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D:\Urantuya\Personal\Turuu\"/>
    </mc:Choice>
  </mc:AlternateContent>
  <xr:revisionPtr revIDLastSave="0" documentId="13_ncr:1_{A0F3250A-29FC-4F0A-90DF-A42645168EE5}" xr6:coauthVersionLast="47" xr6:coauthVersionMax="47" xr10:uidLastSave="{00000000-0000-0000-0000-000000000000}"/>
  <bookViews>
    <workbookView xWindow="-108" yWindow="-108" windowWidth="23256" windowHeight="12576" tabRatio="727" firstSheet="3" activeTab="16" xr2:uid="{00000000-000D-0000-FFFF-FFFF00000000}"/>
  </bookViews>
  <sheets>
    <sheet name="Data" sheetId="1" r:id="rId1"/>
    <sheet name="Sheet3" sheetId="20" r:id="rId2"/>
    <sheet name="IMF Data" sheetId="2" r:id="rId3"/>
    <sheet name="Inputs" sheetId="3" r:id="rId4"/>
    <sheet name="Price" sheetId="4" r:id="rId5"/>
    <sheet name="Sales projection" sheetId="7" r:id="rId6"/>
    <sheet name="FS" sheetId="8" r:id="rId7"/>
    <sheet name="Investment" sheetId="9" r:id="rId8"/>
    <sheet name="CAPEX" sheetId="10" r:id="rId9"/>
    <sheet name="HR" sheetId="11" r:id="rId10"/>
    <sheet name="OPEX" sheetId="12" r:id="rId11"/>
    <sheet name="DCF" sheetId="13" r:id="rId12"/>
    <sheet name="Marketing plan" sheetId="14" r:id="rId13"/>
    <sheet name="Sales plan" sheetId="15" r:id="rId14"/>
    <sheet name="Brief" sheetId="17" r:id="rId15"/>
    <sheet name="cost" sheetId="16" r:id="rId16"/>
    <sheet name="Sheet2" sheetId="19" r:id="rId17"/>
  </sheets>
  <definedNames>
    <definedName name="__123Graph_A" localSheetId="7">#REF!</definedName>
    <definedName name="__123Graph_A">#REF!</definedName>
    <definedName name="__123Graph_B" localSheetId="7">#REF!</definedName>
    <definedName name="__123Graph_B">#REF!</definedName>
    <definedName name="__123Graph_C" localSheetId="7">#REF!</definedName>
    <definedName name="__123Graph_C">#REF!</definedName>
    <definedName name="__123Graph_D" localSheetId="7">#REF!</definedName>
    <definedName name="__123Graph_D">#REF!</definedName>
    <definedName name="__123Graph_E" localSheetId="7">#REF!</definedName>
    <definedName name="__123Graph_E">#REF!</definedName>
    <definedName name="__123Graph_LBL_A" localSheetId="7">#REF!</definedName>
    <definedName name="__123Graph_LBL_A">#REF!</definedName>
    <definedName name="__123Graph_LBL_C" localSheetId="7">#REF!</definedName>
    <definedName name="__123Graph_LBL_C">#REF!</definedName>
    <definedName name="__123Graph_X" localSheetId="7">#REF!</definedName>
    <definedName name="__123Graph_X">#REF!</definedName>
    <definedName name="__H1" localSheetId="7">#REF!</definedName>
    <definedName name="__H1">#REF!</definedName>
    <definedName name="_1_0g" localSheetId="7">#REF!</definedName>
    <definedName name="_1_0g">#REF!</definedName>
    <definedName name="_10D_0Working_l" localSheetId="7">#REF!</definedName>
    <definedName name="_10D_0Working_l">#REF!</definedName>
    <definedName name="_17_0_Dist_" localSheetId="7">#REF!</definedName>
    <definedName name="_17_0_Dist_">#REF!</definedName>
    <definedName name="_18_0_Dist_" localSheetId="7">#REF!</definedName>
    <definedName name="_18_0_Dist_">#REF!</definedName>
    <definedName name="_2_0Market" localSheetId="7">#REF!</definedName>
    <definedName name="_2_0Market">#REF!</definedName>
    <definedName name="_22_0_0__123Grap" localSheetId="7">#REF!</definedName>
    <definedName name="_22_0_0__123Grap">#REF!</definedName>
    <definedName name="_3__123Graph_ACHART_1" localSheetId="7">#REF!</definedName>
    <definedName name="_3__123Graph_ACHART_1">#REF!</definedName>
    <definedName name="_35_0_0_F" localSheetId="7">#REF!</definedName>
    <definedName name="_35_0_0_F">#REF!</definedName>
    <definedName name="_36_0_0_F" localSheetId="7">#REF!</definedName>
    <definedName name="_36_0_0_F">#REF!</definedName>
    <definedName name="_4__123Graph_ACHART_2" localSheetId="7">#REF!</definedName>
    <definedName name="_4__123Graph_ACHART_2">#REF!</definedName>
    <definedName name="_4_0__123Grap" localSheetId="7">#REF!</definedName>
    <definedName name="_4_0__123Grap">#REF!</definedName>
    <definedName name="_5__123Graph_LBL_ACHART_1" localSheetId="7">#REF!</definedName>
    <definedName name="_5__123Graph_LBL_ACHART_1">#REF!</definedName>
    <definedName name="_6__123Graph_LBL_ACHART_2" localSheetId="7">#REF!</definedName>
    <definedName name="_6__123Graph_LBL_ACHART_2">#REF!</definedName>
    <definedName name="_7__123Graph_XCHART_1" localSheetId="7">#REF!</definedName>
    <definedName name="_7__123Graph_XCHART_1">#REF!</definedName>
    <definedName name="_8__123Graph_XCHART_2" localSheetId="7">#REF!</definedName>
    <definedName name="_8__123Graph_XCHART_2">#REF!</definedName>
    <definedName name="_9B_0Working_pr" localSheetId="7">#REF!</definedName>
    <definedName name="_9B_0Working_pr">#REF!</definedName>
    <definedName name="_Dist_Values" localSheetId="7">#REF!</definedName>
    <definedName name="_Dist_Values">#REF!</definedName>
    <definedName name="_Fill" localSheetId="7">#REF!</definedName>
    <definedName name="_Fill">#REF!</definedName>
    <definedName name="_H1" localSheetId="7">#REF!</definedName>
    <definedName name="_H1">#REF!</definedName>
    <definedName name="_jjj" localSheetId="7">#REF!</definedName>
    <definedName name="_jjj">#REF!</definedName>
    <definedName name="_Key1" localSheetId="2">#REF!</definedName>
    <definedName name="_Key1" localSheetId="7">#REF!</definedName>
    <definedName name="_Key1">#REF!</definedName>
    <definedName name="_Key2" localSheetId="2">#REF!</definedName>
    <definedName name="_Key2" localSheetId="7">#REF!</definedName>
    <definedName name="_Key2">#REF!</definedName>
    <definedName name="_LF12" localSheetId="7">#REF!</definedName>
    <definedName name="_LF12">#REF!</definedName>
    <definedName name="_NO1" localSheetId="7">#REF!</definedName>
    <definedName name="_NO1">#REF!</definedName>
    <definedName name="_NO2" localSheetId="7">#REF!</definedName>
    <definedName name="_NO2">#REF!</definedName>
    <definedName name="_Parse_In" localSheetId="7">#REF!</definedName>
    <definedName name="_Parse_In">#REF!</definedName>
    <definedName name="_Parse_Out" localSheetId="7">#REF!</definedName>
    <definedName name="_Parse_Out">#REF!</definedName>
    <definedName name="_PG1" localSheetId="7">#REF!</definedName>
    <definedName name="_PG1">#REF!</definedName>
    <definedName name="_PG2" localSheetId="7">#REF!</definedName>
    <definedName name="_PG2">#REF!</definedName>
    <definedName name="_scenchg1" localSheetId="7">#REF!</definedName>
    <definedName name="_scenchg1">#REF!</definedName>
    <definedName name="_scenchg10" localSheetId="7">#REF!</definedName>
    <definedName name="_scenchg10">#REF!</definedName>
    <definedName name="_scenchg11" localSheetId="7">#REF!</definedName>
    <definedName name="_scenchg11">#REF!</definedName>
    <definedName name="_scenchg12" localSheetId="7">#REF!</definedName>
    <definedName name="_scenchg12">#REF!</definedName>
    <definedName name="_scenchg13" localSheetId="7">#REF!</definedName>
    <definedName name="_scenchg13">#REF!</definedName>
    <definedName name="_scenchg14" localSheetId="7">#REF!</definedName>
    <definedName name="_scenchg14">#REF!</definedName>
    <definedName name="_scenchg15" localSheetId="7">#REF!</definedName>
    <definedName name="_scenchg15">#REF!</definedName>
    <definedName name="_scenchg16" localSheetId="7">#REF!</definedName>
    <definedName name="_scenchg16">#REF!</definedName>
    <definedName name="_scenchg17" localSheetId="7">#REF!</definedName>
    <definedName name="_scenchg17">#REF!</definedName>
    <definedName name="_scenchg18" localSheetId="7">#REF!</definedName>
    <definedName name="_scenchg18">#REF!</definedName>
    <definedName name="_scenchg19" localSheetId="7">#REF!</definedName>
    <definedName name="_scenchg19">#REF!</definedName>
    <definedName name="_scenchg2" localSheetId="7">#REF!</definedName>
    <definedName name="_scenchg2">#REF!</definedName>
    <definedName name="_scenchg3" localSheetId="7">#REF!</definedName>
    <definedName name="_scenchg3">#REF!</definedName>
    <definedName name="_scenchg4" localSheetId="7">#REF!</definedName>
    <definedName name="_scenchg4">#REF!</definedName>
    <definedName name="_scenchg5" localSheetId="7">#REF!</definedName>
    <definedName name="_scenchg5">#REF!</definedName>
    <definedName name="_scenchg6" localSheetId="7">#REF!</definedName>
    <definedName name="_scenchg6">#REF!</definedName>
    <definedName name="_scenchg7" localSheetId="7">#REF!</definedName>
    <definedName name="_scenchg7">#REF!</definedName>
    <definedName name="_scenchg8" localSheetId="7">#REF!</definedName>
    <definedName name="_scenchg8">#REF!</definedName>
    <definedName name="_scenchg9" localSheetId="7">#REF!</definedName>
    <definedName name="_scenchg9">#REF!</definedName>
    <definedName name="_Sort" localSheetId="7">#REF!</definedName>
    <definedName name="_Sort">#REF!</definedName>
    <definedName name="_Sorty" localSheetId="7">#REF!</definedName>
    <definedName name="_Sorty">#REF!</definedName>
    <definedName name="_Table1_In1" localSheetId="2">#REF!</definedName>
    <definedName name="_Table1_In1" localSheetId="7">#REF!</definedName>
    <definedName name="_Table1_In1">#REF!</definedName>
    <definedName name="_Table1_Out" localSheetId="7">#REF!</definedName>
    <definedName name="_Table1_Out">#REF!</definedName>
    <definedName name="_Table2_Out" localSheetId="7">#REF!</definedName>
    <definedName name="_Table2_Out">#REF!</definedName>
    <definedName name="_tbm1" localSheetId="7">#REF!</definedName>
    <definedName name="_tbm1">#REF!</definedName>
    <definedName name="_tbm2" localSheetId="7">#REF!</definedName>
    <definedName name="_tbm2">#REF!</definedName>
    <definedName name="_tbm3" localSheetId="7">#REF!</definedName>
    <definedName name="_tbm3">#REF!</definedName>
    <definedName name="_tbm4" localSheetId="7">#REF!</definedName>
    <definedName name="_tbm4">#REF!</definedName>
    <definedName name="_tm2" localSheetId="7">#REF!</definedName>
    <definedName name="_tm2">#REF!</definedName>
    <definedName name="a" localSheetId="2">#REF!</definedName>
    <definedName name="a">#REF!</definedName>
    <definedName name="AAA" localSheetId="7">#REF!</definedName>
    <definedName name="AAA">#REF!</definedName>
    <definedName name="AAAA" localSheetId="2">#REF!</definedName>
    <definedName name="aaaa">#REF!</definedName>
    <definedName name="aaaaaaaaaaa" localSheetId="7">#REF!</definedName>
    <definedName name="aaaaaaaaaaa">#REF!</definedName>
    <definedName name="aaaaaaaaaaaaa" localSheetId="7">#REF!</definedName>
    <definedName name="aaaaaaaaaaaaa">#REF!</definedName>
    <definedName name="aaubn">#REF!</definedName>
    <definedName name="abc">#REF!</definedName>
    <definedName name="acd">#REF!</definedName>
    <definedName name="ACDA" localSheetId="7">#REF!</definedName>
    <definedName name="ACDA">#REF!</definedName>
    <definedName name="ADC" localSheetId="7">#REF!</definedName>
    <definedName name="ADC">#REF!</definedName>
    <definedName name="adjnb">#REF!</definedName>
    <definedName name="adkjbn">#REF!</definedName>
    <definedName name="adlfk" localSheetId="7">#REF!</definedName>
    <definedName name="adlfk">#REF!</definedName>
    <definedName name="adohfvbr">#REF!</definedName>
    <definedName name="adskvb">#REF!</definedName>
    <definedName name="af">#REF!</definedName>
    <definedName name="ag">#REF!</definedName>
    <definedName name="agag">#REF!</definedName>
    <definedName name="ahebgr">#REF!</definedName>
    <definedName name="ai" localSheetId="2">#REF!</definedName>
    <definedName name="ai">#REF!</definedName>
    <definedName name="aj">#REF!</definedName>
    <definedName name="ak">#REF!</definedName>
    <definedName name="akdunb">#REF!</definedName>
    <definedName name="akhdsvb">#REF!</definedName>
    <definedName name="alireu">#REF!</definedName>
    <definedName name="amelia">#REF!</definedName>
    <definedName name="Apartment_Price" localSheetId="7">#REF!</definedName>
    <definedName name="Apartment_Price">#REF!</definedName>
    <definedName name="as" localSheetId="2">#REF!</definedName>
    <definedName name="AS2StaticLS" localSheetId="7">#REF!</definedName>
    <definedName name="AS2StaticLS">#REF!</definedName>
    <definedName name="AS2TickmarkLS" localSheetId="7">#REF!</definedName>
    <definedName name="AS2TickmarkLS">#REF!</definedName>
    <definedName name="ascc">#REF!</definedName>
    <definedName name="asd">#REF!</definedName>
    <definedName name="ASS" localSheetId="7">#REF!</definedName>
    <definedName name="ASS">#REF!</definedName>
    <definedName name="B1.1" localSheetId="7">#REF!</definedName>
    <definedName name="B1.1">#REF!</definedName>
    <definedName name="balufdh">#REF!</definedName>
    <definedName name="BB">#REF!</definedName>
    <definedName name="BC" localSheetId="7">#REF!</definedName>
    <definedName name="BC">#REF!</definedName>
    <definedName name="BI">#REF!</definedName>
    <definedName name="bjnd">#REF!</definedName>
    <definedName name="BLPH1">#REF!</definedName>
    <definedName name="BLPH2">#REF!</definedName>
    <definedName name="BLPH3">#REF!</definedName>
    <definedName name="BLPH4">#REF!</definedName>
    <definedName name="bskjnd">#REF!</definedName>
    <definedName name="CC">#REF!</definedName>
    <definedName name="ccc">#REF!</definedName>
    <definedName name="CD" localSheetId="7">#REF!</definedName>
    <definedName name="CD">#REF!</definedName>
    <definedName name="Cellular_Sub">#REF!</definedName>
    <definedName name="CHO">#REF!</definedName>
    <definedName name="CHO.J">#REF!</definedName>
    <definedName name="CHOJ">#REF!</definedName>
    <definedName name="CHOJU">#REF!</definedName>
    <definedName name="chosd">#REF!</definedName>
    <definedName name="cnf">#REF!</definedName>
    <definedName name="Coal_Price" localSheetId="7">#REF!</definedName>
    <definedName name="Coal_Price">#REF!</definedName>
    <definedName name="COGS">#REF!</definedName>
    <definedName name="commission">Inputs!$C$30</definedName>
    <definedName name="conditions" localSheetId="7">#REF!</definedName>
    <definedName name="conditions">#REF!</definedName>
    <definedName name="cwt" localSheetId="7">#REF!</definedName>
    <definedName name="cwt">#REF!</definedName>
    <definedName name="cy_net_income" localSheetId="7">#REF!</definedName>
    <definedName name="cy_net_income">#REF!</definedName>
    <definedName name="cy_ret_earn_beg" localSheetId="7">#REF!</definedName>
    <definedName name="cy_ret_earn_beg">#REF!</definedName>
    <definedName name="cy_share_equity" localSheetId="7">#REF!</definedName>
    <definedName name="cy_share_equity">#REF!</definedName>
    <definedName name="d" localSheetId="2">#REF!</definedName>
    <definedName name="d">#REF!</definedName>
    <definedName name="daf" localSheetId="7">#REF!</definedName>
    <definedName name="daf">#REF!</definedName>
    <definedName name="dafhvb">#REF!</definedName>
    <definedName name="dai" localSheetId="7">#REF!</definedName>
    <definedName name="dai">#REF!</definedName>
    <definedName name="darate">FS!$C$54</definedName>
    <definedName name="das" localSheetId="7">#REF!</definedName>
    <definedName name="das">#REF!</definedName>
    <definedName name="dasfewfre">#REF!</definedName>
    <definedName name="Data" localSheetId="7">#REF!</definedName>
    <definedName name="Data">#REF!</definedName>
    <definedName name="DataFundAction" localSheetId="7">#REF!</definedName>
    <definedName name="DataFundAction">#REF!</definedName>
    <definedName name="DataPreRec" localSheetId="7">#REF!</definedName>
    <definedName name="DataPreRec">#REF!</definedName>
    <definedName name="DATE" localSheetId="7">#REF!</definedName>
    <definedName name="DATE">#REF!</definedName>
    <definedName name="Day" localSheetId="7">#REF!</definedName>
    <definedName name="Day">#REF!</definedName>
    <definedName name="db">#REF!</definedName>
    <definedName name="DCF" localSheetId="7">#REF!</definedName>
    <definedName name="DCF">#REF!</definedName>
    <definedName name="dcf_ey26" localSheetId="7">#REF!</definedName>
    <definedName name="dcf_ey26">#REF!</definedName>
    <definedName name="dd" localSheetId="2">#REF!</definedName>
    <definedName name="dd">#REF!</definedName>
    <definedName name="ddd">#REF!</definedName>
    <definedName name="dddddddd" localSheetId="7">#REF!</definedName>
    <definedName name="dddddddd">#REF!</definedName>
    <definedName name="ddddddddddd" localSheetId="7">#REF!</definedName>
    <definedName name="ddddddddddd">#REF!</definedName>
    <definedName name="DDT_RR_Sub" localSheetId="7">#REF!</definedName>
    <definedName name="DDT_RR_Sub">#REF!</definedName>
    <definedName name="deal_size" localSheetId="7">#REF!</definedName>
    <definedName name="deal_size">#REF!</definedName>
    <definedName name="deasy" localSheetId="7">#REF!</definedName>
    <definedName name="deasy">#REF!</definedName>
    <definedName name="Debt_Market_Cap_Ratio" localSheetId="7">#REF!</definedName>
    <definedName name="Debt_Market_Cap_Ratio">#REF!</definedName>
    <definedName name="Debt_Total_capital" localSheetId="7">#REF!</definedName>
    <definedName name="Debt_Total_capital">#REF!</definedName>
    <definedName name="dec_prima" localSheetId="7">#REF!</definedName>
    <definedName name="dec_prima">#REF!</definedName>
    <definedName name="delivery">#REF!</definedName>
    <definedName name="Dep_margin_fore" localSheetId="7">#REF!</definedName>
    <definedName name="Dep_margin_fore">#REF!</definedName>
    <definedName name="DEP_RATE" localSheetId="7">#REF!</definedName>
    <definedName name="DEP_RATE">#REF!</definedName>
    <definedName name="Dep_rate_others" localSheetId="7">#REF!</definedName>
    <definedName name="Dep_rate_others">#REF!</definedName>
    <definedName name="DEPRETIANTION" localSheetId="7">#REF!</definedName>
    <definedName name="DEPRETIANTION">#REF!</definedName>
    <definedName name="df" localSheetId="2">#REF!</definedName>
    <definedName name="df">#REF!</definedName>
    <definedName name="dfanb">#REF!</definedName>
    <definedName name="dfd" localSheetId="7">#REF!</definedName>
    <definedName name="dfd">#REF!</definedName>
    <definedName name="dgdshg">#REF!</definedName>
    <definedName name="dhfbvg">#REF!</definedName>
    <definedName name="did" localSheetId="7">#REF!</definedName>
    <definedName name="did">#REF!</definedName>
    <definedName name="divisi" localSheetId="7">#REF!</definedName>
    <definedName name="divisi">#REF!</definedName>
    <definedName name="djalfnb">#REF!</definedName>
    <definedName name="djfnbd">#REF!</definedName>
    <definedName name="dkfjnb">#REF!</definedName>
    <definedName name="dkjabn">#REF!</definedName>
    <definedName name="dkjanb">#REF!</definedName>
    <definedName name="dkjlfnb">#REF!</definedName>
    <definedName name="dkjnb">#REF!</definedName>
    <definedName name="dlakjnb">#REF!</definedName>
    <definedName name="dldldl">#REF!</definedName>
    <definedName name="dlkjfnb">#REF!</definedName>
    <definedName name="dlnb">#REF!</definedName>
    <definedName name="dn">#REF!</definedName>
    <definedName name="dollar00" localSheetId="7">#REF!</definedName>
    <definedName name="dollar00">#REF!</definedName>
    <definedName name="dollar01" localSheetId="7">#REF!</definedName>
    <definedName name="dollar01">#REF!</definedName>
    <definedName name="dollar02" localSheetId="7">#REF!</definedName>
    <definedName name="dollar02">#REF!</definedName>
    <definedName name="dollar03" localSheetId="7">#REF!</definedName>
    <definedName name="dollar03">#REF!</definedName>
    <definedName name="dollar04" localSheetId="7">#REF!</definedName>
    <definedName name="dollar04">#REF!</definedName>
    <definedName name="dollar05" localSheetId="7">#REF!</definedName>
    <definedName name="dollar05">#REF!</definedName>
    <definedName name="dollar06" localSheetId="7">#REF!</definedName>
    <definedName name="dollar06">#REF!</definedName>
    <definedName name="dollar07" localSheetId="7">#REF!</definedName>
    <definedName name="dollar07">#REF!</definedName>
    <definedName name="dollar08" localSheetId="7">#REF!</definedName>
    <definedName name="dollar08">#REF!</definedName>
    <definedName name="dollar09" localSheetId="7">#REF!</definedName>
    <definedName name="dollar09">#REF!</definedName>
    <definedName name="dollar99" localSheetId="7">#REF!</definedName>
    <definedName name="dollar99">#REF!</definedName>
    <definedName name="DpFKDL">#REF!</definedName>
    <definedName name="dsd">#REF!</definedName>
    <definedName name="DSDS" localSheetId="7">#REF!</definedName>
    <definedName name="DSDS">#REF!</definedName>
    <definedName name="dsg">#REF!</definedName>
    <definedName name="dsgas">#REF!</definedName>
    <definedName name="dsgdshg">#REF!</definedName>
    <definedName name="dsnb">#REF!</definedName>
    <definedName name="dtb" localSheetId="7">#REF!</definedName>
    <definedName name="dtb">#REF!</definedName>
    <definedName name="dtd" localSheetId="7">#REF!</definedName>
    <definedName name="dtd">#REF!</definedName>
    <definedName name="DTT_RB_Sub" localSheetId="7">#REF!</definedName>
    <definedName name="DTT_RB_Sub">#REF!</definedName>
    <definedName name="dwsdw">#REF!</definedName>
    <definedName name="e">#REF!</definedName>
    <definedName name="eaa" localSheetId="7">#REF!</definedName>
    <definedName name="eaa">#REF!</definedName>
    <definedName name="eakb">#REF!</definedName>
    <definedName name="eakjnb">#REF!</definedName>
    <definedName name="eap" localSheetId="7">#REF!</definedName>
    <definedName name="eap">#REF!</definedName>
    <definedName name="earvb">#REF!</definedName>
    <definedName name="eat" localSheetId="7">#REF!</definedName>
    <definedName name="eat">#REF!</definedName>
    <definedName name="eaur">#REF!</definedName>
    <definedName name="EBIT_margin_fore" localSheetId="7">#REF!</definedName>
    <definedName name="EBIT_margin_fore">#REF!</definedName>
    <definedName name="EBITDA_growth_avg" localSheetId="7">#REF!</definedName>
    <definedName name="EBITDA_growth_avg">#REF!</definedName>
    <definedName name="EBITDA_Share" localSheetId="7">#REF!</definedName>
    <definedName name="EBITDA_Share">#REF!</definedName>
    <definedName name="ebitda2002" localSheetId="7">#REF!</definedName>
    <definedName name="ebitda2002">#REF!</definedName>
    <definedName name="eee">#REF!</definedName>
    <definedName name="Eff_Effort" localSheetId="7">#REF!</definedName>
    <definedName name="Eff_Effort">#REF!</definedName>
    <definedName name="EI_1" localSheetId="7">#REF!</definedName>
    <definedName name="EI_1">#REF!</definedName>
    <definedName name="EI_2" localSheetId="7">#REF!</definedName>
    <definedName name="EI_2">#REF!</definedName>
    <definedName name="EI_3" localSheetId="7">#REF!</definedName>
    <definedName name="EI_3">#REF!</definedName>
    <definedName name="eirubg">#REF!</definedName>
    <definedName name="EJ_1" localSheetId="7">#REF!</definedName>
    <definedName name="EJ_1">#REF!</definedName>
    <definedName name="EJ_2" localSheetId="7">#REF!</definedName>
    <definedName name="EJ_2">#REF!</definedName>
    <definedName name="ejbg">#REF!</definedName>
    <definedName name="ejrgb">#REF!</definedName>
    <definedName name="EK" localSheetId="7">#REF!</definedName>
    <definedName name="EK">#REF!</definedName>
    <definedName name="eliurbg">#REF!</definedName>
    <definedName name="End_Bal" localSheetId="7">#REF!</definedName>
    <definedName name="End_Bal">#REF!</definedName>
    <definedName name="ENDING" localSheetId="7">#REF!</definedName>
    <definedName name="ENDING">#REF!</definedName>
    <definedName name="enp" localSheetId="7">#REF!</definedName>
    <definedName name="enp">#REF!</definedName>
    <definedName name="eojhrbg">#REF!</definedName>
    <definedName name="eouhg">#REF!</definedName>
    <definedName name="epa" localSheetId="7">#REF!</definedName>
    <definedName name="epa">#REF!</definedName>
    <definedName name="epc" localSheetId="7">#REF!</definedName>
    <definedName name="epc">#REF!</definedName>
    <definedName name="EPS_growth_avg" localSheetId="7">#REF!</definedName>
    <definedName name="EPS_growth_avg">#REF!</definedName>
    <definedName name="epw" localSheetId="7">#REF!</definedName>
    <definedName name="epw">#REF!</definedName>
    <definedName name="epwouhg">#REF!</definedName>
    <definedName name="epx" localSheetId="7">#REF!</definedName>
    <definedName name="epx">#REF!</definedName>
    <definedName name="eqbgroieqg">#REF!</definedName>
    <definedName name="eqipug">#REF!</definedName>
    <definedName name="eqouibg">#REF!</definedName>
    <definedName name="eqrng">#REF!</definedName>
    <definedName name="Equipment" localSheetId="7">#REF!</definedName>
    <definedName name="Equipment">#REF!</definedName>
    <definedName name="Erate">Inputs!$H$6</definedName>
    <definedName name="erbgebr">#REF!</definedName>
    <definedName name="erljg">#REF!</definedName>
    <definedName name="ESD_RT" localSheetId="7">#REF!</definedName>
    <definedName name="ESD_RT">#REF!</definedName>
    <definedName name="eshrvbe">#REF!</definedName>
    <definedName name="est">#REF!</definedName>
    <definedName name="event" localSheetId="7">#REF!</definedName>
    <definedName name="event">#REF!</definedName>
    <definedName name="ewkrhg">#REF!</definedName>
    <definedName name="ewpohg">#REF!</definedName>
    <definedName name="exchange" localSheetId="7">#REF!</definedName>
    <definedName name="exchange">#REF!</definedName>
    <definedName name="EXPENSES" localSheetId="7">#REF!</definedName>
    <definedName name="EXPENSES">#REF!</definedName>
    <definedName name="ext" localSheetId="7">#REF!</definedName>
    <definedName name="ext">#REF!</definedName>
    <definedName name="EXTEND" localSheetId="7">#REF!</definedName>
    <definedName name="EXTEND">#REF!</definedName>
    <definedName name="Extra_Pay" localSheetId="7">#REF!</definedName>
    <definedName name="Extra_Pay">#REF!</definedName>
    <definedName name="eyt53t3q">#REF!</definedName>
    <definedName name="F">#REF!</definedName>
    <definedName name="fdg">#REF!</definedName>
    <definedName name="FDP_10_1_aDrv" localSheetId="7">#REF!</definedName>
    <definedName name="FDP_10_1_aDrv">#REF!</definedName>
    <definedName name="FDP_12_1_aUrv" localSheetId="7">#REF!</definedName>
    <definedName name="FDP_12_1_aUrv">#REF!</definedName>
    <definedName name="FDP_13_1_aUrv" localSheetId="7">#REF!</definedName>
    <definedName name="FDP_13_1_aUrv">#REF!</definedName>
    <definedName name="FDP_141_1_aUrv" localSheetId="7">#REF!</definedName>
    <definedName name="FDP_141_1_aUrv">#REF!</definedName>
    <definedName name="FDP_155_1_aUrv" localSheetId="7">#REF!</definedName>
    <definedName name="FDP_155_1_aUrv">#REF!</definedName>
    <definedName name="FDP_156_1_aDrv" localSheetId="7">#REF!</definedName>
    <definedName name="FDP_156_1_aDrv">#REF!</definedName>
    <definedName name="FDP_157_1_aUrv" localSheetId="7">#REF!</definedName>
    <definedName name="FDP_157_1_aUrv">#REF!</definedName>
    <definedName name="FDP_161_1_aUrv" localSheetId="7">#REF!</definedName>
    <definedName name="FDP_161_1_aUrv">#REF!</definedName>
    <definedName name="FDP_163_1_aUrv" localSheetId="7">#REF!</definedName>
    <definedName name="FDP_163_1_aUrv">#REF!</definedName>
    <definedName name="FDP_25_1_aDrv" localSheetId="7">#REF!</definedName>
    <definedName name="FDP_25_1_aDrv">#REF!</definedName>
    <definedName name="FDP_26_1_aDrv" localSheetId="7">#REF!</definedName>
    <definedName name="FDP_26_1_aDrv">#REF!</definedName>
    <definedName name="FDP_28_1_aDrv" localSheetId="7">#REF!</definedName>
    <definedName name="FDP_28_1_aDrv">#REF!</definedName>
    <definedName name="FDP_29_1_aDrv" localSheetId="7">#REF!</definedName>
    <definedName name="FDP_29_1_aDrv">#REF!</definedName>
    <definedName name="FDP_30_1_aDrv" localSheetId="7">#REF!</definedName>
    <definedName name="FDP_30_1_aDrv">#REF!</definedName>
    <definedName name="FDP_31_1_aDrv" localSheetId="7">#REF!</definedName>
    <definedName name="FDP_31_1_aDrv">#REF!</definedName>
    <definedName name="FDP_32_1_aDrv" localSheetId="7">#REF!</definedName>
    <definedName name="FDP_32_1_aDrv">#REF!</definedName>
    <definedName name="FDP_39_1_aUrv" localSheetId="7">#REF!</definedName>
    <definedName name="FDP_39_1_aUrv">#REF!</definedName>
    <definedName name="FDP_4_1_aUrv" localSheetId="7">#REF!</definedName>
    <definedName name="FDP_4_1_aUrv">#REF!</definedName>
    <definedName name="FDP_45_1_aUrv" localSheetId="7">#REF!</definedName>
    <definedName name="FDP_45_1_aUrv">#REF!</definedName>
    <definedName name="FDP_46_1_aUrv" localSheetId="7">#REF!</definedName>
    <definedName name="FDP_46_1_aUrv">#REF!</definedName>
    <definedName name="FDP_5_1_aUrv" localSheetId="7">#REF!</definedName>
    <definedName name="FDP_5_1_aUrv">#REF!</definedName>
    <definedName name="FDP_52_1_aUrv" localSheetId="7">#REF!</definedName>
    <definedName name="FDP_52_1_aUrv">#REF!</definedName>
    <definedName name="FDP_54_1_aDdv" localSheetId="7">#REF!</definedName>
    <definedName name="FDP_54_1_aDdv">#REF!</definedName>
    <definedName name="FDP_6_1_aUrv" localSheetId="7">#REF!</definedName>
    <definedName name="FDP_6_1_aUrv">#REF!</definedName>
    <definedName name="FDP_65_1_aUrv" localSheetId="7">#REF!</definedName>
    <definedName name="FDP_65_1_aUrv">#REF!</definedName>
    <definedName name="FDP_66_1_aUrv" localSheetId="7">#REF!</definedName>
    <definedName name="FDP_66_1_aUrv">#REF!</definedName>
    <definedName name="FDP_67_1_rUrv" localSheetId="7">#REF!</definedName>
    <definedName name="FDP_67_1_rUrv">#REF!</definedName>
    <definedName name="FDP_68_1_aUrv" localSheetId="7">#REF!</definedName>
    <definedName name="FDP_68_1_aUrv">#REF!</definedName>
    <definedName name="FDP_69_1_aUrv" localSheetId="7">#REF!</definedName>
    <definedName name="FDP_69_1_aUrv">#REF!</definedName>
    <definedName name="FDP_7_1_aUrv" localSheetId="7">#REF!</definedName>
    <definedName name="FDP_7_1_aUrv">#REF!</definedName>
    <definedName name="FDP_9_1_aUrv" localSheetId="7">#REF!</definedName>
    <definedName name="FDP_9_1_aUrv">#REF!</definedName>
    <definedName name="feb_prima" localSheetId="7">#REF!</definedName>
    <definedName name="feb_prima">#REF!</definedName>
    <definedName name="ff">#REF!</definedName>
    <definedName name="ffefe">#REF!</definedName>
    <definedName name="fgfgfg" localSheetId="7">#REF!</definedName>
    <definedName name="fgfgfg">#REF!</definedName>
    <definedName name="fgsgtr">#REF!</definedName>
    <definedName name="fill" localSheetId="7">#REF!</definedName>
    <definedName name="fill">#REF!</definedName>
    <definedName name="FILLLLLLL" localSheetId="7">#REF!</definedName>
    <definedName name="FILLLLLLL">#REF!</definedName>
    <definedName name="Fin_Stat2" localSheetId="7">#REF!</definedName>
    <definedName name="Fin_Stat2">#REF!</definedName>
    <definedName name="Fin_Stat3" localSheetId="7">#REF!</definedName>
    <definedName name="Fin_Stat3">#REF!</definedName>
    <definedName name="FirmValue" localSheetId="7">#REF!</definedName>
    <definedName name="FirmValue">#REF!</definedName>
    <definedName name="fksd" localSheetId="7">#REF!</definedName>
    <definedName name="fksd">#REF!</definedName>
    <definedName name="FOOTER" localSheetId="7">#REF!</definedName>
    <definedName name="FOOTER">#REF!</definedName>
    <definedName name="four_months_1" localSheetId="7">#REF!</definedName>
    <definedName name="four_months_1">#REF!</definedName>
    <definedName name="four_months_2" localSheetId="7">#REF!</definedName>
    <definedName name="four_months_2">#REF!</definedName>
    <definedName name="four_months_3" localSheetId="7">#REF!</definedName>
    <definedName name="four_months_3">#REF!</definedName>
    <definedName name="freq">#REF!</definedName>
    <definedName name="Full_Print" localSheetId="7">#REF!</definedName>
    <definedName name="Full_Print">#REF!</definedName>
    <definedName name="FX_2000" localSheetId="7">#REF!</definedName>
    <definedName name="FX_2000">#REF!</definedName>
    <definedName name="FX_2001" localSheetId="7">#REF!</definedName>
    <definedName name="FX_2001">#REF!</definedName>
    <definedName name="FX_98" localSheetId="7">#REF!</definedName>
    <definedName name="FX_98">#REF!</definedName>
    <definedName name="FX_99" localSheetId="7">#REF!</definedName>
    <definedName name="FX_99">#REF!</definedName>
    <definedName name="fxa" localSheetId="7">#REF!</definedName>
    <definedName name="fxa">#REF!</definedName>
    <definedName name="fxe" localSheetId="7">#REF!</definedName>
    <definedName name="fxe">#REF!</definedName>
    <definedName name="FY_00_EVEBITDA" localSheetId="7">#REF!</definedName>
    <definedName name="FY_00_EVEBITDA">#REF!</definedName>
    <definedName name="FY_00_PCF" localSheetId="7">#REF!</definedName>
    <definedName name="FY_00_PCF">#REF!</definedName>
    <definedName name="FY_96_PCF" localSheetId="7">#REF!</definedName>
    <definedName name="FY_96_PCF">#REF!</definedName>
    <definedName name="FY_97_PCF" localSheetId="7">#REF!</definedName>
    <definedName name="FY_97_PCF">#REF!</definedName>
    <definedName name="FY_98_PCF" localSheetId="7">#REF!</definedName>
    <definedName name="FY_98_PCF">#REF!</definedName>
    <definedName name="FY_99_PCF" localSheetId="7">#REF!</definedName>
    <definedName name="FY_99_PCF">#REF!</definedName>
    <definedName name="FY1993_" localSheetId="7">#REF!</definedName>
    <definedName name="FY1993_">#REF!</definedName>
    <definedName name="FY1994_" localSheetId="7">#REF!</definedName>
    <definedName name="FY1994_">#REF!</definedName>
    <definedName name="FY1995_" localSheetId="7">#REF!</definedName>
    <definedName name="FY1995_">#REF!</definedName>
    <definedName name="FY1996_" localSheetId="7">#REF!</definedName>
    <definedName name="FY1996_">#REF!</definedName>
    <definedName name="FY1997_" localSheetId="7">#REF!</definedName>
    <definedName name="FY1997_">#REF!</definedName>
    <definedName name="FY1998_" localSheetId="7">#REF!</definedName>
    <definedName name="FY1998_">#REF!</definedName>
    <definedName name="FY1999_" localSheetId="7">#REF!</definedName>
    <definedName name="FY1999_">#REF!</definedName>
    <definedName name="FY2000_" localSheetId="7">#REF!</definedName>
    <definedName name="FY2000_">#REF!</definedName>
    <definedName name="FY2001_" localSheetId="7">#REF!</definedName>
    <definedName name="FY2001_">#REF!</definedName>
    <definedName name="FY2002_" localSheetId="7">#REF!</definedName>
    <definedName name="FY2002_">#REF!</definedName>
    <definedName name="FY2003_" localSheetId="7">#REF!</definedName>
    <definedName name="FY2003_">#REF!</definedName>
    <definedName name="FY2004_" localSheetId="7">#REF!</definedName>
    <definedName name="FY2004_">#REF!</definedName>
    <definedName name="FY2005_" localSheetId="7">#REF!</definedName>
    <definedName name="FY2005_">#REF!</definedName>
    <definedName name="g">#REF!</definedName>
    <definedName name="g.clinic2">Inputs!$C$20</definedName>
    <definedName name="gabAct" localSheetId="7">#REF!</definedName>
    <definedName name="gabAct">#REF!</definedName>
    <definedName name="GabBud" localSheetId="7">#REF!</definedName>
    <definedName name="GabBud">#REF!</definedName>
    <definedName name="GabForc" localSheetId="7">#REF!</definedName>
    <definedName name="GabForc">#REF!</definedName>
    <definedName name="GEMCO" localSheetId="7">#REF!</definedName>
    <definedName name="GEMCO">#REF!</definedName>
    <definedName name="GEN">#REF!</definedName>
    <definedName name="gfdhgfh">#REF!</definedName>
    <definedName name="gffvfdg">#REF!</definedName>
    <definedName name="gfgdfg" localSheetId="7">#REF!</definedName>
    <definedName name="gfgdfg">#REF!</definedName>
    <definedName name="GG">#REF!</definedName>
    <definedName name="GHGH">#REF!</definedName>
    <definedName name="gInsertNewCompany">#REF!</definedName>
    <definedName name="Gov" localSheetId="7">#REF!</definedName>
    <definedName name="Gov">#REF!</definedName>
    <definedName name="Government" localSheetId="7">#REF!</definedName>
    <definedName name="Government">#REF!</definedName>
    <definedName name="gPrintActivitiesPage">#REF!</definedName>
    <definedName name="gPrintAll">#REF!</definedName>
    <definedName name="gPrintBaseDataPage">#REF!</definedName>
    <definedName name="gPrintBBExecPage">#REF!</definedName>
    <definedName name="gPrintMultiplesPage">#REF!</definedName>
    <definedName name="gPrintTitlePage">#REF!</definedName>
    <definedName name="gProtectAll">#REF!</definedName>
    <definedName name="gpu.gtc.acu" localSheetId="7">#REF!</definedName>
    <definedName name="gpu.gtc.acu">#REF!</definedName>
    <definedName name="Graph_Support_1" localSheetId="7">#REF!</definedName>
    <definedName name="Graph_Support_1">#REF!</definedName>
    <definedName name="grew" localSheetId="7">#REF!</definedName>
    <definedName name="grew">#REF!</definedName>
    <definedName name="Gross_inc_growth" localSheetId="7">#REF!</definedName>
    <definedName name="Gross_inc_growth">#REF!</definedName>
    <definedName name="Gross_margin_fore" localSheetId="7">#REF!</definedName>
    <definedName name="Gross_margin_fore">#REF!</definedName>
    <definedName name="Gross_Profit">FS!$10:$10</definedName>
    <definedName name="GROUND_HANDLING" localSheetId="7">#REF!</definedName>
    <definedName name="GROUND_HANDLING">#REF!</definedName>
    <definedName name="Growth" localSheetId="7">#REF!</definedName>
    <definedName name="Growth">#REF!</definedName>
    <definedName name="gUnprotectAll">#REF!</definedName>
    <definedName name="GYGY">#REF!</definedName>
    <definedName name="ha">#REF!</definedName>
    <definedName name="han" localSheetId="7">#REF!</definedName>
    <definedName name="han">#REF!</definedName>
    <definedName name="hardwar" localSheetId="7">#REF!</definedName>
    <definedName name="hardwar">#REF!</definedName>
    <definedName name="hbgdh">#REF!</definedName>
    <definedName name="HCACTual" localSheetId="7">#REF!</definedName>
    <definedName name="HCACTual">#REF!</definedName>
    <definedName name="Header_Row" localSheetId="7">#REF!</definedName>
    <definedName name="Header_Row">#REF!</definedName>
    <definedName name="HGFH">#REF!</definedName>
    <definedName name="hghgh">#REF!</definedName>
    <definedName name="hghh">#REF!</definedName>
    <definedName name="hh">#REF!</definedName>
    <definedName name="Hidden_MidRange_Interest" localSheetId="7">#REF!</definedName>
    <definedName name="Hidden_MidRange_Interest">#REF!</definedName>
    <definedName name="hjgjty" localSheetId="7">#REF!</definedName>
    <definedName name="hjgjty">#REF!</definedName>
    <definedName name="HJK">#REF!</definedName>
    <definedName name="hkahfkha" localSheetId="7">#REF!</definedName>
    <definedName name="hkahfkha">#REF!</definedName>
    <definedName name="HKD" localSheetId="7">#REF!</definedName>
    <definedName name="HKD">#REF!</definedName>
    <definedName name="HKJHJ">#REF!</definedName>
    <definedName name="HL" localSheetId="7">#REF!</definedName>
    <definedName name="HL">#REF!</definedName>
    <definedName name="Hour" localSheetId="7">#REF!</definedName>
    <definedName name="Hour">#REF!</definedName>
    <definedName name="HR_RT" localSheetId="7">#REF!</definedName>
    <definedName name="HR_RT">#REF!</definedName>
    <definedName name="hrjk">#REF!</definedName>
    <definedName name="HSE_RT" localSheetId="7">#REF!</definedName>
    <definedName name="HSE_RT">#REF!</definedName>
    <definedName name="HTR">#REF!</definedName>
    <definedName name="HUH">#REF!</definedName>
    <definedName name="HUHU">#REF!</definedName>
    <definedName name="HUHUH">#REF!</definedName>
    <definedName name="hvb">#REF!</definedName>
    <definedName name="ian" localSheetId="7">#REF!</definedName>
    <definedName name="ian">#REF!</definedName>
    <definedName name="ibc" localSheetId="7">#REF!</definedName>
    <definedName name="ibc">#REF!</definedName>
    <definedName name="ibf" localSheetId="7">#REF!</definedName>
    <definedName name="ibf">#REF!</definedName>
    <definedName name="icd" localSheetId="7">#REF!</definedName>
    <definedName name="icd">#REF!</definedName>
    <definedName name="ict" localSheetId="7">#REF!</definedName>
    <definedName name="ict">#REF!</definedName>
    <definedName name="icu" localSheetId="7">#REF!</definedName>
    <definedName name="icu">#REF!</definedName>
    <definedName name="ida" localSheetId="7">#REF!</definedName>
    <definedName name="ida">#REF!</definedName>
    <definedName name="iequwbg">#REF!</definedName>
    <definedName name="iex" localSheetId="7">#REF!</definedName>
    <definedName name="iex">#REF!</definedName>
    <definedName name="ifd" localSheetId="7">#REF!</definedName>
    <definedName name="ifd">#REF!</definedName>
    <definedName name="iff" localSheetId="7">#REF!</definedName>
    <definedName name="iff">#REF!</definedName>
    <definedName name="ifl" localSheetId="7">#REF!</definedName>
    <definedName name="ifl">#REF!</definedName>
    <definedName name="ifn" localSheetId="7">#REF!</definedName>
    <definedName name="ifn">#REF!</definedName>
    <definedName name="ifo" localSheetId="7">#REF!</definedName>
    <definedName name="ifo">#REF!</definedName>
    <definedName name="ihd" localSheetId="7">#REF!</definedName>
    <definedName name="ihd">#REF!</definedName>
    <definedName name="ime" localSheetId="7">#REF!</definedName>
    <definedName name="ime">#REF!</definedName>
    <definedName name="ina" localSheetId="7">#REF!</definedName>
    <definedName name="ina">#REF!</definedName>
    <definedName name="income" localSheetId="7">#REF!</definedName>
    <definedName name="income">#REF!</definedName>
    <definedName name="Income_before_taxes" localSheetId="7">#REF!</definedName>
    <definedName name="Income_before_taxes">#REF!</definedName>
    <definedName name="Increase_in_other_liabilities" localSheetId="7">#REF!</definedName>
    <definedName name="Increase_in_other_liabilities">#REF!</definedName>
    <definedName name="indirect" localSheetId="7">#REF!</definedName>
    <definedName name="indirect">#REF!</definedName>
    <definedName name="INF" localSheetId="7">#REF!</definedName>
    <definedName name="INF">Inputs!$H$9</definedName>
    <definedName name="Inflation_Rate">Inputs!$E$9:$N$9</definedName>
    <definedName name="inm" localSheetId="7">#REF!</definedName>
    <definedName name="inm">#REF!</definedName>
    <definedName name="input_data">Inputs!$C$14:$AW$48</definedName>
    <definedName name="insurance">Inputs!$H$17</definedName>
    <definedName name="Int" localSheetId="7">#REF!</definedName>
    <definedName name="Int">#REF!</definedName>
    <definedName name="Interest_Rate" localSheetId="7">#REF!</definedName>
    <definedName name="Interest_Rate">#REF!</definedName>
    <definedName name="International_multiplier" localSheetId="7">#REF!</definedName>
    <definedName name="International_multiplier">#REF!</definedName>
    <definedName name="intro">#REF!</definedName>
    <definedName name="inventory_turn" localSheetId="7">#REF!</definedName>
    <definedName name="inventory_turn">#REF!</definedName>
    <definedName name="INVOICE" localSheetId="7">#REF!</definedName>
    <definedName name="INVOICE">#REF!</definedName>
    <definedName name="ip1_" localSheetId="7">#REF!</definedName>
    <definedName name="ip1_">#REF!</definedName>
    <definedName name="ip2_" localSheetId="7">#REF!</definedName>
    <definedName name="ip2_">#REF!</definedName>
    <definedName name="ip3_" localSheetId="7">#REF!</definedName>
    <definedName name="ip3_">#REF!</definedName>
    <definedName name="ip4_" localSheetId="7">#REF!</definedName>
    <definedName name="ip4_">#REF!</definedName>
    <definedName name="ip5_" localSheetId="7">#REF!</definedName>
    <definedName name="ip5_">#REF!</definedName>
    <definedName name="ipr" localSheetId="7">#REF!</definedName>
    <definedName name="ipr">#REF!</definedName>
    <definedName name="ipu" localSheetId="7">#REF!</definedName>
    <definedName name="ipu">#REF!</definedName>
    <definedName name="ipv" localSheetId="7">#REF!</definedName>
    <definedName name="ipv">#REF!</definedName>
    <definedName name="irc" localSheetId="7">#REF!</definedName>
    <definedName name="irc">#REF!</definedName>
    <definedName name="ire" localSheetId="7">#REF!</definedName>
    <definedName name="ire">#REF!</definedName>
    <definedName name="irf" localSheetId="7">#REF!</definedName>
    <definedName name="irf">#REF!</definedName>
    <definedName name="irg" localSheetId="7">#REF!</definedName>
    <definedName name="irg">#REF!</definedName>
    <definedName name="Iron_Price" localSheetId="7">#REF!</definedName>
    <definedName name="Iron_Price">#REF!</definedName>
    <definedName name="irp" localSheetId="7">#REF!</definedName>
    <definedName name="irp">#REF!</definedName>
    <definedName name="is1_" localSheetId="7">#REF!</definedName>
    <definedName name="is1_">#REF!</definedName>
    <definedName name="is2_" localSheetId="7">#REF!</definedName>
    <definedName name="is2_">#REF!</definedName>
    <definedName name="is3_" localSheetId="7">#REF!</definedName>
    <definedName name="is3_">#REF!</definedName>
    <definedName name="is4_" localSheetId="7">#REF!</definedName>
    <definedName name="is4_">#REF!</definedName>
    <definedName name="is5_" localSheetId="7">#REF!</definedName>
    <definedName name="is5_">#REF!</definedName>
    <definedName name="isb" localSheetId="7">#REF!</definedName>
    <definedName name="isb">#REF!</definedName>
    <definedName name="isc" localSheetId="7">#REF!</definedName>
    <definedName name="isc">#REF!</definedName>
    <definedName name="ise" localSheetId="7">#REF!</definedName>
    <definedName name="ise">#REF!</definedName>
    <definedName name="isf" localSheetId="7">#REF!</definedName>
    <definedName name="isf">#REF!</definedName>
    <definedName name="isi" localSheetId="7">#REF!</definedName>
    <definedName name="isi">#REF!</definedName>
    <definedName name="isl" localSheetId="7">#REF!</definedName>
    <definedName name="isl">#REF!</definedName>
    <definedName name="ist" localSheetId="7">#REF!</definedName>
    <definedName name="ist">#REF!</definedName>
    <definedName name="iva" localSheetId="7">#REF!</definedName>
    <definedName name="iva">#REF!</definedName>
    <definedName name="J" localSheetId="2">#REF!</definedName>
    <definedName name="j" localSheetId="7">#REF!</definedName>
    <definedName name="j">#REF!</definedName>
    <definedName name="jan_prima" localSheetId="7">#REF!</definedName>
    <definedName name="jan_prima">#REF!</definedName>
    <definedName name="jbdf">#REF!</definedName>
    <definedName name="jdabn">#REF!</definedName>
    <definedName name="jdfnhb">#REF!</definedName>
    <definedName name="jdl" localSheetId="7">#REF!</definedName>
    <definedName name="jdl">#REF!</definedName>
    <definedName name="jdojdo" localSheetId="7">#REF!</definedName>
    <definedName name="jdojdo">#REF!</definedName>
    <definedName name="jdvb">#REF!</definedName>
    <definedName name="jfdnb">#REF!</definedName>
    <definedName name="JFH">#REF!</definedName>
    <definedName name="jfvb">#REF!</definedName>
    <definedName name="jh">#REF!</definedName>
    <definedName name="JHG">#REF!</definedName>
    <definedName name="JHGH">#REF!</definedName>
    <definedName name="JKH">#REF!</definedName>
    <definedName name="jkj">#REF!</definedName>
    <definedName name="jsnb">#REF!</definedName>
    <definedName name="JT_1" localSheetId="7">#REF!</definedName>
    <definedName name="JT_1">#REF!</definedName>
    <definedName name="JT_2" localSheetId="7">#REF!</definedName>
    <definedName name="JT_2">#REF!</definedName>
    <definedName name="jul_prima" localSheetId="7">#REF!</definedName>
    <definedName name="jul_prima">#REF!</definedName>
    <definedName name="jun_prima" localSheetId="7">#REF!</definedName>
    <definedName name="jun_prima">#REF!</definedName>
    <definedName name="K" localSheetId="7">#REF!</definedName>
    <definedName name="K">#REF!</definedName>
    <definedName name="kajdbv">#REF!</definedName>
    <definedName name="kdsjnb">#REF!</definedName>
    <definedName name="keajhvbr">#REF!</definedName>
    <definedName name="keyrbf">#REF!</definedName>
    <definedName name="kjadbv">#REF!</definedName>
    <definedName name="kjdafnb">#REF!</definedName>
    <definedName name="kjdnb">#REF!</definedName>
    <definedName name="kjfd">#REF!</definedName>
    <definedName name="kk">#REF!</definedName>
    <definedName name="KL_1" localSheetId="7">#REF!</definedName>
    <definedName name="KL_1">#REF!</definedName>
    <definedName name="KL_2" localSheetId="7">#REF!</definedName>
    <definedName name="KL_2">#REF!</definedName>
    <definedName name="KL_3" localSheetId="7">#REF!</definedName>
    <definedName name="KL_3">#REF!</definedName>
    <definedName name="klk">#REF!</definedName>
    <definedName name="kon" localSheetId="7">#REF!</definedName>
    <definedName name="kon">#REF!</definedName>
    <definedName name="krenb">#REF!</definedName>
    <definedName name="KRW" localSheetId="7">#REF!</definedName>
    <definedName name="KRW">#REF!</definedName>
    <definedName name="Kurs2000">#REF!</definedName>
    <definedName name="Kurs2001">#REF!</definedName>
    <definedName name="kustomer" localSheetId="7">#REF!</definedName>
    <definedName name="kustomer">#REF!</definedName>
    <definedName name="l" localSheetId="7">#REF!</definedName>
    <definedName name="l">#REF!</definedName>
    <definedName name="labor" localSheetId="7">#REF!</definedName>
    <definedName name="labor">#REF!</definedName>
    <definedName name="laebgr">#REF!</definedName>
    <definedName name="laevb">#REF!</definedName>
    <definedName name="lakdbjrvhe">#REF!</definedName>
    <definedName name="Land" localSheetId="7">#REF!</definedName>
    <definedName name="Land">#REF!</definedName>
    <definedName name="LANDING_FEE" localSheetId="7">#REF!</definedName>
    <definedName name="LANDING_FEE">#REF!</definedName>
    <definedName name="ldarhgeahg">#REF!</definedName>
    <definedName name="ldkjnb">#REF!</definedName>
    <definedName name="learvb">#REF!</definedName>
    <definedName name="LeaseLineFee" localSheetId="7">#REF!</definedName>
    <definedName name="LeaseLineFee">#REF!</definedName>
    <definedName name="leauir">#REF!</definedName>
    <definedName name="lf" localSheetId="7">#REF!</definedName>
    <definedName name="lf">#REF!</definedName>
    <definedName name="LINE_MAINTENANCE" localSheetId="7">#REF!</definedName>
    <definedName name="LINE_MAINTENANCE">#REF!</definedName>
    <definedName name="liureag">#REF!</definedName>
    <definedName name="ljnbd">#REF!</definedName>
    <definedName name="lk" localSheetId="7">#REF!</definedName>
    <definedName name="lk">#REF!</definedName>
    <definedName name="lkafvb">#REF!</definedName>
    <definedName name="lkdajfb">#REF!</definedName>
    <definedName name="Loan_Amount" localSheetId="7">#REF!</definedName>
    <definedName name="Loan_Amount">#REF!</definedName>
    <definedName name="Loan_Loss_Provision_fore" localSheetId="7">#REF!</definedName>
    <definedName name="Loan_Loss_Provision_fore">#REF!</definedName>
    <definedName name="Loan_Start" localSheetId="7">#REF!</definedName>
    <definedName name="Loan_Start">#REF!</definedName>
    <definedName name="Loan_Years" localSheetId="7">#REF!</definedName>
    <definedName name="Loan_Years">#REF!</definedName>
    <definedName name="Local" localSheetId="7">#REF!</definedName>
    <definedName name="Local">#REF!</definedName>
    <definedName name="Local_multiplier" localSheetId="7">#REF!</definedName>
    <definedName name="Local_multiplier">#REF!</definedName>
    <definedName name="LocalUsage" localSheetId="7">#REF!</definedName>
    <definedName name="LocalUsage">#REF!</definedName>
    <definedName name="loinbv">#REF!</definedName>
    <definedName name="lp" localSheetId="7">#REF!</definedName>
    <definedName name="lp">#REF!</definedName>
    <definedName name="lslss" localSheetId="7">#REF!</definedName>
    <definedName name="lslss">#REF!</definedName>
    <definedName name="ltm" localSheetId="7">#REF!</definedName>
    <definedName name="ltm">#REF!</definedName>
    <definedName name="ltm_rev" localSheetId="7">#REF!</definedName>
    <definedName name="ltm_rev">#REF!</definedName>
    <definedName name="lvtruck" localSheetId="7">#REF!</definedName>
    <definedName name="lvtruck">#REF!</definedName>
    <definedName name="Manager_Slr">#REF!</definedName>
    <definedName name="mar_prima" localSheetId="7">#REF!</definedName>
    <definedName name="mar_prima">#REF!</definedName>
    <definedName name="Margin_kindergarden" localSheetId="7">#REF!</definedName>
    <definedName name="Margin_kindergarden">#REF!</definedName>
    <definedName name="Market_capitalization" localSheetId="7">#REF!</definedName>
    <definedName name="Market_capitalization">#REF!</definedName>
    <definedName name="market_share_residential" localSheetId="7">#REF!</definedName>
    <definedName name="market_share_residential">#REF!</definedName>
    <definedName name="market_share_TM" localSheetId="7">#REF!</definedName>
    <definedName name="market_share_TM">#REF!</definedName>
    <definedName name="market_share_TRI" localSheetId="7">#REF!</definedName>
    <definedName name="market_share_TRI">#REF!</definedName>
    <definedName name="matrix" localSheetId="7">#REF!</definedName>
    <definedName name="matrix">#REF!</definedName>
    <definedName name="may_prima" localSheetId="7">#REF!</definedName>
    <definedName name="may_prima">#REF!</definedName>
    <definedName name="mcost">Inputs!$H$75</definedName>
    <definedName name="MECHANIC" localSheetId="7">#REF!</definedName>
    <definedName name="MECHANIC">#REF!</definedName>
    <definedName name="melapr" localSheetId="7">#REF!</definedName>
    <definedName name="melapr">#REF!</definedName>
    <definedName name="melaug" localSheetId="7">#REF!</definedName>
    <definedName name="melaug">#REF!</definedName>
    <definedName name="meldec" localSheetId="7">#REF!</definedName>
    <definedName name="meldec">#REF!</definedName>
    <definedName name="melfeb" localSheetId="7">#REF!</definedName>
    <definedName name="melfeb">#REF!</definedName>
    <definedName name="meljan" localSheetId="7">#REF!</definedName>
    <definedName name="meljan">#REF!</definedName>
    <definedName name="meljul" localSheetId="7">#REF!</definedName>
    <definedName name="meljul">#REF!</definedName>
    <definedName name="meljun" localSheetId="7">#REF!</definedName>
    <definedName name="meljun">#REF!</definedName>
    <definedName name="melmar" localSheetId="7">#REF!</definedName>
    <definedName name="melmar">#REF!</definedName>
    <definedName name="melmay" localSheetId="7">#REF!</definedName>
    <definedName name="melmay">#REF!</definedName>
    <definedName name="melnov" localSheetId="7">#REF!</definedName>
    <definedName name="melnov">#REF!</definedName>
    <definedName name="meloct" localSheetId="7">#REF!</definedName>
    <definedName name="meloct">#REF!</definedName>
    <definedName name="melsep" localSheetId="7">#REF!</definedName>
    <definedName name="melsep">#REF!</definedName>
    <definedName name="Mid_Share_Price_Range" localSheetId="7">#REF!</definedName>
    <definedName name="Mid_Share_Price_Range">#REF!</definedName>
    <definedName name="milyar" localSheetId="7">#REF!</definedName>
    <definedName name="milyar">#REF!</definedName>
    <definedName name="MKT_CAP" localSheetId="7">#REF!</definedName>
    <definedName name="MKT_CAP">#REF!</definedName>
    <definedName name="MKT_RT" localSheetId="7">#REF!</definedName>
    <definedName name="MKT_RT">#REF!</definedName>
    <definedName name="mm">#REF!</definedName>
    <definedName name="MOD_RT" localSheetId="7">#REF!</definedName>
    <definedName name="MOD_RT">#REF!</definedName>
    <definedName name="Motor" localSheetId="7">#REF!</definedName>
    <definedName name="Motor">#REF!</definedName>
    <definedName name="MPID" localSheetId="7">#REF!</definedName>
    <definedName name="MPID">#REF!</definedName>
    <definedName name="MSD" localSheetId="7">#REF!</definedName>
    <definedName name="MSD">#REF!</definedName>
    <definedName name="MSD_RT" localSheetId="7">#REF!</definedName>
    <definedName name="MSD_RT">#REF!</definedName>
    <definedName name="muko" localSheetId="7">#REF!</definedName>
    <definedName name="muko">#REF!</definedName>
    <definedName name="mukorubberadjust" localSheetId="7">#REF!</definedName>
    <definedName name="mukorubberadjust">#REF!</definedName>
    <definedName name="mydata" localSheetId="7">#REF!</definedName>
    <definedName name="mydata">#REF!</definedName>
    <definedName name="myr" localSheetId="7">#REF!</definedName>
    <definedName name="myr">#REF!</definedName>
    <definedName name="n">#REF!</definedName>
    <definedName name="name" localSheetId="7">#REF!</definedName>
    <definedName name="name">#REF!</definedName>
    <definedName name="nas" localSheetId="7">#REF!</definedName>
    <definedName name="nas">#REF!</definedName>
    <definedName name="nbd" localSheetId="7">#REF!</definedName>
    <definedName name="nbd">#REF!</definedName>
    <definedName name="nbn" localSheetId="7">#REF!</definedName>
    <definedName name="nbn">#REF!</definedName>
    <definedName name="nbp_melawan" localSheetId="7">#REF!</definedName>
    <definedName name="nbp_melawan">#REF!</definedName>
    <definedName name="nbp_pinang" localSheetId="7">#REF!</definedName>
    <definedName name="nbp_pinang">#REF!</definedName>
    <definedName name="nbp_prima" localSheetId="7">#REF!</definedName>
    <definedName name="nbp_prima">#REF!</definedName>
    <definedName name="nego검토">#REF!</definedName>
    <definedName name="Net_income_growth_avg" localSheetId="7">#REF!</definedName>
    <definedName name="Net_income_growth_avg">#REF!</definedName>
    <definedName name="Net_margin_fore" localSheetId="7">#REF!</definedName>
    <definedName name="Net_margin_fore">#REF!</definedName>
    <definedName name="net_PP_E" localSheetId="7">#REF!</definedName>
    <definedName name="net_PP_E">#REF!</definedName>
    <definedName name="NetIncome" localSheetId="7">#REF!</definedName>
    <definedName name="NetIncome">#REF!</definedName>
    <definedName name="new">#REF!</definedName>
    <definedName name="NEWNAME">#REF!</definedName>
    <definedName name="Night_Facility" localSheetId="7">#REF!</definedName>
    <definedName name="Night_Facility">#REF!</definedName>
    <definedName name="nnn">#REF!</definedName>
    <definedName name="NNNN">#REF!</definedName>
    <definedName name="Nonkonsol">#REF!</definedName>
    <definedName name="NOPAT_growth_avg" localSheetId="7">#REF!</definedName>
    <definedName name="NOPAT_growth_avg">#REF!</definedName>
    <definedName name="NOPAT_Share" localSheetId="7">#REF!</definedName>
    <definedName name="NOPAT_Share">#REF!</definedName>
    <definedName name="Nose_in_Parking" localSheetId="7">#REF!</definedName>
    <definedName name="Nose_in_Parking">#REF!</definedName>
    <definedName name="nov_prima" localSheetId="7">#REF!</definedName>
    <definedName name="nov_prima">#REF!</definedName>
    <definedName name="Num_Pmt_Per_Year" localSheetId="7">#REF!</definedName>
    <definedName name="Num_Pmt_Per_Year">#REF!</definedName>
    <definedName name="Number_EA_Lines" localSheetId="7">#REF!</definedName>
    <definedName name="Number_EA_Lines">#REF!</definedName>
    <definedName name="Number_EA_Lines_Average" localSheetId="7">#REF!</definedName>
    <definedName name="Number_EA_Lines_Average">#REF!</definedName>
    <definedName name="Number_Leased_Lines" localSheetId="7">#REF!</definedName>
    <definedName name="Number_Leased_Lines">#REF!</definedName>
    <definedName name="Number_Leased_Lines_Average" localSheetId="7">#REF!</definedName>
    <definedName name="Number_Leased_Lines_Average">#REF!</definedName>
    <definedName name="Number_of_Shares" localSheetId="7">#REF!</definedName>
    <definedName name="Number_of_Shares">#REF!</definedName>
    <definedName name="Number_TIME_FL_Average" localSheetId="7">#REF!</definedName>
    <definedName name="Number_TIME_FL_Average">#REF!</definedName>
    <definedName name="Number_TIME_FL_EOY" localSheetId="7">#REF!</definedName>
    <definedName name="Number_TIME_FL_EOY">#REF!</definedName>
    <definedName name="Number_VBD" localSheetId="7">#REF!</definedName>
    <definedName name="Number_VBD">#REF!</definedName>
    <definedName name="Number_VBD_Average" localSheetId="7">#REF!</definedName>
    <definedName name="Number_VBD_Average">#REF!</definedName>
    <definedName name="Nup" localSheetId="7">#REF!</definedName>
    <definedName name="Nup">#REF!</definedName>
    <definedName name="O" localSheetId="7">#REF!</definedName>
    <definedName name="O">#REF!</definedName>
    <definedName name="OBtruck_opt1" localSheetId="7">#REF!</definedName>
    <definedName name="OBtruck_opt1">#REF!</definedName>
    <definedName name="OBtruck_opt2" localSheetId="7">#REF!</definedName>
    <definedName name="OBtruck_opt2">#REF!</definedName>
    <definedName name="oct_prima" localSheetId="7">#REF!</definedName>
    <definedName name="oct_prima">#REF!</definedName>
    <definedName name="oeahrvb">#REF!</definedName>
    <definedName name="oehg">#REF!</definedName>
    <definedName name="oeiurg">#REF!</definedName>
    <definedName name="oerv">#REF!</definedName>
    <definedName name="Off_B_S_Income_fore" localSheetId="7">#REF!</definedName>
    <definedName name="Off_B_S_Income_fore">#REF!</definedName>
    <definedName name="Off_B_S_Income_growth_fore" localSheetId="7">#REF!</definedName>
    <definedName name="Off_B_S_Income_growth_fore">#REF!</definedName>
    <definedName name="Office_Slr">#REF!</definedName>
    <definedName name="OH" localSheetId="7">#REF!</definedName>
    <definedName name="OH">#REF!</definedName>
    <definedName name="oiehgrcue">#REF!</definedName>
    <definedName name="oieqwurbg">#REF!</definedName>
    <definedName name="oiurhg">#REF!</definedName>
    <definedName name="ok">#REF!</definedName>
    <definedName name="old" localSheetId="7">#REF!</definedName>
    <definedName name="old">#REF!</definedName>
    <definedName name="one">#REF!</definedName>
    <definedName name="ooo">#REF!</definedName>
    <definedName name="operating" localSheetId="7">#REF!</definedName>
    <definedName name="operating">#REF!</definedName>
    <definedName name="OperatingValue" localSheetId="7">#REF!</definedName>
    <definedName name="OperatingValue">#REF!</definedName>
    <definedName name="Operation_period">Inputs!$E$92:$N$92</definedName>
    <definedName name="other_dep" localSheetId="7">#REF!</definedName>
    <definedName name="other_dep">#REF!</definedName>
    <definedName name="Other_dividends" localSheetId="7">#REF!</definedName>
    <definedName name="Other_dividends">#REF!</definedName>
    <definedName name="Other_FH" localSheetId="7">#REF!</definedName>
    <definedName name="Other_FH">#REF!</definedName>
    <definedName name="Other_Segment_Revenues" localSheetId="7">#REF!</definedName>
    <definedName name="Other_Segment_Revenues">#REF!</definedName>
    <definedName name="othercost">Inputs!$H$76</definedName>
    <definedName name="OTHERS" localSheetId="7">#REF!</definedName>
    <definedName name="OTHERS">#REF!</definedName>
    <definedName name="Output_All" localSheetId="7">#REF!</definedName>
    <definedName name="Output_All">#REF!</definedName>
    <definedName name="Output_Annual" localSheetId="7">#REF!</definedName>
    <definedName name="Output_Annual">#REF!</definedName>
    <definedName name="Output_Qtrly" localSheetId="7">#REF!</definedName>
    <definedName name="Output_Qtrly">#REF!</definedName>
    <definedName name="OutputCode" localSheetId="7">#REF!</definedName>
    <definedName name="OutputCode">#REF!</definedName>
    <definedName name="OutputEV" localSheetId="7">#REF!</definedName>
    <definedName name="OutputEV">#REF!</definedName>
    <definedName name="OutputMarketCap" localSheetId="7">#REF!</definedName>
    <definedName name="OutputMarketCap">#REF!</definedName>
    <definedName name="OutputPrice" localSheetId="7">#REF!</definedName>
    <definedName name="OutputPrice">#REF!</definedName>
    <definedName name="owiueg">#REF!</definedName>
    <definedName name="pai" localSheetId="7">#REF!</definedName>
    <definedName name="pai">#REF!</definedName>
    <definedName name="PandL" localSheetId="7">#REF!</definedName>
    <definedName name="PandL">#REF!</definedName>
    <definedName name="pangkatanadjustsheet" localSheetId="7">#REF!</definedName>
    <definedName name="pangkatanadjustsheet">#REF!</definedName>
    <definedName name="PANGOILRESULT" localSheetId="7">#REF!</definedName>
    <definedName name="PANGOILRESULT">#REF!</definedName>
    <definedName name="pangproj" localSheetId="7">#REF!</definedName>
    <definedName name="pangproj">#REF!</definedName>
    <definedName name="PANGRUBBERRESULT" localSheetId="7">#REF!</definedName>
    <definedName name="PANGRUBBERRESULT">#REF!</definedName>
    <definedName name="pangruberadjust" localSheetId="7">#REF!</definedName>
    <definedName name="pangruberadjust">#REF!</definedName>
    <definedName name="PARKING_FEE" localSheetId="7">#REF!</definedName>
    <definedName name="PARKING_FEE">#REF!</definedName>
    <definedName name="Partial_year" localSheetId="7">#REF!</definedName>
    <definedName name="Partial_year">#REF!</definedName>
    <definedName name="Pass" localSheetId="7">#REF!</definedName>
    <definedName name="Pass">#REF!</definedName>
    <definedName name="PAT">Inputs!$H$19</definedName>
    <definedName name="path" localSheetId="7">#REF!</definedName>
    <definedName name="path">#REF!</definedName>
    <definedName name="Pay_Date" localSheetId="7">#REF!</definedName>
    <definedName name="Pay_Date">#REF!</definedName>
    <definedName name="Pay_Num" localSheetId="7">#REF!</definedName>
    <definedName name="Pay_Num">#REF!</definedName>
    <definedName name="payables_days" localSheetId="7">#REF!</definedName>
    <definedName name="payables_days">#REF!</definedName>
    <definedName name="paymentdate" localSheetId="7">#REF!</definedName>
    <definedName name="paymentdate">#REF!</definedName>
    <definedName name="PayMonthlyChargeOpex" localSheetId="7">#REF!</definedName>
    <definedName name="PayMonthlyChargeOpex">#REF!</definedName>
    <definedName name="PayVoIPOpex" localSheetId="7">#REF!</definedName>
    <definedName name="PayVoIPOpex">#REF!</definedName>
    <definedName name="pco" localSheetId="7">#REF!</definedName>
    <definedName name="pco">#REF!</definedName>
    <definedName name="Pct_Leased_Line_Domestic" localSheetId="7">#REF!</definedName>
    <definedName name="Pct_Leased_Line_Domestic">#REF!</definedName>
    <definedName name="Pct_Leased_Line_IPLC" localSheetId="7">#REF!</definedName>
    <definedName name="Pct_Leased_Line_IPLC">#REF!</definedName>
    <definedName name="Pct_Leased_Line_Netlink" localSheetId="7">#REF!</definedName>
    <definedName name="Pct_Leased_Line_Netlink">#REF!</definedName>
    <definedName name="Pct_Leased_Line_TIME" localSheetId="7">#REF!</definedName>
    <definedName name="Pct_Leased_Line_TIME">#REF!</definedName>
    <definedName name="Pct_TIME_FL_Business" localSheetId="7">#REF!</definedName>
    <definedName name="Pct_TIME_FL_Business">#REF!</definedName>
    <definedName name="Pct_TIME_FL_Payphone" localSheetId="7">#REF!</definedName>
    <definedName name="Pct_TIME_FL_Payphone">#REF!</definedName>
    <definedName name="Pct_TIME_FL_Residential" localSheetId="7">#REF!</definedName>
    <definedName name="Pct_TIME_FL_Residential">#REF!</definedName>
    <definedName name="Pct_Variable_Bandwidth_Data_Domestic" localSheetId="7">#REF!</definedName>
    <definedName name="Pct_Variable_Bandwidth_Data_Domestic">#REF!</definedName>
    <definedName name="Pct_Variable_Bandwidth_Data_International" localSheetId="7">#REF!</definedName>
    <definedName name="Pct_Variable_Bandwidth_Data_International">#REF!</definedName>
    <definedName name="Pct_Variable_Bandwidth_Data_TIME" localSheetId="7">#REF!</definedName>
    <definedName name="Pct_Variable_Bandwidth_Data_TIME">#REF!</definedName>
    <definedName name="PD_RT" localSheetId="7">#REF!</definedName>
    <definedName name="PD_RT">#REF!</definedName>
    <definedName name="pdp" localSheetId="7">#REF!</definedName>
    <definedName name="pdp">#REF!</definedName>
    <definedName name="peb" localSheetId="7">#REF!</definedName>
    <definedName name="peb">#REF!</definedName>
    <definedName name="pei" localSheetId="7">#REF!</definedName>
    <definedName name="pei">#REF!</definedName>
    <definedName name="Penetration_Rate" localSheetId="7">#REF!</definedName>
    <definedName name="Penetration_Rate">#REF!</definedName>
    <definedName name="perp" localSheetId="7">#REF!</definedName>
    <definedName name="perp">#REF!</definedName>
    <definedName name="pet" localSheetId="7">#REF!</definedName>
    <definedName name="pet">#REF!</definedName>
    <definedName name="pfx" localSheetId="7">#REF!</definedName>
    <definedName name="pfx">#REF!</definedName>
    <definedName name="pga" localSheetId="7">#REF!</definedName>
    <definedName name="pga">#REF!</definedName>
    <definedName name="pgp" localSheetId="7">#REF!</definedName>
    <definedName name="pgp">#REF!</definedName>
    <definedName name="PID_RT" localSheetId="7">#REF!</definedName>
    <definedName name="PID_RT">#REF!</definedName>
    <definedName name="pie" localSheetId="7">#REF!</definedName>
    <definedName name="pie">#REF!</definedName>
    <definedName name="pii" localSheetId="7">#REF!</definedName>
    <definedName name="pii">#REF!</definedName>
    <definedName name="PILOT" localSheetId="7">#REF!</definedName>
    <definedName name="PILOT">#REF!</definedName>
    <definedName name="pin" localSheetId="7">#REF!</definedName>
    <definedName name="pin">#REF!</definedName>
    <definedName name="pinapr" localSheetId="7">#REF!</definedName>
    <definedName name="pinapr">#REF!</definedName>
    <definedName name="pinaug" localSheetId="7">#REF!</definedName>
    <definedName name="pinaug">#REF!</definedName>
    <definedName name="pindec" localSheetId="7">#REF!</definedName>
    <definedName name="pindec">#REF!</definedName>
    <definedName name="pinfeb" localSheetId="7">#REF!</definedName>
    <definedName name="pinfeb">#REF!</definedName>
    <definedName name="pinjan" localSheetId="7">#REF!</definedName>
    <definedName name="pinjan">#REF!</definedName>
    <definedName name="pinjul" localSheetId="7">#REF!</definedName>
    <definedName name="pinjul">#REF!</definedName>
    <definedName name="pinjun" localSheetId="7">#REF!</definedName>
    <definedName name="pinjun">#REF!</definedName>
    <definedName name="pinmar" localSheetId="7">#REF!</definedName>
    <definedName name="pinmar">#REF!</definedName>
    <definedName name="pinmay" localSheetId="7">#REF!</definedName>
    <definedName name="pinmay">#REF!</definedName>
    <definedName name="pinnov" localSheetId="7">#REF!</definedName>
    <definedName name="pinnov">#REF!</definedName>
    <definedName name="pinoct" localSheetId="7">#REF!</definedName>
    <definedName name="pinoct">#REF!</definedName>
    <definedName name="pinsep" localSheetId="7">#REF!</definedName>
    <definedName name="pinsep">#REF!</definedName>
    <definedName name="Pivot_Area_1" localSheetId="7">#REF!</definedName>
    <definedName name="Pivot_Area_1">#REF!</definedName>
    <definedName name="pkeshbr">#REF!</definedName>
    <definedName name="PL" localSheetId="7">#REF!</definedName>
    <definedName name="PL">#REF!</definedName>
    <definedName name="pmi" localSheetId="7">#REF!</definedName>
    <definedName name="pmi">#REF!</definedName>
    <definedName name="pmtdat">#REF!</definedName>
    <definedName name="pnp" localSheetId="7">#REF!</definedName>
    <definedName name="pnp">#REF!</definedName>
    <definedName name="poi" localSheetId="7">#REF!</definedName>
    <definedName name="poi">#REF!</definedName>
    <definedName name="pop" localSheetId="7">#REF!</definedName>
    <definedName name="pop">#REF!</definedName>
    <definedName name="post_comm_int" localSheetId="7">#REF!</definedName>
    <definedName name="post_comm_int">#REF!</definedName>
    <definedName name="POWER_USER_EXCEL_CHART_71D8758C_3ABD_4A52_809B_8D283B1835AD">Data!$G$184:$G$193</definedName>
    <definedName name="POWER_USER_EXCEL_CHART_7DFC07E5_CB39_4F9E_9720_F78F631A1E34">Data!$B$69:$G$74</definedName>
    <definedName name="pp">#REF!</definedName>
    <definedName name="PPE" localSheetId="7">#REF!</definedName>
    <definedName name="PPE">#REF!</definedName>
    <definedName name="ppr" localSheetId="7">#REF!</definedName>
    <definedName name="ppr">#REF!</definedName>
    <definedName name="ppt" localSheetId="7">#REF!</definedName>
    <definedName name="ppt">#REF!</definedName>
    <definedName name="pqiejhg">#REF!</definedName>
    <definedName name="pre" localSheetId="7">#REF!</definedName>
    <definedName name="pre">#REF!</definedName>
    <definedName name="PresentationNormalA4" localSheetId="7">#REF!</definedName>
    <definedName name="PresentationNormalA4">#REF!</definedName>
    <definedName name="prevreclist" localSheetId="7">#REF!</definedName>
    <definedName name="prevreclist">#REF!</definedName>
    <definedName name="prevtarget" localSheetId="7">#REF!</definedName>
    <definedName name="prevtarget">#REF!</definedName>
    <definedName name="priapr" localSheetId="7">#REF!</definedName>
    <definedName name="priapr">#REF!</definedName>
    <definedName name="priaug" localSheetId="7">#REF!</definedName>
    <definedName name="priaug">#REF!</definedName>
    <definedName name="PriceWarning" localSheetId="7">#REF!</definedName>
    <definedName name="PriceWarning">#REF!</definedName>
    <definedName name="pricing" localSheetId="7">#REF!</definedName>
    <definedName name="pricing">#REF!</definedName>
    <definedName name="PricingHomeCell" localSheetId="7">#REF!</definedName>
    <definedName name="PricingHomeCell">#REF!</definedName>
    <definedName name="pridec" localSheetId="7">#REF!</definedName>
    <definedName name="pridec">#REF!</definedName>
    <definedName name="prifeb" localSheetId="7">#REF!</definedName>
    <definedName name="prifeb">#REF!</definedName>
    <definedName name="prijan" localSheetId="7">#REF!</definedName>
    <definedName name="prijan">#REF!</definedName>
    <definedName name="prijul" localSheetId="7">#REF!</definedName>
    <definedName name="prijul">#REF!</definedName>
    <definedName name="prijun" localSheetId="7">#REF!</definedName>
    <definedName name="prijun">#REF!</definedName>
    <definedName name="primar" localSheetId="7">#REF!</definedName>
    <definedName name="primar">#REF!</definedName>
    <definedName name="primay" localSheetId="7">#REF!</definedName>
    <definedName name="primay">#REF!</definedName>
    <definedName name="Princ" localSheetId="7">#REF!</definedName>
    <definedName name="Princ">#REF!</definedName>
    <definedName name="prinov" localSheetId="7">#REF!</definedName>
    <definedName name="prinov">#REF!</definedName>
    <definedName name="PRINT" localSheetId="7">#REF!</definedName>
    <definedName name="PRINT">#REF!</definedName>
    <definedName name="Print_Area_MI" localSheetId="7">#REF!</definedName>
    <definedName name="Print_Area_MI">#REF!</definedName>
    <definedName name="Print_Area1" localSheetId="7">#REF!</definedName>
    <definedName name="Print_Area1">#REF!</definedName>
    <definedName name="Print_Area2" localSheetId="7">#REF!</definedName>
    <definedName name="Print_Area2">#REF!</definedName>
    <definedName name="Print_Area3" localSheetId="7">#REF!</definedName>
    <definedName name="Print_Area3">#REF!</definedName>
    <definedName name="Print_Area4" localSheetId="7">#REF!</definedName>
    <definedName name="Print_Area4">#REF!</definedName>
    <definedName name="PRINTALL" localSheetId="7">#REF!</definedName>
    <definedName name="PRINTALL">#REF!</definedName>
    <definedName name="PRINTASS" localSheetId="7">#REF!</definedName>
    <definedName name="PRINTASS">#REF!</definedName>
    <definedName name="PRINTBAL" localSheetId="7">#REF!</definedName>
    <definedName name="PRINTBAL">#REF!</definedName>
    <definedName name="PRINTBBEXEC" localSheetId="7">#REF!</definedName>
    <definedName name="PRINTBBEXEC">#REF!</definedName>
    <definedName name="PRINTCASH" localSheetId="7">#REF!</definedName>
    <definedName name="PRINTCASH">#REF!</definedName>
    <definedName name="PRINTPANDL" localSheetId="7">#REF!</definedName>
    <definedName name="PRINTPANDL">#REF!</definedName>
    <definedName name="PRINTPVCALCS" localSheetId="7">#REF!</definedName>
    <definedName name="PRINTPVCALCS">#REF!</definedName>
    <definedName name="PRINTSENS" localSheetId="7">#REF!</definedName>
    <definedName name="PRINTSENS">#REF!</definedName>
    <definedName name="PRINTSYN" localSheetId="7">#REF!</definedName>
    <definedName name="PRINTSYN">#REF!</definedName>
    <definedName name="PRINTTITLE" localSheetId="7">#REF!</definedName>
    <definedName name="PRINTTITLE">#REF!</definedName>
    <definedName name="prioct" localSheetId="7">#REF!</definedName>
    <definedName name="prioct">#REF!</definedName>
    <definedName name="prisep" localSheetId="7">#REF!</definedName>
    <definedName name="prisep">#REF!</definedName>
    <definedName name="proceeds" localSheetId="7">#REF!</definedName>
    <definedName name="proceeds">#REF!</definedName>
    <definedName name="PRODUCT_COSTS" localSheetId="7">#REF!</definedName>
    <definedName name="PRODUCT_COSTS">#REF!</definedName>
    <definedName name="PROTECT" localSheetId="7">#REF!</definedName>
    <definedName name="PROTECT">#REF!</definedName>
    <definedName name="PROYEKSI_UANG_MUKA_YANG_DITERIMA__Rp__000.000" localSheetId="7">#REF!</definedName>
    <definedName name="PROYEKSI_UANG_MUKA_YANG_DITERIMA__Rp__000.000">#REF!</definedName>
    <definedName name="prsw" localSheetId="7">#REF!</definedName>
    <definedName name="prsw">#REF!</definedName>
    <definedName name="prubberadjust" localSheetId="7">#REF!</definedName>
    <definedName name="prubberadjust">#REF!</definedName>
    <definedName name="pse" localSheetId="7">#REF!</definedName>
    <definedName name="pse">#REF!</definedName>
    <definedName name="PT_FH" localSheetId="7">#REF!</definedName>
    <definedName name="PT_FH">#REF!</definedName>
    <definedName name="pta" localSheetId="7">#REF!</definedName>
    <definedName name="pta">#REF!</definedName>
    <definedName name="pto" localSheetId="7">#REF!</definedName>
    <definedName name="pto">#REF!</definedName>
    <definedName name="py_net_income" localSheetId="7">#REF!</definedName>
    <definedName name="py_net_income">#REF!</definedName>
    <definedName name="py_ret_earn_beg" localSheetId="7">#REF!</definedName>
    <definedName name="py_ret_earn_beg">#REF!</definedName>
    <definedName name="py_retained_earnings" localSheetId="7">#REF!</definedName>
    <definedName name="py_retained_earnings">#REF!</definedName>
    <definedName name="Q">#REF!</definedName>
    <definedName name="qaz">#REF!</definedName>
    <definedName name="qeoi">#REF!</definedName>
    <definedName name="qeoin">#REF!</definedName>
    <definedName name="qepiubg">#REF!</definedName>
    <definedName name="qepiwubg">#REF!</definedName>
    <definedName name="qepoiubg">#REF!</definedName>
    <definedName name="qeuhg">#REF!</definedName>
    <definedName name="qewpoung">#REF!</definedName>
    <definedName name="qiuewbg">#REF!</definedName>
    <definedName name="qiuhgq">#REF!</definedName>
    <definedName name="qlwkhvbe">#REF!</definedName>
    <definedName name="qncjstkdehdwhrud">#REF!</definedName>
    <definedName name="qoihebg">#REF!</definedName>
    <definedName name="qoiuewfbgr">#REF!</definedName>
    <definedName name="qoiugebrq">#REF!</definedName>
    <definedName name="qoiuhg">#REF!</definedName>
    <definedName name="qpeiubg">#REF!</definedName>
    <definedName name="qpeouhg">#REF!</definedName>
    <definedName name="qpewiubg">#REF!</definedName>
    <definedName name="qpewou">#REF!</definedName>
    <definedName name="qpiwu">#REF!</definedName>
    <definedName name="qpowiuehg">#REF!</definedName>
    <definedName name="qq" localSheetId="7">#REF!</definedName>
    <definedName name="qq">#REF!</definedName>
    <definedName name="QryExpBrrc" localSheetId="7">#REF!</definedName>
    <definedName name="QryExpBrrc">#REF!</definedName>
    <definedName name="Qtr_result" localSheetId="7">#REF!</definedName>
    <definedName name="Qtr_result">#REF!</definedName>
    <definedName name="quehg">#REF!</definedName>
    <definedName name="qw" localSheetId="2">#REF!</definedName>
    <definedName name="qw">#REF!</definedName>
    <definedName name="QWER">#REF!</definedName>
    <definedName name="qweug">#REF!</definedName>
    <definedName name="qwlkjbg">#REF!</definedName>
    <definedName name="rad" localSheetId="7">#REF!</definedName>
    <definedName name="rad">#REF!</definedName>
    <definedName name="rate">Inputs!$H$80</definedName>
    <definedName name="RateHomeCell" localSheetId="7">#REF!</definedName>
    <definedName name="RateHomeCell">#REF!</definedName>
    <definedName name="rce" localSheetId="7">#REF!</definedName>
    <definedName name="rce">#REF!</definedName>
    <definedName name="rcr" localSheetId="7">#REF!</definedName>
    <definedName name="rcr">#REF!</definedName>
    <definedName name="rde" localSheetId="7">#REF!</definedName>
    <definedName name="rde">#REF!</definedName>
    <definedName name="receivables_Days" localSheetId="7">#REF!</definedName>
    <definedName name="receivables_Days">#REF!</definedName>
    <definedName name="Recomm" localSheetId="7">#REF!</definedName>
    <definedName name="Recomm">#REF!</definedName>
    <definedName name="RECOND" localSheetId="7">#REF!</definedName>
    <definedName name="RECOND">#REF!</definedName>
    <definedName name="recond1" localSheetId="7">#REF!</definedName>
    <definedName name="recond1">#REF!</definedName>
    <definedName name="redo">#REF!</definedName>
    <definedName name="ree">#REF!</definedName>
    <definedName name="rehb">#REF!</definedName>
    <definedName name="rejbg">#REF!</definedName>
    <definedName name="rekjnb">#REF!</definedName>
    <definedName name="Rental_Land" localSheetId="7">#REF!</definedName>
    <definedName name="Rental_Land">#REF!</definedName>
    <definedName name="Rental_Space" localSheetId="7">#REF!</definedName>
    <definedName name="Rental_Space">#REF!</definedName>
    <definedName name="Rental_Wh" localSheetId="7">#REF!</definedName>
    <definedName name="Rental_Wh">#REF!</definedName>
    <definedName name="reqkj">#REF!</definedName>
    <definedName name="res" localSheetId="7">#REF!</definedName>
    <definedName name="res">#REF!</definedName>
    <definedName name="Resell_Fin" localSheetId="7">#REF!</definedName>
    <definedName name="Resell_Fin">#REF!</definedName>
    <definedName name="Restructuring_charges" localSheetId="7">#REF!</definedName>
    <definedName name="Restructuring_charges">#REF!</definedName>
    <definedName name="Result" localSheetId="7">#REF!</definedName>
    <definedName name="Result">#REF!</definedName>
    <definedName name="Retail" localSheetId="7">#REF!</definedName>
    <definedName name="Retail">#REF!</definedName>
    <definedName name="REV" localSheetId="7">#REF!</definedName>
    <definedName name="REV">#REF!</definedName>
    <definedName name="rev_96" localSheetId="7">#REF!</definedName>
    <definedName name="rev_96">#REF!</definedName>
    <definedName name="rev_98" localSheetId="7">#REF!</definedName>
    <definedName name="rev_98">#REF!</definedName>
    <definedName name="Rev_Sum" localSheetId="7">#REF!</definedName>
    <definedName name="Rev_Sum">#REF!</definedName>
    <definedName name="Revenue">#REF!</definedName>
    <definedName name="Revenue_Per_Line_Domestic_Leased" localSheetId="7">#REF!</definedName>
    <definedName name="Revenue_Per_Line_Domestic_Leased">#REF!</definedName>
    <definedName name="Revenue_Per_Line_IPLC" localSheetId="7">#REF!</definedName>
    <definedName name="Revenue_Per_Line_IPLC">#REF!</definedName>
    <definedName name="Revenue_Per_Line_LineRent_Business" localSheetId="7">#REF!</definedName>
    <definedName name="Revenue_Per_Line_LineRent_Business">#REF!</definedName>
    <definedName name="Revenue_Per_Line_LineRent_EA" localSheetId="7">#REF!</definedName>
    <definedName name="Revenue_Per_Line_LineRent_EA">#REF!</definedName>
    <definedName name="Revenue_Per_Line_LineRent_Payphone" localSheetId="7">#REF!</definedName>
    <definedName name="Revenue_Per_Line_LineRent_Payphone">#REF!</definedName>
    <definedName name="Revenue_Per_Line_LineRent_Residential" localSheetId="7">#REF!</definedName>
    <definedName name="Revenue_Per_Line_LineRent_Residential">#REF!</definedName>
    <definedName name="Revenue_Per_Line_Netlink" localSheetId="7">#REF!</definedName>
    <definedName name="Revenue_Per_Line_Netlink">#REF!</definedName>
    <definedName name="Revenue_Per_Line_Variable_Data_Domestic" localSheetId="7">#REF!</definedName>
    <definedName name="Revenue_Per_Line_Variable_Data_Domestic">#REF!</definedName>
    <definedName name="Revenue_Per_Line_Variable_Data_International" localSheetId="7">#REF!</definedName>
    <definedName name="Revenue_Per_Line_Variable_Data_International">#REF!</definedName>
    <definedName name="Revenue_Per_Line_VAS_Business" localSheetId="7">#REF!</definedName>
    <definedName name="Revenue_Per_Line_VAS_Business">#REF!</definedName>
    <definedName name="Revenue_Per_Line_VAS_Residential" localSheetId="7">#REF!</definedName>
    <definedName name="Revenue_Per_Line_VAS_Residential">#REF!</definedName>
    <definedName name="Revenue_Per_Min_IDD" localSheetId="7">#REF!</definedName>
    <definedName name="Revenue_Per_Min_IDD">#REF!</definedName>
    <definedName name="Revenue_Per_Min_Local" localSheetId="7">#REF!</definedName>
    <definedName name="Revenue_Per_Min_Local">#REF!</definedName>
    <definedName name="Revenue_Per_Min_STD" localSheetId="7">#REF!</definedName>
    <definedName name="Revenue_Per_Min_STD">#REF!</definedName>
    <definedName name="Revenue_total" localSheetId="7">#REF!</definedName>
    <definedName name="Revenue_total">#REF!</definedName>
    <definedName name="RevenueGross" localSheetId="7">#REF!</definedName>
    <definedName name="RevenueGross">#REF!</definedName>
    <definedName name="RevenueNet" localSheetId="7">#REF!</definedName>
    <definedName name="RevenueNet">#REF!</definedName>
    <definedName name="Revenues" localSheetId="7">#REF!</definedName>
    <definedName name="Revenues">#REF!</definedName>
    <definedName name="Revenues_Cellular_IDD" localSheetId="7">#REF!</definedName>
    <definedName name="Revenues_Cellular_IDD">#REF!</definedName>
    <definedName name="Revenues_ISP" localSheetId="7">#REF!</definedName>
    <definedName name="Revenues_ISP">#REF!</definedName>
    <definedName name="Revenues_TIME_Kontact" localSheetId="7">#REF!</definedName>
    <definedName name="Revenues_TIME_Kontact">#REF!</definedName>
    <definedName name="Revenues_VoIP" localSheetId="7">#REF!</definedName>
    <definedName name="Revenues_VoIP">#REF!</definedName>
    <definedName name="rewjg">#REF!</definedName>
    <definedName name="rfa" localSheetId="7">#REF!</definedName>
    <definedName name="rfa">#REF!</definedName>
    <definedName name="rfs" localSheetId="7">#REF!</definedName>
    <definedName name="rfs">#REF!</definedName>
    <definedName name="RK">#REF!</definedName>
    <definedName name="rkejbn">#REF!</definedName>
    <definedName name="rlbg">#REF!</definedName>
    <definedName name="rnf" localSheetId="7">#REF!</definedName>
    <definedName name="rnf">#REF!</definedName>
    <definedName name="rns" localSheetId="7">#REF!</definedName>
    <definedName name="rns">#REF!</definedName>
    <definedName name="ROIC2_WACC" localSheetId="7">#REF!</definedName>
    <definedName name="ROIC2_WACC">#REF!</definedName>
    <definedName name="rot" localSheetId="7">#REF!</definedName>
    <definedName name="rot">#REF!</definedName>
    <definedName name="Route_Chg" localSheetId="7">#REF!</definedName>
    <definedName name="Route_Chg">#REF!</definedName>
    <definedName name="rphg">#REF!</definedName>
    <definedName name="rre" localSheetId="7">#REF!</definedName>
    <definedName name="rre">#REF!</definedName>
    <definedName name="rrr">#REF!</definedName>
    <definedName name="rrrr">#REF!</definedName>
    <definedName name="rrrrr">#REF!</definedName>
    <definedName name="rrrrrr">#REF!</definedName>
    <definedName name="rtbg">#REF!</definedName>
    <definedName name="RUNSENS1" localSheetId="7">#REF!</definedName>
    <definedName name="RUNSENS1">#REF!</definedName>
    <definedName name="RUNSENS2" localSheetId="7">#REF!</definedName>
    <definedName name="RUNSENS2">#REF!</definedName>
    <definedName name="rus" localSheetId="7">#REF!</definedName>
    <definedName name="rus">#REF!</definedName>
    <definedName name="rwc" localSheetId="7">#REF!</definedName>
    <definedName name="rwc">#REF!</definedName>
    <definedName name="rwt" localSheetId="7">#REF!</definedName>
    <definedName name="rwt">#REF!</definedName>
    <definedName name="r견적">#REF!</definedName>
    <definedName name="s" localSheetId="2">#REF!</definedName>
    <definedName name="s">#REF!</definedName>
    <definedName name="S_AcctDes" localSheetId="7">#REF!</definedName>
    <definedName name="S_AcctDes">#REF!</definedName>
    <definedName name="S_Adjust" localSheetId="7">#REF!</definedName>
    <definedName name="S_Adjust">#REF!</definedName>
    <definedName name="S_AJE_Tot" localSheetId="7">#REF!</definedName>
    <definedName name="S_AJE_Tot">#REF!</definedName>
    <definedName name="S_CompNum" localSheetId="7">#REF!</definedName>
    <definedName name="S_CompNum">#REF!</definedName>
    <definedName name="S_CY_End" localSheetId="7">#REF!</definedName>
    <definedName name="S_CY_End">#REF!</definedName>
    <definedName name="S_Diff_Amt" localSheetId="7">#REF!</definedName>
    <definedName name="S_Diff_Amt">#REF!</definedName>
    <definedName name="S_Diff_Pct" localSheetId="7">#REF!</definedName>
    <definedName name="S_Diff_Pct">#REF!</definedName>
    <definedName name="S_GrpNum" localSheetId="7">#REF!</definedName>
    <definedName name="S_GrpNum">#REF!</definedName>
    <definedName name="S_Headings" localSheetId="7">#REF!</definedName>
    <definedName name="S_Headings">#REF!</definedName>
    <definedName name="S_KeyValue" localSheetId="7">#REF!</definedName>
    <definedName name="S_KeyValue">#REF!</definedName>
    <definedName name="S_PY_End" localSheetId="7">#REF!</definedName>
    <definedName name="S_PY_End">#REF!</definedName>
    <definedName name="S_RJE_Tot" localSheetId="7">#REF!</definedName>
    <definedName name="S_RJE_Tot">#REF!</definedName>
    <definedName name="S_RowNum" localSheetId="7">#REF!</definedName>
    <definedName name="S_RowNum">#REF!</definedName>
    <definedName name="sad" localSheetId="7">#REF!</definedName>
    <definedName name="sad">#REF!</definedName>
    <definedName name="saf" localSheetId="7">#REF!</definedName>
    <definedName name="saf">#REF!</definedName>
    <definedName name="sal" localSheetId="2">#REF!</definedName>
    <definedName name="sal" localSheetId="7">#REF!</definedName>
    <definedName name="sal">#REF!</definedName>
    <definedName name="salary">#REF!</definedName>
    <definedName name="Salary_Rate">#REF!</definedName>
    <definedName name="salarygrowth">Inputs!$H$83</definedName>
    <definedName name="sas" localSheetId="7">#REF!</definedName>
    <definedName name="sas">#REF!</definedName>
    <definedName name="Scale" localSheetId="7">#REF!</definedName>
    <definedName name="Scale">#REF!</definedName>
    <definedName name="scen" localSheetId="0">Inputs!$C$9</definedName>
    <definedName name="scen" localSheetId="9">Inputs!$C$9</definedName>
    <definedName name="scen_change" localSheetId="7">#REF!</definedName>
    <definedName name="scen_change">#REF!</definedName>
    <definedName name="scen_result" localSheetId="7">#REF!</definedName>
    <definedName name="scen_result">#REF!</definedName>
    <definedName name="SCHED__5" localSheetId="7">#REF!</definedName>
    <definedName name="SCHED__5">#REF!</definedName>
    <definedName name="SCHED__5A" localSheetId="7">#REF!</definedName>
    <definedName name="SCHED__5A">#REF!</definedName>
    <definedName name="SCHED__6" localSheetId="7">#REF!</definedName>
    <definedName name="SCHED__6">#REF!</definedName>
    <definedName name="SCHED__6A" localSheetId="7">#REF!</definedName>
    <definedName name="SCHED__6A">#REF!</definedName>
    <definedName name="SCHED__7" localSheetId="7">#REF!</definedName>
    <definedName name="SCHED__7">#REF!</definedName>
    <definedName name="Sched_Pay" localSheetId="7">#REF!</definedName>
    <definedName name="Sched_Pay">#REF!</definedName>
    <definedName name="Scheduled_Extra_Payments" localSheetId="7">#REF!</definedName>
    <definedName name="Scheduled_Extra_Payments">#REF!</definedName>
    <definedName name="Scheduled_Interest_Rate" localSheetId="7">#REF!</definedName>
    <definedName name="Scheduled_Interest_Rate">#REF!</definedName>
    <definedName name="Scheduled_Monthly_Payment" localSheetId="7">#REF!</definedName>
    <definedName name="Scheduled_Monthly_Payment">#REF!</definedName>
    <definedName name="sd">#REF!</definedName>
    <definedName name="sdds" localSheetId="7">#REF!</definedName>
    <definedName name="sdds">#REF!</definedName>
    <definedName name="sdg" localSheetId="7">#REF!</definedName>
    <definedName name="sdg">#REF!</definedName>
    <definedName name="Sdiscount">Inputs!$H$81</definedName>
    <definedName name="sdiscount2020">Inputs!$I$81</definedName>
    <definedName name="sdiscount2021">Inputs!$J$81</definedName>
    <definedName name="sdiscount2022">Inputs!$K$81</definedName>
    <definedName name="Segment1_income_fore" localSheetId="7">#REF!</definedName>
    <definedName name="Segment1_income_fore">#REF!</definedName>
    <definedName name="Segment1_income_growth_fore" localSheetId="7">#REF!</definedName>
    <definedName name="Segment1_income_growth_fore">#REF!</definedName>
    <definedName name="Segment2_income_fore" localSheetId="7">#REF!</definedName>
    <definedName name="Segment2_income_fore">#REF!</definedName>
    <definedName name="Segment2_income_growth_fore" localSheetId="7">#REF!</definedName>
    <definedName name="Segment2_income_growth_fore">#REF!</definedName>
    <definedName name="select" localSheetId="7">#REF!</definedName>
    <definedName name="select">#REF!</definedName>
    <definedName name="semester_1" localSheetId="7">#REF!</definedName>
    <definedName name="semester_1">#REF!</definedName>
    <definedName name="semester_2" localSheetId="7">#REF!</definedName>
    <definedName name="semester_2">#REF!</definedName>
    <definedName name="Semi" localSheetId="7">#REF!</definedName>
    <definedName name="Semi">#REF!</definedName>
    <definedName name="SenCOGs" localSheetId="7">#REF!</definedName>
    <definedName name="SenCOGs">#REF!</definedName>
    <definedName name="SenCOS" localSheetId="7">#REF!</definedName>
    <definedName name="SenCOS">#REF!</definedName>
    <definedName name="SenPrice" localSheetId="7">#REF!</definedName>
    <definedName name="SenPrice">#REF!</definedName>
    <definedName name="SENS_P" localSheetId="7">#REF!</definedName>
    <definedName name="SENS_P">#REF!</definedName>
    <definedName name="sensitivity">FS!$C$33</definedName>
    <definedName name="Sent" localSheetId="7">#REF!</definedName>
    <definedName name="Sent">#REF!</definedName>
    <definedName name="SenVol" localSheetId="7">#REF!</definedName>
    <definedName name="SenVol">#REF!</definedName>
    <definedName name="sep_prima" localSheetId="7">#REF!</definedName>
    <definedName name="sep_prima">#REF!</definedName>
    <definedName name="SERVICE">#REF!</definedName>
    <definedName name="ses">#REF!</definedName>
    <definedName name="SF">#REF!</definedName>
    <definedName name="sfdgnl">#REF!</definedName>
    <definedName name="SG_A">FS!$11:$11</definedName>
    <definedName name="SGA_growth" localSheetId="7">#REF!</definedName>
    <definedName name="SGA_growth">#REF!</definedName>
    <definedName name="SGA_margin_fore" localSheetId="7">#REF!</definedName>
    <definedName name="SGA_margin_fore">#REF!</definedName>
    <definedName name="sgfdg">#REF!</definedName>
    <definedName name="Share_Price" localSheetId="7">#REF!</definedName>
    <definedName name="Share_Price">#REF!</definedName>
    <definedName name="Shares_repurchase_liability" localSheetId="7">#REF!</definedName>
    <definedName name="Shares_repurchase_liability">#REF!</definedName>
    <definedName name="SHEET100" localSheetId="7">#REF!</definedName>
    <definedName name="SHEET100">#REF!</definedName>
    <definedName name="simadjust" localSheetId="7">#REF!</definedName>
    <definedName name="simadjust">#REF!</definedName>
    <definedName name="SIMPRESULT" localSheetId="7">#REF!</definedName>
    <definedName name="SIMPRESULT">#REF!</definedName>
    <definedName name="Sincentive">Inputs!$H$82</definedName>
    <definedName name="SK">#REF!</definedName>
    <definedName name="sName">#REF!</definedName>
    <definedName name="solver_adj" localSheetId="7">#REF!</definedName>
    <definedName name="solver_adj">#REF!</definedName>
    <definedName name="solver_lhs1" localSheetId="7">#REF!</definedName>
    <definedName name="solver_lhs1">#REF!</definedName>
    <definedName name="solver_opt" localSheetId="7">#REF!</definedName>
    <definedName name="solver_opt">#REF!</definedName>
    <definedName name="SP_Fin" localSheetId="7">#REF!</definedName>
    <definedName name="SP_Fin">#REF!</definedName>
    <definedName name="SP_LC" localSheetId="7">#REF!</definedName>
    <definedName name="SP_LC">#REF!</definedName>
    <definedName name="SP_VSAT" localSheetId="7">#REF!</definedName>
    <definedName name="SP_VSAT">#REF!</definedName>
    <definedName name="SPREAD" localSheetId="7">#REF!</definedName>
    <definedName name="SPREAD">#REF!</definedName>
    <definedName name="sps" localSheetId="7">#REF!</definedName>
    <definedName name="sps">#REF!</definedName>
    <definedName name="ss">#REF!</definedName>
    <definedName name="ssName">#REF!</definedName>
    <definedName name="sss">#REF!</definedName>
    <definedName name="ssss">#REF!</definedName>
    <definedName name="ssssss">#REF!</definedName>
    <definedName name="ssssssss">#REF!</definedName>
    <definedName name="ST_1" localSheetId="7">#REF!</definedName>
    <definedName name="ST_1">#REF!</definedName>
    <definedName name="ST_2" localSheetId="7">#REF!</definedName>
    <definedName name="ST_2">#REF!</definedName>
    <definedName name="ST_3" localSheetId="7">#REF!</definedName>
    <definedName name="ST_3">#REF!</definedName>
    <definedName name="Staff_Slr">#REF!</definedName>
    <definedName name="statement" localSheetId="7">#REF!</definedName>
    <definedName name="statement">#REF!</definedName>
    <definedName name="STOCK_PRICE" localSheetId="7">#REF!</definedName>
    <definedName name="STOCK_PRICE">#REF!</definedName>
    <definedName name="Summary_opt1" localSheetId="7">#REF!</definedName>
    <definedName name="Summary_opt1">#REF!</definedName>
    <definedName name="Summary_opt2" localSheetId="7">#REF!</definedName>
    <definedName name="Summary_opt2">#REF!</definedName>
    <definedName name="summarylevel">#REF!</definedName>
    <definedName name="swa" localSheetId="7">#REF!</definedName>
    <definedName name="swa">#REF!</definedName>
    <definedName name="SWAP_FH" localSheetId="7">#REF!</definedName>
    <definedName name="SWAP_FH">#REF!</definedName>
    <definedName name="Sweep2" localSheetId="7">#REF!</definedName>
    <definedName name="Sweep2">#REF!</definedName>
    <definedName name="swhtbr">#REF!</definedName>
    <definedName name="SWI_LC" localSheetId="7">#REF!</definedName>
    <definedName name="SWI_LC">#REF!</definedName>
    <definedName name="SWI_VSAT" localSheetId="7">#REF!</definedName>
    <definedName name="SWI_VSAT">#REF!</definedName>
    <definedName name="swl" localSheetId="7">#REF!</definedName>
    <definedName name="swl">#REF!</definedName>
    <definedName name="sws" localSheetId="7">#REF!</definedName>
    <definedName name="sws">#REF!</definedName>
    <definedName name="t">#REF!</definedName>
    <definedName name="TABLE2" localSheetId="7">#REF!</definedName>
    <definedName name="TABLE2">#REF!</definedName>
    <definedName name="talangadjust" localSheetId="7">#REF!</definedName>
    <definedName name="talangadjust">#REF!</definedName>
    <definedName name="talangrubberadjust" localSheetId="7">#REF!</definedName>
    <definedName name="talangrubberadjust">#REF!</definedName>
    <definedName name="tanrekadjust" localSheetId="7">#REF!</definedName>
    <definedName name="tanrekadjust">#REF!</definedName>
    <definedName name="targetprice" localSheetId="7">#REF!</definedName>
    <definedName name="targetprice">#REF!</definedName>
    <definedName name="TarHoldings" localSheetId="7">#REF!</definedName>
    <definedName name="TarHoldings">#REF!</definedName>
    <definedName name="tax" localSheetId="7">#REF!</definedName>
    <definedName name="tax">Inputs!$H$15</definedName>
    <definedName name="tax_rate" localSheetId="7">#REF!</definedName>
    <definedName name="tax_rate">#REF!</definedName>
    <definedName name="taxrate" localSheetId="7">#REF!</definedName>
    <definedName name="taxrate">#REF!</definedName>
    <definedName name="tbsept">#REF!</definedName>
    <definedName name="tci" localSheetId="7">#REF!</definedName>
    <definedName name="tci">#REF!</definedName>
    <definedName name="tcs" localSheetId="7">#REF!</definedName>
    <definedName name="tcs">#REF!</definedName>
    <definedName name="teneg" localSheetId="7">#REF!</definedName>
    <definedName name="teneg">#REF!</definedName>
    <definedName name="termin" localSheetId="7">#REF!</definedName>
    <definedName name="termin">#REF!</definedName>
    <definedName name="TerminalValue" localSheetId="7">#REF!</definedName>
    <definedName name="TerminalValue">#REF!</definedName>
    <definedName name="test">#REF!</definedName>
    <definedName name="test1">#REF!</definedName>
    <definedName name="tev" localSheetId="7">#REF!</definedName>
    <definedName name="tev">#REF!</definedName>
    <definedName name="tfc" localSheetId="7">#REF!</definedName>
    <definedName name="tfc">#REF!</definedName>
    <definedName name="tfd" localSheetId="7">#REF!</definedName>
    <definedName name="tfd">#REF!</definedName>
    <definedName name="tfo" localSheetId="7">#REF!</definedName>
    <definedName name="tfo">#REF!</definedName>
    <definedName name="tfr" localSheetId="7">#REF!</definedName>
    <definedName name="tfr">#REF!</definedName>
    <definedName name="thb" localSheetId="7">#REF!</definedName>
    <definedName name="thb">#REF!</definedName>
    <definedName name="Ticker" localSheetId="7">#REF!</definedName>
    <definedName name="Ticker">#REF!</definedName>
    <definedName name="tin" localSheetId="7">#REF!</definedName>
    <definedName name="tin">#REF!</definedName>
    <definedName name="TITLE_P" localSheetId="7">#REF!</definedName>
    <definedName name="TITLE_P">#REF!</definedName>
    <definedName name="TL" localSheetId="2">#REF!</definedName>
    <definedName name="tnd" localSheetId="7">#REF!</definedName>
    <definedName name="tnd">#REF!</definedName>
    <definedName name="tonase_melawan" localSheetId="7">#REF!</definedName>
    <definedName name="tonase_melawan">#REF!</definedName>
    <definedName name="tonase_pinang" localSheetId="7">#REF!</definedName>
    <definedName name="tonase_pinang">#REF!</definedName>
    <definedName name="tonase_prima" localSheetId="7">#REF!</definedName>
    <definedName name="tonase_prima">#REF!</definedName>
    <definedName name="total_act" localSheetId="7">#REF!</definedName>
    <definedName name="total_act">#REF!</definedName>
    <definedName name="Total_COS_net_DnA_fore" localSheetId="7">#REF!</definedName>
    <definedName name="Total_COS_net_DnA_fore">#REF!</definedName>
    <definedName name="Total_Interest" localSheetId="7">#REF!</definedName>
    <definedName name="Total_Interest">#REF!</definedName>
    <definedName name="Total_Number_Of_Fixed_Lines" localSheetId="7">#REF!</definedName>
    <definedName name="Total_Number_Of_Fixed_Lines">#REF!</definedName>
    <definedName name="Total_Pay" localSheetId="7">#REF!</definedName>
    <definedName name="Total_Pay">#REF!</definedName>
    <definedName name="total_postpaid" localSheetId="7">#REF!</definedName>
    <definedName name="total_postpaid">#REF!</definedName>
    <definedName name="total_prepaid" localSheetId="7">#REF!</definedName>
    <definedName name="total_prepaid">#REF!</definedName>
    <definedName name="tr" localSheetId="7">#REF!</definedName>
    <definedName name="tr">#REF!</definedName>
    <definedName name="trading" localSheetId="7">#REF!</definedName>
    <definedName name="trading">#REF!</definedName>
    <definedName name="tre" localSheetId="7">#REF!</definedName>
    <definedName name="tre">#REF!</definedName>
    <definedName name="tt">#REF!</definedName>
    <definedName name="ttailjack" localSheetId="7">#REF!</definedName>
    <definedName name="ttailjack">#REF!</definedName>
    <definedName name="tttt">#REF!</definedName>
    <definedName name="ttttt">#REF!</definedName>
    <definedName name="udin1" localSheetId="7">#REF!</definedName>
    <definedName name="udin1">#REF!</definedName>
    <definedName name="udin10" localSheetId="7">#REF!</definedName>
    <definedName name="udin10">#REF!</definedName>
    <definedName name="udin11" localSheetId="7">#REF!</definedName>
    <definedName name="udin11">#REF!</definedName>
    <definedName name="udin13" localSheetId="7">#REF!</definedName>
    <definedName name="udin13">#REF!</definedName>
    <definedName name="udin14" localSheetId="7">#REF!</definedName>
    <definedName name="udin14">#REF!</definedName>
    <definedName name="udin15" localSheetId="7">#REF!</definedName>
    <definedName name="udin15">#REF!</definedName>
    <definedName name="udin16" localSheetId="7">#REF!</definedName>
    <definedName name="udin16">#REF!</definedName>
    <definedName name="udin17" localSheetId="7">#REF!</definedName>
    <definedName name="udin17">#REF!</definedName>
    <definedName name="udin19" localSheetId="7">#REF!</definedName>
    <definedName name="udin19">#REF!</definedName>
    <definedName name="udin2" localSheetId="7">#REF!</definedName>
    <definedName name="udin2">#REF!</definedName>
    <definedName name="udin20" localSheetId="7">#REF!</definedName>
    <definedName name="udin20">#REF!</definedName>
    <definedName name="udin3" localSheetId="7">#REF!</definedName>
    <definedName name="udin3">#REF!</definedName>
    <definedName name="udin4" localSheetId="7">#REF!</definedName>
    <definedName name="udin4">#REF!</definedName>
    <definedName name="udin5" localSheetId="7">#REF!</definedName>
    <definedName name="udin5">#REF!</definedName>
    <definedName name="udin8" localSheetId="7">#REF!</definedName>
    <definedName name="udin8">#REF!</definedName>
    <definedName name="udin9" localSheetId="7">#REF!</definedName>
    <definedName name="udin9">#REF!</definedName>
    <definedName name="Unit_cost" localSheetId="7">#REF!</definedName>
    <definedName name="Unit_cost">#REF!</definedName>
    <definedName name="UNPROTECT" localSheetId="7">#REF!</definedName>
    <definedName name="UNPROTECT">#REF!</definedName>
    <definedName name="Usage_FL_IDD_Business" localSheetId="7">#REF!</definedName>
    <definedName name="Usage_FL_IDD_Business">#REF!</definedName>
    <definedName name="Usage_FL_IDD_EA" localSheetId="7">#REF!</definedName>
    <definedName name="Usage_FL_IDD_EA">#REF!</definedName>
    <definedName name="Usage_FL_IDD_Payphone" localSheetId="7">#REF!</definedName>
    <definedName name="Usage_FL_IDD_Payphone">#REF!</definedName>
    <definedName name="Usage_FL_IDD_Residential" localSheetId="7">#REF!</definedName>
    <definedName name="Usage_FL_IDD_Residential">#REF!</definedName>
    <definedName name="Usage_FL_Local_Business" localSheetId="7">#REF!</definedName>
    <definedName name="Usage_FL_Local_Business">#REF!</definedName>
    <definedName name="Usage_FL_Local_EA" localSheetId="7">#REF!</definedName>
    <definedName name="Usage_FL_Local_EA">#REF!</definedName>
    <definedName name="Usage_FL_Local_Payphone" localSheetId="7">#REF!</definedName>
    <definedName name="Usage_FL_Local_Payphone">#REF!</definedName>
    <definedName name="Usage_FL_Local_Residential" localSheetId="7">#REF!</definedName>
    <definedName name="Usage_FL_Local_Residential">#REF!</definedName>
    <definedName name="Usage_FL_STD_Business" localSheetId="7">#REF!</definedName>
    <definedName name="Usage_FL_STD_Business">#REF!</definedName>
    <definedName name="Usage_FL_STD_EA" localSheetId="7">#REF!</definedName>
    <definedName name="Usage_FL_STD_EA">#REF!</definedName>
    <definedName name="Usage_FL_STD_Payphone" localSheetId="7">#REF!</definedName>
    <definedName name="Usage_FL_STD_Payphone">#REF!</definedName>
    <definedName name="Usage_FL_STD_Residential" localSheetId="7">#REF!</definedName>
    <definedName name="Usage_FL_STD_Residential">#REF!</definedName>
    <definedName name="UsageBusBB" localSheetId="7">#REF!</definedName>
    <definedName name="UsageBusBB">#REF!</definedName>
    <definedName name="UsageResBB" localSheetId="7">#REF!</definedName>
    <definedName name="UsageResBB">#REF!</definedName>
    <definedName name="USD">Inputs!$H$6</definedName>
    <definedName name="U형개거수축이음" localSheetId="7">#REF!</definedName>
    <definedName name="U형개거수축이음">#REF!</definedName>
    <definedName name="v">#REF!</definedName>
    <definedName name="vae" localSheetId="7">#REF!</definedName>
    <definedName name="vae">#REF!</definedName>
    <definedName name="valuation" localSheetId="7">#REF!</definedName>
    <definedName name="valuation">#REF!</definedName>
    <definedName name="Value_of_Equity" localSheetId="7">#REF!</definedName>
    <definedName name="Value_of_Equity">#REF!</definedName>
    <definedName name="vay" localSheetId="7">#REF!</definedName>
    <definedName name="vay">#REF!</definedName>
    <definedName name="VBN">#REF!</definedName>
    <definedName name="vbv" localSheetId="7">#REF!</definedName>
    <definedName name="vbv">#REF!</definedName>
    <definedName name="vcf" localSheetId="7">#REF!</definedName>
    <definedName name="vcf">#REF!</definedName>
    <definedName name="vdp" localSheetId="7">#REF!</definedName>
    <definedName name="vdp">#REF!</definedName>
    <definedName name="veb" localSheetId="7">#REF!</definedName>
    <definedName name="veb">#REF!</definedName>
    <definedName name="veg" localSheetId="7">#REF!</definedName>
    <definedName name="veg">#REF!</definedName>
    <definedName name="vep" localSheetId="7">#REF!</definedName>
    <definedName name="vep">#REF!</definedName>
    <definedName name="Vessels" localSheetId="7">#REF!</definedName>
    <definedName name="Vessels">#REF!</definedName>
    <definedName name="vev" localSheetId="7">#REF!</definedName>
    <definedName name="vev">#REF!</definedName>
    <definedName name="vey" localSheetId="7">#REF!</definedName>
    <definedName name="vey">#REF!</definedName>
    <definedName name="vfa" localSheetId="7">#REF!</definedName>
    <definedName name="vfa">#REF!</definedName>
    <definedName name="via" localSheetId="7">#REF!</definedName>
    <definedName name="via">#REF!</definedName>
    <definedName name="vio" localSheetId="7">#REF!</definedName>
    <definedName name="vio">#REF!</definedName>
    <definedName name="vmv" localSheetId="7">#REF!</definedName>
    <definedName name="vmv">#REF!</definedName>
    <definedName name="vnd" localSheetId="7">#REF!</definedName>
    <definedName name="vnd">#REF!</definedName>
    <definedName name="VoIPOpex" localSheetId="7">#REF!</definedName>
    <definedName name="VoIPOpex">#REF!</definedName>
    <definedName name="VOL" localSheetId="7">#REF!</definedName>
    <definedName name="VOL">#REF!</definedName>
    <definedName name="vpx" localSheetId="7">#REF!</definedName>
    <definedName name="vpx">#REF!</definedName>
    <definedName name="vrn" localSheetId="7">#REF!</definedName>
    <definedName name="vrn">#REF!</definedName>
    <definedName name="vsp" localSheetId="7">#REF!</definedName>
    <definedName name="vsp">#REF!</definedName>
    <definedName name="vv">#REF!</definedName>
    <definedName name="vva" localSheetId="7">#REF!</definedName>
    <definedName name="vva">#REF!</definedName>
    <definedName name="vvvv">#REF!</definedName>
    <definedName name="vvvvv">#REF!</definedName>
    <definedName name="vvvvvvvvvv">#REF!</definedName>
    <definedName name="W">#REF!</definedName>
    <definedName name="Wacc" localSheetId="7">#REF!</definedName>
    <definedName name="Wacc">#REF!</definedName>
    <definedName name="weurhg">#REF!</definedName>
    <definedName name="Wharf" localSheetId="7">#REF!</definedName>
    <definedName name="Wharf">#REF!</definedName>
    <definedName name="whge">#REF!</definedName>
    <definedName name="WIND_PRN_1" localSheetId="7">#REF!</definedName>
    <definedName name="WIND_PRN_1">#REF!</definedName>
    <definedName name="WIND_PRN_2" localSheetId="7">#REF!</definedName>
    <definedName name="WIND_PRN_2">#REF!</definedName>
    <definedName name="wirevbg">#REF!</definedName>
    <definedName name="WJ_1" localSheetId="7">#REF!</definedName>
    <definedName name="WJ_1">#REF!</definedName>
    <definedName name="WJ_2" localSheetId="7">#REF!</definedName>
    <definedName name="WJ_2">#REF!</definedName>
    <definedName name="WJ_3" localSheetId="7">#REF!</definedName>
    <definedName name="WJ_3">#REF!</definedName>
    <definedName name="wm.조골재1">#REF!</definedName>
    <definedName name="woq4hg">#REF!</definedName>
    <definedName name="working_bl" localSheetId="7">#REF!</definedName>
    <definedName name="working_bl">#REF!</definedName>
    <definedName name="WRITE">#REF!</definedName>
    <definedName name="wrn.2번.">#REF!</definedName>
    <definedName name="wrn.97.">#REF!</definedName>
    <definedName name="wrn.97년._.사업계획._.및._.예산지침.">#REF!</definedName>
    <definedName name="WRN.98.">#REF!</definedName>
    <definedName name="wrn.Acquisition_matrix.">#REF!</definedName>
    <definedName name="wrn.adj95.">#REF!</definedName>
    <definedName name="wrn.ALL.">#REF!</definedName>
    <definedName name="wrn.All._.Pages.">#REF!</definedName>
    <definedName name="wrn.All._.Sheets.">#REF!</definedName>
    <definedName name="wrn.AQUIROR._.DCF.">#REF!</definedName>
    <definedName name="wrn.BM.">#REF!</definedName>
    <definedName name="wrn.cellular.">#REF!</definedName>
    <definedName name="wrn.Chamonix.">#REF!</definedName>
    <definedName name="wrn.COMBINED.">#REF!</definedName>
    <definedName name="wrn.compco.">#REF!</definedName>
    <definedName name="wrn.DCF_Terminal_Value_qchm.">#REF!</definedName>
    <definedName name="wrn.Economic._.Value._.Added._.Analysis.">#REF!</definedName>
    <definedName name="wrn.EO.">#REF!</definedName>
    <definedName name="wrn.Exist.">#REF!</definedName>
    <definedName name="wrn.full.">#REF!</definedName>
    <definedName name="wrn.Global._.CompCo.">#REF!</definedName>
    <definedName name="wrn.GRAPHS.">#REF!</definedName>
    <definedName name="wrn.Inputs.">#REF!</definedName>
    <definedName name="wrn.paging.">#REF!</definedName>
    <definedName name="wrn.PEWC1.">#REF!</definedName>
    <definedName name="wrn.Print.">#REF!</definedName>
    <definedName name="wrn.Print._.all.">#REF!</definedName>
    <definedName name="wrn.RTS.">#REF!</definedName>
    <definedName name="wrn.Summary.">#REF!</definedName>
    <definedName name="wrn.TARGET._.DCF.">#REF!</definedName>
    <definedName name="wrn.Telstra._.Inputs.">#REF!</definedName>
    <definedName name="wrn.Telstra._.Output.">#REF!</definedName>
    <definedName name="wrn.test.">#REF!</definedName>
    <definedName name="wrn.VALUATION.">#REF!</definedName>
    <definedName name="wrn.Wacc.">#REF!</definedName>
    <definedName name="wrn.골재소요량.">#REF!</definedName>
    <definedName name="wrn.교육청.">#REF!</definedName>
    <definedName name="wrn.단가표지.">#REF!</definedName>
    <definedName name="wrn.담배인삼공사._.실행품의.">#REF!</definedName>
    <definedName name="wrn.ㅁㅁㅁ.">#REF!</definedName>
    <definedName name="wrn.부산주경기장.">#REF!</definedName>
    <definedName name="wrn.실행품의.">#REF!</definedName>
    <definedName name="wrn.운반시간.">#REF!</definedName>
    <definedName name="wrn.이태원._.철근.">#REF!</definedName>
    <definedName name="wrn.조골재.">#REF!</definedName>
    <definedName name="wrn.진각빌딩.">#REF!</definedName>
    <definedName name="wrn.표지.">#REF!</definedName>
    <definedName name="wrn.표지목차.">#REF!</definedName>
    <definedName name="wrn.혼합골재.">#REF!</definedName>
    <definedName name="wtrtruck" localSheetId="7">#REF!</definedName>
    <definedName name="wtrtruck">#REF!</definedName>
    <definedName name="wwww">#REF!</definedName>
    <definedName name="xer" localSheetId="7">#REF!</definedName>
    <definedName name="xer">#REF!</definedName>
    <definedName name="xfx" localSheetId="7">#REF!</definedName>
    <definedName name="xfx">#REF!</definedName>
    <definedName name="xitem" localSheetId="7">#REF!</definedName>
    <definedName name="xitem">#REF!</definedName>
    <definedName name="xoe" localSheetId="7">#REF!</definedName>
    <definedName name="xoe">#REF!</definedName>
    <definedName name="xpr" localSheetId="7">#REF!</definedName>
    <definedName name="xpr">#REF!</definedName>
    <definedName name="XREF_COLUMN_10" localSheetId="7">#REF!</definedName>
    <definedName name="XREF_COLUMN_10">#REF!</definedName>
    <definedName name="XREF_COLUMN_12" localSheetId="7">#REF!</definedName>
    <definedName name="XREF_COLUMN_12">#REF!</definedName>
    <definedName name="XREF_COLUMN_13" localSheetId="7">#REF!</definedName>
    <definedName name="XREF_COLUMN_13">#REF!</definedName>
    <definedName name="XREF_COLUMN_2" localSheetId="7">#REF!</definedName>
    <definedName name="XREF_COLUMN_2">#REF!</definedName>
    <definedName name="XREF_COLUMN_5" localSheetId="7">#REF!</definedName>
    <definedName name="XREF_COLUMN_5">#REF!</definedName>
    <definedName name="XREF_COLUMN_6" localSheetId="7">#REF!</definedName>
    <definedName name="XREF_COLUMN_6">#REF!</definedName>
    <definedName name="XREF_COLUMN_7" localSheetId="7">#REF!</definedName>
    <definedName name="XREF_COLUMN_7">#REF!</definedName>
    <definedName name="XREF_COLUMN_8" localSheetId="7">#REF!</definedName>
    <definedName name="XREF_COLUMN_8">#REF!</definedName>
    <definedName name="XREF_COLUMN_9" localSheetId="7">#REF!</definedName>
    <definedName name="XREF_COLUMN_9">#REF!</definedName>
    <definedName name="XRefCopy1" localSheetId="7">#REF!</definedName>
    <definedName name="XRefCopy1">#REF!</definedName>
    <definedName name="XRefCopy10Row" localSheetId="7">#REF!</definedName>
    <definedName name="XRefCopy10Row">#REF!</definedName>
    <definedName name="XRefCopy11Row" localSheetId="7">#REF!</definedName>
    <definedName name="XRefCopy11Row">#REF!</definedName>
    <definedName name="XRefCopy12Row" localSheetId="7">#REF!</definedName>
    <definedName name="XRefCopy12Row">#REF!</definedName>
    <definedName name="XRefCopy13Row" localSheetId="7">#REF!</definedName>
    <definedName name="XRefCopy13Row">#REF!</definedName>
    <definedName name="XRefCopy14Row" localSheetId="7">#REF!</definedName>
    <definedName name="XRefCopy14Row">#REF!</definedName>
    <definedName name="XRefCopy15Row" localSheetId="7">#REF!</definedName>
    <definedName name="XRefCopy15Row">#REF!</definedName>
    <definedName name="XRefCopy16" localSheetId="7">#REF!</definedName>
    <definedName name="XRefCopy16">#REF!</definedName>
    <definedName name="XRefCopy16Row" localSheetId="7">#REF!</definedName>
    <definedName name="XRefCopy16Row">#REF!</definedName>
    <definedName name="XRefCopy17" localSheetId="7">#REF!</definedName>
    <definedName name="XRefCopy17">#REF!</definedName>
    <definedName name="XRefCopy17Row" localSheetId="7">#REF!</definedName>
    <definedName name="XRefCopy17Row">#REF!</definedName>
    <definedName name="XRefCopy1Row" localSheetId="7">#REF!</definedName>
    <definedName name="XRefCopy1Row">#REF!</definedName>
    <definedName name="XRefCopy2" localSheetId="7">#REF!</definedName>
    <definedName name="XRefCopy2">#REF!</definedName>
    <definedName name="XRefCopy20Row" localSheetId="7">#REF!</definedName>
    <definedName name="XRefCopy20Row">#REF!</definedName>
    <definedName name="XRefCopy21Row" localSheetId="7">#REF!</definedName>
    <definedName name="XRefCopy21Row">#REF!</definedName>
    <definedName name="XRefCopy27" localSheetId="7">#REF!</definedName>
    <definedName name="XRefCopy27">#REF!</definedName>
    <definedName name="XRefCopy28" localSheetId="7">#REF!</definedName>
    <definedName name="XRefCopy28">#REF!</definedName>
    <definedName name="XRefCopy29" localSheetId="7">#REF!</definedName>
    <definedName name="XRefCopy29">#REF!</definedName>
    <definedName name="XRefCopy29Row" localSheetId="7">#REF!</definedName>
    <definedName name="XRefCopy29Row">#REF!</definedName>
    <definedName name="XRefCopy2Row" localSheetId="7">#REF!</definedName>
    <definedName name="XRefCopy2Row">#REF!</definedName>
    <definedName name="XRefCopy33" localSheetId="7">#REF!</definedName>
    <definedName name="XRefCopy33">#REF!</definedName>
    <definedName name="XRefCopy33Row" localSheetId="7">#REF!</definedName>
    <definedName name="XRefCopy33Row">#REF!</definedName>
    <definedName name="XRefCopy4" localSheetId="7">#REF!</definedName>
    <definedName name="XRefCopy4">#REF!</definedName>
    <definedName name="XRefCopy4Row" localSheetId="7">#REF!</definedName>
    <definedName name="XRefCopy4Row">#REF!</definedName>
    <definedName name="XRefCopy5Row" localSheetId="7">#REF!</definedName>
    <definedName name="XRefCopy5Row">#REF!</definedName>
    <definedName name="XRefCopy6Row" localSheetId="7">#REF!</definedName>
    <definedName name="XRefCopy6Row">#REF!</definedName>
    <definedName name="XRefCopy7Row" localSheetId="7">#REF!</definedName>
    <definedName name="XRefCopy7Row">#REF!</definedName>
    <definedName name="XRefCopy8Row" localSheetId="7">#REF!</definedName>
    <definedName name="XRefCopy8Row">#REF!</definedName>
    <definedName name="XRefCopy9Row" localSheetId="7">#REF!</definedName>
    <definedName name="XRefCopy9Row">#REF!</definedName>
    <definedName name="XRefPaste1" localSheetId="7">#REF!</definedName>
    <definedName name="XRefPaste1">#REF!</definedName>
    <definedName name="XRefPaste10" localSheetId="7">#REF!</definedName>
    <definedName name="XRefPaste10">#REF!</definedName>
    <definedName name="XRefPaste10Row" localSheetId="7">#REF!</definedName>
    <definedName name="XRefPaste10Row">#REF!</definedName>
    <definedName name="XRefPaste11Row" localSheetId="7">#REF!</definedName>
    <definedName name="XRefPaste11Row">#REF!</definedName>
    <definedName name="XRefPaste12Row" localSheetId="7">#REF!</definedName>
    <definedName name="XRefPaste12Row">#REF!</definedName>
    <definedName name="XRefPaste13Row" localSheetId="7">#REF!</definedName>
    <definedName name="XRefPaste13Row">#REF!</definedName>
    <definedName name="XRefPaste14Row" localSheetId="7">#REF!</definedName>
    <definedName name="XRefPaste14Row">#REF!</definedName>
    <definedName name="XRefPaste15Row" localSheetId="7">#REF!</definedName>
    <definedName name="XRefPaste15Row">#REF!</definedName>
    <definedName name="XRefPaste16Row" localSheetId="7">#REF!</definedName>
    <definedName name="XRefPaste16Row">#REF!</definedName>
    <definedName name="XRefPaste17" localSheetId="7">#REF!</definedName>
    <definedName name="XRefPaste17">#REF!</definedName>
    <definedName name="XRefPaste17Row" localSheetId="7">#REF!</definedName>
    <definedName name="XRefPaste17Row">#REF!</definedName>
    <definedName name="XRefPaste18" localSheetId="7">#REF!</definedName>
    <definedName name="XRefPaste18">#REF!</definedName>
    <definedName name="XRefPaste18Row" localSheetId="7">#REF!</definedName>
    <definedName name="XRefPaste18Row">#REF!</definedName>
    <definedName name="XRefPaste19" localSheetId="7">#REF!</definedName>
    <definedName name="XRefPaste19">#REF!</definedName>
    <definedName name="XRefPaste19Row" localSheetId="7">#REF!</definedName>
    <definedName name="XRefPaste19Row">#REF!</definedName>
    <definedName name="XRefPaste1Row" localSheetId="7">#REF!</definedName>
    <definedName name="XRefPaste1Row">#REF!</definedName>
    <definedName name="XRefPaste2" localSheetId="7">#REF!</definedName>
    <definedName name="XRefPaste2">#REF!</definedName>
    <definedName name="XRefPaste20Row" localSheetId="7">#REF!</definedName>
    <definedName name="XRefPaste20Row">#REF!</definedName>
    <definedName name="XRefPaste22" localSheetId="7">#REF!</definedName>
    <definedName name="XRefPaste22">#REF!</definedName>
    <definedName name="XRefPaste22Row" localSheetId="7">#REF!</definedName>
    <definedName name="XRefPaste22Row">#REF!</definedName>
    <definedName name="XRefPaste23" localSheetId="7">#REF!</definedName>
    <definedName name="XRefPaste23">#REF!</definedName>
    <definedName name="XRefPaste23Row" localSheetId="7">#REF!</definedName>
    <definedName name="XRefPaste23Row">#REF!</definedName>
    <definedName name="XRefPaste24" localSheetId="7">#REF!</definedName>
    <definedName name="XRefPaste24">#REF!</definedName>
    <definedName name="XRefPaste24Row" localSheetId="7">#REF!</definedName>
    <definedName name="XRefPaste24Row">#REF!</definedName>
    <definedName name="XRefPaste25Row" localSheetId="7">#REF!</definedName>
    <definedName name="XRefPaste25Row">#REF!</definedName>
    <definedName name="XRefPaste26Row" localSheetId="7">#REF!</definedName>
    <definedName name="XRefPaste26Row">#REF!</definedName>
    <definedName name="XRefPaste27Row" localSheetId="7">#REF!</definedName>
    <definedName name="XRefPaste27Row">#REF!</definedName>
    <definedName name="XRefPaste28Row" localSheetId="7">#REF!</definedName>
    <definedName name="XRefPaste28Row">#REF!</definedName>
    <definedName name="XRefPaste29" localSheetId="7">#REF!</definedName>
    <definedName name="XRefPaste29">#REF!</definedName>
    <definedName name="XRefPaste2Row" localSheetId="7">#REF!</definedName>
    <definedName name="XRefPaste2Row">#REF!</definedName>
    <definedName name="XRefPaste30" localSheetId="7">#REF!</definedName>
    <definedName name="XRefPaste30">#REF!</definedName>
    <definedName name="XRefPaste32" localSheetId="7">#REF!</definedName>
    <definedName name="XRefPaste32">#REF!</definedName>
    <definedName name="XRefPaste34" localSheetId="7">#REF!</definedName>
    <definedName name="XRefPaste34">#REF!</definedName>
    <definedName name="XRefPaste3Row" localSheetId="7">#REF!</definedName>
    <definedName name="XRefPaste3Row">#REF!</definedName>
    <definedName name="XRefPaste4" localSheetId="7">#REF!</definedName>
    <definedName name="XRefPaste4">#REF!</definedName>
    <definedName name="XRefPaste4Row" localSheetId="7">#REF!</definedName>
    <definedName name="XRefPaste4Row">#REF!</definedName>
    <definedName name="XRefPaste5" localSheetId="7">#REF!</definedName>
    <definedName name="XRefPaste5">#REF!</definedName>
    <definedName name="XRefPaste5Row" localSheetId="7">#REF!</definedName>
    <definedName name="XRefPaste5Row">#REF!</definedName>
    <definedName name="XRefPaste6" localSheetId="7">#REF!</definedName>
    <definedName name="XRefPaste6">#REF!</definedName>
    <definedName name="XRefPaste6Row" localSheetId="7">#REF!</definedName>
    <definedName name="XRefPaste6Row">#REF!</definedName>
    <definedName name="XRefPaste7" localSheetId="7">#REF!</definedName>
    <definedName name="XRefPaste7">#REF!</definedName>
    <definedName name="XRefPaste7Row" localSheetId="7">#REF!</definedName>
    <definedName name="XRefPaste7Row">#REF!</definedName>
    <definedName name="XRefPaste8" localSheetId="7">#REF!</definedName>
    <definedName name="XRefPaste8">#REF!</definedName>
    <definedName name="XRefPaste8Row" localSheetId="7">#REF!</definedName>
    <definedName name="XRefPaste8Row">#REF!</definedName>
    <definedName name="XRefPaste9" localSheetId="7">#REF!</definedName>
    <definedName name="XRefPaste9">#REF!</definedName>
    <definedName name="XRefPaste9Row" localSheetId="7">#REF!</definedName>
    <definedName name="XRefPaste9Row">#REF!</definedName>
    <definedName name="xunits" localSheetId="7">#REF!</definedName>
    <definedName name="xunits">#REF!</definedName>
    <definedName name="xx">#REF!</definedName>
    <definedName name="xxxxx">#REF!</definedName>
    <definedName name="xxxxxxxx">#REF!</definedName>
    <definedName name="y">#REF!</definedName>
    <definedName name="year" localSheetId="7">#REF!</definedName>
    <definedName name="year">#REF!</definedName>
    <definedName name="year_in_future" localSheetId="7">#REF!</definedName>
    <definedName name="year_in_future">#REF!</definedName>
    <definedName name="yrendlist" localSheetId="7">#REF!</definedName>
    <definedName name="yrendlist">#REF!</definedName>
    <definedName name="YYY" localSheetId="2">#REF!</definedName>
    <definedName name="yyy">#REF!</definedName>
    <definedName name="yyyy">#REF!</definedName>
    <definedName name="yyyyyy">#REF!</definedName>
    <definedName name="z" localSheetId="2">#REF!</definedName>
    <definedName name="z">#REF!</definedName>
    <definedName name="Z_ED33BBA2_7391_4D6F_BF65_8745717FDF05_.wvu.PrintTitles" localSheetId="7">#REF!</definedName>
    <definedName name="Z_ED33BBA2_7391_4D6F_BF65_8745717FDF05_.wvu.PrintTitles">#REF!</definedName>
    <definedName name="za">#REF!</definedName>
    <definedName name="zab">#REF!</definedName>
    <definedName name="zd">#REF!</definedName>
    <definedName name="zg">#REF!</definedName>
    <definedName name="zgg">#REF!</definedName>
    <definedName name="zggg">#REF!</definedName>
    <definedName name="zgzg">#REF!</definedName>
    <definedName name="zh">#REF!</definedName>
    <definedName name="zhh">#REF!</definedName>
    <definedName name="zhhhh">#REF!</definedName>
    <definedName name="zv">#REF!</definedName>
    <definedName name="ZXC">#REF!</definedName>
    <definedName name="zz">#REF!</definedName>
    <definedName name="zzz">#REF!</definedName>
    <definedName name="zzzz">#REF!</definedName>
    <definedName name="б" localSheetId="7">#REF!</definedName>
    <definedName name="б">#REF!</definedName>
    <definedName name="ㄱㄱ">#REF!</definedName>
    <definedName name="ㄱㅈㅎ" localSheetId="7">#REF!</definedName>
    <definedName name="ㄱㅈㅎ">#REF!</definedName>
    <definedName name="가" localSheetId="7">#REF!</definedName>
    <definedName name="가">#REF!</definedName>
    <definedName name="가로내역서">#REF!</definedName>
    <definedName name="가리" localSheetId="7">#REF!</definedName>
    <definedName name="가리">#REF!</definedName>
    <definedName name="간접경비" localSheetId="7">#REF!</definedName>
    <definedName name="간접경비">#REF!</definedName>
    <definedName name="간접비">#REF!</definedName>
    <definedName name="간접비1">#REF!</definedName>
    <definedName name="감리상주">#REF!</definedName>
    <definedName name="강">#REF!</definedName>
    <definedName name="강릉교동" localSheetId="7">#REF!</definedName>
    <definedName name="강릉교동">#REF!</definedName>
    <definedName name="강릉교동토목" localSheetId="7">#REF!</definedName>
    <definedName name="강릉교동토목">#REF!</definedName>
    <definedName name="강릉토공사" localSheetId="7">#REF!</definedName>
    <definedName name="강릉토공사">#REF!</definedName>
    <definedName name="강릉토목공사" localSheetId="7">#REF!</definedName>
    <definedName name="강릉토목공사">#REF!</definedName>
    <definedName name="강릉토목임" localSheetId="7">#REF!</definedName>
    <definedName name="강릉토목임">#REF!</definedName>
    <definedName name="강환">#REF!</definedName>
    <definedName name="개산견적">#REF!</definedName>
    <definedName name="걱">#REF!</definedName>
    <definedName name="건축가실" localSheetId="7">#REF!</definedName>
    <definedName name="건축가실">#REF!</definedName>
    <definedName name="건축비목집계">#REF!</definedName>
    <definedName name="건축수량집계">#REF!</definedName>
    <definedName name="견적내역">#REF!</definedName>
    <definedName name="계전2" localSheetId="7">#REF!</definedName>
    <definedName name="계전2">#REF!</definedName>
    <definedName name="계측기기">#REF!</definedName>
    <definedName name="공공도서">#REF!</definedName>
    <definedName name="공공도서1">#REF!</definedName>
    <definedName name="공기1" localSheetId="7">#REF!</definedName>
    <definedName name="공기1">#REF!</definedName>
    <definedName name="공사비대비표">#REF!</definedName>
    <definedName name="공종별집계표">#REF!</definedName>
    <definedName name="공통가설" localSheetId="7">#REF!</definedName>
    <definedName name="공통가설">#REF!</definedName>
    <definedName name="공통비" localSheetId="7">#REF!</definedName>
    <definedName name="공통비">#REF!</definedName>
    <definedName name="관리비" localSheetId="7">#REF!</definedName>
    <definedName name="관리비">#REF!</definedName>
    <definedName name="관리비2">#REF!</definedName>
    <definedName name="교동토목공사">#REF!</definedName>
    <definedName name="교실동">#REF!</definedName>
    <definedName name="구산갑지" localSheetId="7">#REF!</definedName>
    <definedName name="구산갑지">#REF!</definedName>
    <definedName name="굼융">#REF!</definedName>
    <definedName name="근거">#REF!</definedName>
    <definedName name="금오관">#REF!</definedName>
    <definedName name="금융비용">#REF!</definedName>
    <definedName name="기공" localSheetId="7">#REF!</definedName>
    <definedName name="기공">#REF!</definedName>
    <definedName name="기성원가">#REF!</definedName>
    <definedName name="김" localSheetId="7">#REF!</definedName>
    <definedName name="김">#REF!</definedName>
    <definedName name="끝에삽입">#REF!</definedName>
    <definedName name="ㄴㄱㄹ" localSheetId="7">#REF!</definedName>
    <definedName name="ㄴㄱㄹ">#REF!</definedName>
    <definedName name="ㄴㅁ" localSheetId="7">#REF!</definedName>
    <definedName name="ㄴㅁ">#REF!</definedName>
    <definedName name="내역">#REF!</definedName>
    <definedName name="내역산출근거">#REF!</definedName>
    <definedName name="내역서">#REF!</definedName>
    <definedName name="노원문화">#REF!</definedName>
    <definedName name="노원문화1">#REF!</definedName>
    <definedName name="ㄷ">#REF!</definedName>
    <definedName name="ㄷㄷㄷㄷㄷ">#REF!</definedName>
    <definedName name="다라">#REF!</definedName>
    <definedName name="대구공항">#REF!</definedName>
    <definedName name="도급총괄">#REF!</definedName>
    <definedName name="동명공통가설관리비">#REF!</definedName>
    <definedName name="ㄹ호" localSheetId="7">#REF!</definedName>
    <definedName name="ㄹ호">#REF!</definedName>
    <definedName name="려ㅛㄹ">#REF!</definedName>
    <definedName name="ㅀ" localSheetId="7">#REF!</definedName>
    <definedName name="ㅀ">#REF!</definedName>
    <definedName name="ㅁ">#REF!</definedName>
    <definedName name="ㅁㄴ" localSheetId="7">#REF!</definedName>
    <definedName name="ㅁㄴ">#REF!</definedName>
    <definedName name="ㅁㄴㅁㅇ" localSheetId="7">#REF!</definedName>
    <definedName name="ㅁㄴㅁㅇ">#REF!</definedName>
    <definedName name="ㅁㄴㅇㅁㄴㅇ" localSheetId="7">#REF!</definedName>
    <definedName name="ㅁㄴㅇㅁㄴㅇ">#REF!</definedName>
    <definedName name="ㅁㅁㅁㅁㅁㅁ" localSheetId="7">#REF!</definedName>
    <definedName name="ㅁㅁㅁㅁㅁㅁ">#REF!</definedName>
    <definedName name="마감공사비A3" localSheetId="7">#REF!</definedName>
    <definedName name="마감공사비A3">#REF!</definedName>
    <definedName name="마바">#REF!</definedName>
    <definedName name="목차9">#REF!</definedName>
    <definedName name="몰라">#REF!</definedName>
    <definedName name="몰라1">#REF!</definedName>
    <definedName name="몰라2">#REF!</definedName>
    <definedName name="몰라4">#REF!</definedName>
    <definedName name="몰라5">#REF!</definedName>
    <definedName name="몰라6">#REF!</definedName>
    <definedName name="몰라7">#REF!</definedName>
    <definedName name="물">#REF!</definedName>
    <definedName name="물가">#REF!</definedName>
    <definedName name="뭐가이태원이야">#REF!</definedName>
    <definedName name="배수">#REF!</definedName>
    <definedName name="백">#REF!</definedName>
    <definedName name="벽운갑지" localSheetId="7">#REF!</definedName>
    <definedName name="벽운갑지">#REF!</definedName>
    <definedName name="보오링">#REF!</definedName>
    <definedName name="보오링그라우팅">#REF!</definedName>
    <definedName name="보할">#REF!</definedName>
    <definedName name="보할푬_2000년">#REF!</definedName>
    <definedName name="부대건축2" localSheetId="7">#REF!</definedName>
    <definedName name="부대건축2">#REF!</definedName>
    <definedName name="부천상동조경">#REF!</definedName>
    <definedName name="분">#REF!</definedName>
    <definedName name="분당협조">#REF!</definedName>
    <definedName name="ㅅ">#REF!</definedName>
    <definedName name="사업계획">#REF!</definedName>
    <definedName name="상자">#REF!</definedName>
    <definedName name="상주">#REF!</definedName>
    <definedName name="상주감리">#REF!</definedName>
    <definedName name="새공통">#REF!</definedName>
    <definedName name="석">#REF!</definedName>
    <definedName name="설변">#REF!</definedName>
    <definedName name="설비">#REF!</definedName>
    <definedName name="소방자재하도">#REF!</definedName>
    <definedName name="수" localSheetId="7">#REF!</definedName>
    <definedName name="수">#REF!</definedName>
    <definedName name="수량산출">#REF!</definedName>
    <definedName name="수량산출근거">#REF!</definedName>
    <definedName name="수지3차장비견적">#REF!</definedName>
    <definedName name="승">#REF!</definedName>
    <definedName name="시행">#REF!</definedName>
    <definedName name="ㅇㄹㄹ" localSheetId="7">#REF!</definedName>
    <definedName name="ㅇㄹㄹ">#REF!</definedName>
    <definedName name="ㅇㅇㅇ" localSheetId="7">#REF!</definedName>
    <definedName name="ㅇㅇㅇ">#REF!</definedName>
    <definedName name="안전관리비">#REF!</definedName>
    <definedName name="야간">#REF!</definedName>
    <definedName name="양기용">#REF!</definedName>
    <definedName name="억이상">#REF!</definedName>
    <definedName name="업체" localSheetId="7">#REF!</definedName>
    <definedName name="업체">#REF!</definedName>
    <definedName name="업체형틀">#REF!</definedName>
    <definedName name="옥외공사" localSheetId="7">#REF!</definedName>
    <definedName name="옥외공사">#REF!</definedName>
    <definedName name="옥외대비">#REF!</definedName>
    <definedName name="와">#REF!</definedName>
    <definedName name="우1">#REF!</definedName>
    <definedName name="우10">#REF!</definedName>
    <definedName name="우11">#REF!</definedName>
    <definedName name="우12">#REF!</definedName>
    <definedName name="우13">#REF!</definedName>
    <definedName name="우14">#REF!</definedName>
    <definedName name="우15">#REF!</definedName>
    <definedName name="우16">#REF!</definedName>
    <definedName name="우17">#REF!</definedName>
    <definedName name="우18">#REF!</definedName>
    <definedName name="우19">#REF!</definedName>
    <definedName name="우2">#REF!</definedName>
    <definedName name="우20">#REF!</definedName>
    <definedName name="우21">#REF!</definedName>
    <definedName name="우3">#REF!</definedName>
    <definedName name="우4">#REF!</definedName>
    <definedName name="우5">#REF!</definedName>
    <definedName name="우6">#REF!</definedName>
    <definedName name="우7">#REF!</definedName>
    <definedName name="우8">#REF!</definedName>
    <definedName name="우9">#REF!</definedName>
    <definedName name="우라나라">#REF!</definedName>
    <definedName name="원가">#REF!</definedName>
    <definedName name="월드건설">#REF!</definedName>
    <definedName name="월별투입">#REF!</definedName>
    <definedName name="유">#REF!</definedName>
    <definedName name="유문">#REF!</definedName>
    <definedName name="의">#REF!</definedName>
    <definedName name="이강">#REF!</definedName>
    <definedName name="이강환">#REF!</definedName>
    <definedName name="이천순복음">#REF!</definedName>
    <definedName name="인">#REF!</definedName>
    <definedName name="인천지검">#REF!</definedName>
    <definedName name="입찰금액안" localSheetId="7">#REF!</definedName>
    <definedName name="입찰금액안">#REF!</definedName>
    <definedName name="자자">#REF!</definedName>
    <definedName name="장비">#REF!</definedName>
    <definedName name="장비만">#REF!</definedName>
    <definedName name="장위" localSheetId="7">#REF!</definedName>
    <definedName name="장위">#REF!</definedName>
    <definedName name="절" localSheetId="7">#REF!</definedName>
    <definedName name="절">#REF!</definedName>
    <definedName name="정명영">#REF!</definedName>
    <definedName name="제외공사">#REF!</definedName>
    <definedName name="조경공사">#REF!</definedName>
    <definedName name="조경사본">#REF!</definedName>
    <definedName name="조사가" localSheetId="7">#REF!</definedName>
    <definedName name="조사가">#REF!</definedName>
    <definedName name="조직">#REF!</definedName>
    <definedName name="조직1">#REF!</definedName>
    <definedName name="종합청사">#REF!</definedName>
    <definedName name="주차장">#REF!</definedName>
    <definedName name="죽전5차">#REF!</definedName>
    <definedName name="직원조직">#REF!</definedName>
    <definedName name="직원조직표">#REF!</definedName>
    <definedName name="집진기">#REF!</definedName>
    <definedName name="ㅊ" localSheetId="7">#REF!</definedName>
    <definedName name="ㅊ">#REF!</definedName>
    <definedName name="철2">#REF!</definedName>
    <definedName name="총공">#REF!</definedName>
    <definedName name="토" localSheetId="7">#REF!</definedName>
    <definedName name="토">#REF!</definedName>
    <definedName name="토공1">#REF!</definedName>
    <definedName name="토공2">#REF!</definedName>
    <definedName name="토공내">#REF!</definedName>
    <definedName name="토공내역서">#REF!</definedName>
    <definedName name="토공전체">#REF!</definedName>
    <definedName name="토목공">#REF!</definedName>
    <definedName name="토목공사" localSheetId="7">#REF!</definedName>
    <definedName name="토목공사">#REF!</definedName>
    <definedName name="토목공사강릉" localSheetId="7">#REF!</definedName>
    <definedName name="토목공사강릉">#REF!</definedName>
    <definedName name="토목설계">#REF!</definedName>
    <definedName name="토목실견적">#REF!</definedName>
    <definedName name="ㅍ" localSheetId="7">#REF!</definedName>
    <definedName name="ㅍ">#REF!</definedName>
    <definedName name="팔" localSheetId="7">#REF!</definedName>
    <definedName name="팔">#REF!</definedName>
    <definedName name="표지" localSheetId="7">#REF!</definedName>
    <definedName name="표지">#REF!</definedName>
    <definedName name="표지2">#REF!</definedName>
    <definedName name="풍납동" localSheetId="7">#REF!</definedName>
    <definedName name="풍납동">#REF!</definedName>
    <definedName name="풍납동아파트" localSheetId="7">#REF!</definedName>
    <definedName name="풍납동아파트">#REF!</definedName>
    <definedName name="피로티">#REF!</definedName>
    <definedName name="피로티1">#REF!</definedName>
    <definedName name="ㅎㄹ오하ㅓ">#REF!</definedName>
    <definedName name="ㅎㅎㅎ" localSheetId="7">#REF!</definedName>
    <definedName name="ㅎㅎㅎ">#REF!</definedName>
    <definedName name="하">#REF!</definedName>
    <definedName name="하도급">#REF!</definedName>
    <definedName name="하도사">#REF!</definedName>
    <definedName name="한" localSheetId="7">#REF!</definedName>
    <definedName name="한">#REF!</definedName>
    <definedName name="현장" localSheetId="7">#REF!</definedName>
    <definedName name="현장">#REF!</definedName>
    <definedName name="현조" localSheetId="7">#REF!</definedName>
    <definedName name="현조">#REF!</definedName>
    <definedName name="협조전" localSheetId="7">#REF!</definedName>
    <definedName name="협조전">#REF!</definedName>
    <definedName name="형틀업체">#REF!</definedName>
    <definedName name="호ㅓ" localSheetId="7">#REF!</definedName>
    <definedName name="호ㅓ">#REF!</definedName>
    <definedName name="호ㅓㅕㅏ6ㅅ서ㅛㅓ" localSheetId="7">#REF!</definedName>
    <definedName name="호ㅓㅕㅏ6ㅅ서ㅛㅓ">#REF!</definedName>
    <definedName name="환">#REF!</definedName>
    <definedName name="희">#REF!</definedName>
    <definedName name="ㅏ">#REF!</definedName>
    <definedName name="ㅐ">#REF!</definedName>
    <definedName name="ㅓ">#REF!</definedName>
    <definedName name="ㅔ">#REF!</definedName>
    <definedName name="ㅗ">#REF!</definedName>
    <definedName name="ㅛ">#REF!</definedName>
    <definedName name="ㅜ">#REF!</definedName>
    <definedName name="ㅠ">#REF!</definedName>
    <definedName name="ㅡ">#REF!</definedName>
    <definedName name="枯" localSheetId="7">#REF!</definedName>
    <definedName name="枯">#REF!</definedName>
    <definedName name="目录1" localSheetId="7">#REF!</definedName>
    <definedName name="目录1">#REF!</definedName>
    <definedName name="费用" localSheetId="7">#REF!</definedName>
    <definedName name="费用">#REF!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10" roundtripDataSignature="AMtx7mi4GV20jU2//fqKZ8rhU6L+8VSU0Q=="/>
    </ext>
  </extLst>
</workbook>
</file>

<file path=xl/calcChain.xml><?xml version="1.0" encoding="utf-8"?>
<calcChain xmlns="http://schemas.openxmlformats.org/spreadsheetml/2006/main">
  <c r="O8" i="9" l="1"/>
  <c r="N7" i="9"/>
  <c r="F9" i="9" l="1"/>
  <c r="N9" i="9" s="1"/>
  <c r="F19" i="9"/>
  <c r="O19" i="9" s="1"/>
  <c r="Y19" i="11"/>
  <c r="Z19" i="11"/>
  <c r="X19" i="11"/>
  <c r="J21" i="11"/>
  <c r="Z21" i="11" s="1"/>
  <c r="J22" i="11"/>
  <c r="Y22" i="11" s="1"/>
  <c r="J23" i="11"/>
  <c r="Y23" i="11" s="1"/>
  <c r="J24" i="11"/>
  <c r="Y24" i="11" s="1"/>
  <c r="J25" i="11"/>
  <c r="Z25" i="11" s="1"/>
  <c r="J26" i="11"/>
  <c r="Z26" i="11" s="1"/>
  <c r="J27" i="11"/>
  <c r="Z27" i="11" s="1"/>
  <c r="J28" i="11"/>
  <c r="J29" i="11"/>
  <c r="Y29" i="11" s="1"/>
  <c r="J20" i="11"/>
  <c r="Z20" i="11" s="1"/>
  <c r="Z23" i="11"/>
  <c r="Z24" i="11"/>
  <c r="Z30" i="11"/>
  <c r="Z33" i="11"/>
  <c r="X21" i="11"/>
  <c r="X29" i="11"/>
  <c r="W28" i="11"/>
  <c r="W29" i="11"/>
  <c r="V28" i="11"/>
  <c r="V29" i="11"/>
  <c r="U28" i="11"/>
  <c r="U29" i="11"/>
  <c r="R27" i="11"/>
  <c r="S27" i="11"/>
  <c r="T27" i="11"/>
  <c r="R30" i="11"/>
  <c r="S30" i="11"/>
  <c r="T30" i="11"/>
  <c r="L34" i="17"/>
  <c r="K34" i="17"/>
  <c r="J34" i="17"/>
  <c r="E34" i="17" s="1"/>
  <c r="I34" i="17"/>
  <c r="H34" i="17"/>
  <c r="L33" i="17"/>
  <c r="J33" i="17"/>
  <c r="I33" i="17"/>
  <c r="H33" i="17"/>
  <c r="G33" i="17"/>
  <c r="L32" i="17"/>
  <c r="K32" i="17"/>
  <c r="I32" i="17"/>
  <c r="H32" i="17"/>
  <c r="G32" i="17"/>
  <c r="L31" i="17"/>
  <c r="K31" i="17"/>
  <c r="I31" i="17"/>
  <c r="H31" i="17"/>
  <c r="G31" i="17"/>
  <c r="L30" i="17"/>
  <c r="K30" i="17"/>
  <c r="I30" i="17"/>
  <c r="H30" i="17"/>
  <c r="G30" i="17"/>
  <c r="L29" i="17"/>
  <c r="K29" i="17"/>
  <c r="I29" i="17"/>
  <c r="H29" i="17"/>
  <c r="G29" i="17"/>
  <c r="L28" i="17"/>
  <c r="K28" i="17"/>
  <c r="I28" i="17"/>
  <c r="H28" i="17"/>
  <c r="G28" i="17"/>
  <c r="L27" i="17"/>
  <c r="K27" i="17"/>
  <c r="I27" i="17"/>
  <c r="H27" i="17"/>
  <c r="G27" i="17"/>
  <c r="L26" i="17"/>
  <c r="K26" i="17"/>
  <c r="J26" i="17"/>
  <c r="E26" i="17" s="1"/>
  <c r="I26" i="17"/>
  <c r="H26" i="17"/>
  <c r="L25" i="17"/>
  <c r="K25" i="17"/>
  <c r="J25" i="17"/>
  <c r="I25" i="17"/>
  <c r="H25" i="17"/>
  <c r="G25" i="17"/>
  <c r="D25" i="17" s="1"/>
  <c r="H21" i="17"/>
  <c r="G21" i="17"/>
  <c r="L19" i="17"/>
  <c r="E19" i="17" s="1"/>
  <c r="K19" i="17"/>
  <c r="J19" i="17"/>
  <c r="I19" i="17"/>
  <c r="H19" i="17"/>
  <c r="G19" i="17"/>
  <c r="D19" i="17" s="1"/>
  <c r="L18" i="17"/>
  <c r="K18" i="17"/>
  <c r="J18" i="17"/>
  <c r="I18" i="17"/>
  <c r="H18" i="17"/>
  <c r="G18" i="17"/>
  <c r="L17" i="17"/>
  <c r="K17" i="17"/>
  <c r="J17" i="17"/>
  <c r="I17" i="17"/>
  <c r="H17" i="17"/>
  <c r="G17" i="17"/>
  <c r="L16" i="17"/>
  <c r="K16" i="17"/>
  <c r="J16" i="17"/>
  <c r="I16" i="17"/>
  <c r="H16" i="17"/>
  <c r="G16" i="17"/>
  <c r="D16" i="17" s="1"/>
  <c r="E14" i="17"/>
  <c r="D14" i="17"/>
  <c r="I12" i="17"/>
  <c r="H12" i="17"/>
  <c r="G12" i="17"/>
  <c r="D12" i="17" s="1"/>
  <c r="L11" i="17"/>
  <c r="K11" i="17"/>
  <c r="J11" i="17"/>
  <c r="I11" i="17"/>
  <c r="H11" i="17"/>
  <c r="G11" i="17"/>
  <c r="J10" i="17"/>
  <c r="I10" i="17"/>
  <c r="H10" i="17"/>
  <c r="G10" i="17"/>
  <c r="D10" i="17" s="1"/>
  <c r="L9" i="17"/>
  <c r="E9" i="17" s="1"/>
  <c r="K9" i="17"/>
  <c r="J9" i="17"/>
  <c r="I9" i="17"/>
  <c r="H9" i="17"/>
  <c r="G9" i="17"/>
  <c r="L7" i="17"/>
  <c r="K7" i="17"/>
  <c r="J7" i="17"/>
  <c r="I7" i="17"/>
  <c r="H7" i="17"/>
  <c r="G7" i="17"/>
  <c r="D7" i="17" s="1"/>
  <c r="D5" i="17"/>
  <c r="D19" i="16"/>
  <c r="D17" i="16"/>
  <c r="E16" i="16"/>
  <c r="D16" i="16"/>
  <c r="G16" i="16" s="1"/>
  <c r="H7" i="16"/>
  <c r="G7" i="16"/>
  <c r="F7" i="16"/>
  <c r="E7" i="16"/>
  <c r="D7" i="16"/>
  <c r="O116" i="15"/>
  <c r="P116" i="15" s="1"/>
  <c r="Q116" i="15" s="1"/>
  <c r="N116" i="15"/>
  <c r="O117" i="15" s="1"/>
  <c r="M116" i="15"/>
  <c r="N117" i="15" s="1"/>
  <c r="N111" i="15"/>
  <c r="O111" i="15" s="1"/>
  <c r="P111" i="15" s="1"/>
  <c r="Q111" i="15" s="1"/>
  <c r="Q105" i="15"/>
  <c r="P105" i="15"/>
  <c r="O105" i="15"/>
  <c r="N105" i="15"/>
  <c r="M105" i="15"/>
  <c r="L105" i="15"/>
  <c r="K105" i="15"/>
  <c r="J105" i="15"/>
  <c r="I105" i="15"/>
  <c r="H105" i="15"/>
  <c r="G105" i="15"/>
  <c r="Q104" i="15"/>
  <c r="P104" i="15"/>
  <c r="O104" i="15"/>
  <c r="N104" i="15"/>
  <c r="M104" i="15"/>
  <c r="L104" i="15"/>
  <c r="K104" i="15"/>
  <c r="J104" i="15"/>
  <c r="I104" i="15"/>
  <c r="H104" i="15"/>
  <c r="G104" i="15"/>
  <c r="P103" i="15"/>
  <c r="O103" i="15"/>
  <c r="N103" i="15"/>
  <c r="M103" i="15"/>
  <c r="L103" i="15"/>
  <c r="K103" i="15"/>
  <c r="J103" i="15"/>
  <c r="I103" i="15"/>
  <c r="H103" i="15"/>
  <c r="G103" i="15"/>
  <c r="O102" i="15"/>
  <c r="N102" i="15"/>
  <c r="M102" i="15"/>
  <c r="L102" i="15"/>
  <c r="K102" i="15"/>
  <c r="J102" i="15"/>
  <c r="I102" i="15"/>
  <c r="H102" i="15"/>
  <c r="G102" i="15"/>
  <c r="N101" i="15"/>
  <c r="M101" i="15"/>
  <c r="L101" i="15"/>
  <c r="K101" i="15"/>
  <c r="J101" i="15"/>
  <c r="I101" i="15"/>
  <c r="H101" i="15"/>
  <c r="G101" i="15"/>
  <c r="M100" i="15"/>
  <c r="L100" i="15"/>
  <c r="K100" i="15"/>
  <c r="J100" i="15"/>
  <c r="I100" i="15"/>
  <c r="H100" i="15"/>
  <c r="G100" i="15"/>
  <c r="M99" i="15"/>
  <c r="L99" i="15"/>
  <c r="K99" i="15"/>
  <c r="J99" i="15"/>
  <c r="I99" i="15"/>
  <c r="H99" i="15"/>
  <c r="G99" i="15"/>
  <c r="L98" i="15"/>
  <c r="K98" i="15"/>
  <c r="J98" i="15"/>
  <c r="I98" i="15"/>
  <c r="H98" i="15"/>
  <c r="G98" i="15"/>
  <c r="L97" i="15"/>
  <c r="K97" i="15"/>
  <c r="J97" i="15"/>
  <c r="I97" i="15"/>
  <c r="H97" i="15"/>
  <c r="G97" i="15"/>
  <c r="K96" i="15"/>
  <c r="J96" i="15"/>
  <c r="I96" i="15"/>
  <c r="H96" i="15"/>
  <c r="G96" i="15"/>
  <c r="J95" i="15"/>
  <c r="I95" i="15"/>
  <c r="H95" i="15"/>
  <c r="G95" i="15"/>
  <c r="I94" i="15"/>
  <c r="H94" i="15"/>
  <c r="G94" i="15"/>
  <c r="H93" i="15"/>
  <c r="G93" i="15"/>
  <c r="G92" i="15"/>
  <c r="F90" i="15"/>
  <c r="E90" i="15"/>
  <c r="T86" i="15"/>
  <c r="U86" i="15" s="1"/>
  <c r="V86" i="15" s="1"/>
  <c r="W86" i="15" s="1"/>
  <c r="X86" i="15" s="1"/>
  <c r="Y86" i="15" s="1"/>
  <c r="Z86" i="15" s="1"/>
  <c r="AA86" i="15" s="1"/>
  <c r="AB86" i="15" s="1"/>
  <c r="AC86" i="15" s="1"/>
  <c r="AD86" i="15" s="1"/>
  <c r="AE86" i="15" s="1"/>
  <c r="AF86" i="15" s="1"/>
  <c r="AG86" i="15" s="1"/>
  <c r="AH86" i="15" s="1"/>
  <c r="AI86" i="15" s="1"/>
  <c r="AJ86" i="15" s="1"/>
  <c r="AK86" i="15" s="1"/>
  <c r="AL86" i="15" s="1"/>
  <c r="AM86" i="15" s="1"/>
  <c r="AN86" i="15" s="1"/>
  <c r="AO86" i="15" s="1"/>
  <c r="AP86" i="15" s="1"/>
  <c r="AQ86" i="15" s="1"/>
  <c r="AR86" i="15" s="1"/>
  <c r="AS86" i="15" s="1"/>
  <c r="AT86" i="15" s="1"/>
  <c r="AU86" i="15" s="1"/>
  <c r="AV86" i="15" s="1"/>
  <c r="AW86" i="15" s="1"/>
  <c r="AX86" i="15" s="1"/>
  <c r="AY86" i="15" s="1"/>
  <c r="AZ86" i="15" s="1"/>
  <c r="BA86" i="15" s="1"/>
  <c r="BB86" i="15" s="1"/>
  <c r="BC86" i="15" s="1"/>
  <c r="BD86" i="15" s="1"/>
  <c r="BE86" i="15" s="1"/>
  <c r="BF86" i="15" s="1"/>
  <c r="BG86" i="15" s="1"/>
  <c r="BH86" i="15" s="1"/>
  <c r="BI86" i="15" s="1"/>
  <c r="BJ86" i="15" s="1"/>
  <c r="BK86" i="15" s="1"/>
  <c r="BL86" i="15" s="1"/>
  <c r="BM86" i="15" s="1"/>
  <c r="BN86" i="15" s="1"/>
  <c r="BO86" i="15" s="1"/>
  <c r="BP86" i="15" s="1"/>
  <c r="BQ86" i="15" s="1"/>
  <c r="BR86" i="15" s="1"/>
  <c r="BS86" i="15" s="1"/>
  <c r="BS80" i="15"/>
  <c r="BR80" i="15"/>
  <c r="BQ80" i="15"/>
  <c r="BP80" i="15"/>
  <c r="BO80" i="15"/>
  <c r="BN80" i="15"/>
  <c r="BM80" i="15"/>
  <c r="BL80" i="15"/>
  <c r="BK80" i="15"/>
  <c r="BJ80" i="15"/>
  <c r="BI80" i="15"/>
  <c r="BH80" i="15"/>
  <c r="BG80" i="15"/>
  <c r="BF80" i="15"/>
  <c r="BE80" i="15"/>
  <c r="BD80" i="15"/>
  <c r="BC80" i="15"/>
  <c r="BB80" i="15"/>
  <c r="BA80" i="15"/>
  <c r="AZ80" i="15"/>
  <c r="AY80" i="15"/>
  <c r="AX80" i="15"/>
  <c r="AW80" i="15"/>
  <c r="AV80" i="15"/>
  <c r="AU80" i="15"/>
  <c r="AT80" i="15"/>
  <c r="AS80" i="15"/>
  <c r="AR80" i="15"/>
  <c r="AQ80" i="15"/>
  <c r="AP80" i="15"/>
  <c r="AO80" i="15"/>
  <c r="AN80" i="15"/>
  <c r="AM80" i="15"/>
  <c r="AL80" i="15"/>
  <c r="AK80" i="15"/>
  <c r="AJ80" i="15"/>
  <c r="AI80" i="15"/>
  <c r="AH80" i="15"/>
  <c r="AG80" i="15"/>
  <c r="AF80" i="15"/>
  <c r="AE80" i="15"/>
  <c r="AD80" i="15"/>
  <c r="AC80" i="15"/>
  <c r="AB80" i="15"/>
  <c r="AA80" i="15"/>
  <c r="Z80" i="15"/>
  <c r="Y80" i="15"/>
  <c r="X80" i="15"/>
  <c r="W80" i="15"/>
  <c r="V80" i="15"/>
  <c r="U80" i="15"/>
  <c r="T80" i="15"/>
  <c r="S80" i="15"/>
  <c r="R80" i="15"/>
  <c r="Q80" i="15"/>
  <c r="P80" i="15"/>
  <c r="O80" i="15"/>
  <c r="N80" i="15"/>
  <c r="M80" i="15"/>
  <c r="L80" i="15"/>
  <c r="K80" i="15"/>
  <c r="J80" i="15"/>
  <c r="I80" i="15"/>
  <c r="H80" i="15"/>
  <c r="G80" i="15"/>
  <c r="F80" i="15"/>
  <c r="E80" i="15"/>
  <c r="P72" i="15"/>
  <c r="Q72" i="15" s="1"/>
  <c r="R72" i="15" s="1"/>
  <c r="S72" i="15" s="1"/>
  <c r="T72" i="15" s="1"/>
  <c r="U72" i="15" s="1"/>
  <c r="V72" i="15" s="1"/>
  <c r="W72" i="15" s="1"/>
  <c r="X72" i="15" s="1"/>
  <c r="Y72" i="15" s="1"/>
  <c r="Z72" i="15" s="1"/>
  <c r="AA72" i="15" s="1"/>
  <c r="AB72" i="15" s="1"/>
  <c r="AC72" i="15" s="1"/>
  <c r="AD72" i="15" s="1"/>
  <c r="AE72" i="15" s="1"/>
  <c r="AF72" i="15" s="1"/>
  <c r="AG72" i="15" s="1"/>
  <c r="AH72" i="15" s="1"/>
  <c r="AI72" i="15" s="1"/>
  <c r="AJ72" i="15" s="1"/>
  <c r="AK72" i="15" s="1"/>
  <c r="AL72" i="15" s="1"/>
  <c r="AM72" i="15" s="1"/>
  <c r="AN72" i="15" s="1"/>
  <c r="AO72" i="15" s="1"/>
  <c r="AP72" i="15" s="1"/>
  <c r="AQ72" i="15" s="1"/>
  <c r="AR72" i="15" s="1"/>
  <c r="AS72" i="15" s="1"/>
  <c r="AT72" i="15" s="1"/>
  <c r="AU72" i="15" s="1"/>
  <c r="AV72" i="15" s="1"/>
  <c r="AW72" i="15" s="1"/>
  <c r="AX72" i="15" s="1"/>
  <c r="AY72" i="15" s="1"/>
  <c r="AZ72" i="15" s="1"/>
  <c r="BA72" i="15" s="1"/>
  <c r="BB72" i="15" s="1"/>
  <c r="BC72" i="15" s="1"/>
  <c r="BD72" i="15" s="1"/>
  <c r="BE72" i="15" s="1"/>
  <c r="BF72" i="15" s="1"/>
  <c r="BG72" i="15" s="1"/>
  <c r="BH72" i="15" s="1"/>
  <c r="BI72" i="15" s="1"/>
  <c r="BJ72" i="15" s="1"/>
  <c r="BK72" i="15" s="1"/>
  <c r="BL72" i="15" s="1"/>
  <c r="BM72" i="15" s="1"/>
  <c r="BN72" i="15" s="1"/>
  <c r="BO72" i="15" s="1"/>
  <c r="BP72" i="15" s="1"/>
  <c r="BQ72" i="15" s="1"/>
  <c r="BR72" i="15" s="1"/>
  <c r="BS72" i="15" s="1"/>
  <c r="N72" i="15"/>
  <c r="M72" i="15"/>
  <c r="L72" i="15"/>
  <c r="K72" i="15"/>
  <c r="J72" i="15"/>
  <c r="I72" i="15"/>
  <c r="H72" i="15"/>
  <c r="G72" i="15"/>
  <c r="BS71" i="15"/>
  <c r="BR71" i="15"/>
  <c r="BQ71" i="15"/>
  <c r="BP71" i="15"/>
  <c r="BO71" i="15"/>
  <c r="BN71" i="15"/>
  <c r="BM71" i="15"/>
  <c r="BL71" i="15"/>
  <c r="BK71" i="15"/>
  <c r="BJ71" i="15"/>
  <c r="BI71" i="15"/>
  <c r="BH71" i="15"/>
  <c r="BG71" i="15"/>
  <c r="BF71" i="15"/>
  <c r="BE71" i="15"/>
  <c r="BD71" i="15"/>
  <c r="BC71" i="15"/>
  <c r="BB71" i="15"/>
  <c r="BA71" i="15"/>
  <c r="AZ71" i="15"/>
  <c r="AY71" i="15"/>
  <c r="AX71" i="15"/>
  <c r="AW71" i="15"/>
  <c r="AV71" i="15"/>
  <c r="AU71" i="15"/>
  <c r="AT71" i="15"/>
  <c r="AS71" i="15"/>
  <c r="AR71" i="15"/>
  <c r="AQ71" i="15"/>
  <c r="AP71" i="15"/>
  <c r="AO71" i="15"/>
  <c r="AN71" i="15"/>
  <c r="AM71" i="15"/>
  <c r="AL71" i="15"/>
  <c r="AK71" i="15"/>
  <c r="AJ71" i="15"/>
  <c r="AI71" i="15"/>
  <c r="AH71" i="15"/>
  <c r="AG71" i="15"/>
  <c r="AF71" i="15"/>
  <c r="AE71" i="15"/>
  <c r="AD71" i="15"/>
  <c r="AC71" i="15"/>
  <c r="AB71" i="15"/>
  <c r="AA71" i="15"/>
  <c r="Z71" i="15"/>
  <c r="Y71" i="15"/>
  <c r="X71" i="15"/>
  <c r="W71" i="15"/>
  <c r="V71" i="15"/>
  <c r="U71" i="15"/>
  <c r="T71" i="15"/>
  <c r="S71" i="15"/>
  <c r="R71" i="15"/>
  <c r="Q71" i="15"/>
  <c r="P71" i="15"/>
  <c r="O71" i="15"/>
  <c r="N71" i="15"/>
  <c r="M71" i="15"/>
  <c r="L71" i="15"/>
  <c r="K71" i="15"/>
  <c r="J71" i="15"/>
  <c r="I71" i="15"/>
  <c r="H71" i="15"/>
  <c r="G71" i="15"/>
  <c r="F55" i="15"/>
  <c r="E55" i="15"/>
  <c r="Q53" i="15"/>
  <c r="R53" i="15" s="1"/>
  <c r="S53" i="15" s="1"/>
  <c r="T53" i="15" s="1"/>
  <c r="U53" i="15" s="1"/>
  <c r="V53" i="15" s="1"/>
  <c r="W53" i="15" s="1"/>
  <c r="X53" i="15" s="1"/>
  <c r="Y53" i="15" s="1"/>
  <c r="Z53" i="15" s="1"/>
  <c r="AA53" i="15" s="1"/>
  <c r="AB53" i="15" s="1"/>
  <c r="AC53" i="15" s="1"/>
  <c r="AD53" i="15" s="1"/>
  <c r="AE53" i="15" s="1"/>
  <c r="AF53" i="15" s="1"/>
  <c r="AG53" i="15" s="1"/>
  <c r="AH53" i="15" s="1"/>
  <c r="AI53" i="15" s="1"/>
  <c r="AJ53" i="15" s="1"/>
  <c r="AK53" i="15" s="1"/>
  <c r="AL53" i="15" s="1"/>
  <c r="AM53" i="15" s="1"/>
  <c r="AN53" i="15" s="1"/>
  <c r="AO53" i="15" s="1"/>
  <c r="AP53" i="15" s="1"/>
  <c r="AQ53" i="15" s="1"/>
  <c r="AR53" i="15" s="1"/>
  <c r="AS53" i="15" s="1"/>
  <c r="AT53" i="15" s="1"/>
  <c r="AU53" i="15" s="1"/>
  <c r="AV53" i="15" s="1"/>
  <c r="AW53" i="15" s="1"/>
  <c r="AX53" i="15" s="1"/>
  <c r="AY53" i="15" s="1"/>
  <c r="AZ53" i="15" s="1"/>
  <c r="BA53" i="15" s="1"/>
  <c r="BB53" i="15" s="1"/>
  <c r="BC53" i="15" s="1"/>
  <c r="BD53" i="15" s="1"/>
  <c r="BE53" i="15" s="1"/>
  <c r="BF53" i="15" s="1"/>
  <c r="BG53" i="15" s="1"/>
  <c r="BH53" i="15" s="1"/>
  <c r="BI53" i="15" s="1"/>
  <c r="BJ53" i="15" s="1"/>
  <c r="BK53" i="15" s="1"/>
  <c r="BL53" i="15" s="1"/>
  <c r="BM53" i="15" s="1"/>
  <c r="BN53" i="15" s="1"/>
  <c r="BO53" i="15" s="1"/>
  <c r="BP53" i="15" s="1"/>
  <c r="BQ53" i="15" s="1"/>
  <c r="BR53" i="15" s="1"/>
  <c r="BS53" i="15" s="1"/>
  <c r="P53" i="15"/>
  <c r="N53" i="15"/>
  <c r="M53" i="15"/>
  <c r="L53" i="15"/>
  <c r="K53" i="15"/>
  <c r="J53" i="15"/>
  <c r="I53" i="15"/>
  <c r="H53" i="15"/>
  <c r="G53" i="15"/>
  <c r="G37" i="15"/>
  <c r="F36" i="15"/>
  <c r="E36" i="15"/>
  <c r="BS35" i="15"/>
  <c r="BS52" i="15" s="1"/>
  <c r="BR35" i="15"/>
  <c r="BR52" i="15" s="1"/>
  <c r="BQ35" i="15"/>
  <c r="BQ52" i="15" s="1"/>
  <c r="BP35" i="15"/>
  <c r="BP52" i="15" s="1"/>
  <c r="BO35" i="15"/>
  <c r="BO52" i="15" s="1"/>
  <c r="BN35" i="15"/>
  <c r="BN52" i="15" s="1"/>
  <c r="BM35" i="15"/>
  <c r="BM52" i="15" s="1"/>
  <c r="BL35" i="15"/>
  <c r="BL52" i="15" s="1"/>
  <c r="BK35" i="15"/>
  <c r="BK52" i="15" s="1"/>
  <c r="BJ35" i="15"/>
  <c r="BJ52" i="15" s="1"/>
  <c r="BI35" i="15"/>
  <c r="BI52" i="15" s="1"/>
  <c r="BH35" i="15"/>
  <c r="BH52" i="15" s="1"/>
  <c r="BG35" i="15"/>
  <c r="BG52" i="15" s="1"/>
  <c r="BF35" i="15"/>
  <c r="BF52" i="15" s="1"/>
  <c r="BE35" i="15"/>
  <c r="BE52" i="15" s="1"/>
  <c r="BD35" i="15"/>
  <c r="BD52" i="15" s="1"/>
  <c r="BC35" i="15"/>
  <c r="BC52" i="15" s="1"/>
  <c r="BB35" i="15"/>
  <c r="BB52" i="15" s="1"/>
  <c r="BA35" i="15"/>
  <c r="BA52" i="15" s="1"/>
  <c r="AZ35" i="15"/>
  <c r="AZ52" i="15" s="1"/>
  <c r="AY35" i="15"/>
  <c r="AY52" i="15" s="1"/>
  <c r="AX35" i="15"/>
  <c r="AX52" i="15" s="1"/>
  <c r="AW35" i="15"/>
  <c r="AW52" i="15" s="1"/>
  <c r="AV35" i="15"/>
  <c r="AV52" i="15" s="1"/>
  <c r="AU35" i="15"/>
  <c r="AU52" i="15" s="1"/>
  <c r="AT35" i="15"/>
  <c r="AT52" i="15" s="1"/>
  <c r="AS35" i="15"/>
  <c r="AS52" i="15" s="1"/>
  <c r="AR35" i="15"/>
  <c r="AR52" i="15" s="1"/>
  <c r="AQ35" i="15"/>
  <c r="AQ52" i="15" s="1"/>
  <c r="AP35" i="15"/>
  <c r="AP52" i="15" s="1"/>
  <c r="AO35" i="15"/>
  <c r="AO52" i="15" s="1"/>
  <c r="AN35" i="15"/>
  <c r="AN52" i="15" s="1"/>
  <c r="AM35" i="15"/>
  <c r="AM52" i="15" s="1"/>
  <c r="AL35" i="15"/>
  <c r="AL52" i="15" s="1"/>
  <c r="AK35" i="15"/>
  <c r="AK52" i="15" s="1"/>
  <c r="AJ35" i="15"/>
  <c r="AJ52" i="15" s="1"/>
  <c r="AI35" i="15"/>
  <c r="AI52" i="15" s="1"/>
  <c r="AH35" i="15"/>
  <c r="AH52" i="15" s="1"/>
  <c r="AG35" i="15"/>
  <c r="AG52" i="15" s="1"/>
  <c r="AF35" i="15"/>
  <c r="AF52" i="15" s="1"/>
  <c r="AE35" i="15"/>
  <c r="AE52" i="15" s="1"/>
  <c r="AD35" i="15"/>
  <c r="AD52" i="15" s="1"/>
  <c r="AC35" i="15"/>
  <c r="AC52" i="15" s="1"/>
  <c r="AB35" i="15"/>
  <c r="AB52" i="15" s="1"/>
  <c r="AA35" i="15"/>
  <c r="AA52" i="15" s="1"/>
  <c r="Z35" i="15"/>
  <c r="Z52" i="15" s="1"/>
  <c r="Y35" i="15"/>
  <c r="Y52" i="15" s="1"/>
  <c r="X35" i="15"/>
  <c r="X52" i="15" s="1"/>
  <c r="W35" i="15"/>
  <c r="W52" i="15" s="1"/>
  <c r="V35" i="15"/>
  <c r="V52" i="15" s="1"/>
  <c r="U35" i="15"/>
  <c r="U52" i="15" s="1"/>
  <c r="T35" i="15"/>
  <c r="T52" i="15" s="1"/>
  <c r="S35" i="15"/>
  <c r="S52" i="15" s="1"/>
  <c r="R35" i="15"/>
  <c r="R52" i="15" s="1"/>
  <c r="Q35" i="15"/>
  <c r="P35" i="15"/>
  <c r="O35" i="15"/>
  <c r="N35" i="15"/>
  <c r="M35" i="15"/>
  <c r="L35" i="15"/>
  <c r="K35" i="15"/>
  <c r="J35" i="15"/>
  <c r="I35" i="15"/>
  <c r="H35" i="15"/>
  <c r="G35" i="15"/>
  <c r="BS7" i="15"/>
  <c r="BR7" i="15"/>
  <c r="BQ7" i="15"/>
  <c r="BP7" i="15"/>
  <c r="BO7" i="15"/>
  <c r="BN7" i="15"/>
  <c r="BM7" i="15"/>
  <c r="BL7" i="15"/>
  <c r="BK7" i="15"/>
  <c r="BJ7" i="15"/>
  <c r="BI7" i="15"/>
  <c r="BH7" i="15"/>
  <c r="BG7" i="15"/>
  <c r="BF7" i="15"/>
  <c r="BE7" i="15"/>
  <c r="BD7" i="15"/>
  <c r="BC7" i="15"/>
  <c r="BB7" i="15"/>
  <c r="BA7" i="15"/>
  <c r="AZ7" i="15"/>
  <c r="AY7" i="15"/>
  <c r="AX7" i="15"/>
  <c r="AW7" i="15"/>
  <c r="AV7" i="15"/>
  <c r="AU7" i="15"/>
  <c r="AT7" i="15"/>
  <c r="AS7" i="15"/>
  <c r="AR7" i="15"/>
  <c r="AQ7" i="15"/>
  <c r="AP7" i="15"/>
  <c r="AO7" i="15"/>
  <c r="AN7" i="15"/>
  <c r="AM7" i="15"/>
  <c r="AL7" i="15"/>
  <c r="AK7" i="15"/>
  <c r="AJ7" i="15"/>
  <c r="AI7" i="15"/>
  <c r="AH7"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B4" i="14"/>
  <c r="D3" i="13"/>
  <c r="E3" i="13" s="1"/>
  <c r="F3" i="13" s="1"/>
  <c r="G3" i="13" s="1"/>
  <c r="H3" i="13" s="1"/>
  <c r="E26" i="12"/>
  <c r="E25" i="12"/>
  <c r="E24" i="12"/>
  <c r="D21" i="12"/>
  <c r="C21" i="12"/>
  <c r="E20" i="12"/>
  <c r="E19" i="12"/>
  <c r="D16" i="12"/>
  <c r="E15" i="12"/>
  <c r="E14" i="12"/>
  <c r="C9" i="12"/>
  <c r="E8" i="12"/>
  <c r="E7" i="12"/>
  <c r="E6" i="12"/>
  <c r="F5" i="12"/>
  <c r="F13" i="12" s="1"/>
  <c r="G4" i="12"/>
  <c r="H4" i="12" s="1"/>
  <c r="I4" i="12" s="1"/>
  <c r="J4" i="12" s="1"/>
  <c r="K4" i="12" s="1"/>
  <c r="Y33" i="11"/>
  <c r="X33" i="11"/>
  <c r="W33" i="11"/>
  <c r="Y30" i="11"/>
  <c r="W30" i="11"/>
  <c r="U30" i="11"/>
  <c r="Q30" i="11"/>
  <c r="P30" i="11"/>
  <c r="O30" i="11"/>
  <c r="N30" i="11"/>
  <c r="M30" i="11"/>
  <c r="K30" i="11"/>
  <c r="J30" i="11"/>
  <c r="O29" i="11"/>
  <c r="N29" i="11"/>
  <c r="M29" i="11"/>
  <c r="L29" i="11"/>
  <c r="K29" i="11"/>
  <c r="M28" i="11"/>
  <c r="L28" i="11"/>
  <c r="K28" i="11"/>
  <c r="W27" i="11"/>
  <c r="V27" i="11"/>
  <c r="U27" i="11"/>
  <c r="Q27" i="11"/>
  <c r="P27" i="11"/>
  <c r="O27" i="11"/>
  <c r="N27" i="11"/>
  <c r="M27" i="11"/>
  <c r="L27" i="11"/>
  <c r="K27" i="11"/>
  <c r="W26" i="11"/>
  <c r="V26" i="11"/>
  <c r="U26" i="11"/>
  <c r="T26" i="11"/>
  <c r="S26" i="11"/>
  <c r="R26" i="11"/>
  <c r="Q26" i="11"/>
  <c r="P26" i="11"/>
  <c r="O26" i="11"/>
  <c r="N26" i="11"/>
  <c r="M26" i="11"/>
  <c r="L26" i="11"/>
  <c r="K26" i="11"/>
  <c r="W25" i="11"/>
  <c r="V25" i="11"/>
  <c r="U25" i="11"/>
  <c r="T25" i="11"/>
  <c r="S25" i="11"/>
  <c r="R25" i="11"/>
  <c r="Q25" i="11"/>
  <c r="P25" i="11"/>
  <c r="O25" i="11"/>
  <c r="W24" i="11"/>
  <c r="V24" i="11"/>
  <c r="U24" i="11"/>
  <c r="T24" i="11"/>
  <c r="S24" i="11"/>
  <c r="R24" i="11"/>
  <c r="Q24" i="11"/>
  <c r="P24" i="11"/>
  <c r="O24" i="11"/>
  <c r="N24" i="11"/>
  <c r="M24" i="11"/>
  <c r="L24" i="11"/>
  <c r="K24" i="11"/>
  <c r="W23" i="11"/>
  <c r="V23" i="11"/>
  <c r="U23" i="11"/>
  <c r="T23" i="11"/>
  <c r="S23" i="11"/>
  <c r="R23" i="11"/>
  <c r="Q23" i="11"/>
  <c r="P23" i="11"/>
  <c r="O23" i="11"/>
  <c r="N23" i="11"/>
  <c r="M23" i="11"/>
  <c r="L23" i="11"/>
  <c r="K23" i="11"/>
  <c r="W22" i="11"/>
  <c r="V22" i="11"/>
  <c r="U22" i="11"/>
  <c r="T22" i="11"/>
  <c r="S22" i="11"/>
  <c r="R22" i="11"/>
  <c r="P22" i="11"/>
  <c r="O22" i="11"/>
  <c r="N22" i="11"/>
  <c r="M22" i="11"/>
  <c r="L22" i="11"/>
  <c r="K22" i="11"/>
  <c r="W21" i="11"/>
  <c r="V21" i="11"/>
  <c r="U21" i="11"/>
  <c r="T21" i="11"/>
  <c r="S21" i="11"/>
  <c r="R21" i="11"/>
  <c r="Q21" i="11"/>
  <c r="P21" i="11"/>
  <c r="O21" i="11"/>
  <c r="N21" i="11"/>
  <c r="M21" i="11"/>
  <c r="L21" i="11"/>
  <c r="K21" i="11"/>
  <c r="W20" i="11"/>
  <c r="V20" i="11"/>
  <c r="U20" i="11"/>
  <c r="T20" i="11"/>
  <c r="S20" i="11"/>
  <c r="R20" i="11"/>
  <c r="Q20" i="11"/>
  <c r="P20" i="11"/>
  <c r="O20" i="11"/>
  <c r="N20" i="11"/>
  <c r="M20" i="11"/>
  <c r="L20" i="11"/>
  <c r="K20" i="11"/>
  <c r="A20" i="11"/>
  <c r="A21" i="11" s="1"/>
  <c r="A22" i="11" s="1"/>
  <c r="A23" i="11" s="1"/>
  <c r="A24" i="11" s="1"/>
  <c r="A25" i="11" s="1"/>
  <c r="A26" i="11" s="1"/>
  <c r="A27" i="11" s="1"/>
  <c r="A28" i="11" s="1"/>
  <c r="A29" i="11" s="1"/>
  <c r="A30" i="11" s="1"/>
  <c r="W19" i="11"/>
  <c r="V19" i="11"/>
  <c r="U19" i="11"/>
  <c r="T19" i="11"/>
  <c r="S19" i="11"/>
  <c r="R19" i="11"/>
  <c r="Q19" i="11"/>
  <c r="P19" i="11"/>
  <c r="O19" i="11"/>
  <c r="N19" i="11"/>
  <c r="M19" i="11"/>
  <c r="L19" i="11"/>
  <c r="K19" i="11"/>
  <c r="D18" i="11"/>
  <c r="E18" i="11" s="1"/>
  <c r="F18" i="11" s="1"/>
  <c r="G18" i="11" s="1"/>
  <c r="H18" i="11" s="1"/>
  <c r="Z17" i="11"/>
  <c r="Z20" i="8" s="1"/>
  <c r="Y17" i="11"/>
  <c r="W17" i="11"/>
  <c r="W20" i="8" s="1"/>
  <c r="U17" i="11"/>
  <c r="T17" i="11"/>
  <c r="R17" i="11"/>
  <c r="R20" i="8" s="1"/>
  <c r="Q17" i="11"/>
  <c r="P17" i="11"/>
  <c r="O17" i="11"/>
  <c r="N17" i="11"/>
  <c r="M17" i="11"/>
  <c r="L17" i="11"/>
  <c r="K17" i="11"/>
  <c r="X16" i="11"/>
  <c r="X30" i="11" s="1"/>
  <c r="S17" i="11"/>
  <c r="D17" i="11"/>
  <c r="G17" i="11"/>
  <c r="A6" i="11"/>
  <c r="A7" i="11" s="1"/>
  <c r="A8" i="11" s="1"/>
  <c r="A9" i="11" s="1"/>
  <c r="A10" i="11" s="1"/>
  <c r="A11" i="11" s="1"/>
  <c r="A12" i="11" s="1"/>
  <c r="A13" i="11" s="1"/>
  <c r="A14" i="11" s="1"/>
  <c r="A15" i="11" s="1"/>
  <c r="A16" i="11" s="1"/>
  <c r="F17" i="11"/>
  <c r="D4" i="11"/>
  <c r="E4" i="11" s="1"/>
  <c r="F4" i="11" s="1"/>
  <c r="G4" i="11" s="1"/>
  <c r="L3" i="11"/>
  <c r="M3" i="11" s="1"/>
  <c r="N3" i="11" s="1"/>
  <c r="O3" i="11" s="1"/>
  <c r="P3" i="11" s="1"/>
  <c r="Q3" i="11" s="1"/>
  <c r="R3" i="11" s="1"/>
  <c r="S3" i="11" s="1"/>
  <c r="T3" i="11" s="1"/>
  <c r="U3" i="11" s="1"/>
  <c r="V3" i="11" s="1"/>
  <c r="W3" i="11" s="1"/>
  <c r="X3" i="11" s="1"/>
  <c r="Y3" i="11" s="1"/>
  <c r="Z3" i="11" s="1"/>
  <c r="A49" i="10"/>
  <c r="A48" i="10"/>
  <c r="AL41" i="10"/>
  <c r="B39" i="10"/>
  <c r="AL31" i="10"/>
  <c r="AL21" i="10"/>
  <c r="B18" i="10"/>
  <c r="B27" i="10" s="1"/>
  <c r="B37" i="10" s="1"/>
  <c r="B47" i="10" s="1"/>
  <c r="B78" i="8" s="1"/>
  <c r="B16" i="10"/>
  <c r="B25" i="10" s="1"/>
  <c r="B35" i="10" s="1"/>
  <c r="B45" i="10" s="1"/>
  <c r="B15" i="10"/>
  <c r="B24" i="10" s="1"/>
  <c r="B34" i="10" s="1"/>
  <c r="B44" i="10" s="1"/>
  <c r="B14" i="10"/>
  <c r="B23" i="10" s="1"/>
  <c r="B33" i="10" s="1"/>
  <c r="B43" i="10" s="1"/>
  <c r="B74" i="8" s="1"/>
  <c r="BZ10" i="10"/>
  <c r="BY10" i="10"/>
  <c r="BX10" i="10"/>
  <c r="BW10" i="10"/>
  <c r="BV10" i="10"/>
  <c r="BU10" i="10"/>
  <c r="BT10" i="10"/>
  <c r="BS10" i="10"/>
  <c r="BR10" i="10"/>
  <c r="BQ10" i="10"/>
  <c r="BP10" i="10"/>
  <c r="BO10" i="10"/>
  <c r="BN10" i="10"/>
  <c r="BM10" i="10"/>
  <c r="BL10" i="10"/>
  <c r="BK10" i="10"/>
  <c r="BJ10" i="10"/>
  <c r="BI10" i="10"/>
  <c r="BH10" i="10"/>
  <c r="BG10" i="10"/>
  <c r="BF10" i="10"/>
  <c r="BE10" i="10"/>
  <c r="BD10" i="10"/>
  <c r="BC10" i="10"/>
  <c r="BB10" i="10"/>
  <c r="BA10" i="10"/>
  <c r="AZ10" i="10"/>
  <c r="AY10" i="10"/>
  <c r="AX10" i="10"/>
  <c r="AW10" i="10"/>
  <c r="AV10" i="10"/>
  <c r="AU10" i="10"/>
  <c r="AT10" i="10"/>
  <c r="AS10" i="10"/>
  <c r="AR10" i="10"/>
  <c r="AQ10" i="10"/>
  <c r="AP10" i="10"/>
  <c r="AO10" i="10"/>
  <c r="AN10" i="10"/>
  <c r="AM10" i="10"/>
  <c r="AL10" i="10"/>
  <c r="AK10" i="10"/>
  <c r="AJ10" i="10"/>
  <c r="AI10" i="10"/>
  <c r="AH10" i="10"/>
  <c r="AG10" i="10"/>
  <c r="AF10" i="10"/>
  <c r="AE10" i="10"/>
  <c r="AD10" i="10"/>
  <c r="AC10" i="10"/>
  <c r="AB10" i="10"/>
  <c r="AA10" i="10"/>
  <c r="Z10" i="10"/>
  <c r="Y10" i="10"/>
  <c r="X10" i="10"/>
  <c r="W10" i="10"/>
  <c r="V10" i="10"/>
  <c r="U10" i="10"/>
  <c r="T10" i="10"/>
  <c r="S10" i="10"/>
  <c r="R10" i="10"/>
  <c r="Q10" i="10"/>
  <c r="P10" i="10"/>
  <c r="O10" i="10"/>
  <c r="N10" i="10"/>
  <c r="M10" i="10"/>
  <c r="L10" i="10"/>
  <c r="L18" i="10" s="1"/>
  <c r="BZ5" i="10"/>
  <c r="BY5" i="10"/>
  <c r="BX5" i="10"/>
  <c r="BW5" i="10"/>
  <c r="BV5" i="10"/>
  <c r="BU5" i="10"/>
  <c r="BT5" i="10"/>
  <c r="BS5" i="10"/>
  <c r="BR5" i="10"/>
  <c r="BQ5" i="10"/>
  <c r="BP5" i="10"/>
  <c r="BO5" i="10"/>
  <c r="BN5" i="10"/>
  <c r="BM5" i="10"/>
  <c r="BL5" i="10"/>
  <c r="BK5" i="10"/>
  <c r="BJ5" i="10"/>
  <c r="BI5" i="10"/>
  <c r="BH5" i="10"/>
  <c r="BG5" i="10"/>
  <c r="BF5" i="10"/>
  <c r="BE5" i="10"/>
  <c r="BD5" i="10"/>
  <c r="BC5" i="10"/>
  <c r="BB5" i="10"/>
  <c r="BA5" i="10"/>
  <c r="AZ5" i="10"/>
  <c r="AY5" i="10"/>
  <c r="AX5" i="10"/>
  <c r="AW5" i="10"/>
  <c r="AV5" i="10"/>
  <c r="AU5" i="10"/>
  <c r="AT5" i="10"/>
  <c r="AS5" i="10"/>
  <c r="AR5" i="10"/>
  <c r="AQ5" i="10"/>
  <c r="AP5" i="10"/>
  <c r="AO5" i="10"/>
  <c r="AN5" i="10"/>
  <c r="AM5" i="10"/>
  <c r="AL5" i="10"/>
  <c r="AK5" i="10"/>
  <c r="AJ5" i="10"/>
  <c r="AI5" i="10"/>
  <c r="AH5" i="10"/>
  <c r="AG5" i="10"/>
  <c r="AF5" i="10"/>
  <c r="AE5" i="10"/>
  <c r="E4" i="10"/>
  <c r="A1" i="10"/>
  <c r="F28" i="9"/>
  <c r="O28" i="9" s="1"/>
  <c r="F27" i="9"/>
  <c r="O27" i="9" s="1"/>
  <c r="F26"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N24" i="9"/>
  <c r="F23" i="9"/>
  <c r="F22" i="9"/>
  <c r="X22" i="9" s="1"/>
  <c r="X21" i="9" s="1"/>
  <c r="V9" i="10" s="1"/>
  <c r="CB21" i="9"/>
  <c r="BZ9" i="10" s="1"/>
  <c r="CA21" i="9"/>
  <c r="BY9" i="10" s="1"/>
  <c r="BZ21" i="9"/>
  <c r="BX9" i="10" s="1"/>
  <c r="BY21" i="9"/>
  <c r="BW9" i="10" s="1"/>
  <c r="BX21" i="9"/>
  <c r="BV9" i="10" s="1"/>
  <c r="BW21" i="9"/>
  <c r="BU9" i="10" s="1"/>
  <c r="BV21" i="9"/>
  <c r="BT9" i="10" s="1"/>
  <c r="BU21" i="9"/>
  <c r="BS9" i="10" s="1"/>
  <c r="BT21" i="9"/>
  <c r="BR9" i="10" s="1"/>
  <c r="BS21" i="9"/>
  <c r="BQ9" i="10" s="1"/>
  <c r="BR21" i="9"/>
  <c r="BP9" i="10" s="1"/>
  <c r="BQ21" i="9"/>
  <c r="BO9" i="10" s="1"/>
  <c r="BP21" i="9"/>
  <c r="BN9" i="10" s="1"/>
  <c r="BO21" i="9"/>
  <c r="BM9" i="10" s="1"/>
  <c r="BN21" i="9"/>
  <c r="BL9" i="10" s="1"/>
  <c r="BM21" i="9"/>
  <c r="BK9" i="10" s="1"/>
  <c r="BL21" i="9"/>
  <c r="BJ9" i="10" s="1"/>
  <c r="BK21" i="9"/>
  <c r="BI9" i="10" s="1"/>
  <c r="BJ21" i="9"/>
  <c r="BH9" i="10" s="1"/>
  <c r="BI21" i="9"/>
  <c r="BG9" i="10" s="1"/>
  <c r="BH21" i="9"/>
  <c r="BF9" i="10" s="1"/>
  <c r="BG21" i="9"/>
  <c r="BE9" i="10" s="1"/>
  <c r="BF21" i="9"/>
  <c r="BD9" i="10" s="1"/>
  <c r="BE21" i="9"/>
  <c r="BC9" i="10" s="1"/>
  <c r="BD21" i="9"/>
  <c r="BB9" i="10" s="1"/>
  <c r="BC21" i="9"/>
  <c r="BA9" i="10" s="1"/>
  <c r="BB21" i="9"/>
  <c r="AZ9" i="10" s="1"/>
  <c r="BA21" i="9"/>
  <c r="AY9" i="10" s="1"/>
  <c r="AZ21" i="9"/>
  <c r="AX9" i="10" s="1"/>
  <c r="AY21" i="9"/>
  <c r="AW9" i="10" s="1"/>
  <c r="AX21" i="9"/>
  <c r="AV9" i="10" s="1"/>
  <c r="AW21" i="9"/>
  <c r="AU9" i="10" s="1"/>
  <c r="AV21" i="9"/>
  <c r="AT9" i="10" s="1"/>
  <c r="AU21" i="9"/>
  <c r="AS9" i="10" s="1"/>
  <c r="AT21" i="9"/>
  <c r="AR9" i="10" s="1"/>
  <c r="AS21" i="9"/>
  <c r="AQ9" i="10" s="1"/>
  <c r="AR21" i="9"/>
  <c r="AP9" i="10" s="1"/>
  <c r="AQ21" i="9"/>
  <c r="AO9" i="10" s="1"/>
  <c r="AP21" i="9"/>
  <c r="AN9" i="10" s="1"/>
  <c r="AO21" i="9"/>
  <c r="AM9" i="10" s="1"/>
  <c r="AN21" i="9"/>
  <c r="AL9" i="10" s="1"/>
  <c r="AM21" i="9"/>
  <c r="AK9" i="10" s="1"/>
  <c r="AL21" i="9"/>
  <c r="AJ9" i="10" s="1"/>
  <c r="AK21" i="9"/>
  <c r="AI9" i="10" s="1"/>
  <c r="AJ21" i="9"/>
  <c r="AH9" i="10" s="1"/>
  <c r="AI21" i="9"/>
  <c r="AG9" i="10" s="1"/>
  <c r="AH21" i="9"/>
  <c r="AF9" i="10" s="1"/>
  <c r="AG21" i="9"/>
  <c r="AE9" i="10" s="1"/>
  <c r="AF21" i="9"/>
  <c r="AD9" i="10" s="1"/>
  <c r="AE21" i="9"/>
  <c r="AC9" i="10" s="1"/>
  <c r="AD21" i="9"/>
  <c r="AB9" i="10" s="1"/>
  <c r="AC21" i="9"/>
  <c r="AA9" i="10" s="1"/>
  <c r="AB21" i="9"/>
  <c r="Z9" i="10" s="1"/>
  <c r="AA21" i="9"/>
  <c r="Y9" i="10" s="1"/>
  <c r="Z21" i="9"/>
  <c r="X9" i="10" s="1"/>
  <c r="Y21" i="9"/>
  <c r="W9" i="10" s="1"/>
  <c r="W21" i="9"/>
  <c r="U9" i="10" s="1"/>
  <c r="V21" i="9"/>
  <c r="T9" i="10" s="1"/>
  <c r="U21" i="9"/>
  <c r="S9" i="10" s="1"/>
  <c r="T21" i="9"/>
  <c r="R9" i="10" s="1"/>
  <c r="S21" i="9"/>
  <c r="Q9" i="10" s="1"/>
  <c r="R21" i="9"/>
  <c r="P9" i="10" s="1"/>
  <c r="Q21" i="9"/>
  <c r="O9" i="10" s="1"/>
  <c r="P21" i="9"/>
  <c r="N9" i="10" s="1"/>
  <c r="O21" i="9"/>
  <c r="M9" i="10" s="1"/>
  <c r="N21" i="9"/>
  <c r="L9" i="10" s="1"/>
  <c r="L20" i="10" s="1"/>
  <c r="F20" i="9"/>
  <c r="O20" i="9" s="1"/>
  <c r="G34" i="17" s="1"/>
  <c r="CB17" i="9"/>
  <c r="BZ8" i="10" s="1"/>
  <c r="CA17" i="9"/>
  <c r="BY8" i="10" s="1"/>
  <c r="BZ17" i="9"/>
  <c r="BX8" i="10" s="1"/>
  <c r="BY17" i="9"/>
  <c r="BW8" i="10" s="1"/>
  <c r="BX17" i="9"/>
  <c r="BV8" i="10" s="1"/>
  <c r="BW17" i="9"/>
  <c r="BU8" i="10" s="1"/>
  <c r="BV17" i="9"/>
  <c r="BT8" i="10" s="1"/>
  <c r="BU17" i="9"/>
  <c r="BS8" i="10" s="1"/>
  <c r="BT17" i="9"/>
  <c r="BR8" i="10" s="1"/>
  <c r="BS17" i="9"/>
  <c r="BQ8" i="10" s="1"/>
  <c r="BR17" i="9"/>
  <c r="BP8" i="10" s="1"/>
  <c r="BQ17" i="9"/>
  <c r="BO8" i="10" s="1"/>
  <c r="BP17" i="9"/>
  <c r="BN8" i="10" s="1"/>
  <c r="BO17" i="9"/>
  <c r="BM8" i="10" s="1"/>
  <c r="BN17" i="9"/>
  <c r="BL8" i="10" s="1"/>
  <c r="BM17" i="9"/>
  <c r="BK8" i="10" s="1"/>
  <c r="BL17" i="9"/>
  <c r="BJ8" i="10" s="1"/>
  <c r="BK17" i="9"/>
  <c r="BI8" i="10" s="1"/>
  <c r="BJ17" i="9"/>
  <c r="BH8" i="10" s="1"/>
  <c r="BI17" i="9"/>
  <c r="BG8" i="10" s="1"/>
  <c r="BH17" i="9"/>
  <c r="BF8" i="10" s="1"/>
  <c r="BG17" i="9"/>
  <c r="BE8" i="10" s="1"/>
  <c r="BF17" i="9"/>
  <c r="BD8" i="10" s="1"/>
  <c r="BE17" i="9"/>
  <c r="BC8" i="10" s="1"/>
  <c r="BD17" i="9"/>
  <c r="BB8" i="10" s="1"/>
  <c r="BC17" i="9"/>
  <c r="BA8" i="10" s="1"/>
  <c r="BB17" i="9"/>
  <c r="AZ8" i="10" s="1"/>
  <c r="BA17" i="9"/>
  <c r="AY8" i="10" s="1"/>
  <c r="AZ17" i="9"/>
  <c r="AX8" i="10" s="1"/>
  <c r="AY17" i="9"/>
  <c r="AW8" i="10" s="1"/>
  <c r="AX17" i="9"/>
  <c r="AV8" i="10" s="1"/>
  <c r="AW17" i="9"/>
  <c r="AU8" i="10" s="1"/>
  <c r="AV17" i="9"/>
  <c r="AT8" i="10" s="1"/>
  <c r="AU17" i="9"/>
  <c r="AS8" i="10" s="1"/>
  <c r="AT17" i="9"/>
  <c r="AR8" i="10" s="1"/>
  <c r="AS17" i="9"/>
  <c r="AQ8" i="10" s="1"/>
  <c r="AR17" i="9"/>
  <c r="AP8" i="10" s="1"/>
  <c r="AQ17" i="9"/>
  <c r="AO8" i="10" s="1"/>
  <c r="AP17" i="9"/>
  <c r="AN8" i="10" s="1"/>
  <c r="AO17" i="9"/>
  <c r="AM8" i="10" s="1"/>
  <c r="AN17" i="9"/>
  <c r="AL8" i="10" s="1"/>
  <c r="AM17" i="9"/>
  <c r="AK8" i="10" s="1"/>
  <c r="AL17" i="9"/>
  <c r="AJ8" i="10" s="1"/>
  <c r="AK17" i="9"/>
  <c r="AI8" i="10" s="1"/>
  <c r="AJ17" i="9"/>
  <c r="AH8" i="10" s="1"/>
  <c r="AI17" i="9"/>
  <c r="AG8" i="10" s="1"/>
  <c r="AH17" i="9"/>
  <c r="AF8" i="10" s="1"/>
  <c r="AG17" i="9"/>
  <c r="AE8" i="10" s="1"/>
  <c r="AF17" i="9"/>
  <c r="AD8" i="10" s="1"/>
  <c r="AE17" i="9"/>
  <c r="AC8" i="10" s="1"/>
  <c r="AD17" i="9"/>
  <c r="AB8" i="10" s="1"/>
  <c r="AC17" i="9"/>
  <c r="AA8" i="10" s="1"/>
  <c r="AB17" i="9"/>
  <c r="Z8" i="10" s="1"/>
  <c r="AA17" i="9"/>
  <c r="Y8" i="10" s="1"/>
  <c r="Z17" i="9"/>
  <c r="X8" i="10" s="1"/>
  <c r="Y17" i="9"/>
  <c r="W8" i="10" s="1"/>
  <c r="X17" i="9"/>
  <c r="V8" i="10" s="1"/>
  <c r="W17" i="9"/>
  <c r="U8" i="10" s="1"/>
  <c r="V17" i="9"/>
  <c r="T8" i="10" s="1"/>
  <c r="U17" i="9"/>
  <c r="S8" i="10" s="1"/>
  <c r="T17" i="9"/>
  <c r="R8" i="10" s="1"/>
  <c r="R17" i="9"/>
  <c r="P8" i="10" s="1"/>
  <c r="Q17" i="9"/>
  <c r="O8" i="10" s="1"/>
  <c r="P17" i="9"/>
  <c r="N8" i="10" s="1"/>
  <c r="N17" i="9"/>
  <c r="L8" i="10" s="1"/>
  <c r="L17" i="10" s="1"/>
  <c r="F16" i="9"/>
  <c r="R16" i="9" s="1"/>
  <c r="J32" i="17" s="1"/>
  <c r="F15" i="9"/>
  <c r="R15" i="9" s="1"/>
  <c r="J31" i="17" s="1"/>
  <c r="E31" i="17" s="1"/>
  <c r="F14" i="9"/>
  <c r="R14" i="9" s="1"/>
  <c r="J30" i="17" s="1"/>
  <c r="F13" i="9"/>
  <c r="R13" i="9" s="1"/>
  <c r="J29" i="17" s="1"/>
  <c r="E29" i="17" s="1"/>
  <c r="F12" i="9"/>
  <c r="R12" i="9" s="1"/>
  <c r="CB11" i="9"/>
  <c r="BZ7" i="10" s="1"/>
  <c r="CA11" i="9"/>
  <c r="BY7" i="10" s="1"/>
  <c r="BZ11" i="9"/>
  <c r="BX7" i="10" s="1"/>
  <c r="BY11" i="9"/>
  <c r="BW7" i="10" s="1"/>
  <c r="BX11" i="9"/>
  <c r="BV7" i="10" s="1"/>
  <c r="BW11" i="9"/>
  <c r="BU7" i="10" s="1"/>
  <c r="BV11" i="9"/>
  <c r="BT7" i="10" s="1"/>
  <c r="BU11" i="9"/>
  <c r="BS7" i="10" s="1"/>
  <c r="BT11" i="9"/>
  <c r="BR7" i="10" s="1"/>
  <c r="BS11" i="9"/>
  <c r="BQ7" i="10" s="1"/>
  <c r="BR11" i="9"/>
  <c r="BP7" i="10" s="1"/>
  <c r="BQ11" i="9"/>
  <c r="BO7" i="10" s="1"/>
  <c r="BP11" i="9"/>
  <c r="BN7" i="10" s="1"/>
  <c r="BO11" i="9"/>
  <c r="BM7" i="10" s="1"/>
  <c r="BN11" i="9"/>
  <c r="BL7" i="10" s="1"/>
  <c r="BM11" i="9"/>
  <c r="BK7" i="10" s="1"/>
  <c r="BL11" i="9"/>
  <c r="BJ7" i="10" s="1"/>
  <c r="BK11" i="9"/>
  <c r="BI7" i="10" s="1"/>
  <c r="BJ11" i="9"/>
  <c r="BH7" i="10" s="1"/>
  <c r="BI11" i="9"/>
  <c r="BG7" i="10" s="1"/>
  <c r="BH11" i="9"/>
  <c r="BF7" i="10" s="1"/>
  <c r="BG11" i="9"/>
  <c r="BE7" i="10" s="1"/>
  <c r="BF11" i="9"/>
  <c r="BD7" i="10" s="1"/>
  <c r="BE11" i="9"/>
  <c r="BC7" i="10" s="1"/>
  <c r="BD11" i="9"/>
  <c r="BB7" i="10" s="1"/>
  <c r="BC11" i="9"/>
  <c r="BA7" i="10" s="1"/>
  <c r="BB11" i="9"/>
  <c r="AZ7" i="10" s="1"/>
  <c r="BA11" i="9"/>
  <c r="AY7" i="10" s="1"/>
  <c r="AZ11" i="9"/>
  <c r="AX7" i="10" s="1"/>
  <c r="AY11" i="9"/>
  <c r="AW7" i="10" s="1"/>
  <c r="AX11" i="9"/>
  <c r="AV7" i="10" s="1"/>
  <c r="AW11" i="9"/>
  <c r="AU7" i="10" s="1"/>
  <c r="AV11" i="9"/>
  <c r="AT7" i="10" s="1"/>
  <c r="AU11" i="9"/>
  <c r="AS7" i="10" s="1"/>
  <c r="AT11" i="9"/>
  <c r="AR7" i="10" s="1"/>
  <c r="AS11" i="9"/>
  <c r="AQ7" i="10" s="1"/>
  <c r="AR11" i="9"/>
  <c r="AP7" i="10" s="1"/>
  <c r="AQ11" i="9"/>
  <c r="AO7" i="10" s="1"/>
  <c r="AP11" i="9"/>
  <c r="AN7" i="10" s="1"/>
  <c r="AO11" i="9"/>
  <c r="AM7" i="10" s="1"/>
  <c r="AN11" i="9"/>
  <c r="AL7" i="10" s="1"/>
  <c r="AM11" i="9"/>
  <c r="AK7" i="10" s="1"/>
  <c r="AL11" i="9"/>
  <c r="AJ7" i="10" s="1"/>
  <c r="AK11" i="9"/>
  <c r="AI7" i="10" s="1"/>
  <c r="AJ11" i="9"/>
  <c r="AH7" i="10" s="1"/>
  <c r="AI11" i="9"/>
  <c r="AG7" i="10" s="1"/>
  <c r="AH11" i="9"/>
  <c r="AF7" i="10" s="1"/>
  <c r="AG11" i="9"/>
  <c r="AE7" i="10" s="1"/>
  <c r="AF11" i="9"/>
  <c r="AD7" i="10" s="1"/>
  <c r="AE11" i="9"/>
  <c r="AC7" i="10" s="1"/>
  <c r="AD11" i="9"/>
  <c r="AB7" i="10" s="1"/>
  <c r="AC11" i="9"/>
  <c r="AA7" i="10" s="1"/>
  <c r="AB11" i="9"/>
  <c r="Z7" i="10" s="1"/>
  <c r="AA11" i="9"/>
  <c r="Y7" i="10" s="1"/>
  <c r="Z11" i="9"/>
  <c r="X7" i="10" s="1"/>
  <c r="Y11" i="9"/>
  <c r="W7" i="10" s="1"/>
  <c r="X11" i="9"/>
  <c r="V7" i="10" s="1"/>
  <c r="W11" i="9"/>
  <c r="U7" i="10" s="1"/>
  <c r="V11" i="9"/>
  <c r="T7" i="10" s="1"/>
  <c r="U11" i="9"/>
  <c r="S7" i="10" s="1"/>
  <c r="T11" i="9"/>
  <c r="R7" i="10" s="1"/>
  <c r="S11" i="9"/>
  <c r="Q7" i="10" s="1"/>
  <c r="Q11" i="9"/>
  <c r="O7" i="10" s="1"/>
  <c r="P11" i="9"/>
  <c r="N7" i="10" s="1"/>
  <c r="O11" i="9"/>
  <c r="M7" i="10" s="1"/>
  <c r="N11" i="9"/>
  <c r="L7" i="10" s="1"/>
  <c r="L16" i="10" s="1"/>
  <c r="F10" i="9"/>
  <c r="R10" i="9" s="1"/>
  <c r="CB6" i="9"/>
  <c r="BZ6" i="10" s="1"/>
  <c r="CA6" i="9"/>
  <c r="BY6" i="10" s="1"/>
  <c r="BZ6" i="9"/>
  <c r="BX6" i="10" s="1"/>
  <c r="BY6" i="9"/>
  <c r="BW6" i="10" s="1"/>
  <c r="BX6" i="9"/>
  <c r="BV6" i="10" s="1"/>
  <c r="BW6" i="9"/>
  <c r="BU6" i="10" s="1"/>
  <c r="BV6" i="9"/>
  <c r="BT6" i="10" s="1"/>
  <c r="BU6" i="9"/>
  <c r="BS6" i="10" s="1"/>
  <c r="BT6" i="9"/>
  <c r="BR6" i="10" s="1"/>
  <c r="BS6" i="9"/>
  <c r="BQ6" i="10" s="1"/>
  <c r="BR6" i="9"/>
  <c r="BP6" i="10" s="1"/>
  <c r="BQ6" i="9"/>
  <c r="BO6" i="10" s="1"/>
  <c r="BP6" i="9"/>
  <c r="BN6" i="10" s="1"/>
  <c r="BO6" i="9"/>
  <c r="BN6" i="9"/>
  <c r="BL6" i="10" s="1"/>
  <c r="BM6" i="9"/>
  <c r="BK6" i="10" s="1"/>
  <c r="BL6" i="9"/>
  <c r="BJ6" i="10" s="1"/>
  <c r="BK6" i="9"/>
  <c r="BI6" i="10" s="1"/>
  <c r="BJ6" i="9"/>
  <c r="BH6" i="10" s="1"/>
  <c r="BI6" i="9"/>
  <c r="BG6" i="10" s="1"/>
  <c r="BH6" i="9"/>
  <c r="BF6" i="10" s="1"/>
  <c r="BG6" i="9"/>
  <c r="BF6" i="9"/>
  <c r="BD6" i="10" s="1"/>
  <c r="BE6" i="9"/>
  <c r="BC6" i="10" s="1"/>
  <c r="BD6" i="9"/>
  <c r="BB6" i="10" s="1"/>
  <c r="BC6" i="9"/>
  <c r="BA6" i="10" s="1"/>
  <c r="BB6" i="9"/>
  <c r="AZ6" i="10" s="1"/>
  <c r="BA6" i="9"/>
  <c r="AY6" i="10" s="1"/>
  <c r="AZ6" i="9"/>
  <c r="AX6" i="10" s="1"/>
  <c r="AY6" i="9"/>
  <c r="AX6" i="9"/>
  <c r="AV6" i="10" s="1"/>
  <c r="AW6" i="9"/>
  <c r="AU6" i="10" s="1"/>
  <c r="AV6" i="9"/>
  <c r="AT6" i="10" s="1"/>
  <c r="AU6" i="9"/>
  <c r="AS6" i="10" s="1"/>
  <c r="AT6" i="9"/>
  <c r="AR6" i="10" s="1"/>
  <c r="AS6" i="9"/>
  <c r="AQ6" i="10" s="1"/>
  <c r="AR6" i="9"/>
  <c r="AP6" i="10" s="1"/>
  <c r="AQ6" i="9"/>
  <c r="AP6" i="9"/>
  <c r="AN6" i="10" s="1"/>
  <c r="AO6" i="9"/>
  <c r="AM6" i="10" s="1"/>
  <c r="AN6" i="9"/>
  <c r="AL6" i="10" s="1"/>
  <c r="AM6" i="9"/>
  <c r="AK6" i="10" s="1"/>
  <c r="AL6" i="9"/>
  <c r="AJ6" i="10" s="1"/>
  <c r="AK6" i="9"/>
  <c r="AI6" i="10" s="1"/>
  <c r="AJ6" i="9"/>
  <c r="AH6" i="10" s="1"/>
  <c r="AI6" i="9"/>
  <c r="AH6" i="9"/>
  <c r="AF6" i="10" s="1"/>
  <c r="AG6" i="9"/>
  <c r="AE6" i="10" s="1"/>
  <c r="AF6" i="9"/>
  <c r="AD6" i="10" s="1"/>
  <c r="AE6" i="9"/>
  <c r="AC6" i="10" s="1"/>
  <c r="AD6" i="9"/>
  <c r="AB6" i="10" s="1"/>
  <c r="AC6" i="9"/>
  <c r="AA6" i="10" s="1"/>
  <c r="AB6" i="9"/>
  <c r="Z6" i="10" s="1"/>
  <c r="AA6" i="9"/>
  <c r="Y6" i="10" s="1"/>
  <c r="Z6" i="9"/>
  <c r="X6" i="10" s="1"/>
  <c r="Y6" i="9"/>
  <c r="W6" i="10" s="1"/>
  <c r="X6" i="9"/>
  <c r="V6" i="10" s="1"/>
  <c r="W6" i="9"/>
  <c r="U6" i="10" s="1"/>
  <c r="V6" i="9"/>
  <c r="T6" i="10" s="1"/>
  <c r="U6" i="9"/>
  <c r="S6" i="10" s="1"/>
  <c r="T6" i="9"/>
  <c r="R6" i="10" s="1"/>
  <c r="S6" i="9"/>
  <c r="Q6" i="10" s="1"/>
  <c r="Q6" i="9"/>
  <c r="O6" i="10" s="1"/>
  <c r="P6" i="9"/>
  <c r="N6" i="10" s="1"/>
  <c r="F5" i="9"/>
  <c r="AB5" i="9" s="1"/>
  <c r="Z5" i="10" s="1"/>
  <c r="G4" i="9"/>
  <c r="A1" i="9"/>
  <c r="AG124" i="8"/>
  <c r="AF124" i="8"/>
  <c r="AE124" i="8"/>
  <c r="AD124" i="8"/>
  <c r="AC124" i="8"/>
  <c r="AB124" i="8"/>
  <c r="AA124" i="8"/>
  <c r="T124" i="8"/>
  <c r="S124" i="8"/>
  <c r="Q124" i="8"/>
  <c r="O124" i="8"/>
  <c r="L124" i="8"/>
  <c r="K124" i="8"/>
  <c r="W119" i="8"/>
  <c r="Z119" i="8" s="1"/>
  <c r="Z124" i="8" s="1"/>
  <c r="BH115" i="8"/>
  <c r="BH117" i="8" s="1"/>
  <c r="BY110" i="8"/>
  <c r="BX110" i="8"/>
  <c r="BW110" i="8"/>
  <c r="BV110" i="8"/>
  <c r="BU110" i="8"/>
  <c r="BT110" i="8"/>
  <c r="BS110" i="8"/>
  <c r="BR110" i="8"/>
  <c r="BQ110" i="8"/>
  <c r="BP110" i="8"/>
  <c r="BO110" i="8"/>
  <c r="BN110" i="8"/>
  <c r="BM110" i="8"/>
  <c r="BL110" i="8"/>
  <c r="BK110" i="8"/>
  <c r="BJ110" i="8"/>
  <c r="BI110" i="8"/>
  <c r="BH110" i="8"/>
  <c r="BG110" i="8"/>
  <c r="BF110" i="8"/>
  <c r="BE110" i="8"/>
  <c r="BD110" i="8"/>
  <c r="BC110" i="8"/>
  <c r="BB110" i="8"/>
  <c r="BA110" i="8"/>
  <c r="AZ110" i="8"/>
  <c r="AY110" i="8"/>
  <c r="AX110" i="8"/>
  <c r="AW110" i="8"/>
  <c r="AV110" i="8"/>
  <c r="AU110" i="8"/>
  <c r="AT110" i="8"/>
  <c r="AS110" i="8"/>
  <c r="AR110" i="8"/>
  <c r="AQ110" i="8"/>
  <c r="AP110" i="8"/>
  <c r="AO110" i="8"/>
  <c r="AN110" i="8"/>
  <c r="AM110" i="8"/>
  <c r="AL110" i="8"/>
  <c r="AK110" i="8"/>
  <c r="AJ110" i="8"/>
  <c r="AI110" i="8"/>
  <c r="AH110" i="8"/>
  <c r="AG110" i="8"/>
  <c r="AF110" i="8"/>
  <c r="AE110" i="8"/>
  <c r="AD110" i="8"/>
  <c r="AC110" i="8"/>
  <c r="AB110" i="8"/>
  <c r="AA110" i="8"/>
  <c r="Z110" i="8"/>
  <c r="Y110" i="8"/>
  <c r="X110" i="8"/>
  <c r="W110" i="8"/>
  <c r="V110" i="8"/>
  <c r="U110" i="8"/>
  <c r="T110" i="8"/>
  <c r="S110" i="8"/>
  <c r="R110" i="8"/>
  <c r="Q110" i="8"/>
  <c r="P110" i="8"/>
  <c r="O110" i="8"/>
  <c r="N110" i="8"/>
  <c r="M110" i="8"/>
  <c r="L110" i="8"/>
  <c r="K110" i="8"/>
  <c r="BY109" i="8"/>
  <c r="BX109" i="8"/>
  <c r="BW109" i="8"/>
  <c r="BV109" i="8"/>
  <c r="BU109" i="8"/>
  <c r="BT109" i="8"/>
  <c r="BS109" i="8"/>
  <c r="BR109" i="8"/>
  <c r="BQ109" i="8"/>
  <c r="BP109" i="8"/>
  <c r="BO109" i="8"/>
  <c r="BN109" i="8"/>
  <c r="BM109" i="8"/>
  <c r="BL109" i="8"/>
  <c r="BK109" i="8"/>
  <c r="BJ109" i="8"/>
  <c r="BI109" i="8"/>
  <c r="BH109" i="8"/>
  <c r="BG109" i="8"/>
  <c r="BF109" i="8"/>
  <c r="BE109" i="8"/>
  <c r="BD109" i="8"/>
  <c r="BC109" i="8"/>
  <c r="BB109" i="8"/>
  <c r="BA109" i="8"/>
  <c r="AZ109" i="8"/>
  <c r="AY109" i="8"/>
  <c r="AX109" i="8"/>
  <c r="AW109" i="8"/>
  <c r="AV109" i="8"/>
  <c r="AU109" i="8"/>
  <c r="AT109" i="8"/>
  <c r="AS109" i="8"/>
  <c r="AR109" i="8"/>
  <c r="AQ109" i="8"/>
  <c r="AP109" i="8"/>
  <c r="AO109" i="8"/>
  <c r="AN109" i="8"/>
  <c r="AM109" i="8"/>
  <c r="AL109" i="8"/>
  <c r="AK109" i="8"/>
  <c r="AJ109" i="8"/>
  <c r="AI109" i="8"/>
  <c r="AH109" i="8"/>
  <c r="AG109" i="8"/>
  <c r="AF109" i="8"/>
  <c r="AE109" i="8"/>
  <c r="AD109" i="8"/>
  <c r="AC109" i="8"/>
  <c r="AB109" i="8"/>
  <c r="AA109" i="8"/>
  <c r="Z109" i="8"/>
  <c r="Y109" i="8"/>
  <c r="X109" i="8"/>
  <c r="W109" i="8"/>
  <c r="V109" i="8"/>
  <c r="U109" i="8"/>
  <c r="T109" i="8"/>
  <c r="S109" i="8"/>
  <c r="R109" i="8"/>
  <c r="Q109" i="8"/>
  <c r="P109" i="8"/>
  <c r="O109" i="8"/>
  <c r="N109" i="8"/>
  <c r="M109" i="8"/>
  <c r="L109" i="8"/>
  <c r="K109" i="8"/>
  <c r="BY108" i="8"/>
  <c r="BX108" i="8"/>
  <c r="BW108" i="8"/>
  <c r="BV108" i="8"/>
  <c r="BU108" i="8"/>
  <c r="BT108" i="8"/>
  <c r="BS108" i="8"/>
  <c r="BR108" i="8"/>
  <c r="BQ108" i="8"/>
  <c r="BP108" i="8"/>
  <c r="BO108" i="8"/>
  <c r="BN108" i="8"/>
  <c r="BM108" i="8"/>
  <c r="BL108" i="8"/>
  <c r="BK108" i="8"/>
  <c r="BJ108" i="8"/>
  <c r="BI108" i="8"/>
  <c r="BH108" i="8"/>
  <c r="BG108" i="8"/>
  <c r="BF108" i="8"/>
  <c r="BE108" i="8"/>
  <c r="BD108" i="8"/>
  <c r="BC108" i="8"/>
  <c r="BB108" i="8"/>
  <c r="BA108" i="8"/>
  <c r="AZ108" i="8"/>
  <c r="AY108" i="8"/>
  <c r="AX108" i="8"/>
  <c r="AW108" i="8"/>
  <c r="AV108" i="8"/>
  <c r="AU108" i="8"/>
  <c r="AT108" i="8"/>
  <c r="AS108" i="8"/>
  <c r="AR108" i="8"/>
  <c r="AQ108" i="8"/>
  <c r="AP108" i="8"/>
  <c r="AO108" i="8"/>
  <c r="AN108" i="8"/>
  <c r="AM108" i="8"/>
  <c r="AL108" i="8"/>
  <c r="AK108" i="8"/>
  <c r="AJ108" i="8"/>
  <c r="AI108" i="8"/>
  <c r="AH108" i="8"/>
  <c r="AG108" i="8"/>
  <c r="AF108" i="8"/>
  <c r="AE108" i="8"/>
  <c r="AD108" i="8"/>
  <c r="AC108" i="8"/>
  <c r="AB108" i="8"/>
  <c r="AA108" i="8"/>
  <c r="Z108" i="8"/>
  <c r="Y108" i="8"/>
  <c r="X108" i="8"/>
  <c r="W108" i="8"/>
  <c r="V108" i="8"/>
  <c r="U108" i="8"/>
  <c r="T108" i="8"/>
  <c r="S108" i="8"/>
  <c r="R108" i="8"/>
  <c r="Q108" i="8"/>
  <c r="P108" i="8"/>
  <c r="O108" i="8"/>
  <c r="N108" i="8"/>
  <c r="M108" i="8"/>
  <c r="L108" i="8"/>
  <c r="K108" i="8"/>
  <c r="BY107" i="8"/>
  <c r="BX107" i="8"/>
  <c r="BW107" i="8"/>
  <c r="BV107" i="8"/>
  <c r="BU107" i="8"/>
  <c r="BT107" i="8"/>
  <c r="BS107" i="8"/>
  <c r="BR107" i="8"/>
  <c r="BQ107" i="8"/>
  <c r="BP107" i="8"/>
  <c r="BO107" i="8"/>
  <c r="BN107" i="8"/>
  <c r="BM107" i="8"/>
  <c r="BL107" i="8"/>
  <c r="BK107" i="8"/>
  <c r="BJ107" i="8"/>
  <c r="BI107" i="8"/>
  <c r="BH107" i="8"/>
  <c r="BG107" i="8"/>
  <c r="BF107" i="8"/>
  <c r="BE107" i="8"/>
  <c r="BD107" i="8"/>
  <c r="BC107" i="8"/>
  <c r="BB107" i="8"/>
  <c r="BA107" i="8"/>
  <c r="AZ107" i="8"/>
  <c r="AY107" i="8"/>
  <c r="AX107" i="8"/>
  <c r="AW107" i="8"/>
  <c r="AV107" i="8"/>
  <c r="AU107" i="8"/>
  <c r="AT107" i="8"/>
  <c r="AS107" i="8"/>
  <c r="AR107" i="8"/>
  <c r="AQ107" i="8"/>
  <c r="AP107" i="8"/>
  <c r="AO107" i="8"/>
  <c r="AN107" i="8"/>
  <c r="AM107" i="8"/>
  <c r="AL107" i="8"/>
  <c r="AK107" i="8"/>
  <c r="AJ107" i="8"/>
  <c r="AI107" i="8"/>
  <c r="AH107" i="8"/>
  <c r="AG107" i="8"/>
  <c r="AF107" i="8"/>
  <c r="AE107" i="8"/>
  <c r="AD107" i="8"/>
  <c r="AC107" i="8"/>
  <c r="AB107" i="8"/>
  <c r="AA107" i="8"/>
  <c r="Z107" i="8"/>
  <c r="Y107" i="8"/>
  <c r="X107" i="8"/>
  <c r="W107" i="8"/>
  <c r="V107" i="8"/>
  <c r="U107" i="8"/>
  <c r="T107" i="8"/>
  <c r="S107" i="8"/>
  <c r="R107" i="8"/>
  <c r="Q107" i="8"/>
  <c r="P107" i="8"/>
  <c r="O107" i="8"/>
  <c r="N107" i="8"/>
  <c r="M107" i="8"/>
  <c r="L107" i="8"/>
  <c r="K107" i="8"/>
  <c r="K106" i="8"/>
  <c r="K97" i="8"/>
  <c r="M94" i="8"/>
  <c r="L94" i="8"/>
  <c r="K94" i="8"/>
  <c r="L93" i="8"/>
  <c r="M93" i="8" s="1"/>
  <c r="L92" i="8"/>
  <c r="K92" i="8"/>
  <c r="I89" i="8"/>
  <c r="H89" i="8"/>
  <c r="G89" i="8"/>
  <c r="F89" i="8"/>
  <c r="E89" i="8"/>
  <c r="D89" i="8"/>
  <c r="I88" i="8"/>
  <c r="H88" i="8"/>
  <c r="G88" i="8"/>
  <c r="F88" i="8"/>
  <c r="E88" i="8"/>
  <c r="D88" i="8"/>
  <c r="I85" i="8"/>
  <c r="H85" i="8"/>
  <c r="G85" i="8"/>
  <c r="F85" i="8"/>
  <c r="E85" i="8"/>
  <c r="D85" i="8"/>
  <c r="D110" i="8" s="1"/>
  <c r="B75" i="8"/>
  <c r="I71" i="8"/>
  <c r="H71" i="8"/>
  <c r="I109" i="8" s="1"/>
  <c r="G71" i="8"/>
  <c r="F71" i="8"/>
  <c r="E71" i="8"/>
  <c r="F109" i="8" s="1"/>
  <c r="D71" i="8"/>
  <c r="D109" i="8" s="1"/>
  <c r="I70" i="8"/>
  <c r="H70" i="8"/>
  <c r="G70" i="8"/>
  <c r="H108" i="8" s="1"/>
  <c r="F70" i="8"/>
  <c r="G108" i="8" s="1"/>
  <c r="E70" i="8"/>
  <c r="F108" i="8" s="1"/>
  <c r="D70" i="8"/>
  <c r="I69" i="8"/>
  <c r="H69" i="8"/>
  <c r="G69" i="8"/>
  <c r="H107" i="8" s="1"/>
  <c r="F69" i="8"/>
  <c r="G107" i="8" s="1"/>
  <c r="E69" i="8"/>
  <c r="F107" i="8" s="1"/>
  <c r="D69" i="8"/>
  <c r="C57" i="8"/>
  <c r="B54" i="8"/>
  <c r="C48" i="8"/>
  <c r="C61" i="8" s="1"/>
  <c r="C47" i="8"/>
  <c r="C60" i="8" s="1"/>
  <c r="BY44" i="8"/>
  <c r="BX44" i="8"/>
  <c r="BX58" i="8" s="1"/>
  <c r="BW44" i="8"/>
  <c r="BV44" i="8"/>
  <c r="BV58" i="8" s="1"/>
  <c r="BU44" i="8"/>
  <c r="BT44" i="8"/>
  <c r="BS44" i="8"/>
  <c r="BR44" i="8"/>
  <c r="BQ44" i="8"/>
  <c r="BP44" i="8"/>
  <c r="BP58" i="8" s="1"/>
  <c r="BO44" i="8"/>
  <c r="BN44" i="8"/>
  <c r="BN58" i="8" s="1"/>
  <c r="BM44" i="8"/>
  <c r="BL44" i="8"/>
  <c r="BK44" i="8"/>
  <c r="BJ44" i="8"/>
  <c r="BI44" i="8"/>
  <c r="BH44" i="8"/>
  <c r="BH58" i="8" s="1"/>
  <c r="BG44" i="8"/>
  <c r="BF44" i="8"/>
  <c r="BF58" i="8" s="1"/>
  <c r="BE44" i="8"/>
  <c r="BD44" i="8"/>
  <c r="BD58" i="8" s="1"/>
  <c r="BC44" i="8"/>
  <c r="BB44" i="8"/>
  <c r="BA44" i="8"/>
  <c r="AZ44" i="8"/>
  <c r="AZ58" i="8" s="1"/>
  <c r="AY44" i="8"/>
  <c r="AX44" i="8"/>
  <c r="AX58" i="8" s="1"/>
  <c r="AW44" i="8"/>
  <c r="AV44" i="8"/>
  <c r="AV58" i="8" s="1"/>
  <c r="AU44" i="8"/>
  <c r="AT44" i="8"/>
  <c r="AS44" i="8"/>
  <c r="AR44" i="8"/>
  <c r="AR58" i="8" s="1"/>
  <c r="AQ44" i="8"/>
  <c r="AP44" i="8"/>
  <c r="AP58" i="8" s="1"/>
  <c r="AO44" i="8"/>
  <c r="AN44" i="8"/>
  <c r="AN58" i="8" s="1"/>
  <c r="AM44" i="8"/>
  <c r="AL44" i="8"/>
  <c r="AK44" i="8"/>
  <c r="AJ44" i="8"/>
  <c r="AJ58" i="8" s="1"/>
  <c r="AI44" i="8"/>
  <c r="AH44" i="8"/>
  <c r="AH58" i="8" s="1"/>
  <c r="AG44" i="8"/>
  <c r="AF44" i="8"/>
  <c r="AF58" i="8" s="1"/>
  <c r="AE44" i="8"/>
  <c r="AD44" i="8"/>
  <c r="AC44" i="8"/>
  <c r="AB44" i="8"/>
  <c r="AB58" i="8" s="1"/>
  <c r="AA44" i="8"/>
  <c r="Z44" i="8"/>
  <c r="Z58" i="8" s="1"/>
  <c r="Y44" i="8"/>
  <c r="X44" i="8"/>
  <c r="X58" i="8" s="1"/>
  <c r="W44" i="8"/>
  <c r="V44" i="8"/>
  <c r="U44" i="8"/>
  <c r="T44" i="8"/>
  <c r="S44" i="8"/>
  <c r="R44" i="8"/>
  <c r="Q44" i="8"/>
  <c r="P44" i="8"/>
  <c r="O44" i="8"/>
  <c r="N44" i="8"/>
  <c r="M44" i="8"/>
  <c r="L44" i="8"/>
  <c r="K44" i="8"/>
  <c r="I44" i="8"/>
  <c r="I58" i="8" s="1"/>
  <c r="H44" i="8"/>
  <c r="G44" i="8"/>
  <c r="G58" i="8" s="1"/>
  <c r="F44" i="8"/>
  <c r="E44" i="8"/>
  <c r="E58" i="8" s="1"/>
  <c r="D44" i="8"/>
  <c r="C44" i="8"/>
  <c r="C58" i="8" s="1"/>
  <c r="BY36" i="8"/>
  <c r="BX36" i="8"/>
  <c r="BW36" i="8"/>
  <c r="BV36" i="8"/>
  <c r="BU36" i="8"/>
  <c r="BT36" i="8"/>
  <c r="N32" i="8"/>
  <c r="I21" i="17" s="1"/>
  <c r="BY20" i="8"/>
  <c r="BX20" i="8"/>
  <c r="BV20" i="8"/>
  <c r="BU20" i="8"/>
  <c r="BS20" i="8"/>
  <c r="BR20" i="8"/>
  <c r="BP20" i="8"/>
  <c r="BO20" i="8"/>
  <c r="BM20" i="8"/>
  <c r="BL20" i="8"/>
  <c r="BJ20" i="8"/>
  <c r="BI20" i="8"/>
  <c r="BG20" i="8"/>
  <c r="BF20" i="8"/>
  <c r="BD20" i="8"/>
  <c r="BC20" i="8"/>
  <c r="BA20" i="8"/>
  <c r="AZ20" i="8"/>
  <c r="AX20" i="8"/>
  <c r="AW20" i="8"/>
  <c r="AU20" i="8"/>
  <c r="AT20" i="8"/>
  <c r="AR20" i="8"/>
  <c r="AQ20" i="8"/>
  <c r="AO20" i="8"/>
  <c r="AN20" i="8"/>
  <c r="AL20" i="8"/>
  <c r="AK20" i="8"/>
  <c r="AI20" i="8"/>
  <c r="AH20" i="8"/>
  <c r="AF20" i="8"/>
  <c r="AE20" i="8"/>
  <c r="AC20" i="8"/>
  <c r="AB20" i="8"/>
  <c r="Y20" i="8"/>
  <c r="U20" i="8"/>
  <c r="T20" i="8"/>
  <c r="S20" i="8"/>
  <c r="AB14" i="8"/>
  <c r="C9" i="8"/>
  <c r="B9" i="8"/>
  <c r="C8" i="8"/>
  <c r="B8" i="8"/>
  <c r="C7" i="8"/>
  <c r="D5" i="8"/>
  <c r="L3" i="8"/>
  <c r="M3" i="8" s="1"/>
  <c r="N3" i="8" s="1"/>
  <c r="O3" i="8" s="1"/>
  <c r="P3" i="8" s="1"/>
  <c r="Q3" i="8" s="1"/>
  <c r="R3" i="8" s="1"/>
  <c r="S3" i="8" s="1"/>
  <c r="T3" i="8" s="1"/>
  <c r="U3" i="8" s="1"/>
  <c r="V3" i="8" s="1"/>
  <c r="W3" i="8" s="1"/>
  <c r="X3" i="8" s="1"/>
  <c r="Y3" i="8" s="1"/>
  <c r="Z3" i="8" s="1"/>
  <c r="AA3" i="8" s="1"/>
  <c r="AB3" i="8" s="1"/>
  <c r="AC3" i="8" s="1"/>
  <c r="AD3" i="8" s="1"/>
  <c r="AE3" i="8" s="1"/>
  <c r="AF3" i="8" s="1"/>
  <c r="AG3" i="8" s="1"/>
  <c r="AH3" i="8" s="1"/>
  <c r="AI3" i="8" s="1"/>
  <c r="AJ3" i="8" s="1"/>
  <c r="AK3" i="8" s="1"/>
  <c r="AL3" i="8" s="1"/>
  <c r="AM3" i="8" s="1"/>
  <c r="AN3" i="8" s="1"/>
  <c r="AO3" i="8" s="1"/>
  <c r="AP3" i="8" s="1"/>
  <c r="AQ3" i="8" s="1"/>
  <c r="AR3" i="8" s="1"/>
  <c r="AS3" i="8" s="1"/>
  <c r="AT3" i="8" s="1"/>
  <c r="AU3" i="8" s="1"/>
  <c r="AV3" i="8" s="1"/>
  <c r="AW3" i="8" s="1"/>
  <c r="AX3" i="8" s="1"/>
  <c r="AY3" i="8" s="1"/>
  <c r="AZ3" i="8" s="1"/>
  <c r="BA3" i="8" s="1"/>
  <c r="BB3" i="8" s="1"/>
  <c r="BC3" i="8" s="1"/>
  <c r="BD3" i="8" s="1"/>
  <c r="BE3" i="8" s="1"/>
  <c r="BF3" i="8" s="1"/>
  <c r="BG3" i="8" s="1"/>
  <c r="BH3" i="8" s="1"/>
  <c r="BI3" i="8" s="1"/>
  <c r="BJ3" i="8" s="1"/>
  <c r="BK3" i="8" s="1"/>
  <c r="BL3" i="8" s="1"/>
  <c r="BM3" i="8" s="1"/>
  <c r="BN3" i="8" s="1"/>
  <c r="BO3" i="8" s="1"/>
  <c r="BP3" i="8" s="1"/>
  <c r="BQ3" i="8" s="1"/>
  <c r="BR3" i="8" s="1"/>
  <c r="BS3" i="8" s="1"/>
  <c r="BT3" i="8" s="1"/>
  <c r="BU3" i="8" s="1"/>
  <c r="BV3" i="8" s="1"/>
  <c r="BW3" i="8" s="1"/>
  <c r="BX3" i="8" s="1"/>
  <c r="BY3" i="8" s="1"/>
  <c r="A1" i="8"/>
  <c r="A1" i="12" s="1"/>
  <c r="A1" i="13" s="1"/>
  <c r="F3" i="7"/>
  <c r="G3" i="7" s="1"/>
  <c r="H3" i="7" s="1"/>
  <c r="I3" i="7" s="1"/>
  <c r="J3" i="7" s="1"/>
  <c r="M2" i="7"/>
  <c r="N2" i="7" s="1"/>
  <c r="O2" i="7" s="1"/>
  <c r="P2" i="7" s="1"/>
  <c r="Q2" i="7" s="1"/>
  <c r="R2" i="7" s="1"/>
  <c r="S2" i="7" s="1"/>
  <c r="T2" i="7" s="1"/>
  <c r="U2" i="7" s="1"/>
  <c r="V2" i="7" s="1"/>
  <c r="W2" i="7" s="1"/>
  <c r="X2" i="7" s="1"/>
  <c r="Y2" i="7" s="1"/>
  <c r="Z2" i="7" s="1"/>
  <c r="AA2" i="7" s="1"/>
  <c r="AB2" i="7" s="1"/>
  <c r="AC2" i="7" s="1"/>
  <c r="AD2" i="7" s="1"/>
  <c r="AE2" i="7" s="1"/>
  <c r="AF2" i="7" s="1"/>
  <c r="AG2" i="7" s="1"/>
  <c r="AH2" i="7" s="1"/>
  <c r="AI2" i="7" s="1"/>
  <c r="AJ2" i="7" s="1"/>
  <c r="AK2" i="7" s="1"/>
  <c r="AL2" i="7" s="1"/>
  <c r="AM2" i="7" s="1"/>
  <c r="AN2" i="7" s="1"/>
  <c r="AO2" i="7" s="1"/>
  <c r="AP2" i="7" s="1"/>
  <c r="AQ2" i="7" s="1"/>
  <c r="AR2" i="7" s="1"/>
  <c r="AS2" i="7" s="1"/>
  <c r="AT2" i="7" s="1"/>
  <c r="AU2" i="7" s="1"/>
  <c r="AV2" i="7" s="1"/>
  <c r="AW2" i="7" s="1"/>
  <c r="AX2" i="7" s="1"/>
  <c r="AY2" i="7" s="1"/>
  <c r="AZ2" i="7" s="1"/>
  <c r="BA2" i="7" s="1"/>
  <c r="BB2" i="7" s="1"/>
  <c r="BC2" i="7" s="1"/>
  <c r="BD2" i="7" s="1"/>
  <c r="BE2" i="7" s="1"/>
  <c r="BF2" i="7" s="1"/>
  <c r="BG2" i="7" s="1"/>
  <c r="BH2" i="7" s="1"/>
  <c r="BI2" i="7" s="1"/>
  <c r="BJ2" i="7" s="1"/>
  <c r="BK2" i="7" s="1"/>
  <c r="BL2" i="7" s="1"/>
  <c r="BM2" i="7" s="1"/>
  <c r="BN2" i="7" s="1"/>
  <c r="BO2" i="7" s="1"/>
  <c r="BP2" i="7" s="1"/>
  <c r="BQ2" i="7" s="1"/>
  <c r="BR2" i="7" s="1"/>
  <c r="BS2" i="7" s="1"/>
  <c r="BT2" i="7" s="1"/>
  <c r="BU2" i="7" s="1"/>
  <c r="BV2" i="7" s="1"/>
  <c r="BW2" i="7" s="1"/>
  <c r="BX2" i="7" s="1"/>
  <c r="BY2" i="7" s="1"/>
  <c r="BZ2" i="7" s="1"/>
  <c r="A1" i="7"/>
  <c r="D1" i="7" s="1"/>
  <c r="H16" i="4"/>
  <c r="H15" i="4"/>
  <c r="H14" i="4"/>
  <c r="H13" i="4"/>
  <c r="H12" i="4"/>
  <c r="H11" i="4"/>
  <c r="H10" i="4"/>
  <c r="H9" i="4"/>
  <c r="H8" i="4"/>
  <c r="G7" i="4"/>
  <c r="H7" i="4" s="1"/>
  <c r="G6" i="4"/>
  <c r="H6" i="4" s="1"/>
  <c r="CD90" i="3"/>
  <c r="CC90" i="3"/>
  <c r="CB90" i="3"/>
  <c r="CA90" i="3"/>
  <c r="BZ90" i="3"/>
  <c r="BY90"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AG90" i="3"/>
  <c r="AF90" i="3"/>
  <c r="AE90" i="3"/>
  <c r="AD90" i="3"/>
  <c r="AC90" i="3"/>
  <c r="AB90" i="3"/>
  <c r="AA90" i="3"/>
  <c r="Z90" i="3"/>
  <c r="Y90" i="3"/>
  <c r="X90" i="3"/>
  <c r="W90" i="3"/>
  <c r="V90" i="3"/>
  <c r="U90" i="3"/>
  <c r="T90" i="3"/>
  <c r="S90" i="3"/>
  <c r="R90" i="3"/>
  <c r="Q90" i="3"/>
  <c r="P90" i="3"/>
  <c r="N90" i="3"/>
  <c r="M90" i="3"/>
  <c r="L90" i="3"/>
  <c r="K90" i="3"/>
  <c r="J90" i="3"/>
  <c r="I90" i="3"/>
  <c r="O88" i="3"/>
  <c r="G88" i="3"/>
  <c r="H85" i="3"/>
  <c r="I85" i="3" s="1"/>
  <c r="J85" i="3" s="1"/>
  <c r="K85" i="3" s="1"/>
  <c r="L85" i="3" s="1"/>
  <c r="M85" i="3" s="1"/>
  <c r="N85" i="3" s="1"/>
  <c r="I73" i="3"/>
  <c r="I88" i="3" s="1"/>
  <c r="I89" i="3" s="1"/>
  <c r="H73" i="3"/>
  <c r="H88" i="3" s="1"/>
  <c r="I70" i="3"/>
  <c r="I84" i="3" s="1"/>
  <c r="I69" i="3"/>
  <c r="J69" i="3" s="1"/>
  <c r="K69" i="3" s="1"/>
  <c r="L69" i="3" s="1"/>
  <c r="I66" i="3"/>
  <c r="G66" i="3"/>
  <c r="S63" i="3"/>
  <c r="T63" i="3" s="1"/>
  <c r="U63" i="3" s="1"/>
  <c r="V63" i="3" s="1"/>
  <c r="W63" i="3" s="1"/>
  <c r="X63" i="3" s="1"/>
  <c r="Y63" i="3" s="1"/>
  <c r="Z63" i="3" s="1"/>
  <c r="AA63" i="3" s="1"/>
  <c r="AB63" i="3" s="1"/>
  <c r="AC63" i="3" s="1"/>
  <c r="AD63" i="3" s="1"/>
  <c r="AE63" i="3" s="1"/>
  <c r="AF63" i="3" s="1"/>
  <c r="AG63" i="3" s="1"/>
  <c r="AH63" i="3" s="1"/>
  <c r="AI63" i="3" s="1"/>
  <c r="AJ63" i="3" s="1"/>
  <c r="AK63" i="3" s="1"/>
  <c r="AL63" i="3" s="1"/>
  <c r="AM63" i="3" s="1"/>
  <c r="AN63" i="3" s="1"/>
  <c r="AO63" i="3" s="1"/>
  <c r="AP63" i="3" s="1"/>
  <c r="AQ63" i="3" s="1"/>
  <c r="AR63" i="3" s="1"/>
  <c r="AS63" i="3" s="1"/>
  <c r="AT63" i="3" s="1"/>
  <c r="AU63" i="3" s="1"/>
  <c r="AV63" i="3" s="1"/>
  <c r="AW63" i="3" s="1"/>
  <c r="AX63" i="3" s="1"/>
  <c r="AY63" i="3" s="1"/>
  <c r="AZ63" i="3" s="1"/>
  <c r="BA63" i="3" s="1"/>
  <c r="BB63" i="3" s="1"/>
  <c r="BC63" i="3" s="1"/>
  <c r="BD63" i="3" s="1"/>
  <c r="BE63" i="3" s="1"/>
  <c r="BF63" i="3" s="1"/>
  <c r="BG63" i="3" s="1"/>
  <c r="BH63" i="3" s="1"/>
  <c r="BI63" i="3" s="1"/>
  <c r="BJ63" i="3" s="1"/>
  <c r="BK63" i="3" s="1"/>
  <c r="BL63" i="3" s="1"/>
  <c r="BM63" i="3" s="1"/>
  <c r="BN63" i="3" s="1"/>
  <c r="BO63" i="3" s="1"/>
  <c r="BP63" i="3" s="1"/>
  <c r="BQ63" i="3" s="1"/>
  <c r="BR63" i="3" s="1"/>
  <c r="BS63" i="3" s="1"/>
  <c r="BT63" i="3" s="1"/>
  <c r="BU63" i="3" s="1"/>
  <c r="BV63" i="3" s="1"/>
  <c r="BW63" i="3" s="1"/>
  <c r="BX63" i="3" s="1"/>
  <c r="BY63" i="3" s="1"/>
  <c r="BZ63" i="3" s="1"/>
  <c r="CA63" i="3" s="1"/>
  <c r="CB63" i="3" s="1"/>
  <c r="CC63" i="3" s="1"/>
  <c r="CD63" i="3" s="1"/>
  <c r="T62" i="3"/>
  <c r="T60" i="3" s="1"/>
  <c r="S62" i="3"/>
  <c r="S60" i="3"/>
  <c r="R60" i="3"/>
  <c r="Q60" i="3"/>
  <c r="P60" i="3"/>
  <c r="Q55" i="3"/>
  <c r="P55" i="3"/>
  <c r="G55" i="3"/>
  <c r="S54" i="3"/>
  <c r="R54" i="3"/>
  <c r="Q54" i="3"/>
  <c r="P54" i="3"/>
  <c r="S53" i="3"/>
  <c r="R53" i="3"/>
  <c r="Q53" i="3"/>
  <c r="P53" i="3"/>
  <c r="R52" i="3"/>
  <c r="Q52" i="3"/>
  <c r="P52" i="3"/>
  <c r="G51" i="3"/>
  <c r="G50" i="3"/>
  <c r="H44" i="3"/>
  <c r="CB44" i="3" s="1"/>
  <c r="F43" i="3"/>
  <c r="E43" i="3"/>
  <c r="CC42" i="3"/>
  <c r="Z42" i="3"/>
  <c r="Q42" i="3"/>
  <c r="Q59" i="3" s="1"/>
  <c r="F42" i="3"/>
  <c r="E42" i="3"/>
  <c r="CD41" i="3"/>
  <c r="CC41" i="3"/>
  <c r="CB41" i="3"/>
  <c r="CA41" i="3"/>
  <c r="BZ41" i="3"/>
  <c r="BY41" i="3"/>
  <c r="BX41" i="3"/>
  <c r="BW41" i="3"/>
  <c r="BV41" i="3"/>
  <c r="BU41" i="3"/>
  <c r="BT41" i="3"/>
  <c r="BS41" i="3"/>
  <c r="BR41" i="3"/>
  <c r="BQ41" i="3"/>
  <c r="BP41" i="3"/>
  <c r="BO41" i="3"/>
  <c r="BN41" i="3"/>
  <c r="BM41" i="3"/>
  <c r="BL41" i="3"/>
  <c r="BK41" i="3"/>
  <c r="BJ41" i="3"/>
  <c r="BI41" i="3"/>
  <c r="BH41" i="3"/>
  <c r="BG41" i="3"/>
  <c r="BF41" i="3"/>
  <c r="BE41" i="3"/>
  <c r="BD41" i="3"/>
  <c r="BC41" i="3"/>
  <c r="BB41" i="3"/>
  <c r="BA41" i="3"/>
  <c r="AZ41" i="3"/>
  <c r="AY41" i="3"/>
  <c r="AX41" i="3"/>
  <c r="AW41" i="3"/>
  <c r="AV41" i="3"/>
  <c r="AU41" i="3"/>
  <c r="AT41" i="3"/>
  <c r="AS41" i="3"/>
  <c r="AR41" i="3"/>
  <c r="AQ41" i="3"/>
  <c r="AP41" i="3"/>
  <c r="AO41" i="3"/>
  <c r="AN41" i="3"/>
  <c r="AM41" i="3"/>
  <c r="AL41" i="3"/>
  <c r="AK41" i="3"/>
  <c r="AJ41" i="3"/>
  <c r="AI41" i="3"/>
  <c r="AH41" i="3"/>
  <c r="AG41" i="3"/>
  <c r="AF41" i="3"/>
  <c r="AE41" i="3"/>
  <c r="AD41" i="3"/>
  <c r="AC41" i="3"/>
  <c r="AB41" i="3"/>
  <c r="AA41" i="3"/>
  <c r="Z41" i="3"/>
  <c r="Y41" i="3"/>
  <c r="X41" i="3"/>
  <c r="W41" i="3"/>
  <c r="V41" i="3"/>
  <c r="U41" i="3"/>
  <c r="T41" i="3"/>
  <c r="S41" i="3"/>
  <c r="S58" i="3" s="1"/>
  <c r="R41" i="3"/>
  <c r="R58" i="3" s="1"/>
  <c r="Q41" i="3"/>
  <c r="Q58" i="3" s="1"/>
  <c r="P41" i="3"/>
  <c r="P58" i="3" s="1"/>
  <c r="N41" i="3"/>
  <c r="H280" i="1" s="1"/>
  <c r="M41" i="3"/>
  <c r="L41" i="3"/>
  <c r="F280" i="1" s="1"/>
  <c r="K41" i="3"/>
  <c r="F41" i="3"/>
  <c r="E41" i="3"/>
  <c r="F40" i="3"/>
  <c r="E40" i="3"/>
  <c r="F39" i="3"/>
  <c r="B277" i="1" s="1"/>
  <c r="E39" i="3"/>
  <c r="F38" i="3"/>
  <c r="E38" i="3"/>
  <c r="F37" i="3"/>
  <c r="E37" i="3"/>
  <c r="F36" i="3"/>
  <c r="E36" i="3"/>
  <c r="Q33" i="3"/>
  <c r="Q35" i="3" s="1"/>
  <c r="Q51" i="3" s="1"/>
  <c r="Q32" i="3"/>
  <c r="Q34" i="3" s="1"/>
  <c r="P32" i="3"/>
  <c r="P34" i="3" s="1"/>
  <c r="CD31" i="3"/>
  <c r="CD42" i="3" s="1"/>
  <c r="CC31" i="3"/>
  <c r="CB31" i="3"/>
  <c r="CB42" i="3" s="1"/>
  <c r="CA31" i="3"/>
  <c r="CA42" i="3" s="1"/>
  <c r="BZ31" i="3"/>
  <c r="BY31" i="3"/>
  <c r="BY42" i="3" s="1"/>
  <c r="BX31" i="3"/>
  <c r="BX42" i="3" s="1"/>
  <c r="BW31" i="3"/>
  <c r="BW42" i="3" s="1"/>
  <c r="BV31" i="3"/>
  <c r="BV42" i="3" s="1"/>
  <c r="BU31" i="3"/>
  <c r="BU42" i="3" s="1"/>
  <c r="BT31" i="3"/>
  <c r="BT42" i="3" s="1"/>
  <c r="BS31" i="3"/>
  <c r="BS42" i="3" s="1"/>
  <c r="BR31" i="3"/>
  <c r="M31" i="3" s="1"/>
  <c r="BQ31" i="3"/>
  <c r="BQ42" i="3" s="1"/>
  <c r="BP31" i="3"/>
  <c r="BP42" i="3" s="1"/>
  <c r="BO31" i="3"/>
  <c r="BO42" i="3" s="1"/>
  <c r="BN31" i="3"/>
  <c r="BN42" i="3" s="1"/>
  <c r="BM31" i="3"/>
  <c r="BM42" i="3" s="1"/>
  <c r="BL31" i="3"/>
  <c r="BL42" i="3" s="1"/>
  <c r="BK31" i="3"/>
  <c r="BK42" i="3" s="1"/>
  <c r="BJ31" i="3"/>
  <c r="BI31" i="3"/>
  <c r="BI42" i="3" s="1"/>
  <c r="BH31" i="3"/>
  <c r="BH42" i="3" s="1"/>
  <c r="BG31" i="3"/>
  <c r="BG42" i="3" s="1"/>
  <c r="BF31" i="3"/>
  <c r="BF42" i="3" s="1"/>
  <c r="BE31" i="3"/>
  <c r="BE42" i="3" s="1"/>
  <c r="BD31" i="3"/>
  <c r="BD42" i="3" s="1"/>
  <c r="BC31" i="3"/>
  <c r="BC42" i="3" s="1"/>
  <c r="BB31" i="3"/>
  <c r="BA31" i="3"/>
  <c r="BA42" i="3" s="1"/>
  <c r="AZ31" i="3"/>
  <c r="AZ42" i="3" s="1"/>
  <c r="AY31" i="3"/>
  <c r="AY42" i="3" s="1"/>
  <c r="AX31" i="3"/>
  <c r="AX42" i="3" s="1"/>
  <c r="AW31" i="3"/>
  <c r="AW42" i="3" s="1"/>
  <c r="AV31" i="3"/>
  <c r="AV42" i="3" s="1"/>
  <c r="AU31" i="3"/>
  <c r="AU42" i="3" s="1"/>
  <c r="AT31" i="3"/>
  <c r="K31" i="3" s="1"/>
  <c r="AS31" i="3"/>
  <c r="AS42" i="3" s="1"/>
  <c r="AR31" i="3"/>
  <c r="AR42" i="3" s="1"/>
  <c r="AQ31" i="3"/>
  <c r="AQ42" i="3" s="1"/>
  <c r="AP31" i="3"/>
  <c r="AP42" i="3" s="1"/>
  <c r="AO31" i="3"/>
  <c r="AO42" i="3" s="1"/>
  <c r="AN31" i="3"/>
  <c r="AN42" i="3" s="1"/>
  <c r="AM31" i="3"/>
  <c r="AM42" i="3" s="1"/>
  <c r="AL31" i="3"/>
  <c r="AK31" i="3"/>
  <c r="AK42" i="3" s="1"/>
  <c r="AJ31" i="3"/>
  <c r="AJ42" i="3" s="1"/>
  <c r="AI31" i="3"/>
  <c r="AI42" i="3" s="1"/>
  <c r="AH31" i="3"/>
  <c r="AH42" i="3" s="1"/>
  <c r="AG31" i="3"/>
  <c r="AG42" i="3" s="1"/>
  <c r="AF31" i="3"/>
  <c r="AF42" i="3" s="1"/>
  <c r="AE31" i="3"/>
  <c r="AE42" i="3" s="1"/>
  <c r="AD31" i="3"/>
  <c r="AC31" i="3"/>
  <c r="AC42" i="3" s="1"/>
  <c r="AB31" i="3"/>
  <c r="AB42" i="3" s="1"/>
  <c r="AA31" i="3"/>
  <c r="AA42" i="3" s="1"/>
  <c r="Z31" i="3"/>
  <c r="Y31" i="3"/>
  <c r="Y42" i="3" s="1"/>
  <c r="X31" i="3"/>
  <c r="X42" i="3" s="1"/>
  <c r="W31" i="3"/>
  <c r="W42" i="3" s="1"/>
  <c r="V31" i="3"/>
  <c r="I31" i="3" s="1"/>
  <c r="U31" i="3"/>
  <c r="U42" i="3" s="1"/>
  <c r="T31" i="3"/>
  <c r="T42" i="3" s="1"/>
  <c r="T59" i="3" s="1"/>
  <c r="S31" i="3"/>
  <c r="S42" i="3" s="1"/>
  <c r="S59" i="3" s="1"/>
  <c r="R31" i="3"/>
  <c r="R42" i="3" s="1"/>
  <c r="R59" i="3" s="1"/>
  <c r="Q31" i="3"/>
  <c r="P31" i="3"/>
  <c r="P42" i="3" s="1"/>
  <c r="P59" i="3" s="1"/>
  <c r="L31" i="3"/>
  <c r="J31" i="3"/>
  <c r="J29" i="3"/>
  <c r="K29" i="3" s="1"/>
  <c r="L29" i="3" s="1"/>
  <c r="M29" i="3" s="1"/>
  <c r="N29" i="3" s="1"/>
  <c r="I29" i="3"/>
  <c r="H27" i="3"/>
  <c r="H28" i="3" s="1"/>
  <c r="I26" i="3"/>
  <c r="G14" i="3"/>
  <c r="G21" i="3" s="1"/>
  <c r="G26" i="3" s="1"/>
  <c r="L11" i="3"/>
  <c r="M11" i="3" s="1"/>
  <c r="N11" i="3" s="1"/>
  <c r="K11" i="3"/>
  <c r="J11" i="3"/>
  <c r="I11" i="3"/>
  <c r="H11" i="3"/>
  <c r="I10" i="3"/>
  <c r="L9" i="3"/>
  <c r="M9" i="3" s="1"/>
  <c r="N9" i="3" s="1"/>
  <c r="K9" i="3"/>
  <c r="J9" i="3"/>
  <c r="J10" i="3" s="1"/>
  <c r="K10" i="3" s="1"/>
  <c r="L10" i="3" s="1"/>
  <c r="M10" i="3" s="1"/>
  <c r="N10" i="3" s="1"/>
  <c r="I9" i="3"/>
  <c r="H9" i="3"/>
  <c r="H10" i="3" s="1"/>
  <c r="J8" i="3"/>
  <c r="K8" i="3" s="1"/>
  <c r="L8" i="3" s="1"/>
  <c r="M8" i="3" s="1"/>
  <c r="N8" i="3" s="1"/>
  <c r="H6" i="3"/>
  <c r="J5" i="3"/>
  <c r="P3" i="3"/>
  <c r="P1" i="3" s="1"/>
  <c r="K3" i="3"/>
  <c r="J3" i="3"/>
  <c r="H3" i="3"/>
  <c r="H5" i="3" s="1"/>
  <c r="H14" i="3" s="1"/>
  <c r="H21" i="3" s="1"/>
  <c r="H26" i="3" s="1"/>
  <c r="H48" i="3" s="1"/>
  <c r="Q2" i="3"/>
  <c r="K2" i="3"/>
  <c r="L2" i="3" s="1"/>
  <c r="M2" i="3" s="1"/>
  <c r="N2" i="3" s="1"/>
  <c r="J2" i="3"/>
  <c r="F1" i="3"/>
  <c r="C303" i="1"/>
  <c r="G280" i="1"/>
  <c r="E280" i="1"/>
  <c r="B280" i="1"/>
  <c r="B279" i="1"/>
  <c r="H278" i="1"/>
  <c r="G278" i="1"/>
  <c r="F278" i="1"/>
  <c r="E278" i="1"/>
  <c r="D278" i="1"/>
  <c r="C278" i="1"/>
  <c r="B278" i="1"/>
  <c r="C269" i="1"/>
  <c r="C276" i="1" s="1"/>
  <c r="C266" i="1"/>
  <c r="B256" i="1"/>
  <c r="B255" i="1"/>
  <c r="B254" i="1"/>
  <c r="B253" i="1"/>
  <c r="H252" i="1"/>
  <c r="G252" i="1"/>
  <c r="F252" i="1"/>
  <c r="E252" i="1"/>
  <c r="D252" i="1"/>
  <c r="C252" i="1"/>
  <c r="B252" i="1"/>
  <c r="B251" i="1"/>
  <c r="B250" i="1"/>
  <c r="B249" i="1"/>
  <c r="B248" i="1"/>
  <c r="B247" i="1"/>
  <c r="B246" i="1"/>
  <c r="B245" i="1"/>
  <c r="G236" i="1"/>
  <c r="G235" i="1"/>
  <c r="G234" i="1"/>
  <c r="G233" i="1"/>
  <c r="G232" i="1"/>
  <c r="G231" i="1"/>
  <c r="G230" i="1"/>
  <c r="G229" i="1"/>
  <c r="G228" i="1"/>
  <c r="G227" i="1"/>
  <c r="G226" i="1"/>
  <c r="G225" i="1"/>
  <c r="G224" i="1"/>
  <c r="G223" i="1"/>
  <c r="G222" i="1"/>
  <c r="G201" i="1"/>
  <c r="G200" i="1"/>
  <c r="G199" i="1"/>
  <c r="G198" i="1"/>
  <c r="G197" i="1"/>
  <c r="G196" i="1"/>
  <c r="G195" i="1"/>
  <c r="G194" i="1"/>
  <c r="G193" i="1"/>
  <c r="G192" i="1"/>
  <c r="G191" i="1"/>
  <c r="G190" i="1"/>
  <c r="G189" i="1"/>
  <c r="G188" i="1"/>
  <c r="G187" i="1"/>
  <c r="G186" i="1"/>
  <c r="G185" i="1"/>
  <c r="G184" i="1"/>
  <c r="E181" i="1"/>
  <c r="F181" i="1" s="1"/>
  <c r="F180" i="1"/>
  <c r="F179" i="1"/>
  <c r="F178" i="1"/>
  <c r="F177" i="1"/>
  <c r="F176" i="1"/>
  <c r="F175" i="1"/>
  <c r="F174" i="1"/>
  <c r="F173" i="1"/>
  <c r="F172" i="1"/>
  <c r="F171" i="1"/>
  <c r="G164" i="1"/>
  <c r="F164" i="1"/>
  <c r="E164" i="1"/>
  <c r="D164" i="1"/>
  <c r="G163" i="1"/>
  <c r="F163" i="1"/>
  <c r="E163" i="1"/>
  <c r="D163" i="1"/>
  <c r="G162" i="1"/>
  <c r="H162" i="1" s="1"/>
  <c r="F162" i="1"/>
  <c r="E162" i="1"/>
  <c r="D162" i="1"/>
  <c r="G161" i="1"/>
  <c r="F161" i="1"/>
  <c r="E161" i="1"/>
  <c r="D161" i="1"/>
  <c r="G160" i="1"/>
  <c r="F160" i="1"/>
  <c r="E160" i="1"/>
  <c r="D160" i="1"/>
  <c r="G159" i="1"/>
  <c r="F159" i="1"/>
  <c r="E159" i="1"/>
  <c r="D159" i="1"/>
  <c r="G158" i="1"/>
  <c r="H158" i="1" s="1"/>
  <c r="F158" i="1"/>
  <c r="E158" i="1"/>
  <c r="D158" i="1"/>
  <c r="I153" i="1"/>
  <c r="J153" i="1" s="1"/>
  <c r="I152" i="1"/>
  <c r="J152" i="1" s="1"/>
  <c r="I151" i="1"/>
  <c r="J151" i="1" s="1"/>
  <c r="I150" i="1"/>
  <c r="J150" i="1" s="1"/>
  <c r="I149" i="1"/>
  <c r="J149" i="1" s="1"/>
  <c r="J148" i="1"/>
  <c r="I148" i="1"/>
  <c r="I147" i="1"/>
  <c r="J147" i="1" s="1"/>
  <c r="I146" i="1"/>
  <c r="J146" i="1" s="1"/>
  <c r="I145" i="1"/>
  <c r="J145" i="1" s="1"/>
  <c r="I144" i="1"/>
  <c r="J144" i="1" s="1"/>
  <c r="I143" i="1"/>
  <c r="J143" i="1" s="1"/>
  <c r="I142" i="1"/>
  <c r="J142" i="1" s="1"/>
  <c r="I141" i="1"/>
  <c r="J141" i="1" s="1"/>
  <c r="J140" i="1"/>
  <c r="I140" i="1"/>
  <c r="I139" i="1"/>
  <c r="J139" i="1" s="1"/>
  <c r="I138" i="1"/>
  <c r="J138" i="1" s="1"/>
  <c r="I137" i="1"/>
  <c r="J137" i="1" s="1"/>
  <c r="I136" i="1"/>
  <c r="J136" i="1" s="1"/>
  <c r="I135" i="1"/>
  <c r="J135" i="1" s="1"/>
  <c r="I134" i="1"/>
  <c r="J134" i="1" s="1"/>
  <c r="I133" i="1"/>
  <c r="J133" i="1" s="1"/>
  <c r="I132" i="1"/>
  <c r="J132" i="1" s="1"/>
  <c r="I131" i="1"/>
  <c r="J131" i="1" s="1"/>
  <c r="I130" i="1"/>
  <c r="J130" i="1" s="1"/>
  <c r="I129" i="1"/>
  <c r="J129" i="1" s="1"/>
  <c r="G122" i="1"/>
  <c r="H122" i="1" s="1"/>
  <c r="G121" i="1"/>
  <c r="G120" i="1"/>
  <c r="D264" i="1" s="1"/>
  <c r="F119" i="1"/>
  <c r="E119" i="1"/>
  <c r="D119" i="1"/>
  <c r="C119" i="1"/>
  <c r="G118" i="1"/>
  <c r="G117" i="1"/>
  <c r="E116" i="1"/>
  <c r="D116" i="1" s="1"/>
  <c r="C116" i="1" s="1"/>
  <c r="D72" i="1"/>
  <c r="C69" i="1"/>
  <c r="G67" i="1"/>
  <c r="F67" i="1"/>
  <c r="E67" i="1"/>
  <c r="D67" i="1"/>
  <c r="D73" i="1" s="1"/>
  <c r="C67" i="1"/>
  <c r="C73" i="1" s="1"/>
  <c r="G66" i="1"/>
  <c r="G72" i="1" s="1"/>
  <c r="F66" i="1"/>
  <c r="E66" i="1"/>
  <c r="E72" i="1" s="1"/>
  <c r="D66" i="1"/>
  <c r="C66" i="1"/>
  <c r="G65" i="1"/>
  <c r="F65" i="1"/>
  <c r="E65" i="1"/>
  <c r="D65" i="1"/>
  <c r="D71" i="1" s="1"/>
  <c r="C65" i="1"/>
  <c r="G64" i="1"/>
  <c r="G70" i="1" s="1"/>
  <c r="F64" i="1"/>
  <c r="E64" i="1"/>
  <c r="D64" i="1"/>
  <c r="C64" i="1"/>
  <c r="G63" i="1"/>
  <c r="F63" i="1"/>
  <c r="F69" i="1" s="1"/>
  <c r="E63" i="1"/>
  <c r="D63" i="1"/>
  <c r="D69" i="1" s="1"/>
  <c r="C63" i="1"/>
  <c r="G62" i="1"/>
  <c r="G69" i="1" s="1"/>
  <c r="F62" i="1"/>
  <c r="F74" i="1" s="1"/>
  <c r="E62" i="1"/>
  <c r="E71" i="1" s="1"/>
  <c r="D62" i="1"/>
  <c r="D74" i="1" s="1"/>
  <c r="C62" i="1"/>
  <c r="C71" i="1" s="1"/>
  <c r="M17" i="1"/>
  <c r="I17" i="1" s="1"/>
  <c r="H6" i="1"/>
  <c r="G6" i="1"/>
  <c r="H5" i="1"/>
  <c r="G5" i="1"/>
  <c r="H4" i="1"/>
  <c r="G4" i="1"/>
  <c r="H3" i="1"/>
  <c r="G3" i="1"/>
  <c r="M119" i="8" l="1"/>
  <c r="M124" i="8" s="1"/>
  <c r="N93" i="8"/>
  <c r="O93" i="8" s="1"/>
  <c r="U59" i="3"/>
  <c r="E4" i="7"/>
  <c r="BL58" i="8"/>
  <c r="BT58" i="8"/>
  <c r="C70" i="1"/>
  <c r="H118" i="1"/>
  <c r="H161" i="1"/>
  <c r="I27" i="3"/>
  <c r="J27" i="3" s="1"/>
  <c r="K27" i="3" s="1"/>
  <c r="P44" i="3"/>
  <c r="P61" i="3" s="1"/>
  <c r="C1" i="8"/>
  <c r="G109" i="8"/>
  <c r="D9" i="17"/>
  <c r="X26" i="11"/>
  <c r="AV44" i="3"/>
  <c r="E109" i="8"/>
  <c r="E9" i="12"/>
  <c r="D11" i="17"/>
  <c r="X23" i="11"/>
  <c r="G119" i="1"/>
  <c r="H120" i="1" s="1"/>
  <c r="U62" i="3"/>
  <c r="U60" i="3" s="1"/>
  <c r="F14" i="17"/>
  <c r="H160" i="1"/>
  <c r="R44" i="3"/>
  <c r="R61" i="3" s="1"/>
  <c r="Z44" i="3"/>
  <c r="T58" i="3"/>
  <c r="D17" i="17"/>
  <c r="Y26" i="11"/>
  <c r="D70" i="1"/>
  <c r="G71" i="1"/>
  <c r="E73" i="1"/>
  <c r="O32" i="8"/>
  <c r="J21" i="17" s="1"/>
  <c r="O118" i="15"/>
  <c r="O119" i="15" s="1"/>
  <c r="H16" i="16"/>
  <c r="E18" i="17"/>
  <c r="E70" i="1"/>
  <c r="C72" i="1"/>
  <c r="F73" i="1"/>
  <c r="G74" i="1"/>
  <c r="U58" i="3"/>
  <c r="R5" i="9"/>
  <c r="P5" i="10" s="1"/>
  <c r="S5" i="9"/>
  <c r="Q5" i="10" s="1"/>
  <c r="V5" i="9"/>
  <c r="T5" i="10" s="1"/>
  <c r="Z5" i="9"/>
  <c r="X5" i="10" s="1"/>
  <c r="W115" i="8" s="1"/>
  <c r="W117" i="8" s="1"/>
  <c r="J27" i="17"/>
  <c r="E27" i="17" s="1"/>
  <c r="R6" i="9"/>
  <c r="P6" i="10" s="1"/>
  <c r="AA5" i="9"/>
  <c r="Y5" i="10" s="1"/>
  <c r="X115" i="8" s="1"/>
  <c r="X117" i="8" s="1"/>
  <c r="N5" i="9"/>
  <c r="L5" i="10" s="1"/>
  <c r="L14" i="10" s="1"/>
  <c r="AC5" i="9"/>
  <c r="AA5" i="10" s="1"/>
  <c r="P5" i="9"/>
  <c r="N5" i="10" s="1"/>
  <c r="N11" i="10" s="1"/>
  <c r="AD5" i="9"/>
  <c r="AB5" i="10" s="1"/>
  <c r="AA115" i="8" s="1"/>
  <c r="AA117" i="8" s="1"/>
  <c r="E30" i="17"/>
  <c r="Q5" i="9"/>
  <c r="O5" i="10" s="1"/>
  <c r="N115" i="8" s="1"/>
  <c r="N117" i="8" s="1"/>
  <c r="AJ115" i="8"/>
  <c r="AJ117" i="8" s="1"/>
  <c r="AR115" i="8"/>
  <c r="AR117" i="8" s="1"/>
  <c r="AZ115" i="8"/>
  <c r="AZ117" i="8" s="1"/>
  <c r="BP115" i="8"/>
  <c r="BP117" i="8" s="1"/>
  <c r="BX115" i="8"/>
  <c r="BX117" i="8" s="1"/>
  <c r="D33" i="17"/>
  <c r="D30" i="17"/>
  <c r="AI30" i="9"/>
  <c r="AQ30" i="9"/>
  <c r="AY30" i="9"/>
  <c r="BG30" i="9"/>
  <c r="U5" i="9"/>
  <c r="U30" i="9" s="1"/>
  <c r="AF5" i="9"/>
  <c r="AD5" i="10" s="1"/>
  <c r="AD11" i="10" s="1"/>
  <c r="AO6" i="10"/>
  <c r="AN115" i="8" s="1"/>
  <c r="AN117" i="8" s="1"/>
  <c r="S115" i="8"/>
  <c r="S117" i="8" s="1"/>
  <c r="AL11" i="10"/>
  <c r="BB11" i="10"/>
  <c r="BJ11" i="10"/>
  <c r="BR11" i="10"/>
  <c r="X5" i="9"/>
  <c r="V5" i="10" s="1"/>
  <c r="U115" i="8" s="1"/>
  <c r="U117" i="8" s="1"/>
  <c r="E32" i="17"/>
  <c r="Y5" i="9"/>
  <c r="W5" i="10" s="1"/>
  <c r="V115" i="8" s="1"/>
  <c r="V117" i="8" s="1"/>
  <c r="AC115" i="8"/>
  <c r="AC117" i="8" s="1"/>
  <c r="AK115" i="8"/>
  <c r="AK117" i="8" s="1"/>
  <c r="BA115" i="8"/>
  <c r="BA117" i="8" s="1"/>
  <c r="BI115" i="8"/>
  <c r="BI117" i="8" s="1"/>
  <c r="D34" i="17"/>
  <c r="F34" i="17" s="1"/>
  <c r="AI115" i="8"/>
  <c r="AI117" i="8" s="1"/>
  <c r="AQ115" i="8"/>
  <c r="AQ117" i="8" s="1"/>
  <c r="AY115" i="8"/>
  <c r="AY117" i="8" s="1"/>
  <c r="BG115" i="8"/>
  <c r="BG117" i="8" s="1"/>
  <c r="BO115" i="8"/>
  <c r="BO117" i="8" s="1"/>
  <c r="BW115" i="8"/>
  <c r="BW117" i="8" s="1"/>
  <c r="L24" i="17"/>
  <c r="AG115" i="8"/>
  <c r="AG117" i="8" s="1"/>
  <c r="AO115" i="8"/>
  <c r="AO117" i="8" s="1"/>
  <c r="AW115" i="8"/>
  <c r="AW117" i="8" s="1"/>
  <c r="BE115" i="8"/>
  <c r="BE117" i="8" s="1"/>
  <c r="BM115" i="8"/>
  <c r="BM117" i="8" s="1"/>
  <c r="BU115" i="8"/>
  <c r="BU117" i="8" s="1"/>
  <c r="D29" i="17"/>
  <c r="D32" i="17"/>
  <c r="AE115" i="8"/>
  <c r="AE117" i="8" s="1"/>
  <c r="BO30" i="9"/>
  <c r="BW30" i="9"/>
  <c r="BK115" i="8"/>
  <c r="BK117" i="8" s="1"/>
  <c r="AM115" i="8"/>
  <c r="AM117" i="8" s="1"/>
  <c r="AU115" i="8"/>
  <c r="AU117" i="8" s="1"/>
  <c r="BC115" i="8"/>
  <c r="BC117" i="8" s="1"/>
  <c r="BS115" i="8"/>
  <c r="BS117" i="8" s="1"/>
  <c r="AS115" i="8"/>
  <c r="AS117" i="8" s="1"/>
  <c r="BY115" i="8"/>
  <c r="BY117" i="8" s="1"/>
  <c r="BT115" i="8"/>
  <c r="BT117" i="8" s="1"/>
  <c r="AH115" i="8"/>
  <c r="AH117" i="8" s="1"/>
  <c r="AP115" i="8"/>
  <c r="AP117" i="8" s="1"/>
  <c r="AX115" i="8"/>
  <c r="AX117" i="8" s="1"/>
  <c r="BF115" i="8"/>
  <c r="BF117" i="8" s="1"/>
  <c r="BN115" i="8"/>
  <c r="BN117" i="8" s="1"/>
  <c r="BV115" i="8"/>
  <c r="BV117" i="8" s="1"/>
  <c r="BB115" i="8"/>
  <c r="BB117" i="8" s="1"/>
  <c r="AZ30" i="9"/>
  <c r="AT11" i="10"/>
  <c r="BZ11" i="10"/>
  <c r="X25" i="11"/>
  <c r="Y25" i="11"/>
  <c r="X24" i="11"/>
  <c r="Y21" i="11"/>
  <c r="X20" i="11"/>
  <c r="Z29" i="11"/>
  <c r="E21" i="12"/>
  <c r="Y28" i="11"/>
  <c r="X22" i="11"/>
  <c r="Y27" i="11"/>
  <c r="Z22" i="11"/>
  <c r="X28" i="11"/>
  <c r="Z28" i="11"/>
  <c r="Z31" i="11" s="1"/>
  <c r="X27" i="11"/>
  <c r="Y20" i="11"/>
  <c r="O31" i="11"/>
  <c r="O34" i="11" s="1"/>
  <c r="O14" i="8" s="1"/>
  <c r="O87" i="8" s="1"/>
  <c r="L31" i="11"/>
  <c r="L34" i="11" s="1"/>
  <c r="L14" i="8" s="1"/>
  <c r="L87" i="8" s="1"/>
  <c r="N31" i="11"/>
  <c r="N34" i="11" s="1"/>
  <c r="N14" i="8" s="1"/>
  <c r="I4" i="17" s="1"/>
  <c r="W31" i="11"/>
  <c r="W34" i="11" s="1"/>
  <c r="W14" i="8" s="1"/>
  <c r="P31" i="11"/>
  <c r="P34" i="11" s="1"/>
  <c r="P14" i="8" s="1"/>
  <c r="P15" i="8" s="1"/>
  <c r="K5" i="17" s="1"/>
  <c r="AR14" i="8"/>
  <c r="AR86" i="8" s="1"/>
  <c r="M31" i="11"/>
  <c r="M34" i="11" s="1"/>
  <c r="M14" i="8" s="1"/>
  <c r="M87" i="8" s="1"/>
  <c r="C17" i="11"/>
  <c r="T31" i="11"/>
  <c r="T34" i="11" s="1"/>
  <c r="T14" i="8" s="1"/>
  <c r="T15" i="8" s="1"/>
  <c r="N3" i="9"/>
  <c r="L3" i="7"/>
  <c r="K4" i="8"/>
  <c r="I19" i="1"/>
  <c r="D165" i="1"/>
  <c r="D166" i="1" s="1"/>
  <c r="F168" i="1" s="1"/>
  <c r="F71" i="1"/>
  <c r="I18" i="1"/>
  <c r="I21" i="1"/>
  <c r="C74" i="1"/>
  <c r="E165" i="1"/>
  <c r="E166" i="1" s="1"/>
  <c r="G166" i="1"/>
  <c r="Q3" i="3"/>
  <c r="R2" i="3"/>
  <c r="F72" i="1"/>
  <c r="F165" i="1"/>
  <c r="F166" i="1" s="1"/>
  <c r="H159" i="1"/>
  <c r="I20" i="1"/>
  <c r="F70" i="1"/>
  <c r="G73" i="1"/>
  <c r="E69" i="1"/>
  <c r="E74" i="1"/>
  <c r="G165" i="1"/>
  <c r="H164" i="1"/>
  <c r="P50" i="3"/>
  <c r="P40" i="3"/>
  <c r="P56" i="3" s="1"/>
  <c r="Q50" i="3"/>
  <c r="M6" i="7" s="1"/>
  <c r="Q78" i="3"/>
  <c r="Q77" i="3"/>
  <c r="Q40" i="3"/>
  <c r="Q56" i="3" s="1"/>
  <c r="E3" i="15"/>
  <c r="K1" i="11"/>
  <c r="N4" i="9"/>
  <c r="L4" i="10" s="1"/>
  <c r="L4" i="7"/>
  <c r="K5" i="8"/>
  <c r="P88" i="3"/>
  <c r="P91" i="3" s="1"/>
  <c r="P26" i="3"/>
  <c r="P48" i="3" s="1"/>
  <c r="W44" i="3"/>
  <c r="BC44" i="3"/>
  <c r="M69" i="3"/>
  <c r="P5" i="3"/>
  <c r="V44" i="3"/>
  <c r="V42" i="3"/>
  <c r="AD44" i="3"/>
  <c r="AD42" i="3"/>
  <c r="AL44" i="3"/>
  <c r="AL42" i="3"/>
  <c r="AT44" i="3"/>
  <c r="AT42" i="3"/>
  <c r="BB44" i="3"/>
  <c r="BB42" i="3"/>
  <c r="BJ44" i="3"/>
  <c r="BJ42" i="3"/>
  <c r="BR44" i="3"/>
  <c r="BR42" i="3"/>
  <c r="BZ44" i="3"/>
  <c r="BZ42" i="3"/>
  <c r="X44" i="3"/>
  <c r="BD44" i="3"/>
  <c r="T55" i="3"/>
  <c r="S55" i="3"/>
  <c r="R55" i="3"/>
  <c r="G8" i="12"/>
  <c r="H8" i="12" s="1"/>
  <c r="J8" i="12" s="1"/>
  <c r="G7" i="12"/>
  <c r="H7" i="12" s="1"/>
  <c r="I7" i="12" s="1"/>
  <c r="J7" i="12" s="1"/>
  <c r="G6" i="12"/>
  <c r="I48" i="3"/>
  <c r="C243" i="1" s="1"/>
  <c r="N31" i="3"/>
  <c r="AE44" i="3"/>
  <c r="BK44" i="3"/>
  <c r="H163" i="1"/>
  <c r="G5" i="12"/>
  <c r="G13" i="12" s="1"/>
  <c r="H4" i="9"/>
  <c r="E5" i="8"/>
  <c r="J66" i="3"/>
  <c r="J73" i="3"/>
  <c r="J26" i="3"/>
  <c r="AF44" i="3"/>
  <c r="BL44" i="3"/>
  <c r="H5" i="12"/>
  <c r="H13" i="12" s="1"/>
  <c r="I4" i="9"/>
  <c r="F5" i="8"/>
  <c r="K66" i="3"/>
  <c r="K73" i="3"/>
  <c r="F8" i="9"/>
  <c r="F7" i="9"/>
  <c r="N6" i="9" s="1"/>
  <c r="L6" i="10" s="1"/>
  <c r="L15" i="10" s="1"/>
  <c r="F18" i="9"/>
  <c r="S18" i="9" s="1"/>
  <c r="K26" i="3"/>
  <c r="AM44" i="3"/>
  <c r="BS44" i="3"/>
  <c r="I92" i="3"/>
  <c r="I91" i="3"/>
  <c r="L3" i="3"/>
  <c r="K5" i="3"/>
  <c r="I6" i="3"/>
  <c r="J6" i="3" s="1"/>
  <c r="K6" i="3" s="1"/>
  <c r="L6" i="3" s="1"/>
  <c r="M6" i="3" s="1"/>
  <c r="N6" i="3" s="1"/>
  <c r="BY44" i="3"/>
  <c r="AN44" i="3"/>
  <c r="BT44" i="3"/>
  <c r="V62" i="3"/>
  <c r="P73" i="3"/>
  <c r="J56" i="15"/>
  <c r="I56" i="15"/>
  <c r="H56" i="15"/>
  <c r="G56" i="15"/>
  <c r="G91" i="15" s="1"/>
  <c r="G90" i="15" s="1"/>
  <c r="AU44" i="3"/>
  <c r="CA44" i="3"/>
  <c r="F4" i="7"/>
  <c r="Q44" i="3"/>
  <c r="Q61" i="3" s="1"/>
  <c r="Y44" i="3"/>
  <c r="AG44" i="3"/>
  <c r="AO44" i="3"/>
  <c r="AW44" i="3"/>
  <c r="BE44" i="3"/>
  <c r="BM44" i="3"/>
  <c r="BU44" i="3"/>
  <c r="CC44" i="3"/>
  <c r="AH44" i="3"/>
  <c r="AP44" i="3"/>
  <c r="AX44" i="3"/>
  <c r="BF44" i="3"/>
  <c r="BN44" i="3"/>
  <c r="BV44" i="3"/>
  <c r="CD44" i="3"/>
  <c r="S44" i="3"/>
  <c r="S61" i="3" s="1"/>
  <c r="AA44" i="3"/>
  <c r="AI44" i="3"/>
  <c r="AQ44" i="3"/>
  <c r="AY44" i="3"/>
  <c r="BG44" i="3"/>
  <c r="BO44" i="3"/>
  <c r="BW44" i="3"/>
  <c r="J70" i="3"/>
  <c r="T23" i="8" s="1"/>
  <c r="T44" i="3"/>
  <c r="T61" i="3" s="1"/>
  <c r="AB44" i="3"/>
  <c r="AJ44" i="3"/>
  <c r="AR44" i="3"/>
  <c r="AZ44" i="3"/>
  <c r="BH44" i="3"/>
  <c r="BP44" i="3"/>
  <c r="BX44" i="3"/>
  <c r="S23" i="8"/>
  <c r="R23" i="8"/>
  <c r="Q23" i="8"/>
  <c r="L12" i="17" s="1"/>
  <c r="O23" i="8"/>
  <c r="J12" i="17" s="1"/>
  <c r="U44" i="3"/>
  <c r="U61" i="3" s="1"/>
  <c r="AC44" i="3"/>
  <c r="AK44" i="3"/>
  <c r="AS44" i="3"/>
  <c r="BA44" i="3"/>
  <c r="BI44" i="3"/>
  <c r="BQ44" i="3"/>
  <c r="AD23" i="8"/>
  <c r="V23" i="8"/>
  <c r="AC23" i="8"/>
  <c r="U23" i="8"/>
  <c r="AB23" i="8"/>
  <c r="AA23" i="8"/>
  <c r="Z23" i="8"/>
  <c r="Y23" i="8"/>
  <c r="P23" i="8"/>
  <c r="K12" i="17" s="1"/>
  <c r="W23" i="8"/>
  <c r="X23" i="8"/>
  <c r="AB87" i="8"/>
  <c r="AB86" i="8"/>
  <c r="D65" i="8"/>
  <c r="D102" i="8" s="1"/>
  <c r="D42" i="8" s="1"/>
  <c r="D50" i="8"/>
  <c r="AB15" i="8"/>
  <c r="K4" i="17"/>
  <c r="P32" i="8"/>
  <c r="F110" i="8"/>
  <c r="AA58" i="8"/>
  <c r="AI58" i="8"/>
  <c r="AQ58" i="8"/>
  <c r="AY58" i="8"/>
  <c r="BG58" i="8"/>
  <c r="BO58" i="8"/>
  <c r="BW58" i="8"/>
  <c r="U58" i="8"/>
  <c r="AC58" i="8"/>
  <c r="AK58" i="8"/>
  <c r="AS58" i="8"/>
  <c r="BA58" i="8"/>
  <c r="BI58" i="8"/>
  <c r="BQ58" i="8"/>
  <c r="BY58" i="8"/>
  <c r="V58" i="8"/>
  <c r="AD58" i="8"/>
  <c r="AL58" i="8"/>
  <c r="AT58" i="8"/>
  <c r="BB58" i="8"/>
  <c r="BJ58" i="8"/>
  <c r="BR58" i="8"/>
  <c r="F58" i="8"/>
  <c r="W58" i="8"/>
  <c r="AE58" i="8"/>
  <c r="AM58" i="8"/>
  <c r="AU58" i="8"/>
  <c r="BC58" i="8"/>
  <c r="BK58" i="8"/>
  <c r="BS58" i="8"/>
  <c r="H58" i="8"/>
  <c r="Y58" i="8"/>
  <c r="AG58" i="8"/>
  <c r="AO58" i="8"/>
  <c r="AW58" i="8"/>
  <c r="BE58" i="8"/>
  <c r="BM58" i="8"/>
  <c r="BU58" i="8"/>
  <c r="I107" i="8"/>
  <c r="H110" i="8"/>
  <c r="E108" i="8"/>
  <c r="D108" i="8"/>
  <c r="I110" i="8"/>
  <c r="H109" i="8"/>
  <c r="E107" i="8"/>
  <c r="D107" i="8"/>
  <c r="I108" i="8"/>
  <c r="E110" i="8"/>
  <c r="P93" i="8"/>
  <c r="AD115" i="8"/>
  <c r="AD117" i="8" s="1"/>
  <c r="AL115" i="8"/>
  <c r="AL117" i="8" s="1"/>
  <c r="AT115" i="8"/>
  <c r="AT117" i="8" s="1"/>
  <c r="BJ115" i="8"/>
  <c r="BJ117" i="8" s="1"/>
  <c r="BR115" i="8"/>
  <c r="BR117" i="8" s="1"/>
  <c r="J28" i="17"/>
  <c r="E28" i="17" s="1"/>
  <c r="R11" i="9"/>
  <c r="P7" i="10" s="1"/>
  <c r="BH30" i="9"/>
  <c r="BP30" i="9"/>
  <c r="M92" i="8"/>
  <c r="G110" i="8"/>
  <c r="BX30" i="9"/>
  <c r="AJ11" i="10"/>
  <c r="AR11" i="10"/>
  <c r="BH11" i="10"/>
  <c r="BP11" i="10"/>
  <c r="BX11" i="10"/>
  <c r="T11" i="10"/>
  <c r="L29" i="10"/>
  <c r="L39" i="10" s="1"/>
  <c r="M20" i="10"/>
  <c r="AZ11" i="10"/>
  <c r="AB30" i="9"/>
  <c r="AJ30" i="9"/>
  <c r="AE11" i="10"/>
  <c r="AM11" i="10"/>
  <c r="AU11" i="10"/>
  <c r="BC11" i="10"/>
  <c r="BK11" i="10"/>
  <c r="BS11" i="10"/>
  <c r="Z11" i="10"/>
  <c r="Y115" i="8"/>
  <c r="Y117" i="8" s="1"/>
  <c r="BQ115" i="8"/>
  <c r="BQ117" i="8" s="1"/>
  <c r="AR30" i="9"/>
  <c r="AK30" i="9"/>
  <c r="AS30" i="9"/>
  <c r="BA30" i="9"/>
  <c r="BI30" i="9"/>
  <c r="BQ30" i="9"/>
  <c r="BY30" i="9"/>
  <c r="AF11" i="10"/>
  <c r="AN11" i="10"/>
  <c r="AV11" i="10"/>
  <c r="BD11" i="10"/>
  <c r="BL11" i="10"/>
  <c r="BT11" i="10"/>
  <c r="O5" i="9"/>
  <c r="W5" i="9"/>
  <c r="AE5" i="9"/>
  <c r="V30" i="9"/>
  <c r="AL30" i="9"/>
  <c r="AT30" i="9"/>
  <c r="BB30" i="9"/>
  <c r="BJ30" i="9"/>
  <c r="BR30" i="9"/>
  <c r="BZ30" i="9"/>
  <c r="BU11" i="10"/>
  <c r="AW6" i="10"/>
  <c r="AV115" i="8" s="1"/>
  <c r="AV117" i="8" s="1"/>
  <c r="AM30" i="9"/>
  <c r="AU30" i="9"/>
  <c r="BC30" i="9"/>
  <c r="BK30" i="9"/>
  <c r="BS30" i="9"/>
  <c r="CA30" i="9"/>
  <c r="AH11" i="10"/>
  <c r="AP11" i="10"/>
  <c r="AX11" i="10"/>
  <c r="BF11" i="10"/>
  <c r="BN11" i="10"/>
  <c r="BV11" i="10"/>
  <c r="W11" i="10"/>
  <c r="P30" i="9"/>
  <c r="AN30" i="9"/>
  <c r="AV30" i="9"/>
  <c r="BD30" i="9"/>
  <c r="BL30" i="9"/>
  <c r="BT30" i="9"/>
  <c r="CB30" i="9"/>
  <c r="AI11" i="10"/>
  <c r="AQ11" i="10"/>
  <c r="AY11" i="10"/>
  <c r="BG11" i="10"/>
  <c r="BO11" i="10"/>
  <c r="BW11" i="10"/>
  <c r="BE6" i="10"/>
  <c r="BD115" i="8" s="1"/>
  <c r="BD117" i="8" s="1"/>
  <c r="W124" i="8"/>
  <c r="X11" i="10"/>
  <c r="L25" i="10"/>
  <c r="L35" i="10" s="1"/>
  <c r="L45" i="10" s="1"/>
  <c r="K76" i="8" s="1"/>
  <c r="M16" i="10"/>
  <c r="Q30" i="9"/>
  <c r="AG30" i="9"/>
  <c r="AO30" i="9"/>
  <c r="AW30" i="9"/>
  <c r="BE30" i="9"/>
  <c r="BM30" i="9"/>
  <c r="BU30" i="9"/>
  <c r="Y11" i="10"/>
  <c r="L26" i="10"/>
  <c r="L36" i="10" s="1"/>
  <c r="L46" i="10" s="1"/>
  <c r="K77" i="8" s="1"/>
  <c r="AH30" i="9"/>
  <c r="AP30" i="9"/>
  <c r="AX30" i="9"/>
  <c r="BF30" i="9"/>
  <c r="BN30" i="9"/>
  <c r="BV30" i="9"/>
  <c r="AK11" i="10"/>
  <c r="AS11" i="10"/>
  <c r="BA11" i="10"/>
  <c r="BI11" i="10"/>
  <c r="BQ11" i="10"/>
  <c r="BY11" i="10"/>
  <c r="AG6" i="10"/>
  <c r="AF115" i="8" s="1"/>
  <c r="AF117" i="8" s="1"/>
  <c r="BM6" i="10"/>
  <c r="BL115" i="8" s="1"/>
  <c r="BL117" i="8" s="1"/>
  <c r="T5" i="9"/>
  <c r="O17" i="9"/>
  <c r="M8" i="10" s="1"/>
  <c r="M17" i="10" s="1"/>
  <c r="AA30" i="9"/>
  <c r="C4" i="13"/>
  <c r="E13" i="10"/>
  <c r="E22" i="10" s="1"/>
  <c r="E32" i="10" s="1"/>
  <c r="E42" i="10" s="1"/>
  <c r="M18" i="10"/>
  <c r="F4" i="10"/>
  <c r="H4" i="11"/>
  <c r="L27" i="10"/>
  <c r="L37" i="10" s="1"/>
  <c r="L47" i="10" s="1"/>
  <c r="K78" i="8" s="1"/>
  <c r="G15" i="12"/>
  <c r="H15" i="12" s="1"/>
  <c r="E17" i="11"/>
  <c r="K31" i="11"/>
  <c r="K34" i="11" s="1"/>
  <c r="S31" i="11"/>
  <c r="S34" i="11" s="1"/>
  <c r="S14" i="8" s="1"/>
  <c r="AA14" i="8"/>
  <c r="BD14" i="8"/>
  <c r="AA20" i="8"/>
  <c r="AK14" i="8"/>
  <c r="AL14" i="8"/>
  <c r="AZ14" i="8"/>
  <c r="AE14" i="8"/>
  <c r="U31" i="11"/>
  <c r="U34" i="11" s="1"/>
  <c r="U14" i="8" s="1"/>
  <c r="AC14" i="8"/>
  <c r="G14" i="12"/>
  <c r="H14" i="12" s="1"/>
  <c r="I14" i="12" s="1"/>
  <c r="J14" i="12" s="1"/>
  <c r="K14" i="12" s="1"/>
  <c r="E16" i="12"/>
  <c r="F14" i="12"/>
  <c r="F16" i="12" s="1"/>
  <c r="H17" i="11"/>
  <c r="X17" i="11"/>
  <c r="X20" i="8" s="1"/>
  <c r="AQ14" i="8"/>
  <c r="AF14" i="8"/>
  <c r="AN14" i="8"/>
  <c r="AT14" i="8"/>
  <c r="V16" i="11"/>
  <c r="Q31" i="11"/>
  <c r="Q34" i="11" s="1"/>
  <c r="Q14" i="8" s="1"/>
  <c r="R31" i="11"/>
  <c r="R34" i="11" s="1"/>
  <c r="R14" i="8" s="1"/>
  <c r="AH14" i="8"/>
  <c r="AU14" i="8"/>
  <c r="G36" i="15"/>
  <c r="R32" i="3" s="1"/>
  <c r="R34" i="3" s="1"/>
  <c r="H37" i="15"/>
  <c r="I24" i="17"/>
  <c r="D27" i="17"/>
  <c r="D8" i="16"/>
  <c r="D6" i="16" s="1"/>
  <c r="G17" i="16"/>
  <c r="G8" i="16" s="1"/>
  <c r="G6" i="16" s="1"/>
  <c r="F17" i="16"/>
  <c r="E17" i="16"/>
  <c r="E8" i="16" s="1"/>
  <c r="E6" i="16" s="1"/>
  <c r="H17" i="16"/>
  <c r="H8" i="16" s="1"/>
  <c r="H6" i="16" s="1"/>
  <c r="F9" i="17"/>
  <c r="H24" i="17"/>
  <c r="D28" i="17"/>
  <c r="D21" i="17"/>
  <c r="F30" i="17"/>
  <c r="E17" i="17"/>
  <c r="D31" i="17"/>
  <c r="F31" i="17" s="1"/>
  <c r="E16" i="17"/>
  <c r="F16" i="17" s="1"/>
  <c r="F29" i="17"/>
  <c r="F19" i="17"/>
  <c r="D18" i="17"/>
  <c r="F18" i="17" s="1"/>
  <c r="E25" i="17"/>
  <c r="E7" i="17"/>
  <c r="F7" i="17" s="1"/>
  <c r="E11" i="17"/>
  <c r="F11" i="17" s="1"/>
  <c r="F17" i="17"/>
  <c r="F16" i="16"/>
  <c r="F8" i="16" s="1"/>
  <c r="F6" i="16" s="1"/>
  <c r="S5" i="10" l="1"/>
  <c r="J28" i="3"/>
  <c r="F28" i="17"/>
  <c r="J24" i="17"/>
  <c r="AC30" i="9"/>
  <c r="I28" i="3"/>
  <c r="F32" i="17"/>
  <c r="V61" i="3"/>
  <c r="M115" i="8"/>
  <c r="M117" i="8" s="1"/>
  <c r="Z30" i="9"/>
  <c r="V11" i="10"/>
  <c r="Y30" i="9"/>
  <c r="O115" i="8"/>
  <c r="O117" i="8" s="1"/>
  <c r="AD30" i="9"/>
  <c r="AO11" i="10"/>
  <c r="AB11" i="10"/>
  <c r="F27" i="17"/>
  <c r="O11" i="10"/>
  <c r="N30" i="9"/>
  <c r="L11" i="10"/>
  <c r="AF30" i="9"/>
  <c r="X30" i="9"/>
  <c r="R30" i="9"/>
  <c r="P11" i="10"/>
  <c r="X31" i="11"/>
  <c r="X34" i="11" s="1"/>
  <c r="X14" i="8" s="1"/>
  <c r="K15" i="12"/>
  <c r="I15" i="12"/>
  <c r="Z34" i="11"/>
  <c r="Z14" i="8" s="1"/>
  <c r="Y31" i="11"/>
  <c r="Y34" i="11" s="1"/>
  <c r="Y14" i="8" s="1"/>
  <c r="P87" i="8"/>
  <c r="P112" i="8" s="1"/>
  <c r="L86" i="8"/>
  <c r="L90" i="8" s="1"/>
  <c r="G4" i="17"/>
  <c r="L15" i="8"/>
  <c r="O86" i="8"/>
  <c r="O90" i="8" s="1"/>
  <c r="J4" i="17"/>
  <c r="O15" i="8"/>
  <c r="J5" i="17" s="1"/>
  <c r="P86" i="8"/>
  <c r="H4" i="17"/>
  <c r="N15" i="8"/>
  <c r="N87" i="8"/>
  <c r="N112" i="8" s="1"/>
  <c r="N86" i="8"/>
  <c r="M15" i="8"/>
  <c r="M86" i="8"/>
  <c r="N111" i="8" s="1"/>
  <c r="AR15" i="8"/>
  <c r="BC14" i="8"/>
  <c r="BC86" i="8" s="1"/>
  <c r="M112" i="8"/>
  <c r="AR87" i="8"/>
  <c r="T86" i="8"/>
  <c r="T87" i="8"/>
  <c r="M26" i="10"/>
  <c r="M36" i="10" s="1"/>
  <c r="N17" i="10"/>
  <c r="I162" i="1"/>
  <c r="I158" i="1"/>
  <c r="I160" i="1"/>
  <c r="I163" i="1"/>
  <c r="I159" i="1"/>
  <c r="I161" i="1"/>
  <c r="I164" i="1"/>
  <c r="G168" i="1"/>
  <c r="E167" i="1"/>
  <c r="AU87" i="8"/>
  <c r="AU86" i="8"/>
  <c r="AU15" i="8"/>
  <c r="AK87" i="8"/>
  <c r="AK86" i="8"/>
  <c r="AK15" i="8"/>
  <c r="AH87" i="8"/>
  <c r="AH86" i="8"/>
  <c r="AH15" i="8"/>
  <c r="BM14" i="8"/>
  <c r="BF14" i="8"/>
  <c r="BO14" i="8"/>
  <c r="BG14" i="8"/>
  <c r="BI14" i="8"/>
  <c r="BP14" i="8"/>
  <c r="BL14" i="8"/>
  <c r="BJ14" i="8"/>
  <c r="BA14" i="8"/>
  <c r="AD20" i="8"/>
  <c r="AD14" i="8"/>
  <c r="M27" i="10"/>
  <c r="N18" i="10"/>
  <c r="AB90" i="8"/>
  <c r="G16" i="12"/>
  <c r="G9" i="12"/>
  <c r="H6" i="12"/>
  <c r="I166" i="1"/>
  <c r="H166" i="1"/>
  <c r="D169" i="1" s="1"/>
  <c r="H167" i="1"/>
  <c r="G167" i="1"/>
  <c r="K14" i="8"/>
  <c r="AR90" i="8"/>
  <c r="BU18" i="8"/>
  <c r="AW18" i="8"/>
  <c r="Y18" i="8"/>
  <c r="M18" i="8"/>
  <c r="H8" i="17" s="1"/>
  <c r="AK18" i="8"/>
  <c r="BI18" i="8"/>
  <c r="AO14" i="8"/>
  <c r="R87" i="8"/>
  <c r="R86" i="8"/>
  <c r="R15" i="8"/>
  <c r="M29" i="10"/>
  <c r="M39" i="10" s="1"/>
  <c r="M49" i="10" s="1"/>
  <c r="L79" i="8" s="1"/>
  <c r="N20" i="10"/>
  <c r="K56" i="15"/>
  <c r="J57" i="15"/>
  <c r="K57" i="15" s="1"/>
  <c r="L57" i="15" s="1"/>
  <c r="M57" i="15" s="1"/>
  <c r="N57" i="15" s="1"/>
  <c r="O57" i="15" s="1"/>
  <c r="P57" i="15" s="1"/>
  <c r="Q57" i="15" s="1"/>
  <c r="R57" i="15" s="1"/>
  <c r="S57" i="15" s="1"/>
  <c r="T57" i="15" s="1"/>
  <c r="U57" i="15" s="1"/>
  <c r="V57" i="15" s="1"/>
  <c r="W57" i="15" s="1"/>
  <c r="X57" i="15" s="1"/>
  <c r="Y57" i="15" s="1"/>
  <c r="Z57" i="15" s="1"/>
  <c r="AA57" i="15" s="1"/>
  <c r="AB57" i="15" s="1"/>
  <c r="AC57" i="15" s="1"/>
  <c r="AD57" i="15" s="1"/>
  <c r="AE57" i="15" s="1"/>
  <c r="AF57" i="15" s="1"/>
  <c r="AG57" i="15" s="1"/>
  <c r="AH57" i="15" s="1"/>
  <c r="AI57" i="15" s="1"/>
  <c r="AJ57" i="15" s="1"/>
  <c r="AK57" i="15" s="1"/>
  <c r="AL57" i="15" s="1"/>
  <c r="AM57" i="15" s="1"/>
  <c r="AN57" i="15" s="1"/>
  <c r="AO57" i="15" s="1"/>
  <c r="AP57" i="15" s="1"/>
  <c r="AQ57" i="15" s="1"/>
  <c r="AR57" i="15" s="1"/>
  <c r="AS57" i="15" s="1"/>
  <c r="AT57" i="15" s="1"/>
  <c r="AU57" i="15" s="1"/>
  <c r="AV57" i="15" s="1"/>
  <c r="AW57" i="15" s="1"/>
  <c r="AX57" i="15" s="1"/>
  <c r="AY57" i="15" s="1"/>
  <c r="AZ57" i="15" s="1"/>
  <c r="BA57" i="15" s="1"/>
  <c r="BB57" i="15" s="1"/>
  <c r="BC57" i="15" s="1"/>
  <c r="BD57" i="15" s="1"/>
  <c r="BE57" i="15" s="1"/>
  <c r="BF57" i="15" s="1"/>
  <c r="BG57" i="15" s="1"/>
  <c r="BH57" i="15" s="1"/>
  <c r="BI57" i="15" s="1"/>
  <c r="BJ57" i="15" s="1"/>
  <c r="BK57" i="15" s="1"/>
  <c r="BL57" i="15" s="1"/>
  <c r="BM57" i="15" s="1"/>
  <c r="BN57" i="15" s="1"/>
  <c r="BO57" i="15" s="1"/>
  <c r="BP57" i="15" s="1"/>
  <c r="BQ57" i="15" s="1"/>
  <c r="BR57" i="15" s="1"/>
  <c r="BS57" i="15" s="1"/>
  <c r="J58" i="15"/>
  <c r="K58" i="15" s="1"/>
  <c r="L58" i="15" s="1"/>
  <c r="M58" i="15" s="1"/>
  <c r="N58" i="15" s="1"/>
  <c r="O58" i="15" s="1"/>
  <c r="P58" i="15" s="1"/>
  <c r="Q58" i="15" s="1"/>
  <c r="R58" i="15" s="1"/>
  <c r="S58" i="15" s="1"/>
  <c r="T58" i="15" s="1"/>
  <c r="U58" i="15" s="1"/>
  <c r="V58" i="15" s="1"/>
  <c r="W58" i="15" s="1"/>
  <c r="X58" i="15" s="1"/>
  <c r="Y58" i="15" s="1"/>
  <c r="Z58" i="15" s="1"/>
  <c r="AA58" i="15" s="1"/>
  <c r="AB58" i="15" s="1"/>
  <c r="AC58" i="15" s="1"/>
  <c r="AD58" i="15" s="1"/>
  <c r="AE58" i="15" s="1"/>
  <c r="AF58" i="15" s="1"/>
  <c r="AG58" i="15" s="1"/>
  <c r="AH58" i="15" s="1"/>
  <c r="AI58" i="15" s="1"/>
  <c r="AJ58" i="15" s="1"/>
  <c r="AK58" i="15" s="1"/>
  <c r="AL58" i="15" s="1"/>
  <c r="AM58" i="15" s="1"/>
  <c r="AN58" i="15" s="1"/>
  <c r="AO58" i="15" s="1"/>
  <c r="AP58" i="15" s="1"/>
  <c r="AQ58" i="15" s="1"/>
  <c r="AR58" i="15" s="1"/>
  <c r="AS58" i="15" s="1"/>
  <c r="AT58" i="15" s="1"/>
  <c r="AU58" i="15" s="1"/>
  <c r="AV58" i="15" s="1"/>
  <c r="AW58" i="15" s="1"/>
  <c r="AX58" i="15" s="1"/>
  <c r="AY58" i="15" s="1"/>
  <c r="AZ58" i="15" s="1"/>
  <c r="BA58" i="15" s="1"/>
  <c r="BB58" i="15" s="1"/>
  <c r="BC58" i="15" s="1"/>
  <c r="BD58" i="15" s="1"/>
  <c r="BE58" i="15" s="1"/>
  <c r="BF58" i="15" s="1"/>
  <c r="BG58" i="15" s="1"/>
  <c r="BH58" i="15" s="1"/>
  <c r="BI58" i="15" s="1"/>
  <c r="BJ58" i="15" s="1"/>
  <c r="BK58" i="15" s="1"/>
  <c r="BL58" i="15" s="1"/>
  <c r="BM58" i="15" s="1"/>
  <c r="BN58" i="15" s="1"/>
  <c r="BO58" i="15" s="1"/>
  <c r="BP58" i="15" s="1"/>
  <c r="BQ58" i="15" s="1"/>
  <c r="BR58" i="15" s="1"/>
  <c r="BS58" i="15" s="1"/>
  <c r="K33" i="17"/>
  <c r="S17" i="9"/>
  <c r="K88" i="3"/>
  <c r="K89" i="3" s="1"/>
  <c r="N69" i="3"/>
  <c r="L1" i="11"/>
  <c r="K2" i="11"/>
  <c r="K4" i="11" s="1"/>
  <c r="H57" i="15"/>
  <c r="G55" i="15"/>
  <c r="K48" i="3"/>
  <c r="E243" i="1" s="1"/>
  <c r="E269" i="1"/>
  <c r="E276" i="1" s="1"/>
  <c r="L7" i="8"/>
  <c r="M5" i="7"/>
  <c r="H91" i="15"/>
  <c r="H38" i="15"/>
  <c r="H36" i="15"/>
  <c r="S32" i="3" s="1"/>
  <c r="S34" i="3" s="1"/>
  <c r="I37" i="15"/>
  <c r="L4" i="17"/>
  <c r="Q87" i="8"/>
  <c r="Q86" i="8"/>
  <c r="Q15" i="8"/>
  <c r="L5" i="17" s="1"/>
  <c r="AN86" i="8"/>
  <c r="AN87" i="8"/>
  <c r="AN15" i="8"/>
  <c r="AQ87" i="8"/>
  <c r="AQ86" i="8"/>
  <c r="AR111" i="8" s="1"/>
  <c r="AQ15" i="8"/>
  <c r="AC87" i="8"/>
  <c r="AC86" i="8"/>
  <c r="AC15" i="8"/>
  <c r="AZ87" i="8"/>
  <c r="AZ86" i="8"/>
  <c r="AZ15" i="8"/>
  <c r="BD86" i="8"/>
  <c r="BD87" i="8"/>
  <c r="BD15" i="8"/>
  <c r="BM11" i="10"/>
  <c r="AC5" i="10"/>
  <c r="AE30" i="9"/>
  <c r="L23" i="10"/>
  <c r="L19" i="10"/>
  <c r="K115" i="8" s="1"/>
  <c r="J84" i="3"/>
  <c r="K70" i="3"/>
  <c r="AE23" i="8"/>
  <c r="G4" i="7"/>
  <c r="L24" i="10"/>
  <c r="L34" i="10" s="1"/>
  <c r="L44" i="10" s="1"/>
  <c r="K75" i="8" s="1"/>
  <c r="J48" i="3"/>
  <c r="D243" i="1" s="1"/>
  <c r="D269" i="1"/>
  <c r="D276" i="1" s="1"/>
  <c r="AX14" i="8"/>
  <c r="Y87" i="8"/>
  <c r="Y86" i="8"/>
  <c r="Y15" i="8"/>
  <c r="W87" i="8"/>
  <c r="W86" i="8"/>
  <c r="W15" i="8"/>
  <c r="K21" i="17"/>
  <c r="Q32" i="8"/>
  <c r="L42" i="10"/>
  <c r="L32" i="10"/>
  <c r="L13" i="10"/>
  <c r="L22" i="10"/>
  <c r="F25" i="17"/>
  <c r="V17" i="11"/>
  <c r="V20" i="8" s="1"/>
  <c r="V30" i="11"/>
  <c r="V31" i="11" s="1"/>
  <c r="V34" i="11" s="1"/>
  <c r="V14" i="8" s="1"/>
  <c r="AF86" i="8"/>
  <c r="AF87" i="8"/>
  <c r="AF15" i="8"/>
  <c r="AI14" i="8"/>
  <c r="U87" i="8"/>
  <c r="U86" i="8"/>
  <c r="U15" i="8"/>
  <c r="AL87" i="8"/>
  <c r="AL86" i="8"/>
  <c r="AL15" i="8"/>
  <c r="BE11" i="10"/>
  <c r="U5" i="10"/>
  <c r="W30" i="9"/>
  <c r="S11" i="10"/>
  <c r="R115" i="8"/>
  <c r="R117" i="8" s="1"/>
  <c r="L49" i="10"/>
  <c r="K79" i="8" s="1"/>
  <c r="V60" i="3"/>
  <c r="W62" i="3"/>
  <c r="I5" i="12"/>
  <c r="I13" i="12" s="1"/>
  <c r="J4" i="9"/>
  <c r="G5" i="8"/>
  <c r="L73" i="3"/>
  <c r="L5" i="3"/>
  <c r="M3" i="3"/>
  <c r="L26" i="3"/>
  <c r="L66" i="3"/>
  <c r="G26" i="17"/>
  <c r="O6" i="9"/>
  <c r="M6" i="10" s="1"/>
  <c r="M15" i="10" s="1"/>
  <c r="F65" i="8"/>
  <c r="F102" i="8" s="1"/>
  <c r="F42" i="8" s="1"/>
  <c r="F50" i="8"/>
  <c r="J88" i="3"/>
  <c r="J89" i="3" s="1"/>
  <c r="AG11" i="10"/>
  <c r="R50" i="3"/>
  <c r="R40" i="3"/>
  <c r="R56" i="3" s="1"/>
  <c r="AW14" i="8"/>
  <c r="AT87" i="8"/>
  <c r="AT86" i="8"/>
  <c r="AT15" i="8"/>
  <c r="X86" i="8"/>
  <c r="X87" i="8"/>
  <c r="X15" i="8"/>
  <c r="AA87" i="8"/>
  <c r="AB112" i="8" s="1"/>
  <c r="AA86" i="8"/>
  <c r="AB111" i="8" s="1"/>
  <c r="AA15" i="8"/>
  <c r="M37" i="10"/>
  <c r="R5" i="10"/>
  <c r="T30" i="9"/>
  <c r="M25" i="10"/>
  <c r="M35" i="10" s="1"/>
  <c r="N16" i="10"/>
  <c r="AW11" i="10"/>
  <c r="M5" i="10"/>
  <c r="M14" i="10" s="1"/>
  <c r="Q93" i="8"/>
  <c r="E12" i="17"/>
  <c r="F12" i="17" s="1"/>
  <c r="V58" i="3"/>
  <c r="R3" i="3"/>
  <c r="S2" i="3"/>
  <c r="AE87" i="8"/>
  <c r="AE86" i="8"/>
  <c r="AE15" i="8"/>
  <c r="S87" i="8"/>
  <c r="S86" i="8"/>
  <c r="S15" i="8"/>
  <c r="D4" i="13"/>
  <c r="G4" i="10"/>
  <c r="F13" i="10"/>
  <c r="F22" i="10" s="1"/>
  <c r="F32" i="10" s="1"/>
  <c r="F42" i="10" s="1"/>
  <c r="AA11" i="10"/>
  <c r="Z115" i="8"/>
  <c r="Z117" i="8" s="1"/>
  <c r="BW18" i="8"/>
  <c r="BO18" i="8"/>
  <c r="BG18" i="8"/>
  <c r="AY18" i="8"/>
  <c r="AQ18" i="8"/>
  <c r="AI18" i="8"/>
  <c r="AA18" i="8"/>
  <c r="S18" i="8"/>
  <c r="BV18" i="8"/>
  <c r="BN18" i="8"/>
  <c r="BF18" i="8"/>
  <c r="AX18" i="8"/>
  <c r="AP18" i="8"/>
  <c r="AH18" i="8"/>
  <c r="Z18" i="8"/>
  <c r="R18" i="8"/>
  <c r="BM18" i="8"/>
  <c r="BE18" i="8"/>
  <c r="AO18" i="8"/>
  <c r="AG18" i="8"/>
  <c r="Q18" i="8"/>
  <c r="L8" i="17" s="1"/>
  <c r="BT18" i="8"/>
  <c r="BL18" i="8"/>
  <c r="BD18" i="8"/>
  <c r="AV18" i="8"/>
  <c r="AN18" i="8"/>
  <c r="AF18" i="8"/>
  <c r="X18" i="8"/>
  <c r="P18" i="8"/>
  <c r="K8" i="17" s="1"/>
  <c r="BS18" i="8"/>
  <c r="BK18" i="8"/>
  <c r="BC18" i="8"/>
  <c r="AU18" i="8"/>
  <c r="AM18" i="8"/>
  <c r="AE18" i="8"/>
  <c r="W18" i="8"/>
  <c r="O18" i="8"/>
  <c r="J8" i="17" s="1"/>
  <c r="E8" i="17" s="1"/>
  <c r="BR18" i="8"/>
  <c r="BJ18" i="8"/>
  <c r="BB18" i="8"/>
  <c r="AT18" i="8"/>
  <c r="AL18" i="8"/>
  <c r="AD18" i="8"/>
  <c r="V18" i="8"/>
  <c r="N18" i="8"/>
  <c r="I8" i="17" s="1"/>
  <c r="BA18" i="8"/>
  <c r="U18" i="8"/>
  <c r="AZ18" i="8"/>
  <c r="T18" i="8"/>
  <c r="BY18" i="8"/>
  <c r="AS18" i="8"/>
  <c r="BX18" i="8"/>
  <c r="AR18" i="8"/>
  <c r="L18" i="8"/>
  <c r="G8" i="17" s="1"/>
  <c r="BQ18" i="8"/>
  <c r="BP18" i="8"/>
  <c r="AJ18" i="8"/>
  <c r="AC18" i="8"/>
  <c r="AB18" i="8"/>
  <c r="BH18" i="8"/>
  <c r="H16" i="12"/>
  <c r="E65" i="8"/>
  <c r="E102" i="8" s="1"/>
  <c r="E42" i="8" s="1"/>
  <c r="E50" i="8"/>
  <c r="F3" i="15"/>
  <c r="O4" i="9"/>
  <c r="M4" i="10" s="1"/>
  <c r="M4" i="7"/>
  <c r="L5" i="8"/>
  <c r="Q88" i="3"/>
  <c r="Q73" i="3"/>
  <c r="Q5" i="3"/>
  <c r="Q26" i="3"/>
  <c r="Q48" i="3" s="1"/>
  <c r="Q1" i="3"/>
  <c r="L3" i="10"/>
  <c r="F8" i="12"/>
  <c r="F7" i="12"/>
  <c r="F6" i="12"/>
  <c r="V59" i="3"/>
  <c r="K102" i="8"/>
  <c r="K42" i="8" s="1"/>
  <c r="K50" i="8" s="1"/>
  <c r="K65" i="8"/>
  <c r="L19" i="8"/>
  <c r="H165" i="1"/>
  <c r="I165" i="1"/>
  <c r="K28" i="3"/>
  <c r="L27" i="3"/>
  <c r="I16" i="12" l="1"/>
  <c r="AL112" i="8"/>
  <c r="AR112" i="8"/>
  <c r="BC15" i="8"/>
  <c r="P90" i="8"/>
  <c r="N90" i="8"/>
  <c r="O112" i="8"/>
  <c r="D4" i="17"/>
  <c r="E4" i="17"/>
  <c r="O111" i="8"/>
  <c r="P111" i="8"/>
  <c r="M111" i="8"/>
  <c r="E5" i="17"/>
  <c r="F5" i="17" s="1"/>
  <c r="M90" i="8"/>
  <c r="X112" i="8"/>
  <c r="BC87" i="8"/>
  <c r="BD112" i="8" s="1"/>
  <c r="U112" i="8"/>
  <c r="T90" i="8"/>
  <c r="S112" i="8"/>
  <c r="M24" i="10"/>
  <c r="M34" i="10" s="1"/>
  <c r="M44" i="10" s="1"/>
  <c r="L75" i="8" s="1"/>
  <c r="N15" i="10"/>
  <c r="Z87" i="8"/>
  <c r="Z112" i="8" s="1"/>
  <c r="Z86" i="8"/>
  <c r="AA111" i="8" s="1"/>
  <c r="Z15" i="8"/>
  <c r="M23" i="10"/>
  <c r="N14" i="10"/>
  <c r="M19" i="10"/>
  <c r="AI87" i="8"/>
  <c r="AI112" i="8" s="1"/>
  <c r="AI86" i="8"/>
  <c r="AI15" i="8"/>
  <c r="M45" i="10"/>
  <c r="L76" i="8" s="1"/>
  <c r="L88" i="3"/>
  <c r="L89" i="3" s="1"/>
  <c r="AL111" i="8"/>
  <c r="AL90" i="8"/>
  <c r="Y112" i="8"/>
  <c r="I91" i="15"/>
  <c r="I38" i="15"/>
  <c r="P33" i="3"/>
  <c r="R33" i="3"/>
  <c r="R35" i="3" s="1"/>
  <c r="BJ87" i="8"/>
  <c r="BJ86" i="8"/>
  <c r="BJ15" i="8"/>
  <c r="BG87" i="8"/>
  <c r="BG86" i="8"/>
  <c r="BG15" i="8"/>
  <c r="AW87" i="8"/>
  <c r="AW86" i="8"/>
  <c r="AW15" i="8"/>
  <c r="AX87" i="8"/>
  <c r="AX86" i="8"/>
  <c r="AX15" i="8"/>
  <c r="S40" i="3"/>
  <c r="S56" i="3" s="1"/>
  <c r="S50" i="3"/>
  <c r="S36" i="3"/>
  <c r="S52" i="3" s="1"/>
  <c r="I57" i="15"/>
  <c r="I55" i="15" s="1"/>
  <c r="T33" i="3" s="1"/>
  <c r="T35" i="3" s="1"/>
  <c r="T51" i="3" s="1"/>
  <c r="I58" i="15"/>
  <c r="J59" i="15" s="1"/>
  <c r="K60" i="15" s="1"/>
  <c r="L61" i="15" s="1"/>
  <c r="L2" i="11"/>
  <c r="L4" i="11" s="1"/>
  <c r="M1" i="11"/>
  <c r="BO87" i="8"/>
  <c r="BO86" i="8"/>
  <c r="BO15" i="8"/>
  <c r="AU111" i="8"/>
  <c r="AU90" i="8"/>
  <c r="S111" i="8"/>
  <c r="S90" i="8"/>
  <c r="G3" i="15"/>
  <c r="P4" i="9"/>
  <c r="N4" i="10" s="1"/>
  <c r="M5" i="8"/>
  <c r="N4" i="7"/>
  <c r="R88" i="3"/>
  <c r="R73" i="3"/>
  <c r="R5" i="3"/>
  <c r="R26" i="3"/>
  <c r="R48" i="3" s="1"/>
  <c r="R1" i="3"/>
  <c r="D93" i="8"/>
  <c r="R93" i="8"/>
  <c r="R11" i="10"/>
  <c r="Q115" i="8"/>
  <c r="Q117" i="8" s="1"/>
  <c r="J92" i="3"/>
  <c r="K91" i="3"/>
  <c r="J91" i="3"/>
  <c r="AF112" i="8"/>
  <c r="T112" i="8"/>
  <c r="BD111" i="8"/>
  <c r="BD90" i="8"/>
  <c r="AC112" i="8"/>
  <c r="E87" i="8"/>
  <c r="AN90" i="8"/>
  <c r="H92" i="15"/>
  <c r="I39" i="15"/>
  <c r="K87" i="8"/>
  <c r="K86" i="8"/>
  <c r="K15" i="8"/>
  <c r="BL86" i="8"/>
  <c r="BL87" i="8"/>
  <c r="BL15" i="8"/>
  <c r="BF87" i="8"/>
  <c r="BF86" i="8"/>
  <c r="BF15" i="8"/>
  <c r="AU112" i="8"/>
  <c r="AC111" i="8"/>
  <c r="AC90" i="8"/>
  <c r="E86" i="8"/>
  <c r="X111" i="8"/>
  <c r="X90" i="8"/>
  <c r="D26" i="17"/>
  <c r="G24" i="17"/>
  <c r="AF111" i="8"/>
  <c r="AF90" i="8"/>
  <c r="W90" i="8"/>
  <c r="H90" i="15"/>
  <c r="L56" i="15"/>
  <c r="K59" i="15"/>
  <c r="L59" i="15" s="1"/>
  <c r="M59" i="15" s="1"/>
  <c r="N59" i="15" s="1"/>
  <c r="O59" i="15" s="1"/>
  <c r="P59" i="15" s="1"/>
  <c r="Q59" i="15" s="1"/>
  <c r="R59" i="15" s="1"/>
  <c r="S59" i="15" s="1"/>
  <c r="T59" i="15" s="1"/>
  <c r="U59" i="15" s="1"/>
  <c r="V59" i="15" s="1"/>
  <c r="W59" i="15" s="1"/>
  <c r="X59" i="15" s="1"/>
  <c r="Y59" i="15" s="1"/>
  <c r="Z59" i="15" s="1"/>
  <c r="AA59" i="15" s="1"/>
  <c r="AB59" i="15" s="1"/>
  <c r="AC59" i="15" s="1"/>
  <c r="AD59" i="15" s="1"/>
  <c r="AE59" i="15" s="1"/>
  <c r="AF59" i="15" s="1"/>
  <c r="AG59" i="15" s="1"/>
  <c r="AH59" i="15" s="1"/>
  <c r="AI59" i="15" s="1"/>
  <c r="AJ59" i="15" s="1"/>
  <c r="AK59" i="15" s="1"/>
  <c r="AL59" i="15" s="1"/>
  <c r="AM59" i="15" s="1"/>
  <c r="AN59" i="15" s="1"/>
  <c r="AO59" i="15" s="1"/>
  <c r="AP59" i="15" s="1"/>
  <c r="AQ59" i="15" s="1"/>
  <c r="AR59" i="15" s="1"/>
  <c r="AS59" i="15" s="1"/>
  <c r="AT59" i="15" s="1"/>
  <c r="AU59" i="15" s="1"/>
  <c r="AV59" i="15" s="1"/>
  <c r="AW59" i="15" s="1"/>
  <c r="AX59" i="15" s="1"/>
  <c r="AY59" i="15" s="1"/>
  <c r="AZ59" i="15" s="1"/>
  <c r="BA59" i="15" s="1"/>
  <c r="BB59" i="15" s="1"/>
  <c r="BC59" i="15" s="1"/>
  <c r="BD59" i="15" s="1"/>
  <c r="BE59" i="15" s="1"/>
  <c r="BF59" i="15" s="1"/>
  <c r="BG59" i="15" s="1"/>
  <c r="BH59" i="15" s="1"/>
  <c r="BI59" i="15" s="1"/>
  <c r="BJ59" i="15" s="1"/>
  <c r="BK59" i="15" s="1"/>
  <c r="BL59" i="15" s="1"/>
  <c r="BM59" i="15" s="1"/>
  <c r="BN59" i="15" s="1"/>
  <c r="BO59" i="15" s="1"/>
  <c r="BP59" i="15" s="1"/>
  <c r="BQ59" i="15" s="1"/>
  <c r="BR59" i="15" s="1"/>
  <c r="BS59" i="15" s="1"/>
  <c r="K55" i="15"/>
  <c r="V33" i="3" s="1"/>
  <c r="V35" i="3" s="1"/>
  <c r="V51" i="3" s="1"/>
  <c r="T111" i="8"/>
  <c r="R111" i="8"/>
  <c r="R90" i="8"/>
  <c r="D25" i="9"/>
  <c r="F25" i="9" s="1"/>
  <c r="AD87" i="8"/>
  <c r="AD112" i="8" s="1"/>
  <c r="AD86" i="8"/>
  <c r="AD15" i="8"/>
  <c r="BP86" i="8"/>
  <c r="BP87" i="8"/>
  <c r="BP112" i="8" s="1"/>
  <c r="BP15" i="8"/>
  <c r="BM87" i="8"/>
  <c r="BM86" i="8"/>
  <c r="BM15" i="8"/>
  <c r="L33" i="10"/>
  <c r="L28" i="10"/>
  <c r="L30" i="10" s="1"/>
  <c r="G2" i="17"/>
  <c r="G23" i="17" s="1"/>
  <c r="L102" i="8"/>
  <c r="L42" i="8" s="1"/>
  <c r="L50" i="8" s="1"/>
  <c r="L65" i="8"/>
  <c r="M11" i="10"/>
  <c r="L115" i="8"/>
  <c r="L117" i="8" s="1"/>
  <c r="W60" i="3"/>
  <c r="X62" i="3"/>
  <c r="W58" i="3"/>
  <c r="W59" i="3"/>
  <c r="U11" i="10"/>
  <c r="T115" i="8"/>
  <c r="T117" i="8" s="1"/>
  <c r="U111" i="8"/>
  <c r="U90" i="8"/>
  <c r="V87" i="8"/>
  <c r="V112" i="8" s="1"/>
  <c r="V86" i="8"/>
  <c r="V15" i="8"/>
  <c r="R112" i="8"/>
  <c r="H55" i="15"/>
  <c r="S33" i="3" s="1"/>
  <c r="S35" i="3" s="1"/>
  <c r="S51" i="3" s="1"/>
  <c r="AG14" i="8"/>
  <c r="AG20" i="8"/>
  <c r="M42" i="10"/>
  <c r="M32" i="10"/>
  <c r="M22" i="10"/>
  <c r="M13" i="10"/>
  <c r="L28" i="3"/>
  <c r="M27" i="3"/>
  <c r="F9" i="12"/>
  <c r="O3" i="9"/>
  <c r="L4" i="8"/>
  <c r="M3" i="7"/>
  <c r="E4" i="13"/>
  <c r="H4" i="10"/>
  <c r="G13" i="10"/>
  <c r="G22" i="10" s="1"/>
  <c r="G32" i="10" s="1"/>
  <c r="G42" i="10" s="1"/>
  <c r="W61" i="3"/>
  <c r="F269" i="1"/>
  <c r="F276" i="1" s="1"/>
  <c r="L48" i="3"/>
  <c r="F243" i="1" s="1"/>
  <c r="AC11" i="10"/>
  <c r="AB115" i="8"/>
  <c r="AB117" i="8" s="1"/>
  <c r="AZ90" i="8"/>
  <c r="AQ90" i="8"/>
  <c r="Q111" i="8"/>
  <c r="Q90" i="8"/>
  <c r="D86" i="8"/>
  <c r="M9" i="7"/>
  <c r="L9" i="8" s="1"/>
  <c r="M8" i="7"/>
  <c r="K92" i="3"/>
  <c r="L91" i="3"/>
  <c r="AO87" i="8"/>
  <c r="AO86" i="8"/>
  <c r="AO15" i="8"/>
  <c r="N27" i="10"/>
  <c r="N37" i="10" s="1"/>
  <c r="O18" i="10"/>
  <c r="BV14" i="8"/>
  <c r="BU14" i="8"/>
  <c r="BS14" i="8"/>
  <c r="BR14" i="8"/>
  <c r="BY14" i="8"/>
  <c r="BX14" i="8"/>
  <c r="AK90" i="8"/>
  <c r="J37" i="15"/>
  <c r="G169" i="1"/>
  <c r="N26" i="10"/>
  <c r="N36" i="10" s="1"/>
  <c r="N46" i="10" s="1"/>
  <c r="M77" i="8" s="1"/>
  <c r="O17" i="10"/>
  <c r="G65" i="8"/>
  <c r="G102" i="8" s="1"/>
  <c r="G42" i="8" s="1"/>
  <c r="G50" i="8"/>
  <c r="Q91" i="3"/>
  <c r="AE111" i="8"/>
  <c r="AE90" i="8"/>
  <c r="N25" i="10"/>
  <c r="N35" i="10" s="1"/>
  <c r="O16" i="10"/>
  <c r="AA90" i="8"/>
  <c r="J5" i="12"/>
  <c r="J13" i="12" s="1"/>
  <c r="J16" i="12" s="1"/>
  <c r="K4" i="9"/>
  <c r="H5" i="8"/>
  <c r="M73" i="3"/>
  <c r="M26" i="3"/>
  <c r="M66" i="3"/>
  <c r="M5" i="3"/>
  <c r="N3" i="3"/>
  <c r="L21" i="17"/>
  <c r="E21" i="17" s="1"/>
  <c r="F21" i="17" s="1"/>
  <c r="R32" i="8"/>
  <c r="S32" i="8" s="1"/>
  <c r="T32" i="8" s="1"/>
  <c r="U32" i="8" s="1"/>
  <c r="V32" i="8" s="1"/>
  <c r="W32" i="8" s="1"/>
  <c r="X32" i="8" s="1"/>
  <c r="Y32" i="8" s="1"/>
  <c r="Z32" i="8" s="1"/>
  <c r="AA32" i="8" s="1"/>
  <c r="AB32" i="8" s="1"/>
  <c r="AC32" i="8" s="1"/>
  <c r="AD32" i="8" s="1"/>
  <c r="AE32" i="8" s="1"/>
  <c r="AF32" i="8" s="1"/>
  <c r="AG32" i="8" s="1"/>
  <c r="AH32" i="8" s="1"/>
  <c r="AI32" i="8" s="1"/>
  <c r="AJ32" i="8" s="1"/>
  <c r="AK32" i="8" s="1"/>
  <c r="AL32" i="8" s="1"/>
  <c r="AM32" i="8" s="1"/>
  <c r="AN32" i="8" s="1"/>
  <c r="AO32" i="8" s="1"/>
  <c r="AP32" i="8" s="1"/>
  <c r="AQ32" i="8" s="1"/>
  <c r="AR32" i="8" s="1"/>
  <c r="AS32" i="8" s="1"/>
  <c r="AT32" i="8" s="1"/>
  <c r="AU32" i="8" s="1"/>
  <c r="AV32" i="8" s="1"/>
  <c r="AW32" i="8" s="1"/>
  <c r="AX32" i="8" s="1"/>
  <c r="AY32" i="8" s="1"/>
  <c r="AZ32" i="8" s="1"/>
  <c r="BA32" i="8" s="1"/>
  <c r="BB32" i="8" s="1"/>
  <c r="BC32" i="8" s="1"/>
  <c r="BD32" i="8" s="1"/>
  <c r="BE32" i="8" s="1"/>
  <c r="BF32" i="8" s="1"/>
  <c r="BG32" i="8" s="1"/>
  <c r="BH32" i="8" s="1"/>
  <c r="BI32" i="8" s="1"/>
  <c r="BJ32" i="8" s="1"/>
  <c r="BK32" i="8" s="1"/>
  <c r="BL32" i="8" s="1"/>
  <c r="BM32" i="8" s="1"/>
  <c r="BN32" i="8" s="1"/>
  <c r="BO32" i="8" s="1"/>
  <c r="BP32" i="8" s="1"/>
  <c r="BQ32" i="8" s="1"/>
  <c r="BR32" i="8" s="1"/>
  <c r="BS32" i="8" s="1"/>
  <c r="BT32" i="8" s="1"/>
  <c r="BU32" i="8" s="1"/>
  <c r="BV32" i="8" s="1"/>
  <c r="BW32" i="8" s="1"/>
  <c r="BX32" i="8" s="1"/>
  <c r="BY32" i="8" s="1"/>
  <c r="H4" i="7"/>
  <c r="K84" i="3"/>
  <c r="L70" i="3"/>
  <c r="AN23" i="8"/>
  <c r="AP23" i="8"/>
  <c r="AF23" i="8"/>
  <c r="AH23" i="8"/>
  <c r="AM23" i="8"/>
  <c r="AO23" i="8"/>
  <c r="AL23" i="8"/>
  <c r="AG23" i="8"/>
  <c r="AJ23" i="8"/>
  <c r="AK23" i="8"/>
  <c r="AQ23" i="8"/>
  <c r="AI23" i="8"/>
  <c r="Q112" i="8"/>
  <c r="D87" i="8"/>
  <c r="D112" i="8" s="1"/>
  <c r="L26" i="8"/>
  <c r="G15" i="17" s="1"/>
  <c r="Q8" i="10"/>
  <c r="S30" i="9"/>
  <c r="N29" i="10"/>
  <c r="N39" i="10" s="1"/>
  <c r="O20" i="10"/>
  <c r="BC90" i="8"/>
  <c r="I6" i="12"/>
  <c r="H9" i="12"/>
  <c r="BA87" i="8"/>
  <c r="BA86" i="8"/>
  <c r="BA15" i="8"/>
  <c r="S3" i="3"/>
  <c r="T2" i="3"/>
  <c r="D8" i="17"/>
  <c r="F8" i="17" s="1"/>
  <c r="AE112" i="8"/>
  <c r="AT90" i="8"/>
  <c r="Y111" i="8"/>
  <c r="Y90" i="8"/>
  <c r="K117" i="8"/>
  <c r="E33" i="17"/>
  <c r="K24" i="17"/>
  <c r="M47" i="10"/>
  <c r="L78" i="8" s="1"/>
  <c r="BI87" i="8"/>
  <c r="BI86" i="8"/>
  <c r="BI15" i="8"/>
  <c r="AH90" i="8"/>
  <c r="M46" i="10"/>
  <c r="L77" i="8" s="1"/>
  <c r="M28" i="10" l="1"/>
  <c r="M30" i="10" s="1"/>
  <c r="L25" i="8" s="1"/>
  <c r="L106" i="8" s="1"/>
  <c r="F4" i="17"/>
  <c r="AA112" i="8"/>
  <c r="W112" i="8"/>
  <c r="N47" i="10"/>
  <c r="M78" i="8" s="1"/>
  <c r="N49" i="10"/>
  <c r="M79" i="8" s="1"/>
  <c r="N45" i="10"/>
  <c r="M76" i="8" s="1"/>
  <c r="S78" i="3"/>
  <c r="I4" i="7"/>
  <c r="H65" i="8"/>
  <c r="H102" i="8" s="1"/>
  <c r="H42" i="8" s="1"/>
  <c r="H50" i="8"/>
  <c r="BU87" i="8"/>
  <c r="BU86" i="8"/>
  <c r="BU15" i="8"/>
  <c r="AO111" i="8"/>
  <c r="AO90" i="8"/>
  <c r="F86" i="8"/>
  <c r="L8" i="8"/>
  <c r="L6" i="8" s="1"/>
  <c r="M7" i="7"/>
  <c r="M10" i="7" s="1"/>
  <c r="L24" i="8"/>
  <c r="G13" i="17" s="1"/>
  <c r="L16" i="8"/>
  <c r="BM111" i="8"/>
  <c r="BM90" i="8"/>
  <c r="H86" i="8"/>
  <c r="AD111" i="8"/>
  <c r="AD90" i="8"/>
  <c r="H89" i="15"/>
  <c r="I93" i="15"/>
  <c r="J40" i="15"/>
  <c r="S93" i="8"/>
  <c r="L92" i="3"/>
  <c r="N23" i="10"/>
  <c r="N28" i="10" s="1"/>
  <c r="N30" i="10" s="1"/>
  <c r="M25" i="8" s="1"/>
  <c r="M106" i="8" s="1"/>
  <c r="O14" i="10"/>
  <c r="N19" i="10"/>
  <c r="N24" i="10"/>
  <c r="N34" i="10" s="1"/>
  <c r="O15" i="10"/>
  <c r="M88" i="3"/>
  <c r="M89" i="3" s="1"/>
  <c r="BF90" i="8"/>
  <c r="M2" i="11"/>
  <c r="M4" i="11" s="1"/>
  <c r="N1" i="11"/>
  <c r="AW90" i="8"/>
  <c r="O29" i="10"/>
  <c r="O39" i="10" s="1"/>
  <c r="P20" i="10"/>
  <c r="BA111" i="8"/>
  <c r="BA90" i="8"/>
  <c r="G86" i="8"/>
  <c r="BV87" i="8"/>
  <c r="BV112" i="8" s="1"/>
  <c r="BV86" i="8"/>
  <c r="BV15" i="8"/>
  <c r="AO112" i="8"/>
  <c r="F87" i="8"/>
  <c r="F112" i="8" s="1"/>
  <c r="F4" i="13"/>
  <c r="I4" i="10"/>
  <c r="H13" i="10"/>
  <c r="H22" i="10" s="1"/>
  <c r="H32" i="10" s="1"/>
  <c r="H42" i="10" s="1"/>
  <c r="M3" i="10"/>
  <c r="BM112" i="8"/>
  <c r="H87" i="8"/>
  <c r="M56" i="15"/>
  <c r="L60" i="15"/>
  <c r="M60" i="15" s="1"/>
  <c r="N60" i="15" s="1"/>
  <c r="O60" i="15" s="1"/>
  <c r="P60" i="15" s="1"/>
  <c r="Q60" i="15" s="1"/>
  <c r="R60" i="15" s="1"/>
  <c r="S60" i="15" s="1"/>
  <c r="T60" i="15" s="1"/>
  <c r="U60" i="15" s="1"/>
  <c r="V60" i="15" s="1"/>
  <c r="W60" i="15" s="1"/>
  <c r="X60" i="15" s="1"/>
  <c r="Y60" i="15" s="1"/>
  <c r="Z60" i="15" s="1"/>
  <c r="AA60" i="15" s="1"/>
  <c r="AB60" i="15" s="1"/>
  <c r="AC60" i="15" s="1"/>
  <c r="AD60" i="15" s="1"/>
  <c r="AE60" i="15" s="1"/>
  <c r="AF60" i="15" s="1"/>
  <c r="AG60" i="15" s="1"/>
  <c r="AH60" i="15" s="1"/>
  <c r="AI60" i="15" s="1"/>
  <c r="AJ60" i="15" s="1"/>
  <c r="AK60" i="15" s="1"/>
  <c r="AL60" i="15" s="1"/>
  <c r="AM60" i="15" s="1"/>
  <c r="AN60" i="15" s="1"/>
  <c r="AO60" i="15" s="1"/>
  <c r="AP60" i="15" s="1"/>
  <c r="AQ60" i="15" s="1"/>
  <c r="AR60" i="15" s="1"/>
  <c r="AS60" i="15" s="1"/>
  <c r="AT60" i="15" s="1"/>
  <c r="AU60" i="15" s="1"/>
  <c r="AV60" i="15" s="1"/>
  <c r="AW60" i="15" s="1"/>
  <c r="AX60" i="15" s="1"/>
  <c r="AY60" i="15" s="1"/>
  <c r="AZ60" i="15" s="1"/>
  <c r="BA60" i="15" s="1"/>
  <c r="BB60" i="15" s="1"/>
  <c r="BC60" i="15" s="1"/>
  <c r="BD60" i="15" s="1"/>
  <c r="BE60" i="15" s="1"/>
  <c r="BF60" i="15" s="1"/>
  <c r="BG60" i="15" s="1"/>
  <c r="BH60" i="15" s="1"/>
  <c r="BI60" i="15" s="1"/>
  <c r="BJ60" i="15" s="1"/>
  <c r="BK60" i="15" s="1"/>
  <c r="BL60" i="15" s="1"/>
  <c r="BM60" i="15" s="1"/>
  <c r="BN60" i="15" s="1"/>
  <c r="BO60" i="15" s="1"/>
  <c r="BP60" i="15" s="1"/>
  <c r="BQ60" i="15" s="1"/>
  <c r="BR60" i="15" s="1"/>
  <c r="BS60" i="15" s="1"/>
  <c r="E111" i="8"/>
  <c r="E90" i="8"/>
  <c r="H2" i="17"/>
  <c r="H23" i="17" s="1"/>
  <c r="M102" i="8"/>
  <c r="M42" i="8" s="1"/>
  <c r="M50" i="8" s="1"/>
  <c r="M65" i="8"/>
  <c r="M63" i="15"/>
  <c r="N64" i="15" s="1"/>
  <c r="N65" i="15" s="1"/>
  <c r="O66" i="15" s="1"/>
  <c r="P67" i="15" s="1"/>
  <c r="Q68" i="15" s="1"/>
  <c r="M62" i="15"/>
  <c r="R91" i="3"/>
  <c r="BJ111" i="8"/>
  <c r="BJ90" i="8"/>
  <c r="AI111" i="8"/>
  <c r="AI90" i="8"/>
  <c r="J91" i="15"/>
  <c r="K37" i="15"/>
  <c r="J38" i="15"/>
  <c r="J39" i="15"/>
  <c r="T3" i="3"/>
  <c r="U2" i="3"/>
  <c r="K5" i="12"/>
  <c r="K13" i="12" s="1"/>
  <c r="K16" i="12" s="1"/>
  <c r="L4" i="9"/>
  <c r="I5" i="8"/>
  <c r="N73" i="3"/>
  <c r="N66" i="3"/>
  <c r="N5" i="3"/>
  <c r="N26" i="3"/>
  <c r="O26" i="10"/>
  <c r="O36" i="10" s="1"/>
  <c r="P17" i="10"/>
  <c r="BY87" i="8"/>
  <c r="BY86" i="8"/>
  <c r="BY15" i="8"/>
  <c r="O27" i="10"/>
  <c r="O37" i="10" s="1"/>
  <c r="P18" i="10"/>
  <c r="D111" i="8"/>
  <c r="D90" i="8"/>
  <c r="N27" i="3"/>
  <c r="N28" i="3" s="1"/>
  <c r="M28" i="3"/>
  <c r="L38" i="10"/>
  <c r="L40" i="10" s="1"/>
  <c r="M33" i="10"/>
  <c r="L43" i="10"/>
  <c r="O25" i="9"/>
  <c r="O24" i="9" s="1"/>
  <c r="O30" i="9" s="1"/>
  <c r="F30" i="9"/>
  <c r="K111" i="8"/>
  <c r="K90" i="8"/>
  <c r="L111" i="8"/>
  <c r="P3" i="9"/>
  <c r="N3" i="7"/>
  <c r="M4" i="8"/>
  <c r="AX111" i="8"/>
  <c r="AX90" i="8"/>
  <c r="I92" i="15"/>
  <c r="I90" i="15" s="1"/>
  <c r="H3" i="15"/>
  <c r="Q4" i="9"/>
  <c r="O4" i="10" s="1"/>
  <c r="O4" i="7"/>
  <c r="N5" i="8"/>
  <c r="S88" i="3"/>
  <c r="S73" i="3"/>
  <c r="S5" i="3"/>
  <c r="S26" i="3"/>
  <c r="S48" i="3" s="1"/>
  <c r="S1" i="3"/>
  <c r="AJ14" i="8"/>
  <c r="AJ20" i="8"/>
  <c r="BL90" i="8"/>
  <c r="K112" i="8"/>
  <c r="L112" i="8"/>
  <c r="E112" i="8"/>
  <c r="BO90" i="8"/>
  <c r="O6" i="7"/>
  <c r="AX112" i="8"/>
  <c r="I36" i="15"/>
  <c r="T32" i="3" s="1"/>
  <c r="BX87" i="8"/>
  <c r="BX86" i="8"/>
  <c r="BX15" i="8"/>
  <c r="F26" i="17"/>
  <c r="D24" i="17"/>
  <c r="BJ112" i="8"/>
  <c r="P115" i="8"/>
  <c r="P117" i="8" s="1"/>
  <c r="Q11" i="10"/>
  <c r="BR87" i="8"/>
  <c r="BR86" i="8"/>
  <c r="BR15" i="8"/>
  <c r="F33" i="17"/>
  <c r="E24" i="17"/>
  <c r="J6" i="12"/>
  <c r="I9" i="12"/>
  <c r="O25" i="10"/>
  <c r="O35" i="10" s="1"/>
  <c r="P16" i="10"/>
  <c r="BS87" i="8"/>
  <c r="BS86" i="8"/>
  <c r="BS15" i="8"/>
  <c r="AG87" i="8"/>
  <c r="AG86" i="8"/>
  <c r="AG15" i="8"/>
  <c r="V90" i="8"/>
  <c r="V111" i="8"/>
  <c r="BP111" i="8"/>
  <c r="BP90" i="8"/>
  <c r="BG111" i="8"/>
  <c r="BG90" i="8"/>
  <c r="J55" i="15"/>
  <c r="U33" i="3" s="1"/>
  <c r="U35" i="3" s="1"/>
  <c r="U51" i="3" s="1"/>
  <c r="R51" i="3"/>
  <c r="N6" i="7" s="1"/>
  <c r="R78" i="3"/>
  <c r="R77" i="3"/>
  <c r="Z111" i="8"/>
  <c r="Z90" i="8"/>
  <c r="BA112" i="8"/>
  <c r="G87" i="8"/>
  <c r="N42" i="10"/>
  <c r="N32" i="10"/>
  <c r="N22" i="10"/>
  <c r="N13" i="10"/>
  <c r="BI90" i="8"/>
  <c r="M70" i="3"/>
  <c r="L84" i="3"/>
  <c r="BA23" i="8"/>
  <c r="AV23" i="8"/>
  <c r="AS23" i="8"/>
  <c r="AU23" i="8"/>
  <c r="AZ23" i="8"/>
  <c r="AR23" i="8"/>
  <c r="BB23" i="8"/>
  <c r="AY23" i="8"/>
  <c r="AX23" i="8"/>
  <c r="AW23" i="8"/>
  <c r="AT23" i="8"/>
  <c r="BC23" i="8"/>
  <c r="G269" i="1"/>
  <c r="G276" i="1" s="1"/>
  <c r="M48" i="3"/>
  <c r="G243" i="1" s="1"/>
  <c r="Y62" i="3"/>
  <c r="X60" i="3"/>
  <c r="X59" i="3"/>
  <c r="X58" i="3"/>
  <c r="X61" i="3"/>
  <c r="W111" i="8"/>
  <c r="S77" i="3"/>
  <c r="N19" i="8" s="1"/>
  <c r="BG112" i="8"/>
  <c r="P35" i="3"/>
  <c r="BS112" i="8" l="1"/>
  <c r="G112" i="8"/>
  <c r="O47" i="10"/>
  <c r="N78" i="8" s="1"/>
  <c r="O49" i="10"/>
  <c r="N79" i="8" s="1"/>
  <c r="O45" i="10"/>
  <c r="N76" i="8" s="1"/>
  <c r="O46" i="10"/>
  <c r="N77" i="8" s="1"/>
  <c r="BX90" i="8"/>
  <c r="N2" i="11"/>
  <c r="N4" i="11" s="1"/>
  <c r="O1" i="11"/>
  <c r="M19" i="8"/>
  <c r="AG111" i="8"/>
  <c r="AG90" i="8"/>
  <c r="AH111" i="8"/>
  <c r="L48" i="10"/>
  <c r="K74" i="8"/>
  <c r="K80" i="8" s="1"/>
  <c r="I50" i="8"/>
  <c r="I65" i="8"/>
  <c r="I102" i="8" s="1"/>
  <c r="I42" i="8" s="1"/>
  <c r="G4" i="13"/>
  <c r="I13" i="10"/>
  <c r="I22" i="10" s="1"/>
  <c r="I32" i="10" s="1"/>
  <c r="I42" i="10" s="1"/>
  <c r="J4" i="10"/>
  <c r="I89" i="15"/>
  <c r="L12" i="8"/>
  <c r="L11" i="8"/>
  <c r="L43" i="8"/>
  <c r="L31" i="8"/>
  <c r="G20" i="17" s="1"/>
  <c r="K91" i="15"/>
  <c r="K40" i="15"/>
  <c r="L37" i="15"/>
  <c r="G111" i="8"/>
  <c r="G90" i="8"/>
  <c r="O23" i="10"/>
  <c r="P14" i="10"/>
  <c r="O19" i="10"/>
  <c r="Z62" i="3"/>
  <c r="Y60" i="3"/>
  <c r="Y59" i="3"/>
  <c r="Y58" i="3"/>
  <c r="Y61" i="3"/>
  <c r="AG112" i="8"/>
  <c r="AH112" i="8"/>
  <c r="S91" i="3"/>
  <c r="F111" i="8"/>
  <c r="F90" i="8"/>
  <c r="P27" i="10"/>
  <c r="P37" i="10" s="1"/>
  <c r="Q18" i="10"/>
  <c r="N88" i="3"/>
  <c r="N89" i="3" s="1"/>
  <c r="N92" i="3" s="1"/>
  <c r="K6" i="12" s="1"/>
  <c r="R69" i="15"/>
  <c r="S69" i="15" s="1"/>
  <c r="T69" i="15" s="1"/>
  <c r="U69" i="15" s="1"/>
  <c r="V69" i="15" s="1"/>
  <c r="W69" i="15" s="1"/>
  <c r="X69" i="15" s="1"/>
  <c r="Y69" i="15" s="1"/>
  <c r="Z69" i="15" s="1"/>
  <c r="AA69" i="15" s="1"/>
  <c r="AB69" i="15" s="1"/>
  <c r="AC69" i="15" s="1"/>
  <c r="AD69" i="15" s="1"/>
  <c r="AE69" i="15" s="1"/>
  <c r="AF69" i="15" s="1"/>
  <c r="AG69" i="15" s="1"/>
  <c r="AH69" i="15" s="1"/>
  <c r="AI69" i="15" s="1"/>
  <c r="AJ69" i="15" s="1"/>
  <c r="AK69" i="15" s="1"/>
  <c r="AL69" i="15" s="1"/>
  <c r="AM69" i="15" s="1"/>
  <c r="AN69" i="15" s="1"/>
  <c r="AO69" i="15" s="1"/>
  <c r="AP69" i="15" s="1"/>
  <c r="AQ69" i="15" s="1"/>
  <c r="AR69" i="15" s="1"/>
  <c r="AS69" i="15" s="1"/>
  <c r="AT69" i="15" s="1"/>
  <c r="AU69" i="15" s="1"/>
  <c r="AV69" i="15" s="1"/>
  <c r="AW69" i="15" s="1"/>
  <c r="AX69" i="15" s="1"/>
  <c r="AY69" i="15" s="1"/>
  <c r="AZ69" i="15" s="1"/>
  <c r="BA69" i="15" s="1"/>
  <c r="BB69" i="15" s="1"/>
  <c r="BC69" i="15" s="1"/>
  <c r="BD69" i="15" s="1"/>
  <c r="BE69" i="15" s="1"/>
  <c r="BF69" i="15" s="1"/>
  <c r="BG69" i="15" s="1"/>
  <c r="BH69" i="15" s="1"/>
  <c r="BI69" i="15" s="1"/>
  <c r="BJ69" i="15" s="1"/>
  <c r="BK69" i="15" s="1"/>
  <c r="BL69" i="15" s="1"/>
  <c r="BM69" i="15" s="1"/>
  <c r="BN69" i="15" s="1"/>
  <c r="BO69" i="15" s="1"/>
  <c r="BP69" i="15" s="1"/>
  <c r="BQ69" i="15" s="1"/>
  <c r="BR69" i="15" s="1"/>
  <c r="BS69" i="15" s="1"/>
  <c r="R70" i="15"/>
  <c r="S70" i="15" s="1"/>
  <c r="T70" i="15" s="1"/>
  <c r="U70" i="15" s="1"/>
  <c r="V70" i="15" s="1"/>
  <c r="W70" i="15" s="1"/>
  <c r="X70" i="15" s="1"/>
  <c r="Y70" i="15" s="1"/>
  <c r="Z70" i="15" s="1"/>
  <c r="AA70" i="15" s="1"/>
  <c r="AB70" i="15" s="1"/>
  <c r="AC70" i="15" s="1"/>
  <c r="AD70" i="15" s="1"/>
  <c r="AE70" i="15" s="1"/>
  <c r="AF70" i="15" s="1"/>
  <c r="AG70" i="15" s="1"/>
  <c r="AH70" i="15" s="1"/>
  <c r="AI70" i="15" s="1"/>
  <c r="AJ70" i="15" s="1"/>
  <c r="AK70" i="15" s="1"/>
  <c r="AL70" i="15" s="1"/>
  <c r="AM70" i="15" s="1"/>
  <c r="AN70" i="15" s="1"/>
  <c r="AO70" i="15" s="1"/>
  <c r="AP70" i="15" s="1"/>
  <c r="AQ70" i="15" s="1"/>
  <c r="AR70" i="15" s="1"/>
  <c r="AS70" i="15" s="1"/>
  <c r="AT70" i="15" s="1"/>
  <c r="AU70" i="15" s="1"/>
  <c r="AV70" i="15" s="1"/>
  <c r="AW70" i="15" s="1"/>
  <c r="AX70" i="15" s="1"/>
  <c r="AY70" i="15" s="1"/>
  <c r="AZ70" i="15" s="1"/>
  <c r="BA70" i="15" s="1"/>
  <c r="BB70" i="15" s="1"/>
  <c r="BC70" i="15" s="1"/>
  <c r="BD70" i="15" s="1"/>
  <c r="BE70" i="15" s="1"/>
  <c r="BF70" i="15" s="1"/>
  <c r="BG70" i="15" s="1"/>
  <c r="BH70" i="15" s="1"/>
  <c r="BI70" i="15" s="1"/>
  <c r="BJ70" i="15" s="1"/>
  <c r="BK70" i="15" s="1"/>
  <c r="BL70" i="15" s="1"/>
  <c r="BM70" i="15" s="1"/>
  <c r="BN70" i="15" s="1"/>
  <c r="BO70" i="15" s="1"/>
  <c r="BP70" i="15" s="1"/>
  <c r="BQ70" i="15" s="1"/>
  <c r="BR70" i="15" s="1"/>
  <c r="BS70" i="15" s="1"/>
  <c r="M92" i="3"/>
  <c r="AM14" i="8"/>
  <c r="AM20" i="8"/>
  <c r="I2" i="17"/>
  <c r="I23" i="17" s="1"/>
  <c r="N102" i="8"/>
  <c r="N42" i="8" s="1"/>
  <c r="N50" i="8" s="1"/>
  <c r="N65" i="8"/>
  <c r="N33" i="10"/>
  <c r="M38" i="10"/>
  <c r="M40" i="10" s="1"/>
  <c r="M43" i="10"/>
  <c r="M7" i="8"/>
  <c r="N5" i="7"/>
  <c r="N8" i="7"/>
  <c r="P25" i="10"/>
  <c r="P35" i="10" s="1"/>
  <c r="Q16" i="10"/>
  <c r="P29" i="10"/>
  <c r="P39" i="10" s="1"/>
  <c r="Q20" i="10"/>
  <c r="M91" i="3"/>
  <c r="T93" i="8"/>
  <c r="J4" i="7"/>
  <c r="O42" i="10"/>
  <c r="O22" i="10"/>
  <c r="O13" i="10"/>
  <c r="O32" i="10"/>
  <c r="H111" i="8"/>
  <c r="H90" i="8"/>
  <c r="BS111" i="8"/>
  <c r="BS90" i="8"/>
  <c r="BR90" i="8"/>
  <c r="F24" i="17"/>
  <c r="Q3" i="9"/>
  <c r="N4" i="8"/>
  <c r="O3" i="7"/>
  <c r="M24" i="8"/>
  <c r="M16" i="8"/>
  <c r="BY111" i="8"/>
  <c r="BY90" i="8"/>
  <c r="I86" i="8"/>
  <c r="N48" i="3"/>
  <c r="H243" i="1" s="1"/>
  <c r="H269" i="1"/>
  <c r="H276" i="1" s="1"/>
  <c r="J93" i="15"/>
  <c r="K39" i="15"/>
  <c r="L55" i="15"/>
  <c r="W33" i="3" s="1"/>
  <c r="W35" i="3" s="1"/>
  <c r="W51" i="3" s="1"/>
  <c r="G6" i="17"/>
  <c r="L13" i="8"/>
  <c r="L46" i="8" s="1"/>
  <c r="P51" i="3"/>
  <c r="P77" i="3"/>
  <c r="P78" i="3"/>
  <c r="M84" i="3"/>
  <c r="N70" i="3"/>
  <c r="BM23" i="8"/>
  <c r="BJ23" i="8"/>
  <c r="BE23" i="8"/>
  <c r="BI23" i="8"/>
  <c r="BD23" i="8"/>
  <c r="BH23" i="8"/>
  <c r="BL23" i="8"/>
  <c r="BO23" i="8"/>
  <c r="BG23" i="8"/>
  <c r="BK23" i="8"/>
  <c r="BN23" i="8"/>
  <c r="BF23" i="8"/>
  <c r="O8" i="7"/>
  <c r="N7" i="8"/>
  <c r="O5" i="7"/>
  <c r="BY112" i="8"/>
  <c r="I87" i="8"/>
  <c r="I112" i="8" s="1"/>
  <c r="U3" i="3"/>
  <c r="V2" i="3"/>
  <c r="J92" i="15"/>
  <c r="J90" i="15" s="1"/>
  <c r="K38" i="15"/>
  <c r="M61" i="15"/>
  <c r="N61" i="15" s="1"/>
  <c r="O61" i="15" s="1"/>
  <c r="P61" i="15" s="1"/>
  <c r="Q61" i="15" s="1"/>
  <c r="R61" i="15" s="1"/>
  <c r="S61" i="15" s="1"/>
  <c r="T61" i="15" s="1"/>
  <c r="U61" i="15" s="1"/>
  <c r="V61" i="15" s="1"/>
  <c r="W61" i="15" s="1"/>
  <c r="X61" i="15" s="1"/>
  <c r="Y61" i="15" s="1"/>
  <c r="Z61" i="15" s="1"/>
  <c r="AA61" i="15" s="1"/>
  <c r="AB61" i="15" s="1"/>
  <c r="AC61" i="15" s="1"/>
  <c r="AD61" i="15" s="1"/>
  <c r="AE61" i="15" s="1"/>
  <c r="AF61" i="15" s="1"/>
  <c r="AG61" i="15" s="1"/>
  <c r="AH61" i="15" s="1"/>
  <c r="AI61" i="15" s="1"/>
  <c r="AJ61" i="15" s="1"/>
  <c r="AK61" i="15" s="1"/>
  <c r="AL61" i="15" s="1"/>
  <c r="AM61" i="15" s="1"/>
  <c r="AN61" i="15" s="1"/>
  <c r="AO61" i="15" s="1"/>
  <c r="AP61" i="15" s="1"/>
  <c r="AQ61" i="15" s="1"/>
  <c r="AR61" i="15" s="1"/>
  <c r="AS61" i="15" s="1"/>
  <c r="AT61" i="15" s="1"/>
  <c r="AU61" i="15" s="1"/>
  <c r="AV61" i="15" s="1"/>
  <c r="AW61" i="15" s="1"/>
  <c r="AX61" i="15" s="1"/>
  <c r="AY61" i="15" s="1"/>
  <c r="AZ61" i="15" s="1"/>
  <c r="BA61" i="15" s="1"/>
  <c r="BB61" i="15" s="1"/>
  <c r="BC61" i="15" s="1"/>
  <c r="BD61" i="15" s="1"/>
  <c r="BE61" i="15" s="1"/>
  <c r="BF61" i="15" s="1"/>
  <c r="BG61" i="15" s="1"/>
  <c r="BH61" i="15" s="1"/>
  <c r="BI61" i="15" s="1"/>
  <c r="BJ61" i="15" s="1"/>
  <c r="BK61" i="15" s="1"/>
  <c r="BL61" i="15" s="1"/>
  <c r="BM61" i="15" s="1"/>
  <c r="BN61" i="15" s="1"/>
  <c r="BO61" i="15" s="1"/>
  <c r="BP61" i="15" s="1"/>
  <c r="BQ61" i="15" s="1"/>
  <c r="BR61" i="15" s="1"/>
  <c r="BS61" i="15" s="1"/>
  <c r="N56" i="15"/>
  <c r="N44" i="10"/>
  <c r="M75" i="8" s="1"/>
  <c r="J94" i="15"/>
  <c r="K41" i="15"/>
  <c r="T38" i="3"/>
  <c r="T54" i="3" s="1"/>
  <c r="T34" i="3"/>
  <c r="AJ87" i="8"/>
  <c r="AJ86" i="8"/>
  <c r="AJ15" i="8"/>
  <c r="O24" i="10"/>
  <c r="O34" i="10" s="1"/>
  <c r="P15" i="10"/>
  <c r="J9" i="12"/>
  <c r="N3" i="10"/>
  <c r="C7" i="13"/>
  <c r="F33" i="9"/>
  <c r="N119" i="8"/>
  <c r="F32" i="9"/>
  <c r="H68" i="3"/>
  <c r="I68" i="3" s="1"/>
  <c r="P26" i="10"/>
  <c r="P36" i="10" s="1"/>
  <c r="Q17" i="10"/>
  <c r="I3" i="15"/>
  <c r="R4" i="9"/>
  <c r="P4" i="10" s="1"/>
  <c r="O5" i="8"/>
  <c r="T88" i="3"/>
  <c r="P4" i="7"/>
  <c r="T73" i="3"/>
  <c r="T5" i="3"/>
  <c r="T26" i="3"/>
  <c r="T48" i="3" s="1"/>
  <c r="T1" i="3"/>
  <c r="J36" i="15"/>
  <c r="U32" i="3" s="1"/>
  <c r="H112" i="8"/>
  <c r="BV111" i="8"/>
  <c r="BV90" i="8"/>
  <c r="BU90" i="8"/>
  <c r="N91" i="3" l="1"/>
  <c r="M55" i="15"/>
  <c r="X33" i="3" s="1"/>
  <c r="X35" i="3" s="1"/>
  <c r="X51" i="3" s="1"/>
  <c r="P49" i="10"/>
  <c r="O79" i="8" s="1"/>
  <c r="J89" i="15"/>
  <c r="P45" i="10"/>
  <c r="O76" i="8" s="1"/>
  <c r="O44" i="10"/>
  <c r="N75" i="8" s="1"/>
  <c r="P47" i="10"/>
  <c r="O78" i="8" s="1"/>
  <c r="P46" i="10"/>
  <c r="O77" i="8" s="1"/>
  <c r="AM87" i="8"/>
  <c r="AM86" i="8"/>
  <c r="AM15" i="8"/>
  <c r="L91" i="15"/>
  <c r="M37" i="15"/>
  <c r="L41" i="15"/>
  <c r="J3" i="15"/>
  <c r="S4" i="9"/>
  <c r="Q4" i="10" s="1"/>
  <c r="P5" i="8"/>
  <c r="Q4" i="7"/>
  <c r="U73" i="3"/>
  <c r="U5" i="3"/>
  <c r="U26" i="3"/>
  <c r="U48" i="3" s="1"/>
  <c r="U1" i="3"/>
  <c r="U88" i="3"/>
  <c r="U91" i="3" s="1"/>
  <c r="M48" i="10"/>
  <c r="L74" i="8"/>
  <c r="L80" i="8" s="1"/>
  <c r="AP14" i="8"/>
  <c r="AP20" i="8"/>
  <c r="K94" i="15"/>
  <c r="L40" i="15"/>
  <c r="V3" i="3"/>
  <c r="W2" i="3"/>
  <c r="AJ111" i="8"/>
  <c r="AJ90" i="8"/>
  <c r="AK111" i="8"/>
  <c r="J2" i="17"/>
  <c r="J23" i="17" s="1"/>
  <c r="O102" i="8"/>
  <c r="O42" i="8" s="1"/>
  <c r="O50" i="8" s="1"/>
  <c r="O65" i="8"/>
  <c r="P119" i="8"/>
  <c r="N124" i="8"/>
  <c r="N94" i="8"/>
  <c r="AJ112" i="8"/>
  <c r="AK112" i="8"/>
  <c r="N62" i="15"/>
  <c r="O62" i="15" s="1"/>
  <c r="P62" i="15" s="1"/>
  <c r="Q62" i="15" s="1"/>
  <c r="R62" i="15" s="1"/>
  <c r="S62" i="15" s="1"/>
  <c r="T62" i="15" s="1"/>
  <c r="U62" i="15" s="1"/>
  <c r="V62" i="15" s="1"/>
  <c r="W62" i="15" s="1"/>
  <c r="X62" i="15" s="1"/>
  <c r="Y62" i="15" s="1"/>
  <c r="Z62" i="15" s="1"/>
  <c r="AA62" i="15" s="1"/>
  <c r="AB62" i="15" s="1"/>
  <c r="AC62" i="15" s="1"/>
  <c r="AD62" i="15" s="1"/>
  <c r="AE62" i="15" s="1"/>
  <c r="AF62" i="15" s="1"/>
  <c r="AG62" i="15" s="1"/>
  <c r="AH62" i="15" s="1"/>
  <c r="AI62" i="15" s="1"/>
  <c r="AJ62" i="15" s="1"/>
  <c r="AK62" i="15" s="1"/>
  <c r="AL62" i="15" s="1"/>
  <c r="AM62" i="15" s="1"/>
  <c r="AN62" i="15" s="1"/>
  <c r="AO62" i="15" s="1"/>
  <c r="AP62" i="15" s="1"/>
  <c r="AQ62" i="15" s="1"/>
  <c r="AR62" i="15" s="1"/>
  <c r="AS62" i="15" s="1"/>
  <c r="AT62" i="15" s="1"/>
  <c r="AU62" i="15" s="1"/>
  <c r="AV62" i="15" s="1"/>
  <c r="AW62" i="15" s="1"/>
  <c r="AX62" i="15" s="1"/>
  <c r="AY62" i="15" s="1"/>
  <c r="AZ62" i="15" s="1"/>
  <c r="BA62" i="15" s="1"/>
  <c r="BB62" i="15" s="1"/>
  <c r="BC62" i="15" s="1"/>
  <c r="BD62" i="15" s="1"/>
  <c r="BE62" i="15" s="1"/>
  <c r="BF62" i="15" s="1"/>
  <c r="BG62" i="15" s="1"/>
  <c r="BH62" i="15" s="1"/>
  <c r="BI62" i="15" s="1"/>
  <c r="BJ62" i="15" s="1"/>
  <c r="BK62" i="15" s="1"/>
  <c r="BL62" i="15" s="1"/>
  <c r="BM62" i="15" s="1"/>
  <c r="BN62" i="15" s="1"/>
  <c r="BO62" i="15" s="1"/>
  <c r="BP62" i="15" s="1"/>
  <c r="BQ62" i="15" s="1"/>
  <c r="BR62" i="15" s="1"/>
  <c r="BS62" i="15" s="1"/>
  <c r="N63" i="15"/>
  <c r="O63" i="15" s="1"/>
  <c r="P63" i="15" s="1"/>
  <c r="Q63" i="15" s="1"/>
  <c r="R63" i="15" s="1"/>
  <c r="S63" i="15" s="1"/>
  <c r="T63" i="15" s="1"/>
  <c r="U63" i="15" s="1"/>
  <c r="V63" i="15" s="1"/>
  <c r="W63" i="15" s="1"/>
  <c r="X63" i="15" s="1"/>
  <c r="Y63" i="15" s="1"/>
  <c r="Z63" i="15" s="1"/>
  <c r="AA63" i="15" s="1"/>
  <c r="AB63" i="15" s="1"/>
  <c r="AC63" i="15" s="1"/>
  <c r="AD63" i="15" s="1"/>
  <c r="AE63" i="15" s="1"/>
  <c r="AF63" i="15" s="1"/>
  <c r="AG63" i="15" s="1"/>
  <c r="AH63" i="15" s="1"/>
  <c r="AI63" i="15" s="1"/>
  <c r="AJ63" i="15" s="1"/>
  <c r="AK63" i="15" s="1"/>
  <c r="AL63" i="15" s="1"/>
  <c r="AM63" i="15" s="1"/>
  <c r="AN63" i="15" s="1"/>
  <c r="AO63" i="15" s="1"/>
  <c r="AP63" i="15" s="1"/>
  <c r="AQ63" i="15" s="1"/>
  <c r="AR63" i="15" s="1"/>
  <c r="AS63" i="15" s="1"/>
  <c r="AT63" i="15" s="1"/>
  <c r="AU63" i="15" s="1"/>
  <c r="AV63" i="15" s="1"/>
  <c r="AW63" i="15" s="1"/>
  <c r="AX63" i="15" s="1"/>
  <c r="AY63" i="15" s="1"/>
  <c r="AZ63" i="15" s="1"/>
  <c r="BA63" i="15" s="1"/>
  <c r="BB63" i="15" s="1"/>
  <c r="BC63" i="15" s="1"/>
  <c r="BD63" i="15" s="1"/>
  <c r="BE63" i="15" s="1"/>
  <c r="BF63" i="15" s="1"/>
  <c r="BG63" i="15" s="1"/>
  <c r="BH63" i="15" s="1"/>
  <c r="BI63" i="15" s="1"/>
  <c r="BJ63" i="15" s="1"/>
  <c r="BK63" i="15" s="1"/>
  <c r="BL63" i="15" s="1"/>
  <c r="BM63" i="15" s="1"/>
  <c r="BN63" i="15" s="1"/>
  <c r="BO63" i="15" s="1"/>
  <c r="BP63" i="15" s="1"/>
  <c r="BQ63" i="15" s="1"/>
  <c r="BR63" i="15" s="1"/>
  <c r="BS63" i="15" s="1"/>
  <c r="O56" i="15"/>
  <c r="U93" i="8"/>
  <c r="P23" i="10"/>
  <c r="P19" i="10"/>
  <c r="Q14" i="10"/>
  <c r="L45" i="8"/>
  <c r="L33" i="8"/>
  <c r="T91" i="3"/>
  <c r="U38" i="3"/>
  <c r="U54" i="3" s="1"/>
  <c r="U34" i="3"/>
  <c r="P42" i="10"/>
  <c r="P32" i="10"/>
  <c r="P13" i="10"/>
  <c r="P22" i="10"/>
  <c r="T40" i="3"/>
  <c r="T56" i="3" s="1"/>
  <c r="T50" i="3"/>
  <c r="T36" i="3"/>
  <c r="T52" i="3" s="1"/>
  <c r="T37" i="3"/>
  <c r="T53" i="3" s="1"/>
  <c r="K95" i="15"/>
  <c r="L42" i="15"/>
  <c r="K19" i="8"/>
  <c r="K93" i="15"/>
  <c r="L39" i="15"/>
  <c r="M8" i="8"/>
  <c r="O33" i="10"/>
  <c r="N38" i="10"/>
  <c r="N40" i="10" s="1"/>
  <c r="N43" i="10"/>
  <c r="K7" i="12"/>
  <c r="K8" i="12"/>
  <c r="O28" i="10"/>
  <c r="O30" i="10" s="1"/>
  <c r="N25" i="8" s="1"/>
  <c r="N106" i="8" s="1"/>
  <c r="O2" i="11"/>
  <c r="O4" i="11" s="1"/>
  <c r="P1" i="11"/>
  <c r="R3" i="9"/>
  <c r="O4" i="8"/>
  <c r="P3" i="7"/>
  <c r="P24" i="10"/>
  <c r="P34" i="10" s="1"/>
  <c r="Q15" i="10"/>
  <c r="L6" i="7"/>
  <c r="N24" i="8"/>
  <c r="I13" i="17" s="1"/>
  <c r="N16" i="8"/>
  <c r="N9" i="7"/>
  <c r="M9" i="8" s="1"/>
  <c r="Q27" i="10"/>
  <c r="Q37" i="10" s="1"/>
  <c r="Q47" i="10" s="1"/>
  <c r="P78" i="8" s="1"/>
  <c r="R18" i="10"/>
  <c r="O3" i="10"/>
  <c r="M6" i="8"/>
  <c r="M26" i="8"/>
  <c r="H15" i="17" s="1"/>
  <c r="D15" i="17" s="1"/>
  <c r="AA62" i="3"/>
  <c r="Z60" i="3"/>
  <c r="Z61" i="3"/>
  <c r="Z58" i="3"/>
  <c r="Z59" i="3"/>
  <c r="Q26" i="10"/>
  <c r="Q36" i="10" s="1"/>
  <c r="R17" i="10"/>
  <c r="O9" i="7"/>
  <c r="N9" i="8" s="1"/>
  <c r="K92" i="15"/>
  <c r="K90" i="15" s="1"/>
  <c r="L38" i="15"/>
  <c r="N26" i="8"/>
  <c r="I15" i="17" s="1"/>
  <c r="G3" i="17"/>
  <c r="G35" i="17" s="1"/>
  <c r="I111" i="8"/>
  <c r="I90" i="8"/>
  <c r="H6" i="17"/>
  <c r="Q29" i="10"/>
  <c r="Q39" i="10" s="1"/>
  <c r="R20" i="10"/>
  <c r="Q25" i="10"/>
  <c r="Q35" i="10" s="1"/>
  <c r="R16" i="10"/>
  <c r="N8" i="8"/>
  <c r="O7" i="7"/>
  <c r="O10" i="7" s="1"/>
  <c r="N84" i="3"/>
  <c r="BV23" i="8"/>
  <c r="BQ23" i="8"/>
  <c r="BU23" i="8"/>
  <c r="BW23" i="8"/>
  <c r="BR23" i="8"/>
  <c r="BT23" i="8"/>
  <c r="BY23" i="8"/>
  <c r="BS23" i="8"/>
  <c r="BX23" i="8"/>
  <c r="BP23" i="8"/>
  <c r="H13" i="17"/>
  <c r="K36" i="15"/>
  <c r="V32" i="3" s="1"/>
  <c r="H4" i="13"/>
  <c r="J13" i="10"/>
  <c r="J22" i="10" s="1"/>
  <c r="J32" i="10" s="1"/>
  <c r="J42" i="10" s="1"/>
  <c r="N6" i="8" l="1"/>
  <c r="N55" i="15"/>
  <c r="Y33" i="3" s="1"/>
  <c r="Y35" i="3" s="1"/>
  <c r="Y51" i="3" s="1"/>
  <c r="K9" i="12"/>
  <c r="K89" i="15"/>
  <c r="Q49" i="10"/>
  <c r="P79" i="8" s="1"/>
  <c r="Q46" i="10"/>
  <c r="P77" i="8" s="1"/>
  <c r="P44" i="10"/>
  <c r="O75" i="8" s="1"/>
  <c r="Q45" i="10"/>
  <c r="P76" i="8" s="1"/>
  <c r="N43" i="8"/>
  <c r="N11" i="8"/>
  <c r="N12" i="8" s="1"/>
  <c r="N31" i="8"/>
  <c r="I20" i="17" s="1"/>
  <c r="M43" i="8"/>
  <c r="M12" i="8"/>
  <c r="M11" i="8"/>
  <c r="M31" i="8"/>
  <c r="Q24" i="10"/>
  <c r="Q34" i="10" s="1"/>
  <c r="R15" i="10"/>
  <c r="D13" i="17"/>
  <c r="K7" i="8"/>
  <c r="L5" i="7"/>
  <c r="O24" i="8"/>
  <c r="J13" i="17" s="1"/>
  <c r="O16" i="8"/>
  <c r="L96" i="15"/>
  <c r="M44" i="15"/>
  <c r="M43" i="15"/>
  <c r="M97" i="15" s="1"/>
  <c r="L39" i="8"/>
  <c r="L48" i="8" s="1"/>
  <c r="L35" i="8"/>
  <c r="L37" i="8" s="1"/>
  <c r="P124" i="8"/>
  <c r="R119" i="8"/>
  <c r="R124" i="8" s="1"/>
  <c r="K3" i="15"/>
  <c r="T4" i="9"/>
  <c r="R4" i="10" s="1"/>
  <c r="R4" i="7"/>
  <c r="Q5" i="8"/>
  <c r="V73" i="3"/>
  <c r="V26" i="3"/>
  <c r="V48" i="3" s="1"/>
  <c r="V1" i="3"/>
  <c r="V88" i="3"/>
  <c r="V91" i="3" s="1"/>
  <c r="V5" i="3"/>
  <c r="L94" i="15"/>
  <c r="M40" i="15"/>
  <c r="AS14" i="8"/>
  <c r="AS20" i="8"/>
  <c r="S3" i="9"/>
  <c r="P4" i="8"/>
  <c r="Q3" i="7"/>
  <c r="I6" i="17"/>
  <c r="N13" i="8"/>
  <c r="N46" i="8" s="1"/>
  <c r="N48" i="10"/>
  <c r="M74" i="8"/>
  <c r="M80" i="8" s="1"/>
  <c r="Q23" i="10"/>
  <c r="R14" i="10"/>
  <c r="Q19" i="10"/>
  <c r="M91" i="15"/>
  <c r="N37" i="15"/>
  <c r="M42" i="15"/>
  <c r="P3" i="10"/>
  <c r="AB62" i="3"/>
  <c r="AA60" i="3"/>
  <c r="AA59" i="3"/>
  <c r="AA58" i="3"/>
  <c r="AA61" i="3"/>
  <c r="P6" i="7"/>
  <c r="L92" i="15"/>
  <c r="M38" i="15"/>
  <c r="R25" i="10"/>
  <c r="R35" i="10" s="1"/>
  <c r="S16" i="10"/>
  <c r="P33" i="10"/>
  <c r="O38" i="10"/>
  <c r="O40" i="10" s="1"/>
  <c r="O43" i="10"/>
  <c r="U40" i="3"/>
  <c r="U50" i="3"/>
  <c r="U36" i="3"/>
  <c r="U52" i="3" s="1"/>
  <c r="U37" i="3"/>
  <c r="U53" i="3" s="1"/>
  <c r="P28" i="10"/>
  <c r="P30" i="10" s="1"/>
  <c r="O25" i="8" s="1"/>
  <c r="O106" i="8" s="1"/>
  <c r="U119" i="8"/>
  <c r="U124" i="8" s="1"/>
  <c r="V93" i="8"/>
  <c r="K2" i="17"/>
  <c r="K23" i="17" s="1"/>
  <c r="P102" i="8"/>
  <c r="P42" i="8" s="1"/>
  <c r="P50" i="8" s="1"/>
  <c r="P65" i="8"/>
  <c r="AM111" i="8"/>
  <c r="AM90" i="8"/>
  <c r="AN111" i="8"/>
  <c r="P2" i="11"/>
  <c r="P4" i="11" s="1"/>
  <c r="Q1" i="11"/>
  <c r="L93" i="15"/>
  <c r="M39" i="15"/>
  <c r="AP87" i="8"/>
  <c r="AP86" i="8"/>
  <c r="AP15" i="8"/>
  <c r="L36" i="15"/>
  <c r="W32" i="3" s="1"/>
  <c r="V38" i="3"/>
  <c r="V54" i="3" s="1"/>
  <c r="V34" i="3"/>
  <c r="R29" i="10"/>
  <c r="R39" i="10" s="1"/>
  <c r="S20" i="10"/>
  <c r="N7" i="7"/>
  <c r="N10" i="7" s="1"/>
  <c r="T77" i="3"/>
  <c r="O94" i="8"/>
  <c r="N92" i="8"/>
  <c r="Q42" i="10"/>
  <c r="Q32" i="10"/>
  <c r="Q13" i="10"/>
  <c r="Q22" i="10"/>
  <c r="L95" i="15"/>
  <c r="M41" i="15"/>
  <c r="AM112" i="8"/>
  <c r="AN112" i="8"/>
  <c r="R26" i="10"/>
  <c r="R36" i="10" s="1"/>
  <c r="S17" i="10"/>
  <c r="R27" i="10"/>
  <c r="R37" i="10" s="1"/>
  <c r="S18" i="10"/>
  <c r="T78" i="3"/>
  <c r="O65" i="15"/>
  <c r="P65" i="15" s="1"/>
  <c r="Q65" i="15" s="1"/>
  <c r="R65" i="15" s="1"/>
  <c r="S65" i="15" s="1"/>
  <c r="T65" i="15" s="1"/>
  <c r="U65" i="15" s="1"/>
  <c r="V65" i="15" s="1"/>
  <c r="W65" i="15" s="1"/>
  <c r="X65" i="15" s="1"/>
  <c r="Y65" i="15" s="1"/>
  <c r="Z65" i="15" s="1"/>
  <c r="AA65" i="15" s="1"/>
  <c r="AB65" i="15" s="1"/>
  <c r="AC65" i="15" s="1"/>
  <c r="AD65" i="15" s="1"/>
  <c r="AE65" i="15" s="1"/>
  <c r="AF65" i="15" s="1"/>
  <c r="AG65" i="15" s="1"/>
  <c r="AH65" i="15" s="1"/>
  <c r="AI65" i="15" s="1"/>
  <c r="AJ65" i="15" s="1"/>
  <c r="AK65" i="15" s="1"/>
  <c r="AL65" i="15" s="1"/>
  <c r="AM65" i="15" s="1"/>
  <c r="AN65" i="15" s="1"/>
  <c r="AO65" i="15" s="1"/>
  <c r="AP65" i="15" s="1"/>
  <c r="AQ65" i="15" s="1"/>
  <c r="AR65" i="15" s="1"/>
  <c r="AS65" i="15" s="1"/>
  <c r="AT65" i="15" s="1"/>
  <c r="AU65" i="15" s="1"/>
  <c r="AV65" i="15" s="1"/>
  <c r="AW65" i="15" s="1"/>
  <c r="AX65" i="15" s="1"/>
  <c r="AY65" i="15" s="1"/>
  <c r="AZ65" i="15" s="1"/>
  <c r="BA65" i="15" s="1"/>
  <c r="BB65" i="15" s="1"/>
  <c r="BC65" i="15" s="1"/>
  <c r="BD65" i="15" s="1"/>
  <c r="BE65" i="15" s="1"/>
  <c r="BF65" i="15" s="1"/>
  <c r="BG65" i="15" s="1"/>
  <c r="BH65" i="15" s="1"/>
  <c r="BI65" i="15" s="1"/>
  <c r="BJ65" i="15" s="1"/>
  <c r="BK65" i="15" s="1"/>
  <c r="BL65" i="15" s="1"/>
  <c r="BM65" i="15" s="1"/>
  <c r="BN65" i="15" s="1"/>
  <c r="BO65" i="15" s="1"/>
  <c r="BP65" i="15" s="1"/>
  <c r="BQ65" i="15" s="1"/>
  <c r="BR65" i="15" s="1"/>
  <c r="BS65" i="15" s="1"/>
  <c r="O64" i="15"/>
  <c r="P64" i="15" s="1"/>
  <c r="Q64" i="15" s="1"/>
  <c r="R64" i="15" s="1"/>
  <c r="S64" i="15" s="1"/>
  <c r="T64" i="15" s="1"/>
  <c r="U64" i="15" s="1"/>
  <c r="V64" i="15" s="1"/>
  <c r="W64" i="15" s="1"/>
  <c r="X64" i="15" s="1"/>
  <c r="Y64" i="15" s="1"/>
  <c r="Z64" i="15" s="1"/>
  <c r="AA64" i="15" s="1"/>
  <c r="AB64" i="15" s="1"/>
  <c r="AC64" i="15" s="1"/>
  <c r="AD64" i="15" s="1"/>
  <c r="AE64" i="15" s="1"/>
  <c r="AF64" i="15" s="1"/>
  <c r="AG64" i="15" s="1"/>
  <c r="AH64" i="15" s="1"/>
  <c r="AI64" i="15" s="1"/>
  <c r="AJ64" i="15" s="1"/>
  <c r="AK64" i="15" s="1"/>
  <c r="AL64" i="15" s="1"/>
  <c r="AM64" i="15" s="1"/>
  <c r="AN64" i="15" s="1"/>
  <c r="AO64" i="15" s="1"/>
  <c r="AP64" i="15" s="1"/>
  <c r="AQ64" i="15" s="1"/>
  <c r="AR64" i="15" s="1"/>
  <c r="AS64" i="15" s="1"/>
  <c r="AT64" i="15" s="1"/>
  <c r="AU64" i="15" s="1"/>
  <c r="AV64" i="15" s="1"/>
  <c r="AW64" i="15" s="1"/>
  <c r="AX64" i="15" s="1"/>
  <c r="AY64" i="15" s="1"/>
  <c r="AZ64" i="15" s="1"/>
  <c r="BA64" i="15" s="1"/>
  <c r="BB64" i="15" s="1"/>
  <c r="BC64" i="15" s="1"/>
  <c r="BD64" i="15" s="1"/>
  <c r="BE64" i="15" s="1"/>
  <c r="BF64" i="15" s="1"/>
  <c r="BG64" i="15" s="1"/>
  <c r="BH64" i="15" s="1"/>
  <c r="BI64" i="15" s="1"/>
  <c r="BJ64" i="15" s="1"/>
  <c r="BK64" i="15" s="1"/>
  <c r="BL64" i="15" s="1"/>
  <c r="BM64" i="15" s="1"/>
  <c r="BN64" i="15" s="1"/>
  <c r="BO64" i="15" s="1"/>
  <c r="BP64" i="15" s="1"/>
  <c r="BQ64" i="15" s="1"/>
  <c r="BR64" i="15" s="1"/>
  <c r="BS64" i="15" s="1"/>
  <c r="P56" i="15"/>
  <c r="O55" i="15"/>
  <c r="Z33" i="3" s="1"/>
  <c r="Z35" i="3" s="1"/>
  <c r="Z51" i="3" s="1"/>
  <c r="W3" i="3"/>
  <c r="X2" i="3"/>
  <c r="U78" i="3" l="1"/>
  <c r="U39" i="3"/>
  <c r="U55" i="3" s="1"/>
  <c r="U77" i="3"/>
  <c r="P19" i="8" s="1"/>
  <c r="L90" i="15"/>
  <c r="L89" i="15" s="1"/>
  <c r="Q28" i="10"/>
  <c r="Q30" i="10" s="1"/>
  <c r="P25" i="8" s="1"/>
  <c r="P106" i="8" s="1"/>
  <c r="R47" i="10"/>
  <c r="Q78" i="8" s="1"/>
  <c r="D78" i="8" s="1"/>
  <c r="R49" i="10"/>
  <c r="Q79" i="8" s="1"/>
  <c r="D79" i="8" s="1"/>
  <c r="R45" i="10"/>
  <c r="Q76" i="8" s="1"/>
  <c r="D76" i="8" s="1"/>
  <c r="R46" i="10"/>
  <c r="Q77" i="8" s="1"/>
  <c r="D77" i="8" s="1"/>
  <c r="Q44" i="10"/>
  <c r="P75" i="8" s="1"/>
  <c r="M93" i="15"/>
  <c r="N39" i="15"/>
  <c r="V119" i="8"/>
  <c r="V124" i="8" s="1"/>
  <c r="W93" i="8"/>
  <c r="P8" i="7"/>
  <c r="O7" i="8"/>
  <c r="P5" i="7"/>
  <c r="M94" i="15"/>
  <c r="N40" i="15"/>
  <c r="L96" i="8"/>
  <c r="L104" i="8"/>
  <c r="L113" i="8" s="1"/>
  <c r="L126" i="8" s="1"/>
  <c r="L47" i="8"/>
  <c r="L40" i="8"/>
  <c r="J6" i="17"/>
  <c r="V40" i="3"/>
  <c r="V56" i="3" s="1"/>
  <c r="V37" i="3"/>
  <c r="V53" i="3" s="1"/>
  <c r="V50" i="3"/>
  <c r="V36" i="3"/>
  <c r="V52" i="3" s="1"/>
  <c r="U56" i="3"/>
  <c r="Q33" i="10"/>
  <c r="P38" i="10"/>
  <c r="P40" i="10" s="1"/>
  <c r="P43" i="10"/>
  <c r="AB60" i="3"/>
  <c r="AC62" i="3"/>
  <c r="AB58" i="3"/>
  <c r="AB59" i="3"/>
  <c r="AB61" i="3"/>
  <c r="R19" i="10"/>
  <c r="R23" i="10"/>
  <c r="S14" i="10"/>
  <c r="I3" i="17"/>
  <c r="I35" i="17" s="1"/>
  <c r="D6" i="17"/>
  <c r="P21" i="8"/>
  <c r="K10" i="17" s="1"/>
  <c r="P24" i="8"/>
  <c r="P16" i="8"/>
  <c r="R42" i="10"/>
  <c r="R22" i="10"/>
  <c r="R32" i="10"/>
  <c r="R13" i="10"/>
  <c r="R24" i="10"/>
  <c r="R34" i="10" s="1"/>
  <c r="S15" i="10"/>
  <c r="L3" i="15"/>
  <c r="U4" i="9"/>
  <c r="S4" i="10" s="1"/>
  <c r="W73" i="3"/>
  <c r="W88" i="3"/>
  <c r="W91" i="3" s="1"/>
  <c r="W5" i="3"/>
  <c r="R5" i="8"/>
  <c r="S4" i="7"/>
  <c r="W26" i="3"/>
  <c r="W48" i="3" s="1"/>
  <c r="W1" i="3"/>
  <c r="O19" i="8"/>
  <c r="Q2" i="11"/>
  <c r="Q4" i="11" s="1"/>
  <c r="R1" i="11"/>
  <c r="Q3" i="10"/>
  <c r="W38" i="3"/>
  <c r="W54" i="3" s="1"/>
  <c r="W34" i="3"/>
  <c r="M92" i="15"/>
  <c r="N38" i="15"/>
  <c r="L9" i="7"/>
  <c r="L8" i="7"/>
  <c r="P66" i="15"/>
  <c r="Q66" i="15" s="1"/>
  <c r="R66" i="15" s="1"/>
  <c r="S66" i="15" s="1"/>
  <c r="T66" i="15" s="1"/>
  <c r="U66" i="15" s="1"/>
  <c r="V66" i="15" s="1"/>
  <c r="W66" i="15" s="1"/>
  <c r="X66" i="15" s="1"/>
  <c r="Y66" i="15" s="1"/>
  <c r="Z66" i="15" s="1"/>
  <c r="AA66" i="15" s="1"/>
  <c r="AB66" i="15" s="1"/>
  <c r="AC66" i="15" s="1"/>
  <c r="AD66" i="15" s="1"/>
  <c r="AE66" i="15" s="1"/>
  <c r="AF66" i="15" s="1"/>
  <c r="AG66" i="15" s="1"/>
  <c r="AH66" i="15" s="1"/>
  <c r="AI66" i="15" s="1"/>
  <c r="AJ66" i="15" s="1"/>
  <c r="AK66" i="15" s="1"/>
  <c r="AL66" i="15" s="1"/>
  <c r="AM66" i="15" s="1"/>
  <c r="AN66" i="15" s="1"/>
  <c r="AO66" i="15" s="1"/>
  <c r="AP66" i="15" s="1"/>
  <c r="AQ66" i="15" s="1"/>
  <c r="AR66" i="15" s="1"/>
  <c r="AS66" i="15" s="1"/>
  <c r="AT66" i="15" s="1"/>
  <c r="AU66" i="15" s="1"/>
  <c r="AV66" i="15" s="1"/>
  <c r="AW66" i="15" s="1"/>
  <c r="AX66" i="15" s="1"/>
  <c r="AY66" i="15" s="1"/>
  <c r="AZ66" i="15" s="1"/>
  <c r="BA66" i="15" s="1"/>
  <c r="BB66" i="15" s="1"/>
  <c r="BC66" i="15" s="1"/>
  <c r="BD66" i="15" s="1"/>
  <c r="BE66" i="15" s="1"/>
  <c r="BF66" i="15" s="1"/>
  <c r="BG66" i="15" s="1"/>
  <c r="BH66" i="15" s="1"/>
  <c r="BI66" i="15" s="1"/>
  <c r="BJ66" i="15" s="1"/>
  <c r="BK66" i="15" s="1"/>
  <c r="BL66" i="15" s="1"/>
  <c r="BM66" i="15" s="1"/>
  <c r="BN66" i="15" s="1"/>
  <c r="BO66" i="15" s="1"/>
  <c r="BP66" i="15" s="1"/>
  <c r="BQ66" i="15" s="1"/>
  <c r="BR66" i="15" s="1"/>
  <c r="BS66" i="15" s="1"/>
  <c r="Q56" i="15"/>
  <c r="P55" i="15"/>
  <c r="AA33" i="3" s="1"/>
  <c r="AA35" i="3" s="1"/>
  <c r="AA51" i="3" s="1"/>
  <c r="S27" i="10"/>
  <c r="S37" i="10" s="1"/>
  <c r="T18" i="10"/>
  <c r="S25" i="10"/>
  <c r="S35" i="10" s="1"/>
  <c r="T16" i="10"/>
  <c r="M36" i="15"/>
  <c r="X32" i="3" s="1"/>
  <c r="T3" i="9"/>
  <c r="Q4" i="8"/>
  <c r="R3" i="7"/>
  <c r="K26" i="8"/>
  <c r="X3" i="3"/>
  <c r="Y2" i="3"/>
  <c r="M96" i="15"/>
  <c r="M90" i="15" s="1"/>
  <c r="M89" i="15" s="1"/>
  <c r="N42" i="15"/>
  <c r="M98" i="15"/>
  <c r="N45" i="15"/>
  <c r="N45" i="8"/>
  <c r="N33" i="8"/>
  <c r="M95" i="15"/>
  <c r="N41" i="15"/>
  <c r="P94" i="8"/>
  <c r="O92" i="8"/>
  <c r="S29" i="10"/>
  <c r="S39" i="10" s="1"/>
  <c r="T20" i="10"/>
  <c r="AP111" i="8"/>
  <c r="AP90" i="8"/>
  <c r="AQ111" i="8"/>
  <c r="N91" i="15"/>
  <c r="N44" i="15"/>
  <c r="N43" i="15"/>
  <c r="O37" i="15"/>
  <c r="AV14" i="8"/>
  <c r="AV20" i="8"/>
  <c r="H20" i="17"/>
  <c r="M13" i="8"/>
  <c r="M46" i="8" s="1"/>
  <c r="S26" i="10"/>
  <c r="S36" i="10" s="1"/>
  <c r="T17" i="10"/>
  <c r="AP112" i="8"/>
  <c r="AQ112" i="8"/>
  <c r="Q6" i="7"/>
  <c r="O48" i="10"/>
  <c r="N74" i="8"/>
  <c r="N80" i="8" s="1"/>
  <c r="AS87" i="8"/>
  <c r="AS86" i="8"/>
  <c r="AS15" i="8"/>
  <c r="L2" i="17"/>
  <c r="L23" i="17" s="1"/>
  <c r="Q102" i="8"/>
  <c r="Q42" i="8" s="1"/>
  <c r="Q50" i="8" s="1"/>
  <c r="Q65" i="8"/>
  <c r="M45" i="8"/>
  <c r="R44" i="10" l="1"/>
  <c r="Q75" i="8" s="1"/>
  <c r="D75" i="8" s="1"/>
  <c r="S47" i="10"/>
  <c r="R78" i="8" s="1"/>
  <c r="S46" i="10"/>
  <c r="R77" i="8" s="1"/>
  <c r="S49" i="10"/>
  <c r="R79" i="8" s="1"/>
  <c r="S45" i="10"/>
  <c r="R76" i="8" s="1"/>
  <c r="AS112" i="8"/>
  <c r="AT112" i="8"/>
  <c r="N98" i="15"/>
  <c r="O44" i="15"/>
  <c r="T29" i="10"/>
  <c r="T39" i="10" s="1"/>
  <c r="E20" i="10"/>
  <c r="U20" i="10"/>
  <c r="R3" i="10"/>
  <c r="T27" i="10"/>
  <c r="T37" i="10" s="1"/>
  <c r="E18" i="10"/>
  <c r="U18" i="10"/>
  <c r="P9" i="7"/>
  <c r="O9" i="8" s="1"/>
  <c r="N96" i="15"/>
  <c r="O42" i="15"/>
  <c r="O91" i="15"/>
  <c r="O45" i="15"/>
  <c r="O46" i="15"/>
  <c r="P37" i="15"/>
  <c r="AS111" i="8"/>
  <c r="AS90" i="8"/>
  <c r="AT111" i="8"/>
  <c r="T26" i="10"/>
  <c r="T36" i="10" s="1"/>
  <c r="U17" i="10"/>
  <c r="E17" i="10"/>
  <c r="N97" i="15"/>
  <c r="O43" i="15"/>
  <c r="R33" i="10"/>
  <c r="Q38" i="10"/>
  <c r="Q40" i="10" s="1"/>
  <c r="Q43" i="10"/>
  <c r="N94" i="15"/>
  <c r="O40" i="15"/>
  <c r="O26" i="8"/>
  <c r="J15" i="17" s="1"/>
  <c r="W37" i="3"/>
  <c r="W53" i="3" s="1"/>
  <c r="W50" i="3"/>
  <c r="W40" i="3"/>
  <c r="W56" i="3" s="1"/>
  <c r="W36" i="3"/>
  <c r="W52" i="3" s="1"/>
  <c r="S42" i="10"/>
  <c r="S32" i="10"/>
  <c r="S22" i="10"/>
  <c r="S13" i="10"/>
  <c r="V77" i="3"/>
  <c r="O8" i="8"/>
  <c r="O6" i="8" s="1"/>
  <c r="P7" i="7"/>
  <c r="P10" i="7" s="1"/>
  <c r="U3" i="9"/>
  <c r="S3" i="7"/>
  <c r="R4" i="8"/>
  <c r="AV86" i="8"/>
  <c r="AV87" i="8"/>
  <c r="AV15" i="8"/>
  <c r="Q94" i="8"/>
  <c r="P92" i="8"/>
  <c r="N99" i="15"/>
  <c r="N46" i="15"/>
  <c r="X34" i="3"/>
  <c r="X38" i="3"/>
  <c r="X54" i="3" s="1"/>
  <c r="R56" i="15"/>
  <c r="Q67" i="15"/>
  <c r="R67" i="15" s="1"/>
  <c r="S67" i="15" s="1"/>
  <c r="T67" i="15" s="1"/>
  <c r="U67" i="15" s="1"/>
  <c r="V67" i="15" s="1"/>
  <c r="W67" i="15" s="1"/>
  <c r="X67" i="15" s="1"/>
  <c r="Y67" i="15" s="1"/>
  <c r="Z67" i="15" s="1"/>
  <c r="AA67" i="15" s="1"/>
  <c r="AB67" i="15" s="1"/>
  <c r="AC67" i="15" s="1"/>
  <c r="AD67" i="15" s="1"/>
  <c r="AE67" i="15" s="1"/>
  <c r="AF67" i="15" s="1"/>
  <c r="AG67" i="15" s="1"/>
  <c r="AH67" i="15" s="1"/>
  <c r="AI67" i="15" s="1"/>
  <c r="AJ67" i="15" s="1"/>
  <c r="AK67" i="15" s="1"/>
  <c r="AL67" i="15" s="1"/>
  <c r="AM67" i="15" s="1"/>
  <c r="AN67" i="15" s="1"/>
  <c r="AO67" i="15" s="1"/>
  <c r="AP67" i="15" s="1"/>
  <c r="AQ67" i="15" s="1"/>
  <c r="AR67" i="15" s="1"/>
  <c r="AS67" i="15" s="1"/>
  <c r="AT67" i="15" s="1"/>
  <c r="AU67" i="15" s="1"/>
  <c r="AV67" i="15" s="1"/>
  <c r="AW67" i="15" s="1"/>
  <c r="AX67" i="15" s="1"/>
  <c r="AY67" i="15" s="1"/>
  <c r="AZ67" i="15" s="1"/>
  <c r="BA67" i="15" s="1"/>
  <c r="BB67" i="15" s="1"/>
  <c r="BC67" i="15" s="1"/>
  <c r="BD67" i="15" s="1"/>
  <c r="BE67" i="15" s="1"/>
  <c r="BF67" i="15" s="1"/>
  <c r="BG67" i="15" s="1"/>
  <c r="BH67" i="15" s="1"/>
  <c r="BI67" i="15" s="1"/>
  <c r="BJ67" i="15" s="1"/>
  <c r="BK67" i="15" s="1"/>
  <c r="BL67" i="15" s="1"/>
  <c r="BM67" i="15" s="1"/>
  <c r="BN67" i="15" s="1"/>
  <c r="BO67" i="15" s="1"/>
  <c r="BP67" i="15" s="1"/>
  <c r="BQ67" i="15" s="1"/>
  <c r="BR67" i="15" s="1"/>
  <c r="BS67" i="15" s="1"/>
  <c r="T15" i="10"/>
  <c r="S24" i="10"/>
  <c r="S34" i="10" s="1"/>
  <c r="Q8" i="7"/>
  <c r="P7" i="8"/>
  <c r="Q5" i="7"/>
  <c r="AY14" i="8"/>
  <c r="AY20" i="8"/>
  <c r="N95" i="15"/>
  <c r="O41" i="15"/>
  <c r="T25" i="10"/>
  <c r="T35" i="10" s="1"/>
  <c r="E16" i="10"/>
  <c r="U16" i="10"/>
  <c r="AC60" i="3"/>
  <c r="AD62" i="3"/>
  <c r="AC59" i="3"/>
  <c r="AC58" i="3"/>
  <c r="AC61" i="3"/>
  <c r="V78" i="3"/>
  <c r="X93" i="8"/>
  <c r="L7" i="7"/>
  <c r="L10" i="7" s="1"/>
  <c r="K8" i="8"/>
  <c r="N92" i="15"/>
  <c r="O38" i="15"/>
  <c r="R102" i="8"/>
  <c r="R42" i="8" s="1"/>
  <c r="R50" i="8" s="1"/>
  <c r="R65" i="8"/>
  <c r="K6" i="17"/>
  <c r="S23" i="10"/>
  <c r="T14" i="10"/>
  <c r="S19" i="10"/>
  <c r="Y3" i="3"/>
  <c r="Z2" i="3"/>
  <c r="D20" i="17"/>
  <c r="D3" i="17" s="1"/>
  <c r="H3" i="17"/>
  <c r="H35" i="17" s="1"/>
  <c r="M3" i="15"/>
  <c r="V4" i="9"/>
  <c r="T4" i="10" s="1"/>
  <c r="T4" i="7"/>
  <c r="S5" i="8"/>
  <c r="X88" i="3"/>
  <c r="X5" i="3"/>
  <c r="X26" i="3"/>
  <c r="X48" i="3" s="1"/>
  <c r="X73" i="3"/>
  <c r="X1" i="3"/>
  <c r="M33" i="8"/>
  <c r="N39" i="8"/>
  <c r="N48" i="8" s="1"/>
  <c r="N35" i="8"/>
  <c r="N37" i="8" s="1"/>
  <c r="Q21" i="8"/>
  <c r="L10" i="17" s="1"/>
  <c r="E10" i="17" s="1"/>
  <c r="F10" i="17" s="1"/>
  <c r="Q24" i="8"/>
  <c r="L13" i="17" s="1"/>
  <c r="Q16" i="8"/>
  <c r="K9" i="8"/>
  <c r="S1" i="11"/>
  <c r="R2" i="11"/>
  <c r="R4" i="11" s="1"/>
  <c r="K13" i="17"/>
  <c r="R28" i="10"/>
  <c r="R30" i="10" s="1"/>
  <c r="Q25" i="8" s="1"/>
  <c r="Q106" i="8" s="1"/>
  <c r="P48" i="10"/>
  <c r="O74" i="8"/>
  <c r="O80" i="8" s="1"/>
  <c r="V39" i="3"/>
  <c r="V55" i="3" s="1"/>
  <c r="R6" i="7" s="1"/>
  <c r="N93" i="15"/>
  <c r="O39" i="15"/>
  <c r="S28" i="10" l="1"/>
  <c r="S30" i="10" s="1"/>
  <c r="R25" i="8" s="1"/>
  <c r="R106" i="8" s="1"/>
  <c r="D35" i="17"/>
  <c r="T47" i="10"/>
  <c r="S78" i="8" s="1"/>
  <c r="T46" i="10"/>
  <c r="S77" i="8" s="1"/>
  <c r="R8" i="7"/>
  <c r="Q7" i="8"/>
  <c r="R5" i="7"/>
  <c r="T45" i="10"/>
  <c r="S76" i="8" s="1"/>
  <c r="T49" i="10"/>
  <c r="S79" i="8" s="1"/>
  <c r="S44" i="10"/>
  <c r="R75" i="8" s="1"/>
  <c r="BB14" i="8"/>
  <c r="BB20" i="8"/>
  <c r="O43" i="8"/>
  <c r="O31" i="8"/>
  <c r="O11" i="8"/>
  <c r="O12" i="8" s="1"/>
  <c r="O96" i="15"/>
  <c r="P42" i="15"/>
  <c r="N96" i="8"/>
  <c r="N104" i="8"/>
  <c r="N113" i="8" s="1"/>
  <c r="N126" i="8" s="1"/>
  <c r="N40" i="8"/>
  <c r="N47" i="8"/>
  <c r="K6" i="8"/>
  <c r="X50" i="3"/>
  <c r="X40" i="3"/>
  <c r="X56" i="3" s="1"/>
  <c r="X37" i="3"/>
  <c r="X53" i="3" s="1"/>
  <c r="X36" i="3"/>
  <c r="X52" i="3" s="1"/>
  <c r="AV112" i="8"/>
  <c r="AW112" i="8"/>
  <c r="Q19" i="8"/>
  <c r="W77" i="3"/>
  <c r="O97" i="15"/>
  <c r="P43" i="15"/>
  <c r="U29" i="10"/>
  <c r="U39" i="10" s="1"/>
  <c r="V20" i="10"/>
  <c r="T24" i="10"/>
  <c r="T34" i="10" s="1"/>
  <c r="E15" i="10"/>
  <c r="U15" i="10"/>
  <c r="Z3" i="3"/>
  <c r="AA2" i="3"/>
  <c r="S102" i="8"/>
  <c r="S42" i="8" s="1"/>
  <c r="S50" i="8" s="1"/>
  <c r="S65" i="8"/>
  <c r="AD60" i="3"/>
  <c r="AE62" i="3"/>
  <c r="AD58" i="3"/>
  <c r="AD61" i="3"/>
  <c r="AD59" i="3"/>
  <c r="U25" i="10"/>
  <c r="U35" i="10" s="1"/>
  <c r="V16" i="10"/>
  <c r="AY87" i="8"/>
  <c r="AY86" i="8"/>
  <c r="AY15" i="8"/>
  <c r="N100" i="15"/>
  <c r="N90" i="15" s="1"/>
  <c r="N89" i="15" s="1"/>
  <c r="O47" i="15"/>
  <c r="AV111" i="8"/>
  <c r="AV90" i="8"/>
  <c r="AW111" i="8"/>
  <c r="O94" i="15"/>
  <c r="P40" i="15"/>
  <c r="P91" i="15"/>
  <c r="P47" i="15"/>
  <c r="Q37" i="15"/>
  <c r="T1" i="11"/>
  <c r="U1" i="11" s="1"/>
  <c r="S2" i="11"/>
  <c r="S4" i="11" s="1"/>
  <c r="R68" i="15"/>
  <c r="S68" i="15" s="1"/>
  <c r="T68" i="15" s="1"/>
  <c r="U68" i="15" s="1"/>
  <c r="V68" i="15" s="1"/>
  <c r="W68" i="15" s="1"/>
  <c r="X68" i="15" s="1"/>
  <c r="Y68" i="15" s="1"/>
  <c r="Z68" i="15" s="1"/>
  <c r="AA68" i="15" s="1"/>
  <c r="AB68" i="15" s="1"/>
  <c r="AC68" i="15" s="1"/>
  <c r="AD68" i="15" s="1"/>
  <c r="AE68" i="15" s="1"/>
  <c r="AF68" i="15" s="1"/>
  <c r="AG68" i="15" s="1"/>
  <c r="AH68" i="15" s="1"/>
  <c r="AI68" i="15" s="1"/>
  <c r="AJ68" i="15" s="1"/>
  <c r="AK68" i="15" s="1"/>
  <c r="AL68" i="15" s="1"/>
  <c r="AM68" i="15" s="1"/>
  <c r="AN68" i="15" s="1"/>
  <c r="AO68" i="15" s="1"/>
  <c r="AP68" i="15" s="1"/>
  <c r="AQ68" i="15" s="1"/>
  <c r="AR68" i="15" s="1"/>
  <c r="AS68" i="15" s="1"/>
  <c r="AT68" i="15" s="1"/>
  <c r="AU68" i="15" s="1"/>
  <c r="AV68" i="15" s="1"/>
  <c r="AW68" i="15" s="1"/>
  <c r="AX68" i="15" s="1"/>
  <c r="AY68" i="15" s="1"/>
  <c r="AZ68" i="15" s="1"/>
  <c r="BA68" i="15" s="1"/>
  <c r="BB68" i="15" s="1"/>
  <c r="BC68" i="15" s="1"/>
  <c r="BD68" i="15" s="1"/>
  <c r="BE68" i="15" s="1"/>
  <c r="BF68" i="15" s="1"/>
  <c r="BG68" i="15" s="1"/>
  <c r="BH68" i="15" s="1"/>
  <c r="BI68" i="15" s="1"/>
  <c r="BJ68" i="15" s="1"/>
  <c r="BK68" i="15" s="1"/>
  <c r="BL68" i="15" s="1"/>
  <c r="BM68" i="15" s="1"/>
  <c r="BN68" i="15" s="1"/>
  <c r="BO68" i="15" s="1"/>
  <c r="BP68" i="15" s="1"/>
  <c r="BQ68" i="15" s="1"/>
  <c r="BR68" i="15" s="1"/>
  <c r="BS68" i="15" s="1"/>
  <c r="S56" i="15"/>
  <c r="S33" i="10"/>
  <c r="R38" i="10"/>
  <c r="R40" i="10" s="1"/>
  <c r="R43" i="10"/>
  <c r="V18" i="10"/>
  <c r="U27" i="10"/>
  <c r="U37" i="10" s="1"/>
  <c r="N3" i="15"/>
  <c r="W4" i="9"/>
  <c r="U4" i="10" s="1"/>
  <c r="U4" i="7"/>
  <c r="T5" i="8"/>
  <c r="Y88" i="3"/>
  <c r="Y91" i="3" s="1"/>
  <c r="Y5" i="3"/>
  <c r="Y26" i="3"/>
  <c r="Y48" i="3" s="1"/>
  <c r="Y1" i="3"/>
  <c r="Y73" i="3"/>
  <c r="X119" i="8"/>
  <c r="X124" i="8" s="1"/>
  <c r="Y93" i="8"/>
  <c r="M39" i="8"/>
  <c r="M48" i="8" s="1"/>
  <c r="M35" i="8"/>
  <c r="M37" i="8" s="1"/>
  <c r="T42" i="10"/>
  <c r="T32" i="10"/>
  <c r="T13" i="10"/>
  <c r="T22" i="10"/>
  <c r="Q9" i="7"/>
  <c r="Q7" i="7" s="1"/>
  <c r="Q10" i="7" s="1"/>
  <c r="R21" i="8"/>
  <c r="R17" i="8"/>
  <c r="R24" i="8"/>
  <c r="R16" i="8"/>
  <c r="W78" i="3"/>
  <c r="O100" i="15"/>
  <c r="P46" i="15"/>
  <c r="V3" i="9"/>
  <c r="S4" i="8"/>
  <c r="T3" i="7"/>
  <c r="P26" i="8"/>
  <c r="N36" i="15"/>
  <c r="Y32" i="3" s="1"/>
  <c r="S6" i="7"/>
  <c r="U26" i="10"/>
  <c r="U36" i="10" s="1"/>
  <c r="V17" i="10"/>
  <c r="O93" i="15"/>
  <c r="P39" i="15"/>
  <c r="T23" i="10"/>
  <c r="T28" i="10" s="1"/>
  <c r="T30" i="10" s="1"/>
  <c r="S25" i="8" s="1"/>
  <c r="S106" i="8" s="1"/>
  <c r="E14" i="10"/>
  <c r="U14" i="10"/>
  <c r="T19" i="10"/>
  <c r="P8" i="8"/>
  <c r="Q55" i="15"/>
  <c r="AB33" i="3" s="1"/>
  <c r="AB35" i="3" s="1"/>
  <c r="AB51" i="3" s="1"/>
  <c r="D94" i="8"/>
  <c r="D92" i="8" s="1"/>
  <c r="R94" i="8"/>
  <c r="Q92" i="8"/>
  <c r="S3" i="10"/>
  <c r="W39" i="3"/>
  <c r="W55" i="3" s="1"/>
  <c r="Q48" i="10"/>
  <c r="P74" i="8"/>
  <c r="P80" i="8" s="1"/>
  <c r="O99" i="15"/>
  <c r="P45" i="15"/>
  <c r="O98" i="15"/>
  <c r="P44" i="15"/>
  <c r="E13" i="17"/>
  <c r="F13" i="17" s="1"/>
  <c r="L6" i="17"/>
  <c r="E6" i="17" s="1"/>
  <c r="O92" i="15"/>
  <c r="P38" i="15"/>
  <c r="O95" i="15"/>
  <c r="P41" i="15"/>
  <c r="X91" i="3"/>
  <c r="R55" i="15" l="1"/>
  <c r="AC33" i="3" s="1"/>
  <c r="AC35" i="3" s="1"/>
  <c r="AC51" i="3" s="1"/>
  <c r="U46" i="10"/>
  <c r="T77" i="8" s="1"/>
  <c r="F6" i="17"/>
  <c r="U45" i="10"/>
  <c r="T76" i="8" s="1"/>
  <c r="T44" i="10"/>
  <c r="S75" i="8" s="1"/>
  <c r="U47" i="10"/>
  <c r="T78" i="8" s="1"/>
  <c r="U49" i="10"/>
  <c r="T79" i="8" s="1"/>
  <c r="P92" i="15"/>
  <c r="Q38" i="15"/>
  <c r="P98" i="15"/>
  <c r="Q44" i="15"/>
  <c r="P93" i="15"/>
  <c r="Q39" i="15"/>
  <c r="S8" i="7"/>
  <c r="R7" i="8"/>
  <c r="S5" i="7"/>
  <c r="V27" i="10"/>
  <c r="V37" i="10" s="1"/>
  <c r="W18" i="10"/>
  <c r="Q91" i="15"/>
  <c r="Q48" i="15"/>
  <c r="R37" i="15"/>
  <c r="V25" i="10"/>
  <c r="V35" i="10" s="1"/>
  <c r="W16" i="10"/>
  <c r="X77" i="3"/>
  <c r="T2" i="11"/>
  <c r="T4" i="11" s="1"/>
  <c r="O45" i="8"/>
  <c r="P99" i="15"/>
  <c r="Q45" i="15"/>
  <c r="R48" i="10"/>
  <c r="Q74" i="8"/>
  <c r="O101" i="15"/>
  <c r="O90" i="15" s="1"/>
  <c r="O89" i="15" s="1"/>
  <c r="P48" i="15"/>
  <c r="V29" i="10"/>
  <c r="V39" i="10" s="1"/>
  <c r="W20" i="10"/>
  <c r="R19" i="8"/>
  <c r="J20" i="17"/>
  <c r="O13" i="8"/>
  <c r="O46" i="8" s="1"/>
  <c r="R9" i="7"/>
  <c r="Q9" i="8" s="1"/>
  <c r="Q6" i="8" s="1"/>
  <c r="P101" i="15"/>
  <c r="Q47" i="15"/>
  <c r="P100" i="15"/>
  <c r="Q46" i="15"/>
  <c r="T102" i="8"/>
  <c r="T42" i="8" s="1"/>
  <c r="T50" i="8" s="1"/>
  <c r="T65" i="8"/>
  <c r="P94" i="15"/>
  <c r="Q40" i="15"/>
  <c r="X78" i="3"/>
  <c r="Q26" i="8"/>
  <c r="U23" i="10"/>
  <c r="V14" i="10"/>
  <c r="U19" i="10"/>
  <c r="V26" i="10"/>
  <c r="V36" i="10" s="1"/>
  <c r="W17" i="10"/>
  <c r="Y119" i="8"/>
  <c r="Y124" i="8" s="1"/>
  <c r="Z93" i="8"/>
  <c r="S38" i="10"/>
  <c r="S40" i="10" s="1"/>
  <c r="T33" i="10"/>
  <c r="S43" i="10"/>
  <c r="AA3" i="3"/>
  <c r="AB2" i="3"/>
  <c r="P96" i="15"/>
  <c r="Q42" i="15"/>
  <c r="Q8" i="8"/>
  <c r="Y38" i="3"/>
  <c r="Y54" i="3" s="1"/>
  <c r="Y34" i="3"/>
  <c r="P9" i="8"/>
  <c r="S94" i="8"/>
  <c r="R92" i="8"/>
  <c r="E19" i="10"/>
  <c r="P6" i="8"/>
  <c r="S17" i="8"/>
  <c r="S24" i="8"/>
  <c r="S16" i="8"/>
  <c r="S21" i="8"/>
  <c r="U42" i="10"/>
  <c r="U32" i="10"/>
  <c r="U22" i="10"/>
  <c r="U13" i="10"/>
  <c r="O3" i="15"/>
  <c r="X4" i="9"/>
  <c r="V4" i="10" s="1"/>
  <c r="U5" i="8"/>
  <c r="Z88" i="3"/>
  <c r="Z91" i="3" s="1"/>
  <c r="Z73" i="3"/>
  <c r="Z5" i="3"/>
  <c r="Z26" i="3"/>
  <c r="Z48" i="3" s="1"/>
  <c r="Z1" i="3"/>
  <c r="V4" i="7"/>
  <c r="X39" i="3"/>
  <c r="X55" i="3" s="1"/>
  <c r="T6" i="7" s="1"/>
  <c r="BE14" i="8"/>
  <c r="BE20" i="8"/>
  <c r="O36" i="15"/>
  <c r="Z32" i="3" s="1"/>
  <c r="M96" i="8"/>
  <c r="M104" i="8"/>
  <c r="M113" i="8" s="1"/>
  <c r="M126" i="8" s="1"/>
  <c r="M47" i="8"/>
  <c r="M40" i="8"/>
  <c r="P95" i="15"/>
  <c r="Q41" i="15"/>
  <c r="K15" i="17"/>
  <c r="T3" i="10"/>
  <c r="T56" i="15"/>
  <c r="S55" i="15"/>
  <c r="AD33" i="3" s="1"/>
  <c r="AD35" i="3" s="1"/>
  <c r="AD51" i="3" s="1"/>
  <c r="AY111" i="8"/>
  <c r="AY90" i="8"/>
  <c r="AZ111" i="8"/>
  <c r="AE60" i="3"/>
  <c r="AF62" i="3"/>
  <c r="AE58" i="3"/>
  <c r="AE59" i="3"/>
  <c r="AE61" i="3"/>
  <c r="U24" i="10"/>
  <c r="U34" i="10" s="1"/>
  <c r="V15" i="10"/>
  <c r="K43" i="8"/>
  <c r="K12" i="8"/>
  <c r="K11" i="8"/>
  <c r="K31" i="8"/>
  <c r="W3" i="9"/>
  <c r="U3" i="10" s="1"/>
  <c r="T4" i="8"/>
  <c r="U3" i="7"/>
  <c r="P36" i="15"/>
  <c r="AA32" i="3" s="1"/>
  <c r="AY112" i="8"/>
  <c r="AZ112" i="8"/>
  <c r="P97" i="15"/>
  <c r="Q43" i="15"/>
  <c r="BB87" i="8"/>
  <c r="BB86" i="8"/>
  <c r="BB15" i="8"/>
  <c r="U44" i="10" l="1"/>
  <c r="T75" i="8" s="1"/>
  <c r="V46" i="10"/>
  <c r="U77" i="8" s="1"/>
  <c r="V47" i="10"/>
  <c r="U78" i="8" s="1"/>
  <c r="V45" i="10"/>
  <c r="U76" i="8" s="1"/>
  <c r="S7" i="8"/>
  <c r="T5" i="7"/>
  <c r="T8" i="7"/>
  <c r="V49" i="10"/>
  <c r="U79" i="8" s="1"/>
  <c r="Y50" i="3"/>
  <c r="Y40" i="3"/>
  <c r="Y56" i="3" s="1"/>
  <c r="Y37" i="3"/>
  <c r="Y53" i="3" s="1"/>
  <c r="Y36" i="3"/>
  <c r="Y52" i="3" s="1"/>
  <c r="AG62" i="3"/>
  <c r="AF60" i="3"/>
  <c r="AF58" i="3"/>
  <c r="AF59" i="3"/>
  <c r="AF61" i="3"/>
  <c r="P43" i="8"/>
  <c r="P11" i="8"/>
  <c r="P12" i="8" s="1"/>
  <c r="P31" i="8"/>
  <c r="AB3" i="3"/>
  <c r="AC2" i="3"/>
  <c r="W26" i="10"/>
  <c r="W36" i="10" s="1"/>
  <c r="X17" i="10"/>
  <c r="Q43" i="8"/>
  <c r="Q11" i="8"/>
  <c r="Q12" i="8" s="1"/>
  <c r="Q31" i="8"/>
  <c r="L20" i="17" s="1"/>
  <c r="P102" i="15"/>
  <c r="P90" i="15" s="1"/>
  <c r="P89" i="15" s="1"/>
  <c r="Q49" i="15"/>
  <c r="Q36" i="15" s="1"/>
  <c r="AB32" i="3" s="1"/>
  <c r="S19" i="8"/>
  <c r="P3" i="15"/>
  <c r="Y4" i="9"/>
  <c r="W4" i="10" s="1"/>
  <c r="W4" i="7"/>
  <c r="V5" i="8"/>
  <c r="AA88" i="3"/>
  <c r="AA91" i="3" s="1"/>
  <c r="AA73" i="3"/>
  <c r="AA5" i="3"/>
  <c r="AA26" i="3"/>
  <c r="AA48" i="3" s="1"/>
  <c r="AA1" i="3"/>
  <c r="L15" i="17"/>
  <c r="W25" i="10"/>
  <c r="W35" i="10" s="1"/>
  <c r="X16" i="10"/>
  <c r="W27" i="10"/>
  <c r="W37" i="10" s="1"/>
  <c r="X18" i="10"/>
  <c r="Q98" i="15"/>
  <c r="R44" i="15"/>
  <c r="BE87" i="8"/>
  <c r="BE86" i="8"/>
  <c r="BE15" i="8"/>
  <c r="U102" i="8"/>
  <c r="U42" i="8" s="1"/>
  <c r="U50" i="8" s="1"/>
  <c r="U65" i="8"/>
  <c r="R7" i="7"/>
  <c r="R10" i="7" s="1"/>
  <c r="S48" i="10"/>
  <c r="R74" i="8"/>
  <c r="R80" i="8" s="1"/>
  <c r="Q100" i="15"/>
  <c r="R46" i="15"/>
  <c r="J3" i="17"/>
  <c r="J35" i="17" s="1"/>
  <c r="Q99" i="15"/>
  <c r="R45" i="15"/>
  <c r="K45" i="8"/>
  <c r="Q102" i="15"/>
  <c r="R48" i="15"/>
  <c r="V42" i="10"/>
  <c r="V32" i="10"/>
  <c r="V22" i="10"/>
  <c r="V13" i="10"/>
  <c r="T38" i="10"/>
  <c r="T40" i="10" s="1"/>
  <c r="U33" i="10"/>
  <c r="T43" i="10"/>
  <c r="Q80" i="8"/>
  <c r="D74" i="8"/>
  <c r="D80" i="8" s="1"/>
  <c r="Q92" i="15"/>
  <c r="R38" i="15"/>
  <c r="BH14" i="8"/>
  <c r="BH20" i="8"/>
  <c r="T94" i="8"/>
  <c r="S92" i="8"/>
  <c r="Q96" i="15"/>
  <c r="R42" i="15"/>
  <c r="V23" i="10"/>
  <c r="W14" i="10"/>
  <c r="V19" i="10"/>
  <c r="S9" i="7"/>
  <c r="R9" i="8" s="1"/>
  <c r="E15" i="17"/>
  <c r="Q93" i="15"/>
  <c r="R39" i="15"/>
  <c r="BB111" i="8"/>
  <c r="BB90" i="8"/>
  <c r="BC111" i="8"/>
  <c r="Q95" i="15"/>
  <c r="R41" i="15"/>
  <c r="T17" i="8"/>
  <c r="T24" i="8"/>
  <c r="T16" i="8"/>
  <c r="T21" i="8"/>
  <c r="AA93" i="8"/>
  <c r="U28" i="10"/>
  <c r="U30" i="10" s="1"/>
  <c r="T25" i="8" s="1"/>
  <c r="T106" i="8" s="1"/>
  <c r="Q101" i="15"/>
  <c r="R47" i="15"/>
  <c r="W29" i="10"/>
  <c r="W39" i="10" s="1"/>
  <c r="W49" i="10" s="1"/>
  <c r="V79" i="8" s="1"/>
  <c r="X20" i="10"/>
  <c r="O33" i="8"/>
  <c r="R26" i="8"/>
  <c r="Z38" i="3"/>
  <c r="Z54" i="3" s="1"/>
  <c r="Z34" i="3"/>
  <c r="AA38" i="3"/>
  <c r="AA54" i="3" s="1"/>
  <c r="AA34" i="3"/>
  <c r="BB112" i="8"/>
  <c r="BC112" i="8"/>
  <c r="V24" i="10"/>
  <c r="V34" i="10" s="1"/>
  <c r="W15" i="10"/>
  <c r="Q97" i="15"/>
  <c r="R43" i="15"/>
  <c r="X3" i="9"/>
  <c r="V3" i="10" s="1"/>
  <c r="V3" i="7"/>
  <c r="U4" i="8"/>
  <c r="K13" i="8"/>
  <c r="K46" i="8" s="1"/>
  <c r="U56" i="15"/>
  <c r="T55" i="15"/>
  <c r="AE33" i="3" s="1"/>
  <c r="AE35" i="3" s="1"/>
  <c r="AE51" i="3" s="1"/>
  <c r="Q94" i="15"/>
  <c r="R40" i="15"/>
  <c r="U2" i="11"/>
  <c r="U4" i="11" s="1"/>
  <c r="V1" i="11"/>
  <c r="R91" i="15"/>
  <c r="S37" i="15"/>
  <c r="R49" i="15"/>
  <c r="R8" i="8"/>
  <c r="S7" i="7" l="1"/>
  <c r="S10" i="7" s="1"/>
  <c r="R6" i="8"/>
  <c r="R11" i="8" s="1"/>
  <c r="R12" i="8" s="1"/>
  <c r="K33" i="8"/>
  <c r="K39" i="8" s="1"/>
  <c r="K48" i="8" s="1"/>
  <c r="W47" i="10"/>
  <c r="V78" i="8" s="1"/>
  <c r="W45" i="10"/>
  <c r="V76" i="8" s="1"/>
  <c r="V44" i="10"/>
  <c r="U75" i="8" s="1"/>
  <c r="R43" i="8"/>
  <c r="R31" i="8"/>
  <c r="W46" i="10"/>
  <c r="V77" i="8" s="1"/>
  <c r="X29" i="10"/>
  <c r="X39" i="10" s="1"/>
  <c r="Y20" i="10"/>
  <c r="R103" i="15"/>
  <c r="S49" i="15"/>
  <c r="R95" i="15"/>
  <c r="S41" i="15"/>
  <c r="R96" i="15"/>
  <c r="S42" i="15"/>
  <c r="R92" i="15"/>
  <c r="S38" i="15"/>
  <c r="Q45" i="8"/>
  <c r="K20" i="17"/>
  <c r="P13" i="8"/>
  <c r="P46" i="8" s="1"/>
  <c r="AH62" i="3"/>
  <c r="AG60" i="3"/>
  <c r="AG59" i="3"/>
  <c r="AG58" i="3"/>
  <c r="AG61" i="3"/>
  <c r="BE111" i="8"/>
  <c r="BE90" i="8"/>
  <c r="BF111" i="8"/>
  <c r="S8" i="8"/>
  <c r="S91" i="15"/>
  <c r="T37" i="15"/>
  <c r="Z50" i="3"/>
  <c r="Z78" i="3"/>
  <c r="Z77" i="3"/>
  <c r="U19" i="8" s="1"/>
  <c r="Z40" i="3"/>
  <c r="Z56" i="3" s="1"/>
  <c r="Z37" i="3"/>
  <c r="Z53" i="3" s="1"/>
  <c r="Z36" i="3"/>
  <c r="Z52" i="3" s="1"/>
  <c r="R100" i="15"/>
  <c r="S46" i="15"/>
  <c r="V2" i="11"/>
  <c r="V4" i="11" s="1"/>
  <c r="W1" i="11"/>
  <c r="U55" i="15"/>
  <c r="AF33" i="3" s="1"/>
  <c r="AF35" i="3" s="1"/>
  <c r="AF51" i="3" s="1"/>
  <c r="V56" i="15"/>
  <c r="U24" i="8"/>
  <c r="U16" i="8"/>
  <c r="U21" i="8"/>
  <c r="U17" i="8"/>
  <c r="U94" i="8"/>
  <c r="T92" i="8"/>
  <c r="R99" i="15"/>
  <c r="S45" i="15"/>
  <c r="BE112" i="8"/>
  <c r="BF112" i="8"/>
  <c r="X26" i="10"/>
  <c r="X36" i="10" s="1"/>
  <c r="Y17" i="10"/>
  <c r="T9" i="7"/>
  <c r="T7" i="7" s="1"/>
  <c r="T10" i="7" s="1"/>
  <c r="AB93" i="8"/>
  <c r="R101" i="15"/>
  <c r="S47" i="15"/>
  <c r="R98" i="15"/>
  <c r="S44" i="15"/>
  <c r="V102" i="8"/>
  <c r="V42" i="8" s="1"/>
  <c r="V50" i="8" s="1"/>
  <c r="V65" i="8"/>
  <c r="Y77" i="3"/>
  <c r="S26" i="8"/>
  <c r="R94" i="15"/>
  <c r="S40" i="15"/>
  <c r="R93" i="15"/>
  <c r="S39" i="15"/>
  <c r="W23" i="10"/>
  <c r="X14" i="10"/>
  <c r="W19" i="10"/>
  <c r="BK20" i="8"/>
  <c r="BK14" i="8"/>
  <c r="Q13" i="8"/>
  <c r="Q46" i="8" s="1"/>
  <c r="Q103" i="15"/>
  <c r="Q90" i="15" s="1"/>
  <c r="Q89" i="15" s="1"/>
  <c r="R50" i="15"/>
  <c r="R51" i="15"/>
  <c r="R36" i="15" s="1"/>
  <c r="AC32" i="3" s="1"/>
  <c r="Y78" i="3"/>
  <c r="W24" i="10"/>
  <c r="W34" i="10" s="1"/>
  <c r="X15" i="10"/>
  <c r="AB38" i="3"/>
  <c r="AB54" i="3" s="1"/>
  <c r="AB34" i="3"/>
  <c r="T48" i="10"/>
  <c r="S74" i="8"/>
  <c r="S80" i="8" s="1"/>
  <c r="X27" i="10"/>
  <c r="X37" i="10" s="1"/>
  <c r="Y18" i="10"/>
  <c r="L3" i="17"/>
  <c r="L35" i="17" s="1"/>
  <c r="W42" i="10"/>
  <c r="W22" i="10"/>
  <c r="W13" i="10"/>
  <c r="W32" i="10"/>
  <c r="AC3" i="3"/>
  <c r="AD2" i="3"/>
  <c r="X25" i="10"/>
  <c r="X35" i="10" s="1"/>
  <c r="Y16" i="10"/>
  <c r="P45" i="8"/>
  <c r="R97" i="15"/>
  <c r="S43" i="15"/>
  <c r="AA40" i="3"/>
  <c r="AA56" i="3" s="1"/>
  <c r="AA37" i="3"/>
  <c r="AA53" i="3" s="1"/>
  <c r="AA36" i="3"/>
  <c r="AA52" i="3" s="1"/>
  <c r="AA39" i="3"/>
  <c r="AA55" i="3" s="1"/>
  <c r="AA50" i="3"/>
  <c r="O35" i="8"/>
  <c r="O37" i="8" s="1"/>
  <c r="O39" i="8"/>
  <c r="O48" i="8" s="1"/>
  <c r="F15" i="17"/>
  <c r="V28" i="10"/>
  <c r="V30" i="10" s="1"/>
  <c r="U25" i="8" s="1"/>
  <c r="U106" i="8" s="1"/>
  <c r="BH86" i="8"/>
  <c r="BH87" i="8"/>
  <c r="BH15" i="8"/>
  <c r="V33" i="10"/>
  <c r="U38" i="10"/>
  <c r="U40" i="10" s="1"/>
  <c r="U43" i="10"/>
  <c r="R102" i="15"/>
  <c r="S48" i="15"/>
  <c r="Y3" i="9"/>
  <c r="W3" i="10" s="1"/>
  <c r="V4" i="8"/>
  <c r="W3" i="7"/>
  <c r="Q3" i="15"/>
  <c r="Z4" i="9"/>
  <c r="X4" i="10" s="1"/>
  <c r="W5" i="8"/>
  <c r="AB88" i="3"/>
  <c r="AB91" i="3" s="1"/>
  <c r="AB73" i="3"/>
  <c r="X4" i="7"/>
  <c r="AB5" i="3"/>
  <c r="AB26" i="3"/>
  <c r="AB48" i="3" s="1"/>
  <c r="AB1" i="3"/>
  <c r="Y39" i="3"/>
  <c r="Y55" i="3" s="1"/>
  <c r="U6" i="7" s="1"/>
  <c r="Z39" i="3" l="1"/>
  <c r="Z55" i="3" s="1"/>
  <c r="K35" i="8"/>
  <c r="K37" i="8" s="1"/>
  <c r="K104" i="8" s="1"/>
  <c r="K113" i="8" s="1"/>
  <c r="K126" i="8" s="1"/>
  <c r="K128" i="8" s="1"/>
  <c r="P33" i="8"/>
  <c r="P39" i="8" s="1"/>
  <c r="P48" i="8" s="1"/>
  <c r="W44" i="10"/>
  <c r="V75" i="8" s="1"/>
  <c r="X47" i="10"/>
  <c r="W78" i="8" s="1"/>
  <c r="X45" i="10"/>
  <c r="W76" i="8" s="1"/>
  <c r="X46" i="10"/>
  <c r="W77" i="8" s="1"/>
  <c r="X49" i="10"/>
  <c r="W79" i="8" s="1"/>
  <c r="W6" i="7"/>
  <c r="AD3" i="3"/>
  <c r="AE2" i="3"/>
  <c r="X24" i="10"/>
  <c r="X34" i="10" s="1"/>
  <c r="Y15" i="10"/>
  <c r="BK87" i="8"/>
  <c r="BK86" i="8"/>
  <c r="BK15" i="8"/>
  <c r="T19" i="8"/>
  <c r="V94" i="8"/>
  <c r="U92" i="8"/>
  <c r="W2" i="11"/>
  <c r="W4" i="11" s="1"/>
  <c r="X1" i="11"/>
  <c r="S96" i="15"/>
  <c r="T42" i="15"/>
  <c r="BN14" i="8"/>
  <c r="BN20" i="8"/>
  <c r="AI62" i="3"/>
  <c r="AH60" i="3"/>
  <c r="AH59" i="3"/>
  <c r="AH58" i="3"/>
  <c r="AH61" i="3"/>
  <c r="R3" i="15"/>
  <c r="AA4" i="9"/>
  <c r="Y4" i="10" s="1"/>
  <c r="X5" i="8"/>
  <c r="AC73" i="3"/>
  <c r="Y4" i="7"/>
  <c r="AC88" i="3"/>
  <c r="AC5" i="3"/>
  <c r="AC26" i="3"/>
  <c r="AC48" i="3" s="1"/>
  <c r="AC1" i="3"/>
  <c r="S100" i="15"/>
  <c r="T46" i="15"/>
  <c r="V6" i="7"/>
  <c r="S95" i="15"/>
  <c r="T41" i="15"/>
  <c r="BH112" i="8"/>
  <c r="BI112" i="8"/>
  <c r="S98" i="15"/>
  <c r="T44" i="15"/>
  <c r="T91" i="15"/>
  <c r="U37" i="15"/>
  <c r="E20" i="17"/>
  <c r="K3" i="17"/>
  <c r="K35" i="17" s="1"/>
  <c r="O104" i="8"/>
  <c r="O113" i="8" s="1"/>
  <c r="O126" i="8" s="1"/>
  <c r="O96" i="8"/>
  <c r="O38" i="8"/>
  <c r="O47" i="8"/>
  <c r="O40" i="8"/>
  <c r="Y27" i="10"/>
  <c r="Y37" i="10" s="1"/>
  <c r="Z18" i="10"/>
  <c r="S102" i="15"/>
  <c r="T48" i="15"/>
  <c r="Y25" i="10"/>
  <c r="Y35" i="10" s="1"/>
  <c r="Y45" i="10" s="1"/>
  <c r="X76" i="8" s="1"/>
  <c r="Z16" i="10"/>
  <c r="AB40" i="3"/>
  <c r="AB56" i="3" s="1"/>
  <c r="AB36" i="3"/>
  <c r="AB52" i="3" s="1"/>
  <c r="AB50" i="3"/>
  <c r="AB37" i="3"/>
  <c r="AB53" i="3" s="1"/>
  <c r="R105" i="15"/>
  <c r="S51" i="15"/>
  <c r="X23" i="10"/>
  <c r="X19" i="10"/>
  <c r="Y14" i="10"/>
  <c r="S94" i="15"/>
  <c r="T40" i="15"/>
  <c r="AC93" i="8"/>
  <c r="Q33" i="8"/>
  <c r="S103" i="15"/>
  <c r="T49" i="15"/>
  <c r="S97" i="15"/>
  <c r="T43" i="15"/>
  <c r="V24" i="8"/>
  <c r="V16" i="8"/>
  <c r="V21" i="8"/>
  <c r="V17" i="8"/>
  <c r="W102" i="8"/>
  <c r="W42" i="8" s="1"/>
  <c r="W50" i="8" s="1"/>
  <c r="W65" i="8"/>
  <c r="U48" i="10"/>
  <c r="T74" i="8"/>
  <c r="T80" i="8" s="1"/>
  <c r="X42" i="10"/>
  <c r="X32" i="10"/>
  <c r="X22" i="10"/>
  <c r="X13" i="10"/>
  <c r="AA77" i="3"/>
  <c r="R104" i="15"/>
  <c r="R90" i="15" s="1"/>
  <c r="R89" i="15" s="1"/>
  <c r="S50" i="15"/>
  <c r="W28" i="10"/>
  <c r="W30" i="10" s="1"/>
  <c r="V25" i="8" s="1"/>
  <c r="V106" i="8" s="1"/>
  <c r="S9" i="8"/>
  <c r="S6" i="8" s="1"/>
  <c r="S99" i="15"/>
  <c r="T45" i="15"/>
  <c r="R13" i="8"/>
  <c r="R46" i="8" s="1"/>
  <c r="T7" i="8"/>
  <c r="U5" i="7"/>
  <c r="S93" i="15"/>
  <c r="T39" i="15"/>
  <c r="Y26" i="10"/>
  <c r="Y36" i="10" s="1"/>
  <c r="Z17" i="10"/>
  <c r="AC38" i="3"/>
  <c r="AC54" i="3" s="1"/>
  <c r="AC34" i="3"/>
  <c r="BH111" i="8"/>
  <c r="BH90" i="8"/>
  <c r="BI111" i="8"/>
  <c r="Z3" i="9"/>
  <c r="X3" i="10" s="1"/>
  <c r="X3" i="7"/>
  <c r="W4" i="8"/>
  <c r="W33" i="10"/>
  <c r="V38" i="10"/>
  <c r="V40" i="10" s="1"/>
  <c r="V43" i="10"/>
  <c r="AA78" i="3"/>
  <c r="S101" i="15"/>
  <c r="T47" i="15"/>
  <c r="V55" i="15"/>
  <c r="AG33" i="3" s="1"/>
  <c r="AG35" i="3" s="1"/>
  <c r="AG51" i="3" s="1"/>
  <c r="W56" i="15"/>
  <c r="S92" i="15"/>
  <c r="T38" i="15"/>
  <c r="Y29" i="10"/>
  <c r="Y39" i="10" s="1"/>
  <c r="Z20" i="10"/>
  <c r="R45" i="8"/>
  <c r="V19" i="8" l="1"/>
  <c r="X28" i="10"/>
  <c r="X30" i="10" s="1"/>
  <c r="W25" i="8" s="1"/>
  <c r="W106" i="8" s="1"/>
  <c r="P35" i="8"/>
  <c r="P37" i="8" s="1"/>
  <c r="P96" i="8" s="1"/>
  <c r="K40" i="8"/>
  <c r="K47" i="8"/>
  <c r="K96" i="8"/>
  <c r="L97" i="8" s="1"/>
  <c r="Y47" i="10"/>
  <c r="X78" i="8" s="1"/>
  <c r="Y46" i="10"/>
  <c r="X77" i="8" s="1"/>
  <c r="X44" i="10"/>
  <c r="W75" i="8" s="1"/>
  <c r="S43" i="8"/>
  <c r="S11" i="8"/>
  <c r="S31" i="8"/>
  <c r="Y49" i="10"/>
  <c r="X79" i="8" s="1"/>
  <c r="W21" i="8"/>
  <c r="W17" i="8"/>
  <c r="W16" i="8"/>
  <c r="W24" i="8"/>
  <c r="T98" i="15"/>
  <c r="U44" i="15"/>
  <c r="U7" i="8"/>
  <c r="V5" i="7"/>
  <c r="AE3" i="3"/>
  <c r="AF2" i="3"/>
  <c r="S104" i="15"/>
  <c r="T50" i="15"/>
  <c r="T36" i="15" s="1"/>
  <c r="AE32" i="3" s="1"/>
  <c r="S36" i="15"/>
  <c r="AD32" i="3" s="1"/>
  <c r="X56" i="15"/>
  <c r="W55" i="15"/>
  <c r="AH33" i="3" s="1"/>
  <c r="AH35" i="3" s="1"/>
  <c r="AH51" i="3" s="1"/>
  <c r="T100" i="15"/>
  <c r="U46" i="15"/>
  <c r="BN87" i="8"/>
  <c r="BN86" i="8"/>
  <c r="BN15" i="8"/>
  <c r="S3" i="15"/>
  <c r="AB4" i="9"/>
  <c r="Z4" i="10" s="1"/>
  <c r="Z4" i="7"/>
  <c r="AD73" i="3"/>
  <c r="Y5" i="8"/>
  <c r="AD26" i="3"/>
  <c r="AD48" i="3" s="1"/>
  <c r="AD1" i="3"/>
  <c r="AD88" i="3"/>
  <c r="AD91" i="3" s="1"/>
  <c r="AD5" i="3"/>
  <c r="X33" i="10"/>
  <c r="W38" i="10"/>
  <c r="W40" i="10" s="1"/>
  <c r="W43" i="10"/>
  <c r="W94" i="8"/>
  <c r="V92" i="8"/>
  <c r="Z14" i="10"/>
  <c r="Y19" i="10"/>
  <c r="Y23" i="10"/>
  <c r="R33" i="8"/>
  <c r="T99" i="15"/>
  <c r="U45" i="15"/>
  <c r="Q35" i="8"/>
  <c r="Q37" i="8" s="1"/>
  <c r="Q39" i="8"/>
  <c r="Q48" i="8" s="1"/>
  <c r="AC91" i="3"/>
  <c r="AJ62" i="3"/>
  <c r="AI60" i="3"/>
  <c r="AI59" i="3"/>
  <c r="AI58" i="3"/>
  <c r="AI61" i="3"/>
  <c r="T96" i="15"/>
  <c r="U42" i="15"/>
  <c r="V7" i="8"/>
  <c r="W5" i="7"/>
  <c r="AB39" i="3"/>
  <c r="AB55" i="3" s="1"/>
  <c r="X6" i="7" s="1"/>
  <c r="AB77" i="3"/>
  <c r="Z27" i="10"/>
  <c r="Z37" i="10" s="1"/>
  <c r="AA18" i="10"/>
  <c r="X102" i="8"/>
  <c r="X42" i="8" s="1"/>
  <c r="X50" i="8" s="1"/>
  <c r="X65" i="8"/>
  <c r="BK111" i="8"/>
  <c r="BK90" i="8"/>
  <c r="BL111" i="8"/>
  <c r="Z29" i="10"/>
  <c r="Z39" i="10" s="1"/>
  <c r="AA20" i="10"/>
  <c r="S105" i="15"/>
  <c r="S90" i="15" s="1"/>
  <c r="S89" i="15" s="1"/>
  <c r="T51" i="15"/>
  <c r="AB78" i="3"/>
  <c r="F20" i="17"/>
  <c r="E3" i="17"/>
  <c r="Y42" i="10"/>
  <c r="Y22" i="10"/>
  <c r="Y32" i="10"/>
  <c r="Y13" i="10"/>
  <c r="X2" i="11"/>
  <c r="X4" i="11" s="1"/>
  <c r="Y1" i="11"/>
  <c r="BK112" i="8"/>
  <c r="BL112" i="8"/>
  <c r="Z26" i="10"/>
  <c r="Z36" i="10" s="1"/>
  <c r="AA17" i="10"/>
  <c r="E93" i="8"/>
  <c r="AD93" i="8"/>
  <c r="Z25" i="10"/>
  <c r="Z35" i="10" s="1"/>
  <c r="AA16" i="10"/>
  <c r="AA3" i="9"/>
  <c r="Y3" i="10" s="1"/>
  <c r="X4" i="8"/>
  <c r="Y3" i="7"/>
  <c r="L127" i="8"/>
  <c r="L128" i="8" s="1"/>
  <c r="K68" i="8"/>
  <c r="K72" i="8" s="1"/>
  <c r="K82" i="8" s="1"/>
  <c r="Y24" i="10"/>
  <c r="Y34" i="10" s="1"/>
  <c r="Z15" i="10"/>
  <c r="BQ14" i="8"/>
  <c r="BQ20" i="8"/>
  <c r="T103" i="15"/>
  <c r="U49" i="15"/>
  <c r="T102" i="15"/>
  <c r="U48" i="15"/>
  <c r="T101" i="15"/>
  <c r="U47" i="15"/>
  <c r="T93" i="15"/>
  <c r="U39" i="15"/>
  <c r="V48" i="10"/>
  <c r="U74" i="8"/>
  <c r="U80" i="8" s="1"/>
  <c r="U9" i="7"/>
  <c r="T9" i="8" s="1"/>
  <c r="U8" i="7"/>
  <c r="T95" i="15"/>
  <c r="U41" i="15"/>
  <c r="T92" i="15"/>
  <c r="U38" i="15"/>
  <c r="AC40" i="3"/>
  <c r="AC56" i="3" s="1"/>
  <c r="AC50" i="3"/>
  <c r="AC36" i="3"/>
  <c r="AC52" i="3" s="1"/>
  <c r="AC37" i="3"/>
  <c r="AC53" i="3" s="1"/>
  <c r="T26" i="8"/>
  <c r="T97" i="15"/>
  <c r="U43" i="15"/>
  <c r="T94" i="15"/>
  <c r="U40" i="15"/>
  <c r="U91" i="15"/>
  <c r="V37" i="15"/>
  <c r="W19" i="8" l="1"/>
  <c r="K95" i="8"/>
  <c r="K98" i="8" s="1"/>
  <c r="K100" i="8" s="1"/>
  <c r="K101" i="8" s="1"/>
  <c r="P40" i="8"/>
  <c r="P38" i="8"/>
  <c r="P47" i="8"/>
  <c r="P104" i="8"/>
  <c r="P113" i="8" s="1"/>
  <c r="P126" i="8" s="1"/>
  <c r="Z47" i="10"/>
  <c r="Y78" i="8" s="1"/>
  <c r="Z45" i="10"/>
  <c r="Y76" i="8" s="1"/>
  <c r="W7" i="8"/>
  <c r="X5" i="7"/>
  <c r="Z49" i="10"/>
  <c r="Y79" i="8" s="1"/>
  <c r="Y44" i="10"/>
  <c r="X75" i="8" s="1"/>
  <c r="Z46" i="10"/>
  <c r="Y77" i="8" s="1"/>
  <c r="U93" i="15"/>
  <c r="V39" i="15"/>
  <c r="BT20" i="8"/>
  <c r="BT14" i="8"/>
  <c r="X21" i="8"/>
  <c r="X17" i="8"/>
  <c r="X16" i="8"/>
  <c r="X24" i="8"/>
  <c r="AA26" i="10"/>
  <c r="AA36" i="10" s="1"/>
  <c r="AA46" i="10" s="1"/>
  <c r="Z77" i="8" s="1"/>
  <c r="AB17" i="10"/>
  <c r="Q104" i="8"/>
  <c r="Q113" i="8" s="1"/>
  <c r="Q126" i="8" s="1"/>
  <c r="Q96" i="8"/>
  <c r="Q47" i="8"/>
  <c r="Q40" i="8"/>
  <c r="Q38" i="8"/>
  <c r="AB3" i="9"/>
  <c r="Z3" i="10" s="1"/>
  <c r="Y4" i="8"/>
  <c r="Z3" i="7"/>
  <c r="Y56" i="15"/>
  <c r="X55" i="15"/>
  <c r="AI33" i="3" s="1"/>
  <c r="AI35" i="3" s="1"/>
  <c r="AI51" i="3" s="1"/>
  <c r="BQ87" i="8"/>
  <c r="BQ86" i="8"/>
  <c r="BQ15" i="8"/>
  <c r="U99" i="15"/>
  <c r="V45" i="15"/>
  <c r="X94" i="8"/>
  <c r="W92" i="8"/>
  <c r="BN111" i="8"/>
  <c r="BN90" i="8"/>
  <c r="BO111" i="8"/>
  <c r="AD38" i="3"/>
  <c r="AD54" i="3" s="1"/>
  <c r="AD34" i="3"/>
  <c r="V9" i="7"/>
  <c r="U9" i="8" s="1"/>
  <c r="V8" i="7"/>
  <c r="U95" i="15"/>
  <c r="V41" i="15"/>
  <c r="AC39" i="3"/>
  <c r="AC55" i="3" s="1"/>
  <c r="U101" i="15"/>
  <c r="V47" i="15"/>
  <c r="AA15" i="10"/>
  <c r="Z24" i="10"/>
  <c r="Z34" i="10" s="1"/>
  <c r="AC77" i="3"/>
  <c r="U102" i="15"/>
  <c r="V48" i="15"/>
  <c r="E35" i="17"/>
  <c r="F3" i="17"/>
  <c r="F35" i="17" s="1"/>
  <c r="R39" i="8"/>
  <c r="R48" i="8" s="1"/>
  <c r="R35" i="8"/>
  <c r="R37" i="8" s="1"/>
  <c r="U100" i="15"/>
  <c r="V46" i="15"/>
  <c r="T104" i="15"/>
  <c r="U50" i="15"/>
  <c r="U98" i="15"/>
  <c r="V44" i="15"/>
  <c r="U7" i="7"/>
  <c r="U10" i="7" s="1"/>
  <c r="T8" i="8"/>
  <c r="T6" i="8" s="1"/>
  <c r="AA25" i="10"/>
  <c r="AA35" i="10" s="1"/>
  <c r="AB16" i="10"/>
  <c r="BN112" i="8"/>
  <c r="BO112" i="8"/>
  <c r="AE38" i="3"/>
  <c r="AE54" i="3" s="1"/>
  <c r="AE34" i="3"/>
  <c r="AC78" i="3"/>
  <c r="W9" i="7"/>
  <c r="V9" i="8" s="1"/>
  <c r="W8" i="7"/>
  <c r="AJ60" i="3"/>
  <c r="AK62" i="3"/>
  <c r="AJ59" i="3"/>
  <c r="AJ58" i="3"/>
  <c r="AJ61" i="3"/>
  <c r="Y28" i="10"/>
  <c r="Y30" i="10" s="1"/>
  <c r="X25" i="8" s="1"/>
  <c r="X106" i="8" s="1"/>
  <c r="Y33" i="10"/>
  <c r="X38" i="10"/>
  <c r="X40" i="10" s="1"/>
  <c r="X43" i="10"/>
  <c r="S13" i="8"/>
  <c r="S46" i="8" s="1"/>
  <c r="Y6" i="7"/>
  <c r="W48" i="10"/>
  <c r="V74" i="8"/>
  <c r="V80" i="8" s="1"/>
  <c r="U26" i="8"/>
  <c r="V91" i="15"/>
  <c r="W37" i="15"/>
  <c r="U92" i="15"/>
  <c r="V38" i="15"/>
  <c r="U103" i="15"/>
  <c r="V49" i="15"/>
  <c r="V26" i="8"/>
  <c r="Z42" i="10"/>
  <c r="Z22" i="10"/>
  <c r="Z32" i="10"/>
  <c r="Z13" i="10"/>
  <c r="AF3" i="3"/>
  <c r="AG2" i="3"/>
  <c r="S45" i="8"/>
  <c r="U94" i="15"/>
  <c r="V40" i="15"/>
  <c r="U97" i="15"/>
  <c r="V43" i="15"/>
  <c r="AA29" i="10"/>
  <c r="AA39" i="10" s="1"/>
  <c r="AB20" i="10"/>
  <c r="Y102" i="8"/>
  <c r="Y42" i="8" s="1"/>
  <c r="Y50" i="8" s="1"/>
  <c r="Y65" i="8"/>
  <c r="M97" i="8"/>
  <c r="L95" i="8"/>
  <c r="L98" i="8" s="1"/>
  <c r="L100" i="8" s="1"/>
  <c r="Y2" i="11"/>
  <c r="Y4" i="11" s="1"/>
  <c r="Z1" i="11"/>
  <c r="M127" i="8"/>
  <c r="M128" i="8" s="1"/>
  <c r="L68" i="8"/>
  <c r="L72" i="8" s="1"/>
  <c r="L82" i="8" s="1"/>
  <c r="AE93" i="8"/>
  <c r="T105" i="15"/>
  <c r="U51" i="15"/>
  <c r="AA27" i="10"/>
  <c r="AA37" i="10" s="1"/>
  <c r="AB18" i="10"/>
  <c r="U96" i="15"/>
  <c r="V42" i="15"/>
  <c r="Z19" i="10"/>
  <c r="Z23" i="10"/>
  <c r="AA14" i="10"/>
  <c r="T3" i="15"/>
  <c r="AC4" i="9"/>
  <c r="AA4" i="10" s="1"/>
  <c r="AE73" i="3"/>
  <c r="AA4" i="7"/>
  <c r="Z5" i="8"/>
  <c r="AE88" i="3"/>
  <c r="AE91" i="3" s="1"/>
  <c r="AE5" i="3"/>
  <c r="AE26" i="3"/>
  <c r="AE48" i="3" s="1"/>
  <c r="AE1" i="3"/>
  <c r="S12" i="8"/>
  <c r="T90" i="15" l="1"/>
  <c r="T89" i="15" s="1"/>
  <c r="U36" i="15"/>
  <c r="AF32" i="3" s="1"/>
  <c r="Z28" i="10"/>
  <c r="Z30" i="10" s="1"/>
  <c r="Y25" i="8" s="1"/>
  <c r="Y106" i="8" s="1"/>
  <c r="AF34" i="3"/>
  <c r="AF38" i="3"/>
  <c r="AF54" i="3" s="1"/>
  <c r="Z44" i="10"/>
  <c r="Y75" i="8" s="1"/>
  <c r="AA45" i="10"/>
  <c r="Z76" i="8" s="1"/>
  <c r="AA47" i="10"/>
  <c r="Z78" i="8" s="1"/>
  <c r="V94" i="15"/>
  <c r="W40" i="15"/>
  <c r="V102" i="15"/>
  <c r="W48" i="15"/>
  <c r="AB27" i="10"/>
  <c r="AB37" i="10" s="1"/>
  <c r="AC18" i="10"/>
  <c r="W91" i="15"/>
  <c r="X37" i="15"/>
  <c r="AA49" i="10"/>
  <c r="Z79" i="8" s="1"/>
  <c r="S33" i="8"/>
  <c r="V100" i="15"/>
  <c r="W46" i="15"/>
  <c r="X19" i="8"/>
  <c r="BQ112" i="8"/>
  <c r="BR112" i="8"/>
  <c r="X9" i="7"/>
  <c r="W9" i="8" s="1"/>
  <c r="X8" i="7"/>
  <c r="AA42" i="10"/>
  <c r="AA32" i="10"/>
  <c r="AA22" i="10"/>
  <c r="AA13" i="10"/>
  <c r="U8" i="8"/>
  <c r="U6" i="8" s="1"/>
  <c r="V7" i="7"/>
  <c r="V10" i="7" s="1"/>
  <c r="W26" i="8"/>
  <c r="U105" i="15"/>
  <c r="V51" i="15"/>
  <c r="Z2" i="11"/>
  <c r="Z4" i="11" s="1"/>
  <c r="AG3" i="3"/>
  <c r="AH2" i="3"/>
  <c r="X48" i="10"/>
  <c r="W74" i="8"/>
  <c r="W80" i="8" s="1"/>
  <c r="AE37" i="3"/>
  <c r="AE53" i="3" s="1"/>
  <c r="AE50" i="3"/>
  <c r="AE40" i="3"/>
  <c r="AE56" i="3" s="1"/>
  <c r="AE36" i="3"/>
  <c r="AE52" i="3" s="1"/>
  <c r="T43" i="8"/>
  <c r="T11" i="8"/>
  <c r="T12" i="8" s="1"/>
  <c r="T31" i="8"/>
  <c r="R96" i="8"/>
  <c r="R104" i="8"/>
  <c r="R113" i="8" s="1"/>
  <c r="R126" i="8" s="1"/>
  <c r="R47" i="8"/>
  <c r="R40" i="8"/>
  <c r="R38" i="8"/>
  <c r="AB15" i="10"/>
  <c r="AA24" i="10"/>
  <c r="AA34" i="10" s="1"/>
  <c r="Y94" i="8"/>
  <c r="X92" i="8"/>
  <c r="Z56" i="15"/>
  <c r="Y55" i="15"/>
  <c r="AJ33" i="3" s="1"/>
  <c r="AJ35" i="3" s="1"/>
  <c r="AJ51" i="3" s="1"/>
  <c r="X7" i="8"/>
  <c r="Y5" i="7"/>
  <c r="U104" i="15"/>
  <c r="V50" i="15"/>
  <c r="V36" i="15" s="1"/>
  <c r="AG32" i="3" s="1"/>
  <c r="BQ111" i="8"/>
  <c r="BQ90" i="8"/>
  <c r="BR111" i="8"/>
  <c r="V97" i="15"/>
  <c r="W43" i="15"/>
  <c r="V103" i="15"/>
  <c r="W49" i="15"/>
  <c r="V8" i="8"/>
  <c r="V6" i="8" s="1"/>
  <c r="W7" i="7"/>
  <c r="W10" i="7" s="1"/>
  <c r="V99" i="15"/>
  <c r="W45" i="15"/>
  <c r="BT86" i="8"/>
  <c r="BT87" i="8"/>
  <c r="BT15" i="8"/>
  <c r="V95" i="15"/>
  <c r="W41" i="15"/>
  <c r="AA23" i="10"/>
  <c r="AB14" i="10"/>
  <c r="AA19" i="10"/>
  <c r="AB29" i="10"/>
  <c r="AB39" i="10" s="1"/>
  <c r="AC20" i="10"/>
  <c r="L101" i="8"/>
  <c r="Z33" i="10"/>
  <c r="Y38" i="10"/>
  <c r="Y40" i="10" s="1"/>
  <c r="Y43" i="10"/>
  <c r="V98" i="15"/>
  <c r="W44" i="15"/>
  <c r="V101" i="15"/>
  <c r="W47" i="15"/>
  <c r="AD40" i="3"/>
  <c r="AD56" i="3" s="1"/>
  <c r="AD37" i="3"/>
  <c r="AD53" i="3" s="1"/>
  <c r="AD50" i="3"/>
  <c r="AD36" i="3"/>
  <c r="AD52" i="3" s="1"/>
  <c r="Y21" i="8"/>
  <c r="Y17" i="8"/>
  <c r="Y24" i="8"/>
  <c r="Y16" i="8"/>
  <c r="AB26" i="10"/>
  <c r="AB36" i="10" s="1"/>
  <c r="AC17" i="10"/>
  <c r="BW14" i="8"/>
  <c r="BW20" i="8"/>
  <c r="AB25" i="10"/>
  <c r="AB35" i="10" s="1"/>
  <c r="AC16" i="10"/>
  <c r="V93" i="15"/>
  <c r="W39" i="15"/>
  <c r="N127" i="8"/>
  <c r="N128" i="8" s="1"/>
  <c r="M68" i="8"/>
  <c r="M72" i="8" s="1"/>
  <c r="M82" i="8" s="1"/>
  <c r="AC3" i="9"/>
  <c r="AA3" i="10" s="1"/>
  <c r="AA3" i="7"/>
  <c r="Z4" i="8"/>
  <c r="AK60" i="3"/>
  <c r="AL62" i="3"/>
  <c r="AK58" i="3"/>
  <c r="AK59" i="3"/>
  <c r="AK61" i="3"/>
  <c r="U3" i="15"/>
  <c r="AD4" i="9"/>
  <c r="AB4" i="10" s="1"/>
  <c r="AB4" i="7"/>
  <c r="AA5" i="8"/>
  <c r="AF88" i="3"/>
  <c r="AF91" i="3" s="1"/>
  <c r="AF73" i="3"/>
  <c r="AF5" i="3"/>
  <c r="AF26" i="3"/>
  <c r="AF48" i="3" s="1"/>
  <c r="AF1" i="3"/>
  <c r="Z102" i="8"/>
  <c r="Z42" i="8" s="1"/>
  <c r="Z50" i="8" s="1"/>
  <c r="Z65" i="8"/>
  <c r="V96" i="15"/>
  <c r="W42" i="15"/>
  <c r="AF93" i="8"/>
  <c r="N97" i="8"/>
  <c r="M95" i="8"/>
  <c r="M98" i="8" s="1"/>
  <c r="M100" i="8" s="1"/>
  <c r="V92" i="15"/>
  <c r="W38" i="15"/>
  <c r="U90" i="15" l="1"/>
  <c r="U89" i="15" s="1"/>
  <c r="AE39" i="3"/>
  <c r="AE55" i="3" s="1"/>
  <c r="AA28" i="10"/>
  <c r="AA30" i="10" s="1"/>
  <c r="Z25" i="8" s="1"/>
  <c r="Z106" i="8" s="1"/>
  <c r="M101" i="8"/>
  <c r="AA44" i="10"/>
  <c r="Z75" i="8" s="1"/>
  <c r="AB47" i="10"/>
  <c r="AA78" i="8" s="1"/>
  <c r="AB45" i="10"/>
  <c r="AA76" i="8" s="1"/>
  <c r="AG38" i="3"/>
  <c r="AG54" i="3" s="1"/>
  <c r="AG34" i="3"/>
  <c r="AB49" i="10"/>
  <c r="AA79" i="8" s="1"/>
  <c r="AC25" i="10"/>
  <c r="AC35" i="10" s="1"/>
  <c r="AD16" i="10"/>
  <c r="X26" i="8"/>
  <c r="T13" i="8"/>
  <c r="T46" i="8" s="1"/>
  <c r="AA6" i="7"/>
  <c r="S39" i="8"/>
  <c r="S48" i="8" s="1"/>
  <c r="S35" i="8"/>
  <c r="S37" i="8" s="1"/>
  <c r="Z21" i="8"/>
  <c r="Z17" i="8"/>
  <c r="Z24" i="8"/>
  <c r="Z16" i="8"/>
  <c r="AB42" i="10"/>
  <c r="AB32" i="10"/>
  <c r="AB13" i="10"/>
  <c r="AB22" i="10"/>
  <c r="AD77" i="3"/>
  <c r="W95" i="15"/>
  <c r="X41" i="15"/>
  <c r="V105" i="15"/>
  <c r="W51" i="15"/>
  <c r="X91" i="15"/>
  <c r="Y37" i="15"/>
  <c r="W99" i="15"/>
  <c r="X45" i="15"/>
  <c r="W101" i="15"/>
  <c r="X47" i="15"/>
  <c r="AC29" i="10"/>
  <c r="AC39" i="10" s="1"/>
  <c r="AD20" i="10"/>
  <c r="W94" i="15"/>
  <c r="X40" i="15"/>
  <c r="AA102" i="8"/>
  <c r="AA42" i="8" s="1"/>
  <c r="AA50" i="8" s="1"/>
  <c r="AA65" i="8"/>
  <c r="AB24" i="10"/>
  <c r="AB34" i="10" s="1"/>
  <c r="AC15" i="10"/>
  <c r="AA33" i="10"/>
  <c r="Z38" i="10"/>
  <c r="Z40" i="10" s="1"/>
  <c r="Z43" i="10"/>
  <c r="T45" i="8"/>
  <c r="T52" i="8"/>
  <c r="W102" i="15"/>
  <c r="X48" i="15"/>
  <c r="AD3" i="9"/>
  <c r="AB3" i="10" s="1"/>
  <c r="AA4" i="8"/>
  <c r="AB3" i="7"/>
  <c r="N95" i="8"/>
  <c r="N98" i="8" s="1"/>
  <c r="N100" i="8" s="1"/>
  <c r="O97" i="8"/>
  <c r="V43" i="8"/>
  <c r="V11" i="8"/>
  <c r="V12" i="8" s="1"/>
  <c r="V31" i="8"/>
  <c r="V13" i="8" s="1"/>
  <c r="V46" i="8" s="1"/>
  <c r="O127" i="8"/>
  <c r="O128" i="8" s="1"/>
  <c r="N68" i="8"/>
  <c r="N72" i="8" s="1"/>
  <c r="N82" i="8" s="1"/>
  <c r="AC26" i="10"/>
  <c r="AC36" i="10" s="1"/>
  <c r="AD17" i="10"/>
  <c r="AD78" i="3"/>
  <c r="W98" i="15"/>
  <c r="X44" i="15"/>
  <c r="W103" i="15"/>
  <c r="X49" i="15"/>
  <c r="V104" i="15"/>
  <c r="V90" i="15" s="1"/>
  <c r="V89" i="15" s="1"/>
  <c r="W50" i="15"/>
  <c r="W36" i="15" s="1"/>
  <c r="AH32" i="3" s="1"/>
  <c r="AA56" i="15"/>
  <c r="Z55" i="15"/>
  <c r="AK33" i="3" s="1"/>
  <c r="AK35" i="3" s="1"/>
  <c r="AK51" i="3" s="1"/>
  <c r="AE77" i="3"/>
  <c r="AC27" i="10"/>
  <c r="AC37" i="10" s="1"/>
  <c r="AD18" i="10"/>
  <c r="W92" i="15"/>
  <c r="X38" i="15"/>
  <c r="AG93" i="8"/>
  <c r="AH3" i="3"/>
  <c r="AI2" i="3"/>
  <c r="W100" i="15"/>
  <c r="X46" i="15"/>
  <c r="U43" i="8"/>
  <c r="U57" i="8" s="1"/>
  <c r="U11" i="8"/>
  <c r="U12" i="8" s="1"/>
  <c r="U31" i="8"/>
  <c r="U13" i="8" s="1"/>
  <c r="U46" i="8" s="1"/>
  <c r="BW87" i="8"/>
  <c r="BW86" i="8"/>
  <c r="BW15" i="8"/>
  <c r="W93" i="15"/>
  <c r="X39" i="15"/>
  <c r="BT112" i="8"/>
  <c r="BU112" i="8"/>
  <c r="W96" i="15"/>
  <c r="X42" i="15"/>
  <c r="AL60" i="3"/>
  <c r="AM62" i="3"/>
  <c r="AL58" i="3"/>
  <c r="AL61" i="3"/>
  <c r="AL59" i="3"/>
  <c r="AB46" i="10"/>
  <c r="AA77" i="8" s="1"/>
  <c r="AD39" i="3"/>
  <c r="AD55" i="3" s="1"/>
  <c r="Z6" i="7" s="1"/>
  <c r="Y48" i="10"/>
  <c r="X74" i="8"/>
  <c r="X80" i="8" s="1"/>
  <c r="AB23" i="10"/>
  <c r="AC14" i="10"/>
  <c r="AB19" i="10"/>
  <c r="BT111" i="8"/>
  <c r="BT90" i="8"/>
  <c r="BU111" i="8"/>
  <c r="W97" i="15"/>
  <c r="X43" i="15"/>
  <c r="Y9" i="7"/>
  <c r="X9" i="8" s="1"/>
  <c r="Y8" i="7"/>
  <c r="Z94" i="8"/>
  <c r="Y92" i="8"/>
  <c r="AE78" i="3"/>
  <c r="V3" i="15"/>
  <c r="AE4" i="9"/>
  <c r="AC4" i="10" s="1"/>
  <c r="AC4" i="7"/>
  <c r="AB5" i="8"/>
  <c r="AG88" i="3"/>
  <c r="AG73" i="3"/>
  <c r="AG5" i="3"/>
  <c r="AG26" i="3"/>
  <c r="AG48" i="3" s="1"/>
  <c r="AG1" i="3"/>
  <c r="W8" i="8"/>
  <c r="W6" i="8" s="1"/>
  <c r="X7" i="7"/>
  <c r="X10" i="7" s="1"/>
  <c r="AF50" i="3"/>
  <c r="AF40" i="3"/>
  <c r="AF56" i="3" s="1"/>
  <c r="AF37" i="3"/>
  <c r="AF53" i="3" s="1"/>
  <c r="AF36" i="3"/>
  <c r="AF52" i="3" s="1"/>
  <c r="Y19" i="8" l="1"/>
  <c r="AF39" i="3"/>
  <c r="AF55" i="3" s="1"/>
  <c r="V57" i="8"/>
  <c r="AB28" i="10"/>
  <c r="AB30" i="10" s="1"/>
  <c r="AA25" i="8" s="1"/>
  <c r="AA106" i="8" s="1"/>
  <c r="T33" i="8"/>
  <c r="T39" i="8" s="1"/>
  <c r="N101" i="8"/>
  <c r="AC45" i="10"/>
  <c r="AB76" i="8" s="1"/>
  <c r="AH38" i="3"/>
  <c r="AH54" i="3" s="1"/>
  <c r="AH34" i="3"/>
  <c r="AC49" i="10"/>
  <c r="AB79" i="8" s="1"/>
  <c r="AC47" i="10"/>
  <c r="AB78" i="8" s="1"/>
  <c r="Y7" i="8"/>
  <c r="Z5" i="7"/>
  <c r="AC46" i="10"/>
  <c r="AB77" i="8" s="1"/>
  <c r="AB44" i="10"/>
  <c r="AA75" i="8" s="1"/>
  <c r="AB6" i="7"/>
  <c r="X96" i="15"/>
  <c r="Y42" i="15"/>
  <c r="BW111" i="8"/>
  <c r="BW90" i="8"/>
  <c r="BX111" i="8"/>
  <c r="AI3" i="3"/>
  <c r="AJ2" i="3"/>
  <c r="X92" i="15"/>
  <c r="Y38" i="15"/>
  <c r="AB56" i="15"/>
  <c r="AA55" i="15"/>
  <c r="AL33" i="3" s="1"/>
  <c r="AL35" i="3" s="1"/>
  <c r="AL51" i="3" s="1"/>
  <c r="AD26" i="10"/>
  <c r="AD36" i="10" s="1"/>
  <c r="AE17" i="10"/>
  <c r="S96" i="8"/>
  <c r="S104" i="8"/>
  <c r="S113" i="8" s="1"/>
  <c r="S126" i="8" s="1"/>
  <c r="S47" i="8"/>
  <c r="S40" i="8"/>
  <c r="S38" i="8"/>
  <c r="AD25" i="10"/>
  <c r="AD35" i="10" s="1"/>
  <c r="AE16" i="10"/>
  <c r="U59" i="8"/>
  <c r="U55" i="8"/>
  <c r="AD27" i="10"/>
  <c r="AD37" i="10" s="1"/>
  <c r="AE18" i="10"/>
  <c r="X101" i="15"/>
  <c r="Y47" i="15"/>
  <c r="Z7" i="8"/>
  <c r="AA5" i="7"/>
  <c r="AB102" i="8"/>
  <c r="AB42" i="8" s="1"/>
  <c r="AB50" i="8" s="1"/>
  <c r="AB65" i="8"/>
  <c r="U45" i="8"/>
  <c r="U52" i="8"/>
  <c r="U33" i="8"/>
  <c r="X103" i="15"/>
  <c r="Y49" i="15"/>
  <c r="Z48" i="10"/>
  <c r="Y74" i="8"/>
  <c r="Y80" i="8" s="1"/>
  <c r="X95" i="15"/>
  <c r="Y41" i="15"/>
  <c r="W105" i="15"/>
  <c r="X51" i="15"/>
  <c r="X8" i="8"/>
  <c r="X6" i="8" s="1"/>
  <c r="Y7" i="7"/>
  <c r="Y10" i="7" s="1"/>
  <c r="AC23" i="10"/>
  <c r="AD14" i="10"/>
  <c r="AC19" i="10"/>
  <c r="P127" i="8"/>
  <c r="P128" i="8" s="1"/>
  <c r="O68" i="8"/>
  <c r="O72" i="8" s="1"/>
  <c r="O82" i="8" s="1"/>
  <c r="AA17" i="8"/>
  <c r="AA24" i="8"/>
  <c r="AA16" i="8"/>
  <c r="AA21" i="8"/>
  <c r="X94" i="15"/>
  <c r="Y40" i="15"/>
  <c r="X99" i="15"/>
  <c r="Y45" i="15"/>
  <c r="T59" i="8"/>
  <c r="T55" i="8"/>
  <c r="W104" i="15"/>
  <c r="W90" i="15" s="1"/>
  <c r="W89" i="15" s="1"/>
  <c r="X50" i="15"/>
  <c r="AC42" i="10"/>
  <c r="AC32" i="10"/>
  <c r="AC22" i="10"/>
  <c r="AC13" i="10"/>
  <c r="AM60" i="3"/>
  <c r="AN62" i="3"/>
  <c r="AM58" i="3"/>
  <c r="AM59" i="3"/>
  <c r="AM61" i="3"/>
  <c r="X98" i="15"/>
  <c r="Y44" i="15"/>
  <c r="AA38" i="10"/>
  <c r="AA40" i="10" s="1"/>
  <c r="AB33" i="10"/>
  <c r="AA43" i="10"/>
  <c r="AG50" i="3"/>
  <c r="AG40" i="3"/>
  <c r="AG56" i="3" s="1"/>
  <c r="AG37" i="3"/>
  <c r="AG53" i="3" s="1"/>
  <c r="AG36" i="3"/>
  <c r="AG52" i="3" s="1"/>
  <c r="W3" i="15"/>
  <c r="AF4" i="9"/>
  <c r="AD4" i="10" s="1"/>
  <c r="AC5" i="8"/>
  <c r="AD4" i="7"/>
  <c r="AH88" i="3"/>
  <c r="AH91" i="3" s="1"/>
  <c r="AH73" i="3"/>
  <c r="AH5" i="3"/>
  <c r="AH26" i="3"/>
  <c r="AH48" i="3" s="1"/>
  <c r="AH1" i="3"/>
  <c r="X93" i="15"/>
  <c r="Y39" i="15"/>
  <c r="X100" i="15"/>
  <c r="Y46" i="15"/>
  <c r="AH93" i="8"/>
  <c r="Z19" i="8"/>
  <c r="V59" i="8"/>
  <c r="V55" i="8"/>
  <c r="X102" i="15"/>
  <c r="Y48" i="15"/>
  <c r="AA94" i="8"/>
  <c r="Z92" i="8"/>
  <c r="BW112" i="8"/>
  <c r="BX112" i="8"/>
  <c r="O95" i="8"/>
  <c r="O98" i="8" s="1"/>
  <c r="O100" i="8" s="1"/>
  <c r="P97" i="8"/>
  <c r="W43" i="8"/>
  <c r="W57" i="8" s="1"/>
  <c r="W31" i="8"/>
  <c r="W13" i="8" s="1"/>
  <c r="W46" i="8" s="1"/>
  <c r="W11" i="8"/>
  <c r="AE3" i="9"/>
  <c r="AC3" i="10" s="1"/>
  <c r="AC3" i="7"/>
  <c r="AB4" i="8"/>
  <c r="AF77" i="3"/>
  <c r="X97" i="15"/>
  <c r="Y43" i="15"/>
  <c r="AF78" i="3"/>
  <c r="AG91" i="3"/>
  <c r="V45" i="8"/>
  <c r="V52" i="8"/>
  <c r="V33" i="8"/>
  <c r="AC24" i="10"/>
  <c r="AC34" i="10" s="1"/>
  <c r="AD15" i="10"/>
  <c r="AD29" i="10"/>
  <c r="AD39" i="10" s="1"/>
  <c r="AE20" i="10"/>
  <c r="Y91" i="15"/>
  <c r="Z37" i="15"/>
  <c r="T35" i="8" l="1"/>
  <c r="T37" i="8" s="1"/>
  <c r="T96" i="8" s="1"/>
  <c r="O101" i="8"/>
  <c r="AD45" i="10"/>
  <c r="AC76" i="8" s="1"/>
  <c r="E76" i="8" s="1"/>
  <c r="AD49" i="10"/>
  <c r="AC79" i="8" s="1"/>
  <c r="E79" i="8" s="1"/>
  <c r="AD46" i="10"/>
  <c r="AC77" i="8" s="1"/>
  <c r="E77" i="8" s="1"/>
  <c r="X43" i="8"/>
  <c r="X57" i="8" s="1"/>
  <c r="X31" i="8"/>
  <c r="X13" i="8" s="1"/>
  <c r="X46" i="8" s="1"/>
  <c r="X11" i="8"/>
  <c r="AA8" i="7"/>
  <c r="AA9" i="7"/>
  <c r="Z9" i="8" s="1"/>
  <c r="AC56" i="15"/>
  <c r="AB55" i="15"/>
  <c r="AM33" i="3" s="1"/>
  <c r="AM35" i="3" s="1"/>
  <c r="AM51" i="3" s="1"/>
  <c r="Y96" i="15"/>
  <c r="Z42" i="15"/>
  <c r="AE27" i="10"/>
  <c r="AE37" i="10" s="1"/>
  <c r="AE47" i="10" s="1"/>
  <c r="AD78" i="8" s="1"/>
  <c r="AF18" i="10"/>
  <c r="W52" i="8"/>
  <c r="W33" i="8"/>
  <c r="W45" i="8"/>
  <c r="AB38" i="10"/>
  <c r="AB40" i="10" s="1"/>
  <c r="AC33" i="10"/>
  <c r="AB43" i="10"/>
  <c r="AB94" i="8"/>
  <c r="AA92" i="8"/>
  <c r="AH119" i="8"/>
  <c r="AH124" i="8" s="1"/>
  <c r="AI93" i="8"/>
  <c r="AD24" i="10"/>
  <c r="AD34" i="10" s="1"/>
  <c r="AE15" i="10"/>
  <c r="Y97" i="15"/>
  <c r="Z43" i="15"/>
  <c r="W59" i="8"/>
  <c r="W55" i="8"/>
  <c r="Y98" i="15"/>
  <c r="Z44" i="15"/>
  <c r="Y99" i="15"/>
  <c r="Z45" i="15"/>
  <c r="X105" i="15"/>
  <c r="Y51" i="15"/>
  <c r="Y103" i="15"/>
  <c r="Z49" i="15"/>
  <c r="Z26" i="8"/>
  <c r="AE25" i="10"/>
  <c r="AE35" i="10" s="1"/>
  <c r="AF16" i="10"/>
  <c r="Y92" i="15"/>
  <c r="Z38" i="15"/>
  <c r="AC102" i="8"/>
  <c r="AC42" i="8" s="1"/>
  <c r="AC50" i="8" s="1"/>
  <c r="AC65" i="8"/>
  <c r="X104" i="15"/>
  <c r="X90" i="15" s="1"/>
  <c r="X89" i="15" s="1"/>
  <c r="Y50" i="15"/>
  <c r="X36" i="15"/>
  <c r="AI32" i="3" s="1"/>
  <c r="Y100" i="15"/>
  <c r="Z46" i="15"/>
  <c r="AG77" i="3"/>
  <c r="Q127" i="8"/>
  <c r="Q128" i="8" s="1"/>
  <c r="P68" i="8"/>
  <c r="P72" i="8" s="1"/>
  <c r="P82" i="8" s="1"/>
  <c r="Y101" i="15"/>
  <c r="Z47" i="15"/>
  <c r="AH50" i="3"/>
  <c r="AH40" i="3"/>
  <c r="AH56" i="3" s="1"/>
  <c r="AH37" i="3"/>
  <c r="AH53" i="3" s="1"/>
  <c r="AH36" i="3"/>
  <c r="AH52" i="3" s="1"/>
  <c r="Z91" i="15"/>
  <c r="AA37" i="15"/>
  <c r="V39" i="8"/>
  <c r="V35" i="8"/>
  <c r="Y93" i="15"/>
  <c r="Z39" i="15"/>
  <c r="W12" i="8"/>
  <c r="Y36" i="15"/>
  <c r="AJ32" i="3" s="1"/>
  <c r="AC44" i="10"/>
  <c r="AB75" i="8" s="1"/>
  <c r="AA19" i="8"/>
  <c r="P95" i="8"/>
  <c r="P98" i="8" s="1"/>
  <c r="P100" i="8" s="1"/>
  <c r="Q97" i="8"/>
  <c r="Y102" i="15"/>
  <c r="Z48" i="15"/>
  <c r="AG78" i="3"/>
  <c r="Y94" i="15"/>
  <c r="Z40" i="15"/>
  <c r="U39" i="8"/>
  <c r="U35" i="8"/>
  <c r="U37" i="8" s="1"/>
  <c r="T61" i="8"/>
  <c r="T48" i="8"/>
  <c r="AJ3" i="3"/>
  <c r="AK2" i="3"/>
  <c r="AD23" i="10"/>
  <c r="AE14" i="10"/>
  <c r="AD19" i="10"/>
  <c r="X3" i="15"/>
  <c r="AG4" i="9"/>
  <c r="AE4" i="10" s="1"/>
  <c r="AE4" i="7"/>
  <c r="AD5" i="8"/>
  <c r="AI88" i="3"/>
  <c r="AI91" i="3" s="1"/>
  <c r="AI73" i="3"/>
  <c r="AI5" i="3"/>
  <c r="AI26" i="3"/>
  <c r="AI48" i="3" s="1"/>
  <c r="AI1" i="3"/>
  <c r="Z9" i="7"/>
  <c r="Y9" i="8" s="1"/>
  <c r="Z8" i="7"/>
  <c r="AG39" i="3"/>
  <c r="AG55" i="3" s="1"/>
  <c r="AC6" i="7" s="1"/>
  <c r="AC28" i="10"/>
  <c r="AC30" i="10" s="1"/>
  <c r="AB25" i="8" s="1"/>
  <c r="AB106" i="8" s="1"/>
  <c r="Y95" i="15"/>
  <c r="Z41" i="15"/>
  <c r="AA7" i="8"/>
  <c r="AB5" i="7"/>
  <c r="Y26" i="8"/>
  <c r="AB17" i="8"/>
  <c r="AB24" i="8"/>
  <c r="AB16" i="8"/>
  <c r="AB21" i="8"/>
  <c r="AF17" i="10"/>
  <c r="AE26" i="10"/>
  <c r="AE36" i="10" s="1"/>
  <c r="AD42" i="10"/>
  <c r="AD32" i="10"/>
  <c r="AD22" i="10"/>
  <c r="AD13" i="10"/>
  <c r="AE29" i="10"/>
  <c r="AE39" i="10" s="1"/>
  <c r="AF20" i="10"/>
  <c r="AF3" i="9"/>
  <c r="AD3" i="10" s="1"/>
  <c r="AD3" i="7"/>
  <c r="AC4" i="8"/>
  <c r="AA48" i="10"/>
  <c r="Z74" i="8"/>
  <c r="Z80" i="8" s="1"/>
  <c r="AO62" i="3"/>
  <c r="AN60" i="3"/>
  <c r="AN59" i="3"/>
  <c r="AN58" i="3"/>
  <c r="AN61" i="3"/>
  <c r="AD47" i="10"/>
  <c r="AC78" i="8" s="1"/>
  <c r="E78" i="8" s="1"/>
  <c r="AB19" i="8" l="1"/>
  <c r="AD28" i="10"/>
  <c r="AD30" i="10" s="1"/>
  <c r="AC25" i="8" s="1"/>
  <c r="AC106" i="8" s="1"/>
  <c r="T40" i="8"/>
  <c r="T54" i="8" s="1"/>
  <c r="T38" i="8"/>
  <c r="T63" i="8"/>
  <c r="T104" i="8"/>
  <c r="T113" i="8" s="1"/>
  <c r="T126" i="8" s="1"/>
  <c r="T47" i="8"/>
  <c r="T60" i="8" s="1"/>
  <c r="P101" i="8"/>
  <c r="AE49" i="10"/>
  <c r="AD79" i="8" s="1"/>
  <c r="AB7" i="8"/>
  <c r="AC5" i="7"/>
  <c r="AE46" i="10"/>
  <c r="AD77" i="8" s="1"/>
  <c r="AE45" i="10"/>
  <c r="AD76" i="8" s="1"/>
  <c r="Y8" i="8"/>
  <c r="Y6" i="8" s="1"/>
  <c r="Z7" i="7"/>
  <c r="Z10" i="7" s="1"/>
  <c r="AF27" i="10"/>
  <c r="AF37" i="10" s="1"/>
  <c r="AF47" i="10" s="1"/>
  <c r="AE78" i="8" s="1"/>
  <c r="AG18" i="10"/>
  <c r="F18" i="10"/>
  <c r="Z99" i="15"/>
  <c r="AA45" i="15"/>
  <c r="AF26" i="10"/>
  <c r="AF36" i="10" s="1"/>
  <c r="AG17" i="10"/>
  <c r="F17" i="10"/>
  <c r="AA26" i="8"/>
  <c r="AE42" i="10"/>
  <c r="AE22" i="10"/>
  <c r="AE32" i="10"/>
  <c r="AE13" i="10"/>
  <c r="Y104" i="15"/>
  <c r="Z50" i="15"/>
  <c r="AE24" i="10"/>
  <c r="AE34" i="10" s="1"/>
  <c r="AF15" i="10"/>
  <c r="AP62" i="3"/>
  <c r="AO60" i="3"/>
  <c r="AO59" i="3"/>
  <c r="AO58" i="3"/>
  <c r="AO61" i="3"/>
  <c r="Z95" i="15"/>
  <c r="AA41" i="15"/>
  <c r="AG3" i="9"/>
  <c r="AE3" i="10" s="1"/>
  <c r="AD4" i="8"/>
  <c r="AE3" i="7"/>
  <c r="Z102" i="15"/>
  <c r="AA48" i="15"/>
  <c r="AH39" i="3"/>
  <c r="AH55" i="3" s="1"/>
  <c r="AD6" i="7" s="1"/>
  <c r="R127" i="8"/>
  <c r="R128" i="8" s="1"/>
  <c r="Q68" i="8"/>
  <c r="Q72" i="8" s="1"/>
  <c r="Q82" i="8" s="1"/>
  <c r="Z98" i="15"/>
  <c r="AA44" i="15"/>
  <c r="AD44" i="10"/>
  <c r="AC75" i="8" s="1"/>
  <c r="E75" i="8" s="1"/>
  <c r="AB48" i="10"/>
  <c r="AA74" i="8"/>
  <c r="AA80" i="8" s="1"/>
  <c r="U96" i="8"/>
  <c r="U104" i="8"/>
  <c r="U113" i="8" s="1"/>
  <c r="U126" i="8" s="1"/>
  <c r="U63" i="8"/>
  <c r="U47" i="8"/>
  <c r="U40" i="8"/>
  <c r="U54" i="8" s="1"/>
  <c r="U38" i="8"/>
  <c r="Z93" i="15"/>
  <c r="AA39" i="15"/>
  <c r="AD33" i="10"/>
  <c r="AC38" i="10"/>
  <c r="AC40" i="10" s="1"/>
  <c r="AC43" i="10"/>
  <c r="Y3" i="15"/>
  <c r="Y2" i="15" s="1"/>
  <c r="AH4" i="9"/>
  <c r="AF4" i="10" s="1"/>
  <c r="AE5" i="8"/>
  <c r="AJ88" i="3"/>
  <c r="AF4" i="7"/>
  <c r="AJ73" i="3"/>
  <c r="AJ5" i="3"/>
  <c r="AJ26" i="3"/>
  <c r="AJ48" i="3" s="1"/>
  <c r="AJ1" i="3"/>
  <c r="U61" i="8"/>
  <c r="U48" i="8"/>
  <c r="R97" i="8"/>
  <c r="Q95" i="8"/>
  <c r="Q98" i="8" s="1"/>
  <c r="Q100" i="8" s="1"/>
  <c r="Z103" i="15"/>
  <c r="AA49" i="15"/>
  <c r="AJ93" i="8"/>
  <c r="AI119" i="8"/>
  <c r="AI124" i="8" s="1"/>
  <c r="Z96" i="15"/>
  <c r="AA42" i="15"/>
  <c r="Z8" i="8"/>
  <c r="Z6" i="8" s="1"/>
  <c r="AA7" i="7"/>
  <c r="AA10" i="7" s="1"/>
  <c r="AF29" i="10"/>
  <c r="AF39" i="10" s="1"/>
  <c r="AG20" i="10"/>
  <c r="F20" i="10"/>
  <c r="AA91" i="15"/>
  <c r="AB37" i="15"/>
  <c r="Z100" i="15"/>
  <c r="AA46" i="15"/>
  <c r="Z92" i="15"/>
  <c r="AA38" i="15"/>
  <c r="X45" i="8"/>
  <c r="X52" i="8"/>
  <c r="X33" i="8"/>
  <c r="AJ38" i="3"/>
  <c r="AJ54" i="3" s="1"/>
  <c r="AJ34" i="3"/>
  <c r="AJ91" i="3"/>
  <c r="V61" i="8"/>
  <c r="V48" i="8"/>
  <c r="AH77" i="3"/>
  <c r="Y105" i="15"/>
  <c r="Z51" i="15"/>
  <c r="Z97" i="15"/>
  <c r="AA43" i="15"/>
  <c r="W39" i="8"/>
  <c r="W35" i="8"/>
  <c r="W37" i="8" s="1"/>
  <c r="X59" i="8"/>
  <c r="X55" i="8"/>
  <c r="AB8" i="7"/>
  <c r="AB9" i="7"/>
  <c r="AA9" i="8" s="1"/>
  <c r="AE23" i="10"/>
  <c r="AF14" i="10"/>
  <c r="AE19" i="10"/>
  <c r="AC24" i="8"/>
  <c r="AC16" i="8"/>
  <c r="AC21" i="8"/>
  <c r="AC17" i="8"/>
  <c r="AD102" i="8"/>
  <c r="AD42" i="8" s="1"/>
  <c r="AD50" i="8" s="1"/>
  <c r="AD65" i="8"/>
  <c r="AK3" i="3"/>
  <c r="AL2" i="3"/>
  <c r="Z94" i="15"/>
  <c r="AA40" i="15"/>
  <c r="AH78" i="3"/>
  <c r="Z101" i="15"/>
  <c r="AA47" i="15"/>
  <c r="AI38" i="3"/>
  <c r="AI54" i="3" s="1"/>
  <c r="AI34" i="3"/>
  <c r="AF25" i="10"/>
  <c r="AF35" i="10" s="1"/>
  <c r="AG16" i="10"/>
  <c r="F16" i="10"/>
  <c r="AC94" i="8"/>
  <c r="AB92" i="8"/>
  <c r="AC55" i="15"/>
  <c r="AN33" i="3" s="1"/>
  <c r="AN35" i="3" s="1"/>
  <c r="AN51" i="3" s="1"/>
  <c r="AD56" i="15"/>
  <c r="X12" i="8"/>
  <c r="AC19" i="8" l="1"/>
  <c r="Y90" i="15"/>
  <c r="Y89" i="15" s="1"/>
  <c r="AE28" i="10"/>
  <c r="AE30" i="10" s="1"/>
  <c r="AD25" i="8" s="1"/>
  <c r="AD106" i="8" s="1"/>
  <c r="T53" i="8"/>
  <c r="Q101" i="8"/>
  <c r="AC7" i="8"/>
  <c r="AD5" i="7"/>
  <c r="AF49" i="10"/>
  <c r="AE79" i="8" s="1"/>
  <c r="AF46" i="10"/>
  <c r="AE77" i="8" s="1"/>
  <c r="AF45" i="10"/>
  <c r="AE76" i="8" s="1"/>
  <c r="AB7" i="7"/>
  <c r="AB10" i="7" s="1"/>
  <c r="AA8" i="8"/>
  <c r="AA6" i="8" s="1"/>
  <c r="AJ40" i="3"/>
  <c r="AJ56" i="3" s="1"/>
  <c r="AJ36" i="3"/>
  <c r="AJ52" i="3" s="1"/>
  <c r="AJ37" i="3"/>
  <c r="AJ53" i="3" s="1"/>
  <c r="AJ50" i="3"/>
  <c r="AF32" i="10"/>
  <c r="AF42" i="10"/>
  <c r="AF22" i="10"/>
  <c r="AF13" i="10"/>
  <c r="AA102" i="15"/>
  <c r="AB48" i="15"/>
  <c r="AA100" i="15"/>
  <c r="AB46" i="15"/>
  <c r="Z104" i="15"/>
  <c r="AA50" i="15"/>
  <c r="AD55" i="15"/>
  <c r="AO33" i="3" s="1"/>
  <c r="AO35" i="3" s="1"/>
  <c r="AO51" i="3" s="1"/>
  <c r="AE56" i="15"/>
  <c r="AI40" i="3"/>
  <c r="AI56" i="3" s="1"/>
  <c r="AI37" i="3"/>
  <c r="AI53" i="3" s="1"/>
  <c r="AI36" i="3"/>
  <c r="AI52" i="3" s="1"/>
  <c r="AI50" i="3"/>
  <c r="AL3" i="3"/>
  <c r="AM2" i="3"/>
  <c r="AG29" i="10"/>
  <c r="AG39" i="10" s="1"/>
  <c r="AH20" i="10"/>
  <c r="AH3" i="9"/>
  <c r="AF3" i="10" s="1"/>
  <c r="AF3" i="7"/>
  <c r="AE4" i="8"/>
  <c r="AG26" i="10"/>
  <c r="AG36" i="10" s="1"/>
  <c r="AH17" i="10"/>
  <c r="AG27" i="10"/>
  <c r="AG37" i="10" s="1"/>
  <c r="AH18" i="10"/>
  <c r="AF23" i="10"/>
  <c r="AF19" i="10"/>
  <c r="F14" i="10"/>
  <c r="AG14" i="10"/>
  <c r="X39" i="8"/>
  <c r="X35" i="8"/>
  <c r="X37" i="8" s="1"/>
  <c r="AJ119" i="8"/>
  <c r="AJ124" i="8" s="1"/>
  <c r="AK93" i="8"/>
  <c r="AC48" i="10"/>
  <c r="AB74" i="8"/>
  <c r="AB80" i="8" s="1"/>
  <c r="AC9" i="7"/>
  <c r="AB9" i="8" s="1"/>
  <c r="AC8" i="7"/>
  <c r="AE102" i="8"/>
  <c r="AE42" i="8" s="1"/>
  <c r="AE50" i="8" s="1"/>
  <c r="AE65" i="8"/>
  <c r="Z3" i="15"/>
  <c r="Z2" i="15" s="1"/>
  <c r="AI4" i="9"/>
  <c r="AG4" i="10" s="1"/>
  <c r="AF5" i="8"/>
  <c r="AG4" i="7"/>
  <c r="AK73" i="3"/>
  <c r="AK5" i="3"/>
  <c r="AK26" i="3"/>
  <c r="AK48" i="3" s="1"/>
  <c r="AK1" i="3"/>
  <c r="AK88" i="3"/>
  <c r="AA101" i="15"/>
  <c r="AB47" i="15"/>
  <c r="W104" i="8"/>
  <c r="W113" i="8" s="1"/>
  <c r="W126" i="8" s="1"/>
  <c r="W96" i="8"/>
  <c r="W63" i="8"/>
  <c r="W38" i="8"/>
  <c r="W47" i="8"/>
  <c r="W40" i="8"/>
  <c r="W54" i="8" s="1"/>
  <c r="AA103" i="15"/>
  <c r="AB49" i="15"/>
  <c r="U60" i="8"/>
  <c r="U53" i="8"/>
  <c r="AA98" i="15"/>
  <c r="AB44" i="15"/>
  <c r="AD24" i="8"/>
  <c r="AD16" i="8"/>
  <c r="AD21" i="8"/>
  <c r="AD17" i="8"/>
  <c r="AQ62" i="3"/>
  <c r="AP60" i="3"/>
  <c r="AP58" i="3"/>
  <c r="AP59" i="3"/>
  <c r="AP61" i="3"/>
  <c r="AB26" i="8"/>
  <c r="AA94" i="15"/>
  <c r="AB40" i="15"/>
  <c r="AD94" i="8"/>
  <c r="E94" i="8"/>
  <c r="E92" i="8" s="1"/>
  <c r="AC92" i="8"/>
  <c r="AE33" i="10"/>
  <c r="AD38" i="10"/>
  <c r="AD40" i="10" s="1"/>
  <c r="AD43" i="10"/>
  <c r="AF24" i="10"/>
  <c r="AF34" i="10" s="1"/>
  <c r="F15" i="10"/>
  <c r="AG15" i="10"/>
  <c r="AA92" i="15"/>
  <c r="AB38" i="15"/>
  <c r="Z43" i="8"/>
  <c r="Z57" i="8" s="1"/>
  <c r="Z11" i="8"/>
  <c r="Z31" i="8"/>
  <c r="Z13" i="8" s="1"/>
  <c r="Z46" i="8" s="1"/>
  <c r="AA95" i="15"/>
  <c r="AB41" i="15"/>
  <c r="AA99" i="15"/>
  <c r="AB45" i="15"/>
  <c r="Y43" i="8"/>
  <c r="Y57" i="8" s="1"/>
  <c r="Y11" i="8"/>
  <c r="Y31" i="8"/>
  <c r="Y13" i="8" s="1"/>
  <c r="Y46" i="8" s="1"/>
  <c r="AA93" i="15"/>
  <c r="AB39" i="15"/>
  <c r="Z105" i="15"/>
  <c r="AA51" i="15"/>
  <c r="AA36" i="15" s="1"/>
  <c r="AL32" i="3" s="1"/>
  <c r="W61" i="8"/>
  <c r="W48" i="8"/>
  <c r="AG25" i="10"/>
  <c r="AG35" i="10" s="1"/>
  <c r="AH16" i="10"/>
  <c r="Z36" i="15"/>
  <c r="AK32" i="3" s="1"/>
  <c r="AA97" i="15"/>
  <c r="AB43" i="15"/>
  <c r="AB91" i="15"/>
  <c r="AC37" i="15"/>
  <c r="AA96" i="15"/>
  <c r="AB42" i="15"/>
  <c r="S97" i="8"/>
  <c r="R95" i="8"/>
  <c r="R98" i="8" s="1"/>
  <c r="R100" i="8" s="1"/>
  <c r="AK91" i="3"/>
  <c r="S127" i="8"/>
  <c r="S128" i="8" s="1"/>
  <c r="R68" i="8"/>
  <c r="R72" i="8" s="1"/>
  <c r="R82" i="8" s="1"/>
  <c r="AE44" i="10"/>
  <c r="AD75" i="8" s="1"/>
  <c r="AI77" i="3" l="1"/>
  <c r="Z90" i="15"/>
  <c r="Z89" i="15" s="1"/>
  <c r="R101" i="8"/>
  <c r="AG49" i="10"/>
  <c r="AF79" i="8" s="1"/>
  <c r="AG45" i="10"/>
  <c r="AF76" i="8" s="1"/>
  <c r="AF44" i="10"/>
  <c r="AE75" i="8" s="1"/>
  <c r="AG47" i="10"/>
  <c r="AF78" i="8" s="1"/>
  <c r="T97" i="8"/>
  <c r="S95" i="8"/>
  <c r="S98" i="8" s="1"/>
  <c r="S100" i="8" s="1"/>
  <c r="AK38" i="3"/>
  <c r="AK54" i="3" s="1"/>
  <c r="AK34" i="3"/>
  <c r="AB93" i="15"/>
  <c r="AC39" i="15"/>
  <c r="AL38" i="3"/>
  <c r="AL54" i="3" s="1"/>
  <c r="AL34" i="3"/>
  <c r="AB94" i="15"/>
  <c r="AC40" i="15"/>
  <c r="AR62" i="3"/>
  <c r="AQ60" i="3"/>
  <c r="AQ59" i="3"/>
  <c r="AQ58" i="3"/>
  <c r="AQ61" i="3"/>
  <c r="AI39" i="3"/>
  <c r="AI55" i="3" s="1"/>
  <c r="AE6" i="7" s="1"/>
  <c r="AA104" i="15"/>
  <c r="AB50" i="15"/>
  <c r="AJ39" i="3"/>
  <c r="AJ55" i="3" s="1"/>
  <c r="AF6" i="7" s="1"/>
  <c r="AB103" i="15"/>
  <c r="AC49" i="15"/>
  <c r="AC7" i="7"/>
  <c r="AC10" i="7" s="1"/>
  <c r="AB8" i="8"/>
  <c r="AB6" i="8" s="1"/>
  <c r="X104" i="8"/>
  <c r="X113" i="8" s="1"/>
  <c r="X126" i="8" s="1"/>
  <c r="X96" i="8"/>
  <c r="X63" i="8"/>
  <c r="X47" i="8"/>
  <c r="X38" i="8"/>
  <c r="X40" i="8"/>
  <c r="X54" i="8" s="1"/>
  <c r="AH27" i="10"/>
  <c r="AH37" i="10" s="1"/>
  <c r="AI18" i="10"/>
  <c r="AB99" i="15"/>
  <c r="AC45" i="15"/>
  <c r="AK119" i="8"/>
  <c r="AK124" i="8" s="1"/>
  <c r="AL93" i="8"/>
  <c r="AB96" i="15"/>
  <c r="AC42" i="15"/>
  <c r="AH25" i="10"/>
  <c r="AH35" i="10" s="1"/>
  <c r="AI16" i="10"/>
  <c r="AB95" i="15"/>
  <c r="AC41" i="15"/>
  <c r="AB92" i="15"/>
  <c r="AC38" i="15"/>
  <c r="AD48" i="10"/>
  <c r="AC74" i="8"/>
  <c r="X61" i="8"/>
  <c r="X48" i="8"/>
  <c r="AH29" i="10"/>
  <c r="AH39" i="10" s="1"/>
  <c r="AI20" i="10"/>
  <c r="AB100" i="15"/>
  <c r="AC46" i="15"/>
  <c r="AJ77" i="3"/>
  <c r="T127" i="8"/>
  <c r="T128" i="8" s="1"/>
  <c r="S68" i="8"/>
  <c r="S72" i="8" s="1"/>
  <c r="S82" i="8" s="1"/>
  <c r="Y59" i="8"/>
  <c r="Y55" i="8"/>
  <c r="AB101" i="15"/>
  <c r="AC47" i="15"/>
  <c r="AH14" i="10"/>
  <c r="AG19" i="10"/>
  <c r="AG23" i="10"/>
  <c r="AJ78" i="3"/>
  <c r="AE94" i="8"/>
  <c r="AD92" i="8"/>
  <c r="AE21" i="8"/>
  <c r="AE17" i="8"/>
  <c r="AE16" i="8"/>
  <c r="AE24" i="8"/>
  <c r="Y52" i="8"/>
  <c r="Y45" i="8"/>
  <c r="Y33" i="8"/>
  <c r="AH26" i="10"/>
  <c r="AH36" i="10" s="1"/>
  <c r="AH46" i="10" s="1"/>
  <c r="AG77" i="8" s="1"/>
  <c r="AI17" i="10"/>
  <c r="AA43" i="8"/>
  <c r="AA57" i="8" s="1"/>
  <c r="AA11" i="8"/>
  <c r="AA31" i="8"/>
  <c r="AA13" i="8" s="1"/>
  <c r="AA46" i="8" s="1"/>
  <c r="Y12" i="8"/>
  <c r="Z52" i="8"/>
  <c r="Z45" i="8"/>
  <c r="Z33" i="8"/>
  <c r="AB98" i="15"/>
  <c r="AC44" i="15"/>
  <c r="AG42" i="10"/>
  <c r="AG22" i="10"/>
  <c r="AG32" i="10"/>
  <c r="AG13" i="10"/>
  <c r="AG46" i="10"/>
  <c r="AF77" i="8" s="1"/>
  <c r="AM3" i="3"/>
  <c r="AN2" i="3"/>
  <c r="AI78" i="3"/>
  <c r="AD19" i="8" s="1"/>
  <c r="AD9" i="7"/>
  <c r="AC9" i="8" s="1"/>
  <c r="AD8" i="7"/>
  <c r="AI3" i="9"/>
  <c r="AG3" i="10" s="1"/>
  <c r="AF4" i="8"/>
  <c r="AG3" i="7"/>
  <c r="AC91" i="15"/>
  <c r="AD37" i="15"/>
  <c r="Z59" i="8"/>
  <c r="Z55" i="8"/>
  <c r="AF33" i="10"/>
  <c r="AE38" i="10"/>
  <c r="AE40" i="10" s="1"/>
  <c r="AE43" i="10"/>
  <c r="AF102" i="8"/>
  <c r="AF42" i="8" s="1"/>
  <c r="AF50" i="8" s="1"/>
  <c r="AF65" i="8"/>
  <c r="F19" i="10"/>
  <c r="AB97" i="15"/>
  <c r="AC43" i="15"/>
  <c r="AA105" i="15"/>
  <c r="AB51" i="15"/>
  <c r="Z12" i="8"/>
  <c r="AG24" i="10"/>
  <c r="AG34" i="10" s="1"/>
  <c r="AH15" i="10"/>
  <c r="W53" i="8"/>
  <c r="AF28" i="10"/>
  <c r="AF30" i="10" s="1"/>
  <c r="AE25" i="8" s="1"/>
  <c r="AE106" i="8" s="1"/>
  <c r="AA3" i="15"/>
  <c r="AA2" i="15" s="1"/>
  <c r="AJ4" i="9"/>
  <c r="AH4" i="10" s="1"/>
  <c r="AH4" i="7"/>
  <c r="AL73" i="3"/>
  <c r="AG5" i="8"/>
  <c r="AL26" i="3"/>
  <c r="AL48" i="3" s="1"/>
  <c r="AL1" i="3"/>
  <c r="AL88" i="3"/>
  <c r="AL5" i="3"/>
  <c r="AE55" i="15"/>
  <c r="AP33" i="3" s="1"/>
  <c r="AP35" i="3" s="1"/>
  <c r="AP51" i="3" s="1"/>
  <c r="AF56" i="15"/>
  <c r="AB102" i="15"/>
  <c r="AC48" i="15"/>
  <c r="AC26" i="8"/>
  <c r="AA90" i="15" l="1"/>
  <c r="AA89" i="15" s="1"/>
  <c r="AG28" i="10"/>
  <c r="AG30" i="10" s="1"/>
  <c r="AF25" i="8" s="1"/>
  <c r="AF106" i="8" s="1"/>
  <c r="S101" i="8"/>
  <c r="AH45" i="10"/>
  <c r="AG76" i="8" s="1"/>
  <c r="AE5" i="7"/>
  <c r="AD7" i="8"/>
  <c r="AH49" i="10"/>
  <c r="AG79" i="8" s="1"/>
  <c r="AF5" i="7"/>
  <c r="AE7" i="8"/>
  <c r="AJ3" i="9"/>
  <c r="AH3" i="10" s="1"/>
  <c r="AG4" i="8"/>
  <c r="AH3" i="7"/>
  <c r="AL91" i="3"/>
  <c r="AB105" i="15"/>
  <c r="AC51" i="15"/>
  <c r="Y35" i="8"/>
  <c r="Y37" i="8" s="1"/>
  <c r="Y39" i="8"/>
  <c r="AF94" i="8"/>
  <c r="AE92" i="8"/>
  <c r="X60" i="8"/>
  <c r="X53" i="8"/>
  <c r="AC103" i="15"/>
  <c r="AD49" i="15"/>
  <c r="AE48" i="10"/>
  <c r="AD74" i="8"/>
  <c r="AD80" i="8" s="1"/>
  <c r="AC98" i="15"/>
  <c r="AD44" i="15"/>
  <c r="AA59" i="8"/>
  <c r="AA55" i="8"/>
  <c r="AE19" i="8"/>
  <c r="AI25" i="10"/>
  <c r="AI35" i="10" s="1"/>
  <c r="AJ16" i="10"/>
  <c r="AC99" i="15"/>
  <c r="AD45" i="15"/>
  <c r="AK40" i="3"/>
  <c r="AK56" i="3" s="1"/>
  <c r="AK50" i="3"/>
  <c r="AK36" i="3"/>
  <c r="AK52" i="3" s="1"/>
  <c r="AK37" i="3"/>
  <c r="AK53" i="3" s="1"/>
  <c r="AL119" i="8"/>
  <c r="AL124" i="8" s="1"/>
  <c r="AM93" i="8"/>
  <c r="AG102" i="8"/>
  <c r="AG42" i="8" s="1"/>
  <c r="AG50" i="8" s="1"/>
  <c r="AG65" i="8"/>
  <c r="AB3" i="15"/>
  <c r="AB2" i="15" s="1"/>
  <c r="AK4" i="9"/>
  <c r="AI4" i="10" s="1"/>
  <c r="AM73" i="3"/>
  <c r="AH5" i="8"/>
  <c r="AM88" i="3"/>
  <c r="AI4" i="7"/>
  <c r="AM5" i="3"/>
  <c r="AM26" i="3"/>
  <c r="AM48" i="3" s="1"/>
  <c r="AM1" i="3"/>
  <c r="E74" i="8"/>
  <c r="E80" i="8" s="1"/>
  <c r="AC80" i="8"/>
  <c r="AI27" i="10"/>
  <c r="AI37" i="10" s="1"/>
  <c r="AJ18" i="10"/>
  <c r="AB104" i="15"/>
  <c r="AB90" i="15" s="1"/>
  <c r="AB89" i="15" s="1"/>
  <c r="AC50" i="15"/>
  <c r="AC94" i="15"/>
  <c r="AD40" i="15"/>
  <c r="AC95" i="15"/>
  <c r="AD41" i="15"/>
  <c r="AC93" i="15"/>
  <c r="AD39" i="15"/>
  <c r="AF21" i="8"/>
  <c r="AF17" i="8"/>
  <c r="AF16" i="8"/>
  <c r="AF24" i="8"/>
  <c r="AG33" i="10"/>
  <c r="AF38" i="10"/>
  <c r="AF40" i="10" s="1"/>
  <c r="AF43" i="10"/>
  <c r="Z39" i="8"/>
  <c r="Z35" i="8"/>
  <c r="Z37" i="8" s="1"/>
  <c r="AH19" i="10"/>
  <c r="AH23" i="10"/>
  <c r="AI14" i="10"/>
  <c r="AJ20" i="10"/>
  <c r="AI29" i="10"/>
  <c r="AI39" i="10" s="1"/>
  <c r="AC96" i="15"/>
  <c r="AD42" i="15"/>
  <c r="AB12" i="8"/>
  <c r="AB11" i="8"/>
  <c r="AB31" i="8"/>
  <c r="AB13" i="8" s="1"/>
  <c r="AB46" i="8" s="1"/>
  <c r="AB43" i="8"/>
  <c r="AB57" i="8" s="1"/>
  <c r="U97" i="8"/>
  <c r="T95" i="8"/>
  <c r="T98" i="8" s="1"/>
  <c r="T100" i="8" s="1"/>
  <c r="AD91" i="15"/>
  <c r="AE37" i="15"/>
  <c r="AN3" i="3"/>
  <c r="AO2" i="3"/>
  <c r="AA45" i="8"/>
  <c r="AA33" i="8"/>
  <c r="AA52" i="8"/>
  <c r="AC100" i="15"/>
  <c r="AD46" i="15"/>
  <c r="AB36" i="15"/>
  <c r="AM32" i="3" s="1"/>
  <c r="AC92" i="15"/>
  <c r="AD38" i="15"/>
  <c r="AH47" i="10"/>
  <c r="AG78" i="8" s="1"/>
  <c r="AL40" i="3"/>
  <c r="AL56" i="3" s="1"/>
  <c r="AL37" i="3"/>
  <c r="AL53" i="3" s="1"/>
  <c r="AL50" i="3"/>
  <c r="AL36" i="3"/>
  <c r="AL52" i="3" s="1"/>
  <c r="U127" i="8"/>
  <c r="U128" i="8" s="1"/>
  <c r="T68" i="8"/>
  <c r="T72" i="8" s="1"/>
  <c r="T82" i="8" s="1"/>
  <c r="AC102" i="15"/>
  <c r="AD48" i="15"/>
  <c r="AC97" i="15"/>
  <c r="AD43" i="15"/>
  <c r="AR60" i="3"/>
  <c r="AS62" i="3"/>
  <c r="AR59" i="3"/>
  <c r="AR58" i="3"/>
  <c r="AR61" i="3"/>
  <c r="AA12" i="8"/>
  <c r="AG56" i="15"/>
  <c r="AF55" i="15"/>
  <c r="AQ33" i="3" s="1"/>
  <c r="AQ35" i="3" s="1"/>
  <c r="AQ51" i="3" s="1"/>
  <c r="AH24" i="10"/>
  <c r="AH34" i="10" s="1"/>
  <c r="AI15" i="10"/>
  <c r="AH42" i="10"/>
  <c r="AH22" i="10"/>
  <c r="AH32" i="10"/>
  <c r="AH13" i="10"/>
  <c r="AC8" i="8"/>
  <c r="AC6" i="8" s="1"/>
  <c r="AD7" i="7"/>
  <c r="AD10" i="7" s="1"/>
  <c r="AI26" i="10"/>
  <c r="AI36" i="10" s="1"/>
  <c r="AJ17" i="10"/>
  <c r="AG44" i="10"/>
  <c r="AF75" i="8" s="1"/>
  <c r="AC101" i="15"/>
  <c r="AD47" i="15"/>
  <c r="AI45" i="10" l="1"/>
  <c r="AH76" i="8" s="1"/>
  <c r="AI47" i="10"/>
  <c r="AH78" i="8" s="1"/>
  <c r="AI46" i="10"/>
  <c r="AH77" i="8" s="1"/>
  <c r="AI49" i="10"/>
  <c r="AH79" i="8" s="1"/>
  <c r="AH44" i="10"/>
  <c r="AG75" i="8" s="1"/>
  <c r="AJ26" i="10"/>
  <c r="AJ36" i="10" s="1"/>
  <c r="AK17" i="10"/>
  <c r="AS60" i="3"/>
  <c r="AT62" i="3"/>
  <c r="AS58" i="3"/>
  <c r="AS59" i="3"/>
  <c r="AS61" i="3"/>
  <c r="AL77" i="3"/>
  <c r="T101" i="8"/>
  <c r="Z96" i="8"/>
  <c r="Z104" i="8"/>
  <c r="Z113" i="8" s="1"/>
  <c r="Z126" i="8" s="1"/>
  <c r="Z63" i="8"/>
  <c r="Z47" i="8"/>
  <c r="Z40" i="8"/>
  <c r="Z54" i="8" s="1"/>
  <c r="Z38" i="8"/>
  <c r="AK39" i="3"/>
  <c r="AK55" i="3" s="1"/>
  <c r="AJ25" i="10"/>
  <c r="AJ35" i="10" s="1"/>
  <c r="AK16" i="10"/>
  <c r="AK3" i="9"/>
  <c r="AI3" i="10" s="1"/>
  <c r="AI3" i="7"/>
  <c r="AH4" i="8"/>
  <c r="V97" i="8"/>
  <c r="U95" i="8"/>
  <c r="U98" i="8" s="1"/>
  <c r="U100" i="8" s="1"/>
  <c r="Z61" i="8"/>
  <c r="Z48" i="8"/>
  <c r="AD93" i="15"/>
  <c r="AE39" i="15"/>
  <c r="AD103" i="15"/>
  <c r="AE49" i="15"/>
  <c r="AG94" i="8"/>
  <c r="AF92" i="8"/>
  <c r="AG21" i="8"/>
  <c r="AG17" i="8"/>
  <c r="AG24" i="8"/>
  <c r="AG16" i="8"/>
  <c r="AD96" i="15"/>
  <c r="AE42" i="15"/>
  <c r="AI42" i="10"/>
  <c r="AI32" i="10"/>
  <c r="AI22" i="10"/>
  <c r="AI13" i="10"/>
  <c r="AC104" i="15"/>
  <c r="AD50" i="15"/>
  <c r="V127" i="8"/>
  <c r="U68" i="8"/>
  <c r="U72" i="8" s="1"/>
  <c r="U82" i="8" s="1"/>
  <c r="AD92" i="15"/>
  <c r="AE38" i="15"/>
  <c r="AF48" i="10"/>
  <c r="AE74" i="8"/>
  <c r="AE80" i="8" s="1"/>
  <c r="AJ27" i="10"/>
  <c r="AJ37" i="10" s="1"/>
  <c r="AK18" i="10"/>
  <c r="AK77" i="3"/>
  <c r="Y61" i="8"/>
  <c r="Y48" i="8"/>
  <c r="AD26" i="8"/>
  <c r="AD100" i="15"/>
  <c r="AE46" i="15"/>
  <c r="AA39" i="8"/>
  <c r="AA35" i="8"/>
  <c r="AA37" i="8" s="1"/>
  <c r="AL78" i="3"/>
  <c r="AB59" i="8"/>
  <c r="AB55" i="8"/>
  <c r="AI23" i="10"/>
  <c r="AJ14" i="10"/>
  <c r="AI19" i="10"/>
  <c r="AD95" i="15"/>
  <c r="AE41" i="15"/>
  <c r="AM119" i="8"/>
  <c r="AM124" i="8" s="1"/>
  <c r="AN93" i="8"/>
  <c r="AK78" i="3"/>
  <c r="Y104" i="8"/>
  <c r="Y113" i="8" s="1"/>
  <c r="Y126" i="8" s="1"/>
  <c r="Y96" i="8"/>
  <c r="Y63" i="8"/>
  <c r="Y47" i="8"/>
  <c r="Y40" i="8"/>
  <c r="Y54" i="8" s="1"/>
  <c r="Y38" i="8"/>
  <c r="AE9" i="7"/>
  <c r="AD9" i="8" s="1"/>
  <c r="AE8" i="7"/>
  <c r="AD102" i="15"/>
  <c r="AE48" i="15"/>
  <c r="AF9" i="7"/>
  <c r="AE9" i="8" s="1"/>
  <c r="AF8" i="7"/>
  <c r="AI24" i="10"/>
  <c r="AI34" i="10" s="1"/>
  <c r="AJ15" i="10"/>
  <c r="AC43" i="8"/>
  <c r="AC57" i="8" s="1"/>
  <c r="AC11" i="8"/>
  <c r="AC12" i="8" s="1"/>
  <c r="AC31" i="8"/>
  <c r="AC13" i="8" s="1"/>
  <c r="AC46" i="8" s="1"/>
  <c r="AH56" i="15"/>
  <c r="AG55" i="15"/>
  <c r="AR33" i="3" s="1"/>
  <c r="AR35" i="3" s="1"/>
  <c r="AR51" i="3" s="1"/>
  <c r="AO3" i="3"/>
  <c r="AP2" i="3"/>
  <c r="AM38" i="3"/>
  <c r="AM54" i="3" s="1"/>
  <c r="AM34" i="3"/>
  <c r="AC3" i="15"/>
  <c r="AC2" i="15" s="1"/>
  <c r="AL4" i="9"/>
  <c r="AJ4" i="10" s="1"/>
  <c r="AJ4" i="7"/>
  <c r="AI5" i="8"/>
  <c r="AN88" i="3"/>
  <c r="AN91" i="3" s="1"/>
  <c r="AN73" i="3"/>
  <c r="AN5" i="3"/>
  <c r="AN26" i="3"/>
  <c r="AN48" i="3" s="1"/>
  <c r="AN1" i="3"/>
  <c r="AB45" i="8"/>
  <c r="AB52" i="8"/>
  <c r="AB33" i="8"/>
  <c r="AH28" i="10"/>
  <c r="AH30" i="10" s="1"/>
  <c r="AG25" i="8" s="1"/>
  <c r="AG106" i="8" s="1"/>
  <c r="AH33" i="10"/>
  <c r="AG38" i="10"/>
  <c r="AG40" i="10" s="1"/>
  <c r="AG43" i="10"/>
  <c r="AH102" i="8"/>
  <c r="AH42" i="8" s="1"/>
  <c r="AH50" i="8" s="1"/>
  <c r="AH65" i="8"/>
  <c r="AD99" i="15"/>
  <c r="AE45" i="15"/>
  <c r="AD98" i="15"/>
  <c r="AE44" i="15"/>
  <c r="AM91" i="3"/>
  <c r="AG6" i="7"/>
  <c r="AJ29" i="10"/>
  <c r="AJ39" i="10" s="1"/>
  <c r="AK20" i="10"/>
  <c r="AD101" i="15"/>
  <c r="AE47" i="15"/>
  <c r="AC36" i="15"/>
  <c r="AN32" i="3" s="1"/>
  <c r="AD97" i="15"/>
  <c r="AE43" i="15"/>
  <c r="AL39" i="3"/>
  <c r="AL55" i="3" s="1"/>
  <c r="AH6" i="7" s="1"/>
  <c r="AE91" i="15"/>
  <c r="AF37" i="15"/>
  <c r="AD94" i="15"/>
  <c r="AE40" i="15"/>
  <c r="AC105" i="15"/>
  <c r="AD51" i="15"/>
  <c r="AD36" i="15" s="1"/>
  <c r="AO32" i="3" s="1"/>
  <c r="AE26" i="8"/>
  <c r="AC90" i="15" l="1"/>
  <c r="AC89" i="15" s="1"/>
  <c r="AJ46" i="10"/>
  <c r="AI77" i="8" s="1"/>
  <c r="AI44" i="10"/>
  <c r="AH75" i="8" s="1"/>
  <c r="AJ47" i="10"/>
  <c r="AI78" i="8" s="1"/>
  <c r="AJ45" i="10"/>
  <c r="AI76" i="8" s="1"/>
  <c r="AG7" i="8"/>
  <c r="AH5" i="7"/>
  <c r="AO38" i="3"/>
  <c r="AO54" i="3" s="1"/>
  <c r="AO34" i="3"/>
  <c r="AJ49" i="10"/>
  <c r="AI79" i="8" s="1"/>
  <c r="AE101" i="15"/>
  <c r="AF47" i="15"/>
  <c r="AT60" i="3"/>
  <c r="AU62" i="3"/>
  <c r="AT58" i="3"/>
  <c r="AT61" i="3"/>
  <c r="AT59" i="3"/>
  <c r="AM37" i="3"/>
  <c r="AM53" i="3" s="1"/>
  <c r="AM50" i="3"/>
  <c r="AM36" i="3"/>
  <c r="AM52" i="3" s="1"/>
  <c r="AM40" i="3"/>
  <c r="AM56" i="3" s="1"/>
  <c r="AF91" i="15"/>
  <c r="AG37" i="15"/>
  <c r="AK29" i="10"/>
  <c r="AK39" i="10" s="1"/>
  <c r="AL20" i="10"/>
  <c r="AE98" i="15"/>
  <c r="AF44" i="15"/>
  <c r="AI33" i="10"/>
  <c r="AH38" i="10"/>
  <c r="AH40" i="10" s="1"/>
  <c r="AH43" i="10"/>
  <c r="Y60" i="8"/>
  <c r="Y53" i="8"/>
  <c r="AE92" i="15"/>
  <c r="AF38" i="15"/>
  <c r="U101" i="8"/>
  <c r="AK26" i="10"/>
  <c r="AK36" i="10" s="1"/>
  <c r="AL17" i="10"/>
  <c r="AG48" i="10"/>
  <c r="AF74" i="8"/>
  <c r="AF80" i="8" s="1"/>
  <c r="AP3" i="3"/>
  <c r="AQ2" i="3"/>
  <c r="AE102" i="15"/>
  <c r="AF48" i="15"/>
  <c r="AE95" i="15"/>
  <c r="AF41" i="15"/>
  <c r="AH94" i="8"/>
  <c r="AG92" i="8"/>
  <c r="AE99" i="15"/>
  <c r="AF45" i="15"/>
  <c r="AB39" i="8"/>
  <c r="AB35" i="8"/>
  <c r="AB37" i="8" s="1"/>
  <c r="AI102" i="8"/>
  <c r="AI42" i="8" s="1"/>
  <c r="AI50" i="8" s="1"/>
  <c r="AI65" i="8"/>
  <c r="AD3" i="15"/>
  <c r="AD2" i="15" s="1"/>
  <c r="AM4" i="9"/>
  <c r="AK4" i="10" s="1"/>
  <c r="AK4" i="7"/>
  <c r="AJ5" i="8"/>
  <c r="AO88" i="3"/>
  <c r="AO73" i="3"/>
  <c r="AO5" i="3"/>
  <c r="AO26" i="3"/>
  <c r="AO48" i="3" s="1"/>
  <c r="AO1" i="3"/>
  <c r="AJ24" i="10"/>
  <c r="AJ28" i="10" s="1"/>
  <c r="AJ30" i="10" s="1"/>
  <c r="AI25" i="8" s="1"/>
  <c r="AI106" i="8" s="1"/>
  <c r="AK15" i="10"/>
  <c r="AA96" i="8"/>
  <c r="AA104" i="8"/>
  <c r="AA113" i="8" s="1"/>
  <c r="AA126" i="8" s="1"/>
  <c r="AA63" i="8"/>
  <c r="AA47" i="8"/>
  <c r="AA40" i="8"/>
  <c r="AA54" i="8" s="1"/>
  <c r="AA38" i="8"/>
  <c r="AF19" i="8"/>
  <c r="AE96" i="15"/>
  <c r="AF42" i="15"/>
  <c r="AE103" i="15"/>
  <c r="AF49" i="15"/>
  <c r="AH21" i="8"/>
  <c r="AH17" i="8"/>
  <c r="AH24" i="8"/>
  <c r="AH16" i="8"/>
  <c r="AG19" i="8"/>
  <c r="AN119" i="8"/>
  <c r="AN124" i="8" s="1"/>
  <c r="AO93" i="8"/>
  <c r="AE97" i="15"/>
  <c r="AF43" i="15"/>
  <c r="AD8" i="8"/>
  <c r="AD6" i="8" s="1"/>
  <c r="AE7" i="7"/>
  <c r="AE10" i="7" s="1"/>
  <c r="AA61" i="8"/>
  <c r="AA48" i="8"/>
  <c r="AK27" i="10"/>
  <c r="AK37" i="10" s="1"/>
  <c r="AL18" i="10"/>
  <c r="AF7" i="8"/>
  <c r="AG5" i="7"/>
  <c r="AI56" i="15"/>
  <c r="AH55" i="15"/>
  <c r="AS33" i="3" s="1"/>
  <c r="AS35" i="3" s="1"/>
  <c r="AS51" i="3" s="1"/>
  <c r="AK14" i="10"/>
  <c r="AJ19" i="10"/>
  <c r="AE100" i="15"/>
  <c r="AF46" i="15"/>
  <c r="AD104" i="15"/>
  <c r="AE50" i="15"/>
  <c r="AE36" i="15" s="1"/>
  <c r="AP32" i="3" s="1"/>
  <c r="AE93" i="15"/>
  <c r="AF39" i="15"/>
  <c r="AC45" i="8"/>
  <c r="AC52" i="8"/>
  <c r="AC33" i="8"/>
  <c r="AD105" i="15"/>
  <c r="AE51" i="15"/>
  <c r="AJ42" i="10"/>
  <c r="AJ32" i="10"/>
  <c r="AJ22" i="10"/>
  <c r="AJ13" i="10"/>
  <c r="AE94" i="15"/>
  <c r="AF40" i="15"/>
  <c r="AN34" i="3"/>
  <c r="AN38" i="3"/>
  <c r="AN54" i="3" s="1"/>
  <c r="AL3" i="9"/>
  <c r="AJ3" i="10" s="1"/>
  <c r="AJ3" i="7"/>
  <c r="AI4" i="8"/>
  <c r="AC59" i="8"/>
  <c r="AC55" i="8"/>
  <c r="AE8" i="8"/>
  <c r="AE6" i="8" s="1"/>
  <c r="AF7" i="7"/>
  <c r="AF10" i="7" s="1"/>
  <c r="AI28" i="10"/>
  <c r="AI30" i="10" s="1"/>
  <c r="AH25" i="8" s="1"/>
  <c r="AH106" i="8" s="1"/>
  <c r="AK25" i="10"/>
  <c r="AK35" i="10" s="1"/>
  <c r="AL16" i="10"/>
  <c r="Z60" i="8"/>
  <c r="Z53" i="8"/>
  <c r="AD90" i="15" l="1"/>
  <c r="AD89" i="15" s="1"/>
  <c r="AM78" i="3"/>
  <c r="AP38" i="3"/>
  <c r="AP54" i="3" s="1"/>
  <c r="AP34" i="3"/>
  <c r="AK46" i="10"/>
  <c r="AJ77" i="8" s="1"/>
  <c r="AK47" i="10"/>
  <c r="AJ78" i="8" s="1"/>
  <c r="AI94" i="8"/>
  <c r="AH92" i="8"/>
  <c r="AF95" i="15"/>
  <c r="AG41" i="15"/>
  <c r="AF98" i="15"/>
  <c r="AG44" i="15"/>
  <c r="AO119" i="8"/>
  <c r="AO124" i="8" s="1"/>
  <c r="F93" i="8"/>
  <c r="AP93" i="8"/>
  <c r="AE43" i="8"/>
  <c r="AE31" i="8"/>
  <c r="AE13" i="8" s="1"/>
  <c r="AE46" i="8" s="1"/>
  <c r="AE11" i="8"/>
  <c r="AE105" i="15"/>
  <c r="AF51" i="15"/>
  <c r="AE104" i="15"/>
  <c r="AF50" i="15"/>
  <c r="AJ56" i="15"/>
  <c r="AI55" i="15"/>
  <c r="AT33" i="3" s="1"/>
  <c r="AT35" i="3" s="1"/>
  <c r="AT51" i="3" s="1"/>
  <c r="AF96" i="15"/>
  <c r="AG42" i="15"/>
  <c r="AF92" i="15"/>
  <c r="AG38" i="15"/>
  <c r="AF103" i="15"/>
  <c r="AG49" i="15"/>
  <c r="AN39" i="3"/>
  <c r="AN55" i="3" s="1"/>
  <c r="AN50" i="3"/>
  <c r="AN37" i="3"/>
  <c r="AN53" i="3" s="1"/>
  <c r="AN36" i="3"/>
  <c r="AN52" i="3" s="1"/>
  <c r="AN40" i="3"/>
  <c r="AN56" i="3" s="1"/>
  <c r="AB96" i="8"/>
  <c r="AB104" i="8"/>
  <c r="AB113" i="8" s="1"/>
  <c r="AB126" i="8" s="1"/>
  <c r="AB63" i="8"/>
  <c r="AB47" i="8"/>
  <c r="AB38" i="8"/>
  <c r="AB40" i="8"/>
  <c r="AB54" i="8" s="1"/>
  <c r="AF102" i="15"/>
  <c r="AG48" i="15"/>
  <c r="AL26" i="10"/>
  <c r="AL36" i="10" s="1"/>
  <c r="AM17" i="10"/>
  <c r="AL29" i="10"/>
  <c r="AL39" i="10" s="1"/>
  <c r="AM20" i="10"/>
  <c r="AO39" i="3"/>
  <c r="AO55" i="3" s="1"/>
  <c r="AO50" i="3"/>
  <c r="AO40" i="3"/>
  <c r="AO56" i="3" s="1"/>
  <c r="AO36" i="3"/>
  <c r="AO52" i="3" s="1"/>
  <c r="AO37" i="3"/>
  <c r="AO53" i="3" s="1"/>
  <c r="AC35" i="8"/>
  <c r="AC37" i="8" s="1"/>
  <c r="AC39" i="8"/>
  <c r="AD43" i="8"/>
  <c r="AD57" i="8" s="1"/>
  <c r="AD11" i="8"/>
  <c r="AD12" i="8" s="1"/>
  <c r="AD31" i="8"/>
  <c r="AD13" i="8" s="1"/>
  <c r="AD46" i="8" s="1"/>
  <c r="AB61" i="8"/>
  <c r="AB48" i="8"/>
  <c r="AM77" i="3"/>
  <c r="AH19" i="8" s="1"/>
  <c r="AU60" i="3"/>
  <c r="AV62" i="3"/>
  <c r="AU58" i="3"/>
  <c r="AU59" i="3"/>
  <c r="AU61" i="3"/>
  <c r="AI38" i="10"/>
  <c r="AI40" i="10" s="1"/>
  <c r="AJ33" i="10"/>
  <c r="AI43" i="10"/>
  <c r="AF94" i="15"/>
  <c r="AG40" i="15"/>
  <c r="AL25" i="10"/>
  <c r="AL35" i="10" s="1"/>
  <c r="AL45" i="10" s="1"/>
  <c r="AK76" i="8" s="1"/>
  <c r="AM16" i="10"/>
  <c r="AI17" i="8"/>
  <c r="AI24" i="8"/>
  <c r="AI16" i="8"/>
  <c r="AI21" i="8"/>
  <c r="AL27" i="10"/>
  <c r="AL37" i="10" s="1"/>
  <c r="AM18" i="10"/>
  <c r="AF97" i="15"/>
  <c r="AG43" i="15"/>
  <c r="AK24" i="10"/>
  <c r="AK28" i="10" s="1"/>
  <c r="AK30" i="10" s="1"/>
  <c r="AJ25" i="8" s="1"/>
  <c r="AJ106" i="8" s="1"/>
  <c r="AL15" i="10"/>
  <c r="AJ102" i="8"/>
  <c r="AJ42" i="8" s="1"/>
  <c r="AJ50" i="8" s="1"/>
  <c r="AJ65" i="8"/>
  <c r="AF99" i="15"/>
  <c r="AG45" i="15"/>
  <c r="AQ3" i="3"/>
  <c r="AR2" i="3"/>
  <c r="AK49" i="10"/>
  <c r="AJ79" i="8" s="1"/>
  <c r="AH9" i="7"/>
  <c r="AG9" i="8" s="1"/>
  <c r="AH8" i="7"/>
  <c r="AJ34" i="10"/>
  <c r="AF100" i="15"/>
  <c r="AG46" i="15"/>
  <c r="AE3" i="15"/>
  <c r="AE2" i="15" s="1"/>
  <c r="AN4" i="9"/>
  <c r="AL4" i="10" s="1"/>
  <c r="AK5" i="8"/>
  <c r="AP88" i="3"/>
  <c r="AP91" i="3" s="1"/>
  <c r="AP73" i="3"/>
  <c r="AP5" i="3"/>
  <c r="AL4" i="7"/>
  <c r="AP26" i="3"/>
  <c r="AP48" i="3" s="1"/>
  <c r="AP1" i="3"/>
  <c r="AH48" i="10"/>
  <c r="AG74" i="8"/>
  <c r="AG80" i="8" s="1"/>
  <c r="AF36" i="15"/>
  <c r="AQ32" i="3" s="1"/>
  <c r="AM39" i="3"/>
  <c r="AM55" i="3" s="1"/>
  <c r="AI6" i="7" s="1"/>
  <c r="AF101" i="15"/>
  <c r="AG47" i="15"/>
  <c r="AG26" i="8"/>
  <c r="AM3" i="9"/>
  <c r="AK3" i="10" s="1"/>
  <c r="AK3" i="7"/>
  <c r="AJ4" i="8"/>
  <c r="AG9" i="7"/>
  <c r="AF9" i="8" s="1"/>
  <c r="AG8" i="7"/>
  <c r="AF26" i="8"/>
  <c r="AK45" i="10"/>
  <c r="AJ76" i="8" s="1"/>
  <c r="AF93" i="15"/>
  <c r="AG39" i="15"/>
  <c r="AL14" i="10"/>
  <c r="AK19" i="10"/>
  <c r="AA60" i="8"/>
  <c r="AA53" i="8"/>
  <c r="AK42" i="10"/>
  <c r="AK32" i="10"/>
  <c r="AK22" i="10"/>
  <c r="AK13" i="10"/>
  <c r="AO91" i="3"/>
  <c r="AG91" i="15"/>
  <c r="AH37" i="15"/>
  <c r="AJ6" i="7" l="1"/>
  <c r="AO77" i="3"/>
  <c r="AE90" i="15"/>
  <c r="AE89" i="15" s="1"/>
  <c r="AO78" i="3"/>
  <c r="AH7" i="8"/>
  <c r="AI5" i="7"/>
  <c r="AL46" i="10"/>
  <c r="AK77" i="8" s="1"/>
  <c r="AL47" i="10"/>
  <c r="AK78" i="8" s="1"/>
  <c r="AG100" i="15"/>
  <c r="AH46" i="15"/>
  <c r="AR3" i="3"/>
  <c r="AS2" i="3"/>
  <c r="AJ38" i="10"/>
  <c r="AJ40" i="10" s="1"/>
  <c r="AK33" i="10"/>
  <c r="AJ43" i="10"/>
  <c r="AG96" i="15"/>
  <c r="AH42" i="15"/>
  <c r="AE52" i="8"/>
  <c r="AE33" i="8"/>
  <c r="AE45" i="8"/>
  <c r="AI7" i="8"/>
  <c r="AJ5" i="7"/>
  <c r="AF3" i="15"/>
  <c r="AF2" i="15" s="1"/>
  <c r="AO4" i="9"/>
  <c r="AM4" i="10" s="1"/>
  <c r="AM4" i="7"/>
  <c r="AL5" i="8"/>
  <c r="AQ88" i="3"/>
  <c r="AQ73" i="3"/>
  <c r="AQ5" i="3"/>
  <c r="AQ26" i="3"/>
  <c r="AQ48" i="3" s="1"/>
  <c r="AQ1" i="3"/>
  <c r="AG97" i="15"/>
  <c r="AH43" i="15"/>
  <c r="AC61" i="8"/>
  <c r="AC48" i="8"/>
  <c r="AE12" i="8"/>
  <c r="AG98" i="15"/>
  <c r="AH44" i="15"/>
  <c r="AM25" i="10"/>
  <c r="AM35" i="10" s="1"/>
  <c r="AN16" i="10"/>
  <c r="AK6" i="7"/>
  <c r="AG102" i="15"/>
  <c r="AH48" i="15"/>
  <c r="AG103" i="15"/>
  <c r="AH49" i="15"/>
  <c r="AE59" i="8"/>
  <c r="AE55" i="8"/>
  <c r="AM26" i="10"/>
  <c r="AM36" i="10" s="1"/>
  <c r="AN17" i="10"/>
  <c r="AJ94" i="8"/>
  <c r="AI92" i="8"/>
  <c r="AM14" i="10"/>
  <c r="AL19" i="10"/>
  <c r="AM27" i="10"/>
  <c r="AM37" i="10" s="1"/>
  <c r="AN18" i="10"/>
  <c r="AK56" i="15"/>
  <c r="AJ55" i="15"/>
  <c r="AU33" i="3" s="1"/>
  <c r="AU35" i="3" s="1"/>
  <c r="AU51" i="3" s="1"/>
  <c r="AE57" i="8"/>
  <c r="AG95" i="15"/>
  <c r="AH41" i="15"/>
  <c r="AF8" i="8"/>
  <c r="AF6" i="8" s="1"/>
  <c r="AG7" i="7"/>
  <c r="AG10" i="7" s="1"/>
  <c r="AG101" i="15"/>
  <c r="AH47" i="15"/>
  <c r="AK34" i="10"/>
  <c r="AJ44" i="10"/>
  <c r="AI75" i="8" s="1"/>
  <c r="AJ17" i="8"/>
  <c r="AJ24" i="8"/>
  <c r="AJ16" i="8"/>
  <c r="AJ21" i="8"/>
  <c r="AG8" i="8"/>
  <c r="AG6" i="8" s="1"/>
  <c r="AH7" i="7"/>
  <c r="AH10" i="7" s="1"/>
  <c r="AM29" i="10"/>
  <c r="AM39" i="10" s="1"/>
  <c r="AN20" i="10"/>
  <c r="AG92" i="15"/>
  <c r="AH38" i="15"/>
  <c r="AF104" i="15"/>
  <c r="AG50" i="15"/>
  <c r="AG36" i="15" s="1"/>
  <c r="AR32" i="3" s="1"/>
  <c r="AP119" i="8"/>
  <c r="AP124" i="8" s="1"/>
  <c r="AQ93" i="8"/>
  <c r="AN3" i="9"/>
  <c r="AL3" i="10" s="1"/>
  <c r="AL3" i="7"/>
  <c r="AK4" i="8"/>
  <c r="AI48" i="10"/>
  <c r="AH74" i="8"/>
  <c r="AH80" i="8" s="1"/>
  <c r="AQ38" i="3"/>
  <c r="AQ54" i="3" s="1"/>
  <c r="AQ34" i="3"/>
  <c r="AG94" i="15"/>
  <c r="AH40" i="15"/>
  <c r="AW62" i="3"/>
  <c r="AV60" i="3"/>
  <c r="AV59" i="3"/>
  <c r="AV58" i="3"/>
  <c r="AV61" i="3"/>
  <c r="AN77" i="3"/>
  <c r="AP50" i="3"/>
  <c r="AP40" i="3"/>
  <c r="AP56" i="3" s="1"/>
  <c r="AP36" i="3"/>
  <c r="AP52" i="3" s="1"/>
  <c r="AP37" i="3"/>
  <c r="AP53" i="3" s="1"/>
  <c r="AD45" i="8"/>
  <c r="AD52" i="8"/>
  <c r="AD33" i="8"/>
  <c r="AG99" i="15"/>
  <c r="AH45" i="15"/>
  <c r="AC96" i="8"/>
  <c r="AC104" i="8"/>
  <c r="AC113" i="8" s="1"/>
  <c r="AC126" i="8" s="1"/>
  <c r="AC63" i="8"/>
  <c r="AC47" i="8"/>
  <c r="AC40" i="8"/>
  <c r="AC54" i="8" s="1"/>
  <c r="AC38" i="8"/>
  <c r="AG93" i="15"/>
  <c r="AH39" i="15"/>
  <c r="AQ91" i="3"/>
  <c r="AK102" i="8"/>
  <c r="AK42" i="8" s="1"/>
  <c r="AK50" i="8" s="1"/>
  <c r="AK65" i="8"/>
  <c r="AH91" i="15"/>
  <c r="AI37" i="15"/>
  <c r="AL32" i="10"/>
  <c r="AL42" i="10"/>
  <c r="AL22" i="10"/>
  <c r="AL13" i="10"/>
  <c r="AL24" i="10"/>
  <c r="AL28" i="10" s="1"/>
  <c r="AL30" i="10" s="1"/>
  <c r="AK25" i="8" s="1"/>
  <c r="AK106" i="8" s="1"/>
  <c r="AM15" i="10"/>
  <c r="AD59" i="8"/>
  <c r="AD55" i="8"/>
  <c r="AL49" i="10"/>
  <c r="AK79" i="8" s="1"/>
  <c r="AB60" i="8"/>
  <c r="AB53" i="8"/>
  <c r="AN78" i="3"/>
  <c r="AF105" i="15"/>
  <c r="AG51" i="15"/>
  <c r="AF90" i="15" l="1"/>
  <c r="AF89" i="15" s="1"/>
  <c r="AJ19" i="8"/>
  <c r="AM49" i="10"/>
  <c r="AL79" i="8" s="1"/>
  <c r="AM46" i="10"/>
  <c r="AL77" i="8" s="1"/>
  <c r="AM47" i="10"/>
  <c r="AL78" i="8" s="1"/>
  <c r="AC60" i="8"/>
  <c r="AC53" i="8"/>
  <c r="AN29" i="10"/>
  <c r="AN39" i="10" s="1"/>
  <c r="AO20" i="10"/>
  <c r="AJ7" i="8"/>
  <c r="AK5" i="7"/>
  <c r="AI26" i="8"/>
  <c r="AI19" i="8"/>
  <c r="AQ40" i="3"/>
  <c r="AQ56" i="3" s="1"/>
  <c r="AQ37" i="3"/>
  <c r="AQ53" i="3" s="1"/>
  <c r="AQ36" i="3"/>
  <c r="AQ52" i="3" s="1"/>
  <c r="AQ50" i="3"/>
  <c r="AO16" i="10"/>
  <c r="AN25" i="10"/>
  <c r="AN35" i="10" s="1"/>
  <c r="AN45" i="10" s="1"/>
  <c r="AM76" i="8" s="1"/>
  <c r="AJ48" i="10"/>
  <c r="AI74" i="8"/>
  <c r="AI80" i="8" s="1"/>
  <c r="AH94" i="15"/>
  <c r="AI40" i="15"/>
  <c r="AQ119" i="8"/>
  <c r="AQ124" i="8" s="1"/>
  <c r="AR93" i="8"/>
  <c r="AL34" i="10"/>
  <c r="AK44" i="10"/>
  <c r="AJ75" i="8" s="1"/>
  <c r="AN14" i="10"/>
  <c r="AM19" i="10"/>
  <c r="AL33" i="10"/>
  <c r="AK38" i="10"/>
  <c r="AK40" i="10" s="1"/>
  <c r="AK43" i="10"/>
  <c r="AP39" i="3"/>
  <c r="AP55" i="3" s="1"/>
  <c r="AL6" i="7" s="1"/>
  <c r="AH101" i="15"/>
  <c r="AI47" i="15"/>
  <c r="AK55" i="15"/>
  <c r="AV33" i="3" s="1"/>
  <c r="AV35" i="3" s="1"/>
  <c r="AV51" i="3" s="1"/>
  <c r="AL56" i="15"/>
  <c r="AM45" i="10"/>
  <c r="AL76" i="8" s="1"/>
  <c r="AL102" i="8"/>
  <c r="AL42" i="8" s="1"/>
  <c r="AL50" i="8" s="1"/>
  <c r="AL65" i="8"/>
  <c r="AH93" i="15"/>
  <c r="AI39" i="15"/>
  <c r="AG104" i="15"/>
  <c r="AH50" i="15"/>
  <c r="AG43" i="8"/>
  <c r="AG11" i="8"/>
  <c r="AG31" i="8"/>
  <c r="AG13" i="8" s="1"/>
  <c r="AG46" i="8" s="1"/>
  <c r="AH103" i="15"/>
  <c r="AI49" i="15"/>
  <c r="AH97" i="15"/>
  <c r="AI43" i="15"/>
  <c r="AE35" i="8"/>
  <c r="AE37" i="8" s="1"/>
  <c r="AE39" i="8"/>
  <c r="AS3" i="3"/>
  <c r="AT2" i="3"/>
  <c r="AJ8" i="7"/>
  <c r="AJ9" i="7"/>
  <c r="AI9" i="8" s="1"/>
  <c r="AR38" i="3"/>
  <c r="AR54" i="3" s="1"/>
  <c r="AR34" i="3"/>
  <c r="AH99" i="15"/>
  <c r="AI45" i="15"/>
  <c r="AP77" i="3"/>
  <c r="AK94" i="8"/>
  <c r="AJ92" i="8"/>
  <c r="AH98" i="15"/>
  <c r="AI44" i="15"/>
  <c r="AM42" i="10"/>
  <c r="AM32" i="10"/>
  <c r="AM22" i="10"/>
  <c r="AM13" i="10"/>
  <c r="AG3" i="15"/>
  <c r="AG2" i="15" s="1"/>
  <c r="AP4" i="9"/>
  <c r="AN4" i="10" s="1"/>
  <c r="AM5" i="8"/>
  <c r="AR88" i="3"/>
  <c r="AR73" i="3"/>
  <c r="AN4" i="7"/>
  <c r="AR5" i="3"/>
  <c r="AR26" i="3"/>
  <c r="AR48" i="3" s="1"/>
  <c r="AR1" i="3"/>
  <c r="AI8" i="7"/>
  <c r="AI9" i="7"/>
  <c r="AH9" i="8" s="1"/>
  <c r="AH95" i="15"/>
  <c r="AI41" i="15"/>
  <c r="AG105" i="15"/>
  <c r="AH51" i="15"/>
  <c r="AM24" i="10"/>
  <c r="AM28" i="10" s="1"/>
  <c r="AM30" i="10" s="1"/>
  <c r="AL25" i="8" s="1"/>
  <c r="AL106" i="8" s="1"/>
  <c r="AN15" i="10"/>
  <c r="AI91" i="15"/>
  <c r="AJ37" i="15"/>
  <c r="AD39" i="8"/>
  <c r="AD35" i="8"/>
  <c r="AD37" i="8" s="1"/>
  <c r="AP78" i="3"/>
  <c r="AX62" i="3"/>
  <c r="AW60" i="3"/>
  <c r="AW59" i="3"/>
  <c r="AW58" i="3"/>
  <c r="AW61" i="3"/>
  <c r="AK24" i="8"/>
  <c r="AK16" i="8"/>
  <c r="AK21" i="8"/>
  <c r="AK17" i="8"/>
  <c r="AH92" i="15"/>
  <c r="AI38" i="15"/>
  <c r="AF43" i="8"/>
  <c r="AF57" i="8" s="1"/>
  <c r="AF11" i="8"/>
  <c r="AF12" i="8" s="1"/>
  <c r="AF31" i="8"/>
  <c r="AF13" i="8" s="1"/>
  <c r="AF46" i="8" s="1"/>
  <c r="AN27" i="10"/>
  <c r="AN37" i="10" s="1"/>
  <c r="AO18" i="10"/>
  <c r="AN26" i="10"/>
  <c r="AN36" i="10" s="1"/>
  <c r="AO17" i="10"/>
  <c r="AH102" i="15"/>
  <c r="AI48" i="15"/>
  <c r="AO3" i="9"/>
  <c r="AM3" i="10" s="1"/>
  <c r="AL4" i="8"/>
  <c r="AM3" i="7"/>
  <c r="AH96" i="15"/>
  <c r="AI42" i="15"/>
  <c r="AH100" i="15"/>
  <c r="AI46" i="15"/>
  <c r="AH26" i="8"/>
  <c r="AG57" i="8" l="1"/>
  <c r="AG90" i="15"/>
  <c r="AG89" i="15" s="1"/>
  <c r="AN46" i="10"/>
  <c r="AM77" i="8" s="1"/>
  <c r="AN47" i="10"/>
  <c r="AM78" i="8" s="1"/>
  <c r="AN49" i="10"/>
  <c r="AM79" i="8" s="1"/>
  <c r="AK7" i="8"/>
  <c r="AL5" i="7"/>
  <c r="AR78" i="3"/>
  <c r="AR40" i="3"/>
  <c r="AR56" i="3" s="1"/>
  <c r="AR36" i="3"/>
  <c r="AR52" i="3" s="1"/>
  <c r="AR50" i="3"/>
  <c r="AR37" i="3"/>
  <c r="AR53" i="3" s="1"/>
  <c r="AI94" i="15"/>
  <c r="AJ40" i="15"/>
  <c r="AM102" i="8"/>
  <c r="AM42" i="8" s="1"/>
  <c r="AM50" i="8" s="1"/>
  <c r="AM65" i="8"/>
  <c r="AI97" i="15"/>
  <c r="AJ43" i="15"/>
  <c r="AG52" i="8"/>
  <c r="AG45" i="8"/>
  <c r="AG33" i="8"/>
  <c r="AQ39" i="3"/>
  <c r="AQ55" i="3" s="1"/>
  <c r="AK9" i="7"/>
  <c r="AJ9" i="8" s="1"/>
  <c r="AK8" i="7"/>
  <c r="AE104" i="8"/>
  <c r="AE113" i="8" s="1"/>
  <c r="AE126" i="8" s="1"/>
  <c r="AE63" i="8"/>
  <c r="AE38" i="8"/>
  <c r="AE96" i="8"/>
  <c r="AE47" i="8"/>
  <c r="AE40" i="8"/>
  <c r="AE54" i="8" s="1"/>
  <c r="AF59" i="8"/>
  <c r="AF55" i="8"/>
  <c r="AH8" i="8"/>
  <c r="AH6" i="8" s="1"/>
  <c r="AI7" i="7"/>
  <c r="AI10" i="7" s="1"/>
  <c r="AN42" i="10"/>
  <c r="AN32" i="10"/>
  <c r="AN22" i="10"/>
  <c r="AN13" i="10"/>
  <c r="AG12" i="8"/>
  <c r="AJ26" i="8"/>
  <c r="AJ7" i="7"/>
  <c r="AJ10" i="7" s="1"/>
  <c r="AI8" i="8"/>
  <c r="AI6" i="8" s="1"/>
  <c r="AK19" i="8"/>
  <c r="AH104" i="15"/>
  <c r="AI50" i="15"/>
  <c r="AQ77" i="3"/>
  <c r="AN24" i="10"/>
  <c r="AN28" i="10" s="1"/>
  <c r="AN30" i="10" s="1"/>
  <c r="AM25" i="8" s="1"/>
  <c r="AM106" i="8" s="1"/>
  <c r="AO15" i="10"/>
  <c r="AG55" i="8"/>
  <c r="AG59" i="8"/>
  <c r="AN19" i="10"/>
  <c r="AO14" i="10"/>
  <c r="AJ49" i="15"/>
  <c r="AI103" i="15"/>
  <c r="AL55" i="15"/>
  <c r="AW33" i="3" s="1"/>
  <c r="AW35" i="3" s="1"/>
  <c r="AW51" i="3" s="1"/>
  <c r="AM56" i="15"/>
  <c r="AM34" i="10"/>
  <c r="AL44" i="10"/>
  <c r="AK75" i="8" s="1"/>
  <c r="AO29" i="10"/>
  <c r="AO39" i="10" s="1"/>
  <c r="AP20" i="10"/>
  <c r="AD61" i="8"/>
  <c r="AD48" i="8"/>
  <c r="AI96" i="15"/>
  <c r="AJ42" i="15"/>
  <c r="AJ91" i="15"/>
  <c r="AK37" i="15"/>
  <c r="AI95" i="15"/>
  <c r="AJ41" i="15"/>
  <c r="AH36" i="15"/>
  <c r="AS32" i="3" s="1"/>
  <c r="AT3" i="3"/>
  <c r="AU2" i="3"/>
  <c r="AI101" i="15"/>
  <c r="AJ47" i="15"/>
  <c r="AM33" i="10"/>
  <c r="AL38" i="10"/>
  <c r="AL40" i="10" s="1"/>
  <c r="AL43" i="10"/>
  <c r="AR119" i="8"/>
  <c r="AR124" i="8" s="1"/>
  <c r="AS93" i="8"/>
  <c r="AO25" i="10"/>
  <c r="AO35" i="10" s="1"/>
  <c r="AP16" i="10"/>
  <c r="AQ78" i="3"/>
  <c r="AL24" i="8"/>
  <c r="AL16" i="8"/>
  <c r="AL21" i="8"/>
  <c r="AL17" i="8"/>
  <c r="AY62" i="3"/>
  <c r="AX60" i="3"/>
  <c r="AX58" i="3"/>
  <c r="AX59" i="3"/>
  <c r="AX61" i="3"/>
  <c r="AI102" i="15"/>
  <c r="AJ48" i="15"/>
  <c r="AI100" i="15"/>
  <c r="AJ46" i="15"/>
  <c r="AD96" i="8"/>
  <c r="AD104" i="8"/>
  <c r="AD113" i="8" s="1"/>
  <c r="AD126" i="8" s="1"/>
  <c r="AD63" i="8"/>
  <c r="AD47" i="8"/>
  <c r="AD38" i="8"/>
  <c r="AD40" i="8"/>
  <c r="AD54" i="8" s="1"/>
  <c r="AP3" i="9"/>
  <c r="AN3" i="10" s="1"/>
  <c r="AN3" i="7"/>
  <c r="AM4" i="8"/>
  <c r="AK48" i="10"/>
  <c r="AJ74" i="8"/>
  <c r="AJ80" i="8" s="1"/>
  <c r="AO26" i="10"/>
  <c r="AO36" i="10" s="1"/>
  <c r="AP17" i="10"/>
  <c r="AI99" i="15"/>
  <c r="AJ45" i="15"/>
  <c r="AH3" i="15"/>
  <c r="AH2" i="15" s="1"/>
  <c r="AQ4" i="9"/>
  <c r="AO4" i="10" s="1"/>
  <c r="AN5" i="8"/>
  <c r="AS73" i="3"/>
  <c r="AO4" i="7"/>
  <c r="AS5" i="3"/>
  <c r="AS26" i="3"/>
  <c r="AS48" i="3" s="1"/>
  <c r="AS1" i="3"/>
  <c r="AS88" i="3"/>
  <c r="AS91" i="3" s="1"/>
  <c r="AI93" i="15"/>
  <c r="AJ39" i="15"/>
  <c r="AR91" i="3"/>
  <c r="AI98" i="15"/>
  <c r="AJ44" i="15"/>
  <c r="AF45" i="8"/>
  <c r="AF52" i="8"/>
  <c r="AF33" i="8"/>
  <c r="AH105" i="15"/>
  <c r="AI51" i="15"/>
  <c r="AL94" i="8"/>
  <c r="AK92" i="8"/>
  <c r="AO27" i="10"/>
  <c r="AO37" i="10" s="1"/>
  <c r="AP18" i="10"/>
  <c r="AI92" i="15"/>
  <c r="AJ38" i="15"/>
  <c r="AE61" i="8"/>
  <c r="AE48" i="8"/>
  <c r="AM6" i="7"/>
  <c r="AH90" i="15" l="1"/>
  <c r="AH89" i="15" s="1"/>
  <c r="AO46" i="10"/>
  <c r="AN77" i="8" s="1"/>
  <c r="AO47" i="10"/>
  <c r="AN78" i="8" s="1"/>
  <c r="AO49" i="10"/>
  <c r="AN79" i="8" s="1"/>
  <c r="AM21" i="8"/>
  <c r="AM17" i="8"/>
  <c r="AM24" i="8"/>
  <c r="AM16" i="8"/>
  <c r="AP25" i="10"/>
  <c r="AP35" i="10" s="1"/>
  <c r="AP45" i="10" s="1"/>
  <c r="AO76" i="8" s="1"/>
  <c r="F76" i="8" s="1"/>
  <c r="AQ16" i="10"/>
  <c r="AN33" i="10"/>
  <c r="AM38" i="10"/>
  <c r="AM40" i="10" s="1"/>
  <c r="AM43" i="10"/>
  <c r="AP14" i="10"/>
  <c r="AO19" i="10"/>
  <c r="AL19" i="8"/>
  <c r="AH12" i="8"/>
  <c r="AH11" i="8"/>
  <c r="AH31" i="8"/>
  <c r="AH13" i="8" s="1"/>
  <c r="AH46" i="8" s="1"/>
  <c r="AH43" i="8"/>
  <c r="AH57" i="8" s="1"/>
  <c r="AJ97" i="15"/>
  <c r="AK43" i="15"/>
  <c r="AJ98" i="15"/>
  <c r="AK44" i="15"/>
  <c r="AQ3" i="9"/>
  <c r="AO3" i="10" s="1"/>
  <c r="AN4" i="8"/>
  <c r="AO3" i="7"/>
  <c r="AJ99" i="15"/>
  <c r="AK45" i="15"/>
  <c r="AJ100" i="15"/>
  <c r="AK46" i="15"/>
  <c r="AZ62" i="3"/>
  <c r="AY60" i="3"/>
  <c r="AY59" i="3"/>
  <c r="AY58" i="3"/>
  <c r="AY61" i="3"/>
  <c r="AJ101" i="15"/>
  <c r="AK47" i="15"/>
  <c r="AK91" i="15"/>
  <c r="AL37" i="15"/>
  <c r="AI104" i="15"/>
  <c r="AJ50" i="15"/>
  <c r="AJ8" i="8"/>
  <c r="AJ6" i="8" s="1"/>
  <c r="AK7" i="7"/>
  <c r="AK10" i="7" s="1"/>
  <c r="AR39" i="3"/>
  <c r="AR55" i="3" s="1"/>
  <c r="AN6" i="7" s="1"/>
  <c r="AJ103" i="15"/>
  <c r="AK49" i="15"/>
  <c r="AM5" i="7"/>
  <c r="AL7" i="8"/>
  <c r="AO45" i="10"/>
  <c r="AN76" i="8" s="1"/>
  <c r="AO42" i="10"/>
  <c r="AO22" i="10"/>
  <c r="AO32" i="10"/>
  <c r="AO13" i="10"/>
  <c r="AP29" i="10"/>
  <c r="AP39" i="10" s="1"/>
  <c r="AQ20" i="10"/>
  <c r="AK26" i="8"/>
  <c r="AM94" i="8"/>
  <c r="AL92" i="8"/>
  <c r="AP26" i="10"/>
  <c r="AP36" i="10" s="1"/>
  <c r="AQ17" i="10"/>
  <c r="AJ102" i="15"/>
  <c r="AK48" i="15"/>
  <c r="AU3" i="3"/>
  <c r="AV2" i="3"/>
  <c r="AJ96" i="15"/>
  <c r="AK42" i="15"/>
  <c r="AN34" i="10"/>
  <c r="AM44" i="10"/>
  <c r="AL75" i="8" s="1"/>
  <c r="AR77" i="3"/>
  <c r="AM19" i="8" s="1"/>
  <c r="AJ93" i="15"/>
  <c r="AK39" i="15"/>
  <c r="AS119" i="8"/>
  <c r="AS124" i="8" s="1"/>
  <c r="AT93" i="8"/>
  <c r="AI3" i="15"/>
  <c r="AI2" i="15" s="1"/>
  <c r="AR4" i="9"/>
  <c r="AP4" i="10" s="1"/>
  <c r="AP4" i="7"/>
  <c r="AO5" i="8"/>
  <c r="AT73" i="3"/>
  <c r="AT26" i="3"/>
  <c r="AT48" i="3" s="1"/>
  <c r="AT1" i="3"/>
  <c r="AT88" i="3"/>
  <c r="AT5" i="3"/>
  <c r="AI43" i="8"/>
  <c r="AI57" i="8" s="1"/>
  <c r="AI12" i="8"/>
  <c r="AI11" i="8"/>
  <c r="AI31" i="8"/>
  <c r="AI13" i="8" s="1"/>
  <c r="AI46" i="8" s="1"/>
  <c r="AS38" i="3"/>
  <c r="AS54" i="3" s="1"/>
  <c r="AS34" i="3"/>
  <c r="AO24" i="10"/>
  <c r="AO28" i="10" s="1"/>
  <c r="AO30" i="10" s="1"/>
  <c r="AN25" i="8" s="1"/>
  <c r="AN106" i="8" s="1"/>
  <c r="AP15" i="10"/>
  <c r="AG35" i="8"/>
  <c r="AG37" i="8" s="1"/>
  <c r="AG39" i="8"/>
  <c r="AI36" i="15"/>
  <c r="AT32" i="3" s="1"/>
  <c r="AP27" i="10"/>
  <c r="AP37" i="10" s="1"/>
  <c r="AQ18" i="10"/>
  <c r="AI105" i="15"/>
  <c r="AJ51" i="15"/>
  <c r="AN56" i="15"/>
  <c r="AM55" i="15"/>
  <c r="AX33" i="3" s="1"/>
  <c r="AX35" i="3" s="1"/>
  <c r="AX51" i="3" s="1"/>
  <c r="AE60" i="8"/>
  <c r="AE53" i="8"/>
  <c r="AJ94" i="15"/>
  <c r="AK40" i="15"/>
  <c r="AJ92" i="15"/>
  <c r="AK38" i="15"/>
  <c r="AD60" i="8"/>
  <c r="AD53" i="8"/>
  <c r="AF39" i="8"/>
  <c r="AF35" i="8"/>
  <c r="AF37" i="8" s="1"/>
  <c r="AN102" i="8"/>
  <c r="AN42" i="8" s="1"/>
  <c r="AN50" i="8" s="1"/>
  <c r="AN65" i="8"/>
  <c r="AL48" i="10"/>
  <c r="AK74" i="8"/>
  <c r="AK80" i="8" s="1"/>
  <c r="AJ95" i="15"/>
  <c r="AK41" i="15"/>
  <c r="AL9" i="7"/>
  <c r="AK9" i="8" s="1"/>
  <c r="AL8" i="7"/>
  <c r="AI90" i="15" l="1"/>
  <c r="AI89" i="15" s="1"/>
  <c r="AP49" i="10"/>
  <c r="AO79" i="8" s="1"/>
  <c r="F79" i="8" s="1"/>
  <c r="AP47" i="10"/>
  <c r="AO78" i="8" s="1"/>
  <c r="F78" i="8" s="1"/>
  <c r="AN5" i="7"/>
  <c r="AM7" i="8"/>
  <c r="AP46" i="10"/>
  <c r="AO77" i="8" s="1"/>
  <c r="F77" i="8" s="1"/>
  <c r="AQ26" i="10"/>
  <c r="AQ36" i="10" s="1"/>
  <c r="AR17" i="10"/>
  <c r="AK99" i="15"/>
  <c r="AL45" i="15"/>
  <c r="AP24" i="10"/>
  <c r="AP28" i="10" s="1"/>
  <c r="AP30" i="10" s="1"/>
  <c r="AO25" i="8" s="1"/>
  <c r="AO106" i="8" s="1"/>
  <c r="AQ15" i="10"/>
  <c r="AR20" i="10"/>
  <c r="AQ29" i="10"/>
  <c r="AQ39" i="10" s="1"/>
  <c r="AJ11" i="8"/>
  <c r="AJ12" i="8" s="1"/>
  <c r="AJ31" i="8"/>
  <c r="AJ13" i="8" s="1"/>
  <c r="AJ46" i="8" s="1"/>
  <c r="AJ43" i="8"/>
  <c r="AJ57" i="8" s="1"/>
  <c r="AK97" i="15"/>
  <c r="AL43" i="15"/>
  <c r="AQ27" i="10"/>
  <c r="AQ37" i="10" s="1"/>
  <c r="AR18" i="10"/>
  <c r="AK96" i="15"/>
  <c r="AL42" i="15"/>
  <c r="AL26" i="8"/>
  <c r="AJ104" i="15"/>
  <c r="AK50" i="15"/>
  <c r="AP19" i="10"/>
  <c r="AQ14" i="10"/>
  <c r="AK101" i="15"/>
  <c r="AL47" i="15"/>
  <c r="AP42" i="10"/>
  <c r="AP22" i="10"/>
  <c r="AP32" i="10"/>
  <c r="AP13" i="10"/>
  <c r="AK95" i="15"/>
  <c r="AL41" i="15"/>
  <c r="AM9" i="7"/>
  <c r="AL9" i="8" s="1"/>
  <c r="AM8" i="7"/>
  <c r="AN21" i="8"/>
  <c r="AN17" i="8"/>
  <c r="AN24" i="8"/>
  <c r="AN16" i="8"/>
  <c r="AK94" i="15"/>
  <c r="AL40" i="15"/>
  <c r="AS78" i="3"/>
  <c r="AS77" i="3"/>
  <c r="AS40" i="3"/>
  <c r="AS56" i="3" s="1"/>
  <c r="AS39" i="3"/>
  <c r="AS55" i="3" s="1"/>
  <c r="AS50" i="3"/>
  <c r="AS36" i="3"/>
  <c r="AS52" i="3" s="1"/>
  <c r="AS37" i="3"/>
  <c r="AS53" i="3" s="1"/>
  <c r="AR3" i="9"/>
  <c r="AP3" i="10" s="1"/>
  <c r="AO4" i="8"/>
  <c r="AP3" i="7"/>
  <c r="AO56" i="15"/>
  <c r="AN55" i="15"/>
  <c r="AY33" i="3" s="1"/>
  <c r="AY35" i="3" s="1"/>
  <c r="AY51" i="3" s="1"/>
  <c r="AG104" i="8"/>
  <c r="AG113" i="8" s="1"/>
  <c r="AG126" i="8" s="1"/>
  <c r="AG96" i="8"/>
  <c r="AG63" i="8"/>
  <c r="AG47" i="8"/>
  <c r="AG40" i="8"/>
  <c r="AG54" i="8" s="1"/>
  <c r="AG38" i="8"/>
  <c r="AV3" i="3"/>
  <c r="AW2" i="3"/>
  <c r="AN94" i="8"/>
  <c r="AM92" i="8"/>
  <c r="AK103" i="15"/>
  <c r="AL49" i="15"/>
  <c r="AM48" i="10"/>
  <c r="AL74" i="8"/>
  <c r="AL80" i="8" s="1"/>
  <c r="AQ25" i="10"/>
  <c r="AQ35" i="10" s="1"/>
  <c r="AQ45" i="10" s="1"/>
  <c r="AP76" i="8" s="1"/>
  <c r="AR16" i="10"/>
  <c r="AT38" i="3"/>
  <c r="AT54" i="3" s="1"/>
  <c r="AT34" i="3"/>
  <c r="AG61" i="8"/>
  <c r="AG48" i="8"/>
  <c r="AT119" i="8"/>
  <c r="AT124" i="8" s="1"/>
  <c r="AU93" i="8"/>
  <c r="AI59" i="8"/>
  <c r="AI55" i="8"/>
  <c r="AK93" i="15"/>
  <c r="AL39" i="15"/>
  <c r="AJ3" i="15"/>
  <c r="AJ2" i="15" s="1"/>
  <c r="AS4" i="9"/>
  <c r="AQ4" i="10" s="1"/>
  <c r="AP5" i="8"/>
  <c r="AU73" i="3"/>
  <c r="AQ4" i="7"/>
  <c r="AU88" i="3"/>
  <c r="AU5" i="3"/>
  <c r="AU26" i="3"/>
  <c r="AU48" i="3" s="1"/>
  <c r="AU1" i="3"/>
  <c r="AL91" i="15"/>
  <c r="AM37" i="15"/>
  <c r="AZ60" i="3"/>
  <c r="BA62" i="3"/>
  <c r="AZ58" i="3"/>
  <c r="AZ59" i="3"/>
  <c r="AZ61" i="3"/>
  <c r="AK98" i="15"/>
  <c r="AL44" i="15"/>
  <c r="AH59" i="8"/>
  <c r="AH55" i="8"/>
  <c r="AF104" i="8"/>
  <c r="AF113" i="8" s="1"/>
  <c r="AF126" i="8" s="1"/>
  <c r="AF96" i="8"/>
  <c r="AF63" i="8"/>
  <c r="AF47" i="8"/>
  <c r="AF38" i="8"/>
  <c r="AF40" i="8"/>
  <c r="AF54" i="8" s="1"/>
  <c r="AO34" i="10"/>
  <c r="AN44" i="10"/>
  <c r="AM75" i="8" s="1"/>
  <c r="AF61" i="8"/>
  <c r="AF48" i="8"/>
  <c r="AK92" i="15"/>
  <c r="AL38" i="15"/>
  <c r="AJ105" i="15"/>
  <c r="AK51" i="15"/>
  <c r="AK8" i="8"/>
  <c r="AK6" i="8" s="1"/>
  <c r="AL7" i="7"/>
  <c r="AL10" i="7" s="1"/>
  <c r="AI45" i="8"/>
  <c r="AI52" i="8"/>
  <c r="AI33" i="8"/>
  <c r="AO102" i="8"/>
  <c r="AO42" i="8" s="1"/>
  <c r="AO50" i="8" s="1"/>
  <c r="AO65" i="8"/>
  <c r="AK102" i="15"/>
  <c r="AL48" i="15"/>
  <c r="AT91" i="3"/>
  <c r="AK100" i="15"/>
  <c r="AL46" i="15"/>
  <c r="AH52" i="8"/>
  <c r="AH45" i="8"/>
  <c r="AH33" i="8"/>
  <c r="AO33" i="10"/>
  <c r="AN38" i="10"/>
  <c r="AN40" i="10" s="1"/>
  <c r="AN43" i="10"/>
  <c r="AJ36" i="15"/>
  <c r="AU32" i="3" s="1"/>
  <c r="AJ90" i="15" l="1"/>
  <c r="AJ89" i="15" s="1"/>
  <c r="AQ49" i="10"/>
  <c r="AP79" i="8" s="1"/>
  <c r="AQ47" i="10"/>
  <c r="AP78" i="8" s="1"/>
  <c r="AQ46" i="10"/>
  <c r="AP77" i="8" s="1"/>
  <c r="AL92" i="15"/>
  <c r="AM38" i="15"/>
  <c r="AL100" i="15"/>
  <c r="AM46" i="15"/>
  <c r="AQ42" i="10"/>
  <c r="AQ32" i="10"/>
  <c r="AQ22" i="10"/>
  <c r="AQ13" i="10"/>
  <c r="AK3" i="15"/>
  <c r="AK2" i="15" s="1"/>
  <c r="AT4" i="9"/>
  <c r="AR4" i="10" s="1"/>
  <c r="AR4" i="7"/>
  <c r="AQ5" i="8"/>
  <c r="AV88" i="3"/>
  <c r="AV91" i="3" s="1"/>
  <c r="AV73" i="3"/>
  <c r="AV5" i="3"/>
  <c r="AV26" i="3"/>
  <c r="AV48" i="3" s="1"/>
  <c r="AV1" i="3"/>
  <c r="AP56" i="15"/>
  <c r="AO55" i="15"/>
  <c r="AZ33" i="3" s="1"/>
  <c r="AZ35" i="3" s="1"/>
  <c r="AZ51" i="3" s="1"/>
  <c r="AK104" i="15"/>
  <c r="AL50" i="15"/>
  <c r="AR27" i="10"/>
  <c r="AR37" i="10" s="1"/>
  <c r="G18" i="10"/>
  <c r="AS18" i="10"/>
  <c r="AN9" i="7"/>
  <c r="AM9" i="8" s="1"/>
  <c r="AN8" i="7"/>
  <c r="AF60" i="8"/>
  <c r="AF53" i="8"/>
  <c r="AP102" i="8"/>
  <c r="AP42" i="8" s="1"/>
  <c r="AP50" i="8" s="1"/>
  <c r="AP65" i="8"/>
  <c r="AW3" i="3"/>
  <c r="AX2" i="3"/>
  <c r="AS3" i="9"/>
  <c r="AQ3" i="10" s="1"/>
  <c r="AQ3" i="7"/>
  <c r="AP4" i="8"/>
  <c r="AN19" i="8"/>
  <c r="AL8" i="8"/>
  <c r="AL6" i="8" s="1"/>
  <c r="AM7" i="7"/>
  <c r="AM10" i="7" s="1"/>
  <c r="AR26" i="10"/>
  <c r="AR36" i="10" s="1"/>
  <c r="AR46" i="10" s="1"/>
  <c r="AQ77" i="8" s="1"/>
  <c r="AS17" i="10"/>
  <c r="G17" i="10"/>
  <c r="AL99" i="15"/>
  <c r="AM45" i="15"/>
  <c r="AL93" i="15"/>
  <c r="AM39" i="15"/>
  <c r="AO21" i="8"/>
  <c r="AO17" i="8"/>
  <c r="AO24" i="8"/>
  <c r="AO16" i="8"/>
  <c r="AR29" i="10"/>
  <c r="AR39" i="10" s="1"/>
  <c r="G20" i="10"/>
  <c r="AS20" i="10"/>
  <c r="AJ45" i="8"/>
  <c r="AJ52" i="8"/>
  <c r="AJ33" i="8"/>
  <c r="AI39" i="8"/>
  <c r="AI35" i="8"/>
  <c r="AI37" i="8" s="1"/>
  <c r="AT40" i="3"/>
  <c r="AT56" i="3" s="1"/>
  <c r="AT37" i="3"/>
  <c r="AT53" i="3" s="1"/>
  <c r="AT50" i="3"/>
  <c r="AT36" i="3"/>
  <c r="AT52" i="3" s="1"/>
  <c r="AL103" i="15"/>
  <c r="AM49" i="15"/>
  <c r="AG60" i="8"/>
  <c r="AG53" i="8"/>
  <c r="AL94" i="15"/>
  <c r="AM40" i="15"/>
  <c r="AL101" i="15"/>
  <c r="AM47" i="15"/>
  <c r="AL97" i="15"/>
  <c r="AM43" i="15"/>
  <c r="AM26" i="8"/>
  <c r="AP33" i="10"/>
  <c r="AO38" i="10"/>
  <c r="AO40" i="10" s="1"/>
  <c r="AO43" i="10"/>
  <c r="AL102" i="15"/>
  <c r="AM48" i="15"/>
  <c r="AP34" i="10"/>
  <c r="AO44" i="10"/>
  <c r="AN75" i="8" s="1"/>
  <c r="BA60" i="3"/>
  <c r="BB62" i="3"/>
  <c r="BA59" i="3"/>
  <c r="BA58" i="3"/>
  <c r="BA61" i="3"/>
  <c r="AL96" i="15"/>
  <c r="AM42" i="15"/>
  <c r="AQ24" i="10"/>
  <c r="AQ28" i="10" s="1"/>
  <c r="AQ30" i="10" s="1"/>
  <c r="AP25" i="8" s="1"/>
  <c r="AP106" i="8" s="1"/>
  <c r="AR15" i="10"/>
  <c r="AK36" i="15"/>
  <c r="AV32" i="3" s="1"/>
  <c r="AH39" i="8"/>
  <c r="AH35" i="8"/>
  <c r="AK105" i="15"/>
  <c r="AL51" i="15"/>
  <c r="AR25" i="10"/>
  <c r="AR35" i="10" s="1"/>
  <c r="AS16" i="10"/>
  <c r="G16" i="10"/>
  <c r="AL95" i="15"/>
  <c r="AM41" i="15"/>
  <c r="AR14" i="10"/>
  <c r="AQ19" i="10"/>
  <c r="AL98" i="15"/>
  <c r="AM44" i="15"/>
  <c r="AU119" i="8"/>
  <c r="AU124" i="8" s="1"/>
  <c r="AV93" i="8"/>
  <c r="AU38" i="3"/>
  <c r="AU54" i="3" s="1"/>
  <c r="AU34" i="3"/>
  <c r="AN48" i="10"/>
  <c r="AM74" i="8"/>
  <c r="AM80" i="8" s="1"/>
  <c r="AK43" i="8"/>
  <c r="AK57" i="8" s="1"/>
  <c r="AK11" i="8"/>
  <c r="AK12" i="8" s="1"/>
  <c r="AK31" i="8"/>
  <c r="AK13" i="8" s="1"/>
  <c r="AK46" i="8" s="1"/>
  <c r="AM91" i="15"/>
  <c r="AN37" i="15"/>
  <c r="AO94" i="8"/>
  <c r="AN92" i="8"/>
  <c r="AO6" i="7"/>
  <c r="AU91" i="3"/>
  <c r="AJ59" i="8"/>
  <c r="AJ55" i="8"/>
  <c r="AT77" i="3" l="1"/>
  <c r="AK90" i="15"/>
  <c r="AK89" i="15" s="1"/>
  <c r="AT78" i="3"/>
  <c r="AT39" i="3"/>
  <c r="AT55" i="3" s="1"/>
  <c r="AR49" i="10"/>
  <c r="AQ79" i="8" s="1"/>
  <c r="AR47" i="10"/>
  <c r="AQ78" i="8" s="1"/>
  <c r="AH61" i="8"/>
  <c r="AH48" i="8"/>
  <c r="AL43" i="8"/>
  <c r="AL57" i="8" s="1"/>
  <c r="AL11" i="8"/>
  <c r="AL12" i="8" s="1"/>
  <c r="AL31" i="8"/>
  <c r="AL13" i="8" s="1"/>
  <c r="AL46" i="8" s="1"/>
  <c r="AU37" i="3"/>
  <c r="AU53" i="3" s="1"/>
  <c r="AU50" i="3"/>
  <c r="AU78" i="3"/>
  <c r="AU40" i="3"/>
  <c r="AU56" i="3" s="1"/>
  <c r="AU36" i="3"/>
  <c r="AU52" i="3" s="1"/>
  <c r="AM102" i="15"/>
  <c r="AN48" i="15"/>
  <c r="AN7" i="8"/>
  <c r="AO5" i="7"/>
  <c r="AK45" i="8"/>
  <c r="AK52" i="8"/>
  <c r="AK33" i="8"/>
  <c r="G14" i="10"/>
  <c r="AS14" i="10"/>
  <c r="AR19" i="10"/>
  <c r="AM101" i="15"/>
  <c r="AN47" i="15"/>
  <c r="AM99" i="15"/>
  <c r="AN45" i="15"/>
  <c r="AK59" i="8"/>
  <c r="AK55" i="8"/>
  <c r="AV34" i="3"/>
  <c r="AV38" i="3"/>
  <c r="AV54" i="3" s="1"/>
  <c r="AO48" i="10"/>
  <c r="AN74" i="8"/>
  <c r="AN80" i="8" s="1"/>
  <c r="AI96" i="8"/>
  <c r="AI104" i="8"/>
  <c r="AI113" i="8" s="1"/>
  <c r="AI126" i="8" s="1"/>
  <c r="AI47" i="8"/>
  <c r="AI40" i="8"/>
  <c r="AI54" i="8" s="1"/>
  <c r="AI38" i="8"/>
  <c r="AI63" i="8"/>
  <c r="AP21" i="8"/>
  <c r="AP17" i="8"/>
  <c r="AP24" i="8"/>
  <c r="AP16" i="8"/>
  <c r="AL104" i="15"/>
  <c r="AL90" i="15" s="1"/>
  <c r="AL89" i="15" s="1"/>
  <c r="AM50" i="15"/>
  <c r="AL36" i="15"/>
  <c r="AW32" i="3" s="1"/>
  <c r="AM97" i="15"/>
  <c r="AN43" i="15"/>
  <c r="AS25" i="10"/>
  <c r="AS35" i="10" s="1"/>
  <c r="AT16" i="10"/>
  <c r="AM95" i="15"/>
  <c r="AN41" i="15"/>
  <c r="AR24" i="10"/>
  <c r="AR28" i="10" s="1"/>
  <c r="AR30" i="10" s="1"/>
  <c r="AQ25" i="8" s="1"/>
  <c r="AQ106" i="8" s="1"/>
  <c r="G15" i="10"/>
  <c r="AS15" i="10"/>
  <c r="AM94" i="15"/>
  <c r="AN40" i="15"/>
  <c r="AP6" i="7"/>
  <c r="AI48" i="8"/>
  <c r="AI61" i="8"/>
  <c r="AM8" i="8"/>
  <c r="AM6" i="8" s="1"/>
  <c r="AN7" i="7"/>
  <c r="AN10" i="7" s="1"/>
  <c r="AQ65" i="8"/>
  <c r="AQ102" i="8"/>
  <c r="AQ42" i="8" s="1"/>
  <c r="AQ50" i="8" s="1"/>
  <c r="AM103" i="15"/>
  <c r="AN49" i="15"/>
  <c r="F94" i="8"/>
  <c r="F92" i="8" s="1"/>
  <c r="AP94" i="8"/>
  <c r="AO92" i="8"/>
  <c r="AQ33" i="10"/>
  <c r="AP38" i="10"/>
  <c r="AP40" i="10" s="1"/>
  <c r="AP43" i="10"/>
  <c r="AJ39" i="8"/>
  <c r="AJ35" i="8"/>
  <c r="AJ37" i="8" s="1"/>
  <c r="AS26" i="10"/>
  <c r="AS36" i="10" s="1"/>
  <c r="AT17" i="10"/>
  <c r="AM100" i="15"/>
  <c r="AN46" i="15"/>
  <c r="AQ34" i="10"/>
  <c r="AP44" i="10"/>
  <c r="AO75" i="8" s="1"/>
  <c r="F75" i="8" s="1"/>
  <c r="AM93" i="15"/>
  <c r="AN39" i="15"/>
  <c r="AV119" i="8"/>
  <c r="AV124" i="8" s="1"/>
  <c r="AW93" i="8"/>
  <c r="AR45" i="10"/>
  <c r="AQ76" i="8" s="1"/>
  <c r="BB60" i="3"/>
  <c r="BC62" i="3"/>
  <c r="BB58" i="3"/>
  <c r="BB59" i="3"/>
  <c r="BB61" i="3"/>
  <c r="AN91" i="15"/>
  <c r="AO37" i="15"/>
  <c r="AL105" i="15"/>
  <c r="AM51" i="15"/>
  <c r="AX3" i="3"/>
  <c r="AY2" i="3"/>
  <c r="AQ56" i="15"/>
  <c r="AP55" i="15"/>
  <c r="BA33" i="3" s="1"/>
  <c r="BA35" i="3" s="1"/>
  <c r="BA51" i="3" s="1"/>
  <c r="AR42" i="10"/>
  <c r="AR32" i="10"/>
  <c r="AR13" i="10"/>
  <c r="AR22" i="10"/>
  <c r="AS29" i="10"/>
  <c r="AS39" i="10" s="1"/>
  <c r="AT20" i="10"/>
  <c r="AM98" i="15"/>
  <c r="AN44" i="15"/>
  <c r="AM96" i="15"/>
  <c r="AN42" i="15"/>
  <c r="AL3" i="15"/>
  <c r="AL2" i="15" s="1"/>
  <c r="AU4" i="9"/>
  <c r="AS4" i="10" s="1"/>
  <c r="AS4" i="7"/>
  <c r="AR5" i="8"/>
  <c r="AW88" i="3"/>
  <c r="AW91" i="3" s="1"/>
  <c r="AW73" i="3"/>
  <c r="AW5" i="3"/>
  <c r="AW26" i="3"/>
  <c r="AW48" i="3" s="1"/>
  <c r="AW1" i="3"/>
  <c r="AS27" i="10"/>
  <c r="AS37" i="10" s="1"/>
  <c r="AT18" i="10"/>
  <c r="AT3" i="9"/>
  <c r="AR3" i="10" s="1"/>
  <c r="AQ4" i="8"/>
  <c r="AR3" i="7"/>
  <c r="AM92" i="15"/>
  <c r="AN38" i="15"/>
  <c r="AO19" i="8" l="1"/>
  <c r="AS46" i="10"/>
  <c r="AR77" i="8" s="1"/>
  <c r="AS47" i="10"/>
  <c r="AR78" i="8" s="1"/>
  <c r="AS45" i="10"/>
  <c r="AR76" i="8" s="1"/>
  <c r="AS49" i="10"/>
  <c r="AR79" i="8" s="1"/>
  <c r="AM43" i="8"/>
  <c r="AM57" i="8" s="1"/>
  <c r="AM31" i="8"/>
  <c r="AM13" i="8" s="1"/>
  <c r="AM46" i="8" s="1"/>
  <c r="AM11" i="8"/>
  <c r="AO9" i="7"/>
  <c r="AN9" i="8" s="1"/>
  <c r="AO8" i="7"/>
  <c r="AS24" i="10"/>
  <c r="AS28" i="10" s="1"/>
  <c r="AS30" i="10" s="1"/>
  <c r="AR25" i="8" s="1"/>
  <c r="AR106" i="8" s="1"/>
  <c r="AT15" i="10"/>
  <c r="AN96" i="15"/>
  <c r="AO42" i="15"/>
  <c r="AM3" i="15"/>
  <c r="AM2" i="15" s="1"/>
  <c r="AV4" i="9"/>
  <c r="AT4" i="10" s="1"/>
  <c r="AS5" i="8"/>
  <c r="AT4" i="7"/>
  <c r="AX88" i="3"/>
  <c r="AX73" i="3"/>
  <c r="AX5" i="3"/>
  <c r="AX26" i="3"/>
  <c r="AX48" i="3" s="1"/>
  <c r="AX1" i="3"/>
  <c r="AJ96" i="8"/>
  <c r="AJ104" i="8"/>
  <c r="AJ113" i="8" s="1"/>
  <c r="AJ126" i="8" s="1"/>
  <c r="AJ63" i="8"/>
  <c r="AJ47" i="8"/>
  <c r="AJ38" i="8"/>
  <c r="AJ40" i="8"/>
  <c r="AJ54" i="8" s="1"/>
  <c r="AN97" i="15"/>
  <c r="AO43" i="15"/>
  <c r="AN26" i="8"/>
  <c r="AU39" i="3"/>
  <c r="AU55" i="3" s="1"/>
  <c r="AQ6" i="7" s="1"/>
  <c r="AR56" i="15"/>
  <c r="AQ55" i="15"/>
  <c r="BB33" i="3" s="1"/>
  <c r="BB35" i="3" s="1"/>
  <c r="BB51" i="3" s="1"/>
  <c r="BC60" i="3"/>
  <c r="BD62" i="3"/>
  <c r="BC58" i="3"/>
  <c r="BC59" i="3"/>
  <c r="BC61" i="3"/>
  <c r="AN99" i="15"/>
  <c r="AO45" i="15"/>
  <c r="AT14" i="10"/>
  <c r="AS19" i="10"/>
  <c r="AN102" i="15"/>
  <c r="AO48" i="15"/>
  <c r="AS42" i="10"/>
  <c r="AS32" i="10"/>
  <c r="AS22" i="10"/>
  <c r="AS13" i="10"/>
  <c r="AU3" i="9"/>
  <c r="AS3" i="10" s="1"/>
  <c r="AS3" i="7"/>
  <c r="AR4" i="8"/>
  <c r="AN93" i="15"/>
  <c r="AO39" i="15"/>
  <c r="AN98" i="15"/>
  <c r="AO44" i="15"/>
  <c r="AR34" i="10"/>
  <c r="AQ44" i="10"/>
  <c r="AP75" i="8" s="1"/>
  <c r="AP48" i="10"/>
  <c r="AO74" i="8"/>
  <c r="AN95" i="15"/>
  <c r="AO41" i="15"/>
  <c r="G19" i="10"/>
  <c r="AQ94" i="8"/>
  <c r="AP92" i="8"/>
  <c r="AY3" i="3"/>
  <c r="AZ2" i="3"/>
  <c r="AO7" i="8"/>
  <c r="AP5" i="7"/>
  <c r="AU77" i="3"/>
  <c r="AP19" i="8" s="1"/>
  <c r="AL59" i="8"/>
  <c r="AL55" i="8"/>
  <c r="AM104" i="15"/>
  <c r="AN50" i="15"/>
  <c r="AN92" i="15"/>
  <c r="AO38" i="15"/>
  <c r="AM105" i="15"/>
  <c r="AN51" i="15"/>
  <c r="AN103" i="15"/>
  <c r="AO49" i="15"/>
  <c r="AQ17" i="8"/>
  <c r="AQ24" i="8"/>
  <c r="AQ16" i="8"/>
  <c r="AQ21" i="8"/>
  <c r="AT27" i="10"/>
  <c r="AT37" i="10" s="1"/>
  <c r="AU18" i="10"/>
  <c r="AR102" i="8"/>
  <c r="AR42" i="8" s="1"/>
  <c r="AR50" i="8" s="1"/>
  <c r="AR65" i="8"/>
  <c r="AM36" i="15"/>
  <c r="AX32" i="3" s="1"/>
  <c r="AQ38" i="10"/>
  <c r="AQ40" i="10" s="1"/>
  <c r="AR33" i="10"/>
  <c r="AQ43" i="10"/>
  <c r="AN94" i="15"/>
  <c r="AO40" i="15"/>
  <c r="AK39" i="8"/>
  <c r="AK35" i="8"/>
  <c r="AL45" i="8"/>
  <c r="AL52" i="8"/>
  <c r="AL33" i="8"/>
  <c r="AI53" i="8"/>
  <c r="AJ61" i="8"/>
  <c r="AJ48" i="8"/>
  <c r="AX91" i="3"/>
  <c r="AO91" i="15"/>
  <c r="AP37" i="15"/>
  <c r="AN100" i="15"/>
  <c r="AO46" i="15"/>
  <c r="AT29" i="10"/>
  <c r="AT39" i="10" s="1"/>
  <c r="AU20" i="10"/>
  <c r="AW119" i="8"/>
  <c r="AW124" i="8" s="1"/>
  <c r="AX93" i="8"/>
  <c r="AT26" i="10"/>
  <c r="AT36" i="10" s="1"/>
  <c r="AU17" i="10"/>
  <c r="AT25" i="10"/>
  <c r="AT35" i="10" s="1"/>
  <c r="AU16" i="10"/>
  <c r="AW38" i="3"/>
  <c r="AW54" i="3" s="1"/>
  <c r="AW34" i="3"/>
  <c r="AV50" i="3"/>
  <c r="AV37" i="3"/>
  <c r="AV53" i="3" s="1"/>
  <c r="AV40" i="3"/>
  <c r="AV56" i="3" s="1"/>
  <c r="AV36" i="3"/>
  <c r="AV52" i="3" s="1"/>
  <c r="AN101" i="15"/>
  <c r="AO47" i="15"/>
  <c r="AV77" i="3" l="1"/>
  <c r="AM90" i="15"/>
  <c r="AM89" i="15" s="1"/>
  <c r="AT47" i="10"/>
  <c r="AS78" i="8" s="1"/>
  <c r="AT46" i="10"/>
  <c r="AS77" i="8" s="1"/>
  <c r="AT45" i="10"/>
  <c r="AS76" i="8" s="1"/>
  <c r="AP7" i="8"/>
  <c r="AQ5" i="7"/>
  <c r="AV3" i="9"/>
  <c r="AT3" i="10" s="1"/>
  <c r="AT3" i="7"/>
  <c r="AS4" i="8"/>
  <c r="AR38" i="10"/>
  <c r="AR40" i="10" s="1"/>
  <c r="AS33" i="10"/>
  <c r="AR43" i="10"/>
  <c r="AP9" i="7"/>
  <c r="AO9" i="8" s="1"/>
  <c r="AP8" i="7"/>
  <c r="AO95" i="15"/>
  <c r="AP41" i="15"/>
  <c r="AO93" i="15"/>
  <c r="AP39" i="15"/>
  <c r="AO96" i="15"/>
  <c r="AP42" i="15"/>
  <c r="AO97" i="15"/>
  <c r="AP43" i="15"/>
  <c r="AV78" i="3"/>
  <c r="AQ19" i="8" s="1"/>
  <c r="AU29" i="10"/>
  <c r="AU39" i="10" s="1"/>
  <c r="AV20" i="10"/>
  <c r="AO92" i="15"/>
  <c r="AP38" i="15"/>
  <c r="AO26" i="8"/>
  <c r="AO102" i="15"/>
  <c r="AP48" i="15"/>
  <c r="AS56" i="15"/>
  <c r="AR55" i="15"/>
  <c r="BC33" i="3" s="1"/>
  <c r="BC35" i="3" s="1"/>
  <c r="BC51" i="3" s="1"/>
  <c r="AN105" i="15"/>
  <c r="AO51" i="15"/>
  <c r="AU26" i="10"/>
  <c r="AU36" i="10" s="1"/>
  <c r="AV17" i="10"/>
  <c r="AZ3" i="3"/>
  <c r="BA2" i="3"/>
  <c r="AO80" i="8"/>
  <c r="F74" i="8"/>
  <c r="F80" i="8" s="1"/>
  <c r="AR17" i="8"/>
  <c r="AR24" i="8"/>
  <c r="AR16" i="8"/>
  <c r="AR21" i="8"/>
  <c r="AM52" i="8"/>
  <c r="AM45" i="8"/>
  <c r="AM33" i="8"/>
  <c r="AP91" i="15"/>
  <c r="AQ37" i="15"/>
  <c r="AK61" i="8"/>
  <c r="AK48" i="8"/>
  <c r="AN36" i="15"/>
  <c r="AY32" i="3" s="1"/>
  <c r="AO101" i="15"/>
  <c r="AP47" i="15"/>
  <c r="AV39" i="3"/>
  <c r="AV55" i="3" s="1"/>
  <c r="AR6" i="7" s="1"/>
  <c r="AT49" i="10"/>
  <c r="AS79" i="8" s="1"/>
  <c r="AX34" i="3"/>
  <c r="AX38" i="3"/>
  <c r="AX54" i="3" s="1"/>
  <c r="AN104" i="15"/>
  <c r="AN90" i="15" s="1"/>
  <c r="AN89" i="15" s="1"/>
  <c r="AO50" i="15"/>
  <c r="AO36" i="15" s="1"/>
  <c r="AZ32" i="3" s="1"/>
  <c r="AN3" i="15"/>
  <c r="AN2" i="15" s="1"/>
  <c r="AW4" i="9"/>
  <c r="AU4" i="10" s="1"/>
  <c r="AU4" i="7"/>
  <c r="AT5" i="8"/>
  <c r="AY88" i="3"/>
  <c r="AY73" i="3"/>
  <c r="AY5" i="3"/>
  <c r="AY26" i="3"/>
  <c r="AY48" i="3" s="1"/>
  <c r="AY1" i="3"/>
  <c r="AJ60" i="8"/>
  <c r="AJ53" i="8"/>
  <c r="AT24" i="10"/>
  <c r="AT28" i="10" s="1"/>
  <c r="AT30" i="10" s="1"/>
  <c r="AS25" i="8" s="1"/>
  <c r="AS106" i="8" s="1"/>
  <c r="AU15" i="10"/>
  <c r="AM12" i="8"/>
  <c r="AQ48" i="10"/>
  <c r="AP74" i="8"/>
  <c r="AP80" i="8" s="1"/>
  <c r="AW50" i="3"/>
  <c r="AW78" i="3"/>
  <c r="AW40" i="3"/>
  <c r="AW56" i="3" s="1"/>
  <c r="AW37" i="3"/>
  <c r="AW53" i="3" s="1"/>
  <c r="AW36" i="3"/>
  <c r="AW52" i="3" s="1"/>
  <c r="AO100" i="15"/>
  <c r="AP46" i="15"/>
  <c r="AU14" i="10"/>
  <c r="AT19" i="10"/>
  <c r="AM59" i="8"/>
  <c r="AM55" i="8"/>
  <c r="AX119" i="8"/>
  <c r="AX124" i="8" s="1"/>
  <c r="AY93" i="8"/>
  <c r="AO94" i="15"/>
  <c r="AP40" i="15"/>
  <c r="AO103" i="15"/>
  <c r="AP49" i="15"/>
  <c r="AR94" i="8"/>
  <c r="AQ92" i="8"/>
  <c r="AS34" i="10"/>
  <c r="AR44" i="10"/>
  <c r="AQ75" i="8" s="1"/>
  <c r="BE62" i="3"/>
  <c r="BD60" i="3"/>
  <c r="BD59" i="3"/>
  <c r="BD58" i="3"/>
  <c r="BD61" i="3"/>
  <c r="AS102" i="8"/>
  <c r="AS42" i="8" s="1"/>
  <c r="AS50" i="8" s="1"/>
  <c r="AS65" i="8"/>
  <c r="AU25" i="10"/>
  <c r="AU35" i="10" s="1"/>
  <c r="AV16" i="10"/>
  <c r="AL39" i="8"/>
  <c r="AL35" i="8"/>
  <c r="AL37" i="8" s="1"/>
  <c r="AU27" i="10"/>
  <c r="AU37" i="10" s="1"/>
  <c r="AV18" i="10"/>
  <c r="AO98" i="15"/>
  <c r="AP44" i="15"/>
  <c r="AO99" i="15"/>
  <c r="AP45" i="15"/>
  <c r="AT42" i="10"/>
  <c r="AT32" i="10"/>
  <c r="AT22" i="10"/>
  <c r="AT13" i="10"/>
  <c r="AN8" i="8"/>
  <c r="AN6" i="8" s="1"/>
  <c r="AO7" i="7"/>
  <c r="AO10" i="7" s="1"/>
  <c r="AS6" i="7" l="1"/>
  <c r="AW39" i="3"/>
  <c r="AW55" i="3" s="1"/>
  <c r="AQ7" i="8"/>
  <c r="AR5" i="7"/>
  <c r="AU45" i="10"/>
  <c r="AT76" i="8" s="1"/>
  <c r="AU46" i="10"/>
  <c r="AT77" i="8" s="1"/>
  <c r="AU49" i="10"/>
  <c r="AT79" i="8" s="1"/>
  <c r="AU47" i="10"/>
  <c r="AT78" i="8" s="1"/>
  <c r="AY119" i="8"/>
  <c r="AY124" i="8" s="1"/>
  <c r="AZ93" i="8"/>
  <c r="AR48" i="10"/>
  <c r="AQ74" i="8"/>
  <c r="AQ80" i="8" s="1"/>
  <c r="AS94" i="8"/>
  <c r="AR92" i="8"/>
  <c r="AP100" i="15"/>
  <c r="AQ46" i="15"/>
  <c r="AV26" i="10"/>
  <c r="AV36" i="10" s="1"/>
  <c r="AW17" i="10"/>
  <c r="AX50" i="3"/>
  <c r="AX40" i="3"/>
  <c r="AX56" i="3" s="1"/>
  <c r="AX37" i="3"/>
  <c r="AX53" i="3" s="1"/>
  <c r="AX36" i="3"/>
  <c r="AX52" i="3" s="1"/>
  <c r="AS55" i="15"/>
  <c r="BD33" i="3" s="1"/>
  <c r="BD35" i="3" s="1"/>
  <c r="BD51" i="3" s="1"/>
  <c r="AT56" i="15"/>
  <c r="AR7" i="8"/>
  <c r="AS5" i="7"/>
  <c r="AP99" i="15"/>
  <c r="AQ45" i="15"/>
  <c r="AP103" i="15"/>
  <c r="AQ49" i="15"/>
  <c r="AU42" i="10"/>
  <c r="AU32" i="10"/>
  <c r="AU13" i="10"/>
  <c r="AU22" i="10"/>
  <c r="AP95" i="15"/>
  <c r="AQ41" i="15"/>
  <c r="AO3" i="15"/>
  <c r="AO2" i="15" s="1"/>
  <c r="AX4" i="9"/>
  <c r="AV4" i="10" s="1"/>
  <c r="AU5" i="8"/>
  <c r="AZ88" i="3"/>
  <c r="AZ91" i="3" s="1"/>
  <c r="AV4" i="7"/>
  <c r="AZ73" i="3"/>
  <c r="AZ5" i="3"/>
  <c r="AZ26" i="3"/>
  <c r="AZ48" i="3" s="1"/>
  <c r="AZ1" i="3"/>
  <c r="AL96" i="8"/>
  <c r="AL104" i="8"/>
  <c r="AL113" i="8" s="1"/>
  <c r="AL126" i="8" s="1"/>
  <c r="AL63" i="8"/>
  <c r="AL40" i="8"/>
  <c r="AL54" i="8" s="1"/>
  <c r="AL47" i="8"/>
  <c r="AL38" i="8"/>
  <c r="AP102" i="15"/>
  <c r="AQ48" i="15"/>
  <c r="AP98" i="15"/>
  <c r="AQ44" i="15"/>
  <c r="AS24" i="8"/>
  <c r="AS16" i="8"/>
  <c r="AS21" i="8"/>
  <c r="AS17" i="8"/>
  <c r="AP26" i="8"/>
  <c r="AT102" i="8"/>
  <c r="AT42" i="8" s="1"/>
  <c r="AT50" i="8" s="1"/>
  <c r="AT65" i="8"/>
  <c r="AL61" i="8"/>
  <c r="AL48" i="8"/>
  <c r="AW3" i="9"/>
  <c r="AU3" i="10" s="1"/>
  <c r="AT4" i="8"/>
  <c r="AU3" i="7"/>
  <c r="AO104" i="15"/>
  <c r="AP50" i="15"/>
  <c r="AP36" i="15" s="1"/>
  <c r="BA32" i="3" s="1"/>
  <c r="AP101" i="15"/>
  <c r="AQ47" i="15"/>
  <c r="AO105" i="15"/>
  <c r="AP51" i="15"/>
  <c r="AP92" i="15"/>
  <c r="AQ38" i="15"/>
  <c r="AP97" i="15"/>
  <c r="AQ43" i="15"/>
  <c r="AV29" i="10"/>
  <c r="AV39" i="10" s="1"/>
  <c r="AV49" i="10" s="1"/>
  <c r="AU79" i="8" s="1"/>
  <c r="AW20" i="10"/>
  <c r="AY91" i="3"/>
  <c r="AP93" i="15"/>
  <c r="AQ39" i="15"/>
  <c r="AN43" i="8"/>
  <c r="AN57" i="8" s="1"/>
  <c r="AN11" i="8"/>
  <c r="AN12" i="8" s="1"/>
  <c r="AN31" i="8"/>
  <c r="AN13" i="8" s="1"/>
  <c r="AN46" i="8" s="1"/>
  <c r="AQ91" i="15"/>
  <c r="AR37" i="15"/>
  <c r="AP94" i="15"/>
  <c r="AQ40" i="15"/>
  <c r="AV27" i="10"/>
  <c r="AV37" i="10" s="1"/>
  <c r="AW18" i="10"/>
  <c r="BF62" i="3"/>
  <c r="BE60" i="3"/>
  <c r="BE58" i="3"/>
  <c r="BE59" i="3"/>
  <c r="BE61" i="3"/>
  <c r="AU24" i="10"/>
  <c r="AU28" i="10" s="1"/>
  <c r="AU30" i="10" s="1"/>
  <c r="AT25" i="8" s="1"/>
  <c r="AT106" i="8" s="1"/>
  <c r="AV15" i="10"/>
  <c r="AM39" i="8"/>
  <c r="AM35" i="8"/>
  <c r="AM37" i="8" s="1"/>
  <c r="AO8" i="8"/>
  <c r="AO6" i="8" s="1"/>
  <c r="AP7" i="7"/>
  <c r="AP10" i="7" s="1"/>
  <c r="AT34" i="10"/>
  <c r="AS44" i="10"/>
  <c r="AR75" i="8" s="1"/>
  <c r="AT33" i="10"/>
  <c r="AS38" i="10"/>
  <c r="AS40" i="10" s="1"/>
  <c r="AS43" i="10"/>
  <c r="AZ38" i="3"/>
  <c r="AZ54" i="3" s="1"/>
  <c r="AZ34" i="3"/>
  <c r="AV25" i="10"/>
  <c r="AW16" i="10"/>
  <c r="AV14" i="10"/>
  <c r="AU19" i="10"/>
  <c r="AW77" i="3"/>
  <c r="AR19" i="8" s="1"/>
  <c r="AY38" i="3"/>
  <c r="AY54" i="3" s="1"/>
  <c r="AY34" i="3"/>
  <c r="BA3" i="3"/>
  <c r="BB2" i="3"/>
  <c r="AP96" i="15"/>
  <c r="AQ42" i="15"/>
  <c r="AQ8" i="7"/>
  <c r="AQ9" i="7"/>
  <c r="AP9" i="8" s="1"/>
  <c r="AO90" i="15" l="1"/>
  <c r="AO89" i="15" s="1"/>
  <c r="BA38" i="3"/>
  <c r="BA54" i="3" s="1"/>
  <c r="BA34" i="3"/>
  <c r="AV46" i="10"/>
  <c r="AU77" i="8" s="1"/>
  <c r="AV47" i="10"/>
  <c r="AU78" i="8" s="1"/>
  <c r="AU33" i="10"/>
  <c r="AT38" i="10"/>
  <c r="AT40" i="10" s="1"/>
  <c r="AT43" i="10"/>
  <c r="AV28" i="10"/>
  <c r="AV30" i="10" s="1"/>
  <c r="AU25" i="8" s="1"/>
  <c r="AU106" i="8" s="1"/>
  <c r="AW15" i="10"/>
  <c r="AW27" i="10"/>
  <c r="AW37" i="10" s="1"/>
  <c r="AX18" i="10"/>
  <c r="AN59" i="8"/>
  <c r="AN55" i="8"/>
  <c r="AT24" i="8"/>
  <c r="AT16" i="8"/>
  <c r="AT21" i="8"/>
  <c r="AT17" i="8"/>
  <c r="AQ95" i="15"/>
  <c r="AR41" i="15"/>
  <c r="AQ99" i="15"/>
  <c r="AR45" i="15"/>
  <c r="AX39" i="3"/>
  <c r="AX55" i="3" s="1"/>
  <c r="AT6" i="7" s="1"/>
  <c r="AZ119" i="8"/>
  <c r="AZ124" i="8" s="1"/>
  <c r="BA93" i="8"/>
  <c r="AR91" i="15"/>
  <c r="AS37" i="15"/>
  <c r="AV42" i="10"/>
  <c r="AV32" i="10"/>
  <c r="AV13" i="10"/>
  <c r="AV22" i="10"/>
  <c r="AQ100" i="15"/>
  <c r="AR46" i="15"/>
  <c r="AW29" i="10"/>
  <c r="AX20" i="10"/>
  <c r="AX3" i="9"/>
  <c r="AV3" i="10" s="1"/>
  <c r="AV3" i="7"/>
  <c r="AU4" i="8"/>
  <c r="AP3" i="15"/>
  <c r="AP2" i="15" s="1"/>
  <c r="AY4" i="9"/>
  <c r="AW4" i="10" s="1"/>
  <c r="AV5" i="8"/>
  <c r="AW4" i="7"/>
  <c r="BA73" i="3"/>
  <c r="BA5" i="3"/>
  <c r="BA26" i="3"/>
  <c r="BA48" i="3" s="1"/>
  <c r="BA1" i="3"/>
  <c r="BA88" i="3"/>
  <c r="AZ40" i="3"/>
  <c r="AZ56" i="3" s="1"/>
  <c r="AZ50" i="3"/>
  <c r="AZ37" i="3"/>
  <c r="AZ53" i="3" s="1"/>
  <c r="AZ36" i="3"/>
  <c r="AZ52" i="3" s="1"/>
  <c r="AL53" i="8"/>
  <c r="AS9" i="7"/>
  <c r="AR9" i="8" s="1"/>
  <c r="AS8" i="7"/>
  <c r="AX77" i="3"/>
  <c r="AW39" i="10"/>
  <c r="AW49" i="10" s="1"/>
  <c r="AV79" i="8" s="1"/>
  <c r="AW25" i="10"/>
  <c r="AX16" i="10"/>
  <c r="BG62" i="3"/>
  <c r="BF60" i="3"/>
  <c r="BF59" i="3"/>
  <c r="BF58" i="3"/>
  <c r="BF61" i="3"/>
  <c r="AP105" i="15"/>
  <c r="AQ51" i="15"/>
  <c r="AQ102" i="15"/>
  <c r="AR48" i="15"/>
  <c r="AN45" i="8"/>
  <c r="AN52" i="8"/>
  <c r="AN33" i="8"/>
  <c r="AU34" i="10"/>
  <c r="AT44" i="10"/>
  <c r="AS75" i="8" s="1"/>
  <c r="AQ94" i="15"/>
  <c r="AR40" i="15"/>
  <c r="AQ97" i="15"/>
  <c r="AR43" i="15"/>
  <c r="AQ101" i="15"/>
  <c r="AR47" i="15"/>
  <c r="AR26" i="8"/>
  <c r="AX78" i="3"/>
  <c r="AV35" i="10"/>
  <c r="AQ103" i="15"/>
  <c r="AR49" i="15"/>
  <c r="AY40" i="3"/>
  <c r="AY56" i="3" s="1"/>
  <c r="AY37" i="3"/>
  <c r="AY53" i="3" s="1"/>
  <c r="AY50" i="3"/>
  <c r="AY36" i="3"/>
  <c r="AY52" i="3" s="1"/>
  <c r="AS48" i="10"/>
  <c r="AR74" i="8"/>
  <c r="AR80" i="8" s="1"/>
  <c r="AQ93" i="15"/>
  <c r="AR39" i="15"/>
  <c r="BA91" i="3"/>
  <c r="AT55" i="15"/>
  <c r="BE33" i="3" s="1"/>
  <c r="BE35" i="3" s="1"/>
  <c r="BE51" i="3" s="1"/>
  <c r="AU56" i="15"/>
  <c r="AT94" i="8"/>
  <c r="AS92" i="8"/>
  <c r="AR9" i="7"/>
  <c r="AQ9" i="8" s="1"/>
  <c r="AR8" i="7"/>
  <c r="AM104" i="8"/>
  <c r="AM113" i="8" s="1"/>
  <c r="AM126" i="8" s="1"/>
  <c r="AM63" i="8"/>
  <c r="AM96" i="8"/>
  <c r="AM38" i="8"/>
  <c r="AM47" i="8"/>
  <c r="AM40" i="8"/>
  <c r="AM54" i="8" s="1"/>
  <c r="BB3" i="3"/>
  <c r="BC2" i="3"/>
  <c r="AM61" i="8"/>
  <c r="AM48" i="8"/>
  <c r="AP8" i="8"/>
  <c r="AP6" i="8" s="1"/>
  <c r="AQ7" i="7"/>
  <c r="AQ10" i="7" s="1"/>
  <c r="AQ96" i="15"/>
  <c r="AR42" i="15"/>
  <c r="AV19" i="10"/>
  <c r="AW14" i="10"/>
  <c r="AO43" i="8"/>
  <c r="AO57" i="8" s="1"/>
  <c r="AO11" i="8"/>
  <c r="AO12" i="8" s="1"/>
  <c r="AO31" i="8"/>
  <c r="AO13" i="8" s="1"/>
  <c r="AO46" i="8" s="1"/>
  <c r="AQ92" i="15"/>
  <c r="AR38" i="15"/>
  <c r="AP104" i="15"/>
  <c r="AP90" i="15" s="1"/>
  <c r="AP89" i="15" s="1"/>
  <c r="AQ50" i="15"/>
  <c r="AQ98" i="15"/>
  <c r="AR44" i="15"/>
  <c r="AU102" i="8"/>
  <c r="AU42" i="8" s="1"/>
  <c r="AU50" i="8" s="1"/>
  <c r="AU65" i="8"/>
  <c r="AW26" i="10"/>
  <c r="AW36" i="10" s="1"/>
  <c r="AX17" i="10"/>
  <c r="AQ26" i="8"/>
  <c r="AY39" i="3" l="1"/>
  <c r="AY55" i="3" s="1"/>
  <c r="AU6" i="7" s="1"/>
  <c r="AZ39" i="3"/>
  <c r="AZ55" i="3" s="1"/>
  <c r="AZ78" i="3"/>
  <c r="AW46" i="10"/>
  <c r="AV77" i="8" s="1"/>
  <c r="AX26" i="10"/>
  <c r="AX36" i="10" s="1"/>
  <c r="AY17" i="10"/>
  <c r="AR102" i="15"/>
  <c r="AS48" i="15"/>
  <c r="AX14" i="10"/>
  <c r="AW19" i="10"/>
  <c r="AR94" i="15"/>
  <c r="AS40" i="15"/>
  <c r="AX25" i="10"/>
  <c r="AY16" i="10"/>
  <c r="AZ77" i="3"/>
  <c r="AU19" i="8" s="1"/>
  <c r="AV102" i="8"/>
  <c r="AV42" i="8" s="1"/>
  <c r="AV50" i="8" s="1"/>
  <c r="AV65" i="8"/>
  <c r="AR99" i="15"/>
  <c r="AS45" i="15"/>
  <c r="AQ105" i="15"/>
  <c r="AR51" i="15"/>
  <c r="AW28" i="10"/>
  <c r="AW30" i="10" s="1"/>
  <c r="AV25" i="8" s="1"/>
  <c r="AV106" i="8" s="1"/>
  <c r="AW42" i="10"/>
  <c r="AW22" i="10"/>
  <c r="AW32" i="10"/>
  <c r="AW13" i="10"/>
  <c r="AQ104" i="15"/>
  <c r="AQ90" i="15" s="1"/>
  <c r="AQ89" i="15" s="1"/>
  <c r="AR50" i="15"/>
  <c r="AW35" i="10"/>
  <c r="AV45" i="10"/>
  <c r="AU76" i="8" s="1"/>
  <c r="AR7" i="7"/>
  <c r="AR10" i="7" s="1"/>
  <c r="AQ8" i="8"/>
  <c r="AQ6" i="8" s="1"/>
  <c r="AS91" i="15"/>
  <c r="AT37" i="15"/>
  <c r="AR95" i="15"/>
  <c r="AS41" i="15"/>
  <c r="AX27" i="10"/>
  <c r="AX37" i="10" s="1"/>
  <c r="AY18" i="10"/>
  <c r="AP43" i="8"/>
  <c r="AP57" i="8" s="1"/>
  <c r="AP11" i="8"/>
  <c r="AP31" i="8"/>
  <c r="AP13" i="8" s="1"/>
  <c r="AP46" i="8" s="1"/>
  <c r="AU55" i="15"/>
  <c r="BF33" i="3" s="1"/>
  <c r="BF35" i="3" s="1"/>
  <c r="BF51" i="3" s="1"/>
  <c r="AV56" i="15"/>
  <c r="AQ3" i="15"/>
  <c r="AQ2" i="15" s="1"/>
  <c r="AZ4" i="9"/>
  <c r="AX4" i="10" s="1"/>
  <c r="AX4" i="7"/>
  <c r="AW5" i="8"/>
  <c r="BB73" i="3"/>
  <c r="BB26" i="3"/>
  <c r="BB48" i="3" s="1"/>
  <c r="BB1" i="3"/>
  <c r="BB88" i="3"/>
  <c r="BB91" i="3" s="1"/>
  <c r="BB5" i="3"/>
  <c r="AR93" i="15"/>
  <c r="AS39" i="15"/>
  <c r="AQ36" i="15"/>
  <c r="BB32" i="3" s="1"/>
  <c r="AR96" i="15"/>
  <c r="AS42" i="15"/>
  <c r="AY77" i="3"/>
  <c r="AV34" i="10"/>
  <c r="AU44" i="10"/>
  <c r="AT75" i="8" s="1"/>
  <c r="AY3" i="9"/>
  <c r="AW3" i="10" s="1"/>
  <c r="AV4" i="8"/>
  <c r="AW3" i="7"/>
  <c r="AU21" i="8"/>
  <c r="AU17" i="8"/>
  <c r="AU24" i="8"/>
  <c r="AU16" i="8"/>
  <c r="AR100" i="15"/>
  <c r="AS46" i="15"/>
  <c r="AT48" i="10"/>
  <c r="AS74" i="8"/>
  <c r="AS80" i="8" s="1"/>
  <c r="AR97" i="15"/>
  <c r="AS43" i="15"/>
  <c r="AR92" i="15"/>
  <c r="AS38" i="15"/>
  <c r="BC3" i="3"/>
  <c r="BD2" i="3"/>
  <c r="AO55" i="8"/>
  <c r="AO59" i="8"/>
  <c r="AM60" i="8"/>
  <c r="AM53" i="8"/>
  <c r="AY78" i="3"/>
  <c r="AR101" i="15"/>
  <c r="AS47" i="15"/>
  <c r="AN39" i="8"/>
  <c r="AN35" i="8"/>
  <c r="AN37" i="8" s="1"/>
  <c r="AS19" i="8"/>
  <c r="AW47" i="10"/>
  <c r="AV78" i="8" s="1"/>
  <c r="BA40" i="3"/>
  <c r="BA56" i="3" s="1"/>
  <c r="BA50" i="3"/>
  <c r="BA36" i="3"/>
  <c r="BA52" i="3" s="1"/>
  <c r="BA37" i="3"/>
  <c r="BA53" i="3" s="1"/>
  <c r="AS7" i="8"/>
  <c r="AT5" i="7"/>
  <c r="AX29" i="10"/>
  <c r="AX39" i="10" s="1"/>
  <c r="AY20" i="10"/>
  <c r="BH62" i="3"/>
  <c r="BG60" i="3"/>
  <c r="BG59" i="3"/>
  <c r="BG58" i="3"/>
  <c r="BG61" i="3"/>
  <c r="AR98" i="15"/>
  <c r="AS44" i="15"/>
  <c r="AO52" i="8"/>
  <c r="AO45" i="8"/>
  <c r="AO33" i="8"/>
  <c r="AU94" i="8"/>
  <c r="AT92" i="8"/>
  <c r="AR103" i="15"/>
  <c r="AS49" i="15"/>
  <c r="AR8" i="8"/>
  <c r="AR6" i="8" s="1"/>
  <c r="AS7" i="7"/>
  <c r="AS10" i="7" s="1"/>
  <c r="AV6" i="7"/>
  <c r="BA119" i="8"/>
  <c r="BA124" i="8" s="1"/>
  <c r="G93" i="8"/>
  <c r="BB93" i="8"/>
  <c r="AX15" i="10"/>
  <c r="AV33" i="10"/>
  <c r="AU38" i="10"/>
  <c r="AU40" i="10" s="1"/>
  <c r="AU43" i="10"/>
  <c r="AX49" i="10" l="1"/>
  <c r="AW79" i="8" s="1"/>
  <c r="AX46" i="10"/>
  <c r="AW77" i="8" s="1"/>
  <c r="AX47" i="10"/>
  <c r="AW78" i="8" s="1"/>
  <c r="BH60" i="3"/>
  <c r="BI62" i="3"/>
  <c r="BH58" i="3"/>
  <c r="BH59" i="3"/>
  <c r="BH61" i="3"/>
  <c r="BD3" i="3"/>
  <c r="BE2" i="3"/>
  <c r="AV21" i="8"/>
  <c r="AV17" i="8"/>
  <c r="AV24" i="8"/>
  <c r="AV16" i="8"/>
  <c r="BB38" i="3"/>
  <c r="BB54" i="3" s="1"/>
  <c r="BB34" i="3"/>
  <c r="AW102" i="8"/>
  <c r="AW42" i="8" s="1"/>
  <c r="AW50" i="8" s="1"/>
  <c r="AW65" i="8"/>
  <c r="AT91" i="15"/>
  <c r="AU37" i="15"/>
  <c r="AS96" i="15"/>
  <c r="AT42" i="15"/>
  <c r="AP52" i="8"/>
  <c r="AP45" i="8"/>
  <c r="AP33" i="8"/>
  <c r="AY29" i="10"/>
  <c r="AY39" i="10" s="1"/>
  <c r="AZ20" i="10"/>
  <c r="AR3" i="15"/>
  <c r="AR2" i="15" s="1"/>
  <c r="BA4" i="9"/>
  <c r="AY4" i="10" s="1"/>
  <c r="BC73" i="3"/>
  <c r="BC88" i="3"/>
  <c r="BC91" i="3" s="1"/>
  <c r="AY4" i="7"/>
  <c r="AX5" i="8"/>
  <c r="BC5" i="3"/>
  <c r="BC26" i="3"/>
  <c r="BC48" i="3" s="1"/>
  <c r="BC1" i="3"/>
  <c r="AS100" i="15"/>
  <c r="AT46" i="15"/>
  <c r="AS93" i="15"/>
  <c r="AT39" i="15"/>
  <c r="AP12" i="8"/>
  <c r="AY26" i="10"/>
  <c r="AY36" i="10" s="1"/>
  <c r="AZ17" i="10"/>
  <c r="AN61" i="8"/>
  <c r="AN48" i="8"/>
  <c r="BA39" i="3"/>
  <c r="BA55" i="3" s="1"/>
  <c r="AY15" i="10"/>
  <c r="AS103" i="15"/>
  <c r="AT49" i="15"/>
  <c r="AS92" i="15"/>
  <c r="AT38" i="15"/>
  <c r="AX42" i="10"/>
  <c r="AX22" i="10"/>
  <c r="AX32" i="10"/>
  <c r="AX13" i="10"/>
  <c r="AY27" i="10"/>
  <c r="AY37" i="10" s="1"/>
  <c r="AZ18" i="10"/>
  <c r="AY25" i="10"/>
  <c r="AZ16" i="10"/>
  <c r="AX19" i="10"/>
  <c r="AY14" i="10"/>
  <c r="AU48" i="10"/>
  <c r="AT74" i="8"/>
  <c r="AT80" i="8" s="1"/>
  <c r="AN104" i="8"/>
  <c r="AN113" i="8" s="1"/>
  <c r="AN126" i="8" s="1"/>
  <c r="AN96" i="8"/>
  <c r="AN63" i="8"/>
  <c r="AN47" i="8"/>
  <c r="AN38" i="8"/>
  <c r="AN40" i="8"/>
  <c r="AN54" i="8" s="1"/>
  <c r="AW6" i="7"/>
  <c r="AR104" i="15"/>
  <c r="AS50" i="15"/>
  <c r="AW33" i="10"/>
  <c r="AV38" i="10"/>
  <c r="AV40" i="10" s="1"/>
  <c r="AV43" i="10"/>
  <c r="AS101" i="15"/>
  <c r="AT47" i="15"/>
  <c r="AS98" i="15"/>
  <c r="AT44" i="15"/>
  <c r="BA77" i="3"/>
  <c r="AT9" i="7"/>
  <c r="AS9" i="8" s="1"/>
  <c r="AT8" i="7"/>
  <c r="BA78" i="3"/>
  <c r="AQ43" i="8"/>
  <c r="AQ57" i="8" s="1"/>
  <c r="AQ11" i="8"/>
  <c r="AQ12" i="8" s="1"/>
  <c r="AQ31" i="8"/>
  <c r="AQ13" i="8" s="1"/>
  <c r="AQ46" i="8" s="1"/>
  <c r="AR105" i="15"/>
  <c r="AR90" i="15" s="1"/>
  <c r="AR89" i="15" s="1"/>
  <c r="AS51" i="15"/>
  <c r="AX28" i="10"/>
  <c r="AX30" i="10" s="1"/>
  <c r="AW25" i="8" s="1"/>
  <c r="AW106" i="8" s="1"/>
  <c r="AO35" i="8"/>
  <c r="AO37" i="8" s="1"/>
  <c r="AO39" i="8"/>
  <c r="AP59" i="8"/>
  <c r="AP55" i="8"/>
  <c r="AR11" i="8"/>
  <c r="AR12" i="8" s="1"/>
  <c r="AR43" i="8"/>
  <c r="AR57" i="8" s="1"/>
  <c r="AR31" i="8"/>
  <c r="AR13" i="8" s="1"/>
  <c r="AR46" i="8" s="1"/>
  <c r="BB119" i="8"/>
  <c r="BB124" i="8" s="1"/>
  <c r="BC93" i="8"/>
  <c r="AS26" i="8"/>
  <c r="AS97" i="15"/>
  <c r="AT43" i="15"/>
  <c r="AW34" i="10"/>
  <c r="AV44" i="10"/>
  <c r="AU75" i="8" s="1"/>
  <c r="AW56" i="15"/>
  <c r="AV55" i="15"/>
  <c r="BG33" i="3" s="1"/>
  <c r="BG35" i="3" s="1"/>
  <c r="BG51" i="3" s="1"/>
  <c r="AS102" i="15"/>
  <c r="AT48" i="15"/>
  <c r="AR36" i="15"/>
  <c r="BC32" i="3" s="1"/>
  <c r="AX35" i="10"/>
  <c r="AW45" i="10"/>
  <c r="AV76" i="8" s="1"/>
  <c r="AU7" i="8"/>
  <c r="AV5" i="7"/>
  <c r="AT7" i="8"/>
  <c r="AU5" i="7"/>
  <c r="AV94" i="8"/>
  <c r="AU92" i="8"/>
  <c r="AT19" i="8"/>
  <c r="AZ3" i="9"/>
  <c r="AX3" i="10" s="1"/>
  <c r="AW4" i="8"/>
  <c r="AX3" i="7"/>
  <c r="AS95" i="15"/>
  <c r="AT41" i="15"/>
  <c r="AS99" i="15"/>
  <c r="AT45" i="15"/>
  <c r="AS94" i="15"/>
  <c r="AT40" i="15"/>
  <c r="AV19" i="8" l="1"/>
  <c r="AY28" i="10"/>
  <c r="AY30" i="10" s="1"/>
  <c r="AX25" i="8" s="1"/>
  <c r="AX106" i="8" s="1"/>
  <c r="AY46" i="10"/>
  <c r="AX77" i="8" s="1"/>
  <c r="AY49" i="10"/>
  <c r="AX79" i="8" s="1"/>
  <c r="AY47" i="10"/>
  <c r="AX78" i="8" s="1"/>
  <c r="AQ59" i="8"/>
  <c r="AQ55" i="8"/>
  <c r="AX33" i="10"/>
  <c r="AW38" i="10"/>
  <c r="AW40" i="10" s="1"/>
  <c r="AW43" i="10"/>
  <c r="AZ25" i="10"/>
  <c r="BA16" i="10"/>
  <c r="AT93" i="15"/>
  <c r="AU39" i="15"/>
  <c r="AP39" i="8"/>
  <c r="AP35" i="8"/>
  <c r="AP37" i="8" s="1"/>
  <c r="BE3" i="3"/>
  <c r="BF2" i="3"/>
  <c r="AS3" i="15"/>
  <c r="AS2" i="15" s="1"/>
  <c r="BB4" i="9"/>
  <c r="AZ4" i="10" s="1"/>
  <c r="AZ4" i="7"/>
  <c r="AY5" i="8"/>
  <c r="BD88" i="3"/>
  <c r="BD5" i="3"/>
  <c r="BD26" i="3"/>
  <c r="BD48" i="3" s="1"/>
  <c r="BD73" i="3"/>
  <c r="BD1" i="3"/>
  <c r="AS8" i="8"/>
  <c r="AS6" i="8" s="1"/>
  <c r="AT7" i="7"/>
  <c r="AT10" i="7" s="1"/>
  <c r="AW21" i="8"/>
  <c r="AW17" i="8"/>
  <c r="AW24" i="8"/>
  <c r="AW16" i="8"/>
  <c r="AR45" i="8"/>
  <c r="AR52" i="8"/>
  <c r="AR33" i="8"/>
  <c r="AS104" i="15"/>
  <c r="AT50" i="15"/>
  <c r="AT99" i="15"/>
  <c r="AU45" i="15"/>
  <c r="AY35" i="10"/>
  <c r="AX45" i="10"/>
  <c r="AW76" i="8" s="1"/>
  <c r="AT98" i="15"/>
  <c r="AU44" i="15"/>
  <c r="AT92" i="15"/>
  <c r="AU38" i="15"/>
  <c r="AT100" i="15"/>
  <c r="AU46" i="15"/>
  <c r="BB40" i="3"/>
  <c r="BB56" i="3" s="1"/>
  <c r="BB37" i="3"/>
  <c r="BB53" i="3" s="1"/>
  <c r="BB39" i="3"/>
  <c r="BB55" i="3" s="1"/>
  <c r="BB50" i="3"/>
  <c r="BB36" i="3"/>
  <c r="BB52" i="3" s="1"/>
  <c r="AS105" i="15"/>
  <c r="AT51" i="15"/>
  <c r="AV9" i="7"/>
  <c r="AU9" i="8" s="1"/>
  <c r="AV8" i="7"/>
  <c r="AX102" i="8"/>
  <c r="AX42" i="8" s="1"/>
  <c r="AX50" i="8" s="1"/>
  <c r="AX65" i="8"/>
  <c r="AQ45" i="8"/>
  <c r="AQ52" i="8"/>
  <c r="AQ33" i="8"/>
  <c r="AW94" i="8"/>
  <c r="AV92" i="8"/>
  <c r="BC38" i="3"/>
  <c r="BC54" i="3" s="1"/>
  <c r="BC34" i="3"/>
  <c r="BC119" i="8"/>
  <c r="BC124" i="8" s="1"/>
  <c r="BD93" i="8"/>
  <c r="AO61" i="8"/>
  <c r="AO48" i="8"/>
  <c r="AS36" i="15"/>
  <c r="BD32" i="3" s="1"/>
  <c r="AZ27" i="10"/>
  <c r="AZ37" i="10" s="1"/>
  <c r="BA18" i="10"/>
  <c r="AZ26" i="10"/>
  <c r="AZ36" i="10" s="1"/>
  <c r="BA17" i="10"/>
  <c r="AY42" i="10"/>
  <c r="AY32" i="10"/>
  <c r="AY22" i="10"/>
  <c r="AY13" i="10"/>
  <c r="AT96" i="15"/>
  <c r="AU42" i="15"/>
  <c r="AV48" i="10"/>
  <c r="AU74" i="8"/>
  <c r="AU80" i="8" s="1"/>
  <c r="AZ15" i="10"/>
  <c r="AU26" i="8"/>
  <c r="AX56" i="15"/>
  <c r="AW55" i="15"/>
  <c r="BH33" i="3" s="1"/>
  <c r="BH35" i="3" s="1"/>
  <c r="BH51" i="3" s="1"/>
  <c r="AT102" i="15"/>
  <c r="AU48" i="15"/>
  <c r="AT101" i="15"/>
  <c r="AU47" i="15"/>
  <c r="AV7" i="8"/>
  <c r="AW5" i="7"/>
  <c r="AT103" i="15"/>
  <c r="AU49" i="15"/>
  <c r="BA3" i="9"/>
  <c r="AY3" i="10" s="1"/>
  <c r="AY3" i="7"/>
  <c r="AX4" i="8"/>
  <c r="AT26" i="8"/>
  <c r="AN60" i="8"/>
  <c r="AN53" i="8"/>
  <c r="AT94" i="15"/>
  <c r="AU40" i="15"/>
  <c r="AT95" i="15"/>
  <c r="AU41" i="15"/>
  <c r="AX34" i="10"/>
  <c r="AW44" i="10"/>
  <c r="AV75" i="8" s="1"/>
  <c r="AO104" i="8"/>
  <c r="AO113" i="8" s="1"/>
  <c r="AO126" i="8" s="1"/>
  <c r="AO96" i="8"/>
  <c r="AO63" i="8"/>
  <c r="AO47" i="8"/>
  <c r="AO40" i="8"/>
  <c r="AO54" i="8" s="1"/>
  <c r="AO38" i="8"/>
  <c r="AU9" i="7"/>
  <c r="AT9" i="8" s="1"/>
  <c r="AU8" i="7"/>
  <c r="AT97" i="15"/>
  <c r="AU43" i="15"/>
  <c r="AR59" i="8"/>
  <c r="AR55" i="8"/>
  <c r="AZ14" i="10"/>
  <c r="AY19" i="10"/>
  <c r="AZ29" i="10"/>
  <c r="AZ39" i="10" s="1"/>
  <c r="BA20" i="10"/>
  <c r="AU91" i="15"/>
  <c r="AV37" i="15"/>
  <c r="BI60" i="3"/>
  <c r="BI58" i="3"/>
  <c r="BJ62" i="3"/>
  <c r="BI59" i="3"/>
  <c r="BI61" i="3"/>
  <c r="AS90" i="15" l="1"/>
  <c r="AS89" i="15" s="1"/>
  <c r="AX6" i="7"/>
  <c r="AZ49" i="10"/>
  <c r="AY79" i="8" s="1"/>
  <c r="AZ46" i="10"/>
  <c r="AY77" i="8" s="1"/>
  <c r="AZ47" i="10"/>
  <c r="AY78" i="8" s="1"/>
  <c r="BA14" i="10"/>
  <c r="AZ19" i="10"/>
  <c r="BA15" i="10"/>
  <c r="BD34" i="3"/>
  <c r="BD38" i="3"/>
  <c r="BD54" i="3" s="1"/>
  <c r="AU98" i="15"/>
  <c r="AV44" i="15"/>
  <c r="AZ28" i="10"/>
  <c r="AZ30" i="10" s="1"/>
  <c r="AY25" i="8" s="1"/>
  <c r="AY106" i="8" s="1"/>
  <c r="AO60" i="8"/>
  <c r="AO53" i="8"/>
  <c r="AU94" i="15"/>
  <c r="AV40" i="15"/>
  <c r="AU102" i="15"/>
  <c r="AV48" i="15"/>
  <c r="AX94" i="8"/>
  <c r="AW92" i="8"/>
  <c r="AR39" i="8"/>
  <c r="AR35" i="8"/>
  <c r="AR37" i="8" s="1"/>
  <c r="AS43" i="8"/>
  <c r="AS57" i="8" s="1"/>
  <c r="AS11" i="8"/>
  <c r="AS31" i="8"/>
  <c r="AS13" i="8" s="1"/>
  <c r="AS46" i="8" s="1"/>
  <c r="AZ42" i="10"/>
  <c r="AZ32" i="10"/>
  <c r="AZ13" i="10"/>
  <c r="AZ22" i="10"/>
  <c r="BF3" i="3"/>
  <c r="BG2" i="3"/>
  <c r="AV26" i="8"/>
  <c r="AW7" i="8"/>
  <c r="AX5" i="7"/>
  <c r="AU95" i="15"/>
  <c r="AV41" i="15"/>
  <c r="AU8" i="8"/>
  <c r="AU6" i="8" s="1"/>
  <c r="AV7" i="7"/>
  <c r="AV10" i="7" s="1"/>
  <c r="AT104" i="15"/>
  <c r="AU50" i="15"/>
  <c r="AT36" i="15"/>
  <c r="BE32" i="3" s="1"/>
  <c r="AX21" i="8"/>
  <c r="AX17" i="8"/>
  <c r="AX24" i="8"/>
  <c r="AX16" i="8"/>
  <c r="BA29" i="10"/>
  <c r="BA39" i="10" s="1"/>
  <c r="BB20" i="10"/>
  <c r="AU97" i="15"/>
  <c r="AV43" i="15"/>
  <c r="BA26" i="10"/>
  <c r="BA36" i="10" s="1"/>
  <c r="BB17" i="10"/>
  <c r="AQ39" i="8"/>
  <c r="AQ35" i="8"/>
  <c r="AQ37" i="8" s="1"/>
  <c r="AT105" i="15"/>
  <c r="AU51" i="15"/>
  <c r="AU36" i="15" s="1"/>
  <c r="BF32" i="3" s="1"/>
  <c r="BB77" i="3"/>
  <c r="BB3" i="9"/>
  <c r="AZ3" i="10" s="1"/>
  <c r="AY4" i="8"/>
  <c r="AZ3" i="7"/>
  <c r="AT3" i="15"/>
  <c r="AT2" i="15" s="1"/>
  <c r="BC4" i="9"/>
  <c r="BA4" i="10" s="1"/>
  <c r="BA4" i="7"/>
  <c r="AZ5" i="8"/>
  <c r="BE88" i="3"/>
  <c r="BE91" i="3" s="1"/>
  <c r="BE5" i="3"/>
  <c r="BE26" i="3"/>
  <c r="BE48" i="3" s="1"/>
  <c r="BE1" i="3"/>
  <c r="BE73" i="3"/>
  <c r="AW48" i="10"/>
  <c r="AV74" i="8"/>
  <c r="AV80" i="8" s="1"/>
  <c r="BC37" i="3"/>
  <c r="BC53" i="3" s="1"/>
  <c r="BC50" i="3"/>
  <c r="BC40" i="3"/>
  <c r="BC56" i="3" s="1"/>
  <c r="BC36" i="3"/>
  <c r="BC52" i="3" s="1"/>
  <c r="AU101" i="15"/>
  <c r="AV47" i="15"/>
  <c r="AY102" i="8"/>
  <c r="AY42" i="8" s="1"/>
  <c r="AY50" i="8" s="1"/>
  <c r="AY65" i="8"/>
  <c r="AU100" i="15"/>
  <c r="AV46" i="15"/>
  <c r="AZ35" i="10"/>
  <c r="AY45" i="10"/>
  <c r="AX76" i="8" s="1"/>
  <c r="BD91" i="3"/>
  <c r="AP96" i="8"/>
  <c r="AP63" i="8"/>
  <c r="AP104" i="8"/>
  <c r="AP113" i="8" s="1"/>
  <c r="AP126" i="8" s="1"/>
  <c r="AP47" i="8"/>
  <c r="AP40" i="8"/>
  <c r="AP54" i="8" s="1"/>
  <c r="AP38" i="8"/>
  <c r="AY56" i="15"/>
  <c r="AX55" i="15"/>
  <c r="BI33" i="3" s="1"/>
  <c r="BI35" i="3" s="1"/>
  <c r="BI51" i="3" s="1"/>
  <c r="AU96" i="15"/>
  <c r="AV42" i="15"/>
  <c r="BD119" i="8"/>
  <c r="BD124" i="8" s="1"/>
  <c r="BE93" i="8"/>
  <c r="AP61" i="8"/>
  <c r="AP48" i="8"/>
  <c r="AY33" i="10"/>
  <c r="AX38" i="10"/>
  <c r="AX40" i="10" s="1"/>
  <c r="AX43" i="10"/>
  <c r="AY34" i="10"/>
  <c r="AX44" i="10"/>
  <c r="AW75" i="8" s="1"/>
  <c r="AV91" i="15"/>
  <c r="AW37" i="15"/>
  <c r="BA25" i="10"/>
  <c r="BB16" i="10"/>
  <c r="AU103" i="15"/>
  <c r="AV49" i="15"/>
  <c r="BJ60" i="3"/>
  <c r="BK62" i="3"/>
  <c r="BJ58" i="3"/>
  <c r="BJ59" i="3"/>
  <c r="BJ61" i="3"/>
  <c r="AT8" i="8"/>
  <c r="AT6" i="8" s="1"/>
  <c r="AU7" i="7"/>
  <c r="AU10" i="7" s="1"/>
  <c r="AW9" i="7"/>
  <c r="AV9" i="8" s="1"/>
  <c r="AW8" i="7"/>
  <c r="BB18" i="10"/>
  <c r="BA27" i="10"/>
  <c r="BA37" i="10" s="1"/>
  <c r="BB78" i="3"/>
  <c r="AU92" i="15"/>
  <c r="AV38" i="15"/>
  <c r="AU99" i="15"/>
  <c r="AV45" i="15"/>
  <c r="AU93" i="15"/>
  <c r="AV39" i="15"/>
  <c r="AT90" i="15" l="1"/>
  <c r="AT89" i="15" s="1"/>
  <c r="BC78" i="3"/>
  <c r="BC39" i="3"/>
  <c r="BC55" i="3" s="1"/>
  <c r="AY6" i="7" s="1"/>
  <c r="AW19" i="8"/>
  <c r="BA28" i="10"/>
  <c r="BA30" i="10" s="1"/>
  <c r="AZ25" i="8" s="1"/>
  <c r="AZ106" i="8" s="1"/>
  <c r="BA49" i="10"/>
  <c r="AZ79" i="8" s="1"/>
  <c r="BA46" i="10"/>
  <c r="AZ77" i="8" s="1"/>
  <c r="BA47" i="10"/>
  <c r="AZ78" i="8" s="1"/>
  <c r="BF38" i="3"/>
  <c r="BF54" i="3" s="1"/>
  <c r="BF34" i="3"/>
  <c r="AY17" i="8"/>
  <c r="AY24" i="8"/>
  <c r="AY16" i="8"/>
  <c r="AY21" i="8"/>
  <c r="AV95" i="15"/>
  <c r="AW41" i="15"/>
  <c r="AU3" i="15"/>
  <c r="AU2" i="15" s="1"/>
  <c r="BD4" i="9"/>
  <c r="BB4" i="10" s="1"/>
  <c r="BA5" i="8"/>
  <c r="BF88" i="3"/>
  <c r="BF91" i="3" s="1"/>
  <c r="BF73" i="3"/>
  <c r="BB4" i="7"/>
  <c r="BF5" i="3"/>
  <c r="BF26" i="3"/>
  <c r="BF48" i="3" s="1"/>
  <c r="BF1" i="3"/>
  <c r="AY38" i="10"/>
  <c r="AY40" i="10" s="1"/>
  <c r="AZ33" i="10"/>
  <c r="AY43" i="10"/>
  <c r="AV97" i="15"/>
  <c r="AW43" i="15"/>
  <c r="AR61" i="8"/>
  <c r="AR48" i="8"/>
  <c r="AV99" i="15"/>
  <c r="AW45" i="15"/>
  <c r="AR96" i="8"/>
  <c r="AR104" i="8"/>
  <c r="AR113" i="8" s="1"/>
  <c r="AR126" i="8" s="1"/>
  <c r="AR63" i="8"/>
  <c r="AR47" i="8"/>
  <c r="AR38" i="8"/>
  <c r="AR40" i="8"/>
  <c r="AR54" i="8" s="1"/>
  <c r="AW91" i="15"/>
  <c r="AX37" i="15"/>
  <c r="AZ56" i="15"/>
  <c r="AY55" i="15"/>
  <c r="BJ33" i="3" s="1"/>
  <c r="BJ35" i="3" s="1"/>
  <c r="BJ51" i="3" s="1"/>
  <c r="AV101" i="15"/>
  <c r="AW47" i="15"/>
  <c r="AZ102" i="8"/>
  <c r="AZ42" i="8" s="1"/>
  <c r="AZ50" i="8" s="1"/>
  <c r="AZ65" i="8"/>
  <c r="AU105" i="15"/>
  <c r="AV51" i="15"/>
  <c r="BE38" i="3"/>
  <c r="BE54" i="3" s="1"/>
  <c r="BE34" i="3"/>
  <c r="AX9" i="7"/>
  <c r="AW9" i="8" s="1"/>
  <c r="AX8" i="7"/>
  <c r="BD50" i="3"/>
  <c r="BD40" i="3"/>
  <c r="BD56" i="3" s="1"/>
  <c r="BD36" i="3"/>
  <c r="BD52" i="3" s="1"/>
  <c r="BD37" i="3"/>
  <c r="BD53" i="3" s="1"/>
  <c r="AV8" i="8"/>
  <c r="AV6" i="8" s="1"/>
  <c r="AW7" i="7"/>
  <c r="AW10" i="7" s="1"/>
  <c r="BB29" i="10"/>
  <c r="BB39" i="10" s="1"/>
  <c r="BC20" i="10"/>
  <c r="AU104" i="15"/>
  <c r="AU90" i="15" s="1"/>
  <c r="AU89" i="15" s="1"/>
  <c r="AV50" i="15"/>
  <c r="AW26" i="8"/>
  <c r="AY94" i="8"/>
  <c r="AX92" i="8"/>
  <c r="BB15" i="10"/>
  <c r="AV92" i="15"/>
  <c r="AW38" i="15"/>
  <c r="AV103" i="15"/>
  <c r="AW49" i="15"/>
  <c r="BA35" i="10"/>
  <c r="AZ45" i="10"/>
  <c r="AY76" i="8" s="1"/>
  <c r="AQ96" i="8"/>
  <c r="AQ104" i="8"/>
  <c r="AQ113" i="8" s="1"/>
  <c r="AQ126" i="8" s="1"/>
  <c r="AQ47" i="8"/>
  <c r="AQ40" i="8"/>
  <c r="AQ54" i="8" s="1"/>
  <c r="AQ38" i="8"/>
  <c r="AQ63" i="8"/>
  <c r="AS59" i="8"/>
  <c r="AS55" i="8"/>
  <c r="AV102" i="15"/>
  <c r="AW48" i="15"/>
  <c r="AV96" i="15"/>
  <c r="AW42" i="15"/>
  <c r="BK60" i="3"/>
  <c r="BL62" i="3"/>
  <c r="BK58" i="3"/>
  <c r="BK59" i="3"/>
  <c r="BK61" i="3"/>
  <c r="BA42" i="10"/>
  <c r="BA32" i="10"/>
  <c r="BA22" i="10"/>
  <c r="BA13" i="10"/>
  <c r="AZ34" i="10"/>
  <c r="AY44" i="10"/>
  <c r="AX75" i="8" s="1"/>
  <c r="BE119" i="8"/>
  <c r="BE124" i="8" s="1"/>
  <c r="BF93" i="8"/>
  <c r="AV100" i="15"/>
  <c r="AW46" i="15"/>
  <c r="BC77" i="3"/>
  <c r="AX19" i="8" s="1"/>
  <c r="AQ48" i="8"/>
  <c r="AQ61" i="8"/>
  <c r="AS45" i="8"/>
  <c r="AS52" i="8"/>
  <c r="AS33" i="8"/>
  <c r="AT43" i="8"/>
  <c r="AT57" i="8" s="1"/>
  <c r="AT11" i="8"/>
  <c r="AT31" i="8"/>
  <c r="AT13" i="8" s="1"/>
  <c r="AT46" i="8" s="1"/>
  <c r="AT12" i="8"/>
  <c r="AV93" i="15"/>
  <c r="AW39" i="15"/>
  <c r="BB27" i="10"/>
  <c r="BB37" i="10" s="1"/>
  <c r="BC18" i="10"/>
  <c r="BB25" i="10"/>
  <c r="BC16" i="10"/>
  <c r="AX48" i="10"/>
  <c r="AW74" i="8"/>
  <c r="AW80" i="8" s="1"/>
  <c r="AP53" i="8"/>
  <c r="AP60" i="8"/>
  <c r="BC3" i="9"/>
  <c r="BA3" i="10" s="1"/>
  <c r="BA3" i="7"/>
  <c r="AZ4" i="8"/>
  <c r="BB26" i="10"/>
  <c r="BB36" i="10" s="1"/>
  <c r="BC17" i="10"/>
  <c r="AU43" i="8"/>
  <c r="AU31" i="8"/>
  <c r="AU13" i="8" s="1"/>
  <c r="AU46" i="8" s="1"/>
  <c r="AU11" i="8"/>
  <c r="AU12" i="8"/>
  <c r="BG3" i="3"/>
  <c r="BH2" i="3"/>
  <c r="AS12" i="8"/>
  <c r="AV94" i="15"/>
  <c r="AW40" i="15"/>
  <c r="AV98" i="15"/>
  <c r="AW44" i="15"/>
  <c r="BB14" i="10"/>
  <c r="BA19" i="10"/>
  <c r="AX7" i="8" l="1"/>
  <c r="AY5" i="7"/>
  <c r="AU57" i="8"/>
  <c r="BD77" i="3"/>
  <c r="BB46" i="10"/>
  <c r="BA77" i="8" s="1"/>
  <c r="G77" i="8" s="1"/>
  <c r="BB47" i="10"/>
  <c r="BA78" i="8" s="1"/>
  <c r="G78" i="8" s="1"/>
  <c r="BB49" i="10"/>
  <c r="BA79" i="8" s="1"/>
  <c r="G79" i="8" s="1"/>
  <c r="AW94" i="15"/>
  <c r="AX40" i="15"/>
  <c r="AU59" i="8"/>
  <c r="AU55" i="8"/>
  <c r="BC27" i="10"/>
  <c r="BC37" i="10" s="1"/>
  <c r="BD18" i="10"/>
  <c r="AW96" i="15"/>
  <c r="AX42" i="15"/>
  <c r="AW92" i="15"/>
  <c r="AX38" i="15"/>
  <c r="AV104" i="15"/>
  <c r="AW50" i="15"/>
  <c r="AW8" i="8"/>
  <c r="AW6" i="8" s="1"/>
  <c r="AX7" i="7"/>
  <c r="AX10" i="7" s="1"/>
  <c r="AW101" i="15"/>
  <c r="AX47" i="15"/>
  <c r="AW95" i="15"/>
  <c r="AX41" i="15"/>
  <c r="AW97" i="15"/>
  <c r="AX43" i="15"/>
  <c r="AW102" i="15"/>
  <c r="AX48" i="15"/>
  <c r="BC29" i="10"/>
  <c r="BC39" i="10" s="1"/>
  <c r="BD20" i="10"/>
  <c r="AW93" i="15"/>
  <c r="AX39" i="15"/>
  <c r="BD78" i="3"/>
  <c r="AY19" i="8" s="1"/>
  <c r="BA56" i="15"/>
  <c r="AZ55" i="15"/>
  <c r="BK33" i="3" s="1"/>
  <c r="BK35" i="3" s="1"/>
  <c r="BK51" i="3" s="1"/>
  <c r="AY48" i="10"/>
  <c r="AX74" i="8"/>
  <c r="AX80" i="8" s="1"/>
  <c r="AS39" i="8"/>
  <c r="AS35" i="8"/>
  <c r="AS37" i="8" s="1"/>
  <c r="AR60" i="8"/>
  <c r="AR53" i="8"/>
  <c r="AV36" i="15"/>
  <c r="BG32" i="3" s="1"/>
  <c r="AV105" i="15"/>
  <c r="AW51" i="15"/>
  <c r="AW36" i="15" s="1"/>
  <c r="BH32" i="3" s="1"/>
  <c r="AZ38" i="10"/>
  <c r="AZ40" i="10" s="1"/>
  <c r="BA33" i="10"/>
  <c r="AZ43" i="10"/>
  <c r="BF119" i="8"/>
  <c r="BF124" i="8" s="1"/>
  <c r="BG93" i="8"/>
  <c r="BA102" i="8"/>
  <c r="BA42" i="8" s="1"/>
  <c r="BA50" i="8" s="1"/>
  <c r="BA65" i="8"/>
  <c r="BC15" i="10"/>
  <c r="BE50" i="3"/>
  <c r="BE78" i="3"/>
  <c r="BE40" i="3"/>
  <c r="BE56" i="3" s="1"/>
  <c r="BE36" i="3"/>
  <c r="BE52" i="3" s="1"/>
  <c r="BE37" i="3"/>
  <c r="BE53" i="3" s="1"/>
  <c r="BC14" i="10"/>
  <c r="BB19" i="10"/>
  <c r="BC25" i="10"/>
  <c r="BD16" i="10"/>
  <c r="AY8" i="7"/>
  <c r="AY9" i="7"/>
  <c r="AX9" i="8" s="1"/>
  <c r="BA34" i="10"/>
  <c r="AZ44" i="10"/>
  <c r="AY75" i="8" s="1"/>
  <c r="AZ94" i="8"/>
  <c r="AY92" i="8"/>
  <c r="AX91" i="15"/>
  <c r="AY37" i="15"/>
  <c r="AZ17" i="8"/>
  <c r="AZ24" i="8"/>
  <c r="AZ16" i="8"/>
  <c r="AZ21" i="8"/>
  <c r="BB28" i="10"/>
  <c r="BB30" i="10" s="1"/>
  <c r="BA25" i="8" s="1"/>
  <c r="BA106" i="8" s="1"/>
  <c r="AT59" i="8"/>
  <c r="AT55" i="8"/>
  <c r="AX26" i="8"/>
  <c r="BM62" i="3"/>
  <c r="BL60" i="3"/>
  <c r="BL59" i="3"/>
  <c r="BL58" i="3"/>
  <c r="BL61" i="3"/>
  <c r="AW103" i="15"/>
  <c r="AX49" i="15"/>
  <c r="AV43" i="8"/>
  <c r="AV57" i="8" s="1"/>
  <c r="AV11" i="8"/>
  <c r="AV12" i="8" s="1"/>
  <c r="AV31" i="8"/>
  <c r="AV13" i="8" s="1"/>
  <c r="AV46" i="8" s="1"/>
  <c r="BB42" i="10"/>
  <c r="BB32" i="10"/>
  <c r="BB22" i="10"/>
  <c r="BB13" i="10"/>
  <c r="BF50" i="3"/>
  <c r="BF78" i="3"/>
  <c r="BF40" i="3"/>
  <c r="BF56" i="3" s="1"/>
  <c r="BF36" i="3"/>
  <c r="BF52" i="3" s="1"/>
  <c r="BF37" i="3"/>
  <c r="BF53" i="3" s="1"/>
  <c r="AQ60" i="8"/>
  <c r="AQ53" i="8"/>
  <c r="BC26" i="10"/>
  <c r="BC36" i="10" s="1"/>
  <c r="BD17" i="10"/>
  <c r="BH3" i="3"/>
  <c r="BI2" i="3"/>
  <c r="AV3" i="15"/>
  <c r="AV2" i="15" s="1"/>
  <c r="BE4" i="9"/>
  <c r="BC4" i="10" s="1"/>
  <c r="BC4" i="7"/>
  <c r="BB5" i="8"/>
  <c r="BG88" i="3"/>
  <c r="BG91" i="3" s="1"/>
  <c r="BG73" i="3"/>
  <c r="BG5" i="3"/>
  <c r="BG26" i="3"/>
  <c r="BG48" i="3" s="1"/>
  <c r="BG1" i="3"/>
  <c r="BB35" i="10"/>
  <c r="BA45" i="10"/>
  <c r="AZ76" i="8" s="1"/>
  <c r="BD39" i="3"/>
  <c r="BD55" i="3" s="1"/>
  <c r="AZ6" i="7" s="1"/>
  <c r="AW99" i="15"/>
  <c r="AX45" i="15"/>
  <c r="AW98" i="15"/>
  <c r="AX44" i="15"/>
  <c r="AU52" i="8"/>
  <c r="AU33" i="8"/>
  <c r="AU45" i="8"/>
  <c r="AT45" i="8"/>
  <c r="AT52" i="8"/>
  <c r="AT33" i="8"/>
  <c r="AW100" i="15"/>
  <c r="AX46" i="15"/>
  <c r="BD3" i="9"/>
  <c r="BB3" i="10" s="1"/>
  <c r="BB3" i="7"/>
  <c r="BA4" i="8"/>
  <c r="BF77" i="3" l="1"/>
  <c r="BA19" i="8" s="1"/>
  <c r="BE77" i="3"/>
  <c r="AZ19" i="8" s="1"/>
  <c r="BC47" i="10"/>
  <c r="BB78" i="8" s="1"/>
  <c r="BC46" i="10"/>
  <c r="BB77" i="8" s="1"/>
  <c r="AY7" i="8"/>
  <c r="AZ5" i="7"/>
  <c r="BC49" i="10"/>
  <c r="BB79" i="8" s="1"/>
  <c r="BA24" i="8"/>
  <c r="BA16" i="8"/>
  <c r="BA21" i="8"/>
  <c r="BA17" i="8"/>
  <c r="AT39" i="8"/>
  <c r="AT35" i="8"/>
  <c r="AX99" i="15"/>
  <c r="AY45" i="15"/>
  <c r="BD26" i="10"/>
  <c r="BD36" i="10" s="1"/>
  <c r="BE17" i="10"/>
  <c r="H17" i="10"/>
  <c r="BC28" i="10"/>
  <c r="BC30" i="10" s="1"/>
  <c r="BB25" i="8" s="1"/>
  <c r="BB106" i="8" s="1"/>
  <c r="BD29" i="10"/>
  <c r="BD39" i="10" s="1"/>
  <c r="BE20" i="10"/>
  <c r="H20" i="10"/>
  <c r="AX94" i="15"/>
  <c r="AY40" i="15"/>
  <c r="BA55" i="15"/>
  <c r="BL33" i="3" s="1"/>
  <c r="BL35" i="3" s="1"/>
  <c r="BL51" i="3" s="1"/>
  <c r="BB56" i="15"/>
  <c r="BA94" i="8"/>
  <c r="AZ92" i="8"/>
  <c r="AX96" i="15"/>
  <c r="AY42" i="15"/>
  <c r="BN62" i="3"/>
  <c r="BM60" i="3"/>
  <c r="BM59" i="3"/>
  <c r="BM58" i="3"/>
  <c r="BM61" i="3"/>
  <c r="BB34" i="10"/>
  <c r="BA44" i="10"/>
  <c r="AZ75" i="8" s="1"/>
  <c r="BD14" i="10"/>
  <c r="BC19" i="10"/>
  <c r="BG119" i="8"/>
  <c r="BG124" i="8" s="1"/>
  <c r="BH93" i="8"/>
  <c r="BH38" i="3"/>
  <c r="BH54" i="3" s="1"/>
  <c r="BH34" i="3"/>
  <c r="AS96" i="8"/>
  <c r="AS104" i="8"/>
  <c r="AS113" i="8" s="1"/>
  <c r="AS126" i="8" s="1"/>
  <c r="AS63" i="8"/>
  <c r="AS47" i="8"/>
  <c r="AS40" i="8"/>
  <c r="AS54" i="8" s="1"/>
  <c r="AS38" i="8"/>
  <c r="AX102" i="15"/>
  <c r="AY48" i="15"/>
  <c r="BD27" i="10"/>
  <c r="BD37" i="10" s="1"/>
  <c r="BE18" i="10"/>
  <c r="H18" i="10"/>
  <c r="BC42" i="10"/>
  <c r="BC32" i="10"/>
  <c r="BC22" i="10"/>
  <c r="BC13" i="10"/>
  <c r="BE39" i="3"/>
  <c r="BE55" i="3" s="1"/>
  <c r="BA6" i="7" s="1"/>
  <c r="AW105" i="15"/>
  <c r="AX51" i="15"/>
  <c r="AS61" i="8"/>
  <c r="AS48" i="8"/>
  <c r="AW43" i="8"/>
  <c r="AW57" i="8" s="1"/>
  <c r="AW11" i="8"/>
  <c r="AW31" i="8"/>
  <c r="AW13" i="8" s="1"/>
  <c r="AW46" i="8" s="1"/>
  <c r="AU35" i="8"/>
  <c r="AU37" i="8" s="1"/>
  <c r="AU39" i="8"/>
  <c r="BC35" i="10"/>
  <c r="BB45" i="10"/>
  <c r="BA76" i="8" s="1"/>
  <c r="G76" i="8" s="1"/>
  <c r="BE3" i="9"/>
  <c r="BC3" i="10" s="1"/>
  <c r="BB4" i="8"/>
  <c r="BC3" i="7"/>
  <c r="BF39" i="3"/>
  <c r="BF55" i="3" s="1"/>
  <c r="BB6" i="7" s="1"/>
  <c r="AX103" i="15"/>
  <c r="AY49" i="15"/>
  <c r="BD15" i="10"/>
  <c r="AX97" i="15"/>
  <c r="AY43" i="15"/>
  <c r="AW104" i="15"/>
  <c r="AW90" i="15" s="1"/>
  <c r="AW89" i="15" s="1"/>
  <c r="AX50" i="15"/>
  <c r="AX101" i="15"/>
  <c r="AY47" i="15"/>
  <c r="AY91" i="15"/>
  <c r="AZ37" i="15"/>
  <c r="AX8" i="8"/>
  <c r="AX6" i="8" s="1"/>
  <c r="AY7" i="7"/>
  <c r="AY10" i="7" s="1"/>
  <c r="AZ48" i="10"/>
  <c r="AY74" i="8"/>
  <c r="AY80" i="8" s="1"/>
  <c r="AX93" i="15"/>
  <c r="AY39" i="15"/>
  <c r="AV90" i="15"/>
  <c r="AV89" i="15" s="1"/>
  <c r="AV59" i="8"/>
  <c r="AV55" i="8"/>
  <c r="BB102" i="8"/>
  <c r="BB42" i="8" s="1"/>
  <c r="BB50" i="8" s="1"/>
  <c r="BB65" i="8"/>
  <c r="AV45" i="8"/>
  <c r="AV52" i="8"/>
  <c r="AV33" i="8"/>
  <c r="AX100" i="15"/>
  <c r="AY46" i="15"/>
  <c r="AX98" i="15"/>
  <c r="AY44" i="15"/>
  <c r="BI3" i="3"/>
  <c r="BJ2" i="3"/>
  <c r="AW3" i="15"/>
  <c r="AW2" i="15" s="1"/>
  <c r="BF4" i="9"/>
  <c r="BD4" i="10" s="1"/>
  <c r="BC5" i="8"/>
  <c r="BH88" i="3"/>
  <c r="BH73" i="3"/>
  <c r="BD4" i="7"/>
  <c r="BH5" i="3"/>
  <c r="BH26" i="3"/>
  <c r="BH48" i="3" s="1"/>
  <c r="BH1" i="3"/>
  <c r="BD25" i="10"/>
  <c r="BE16" i="10"/>
  <c r="H16" i="10"/>
  <c r="BB33" i="10"/>
  <c r="BA38" i="10"/>
  <c r="BA40" i="10" s="1"/>
  <c r="BA43" i="10"/>
  <c r="BG38" i="3"/>
  <c r="BG54" i="3" s="1"/>
  <c r="BG34" i="3"/>
  <c r="AX95" i="15"/>
  <c r="AY41" i="15"/>
  <c r="AX92" i="15"/>
  <c r="AY38" i="15"/>
  <c r="BD28" i="10" l="1"/>
  <c r="BD30" i="10" s="1"/>
  <c r="BC25" i="8" s="1"/>
  <c r="BC106" i="8" s="1"/>
  <c r="BD46" i="10"/>
  <c r="BC77" i="8" s="1"/>
  <c r="BA7" i="8"/>
  <c r="BB5" i="7"/>
  <c r="BD47" i="10"/>
  <c r="BC78" i="8" s="1"/>
  <c r="AZ7" i="8"/>
  <c r="BA5" i="7"/>
  <c r="AX43" i="8"/>
  <c r="AX57" i="8" s="1"/>
  <c r="AX11" i="8"/>
  <c r="AX31" i="8"/>
  <c r="AX13" i="8" s="1"/>
  <c r="AX46" i="8" s="1"/>
  <c r="AU104" i="8"/>
  <c r="AU113" i="8" s="1"/>
  <c r="AU126" i="8" s="1"/>
  <c r="AU63" i="8"/>
  <c r="AU96" i="8"/>
  <c r="AU38" i="8"/>
  <c r="AU47" i="8"/>
  <c r="AU40" i="8"/>
  <c r="AU54" i="8" s="1"/>
  <c r="BE27" i="10"/>
  <c r="BE37" i="10" s="1"/>
  <c r="BF18" i="10"/>
  <c r="BB55" i="15"/>
  <c r="BM33" i="3" s="1"/>
  <c r="BM35" i="3" s="1"/>
  <c r="BM51" i="3" s="1"/>
  <c r="BC56" i="15"/>
  <c r="AZ9" i="7"/>
  <c r="AY9" i="8" s="1"/>
  <c r="AZ8" i="7"/>
  <c r="AX104" i="15"/>
  <c r="AY50" i="15"/>
  <c r="AY36" i="15" s="1"/>
  <c r="BJ32" i="3" s="1"/>
  <c r="AS60" i="8"/>
  <c r="AS53" i="8"/>
  <c r="G94" i="8"/>
  <c r="G92" i="8" s="1"/>
  <c r="BB94" i="8"/>
  <c r="BA92" i="8"/>
  <c r="AW55" i="8"/>
  <c r="AW59" i="8"/>
  <c r="AT61" i="8"/>
  <c r="AT48" i="8"/>
  <c r="AY26" i="8"/>
  <c r="AW52" i="8"/>
  <c r="AW45" i="8"/>
  <c r="AW33" i="8"/>
  <c r="BD19" i="10"/>
  <c r="BE14" i="10"/>
  <c r="H14" i="10"/>
  <c r="BO62" i="3"/>
  <c r="BN60" i="3"/>
  <c r="BN58" i="3"/>
  <c r="BN59" i="3"/>
  <c r="BN61" i="3"/>
  <c r="AY94" i="15"/>
  <c r="AZ40" i="15"/>
  <c r="AY103" i="15"/>
  <c r="AZ49" i="15"/>
  <c r="BG40" i="3"/>
  <c r="BG56" i="3" s="1"/>
  <c r="BG37" i="3"/>
  <c r="BG53" i="3" s="1"/>
  <c r="BG36" i="3"/>
  <c r="BG52" i="3" s="1"/>
  <c r="BG50" i="3"/>
  <c r="AY100" i="15"/>
  <c r="AZ46" i="15"/>
  <c r="AY97" i="15"/>
  <c r="AZ43" i="15"/>
  <c r="BJ3" i="3"/>
  <c r="BK2" i="3"/>
  <c r="AV39" i="8"/>
  <c r="AV35" i="8"/>
  <c r="AV37" i="8" s="1"/>
  <c r="AY93" i="15"/>
  <c r="AZ39" i="15"/>
  <c r="H15" i="10"/>
  <c r="BE15" i="10"/>
  <c r="BB24" i="8"/>
  <c r="BB16" i="8"/>
  <c r="BB21" i="8"/>
  <c r="BB17" i="8"/>
  <c r="AW12" i="8"/>
  <c r="AY102" i="15"/>
  <c r="AZ48" i="15"/>
  <c r="BH40" i="3"/>
  <c r="BH56" i="3" s="1"/>
  <c r="BH36" i="3"/>
  <c r="BH52" i="3" s="1"/>
  <c r="BH37" i="3"/>
  <c r="BH53" i="3" s="1"/>
  <c r="BH50" i="3"/>
  <c r="BE26" i="10"/>
  <c r="BE36" i="10" s="1"/>
  <c r="BF17" i="10"/>
  <c r="AX105" i="15"/>
  <c r="AY51" i="15"/>
  <c r="BD42" i="10"/>
  <c r="BD32" i="10"/>
  <c r="BD22" i="10"/>
  <c r="BD13" i="10"/>
  <c r="AZ91" i="15"/>
  <c r="BA37" i="15"/>
  <c r="AX3" i="15"/>
  <c r="AX2" i="15" s="1"/>
  <c r="BG4" i="9"/>
  <c r="BE4" i="10" s="1"/>
  <c r="BD5" i="8"/>
  <c r="BI73" i="3"/>
  <c r="BE4" i="7"/>
  <c r="BI88" i="3"/>
  <c r="BI91" i="3" s="1"/>
  <c r="BI5" i="3"/>
  <c r="BI26" i="3"/>
  <c r="BI48" i="3" s="1"/>
  <c r="BI1" i="3"/>
  <c r="AY101" i="15"/>
  <c r="AZ47" i="15"/>
  <c r="AY96" i="15"/>
  <c r="AZ42" i="15"/>
  <c r="AU61" i="8"/>
  <c r="AU48" i="8"/>
  <c r="BA48" i="10"/>
  <c r="AZ74" i="8"/>
  <c r="AZ80" i="8" s="1"/>
  <c r="BC33" i="10"/>
  <c r="BB38" i="10"/>
  <c r="BB40" i="10" s="1"/>
  <c r="BB43" i="10"/>
  <c r="AX36" i="15"/>
  <c r="BI32" i="3" s="1"/>
  <c r="BC34" i="10"/>
  <c r="BB44" i="10"/>
  <c r="BA75" i="8" s="1"/>
  <c r="G75" i="8" s="1"/>
  <c r="BE29" i="10"/>
  <c r="BE39" i="10" s="1"/>
  <c r="BF20" i="10"/>
  <c r="BD49" i="10"/>
  <c r="BC79" i="8" s="1"/>
  <c r="BC102" i="8"/>
  <c r="BC42" i="8" s="1"/>
  <c r="BC50" i="8" s="1"/>
  <c r="BC65" i="8"/>
  <c r="BF3" i="9"/>
  <c r="BD3" i="10" s="1"/>
  <c r="BD3" i="7"/>
  <c r="BC4" i="8"/>
  <c r="AY92" i="15"/>
  <c r="AZ38" i="15"/>
  <c r="AY98" i="15"/>
  <c r="AZ44" i="15"/>
  <c r="AY95" i="15"/>
  <c r="AZ41" i="15"/>
  <c r="BE25" i="10"/>
  <c r="BF16" i="10"/>
  <c r="BH91" i="3"/>
  <c r="BD35" i="10"/>
  <c r="BC45" i="10"/>
  <c r="BB76" i="8" s="1"/>
  <c r="BH119" i="8"/>
  <c r="BH124" i="8" s="1"/>
  <c r="BI93" i="8"/>
  <c r="AY99" i="15"/>
  <c r="AZ45" i="15"/>
  <c r="AX90" i="15" l="1"/>
  <c r="AX89" i="15" s="1"/>
  <c r="BG78" i="3"/>
  <c r="BE28" i="10"/>
  <c r="BE30" i="10" s="1"/>
  <c r="BD25" i="8" s="1"/>
  <c r="BD106" i="8" s="1"/>
  <c r="BE47" i="10"/>
  <c r="BD78" i="8" s="1"/>
  <c r="BJ38" i="3"/>
  <c r="BJ54" i="3" s="1"/>
  <c r="BJ34" i="3"/>
  <c r="BE46" i="10"/>
  <c r="BD77" i="8" s="1"/>
  <c r="AZ93" i="15"/>
  <c r="BA39" i="15"/>
  <c r="BG3" i="9"/>
  <c r="BE3" i="10" s="1"/>
  <c r="BD4" i="8"/>
  <c r="BE3" i="7"/>
  <c r="AZ100" i="15"/>
  <c r="BA46" i="15"/>
  <c r="AZ92" i="15"/>
  <c r="BA38" i="15"/>
  <c r="BA91" i="15"/>
  <c r="BB37" i="15"/>
  <c r="AV104" i="8"/>
  <c r="AV113" i="8" s="1"/>
  <c r="AV126" i="8" s="1"/>
  <c r="AV96" i="8"/>
  <c r="AV63" i="8"/>
  <c r="AV47" i="8"/>
  <c r="AV38" i="8"/>
  <c r="AV40" i="8"/>
  <c r="AV54" i="8" s="1"/>
  <c r="BP62" i="3"/>
  <c r="BO60" i="3"/>
  <c r="BO59" i="3"/>
  <c r="BO58" i="3"/>
  <c r="BO61" i="3"/>
  <c r="AX59" i="8"/>
  <c r="AX55" i="8"/>
  <c r="AY105" i="15"/>
  <c r="AZ51" i="15"/>
  <c r="AZ103" i="15"/>
  <c r="BA49" i="15"/>
  <c r="BF27" i="10"/>
  <c r="BF37" i="10" s="1"/>
  <c r="BG18" i="10"/>
  <c r="BF25" i="10"/>
  <c r="BG16" i="10"/>
  <c r="BF26" i="10"/>
  <c r="BF36" i="10" s="1"/>
  <c r="BG17" i="10"/>
  <c r="BH77" i="3"/>
  <c r="AV61" i="8"/>
  <c r="AV48" i="8"/>
  <c r="BG39" i="3"/>
  <c r="BG55" i="3" s="1"/>
  <c r="BC6" i="7" s="1"/>
  <c r="H19" i="10"/>
  <c r="AZ7" i="7"/>
  <c r="AZ10" i="7" s="1"/>
  <c r="AY8" i="8"/>
  <c r="AY6" i="8" s="1"/>
  <c r="AX52" i="8"/>
  <c r="AX45" i="8"/>
  <c r="AX33" i="8"/>
  <c r="BF39" i="10"/>
  <c r="AZ99" i="15"/>
  <c r="BA45" i="15"/>
  <c r="AW35" i="8"/>
  <c r="AW37" i="8" s="1"/>
  <c r="AW39" i="8"/>
  <c r="BF29" i="10"/>
  <c r="BG20" i="10"/>
  <c r="BD33" i="10"/>
  <c r="BC38" i="10"/>
  <c r="BC40" i="10" s="1"/>
  <c r="BC43" i="10"/>
  <c r="AZ96" i="15"/>
  <c r="BA42" i="15"/>
  <c r="BH78" i="3"/>
  <c r="BF15" i="10"/>
  <c r="BK3" i="3"/>
  <c r="BL2" i="3"/>
  <c r="AZ94" i="15"/>
  <c r="BA40" i="15"/>
  <c r="BF14" i="10"/>
  <c r="BE19" i="10"/>
  <c r="AX12" i="8"/>
  <c r="BB9" i="7"/>
  <c r="BA9" i="8" s="1"/>
  <c r="BB8" i="7"/>
  <c r="BH39" i="3"/>
  <c r="BH55" i="3" s="1"/>
  <c r="BD6" i="7" s="1"/>
  <c r="AY104" i="15"/>
  <c r="AY90" i="15" s="1"/>
  <c r="AY89" i="15" s="1"/>
  <c r="AZ50" i="15"/>
  <c r="AZ36" i="15" s="1"/>
  <c r="BK32" i="3" s="1"/>
  <c r="BB48" i="10"/>
  <c r="BA74" i="8"/>
  <c r="AY3" i="15"/>
  <c r="AY2" i="15" s="1"/>
  <c r="BH4" i="9"/>
  <c r="BF4" i="10" s="1"/>
  <c r="BF4" i="7"/>
  <c r="BJ73" i="3"/>
  <c r="BE5" i="8"/>
  <c r="BJ26" i="3"/>
  <c r="BJ48" i="3" s="1"/>
  <c r="BJ1" i="3"/>
  <c r="BJ88" i="3"/>
  <c r="BJ5" i="3"/>
  <c r="BC94" i="8"/>
  <c r="BB92" i="8"/>
  <c r="AU53" i="8"/>
  <c r="BA26" i="8"/>
  <c r="BI38" i="3"/>
  <c r="BI54" i="3" s="1"/>
  <c r="BI34" i="3"/>
  <c r="BI119" i="8"/>
  <c r="BI124" i="8" s="1"/>
  <c r="BJ93" i="8"/>
  <c r="AZ95" i="15"/>
  <c r="BA41" i="15"/>
  <c r="BE49" i="10"/>
  <c r="BD79" i="8" s="1"/>
  <c r="AZ102" i="15"/>
  <c r="BA48" i="15"/>
  <c r="AZ101" i="15"/>
  <c r="BA47" i="15"/>
  <c r="BD102" i="8"/>
  <c r="BD42" i="8" s="1"/>
  <c r="BD50" i="8" s="1"/>
  <c r="BD65" i="8"/>
  <c r="AZ97" i="15"/>
  <c r="BA43" i="15"/>
  <c r="BA9" i="7"/>
  <c r="AZ9" i="8" s="1"/>
  <c r="BA8" i="7"/>
  <c r="BE35" i="10"/>
  <c r="BD45" i="10"/>
  <c r="BC76" i="8" s="1"/>
  <c r="BD34" i="10"/>
  <c r="BC44" i="10"/>
  <c r="BB75" i="8" s="1"/>
  <c r="BC21" i="8"/>
  <c r="BC17" i="8"/>
  <c r="BC16" i="8"/>
  <c r="BC24" i="8"/>
  <c r="AZ98" i="15"/>
  <c r="BA44" i="15"/>
  <c r="BE42" i="10"/>
  <c r="BE22" i="10"/>
  <c r="BE32" i="10"/>
  <c r="BE13" i="10"/>
  <c r="BG77" i="3"/>
  <c r="BB19" i="8" s="1"/>
  <c r="BC55" i="15"/>
  <c r="BN33" i="3" s="1"/>
  <c r="BN35" i="3" s="1"/>
  <c r="BN51" i="3" s="1"/>
  <c r="BD56" i="15"/>
  <c r="AZ26" i="8"/>
  <c r="BB7" i="8" l="1"/>
  <c r="BC5" i="7"/>
  <c r="BF47" i="10"/>
  <c r="BE78" i="8" s="1"/>
  <c r="BE56" i="15"/>
  <c r="BD55" i="15"/>
  <c r="BO33" i="3" s="1"/>
  <c r="BO35" i="3" s="1"/>
  <c r="BO51" i="3" s="1"/>
  <c r="BG15" i="10"/>
  <c r="BC7" i="8"/>
  <c r="BD5" i="7"/>
  <c r="BA95" i="15"/>
  <c r="BB41" i="15"/>
  <c r="AZ104" i="15"/>
  <c r="BA50" i="15"/>
  <c r="AX39" i="8"/>
  <c r="AX35" i="8"/>
  <c r="AX37" i="8" s="1"/>
  <c r="BA103" i="15"/>
  <c r="BB49" i="15"/>
  <c r="BA100" i="15"/>
  <c r="BB46" i="15"/>
  <c r="AZ3" i="15"/>
  <c r="AZ2" i="15" s="1"/>
  <c r="BI4" i="9"/>
  <c r="BG4" i="10" s="1"/>
  <c r="BK73" i="3"/>
  <c r="BG4" i="7"/>
  <c r="BF5" i="8"/>
  <c r="BK88" i="3"/>
  <c r="BK91" i="3" s="1"/>
  <c r="BK5" i="3"/>
  <c r="BK26" i="3"/>
  <c r="BK48" i="3" s="1"/>
  <c r="BK1" i="3"/>
  <c r="G74" i="8"/>
  <c r="G80" i="8" s="1"/>
  <c r="BA80" i="8"/>
  <c r="AV60" i="8"/>
  <c r="AV53" i="8"/>
  <c r="BH3" i="9"/>
  <c r="BF3" i="10" s="1"/>
  <c r="BE4" i="8"/>
  <c r="BF3" i="7"/>
  <c r="BG29" i="10"/>
  <c r="BG39" i="10" s="1"/>
  <c r="BH20" i="10"/>
  <c r="BK38" i="3"/>
  <c r="BK54" i="3" s="1"/>
  <c r="BK34" i="3"/>
  <c r="BF35" i="10"/>
  <c r="BE45" i="10"/>
  <c r="BD76" i="8" s="1"/>
  <c r="BF19" i="10"/>
  <c r="BG14" i="10"/>
  <c r="BA96" i="15"/>
  <c r="BB42" i="15"/>
  <c r="BC19" i="8"/>
  <c r="BG25" i="10"/>
  <c r="BH16" i="10"/>
  <c r="AZ105" i="15"/>
  <c r="BA51" i="15"/>
  <c r="BP60" i="3"/>
  <c r="BQ62" i="3"/>
  <c r="BP58" i="3"/>
  <c r="BP59" i="3"/>
  <c r="BP61" i="3"/>
  <c r="BJ40" i="3"/>
  <c r="BJ56" i="3" s="1"/>
  <c r="BJ37" i="3"/>
  <c r="BJ53" i="3" s="1"/>
  <c r="BJ50" i="3"/>
  <c r="BJ36" i="3"/>
  <c r="BJ52" i="3" s="1"/>
  <c r="BA98" i="15"/>
  <c r="BB44" i="15"/>
  <c r="BA97" i="15"/>
  <c r="BB43" i="15"/>
  <c r="BJ91" i="3"/>
  <c r="BE102" i="8"/>
  <c r="BE42" i="8" s="1"/>
  <c r="BE50" i="8" s="1"/>
  <c r="BE65" i="8"/>
  <c r="BA7" i="7"/>
  <c r="BA10" i="7" s="1"/>
  <c r="AZ8" i="8"/>
  <c r="AZ6" i="8" s="1"/>
  <c r="BA101" i="15"/>
  <c r="BB47" i="15"/>
  <c r="BA8" i="8"/>
  <c r="BA6" i="8" s="1"/>
  <c r="BB7" i="7"/>
  <c r="BB10" i="7" s="1"/>
  <c r="AW61" i="8"/>
  <c r="AW48" i="8"/>
  <c r="AY43" i="8"/>
  <c r="AY57" i="8" s="1"/>
  <c r="AY11" i="8"/>
  <c r="AY12" i="8" s="1"/>
  <c r="AY31" i="8"/>
  <c r="AY13" i="8" s="1"/>
  <c r="AY46" i="8" s="1"/>
  <c r="BG26" i="10"/>
  <c r="BG36" i="10" s="1"/>
  <c r="BH17" i="10"/>
  <c r="BF28" i="10"/>
  <c r="BF30" i="10" s="1"/>
  <c r="BE25" i="8" s="1"/>
  <c r="BE106" i="8" s="1"/>
  <c r="BB91" i="15"/>
  <c r="BC37" i="15"/>
  <c r="BD21" i="8"/>
  <c r="BD17" i="8"/>
  <c r="BD16" i="8"/>
  <c r="BD24" i="8"/>
  <c r="BF49" i="10"/>
  <c r="BE79" i="8" s="1"/>
  <c r="BJ119" i="8"/>
  <c r="BJ124" i="8" s="1"/>
  <c r="BK93" i="8"/>
  <c r="BA94" i="15"/>
  <c r="BB40" i="15"/>
  <c r="BD94" i="8"/>
  <c r="BC92" i="8"/>
  <c r="BF42" i="10"/>
  <c r="BF22" i="10"/>
  <c r="BF32" i="10"/>
  <c r="BF13" i="10"/>
  <c r="BC48" i="10"/>
  <c r="BB74" i="8"/>
  <c r="BB80" i="8" s="1"/>
  <c r="AW104" i="8"/>
  <c r="AW113" i="8" s="1"/>
  <c r="AW126" i="8" s="1"/>
  <c r="AW96" i="8"/>
  <c r="AW63" i="8"/>
  <c r="AW47" i="8"/>
  <c r="AW40" i="8"/>
  <c r="AW54" i="8" s="1"/>
  <c r="AW38" i="8"/>
  <c r="BE33" i="10"/>
  <c r="BD38" i="10"/>
  <c r="BD40" i="10" s="1"/>
  <c r="BD43" i="10"/>
  <c r="BE34" i="10"/>
  <c r="BD44" i="10"/>
  <c r="BC75" i="8" s="1"/>
  <c r="BA102" i="15"/>
  <c r="BB48" i="15"/>
  <c r="BI78" i="3"/>
  <c r="BI40" i="3"/>
  <c r="BI56" i="3" s="1"/>
  <c r="BI37" i="3"/>
  <c r="BI53" i="3" s="1"/>
  <c r="BI50" i="3"/>
  <c r="BI36" i="3"/>
  <c r="BI52" i="3" s="1"/>
  <c r="BL3" i="3"/>
  <c r="BM2" i="3"/>
  <c r="BA99" i="15"/>
  <c r="BB45" i="15"/>
  <c r="BF46" i="10"/>
  <c r="BE77" i="8" s="1"/>
  <c r="BG27" i="10"/>
  <c r="BG37" i="10" s="1"/>
  <c r="BH18" i="10"/>
  <c r="BA92" i="15"/>
  <c r="BB38" i="15"/>
  <c r="BA93" i="15"/>
  <c r="BB39" i="15"/>
  <c r="BI39" i="3" l="1"/>
  <c r="BI55" i="3" s="1"/>
  <c r="BE6" i="7" s="1"/>
  <c r="AZ90" i="15"/>
  <c r="AZ89" i="15" s="1"/>
  <c r="BI77" i="3"/>
  <c r="BD19" i="8" s="1"/>
  <c r="BG47" i="10"/>
  <c r="BF78" i="8" s="1"/>
  <c r="BG49" i="10"/>
  <c r="BF79" i="8" s="1"/>
  <c r="BB97" i="15"/>
  <c r="BC43" i="15"/>
  <c r="BF56" i="15"/>
  <c r="BE55" i="15"/>
  <c r="BP33" i="3" s="1"/>
  <c r="BP35" i="3" s="1"/>
  <c r="BP51" i="3" s="1"/>
  <c r="AW60" i="8"/>
  <c r="AW53" i="8"/>
  <c r="AZ43" i="8"/>
  <c r="AZ57" i="8" s="1"/>
  <c r="AZ11" i="8"/>
  <c r="AZ12" i="8" s="1"/>
  <c r="AZ31" i="8"/>
  <c r="AZ13" i="8" s="1"/>
  <c r="AZ46" i="8" s="1"/>
  <c r="BB98" i="15"/>
  <c r="BC44" i="15"/>
  <c r="BJ77" i="3"/>
  <c r="BH25" i="10"/>
  <c r="BI16" i="10"/>
  <c r="BG42" i="10"/>
  <c r="BG32" i="10"/>
  <c r="BG22" i="10"/>
  <c r="BG13" i="10"/>
  <c r="BD9" i="7"/>
  <c r="BC9" i="8" s="1"/>
  <c r="BD8" i="7"/>
  <c r="BB101" i="15"/>
  <c r="BC47" i="15"/>
  <c r="BB103" i="15"/>
  <c r="BC49" i="15"/>
  <c r="AY45" i="8"/>
  <c r="AY52" i="8"/>
  <c r="AY33" i="8"/>
  <c r="BG28" i="10"/>
  <c r="BG30" i="10" s="1"/>
  <c r="BF25" i="8" s="1"/>
  <c r="BF106" i="8" s="1"/>
  <c r="BE21" i="8"/>
  <c r="BE17" i="8"/>
  <c r="BE24" i="8"/>
  <c r="BE16" i="8"/>
  <c r="BI3" i="9"/>
  <c r="BG3" i="10" s="1"/>
  <c r="BG3" i="7"/>
  <c r="BF4" i="8"/>
  <c r="BC26" i="8"/>
  <c r="BC91" i="15"/>
  <c r="BD37" i="15"/>
  <c r="BD48" i="10"/>
  <c r="BC74" i="8"/>
  <c r="BC80" i="8" s="1"/>
  <c r="BG35" i="10"/>
  <c r="BF45" i="10"/>
  <c r="BE76" i="8" s="1"/>
  <c r="BB100" i="15"/>
  <c r="BC46" i="15"/>
  <c r="AX96" i="8"/>
  <c r="AX63" i="8"/>
  <c r="AX104" i="8"/>
  <c r="AX113" i="8" s="1"/>
  <c r="AX126" i="8" s="1"/>
  <c r="AX47" i="8"/>
  <c r="AX40" i="8"/>
  <c r="AX54" i="8" s="1"/>
  <c r="AX38" i="8"/>
  <c r="BC9" i="7"/>
  <c r="BB9" i="8" s="1"/>
  <c r="BC8" i="7"/>
  <c r="AY59" i="8"/>
  <c r="AY55" i="8"/>
  <c r="BA105" i="15"/>
  <c r="BB51" i="15"/>
  <c r="BH14" i="10"/>
  <c r="BG19" i="10"/>
  <c r="BB95" i="15"/>
  <c r="BC41" i="15"/>
  <c r="BK119" i="8"/>
  <c r="BK124" i="8" s="1"/>
  <c r="BL93" i="8"/>
  <c r="BM3" i="3"/>
  <c r="BN2" i="3"/>
  <c r="BE94" i="8"/>
  <c r="BD92" i="8"/>
  <c r="BH26" i="10"/>
  <c r="BH36" i="10" s="1"/>
  <c r="BI17" i="10"/>
  <c r="BJ78" i="3"/>
  <c r="BK37" i="3"/>
  <c r="BK53" i="3" s="1"/>
  <c r="BK50" i="3"/>
  <c r="BK40" i="3"/>
  <c r="BK56" i="3" s="1"/>
  <c r="BK36" i="3"/>
  <c r="BK52" i="3" s="1"/>
  <c r="AX61" i="8"/>
  <c r="AX48" i="8"/>
  <c r="BH15" i="10"/>
  <c r="BB26" i="8"/>
  <c r="BB93" i="15"/>
  <c r="BC39" i="15"/>
  <c r="BA3" i="15"/>
  <c r="BA2" i="15" s="1"/>
  <c r="BJ4" i="9"/>
  <c r="BH4" i="10" s="1"/>
  <c r="BH4" i="7"/>
  <c r="BG5" i="8"/>
  <c r="BL88" i="3"/>
  <c r="BL73" i="3"/>
  <c r="BL5" i="3"/>
  <c r="BL26" i="3"/>
  <c r="BL48" i="3" s="1"/>
  <c r="BL1" i="3"/>
  <c r="BB102" i="15"/>
  <c r="BC48" i="15"/>
  <c r="BF33" i="10"/>
  <c r="BE38" i="10"/>
  <c r="BE40" i="10" s="1"/>
  <c r="BE43" i="10"/>
  <c r="BB94" i="15"/>
  <c r="BC40" i="15"/>
  <c r="BQ60" i="3"/>
  <c r="BR62" i="3"/>
  <c r="BQ58" i="3"/>
  <c r="BQ59" i="3"/>
  <c r="BQ61" i="3"/>
  <c r="BB96" i="15"/>
  <c r="BC42" i="15"/>
  <c r="BL91" i="3"/>
  <c r="BA104" i="15"/>
  <c r="BB50" i="15"/>
  <c r="BB99" i="15"/>
  <c r="BC45" i="15"/>
  <c r="BF34" i="10"/>
  <c r="BE44" i="10"/>
  <c r="BD75" i="8" s="1"/>
  <c r="BB92" i="15"/>
  <c r="BC38" i="15"/>
  <c r="BH27" i="10"/>
  <c r="BH37" i="10" s="1"/>
  <c r="BI18" i="10"/>
  <c r="BG46" i="10"/>
  <c r="BF77" i="8" s="1"/>
  <c r="BA43" i="8"/>
  <c r="BA57" i="8" s="1"/>
  <c r="BA11" i="8"/>
  <c r="BA12" i="8" s="1"/>
  <c r="BA31" i="8"/>
  <c r="BA13" i="8" s="1"/>
  <c r="BA46" i="8" s="1"/>
  <c r="BJ39" i="3"/>
  <c r="BJ55" i="3" s="1"/>
  <c r="BF6" i="7" s="1"/>
  <c r="BH29" i="10"/>
  <c r="BH39" i="10" s="1"/>
  <c r="BI20" i="10"/>
  <c r="BF102" i="8"/>
  <c r="BF42" i="8" s="1"/>
  <c r="BF50" i="8" s="1"/>
  <c r="BF65" i="8"/>
  <c r="BA36" i="15"/>
  <c r="BL32" i="3" s="1"/>
  <c r="BD7" i="8" l="1"/>
  <c r="BE5" i="7"/>
  <c r="BA90" i="15"/>
  <c r="BA89" i="15" s="1"/>
  <c r="BK39" i="3"/>
  <c r="BK55" i="3" s="1"/>
  <c r="BH49" i="10"/>
  <c r="BG79" i="8" s="1"/>
  <c r="BH47" i="10"/>
  <c r="BG78" i="8" s="1"/>
  <c r="BH46" i="10"/>
  <c r="BG77" i="8" s="1"/>
  <c r="BC92" i="15"/>
  <c r="BD38" i="15"/>
  <c r="BD26" i="8"/>
  <c r="BJ3" i="9"/>
  <c r="BH3" i="10" s="1"/>
  <c r="BG4" i="8"/>
  <c r="BH3" i="7"/>
  <c r="BB3" i="15"/>
  <c r="BB2" i="15" s="1"/>
  <c r="BK4" i="9"/>
  <c r="BI4" i="10" s="1"/>
  <c r="BI4" i="7"/>
  <c r="BH5" i="8"/>
  <c r="BM88" i="3"/>
  <c r="BM73" i="3"/>
  <c r="BM5" i="3"/>
  <c r="BM26" i="3"/>
  <c r="BM48" i="3" s="1"/>
  <c r="BM1" i="3"/>
  <c r="BD91" i="15"/>
  <c r="BE37" i="15"/>
  <c r="BI25" i="10"/>
  <c r="BJ16" i="10"/>
  <c r="BH42" i="10"/>
  <c r="BH32" i="10"/>
  <c r="BH13" i="10"/>
  <c r="BH22" i="10"/>
  <c r="BL34" i="3"/>
  <c r="BL38" i="3"/>
  <c r="BL54" i="3" s="1"/>
  <c r="BC94" i="15"/>
  <c r="BD40" i="15"/>
  <c r="BG34" i="10"/>
  <c r="BF44" i="10"/>
  <c r="BE75" i="8" s="1"/>
  <c r="BI26" i="10"/>
  <c r="BI36" i="10" s="1"/>
  <c r="BJ17" i="10"/>
  <c r="BB105" i="15"/>
  <c r="BC51" i="15"/>
  <c r="BH35" i="10"/>
  <c r="BG45" i="10"/>
  <c r="BF76" i="8" s="1"/>
  <c r="BC103" i="15"/>
  <c r="BD49" i="15"/>
  <c r="BH28" i="10"/>
  <c r="BH30" i="10" s="1"/>
  <c r="BG25" i="8" s="1"/>
  <c r="BG106" i="8" s="1"/>
  <c r="AZ59" i="8"/>
  <c r="AZ55" i="8"/>
  <c r="BA45" i="8"/>
  <c r="BA52" i="8"/>
  <c r="BA33" i="8"/>
  <c r="BC96" i="15"/>
  <c r="BD42" i="15"/>
  <c r="BI29" i="10"/>
  <c r="BI39" i="10" s="1"/>
  <c r="BJ20" i="10"/>
  <c r="BL119" i="8"/>
  <c r="BL124" i="8" s="1"/>
  <c r="BM93" i="8"/>
  <c r="AX53" i="8"/>
  <c r="AX60" i="8"/>
  <c r="BA59" i="8"/>
  <c r="BA55" i="8"/>
  <c r="BC97" i="15"/>
  <c r="BD43" i="15"/>
  <c r="BI14" i="10"/>
  <c r="BH19" i="10"/>
  <c r="AZ45" i="8"/>
  <c r="AZ52" i="8"/>
  <c r="AZ33" i="8"/>
  <c r="BC93" i="15"/>
  <c r="BD39" i="15"/>
  <c r="BE48" i="10"/>
  <c r="BD74" i="8"/>
  <c r="BD80" i="8" s="1"/>
  <c r="BK77" i="3"/>
  <c r="BI27" i="10"/>
  <c r="BI37" i="10" s="1"/>
  <c r="BI47" i="10" s="1"/>
  <c r="BH78" i="8" s="1"/>
  <c r="BJ18" i="10"/>
  <c r="BC101" i="15"/>
  <c r="BD47" i="15"/>
  <c r="BE19" i="8"/>
  <c r="BE7" i="8"/>
  <c r="BF5" i="7"/>
  <c r="AY39" i="8"/>
  <c r="AY35" i="8"/>
  <c r="AY37" i="8" s="1"/>
  <c r="BB104" i="15"/>
  <c r="BC50" i="15"/>
  <c r="BC36" i="15" s="1"/>
  <c r="BN32" i="3" s="1"/>
  <c r="BR60" i="3"/>
  <c r="BS62" i="3"/>
  <c r="BR58" i="3"/>
  <c r="BR61" i="3"/>
  <c r="BR59" i="3"/>
  <c r="BG33" i="10"/>
  <c r="BF38" i="10"/>
  <c r="BF40" i="10" s="1"/>
  <c r="BF43" i="10"/>
  <c r="BG102" i="8"/>
  <c r="BG42" i="8" s="1"/>
  <c r="BG50" i="8" s="1"/>
  <c r="BG65" i="8"/>
  <c r="BK78" i="3"/>
  <c r="BC95" i="15"/>
  <c r="BD41" i="15"/>
  <c r="BC98" i="15"/>
  <c r="BD44" i="15"/>
  <c r="BC100" i="15"/>
  <c r="BD46" i="15"/>
  <c r="BN3" i="3"/>
  <c r="BO2" i="3"/>
  <c r="BC8" i="8"/>
  <c r="BC6" i="8" s="1"/>
  <c r="BD7" i="7"/>
  <c r="BD10" i="7" s="1"/>
  <c r="BC99" i="15"/>
  <c r="BD45" i="15"/>
  <c r="BC102" i="15"/>
  <c r="BD48" i="15"/>
  <c r="BI15" i="10"/>
  <c r="BG6" i="7"/>
  <c r="BF94" i="8"/>
  <c r="BE92" i="8"/>
  <c r="BB8" i="8"/>
  <c r="BB6" i="8" s="1"/>
  <c r="BC7" i="7"/>
  <c r="BC10" i="7" s="1"/>
  <c r="BF21" i="8"/>
  <c r="BF17" i="8"/>
  <c r="BF24" i="8"/>
  <c r="BF16" i="8"/>
  <c r="BE9" i="7"/>
  <c r="BD9" i="8" s="1"/>
  <c r="BE8" i="7"/>
  <c r="BG56" i="15"/>
  <c r="BF55" i="15"/>
  <c r="BQ33" i="3" s="1"/>
  <c r="BQ35" i="3" s="1"/>
  <c r="BQ51" i="3" s="1"/>
  <c r="BB36" i="15"/>
  <c r="BM32" i="3" s="1"/>
  <c r="BB90" i="15" l="1"/>
  <c r="BB89" i="15" s="1"/>
  <c r="BI49" i="10"/>
  <c r="BH79" i="8" s="1"/>
  <c r="BN38" i="3"/>
  <c r="BN54" i="3" s="1"/>
  <c r="BN34" i="3"/>
  <c r="AY96" i="8"/>
  <c r="AY104" i="8"/>
  <c r="AY113" i="8" s="1"/>
  <c r="AY126" i="8" s="1"/>
  <c r="AY47" i="8"/>
  <c r="AY40" i="8"/>
  <c r="AY54" i="8" s="1"/>
  <c r="AY38" i="8"/>
  <c r="AY63" i="8"/>
  <c r="BI42" i="10"/>
  <c r="BI32" i="10"/>
  <c r="BI22" i="10"/>
  <c r="BI13" i="10"/>
  <c r="BO3" i="3"/>
  <c r="BP2" i="3"/>
  <c r="AY48" i="8"/>
  <c r="AY61" i="8"/>
  <c r="BD93" i="15"/>
  <c r="BE39" i="15"/>
  <c r="BD97" i="15"/>
  <c r="BE43" i="15"/>
  <c r="BM119" i="8"/>
  <c r="BM124" i="8" s="1"/>
  <c r="BN93" i="8"/>
  <c r="H93" i="8"/>
  <c r="BH34" i="10"/>
  <c r="BG44" i="10"/>
  <c r="BF75" i="8" s="1"/>
  <c r="BK3" i="9"/>
  <c r="BI3" i="10" s="1"/>
  <c r="BI3" i="7"/>
  <c r="BH4" i="8"/>
  <c r="BB43" i="8"/>
  <c r="BB57" i="8" s="1"/>
  <c r="BB11" i="8"/>
  <c r="BB12" i="8" s="1"/>
  <c r="BB31" i="8"/>
  <c r="BB13" i="8" s="1"/>
  <c r="BB46" i="8" s="1"/>
  <c r="BD98" i="15"/>
  <c r="BE44" i="15"/>
  <c r="BM38" i="3"/>
  <c r="BM54" i="3" s="1"/>
  <c r="BM34" i="3"/>
  <c r="BC43" i="8"/>
  <c r="BC57" i="8" s="1"/>
  <c r="BC31" i="8"/>
  <c r="BC13" i="8" s="1"/>
  <c r="BC46" i="8" s="1"/>
  <c r="BC11" i="8"/>
  <c r="BA35" i="8"/>
  <c r="BA37" i="8" s="1"/>
  <c r="BA39" i="8"/>
  <c r="BJ15" i="10"/>
  <c r="BH56" i="15"/>
  <c r="BG55" i="15"/>
  <c r="BR33" i="3" s="1"/>
  <c r="BR35" i="3" s="1"/>
  <c r="BR51" i="3" s="1"/>
  <c r="BF9" i="7"/>
  <c r="BE9" i="8" s="1"/>
  <c r="BF8" i="7"/>
  <c r="BI35" i="10"/>
  <c r="BH45" i="10"/>
  <c r="BG76" i="8" s="1"/>
  <c r="BD94" i="15"/>
  <c r="BE40" i="15"/>
  <c r="BJ25" i="10"/>
  <c r="BK16" i="10"/>
  <c r="BF48" i="10"/>
  <c r="BE74" i="8"/>
  <c r="BE80" i="8" s="1"/>
  <c r="BF7" i="8"/>
  <c r="BG5" i="7"/>
  <c r="BC3" i="15"/>
  <c r="BC2" i="15" s="1"/>
  <c r="BL4" i="9"/>
  <c r="BJ4" i="10" s="1"/>
  <c r="BI5" i="8"/>
  <c r="BJ4" i="7"/>
  <c r="BN88" i="3"/>
  <c r="BN73" i="3"/>
  <c r="BN5" i="3"/>
  <c r="BN26" i="3"/>
  <c r="BN48" i="3" s="1"/>
  <c r="BN1" i="3"/>
  <c r="BD8" i="8"/>
  <c r="BD6" i="8" s="1"/>
  <c r="BE7" i="7"/>
  <c r="BE10" i="7" s="1"/>
  <c r="BD102" i="15"/>
  <c r="BE48" i="15"/>
  <c r="BD100" i="15"/>
  <c r="BE46" i="15"/>
  <c r="BS60" i="3"/>
  <c r="BT62" i="3"/>
  <c r="BS58" i="3"/>
  <c r="BS59" i="3"/>
  <c r="BS61" i="3"/>
  <c r="BE26" i="8"/>
  <c r="BJ27" i="10"/>
  <c r="BJ37" i="10" s="1"/>
  <c r="BK18" i="10"/>
  <c r="AZ39" i="8"/>
  <c r="AZ35" i="8"/>
  <c r="AZ37" i="8" s="1"/>
  <c r="BJ29" i="10"/>
  <c r="BJ39" i="10" s="1"/>
  <c r="BK20" i="10"/>
  <c r="BC105" i="15"/>
  <c r="BD51" i="15"/>
  <c r="BI28" i="10"/>
  <c r="BI30" i="10" s="1"/>
  <c r="BH25" i="8" s="1"/>
  <c r="BH106" i="8" s="1"/>
  <c r="BG17" i="8"/>
  <c r="BG24" i="8"/>
  <c r="BG16" i="8"/>
  <c r="BG21" i="8"/>
  <c r="BD99" i="15"/>
  <c r="BE45" i="15"/>
  <c r="BC104" i="15"/>
  <c r="BC90" i="15" s="1"/>
  <c r="BC89" i="15" s="1"/>
  <c r="BD50" i="15"/>
  <c r="BJ26" i="10"/>
  <c r="BJ36" i="10" s="1"/>
  <c r="BK17" i="10"/>
  <c r="BL50" i="3"/>
  <c r="BL40" i="3"/>
  <c r="BL56" i="3" s="1"/>
  <c r="BL37" i="3"/>
  <c r="BL53" i="3" s="1"/>
  <c r="BL36" i="3"/>
  <c r="BL52" i="3" s="1"/>
  <c r="BN91" i="3"/>
  <c r="BF19" i="8"/>
  <c r="BD96" i="15"/>
  <c r="BE42" i="15"/>
  <c r="BD103" i="15"/>
  <c r="BE49" i="15"/>
  <c r="BE91" i="15"/>
  <c r="BF37" i="15"/>
  <c r="BH102" i="8"/>
  <c r="BH42" i="8" s="1"/>
  <c r="BH50" i="8" s="1"/>
  <c r="BH65" i="8"/>
  <c r="BG94" i="8"/>
  <c r="BF92" i="8"/>
  <c r="BD95" i="15"/>
  <c r="BE41" i="15"/>
  <c r="BG38" i="10"/>
  <c r="BG40" i="10" s="1"/>
  <c r="BH33" i="10"/>
  <c r="BG43" i="10"/>
  <c r="BM91" i="3"/>
  <c r="BD101" i="15"/>
  <c r="BE47" i="15"/>
  <c r="BJ14" i="10"/>
  <c r="BI19" i="10"/>
  <c r="BI46" i="10"/>
  <c r="BH77" i="8" s="1"/>
  <c r="BD36" i="15"/>
  <c r="BO32" i="3" s="1"/>
  <c r="BD92" i="15"/>
  <c r="BE38" i="15"/>
  <c r="BJ46" i="10" l="1"/>
  <c r="BI77" i="8" s="1"/>
  <c r="BJ49" i="10"/>
  <c r="BI79" i="8" s="1"/>
  <c r="BK29" i="10"/>
  <c r="BK39" i="10" s="1"/>
  <c r="BL20" i="10"/>
  <c r="BM50" i="3"/>
  <c r="BM40" i="3"/>
  <c r="BM56" i="3" s="1"/>
  <c r="BM37" i="3"/>
  <c r="BM53" i="3" s="1"/>
  <c r="BM36" i="3"/>
  <c r="BM52" i="3" s="1"/>
  <c r="BD3" i="15"/>
  <c r="BD2" i="15" s="1"/>
  <c r="BM4" i="9"/>
  <c r="BK4" i="10" s="1"/>
  <c r="BK4" i="7"/>
  <c r="BJ5" i="8"/>
  <c r="BO88" i="3"/>
  <c r="BO91" i="3" s="1"/>
  <c r="BO73" i="3"/>
  <c r="BO5" i="3"/>
  <c r="BO26" i="3"/>
  <c r="BO48" i="3" s="1"/>
  <c r="BO1" i="3"/>
  <c r="BE92" i="15"/>
  <c r="BF38" i="15"/>
  <c r="BH94" i="8"/>
  <c r="BG92" i="8"/>
  <c r="BE103" i="15"/>
  <c r="BF49" i="15"/>
  <c r="BL39" i="3"/>
  <c r="BL55" i="3" s="1"/>
  <c r="BH6" i="7" s="1"/>
  <c r="BE102" i="15"/>
  <c r="BF48" i="15"/>
  <c r="BJ35" i="10"/>
  <c r="BI45" i="10"/>
  <c r="BH76" i="8" s="1"/>
  <c r="BE97" i="15"/>
  <c r="BF43" i="15"/>
  <c r="BE101" i="15"/>
  <c r="BF47" i="15"/>
  <c r="BH17" i="8"/>
  <c r="BH24" i="8"/>
  <c r="BH16" i="8"/>
  <c r="BH21" i="8"/>
  <c r="AY60" i="8"/>
  <c r="AY53" i="8"/>
  <c r="BL17" i="10"/>
  <c r="BK26" i="10"/>
  <c r="BK36" i="10" s="1"/>
  <c r="BA61" i="8"/>
  <c r="BA48" i="8"/>
  <c r="BE98" i="15"/>
  <c r="BF44" i="15"/>
  <c r="BE96" i="15"/>
  <c r="BF42" i="15"/>
  <c r="AZ96" i="8"/>
  <c r="AZ104" i="8"/>
  <c r="AZ113" i="8" s="1"/>
  <c r="AZ126" i="8" s="1"/>
  <c r="AZ63" i="8"/>
  <c r="AZ47" i="8"/>
  <c r="AZ38" i="8"/>
  <c r="AZ40" i="8"/>
  <c r="AZ54" i="8" s="1"/>
  <c r="BI102" i="8"/>
  <c r="BI42" i="8" s="1"/>
  <c r="BI50" i="8" s="1"/>
  <c r="BI65" i="8"/>
  <c r="BK25" i="10"/>
  <c r="BL16" i="10"/>
  <c r="BA96" i="8"/>
  <c r="BA104" i="8"/>
  <c r="BA113" i="8" s="1"/>
  <c r="BA126" i="8" s="1"/>
  <c r="BA63" i="8"/>
  <c r="BA47" i="8"/>
  <c r="BA40" i="8"/>
  <c r="BA54" i="8" s="1"/>
  <c r="BA38" i="8"/>
  <c r="AZ61" i="8"/>
  <c r="AZ48" i="8"/>
  <c r="BD43" i="8"/>
  <c r="BD57" i="8" s="1"/>
  <c r="BD31" i="8"/>
  <c r="BD13" i="8" s="1"/>
  <c r="BD46" i="8" s="1"/>
  <c r="BD11" i="8"/>
  <c r="BJ28" i="10"/>
  <c r="BJ30" i="10" s="1"/>
  <c r="BI25" i="8" s="1"/>
  <c r="BI106" i="8" s="1"/>
  <c r="BC52" i="8"/>
  <c r="BC33" i="8"/>
  <c r="BC45" i="8"/>
  <c r="BL77" i="3"/>
  <c r="BC12" i="8"/>
  <c r="BB59" i="8"/>
  <c r="BB55" i="8"/>
  <c r="BE93" i="15"/>
  <c r="BF39" i="15"/>
  <c r="BI34" i="10"/>
  <c r="BH44" i="10"/>
  <c r="BG75" i="8" s="1"/>
  <c r="BK27" i="10"/>
  <c r="BK37" i="10" s="1"/>
  <c r="BL18" i="10"/>
  <c r="BU62" i="3"/>
  <c r="BT60" i="3"/>
  <c r="BT59" i="3"/>
  <c r="BT58" i="3"/>
  <c r="BT61" i="3"/>
  <c r="BE95" i="15"/>
  <c r="BF41" i="15"/>
  <c r="BD105" i="15"/>
  <c r="BE51" i="15"/>
  <c r="BG8" i="7"/>
  <c r="BG9" i="7"/>
  <c r="BF9" i="8" s="1"/>
  <c r="BE94" i="15"/>
  <c r="BF40" i="15"/>
  <c r="BI56" i="15"/>
  <c r="BH55" i="15"/>
  <c r="BS33" i="3" s="1"/>
  <c r="BS35" i="3" s="1"/>
  <c r="BS51" i="3" s="1"/>
  <c r="BC59" i="8"/>
  <c r="BC55" i="8"/>
  <c r="BB45" i="8"/>
  <c r="BB52" i="8"/>
  <c r="BB33" i="8"/>
  <c r="BN119" i="8"/>
  <c r="BN124" i="8" s="1"/>
  <c r="BO93" i="8"/>
  <c r="BO38" i="3"/>
  <c r="BO54" i="3" s="1"/>
  <c r="BO34" i="3"/>
  <c r="BG48" i="10"/>
  <c r="BF74" i="8"/>
  <c r="BF80" i="8" s="1"/>
  <c r="BE8" i="8"/>
  <c r="BE6" i="8" s="1"/>
  <c r="BF7" i="7"/>
  <c r="BF10" i="7" s="1"/>
  <c r="BN50" i="3"/>
  <c r="BN40" i="3"/>
  <c r="BN56" i="3" s="1"/>
  <c r="BN37" i="3"/>
  <c r="BN53" i="3" s="1"/>
  <c r="BN36" i="3"/>
  <c r="BN52" i="3" s="1"/>
  <c r="BH38" i="10"/>
  <c r="BH40" i="10" s="1"/>
  <c r="BI33" i="10"/>
  <c r="BH43" i="10"/>
  <c r="BJ42" i="10"/>
  <c r="BJ22" i="10"/>
  <c r="BJ32" i="10"/>
  <c r="BJ13" i="10"/>
  <c r="BD104" i="15"/>
  <c r="BD90" i="15" s="1"/>
  <c r="BD89" i="15" s="1"/>
  <c r="BE50" i="15"/>
  <c r="BL3" i="9"/>
  <c r="BJ3" i="10" s="1"/>
  <c r="BJ3" i="7"/>
  <c r="BI4" i="8"/>
  <c r="BK14" i="10"/>
  <c r="BJ19" i="10"/>
  <c r="BF91" i="15"/>
  <c r="BG37" i="15"/>
  <c r="BL78" i="3"/>
  <c r="BE99" i="15"/>
  <c r="BF45" i="15"/>
  <c r="BJ47" i="10"/>
  <c r="BI78" i="8" s="1"/>
  <c r="BE100" i="15"/>
  <c r="BF46" i="15"/>
  <c r="BF26" i="8"/>
  <c r="BK15" i="10"/>
  <c r="BP3" i="3"/>
  <c r="BQ2" i="3"/>
  <c r="BN39" i="3" l="1"/>
  <c r="BN55" i="3" s="1"/>
  <c r="BJ6" i="7" s="1"/>
  <c r="BG7" i="8"/>
  <c r="BH5" i="7"/>
  <c r="BK46" i="10"/>
  <c r="BJ77" i="8" s="1"/>
  <c r="BK49" i="10"/>
  <c r="BJ79" i="8" s="1"/>
  <c r="BL37" i="10"/>
  <c r="BL47" i="10" s="1"/>
  <c r="BK78" i="8" s="1"/>
  <c r="BK47" i="10"/>
  <c r="BJ78" i="8" s="1"/>
  <c r="BG91" i="15"/>
  <c r="BH37" i="15"/>
  <c r="BL27" i="10"/>
  <c r="BM18" i="10"/>
  <c r="BD45" i="8"/>
  <c r="BD52" i="8"/>
  <c r="BD33" i="8"/>
  <c r="BA60" i="8"/>
  <c r="BA53" i="8"/>
  <c r="BF97" i="15"/>
  <c r="BG43" i="15"/>
  <c r="BB39" i="8"/>
  <c r="BB35" i="8"/>
  <c r="BB37" i="8" s="1"/>
  <c r="BD12" i="8"/>
  <c r="BI94" i="8"/>
  <c r="BH92" i="8"/>
  <c r="BJ102" i="8"/>
  <c r="BJ42" i="8" s="1"/>
  <c r="BJ50" i="8" s="1"/>
  <c r="BJ65" i="8"/>
  <c r="BM78" i="3"/>
  <c r="BJ33" i="10"/>
  <c r="BI38" i="10"/>
  <c r="BI40" i="10" s="1"/>
  <c r="BI43" i="10"/>
  <c r="BI55" i="15"/>
  <c r="BT33" i="3" s="1"/>
  <c r="BT35" i="3" s="1"/>
  <c r="BT51" i="3" s="1"/>
  <c r="BJ56" i="15"/>
  <c r="BF103" i="15"/>
  <c r="BG49" i="15"/>
  <c r="BK35" i="10"/>
  <c r="BJ45" i="10"/>
  <c r="BI76" i="8" s="1"/>
  <c r="BE3" i="15"/>
  <c r="BE2" i="15" s="1"/>
  <c r="BN4" i="9"/>
  <c r="BL4" i="10" s="1"/>
  <c r="BK5" i="8"/>
  <c r="BP88" i="3"/>
  <c r="BP91" i="3" s="1"/>
  <c r="BL4" i="7"/>
  <c r="BP73" i="3"/>
  <c r="BP5" i="3"/>
  <c r="BP26" i="3"/>
  <c r="BP48" i="3" s="1"/>
  <c r="BP1" i="3"/>
  <c r="BO40" i="3"/>
  <c r="BO56" i="3" s="1"/>
  <c r="BO37" i="3"/>
  <c r="BO53" i="3" s="1"/>
  <c r="BO36" i="3"/>
  <c r="BO52" i="3" s="1"/>
  <c r="BO39" i="3"/>
  <c r="BO55" i="3" s="1"/>
  <c r="BO50" i="3"/>
  <c r="BG19" i="8"/>
  <c r="AZ60" i="8"/>
  <c r="AZ53" i="8"/>
  <c r="BL26" i="10"/>
  <c r="BL36" i="10" s="1"/>
  <c r="BM17" i="10"/>
  <c r="BF101" i="15"/>
  <c r="BG47" i="15"/>
  <c r="BF102" i="15"/>
  <c r="BG48" i="15"/>
  <c r="BF92" i="15"/>
  <c r="BG38" i="15"/>
  <c r="BF100" i="15"/>
  <c r="BG46" i="15"/>
  <c r="BE104" i="15"/>
  <c r="BF50" i="15"/>
  <c r="BO119" i="8"/>
  <c r="BO124" i="8" s="1"/>
  <c r="BP93" i="8"/>
  <c r="BV62" i="3"/>
  <c r="BU60" i="3"/>
  <c r="BU59" i="3"/>
  <c r="BU58" i="3"/>
  <c r="BU61" i="3"/>
  <c r="BF96" i="15"/>
  <c r="BG42" i="15"/>
  <c r="BE43" i="8"/>
  <c r="BE57" i="8" s="1"/>
  <c r="BE11" i="8"/>
  <c r="BE31" i="8"/>
  <c r="BE13" i="8" s="1"/>
  <c r="BE46" i="8" s="1"/>
  <c r="BQ3" i="3"/>
  <c r="BR2" i="3"/>
  <c r="BD59" i="8"/>
  <c r="BD55" i="8"/>
  <c r="BL14" i="10"/>
  <c r="BK19" i="10"/>
  <c r="BF8" i="8"/>
  <c r="BF6" i="8" s="1"/>
  <c r="BG7" i="7"/>
  <c r="BG10" i="7" s="1"/>
  <c r="BJ34" i="10"/>
  <c r="BI44" i="10"/>
  <c r="BH75" i="8" s="1"/>
  <c r="BL25" i="10"/>
  <c r="BM16" i="10"/>
  <c r="BF98" i="15"/>
  <c r="BG44" i="15"/>
  <c r="BK42" i="10"/>
  <c r="BK22" i="10"/>
  <c r="BK32" i="10"/>
  <c r="BK13" i="10"/>
  <c r="BM39" i="3"/>
  <c r="BM55" i="3" s="1"/>
  <c r="BI6" i="7" s="1"/>
  <c r="BE36" i="15"/>
  <c r="BP32" i="3" s="1"/>
  <c r="BF94" i="15"/>
  <c r="BG40" i="15"/>
  <c r="BF95" i="15"/>
  <c r="BG41" i="15"/>
  <c r="BM77" i="3"/>
  <c r="BH19" i="8" s="1"/>
  <c r="BF99" i="15"/>
  <c r="BG45" i="15"/>
  <c r="BL15" i="10"/>
  <c r="BI24" i="8"/>
  <c r="BI16" i="8"/>
  <c r="BI21" i="8"/>
  <c r="BI17" i="8"/>
  <c r="BN77" i="3"/>
  <c r="BI19" i="8" s="1"/>
  <c r="BH48" i="10"/>
  <c r="BG74" i="8"/>
  <c r="BG80" i="8" s="1"/>
  <c r="BN78" i="3"/>
  <c r="BE105" i="15"/>
  <c r="BF51" i="15"/>
  <c r="BF93" i="15"/>
  <c r="BG39" i="15"/>
  <c r="BC35" i="8"/>
  <c r="BC37" i="8" s="1"/>
  <c r="BC39" i="8"/>
  <c r="BK28" i="10"/>
  <c r="BK30" i="10" s="1"/>
  <c r="BJ25" i="8" s="1"/>
  <c r="BJ106" i="8" s="1"/>
  <c r="BM3" i="9"/>
  <c r="BK3" i="10" s="1"/>
  <c r="BJ4" i="8"/>
  <c r="BK3" i="7"/>
  <c r="BL29" i="10"/>
  <c r="BL39" i="10" s="1"/>
  <c r="BM20" i="10"/>
  <c r="BI7" i="8" l="1"/>
  <c r="BJ5" i="7"/>
  <c r="BK6" i="7"/>
  <c r="BL28" i="10"/>
  <c r="BL30" i="10" s="1"/>
  <c r="BK25" i="8" s="1"/>
  <c r="BK106" i="8" s="1"/>
  <c r="BE90" i="15"/>
  <c r="BE89" i="15" s="1"/>
  <c r="BL46" i="10"/>
  <c r="BK77" i="8" s="1"/>
  <c r="BH7" i="8"/>
  <c r="BI5" i="7"/>
  <c r="BL49" i="10"/>
  <c r="BK79" i="8" s="1"/>
  <c r="BM25" i="10"/>
  <c r="BN16" i="10"/>
  <c r="BW62" i="3"/>
  <c r="BV60" i="3"/>
  <c r="BV58" i="3"/>
  <c r="BV59" i="3"/>
  <c r="BV61" i="3"/>
  <c r="BJ9" i="7"/>
  <c r="BI9" i="8" s="1"/>
  <c r="BJ8" i="7"/>
  <c r="BG92" i="15"/>
  <c r="BH38" i="15"/>
  <c r="BG103" i="15"/>
  <c r="BH49" i="15"/>
  <c r="BI26" i="8"/>
  <c r="BE52" i="8"/>
  <c r="BE45" i="8"/>
  <c r="BE33" i="8"/>
  <c r="BB96" i="8"/>
  <c r="BB104" i="8"/>
  <c r="BB113" i="8" s="1"/>
  <c r="BB126" i="8" s="1"/>
  <c r="BB63" i="8"/>
  <c r="BB38" i="8"/>
  <c r="BB40" i="8"/>
  <c r="BB54" i="8" s="1"/>
  <c r="BB47" i="8"/>
  <c r="BK34" i="10"/>
  <c r="BJ44" i="10"/>
  <c r="BI75" i="8" s="1"/>
  <c r="BG102" i="15"/>
  <c r="BH48" i="15"/>
  <c r="BJ55" i="15"/>
  <c r="BU33" i="3" s="1"/>
  <c r="BU35" i="3" s="1"/>
  <c r="BU51" i="3" s="1"/>
  <c r="BK56" i="15"/>
  <c r="BB61" i="8"/>
  <c r="BB48" i="8"/>
  <c r="BL19" i="10"/>
  <c r="BM14" i="10"/>
  <c r="BM26" i="10"/>
  <c r="BM36" i="10" s="1"/>
  <c r="BN17" i="10"/>
  <c r="BK33" i="10"/>
  <c r="BJ38" i="10"/>
  <c r="BJ40" i="10" s="1"/>
  <c r="BJ43" i="10"/>
  <c r="BM27" i="10"/>
  <c r="BN18" i="10"/>
  <c r="BF105" i="15"/>
  <c r="BG51" i="15"/>
  <c r="BG96" i="15"/>
  <c r="BH42" i="15"/>
  <c r="BP119" i="8"/>
  <c r="BP124" i="8" s="1"/>
  <c r="BQ93" i="8"/>
  <c r="BR3" i="3"/>
  <c r="BS2" i="3"/>
  <c r="BF104" i="15"/>
  <c r="BF90" i="15" s="1"/>
  <c r="BF89" i="15" s="1"/>
  <c r="BG50" i="15"/>
  <c r="BG36" i="15" s="1"/>
  <c r="BR32" i="3" s="1"/>
  <c r="BO77" i="3"/>
  <c r="BK102" i="8"/>
  <c r="BK42" i="8" s="1"/>
  <c r="BK50" i="8" s="1"/>
  <c r="BK65" i="8"/>
  <c r="BH91" i="15"/>
  <c r="BI37" i="15"/>
  <c r="BE12" i="8"/>
  <c r="BL35" i="10"/>
  <c r="BK45" i="10"/>
  <c r="BJ76" i="8" s="1"/>
  <c r="BJ24" i="8"/>
  <c r="BJ16" i="8"/>
  <c r="BJ21" i="8"/>
  <c r="BJ17" i="8"/>
  <c r="BG95" i="15"/>
  <c r="BH41" i="15"/>
  <c r="BG94" i="15"/>
  <c r="BH40" i="15"/>
  <c r="BF3" i="15"/>
  <c r="BF2" i="15" s="1"/>
  <c r="BO4" i="9"/>
  <c r="BM4" i="10" s="1"/>
  <c r="BL5" i="8"/>
  <c r="BM4" i="7"/>
  <c r="BQ73" i="3"/>
  <c r="BQ5" i="3"/>
  <c r="BQ26" i="3"/>
  <c r="BQ48" i="3" s="1"/>
  <c r="BQ1" i="3"/>
  <c r="BQ88" i="3"/>
  <c r="BQ91" i="3" s="1"/>
  <c r="BO78" i="3"/>
  <c r="BL22" i="10"/>
  <c r="BL32" i="10"/>
  <c r="BL42" i="10"/>
  <c r="BL13" i="10"/>
  <c r="BD39" i="8"/>
  <c r="BD35" i="8"/>
  <c r="BD37" i="8" s="1"/>
  <c r="BH8" i="7"/>
  <c r="BH9" i="7"/>
  <c r="BG9" i="8" s="1"/>
  <c r="BG93" i="15"/>
  <c r="BH39" i="15"/>
  <c r="BK5" i="7"/>
  <c r="BJ7" i="8"/>
  <c r="BM37" i="10"/>
  <c r="BM47" i="10" s="1"/>
  <c r="BL78" i="8" s="1"/>
  <c r="BM15" i="10"/>
  <c r="BM29" i="10"/>
  <c r="BM39" i="10" s="1"/>
  <c r="BN20" i="10"/>
  <c r="BC61" i="8"/>
  <c r="BC48" i="8"/>
  <c r="BP38" i="3"/>
  <c r="BP54" i="3" s="1"/>
  <c r="BP34" i="3"/>
  <c r="BG98" i="15"/>
  <c r="BH44" i="15"/>
  <c r="BF43" i="8"/>
  <c r="BF57" i="8" s="1"/>
  <c r="BF11" i="8"/>
  <c r="BF12" i="8" s="1"/>
  <c r="BF31" i="8"/>
  <c r="BF13" i="8" s="1"/>
  <c r="BF46" i="8" s="1"/>
  <c r="BG101" i="15"/>
  <c r="BH47" i="15"/>
  <c r="BC104" i="8"/>
  <c r="BC113" i="8" s="1"/>
  <c r="BC126" i="8" s="1"/>
  <c r="BC63" i="8"/>
  <c r="BC96" i="8"/>
  <c r="BC38" i="8"/>
  <c r="BC47" i="8"/>
  <c r="BC40" i="8"/>
  <c r="BC54" i="8" s="1"/>
  <c r="BF36" i="15"/>
  <c r="BQ32" i="3" s="1"/>
  <c r="BG99" i="15"/>
  <c r="BH45" i="15"/>
  <c r="BE55" i="8"/>
  <c r="BE59" i="8"/>
  <c r="BG100" i="15"/>
  <c r="BH46" i="15"/>
  <c r="BN3" i="9"/>
  <c r="BL3" i="10" s="1"/>
  <c r="BL3" i="7"/>
  <c r="BK4" i="8"/>
  <c r="BI48" i="10"/>
  <c r="BH74" i="8"/>
  <c r="BH80" i="8" s="1"/>
  <c r="BJ94" i="8"/>
  <c r="BI92" i="8"/>
  <c r="BG97" i="15"/>
  <c r="BH43" i="15"/>
  <c r="BG26" i="8"/>
  <c r="BM46" i="10" l="1"/>
  <c r="BL77" i="8" s="1"/>
  <c r="BR38" i="3"/>
  <c r="BR54" i="3" s="1"/>
  <c r="BR34" i="3"/>
  <c r="BM49" i="10"/>
  <c r="BL79" i="8" s="1"/>
  <c r="BC60" i="8"/>
  <c r="BC53" i="8"/>
  <c r="BN14" i="10"/>
  <c r="BM19" i="10"/>
  <c r="BO3" i="9"/>
  <c r="BM3" i="10" s="1"/>
  <c r="BL4" i="8"/>
  <c r="BM3" i="7"/>
  <c r="BH94" i="15"/>
  <c r="BI40" i="15"/>
  <c r="BQ119" i="8"/>
  <c r="BQ124" i="8" s="1"/>
  <c r="BR93" i="8"/>
  <c r="BH102" i="15"/>
  <c r="BI48" i="15"/>
  <c r="BF59" i="8"/>
  <c r="BF55" i="8"/>
  <c r="BN37" i="10"/>
  <c r="BM42" i="10"/>
  <c r="BM22" i="10"/>
  <c r="BM32" i="10"/>
  <c r="BM13" i="10"/>
  <c r="BN27" i="10"/>
  <c r="BO18" i="10"/>
  <c r="BH93" i="15"/>
  <c r="BI39" i="15"/>
  <c r="BM35" i="10"/>
  <c r="BL45" i="10"/>
  <c r="BK76" i="8" s="1"/>
  <c r="BJ48" i="10"/>
  <c r="BI74" i="8"/>
  <c r="BI80" i="8" s="1"/>
  <c r="BH92" i="15"/>
  <c r="BI38" i="15"/>
  <c r="BG3" i="15"/>
  <c r="BG2" i="15" s="1"/>
  <c r="BP4" i="9"/>
  <c r="BN4" i="10" s="1"/>
  <c r="BN4" i="7"/>
  <c r="BR73" i="3"/>
  <c r="BM5" i="8"/>
  <c r="BR26" i="3"/>
  <c r="BR48" i="3" s="1"/>
  <c r="BR1" i="3"/>
  <c r="BR88" i="3"/>
  <c r="BR5" i="3"/>
  <c r="BD104" i="8"/>
  <c r="BD113" i="8" s="1"/>
  <c r="BD126" i="8" s="1"/>
  <c r="BD96" i="8"/>
  <c r="BD63" i="8"/>
  <c r="BD47" i="8"/>
  <c r="BD40" i="8"/>
  <c r="BD54" i="8" s="1"/>
  <c r="BD38" i="8"/>
  <c r="BD61" i="8"/>
  <c r="BD48" i="8"/>
  <c r="BH98" i="15"/>
  <c r="BI44" i="15"/>
  <c r="BH95" i="15"/>
  <c r="BI41" i="15"/>
  <c r="BJ19" i="8"/>
  <c r="BH96" i="15"/>
  <c r="BI42" i="15"/>
  <c r="BE35" i="8"/>
  <c r="BE37" i="8" s="1"/>
  <c r="BE39" i="8"/>
  <c r="BX62" i="3"/>
  <c r="BW60" i="3"/>
  <c r="BW59" i="3"/>
  <c r="BW58" i="3"/>
  <c r="BW61" i="3"/>
  <c r="BI9" i="7"/>
  <c r="BH9" i="8" s="1"/>
  <c r="BI8" i="7"/>
  <c r="BH100" i="15"/>
  <c r="BI46" i="15"/>
  <c r="BJ26" i="8"/>
  <c r="BR91" i="3"/>
  <c r="BH103" i="15"/>
  <c r="BI49" i="15"/>
  <c r="BK9" i="7"/>
  <c r="BJ9" i="8" s="1"/>
  <c r="BK8" i="7"/>
  <c r="BK21" i="8"/>
  <c r="BK17" i="8"/>
  <c r="BK16" i="8"/>
  <c r="BK24" i="8"/>
  <c r="BH99" i="15"/>
  <c r="BI45" i="15"/>
  <c r="BN15" i="10"/>
  <c r="BG104" i="15"/>
  <c r="BH50" i="15"/>
  <c r="BL33" i="10"/>
  <c r="BK38" i="10"/>
  <c r="BK40" i="10" s="1"/>
  <c r="BK43" i="10"/>
  <c r="BL34" i="10"/>
  <c r="BK44" i="10"/>
  <c r="BJ75" i="8" s="1"/>
  <c r="BI8" i="8"/>
  <c r="BI6" i="8" s="1"/>
  <c r="BJ7" i="7"/>
  <c r="BJ10" i="7" s="1"/>
  <c r="BN25" i="10"/>
  <c r="BO16" i="10"/>
  <c r="BH26" i="8"/>
  <c r="BF52" i="8"/>
  <c r="BF45" i="8"/>
  <c r="BF33" i="8"/>
  <c r="BP40" i="3"/>
  <c r="BP56" i="3" s="1"/>
  <c r="BP36" i="3"/>
  <c r="BP52" i="3" s="1"/>
  <c r="BP50" i="3"/>
  <c r="BP37" i="3"/>
  <c r="BP53" i="3" s="1"/>
  <c r="BH7" i="7"/>
  <c r="BH10" i="7" s="1"/>
  <c r="BG8" i="8"/>
  <c r="BG6" i="8" s="1"/>
  <c r="BI91" i="15"/>
  <c r="BJ37" i="15"/>
  <c r="BG105" i="15"/>
  <c r="BH51" i="15"/>
  <c r="BH36" i="15" s="1"/>
  <c r="BS32" i="3" s="1"/>
  <c r="BN26" i="10"/>
  <c r="BN36" i="10" s="1"/>
  <c r="BO17" i="10"/>
  <c r="BB60" i="8"/>
  <c r="BB53" i="8"/>
  <c r="BM28" i="10"/>
  <c r="BM30" i="10" s="1"/>
  <c r="BL25" i="8" s="1"/>
  <c r="BL106" i="8" s="1"/>
  <c r="BK94" i="8"/>
  <c r="BJ92" i="8"/>
  <c r="BN29" i="10"/>
  <c r="BN39" i="10" s="1"/>
  <c r="BO20" i="10"/>
  <c r="BH101" i="15"/>
  <c r="BI47" i="15"/>
  <c r="BH97" i="15"/>
  <c r="BI43" i="15"/>
  <c r="BQ38" i="3"/>
  <c r="BQ54" i="3" s="1"/>
  <c r="BQ34" i="3"/>
  <c r="BL102" i="8"/>
  <c r="BL42" i="8" s="1"/>
  <c r="BL50" i="8" s="1"/>
  <c r="BL65" i="8"/>
  <c r="BS3" i="3"/>
  <c r="BT2" i="3"/>
  <c r="BK55" i="15"/>
  <c r="BV33" i="3" s="1"/>
  <c r="BV35" i="3" s="1"/>
  <c r="BV51" i="3" s="1"/>
  <c r="BL56" i="15"/>
  <c r="BG90" i="15" l="1"/>
  <c r="BG89" i="15" s="1"/>
  <c r="BN46" i="10"/>
  <c r="BM77" i="8" s="1"/>
  <c r="H77" i="8" s="1"/>
  <c r="BN49" i="10"/>
  <c r="BM79" i="8" s="1"/>
  <c r="H79" i="8" s="1"/>
  <c r="BN35" i="10"/>
  <c r="BM45" i="10"/>
  <c r="BL76" i="8" s="1"/>
  <c r="BR119" i="8"/>
  <c r="BR124" i="8" s="1"/>
  <c r="BS93" i="8"/>
  <c r="I93" i="8"/>
  <c r="BM56" i="15"/>
  <c r="BL55" i="15"/>
  <c r="BW33" i="3" s="1"/>
  <c r="BW35" i="3" s="1"/>
  <c r="BW51" i="3" s="1"/>
  <c r="BI95" i="15"/>
  <c r="BJ41" i="15"/>
  <c r="BP3" i="9"/>
  <c r="BN3" i="10" s="1"/>
  <c r="BM4" i="8"/>
  <c r="BN3" i="7"/>
  <c r="BI93" i="15"/>
  <c r="BJ39" i="15"/>
  <c r="BM34" i="10"/>
  <c r="BL44" i="10"/>
  <c r="BK75" i="8" s="1"/>
  <c r="BJ8" i="8"/>
  <c r="BJ6" i="8" s="1"/>
  <c r="BK7" i="7"/>
  <c r="BK10" i="7" s="1"/>
  <c r="BI100" i="15"/>
  <c r="BJ46" i="15"/>
  <c r="BO27" i="10"/>
  <c r="BO37" i="10" s="1"/>
  <c r="BP18" i="10"/>
  <c r="BI94" i="15"/>
  <c r="BJ40" i="15"/>
  <c r="BQ40" i="3"/>
  <c r="BQ56" i="3" s="1"/>
  <c r="BQ37" i="3"/>
  <c r="BQ53" i="3" s="1"/>
  <c r="BQ50" i="3"/>
  <c r="BQ36" i="3"/>
  <c r="BQ52" i="3" s="1"/>
  <c r="BI43" i="8"/>
  <c r="BI12" i="8"/>
  <c r="BI11" i="8"/>
  <c r="BI31" i="8"/>
  <c r="BI13" i="8" s="1"/>
  <c r="BI46" i="8" s="1"/>
  <c r="BN19" i="10"/>
  <c r="BO14" i="10"/>
  <c r="BO15" i="10"/>
  <c r="BI97" i="15"/>
  <c r="BJ43" i="15"/>
  <c r="BP39" i="3"/>
  <c r="BP55" i="3" s="1"/>
  <c r="BL6" i="7" s="1"/>
  <c r="BK48" i="10"/>
  <c r="BJ74" i="8"/>
  <c r="BJ80" i="8" s="1"/>
  <c r="BX60" i="3"/>
  <c r="BY62" i="3"/>
  <c r="BX58" i="3"/>
  <c r="BX59" i="3"/>
  <c r="BX61" i="3"/>
  <c r="BI98" i="15"/>
  <c r="BJ44" i="15"/>
  <c r="BD60" i="8"/>
  <c r="BD53" i="8"/>
  <c r="BM102" i="8"/>
  <c r="BM42" i="8" s="1"/>
  <c r="BM50" i="8" s="1"/>
  <c r="BM65" i="8"/>
  <c r="BR40" i="3"/>
  <c r="BR56" i="3" s="1"/>
  <c r="BR37" i="3"/>
  <c r="BR53" i="3" s="1"/>
  <c r="BR39" i="3"/>
  <c r="BR55" i="3" s="1"/>
  <c r="BR50" i="3"/>
  <c r="BR36" i="3"/>
  <c r="BR52" i="3" s="1"/>
  <c r="BS38" i="3"/>
  <c r="BS54" i="3" s="1"/>
  <c r="BS34" i="3"/>
  <c r="BT3" i="3"/>
  <c r="BU2" i="3"/>
  <c r="BI101" i="15"/>
  <c r="BJ47" i="15"/>
  <c r="BJ91" i="15"/>
  <c r="BK37" i="15"/>
  <c r="BI99" i="15"/>
  <c r="BJ45" i="15"/>
  <c r="BH8" i="8"/>
  <c r="BH6" i="8" s="1"/>
  <c r="BI7" i="7"/>
  <c r="BI10" i="7" s="1"/>
  <c r="BE61" i="8"/>
  <c r="BE48" i="8"/>
  <c r="BN47" i="10"/>
  <c r="BM78" i="8" s="1"/>
  <c r="H78" i="8" s="1"/>
  <c r="BF39" i="8"/>
  <c r="BF35" i="8"/>
  <c r="BI92" i="15"/>
  <c r="BJ38" i="15"/>
  <c r="BH105" i="15"/>
  <c r="BI51" i="15"/>
  <c r="BH3" i="15"/>
  <c r="BH2" i="15" s="1"/>
  <c r="BQ4" i="9"/>
  <c r="BO4" i="10" s="1"/>
  <c r="BS73" i="3"/>
  <c r="BN5" i="8"/>
  <c r="BS88" i="3"/>
  <c r="BO4" i="7"/>
  <c r="BS5" i="3"/>
  <c r="BS26" i="3"/>
  <c r="BS48" i="3" s="1"/>
  <c r="BS1" i="3"/>
  <c r="BO25" i="10"/>
  <c r="BP16" i="10"/>
  <c r="BP77" i="3"/>
  <c r="BM33" i="10"/>
  <c r="BL38" i="10"/>
  <c r="BL40" i="10" s="1"/>
  <c r="BL43" i="10"/>
  <c r="BI103" i="15"/>
  <c r="BJ49" i="15"/>
  <c r="BE104" i="8"/>
  <c r="BE113" i="8" s="1"/>
  <c r="BE126" i="8" s="1"/>
  <c r="BE96" i="8"/>
  <c r="BE63" i="8"/>
  <c r="BE47" i="8"/>
  <c r="BE40" i="8"/>
  <c r="BE54" i="8" s="1"/>
  <c r="BE38" i="8"/>
  <c r="BI102" i="15"/>
  <c r="BJ48" i="15"/>
  <c r="BL21" i="8"/>
  <c r="BL17" i="8"/>
  <c r="BL16" i="8"/>
  <c r="BL24" i="8"/>
  <c r="BL94" i="8"/>
  <c r="BK92" i="8"/>
  <c r="BO29" i="10"/>
  <c r="BO39" i="10" s="1"/>
  <c r="BP20" i="10"/>
  <c r="BO26" i="10"/>
  <c r="BO36" i="10" s="1"/>
  <c r="BP17" i="10"/>
  <c r="BG43" i="8"/>
  <c r="BG57" i="8" s="1"/>
  <c r="BG11" i="8"/>
  <c r="BG31" i="8"/>
  <c r="BG13" i="8" s="1"/>
  <c r="BG46" i="8" s="1"/>
  <c r="BP78" i="3"/>
  <c r="BN28" i="10"/>
  <c r="BN30" i="10" s="1"/>
  <c r="BM25" i="8" s="1"/>
  <c r="BM106" i="8" s="1"/>
  <c r="BH104" i="15"/>
  <c r="BH90" i="15" s="1"/>
  <c r="BH89" i="15" s="1"/>
  <c r="BI50" i="15"/>
  <c r="BI96" i="15"/>
  <c r="BJ42" i="15"/>
  <c r="BN42" i="10"/>
  <c r="BN22" i="10"/>
  <c r="BN32" i="10"/>
  <c r="BN13" i="10"/>
  <c r="BQ39" i="3" l="1"/>
  <c r="BQ55" i="3" s="1"/>
  <c r="BK19" i="8"/>
  <c r="BO47" i="10"/>
  <c r="BN78" i="8" s="1"/>
  <c r="BO46" i="10"/>
  <c r="BN77" i="8" s="1"/>
  <c r="BO49" i="10"/>
  <c r="BN79" i="8" s="1"/>
  <c r="BL5" i="7"/>
  <c r="BK7" i="8"/>
  <c r="BE60" i="8"/>
  <c r="BE53" i="8"/>
  <c r="BM38" i="10"/>
  <c r="BM40" i="10" s="1"/>
  <c r="BN33" i="10"/>
  <c r="BM43" i="10"/>
  <c r="BN6" i="7"/>
  <c r="BP14" i="10"/>
  <c r="BO19" i="10"/>
  <c r="BM6" i="7"/>
  <c r="I18" i="10"/>
  <c r="BP27" i="10"/>
  <c r="BP37" i="10" s="1"/>
  <c r="BQ18" i="10"/>
  <c r="BN34" i="10"/>
  <c r="BM44" i="10"/>
  <c r="BL75" i="8" s="1"/>
  <c r="BH11" i="8"/>
  <c r="BH31" i="8"/>
  <c r="BH13" i="8" s="1"/>
  <c r="BH46" i="8" s="1"/>
  <c r="BH43" i="8"/>
  <c r="BH57" i="8" s="1"/>
  <c r="BJ98" i="15"/>
  <c r="BK44" i="15"/>
  <c r="BI3" i="15"/>
  <c r="BI2" i="15" s="1"/>
  <c r="BR4" i="9"/>
  <c r="BP4" i="10" s="1"/>
  <c r="BP4" i="7"/>
  <c r="BO5" i="8"/>
  <c r="BT88" i="3"/>
  <c r="BT73" i="3"/>
  <c r="BT5" i="3"/>
  <c r="BT26" i="3"/>
  <c r="BT48" i="3" s="1"/>
  <c r="BT1" i="3"/>
  <c r="BN56" i="15"/>
  <c r="BM55" i="15"/>
  <c r="BX33" i="3" s="1"/>
  <c r="BX35" i="3" s="1"/>
  <c r="BX51" i="3" s="1"/>
  <c r="BJ96" i="15"/>
  <c r="BK42" i="15"/>
  <c r="BO35" i="10"/>
  <c r="BN45" i="10"/>
  <c r="BM76" i="8" s="1"/>
  <c r="H76" i="8" s="1"/>
  <c r="BM94" i="8"/>
  <c r="BL92" i="8"/>
  <c r="BJ102" i="15"/>
  <c r="BK48" i="15"/>
  <c r="BP25" i="10"/>
  <c r="BQ16" i="10"/>
  <c r="I16" i="10"/>
  <c r="BN102" i="8"/>
  <c r="BN42" i="8" s="1"/>
  <c r="BN50" i="8" s="1"/>
  <c r="BN65" i="8"/>
  <c r="BJ97" i="15"/>
  <c r="BK43" i="15"/>
  <c r="BI55" i="8"/>
  <c r="BJ100" i="15"/>
  <c r="BK46" i="15"/>
  <c r="BT91" i="3"/>
  <c r="BJ99" i="15"/>
  <c r="BK45" i="15"/>
  <c r="BI104" i="15"/>
  <c r="BJ50" i="15"/>
  <c r="BP26" i="10"/>
  <c r="BP36" i="10" s="1"/>
  <c r="BQ17" i="10"/>
  <c r="I17" i="10"/>
  <c r="BJ103" i="15"/>
  <c r="BK49" i="15"/>
  <c r="BO28" i="10"/>
  <c r="BO30" i="10" s="1"/>
  <c r="BN25" i="8" s="1"/>
  <c r="BN106" i="8" s="1"/>
  <c r="BF61" i="8"/>
  <c r="BF48" i="8"/>
  <c r="BK91" i="15"/>
  <c r="BL37" i="15"/>
  <c r="BS37" i="3"/>
  <c r="BS53" i="3" s="1"/>
  <c r="BS50" i="3"/>
  <c r="BS36" i="3"/>
  <c r="BS52" i="3" s="1"/>
  <c r="BS40" i="3"/>
  <c r="BS56" i="3" s="1"/>
  <c r="BR77" i="3"/>
  <c r="BI45" i="8"/>
  <c r="BI52" i="8"/>
  <c r="BI33" i="8"/>
  <c r="BQ77" i="3"/>
  <c r="BL19" i="8" s="1"/>
  <c r="BO42" i="10"/>
  <c r="BO32" i="10"/>
  <c r="BO22" i="10"/>
  <c r="BO13" i="10"/>
  <c r="BP15" i="10"/>
  <c r="BQ78" i="3"/>
  <c r="BM21" i="8"/>
  <c r="BM17" i="8"/>
  <c r="BM24" i="8"/>
  <c r="BM16" i="8"/>
  <c r="BS119" i="8"/>
  <c r="BS124" i="8" s="1"/>
  <c r="BT93" i="8"/>
  <c r="BG45" i="8"/>
  <c r="BG52" i="8"/>
  <c r="BG33" i="8"/>
  <c r="BG12" i="8"/>
  <c r="BJ92" i="15"/>
  <c r="BK38" i="15"/>
  <c r="BU3" i="3"/>
  <c r="BV2" i="3"/>
  <c r="BJ93" i="15"/>
  <c r="BK39" i="15"/>
  <c r="BP29" i="10"/>
  <c r="BP39" i="10" s="1"/>
  <c r="BP49" i="10" s="1"/>
  <c r="BO79" i="8" s="1"/>
  <c r="BQ20" i="10"/>
  <c r="I20" i="10"/>
  <c r="BL48" i="10"/>
  <c r="BK74" i="8"/>
  <c r="BK80" i="8" s="1"/>
  <c r="BQ3" i="9"/>
  <c r="BO3" i="10" s="1"/>
  <c r="BO3" i="7"/>
  <c r="BN4" i="8"/>
  <c r="BY60" i="3"/>
  <c r="BZ62" i="3"/>
  <c r="BY58" i="3"/>
  <c r="BY59" i="3"/>
  <c r="BY61" i="3"/>
  <c r="BJ94" i="15"/>
  <c r="BK40" i="15"/>
  <c r="BJ43" i="8"/>
  <c r="BJ57" i="8" s="1"/>
  <c r="BJ11" i="8"/>
  <c r="BJ12" i="8" s="1"/>
  <c r="BJ31" i="8"/>
  <c r="BJ13" i="8" s="1"/>
  <c r="BJ46" i="8" s="1"/>
  <c r="BG59" i="8"/>
  <c r="BG55" i="8"/>
  <c r="BI105" i="15"/>
  <c r="BJ51" i="15"/>
  <c r="BJ101" i="15"/>
  <c r="BK47" i="15"/>
  <c r="BR78" i="3"/>
  <c r="BJ95" i="15"/>
  <c r="BK41" i="15"/>
  <c r="BS91" i="3"/>
  <c r="BI36" i="15"/>
  <c r="BT32" i="3" s="1"/>
  <c r="BJ36" i="15" l="1"/>
  <c r="BU32" i="3" s="1"/>
  <c r="BI90" i="15"/>
  <c r="BI89" i="15" s="1"/>
  <c r="BP46" i="10"/>
  <c r="BO77" i="8" s="1"/>
  <c r="BU38" i="3"/>
  <c r="BU54" i="3" s="1"/>
  <c r="BU34" i="3"/>
  <c r="BP47" i="10"/>
  <c r="BO78" i="8" s="1"/>
  <c r="BK94" i="15"/>
  <c r="BL40" i="15"/>
  <c r="BK96" i="15"/>
  <c r="BL42" i="15"/>
  <c r="BH59" i="8"/>
  <c r="BH55" i="8"/>
  <c r="BK97" i="15"/>
  <c r="BL43" i="15"/>
  <c r="BI57" i="8"/>
  <c r="BS77" i="3"/>
  <c r="BO102" i="8"/>
  <c r="BO42" i="8" s="1"/>
  <c r="BO50" i="8" s="1"/>
  <c r="BO65" i="8"/>
  <c r="BH45" i="8"/>
  <c r="BH52" i="8"/>
  <c r="BH33" i="8"/>
  <c r="BL7" i="8"/>
  <c r="BM5" i="7"/>
  <c r="BJ105" i="15"/>
  <c r="BK51" i="15"/>
  <c r="BM48" i="10"/>
  <c r="BL74" i="8"/>
  <c r="BL80" i="8" s="1"/>
  <c r="BN21" i="8"/>
  <c r="BN17" i="8"/>
  <c r="BN24" i="8"/>
  <c r="BN16" i="8"/>
  <c r="BQ26" i="10"/>
  <c r="BQ36" i="10" s="1"/>
  <c r="BR17" i="10"/>
  <c r="BI39" i="8"/>
  <c r="BI35" i="8"/>
  <c r="BI37" i="8" s="1"/>
  <c r="BK100" i="15"/>
  <c r="BL46" i="15"/>
  <c r="BK102" i="15"/>
  <c r="BL48" i="15"/>
  <c r="BH12" i="8"/>
  <c r="BT38" i="3"/>
  <c r="BT54" i="3" s="1"/>
  <c r="BT34" i="3"/>
  <c r="BO33" i="10"/>
  <c r="BN38" i="10"/>
  <c r="BN40" i="10" s="1"/>
  <c r="BN43" i="10"/>
  <c r="BK95" i="15"/>
  <c r="BL41" i="15"/>
  <c r="BK93" i="15"/>
  <c r="BL39" i="15"/>
  <c r="BV3" i="3"/>
  <c r="BW2" i="3"/>
  <c r="BQ15" i="10"/>
  <c r="I15" i="10"/>
  <c r="BS39" i="3"/>
  <c r="BS55" i="3" s="1"/>
  <c r="BO6" i="7" s="1"/>
  <c r="BK103" i="15"/>
  <c r="BL49" i="15"/>
  <c r="BJ104" i="15"/>
  <c r="BK50" i="15"/>
  <c r="BO56" i="15"/>
  <c r="BN55" i="15"/>
  <c r="BY33" i="3" s="1"/>
  <c r="BY35" i="3" s="1"/>
  <c r="BY51" i="3" s="1"/>
  <c r="BP42" i="10"/>
  <c r="BP32" i="10"/>
  <c r="BP13" i="10"/>
  <c r="BP22" i="10"/>
  <c r="I14" i="10"/>
  <c r="BQ14" i="10"/>
  <c r="BP19" i="10"/>
  <c r="BK26" i="8"/>
  <c r="BQ29" i="10"/>
  <c r="BQ39" i="10" s="1"/>
  <c r="BR20" i="10"/>
  <c r="BP35" i="10"/>
  <c r="BO45" i="10"/>
  <c r="BN76" i="8" s="1"/>
  <c r="BS78" i="3"/>
  <c r="BK101" i="15"/>
  <c r="BL47" i="15"/>
  <c r="BJ3" i="15"/>
  <c r="BJ2" i="15" s="1"/>
  <c r="BS4" i="9"/>
  <c r="BQ4" i="10" s="1"/>
  <c r="BQ4" i="7"/>
  <c r="BP5" i="8"/>
  <c r="BU88" i="3"/>
  <c r="BU73" i="3"/>
  <c r="BU5" i="3"/>
  <c r="BU26" i="3"/>
  <c r="BU48" i="3" s="1"/>
  <c r="BU1" i="3"/>
  <c r="BT119" i="8"/>
  <c r="BT124" i="8" s="1"/>
  <c r="BU93" i="8"/>
  <c r="BQ25" i="10"/>
  <c r="BR16" i="10"/>
  <c r="BR3" i="9"/>
  <c r="BP3" i="10" s="1"/>
  <c r="BP3" i="7"/>
  <c r="BO4" i="8"/>
  <c r="BO34" i="10"/>
  <c r="BN44" i="10"/>
  <c r="BM75" i="8" s="1"/>
  <c r="H75" i="8" s="1"/>
  <c r="BL9" i="7"/>
  <c r="BK9" i="8" s="1"/>
  <c r="BL8" i="7"/>
  <c r="BG39" i="8"/>
  <c r="BG35" i="8"/>
  <c r="BG37" i="8" s="1"/>
  <c r="BJ59" i="8"/>
  <c r="BJ55" i="8"/>
  <c r="BJ45" i="8"/>
  <c r="BJ52" i="8"/>
  <c r="BJ33" i="8"/>
  <c r="BZ60" i="3"/>
  <c r="CA62" i="3"/>
  <c r="BZ58" i="3"/>
  <c r="BZ59" i="3"/>
  <c r="BZ61" i="3"/>
  <c r="BK92" i="15"/>
  <c r="BL38" i="15"/>
  <c r="BM19" i="8"/>
  <c r="BL91" i="15"/>
  <c r="BM37" i="15"/>
  <c r="BK99" i="15"/>
  <c r="BL45" i="15"/>
  <c r="BI59" i="8"/>
  <c r="BP28" i="10"/>
  <c r="BP30" i="10" s="1"/>
  <c r="BO25" i="8" s="1"/>
  <c r="BO106" i="8" s="1"/>
  <c r="BN94" i="8"/>
  <c r="H94" i="8"/>
  <c r="H92" i="8" s="1"/>
  <c r="BM92" i="8"/>
  <c r="BK98" i="15"/>
  <c r="BL44" i="15"/>
  <c r="BQ27" i="10"/>
  <c r="BQ37" i="10" s="1"/>
  <c r="BQ47" i="10" s="1"/>
  <c r="BP78" i="8" s="1"/>
  <c r="BR18" i="10"/>
  <c r="BM7" i="8"/>
  <c r="BN5" i="7"/>
  <c r="BN19" i="8" l="1"/>
  <c r="BJ90" i="15"/>
  <c r="BJ89" i="15" s="1"/>
  <c r="BQ49" i="10"/>
  <c r="BP79" i="8" s="1"/>
  <c r="BQ46" i="10"/>
  <c r="BP77" i="8" s="1"/>
  <c r="BN7" i="8"/>
  <c r="BO5" i="7"/>
  <c r="BL99" i="15"/>
  <c r="BM45" i="15"/>
  <c r="BO17" i="8"/>
  <c r="BO24" i="8"/>
  <c r="BO16" i="8"/>
  <c r="BO21" i="8"/>
  <c r="BU119" i="8"/>
  <c r="BU124" i="8" s="1"/>
  <c r="BV93" i="8"/>
  <c r="BQ35" i="10"/>
  <c r="BP45" i="10"/>
  <c r="BO76" i="8" s="1"/>
  <c r="BR26" i="10"/>
  <c r="BR36" i="10" s="1"/>
  <c r="BS17" i="10"/>
  <c r="BI96" i="8"/>
  <c r="BI104" i="8"/>
  <c r="BI113" i="8" s="1"/>
  <c r="BI126" i="8" s="1"/>
  <c r="BI63" i="8"/>
  <c r="BI47" i="8"/>
  <c r="BI40" i="8"/>
  <c r="BI54" i="8" s="1"/>
  <c r="BI38" i="8"/>
  <c r="BP102" i="8"/>
  <c r="BP42" i="8" s="1"/>
  <c r="BP50" i="8" s="1"/>
  <c r="BP65" i="8"/>
  <c r="BQ42" i="10"/>
  <c r="BQ32" i="10"/>
  <c r="BQ22" i="10"/>
  <c r="BQ13" i="10"/>
  <c r="BL95" i="15"/>
  <c r="BM41" i="15"/>
  <c r="BL102" i="15"/>
  <c r="BM48" i="15"/>
  <c r="BK105" i="15"/>
  <c r="BL51" i="15"/>
  <c r="BP34" i="10"/>
  <c r="BO44" i="10"/>
  <c r="BN75" i="8" s="1"/>
  <c r="BL93" i="15"/>
  <c r="BM39" i="15"/>
  <c r="BI48" i="8"/>
  <c r="BM91" i="15"/>
  <c r="BN37" i="15"/>
  <c r="BG48" i="8"/>
  <c r="BG61" i="8"/>
  <c r="BU91" i="3"/>
  <c r="BU50" i="3"/>
  <c r="BU40" i="3"/>
  <c r="BU56" i="3" s="1"/>
  <c r="BU36" i="3"/>
  <c r="BU52" i="3" s="1"/>
  <c r="BU37" i="3"/>
  <c r="BU53" i="3" s="1"/>
  <c r="BT50" i="3"/>
  <c r="BT36" i="3"/>
  <c r="BT52" i="3" s="1"/>
  <c r="BT40" i="3"/>
  <c r="BT56" i="3" s="1"/>
  <c r="BT37" i="3"/>
  <c r="BT53" i="3" s="1"/>
  <c r="BN9" i="7"/>
  <c r="BM9" i="8" s="1"/>
  <c r="BN8" i="7"/>
  <c r="BN48" i="10"/>
  <c r="BM74" i="8"/>
  <c r="BL100" i="15"/>
  <c r="BM46" i="15"/>
  <c r="BM9" i="7"/>
  <c r="BL9" i="8" s="1"/>
  <c r="BM8" i="7"/>
  <c r="BL96" i="15"/>
  <c r="BM42" i="15"/>
  <c r="BK3" i="15"/>
  <c r="BK2" i="15" s="1"/>
  <c r="BT4" i="9"/>
  <c r="BR4" i="10" s="1"/>
  <c r="BQ5" i="8"/>
  <c r="BV88" i="3"/>
  <c r="BV73" i="3"/>
  <c r="BR4" i="7"/>
  <c r="BV5" i="3"/>
  <c r="BV26" i="3"/>
  <c r="BV48" i="3" s="1"/>
  <c r="BV1" i="3"/>
  <c r="BO94" i="8"/>
  <c r="BN92" i="8"/>
  <c r="BL101" i="15"/>
  <c r="BM47" i="15"/>
  <c r="BP56" i="15"/>
  <c r="BO55" i="15"/>
  <c r="BZ33" i="3" s="1"/>
  <c r="BZ35" i="3" s="1"/>
  <c r="BZ51" i="3" s="1"/>
  <c r="BR27" i="10"/>
  <c r="BR37" i="10" s="1"/>
  <c r="BS18" i="10"/>
  <c r="BJ39" i="8"/>
  <c r="BJ35" i="8"/>
  <c r="BJ37" i="8" s="1"/>
  <c r="BL26" i="8"/>
  <c r="BL98" i="15"/>
  <c r="BM44" i="15"/>
  <c r="BL103" i="15"/>
  <c r="BM49" i="15"/>
  <c r="BG96" i="8"/>
  <c r="BG104" i="8"/>
  <c r="BG113" i="8" s="1"/>
  <c r="BG126" i="8" s="1"/>
  <c r="BG47" i="8"/>
  <c r="BG40" i="8"/>
  <c r="BG54" i="8" s="1"/>
  <c r="BG63" i="8"/>
  <c r="BG38" i="8"/>
  <c r="CA60" i="3"/>
  <c r="CB62" i="3"/>
  <c r="CA58" i="3"/>
  <c r="CA59" i="3"/>
  <c r="CA61" i="3"/>
  <c r="BS3" i="9"/>
  <c r="BQ3" i="10" s="1"/>
  <c r="BQ3" i="7"/>
  <c r="BP4" i="8"/>
  <c r="BM26" i="8"/>
  <c r="BK8" i="8"/>
  <c r="BK6" i="8" s="1"/>
  <c r="BL7" i="7"/>
  <c r="BL10" i="7" s="1"/>
  <c r="BR14" i="10"/>
  <c r="BQ19" i="10"/>
  <c r="BR15" i="10"/>
  <c r="BL92" i="15"/>
  <c r="BM38" i="15"/>
  <c r="BR25" i="10"/>
  <c r="BS16" i="10"/>
  <c r="I19" i="10"/>
  <c r="BQ28" i="10"/>
  <c r="BQ30" i="10" s="1"/>
  <c r="BP25" i="8" s="1"/>
  <c r="BP106" i="8" s="1"/>
  <c r="BR29" i="10"/>
  <c r="BR39" i="10" s="1"/>
  <c r="BS20" i="10"/>
  <c r="BK104" i="15"/>
  <c r="BK90" i="15" s="1"/>
  <c r="BK89" i="15" s="1"/>
  <c r="BL50" i="15"/>
  <c r="BL36" i="15" s="1"/>
  <c r="BW32" i="3" s="1"/>
  <c r="BK36" i="15"/>
  <c r="BV32" i="3" s="1"/>
  <c r="BW3" i="3"/>
  <c r="BX2" i="3"/>
  <c r="BO38" i="10"/>
  <c r="BO40" i="10" s="1"/>
  <c r="BP33" i="10"/>
  <c r="BO43" i="10"/>
  <c r="BH39" i="8"/>
  <c r="BI61" i="8" s="1"/>
  <c r="BH35" i="8"/>
  <c r="BH37" i="8" s="1"/>
  <c r="BL97" i="15"/>
  <c r="BM43" i="15"/>
  <c r="BL94" i="15"/>
  <c r="BM40" i="15"/>
  <c r="BW38" i="3" l="1"/>
  <c r="BW54" i="3" s="1"/>
  <c r="BW34" i="3"/>
  <c r="BR46" i="10"/>
  <c r="BQ77" i="8" s="1"/>
  <c r="BR49" i="10"/>
  <c r="BQ79" i="8" s="1"/>
  <c r="BM92" i="15"/>
  <c r="BN38" i="15"/>
  <c r="BK43" i="8"/>
  <c r="BK57" i="8" s="1"/>
  <c r="BK31" i="8"/>
  <c r="BK13" i="8" s="1"/>
  <c r="BK46" i="8" s="1"/>
  <c r="BK11" i="8"/>
  <c r="BJ96" i="8"/>
  <c r="BJ104" i="8"/>
  <c r="BJ113" i="8" s="1"/>
  <c r="BJ126" i="8" s="1"/>
  <c r="BJ63" i="8"/>
  <c r="BJ47" i="8"/>
  <c r="BJ38" i="8"/>
  <c r="BJ40" i="8"/>
  <c r="BJ54" i="8" s="1"/>
  <c r="BM8" i="8"/>
  <c r="BM6" i="8" s="1"/>
  <c r="BN7" i="7"/>
  <c r="BN10" i="7" s="1"/>
  <c r="BT39" i="3"/>
  <c r="BT55" i="3" s="1"/>
  <c r="BP6" i="7" s="1"/>
  <c r="BO8" i="7"/>
  <c r="BO9" i="7"/>
  <c r="BN9" i="8" s="1"/>
  <c r="BS26" i="10"/>
  <c r="BS36" i="10" s="1"/>
  <c r="BT17" i="10"/>
  <c r="BN26" i="8"/>
  <c r="BS27" i="10"/>
  <c r="BS37" i="10" s="1"/>
  <c r="BT18" i="10"/>
  <c r="BH96" i="8"/>
  <c r="BH104" i="8"/>
  <c r="BH113" i="8" s="1"/>
  <c r="BH126" i="8" s="1"/>
  <c r="BH63" i="8"/>
  <c r="BH47" i="8"/>
  <c r="BI60" i="8" s="1"/>
  <c r="BH38" i="8"/>
  <c r="BH40" i="8"/>
  <c r="BH54" i="8" s="1"/>
  <c r="BL104" i="15"/>
  <c r="BM50" i="15"/>
  <c r="BP17" i="8"/>
  <c r="BP24" i="8"/>
  <c r="BP16" i="8"/>
  <c r="BP21" i="8"/>
  <c r="BR22" i="10"/>
  <c r="BR32" i="10"/>
  <c r="BR13" i="10"/>
  <c r="BR42" i="10"/>
  <c r="BM100" i="15"/>
  <c r="BN46" i="15"/>
  <c r="BM95" i="15"/>
  <c r="BN41" i="15"/>
  <c r="BM97" i="15"/>
  <c r="BN43" i="15"/>
  <c r="CC62" i="3"/>
  <c r="CB60" i="3"/>
  <c r="CB61" i="3"/>
  <c r="CB59" i="3"/>
  <c r="CB58" i="3"/>
  <c r="BJ61" i="8"/>
  <c r="BJ48" i="8"/>
  <c r="BP94" i="8"/>
  <c r="BO92" i="8"/>
  <c r="BQ102" i="8"/>
  <c r="BQ42" i="8" s="1"/>
  <c r="BQ50" i="8" s="1"/>
  <c r="BQ65" i="8"/>
  <c r="BU77" i="3"/>
  <c r="BM102" i="15"/>
  <c r="BN48" i="15"/>
  <c r="BV38" i="3"/>
  <c r="BV54" i="3" s="1"/>
  <c r="BV34" i="3"/>
  <c r="BM103" i="15"/>
  <c r="BN49" i="15"/>
  <c r="BR47" i="10"/>
  <c r="BQ78" i="8" s="1"/>
  <c r="BS29" i="10"/>
  <c r="BS39" i="10" s="1"/>
  <c r="BT20" i="10"/>
  <c r="BS14" i="10"/>
  <c r="BR19" i="10"/>
  <c r="BM96" i="15"/>
  <c r="BN42" i="15"/>
  <c r="BM80" i="8"/>
  <c r="H74" i="8"/>
  <c r="H80" i="8" s="1"/>
  <c r="BT77" i="3"/>
  <c r="BU78" i="3"/>
  <c r="BN91" i="15"/>
  <c r="BO37" i="15"/>
  <c r="BQ34" i="10"/>
  <c r="BP44" i="10"/>
  <c r="BO75" i="8" s="1"/>
  <c r="BI53" i="8"/>
  <c r="BL3" i="15"/>
  <c r="BL2" i="15" s="1"/>
  <c r="BU4" i="9"/>
  <c r="BS4" i="10" s="1"/>
  <c r="BS4" i="7"/>
  <c r="BR5" i="8"/>
  <c r="BW88" i="3"/>
  <c r="BW91" i="3" s="1"/>
  <c r="BW73" i="3"/>
  <c r="BW5" i="3"/>
  <c r="BW26" i="3"/>
  <c r="BW48" i="3" s="1"/>
  <c r="BW1" i="3"/>
  <c r="BS15" i="10"/>
  <c r="BH61" i="8"/>
  <c r="BH48" i="8"/>
  <c r="BT3" i="9"/>
  <c r="BR3" i="10" s="1"/>
  <c r="BR3" i="7"/>
  <c r="BQ4" i="8"/>
  <c r="BQ56" i="15"/>
  <c r="BP55" i="15"/>
  <c r="CA33" i="3" s="1"/>
  <c r="CA35" i="3" s="1"/>
  <c r="CA51" i="3" s="1"/>
  <c r="BT78" i="3"/>
  <c r="BV91" i="3"/>
  <c r="BR35" i="10"/>
  <c r="BQ45" i="10"/>
  <c r="BP76" i="8" s="1"/>
  <c r="BM99" i="15"/>
  <c r="BN45" i="15"/>
  <c r="BX3" i="3"/>
  <c r="BY2" i="3"/>
  <c r="BM93" i="15"/>
  <c r="BN39" i="15"/>
  <c r="BM98" i="15"/>
  <c r="BN44" i="15"/>
  <c r="BO48" i="10"/>
  <c r="BN74" i="8"/>
  <c r="BN80" i="8" s="1"/>
  <c r="BS25" i="10"/>
  <c r="BT16" i="10"/>
  <c r="BP38" i="10"/>
  <c r="BP40" i="10" s="1"/>
  <c r="BQ33" i="10"/>
  <c r="BP43" i="10"/>
  <c r="BR28" i="10"/>
  <c r="BR30" i="10" s="1"/>
  <c r="BQ25" i="8" s="1"/>
  <c r="BQ106" i="8" s="1"/>
  <c r="BM94" i="15"/>
  <c r="BN40" i="15"/>
  <c r="BG53" i="8"/>
  <c r="BM101" i="15"/>
  <c r="BN47" i="15"/>
  <c r="BL8" i="8"/>
  <c r="BL6" i="8" s="1"/>
  <c r="BM7" i="7"/>
  <c r="BM10" i="7" s="1"/>
  <c r="BU39" i="3"/>
  <c r="BU55" i="3" s="1"/>
  <c r="BQ6" i="7" s="1"/>
  <c r="BL105" i="15"/>
  <c r="BL90" i="15" s="1"/>
  <c r="BL89" i="15" s="1"/>
  <c r="BM51" i="15"/>
  <c r="BV119" i="8"/>
  <c r="BV124" i="8" s="1"/>
  <c r="BW93" i="8"/>
  <c r="BM36" i="15" l="1"/>
  <c r="BX32" i="3" s="1"/>
  <c r="BS28" i="10"/>
  <c r="BS30" i="10" s="1"/>
  <c r="BR25" i="8" s="1"/>
  <c r="BS46" i="10"/>
  <c r="BR77" i="8" s="1"/>
  <c r="BO7" i="8"/>
  <c r="BP5" i="7"/>
  <c r="BT39" i="10"/>
  <c r="BU39" i="10" s="1"/>
  <c r="BV39" i="10" s="1"/>
  <c r="BW39" i="10" s="1"/>
  <c r="BX39" i="10" s="1"/>
  <c r="BY39" i="10" s="1"/>
  <c r="BZ39" i="10" s="1"/>
  <c r="BS49" i="10"/>
  <c r="BR79" i="8" s="1"/>
  <c r="BP7" i="8"/>
  <c r="BQ5" i="7"/>
  <c r="BX38" i="3"/>
  <c r="BX54" i="3" s="1"/>
  <c r="BX34" i="3"/>
  <c r="BS35" i="10"/>
  <c r="BR45" i="10"/>
  <c r="BQ76" i="8" s="1"/>
  <c r="BN97" i="15"/>
  <c r="BO43" i="15"/>
  <c r="BT27" i="10"/>
  <c r="BT37" i="10" s="1"/>
  <c r="J18" i="10"/>
  <c r="BU18" i="10"/>
  <c r="BR34" i="10"/>
  <c r="BQ44" i="10"/>
  <c r="BP75" i="8" s="1"/>
  <c r="BN96" i="15"/>
  <c r="BO42" i="15"/>
  <c r="BN94" i="15"/>
  <c r="BO40" i="15"/>
  <c r="BY3" i="3"/>
  <c r="BZ2" i="3"/>
  <c r="BR102" i="8"/>
  <c r="BR42" i="8" s="1"/>
  <c r="BR50" i="8" s="1"/>
  <c r="BR65" i="8"/>
  <c r="BN103" i="15"/>
  <c r="BO49" i="15"/>
  <c r="BP19" i="8"/>
  <c r="BN95" i="15"/>
  <c r="BO41" i="15"/>
  <c r="BS47" i="10"/>
  <c r="BR78" i="8" s="1"/>
  <c r="BM43" i="8"/>
  <c r="BM11" i="8"/>
  <c r="BM31" i="8"/>
  <c r="BM13" i="8" s="1"/>
  <c r="BM46" i="8" s="1"/>
  <c r="BK52" i="8"/>
  <c r="BK33" i="8"/>
  <c r="BK45" i="8"/>
  <c r="J16" i="10"/>
  <c r="BU16" i="10"/>
  <c r="BT25" i="10"/>
  <c r="BM3" i="15"/>
  <c r="BM2" i="15" s="1"/>
  <c r="BV4" i="9"/>
  <c r="BT4" i="10" s="1"/>
  <c r="BS5" i="8"/>
  <c r="BX88" i="3"/>
  <c r="BX91" i="3" s="1"/>
  <c r="BX73" i="3"/>
  <c r="BT4" i="7"/>
  <c r="BX5" i="3"/>
  <c r="BX26" i="3"/>
  <c r="BX48" i="3" s="1"/>
  <c r="BX1" i="3"/>
  <c r="BT15" i="10"/>
  <c r="BO91" i="15"/>
  <c r="BP37" i="15"/>
  <c r="BK12" i="8"/>
  <c r="BL43" i="8"/>
  <c r="BL57" i="8" s="1"/>
  <c r="BL11" i="8"/>
  <c r="BL12" i="8" s="1"/>
  <c r="BL31" i="8"/>
  <c r="BL13" i="8" s="1"/>
  <c r="BL46" i="8" s="1"/>
  <c r="BS42" i="10"/>
  <c r="BS22" i="10"/>
  <c r="BS32" i="10"/>
  <c r="BS13" i="10"/>
  <c r="BT14" i="10"/>
  <c r="BS19" i="10"/>
  <c r="BV50" i="3"/>
  <c r="BV40" i="3"/>
  <c r="BV56" i="3" s="1"/>
  <c r="BV36" i="3"/>
  <c r="BV52" i="3" s="1"/>
  <c r="BV37" i="3"/>
  <c r="BV53" i="3" s="1"/>
  <c r="BN100" i="15"/>
  <c r="BO46" i="15"/>
  <c r="BH60" i="8"/>
  <c r="BH53" i="8"/>
  <c r="BK59" i="8"/>
  <c r="BK55" i="8"/>
  <c r="BT26" i="10"/>
  <c r="BT36" i="10" s="1"/>
  <c r="J17" i="10"/>
  <c r="BU17" i="10"/>
  <c r="BN99" i="15"/>
  <c r="BO45" i="15"/>
  <c r="BN101" i="15"/>
  <c r="BO47" i="15"/>
  <c r="BU3" i="9"/>
  <c r="BS3" i="10" s="1"/>
  <c r="BR4" i="8"/>
  <c r="BS3" i="7"/>
  <c r="BN8" i="8"/>
  <c r="BN6" i="8" s="1"/>
  <c r="BO7" i="7"/>
  <c r="BO10" i="7" s="1"/>
  <c r="BJ60" i="8"/>
  <c r="BJ53" i="8"/>
  <c r="BW40" i="3"/>
  <c r="BW56" i="3" s="1"/>
  <c r="BW37" i="3"/>
  <c r="BW53" i="3" s="1"/>
  <c r="BW36" i="3"/>
  <c r="BW52" i="3" s="1"/>
  <c r="BW50" i="3"/>
  <c r="BM105" i="15"/>
  <c r="BN51" i="15"/>
  <c r="BN93" i="15"/>
  <c r="BO39" i="15"/>
  <c r="BM104" i="15"/>
  <c r="BN50" i="15"/>
  <c r="BW119" i="8"/>
  <c r="BW124" i="8" s="1"/>
  <c r="BX93" i="8"/>
  <c r="BP48" i="10"/>
  <c r="BO74" i="8"/>
  <c r="BO80" i="8" s="1"/>
  <c r="BN98" i="15"/>
  <c r="BO44" i="15"/>
  <c r="BQ55" i="15"/>
  <c r="CB33" i="3" s="1"/>
  <c r="CB35" i="3" s="1"/>
  <c r="CB51" i="3" s="1"/>
  <c r="BR56" i="15"/>
  <c r="BR33" i="10"/>
  <c r="BQ38" i="10"/>
  <c r="BQ40" i="10" s="1"/>
  <c r="BQ43" i="10"/>
  <c r="BQ24" i="8"/>
  <c r="BQ16" i="8"/>
  <c r="BQ21" i="8"/>
  <c r="BQ17" i="8"/>
  <c r="BO19" i="8"/>
  <c r="BU20" i="10"/>
  <c r="J20" i="10"/>
  <c r="BN102" i="15"/>
  <c r="BO48" i="15"/>
  <c r="BQ94" i="8"/>
  <c r="BP92" i="8"/>
  <c r="CD62" i="3"/>
  <c r="CC60" i="3"/>
  <c r="CC59" i="3"/>
  <c r="CC58" i="3"/>
  <c r="CC61" i="3"/>
  <c r="BN92" i="15"/>
  <c r="BO38" i="15"/>
  <c r="BM90" i="15" l="1"/>
  <c r="BM89" i="15" s="1"/>
  <c r="BW78" i="3"/>
  <c r="BT49" i="10"/>
  <c r="BS79" i="8" s="1"/>
  <c r="BT47" i="10"/>
  <c r="BS78" i="8" s="1"/>
  <c r="BT46" i="10"/>
  <c r="BS77" i="8" s="1"/>
  <c r="BX119" i="8"/>
  <c r="BX124" i="8" s="1"/>
  <c r="BY93" i="8"/>
  <c r="BN105" i="15"/>
  <c r="BO51" i="15"/>
  <c r="BT19" i="10"/>
  <c r="J14" i="10"/>
  <c r="BU14" i="10"/>
  <c r="BL45" i="8"/>
  <c r="BL52" i="8"/>
  <c r="BL33" i="8"/>
  <c r="J15" i="10"/>
  <c r="BU15" i="10"/>
  <c r="BS102" i="8"/>
  <c r="BS42" i="8" s="1"/>
  <c r="BS50" i="8" s="1"/>
  <c r="BS65" i="8"/>
  <c r="BK39" i="8"/>
  <c r="BK35" i="8"/>
  <c r="BK37" i="8" s="1"/>
  <c r="BO94" i="15"/>
  <c r="BP40" i="15"/>
  <c r="BP26" i="8"/>
  <c r="BM55" i="8"/>
  <c r="BM59" i="8"/>
  <c r="BO103" i="15"/>
  <c r="BP49" i="15"/>
  <c r="BO96" i="15"/>
  <c r="BP42" i="15"/>
  <c r="BO92" i="15"/>
  <c r="BP38" i="15"/>
  <c r="BR38" i="10"/>
  <c r="BR40" i="10" s="1"/>
  <c r="BS33" i="10"/>
  <c r="BR43" i="10"/>
  <c r="BR55" i="15"/>
  <c r="CC33" i="3" s="1"/>
  <c r="CC35" i="3" s="1"/>
  <c r="CC51" i="3" s="1"/>
  <c r="BS56" i="15"/>
  <c r="BS55" i="15" s="1"/>
  <c r="CD33" i="3" s="1"/>
  <c r="CD35" i="3" s="1"/>
  <c r="BR94" i="8"/>
  <c r="BQ92" i="8"/>
  <c r="BO99" i="15"/>
  <c r="BP45" i="15"/>
  <c r="BT28" i="10"/>
  <c r="BT30" i="10" s="1"/>
  <c r="BS25" i="8" s="1"/>
  <c r="BS106" i="8" s="1"/>
  <c r="BM52" i="8"/>
  <c r="BM45" i="8"/>
  <c r="BM33" i="8"/>
  <c r="BT35" i="10"/>
  <c r="BS45" i="10"/>
  <c r="BR76" i="8" s="1"/>
  <c r="BP8" i="7"/>
  <c r="BP9" i="7"/>
  <c r="BO9" i="8" s="1"/>
  <c r="BO101" i="15"/>
  <c r="BP47" i="15"/>
  <c r="BN104" i="15"/>
  <c r="BN90" i="15" s="1"/>
  <c r="BN89" i="15" s="1"/>
  <c r="BO50" i="15"/>
  <c r="BW39" i="3"/>
  <c r="BW55" i="3" s="1"/>
  <c r="BS6" i="7" s="1"/>
  <c r="BN12" i="8"/>
  <c r="BN11" i="8"/>
  <c r="BN31" i="8"/>
  <c r="BN13" i="8" s="1"/>
  <c r="BN46" i="8" s="1"/>
  <c r="BN43" i="8"/>
  <c r="BN57" i="8" s="1"/>
  <c r="BV77" i="3"/>
  <c r="BU25" i="10"/>
  <c r="BV16" i="10"/>
  <c r="BM12" i="8"/>
  <c r="BX40" i="3"/>
  <c r="BX36" i="3"/>
  <c r="BX50" i="3"/>
  <c r="BX37" i="3"/>
  <c r="BO26" i="8"/>
  <c r="CE58" i="3"/>
  <c r="CE53" i="3"/>
  <c r="CE61" i="3"/>
  <c r="CE56" i="3"/>
  <c r="CE52" i="3"/>
  <c r="CE60" i="3"/>
  <c r="CD60" i="3"/>
  <c r="CE50" i="3"/>
  <c r="CE59" i="3"/>
  <c r="CE54" i="3"/>
  <c r="CE55" i="3"/>
  <c r="CD59" i="3"/>
  <c r="CD58" i="3"/>
  <c r="CD61" i="3"/>
  <c r="BO98" i="15"/>
  <c r="BP44" i="15"/>
  <c r="BR106" i="8"/>
  <c r="D25" i="8"/>
  <c r="BV78" i="3"/>
  <c r="BO36" i="15"/>
  <c r="BZ32" i="3" s="1"/>
  <c r="BM57" i="8"/>
  <c r="BV3" i="9"/>
  <c r="BT3" i="7"/>
  <c r="BS4" i="8"/>
  <c r="I56" i="3"/>
  <c r="C251" i="1" s="1"/>
  <c r="I59" i="3"/>
  <c r="C254" i="1" s="1"/>
  <c r="J54" i="3"/>
  <c r="D249" i="1" s="1"/>
  <c r="J58" i="3"/>
  <c r="D253" i="1" s="1"/>
  <c r="J52" i="3"/>
  <c r="D247" i="1" s="1"/>
  <c r="K40" i="3"/>
  <c r="L38" i="3"/>
  <c r="F273" i="1" s="1"/>
  <c r="K59" i="3"/>
  <c r="E254" i="1" s="1"/>
  <c r="J39" i="3"/>
  <c r="D277" i="1" s="1"/>
  <c r="K58" i="3"/>
  <c r="E253" i="1" s="1"/>
  <c r="K38" i="3"/>
  <c r="E273" i="1" s="1"/>
  <c r="J53" i="3"/>
  <c r="D248" i="1" s="1"/>
  <c r="J40" i="3"/>
  <c r="K42" i="3"/>
  <c r="K53" i="3"/>
  <c r="E248" i="1" s="1"/>
  <c r="J43" i="3"/>
  <c r="I32" i="3"/>
  <c r="K33" i="3"/>
  <c r="J55" i="3"/>
  <c r="D250" i="1" s="1"/>
  <c r="K43" i="3"/>
  <c r="I54" i="3"/>
  <c r="C249" i="1" s="1"/>
  <c r="I38" i="3"/>
  <c r="C273" i="1" s="1"/>
  <c r="K32" i="3"/>
  <c r="K51" i="3"/>
  <c r="J50" i="3"/>
  <c r="D246" i="1" s="1"/>
  <c r="K60" i="3"/>
  <c r="E255" i="1" s="1"/>
  <c r="J61" i="3"/>
  <c r="D256" i="1" s="1"/>
  <c r="K39" i="3"/>
  <c r="E277" i="1" s="1"/>
  <c r="I41" i="3"/>
  <c r="C280" i="1" s="1"/>
  <c r="J44" i="3"/>
  <c r="D279" i="1" s="1"/>
  <c r="K56" i="3"/>
  <c r="E251" i="1" s="1"/>
  <c r="I61" i="3"/>
  <c r="C256" i="1" s="1"/>
  <c r="J59" i="3"/>
  <c r="D254" i="1" s="1"/>
  <c r="K55" i="3"/>
  <c r="E250" i="1" s="1"/>
  <c r="I34" i="3"/>
  <c r="I42" i="3"/>
  <c r="J33" i="3"/>
  <c r="I44" i="3"/>
  <c r="C279" i="1" s="1"/>
  <c r="I58" i="3"/>
  <c r="C253" i="1" s="1"/>
  <c r="K54" i="3"/>
  <c r="E249" i="1" s="1"/>
  <c r="I43" i="3"/>
  <c r="K61" i="3"/>
  <c r="E256" i="1" s="1"/>
  <c r="K50" i="3"/>
  <c r="E246" i="1" s="1"/>
  <c r="J35" i="3"/>
  <c r="J34" i="3"/>
  <c r="J38" i="3"/>
  <c r="D273" i="1" s="1"/>
  <c r="K35" i="3"/>
  <c r="I60" i="3"/>
  <c r="C255" i="1" s="1"/>
  <c r="K34" i="3"/>
  <c r="K52" i="3"/>
  <c r="E247" i="1" s="1"/>
  <c r="J37" i="3"/>
  <c r="D272" i="1" s="1"/>
  <c r="J60" i="3"/>
  <c r="D255" i="1" s="1"/>
  <c r="J36" i="3"/>
  <c r="D271" i="1" s="1"/>
  <c r="J41" i="3"/>
  <c r="D280" i="1" s="1"/>
  <c r="J51" i="3"/>
  <c r="J32" i="3"/>
  <c r="L60" i="3"/>
  <c r="F255" i="1" s="1"/>
  <c r="L55" i="3"/>
  <c r="F250" i="1" s="1"/>
  <c r="L61" i="3"/>
  <c r="F256" i="1" s="1"/>
  <c r="L34" i="3"/>
  <c r="L44" i="3"/>
  <c r="F279" i="1" s="1"/>
  <c r="L59" i="3"/>
  <c r="F254" i="1" s="1"/>
  <c r="L36" i="3"/>
  <c r="F271" i="1" s="1"/>
  <c r="L54" i="3"/>
  <c r="F249" i="1" s="1"/>
  <c r="L39" i="3"/>
  <c r="F277" i="1" s="1"/>
  <c r="J42" i="3"/>
  <c r="L53" i="3"/>
  <c r="F248" i="1" s="1"/>
  <c r="K44" i="3"/>
  <c r="E279" i="1" s="1"/>
  <c r="L43" i="3"/>
  <c r="L37" i="3"/>
  <c r="F272" i="1" s="1"/>
  <c r="I33" i="3"/>
  <c r="L51" i="3"/>
  <c r="I35" i="3"/>
  <c r="L58" i="3"/>
  <c r="F253" i="1" s="1"/>
  <c r="K36" i="3"/>
  <c r="E271" i="1" s="1"/>
  <c r="L56" i="3"/>
  <c r="F251" i="1" s="1"/>
  <c r="J56" i="3"/>
  <c r="D251" i="1" s="1"/>
  <c r="L40" i="3"/>
  <c r="K37" i="3"/>
  <c r="E272" i="1" s="1"/>
  <c r="L32" i="3"/>
  <c r="L42" i="3"/>
  <c r="L52" i="3"/>
  <c r="F247" i="1" s="1"/>
  <c r="L33" i="3"/>
  <c r="L50" i="3"/>
  <c r="F246" i="1" s="1"/>
  <c r="L35" i="3"/>
  <c r="N35" i="3"/>
  <c r="M36" i="3"/>
  <c r="G271" i="1" s="1"/>
  <c r="M37" i="3"/>
  <c r="G272" i="1" s="1"/>
  <c r="M54" i="3"/>
  <c r="G249" i="1" s="1"/>
  <c r="M60" i="3"/>
  <c r="G255" i="1" s="1"/>
  <c r="M43" i="3"/>
  <c r="M33" i="3"/>
  <c r="M35" i="3"/>
  <c r="M59" i="3"/>
  <c r="G254" i="1" s="1"/>
  <c r="M53" i="3"/>
  <c r="G248" i="1" s="1"/>
  <c r="M61" i="3"/>
  <c r="G256" i="1" s="1"/>
  <c r="M34" i="3"/>
  <c r="M38" i="3"/>
  <c r="G273" i="1" s="1"/>
  <c r="M58" i="3"/>
  <c r="G253" i="1" s="1"/>
  <c r="M40" i="3"/>
  <c r="N33" i="3"/>
  <c r="M42" i="3"/>
  <c r="M56" i="3"/>
  <c r="G251" i="1" s="1"/>
  <c r="M44" i="3"/>
  <c r="G279" i="1" s="1"/>
  <c r="M32" i="3"/>
  <c r="M51" i="3"/>
  <c r="M52" i="3"/>
  <c r="G247" i="1" s="1"/>
  <c r="M50" i="3"/>
  <c r="G246" i="1" s="1"/>
  <c r="I51" i="3"/>
  <c r="F34" i="11"/>
  <c r="G34" i="11"/>
  <c r="E34" i="11"/>
  <c r="H34" i="11"/>
  <c r="D34" i="11"/>
  <c r="C34" i="11"/>
  <c r="BQ48" i="10"/>
  <c r="BP74" i="8"/>
  <c r="BP80" i="8" s="1"/>
  <c r="BO93" i="15"/>
  <c r="BP39" i="15"/>
  <c r="G6" i="7"/>
  <c r="G5" i="7" s="1"/>
  <c r="G10" i="7"/>
  <c r="F6" i="7"/>
  <c r="F5" i="7" s="1"/>
  <c r="H10" i="7"/>
  <c r="F10" i="7"/>
  <c r="G8" i="7"/>
  <c r="F8" i="7"/>
  <c r="G9" i="7"/>
  <c r="F9" i="7"/>
  <c r="H9" i="7"/>
  <c r="H6" i="7"/>
  <c r="H5" i="7" s="1"/>
  <c r="H8" i="7"/>
  <c r="E8" i="7"/>
  <c r="BU26" i="10"/>
  <c r="BU36" i="10" s="1"/>
  <c r="BV17" i="10"/>
  <c r="BO100" i="15"/>
  <c r="BP46" i="15"/>
  <c r="BP91" i="15"/>
  <c r="BQ37" i="15"/>
  <c r="BZ3" i="3"/>
  <c r="CA2" i="3"/>
  <c r="BS34" i="10"/>
  <c r="BR44" i="10"/>
  <c r="BQ75" i="8" s="1"/>
  <c r="BO97" i="15"/>
  <c r="BP43" i="15"/>
  <c r="BN36" i="15"/>
  <c r="BY32" i="3" s="1"/>
  <c r="BT22" i="10"/>
  <c r="BT42" i="10"/>
  <c r="BT32" i="10"/>
  <c r="BT13" i="10"/>
  <c r="BV39" i="3"/>
  <c r="BV55" i="3" s="1"/>
  <c r="M55" i="3" s="1"/>
  <c r="G250" i="1" s="1"/>
  <c r="BO102" i="15"/>
  <c r="BP48" i="15"/>
  <c r="BU49" i="10"/>
  <c r="BT79" i="8" s="1"/>
  <c r="BV20" i="10"/>
  <c r="BW77" i="3"/>
  <c r="BR19" i="8" s="1"/>
  <c r="D19" i="8" s="1"/>
  <c r="BR24" i="8"/>
  <c r="D24" i="8" s="1"/>
  <c r="BR16" i="8"/>
  <c r="BR21" i="8"/>
  <c r="D21" i="8" s="1"/>
  <c r="BR17" i="8"/>
  <c r="D17" i="8" s="1"/>
  <c r="F20" i="8"/>
  <c r="E21" i="8"/>
  <c r="E17" i="8"/>
  <c r="E25" i="8"/>
  <c r="F26" i="8"/>
  <c r="G17" i="8"/>
  <c r="F31" i="8"/>
  <c r="H23" i="8"/>
  <c r="E15" i="8"/>
  <c r="F122" i="8"/>
  <c r="E123" i="8"/>
  <c r="D29" i="8"/>
  <c r="E20" i="8"/>
  <c r="H32" i="8"/>
  <c r="D34" i="8"/>
  <c r="E7" i="8"/>
  <c r="D28" i="8"/>
  <c r="F19" i="8"/>
  <c r="D22" i="8"/>
  <c r="E26" i="8"/>
  <c r="F16" i="8"/>
  <c r="F123" i="8"/>
  <c r="F18" i="8"/>
  <c r="D18" i="8"/>
  <c r="E16" i="8"/>
  <c r="F32" i="8"/>
  <c r="D27" i="8"/>
  <c r="E22" i="8"/>
  <c r="E24" i="8"/>
  <c r="D23" i="8"/>
  <c r="F14" i="8"/>
  <c r="E120" i="8"/>
  <c r="F121" i="8"/>
  <c r="F22" i="8"/>
  <c r="F34" i="8"/>
  <c r="D123" i="8"/>
  <c r="E28" i="8"/>
  <c r="D20" i="8"/>
  <c r="F27" i="8"/>
  <c r="E32" i="8"/>
  <c r="F119" i="8"/>
  <c r="D115" i="8"/>
  <c r="D117" i="8" s="1"/>
  <c r="F8" i="8"/>
  <c r="F115" i="8"/>
  <c r="F117" i="8" s="1"/>
  <c r="D119" i="8"/>
  <c r="F21" i="8"/>
  <c r="D14" i="8"/>
  <c r="E119" i="8"/>
  <c r="D30" i="8"/>
  <c r="E122" i="8"/>
  <c r="F23" i="8"/>
  <c r="D15" i="8"/>
  <c r="E9" i="8"/>
  <c r="E31" i="8"/>
  <c r="E121" i="8"/>
  <c r="E115" i="8"/>
  <c r="E117" i="8" s="1"/>
  <c r="F7" i="8"/>
  <c r="F24" i="8"/>
  <c r="D121" i="8"/>
  <c r="E14" i="8"/>
  <c r="D32" i="8"/>
  <c r="D120" i="8"/>
  <c r="F120" i="8"/>
  <c r="E30" i="8"/>
  <c r="G30" i="8"/>
  <c r="H22" i="8"/>
  <c r="H30" i="8"/>
  <c r="G8" i="8"/>
  <c r="G23" i="8"/>
  <c r="H34" i="8"/>
  <c r="E29" i="8"/>
  <c r="E27" i="8"/>
  <c r="G18" i="8"/>
  <c r="F28" i="8"/>
  <c r="H123" i="8"/>
  <c r="G19" i="8"/>
  <c r="F30" i="8"/>
  <c r="H24" i="8"/>
  <c r="H122" i="8"/>
  <c r="H120" i="8"/>
  <c r="H18" i="8"/>
  <c r="F9" i="8"/>
  <c r="F29" i="8"/>
  <c r="E8" i="8"/>
  <c r="G115" i="8"/>
  <c r="G117" i="8" s="1"/>
  <c r="G121" i="8"/>
  <c r="D122" i="8"/>
  <c r="E18" i="8"/>
  <c r="G25" i="8"/>
  <c r="G21" i="8"/>
  <c r="E19" i="8"/>
  <c r="F17" i="8"/>
  <c r="G16" i="8"/>
  <c r="G123" i="8"/>
  <c r="G122" i="8"/>
  <c r="G29" i="8"/>
  <c r="E23" i="8"/>
  <c r="F25" i="8"/>
  <c r="E34" i="8"/>
  <c r="H28" i="8"/>
  <c r="I115" i="8"/>
  <c r="I117" i="8" s="1"/>
  <c r="G34" i="8"/>
  <c r="G27" i="8"/>
  <c r="G28" i="8"/>
  <c r="F15" i="8"/>
  <c r="G31" i="8"/>
  <c r="G14" i="8"/>
  <c r="G22" i="8"/>
  <c r="H25" i="8"/>
  <c r="I119" i="8"/>
  <c r="G20" i="8"/>
  <c r="G15" i="8"/>
  <c r="G7" i="8"/>
  <c r="G32" i="8"/>
  <c r="H27" i="8"/>
  <c r="H14" i="8"/>
  <c r="H15" i="8"/>
  <c r="G119" i="8"/>
  <c r="H29" i="8"/>
  <c r="H16" i="8"/>
  <c r="G26" i="8"/>
  <c r="G24" i="8"/>
  <c r="G9" i="8"/>
  <c r="G120" i="8"/>
  <c r="H119" i="8"/>
  <c r="I120" i="8"/>
  <c r="H121" i="8"/>
  <c r="H17" i="8"/>
  <c r="I123" i="8"/>
  <c r="H20" i="8"/>
  <c r="H21" i="8"/>
  <c r="H115" i="8"/>
  <c r="H117" i="8" s="1"/>
  <c r="I34" i="8"/>
  <c r="I122" i="8"/>
  <c r="I121" i="8"/>
  <c r="BL59" i="8"/>
  <c r="BL55" i="8"/>
  <c r="BO95" i="15"/>
  <c r="BP41" i="15"/>
  <c r="BN3" i="15"/>
  <c r="BN2" i="15" s="1"/>
  <c r="BW4" i="9"/>
  <c r="BU4" i="10" s="1"/>
  <c r="BT5" i="8"/>
  <c r="BY73" i="3"/>
  <c r="BU4" i="7"/>
  <c r="BY5" i="3"/>
  <c r="BY26" i="3"/>
  <c r="BY48" i="3" s="1"/>
  <c r="BY1" i="3"/>
  <c r="BY88" i="3"/>
  <c r="BU27" i="10"/>
  <c r="BU37" i="10" s="1"/>
  <c r="BV18" i="10"/>
  <c r="BQ9" i="7"/>
  <c r="BP9" i="8" s="1"/>
  <c r="BQ8" i="7"/>
  <c r="D245" i="1" l="1"/>
  <c r="G9" i="9"/>
  <c r="I9" i="9"/>
  <c r="J9" i="9"/>
  <c r="K9" i="9"/>
  <c r="L9" i="9"/>
  <c r="H9" i="9"/>
  <c r="G19" i="9"/>
  <c r="H19" i="9"/>
  <c r="J19" i="9"/>
  <c r="I19" i="9"/>
  <c r="K19" i="9"/>
  <c r="L19" i="9"/>
  <c r="F7" i="7"/>
  <c r="G7" i="7"/>
  <c r="H124" i="8"/>
  <c r="D244" i="1"/>
  <c r="BU46" i="10"/>
  <c r="BT77" i="8" s="1"/>
  <c r="BS5" i="7"/>
  <c r="BR7" i="8"/>
  <c r="E6" i="7"/>
  <c r="E5" i="7" s="1"/>
  <c r="BU47" i="10"/>
  <c r="BT78" i="8" s="1"/>
  <c r="BU42" i="10"/>
  <c r="BU22" i="10"/>
  <c r="BU32" i="10"/>
  <c r="BU13" i="10"/>
  <c r="D16" i="8"/>
  <c r="BT34" i="10"/>
  <c r="BS44" i="10"/>
  <c r="BR75" i="8" s="1"/>
  <c r="E31" i="11"/>
  <c r="F31" i="11"/>
  <c r="H31" i="11"/>
  <c r="M30" i="3"/>
  <c r="M12" i="3"/>
  <c r="M64" i="3" s="1"/>
  <c r="G270" i="1"/>
  <c r="G274" i="1" s="1"/>
  <c r="E245" i="1"/>
  <c r="E244" i="1" s="1"/>
  <c r="C270" i="1"/>
  <c r="BZ38" i="3"/>
  <c r="BZ54" i="3" s="1"/>
  <c r="BZ34" i="3"/>
  <c r="BX53" i="3"/>
  <c r="I53" i="3" s="1"/>
  <c r="C248" i="1" s="1"/>
  <c r="I37" i="3"/>
  <c r="C272" i="1" s="1"/>
  <c r="BV25" i="10"/>
  <c r="BW16" i="10"/>
  <c r="BP7" i="7"/>
  <c r="BP10" i="7" s="1"/>
  <c r="BO8" i="8"/>
  <c r="BP99" i="15"/>
  <c r="BQ45" i="15"/>
  <c r="BT33" i="10"/>
  <c r="BS38" i="10"/>
  <c r="BS40" i="10" s="1"/>
  <c r="BS43" i="10"/>
  <c r="BK61" i="8"/>
  <c r="BK48" i="8"/>
  <c r="BY119" i="8"/>
  <c r="BY124" i="8" s="1"/>
  <c r="BP95" i="15"/>
  <c r="BQ41" i="15"/>
  <c r="G13" i="8"/>
  <c r="D124" i="8"/>
  <c r="CA3" i="3"/>
  <c r="CB2" i="3"/>
  <c r="BV26" i="10"/>
  <c r="BV36" i="10" s="1"/>
  <c r="BW17" i="10"/>
  <c r="I50" i="3"/>
  <c r="C246" i="1" s="1"/>
  <c r="BU28" i="10"/>
  <c r="BU30" i="10" s="1"/>
  <c r="BT25" i="8" s="1"/>
  <c r="BT106" i="8" s="1"/>
  <c r="BO104" i="15"/>
  <c r="BP50" i="15"/>
  <c r="BV14" i="10"/>
  <c r="BU19" i="10"/>
  <c r="I12" i="3"/>
  <c r="C6" i="13"/>
  <c r="D106" i="8"/>
  <c r="BX52" i="3"/>
  <c r="I52" i="3" s="1"/>
  <c r="C247" i="1" s="1"/>
  <c r="I36" i="3"/>
  <c r="C271" i="1" s="1"/>
  <c r="BP92" i="15"/>
  <c r="BQ38" i="15"/>
  <c r="J19" i="10"/>
  <c r="E270" i="1"/>
  <c r="E274" i="1" s="1"/>
  <c r="BP8" i="8"/>
  <c r="BP6" i="8" s="1"/>
  <c r="BQ7" i="7"/>
  <c r="BQ10" i="7" s="1"/>
  <c r="G6" i="8"/>
  <c r="E6" i="13"/>
  <c r="F106" i="8"/>
  <c r="BV49" i="10"/>
  <c r="BU79" i="8" s="1"/>
  <c r="BW20" i="10"/>
  <c r="L30" i="3"/>
  <c r="L12" i="3"/>
  <c r="L64" i="3" s="1"/>
  <c r="D265" i="1"/>
  <c r="D266" i="1" s="1"/>
  <c r="J30" i="3"/>
  <c r="J12" i="3"/>
  <c r="J64" i="3" s="1"/>
  <c r="BS21" i="8"/>
  <c r="BS17" i="8"/>
  <c r="BS24" i="8"/>
  <c r="BS16" i="8"/>
  <c r="BX39" i="3"/>
  <c r="BQ19" i="8"/>
  <c r="H19" i="8" s="1"/>
  <c r="BU35" i="10"/>
  <c r="BT45" i="10"/>
  <c r="BS76" i="8" s="1"/>
  <c r="BS94" i="8"/>
  <c r="BR92" i="8"/>
  <c r="BV15" i="10"/>
  <c r="D6" i="13"/>
  <c r="E106" i="8"/>
  <c r="BY91" i="3"/>
  <c r="BY38" i="3"/>
  <c r="BY54" i="3" s="1"/>
  <c r="BY34" i="3"/>
  <c r="BQ91" i="15"/>
  <c r="BR37" i="15"/>
  <c r="D31" i="11"/>
  <c r="K30" i="3"/>
  <c r="K12" i="3"/>
  <c r="K64" i="3" s="1"/>
  <c r="BP98" i="15"/>
  <c r="BQ44" i="15"/>
  <c r="BX56" i="3"/>
  <c r="I40" i="3"/>
  <c r="BM39" i="8"/>
  <c r="BM35" i="8"/>
  <c r="BM37" i="8" s="1"/>
  <c r="BP96" i="15"/>
  <c r="BQ42" i="15"/>
  <c r="BW3" i="9"/>
  <c r="BU3" i="10" s="1"/>
  <c r="BT4" i="8"/>
  <c r="BU3" i="7"/>
  <c r="G124" i="8"/>
  <c r="F6" i="13"/>
  <c r="G106" i="8"/>
  <c r="F6" i="8"/>
  <c r="F124" i="8"/>
  <c r="BP102" i="15"/>
  <c r="BQ48" i="15"/>
  <c r="BP97" i="15"/>
  <c r="BQ43" i="15"/>
  <c r="BP93" i="15"/>
  <c r="BQ39" i="15"/>
  <c r="G245" i="1"/>
  <c r="G244" i="1" s="1"/>
  <c r="M39" i="3"/>
  <c r="G277" i="1" s="1"/>
  <c r="BT3" i="10"/>
  <c r="J23" i="9"/>
  <c r="I12" i="9"/>
  <c r="I17" i="9"/>
  <c r="H7" i="9"/>
  <c r="I14" i="9"/>
  <c r="I15" i="9"/>
  <c r="G24" i="9"/>
  <c r="G16" i="9"/>
  <c r="H26" i="9"/>
  <c r="G6" i="9"/>
  <c r="H14" i="9"/>
  <c r="J27" i="9"/>
  <c r="J12" i="9"/>
  <c r="G11" i="9"/>
  <c r="I26" i="9"/>
  <c r="H12" i="9"/>
  <c r="I28" i="9"/>
  <c r="G22" i="9"/>
  <c r="G5" i="9"/>
  <c r="G25" i="9"/>
  <c r="K20" i="9"/>
  <c r="H23" i="9"/>
  <c r="H11" i="9"/>
  <c r="H22" i="9"/>
  <c r="G14" i="9"/>
  <c r="J11" i="9"/>
  <c r="G15" i="9"/>
  <c r="H17" i="9"/>
  <c r="G18" i="9"/>
  <c r="I25" i="9"/>
  <c r="H10" i="9"/>
  <c r="I24" i="9"/>
  <c r="J6" i="9"/>
  <c r="J25" i="9"/>
  <c r="H5" i="9"/>
  <c r="G27" i="9"/>
  <c r="H13" i="9"/>
  <c r="I27" i="9"/>
  <c r="G26" i="9"/>
  <c r="I18" i="9"/>
  <c r="G13" i="9"/>
  <c r="H15" i="9"/>
  <c r="G21" i="9"/>
  <c r="J5" i="9"/>
  <c r="I22" i="9"/>
  <c r="I21" i="9"/>
  <c r="G8" i="9"/>
  <c r="I20" i="9"/>
  <c r="J18" i="9"/>
  <c r="I16" i="9"/>
  <c r="K11" i="9"/>
  <c r="H16" i="9"/>
  <c r="H21" i="9"/>
  <c r="G28" i="9"/>
  <c r="K22" i="9"/>
  <c r="H20" i="9"/>
  <c r="I7" i="9"/>
  <c r="I5" i="9"/>
  <c r="H6" i="9"/>
  <c r="I23" i="9"/>
  <c r="H27" i="9"/>
  <c r="K28" i="9"/>
  <c r="K18" i="9"/>
  <c r="H18" i="9"/>
  <c r="J14" i="9"/>
  <c r="G12" i="9"/>
  <c r="H28" i="9"/>
  <c r="J17" i="9"/>
  <c r="K27" i="9"/>
  <c r="K10" i="9"/>
  <c r="J16" i="9"/>
  <c r="I13" i="9"/>
  <c r="G17" i="9"/>
  <c r="I10" i="9"/>
  <c r="J13" i="9"/>
  <c r="J21" i="9"/>
  <c r="I11" i="9"/>
  <c r="G10" i="9"/>
  <c r="I8" i="9"/>
  <c r="G7" i="9"/>
  <c r="H24" i="9"/>
  <c r="J26" i="9"/>
  <c r="I6" i="9"/>
  <c r="K16" i="9"/>
  <c r="J20" i="9"/>
  <c r="J8" i="9"/>
  <c r="G23" i="9"/>
  <c r="K24" i="9"/>
  <c r="G20" i="9"/>
  <c r="H25" i="9"/>
  <c r="H8" i="9"/>
  <c r="L16" i="9"/>
  <c r="K17" i="9"/>
  <c r="K25" i="9"/>
  <c r="L13" i="9"/>
  <c r="K23" i="9"/>
  <c r="L20" i="9"/>
  <c r="K8" i="9"/>
  <c r="L23" i="9"/>
  <c r="K7" i="9"/>
  <c r="K15" i="9"/>
  <c r="L7" i="9"/>
  <c r="L17" i="9"/>
  <c r="L22" i="9"/>
  <c r="L18" i="9"/>
  <c r="L27" i="9"/>
  <c r="L12" i="9"/>
  <c r="K12" i="9"/>
  <c r="L10" i="9"/>
  <c r="L28" i="9"/>
  <c r="J7" i="9"/>
  <c r="K5" i="9"/>
  <c r="L11" i="9"/>
  <c r="L8" i="9"/>
  <c r="L14" i="9"/>
  <c r="L5" i="9"/>
  <c r="J22" i="9"/>
  <c r="J28" i="9"/>
  <c r="L26" i="9"/>
  <c r="L6" i="9"/>
  <c r="L15" i="9"/>
  <c r="K14" i="9"/>
  <c r="L25" i="9"/>
  <c r="L24" i="9"/>
  <c r="J15" i="9"/>
  <c r="K13" i="9"/>
  <c r="K26" i="9"/>
  <c r="J10" i="9"/>
  <c r="J24" i="9"/>
  <c r="K21" i="9"/>
  <c r="K6" i="9"/>
  <c r="L21" i="9"/>
  <c r="BX77" i="3"/>
  <c r="BN59" i="8"/>
  <c r="BN55" i="8"/>
  <c r="BP101" i="15"/>
  <c r="BQ47" i="15"/>
  <c r="CE35" i="3"/>
  <c r="CD51" i="3"/>
  <c r="BP94" i="15"/>
  <c r="BQ40" i="15"/>
  <c r="BO105" i="15"/>
  <c r="BP51" i="15"/>
  <c r="BO3" i="15"/>
  <c r="BO2" i="15" s="1"/>
  <c r="BX4" i="9"/>
  <c r="BV4" i="10" s="1"/>
  <c r="BV4" i="7"/>
  <c r="BU5" i="8"/>
  <c r="BZ73" i="3"/>
  <c r="BZ26" i="3"/>
  <c r="BZ48" i="3" s="1"/>
  <c r="BZ1" i="3"/>
  <c r="BZ88" i="3"/>
  <c r="BZ91" i="3" s="1"/>
  <c r="BZ5" i="3"/>
  <c r="BV27" i="10"/>
  <c r="BV37" i="10" s="1"/>
  <c r="BW18" i="10"/>
  <c r="I124" i="8"/>
  <c r="E124" i="8"/>
  <c r="E6" i="8"/>
  <c r="BR6" i="7"/>
  <c r="C31" i="11"/>
  <c r="G31" i="11"/>
  <c r="D270" i="1"/>
  <c r="D274" i="1" s="1"/>
  <c r="BX78" i="3"/>
  <c r="BN52" i="8"/>
  <c r="BN45" i="8"/>
  <c r="BN33" i="8"/>
  <c r="BP103" i="15"/>
  <c r="BQ49" i="15"/>
  <c r="BL35" i="8"/>
  <c r="BL37" i="8" s="1"/>
  <c r="BL39" i="8"/>
  <c r="E13" i="8"/>
  <c r="BT102" i="8"/>
  <c r="BT42" i="8" s="1"/>
  <c r="BT50" i="8" s="1"/>
  <c r="BT65" i="8"/>
  <c r="G6" i="13"/>
  <c r="H106" i="8"/>
  <c r="F13" i="8"/>
  <c r="BP100" i="15"/>
  <c r="BQ46" i="15"/>
  <c r="H7" i="7"/>
  <c r="F245" i="1"/>
  <c r="F244" i="1" s="1"/>
  <c r="F270" i="1"/>
  <c r="F274" i="1" s="1"/>
  <c r="BR48" i="10"/>
  <c r="BQ74" i="8"/>
  <c r="BQ80" i="8" s="1"/>
  <c r="BK104" i="8"/>
  <c r="BK113" i="8" s="1"/>
  <c r="BK126" i="8" s="1"/>
  <c r="BK96" i="8"/>
  <c r="BK63" i="8"/>
  <c r="BK38" i="8"/>
  <c r="BK47" i="8"/>
  <c r="BK40" i="8"/>
  <c r="BK54" i="8" s="1"/>
  <c r="BS19" i="8" l="1"/>
  <c r="I30" i="3"/>
  <c r="L30" i="9"/>
  <c r="BV46" i="10"/>
  <c r="BU77" i="8" s="1"/>
  <c r="BV47" i="10"/>
  <c r="BU78" i="8" s="1"/>
  <c r="BQ100" i="15"/>
  <c r="BR46" i="15"/>
  <c r="BQ93" i="15"/>
  <c r="BR39" i="15"/>
  <c r="BQ98" i="15"/>
  <c r="BR44" i="15"/>
  <c r="BW49" i="10"/>
  <c r="BV79" i="8" s="1"/>
  <c r="BX20" i="10"/>
  <c r="BZ40" i="3"/>
  <c r="BZ56" i="3" s="1"/>
  <c r="BZ37" i="3"/>
  <c r="BZ53" i="3" s="1"/>
  <c r="BZ50" i="3"/>
  <c r="BZ36" i="3"/>
  <c r="BZ52" i="3" s="1"/>
  <c r="H30" i="9"/>
  <c r="G30" i="9"/>
  <c r="BQ96" i="15"/>
  <c r="BR42" i="15"/>
  <c r="BO90" i="15"/>
  <c r="BO89" i="15" s="1"/>
  <c r="BP3" i="15"/>
  <c r="BP2" i="15" s="1"/>
  <c r="BY4" i="9"/>
  <c r="BW4" i="10" s="1"/>
  <c r="BV5" i="8"/>
  <c r="CA73" i="3"/>
  <c r="BW4" i="7"/>
  <c r="CA88" i="3"/>
  <c r="CA5" i="3"/>
  <c r="CA26" i="3"/>
  <c r="CA48" i="3" s="1"/>
  <c r="CA1" i="3"/>
  <c r="C274" i="1"/>
  <c r="F43" i="8"/>
  <c r="F11" i="8"/>
  <c r="I30" i="9"/>
  <c r="BQ97" i="15"/>
  <c r="BR43" i="15"/>
  <c r="BV35" i="10"/>
  <c r="BU45" i="10"/>
  <c r="BT76" i="8" s="1"/>
  <c r="BW25" i="10"/>
  <c r="BX16" i="10"/>
  <c r="BN39" i="8"/>
  <c r="BN35" i="8"/>
  <c r="BN37" i="8" s="1"/>
  <c r="BP104" i="15"/>
  <c r="BQ50" i="15"/>
  <c r="BO6" i="8"/>
  <c r="E46" i="8"/>
  <c r="BL61" i="8"/>
  <c r="BL48" i="8"/>
  <c r="BM104" i="8"/>
  <c r="BM113" i="8" s="1"/>
  <c r="BM126" i="8" s="1"/>
  <c r="BM96" i="8"/>
  <c r="BM63" i="8"/>
  <c r="BM47" i="8"/>
  <c r="BM40" i="8"/>
  <c r="BM54" i="8" s="1"/>
  <c r="BM38" i="8"/>
  <c r="G43" i="8"/>
  <c r="G57" i="8" s="1"/>
  <c r="G11" i="8"/>
  <c r="BQ92" i="15"/>
  <c r="BR38" i="15"/>
  <c r="C245" i="1"/>
  <c r="G46" i="8"/>
  <c r="BS48" i="10"/>
  <c r="BR74" i="8"/>
  <c r="BR80" i="8" s="1"/>
  <c r="BR26" i="8"/>
  <c r="D7" i="8"/>
  <c r="BQ94" i="15"/>
  <c r="BR40" i="15"/>
  <c r="BY40" i="3"/>
  <c r="BY56" i="3" s="1"/>
  <c r="BY37" i="3"/>
  <c r="BY53" i="3" s="1"/>
  <c r="BY50" i="3"/>
  <c r="BY36" i="3"/>
  <c r="BY52" i="3" s="1"/>
  <c r="BT94" i="8"/>
  <c r="BS92" i="8"/>
  <c r="BW27" i="10"/>
  <c r="BW37" i="10" s="1"/>
  <c r="BX18" i="10"/>
  <c r="BV42" i="10"/>
  <c r="BV22" i="10"/>
  <c r="BV32" i="10"/>
  <c r="BV13" i="10"/>
  <c r="BQ101" i="15"/>
  <c r="BR47" i="15"/>
  <c r="BL104" i="8"/>
  <c r="BL113" i="8" s="1"/>
  <c r="BL126" i="8" s="1"/>
  <c r="BL96" i="8"/>
  <c r="BL63" i="8"/>
  <c r="BL47" i="8"/>
  <c r="BL38" i="8"/>
  <c r="BL40" i="8"/>
  <c r="BL54" i="8" s="1"/>
  <c r="BQ7" i="8"/>
  <c r="BR5" i="7"/>
  <c r="I6" i="7"/>
  <c r="I5" i="7" s="1"/>
  <c r="K30" i="9"/>
  <c r="F23" i="10"/>
  <c r="F24" i="10"/>
  <c r="E25" i="10"/>
  <c r="E35" i="10" s="1"/>
  <c r="F26" i="10"/>
  <c r="F5" i="10"/>
  <c r="F27" i="10"/>
  <c r="E8" i="10"/>
  <c r="E7" i="10"/>
  <c r="E27" i="10"/>
  <c r="E37" i="10" s="1"/>
  <c r="F7" i="10"/>
  <c r="F8" i="10"/>
  <c r="H6" i="10"/>
  <c r="E29" i="10"/>
  <c r="E39" i="10" s="1"/>
  <c r="I26" i="10"/>
  <c r="E24" i="10"/>
  <c r="E34" i="10" s="1"/>
  <c r="F6" i="10"/>
  <c r="E6" i="10"/>
  <c r="E5" i="10"/>
  <c r="E10" i="10"/>
  <c r="E23" i="10"/>
  <c r="F25" i="10"/>
  <c r="F29" i="10"/>
  <c r="G6" i="10"/>
  <c r="G7" i="10"/>
  <c r="E26" i="10"/>
  <c r="E36" i="10" s="1"/>
  <c r="G23" i="10"/>
  <c r="G10" i="10"/>
  <c r="H25" i="10"/>
  <c r="H8" i="10"/>
  <c r="G24" i="10"/>
  <c r="H27" i="10"/>
  <c r="E9" i="10"/>
  <c r="G26" i="10"/>
  <c r="G25" i="10"/>
  <c r="G27" i="10"/>
  <c r="G5" i="10"/>
  <c r="G9" i="10"/>
  <c r="G8" i="10"/>
  <c r="F10" i="10"/>
  <c r="I25" i="10"/>
  <c r="H23" i="10"/>
  <c r="F9" i="10"/>
  <c r="G29" i="10"/>
  <c r="H24" i="10"/>
  <c r="H7" i="10"/>
  <c r="I7" i="10"/>
  <c r="I8" i="10"/>
  <c r="H29" i="10"/>
  <c r="I29" i="10"/>
  <c r="H10" i="10"/>
  <c r="I23" i="10"/>
  <c r="I10" i="10"/>
  <c r="H26" i="10"/>
  <c r="H9" i="10"/>
  <c r="I5" i="10"/>
  <c r="I6" i="10"/>
  <c r="I27" i="10"/>
  <c r="H5" i="10"/>
  <c r="I24" i="10"/>
  <c r="I9" i="10"/>
  <c r="J25" i="10"/>
  <c r="J29" i="10"/>
  <c r="J8" i="10"/>
  <c r="J10" i="10"/>
  <c r="J27" i="10"/>
  <c r="J9" i="10"/>
  <c r="J23" i="10"/>
  <c r="J26" i="10"/>
  <c r="J5" i="10"/>
  <c r="J24" i="10"/>
  <c r="J6" i="10"/>
  <c r="J7" i="10"/>
  <c r="BQ102" i="15"/>
  <c r="BR48" i="15"/>
  <c r="BM61" i="8"/>
  <c r="BM48" i="8"/>
  <c r="BX55" i="3"/>
  <c r="I55" i="3" s="1"/>
  <c r="C250" i="1" s="1"/>
  <c r="I39" i="3"/>
  <c r="C277" i="1" s="1"/>
  <c r="H12" i="3"/>
  <c r="BV28" i="10"/>
  <c r="BV30" i="10" s="1"/>
  <c r="BU25" i="8" s="1"/>
  <c r="BU106" i="8" s="1"/>
  <c r="BS9" i="7"/>
  <c r="BS8" i="7"/>
  <c r="F46" i="8"/>
  <c r="BQ103" i="15"/>
  <c r="BR49" i="15"/>
  <c r="CA91" i="3"/>
  <c r="BP105" i="15"/>
  <c r="BQ51" i="15"/>
  <c r="BW15" i="10"/>
  <c r="BP11" i="8"/>
  <c r="BP31" i="8"/>
  <c r="BP13" i="8" s="1"/>
  <c r="BP46" i="8" s="1"/>
  <c r="BP43" i="8"/>
  <c r="BW26" i="10"/>
  <c r="BW36" i="10" s="1"/>
  <c r="BX17" i="10"/>
  <c r="BQ95" i="15"/>
  <c r="BR41" i="15"/>
  <c r="BU33" i="10"/>
  <c r="BT38" i="10"/>
  <c r="BT40" i="10" s="1"/>
  <c r="BT43" i="10"/>
  <c r="J30" i="9"/>
  <c r="CB3" i="3"/>
  <c r="CC2" i="3"/>
  <c r="BU102" i="8"/>
  <c r="BU42" i="8" s="1"/>
  <c r="BU50" i="8" s="1"/>
  <c r="BU65" i="8"/>
  <c r="BK60" i="8"/>
  <c r="BK53" i="8"/>
  <c r="E43" i="8"/>
  <c r="E11" i="8"/>
  <c r="BX3" i="9"/>
  <c r="BV3" i="10" s="1"/>
  <c r="BU4" i="8"/>
  <c r="BV3" i="7"/>
  <c r="BT21" i="8"/>
  <c r="BT17" i="8"/>
  <c r="BT24" i="8"/>
  <c r="BT16" i="8"/>
  <c r="BR91" i="15"/>
  <c r="BS37" i="15"/>
  <c r="BP36" i="15"/>
  <c r="CA32" i="3" s="1"/>
  <c r="BV19" i="10"/>
  <c r="BW14" i="10"/>
  <c r="BQ99" i="15"/>
  <c r="BR45" i="15"/>
  <c r="BU34" i="10"/>
  <c r="BT44" i="10"/>
  <c r="BS75" i="8" s="1"/>
  <c r="BP90" i="15" l="1"/>
  <c r="BP89" i="15" s="1"/>
  <c r="I64" i="3"/>
  <c r="H11" i="10"/>
  <c r="F7" i="13" s="1"/>
  <c r="BW46" i="10"/>
  <c r="BV77" i="8" s="1"/>
  <c r="BW47" i="10"/>
  <c r="BV78" i="8" s="1"/>
  <c r="BX15" i="10"/>
  <c r="I11" i="10"/>
  <c r="G7" i="13" s="1"/>
  <c r="F34" i="10"/>
  <c r="E44" i="10"/>
  <c r="BW35" i="10"/>
  <c r="BV45" i="10"/>
  <c r="BU76" i="8" s="1"/>
  <c r="BW42" i="10"/>
  <c r="BW32" i="10"/>
  <c r="BW22" i="10"/>
  <c r="BW13" i="10"/>
  <c r="BR9" i="7"/>
  <c r="BR8" i="7"/>
  <c r="BR101" i="15"/>
  <c r="BS47" i="15"/>
  <c r="BS101" i="15" s="1"/>
  <c r="BY77" i="3"/>
  <c r="G45" i="8"/>
  <c r="G52" i="8"/>
  <c r="G33" i="8"/>
  <c r="G12" i="8"/>
  <c r="BN96" i="8"/>
  <c r="BN63" i="8"/>
  <c r="BN104" i="8"/>
  <c r="BN113" i="8" s="1"/>
  <c r="BN126" i="8" s="1"/>
  <c r="BN47" i="8"/>
  <c r="BN40" i="8"/>
  <c r="BN54" i="8" s="1"/>
  <c r="BN38" i="8"/>
  <c r="BR97" i="15"/>
  <c r="BS43" i="15"/>
  <c r="BS97" i="15" s="1"/>
  <c r="BY3" i="9"/>
  <c r="BW3" i="10" s="1"/>
  <c r="BW3" i="7"/>
  <c r="BV4" i="8"/>
  <c r="BZ78" i="3"/>
  <c r="BX26" i="10"/>
  <c r="BX36" i="10" s="1"/>
  <c r="BY17" i="10"/>
  <c r="D26" i="8"/>
  <c r="BQ104" i="15"/>
  <c r="BR50" i="15"/>
  <c r="BR100" i="15"/>
  <c r="BS46" i="15"/>
  <c r="BS100" i="15" s="1"/>
  <c r="CA38" i="3"/>
  <c r="CA54" i="3" s="1"/>
  <c r="CA34" i="3"/>
  <c r="BU21" i="8"/>
  <c r="BU17" i="8"/>
  <c r="BU24" i="8"/>
  <c r="BU16" i="8"/>
  <c r="BR8" i="8"/>
  <c r="BS7" i="7"/>
  <c r="BS10" i="7" s="1"/>
  <c r="E10" i="7" s="1"/>
  <c r="J11" i="10"/>
  <c r="H7" i="13" s="1"/>
  <c r="F39" i="10"/>
  <c r="E49" i="10"/>
  <c r="F11" i="10"/>
  <c r="D7" i="13" s="1"/>
  <c r="BQ26" i="8"/>
  <c r="H26" i="8" s="1"/>
  <c r="H7" i="8"/>
  <c r="BY78" i="3"/>
  <c r="BN61" i="8"/>
  <c r="BN48" i="8"/>
  <c r="BV102" i="8"/>
  <c r="BV42" i="8" s="1"/>
  <c r="BV50" i="8" s="1"/>
  <c r="BV65" i="8"/>
  <c r="BQ36" i="15"/>
  <c r="CB32" i="3" s="1"/>
  <c r="BT48" i="10"/>
  <c r="BS74" i="8"/>
  <c r="BS80" i="8" s="1"/>
  <c r="BS91" i="15"/>
  <c r="BP55" i="8"/>
  <c r="BR9" i="8"/>
  <c r="D9" i="8" s="1"/>
  <c r="E9" i="7"/>
  <c r="E7" i="7" s="1"/>
  <c r="G11" i="10"/>
  <c r="E7" i="13" s="1"/>
  <c r="E28" i="10"/>
  <c r="E30" i="10" s="1"/>
  <c r="E33" i="10"/>
  <c r="BU94" i="8"/>
  <c r="BT92" i="8"/>
  <c r="BR94" i="15"/>
  <c r="BS40" i="15"/>
  <c r="BS94" i="15" s="1"/>
  <c r="BR96" i="15"/>
  <c r="BS42" i="15"/>
  <c r="BS96" i="15" s="1"/>
  <c r="BZ39" i="3"/>
  <c r="BZ55" i="3" s="1"/>
  <c r="BV6" i="7" s="1"/>
  <c r="BR98" i="15"/>
  <c r="BS44" i="15"/>
  <c r="BS98" i="15" s="1"/>
  <c r="J28" i="10"/>
  <c r="J30" i="10" s="1"/>
  <c r="I28" i="10"/>
  <c r="I30" i="10" s="1"/>
  <c r="F35" i="10"/>
  <c r="E45" i="10"/>
  <c r="E55" i="8"/>
  <c r="BX25" i="10"/>
  <c r="BY16" i="10"/>
  <c r="F52" i="8"/>
  <c r="F45" i="8"/>
  <c r="F33" i="8"/>
  <c r="F12" i="8"/>
  <c r="BQ3" i="15"/>
  <c r="BQ2" i="15" s="1"/>
  <c r="BZ4" i="9"/>
  <c r="BX4" i="10" s="1"/>
  <c r="BX4" i="7"/>
  <c r="BW5" i="8"/>
  <c r="CB88" i="3"/>
  <c r="CB91" i="3" s="1"/>
  <c r="CB73" i="3"/>
  <c r="CB5" i="3"/>
  <c r="CB26" i="3"/>
  <c r="CB48" i="3" s="1"/>
  <c r="CB1" i="3"/>
  <c r="BV34" i="10"/>
  <c r="BU44" i="10"/>
  <c r="BT75" i="8" s="1"/>
  <c r="BR99" i="15"/>
  <c r="BS45" i="15"/>
  <c r="BS99" i="15" s="1"/>
  <c r="BR103" i="15"/>
  <c r="BS49" i="15"/>
  <c r="BS103" i="15" s="1"/>
  <c r="G28" i="10"/>
  <c r="G30" i="10" s="1"/>
  <c r="E11" i="10"/>
  <c r="BL60" i="8"/>
  <c r="BL53" i="8"/>
  <c r="G55" i="8"/>
  <c r="G59" i="8"/>
  <c r="BM60" i="8"/>
  <c r="BM53" i="8"/>
  <c r="BW28" i="10"/>
  <c r="BW30" i="10" s="1"/>
  <c r="BV25" i="8" s="1"/>
  <c r="BV106" i="8" s="1"/>
  <c r="F57" i="8"/>
  <c r="BR93" i="15"/>
  <c r="BS39" i="15"/>
  <c r="BS93" i="15" s="1"/>
  <c r="BX27" i="10"/>
  <c r="BX37" i="10" s="1"/>
  <c r="BY18" i="10"/>
  <c r="BR92" i="15"/>
  <c r="BS38" i="15"/>
  <c r="BS92" i="15" s="1"/>
  <c r="BX49" i="10"/>
  <c r="BW79" i="8" s="1"/>
  <c r="BY20" i="10"/>
  <c r="F59" i="8"/>
  <c r="F55" i="8"/>
  <c r="BR36" i="15"/>
  <c r="CC32" i="3" s="1"/>
  <c r="BQ105" i="15"/>
  <c r="BQ90" i="15" s="1"/>
  <c r="BQ89" i="15" s="1"/>
  <c r="BR51" i="15"/>
  <c r="BU38" i="10"/>
  <c r="BU40" i="10" s="1"/>
  <c r="BV33" i="10"/>
  <c r="BU43" i="10"/>
  <c r="BP45" i="8"/>
  <c r="BP52" i="8"/>
  <c r="BP33" i="8"/>
  <c r="BR95" i="15"/>
  <c r="BS41" i="15"/>
  <c r="BS95" i="15" s="1"/>
  <c r="BP12" i="8"/>
  <c r="BR102" i="15"/>
  <c r="BS48" i="15"/>
  <c r="BS102" i="15" s="1"/>
  <c r="BX14" i="10"/>
  <c r="BW19" i="10"/>
  <c r="E45" i="8"/>
  <c r="E52" i="8"/>
  <c r="E33" i="8"/>
  <c r="E12" i="8"/>
  <c r="CC3" i="3"/>
  <c r="CD2" i="3"/>
  <c r="CD3" i="3" s="1"/>
  <c r="BT6" i="7"/>
  <c r="H28" i="10"/>
  <c r="H30" i="10" s="1"/>
  <c r="F36" i="10"/>
  <c r="E46" i="10"/>
  <c r="F37" i="10"/>
  <c r="E47" i="10"/>
  <c r="F28" i="10"/>
  <c r="F30" i="10" s="1"/>
  <c r="BY39" i="3"/>
  <c r="BY55" i="3" s="1"/>
  <c r="BU6" i="7" s="1"/>
  <c r="C244" i="1"/>
  <c r="BO43" i="8"/>
  <c r="BO57" i="8" s="1"/>
  <c r="BO11" i="8"/>
  <c r="BO12" i="8" s="1"/>
  <c r="BO31" i="8"/>
  <c r="BZ77" i="3"/>
  <c r="BU19" i="8" s="1"/>
  <c r="BX28" i="10" l="1"/>
  <c r="BX30" i="10" s="1"/>
  <c r="BW25" i="8" s="1"/>
  <c r="BW106" i="8" s="1"/>
  <c r="BX47" i="10"/>
  <c r="BW78" i="8" s="1"/>
  <c r="BX46" i="10"/>
  <c r="BW77" i="8" s="1"/>
  <c r="BT7" i="8"/>
  <c r="BU5" i="7"/>
  <c r="BU7" i="8"/>
  <c r="BV5" i="7"/>
  <c r="BS3" i="15"/>
  <c r="BS2" i="15" s="1"/>
  <c r="CB4" i="9"/>
  <c r="BZ4" i="10" s="1"/>
  <c r="BY5" i="8"/>
  <c r="BZ4" i="7"/>
  <c r="CD88" i="3"/>
  <c r="CD73" i="3"/>
  <c r="CD5" i="3"/>
  <c r="CD26" i="3"/>
  <c r="CD48" i="3" s="1"/>
  <c r="CD1" i="3"/>
  <c r="CB34" i="3"/>
  <c r="CB38" i="3"/>
  <c r="CB54" i="3" s="1"/>
  <c r="BY15" i="10"/>
  <c r="CA37" i="3"/>
  <c r="CA53" i="3" s="1"/>
  <c r="CA36" i="3"/>
  <c r="CA52" i="3" s="1"/>
  <c r="CA39" i="3"/>
  <c r="CA55" i="3" s="1"/>
  <c r="CA50" i="3"/>
  <c r="CA78" i="3"/>
  <c r="CA40" i="3"/>
  <c r="CA56" i="3" s="1"/>
  <c r="BY26" i="10"/>
  <c r="BY36" i="10" s="1"/>
  <c r="BZ17" i="10"/>
  <c r="G39" i="8"/>
  <c r="G35" i="8"/>
  <c r="BQ8" i="8"/>
  <c r="BR7" i="7"/>
  <c r="BR10" i="7" s="1"/>
  <c r="I10" i="7" s="1"/>
  <c r="I8" i="7"/>
  <c r="BR3" i="15"/>
  <c r="BR2" i="15" s="1"/>
  <c r="CA4" i="9"/>
  <c r="BY4" i="10" s="1"/>
  <c r="BY4" i="7"/>
  <c r="BX5" i="8"/>
  <c r="CC88" i="3"/>
  <c r="CD91" i="3" s="1"/>
  <c r="CC73" i="3"/>
  <c r="CC5" i="3"/>
  <c r="CC26" i="3"/>
  <c r="CC48" i="3" s="1"/>
  <c r="CC1" i="3"/>
  <c r="D8" i="8"/>
  <c r="D6" i="8" s="1"/>
  <c r="BR6" i="8"/>
  <c r="BQ9" i="8"/>
  <c r="H9" i="8" s="1"/>
  <c r="I9" i="7"/>
  <c r="BX35" i="10"/>
  <c r="BW45" i="10"/>
  <c r="BV76" i="8" s="1"/>
  <c r="BY25" i="10"/>
  <c r="BZ16" i="10"/>
  <c r="G37" i="10"/>
  <c r="F47" i="10"/>
  <c r="CC38" i="3"/>
  <c r="CC54" i="3" s="1"/>
  <c r="CC34" i="3"/>
  <c r="BX42" i="10"/>
  <c r="BX32" i="10"/>
  <c r="BX13" i="10"/>
  <c r="BX22" i="10"/>
  <c r="BY49" i="10"/>
  <c r="BX79" i="8" s="1"/>
  <c r="BZ20" i="10"/>
  <c r="BZ49" i="10" s="1"/>
  <c r="BY79" i="8" s="1"/>
  <c r="I79" i="8" s="1"/>
  <c r="BP57" i="8"/>
  <c r="F35" i="8"/>
  <c r="F39" i="8"/>
  <c r="BV94" i="8"/>
  <c r="BU92" i="8"/>
  <c r="BN53" i="8"/>
  <c r="BN60" i="8"/>
  <c r="G35" i="10"/>
  <c r="F45" i="10"/>
  <c r="G39" i="10"/>
  <c r="F49" i="10"/>
  <c r="BY27" i="10"/>
  <c r="BY37" i="10" s="1"/>
  <c r="BZ18" i="10"/>
  <c r="BO13" i="8"/>
  <c r="BO46" i="8" s="1"/>
  <c r="BZ3" i="9"/>
  <c r="BX3" i="10" s="1"/>
  <c r="BW4" i="8"/>
  <c r="BX3" i="7"/>
  <c r="E39" i="8"/>
  <c r="E48" i="8" s="1"/>
  <c r="E35" i="8"/>
  <c r="BR104" i="15"/>
  <c r="BR90" i="15" s="1"/>
  <c r="BR89" i="15" s="1"/>
  <c r="BS50" i="15"/>
  <c r="BS104" i="15" s="1"/>
  <c r="BV21" i="8"/>
  <c r="BV17" i="8"/>
  <c r="BV24" i="8"/>
  <c r="BV16" i="8"/>
  <c r="BU48" i="10"/>
  <c r="BT74" i="8"/>
  <c r="BT80" i="8" s="1"/>
  <c r="BO45" i="8"/>
  <c r="BO52" i="8"/>
  <c r="BV38" i="10"/>
  <c r="BV40" i="10" s="1"/>
  <c r="BW33" i="10"/>
  <c r="BV43" i="10"/>
  <c r="G36" i="10"/>
  <c r="F46" i="10"/>
  <c r="BR105" i="15"/>
  <c r="BS51" i="15"/>
  <c r="BS105" i="15" s="1"/>
  <c r="F33" i="10"/>
  <c r="E38" i="10"/>
  <c r="E40" i="10" s="1"/>
  <c r="E43" i="10"/>
  <c r="E48" i="10" s="1"/>
  <c r="D81" i="8" s="1"/>
  <c r="BT5" i="7"/>
  <c r="BS7" i="8"/>
  <c r="BY14" i="10"/>
  <c r="BX19" i="10"/>
  <c r="BP39" i="8"/>
  <c r="BP35" i="8"/>
  <c r="BP37" i="8" s="1"/>
  <c r="BW34" i="10"/>
  <c r="BV44" i="10"/>
  <c r="BU75" i="8" s="1"/>
  <c r="BW102" i="8"/>
  <c r="BW42" i="8" s="1"/>
  <c r="BW50" i="8" s="1"/>
  <c r="BW65" i="8"/>
  <c r="BT19" i="8"/>
  <c r="G34" i="10"/>
  <c r="F44" i="10"/>
  <c r="CA77" i="3" l="1"/>
  <c r="BV19" i="8" s="1"/>
  <c r="BS90" i="15"/>
  <c r="BS89" i="15" s="1"/>
  <c r="I7" i="7"/>
  <c r="BO33" i="8"/>
  <c r="BY46" i="10"/>
  <c r="BX77" i="8" s="1"/>
  <c r="BY47" i="10"/>
  <c r="BX78" i="8" s="1"/>
  <c r="BZ15" i="10"/>
  <c r="BU26" i="8"/>
  <c r="BU9" i="7"/>
  <c r="BT9" i="8" s="1"/>
  <c r="BU8" i="7"/>
  <c r="BW17" i="8"/>
  <c r="BW24" i="8"/>
  <c r="BW16" i="8"/>
  <c r="BW21" i="8"/>
  <c r="H39" i="10"/>
  <c r="G49" i="10"/>
  <c r="F61" i="8"/>
  <c r="F48" i="8"/>
  <c r="H8" i="8"/>
  <c r="H6" i="8" s="1"/>
  <c r="BQ6" i="8"/>
  <c r="BT26" i="8"/>
  <c r="G36" i="8"/>
  <c r="BS26" i="8"/>
  <c r="H35" i="10"/>
  <c r="G45" i="10"/>
  <c r="CC50" i="3"/>
  <c r="CC40" i="3"/>
  <c r="CC56" i="3" s="1"/>
  <c r="CC37" i="3"/>
  <c r="CC53" i="3" s="1"/>
  <c r="CC36" i="3"/>
  <c r="CC52" i="3" s="1"/>
  <c r="H37" i="10"/>
  <c r="G47" i="10"/>
  <c r="BR43" i="8"/>
  <c r="BR11" i="8"/>
  <c r="BR31" i="8"/>
  <c r="BR12" i="8"/>
  <c r="BX102" i="8"/>
  <c r="BX42" i="8" s="1"/>
  <c r="BX50" i="8" s="1"/>
  <c r="BX65" i="8"/>
  <c r="G61" i="8"/>
  <c r="G48" i="8"/>
  <c r="BW6" i="7"/>
  <c r="BY102" i="8"/>
  <c r="BY42" i="8" s="1"/>
  <c r="BY50" i="8" s="1"/>
  <c r="BY65" i="8"/>
  <c r="H36" i="10"/>
  <c r="G46" i="10"/>
  <c r="BZ25" i="10"/>
  <c r="D43" i="8"/>
  <c r="E57" i="8" s="1"/>
  <c r="D11" i="8"/>
  <c r="CB50" i="3"/>
  <c r="CB37" i="3"/>
  <c r="CB53" i="3" s="1"/>
  <c r="CB40" i="3"/>
  <c r="CB56" i="3" s="1"/>
  <c r="CB36" i="3"/>
  <c r="CB52" i="3" s="1"/>
  <c r="BZ42" i="10"/>
  <c r="BZ22" i="10"/>
  <c r="BZ32" i="10"/>
  <c r="BZ13" i="10"/>
  <c r="BV48" i="10"/>
  <c r="BU74" i="8"/>
  <c r="BU80" i="8" s="1"/>
  <c r="BP96" i="8"/>
  <c r="BP104" i="8"/>
  <c r="BP113" i="8" s="1"/>
  <c r="BP126" i="8" s="1"/>
  <c r="BP63" i="8"/>
  <c r="BP47" i="8"/>
  <c r="BP38" i="8"/>
  <c r="BP40" i="8"/>
  <c r="BP54" i="8" s="1"/>
  <c r="BW38" i="10"/>
  <c r="BW40" i="10" s="1"/>
  <c r="BX33" i="10"/>
  <c r="BW43" i="10"/>
  <c r="BO59" i="8"/>
  <c r="BO55" i="8"/>
  <c r="BP59" i="8"/>
  <c r="BP48" i="8"/>
  <c r="G33" i="10"/>
  <c r="F38" i="10"/>
  <c r="F40" i="10" s="1"/>
  <c r="F43" i="10"/>
  <c r="F48" i="10" s="1"/>
  <c r="E81" i="8" s="1"/>
  <c r="E36" i="8"/>
  <c r="E37" i="8" s="1"/>
  <c r="BZ27" i="10"/>
  <c r="BZ37" i="10" s="1"/>
  <c r="BZ47" i="10" s="1"/>
  <c r="BY78" i="8" s="1"/>
  <c r="I78" i="8" s="1"/>
  <c r="BY28" i="10"/>
  <c r="BY30" i="10" s="1"/>
  <c r="BX25" i="8" s="1"/>
  <c r="BX106" i="8" s="1"/>
  <c r="BY42" i="10"/>
  <c r="BY32" i="10"/>
  <c r="BY22" i="10"/>
  <c r="BY13" i="10"/>
  <c r="BZ26" i="10"/>
  <c r="BZ36" i="10" s="1"/>
  <c r="BZ46" i="10" s="1"/>
  <c r="BY77" i="8" s="1"/>
  <c r="I77" i="8" s="1"/>
  <c r="CB3" i="9"/>
  <c r="BZ3" i="10" s="1"/>
  <c r="BZ3" i="7"/>
  <c r="BY4" i="8"/>
  <c r="J77" i="3"/>
  <c r="K78" i="3"/>
  <c r="K77" i="3"/>
  <c r="J78" i="3"/>
  <c r="N61" i="3"/>
  <c r="H256" i="1" s="1"/>
  <c r="L78" i="3"/>
  <c r="M77" i="3"/>
  <c r="L77" i="3"/>
  <c r="N60" i="3"/>
  <c r="H255" i="1" s="1"/>
  <c r="M78" i="3"/>
  <c r="N43" i="3"/>
  <c r="N32" i="3"/>
  <c r="N42" i="3"/>
  <c r="N51" i="3"/>
  <c r="N58" i="3"/>
  <c r="H253" i="1" s="1"/>
  <c r="N44" i="3"/>
  <c r="H279" i="1" s="1"/>
  <c r="N59" i="3"/>
  <c r="H254" i="1" s="1"/>
  <c r="BZ14" i="10"/>
  <c r="BY19" i="10"/>
  <c r="BW94" i="8"/>
  <c r="BV92" i="8"/>
  <c r="BY35" i="10"/>
  <c r="BX45" i="10"/>
  <c r="BW76" i="8" s="1"/>
  <c r="BT9" i="7"/>
  <c r="BS9" i="8" s="1"/>
  <c r="BT8" i="7"/>
  <c r="F36" i="8"/>
  <c r="BX34" i="10"/>
  <c r="BW44" i="10"/>
  <c r="BV75" i="8" s="1"/>
  <c r="H34" i="10"/>
  <c r="G44" i="10"/>
  <c r="CC91" i="3"/>
  <c r="BO39" i="8"/>
  <c r="BP61" i="8" s="1"/>
  <c r="BO35" i="8"/>
  <c r="BO37" i="8" s="1"/>
  <c r="BS36" i="15"/>
  <c r="CD32" i="3" s="1"/>
  <c r="CA3" i="9"/>
  <c r="BY3" i="10" s="1"/>
  <c r="BY3" i="7"/>
  <c r="BX4" i="8"/>
  <c r="BV9" i="7"/>
  <c r="BU9" i="8" s="1"/>
  <c r="BV8" i="7"/>
  <c r="BZ28" i="10" l="1"/>
  <c r="BZ30" i="10" s="1"/>
  <c r="BY25" i="8" s="1"/>
  <c r="BY106" i="8" s="1"/>
  <c r="N12" i="3"/>
  <c r="BW48" i="10"/>
  <c r="BV74" i="8"/>
  <c r="BV80" i="8" s="1"/>
  <c r="CB77" i="3"/>
  <c r="I37" i="10"/>
  <c r="H47" i="10"/>
  <c r="BQ43" i="8"/>
  <c r="BQ57" i="8" s="1"/>
  <c r="BQ11" i="8"/>
  <c r="BQ31" i="8"/>
  <c r="BX38" i="10"/>
  <c r="BX40" i="10" s="1"/>
  <c r="BY33" i="10"/>
  <c r="BX43" i="10"/>
  <c r="I35" i="10"/>
  <c r="H45" i="10"/>
  <c r="H43" i="8"/>
  <c r="H57" i="8" s="1"/>
  <c r="H11" i="8"/>
  <c r="BY24" i="8"/>
  <c r="BY16" i="8"/>
  <c r="BY21" i="8"/>
  <c r="BY17" i="8"/>
  <c r="I30" i="8"/>
  <c r="I27" i="8"/>
  <c r="I20" i="8"/>
  <c r="I18" i="8"/>
  <c r="I14" i="8"/>
  <c r="I23" i="8"/>
  <c r="I25" i="8"/>
  <c r="I15" i="8"/>
  <c r="J15" i="8" s="1"/>
  <c r="I32" i="8"/>
  <c r="I28" i="8"/>
  <c r="I22" i="8"/>
  <c r="I29" i="8"/>
  <c r="H33" i="10"/>
  <c r="G38" i="10"/>
  <c r="G40" i="10" s="1"/>
  <c r="G43" i="10"/>
  <c r="G48" i="10" s="1"/>
  <c r="F81" i="8" s="1"/>
  <c r="CB78" i="3"/>
  <c r="I36" i="10"/>
  <c r="H46" i="10"/>
  <c r="BU8" i="8"/>
  <c r="BU6" i="8" s="1"/>
  <c r="BV7" i="7"/>
  <c r="BV10" i="7" s="1"/>
  <c r="BS8" i="8"/>
  <c r="BS6" i="8" s="1"/>
  <c r="BT7" i="7"/>
  <c r="BT10" i="7" s="1"/>
  <c r="BZ19" i="10"/>
  <c r="D31" i="8"/>
  <c r="BR13" i="8"/>
  <c r="BR46" i="8" s="1"/>
  <c r="CC77" i="3"/>
  <c r="BF36" i="8"/>
  <c r="BF37" i="8" s="1"/>
  <c r="F5" i="13"/>
  <c r="F8" i="13" s="1"/>
  <c r="BT8" i="8"/>
  <c r="BT6" i="8" s="1"/>
  <c r="BU7" i="7"/>
  <c r="BU10" i="7" s="1"/>
  <c r="BP53" i="8"/>
  <c r="CB39" i="3"/>
  <c r="BR45" i="8"/>
  <c r="BR52" i="8"/>
  <c r="CC78" i="3"/>
  <c r="G37" i="8"/>
  <c r="BO96" i="8"/>
  <c r="BO104" i="8"/>
  <c r="BO113" i="8" s="1"/>
  <c r="BO126" i="8" s="1"/>
  <c r="BO47" i="8"/>
  <c r="BO40" i="8"/>
  <c r="BO54" i="8" s="1"/>
  <c r="BO63" i="8"/>
  <c r="BO38" i="8"/>
  <c r="I34" i="10"/>
  <c r="H44" i="10"/>
  <c r="BZ35" i="10"/>
  <c r="BZ45" i="10" s="1"/>
  <c r="BY76" i="8" s="1"/>
  <c r="I76" i="8" s="1"/>
  <c r="BY45" i="10"/>
  <c r="BX76" i="8" s="1"/>
  <c r="CD38" i="3"/>
  <c r="CD34" i="3"/>
  <c r="BY34" i="10"/>
  <c r="BX44" i="10"/>
  <c r="BW75" i="8" s="1"/>
  <c r="AH36" i="8"/>
  <c r="AH37" i="8" s="1"/>
  <c r="D5" i="13"/>
  <c r="D8" i="13" s="1"/>
  <c r="D45" i="8"/>
  <c r="D52" i="8"/>
  <c r="D12" i="8"/>
  <c r="BV7" i="8"/>
  <c r="BW5" i="7"/>
  <c r="BR57" i="8"/>
  <c r="AT36" i="8"/>
  <c r="AT37" i="8" s="1"/>
  <c r="E5" i="13"/>
  <c r="E8" i="13" s="1"/>
  <c r="BO48" i="8"/>
  <c r="BO61" i="8"/>
  <c r="BX17" i="8"/>
  <c r="I17" i="8" s="1"/>
  <c r="BX24" i="8"/>
  <c r="I24" i="8" s="1"/>
  <c r="BX16" i="8"/>
  <c r="I16" i="8" s="1"/>
  <c r="BX21" i="8"/>
  <c r="I21" i="8" s="1"/>
  <c r="F37" i="8"/>
  <c r="BX94" i="8"/>
  <c r="BW92" i="8"/>
  <c r="E96" i="8"/>
  <c r="E104" i="8"/>
  <c r="E113" i="8" s="1"/>
  <c r="E126" i="8" s="1"/>
  <c r="E63" i="8"/>
  <c r="E38" i="8"/>
  <c r="E47" i="8"/>
  <c r="E53" i="8" s="1"/>
  <c r="E40" i="8"/>
  <c r="E54" i="8" s="1"/>
  <c r="CC39" i="3"/>
  <c r="CC55" i="3" s="1"/>
  <c r="BY6" i="7" s="1"/>
  <c r="I39" i="10"/>
  <c r="H49" i="10"/>
  <c r="BR33" i="8" l="1"/>
  <c r="BR35" i="8" s="1"/>
  <c r="AK36" i="8"/>
  <c r="AK37" i="8" s="1"/>
  <c r="AK96" i="8" s="1"/>
  <c r="BX7" i="8"/>
  <c r="BY5" i="7"/>
  <c r="BV26" i="8"/>
  <c r="J34" i="10"/>
  <c r="J44" i="10" s="1"/>
  <c r="I44" i="10"/>
  <c r="BT43" i="8"/>
  <c r="BT11" i="8"/>
  <c r="BT31" i="8"/>
  <c r="BT13" i="8" s="1"/>
  <c r="BT46" i="8" s="1"/>
  <c r="H6" i="13"/>
  <c r="I106" i="8"/>
  <c r="BY38" i="10"/>
  <c r="BY40" i="10" s="1"/>
  <c r="BZ33" i="10"/>
  <c r="BY43" i="10"/>
  <c r="J37" i="10"/>
  <c r="J47" i="10" s="1"/>
  <c r="I47" i="10"/>
  <c r="J39" i="10"/>
  <c r="J49" i="10" s="1"/>
  <c r="I49" i="10"/>
  <c r="BW19" i="8"/>
  <c r="J14" i="8"/>
  <c r="H52" i="8"/>
  <c r="H12" i="8"/>
  <c r="H45" i="8"/>
  <c r="BQ13" i="8"/>
  <c r="BQ46" i="8" s="1"/>
  <c r="H31" i="8"/>
  <c r="H13" i="8" s="1"/>
  <c r="BO60" i="8"/>
  <c r="BO53" i="8"/>
  <c r="BQ45" i="8"/>
  <c r="BQ52" i="8"/>
  <c r="BF96" i="8"/>
  <c r="BF63" i="8"/>
  <c r="BF104" i="8"/>
  <c r="BF113" i="8" s="1"/>
  <c r="BF126" i="8" s="1"/>
  <c r="BF47" i="8"/>
  <c r="BF40" i="8"/>
  <c r="BF54" i="8" s="1"/>
  <c r="BF38" i="8"/>
  <c r="CD50" i="3"/>
  <c r="CD40" i="3"/>
  <c r="CD37" i="3"/>
  <c r="CD36" i="3"/>
  <c r="CE34" i="3"/>
  <c r="N34" i="3"/>
  <c r="F104" i="8"/>
  <c r="F113" i="8" s="1"/>
  <c r="F126" i="8" s="1"/>
  <c r="F96" i="8"/>
  <c r="F63" i="8"/>
  <c r="F38" i="8"/>
  <c r="F47" i="8"/>
  <c r="F40" i="8"/>
  <c r="F54" i="8" s="1"/>
  <c r="CD54" i="3"/>
  <c r="N54" i="3" s="1"/>
  <c r="H249" i="1" s="1"/>
  <c r="CE38" i="3"/>
  <c r="N38" i="3"/>
  <c r="H273" i="1" s="1"/>
  <c r="BR55" i="8"/>
  <c r="D13" i="8"/>
  <c r="BQ12" i="8"/>
  <c r="BZ34" i="10"/>
  <c r="BZ44" i="10" s="1"/>
  <c r="BY75" i="8" s="1"/>
  <c r="I75" i="8" s="1"/>
  <c r="BY44" i="10"/>
  <c r="BX75" i="8" s="1"/>
  <c r="BS43" i="8"/>
  <c r="BS57" i="8" s="1"/>
  <c r="BS31" i="8"/>
  <c r="BS11" i="8"/>
  <c r="BY94" i="8"/>
  <c r="BX92" i="8"/>
  <c r="BX19" i="8"/>
  <c r="AT96" i="8"/>
  <c r="AT104" i="8"/>
  <c r="AT113" i="8" s="1"/>
  <c r="AT126" i="8" s="1"/>
  <c r="AT63" i="8"/>
  <c r="AT38" i="8"/>
  <c r="AT40" i="8"/>
  <c r="AT54" i="8" s="1"/>
  <c r="AT47" i="8"/>
  <c r="CB55" i="3"/>
  <c r="BU43" i="8"/>
  <c r="BU57" i="8" s="1"/>
  <c r="BU11" i="8"/>
  <c r="BU31" i="8"/>
  <c r="BU13" i="8" s="1"/>
  <c r="BU46" i="8" s="1"/>
  <c r="AH96" i="8"/>
  <c r="AH63" i="8"/>
  <c r="AH104" i="8"/>
  <c r="AH113" i="8" s="1"/>
  <c r="AH126" i="8" s="1"/>
  <c r="AH47" i="8"/>
  <c r="AH40" i="8"/>
  <c r="AH54" i="8" s="1"/>
  <c r="AH38" i="8"/>
  <c r="BP60" i="8"/>
  <c r="J36" i="10"/>
  <c r="J46" i="10" s="1"/>
  <c r="I46" i="10"/>
  <c r="I33" i="10"/>
  <c r="H38" i="10"/>
  <c r="H40" i="10" s="1"/>
  <c r="H43" i="10"/>
  <c r="H48" i="10" s="1"/>
  <c r="G81" i="8" s="1"/>
  <c r="J35" i="10"/>
  <c r="J45" i="10" s="1"/>
  <c r="I45" i="10"/>
  <c r="BW8" i="7"/>
  <c r="BW9" i="7"/>
  <c r="G104" i="8"/>
  <c r="G113" i="8" s="1"/>
  <c r="G126" i="8" s="1"/>
  <c r="G96" i="8"/>
  <c r="G63" i="8"/>
  <c r="G38" i="8"/>
  <c r="G47" i="8"/>
  <c r="G40" i="8"/>
  <c r="G54" i="8" s="1"/>
  <c r="BX48" i="10"/>
  <c r="BW74" i="8"/>
  <c r="BW80" i="8" s="1"/>
  <c r="BR39" i="8" l="1"/>
  <c r="BR48" i="8" s="1"/>
  <c r="AK38" i="8"/>
  <c r="AK40" i="8"/>
  <c r="AK54" i="8" s="1"/>
  <c r="AK63" i="8"/>
  <c r="AK104" i="8"/>
  <c r="AK113" i="8" s="1"/>
  <c r="AK126" i="8" s="1"/>
  <c r="AK47" i="8"/>
  <c r="AK60" i="8" s="1"/>
  <c r="H46" i="8"/>
  <c r="J33" i="10"/>
  <c r="I38" i="10"/>
  <c r="I40" i="10" s="1"/>
  <c r="I43" i="10"/>
  <c r="I48" i="10" s="1"/>
  <c r="H81" i="8" s="1"/>
  <c r="G60" i="8"/>
  <c r="G53" i="8"/>
  <c r="I94" i="8"/>
  <c r="I92" i="8" s="1"/>
  <c r="BY92" i="8"/>
  <c r="CD52" i="3"/>
  <c r="N52" i="3" s="1"/>
  <c r="H247" i="1" s="1"/>
  <c r="CE36" i="3"/>
  <c r="N36" i="3"/>
  <c r="H271" i="1" s="1"/>
  <c r="BS52" i="8"/>
  <c r="BS45" i="8"/>
  <c r="F60" i="8"/>
  <c r="F53" i="8"/>
  <c r="CD53" i="3"/>
  <c r="N53" i="3" s="1"/>
  <c r="H248" i="1" s="1"/>
  <c r="CE37" i="3"/>
  <c r="N37" i="3"/>
  <c r="H272" i="1" s="1"/>
  <c r="BF53" i="8"/>
  <c r="BF60" i="8"/>
  <c r="BG60" i="8"/>
  <c r="H33" i="8"/>
  <c r="BT55" i="8"/>
  <c r="BU55" i="8"/>
  <c r="BU59" i="8"/>
  <c r="BT45" i="8"/>
  <c r="BT52" i="8"/>
  <c r="BT33" i="8"/>
  <c r="BV8" i="8"/>
  <c r="BW7" i="7"/>
  <c r="BW10" i="7" s="1"/>
  <c r="AH53" i="8"/>
  <c r="AH60" i="8"/>
  <c r="AI60" i="8"/>
  <c r="BX6" i="7"/>
  <c r="BV9" i="8"/>
  <c r="BU52" i="8"/>
  <c r="BU45" i="8"/>
  <c r="BU33" i="8"/>
  <c r="BS13" i="8"/>
  <c r="BS46" i="8" s="1"/>
  <c r="BT59" i="8" s="1"/>
  <c r="CD56" i="3"/>
  <c r="N56" i="3" s="1"/>
  <c r="H251" i="1" s="1"/>
  <c r="N40" i="3"/>
  <c r="BY48" i="10"/>
  <c r="BX74" i="8"/>
  <c r="BX80" i="8" s="1"/>
  <c r="BT12" i="8"/>
  <c r="BY9" i="7"/>
  <c r="BX9" i="8" s="1"/>
  <c r="BY8" i="7"/>
  <c r="AT60" i="8"/>
  <c r="AT53" i="8"/>
  <c r="AU60" i="8"/>
  <c r="D46" i="8"/>
  <c r="D33" i="8"/>
  <c r="BQ59" i="8"/>
  <c r="BQ55" i="8"/>
  <c r="BS12" i="8"/>
  <c r="CD39" i="3"/>
  <c r="BU12" i="8"/>
  <c r="BR59" i="8"/>
  <c r="CD77" i="3"/>
  <c r="BZ38" i="10"/>
  <c r="BZ40" i="10" s="1"/>
  <c r="BZ43" i="10"/>
  <c r="BT57" i="8"/>
  <c r="BX26" i="8"/>
  <c r="CD78" i="3"/>
  <c r="BQ33" i="8"/>
  <c r="H270" i="1"/>
  <c r="N50" i="3"/>
  <c r="N30" i="3" l="1"/>
  <c r="H274" i="1"/>
  <c r="H275" i="1" s="1"/>
  <c r="AL60" i="8"/>
  <c r="AK53" i="8"/>
  <c r="H35" i="8"/>
  <c r="H39" i="8"/>
  <c r="BV6" i="8"/>
  <c r="J38" i="10"/>
  <c r="J40" i="10" s="1"/>
  <c r="J43" i="10"/>
  <c r="J48" i="10" s="1"/>
  <c r="BS59" i="8"/>
  <c r="BS55" i="8"/>
  <c r="BX8" i="8"/>
  <c r="BX6" i="8" s="1"/>
  <c r="BY7" i="7"/>
  <c r="BY10" i="7" s="1"/>
  <c r="BQ35" i="8"/>
  <c r="BQ37" i="8" s="1"/>
  <c r="BQ39" i="8"/>
  <c r="D35" i="8"/>
  <c r="D39" i="8"/>
  <c r="D48" i="8" s="1"/>
  <c r="BU35" i="8"/>
  <c r="BU37" i="8" s="1"/>
  <c r="BU39" i="8"/>
  <c r="BT35" i="8"/>
  <c r="BT37" i="8" s="1"/>
  <c r="BT39" i="8"/>
  <c r="BS33" i="8"/>
  <c r="BW7" i="8"/>
  <c r="BX5" i="7"/>
  <c r="I78" i="3"/>
  <c r="N78" i="3"/>
  <c r="H246" i="1"/>
  <c r="H245" i="1" s="1"/>
  <c r="BY19" i="8"/>
  <c r="I19" i="8" s="1"/>
  <c r="I77" i="3"/>
  <c r="N77" i="3"/>
  <c r="H59" i="8"/>
  <c r="H55" i="8"/>
  <c r="BZ48" i="10"/>
  <c r="BY74" i="8"/>
  <c r="CD55" i="3"/>
  <c r="N55" i="3" s="1"/>
  <c r="H250" i="1" s="1"/>
  <c r="N39" i="3"/>
  <c r="H277" i="1" s="1"/>
  <c r="D55" i="8"/>
  <c r="E59" i="8"/>
  <c r="N64" i="3" l="1"/>
  <c r="H244" i="1"/>
  <c r="BS35" i="8"/>
  <c r="BS39" i="8"/>
  <c r="BQ61" i="8"/>
  <c r="BQ48" i="8"/>
  <c r="BR61" i="8"/>
  <c r="BT48" i="8"/>
  <c r="BQ96" i="8"/>
  <c r="BQ104" i="8"/>
  <c r="BQ113" i="8" s="1"/>
  <c r="BQ126" i="8" s="1"/>
  <c r="BQ63" i="8"/>
  <c r="BQ47" i="8"/>
  <c r="BQ40" i="8"/>
  <c r="BQ54" i="8" s="1"/>
  <c r="BQ38" i="8"/>
  <c r="BV43" i="8"/>
  <c r="BV57" i="8" s="1"/>
  <c r="BV11" i="8"/>
  <c r="BV31" i="8"/>
  <c r="D36" i="8"/>
  <c r="D37" i="8" s="1"/>
  <c r="BZ6" i="7"/>
  <c r="I74" i="8"/>
  <c r="I80" i="8" s="1"/>
  <c r="I81" i="8" s="1"/>
  <c r="BY80" i="8"/>
  <c r="BX9" i="7"/>
  <c r="BX8" i="7"/>
  <c r="BU61" i="8"/>
  <c r="BU48" i="8"/>
  <c r="BX12" i="8"/>
  <c r="BX11" i="8"/>
  <c r="BX43" i="8"/>
  <c r="BX31" i="8"/>
  <c r="BX13" i="8" s="1"/>
  <c r="BX46" i="8" s="1"/>
  <c r="H61" i="8"/>
  <c r="H48" i="8"/>
  <c r="BW26" i="8"/>
  <c r="BU104" i="8"/>
  <c r="BU113" i="8" s="1"/>
  <c r="BU126" i="8" s="1"/>
  <c r="BU96" i="8"/>
  <c r="BU63" i="8"/>
  <c r="BU47" i="8"/>
  <c r="BU40" i="8"/>
  <c r="BU54" i="8" s="1"/>
  <c r="BU38" i="8"/>
  <c r="H36" i="8"/>
  <c r="H37" i="8" s="1"/>
  <c r="BT104" i="8"/>
  <c r="BT113" i="8" s="1"/>
  <c r="BT126" i="8" s="1"/>
  <c r="BT96" i="8"/>
  <c r="BT63" i="8"/>
  <c r="BT47" i="8"/>
  <c r="BT38" i="8"/>
  <c r="BT40" i="8"/>
  <c r="BT54" i="8" s="1"/>
  <c r="H104" i="8" l="1"/>
  <c r="H113" i="8" s="1"/>
  <c r="H126" i="8" s="1"/>
  <c r="H96" i="8"/>
  <c r="H63" i="8"/>
  <c r="H38" i="8"/>
  <c r="H47" i="8"/>
  <c r="H40" i="8"/>
  <c r="H54" i="8" s="1"/>
  <c r="BY7" i="8"/>
  <c r="BZ5" i="7"/>
  <c r="J6" i="7"/>
  <c r="J5" i="7" s="1"/>
  <c r="BX7" i="7"/>
  <c r="BX10" i="7" s="1"/>
  <c r="BW8" i="8"/>
  <c r="BV13" i="8"/>
  <c r="BV46" i="8" s="1"/>
  <c r="BR36" i="8"/>
  <c r="BR37" i="8" s="1"/>
  <c r="G5" i="13"/>
  <c r="G8" i="13" s="1"/>
  <c r="BU60" i="8"/>
  <c r="BU53" i="8"/>
  <c r="BW9" i="8"/>
  <c r="BV52" i="8"/>
  <c r="BV45" i="8"/>
  <c r="BS61" i="8"/>
  <c r="BS48" i="8"/>
  <c r="BV12" i="8"/>
  <c r="BT61" i="8"/>
  <c r="D96" i="8"/>
  <c r="D104" i="8"/>
  <c r="D113" i="8" s="1"/>
  <c r="D126" i="8" s="1"/>
  <c r="D128" i="8" s="1"/>
  <c r="D63" i="8"/>
  <c r="D47" i="8"/>
  <c r="D53" i="8" s="1"/>
  <c r="D40" i="8"/>
  <c r="D54" i="8" s="1"/>
  <c r="D38" i="8"/>
  <c r="BQ60" i="8"/>
  <c r="BQ53" i="8"/>
  <c r="V36" i="8"/>
  <c r="V37" i="8" s="1"/>
  <c r="C5" i="13"/>
  <c r="C8" i="13" s="1"/>
  <c r="BT53" i="8"/>
  <c r="BX55" i="8"/>
  <c r="BX45" i="8"/>
  <c r="BX52" i="8"/>
  <c r="BX33" i="8"/>
  <c r="BV33" i="8" l="1"/>
  <c r="BV35" i="8" s="1"/>
  <c r="BV37" i="8" s="1"/>
  <c r="BY26" i="8"/>
  <c r="I26" i="8" s="1"/>
  <c r="I7" i="8"/>
  <c r="BV59" i="8"/>
  <c r="BV55" i="8"/>
  <c r="H53" i="8"/>
  <c r="H60" i="8"/>
  <c r="E127" i="8"/>
  <c r="E128" i="8" s="1"/>
  <c r="D68" i="8"/>
  <c r="D72" i="8" s="1"/>
  <c r="D82" i="8" s="1"/>
  <c r="V96" i="8"/>
  <c r="V104" i="8"/>
  <c r="V113" i="8" s="1"/>
  <c r="V126" i="8" s="1"/>
  <c r="V128" i="8" s="1"/>
  <c r="V63" i="8"/>
  <c r="V47" i="8"/>
  <c r="V38" i="8"/>
  <c r="V40" i="8"/>
  <c r="V54" i="8" s="1"/>
  <c r="E97" i="8"/>
  <c r="D95" i="8"/>
  <c r="D98" i="8" s="1"/>
  <c r="D100" i="8" s="1"/>
  <c r="BW6" i="8"/>
  <c r="BR96" i="8"/>
  <c r="BR104" i="8"/>
  <c r="BR113" i="8" s="1"/>
  <c r="BR126" i="8" s="1"/>
  <c r="BR63" i="8"/>
  <c r="BR38" i="8"/>
  <c r="BR47" i="8"/>
  <c r="BR40" i="8"/>
  <c r="BR54" i="8" s="1"/>
  <c r="F9" i="13"/>
  <c r="E9" i="13"/>
  <c r="D9" i="13"/>
  <c r="E15" i="13"/>
  <c r="BX39" i="8"/>
  <c r="BX35" i="8"/>
  <c r="BX37" i="8" s="1"/>
  <c r="BZ9" i="7"/>
  <c r="BZ8" i="7"/>
  <c r="BV39" i="8" l="1"/>
  <c r="BV61" i="8" s="1"/>
  <c r="D101" i="8"/>
  <c r="BX96" i="8"/>
  <c r="BX104" i="8"/>
  <c r="BX113" i="8" s="1"/>
  <c r="BX126" i="8" s="1"/>
  <c r="BX63" i="8"/>
  <c r="BX47" i="8"/>
  <c r="BX38" i="8"/>
  <c r="BX40" i="8"/>
  <c r="BX54" i="8" s="1"/>
  <c r="V60" i="8"/>
  <c r="V53" i="8"/>
  <c r="W60" i="8"/>
  <c r="BX48" i="8"/>
  <c r="BW43" i="8"/>
  <c r="BW11" i="8"/>
  <c r="BW12" i="8" s="1"/>
  <c r="BW31" i="8"/>
  <c r="W127" i="8"/>
  <c r="W128" i="8" s="1"/>
  <c r="V68" i="8"/>
  <c r="V72" i="8" s="1"/>
  <c r="V82" i="8" s="1"/>
  <c r="V95" i="8"/>
  <c r="V98" i="8" s="1"/>
  <c r="V100" i="8" s="1"/>
  <c r="W97" i="8"/>
  <c r="BV96" i="8"/>
  <c r="BV63" i="8"/>
  <c r="BV104" i="8"/>
  <c r="BV113" i="8" s="1"/>
  <c r="BV126" i="8" s="1"/>
  <c r="BV47" i="8"/>
  <c r="BV40" i="8"/>
  <c r="BV54" i="8" s="1"/>
  <c r="BV38" i="8"/>
  <c r="E95" i="8"/>
  <c r="E98" i="8" s="1"/>
  <c r="E100" i="8" s="1"/>
  <c r="F97" i="8"/>
  <c r="BY8" i="8"/>
  <c r="BZ7" i="7"/>
  <c r="BZ10" i="7" s="1"/>
  <c r="J10" i="7" s="1"/>
  <c r="J8" i="7"/>
  <c r="J7" i="7" s="1"/>
  <c r="BR60" i="8"/>
  <c r="BR53" i="8"/>
  <c r="BY9" i="8"/>
  <c r="I9" i="8" s="1"/>
  <c r="J9" i="7"/>
  <c r="F127" i="8"/>
  <c r="F128" i="8" s="1"/>
  <c r="E68" i="8"/>
  <c r="E72" i="8" s="1"/>
  <c r="E82" i="8" s="1"/>
  <c r="BV48" i="8" l="1"/>
  <c r="V101" i="8"/>
  <c r="E101" i="8"/>
  <c r="BW57" i="8"/>
  <c r="BX57" i="8"/>
  <c r="BX53" i="8"/>
  <c r="X97" i="8"/>
  <c r="W95" i="8"/>
  <c r="W98" i="8" s="1"/>
  <c r="W100" i="8" s="1"/>
  <c r="BY6" i="8"/>
  <c r="I8" i="8"/>
  <c r="I6" i="8" s="1"/>
  <c r="G127" i="8"/>
  <c r="G128" i="8" s="1"/>
  <c r="F68" i="8"/>
  <c r="F72" i="8" s="1"/>
  <c r="F82" i="8" s="1"/>
  <c r="X127" i="8"/>
  <c r="X128" i="8" s="1"/>
  <c r="W68" i="8"/>
  <c r="W72" i="8" s="1"/>
  <c r="W82" i="8" s="1"/>
  <c r="BV53" i="8"/>
  <c r="BV60" i="8"/>
  <c r="BW13" i="8"/>
  <c r="BW46" i="8" s="1"/>
  <c r="G97" i="8"/>
  <c r="F95" i="8"/>
  <c r="F98" i="8" s="1"/>
  <c r="F100" i="8" s="1"/>
  <c r="BW45" i="8"/>
  <c r="BW52" i="8"/>
  <c r="W101" i="8" l="1"/>
  <c r="BW33" i="8"/>
  <c r="F101" i="8"/>
  <c r="Y97" i="8"/>
  <c r="X95" i="8"/>
  <c r="X98" i="8" s="1"/>
  <c r="X100" i="8" s="1"/>
  <c r="H97" i="8"/>
  <c r="G95" i="8"/>
  <c r="G98" i="8" s="1"/>
  <c r="G100" i="8" s="1"/>
  <c r="Y127" i="8"/>
  <c r="Y128" i="8" s="1"/>
  <c r="X68" i="8"/>
  <c r="X72" i="8" s="1"/>
  <c r="X82" i="8" s="1"/>
  <c r="H127" i="8"/>
  <c r="H128" i="8" s="1"/>
  <c r="G68" i="8"/>
  <c r="G72" i="8" s="1"/>
  <c r="G82" i="8" s="1"/>
  <c r="I43" i="8"/>
  <c r="I57" i="8" s="1"/>
  <c r="I11" i="8"/>
  <c r="BW39" i="8"/>
  <c r="BW35" i="8"/>
  <c r="BW37" i="8" s="1"/>
  <c r="BW59" i="8"/>
  <c r="BW55" i="8"/>
  <c r="BX59" i="8"/>
  <c r="BY43" i="8"/>
  <c r="BY57" i="8" s="1"/>
  <c r="BY11" i="8"/>
  <c r="BY31" i="8"/>
  <c r="BW96" i="8" l="1"/>
  <c r="BW104" i="8"/>
  <c r="BW113" i="8" s="1"/>
  <c r="BW126" i="8" s="1"/>
  <c r="BW63" i="8"/>
  <c r="BW47" i="8"/>
  <c r="BW40" i="8"/>
  <c r="BW54" i="8" s="1"/>
  <c r="BW38" i="8"/>
  <c r="BY13" i="8"/>
  <c r="BY46" i="8" s="1"/>
  <c r="I31" i="8"/>
  <c r="BW48" i="8"/>
  <c r="BW61" i="8"/>
  <c r="BX61" i="8"/>
  <c r="I97" i="8"/>
  <c r="H95" i="8"/>
  <c r="H98" i="8" s="1"/>
  <c r="H100" i="8" s="1"/>
  <c r="I127" i="8"/>
  <c r="H68" i="8"/>
  <c r="H72" i="8" s="1"/>
  <c r="H82" i="8" s="1"/>
  <c r="G101" i="8"/>
  <c r="X101" i="8"/>
  <c r="Z127" i="8"/>
  <c r="Z128" i="8" s="1"/>
  <c r="Y68" i="8"/>
  <c r="Y72" i="8" s="1"/>
  <c r="Y82" i="8" s="1"/>
  <c r="BY45" i="8"/>
  <c r="BY52" i="8"/>
  <c r="I45" i="8"/>
  <c r="I12" i="8"/>
  <c r="I52" i="8"/>
  <c r="BY12" i="8"/>
  <c r="Z97" i="8"/>
  <c r="Y95" i="8"/>
  <c r="Y98" i="8" s="1"/>
  <c r="Y100" i="8" s="1"/>
  <c r="Y101" i="8" l="1"/>
  <c r="I13" i="8"/>
  <c r="H101" i="8"/>
  <c r="AA97" i="8"/>
  <c r="Z95" i="8"/>
  <c r="Z98" i="8" s="1"/>
  <c r="Z100" i="8" s="1"/>
  <c r="BW60" i="8"/>
  <c r="BW53" i="8"/>
  <c r="BX60" i="8"/>
  <c r="BY59" i="8"/>
  <c r="BY55" i="8"/>
  <c r="BY33" i="8"/>
  <c r="AA127" i="8"/>
  <c r="AA128" i="8" s="1"/>
  <c r="Z68" i="8"/>
  <c r="Z72" i="8" s="1"/>
  <c r="Z82" i="8" s="1"/>
  <c r="Z101" i="8" l="1"/>
  <c r="AB127" i="8"/>
  <c r="AB128" i="8" s="1"/>
  <c r="AA68" i="8"/>
  <c r="AA72" i="8" s="1"/>
  <c r="AA82" i="8" s="1"/>
  <c r="I46" i="8"/>
  <c r="J20" i="8"/>
  <c r="J18" i="8"/>
  <c r="J16" i="8"/>
  <c r="J25" i="8"/>
  <c r="J29" i="8"/>
  <c r="J21" i="8"/>
  <c r="J28" i="8"/>
  <c r="J13" i="8"/>
  <c r="J23" i="8"/>
  <c r="J26" i="8"/>
  <c r="I33" i="8"/>
  <c r="AA95" i="8"/>
  <c r="AA98" i="8" s="1"/>
  <c r="AA100" i="8" s="1"/>
  <c r="AB97" i="8"/>
  <c r="BY39" i="8"/>
  <c r="BY35" i="8"/>
  <c r="BY37" i="8" s="1"/>
  <c r="J31" i="8"/>
  <c r="AA101" i="8" l="1"/>
  <c r="I59" i="8"/>
  <c r="I55" i="8"/>
  <c r="I39" i="8"/>
  <c r="I35" i="8"/>
  <c r="BY96" i="8"/>
  <c r="BY104" i="8"/>
  <c r="BY113" i="8" s="1"/>
  <c r="BY126" i="8" s="1"/>
  <c r="BY63" i="8"/>
  <c r="BY47" i="8"/>
  <c r="BY40" i="8"/>
  <c r="BY54" i="8" s="1"/>
  <c r="BY38" i="8"/>
  <c r="BY61" i="8"/>
  <c r="BY48" i="8"/>
  <c r="AC127" i="8"/>
  <c r="AC128" i="8" s="1"/>
  <c r="AB68" i="8"/>
  <c r="AB72" i="8" s="1"/>
  <c r="AB82" i="8" s="1"/>
  <c r="AC97" i="8"/>
  <c r="AB95" i="8"/>
  <c r="AB98" i="8" s="1"/>
  <c r="AB100" i="8" s="1"/>
  <c r="AD97" i="8" l="1"/>
  <c r="AC95" i="8"/>
  <c r="AC98" i="8" s="1"/>
  <c r="AC100" i="8" s="1"/>
  <c r="I61" i="8"/>
  <c r="I48" i="8"/>
  <c r="AD127" i="8"/>
  <c r="AD128" i="8" s="1"/>
  <c r="AC68" i="8"/>
  <c r="AC72" i="8" s="1"/>
  <c r="AC82" i="8" s="1"/>
  <c r="I36" i="8"/>
  <c r="AB101" i="8"/>
  <c r="BY60" i="8"/>
  <c r="BY53" i="8"/>
  <c r="AE127" i="8" l="1"/>
  <c r="AE128" i="8" s="1"/>
  <c r="AD68" i="8"/>
  <c r="AD72" i="8" s="1"/>
  <c r="AD82" i="8" s="1"/>
  <c r="AC101" i="8"/>
  <c r="BS36" i="8"/>
  <c r="BS37" i="8" s="1"/>
  <c r="H5" i="13"/>
  <c r="H8" i="13" s="1"/>
  <c r="I37" i="8"/>
  <c r="AD95" i="8"/>
  <c r="AD98" i="8" s="1"/>
  <c r="AD100" i="8" s="1"/>
  <c r="AE97" i="8"/>
  <c r="AD101" i="8" l="1"/>
  <c r="I96" i="8"/>
  <c r="I95" i="8" s="1"/>
  <c r="I98" i="8" s="1"/>
  <c r="I100" i="8" s="1"/>
  <c r="I104" i="8"/>
  <c r="I113" i="8" s="1"/>
  <c r="I126" i="8" s="1"/>
  <c r="I128" i="8" s="1"/>
  <c r="I68" i="8" s="1"/>
  <c r="I72" i="8" s="1"/>
  <c r="I82" i="8" s="1"/>
  <c r="I63" i="8"/>
  <c r="I47" i="8"/>
  <c r="I40" i="8"/>
  <c r="I54" i="8" s="1"/>
  <c r="I38" i="8"/>
  <c r="AE95" i="8"/>
  <c r="AE98" i="8" s="1"/>
  <c r="AE100" i="8" s="1"/>
  <c r="AF97" i="8"/>
  <c r="I8" i="13"/>
  <c r="E14" i="13"/>
  <c r="E13" i="13"/>
  <c r="E11" i="13"/>
  <c r="E12" i="13"/>
  <c r="BS104" i="8"/>
  <c r="BS113" i="8" s="1"/>
  <c r="BS126" i="8" s="1"/>
  <c r="BS96" i="8"/>
  <c r="BS63" i="8"/>
  <c r="BS38" i="8"/>
  <c r="BS47" i="8"/>
  <c r="BS40" i="8"/>
  <c r="BS54" i="8" s="1"/>
  <c r="AF127" i="8"/>
  <c r="AF128" i="8" s="1"/>
  <c r="AE68" i="8"/>
  <c r="AE72" i="8" s="1"/>
  <c r="AE82" i="8" s="1"/>
  <c r="AE101" i="8" l="1"/>
  <c r="I60" i="8"/>
  <c r="I53" i="8"/>
  <c r="AF95" i="8"/>
  <c r="AF98" i="8" s="1"/>
  <c r="AF100" i="8" s="1"/>
  <c r="AG97" i="8"/>
  <c r="AG127" i="8"/>
  <c r="AG128" i="8" s="1"/>
  <c r="AF68" i="8"/>
  <c r="AF72" i="8" s="1"/>
  <c r="AF82" i="8" s="1"/>
  <c r="BS60" i="8"/>
  <c r="BS53" i="8"/>
  <c r="BT60" i="8"/>
  <c r="C13" i="13"/>
  <c r="D13" i="13" s="1"/>
  <c r="F13" i="13" s="1"/>
  <c r="C11" i="13"/>
  <c r="D11" i="13" s="1"/>
  <c r="F11" i="13" s="1"/>
  <c r="C12" i="13"/>
  <c r="D12" i="13" s="1"/>
  <c r="F12" i="13" s="1"/>
  <c r="I101" i="8"/>
  <c r="AF101" i="8" l="1"/>
  <c r="AH127" i="8"/>
  <c r="AH128" i="8" s="1"/>
  <c r="AG68" i="8"/>
  <c r="AG72" i="8" s="1"/>
  <c r="AG82" i="8" s="1"/>
  <c r="AG95" i="8"/>
  <c r="AG98" i="8" s="1"/>
  <c r="AG100" i="8" s="1"/>
  <c r="AH97" i="8"/>
  <c r="AG101" i="8" l="1"/>
  <c r="AH95" i="8"/>
  <c r="AH98" i="8" s="1"/>
  <c r="AH100" i="8" s="1"/>
  <c r="AI97" i="8"/>
  <c r="AI127" i="8"/>
  <c r="AI128" i="8" s="1"/>
  <c r="AH68" i="8"/>
  <c r="AH72" i="8" s="1"/>
  <c r="AH82" i="8" s="1"/>
  <c r="AJ97" i="8" l="1"/>
  <c r="AI95" i="8"/>
  <c r="AI98" i="8" s="1"/>
  <c r="AI100" i="8" s="1"/>
  <c r="AJ127" i="8"/>
  <c r="AJ128" i="8" s="1"/>
  <c r="AI68" i="8"/>
  <c r="AI72" i="8" s="1"/>
  <c r="AI82" i="8" s="1"/>
  <c r="AH101" i="8"/>
  <c r="AK127" i="8" l="1"/>
  <c r="AK128" i="8" s="1"/>
  <c r="AJ68" i="8"/>
  <c r="AJ72" i="8" s="1"/>
  <c r="AJ82" i="8" s="1"/>
  <c r="AI101" i="8"/>
  <c r="AJ95" i="8"/>
  <c r="AJ98" i="8" s="1"/>
  <c r="AJ100" i="8" s="1"/>
  <c r="AK97" i="8"/>
  <c r="AJ101" i="8" l="1"/>
  <c r="AL97" i="8"/>
  <c r="AK95" i="8"/>
  <c r="AK98" i="8" s="1"/>
  <c r="AK100" i="8" s="1"/>
  <c r="AL127" i="8"/>
  <c r="AL128" i="8" s="1"/>
  <c r="AK68" i="8"/>
  <c r="AK72" i="8" s="1"/>
  <c r="AK82" i="8" s="1"/>
  <c r="AK101" i="8" l="1"/>
  <c r="AM127" i="8"/>
  <c r="AM128" i="8" s="1"/>
  <c r="AL68" i="8"/>
  <c r="AL72" i="8" s="1"/>
  <c r="AL82" i="8" s="1"/>
  <c r="AL95" i="8"/>
  <c r="AL98" i="8" s="1"/>
  <c r="AL100" i="8" s="1"/>
  <c r="AM97" i="8"/>
  <c r="AL101" i="8" l="1"/>
  <c r="AM95" i="8"/>
  <c r="AM98" i="8" s="1"/>
  <c r="AM100" i="8" s="1"/>
  <c r="AN97" i="8"/>
  <c r="AN127" i="8"/>
  <c r="AN128" i="8" s="1"/>
  <c r="AM68" i="8"/>
  <c r="AM72" i="8" s="1"/>
  <c r="AM82" i="8" s="1"/>
  <c r="AO127" i="8" l="1"/>
  <c r="AO128" i="8" s="1"/>
  <c r="AN68" i="8"/>
  <c r="AN72" i="8" s="1"/>
  <c r="AN82" i="8" s="1"/>
  <c r="AN95" i="8"/>
  <c r="AN98" i="8" s="1"/>
  <c r="AN100" i="8" s="1"/>
  <c r="AO97" i="8"/>
  <c r="AM101" i="8"/>
  <c r="AP97" i="8" l="1"/>
  <c r="AO95" i="8"/>
  <c r="AO98" i="8" s="1"/>
  <c r="AO100" i="8" s="1"/>
  <c r="AN101" i="8"/>
  <c r="AP127" i="8"/>
  <c r="AP128" i="8" s="1"/>
  <c r="AO68" i="8"/>
  <c r="AO72" i="8" s="1"/>
  <c r="AO82" i="8" s="1"/>
  <c r="AQ127" i="8" l="1"/>
  <c r="AQ128" i="8" s="1"/>
  <c r="AP68" i="8"/>
  <c r="AP72" i="8" s="1"/>
  <c r="AP82" i="8" s="1"/>
  <c r="AO101" i="8"/>
  <c r="AP95" i="8"/>
  <c r="AP98" i="8" s="1"/>
  <c r="AP100" i="8" s="1"/>
  <c r="AQ97" i="8"/>
  <c r="AP101" i="8" l="1"/>
  <c r="AR97" i="8"/>
  <c r="AQ95" i="8"/>
  <c r="AQ98" i="8" s="1"/>
  <c r="AQ100" i="8" s="1"/>
  <c r="AR127" i="8"/>
  <c r="AR128" i="8" s="1"/>
  <c r="AQ68" i="8"/>
  <c r="AQ72" i="8" s="1"/>
  <c r="AQ82" i="8" s="1"/>
  <c r="AS127" i="8" l="1"/>
  <c r="AS128" i="8" s="1"/>
  <c r="AR68" i="8"/>
  <c r="AR72" i="8" s="1"/>
  <c r="AR82" i="8" s="1"/>
  <c r="AQ101" i="8"/>
  <c r="AR95" i="8"/>
  <c r="AR98" i="8" s="1"/>
  <c r="AR100" i="8" s="1"/>
  <c r="AS97" i="8"/>
  <c r="AR101" i="8" l="1"/>
  <c r="AS95" i="8"/>
  <c r="AS98" i="8" s="1"/>
  <c r="AS100" i="8" s="1"/>
  <c r="AT97" i="8"/>
  <c r="AT127" i="8"/>
  <c r="AT128" i="8" s="1"/>
  <c r="AS68" i="8"/>
  <c r="AS72" i="8" s="1"/>
  <c r="AS82" i="8" s="1"/>
  <c r="AU127" i="8" l="1"/>
  <c r="AU128" i="8" s="1"/>
  <c r="AT68" i="8"/>
  <c r="AT72" i="8" s="1"/>
  <c r="AT82" i="8" s="1"/>
  <c r="AU97" i="8"/>
  <c r="AT95" i="8"/>
  <c r="AT98" i="8" s="1"/>
  <c r="AT100" i="8" s="1"/>
  <c r="AS101" i="8"/>
  <c r="AT101" i="8" l="1"/>
  <c r="AV97" i="8"/>
  <c r="AU95" i="8"/>
  <c r="AU98" i="8" s="1"/>
  <c r="AU100" i="8" s="1"/>
  <c r="AV127" i="8"/>
  <c r="AV128" i="8" s="1"/>
  <c r="AU68" i="8"/>
  <c r="AU72" i="8" s="1"/>
  <c r="AU82" i="8" s="1"/>
  <c r="AU101" i="8" l="1"/>
  <c r="AW127" i="8"/>
  <c r="AW128" i="8" s="1"/>
  <c r="AV68" i="8"/>
  <c r="AV72" i="8" s="1"/>
  <c r="AV82" i="8" s="1"/>
  <c r="AW97" i="8"/>
  <c r="AV95" i="8"/>
  <c r="AV98" i="8" s="1"/>
  <c r="AV100" i="8" s="1"/>
  <c r="AV101" i="8" l="1"/>
  <c r="AX97" i="8"/>
  <c r="AW95" i="8"/>
  <c r="AW98" i="8" s="1"/>
  <c r="AW100" i="8" s="1"/>
  <c r="AX127" i="8"/>
  <c r="AX128" i="8" s="1"/>
  <c r="AW68" i="8"/>
  <c r="AW72" i="8" s="1"/>
  <c r="AW82" i="8" s="1"/>
  <c r="AW101" i="8" l="1"/>
  <c r="AY127" i="8"/>
  <c r="AY128" i="8" s="1"/>
  <c r="AX68" i="8"/>
  <c r="AX72" i="8" s="1"/>
  <c r="AX82" i="8" s="1"/>
  <c r="AY97" i="8"/>
  <c r="AX95" i="8"/>
  <c r="AX98" i="8" s="1"/>
  <c r="AX100" i="8" s="1"/>
  <c r="AX101" i="8" l="1"/>
  <c r="AZ97" i="8"/>
  <c r="AY95" i="8"/>
  <c r="AY98" i="8" s="1"/>
  <c r="AY100" i="8" s="1"/>
  <c r="AZ127" i="8"/>
  <c r="AZ128" i="8" s="1"/>
  <c r="AY68" i="8"/>
  <c r="AY72" i="8" s="1"/>
  <c r="AY82" i="8" s="1"/>
  <c r="AY101" i="8" l="1"/>
  <c r="BA127" i="8"/>
  <c r="BA128" i="8" s="1"/>
  <c r="AZ68" i="8"/>
  <c r="AZ72" i="8" s="1"/>
  <c r="AZ82" i="8" s="1"/>
  <c r="AZ95" i="8"/>
  <c r="AZ98" i="8" s="1"/>
  <c r="AZ100" i="8" s="1"/>
  <c r="BA97" i="8"/>
  <c r="BB97" i="8" l="1"/>
  <c r="BA95" i="8"/>
  <c r="BA98" i="8" s="1"/>
  <c r="BA100" i="8" s="1"/>
  <c r="AZ101" i="8"/>
  <c r="BB127" i="8"/>
  <c r="BB128" i="8" s="1"/>
  <c r="BA68" i="8"/>
  <c r="BA72" i="8" s="1"/>
  <c r="BA82" i="8" s="1"/>
  <c r="BC127" i="8" l="1"/>
  <c r="BC128" i="8" s="1"/>
  <c r="BB68" i="8"/>
  <c r="BB72" i="8" s="1"/>
  <c r="BB82" i="8" s="1"/>
  <c r="BA101" i="8"/>
  <c r="BB95" i="8"/>
  <c r="BB98" i="8" s="1"/>
  <c r="BB100" i="8" s="1"/>
  <c r="BC97" i="8"/>
  <c r="BB101" i="8" l="1"/>
  <c r="BC95" i="8"/>
  <c r="BC98" i="8" s="1"/>
  <c r="BC100" i="8" s="1"/>
  <c r="BD97" i="8"/>
  <c r="BD127" i="8"/>
  <c r="BD128" i="8" s="1"/>
  <c r="BC68" i="8"/>
  <c r="BC72" i="8" s="1"/>
  <c r="BC82" i="8" s="1"/>
  <c r="BE127" i="8" l="1"/>
  <c r="BE128" i="8" s="1"/>
  <c r="BD68" i="8"/>
  <c r="BD72" i="8" s="1"/>
  <c r="BD82" i="8" s="1"/>
  <c r="BE97" i="8"/>
  <c r="BD95" i="8"/>
  <c r="BD98" i="8" s="1"/>
  <c r="BD100" i="8" s="1"/>
  <c r="BC101" i="8"/>
  <c r="BD101" i="8" l="1"/>
  <c r="BF97" i="8"/>
  <c r="BE95" i="8"/>
  <c r="BE98" i="8" s="1"/>
  <c r="BE100" i="8" s="1"/>
  <c r="BF127" i="8"/>
  <c r="BF128" i="8" s="1"/>
  <c r="BE68" i="8"/>
  <c r="BE72" i="8" s="1"/>
  <c r="BE82" i="8" s="1"/>
  <c r="BE101" i="8" l="1"/>
  <c r="BG127" i="8"/>
  <c r="BG128" i="8" s="1"/>
  <c r="BF68" i="8"/>
  <c r="BF72" i="8" s="1"/>
  <c r="BF82" i="8" s="1"/>
  <c r="BG97" i="8"/>
  <c r="BF95" i="8"/>
  <c r="BF98" i="8" s="1"/>
  <c r="BF100" i="8" s="1"/>
  <c r="BF101" i="8" l="1"/>
  <c r="BG95" i="8"/>
  <c r="BG98" i="8" s="1"/>
  <c r="BG100" i="8" s="1"/>
  <c r="BH97" i="8"/>
  <c r="BH127" i="8"/>
  <c r="BH128" i="8" s="1"/>
  <c r="BG68" i="8"/>
  <c r="BG72" i="8" s="1"/>
  <c r="BG82" i="8" s="1"/>
  <c r="BI97" i="8" l="1"/>
  <c r="BH95" i="8"/>
  <c r="BH98" i="8" s="1"/>
  <c r="BH100" i="8" s="1"/>
  <c r="BI127" i="8"/>
  <c r="BI128" i="8" s="1"/>
  <c r="BH68" i="8"/>
  <c r="BH72" i="8" s="1"/>
  <c r="BH82" i="8" s="1"/>
  <c r="BG101" i="8"/>
  <c r="BH101" i="8" l="1"/>
  <c r="BJ127" i="8"/>
  <c r="BJ128" i="8" s="1"/>
  <c r="BI68" i="8"/>
  <c r="BI72" i="8" s="1"/>
  <c r="BI82" i="8" s="1"/>
  <c r="BI95" i="8"/>
  <c r="BI98" i="8" s="1"/>
  <c r="BI100" i="8" s="1"/>
  <c r="BJ97" i="8"/>
  <c r="BI101" i="8" l="1"/>
  <c r="BJ95" i="8"/>
  <c r="BJ98" i="8" s="1"/>
  <c r="BJ100" i="8" s="1"/>
  <c r="BK97" i="8"/>
  <c r="BK127" i="8"/>
  <c r="BK128" i="8" s="1"/>
  <c r="BJ68" i="8"/>
  <c r="BJ72" i="8" s="1"/>
  <c r="BJ82" i="8" s="1"/>
  <c r="BL127" i="8" l="1"/>
  <c r="BL128" i="8" s="1"/>
  <c r="BK68" i="8"/>
  <c r="BK72" i="8" s="1"/>
  <c r="BK82" i="8" s="1"/>
  <c r="BK95" i="8"/>
  <c r="BK98" i="8" s="1"/>
  <c r="BK100" i="8" s="1"/>
  <c r="BL97" i="8"/>
  <c r="BJ101" i="8"/>
  <c r="BK101" i="8" l="1"/>
  <c r="BM97" i="8"/>
  <c r="BL95" i="8"/>
  <c r="BL98" i="8" s="1"/>
  <c r="BL100" i="8" s="1"/>
  <c r="BM127" i="8"/>
  <c r="BM128" i="8" s="1"/>
  <c r="BL68" i="8"/>
  <c r="BL72" i="8" s="1"/>
  <c r="BL82" i="8" s="1"/>
  <c r="BN127" i="8" l="1"/>
  <c r="BN128" i="8" s="1"/>
  <c r="BM68" i="8"/>
  <c r="BM72" i="8" s="1"/>
  <c r="BM82" i="8" s="1"/>
  <c r="BL101" i="8"/>
  <c r="BM95" i="8"/>
  <c r="BM98" i="8" s="1"/>
  <c r="BM100" i="8" s="1"/>
  <c r="BN97" i="8"/>
  <c r="BO97" i="8" l="1"/>
  <c r="BN95" i="8"/>
  <c r="BN98" i="8" s="1"/>
  <c r="BN100" i="8" s="1"/>
  <c r="BM101" i="8"/>
  <c r="BO127" i="8"/>
  <c r="BO128" i="8" s="1"/>
  <c r="BN68" i="8"/>
  <c r="BN72" i="8" s="1"/>
  <c r="BN82" i="8" s="1"/>
  <c r="BP127" i="8" l="1"/>
  <c r="BP128" i="8" s="1"/>
  <c r="BO68" i="8"/>
  <c r="BO72" i="8" s="1"/>
  <c r="BO82" i="8" s="1"/>
  <c r="BN101" i="8"/>
  <c r="BP97" i="8"/>
  <c r="BO95" i="8"/>
  <c r="BO98" i="8" s="1"/>
  <c r="BO100" i="8" s="1"/>
  <c r="BO101" i="8" l="1"/>
  <c r="BQ97" i="8"/>
  <c r="BP95" i="8"/>
  <c r="BP98" i="8" s="1"/>
  <c r="BP100" i="8" s="1"/>
  <c r="BQ127" i="8"/>
  <c r="BQ128" i="8" s="1"/>
  <c r="BP68" i="8"/>
  <c r="BP72" i="8" s="1"/>
  <c r="BP82" i="8" s="1"/>
  <c r="BR127" i="8" l="1"/>
  <c r="BR128" i="8" s="1"/>
  <c r="BQ68" i="8"/>
  <c r="BQ72" i="8" s="1"/>
  <c r="BQ82" i="8" s="1"/>
  <c r="BP101" i="8"/>
  <c r="BR97" i="8"/>
  <c r="BQ95" i="8"/>
  <c r="BQ98" i="8" s="1"/>
  <c r="BQ100" i="8" s="1"/>
  <c r="BQ101" i="8" l="1"/>
  <c r="BR95" i="8"/>
  <c r="BR98" i="8" s="1"/>
  <c r="BR100" i="8" s="1"/>
  <c r="BS97" i="8"/>
  <c r="BS127" i="8"/>
  <c r="BS128" i="8" s="1"/>
  <c r="BR68" i="8"/>
  <c r="BR72" i="8" s="1"/>
  <c r="BR82" i="8" s="1"/>
  <c r="BT127" i="8" l="1"/>
  <c r="BT128" i="8" s="1"/>
  <c r="BS68" i="8"/>
  <c r="BS72" i="8" s="1"/>
  <c r="BS82" i="8" s="1"/>
  <c r="BS95" i="8"/>
  <c r="BS98" i="8" s="1"/>
  <c r="BS100" i="8" s="1"/>
  <c r="BT97" i="8"/>
  <c r="BR101" i="8"/>
  <c r="BS101" i="8" l="1"/>
  <c r="BU97" i="8"/>
  <c r="BT95" i="8"/>
  <c r="BT98" i="8" s="1"/>
  <c r="BT100" i="8" s="1"/>
  <c r="BU127" i="8"/>
  <c r="BU128" i="8" s="1"/>
  <c r="BT68" i="8"/>
  <c r="BT72" i="8" s="1"/>
  <c r="BT82" i="8" s="1"/>
  <c r="BV127" i="8" l="1"/>
  <c r="BV128" i="8" s="1"/>
  <c r="BU68" i="8"/>
  <c r="BU72" i="8" s="1"/>
  <c r="BU82" i="8" s="1"/>
  <c r="BT101" i="8"/>
  <c r="BV97" i="8"/>
  <c r="BU95" i="8"/>
  <c r="BU98" i="8" s="1"/>
  <c r="BU100" i="8" s="1"/>
  <c r="BU101" i="8" l="1"/>
  <c r="BW97" i="8"/>
  <c r="BV95" i="8"/>
  <c r="BV98" i="8" s="1"/>
  <c r="BV100" i="8" s="1"/>
  <c r="BW127" i="8"/>
  <c r="BW128" i="8" s="1"/>
  <c r="BV68" i="8"/>
  <c r="BV72" i="8" s="1"/>
  <c r="BV82" i="8" s="1"/>
  <c r="BX127" i="8" l="1"/>
  <c r="BX128" i="8" s="1"/>
  <c r="BW68" i="8"/>
  <c r="BW72" i="8" s="1"/>
  <c r="BW82" i="8" s="1"/>
  <c r="BV101" i="8"/>
  <c r="BX97" i="8"/>
  <c r="BW95" i="8"/>
  <c r="BW98" i="8" s="1"/>
  <c r="BW100" i="8" s="1"/>
  <c r="BW101" i="8" l="1"/>
  <c r="BX95" i="8"/>
  <c r="BX98" i="8" s="1"/>
  <c r="BX100" i="8" s="1"/>
  <c r="BY97" i="8"/>
  <c r="BY95" i="8" s="1"/>
  <c r="BY98" i="8" s="1"/>
  <c r="BY100" i="8" s="1"/>
  <c r="BY127" i="8"/>
  <c r="BY128" i="8" s="1"/>
  <c r="BY68" i="8" s="1"/>
  <c r="BY72" i="8" s="1"/>
  <c r="BY82" i="8" s="1"/>
  <c r="BX68" i="8"/>
  <c r="BX72" i="8" s="1"/>
  <c r="BX82" i="8" s="1"/>
  <c r="BY101" i="8" l="1"/>
  <c r="BX101"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27" authorId="0" shapeId="0" xr:uid="{00000000-0006-0000-0200-000006000000}">
      <text>
        <r>
          <rPr>
            <sz val="10"/>
            <color rgb="FF000000"/>
            <rFont val="Arial"/>
          </rPr>
          <t>======
ID#AAAAJAanI3I
turuu    (2021-03-30 08:01:59)
Нийт 25-49 насны УБ болон Аймгийн төв дээр амьдардаг хүн ам</t>
        </r>
      </text>
    </comment>
    <comment ref="E28" authorId="0" shapeId="0" xr:uid="{00000000-0006-0000-0200-000007000000}">
      <text>
        <r>
          <rPr>
            <sz val="10"/>
            <color rgb="FF000000"/>
            <rFont val="Arial"/>
          </rPr>
          <t>======
ID#AAAAJAanI3E
turuu    (2021-03-30 08:01:59)
Боломжит 33 16% (Апп хэрэглэх шаардлагатай, Орлого, эмнэлэгээр үйлчлүүлэх зан төлөв ...)</t>
        </r>
      </text>
    </comment>
    <comment ref="F32" authorId="0" shapeId="0" xr:uid="{00000000-0006-0000-0200-000003000000}">
      <text>
        <r>
          <rPr>
            <sz val="10"/>
            <color rgb="FF000000"/>
            <rFont val="Arial"/>
          </rPr>
          <t>======
ID#AAAAJAanI3w
turuu    (2021-03-30 08:01:59)
Хувийн 15 эмнэлэгийн амбулаторийн тооноос буулгаж ирсэн тоо</t>
        </r>
      </text>
    </comment>
    <comment ref="H34" authorId="0" shapeId="0" xr:uid="{00000000-0006-0000-0200-000008000000}">
      <text>
        <r>
          <rPr>
            <sz val="10"/>
            <color rgb="FF000000"/>
            <rFont val="Arial"/>
          </rPr>
          <t>======
ID#AAAAJAanI3A
GG    (2021-03-30 08:01:59)
2021 Apr ehelne 10%- 30%</t>
        </r>
      </text>
    </comment>
    <comment ref="E36" authorId="0" shapeId="0" xr:uid="{00000000-0006-0000-0200-000005000000}">
      <text>
        <r>
          <rPr>
            <sz val="10"/>
            <color rgb="FF000000"/>
            <rFont val="Arial"/>
          </rPr>
          <t>======
ID#AAAAJAanI3Y
Khaan Daatgal    (2021-03-30 08:01:59)
ver 2
Foreign visit 
May'21</t>
        </r>
      </text>
    </comment>
    <comment ref="H36" authorId="0" shapeId="0" xr:uid="{00000000-0006-0000-0200-00000A000000}">
      <text>
        <r>
          <rPr>
            <sz val="10"/>
            <color rgb="FF000000"/>
            <rFont val="Arial"/>
          </rPr>
          <t>======
ID#AAAAJAanI2c
GG    (2021-03-30 08:01:59)
2021.05</t>
        </r>
      </text>
    </comment>
    <comment ref="H37" authorId="0" shapeId="0" xr:uid="{00000000-0006-0000-0200-00000B000000}">
      <text>
        <r>
          <rPr>
            <sz val="10"/>
            <color rgb="FF000000"/>
            <rFont val="Arial"/>
          </rPr>
          <t>======
ID#AAAAJAanI2U
GG    (2021-03-30 08:01:59)
2021.06</t>
        </r>
      </text>
    </comment>
    <comment ref="H38" authorId="0" shapeId="0" xr:uid="{00000000-0006-0000-0200-000001000000}">
      <text>
        <r>
          <rPr>
            <sz val="10"/>
            <color rgb="FF000000"/>
            <rFont val="Arial"/>
          </rPr>
          <t>======
ID#AAAAJAanI38
GG    (2021-03-30 08:01:59)
2021.06</t>
        </r>
      </text>
    </comment>
    <comment ref="H39" authorId="0" shapeId="0" xr:uid="{00000000-0006-0000-0200-000009000000}">
      <text>
        <r>
          <rPr>
            <sz val="10"/>
            <color rgb="FF000000"/>
            <rFont val="Arial"/>
          </rPr>
          <t>======
ID#AAAAJAanI20
GG    (2021-03-30 08:01:59)
2021.07</t>
        </r>
      </text>
    </comment>
    <comment ref="H44" authorId="0" shapeId="0" xr:uid="{00000000-0006-0000-0200-000004000000}">
      <text>
        <r>
          <rPr>
            <sz val="10"/>
            <color rgb="FF000000"/>
            <rFont val="Arial"/>
          </rPr>
          <t>======
ID#AAAAJAanI3s
GG    (2021-03-30 08:01:59)
GG:=4278</t>
        </r>
      </text>
    </comment>
    <comment ref="H78" authorId="0" shapeId="0" xr:uid="{00000000-0006-0000-0200-000002000000}">
      <text>
        <r>
          <rPr>
            <sz val="10"/>
            <color rgb="FF000000"/>
            <rFont val="Arial"/>
          </rPr>
          <t>======
ID#AAAAJAanI4A
Medex    (2021-03-30 08:01:59)
1000 minutes = $0.18</t>
        </r>
      </text>
    </comment>
  </commentList>
  <extLst>
    <ext xmlns:r="http://schemas.openxmlformats.org/officeDocument/2006/relationships" uri="GoogleSheetsCustomDataVersion1">
      <go:sheetsCustomData xmlns:go="http://customooxmlschemas.google.com/" r:id="rId1" roundtripDataSignature="AMtx7mjKYZ4nOfGl0TQlcgB7L77rMIO5s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P24" authorId="0" shapeId="0" xr:uid="{00000000-0006-0000-0700-000002000000}">
      <text>
        <r>
          <rPr>
            <sz val="10"/>
            <color rgb="FF000000"/>
            <rFont val="Arial"/>
          </rPr>
          <t>======
ID#AAAAJAanI3c
user    (2021-03-30 08:01:59)
2.0 mln MNT</t>
        </r>
      </text>
    </comment>
    <comment ref="T26" authorId="0" shapeId="0" xr:uid="{00000000-0006-0000-0700-000003000000}">
      <text>
        <r>
          <rPr>
            <sz val="10"/>
            <color rgb="FF000000"/>
            <rFont val="Arial"/>
          </rPr>
          <t>======
ID#AAAAJAanI3M
Bayar-Ulzii B    (2021-03-30 08:01:59)
Нээлтийн зардал 10.0</t>
        </r>
      </text>
    </comment>
    <comment ref="Y26" authorId="0" shapeId="0" xr:uid="{00000000-0006-0000-0700-000004000000}">
      <text>
        <r>
          <rPr>
            <sz val="10"/>
            <color rgb="FF000000"/>
            <rFont val="Arial"/>
          </rPr>
          <t>======
ID#AAAAJAanI28
Bayar-Ulzii B    (2021-03-30 08:01:59)
4 хүнийг аялалд явуулна</t>
        </r>
      </text>
    </comment>
    <comment ref="K29" authorId="0" shapeId="0" xr:uid="{00000000-0006-0000-0700-000001000000}">
      <text>
        <r>
          <rPr>
            <sz val="10"/>
            <color rgb="FF000000"/>
            <rFont val="Arial"/>
          </rPr>
          <t>======
ID#AAAAJAanI30
turuu    (2021-03-30 08:01:59)
Хууль зөвлөх</t>
        </r>
      </text>
    </comment>
    <comment ref="L29" authorId="0" shapeId="0" xr:uid="{00000000-0006-0000-0700-000005000000}">
      <text>
        <r>
          <rPr>
            <sz val="10"/>
            <color rgb="FF000000"/>
            <rFont val="Arial"/>
          </rPr>
          <t>======
ID#AAAAJAanI2s
turuu    (2021-03-30 08:01:59)
Хууль зөвлөх</t>
        </r>
      </text>
    </comment>
  </commentList>
  <extLst>
    <ext xmlns:r="http://schemas.openxmlformats.org/officeDocument/2006/relationships" uri="GoogleSheetsCustomDataVersion1">
      <go:sheetsCustomData xmlns:go="http://customooxmlschemas.google.com/" r:id="rId1" roundtripDataSignature="AMtx7miCOKqpwY2Hpkn9F/ce+RhstPjSk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7" authorId="0" shapeId="0" xr:uid="{DBDA5809-253F-452A-B246-07EE9E039822}">
      <text>
        <r>
          <rPr>
            <sz val="10"/>
            <color rgb="FF000000"/>
            <rFont val="Arial"/>
          </rPr>
          <t>======
ID#AAAAJAanI3U
GG    (2021-03-30 08:01:59)
2 хаалгатай шилэн нүүртэй</t>
        </r>
      </text>
    </comment>
    <comment ref="C9" authorId="0" shapeId="0" xr:uid="{C60376C9-22DA-4E68-BDAC-A6CE04EEFC06}">
      <text>
        <r>
          <rPr>
            <sz val="10"/>
            <color rgb="FF000000"/>
            <rFont val="Arial"/>
          </rPr>
          <t>======
ID#AAAAJAanI3U
GG    (2021-03-30 08:01:59)
2 хаалгатай шилэн нүүртэй</t>
        </r>
      </text>
    </comment>
    <comment ref="C10" authorId="0" shapeId="0" xr:uid="{2218C0A8-8573-4D81-884A-B2BA07090A82}">
      <text>
        <r>
          <rPr>
            <sz val="10"/>
            <color rgb="FF000000"/>
            <rFont val="Arial"/>
          </rPr>
          <t>======
ID#AAAAJAanI3U
GG    (2021-03-30 08:01:59)
2 хаалгатай шилэн нүүртэй</t>
        </r>
      </text>
    </comment>
    <comment ref="C19" authorId="0" shapeId="0" xr:uid="{1207FC89-868A-49CE-9F4A-C6D375936BFE}">
      <text>
        <r>
          <rPr>
            <sz val="10"/>
            <color rgb="FF000000"/>
            <rFont val="Arial"/>
          </rPr>
          <t>======
ID#AAAAJAanI3U
GG    (2021-03-30 08:01:59)
2 хаалгатай шилэн нүүртэй</t>
        </r>
      </text>
    </comment>
    <comment ref="C20" authorId="0" shapeId="0" xr:uid="{00000000-0006-0000-0800-000003000000}">
      <text>
        <r>
          <rPr>
            <sz val="10"/>
            <color rgb="FF000000"/>
            <rFont val="Arial"/>
          </rPr>
          <t>======
ID#AAAAJAanI3U
GG    (2021-03-30 08:01:59)
2 хаалгатай шилэн нүүртэй</t>
        </r>
      </text>
    </comment>
    <comment ref="V21" authorId="0" shapeId="0" xr:uid="{00000000-0006-0000-0800-000001000000}">
      <text>
        <r>
          <rPr>
            <sz val="10"/>
            <color rgb="FF000000"/>
            <rFont val="Arial"/>
          </rPr>
          <t>======
ID#AAAAJAanI34
Bayar-Ulzii B    (2021-03-30 08:01:59)
Diamond programm 10.0 mln MNT</t>
        </r>
      </text>
    </comment>
    <comment ref="E25" authorId="0" shapeId="0" xr:uid="{00000000-0006-0000-0800-000004000000}">
      <text>
        <r>
          <rPr>
            <sz val="10"/>
            <color rgb="FF000000"/>
            <rFont val="Arial"/>
          </rPr>
          <t>======
ID#AAAAJAanI2o
GG    (2021-03-30 08:01:59)
Ehnii 12 sar</t>
        </r>
      </text>
    </comment>
    <comment ref="D28" authorId="0" shapeId="0" xr:uid="{00000000-0006-0000-0800-000002000000}">
      <text>
        <r>
          <rPr>
            <sz val="10"/>
            <color rgb="FF000000"/>
            <rFont val="Arial"/>
          </rPr>
          <t>======
ID#AAAAJAanI3g
GG    (2021-03-30 08:01:59)
busad</t>
        </r>
      </text>
    </comment>
  </commentList>
  <extLst>
    <ext xmlns:r="http://schemas.openxmlformats.org/officeDocument/2006/relationships" uri="GoogleSheetsCustomDataVersion1">
      <go:sheetsCustomData xmlns:go="http://customooxmlschemas.google.com/" r:id="rId1" roundtripDataSignature="AMtx7mjC2XgBaXNXANZqeh2sBOLTPcF3H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T9" authorId="0" shapeId="0" xr:uid="{00000000-0006-0000-0900-000001000000}">
      <text>
        <r>
          <rPr>
            <sz val="10"/>
            <color rgb="FF000000"/>
            <rFont val="Arial"/>
          </rPr>
          <t>======
ID#AAAAJAanI3Q
Bayar-Ulzii B    (2021-03-30 08:01:59)
Diamond programm 10.0 mln MNT</t>
        </r>
      </text>
    </comment>
  </commentList>
  <extLst>
    <ext xmlns:r="http://schemas.openxmlformats.org/officeDocument/2006/relationships" uri="GoogleSheetsCustomDataVersion1">
      <go:sheetsCustomData xmlns:go="http://customooxmlschemas.google.com/" r:id="rId1" roundtripDataSignature="AMtx7mgzyy0+9TBjvcWKbLvl7lIuQOUPdg=="/>
    </ext>
  </extL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G8" authorId="0" shapeId="0" xr:uid="{00000000-0006-0000-0E00-000006000000}">
      <text>
        <r>
          <rPr>
            <sz val="10"/>
            <color rgb="FF000000"/>
            <rFont val="Arial"/>
          </rPr>
          <t>======
ID#AAAAJAanI2g
GG    (2021-03-30 08:01:59)
Ehnii 3 sar only bagts shinjilgee subs</t>
        </r>
      </text>
    </comment>
    <comment ref="G37" authorId="0" shapeId="0" xr:uid="{00000000-0006-0000-0E00-000004000000}">
      <text>
        <r>
          <rPr>
            <sz val="10"/>
            <color rgb="FF000000"/>
            <rFont val="Arial"/>
          </rPr>
          <t>======
ID#AAAAJAanI2w
GG    (2021-03-30 08:01:59)
Ehnii 3 sar only bagts shinjilgee subs</t>
        </r>
      </text>
    </comment>
    <comment ref="H37" authorId="0" shapeId="0" xr:uid="{00000000-0006-0000-0E00-000002000000}">
      <text>
        <r>
          <rPr>
            <sz val="10"/>
            <color rgb="FF000000"/>
            <rFont val="Arial"/>
          </rPr>
          <t>======
ID#AAAAJAanI3k
GG    (2021-03-30 08:01:59)
Ehnii 3 sar only bagts shinjilgee subs</t>
        </r>
      </text>
    </comment>
    <comment ref="I37" authorId="0" shapeId="0" xr:uid="{00000000-0006-0000-0E00-000003000000}">
      <text>
        <r>
          <rPr>
            <sz val="10"/>
            <color rgb="FF000000"/>
            <rFont val="Arial"/>
          </rPr>
          <t>======
ID#AAAAJAanI24
GG    (2021-03-30 08:01:59)
Ehnii 3 sar only bagts shinjilgee subs</t>
        </r>
      </text>
    </comment>
    <comment ref="G91" authorId="0" shapeId="0" xr:uid="{00000000-0006-0000-0E00-000001000000}">
      <text>
        <r>
          <rPr>
            <sz val="10"/>
            <color rgb="FF000000"/>
            <rFont val="Arial"/>
          </rPr>
          <t>======
ID#AAAAJAanI3o
GG    (2021-03-30 08:01:59)
Ehnii 3 sar only bagts shinjilgee subs</t>
        </r>
      </text>
    </comment>
    <comment ref="H91" authorId="0" shapeId="0" xr:uid="{00000000-0006-0000-0E00-000005000000}">
      <text>
        <r>
          <rPr>
            <sz val="10"/>
            <color rgb="FF000000"/>
            <rFont val="Arial"/>
          </rPr>
          <t>======
ID#AAAAJAanI2k
GG    (2021-03-30 08:01:59)
Ehnii 3 sar only bagts shinjilgee subs</t>
        </r>
      </text>
    </comment>
    <comment ref="I91" authorId="0" shapeId="0" xr:uid="{00000000-0006-0000-0E00-000007000000}">
      <text>
        <r>
          <rPr>
            <sz val="10"/>
            <color rgb="FF000000"/>
            <rFont val="Arial"/>
          </rPr>
          <t>======
ID#AAAAJAanI2Y
GG    (2021-03-30 08:01:59)
Ehnii 3 sar only bagts shinjilgee subs</t>
        </r>
      </text>
    </comment>
  </commentList>
  <extLst>
    <ext xmlns:r="http://schemas.openxmlformats.org/officeDocument/2006/relationships" uri="GoogleSheetsCustomDataVersion1">
      <go:sheetsCustomData xmlns:go="http://customooxmlschemas.google.com/" r:id="rId1" roundtripDataSignature="AMtx7mjve5hXL6VOIRwSn7tzXApqkw2q7g=="/>
    </ext>
  </extLst>
</comments>
</file>

<file path=xl/sharedStrings.xml><?xml version="1.0" encoding="utf-8"?>
<sst xmlns="http://schemas.openxmlformats.org/spreadsheetml/2006/main" count="1420" uniqueCount="890">
  <si>
    <t>Огноо</t>
  </si>
  <si>
    <t>ДНБ, 2010 оны зэрэгцүүлэх үнээр</t>
  </si>
  <si>
    <t xml:space="preserve">Хүний эрүүл мэнд </t>
  </si>
  <si>
    <t>ДНБ-д эзлэх хувь</t>
  </si>
  <si>
    <t>Эрүүл мэндийн сайд</t>
  </si>
  <si>
    <t>Эрүүл мэндийн зардал өсөлт</t>
  </si>
  <si>
    <t>ДНБ өсөлт</t>
  </si>
  <si>
    <t>Хүйс</t>
  </si>
  <si>
    <t>Насны бүлэг</t>
  </si>
  <si>
    <t xml:space="preserve">    Бүгд</t>
  </si>
  <si>
    <t>Бүгд</t>
  </si>
  <si>
    <t>0-4</t>
  </si>
  <si>
    <t>15-19</t>
  </si>
  <si>
    <t>20-24</t>
  </si>
  <si>
    <t>ХОТОД</t>
  </si>
  <si>
    <t>25-29</t>
  </si>
  <si>
    <t>Хот</t>
  </si>
  <si>
    <t>Улсын дүн</t>
  </si>
  <si>
    <t>30-34</t>
  </si>
  <si>
    <t>Хөдөө</t>
  </si>
  <si>
    <t>35-39</t>
  </si>
  <si>
    <t>40-44</t>
  </si>
  <si>
    <t>45-49</t>
  </si>
  <si>
    <t>50-54</t>
  </si>
  <si>
    <t>55-59</t>
  </si>
  <si>
    <t>60-64</t>
  </si>
  <si>
    <t>65-69</t>
  </si>
  <si>
    <t>70+</t>
  </si>
  <si>
    <t xml:space="preserve">    Эрэгтэй</t>
  </si>
  <si>
    <t xml:space="preserve">    Эмэгтэй</t>
  </si>
  <si>
    <t>Нийт</t>
  </si>
  <si>
    <t>Нийт хүн ам</t>
  </si>
  <si>
    <t>0-4 нас</t>
  </si>
  <si>
    <t>5-20 нас</t>
  </si>
  <si>
    <t>20-40</t>
  </si>
  <si>
    <t>40-60 нас</t>
  </si>
  <si>
    <t>60-с дээш</t>
  </si>
  <si>
    <t>Насны ангилал</t>
  </si>
  <si>
    <t xml:space="preserve"> Нийт</t>
  </si>
  <si>
    <t>Үзүүлэлт</t>
  </si>
  <si>
    <t xml:space="preserve">    Клиникийн болон төрөлжсөн мэргэжлийн эмнэлэг, төвүүд</t>
  </si>
  <si>
    <t xml:space="preserve">    Аймаг, дүүргийн нэгдсэн эмнэлэг</t>
  </si>
  <si>
    <t xml:space="preserve">    Сум дундын эмнэлэг</t>
  </si>
  <si>
    <t xml:space="preserve">    Сумын эмнэлэг</t>
  </si>
  <si>
    <t xml:space="preserve">    Хувийн эрүүл мэндийн байгууллагууд</t>
  </si>
  <si>
    <t xml:space="preserve">    Өрхийн эмнэлэг</t>
  </si>
  <si>
    <t>Мянган нэгж</t>
  </si>
  <si>
    <t>Дундаж</t>
  </si>
  <si>
    <t>Хэвтсэн</t>
  </si>
  <si>
    <t>Хувийн эмнэлэг</t>
  </si>
  <si>
    <t>Амбулатори</t>
  </si>
  <si>
    <t>Эмчийн тоо</t>
  </si>
  <si>
    <t>Сонгдо эмнэлгийн дата</t>
  </si>
  <si>
    <t>№</t>
  </si>
  <si>
    <t>Department</t>
  </si>
  <si>
    <t>Doctor's name</t>
  </si>
  <si>
    <t>First Visit</t>
  </si>
  <si>
    <t>ReVisit</t>
  </si>
  <si>
    <t>Med(walk-ins)</t>
  </si>
  <si>
    <t xml:space="preserve">MED </t>
  </si>
  <si>
    <t>Gynecology</t>
  </si>
  <si>
    <t>Enkhtuya</t>
  </si>
  <si>
    <t>Pulmonolgy</t>
  </si>
  <si>
    <t>Nariya</t>
  </si>
  <si>
    <t>Gastroenteriology</t>
  </si>
  <si>
    <t>Baigal</t>
  </si>
  <si>
    <t>Nyamdulam</t>
  </si>
  <si>
    <t>Diag-Center</t>
  </si>
  <si>
    <t>TotalExam</t>
  </si>
  <si>
    <t>Nomin</t>
  </si>
  <si>
    <t>Urology</t>
  </si>
  <si>
    <t>Munkhjargal</t>
  </si>
  <si>
    <t>Davaadorj</t>
  </si>
  <si>
    <t>Cardiology</t>
  </si>
  <si>
    <t>NamKhaidorj</t>
  </si>
  <si>
    <t>General Surgery</t>
  </si>
  <si>
    <t>Lhagvabayar</t>
  </si>
  <si>
    <t>Byambasuren</t>
  </si>
  <si>
    <t>Bayarmaa</t>
  </si>
  <si>
    <t>Neurology</t>
  </si>
  <si>
    <t>Enkhmandal</t>
  </si>
  <si>
    <t>Bayarsaikhan</t>
  </si>
  <si>
    <t>Suvd-Erdene</t>
  </si>
  <si>
    <t>Zorigoo</t>
  </si>
  <si>
    <t>Buyantugs</t>
  </si>
  <si>
    <t>Orgil</t>
  </si>
  <si>
    <t>Endocrinology</t>
  </si>
  <si>
    <t>Naigal.KH</t>
  </si>
  <si>
    <t>Oyunchimeg</t>
  </si>
  <si>
    <t>Solongo. M</t>
  </si>
  <si>
    <t>Boldsaikhan</t>
  </si>
  <si>
    <t>Amarsaikhan</t>
  </si>
  <si>
    <t>Taivanbat</t>
  </si>
  <si>
    <t>Total</t>
  </si>
  <si>
    <t>Үзлэгийн төрөл</t>
  </si>
  <si>
    <t>Давтан</t>
  </si>
  <si>
    <t>Эзлэх хувь</t>
  </si>
  <si>
    <t xml:space="preserve">Анхлан </t>
  </si>
  <si>
    <t>Анхлан</t>
  </si>
  <si>
    <t>Шинжилгээ</t>
  </si>
  <si>
    <t>Эмэгтэйчүүд</t>
  </si>
  <si>
    <t>Уушиг</t>
  </si>
  <si>
    <t>Хоол боловсруулах</t>
  </si>
  <si>
    <t>Бөөр</t>
  </si>
  <si>
    <t>Зүрх судас</t>
  </si>
  <si>
    <t>Мэс засал</t>
  </si>
  <si>
    <t>Other</t>
  </si>
  <si>
    <t>Бусад</t>
  </si>
  <si>
    <t>Таамаглал</t>
  </si>
  <si>
    <t>Эрчимт эмчилгээ</t>
  </si>
  <si>
    <t>Дуран</t>
  </si>
  <si>
    <t>Чих хамар хоолой</t>
  </si>
  <si>
    <t>Мэдрэл</t>
  </si>
  <si>
    <t>Grand Total</t>
  </si>
  <si>
    <t>ICU &amp; Anes</t>
  </si>
  <si>
    <t>Endoscopy</t>
  </si>
  <si>
    <t>ENT</t>
  </si>
  <si>
    <t>Orthopeadics</t>
  </si>
  <si>
    <t>Spine surgery</t>
  </si>
  <si>
    <t>Plastic surgery</t>
  </si>
  <si>
    <t>Dental clinic</t>
  </si>
  <si>
    <t>Ophthalmology</t>
  </si>
  <si>
    <t>Laboratory</t>
  </si>
  <si>
    <t>2-4 удаа</t>
  </si>
  <si>
    <t>5-7 удаа</t>
  </si>
  <si>
    <t>8-10 удаа</t>
  </si>
  <si>
    <t>11-15 удаа</t>
  </si>
  <si>
    <t>16-20 удаа</t>
  </si>
  <si>
    <t>21-c дээш</t>
  </si>
  <si>
    <t>Лаборатори</t>
  </si>
  <si>
    <t>Lab</t>
  </si>
  <si>
    <t>Эмнэлгийн хэрэгсэл</t>
  </si>
  <si>
    <t>Medical supply</t>
  </si>
  <si>
    <t>Тариа</t>
  </si>
  <si>
    <t>Injections</t>
  </si>
  <si>
    <t>Өрөө</t>
  </si>
  <si>
    <t>Room</t>
  </si>
  <si>
    <t>Эмчилгээ</t>
  </si>
  <si>
    <t>Medicine</t>
  </si>
  <si>
    <t>Surgery</t>
  </si>
  <si>
    <t>Зөвлөгөө</t>
  </si>
  <si>
    <t>Consultation</t>
  </si>
  <si>
    <t>MRI</t>
  </si>
  <si>
    <t>Компьютер томограф</t>
  </si>
  <si>
    <t>CT</t>
  </si>
  <si>
    <t>ЭХО</t>
  </si>
  <si>
    <t>ttt</t>
  </si>
  <si>
    <t>Норкоз</t>
  </si>
  <si>
    <t>Anesthesia</t>
  </si>
  <si>
    <t>Рентгэн зураг авалт</t>
  </si>
  <si>
    <t>Radiology</t>
  </si>
  <si>
    <t>Хоол</t>
  </si>
  <si>
    <t>Meal</t>
  </si>
  <si>
    <t>Цус</t>
  </si>
  <si>
    <t>Blood</t>
  </si>
  <si>
    <t>Эмийн сан</t>
  </si>
  <si>
    <t>Ph Thera</t>
  </si>
  <si>
    <t>Бүтээгдэхүүн, үйлчилгээний төрөл</t>
  </si>
  <si>
    <t>Нийт борлуулалт</t>
  </si>
  <si>
    <t>Эмнэлгийн тоо</t>
  </si>
  <si>
    <t>Амбулаторийн үзлэг'000</t>
  </si>
  <si>
    <t>Нийт хувийн эмнэлэг</t>
  </si>
  <si>
    <t>Зорилтот топ 15 эмнэлэг</t>
  </si>
  <si>
    <t>Оношилгоо, зөвлөгөө/ урьдчилан сэргийлэх</t>
  </si>
  <si>
    <t>2 догч эмчийн зөвлөгөө</t>
  </si>
  <si>
    <t>Онлайн эмчийн хяналт</t>
  </si>
  <si>
    <t>Зайн оношилгоо, эмчилгээ</t>
  </si>
  <si>
    <t>Health screening</t>
  </si>
  <si>
    <t>Country</t>
  </si>
  <si>
    <t>Subject Descriptor</t>
  </si>
  <si>
    <t>Units</t>
  </si>
  <si>
    <t>Scale</t>
  </si>
  <si>
    <t>Country/Series-specific Notes</t>
  </si>
  <si>
    <t>Mongolia</t>
  </si>
  <si>
    <t>Gross domestic product, constant prices</t>
  </si>
  <si>
    <t>National currency</t>
  </si>
  <si>
    <t>Billions</t>
  </si>
  <si>
    <t>Percent change</t>
  </si>
  <si>
    <t>Gross domestic product, current prices</t>
  </si>
  <si>
    <t>U.S. dollars</t>
  </si>
  <si>
    <t>Purchasing power parity; international dollars</t>
  </si>
  <si>
    <t>Gross domestic product, deflator</t>
  </si>
  <si>
    <t>Index</t>
  </si>
  <si>
    <t>Gross domestic product per capita, constant prices</t>
  </si>
  <si>
    <t>Purchasing power parity; 2011 international dollar</t>
  </si>
  <si>
    <t>Gross domestic product per capita, current prices</t>
  </si>
  <si>
    <t>Gross domestic product based on purchasing-power-parity (PPP) share of world total</t>
  </si>
  <si>
    <t>Percent</t>
  </si>
  <si>
    <t>Implied PPP conversion rate</t>
  </si>
  <si>
    <t>National currency per current international dollar</t>
  </si>
  <si>
    <t>Total investment</t>
  </si>
  <si>
    <t>Percent of GDP</t>
  </si>
  <si>
    <t>Gross national savings</t>
  </si>
  <si>
    <t>Inflation, average consumer prices</t>
  </si>
  <si>
    <t>Inflation, end of period consumer prices</t>
  </si>
  <si>
    <t>Volume of imports of goods and services</t>
  </si>
  <si>
    <t>Volume of Imports of goods</t>
  </si>
  <si>
    <t>Volume of exports of goods and services</t>
  </si>
  <si>
    <t>Volume of exports of goods</t>
  </si>
  <si>
    <t>Unemployment rate</t>
  </si>
  <si>
    <t>Percent of total labor force</t>
  </si>
  <si>
    <t>Population</t>
  </si>
  <si>
    <t>Persons</t>
  </si>
  <si>
    <t>Millions</t>
  </si>
  <si>
    <t>General government revenue</t>
  </si>
  <si>
    <t>General government total expenditure</t>
  </si>
  <si>
    <t>General government net lending/borrowing</t>
  </si>
  <si>
    <t>General government primary net lending/borrowing</t>
  </si>
  <si>
    <t>Gross domestic product corresponding to fiscal year, current prices</t>
  </si>
  <si>
    <t>Current account balance</t>
  </si>
  <si>
    <t>Medex Project</t>
  </si>
  <si>
    <t>Specification</t>
  </si>
  <si>
    <t>Тодорхойлолт</t>
  </si>
  <si>
    <t>Unit</t>
  </si>
  <si>
    <t>ҮНДСЭН ТААМАГЛАЛУУД :</t>
  </si>
  <si>
    <t xml:space="preserve">1. General </t>
  </si>
  <si>
    <t>1. Макро эдийн засгийн үзүүлэлтүүд</t>
  </si>
  <si>
    <t>Хэмжих нэгж</t>
  </si>
  <si>
    <t xml:space="preserve">Exchange rate </t>
  </si>
  <si>
    <t>Валютын ханш</t>
  </si>
  <si>
    <t>MNT/KRW</t>
  </si>
  <si>
    <t>MNT/USD</t>
  </si>
  <si>
    <t>Multiplier factor</t>
  </si>
  <si>
    <t xml:space="preserve">Үржүүлэгч </t>
  </si>
  <si>
    <t>Inflation Rate</t>
  </si>
  <si>
    <t>Жилийн инфляцийн төвшин</t>
  </si>
  <si>
    <t>%</t>
  </si>
  <si>
    <t>CSI</t>
  </si>
  <si>
    <t>Хэрэглээний үнийн индекс</t>
  </si>
  <si>
    <t>GDP growth rate</t>
  </si>
  <si>
    <t>ДНБ-ний өсөлтийн хувь</t>
  </si>
  <si>
    <t xml:space="preserve">Annual potential market </t>
  </si>
  <si>
    <t xml:space="preserve">Боломжит зах зээл </t>
  </si>
  <si>
    <t>mln' MNT</t>
  </si>
  <si>
    <t>2. Taxes</t>
  </si>
  <si>
    <t>2. Татварын хувь хэмжээ</t>
  </si>
  <si>
    <t>Corporate income tax rate (Profit &lt; MNT 3,0 bln)</t>
  </si>
  <si>
    <t>ААНОАТ-н хувь (Ашиг &lt;3,0 тэрбум төгрөг хүртэл)</t>
  </si>
  <si>
    <t>Corporate income tax rate (Incremental Profit &gt; MNT 3,0 bln)</t>
  </si>
  <si>
    <t>ААНОАТ-н хувь (Ашиг &gt;3,0 тэрбум төгрөгөөс дээш)</t>
  </si>
  <si>
    <t>Social and health insurance % to payroll (Employer)</t>
  </si>
  <si>
    <t>ЭМ, НДШ-н  % (Ажил олгогчоос төлөх %)</t>
  </si>
  <si>
    <t>Social and health insurance % to payroll (Employee)</t>
  </si>
  <si>
    <t>ЭМ, НДШ-н  % (Хувь хүнээс суутгах)</t>
  </si>
  <si>
    <t>Individual income tax (Employee)</t>
  </si>
  <si>
    <t>ХХОАТ-н хувь (Хувь хүнээс суутгах)</t>
  </si>
  <si>
    <t>VAT</t>
  </si>
  <si>
    <t>НӨАТ</t>
  </si>
  <si>
    <t>3. DCF</t>
  </si>
  <si>
    <t>Growth of FCF after 2024</t>
  </si>
  <si>
    <t>2024 оноос хойших FCF ийн өсөлт</t>
  </si>
  <si>
    <t>WACC (weighted average cost of capital)</t>
  </si>
  <si>
    <t>WACC (хөрөнгийн жигнэсэн дундаж зардал)</t>
  </si>
  <si>
    <t xml:space="preserve">4. Customers </t>
  </si>
  <si>
    <t xml:space="preserve">4. Хэрэглэгчдийн тоо </t>
  </si>
  <si>
    <t>Application users potential</t>
  </si>
  <si>
    <t>Аппликейшн хэрэглэгчийн зах зээл</t>
  </si>
  <si>
    <t xml:space="preserve">бүгд </t>
  </si>
  <si>
    <t>Target market</t>
  </si>
  <si>
    <t>Зорилтот зах зээл /Боломжит ЗЗ-н 17%)</t>
  </si>
  <si>
    <t>Annual growth rate</t>
  </si>
  <si>
    <t>Жилийн дундаж өсөлтийн хувь</t>
  </si>
  <si>
    <t>Market share</t>
  </si>
  <si>
    <t>Зах зээлд эзлэх хувь</t>
  </si>
  <si>
    <t># of private hospital</t>
  </si>
  <si>
    <t>Зорилтот эмнэлгүүдийн тоо</t>
  </si>
  <si>
    <t>ширхэг</t>
  </si>
  <si>
    <t xml:space="preserve"># of Visits </t>
  </si>
  <si>
    <t>Амбулаторийн үзлэгийн тоо</t>
  </si>
  <si>
    <t>хэрэглэгч</t>
  </si>
  <si>
    <t>Амбулаторийн үзлэгийн тооноос тооцоолол хийсэн тул нэг удаагийн үзлэгээр ойлгоно</t>
  </si>
  <si>
    <t># of Health screening</t>
  </si>
  <si>
    <t>Урьдчилан сэргийлэх үзлэгийн тоо</t>
  </si>
  <si>
    <t>Telehealth service - revisit</t>
  </si>
  <si>
    <t>Давтан үзлэг</t>
  </si>
  <si>
    <t>Telehealth service - health screening</t>
  </si>
  <si>
    <t>Урьдчилан сэргийлэх үзлэг</t>
  </si>
  <si>
    <t>PHI Patient Hospital information</t>
  </si>
  <si>
    <t>Өвчтөний лаборатори болон дүрс оношилгооны мэдээлэл дамжуулах</t>
  </si>
  <si>
    <t>5. Sales Assumptions  (inc VAT)</t>
  </si>
  <si>
    <t>5. Борлуулалтын таамаглал (НӨАТ-тэй)</t>
  </si>
  <si>
    <t>Product &amp; service price</t>
  </si>
  <si>
    <t>Бүтээгдэхүүн үйлчилгээний үнэ</t>
  </si>
  <si>
    <t>000' төгрөг</t>
  </si>
  <si>
    <t>Telemedicine</t>
  </si>
  <si>
    <t>Зайн видео оношилгоо, зөвлөгөө</t>
  </si>
  <si>
    <t>Оношлогоо зөвлөгөө / Давтан үзлэг</t>
  </si>
  <si>
    <t>Зөвлөгөө / Урьдчилан сэргийлэх үзлэг</t>
  </si>
  <si>
    <t>Teleconsultation/2nd professional opinion</t>
  </si>
  <si>
    <t>B2B payment services</t>
  </si>
  <si>
    <t>Төлбөрийн үйлчилгээ</t>
  </si>
  <si>
    <t>Telecare/ real time online video chat support</t>
  </si>
  <si>
    <t>Teleparmacy</t>
  </si>
  <si>
    <t>Онлайн жор</t>
  </si>
  <si>
    <t>Online appointment</t>
  </si>
  <si>
    <t>Онлайн цаг авах</t>
  </si>
  <si>
    <t>MFF</t>
  </si>
  <si>
    <t>Integrated insurance service</t>
  </si>
  <si>
    <t>Даатгалын үйлчилгээ</t>
  </si>
  <si>
    <t>Advertisement banner</t>
  </si>
  <si>
    <t xml:space="preserve">Сурталчилгаа баннер </t>
  </si>
  <si>
    <t>Data mining</t>
  </si>
  <si>
    <t>Мэдээллийн бааз солилцох</t>
  </si>
  <si>
    <t>Multiflier price</t>
  </si>
  <si>
    <t>Үржүүлэгч</t>
  </si>
  <si>
    <t>Multiflier subs</t>
  </si>
  <si>
    <t>7. Office</t>
  </si>
  <si>
    <t>7. Оффис</t>
  </si>
  <si>
    <t>Base</t>
  </si>
  <si>
    <t>Office</t>
  </si>
  <si>
    <t>Оффис</t>
  </si>
  <si>
    <t>Initial investment /Equipment and app/</t>
  </si>
  <si>
    <t>Анхны хөрөнгө оруулалт / тоног төхөөрөмж болон аппликашн</t>
  </si>
  <si>
    <t>000' MNT</t>
  </si>
  <si>
    <t>Area</t>
  </si>
  <si>
    <t>Нийт талбай</t>
  </si>
  <si>
    <r>
      <rPr>
        <i/>
        <sz val="10"/>
        <color theme="1"/>
        <rFont val="Calibri"/>
      </rPr>
      <t>m</t>
    </r>
    <r>
      <rPr>
        <i/>
        <vertAlign val="superscript"/>
        <sz val="10"/>
        <color theme="1"/>
        <rFont val="Calibri"/>
      </rPr>
      <t>2</t>
    </r>
  </si>
  <si>
    <t>Rent (inc VAT &amp; utility costs)</t>
  </si>
  <si>
    <t>Сарын түрээс (НӨАТ &amp; ашиглалтын зардал багтсан)</t>
  </si>
  <si>
    <t>MNT/m2</t>
  </si>
  <si>
    <t>8. Operating Cost</t>
  </si>
  <si>
    <t>8. ҮА-ны зардал</t>
  </si>
  <si>
    <t>Marketing &amp; Other Costs</t>
  </si>
  <si>
    <t>Маркетинг болон бусад зардал</t>
  </si>
  <si>
    <t>Marketing Cost</t>
  </si>
  <si>
    <t>Маркетингийн зардал</t>
  </si>
  <si>
    <t>Other Costs</t>
  </si>
  <si>
    <t>Бусад зардал</t>
  </si>
  <si>
    <t>Telemedicine active signal</t>
  </si>
  <si>
    <t>Видео дамжуулалтын амжиллтай холболтын зардал</t>
  </si>
  <si>
    <t>signal</t>
  </si>
  <si>
    <t>Telemedicine streaming minutes</t>
  </si>
  <si>
    <t>Видео дамжуулалтын хугацааны зардал</t>
  </si>
  <si>
    <t>minutes</t>
  </si>
  <si>
    <t>Interest rate</t>
  </si>
  <si>
    <t>Зээлийн хүүгийн түвшин</t>
  </si>
  <si>
    <t>Sales discount rate/of sales</t>
  </si>
  <si>
    <t>Борлуулалтын хөнгөлөлтийн хувь</t>
  </si>
  <si>
    <t>Sales incentive rate/of sales</t>
  </si>
  <si>
    <t>Борлуулалтын урамшууллын хувь</t>
  </si>
  <si>
    <t>Salary growth rate</t>
  </si>
  <si>
    <t>Цалингийн өсөлт</t>
  </si>
  <si>
    <t>Түрээс (НӨАТ ба ашиглалтын зардал багтсан)</t>
  </si>
  <si>
    <t xml:space="preserve">Square </t>
  </si>
  <si>
    <t>Талбай</t>
  </si>
  <si>
    <t>m2</t>
  </si>
  <si>
    <t>9. Other</t>
  </si>
  <si>
    <t>9. Бусад</t>
  </si>
  <si>
    <t>End date</t>
  </si>
  <si>
    <t>Working days</t>
  </si>
  <si>
    <t>Жилийн хоног</t>
  </si>
  <si>
    <t>Net working days</t>
  </si>
  <si>
    <t>Цэвэр ажлын хоног</t>
  </si>
  <si>
    <t>Operation period</t>
  </si>
  <si>
    <t>Үйл ажиллагааны сар</t>
  </si>
  <si>
    <t>No</t>
  </si>
  <si>
    <t>Service</t>
  </si>
  <si>
    <t>Үйлчилгээ</t>
  </si>
  <si>
    <t>Patient</t>
  </si>
  <si>
    <t>Hospital-MFF</t>
  </si>
  <si>
    <r>
      <rPr>
        <sz val="10"/>
        <color theme="1"/>
        <rFont val="Calibri"/>
      </rPr>
      <t xml:space="preserve">Hospital </t>
    </r>
    <r>
      <rPr>
        <b/>
        <sz val="10"/>
        <color theme="1"/>
        <rFont val="Calibri"/>
      </rPr>
      <t>3%</t>
    </r>
  </si>
  <si>
    <t>Telehealth service - video call</t>
  </si>
  <si>
    <t>abroad</t>
  </si>
  <si>
    <t>2 догч эмчийн зөвлөгөө - Хот</t>
  </si>
  <si>
    <t>Telemonitorin/home based service</t>
  </si>
  <si>
    <t>Зайн оношилгоо, эмчилгээ - хот</t>
  </si>
  <si>
    <t>Зайн оношилгоо, эмчилгээ - Abroad</t>
  </si>
  <si>
    <t>Эмнэлгийн хэрэглэгч</t>
  </si>
  <si>
    <t>Сарын суурь хураамж</t>
  </si>
  <si>
    <t>Он</t>
  </si>
  <si>
    <t xml:space="preserve">  OPERATING REVENUE (000' MNT)</t>
  </si>
  <si>
    <t>ҮЙЛ АЖИЛЛАГААНЫ ОРЛОГО (000' ТӨГ)</t>
  </si>
  <si>
    <t>Operating Revenue  (000' MNT)</t>
  </si>
  <si>
    <t xml:space="preserve">  ҮЙЛ АЖИЛЛАГААНЫ ОРЛОГЫН ТӨЛӨВЛӨГӨӨ (000 'төг)</t>
  </si>
  <si>
    <t>Total Operating Revenue (inc VAT)</t>
  </si>
  <si>
    <t xml:space="preserve">  НИЙТ ОРЛОГО (НӨАТ-тэй)</t>
  </si>
  <si>
    <t>Total sales</t>
  </si>
  <si>
    <t>Нийт шимтгэл болон борлуулалтын орлого</t>
  </si>
  <si>
    <t>SALES DISCOUNT AND INCENTIVE</t>
  </si>
  <si>
    <t>НИЙТ ХӨНГӨЛӨЛТ</t>
  </si>
  <si>
    <t>Sales discount</t>
  </si>
  <si>
    <t>Борлуулалтын хөнгөлөлт</t>
  </si>
  <si>
    <t>Sales incentive</t>
  </si>
  <si>
    <t>Борлуулалтын урамшуулал</t>
  </si>
  <si>
    <t xml:space="preserve"> NET REVENUE</t>
  </si>
  <si>
    <t xml:space="preserve">   ЦЭВЭР ОРЛОГО   </t>
  </si>
  <si>
    <r>
      <rPr>
        <b/>
        <sz val="13"/>
        <color rgb="FF0C0C0C"/>
        <rFont val="Calibri"/>
      </rPr>
      <t xml:space="preserve">  FINANCIAL STATEMENTS </t>
    </r>
    <r>
      <rPr>
        <sz val="13"/>
        <color rgb="FF0C0C0C"/>
        <rFont val="Calibri"/>
      </rPr>
      <t>(000' MNT)</t>
    </r>
  </si>
  <si>
    <r>
      <rPr>
        <b/>
        <sz val="13"/>
        <color theme="1"/>
        <rFont val="Calibri"/>
      </rPr>
      <t xml:space="preserve">САНХҮҮГИЙН ТАЙЛАН </t>
    </r>
    <r>
      <rPr>
        <sz val="13"/>
        <color theme="1"/>
        <rFont val="Calibri"/>
      </rPr>
      <t>(000 'төгрөг)</t>
    </r>
  </si>
  <si>
    <t>INCOME STATEMENT        (000' MNT)</t>
  </si>
  <si>
    <t>ОРЛОГО ҮР ДҮНГИЙН ТАЙЛАН (000 'төг)</t>
  </si>
  <si>
    <t>Sales Revenue</t>
  </si>
  <si>
    <t xml:space="preserve"> НИЙТ ЦЭВЭР БОРЛУУЛАЛТЫН ОРЛОГО</t>
  </si>
  <si>
    <t>Total income</t>
  </si>
  <si>
    <t>Cost of Goods Sold</t>
  </si>
  <si>
    <t xml:space="preserve"> Борлуулсан бүтээгдэхүүний өртөг</t>
  </si>
  <si>
    <t>Gross Profit</t>
  </si>
  <si>
    <t xml:space="preserve"> Нийт ашиг</t>
  </si>
  <si>
    <t>Gross Profit Margin</t>
  </si>
  <si>
    <t xml:space="preserve"> Нийт ашгийн хувь</t>
  </si>
  <si>
    <t>Operating expenses</t>
  </si>
  <si>
    <t xml:space="preserve"> Үйл ажиллагааны зардал</t>
  </si>
  <si>
    <t>Salaries and wages</t>
  </si>
  <si>
    <t>Цалин, хөлс</t>
  </si>
  <si>
    <t xml:space="preserve">Social and health insurance </t>
  </si>
  <si>
    <t>НДШ болон эрүүл мэндийн даатгалын зардал</t>
  </si>
  <si>
    <t>Communication expenses</t>
  </si>
  <si>
    <t>Харилцаа холбооны зардал</t>
  </si>
  <si>
    <t>Fuel, gasoline</t>
  </si>
  <si>
    <t>Шатахуун, бензин</t>
  </si>
  <si>
    <t>Software expenses</t>
  </si>
  <si>
    <t>Програм хангамжийн зардал</t>
  </si>
  <si>
    <t>Server expense</t>
  </si>
  <si>
    <t>Серверийн зардал</t>
  </si>
  <si>
    <t>Staff welfare &amp; benefits</t>
  </si>
  <si>
    <t>Ажилтнуудын халамж, тэтгэмж</t>
  </si>
  <si>
    <t>Utilities cost</t>
  </si>
  <si>
    <t>Ашиглалтын зардал</t>
  </si>
  <si>
    <t>Maintenance &amp; Repair</t>
  </si>
  <si>
    <t>Засвар үйлчилгээ</t>
  </si>
  <si>
    <t xml:space="preserve">Rent </t>
  </si>
  <si>
    <t>Түрээс</t>
  </si>
  <si>
    <t>Stationery &amp; office Supplies</t>
  </si>
  <si>
    <t>Бичиг хэрэг болон хангамж</t>
  </si>
  <si>
    <t>Depreciation</t>
  </si>
  <si>
    <t>Элэгдэл</t>
  </si>
  <si>
    <t>Marketing and sales costs</t>
  </si>
  <si>
    <t>Маркетинг ба борлуулалтын зардал</t>
  </si>
  <si>
    <t>Insurance</t>
  </si>
  <si>
    <t>Даатгал</t>
  </si>
  <si>
    <t>Business trip</t>
  </si>
  <si>
    <t>Томилолтын зардал</t>
  </si>
  <si>
    <t>Consultancy</t>
  </si>
  <si>
    <t>Зөвлөх үйлчилгээ/бусдаар гүйцэтгүүлэх ажил</t>
  </si>
  <si>
    <t>Delivery cost</t>
  </si>
  <si>
    <t>Хүргэлтийн зардал</t>
  </si>
  <si>
    <t>Bank charges</t>
  </si>
  <si>
    <t>Банкны хураамж</t>
  </si>
  <si>
    <t>Others</t>
  </si>
  <si>
    <t>EBIT</t>
  </si>
  <si>
    <t xml:space="preserve"> Хүү татварын өмнөх ашиг /EBIT/</t>
  </si>
  <si>
    <t>Interest expense</t>
  </si>
  <si>
    <t>Зээлийн хүүний зардал</t>
  </si>
  <si>
    <t>Profit before tax</t>
  </si>
  <si>
    <t xml:space="preserve"> Татварын өмнөх ашиг /PBT/</t>
  </si>
  <si>
    <t>Income tax</t>
  </si>
  <si>
    <t>Орлогын албан татвар</t>
  </si>
  <si>
    <t>Net Profit after tax</t>
  </si>
  <si>
    <t xml:space="preserve"> Татварын дараах цэвэр ашиг /PAT/</t>
  </si>
  <si>
    <t xml:space="preserve">PAT margin </t>
  </si>
  <si>
    <t>Цэвэр ашгийн хувь</t>
  </si>
  <si>
    <t>EBITDA</t>
  </si>
  <si>
    <t xml:space="preserve"> Хүү татвар, элэгдэлийн өмнөх ашиг /EBITDA/</t>
  </si>
  <si>
    <t>EBITDA margin</t>
  </si>
  <si>
    <t>EBITDA ашгийн хувь</t>
  </si>
  <si>
    <t>SUMMARY  (000' MNT)</t>
  </si>
  <si>
    <t>Санхүүгийн гол үзүүлэлтүүд (000 'төг)</t>
  </si>
  <si>
    <t xml:space="preserve">Total sales revenue </t>
  </si>
  <si>
    <t xml:space="preserve"> Цэвэр борлуулалтын орлого</t>
  </si>
  <si>
    <t>COGS</t>
  </si>
  <si>
    <t> Үйл ажиллагааны зардал</t>
  </si>
  <si>
    <t>Net profit</t>
  </si>
  <si>
    <t>Main ratios</t>
  </si>
  <si>
    <t>Санхүүгийн гол харьцаанууд</t>
  </si>
  <si>
    <t>Margin</t>
  </si>
  <si>
    <t>Ашгийн хувь</t>
  </si>
  <si>
    <t>Gross profit margin</t>
  </si>
  <si>
    <t>Нийт ашгийн хувь</t>
  </si>
  <si>
    <t>PAT margin %</t>
  </si>
  <si>
    <t>OPEX/Net sales</t>
  </si>
  <si>
    <t>OPEX / Цэвэр борлуулалт</t>
  </si>
  <si>
    <t>Growth rate %</t>
  </si>
  <si>
    <t>Өсөлтийн хувь %</t>
  </si>
  <si>
    <t>Sales</t>
  </si>
  <si>
    <t>Үйл ажиллагааны зардал</t>
  </si>
  <si>
    <t>Net Profit</t>
  </si>
  <si>
    <t>Хөрөнгийн өгөөж</t>
  </si>
  <si>
    <t>Return on Equity (ROE)</t>
  </si>
  <si>
    <t>Өөрийн хөрөнгийн өгөөж (ROE)</t>
  </si>
  <si>
    <t xml:space="preserve">BALANCE SHEET (000' MNT)                                                 </t>
  </si>
  <si>
    <t>БАЛАНС, ҮЛДЭГДЭЛИЙН ТАЙЛАН (000 'төг)</t>
  </si>
  <si>
    <t>ASSETS</t>
  </si>
  <si>
    <t xml:space="preserve"> ХӨРӨНГӨ</t>
  </si>
  <si>
    <t>Current Assets</t>
  </si>
  <si>
    <t xml:space="preserve"> Эргэлтийн хөрөнгө</t>
  </si>
  <si>
    <t xml:space="preserve">  </t>
  </si>
  <si>
    <t>Cash &amp; Cash Equivalents</t>
  </si>
  <si>
    <t>Мөнгөн хөрөнгө</t>
  </si>
  <si>
    <t>Accounts receivable</t>
  </si>
  <si>
    <t>Дансны авлага</t>
  </si>
  <si>
    <t>Inventory stock</t>
  </si>
  <si>
    <t>Бараа материалын үлдэгдэл</t>
  </si>
  <si>
    <t>Prepaid expenses</t>
  </si>
  <si>
    <t>Урьдчилж гарсан зардал</t>
  </si>
  <si>
    <t>Total Current Assets</t>
  </si>
  <si>
    <t xml:space="preserve"> Нийт эргэлтийн хөрөнгө</t>
  </si>
  <si>
    <t>Non-current Assets</t>
  </si>
  <si>
    <t xml:space="preserve"> Эргэлтийн бус хөрөнгө</t>
  </si>
  <si>
    <t>Түрээсийн сайжруулалт</t>
  </si>
  <si>
    <t>Компьютер, туслах хэрэгслүүд</t>
  </si>
  <si>
    <t>Furniture &amp; Fixture</t>
  </si>
  <si>
    <t>Тавилга, эд хогшил</t>
  </si>
  <si>
    <t>Equipment</t>
  </si>
  <si>
    <t>Тоног төхөөрөмж</t>
  </si>
  <si>
    <t>Тээврийн хэрэгсэл</t>
  </si>
  <si>
    <t>Intangible Assets</t>
  </si>
  <si>
    <t>Биет бус хөрөнгө</t>
  </si>
  <si>
    <t>Total Non-current Assets</t>
  </si>
  <si>
    <t xml:space="preserve"> Нийт эргэлтийн бус хөрөнгө</t>
  </si>
  <si>
    <t xml:space="preserve">TOTAL ASSETS </t>
  </si>
  <si>
    <t xml:space="preserve"> НИЙТ ХӨРӨНГӨ</t>
  </si>
  <si>
    <t xml:space="preserve">LIABILITIES &amp; EQUITY </t>
  </si>
  <si>
    <t xml:space="preserve"> ӨР ТӨЛБӨР, ЭЗЭМШИГЧДИЙН ӨМЧ</t>
  </si>
  <si>
    <t>Liabilities</t>
  </si>
  <si>
    <t xml:space="preserve"> Өр төлбөр</t>
  </si>
  <si>
    <t>Accounts payable</t>
  </si>
  <si>
    <t>Дансны өглөг</t>
  </si>
  <si>
    <t>Individual income tax payable</t>
  </si>
  <si>
    <t>Хувь хүний орлогын албан татварын өглөг</t>
  </si>
  <si>
    <t>Social insurance Payable</t>
  </si>
  <si>
    <t>ЭМ, Нийгмийн даатгалын шимтгэлийн өглөг</t>
  </si>
  <si>
    <t>Short-term bank loan</t>
  </si>
  <si>
    <t>Богино хугацаат банкны зээл</t>
  </si>
  <si>
    <t>Long-term bank loan</t>
  </si>
  <si>
    <t>Урт хугацаат банкны зээл</t>
  </si>
  <si>
    <t>Total Liabilities</t>
  </si>
  <si>
    <t xml:space="preserve"> Нийт  өр төлбөр</t>
  </si>
  <si>
    <t>Shareholder's Equity</t>
  </si>
  <si>
    <t xml:space="preserve"> Эзэмшигчдийн өмч</t>
  </si>
  <si>
    <t xml:space="preserve">Equity </t>
  </si>
  <si>
    <t xml:space="preserve"> Өөрийн хөрөнгө</t>
  </si>
  <si>
    <t>Private equity</t>
  </si>
  <si>
    <t>Хувийн өмч</t>
  </si>
  <si>
    <t>Other equity</t>
  </si>
  <si>
    <t xml:space="preserve">Бусад </t>
  </si>
  <si>
    <t>Retained Earning (Loss)</t>
  </si>
  <si>
    <t xml:space="preserve"> Хуримтлагдсан ашиг (Алдагдал)</t>
  </si>
  <si>
    <t>Current period earning</t>
  </si>
  <si>
    <t>Тайлант хугацааны ашиг (алдагдал)</t>
  </si>
  <si>
    <t>Retained Earning /previous period/</t>
  </si>
  <si>
    <t>Өмнөх үеийн хуримтлагдсан ашиг (алдагдал)</t>
  </si>
  <si>
    <t>Total shareholder's equity</t>
  </si>
  <si>
    <t xml:space="preserve"> Нийт эзэмшигчдийн өмч</t>
  </si>
  <si>
    <t>Total Liabilities &amp; Equity</t>
  </si>
  <si>
    <t xml:space="preserve"> Нийт  өр төлбөр эзэмшигчдийн өмч</t>
  </si>
  <si>
    <t>Balance Sheet Check</t>
  </si>
  <si>
    <t>Балансын хуудсыг шалгах</t>
  </si>
  <si>
    <t>CASH FLOW STATEMENT   000' MNT</t>
  </si>
  <si>
    <t>МӨНГӨН ГҮЙЛГЭЭНИЙ ТАЙЛАН (000 'төг)</t>
  </si>
  <si>
    <t>Cash Flow from Operating Activities</t>
  </si>
  <si>
    <t xml:space="preserve"> Үйл ажиллагааны цэвэр мөнгөн урсгал</t>
  </si>
  <si>
    <t>Net income</t>
  </si>
  <si>
    <t>Цэвэр ашиг</t>
  </si>
  <si>
    <t>Adjustments to reconcile net profit before taxation to net cash flows from operating activities:</t>
  </si>
  <si>
    <t xml:space="preserve"> Залруулага</t>
  </si>
  <si>
    <t xml:space="preserve">Depreciation </t>
  </si>
  <si>
    <t>Raw material</t>
  </si>
  <si>
    <t>Түүхий эд материал</t>
  </si>
  <si>
    <t xml:space="preserve">Хувь хүний орлогын албан татвар </t>
  </si>
  <si>
    <t>Accrued social &amp; health security fees</t>
  </si>
  <si>
    <t>НДШ, эрүүл мэндийн даатгалын шимтгэл</t>
  </si>
  <si>
    <t>Net Cash Flow in Operating Activities</t>
  </si>
  <si>
    <t xml:space="preserve"> Үйл ажиллагааны цэвэр мөнгөн гүйлгээ</t>
  </si>
  <si>
    <t xml:space="preserve">Cash flows of Investing Activities </t>
  </si>
  <si>
    <t xml:space="preserve"> Хөрөнгө оруулалтын мөнгөн урсгал</t>
  </si>
  <si>
    <t>Purchase of fixed assets</t>
  </si>
  <si>
    <t>Үндсэн хөрөнгө худалдан авсан</t>
  </si>
  <si>
    <t>Profit of sold fixed asset</t>
  </si>
  <si>
    <t>Борлуулсан үндсэн хөрөнгө</t>
  </si>
  <si>
    <t>Net Cash Flow in Investing Activities</t>
  </si>
  <si>
    <t xml:space="preserve"> Хөрөнгө оруулалтын цэвэр мөнгөн гүйлгээ</t>
  </si>
  <si>
    <t>Cash flows of Financing Activities</t>
  </si>
  <si>
    <t xml:space="preserve"> Санхүүгийн үйл ажилгааны  мөнгөн урсгал</t>
  </si>
  <si>
    <t>Хувьцаа /хөрөнгө оруулалт</t>
  </si>
  <si>
    <t>Proceeds from short-term loan (+)</t>
  </si>
  <si>
    <t>Нэмж авсан богино хугацаат зээл (+)</t>
  </si>
  <si>
    <t>Short term loan repayment</t>
  </si>
  <si>
    <t>Богино хугацаат зээлийн төлөлт</t>
  </si>
  <si>
    <t>Proceeds from long-term loan (+)</t>
  </si>
  <si>
    <t>Нэмж авсан урт хугацаат зээл (+)</t>
  </si>
  <si>
    <t xml:space="preserve">Long term loans repayment </t>
  </si>
  <si>
    <t>Урт хугацаат зээлийн төлөлт</t>
  </si>
  <si>
    <t>Net Cash Flow From Financing Activities</t>
  </si>
  <si>
    <t xml:space="preserve"> Санхүүгийн цэвэр мөнгөн гүйлгээ</t>
  </si>
  <si>
    <t>Total Net Cash Flow</t>
  </si>
  <si>
    <t xml:space="preserve"> Нийт цэвэр мөнгөн гүйлгээ</t>
  </si>
  <si>
    <t>Beginning balances of Cash &amp; Cash Equivalents</t>
  </si>
  <si>
    <t xml:space="preserve"> Мөнгөний эхний үлдэгдэл</t>
  </si>
  <si>
    <t>Ending Balance of Cash Flow</t>
  </si>
  <si>
    <t xml:space="preserve"> Мөнгөний эцсийн үлдэгдэл</t>
  </si>
  <si>
    <t xml:space="preserve">  ХӨРӨНГӨ ОРУУЛАЛТЫН ТӨЛӨВЛӨГӨӨ (000' MNT)</t>
  </si>
  <si>
    <t>ХӨРӨНГӨ ОРУУЛАЛТЫН ТӨЛӨВЛӨГӨӨ (000' төг)</t>
  </si>
  <si>
    <t>Нэгжийн үнэ</t>
  </si>
  <si>
    <t>Тоо ширхэг</t>
  </si>
  <si>
    <t>Нийт үнэ</t>
  </si>
  <si>
    <t>Rental improvement</t>
  </si>
  <si>
    <t>Computer and accessories</t>
  </si>
  <si>
    <t>Processor</t>
  </si>
  <si>
    <t>Процессор</t>
  </si>
  <si>
    <t>Monitor</t>
  </si>
  <si>
    <t>Дэлгэц</t>
  </si>
  <si>
    <t>All in one</t>
  </si>
  <si>
    <t>Furniture and fixture</t>
  </si>
  <si>
    <t>Ширээ</t>
  </si>
  <si>
    <t>Сандал</t>
  </si>
  <si>
    <t>Шүүгээ</t>
  </si>
  <si>
    <t>Буйдан</t>
  </si>
  <si>
    <t>бусад</t>
  </si>
  <si>
    <t>Local server</t>
  </si>
  <si>
    <t>Сервер</t>
  </si>
  <si>
    <t>Mac pro</t>
  </si>
  <si>
    <t>Imac</t>
  </si>
  <si>
    <t>Intangible assets</t>
  </si>
  <si>
    <t>Vechicle</t>
  </si>
  <si>
    <t>OPEX</t>
  </si>
  <si>
    <t>Үйл ажиллагааны зардал санхүүжилт</t>
  </si>
  <si>
    <t>Salary</t>
  </si>
  <si>
    <t>Цалин</t>
  </si>
  <si>
    <t xml:space="preserve">Rent  </t>
  </si>
  <si>
    <t>Түрээсийн зардал</t>
  </si>
  <si>
    <t>other</t>
  </si>
  <si>
    <t>НИЙТ ХӨРӨНГӨ ОРУУЛАЛТ</t>
  </si>
  <si>
    <t>Financing</t>
  </si>
  <si>
    <t>Санхүүжилт</t>
  </si>
  <si>
    <t>Хөрөнгө оруулалт</t>
  </si>
  <si>
    <t>Зээл</t>
  </si>
  <si>
    <t>НИЙТ ХӨРӨНГӨ               (000' MNT)</t>
  </si>
  <si>
    <t xml:space="preserve"> БИЕТ ХӨРӨНГӨ             </t>
  </si>
  <si>
    <t xml:space="preserve"> БИЕТ БУС ХӨРӨНГӨ</t>
  </si>
  <si>
    <t>ХӨРӨНГИЙН ЭЛЭГДЭЛ</t>
  </si>
  <si>
    <t xml:space="preserve">НИЙТ </t>
  </si>
  <si>
    <t>НИЙТ ЭЛЭГДЛИЙН ЗАРДАЛ</t>
  </si>
  <si>
    <t>ХУРИМТЛАГДСАН ЭЛЭГДЭЛ</t>
  </si>
  <si>
    <t>НИЙТ ХУРИМТЛАГДСАН ЭЛЭГДЭЛ</t>
  </si>
  <si>
    <t>ХӨРӨНГИЙН ЦЭВЭР ДҮН</t>
  </si>
  <si>
    <t>Эхлэх</t>
  </si>
  <si>
    <t>Дуусах</t>
  </si>
  <si>
    <t>Сарууд</t>
  </si>
  <si>
    <t>Position</t>
  </si>
  <si>
    <t xml:space="preserve">Total  </t>
  </si>
  <si>
    <t>Monthly salary</t>
  </si>
  <si>
    <t>Monthly salary 15-30%</t>
  </si>
  <si>
    <t>Total salary</t>
  </si>
  <si>
    <t>Bonus</t>
  </si>
  <si>
    <t>Growth</t>
  </si>
  <si>
    <t>General</t>
  </si>
  <si>
    <t xml:space="preserve">  ҮЙЛ АЖИЛЛАГААНЫ ЗАРДАЛ (000' MNT)</t>
  </si>
  <si>
    <t>Ашиглалтын зардал (000' MNT)</t>
  </si>
  <si>
    <t>Ашиглалтын зардал (НӨАТ-тай)</t>
  </si>
  <si>
    <t>Сарын дундаж зардал (in MNT)</t>
  </si>
  <si>
    <t>Сар</t>
  </si>
  <si>
    <r>
      <rPr>
        <b/>
        <sz val="9"/>
        <color theme="1"/>
        <rFont val="Calibri"/>
      </rPr>
      <t xml:space="preserve">Нийт зардал
</t>
    </r>
    <r>
      <rPr>
        <sz val="9"/>
        <color theme="1"/>
        <rFont val="Calibri"/>
      </rPr>
      <t>(000' MNT)</t>
    </r>
  </si>
  <si>
    <t>Цахилгаан</t>
  </si>
  <si>
    <t>Ус</t>
  </si>
  <si>
    <t>Condition</t>
  </si>
  <si>
    <t>Бичиг хэрэг, хангамжийн материал</t>
  </si>
  <si>
    <t>Хугацаа</t>
  </si>
  <si>
    <t>Цэвэрлэгээний зардал</t>
  </si>
  <si>
    <t>Бичиг хэрэг</t>
  </si>
  <si>
    <t>Шуудан холбооны зардал (НӨАТ-тай)</t>
  </si>
  <si>
    <t>Нийт 
(in 000' MNT)</t>
  </si>
  <si>
    <t>Суурин утас</t>
  </si>
  <si>
    <t>Интернет</t>
  </si>
  <si>
    <t>Шатахууны зардал</t>
  </si>
  <si>
    <t>Программ хангамжийн зардал</t>
  </si>
  <si>
    <t>Лицензийн тоо</t>
  </si>
  <si>
    <t>Сарын дундаж зардал (in 000' MNT)</t>
  </si>
  <si>
    <t>Төлж эхлэх сар</t>
  </si>
  <si>
    <t>Period</t>
  </si>
  <si>
    <t>2020.06.01</t>
  </si>
  <si>
    <t>monthly</t>
  </si>
  <si>
    <t>2020.08.01</t>
  </si>
  <si>
    <t>2021.12.01</t>
  </si>
  <si>
    <t>Yearly</t>
  </si>
  <si>
    <t xml:space="preserve">  DISCOUNTED CASH FLOW ANALYSIS</t>
  </si>
  <si>
    <t>DCF (000' MNT)</t>
  </si>
  <si>
    <t>EBIT*(1-T)</t>
  </si>
  <si>
    <t>Нийт хөрөнгө оруулөлт</t>
  </si>
  <si>
    <t>Free Cash Flow</t>
  </si>
  <si>
    <t xml:space="preserve">Discount rate </t>
  </si>
  <si>
    <t>TV</t>
  </si>
  <si>
    <t>PV of TV</t>
  </si>
  <si>
    <t>NPV 2025</t>
  </si>
  <si>
    <t>EPV</t>
  </si>
  <si>
    <t>IRR</t>
  </si>
  <si>
    <t>Хөрөнгө оруулалтаа нөхөх хугацаа</t>
  </si>
  <si>
    <t>сар</t>
  </si>
  <si>
    <t>Төрөл</t>
  </si>
  <si>
    <t>Үйл ажиллагаа</t>
  </si>
  <si>
    <t>Чухалчлах байдал</t>
  </si>
  <si>
    <t>Хувийн жин</t>
  </si>
  <si>
    <t>Хариуцах эзэн</t>
  </si>
  <si>
    <t>Хүлээгдэж буй үр дүн</t>
  </si>
  <si>
    <t>Тайлбар</t>
  </si>
  <si>
    <t>Эхлэх өдөр</t>
  </si>
  <si>
    <t>Дуусах өдөр</t>
  </si>
  <si>
    <t>Орлого</t>
  </si>
  <si>
    <t>Шинэ хэрэглэгчийн тоо</t>
  </si>
  <si>
    <t>1. Идэвхижүүлэлт</t>
  </si>
  <si>
    <t>Нээлт</t>
  </si>
  <si>
    <t>High</t>
  </si>
  <si>
    <t>Зар сурталчилгааны зардал</t>
  </si>
  <si>
    <t>Арга хэмжээ/ хэрэглэгчийн өдөрлөг</t>
  </si>
  <si>
    <t>PR</t>
  </si>
  <si>
    <t>Брэндийн идэвхижүүлэлт</t>
  </si>
  <si>
    <t>Mid</t>
  </si>
  <si>
    <t>Арга хэмжээ</t>
  </si>
  <si>
    <t>2020
TOTAL</t>
  </si>
  <si>
    <t>Борлуулалтын төлөвлөгөө</t>
  </si>
  <si>
    <t>1. Нийт борлуулалт</t>
  </si>
  <si>
    <t>Telehealt service</t>
  </si>
  <si>
    <t>UB Songdo hospital</t>
  </si>
  <si>
    <t>Intermed Hospital</t>
  </si>
  <si>
    <t>Grandmed Hospital</t>
  </si>
  <si>
    <t>Mungun gvvr</t>
  </si>
  <si>
    <t>Gurvan gal hospital</t>
  </si>
  <si>
    <t>Lux med hospital</t>
  </si>
  <si>
    <t>Achtan hospital</t>
  </si>
  <si>
    <t>SOS Medica Mongolia hospital</t>
  </si>
  <si>
    <t>Nomin Clinic Hospital</t>
  </si>
  <si>
    <t>Seoul Songdo Hospital</t>
  </si>
  <si>
    <t>Ulaanbaatar Medhospital</t>
  </si>
  <si>
    <t>Elegnii tuv hospital</t>
  </si>
  <si>
    <t>GardiManlai hospital</t>
  </si>
  <si>
    <t>Tanii tuluu bid hospital</t>
  </si>
  <si>
    <t>EMJJ center hospital</t>
  </si>
  <si>
    <t>Idermeg hospital</t>
  </si>
  <si>
    <t>Tugs yalguun hospital</t>
  </si>
  <si>
    <t>Perfect hospital</t>
  </si>
  <si>
    <t>Bvsgvi hospital</t>
  </si>
  <si>
    <t>ASE hospital</t>
  </si>
  <si>
    <t>Alergy med hospital</t>
  </si>
  <si>
    <t>Ochirwaani hospital</t>
  </si>
  <si>
    <t>ShinonMed hospital</t>
  </si>
  <si>
    <t>Bolor melmii Eye hospital</t>
  </si>
  <si>
    <t>Orbita</t>
  </si>
  <si>
    <t>Tse-Pu Erchvvdiin hospital</t>
  </si>
  <si>
    <t>Santso-surgery clinic</t>
  </si>
  <si>
    <t>Private doctors</t>
  </si>
  <si>
    <t>Амбулаторийн үзлэгийн тооны таамаглал</t>
  </si>
  <si>
    <t>Telehealth multiflier</t>
  </si>
  <si>
    <t>Урьдчилсан сэргийлэх үзлэгийн тоо</t>
  </si>
  <si>
    <t>Эрүүл мэндийн даатгалын компаниуд</t>
  </si>
  <si>
    <t>Мандал</t>
  </si>
  <si>
    <t>Амьдралын даатгал</t>
  </si>
  <si>
    <t>Ард даатгал</t>
  </si>
  <si>
    <t>Миг даатгал</t>
  </si>
  <si>
    <t>PHI perdiction</t>
  </si>
  <si>
    <t>Алдагдсан боломжийн өртөг</t>
  </si>
  <si>
    <t>Алдагдсан цаг өртөг</t>
  </si>
  <si>
    <t>Ирэж буцах унааны дундаж өртөг</t>
  </si>
  <si>
    <t>Үйлчлүүлэгчийн эмнэлэг хүрэх зайн тархалт</t>
  </si>
  <si>
    <t>Тухайн зам туулах түгжрэлийн цаг 1 талдаа</t>
  </si>
  <si>
    <t>Эмнэлэгт ирээд хүлээлгийн цаг</t>
  </si>
  <si>
    <t>Ирэх буцах унааны сонголт түүний өртөг</t>
  </si>
  <si>
    <t>Автобус</t>
  </si>
  <si>
    <t>Такси ирж буцах</t>
  </si>
  <si>
    <t>Хувийн машин</t>
  </si>
  <si>
    <t>Алдагдсан цагийн өртөг</t>
  </si>
  <si>
    <t>Улсын дундаж 1 цагийн цалин</t>
  </si>
  <si>
    <t>First 3 months</t>
  </si>
  <si>
    <t>Until last month</t>
  </si>
  <si>
    <t>Total 2020</t>
  </si>
  <si>
    <t>Зөвлөх үйлчилгээ/хууль</t>
  </si>
  <si>
    <t>CAPEX</t>
  </si>
  <si>
    <t>Table</t>
  </si>
  <si>
    <t>Chair</t>
  </si>
  <si>
    <t>Self</t>
  </si>
  <si>
    <t>Sofa</t>
  </si>
  <si>
    <t>Server</t>
  </si>
  <si>
    <t>I mac</t>
  </si>
  <si>
    <t>TOTAL</t>
  </si>
  <si>
    <t>HR</t>
  </si>
  <si>
    <t>Marketing</t>
  </si>
  <si>
    <t>Sambar</t>
  </si>
  <si>
    <t>My Dr</t>
  </si>
  <si>
    <t>Car</t>
  </si>
  <si>
    <t>Office rent</t>
  </si>
  <si>
    <t>Karaoke</t>
  </si>
  <si>
    <t>200$</t>
  </si>
  <si>
    <t>fee</t>
  </si>
  <si>
    <t>orlogo</t>
  </si>
  <si>
    <t>huwi tootsoh</t>
  </si>
  <si>
    <t>transaction bvrt</t>
  </si>
  <si>
    <t>Parking</t>
  </si>
  <si>
    <t>Cost</t>
  </si>
  <si>
    <t>Utility</t>
  </si>
  <si>
    <t>Data 4G</t>
  </si>
  <si>
    <t>Sms cost</t>
  </si>
  <si>
    <t>Maintanance cost</t>
  </si>
  <si>
    <t>Karaoke machine</t>
  </si>
  <si>
    <t>Install</t>
  </si>
  <si>
    <t>6 months</t>
  </si>
  <si>
    <t>undsen zardal</t>
  </si>
  <si>
    <t xml:space="preserve">undsen orlogo </t>
  </si>
  <si>
    <t>Nemelt orlogo</t>
  </si>
  <si>
    <t>ursgal zardal</t>
  </si>
  <si>
    <t>CTO</t>
  </si>
  <si>
    <t>Back-End</t>
  </si>
  <si>
    <t>Senior Back-End</t>
  </si>
  <si>
    <t>Mobile</t>
  </si>
  <si>
    <t>Web Front-End</t>
  </si>
  <si>
    <t>Project manager</t>
  </si>
  <si>
    <t>Product manager</t>
  </si>
  <si>
    <t>Project owner</t>
  </si>
  <si>
    <t>Call center</t>
  </si>
  <si>
    <t>IT support</t>
  </si>
  <si>
    <t>Зогсоолын төлбөр</t>
  </si>
  <si>
    <t>M1 13 inch</t>
  </si>
  <si>
    <t>M1 16 inch</t>
  </si>
  <si>
    <t>Laptop</t>
  </si>
  <si>
    <t>Dell</t>
  </si>
  <si>
    <t>huraamj</t>
  </si>
  <si>
    <t xml:space="preserve">niislel </t>
  </si>
  <si>
    <t>nemeh ni fee</t>
  </si>
  <si>
    <t>aj ahui</t>
  </si>
  <si>
    <t>hasah fee</t>
  </si>
  <si>
    <t>Fee huwi 5%</t>
  </si>
  <si>
    <t xml:space="preserve">undeslel </t>
  </si>
  <si>
    <t xml:space="preserve">Bankuud dotood guilgee </t>
  </si>
  <si>
    <t>100₮</t>
  </si>
  <si>
    <t>50₮</t>
  </si>
  <si>
    <t xml:space="preserve">bank hoorond </t>
  </si>
  <si>
    <t>300₮</t>
  </si>
  <si>
    <t>хүүний орлого</t>
  </si>
  <si>
    <t>харилцах данс жилийн 6%</t>
  </si>
  <si>
    <t>Зогсоолууд хамрагдах</t>
  </si>
  <si>
    <t>НАЗХГ зогсоолууд</t>
  </si>
  <si>
    <t>төрийн өмчийн хороо</t>
  </si>
  <si>
    <t xml:space="preserve">эмнэлэгүүд </t>
  </si>
  <si>
    <t>худалдаа үйлчилгээ</t>
  </si>
  <si>
    <t>wallet</t>
  </si>
  <si>
    <t>cost</t>
  </si>
  <si>
    <t>sms</t>
  </si>
  <si>
    <t>temdeg  2</t>
  </si>
  <si>
    <t>150M</t>
  </si>
  <si>
    <t>install</t>
  </si>
  <si>
    <t>Other temdeg</t>
  </si>
  <si>
    <t>cloud server</t>
  </si>
  <si>
    <t>1M</t>
  </si>
  <si>
    <t>1 жил</t>
  </si>
  <si>
    <t>booking device 1</t>
  </si>
  <si>
    <t>UB</t>
  </si>
  <si>
    <t>karaoke machine</t>
  </si>
  <si>
    <t>900K</t>
  </si>
  <si>
    <t>newtruuleh</t>
  </si>
  <si>
    <t>monthly fee</t>
  </si>
  <si>
    <t>70K</t>
  </si>
  <si>
    <t>zeeleer</t>
  </si>
  <si>
    <t>12 sariin geree hiine huugvi zeeleer</t>
  </si>
  <si>
    <t>nuatgvi</t>
  </si>
  <si>
    <t>suurluulalt</t>
  </si>
  <si>
    <t>duunii san</t>
  </si>
  <si>
    <t>App hugjluulelt</t>
  </si>
  <si>
    <t>burtgeliin system</t>
  </si>
  <si>
    <t>Advertisement</t>
  </si>
  <si>
    <t>vndsen vne</t>
  </si>
  <si>
    <t>MyDr</t>
  </si>
  <si>
    <t xml:space="preserve">cost </t>
  </si>
  <si>
    <t>tugenii tereg</t>
  </si>
  <si>
    <t>40M</t>
  </si>
  <si>
    <t>tesla machine</t>
  </si>
  <si>
    <t xml:space="preserve">ursgal </t>
  </si>
  <si>
    <t>uliraliin maintance</t>
  </si>
  <si>
    <t>zuuwriin exo</t>
  </si>
  <si>
    <t>15M</t>
  </si>
  <si>
    <t>zuuwriin rentgen</t>
  </si>
  <si>
    <t>EKG</t>
  </si>
  <si>
    <t>700K</t>
  </si>
  <si>
    <t>Holter</t>
  </si>
  <si>
    <t>1000 VIP</t>
  </si>
  <si>
    <t>1 udaa emneleg ruu turgenii</t>
  </si>
  <si>
    <t>200-300K</t>
  </si>
  <si>
    <t>homecare</t>
  </si>
  <si>
    <t>emch</t>
  </si>
  <si>
    <t>telemedicine</t>
  </si>
  <si>
    <t xml:space="preserve">2 jiliin hugatsaand uilchilgeeg uzuulne </t>
  </si>
  <si>
    <t>Backend</t>
  </si>
  <si>
    <t>front</t>
  </si>
  <si>
    <t>jolooch</t>
  </si>
  <si>
    <t>suwilgach</t>
  </si>
  <si>
    <t>emnelegiin udirdah ajiltan</t>
  </si>
  <si>
    <t>senior dev</t>
  </si>
  <si>
    <t>manager</t>
  </si>
  <si>
    <t>bagaj heregsel</t>
  </si>
  <si>
    <t>300K~500K</t>
  </si>
  <si>
    <t>tsusnii</t>
  </si>
  <si>
    <t>shees</t>
  </si>
  <si>
    <t>utgun</t>
  </si>
  <si>
    <t>archadas</t>
  </si>
  <si>
    <t>1 udaa huwtsas herglel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</si>
</sst>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1" formatCode="_(* #,##0_);_(* \(#,##0\);_(* &quot;-&quot;_);_(@_)"/>
    <numFmt numFmtId="44" formatCode="_(&quot;$&quot;* #,##0.00_);_(&quot;$&quot;* \(#,##0.00\);_(&quot;$&quot;* &quot;-&quot;??_);_(@_)"/>
    <numFmt numFmtId="43" formatCode="_(* #,##0.00_);_(* \(#,##0.00\);_(* &quot;-&quot;??_);_(@_)"/>
    <numFmt numFmtId="164" formatCode="_(* #,##0_);_(* \(#,##0\);_(* &quot;-&quot;??_);_(@_)"/>
    <numFmt numFmtId="165" formatCode="0.0%"/>
    <numFmt numFmtId="166" formatCode="#,##0.##"/>
    <numFmt numFmtId="167" formatCode="0.#&quot;E&quot;"/>
    <numFmt numFmtId="168" formatCode="_(* #,##0.0_);_(* \(#,##0.0\);_(* &quot;-&quot;??_);_(@_)"/>
    <numFmt numFmtId="169" formatCode="[$-409]mmm\-yy"/>
    <numFmt numFmtId="170" formatCode="_(* #,##0.000_);_(* \(#,##0.000\);_(* &quot;-&quot;??_);_(@_)"/>
    <numFmt numFmtId="171" formatCode="#,##0\ &quot;branches&quot;\ "/>
    <numFmt numFmtId="172" formatCode="#,##0.0%\ &quot;of total sales&quot;\ "/>
    <numFmt numFmtId="173" formatCode="_(* #,##0_);_(* \(#,##0\);_(* &quot;-&quot;?_);_(@_)"/>
    <numFmt numFmtId="174" formatCode="_(* #,##0.0_);_(* \(#,##0.0\);_(* &quot;-&quot;?_);_(@_)"/>
    <numFmt numFmtId="175" formatCode="0&quot;A&quot;"/>
    <numFmt numFmtId="176" formatCode="0&quot;E&quot;"/>
    <numFmt numFmtId="177" formatCode="#,##0.0_);\(#,##0.0\)"/>
    <numFmt numFmtId="178" formatCode="#,##0\ \₮"/>
    <numFmt numFmtId="179" formatCode="#,##0\ \к\м"/>
    <numFmt numFmtId="180" formatCode="#,##0\ \м\и\н"/>
  </numFmts>
  <fonts count="72" x14ac:knownFonts="1">
    <font>
      <sz val="10"/>
      <color rgb="FF000000"/>
      <name val="Arial"/>
    </font>
    <font>
      <sz val="10"/>
      <color theme="1"/>
      <name val="Arial Narrow"/>
    </font>
    <font>
      <b/>
      <sz val="10"/>
      <color rgb="FF000000"/>
      <name val="Arial Narrow"/>
    </font>
    <font>
      <b/>
      <sz val="10"/>
      <color theme="1"/>
      <name val="Arial Narrow"/>
    </font>
    <font>
      <sz val="10"/>
      <color rgb="FF000000"/>
      <name val="Arial Narrow"/>
    </font>
    <font>
      <sz val="10"/>
      <name val="Arial"/>
    </font>
    <font>
      <sz val="10"/>
      <color rgb="FF000000"/>
      <name val="Calibri"/>
    </font>
    <font>
      <b/>
      <sz val="9"/>
      <color rgb="FF0000FF"/>
      <name val="Arial"/>
    </font>
    <font>
      <b/>
      <sz val="11"/>
      <color theme="1"/>
      <name val="Calibri"/>
    </font>
    <font>
      <sz val="11"/>
      <color theme="1"/>
      <name val="Calibri"/>
    </font>
    <font>
      <b/>
      <sz val="10"/>
      <color theme="1"/>
      <name val="Arial"/>
    </font>
    <font>
      <sz val="10"/>
      <color theme="1"/>
      <name val="Arial"/>
    </font>
    <font>
      <sz val="13"/>
      <color rgb="FF0C0C0C"/>
      <name val="Calibri"/>
    </font>
    <font>
      <b/>
      <sz val="13"/>
      <color rgb="FF0C0C0C"/>
      <name val="Calibri"/>
    </font>
    <font>
      <i/>
      <sz val="13"/>
      <color rgb="FF0C0C0C"/>
      <name val="Calibri"/>
    </font>
    <font>
      <sz val="9"/>
      <color rgb="FF0C0C0C"/>
      <name val="Calibri"/>
    </font>
    <font>
      <sz val="12"/>
      <color theme="1"/>
      <name val="Calibri"/>
    </font>
    <font>
      <b/>
      <sz val="12"/>
      <color rgb="FF002060"/>
      <name val="Calibri"/>
    </font>
    <font>
      <i/>
      <sz val="12"/>
      <color theme="1"/>
      <name val="Calibri"/>
    </font>
    <font>
      <sz val="10"/>
      <color theme="1"/>
      <name val="Calibri"/>
    </font>
    <font>
      <b/>
      <sz val="10"/>
      <color theme="1"/>
      <name val="Calibri"/>
    </font>
    <font>
      <b/>
      <sz val="10"/>
      <color theme="0"/>
      <name val="Calibri"/>
    </font>
    <font>
      <b/>
      <i/>
      <sz val="10"/>
      <color theme="0"/>
      <name val="Calibri"/>
    </font>
    <font>
      <b/>
      <sz val="10"/>
      <color rgb="FF002060"/>
      <name val="Calibri"/>
    </font>
    <font>
      <i/>
      <sz val="10"/>
      <color theme="1"/>
      <name val="Calibri"/>
    </font>
    <font>
      <b/>
      <i/>
      <sz val="10"/>
      <color theme="1"/>
      <name val="Calibri"/>
    </font>
    <font>
      <sz val="10"/>
      <color rgb="FF002060"/>
      <name val="Calibri"/>
    </font>
    <font>
      <i/>
      <sz val="10"/>
      <color rgb="FFFF0000"/>
      <name val="Calibri"/>
    </font>
    <font>
      <i/>
      <sz val="10"/>
      <color rgb="FF002060"/>
      <name val="Calibri"/>
    </font>
    <font>
      <b/>
      <i/>
      <sz val="10"/>
      <color rgb="FF002060"/>
      <name val="Calibri"/>
    </font>
    <font>
      <sz val="9"/>
      <color theme="1"/>
      <name val="Calibri"/>
    </font>
    <font>
      <i/>
      <sz val="10"/>
      <color rgb="FF392FBD"/>
      <name val="Calibri"/>
    </font>
    <font>
      <sz val="10"/>
      <color rgb="FF392FBD"/>
      <name val="Calibri"/>
    </font>
    <font>
      <i/>
      <sz val="10"/>
      <color rgb="FF000000"/>
      <name val="Calibri"/>
    </font>
    <font>
      <b/>
      <sz val="10"/>
      <color rgb="FF1F497D"/>
      <name val="Calibri"/>
    </font>
    <font>
      <b/>
      <i/>
      <sz val="10"/>
      <color rgb="FF1F497D"/>
      <name val="Calibri"/>
    </font>
    <font>
      <b/>
      <sz val="10"/>
      <color rgb="FF000000"/>
      <name val="Calibri"/>
    </font>
    <font>
      <i/>
      <sz val="9"/>
      <color theme="1"/>
      <name val="Calibri"/>
    </font>
    <font>
      <sz val="9"/>
      <color rgb="FFFF0000"/>
      <name val="Calibri"/>
    </font>
    <font>
      <b/>
      <sz val="9"/>
      <color theme="0"/>
      <name val="Calibri"/>
    </font>
    <font>
      <sz val="9"/>
      <color theme="0"/>
      <name val="Calibri"/>
    </font>
    <font>
      <b/>
      <sz val="9"/>
      <color rgb="FF002060"/>
      <name val="Calibri"/>
    </font>
    <font>
      <b/>
      <sz val="9"/>
      <color theme="1"/>
      <name val="Calibri"/>
    </font>
    <font>
      <sz val="9"/>
      <color rgb="FF0070C0"/>
      <name val="Calibri"/>
    </font>
    <font>
      <b/>
      <sz val="9"/>
      <color rgb="FF0070C0"/>
      <name val="Calibri"/>
    </font>
    <font>
      <b/>
      <sz val="9"/>
      <color rgb="FFFF0000"/>
      <name val="Calibri"/>
    </font>
    <font>
      <sz val="13"/>
      <color theme="1"/>
      <name val="Calibri"/>
    </font>
    <font>
      <b/>
      <sz val="13"/>
      <color theme="1"/>
      <name val="Calibri"/>
    </font>
    <font>
      <b/>
      <sz val="9"/>
      <color rgb="FF000000"/>
      <name val="Calibri"/>
    </font>
    <font>
      <sz val="9"/>
      <color rgb="FF000000"/>
      <name val="Calibri"/>
    </font>
    <font>
      <b/>
      <sz val="9"/>
      <color rgb="FF3F3F3F"/>
      <name val="Calibri"/>
    </font>
    <font>
      <b/>
      <i/>
      <sz val="9"/>
      <color rgb="FF3F3F3F"/>
      <name val="Calibri"/>
    </font>
    <font>
      <i/>
      <sz val="9"/>
      <color rgb="FF000000"/>
      <name val="Calibri"/>
    </font>
    <font>
      <b/>
      <sz val="9"/>
      <color rgb="FF595959"/>
      <name val="Calibri"/>
    </font>
    <font>
      <b/>
      <sz val="12"/>
      <color rgb="FF0C0C0C"/>
      <name val="Calibri"/>
    </font>
    <font>
      <i/>
      <sz val="9"/>
      <color rgb="FF392FBD"/>
      <name val="Calibri"/>
    </font>
    <font>
      <sz val="9"/>
      <color rgb="FF392FBD"/>
      <name val="Calibri"/>
    </font>
    <font>
      <b/>
      <sz val="11"/>
      <color theme="0"/>
      <name val="Calibri"/>
    </font>
    <font>
      <sz val="11"/>
      <color rgb="FF0070C0"/>
      <name val="Calibri"/>
    </font>
    <font>
      <b/>
      <sz val="12"/>
      <color rgb="FFFF0000"/>
      <name val="Calibri"/>
    </font>
    <font>
      <b/>
      <sz val="12"/>
      <color theme="1"/>
      <name val="Calibri"/>
    </font>
    <font>
      <b/>
      <sz val="12"/>
      <color rgb="FF000000"/>
      <name val="Calibri"/>
    </font>
    <font>
      <sz val="9"/>
      <color theme="1"/>
      <name val="Cambria"/>
    </font>
    <font>
      <b/>
      <i/>
      <u/>
      <sz val="9"/>
      <color theme="1"/>
      <name val="Calibri"/>
    </font>
    <font>
      <b/>
      <sz val="9"/>
      <color rgb="FF122DF2"/>
      <name val="Calibri"/>
    </font>
    <font>
      <sz val="9"/>
      <color rgb="FFFFFFFF"/>
      <name val="Calibri"/>
    </font>
    <font>
      <sz val="10"/>
      <color theme="0"/>
      <name val="Calibri"/>
    </font>
    <font>
      <sz val="10"/>
      <color theme="0"/>
      <name val="Arial"/>
    </font>
    <font>
      <i/>
      <vertAlign val="superscript"/>
      <sz val="10"/>
      <color theme="1"/>
      <name val="Calibri"/>
    </font>
    <font>
      <b/>
      <sz val="10"/>
      <color rgb="FF000000"/>
      <name val="Arial"/>
      <family val="2"/>
    </font>
    <font>
      <sz val="10"/>
      <color rgb="FF000000"/>
      <name val="Arial"/>
      <family val="2"/>
    </font>
    <font>
      <sz val="11"/>
      <color theme="1"/>
      <name val="Calibri"/>
      <family val="2"/>
    </font>
  </fonts>
  <fills count="32">
    <fill>
      <patternFill patternType="none"/>
    </fill>
    <fill>
      <patternFill patternType="gray125"/>
    </fill>
    <fill>
      <patternFill patternType="solid">
        <fgColor rgb="FF95B3D7"/>
        <bgColor rgb="FF95B3D7"/>
      </patternFill>
    </fill>
    <fill>
      <patternFill patternType="solid">
        <fgColor rgb="FFC2D69B"/>
        <bgColor rgb="FFC2D69B"/>
      </patternFill>
    </fill>
    <fill>
      <patternFill patternType="solid">
        <fgColor rgb="FFE9EBF5"/>
        <bgColor rgb="FFE9EBF5"/>
      </patternFill>
    </fill>
    <fill>
      <patternFill patternType="solid">
        <fgColor rgb="FFF8CBAD"/>
        <bgColor rgb="FFF8CBAD"/>
      </patternFill>
    </fill>
    <fill>
      <patternFill patternType="solid">
        <fgColor rgb="FFADB9CA"/>
        <bgColor rgb="FFADB9CA"/>
      </patternFill>
    </fill>
    <fill>
      <patternFill patternType="solid">
        <fgColor rgb="FFEFEFEF"/>
        <bgColor rgb="FFEFEFEF"/>
      </patternFill>
    </fill>
    <fill>
      <patternFill patternType="solid">
        <fgColor rgb="FFDDE7D6"/>
        <bgColor rgb="FFDDE7D6"/>
      </patternFill>
    </fill>
    <fill>
      <patternFill patternType="solid">
        <fgColor rgb="FFFFFF00"/>
        <bgColor rgb="FFFFFF00"/>
      </patternFill>
    </fill>
    <fill>
      <patternFill patternType="solid">
        <fgColor rgb="FF132E57"/>
        <bgColor rgb="FF132E57"/>
      </patternFill>
    </fill>
    <fill>
      <patternFill patternType="solid">
        <fgColor rgb="FFE36C09"/>
        <bgColor rgb="FFE36C09"/>
      </patternFill>
    </fill>
    <fill>
      <patternFill patternType="solid">
        <fgColor rgb="FFFFCC00"/>
        <bgColor rgb="FFFFCC00"/>
      </patternFill>
    </fill>
    <fill>
      <patternFill patternType="solid">
        <fgColor rgb="FFFFC000"/>
        <bgColor rgb="FFFFC000"/>
      </patternFill>
    </fill>
    <fill>
      <patternFill patternType="solid">
        <fgColor rgb="FFFFFFFF"/>
        <bgColor rgb="FFFFFFFF"/>
      </patternFill>
    </fill>
    <fill>
      <patternFill patternType="solid">
        <fgColor rgb="FFFDE9D9"/>
        <bgColor rgb="FFFDE9D9"/>
      </patternFill>
    </fill>
    <fill>
      <patternFill patternType="solid">
        <fgColor rgb="FF92CDDC"/>
        <bgColor rgb="FF92CDDC"/>
      </patternFill>
    </fill>
    <fill>
      <patternFill patternType="solid">
        <fgColor rgb="FFFF0000"/>
        <bgColor rgb="FFFF0000"/>
      </patternFill>
    </fill>
    <fill>
      <patternFill patternType="solid">
        <fgColor theme="0"/>
        <bgColor theme="0"/>
      </patternFill>
    </fill>
    <fill>
      <patternFill patternType="solid">
        <fgColor rgb="FFB8CCE4"/>
        <bgColor rgb="FFB8CCE4"/>
      </patternFill>
    </fill>
    <fill>
      <patternFill patternType="solid">
        <fgColor rgb="FFDBE5F1"/>
        <bgColor rgb="FFDBE5F1"/>
      </patternFill>
    </fill>
    <fill>
      <patternFill patternType="solid">
        <fgColor theme="4"/>
        <bgColor theme="4"/>
      </patternFill>
    </fill>
    <fill>
      <patternFill patternType="solid">
        <fgColor rgb="FFFBFBF8"/>
        <bgColor rgb="FFFBFBF8"/>
      </patternFill>
    </fill>
    <fill>
      <patternFill patternType="solid">
        <fgColor rgb="FF002060"/>
        <bgColor rgb="FF002060"/>
      </patternFill>
    </fill>
    <fill>
      <patternFill patternType="solid">
        <fgColor rgb="FFFBD4B4"/>
        <bgColor rgb="FFFBD4B4"/>
      </patternFill>
    </fill>
    <fill>
      <patternFill patternType="solid">
        <fgColor rgb="FFF2F2F2"/>
        <bgColor rgb="FFF2F2F2"/>
      </patternFill>
    </fill>
    <fill>
      <patternFill patternType="solid">
        <fgColor rgb="FF244061"/>
        <bgColor rgb="FF244061"/>
      </patternFill>
    </fill>
    <fill>
      <patternFill patternType="solid">
        <fgColor rgb="FF0070C0"/>
        <bgColor rgb="FF0070C0"/>
      </patternFill>
    </fill>
    <fill>
      <patternFill patternType="solid">
        <fgColor rgb="FFB6DDE8"/>
        <bgColor rgb="FFB6DDE8"/>
      </patternFill>
    </fill>
    <fill>
      <patternFill patternType="solid">
        <fgColor rgb="FF548DD4"/>
        <bgColor rgb="FF548DD4"/>
      </patternFill>
    </fill>
    <fill>
      <patternFill patternType="solid">
        <fgColor theme="5" tint="0.79998168889431442"/>
        <bgColor indexed="64"/>
      </patternFill>
    </fill>
    <fill>
      <patternFill patternType="solid">
        <fgColor rgb="FFFFFF00"/>
        <bgColor indexed="64"/>
      </patternFill>
    </fill>
  </fills>
  <borders count="52">
    <border>
      <left/>
      <right/>
      <top/>
      <bottom/>
      <diagonal/>
    </border>
    <border>
      <left style="thin">
        <color rgb="FF000000"/>
      </left>
      <right style="thin">
        <color rgb="FF000000"/>
      </right>
      <top style="thin">
        <color rgb="FF000000"/>
      </top>
      <bottom style="thin">
        <color rgb="FF000000"/>
      </bottom>
      <diagonal/>
    </border>
    <border>
      <left style="thin">
        <color rgb="FF808080"/>
      </left>
      <right style="thin">
        <color rgb="FF808080"/>
      </right>
      <top style="thin">
        <color rgb="FF808080"/>
      </top>
      <bottom style="thin">
        <color rgb="FF808080"/>
      </bottom>
      <diagonal/>
    </border>
    <border>
      <left style="thin">
        <color rgb="FF000000"/>
      </left>
      <right/>
      <top style="thin">
        <color rgb="FF000000"/>
      </top>
      <bottom style="thin">
        <color rgb="FF000000"/>
      </bottom>
      <diagonal/>
    </border>
    <border>
      <left style="medium">
        <color rgb="FFFFFFFF"/>
      </left>
      <right style="medium">
        <color rgb="FFFFFFFF"/>
      </right>
      <top style="medium">
        <color rgb="FFFFFFFF"/>
      </top>
      <bottom/>
      <diagonal/>
    </border>
    <border>
      <left style="medium">
        <color rgb="FFFFFFFF"/>
      </left>
      <right/>
      <top style="medium">
        <color rgb="FFFFFFFF"/>
      </top>
      <bottom style="medium">
        <color rgb="FFFFFFFF"/>
      </bottom>
      <diagonal/>
    </border>
    <border>
      <left/>
      <right style="medium">
        <color rgb="FFFFFFFF"/>
      </right>
      <top style="medium">
        <color rgb="FFFFFFFF"/>
      </top>
      <bottom style="medium">
        <color rgb="FFFFFFFF"/>
      </bottom>
      <diagonal/>
    </border>
    <border>
      <left style="medium">
        <color rgb="FFFFFFFF"/>
      </left>
      <right style="medium">
        <color rgb="FFFFFFFF"/>
      </right>
      <top/>
      <bottom style="medium">
        <color rgb="FFFFFFFF"/>
      </bottom>
      <diagonal/>
    </border>
    <border>
      <left style="medium">
        <color rgb="FFFFFFFF"/>
      </left>
      <right style="medium">
        <color rgb="FFFFFFFF"/>
      </right>
      <top style="medium">
        <color rgb="FFFFFFFF"/>
      </top>
      <bottom style="medium">
        <color rgb="FFFFFFFF"/>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9F9F9F"/>
      </right>
      <top/>
      <bottom style="thin">
        <color rgb="FF9F9F9F"/>
      </bottom>
      <diagonal/>
    </border>
    <border>
      <left style="thin">
        <color rgb="FF9F9F9F"/>
      </left>
      <right style="thin">
        <color rgb="FF9F9F9F"/>
      </right>
      <top style="thin">
        <color rgb="FF9F9F9F"/>
      </top>
      <bottom style="thin">
        <color rgb="FF9F9F9F"/>
      </bottom>
      <diagonal/>
    </border>
    <border>
      <left style="thin">
        <color rgb="FFBFBFBF"/>
      </left>
      <right style="thin">
        <color rgb="FFBFBFBF"/>
      </right>
      <top style="thin">
        <color rgb="FFBFBFBF"/>
      </top>
      <bottom style="thin">
        <color rgb="FFBFBFBF"/>
      </bottom>
      <diagonal/>
    </border>
    <border>
      <left style="thin">
        <color rgb="FF000000"/>
      </left>
      <right style="thin">
        <color rgb="FF000000"/>
      </right>
      <top style="hair">
        <color rgb="FF000000"/>
      </top>
      <bottom style="hair">
        <color rgb="FF000000"/>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style="thin">
        <color rgb="FFBFBFBF"/>
      </right>
      <top style="thin">
        <color rgb="FFBFBFBF"/>
      </top>
      <bottom/>
      <diagonal/>
    </border>
    <border>
      <left style="medium">
        <color rgb="FF000000"/>
      </left>
      <right style="thin">
        <color rgb="FFBFBFBF"/>
      </right>
      <top style="medium">
        <color rgb="FF000000"/>
      </top>
      <bottom style="thin">
        <color rgb="FFBFBFBF"/>
      </bottom>
      <diagonal/>
    </border>
    <border>
      <left style="thin">
        <color rgb="FFBFBFBF"/>
      </left>
      <right style="thin">
        <color rgb="FFBFBFBF"/>
      </right>
      <top style="medium">
        <color rgb="FF000000"/>
      </top>
      <bottom style="thin">
        <color rgb="FFBFBFBF"/>
      </bottom>
      <diagonal/>
    </border>
    <border>
      <left style="thin">
        <color rgb="FFBFBFBF"/>
      </left>
      <right style="medium">
        <color rgb="FF000000"/>
      </right>
      <top style="medium">
        <color rgb="FF000000"/>
      </top>
      <bottom style="thin">
        <color rgb="FFBFBFBF"/>
      </bottom>
      <diagonal/>
    </border>
    <border>
      <left style="medium">
        <color rgb="FF000000"/>
      </left>
      <right style="thin">
        <color rgb="FFBFBFBF"/>
      </right>
      <top style="thin">
        <color rgb="FFBFBFBF"/>
      </top>
      <bottom style="thin">
        <color rgb="FFBFBFBF"/>
      </bottom>
      <diagonal/>
    </border>
    <border>
      <left style="thin">
        <color rgb="FFBFBFBF"/>
      </left>
      <right style="medium">
        <color rgb="FF000000"/>
      </right>
      <top style="thin">
        <color rgb="FFBFBFBF"/>
      </top>
      <bottom style="thin">
        <color rgb="FFBFBFBF"/>
      </bottom>
      <diagonal/>
    </border>
    <border>
      <left style="medium">
        <color rgb="FF000000"/>
      </left>
      <right style="thin">
        <color rgb="FFBFBFBF"/>
      </right>
      <top/>
      <bottom/>
      <diagonal/>
    </border>
    <border>
      <left style="thin">
        <color rgb="FFBFBFBF"/>
      </left>
      <right style="thin">
        <color rgb="FFBFBFBF"/>
      </right>
      <top/>
      <bottom style="thin">
        <color rgb="FFBFBFBF"/>
      </bottom>
      <diagonal/>
    </border>
    <border>
      <left style="thin">
        <color rgb="FFBFBFBF"/>
      </left>
      <right style="thin">
        <color rgb="FFBFBFBF"/>
      </right>
      <top/>
      <bottom style="thin">
        <color rgb="FFBFBFBF"/>
      </bottom>
      <diagonal/>
    </border>
    <border>
      <left/>
      <right/>
      <top/>
      <bottom/>
      <diagonal/>
    </border>
    <border>
      <left/>
      <right/>
      <top/>
      <bottom style="thin">
        <color rgb="FF000000"/>
      </bottom>
      <diagonal/>
    </border>
    <border>
      <left/>
      <right/>
      <top/>
      <bottom/>
      <diagonal/>
    </border>
    <border>
      <left/>
      <right/>
      <top/>
      <bottom/>
      <diagonal/>
    </border>
    <border>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right style="thin">
        <color rgb="FF7F7F7F"/>
      </right>
      <top style="thin">
        <color rgb="FF7F7F7F"/>
      </top>
      <bottom style="thin">
        <color rgb="FF7F7F7F"/>
      </bottom>
      <diagonal/>
    </border>
    <border>
      <left style="thin">
        <color rgb="FF7F7F7F"/>
      </left>
      <right style="thin">
        <color rgb="FF7F7F7F"/>
      </right>
      <top style="thin">
        <color rgb="FF7F7F7F"/>
      </top>
      <bottom style="thin">
        <color rgb="FF7F7F7F"/>
      </bottom>
      <diagonal/>
    </border>
    <border>
      <left style="medium">
        <color rgb="FF000000"/>
      </left>
      <right/>
      <top/>
      <bottom/>
      <diagonal/>
    </border>
    <border>
      <left/>
      <right/>
      <top style="thin">
        <color rgb="FF000000"/>
      </top>
      <bottom style="double">
        <color rgb="FF000000"/>
      </bottom>
      <diagonal/>
    </border>
    <border>
      <left/>
      <right/>
      <top style="thin">
        <color rgb="FF000000"/>
      </top>
      <bottom style="double">
        <color rgb="FF000000"/>
      </bottom>
      <diagonal/>
    </border>
    <border>
      <left/>
      <right/>
      <top/>
      <bottom/>
      <diagonal/>
    </border>
    <border>
      <left/>
      <right/>
      <top/>
      <bottom/>
      <diagonal/>
    </border>
    <border>
      <left/>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655">
    <xf numFmtId="0" fontId="0" fillId="0" borderId="0" xfId="0" applyFont="1" applyAlignment="1"/>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0" fontId="1" fillId="0" borderId="0" xfId="0" applyFont="1" applyAlignment="1">
      <alignment vertical="center"/>
    </xf>
    <xf numFmtId="164" fontId="1" fillId="0" borderId="0" xfId="0" applyNumberFormat="1" applyFont="1" applyAlignment="1">
      <alignment vertical="center"/>
    </xf>
    <xf numFmtId="0" fontId="1" fillId="0" borderId="1" xfId="0" applyFont="1" applyBorder="1"/>
    <xf numFmtId="164" fontId="1" fillId="0" borderId="1" xfId="0" applyNumberFormat="1" applyFont="1" applyBorder="1"/>
    <xf numFmtId="165" fontId="1" fillId="0" borderId="1" xfId="0" applyNumberFormat="1" applyFont="1" applyBorder="1"/>
    <xf numFmtId="9" fontId="1" fillId="0" borderId="0" xfId="0" applyNumberFormat="1" applyFont="1"/>
    <xf numFmtId="0" fontId="1" fillId="0" borderId="0" xfId="0" applyFont="1"/>
    <xf numFmtId="164" fontId="1" fillId="0" borderId="0" xfId="0" applyNumberFormat="1" applyFont="1"/>
    <xf numFmtId="10" fontId="1" fillId="0" borderId="0" xfId="0" applyNumberFormat="1" applyFont="1"/>
    <xf numFmtId="165" fontId="1" fillId="0" borderId="0" xfId="0" applyNumberFormat="1" applyFont="1"/>
    <xf numFmtId="0" fontId="2" fillId="2" borderId="2" xfId="0" applyFont="1" applyFill="1" applyBorder="1" applyAlignment="1">
      <alignment horizontal="center" wrapText="1"/>
    </xf>
    <xf numFmtId="0" fontId="1" fillId="0" borderId="2" xfId="0" applyFont="1" applyBorder="1" applyAlignment="1">
      <alignment horizontal="left"/>
    </xf>
    <xf numFmtId="166" fontId="1" fillId="0" borderId="2" xfId="0" applyNumberFormat="1" applyFont="1" applyBorder="1" applyAlignment="1">
      <alignment horizontal="right"/>
    </xf>
    <xf numFmtId="14" fontId="1" fillId="0" borderId="2" xfId="0" applyNumberFormat="1" applyFont="1" applyBorder="1" applyAlignment="1">
      <alignment horizontal="left"/>
    </xf>
    <xf numFmtId="164" fontId="1" fillId="0" borderId="2" xfId="0" applyNumberFormat="1" applyFont="1" applyBorder="1" applyAlignment="1">
      <alignment horizontal="right"/>
    </xf>
    <xf numFmtId="0" fontId="3" fillId="0" borderId="1" xfId="0" applyFont="1" applyBorder="1"/>
    <xf numFmtId="166" fontId="3" fillId="0" borderId="1" xfId="0" applyNumberFormat="1" applyFont="1" applyBorder="1"/>
    <xf numFmtId="166" fontId="1" fillId="0" borderId="1" xfId="0" applyNumberFormat="1" applyFont="1" applyBorder="1"/>
    <xf numFmtId="0" fontId="2" fillId="0" borderId="1" xfId="0" applyFont="1" applyBorder="1" applyAlignment="1">
      <alignment horizontal="center" wrapText="1"/>
    </xf>
    <xf numFmtId="9" fontId="1" fillId="0" borderId="1" xfId="0" applyNumberFormat="1" applyFont="1" applyBorder="1"/>
    <xf numFmtId="43" fontId="1" fillId="0" borderId="1" xfId="0" applyNumberFormat="1" applyFont="1" applyBorder="1"/>
    <xf numFmtId="0" fontId="2" fillId="0" borderId="2" xfId="0" applyFont="1" applyBorder="1" applyAlignment="1">
      <alignment horizontal="center" wrapText="1"/>
    </xf>
    <xf numFmtId="0" fontId="1" fillId="3" borderId="1" xfId="0" applyFont="1" applyFill="1" applyBorder="1"/>
    <xf numFmtId="0" fontId="1" fillId="3" borderId="1" xfId="0" applyFont="1" applyFill="1" applyBorder="1" applyAlignment="1">
      <alignment horizontal="center"/>
    </xf>
    <xf numFmtId="0" fontId="1" fillId="3" borderId="3" xfId="0" applyFont="1" applyFill="1" applyBorder="1" applyAlignment="1">
      <alignment horizontal="center"/>
    </xf>
    <xf numFmtId="164" fontId="3" fillId="0" borderId="1" xfId="0" applyNumberFormat="1" applyFont="1" applyBorder="1" applyAlignment="1">
      <alignment horizontal="center"/>
    </xf>
    <xf numFmtId="164" fontId="1" fillId="0" borderId="1" xfId="0" applyNumberFormat="1" applyFont="1" applyBorder="1" applyAlignment="1">
      <alignment horizontal="center"/>
    </xf>
    <xf numFmtId="0" fontId="4" fillId="5" borderId="8" xfId="0" applyFont="1" applyFill="1" applyBorder="1" applyAlignment="1">
      <alignment horizontal="center" vertical="center" textRotation="90" wrapText="1" readingOrder="1"/>
    </xf>
    <xf numFmtId="0" fontId="4" fillId="6" borderId="8" xfId="0" applyFont="1" applyFill="1" applyBorder="1" applyAlignment="1">
      <alignment horizontal="center" vertical="center" textRotation="90" wrapText="1" readingOrder="1"/>
    </xf>
    <xf numFmtId="0" fontId="4" fillId="4" borderId="8" xfId="0" applyFont="1" applyFill="1" applyBorder="1" applyAlignment="1">
      <alignment horizontal="right" wrapText="1" readingOrder="1"/>
    </xf>
    <xf numFmtId="0" fontId="4" fillId="4" borderId="8" xfId="0" applyFont="1" applyFill="1" applyBorder="1" applyAlignment="1">
      <alignment horizontal="left" wrapText="1" readingOrder="1"/>
    </xf>
    <xf numFmtId="3" fontId="4" fillId="5" borderId="8" xfId="0" applyNumberFormat="1" applyFont="1" applyFill="1" applyBorder="1" applyAlignment="1">
      <alignment horizontal="left" wrapText="1" readingOrder="1"/>
    </xf>
    <xf numFmtId="3" fontId="4" fillId="6" borderId="8" xfId="0" applyNumberFormat="1" applyFont="1" applyFill="1" applyBorder="1" applyAlignment="1">
      <alignment horizontal="left" wrapText="1" readingOrder="1"/>
    </xf>
    <xf numFmtId="3" fontId="1" fillId="0" borderId="0" xfId="0" applyNumberFormat="1" applyFont="1"/>
    <xf numFmtId="0" fontId="4" fillId="5" borderId="8" xfId="0" applyFont="1" applyFill="1" applyBorder="1" applyAlignment="1">
      <alignment horizontal="left" wrapText="1" readingOrder="1"/>
    </xf>
    <xf numFmtId="0" fontId="4" fillId="6" borderId="8" xfId="0" applyFont="1" applyFill="1" applyBorder="1" applyAlignment="1">
      <alignment horizontal="left" wrapText="1" readingOrder="1"/>
    </xf>
    <xf numFmtId="164" fontId="3" fillId="0" borderId="1" xfId="0" applyNumberFormat="1" applyFont="1" applyBorder="1"/>
    <xf numFmtId="165" fontId="3" fillId="0" borderId="1" xfId="0" applyNumberFormat="1" applyFont="1" applyBorder="1"/>
    <xf numFmtId="0" fontId="1" fillId="0" borderId="13" xfId="0" applyFont="1" applyBorder="1"/>
    <xf numFmtId="10" fontId="1" fillId="0" borderId="14" xfId="0" applyNumberFormat="1" applyFont="1" applyBorder="1"/>
    <xf numFmtId="49" fontId="1" fillId="0" borderId="15" xfId="0" applyNumberFormat="1" applyFont="1" applyBorder="1"/>
    <xf numFmtId="10" fontId="1" fillId="0" borderId="16" xfId="0" applyNumberFormat="1" applyFont="1" applyBorder="1"/>
    <xf numFmtId="49" fontId="1" fillId="0" borderId="17" xfId="0" applyNumberFormat="1" applyFont="1" applyBorder="1"/>
    <xf numFmtId="10" fontId="1" fillId="0" borderId="18" xfId="0" applyNumberFormat="1" applyFont="1" applyBorder="1"/>
    <xf numFmtId="49" fontId="1" fillId="0" borderId="0" xfId="0" applyNumberFormat="1" applyFont="1"/>
    <xf numFmtId="0" fontId="1" fillId="0" borderId="19" xfId="0" applyFont="1" applyBorder="1" applyAlignment="1">
      <alignment horizontal="left" vertical="top"/>
    </xf>
    <xf numFmtId="0" fontId="4" fillId="7" borderId="20" xfId="0" applyFont="1" applyFill="1" applyBorder="1" applyAlignment="1">
      <alignment horizontal="left" vertical="top"/>
    </xf>
    <xf numFmtId="4" fontId="4" fillId="0" borderId="20" xfId="0" applyNumberFormat="1" applyFont="1" applyBorder="1" applyAlignment="1">
      <alignment horizontal="left" vertical="top"/>
    </xf>
    <xf numFmtId="0" fontId="4" fillId="3" borderId="20" xfId="0" applyFont="1" applyFill="1" applyBorder="1" applyAlignment="1">
      <alignment horizontal="left" vertical="top"/>
    </xf>
    <xf numFmtId="4" fontId="4" fillId="3" borderId="20" xfId="0" applyNumberFormat="1" applyFont="1" applyFill="1" applyBorder="1" applyAlignment="1">
      <alignment horizontal="left" vertical="top"/>
    </xf>
    <xf numFmtId="0" fontId="1" fillId="7" borderId="20" xfId="0" applyFont="1" applyFill="1" applyBorder="1" applyAlignment="1">
      <alignment horizontal="left" vertical="top"/>
    </xf>
    <xf numFmtId="167" fontId="1" fillId="0" borderId="1" xfId="0" applyNumberFormat="1" applyFont="1" applyBorder="1" applyAlignment="1">
      <alignment horizontal="center"/>
    </xf>
    <xf numFmtId="43" fontId="3" fillId="0" borderId="1" xfId="0" applyNumberFormat="1" applyFont="1" applyBorder="1" applyAlignment="1">
      <alignment horizontal="center"/>
    </xf>
    <xf numFmtId="41" fontId="1" fillId="0" borderId="1" xfId="0" applyNumberFormat="1" applyFont="1" applyBorder="1"/>
    <xf numFmtId="168" fontId="1" fillId="0" borderId="1" xfId="0" applyNumberFormat="1" applyFont="1" applyBorder="1" applyAlignment="1">
      <alignment horizontal="center"/>
    </xf>
    <xf numFmtId="41" fontId="1" fillId="0" borderId="1" xfId="0" applyNumberFormat="1" applyFont="1" applyBorder="1" applyAlignment="1">
      <alignment horizontal="right"/>
    </xf>
    <xf numFmtId="0" fontId="1" fillId="0" borderId="1" xfId="0" applyFont="1" applyBorder="1" applyAlignment="1">
      <alignment horizontal="center"/>
    </xf>
    <xf numFmtId="43" fontId="1" fillId="0" borderId="0" xfId="0" applyNumberFormat="1" applyFont="1"/>
    <xf numFmtId="167" fontId="1" fillId="0" borderId="0" xfId="0" applyNumberFormat="1" applyFont="1" applyAlignment="1">
      <alignment horizontal="center" vertical="center"/>
    </xf>
    <xf numFmtId="41" fontId="6" fillId="0" borderId="21" xfId="0" applyNumberFormat="1" applyFont="1" applyBorder="1" applyAlignment="1">
      <alignment horizontal="left" vertical="center"/>
    </xf>
    <xf numFmtId="166" fontId="1" fillId="0" borderId="0" xfId="0" applyNumberFormat="1" applyFont="1"/>
    <xf numFmtId="167" fontId="1" fillId="0" borderId="0" xfId="0" applyNumberFormat="1" applyFont="1"/>
    <xf numFmtId="41" fontId="1" fillId="0" borderId="0" xfId="0" applyNumberFormat="1" applyFont="1"/>
    <xf numFmtId="164" fontId="7" fillId="0" borderId="22" xfId="0" applyNumberFormat="1" applyFont="1" applyBorder="1" applyAlignment="1">
      <alignment vertical="top"/>
    </xf>
    <xf numFmtId="0" fontId="8" fillId="0" borderId="1" xfId="0" applyFont="1" applyBorder="1" applyAlignment="1">
      <alignment horizontal="center" vertical="center" wrapText="1"/>
    </xf>
    <xf numFmtId="0" fontId="8" fillId="0" borderId="1" xfId="0" applyFont="1" applyBorder="1" applyAlignment="1">
      <alignment horizontal="right" vertical="center" wrapText="1"/>
    </xf>
    <xf numFmtId="0" fontId="9" fillId="0" borderId="0" xfId="0" applyFont="1"/>
    <xf numFmtId="0" fontId="9" fillId="0" borderId="1" xfId="0" applyFont="1" applyBorder="1" applyAlignment="1">
      <alignment vertical="center"/>
    </xf>
    <xf numFmtId="0" fontId="9" fillId="0" borderId="1" xfId="0" applyFont="1" applyBorder="1" applyAlignment="1">
      <alignment horizontal="center" vertical="center"/>
    </xf>
    <xf numFmtId="4" fontId="9" fillId="0" borderId="1" xfId="0" applyNumberFormat="1" applyFont="1" applyBorder="1" applyAlignment="1">
      <alignment horizontal="right" vertical="center"/>
    </xf>
    <xf numFmtId="4" fontId="9" fillId="8" borderId="1" xfId="0" applyNumberFormat="1" applyFont="1" applyFill="1" applyBorder="1" applyAlignment="1">
      <alignment horizontal="right" vertical="center"/>
    </xf>
    <xf numFmtId="0" fontId="9" fillId="0" borderId="1" xfId="0" applyFont="1" applyBorder="1" applyAlignment="1">
      <alignment horizontal="right" vertical="center"/>
    </xf>
    <xf numFmtId="0" fontId="9" fillId="8" borderId="1" xfId="0" applyFont="1" applyFill="1" applyBorder="1" applyAlignment="1">
      <alignment horizontal="right" vertical="center"/>
    </xf>
    <xf numFmtId="0" fontId="9" fillId="9" borderId="1" xfId="0" applyFont="1" applyFill="1" applyBorder="1" applyAlignment="1">
      <alignment vertical="center"/>
    </xf>
    <xf numFmtId="0" fontId="9" fillId="9" borderId="1" xfId="0" applyFont="1" applyFill="1" applyBorder="1" applyAlignment="1">
      <alignment horizontal="center" vertical="center"/>
    </xf>
    <xf numFmtId="0" fontId="9" fillId="9" borderId="1" xfId="0" applyFont="1" applyFill="1" applyBorder="1" applyAlignment="1">
      <alignment horizontal="right" vertical="center"/>
    </xf>
    <xf numFmtId="0" fontId="10" fillId="0" borderId="0" xfId="0" applyFont="1" applyAlignment="1">
      <alignment horizontal="center" vertical="center" wrapText="1"/>
    </xf>
    <xf numFmtId="0" fontId="11" fillId="0" borderId="0" xfId="0" applyFont="1" applyAlignment="1">
      <alignment horizontal="left" vertical="center" wrapText="1"/>
    </xf>
    <xf numFmtId="0" fontId="11" fillId="0" borderId="0" xfId="0" applyFont="1" applyAlignment="1">
      <alignment vertical="center" wrapText="1"/>
    </xf>
    <xf numFmtId="3" fontId="11" fillId="0" borderId="0" xfId="0" applyNumberFormat="1" applyFont="1" applyAlignment="1">
      <alignment horizontal="right" vertical="center" wrapText="1"/>
    </xf>
    <xf numFmtId="3" fontId="9" fillId="0" borderId="0" xfId="0" applyNumberFormat="1" applyFont="1"/>
    <xf numFmtId="0" fontId="12" fillId="0" borderId="0" xfId="0" applyFont="1" applyAlignment="1">
      <alignment vertical="center"/>
    </xf>
    <xf numFmtId="0" fontId="13" fillId="0" borderId="0" xfId="0" applyFont="1" applyAlignment="1">
      <alignment vertical="center"/>
    </xf>
    <xf numFmtId="0" fontId="12" fillId="0" borderId="0" xfId="0" applyFont="1" applyAlignment="1">
      <alignment horizontal="left" vertical="center"/>
    </xf>
    <xf numFmtId="0" fontId="14" fillId="0" borderId="0" xfId="0" applyFont="1" applyAlignment="1">
      <alignment horizontal="left" vertical="center"/>
    </xf>
    <xf numFmtId="0" fontId="14" fillId="0" borderId="0" xfId="0" applyFont="1" applyAlignment="1">
      <alignment horizontal="right" vertical="center"/>
    </xf>
    <xf numFmtId="0" fontId="14" fillId="0" borderId="0" xfId="0" applyFont="1" applyAlignment="1">
      <alignment vertical="center"/>
    </xf>
    <xf numFmtId="0" fontId="15" fillId="0" borderId="0" xfId="0" applyFont="1" applyAlignment="1">
      <alignment vertical="center"/>
    </xf>
    <xf numFmtId="0" fontId="16" fillId="0" borderId="0" xfId="0" applyFont="1" applyAlignment="1">
      <alignment vertical="center"/>
    </xf>
    <xf numFmtId="0" fontId="17" fillId="0" borderId="0" xfId="0" applyFont="1" applyAlignment="1">
      <alignment vertical="center"/>
    </xf>
    <xf numFmtId="0" fontId="16" fillId="0" borderId="0" xfId="0" applyFont="1" applyAlignment="1">
      <alignment horizontal="left" vertical="center"/>
    </xf>
    <xf numFmtId="0" fontId="18" fillId="0" borderId="0" xfId="0" applyFont="1" applyAlignment="1">
      <alignment horizontal="left" vertical="center"/>
    </xf>
    <xf numFmtId="14" fontId="18" fillId="0" borderId="0" xfId="0" applyNumberFormat="1" applyFont="1" applyAlignment="1">
      <alignment horizontal="right" vertical="center"/>
    </xf>
    <xf numFmtId="164" fontId="19" fillId="0" borderId="0" xfId="0" applyNumberFormat="1" applyFont="1" applyAlignment="1">
      <alignment horizontal="right" vertical="center"/>
    </xf>
    <xf numFmtId="164" fontId="19" fillId="0" borderId="0" xfId="0" applyNumberFormat="1" applyFont="1" applyAlignment="1">
      <alignment horizontal="left" vertical="center"/>
    </xf>
    <xf numFmtId="164" fontId="16" fillId="0" borderId="0" xfId="0" applyNumberFormat="1" applyFont="1" applyAlignment="1">
      <alignment horizontal="left" vertical="center"/>
    </xf>
    <xf numFmtId="0" fontId="20" fillId="0" borderId="0" xfId="0" applyFont="1" applyAlignment="1">
      <alignment vertical="center"/>
    </xf>
    <xf numFmtId="0" fontId="21" fillId="10" borderId="21" xfId="0" applyFont="1" applyFill="1" applyBorder="1" applyAlignment="1">
      <alignment horizontal="center" vertical="center"/>
    </xf>
    <xf numFmtId="0" fontId="22" fillId="10" borderId="21" xfId="0" applyFont="1" applyFill="1" applyBorder="1" applyAlignment="1">
      <alignment horizontal="center" vertical="center"/>
    </xf>
    <xf numFmtId="14" fontId="22" fillId="10" borderId="21" xfId="0" applyNumberFormat="1" applyFont="1" applyFill="1" applyBorder="1" applyAlignment="1">
      <alignment horizontal="center" vertical="center"/>
    </xf>
    <xf numFmtId="167" fontId="21" fillId="10" borderId="21" xfId="0" applyNumberFormat="1" applyFont="1" applyFill="1" applyBorder="1" applyAlignment="1">
      <alignment horizontal="right" vertical="center"/>
    </xf>
    <xf numFmtId="169" fontId="23" fillId="11" borderId="21" xfId="0" applyNumberFormat="1" applyFont="1" applyFill="1" applyBorder="1" applyAlignment="1">
      <alignment horizontal="right" vertical="center"/>
    </xf>
    <xf numFmtId="0" fontId="20" fillId="0" borderId="0" xfId="0" applyFont="1" applyAlignment="1">
      <alignment horizontal="left" vertical="center"/>
    </xf>
    <xf numFmtId="0" fontId="24" fillId="0" borderId="0" xfId="0" applyFont="1" applyAlignment="1">
      <alignment horizontal="right" vertical="center"/>
    </xf>
    <xf numFmtId="0" fontId="24" fillId="0" borderId="0" xfId="0" applyFont="1" applyAlignment="1">
      <alignment horizontal="left" vertical="center"/>
    </xf>
    <xf numFmtId="0" fontId="24" fillId="0" borderId="0" xfId="0" applyFont="1" applyAlignment="1">
      <alignment vertical="center"/>
    </xf>
    <xf numFmtId="0" fontId="25" fillId="0" borderId="0" xfId="0" applyFont="1" applyAlignment="1">
      <alignment vertical="center"/>
    </xf>
    <xf numFmtId="0" fontId="26" fillId="0" borderId="0" xfId="0" applyFont="1" applyAlignment="1">
      <alignment vertical="center"/>
    </xf>
    <xf numFmtId="0" fontId="20" fillId="12" borderId="21" xfId="0" applyFont="1" applyFill="1" applyBorder="1" applyAlignment="1">
      <alignment horizontal="left" vertical="center"/>
    </xf>
    <xf numFmtId="0" fontId="25" fillId="12" borderId="21" xfId="0" applyFont="1" applyFill="1" applyBorder="1" applyAlignment="1">
      <alignment horizontal="center" vertical="center"/>
    </xf>
    <xf numFmtId="14" fontId="25" fillId="12" borderId="21" xfId="0" applyNumberFormat="1" applyFont="1" applyFill="1" applyBorder="1" applyAlignment="1">
      <alignment horizontal="center" vertical="center"/>
    </xf>
    <xf numFmtId="167" fontId="25" fillId="12" borderId="21" xfId="0" applyNumberFormat="1" applyFont="1" applyFill="1" applyBorder="1" applyAlignment="1">
      <alignment horizontal="center" vertical="center"/>
    </xf>
    <xf numFmtId="0" fontId="24" fillId="0" borderId="21" xfId="0" applyFont="1" applyBorder="1" applyAlignment="1">
      <alignment vertical="center"/>
    </xf>
    <xf numFmtId="0" fontId="24" fillId="0" borderId="21" xfId="0" applyFont="1" applyBorder="1" applyAlignment="1">
      <alignment horizontal="left" vertical="center"/>
    </xf>
    <xf numFmtId="0" fontId="24" fillId="0" borderId="21" xfId="0" applyFont="1" applyBorder="1" applyAlignment="1">
      <alignment horizontal="right" vertical="center"/>
    </xf>
    <xf numFmtId="43" fontId="27" fillId="0" borderId="21" xfId="0" applyNumberFormat="1" applyFont="1" applyBorder="1" applyAlignment="1">
      <alignment horizontal="right" vertical="center"/>
    </xf>
    <xf numFmtId="43" fontId="24" fillId="0" borderId="21" xfId="0" applyNumberFormat="1" applyFont="1" applyBorder="1" applyAlignment="1">
      <alignment horizontal="right" vertical="center"/>
    </xf>
    <xf numFmtId="164" fontId="24" fillId="0" borderId="21" xfId="0" applyNumberFormat="1" applyFont="1" applyBorder="1" applyAlignment="1">
      <alignment vertical="center"/>
    </xf>
    <xf numFmtId="0" fontId="24" fillId="0" borderId="21" xfId="0" applyFont="1" applyBorder="1" applyAlignment="1">
      <alignment horizontal="left" vertical="center" wrapText="1"/>
    </xf>
    <xf numFmtId="165" fontId="24" fillId="0" borderId="21" xfId="0" applyNumberFormat="1" applyFont="1" applyBorder="1" applyAlignment="1">
      <alignment horizontal="right" vertical="center"/>
    </xf>
    <xf numFmtId="165" fontId="24" fillId="0" borderId="21" xfId="0" applyNumberFormat="1" applyFont="1" applyBorder="1" applyAlignment="1">
      <alignment vertical="center"/>
    </xf>
    <xf numFmtId="3" fontId="24" fillId="0" borderId="21" xfId="0" applyNumberFormat="1" applyFont="1" applyBorder="1" applyAlignment="1">
      <alignment vertical="center"/>
    </xf>
    <xf numFmtId="164" fontId="24" fillId="0" borderId="21" xfId="0" applyNumberFormat="1" applyFont="1" applyBorder="1" applyAlignment="1">
      <alignment horizontal="right" vertical="center"/>
    </xf>
    <xf numFmtId="0" fontId="19" fillId="0" borderId="0" xfId="0" applyFont="1" applyAlignment="1">
      <alignment horizontal="left" vertical="center"/>
    </xf>
    <xf numFmtId="0" fontId="19" fillId="0" borderId="0" xfId="0" applyFont="1" applyAlignment="1">
      <alignment vertical="center"/>
    </xf>
    <xf numFmtId="165" fontId="24" fillId="0" borderId="0" xfId="0" applyNumberFormat="1" applyFont="1" applyAlignment="1">
      <alignment horizontal="right" vertical="center"/>
    </xf>
    <xf numFmtId="168" fontId="19" fillId="0" borderId="0" xfId="0" applyNumberFormat="1" applyFont="1" applyAlignment="1">
      <alignment vertical="center"/>
    </xf>
    <xf numFmtId="165" fontId="19" fillId="0" borderId="0" xfId="0" applyNumberFormat="1" applyFont="1" applyAlignment="1">
      <alignment vertical="center"/>
    </xf>
    <xf numFmtId="0" fontId="20" fillId="13" borderId="21" xfId="0" applyFont="1" applyFill="1" applyBorder="1" applyAlignment="1">
      <alignment vertical="center"/>
    </xf>
    <xf numFmtId="0" fontId="20" fillId="13" borderId="21" xfId="0" applyFont="1" applyFill="1" applyBorder="1" applyAlignment="1">
      <alignment horizontal="left" vertical="center"/>
    </xf>
    <xf numFmtId="0" fontId="25" fillId="13" borderId="21" xfId="0" applyFont="1" applyFill="1" applyBorder="1" applyAlignment="1">
      <alignment horizontal="center" vertical="center"/>
    </xf>
    <xf numFmtId="0" fontId="28" fillId="0" borderId="0" xfId="0" applyFont="1" applyAlignment="1">
      <alignment horizontal="right" vertical="center"/>
    </xf>
    <xf numFmtId="0" fontId="28" fillId="0" borderId="0" xfId="0" applyFont="1" applyAlignment="1">
      <alignment horizontal="left" vertical="center"/>
    </xf>
    <xf numFmtId="0" fontId="28" fillId="0" borderId="0" xfId="0" applyFont="1" applyAlignment="1">
      <alignment vertical="center"/>
    </xf>
    <xf numFmtId="0" fontId="29" fillId="0" borderId="0" xfId="0" applyFont="1" applyAlignment="1">
      <alignment vertical="center"/>
    </xf>
    <xf numFmtId="0" fontId="23" fillId="0" borderId="0" xfId="0" applyFont="1" applyAlignment="1">
      <alignment vertical="center"/>
    </xf>
    <xf numFmtId="0" fontId="23" fillId="0" borderId="0" xfId="0" applyFont="1" applyAlignment="1">
      <alignment horizontal="left" vertical="center"/>
    </xf>
    <xf numFmtId="9" fontId="24" fillId="0" borderId="21" xfId="0" applyNumberFormat="1" applyFont="1" applyBorder="1" applyAlignment="1">
      <alignment horizontal="right" vertical="center"/>
    </xf>
    <xf numFmtId="9" fontId="24" fillId="0" borderId="21" xfId="0" applyNumberFormat="1" applyFont="1" applyBorder="1" applyAlignment="1">
      <alignment vertical="center"/>
    </xf>
    <xf numFmtId="164" fontId="24" fillId="0" borderId="0" xfId="0" applyNumberFormat="1" applyFont="1" applyAlignment="1">
      <alignment horizontal="right" vertical="center"/>
    </xf>
    <xf numFmtId="43" fontId="19" fillId="0" borderId="0" xfId="0" applyNumberFormat="1" applyFont="1" applyAlignment="1">
      <alignment vertical="center"/>
    </xf>
    <xf numFmtId="0" fontId="26" fillId="0" borderId="0" xfId="0" applyFont="1" applyAlignment="1">
      <alignment horizontal="left" vertical="center"/>
    </xf>
    <xf numFmtId="164" fontId="28" fillId="0" borderId="0" xfId="0" applyNumberFormat="1" applyFont="1" applyAlignment="1">
      <alignment horizontal="right" vertical="center"/>
    </xf>
    <xf numFmtId="0" fontId="20" fillId="13" borderId="21" xfId="0" applyFont="1" applyFill="1" applyBorder="1" applyAlignment="1">
      <alignment horizontal="center" vertical="center" wrapText="1"/>
    </xf>
    <xf numFmtId="167" fontId="25" fillId="13" borderId="21" xfId="0" applyNumberFormat="1" applyFont="1" applyFill="1" applyBorder="1" applyAlignment="1">
      <alignment horizontal="center" vertical="center"/>
    </xf>
    <xf numFmtId="3" fontId="24" fillId="0" borderId="21" xfId="0" applyNumberFormat="1" applyFont="1" applyBorder="1" applyAlignment="1">
      <alignment horizontal="right" vertical="center"/>
    </xf>
    <xf numFmtId="164" fontId="24" fillId="0" borderId="21" xfId="0" applyNumberFormat="1" applyFont="1" applyBorder="1" applyAlignment="1">
      <alignment horizontal="left" vertical="center"/>
    </xf>
    <xf numFmtId="168" fontId="19" fillId="0" borderId="21" xfId="0" applyNumberFormat="1" applyFont="1" applyBorder="1" applyAlignment="1">
      <alignment vertical="center"/>
    </xf>
    <xf numFmtId="168" fontId="24" fillId="0" borderId="21" xfId="0" applyNumberFormat="1" applyFont="1" applyBorder="1" applyAlignment="1">
      <alignment horizontal="left" vertical="center"/>
    </xf>
    <xf numFmtId="41" fontId="19" fillId="0" borderId="21" xfId="0" applyNumberFormat="1" applyFont="1" applyBorder="1" applyAlignment="1">
      <alignment horizontal="left" vertical="center"/>
    </xf>
    <xf numFmtId="41" fontId="6" fillId="0" borderId="25" xfId="0" applyNumberFormat="1" applyFont="1" applyBorder="1" applyAlignment="1">
      <alignment horizontal="left" vertical="center"/>
    </xf>
    <xf numFmtId="0" fontId="24" fillId="0" borderId="25" xfId="0" applyFont="1" applyBorder="1" applyAlignment="1">
      <alignment horizontal="right" vertical="center"/>
    </xf>
    <xf numFmtId="10" fontId="24" fillId="0" borderId="25" xfId="0" applyNumberFormat="1" applyFont="1" applyBorder="1" applyAlignment="1">
      <alignment vertical="center"/>
    </xf>
    <xf numFmtId="10" fontId="24" fillId="0" borderId="25" xfId="0" applyNumberFormat="1" applyFont="1" applyBorder="1" applyAlignment="1">
      <alignment horizontal="right" vertical="center"/>
    </xf>
    <xf numFmtId="41" fontId="19" fillId="0" borderId="23" xfId="0" applyNumberFormat="1" applyFont="1" applyBorder="1" applyAlignment="1">
      <alignment horizontal="left" vertical="center"/>
    </xf>
    <xf numFmtId="41" fontId="19" fillId="0" borderId="26" xfId="0" applyNumberFormat="1" applyFont="1" applyBorder="1" applyAlignment="1">
      <alignment horizontal="left" vertical="center"/>
    </xf>
    <xf numFmtId="41" fontId="19" fillId="0" borderId="27" xfId="0" applyNumberFormat="1" applyFont="1" applyBorder="1" applyAlignment="1">
      <alignment horizontal="left" vertical="center"/>
    </xf>
    <xf numFmtId="0" fontId="24" fillId="0" borderId="27" xfId="0" applyFont="1" applyBorder="1" applyAlignment="1">
      <alignment horizontal="right" vertical="center"/>
    </xf>
    <xf numFmtId="10" fontId="27" fillId="0" borderId="27" xfId="0" applyNumberFormat="1" applyFont="1" applyBorder="1" applyAlignment="1">
      <alignment vertical="center"/>
    </xf>
    <xf numFmtId="9" fontId="27" fillId="0" borderId="27" xfId="0" applyNumberFormat="1" applyFont="1" applyBorder="1" applyAlignment="1">
      <alignment vertical="center"/>
    </xf>
    <xf numFmtId="9" fontId="27" fillId="0" borderId="28" xfId="0" applyNumberFormat="1" applyFont="1" applyBorder="1" applyAlignment="1">
      <alignment vertical="center"/>
    </xf>
    <xf numFmtId="168" fontId="24" fillId="0" borderId="21" xfId="0" applyNumberFormat="1" applyFont="1" applyBorder="1" applyAlignment="1">
      <alignment horizontal="right" vertical="center"/>
    </xf>
    <xf numFmtId="41" fontId="6" fillId="0" borderId="23" xfId="0" applyNumberFormat="1" applyFont="1" applyBorder="1" applyAlignment="1">
      <alignment horizontal="left" vertical="center"/>
    </xf>
    <xf numFmtId="41" fontId="6" fillId="0" borderId="29" xfId="0" applyNumberFormat="1" applyFont="1" applyBorder="1" applyAlignment="1">
      <alignment horizontal="left" vertical="center"/>
    </xf>
    <xf numFmtId="164" fontId="30" fillId="14" borderId="21" xfId="0" applyNumberFormat="1" applyFont="1" applyFill="1" applyBorder="1" applyAlignment="1">
      <alignment horizontal="right" vertical="center"/>
    </xf>
    <xf numFmtId="164" fontId="30" fillId="14" borderId="30" xfId="0" applyNumberFormat="1" applyFont="1" applyFill="1" applyBorder="1" applyAlignment="1">
      <alignment horizontal="right" vertical="center"/>
    </xf>
    <xf numFmtId="0" fontId="19" fillId="0" borderId="31" xfId="0" applyFont="1" applyBorder="1" applyAlignment="1">
      <alignment vertical="center" textRotation="90"/>
    </xf>
    <xf numFmtId="168" fontId="24" fillId="0" borderId="21" xfId="0" applyNumberFormat="1" applyFont="1" applyBorder="1" applyAlignment="1">
      <alignment vertical="center"/>
    </xf>
    <xf numFmtId="41" fontId="6" fillId="15" borderId="29" xfId="0" applyNumberFormat="1" applyFont="1" applyFill="1" applyBorder="1" applyAlignment="1">
      <alignment horizontal="left" vertical="center"/>
    </xf>
    <xf numFmtId="41" fontId="6" fillId="15" borderId="21" xfId="0" applyNumberFormat="1" applyFont="1" applyFill="1" applyBorder="1" applyAlignment="1">
      <alignment horizontal="left" vertical="center"/>
    </xf>
    <xf numFmtId="0" fontId="24" fillId="15" borderId="21" xfId="0" applyFont="1" applyFill="1" applyBorder="1" applyAlignment="1">
      <alignment horizontal="right" vertical="center"/>
    </xf>
    <xf numFmtId="165" fontId="31" fillId="15" borderId="21" xfId="0" applyNumberFormat="1" applyFont="1" applyFill="1" applyBorder="1" applyAlignment="1">
      <alignment vertical="center"/>
    </xf>
    <xf numFmtId="164" fontId="30" fillId="15" borderId="21" xfId="0" applyNumberFormat="1" applyFont="1" applyFill="1" applyBorder="1" applyAlignment="1">
      <alignment horizontal="right" vertical="center"/>
    </xf>
    <xf numFmtId="164" fontId="30" fillId="15" borderId="30" xfId="0" applyNumberFormat="1" applyFont="1" applyFill="1" applyBorder="1" applyAlignment="1">
      <alignment horizontal="right" vertical="center"/>
    </xf>
    <xf numFmtId="164" fontId="19" fillId="15" borderId="21" xfId="0" applyNumberFormat="1" applyFont="1" applyFill="1" applyBorder="1" applyAlignment="1">
      <alignment vertical="center"/>
    </xf>
    <xf numFmtId="164" fontId="19" fillId="0" borderId="21" xfId="0" applyNumberFormat="1" applyFont="1" applyBorder="1" applyAlignment="1">
      <alignment vertical="center"/>
    </xf>
    <xf numFmtId="9" fontId="32" fillId="0" borderId="0" xfId="0" applyNumberFormat="1" applyFont="1" applyAlignment="1">
      <alignment vertical="center"/>
    </xf>
    <xf numFmtId="165" fontId="31" fillId="0" borderId="21" xfId="0" applyNumberFormat="1" applyFont="1" applyBorder="1" applyAlignment="1">
      <alignment vertical="center"/>
    </xf>
    <xf numFmtId="41" fontId="6" fillId="0" borderId="32" xfId="0" applyNumberFormat="1" applyFont="1" applyBorder="1" applyAlignment="1">
      <alignment horizontal="left" vertical="center"/>
    </xf>
    <xf numFmtId="0" fontId="24" fillId="0" borderId="32" xfId="0" applyFont="1" applyBorder="1" applyAlignment="1">
      <alignment horizontal="right" vertical="center"/>
    </xf>
    <xf numFmtId="9" fontId="24" fillId="0" borderId="32" xfId="0" applyNumberFormat="1" applyFont="1" applyBorder="1" applyAlignment="1">
      <alignment vertical="center"/>
    </xf>
    <xf numFmtId="164" fontId="30" fillId="14" borderId="33" xfId="0" applyNumberFormat="1" applyFont="1" applyFill="1" applyBorder="1" applyAlignment="1">
      <alignment horizontal="right" vertical="center"/>
    </xf>
    <xf numFmtId="41" fontId="6" fillId="0" borderId="0" xfId="0" applyNumberFormat="1" applyFont="1" applyAlignment="1">
      <alignment horizontal="left" vertical="center"/>
    </xf>
    <xf numFmtId="168" fontId="27" fillId="0" borderId="0" xfId="0" applyNumberFormat="1" applyFont="1" applyAlignment="1">
      <alignment vertical="center"/>
    </xf>
    <xf numFmtId="168" fontId="24" fillId="0" borderId="0" xfId="0" applyNumberFormat="1" applyFont="1" applyAlignment="1">
      <alignment vertical="center"/>
    </xf>
    <xf numFmtId="164" fontId="19" fillId="0" borderId="0" xfId="0" applyNumberFormat="1" applyFont="1" applyAlignment="1">
      <alignment vertical="center"/>
    </xf>
    <xf numFmtId="168" fontId="28" fillId="0" borderId="0" xfId="0" applyNumberFormat="1" applyFont="1" applyAlignment="1">
      <alignment horizontal="right" vertical="center"/>
    </xf>
    <xf numFmtId="0" fontId="20" fillId="12" borderId="21" xfId="0" applyFont="1" applyFill="1" applyBorder="1" applyAlignment="1">
      <alignment horizontal="center" vertical="center" wrapText="1"/>
    </xf>
    <xf numFmtId="41" fontId="33" fillId="0" borderId="21" xfId="0" applyNumberFormat="1" applyFont="1" applyBorder="1" applyAlignment="1">
      <alignment horizontal="left" vertical="center"/>
    </xf>
    <xf numFmtId="168" fontId="27" fillId="0" borderId="21" xfId="0" applyNumberFormat="1" applyFont="1" applyBorder="1" applyAlignment="1">
      <alignment vertical="center"/>
    </xf>
    <xf numFmtId="41" fontId="33" fillId="16" borderId="21" xfId="0" applyNumberFormat="1" applyFont="1" applyFill="1" applyBorder="1" applyAlignment="1">
      <alignment horizontal="left" vertical="center"/>
    </xf>
    <xf numFmtId="43" fontId="28" fillId="17" borderId="21" xfId="0" applyNumberFormat="1" applyFont="1" applyFill="1" applyBorder="1" applyAlignment="1">
      <alignment horizontal="right" vertical="center"/>
    </xf>
    <xf numFmtId="0" fontId="31" fillId="0" borderId="0" xfId="0" applyFont="1" applyAlignment="1">
      <alignment vertical="center"/>
    </xf>
    <xf numFmtId="0" fontId="19" fillId="0" borderId="21" xfId="0" applyFont="1" applyBorder="1" applyAlignment="1">
      <alignment vertical="center"/>
    </xf>
    <xf numFmtId="41" fontId="33" fillId="0" borderId="21" xfId="0" applyNumberFormat="1" applyFont="1" applyBorder="1" applyAlignment="1">
      <alignment horizontal="left" vertical="center"/>
    </xf>
    <xf numFmtId="43" fontId="28" fillId="0" borderId="21" xfId="0" applyNumberFormat="1" applyFont="1" applyBorder="1" applyAlignment="1">
      <alignment horizontal="right" vertical="center"/>
    </xf>
    <xf numFmtId="41" fontId="33" fillId="0" borderId="0" xfId="0" applyNumberFormat="1" applyFont="1" applyAlignment="1">
      <alignment horizontal="left" vertical="center"/>
    </xf>
    <xf numFmtId="41" fontId="33" fillId="0" borderId="0" xfId="0" applyNumberFormat="1" applyFont="1" applyAlignment="1">
      <alignment horizontal="right" vertical="center"/>
    </xf>
    <xf numFmtId="43" fontId="28" fillId="0" borderId="0" xfId="0" applyNumberFormat="1" applyFont="1" applyAlignment="1">
      <alignment horizontal="right" vertical="center"/>
    </xf>
    <xf numFmtId="164" fontId="30" fillId="14" borderId="34" xfId="0" applyNumberFormat="1" applyFont="1" applyFill="1" applyBorder="1" applyAlignment="1">
      <alignment horizontal="right" vertical="center"/>
    </xf>
    <xf numFmtId="170" fontId="19" fillId="0" borderId="0" xfId="0" applyNumberFormat="1" applyFont="1" applyAlignment="1">
      <alignment vertical="center"/>
    </xf>
    <xf numFmtId="43" fontId="24" fillId="0" borderId="0" xfId="0" applyNumberFormat="1" applyFont="1" applyAlignment="1">
      <alignment horizontal="right" vertical="center"/>
    </xf>
    <xf numFmtId="165" fontId="30" fillId="14" borderId="34" xfId="0" applyNumberFormat="1" applyFont="1" applyFill="1" applyBorder="1" applyAlignment="1">
      <alignment horizontal="right" vertical="center"/>
    </xf>
    <xf numFmtId="0" fontId="25" fillId="12" borderId="21" xfId="0" applyFont="1" applyFill="1" applyBorder="1" applyAlignment="1">
      <alignment horizontal="center" vertical="center" wrapText="1"/>
    </xf>
    <xf numFmtId="169" fontId="23" fillId="0" borderId="0" xfId="0" applyNumberFormat="1" applyFont="1" applyAlignment="1">
      <alignment horizontal="right" vertical="center"/>
    </xf>
    <xf numFmtId="0" fontId="34" fillId="0" borderId="0" xfId="0" applyFont="1" applyAlignment="1">
      <alignment vertical="center"/>
    </xf>
    <xf numFmtId="0" fontId="34" fillId="0" borderId="0" xfId="0" applyFont="1" applyAlignment="1">
      <alignment horizontal="left" vertical="center"/>
    </xf>
    <xf numFmtId="41" fontId="34" fillId="0" borderId="21" xfId="0" applyNumberFormat="1" applyFont="1" applyBorder="1" applyAlignment="1">
      <alignment horizontal="left" vertical="center"/>
    </xf>
    <xf numFmtId="0" fontId="35" fillId="0" borderId="21" xfId="0" applyFont="1" applyBorder="1" applyAlignment="1">
      <alignment horizontal="right" vertical="center"/>
    </xf>
    <xf numFmtId="171" fontId="35" fillId="0" borderId="21" xfId="0" applyNumberFormat="1" applyFont="1" applyBorder="1" applyAlignment="1">
      <alignment vertical="center"/>
    </xf>
    <xf numFmtId="168" fontId="35" fillId="0" borderId="21" xfId="0" applyNumberFormat="1" applyFont="1" applyBorder="1" applyAlignment="1">
      <alignment horizontal="right" vertical="center"/>
    </xf>
    <xf numFmtId="168" fontId="35" fillId="0" borderId="21" xfId="0" applyNumberFormat="1" applyFont="1" applyBorder="1" applyAlignment="1">
      <alignment horizontal="left" vertical="center"/>
    </xf>
    <xf numFmtId="164" fontId="27" fillId="0" borderId="21" xfId="0" applyNumberFormat="1" applyFont="1" applyBorder="1" applyAlignment="1">
      <alignment vertical="center"/>
    </xf>
    <xf numFmtId="0" fontId="20" fillId="0" borderId="21" xfId="0" applyFont="1" applyBorder="1" applyAlignment="1">
      <alignment vertical="center"/>
    </xf>
    <xf numFmtId="41" fontId="36" fillId="0" borderId="21" xfId="0" applyNumberFormat="1" applyFont="1" applyBorder="1" applyAlignment="1">
      <alignment horizontal="left" vertical="center"/>
    </xf>
    <xf numFmtId="172" fontId="27" fillId="0" borderId="21" xfId="0" applyNumberFormat="1" applyFont="1" applyBorder="1" applyAlignment="1">
      <alignment vertical="center"/>
    </xf>
    <xf numFmtId="165" fontId="27" fillId="0" borderId="21" xfId="0" applyNumberFormat="1" applyFont="1" applyBorder="1" applyAlignment="1">
      <alignment horizontal="right" vertical="center"/>
    </xf>
    <xf numFmtId="44" fontId="27" fillId="0" borderId="21" xfId="0" applyNumberFormat="1" applyFont="1" applyBorder="1" applyAlignment="1">
      <alignment horizontal="right" vertical="center"/>
    </xf>
    <xf numFmtId="173" fontId="24" fillId="0" borderId="21" xfId="0" applyNumberFormat="1" applyFont="1" applyBorder="1" applyAlignment="1">
      <alignment vertical="center"/>
    </xf>
    <xf numFmtId="174" fontId="24" fillId="0" borderId="21" xfId="0" applyNumberFormat="1" applyFont="1" applyBorder="1" applyAlignment="1">
      <alignment vertical="center"/>
    </xf>
    <xf numFmtId="43" fontId="24" fillId="0" borderId="21" xfId="0" applyNumberFormat="1" applyFont="1" applyBorder="1" applyAlignment="1">
      <alignment vertical="center"/>
    </xf>
    <xf numFmtId="164" fontId="27" fillId="0" borderId="21" xfId="0" applyNumberFormat="1" applyFont="1" applyBorder="1" applyAlignment="1">
      <alignment horizontal="right" vertical="center"/>
    </xf>
    <xf numFmtId="0" fontId="30" fillId="0" borderId="0" xfId="0" applyFont="1" applyAlignment="1">
      <alignment vertical="center"/>
    </xf>
    <xf numFmtId="0" fontId="30" fillId="0" borderId="0" xfId="0" applyFont="1" applyAlignment="1">
      <alignment horizontal="left" vertical="center"/>
    </xf>
    <xf numFmtId="0" fontId="37" fillId="0" borderId="0" xfId="0" applyFont="1" applyAlignment="1">
      <alignment horizontal="right" vertical="center"/>
    </xf>
    <xf numFmtId="0" fontId="37" fillId="0" borderId="0" xfId="0" applyFont="1" applyAlignment="1">
      <alignment horizontal="left" vertical="center"/>
    </xf>
    <xf numFmtId="0" fontId="37" fillId="0" borderId="0" xfId="0" applyFont="1" applyAlignment="1">
      <alignment vertical="center"/>
    </xf>
    <xf numFmtId="14" fontId="26" fillId="0" borderId="0" xfId="0" applyNumberFormat="1" applyFont="1" applyAlignment="1">
      <alignment vertical="center"/>
    </xf>
    <xf numFmtId="14" fontId="24" fillId="0" borderId="21" xfId="0" applyNumberFormat="1" applyFont="1" applyBorder="1" applyAlignment="1">
      <alignment horizontal="right" vertical="center"/>
    </xf>
    <xf numFmtId="165" fontId="27" fillId="0" borderId="21" xfId="0" applyNumberFormat="1" applyFont="1" applyBorder="1" applyAlignment="1">
      <alignment vertical="center"/>
    </xf>
    <xf numFmtId="43" fontId="37" fillId="0" borderId="0" xfId="0" applyNumberFormat="1" applyFont="1" applyAlignment="1">
      <alignment horizontal="right" vertical="center"/>
    </xf>
    <xf numFmtId="0" fontId="19" fillId="18" borderId="34" xfId="0" applyFont="1" applyFill="1" applyBorder="1"/>
    <xf numFmtId="0" fontId="19" fillId="18" borderId="1" xfId="0" applyFont="1" applyFill="1" applyBorder="1"/>
    <xf numFmtId="164" fontId="19" fillId="18" borderId="1" xfId="0" applyNumberFormat="1" applyFont="1" applyFill="1" applyBorder="1"/>
    <xf numFmtId="164" fontId="19" fillId="18" borderId="34" xfId="0" applyNumberFormat="1" applyFont="1" applyFill="1" applyBorder="1"/>
    <xf numFmtId="43" fontId="19" fillId="18" borderId="34" xfId="0" applyNumberFormat="1" applyFont="1" applyFill="1" applyBorder="1"/>
    <xf numFmtId="0" fontId="19" fillId="18" borderId="34" xfId="0" applyFont="1" applyFill="1" applyBorder="1" applyAlignment="1">
      <alignment horizontal="right"/>
    </xf>
    <xf numFmtId="43" fontId="19" fillId="9" borderId="34" xfId="0" applyNumberFormat="1" applyFont="1" applyFill="1" applyBorder="1"/>
    <xf numFmtId="0" fontId="13" fillId="18" borderId="34" xfId="0" applyFont="1" applyFill="1" applyBorder="1" applyAlignment="1">
      <alignment vertical="center"/>
    </xf>
    <xf numFmtId="0" fontId="13" fillId="18" borderId="34" xfId="0" applyFont="1" applyFill="1" applyBorder="1" applyAlignment="1">
      <alignment vertical="center" wrapText="1"/>
    </xf>
    <xf numFmtId="0" fontId="12" fillId="18" borderId="34" xfId="0" applyFont="1" applyFill="1" applyBorder="1" applyAlignment="1">
      <alignment vertical="center"/>
    </xf>
    <xf numFmtId="43" fontId="13" fillId="18" borderId="34" xfId="0" applyNumberFormat="1" applyFont="1" applyFill="1" applyBorder="1" applyAlignment="1">
      <alignment vertical="center"/>
    </xf>
    <xf numFmtId="43" fontId="12" fillId="18" borderId="34" xfId="0" applyNumberFormat="1" applyFont="1" applyFill="1" applyBorder="1" applyAlignment="1">
      <alignment vertical="center"/>
    </xf>
    <xf numFmtId="165" fontId="15" fillId="18" borderId="34" xfId="0" applyNumberFormat="1" applyFont="1" applyFill="1" applyBorder="1" applyAlignment="1">
      <alignment vertical="center"/>
    </xf>
    <xf numFmtId="0" fontId="15" fillId="18" borderId="34" xfId="0" applyFont="1" applyFill="1" applyBorder="1" applyAlignment="1">
      <alignment vertical="center"/>
    </xf>
    <xf numFmtId="0" fontId="30" fillId="18" borderId="34" xfId="0" applyFont="1" applyFill="1" applyBorder="1" applyAlignment="1">
      <alignment vertical="center"/>
    </xf>
    <xf numFmtId="164" fontId="30" fillId="18" borderId="34" xfId="0" applyNumberFormat="1" applyFont="1" applyFill="1" applyBorder="1" applyAlignment="1">
      <alignment vertical="center"/>
    </xf>
    <xf numFmtId="43" fontId="38" fillId="18" borderId="34" xfId="0" applyNumberFormat="1" applyFont="1" applyFill="1" applyBorder="1" applyAlignment="1">
      <alignment vertical="center"/>
    </xf>
    <xf numFmtId="0" fontId="39" fillId="10" borderId="21" xfId="0" applyFont="1" applyFill="1" applyBorder="1" applyAlignment="1">
      <alignment horizontal="left" vertical="center"/>
    </xf>
    <xf numFmtId="167" fontId="39" fillId="10" borderId="21" xfId="0" applyNumberFormat="1" applyFont="1" applyFill="1" applyBorder="1" applyAlignment="1">
      <alignment horizontal="center" vertical="center"/>
    </xf>
    <xf numFmtId="0" fontId="40" fillId="0" borderId="0" xfId="0" applyFont="1" applyAlignment="1">
      <alignment vertical="center"/>
    </xf>
    <xf numFmtId="169" fontId="41" fillId="11" borderId="21" xfId="0" applyNumberFormat="1" applyFont="1" applyFill="1" applyBorder="1" applyAlignment="1">
      <alignment horizontal="right" vertical="center"/>
    </xf>
    <xf numFmtId="0" fontId="42" fillId="12" borderId="21" xfId="0" applyFont="1" applyFill="1" applyBorder="1" applyAlignment="1">
      <alignment horizontal="left" vertical="center"/>
    </xf>
    <xf numFmtId="168" fontId="42" fillId="12" borderId="21" xfId="0" applyNumberFormat="1" applyFont="1" applyFill="1" applyBorder="1" applyAlignment="1">
      <alignment vertical="center"/>
    </xf>
    <xf numFmtId="164" fontId="30" fillId="0" borderId="0" xfId="0" applyNumberFormat="1" applyFont="1" applyAlignment="1">
      <alignment vertical="center"/>
    </xf>
    <xf numFmtId="168" fontId="42" fillId="15" borderId="21" xfId="0" applyNumberFormat="1" applyFont="1" applyFill="1" applyBorder="1" applyAlignment="1">
      <alignment vertical="center"/>
    </xf>
    <xf numFmtId="0" fontId="43" fillId="18" borderId="21" xfId="0" applyFont="1" applyFill="1" applyBorder="1" applyAlignment="1">
      <alignment vertical="center"/>
    </xf>
    <xf numFmtId="0" fontId="30" fillId="18" borderId="21" xfId="0" applyFont="1" applyFill="1" applyBorder="1" applyAlignment="1">
      <alignment vertical="center"/>
    </xf>
    <xf numFmtId="0" fontId="30" fillId="18" borderId="21" xfId="0" applyFont="1" applyFill="1" applyBorder="1" applyAlignment="1">
      <alignment horizontal="left" vertical="center"/>
    </xf>
    <xf numFmtId="168" fontId="30" fillId="18" borderId="21" xfId="0" applyNumberFormat="1" applyFont="1" applyFill="1" applyBorder="1" applyAlignment="1">
      <alignment vertical="center"/>
    </xf>
    <xf numFmtId="0" fontId="44" fillId="19" borderId="21" xfId="0" applyFont="1" applyFill="1" applyBorder="1" applyAlignment="1">
      <alignment vertical="center"/>
    </xf>
    <xf numFmtId="0" fontId="42" fillId="19" borderId="21" xfId="0" applyFont="1" applyFill="1" applyBorder="1" applyAlignment="1">
      <alignment vertical="center"/>
    </xf>
    <xf numFmtId="168" fontId="42" fillId="19" borderId="21" xfId="0" applyNumberFormat="1" applyFont="1" applyFill="1" applyBorder="1" applyAlignment="1">
      <alignment vertical="center"/>
    </xf>
    <xf numFmtId="0" fontId="42" fillId="0" borderId="0" xfId="0" applyFont="1" applyAlignment="1">
      <alignment vertical="center"/>
    </xf>
    <xf numFmtId="0" fontId="37" fillId="0" borderId="21" xfId="0" applyFont="1" applyBorder="1" applyAlignment="1">
      <alignment vertical="center"/>
    </xf>
    <xf numFmtId="0" fontId="37" fillId="14" borderId="21" xfId="0" applyFont="1" applyFill="1" applyBorder="1" applyAlignment="1">
      <alignment horizontal="left" vertical="center"/>
    </xf>
    <xf numFmtId="3" fontId="30" fillId="0" borderId="0" xfId="0" applyNumberFormat="1" applyFont="1" applyAlignment="1">
      <alignment vertical="center"/>
    </xf>
    <xf numFmtId="43" fontId="45" fillId="0" borderId="0" xfId="0" applyNumberFormat="1" applyFont="1" applyAlignment="1">
      <alignment vertical="center"/>
    </xf>
    <xf numFmtId="43" fontId="38" fillId="0" borderId="0" xfId="0" applyNumberFormat="1" applyFont="1" applyAlignment="1">
      <alignment vertical="center"/>
    </xf>
    <xf numFmtId="0" fontId="46" fillId="0" borderId="0" xfId="0" applyFont="1" applyAlignment="1">
      <alignment vertical="center"/>
    </xf>
    <xf numFmtId="0" fontId="47" fillId="0" borderId="0" xfId="0" applyFont="1" applyAlignment="1">
      <alignment vertical="center"/>
    </xf>
    <xf numFmtId="43" fontId="46" fillId="0" borderId="0" xfId="0" applyNumberFormat="1" applyFont="1" applyAlignment="1">
      <alignment horizontal="right" vertical="center"/>
    </xf>
    <xf numFmtId="0" fontId="46" fillId="0" borderId="0" xfId="0" applyFont="1" applyAlignment="1">
      <alignment horizontal="right" vertical="center"/>
    </xf>
    <xf numFmtId="0" fontId="46" fillId="18" borderId="34" xfId="0" applyFont="1" applyFill="1" applyBorder="1" applyAlignment="1">
      <alignment vertical="center"/>
    </xf>
    <xf numFmtId="165" fontId="30" fillId="0" borderId="0" xfId="0" applyNumberFormat="1" applyFont="1" applyAlignment="1">
      <alignment horizontal="right" vertical="center"/>
    </xf>
    <xf numFmtId="165" fontId="19" fillId="18" borderId="34" xfId="0" applyNumberFormat="1" applyFont="1" applyFill="1" applyBorder="1" applyAlignment="1">
      <alignment vertical="center"/>
    </xf>
    <xf numFmtId="0" fontId="42" fillId="14" borderId="34" xfId="0" applyFont="1" applyFill="1" applyBorder="1" applyAlignment="1">
      <alignment vertical="center"/>
    </xf>
    <xf numFmtId="0" fontId="30" fillId="14" borderId="34" xfId="0" applyFont="1" applyFill="1" applyBorder="1" applyAlignment="1">
      <alignment vertical="center"/>
    </xf>
    <xf numFmtId="9" fontId="30" fillId="14" borderId="34" xfId="0" applyNumberFormat="1" applyFont="1" applyFill="1" applyBorder="1" applyAlignment="1">
      <alignment horizontal="right" vertical="center"/>
    </xf>
    <xf numFmtId="174" fontId="30" fillId="14" borderId="34" xfId="0" applyNumberFormat="1" applyFont="1" applyFill="1" applyBorder="1" applyAlignment="1">
      <alignment horizontal="right" vertical="center"/>
    </xf>
    <xf numFmtId="0" fontId="39" fillId="10" borderId="21" xfId="0" applyFont="1" applyFill="1" applyBorder="1" applyAlignment="1">
      <alignment horizontal="center" vertical="center"/>
    </xf>
    <xf numFmtId="0" fontId="30" fillId="18" borderId="34" xfId="0" applyFont="1" applyFill="1" applyBorder="1" applyAlignment="1">
      <alignment horizontal="center" vertical="center"/>
    </xf>
    <xf numFmtId="169" fontId="41" fillId="11" borderId="21" xfId="0" applyNumberFormat="1" applyFont="1" applyFill="1" applyBorder="1" applyAlignment="1">
      <alignment horizontal="center" vertical="center"/>
    </xf>
    <xf numFmtId="0" fontId="42" fillId="20" borderId="21" xfId="0" applyFont="1" applyFill="1" applyBorder="1" applyAlignment="1">
      <alignment horizontal="left" vertical="center"/>
    </xf>
    <xf numFmtId="168" fontId="42" fillId="20" borderId="21" xfId="0" applyNumberFormat="1" applyFont="1" applyFill="1" applyBorder="1" applyAlignment="1">
      <alignment horizontal="right" vertical="center"/>
    </xf>
    <xf numFmtId="0" fontId="42" fillId="18" borderId="34" xfId="0" applyFont="1" applyFill="1" applyBorder="1" applyAlignment="1">
      <alignment vertical="center"/>
    </xf>
    <xf numFmtId="164" fontId="42" fillId="14" borderId="21" xfId="0" applyNumberFormat="1" applyFont="1" applyFill="1" applyBorder="1" applyAlignment="1">
      <alignment horizontal="right" vertical="center"/>
    </xf>
    <xf numFmtId="0" fontId="30" fillId="14" borderId="21" xfId="0" applyFont="1" applyFill="1" applyBorder="1" applyAlignment="1">
      <alignment horizontal="left" vertical="center"/>
    </xf>
    <xf numFmtId="0" fontId="42" fillId="0" borderId="21" xfId="0" applyFont="1" applyBorder="1" applyAlignment="1">
      <alignment horizontal="left" vertical="center"/>
    </xf>
    <xf numFmtId="168" fontId="48" fillId="0" borderId="21" xfId="0" applyNumberFormat="1" applyFont="1" applyBorder="1" applyAlignment="1">
      <alignment horizontal="right" vertical="center"/>
    </xf>
    <xf numFmtId="164" fontId="48" fillId="0" borderId="21" xfId="0" applyNumberFormat="1" applyFont="1" applyBorder="1" applyAlignment="1">
      <alignment horizontal="right" vertical="center"/>
    </xf>
    <xf numFmtId="164" fontId="42" fillId="15" borderId="21" xfId="0" applyNumberFormat="1" applyFont="1" applyFill="1" applyBorder="1" applyAlignment="1">
      <alignment horizontal="right" vertical="center"/>
    </xf>
    <xf numFmtId="165" fontId="42" fillId="20" borderId="21" xfId="0" applyNumberFormat="1" applyFont="1" applyFill="1" applyBorder="1" applyAlignment="1">
      <alignment horizontal="right" vertical="center"/>
    </xf>
    <xf numFmtId="9" fontId="42" fillId="15" borderId="21" xfId="0" applyNumberFormat="1" applyFont="1" applyFill="1" applyBorder="1" applyAlignment="1">
      <alignment horizontal="right" vertical="center"/>
    </xf>
    <xf numFmtId="9" fontId="30" fillId="18" borderId="34" xfId="0" applyNumberFormat="1" applyFont="1" applyFill="1" applyBorder="1" applyAlignment="1">
      <alignment vertical="center"/>
    </xf>
    <xf numFmtId="164" fontId="42" fillId="0" borderId="21" xfId="0" applyNumberFormat="1" applyFont="1" applyBorder="1" applyAlignment="1">
      <alignment horizontal="right" vertical="center"/>
    </xf>
    <xf numFmtId="3" fontId="30" fillId="14" borderId="21" xfId="0" applyNumberFormat="1" applyFont="1" applyFill="1" applyBorder="1" applyAlignment="1">
      <alignment horizontal="left" vertical="center"/>
    </xf>
    <xf numFmtId="43" fontId="30" fillId="14" borderId="21" xfId="0" applyNumberFormat="1" applyFont="1" applyFill="1" applyBorder="1" applyAlignment="1">
      <alignment horizontal="right" vertical="center"/>
    </xf>
    <xf numFmtId="0" fontId="42" fillId="20" borderId="21" xfId="0" applyFont="1" applyFill="1" applyBorder="1" applyAlignment="1">
      <alignment vertical="center"/>
    </xf>
    <xf numFmtId="164" fontId="30" fillId="18" borderId="21" xfId="0" applyNumberFormat="1" applyFont="1" applyFill="1" applyBorder="1" applyAlignment="1">
      <alignment vertical="center"/>
    </xf>
    <xf numFmtId="0" fontId="30" fillId="14" borderId="34" xfId="0" applyFont="1" applyFill="1" applyBorder="1" applyAlignment="1">
      <alignment horizontal="left" vertical="center"/>
    </xf>
    <xf numFmtId="168" fontId="30" fillId="14" borderId="21" xfId="0" applyNumberFormat="1" applyFont="1" applyFill="1" applyBorder="1" applyAlignment="1">
      <alignment horizontal="right" vertical="center"/>
    </xf>
    <xf numFmtId="0" fontId="49" fillId="14" borderId="34" xfId="0" applyFont="1" applyFill="1" applyBorder="1" applyAlignment="1">
      <alignment vertical="center"/>
    </xf>
    <xf numFmtId="165" fontId="50" fillId="0" borderId="21" xfId="0" applyNumberFormat="1" applyFont="1" applyBorder="1" applyAlignment="1">
      <alignment horizontal="left" vertical="center"/>
    </xf>
    <xf numFmtId="165" fontId="50" fillId="0" borderId="21" xfId="0" applyNumberFormat="1" applyFont="1" applyBorder="1" applyAlignment="1">
      <alignment horizontal="right" vertical="center"/>
    </xf>
    <xf numFmtId="165" fontId="49" fillId="14" borderId="34" xfId="0" applyNumberFormat="1" applyFont="1" applyFill="1" applyBorder="1" applyAlignment="1">
      <alignment vertical="center"/>
    </xf>
    <xf numFmtId="0" fontId="38" fillId="14" borderId="34" xfId="0" applyFont="1" applyFill="1" applyBorder="1"/>
    <xf numFmtId="168" fontId="38" fillId="14" borderId="34" xfId="0" applyNumberFormat="1" applyFont="1" applyFill="1" applyBorder="1" applyAlignment="1">
      <alignment horizontal="right"/>
    </xf>
    <xf numFmtId="0" fontId="38" fillId="18" borderId="34" xfId="0" applyFont="1" applyFill="1" applyBorder="1"/>
    <xf numFmtId="164" fontId="38" fillId="14" borderId="34" xfId="0" applyNumberFormat="1" applyFont="1" applyFill="1" applyBorder="1" applyAlignment="1">
      <alignment horizontal="right"/>
    </xf>
    <xf numFmtId="0" fontId="42" fillId="12" borderId="39" xfId="0" applyFont="1" applyFill="1" applyBorder="1" applyAlignment="1">
      <alignment horizontal="center" vertical="center"/>
    </xf>
    <xf numFmtId="167" fontId="42" fillId="12" borderId="21" xfId="0" applyNumberFormat="1" applyFont="1" applyFill="1" applyBorder="1" applyAlignment="1">
      <alignment horizontal="center" vertical="center"/>
    </xf>
    <xf numFmtId="169" fontId="39" fillId="11" borderId="21" xfId="0" applyNumberFormat="1" applyFont="1" applyFill="1" applyBorder="1" applyAlignment="1">
      <alignment horizontal="right" vertical="center"/>
    </xf>
    <xf numFmtId="0" fontId="30" fillId="0" borderId="21" xfId="0" applyFont="1" applyBorder="1" applyAlignment="1">
      <alignment vertical="center"/>
    </xf>
    <xf numFmtId="43" fontId="49" fillId="14" borderId="21" xfId="0" applyNumberFormat="1" applyFont="1" applyFill="1" applyBorder="1" applyAlignment="1">
      <alignment vertical="center"/>
    </xf>
    <xf numFmtId="168" fontId="49" fillId="14" borderId="21" xfId="0" applyNumberFormat="1" applyFont="1" applyFill="1" applyBorder="1" applyAlignment="1">
      <alignment horizontal="right" vertical="center"/>
    </xf>
    <xf numFmtId="43" fontId="48" fillId="20" borderId="21" xfId="0" applyNumberFormat="1" applyFont="1" applyFill="1" applyBorder="1" applyAlignment="1">
      <alignment vertical="center"/>
    </xf>
    <xf numFmtId="168" fontId="48" fillId="20" borderId="21" xfId="0" applyNumberFormat="1" applyFont="1" applyFill="1" applyBorder="1" applyAlignment="1">
      <alignment horizontal="right" vertical="center"/>
    </xf>
    <xf numFmtId="168" fontId="48" fillId="14" borderId="21" xfId="0" applyNumberFormat="1" applyFont="1" applyFill="1" applyBorder="1" applyAlignment="1">
      <alignment horizontal="right" vertical="center"/>
    </xf>
    <xf numFmtId="0" fontId="42" fillId="0" borderId="0" xfId="0" applyFont="1" applyAlignment="1">
      <alignment horizontal="left" vertical="center"/>
    </xf>
    <xf numFmtId="164" fontId="42" fillId="0" borderId="0" xfId="0" applyNumberFormat="1" applyFont="1" applyAlignment="1">
      <alignment horizontal="right" vertical="center"/>
    </xf>
    <xf numFmtId="0" fontId="51" fillId="20" borderId="21" xfId="0" applyFont="1" applyFill="1" applyBorder="1" applyAlignment="1">
      <alignment vertical="center"/>
    </xf>
    <xf numFmtId="43" fontId="51" fillId="20" borderId="21" xfId="0" applyNumberFormat="1" applyFont="1" applyFill="1" applyBorder="1" applyAlignment="1">
      <alignment vertical="center"/>
    </xf>
    <xf numFmtId="165" fontId="51" fillId="20" borderId="21" xfId="0" applyNumberFormat="1" applyFont="1" applyFill="1" applyBorder="1" applyAlignment="1">
      <alignment horizontal="right" vertical="center"/>
    </xf>
    <xf numFmtId="0" fontId="51" fillId="18" borderId="34" xfId="0" applyFont="1" applyFill="1" applyBorder="1" applyAlignment="1">
      <alignment vertical="center"/>
    </xf>
    <xf numFmtId="9" fontId="51" fillId="14" borderId="21" xfId="0" applyNumberFormat="1" applyFont="1" applyFill="1" applyBorder="1" applyAlignment="1">
      <alignment horizontal="right" vertical="center"/>
    </xf>
    <xf numFmtId="165" fontId="51" fillId="14" borderId="21" xfId="0" applyNumberFormat="1" applyFont="1" applyFill="1" applyBorder="1" applyAlignment="1">
      <alignment horizontal="right" vertical="center"/>
    </xf>
    <xf numFmtId="0" fontId="51" fillId="14" borderId="21" xfId="0" applyFont="1" applyFill="1" applyBorder="1" applyAlignment="1">
      <alignment vertical="center"/>
    </xf>
    <xf numFmtId="43" fontId="51" fillId="14" borderId="21" xfId="0" applyNumberFormat="1" applyFont="1" applyFill="1" applyBorder="1" applyAlignment="1">
      <alignment vertical="center"/>
    </xf>
    <xf numFmtId="43" fontId="51" fillId="14" borderId="21" xfId="0" applyNumberFormat="1" applyFont="1" applyFill="1" applyBorder="1" applyAlignment="1">
      <alignment horizontal="left" vertical="center"/>
    </xf>
    <xf numFmtId="164" fontId="52" fillId="14" borderId="21" xfId="0" applyNumberFormat="1" applyFont="1" applyFill="1" applyBorder="1" applyAlignment="1">
      <alignment horizontal="left" vertical="center"/>
    </xf>
    <xf numFmtId="165" fontId="52" fillId="14" borderId="21" xfId="0" applyNumberFormat="1" applyFont="1" applyFill="1" applyBorder="1" applyAlignment="1">
      <alignment horizontal="right" vertical="center"/>
    </xf>
    <xf numFmtId="0" fontId="37" fillId="18" borderId="34" xfId="0" applyFont="1" applyFill="1" applyBorder="1" applyAlignment="1">
      <alignment vertical="center"/>
    </xf>
    <xf numFmtId="168" fontId="51" fillId="14" borderId="21" xfId="0" applyNumberFormat="1" applyFont="1" applyFill="1" applyBorder="1" applyAlignment="1">
      <alignment horizontal="right" vertical="center"/>
    </xf>
    <xf numFmtId="0" fontId="50" fillId="14" borderId="34" xfId="0" applyFont="1" applyFill="1" applyBorder="1" applyAlignment="1">
      <alignment vertical="center"/>
    </xf>
    <xf numFmtId="43" fontId="50" fillId="14" borderId="34" xfId="0" applyNumberFormat="1" applyFont="1" applyFill="1" applyBorder="1" applyAlignment="1">
      <alignment vertical="center"/>
    </xf>
    <xf numFmtId="9" fontId="50" fillId="14" borderId="34" xfId="0" applyNumberFormat="1" applyFont="1" applyFill="1" applyBorder="1" applyAlignment="1">
      <alignment horizontal="right" vertical="center"/>
    </xf>
    <xf numFmtId="0" fontId="50" fillId="18" borderId="34" xfId="0" applyFont="1" applyFill="1" applyBorder="1" applyAlignment="1">
      <alignment vertical="center"/>
    </xf>
    <xf numFmtId="0" fontId="42" fillId="12" borderId="21" xfId="0" applyFont="1" applyFill="1" applyBorder="1" applyAlignment="1">
      <alignment horizontal="center" vertical="center"/>
    </xf>
    <xf numFmtId="169" fontId="39" fillId="11" borderId="21" xfId="0" applyNumberFormat="1" applyFont="1" applyFill="1" applyBorder="1" applyAlignment="1">
      <alignment horizontal="center" vertical="center"/>
    </xf>
    <xf numFmtId="0" fontId="53" fillId="14" borderId="21" xfId="0" applyFont="1" applyFill="1" applyBorder="1" applyAlignment="1">
      <alignment vertical="center"/>
    </xf>
    <xf numFmtId="0" fontId="30" fillId="14" borderId="21" xfId="0" applyFont="1" applyFill="1" applyBorder="1" applyAlignment="1">
      <alignment vertical="center"/>
    </xf>
    <xf numFmtId="0" fontId="42" fillId="14" borderId="21" xfId="0" applyFont="1" applyFill="1" applyBorder="1" applyAlignment="1">
      <alignment vertical="center"/>
    </xf>
    <xf numFmtId="0" fontId="30" fillId="14" borderId="21" xfId="0" applyFont="1" applyFill="1" applyBorder="1" applyAlignment="1">
      <alignment horizontal="right" vertical="center"/>
    </xf>
    <xf numFmtId="0" fontId="30" fillId="0" borderId="21" xfId="0" applyFont="1" applyBorder="1" applyAlignment="1">
      <alignment horizontal="left" vertical="center"/>
    </xf>
    <xf numFmtId="0" fontId="30" fillId="20" borderId="21" xfId="0" applyFont="1" applyFill="1" applyBorder="1" applyAlignment="1">
      <alignment vertical="center"/>
    </xf>
    <xf numFmtId="0" fontId="42" fillId="14" borderId="21" xfId="0" applyFont="1" applyFill="1" applyBorder="1" applyAlignment="1">
      <alignment horizontal="left" vertical="center"/>
    </xf>
    <xf numFmtId="164" fontId="30" fillId="14" borderId="21" xfId="0" applyNumberFormat="1" applyFont="1" applyFill="1" applyBorder="1" applyAlignment="1">
      <alignment vertical="center"/>
    </xf>
    <xf numFmtId="0" fontId="42" fillId="15" borderId="21" xfId="0" applyFont="1" applyFill="1" applyBorder="1" applyAlignment="1">
      <alignment horizontal="left" vertical="center"/>
    </xf>
    <xf numFmtId="168" fontId="42" fillId="14" borderId="21" xfId="0" applyNumberFormat="1" applyFont="1" applyFill="1" applyBorder="1" applyAlignment="1">
      <alignment horizontal="right" vertical="center"/>
    </xf>
    <xf numFmtId="168" fontId="42" fillId="18" borderId="21" xfId="0" applyNumberFormat="1" applyFont="1" applyFill="1" applyBorder="1" applyAlignment="1">
      <alignment vertical="center"/>
    </xf>
    <xf numFmtId="164" fontId="42" fillId="18" borderId="21" xfId="0" applyNumberFormat="1" applyFont="1" applyFill="1" applyBorder="1" applyAlignment="1">
      <alignment vertical="center"/>
    </xf>
    <xf numFmtId="0" fontId="42" fillId="0" borderId="21" xfId="0" applyFont="1" applyBorder="1" applyAlignment="1">
      <alignment vertical="center"/>
    </xf>
    <xf numFmtId="0" fontId="49" fillId="14" borderId="21" xfId="0" applyFont="1" applyFill="1" applyBorder="1" applyAlignment="1">
      <alignment horizontal="left" vertical="center"/>
    </xf>
    <xf numFmtId="0" fontId="48" fillId="14" borderId="21" xfId="0" applyFont="1" applyFill="1" applyBorder="1" applyAlignment="1">
      <alignment horizontal="left" vertical="center"/>
    </xf>
    <xf numFmtId="168" fontId="42" fillId="0" borderId="21" xfId="0" applyNumberFormat="1" applyFont="1" applyBorder="1" applyAlignment="1">
      <alignment horizontal="right" vertical="center"/>
    </xf>
    <xf numFmtId="164" fontId="38" fillId="14" borderId="34" xfId="0" applyNumberFormat="1" applyFont="1" applyFill="1" applyBorder="1" applyAlignment="1">
      <alignment vertical="center"/>
    </xf>
    <xf numFmtId="164" fontId="38" fillId="14" borderId="34" xfId="0" applyNumberFormat="1" applyFont="1" applyFill="1" applyBorder="1" applyAlignment="1">
      <alignment horizontal="right" vertical="center"/>
    </xf>
    <xf numFmtId="164" fontId="38" fillId="18" borderId="34" xfId="0" applyNumberFormat="1" applyFont="1" applyFill="1" applyBorder="1" applyAlignment="1">
      <alignment vertical="center"/>
    </xf>
    <xf numFmtId="0" fontId="42" fillId="14" borderId="21" xfId="0" applyFont="1" applyFill="1" applyBorder="1" applyAlignment="1">
      <alignment horizontal="left" vertical="center" wrapText="1"/>
    </xf>
    <xf numFmtId="0" fontId="42" fillId="14" borderId="21" xfId="0" applyFont="1" applyFill="1" applyBorder="1" applyAlignment="1">
      <alignment horizontal="right" vertical="center"/>
    </xf>
    <xf numFmtId="168" fontId="30" fillId="0" borderId="21" xfId="0" applyNumberFormat="1" applyFont="1" applyBorder="1" applyAlignment="1">
      <alignment horizontal="right" vertical="center" wrapText="1"/>
    </xf>
    <xf numFmtId="164" fontId="30" fillId="0" borderId="21" xfId="0" applyNumberFormat="1" applyFont="1" applyBorder="1" applyAlignment="1">
      <alignment horizontal="right" vertical="center" wrapText="1"/>
    </xf>
    <xf numFmtId="0" fontId="42" fillId="0" borderId="21" xfId="0" applyFont="1" applyBorder="1" applyAlignment="1">
      <alignment horizontal="left" vertical="center" wrapText="1"/>
    </xf>
    <xf numFmtId="168" fontId="30" fillId="0" borderId="21" xfId="0" applyNumberFormat="1" applyFont="1" applyBorder="1" applyAlignment="1">
      <alignment horizontal="right" vertical="center"/>
    </xf>
    <xf numFmtId="164" fontId="30" fillId="0" borderId="21" xfId="0" applyNumberFormat="1" applyFont="1" applyBorder="1" applyAlignment="1">
      <alignment horizontal="right" vertical="center"/>
    </xf>
    <xf numFmtId="168" fontId="30" fillId="14" borderId="21" xfId="0" applyNumberFormat="1" applyFont="1" applyFill="1" applyBorder="1" applyAlignment="1">
      <alignment horizontal="right" vertical="center" wrapText="1"/>
    </xf>
    <xf numFmtId="164" fontId="30" fillId="14" borderId="21" xfId="0" applyNumberFormat="1" applyFont="1" applyFill="1" applyBorder="1" applyAlignment="1">
      <alignment horizontal="right" vertical="center" wrapText="1"/>
    </xf>
    <xf numFmtId="0" fontId="30" fillId="14" borderId="21" xfId="0" applyFont="1" applyFill="1" applyBorder="1" applyAlignment="1">
      <alignment vertical="center" wrapText="1"/>
    </xf>
    <xf numFmtId="0" fontId="30" fillId="14" borderId="21" xfId="0" applyFont="1" applyFill="1" applyBorder="1" applyAlignment="1">
      <alignment horizontal="left" vertical="center" wrapText="1"/>
    </xf>
    <xf numFmtId="0" fontId="42" fillId="20" borderId="21" xfId="0" applyFont="1" applyFill="1" applyBorder="1" applyAlignment="1">
      <alignment vertical="center" wrapText="1"/>
    </xf>
    <xf numFmtId="168" fontId="42" fillId="20" borderId="21" xfId="0" applyNumberFormat="1" applyFont="1" applyFill="1" applyBorder="1" applyAlignment="1">
      <alignment horizontal="right" vertical="center" wrapText="1"/>
    </xf>
    <xf numFmtId="164" fontId="42" fillId="15" borderId="21" xfId="0" applyNumberFormat="1" applyFont="1" applyFill="1" applyBorder="1" applyAlignment="1">
      <alignment horizontal="right" vertical="center" wrapText="1"/>
    </xf>
    <xf numFmtId="0" fontId="42" fillId="0" borderId="21" xfId="0" applyFont="1" applyBorder="1" applyAlignment="1">
      <alignment vertical="center" wrapText="1"/>
    </xf>
    <xf numFmtId="0" fontId="42" fillId="20" borderId="21" xfId="0" applyFont="1" applyFill="1" applyBorder="1" applyAlignment="1">
      <alignment horizontal="left" vertical="center" wrapText="1"/>
    </xf>
    <xf numFmtId="164" fontId="48" fillId="14" borderId="34" xfId="0" applyNumberFormat="1" applyFont="1" applyFill="1" applyBorder="1" applyAlignment="1">
      <alignment horizontal="left" vertical="center"/>
    </xf>
    <xf numFmtId="164" fontId="48" fillId="14" borderId="34" xfId="0" applyNumberFormat="1" applyFont="1" applyFill="1" applyBorder="1" applyAlignment="1">
      <alignment horizontal="right" vertical="center"/>
    </xf>
    <xf numFmtId="168" fontId="42" fillId="14" borderId="34" xfId="0" applyNumberFormat="1" applyFont="1" applyFill="1" applyBorder="1" applyAlignment="1">
      <alignment horizontal="right" vertical="center"/>
    </xf>
    <xf numFmtId="0" fontId="30" fillId="0" borderId="0" xfId="0" applyFont="1" applyAlignment="1">
      <alignment horizontal="right" vertical="center"/>
    </xf>
    <xf numFmtId="168" fontId="30" fillId="14" borderId="34" xfId="0" applyNumberFormat="1" applyFont="1" applyFill="1" applyBorder="1" applyAlignment="1">
      <alignment horizontal="right" vertical="center"/>
    </xf>
    <xf numFmtId="168" fontId="42" fillId="15" borderId="34" xfId="0" applyNumberFormat="1" applyFont="1" applyFill="1" applyBorder="1" applyAlignment="1">
      <alignment horizontal="right" vertical="center"/>
    </xf>
    <xf numFmtId="168" fontId="42" fillId="0" borderId="0" xfId="0" applyNumberFormat="1" applyFont="1" applyAlignment="1">
      <alignment horizontal="right" vertical="center"/>
    </xf>
    <xf numFmtId="9" fontId="50" fillId="0" borderId="0" xfId="0" applyNumberFormat="1" applyFont="1" applyAlignment="1">
      <alignment horizontal="right" vertical="center"/>
    </xf>
    <xf numFmtId="0" fontId="44" fillId="18" borderId="34" xfId="0" applyFont="1" applyFill="1" applyBorder="1" applyAlignment="1">
      <alignment vertical="center"/>
    </xf>
    <xf numFmtId="0" fontId="39" fillId="11" borderId="34" xfId="0" applyFont="1" applyFill="1" applyBorder="1" applyAlignment="1">
      <alignment horizontal="right" vertical="center"/>
    </xf>
    <xf numFmtId="164" fontId="42" fillId="15" borderId="34" xfId="0" applyNumberFormat="1" applyFont="1" applyFill="1" applyBorder="1" applyAlignment="1">
      <alignment horizontal="right" vertical="center"/>
    </xf>
    <xf numFmtId="164" fontId="44" fillId="14" borderId="34" xfId="0" applyNumberFormat="1" applyFont="1" applyFill="1" applyBorder="1" applyAlignment="1">
      <alignment horizontal="right" vertical="center"/>
    </xf>
    <xf numFmtId="0" fontId="42" fillId="14" borderId="34" xfId="0" applyFont="1" applyFill="1" applyBorder="1" applyAlignment="1">
      <alignment horizontal="right" vertical="center"/>
    </xf>
    <xf numFmtId="168" fontId="30" fillId="0" borderId="0" xfId="0" applyNumberFormat="1" applyFont="1" applyAlignment="1">
      <alignment horizontal="right" vertical="center" wrapText="1"/>
    </xf>
    <xf numFmtId="168" fontId="30" fillId="0" borderId="0" xfId="0" applyNumberFormat="1" applyFont="1" applyAlignment="1">
      <alignment horizontal="right" vertical="center"/>
    </xf>
    <xf numFmtId="168" fontId="30" fillId="14" borderId="34" xfId="0" applyNumberFormat="1" applyFont="1" applyFill="1" applyBorder="1" applyAlignment="1">
      <alignment horizontal="right" vertical="center" wrapText="1"/>
    </xf>
    <xf numFmtId="168" fontId="42" fillId="15" borderId="34" xfId="0" applyNumberFormat="1" applyFont="1" applyFill="1" applyBorder="1" applyAlignment="1">
      <alignment horizontal="right" vertical="center" wrapText="1"/>
    </xf>
    <xf numFmtId="164" fontId="49" fillId="14" borderId="34" xfId="0" applyNumberFormat="1" applyFont="1" applyFill="1" applyBorder="1" applyAlignment="1">
      <alignment horizontal="right" vertical="center"/>
    </xf>
    <xf numFmtId="165" fontId="48" fillId="14" borderId="34" xfId="0" applyNumberFormat="1" applyFont="1" applyFill="1" applyBorder="1" applyAlignment="1">
      <alignment horizontal="right" vertical="center"/>
    </xf>
    <xf numFmtId="168" fontId="48" fillId="0" borderId="0" xfId="0" applyNumberFormat="1" applyFont="1" applyAlignment="1">
      <alignment horizontal="right" vertical="center"/>
    </xf>
    <xf numFmtId="164" fontId="46" fillId="0" borderId="0" xfId="0" applyNumberFormat="1" applyFont="1" applyAlignment="1">
      <alignment vertical="center"/>
    </xf>
    <xf numFmtId="0" fontId="54" fillId="0" borderId="0" xfId="0" applyFont="1" applyAlignment="1">
      <alignment vertical="center"/>
    </xf>
    <xf numFmtId="164" fontId="30" fillId="14" borderId="34" xfId="0" applyNumberFormat="1" applyFont="1" applyFill="1" applyBorder="1" applyAlignment="1">
      <alignment vertical="center"/>
    </xf>
    <xf numFmtId="164" fontId="42" fillId="14" borderId="21" xfId="0" applyNumberFormat="1" applyFont="1" applyFill="1" applyBorder="1" applyAlignment="1">
      <alignment horizontal="left" vertical="center"/>
    </xf>
    <xf numFmtId="164" fontId="30" fillId="14" borderId="40" xfId="0" applyNumberFormat="1" applyFont="1" applyFill="1" applyBorder="1" applyAlignment="1">
      <alignment horizontal="left" vertical="center"/>
    </xf>
    <xf numFmtId="164" fontId="30" fillId="14" borderId="39" xfId="0" applyNumberFormat="1" applyFont="1" applyFill="1" applyBorder="1" applyAlignment="1">
      <alignment horizontal="left" vertical="center"/>
    </xf>
    <xf numFmtId="164" fontId="30" fillId="14" borderId="21" xfId="0" applyNumberFormat="1" applyFont="1" applyFill="1" applyBorder="1" applyAlignment="1">
      <alignment horizontal="left" vertical="center"/>
    </xf>
    <xf numFmtId="164" fontId="38" fillId="14" borderId="21" xfId="0" applyNumberFormat="1" applyFont="1" applyFill="1" applyBorder="1" applyAlignment="1">
      <alignment horizontal="right" vertical="center"/>
    </xf>
    <xf numFmtId="164" fontId="42" fillId="14" borderId="40" xfId="0" applyNumberFormat="1" applyFont="1" applyFill="1" applyBorder="1" applyAlignment="1">
      <alignment horizontal="left" vertical="center"/>
    </xf>
    <xf numFmtId="164" fontId="42" fillId="14" borderId="39" xfId="0" applyNumberFormat="1" applyFont="1" applyFill="1" applyBorder="1" applyAlignment="1">
      <alignment horizontal="left" vertical="center"/>
    </xf>
    <xf numFmtId="0" fontId="37" fillId="14" borderId="21" xfId="0" applyFont="1" applyFill="1" applyBorder="1" applyAlignment="1">
      <alignment vertical="center"/>
    </xf>
    <xf numFmtId="164" fontId="55" fillId="14" borderId="21" xfId="0" applyNumberFormat="1" applyFont="1" applyFill="1" applyBorder="1" applyAlignment="1">
      <alignment horizontal="right" vertical="center"/>
    </xf>
    <xf numFmtId="164" fontId="37" fillId="14" borderId="21" xfId="0" applyNumberFormat="1" applyFont="1" applyFill="1" applyBorder="1" applyAlignment="1">
      <alignment horizontal="right" vertical="center"/>
    </xf>
    <xf numFmtId="164" fontId="37" fillId="0" borderId="0" xfId="0" applyNumberFormat="1" applyFont="1" applyAlignment="1">
      <alignment vertical="center"/>
    </xf>
    <xf numFmtId="164" fontId="56" fillId="14" borderId="21" xfId="0" applyNumberFormat="1" applyFont="1" applyFill="1" applyBorder="1" applyAlignment="1">
      <alignment horizontal="left" vertical="center"/>
    </xf>
    <xf numFmtId="0" fontId="37" fillId="14" borderId="21" xfId="0" applyFont="1" applyFill="1" applyBorder="1" applyAlignment="1">
      <alignment horizontal="right" vertical="center"/>
    </xf>
    <xf numFmtId="0" fontId="37" fillId="14" borderId="40" xfId="0" applyFont="1" applyFill="1" applyBorder="1" applyAlignment="1">
      <alignment vertical="center"/>
    </xf>
    <xf numFmtId="0" fontId="37" fillId="14" borderId="41" xfId="0" applyFont="1" applyFill="1" applyBorder="1" applyAlignment="1">
      <alignment horizontal="left" vertical="center"/>
    </xf>
    <xf numFmtId="0" fontId="37" fillId="14" borderId="39" xfId="0" applyFont="1" applyFill="1" applyBorder="1" applyAlignment="1">
      <alignment horizontal="left" vertical="center"/>
    </xf>
    <xf numFmtId="164" fontId="42" fillId="20" borderId="21" xfId="0" applyNumberFormat="1" applyFont="1" applyFill="1" applyBorder="1" applyAlignment="1">
      <alignment horizontal="right" vertical="center"/>
    </xf>
    <xf numFmtId="0" fontId="42" fillId="13" borderId="40" xfId="0" applyFont="1" applyFill="1" applyBorder="1" applyAlignment="1">
      <alignment horizontal="left" vertical="center"/>
    </xf>
    <xf numFmtId="0" fontId="42" fillId="13" borderId="41" xfId="0" applyFont="1" applyFill="1" applyBorder="1" applyAlignment="1">
      <alignment horizontal="left" vertical="center"/>
    </xf>
    <xf numFmtId="0" fontId="42" fillId="13" borderId="39" xfId="0" applyFont="1" applyFill="1" applyBorder="1" applyAlignment="1">
      <alignment horizontal="center" vertical="center"/>
    </xf>
    <xf numFmtId="164" fontId="42" fillId="13" borderId="21" xfId="0" applyNumberFormat="1" applyFont="1" applyFill="1" applyBorder="1" applyAlignment="1">
      <alignment horizontal="right" vertical="center"/>
    </xf>
    <xf numFmtId="9" fontId="42" fillId="14" borderId="21" xfId="0" applyNumberFormat="1" applyFont="1" applyFill="1" applyBorder="1" applyAlignment="1">
      <alignment horizontal="right" vertical="center"/>
    </xf>
    <xf numFmtId="164" fontId="42" fillId="14" borderId="34" xfId="0" applyNumberFormat="1" applyFont="1" applyFill="1" applyBorder="1" applyAlignment="1">
      <alignment horizontal="left" vertical="center"/>
    </xf>
    <xf numFmtId="164" fontId="42" fillId="14" borderId="34" xfId="0" applyNumberFormat="1" applyFont="1" applyFill="1" applyBorder="1" applyAlignment="1">
      <alignment horizontal="right" vertical="center"/>
    </xf>
    <xf numFmtId="9" fontId="42" fillId="14" borderId="34" xfId="0" applyNumberFormat="1" applyFont="1" applyFill="1" applyBorder="1" applyAlignment="1">
      <alignment horizontal="right" vertical="center"/>
    </xf>
    <xf numFmtId="0" fontId="42" fillId="0" borderId="23" xfId="0" applyFont="1" applyBorder="1" applyAlignment="1">
      <alignment horizontal="center" vertical="center"/>
    </xf>
    <xf numFmtId="0" fontId="42" fillId="0" borderId="38" xfId="0" applyFont="1" applyBorder="1" applyAlignment="1">
      <alignment horizontal="center" vertical="center"/>
    </xf>
    <xf numFmtId="0" fontId="42" fillId="0" borderId="24" xfId="0" applyFont="1" applyBorder="1" applyAlignment="1">
      <alignment horizontal="center" vertical="center"/>
    </xf>
    <xf numFmtId="0" fontId="39" fillId="21" borderId="21" xfId="0" applyFont="1" applyFill="1" applyBorder="1" applyAlignment="1">
      <alignment horizontal="center" vertical="center"/>
    </xf>
    <xf numFmtId="167" fontId="39" fillId="21" borderId="21" xfId="0" applyNumberFormat="1" applyFont="1" applyFill="1" applyBorder="1" applyAlignment="1">
      <alignment horizontal="center" vertical="center"/>
    </xf>
    <xf numFmtId="164" fontId="42" fillId="0" borderId="0" xfId="0" applyNumberFormat="1" applyFont="1" applyAlignment="1">
      <alignment vertical="center"/>
    </xf>
    <xf numFmtId="43" fontId="30" fillId="14" borderId="34" xfId="0" applyNumberFormat="1" applyFont="1" applyFill="1" applyBorder="1" applyAlignment="1">
      <alignment vertical="center"/>
    </xf>
    <xf numFmtId="0" fontId="9" fillId="0" borderId="0" xfId="0" applyFont="1" applyAlignment="1">
      <alignment horizontal="center"/>
    </xf>
    <xf numFmtId="0" fontId="8" fillId="0" borderId="1" xfId="0" applyFont="1" applyBorder="1" applyAlignment="1">
      <alignment horizontal="center"/>
    </xf>
    <xf numFmtId="0" fontId="9" fillId="0" borderId="1" xfId="0" applyFont="1" applyBorder="1"/>
    <xf numFmtId="0" fontId="9" fillId="22" borderId="1" xfId="0" applyFont="1" applyFill="1" applyBorder="1"/>
    <xf numFmtId="169" fontId="9" fillId="20" borderId="42" xfId="0" applyNumberFormat="1" applyFont="1" applyFill="1" applyBorder="1"/>
    <xf numFmtId="169" fontId="9" fillId="0" borderId="43" xfId="0" applyNumberFormat="1" applyFont="1" applyBorder="1"/>
    <xf numFmtId="169" fontId="9" fillId="22" borderId="43" xfId="0" applyNumberFormat="1" applyFont="1" applyFill="1" applyBorder="1"/>
    <xf numFmtId="0" fontId="9" fillId="0" borderId="1" xfId="0" applyFont="1" applyBorder="1" applyAlignment="1">
      <alignment horizontal="center"/>
    </xf>
    <xf numFmtId="14" fontId="9" fillId="0" borderId="1" xfId="0" applyNumberFormat="1" applyFont="1" applyBorder="1"/>
    <xf numFmtId="0" fontId="9" fillId="20" borderId="42" xfId="0" applyFont="1" applyFill="1" applyBorder="1"/>
    <xf numFmtId="0" fontId="9" fillId="0" borderId="43" xfId="0" applyFont="1" applyBorder="1"/>
    <xf numFmtId="0" fontId="9" fillId="22" borderId="43" xfId="0" applyFont="1" applyFill="1" applyBorder="1"/>
    <xf numFmtId="175" fontId="57" fillId="23" borderId="34" xfId="0" applyNumberFormat="1" applyFont="1" applyFill="1" applyBorder="1" applyAlignment="1">
      <alignment horizontal="center"/>
    </xf>
    <xf numFmtId="175" fontId="57" fillId="23" borderId="1" xfId="0" applyNumberFormat="1" applyFont="1" applyFill="1" applyBorder="1" applyAlignment="1">
      <alignment horizontal="center"/>
    </xf>
    <xf numFmtId="176" fontId="57" fillId="23" borderId="1" xfId="0" applyNumberFormat="1" applyFont="1" applyFill="1" applyBorder="1"/>
    <xf numFmtId="0" fontId="9" fillId="20" borderId="34" xfId="0" applyFont="1" applyFill="1" applyBorder="1"/>
    <xf numFmtId="164" fontId="9" fillId="0" borderId="1" xfId="0" applyNumberFormat="1" applyFont="1" applyBorder="1"/>
    <xf numFmtId="0" fontId="9" fillId="0" borderId="1" xfId="0" applyFont="1" applyBorder="1" applyAlignment="1"/>
    <xf numFmtId="164" fontId="9" fillId="19" borderId="44" xfId="0" applyNumberFormat="1" applyFont="1" applyFill="1" applyBorder="1"/>
    <xf numFmtId="164" fontId="9" fillId="19" borderId="34" xfId="0" applyNumberFormat="1" applyFont="1" applyFill="1" applyBorder="1"/>
    <xf numFmtId="164" fontId="9" fillId="24" borderId="34" xfId="0" applyNumberFormat="1" applyFont="1" applyFill="1" applyBorder="1"/>
    <xf numFmtId="164" fontId="9" fillId="0" borderId="0" xfId="0" applyNumberFormat="1" applyFont="1"/>
    <xf numFmtId="0" fontId="9" fillId="24" borderId="34" xfId="0" applyFont="1" applyFill="1" applyBorder="1"/>
    <xf numFmtId="0" fontId="9" fillId="0" borderId="1" xfId="0" applyFont="1" applyBorder="1" applyAlignment="1">
      <alignment horizontal="left"/>
    </xf>
    <xf numFmtId="43" fontId="9" fillId="24" borderId="34" xfId="0" applyNumberFormat="1" applyFont="1" applyFill="1" applyBorder="1"/>
    <xf numFmtId="43" fontId="9" fillId="0" borderId="0" xfId="0" applyNumberFormat="1" applyFont="1"/>
    <xf numFmtId="0" fontId="8" fillId="0" borderId="45" xfId="0" applyFont="1" applyBorder="1"/>
    <xf numFmtId="0" fontId="8" fillId="0" borderId="1" xfId="0" applyFont="1" applyBorder="1"/>
    <xf numFmtId="177" fontId="8" fillId="0" borderId="1" xfId="0" applyNumberFormat="1" applyFont="1" applyBorder="1"/>
    <xf numFmtId="43" fontId="8" fillId="20" borderId="46" xfId="0" applyNumberFormat="1" applyFont="1" applyFill="1" applyBorder="1"/>
    <xf numFmtId="43" fontId="8" fillId="0" borderId="45" xfId="0" applyNumberFormat="1" applyFont="1" applyBorder="1"/>
    <xf numFmtId="164" fontId="30" fillId="14" borderId="1" xfId="0" applyNumberFormat="1" applyFont="1" applyFill="1" applyBorder="1" applyAlignment="1">
      <alignment horizontal="right" vertical="center"/>
    </xf>
    <xf numFmtId="164" fontId="58" fillId="0" borderId="1" xfId="0" applyNumberFormat="1" applyFont="1" applyBorder="1" applyAlignment="1"/>
    <xf numFmtId="164" fontId="58" fillId="0" borderId="1" xfId="0" applyNumberFormat="1" applyFont="1" applyBorder="1"/>
    <xf numFmtId="164" fontId="9" fillId="20" borderId="34" xfId="0" applyNumberFormat="1" applyFont="1" applyFill="1" applyBorder="1"/>
    <xf numFmtId="164" fontId="30" fillId="0" borderId="1" xfId="0" applyNumberFormat="1" applyFont="1" applyBorder="1" applyAlignment="1">
      <alignment horizontal="right" vertical="center"/>
    </xf>
    <xf numFmtId="0" fontId="8" fillId="0" borderId="0" xfId="0" applyFont="1"/>
    <xf numFmtId="177" fontId="8" fillId="0" borderId="0" xfId="0" applyNumberFormat="1" applyFont="1"/>
    <xf numFmtId="43" fontId="8" fillId="20" borderId="34" xfId="0" applyNumberFormat="1" applyFont="1" applyFill="1" applyBorder="1"/>
    <xf numFmtId="43" fontId="8" fillId="0" borderId="0" xfId="0" applyNumberFormat="1" applyFont="1"/>
    <xf numFmtId="0" fontId="8" fillId="0" borderId="0" xfId="0" applyFont="1" applyAlignment="1">
      <alignment horizontal="left"/>
    </xf>
    <xf numFmtId="0" fontId="8" fillId="0" borderId="45" xfId="0" applyFont="1" applyBorder="1" applyAlignment="1">
      <alignment horizontal="left"/>
    </xf>
    <xf numFmtId="0" fontId="9" fillId="0" borderId="45" xfId="0" applyFont="1" applyBorder="1" applyAlignment="1">
      <alignment horizontal="center"/>
    </xf>
    <xf numFmtId="177" fontId="8" fillId="0" borderId="45" xfId="0" applyNumberFormat="1" applyFont="1" applyBorder="1"/>
    <xf numFmtId="0" fontId="9" fillId="0" borderId="45" xfId="0" applyFont="1" applyBorder="1"/>
    <xf numFmtId="43" fontId="9" fillId="20" borderId="46" xfId="0" applyNumberFormat="1" applyFont="1" applyFill="1" applyBorder="1"/>
    <xf numFmtId="43" fontId="9" fillId="0" borderId="45" xfId="0" applyNumberFormat="1" applyFont="1" applyBorder="1"/>
    <xf numFmtId="0" fontId="16" fillId="14" borderId="34" xfId="0" applyFont="1" applyFill="1" applyBorder="1" applyAlignment="1">
      <alignment vertical="center"/>
    </xf>
    <xf numFmtId="0" fontId="16" fillId="14" borderId="34" xfId="0" applyFont="1" applyFill="1" applyBorder="1" applyAlignment="1">
      <alignment horizontal="center" vertical="center"/>
    </xf>
    <xf numFmtId="0" fontId="54" fillId="14" borderId="34" xfId="0" applyFont="1" applyFill="1" applyBorder="1" applyAlignment="1">
      <alignment vertical="center"/>
    </xf>
    <xf numFmtId="0" fontId="59" fillId="14" borderId="34" xfId="0" applyFont="1" applyFill="1" applyBorder="1" applyAlignment="1">
      <alignment horizontal="center" vertical="center"/>
    </xf>
    <xf numFmtId="0" fontId="60" fillId="0" borderId="0" xfId="0" applyFont="1" applyAlignment="1">
      <alignment vertical="center"/>
    </xf>
    <xf numFmtId="0" fontId="61" fillId="0" borderId="0" xfId="0" applyFont="1" applyAlignment="1">
      <alignment vertical="center"/>
    </xf>
    <xf numFmtId="164" fontId="61" fillId="0" borderId="0" xfId="0" applyNumberFormat="1" applyFont="1" applyAlignment="1">
      <alignment vertical="center"/>
    </xf>
    <xf numFmtId="0" fontId="30" fillId="18" borderId="34" xfId="0" applyFont="1" applyFill="1" applyBorder="1" applyAlignment="1">
      <alignment horizontal="right" vertical="center"/>
    </xf>
    <xf numFmtId="0" fontId="42" fillId="18" borderId="34" xfId="0" applyFont="1" applyFill="1" applyBorder="1" applyAlignment="1">
      <alignment horizontal="right" vertical="center"/>
    </xf>
    <xf numFmtId="0" fontId="30" fillId="15" borderId="21" xfId="0" applyFont="1" applyFill="1" applyBorder="1" applyAlignment="1">
      <alignment vertical="center"/>
    </xf>
    <xf numFmtId="0" fontId="42" fillId="15" borderId="21" xfId="0" applyFont="1" applyFill="1" applyBorder="1" applyAlignment="1">
      <alignment vertical="center"/>
    </xf>
    <xf numFmtId="0" fontId="42" fillId="15" borderId="21" xfId="0" applyFont="1" applyFill="1" applyBorder="1" applyAlignment="1">
      <alignment horizontal="center" vertical="center" wrapText="1"/>
    </xf>
    <xf numFmtId="167" fontId="42" fillId="15" borderId="21" xfId="0" applyNumberFormat="1" applyFont="1" applyFill="1" applyBorder="1" applyAlignment="1">
      <alignment vertical="center"/>
    </xf>
    <xf numFmtId="43" fontId="30" fillId="18" borderId="21" xfId="0" applyNumberFormat="1" applyFont="1" applyFill="1" applyBorder="1" applyAlignment="1">
      <alignment vertical="center"/>
    </xf>
    <xf numFmtId="164" fontId="42" fillId="15" borderId="21" xfId="0" applyNumberFormat="1" applyFont="1" applyFill="1" applyBorder="1" applyAlignment="1">
      <alignment horizontal="center" vertical="center"/>
    </xf>
    <xf numFmtId="0" fontId="42" fillId="15" borderId="21" xfId="0" applyFont="1" applyFill="1" applyBorder="1" applyAlignment="1">
      <alignment horizontal="center" vertical="center"/>
    </xf>
    <xf numFmtId="168" fontId="42" fillId="15" borderId="21" xfId="0" applyNumberFormat="1" applyFont="1" applyFill="1" applyBorder="1" applyAlignment="1">
      <alignment horizontal="center" vertical="center"/>
    </xf>
    <xf numFmtId="0" fontId="42" fillId="18" borderId="34" xfId="0" applyFont="1" applyFill="1" applyBorder="1" applyAlignment="1">
      <alignment horizontal="center" vertical="center"/>
    </xf>
    <xf numFmtId="0" fontId="30" fillId="25" borderId="34" xfId="0" applyFont="1" applyFill="1" applyBorder="1" applyAlignment="1">
      <alignment vertical="center"/>
    </xf>
    <xf numFmtId="1" fontId="30" fillId="18" borderId="21" xfId="0" applyNumberFormat="1" applyFont="1" applyFill="1" applyBorder="1" applyAlignment="1">
      <alignment horizontal="right" vertical="center"/>
    </xf>
    <xf numFmtId="164" fontId="30" fillId="18" borderId="21" xfId="0" applyNumberFormat="1" applyFont="1" applyFill="1" applyBorder="1" applyAlignment="1">
      <alignment horizontal="right" vertical="center"/>
    </xf>
    <xf numFmtId="168" fontId="30" fillId="18" borderId="21" xfId="0" applyNumberFormat="1" applyFont="1" applyFill="1" applyBorder="1" applyAlignment="1">
      <alignment horizontal="right" vertical="center"/>
    </xf>
    <xf numFmtId="164" fontId="30" fillId="18" borderId="34" xfId="0" applyNumberFormat="1" applyFont="1" applyFill="1" applyBorder="1" applyAlignment="1">
      <alignment horizontal="right" vertical="center"/>
    </xf>
    <xf numFmtId="164" fontId="42" fillId="18" borderId="34" xfId="0" applyNumberFormat="1" applyFont="1" applyFill="1" applyBorder="1" applyAlignment="1">
      <alignment horizontal="center" vertical="center"/>
    </xf>
    <xf numFmtId="0" fontId="62" fillId="15" borderId="40" xfId="0" applyFont="1" applyFill="1" applyBorder="1" applyAlignment="1">
      <alignment horizontal="left" vertical="center"/>
    </xf>
    <xf numFmtId="0" fontId="62" fillId="15" borderId="41" xfId="0" applyFont="1" applyFill="1" applyBorder="1" applyAlignment="1">
      <alignment horizontal="left" vertical="center"/>
    </xf>
    <xf numFmtId="0" fontId="62" fillId="15" borderId="21" xfId="0" applyFont="1" applyFill="1" applyBorder="1" applyAlignment="1">
      <alignment horizontal="center" vertical="center" wrapText="1"/>
    </xf>
    <xf numFmtId="0" fontId="30" fillId="14" borderId="34" xfId="0" applyFont="1" applyFill="1" applyBorder="1" applyAlignment="1">
      <alignment horizontal="center" vertical="center"/>
    </xf>
    <xf numFmtId="0" fontId="30" fillId="14" borderId="34" xfId="0" applyFont="1" applyFill="1" applyBorder="1" applyAlignment="1">
      <alignment horizontal="right" vertical="center"/>
    </xf>
    <xf numFmtId="0" fontId="62" fillId="18" borderId="21" xfId="0" applyFont="1" applyFill="1" applyBorder="1" applyAlignment="1">
      <alignment vertical="center"/>
    </xf>
    <xf numFmtId="0" fontId="62" fillId="18" borderId="40" xfId="0" applyFont="1" applyFill="1" applyBorder="1" applyAlignment="1">
      <alignment horizontal="left" vertical="center"/>
    </xf>
    <xf numFmtId="168" fontId="62" fillId="18" borderId="21" xfId="0" applyNumberFormat="1" applyFont="1" applyFill="1" applyBorder="1" applyAlignment="1">
      <alignment vertical="center"/>
    </xf>
    <xf numFmtId="0" fontId="62" fillId="15" borderId="40" xfId="0" applyFont="1" applyFill="1" applyBorder="1" applyAlignment="1">
      <alignment horizontal="center" vertical="center"/>
    </xf>
    <xf numFmtId="0" fontId="62" fillId="15" borderId="41" xfId="0" applyFont="1" applyFill="1" applyBorder="1" applyAlignment="1">
      <alignment horizontal="center" vertical="center"/>
    </xf>
    <xf numFmtId="168" fontId="62" fillId="15" borderId="21" xfId="0" applyNumberFormat="1" applyFont="1" applyFill="1" applyBorder="1" applyAlignment="1">
      <alignment horizontal="right" vertical="center"/>
    </xf>
    <xf numFmtId="0" fontId="63" fillId="14" borderId="34" xfId="0" applyFont="1" applyFill="1" applyBorder="1" applyAlignment="1">
      <alignment vertical="center"/>
    </xf>
    <xf numFmtId="0" fontId="42" fillId="14" borderId="34" xfId="0" applyFont="1" applyFill="1" applyBorder="1" applyAlignment="1">
      <alignment horizontal="center" vertical="center"/>
    </xf>
    <xf numFmtId="0" fontId="62" fillId="18" borderId="21" xfId="0" applyFont="1" applyFill="1" applyBorder="1" applyAlignment="1">
      <alignment horizontal="center" vertical="center"/>
    </xf>
    <xf numFmtId="0" fontId="46" fillId="14" borderId="34" xfId="0" applyFont="1" applyFill="1" applyBorder="1" applyAlignment="1">
      <alignment vertical="center"/>
    </xf>
    <xf numFmtId="1" fontId="48" fillId="18" borderId="34" xfId="0" applyNumberFormat="1" applyFont="1" applyFill="1" applyBorder="1" applyAlignment="1">
      <alignment horizontal="right"/>
    </xf>
    <xf numFmtId="0" fontId="48" fillId="18" borderId="34" xfId="0" applyFont="1" applyFill="1" applyBorder="1" applyAlignment="1">
      <alignment horizontal="right"/>
    </xf>
    <xf numFmtId="0" fontId="30" fillId="18" borderId="34" xfId="0" applyFont="1" applyFill="1" applyBorder="1"/>
    <xf numFmtId="164" fontId="49" fillId="14" borderId="21" xfId="0" applyNumberFormat="1" applyFont="1" applyFill="1" applyBorder="1" applyAlignment="1">
      <alignment vertical="center"/>
    </xf>
    <xf numFmtId="164" fontId="49" fillId="14" borderId="21" xfId="0" applyNumberFormat="1" applyFont="1" applyFill="1" applyBorder="1" applyAlignment="1">
      <alignment horizontal="left" vertical="center"/>
    </xf>
    <xf numFmtId="164" fontId="30" fillId="18" borderId="34" xfId="0" applyNumberFormat="1" applyFont="1" applyFill="1" applyBorder="1"/>
    <xf numFmtId="164" fontId="49" fillId="18" borderId="34" xfId="0" applyNumberFormat="1" applyFont="1" applyFill="1" applyBorder="1" applyAlignment="1">
      <alignment horizontal="left"/>
    </xf>
    <xf numFmtId="164" fontId="49" fillId="18" borderId="34" xfId="0" applyNumberFormat="1" applyFont="1" applyFill="1" applyBorder="1"/>
    <xf numFmtId="164" fontId="42" fillId="20" borderId="21" xfId="0" applyNumberFormat="1" applyFont="1" applyFill="1" applyBorder="1" applyAlignment="1">
      <alignment horizontal="left" vertical="center"/>
    </xf>
    <xf numFmtId="164" fontId="48" fillId="18" borderId="34" xfId="0" applyNumberFormat="1" applyFont="1" applyFill="1" applyBorder="1" applyAlignment="1">
      <alignment vertical="center"/>
    </xf>
    <xf numFmtId="164" fontId="48" fillId="18" borderId="34" xfId="0" applyNumberFormat="1" applyFont="1" applyFill="1" applyBorder="1"/>
    <xf numFmtId="0" fontId="49" fillId="14" borderId="34" xfId="0" applyFont="1" applyFill="1" applyBorder="1" applyAlignment="1">
      <alignment horizontal="left" vertical="center"/>
    </xf>
    <xf numFmtId="43" fontId="30" fillId="18" borderId="34" xfId="0" applyNumberFormat="1" applyFont="1" applyFill="1" applyBorder="1" applyAlignment="1">
      <alignment vertical="center"/>
    </xf>
    <xf numFmtId="0" fontId="30" fillId="14" borderId="34" xfId="0" applyFont="1" applyFill="1" applyBorder="1"/>
    <xf numFmtId="0" fontId="30" fillId="0" borderId="0" xfId="0" applyFont="1"/>
    <xf numFmtId="9" fontId="64" fillId="14" borderId="21" xfId="0" applyNumberFormat="1" applyFont="1" applyFill="1" applyBorder="1" applyAlignment="1">
      <alignment horizontal="center" vertical="center"/>
    </xf>
    <xf numFmtId="164" fontId="49" fillId="14" borderId="21" xfId="0" applyNumberFormat="1" applyFont="1" applyFill="1" applyBorder="1" applyAlignment="1">
      <alignment horizontal="right" vertical="center"/>
    </xf>
    <xf numFmtId="43" fontId="49" fillId="14" borderId="21" xfId="0" applyNumberFormat="1" applyFont="1" applyFill="1" applyBorder="1" applyAlignment="1">
      <alignment horizontal="right" vertical="center"/>
    </xf>
    <xf numFmtId="9" fontId="39" fillId="21" borderId="21" xfId="0" applyNumberFormat="1" applyFont="1" applyFill="1" applyBorder="1" applyAlignment="1">
      <alignment horizontal="center" vertical="center"/>
    </xf>
    <xf numFmtId="164" fontId="39" fillId="21" borderId="21" xfId="0" applyNumberFormat="1" applyFont="1" applyFill="1" applyBorder="1" applyAlignment="1">
      <alignment horizontal="right" vertical="center"/>
    </xf>
    <xf numFmtId="9" fontId="38" fillId="18" borderId="34" xfId="0" applyNumberFormat="1" applyFont="1" applyFill="1" applyBorder="1"/>
    <xf numFmtId="0" fontId="65" fillId="18" borderId="34" xfId="0" applyFont="1" applyFill="1" applyBorder="1"/>
    <xf numFmtId="0" fontId="48" fillId="14" borderId="34" xfId="0" applyFont="1" applyFill="1" applyBorder="1" applyAlignment="1">
      <alignment horizontal="left" vertical="center"/>
    </xf>
    <xf numFmtId="10" fontId="48" fillId="14" borderId="34" xfId="0" applyNumberFormat="1" applyFont="1" applyFill="1" applyBorder="1" applyAlignment="1">
      <alignment vertical="center"/>
    </xf>
    <xf numFmtId="9" fontId="49" fillId="14" borderId="34" xfId="0" applyNumberFormat="1" applyFont="1" applyFill="1" applyBorder="1" applyAlignment="1">
      <alignment vertical="center"/>
    </xf>
    <xf numFmtId="43" fontId="30" fillId="18" borderId="34" xfId="0" applyNumberFormat="1" applyFont="1" applyFill="1" applyBorder="1"/>
    <xf numFmtId="43" fontId="48" fillId="14" borderId="34" xfId="0" applyNumberFormat="1" applyFont="1" applyFill="1" applyBorder="1" applyAlignment="1">
      <alignment vertical="center"/>
    </xf>
    <xf numFmtId="0" fontId="66" fillId="26" borderId="34" xfId="0" applyFont="1" applyFill="1" applyBorder="1" applyAlignment="1">
      <alignment horizontal="center" vertical="center" wrapText="1"/>
    </xf>
    <xf numFmtId="0" fontId="21" fillId="27" borderId="35" xfId="0" applyFont="1" applyFill="1" applyBorder="1" applyAlignment="1">
      <alignment vertical="center"/>
    </xf>
    <xf numFmtId="0" fontId="21" fillId="27" borderId="35" xfId="0" applyFont="1" applyFill="1" applyBorder="1" applyAlignment="1">
      <alignment vertical="center" wrapText="1"/>
    </xf>
    <xf numFmtId="0" fontId="21" fillId="27" borderId="35" xfId="0" applyFont="1" applyFill="1" applyBorder="1" applyAlignment="1">
      <alignment horizontal="center" vertical="center" wrapText="1"/>
    </xf>
    <xf numFmtId="0" fontId="66" fillId="27" borderId="35" xfId="0" applyFont="1" applyFill="1" applyBorder="1" applyAlignment="1">
      <alignment horizontal="center" vertical="center" wrapText="1"/>
    </xf>
    <xf numFmtId="0" fontId="20" fillId="19" borderId="34" xfId="0" applyFont="1" applyFill="1" applyBorder="1" applyAlignment="1">
      <alignment vertical="center"/>
    </xf>
    <xf numFmtId="0" fontId="19" fillId="19" borderId="34" xfId="0" applyFont="1" applyFill="1" applyBorder="1" applyAlignment="1">
      <alignment vertical="center"/>
    </xf>
    <xf numFmtId="0" fontId="6" fillId="19" borderId="34" xfId="0" applyFont="1" applyFill="1" applyBorder="1" applyAlignment="1">
      <alignment horizontal="left" vertical="center" wrapText="1"/>
    </xf>
    <xf numFmtId="9" fontId="19" fillId="19" borderId="34" xfId="0" applyNumberFormat="1" applyFont="1" applyFill="1" applyBorder="1" applyAlignment="1">
      <alignment vertical="center"/>
    </xf>
    <xf numFmtId="3" fontId="6" fillId="19" borderId="34" xfId="0" applyNumberFormat="1" applyFont="1" applyFill="1" applyBorder="1" applyAlignment="1">
      <alignment horizontal="center" vertical="center" wrapText="1"/>
    </xf>
    <xf numFmtId="0" fontId="6" fillId="19" borderId="34" xfId="0" applyFont="1" applyFill="1" applyBorder="1" applyAlignment="1">
      <alignment horizontal="center" vertical="center" wrapText="1"/>
    </xf>
    <xf numFmtId="16" fontId="6" fillId="19" borderId="34" xfId="0" applyNumberFormat="1" applyFont="1" applyFill="1" applyBorder="1" applyAlignment="1">
      <alignment horizontal="center" vertical="center" wrapText="1"/>
    </xf>
    <xf numFmtId="0" fontId="19" fillId="20" borderId="34" xfId="0" applyFont="1" applyFill="1" applyBorder="1" applyAlignment="1">
      <alignment vertical="center"/>
    </xf>
    <xf numFmtId="0" fontId="6" fillId="20" borderId="34" xfId="0" applyFont="1" applyFill="1" applyBorder="1" applyAlignment="1">
      <alignment horizontal="left" vertical="center" wrapText="1"/>
    </xf>
    <xf numFmtId="9" fontId="19" fillId="20" borderId="34" xfId="0" applyNumberFormat="1" applyFont="1" applyFill="1" applyBorder="1" applyAlignment="1">
      <alignment vertical="center"/>
    </xf>
    <xf numFmtId="3" fontId="6" fillId="20" borderId="34" xfId="0" applyNumberFormat="1" applyFont="1" applyFill="1" applyBorder="1" applyAlignment="1">
      <alignment horizontal="center" vertical="center" wrapText="1"/>
    </xf>
    <xf numFmtId="0" fontId="6" fillId="20" borderId="34" xfId="0" applyFont="1" applyFill="1" applyBorder="1" applyAlignment="1">
      <alignment horizontal="center" vertical="center" wrapText="1"/>
    </xf>
    <xf numFmtId="16" fontId="6" fillId="20" borderId="34" xfId="0" applyNumberFormat="1" applyFont="1" applyFill="1" applyBorder="1" applyAlignment="1">
      <alignment horizontal="center" vertical="center" wrapText="1"/>
    </xf>
    <xf numFmtId="43" fontId="6" fillId="20" borderId="34" xfId="0" applyNumberFormat="1" applyFont="1" applyFill="1" applyBorder="1" applyAlignment="1">
      <alignment horizontal="center" vertical="center" wrapText="1"/>
    </xf>
    <xf numFmtId="0" fontId="19" fillId="0" borderId="0" xfId="0" applyFont="1"/>
    <xf numFmtId="3" fontId="6" fillId="0" borderId="0" xfId="0" applyNumberFormat="1" applyFont="1" applyAlignment="1">
      <alignment horizontal="center" vertical="center" wrapText="1"/>
    </xf>
    <xf numFmtId="0" fontId="6" fillId="0" borderId="0" xfId="0" applyFont="1" applyAlignment="1">
      <alignment horizontal="center" vertical="center" wrapText="1"/>
    </xf>
    <xf numFmtId="16" fontId="6" fillId="0" borderId="0" xfId="0" applyNumberFormat="1" applyFont="1" applyAlignment="1">
      <alignment horizontal="center" vertical="center" wrapText="1"/>
    </xf>
    <xf numFmtId="9" fontId="19" fillId="0" borderId="0" xfId="0" applyNumberFormat="1" applyFont="1" applyAlignment="1">
      <alignment vertical="center"/>
    </xf>
    <xf numFmtId="0" fontId="21" fillId="26" borderId="34" xfId="0" applyFont="1" applyFill="1" applyBorder="1" applyAlignment="1">
      <alignment horizontal="right" vertical="center" wrapText="1"/>
    </xf>
    <xf numFmtId="0" fontId="21" fillId="26" borderId="34" xfId="0" applyFont="1" applyFill="1" applyBorder="1" applyAlignment="1">
      <alignment vertical="center"/>
    </xf>
    <xf numFmtId="169" fontId="21" fillId="26" borderId="34" xfId="0" applyNumberFormat="1" applyFont="1" applyFill="1" applyBorder="1" applyAlignment="1">
      <alignment vertical="center"/>
    </xf>
    <xf numFmtId="0" fontId="21" fillId="26" borderId="34" xfId="0" applyFont="1" applyFill="1" applyBorder="1" applyAlignment="1">
      <alignment horizontal="center" vertical="center" wrapText="1"/>
    </xf>
    <xf numFmtId="3" fontId="20" fillId="20" borderId="34" xfId="0" applyNumberFormat="1" applyFont="1" applyFill="1" applyBorder="1" applyAlignment="1">
      <alignment vertical="center"/>
    </xf>
    <xf numFmtId="3" fontId="19" fillId="0" borderId="0" xfId="0" applyNumberFormat="1" applyFont="1" applyAlignment="1">
      <alignment vertical="center"/>
    </xf>
    <xf numFmtId="0" fontId="19" fillId="28" borderId="34" xfId="0" applyFont="1" applyFill="1" applyBorder="1" applyAlignment="1">
      <alignment vertical="center"/>
    </xf>
    <xf numFmtId="0" fontId="6" fillId="0" borderId="0" xfId="0" applyFont="1" applyAlignment="1">
      <alignment horizontal="left" vertical="center" wrapText="1"/>
    </xf>
    <xf numFmtId="43" fontId="20" fillId="0" borderId="0" xfId="0" applyNumberFormat="1" applyFont="1" applyAlignment="1">
      <alignment vertical="center"/>
    </xf>
    <xf numFmtId="164" fontId="19" fillId="28" borderId="34" xfId="0" applyNumberFormat="1" applyFont="1" applyFill="1" applyBorder="1" applyAlignment="1">
      <alignment vertical="center"/>
    </xf>
    <xf numFmtId="10" fontId="19" fillId="0" borderId="0" xfId="0" applyNumberFormat="1" applyFont="1" applyAlignment="1">
      <alignment vertical="center"/>
    </xf>
    <xf numFmtId="164" fontId="20" fillId="0" borderId="0" xfId="0" applyNumberFormat="1" applyFont="1" applyAlignment="1">
      <alignment vertical="center"/>
    </xf>
    <xf numFmtId="0" fontId="19" fillId="18" borderId="34" xfId="0" applyFont="1" applyFill="1" applyBorder="1" applyAlignment="1">
      <alignment vertical="center"/>
    </xf>
    <xf numFmtId="43" fontId="19" fillId="18" borderId="34" xfId="0" applyNumberFormat="1" applyFont="1" applyFill="1" applyBorder="1" applyAlignment="1">
      <alignment vertical="center"/>
    </xf>
    <xf numFmtId="0" fontId="21" fillId="26" borderId="34" xfId="0" applyFont="1" applyFill="1" applyBorder="1"/>
    <xf numFmtId="178" fontId="21" fillId="26" borderId="34" xfId="0" applyNumberFormat="1" applyFont="1" applyFill="1" applyBorder="1"/>
    <xf numFmtId="0" fontId="66" fillId="29" borderId="34" xfId="0" applyFont="1" applyFill="1" applyBorder="1"/>
    <xf numFmtId="178" fontId="66" fillId="29" borderId="34" xfId="0" applyNumberFormat="1" applyFont="1" applyFill="1" applyBorder="1"/>
    <xf numFmtId="179" fontId="19" fillId="18" borderId="34" xfId="0" applyNumberFormat="1" applyFont="1" applyFill="1" applyBorder="1"/>
    <xf numFmtId="180" fontId="19" fillId="18" borderId="34" xfId="0" applyNumberFormat="1" applyFont="1" applyFill="1" applyBorder="1"/>
    <xf numFmtId="0" fontId="19" fillId="28" borderId="34" xfId="0" applyFont="1" applyFill="1" applyBorder="1"/>
    <xf numFmtId="164" fontId="19" fillId="28" borderId="34" xfId="0" applyNumberFormat="1" applyFont="1" applyFill="1" applyBorder="1"/>
    <xf numFmtId="0" fontId="67" fillId="10" borderId="34" xfId="0" applyFont="1" applyFill="1" applyBorder="1"/>
    <xf numFmtId="0" fontId="0" fillId="0" borderId="0" xfId="0" applyFont="1" applyAlignment="1"/>
    <xf numFmtId="0" fontId="0" fillId="0" borderId="49" xfId="0" applyFont="1" applyBorder="1" applyAlignment="1"/>
    <xf numFmtId="0" fontId="69" fillId="0" borderId="0" xfId="0" applyFont="1" applyAlignment="1"/>
    <xf numFmtId="0" fontId="70" fillId="0" borderId="0" xfId="0" applyFont="1" applyAlignment="1"/>
    <xf numFmtId="0" fontId="69" fillId="0" borderId="50" xfId="0" applyFont="1" applyBorder="1" applyAlignment="1"/>
    <xf numFmtId="0" fontId="70" fillId="0" borderId="50" xfId="0" applyFont="1" applyBorder="1" applyAlignment="1"/>
    <xf numFmtId="0" fontId="0" fillId="0" borderId="50" xfId="0" applyFont="1" applyBorder="1" applyAlignment="1"/>
    <xf numFmtId="0" fontId="70" fillId="0" borderId="50" xfId="0" applyFont="1" applyBorder="1" applyAlignment="1">
      <alignment horizontal="right"/>
    </xf>
    <xf numFmtId="0" fontId="69" fillId="0" borderId="50" xfId="0" applyFont="1" applyBorder="1" applyAlignment="1">
      <alignment horizontal="center"/>
    </xf>
    <xf numFmtId="0" fontId="70" fillId="30" borderId="50" xfId="0" applyFont="1" applyFill="1" applyBorder="1" applyAlignment="1"/>
    <xf numFmtId="0" fontId="71" fillId="0" borderId="1" xfId="0" applyFont="1" applyBorder="1" applyAlignment="1">
      <alignment horizontal="left"/>
    </xf>
    <xf numFmtId="0" fontId="0" fillId="0" borderId="0" xfId="0" applyFont="1" applyAlignment="1"/>
    <xf numFmtId="0" fontId="0" fillId="0" borderId="0" xfId="0" applyFont="1" applyAlignment="1"/>
    <xf numFmtId="164" fontId="8" fillId="0" borderId="45" xfId="0" applyNumberFormat="1" applyFont="1" applyBorder="1"/>
    <xf numFmtId="0" fontId="0" fillId="31" borderId="0" xfId="0" applyFont="1" applyFill="1" applyAlignment="1"/>
    <xf numFmtId="9" fontId="0" fillId="0" borderId="0" xfId="0" applyNumberFormat="1" applyFont="1" applyAlignment="1"/>
    <xf numFmtId="0" fontId="0" fillId="0" borderId="48" xfId="0" applyFont="1" applyBorder="1" applyAlignment="1"/>
    <xf numFmtId="0" fontId="0" fillId="0" borderId="51" xfId="0" applyFont="1" applyBorder="1" applyAlignment="1"/>
    <xf numFmtId="0" fontId="1" fillId="3" borderId="10" xfId="0" applyFont="1" applyFill="1" applyBorder="1" applyAlignment="1">
      <alignment horizontal="center"/>
    </xf>
    <xf numFmtId="0" fontId="5" fillId="0" borderId="11" xfId="0" applyFont="1" applyBorder="1"/>
    <xf numFmtId="0" fontId="1" fillId="3" borderId="9" xfId="0" applyFont="1" applyFill="1" applyBorder="1" applyAlignment="1">
      <alignment horizontal="center" vertical="center"/>
    </xf>
    <xf numFmtId="0" fontId="5" fillId="0" borderId="12" xfId="0" applyFont="1" applyBorder="1"/>
    <xf numFmtId="0" fontId="1" fillId="3" borderId="9" xfId="0" applyFont="1" applyFill="1" applyBorder="1" applyAlignment="1">
      <alignment horizontal="center" vertical="center" wrapText="1"/>
    </xf>
    <xf numFmtId="0" fontId="4" fillId="4" borderId="4" xfId="0" applyFont="1" applyFill="1" applyBorder="1" applyAlignment="1">
      <alignment horizontal="center" vertical="center" wrapText="1" readingOrder="1"/>
    </xf>
    <xf numFmtId="0" fontId="5" fillId="0" borderId="7" xfId="0" applyFont="1" applyBorder="1"/>
    <xf numFmtId="0" fontId="1" fillId="4" borderId="5" xfId="0" applyFont="1" applyFill="1" applyBorder="1" applyAlignment="1">
      <alignment vertical="center" wrapText="1"/>
    </xf>
    <xf numFmtId="0" fontId="5" fillId="0" borderId="6" xfId="0" applyFont="1" applyBorder="1"/>
    <xf numFmtId="0" fontId="20" fillId="12" borderId="23" xfId="0" applyFont="1" applyFill="1" applyBorder="1" applyAlignment="1">
      <alignment horizontal="center" vertical="center" wrapText="1"/>
    </xf>
    <xf numFmtId="0" fontId="5" fillId="0" borderId="24" xfId="0" applyFont="1" applyBorder="1"/>
    <xf numFmtId="0" fontId="21" fillId="10" borderId="23" xfId="0" applyFont="1" applyFill="1" applyBorder="1" applyAlignment="1">
      <alignment horizontal="center" vertical="center"/>
    </xf>
    <xf numFmtId="0" fontId="23" fillId="0" borderId="0" xfId="0" applyFont="1" applyAlignment="1">
      <alignment horizontal="left" vertical="center" textRotation="90" wrapText="1"/>
    </xf>
    <xf numFmtId="0" fontId="0" fillId="0" borderId="0" xfId="0" applyFont="1" applyAlignment="1"/>
    <xf numFmtId="0" fontId="20" fillId="12" borderId="23" xfId="0" applyFont="1" applyFill="1" applyBorder="1" applyAlignment="1">
      <alignment horizontal="left" vertical="center"/>
    </xf>
    <xf numFmtId="0" fontId="20" fillId="13" borderId="23" xfId="0" applyFont="1" applyFill="1" applyBorder="1" applyAlignment="1">
      <alignment horizontal="center" vertical="center" wrapText="1"/>
    </xf>
    <xf numFmtId="0" fontId="39" fillId="10" borderId="23" xfId="0" applyFont="1" applyFill="1" applyBorder="1" applyAlignment="1">
      <alignment horizontal="center" vertical="center"/>
    </xf>
    <xf numFmtId="0" fontId="5" fillId="0" borderId="38" xfId="0" applyFont="1" applyBorder="1"/>
    <xf numFmtId="0" fontId="42" fillId="12" borderId="23" xfId="0" applyFont="1" applyFill="1" applyBorder="1" applyAlignment="1">
      <alignment horizontal="left" vertical="center"/>
    </xf>
    <xf numFmtId="0" fontId="42" fillId="19" borderId="23" xfId="0" applyFont="1" applyFill="1" applyBorder="1" applyAlignment="1">
      <alignment horizontal="left" vertical="center"/>
    </xf>
    <xf numFmtId="0" fontId="42" fillId="12" borderId="23" xfId="0" applyFont="1" applyFill="1" applyBorder="1" applyAlignment="1">
      <alignment horizontal="center" vertical="center" wrapText="1"/>
    </xf>
    <xf numFmtId="0" fontId="42" fillId="0" borderId="23" xfId="0" applyFont="1" applyBorder="1" applyAlignment="1">
      <alignment horizontal="left" vertical="center" wrapText="1"/>
    </xf>
    <xf numFmtId="0" fontId="42" fillId="0" borderId="23" xfId="0" applyFont="1" applyBorder="1" applyAlignment="1">
      <alignment horizontal="left" vertical="center"/>
    </xf>
    <xf numFmtId="0" fontId="42" fillId="20" borderId="23" xfId="0" applyFont="1" applyFill="1" applyBorder="1" applyAlignment="1">
      <alignment horizontal="left" vertical="center"/>
    </xf>
    <xf numFmtId="0" fontId="42" fillId="12" borderId="23" xfId="0" applyFont="1" applyFill="1" applyBorder="1" applyAlignment="1">
      <alignment horizontal="center" vertical="center"/>
    </xf>
    <xf numFmtId="0" fontId="42" fillId="20" borderId="23" xfId="0" applyFont="1" applyFill="1" applyBorder="1" applyAlignment="1">
      <alignment horizontal="center" vertical="center"/>
    </xf>
    <xf numFmtId="164" fontId="42" fillId="14" borderId="23" xfId="0" applyNumberFormat="1" applyFont="1" applyFill="1" applyBorder="1" applyAlignment="1">
      <alignment horizontal="left" vertical="center"/>
    </xf>
    <xf numFmtId="0" fontId="30" fillId="14" borderId="23" xfId="0" applyFont="1" applyFill="1" applyBorder="1" applyAlignment="1">
      <alignment horizontal="left" vertical="center"/>
    </xf>
    <xf numFmtId="164" fontId="30" fillId="14" borderId="23" xfId="0" applyNumberFormat="1" applyFont="1" applyFill="1" applyBorder="1" applyAlignment="1">
      <alignment horizontal="left" vertical="center"/>
    </xf>
    <xf numFmtId="0" fontId="39" fillId="21" borderId="23" xfId="0" applyFont="1" applyFill="1" applyBorder="1" applyAlignment="1">
      <alignment horizontal="center" vertical="center"/>
    </xf>
    <xf numFmtId="0" fontId="30" fillId="18" borderId="36" xfId="0" applyFont="1" applyFill="1" applyBorder="1" applyAlignment="1">
      <alignment horizontal="left" vertical="center"/>
    </xf>
    <xf numFmtId="0" fontId="5" fillId="0" borderId="37" xfId="0" applyFont="1" applyBorder="1"/>
    <xf numFmtId="0" fontId="42" fillId="15" borderId="23" xfId="0" applyFont="1" applyFill="1" applyBorder="1" applyAlignment="1">
      <alignment horizontal="center" vertical="center"/>
    </xf>
    <xf numFmtId="0" fontId="42" fillId="18" borderId="36" xfId="0" applyFont="1" applyFill="1" applyBorder="1" applyAlignment="1">
      <alignment horizontal="left" vertical="center"/>
    </xf>
    <xf numFmtId="0" fontId="42" fillId="15" borderId="23" xfId="0" applyFont="1" applyFill="1" applyBorder="1" applyAlignment="1">
      <alignment horizontal="left" vertical="center"/>
    </xf>
    <xf numFmtId="164" fontId="39" fillId="21" borderId="23" xfId="0" applyNumberFormat="1" applyFont="1" applyFill="1" applyBorder="1" applyAlignment="1">
      <alignment horizontal="center" vertical="center"/>
    </xf>
    <xf numFmtId="164" fontId="42" fillId="20" borderId="23" xfId="0" applyNumberFormat="1" applyFont="1" applyFill="1" applyBorder="1" applyAlignment="1">
      <alignment horizontal="center" vertical="center"/>
    </xf>
    <xf numFmtId="0" fontId="21" fillId="26" borderId="47" xfId="0" applyFont="1" applyFill="1" applyBorder="1" applyAlignment="1">
      <alignment horizontal="center" vertical="center" wrapText="1"/>
    </xf>
    <xf numFmtId="0" fontId="5" fillId="0" borderId="48" xfId="0" applyFont="1" applyBorder="1"/>
    <xf numFmtId="0" fontId="21" fillId="26" borderId="36" xfId="0" applyFont="1" applyFill="1" applyBorder="1" applyAlignment="1">
      <alignment horizontal="center" vertical="center" wrapText="1"/>
    </xf>
    <xf numFmtId="0" fontId="20" fillId="20" borderId="23" xfId="0" applyFont="1" applyFill="1" applyBorder="1" applyAlignment="1">
      <alignment horizontal="left" vertical="center"/>
    </xf>
    <xf numFmtId="0" fontId="0" fillId="0" borderId="50" xfId="0" applyFont="1" applyBorder="1" applyAlignment="1">
      <alignment horizontal="center"/>
    </xf>
    <xf numFmtId="0" fontId="0" fillId="0" borderId="0" xfId="0" applyFont="1" applyAlignment="1">
      <alignment horizontal="center"/>
    </xf>
    <xf numFmtId="0" fontId="0"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11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11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110"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114"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113"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mn-MN" sz="1400" b="0" i="0">
                <a:solidFill>
                  <a:srgbClr val="757575"/>
                </a:solidFill>
                <a:latin typeface="+mn-lt"/>
              </a:rPr>
              <a:t>МУ-н Хүн амын тоо, насны бүтэц</a:t>
            </a:r>
          </a:p>
        </c:rich>
      </c:tx>
      <c:overlay val="0"/>
    </c:title>
    <c:autoTitleDeleted val="0"/>
    <c:plotArea>
      <c:layout/>
      <c:barChart>
        <c:barDir val="col"/>
        <c:grouping val="stacked"/>
        <c:varyColors val="1"/>
        <c:ser>
          <c:idx val="0"/>
          <c:order val="0"/>
          <c:tx>
            <c:v>0-4 нас</c:v>
          </c:tx>
          <c:spPr>
            <a:solidFill>
              <a:srgbClr val="4F81BD"/>
            </a:solidFill>
            <a:ln cmpd="sng">
              <a:solidFill>
                <a:srgbClr val="000000"/>
              </a:solidFill>
            </a:ln>
          </c:spPr>
          <c:invertIfNegative val="1"/>
          <c:cat>
            <c:numRef>
              <c:f>Data!$C$68:$G$68</c:f>
              <c:numCache>
                <c:formatCode>General</c:formatCode>
                <c:ptCount val="5"/>
                <c:pt idx="0">
                  <c:v>2014</c:v>
                </c:pt>
                <c:pt idx="1">
                  <c:v>2015</c:v>
                </c:pt>
                <c:pt idx="2">
                  <c:v>2016</c:v>
                </c:pt>
                <c:pt idx="3">
                  <c:v>2017</c:v>
                </c:pt>
                <c:pt idx="4">
                  <c:v>2018</c:v>
                </c:pt>
              </c:numCache>
            </c:numRef>
          </c:cat>
          <c:val>
            <c:numRef>
              <c:f>Data!$C$69:$G$69</c:f>
              <c:numCache>
                <c:formatCode>0%</c:formatCode>
                <c:ptCount val="5"/>
                <c:pt idx="0">
                  <c:v>0.11547860127124994</c:v>
                </c:pt>
                <c:pt idx="1">
                  <c:v>0.12651866813091076</c:v>
                </c:pt>
                <c:pt idx="2">
                  <c:v>0.12644942923490393</c:v>
                </c:pt>
                <c:pt idx="3">
                  <c:v>0.12397624971718736</c:v>
                </c:pt>
                <c:pt idx="4">
                  <c:v>0.12077428941178868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E7E-43B7-8525-838DE082B190}"/>
            </c:ext>
          </c:extLst>
        </c:ser>
        <c:ser>
          <c:idx val="1"/>
          <c:order val="1"/>
          <c:tx>
            <c:v>5-20 нас</c:v>
          </c:tx>
          <c:spPr>
            <a:solidFill>
              <a:srgbClr val="C0504D"/>
            </a:solidFill>
            <a:ln cmpd="sng">
              <a:solidFill>
                <a:srgbClr val="000000"/>
              </a:solidFill>
            </a:ln>
          </c:spPr>
          <c:invertIfNegative val="1"/>
          <c:cat>
            <c:numRef>
              <c:f>Data!$C$68:$G$68</c:f>
              <c:numCache>
                <c:formatCode>General</c:formatCode>
                <c:ptCount val="5"/>
                <c:pt idx="0">
                  <c:v>2014</c:v>
                </c:pt>
                <c:pt idx="1">
                  <c:v>2015</c:v>
                </c:pt>
                <c:pt idx="2">
                  <c:v>2016</c:v>
                </c:pt>
                <c:pt idx="3">
                  <c:v>2017</c:v>
                </c:pt>
                <c:pt idx="4">
                  <c:v>2018</c:v>
                </c:pt>
              </c:numCache>
            </c:numRef>
          </c:cat>
          <c:val>
            <c:numRef>
              <c:f>Data!$C$70:$G$70</c:f>
              <c:numCache>
                <c:formatCode>0%</c:formatCode>
                <c:ptCount val="5"/>
                <c:pt idx="0">
                  <c:v>0.24693844921926242</c:v>
                </c:pt>
                <c:pt idx="1">
                  <c:v>0.24790877558802504</c:v>
                </c:pt>
                <c:pt idx="2">
                  <c:v>0.24981417882103313</c:v>
                </c:pt>
                <c:pt idx="3">
                  <c:v>0.25391398530916182</c:v>
                </c:pt>
                <c:pt idx="4">
                  <c:v>0.25917382820762463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E7E-43B7-8525-838DE082B190}"/>
            </c:ext>
          </c:extLst>
        </c:ser>
        <c:ser>
          <c:idx val="2"/>
          <c:order val="2"/>
          <c:tx>
            <c:v>20-40</c:v>
          </c:tx>
          <c:spPr>
            <a:solidFill>
              <a:srgbClr val="9BBB59"/>
            </a:solidFill>
            <a:ln cmpd="sng">
              <a:solidFill>
                <a:srgbClr val="000000"/>
              </a:solidFill>
            </a:ln>
          </c:spPr>
          <c:invertIfNegative val="1"/>
          <c:cat>
            <c:numRef>
              <c:f>Data!$C$68:$G$68</c:f>
              <c:numCache>
                <c:formatCode>General</c:formatCode>
                <c:ptCount val="5"/>
                <c:pt idx="0">
                  <c:v>2014</c:v>
                </c:pt>
                <c:pt idx="1">
                  <c:v>2015</c:v>
                </c:pt>
                <c:pt idx="2">
                  <c:v>2016</c:v>
                </c:pt>
                <c:pt idx="3">
                  <c:v>2017</c:v>
                </c:pt>
                <c:pt idx="4">
                  <c:v>2018</c:v>
                </c:pt>
              </c:numCache>
            </c:numRef>
          </c:cat>
          <c:val>
            <c:numRef>
              <c:f>Data!$C$71:$G$71</c:f>
              <c:numCache>
                <c:formatCode>0%</c:formatCode>
                <c:ptCount val="5"/>
                <c:pt idx="0">
                  <c:v>0.35889863278714024</c:v>
                </c:pt>
                <c:pt idx="1">
                  <c:v>0.35245364444377586</c:v>
                </c:pt>
                <c:pt idx="2">
                  <c:v>0.34625817525044594</c:v>
                </c:pt>
                <c:pt idx="3">
                  <c:v>0.33996580759803885</c:v>
                </c:pt>
                <c:pt idx="4">
                  <c:v>0.33313293061341448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E7E-43B7-8525-838DE082B190}"/>
            </c:ext>
          </c:extLst>
        </c:ser>
        <c:ser>
          <c:idx val="3"/>
          <c:order val="3"/>
          <c:tx>
            <c:v>40-60 нас</c:v>
          </c:tx>
          <c:spPr>
            <a:solidFill>
              <a:srgbClr val="8064A2"/>
            </a:solidFill>
            <a:ln cmpd="sng">
              <a:solidFill>
                <a:srgbClr val="000000"/>
              </a:solidFill>
            </a:ln>
          </c:spPr>
          <c:invertIfNegative val="1"/>
          <c:cat>
            <c:numRef>
              <c:f>Data!$C$68:$G$68</c:f>
              <c:numCache>
                <c:formatCode>General</c:formatCode>
                <c:ptCount val="5"/>
                <c:pt idx="0">
                  <c:v>2014</c:v>
                </c:pt>
                <c:pt idx="1">
                  <c:v>2015</c:v>
                </c:pt>
                <c:pt idx="2">
                  <c:v>2016</c:v>
                </c:pt>
                <c:pt idx="3">
                  <c:v>2017</c:v>
                </c:pt>
                <c:pt idx="4">
                  <c:v>2018</c:v>
                </c:pt>
              </c:numCache>
            </c:numRef>
          </c:cat>
          <c:val>
            <c:numRef>
              <c:f>Data!$C$72:$G$72</c:f>
              <c:numCache>
                <c:formatCode>0%</c:formatCode>
                <c:ptCount val="5"/>
                <c:pt idx="0">
                  <c:v>0.21688386551306446</c:v>
                </c:pt>
                <c:pt idx="1">
                  <c:v>0.21406917048915913</c:v>
                </c:pt>
                <c:pt idx="2">
                  <c:v>0.21618399101263328</c:v>
                </c:pt>
                <c:pt idx="3">
                  <c:v>0.2183996407689483</c:v>
                </c:pt>
                <c:pt idx="4">
                  <c:v>0.22030403779058008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E7E-43B7-8525-838DE082B190}"/>
            </c:ext>
          </c:extLst>
        </c:ser>
        <c:ser>
          <c:idx val="4"/>
          <c:order val="4"/>
          <c:tx>
            <c:v>60-с дээш</c:v>
          </c:tx>
          <c:spPr>
            <a:solidFill>
              <a:srgbClr val="4BACC6"/>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Data!$C$68:$G$68</c:f>
              <c:numCache>
                <c:formatCode>General</c:formatCode>
                <c:ptCount val="5"/>
                <c:pt idx="0">
                  <c:v>2014</c:v>
                </c:pt>
                <c:pt idx="1">
                  <c:v>2015</c:v>
                </c:pt>
                <c:pt idx="2">
                  <c:v>2016</c:v>
                </c:pt>
                <c:pt idx="3">
                  <c:v>2017</c:v>
                </c:pt>
                <c:pt idx="4">
                  <c:v>2018</c:v>
                </c:pt>
              </c:numCache>
            </c:numRef>
          </c:cat>
          <c:val>
            <c:numRef>
              <c:f>Data!$C$73:$G$73</c:f>
              <c:numCache>
                <c:formatCode>0%</c:formatCode>
                <c:ptCount val="5"/>
                <c:pt idx="0">
                  <c:v>6.1800451209282938E-2</c:v>
                </c:pt>
                <c:pt idx="1">
                  <c:v>5.9049741348129264E-2</c:v>
                </c:pt>
                <c:pt idx="2">
                  <c:v>6.1294225680983735E-2</c:v>
                </c:pt>
                <c:pt idx="3">
                  <c:v>6.3744316606663715E-2</c:v>
                </c:pt>
                <c:pt idx="4">
                  <c:v>6.6614913976592097E-2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E7E-43B7-8525-838DE082B190}"/>
            </c:ext>
          </c:extLst>
        </c:ser>
        <c:dLbls>
          <c:showLegendKey val="0"/>
          <c:showVal val="0"/>
          <c:showCatName val="0"/>
          <c:showSerName val="0"/>
          <c:showPercent val="0"/>
          <c:showBubbleSize val="0"/>
        </c:dLbls>
        <c:gapWidth val="150"/>
        <c:overlap val="100"/>
        <c:axId val="789993244"/>
        <c:axId val="1021980023"/>
      </c:barChart>
      <c:lineChart>
        <c:grouping val="standard"/>
        <c:varyColors val="0"/>
        <c:ser>
          <c:idx val="5"/>
          <c:order val="5"/>
          <c:tx>
            <c:v> Нийт</c:v>
          </c:tx>
          <c:spPr>
            <a:ln w="9525" cmpd="sng">
              <a:solidFill>
                <a:srgbClr val="C00000">
                  <a:alpha val="100000"/>
                </a:srgbClr>
              </a:solidFill>
            </a:ln>
          </c:spPr>
          <c:marker>
            <c:symbol val="circle"/>
            <c:size val="6"/>
            <c:spPr>
              <a:solidFill>
                <a:srgbClr val="C00000">
                  <a:alpha val="100000"/>
                </a:srgbClr>
              </a:solidFill>
              <a:ln cmpd="sng">
                <a:solidFill>
                  <a:srgbClr val="C00000">
                    <a:alpha val="100000"/>
                  </a:srgbClr>
                </a:solidFill>
              </a:ln>
            </c:spPr>
          </c:marker>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Data!$C$68:$G$68</c:f>
              <c:numCache>
                <c:formatCode>General</c:formatCode>
                <c:ptCount val="5"/>
                <c:pt idx="0">
                  <c:v>2014</c:v>
                </c:pt>
                <c:pt idx="1">
                  <c:v>2015</c:v>
                </c:pt>
                <c:pt idx="2">
                  <c:v>2016</c:v>
                </c:pt>
                <c:pt idx="3">
                  <c:v>2017</c:v>
                </c:pt>
                <c:pt idx="4">
                  <c:v>2018</c:v>
                </c:pt>
              </c:numCache>
            </c:numRef>
          </c:cat>
          <c:val>
            <c:numRef>
              <c:f>Data!$C$74:$G$74</c:f>
              <c:numCache>
                <c:formatCode>_(* #,##0.00_);_(* \(#,##0.00\);_(* "-"??_);_(@_)</c:formatCode>
                <c:ptCount val="5"/>
                <c:pt idx="0">
                  <c:v>2.995949</c:v>
                </c:pt>
                <c:pt idx="1">
                  <c:v>3.0577779999999999</c:v>
                </c:pt>
                <c:pt idx="2">
                  <c:v>3.1199349999999999</c:v>
                </c:pt>
                <c:pt idx="3">
                  <c:v>3.177899</c:v>
                </c:pt>
                <c:pt idx="4">
                  <c:v>3.2384789999999999</c:v>
                </c:pt>
              </c:numCache>
            </c:numRef>
          </c:val>
          <c:smooth val="0"/>
          <c:extLst>
            <c:ext xmlns:c16="http://schemas.microsoft.com/office/drawing/2014/chart" uri="{C3380CC4-5D6E-409C-BE32-E72D297353CC}">
              <c16:uniqueId val="{00000005-CE7E-43B7-8525-838DE082B190}"/>
            </c:ext>
          </c:extLst>
        </c:ser>
        <c:dLbls>
          <c:showLegendKey val="0"/>
          <c:showVal val="0"/>
          <c:showCatName val="0"/>
          <c:showSerName val="0"/>
          <c:showPercent val="0"/>
          <c:showBubbleSize val="0"/>
        </c:dLbls>
        <c:marker val="1"/>
        <c:smooth val="0"/>
        <c:axId val="789993244"/>
        <c:axId val="1021980023"/>
      </c:lineChart>
      <c:catAx>
        <c:axId val="78999324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21980023"/>
        <c:crosses val="autoZero"/>
        <c:auto val="1"/>
        <c:lblAlgn val="ctr"/>
        <c:lblOffset val="100"/>
        <c:noMultiLvlLbl val="1"/>
      </c:catAx>
      <c:valAx>
        <c:axId val="1021980023"/>
        <c:scaling>
          <c:orientation val="minMax"/>
        </c:scaling>
        <c:delete val="0"/>
        <c:axPos val="l"/>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78999324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9.1914260717410323E-2"/>
          <c:y val="0.17171296296296296"/>
          <c:w val="0.48864129483814522"/>
          <c:h val="0.63465696996208798"/>
        </c:manualLayout>
      </c:layout>
      <c:barChart>
        <c:barDir val="col"/>
        <c:grouping val="stacked"/>
        <c:varyColors val="1"/>
        <c:ser>
          <c:idx val="0"/>
          <c:order val="0"/>
          <c:tx>
            <c:v>    Клиникийн болон төрөлжсөн мэргэжлийн эмнэлэг, төвүүд</c:v>
          </c:tx>
          <c:spPr>
            <a:solidFill>
              <a:srgbClr val="C0504D"/>
            </a:solidFill>
            <a:ln cmpd="sng">
              <a:solidFill>
                <a:srgbClr val="000000"/>
              </a:solidFill>
            </a:ln>
          </c:spPr>
          <c:invertIfNegative val="1"/>
          <c:cat>
            <c:numRef>
              <c:f>Data!$C$94:$G$94</c:f>
              <c:numCache>
                <c:formatCode>General</c:formatCode>
                <c:ptCount val="5"/>
                <c:pt idx="0">
                  <c:v>2014</c:v>
                </c:pt>
                <c:pt idx="1">
                  <c:v>2015</c:v>
                </c:pt>
                <c:pt idx="2">
                  <c:v>2016</c:v>
                </c:pt>
                <c:pt idx="3">
                  <c:v>2017</c:v>
                </c:pt>
                <c:pt idx="4">
                  <c:v>2018</c:v>
                </c:pt>
              </c:numCache>
            </c:numRef>
          </c:cat>
          <c:val>
            <c:numRef>
              <c:f>Data!$C$95:$G$95</c:f>
              <c:numCache>
                <c:formatCode>#,##0.##</c:formatCode>
                <c:ptCount val="5"/>
                <c:pt idx="0">
                  <c:v>13</c:v>
                </c:pt>
                <c:pt idx="1">
                  <c:v>13</c:v>
                </c:pt>
                <c:pt idx="2">
                  <c:v>13</c:v>
                </c:pt>
                <c:pt idx="3">
                  <c:v>13</c:v>
                </c:pt>
                <c:pt idx="4">
                  <c:v>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1EE-4AE5-B466-E759D5367EF0}"/>
            </c:ext>
          </c:extLst>
        </c:ser>
        <c:ser>
          <c:idx val="1"/>
          <c:order val="1"/>
          <c:tx>
            <c:v>    Аймаг, дүүргийн нэгдсэн эмнэлэг</c:v>
          </c:tx>
          <c:spPr>
            <a:solidFill>
              <a:srgbClr val="9BBB59"/>
            </a:solidFill>
            <a:ln cmpd="sng">
              <a:solidFill>
                <a:srgbClr val="000000"/>
              </a:solidFill>
            </a:ln>
          </c:spPr>
          <c:invertIfNegative val="1"/>
          <c:cat>
            <c:numRef>
              <c:f>Data!$C$94:$G$94</c:f>
              <c:numCache>
                <c:formatCode>General</c:formatCode>
                <c:ptCount val="5"/>
                <c:pt idx="0">
                  <c:v>2014</c:v>
                </c:pt>
                <c:pt idx="1">
                  <c:v>2015</c:v>
                </c:pt>
                <c:pt idx="2">
                  <c:v>2016</c:v>
                </c:pt>
                <c:pt idx="3">
                  <c:v>2017</c:v>
                </c:pt>
                <c:pt idx="4">
                  <c:v>2018</c:v>
                </c:pt>
              </c:numCache>
            </c:numRef>
          </c:cat>
          <c:val>
            <c:numRef>
              <c:f>Data!$C$96:$G$96</c:f>
              <c:numCache>
                <c:formatCode>#,##0.##</c:formatCode>
                <c:ptCount val="5"/>
                <c:pt idx="0">
                  <c:v>34</c:v>
                </c:pt>
                <c:pt idx="1">
                  <c:v>34</c:v>
                </c:pt>
                <c:pt idx="2">
                  <c:v>34</c:v>
                </c:pt>
                <c:pt idx="3">
                  <c:v>34</c:v>
                </c:pt>
                <c:pt idx="4">
                  <c:v>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1EE-4AE5-B466-E759D5367EF0}"/>
            </c:ext>
          </c:extLst>
        </c:ser>
        <c:ser>
          <c:idx val="2"/>
          <c:order val="2"/>
          <c:tx>
            <c:v>    Сум дундын эмнэлэг</c:v>
          </c:tx>
          <c:spPr>
            <a:solidFill>
              <a:srgbClr val="8064A2"/>
            </a:solidFill>
            <a:ln cmpd="sng">
              <a:solidFill>
                <a:srgbClr val="000000"/>
              </a:solidFill>
            </a:ln>
          </c:spPr>
          <c:invertIfNegative val="1"/>
          <c:cat>
            <c:numRef>
              <c:f>Data!$C$94:$G$94</c:f>
              <c:numCache>
                <c:formatCode>General</c:formatCode>
                <c:ptCount val="5"/>
                <c:pt idx="0">
                  <c:v>2014</c:v>
                </c:pt>
                <c:pt idx="1">
                  <c:v>2015</c:v>
                </c:pt>
                <c:pt idx="2">
                  <c:v>2016</c:v>
                </c:pt>
                <c:pt idx="3">
                  <c:v>2017</c:v>
                </c:pt>
                <c:pt idx="4">
                  <c:v>2018</c:v>
                </c:pt>
              </c:numCache>
            </c:numRef>
          </c:cat>
          <c:val>
            <c:numRef>
              <c:f>Data!$C$97:$G$97</c:f>
              <c:numCache>
                <c:formatCode>#,##0.##</c:formatCode>
                <c:ptCount val="5"/>
                <c:pt idx="0">
                  <c:v>39</c:v>
                </c:pt>
                <c:pt idx="1">
                  <c:v>39</c:v>
                </c:pt>
                <c:pt idx="2">
                  <c:v>39</c:v>
                </c:pt>
                <c:pt idx="3">
                  <c:v>39</c:v>
                </c:pt>
                <c:pt idx="4">
                  <c:v>39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1EE-4AE5-B466-E759D5367EF0}"/>
            </c:ext>
          </c:extLst>
        </c:ser>
        <c:ser>
          <c:idx val="3"/>
          <c:order val="3"/>
          <c:tx>
            <c:v>    Сумын эмнэлэг</c:v>
          </c:tx>
          <c:spPr>
            <a:solidFill>
              <a:srgbClr val="4BACC6"/>
            </a:solidFill>
            <a:ln cmpd="sng">
              <a:solidFill>
                <a:srgbClr val="000000"/>
              </a:solidFill>
            </a:ln>
          </c:spPr>
          <c:invertIfNegative val="1"/>
          <c:cat>
            <c:numRef>
              <c:f>Data!$C$94:$G$94</c:f>
              <c:numCache>
                <c:formatCode>General</c:formatCode>
                <c:ptCount val="5"/>
                <c:pt idx="0">
                  <c:v>2014</c:v>
                </c:pt>
                <c:pt idx="1">
                  <c:v>2015</c:v>
                </c:pt>
                <c:pt idx="2">
                  <c:v>2016</c:v>
                </c:pt>
                <c:pt idx="3">
                  <c:v>2017</c:v>
                </c:pt>
                <c:pt idx="4">
                  <c:v>2018</c:v>
                </c:pt>
              </c:numCache>
            </c:numRef>
          </c:cat>
          <c:val>
            <c:numRef>
              <c:f>Data!$C$98:$G$98</c:f>
              <c:numCache>
                <c:formatCode>#,##0.##</c:formatCode>
                <c:ptCount val="5"/>
                <c:pt idx="0">
                  <c:v>271</c:v>
                </c:pt>
                <c:pt idx="1">
                  <c:v>272</c:v>
                </c:pt>
                <c:pt idx="2">
                  <c:v>273</c:v>
                </c:pt>
                <c:pt idx="3">
                  <c:v>273</c:v>
                </c:pt>
                <c:pt idx="4">
                  <c:v>273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1EE-4AE5-B466-E759D5367EF0}"/>
            </c:ext>
          </c:extLst>
        </c:ser>
        <c:ser>
          <c:idx val="4"/>
          <c:order val="4"/>
          <c:tx>
            <c:v>    Хувийн эрүүл мэндийн байгууллагууд</c:v>
          </c:tx>
          <c:spPr>
            <a:solidFill>
              <a:srgbClr val="F79646"/>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Data!$C$94:$G$94</c:f>
              <c:numCache>
                <c:formatCode>General</c:formatCode>
                <c:ptCount val="5"/>
                <c:pt idx="0">
                  <c:v>2014</c:v>
                </c:pt>
                <c:pt idx="1">
                  <c:v>2015</c:v>
                </c:pt>
                <c:pt idx="2">
                  <c:v>2016</c:v>
                </c:pt>
                <c:pt idx="3">
                  <c:v>2017</c:v>
                </c:pt>
                <c:pt idx="4">
                  <c:v>2018</c:v>
                </c:pt>
              </c:numCache>
            </c:numRef>
          </c:cat>
          <c:val>
            <c:numRef>
              <c:f>Data!$C$99:$G$99</c:f>
              <c:numCache>
                <c:formatCode>#,##0.##</c:formatCode>
                <c:ptCount val="5"/>
                <c:pt idx="0">
                  <c:v>1171</c:v>
                </c:pt>
                <c:pt idx="1">
                  <c:v>1230</c:v>
                </c:pt>
                <c:pt idx="2">
                  <c:v>1310</c:v>
                </c:pt>
                <c:pt idx="3">
                  <c:v>1466</c:v>
                </c:pt>
                <c:pt idx="4">
                  <c:v>1583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1EE-4AE5-B466-E759D5367EF0}"/>
            </c:ext>
          </c:extLst>
        </c:ser>
        <c:ser>
          <c:idx val="5"/>
          <c:order val="5"/>
          <c:tx>
            <c:v>    Өрхийн эмнэлэг</c:v>
          </c:tx>
          <c:spPr>
            <a:solidFill>
              <a:srgbClr val="4F81BD"/>
            </a:solidFill>
            <a:ln cmpd="sng">
              <a:solidFill>
                <a:srgbClr val="000000"/>
              </a:solidFill>
            </a:ln>
          </c:spPr>
          <c:invertIfNegative val="1"/>
          <c:cat>
            <c:numRef>
              <c:f>Data!$C$94:$G$94</c:f>
              <c:numCache>
                <c:formatCode>General</c:formatCode>
                <c:ptCount val="5"/>
                <c:pt idx="0">
                  <c:v>2014</c:v>
                </c:pt>
                <c:pt idx="1">
                  <c:v>2015</c:v>
                </c:pt>
                <c:pt idx="2">
                  <c:v>2016</c:v>
                </c:pt>
                <c:pt idx="3">
                  <c:v>2017</c:v>
                </c:pt>
                <c:pt idx="4">
                  <c:v>2018</c:v>
                </c:pt>
              </c:numCache>
            </c:numRef>
          </c:cat>
          <c:val>
            <c:numRef>
              <c:f>Data!$C$100:$G$100</c:f>
              <c:numCache>
                <c:formatCode>#,##0.##</c:formatCode>
                <c:ptCount val="5"/>
                <c:pt idx="0">
                  <c:v>218</c:v>
                </c:pt>
                <c:pt idx="1">
                  <c:v>218</c:v>
                </c:pt>
                <c:pt idx="2">
                  <c:v>220</c:v>
                </c:pt>
                <c:pt idx="3">
                  <c:v>218</c:v>
                </c:pt>
                <c:pt idx="4">
                  <c:v>219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1EE-4AE5-B466-E759D5367EF0}"/>
            </c:ext>
          </c:extLst>
        </c:ser>
        <c:dLbls>
          <c:showLegendKey val="0"/>
          <c:showVal val="0"/>
          <c:showCatName val="0"/>
          <c:showSerName val="0"/>
          <c:showPercent val="0"/>
          <c:showBubbleSize val="0"/>
        </c:dLbls>
        <c:gapWidth val="150"/>
        <c:overlap val="100"/>
        <c:axId val="195774111"/>
        <c:axId val="1526171863"/>
      </c:barChart>
      <c:catAx>
        <c:axId val="19577411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26171863"/>
        <c:crosses val="autoZero"/>
        <c:auto val="1"/>
        <c:lblAlgn val="ctr"/>
        <c:lblOffset val="100"/>
        <c:noMultiLvlLbl val="1"/>
      </c:catAx>
      <c:valAx>
        <c:axId val="1526171863"/>
        <c:scaling>
          <c:orientation val="minMax"/>
        </c:scaling>
        <c:delete val="0"/>
        <c:axPos val="l"/>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95774111"/>
        <c:crosses val="autoZero"/>
        <c:crossBetween val="between"/>
      </c:valAx>
    </c:plotArea>
    <c:legend>
      <c:legendPos val="b"/>
      <c:layout>
        <c:manualLayout>
          <c:xMode val="edge"/>
          <c:yMode val="edge"/>
          <c:x val="0.6137963692038495"/>
          <c:y val="0.17765820939049284"/>
        </c:manualLayout>
      </c:layou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F8FC-4ACA-9C5E-00BEC89D3DB1}"/>
              </c:ext>
            </c:extLst>
          </c:dPt>
          <c:dPt>
            <c:idx val="1"/>
            <c:bubble3D val="0"/>
            <c:spPr>
              <a:solidFill>
                <a:schemeClr val="accent2"/>
              </a:solidFill>
            </c:spPr>
            <c:extLst>
              <c:ext xmlns:c16="http://schemas.microsoft.com/office/drawing/2014/chart" uri="{C3380CC4-5D6E-409C-BE32-E72D297353CC}">
                <c16:uniqueId val="{00000003-F8FC-4ACA-9C5E-00BEC89D3DB1}"/>
              </c:ext>
            </c:extLst>
          </c:dPt>
          <c:dPt>
            <c:idx val="2"/>
            <c:bubble3D val="0"/>
            <c:spPr>
              <a:solidFill>
                <a:schemeClr val="accent3"/>
              </a:solidFill>
            </c:spPr>
            <c:extLst>
              <c:ext xmlns:c16="http://schemas.microsoft.com/office/drawing/2014/chart" uri="{C3380CC4-5D6E-409C-BE32-E72D297353CC}">
                <c16:uniqueId val="{00000005-F8FC-4ACA-9C5E-00BEC89D3DB1}"/>
              </c:ext>
            </c:extLst>
          </c:dPt>
          <c:dPt>
            <c:idx val="3"/>
            <c:bubble3D val="0"/>
            <c:spPr>
              <a:solidFill>
                <a:schemeClr val="accent4"/>
              </a:solidFill>
            </c:spPr>
            <c:extLst>
              <c:ext xmlns:c16="http://schemas.microsoft.com/office/drawing/2014/chart" uri="{C3380CC4-5D6E-409C-BE32-E72D297353CC}">
                <c16:uniqueId val="{00000007-F8FC-4ACA-9C5E-00BEC89D3DB1}"/>
              </c:ext>
            </c:extLst>
          </c:dPt>
          <c:dPt>
            <c:idx val="4"/>
            <c:bubble3D val="0"/>
            <c:spPr>
              <a:solidFill>
                <a:schemeClr val="accent5"/>
              </a:solidFill>
            </c:spPr>
            <c:extLst>
              <c:ext xmlns:c16="http://schemas.microsoft.com/office/drawing/2014/chart" uri="{C3380CC4-5D6E-409C-BE32-E72D297353CC}">
                <c16:uniqueId val="{00000009-F8FC-4ACA-9C5E-00BEC89D3DB1}"/>
              </c:ext>
            </c:extLst>
          </c:dPt>
          <c:dPt>
            <c:idx val="5"/>
            <c:bubble3D val="0"/>
            <c:spPr>
              <a:solidFill>
                <a:schemeClr val="accent6"/>
              </a:solidFill>
            </c:spPr>
            <c:extLst>
              <c:ext xmlns:c16="http://schemas.microsoft.com/office/drawing/2014/chart" uri="{C3380CC4-5D6E-409C-BE32-E72D297353CC}">
                <c16:uniqueId val="{0000000B-F8FC-4ACA-9C5E-00BEC89D3DB1}"/>
              </c:ext>
            </c:extLst>
          </c:dPt>
          <c:dPt>
            <c:idx val="6"/>
            <c:bubble3D val="0"/>
            <c:spPr>
              <a:solidFill>
                <a:schemeClr val="accent1"/>
              </a:solidFill>
            </c:spPr>
            <c:extLst>
              <c:ext xmlns:c16="http://schemas.microsoft.com/office/drawing/2014/chart" uri="{C3380CC4-5D6E-409C-BE32-E72D297353CC}">
                <c16:uniqueId val="{0000000D-F8FC-4ACA-9C5E-00BEC89D3DB1}"/>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cat>
            <c:strRef>
              <c:f>Data!$C$203:$C$209</c:f>
              <c:strCache>
                <c:ptCount val="7"/>
                <c:pt idx="0">
                  <c:v>Анхлан</c:v>
                </c:pt>
                <c:pt idx="1">
                  <c:v>2-4 удаа</c:v>
                </c:pt>
                <c:pt idx="2">
                  <c:v>5-7 удаа</c:v>
                </c:pt>
                <c:pt idx="3">
                  <c:v>8-10 удаа</c:v>
                </c:pt>
                <c:pt idx="4">
                  <c:v>11-15 удаа</c:v>
                </c:pt>
                <c:pt idx="5">
                  <c:v>16-20 удаа</c:v>
                </c:pt>
                <c:pt idx="6">
                  <c:v>21-c дээш</c:v>
                </c:pt>
              </c:strCache>
            </c:strRef>
          </c:cat>
          <c:val>
            <c:numRef>
              <c:f>Data!$D$203:$D$209</c:f>
              <c:numCache>
                <c:formatCode>0.00%</c:formatCode>
                <c:ptCount val="7"/>
                <c:pt idx="0">
                  <c:v>0.1855</c:v>
                </c:pt>
                <c:pt idx="1">
                  <c:v>0.34770000000000001</c:v>
                </c:pt>
                <c:pt idx="2">
                  <c:v>0.16700000000000001</c:v>
                </c:pt>
                <c:pt idx="3">
                  <c:v>9.2399999999999996E-2</c:v>
                </c:pt>
                <c:pt idx="4">
                  <c:v>8.3099999999999993E-2</c:v>
                </c:pt>
                <c:pt idx="5">
                  <c:v>4.0899999999999999E-2</c:v>
                </c:pt>
                <c:pt idx="6">
                  <c:v>8.3400000000000002E-2</c:v>
                </c:pt>
              </c:numCache>
            </c:numRef>
          </c:val>
          <c:extLst>
            <c:ext xmlns:c16="http://schemas.microsoft.com/office/drawing/2014/chart" uri="{C3380CC4-5D6E-409C-BE32-E72D297353CC}">
              <c16:uniqueId val="{0000000E-F8FC-4ACA-9C5E-00BEC89D3DB1}"/>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bar"/>
        <c:grouping val="clustered"/>
        <c:varyColors val="1"/>
        <c:ser>
          <c:idx val="0"/>
          <c:order val="0"/>
          <c:spPr>
            <a:solidFill>
              <a:srgbClr val="4F81BD"/>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Data!$B$184:$B$193</c:f>
              <c:strCache>
                <c:ptCount val="10"/>
                <c:pt idx="0">
                  <c:v>Шинжилгээ</c:v>
                </c:pt>
                <c:pt idx="1">
                  <c:v>Мэс засал</c:v>
                </c:pt>
                <c:pt idx="2">
                  <c:v>Хоол боловсруулах</c:v>
                </c:pt>
                <c:pt idx="3">
                  <c:v>Зүрх судас</c:v>
                </c:pt>
                <c:pt idx="4">
                  <c:v>Эрчимт эмчилгээ</c:v>
                </c:pt>
                <c:pt idx="5">
                  <c:v>Бөөр</c:v>
                </c:pt>
                <c:pt idx="6">
                  <c:v>Дуран</c:v>
                </c:pt>
                <c:pt idx="7">
                  <c:v>Чих хамар хоолой</c:v>
                </c:pt>
                <c:pt idx="8">
                  <c:v>Эмэгтэйчүүд</c:v>
                </c:pt>
                <c:pt idx="9">
                  <c:v>Мэдрэл</c:v>
                </c:pt>
              </c:strCache>
            </c:strRef>
          </c:cat>
          <c:val>
            <c:numRef>
              <c:f>Data!$G$184:$G$193</c:f>
              <c:numCache>
                <c:formatCode>0.0%</c:formatCode>
                <c:ptCount val="10"/>
                <c:pt idx="0">
                  <c:v>0.18058030406150199</c:v>
                </c:pt>
                <c:pt idx="1">
                  <c:v>0.14197038233649584</c:v>
                </c:pt>
                <c:pt idx="2">
                  <c:v>0.12931919989755758</c:v>
                </c:pt>
                <c:pt idx="3">
                  <c:v>8.9125598697994052E-2</c:v>
                </c:pt>
                <c:pt idx="4">
                  <c:v>7.3729491043665774E-2</c:v>
                </c:pt>
                <c:pt idx="5">
                  <c:v>6.7819949172075678E-2</c:v>
                </c:pt>
                <c:pt idx="6">
                  <c:v>6.2219976859341913E-2</c:v>
                </c:pt>
                <c:pt idx="7">
                  <c:v>5.3835976180119698E-2</c:v>
                </c:pt>
                <c:pt idx="8">
                  <c:v>5.0808586967028002E-2</c:v>
                </c:pt>
                <c:pt idx="9">
                  <c:v>4.1033219482176135E-2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CA-4323-9DBD-8857F6FC755C}"/>
            </c:ext>
          </c:extLst>
        </c:ser>
        <c:dLbls>
          <c:showLegendKey val="0"/>
          <c:showVal val="0"/>
          <c:showCatName val="0"/>
          <c:showSerName val="0"/>
          <c:showPercent val="0"/>
          <c:showBubbleSize val="0"/>
        </c:dLbls>
        <c:gapWidth val="150"/>
        <c:axId val="1425161743"/>
        <c:axId val="1407377544"/>
      </c:barChart>
      <c:catAx>
        <c:axId val="1425161743"/>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n-US"/>
          </a:p>
        </c:txPr>
        <c:crossAx val="1407377544"/>
        <c:crosses val="autoZero"/>
        <c:auto val="1"/>
        <c:lblAlgn val="ctr"/>
        <c:lblOffset val="100"/>
        <c:noMultiLvlLbl val="1"/>
      </c:catAx>
      <c:valAx>
        <c:axId val="1407377544"/>
        <c:scaling>
          <c:orientation val="minMax"/>
        </c:scaling>
        <c:delete val="0"/>
        <c:axPos val="b"/>
        <c:title>
          <c:tx>
            <c:rich>
              <a:bodyPr/>
              <a:lstStyle/>
              <a:p>
                <a:pPr lvl="0">
                  <a:defRPr b="0">
                    <a:solidFill>
                      <a:srgbClr val="000000"/>
                    </a:solidFill>
                    <a:latin typeface="+mn-lt"/>
                  </a:defRPr>
                </a:pPr>
                <a:endParaRPr/>
              </a:p>
            </c:rich>
          </c:tx>
          <c:overlay val="0"/>
        </c:title>
        <c:numFmt formatCode="0.0%" sourceLinked="1"/>
        <c:majorTickMark val="none"/>
        <c:minorTickMark val="none"/>
        <c:tickLblPos val="nextTo"/>
        <c:spPr>
          <a:ln/>
        </c:spPr>
        <c:txPr>
          <a:bodyPr/>
          <a:lstStyle/>
          <a:p>
            <a:pPr lvl="0">
              <a:defRPr b="0" i="0">
                <a:solidFill>
                  <a:srgbClr val="000000"/>
                </a:solidFill>
                <a:latin typeface="+mn-lt"/>
              </a:defRPr>
            </a:pPr>
            <a:endParaRPr lang="en-US"/>
          </a:p>
        </c:txPr>
        <c:crossAx val="1425161743"/>
        <c:crosses val="max"/>
        <c:crossBetween val="between"/>
      </c:valAx>
    </c:plotArea>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bar"/>
        <c:grouping val="clustered"/>
        <c:varyColors val="1"/>
        <c:ser>
          <c:idx val="0"/>
          <c:order val="0"/>
          <c:spPr>
            <a:solidFill>
              <a:srgbClr val="4F81BD"/>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Data!$B$222:$B$231</c:f>
              <c:strCache>
                <c:ptCount val="10"/>
                <c:pt idx="0">
                  <c:v>Лаборатори</c:v>
                </c:pt>
                <c:pt idx="1">
                  <c:v>Эмнэлгийн хэрэгсэл</c:v>
                </c:pt>
                <c:pt idx="2">
                  <c:v>Тариа</c:v>
                </c:pt>
                <c:pt idx="3">
                  <c:v>Өрөө</c:v>
                </c:pt>
                <c:pt idx="4">
                  <c:v>Эмчилгээ</c:v>
                </c:pt>
                <c:pt idx="5">
                  <c:v>Мэс засал</c:v>
                </c:pt>
                <c:pt idx="6">
                  <c:v>Зөвлөгөө</c:v>
                </c:pt>
                <c:pt idx="7">
                  <c:v>MRI</c:v>
                </c:pt>
                <c:pt idx="8">
                  <c:v>Компьютер томограф</c:v>
                </c:pt>
                <c:pt idx="9">
                  <c:v>ЭХО</c:v>
                </c:pt>
              </c:strCache>
            </c:strRef>
          </c:cat>
          <c:val>
            <c:numRef>
              <c:f>Data!$G$222:$G$231</c:f>
              <c:numCache>
                <c:formatCode>0%</c:formatCode>
                <c:ptCount val="10"/>
                <c:pt idx="0">
                  <c:v>0.22571222318392309</c:v>
                </c:pt>
                <c:pt idx="1">
                  <c:v>0.12926440703743208</c:v>
                </c:pt>
                <c:pt idx="2">
                  <c:v>0.12702113844498183</c:v>
                </c:pt>
                <c:pt idx="3">
                  <c:v>8.7258457338718093E-2</c:v>
                </c:pt>
                <c:pt idx="4">
                  <c:v>8.1815826952652063E-2</c:v>
                </c:pt>
                <c:pt idx="5">
                  <c:v>7.0972209837101771E-2</c:v>
                </c:pt>
                <c:pt idx="6">
                  <c:v>6.6442897177468457E-2</c:v>
                </c:pt>
                <c:pt idx="7">
                  <c:v>6.3078572996887336E-2</c:v>
                </c:pt>
                <c:pt idx="8">
                  <c:v>5.6934605325262608E-2</c:v>
                </c:pt>
                <c:pt idx="9">
                  <c:v>3.3674391127022217E-2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D1D-4E28-A792-CE8C07D3270E}"/>
            </c:ext>
          </c:extLst>
        </c:ser>
        <c:dLbls>
          <c:showLegendKey val="0"/>
          <c:showVal val="0"/>
          <c:showCatName val="0"/>
          <c:showSerName val="0"/>
          <c:showPercent val="0"/>
          <c:showBubbleSize val="0"/>
        </c:dLbls>
        <c:gapWidth val="150"/>
        <c:axId val="1311234812"/>
        <c:axId val="1055578329"/>
      </c:barChart>
      <c:catAx>
        <c:axId val="1311234812"/>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n-US"/>
          </a:p>
        </c:txPr>
        <c:crossAx val="1055578329"/>
        <c:crosses val="autoZero"/>
        <c:auto val="1"/>
        <c:lblAlgn val="ctr"/>
        <c:lblOffset val="100"/>
        <c:noMultiLvlLbl val="1"/>
      </c:catAx>
      <c:valAx>
        <c:axId val="1055578329"/>
        <c:scaling>
          <c:orientation val="minMax"/>
        </c:scaling>
        <c:delete val="0"/>
        <c:axPos val="b"/>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n-US"/>
          </a:p>
        </c:txPr>
        <c:crossAx val="1311234812"/>
        <c:crosses val="max"/>
        <c:crossBetween val="between"/>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stacked"/>
        <c:varyColors val="1"/>
        <c:ser>
          <c:idx val="0"/>
          <c:order val="0"/>
          <c:tx>
            <c:v> Оношилгоо, зөвлөгөө/ урьдчилан сэргийлэх </c:v>
          </c:tx>
          <c:spPr>
            <a:solidFill>
              <a:srgbClr val="4F81BD"/>
            </a:solidFill>
            <a:ln cmpd="sng">
              <a:solidFill>
                <a:srgbClr val="000000"/>
              </a:solidFill>
            </a:ln>
          </c:spPr>
          <c:invertIfNegative val="1"/>
          <c:cat>
            <c:numRef>
              <c:f>Data!$C$269:$H$269</c:f>
              <c:numCache>
                <c:formatCode>0.#"E"</c:formatCode>
                <c:ptCount val="6"/>
                <c:pt idx="0">
                  <c:v>2021</c:v>
                </c:pt>
                <c:pt idx="1">
                  <c:v>2022</c:v>
                </c:pt>
                <c:pt idx="2">
                  <c:v>2023</c:v>
                </c:pt>
                <c:pt idx="3">
                  <c:v>2024</c:v>
                </c:pt>
                <c:pt idx="4">
                  <c:v>2025</c:v>
                </c:pt>
                <c:pt idx="5">
                  <c:v>2026</c:v>
                </c:pt>
              </c:numCache>
            </c:numRef>
          </c:cat>
          <c:val>
            <c:numRef>
              <c:f>Data!$C$270:$H$270</c:f>
              <c:numCache>
                <c:formatCode>_(* #,##0_);_(* \(#,##0\);_(* "-"??_);_(@_)</c:formatCode>
                <c:ptCount val="6"/>
                <c:pt idx="0">
                  <c:v>0</c:v>
                </c:pt>
                <c:pt idx="1">
                  <c:v>23984</c:v>
                </c:pt>
                <c:pt idx="2">
                  <c:v>80673</c:v>
                </c:pt>
                <c:pt idx="3">
                  <c:v>113132.00000000001</c:v>
                </c:pt>
                <c:pt idx="4">
                  <c:v>139561.00000000003</c:v>
                </c:pt>
                <c:pt idx="5">
                  <c:v>167927.00000000003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34B-48E8-95E8-2E81CBC1095E}"/>
            </c:ext>
          </c:extLst>
        </c:ser>
        <c:ser>
          <c:idx val="1"/>
          <c:order val="1"/>
          <c:tx>
            <c:v> 2 догч эмчийн зөвлөгөө </c:v>
          </c:tx>
          <c:spPr>
            <a:solidFill>
              <a:srgbClr val="C0504D"/>
            </a:solidFill>
            <a:ln cmpd="sng">
              <a:solidFill>
                <a:srgbClr val="000000"/>
              </a:solidFill>
            </a:ln>
          </c:spPr>
          <c:invertIfNegative val="1"/>
          <c:cat>
            <c:numRef>
              <c:f>Data!$C$269:$H$269</c:f>
              <c:numCache>
                <c:formatCode>0.#"E"</c:formatCode>
                <c:ptCount val="6"/>
                <c:pt idx="0">
                  <c:v>2021</c:v>
                </c:pt>
                <c:pt idx="1">
                  <c:v>2022</c:v>
                </c:pt>
                <c:pt idx="2">
                  <c:v>2023</c:v>
                </c:pt>
                <c:pt idx="3">
                  <c:v>2024</c:v>
                </c:pt>
                <c:pt idx="4">
                  <c:v>2025</c:v>
                </c:pt>
                <c:pt idx="5">
                  <c:v>2026</c:v>
                </c:pt>
              </c:numCache>
            </c:numRef>
          </c:cat>
          <c:val>
            <c:numRef>
              <c:f>Data!$C$271:$H$271</c:f>
              <c:numCache>
                <c:formatCode>_(* #,##0_);_(* \(#,##0\);_(* "-"??_);_(@_)</c:formatCode>
                <c:ptCount val="6"/>
                <c:pt idx="0">
                  <c:v>0</c:v>
                </c:pt>
                <c:pt idx="1">
                  <c:v>652</c:v>
                </c:pt>
                <c:pt idx="2">
                  <c:v>3232</c:v>
                </c:pt>
                <c:pt idx="3">
                  <c:v>5733.0000000000009</c:v>
                </c:pt>
                <c:pt idx="4">
                  <c:v>7150.0000000000009</c:v>
                </c:pt>
                <c:pt idx="5">
                  <c:v>9204.0000000000018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34B-48E8-95E8-2E81CBC1095E}"/>
            </c:ext>
          </c:extLst>
        </c:ser>
        <c:ser>
          <c:idx val="2"/>
          <c:order val="2"/>
          <c:tx>
            <c:v> Онлайн эмчийн хяналт </c:v>
          </c:tx>
          <c:spPr>
            <a:solidFill>
              <a:srgbClr val="9BBB59"/>
            </a:solidFill>
            <a:ln cmpd="sng">
              <a:solidFill>
                <a:srgbClr val="000000"/>
              </a:solidFill>
            </a:ln>
          </c:spPr>
          <c:invertIfNegative val="1"/>
          <c:cat>
            <c:numRef>
              <c:f>Data!$C$269:$H$269</c:f>
              <c:numCache>
                <c:formatCode>0.#"E"</c:formatCode>
                <c:ptCount val="6"/>
                <c:pt idx="0">
                  <c:v>2021</c:v>
                </c:pt>
                <c:pt idx="1">
                  <c:v>2022</c:v>
                </c:pt>
                <c:pt idx="2">
                  <c:v>2023</c:v>
                </c:pt>
                <c:pt idx="3">
                  <c:v>2024</c:v>
                </c:pt>
                <c:pt idx="4">
                  <c:v>2025</c:v>
                </c:pt>
                <c:pt idx="5">
                  <c:v>2026</c:v>
                </c:pt>
              </c:numCache>
            </c:numRef>
          </c:cat>
          <c:val>
            <c:numRef>
              <c:f>Data!$C$272:$H$272</c:f>
              <c:numCache>
                <c:formatCode>_(* #,##0_);_(* \(#,##0\);_(* "-"??_);_(@_)</c:formatCode>
                <c:ptCount val="6"/>
                <c:pt idx="0">
                  <c:v>0</c:v>
                </c:pt>
                <c:pt idx="1">
                  <c:v>967</c:v>
                </c:pt>
                <c:pt idx="2">
                  <c:v>4810</c:v>
                </c:pt>
                <c:pt idx="3">
                  <c:v>8639.0000000000018</c:v>
                </c:pt>
                <c:pt idx="4">
                  <c:v>10946.000000000002</c:v>
                </c:pt>
                <c:pt idx="5">
                  <c:v>13664.000000000002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34B-48E8-95E8-2E81CBC1095E}"/>
            </c:ext>
          </c:extLst>
        </c:ser>
        <c:ser>
          <c:idx val="3"/>
          <c:order val="3"/>
          <c:tx>
            <c:v> Зайн оношилгоо, эмчилгээ </c:v>
          </c:tx>
          <c:spPr>
            <a:solidFill>
              <a:srgbClr val="8064A2"/>
            </a:solidFill>
            <a:ln cmpd="sng">
              <a:solidFill>
                <a:srgbClr val="000000"/>
              </a:solidFill>
            </a:ln>
          </c:spPr>
          <c:invertIfNegative val="1"/>
          <c:cat>
            <c:numRef>
              <c:f>Data!$C$269:$H$269</c:f>
              <c:numCache>
                <c:formatCode>0.#"E"</c:formatCode>
                <c:ptCount val="6"/>
                <c:pt idx="0">
                  <c:v>2021</c:v>
                </c:pt>
                <c:pt idx="1">
                  <c:v>2022</c:v>
                </c:pt>
                <c:pt idx="2">
                  <c:v>2023</c:v>
                </c:pt>
                <c:pt idx="3">
                  <c:v>2024</c:v>
                </c:pt>
                <c:pt idx="4">
                  <c:v>2025</c:v>
                </c:pt>
                <c:pt idx="5">
                  <c:v>2026</c:v>
                </c:pt>
              </c:numCache>
            </c:numRef>
          </c:cat>
          <c:val>
            <c:numRef>
              <c:f>Data!$C$273:$H$273</c:f>
              <c:numCache>
                <c:formatCode>_(* #,##0_);_(* \(#,##0\);_(* "-"??_);_(@_)</c:formatCode>
                <c:ptCount val="6"/>
                <c:pt idx="0">
                  <c:v>0</c:v>
                </c:pt>
                <c:pt idx="1">
                  <c:v>9200</c:v>
                </c:pt>
                <c:pt idx="2">
                  <c:v>39820</c:v>
                </c:pt>
                <c:pt idx="3">
                  <c:v>61930</c:v>
                </c:pt>
                <c:pt idx="4">
                  <c:v>69760</c:v>
                </c:pt>
                <c:pt idx="5">
                  <c:v>78590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34B-48E8-95E8-2E81CBC1095E}"/>
            </c:ext>
          </c:extLst>
        </c:ser>
        <c:dLbls>
          <c:showLegendKey val="0"/>
          <c:showVal val="0"/>
          <c:showCatName val="0"/>
          <c:showSerName val="0"/>
          <c:showPercent val="0"/>
          <c:showBubbleSize val="0"/>
        </c:dLbls>
        <c:gapWidth val="150"/>
        <c:overlap val="100"/>
        <c:axId val="1584305986"/>
        <c:axId val="659506013"/>
      </c:barChart>
      <c:lineChart>
        <c:grouping val="standard"/>
        <c:varyColors val="0"/>
        <c:ser>
          <c:idx val="4"/>
          <c:order val="4"/>
          <c:tx>
            <c:v>Нийт</c:v>
          </c:tx>
          <c:spPr>
            <a:ln w="19050" cmpd="sng">
              <a:solidFill>
                <a:schemeClr val="accent6"/>
              </a:solidFill>
            </a:ln>
          </c:spPr>
          <c:marker>
            <c:symbol val="none"/>
          </c:marker>
          <c:dLbls>
            <c:spPr>
              <a:noFill/>
              <a:ln>
                <a:noFill/>
              </a:ln>
              <a:effectLst/>
            </c:spPr>
            <c:txPr>
              <a:bodyPr/>
              <a:lstStyle/>
              <a:p>
                <a:pPr lvl="0">
                  <a:defRPr sz="900" b="0" i="0">
                    <a:solidFill>
                      <a:srgbClr val="000000"/>
                    </a:solidFill>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Data!$C$269:$H$269</c:f>
              <c:numCache>
                <c:formatCode>0.#"E"</c:formatCode>
                <c:ptCount val="6"/>
                <c:pt idx="0">
                  <c:v>2021</c:v>
                </c:pt>
                <c:pt idx="1">
                  <c:v>2022</c:v>
                </c:pt>
                <c:pt idx="2">
                  <c:v>2023</c:v>
                </c:pt>
                <c:pt idx="3">
                  <c:v>2024</c:v>
                </c:pt>
                <c:pt idx="4">
                  <c:v>2025</c:v>
                </c:pt>
                <c:pt idx="5">
                  <c:v>2026</c:v>
                </c:pt>
              </c:numCache>
            </c:numRef>
          </c:cat>
          <c:val>
            <c:numRef>
              <c:f>Data!$C$274:$H$274</c:f>
              <c:numCache>
                <c:formatCode>#,##0.##</c:formatCode>
                <c:ptCount val="6"/>
                <c:pt idx="0">
                  <c:v>0</c:v>
                </c:pt>
                <c:pt idx="1">
                  <c:v>34803</c:v>
                </c:pt>
                <c:pt idx="2">
                  <c:v>128535</c:v>
                </c:pt>
                <c:pt idx="3">
                  <c:v>189434</c:v>
                </c:pt>
                <c:pt idx="4">
                  <c:v>227417.00000000003</c:v>
                </c:pt>
                <c:pt idx="5">
                  <c:v>269385</c:v>
                </c:pt>
              </c:numCache>
            </c:numRef>
          </c:val>
          <c:smooth val="0"/>
          <c:extLst>
            <c:ext xmlns:c16="http://schemas.microsoft.com/office/drawing/2014/chart" uri="{C3380CC4-5D6E-409C-BE32-E72D297353CC}">
              <c16:uniqueId val="{00000004-B34B-48E8-95E8-2E81CBC1095E}"/>
            </c:ext>
          </c:extLst>
        </c:ser>
        <c:dLbls>
          <c:showLegendKey val="0"/>
          <c:showVal val="0"/>
          <c:showCatName val="0"/>
          <c:showSerName val="0"/>
          <c:showPercent val="0"/>
          <c:showBubbleSize val="0"/>
        </c:dLbls>
        <c:marker val="1"/>
        <c:smooth val="0"/>
        <c:axId val="1584305986"/>
        <c:axId val="659506013"/>
      </c:lineChart>
      <c:catAx>
        <c:axId val="1584305986"/>
        <c:scaling>
          <c:orientation val="minMax"/>
        </c:scaling>
        <c:delete val="0"/>
        <c:axPos val="b"/>
        <c:title>
          <c:tx>
            <c:rich>
              <a:bodyPr/>
              <a:lstStyle/>
              <a:p>
                <a:pPr lvl="0">
                  <a:defRPr b="0">
                    <a:solidFill>
                      <a:srgbClr val="000000"/>
                    </a:solidFill>
                    <a:latin typeface="+mn-lt"/>
                  </a:defRPr>
                </a:pPr>
                <a:endParaRPr/>
              </a:p>
            </c:rich>
          </c:tx>
          <c:overlay val="0"/>
        </c:title>
        <c:numFmt formatCode="0.#&quot;E&quot;" sourceLinked="1"/>
        <c:majorTickMark val="none"/>
        <c:minorTickMark val="none"/>
        <c:tickLblPos val="nextTo"/>
        <c:txPr>
          <a:bodyPr/>
          <a:lstStyle/>
          <a:p>
            <a:pPr lvl="0">
              <a:defRPr sz="800" b="0" i="0">
                <a:solidFill>
                  <a:srgbClr val="000000"/>
                </a:solidFill>
                <a:latin typeface="+mn-lt"/>
              </a:defRPr>
            </a:pPr>
            <a:endParaRPr lang="en-US"/>
          </a:p>
        </c:txPr>
        <c:crossAx val="659506013"/>
        <c:crosses val="autoZero"/>
        <c:auto val="1"/>
        <c:lblAlgn val="ctr"/>
        <c:lblOffset val="100"/>
        <c:noMultiLvlLbl val="1"/>
      </c:catAx>
      <c:valAx>
        <c:axId val="659506013"/>
        <c:scaling>
          <c:orientation val="minMax"/>
        </c:scaling>
        <c:delete val="0"/>
        <c:axPos val="l"/>
        <c:title>
          <c:tx>
            <c:rich>
              <a:bodyPr/>
              <a:lstStyle/>
              <a:p>
                <a:pPr lvl="0">
                  <a:defRPr b="0">
                    <a:solidFill>
                      <a:srgbClr val="000000"/>
                    </a:solidFill>
                    <a:latin typeface="+mn-lt"/>
                  </a:defRPr>
                </a:pPr>
                <a:endParaRPr/>
              </a:p>
            </c:rich>
          </c:tx>
          <c:overlay val="0"/>
        </c:title>
        <c:numFmt formatCode="_(* #,##0_);_(* \(#,##0\);_(* &quot;-&quot;??_);_(@_)" sourceLinked="1"/>
        <c:majorTickMark val="none"/>
        <c:minorTickMark val="none"/>
        <c:tickLblPos val="nextTo"/>
        <c:spPr>
          <a:ln/>
        </c:spPr>
        <c:txPr>
          <a:bodyPr/>
          <a:lstStyle/>
          <a:p>
            <a:pPr lvl="0">
              <a:defRPr b="0" i="0">
                <a:solidFill>
                  <a:srgbClr val="000000"/>
                </a:solidFill>
                <a:latin typeface="+mn-lt"/>
              </a:defRPr>
            </a:pPr>
            <a:endParaRPr lang="en-US"/>
          </a:p>
        </c:txPr>
        <c:crossAx val="1584305986"/>
        <c:crosses val="autoZero"/>
        <c:crossBetween val="between"/>
      </c:valAx>
    </c:plotArea>
    <c:legend>
      <c:legendPos val="r"/>
      <c:layout>
        <c:manualLayout>
          <c:xMode val="edge"/>
          <c:yMode val="edge"/>
          <c:x val="0.65189870533929373"/>
          <c:y val="0.21585374744823563"/>
        </c:manualLayout>
      </c:layout>
      <c:overlay val="0"/>
      <c:txPr>
        <a:bodyPr/>
        <a:lstStyle/>
        <a:p>
          <a:pPr lvl="0">
            <a:defRPr sz="900" b="0" i="0">
              <a:solidFill>
                <a:srgbClr val="1A1A1A"/>
              </a:solidFill>
              <a:latin typeface="+mn-lt"/>
            </a:defRPr>
          </a:pPr>
          <a:endParaRPr lang="en-US"/>
        </a:p>
      </c:txPr>
    </c:legend>
    <c:plotVisOnly val="1"/>
    <c:dispBlanksAs val="zero"/>
    <c:showDLblsOverMax val="1"/>
  </c:chart>
  <c:spPr>
    <a:solidFill>
      <a:schemeClr val="lt1"/>
    </a:solidFill>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stacked"/>
        <c:varyColors val="1"/>
        <c:ser>
          <c:idx val="0"/>
          <c:order val="0"/>
          <c:tx>
            <c:v> Онлайн жор </c:v>
          </c:tx>
          <c:spPr>
            <a:solidFill>
              <a:srgbClr val="4F81BD"/>
            </a:solidFill>
            <a:ln cmpd="sng">
              <a:solidFill>
                <a:srgbClr val="000000"/>
              </a:solidFill>
            </a:ln>
          </c:spPr>
          <c:invertIfNegative val="1"/>
          <c:cat>
            <c:numRef>
              <c:f>Data!$C$276:$H$276</c:f>
              <c:numCache>
                <c:formatCode>0.#"E"</c:formatCode>
                <c:ptCount val="6"/>
                <c:pt idx="0">
                  <c:v>2021</c:v>
                </c:pt>
                <c:pt idx="1">
                  <c:v>2022</c:v>
                </c:pt>
                <c:pt idx="2">
                  <c:v>2023</c:v>
                </c:pt>
                <c:pt idx="3">
                  <c:v>2024</c:v>
                </c:pt>
                <c:pt idx="4">
                  <c:v>2025</c:v>
                </c:pt>
                <c:pt idx="5">
                  <c:v>2026</c:v>
                </c:pt>
              </c:numCache>
            </c:numRef>
          </c:cat>
          <c:val>
            <c:numRef>
              <c:f>Data!$C$277:$H$277</c:f>
              <c:numCache>
                <c:formatCode>_(* #,##0_);_(* \(#,##0\);_(* "-"??_);_(@_)</c:formatCode>
                <c:ptCount val="6"/>
                <c:pt idx="0">
                  <c:v>0</c:v>
                </c:pt>
                <c:pt idx="1">
                  <c:v>8520</c:v>
                </c:pt>
                <c:pt idx="2">
                  <c:v>30470</c:v>
                </c:pt>
                <c:pt idx="3">
                  <c:v>44010</c:v>
                </c:pt>
                <c:pt idx="4">
                  <c:v>53110</c:v>
                </c:pt>
                <c:pt idx="5">
                  <c:v>63240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3F1-4299-9815-07370E08E643}"/>
            </c:ext>
          </c:extLst>
        </c:ser>
        <c:ser>
          <c:idx val="1"/>
          <c:order val="1"/>
          <c:tx>
            <c:v> #REF! </c:v>
          </c:tx>
          <c:spPr>
            <a:solidFill>
              <a:srgbClr val="C0504D"/>
            </a:solidFill>
            <a:ln cmpd="sng">
              <a:solidFill>
                <a:srgbClr val="000000"/>
              </a:solidFill>
            </a:ln>
          </c:spPr>
          <c:invertIfNegative val="1"/>
          <c:cat>
            <c:numRef>
              <c:f>Data!$C$276:$H$276</c:f>
              <c:numCache>
                <c:formatCode>0.#"E"</c:formatCode>
                <c:ptCount val="6"/>
                <c:pt idx="0">
                  <c:v>2021</c:v>
                </c:pt>
                <c:pt idx="1">
                  <c:v>2022</c:v>
                </c:pt>
                <c:pt idx="2">
                  <c:v>2023</c:v>
                </c:pt>
                <c:pt idx="3">
                  <c:v>2024</c:v>
                </c:pt>
                <c:pt idx="4">
                  <c:v>2025</c:v>
                </c:pt>
                <c:pt idx="5">
                  <c:v>2026</c:v>
                </c:pt>
              </c:numCache>
            </c:numRef>
          </c:cat>
          <c:val>
            <c:numRef>
              <c:f>Data!$C$278:$H$278</c:f>
              <c:numCache>
                <c:formatCode>_(* #,##0_);_(* \(#,##0\);_(* "-"??_);_(@_)</c:formatCode>
                <c:ptCount val="6"/>
                <c:pt idx="0">
                  <c:v>0</c:v>
                </c:pt>
                <c:pt idx="1">
                  <c:v>0</c:v>
                </c:pt>
                <c:pt idx="2">
                  <c:v>0</c:v>
                </c:pt>
                <c:pt idx="3">
                  <c:v>0</c:v>
                </c:pt>
                <c:pt idx="4">
                  <c:v>0</c:v>
                </c:pt>
                <c:pt idx="5">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3F1-4299-9815-07370E08E643}"/>
            </c:ext>
          </c:extLst>
        </c:ser>
        <c:ser>
          <c:idx val="2"/>
          <c:order val="2"/>
          <c:tx>
            <c:v> Өвчтөний лаборатори болон дүрс оношилгооны мэдээлэл дамжуулах </c:v>
          </c:tx>
          <c:spPr>
            <a:solidFill>
              <a:srgbClr val="9BBB59"/>
            </a:solidFill>
            <a:ln cmpd="sng">
              <a:solidFill>
                <a:srgbClr val="000000"/>
              </a:solidFill>
            </a:ln>
          </c:spPr>
          <c:invertIfNegative val="1"/>
          <c:cat>
            <c:numRef>
              <c:f>Data!$C$276:$H$276</c:f>
              <c:numCache>
                <c:formatCode>0.#"E"</c:formatCode>
                <c:ptCount val="6"/>
                <c:pt idx="0">
                  <c:v>2021</c:v>
                </c:pt>
                <c:pt idx="1">
                  <c:v>2022</c:v>
                </c:pt>
                <c:pt idx="2">
                  <c:v>2023</c:v>
                </c:pt>
                <c:pt idx="3">
                  <c:v>2024</c:v>
                </c:pt>
                <c:pt idx="4">
                  <c:v>2025</c:v>
                </c:pt>
                <c:pt idx="5">
                  <c:v>2026</c:v>
                </c:pt>
              </c:numCache>
            </c:numRef>
          </c:cat>
          <c:val>
            <c:numRef>
              <c:f>Data!$C$279:$H$279</c:f>
              <c:numCache>
                <c:formatCode>_(* #,##0_);_(* \(#,##0\);_(* "-"??_);_(@_)</c:formatCode>
                <c:ptCount val="6"/>
                <c:pt idx="0">
                  <c:v>0</c:v>
                </c:pt>
                <c:pt idx="1">
                  <c:v>0</c:v>
                </c:pt>
                <c:pt idx="2">
                  <c:v>4220</c:v>
                </c:pt>
                <c:pt idx="3">
                  <c:v>12920</c:v>
                </c:pt>
                <c:pt idx="4">
                  <c:v>21800</c:v>
                </c:pt>
                <c:pt idx="5">
                  <c:v>30680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3F1-4299-9815-07370E08E643}"/>
            </c:ext>
          </c:extLst>
        </c:ser>
        <c:ser>
          <c:idx val="3"/>
          <c:order val="3"/>
          <c:invertIfNegative val="1"/>
          <c:cat>
            <c:numRef>
              <c:f>Data!$C$276:$H$276</c:f>
              <c:numCache>
                <c:formatCode>0.#"E"</c:formatCode>
                <c:ptCount val="6"/>
                <c:pt idx="0">
                  <c:v>2021</c:v>
                </c:pt>
                <c:pt idx="1">
                  <c:v>2022</c:v>
                </c:pt>
                <c:pt idx="2">
                  <c:v>2023</c:v>
                </c:pt>
                <c:pt idx="3">
                  <c:v>2024</c:v>
                </c:pt>
                <c:pt idx="4">
                  <c:v>2025</c:v>
                </c:pt>
                <c:pt idx="5">
                  <c:v>2026</c:v>
                </c:pt>
              </c:numCache>
            </c:numRef>
          </c:cat>
          <c:val>
            <c:numRef>
              <c:f>Data!$B$280:$H$280</c:f>
              <c:numCache>
                <c:formatCode>_(* #,##0_);_(* \(#,##0\);_(* "-"??_);_(@_)</c:formatCode>
                <c:ptCount val="7"/>
                <c:pt idx="0" formatCode="_(* #,##0_);_(* \(#,##0\);_(* &quot;-&quot;_);_(@_)">
                  <c:v>0</c:v>
                </c:pt>
                <c:pt idx="1">
                  <c:v>0</c:v>
                </c:pt>
                <c:pt idx="2">
                  <c:v>0</c:v>
                </c:pt>
                <c:pt idx="3">
                  <c:v>10</c:v>
                </c:pt>
                <c:pt idx="4">
                  <c:v>10</c:v>
                </c:pt>
                <c:pt idx="5">
                  <c:v>10</c:v>
                </c:pt>
                <c:pt idx="6">
                  <c:v>10</c:v>
                </c:pt>
              </c:numCache>
            </c:numRef>
          </c:val>
          <c:extLst>
            <c:ext xmlns:c16="http://schemas.microsoft.com/office/drawing/2014/chart" uri="{C3380CC4-5D6E-409C-BE32-E72D297353CC}">
              <c16:uniqueId val="{00000003-C3F1-4299-9815-07370E08E643}"/>
            </c:ext>
          </c:extLst>
        </c:ser>
        <c:dLbls>
          <c:showLegendKey val="0"/>
          <c:showVal val="0"/>
          <c:showCatName val="0"/>
          <c:showSerName val="0"/>
          <c:showPercent val="0"/>
          <c:showBubbleSize val="0"/>
        </c:dLbls>
        <c:gapWidth val="150"/>
        <c:overlap val="100"/>
        <c:axId val="1418394287"/>
        <c:axId val="219918844"/>
      </c:barChart>
      <c:catAx>
        <c:axId val="1418394287"/>
        <c:scaling>
          <c:orientation val="minMax"/>
        </c:scaling>
        <c:delete val="0"/>
        <c:axPos val="b"/>
        <c:title>
          <c:tx>
            <c:rich>
              <a:bodyPr/>
              <a:lstStyle/>
              <a:p>
                <a:pPr lvl="0">
                  <a:defRPr b="0">
                    <a:solidFill>
                      <a:srgbClr val="000000"/>
                    </a:solidFill>
                    <a:latin typeface="+mn-lt"/>
                  </a:defRPr>
                </a:pPr>
                <a:endParaRPr/>
              </a:p>
            </c:rich>
          </c:tx>
          <c:overlay val="0"/>
        </c:title>
        <c:numFmt formatCode="0.#&quot;E&quot;" sourceLinked="1"/>
        <c:majorTickMark val="none"/>
        <c:minorTickMark val="none"/>
        <c:tickLblPos val="nextTo"/>
        <c:txPr>
          <a:bodyPr/>
          <a:lstStyle/>
          <a:p>
            <a:pPr lvl="0">
              <a:defRPr sz="800" b="0" i="0">
                <a:solidFill>
                  <a:srgbClr val="000000"/>
                </a:solidFill>
                <a:latin typeface="+mn-lt"/>
              </a:defRPr>
            </a:pPr>
            <a:endParaRPr lang="en-US"/>
          </a:p>
        </c:txPr>
        <c:crossAx val="219918844"/>
        <c:crosses val="autoZero"/>
        <c:auto val="1"/>
        <c:lblAlgn val="ctr"/>
        <c:lblOffset val="100"/>
        <c:noMultiLvlLbl val="1"/>
      </c:catAx>
      <c:valAx>
        <c:axId val="219918844"/>
        <c:scaling>
          <c:orientation val="minMax"/>
        </c:scaling>
        <c:delete val="0"/>
        <c:axPos val="l"/>
        <c:title>
          <c:tx>
            <c:rich>
              <a:bodyPr/>
              <a:lstStyle/>
              <a:p>
                <a:pPr lvl="0">
                  <a:defRPr b="0">
                    <a:solidFill>
                      <a:srgbClr val="000000"/>
                    </a:solidFill>
                    <a:latin typeface="+mn-lt"/>
                  </a:defRPr>
                </a:pPr>
                <a:endParaRPr/>
              </a:p>
            </c:rich>
          </c:tx>
          <c:overlay val="0"/>
        </c:title>
        <c:numFmt formatCode="_(* #,##0_);_(* \(#,##0\);_(* &quot;-&quot;??_);_(@_)" sourceLinked="1"/>
        <c:majorTickMark val="none"/>
        <c:minorTickMark val="none"/>
        <c:tickLblPos val="nextTo"/>
        <c:spPr>
          <a:ln/>
        </c:spPr>
        <c:txPr>
          <a:bodyPr/>
          <a:lstStyle/>
          <a:p>
            <a:pPr lvl="0">
              <a:defRPr b="0" i="0">
                <a:solidFill>
                  <a:srgbClr val="000000"/>
                </a:solidFill>
                <a:latin typeface="+mn-lt"/>
              </a:defRPr>
            </a:pPr>
            <a:endParaRPr lang="en-US"/>
          </a:p>
        </c:txPr>
        <c:crossAx val="1418394287"/>
        <c:crosses val="autoZero"/>
        <c:crossBetween val="between"/>
      </c:valAx>
    </c:plotArea>
    <c:legend>
      <c:legendPos val="r"/>
      <c:overlay val="0"/>
      <c:txPr>
        <a:bodyPr/>
        <a:lstStyle/>
        <a:p>
          <a:pPr lvl="0">
            <a:defRPr sz="900" b="0" i="0">
              <a:solidFill>
                <a:srgbClr val="1A1A1A"/>
              </a:solidFill>
              <a:latin typeface="+mn-lt"/>
            </a:defRPr>
          </a:pPr>
          <a:endParaRPr lang="en-US"/>
        </a:p>
      </c:txPr>
    </c:legend>
    <c:plotVisOnly val="1"/>
    <c:dispBlanksAs val="zero"/>
    <c:showDLblsOverMax val="1"/>
  </c:chart>
  <c:spPr>
    <a:solidFill>
      <a:schemeClr val="lt1"/>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38100</xdr:colOff>
      <xdr:row>76</xdr:row>
      <xdr:rowOff>142875</xdr:rowOff>
    </xdr:from>
    <xdr:ext cx="7962900" cy="2495550"/>
    <xdr:graphicFrame macro="">
      <xdr:nvGraphicFramePr>
        <xdr:cNvPr id="647601871" name="Chart 1">
          <a:extLst>
            <a:ext uri="{FF2B5EF4-FFF2-40B4-BE49-F238E27FC236}">
              <a16:creationId xmlns:a16="http://schemas.microsoft.com/office/drawing/2014/main" id="{00000000-0008-0000-0000-0000CF9E9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xdr:col>
      <xdr:colOff>9525</xdr:colOff>
      <xdr:row>100</xdr:row>
      <xdr:rowOff>114300</xdr:rowOff>
    </xdr:from>
    <xdr:ext cx="7639050" cy="2190750"/>
    <xdr:graphicFrame macro="">
      <xdr:nvGraphicFramePr>
        <xdr:cNvPr id="1962592862" name="Chart 2">
          <a:extLst>
            <a:ext uri="{FF2B5EF4-FFF2-40B4-BE49-F238E27FC236}">
              <a16:creationId xmlns:a16="http://schemas.microsoft.com/office/drawing/2014/main" id="{00000000-0008-0000-0000-00005ECAFA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xdr:col>
      <xdr:colOff>180975</xdr:colOff>
      <xdr:row>201</xdr:row>
      <xdr:rowOff>152400</xdr:rowOff>
    </xdr:from>
    <xdr:ext cx="4733925" cy="2333625"/>
    <xdr:graphicFrame macro="">
      <xdr:nvGraphicFramePr>
        <xdr:cNvPr id="30694909" name="Chart 3">
          <a:extLst>
            <a:ext uri="{FF2B5EF4-FFF2-40B4-BE49-F238E27FC236}">
              <a16:creationId xmlns:a16="http://schemas.microsoft.com/office/drawing/2014/main" id="{00000000-0008-0000-0000-0000FD5DD4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8</xdr:col>
      <xdr:colOff>200025</xdr:colOff>
      <xdr:row>181</xdr:row>
      <xdr:rowOff>114300</xdr:rowOff>
    </xdr:from>
    <xdr:ext cx="1828800" cy="2952750"/>
    <xdr:graphicFrame macro="">
      <xdr:nvGraphicFramePr>
        <xdr:cNvPr id="742321049" name="Chart 4">
          <a:extLst>
            <a:ext uri="{FF2B5EF4-FFF2-40B4-BE49-F238E27FC236}">
              <a16:creationId xmlns:a16="http://schemas.microsoft.com/office/drawing/2014/main" id="{00000000-0008-0000-0000-000099EB3E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9</xdr:col>
      <xdr:colOff>0</xdr:colOff>
      <xdr:row>221</xdr:row>
      <xdr:rowOff>0</xdr:rowOff>
    </xdr:from>
    <xdr:ext cx="1771650" cy="2952750"/>
    <xdr:graphicFrame macro="">
      <xdr:nvGraphicFramePr>
        <xdr:cNvPr id="873765856" name="Chart 5">
          <a:extLst>
            <a:ext uri="{FF2B5EF4-FFF2-40B4-BE49-F238E27FC236}">
              <a16:creationId xmlns:a16="http://schemas.microsoft.com/office/drawing/2014/main" id="{00000000-0008-0000-0000-0000E09B1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8</xdr:col>
      <xdr:colOff>314325</xdr:colOff>
      <xdr:row>252</xdr:row>
      <xdr:rowOff>123825</xdr:rowOff>
    </xdr:from>
    <xdr:ext cx="5324475" cy="2743200"/>
    <xdr:graphicFrame macro="">
      <xdr:nvGraphicFramePr>
        <xdr:cNvPr id="840953811" name="Chart 6">
          <a:extLst>
            <a:ext uri="{FF2B5EF4-FFF2-40B4-BE49-F238E27FC236}">
              <a16:creationId xmlns:a16="http://schemas.microsoft.com/office/drawing/2014/main" id="{00000000-0008-0000-0000-0000D3EF1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0</xdr:colOff>
      <xdr:row>281</xdr:row>
      <xdr:rowOff>0</xdr:rowOff>
    </xdr:from>
    <xdr:ext cx="5267325" cy="2743200"/>
    <xdr:graphicFrame macro="">
      <xdr:nvGraphicFramePr>
        <xdr:cNvPr id="1388909192" name="Chart 7">
          <a:extLst>
            <a:ext uri="{FF2B5EF4-FFF2-40B4-BE49-F238E27FC236}">
              <a16:creationId xmlns:a16="http://schemas.microsoft.com/office/drawing/2014/main" id="{00000000-0008-0000-0000-00008812C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4</xdr:col>
      <xdr:colOff>0</xdr:colOff>
      <xdr:row>1</xdr:row>
      <xdr:rowOff>0</xdr:rowOff>
    </xdr:from>
    <xdr:ext cx="95250" cy="104775"/>
    <xdr:pic>
      <xdr:nvPicPr>
        <xdr:cNvPr id="2" name="image1.png" descr="Source: National Statistics Office. Discrepancies rise from staff estimates based on the balance of payment data and the authorities' data on net exports at constant price.&#10;Latest actual data: 2016&#10;Notes: Data prior to 1991 cannot be confirmed by national sources. Data after 2000 has been rebased&#10;National accounts manual used: System of National Accounts (SNA) 1993&#10;GDP valuation: Market prices&#10;Start/end months of reporting year: January/December&#10;Base year: 2010&#10;Chain-weighted: No&#10;Primary domestic currency: Mongolian togrog&#10;Data last updated: 09/2018">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xdr:row>
      <xdr:rowOff>0</xdr:rowOff>
    </xdr:from>
    <xdr:ext cx="95250" cy="104775"/>
    <xdr:pic>
      <xdr:nvPicPr>
        <xdr:cNvPr id="3" name="image1.png" descr="See notes for: &#10;Gross domestic product, constant prices (National currency).">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3</xdr:row>
      <xdr:rowOff>0</xdr:rowOff>
    </xdr:from>
    <xdr:ext cx="95250" cy="104775"/>
    <xdr:pic>
      <xdr:nvPicPr>
        <xdr:cNvPr id="4" name="image1.png" descr="Source: National Statistics Office. Discrepancies rise from staff estimates based on the balance of payment data and the authorities' data on net exports at constant price.&#10;Latest actual data: 2016&#10;Notes: Data prior to 1991 cannot be confirmed by national sources. Data after 2000 has been rebased&#10;National accounts manual used: System of National Accounts (SNA) 1993&#10;GDP valuation: Market prices&#10;Start/end months of reporting year: January/December&#10;Base year: 2010&#10;Chain-weighted: No&#10;Primary domestic currency: Mongolian togrog&#10;Data last updated: 09/2018">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4</xdr:row>
      <xdr:rowOff>0</xdr:rowOff>
    </xdr:from>
    <xdr:ext cx="95250" cy="104775"/>
    <xdr:pic>
      <xdr:nvPicPr>
        <xdr:cNvPr id="5" name="image1.png" descr="See notes for: &#10;Gross domestic product, current prices (National currency).">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5</xdr:row>
      <xdr:rowOff>0</xdr:rowOff>
    </xdr:from>
    <xdr:ext cx="95250" cy="104775"/>
    <xdr:pic>
      <xdr:nvPicPr>
        <xdr:cNvPr id="6" name="image1.png" descr="See notes for: &#10;Gross domestic product, current prices (National currency).">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6</xdr:row>
      <xdr:rowOff>0</xdr:rowOff>
    </xdr:from>
    <xdr:ext cx="95250" cy="104775"/>
    <xdr:pic>
      <xdr:nvPicPr>
        <xdr:cNvPr id="7" name="image1.png" descr="See notes for: &#10;Gross domestic product, constant prices (National currency)&#10;Gross domestic product, current prices (National currency).">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7</xdr:row>
      <xdr:rowOff>0</xdr:rowOff>
    </xdr:from>
    <xdr:ext cx="95250" cy="104775"/>
    <xdr:pic>
      <xdr:nvPicPr>
        <xdr:cNvPr id="8" name="image1.png" descr="See notes for: &#10;Gross domestic product, constant prices (National currency)&#10;Population (Persons).">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8</xdr:row>
      <xdr:rowOff>0</xdr:rowOff>
    </xdr:from>
    <xdr:ext cx="95250" cy="104775"/>
    <xdr:pic>
      <xdr:nvPicPr>
        <xdr:cNvPr id="9" name="image1.png" descr="See notes for: &#10;Gross domestic product, constant prices (National currency)&#10;Population (Persons).">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9</xdr:row>
      <xdr:rowOff>0</xdr:rowOff>
    </xdr:from>
    <xdr:ext cx="95250" cy="104775"/>
    <xdr:pic>
      <xdr:nvPicPr>
        <xdr:cNvPr id="10" name="image1.png" descr="See notes for: &#10;Gross domestic product, current prices (National currency)&#10;Population (Persons).">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10</xdr:row>
      <xdr:rowOff>0</xdr:rowOff>
    </xdr:from>
    <xdr:ext cx="95250" cy="104775"/>
    <xdr:pic>
      <xdr:nvPicPr>
        <xdr:cNvPr id="11" name="image1.png" descr="See notes for: &#10;Gross domestic product, current prices (National currency)&#10;Population (Persons).">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11</xdr:row>
      <xdr:rowOff>0</xdr:rowOff>
    </xdr:from>
    <xdr:ext cx="95250" cy="104775"/>
    <xdr:pic>
      <xdr:nvPicPr>
        <xdr:cNvPr id="12" name="image1.png" descr="See notes for: &#10;Gross domestic product, current prices (National currency)&#10;Population (Persons).">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12</xdr:row>
      <xdr:rowOff>0</xdr:rowOff>
    </xdr:from>
    <xdr:ext cx="95250" cy="104775"/>
    <xdr:pic>
      <xdr:nvPicPr>
        <xdr:cNvPr id="13" name="image1.png" descr="See notes for: &#10;Gross domestic product, current prices (National currency).">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13</xdr:row>
      <xdr:rowOff>0</xdr:rowOff>
    </xdr:from>
    <xdr:ext cx="95250" cy="104775"/>
    <xdr:pic>
      <xdr:nvPicPr>
        <xdr:cNvPr id="14" name="image1.png" descr="See notes for: &#10;Gross domestic product, current prices (National currency).">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14</xdr:row>
      <xdr:rowOff>0</xdr:rowOff>
    </xdr:from>
    <xdr:ext cx="95250" cy="104775"/>
    <xdr:pic>
      <xdr:nvPicPr>
        <xdr:cNvPr id="15" name="image1.png" descr="Source: National Statistics Office. Discrepancies rise from staff estimates based on the balance of payment data and the authorities' data on net exports at constant price.&#10;Latest actual data: 2016&#10;Notes: Data prior to 1991 cannot be confirmed by national sources. Data after 2000 has been rebased&#10;National accounts manual used: System of National Accounts (SNA) 1993&#10;GDP valuation: Market prices&#10;Start/end months of reporting year: January/December&#10;Base year: 2010&#10;Chain-weighted: No&#10;Primary domestic currency: Mongolian togrog&#10;Data last updated: 09/2018">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15</xdr:row>
      <xdr:rowOff>0</xdr:rowOff>
    </xdr:from>
    <xdr:ext cx="95250" cy="104775"/>
    <xdr:pic>
      <xdr:nvPicPr>
        <xdr:cNvPr id="16" name="image1.png" descr="Source: National Statistics Office. Discrepancies rise from staff estimates based on the balance of payment data and the authorities' data on net exports at constant price.&#10;Latest actual data: 2016&#10;Notes: Data prior to 1991 cannot be confirmed by national sources. Data after 2000 has been rebased&#10;National accounts manual used: System of National Accounts (SNA) 1993&#10;GDP valuation: Market prices&#10;Start/end months of reporting year: January/December&#10;Base year: 2010&#10;Chain-weighted: No&#10;Primary domestic currency: Mongolian togrog&#10;Data last updated: 09/2018">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16</xdr:row>
      <xdr:rowOff>0</xdr:rowOff>
    </xdr:from>
    <xdr:ext cx="95250" cy="104775"/>
    <xdr:pic>
      <xdr:nvPicPr>
        <xdr:cNvPr id="17" name="image1.png" descr="Source: National Statistics Office&#10;Latest actual data: 2016/17&#10;Harmonized prices: No&#10;Frequency of source data: Monthly&#10;Base year: 2015/16. Fiscal Year&#10;Primary domestic currency: Mongolian togrog&#10;Data last updated: 09/2018">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17</xdr:row>
      <xdr:rowOff>0</xdr:rowOff>
    </xdr:from>
    <xdr:ext cx="95250" cy="104775"/>
    <xdr:pic>
      <xdr:nvPicPr>
        <xdr:cNvPr id="18" name="image1.png" descr="See notes for: &#10;Inflation, average consumer prices (Index).">
          <a:extLst>
            <a:ext uri="{FF2B5EF4-FFF2-40B4-BE49-F238E27FC236}">
              <a16:creationId xmlns:a16="http://schemas.microsoft.com/office/drawing/2014/main" id="{00000000-0008-0000-0100-00001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18</xdr:row>
      <xdr:rowOff>0</xdr:rowOff>
    </xdr:from>
    <xdr:ext cx="95250" cy="104775"/>
    <xdr:pic>
      <xdr:nvPicPr>
        <xdr:cNvPr id="19" name="image1.png" descr="Source: National Statistics Office&#10;Latest actual data: 2016/17&#10;Harmonized prices: No&#10;Frequency of source data: Monthly&#10;Base year: 2015/16. Fiscal Year&#10;Primary domestic currency: Mongolian togrog&#10;Data last updated: 09/2018">
          <a:extLst>
            <a:ext uri="{FF2B5EF4-FFF2-40B4-BE49-F238E27FC236}">
              <a16:creationId xmlns:a16="http://schemas.microsoft.com/office/drawing/2014/main" id="{00000000-0008-0000-0100-00001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19</xdr:row>
      <xdr:rowOff>0</xdr:rowOff>
    </xdr:from>
    <xdr:ext cx="95250" cy="104775"/>
    <xdr:pic>
      <xdr:nvPicPr>
        <xdr:cNvPr id="20" name="image1.png" descr="See notes for: &#10;Inflation, end of period consumer prices (Index).">
          <a:extLst>
            <a:ext uri="{FF2B5EF4-FFF2-40B4-BE49-F238E27FC236}">
              <a16:creationId xmlns:a16="http://schemas.microsoft.com/office/drawing/2014/main" id="{00000000-0008-0000-0100-00001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20</xdr:row>
      <xdr:rowOff>0</xdr:rowOff>
    </xdr:from>
    <xdr:ext cx="95250" cy="104775"/>
    <xdr:pic>
      <xdr:nvPicPr>
        <xdr:cNvPr id="21" name="image1.png" descr="Source: Central Bank&#10;Latest actual data: 2015&#10;Base year: 2005&#10;Methodology used to derive volumes: Other&#10;Formula used to derive volumes: Data are compiled from customer declaration.&#10;Chain-weighted: No. Data are compiled from customer declaration.&#10;Trade System: General trade&#10;Excluded items in trade: In transit; Other. goods on temporary admission e.g. exports and imports related to trade fairs and exhibitions, goods on less than one year operational lease, goods on repair, gold shipped by BOM for refining,&#10;Oil coverage: Primary or unrefined products&#10;Valuation of exports: Free on board (FOB)&#10;Valuation of imports: Cost, insurance, freight (CIF)&#10;Primary domestic currency: Mongolian togrog&#10;Data last updated: 09/2018">
          <a:extLst>
            <a:ext uri="{FF2B5EF4-FFF2-40B4-BE49-F238E27FC236}">
              <a16:creationId xmlns:a16="http://schemas.microsoft.com/office/drawing/2014/main" id="{00000000-0008-0000-0100-00001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21</xdr:row>
      <xdr:rowOff>0</xdr:rowOff>
    </xdr:from>
    <xdr:ext cx="95250" cy="104775"/>
    <xdr:pic>
      <xdr:nvPicPr>
        <xdr:cNvPr id="22" name="image1.png" descr="Source: Central Bank&#10;Latest actual data: 2015&#10;Base year: 2005&#10;Methodology used to derive volumes: Other&#10;Formula used to derive volumes: Data are compiled from customer declaration.&#10;Chain-weighted: No. Data are compiled from customer declaration.&#10;Trade System: General trade&#10;Excluded items in trade: In transit; Other. goods on temporary admission e.g. exports and imports related to trade fairs and exhibitions, goods on less than one year operational lease, goods on repair, gold shipped by BOM for refining,&#10;Oil coverage: Primary or unrefined products&#10;Valuation of exports: Free on board (FOB)&#10;Valuation of imports: Cost, insurance, freight (CIF)&#10;Primary domestic currency: Mongolian togrog&#10;Data last updated: 09/2018">
          <a:extLst>
            <a:ext uri="{FF2B5EF4-FFF2-40B4-BE49-F238E27FC236}">
              <a16:creationId xmlns:a16="http://schemas.microsoft.com/office/drawing/2014/main" id="{00000000-0008-0000-0100-00001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22</xdr:row>
      <xdr:rowOff>0</xdr:rowOff>
    </xdr:from>
    <xdr:ext cx="95250" cy="104775"/>
    <xdr:pic>
      <xdr:nvPicPr>
        <xdr:cNvPr id="23" name="image1.png" descr="Source: Central Bank&#10;Latest actual data: 2015&#10;Base year: 2005&#10;Methodology used to derive volumes: Other&#10;Formula used to derive volumes: Data are compiled from customer declaration.&#10;Chain-weighted: No. Data are compiled from customer declaration.&#10;Trade System: General trade&#10;Excluded items in trade: In transit; Other. goods on temporary admission e.g. exports and imports related to trade fairs and exhibitions, goods on less than one year operational lease, goods on repair, gold shipped by BOM for refining,&#10;Oil coverage: Primary or unrefined products&#10;Valuation of exports: Free on board (FOB)&#10;Valuation of imports: Cost, insurance, freight (CIF)&#10;Primary domestic currency: Mongolian togrog&#10;Data last updated: 09/2018">
          <a:extLst>
            <a:ext uri="{FF2B5EF4-FFF2-40B4-BE49-F238E27FC236}">
              <a16:creationId xmlns:a16="http://schemas.microsoft.com/office/drawing/2014/main" id="{00000000-0008-0000-0100-00001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23</xdr:row>
      <xdr:rowOff>0</xdr:rowOff>
    </xdr:from>
    <xdr:ext cx="95250" cy="104775"/>
    <xdr:pic>
      <xdr:nvPicPr>
        <xdr:cNvPr id="24" name="image1.png" descr="Source: Central Bank&#10;Latest actual data: 2015&#10;Base year: 2005&#10;Methodology used to derive volumes: Other&#10;Formula used to derive volumes: Data are compiled from customer declaration.&#10;Chain-weighted: No. Data are compiled from customer declaration.&#10;Trade System: General trade&#10;Excluded items in trade: In transit; Other. goods on temporary admission e.g. exports and imports related to trade fairs and exhibitions, goods on less than one year operational lease, goods on repair, gold shipped by BOM for refining,&#10;Oil coverage: Primary or unrefined products&#10;Valuation of exports: Free on board (FOB)&#10;Valuation of imports: Cost, insurance, freight (CIF)&#10;Primary domestic currency: Mongolian togrog&#10;Data last updated: 09/2018">
          <a:extLst>
            <a:ext uri="{FF2B5EF4-FFF2-40B4-BE49-F238E27FC236}">
              <a16:creationId xmlns:a16="http://schemas.microsoft.com/office/drawing/2014/main" id="{00000000-0008-0000-0100-00001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24</xdr:row>
      <xdr:rowOff>0</xdr:rowOff>
    </xdr:from>
    <xdr:ext cx="95250" cy="104775"/>
    <xdr:pic>
      <xdr:nvPicPr>
        <xdr:cNvPr id="25" name="image1.png" descr="Source: National Statistics Office&#10;Latest actual data: 2015&#10;Notes: Unemployment rate is now new data series changed from the one referred to as registered unemployment rate.&#10;Employment type: National definition&#10;Primary domestic currency: Mongolian togrog&#10;Data last updated: 09/2018">
          <a:extLst>
            <a:ext uri="{FF2B5EF4-FFF2-40B4-BE49-F238E27FC236}">
              <a16:creationId xmlns:a16="http://schemas.microsoft.com/office/drawing/2014/main" id="{00000000-0008-0000-0100-000019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25</xdr:row>
      <xdr:rowOff>0</xdr:rowOff>
    </xdr:from>
    <xdr:ext cx="95250" cy="104775"/>
    <xdr:pic>
      <xdr:nvPicPr>
        <xdr:cNvPr id="26" name="image1.png" descr="Source: National Statistics Office&#10;Latest actual data: 2014&#10;Primary domestic currency: Mongolian togrog&#10;Data last updated: 09/2018">
          <a:extLst>
            <a:ext uri="{FF2B5EF4-FFF2-40B4-BE49-F238E27FC236}">
              <a16:creationId xmlns:a16="http://schemas.microsoft.com/office/drawing/2014/main" id="{00000000-0008-0000-0100-00001A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26</xdr:row>
      <xdr:rowOff>0</xdr:rowOff>
    </xdr:from>
    <xdr:ext cx="95250" cy="104775"/>
    <xdr:pic>
      <xdr:nvPicPr>
        <xdr:cNvPr id="27" name="image1.png" descr="Source: Ministry of Finance or Treasury&#10;Latest actual data: 2016&#10;Start/end months of reporting year: January/December&#10;GFS Manual used: Government Finance Statistics Manual (GFSM) 2001&#10;Basis of recording: Cash&#10;General government includes: Central Government; State Government; Local Government; Social Security Funds; Other&#10;Valuation of public debt: Face value&#10;Primary domestic currency: Mongolian togrog&#10;Data last updated: 09/2018">
          <a:extLst>
            <a:ext uri="{FF2B5EF4-FFF2-40B4-BE49-F238E27FC236}">
              <a16:creationId xmlns:a16="http://schemas.microsoft.com/office/drawing/2014/main" id="{00000000-0008-0000-0100-00001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27</xdr:row>
      <xdr:rowOff>0</xdr:rowOff>
    </xdr:from>
    <xdr:ext cx="95250" cy="104775"/>
    <xdr:pic>
      <xdr:nvPicPr>
        <xdr:cNvPr id="28" name="image1.png" descr="See notes for: &#10;General government revenue (National currency).">
          <a:extLst>
            <a:ext uri="{FF2B5EF4-FFF2-40B4-BE49-F238E27FC236}">
              <a16:creationId xmlns:a16="http://schemas.microsoft.com/office/drawing/2014/main" id="{00000000-0008-0000-0100-00001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28</xdr:row>
      <xdr:rowOff>0</xdr:rowOff>
    </xdr:from>
    <xdr:ext cx="95250" cy="104775"/>
    <xdr:pic>
      <xdr:nvPicPr>
        <xdr:cNvPr id="29" name="image1.png" descr="Source: Ministry of Finance or Treasury&#10;Latest actual data: 2016&#10;Start/end months of reporting year: January/December&#10;GFS Manual used: Government Finance Statistics Manual (GFSM) 2001&#10;Basis of recording: Cash&#10;General government includes: Central Government; State Government; Local Government; Social Security Funds; Other&#10;Valuation of public debt: Face value&#10;Primary domestic currency: Mongolian togrog&#10;Data last updated: 09/2018">
          <a:extLst>
            <a:ext uri="{FF2B5EF4-FFF2-40B4-BE49-F238E27FC236}">
              <a16:creationId xmlns:a16="http://schemas.microsoft.com/office/drawing/2014/main" id="{00000000-0008-0000-0100-00001D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29</xdr:row>
      <xdr:rowOff>0</xdr:rowOff>
    </xdr:from>
    <xdr:ext cx="95250" cy="104775"/>
    <xdr:pic>
      <xdr:nvPicPr>
        <xdr:cNvPr id="30" name="image1.png" descr="See notes for: &#10;General government total expenditure (National currency).">
          <a:extLst>
            <a:ext uri="{FF2B5EF4-FFF2-40B4-BE49-F238E27FC236}">
              <a16:creationId xmlns:a16="http://schemas.microsoft.com/office/drawing/2014/main" id="{00000000-0008-0000-0100-00001E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30</xdr:row>
      <xdr:rowOff>0</xdr:rowOff>
    </xdr:from>
    <xdr:ext cx="95250" cy="104775"/>
    <xdr:pic>
      <xdr:nvPicPr>
        <xdr:cNvPr id="31" name="image1.png" descr="Source: Ministry of Finance or Treasury&#10;Latest actual data: 2016&#10;Start/end months of reporting year: January/December&#10;GFS Manual used: Government Finance Statistics Manual (GFSM) 2001&#10;Basis of recording: Cash&#10;General government includes: Central Government; State Government; Local Government; Social Security Funds; Other&#10;Valuation of public debt: Face value&#10;Primary domestic currency: Mongolian togrog&#10;Data last updated: 09/2018">
          <a:extLst>
            <a:ext uri="{FF2B5EF4-FFF2-40B4-BE49-F238E27FC236}">
              <a16:creationId xmlns:a16="http://schemas.microsoft.com/office/drawing/2014/main" id="{00000000-0008-0000-0100-00001F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31</xdr:row>
      <xdr:rowOff>0</xdr:rowOff>
    </xdr:from>
    <xdr:ext cx="95250" cy="104775"/>
    <xdr:pic>
      <xdr:nvPicPr>
        <xdr:cNvPr id="32" name="image1.png" descr="See notes for: &#10;General government net lending/borrowing (National currency).">
          <a:extLst>
            <a:ext uri="{FF2B5EF4-FFF2-40B4-BE49-F238E27FC236}">
              <a16:creationId xmlns:a16="http://schemas.microsoft.com/office/drawing/2014/main" id="{00000000-0008-0000-0100-000020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32</xdr:row>
      <xdr:rowOff>0</xdr:rowOff>
    </xdr:from>
    <xdr:ext cx="95250" cy="104775"/>
    <xdr:pic>
      <xdr:nvPicPr>
        <xdr:cNvPr id="33" name="image1.png" descr="Source: Ministry of Finance or Treasury&#10;Latest actual data: 2016&#10;Start/end months of reporting year: January/December&#10;GFS Manual used: Government Finance Statistics Manual (GFSM) 2001&#10;Basis of recording: Cash&#10;General government includes: Central Government; State Government; Local Government; Social Security Funds; Other&#10;Valuation of public debt: Face value&#10;Primary domestic currency: Mongolian togrog&#10;Data last updated: 09/2018">
          <a:extLst>
            <a:ext uri="{FF2B5EF4-FFF2-40B4-BE49-F238E27FC236}">
              <a16:creationId xmlns:a16="http://schemas.microsoft.com/office/drawing/2014/main" id="{00000000-0008-0000-0100-000021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33</xdr:row>
      <xdr:rowOff>0</xdr:rowOff>
    </xdr:from>
    <xdr:ext cx="95250" cy="104775"/>
    <xdr:pic>
      <xdr:nvPicPr>
        <xdr:cNvPr id="34" name="image1.png" descr="See notes for: &#10;General government primary net lending/borrowing (National currency).">
          <a:extLst>
            <a:ext uri="{FF2B5EF4-FFF2-40B4-BE49-F238E27FC236}">
              <a16:creationId xmlns:a16="http://schemas.microsoft.com/office/drawing/2014/main" id="{00000000-0008-0000-0100-00002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34</xdr:row>
      <xdr:rowOff>0</xdr:rowOff>
    </xdr:from>
    <xdr:ext cx="95250" cy="104775"/>
    <xdr:pic>
      <xdr:nvPicPr>
        <xdr:cNvPr id="35" name="image1.png" descr="Source: Ministry of Finance or Treasury&#10;Latest actual data: 2016&#10;Start/end months of reporting year: January/December&#10;GFS Manual used: Government Finance Statistics Manual (GFSM) 2001&#10;Basis of recording: Cash&#10;General government includes: Central Government; State Government; Local Government; Social Security Funds; Other&#10;Valuation of public debt: Face value&#10;Primary domestic currency: Mongolian togrog&#10;Data last updated: 09/2018">
          <a:extLst>
            <a:ext uri="{FF2B5EF4-FFF2-40B4-BE49-F238E27FC236}">
              <a16:creationId xmlns:a16="http://schemas.microsoft.com/office/drawing/2014/main" id="{00000000-0008-0000-0100-00002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35</xdr:row>
      <xdr:rowOff>0</xdr:rowOff>
    </xdr:from>
    <xdr:ext cx="95250" cy="104775"/>
    <xdr:pic>
      <xdr:nvPicPr>
        <xdr:cNvPr id="36" name="image1.png" descr="Source: Central Bank&#10;Latest actual data: 2016&#10;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10;Primary domestic currency: Mongolian togrog&#10;Data last updated: 09/2018">
          <a:extLst>
            <a:ext uri="{FF2B5EF4-FFF2-40B4-BE49-F238E27FC236}">
              <a16:creationId xmlns:a16="http://schemas.microsoft.com/office/drawing/2014/main" id="{00000000-0008-0000-0100-00002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36</xdr:row>
      <xdr:rowOff>0</xdr:rowOff>
    </xdr:from>
    <xdr:ext cx="95250" cy="104775"/>
    <xdr:pic>
      <xdr:nvPicPr>
        <xdr:cNvPr id="37" name="image1.png" descr="See notes for: &#10;Gross domestic product, current prices (National currency)&#10;Current account balance (U.S. dollars).">
          <a:extLst>
            <a:ext uri="{FF2B5EF4-FFF2-40B4-BE49-F238E27FC236}">
              <a16:creationId xmlns:a16="http://schemas.microsoft.com/office/drawing/2014/main" id="{00000000-0008-0000-0100-00002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16" workbookViewId="0">
      <selection activeCell="D43" sqref="D43"/>
    </sheetView>
  </sheetViews>
  <sheetFormatPr defaultColWidth="14.44140625" defaultRowHeight="15" customHeight="1" x14ac:dyDescent="0.25"/>
  <cols>
    <col min="1" max="1" width="13.44140625" customWidth="1"/>
    <col min="2" max="2" width="38.88671875" customWidth="1"/>
    <col min="3" max="3" width="18" customWidth="1"/>
    <col min="4" max="4" width="20.6640625" customWidth="1"/>
    <col min="5" max="6" width="18.109375" customWidth="1"/>
    <col min="7" max="7" width="13.44140625" customWidth="1"/>
    <col min="8" max="8" width="11.109375" customWidth="1"/>
    <col min="9" max="9" width="9.88671875" customWidth="1"/>
    <col min="10" max="26" width="9.109375" customWidth="1"/>
  </cols>
  <sheetData>
    <row r="1" spans="1:26" ht="12.75" customHeight="1" x14ac:dyDescent="0.25">
      <c r="A1" s="1" t="s">
        <v>0</v>
      </c>
      <c r="B1" s="2" t="s">
        <v>1</v>
      </c>
      <c r="C1" s="2" t="s">
        <v>2</v>
      </c>
      <c r="D1" s="2" t="s">
        <v>3</v>
      </c>
      <c r="E1" s="2" t="s">
        <v>4</v>
      </c>
      <c r="F1" s="2" t="s">
        <v>3</v>
      </c>
      <c r="G1" s="3" t="s">
        <v>5</v>
      </c>
      <c r="H1" s="3" t="s">
        <v>6</v>
      </c>
      <c r="I1" s="3"/>
      <c r="J1" s="4"/>
      <c r="K1" s="3"/>
      <c r="L1" s="3"/>
      <c r="M1" s="3"/>
      <c r="N1" s="3"/>
      <c r="O1" s="3"/>
      <c r="P1" s="3"/>
      <c r="Q1" s="3"/>
      <c r="R1" s="3"/>
      <c r="S1" s="3"/>
      <c r="T1" s="3"/>
      <c r="U1" s="3"/>
      <c r="V1" s="3"/>
      <c r="W1" s="3"/>
      <c r="X1" s="3"/>
      <c r="Y1" s="3"/>
      <c r="Z1" s="3"/>
    </row>
    <row r="2" spans="1:26" ht="12.75" customHeight="1" x14ac:dyDescent="0.3">
      <c r="A2" s="5">
        <v>2015</v>
      </c>
      <c r="B2" s="6">
        <v>15850726.1</v>
      </c>
      <c r="C2" s="6">
        <v>185739.5</v>
      </c>
      <c r="D2" s="7">
        <v>1.1718043629559659E-2</v>
      </c>
      <c r="E2" s="6">
        <v>581851</v>
      </c>
      <c r="F2" s="7">
        <v>3.6708160643820605E-2</v>
      </c>
      <c r="G2" s="8"/>
      <c r="H2" s="8"/>
      <c r="I2" s="9"/>
      <c r="J2" s="10"/>
      <c r="K2" s="9"/>
      <c r="L2" s="9"/>
      <c r="M2" s="9"/>
      <c r="N2" s="9"/>
      <c r="O2" s="9"/>
      <c r="P2" s="9"/>
      <c r="Q2" s="9"/>
      <c r="R2" s="9"/>
      <c r="S2" s="9"/>
      <c r="T2" s="9"/>
      <c r="U2" s="9"/>
      <c r="V2" s="9"/>
      <c r="W2" s="9"/>
      <c r="X2" s="9"/>
      <c r="Y2" s="9"/>
      <c r="Z2" s="9"/>
    </row>
    <row r="3" spans="1:26" ht="12.75" customHeight="1" x14ac:dyDescent="0.3">
      <c r="A3" s="5">
        <v>2016</v>
      </c>
      <c r="B3" s="6">
        <v>16035924.9</v>
      </c>
      <c r="C3" s="6">
        <v>185634.2</v>
      </c>
      <c r="D3" s="7">
        <v>1.1576145508139665E-2</v>
      </c>
      <c r="E3" s="6">
        <v>657478</v>
      </c>
      <c r="F3" s="7">
        <v>4.1000316732588339E-2</v>
      </c>
      <c r="G3" s="8">
        <f t="shared" ref="G3:G6" si="0">E3/E2-1</f>
        <v>0.12997657475882995</v>
      </c>
      <c r="H3" s="11">
        <f t="shared" ref="H3:H6" si="1">B4/B3-1</f>
        <v>5.3370379653000288E-2</v>
      </c>
      <c r="I3" s="9"/>
      <c r="J3" s="10"/>
      <c r="K3" s="9"/>
      <c r="L3" s="9"/>
      <c r="M3" s="9"/>
      <c r="N3" s="9"/>
      <c r="O3" s="9"/>
      <c r="P3" s="9"/>
      <c r="Q3" s="9"/>
      <c r="R3" s="9"/>
      <c r="S3" s="9"/>
      <c r="T3" s="9"/>
      <c r="U3" s="9"/>
      <c r="V3" s="9"/>
      <c r="W3" s="9"/>
      <c r="X3" s="9"/>
      <c r="Y3" s="9"/>
      <c r="Z3" s="9"/>
    </row>
    <row r="4" spans="1:26" ht="12.75" customHeight="1" x14ac:dyDescent="0.3">
      <c r="A4" s="5">
        <v>2017</v>
      </c>
      <c r="B4" s="6">
        <v>16891768.300000001</v>
      </c>
      <c r="C4" s="6">
        <v>189346.8</v>
      </c>
      <c r="D4" s="7">
        <v>1.1209412575236423E-2</v>
      </c>
      <c r="E4" s="6">
        <v>674899</v>
      </c>
      <c r="F4" s="7">
        <v>3.9954313131325629E-2</v>
      </c>
      <c r="G4" s="8">
        <f t="shared" si="0"/>
        <v>2.6496704072227484E-2</v>
      </c>
      <c r="H4" s="12">
        <f t="shared" si="1"/>
        <v>7.2466297089807785E-2</v>
      </c>
      <c r="I4" s="9"/>
      <c r="J4" s="10"/>
      <c r="K4" s="9"/>
      <c r="L4" s="9"/>
      <c r="M4" s="9"/>
      <c r="N4" s="9"/>
      <c r="O4" s="9"/>
      <c r="P4" s="9"/>
      <c r="Q4" s="9"/>
      <c r="R4" s="9"/>
      <c r="S4" s="9"/>
      <c r="T4" s="9"/>
      <c r="U4" s="9"/>
      <c r="V4" s="9"/>
      <c r="W4" s="9"/>
      <c r="X4" s="9"/>
      <c r="Y4" s="9"/>
      <c r="Z4" s="9"/>
    </row>
    <row r="5" spans="1:26" ht="12.75" customHeight="1" x14ac:dyDescent="0.3">
      <c r="A5" s="5">
        <v>2018</v>
      </c>
      <c r="B5" s="6">
        <v>18115852.199999999</v>
      </c>
      <c r="C5" s="6">
        <v>194282.3</v>
      </c>
      <c r="D5" s="7">
        <v>1.0724436137760055E-2</v>
      </c>
      <c r="E5" s="6">
        <v>737723</v>
      </c>
      <c r="F5" s="7">
        <v>4.0722511525016748E-2</v>
      </c>
      <c r="G5" s="8">
        <f t="shared" si="0"/>
        <v>9.3086521094267516E-2</v>
      </c>
      <c r="H5" s="12">
        <f t="shared" si="1"/>
        <v>5.0991683405321675E-2</v>
      </c>
      <c r="I5" s="9"/>
      <c r="J5" s="10"/>
      <c r="K5" s="9"/>
      <c r="L5" s="9"/>
      <c r="M5" s="9"/>
      <c r="N5" s="9"/>
      <c r="O5" s="9"/>
      <c r="P5" s="9"/>
      <c r="Q5" s="9"/>
      <c r="R5" s="9"/>
      <c r="S5" s="9"/>
      <c r="T5" s="9"/>
      <c r="U5" s="9"/>
      <c r="V5" s="9"/>
      <c r="W5" s="9"/>
      <c r="X5" s="9"/>
      <c r="Y5" s="9"/>
      <c r="Z5" s="9"/>
    </row>
    <row r="6" spans="1:26" ht="12.75" customHeight="1" x14ac:dyDescent="0.3">
      <c r="A6" s="5">
        <v>2019</v>
      </c>
      <c r="B6" s="6">
        <v>19039610</v>
      </c>
      <c r="C6" s="6">
        <v>202226.9</v>
      </c>
      <c r="D6" s="7">
        <v>1.0621378274029772E-2</v>
      </c>
      <c r="E6" s="6">
        <v>823888</v>
      </c>
      <c r="F6" s="7">
        <v>4.3272314926618767E-2</v>
      </c>
      <c r="G6" s="8">
        <f t="shared" si="0"/>
        <v>0.11679858158143364</v>
      </c>
      <c r="H6" s="8">
        <f t="shared" si="1"/>
        <v>-1</v>
      </c>
      <c r="I6" s="9"/>
      <c r="J6" s="10"/>
      <c r="K6" s="9"/>
      <c r="L6" s="9"/>
      <c r="M6" s="9"/>
      <c r="N6" s="9"/>
      <c r="O6" s="9"/>
      <c r="P6" s="9"/>
      <c r="Q6" s="9"/>
      <c r="R6" s="9"/>
      <c r="S6" s="9"/>
      <c r="T6" s="9"/>
      <c r="U6" s="9"/>
      <c r="V6" s="9"/>
      <c r="W6" s="9"/>
      <c r="X6" s="9"/>
      <c r="Y6" s="9"/>
      <c r="Z6" s="9"/>
    </row>
    <row r="7" spans="1:26" ht="12.75" customHeight="1" x14ac:dyDescent="0.3">
      <c r="A7" s="9"/>
      <c r="B7" s="9"/>
      <c r="C7" s="9"/>
      <c r="D7" s="9"/>
      <c r="E7" s="9"/>
      <c r="F7" s="9"/>
      <c r="G7" s="9"/>
      <c r="H7" s="9"/>
      <c r="I7" s="9"/>
      <c r="J7" s="10"/>
      <c r="K7" s="9"/>
      <c r="L7" s="9"/>
      <c r="M7" s="9"/>
      <c r="N7" s="9"/>
      <c r="O7" s="9"/>
      <c r="P7" s="9"/>
      <c r="Q7" s="9"/>
      <c r="R7" s="9"/>
      <c r="S7" s="9"/>
      <c r="T7" s="9"/>
      <c r="U7" s="9"/>
      <c r="V7" s="9"/>
      <c r="W7" s="9"/>
      <c r="X7" s="9"/>
      <c r="Y7" s="9"/>
      <c r="Z7" s="9"/>
    </row>
    <row r="8" spans="1:26" ht="12.75" customHeight="1" x14ac:dyDescent="0.3">
      <c r="A8" s="9"/>
      <c r="B8" s="9"/>
      <c r="C8" s="9"/>
      <c r="D8" s="9"/>
      <c r="E8" s="9"/>
      <c r="F8" s="9"/>
      <c r="G8" s="9"/>
      <c r="H8" s="9"/>
      <c r="I8" s="9"/>
      <c r="J8" s="10"/>
      <c r="K8" s="9"/>
      <c r="L8" s="9"/>
      <c r="M8" s="9"/>
      <c r="N8" s="9"/>
      <c r="O8" s="9"/>
      <c r="P8" s="9"/>
      <c r="Q8" s="9"/>
      <c r="R8" s="9"/>
      <c r="S8" s="9"/>
      <c r="T8" s="9"/>
      <c r="U8" s="9"/>
      <c r="V8" s="9"/>
      <c r="W8" s="9"/>
      <c r="X8" s="9"/>
      <c r="Y8" s="9"/>
      <c r="Z8" s="9"/>
    </row>
    <row r="9" spans="1:26" ht="12.75" customHeight="1" x14ac:dyDescent="0.3">
      <c r="A9" s="9"/>
      <c r="B9" s="9"/>
      <c r="C9" s="9"/>
      <c r="D9" s="9"/>
      <c r="E9" s="9"/>
      <c r="F9" s="9"/>
      <c r="G9" s="9"/>
      <c r="H9" s="9"/>
      <c r="I9" s="9"/>
      <c r="J9" s="10"/>
      <c r="K9" s="9"/>
      <c r="L9" s="9"/>
      <c r="M9" s="9"/>
      <c r="N9" s="9"/>
      <c r="O9" s="9"/>
      <c r="P9" s="9"/>
      <c r="Q9" s="9"/>
      <c r="R9" s="9"/>
      <c r="S9" s="9"/>
      <c r="T9" s="9"/>
      <c r="U9" s="9"/>
      <c r="V9" s="9"/>
      <c r="W9" s="9"/>
      <c r="X9" s="9"/>
      <c r="Y9" s="9"/>
      <c r="Z9" s="9"/>
    </row>
    <row r="10" spans="1:26" ht="12.75" customHeight="1" x14ac:dyDescent="0.3">
      <c r="A10" s="13" t="s">
        <v>7</v>
      </c>
      <c r="B10" s="13" t="s">
        <v>8</v>
      </c>
      <c r="C10" s="13">
        <v>2014</v>
      </c>
      <c r="D10" s="13">
        <v>2015</v>
      </c>
      <c r="E10" s="13">
        <v>2016</v>
      </c>
      <c r="F10" s="13">
        <v>2017</v>
      </c>
      <c r="G10" s="13">
        <v>2018</v>
      </c>
      <c r="H10" s="9">
        <v>2019</v>
      </c>
      <c r="I10" s="9"/>
      <c r="J10" s="10"/>
      <c r="K10" s="9"/>
      <c r="L10" s="9"/>
      <c r="M10" s="9"/>
      <c r="N10" s="9"/>
      <c r="O10" s="9"/>
      <c r="P10" s="9"/>
      <c r="Q10" s="9"/>
      <c r="R10" s="9"/>
      <c r="S10" s="9"/>
      <c r="T10" s="9"/>
      <c r="U10" s="9"/>
      <c r="V10" s="9"/>
      <c r="W10" s="9"/>
      <c r="X10" s="9"/>
      <c r="Y10" s="9"/>
      <c r="Z10" s="9"/>
    </row>
    <row r="11" spans="1:26" ht="12.75" customHeight="1" x14ac:dyDescent="0.3">
      <c r="A11" s="14" t="s">
        <v>9</v>
      </c>
      <c r="B11" s="14" t="s">
        <v>10</v>
      </c>
      <c r="C11" s="15">
        <v>2995949</v>
      </c>
      <c r="D11" s="15">
        <v>3057778</v>
      </c>
      <c r="E11" s="15">
        <v>3119935</v>
      </c>
      <c r="F11" s="15">
        <v>3177899</v>
      </c>
      <c r="G11" s="15">
        <v>3238479</v>
      </c>
      <c r="H11" s="9"/>
      <c r="I11" s="9"/>
      <c r="J11" s="10"/>
      <c r="K11" s="9"/>
      <c r="L11" s="9"/>
      <c r="M11" s="9"/>
      <c r="N11" s="9"/>
      <c r="O11" s="9"/>
      <c r="P11" s="9"/>
      <c r="Q11" s="9"/>
      <c r="R11" s="9"/>
      <c r="S11" s="9"/>
      <c r="T11" s="9"/>
      <c r="U11" s="9"/>
      <c r="V11" s="9"/>
      <c r="W11" s="9"/>
      <c r="X11" s="9"/>
      <c r="Y11" s="9"/>
      <c r="Z11" s="9"/>
    </row>
    <row r="12" spans="1:26" ht="12.75" customHeight="1" x14ac:dyDescent="0.3">
      <c r="A12" s="14" t="s">
        <v>9</v>
      </c>
      <c r="B12" s="14" t="s">
        <v>11</v>
      </c>
      <c r="C12" s="15">
        <v>345968</v>
      </c>
      <c r="D12" s="15">
        <v>386866</v>
      </c>
      <c r="E12" s="15">
        <v>394514</v>
      </c>
      <c r="F12" s="15">
        <v>393984</v>
      </c>
      <c r="G12" s="15">
        <v>391125</v>
      </c>
      <c r="H12" s="9"/>
      <c r="I12" s="9"/>
      <c r="J12" s="10"/>
      <c r="K12" s="9"/>
      <c r="L12" s="9"/>
      <c r="M12" s="9"/>
      <c r="N12" s="9"/>
      <c r="O12" s="9"/>
      <c r="P12" s="9"/>
      <c r="Q12" s="9"/>
      <c r="R12" s="9"/>
      <c r="S12" s="9"/>
      <c r="T12" s="9"/>
      <c r="U12" s="9"/>
      <c r="V12" s="9"/>
      <c r="W12" s="9"/>
      <c r="X12" s="9"/>
      <c r="Y12" s="9"/>
      <c r="Z12" s="9"/>
    </row>
    <row r="13" spans="1:26" ht="12.75" customHeight="1" x14ac:dyDescent="0.3">
      <c r="A13" s="14" t="s">
        <v>9</v>
      </c>
      <c r="B13" s="16">
        <v>43960</v>
      </c>
      <c r="C13" s="15">
        <v>271346</v>
      </c>
      <c r="D13" s="15">
        <v>298808</v>
      </c>
      <c r="E13" s="15">
        <v>322575</v>
      </c>
      <c r="F13" s="15">
        <v>341311</v>
      </c>
      <c r="G13" s="15">
        <v>358379</v>
      </c>
      <c r="H13" s="9"/>
      <c r="I13" s="9"/>
      <c r="J13" s="10"/>
      <c r="K13" s="9"/>
      <c r="L13" s="9"/>
      <c r="M13" s="9"/>
      <c r="N13" s="9"/>
      <c r="O13" s="9"/>
      <c r="P13" s="9"/>
      <c r="Q13" s="9"/>
      <c r="R13" s="9"/>
      <c r="S13" s="9"/>
      <c r="T13" s="9"/>
      <c r="U13" s="9"/>
      <c r="V13" s="9"/>
      <c r="W13" s="9"/>
      <c r="X13" s="9"/>
      <c r="Y13" s="9"/>
      <c r="Z13" s="9"/>
    </row>
    <row r="14" spans="1:26" ht="12.75" customHeight="1" x14ac:dyDescent="0.3">
      <c r="A14" s="14" t="s">
        <v>9</v>
      </c>
      <c r="B14" s="16">
        <v>44118</v>
      </c>
      <c r="C14" s="15">
        <v>224132</v>
      </c>
      <c r="D14" s="15">
        <v>219332</v>
      </c>
      <c r="E14" s="15">
        <v>220429</v>
      </c>
      <c r="F14" s="15">
        <v>232601</v>
      </c>
      <c r="G14" s="15">
        <v>252548</v>
      </c>
      <c r="H14" s="15"/>
      <c r="I14" s="9"/>
      <c r="J14" s="10"/>
      <c r="K14" s="9"/>
      <c r="L14" s="9"/>
      <c r="M14" s="9"/>
      <c r="N14" s="9"/>
      <c r="O14" s="9"/>
      <c r="P14" s="9"/>
      <c r="Q14" s="9"/>
      <c r="R14" s="9"/>
      <c r="S14" s="9"/>
      <c r="T14" s="9"/>
      <c r="U14" s="9"/>
      <c r="V14" s="9"/>
      <c r="W14" s="9"/>
      <c r="X14" s="9"/>
      <c r="Y14" s="9"/>
      <c r="Z14" s="9"/>
    </row>
    <row r="15" spans="1:26" ht="12.75" customHeight="1" x14ac:dyDescent="0.3">
      <c r="A15" s="14" t="s">
        <v>9</v>
      </c>
      <c r="B15" s="14" t="s">
        <v>12</v>
      </c>
      <c r="C15" s="15">
        <v>244337</v>
      </c>
      <c r="D15" s="15">
        <v>239910</v>
      </c>
      <c r="E15" s="15">
        <v>236400</v>
      </c>
      <c r="F15" s="15">
        <v>233001</v>
      </c>
      <c r="G15" s="15">
        <v>228402</v>
      </c>
      <c r="H15" s="15"/>
      <c r="I15" s="9"/>
      <c r="J15" s="10"/>
      <c r="K15" s="9"/>
      <c r="L15" s="9"/>
      <c r="M15" s="9"/>
      <c r="N15" s="9"/>
      <c r="O15" s="9"/>
      <c r="P15" s="9"/>
      <c r="Q15" s="9"/>
      <c r="R15" s="9"/>
      <c r="S15" s="9"/>
      <c r="T15" s="9"/>
      <c r="U15" s="9"/>
      <c r="V15" s="9"/>
      <c r="W15" s="9"/>
      <c r="X15" s="9"/>
      <c r="Y15" s="9"/>
      <c r="Z15" s="9"/>
    </row>
    <row r="16" spans="1:26" ht="12.75" customHeight="1" x14ac:dyDescent="0.3">
      <c r="A16" s="14" t="s">
        <v>9</v>
      </c>
      <c r="B16" s="14" t="s">
        <v>13</v>
      </c>
      <c r="C16" s="15">
        <v>278214</v>
      </c>
      <c r="D16" s="15">
        <v>267844</v>
      </c>
      <c r="E16" s="15">
        <v>255144</v>
      </c>
      <c r="F16" s="15">
        <v>244980</v>
      </c>
      <c r="G16" s="15">
        <v>244971</v>
      </c>
      <c r="H16" s="15"/>
      <c r="I16" s="9" t="s">
        <v>14</v>
      </c>
      <c r="J16" s="10"/>
      <c r="K16" s="9"/>
      <c r="L16" s="9"/>
      <c r="M16" s="9"/>
      <c r="N16" s="9"/>
      <c r="O16" s="9"/>
      <c r="P16" s="9"/>
      <c r="Q16" s="9"/>
      <c r="R16" s="9"/>
      <c r="S16" s="9"/>
      <c r="T16" s="9"/>
      <c r="U16" s="9"/>
      <c r="V16" s="9"/>
      <c r="W16" s="9"/>
      <c r="X16" s="9"/>
      <c r="Y16" s="9"/>
      <c r="Z16" s="9"/>
    </row>
    <row r="17" spans="1:26" ht="12.75" customHeight="1" x14ac:dyDescent="0.3">
      <c r="A17" s="14" t="s">
        <v>9</v>
      </c>
      <c r="B17" s="14" t="s">
        <v>15</v>
      </c>
      <c r="C17" s="15">
        <v>305778</v>
      </c>
      <c r="D17" s="15">
        <v>313709</v>
      </c>
      <c r="E17" s="15">
        <v>314540</v>
      </c>
      <c r="F17" s="15">
        <v>310730</v>
      </c>
      <c r="G17" s="15">
        <v>294550</v>
      </c>
      <c r="H17" s="15">
        <v>277392</v>
      </c>
      <c r="I17" s="10">
        <f t="shared" ref="I17:I21" si="2">+H17*$M$17</f>
        <v>190066.3410499547</v>
      </c>
      <c r="J17" s="17" t="s">
        <v>16</v>
      </c>
      <c r="K17" s="15" t="s">
        <v>17</v>
      </c>
      <c r="L17" s="15">
        <v>2258981</v>
      </c>
      <c r="M17" s="9">
        <f>+L17/SUM(L17:L18)</f>
        <v>0.68519042023545995</v>
      </c>
      <c r="N17" s="9"/>
      <c r="O17" s="9"/>
      <c r="P17" s="9"/>
      <c r="Q17" s="9"/>
      <c r="R17" s="9"/>
      <c r="S17" s="9"/>
      <c r="T17" s="9"/>
      <c r="U17" s="9"/>
      <c r="V17" s="9"/>
      <c r="W17" s="9"/>
      <c r="X17" s="9"/>
      <c r="Y17" s="9"/>
      <c r="Z17" s="9"/>
    </row>
    <row r="18" spans="1:26" ht="12.75" customHeight="1" x14ac:dyDescent="0.3">
      <c r="A18" s="14" t="s">
        <v>9</v>
      </c>
      <c r="B18" s="14" t="s">
        <v>18</v>
      </c>
      <c r="C18" s="15">
        <v>257858</v>
      </c>
      <c r="D18" s="15">
        <v>263538</v>
      </c>
      <c r="E18" s="15">
        <v>273997</v>
      </c>
      <c r="F18" s="15">
        <v>283360</v>
      </c>
      <c r="G18" s="15">
        <v>295098</v>
      </c>
      <c r="H18" s="15">
        <v>304728</v>
      </c>
      <c r="I18" s="10">
        <f t="shared" si="2"/>
        <v>208796.70637751123</v>
      </c>
      <c r="J18" s="17" t="s">
        <v>19</v>
      </c>
      <c r="K18" s="15" t="s">
        <v>17</v>
      </c>
      <c r="L18" s="15">
        <v>1037885</v>
      </c>
      <c r="M18" s="9"/>
      <c r="N18" s="9"/>
      <c r="O18" s="9"/>
      <c r="P18" s="9"/>
      <c r="Q18" s="9"/>
      <c r="R18" s="9"/>
      <c r="S18" s="9"/>
      <c r="T18" s="9"/>
      <c r="U18" s="9"/>
      <c r="V18" s="9"/>
      <c r="W18" s="9"/>
      <c r="X18" s="9"/>
      <c r="Y18" s="9"/>
      <c r="Z18" s="9"/>
    </row>
    <row r="19" spans="1:26" ht="12.75" customHeight="1" x14ac:dyDescent="0.3">
      <c r="A19" s="14" t="s">
        <v>9</v>
      </c>
      <c r="B19" s="14" t="s">
        <v>20</v>
      </c>
      <c r="C19" s="15">
        <v>233392</v>
      </c>
      <c r="D19" s="15">
        <v>232634</v>
      </c>
      <c r="E19" s="15">
        <v>236622</v>
      </c>
      <c r="F19" s="15">
        <v>241307</v>
      </c>
      <c r="G19" s="15">
        <v>244225</v>
      </c>
      <c r="H19" s="15">
        <v>251684</v>
      </c>
      <c r="I19" s="10">
        <f t="shared" si="2"/>
        <v>172451.4657265415</v>
      </c>
      <c r="J19" s="10"/>
      <c r="K19" s="9"/>
      <c r="L19" s="9"/>
      <c r="M19" s="9"/>
      <c r="N19" s="9"/>
      <c r="O19" s="9"/>
      <c r="P19" s="9"/>
      <c r="Q19" s="9"/>
      <c r="R19" s="9"/>
      <c r="S19" s="9"/>
      <c r="T19" s="9"/>
      <c r="U19" s="9"/>
      <c r="V19" s="9"/>
      <c r="W19" s="9"/>
      <c r="X19" s="9"/>
      <c r="Y19" s="9"/>
      <c r="Z19" s="9"/>
    </row>
    <row r="20" spans="1:26" ht="12.75" customHeight="1" x14ac:dyDescent="0.3">
      <c r="A20" s="14" t="s">
        <v>9</v>
      </c>
      <c r="B20" s="14" t="s">
        <v>21</v>
      </c>
      <c r="C20" s="15">
        <v>208711</v>
      </c>
      <c r="D20" s="15">
        <v>208439</v>
      </c>
      <c r="E20" s="15">
        <v>214112</v>
      </c>
      <c r="F20" s="15">
        <v>217532</v>
      </c>
      <c r="G20" s="15">
        <v>221914</v>
      </c>
      <c r="H20" s="15">
        <v>224191</v>
      </c>
      <c r="I20" s="10">
        <f t="shared" si="2"/>
        <v>153613.52550300802</v>
      </c>
      <c r="J20" s="10"/>
      <c r="K20" s="9"/>
      <c r="L20" s="9"/>
      <c r="M20" s="9"/>
      <c r="N20" s="9"/>
      <c r="O20" s="9"/>
      <c r="P20" s="9"/>
      <c r="Q20" s="9"/>
      <c r="R20" s="9"/>
      <c r="S20" s="9"/>
      <c r="T20" s="9"/>
      <c r="U20" s="9"/>
      <c r="V20" s="9"/>
      <c r="W20" s="9"/>
      <c r="X20" s="9"/>
      <c r="Y20" s="9"/>
      <c r="Z20" s="9"/>
    </row>
    <row r="21" spans="1:26" ht="12.75" customHeight="1" x14ac:dyDescent="0.3">
      <c r="A21" s="14" t="s">
        <v>9</v>
      </c>
      <c r="B21" s="14" t="s">
        <v>22</v>
      </c>
      <c r="C21" s="15">
        <v>178475</v>
      </c>
      <c r="D21" s="15">
        <v>178411</v>
      </c>
      <c r="E21" s="15">
        <v>181405</v>
      </c>
      <c r="F21" s="15">
        <v>186765</v>
      </c>
      <c r="G21" s="15">
        <v>191780</v>
      </c>
      <c r="H21" s="15">
        <v>198122</v>
      </c>
      <c r="I21" s="10">
        <f t="shared" si="2"/>
        <v>135751.2964378898</v>
      </c>
      <c r="J21" s="10"/>
      <c r="K21" s="9"/>
      <c r="L21" s="9"/>
      <c r="M21" s="9"/>
      <c r="N21" s="9"/>
      <c r="O21" s="9"/>
      <c r="P21" s="9"/>
      <c r="Q21" s="9"/>
      <c r="R21" s="9"/>
      <c r="S21" s="9"/>
      <c r="T21" s="9"/>
      <c r="U21" s="9"/>
      <c r="V21" s="9"/>
      <c r="W21" s="9"/>
      <c r="X21" s="9"/>
      <c r="Y21" s="9"/>
      <c r="Z21" s="9"/>
    </row>
    <row r="22" spans="1:26" ht="12.75" customHeight="1" x14ac:dyDescent="0.3">
      <c r="A22" s="14" t="s">
        <v>9</v>
      </c>
      <c r="B22" s="14" t="s">
        <v>23</v>
      </c>
      <c r="C22" s="15">
        <v>154443</v>
      </c>
      <c r="D22" s="15">
        <v>152601</v>
      </c>
      <c r="E22" s="15">
        <v>159075</v>
      </c>
      <c r="F22" s="15">
        <v>161016</v>
      </c>
      <c r="G22" s="15">
        <v>164214</v>
      </c>
      <c r="H22" s="15"/>
      <c r="I22" s="9"/>
      <c r="J22" s="10"/>
      <c r="K22" s="9"/>
      <c r="L22" s="9"/>
      <c r="M22" s="9"/>
      <c r="N22" s="9"/>
      <c r="O22" s="9"/>
      <c r="P22" s="9"/>
      <c r="Q22" s="9"/>
      <c r="R22" s="9"/>
      <c r="S22" s="9"/>
      <c r="T22" s="9"/>
      <c r="U22" s="9"/>
      <c r="V22" s="9"/>
      <c r="W22" s="9"/>
      <c r="X22" s="9"/>
      <c r="Y22" s="9"/>
      <c r="Z22" s="9"/>
    </row>
    <row r="23" spans="1:26" ht="12.75" customHeight="1" x14ac:dyDescent="0.3">
      <c r="A23" s="14" t="s">
        <v>9</v>
      </c>
      <c r="B23" s="14" t="s">
        <v>24</v>
      </c>
      <c r="C23" s="15">
        <v>108144</v>
      </c>
      <c r="D23" s="15">
        <v>115125</v>
      </c>
      <c r="E23" s="15">
        <v>119888</v>
      </c>
      <c r="F23" s="15">
        <v>128739</v>
      </c>
      <c r="G23" s="15">
        <v>135542</v>
      </c>
      <c r="H23" s="15"/>
      <c r="I23" s="9"/>
      <c r="J23" s="10"/>
      <c r="K23" s="9"/>
      <c r="L23" s="9"/>
      <c r="M23" s="9"/>
      <c r="N23" s="9"/>
      <c r="O23" s="9"/>
      <c r="P23" s="9"/>
      <c r="Q23" s="9"/>
      <c r="R23" s="9"/>
      <c r="S23" s="9"/>
      <c r="T23" s="9"/>
      <c r="U23" s="9"/>
      <c r="V23" s="9"/>
      <c r="W23" s="9"/>
      <c r="X23" s="9"/>
      <c r="Y23" s="9"/>
      <c r="Z23" s="9"/>
    </row>
    <row r="24" spans="1:26" ht="12.75" customHeight="1" x14ac:dyDescent="0.3">
      <c r="A24" s="14" t="s">
        <v>9</v>
      </c>
      <c r="B24" s="14" t="s">
        <v>25</v>
      </c>
      <c r="C24" s="15">
        <v>66563</v>
      </c>
      <c r="D24" s="15">
        <v>65496</v>
      </c>
      <c r="E24" s="15">
        <v>73940</v>
      </c>
      <c r="F24" s="15">
        <v>79856</v>
      </c>
      <c r="G24" s="15">
        <v>87790</v>
      </c>
      <c r="H24" s="15"/>
      <c r="I24" s="9"/>
      <c r="J24" s="10"/>
      <c r="K24" s="9"/>
      <c r="L24" s="9"/>
      <c r="M24" s="9"/>
      <c r="N24" s="9"/>
      <c r="O24" s="9"/>
      <c r="P24" s="9"/>
      <c r="Q24" s="9"/>
      <c r="R24" s="9"/>
      <c r="S24" s="9"/>
      <c r="T24" s="9"/>
      <c r="U24" s="9"/>
      <c r="V24" s="9"/>
      <c r="W24" s="9"/>
      <c r="X24" s="9"/>
      <c r="Y24" s="9"/>
      <c r="Z24" s="9"/>
    </row>
    <row r="25" spans="1:26" ht="12.75" customHeight="1" x14ac:dyDescent="0.3">
      <c r="A25" s="14" t="s">
        <v>9</v>
      </c>
      <c r="B25" s="14" t="s">
        <v>26</v>
      </c>
      <c r="C25" s="15">
        <v>42307</v>
      </c>
      <c r="D25" s="15">
        <v>43089</v>
      </c>
      <c r="E25" s="15">
        <v>43711</v>
      </c>
      <c r="F25" s="15">
        <v>47326</v>
      </c>
      <c r="G25" s="15">
        <v>50307</v>
      </c>
      <c r="H25" s="15"/>
      <c r="I25" s="9"/>
      <c r="J25" s="10"/>
      <c r="K25" s="9"/>
      <c r="L25" s="9"/>
      <c r="M25" s="9"/>
      <c r="N25" s="9"/>
      <c r="O25" s="9"/>
      <c r="P25" s="9"/>
      <c r="Q25" s="9"/>
      <c r="R25" s="9"/>
      <c r="S25" s="9"/>
      <c r="T25" s="9"/>
      <c r="U25" s="9"/>
      <c r="V25" s="9"/>
      <c r="W25" s="9"/>
      <c r="X25" s="9"/>
      <c r="Y25" s="9"/>
      <c r="Z25" s="9"/>
    </row>
    <row r="26" spans="1:26" ht="12.75" customHeight="1" x14ac:dyDescent="0.3">
      <c r="A26" s="14" t="s">
        <v>9</v>
      </c>
      <c r="B26" s="14" t="s">
        <v>27</v>
      </c>
      <c r="C26" s="15">
        <v>76281</v>
      </c>
      <c r="D26" s="15">
        <v>71976</v>
      </c>
      <c r="E26" s="15">
        <v>73583</v>
      </c>
      <c r="F26" s="15">
        <v>75391</v>
      </c>
      <c r="G26" s="15">
        <v>77634</v>
      </c>
      <c r="H26" s="15"/>
      <c r="I26" s="9"/>
      <c r="J26" s="10"/>
      <c r="K26" s="9"/>
      <c r="L26" s="9"/>
      <c r="M26" s="9"/>
      <c r="N26" s="9"/>
      <c r="O26" s="9"/>
      <c r="P26" s="9"/>
      <c r="Q26" s="9"/>
      <c r="R26" s="9"/>
      <c r="S26" s="9"/>
      <c r="T26" s="9"/>
      <c r="U26" s="9"/>
      <c r="V26" s="9"/>
      <c r="W26" s="9"/>
      <c r="X26" s="9"/>
      <c r="Y26" s="9"/>
      <c r="Z26" s="9"/>
    </row>
    <row r="27" spans="1:26" ht="12.75" customHeight="1" x14ac:dyDescent="0.3">
      <c r="A27" s="14" t="s">
        <v>28</v>
      </c>
      <c r="B27" s="14" t="s">
        <v>10</v>
      </c>
      <c r="C27" s="15">
        <v>1466455</v>
      </c>
      <c r="D27" s="15">
        <v>1503612</v>
      </c>
      <c r="E27" s="15">
        <v>1533983</v>
      </c>
      <c r="F27" s="15">
        <v>1562370</v>
      </c>
      <c r="G27" s="15">
        <v>1591848</v>
      </c>
      <c r="H27" s="9"/>
      <c r="I27" s="9"/>
      <c r="J27" s="10"/>
      <c r="K27" s="9"/>
      <c r="L27" s="9"/>
      <c r="M27" s="9"/>
      <c r="N27" s="9"/>
      <c r="O27" s="9"/>
      <c r="P27" s="9"/>
      <c r="Q27" s="9"/>
      <c r="R27" s="9"/>
      <c r="S27" s="9"/>
      <c r="T27" s="9"/>
      <c r="U27" s="9"/>
      <c r="V27" s="9"/>
      <c r="W27" s="9"/>
      <c r="X27" s="9"/>
      <c r="Y27" s="9"/>
      <c r="Z27" s="9"/>
    </row>
    <row r="28" spans="1:26" ht="12.75" customHeight="1" x14ac:dyDescent="0.3">
      <c r="A28" s="14" t="s">
        <v>28</v>
      </c>
      <c r="B28" s="14" t="s">
        <v>11</v>
      </c>
      <c r="C28" s="15">
        <v>176583</v>
      </c>
      <c r="D28" s="15">
        <v>198115</v>
      </c>
      <c r="E28" s="15">
        <v>201936</v>
      </c>
      <c r="F28" s="15">
        <v>202282</v>
      </c>
      <c r="G28" s="15">
        <v>200715</v>
      </c>
      <c r="H28" s="9"/>
      <c r="I28" s="9"/>
      <c r="J28" s="10"/>
      <c r="K28" s="9"/>
      <c r="L28" s="9"/>
      <c r="M28" s="9"/>
      <c r="N28" s="9"/>
      <c r="O28" s="9"/>
      <c r="P28" s="9"/>
      <c r="Q28" s="9"/>
      <c r="R28" s="9"/>
      <c r="S28" s="9"/>
      <c r="T28" s="9"/>
      <c r="U28" s="9"/>
      <c r="V28" s="9"/>
      <c r="W28" s="9"/>
      <c r="X28" s="9"/>
      <c r="Y28" s="9"/>
      <c r="Z28" s="9"/>
    </row>
    <row r="29" spans="1:26" ht="12.75" customHeight="1" x14ac:dyDescent="0.3">
      <c r="A29" s="14" t="s">
        <v>28</v>
      </c>
      <c r="B29" s="16">
        <v>43960</v>
      </c>
      <c r="C29" s="15">
        <v>137336</v>
      </c>
      <c r="D29" s="15">
        <v>152485</v>
      </c>
      <c r="E29" s="15">
        <v>164768</v>
      </c>
      <c r="F29" s="15">
        <v>174304</v>
      </c>
      <c r="G29" s="15">
        <v>183100</v>
      </c>
      <c r="H29" s="9"/>
      <c r="I29" s="9"/>
      <c r="J29" s="10"/>
      <c r="K29" s="9"/>
      <c r="L29" s="9"/>
      <c r="M29" s="9"/>
      <c r="N29" s="9"/>
      <c r="O29" s="9"/>
      <c r="P29" s="9"/>
      <c r="Q29" s="9"/>
      <c r="R29" s="9"/>
      <c r="S29" s="9"/>
      <c r="T29" s="9"/>
      <c r="U29" s="9"/>
      <c r="V29" s="9"/>
      <c r="W29" s="9"/>
      <c r="X29" s="9"/>
      <c r="Y29" s="9"/>
      <c r="Z29" s="9"/>
    </row>
    <row r="30" spans="1:26" ht="12.75" customHeight="1" x14ac:dyDescent="0.3">
      <c r="A30" s="14" t="s">
        <v>28</v>
      </c>
      <c r="B30" s="16">
        <v>44118</v>
      </c>
      <c r="C30" s="15">
        <v>113306</v>
      </c>
      <c r="D30" s="15">
        <v>111675</v>
      </c>
      <c r="E30" s="15">
        <v>112576</v>
      </c>
      <c r="F30" s="15">
        <v>118653</v>
      </c>
      <c r="G30" s="15">
        <v>128855</v>
      </c>
      <c r="H30" s="9"/>
      <c r="I30" s="9"/>
      <c r="J30" s="10"/>
      <c r="K30" s="9"/>
      <c r="L30" s="9"/>
      <c r="M30" s="9"/>
      <c r="N30" s="9"/>
      <c r="O30" s="9"/>
      <c r="P30" s="9"/>
      <c r="Q30" s="9"/>
      <c r="R30" s="9"/>
      <c r="S30" s="9"/>
      <c r="T30" s="9"/>
      <c r="U30" s="9"/>
      <c r="V30" s="9"/>
      <c r="W30" s="9"/>
      <c r="X30" s="9"/>
      <c r="Y30" s="9"/>
      <c r="Z30" s="9"/>
    </row>
    <row r="31" spans="1:26" ht="12.75" customHeight="1" x14ac:dyDescent="0.3">
      <c r="A31" s="14" t="s">
        <v>28</v>
      </c>
      <c r="B31" s="14" t="s">
        <v>12</v>
      </c>
      <c r="C31" s="15">
        <v>122289</v>
      </c>
      <c r="D31" s="15">
        <v>121780</v>
      </c>
      <c r="E31" s="15">
        <v>119966</v>
      </c>
      <c r="F31" s="15">
        <v>118408</v>
      </c>
      <c r="G31" s="15">
        <v>116247</v>
      </c>
      <c r="H31" s="9"/>
      <c r="I31" s="9"/>
      <c r="J31" s="10"/>
      <c r="K31" s="9"/>
      <c r="L31" s="9"/>
      <c r="M31" s="9"/>
      <c r="N31" s="9"/>
      <c r="O31" s="9"/>
      <c r="P31" s="9"/>
      <c r="Q31" s="9"/>
      <c r="R31" s="9"/>
      <c r="S31" s="9"/>
      <c r="T31" s="9"/>
      <c r="U31" s="9"/>
      <c r="V31" s="9"/>
      <c r="W31" s="9"/>
      <c r="X31" s="9"/>
      <c r="Y31" s="9"/>
      <c r="Z31" s="9"/>
    </row>
    <row r="32" spans="1:26" ht="12.75" customHeight="1" x14ac:dyDescent="0.3">
      <c r="A32" s="14" t="s">
        <v>28</v>
      </c>
      <c r="B32" s="14" t="s">
        <v>13</v>
      </c>
      <c r="C32" s="15">
        <v>138277</v>
      </c>
      <c r="D32" s="15">
        <v>135073</v>
      </c>
      <c r="E32" s="15">
        <v>128877</v>
      </c>
      <c r="F32" s="15">
        <v>123701</v>
      </c>
      <c r="G32" s="15">
        <v>123951</v>
      </c>
      <c r="H32" s="9"/>
      <c r="I32" s="9"/>
      <c r="J32" s="10"/>
      <c r="K32" s="9"/>
      <c r="L32" s="9"/>
      <c r="M32" s="9"/>
      <c r="N32" s="9"/>
      <c r="O32" s="9"/>
      <c r="P32" s="9"/>
      <c r="Q32" s="9"/>
      <c r="R32" s="9"/>
      <c r="S32" s="9"/>
      <c r="T32" s="9"/>
      <c r="U32" s="9"/>
      <c r="V32" s="9"/>
      <c r="W32" s="9"/>
      <c r="X32" s="9"/>
      <c r="Y32" s="9"/>
      <c r="Z32" s="9"/>
    </row>
    <row r="33" spans="1:26" ht="12.75" customHeight="1" x14ac:dyDescent="0.3">
      <c r="A33" s="14" t="s">
        <v>28</v>
      </c>
      <c r="B33" s="14" t="s">
        <v>15</v>
      </c>
      <c r="C33" s="15">
        <v>150842</v>
      </c>
      <c r="D33" s="15">
        <v>157118</v>
      </c>
      <c r="E33" s="15">
        <v>157575</v>
      </c>
      <c r="F33" s="15">
        <v>155846</v>
      </c>
      <c r="G33" s="15">
        <v>147740</v>
      </c>
      <c r="H33" s="9"/>
      <c r="I33" s="9"/>
      <c r="J33" s="10"/>
      <c r="K33" s="9"/>
      <c r="L33" s="9"/>
      <c r="M33" s="9"/>
      <c r="N33" s="9"/>
      <c r="O33" s="9"/>
      <c r="P33" s="9"/>
      <c r="Q33" s="9"/>
      <c r="R33" s="9"/>
      <c r="S33" s="9"/>
      <c r="T33" s="9"/>
      <c r="U33" s="9"/>
      <c r="V33" s="9"/>
      <c r="W33" s="9"/>
      <c r="X33" s="9"/>
      <c r="Y33" s="9"/>
      <c r="Z33" s="9"/>
    </row>
    <row r="34" spans="1:26" ht="12.75" customHeight="1" x14ac:dyDescent="0.3">
      <c r="A34" s="14" t="s">
        <v>28</v>
      </c>
      <c r="B34" s="14" t="s">
        <v>18</v>
      </c>
      <c r="C34" s="15">
        <v>126832</v>
      </c>
      <c r="D34" s="15">
        <v>130591</v>
      </c>
      <c r="E34" s="15">
        <v>136030</v>
      </c>
      <c r="F34" s="15">
        <v>140867</v>
      </c>
      <c r="G34" s="15">
        <v>146913</v>
      </c>
      <c r="H34" s="9"/>
      <c r="I34" s="9"/>
      <c r="J34" s="10"/>
      <c r="K34" s="9"/>
      <c r="L34" s="9"/>
      <c r="M34" s="9"/>
      <c r="N34" s="9"/>
      <c r="O34" s="9"/>
      <c r="P34" s="9"/>
      <c r="Q34" s="9"/>
      <c r="R34" s="9"/>
      <c r="S34" s="9"/>
      <c r="T34" s="9"/>
      <c r="U34" s="9"/>
      <c r="V34" s="9"/>
      <c r="W34" s="9"/>
      <c r="X34" s="9"/>
      <c r="Y34" s="9"/>
      <c r="Z34" s="9"/>
    </row>
    <row r="35" spans="1:26" ht="12.75" customHeight="1" x14ac:dyDescent="0.3">
      <c r="A35" s="14" t="s">
        <v>28</v>
      </c>
      <c r="B35" s="14" t="s">
        <v>20</v>
      </c>
      <c r="C35" s="15">
        <v>114170</v>
      </c>
      <c r="D35" s="15">
        <v>114492</v>
      </c>
      <c r="E35" s="15">
        <v>116417</v>
      </c>
      <c r="F35" s="15">
        <v>118861</v>
      </c>
      <c r="G35" s="15">
        <v>120394</v>
      </c>
      <c r="H35" s="9"/>
      <c r="I35" s="9"/>
      <c r="J35" s="10"/>
      <c r="K35" s="9"/>
      <c r="L35" s="9"/>
      <c r="M35" s="9"/>
      <c r="N35" s="9"/>
      <c r="O35" s="9"/>
      <c r="P35" s="9"/>
      <c r="Q35" s="9"/>
      <c r="R35" s="9"/>
      <c r="S35" s="9"/>
      <c r="T35" s="9"/>
      <c r="U35" s="9"/>
      <c r="V35" s="9"/>
      <c r="W35" s="9"/>
      <c r="X35" s="9"/>
      <c r="Y35" s="9"/>
      <c r="Z35" s="9"/>
    </row>
    <row r="36" spans="1:26" ht="12.75" customHeight="1" x14ac:dyDescent="0.3">
      <c r="A36" s="14" t="s">
        <v>28</v>
      </c>
      <c r="B36" s="14" t="s">
        <v>21</v>
      </c>
      <c r="C36" s="15">
        <v>101320</v>
      </c>
      <c r="D36" s="15">
        <v>100801</v>
      </c>
      <c r="E36" s="15">
        <v>103502</v>
      </c>
      <c r="F36" s="15">
        <v>105370</v>
      </c>
      <c r="G36" s="15">
        <v>107578</v>
      </c>
      <c r="H36" s="9"/>
      <c r="I36" s="9"/>
      <c r="J36" s="10"/>
      <c r="K36" s="9"/>
      <c r="L36" s="9"/>
      <c r="M36" s="9"/>
      <c r="N36" s="9"/>
      <c r="O36" s="9"/>
      <c r="P36" s="9"/>
      <c r="Q36" s="9"/>
      <c r="R36" s="9"/>
      <c r="S36" s="9"/>
      <c r="T36" s="9"/>
      <c r="U36" s="9"/>
      <c r="V36" s="9"/>
      <c r="W36" s="9"/>
      <c r="X36" s="9"/>
      <c r="Y36" s="9"/>
      <c r="Z36" s="9"/>
    </row>
    <row r="37" spans="1:26" ht="12.75" customHeight="1" x14ac:dyDescent="0.3">
      <c r="A37" s="14" t="s">
        <v>28</v>
      </c>
      <c r="B37" s="14" t="s">
        <v>22</v>
      </c>
      <c r="C37" s="15">
        <v>84934</v>
      </c>
      <c r="D37" s="15">
        <v>84610</v>
      </c>
      <c r="E37" s="15">
        <v>86238</v>
      </c>
      <c r="F37" s="15">
        <v>88673</v>
      </c>
      <c r="G37" s="15">
        <v>91409</v>
      </c>
      <c r="H37" s="9"/>
      <c r="I37" s="9"/>
      <c r="J37" s="10"/>
      <c r="K37" s="9"/>
      <c r="L37" s="9"/>
      <c r="M37" s="9"/>
      <c r="N37" s="9"/>
      <c r="O37" s="9"/>
      <c r="P37" s="9"/>
      <c r="Q37" s="9"/>
      <c r="R37" s="9"/>
      <c r="S37" s="9"/>
      <c r="T37" s="9"/>
      <c r="U37" s="9"/>
      <c r="V37" s="9"/>
      <c r="W37" s="9"/>
      <c r="X37" s="9"/>
      <c r="Y37" s="9"/>
      <c r="Z37" s="9"/>
    </row>
    <row r="38" spans="1:26" ht="12.75" customHeight="1" x14ac:dyDescent="0.3">
      <c r="A38" s="14" t="s">
        <v>28</v>
      </c>
      <c r="B38" s="14" t="s">
        <v>23</v>
      </c>
      <c r="C38" s="15">
        <v>72471</v>
      </c>
      <c r="D38" s="15">
        <v>71155</v>
      </c>
      <c r="E38" s="15">
        <v>74040</v>
      </c>
      <c r="F38" s="15">
        <v>74828</v>
      </c>
      <c r="G38" s="15">
        <v>76170</v>
      </c>
      <c r="H38" s="9"/>
      <c r="I38" s="9"/>
      <c r="J38" s="10"/>
      <c r="K38" s="9"/>
      <c r="L38" s="9"/>
      <c r="M38" s="9"/>
      <c r="N38" s="9"/>
      <c r="O38" s="9"/>
      <c r="P38" s="9"/>
      <c r="Q38" s="9"/>
      <c r="R38" s="9"/>
      <c r="S38" s="9"/>
      <c r="T38" s="9"/>
      <c r="U38" s="9"/>
      <c r="V38" s="9"/>
      <c r="W38" s="9"/>
      <c r="X38" s="9"/>
      <c r="Y38" s="9"/>
      <c r="Z38" s="9"/>
    </row>
    <row r="39" spans="1:26" ht="12.75" customHeight="1" x14ac:dyDescent="0.3">
      <c r="A39" s="14" t="s">
        <v>28</v>
      </c>
      <c r="B39" s="14" t="s">
        <v>24</v>
      </c>
      <c r="C39" s="15">
        <v>49511</v>
      </c>
      <c r="D39" s="15">
        <v>51524</v>
      </c>
      <c r="E39" s="15">
        <v>53671</v>
      </c>
      <c r="F39" s="15">
        <v>57844</v>
      </c>
      <c r="G39" s="15">
        <v>61015</v>
      </c>
      <c r="H39" s="9"/>
      <c r="I39" s="9"/>
      <c r="J39" s="10"/>
      <c r="K39" s="9"/>
      <c r="L39" s="9"/>
      <c r="M39" s="9"/>
      <c r="N39" s="9"/>
      <c r="O39" s="9"/>
      <c r="P39" s="9"/>
      <c r="Q39" s="9"/>
      <c r="R39" s="9"/>
      <c r="S39" s="9"/>
      <c r="T39" s="9"/>
      <c r="U39" s="9"/>
      <c r="V39" s="9"/>
      <c r="W39" s="9"/>
      <c r="X39" s="9"/>
      <c r="Y39" s="9"/>
      <c r="Z39" s="9"/>
    </row>
    <row r="40" spans="1:26" ht="12.75" customHeight="1" x14ac:dyDescent="0.3">
      <c r="A40" s="14" t="s">
        <v>28</v>
      </c>
      <c r="B40" s="14" t="s">
        <v>25</v>
      </c>
      <c r="C40" s="15">
        <v>29526</v>
      </c>
      <c r="D40" s="15">
        <v>28448</v>
      </c>
      <c r="E40" s="15">
        <v>32125</v>
      </c>
      <c r="F40" s="15">
        <v>34356</v>
      </c>
      <c r="G40" s="15">
        <v>37601</v>
      </c>
      <c r="H40" s="9"/>
      <c r="I40" s="9"/>
      <c r="J40" s="10"/>
      <c r="K40" s="9"/>
      <c r="L40" s="9"/>
      <c r="M40" s="9"/>
      <c r="N40" s="9"/>
      <c r="O40" s="9"/>
      <c r="P40" s="9"/>
      <c r="Q40" s="9"/>
      <c r="R40" s="9"/>
      <c r="S40" s="9"/>
      <c r="T40" s="9"/>
      <c r="U40" s="9"/>
      <c r="V40" s="9"/>
      <c r="W40" s="9"/>
      <c r="X40" s="9"/>
      <c r="Y40" s="9"/>
      <c r="Z40" s="9"/>
    </row>
    <row r="41" spans="1:26" ht="12.75" customHeight="1" x14ac:dyDescent="0.3">
      <c r="A41" s="14" t="s">
        <v>28</v>
      </c>
      <c r="B41" s="14" t="s">
        <v>26</v>
      </c>
      <c r="C41" s="15">
        <v>18066</v>
      </c>
      <c r="D41" s="15">
        <v>17781</v>
      </c>
      <c r="E41" s="15">
        <v>17837</v>
      </c>
      <c r="F41" s="15">
        <v>19410</v>
      </c>
      <c r="G41" s="15">
        <v>20586</v>
      </c>
      <c r="H41" s="9"/>
      <c r="I41" s="9"/>
      <c r="J41" s="10"/>
      <c r="K41" s="9"/>
      <c r="L41" s="9"/>
      <c r="M41" s="9"/>
      <c r="N41" s="9"/>
      <c r="O41" s="9"/>
      <c r="P41" s="9"/>
      <c r="Q41" s="9"/>
      <c r="R41" s="9"/>
      <c r="S41" s="9"/>
      <c r="T41" s="9"/>
      <c r="U41" s="9"/>
      <c r="V41" s="9"/>
      <c r="W41" s="9"/>
      <c r="X41" s="9"/>
      <c r="Y41" s="9"/>
      <c r="Z41" s="9"/>
    </row>
    <row r="42" spans="1:26" ht="12.75" customHeight="1" x14ac:dyDescent="0.3">
      <c r="A42" s="14" t="s">
        <v>28</v>
      </c>
      <c r="B42" s="14" t="s">
        <v>27</v>
      </c>
      <c r="C42" s="15">
        <v>30992</v>
      </c>
      <c r="D42" s="15">
        <v>27964</v>
      </c>
      <c r="E42" s="15">
        <v>28425</v>
      </c>
      <c r="F42" s="15">
        <v>28967</v>
      </c>
      <c r="G42" s="15">
        <v>29574</v>
      </c>
      <c r="H42" s="9"/>
      <c r="I42" s="9"/>
      <c r="J42" s="10"/>
      <c r="K42" s="9"/>
      <c r="L42" s="9"/>
      <c r="M42" s="9"/>
      <c r="N42" s="9"/>
      <c r="O42" s="9"/>
      <c r="P42" s="9"/>
      <c r="Q42" s="9"/>
      <c r="R42" s="9"/>
      <c r="S42" s="9"/>
      <c r="T42" s="9"/>
      <c r="U42" s="9"/>
      <c r="V42" s="9"/>
      <c r="W42" s="9"/>
      <c r="X42" s="9"/>
      <c r="Y42" s="9"/>
      <c r="Z42" s="9"/>
    </row>
    <row r="43" spans="1:26" ht="12.75" customHeight="1" x14ac:dyDescent="0.3">
      <c r="A43" s="14" t="s">
        <v>29</v>
      </c>
      <c r="B43" s="14" t="s">
        <v>10</v>
      </c>
      <c r="C43" s="15">
        <v>1529494</v>
      </c>
      <c r="D43" s="15">
        <v>1554166</v>
      </c>
      <c r="E43" s="15">
        <v>1585952</v>
      </c>
      <c r="F43" s="15">
        <v>1615529</v>
      </c>
      <c r="G43" s="15">
        <v>1646631</v>
      </c>
      <c r="H43" s="9"/>
      <c r="I43" s="9"/>
      <c r="J43" s="10"/>
      <c r="K43" s="9"/>
      <c r="L43" s="9"/>
      <c r="M43" s="9"/>
      <c r="N43" s="9"/>
      <c r="O43" s="9"/>
      <c r="P43" s="9"/>
      <c r="Q43" s="9"/>
      <c r="R43" s="9"/>
      <c r="S43" s="9"/>
      <c r="T43" s="9"/>
      <c r="U43" s="9"/>
      <c r="V43" s="9"/>
      <c r="W43" s="9"/>
      <c r="X43" s="9"/>
      <c r="Y43" s="9"/>
      <c r="Z43" s="9"/>
    </row>
    <row r="44" spans="1:26" ht="12.75" customHeight="1" x14ac:dyDescent="0.3">
      <c r="A44" s="14" t="s">
        <v>29</v>
      </c>
      <c r="B44" s="14" t="s">
        <v>11</v>
      </c>
      <c r="C44" s="15">
        <v>169385</v>
      </c>
      <c r="D44" s="15">
        <v>188751</v>
      </c>
      <c r="E44" s="15">
        <v>192578</v>
      </c>
      <c r="F44" s="15">
        <v>191702</v>
      </c>
      <c r="G44" s="15">
        <v>190410</v>
      </c>
      <c r="H44" s="9"/>
      <c r="I44" s="9"/>
      <c r="J44" s="10"/>
      <c r="K44" s="9"/>
      <c r="L44" s="9"/>
      <c r="M44" s="9"/>
      <c r="N44" s="9"/>
      <c r="O44" s="9"/>
      <c r="P44" s="9"/>
      <c r="Q44" s="9"/>
      <c r="R44" s="9"/>
      <c r="S44" s="9"/>
      <c r="T44" s="9"/>
      <c r="U44" s="9"/>
      <c r="V44" s="9"/>
      <c r="W44" s="9"/>
      <c r="X44" s="9"/>
      <c r="Y44" s="9"/>
      <c r="Z44" s="9"/>
    </row>
    <row r="45" spans="1:26" ht="12.75" customHeight="1" x14ac:dyDescent="0.3">
      <c r="A45" s="14" t="s">
        <v>29</v>
      </c>
      <c r="B45" s="16">
        <v>43960</v>
      </c>
      <c r="C45" s="15">
        <v>134010</v>
      </c>
      <c r="D45" s="15">
        <v>146323</v>
      </c>
      <c r="E45" s="15">
        <v>157807</v>
      </c>
      <c r="F45" s="15">
        <v>167007</v>
      </c>
      <c r="G45" s="15">
        <v>175279</v>
      </c>
      <c r="H45" s="9"/>
      <c r="I45" s="9"/>
      <c r="J45" s="10"/>
      <c r="K45" s="9"/>
      <c r="L45" s="9"/>
      <c r="M45" s="9"/>
      <c r="N45" s="9"/>
      <c r="O45" s="9"/>
      <c r="P45" s="9"/>
      <c r="Q45" s="9"/>
      <c r="R45" s="9"/>
      <c r="S45" s="9"/>
      <c r="T45" s="9"/>
      <c r="U45" s="9"/>
      <c r="V45" s="9"/>
      <c r="W45" s="9"/>
      <c r="X45" s="9"/>
      <c r="Y45" s="9"/>
      <c r="Z45" s="9"/>
    </row>
    <row r="46" spans="1:26" ht="12.75" customHeight="1" x14ac:dyDescent="0.3">
      <c r="A46" s="14" t="s">
        <v>29</v>
      </c>
      <c r="B46" s="16">
        <v>44118</v>
      </c>
      <c r="C46" s="15">
        <v>110826</v>
      </c>
      <c r="D46" s="15">
        <v>107657</v>
      </c>
      <c r="E46" s="15">
        <v>107853</v>
      </c>
      <c r="F46" s="15">
        <v>113948</v>
      </c>
      <c r="G46" s="15">
        <v>123693</v>
      </c>
      <c r="H46" s="9"/>
      <c r="I46" s="9"/>
      <c r="J46" s="10"/>
      <c r="K46" s="9"/>
      <c r="L46" s="9"/>
      <c r="M46" s="9"/>
      <c r="N46" s="9"/>
      <c r="O46" s="9"/>
      <c r="P46" s="9"/>
      <c r="Q46" s="9"/>
      <c r="R46" s="9"/>
      <c r="S46" s="9"/>
      <c r="T46" s="9"/>
      <c r="U46" s="9"/>
      <c r="V46" s="9"/>
      <c r="W46" s="9"/>
      <c r="X46" s="9"/>
      <c r="Y46" s="9"/>
      <c r="Z46" s="9"/>
    </row>
    <row r="47" spans="1:26" ht="12.75" customHeight="1" x14ac:dyDescent="0.3">
      <c r="A47" s="14" t="s">
        <v>29</v>
      </c>
      <c r="B47" s="14" t="s">
        <v>12</v>
      </c>
      <c r="C47" s="15">
        <v>122048</v>
      </c>
      <c r="D47" s="15">
        <v>118130</v>
      </c>
      <c r="E47" s="15">
        <v>116434</v>
      </c>
      <c r="F47" s="15">
        <v>114593</v>
      </c>
      <c r="G47" s="15">
        <v>112155</v>
      </c>
      <c r="H47" s="9"/>
      <c r="I47" s="9"/>
      <c r="J47" s="10"/>
      <c r="K47" s="9"/>
      <c r="L47" s="9"/>
      <c r="M47" s="9"/>
      <c r="N47" s="9"/>
      <c r="O47" s="9"/>
      <c r="P47" s="9"/>
      <c r="Q47" s="9"/>
      <c r="R47" s="9"/>
      <c r="S47" s="9"/>
      <c r="T47" s="9"/>
      <c r="U47" s="9"/>
      <c r="V47" s="9"/>
      <c r="W47" s="9"/>
      <c r="X47" s="9"/>
      <c r="Y47" s="9"/>
      <c r="Z47" s="9"/>
    </row>
    <row r="48" spans="1:26" ht="12.75" customHeight="1" x14ac:dyDescent="0.3">
      <c r="A48" s="14" t="s">
        <v>29</v>
      </c>
      <c r="B48" s="14" t="s">
        <v>13</v>
      </c>
      <c r="C48" s="15">
        <v>139937</v>
      </c>
      <c r="D48" s="15">
        <v>132771</v>
      </c>
      <c r="E48" s="15">
        <v>126267</v>
      </c>
      <c r="F48" s="15">
        <v>121279</v>
      </c>
      <c r="G48" s="15">
        <v>121020</v>
      </c>
      <c r="H48" s="9"/>
      <c r="I48" s="9"/>
      <c r="J48" s="10"/>
      <c r="K48" s="9"/>
      <c r="L48" s="9"/>
      <c r="M48" s="9"/>
      <c r="N48" s="9"/>
      <c r="O48" s="9"/>
      <c r="P48" s="9"/>
      <c r="Q48" s="9"/>
      <c r="R48" s="9"/>
      <c r="S48" s="9"/>
      <c r="T48" s="9"/>
      <c r="U48" s="9"/>
      <c r="V48" s="9"/>
      <c r="W48" s="9"/>
      <c r="X48" s="9"/>
      <c r="Y48" s="9"/>
      <c r="Z48" s="9"/>
    </row>
    <row r="49" spans="1:26" ht="12.75" customHeight="1" x14ac:dyDescent="0.3">
      <c r="A49" s="14" t="s">
        <v>29</v>
      </c>
      <c r="B49" s="14" t="s">
        <v>15</v>
      </c>
      <c r="C49" s="15">
        <v>154936</v>
      </c>
      <c r="D49" s="15">
        <v>156591</v>
      </c>
      <c r="E49" s="15">
        <v>156965</v>
      </c>
      <c r="F49" s="15">
        <v>154884</v>
      </c>
      <c r="G49" s="15">
        <v>146810</v>
      </c>
      <c r="H49" s="9"/>
      <c r="I49" s="9"/>
      <c r="J49" s="10"/>
      <c r="K49" s="9"/>
      <c r="L49" s="9"/>
      <c r="M49" s="9"/>
      <c r="N49" s="9"/>
      <c r="O49" s="9"/>
      <c r="P49" s="9"/>
      <c r="Q49" s="9"/>
      <c r="R49" s="9"/>
      <c r="S49" s="9"/>
      <c r="T49" s="9"/>
      <c r="U49" s="9"/>
      <c r="V49" s="9"/>
      <c r="W49" s="9"/>
      <c r="X49" s="9"/>
      <c r="Y49" s="9"/>
      <c r="Z49" s="9"/>
    </row>
    <row r="50" spans="1:26" ht="12.75" customHeight="1" x14ac:dyDescent="0.3">
      <c r="A50" s="14" t="s">
        <v>29</v>
      </c>
      <c r="B50" s="14" t="s">
        <v>18</v>
      </c>
      <c r="C50" s="15">
        <v>131026</v>
      </c>
      <c r="D50" s="15">
        <v>132947</v>
      </c>
      <c r="E50" s="15">
        <v>137967</v>
      </c>
      <c r="F50" s="15">
        <v>142493</v>
      </c>
      <c r="G50" s="15">
        <v>148185</v>
      </c>
      <c r="H50" s="9"/>
      <c r="I50" s="9"/>
      <c r="J50" s="10"/>
      <c r="K50" s="9"/>
      <c r="L50" s="9"/>
      <c r="M50" s="9"/>
      <c r="N50" s="9"/>
      <c r="O50" s="9"/>
      <c r="P50" s="9"/>
      <c r="Q50" s="9"/>
      <c r="R50" s="9"/>
      <c r="S50" s="9"/>
      <c r="T50" s="9"/>
      <c r="U50" s="9"/>
      <c r="V50" s="9"/>
      <c r="W50" s="9"/>
      <c r="X50" s="9"/>
      <c r="Y50" s="9"/>
      <c r="Z50" s="9"/>
    </row>
    <row r="51" spans="1:26" ht="12.75" customHeight="1" x14ac:dyDescent="0.3">
      <c r="A51" s="14" t="s">
        <v>29</v>
      </c>
      <c r="B51" s="14" t="s">
        <v>20</v>
      </c>
      <c r="C51" s="15">
        <v>119222</v>
      </c>
      <c r="D51" s="15">
        <v>118142</v>
      </c>
      <c r="E51" s="15">
        <v>120205</v>
      </c>
      <c r="F51" s="15">
        <v>122446</v>
      </c>
      <c r="G51" s="15">
        <v>123831</v>
      </c>
      <c r="H51" s="9"/>
      <c r="I51" s="9"/>
      <c r="J51" s="10"/>
      <c r="K51" s="9"/>
      <c r="L51" s="9"/>
      <c r="M51" s="9"/>
      <c r="N51" s="9"/>
      <c r="O51" s="9"/>
      <c r="P51" s="9"/>
      <c r="Q51" s="9"/>
      <c r="R51" s="9"/>
      <c r="S51" s="9"/>
      <c r="T51" s="9"/>
      <c r="U51" s="9"/>
      <c r="V51" s="9"/>
      <c r="W51" s="9"/>
      <c r="X51" s="9"/>
      <c r="Y51" s="9"/>
      <c r="Z51" s="9"/>
    </row>
    <row r="52" spans="1:26" ht="12.75" customHeight="1" x14ac:dyDescent="0.3">
      <c r="A52" s="14" t="s">
        <v>29</v>
      </c>
      <c r="B52" s="14" t="s">
        <v>21</v>
      </c>
      <c r="C52" s="15">
        <v>107391</v>
      </c>
      <c r="D52" s="15">
        <v>107638</v>
      </c>
      <c r="E52" s="15">
        <v>110610</v>
      </c>
      <c r="F52" s="15">
        <v>112162</v>
      </c>
      <c r="G52" s="15">
        <v>114336</v>
      </c>
      <c r="H52" s="9"/>
      <c r="I52" s="9"/>
      <c r="J52" s="10"/>
      <c r="K52" s="9"/>
      <c r="L52" s="9"/>
      <c r="M52" s="9"/>
      <c r="N52" s="9"/>
      <c r="O52" s="9"/>
      <c r="P52" s="9"/>
      <c r="Q52" s="9"/>
      <c r="R52" s="9"/>
      <c r="S52" s="9"/>
      <c r="T52" s="9"/>
      <c r="U52" s="9"/>
      <c r="V52" s="9"/>
      <c r="W52" s="9"/>
      <c r="X52" s="9"/>
      <c r="Y52" s="9"/>
      <c r="Z52" s="9"/>
    </row>
    <row r="53" spans="1:26" ht="12.75" customHeight="1" x14ac:dyDescent="0.3">
      <c r="A53" s="14" t="s">
        <v>29</v>
      </c>
      <c r="B53" s="14" t="s">
        <v>22</v>
      </c>
      <c r="C53" s="15">
        <v>93541</v>
      </c>
      <c r="D53" s="15">
        <v>93801</v>
      </c>
      <c r="E53" s="15">
        <v>95167</v>
      </c>
      <c r="F53" s="15">
        <v>98092</v>
      </c>
      <c r="G53" s="15">
        <v>100371</v>
      </c>
      <c r="H53" s="9"/>
      <c r="I53" s="9"/>
      <c r="J53" s="10"/>
      <c r="K53" s="9"/>
      <c r="L53" s="9"/>
      <c r="M53" s="9"/>
      <c r="N53" s="9"/>
      <c r="O53" s="9"/>
      <c r="P53" s="9"/>
      <c r="Q53" s="9"/>
      <c r="R53" s="9"/>
      <c r="S53" s="9"/>
      <c r="T53" s="9"/>
      <c r="U53" s="9"/>
      <c r="V53" s="9"/>
      <c r="W53" s="9"/>
      <c r="X53" s="9"/>
      <c r="Y53" s="9"/>
      <c r="Z53" s="9"/>
    </row>
    <row r="54" spans="1:26" ht="12.75" customHeight="1" x14ac:dyDescent="0.3">
      <c r="A54" s="14" t="s">
        <v>29</v>
      </c>
      <c r="B54" s="14" t="s">
        <v>23</v>
      </c>
      <c r="C54" s="15">
        <v>81972</v>
      </c>
      <c r="D54" s="15">
        <v>81446</v>
      </c>
      <c r="E54" s="15">
        <v>85035</v>
      </c>
      <c r="F54" s="15">
        <v>86188</v>
      </c>
      <c r="G54" s="15">
        <v>88044</v>
      </c>
      <c r="H54" s="9"/>
      <c r="I54" s="9"/>
      <c r="J54" s="10"/>
      <c r="K54" s="9"/>
      <c r="L54" s="9"/>
      <c r="M54" s="9"/>
      <c r="N54" s="9"/>
      <c r="O54" s="9"/>
      <c r="P54" s="9"/>
      <c r="Q54" s="9"/>
      <c r="R54" s="9"/>
      <c r="S54" s="9"/>
      <c r="T54" s="9"/>
      <c r="U54" s="9"/>
      <c r="V54" s="9"/>
      <c r="W54" s="9"/>
      <c r="X54" s="9"/>
      <c r="Y54" s="9"/>
      <c r="Z54" s="9"/>
    </row>
    <row r="55" spans="1:26" ht="12.75" customHeight="1" x14ac:dyDescent="0.3">
      <c r="A55" s="14" t="s">
        <v>29</v>
      </c>
      <c r="B55" s="14" t="s">
        <v>24</v>
      </c>
      <c r="C55" s="15">
        <v>58633</v>
      </c>
      <c r="D55" s="15">
        <v>63601</v>
      </c>
      <c r="E55" s="15">
        <v>66217</v>
      </c>
      <c r="F55" s="15">
        <v>70895</v>
      </c>
      <c r="G55" s="15">
        <v>74527</v>
      </c>
      <c r="H55" s="9"/>
      <c r="I55" s="9"/>
      <c r="J55" s="10"/>
      <c r="K55" s="9"/>
      <c r="L55" s="9"/>
      <c r="M55" s="9"/>
      <c r="N55" s="9"/>
      <c r="O55" s="9"/>
      <c r="P55" s="9"/>
      <c r="Q55" s="9"/>
      <c r="R55" s="9"/>
      <c r="S55" s="9"/>
      <c r="T55" s="9"/>
      <c r="U55" s="9"/>
      <c r="V55" s="9"/>
      <c r="W55" s="9"/>
      <c r="X55" s="9"/>
      <c r="Y55" s="9"/>
      <c r="Z55" s="9"/>
    </row>
    <row r="56" spans="1:26" ht="12.75" customHeight="1" x14ac:dyDescent="0.3">
      <c r="A56" s="14" t="s">
        <v>29</v>
      </c>
      <c r="B56" s="14" t="s">
        <v>25</v>
      </c>
      <c r="C56" s="15">
        <v>37037</v>
      </c>
      <c r="D56" s="15">
        <v>37048</v>
      </c>
      <c r="E56" s="15">
        <v>41815</v>
      </c>
      <c r="F56" s="15">
        <v>45500</v>
      </c>
      <c r="G56" s="15">
        <v>50189</v>
      </c>
      <c r="H56" s="9"/>
      <c r="I56" s="9"/>
      <c r="J56" s="10"/>
      <c r="K56" s="9"/>
      <c r="L56" s="9"/>
      <c r="M56" s="9"/>
      <c r="N56" s="9"/>
      <c r="O56" s="9"/>
      <c r="P56" s="9"/>
      <c r="Q56" s="9"/>
      <c r="R56" s="9"/>
      <c r="S56" s="9"/>
      <c r="T56" s="9"/>
      <c r="U56" s="9"/>
      <c r="V56" s="9"/>
      <c r="W56" s="9"/>
      <c r="X56" s="9"/>
      <c r="Y56" s="9"/>
      <c r="Z56" s="9"/>
    </row>
    <row r="57" spans="1:26" ht="12.75" customHeight="1" x14ac:dyDescent="0.3">
      <c r="A57" s="14" t="s">
        <v>29</v>
      </c>
      <c r="B57" s="14" t="s">
        <v>26</v>
      </c>
      <c r="C57" s="15">
        <v>24241</v>
      </c>
      <c r="D57" s="15">
        <v>25308</v>
      </c>
      <c r="E57" s="15">
        <v>25874</v>
      </c>
      <c r="F57" s="15">
        <v>27916</v>
      </c>
      <c r="G57" s="15">
        <v>29721</v>
      </c>
      <c r="H57" s="9"/>
      <c r="I57" s="9"/>
      <c r="J57" s="10"/>
      <c r="K57" s="9"/>
      <c r="L57" s="9"/>
      <c r="M57" s="9"/>
      <c r="N57" s="9"/>
      <c r="O57" s="9"/>
      <c r="P57" s="9"/>
      <c r="Q57" s="9"/>
      <c r="R57" s="9"/>
      <c r="S57" s="9"/>
      <c r="T57" s="9"/>
      <c r="U57" s="9"/>
      <c r="V57" s="9"/>
      <c r="W57" s="9"/>
      <c r="X57" s="9"/>
      <c r="Y57" s="9"/>
      <c r="Z57" s="9"/>
    </row>
    <row r="58" spans="1:26" ht="12.75" customHeight="1" x14ac:dyDescent="0.3">
      <c r="A58" s="14" t="s">
        <v>29</v>
      </c>
      <c r="B58" s="14" t="s">
        <v>27</v>
      </c>
      <c r="C58" s="15">
        <v>45289</v>
      </c>
      <c r="D58" s="15">
        <v>44012</v>
      </c>
      <c r="E58" s="15">
        <v>45158</v>
      </c>
      <c r="F58" s="15">
        <v>46424</v>
      </c>
      <c r="G58" s="15">
        <v>48060</v>
      </c>
      <c r="H58" s="9"/>
      <c r="I58" s="9"/>
      <c r="J58" s="10"/>
      <c r="K58" s="9"/>
      <c r="L58" s="9"/>
      <c r="M58" s="9"/>
      <c r="N58" s="9"/>
      <c r="O58" s="9"/>
      <c r="P58" s="9"/>
      <c r="Q58" s="9"/>
      <c r="R58" s="9"/>
      <c r="S58" s="9"/>
      <c r="T58" s="9"/>
      <c r="U58" s="9"/>
      <c r="V58" s="9"/>
      <c r="W58" s="9"/>
      <c r="X58" s="9"/>
      <c r="Y58" s="9"/>
      <c r="Z58" s="9"/>
    </row>
    <row r="59" spans="1:26" ht="12.75" customHeight="1" x14ac:dyDescent="0.3">
      <c r="A59" s="9"/>
      <c r="B59" s="9"/>
      <c r="C59" s="9"/>
      <c r="D59" s="9"/>
      <c r="E59" s="9"/>
      <c r="F59" s="9"/>
      <c r="G59" s="9"/>
      <c r="H59" s="9"/>
      <c r="I59" s="9"/>
      <c r="J59" s="10"/>
      <c r="K59" s="9"/>
      <c r="L59" s="9"/>
      <c r="M59" s="9"/>
      <c r="N59" s="9"/>
      <c r="O59" s="9"/>
      <c r="P59" s="9"/>
      <c r="Q59" s="9"/>
      <c r="R59" s="9"/>
      <c r="S59" s="9"/>
      <c r="T59" s="9"/>
      <c r="U59" s="9"/>
      <c r="V59" s="9"/>
      <c r="W59" s="9"/>
      <c r="X59" s="9"/>
      <c r="Y59" s="9"/>
      <c r="Z59" s="9"/>
    </row>
    <row r="60" spans="1:26" ht="12.75" customHeight="1" x14ac:dyDescent="0.3">
      <c r="A60" s="9"/>
      <c r="B60" s="9"/>
      <c r="C60" s="9"/>
      <c r="D60" s="9"/>
      <c r="E60" s="9"/>
      <c r="F60" s="9"/>
      <c r="G60" s="9"/>
      <c r="H60" s="9"/>
      <c r="I60" s="9"/>
      <c r="J60" s="10"/>
      <c r="K60" s="9"/>
      <c r="L60" s="9"/>
      <c r="M60" s="9"/>
      <c r="N60" s="9"/>
      <c r="O60" s="9"/>
      <c r="P60" s="9"/>
      <c r="Q60" s="9"/>
      <c r="R60" s="9"/>
      <c r="S60" s="9"/>
      <c r="T60" s="9"/>
      <c r="U60" s="9"/>
      <c r="V60" s="9"/>
      <c r="W60" s="9"/>
      <c r="X60" s="9"/>
      <c r="Y60" s="9"/>
      <c r="Z60" s="9"/>
    </row>
    <row r="61" spans="1:26" ht="12.75" customHeight="1" x14ac:dyDescent="0.3">
      <c r="A61" s="9"/>
      <c r="B61" s="9"/>
      <c r="C61" s="9"/>
      <c r="D61" s="9"/>
      <c r="E61" s="9"/>
      <c r="F61" s="9"/>
      <c r="G61" s="9"/>
      <c r="H61" s="9"/>
      <c r="I61" s="9"/>
      <c r="J61" s="10"/>
      <c r="K61" s="9"/>
      <c r="L61" s="9"/>
      <c r="M61" s="9"/>
      <c r="N61" s="9"/>
      <c r="O61" s="9"/>
      <c r="P61" s="9"/>
      <c r="Q61" s="9"/>
      <c r="R61" s="9"/>
      <c r="S61" s="9"/>
      <c r="T61" s="9"/>
      <c r="U61" s="9"/>
      <c r="V61" s="9"/>
      <c r="W61" s="9"/>
      <c r="X61" s="9"/>
      <c r="Y61" s="9"/>
      <c r="Z61" s="9"/>
    </row>
    <row r="62" spans="1:26" ht="12.75" customHeight="1" x14ac:dyDescent="0.3">
      <c r="A62" s="9" t="s">
        <v>30</v>
      </c>
      <c r="B62" s="18" t="s">
        <v>31</v>
      </c>
      <c r="C62" s="19">
        <f t="shared" ref="C62:G62" si="3">C11</f>
        <v>2995949</v>
      </c>
      <c r="D62" s="19">
        <f t="shared" si="3"/>
        <v>3057778</v>
      </c>
      <c r="E62" s="19">
        <f t="shared" si="3"/>
        <v>3119935</v>
      </c>
      <c r="F62" s="19">
        <f t="shared" si="3"/>
        <v>3177899</v>
      </c>
      <c r="G62" s="19">
        <f t="shared" si="3"/>
        <v>3238479</v>
      </c>
      <c r="H62" s="9"/>
      <c r="I62" s="9"/>
      <c r="J62" s="10"/>
      <c r="K62" s="9"/>
      <c r="L62" s="9"/>
      <c r="M62" s="9"/>
      <c r="N62" s="9"/>
      <c r="O62" s="9"/>
      <c r="P62" s="9"/>
      <c r="Q62" s="9"/>
      <c r="R62" s="9"/>
      <c r="S62" s="9"/>
      <c r="T62" s="9"/>
      <c r="U62" s="9"/>
      <c r="V62" s="9"/>
      <c r="W62" s="9"/>
      <c r="X62" s="9"/>
      <c r="Y62" s="9"/>
      <c r="Z62" s="9"/>
    </row>
    <row r="63" spans="1:26" ht="12.75" customHeight="1" x14ac:dyDescent="0.3">
      <c r="A63" s="9"/>
      <c r="B63" s="5" t="s">
        <v>32</v>
      </c>
      <c r="C63" s="20">
        <f t="shared" ref="C63:G63" si="4">SUM(C12)</f>
        <v>345968</v>
      </c>
      <c r="D63" s="20">
        <f t="shared" si="4"/>
        <v>386866</v>
      </c>
      <c r="E63" s="20">
        <f t="shared" si="4"/>
        <v>394514</v>
      </c>
      <c r="F63" s="20">
        <f t="shared" si="4"/>
        <v>393984</v>
      </c>
      <c r="G63" s="20">
        <f t="shared" si="4"/>
        <v>391125</v>
      </c>
      <c r="H63" s="9"/>
      <c r="I63" s="9"/>
      <c r="J63" s="10"/>
      <c r="K63" s="9"/>
      <c r="L63" s="9"/>
      <c r="M63" s="9"/>
      <c r="N63" s="9"/>
      <c r="O63" s="9"/>
      <c r="P63" s="9"/>
      <c r="Q63" s="9"/>
      <c r="R63" s="9"/>
      <c r="S63" s="9"/>
      <c r="T63" s="9"/>
      <c r="U63" s="9"/>
      <c r="V63" s="9"/>
      <c r="W63" s="9"/>
      <c r="X63" s="9"/>
      <c r="Y63" s="9"/>
      <c r="Z63" s="9"/>
    </row>
    <row r="64" spans="1:26" ht="12.75" customHeight="1" x14ac:dyDescent="0.3">
      <c r="A64" s="9"/>
      <c r="B64" s="5" t="s">
        <v>33</v>
      </c>
      <c r="C64" s="20">
        <f t="shared" ref="C64:G64" si="5">SUM(C13:C15)</f>
        <v>739815</v>
      </c>
      <c r="D64" s="20">
        <f t="shared" si="5"/>
        <v>758050</v>
      </c>
      <c r="E64" s="20">
        <f t="shared" si="5"/>
        <v>779404</v>
      </c>
      <c r="F64" s="20">
        <f t="shared" si="5"/>
        <v>806913</v>
      </c>
      <c r="G64" s="20">
        <f t="shared" si="5"/>
        <v>839329</v>
      </c>
      <c r="H64" s="9"/>
      <c r="I64" s="9"/>
      <c r="J64" s="10"/>
      <c r="K64" s="9"/>
      <c r="L64" s="9"/>
      <c r="M64" s="9"/>
      <c r="N64" s="9"/>
      <c r="O64" s="9"/>
      <c r="P64" s="9"/>
      <c r="Q64" s="9"/>
      <c r="R64" s="9"/>
      <c r="S64" s="9"/>
      <c r="T64" s="9"/>
      <c r="U64" s="9"/>
      <c r="V64" s="9"/>
      <c r="W64" s="9"/>
      <c r="X64" s="9"/>
      <c r="Y64" s="9"/>
      <c r="Z64" s="9"/>
    </row>
    <row r="65" spans="1:26" ht="12.75" customHeight="1" x14ac:dyDescent="0.3">
      <c r="A65" s="9"/>
      <c r="B65" s="5" t="s">
        <v>34</v>
      </c>
      <c r="C65" s="20">
        <f t="shared" ref="C65:G65" si="6">SUM(C16:C19)</f>
        <v>1075242</v>
      </c>
      <c r="D65" s="20">
        <f t="shared" si="6"/>
        <v>1077725</v>
      </c>
      <c r="E65" s="20">
        <f t="shared" si="6"/>
        <v>1080303</v>
      </c>
      <c r="F65" s="20">
        <f t="shared" si="6"/>
        <v>1080377</v>
      </c>
      <c r="G65" s="20">
        <f t="shared" si="6"/>
        <v>1078844</v>
      </c>
      <c r="H65" s="9"/>
      <c r="I65" s="9"/>
      <c r="J65" s="10"/>
      <c r="K65" s="9"/>
      <c r="L65" s="9"/>
      <c r="M65" s="9"/>
      <c r="N65" s="9"/>
      <c r="O65" s="9"/>
      <c r="P65" s="9"/>
      <c r="Q65" s="9"/>
      <c r="R65" s="9"/>
      <c r="S65" s="9"/>
      <c r="T65" s="9"/>
      <c r="U65" s="9"/>
      <c r="V65" s="9"/>
      <c r="W65" s="9"/>
      <c r="X65" s="9"/>
      <c r="Y65" s="9"/>
      <c r="Z65" s="9"/>
    </row>
    <row r="66" spans="1:26" ht="12.75" customHeight="1" x14ac:dyDescent="0.3">
      <c r="A66" s="9"/>
      <c r="B66" s="5" t="s">
        <v>35</v>
      </c>
      <c r="C66" s="20">
        <f t="shared" ref="C66:G66" si="7">SUM(C20:C23)</f>
        <v>649773</v>
      </c>
      <c r="D66" s="20">
        <f t="shared" si="7"/>
        <v>654576</v>
      </c>
      <c r="E66" s="20">
        <f t="shared" si="7"/>
        <v>674480</v>
      </c>
      <c r="F66" s="20">
        <f t="shared" si="7"/>
        <v>694052</v>
      </c>
      <c r="G66" s="20">
        <f t="shared" si="7"/>
        <v>713450</v>
      </c>
      <c r="H66" s="9"/>
      <c r="I66" s="9"/>
      <c r="J66" s="10"/>
      <c r="K66" s="9"/>
      <c r="L66" s="9"/>
      <c r="M66" s="9"/>
      <c r="N66" s="9"/>
      <c r="O66" s="9"/>
      <c r="P66" s="9"/>
      <c r="Q66" s="9"/>
      <c r="R66" s="9"/>
      <c r="S66" s="9"/>
      <c r="T66" s="9"/>
      <c r="U66" s="9"/>
      <c r="V66" s="9"/>
      <c r="W66" s="9"/>
      <c r="X66" s="9"/>
      <c r="Y66" s="9"/>
      <c r="Z66" s="9"/>
    </row>
    <row r="67" spans="1:26" ht="12.75" customHeight="1" x14ac:dyDescent="0.3">
      <c r="A67" s="9"/>
      <c r="B67" s="5" t="s">
        <v>36</v>
      </c>
      <c r="C67" s="20">
        <f t="shared" ref="C67:G67" si="8">SUM(C24:C26)</f>
        <v>185151</v>
      </c>
      <c r="D67" s="20">
        <f t="shared" si="8"/>
        <v>180561</v>
      </c>
      <c r="E67" s="20">
        <f t="shared" si="8"/>
        <v>191234</v>
      </c>
      <c r="F67" s="20">
        <f t="shared" si="8"/>
        <v>202573</v>
      </c>
      <c r="G67" s="20">
        <f t="shared" si="8"/>
        <v>215731</v>
      </c>
      <c r="H67" s="9"/>
      <c r="I67" s="9"/>
      <c r="J67" s="10"/>
      <c r="K67" s="9"/>
      <c r="L67" s="9"/>
      <c r="M67" s="9"/>
      <c r="N67" s="9"/>
      <c r="O67" s="9"/>
      <c r="P67" s="9"/>
      <c r="Q67" s="9"/>
      <c r="R67" s="9"/>
      <c r="S67" s="9"/>
      <c r="T67" s="9"/>
      <c r="U67" s="9"/>
      <c r="V67" s="9"/>
      <c r="W67" s="9"/>
      <c r="X67" s="9"/>
      <c r="Y67" s="9"/>
      <c r="Z67" s="9"/>
    </row>
    <row r="68" spans="1:26" ht="12.75" customHeight="1" x14ac:dyDescent="0.3">
      <c r="A68" s="9"/>
      <c r="B68" s="5" t="s">
        <v>37</v>
      </c>
      <c r="C68" s="21">
        <v>2014</v>
      </c>
      <c r="D68" s="21">
        <v>2015</v>
      </c>
      <c r="E68" s="21">
        <v>2016</v>
      </c>
      <c r="F68" s="21">
        <v>2017</v>
      </c>
      <c r="G68" s="21">
        <v>2018</v>
      </c>
      <c r="H68" s="9"/>
      <c r="I68" s="9"/>
      <c r="J68" s="10"/>
      <c r="K68" s="9"/>
      <c r="L68" s="9"/>
      <c r="M68" s="9"/>
      <c r="N68" s="9"/>
      <c r="O68" s="9"/>
      <c r="P68" s="9"/>
      <c r="Q68" s="9"/>
      <c r="R68" s="9"/>
      <c r="S68" s="9"/>
      <c r="T68" s="9"/>
      <c r="U68" s="9"/>
      <c r="V68" s="9"/>
      <c r="W68" s="9"/>
      <c r="X68" s="9"/>
      <c r="Y68" s="9"/>
      <c r="Z68" s="9"/>
    </row>
    <row r="69" spans="1:26" ht="12.75" customHeight="1" x14ac:dyDescent="0.3">
      <c r="A69" s="9"/>
      <c r="B69" s="5" t="s">
        <v>32</v>
      </c>
      <c r="C69" s="22">
        <f t="shared" ref="C69:G69" si="9">C63/C$62</f>
        <v>0.11547860127124994</v>
      </c>
      <c r="D69" s="22">
        <f t="shared" si="9"/>
        <v>0.12651866813091076</v>
      </c>
      <c r="E69" s="22">
        <f t="shared" si="9"/>
        <v>0.12644942923490393</v>
      </c>
      <c r="F69" s="22">
        <f t="shared" si="9"/>
        <v>0.12397624971718736</v>
      </c>
      <c r="G69" s="22">
        <f t="shared" si="9"/>
        <v>0.12077428941178868</v>
      </c>
      <c r="H69" s="9"/>
      <c r="I69" s="9"/>
      <c r="J69" s="10"/>
      <c r="K69" s="9"/>
      <c r="L69" s="9"/>
      <c r="M69" s="9"/>
      <c r="N69" s="9"/>
      <c r="O69" s="9"/>
      <c r="P69" s="9"/>
      <c r="Q69" s="9"/>
      <c r="R69" s="9"/>
      <c r="S69" s="9"/>
      <c r="T69" s="9"/>
      <c r="U69" s="9"/>
      <c r="V69" s="9"/>
      <c r="W69" s="9"/>
      <c r="X69" s="9"/>
      <c r="Y69" s="9"/>
      <c r="Z69" s="9"/>
    </row>
    <row r="70" spans="1:26" ht="12.75" customHeight="1" x14ac:dyDescent="0.3">
      <c r="A70" s="9"/>
      <c r="B70" s="5" t="s">
        <v>33</v>
      </c>
      <c r="C70" s="22">
        <f t="shared" ref="C70:G70" si="10">C64/C$62</f>
        <v>0.24693844921926242</v>
      </c>
      <c r="D70" s="22">
        <f t="shared" si="10"/>
        <v>0.24790877558802504</v>
      </c>
      <c r="E70" s="22">
        <f t="shared" si="10"/>
        <v>0.24981417882103313</v>
      </c>
      <c r="F70" s="22">
        <f t="shared" si="10"/>
        <v>0.25391398530916182</v>
      </c>
      <c r="G70" s="22">
        <f t="shared" si="10"/>
        <v>0.25917382820762463</v>
      </c>
      <c r="H70" s="9"/>
      <c r="I70" s="9"/>
      <c r="J70" s="10"/>
      <c r="K70" s="9"/>
      <c r="L70" s="9"/>
      <c r="M70" s="9"/>
      <c r="N70" s="9"/>
      <c r="O70" s="9"/>
      <c r="P70" s="9"/>
      <c r="Q70" s="9"/>
      <c r="R70" s="9"/>
      <c r="S70" s="9"/>
      <c r="T70" s="9"/>
      <c r="U70" s="9"/>
      <c r="V70" s="9"/>
      <c r="W70" s="9"/>
      <c r="X70" s="9"/>
      <c r="Y70" s="9"/>
      <c r="Z70" s="9"/>
    </row>
    <row r="71" spans="1:26" ht="12.75" customHeight="1" x14ac:dyDescent="0.3">
      <c r="A71" s="9"/>
      <c r="B71" s="5" t="s">
        <v>34</v>
      </c>
      <c r="C71" s="22">
        <f t="shared" ref="C71:G71" si="11">C65/C$62</f>
        <v>0.35889863278714024</v>
      </c>
      <c r="D71" s="22">
        <f t="shared" si="11"/>
        <v>0.35245364444377586</v>
      </c>
      <c r="E71" s="22">
        <f t="shared" si="11"/>
        <v>0.34625817525044594</v>
      </c>
      <c r="F71" s="22">
        <f t="shared" si="11"/>
        <v>0.33996580759803885</v>
      </c>
      <c r="G71" s="22">
        <f t="shared" si="11"/>
        <v>0.33313293061341448</v>
      </c>
      <c r="H71" s="9"/>
      <c r="I71" s="9"/>
      <c r="J71" s="10"/>
      <c r="K71" s="9"/>
      <c r="L71" s="9"/>
      <c r="M71" s="9"/>
      <c r="N71" s="9"/>
      <c r="O71" s="9"/>
      <c r="P71" s="9"/>
      <c r="Q71" s="9"/>
      <c r="R71" s="9"/>
      <c r="S71" s="9"/>
      <c r="T71" s="9"/>
      <c r="U71" s="9"/>
      <c r="V71" s="9"/>
      <c r="W71" s="9"/>
      <c r="X71" s="9"/>
      <c r="Y71" s="9"/>
      <c r="Z71" s="9"/>
    </row>
    <row r="72" spans="1:26" ht="12.75" customHeight="1" x14ac:dyDescent="0.3">
      <c r="A72" s="9"/>
      <c r="B72" s="5" t="s">
        <v>35</v>
      </c>
      <c r="C72" s="22">
        <f t="shared" ref="C72:G72" si="12">C66/C$62</f>
        <v>0.21688386551306446</v>
      </c>
      <c r="D72" s="22">
        <f t="shared" si="12"/>
        <v>0.21406917048915913</v>
      </c>
      <c r="E72" s="22">
        <f t="shared" si="12"/>
        <v>0.21618399101263328</v>
      </c>
      <c r="F72" s="22">
        <f t="shared" si="12"/>
        <v>0.2183996407689483</v>
      </c>
      <c r="G72" s="22">
        <f t="shared" si="12"/>
        <v>0.22030403779058008</v>
      </c>
      <c r="H72" s="9"/>
      <c r="I72" s="9"/>
      <c r="J72" s="10"/>
      <c r="K72" s="9"/>
      <c r="L72" s="9"/>
      <c r="M72" s="9"/>
      <c r="N72" s="9"/>
      <c r="O72" s="9"/>
      <c r="P72" s="9"/>
      <c r="Q72" s="9"/>
      <c r="R72" s="9"/>
      <c r="S72" s="9"/>
      <c r="T72" s="9"/>
      <c r="U72" s="9"/>
      <c r="V72" s="9"/>
      <c r="W72" s="9"/>
      <c r="X72" s="9"/>
      <c r="Y72" s="9"/>
      <c r="Z72" s="9"/>
    </row>
    <row r="73" spans="1:26" ht="12.75" customHeight="1" x14ac:dyDescent="0.3">
      <c r="A73" s="9"/>
      <c r="B73" s="5" t="s">
        <v>36</v>
      </c>
      <c r="C73" s="22">
        <f t="shared" ref="C73:G73" si="13">C67/C$62</f>
        <v>6.1800451209282938E-2</v>
      </c>
      <c r="D73" s="22">
        <f t="shared" si="13"/>
        <v>5.9049741348129264E-2</v>
      </c>
      <c r="E73" s="22">
        <f t="shared" si="13"/>
        <v>6.1294225680983735E-2</v>
      </c>
      <c r="F73" s="22">
        <f t="shared" si="13"/>
        <v>6.3744316606663715E-2</v>
      </c>
      <c r="G73" s="22">
        <f t="shared" si="13"/>
        <v>6.6614913976592097E-2</v>
      </c>
      <c r="H73" s="9"/>
      <c r="I73" s="9"/>
      <c r="J73" s="10"/>
      <c r="K73" s="9"/>
      <c r="L73" s="9"/>
      <c r="M73" s="9"/>
      <c r="N73" s="9"/>
      <c r="O73" s="9"/>
      <c r="P73" s="9"/>
      <c r="Q73" s="9"/>
      <c r="R73" s="9"/>
      <c r="S73" s="9"/>
      <c r="T73" s="9"/>
      <c r="U73" s="9"/>
      <c r="V73" s="9"/>
      <c r="W73" s="9"/>
      <c r="X73" s="9"/>
      <c r="Y73" s="9"/>
      <c r="Z73" s="9"/>
    </row>
    <row r="74" spans="1:26" ht="12.75" customHeight="1" x14ac:dyDescent="0.3">
      <c r="A74" s="9"/>
      <c r="B74" s="5" t="s">
        <v>38</v>
      </c>
      <c r="C74" s="23">
        <f t="shared" ref="C74:G74" si="14">C62/1000000</f>
        <v>2.995949</v>
      </c>
      <c r="D74" s="23">
        <f t="shared" si="14"/>
        <v>3.0577779999999999</v>
      </c>
      <c r="E74" s="23">
        <f t="shared" si="14"/>
        <v>3.1199349999999999</v>
      </c>
      <c r="F74" s="23">
        <f t="shared" si="14"/>
        <v>3.177899</v>
      </c>
      <c r="G74" s="23">
        <f t="shared" si="14"/>
        <v>3.2384789999999999</v>
      </c>
      <c r="H74" s="9"/>
      <c r="I74" s="9"/>
      <c r="J74" s="10"/>
      <c r="K74" s="9"/>
      <c r="L74" s="9"/>
      <c r="M74" s="9"/>
      <c r="N74" s="9"/>
      <c r="O74" s="9"/>
      <c r="P74" s="9"/>
      <c r="Q74" s="9"/>
      <c r="R74" s="9"/>
      <c r="S74" s="9"/>
      <c r="T74" s="9"/>
      <c r="U74" s="9"/>
      <c r="V74" s="9"/>
      <c r="W74" s="9"/>
      <c r="X74" s="9"/>
      <c r="Y74" s="9"/>
      <c r="Z74" s="9"/>
    </row>
    <row r="75" spans="1:26" ht="12.75" customHeight="1" x14ac:dyDescent="0.3">
      <c r="A75" s="9"/>
      <c r="B75" s="9"/>
      <c r="C75" s="9"/>
      <c r="D75" s="9"/>
      <c r="E75" s="9"/>
      <c r="F75" s="9"/>
      <c r="G75" s="9"/>
      <c r="H75" s="9"/>
      <c r="I75" s="9"/>
      <c r="J75" s="10"/>
      <c r="K75" s="9"/>
      <c r="L75" s="9"/>
      <c r="M75" s="9"/>
      <c r="N75" s="9"/>
      <c r="O75" s="9"/>
      <c r="P75" s="9"/>
      <c r="Q75" s="9"/>
      <c r="R75" s="9"/>
      <c r="S75" s="9"/>
      <c r="T75" s="9"/>
      <c r="U75" s="9"/>
      <c r="V75" s="9"/>
      <c r="W75" s="9"/>
      <c r="X75" s="9"/>
      <c r="Y75" s="9"/>
      <c r="Z75" s="9"/>
    </row>
    <row r="76" spans="1:26" ht="12.75" customHeight="1" x14ac:dyDescent="0.3">
      <c r="A76" s="9"/>
      <c r="B76" s="9"/>
      <c r="C76" s="9"/>
      <c r="D76" s="9"/>
      <c r="E76" s="9"/>
      <c r="F76" s="9"/>
      <c r="G76" s="9"/>
      <c r="H76" s="9"/>
      <c r="I76" s="9"/>
      <c r="J76" s="10"/>
      <c r="K76" s="9"/>
      <c r="L76" s="9"/>
      <c r="M76" s="9"/>
      <c r="N76" s="9"/>
      <c r="O76" s="9"/>
      <c r="P76" s="9"/>
      <c r="Q76" s="9"/>
      <c r="R76" s="9"/>
      <c r="S76" s="9"/>
      <c r="T76" s="9"/>
      <c r="U76" s="9"/>
      <c r="V76" s="9"/>
      <c r="W76" s="9"/>
      <c r="X76" s="9"/>
      <c r="Y76" s="9"/>
      <c r="Z76" s="9"/>
    </row>
    <row r="77" spans="1:26" ht="12.75" customHeight="1" x14ac:dyDescent="0.3">
      <c r="A77" s="9"/>
      <c r="B77" s="9"/>
      <c r="C77" s="9"/>
      <c r="D77" s="9"/>
      <c r="E77" s="9"/>
      <c r="F77" s="9"/>
      <c r="G77" s="9"/>
      <c r="H77" s="9"/>
      <c r="I77" s="9"/>
      <c r="J77" s="10"/>
      <c r="K77" s="9"/>
      <c r="L77" s="9"/>
      <c r="M77" s="9"/>
      <c r="N77" s="9"/>
      <c r="O77" s="9"/>
      <c r="P77" s="9"/>
      <c r="Q77" s="9"/>
      <c r="R77" s="9"/>
      <c r="S77" s="9"/>
      <c r="T77" s="9"/>
      <c r="U77" s="9"/>
      <c r="V77" s="9"/>
      <c r="W77" s="9"/>
      <c r="X77" s="9"/>
      <c r="Y77" s="9"/>
      <c r="Z77" s="9"/>
    </row>
    <row r="78" spans="1:26" ht="12.75" customHeight="1" x14ac:dyDescent="0.3">
      <c r="A78" s="9"/>
      <c r="B78" s="9"/>
      <c r="C78" s="9"/>
      <c r="D78" s="9"/>
      <c r="E78" s="9"/>
      <c r="F78" s="9"/>
      <c r="G78" s="9"/>
      <c r="H78" s="9"/>
      <c r="I78" s="9"/>
      <c r="J78" s="10"/>
      <c r="K78" s="9"/>
      <c r="L78" s="9"/>
      <c r="M78" s="9"/>
      <c r="N78" s="9"/>
      <c r="O78" s="9"/>
      <c r="P78" s="9"/>
      <c r="Q78" s="9"/>
      <c r="R78" s="9"/>
      <c r="S78" s="9"/>
      <c r="T78" s="9"/>
      <c r="U78" s="9"/>
      <c r="V78" s="9"/>
      <c r="W78" s="9"/>
      <c r="X78" s="9"/>
      <c r="Y78" s="9"/>
      <c r="Z78" s="9"/>
    </row>
    <row r="79" spans="1:26" ht="12.75" customHeight="1" x14ac:dyDescent="0.3">
      <c r="A79" s="9"/>
      <c r="B79" s="9"/>
      <c r="C79" s="9"/>
      <c r="D79" s="9"/>
      <c r="E79" s="9"/>
      <c r="F79" s="9"/>
      <c r="G79" s="9"/>
      <c r="H79" s="9"/>
      <c r="I79" s="9"/>
      <c r="J79" s="10"/>
      <c r="K79" s="9"/>
      <c r="L79" s="9"/>
      <c r="M79" s="9"/>
      <c r="N79" s="9"/>
      <c r="O79" s="9"/>
      <c r="P79" s="9"/>
      <c r="Q79" s="9"/>
      <c r="R79" s="9"/>
      <c r="S79" s="9"/>
      <c r="T79" s="9"/>
      <c r="U79" s="9"/>
      <c r="V79" s="9"/>
      <c r="W79" s="9"/>
      <c r="X79" s="9"/>
      <c r="Y79" s="9"/>
      <c r="Z79" s="9"/>
    </row>
    <row r="80" spans="1:26" ht="12.75" customHeight="1" x14ac:dyDescent="0.3">
      <c r="A80" s="9"/>
      <c r="B80" s="9"/>
      <c r="C80" s="9"/>
      <c r="D80" s="9"/>
      <c r="E80" s="9"/>
      <c r="F80" s="9"/>
      <c r="G80" s="9"/>
      <c r="H80" s="9"/>
      <c r="I80" s="9"/>
      <c r="J80" s="10"/>
      <c r="K80" s="9"/>
      <c r="L80" s="9"/>
      <c r="M80" s="9"/>
      <c r="N80" s="9"/>
      <c r="O80" s="9"/>
      <c r="P80" s="9"/>
      <c r="Q80" s="9"/>
      <c r="R80" s="9"/>
      <c r="S80" s="9"/>
      <c r="T80" s="9"/>
      <c r="U80" s="9"/>
      <c r="V80" s="9"/>
      <c r="W80" s="9"/>
      <c r="X80" s="9"/>
      <c r="Y80" s="9"/>
      <c r="Z80" s="9"/>
    </row>
    <row r="81" spans="1:26" ht="12.75" customHeight="1" x14ac:dyDescent="0.3">
      <c r="A81" s="9"/>
      <c r="B81" s="9"/>
      <c r="C81" s="9"/>
      <c r="D81" s="9"/>
      <c r="E81" s="9"/>
      <c r="F81" s="9"/>
      <c r="G81" s="9"/>
      <c r="H81" s="9"/>
      <c r="I81" s="9"/>
      <c r="J81" s="10"/>
      <c r="K81" s="9"/>
      <c r="L81" s="9"/>
      <c r="M81" s="9"/>
      <c r="N81" s="9"/>
      <c r="O81" s="9"/>
      <c r="P81" s="9"/>
      <c r="Q81" s="9"/>
      <c r="R81" s="9"/>
      <c r="S81" s="9"/>
      <c r="T81" s="9"/>
      <c r="U81" s="9"/>
      <c r="V81" s="9"/>
      <c r="W81" s="9"/>
      <c r="X81" s="9"/>
      <c r="Y81" s="9"/>
      <c r="Z81" s="9"/>
    </row>
    <row r="82" spans="1:26" ht="12.75" customHeight="1" x14ac:dyDescent="0.3">
      <c r="A82" s="9"/>
      <c r="B82" s="9"/>
      <c r="C82" s="9"/>
      <c r="D82" s="9"/>
      <c r="E82" s="9"/>
      <c r="F82" s="9"/>
      <c r="G82" s="9"/>
      <c r="H82" s="9"/>
      <c r="I82" s="9"/>
      <c r="J82" s="10"/>
      <c r="K82" s="9"/>
      <c r="L82" s="9"/>
      <c r="M82" s="9"/>
      <c r="N82" s="9"/>
      <c r="O82" s="9"/>
      <c r="P82" s="9"/>
      <c r="Q82" s="9"/>
      <c r="R82" s="9"/>
      <c r="S82" s="9"/>
      <c r="T82" s="9"/>
      <c r="U82" s="9"/>
      <c r="V82" s="9"/>
      <c r="W82" s="9"/>
      <c r="X82" s="9"/>
      <c r="Y82" s="9"/>
      <c r="Z82" s="9"/>
    </row>
    <row r="83" spans="1:26" ht="12.75" customHeight="1" x14ac:dyDescent="0.3">
      <c r="A83" s="9"/>
      <c r="B83" s="9"/>
      <c r="C83" s="9"/>
      <c r="D83" s="9"/>
      <c r="E83" s="9"/>
      <c r="F83" s="9"/>
      <c r="G83" s="9"/>
      <c r="H83" s="9"/>
      <c r="I83" s="9"/>
      <c r="J83" s="10"/>
      <c r="K83" s="9"/>
      <c r="L83" s="9"/>
      <c r="M83" s="9"/>
      <c r="N83" s="9"/>
      <c r="O83" s="9"/>
      <c r="P83" s="9"/>
      <c r="Q83" s="9"/>
      <c r="R83" s="9"/>
      <c r="S83" s="9"/>
      <c r="T83" s="9"/>
      <c r="U83" s="9"/>
      <c r="V83" s="9"/>
      <c r="W83" s="9"/>
      <c r="X83" s="9"/>
      <c r="Y83" s="9"/>
      <c r="Z83" s="9"/>
    </row>
    <row r="84" spans="1:26" ht="12.75" customHeight="1" x14ac:dyDescent="0.3">
      <c r="A84" s="9"/>
      <c r="B84" s="9"/>
      <c r="C84" s="9"/>
      <c r="D84" s="9"/>
      <c r="E84" s="9"/>
      <c r="F84" s="9"/>
      <c r="G84" s="9"/>
      <c r="H84" s="9"/>
      <c r="I84" s="9"/>
      <c r="J84" s="10"/>
      <c r="K84" s="9"/>
      <c r="L84" s="9"/>
      <c r="M84" s="9"/>
      <c r="N84" s="9"/>
      <c r="O84" s="9"/>
      <c r="P84" s="9"/>
      <c r="Q84" s="9"/>
      <c r="R84" s="9"/>
      <c r="S84" s="9"/>
      <c r="T84" s="9"/>
      <c r="U84" s="9"/>
      <c r="V84" s="9"/>
      <c r="W84" s="9"/>
      <c r="X84" s="9"/>
      <c r="Y84" s="9"/>
      <c r="Z84" s="9"/>
    </row>
    <row r="85" spans="1:26" ht="12.75" customHeight="1" x14ac:dyDescent="0.3">
      <c r="A85" s="9"/>
      <c r="B85" s="9"/>
      <c r="C85" s="9"/>
      <c r="D85" s="9"/>
      <c r="E85" s="9"/>
      <c r="F85" s="9"/>
      <c r="G85" s="9"/>
      <c r="H85" s="9"/>
      <c r="I85" s="9"/>
      <c r="J85" s="10"/>
      <c r="K85" s="9"/>
      <c r="L85" s="9"/>
      <c r="M85" s="9"/>
      <c r="N85" s="9"/>
      <c r="O85" s="9"/>
      <c r="P85" s="9"/>
      <c r="Q85" s="9"/>
      <c r="R85" s="9"/>
      <c r="S85" s="9"/>
      <c r="T85" s="9"/>
      <c r="U85" s="9"/>
      <c r="V85" s="9"/>
      <c r="W85" s="9"/>
      <c r="X85" s="9"/>
      <c r="Y85" s="9"/>
      <c r="Z85" s="9"/>
    </row>
    <row r="86" spans="1:26" ht="12.75" customHeight="1" x14ac:dyDescent="0.3">
      <c r="A86" s="9"/>
      <c r="B86" s="9"/>
      <c r="C86" s="9"/>
      <c r="D86" s="9"/>
      <c r="E86" s="9"/>
      <c r="F86" s="9"/>
      <c r="G86" s="9"/>
      <c r="H86" s="9"/>
      <c r="I86" s="9"/>
      <c r="J86" s="10"/>
      <c r="K86" s="9"/>
      <c r="L86" s="9"/>
      <c r="M86" s="9"/>
      <c r="N86" s="9"/>
      <c r="O86" s="9"/>
      <c r="P86" s="9"/>
      <c r="Q86" s="9"/>
      <c r="R86" s="9"/>
      <c r="S86" s="9"/>
      <c r="T86" s="9"/>
      <c r="U86" s="9"/>
      <c r="V86" s="9"/>
      <c r="W86" s="9"/>
      <c r="X86" s="9"/>
      <c r="Y86" s="9"/>
      <c r="Z86" s="9"/>
    </row>
    <row r="87" spans="1:26" ht="12.75" customHeight="1" x14ac:dyDescent="0.3">
      <c r="A87" s="9"/>
      <c r="B87" s="9"/>
      <c r="C87" s="9"/>
      <c r="D87" s="9"/>
      <c r="E87" s="9"/>
      <c r="F87" s="9"/>
      <c r="G87" s="9"/>
      <c r="H87" s="9"/>
      <c r="I87" s="9"/>
      <c r="J87" s="10"/>
      <c r="K87" s="9"/>
      <c r="L87" s="9"/>
      <c r="M87" s="9"/>
      <c r="N87" s="9"/>
      <c r="O87" s="9"/>
      <c r="P87" s="9"/>
      <c r="Q87" s="9"/>
      <c r="R87" s="9"/>
      <c r="S87" s="9"/>
      <c r="T87" s="9"/>
      <c r="U87" s="9"/>
      <c r="V87" s="9"/>
      <c r="W87" s="9"/>
      <c r="X87" s="9"/>
      <c r="Y87" s="9"/>
      <c r="Z87" s="9"/>
    </row>
    <row r="88" spans="1:26" ht="12.75" customHeight="1" x14ac:dyDescent="0.3">
      <c r="A88" s="9"/>
      <c r="B88" s="9"/>
      <c r="C88" s="9"/>
      <c r="D88" s="9"/>
      <c r="E88" s="9"/>
      <c r="F88" s="9"/>
      <c r="G88" s="9"/>
      <c r="H88" s="9"/>
      <c r="I88" s="9"/>
      <c r="J88" s="10"/>
      <c r="K88" s="9"/>
      <c r="L88" s="9"/>
      <c r="M88" s="9"/>
      <c r="N88" s="9"/>
      <c r="O88" s="9"/>
      <c r="P88" s="9"/>
      <c r="Q88" s="9"/>
      <c r="R88" s="9"/>
      <c r="S88" s="9"/>
      <c r="T88" s="9"/>
      <c r="U88" s="9"/>
      <c r="V88" s="9"/>
      <c r="W88" s="9"/>
      <c r="X88" s="9"/>
      <c r="Y88" s="9"/>
      <c r="Z88" s="9"/>
    </row>
    <row r="89" spans="1:26" ht="12.75" customHeight="1" x14ac:dyDescent="0.3">
      <c r="A89" s="9"/>
      <c r="B89" s="9"/>
      <c r="C89" s="9"/>
      <c r="D89" s="9"/>
      <c r="E89" s="9"/>
      <c r="F89" s="9"/>
      <c r="G89" s="9"/>
      <c r="H89" s="9"/>
      <c r="I89" s="9"/>
      <c r="J89" s="10"/>
      <c r="K89" s="9"/>
      <c r="L89" s="9"/>
      <c r="M89" s="9"/>
      <c r="N89" s="9"/>
      <c r="O89" s="9"/>
      <c r="P89" s="9"/>
      <c r="Q89" s="9"/>
      <c r="R89" s="9"/>
      <c r="S89" s="9"/>
      <c r="T89" s="9"/>
      <c r="U89" s="9"/>
      <c r="V89" s="9"/>
      <c r="W89" s="9"/>
      <c r="X89" s="9"/>
      <c r="Y89" s="9"/>
      <c r="Z89" s="9"/>
    </row>
    <row r="90" spans="1:26" ht="12.75" customHeight="1" x14ac:dyDescent="0.3">
      <c r="A90" s="9"/>
      <c r="B90" s="9"/>
      <c r="C90" s="9"/>
      <c r="D90" s="9"/>
      <c r="E90" s="9"/>
      <c r="F90" s="9"/>
      <c r="G90" s="9"/>
      <c r="H90" s="9"/>
      <c r="I90" s="9"/>
      <c r="J90" s="10"/>
      <c r="K90" s="9"/>
      <c r="L90" s="9"/>
      <c r="M90" s="9"/>
      <c r="N90" s="9"/>
      <c r="O90" s="9"/>
      <c r="P90" s="9"/>
      <c r="Q90" s="9"/>
      <c r="R90" s="9"/>
      <c r="S90" s="9"/>
      <c r="T90" s="9"/>
      <c r="U90" s="9"/>
      <c r="V90" s="9"/>
      <c r="W90" s="9"/>
      <c r="X90" s="9"/>
      <c r="Y90" s="9"/>
      <c r="Z90" s="9"/>
    </row>
    <row r="91" spans="1:26" ht="12.75" customHeight="1" x14ac:dyDescent="0.3">
      <c r="A91" s="9"/>
      <c r="B91" s="9"/>
      <c r="C91" s="9"/>
      <c r="D91" s="9"/>
      <c r="E91" s="9"/>
      <c r="F91" s="9"/>
      <c r="G91" s="9"/>
      <c r="H91" s="9"/>
      <c r="I91" s="9"/>
      <c r="J91" s="10"/>
      <c r="K91" s="9"/>
      <c r="L91" s="9"/>
      <c r="M91" s="9"/>
      <c r="N91" s="9"/>
      <c r="O91" s="9"/>
      <c r="P91" s="9"/>
      <c r="Q91" s="9"/>
      <c r="R91" s="9"/>
      <c r="S91" s="9"/>
      <c r="T91" s="9"/>
      <c r="U91" s="9"/>
      <c r="V91" s="9"/>
      <c r="W91" s="9"/>
      <c r="X91" s="9"/>
      <c r="Y91" s="9"/>
      <c r="Z91" s="9"/>
    </row>
    <row r="92" spans="1:26" ht="12.75" customHeight="1" x14ac:dyDescent="0.3">
      <c r="A92" s="9"/>
      <c r="B92" s="9"/>
      <c r="C92" s="9"/>
      <c r="D92" s="9"/>
      <c r="E92" s="9"/>
      <c r="F92" s="9"/>
      <c r="G92" s="9"/>
      <c r="H92" s="9"/>
      <c r="I92" s="9"/>
      <c r="J92" s="10"/>
      <c r="K92" s="9"/>
      <c r="L92" s="9"/>
      <c r="M92" s="9"/>
      <c r="N92" s="9"/>
      <c r="O92" s="9"/>
      <c r="P92" s="9"/>
      <c r="Q92" s="9"/>
      <c r="R92" s="9"/>
      <c r="S92" s="9"/>
      <c r="T92" s="9"/>
      <c r="U92" s="9"/>
      <c r="V92" s="9"/>
      <c r="W92" s="9"/>
      <c r="X92" s="9"/>
      <c r="Y92" s="9"/>
      <c r="Z92" s="9"/>
    </row>
    <row r="93" spans="1:26" ht="12.75" customHeight="1" x14ac:dyDescent="0.3">
      <c r="A93" s="9"/>
      <c r="B93" s="9"/>
      <c r="C93" s="9"/>
      <c r="D93" s="9"/>
      <c r="E93" s="9"/>
      <c r="F93" s="9"/>
      <c r="G93" s="9"/>
      <c r="H93" s="9"/>
      <c r="I93" s="9"/>
      <c r="J93" s="10"/>
      <c r="K93" s="9"/>
      <c r="L93" s="9"/>
      <c r="M93" s="9"/>
      <c r="N93" s="9"/>
      <c r="O93" s="9"/>
      <c r="P93" s="9"/>
      <c r="Q93" s="9"/>
      <c r="R93" s="9"/>
      <c r="S93" s="9"/>
      <c r="T93" s="9"/>
      <c r="U93" s="9"/>
      <c r="V93" s="9"/>
      <c r="W93" s="9"/>
      <c r="X93" s="9"/>
      <c r="Y93" s="9"/>
      <c r="Z93" s="9"/>
    </row>
    <row r="94" spans="1:26" ht="12.75" customHeight="1" x14ac:dyDescent="0.3">
      <c r="A94" s="9"/>
      <c r="B94" s="24" t="s">
        <v>39</v>
      </c>
      <c r="C94" s="24">
        <v>2014</v>
      </c>
      <c r="D94" s="24">
        <v>2015</v>
      </c>
      <c r="E94" s="24">
        <v>2016</v>
      </c>
      <c r="F94" s="24">
        <v>2017</v>
      </c>
      <c r="G94" s="24">
        <v>2018</v>
      </c>
      <c r="H94" s="9"/>
      <c r="I94" s="9"/>
      <c r="J94" s="10"/>
      <c r="K94" s="9"/>
      <c r="L94" s="9"/>
      <c r="M94" s="9"/>
      <c r="N94" s="9"/>
      <c r="O94" s="9"/>
      <c r="P94" s="9"/>
      <c r="Q94" s="9"/>
      <c r="R94" s="9"/>
      <c r="S94" s="9"/>
      <c r="T94" s="9"/>
      <c r="U94" s="9"/>
      <c r="V94" s="9"/>
      <c r="W94" s="9"/>
      <c r="X94" s="9"/>
      <c r="Y94" s="9"/>
      <c r="Z94" s="9"/>
    </row>
    <row r="95" spans="1:26" ht="12.75" customHeight="1" x14ac:dyDescent="0.3">
      <c r="A95" s="9"/>
      <c r="B95" s="14" t="s">
        <v>40</v>
      </c>
      <c r="C95" s="15">
        <v>13</v>
      </c>
      <c r="D95" s="15">
        <v>13</v>
      </c>
      <c r="E95" s="15">
        <v>13</v>
      </c>
      <c r="F95" s="15">
        <v>13</v>
      </c>
      <c r="G95" s="15">
        <v>13</v>
      </c>
      <c r="H95" s="9"/>
      <c r="I95" s="9"/>
      <c r="J95" s="10"/>
      <c r="K95" s="9"/>
      <c r="L95" s="9"/>
      <c r="M95" s="9"/>
      <c r="N95" s="9"/>
      <c r="O95" s="9"/>
      <c r="P95" s="9"/>
      <c r="Q95" s="9"/>
      <c r="R95" s="9"/>
      <c r="S95" s="9"/>
      <c r="T95" s="9"/>
      <c r="U95" s="9"/>
      <c r="V95" s="9"/>
      <c r="W95" s="9"/>
      <c r="X95" s="9"/>
      <c r="Y95" s="9"/>
      <c r="Z95" s="9"/>
    </row>
    <row r="96" spans="1:26" ht="12.75" customHeight="1" x14ac:dyDescent="0.3">
      <c r="A96" s="9"/>
      <c r="B96" s="14" t="s">
        <v>41</v>
      </c>
      <c r="C96" s="15">
        <v>34</v>
      </c>
      <c r="D96" s="15">
        <v>34</v>
      </c>
      <c r="E96" s="15">
        <v>34</v>
      </c>
      <c r="F96" s="15">
        <v>34</v>
      </c>
      <c r="G96" s="15">
        <v>34</v>
      </c>
      <c r="H96" s="9"/>
      <c r="I96" s="9"/>
      <c r="J96" s="10"/>
      <c r="K96" s="9"/>
      <c r="L96" s="9"/>
      <c r="M96" s="9"/>
      <c r="N96" s="9"/>
      <c r="O96" s="9"/>
      <c r="P96" s="9"/>
      <c r="Q96" s="9"/>
      <c r="R96" s="9"/>
      <c r="S96" s="9"/>
      <c r="T96" s="9"/>
      <c r="U96" s="9"/>
      <c r="V96" s="9"/>
      <c r="W96" s="9"/>
      <c r="X96" s="9"/>
      <c r="Y96" s="9"/>
      <c r="Z96" s="9"/>
    </row>
    <row r="97" spans="1:26" ht="12.75" customHeight="1" x14ac:dyDescent="0.3">
      <c r="A97" s="9"/>
      <c r="B97" s="14" t="s">
        <v>42</v>
      </c>
      <c r="C97" s="15">
        <v>39</v>
      </c>
      <c r="D97" s="15">
        <v>39</v>
      </c>
      <c r="E97" s="15">
        <v>39</v>
      </c>
      <c r="F97" s="15">
        <v>39</v>
      </c>
      <c r="G97" s="15">
        <v>39</v>
      </c>
      <c r="H97" s="9"/>
      <c r="I97" s="9"/>
      <c r="J97" s="10"/>
      <c r="K97" s="9"/>
      <c r="L97" s="9"/>
      <c r="M97" s="9"/>
      <c r="N97" s="9"/>
      <c r="O97" s="9"/>
      <c r="P97" s="9"/>
      <c r="Q97" s="9"/>
      <c r="R97" s="9"/>
      <c r="S97" s="9"/>
      <c r="T97" s="9"/>
      <c r="U97" s="9"/>
      <c r="V97" s="9"/>
      <c r="W97" s="9"/>
      <c r="X97" s="9"/>
      <c r="Y97" s="9"/>
      <c r="Z97" s="9"/>
    </row>
    <row r="98" spans="1:26" ht="12.75" customHeight="1" x14ac:dyDescent="0.3">
      <c r="A98" s="9"/>
      <c r="B98" s="14" t="s">
        <v>43</v>
      </c>
      <c r="C98" s="15">
        <v>271</v>
      </c>
      <c r="D98" s="15">
        <v>272</v>
      </c>
      <c r="E98" s="15">
        <v>273</v>
      </c>
      <c r="F98" s="15">
        <v>273</v>
      </c>
      <c r="G98" s="15">
        <v>273</v>
      </c>
      <c r="H98" s="9"/>
      <c r="I98" s="9"/>
      <c r="J98" s="10"/>
      <c r="K98" s="9"/>
      <c r="L98" s="9"/>
      <c r="M98" s="9"/>
      <c r="N98" s="9"/>
      <c r="O98" s="9"/>
      <c r="P98" s="9"/>
      <c r="Q98" s="9"/>
      <c r="R98" s="9"/>
      <c r="S98" s="9"/>
      <c r="T98" s="9"/>
      <c r="U98" s="9"/>
      <c r="V98" s="9"/>
      <c r="W98" s="9"/>
      <c r="X98" s="9"/>
      <c r="Y98" s="9"/>
      <c r="Z98" s="9"/>
    </row>
    <row r="99" spans="1:26" ht="12.75" customHeight="1" x14ac:dyDescent="0.3">
      <c r="A99" s="9"/>
      <c r="B99" s="14" t="s">
        <v>44</v>
      </c>
      <c r="C99" s="15">
        <v>1171</v>
      </c>
      <c r="D99" s="15">
        <v>1230</v>
      </c>
      <c r="E99" s="15">
        <v>1310</v>
      </c>
      <c r="F99" s="15">
        <v>1466</v>
      </c>
      <c r="G99" s="15">
        <v>1583</v>
      </c>
      <c r="H99" s="9"/>
      <c r="I99" s="9"/>
      <c r="J99" s="10"/>
      <c r="K99" s="9"/>
      <c r="L99" s="9"/>
      <c r="M99" s="9"/>
      <c r="N99" s="9"/>
      <c r="O99" s="9"/>
      <c r="P99" s="9"/>
      <c r="Q99" s="9"/>
      <c r="R99" s="9"/>
      <c r="S99" s="9"/>
      <c r="T99" s="9"/>
      <c r="U99" s="9"/>
      <c r="V99" s="9"/>
      <c r="W99" s="9"/>
      <c r="X99" s="9"/>
      <c r="Y99" s="9"/>
      <c r="Z99" s="9"/>
    </row>
    <row r="100" spans="1:26" ht="12.75" customHeight="1" x14ac:dyDescent="0.3">
      <c r="A100" s="9"/>
      <c r="B100" s="14" t="s">
        <v>45</v>
      </c>
      <c r="C100" s="15">
        <v>218</v>
      </c>
      <c r="D100" s="15">
        <v>218</v>
      </c>
      <c r="E100" s="15">
        <v>220</v>
      </c>
      <c r="F100" s="15">
        <v>218</v>
      </c>
      <c r="G100" s="15">
        <v>219</v>
      </c>
      <c r="H100" s="9"/>
      <c r="I100" s="9"/>
      <c r="J100" s="10"/>
      <c r="K100" s="9"/>
      <c r="L100" s="9"/>
      <c r="M100" s="9"/>
      <c r="N100" s="9"/>
      <c r="O100" s="9"/>
      <c r="P100" s="9"/>
      <c r="Q100" s="9"/>
      <c r="R100" s="9"/>
      <c r="S100" s="9"/>
      <c r="T100" s="9"/>
      <c r="U100" s="9"/>
      <c r="V100" s="9"/>
      <c r="W100" s="9"/>
      <c r="X100" s="9"/>
      <c r="Y100" s="9"/>
      <c r="Z100" s="9"/>
    </row>
    <row r="101" spans="1:26" ht="12.75" customHeight="1" x14ac:dyDescent="0.3">
      <c r="A101" s="9"/>
      <c r="B101" s="9"/>
      <c r="C101" s="9"/>
      <c r="D101" s="9"/>
      <c r="E101" s="9"/>
      <c r="F101" s="9"/>
      <c r="G101" s="9"/>
      <c r="H101" s="9"/>
      <c r="I101" s="9"/>
      <c r="J101" s="10"/>
      <c r="K101" s="9"/>
      <c r="L101" s="9"/>
      <c r="M101" s="9"/>
      <c r="N101" s="9"/>
      <c r="O101" s="9"/>
      <c r="P101" s="9"/>
      <c r="Q101" s="9"/>
      <c r="R101" s="9"/>
      <c r="S101" s="9"/>
      <c r="T101" s="9"/>
      <c r="U101" s="9"/>
      <c r="V101" s="9"/>
      <c r="W101" s="9"/>
      <c r="X101" s="9"/>
      <c r="Y101" s="9"/>
      <c r="Z101" s="9"/>
    </row>
    <row r="102" spans="1:26" ht="12.75" customHeight="1" x14ac:dyDescent="0.3">
      <c r="A102" s="9"/>
      <c r="B102" s="9"/>
      <c r="C102" s="9"/>
      <c r="D102" s="9"/>
      <c r="E102" s="9"/>
      <c r="F102" s="9"/>
      <c r="G102" s="9"/>
      <c r="H102" s="9"/>
      <c r="I102" s="9"/>
      <c r="J102" s="10"/>
      <c r="K102" s="9"/>
      <c r="L102" s="9"/>
      <c r="M102" s="9"/>
      <c r="N102" s="9"/>
      <c r="O102" s="9"/>
      <c r="P102" s="9"/>
      <c r="Q102" s="9"/>
      <c r="R102" s="9"/>
      <c r="S102" s="9"/>
      <c r="T102" s="9"/>
      <c r="U102" s="9"/>
      <c r="V102" s="9"/>
      <c r="W102" s="9"/>
      <c r="X102" s="9"/>
      <c r="Y102" s="9"/>
      <c r="Z102" s="9"/>
    </row>
    <row r="103" spans="1:26" ht="12.75" customHeight="1" x14ac:dyDescent="0.3">
      <c r="A103" s="9"/>
      <c r="B103" s="9"/>
      <c r="C103" s="9"/>
      <c r="D103" s="9"/>
      <c r="E103" s="9"/>
      <c r="F103" s="9"/>
      <c r="G103" s="9"/>
      <c r="H103" s="9"/>
      <c r="I103" s="9"/>
      <c r="J103" s="10"/>
      <c r="K103" s="9"/>
      <c r="L103" s="9"/>
      <c r="M103" s="9"/>
      <c r="N103" s="9"/>
      <c r="O103" s="9"/>
      <c r="P103" s="9"/>
      <c r="Q103" s="9"/>
      <c r="R103" s="9"/>
      <c r="S103" s="9"/>
      <c r="T103" s="9"/>
      <c r="U103" s="9"/>
      <c r="V103" s="9"/>
      <c r="W103" s="9"/>
      <c r="X103" s="9"/>
      <c r="Y103" s="9"/>
      <c r="Z103" s="9"/>
    </row>
    <row r="104" spans="1:26" ht="12.75" customHeight="1" x14ac:dyDescent="0.3">
      <c r="A104" s="9"/>
      <c r="B104" s="9"/>
      <c r="C104" s="9"/>
      <c r="D104" s="9"/>
      <c r="E104" s="9"/>
      <c r="F104" s="9"/>
      <c r="G104" s="9"/>
      <c r="H104" s="9"/>
      <c r="I104" s="9"/>
      <c r="J104" s="10"/>
      <c r="K104" s="9"/>
      <c r="L104" s="9"/>
      <c r="M104" s="9"/>
      <c r="N104" s="9"/>
      <c r="O104" s="9"/>
      <c r="P104" s="9"/>
      <c r="Q104" s="9"/>
      <c r="R104" s="9"/>
      <c r="S104" s="9"/>
      <c r="T104" s="9"/>
      <c r="U104" s="9"/>
      <c r="V104" s="9"/>
      <c r="W104" s="9"/>
      <c r="X104" s="9"/>
      <c r="Y104" s="9"/>
      <c r="Z104" s="9"/>
    </row>
    <row r="105" spans="1:26" ht="12.75" customHeight="1" x14ac:dyDescent="0.3">
      <c r="A105" s="9"/>
      <c r="B105" s="9"/>
      <c r="C105" s="9"/>
      <c r="D105" s="9"/>
      <c r="E105" s="9"/>
      <c r="F105" s="9"/>
      <c r="G105" s="9"/>
      <c r="H105" s="9"/>
      <c r="I105" s="9"/>
      <c r="J105" s="10"/>
      <c r="K105" s="9"/>
      <c r="L105" s="9"/>
      <c r="M105" s="9"/>
      <c r="N105" s="9"/>
      <c r="O105" s="9"/>
      <c r="P105" s="9"/>
      <c r="Q105" s="9"/>
      <c r="R105" s="9"/>
      <c r="S105" s="9"/>
      <c r="T105" s="9"/>
      <c r="U105" s="9"/>
      <c r="V105" s="9"/>
      <c r="W105" s="9"/>
      <c r="X105" s="9"/>
      <c r="Y105" s="9"/>
      <c r="Z105" s="9"/>
    </row>
    <row r="106" spans="1:26" ht="12.75" customHeight="1" x14ac:dyDescent="0.3">
      <c r="A106" s="9"/>
      <c r="B106" s="9"/>
      <c r="C106" s="9"/>
      <c r="D106" s="9"/>
      <c r="E106" s="9"/>
      <c r="F106" s="9"/>
      <c r="G106" s="9"/>
      <c r="H106" s="9"/>
      <c r="I106" s="9"/>
      <c r="J106" s="10"/>
      <c r="K106" s="9"/>
      <c r="L106" s="9"/>
      <c r="M106" s="9"/>
      <c r="N106" s="9"/>
      <c r="O106" s="9"/>
      <c r="P106" s="9"/>
      <c r="Q106" s="9"/>
      <c r="R106" s="9"/>
      <c r="S106" s="9"/>
      <c r="T106" s="9"/>
      <c r="U106" s="9"/>
      <c r="V106" s="9"/>
      <c r="W106" s="9"/>
      <c r="X106" s="9"/>
      <c r="Y106" s="9"/>
      <c r="Z106" s="9"/>
    </row>
    <row r="107" spans="1:26" ht="12.75" customHeight="1" x14ac:dyDescent="0.3">
      <c r="A107" s="9"/>
      <c r="B107" s="9"/>
      <c r="C107" s="9"/>
      <c r="D107" s="9"/>
      <c r="E107" s="9"/>
      <c r="F107" s="9"/>
      <c r="G107" s="9"/>
      <c r="H107" s="9"/>
      <c r="I107" s="9"/>
      <c r="J107" s="10"/>
      <c r="K107" s="9"/>
      <c r="L107" s="9"/>
      <c r="M107" s="9"/>
      <c r="N107" s="9"/>
      <c r="O107" s="9"/>
      <c r="P107" s="9"/>
      <c r="Q107" s="9"/>
      <c r="R107" s="9"/>
      <c r="S107" s="9"/>
      <c r="T107" s="9"/>
      <c r="U107" s="9"/>
      <c r="V107" s="9"/>
      <c r="W107" s="9"/>
      <c r="X107" s="9"/>
      <c r="Y107" s="9"/>
      <c r="Z107" s="9"/>
    </row>
    <row r="108" spans="1:26" ht="12.75" customHeight="1" x14ac:dyDescent="0.3">
      <c r="A108" s="9"/>
      <c r="B108" s="9"/>
      <c r="C108" s="9"/>
      <c r="D108" s="9"/>
      <c r="E108" s="9"/>
      <c r="F108" s="9"/>
      <c r="G108" s="9"/>
      <c r="H108" s="9"/>
      <c r="I108" s="9"/>
      <c r="J108" s="10"/>
      <c r="K108" s="9"/>
      <c r="L108" s="9"/>
      <c r="M108" s="9"/>
      <c r="N108" s="9"/>
      <c r="O108" s="9"/>
      <c r="P108" s="9"/>
      <c r="Q108" s="9"/>
      <c r="R108" s="9"/>
      <c r="S108" s="9"/>
      <c r="T108" s="9"/>
      <c r="U108" s="9"/>
      <c r="V108" s="9"/>
      <c r="W108" s="9"/>
      <c r="X108" s="9"/>
      <c r="Y108" s="9"/>
      <c r="Z108" s="9"/>
    </row>
    <row r="109" spans="1:26" ht="12.75" customHeight="1" x14ac:dyDescent="0.3">
      <c r="A109" s="9"/>
      <c r="B109" s="9"/>
      <c r="C109" s="9"/>
      <c r="D109" s="9"/>
      <c r="E109" s="9"/>
      <c r="F109" s="9"/>
      <c r="G109" s="9"/>
      <c r="H109" s="9"/>
      <c r="I109" s="9"/>
      <c r="J109" s="10"/>
      <c r="K109" s="9"/>
      <c r="L109" s="9"/>
      <c r="M109" s="9"/>
      <c r="N109" s="9"/>
      <c r="O109" s="9"/>
      <c r="P109" s="9"/>
      <c r="Q109" s="9"/>
      <c r="R109" s="9"/>
      <c r="S109" s="9"/>
      <c r="T109" s="9"/>
      <c r="U109" s="9"/>
      <c r="V109" s="9"/>
      <c r="W109" s="9"/>
      <c r="X109" s="9"/>
      <c r="Y109" s="9"/>
      <c r="Z109" s="9"/>
    </row>
    <row r="110" spans="1:26" ht="12.75" customHeight="1" x14ac:dyDescent="0.3">
      <c r="A110" s="9"/>
      <c r="B110" s="9"/>
      <c r="C110" s="9"/>
      <c r="D110" s="9"/>
      <c r="E110" s="9"/>
      <c r="F110" s="9"/>
      <c r="G110" s="9"/>
      <c r="H110" s="9"/>
      <c r="I110" s="9"/>
      <c r="J110" s="10"/>
      <c r="K110" s="9"/>
      <c r="L110" s="9"/>
      <c r="M110" s="9"/>
      <c r="N110" s="9"/>
      <c r="O110" s="9"/>
      <c r="P110" s="9"/>
      <c r="Q110" s="9"/>
      <c r="R110" s="9"/>
      <c r="S110" s="9"/>
      <c r="T110" s="9"/>
      <c r="U110" s="9"/>
      <c r="V110" s="9"/>
      <c r="W110" s="9"/>
      <c r="X110" s="9"/>
      <c r="Y110" s="9"/>
      <c r="Z110" s="9"/>
    </row>
    <row r="111" spans="1:26" ht="12.75" customHeight="1" x14ac:dyDescent="0.3">
      <c r="A111" s="9"/>
      <c r="B111" s="9"/>
      <c r="C111" s="9"/>
      <c r="D111" s="9"/>
      <c r="E111" s="9"/>
      <c r="F111" s="9"/>
      <c r="G111" s="9"/>
      <c r="H111" s="9"/>
      <c r="I111" s="9"/>
      <c r="J111" s="10"/>
      <c r="K111" s="9"/>
      <c r="L111" s="9"/>
      <c r="M111" s="9"/>
      <c r="N111" s="9"/>
      <c r="O111" s="9"/>
      <c r="P111" s="9"/>
      <c r="Q111" s="9"/>
      <c r="R111" s="9"/>
      <c r="S111" s="9"/>
      <c r="T111" s="9"/>
      <c r="U111" s="9"/>
      <c r="V111" s="9"/>
      <c r="W111" s="9"/>
      <c r="X111" s="9"/>
      <c r="Y111" s="9"/>
      <c r="Z111" s="9"/>
    </row>
    <row r="112" spans="1:26" ht="12.75" customHeight="1" x14ac:dyDescent="0.3">
      <c r="A112" s="9"/>
      <c r="B112" s="9"/>
      <c r="C112" s="9"/>
      <c r="D112" s="9"/>
      <c r="E112" s="9"/>
      <c r="F112" s="9"/>
      <c r="G112" s="9"/>
      <c r="H112" s="9"/>
      <c r="I112" s="9"/>
      <c r="J112" s="10"/>
      <c r="K112" s="9"/>
      <c r="L112" s="9"/>
      <c r="M112" s="9"/>
      <c r="N112" s="9"/>
      <c r="O112" s="9"/>
      <c r="P112" s="9"/>
      <c r="Q112" s="9"/>
      <c r="R112" s="9"/>
      <c r="S112" s="9"/>
      <c r="T112" s="9"/>
      <c r="U112" s="9"/>
      <c r="V112" s="9"/>
      <c r="W112" s="9"/>
      <c r="X112" s="9"/>
      <c r="Y112" s="9"/>
      <c r="Z112" s="9"/>
    </row>
    <row r="113" spans="1:26" ht="12.75" customHeight="1" x14ac:dyDescent="0.3">
      <c r="A113" s="9"/>
      <c r="B113" s="9"/>
      <c r="C113" s="9"/>
      <c r="D113" s="9"/>
      <c r="E113" s="9"/>
      <c r="F113" s="9"/>
      <c r="G113" s="9"/>
      <c r="H113" s="9"/>
      <c r="I113" s="9"/>
      <c r="J113" s="10"/>
      <c r="K113" s="9"/>
      <c r="L113" s="9"/>
      <c r="M113" s="9"/>
      <c r="N113" s="9"/>
      <c r="O113" s="9"/>
      <c r="P113" s="9"/>
      <c r="Q113" s="9"/>
      <c r="R113" s="9"/>
      <c r="S113" s="9"/>
      <c r="T113" s="9"/>
      <c r="U113" s="9"/>
      <c r="V113" s="9"/>
      <c r="W113" s="9"/>
      <c r="X113" s="9"/>
      <c r="Y113" s="9"/>
      <c r="Z113" s="9"/>
    </row>
    <row r="114" spans="1:26" ht="12.75" customHeight="1" x14ac:dyDescent="0.3">
      <c r="A114" s="9"/>
      <c r="B114" s="9"/>
      <c r="C114" s="9"/>
      <c r="D114" s="9"/>
      <c r="E114" s="9"/>
      <c r="F114" s="9"/>
      <c r="G114" s="9"/>
      <c r="H114" s="9"/>
      <c r="I114" s="9"/>
      <c r="J114" s="10"/>
      <c r="K114" s="9"/>
      <c r="L114" s="9"/>
      <c r="M114" s="9"/>
      <c r="N114" s="9"/>
      <c r="O114" s="9"/>
      <c r="P114" s="9"/>
      <c r="Q114" s="9"/>
      <c r="R114" s="9"/>
      <c r="S114" s="9"/>
      <c r="T114" s="9"/>
      <c r="U114" s="9"/>
      <c r="V114" s="9"/>
      <c r="W114" s="9"/>
      <c r="X114" s="9"/>
      <c r="Y114" s="9"/>
      <c r="Z114" s="9"/>
    </row>
    <row r="115" spans="1:26" ht="12.75" customHeight="1" x14ac:dyDescent="0.3">
      <c r="A115" s="9"/>
      <c r="B115" s="9"/>
      <c r="C115" s="9"/>
      <c r="D115" s="9"/>
      <c r="E115" s="9"/>
      <c r="F115" s="9"/>
      <c r="G115" s="9"/>
      <c r="H115" s="9"/>
      <c r="I115" s="9"/>
      <c r="J115" s="10"/>
      <c r="K115" s="9"/>
      <c r="L115" s="9"/>
      <c r="M115" s="9"/>
      <c r="N115" s="9"/>
      <c r="O115" s="9"/>
      <c r="P115" s="9"/>
      <c r="Q115" s="9"/>
      <c r="R115" s="9"/>
      <c r="S115" s="9"/>
      <c r="T115" s="9"/>
      <c r="U115" s="9"/>
      <c r="V115" s="9"/>
      <c r="W115" s="9"/>
      <c r="X115" s="9"/>
      <c r="Y115" s="9"/>
      <c r="Z115" s="9"/>
    </row>
    <row r="116" spans="1:26" ht="12.75" customHeight="1" x14ac:dyDescent="0.3">
      <c r="A116" s="9"/>
      <c r="B116" s="25" t="s">
        <v>46</v>
      </c>
      <c r="C116" s="26">
        <f t="shared" ref="C116:E116" si="15">+D116-1</f>
        <v>2015</v>
      </c>
      <c r="D116" s="26">
        <f t="shared" si="15"/>
        <v>2016</v>
      </c>
      <c r="E116" s="27">
        <f t="shared" si="15"/>
        <v>2017</v>
      </c>
      <c r="F116" s="26">
        <v>2018</v>
      </c>
      <c r="G116" s="9" t="s">
        <v>47</v>
      </c>
      <c r="H116" s="9"/>
      <c r="I116" s="9"/>
      <c r="J116" s="10"/>
      <c r="K116" s="9"/>
      <c r="L116" s="9"/>
      <c r="M116" s="9"/>
      <c r="N116" s="9"/>
      <c r="O116" s="9"/>
      <c r="P116" s="9"/>
      <c r="Q116" s="9"/>
      <c r="R116" s="9"/>
      <c r="S116" s="9"/>
      <c r="T116" s="9"/>
      <c r="U116" s="9"/>
      <c r="V116" s="9"/>
      <c r="W116" s="9"/>
      <c r="X116" s="9"/>
      <c r="Y116" s="9"/>
      <c r="Z116" s="9"/>
    </row>
    <row r="117" spans="1:26" ht="12.75" customHeight="1" x14ac:dyDescent="0.3">
      <c r="A117" s="9"/>
      <c r="B117" s="18" t="s">
        <v>48</v>
      </c>
      <c r="C117" s="28">
        <v>784.9</v>
      </c>
      <c r="D117" s="28">
        <v>849.1</v>
      </c>
      <c r="E117" s="28">
        <v>853.8</v>
      </c>
      <c r="F117" s="28">
        <v>902.4</v>
      </c>
      <c r="G117" s="10">
        <f t="shared" ref="G117:G122" si="16">AVERAGE(C117:F117)</f>
        <v>847.55000000000007</v>
      </c>
      <c r="H117" s="9"/>
      <c r="I117" s="9"/>
      <c r="J117" s="10"/>
      <c r="K117" s="9"/>
      <c r="L117" s="9"/>
      <c r="M117" s="9"/>
      <c r="N117" s="9"/>
      <c r="O117" s="9"/>
      <c r="P117" s="9"/>
      <c r="Q117" s="9"/>
      <c r="R117" s="9"/>
      <c r="S117" s="9"/>
      <c r="T117" s="9"/>
      <c r="U117" s="9"/>
      <c r="V117" s="9"/>
      <c r="W117" s="9"/>
      <c r="X117" s="9"/>
      <c r="Y117" s="9"/>
      <c r="Z117" s="9"/>
    </row>
    <row r="118" spans="1:26" ht="12.75" customHeight="1" x14ac:dyDescent="0.3">
      <c r="A118" s="9"/>
      <c r="B118" s="5" t="s">
        <v>49</v>
      </c>
      <c r="C118" s="29">
        <v>142</v>
      </c>
      <c r="D118" s="29">
        <v>159</v>
      </c>
      <c r="E118" s="29">
        <v>167</v>
      </c>
      <c r="F118" s="29">
        <v>177</v>
      </c>
      <c r="G118" s="10">
        <f t="shared" si="16"/>
        <v>161.25</v>
      </c>
      <c r="H118" s="12">
        <f>G118/G117</f>
        <v>0.19025426228541087</v>
      </c>
      <c r="I118" s="9"/>
      <c r="J118" s="10"/>
      <c r="K118" s="9"/>
      <c r="L118" s="9"/>
      <c r="M118" s="9"/>
      <c r="N118" s="9"/>
      <c r="O118" s="9"/>
      <c r="P118" s="9"/>
      <c r="Q118" s="9"/>
      <c r="R118" s="9"/>
      <c r="S118" s="9"/>
      <c r="T118" s="9"/>
      <c r="U118" s="9"/>
      <c r="V118" s="9"/>
      <c r="W118" s="9"/>
      <c r="X118" s="9"/>
      <c r="Y118" s="9"/>
      <c r="Z118" s="9"/>
    </row>
    <row r="119" spans="1:26" ht="12.75" customHeight="1" x14ac:dyDescent="0.3">
      <c r="A119" s="9"/>
      <c r="B119" s="18" t="s">
        <v>50</v>
      </c>
      <c r="C119" s="28">
        <f>(1285+544+2382+1268+1983+6097)+1913</f>
        <v>15472</v>
      </c>
      <c r="D119" s="28">
        <f>(1398+611+1680+2384+1983+5907)+2063</f>
        <v>16026</v>
      </c>
      <c r="E119" s="28">
        <f>(1395+644+2370+1740+2101+5634)+2269</f>
        <v>16153</v>
      </c>
      <c r="F119" s="28">
        <f>(1359+600+2379+1664+2171+5934)+2486</f>
        <v>16593</v>
      </c>
      <c r="G119" s="10">
        <f t="shared" si="16"/>
        <v>16061</v>
      </c>
      <c r="H119" s="12"/>
      <c r="I119" s="9"/>
      <c r="J119" s="10"/>
      <c r="K119" s="9"/>
      <c r="L119" s="9"/>
      <c r="M119" s="9"/>
      <c r="N119" s="9"/>
      <c r="O119" s="9"/>
      <c r="P119" s="9"/>
      <c r="Q119" s="9"/>
      <c r="R119" s="9"/>
      <c r="S119" s="9"/>
      <c r="T119" s="9"/>
      <c r="U119" s="9"/>
      <c r="V119" s="9"/>
      <c r="W119" s="9"/>
      <c r="X119" s="9"/>
      <c r="Y119" s="9"/>
      <c r="Z119" s="9"/>
    </row>
    <row r="120" spans="1:26" ht="12.75" customHeight="1" x14ac:dyDescent="0.3">
      <c r="A120" s="9"/>
      <c r="B120" s="5" t="s">
        <v>49</v>
      </c>
      <c r="C120" s="29">
        <v>1913</v>
      </c>
      <c r="D120" s="29">
        <v>2063</v>
      </c>
      <c r="E120" s="29">
        <v>2269</v>
      </c>
      <c r="F120" s="29">
        <v>2486</v>
      </c>
      <c r="G120" s="10">
        <f t="shared" si="16"/>
        <v>2182.75</v>
      </c>
      <c r="H120" s="12">
        <f>G120/G119</f>
        <v>0.13590374198368718</v>
      </c>
      <c r="I120" s="9"/>
      <c r="J120" s="10"/>
      <c r="K120" s="9"/>
      <c r="L120" s="9"/>
      <c r="M120" s="9"/>
      <c r="N120" s="9"/>
      <c r="O120" s="9"/>
      <c r="P120" s="9"/>
      <c r="Q120" s="9"/>
      <c r="R120" s="9"/>
      <c r="S120" s="9"/>
      <c r="T120" s="9"/>
      <c r="U120" s="9"/>
      <c r="V120" s="9"/>
      <c r="W120" s="9"/>
      <c r="X120" s="9"/>
      <c r="Y120" s="9"/>
      <c r="Z120" s="9"/>
    </row>
    <row r="121" spans="1:26" ht="12.75" customHeight="1" x14ac:dyDescent="0.3">
      <c r="A121" s="9"/>
      <c r="B121" s="18" t="s">
        <v>51</v>
      </c>
      <c r="C121" s="28">
        <v>5834</v>
      </c>
      <c r="D121" s="28">
        <v>5986</v>
      </c>
      <c r="E121" s="28">
        <v>10578</v>
      </c>
      <c r="F121" s="28">
        <v>11169</v>
      </c>
      <c r="G121" s="10">
        <f t="shared" si="16"/>
        <v>8391.75</v>
      </c>
      <c r="H121" s="12"/>
      <c r="I121" s="9"/>
      <c r="J121" s="10"/>
      <c r="K121" s="9"/>
      <c r="L121" s="9"/>
      <c r="M121" s="9"/>
      <c r="N121" s="9"/>
      <c r="O121" s="9"/>
      <c r="P121" s="9"/>
      <c r="Q121" s="9"/>
      <c r="R121" s="9"/>
      <c r="S121" s="9"/>
      <c r="T121" s="9"/>
      <c r="U121" s="9"/>
      <c r="V121" s="9"/>
      <c r="W121" s="9"/>
      <c r="X121" s="9"/>
      <c r="Y121" s="9"/>
      <c r="Z121" s="9"/>
    </row>
    <row r="122" spans="1:26" ht="12.75" customHeight="1" x14ac:dyDescent="0.3">
      <c r="A122" s="9"/>
      <c r="B122" s="5" t="s">
        <v>49</v>
      </c>
      <c r="C122" s="29">
        <v>2698</v>
      </c>
      <c r="D122" s="29">
        <v>2935</v>
      </c>
      <c r="E122" s="29">
        <v>3298</v>
      </c>
      <c r="F122" s="29">
        <v>3694</v>
      </c>
      <c r="G122" s="10">
        <f t="shared" si="16"/>
        <v>3156.25</v>
      </c>
      <c r="H122" s="12">
        <f>G122/G121</f>
        <v>0.37611344475228647</v>
      </c>
      <c r="I122" s="9"/>
      <c r="J122" s="10"/>
      <c r="K122" s="9"/>
      <c r="L122" s="9"/>
      <c r="M122" s="9"/>
      <c r="N122" s="9"/>
      <c r="O122" s="9"/>
      <c r="P122" s="9"/>
      <c r="Q122" s="9"/>
      <c r="R122" s="9"/>
      <c r="S122" s="9"/>
      <c r="T122" s="9"/>
      <c r="U122" s="9"/>
      <c r="V122" s="9"/>
      <c r="W122" s="9"/>
      <c r="X122" s="9"/>
      <c r="Y122" s="9"/>
      <c r="Z122" s="9"/>
    </row>
    <row r="123" spans="1:26" ht="12.75" customHeight="1" x14ac:dyDescent="0.3">
      <c r="A123" s="9"/>
      <c r="B123" s="9"/>
      <c r="C123" s="9"/>
      <c r="D123" s="9"/>
      <c r="E123" s="9"/>
      <c r="F123" s="9"/>
      <c r="G123" s="9"/>
      <c r="H123" s="9"/>
      <c r="I123" s="9"/>
      <c r="J123" s="10"/>
      <c r="K123" s="9"/>
      <c r="L123" s="9"/>
      <c r="M123" s="9"/>
      <c r="N123" s="9"/>
      <c r="O123" s="9"/>
      <c r="P123" s="9"/>
      <c r="Q123" s="9"/>
      <c r="R123" s="9"/>
      <c r="S123" s="9"/>
      <c r="T123" s="9"/>
      <c r="U123" s="9"/>
      <c r="V123" s="9"/>
      <c r="W123" s="9"/>
      <c r="X123" s="9"/>
      <c r="Y123" s="9"/>
      <c r="Z123" s="9"/>
    </row>
    <row r="124" spans="1:26" ht="12.75" customHeight="1" x14ac:dyDescent="0.3">
      <c r="A124" s="9"/>
      <c r="B124" s="9"/>
      <c r="C124" s="9"/>
      <c r="D124" s="9"/>
      <c r="E124" s="9"/>
      <c r="F124" s="9"/>
      <c r="G124" s="9"/>
      <c r="H124" s="9"/>
      <c r="I124" s="9"/>
      <c r="J124" s="10"/>
      <c r="K124" s="9"/>
      <c r="L124" s="9"/>
      <c r="M124" s="9"/>
      <c r="N124" s="9"/>
      <c r="O124" s="9"/>
      <c r="P124" s="9"/>
      <c r="Q124" s="9"/>
      <c r="R124" s="9"/>
      <c r="S124" s="9"/>
      <c r="T124" s="9"/>
      <c r="U124" s="9"/>
      <c r="V124" s="9"/>
      <c r="W124" s="9"/>
      <c r="X124" s="9"/>
      <c r="Y124" s="9"/>
      <c r="Z124" s="9"/>
    </row>
    <row r="125" spans="1:26" ht="12.75" customHeight="1" x14ac:dyDescent="0.3">
      <c r="A125" s="9"/>
      <c r="B125" s="9"/>
      <c r="C125" s="9"/>
      <c r="D125" s="9"/>
      <c r="E125" s="9"/>
      <c r="F125" s="9"/>
      <c r="G125" s="9"/>
      <c r="H125" s="9"/>
      <c r="I125" s="9"/>
      <c r="J125" s="10"/>
      <c r="K125" s="9"/>
      <c r="L125" s="9"/>
      <c r="M125" s="9"/>
      <c r="N125" s="9"/>
      <c r="O125" s="9"/>
      <c r="P125" s="9"/>
      <c r="Q125" s="9"/>
      <c r="R125" s="9"/>
      <c r="S125" s="9"/>
      <c r="T125" s="9"/>
      <c r="U125" s="9"/>
      <c r="V125" s="9"/>
      <c r="W125" s="9"/>
      <c r="X125" s="9"/>
      <c r="Y125" s="9"/>
      <c r="Z125" s="9"/>
    </row>
    <row r="126" spans="1:26" ht="12.75" customHeight="1" x14ac:dyDescent="0.3">
      <c r="A126" s="9"/>
      <c r="B126" s="9" t="s">
        <v>52</v>
      </c>
      <c r="C126" s="9"/>
      <c r="D126" s="9"/>
      <c r="E126" s="9"/>
      <c r="F126" s="9"/>
      <c r="G126" s="9"/>
      <c r="H126" s="9"/>
      <c r="I126" s="9"/>
      <c r="J126" s="10"/>
      <c r="K126" s="9"/>
      <c r="L126" s="9"/>
      <c r="M126" s="9"/>
      <c r="N126" s="9"/>
      <c r="O126" s="9"/>
      <c r="P126" s="9"/>
      <c r="Q126" s="9"/>
      <c r="R126" s="9"/>
      <c r="S126" s="9"/>
      <c r="T126" s="9"/>
      <c r="U126" s="9"/>
      <c r="V126" s="9"/>
      <c r="W126" s="9"/>
      <c r="X126" s="9"/>
      <c r="Y126" s="9"/>
      <c r="Z126" s="9"/>
    </row>
    <row r="127" spans="1:26" ht="12.75" customHeight="1" x14ac:dyDescent="0.3">
      <c r="A127" s="9"/>
      <c r="B127" s="616" t="s">
        <v>53</v>
      </c>
      <c r="C127" s="616" t="s">
        <v>54</v>
      </c>
      <c r="D127" s="616" t="s">
        <v>55</v>
      </c>
      <c r="E127" s="618"/>
      <c r="F127" s="619"/>
      <c r="G127" s="618"/>
      <c r="H127" s="619"/>
      <c r="I127" s="9"/>
      <c r="J127" s="10"/>
      <c r="K127" s="9"/>
      <c r="L127" s="9"/>
      <c r="M127" s="9"/>
      <c r="N127" s="9"/>
      <c r="O127" s="9"/>
      <c r="P127" s="9"/>
      <c r="Q127" s="9"/>
      <c r="R127" s="9"/>
      <c r="S127" s="9"/>
      <c r="T127" s="9"/>
      <c r="U127" s="9"/>
      <c r="V127" s="9"/>
      <c r="W127" s="9"/>
      <c r="X127" s="9"/>
      <c r="Y127" s="9"/>
      <c r="Z127" s="9"/>
    </row>
    <row r="128" spans="1:26" ht="12.75" customHeight="1" x14ac:dyDescent="0.3">
      <c r="A128" s="9"/>
      <c r="B128" s="617"/>
      <c r="C128" s="617"/>
      <c r="D128" s="617"/>
      <c r="E128" s="30" t="s">
        <v>56</v>
      </c>
      <c r="F128" s="31" t="s">
        <v>57</v>
      </c>
      <c r="G128" s="30" t="s">
        <v>56</v>
      </c>
      <c r="H128" s="31" t="s">
        <v>57</v>
      </c>
      <c r="I128" s="9"/>
      <c r="J128" s="10"/>
      <c r="K128" s="9"/>
      <c r="L128" s="9"/>
      <c r="M128" s="9"/>
      <c r="N128" s="9"/>
      <c r="O128" s="9"/>
      <c r="P128" s="9"/>
      <c r="Q128" s="9"/>
      <c r="R128" s="9"/>
      <c r="S128" s="9"/>
      <c r="T128" s="9"/>
      <c r="U128" s="9"/>
      <c r="V128" s="9"/>
      <c r="W128" s="9"/>
      <c r="X128" s="9"/>
      <c r="Y128" s="9"/>
      <c r="Z128" s="9"/>
    </row>
    <row r="129" spans="1:26" ht="12.75" customHeight="1" x14ac:dyDescent="0.3">
      <c r="A129" s="9"/>
      <c r="B129" s="32">
        <v>1</v>
      </c>
      <c r="C129" s="33" t="s">
        <v>58</v>
      </c>
      <c r="D129" s="33" t="s">
        <v>59</v>
      </c>
      <c r="E129" s="34">
        <v>15381</v>
      </c>
      <c r="F129" s="35">
        <v>22427</v>
      </c>
      <c r="G129" s="34">
        <v>10772</v>
      </c>
      <c r="H129" s="35">
        <v>19404</v>
      </c>
      <c r="I129" s="36">
        <f>SUM(E129:H129)</f>
        <v>67984</v>
      </c>
      <c r="J129" s="10">
        <f>+I129/12</f>
        <v>5665.333333333333</v>
      </c>
      <c r="K129" s="9"/>
      <c r="L129" s="9"/>
      <c r="M129" s="9"/>
      <c r="N129" s="9"/>
      <c r="O129" s="9"/>
      <c r="P129" s="9"/>
      <c r="Q129" s="9"/>
      <c r="R129" s="9"/>
      <c r="S129" s="9"/>
      <c r="T129" s="9"/>
      <c r="U129" s="9"/>
      <c r="V129" s="9"/>
      <c r="W129" s="9"/>
      <c r="X129" s="9"/>
      <c r="Y129" s="9"/>
      <c r="Z129" s="9"/>
    </row>
    <row r="130" spans="1:26" ht="12.75" customHeight="1" x14ac:dyDescent="0.3">
      <c r="A130" s="9"/>
      <c r="B130" s="32">
        <v>2</v>
      </c>
      <c r="C130" s="33" t="s">
        <v>60</v>
      </c>
      <c r="D130" s="33" t="s">
        <v>61</v>
      </c>
      <c r="E130" s="37">
        <v>487</v>
      </c>
      <c r="F130" s="35">
        <v>7945</v>
      </c>
      <c r="G130" s="37">
        <v>554</v>
      </c>
      <c r="H130" s="35">
        <v>7761</v>
      </c>
      <c r="I130" s="36">
        <f t="shared" ref="I130:I153" si="17">SUM(G130:H130)</f>
        <v>8315</v>
      </c>
      <c r="J130" s="10">
        <f t="shared" ref="J130:J153" si="18">+I130/12/25</f>
        <v>27.716666666666665</v>
      </c>
      <c r="K130" s="9"/>
      <c r="L130" s="9"/>
      <c r="M130" s="9"/>
      <c r="N130" s="9"/>
      <c r="O130" s="9"/>
      <c r="P130" s="9"/>
      <c r="Q130" s="9"/>
      <c r="R130" s="9"/>
      <c r="S130" s="9"/>
      <c r="T130" s="9"/>
      <c r="U130" s="9"/>
      <c r="V130" s="9"/>
      <c r="W130" s="9"/>
      <c r="X130" s="9"/>
      <c r="Y130" s="9"/>
      <c r="Z130" s="9"/>
    </row>
    <row r="131" spans="1:26" ht="12.75" customHeight="1" x14ac:dyDescent="0.3">
      <c r="A131" s="9"/>
      <c r="B131" s="32">
        <v>3</v>
      </c>
      <c r="C131" s="33" t="s">
        <v>62</v>
      </c>
      <c r="D131" s="33" t="s">
        <v>63</v>
      </c>
      <c r="E131" s="37">
        <v>591</v>
      </c>
      <c r="F131" s="35">
        <v>7389</v>
      </c>
      <c r="G131" s="37">
        <v>619</v>
      </c>
      <c r="H131" s="35">
        <v>8551</v>
      </c>
      <c r="I131" s="36">
        <f t="shared" si="17"/>
        <v>9170</v>
      </c>
      <c r="J131" s="10">
        <f t="shared" si="18"/>
        <v>30.566666666666666</v>
      </c>
      <c r="K131" s="9"/>
      <c r="L131" s="9"/>
      <c r="M131" s="9"/>
      <c r="N131" s="9"/>
      <c r="O131" s="9"/>
      <c r="P131" s="9"/>
      <c r="Q131" s="9"/>
      <c r="R131" s="9"/>
      <c r="S131" s="9"/>
      <c r="T131" s="9"/>
      <c r="U131" s="9"/>
      <c r="V131" s="9"/>
      <c r="W131" s="9"/>
      <c r="X131" s="9"/>
      <c r="Y131" s="9"/>
      <c r="Z131" s="9"/>
    </row>
    <row r="132" spans="1:26" ht="12.75" customHeight="1" x14ac:dyDescent="0.3">
      <c r="A132" s="9"/>
      <c r="B132" s="32">
        <v>4</v>
      </c>
      <c r="C132" s="33" t="s">
        <v>64</v>
      </c>
      <c r="D132" s="33" t="s">
        <v>65</v>
      </c>
      <c r="E132" s="37">
        <v>428</v>
      </c>
      <c r="F132" s="35">
        <v>5842</v>
      </c>
      <c r="G132" s="37">
        <v>378</v>
      </c>
      <c r="H132" s="35">
        <v>5392</v>
      </c>
      <c r="I132" s="36">
        <f t="shared" si="17"/>
        <v>5770</v>
      </c>
      <c r="J132" s="10">
        <f t="shared" si="18"/>
        <v>19.233333333333334</v>
      </c>
      <c r="K132" s="9"/>
      <c r="L132" s="9"/>
      <c r="M132" s="9"/>
      <c r="N132" s="9"/>
      <c r="O132" s="9"/>
      <c r="P132" s="9"/>
      <c r="Q132" s="9"/>
      <c r="R132" s="9"/>
      <c r="S132" s="9"/>
      <c r="T132" s="9"/>
      <c r="U132" s="9"/>
      <c r="V132" s="9"/>
      <c r="W132" s="9"/>
      <c r="X132" s="9"/>
      <c r="Y132" s="9"/>
      <c r="Z132" s="9"/>
    </row>
    <row r="133" spans="1:26" ht="12.75" customHeight="1" x14ac:dyDescent="0.3">
      <c r="A133" s="9"/>
      <c r="B133" s="32">
        <v>5</v>
      </c>
      <c r="C133" s="33" t="s">
        <v>62</v>
      </c>
      <c r="D133" s="33" t="s">
        <v>66</v>
      </c>
      <c r="E133" s="37">
        <v>208</v>
      </c>
      <c r="F133" s="35">
        <v>5649</v>
      </c>
      <c r="G133" s="37">
        <v>173</v>
      </c>
      <c r="H133" s="35">
        <v>6631</v>
      </c>
      <c r="I133" s="36">
        <f t="shared" si="17"/>
        <v>6804</v>
      </c>
      <c r="J133" s="10">
        <f t="shared" si="18"/>
        <v>22.68</v>
      </c>
      <c r="K133" s="9"/>
      <c r="L133" s="9"/>
      <c r="M133" s="9"/>
      <c r="N133" s="9"/>
      <c r="O133" s="9"/>
      <c r="P133" s="9"/>
      <c r="Q133" s="9"/>
      <c r="R133" s="9"/>
      <c r="S133" s="9"/>
      <c r="T133" s="9"/>
      <c r="U133" s="9"/>
      <c r="V133" s="9"/>
      <c r="W133" s="9"/>
      <c r="X133" s="9"/>
      <c r="Y133" s="9"/>
      <c r="Z133" s="9"/>
    </row>
    <row r="134" spans="1:26" ht="12.75" customHeight="1" x14ac:dyDescent="0.3">
      <c r="A134" s="9"/>
      <c r="B134" s="32">
        <v>6</v>
      </c>
      <c r="C134" s="33" t="s">
        <v>67</v>
      </c>
      <c r="D134" s="33" t="s">
        <v>68</v>
      </c>
      <c r="E134" s="34">
        <v>3144</v>
      </c>
      <c r="F134" s="35">
        <v>4508</v>
      </c>
      <c r="G134" s="34">
        <v>2915</v>
      </c>
      <c r="H134" s="35">
        <v>5478</v>
      </c>
      <c r="I134" s="36">
        <f t="shared" si="17"/>
        <v>8393</v>
      </c>
      <c r="J134" s="10">
        <f t="shared" si="18"/>
        <v>27.976666666666667</v>
      </c>
      <c r="K134" s="9"/>
      <c r="L134" s="9"/>
      <c r="M134" s="9"/>
      <c r="N134" s="9"/>
      <c r="O134" s="9"/>
      <c r="P134" s="9"/>
      <c r="Q134" s="9"/>
      <c r="R134" s="9"/>
      <c r="S134" s="9"/>
      <c r="T134" s="9"/>
      <c r="U134" s="9"/>
      <c r="V134" s="9"/>
      <c r="W134" s="9"/>
      <c r="X134" s="9"/>
      <c r="Y134" s="9"/>
      <c r="Z134" s="9"/>
    </row>
    <row r="135" spans="1:26" ht="12.75" customHeight="1" x14ac:dyDescent="0.3">
      <c r="A135" s="9"/>
      <c r="B135" s="32">
        <v>7</v>
      </c>
      <c r="C135" s="33" t="s">
        <v>64</v>
      </c>
      <c r="D135" s="33" t="s">
        <v>69</v>
      </c>
      <c r="E135" s="37">
        <v>369</v>
      </c>
      <c r="F135" s="35">
        <v>3623</v>
      </c>
      <c r="G135" s="37">
        <v>483</v>
      </c>
      <c r="H135" s="35">
        <v>3862</v>
      </c>
      <c r="I135" s="36">
        <f t="shared" si="17"/>
        <v>4345</v>
      </c>
      <c r="J135" s="10">
        <f t="shared" si="18"/>
        <v>14.483333333333333</v>
      </c>
      <c r="K135" s="9"/>
      <c r="L135" s="9"/>
      <c r="M135" s="9"/>
      <c r="N135" s="9"/>
      <c r="O135" s="9"/>
      <c r="P135" s="9"/>
      <c r="Q135" s="9"/>
      <c r="R135" s="9"/>
      <c r="S135" s="9"/>
      <c r="T135" s="9"/>
      <c r="U135" s="9"/>
      <c r="V135" s="9"/>
      <c r="W135" s="9"/>
      <c r="X135" s="9"/>
      <c r="Y135" s="9"/>
      <c r="Z135" s="9"/>
    </row>
    <row r="136" spans="1:26" ht="12.75" customHeight="1" x14ac:dyDescent="0.3">
      <c r="A136" s="9"/>
      <c r="B136" s="32">
        <v>8</v>
      </c>
      <c r="C136" s="33" t="s">
        <v>70</v>
      </c>
      <c r="D136" s="33" t="s">
        <v>71</v>
      </c>
      <c r="E136" s="37">
        <v>563</v>
      </c>
      <c r="F136" s="35">
        <v>2901</v>
      </c>
      <c r="G136" s="37">
        <v>669</v>
      </c>
      <c r="H136" s="35">
        <v>3330</v>
      </c>
      <c r="I136" s="36">
        <f t="shared" si="17"/>
        <v>3999</v>
      </c>
      <c r="J136" s="10">
        <f t="shared" si="18"/>
        <v>13.33</v>
      </c>
      <c r="K136" s="9"/>
      <c r="L136" s="9"/>
      <c r="M136" s="9"/>
      <c r="N136" s="9"/>
      <c r="O136" s="9"/>
      <c r="P136" s="9"/>
      <c r="Q136" s="9"/>
      <c r="R136" s="9"/>
      <c r="S136" s="9"/>
      <c r="T136" s="9"/>
      <c r="U136" s="9"/>
      <c r="V136" s="9"/>
      <c r="W136" s="9"/>
      <c r="X136" s="9"/>
      <c r="Y136" s="9"/>
      <c r="Z136" s="9"/>
    </row>
    <row r="137" spans="1:26" ht="12.75" customHeight="1" x14ac:dyDescent="0.3">
      <c r="A137" s="9"/>
      <c r="B137" s="32">
        <v>9</v>
      </c>
      <c r="C137" s="33" t="s">
        <v>64</v>
      </c>
      <c r="D137" s="33" t="s">
        <v>72</v>
      </c>
      <c r="E137" s="37">
        <v>400</v>
      </c>
      <c r="F137" s="35">
        <v>2787</v>
      </c>
      <c r="G137" s="37">
        <v>304</v>
      </c>
      <c r="H137" s="35">
        <v>2265</v>
      </c>
      <c r="I137" s="36">
        <f t="shared" si="17"/>
        <v>2569</v>
      </c>
      <c r="J137" s="10">
        <f t="shared" si="18"/>
        <v>8.5633333333333344</v>
      </c>
      <c r="K137" s="9"/>
      <c r="L137" s="9"/>
      <c r="M137" s="9"/>
      <c r="N137" s="9"/>
      <c r="O137" s="9"/>
      <c r="P137" s="9"/>
      <c r="Q137" s="9"/>
      <c r="R137" s="9"/>
      <c r="S137" s="9"/>
      <c r="T137" s="9"/>
      <c r="U137" s="9"/>
      <c r="V137" s="9"/>
      <c r="W137" s="9"/>
      <c r="X137" s="9"/>
      <c r="Y137" s="9"/>
      <c r="Z137" s="9"/>
    </row>
    <row r="138" spans="1:26" ht="12.75" customHeight="1" x14ac:dyDescent="0.3">
      <c r="A138" s="9"/>
      <c r="B138" s="32">
        <v>10</v>
      </c>
      <c r="C138" s="33" t="s">
        <v>73</v>
      </c>
      <c r="D138" s="33" t="s">
        <v>74</v>
      </c>
      <c r="E138" s="37">
        <v>466</v>
      </c>
      <c r="F138" s="35">
        <v>2175</v>
      </c>
      <c r="G138" s="37">
        <v>531</v>
      </c>
      <c r="H138" s="35">
        <v>2778</v>
      </c>
      <c r="I138" s="36">
        <f t="shared" si="17"/>
        <v>3309</v>
      </c>
      <c r="J138" s="10">
        <f t="shared" si="18"/>
        <v>11.03</v>
      </c>
      <c r="K138" s="9"/>
      <c r="L138" s="9"/>
      <c r="M138" s="9"/>
      <c r="N138" s="9"/>
      <c r="O138" s="9"/>
      <c r="P138" s="9"/>
      <c r="Q138" s="9"/>
      <c r="R138" s="9"/>
      <c r="S138" s="9"/>
      <c r="T138" s="9"/>
      <c r="U138" s="9"/>
      <c r="V138" s="9"/>
      <c r="W138" s="9"/>
      <c r="X138" s="9"/>
      <c r="Y138" s="9"/>
      <c r="Z138" s="9"/>
    </row>
    <row r="139" spans="1:26" ht="12.75" customHeight="1" x14ac:dyDescent="0.3">
      <c r="A139" s="9"/>
      <c r="B139" s="32">
        <v>11</v>
      </c>
      <c r="C139" s="33" t="s">
        <v>75</v>
      </c>
      <c r="D139" s="33" t="s">
        <v>76</v>
      </c>
      <c r="E139" s="37">
        <v>237</v>
      </c>
      <c r="F139" s="35">
        <v>2087</v>
      </c>
      <c r="G139" s="37">
        <v>303</v>
      </c>
      <c r="H139" s="35">
        <v>2430</v>
      </c>
      <c r="I139" s="36">
        <f t="shared" si="17"/>
        <v>2733</v>
      </c>
      <c r="J139" s="10">
        <f t="shared" si="18"/>
        <v>9.11</v>
      </c>
      <c r="K139" s="9"/>
      <c r="L139" s="9"/>
      <c r="M139" s="9"/>
      <c r="N139" s="9"/>
      <c r="O139" s="9"/>
      <c r="P139" s="9"/>
      <c r="Q139" s="9"/>
      <c r="R139" s="9"/>
      <c r="S139" s="9"/>
      <c r="T139" s="9"/>
      <c r="U139" s="9"/>
      <c r="V139" s="9"/>
      <c r="W139" s="9"/>
      <c r="X139" s="9"/>
      <c r="Y139" s="9"/>
      <c r="Z139" s="9"/>
    </row>
    <row r="140" spans="1:26" ht="12.75" customHeight="1" x14ac:dyDescent="0.3">
      <c r="A140" s="9"/>
      <c r="B140" s="32">
        <v>12</v>
      </c>
      <c r="C140" s="33" t="s">
        <v>73</v>
      </c>
      <c r="D140" s="33" t="s">
        <v>77</v>
      </c>
      <c r="E140" s="37">
        <v>324</v>
      </c>
      <c r="F140" s="35">
        <v>1596</v>
      </c>
      <c r="G140" s="37">
        <v>327</v>
      </c>
      <c r="H140" s="35">
        <v>1801</v>
      </c>
      <c r="I140" s="36">
        <f t="shared" si="17"/>
        <v>2128</v>
      </c>
      <c r="J140" s="10">
        <f t="shared" si="18"/>
        <v>7.0933333333333337</v>
      </c>
      <c r="K140" s="9"/>
      <c r="L140" s="9"/>
      <c r="M140" s="9"/>
      <c r="N140" s="9"/>
      <c r="O140" s="9"/>
      <c r="P140" s="9"/>
      <c r="Q140" s="9"/>
      <c r="R140" s="9"/>
      <c r="S140" s="9"/>
      <c r="T140" s="9"/>
      <c r="U140" s="9"/>
      <c r="V140" s="9"/>
      <c r="W140" s="9"/>
      <c r="X140" s="9"/>
      <c r="Y140" s="9"/>
      <c r="Z140" s="9"/>
    </row>
    <row r="141" spans="1:26" ht="12.75" customHeight="1" x14ac:dyDescent="0.3">
      <c r="A141" s="9"/>
      <c r="B141" s="32">
        <v>13</v>
      </c>
      <c r="C141" s="33" t="s">
        <v>73</v>
      </c>
      <c r="D141" s="33" t="s">
        <v>78</v>
      </c>
      <c r="E141" s="37">
        <v>177</v>
      </c>
      <c r="F141" s="35">
        <v>1357</v>
      </c>
      <c r="G141" s="37">
        <v>125</v>
      </c>
      <c r="H141" s="35">
        <v>1552</v>
      </c>
      <c r="I141" s="36">
        <f t="shared" si="17"/>
        <v>1677</v>
      </c>
      <c r="J141" s="10">
        <f t="shared" si="18"/>
        <v>5.59</v>
      </c>
      <c r="K141" s="9"/>
      <c r="L141" s="9"/>
      <c r="M141" s="9"/>
      <c r="N141" s="9"/>
      <c r="O141" s="9"/>
      <c r="P141" s="9"/>
      <c r="Q141" s="9"/>
      <c r="R141" s="9"/>
      <c r="S141" s="9"/>
      <c r="T141" s="9"/>
      <c r="U141" s="9"/>
      <c r="V141" s="9"/>
      <c r="W141" s="9"/>
      <c r="X141" s="9"/>
      <c r="Y141" s="9"/>
      <c r="Z141" s="9"/>
    </row>
    <row r="142" spans="1:26" ht="12.75" customHeight="1" x14ac:dyDescent="0.3">
      <c r="A142" s="9"/>
      <c r="B142" s="32">
        <v>14</v>
      </c>
      <c r="C142" s="33" t="s">
        <v>79</v>
      </c>
      <c r="D142" s="33" t="s">
        <v>80</v>
      </c>
      <c r="E142" s="37">
        <v>296</v>
      </c>
      <c r="F142" s="35">
        <v>1320</v>
      </c>
      <c r="G142" s="37">
        <v>347</v>
      </c>
      <c r="H142" s="35">
        <v>1713</v>
      </c>
      <c r="I142" s="36">
        <f t="shared" si="17"/>
        <v>2060</v>
      </c>
      <c r="J142" s="10">
        <f t="shared" si="18"/>
        <v>6.8666666666666663</v>
      </c>
      <c r="K142" s="9"/>
      <c r="L142" s="9"/>
      <c r="M142" s="9"/>
      <c r="N142" s="9"/>
      <c r="O142" s="9"/>
      <c r="P142" s="9"/>
      <c r="Q142" s="9"/>
      <c r="R142" s="9"/>
      <c r="S142" s="9"/>
      <c r="T142" s="9"/>
      <c r="U142" s="9"/>
      <c r="V142" s="9"/>
      <c r="W142" s="9"/>
      <c r="X142" s="9"/>
      <c r="Y142" s="9"/>
      <c r="Z142" s="9"/>
    </row>
    <row r="143" spans="1:26" ht="12.75" customHeight="1" x14ac:dyDescent="0.3">
      <c r="A143" s="9"/>
      <c r="B143" s="32">
        <v>15</v>
      </c>
      <c r="C143" s="33" t="s">
        <v>75</v>
      </c>
      <c r="D143" s="33" t="s">
        <v>81</v>
      </c>
      <c r="E143" s="37">
        <v>356</v>
      </c>
      <c r="F143" s="35">
        <v>1309</v>
      </c>
      <c r="G143" s="37">
        <v>315</v>
      </c>
      <c r="H143" s="35">
        <v>1234</v>
      </c>
      <c r="I143" s="36">
        <f t="shared" si="17"/>
        <v>1549</v>
      </c>
      <c r="J143" s="10">
        <f t="shared" si="18"/>
        <v>5.163333333333334</v>
      </c>
      <c r="K143" s="9"/>
      <c r="L143" s="9"/>
      <c r="M143" s="9"/>
      <c r="N143" s="9"/>
      <c r="O143" s="9"/>
      <c r="P143" s="9"/>
      <c r="Q143" s="9"/>
      <c r="R143" s="9"/>
      <c r="S143" s="9"/>
      <c r="T143" s="9"/>
      <c r="U143" s="9"/>
      <c r="V143" s="9"/>
      <c r="W143" s="9"/>
      <c r="X143" s="9"/>
      <c r="Y143" s="9"/>
      <c r="Z143" s="9"/>
    </row>
    <row r="144" spans="1:26" ht="12.75" customHeight="1" x14ac:dyDescent="0.3">
      <c r="A144" s="9"/>
      <c r="B144" s="32">
        <v>16</v>
      </c>
      <c r="C144" s="33" t="s">
        <v>70</v>
      </c>
      <c r="D144" s="33" t="s">
        <v>82</v>
      </c>
      <c r="E144" s="37">
        <v>174</v>
      </c>
      <c r="F144" s="35">
        <v>1304</v>
      </c>
      <c r="G144" s="37">
        <v>135</v>
      </c>
      <c r="H144" s="35">
        <v>1028</v>
      </c>
      <c r="I144" s="36">
        <f t="shared" si="17"/>
        <v>1163</v>
      </c>
      <c r="J144" s="10">
        <f t="shared" si="18"/>
        <v>3.8766666666666669</v>
      </c>
      <c r="K144" s="9"/>
      <c r="L144" s="9"/>
      <c r="M144" s="9"/>
      <c r="N144" s="9"/>
      <c r="O144" s="9"/>
      <c r="P144" s="9"/>
      <c r="Q144" s="9"/>
      <c r="R144" s="9"/>
      <c r="S144" s="9"/>
      <c r="T144" s="9"/>
      <c r="U144" s="9"/>
      <c r="V144" s="9"/>
      <c r="W144" s="9"/>
      <c r="X144" s="9"/>
      <c r="Y144" s="9"/>
      <c r="Z144" s="9"/>
    </row>
    <row r="145" spans="1:26" ht="12.75" customHeight="1" x14ac:dyDescent="0.3">
      <c r="A145" s="9"/>
      <c r="B145" s="32">
        <v>17</v>
      </c>
      <c r="C145" s="33" t="s">
        <v>73</v>
      </c>
      <c r="D145" s="33" t="s">
        <v>83</v>
      </c>
      <c r="E145" s="37">
        <v>208</v>
      </c>
      <c r="F145" s="35">
        <v>1166</v>
      </c>
      <c r="G145" s="37">
        <v>182</v>
      </c>
      <c r="H145" s="38">
        <v>908</v>
      </c>
      <c r="I145" s="36">
        <f t="shared" si="17"/>
        <v>1090</v>
      </c>
      <c r="J145" s="10">
        <f t="shared" si="18"/>
        <v>3.6333333333333333</v>
      </c>
      <c r="K145" s="9"/>
      <c r="L145" s="9"/>
      <c r="M145" s="9"/>
      <c r="N145" s="9"/>
      <c r="O145" s="9"/>
      <c r="P145" s="9"/>
      <c r="Q145" s="9"/>
      <c r="R145" s="9"/>
      <c r="S145" s="9"/>
      <c r="T145" s="9"/>
      <c r="U145" s="9"/>
      <c r="V145" s="9"/>
      <c r="W145" s="9"/>
      <c r="X145" s="9"/>
      <c r="Y145" s="9"/>
      <c r="Z145" s="9"/>
    </row>
    <row r="146" spans="1:26" ht="12.75" customHeight="1" x14ac:dyDescent="0.3">
      <c r="A146" s="9"/>
      <c r="B146" s="32">
        <v>18</v>
      </c>
      <c r="C146" s="33" t="s">
        <v>75</v>
      </c>
      <c r="D146" s="33" t="s">
        <v>84</v>
      </c>
      <c r="E146" s="37">
        <v>199</v>
      </c>
      <c r="F146" s="35">
        <v>1100</v>
      </c>
      <c r="G146" s="37">
        <v>274</v>
      </c>
      <c r="H146" s="35">
        <v>1559</v>
      </c>
      <c r="I146" s="36">
        <f t="shared" si="17"/>
        <v>1833</v>
      </c>
      <c r="J146" s="10">
        <f t="shared" si="18"/>
        <v>6.11</v>
      </c>
      <c r="K146" s="9"/>
      <c r="L146" s="9"/>
      <c r="M146" s="9"/>
      <c r="N146" s="9"/>
      <c r="O146" s="9"/>
      <c r="P146" s="9"/>
      <c r="Q146" s="9"/>
      <c r="R146" s="9"/>
      <c r="S146" s="9"/>
      <c r="T146" s="9"/>
      <c r="U146" s="9"/>
      <c r="V146" s="9"/>
      <c r="W146" s="9"/>
      <c r="X146" s="9"/>
      <c r="Y146" s="9"/>
      <c r="Z146" s="9"/>
    </row>
    <row r="147" spans="1:26" ht="12.75" customHeight="1" x14ac:dyDescent="0.3">
      <c r="A147" s="9"/>
      <c r="B147" s="32">
        <v>19</v>
      </c>
      <c r="C147" s="33" t="s">
        <v>75</v>
      </c>
      <c r="D147" s="33" t="s">
        <v>85</v>
      </c>
      <c r="E147" s="37">
        <v>293</v>
      </c>
      <c r="F147" s="35">
        <v>1079</v>
      </c>
      <c r="G147" s="37">
        <v>104</v>
      </c>
      <c r="H147" s="38">
        <v>480</v>
      </c>
      <c r="I147" s="36">
        <f t="shared" si="17"/>
        <v>584</v>
      </c>
      <c r="J147" s="10">
        <f t="shared" si="18"/>
        <v>1.9466666666666665</v>
      </c>
      <c r="K147" s="9"/>
      <c r="L147" s="9"/>
      <c r="M147" s="9"/>
      <c r="N147" s="9"/>
      <c r="O147" s="9"/>
      <c r="P147" s="9"/>
      <c r="Q147" s="9"/>
      <c r="R147" s="9"/>
      <c r="S147" s="9"/>
      <c r="T147" s="9"/>
      <c r="U147" s="9"/>
      <c r="V147" s="9"/>
      <c r="W147" s="9"/>
      <c r="X147" s="9"/>
      <c r="Y147" s="9"/>
      <c r="Z147" s="9"/>
    </row>
    <row r="148" spans="1:26" ht="12.75" customHeight="1" x14ac:dyDescent="0.3">
      <c r="A148" s="9"/>
      <c r="B148" s="32">
        <v>20</v>
      </c>
      <c r="C148" s="33" t="s">
        <v>86</v>
      </c>
      <c r="D148" s="33" t="s">
        <v>87</v>
      </c>
      <c r="E148" s="37">
        <v>108</v>
      </c>
      <c r="F148" s="38">
        <v>837</v>
      </c>
      <c r="G148" s="37"/>
      <c r="H148" s="38"/>
      <c r="I148" s="36">
        <f t="shared" si="17"/>
        <v>0</v>
      </c>
      <c r="J148" s="10">
        <f t="shared" si="18"/>
        <v>0</v>
      </c>
      <c r="K148" s="9"/>
      <c r="L148" s="9"/>
      <c r="M148" s="9"/>
      <c r="N148" s="9"/>
      <c r="O148" s="9"/>
      <c r="P148" s="9"/>
      <c r="Q148" s="9"/>
      <c r="R148" s="9"/>
      <c r="S148" s="9"/>
      <c r="T148" s="9"/>
      <c r="U148" s="9"/>
      <c r="V148" s="9"/>
      <c r="W148" s="9"/>
      <c r="X148" s="9"/>
      <c r="Y148" s="9"/>
      <c r="Z148" s="9"/>
    </row>
    <row r="149" spans="1:26" ht="12.75" customHeight="1" x14ac:dyDescent="0.3">
      <c r="A149" s="9"/>
      <c r="B149" s="32">
        <v>21</v>
      </c>
      <c r="C149" s="33" t="s">
        <v>79</v>
      </c>
      <c r="D149" s="33" t="s">
        <v>88</v>
      </c>
      <c r="E149" s="37">
        <v>191</v>
      </c>
      <c r="F149" s="38">
        <v>811</v>
      </c>
      <c r="G149" s="37">
        <v>487</v>
      </c>
      <c r="H149" s="35">
        <v>2564</v>
      </c>
      <c r="I149" s="36">
        <f t="shared" si="17"/>
        <v>3051</v>
      </c>
      <c r="J149" s="10">
        <f t="shared" si="18"/>
        <v>10.17</v>
      </c>
      <c r="K149" s="9"/>
      <c r="L149" s="9"/>
      <c r="M149" s="9"/>
      <c r="N149" s="9"/>
      <c r="O149" s="9"/>
      <c r="P149" s="9"/>
      <c r="Q149" s="9"/>
      <c r="R149" s="9"/>
      <c r="S149" s="9"/>
      <c r="T149" s="9"/>
      <c r="U149" s="9"/>
      <c r="V149" s="9"/>
      <c r="W149" s="9"/>
      <c r="X149" s="9"/>
      <c r="Y149" s="9"/>
      <c r="Z149" s="9"/>
    </row>
    <row r="150" spans="1:26" ht="12.75" customHeight="1" x14ac:dyDescent="0.3">
      <c r="A150" s="9"/>
      <c r="B150" s="32">
        <v>22</v>
      </c>
      <c r="C150" s="33" t="s">
        <v>86</v>
      </c>
      <c r="D150" s="33" t="s">
        <v>89</v>
      </c>
      <c r="E150" s="37">
        <v>32</v>
      </c>
      <c r="F150" s="38">
        <v>784</v>
      </c>
      <c r="G150" s="37">
        <v>195</v>
      </c>
      <c r="H150" s="35">
        <v>2612</v>
      </c>
      <c r="I150" s="36">
        <f t="shared" si="17"/>
        <v>2807</v>
      </c>
      <c r="J150" s="10">
        <f t="shared" si="18"/>
        <v>9.3566666666666656</v>
      </c>
      <c r="K150" s="9"/>
      <c r="L150" s="9"/>
      <c r="M150" s="9"/>
      <c r="N150" s="9"/>
      <c r="O150" s="9"/>
      <c r="P150" s="9"/>
      <c r="Q150" s="9"/>
      <c r="R150" s="9"/>
      <c r="S150" s="9"/>
      <c r="T150" s="9"/>
      <c r="U150" s="9"/>
      <c r="V150" s="9"/>
      <c r="W150" s="9"/>
      <c r="X150" s="9"/>
      <c r="Y150" s="9"/>
      <c r="Z150" s="9"/>
    </row>
    <row r="151" spans="1:26" ht="12.75" customHeight="1" x14ac:dyDescent="0.3">
      <c r="A151" s="9"/>
      <c r="B151" s="32">
        <v>23</v>
      </c>
      <c r="C151" s="33" t="s">
        <v>73</v>
      </c>
      <c r="D151" s="33" t="s">
        <v>90</v>
      </c>
      <c r="E151" s="37">
        <v>109</v>
      </c>
      <c r="F151" s="38">
        <v>753</v>
      </c>
      <c r="G151" s="37">
        <v>71</v>
      </c>
      <c r="H151" s="38">
        <v>514</v>
      </c>
      <c r="I151" s="36">
        <f t="shared" si="17"/>
        <v>585</v>
      </c>
      <c r="J151" s="10">
        <f t="shared" si="18"/>
        <v>1.95</v>
      </c>
      <c r="K151" s="9"/>
      <c r="L151" s="9"/>
      <c r="M151" s="9"/>
      <c r="N151" s="9"/>
      <c r="O151" s="9"/>
      <c r="P151" s="9"/>
      <c r="Q151" s="9"/>
      <c r="R151" s="9"/>
      <c r="S151" s="9"/>
      <c r="T151" s="9"/>
      <c r="U151" s="9"/>
      <c r="V151" s="9"/>
      <c r="W151" s="9"/>
      <c r="X151" s="9"/>
      <c r="Y151" s="9"/>
      <c r="Z151" s="9"/>
    </row>
    <row r="152" spans="1:26" ht="12.75" customHeight="1" x14ac:dyDescent="0.3">
      <c r="A152" s="9"/>
      <c r="B152" s="32">
        <v>24</v>
      </c>
      <c r="C152" s="33" t="s">
        <v>70</v>
      </c>
      <c r="D152" s="33" t="s">
        <v>91</v>
      </c>
      <c r="E152" s="37">
        <v>99</v>
      </c>
      <c r="F152" s="38">
        <v>749</v>
      </c>
      <c r="G152" s="37">
        <v>89</v>
      </c>
      <c r="H152" s="38">
        <v>671</v>
      </c>
      <c r="I152" s="36">
        <f t="shared" si="17"/>
        <v>760</v>
      </c>
      <c r="J152" s="10">
        <f t="shared" si="18"/>
        <v>2.5333333333333332</v>
      </c>
      <c r="K152" s="9"/>
      <c r="L152" s="9"/>
      <c r="M152" s="9"/>
      <c r="N152" s="9"/>
      <c r="O152" s="9"/>
      <c r="P152" s="9"/>
      <c r="Q152" s="9"/>
      <c r="R152" s="9"/>
      <c r="S152" s="9"/>
      <c r="T152" s="9"/>
      <c r="U152" s="9"/>
      <c r="V152" s="9"/>
      <c r="W152" s="9"/>
      <c r="X152" s="9"/>
      <c r="Y152" s="9"/>
      <c r="Z152" s="9"/>
    </row>
    <row r="153" spans="1:26" ht="12.75" customHeight="1" x14ac:dyDescent="0.3">
      <c r="A153" s="9"/>
      <c r="B153" s="32">
        <v>25</v>
      </c>
      <c r="C153" s="33" t="s">
        <v>75</v>
      </c>
      <c r="D153" s="33" t="s">
        <v>92</v>
      </c>
      <c r="E153" s="37"/>
      <c r="F153" s="38"/>
      <c r="G153" s="37">
        <v>186</v>
      </c>
      <c r="H153" s="38">
        <v>738</v>
      </c>
      <c r="I153" s="36">
        <f t="shared" si="17"/>
        <v>924</v>
      </c>
      <c r="J153" s="10">
        <f t="shared" si="18"/>
        <v>3.08</v>
      </c>
      <c r="K153" s="9"/>
      <c r="L153" s="9"/>
      <c r="M153" s="9"/>
      <c r="N153" s="9"/>
      <c r="O153" s="9"/>
      <c r="P153" s="9"/>
      <c r="Q153" s="9"/>
      <c r="R153" s="9"/>
      <c r="S153" s="9"/>
      <c r="T153" s="9"/>
      <c r="U153" s="9"/>
      <c r="V153" s="9"/>
      <c r="W153" s="9"/>
      <c r="X153" s="9"/>
      <c r="Y153" s="9"/>
      <c r="Z153" s="9"/>
    </row>
    <row r="154" spans="1:26" ht="12.75" customHeight="1" x14ac:dyDescent="0.3">
      <c r="A154" s="9"/>
      <c r="B154" s="33"/>
      <c r="C154" s="33" t="s">
        <v>93</v>
      </c>
      <c r="D154" s="33"/>
      <c r="E154" s="34">
        <v>24840</v>
      </c>
      <c r="F154" s="35">
        <v>81498</v>
      </c>
      <c r="G154" s="34">
        <v>20538</v>
      </c>
      <c r="H154" s="35">
        <v>85256</v>
      </c>
      <c r="I154" s="9"/>
      <c r="J154" s="10"/>
      <c r="K154" s="9"/>
      <c r="L154" s="9"/>
      <c r="M154" s="9"/>
      <c r="N154" s="9"/>
      <c r="O154" s="9"/>
      <c r="P154" s="9"/>
      <c r="Q154" s="9"/>
      <c r="R154" s="9"/>
      <c r="S154" s="9"/>
      <c r="T154" s="9"/>
      <c r="U154" s="9"/>
      <c r="V154" s="9"/>
      <c r="W154" s="9"/>
      <c r="X154" s="9"/>
      <c r="Y154" s="9"/>
      <c r="Z154" s="9"/>
    </row>
    <row r="155" spans="1:26" ht="12.75" customHeight="1" x14ac:dyDescent="0.3">
      <c r="A155" s="9"/>
      <c r="B155" s="9"/>
      <c r="C155" s="9"/>
      <c r="D155" s="9"/>
      <c r="E155" s="9"/>
      <c r="F155" s="9"/>
      <c r="G155" s="9"/>
      <c r="H155" s="9"/>
      <c r="I155" s="9"/>
      <c r="J155" s="10"/>
      <c r="K155" s="9"/>
      <c r="L155" s="9"/>
      <c r="M155" s="9"/>
      <c r="N155" s="9"/>
      <c r="O155" s="9"/>
      <c r="P155" s="9"/>
      <c r="Q155" s="9"/>
      <c r="R155" s="9"/>
      <c r="S155" s="9"/>
      <c r="T155" s="9"/>
      <c r="U155" s="9"/>
      <c r="V155" s="9"/>
      <c r="W155" s="9"/>
      <c r="X155" s="9"/>
      <c r="Y155" s="9"/>
      <c r="Z155" s="9"/>
    </row>
    <row r="156" spans="1:26" ht="12.75" customHeight="1" x14ac:dyDescent="0.3">
      <c r="A156" s="9"/>
      <c r="B156" s="9"/>
      <c r="C156" s="615" t="s">
        <v>94</v>
      </c>
      <c r="D156" s="611">
        <v>2018</v>
      </c>
      <c r="E156" s="612"/>
      <c r="F156" s="611">
        <v>2019</v>
      </c>
      <c r="G156" s="612"/>
      <c r="H156" s="613" t="s">
        <v>95</v>
      </c>
      <c r="I156" s="615" t="s">
        <v>96</v>
      </c>
      <c r="J156" s="10"/>
      <c r="K156" s="9"/>
      <c r="L156" s="9"/>
      <c r="M156" s="9"/>
      <c r="N156" s="9"/>
      <c r="O156" s="9"/>
      <c r="P156" s="9"/>
      <c r="Q156" s="9"/>
      <c r="R156" s="9"/>
      <c r="S156" s="9"/>
      <c r="T156" s="9"/>
      <c r="U156" s="9"/>
      <c r="V156" s="9"/>
      <c r="W156" s="9"/>
      <c r="X156" s="9"/>
      <c r="Y156" s="9"/>
      <c r="Z156" s="9"/>
    </row>
    <row r="157" spans="1:26" ht="12.75" customHeight="1" x14ac:dyDescent="0.3">
      <c r="A157" s="9"/>
      <c r="B157" s="9"/>
      <c r="C157" s="614"/>
      <c r="D157" s="26" t="s">
        <v>97</v>
      </c>
      <c r="E157" s="26" t="s">
        <v>95</v>
      </c>
      <c r="F157" s="26" t="s">
        <v>98</v>
      </c>
      <c r="G157" s="26" t="s">
        <v>95</v>
      </c>
      <c r="H157" s="614"/>
      <c r="I157" s="614"/>
      <c r="J157" s="10"/>
      <c r="K157" s="9"/>
      <c r="L157" s="9"/>
      <c r="M157" s="9"/>
      <c r="N157" s="9"/>
      <c r="O157" s="9"/>
      <c r="P157" s="9"/>
      <c r="Q157" s="9"/>
      <c r="R157" s="9"/>
      <c r="S157" s="9"/>
      <c r="T157" s="9"/>
      <c r="U157" s="9"/>
      <c r="V157" s="9"/>
      <c r="W157" s="9"/>
      <c r="X157" s="9"/>
      <c r="Y157" s="9"/>
      <c r="Z157" s="9"/>
    </row>
    <row r="158" spans="1:26" ht="12.75" customHeight="1" x14ac:dyDescent="0.3">
      <c r="A158" s="9"/>
      <c r="B158" s="9" t="s">
        <v>58</v>
      </c>
      <c r="C158" s="5" t="s">
        <v>99</v>
      </c>
      <c r="D158" s="6">
        <f t="shared" ref="D158:G158" si="19">SUMIF($C$129:$C$153,$B158,E$129:E$153)</f>
        <v>15381</v>
      </c>
      <c r="E158" s="6">
        <f t="shared" si="19"/>
        <v>22427</v>
      </c>
      <c r="F158" s="6">
        <f t="shared" si="19"/>
        <v>10772</v>
      </c>
      <c r="G158" s="6">
        <f t="shared" si="19"/>
        <v>19404</v>
      </c>
      <c r="H158" s="7">
        <f t="shared" ref="H158:H166" si="20">G158/SUM(F158:G158)</f>
        <v>0.64302757158006363</v>
      </c>
      <c r="I158" s="7">
        <f t="shared" ref="I158:I166" si="21">(G158+F158)/SUM($F$166:$G$166)</f>
        <v>0.34929968746382684</v>
      </c>
      <c r="J158" s="10"/>
      <c r="K158" s="9"/>
      <c r="L158" s="9"/>
      <c r="M158" s="9"/>
      <c r="N158" s="9"/>
      <c r="O158" s="9"/>
      <c r="P158" s="9"/>
      <c r="Q158" s="9"/>
      <c r="R158" s="9"/>
      <c r="S158" s="9"/>
      <c r="T158" s="9"/>
      <c r="U158" s="9"/>
      <c r="V158" s="9"/>
      <c r="W158" s="9"/>
      <c r="X158" s="9"/>
      <c r="Y158" s="9"/>
      <c r="Z158" s="9"/>
    </row>
    <row r="159" spans="1:26" ht="12.75" customHeight="1" x14ac:dyDescent="0.3">
      <c r="A159" s="9"/>
      <c r="B159" s="9" t="s">
        <v>60</v>
      </c>
      <c r="C159" s="5" t="s">
        <v>100</v>
      </c>
      <c r="D159" s="6">
        <f t="shared" ref="D159:G159" si="22">SUMIF($C$129:$C$153,$B159,E$129:E$153)</f>
        <v>487</v>
      </c>
      <c r="E159" s="6">
        <f t="shared" si="22"/>
        <v>7945</v>
      </c>
      <c r="F159" s="6">
        <f t="shared" si="22"/>
        <v>554</v>
      </c>
      <c r="G159" s="6">
        <f t="shared" si="22"/>
        <v>7761</v>
      </c>
      <c r="H159" s="7">
        <f t="shared" si="20"/>
        <v>0.93337342152736025</v>
      </c>
      <c r="I159" s="7">
        <f t="shared" si="21"/>
        <v>9.6249565921981708E-2</v>
      </c>
      <c r="J159" s="10"/>
      <c r="K159" s="9"/>
      <c r="L159" s="9"/>
      <c r="M159" s="9"/>
      <c r="N159" s="9"/>
      <c r="O159" s="9"/>
      <c r="P159" s="9"/>
      <c r="Q159" s="9"/>
      <c r="R159" s="9"/>
      <c r="S159" s="9"/>
      <c r="T159" s="9"/>
      <c r="U159" s="9"/>
      <c r="V159" s="9"/>
      <c r="W159" s="9"/>
      <c r="X159" s="9"/>
      <c r="Y159" s="9"/>
      <c r="Z159" s="9"/>
    </row>
    <row r="160" spans="1:26" ht="12.75" customHeight="1" x14ac:dyDescent="0.3">
      <c r="A160" s="9"/>
      <c r="B160" s="9" t="s">
        <v>62</v>
      </c>
      <c r="C160" s="5" t="s">
        <v>101</v>
      </c>
      <c r="D160" s="6">
        <f t="shared" ref="D160:G160" si="23">SUMIF($C$129:$C$153,$B160,E$129:E$153)</f>
        <v>799</v>
      </c>
      <c r="E160" s="6">
        <f t="shared" si="23"/>
        <v>13038</v>
      </c>
      <c r="F160" s="6">
        <f t="shared" si="23"/>
        <v>792</v>
      </c>
      <c r="G160" s="6">
        <f t="shared" si="23"/>
        <v>15182</v>
      </c>
      <c r="H160" s="7">
        <f t="shared" si="20"/>
        <v>0.95041943157631148</v>
      </c>
      <c r="I160" s="7">
        <f t="shared" si="21"/>
        <v>0.18490566037735848</v>
      </c>
      <c r="J160" s="10"/>
      <c r="K160" s="9"/>
      <c r="L160" s="9"/>
      <c r="M160" s="9"/>
      <c r="N160" s="9"/>
      <c r="O160" s="9"/>
      <c r="P160" s="9"/>
      <c r="Q160" s="9"/>
      <c r="R160" s="9"/>
      <c r="S160" s="9"/>
      <c r="T160" s="9"/>
      <c r="U160" s="9"/>
      <c r="V160" s="9"/>
      <c r="W160" s="9"/>
      <c r="X160" s="9"/>
      <c r="Y160" s="9"/>
      <c r="Z160" s="9"/>
    </row>
    <row r="161" spans="1:26" ht="12.75" customHeight="1" x14ac:dyDescent="0.3">
      <c r="A161" s="9"/>
      <c r="B161" s="9" t="s">
        <v>64</v>
      </c>
      <c r="C161" s="5" t="s">
        <v>102</v>
      </c>
      <c r="D161" s="6">
        <f t="shared" ref="D161:G161" si="24">SUMIF($C$129:$C$153,$B161,E$129:E$153)</f>
        <v>1197</v>
      </c>
      <c r="E161" s="6">
        <f t="shared" si="24"/>
        <v>12252</v>
      </c>
      <c r="F161" s="6">
        <f t="shared" si="24"/>
        <v>1165</v>
      </c>
      <c r="G161" s="6">
        <f t="shared" si="24"/>
        <v>11519</v>
      </c>
      <c r="H161" s="7">
        <f t="shared" si="20"/>
        <v>0.90815200252286343</v>
      </c>
      <c r="I161" s="7">
        <f t="shared" si="21"/>
        <v>0.1468225489061234</v>
      </c>
      <c r="J161" s="10"/>
      <c r="K161" s="9"/>
      <c r="L161" s="9"/>
      <c r="M161" s="9"/>
      <c r="N161" s="9"/>
      <c r="O161" s="9"/>
      <c r="P161" s="9"/>
      <c r="Q161" s="9"/>
      <c r="R161" s="9"/>
      <c r="S161" s="9"/>
      <c r="T161" s="9"/>
      <c r="U161" s="9"/>
      <c r="V161" s="9"/>
      <c r="W161" s="9"/>
      <c r="X161" s="9"/>
      <c r="Y161" s="9"/>
      <c r="Z161" s="9"/>
    </row>
    <row r="162" spans="1:26" ht="12.75" customHeight="1" x14ac:dyDescent="0.3">
      <c r="A162" s="9"/>
      <c r="B162" s="9" t="s">
        <v>70</v>
      </c>
      <c r="C162" s="5" t="s">
        <v>103</v>
      </c>
      <c r="D162" s="6">
        <f t="shared" ref="D162:G162" si="25">SUMIF($C$129:$C$153,$B162,E$129:E$153)</f>
        <v>836</v>
      </c>
      <c r="E162" s="6">
        <f t="shared" si="25"/>
        <v>4954</v>
      </c>
      <c r="F162" s="6">
        <f t="shared" si="25"/>
        <v>893</v>
      </c>
      <c r="G162" s="6">
        <f t="shared" si="25"/>
        <v>5029</v>
      </c>
      <c r="H162" s="7">
        <f t="shared" si="20"/>
        <v>0.84920634920634919</v>
      </c>
      <c r="I162" s="7">
        <f t="shared" si="21"/>
        <v>6.8549600648223172E-2</v>
      </c>
      <c r="J162" s="10"/>
      <c r="K162" s="9"/>
      <c r="L162" s="9"/>
      <c r="M162" s="9"/>
      <c r="N162" s="9"/>
      <c r="O162" s="9"/>
      <c r="P162" s="9"/>
      <c r="Q162" s="9"/>
      <c r="R162" s="9"/>
      <c r="S162" s="9"/>
      <c r="T162" s="9"/>
      <c r="U162" s="9"/>
      <c r="V162" s="9"/>
      <c r="W162" s="9"/>
      <c r="X162" s="9"/>
      <c r="Y162" s="9"/>
      <c r="Z162" s="9"/>
    </row>
    <row r="163" spans="1:26" ht="12.75" customHeight="1" x14ac:dyDescent="0.3">
      <c r="A163" s="9"/>
      <c r="B163" s="9" t="s">
        <v>73</v>
      </c>
      <c r="C163" s="5" t="s">
        <v>104</v>
      </c>
      <c r="D163" s="6">
        <f t="shared" ref="D163:G163" si="26">SUMIF($C$129:$C$153,$B163,E$129:E$153)</f>
        <v>1284</v>
      </c>
      <c r="E163" s="6">
        <f t="shared" si="26"/>
        <v>7047</v>
      </c>
      <c r="F163" s="6">
        <f t="shared" si="26"/>
        <v>1236</v>
      </c>
      <c r="G163" s="6">
        <f t="shared" si="26"/>
        <v>7553</v>
      </c>
      <c r="H163" s="7">
        <f t="shared" si="20"/>
        <v>0.85936966662874048</v>
      </c>
      <c r="I163" s="7">
        <f t="shared" si="21"/>
        <v>0.10173631207315662</v>
      </c>
      <c r="J163" s="10"/>
      <c r="K163" s="9"/>
      <c r="L163" s="9"/>
      <c r="M163" s="9"/>
      <c r="N163" s="9"/>
      <c r="O163" s="9"/>
      <c r="P163" s="9"/>
      <c r="Q163" s="9"/>
      <c r="R163" s="9"/>
      <c r="S163" s="9"/>
      <c r="T163" s="9"/>
      <c r="U163" s="9"/>
      <c r="V163" s="9"/>
      <c r="W163" s="9"/>
      <c r="X163" s="9"/>
      <c r="Y163" s="9"/>
      <c r="Z163" s="9"/>
    </row>
    <row r="164" spans="1:26" ht="12.75" customHeight="1" x14ac:dyDescent="0.3">
      <c r="A164" s="9"/>
      <c r="B164" s="9" t="s">
        <v>75</v>
      </c>
      <c r="C164" s="5" t="s">
        <v>105</v>
      </c>
      <c r="D164" s="6">
        <f t="shared" ref="D164:G164" si="27">SUMIF($C$129:$C$153,$B164,E$129:E$153)</f>
        <v>1085</v>
      </c>
      <c r="E164" s="6">
        <f t="shared" si="27"/>
        <v>5575</v>
      </c>
      <c r="F164" s="6">
        <f t="shared" si="27"/>
        <v>1182</v>
      </c>
      <c r="G164" s="6">
        <f t="shared" si="27"/>
        <v>6441</v>
      </c>
      <c r="H164" s="7">
        <f t="shared" si="20"/>
        <v>0.84494293585202673</v>
      </c>
      <c r="I164" s="7">
        <f t="shared" si="21"/>
        <v>8.8239379557819186E-2</v>
      </c>
      <c r="J164" s="10"/>
      <c r="K164" s="9"/>
      <c r="L164" s="9"/>
      <c r="M164" s="9"/>
      <c r="N164" s="9"/>
      <c r="O164" s="9"/>
      <c r="P164" s="9"/>
      <c r="Q164" s="9"/>
      <c r="R164" s="9"/>
      <c r="S164" s="9"/>
      <c r="T164" s="9"/>
      <c r="U164" s="9"/>
      <c r="V164" s="9"/>
      <c r="W164" s="9"/>
      <c r="X164" s="9"/>
      <c r="Y164" s="9"/>
      <c r="Z164" s="9"/>
    </row>
    <row r="165" spans="1:26" ht="12.75" customHeight="1" x14ac:dyDescent="0.3">
      <c r="A165" s="9"/>
      <c r="B165" s="9" t="s">
        <v>106</v>
      </c>
      <c r="C165" s="5" t="s">
        <v>107</v>
      </c>
      <c r="D165" s="6">
        <f t="shared" ref="D165:G165" si="28">E154-SUM(D158:D164)</f>
        <v>3771</v>
      </c>
      <c r="E165" s="6">
        <f t="shared" si="28"/>
        <v>8260</v>
      </c>
      <c r="F165" s="6">
        <f t="shared" si="28"/>
        <v>3944</v>
      </c>
      <c r="G165" s="6">
        <f t="shared" si="28"/>
        <v>12367</v>
      </c>
      <c r="H165" s="7">
        <f t="shared" si="20"/>
        <v>0.75819998773833608</v>
      </c>
      <c r="I165" s="7">
        <f t="shared" si="21"/>
        <v>0.18880657483505034</v>
      </c>
      <c r="J165" s="10"/>
      <c r="K165" s="9"/>
      <c r="L165" s="9"/>
      <c r="M165" s="9"/>
      <c r="N165" s="9"/>
      <c r="O165" s="9"/>
      <c r="P165" s="9"/>
      <c r="Q165" s="9"/>
      <c r="R165" s="9"/>
      <c r="S165" s="9"/>
      <c r="T165" s="9"/>
      <c r="U165" s="9"/>
      <c r="V165" s="9"/>
      <c r="W165" s="9"/>
      <c r="X165" s="9"/>
      <c r="Y165" s="9"/>
      <c r="Z165" s="9"/>
    </row>
    <row r="166" spans="1:26" ht="12.75" customHeight="1" x14ac:dyDescent="0.3">
      <c r="A166" s="9"/>
      <c r="B166" s="9"/>
      <c r="C166" s="18" t="s">
        <v>30</v>
      </c>
      <c r="D166" s="39">
        <f>SUM(D158:D165)</f>
        <v>24840</v>
      </c>
      <c r="E166" s="39">
        <f>SUM(E159:E165)</f>
        <v>59071</v>
      </c>
      <c r="F166" s="39">
        <f>SUM(F158:F165)</f>
        <v>20538</v>
      </c>
      <c r="G166" s="39">
        <f>SUM(G159:G165)</f>
        <v>65852</v>
      </c>
      <c r="H166" s="40">
        <f t="shared" si="20"/>
        <v>0.76226415094339628</v>
      </c>
      <c r="I166" s="40">
        <f t="shared" si="21"/>
        <v>1</v>
      </c>
      <c r="J166" s="10"/>
      <c r="K166" s="9"/>
      <c r="L166" s="9"/>
      <c r="M166" s="9"/>
      <c r="N166" s="9"/>
      <c r="O166" s="9"/>
      <c r="P166" s="9"/>
      <c r="Q166" s="9"/>
      <c r="R166" s="9"/>
      <c r="S166" s="9"/>
      <c r="T166" s="9"/>
      <c r="U166" s="9"/>
      <c r="V166" s="9"/>
      <c r="W166" s="9"/>
      <c r="X166" s="9"/>
      <c r="Y166" s="9"/>
      <c r="Z166" s="9"/>
    </row>
    <row r="167" spans="1:26" ht="12.75" customHeight="1" x14ac:dyDescent="0.3">
      <c r="A167" s="9"/>
      <c r="B167" s="9"/>
      <c r="C167" s="9"/>
      <c r="D167" s="9"/>
      <c r="E167" s="10">
        <f>E166+D166</f>
        <v>83911</v>
      </c>
      <c r="F167" s="9"/>
      <c r="G167" s="10">
        <f>G166+F166</f>
        <v>86390</v>
      </c>
      <c r="H167" s="9">
        <f>+G166/12</f>
        <v>5487.666666666667</v>
      </c>
      <c r="I167" s="9"/>
      <c r="J167" s="10"/>
      <c r="K167" s="9"/>
      <c r="L167" s="9"/>
      <c r="M167" s="9"/>
      <c r="N167" s="9"/>
      <c r="O167" s="9"/>
      <c r="P167" s="9"/>
      <c r="Q167" s="9"/>
      <c r="R167" s="9"/>
      <c r="S167" s="9"/>
      <c r="T167" s="9"/>
      <c r="U167" s="9"/>
      <c r="V167" s="9"/>
      <c r="W167" s="9"/>
      <c r="X167" s="9"/>
      <c r="Y167" s="9"/>
      <c r="Z167" s="9"/>
    </row>
    <row r="168" spans="1:26" ht="12.75" customHeight="1" x14ac:dyDescent="0.3">
      <c r="A168" s="9"/>
      <c r="B168" s="9"/>
      <c r="C168" s="9"/>
      <c r="D168" s="9"/>
      <c r="E168" s="9"/>
      <c r="F168" s="10">
        <f t="shared" ref="F168:G168" si="29">AVERAGE(D166,F166)</f>
        <v>22689</v>
      </c>
      <c r="G168" s="10">
        <f t="shared" si="29"/>
        <v>62461.5</v>
      </c>
      <c r="H168" s="9"/>
      <c r="I168" s="9"/>
      <c r="J168" s="10"/>
      <c r="K168" s="9"/>
      <c r="L168" s="9"/>
      <c r="M168" s="9"/>
      <c r="N168" s="9"/>
      <c r="O168" s="9"/>
      <c r="P168" s="9"/>
      <c r="Q168" s="9"/>
      <c r="R168" s="9"/>
      <c r="S168" s="9"/>
      <c r="T168" s="9"/>
      <c r="U168" s="9"/>
      <c r="V168" s="9"/>
      <c r="W168" s="9"/>
      <c r="X168" s="9"/>
      <c r="Y168" s="9"/>
      <c r="Z168" s="9"/>
    </row>
    <row r="169" spans="1:26" ht="12.75" customHeight="1" x14ac:dyDescent="0.3">
      <c r="A169" s="9"/>
      <c r="B169" s="9"/>
      <c r="C169" s="9" t="s">
        <v>108</v>
      </c>
      <c r="D169" s="12">
        <f>H166*43%*48%</f>
        <v>0.15733132075471698</v>
      </c>
      <c r="E169" s="9"/>
      <c r="F169" s="9"/>
      <c r="G169" s="9">
        <f>+G168/12</f>
        <v>5205.125</v>
      </c>
      <c r="H169" s="9"/>
      <c r="I169" s="9"/>
      <c r="J169" s="10"/>
      <c r="K169" s="9"/>
      <c r="L169" s="9"/>
      <c r="M169" s="9"/>
      <c r="N169" s="9"/>
      <c r="O169" s="9"/>
      <c r="P169" s="9"/>
      <c r="Q169" s="9"/>
      <c r="R169" s="9"/>
      <c r="S169" s="9"/>
      <c r="T169" s="9"/>
      <c r="U169" s="9"/>
      <c r="V169" s="9"/>
      <c r="W169" s="9"/>
      <c r="X169" s="9"/>
      <c r="Y169" s="9"/>
      <c r="Z169" s="9"/>
    </row>
    <row r="170" spans="1:26" ht="12.75" customHeight="1" x14ac:dyDescent="0.3">
      <c r="A170" s="9"/>
      <c r="B170" s="9"/>
      <c r="C170" s="9"/>
      <c r="D170" s="9"/>
      <c r="E170" s="9"/>
      <c r="F170" s="9"/>
      <c r="G170" s="9"/>
      <c r="H170" s="9"/>
      <c r="I170" s="9"/>
      <c r="J170" s="10"/>
      <c r="K170" s="9"/>
      <c r="L170" s="9"/>
      <c r="M170" s="9"/>
      <c r="N170" s="9"/>
      <c r="O170" s="9"/>
      <c r="P170" s="9"/>
      <c r="Q170" s="9"/>
      <c r="R170" s="9"/>
      <c r="S170" s="9"/>
      <c r="T170" s="9"/>
      <c r="U170" s="9"/>
      <c r="V170" s="9"/>
      <c r="W170" s="9"/>
      <c r="X170" s="9"/>
      <c r="Y170" s="9"/>
      <c r="Z170" s="9"/>
    </row>
    <row r="171" spans="1:26" ht="12.75" customHeight="1" x14ac:dyDescent="0.3">
      <c r="A171" s="9"/>
      <c r="B171" s="9"/>
      <c r="C171" s="9">
        <v>1</v>
      </c>
      <c r="D171" s="9" t="s">
        <v>99</v>
      </c>
      <c r="E171" s="10">
        <v>5986664439</v>
      </c>
      <c r="F171" s="12">
        <f t="shared" ref="F171:F181" si="30">E171/$F$183</f>
        <v>0.18058030406150199</v>
      </c>
      <c r="G171" s="9"/>
      <c r="H171" s="9"/>
      <c r="I171" s="9"/>
      <c r="J171" s="10"/>
      <c r="K171" s="9"/>
      <c r="L171" s="9"/>
      <c r="M171" s="9"/>
      <c r="N171" s="9"/>
      <c r="O171" s="9"/>
      <c r="P171" s="9"/>
      <c r="Q171" s="9"/>
      <c r="R171" s="9"/>
      <c r="S171" s="9"/>
      <c r="T171" s="9"/>
      <c r="U171" s="9"/>
      <c r="V171" s="9"/>
      <c r="W171" s="9"/>
      <c r="X171" s="9"/>
      <c r="Y171" s="9"/>
      <c r="Z171" s="9"/>
    </row>
    <row r="172" spans="1:26" ht="12.75" customHeight="1" x14ac:dyDescent="0.3">
      <c r="A172" s="9"/>
      <c r="B172" s="9"/>
      <c r="C172" s="9">
        <v>2</v>
      </c>
      <c r="D172" s="9" t="s">
        <v>105</v>
      </c>
      <c r="E172" s="10">
        <v>4706654160</v>
      </c>
      <c r="F172" s="12">
        <f t="shared" si="30"/>
        <v>0.14197038233649584</v>
      </c>
      <c r="G172" s="9"/>
      <c r="H172" s="9"/>
      <c r="I172" s="9"/>
      <c r="J172" s="10"/>
      <c r="K172" s="9"/>
      <c r="L172" s="9"/>
      <c r="M172" s="9"/>
      <c r="N172" s="9"/>
      <c r="O172" s="9"/>
      <c r="P172" s="9"/>
      <c r="Q172" s="9"/>
      <c r="R172" s="9"/>
      <c r="S172" s="9"/>
      <c r="T172" s="9"/>
      <c r="U172" s="9"/>
      <c r="V172" s="9"/>
      <c r="W172" s="9"/>
      <c r="X172" s="9"/>
      <c r="Y172" s="9"/>
      <c r="Z172" s="9"/>
    </row>
    <row r="173" spans="1:26" ht="12.75" customHeight="1" x14ac:dyDescent="0.3">
      <c r="A173" s="9"/>
      <c r="B173" s="9"/>
      <c r="C173" s="9">
        <v>3</v>
      </c>
      <c r="D173" s="9" t="s">
        <v>102</v>
      </c>
      <c r="E173" s="10">
        <v>4287237522</v>
      </c>
      <c r="F173" s="12">
        <f t="shared" si="30"/>
        <v>0.12931919989755758</v>
      </c>
      <c r="G173" s="9"/>
      <c r="H173" s="9"/>
      <c r="I173" s="9"/>
      <c r="J173" s="10"/>
      <c r="K173" s="9"/>
      <c r="L173" s="9"/>
      <c r="M173" s="9"/>
      <c r="N173" s="9"/>
      <c r="O173" s="9"/>
      <c r="P173" s="9"/>
      <c r="Q173" s="9"/>
      <c r="R173" s="9"/>
      <c r="S173" s="9"/>
      <c r="T173" s="9"/>
      <c r="U173" s="9"/>
      <c r="V173" s="9"/>
      <c r="W173" s="9"/>
      <c r="X173" s="9"/>
      <c r="Y173" s="9"/>
      <c r="Z173" s="9"/>
    </row>
    <row r="174" spans="1:26" ht="12.75" customHeight="1" x14ac:dyDescent="0.3">
      <c r="A174" s="9"/>
      <c r="B174" s="9"/>
      <c r="C174" s="9">
        <v>4</v>
      </c>
      <c r="D174" s="9" t="s">
        <v>104</v>
      </c>
      <c r="E174" s="10">
        <v>2954724520.5</v>
      </c>
      <c r="F174" s="12">
        <f t="shared" si="30"/>
        <v>8.9125598697994052E-2</v>
      </c>
      <c r="G174" s="9"/>
      <c r="H174" s="9"/>
      <c r="I174" s="9"/>
      <c r="J174" s="10"/>
      <c r="K174" s="9"/>
      <c r="L174" s="9"/>
      <c r="M174" s="9"/>
      <c r="N174" s="9"/>
      <c r="O174" s="9"/>
      <c r="P174" s="9"/>
      <c r="Q174" s="9"/>
      <c r="R174" s="9"/>
      <c r="S174" s="9"/>
      <c r="T174" s="9"/>
      <c r="U174" s="9"/>
      <c r="V174" s="9"/>
      <c r="W174" s="9"/>
      <c r="X174" s="9"/>
      <c r="Y174" s="9"/>
      <c r="Z174" s="9"/>
    </row>
    <row r="175" spans="1:26" ht="12.75" customHeight="1" x14ac:dyDescent="0.3">
      <c r="A175" s="9"/>
      <c r="B175" s="9"/>
      <c r="C175" s="9">
        <v>5</v>
      </c>
      <c r="D175" s="9" t="s">
        <v>109</v>
      </c>
      <c r="E175" s="10">
        <v>2444307115.5</v>
      </c>
      <c r="F175" s="12">
        <f t="shared" si="30"/>
        <v>7.3729491043665774E-2</v>
      </c>
      <c r="G175" s="9"/>
      <c r="H175" s="9"/>
      <c r="I175" s="9"/>
      <c r="J175" s="10"/>
      <c r="K175" s="9"/>
      <c r="L175" s="9"/>
      <c r="M175" s="9"/>
      <c r="N175" s="9"/>
      <c r="O175" s="9"/>
      <c r="P175" s="9"/>
      <c r="Q175" s="9"/>
      <c r="R175" s="9"/>
      <c r="S175" s="9"/>
      <c r="T175" s="9"/>
      <c r="U175" s="9"/>
      <c r="V175" s="9"/>
      <c r="W175" s="9"/>
      <c r="X175" s="9"/>
      <c r="Y175" s="9"/>
      <c r="Z175" s="9"/>
    </row>
    <row r="176" spans="1:26" ht="12.75" customHeight="1" x14ac:dyDescent="0.3">
      <c r="A176" s="9"/>
      <c r="B176" s="9"/>
      <c r="C176" s="9">
        <v>6</v>
      </c>
      <c r="D176" s="9" t="s">
        <v>103</v>
      </c>
      <c r="E176" s="10">
        <v>2248391817</v>
      </c>
      <c r="F176" s="12">
        <f t="shared" si="30"/>
        <v>6.7819949172075678E-2</v>
      </c>
      <c r="G176" s="9"/>
      <c r="H176" s="9"/>
      <c r="I176" s="9"/>
      <c r="J176" s="10"/>
      <c r="K176" s="9"/>
      <c r="L176" s="9"/>
      <c r="M176" s="9"/>
      <c r="N176" s="9"/>
      <c r="O176" s="9"/>
      <c r="P176" s="9"/>
      <c r="Q176" s="9"/>
      <c r="R176" s="9"/>
      <c r="S176" s="9"/>
      <c r="T176" s="9"/>
      <c r="U176" s="9"/>
      <c r="V176" s="9"/>
      <c r="W176" s="9"/>
      <c r="X176" s="9"/>
      <c r="Y176" s="9"/>
      <c r="Z176" s="9"/>
    </row>
    <row r="177" spans="1:26" ht="12.75" customHeight="1" x14ac:dyDescent="0.3">
      <c r="A177" s="9"/>
      <c r="B177" s="9"/>
      <c r="C177" s="9">
        <v>7</v>
      </c>
      <c r="D177" s="9" t="s">
        <v>110</v>
      </c>
      <c r="E177" s="10">
        <v>2062739482</v>
      </c>
      <c r="F177" s="12">
        <f t="shared" si="30"/>
        <v>6.2219976859341913E-2</v>
      </c>
      <c r="G177" s="9"/>
      <c r="H177" s="9"/>
      <c r="I177" s="9"/>
      <c r="J177" s="10"/>
      <c r="K177" s="9"/>
      <c r="L177" s="9"/>
      <c r="M177" s="9"/>
      <c r="N177" s="9"/>
      <c r="O177" s="9"/>
      <c r="P177" s="9"/>
      <c r="Q177" s="9"/>
      <c r="R177" s="9"/>
      <c r="S177" s="9"/>
      <c r="T177" s="9"/>
      <c r="U177" s="9"/>
      <c r="V177" s="9"/>
      <c r="W177" s="9"/>
      <c r="X177" s="9"/>
      <c r="Y177" s="9"/>
      <c r="Z177" s="9"/>
    </row>
    <row r="178" spans="1:26" ht="12.75" customHeight="1" x14ac:dyDescent="0.3">
      <c r="A178" s="9"/>
      <c r="B178" s="9"/>
      <c r="C178" s="9">
        <v>8</v>
      </c>
      <c r="D178" s="9" t="s">
        <v>111</v>
      </c>
      <c r="E178" s="10">
        <v>1784790018</v>
      </c>
      <c r="F178" s="12">
        <f t="shared" si="30"/>
        <v>5.3835976180119698E-2</v>
      </c>
      <c r="G178" s="9"/>
      <c r="H178" s="9"/>
      <c r="I178" s="9"/>
      <c r="J178" s="10"/>
      <c r="K178" s="9"/>
      <c r="L178" s="9"/>
      <c r="M178" s="9"/>
      <c r="N178" s="9"/>
      <c r="O178" s="9"/>
      <c r="P178" s="9"/>
      <c r="Q178" s="9"/>
      <c r="R178" s="9"/>
      <c r="S178" s="9"/>
      <c r="T178" s="9"/>
      <c r="U178" s="9"/>
      <c r="V178" s="9"/>
      <c r="W178" s="9"/>
      <c r="X178" s="9"/>
      <c r="Y178" s="9"/>
      <c r="Z178" s="9"/>
    </row>
    <row r="179" spans="1:26" ht="12.75" customHeight="1" x14ac:dyDescent="0.3">
      <c r="A179" s="9"/>
      <c r="B179" s="9"/>
      <c r="C179" s="9">
        <v>9</v>
      </c>
      <c r="D179" s="9" t="s">
        <v>100</v>
      </c>
      <c r="E179" s="10">
        <v>1684424901</v>
      </c>
      <c r="F179" s="12">
        <f t="shared" si="30"/>
        <v>5.0808586967028002E-2</v>
      </c>
      <c r="G179" s="9"/>
      <c r="H179" s="9"/>
      <c r="I179" s="9"/>
      <c r="J179" s="10"/>
      <c r="K179" s="9"/>
      <c r="L179" s="9"/>
      <c r="M179" s="9"/>
      <c r="N179" s="9"/>
      <c r="O179" s="9"/>
      <c r="P179" s="9"/>
      <c r="Q179" s="9"/>
      <c r="R179" s="9"/>
      <c r="S179" s="9"/>
      <c r="T179" s="9"/>
      <c r="U179" s="9"/>
      <c r="V179" s="9"/>
      <c r="W179" s="9"/>
      <c r="X179" s="9"/>
      <c r="Y179" s="9"/>
      <c r="Z179" s="9"/>
    </row>
    <row r="180" spans="1:26" ht="12.75" customHeight="1" x14ac:dyDescent="0.3">
      <c r="A180" s="9"/>
      <c r="B180" s="9"/>
      <c r="C180" s="9">
        <v>10</v>
      </c>
      <c r="D180" s="9" t="s">
        <v>112</v>
      </c>
      <c r="E180" s="10">
        <v>1360348334.5999999</v>
      </c>
      <c r="F180" s="12">
        <f t="shared" si="30"/>
        <v>4.1033219482176135E-2</v>
      </c>
      <c r="G180" s="9"/>
      <c r="H180" s="9"/>
      <c r="I180" s="9"/>
      <c r="J180" s="10"/>
      <c r="K180" s="9"/>
      <c r="L180" s="9"/>
      <c r="M180" s="9"/>
      <c r="N180" s="9"/>
      <c r="O180" s="9"/>
      <c r="P180" s="9"/>
      <c r="Q180" s="9"/>
      <c r="R180" s="9"/>
      <c r="S180" s="9"/>
      <c r="T180" s="9"/>
      <c r="U180" s="9"/>
      <c r="V180" s="9"/>
      <c r="W180" s="9"/>
      <c r="X180" s="9"/>
      <c r="Y180" s="9"/>
      <c r="Z180" s="9"/>
    </row>
    <row r="181" spans="1:26" ht="12.75" customHeight="1" x14ac:dyDescent="0.3">
      <c r="A181" s="9"/>
      <c r="B181" s="9"/>
      <c r="C181" s="9"/>
      <c r="D181" s="9" t="s">
        <v>107</v>
      </c>
      <c r="E181" s="10">
        <f>F183-SUM(E171:E180)</f>
        <v>3632084279.4000015</v>
      </c>
      <c r="F181" s="12">
        <f t="shared" si="30"/>
        <v>0.10955731530204338</v>
      </c>
      <c r="G181" s="9"/>
      <c r="H181" s="9"/>
      <c r="I181" s="9"/>
      <c r="J181" s="10"/>
      <c r="K181" s="9"/>
      <c r="L181" s="9"/>
      <c r="M181" s="9"/>
      <c r="N181" s="9"/>
      <c r="O181" s="9"/>
      <c r="P181" s="9"/>
      <c r="Q181" s="9"/>
      <c r="R181" s="9"/>
      <c r="S181" s="9"/>
      <c r="T181" s="9"/>
      <c r="U181" s="9"/>
      <c r="V181" s="9"/>
      <c r="W181" s="9"/>
      <c r="X181" s="9"/>
      <c r="Y181" s="9"/>
      <c r="Z181" s="9"/>
    </row>
    <row r="182" spans="1:26" ht="12.75" customHeight="1" x14ac:dyDescent="0.3">
      <c r="A182" s="9"/>
      <c r="B182" s="9"/>
      <c r="C182" s="9"/>
      <c r="D182" s="9">
        <v>2018</v>
      </c>
      <c r="E182" s="9">
        <v>2019</v>
      </c>
      <c r="F182" s="9" t="s">
        <v>113</v>
      </c>
      <c r="G182" s="9"/>
      <c r="H182" s="9"/>
      <c r="I182" s="9"/>
      <c r="J182" s="10"/>
      <c r="K182" s="9"/>
      <c r="L182" s="9"/>
      <c r="M182" s="9"/>
      <c r="N182" s="9"/>
      <c r="O182" s="9"/>
      <c r="P182" s="9"/>
      <c r="Q182" s="9"/>
      <c r="R182" s="9"/>
      <c r="S182" s="9"/>
      <c r="T182" s="9"/>
      <c r="U182" s="9"/>
      <c r="V182" s="9"/>
      <c r="W182" s="9"/>
      <c r="X182" s="9"/>
      <c r="Y182" s="9"/>
      <c r="Z182" s="9"/>
    </row>
    <row r="183" spans="1:26" ht="12.75" customHeight="1" x14ac:dyDescent="0.3">
      <c r="A183" s="9"/>
      <c r="B183" s="9"/>
      <c r="C183" s="9" t="s">
        <v>113</v>
      </c>
      <c r="D183" s="10">
        <v>15439935003.9</v>
      </c>
      <c r="E183" s="10">
        <v>17712431585.099998</v>
      </c>
      <c r="F183" s="10">
        <v>33152366589</v>
      </c>
      <c r="G183" s="9"/>
      <c r="H183" s="9"/>
      <c r="I183" s="9"/>
      <c r="J183" s="10"/>
      <c r="K183" s="9"/>
      <c r="L183" s="9"/>
      <c r="M183" s="9"/>
      <c r="N183" s="9"/>
      <c r="O183" s="9"/>
      <c r="P183" s="9"/>
      <c r="Q183" s="9"/>
      <c r="R183" s="9"/>
      <c r="S183" s="9"/>
      <c r="T183" s="9"/>
      <c r="U183" s="9"/>
      <c r="V183" s="9"/>
      <c r="W183" s="9"/>
      <c r="X183" s="9"/>
      <c r="Y183" s="9"/>
      <c r="Z183" s="9"/>
    </row>
    <row r="184" spans="1:26" ht="12.75" customHeight="1" x14ac:dyDescent="0.3">
      <c r="A184" s="9">
        <v>1</v>
      </c>
      <c r="B184" s="9" t="s">
        <v>99</v>
      </c>
      <c r="C184" s="9" t="s">
        <v>58</v>
      </c>
      <c r="D184" s="10">
        <v>3008730388</v>
      </c>
      <c r="E184" s="10">
        <v>2977934051</v>
      </c>
      <c r="F184" s="10">
        <v>5986664439</v>
      </c>
      <c r="G184" s="12">
        <f t="shared" ref="G184:G201" si="31">F184/$F$183</f>
        <v>0.18058030406150199</v>
      </c>
      <c r="H184" s="8">
        <v>0.22571222318392309</v>
      </c>
      <c r="I184" s="9"/>
      <c r="J184" s="10"/>
      <c r="K184" s="9"/>
      <c r="L184" s="9"/>
      <c r="M184" s="9"/>
      <c r="N184" s="9"/>
      <c r="O184" s="9"/>
      <c r="P184" s="9"/>
      <c r="Q184" s="9"/>
      <c r="R184" s="9"/>
      <c r="S184" s="9"/>
      <c r="T184" s="9"/>
      <c r="U184" s="9"/>
      <c r="V184" s="9"/>
      <c r="W184" s="9"/>
      <c r="X184" s="9"/>
      <c r="Y184" s="9"/>
      <c r="Z184" s="9"/>
    </row>
    <row r="185" spans="1:26" ht="12.75" customHeight="1" x14ac:dyDescent="0.3">
      <c r="A185" s="9">
        <v>2</v>
      </c>
      <c r="B185" s="9" t="s">
        <v>105</v>
      </c>
      <c r="C185" s="9" t="s">
        <v>75</v>
      </c>
      <c r="D185" s="10">
        <v>2100590197</v>
      </c>
      <c r="E185" s="10">
        <v>2606063963</v>
      </c>
      <c r="F185" s="10">
        <v>4706654160</v>
      </c>
      <c r="G185" s="12">
        <f t="shared" si="31"/>
        <v>0.14197038233649584</v>
      </c>
      <c r="H185" s="8">
        <v>0.12926440703743208</v>
      </c>
      <c r="I185" s="9"/>
      <c r="J185" s="10"/>
      <c r="K185" s="9"/>
      <c r="L185" s="9"/>
      <c r="M185" s="9"/>
      <c r="N185" s="9"/>
      <c r="O185" s="9"/>
      <c r="P185" s="9"/>
      <c r="Q185" s="9"/>
      <c r="R185" s="9"/>
      <c r="S185" s="9"/>
      <c r="T185" s="9"/>
      <c r="U185" s="9"/>
      <c r="V185" s="9"/>
      <c r="W185" s="9"/>
      <c r="X185" s="9"/>
      <c r="Y185" s="9"/>
      <c r="Z185" s="9"/>
    </row>
    <row r="186" spans="1:26" ht="12.75" customHeight="1" x14ac:dyDescent="0.3">
      <c r="A186" s="9">
        <v>3</v>
      </c>
      <c r="B186" s="9" t="s">
        <v>102</v>
      </c>
      <c r="C186" s="9" t="s">
        <v>64</v>
      </c>
      <c r="D186" s="10">
        <v>1869633197</v>
      </c>
      <c r="E186" s="10">
        <v>2417604325</v>
      </c>
      <c r="F186" s="10">
        <v>4287237522</v>
      </c>
      <c r="G186" s="12">
        <f t="shared" si="31"/>
        <v>0.12931919989755758</v>
      </c>
      <c r="H186" s="8">
        <v>0.12702113844498183</v>
      </c>
      <c r="I186" s="9"/>
      <c r="J186" s="10"/>
      <c r="K186" s="9"/>
      <c r="L186" s="9"/>
      <c r="M186" s="9"/>
      <c r="N186" s="9"/>
      <c r="O186" s="9"/>
      <c r="P186" s="9"/>
      <c r="Q186" s="9"/>
      <c r="R186" s="9"/>
      <c r="S186" s="9"/>
      <c r="T186" s="9"/>
      <c r="U186" s="9"/>
      <c r="V186" s="9"/>
      <c r="W186" s="9"/>
      <c r="X186" s="9"/>
      <c r="Y186" s="9"/>
      <c r="Z186" s="9"/>
    </row>
    <row r="187" spans="1:26" ht="12.75" customHeight="1" x14ac:dyDescent="0.3">
      <c r="A187" s="9">
        <v>4</v>
      </c>
      <c r="B187" s="9" t="s">
        <v>104</v>
      </c>
      <c r="C187" s="9" t="s">
        <v>73</v>
      </c>
      <c r="D187" s="10">
        <v>1329104833</v>
      </c>
      <c r="E187" s="10">
        <v>1625619687.5</v>
      </c>
      <c r="F187" s="10">
        <v>2954724520.5</v>
      </c>
      <c r="G187" s="12">
        <f t="shared" si="31"/>
        <v>8.9125598697994052E-2</v>
      </c>
      <c r="H187" s="8">
        <v>8.7258457338718093E-2</v>
      </c>
      <c r="I187" s="9"/>
      <c r="J187" s="10"/>
      <c r="K187" s="9"/>
      <c r="L187" s="9"/>
      <c r="M187" s="9"/>
      <c r="N187" s="9"/>
      <c r="O187" s="9"/>
      <c r="P187" s="9"/>
      <c r="Q187" s="9"/>
      <c r="R187" s="9"/>
      <c r="S187" s="9"/>
      <c r="T187" s="9"/>
      <c r="U187" s="9"/>
      <c r="V187" s="9"/>
      <c r="W187" s="9"/>
      <c r="X187" s="9"/>
      <c r="Y187" s="9"/>
      <c r="Z187" s="9"/>
    </row>
    <row r="188" spans="1:26" ht="12.75" customHeight="1" x14ac:dyDescent="0.3">
      <c r="A188" s="9">
        <v>5</v>
      </c>
      <c r="B188" s="9" t="s">
        <v>109</v>
      </c>
      <c r="C188" s="9" t="s">
        <v>114</v>
      </c>
      <c r="D188" s="10">
        <v>1133847297</v>
      </c>
      <c r="E188" s="10">
        <v>1310459818.5</v>
      </c>
      <c r="F188" s="10">
        <v>2444307115.5</v>
      </c>
      <c r="G188" s="12">
        <f t="shared" si="31"/>
        <v>7.3729491043665774E-2</v>
      </c>
      <c r="H188" s="8">
        <v>8.1815826952652063E-2</v>
      </c>
      <c r="I188" s="9"/>
      <c r="J188" s="10"/>
      <c r="K188" s="9"/>
      <c r="L188" s="9"/>
      <c r="M188" s="9"/>
      <c r="N188" s="9"/>
      <c r="O188" s="9"/>
      <c r="P188" s="9"/>
      <c r="Q188" s="9"/>
      <c r="R188" s="9"/>
      <c r="S188" s="9"/>
      <c r="T188" s="9"/>
      <c r="U188" s="9"/>
      <c r="V188" s="9"/>
      <c r="W188" s="9"/>
      <c r="X188" s="9"/>
      <c r="Y188" s="9"/>
      <c r="Z188" s="9"/>
    </row>
    <row r="189" spans="1:26" ht="12.75" customHeight="1" x14ac:dyDescent="0.3">
      <c r="A189" s="9">
        <v>6</v>
      </c>
      <c r="B189" s="9" t="s">
        <v>103</v>
      </c>
      <c r="C189" s="9" t="s">
        <v>70</v>
      </c>
      <c r="D189" s="10">
        <v>1092813383</v>
      </c>
      <c r="E189" s="10">
        <v>1155578434</v>
      </c>
      <c r="F189" s="10">
        <v>2248391817</v>
      </c>
      <c r="G189" s="12">
        <f t="shared" si="31"/>
        <v>6.7819949172075678E-2</v>
      </c>
      <c r="H189" s="8">
        <v>7.0972209837101771E-2</v>
      </c>
      <c r="I189" s="9"/>
      <c r="J189" s="10"/>
      <c r="K189" s="9"/>
      <c r="L189" s="9"/>
      <c r="M189" s="9"/>
      <c r="N189" s="9"/>
      <c r="O189" s="9"/>
      <c r="P189" s="9"/>
      <c r="Q189" s="9"/>
      <c r="R189" s="9"/>
      <c r="S189" s="9"/>
      <c r="T189" s="9"/>
      <c r="U189" s="9"/>
      <c r="V189" s="9"/>
      <c r="W189" s="9"/>
      <c r="X189" s="9"/>
      <c r="Y189" s="9"/>
      <c r="Z189" s="9"/>
    </row>
    <row r="190" spans="1:26" ht="12.75" customHeight="1" x14ac:dyDescent="0.3">
      <c r="A190" s="9">
        <v>7</v>
      </c>
      <c r="B190" s="9" t="s">
        <v>110</v>
      </c>
      <c r="C190" s="9" t="s">
        <v>115</v>
      </c>
      <c r="D190" s="10">
        <v>993617731</v>
      </c>
      <c r="E190" s="10">
        <v>1069121751</v>
      </c>
      <c r="F190" s="10">
        <v>2062739482</v>
      </c>
      <c r="G190" s="12">
        <f t="shared" si="31"/>
        <v>6.2219976859341913E-2</v>
      </c>
      <c r="H190" s="8">
        <v>6.6442897177468457E-2</v>
      </c>
      <c r="I190" s="9"/>
      <c r="J190" s="10"/>
      <c r="K190" s="9"/>
      <c r="L190" s="9"/>
      <c r="M190" s="9"/>
      <c r="N190" s="9"/>
      <c r="O190" s="9"/>
      <c r="P190" s="9"/>
      <c r="Q190" s="9"/>
      <c r="R190" s="9"/>
      <c r="S190" s="9"/>
      <c r="T190" s="9"/>
      <c r="U190" s="9"/>
      <c r="V190" s="9"/>
      <c r="W190" s="9"/>
      <c r="X190" s="9"/>
      <c r="Y190" s="9"/>
      <c r="Z190" s="9"/>
    </row>
    <row r="191" spans="1:26" ht="12.75" customHeight="1" x14ac:dyDescent="0.3">
      <c r="A191" s="9">
        <v>8</v>
      </c>
      <c r="B191" s="9" t="s">
        <v>111</v>
      </c>
      <c r="C191" s="9" t="s">
        <v>116</v>
      </c>
      <c r="D191" s="10">
        <v>794709129</v>
      </c>
      <c r="E191" s="10">
        <v>990080889</v>
      </c>
      <c r="F191" s="10">
        <v>1784790018</v>
      </c>
      <c r="G191" s="12">
        <f t="shared" si="31"/>
        <v>5.3835976180119698E-2</v>
      </c>
      <c r="H191" s="8">
        <v>6.3078572996887336E-2</v>
      </c>
      <c r="I191" s="9"/>
      <c r="J191" s="10"/>
      <c r="K191" s="9"/>
      <c r="L191" s="9"/>
      <c r="M191" s="9"/>
      <c r="N191" s="9"/>
      <c r="O191" s="9"/>
      <c r="P191" s="9"/>
      <c r="Q191" s="9"/>
      <c r="R191" s="9"/>
      <c r="S191" s="9"/>
      <c r="T191" s="9"/>
      <c r="U191" s="9"/>
      <c r="V191" s="9"/>
      <c r="W191" s="9"/>
      <c r="X191" s="9"/>
      <c r="Y191" s="9"/>
      <c r="Z191" s="9"/>
    </row>
    <row r="192" spans="1:26" ht="12.75" customHeight="1" x14ac:dyDescent="0.3">
      <c r="A192" s="9">
        <v>9</v>
      </c>
      <c r="B192" s="9" t="s">
        <v>100</v>
      </c>
      <c r="C192" s="9" t="s">
        <v>62</v>
      </c>
      <c r="D192" s="10">
        <v>733633448.5</v>
      </c>
      <c r="E192" s="10">
        <v>950791452.5</v>
      </c>
      <c r="F192" s="10">
        <v>1684424901</v>
      </c>
      <c r="G192" s="12">
        <f t="shared" si="31"/>
        <v>5.0808586967028002E-2</v>
      </c>
      <c r="H192" s="8">
        <v>5.6934605325262608E-2</v>
      </c>
      <c r="I192" s="9"/>
      <c r="J192" s="10"/>
      <c r="K192" s="9"/>
      <c r="L192" s="9"/>
      <c r="M192" s="9"/>
      <c r="N192" s="9"/>
      <c r="O192" s="9"/>
      <c r="P192" s="9"/>
      <c r="Q192" s="9"/>
      <c r="R192" s="9"/>
      <c r="S192" s="9"/>
      <c r="T192" s="9"/>
      <c r="U192" s="9"/>
      <c r="V192" s="9"/>
      <c r="W192" s="9"/>
      <c r="X192" s="9"/>
      <c r="Y192" s="9"/>
      <c r="Z192" s="9"/>
    </row>
    <row r="193" spans="1:26" ht="12.75" customHeight="1" x14ac:dyDescent="0.3">
      <c r="A193" s="9">
        <v>10</v>
      </c>
      <c r="B193" s="9" t="s">
        <v>112</v>
      </c>
      <c r="C193" s="9" t="s">
        <v>79</v>
      </c>
      <c r="D193" s="10">
        <v>511569105</v>
      </c>
      <c r="E193" s="10">
        <v>848779229.60000002</v>
      </c>
      <c r="F193" s="10">
        <v>1360348334.5999999</v>
      </c>
      <c r="G193" s="12">
        <f t="shared" si="31"/>
        <v>4.1033219482176135E-2</v>
      </c>
      <c r="H193" s="8">
        <v>3.3674391127022217E-2</v>
      </c>
      <c r="I193" s="9"/>
      <c r="J193" s="10"/>
      <c r="K193" s="9"/>
      <c r="L193" s="9"/>
      <c r="M193" s="9"/>
      <c r="N193" s="9"/>
      <c r="O193" s="9"/>
      <c r="P193" s="9"/>
      <c r="Q193" s="9"/>
      <c r="R193" s="9"/>
      <c r="S193" s="9"/>
      <c r="T193" s="9"/>
      <c r="U193" s="9"/>
      <c r="V193" s="9"/>
      <c r="W193" s="9"/>
      <c r="X193" s="9"/>
      <c r="Y193" s="9"/>
      <c r="Z193" s="9"/>
    </row>
    <row r="194" spans="1:26" ht="12.75" customHeight="1" x14ac:dyDescent="0.3">
      <c r="A194" s="9"/>
      <c r="B194" s="9"/>
      <c r="C194" s="9" t="s">
        <v>117</v>
      </c>
      <c r="D194" s="10">
        <v>532552303</v>
      </c>
      <c r="E194" s="10">
        <v>634695259</v>
      </c>
      <c r="F194" s="10">
        <v>1167247562</v>
      </c>
      <c r="G194" s="12">
        <f t="shared" si="31"/>
        <v>3.5208574291866523E-2</v>
      </c>
      <c r="H194" s="9"/>
      <c r="I194" s="9"/>
      <c r="J194" s="10"/>
      <c r="K194" s="9"/>
      <c r="L194" s="9"/>
      <c r="M194" s="9"/>
      <c r="N194" s="9"/>
      <c r="O194" s="9"/>
      <c r="P194" s="9"/>
      <c r="Q194" s="9"/>
      <c r="R194" s="9"/>
      <c r="S194" s="9"/>
      <c r="T194" s="9"/>
      <c r="U194" s="9"/>
      <c r="V194" s="9"/>
      <c r="W194" s="9"/>
      <c r="X194" s="9"/>
      <c r="Y194" s="9"/>
      <c r="Z194" s="9"/>
    </row>
    <row r="195" spans="1:26" ht="12.75" customHeight="1" x14ac:dyDescent="0.3">
      <c r="A195" s="9"/>
      <c r="B195" s="9"/>
      <c r="C195" s="9" t="s">
        <v>118</v>
      </c>
      <c r="D195" s="10">
        <v>485503436.5</v>
      </c>
      <c r="E195" s="10">
        <v>419914529</v>
      </c>
      <c r="F195" s="10">
        <v>905417965.5</v>
      </c>
      <c r="G195" s="12">
        <f t="shared" si="31"/>
        <v>2.731080941293702E-2</v>
      </c>
      <c r="H195" s="9"/>
      <c r="I195" s="9"/>
      <c r="J195" s="10"/>
      <c r="K195" s="9"/>
      <c r="L195" s="9"/>
      <c r="M195" s="9"/>
      <c r="N195" s="9"/>
      <c r="O195" s="9"/>
      <c r="P195" s="9"/>
      <c r="Q195" s="9"/>
      <c r="R195" s="9"/>
      <c r="S195" s="9"/>
      <c r="T195" s="9"/>
      <c r="U195" s="9"/>
      <c r="V195" s="9"/>
      <c r="W195" s="9"/>
      <c r="X195" s="9"/>
      <c r="Y195" s="9"/>
      <c r="Z195" s="9"/>
    </row>
    <row r="196" spans="1:26" ht="12.75" customHeight="1" x14ac:dyDescent="0.3">
      <c r="A196" s="9"/>
      <c r="B196" s="9"/>
      <c r="C196" s="9" t="s">
        <v>60</v>
      </c>
      <c r="D196" s="10">
        <v>376824425.39999998</v>
      </c>
      <c r="E196" s="10">
        <v>400959186</v>
      </c>
      <c r="F196" s="10">
        <v>777783611.39999998</v>
      </c>
      <c r="G196" s="12">
        <f t="shared" si="31"/>
        <v>2.346087750061468E-2</v>
      </c>
      <c r="H196" s="9"/>
      <c r="I196" s="9"/>
      <c r="J196" s="10"/>
      <c r="K196" s="9"/>
      <c r="L196" s="9"/>
      <c r="M196" s="9"/>
      <c r="N196" s="9"/>
      <c r="O196" s="9"/>
      <c r="P196" s="9"/>
      <c r="Q196" s="9"/>
      <c r="R196" s="9"/>
      <c r="S196" s="9"/>
      <c r="T196" s="9"/>
      <c r="U196" s="9"/>
      <c r="V196" s="9"/>
      <c r="W196" s="9"/>
      <c r="X196" s="9"/>
      <c r="Y196" s="9"/>
      <c r="Z196" s="9"/>
    </row>
    <row r="197" spans="1:26" ht="12.75" customHeight="1" x14ac:dyDescent="0.3">
      <c r="A197" s="9"/>
      <c r="B197" s="9"/>
      <c r="C197" s="9" t="s">
        <v>119</v>
      </c>
      <c r="D197" s="10">
        <v>278850783</v>
      </c>
      <c r="E197" s="10">
        <v>185253600</v>
      </c>
      <c r="F197" s="10">
        <v>464104383</v>
      </c>
      <c r="G197" s="12">
        <f t="shared" si="31"/>
        <v>1.3999132814668816E-2</v>
      </c>
      <c r="H197" s="9"/>
      <c r="I197" s="9"/>
      <c r="J197" s="10"/>
      <c r="K197" s="9"/>
      <c r="L197" s="9"/>
      <c r="M197" s="9"/>
      <c r="N197" s="9"/>
      <c r="O197" s="9"/>
      <c r="P197" s="9"/>
      <c r="Q197" s="9"/>
      <c r="R197" s="9"/>
      <c r="S197" s="9"/>
      <c r="T197" s="9"/>
      <c r="U197" s="9"/>
      <c r="V197" s="9"/>
      <c r="W197" s="9"/>
      <c r="X197" s="9"/>
      <c r="Y197" s="9"/>
      <c r="Z197" s="9"/>
    </row>
    <row r="198" spans="1:26" ht="12.75" customHeight="1" x14ac:dyDescent="0.3">
      <c r="A198" s="9"/>
      <c r="B198" s="9"/>
      <c r="C198" s="9" t="s">
        <v>120</v>
      </c>
      <c r="D198" s="10">
        <v>86397450</v>
      </c>
      <c r="E198" s="10">
        <v>88634270</v>
      </c>
      <c r="F198" s="10">
        <v>175031720</v>
      </c>
      <c r="G198" s="12">
        <f t="shared" si="31"/>
        <v>5.2796146401830561E-3</v>
      </c>
      <c r="H198" s="9"/>
      <c r="I198" s="9"/>
      <c r="J198" s="10"/>
      <c r="K198" s="9"/>
      <c r="L198" s="9"/>
      <c r="M198" s="9"/>
      <c r="N198" s="9"/>
      <c r="O198" s="9"/>
      <c r="P198" s="9"/>
      <c r="Q198" s="9"/>
      <c r="R198" s="9"/>
      <c r="S198" s="9"/>
      <c r="T198" s="9"/>
      <c r="U198" s="9"/>
      <c r="V198" s="9"/>
      <c r="W198" s="9"/>
      <c r="X198" s="9"/>
      <c r="Y198" s="9"/>
      <c r="Z198" s="9"/>
    </row>
    <row r="199" spans="1:26" ht="12.75" customHeight="1" x14ac:dyDescent="0.3">
      <c r="A199" s="9"/>
      <c r="B199" s="9"/>
      <c r="C199" s="9" t="s">
        <v>86</v>
      </c>
      <c r="D199" s="10">
        <v>111450807.5</v>
      </c>
      <c r="E199" s="10">
        <v>30917140</v>
      </c>
      <c r="F199" s="10">
        <v>142367947.5</v>
      </c>
      <c r="G199" s="12">
        <f t="shared" si="31"/>
        <v>4.2943524745903926E-3</v>
      </c>
      <c r="H199" s="9"/>
      <c r="I199" s="9"/>
      <c r="J199" s="10"/>
      <c r="K199" s="9"/>
      <c r="L199" s="9"/>
      <c r="M199" s="9"/>
      <c r="N199" s="9"/>
      <c r="O199" s="9"/>
      <c r="P199" s="9"/>
      <c r="Q199" s="9"/>
      <c r="R199" s="9"/>
      <c r="S199" s="9"/>
      <c r="T199" s="9"/>
      <c r="U199" s="9"/>
      <c r="V199" s="9"/>
      <c r="W199" s="9"/>
      <c r="X199" s="9"/>
      <c r="Y199" s="9"/>
      <c r="Z199" s="9"/>
    </row>
    <row r="200" spans="1:26" ht="12.75" customHeight="1" x14ac:dyDescent="0.3">
      <c r="A200" s="9"/>
      <c r="B200" s="9"/>
      <c r="C200" s="9" t="s">
        <v>121</v>
      </c>
      <c r="D200" s="10">
        <v>107090</v>
      </c>
      <c r="E200" s="10"/>
      <c r="F200" s="10">
        <v>107090</v>
      </c>
      <c r="G200" s="12">
        <f t="shared" si="31"/>
        <v>3.23023696400403E-6</v>
      </c>
      <c r="H200" s="9"/>
      <c r="I200" s="9"/>
      <c r="J200" s="10"/>
      <c r="K200" s="9"/>
      <c r="L200" s="9"/>
      <c r="M200" s="9"/>
      <c r="N200" s="9"/>
      <c r="O200" s="9"/>
      <c r="P200" s="9"/>
      <c r="Q200" s="9"/>
      <c r="R200" s="9"/>
      <c r="S200" s="9"/>
      <c r="T200" s="9"/>
      <c r="U200" s="9"/>
      <c r="V200" s="9"/>
      <c r="W200" s="9"/>
      <c r="X200" s="9"/>
      <c r="Y200" s="9"/>
      <c r="Z200" s="9"/>
    </row>
    <row r="201" spans="1:26" ht="12.75" customHeight="1" x14ac:dyDescent="0.3">
      <c r="A201" s="9"/>
      <c r="B201" s="9"/>
      <c r="C201" s="9" t="s">
        <v>122</v>
      </c>
      <c r="D201" s="10"/>
      <c r="E201" s="10">
        <v>24000</v>
      </c>
      <c r="F201" s="10">
        <v>24000</v>
      </c>
      <c r="G201" s="12">
        <f t="shared" si="31"/>
        <v>7.2393021884486623E-7</v>
      </c>
      <c r="H201" s="9"/>
      <c r="I201" s="9"/>
      <c r="J201" s="10"/>
      <c r="K201" s="9"/>
      <c r="L201" s="9"/>
      <c r="M201" s="9"/>
      <c r="N201" s="9"/>
      <c r="O201" s="9"/>
      <c r="P201" s="9"/>
      <c r="Q201" s="9"/>
      <c r="R201" s="9"/>
      <c r="S201" s="9"/>
      <c r="T201" s="9"/>
      <c r="U201" s="9"/>
      <c r="V201" s="9"/>
      <c r="W201" s="9"/>
      <c r="X201" s="9"/>
      <c r="Y201" s="9"/>
      <c r="Z201" s="9"/>
    </row>
    <row r="202" spans="1:26" ht="12.75" customHeight="1" x14ac:dyDescent="0.3">
      <c r="A202" s="9"/>
      <c r="B202" s="9"/>
      <c r="C202" s="9"/>
      <c r="D202" s="9"/>
      <c r="E202" s="9"/>
      <c r="F202" s="9"/>
      <c r="G202" s="9"/>
      <c r="H202" s="9"/>
      <c r="I202" s="9"/>
      <c r="J202" s="10"/>
      <c r="K202" s="9"/>
      <c r="L202" s="9"/>
      <c r="M202" s="9"/>
      <c r="N202" s="9"/>
      <c r="O202" s="9"/>
      <c r="P202" s="9"/>
      <c r="Q202" s="9"/>
      <c r="R202" s="9"/>
      <c r="S202" s="9"/>
      <c r="T202" s="9"/>
      <c r="U202" s="9"/>
      <c r="V202" s="9"/>
      <c r="W202" s="9"/>
      <c r="X202" s="9"/>
      <c r="Y202" s="9"/>
      <c r="Z202" s="9"/>
    </row>
    <row r="203" spans="1:26" ht="12.75" customHeight="1" x14ac:dyDescent="0.3">
      <c r="A203" s="9"/>
      <c r="B203" s="9"/>
      <c r="C203" s="41" t="s">
        <v>98</v>
      </c>
      <c r="D203" s="42">
        <v>0.1855</v>
      </c>
      <c r="E203" s="9"/>
      <c r="F203" s="9"/>
      <c r="G203" s="9"/>
      <c r="H203" s="9"/>
      <c r="I203" s="9"/>
      <c r="J203" s="10"/>
      <c r="K203" s="9"/>
      <c r="L203" s="9"/>
      <c r="M203" s="9"/>
      <c r="N203" s="9"/>
      <c r="O203" s="9"/>
      <c r="P203" s="9"/>
      <c r="Q203" s="9"/>
      <c r="R203" s="9"/>
      <c r="S203" s="9"/>
      <c r="T203" s="9"/>
      <c r="U203" s="9"/>
      <c r="V203" s="9"/>
      <c r="W203" s="9"/>
      <c r="X203" s="9"/>
      <c r="Y203" s="9"/>
      <c r="Z203" s="9"/>
    </row>
    <row r="204" spans="1:26" ht="12.75" customHeight="1" x14ac:dyDescent="0.3">
      <c r="A204" s="9"/>
      <c r="B204" s="9"/>
      <c r="C204" s="43" t="s">
        <v>123</v>
      </c>
      <c r="D204" s="44">
        <v>0.34770000000000001</v>
      </c>
      <c r="E204" s="11"/>
      <c r="F204" s="9"/>
      <c r="G204" s="9"/>
      <c r="H204" s="9"/>
      <c r="I204" s="9"/>
      <c r="J204" s="10"/>
      <c r="K204" s="9"/>
      <c r="L204" s="9"/>
      <c r="M204" s="9"/>
      <c r="N204" s="9"/>
      <c r="O204" s="9"/>
      <c r="P204" s="9"/>
      <c r="Q204" s="9"/>
      <c r="R204" s="9"/>
      <c r="S204" s="9"/>
      <c r="T204" s="9"/>
      <c r="U204" s="9"/>
      <c r="V204" s="9"/>
      <c r="W204" s="9"/>
      <c r="X204" s="9"/>
      <c r="Y204" s="9"/>
      <c r="Z204" s="9"/>
    </row>
    <row r="205" spans="1:26" ht="12.75" customHeight="1" x14ac:dyDescent="0.3">
      <c r="A205" s="9"/>
      <c r="B205" s="9"/>
      <c r="C205" s="43" t="s">
        <v>124</v>
      </c>
      <c r="D205" s="44">
        <v>0.16700000000000001</v>
      </c>
      <c r="E205" s="11"/>
      <c r="F205" s="9"/>
      <c r="G205" s="9"/>
      <c r="H205" s="9"/>
      <c r="I205" s="9"/>
      <c r="J205" s="10"/>
      <c r="K205" s="9"/>
      <c r="L205" s="9"/>
      <c r="M205" s="9"/>
      <c r="N205" s="9"/>
      <c r="O205" s="9"/>
      <c r="P205" s="9"/>
      <c r="Q205" s="9"/>
      <c r="R205" s="9"/>
      <c r="S205" s="9"/>
      <c r="T205" s="9"/>
      <c r="U205" s="9"/>
      <c r="V205" s="9"/>
      <c r="W205" s="9"/>
      <c r="X205" s="9"/>
      <c r="Y205" s="9"/>
      <c r="Z205" s="9"/>
    </row>
    <row r="206" spans="1:26" ht="12.75" customHeight="1" x14ac:dyDescent="0.3">
      <c r="A206" s="9"/>
      <c r="B206" s="9"/>
      <c r="C206" s="43" t="s">
        <v>125</v>
      </c>
      <c r="D206" s="44">
        <v>9.2399999999999996E-2</v>
      </c>
      <c r="E206" s="11"/>
      <c r="F206" s="9"/>
      <c r="G206" s="9"/>
      <c r="H206" s="9"/>
      <c r="I206" s="9"/>
      <c r="J206" s="10"/>
      <c r="K206" s="9"/>
      <c r="L206" s="9"/>
      <c r="M206" s="9"/>
      <c r="N206" s="9"/>
      <c r="O206" s="9"/>
      <c r="P206" s="9"/>
      <c r="Q206" s="9"/>
      <c r="R206" s="9"/>
      <c r="S206" s="9"/>
      <c r="T206" s="9"/>
      <c r="U206" s="9"/>
      <c r="V206" s="9"/>
      <c r="W206" s="9"/>
      <c r="X206" s="9"/>
      <c r="Y206" s="9"/>
      <c r="Z206" s="9"/>
    </row>
    <row r="207" spans="1:26" ht="12.75" customHeight="1" x14ac:dyDescent="0.3">
      <c r="A207" s="9"/>
      <c r="B207" s="9"/>
      <c r="C207" s="43" t="s">
        <v>126</v>
      </c>
      <c r="D207" s="44">
        <v>8.3099999999999993E-2</v>
      </c>
      <c r="E207" s="11"/>
      <c r="F207" s="9"/>
      <c r="G207" s="9"/>
      <c r="H207" s="9"/>
      <c r="I207" s="9"/>
      <c r="J207" s="10"/>
      <c r="K207" s="9"/>
      <c r="L207" s="9"/>
      <c r="M207" s="9"/>
      <c r="N207" s="9"/>
      <c r="O207" s="9"/>
      <c r="P207" s="9"/>
      <c r="Q207" s="9"/>
      <c r="R207" s="9"/>
      <c r="S207" s="9"/>
      <c r="T207" s="9"/>
      <c r="U207" s="9"/>
      <c r="V207" s="9"/>
      <c r="W207" s="9"/>
      <c r="X207" s="9"/>
      <c r="Y207" s="9"/>
      <c r="Z207" s="9"/>
    </row>
    <row r="208" spans="1:26" ht="12.75" customHeight="1" x14ac:dyDescent="0.3">
      <c r="A208" s="9"/>
      <c r="B208" s="9"/>
      <c r="C208" s="43" t="s">
        <v>127</v>
      </c>
      <c r="D208" s="44">
        <v>4.0899999999999999E-2</v>
      </c>
      <c r="E208" s="11"/>
      <c r="F208" s="9"/>
      <c r="G208" s="9"/>
      <c r="H208" s="9"/>
      <c r="I208" s="9"/>
      <c r="J208" s="10"/>
      <c r="K208" s="9"/>
      <c r="L208" s="9"/>
      <c r="M208" s="9"/>
      <c r="N208" s="9"/>
      <c r="O208" s="9"/>
      <c r="P208" s="9"/>
      <c r="Q208" s="9"/>
      <c r="R208" s="9"/>
      <c r="S208" s="9"/>
      <c r="T208" s="9"/>
      <c r="U208" s="9"/>
      <c r="V208" s="9"/>
      <c r="W208" s="9"/>
      <c r="X208" s="9"/>
      <c r="Y208" s="9"/>
      <c r="Z208" s="9"/>
    </row>
    <row r="209" spans="1:26" ht="12.75" customHeight="1" x14ac:dyDescent="0.3">
      <c r="A209" s="9"/>
      <c r="B209" s="9"/>
      <c r="C209" s="45" t="s">
        <v>128</v>
      </c>
      <c r="D209" s="46">
        <v>8.3400000000000002E-2</v>
      </c>
      <c r="E209" s="11"/>
      <c r="F209" s="9"/>
      <c r="G209" s="9"/>
      <c r="H209" s="9"/>
      <c r="I209" s="9"/>
      <c r="J209" s="10"/>
      <c r="K209" s="9"/>
      <c r="L209" s="9"/>
      <c r="M209" s="9"/>
      <c r="N209" s="9"/>
      <c r="O209" s="9"/>
      <c r="P209" s="9"/>
      <c r="Q209" s="9"/>
      <c r="R209" s="9"/>
      <c r="S209" s="9"/>
      <c r="T209" s="9"/>
      <c r="U209" s="9"/>
      <c r="V209" s="9"/>
      <c r="W209" s="9"/>
      <c r="X209" s="9"/>
      <c r="Y209" s="9"/>
      <c r="Z209" s="9"/>
    </row>
    <row r="210" spans="1:26" ht="12.75" customHeight="1" x14ac:dyDescent="0.3">
      <c r="A210" s="9"/>
      <c r="B210" s="9"/>
      <c r="C210" s="47"/>
      <c r="D210" s="11"/>
      <c r="E210" s="11"/>
      <c r="F210" s="9"/>
      <c r="G210" s="9"/>
      <c r="H210" s="9"/>
      <c r="I210" s="9"/>
      <c r="J210" s="10"/>
      <c r="K210" s="9"/>
      <c r="L210" s="9"/>
      <c r="M210" s="9"/>
      <c r="N210" s="9"/>
      <c r="O210" s="9"/>
      <c r="P210" s="9"/>
      <c r="Q210" s="9"/>
      <c r="R210" s="9"/>
      <c r="S210" s="9"/>
      <c r="T210" s="9"/>
      <c r="U210" s="9"/>
      <c r="V210" s="9"/>
      <c r="W210" s="9"/>
      <c r="X210" s="9"/>
      <c r="Y210" s="9"/>
      <c r="Z210" s="9"/>
    </row>
    <row r="211" spans="1:26" ht="12.75" customHeight="1" x14ac:dyDescent="0.3">
      <c r="A211" s="9"/>
      <c r="B211" s="9"/>
      <c r="C211" s="9"/>
      <c r="D211" s="9"/>
      <c r="E211" s="9"/>
      <c r="F211" s="9"/>
      <c r="G211" s="9"/>
      <c r="H211" s="9"/>
      <c r="I211" s="9"/>
      <c r="J211" s="10"/>
      <c r="K211" s="9"/>
      <c r="L211" s="9"/>
      <c r="M211" s="9"/>
      <c r="N211" s="9"/>
      <c r="O211" s="9"/>
      <c r="P211" s="9"/>
      <c r="Q211" s="9"/>
      <c r="R211" s="9"/>
      <c r="S211" s="9"/>
      <c r="T211" s="9"/>
      <c r="U211" s="9"/>
      <c r="V211" s="9"/>
      <c r="W211" s="9"/>
      <c r="X211" s="9"/>
      <c r="Y211" s="9"/>
      <c r="Z211" s="9"/>
    </row>
    <row r="212" spans="1:26" ht="12.75" customHeight="1" x14ac:dyDescent="0.3">
      <c r="A212" s="9"/>
      <c r="B212" s="9"/>
      <c r="C212" s="9"/>
      <c r="D212" s="9"/>
      <c r="E212" s="9"/>
      <c r="F212" s="9"/>
      <c r="G212" s="9"/>
      <c r="H212" s="9"/>
      <c r="I212" s="9"/>
      <c r="J212" s="10"/>
      <c r="K212" s="9"/>
      <c r="L212" s="9"/>
      <c r="M212" s="9"/>
      <c r="N212" s="9"/>
      <c r="O212" s="9"/>
      <c r="P212" s="9"/>
      <c r="Q212" s="9"/>
      <c r="R212" s="9"/>
      <c r="S212" s="9"/>
      <c r="T212" s="9"/>
      <c r="U212" s="9"/>
      <c r="V212" s="9"/>
      <c r="W212" s="9"/>
      <c r="X212" s="9"/>
      <c r="Y212" s="9"/>
      <c r="Z212" s="9"/>
    </row>
    <row r="213" spans="1:26" ht="12.75" customHeight="1" x14ac:dyDescent="0.3">
      <c r="A213" s="9"/>
      <c r="B213" s="9"/>
      <c r="C213" s="9"/>
      <c r="D213" s="9"/>
      <c r="E213" s="9"/>
      <c r="F213" s="9"/>
      <c r="G213" s="9"/>
      <c r="H213" s="9"/>
      <c r="I213" s="9"/>
      <c r="J213" s="10"/>
      <c r="K213" s="9"/>
      <c r="L213" s="9"/>
      <c r="M213" s="9"/>
      <c r="N213" s="9"/>
      <c r="O213" s="9"/>
      <c r="P213" s="9"/>
      <c r="Q213" s="9"/>
      <c r="R213" s="9"/>
      <c r="S213" s="9"/>
      <c r="T213" s="9"/>
      <c r="U213" s="9"/>
      <c r="V213" s="9"/>
      <c r="W213" s="9"/>
      <c r="X213" s="9"/>
      <c r="Y213" s="9"/>
      <c r="Z213" s="9"/>
    </row>
    <row r="214" spans="1:26" ht="12.75" customHeight="1" x14ac:dyDescent="0.3">
      <c r="A214" s="9"/>
      <c r="B214" s="9"/>
      <c r="C214" s="9"/>
      <c r="D214" s="9"/>
      <c r="E214" s="9"/>
      <c r="F214" s="9"/>
      <c r="G214" s="9"/>
      <c r="H214" s="9"/>
      <c r="I214" s="9"/>
      <c r="J214" s="10"/>
      <c r="K214" s="9"/>
      <c r="L214" s="9"/>
      <c r="M214" s="9"/>
      <c r="N214" s="9"/>
      <c r="O214" s="9"/>
      <c r="P214" s="9"/>
      <c r="Q214" s="9"/>
      <c r="R214" s="9"/>
      <c r="S214" s="9"/>
      <c r="T214" s="9"/>
      <c r="U214" s="9"/>
      <c r="V214" s="9"/>
      <c r="W214" s="9"/>
      <c r="X214" s="9"/>
      <c r="Y214" s="9"/>
      <c r="Z214" s="9"/>
    </row>
    <row r="215" spans="1:26" ht="12.75" customHeight="1" x14ac:dyDescent="0.3">
      <c r="A215" s="9"/>
      <c r="B215" s="9"/>
      <c r="C215" s="9"/>
      <c r="D215" s="9"/>
      <c r="E215" s="9"/>
      <c r="F215" s="9"/>
      <c r="G215" s="9"/>
      <c r="H215" s="9"/>
      <c r="I215" s="9"/>
      <c r="J215" s="10"/>
      <c r="K215" s="9"/>
      <c r="L215" s="9"/>
      <c r="M215" s="9"/>
      <c r="N215" s="9"/>
      <c r="O215" s="9"/>
      <c r="P215" s="9"/>
      <c r="Q215" s="9"/>
      <c r="R215" s="9"/>
      <c r="S215" s="9"/>
      <c r="T215" s="9"/>
      <c r="U215" s="9"/>
      <c r="V215" s="9"/>
      <c r="W215" s="9"/>
      <c r="X215" s="9"/>
      <c r="Y215" s="9"/>
      <c r="Z215" s="9"/>
    </row>
    <row r="216" spans="1:26" ht="12.75" customHeight="1" x14ac:dyDescent="0.3">
      <c r="A216" s="9"/>
      <c r="B216" s="9"/>
      <c r="C216" s="9"/>
      <c r="D216" s="9"/>
      <c r="E216" s="9"/>
      <c r="F216" s="9"/>
      <c r="G216" s="9"/>
      <c r="H216" s="9"/>
      <c r="I216" s="9"/>
      <c r="J216" s="10"/>
      <c r="K216" s="9"/>
      <c r="L216" s="9"/>
      <c r="M216" s="9"/>
      <c r="N216" s="9"/>
      <c r="O216" s="9"/>
      <c r="P216" s="9"/>
      <c r="Q216" s="9"/>
      <c r="R216" s="9"/>
      <c r="S216" s="9"/>
      <c r="T216" s="9"/>
      <c r="U216" s="9"/>
      <c r="V216" s="9"/>
      <c r="W216" s="9"/>
      <c r="X216" s="9"/>
      <c r="Y216" s="9"/>
      <c r="Z216" s="9"/>
    </row>
    <row r="217" spans="1:26" ht="12.75" customHeight="1" x14ac:dyDescent="0.3">
      <c r="A217" s="9"/>
      <c r="B217" s="9"/>
      <c r="C217" s="9"/>
      <c r="D217" s="9"/>
      <c r="E217" s="9"/>
      <c r="F217" s="9"/>
      <c r="G217" s="9"/>
      <c r="H217" s="9"/>
      <c r="I217" s="9"/>
      <c r="J217" s="10"/>
      <c r="K217" s="9"/>
      <c r="L217" s="9"/>
      <c r="M217" s="9"/>
      <c r="N217" s="9"/>
      <c r="O217" s="9"/>
      <c r="P217" s="9"/>
      <c r="Q217" s="9"/>
      <c r="R217" s="9"/>
      <c r="S217" s="9"/>
      <c r="T217" s="9"/>
      <c r="U217" s="9"/>
      <c r="V217" s="9"/>
      <c r="W217" s="9"/>
      <c r="X217" s="9"/>
      <c r="Y217" s="9"/>
      <c r="Z217" s="9"/>
    </row>
    <row r="218" spans="1:26" ht="12.75" customHeight="1" x14ac:dyDescent="0.3">
      <c r="A218" s="9"/>
      <c r="B218" s="9"/>
      <c r="C218" s="9"/>
      <c r="D218" s="9"/>
      <c r="E218" s="9"/>
      <c r="F218" s="9"/>
      <c r="G218" s="9"/>
      <c r="H218" s="9"/>
      <c r="I218" s="9"/>
      <c r="J218" s="10"/>
      <c r="K218" s="9"/>
      <c r="L218" s="9"/>
      <c r="M218" s="9"/>
      <c r="N218" s="9"/>
      <c r="O218" s="9"/>
      <c r="P218" s="9"/>
      <c r="Q218" s="9"/>
      <c r="R218" s="9"/>
      <c r="S218" s="9"/>
      <c r="T218" s="9"/>
      <c r="U218" s="9"/>
      <c r="V218" s="9"/>
      <c r="W218" s="9"/>
      <c r="X218" s="9"/>
      <c r="Y218" s="9"/>
      <c r="Z218" s="9"/>
    </row>
    <row r="219" spans="1:26" ht="12.75" customHeight="1" x14ac:dyDescent="0.3">
      <c r="A219" s="9"/>
      <c r="B219" s="9"/>
      <c r="C219" s="9"/>
      <c r="D219" s="9"/>
      <c r="E219" s="9"/>
      <c r="F219" s="9"/>
      <c r="G219" s="9"/>
      <c r="H219" s="9"/>
      <c r="I219" s="9"/>
      <c r="J219" s="10"/>
      <c r="K219" s="9"/>
      <c r="L219" s="9"/>
      <c r="M219" s="9"/>
      <c r="N219" s="9"/>
      <c r="O219" s="9"/>
      <c r="P219" s="9"/>
      <c r="Q219" s="9"/>
      <c r="R219" s="9"/>
      <c r="S219" s="9"/>
      <c r="T219" s="9"/>
      <c r="U219" s="9"/>
      <c r="V219" s="9"/>
      <c r="W219" s="9"/>
      <c r="X219" s="9"/>
      <c r="Y219" s="9"/>
      <c r="Z219" s="9"/>
    </row>
    <row r="220" spans="1:26" ht="12.75" customHeight="1" x14ac:dyDescent="0.3">
      <c r="A220" s="9"/>
      <c r="B220" s="9"/>
      <c r="C220" s="9"/>
      <c r="D220" s="9"/>
      <c r="E220" s="9"/>
      <c r="F220" s="9"/>
      <c r="G220" s="9"/>
      <c r="H220" s="9"/>
      <c r="I220" s="9"/>
      <c r="J220" s="10"/>
      <c r="K220" s="9"/>
      <c r="L220" s="9"/>
      <c r="M220" s="9"/>
      <c r="N220" s="9"/>
      <c r="O220" s="9"/>
      <c r="P220" s="9"/>
      <c r="Q220" s="9"/>
      <c r="R220" s="9"/>
      <c r="S220" s="9"/>
      <c r="T220" s="9"/>
      <c r="U220" s="9"/>
      <c r="V220" s="9"/>
      <c r="W220" s="9"/>
      <c r="X220" s="9"/>
      <c r="Y220" s="9"/>
      <c r="Z220" s="9"/>
    </row>
    <row r="221" spans="1:26" ht="12.75" customHeight="1" x14ac:dyDescent="0.3">
      <c r="A221" s="9"/>
      <c r="B221" s="9"/>
      <c r="C221" s="48"/>
      <c r="D221" s="49">
        <v>2018</v>
      </c>
      <c r="E221" s="49">
        <v>2019</v>
      </c>
      <c r="F221" s="49" t="s">
        <v>113</v>
      </c>
      <c r="G221" s="9"/>
      <c r="H221" s="9"/>
      <c r="I221" s="9"/>
      <c r="J221" s="10"/>
      <c r="K221" s="9"/>
      <c r="L221" s="9"/>
      <c r="M221" s="9"/>
      <c r="N221" s="9"/>
      <c r="O221" s="9"/>
      <c r="P221" s="9"/>
      <c r="Q221" s="9"/>
      <c r="R221" s="9"/>
      <c r="S221" s="9"/>
      <c r="T221" s="9"/>
      <c r="U221" s="9"/>
      <c r="V221" s="9"/>
      <c r="W221" s="9"/>
      <c r="X221" s="9"/>
      <c r="Y221" s="9"/>
      <c r="Z221" s="9"/>
    </row>
    <row r="222" spans="1:26" ht="12.75" customHeight="1" x14ac:dyDescent="0.3">
      <c r="A222" s="9">
        <v>1</v>
      </c>
      <c r="B222" s="9" t="s">
        <v>129</v>
      </c>
      <c r="C222" s="49" t="s">
        <v>130</v>
      </c>
      <c r="D222" s="50">
        <v>3661722200</v>
      </c>
      <c r="E222" s="50">
        <v>4395763840</v>
      </c>
      <c r="F222" s="50">
        <v>8057486040</v>
      </c>
      <c r="G222" s="8">
        <f t="shared" ref="G222:G236" si="32">F222/$F$237</f>
        <v>0.22571222318392309</v>
      </c>
      <c r="H222" s="9"/>
      <c r="I222" s="9"/>
      <c r="J222" s="10"/>
      <c r="K222" s="9"/>
      <c r="L222" s="9"/>
      <c r="M222" s="9"/>
      <c r="N222" s="9"/>
      <c r="O222" s="9"/>
      <c r="P222" s="9"/>
      <c r="Q222" s="9"/>
      <c r="R222" s="9"/>
      <c r="S222" s="9"/>
      <c r="T222" s="9"/>
      <c r="U222" s="9"/>
      <c r="V222" s="9"/>
      <c r="W222" s="9"/>
      <c r="X222" s="9"/>
      <c r="Y222" s="9"/>
      <c r="Z222" s="9"/>
    </row>
    <row r="223" spans="1:26" ht="12.75" customHeight="1" x14ac:dyDescent="0.3">
      <c r="A223" s="9">
        <v>2</v>
      </c>
      <c r="B223" s="9" t="s">
        <v>131</v>
      </c>
      <c r="C223" s="49" t="s">
        <v>132</v>
      </c>
      <c r="D223" s="50">
        <v>2177664714.5</v>
      </c>
      <c r="E223" s="50">
        <v>2436822443</v>
      </c>
      <c r="F223" s="50">
        <v>4614487157.5</v>
      </c>
      <c r="G223" s="8">
        <f t="shared" si="32"/>
        <v>0.12926440703743208</v>
      </c>
      <c r="H223" s="9"/>
      <c r="I223" s="9"/>
      <c r="J223" s="10"/>
      <c r="K223" s="9"/>
      <c r="L223" s="9"/>
      <c r="M223" s="9"/>
      <c r="N223" s="9"/>
      <c r="O223" s="9"/>
      <c r="P223" s="9"/>
      <c r="Q223" s="9"/>
      <c r="R223" s="9"/>
      <c r="S223" s="9"/>
      <c r="T223" s="9"/>
      <c r="U223" s="9"/>
      <c r="V223" s="9"/>
      <c r="W223" s="9"/>
      <c r="X223" s="9"/>
      <c r="Y223" s="9"/>
      <c r="Z223" s="9"/>
    </row>
    <row r="224" spans="1:26" ht="12.75" customHeight="1" x14ac:dyDescent="0.3">
      <c r="A224" s="9">
        <v>3</v>
      </c>
      <c r="B224" s="9" t="s">
        <v>133</v>
      </c>
      <c r="C224" s="49" t="s">
        <v>134</v>
      </c>
      <c r="D224" s="50">
        <v>2006398921</v>
      </c>
      <c r="E224" s="50">
        <v>2528007924</v>
      </c>
      <c r="F224" s="50">
        <v>4534406845</v>
      </c>
      <c r="G224" s="8">
        <f t="shared" si="32"/>
        <v>0.12702113844498183</v>
      </c>
      <c r="H224" s="9"/>
      <c r="I224" s="9"/>
      <c r="J224" s="10"/>
      <c r="K224" s="9"/>
      <c r="L224" s="9"/>
      <c r="M224" s="9"/>
      <c r="N224" s="9"/>
      <c r="O224" s="9"/>
      <c r="P224" s="9"/>
      <c r="Q224" s="9"/>
      <c r="R224" s="9"/>
      <c r="S224" s="9"/>
      <c r="T224" s="9"/>
      <c r="U224" s="9"/>
      <c r="V224" s="9"/>
      <c r="W224" s="9"/>
      <c r="X224" s="9"/>
      <c r="Y224" s="9"/>
      <c r="Z224" s="9"/>
    </row>
    <row r="225" spans="1:26" ht="12.75" customHeight="1" x14ac:dyDescent="0.3">
      <c r="A225" s="9">
        <v>4</v>
      </c>
      <c r="B225" s="9" t="s">
        <v>135</v>
      </c>
      <c r="C225" s="49" t="s">
        <v>136</v>
      </c>
      <c r="D225" s="50">
        <v>1412232700</v>
      </c>
      <c r="E225" s="50">
        <v>1702724000</v>
      </c>
      <c r="F225" s="50">
        <v>3114956700</v>
      </c>
      <c r="G225" s="8">
        <f t="shared" si="32"/>
        <v>8.7258457338718093E-2</v>
      </c>
      <c r="H225" s="9"/>
      <c r="I225" s="9"/>
      <c r="J225" s="10"/>
      <c r="K225" s="9"/>
      <c r="L225" s="9"/>
      <c r="M225" s="9"/>
      <c r="N225" s="9"/>
      <c r="O225" s="9"/>
      <c r="P225" s="9"/>
      <c r="Q225" s="9"/>
      <c r="R225" s="9"/>
      <c r="S225" s="9"/>
      <c r="T225" s="9"/>
      <c r="U225" s="9"/>
      <c r="V225" s="9"/>
      <c r="W225" s="9"/>
      <c r="X225" s="9"/>
      <c r="Y225" s="9"/>
      <c r="Z225" s="9"/>
    </row>
    <row r="226" spans="1:26" ht="12.75" customHeight="1" x14ac:dyDescent="0.3">
      <c r="A226" s="9">
        <v>5</v>
      </c>
      <c r="B226" s="9" t="s">
        <v>137</v>
      </c>
      <c r="C226" s="49" t="s">
        <v>138</v>
      </c>
      <c r="D226" s="50">
        <v>1246783400.4000001</v>
      </c>
      <c r="E226" s="50">
        <v>1673882012.5</v>
      </c>
      <c r="F226" s="50">
        <v>2920665412.9000001</v>
      </c>
      <c r="G226" s="8">
        <f t="shared" si="32"/>
        <v>8.1815826952652063E-2</v>
      </c>
      <c r="H226" s="9"/>
      <c r="I226" s="9"/>
      <c r="J226" s="10"/>
      <c r="K226" s="9"/>
      <c r="L226" s="9"/>
      <c r="M226" s="9"/>
      <c r="N226" s="9"/>
      <c r="O226" s="9"/>
      <c r="P226" s="9"/>
      <c r="Q226" s="9"/>
      <c r="R226" s="9"/>
      <c r="S226" s="9"/>
      <c r="T226" s="9"/>
      <c r="U226" s="9"/>
      <c r="V226" s="9"/>
      <c r="W226" s="9"/>
      <c r="X226" s="9"/>
      <c r="Y226" s="9"/>
      <c r="Z226" s="9"/>
    </row>
    <row r="227" spans="1:26" ht="12.75" customHeight="1" x14ac:dyDescent="0.3">
      <c r="A227" s="9">
        <v>6</v>
      </c>
      <c r="B227" s="9" t="s">
        <v>105</v>
      </c>
      <c r="C227" s="49" t="s">
        <v>139</v>
      </c>
      <c r="D227" s="50">
        <v>1157998720</v>
      </c>
      <c r="E227" s="50">
        <v>1375570716</v>
      </c>
      <c r="F227" s="50">
        <v>2533569436</v>
      </c>
      <c r="G227" s="8">
        <f t="shared" si="32"/>
        <v>7.0972209837101771E-2</v>
      </c>
      <c r="H227" s="9"/>
      <c r="I227" s="9"/>
      <c r="J227" s="10"/>
      <c r="K227" s="9"/>
      <c r="L227" s="9"/>
      <c r="M227" s="9"/>
      <c r="N227" s="9"/>
      <c r="O227" s="9"/>
      <c r="P227" s="9"/>
      <c r="Q227" s="9"/>
      <c r="R227" s="9"/>
      <c r="S227" s="9"/>
      <c r="T227" s="9"/>
      <c r="U227" s="9"/>
      <c r="V227" s="9"/>
      <c r="W227" s="9"/>
      <c r="X227" s="9"/>
      <c r="Y227" s="9"/>
      <c r="Z227" s="9"/>
    </row>
    <row r="228" spans="1:26" ht="12.75" customHeight="1" x14ac:dyDescent="0.3">
      <c r="A228" s="9">
        <v>7</v>
      </c>
      <c r="B228" s="9" t="s">
        <v>140</v>
      </c>
      <c r="C228" s="49" t="s">
        <v>141</v>
      </c>
      <c r="D228" s="50">
        <v>1057459250</v>
      </c>
      <c r="E228" s="50">
        <v>1314422560</v>
      </c>
      <c r="F228" s="50">
        <v>2371881810</v>
      </c>
      <c r="G228" s="8">
        <f t="shared" si="32"/>
        <v>6.6442897177468457E-2</v>
      </c>
      <c r="H228" s="9"/>
      <c r="I228" s="9"/>
      <c r="J228" s="10"/>
      <c r="K228" s="9"/>
      <c r="L228" s="9"/>
      <c r="M228" s="9"/>
      <c r="N228" s="9"/>
      <c r="O228" s="9"/>
      <c r="P228" s="9"/>
      <c r="Q228" s="9"/>
      <c r="R228" s="9"/>
      <c r="S228" s="9"/>
      <c r="T228" s="9"/>
      <c r="U228" s="9"/>
      <c r="V228" s="9"/>
      <c r="W228" s="9"/>
      <c r="X228" s="9"/>
      <c r="Y228" s="9"/>
      <c r="Z228" s="9"/>
    </row>
    <row r="229" spans="1:26" ht="12.75" customHeight="1" x14ac:dyDescent="0.3">
      <c r="A229" s="9">
        <v>8</v>
      </c>
      <c r="B229" s="9" t="s">
        <v>142</v>
      </c>
      <c r="C229" s="49" t="s">
        <v>142</v>
      </c>
      <c r="D229" s="50">
        <v>1090975000</v>
      </c>
      <c r="E229" s="50">
        <v>1160807000</v>
      </c>
      <c r="F229" s="50">
        <v>2251782000</v>
      </c>
      <c r="G229" s="8">
        <f t="shared" si="32"/>
        <v>6.3078572996887336E-2</v>
      </c>
      <c r="H229" s="9"/>
      <c r="I229" s="9"/>
      <c r="J229" s="10"/>
      <c r="K229" s="9"/>
      <c r="L229" s="9"/>
      <c r="M229" s="9"/>
      <c r="N229" s="9"/>
      <c r="O229" s="9"/>
      <c r="P229" s="9"/>
      <c r="Q229" s="9"/>
      <c r="R229" s="9"/>
      <c r="S229" s="9"/>
      <c r="T229" s="9"/>
      <c r="U229" s="9"/>
      <c r="V229" s="9"/>
      <c r="W229" s="9"/>
      <c r="X229" s="9"/>
      <c r="Y229" s="9"/>
      <c r="Z229" s="9"/>
    </row>
    <row r="230" spans="1:26" ht="12.75" customHeight="1" x14ac:dyDescent="0.3">
      <c r="A230" s="9">
        <v>9</v>
      </c>
      <c r="B230" s="9" t="s">
        <v>143</v>
      </c>
      <c r="C230" s="51" t="s">
        <v>144</v>
      </c>
      <c r="D230" s="52">
        <v>991900500</v>
      </c>
      <c r="E230" s="52">
        <v>1040553840</v>
      </c>
      <c r="F230" s="52">
        <v>2032454340</v>
      </c>
      <c r="G230" s="8">
        <f t="shared" si="32"/>
        <v>5.6934605325262608E-2</v>
      </c>
      <c r="H230" s="9"/>
      <c r="I230" s="9"/>
      <c r="J230" s="10"/>
      <c r="K230" s="9"/>
      <c r="L230" s="9"/>
      <c r="M230" s="9"/>
      <c r="N230" s="9"/>
      <c r="O230" s="9"/>
      <c r="P230" s="9"/>
      <c r="Q230" s="9"/>
      <c r="R230" s="9"/>
      <c r="S230" s="9"/>
      <c r="T230" s="9"/>
      <c r="U230" s="9"/>
      <c r="V230" s="9"/>
      <c r="W230" s="9"/>
      <c r="X230" s="9"/>
      <c r="Y230" s="9"/>
      <c r="Z230" s="9"/>
    </row>
    <row r="231" spans="1:26" ht="12.75" customHeight="1" x14ac:dyDescent="0.3">
      <c r="A231" s="9">
        <v>10</v>
      </c>
      <c r="B231" s="9" t="s">
        <v>145</v>
      </c>
      <c r="C231" s="53" t="s">
        <v>146</v>
      </c>
      <c r="D231" s="50">
        <v>580325770</v>
      </c>
      <c r="E231" s="50">
        <v>621784300</v>
      </c>
      <c r="F231" s="50">
        <v>1202110070</v>
      </c>
      <c r="G231" s="8">
        <f t="shared" si="32"/>
        <v>3.3674391127022217E-2</v>
      </c>
      <c r="H231" s="9"/>
      <c r="I231" s="9"/>
      <c r="J231" s="10"/>
      <c r="K231" s="9"/>
      <c r="L231" s="9"/>
      <c r="M231" s="9"/>
      <c r="N231" s="9"/>
      <c r="O231" s="9"/>
      <c r="P231" s="9"/>
      <c r="Q231" s="9"/>
      <c r="R231" s="9"/>
      <c r="S231" s="9"/>
      <c r="T231" s="9"/>
      <c r="U231" s="9"/>
      <c r="V231" s="9"/>
      <c r="W231" s="9"/>
      <c r="X231" s="9"/>
      <c r="Y231" s="9"/>
      <c r="Z231" s="9"/>
    </row>
    <row r="232" spans="1:26" ht="12.75" customHeight="1" x14ac:dyDescent="0.3">
      <c r="A232" s="9"/>
      <c r="B232" s="9" t="s">
        <v>147</v>
      </c>
      <c r="C232" s="49" t="s">
        <v>148</v>
      </c>
      <c r="D232" s="50">
        <v>420813444</v>
      </c>
      <c r="E232" s="50">
        <v>476504658</v>
      </c>
      <c r="F232" s="50">
        <v>897318102</v>
      </c>
      <c r="G232" s="8">
        <f t="shared" si="32"/>
        <v>2.5136334422442046E-2</v>
      </c>
      <c r="H232" s="9"/>
      <c r="I232" s="9"/>
      <c r="J232" s="10"/>
      <c r="K232" s="9"/>
      <c r="L232" s="9"/>
      <c r="M232" s="9"/>
      <c r="N232" s="9"/>
      <c r="O232" s="9"/>
      <c r="P232" s="9"/>
      <c r="Q232" s="9"/>
      <c r="R232" s="9"/>
      <c r="S232" s="9"/>
      <c r="T232" s="9"/>
      <c r="U232" s="9"/>
      <c r="V232" s="9"/>
      <c r="W232" s="9"/>
      <c r="X232" s="9"/>
      <c r="Y232" s="9"/>
      <c r="Z232" s="9"/>
    </row>
    <row r="233" spans="1:26" ht="12.75" customHeight="1" x14ac:dyDescent="0.3">
      <c r="A233" s="9"/>
      <c r="B233" s="9" t="s">
        <v>149</v>
      </c>
      <c r="C233" s="49" t="s">
        <v>150</v>
      </c>
      <c r="D233" s="50">
        <v>359586500</v>
      </c>
      <c r="E233" s="50">
        <v>395266350</v>
      </c>
      <c r="F233" s="50">
        <v>754852850</v>
      </c>
      <c r="G233" s="8">
        <f t="shared" si="32"/>
        <v>2.114549303646332E-2</v>
      </c>
      <c r="H233" s="9"/>
      <c r="I233" s="9"/>
      <c r="J233" s="10"/>
      <c r="K233" s="9"/>
      <c r="L233" s="9"/>
      <c r="M233" s="9"/>
      <c r="N233" s="9"/>
      <c r="O233" s="9"/>
      <c r="P233" s="9"/>
      <c r="Q233" s="9"/>
      <c r="R233" s="9"/>
      <c r="S233" s="9"/>
      <c r="T233" s="9"/>
      <c r="U233" s="9"/>
      <c r="V233" s="9"/>
      <c r="W233" s="9"/>
      <c r="X233" s="9"/>
      <c r="Y233" s="9"/>
      <c r="Z233" s="9"/>
    </row>
    <row r="234" spans="1:26" ht="12.75" customHeight="1" x14ac:dyDescent="0.3">
      <c r="A234" s="9"/>
      <c r="B234" s="9" t="s">
        <v>151</v>
      </c>
      <c r="C234" s="49" t="s">
        <v>152</v>
      </c>
      <c r="D234" s="50">
        <v>137732000</v>
      </c>
      <c r="E234" s="50">
        <v>149436000</v>
      </c>
      <c r="F234" s="50">
        <v>287168000</v>
      </c>
      <c r="G234" s="8">
        <f t="shared" si="32"/>
        <v>8.0443611550186228E-3</v>
      </c>
      <c r="H234" s="9"/>
      <c r="I234" s="9"/>
      <c r="J234" s="10"/>
      <c r="K234" s="9"/>
      <c r="L234" s="9"/>
      <c r="M234" s="9"/>
      <c r="N234" s="9"/>
      <c r="O234" s="9"/>
      <c r="P234" s="9"/>
      <c r="Q234" s="9"/>
      <c r="R234" s="9"/>
      <c r="S234" s="9"/>
      <c r="T234" s="9"/>
      <c r="U234" s="9"/>
      <c r="V234" s="9"/>
      <c r="W234" s="9"/>
      <c r="X234" s="9"/>
      <c r="Y234" s="9"/>
      <c r="Z234" s="9"/>
    </row>
    <row r="235" spans="1:26" ht="12.75" customHeight="1" x14ac:dyDescent="0.3">
      <c r="A235" s="9"/>
      <c r="B235" s="9" t="s">
        <v>153</v>
      </c>
      <c r="C235" s="49" t="s">
        <v>154</v>
      </c>
      <c r="D235" s="50">
        <v>37786240</v>
      </c>
      <c r="E235" s="50">
        <v>52356660</v>
      </c>
      <c r="F235" s="50">
        <v>90142900</v>
      </c>
      <c r="G235" s="8">
        <f t="shared" si="32"/>
        <v>2.5251491919737858E-3</v>
      </c>
      <c r="H235" s="9"/>
      <c r="I235" s="9"/>
      <c r="J235" s="10"/>
      <c r="K235" s="9"/>
      <c r="L235" s="9"/>
      <c r="M235" s="9"/>
      <c r="N235" s="9"/>
      <c r="O235" s="9"/>
      <c r="P235" s="9"/>
      <c r="Q235" s="9"/>
      <c r="R235" s="9"/>
      <c r="S235" s="9"/>
      <c r="T235" s="9"/>
      <c r="U235" s="9"/>
      <c r="V235" s="9"/>
      <c r="W235" s="9"/>
      <c r="X235" s="9"/>
      <c r="Y235" s="9"/>
      <c r="Z235" s="9"/>
    </row>
    <row r="236" spans="1:26" ht="12.75" customHeight="1" x14ac:dyDescent="0.3">
      <c r="A236" s="9"/>
      <c r="B236" s="9" t="s">
        <v>155</v>
      </c>
      <c r="C236" s="49" t="s">
        <v>156</v>
      </c>
      <c r="D236" s="50">
        <v>18935000</v>
      </c>
      <c r="E236" s="50">
        <v>15832500</v>
      </c>
      <c r="F236" s="50">
        <v>34767500</v>
      </c>
      <c r="G236" s="8">
        <f t="shared" si="32"/>
        <v>9.7393277265262824E-4</v>
      </c>
      <c r="H236" s="9"/>
      <c r="I236" s="9"/>
      <c r="J236" s="10"/>
      <c r="K236" s="9"/>
      <c r="L236" s="9"/>
      <c r="M236" s="9"/>
      <c r="N236" s="9"/>
      <c r="O236" s="9"/>
      <c r="P236" s="9"/>
      <c r="Q236" s="9"/>
      <c r="R236" s="9"/>
      <c r="S236" s="9"/>
      <c r="T236" s="9"/>
      <c r="U236" s="9"/>
      <c r="V236" s="9"/>
      <c r="W236" s="9"/>
      <c r="X236" s="9"/>
      <c r="Y236" s="9"/>
      <c r="Z236" s="9"/>
    </row>
    <row r="237" spans="1:26" ht="12.75" customHeight="1" x14ac:dyDescent="0.3">
      <c r="A237" s="9"/>
      <c r="B237" s="9"/>
      <c r="C237" s="49" t="s">
        <v>113</v>
      </c>
      <c r="D237" s="50">
        <v>16358314359.9</v>
      </c>
      <c r="E237" s="50">
        <v>19339734803.5</v>
      </c>
      <c r="F237" s="50">
        <v>35698049163.400002</v>
      </c>
      <c r="G237" s="9"/>
      <c r="H237" s="9"/>
      <c r="I237" s="9"/>
      <c r="J237" s="10"/>
      <c r="K237" s="9"/>
      <c r="L237" s="9"/>
      <c r="M237" s="9"/>
      <c r="N237" s="9"/>
      <c r="O237" s="9"/>
      <c r="P237" s="9"/>
      <c r="Q237" s="9"/>
      <c r="R237" s="9"/>
      <c r="S237" s="9"/>
      <c r="T237" s="9"/>
      <c r="U237" s="9"/>
      <c r="V237" s="9"/>
      <c r="W237" s="9"/>
      <c r="X237" s="9"/>
      <c r="Y237" s="9"/>
      <c r="Z237" s="9"/>
    </row>
    <row r="238" spans="1:26" ht="12.75" customHeight="1" x14ac:dyDescent="0.3">
      <c r="A238" s="9"/>
      <c r="B238" s="9"/>
      <c r="C238" s="9"/>
      <c r="D238" s="9"/>
      <c r="E238" s="9"/>
      <c r="F238" s="9"/>
      <c r="G238" s="9"/>
      <c r="H238" s="9"/>
      <c r="I238" s="9"/>
      <c r="J238" s="10"/>
      <c r="K238" s="9"/>
      <c r="L238" s="9"/>
      <c r="M238" s="9"/>
      <c r="N238" s="9"/>
      <c r="O238" s="9"/>
      <c r="P238" s="9"/>
      <c r="Q238" s="9"/>
      <c r="R238" s="9"/>
      <c r="S238" s="9"/>
      <c r="T238" s="9"/>
      <c r="U238" s="9"/>
      <c r="V238" s="9"/>
      <c r="W238" s="9"/>
      <c r="X238" s="9"/>
      <c r="Y238" s="9"/>
      <c r="Z238" s="9"/>
    </row>
    <row r="239" spans="1:26" ht="12.75" customHeight="1" x14ac:dyDescent="0.3">
      <c r="A239" s="9"/>
      <c r="B239" s="9"/>
      <c r="C239" s="9"/>
      <c r="D239" s="9"/>
      <c r="E239" s="9"/>
      <c r="F239" s="9"/>
      <c r="G239" s="9"/>
      <c r="H239" s="9"/>
      <c r="I239" s="9"/>
      <c r="J239" s="10"/>
      <c r="K239" s="9"/>
      <c r="L239" s="9"/>
      <c r="M239" s="9"/>
      <c r="N239" s="9"/>
      <c r="O239" s="9"/>
      <c r="P239" s="9"/>
      <c r="Q239" s="9"/>
      <c r="R239" s="9"/>
      <c r="S239" s="9"/>
      <c r="T239" s="9"/>
      <c r="U239" s="9"/>
      <c r="V239" s="9"/>
      <c r="W239" s="9"/>
      <c r="X239" s="9"/>
      <c r="Y239" s="9"/>
      <c r="Z239" s="9"/>
    </row>
    <row r="240" spans="1:26" ht="12.75" customHeight="1" x14ac:dyDescent="0.3">
      <c r="A240" s="9"/>
      <c r="B240" s="9"/>
      <c r="C240" s="9"/>
      <c r="D240" s="9"/>
      <c r="E240" s="9"/>
      <c r="F240" s="9"/>
      <c r="G240" s="9"/>
      <c r="H240" s="9"/>
      <c r="I240" s="9"/>
      <c r="J240" s="10"/>
      <c r="K240" s="9"/>
      <c r="L240" s="9"/>
      <c r="M240" s="9"/>
      <c r="N240" s="9"/>
      <c r="O240" s="9"/>
      <c r="P240" s="9"/>
      <c r="Q240" s="9"/>
      <c r="R240" s="9"/>
      <c r="S240" s="9"/>
      <c r="T240" s="9"/>
      <c r="U240" s="9"/>
      <c r="V240" s="9"/>
      <c r="W240" s="9"/>
      <c r="X240" s="9"/>
      <c r="Y240" s="9"/>
      <c r="Z240" s="9"/>
    </row>
    <row r="241" spans="1:26" ht="12.75" customHeight="1" x14ac:dyDescent="0.3">
      <c r="A241" s="9"/>
      <c r="B241" s="9"/>
      <c r="C241" s="9"/>
      <c r="D241" s="9"/>
      <c r="E241" s="9"/>
      <c r="F241" s="9"/>
      <c r="G241" s="9"/>
      <c r="H241" s="9"/>
      <c r="I241" s="9"/>
      <c r="J241" s="10"/>
      <c r="K241" s="9"/>
      <c r="L241" s="9"/>
      <c r="M241" s="9"/>
      <c r="N241" s="9"/>
      <c r="O241" s="9"/>
      <c r="P241" s="9"/>
      <c r="Q241" s="9"/>
      <c r="R241" s="9"/>
      <c r="S241" s="9"/>
      <c r="T241" s="9"/>
      <c r="U241" s="9"/>
      <c r="V241" s="9"/>
      <c r="W241" s="9"/>
      <c r="X241" s="9"/>
      <c r="Y241" s="9"/>
      <c r="Z241" s="9"/>
    </row>
    <row r="242" spans="1:26" ht="12.75" customHeight="1" x14ac:dyDescent="0.3">
      <c r="A242" s="9"/>
      <c r="B242" s="9"/>
      <c r="C242" s="9"/>
      <c r="D242" s="9"/>
      <c r="E242" s="9"/>
      <c r="F242" s="9"/>
      <c r="G242" s="9"/>
      <c r="H242" s="9"/>
      <c r="I242" s="9"/>
      <c r="J242" s="10"/>
      <c r="K242" s="9"/>
      <c r="L242" s="9"/>
      <c r="M242" s="9"/>
      <c r="N242" s="9"/>
      <c r="O242" s="9"/>
      <c r="P242" s="9"/>
      <c r="Q242" s="9"/>
      <c r="R242" s="9"/>
      <c r="S242" s="9"/>
      <c r="T242" s="9"/>
      <c r="U242" s="9"/>
      <c r="V242" s="9"/>
      <c r="W242" s="9"/>
      <c r="X242" s="9"/>
      <c r="Y242" s="9"/>
      <c r="Z242" s="9"/>
    </row>
    <row r="243" spans="1:26" ht="12.75" customHeight="1" x14ac:dyDescent="0.3">
      <c r="A243" s="9"/>
      <c r="B243" s="5" t="s">
        <v>157</v>
      </c>
      <c r="C243" s="54">
        <f>Inputs!I48</f>
        <v>2021</v>
      </c>
      <c r="D243" s="54">
        <f>Inputs!J48</f>
        <v>2022</v>
      </c>
      <c r="E243" s="54">
        <f>Inputs!K48</f>
        <v>2023</v>
      </c>
      <c r="F243" s="54">
        <f>Inputs!L48</f>
        <v>2024</v>
      </c>
      <c r="G243" s="54">
        <f>Inputs!M48</f>
        <v>2025</v>
      </c>
      <c r="H243" s="54">
        <f>Inputs!N48</f>
        <v>2026</v>
      </c>
      <c r="I243" s="9"/>
      <c r="J243" s="10"/>
      <c r="K243" s="9"/>
      <c r="L243" s="9"/>
      <c r="M243" s="9"/>
      <c r="N243" s="9"/>
      <c r="O243" s="9"/>
      <c r="P243" s="9"/>
      <c r="Q243" s="9"/>
      <c r="R243" s="9"/>
      <c r="S243" s="9"/>
      <c r="T243" s="9"/>
      <c r="U243" s="9"/>
      <c r="V243" s="9"/>
      <c r="W243" s="9"/>
      <c r="X243" s="9"/>
      <c r="Y243" s="9"/>
      <c r="Z243" s="9"/>
    </row>
    <row r="244" spans="1:26" ht="12.75" customHeight="1" x14ac:dyDescent="0.3">
      <c r="A244" s="9"/>
      <c r="B244" s="18" t="s">
        <v>158</v>
      </c>
      <c r="C244" s="55" t="e">
        <f t="shared" ref="C244:H244" si="33">C245+SUM(C250:C256)</f>
        <v>#REF!</v>
      </c>
      <c r="D244" s="55" t="e">
        <f t="shared" si="33"/>
        <v>#REF!</v>
      </c>
      <c r="E244" s="55" t="e">
        <f t="shared" si="33"/>
        <v>#REF!</v>
      </c>
      <c r="F244" s="55" t="e">
        <f t="shared" si="33"/>
        <v>#REF!</v>
      </c>
      <c r="G244" s="55" t="e">
        <f t="shared" si="33"/>
        <v>#REF!</v>
      </c>
      <c r="H244" s="55" t="e">
        <f t="shared" si="33"/>
        <v>#REF!</v>
      </c>
      <c r="I244" s="9"/>
      <c r="J244" s="10"/>
      <c r="K244" s="9"/>
      <c r="L244" s="9"/>
      <c r="M244" s="9"/>
      <c r="N244" s="9"/>
      <c r="O244" s="9"/>
      <c r="P244" s="9"/>
      <c r="Q244" s="9"/>
      <c r="R244" s="9"/>
      <c r="S244" s="9"/>
      <c r="T244" s="9"/>
      <c r="U244" s="9"/>
      <c r="V244" s="9"/>
      <c r="W244" s="9"/>
      <c r="X244" s="9"/>
      <c r="Y244" s="9"/>
      <c r="Z244" s="9"/>
    </row>
    <row r="245" spans="1:26" ht="12.75" customHeight="1" x14ac:dyDescent="0.3">
      <c r="A245" s="9"/>
      <c r="B245" s="56" t="str">
        <f>Inputs!F49</f>
        <v>Зайн видео оношилгоо, зөвлөгөө</v>
      </c>
      <c r="C245" s="57">
        <f t="shared" ref="C245:H245" si="34">SUM(C246:C249)</f>
        <v>0</v>
      </c>
      <c r="D245" s="57">
        <f t="shared" si="34"/>
        <v>262.65482400000002</v>
      </c>
      <c r="E245" s="57">
        <f t="shared" si="34"/>
        <v>1226.4014620000005</v>
      </c>
      <c r="F245" s="57">
        <f t="shared" si="34"/>
        <v>2205.5797280000011</v>
      </c>
      <c r="G245" s="57">
        <f t="shared" si="34"/>
        <v>2703.9358800000014</v>
      </c>
      <c r="H245" s="57">
        <f t="shared" si="34"/>
        <v>3189.5711600000022</v>
      </c>
      <c r="I245" s="9"/>
      <c r="J245" s="10"/>
      <c r="K245" s="9"/>
      <c r="L245" s="9"/>
      <c r="M245" s="9"/>
      <c r="N245" s="9"/>
      <c r="O245" s="9"/>
      <c r="P245" s="9"/>
      <c r="Q245" s="9"/>
      <c r="R245" s="9"/>
      <c r="S245" s="9"/>
      <c r="T245" s="9"/>
      <c r="U245" s="9"/>
      <c r="V245" s="9"/>
      <c r="W245" s="9"/>
      <c r="X245" s="9"/>
      <c r="Y245" s="9"/>
      <c r="Z245" s="9"/>
    </row>
    <row r="246" spans="1:26" ht="12.75" customHeight="1" x14ac:dyDescent="0.3">
      <c r="A246" s="9"/>
      <c r="B246" s="58" t="str">
        <f>Inputs!F50</f>
        <v>Оношлогоо зөвлөгөө / Давтан үзлэг</v>
      </c>
      <c r="C246" s="57">
        <f>Inputs!I50/1000</f>
        <v>0</v>
      </c>
      <c r="D246" s="57">
        <f>Inputs!J50/1000</f>
        <v>169.52732400000002</v>
      </c>
      <c r="E246" s="57">
        <f>Inputs!K50/1000</f>
        <v>713.94146200000046</v>
      </c>
      <c r="F246" s="57">
        <f>Inputs!L50/1000</f>
        <v>1221.0337280000008</v>
      </c>
      <c r="G246" s="57">
        <f>Inputs!M50/1000</f>
        <v>1546.3358800000012</v>
      </c>
      <c r="H246" s="57">
        <f>Inputs!N50/1000</f>
        <v>1860.6311600000015</v>
      </c>
      <c r="I246" s="9"/>
      <c r="J246" s="10"/>
      <c r="K246" s="9"/>
      <c r="L246" s="9"/>
      <c r="M246" s="9"/>
      <c r="N246" s="9"/>
      <c r="O246" s="9"/>
      <c r="P246" s="9"/>
      <c r="Q246" s="9"/>
      <c r="R246" s="9"/>
      <c r="S246" s="9"/>
      <c r="T246" s="9"/>
      <c r="U246" s="9"/>
      <c r="V246" s="9"/>
      <c r="W246" s="9"/>
      <c r="X246" s="9"/>
      <c r="Y246" s="9"/>
      <c r="Z246" s="9"/>
    </row>
    <row r="247" spans="1:26" ht="12.75" customHeight="1" x14ac:dyDescent="0.3">
      <c r="A247" s="9"/>
      <c r="B247" s="58" t="str">
        <f>Inputs!F52</f>
        <v>2 догч эмчийн зөвлөгөө</v>
      </c>
      <c r="C247" s="57">
        <f>Inputs!I52/1000</f>
        <v>0</v>
      </c>
      <c r="D247" s="57">
        <f>Inputs!J52/1000</f>
        <v>4.1880000000000015</v>
      </c>
      <c r="E247" s="57">
        <f>Inputs!K52/1000</f>
        <v>26.050000000000008</v>
      </c>
      <c r="F247" s="57">
        <f>Inputs!L52/1000</f>
        <v>55.899500000000032</v>
      </c>
      <c r="G247" s="57">
        <f>Inputs!M52/1000</f>
        <v>71.500000000000028</v>
      </c>
      <c r="H247" s="57">
        <f>Inputs!N52/1000</f>
        <v>92.040000000000049</v>
      </c>
      <c r="I247" s="9"/>
      <c r="J247" s="10"/>
      <c r="K247" s="9"/>
      <c r="L247" s="9"/>
      <c r="M247" s="9"/>
      <c r="N247" s="9"/>
      <c r="O247" s="9"/>
      <c r="P247" s="9"/>
      <c r="Q247" s="9"/>
      <c r="R247" s="9"/>
      <c r="S247" s="9"/>
      <c r="T247" s="9"/>
      <c r="U247" s="9"/>
      <c r="V247" s="9"/>
      <c r="W247" s="9"/>
      <c r="X247" s="9"/>
      <c r="Y247" s="9"/>
      <c r="Z247" s="9"/>
    </row>
    <row r="248" spans="1:26" ht="12.75" customHeight="1" x14ac:dyDescent="0.3">
      <c r="A248" s="9"/>
      <c r="B248" s="58" t="str">
        <f>Inputs!F53</f>
        <v>Төлбөрийн үйлчилгээ</v>
      </c>
      <c r="C248" s="57">
        <f>Inputs!I53/1000</f>
        <v>0</v>
      </c>
      <c r="D248" s="57">
        <f>Inputs!J53/1000</f>
        <v>6.2205000000000021</v>
      </c>
      <c r="E248" s="57">
        <f>Inputs!K53/1000</f>
        <v>38.781000000000013</v>
      </c>
      <c r="F248" s="57">
        <f>Inputs!L53/1000</f>
        <v>84.250500000000045</v>
      </c>
      <c r="G248" s="57">
        <f>Inputs!M53/1000</f>
        <v>109.46000000000005</v>
      </c>
      <c r="H248" s="57">
        <f>Inputs!N53/1000</f>
        <v>136.64000000000007</v>
      </c>
      <c r="I248" s="9"/>
      <c r="J248" s="10"/>
      <c r="K248" s="9"/>
      <c r="L248" s="9"/>
      <c r="M248" s="9"/>
      <c r="N248" s="9"/>
      <c r="O248" s="9"/>
      <c r="P248" s="9"/>
      <c r="Q248" s="9"/>
      <c r="R248" s="9"/>
      <c r="S248" s="9"/>
      <c r="T248" s="9"/>
      <c r="U248" s="9"/>
      <c r="V248" s="9"/>
      <c r="W248" s="9"/>
      <c r="X248" s="9"/>
      <c r="Y248" s="9"/>
      <c r="Z248" s="9"/>
    </row>
    <row r="249" spans="1:26" ht="12.75" customHeight="1" x14ac:dyDescent="0.3">
      <c r="A249" s="9"/>
      <c r="B249" s="58" t="str">
        <f>Inputs!F54</f>
        <v>Зайн оношилгоо, эмчилгээ</v>
      </c>
      <c r="C249" s="57">
        <f>Inputs!I54/1000</f>
        <v>0</v>
      </c>
      <c r="D249" s="57">
        <f>Inputs!J54/1000</f>
        <v>82.718999999999994</v>
      </c>
      <c r="E249" s="57">
        <f>Inputs!K54/1000</f>
        <v>447.62900000000008</v>
      </c>
      <c r="F249" s="57">
        <f>Inputs!L54/1000</f>
        <v>844.39600000000007</v>
      </c>
      <c r="G249" s="57">
        <f>Inputs!M54/1000</f>
        <v>976.64000000000021</v>
      </c>
      <c r="H249" s="57">
        <f>Inputs!N54/1000</f>
        <v>1100.2600000000004</v>
      </c>
      <c r="I249" s="9"/>
      <c r="J249" s="10"/>
      <c r="K249" s="9"/>
      <c r="L249" s="9"/>
      <c r="M249" s="9"/>
      <c r="N249" s="9"/>
      <c r="O249" s="9"/>
      <c r="P249" s="9"/>
      <c r="Q249" s="9"/>
      <c r="R249" s="9"/>
      <c r="S249" s="9"/>
      <c r="T249" s="9"/>
      <c r="U249" s="9"/>
      <c r="V249" s="9"/>
      <c r="W249" s="9"/>
      <c r="X249" s="9"/>
      <c r="Y249" s="9"/>
      <c r="Z249" s="9"/>
    </row>
    <row r="250" spans="1:26" ht="12.75" customHeight="1" x14ac:dyDescent="0.3">
      <c r="A250" s="9"/>
      <c r="B250" s="56" t="str">
        <f>Inputs!F55</f>
        <v>Онлайн жор</v>
      </c>
      <c r="C250" s="57">
        <f>Inputs!I55/1000</f>
        <v>0</v>
      </c>
      <c r="D250" s="57">
        <f>Inputs!J55/1000</f>
        <v>3.2763000000000004</v>
      </c>
      <c r="E250" s="57">
        <f>Inputs!K55/1000</f>
        <v>14.623500000000007</v>
      </c>
      <c r="F250" s="57">
        <f>Inputs!L55/1000</f>
        <v>25.721400000000006</v>
      </c>
      <c r="G250" s="57">
        <f>Inputs!M55/1000</f>
        <v>31.866000000000007</v>
      </c>
      <c r="H250" s="57">
        <f>Inputs!N55/1000</f>
        <v>37.94400000000001</v>
      </c>
      <c r="I250" s="9"/>
      <c r="J250" s="10"/>
      <c r="K250" s="9"/>
      <c r="L250" s="9"/>
      <c r="M250" s="9"/>
      <c r="N250" s="9"/>
      <c r="O250" s="9"/>
      <c r="P250" s="9"/>
      <c r="Q250" s="9"/>
      <c r="R250" s="9"/>
      <c r="S250" s="9"/>
      <c r="T250" s="9"/>
      <c r="U250" s="9"/>
      <c r="V250" s="9"/>
      <c r="W250" s="9"/>
      <c r="X250" s="9"/>
      <c r="Y250" s="9"/>
      <c r="Z250" s="9"/>
    </row>
    <row r="251" spans="1:26" ht="12.75" customHeight="1" x14ac:dyDescent="0.3">
      <c r="A251" s="9"/>
      <c r="B251" s="56" t="str">
        <f>Inputs!F56</f>
        <v>Онлайн цаг авах</v>
      </c>
      <c r="C251" s="57">
        <f>Inputs!I56/1000</f>
        <v>0</v>
      </c>
      <c r="D251" s="57">
        <f>Inputs!J56/1000</f>
        <v>0</v>
      </c>
      <c r="E251" s="57">
        <f>Inputs!K56/1000</f>
        <v>0</v>
      </c>
      <c r="F251" s="57">
        <f>Inputs!L56/1000</f>
        <v>0</v>
      </c>
      <c r="G251" s="57">
        <f>Inputs!M56/1000</f>
        <v>0</v>
      </c>
      <c r="H251" s="57">
        <f>Inputs!N56/1000</f>
        <v>0</v>
      </c>
      <c r="I251" s="9"/>
      <c r="J251" s="10"/>
      <c r="K251" s="9"/>
      <c r="L251" s="9"/>
      <c r="M251" s="9"/>
      <c r="N251" s="9"/>
      <c r="O251" s="9"/>
      <c r="P251" s="9"/>
      <c r="Q251" s="9"/>
      <c r="R251" s="9"/>
      <c r="S251" s="9"/>
      <c r="T251" s="9"/>
      <c r="U251" s="9"/>
      <c r="V251" s="9"/>
      <c r="W251" s="9"/>
      <c r="X251" s="9"/>
      <c r="Y251" s="9"/>
      <c r="Z251" s="9"/>
    </row>
    <row r="252" spans="1:26" ht="12.75" customHeight="1" x14ac:dyDescent="0.3">
      <c r="A252" s="9"/>
      <c r="B252" s="5" t="e">
        <f>Inputs!#REF!</f>
        <v>#REF!</v>
      </c>
      <c r="C252" s="57" t="e">
        <f>Inputs!#REF!/1000</f>
        <v>#REF!</v>
      </c>
      <c r="D252" s="57" t="e">
        <f>Inputs!#REF!/1000</f>
        <v>#REF!</v>
      </c>
      <c r="E252" s="57" t="e">
        <f>Inputs!#REF!/1000</f>
        <v>#REF!</v>
      </c>
      <c r="F252" s="57" t="e">
        <f>Inputs!#REF!/1000</f>
        <v>#REF!</v>
      </c>
      <c r="G252" s="57" t="e">
        <f>Inputs!#REF!/1000</f>
        <v>#REF!</v>
      </c>
      <c r="H252" s="57" t="e">
        <f>Inputs!#REF!/1000</f>
        <v>#REF!</v>
      </c>
      <c r="I252" s="9"/>
      <c r="J252" s="10"/>
      <c r="K252" s="9"/>
      <c r="L252" s="9"/>
      <c r="M252" s="9"/>
      <c r="N252" s="9"/>
      <c r="O252" s="9"/>
      <c r="P252" s="9"/>
      <c r="Q252" s="9"/>
      <c r="R252" s="9"/>
      <c r="S252" s="9"/>
      <c r="T252" s="9"/>
      <c r="U252" s="9"/>
      <c r="V252" s="9"/>
      <c r="W252" s="9"/>
      <c r="X252" s="9"/>
      <c r="Y252" s="9"/>
      <c r="Z252" s="9"/>
    </row>
    <row r="253" spans="1:26" ht="12.75" customHeight="1" x14ac:dyDescent="0.3">
      <c r="A253" s="9"/>
      <c r="B253" s="56" t="str">
        <f>Inputs!F58</f>
        <v>Даатгалын үйлчилгээ</v>
      </c>
      <c r="C253" s="57">
        <f>Inputs!I58/1000</f>
        <v>0</v>
      </c>
      <c r="D253" s="57">
        <f>Inputs!J58/1000</f>
        <v>0</v>
      </c>
      <c r="E253" s="57">
        <f>Inputs!K58/1000</f>
        <v>93.800000000000011</v>
      </c>
      <c r="F253" s="57">
        <f>Inputs!L58/1000</f>
        <v>220.10000000000002</v>
      </c>
      <c r="G253" s="57">
        <f>Inputs!M58/1000</f>
        <v>240.00000000000003</v>
      </c>
      <c r="H253" s="57">
        <f>Inputs!N58/1000</f>
        <v>240.00000000000003</v>
      </c>
      <c r="I253" s="9"/>
      <c r="J253" s="10"/>
      <c r="K253" s="9"/>
      <c r="L253" s="9"/>
      <c r="M253" s="9"/>
      <c r="N253" s="9"/>
      <c r="O253" s="9"/>
      <c r="P253" s="9"/>
      <c r="Q253" s="9"/>
      <c r="R253" s="9"/>
      <c r="S253" s="9"/>
      <c r="T253" s="9"/>
      <c r="U253" s="9"/>
      <c r="V253" s="9"/>
      <c r="W253" s="9"/>
      <c r="X253" s="9"/>
      <c r="Y253" s="9"/>
      <c r="Z253" s="9"/>
    </row>
    <row r="254" spans="1:26" ht="12.75" customHeight="1" x14ac:dyDescent="0.3">
      <c r="A254" s="9"/>
      <c r="B254" s="56" t="str">
        <f>Inputs!F59</f>
        <v xml:space="preserve">Сурталчилгаа баннер </v>
      </c>
      <c r="C254" s="57">
        <f>Inputs!I59/1000</f>
        <v>0</v>
      </c>
      <c r="D254" s="57">
        <f>Inputs!J59/1000</f>
        <v>23.7</v>
      </c>
      <c r="E254" s="57">
        <f>Inputs!K59/1000</f>
        <v>71.250000000000014</v>
      </c>
      <c r="F254" s="57">
        <f>Inputs!L59/1000</f>
        <v>87.375000000000014</v>
      </c>
      <c r="G254" s="57">
        <f>Inputs!M59/1000</f>
        <v>90.000000000000014</v>
      </c>
      <c r="H254" s="57">
        <f>Inputs!N59/1000</f>
        <v>90.000000000000014</v>
      </c>
      <c r="I254" s="9"/>
      <c r="J254" s="10"/>
      <c r="K254" s="9"/>
      <c r="L254" s="9"/>
      <c r="M254" s="9"/>
      <c r="N254" s="9"/>
      <c r="O254" s="9"/>
      <c r="P254" s="9"/>
      <c r="Q254" s="9"/>
      <c r="R254" s="9"/>
      <c r="S254" s="9"/>
      <c r="T254" s="9"/>
      <c r="U254" s="9"/>
      <c r="V254" s="9"/>
      <c r="W254" s="9"/>
      <c r="X254" s="9"/>
      <c r="Y254" s="9"/>
      <c r="Z254" s="9"/>
    </row>
    <row r="255" spans="1:26" ht="12.75" customHeight="1" x14ac:dyDescent="0.3">
      <c r="A255" s="9"/>
      <c r="B255" s="56" t="str">
        <f>Inputs!F60</f>
        <v>Мэдээллийн бааз солилцох</v>
      </c>
      <c r="C255" s="57">
        <f>Inputs!I60/1000</f>
        <v>0</v>
      </c>
      <c r="D255" s="57">
        <f>Inputs!J60/1000</f>
        <v>0</v>
      </c>
      <c r="E255" s="57">
        <f>Inputs!K60/1000</f>
        <v>0</v>
      </c>
      <c r="F255" s="57">
        <f>Inputs!L60/1000</f>
        <v>0</v>
      </c>
      <c r="G255" s="57">
        <f>Inputs!M60/1000</f>
        <v>0</v>
      </c>
      <c r="H255" s="57">
        <f>Inputs!N60/1000</f>
        <v>0</v>
      </c>
      <c r="I255" s="9"/>
      <c r="J255" s="10"/>
      <c r="K255" s="9"/>
      <c r="L255" s="9"/>
      <c r="M255" s="9"/>
      <c r="N255" s="9"/>
      <c r="O255" s="9"/>
      <c r="P255" s="9"/>
      <c r="Q255" s="9"/>
      <c r="R255" s="9"/>
      <c r="S255" s="9"/>
      <c r="T255" s="9"/>
      <c r="U255" s="9"/>
      <c r="V255" s="9"/>
      <c r="W255" s="9"/>
      <c r="X255" s="9"/>
      <c r="Y255" s="9"/>
      <c r="Z255" s="9"/>
    </row>
    <row r="256" spans="1:26" ht="12.75" customHeight="1" x14ac:dyDescent="0.3">
      <c r="A256" s="9"/>
      <c r="B256" s="56" t="str">
        <f>Inputs!F61</f>
        <v>Өвчтөний лаборатори болон дүрс оношилгооны мэдээлэл дамжуулах</v>
      </c>
      <c r="C256" s="57">
        <f>Inputs!I61/1000</f>
        <v>0</v>
      </c>
      <c r="D256" s="57">
        <f>Inputs!J61/1000</f>
        <v>0</v>
      </c>
      <c r="E256" s="57">
        <f>Inputs!K61/1000</f>
        <v>20.925000000000004</v>
      </c>
      <c r="F256" s="57">
        <f>Inputs!L61/1000</f>
        <v>75.804000000000016</v>
      </c>
      <c r="G256" s="57">
        <f>Inputs!M61/1000</f>
        <v>130.80000000000004</v>
      </c>
      <c r="H256" s="57">
        <f>Inputs!N61/1000</f>
        <v>184.08000000000004</v>
      </c>
      <c r="I256" s="9"/>
      <c r="J256" s="10"/>
      <c r="K256" s="9"/>
      <c r="L256" s="9"/>
      <c r="M256" s="9"/>
      <c r="N256" s="9"/>
      <c r="O256" s="9"/>
      <c r="P256" s="9"/>
      <c r="Q256" s="9"/>
      <c r="R256" s="9"/>
      <c r="S256" s="9"/>
      <c r="T256" s="9"/>
      <c r="U256" s="9"/>
      <c r="V256" s="9"/>
      <c r="W256" s="9"/>
      <c r="X256" s="9"/>
      <c r="Y256" s="9"/>
      <c r="Z256" s="9"/>
    </row>
    <row r="257" spans="1:26" ht="12.75" customHeight="1" x14ac:dyDescent="0.3">
      <c r="A257" s="9"/>
      <c r="B257" s="5"/>
      <c r="C257" s="59"/>
      <c r="D257" s="59"/>
      <c r="E257" s="59"/>
      <c r="F257" s="59"/>
      <c r="G257" s="59"/>
      <c r="H257" s="59"/>
      <c r="I257" s="9"/>
      <c r="J257" s="10"/>
      <c r="K257" s="9"/>
      <c r="L257" s="9"/>
      <c r="M257" s="9"/>
      <c r="N257" s="9"/>
      <c r="O257" s="9"/>
      <c r="P257" s="9"/>
      <c r="Q257" s="9"/>
      <c r="R257" s="9"/>
      <c r="S257" s="9"/>
      <c r="T257" s="9"/>
      <c r="U257" s="9"/>
      <c r="V257" s="9"/>
      <c r="W257" s="9"/>
      <c r="X257" s="9"/>
      <c r="Y257" s="9"/>
      <c r="Z257" s="9"/>
    </row>
    <row r="258" spans="1:26" ht="12.75" customHeight="1" x14ac:dyDescent="0.3">
      <c r="A258" s="9"/>
      <c r="B258" s="9"/>
      <c r="C258" s="9"/>
      <c r="D258" s="9"/>
      <c r="E258" s="9"/>
      <c r="F258" s="9"/>
      <c r="G258" s="9"/>
      <c r="H258" s="9"/>
      <c r="I258" s="9"/>
      <c r="J258" s="10"/>
      <c r="K258" s="9"/>
      <c r="L258" s="9"/>
      <c r="M258" s="9"/>
      <c r="N258" s="9"/>
      <c r="O258" s="9"/>
      <c r="P258" s="9"/>
      <c r="Q258" s="9"/>
      <c r="R258" s="9"/>
      <c r="S258" s="9"/>
      <c r="T258" s="9"/>
      <c r="U258" s="9"/>
      <c r="V258" s="9"/>
      <c r="W258" s="9"/>
      <c r="X258" s="9"/>
      <c r="Y258" s="9"/>
      <c r="Z258" s="9"/>
    </row>
    <row r="259" spans="1:26" ht="12.75" customHeight="1" x14ac:dyDescent="0.3">
      <c r="A259" s="9"/>
      <c r="B259" s="9"/>
      <c r="C259" s="9"/>
      <c r="D259" s="9"/>
      <c r="E259" s="9"/>
      <c r="F259" s="9"/>
      <c r="G259" s="9"/>
      <c r="H259" s="9"/>
      <c r="I259" s="9"/>
      <c r="J259" s="10"/>
      <c r="K259" s="9"/>
      <c r="L259" s="9"/>
      <c r="M259" s="9"/>
      <c r="N259" s="9"/>
      <c r="O259" s="9"/>
      <c r="P259" s="9"/>
      <c r="Q259" s="9"/>
      <c r="R259" s="9"/>
      <c r="S259" s="9"/>
      <c r="T259" s="9"/>
      <c r="U259" s="9"/>
      <c r="V259" s="9"/>
      <c r="W259" s="9"/>
      <c r="X259" s="9"/>
      <c r="Y259" s="9"/>
      <c r="Z259" s="9"/>
    </row>
    <row r="260" spans="1:26" ht="12.75" customHeight="1" x14ac:dyDescent="0.3">
      <c r="A260" s="9"/>
      <c r="B260" s="9"/>
      <c r="C260" s="9"/>
      <c r="D260" s="9"/>
      <c r="E260" s="9"/>
      <c r="F260" s="9"/>
      <c r="G260" s="9"/>
      <c r="H260" s="9"/>
      <c r="I260" s="9"/>
      <c r="J260" s="10"/>
      <c r="K260" s="9"/>
      <c r="L260" s="9"/>
      <c r="M260" s="9"/>
      <c r="N260" s="9"/>
      <c r="O260" s="9"/>
      <c r="P260" s="9"/>
      <c r="Q260" s="9"/>
      <c r="R260" s="9"/>
      <c r="S260" s="9"/>
      <c r="T260" s="9"/>
      <c r="U260" s="9"/>
      <c r="V260" s="9"/>
      <c r="W260" s="9"/>
      <c r="X260" s="9"/>
      <c r="Y260" s="9"/>
      <c r="Z260" s="9"/>
    </row>
    <row r="261" spans="1:26" ht="12.75" customHeight="1" x14ac:dyDescent="0.3">
      <c r="A261" s="9"/>
      <c r="B261" s="9"/>
      <c r="C261" s="9"/>
      <c r="D261" s="9"/>
      <c r="E261" s="9"/>
      <c r="F261" s="9"/>
      <c r="G261" s="9"/>
      <c r="H261" s="9"/>
      <c r="I261" s="9"/>
      <c r="J261" s="10"/>
      <c r="K261" s="9"/>
      <c r="L261" s="9"/>
      <c r="M261" s="9"/>
      <c r="N261" s="9"/>
      <c r="O261" s="9"/>
      <c r="P261" s="9"/>
      <c r="Q261" s="9"/>
      <c r="R261" s="9"/>
      <c r="S261" s="9"/>
      <c r="T261" s="9"/>
      <c r="U261" s="9"/>
      <c r="V261" s="9"/>
      <c r="W261" s="9"/>
      <c r="X261" s="9"/>
      <c r="Y261" s="9"/>
      <c r="Z261" s="9"/>
    </row>
    <row r="262" spans="1:26" ht="12.75" customHeight="1" x14ac:dyDescent="0.3">
      <c r="A262" s="9"/>
      <c r="B262" s="9"/>
      <c r="C262" s="9"/>
      <c r="D262" s="9"/>
      <c r="E262" s="9"/>
      <c r="F262" s="9"/>
      <c r="G262" s="9"/>
      <c r="H262" s="9"/>
      <c r="I262" s="9"/>
      <c r="J262" s="10"/>
      <c r="K262" s="9"/>
      <c r="L262" s="9"/>
      <c r="M262" s="9"/>
      <c r="N262" s="9"/>
      <c r="O262" s="9"/>
      <c r="P262" s="9"/>
      <c r="Q262" s="9"/>
      <c r="R262" s="9"/>
      <c r="S262" s="9"/>
      <c r="T262" s="9"/>
      <c r="U262" s="9"/>
      <c r="V262" s="9"/>
      <c r="W262" s="9"/>
      <c r="X262" s="9"/>
      <c r="Y262" s="9"/>
      <c r="Z262" s="9"/>
    </row>
    <row r="263" spans="1:26" ht="12.75" customHeight="1" x14ac:dyDescent="0.3">
      <c r="A263" s="9"/>
      <c r="B263" s="5" t="s">
        <v>39</v>
      </c>
      <c r="C263" s="5" t="s">
        <v>159</v>
      </c>
      <c r="D263" s="5" t="s">
        <v>160</v>
      </c>
      <c r="E263" s="9"/>
      <c r="F263" s="9"/>
      <c r="G263" s="9"/>
      <c r="H263" s="9"/>
      <c r="I263" s="9"/>
      <c r="J263" s="10"/>
      <c r="K263" s="9"/>
      <c r="L263" s="9"/>
      <c r="M263" s="9"/>
      <c r="N263" s="9"/>
      <c r="O263" s="9"/>
      <c r="P263" s="9"/>
      <c r="Q263" s="9"/>
      <c r="R263" s="9"/>
      <c r="S263" s="9"/>
      <c r="T263" s="9"/>
      <c r="U263" s="9"/>
      <c r="V263" s="9"/>
      <c r="W263" s="9"/>
      <c r="X263" s="9"/>
      <c r="Y263" s="9"/>
      <c r="Z263" s="9"/>
    </row>
    <row r="264" spans="1:26" ht="12.75" customHeight="1" x14ac:dyDescent="0.3">
      <c r="A264" s="9"/>
      <c r="B264" s="5" t="s">
        <v>161</v>
      </c>
      <c r="C264" s="5">
        <v>1543</v>
      </c>
      <c r="D264" s="6">
        <f>G120</f>
        <v>2182.75</v>
      </c>
      <c r="E264" s="60"/>
      <c r="F264" s="9"/>
      <c r="G264" s="9"/>
      <c r="H264" s="9"/>
      <c r="I264" s="9"/>
      <c r="J264" s="10"/>
      <c r="K264" s="9"/>
      <c r="L264" s="9"/>
      <c r="M264" s="9"/>
      <c r="N264" s="9"/>
      <c r="O264" s="9"/>
      <c r="P264" s="9"/>
      <c r="Q264" s="9"/>
      <c r="R264" s="9"/>
      <c r="S264" s="9"/>
      <c r="T264" s="9"/>
      <c r="U264" s="9"/>
      <c r="V264" s="9"/>
      <c r="W264" s="9"/>
      <c r="X264" s="9"/>
      <c r="Y264" s="9"/>
      <c r="Z264" s="9"/>
    </row>
    <row r="265" spans="1:26" ht="12.75" customHeight="1" x14ac:dyDescent="0.3">
      <c r="A265" s="9"/>
      <c r="B265" s="5" t="s">
        <v>162</v>
      </c>
      <c r="C265" s="5">
        <v>15</v>
      </c>
      <c r="D265" s="6">
        <f>Inputs!J32/1000</f>
        <v>228.453</v>
      </c>
      <c r="E265" s="9"/>
      <c r="F265" s="9"/>
      <c r="G265" s="9"/>
      <c r="H265" s="9"/>
      <c r="I265" s="9"/>
      <c r="J265" s="10"/>
      <c r="K265" s="9"/>
      <c r="L265" s="9"/>
      <c r="M265" s="9"/>
      <c r="N265" s="9"/>
      <c r="O265" s="9"/>
      <c r="P265" s="9"/>
      <c r="Q265" s="9"/>
      <c r="R265" s="9"/>
      <c r="S265" s="9"/>
      <c r="T265" s="9"/>
      <c r="U265" s="9"/>
      <c r="V265" s="9"/>
      <c r="W265" s="9"/>
      <c r="X265" s="9"/>
      <c r="Y265" s="9"/>
      <c r="Z265" s="9"/>
    </row>
    <row r="266" spans="1:26" ht="12.75" customHeight="1" x14ac:dyDescent="0.3">
      <c r="A266" s="9"/>
      <c r="B266" s="5" t="s">
        <v>96</v>
      </c>
      <c r="C266" s="7">
        <f t="shared" ref="C266:D266" si="35">C265/C264</f>
        <v>9.7213220998055728E-3</v>
      </c>
      <c r="D266" s="7">
        <f t="shared" si="35"/>
        <v>0.10466292520902531</v>
      </c>
      <c r="E266" s="9"/>
      <c r="F266" s="9"/>
      <c r="G266" s="9"/>
      <c r="H266" s="9"/>
      <c r="I266" s="9"/>
      <c r="J266" s="10"/>
      <c r="K266" s="9"/>
      <c r="L266" s="9"/>
      <c r="M266" s="9"/>
      <c r="N266" s="9"/>
      <c r="O266" s="9"/>
      <c r="P266" s="9"/>
      <c r="Q266" s="9"/>
      <c r="R266" s="9"/>
      <c r="S266" s="9"/>
      <c r="T266" s="9"/>
      <c r="U266" s="9"/>
      <c r="V266" s="9"/>
      <c r="W266" s="9"/>
      <c r="X266" s="9"/>
      <c r="Y266" s="9"/>
      <c r="Z266" s="9"/>
    </row>
    <row r="267" spans="1:26" ht="12.75" customHeight="1" x14ac:dyDescent="0.3">
      <c r="A267" s="9"/>
      <c r="B267" s="9"/>
      <c r="C267" s="9"/>
      <c r="D267" s="9"/>
      <c r="E267" s="9"/>
      <c r="F267" s="9"/>
      <c r="G267" s="9"/>
      <c r="H267" s="9"/>
      <c r="I267" s="9"/>
      <c r="J267" s="10"/>
      <c r="K267" s="9"/>
      <c r="L267" s="9"/>
      <c r="M267" s="9"/>
      <c r="N267" s="9"/>
      <c r="O267" s="9"/>
      <c r="P267" s="9"/>
      <c r="Q267" s="9"/>
      <c r="R267" s="9"/>
      <c r="S267" s="9"/>
      <c r="T267" s="9"/>
      <c r="U267" s="9"/>
      <c r="V267" s="9"/>
      <c r="W267" s="9"/>
      <c r="X267" s="9"/>
      <c r="Y267" s="9"/>
      <c r="Z267" s="9"/>
    </row>
    <row r="268" spans="1:26" ht="12.75" customHeight="1" x14ac:dyDescent="0.3">
      <c r="A268" s="9"/>
      <c r="B268" s="9"/>
      <c r="C268" s="10"/>
      <c r="D268" s="9"/>
      <c r="E268" s="9"/>
      <c r="F268" s="9"/>
      <c r="G268" s="9"/>
      <c r="H268" s="9"/>
      <c r="I268" s="9"/>
      <c r="J268" s="10"/>
      <c r="K268" s="9"/>
      <c r="L268" s="9"/>
      <c r="M268" s="9"/>
      <c r="N268" s="9"/>
      <c r="O268" s="9"/>
      <c r="P268" s="9"/>
      <c r="Q268" s="9"/>
      <c r="R268" s="9"/>
      <c r="S268" s="9"/>
      <c r="T268" s="9"/>
      <c r="U268" s="9"/>
      <c r="V268" s="9"/>
      <c r="W268" s="9"/>
      <c r="X268" s="9"/>
      <c r="Y268" s="9"/>
      <c r="Z268" s="9"/>
    </row>
    <row r="269" spans="1:26" ht="12.75" customHeight="1" x14ac:dyDescent="0.3">
      <c r="A269" s="9"/>
      <c r="B269" s="9"/>
      <c r="C269" s="61">
        <f>Inputs!I26</f>
        <v>2021</v>
      </c>
      <c r="D269" s="61">
        <f>Inputs!J26</f>
        <v>2022</v>
      </c>
      <c r="E269" s="61">
        <f>Inputs!K26</f>
        <v>2023</v>
      </c>
      <c r="F269" s="61">
        <f>Inputs!L26</f>
        <v>2024</v>
      </c>
      <c r="G269" s="61">
        <f>Inputs!M26</f>
        <v>2025</v>
      </c>
      <c r="H269" s="61">
        <f>Inputs!N26</f>
        <v>2026</v>
      </c>
      <c r="I269" s="9"/>
      <c r="J269" s="10"/>
      <c r="K269" s="9"/>
      <c r="L269" s="9"/>
      <c r="M269" s="9"/>
      <c r="N269" s="9"/>
      <c r="O269" s="9"/>
      <c r="P269" s="9"/>
      <c r="Q269" s="9"/>
      <c r="R269" s="9"/>
      <c r="S269" s="9"/>
      <c r="T269" s="9"/>
      <c r="U269" s="9"/>
      <c r="V269" s="9"/>
      <c r="W269" s="9"/>
      <c r="X269" s="9"/>
      <c r="Y269" s="9"/>
      <c r="Z269" s="9"/>
    </row>
    <row r="270" spans="1:26" ht="12.75" customHeight="1" x14ac:dyDescent="0.3">
      <c r="A270" s="9"/>
      <c r="B270" s="62" t="s">
        <v>163</v>
      </c>
      <c r="C270" s="10">
        <f>Inputs!I34</f>
        <v>0</v>
      </c>
      <c r="D270" s="10">
        <f>Inputs!J34</f>
        <v>23984</v>
      </c>
      <c r="E270" s="10">
        <f>Inputs!K34</f>
        <v>80673</v>
      </c>
      <c r="F270" s="10">
        <f>Inputs!L34</f>
        <v>113132.00000000001</v>
      </c>
      <c r="G270" s="10">
        <f>Inputs!M34</f>
        <v>139561.00000000003</v>
      </c>
      <c r="H270" s="10">
        <f>Inputs!N34</f>
        <v>167927.00000000003</v>
      </c>
      <c r="I270" s="9"/>
      <c r="J270" s="10"/>
      <c r="K270" s="9"/>
      <c r="L270" s="9"/>
      <c r="M270" s="9"/>
      <c r="N270" s="9"/>
      <c r="O270" s="9"/>
      <c r="P270" s="9"/>
      <c r="Q270" s="9"/>
      <c r="R270" s="9"/>
      <c r="S270" s="9"/>
      <c r="T270" s="9"/>
      <c r="U270" s="9"/>
      <c r="V270" s="9"/>
      <c r="W270" s="9"/>
      <c r="X270" s="9"/>
      <c r="Y270" s="9"/>
      <c r="Z270" s="9"/>
    </row>
    <row r="271" spans="1:26" ht="12.75" customHeight="1" x14ac:dyDescent="0.3">
      <c r="A271" s="9"/>
      <c r="B271" s="62" t="s">
        <v>164</v>
      </c>
      <c r="C271" s="10">
        <f>Inputs!I36</f>
        <v>0</v>
      </c>
      <c r="D271" s="10">
        <f>Inputs!J36</f>
        <v>652</v>
      </c>
      <c r="E271" s="10">
        <f>Inputs!K36</f>
        <v>3232</v>
      </c>
      <c r="F271" s="10">
        <f>Inputs!L36</f>
        <v>5733.0000000000009</v>
      </c>
      <c r="G271" s="10">
        <f>Inputs!M36</f>
        <v>7150.0000000000009</v>
      </c>
      <c r="H271" s="10">
        <f>Inputs!N36</f>
        <v>9204.0000000000018</v>
      </c>
      <c r="I271" s="9"/>
      <c r="J271" s="10"/>
      <c r="K271" s="9"/>
      <c r="L271" s="9"/>
      <c r="M271" s="9"/>
      <c r="N271" s="9"/>
      <c r="O271" s="9"/>
      <c r="P271" s="9"/>
      <c r="Q271" s="9"/>
      <c r="R271" s="9"/>
      <c r="S271" s="9"/>
      <c r="T271" s="9"/>
      <c r="U271" s="9"/>
      <c r="V271" s="9"/>
      <c r="W271" s="9"/>
      <c r="X271" s="9"/>
      <c r="Y271" s="9"/>
      <c r="Z271" s="9"/>
    </row>
    <row r="272" spans="1:26" ht="12.75" customHeight="1" x14ac:dyDescent="0.3">
      <c r="A272" s="9"/>
      <c r="B272" s="62" t="s">
        <v>165</v>
      </c>
      <c r="C272" s="10">
        <f>Inputs!I37</f>
        <v>0</v>
      </c>
      <c r="D272" s="10">
        <f>Inputs!J37</f>
        <v>967</v>
      </c>
      <c r="E272" s="10">
        <f>Inputs!K37</f>
        <v>4810</v>
      </c>
      <c r="F272" s="10">
        <f>Inputs!L37</f>
        <v>8639.0000000000018</v>
      </c>
      <c r="G272" s="10">
        <f>Inputs!M37</f>
        <v>10946.000000000002</v>
      </c>
      <c r="H272" s="10">
        <f>Inputs!N37</f>
        <v>13664.000000000002</v>
      </c>
      <c r="I272" s="9"/>
      <c r="J272" s="10"/>
      <c r="K272" s="9"/>
      <c r="L272" s="9"/>
      <c r="M272" s="9"/>
      <c r="N272" s="9"/>
      <c r="O272" s="9"/>
      <c r="P272" s="9"/>
      <c r="Q272" s="9"/>
      <c r="R272" s="9"/>
      <c r="S272" s="9"/>
      <c r="T272" s="9"/>
      <c r="U272" s="9"/>
      <c r="V272" s="9"/>
      <c r="W272" s="9"/>
      <c r="X272" s="9"/>
      <c r="Y272" s="9"/>
      <c r="Z272" s="9"/>
    </row>
    <row r="273" spans="1:26" ht="12.75" customHeight="1" x14ac:dyDescent="0.3">
      <c r="A273" s="9"/>
      <c r="B273" s="62" t="s">
        <v>166</v>
      </c>
      <c r="C273" s="10">
        <f>Inputs!I38</f>
        <v>0</v>
      </c>
      <c r="D273" s="10">
        <f>Inputs!J38</f>
        <v>9200</v>
      </c>
      <c r="E273" s="10">
        <f>Inputs!K38</f>
        <v>39820</v>
      </c>
      <c r="F273" s="10">
        <f>Inputs!L38</f>
        <v>61930</v>
      </c>
      <c r="G273" s="10">
        <f>Inputs!M38</f>
        <v>69760</v>
      </c>
      <c r="H273" s="10">
        <f>Inputs!N38</f>
        <v>78590</v>
      </c>
      <c r="I273" s="9"/>
      <c r="J273" s="10"/>
      <c r="K273" s="9"/>
      <c r="L273" s="9"/>
      <c r="M273" s="9"/>
      <c r="N273" s="9"/>
      <c r="O273" s="9"/>
      <c r="P273" s="9"/>
      <c r="Q273" s="9"/>
      <c r="R273" s="9"/>
      <c r="S273" s="9"/>
      <c r="T273" s="9"/>
      <c r="U273" s="9"/>
      <c r="V273" s="9"/>
      <c r="W273" s="9"/>
      <c r="X273" s="9"/>
      <c r="Y273" s="9"/>
      <c r="Z273" s="9"/>
    </row>
    <row r="274" spans="1:26" ht="12.75" customHeight="1" x14ac:dyDescent="0.3">
      <c r="A274" s="9"/>
      <c r="B274" s="9" t="s">
        <v>30</v>
      </c>
      <c r="C274" s="63">
        <f t="shared" ref="C274:H274" si="36">SUM(C270:C273)</f>
        <v>0</v>
      </c>
      <c r="D274" s="63">
        <f t="shared" si="36"/>
        <v>34803</v>
      </c>
      <c r="E274" s="63">
        <f t="shared" si="36"/>
        <v>128535</v>
      </c>
      <c r="F274" s="63">
        <f t="shared" si="36"/>
        <v>189434</v>
      </c>
      <c r="G274" s="63">
        <f t="shared" si="36"/>
        <v>227417.00000000003</v>
      </c>
      <c r="H274" s="63">
        <f t="shared" si="36"/>
        <v>269385</v>
      </c>
      <c r="I274" s="9"/>
      <c r="J274" s="10"/>
      <c r="K274" s="9"/>
      <c r="L274" s="9"/>
      <c r="M274" s="9"/>
      <c r="N274" s="9"/>
      <c r="O274" s="9"/>
      <c r="P274" s="9"/>
      <c r="Q274" s="9"/>
      <c r="R274" s="9"/>
      <c r="S274" s="9"/>
      <c r="T274" s="9"/>
      <c r="U274" s="9"/>
      <c r="V274" s="9"/>
      <c r="W274" s="9"/>
      <c r="X274" s="9"/>
      <c r="Y274" s="9"/>
      <c r="Z274" s="9"/>
    </row>
    <row r="275" spans="1:26" ht="12.75" customHeight="1" x14ac:dyDescent="0.3">
      <c r="A275" s="9"/>
      <c r="B275" s="9"/>
      <c r="C275" s="9"/>
      <c r="D275" s="9"/>
      <c r="E275" s="9"/>
      <c r="F275" s="9"/>
      <c r="G275" s="9"/>
      <c r="H275" s="8">
        <f>H274/G121/1000</f>
        <v>3.210117079274287E-2</v>
      </c>
      <c r="I275" s="9"/>
      <c r="J275" s="10"/>
      <c r="K275" s="9"/>
      <c r="L275" s="9"/>
      <c r="M275" s="9"/>
      <c r="N275" s="9"/>
      <c r="O275" s="9"/>
      <c r="P275" s="9"/>
      <c r="Q275" s="9"/>
      <c r="R275" s="9"/>
      <c r="S275" s="9"/>
      <c r="T275" s="9"/>
      <c r="U275" s="9"/>
      <c r="V275" s="9"/>
      <c r="W275" s="9"/>
      <c r="X275" s="9"/>
      <c r="Y275" s="9"/>
      <c r="Z275" s="9"/>
    </row>
    <row r="276" spans="1:26" ht="12.75" customHeight="1" x14ac:dyDescent="0.3">
      <c r="A276" s="9"/>
      <c r="B276" s="9"/>
      <c r="C276" s="64">
        <f t="shared" ref="C276:H276" si="37">C269</f>
        <v>2021</v>
      </c>
      <c r="D276" s="64">
        <f t="shared" si="37"/>
        <v>2022</v>
      </c>
      <c r="E276" s="64">
        <f t="shared" si="37"/>
        <v>2023</v>
      </c>
      <c r="F276" s="64">
        <f t="shared" si="37"/>
        <v>2024</v>
      </c>
      <c r="G276" s="64">
        <f t="shared" si="37"/>
        <v>2025</v>
      </c>
      <c r="H276" s="64">
        <f t="shared" si="37"/>
        <v>2026</v>
      </c>
      <c r="I276" s="9"/>
      <c r="J276" s="10"/>
      <c r="K276" s="9"/>
      <c r="L276" s="9"/>
      <c r="M276" s="9"/>
      <c r="N276" s="9"/>
      <c r="O276" s="9"/>
      <c r="P276" s="9"/>
      <c r="Q276" s="9"/>
      <c r="R276" s="9"/>
      <c r="S276" s="9"/>
      <c r="T276" s="9"/>
      <c r="U276" s="9"/>
      <c r="V276" s="9"/>
      <c r="W276" s="9"/>
      <c r="X276" s="9"/>
      <c r="Y276" s="9"/>
      <c r="Z276" s="9"/>
    </row>
    <row r="277" spans="1:26" ht="12.75" customHeight="1" x14ac:dyDescent="0.3">
      <c r="A277" s="9"/>
      <c r="B277" s="65" t="str">
        <f>Inputs!F39</f>
        <v>Онлайн жор</v>
      </c>
      <c r="C277" s="10">
        <f>Inputs!I39</f>
        <v>0</v>
      </c>
      <c r="D277" s="10">
        <f>Inputs!J39</f>
        <v>8520</v>
      </c>
      <c r="E277" s="10">
        <f>Inputs!K39</f>
        <v>30470</v>
      </c>
      <c r="F277" s="10">
        <f>Inputs!L39</f>
        <v>44010</v>
      </c>
      <c r="G277" s="10">
        <f>Inputs!M39</f>
        <v>53110</v>
      </c>
      <c r="H277" s="10">
        <f>Inputs!N39</f>
        <v>63240</v>
      </c>
      <c r="I277" s="9"/>
      <c r="J277" s="10"/>
      <c r="K277" s="9"/>
      <c r="L277" s="9"/>
      <c r="M277" s="9"/>
      <c r="N277" s="9"/>
      <c r="O277" s="9"/>
      <c r="P277" s="9"/>
      <c r="Q277" s="9"/>
      <c r="R277" s="9"/>
      <c r="S277" s="9"/>
      <c r="T277" s="9"/>
      <c r="U277" s="9"/>
      <c r="V277" s="9"/>
      <c r="W277" s="9"/>
      <c r="X277" s="9"/>
      <c r="Y277" s="9"/>
      <c r="Z277" s="9"/>
    </row>
    <row r="278" spans="1:26" ht="12.75" customHeight="1" x14ac:dyDescent="0.3">
      <c r="A278" s="9"/>
      <c r="B278" s="65" t="e">
        <f>Inputs!#REF!</f>
        <v>#REF!</v>
      </c>
      <c r="C278" s="10" t="e">
        <f>Inputs!#REF!</f>
        <v>#REF!</v>
      </c>
      <c r="D278" s="10" t="e">
        <f>Inputs!#REF!</f>
        <v>#REF!</v>
      </c>
      <c r="E278" s="10" t="e">
        <f>Inputs!#REF!</f>
        <v>#REF!</v>
      </c>
      <c r="F278" s="10" t="e">
        <f>Inputs!#REF!</f>
        <v>#REF!</v>
      </c>
      <c r="G278" s="10" t="e">
        <f>Inputs!#REF!</f>
        <v>#REF!</v>
      </c>
      <c r="H278" s="10" t="e">
        <f>Inputs!#REF!</f>
        <v>#REF!</v>
      </c>
      <c r="I278" s="9"/>
      <c r="J278" s="10"/>
      <c r="K278" s="9"/>
      <c r="L278" s="9"/>
      <c r="M278" s="9"/>
      <c r="N278" s="9"/>
      <c r="O278" s="9"/>
      <c r="P278" s="9"/>
      <c r="Q278" s="9"/>
      <c r="R278" s="9"/>
      <c r="S278" s="9"/>
      <c r="T278" s="9"/>
      <c r="U278" s="9"/>
      <c r="V278" s="9"/>
      <c r="W278" s="9"/>
      <c r="X278" s="9"/>
      <c r="Y278" s="9"/>
      <c r="Z278" s="9"/>
    </row>
    <row r="279" spans="1:26" ht="12.75" customHeight="1" x14ac:dyDescent="0.3">
      <c r="A279" s="9"/>
      <c r="B279" s="65" t="str">
        <f>Inputs!F44</f>
        <v>Өвчтөний лаборатори болон дүрс оношилгооны мэдээлэл дамжуулах</v>
      </c>
      <c r="C279" s="10">
        <f>Inputs!I44</f>
        <v>0</v>
      </c>
      <c r="D279" s="10">
        <f>Inputs!J44</f>
        <v>0</v>
      </c>
      <c r="E279" s="10">
        <f>Inputs!K44</f>
        <v>4220</v>
      </c>
      <c r="F279" s="10">
        <f>Inputs!L44</f>
        <v>12920</v>
      </c>
      <c r="G279" s="10">
        <f>Inputs!M44</f>
        <v>21800</v>
      </c>
      <c r="H279" s="10">
        <f>Inputs!N44</f>
        <v>30680</v>
      </c>
      <c r="I279" s="9"/>
      <c r="J279" s="10"/>
      <c r="K279" s="9"/>
      <c r="L279" s="9"/>
      <c r="M279" s="9"/>
      <c r="N279" s="9"/>
      <c r="O279" s="9"/>
      <c r="P279" s="9"/>
      <c r="Q279" s="9"/>
      <c r="R279" s="9"/>
      <c r="S279" s="9"/>
      <c r="T279" s="9"/>
      <c r="U279" s="9"/>
      <c r="V279" s="9"/>
      <c r="W279" s="9"/>
      <c r="X279" s="9"/>
      <c r="Y279" s="9"/>
      <c r="Z279" s="9"/>
    </row>
    <row r="280" spans="1:26" ht="12.75" customHeight="1" x14ac:dyDescent="0.3">
      <c r="A280" s="9"/>
      <c r="B280" s="65" t="str">
        <f>Inputs!F41</f>
        <v>Даатгалын үйлчилгээ</v>
      </c>
      <c r="C280" s="10">
        <f>Inputs!I41</f>
        <v>0</v>
      </c>
      <c r="D280" s="10">
        <f>Inputs!J41</f>
        <v>0</v>
      </c>
      <c r="E280" s="10">
        <f>Inputs!K41</f>
        <v>10</v>
      </c>
      <c r="F280" s="10">
        <f>Inputs!L41</f>
        <v>10</v>
      </c>
      <c r="G280" s="10">
        <f>Inputs!M41</f>
        <v>10</v>
      </c>
      <c r="H280" s="10">
        <f>Inputs!N41</f>
        <v>10</v>
      </c>
      <c r="I280" s="9"/>
      <c r="J280" s="10"/>
      <c r="K280" s="9"/>
      <c r="L280" s="9"/>
      <c r="M280" s="9"/>
      <c r="N280" s="9"/>
      <c r="O280" s="9"/>
      <c r="P280" s="9"/>
      <c r="Q280" s="9"/>
      <c r="R280" s="9"/>
      <c r="S280" s="9"/>
      <c r="T280" s="9"/>
      <c r="U280" s="9"/>
      <c r="V280" s="9"/>
      <c r="W280" s="9"/>
      <c r="X280" s="9"/>
      <c r="Y280" s="9"/>
      <c r="Z280" s="9"/>
    </row>
    <row r="281" spans="1:26" ht="12.75" customHeight="1" x14ac:dyDescent="0.3">
      <c r="A281" s="9"/>
      <c r="B281" s="9"/>
      <c r="C281" s="9"/>
      <c r="D281" s="9"/>
      <c r="E281" s="9"/>
      <c r="F281" s="9"/>
      <c r="G281" s="9"/>
      <c r="H281" s="9"/>
      <c r="I281" s="9"/>
      <c r="J281" s="10"/>
      <c r="K281" s="9"/>
      <c r="L281" s="9"/>
      <c r="M281" s="9"/>
      <c r="N281" s="9"/>
      <c r="O281" s="9"/>
      <c r="P281" s="9"/>
      <c r="Q281" s="9"/>
      <c r="R281" s="9"/>
      <c r="S281" s="9"/>
      <c r="T281" s="9"/>
      <c r="U281" s="9"/>
      <c r="V281" s="9"/>
      <c r="W281" s="9"/>
      <c r="X281" s="9"/>
      <c r="Y281" s="9"/>
      <c r="Z281" s="9"/>
    </row>
    <row r="282" spans="1:26" ht="12.75" customHeight="1" x14ac:dyDescent="0.3">
      <c r="A282" s="9"/>
      <c r="B282" s="9"/>
      <c r="C282" s="9"/>
      <c r="D282" s="9"/>
      <c r="E282" s="9"/>
      <c r="F282" s="9"/>
      <c r="G282" s="9"/>
      <c r="H282" s="9"/>
      <c r="I282" s="9"/>
      <c r="J282" s="10"/>
      <c r="K282" s="9"/>
      <c r="L282" s="9"/>
      <c r="M282" s="9"/>
      <c r="N282" s="9"/>
      <c r="O282" s="9"/>
      <c r="P282" s="9"/>
      <c r="Q282" s="9"/>
      <c r="R282" s="9"/>
      <c r="S282" s="9"/>
      <c r="T282" s="9"/>
      <c r="U282" s="9"/>
      <c r="V282" s="9"/>
      <c r="W282" s="9"/>
      <c r="X282" s="9"/>
      <c r="Y282" s="9"/>
      <c r="Z282" s="9"/>
    </row>
    <row r="283" spans="1:26" ht="12.75" customHeight="1" x14ac:dyDescent="0.3">
      <c r="A283" s="9"/>
      <c r="B283" s="9"/>
      <c r="C283" s="9"/>
      <c r="D283" s="9"/>
      <c r="E283" s="9"/>
      <c r="F283" s="9"/>
      <c r="G283" s="9"/>
      <c r="H283" s="9"/>
      <c r="I283" s="9"/>
      <c r="J283" s="10"/>
      <c r="K283" s="9"/>
      <c r="L283" s="9"/>
      <c r="M283" s="9"/>
      <c r="N283" s="9"/>
      <c r="O283" s="9"/>
      <c r="P283" s="9"/>
      <c r="Q283" s="9"/>
      <c r="R283" s="9"/>
      <c r="S283" s="9"/>
      <c r="T283" s="9"/>
      <c r="U283" s="9"/>
      <c r="V283" s="9"/>
      <c r="W283" s="9"/>
      <c r="X283" s="9"/>
      <c r="Y283" s="9"/>
      <c r="Z283" s="9"/>
    </row>
    <row r="284" spans="1:26" ht="12.75" customHeight="1" x14ac:dyDescent="0.3">
      <c r="A284" s="9"/>
      <c r="B284" s="9"/>
      <c r="C284" s="9"/>
      <c r="D284" s="9"/>
      <c r="E284" s="9"/>
      <c r="F284" s="9"/>
      <c r="G284" s="9"/>
      <c r="H284" s="9"/>
      <c r="I284" s="9"/>
      <c r="J284" s="10"/>
      <c r="K284" s="9"/>
      <c r="L284" s="9"/>
      <c r="M284" s="9"/>
      <c r="N284" s="9"/>
      <c r="O284" s="9"/>
      <c r="P284" s="9"/>
      <c r="Q284" s="9"/>
      <c r="R284" s="9"/>
      <c r="S284" s="9"/>
      <c r="T284" s="9"/>
      <c r="U284" s="9"/>
      <c r="V284" s="9"/>
      <c r="W284" s="9"/>
      <c r="X284" s="9"/>
      <c r="Y284" s="9"/>
      <c r="Z284" s="9"/>
    </row>
    <row r="285" spans="1:26" ht="12.75" customHeight="1" x14ac:dyDescent="0.3">
      <c r="A285" s="9"/>
      <c r="B285" s="9"/>
      <c r="C285" s="9"/>
      <c r="D285" s="9"/>
      <c r="E285" s="9"/>
      <c r="F285" s="9"/>
      <c r="G285" s="9"/>
      <c r="H285" s="9"/>
      <c r="I285" s="9"/>
      <c r="J285" s="10"/>
      <c r="K285" s="9"/>
      <c r="L285" s="9"/>
      <c r="M285" s="9"/>
      <c r="N285" s="9"/>
      <c r="O285" s="9"/>
      <c r="P285" s="9"/>
      <c r="Q285" s="9"/>
      <c r="R285" s="9"/>
      <c r="S285" s="9"/>
      <c r="T285" s="9"/>
      <c r="U285" s="9"/>
      <c r="V285" s="9"/>
      <c r="W285" s="9"/>
      <c r="X285" s="9"/>
      <c r="Y285" s="9"/>
      <c r="Z285" s="9"/>
    </row>
    <row r="286" spans="1:26" ht="12.75" customHeight="1" x14ac:dyDescent="0.3">
      <c r="A286" s="9"/>
      <c r="B286" s="9"/>
      <c r="C286" s="9"/>
      <c r="D286" s="9"/>
      <c r="E286" s="9"/>
      <c r="F286" s="9"/>
      <c r="G286" s="9"/>
      <c r="H286" s="9"/>
      <c r="I286" s="9"/>
      <c r="J286" s="10"/>
      <c r="K286" s="9"/>
      <c r="L286" s="9"/>
      <c r="M286" s="9"/>
      <c r="N286" s="9"/>
      <c r="O286" s="9"/>
      <c r="P286" s="9"/>
      <c r="Q286" s="9"/>
      <c r="R286" s="9"/>
      <c r="S286" s="9"/>
      <c r="T286" s="9"/>
      <c r="U286" s="9"/>
      <c r="V286" s="9"/>
      <c r="W286" s="9"/>
      <c r="X286" s="9"/>
      <c r="Y286" s="9"/>
      <c r="Z286" s="9"/>
    </row>
    <row r="287" spans="1:26" ht="12.75" customHeight="1" x14ac:dyDescent="0.3">
      <c r="A287" s="9"/>
      <c r="B287" s="9"/>
      <c r="C287" s="9"/>
      <c r="D287" s="9"/>
      <c r="E287" s="9"/>
      <c r="F287" s="9"/>
      <c r="G287" s="9"/>
      <c r="H287" s="9"/>
      <c r="I287" s="9"/>
      <c r="J287" s="10"/>
      <c r="K287" s="9"/>
      <c r="L287" s="9"/>
      <c r="M287" s="9"/>
      <c r="N287" s="9"/>
      <c r="O287" s="9"/>
      <c r="P287" s="9"/>
      <c r="Q287" s="9"/>
      <c r="R287" s="9"/>
      <c r="S287" s="9"/>
      <c r="T287" s="9"/>
      <c r="U287" s="9"/>
      <c r="V287" s="9"/>
      <c r="W287" s="9"/>
      <c r="X287" s="9"/>
      <c r="Y287" s="9"/>
      <c r="Z287" s="9"/>
    </row>
    <row r="288" spans="1:26" ht="12.75" customHeight="1" x14ac:dyDescent="0.3">
      <c r="A288" s="9"/>
      <c r="B288" s="9"/>
      <c r="C288" s="9"/>
      <c r="D288" s="9"/>
      <c r="E288" s="9"/>
      <c r="F288" s="9"/>
      <c r="G288" s="9"/>
      <c r="H288" s="9"/>
      <c r="I288" s="9"/>
      <c r="J288" s="10"/>
      <c r="K288" s="9"/>
      <c r="L288" s="9"/>
      <c r="M288" s="9"/>
      <c r="N288" s="9"/>
      <c r="O288" s="9"/>
      <c r="P288" s="9"/>
      <c r="Q288" s="9"/>
      <c r="R288" s="9"/>
      <c r="S288" s="9"/>
      <c r="T288" s="9"/>
      <c r="U288" s="9"/>
      <c r="V288" s="9"/>
      <c r="W288" s="9"/>
      <c r="X288" s="9"/>
      <c r="Y288" s="9"/>
      <c r="Z288" s="9"/>
    </row>
    <row r="289" spans="1:26" ht="12.75" customHeight="1" x14ac:dyDescent="0.3">
      <c r="A289" s="9"/>
      <c r="B289" s="9"/>
      <c r="C289" s="9"/>
      <c r="D289" s="9"/>
      <c r="E289" s="9"/>
      <c r="F289" s="9"/>
      <c r="G289" s="9"/>
      <c r="H289" s="9"/>
      <c r="I289" s="9"/>
      <c r="J289" s="10"/>
      <c r="K289" s="9"/>
      <c r="L289" s="9"/>
      <c r="M289" s="9"/>
      <c r="N289" s="9"/>
      <c r="O289" s="9"/>
      <c r="P289" s="9"/>
      <c r="Q289" s="9"/>
      <c r="R289" s="9"/>
      <c r="S289" s="9"/>
      <c r="T289" s="9"/>
      <c r="U289" s="9"/>
      <c r="V289" s="9"/>
      <c r="W289" s="9"/>
      <c r="X289" s="9"/>
      <c r="Y289" s="9"/>
      <c r="Z289" s="9"/>
    </row>
    <row r="290" spans="1:26" ht="12.75" customHeight="1" x14ac:dyDescent="0.3">
      <c r="A290" s="9"/>
      <c r="B290" s="9"/>
      <c r="C290" s="9"/>
      <c r="D290" s="9"/>
      <c r="E290" s="9"/>
      <c r="F290" s="9"/>
      <c r="G290" s="9"/>
      <c r="H290" s="9"/>
      <c r="I290" s="9"/>
      <c r="J290" s="10"/>
      <c r="K290" s="9"/>
      <c r="L290" s="9"/>
      <c r="M290" s="9"/>
      <c r="N290" s="9"/>
      <c r="O290" s="9"/>
      <c r="P290" s="9"/>
      <c r="Q290" s="9"/>
      <c r="R290" s="9"/>
      <c r="S290" s="9"/>
      <c r="T290" s="9"/>
      <c r="U290" s="9"/>
      <c r="V290" s="9"/>
      <c r="W290" s="9"/>
      <c r="X290" s="9"/>
      <c r="Y290" s="9"/>
      <c r="Z290" s="9"/>
    </row>
    <row r="291" spans="1:26" ht="12.75" customHeight="1" x14ac:dyDescent="0.3">
      <c r="A291" s="9"/>
      <c r="B291" s="9"/>
      <c r="C291" s="9"/>
      <c r="D291" s="9"/>
      <c r="E291" s="9"/>
      <c r="F291" s="9"/>
      <c r="G291" s="9"/>
      <c r="H291" s="9"/>
      <c r="I291" s="9"/>
      <c r="J291" s="10"/>
      <c r="K291" s="9"/>
      <c r="L291" s="9"/>
      <c r="M291" s="9"/>
      <c r="N291" s="9"/>
      <c r="O291" s="9"/>
      <c r="P291" s="9"/>
      <c r="Q291" s="9"/>
      <c r="R291" s="9"/>
      <c r="S291" s="9"/>
      <c r="T291" s="9"/>
      <c r="U291" s="9"/>
      <c r="V291" s="9"/>
      <c r="W291" s="9"/>
      <c r="X291" s="9"/>
      <c r="Y291" s="9"/>
      <c r="Z291" s="9"/>
    </row>
    <row r="292" spans="1:26" ht="12.75" customHeight="1" x14ac:dyDescent="0.3">
      <c r="A292" s="9"/>
      <c r="B292" s="9"/>
      <c r="C292" s="9"/>
      <c r="D292" s="9"/>
      <c r="E292" s="9"/>
      <c r="F292" s="9"/>
      <c r="G292" s="9"/>
      <c r="H292" s="9"/>
      <c r="I292" s="9"/>
      <c r="J292" s="10"/>
      <c r="K292" s="9"/>
      <c r="L292" s="9"/>
      <c r="M292" s="9"/>
      <c r="N292" s="9"/>
      <c r="O292" s="9"/>
      <c r="P292" s="9"/>
      <c r="Q292" s="9"/>
      <c r="R292" s="9"/>
      <c r="S292" s="9"/>
      <c r="T292" s="9"/>
      <c r="U292" s="9"/>
      <c r="V292" s="9"/>
      <c r="W292" s="9"/>
      <c r="X292" s="9"/>
      <c r="Y292" s="9"/>
      <c r="Z292" s="9"/>
    </row>
    <row r="293" spans="1:26" ht="12.75" customHeight="1" x14ac:dyDescent="0.3">
      <c r="A293" s="9"/>
      <c r="B293" s="9"/>
      <c r="C293" s="9"/>
      <c r="D293" s="9"/>
      <c r="E293" s="9"/>
      <c r="F293" s="9"/>
      <c r="G293" s="9"/>
      <c r="H293" s="9"/>
      <c r="I293" s="9"/>
      <c r="J293" s="10"/>
      <c r="K293" s="9"/>
      <c r="L293" s="9"/>
      <c r="M293" s="9"/>
      <c r="N293" s="9"/>
      <c r="O293" s="9"/>
      <c r="P293" s="9"/>
      <c r="Q293" s="9"/>
      <c r="R293" s="9"/>
      <c r="S293" s="9"/>
      <c r="T293" s="9"/>
      <c r="U293" s="9"/>
      <c r="V293" s="9"/>
      <c r="W293" s="9"/>
      <c r="X293" s="9"/>
      <c r="Y293" s="9"/>
      <c r="Z293" s="9"/>
    </row>
    <row r="294" spans="1:26" ht="12.75" customHeight="1" x14ac:dyDescent="0.3">
      <c r="A294" s="9"/>
      <c r="B294" s="9"/>
      <c r="C294" s="9"/>
      <c r="D294" s="9"/>
      <c r="E294" s="9"/>
      <c r="F294" s="9"/>
      <c r="G294" s="9"/>
      <c r="H294" s="9"/>
      <c r="I294" s="9"/>
      <c r="J294" s="10"/>
      <c r="K294" s="9"/>
      <c r="L294" s="9"/>
      <c r="M294" s="9"/>
      <c r="N294" s="9"/>
      <c r="O294" s="9"/>
      <c r="P294" s="9"/>
      <c r="Q294" s="9"/>
      <c r="R294" s="9"/>
      <c r="S294" s="9"/>
      <c r="T294" s="9"/>
      <c r="U294" s="9"/>
      <c r="V294" s="9"/>
      <c r="W294" s="9"/>
      <c r="X294" s="9"/>
      <c r="Y294" s="9"/>
      <c r="Z294" s="9"/>
    </row>
    <row r="295" spans="1:26" ht="12.75" customHeight="1" x14ac:dyDescent="0.3">
      <c r="A295" s="9"/>
      <c r="B295" s="9"/>
      <c r="C295" s="9"/>
      <c r="D295" s="9"/>
      <c r="E295" s="9"/>
      <c r="F295" s="9"/>
      <c r="G295" s="9"/>
      <c r="H295" s="9"/>
      <c r="I295" s="9"/>
      <c r="J295" s="10"/>
      <c r="K295" s="9"/>
      <c r="L295" s="9"/>
      <c r="M295" s="9"/>
      <c r="N295" s="9"/>
      <c r="O295" s="9"/>
      <c r="P295" s="9"/>
      <c r="Q295" s="9"/>
      <c r="R295" s="9"/>
      <c r="S295" s="9"/>
      <c r="T295" s="9"/>
      <c r="U295" s="9"/>
      <c r="V295" s="9"/>
      <c r="W295" s="9"/>
      <c r="X295" s="9"/>
      <c r="Y295" s="9"/>
      <c r="Z295" s="9"/>
    </row>
    <row r="296" spans="1:26" ht="12.75" customHeight="1" x14ac:dyDescent="0.3">
      <c r="A296" s="9"/>
      <c r="B296" s="9"/>
      <c r="C296" s="9"/>
      <c r="D296" s="9"/>
      <c r="E296" s="9"/>
      <c r="F296" s="9"/>
      <c r="G296" s="9"/>
      <c r="H296" s="9"/>
      <c r="I296" s="9"/>
      <c r="J296" s="10"/>
      <c r="K296" s="9"/>
      <c r="L296" s="9"/>
      <c r="M296" s="9"/>
      <c r="N296" s="9"/>
      <c r="O296" s="9"/>
      <c r="P296" s="9"/>
      <c r="Q296" s="9"/>
      <c r="R296" s="9"/>
      <c r="S296" s="9"/>
      <c r="T296" s="9"/>
      <c r="U296" s="9"/>
      <c r="V296" s="9"/>
      <c r="W296" s="9"/>
      <c r="X296" s="9"/>
      <c r="Y296" s="9"/>
      <c r="Z296" s="9"/>
    </row>
    <row r="297" spans="1:26" ht="12.75" customHeight="1" x14ac:dyDescent="0.3">
      <c r="A297" s="9"/>
      <c r="B297" s="9"/>
      <c r="C297" s="9"/>
      <c r="D297" s="9"/>
      <c r="E297" s="9"/>
      <c r="F297" s="9"/>
      <c r="G297" s="9"/>
      <c r="H297" s="9"/>
      <c r="I297" s="9"/>
      <c r="J297" s="10"/>
      <c r="K297" s="9"/>
      <c r="L297" s="9"/>
      <c r="M297" s="9"/>
      <c r="N297" s="9"/>
      <c r="O297" s="9"/>
      <c r="P297" s="9"/>
      <c r="Q297" s="9"/>
      <c r="R297" s="9"/>
      <c r="S297" s="9"/>
      <c r="T297" s="9"/>
      <c r="U297" s="9"/>
      <c r="V297" s="9"/>
      <c r="W297" s="9"/>
      <c r="X297" s="9"/>
      <c r="Y297" s="9"/>
      <c r="Z297" s="9"/>
    </row>
    <row r="298" spans="1:26" ht="12.75" customHeight="1" x14ac:dyDescent="0.3">
      <c r="A298" s="9"/>
      <c r="B298" s="9"/>
      <c r="C298" s="9"/>
      <c r="D298" s="9"/>
      <c r="E298" s="9"/>
      <c r="F298" s="9"/>
      <c r="G298" s="9"/>
      <c r="H298" s="9"/>
      <c r="I298" s="9"/>
      <c r="J298" s="10"/>
      <c r="K298" s="9"/>
      <c r="L298" s="9"/>
      <c r="M298" s="9"/>
      <c r="N298" s="9"/>
      <c r="O298" s="9"/>
      <c r="P298" s="9"/>
      <c r="Q298" s="9"/>
      <c r="R298" s="9"/>
      <c r="S298" s="9"/>
      <c r="T298" s="9"/>
      <c r="U298" s="9"/>
      <c r="V298" s="9"/>
      <c r="W298" s="9"/>
      <c r="X298" s="9"/>
      <c r="Y298" s="9"/>
      <c r="Z298" s="9"/>
    </row>
    <row r="299" spans="1:26" ht="12.75" customHeight="1" x14ac:dyDescent="0.3">
      <c r="A299" s="9"/>
      <c r="B299" s="9"/>
      <c r="C299" s="9"/>
      <c r="D299" s="9"/>
      <c r="E299" s="9"/>
      <c r="F299" s="9"/>
      <c r="G299" s="9"/>
      <c r="H299" s="9"/>
      <c r="I299" s="9"/>
      <c r="J299" s="10"/>
      <c r="K299" s="9"/>
      <c r="L299" s="9"/>
      <c r="M299" s="9"/>
      <c r="N299" s="9"/>
      <c r="O299" s="9"/>
      <c r="P299" s="9"/>
      <c r="Q299" s="9"/>
      <c r="R299" s="9"/>
      <c r="S299" s="9"/>
      <c r="T299" s="9"/>
      <c r="U299" s="9"/>
      <c r="V299" s="9"/>
      <c r="W299" s="9"/>
      <c r="X299" s="9"/>
      <c r="Y299" s="9"/>
      <c r="Z299" s="9"/>
    </row>
    <row r="300" spans="1:26" ht="12.75" customHeight="1" x14ac:dyDescent="0.3">
      <c r="A300" s="9"/>
      <c r="B300" s="9"/>
      <c r="C300" s="9"/>
      <c r="D300" s="9"/>
      <c r="E300" s="9"/>
      <c r="F300" s="9"/>
      <c r="G300" s="9"/>
      <c r="H300" s="9"/>
      <c r="I300" s="9"/>
      <c r="J300" s="10"/>
      <c r="K300" s="9"/>
      <c r="L300" s="9"/>
      <c r="M300" s="9"/>
      <c r="N300" s="9"/>
      <c r="O300" s="9"/>
      <c r="P300" s="9"/>
      <c r="Q300" s="9"/>
      <c r="R300" s="9"/>
      <c r="S300" s="9"/>
      <c r="T300" s="9"/>
      <c r="U300" s="9"/>
      <c r="V300" s="9"/>
      <c r="W300" s="9"/>
      <c r="X300" s="9"/>
      <c r="Y300" s="9"/>
      <c r="Z300" s="9"/>
    </row>
    <row r="301" spans="1:26" ht="12.75" customHeight="1" x14ac:dyDescent="0.3">
      <c r="A301" s="9"/>
      <c r="B301" s="9">
        <v>2018</v>
      </c>
      <c r="C301" s="9">
        <v>2019</v>
      </c>
      <c r="D301" s="9"/>
      <c r="E301" s="9"/>
      <c r="F301" s="9"/>
      <c r="G301" s="9"/>
      <c r="H301" s="9"/>
      <c r="I301" s="9"/>
      <c r="J301" s="10"/>
      <c r="K301" s="9"/>
      <c r="L301" s="9"/>
      <c r="M301" s="9"/>
      <c r="N301" s="9"/>
      <c r="O301" s="9"/>
      <c r="P301" s="9"/>
      <c r="Q301" s="9"/>
      <c r="R301" s="9"/>
      <c r="S301" s="9"/>
      <c r="T301" s="9"/>
      <c r="U301" s="9"/>
      <c r="V301" s="9"/>
      <c r="W301" s="9"/>
      <c r="X301" s="9"/>
      <c r="Y301" s="9"/>
      <c r="Z301" s="9"/>
    </row>
    <row r="302" spans="1:26" ht="12.75" customHeight="1" x14ac:dyDescent="0.3">
      <c r="A302" s="9" t="s">
        <v>167</v>
      </c>
      <c r="B302" s="66">
        <v>8663.5</v>
      </c>
      <c r="C302" s="66">
        <v>9529.8500000000022</v>
      </c>
      <c r="D302" s="9"/>
      <c r="E302" s="9"/>
      <c r="F302" s="9"/>
      <c r="G302" s="9"/>
      <c r="H302" s="9"/>
      <c r="I302" s="9"/>
      <c r="J302" s="10"/>
      <c r="K302" s="9"/>
      <c r="L302" s="9"/>
      <c r="M302" s="9"/>
      <c r="N302" s="9"/>
      <c r="O302" s="9"/>
      <c r="P302" s="9"/>
      <c r="Q302" s="9"/>
      <c r="R302" s="9"/>
      <c r="S302" s="9"/>
      <c r="T302" s="9"/>
      <c r="U302" s="9"/>
      <c r="V302" s="9"/>
      <c r="W302" s="9"/>
      <c r="X302" s="9"/>
      <c r="Y302" s="9"/>
      <c r="Z302" s="9"/>
    </row>
    <row r="303" spans="1:26" ht="12.75" customHeight="1" x14ac:dyDescent="0.3">
      <c r="A303" s="9"/>
      <c r="B303" s="9"/>
      <c r="C303" s="10">
        <f>AVERAGE(B302:C302)</f>
        <v>9096.6750000000011</v>
      </c>
      <c r="D303" s="9"/>
      <c r="E303" s="9"/>
      <c r="F303" s="9"/>
      <c r="G303" s="9"/>
      <c r="H303" s="9"/>
      <c r="I303" s="9"/>
      <c r="J303" s="10"/>
      <c r="K303" s="9"/>
      <c r="L303" s="9"/>
      <c r="M303" s="9"/>
      <c r="N303" s="9"/>
      <c r="O303" s="9"/>
      <c r="P303" s="9"/>
      <c r="Q303" s="9"/>
      <c r="R303" s="9"/>
      <c r="S303" s="9"/>
      <c r="T303" s="9"/>
      <c r="U303" s="9"/>
      <c r="V303" s="9"/>
      <c r="W303" s="9"/>
      <c r="X303" s="9"/>
      <c r="Y303" s="9"/>
      <c r="Z303" s="9"/>
    </row>
    <row r="304" spans="1:26" ht="12.75" customHeight="1" x14ac:dyDescent="0.3">
      <c r="A304" s="9"/>
      <c r="B304" s="9"/>
      <c r="C304" s="9"/>
      <c r="D304" s="9"/>
      <c r="E304" s="9"/>
      <c r="F304" s="9"/>
      <c r="G304" s="9"/>
      <c r="H304" s="9"/>
      <c r="I304" s="9"/>
      <c r="J304" s="10"/>
      <c r="K304" s="9"/>
      <c r="L304" s="9"/>
      <c r="M304" s="9"/>
      <c r="N304" s="9"/>
      <c r="O304" s="9"/>
      <c r="P304" s="9"/>
      <c r="Q304" s="9"/>
      <c r="R304" s="9"/>
      <c r="S304" s="9"/>
      <c r="T304" s="9"/>
      <c r="U304" s="9"/>
      <c r="V304" s="9"/>
      <c r="W304" s="9"/>
      <c r="X304" s="9"/>
      <c r="Y304" s="9"/>
      <c r="Z304" s="9"/>
    </row>
    <row r="305" spans="1:26" ht="12.75" customHeight="1" x14ac:dyDescent="0.3">
      <c r="A305" s="9"/>
      <c r="B305" s="9"/>
      <c r="C305" s="9"/>
      <c r="D305" s="9"/>
      <c r="E305" s="9"/>
      <c r="F305" s="9"/>
      <c r="G305" s="9"/>
      <c r="H305" s="9"/>
      <c r="I305" s="9"/>
      <c r="J305" s="10"/>
      <c r="K305" s="9"/>
      <c r="L305" s="9"/>
      <c r="M305" s="9"/>
      <c r="N305" s="9"/>
      <c r="O305" s="9"/>
      <c r="P305" s="9"/>
      <c r="Q305" s="9"/>
      <c r="R305" s="9"/>
      <c r="S305" s="9"/>
      <c r="T305" s="9"/>
      <c r="U305" s="9"/>
      <c r="V305" s="9"/>
      <c r="W305" s="9"/>
      <c r="X305" s="9"/>
      <c r="Y305" s="9"/>
      <c r="Z305" s="9"/>
    </row>
    <row r="306" spans="1:26" ht="12.75" customHeight="1" x14ac:dyDescent="0.3">
      <c r="A306" s="9"/>
      <c r="B306" s="9"/>
      <c r="C306" s="9"/>
      <c r="D306" s="9"/>
      <c r="E306" s="9"/>
      <c r="F306" s="9"/>
      <c r="G306" s="9"/>
      <c r="H306" s="9"/>
      <c r="I306" s="9"/>
      <c r="J306" s="10"/>
      <c r="K306" s="9"/>
      <c r="L306" s="9"/>
      <c r="M306" s="9"/>
      <c r="N306" s="9"/>
      <c r="O306" s="9"/>
      <c r="P306" s="9"/>
      <c r="Q306" s="9"/>
      <c r="R306" s="9"/>
      <c r="S306" s="9"/>
      <c r="T306" s="9"/>
      <c r="U306" s="9"/>
      <c r="V306" s="9"/>
      <c r="W306" s="9"/>
      <c r="X306" s="9"/>
      <c r="Y306" s="9"/>
      <c r="Z306" s="9"/>
    </row>
    <row r="307" spans="1:26" ht="12.75" customHeight="1" x14ac:dyDescent="0.3">
      <c r="A307" s="9"/>
      <c r="B307" s="9"/>
      <c r="C307" s="9"/>
      <c r="D307" s="9"/>
      <c r="E307" s="9"/>
      <c r="F307" s="9"/>
      <c r="G307" s="9"/>
      <c r="H307" s="9"/>
      <c r="I307" s="9"/>
      <c r="J307" s="10"/>
      <c r="K307" s="9"/>
      <c r="L307" s="9"/>
      <c r="M307" s="9"/>
      <c r="N307" s="9"/>
      <c r="O307" s="9"/>
      <c r="P307" s="9"/>
      <c r="Q307" s="9"/>
      <c r="R307" s="9"/>
      <c r="S307" s="9"/>
      <c r="T307" s="9"/>
      <c r="U307" s="9"/>
      <c r="V307" s="9"/>
      <c r="W307" s="9"/>
      <c r="X307" s="9"/>
      <c r="Y307" s="9"/>
      <c r="Z307" s="9"/>
    </row>
    <row r="308" spans="1:26" ht="12.75" customHeight="1" x14ac:dyDescent="0.3">
      <c r="A308" s="9"/>
      <c r="B308" s="9"/>
      <c r="C308" s="9"/>
      <c r="D308" s="9"/>
      <c r="E308" s="9"/>
      <c r="F308" s="9"/>
      <c r="G308" s="9"/>
      <c r="H308" s="9"/>
      <c r="I308" s="9"/>
      <c r="J308" s="10"/>
      <c r="K308" s="9"/>
      <c r="L308" s="9"/>
      <c r="M308" s="9"/>
      <c r="N308" s="9"/>
      <c r="O308" s="9"/>
      <c r="P308" s="9"/>
      <c r="Q308" s="9"/>
      <c r="R308" s="9"/>
      <c r="S308" s="9"/>
      <c r="T308" s="9"/>
      <c r="U308" s="9"/>
      <c r="V308" s="9"/>
      <c r="W308" s="9"/>
      <c r="X308" s="9"/>
      <c r="Y308" s="9"/>
      <c r="Z308" s="9"/>
    </row>
    <row r="309" spans="1:26" ht="12.75" customHeight="1" x14ac:dyDescent="0.3">
      <c r="A309" s="9"/>
      <c r="B309" s="9"/>
      <c r="C309" s="9"/>
      <c r="D309" s="9"/>
      <c r="E309" s="9"/>
      <c r="F309" s="9"/>
      <c r="G309" s="9"/>
      <c r="H309" s="9"/>
      <c r="I309" s="9"/>
      <c r="J309" s="10"/>
      <c r="K309" s="9"/>
      <c r="L309" s="9"/>
      <c r="M309" s="9"/>
      <c r="N309" s="9"/>
      <c r="O309" s="9"/>
      <c r="P309" s="9"/>
      <c r="Q309" s="9"/>
      <c r="R309" s="9"/>
      <c r="S309" s="9"/>
      <c r="T309" s="9"/>
      <c r="U309" s="9"/>
      <c r="V309" s="9"/>
      <c r="W309" s="9"/>
      <c r="X309" s="9"/>
      <c r="Y309" s="9"/>
      <c r="Z309" s="9"/>
    </row>
    <row r="310" spans="1:26" ht="12.75" customHeight="1" x14ac:dyDescent="0.3">
      <c r="A310" s="9"/>
      <c r="B310" s="9"/>
      <c r="C310" s="9"/>
      <c r="D310" s="9"/>
      <c r="E310" s="9"/>
      <c r="F310" s="9"/>
      <c r="G310" s="9"/>
      <c r="H310" s="9"/>
      <c r="I310" s="9"/>
      <c r="J310" s="10"/>
      <c r="K310" s="9"/>
      <c r="L310" s="9"/>
      <c r="M310" s="9"/>
      <c r="N310" s="9"/>
      <c r="O310" s="9"/>
      <c r="P310" s="9"/>
      <c r="Q310" s="9"/>
      <c r="R310" s="9"/>
      <c r="S310" s="9"/>
      <c r="T310" s="9"/>
      <c r="U310" s="9"/>
      <c r="V310" s="9"/>
      <c r="W310" s="9"/>
      <c r="X310" s="9"/>
      <c r="Y310" s="9"/>
      <c r="Z310" s="9"/>
    </row>
    <row r="311" spans="1:26" ht="12.75" customHeight="1" x14ac:dyDescent="0.3">
      <c r="A311" s="9"/>
      <c r="B311" s="9"/>
      <c r="C311" s="9"/>
      <c r="D311" s="9"/>
      <c r="E311" s="9"/>
      <c r="F311" s="9"/>
      <c r="G311" s="9"/>
      <c r="H311" s="9"/>
      <c r="I311" s="9"/>
      <c r="J311" s="10"/>
      <c r="K311" s="9"/>
      <c r="L311" s="9"/>
      <c r="M311" s="9"/>
      <c r="N311" s="9"/>
      <c r="O311" s="9"/>
      <c r="P311" s="9"/>
      <c r="Q311" s="9"/>
      <c r="R311" s="9"/>
      <c r="S311" s="9"/>
      <c r="T311" s="9"/>
      <c r="U311" s="9"/>
      <c r="V311" s="9"/>
      <c r="W311" s="9"/>
      <c r="X311" s="9"/>
      <c r="Y311" s="9"/>
      <c r="Z311" s="9"/>
    </row>
    <row r="312" spans="1:26" ht="12.75" customHeight="1" x14ac:dyDescent="0.3">
      <c r="A312" s="9"/>
      <c r="B312" s="9"/>
      <c r="C312" s="9"/>
      <c r="D312" s="9"/>
      <c r="E312" s="9"/>
      <c r="F312" s="9"/>
      <c r="G312" s="9"/>
      <c r="H312" s="9"/>
      <c r="I312" s="9"/>
      <c r="J312" s="10"/>
      <c r="K312" s="9"/>
      <c r="L312" s="9"/>
      <c r="M312" s="9"/>
      <c r="N312" s="9"/>
      <c r="O312" s="9"/>
      <c r="P312" s="9"/>
      <c r="Q312" s="9"/>
      <c r="R312" s="9"/>
      <c r="S312" s="9"/>
      <c r="T312" s="9"/>
      <c r="U312" s="9"/>
      <c r="V312" s="9"/>
      <c r="W312" s="9"/>
      <c r="X312" s="9"/>
      <c r="Y312" s="9"/>
      <c r="Z312" s="9"/>
    </row>
    <row r="313" spans="1:26" ht="12.75" customHeight="1" x14ac:dyDescent="0.3">
      <c r="A313" s="9"/>
      <c r="B313" s="9"/>
      <c r="C313" s="9"/>
      <c r="D313" s="9"/>
      <c r="E313" s="9"/>
      <c r="F313" s="9"/>
      <c r="G313" s="9"/>
      <c r="H313" s="9"/>
      <c r="I313" s="9"/>
      <c r="J313" s="10"/>
      <c r="K313" s="9"/>
      <c r="L313" s="9"/>
      <c r="M313" s="9"/>
      <c r="N313" s="9"/>
      <c r="O313" s="9"/>
      <c r="P313" s="9"/>
      <c r="Q313" s="9"/>
      <c r="R313" s="9"/>
      <c r="S313" s="9"/>
      <c r="T313" s="9"/>
      <c r="U313" s="9"/>
      <c r="V313" s="9"/>
      <c r="W313" s="9"/>
      <c r="X313" s="9"/>
      <c r="Y313" s="9"/>
      <c r="Z313" s="9"/>
    </row>
    <row r="314" spans="1:26" ht="12.75" customHeight="1" x14ac:dyDescent="0.3">
      <c r="A314" s="9"/>
      <c r="B314" s="9"/>
      <c r="C314" s="9"/>
      <c r="D314" s="9"/>
      <c r="E314" s="9"/>
      <c r="F314" s="9"/>
      <c r="G314" s="9"/>
      <c r="H314" s="9"/>
      <c r="I314" s="9"/>
      <c r="J314" s="10"/>
      <c r="K314" s="9"/>
      <c r="L314" s="9"/>
      <c r="M314" s="9"/>
      <c r="N314" s="9"/>
      <c r="O314" s="9"/>
      <c r="P314" s="9"/>
      <c r="Q314" s="9"/>
      <c r="R314" s="9"/>
      <c r="S314" s="9"/>
      <c r="T314" s="9"/>
      <c r="U314" s="9"/>
      <c r="V314" s="9"/>
      <c r="W314" s="9"/>
      <c r="X314" s="9"/>
      <c r="Y314" s="9"/>
      <c r="Z314" s="9"/>
    </row>
    <row r="315" spans="1:26" ht="12.75" customHeight="1" x14ac:dyDescent="0.3">
      <c r="A315" s="9"/>
      <c r="B315" s="9"/>
      <c r="C315" s="9"/>
      <c r="D315" s="9"/>
      <c r="E315" s="9"/>
      <c r="F315" s="9"/>
      <c r="G315" s="9"/>
      <c r="H315" s="9"/>
      <c r="I315" s="9"/>
      <c r="J315" s="10"/>
      <c r="K315" s="9"/>
      <c r="L315" s="9"/>
      <c r="M315" s="9"/>
      <c r="N315" s="9"/>
      <c r="O315" s="9"/>
      <c r="P315" s="9"/>
      <c r="Q315" s="9"/>
      <c r="R315" s="9"/>
      <c r="S315" s="9"/>
      <c r="T315" s="9"/>
      <c r="U315" s="9"/>
      <c r="V315" s="9"/>
      <c r="W315" s="9"/>
      <c r="X315" s="9"/>
      <c r="Y315" s="9"/>
      <c r="Z315" s="9"/>
    </row>
    <row r="316" spans="1:26" ht="12.75" customHeight="1" x14ac:dyDescent="0.3">
      <c r="A316" s="9"/>
      <c r="B316" s="9"/>
      <c r="C316" s="9"/>
      <c r="D316" s="9"/>
      <c r="E316" s="9"/>
      <c r="F316" s="9"/>
      <c r="G316" s="9"/>
      <c r="H316" s="9"/>
      <c r="I316" s="9"/>
      <c r="J316" s="10"/>
      <c r="K316" s="9"/>
      <c r="L316" s="9"/>
      <c r="M316" s="9"/>
      <c r="N316" s="9"/>
      <c r="O316" s="9"/>
      <c r="P316" s="9"/>
      <c r="Q316" s="9"/>
      <c r="R316" s="9"/>
      <c r="S316" s="9"/>
      <c r="T316" s="9"/>
      <c r="U316" s="9"/>
      <c r="V316" s="9"/>
      <c r="W316" s="9"/>
      <c r="X316" s="9"/>
      <c r="Y316" s="9"/>
      <c r="Z316" s="9"/>
    </row>
    <row r="317" spans="1:26" ht="12.75" customHeight="1" x14ac:dyDescent="0.3">
      <c r="A317" s="9"/>
      <c r="B317" s="9"/>
      <c r="C317" s="9"/>
      <c r="D317" s="9"/>
      <c r="E317" s="9"/>
      <c r="F317" s="9"/>
      <c r="G317" s="9"/>
      <c r="H317" s="9"/>
      <c r="I317" s="9"/>
      <c r="J317" s="10"/>
      <c r="K317" s="9"/>
      <c r="L317" s="9"/>
      <c r="M317" s="9"/>
      <c r="N317" s="9"/>
      <c r="O317" s="9"/>
      <c r="P317" s="9"/>
      <c r="Q317" s="9"/>
      <c r="R317" s="9"/>
      <c r="S317" s="9"/>
      <c r="T317" s="9"/>
      <c r="U317" s="9"/>
      <c r="V317" s="9"/>
      <c r="W317" s="9"/>
      <c r="X317" s="9"/>
      <c r="Y317" s="9"/>
      <c r="Z317" s="9"/>
    </row>
    <row r="318" spans="1:26" ht="12.75" customHeight="1" x14ac:dyDescent="0.3">
      <c r="A318" s="9"/>
      <c r="B318" s="9"/>
      <c r="C318" s="9"/>
      <c r="D318" s="9"/>
      <c r="E318" s="9"/>
      <c r="F318" s="9"/>
      <c r="G318" s="9"/>
      <c r="H318" s="9"/>
      <c r="I318" s="9"/>
      <c r="J318" s="10"/>
      <c r="K318" s="9"/>
      <c r="L318" s="9"/>
      <c r="M318" s="9"/>
      <c r="N318" s="9"/>
      <c r="O318" s="9"/>
      <c r="P318" s="9"/>
      <c r="Q318" s="9"/>
      <c r="R318" s="9"/>
      <c r="S318" s="9"/>
      <c r="T318" s="9"/>
      <c r="U318" s="9"/>
      <c r="V318" s="9"/>
      <c r="W318" s="9"/>
      <c r="X318" s="9"/>
      <c r="Y318" s="9"/>
      <c r="Z318" s="9"/>
    </row>
    <row r="319" spans="1:26" ht="12.75" customHeight="1" x14ac:dyDescent="0.3">
      <c r="A319" s="9"/>
      <c r="B319" s="9"/>
      <c r="C319" s="9"/>
      <c r="D319" s="9"/>
      <c r="E319" s="9"/>
      <c r="F319" s="9"/>
      <c r="G319" s="9"/>
      <c r="H319" s="9"/>
      <c r="I319" s="9"/>
      <c r="J319" s="10"/>
      <c r="K319" s="9"/>
      <c r="L319" s="9"/>
      <c r="M319" s="9"/>
      <c r="N319" s="9"/>
      <c r="O319" s="9"/>
      <c r="P319" s="9"/>
      <c r="Q319" s="9"/>
      <c r="R319" s="9"/>
      <c r="S319" s="9"/>
      <c r="T319" s="9"/>
      <c r="U319" s="9"/>
      <c r="V319" s="9"/>
      <c r="W319" s="9"/>
      <c r="X319" s="9"/>
      <c r="Y319" s="9"/>
      <c r="Z319" s="9"/>
    </row>
    <row r="320" spans="1:26" ht="12.75" customHeight="1" x14ac:dyDescent="0.3">
      <c r="A320" s="9"/>
      <c r="B320" s="9"/>
      <c r="C320" s="9"/>
      <c r="D320" s="9"/>
      <c r="E320" s="9"/>
      <c r="F320" s="9"/>
      <c r="G320" s="9"/>
      <c r="H320" s="9"/>
      <c r="I320" s="9"/>
      <c r="J320" s="10"/>
      <c r="K320" s="9"/>
      <c r="L320" s="9"/>
      <c r="M320" s="9"/>
      <c r="N320" s="9"/>
      <c r="O320" s="9"/>
      <c r="P320" s="9"/>
      <c r="Q320" s="9"/>
      <c r="R320" s="9"/>
      <c r="S320" s="9"/>
      <c r="T320" s="9"/>
      <c r="U320" s="9"/>
      <c r="V320" s="9"/>
      <c r="W320" s="9"/>
      <c r="X320" s="9"/>
      <c r="Y320" s="9"/>
      <c r="Z320" s="9"/>
    </row>
    <row r="321" spans="1:26" ht="12.75" customHeight="1" x14ac:dyDescent="0.3">
      <c r="A321" s="9"/>
      <c r="B321" s="9"/>
      <c r="C321" s="9"/>
      <c r="D321" s="9"/>
      <c r="E321" s="9"/>
      <c r="F321" s="9"/>
      <c r="G321" s="9"/>
      <c r="H321" s="9"/>
      <c r="I321" s="9"/>
      <c r="J321" s="10"/>
      <c r="K321" s="9"/>
      <c r="L321" s="9"/>
      <c r="M321" s="9"/>
      <c r="N321" s="9"/>
      <c r="O321" s="9"/>
      <c r="P321" s="9"/>
      <c r="Q321" s="9"/>
      <c r="R321" s="9"/>
      <c r="S321" s="9"/>
      <c r="T321" s="9"/>
      <c r="U321" s="9"/>
      <c r="V321" s="9"/>
      <c r="W321" s="9"/>
      <c r="X321" s="9"/>
      <c r="Y321" s="9"/>
      <c r="Z321" s="9"/>
    </row>
    <row r="322" spans="1:26" ht="12.75" customHeight="1" x14ac:dyDescent="0.3">
      <c r="A322" s="9"/>
      <c r="B322" s="9"/>
      <c r="C322" s="9"/>
      <c r="D322" s="9"/>
      <c r="E322" s="9"/>
      <c r="F322" s="9"/>
      <c r="G322" s="9"/>
      <c r="H322" s="9"/>
      <c r="I322" s="9"/>
      <c r="J322" s="10"/>
      <c r="K322" s="9"/>
      <c r="L322" s="9"/>
      <c r="M322" s="9"/>
      <c r="N322" s="9"/>
      <c r="O322" s="9"/>
      <c r="P322" s="9"/>
      <c r="Q322" s="9"/>
      <c r="R322" s="9"/>
      <c r="S322" s="9"/>
      <c r="T322" s="9"/>
      <c r="U322" s="9"/>
      <c r="V322" s="9"/>
      <c r="W322" s="9"/>
      <c r="X322" s="9"/>
      <c r="Y322" s="9"/>
      <c r="Z322" s="9"/>
    </row>
    <row r="323" spans="1:26" ht="12.75" customHeight="1" x14ac:dyDescent="0.3">
      <c r="A323" s="9"/>
      <c r="B323" s="9"/>
      <c r="C323" s="9"/>
      <c r="D323" s="9"/>
      <c r="E323" s="9"/>
      <c r="F323" s="9"/>
      <c r="G323" s="9"/>
      <c r="H323" s="9"/>
      <c r="I323" s="9"/>
      <c r="J323" s="10"/>
      <c r="K323" s="9"/>
      <c r="L323" s="9"/>
      <c r="M323" s="9"/>
      <c r="N323" s="9"/>
      <c r="O323" s="9"/>
      <c r="P323" s="9"/>
      <c r="Q323" s="9"/>
      <c r="R323" s="9"/>
      <c r="S323" s="9"/>
      <c r="T323" s="9"/>
      <c r="U323" s="9"/>
      <c r="V323" s="9"/>
      <c r="W323" s="9"/>
      <c r="X323" s="9"/>
      <c r="Y323" s="9"/>
      <c r="Z323" s="9"/>
    </row>
    <row r="324" spans="1:26" ht="12.75" customHeight="1" x14ac:dyDescent="0.3">
      <c r="A324" s="9"/>
      <c r="B324" s="9"/>
      <c r="C324" s="9"/>
      <c r="D324" s="9"/>
      <c r="E324" s="9"/>
      <c r="F324" s="9"/>
      <c r="G324" s="9"/>
      <c r="H324" s="9"/>
      <c r="I324" s="9"/>
      <c r="J324" s="10"/>
      <c r="K324" s="9"/>
      <c r="L324" s="9"/>
      <c r="M324" s="9"/>
      <c r="N324" s="9"/>
      <c r="O324" s="9"/>
      <c r="P324" s="9"/>
      <c r="Q324" s="9"/>
      <c r="R324" s="9"/>
      <c r="S324" s="9"/>
      <c r="T324" s="9"/>
      <c r="U324" s="9"/>
      <c r="V324" s="9"/>
      <c r="W324" s="9"/>
      <c r="X324" s="9"/>
      <c r="Y324" s="9"/>
      <c r="Z324" s="9"/>
    </row>
    <row r="325" spans="1:26" ht="12.75" customHeight="1" x14ac:dyDescent="0.3">
      <c r="A325" s="9"/>
      <c r="B325" s="9"/>
      <c r="C325" s="9"/>
      <c r="D325" s="9"/>
      <c r="E325" s="9"/>
      <c r="F325" s="9"/>
      <c r="G325" s="9"/>
      <c r="H325" s="9"/>
      <c r="I325" s="9"/>
      <c r="J325" s="10"/>
      <c r="K325" s="9"/>
      <c r="L325" s="9"/>
      <c r="M325" s="9"/>
      <c r="N325" s="9"/>
      <c r="O325" s="9"/>
      <c r="P325" s="9"/>
      <c r="Q325" s="9"/>
      <c r="R325" s="9"/>
      <c r="S325" s="9"/>
      <c r="T325" s="9"/>
      <c r="U325" s="9"/>
      <c r="V325" s="9"/>
      <c r="W325" s="9"/>
      <c r="X325" s="9"/>
      <c r="Y325" s="9"/>
      <c r="Z325" s="9"/>
    </row>
    <row r="326" spans="1:26" ht="12.75" customHeight="1" x14ac:dyDescent="0.3">
      <c r="A326" s="9"/>
      <c r="B326" s="9"/>
      <c r="C326" s="9"/>
      <c r="D326" s="9"/>
      <c r="E326" s="9"/>
      <c r="F326" s="9"/>
      <c r="G326" s="9"/>
      <c r="H326" s="9"/>
      <c r="I326" s="9"/>
      <c r="J326" s="10"/>
      <c r="K326" s="9"/>
      <c r="L326" s="9"/>
      <c r="M326" s="9"/>
      <c r="N326" s="9"/>
      <c r="O326" s="9"/>
      <c r="P326" s="9"/>
      <c r="Q326" s="9"/>
      <c r="R326" s="9"/>
      <c r="S326" s="9"/>
      <c r="T326" s="9"/>
      <c r="U326" s="9"/>
      <c r="V326" s="9"/>
      <c r="W326" s="9"/>
      <c r="X326" s="9"/>
      <c r="Y326" s="9"/>
      <c r="Z326" s="9"/>
    </row>
    <row r="327" spans="1:26" ht="12.75" customHeight="1" x14ac:dyDescent="0.3">
      <c r="A327" s="9"/>
      <c r="B327" s="9"/>
      <c r="C327" s="9"/>
      <c r="D327" s="9"/>
      <c r="E327" s="9"/>
      <c r="F327" s="9"/>
      <c r="G327" s="9"/>
      <c r="H327" s="9"/>
      <c r="I327" s="9"/>
      <c r="J327" s="10"/>
      <c r="K327" s="9"/>
      <c r="L327" s="9"/>
      <c r="M327" s="9"/>
      <c r="N327" s="9"/>
      <c r="O327" s="9"/>
      <c r="P327" s="9"/>
      <c r="Q327" s="9"/>
      <c r="R327" s="9"/>
      <c r="S327" s="9"/>
      <c r="T327" s="9"/>
      <c r="U327" s="9"/>
      <c r="V327" s="9"/>
      <c r="W327" s="9"/>
      <c r="X327" s="9"/>
      <c r="Y327" s="9"/>
      <c r="Z327" s="9"/>
    </row>
    <row r="328" spans="1:26" ht="12.75" customHeight="1" x14ac:dyDescent="0.3">
      <c r="A328" s="9"/>
      <c r="B328" s="9"/>
      <c r="C328" s="9"/>
      <c r="D328" s="9"/>
      <c r="E328" s="9"/>
      <c r="F328" s="9"/>
      <c r="G328" s="9"/>
      <c r="H328" s="9"/>
      <c r="I328" s="9"/>
      <c r="J328" s="10"/>
      <c r="K328" s="9"/>
      <c r="L328" s="9"/>
      <c r="M328" s="9"/>
      <c r="N328" s="9"/>
      <c r="O328" s="9"/>
      <c r="P328" s="9"/>
      <c r="Q328" s="9"/>
      <c r="R328" s="9"/>
      <c r="S328" s="9"/>
      <c r="T328" s="9"/>
      <c r="U328" s="9"/>
      <c r="V328" s="9"/>
      <c r="W328" s="9"/>
      <c r="X328" s="9"/>
      <c r="Y328" s="9"/>
      <c r="Z328" s="9"/>
    </row>
    <row r="329" spans="1:26" ht="12.75" customHeight="1" x14ac:dyDescent="0.3">
      <c r="A329" s="9"/>
      <c r="B329" s="9"/>
      <c r="C329" s="9"/>
      <c r="D329" s="9"/>
      <c r="E329" s="9"/>
      <c r="F329" s="9"/>
      <c r="G329" s="9"/>
      <c r="H329" s="9"/>
      <c r="I329" s="9"/>
      <c r="J329" s="10"/>
      <c r="K329" s="9"/>
      <c r="L329" s="9"/>
      <c r="M329" s="9"/>
      <c r="N329" s="9"/>
      <c r="O329" s="9"/>
      <c r="P329" s="9"/>
      <c r="Q329" s="9"/>
      <c r="R329" s="9"/>
      <c r="S329" s="9"/>
      <c r="T329" s="9"/>
      <c r="U329" s="9"/>
      <c r="V329" s="9"/>
      <c r="W329" s="9"/>
      <c r="X329" s="9"/>
      <c r="Y329" s="9"/>
      <c r="Z329" s="9"/>
    </row>
    <row r="330" spans="1:26" ht="12.75" customHeight="1" x14ac:dyDescent="0.3">
      <c r="A330" s="9"/>
      <c r="B330" s="9"/>
      <c r="C330" s="9"/>
      <c r="D330" s="9"/>
      <c r="E330" s="9"/>
      <c r="F330" s="9"/>
      <c r="G330" s="9"/>
      <c r="H330" s="9"/>
      <c r="I330" s="9"/>
      <c r="J330" s="10"/>
      <c r="K330" s="9"/>
      <c r="L330" s="9"/>
      <c r="M330" s="9"/>
      <c r="N330" s="9"/>
      <c r="O330" s="9"/>
      <c r="P330" s="9"/>
      <c r="Q330" s="9"/>
      <c r="R330" s="9"/>
      <c r="S330" s="9"/>
      <c r="T330" s="9"/>
      <c r="U330" s="9"/>
      <c r="V330" s="9"/>
      <c r="W330" s="9"/>
      <c r="X330" s="9"/>
      <c r="Y330" s="9"/>
      <c r="Z330" s="9"/>
    </row>
    <row r="331" spans="1:26" ht="12.75" customHeight="1" x14ac:dyDescent="0.3">
      <c r="A331" s="9"/>
      <c r="B331" s="9"/>
      <c r="C331" s="9"/>
      <c r="D331" s="9"/>
      <c r="E331" s="9"/>
      <c r="F331" s="9"/>
      <c r="G331" s="9"/>
      <c r="H331" s="9"/>
      <c r="I331" s="9"/>
      <c r="J331" s="10"/>
      <c r="K331" s="9"/>
      <c r="L331" s="9"/>
      <c r="M331" s="9"/>
      <c r="N331" s="9"/>
      <c r="O331" s="9"/>
      <c r="P331" s="9"/>
      <c r="Q331" s="9"/>
      <c r="R331" s="9"/>
      <c r="S331" s="9"/>
      <c r="T331" s="9"/>
      <c r="U331" s="9"/>
      <c r="V331" s="9"/>
      <c r="W331" s="9"/>
      <c r="X331" s="9"/>
      <c r="Y331" s="9"/>
      <c r="Z331" s="9"/>
    </row>
    <row r="332" spans="1:26" ht="12.75" customHeight="1" x14ac:dyDescent="0.3">
      <c r="A332" s="9"/>
      <c r="B332" s="9"/>
      <c r="C332" s="9"/>
      <c r="D332" s="9"/>
      <c r="E332" s="9"/>
      <c r="F332" s="9"/>
      <c r="G332" s="9"/>
      <c r="H332" s="9"/>
      <c r="I332" s="9"/>
      <c r="J332" s="10"/>
      <c r="K332" s="9"/>
      <c r="L332" s="9"/>
      <c r="M332" s="9"/>
      <c r="N332" s="9"/>
      <c r="O332" s="9"/>
      <c r="P332" s="9"/>
      <c r="Q332" s="9"/>
      <c r="R332" s="9"/>
      <c r="S332" s="9"/>
      <c r="T332" s="9"/>
      <c r="U332" s="9"/>
      <c r="V332" s="9"/>
      <c r="W332" s="9"/>
      <c r="X332" s="9"/>
      <c r="Y332" s="9"/>
      <c r="Z332" s="9"/>
    </row>
    <row r="333" spans="1:26" ht="12.75" customHeight="1" x14ac:dyDescent="0.3">
      <c r="A333" s="9"/>
      <c r="B333" s="9"/>
      <c r="C333" s="9"/>
      <c r="D333" s="9"/>
      <c r="E333" s="9"/>
      <c r="F333" s="9"/>
      <c r="G333" s="9"/>
      <c r="H333" s="9"/>
      <c r="I333" s="9"/>
      <c r="J333" s="10"/>
      <c r="K333" s="9"/>
      <c r="L333" s="9"/>
      <c r="M333" s="9"/>
      <c r="N333" s="9"/>
      <c r="O333" s="9"/>
      <c r="P333" s="9"/>
      <c r="Q333" s="9"/>
      <c r="R333" s="9"/>
      <c r="S333" s="9"/>
      <c r="T333" s="9"/>
      <c r="U333" s="9"/>
      <c r="V333" s="9"/>
      <c r="W333" s="9"/>
      <c r="X333" s="9"/>
      <c r="Y333" s="9"/>
      <c r="Z333" s="9"/>
    </row>
    <row r="334" spans="1:26" ht="12.75" customHeight="1" x14ac:dyDescent="0.3">
      <c r="A334" s="9"/>
      <c r="B334" s="9"/>
      <c r="C334" s="9"/>
      <c r="D334" s="9"/>
      <c r="E334" s="9"/>
      <c r="F334" s="9"/>
      <c r="G334" s="9"/>
      <c r="H334" s="9"/>
      <c r="I334" s="9"/>
      <c r="J334" s="10"/>
      <c r="K334" s="9"/>
      <c r="L334" s="9"/>
      <c r="M334" s="9"/>
      <c r="N334" s="9"/>
      <c r="O334" s="9"/>
      <c r="P334" s="9"/>
      <c r="Q334" s="9"/>
      <c r="R334" s="9"/>
      <c r="S334" s="9"/>
      <c r="T334" s="9"/>
      <c r="U334" s="9"/>
      <c r="V334" s="9"/>
      <c r="W334" s="9"/>
      <c r="X334" s="9"/>
      <c r="Y334" s="9"/>
      <c r="Z334" s="9"/>
    </row>
    <row r="335" spans="1:26" ht="12.75" customHeight="1" x14ac:dyDescent="0.3">
      <c r="A335" s="9"/>
      <c r="B335" s="9"/>
      <c r="C335" s="9"/>
      <c r="D335" s="9"/>
      <c r="E335" s="9"/>
      <c r="F335" s="9"/>
      <c r="G335" s="9"/>
      <c r="H335" s="9"/>
      <c r="I335" s="9"/>
      <c r="J335" s="10"/>
      <c r="K335" s="9"/>
      <c r="L335" s="9"/>
      <c r="M335" s="9"/>
      <c r="N335" s="9"/>
      <c r="O335" s="9"/>
      <c r="P335" s="9"/>
      <c r="Q335" s="9"/>
      <c r="R335" s="9"/>
      <c r="S335" s="9"/>
      <c r="T335" s="9"/>
      <c r="U335" s="9"/>
      <c r="V335" s="9"/>
      <c r="W335" s="9"/>
      <c r="X335" s="9"/>
      <c r="Y335" s="9"/>
      <c r="Z335" s="9"/>
    </row>
    <row r="336" spans="1:26" ht="12.75" customHeight="1" x14ac:dyDescent="0.3">
      <c r="A336" s="9"/>
      <c r="B336" s="9"/>
      <c r="C336" s="9"/>
      <c r="D336" s="9"/>
      <c r="E336" s="9"/>
      <c r="F336" s="9"/>
      <c r="G336" s="9"/>
      <c r="H336" s="9"/>
      <c r="I336" s="9"/>
      <c r="J336" s="10"/>
      <c r="K336" s="9"/>
      <c r="L336" s="9"/>
      <c r="M336" s="9"/>
      <c r="N336" s="9"/>
      <c r="O336" s="9"/>
      <c r="P336" s="9"/>
      <c r="Q336" s="9"/>
      <c r="R336" s="9"/>
      <c r="S336" s="9"/>
      <c r="T336" s="9"/>
      <c r="U336" s="9"/>
      <c r="V336" s="9"/>
      <c r="W336" s="9"/>
      <c r="X336" s="9"/>
      <c r="Y336" s="9"/>
      <c r="Z336" s="9"/>
    </row>
    <row r="337" spans="1:26" ht="12.75" customHeight="1" x14ac:dyDescent="0.3">
      <c r="A337" s="9"/>
      <c r="B337" s="9"/>
      <c r="C337" s="9"/>
      <c r="D337" s="9"/>
      <c r="E337" s="9"/>
      <c r="F337" s="9"/>
      <c r="G337" s="9"/>
      <c r="H337" s="9"/>
      <c r="I337" s="9"/>
      <c r="J337" s="10"/>
      <c r="K337" s="9"/>
      <c r="L337" s="9"/>
      <c r="M337" s="9"/>
      <c r="N337" s="9"/>
      <c r="O337" s="9"/>
      <c r="P337" s="9"/>
      <c r="Q337" s="9"/>
      <c r="R337" s="9"/>
      <c r="S337" s="9"/>
      <c r="T337" s="9"/>
      <c r="U337" s="9"/>
      <c r="V337" s="9"/>
      <c r="W337" s="9"/>
      <c r="X337" s="9"/>
      <c r="Y337" s="9"/>
      <c r="Z337" s="9"/>
    </row>
    <row r="338" spans="1:26" ht="12.75" customHeight="1" x14ac:dyDescent="0.3">
      <c r="A338" s="9"/>
      <c r="B338" s="9"/>
      <c r="C338" s="9"/>
      <c r="D338" s="9"/>
      <c r="E338" s="9"/>
      <c r="F338" s="9"/>
      <c r="G338" s="9"/>
      <c r="H338" s="9"/>
      <c r="I338" s="9"/>
      <c r="J338" s="10"/>
      <c r="K338" s="9"/>
      <c r="L338" s="9"/>
      <c r="M338" s="9"/>
      <c r="N338" s="9"/>
      <c r="O338" s="9"/>
      <c r="P338" s="9"/>
      <c r="Q338" s="9"/>
      <c r="R338" s="9"/>
      <c r="S338" s="9"/>
      <c r="T338" s="9"/>
      <c r="U338" s="9"/>
      <c r="V338" s="9"/>
      <c r="W338" s="9"/>
      <c r="X338" s="9"/>
      <c r="Y338" s="9"/>
      <c r="Z338" s="9"/>
    </row>
    <row r="339" spans="1:26" ht="12.75" customHeight="1" x14ac:dyDescent="0.3">
      <c r="A339" s="9"/>
      <c r="B339" s="9"/>
      <c r="C339" s="9"/>
      <c r="D339" s="9"/>
      <c r="E339" s="9"/>
      <c r="F339" s="9"/>
      <c r="G339" s="9"/>
      <c r="H339" s="9"/>
      <c r="I339" s="9"/>
      <c r="J339" s="10"/>
      <c r="K339" s="9"/>
      <c r="L339" s="9"/>
      <c r="M339" s="9"/>
      <c r="N339" s="9"/>
      <c r="O339" s="9"/>
      <c r="P339" s="9"/>
      <c r="Q339" s="9"/>
      <c r="R339" s="9"/>
      <c r="S339" s="9"/>
      <c r="T339" s="9"/>
      <c r="U339" s="9"/>
      <c r="V339" s="9"/>
      <c r="W339" s="9"/>
      <c r="X339" s="9"/>
      <c r="Y339" s="9"/>
      <c r="Z339" s="9"/>
    </row>
    <row r="340" spans="1:26" ht="12.75" customHeight="1" x14ac:dyDescent="0.3">
      <c r="A340" s="9"/>
      <c r="B340" s="9"/>
      <c r="C340" s="9"/>
      <c r="D340" s="9"/>
      <c r="E340" s="9"/>
      <c r="F340" s="9"/>
      <c r="G340" s="9"/>
      <c r="H340" s="9"/>
      <c r="I340" s="9"/>
      <c r="J340" s="10"/>
      <c r="K340" s="9"/>
      <c r="L340" s="9"/>
      <c r="M340" s="9"/>
      <c r="N340" s="9"/>
      <c r="O340" s="9"/>
      <c r="P340" s="9"/>
      <c r="Q340" s="9"/>
      <c r="R340" s="9"/>
      <c r="S340" s="9"/>
      <c r="T340" s="9"/>
      <c r="U340" s="9"/>
      <c r="V340" s="9"/>
      <c r="W340" s="9"/>
      <c r="X340" s="9"/>
      <c r="Y340" s="9"/>
      <c r="Z340" s="9"/>
    </row>
    <row r="341" spans="1:26" ht="12.75" customHeight="1" x14ac:dyDescent="0.3">
      <c r="A341" s="9"/>
      <c r="B341" s="9"/>
      <c r="C341" s="9"/>
      <c r="D341" s="9"/>
      <c r="E341" s="9"/>
      <c r="F341" s="9"/>
      <c r="G341" s="9"/>
      <c r="H341" s="9"/>
      <c r="I341" s="9"/>
      <c r="J341" s="10"/>
      <c r="K341" s="9"/>
      <c r="L341" s="9"/>
      <c r="M341" s="9"/>
      <c r="N341" s="9"/>
      <c r="O341" s="9"/>
      <c r="P341" s="9"/>
      <c r="Q341" s="9"/>
      <c r="R341" s="9"/>
      <c r="S341" s="9"/>
      <c r="T341" s="9"/>
      <c r="U341" s="9"/>
      <c r="V341" s="9"/>
      <c r="W341" s="9"/>
      <c r="X341" s="9"/>
      <c r="Y341" s="9"/>
      <c r="Z341" s="9"/>
    </row>
    <row r="342" spans="1:26" ht="12.75" customHeight="1" x14ac:dyDescent="0.3">
      <c r="A342" s="9"/>
      <c r="B342" s="9"/>
      <c r="C342" s="9"/>
      <c r="D342" s="9"/>
      <c r="E342" s="9"/>
      <c r="F342" s="9"/>
      <c r="G342" s="9"/>
      <c r="H342" s="9"/>
      <c r="I342" s="9"/>
      <c r="J342" s="10"/>
      <c r="K342" s="9"/>
      <c r="L342" s="9"/>
      <c r="M342" s="9"/>
      <c r="N342" s="9"/>
      <c r="O342" s="9"/>
      <c r="P342" s="9"/>
      <c r="Q342" s="9"/>
      <c r="R342" s="9"/>
      <c r="S342" s="9"/>
      <c r="T342" s="9"/>
      <c r="U342" s="9"/>
      <c r="V342" s="9"/>
      <c r="W342" s="9"/>
      <c r="X342" s="9"/>
      <c r="Y342" s="9"/>
      <c r="Z342" s="9"/>
    </row>
    <row r="343" spans="1:26" ht="12.75" customHeight="1" x14ac:dyDescent="0.3">
      <c r="A343" s="9"/>
      <c r="B343" s="9"/>
      <c r="C343" s="9"/>
      <c r="D343" s="9"/>
      <c r="E343" s="9"/>
      <c r="F343" s="9"/>
      <c r="G343" s="9"/>
      <c r="H343" s="9"/>
      <c r="I343" s="9"/>
      <c r="J343" s="10"/>
      <c r="K343" s="9"/>
      <c r="L343" s="9"/>
      <c r="M343" s="9"/>
      <c r="N343" s="9"/>
      <c r="O343" s="9"/>
      <c r="P343" s="9"/>
      <c r="Q343" s="9"/>
      <c r="R343" s="9"/>
      <c r="S343" s="9"/>
      <c r="T343" s="9"/>
      <c r="U343" s="9"/>
      <c r="V343" s="9"/>
      <c r="W343" s="9"/>
      <c r="X343" s="9"/>
      <c r="Y343" s="9"/>
      <c r="Z343" s="9"/>
    </row>
    <row r="344" spans="1:26" ht="12.75" customHeight="1" x14ac:dyDescent="0.3">
      <c r="A344" s="9"/>
      <c r="B344" s="9"/>
      <c r="C344" s="9"/>
      <c r="D344" s="9"/>
      <c r="E344" s="9"/>
      <c r="F344" s="9"/>
      <c r="G344" s="9"/>
      <c r="H344" s="9"/>
      <c r="I344" s="9"/>
      <c r="J344" s="10"/>
      <c r="K344" s="9"/>
      <c r="L344" s="9"/>
      <c r="M344" s="9"/>
      <c r="N344" s="9"/>
      <c r="O344" s="9"/>
      <c r="P344" s="9"/>
      <c r="Q344" s="9"/>
      <c r="R344" s="9"/>
      <c r="S344" s="9"/>
      <c r="T344" s="9"/>
      <c r="U344" s="9"/>
      <c r="V344" s="9"/>
      <c r="W344" s="9"/>
      <c r="X344" s="9"/>
      <c r="Y344" s="9"/>
      <c r="Z344" s="9"/>
    </row>
    <row r="345" spans="1:26" ht="12.75" customHeight="1" x14ac:dyDescent="0.3">
      <c r="A345" s="9"/>
      <c r="B345" s="9"/>
      <c r="C345" s="9"/>
      <c r="D345" s="9"/>
      <c r="E345" s="9"/>
      <c r="F345" s="9"/>
      <c r="G345" s="9"/>
      <c r="H345" s="9"/>
      <c r="I345" s="9"/>
      <c r="J345" s="10"/>
      <c r="K345" s="9"/>
      <c r="L345" s="9"/>
      <c r="M345" s="9"/>
      <c r="N345" s="9"/>
      <c r="O345" s="9"/>
      <c r="P345" s="9"/>
      <c r="Q345" s="9"/>
      <c r="R345" s="9"/>
      <c r="S345" s="9"/>
      <c r="T345" s="9"/>
      <c r="U345" s="9"/>
      <c r="V345" s="9"/>
      <c r="W345" s="9"/>
      <c r="X345" s="9"/>
      <c r="Y345" s="9"/>
      <c r="Z345" s="9"/>
    </row>
    <row r="346" spans="1:26" ht="12.75" customHeight="1" x14ac:dyDescent="0.3">
      <c r="A346" s="9"/>
      <c r="B346" s="9"/>
      <c r="C346" s="9"/>
      <c r="D346" s="9"/>
      <c r="E346" s="9"/>
      <c r="F346" s="9"/>
      <c r="G346" s="9"/>
      <c r="H346" s="9"/>
      <c r="I346" s="9"/>
      <c r="J346" s="10"/>
      <c r="K346" s="9"/>
      <c r="L346" s="9"/>
      <c r="M346" s="9"/>
      <c r="N346" s="9"/>
      <c r="O346" s="9"/>
      <c r="P346" s="9"/>
      <c r="Q346" s="9"/>
      <c r="R346" s="9"/>
      <c r="S346" s="9"/>
      <c r="T346" s="9"/>
      <c r="U346" s="9"/>
      <c r="V346" s="9"/>
      <c r="W346" s="9"/>
      <c r="X346" s="9"/>
      <c r="Y346" s="9"/>
      <c r="Z346" s="9"/>
    </row>
    <row r="347" spans="1:26" ht="12.75" customHeight="1" x14ac:dyDescent="0.3">
      <c r="A347" s="9"/>
      <c r="B347" s="9"/>
      <c r="C347" s="9"/>
      <c r="D347" s="9"/>
      <c r="E347" s="9"/>
      <c r="F347" s="9"/>
      <c r="G347" s="9"/>
      <c r="H347" s="9"/>
      <c r="I347" s="9"/>
      <c r="J347" s="10"/>
      <c r="K347" s="9"/>
      <c r="L347" s="9"/>
      <c r="M347" s="9"/>
      <c r="N347" s="9"/>
      <c r="O347" s="9"/>
      <c r="P347" s="9"/>
      <c r="Q347" s="9"/>
      <c r="R347" s="9"/>
      <c r="S347" s="9"/>
      <c r="T347" s="9"/>
      <c r="U347" s="9"/>
      <c r="V347" s="9"/>
      <c r="W347" s="9"/>
      <c r="X347" s="9"/>
      <c r="Y347" s="9"/>
      <c r="Z347" s="9"/>
    </row>
    <row r="348" spans="1:26" ht="12.75" customHeight="1" x14ac:dyDescent="0.3">
      <c r="A348" s="9"/>
      <c r="B348" s="9"/>
      <c r="C348" s="9"/>
      <c r="D348" s="9"/>
      <c r="E348" s="9"/>
      <c r="F348" s="9"/>
      <c r="G348" s="9"/>
      <c r="H348" s="9"/>
      <c r="I348" s="9"/>
      <c r="J348" s="10"/>
      <c r="K348" s="9"/>
      <c r="L348" s="9"/>
      <c r="M348" s="9"/>
      <c r="N348" s="9"/>
      <c r="O348" s="9"/>
      <c r="P348" s="9"/>
      <c r="Q348" s="9"/>
      <c r="R348" s="9"/>
      <c r="S348" s="9"/>
      <c r="T348" s="9"/>
      <c r="U348" s="9"/>
      <c r="V348" s="9"/>
      <c r="W348" s="9"/>
      <c r="X348" s="9"/>
      <c r="Y348" s="9"/>
      <c r="Z348" s="9"/>
    </row>
    <row r="349" spans="1:26" ht="12.75" customHeight="1" x14ac:dyDescent="0.3">
      <c r="A349" s="9"/>
      <c r="B349" s="9"/>
      <c r="C349" s="9"/>
      <c r="D349" s="9"/>
      <c r="E349" s="9"/>
      <c r="F349" s="9"/>
      <c r="G349" s="9"/>
      <c r="H349" s="9"/>
      <c r="I349" s="9"/>
      <c r="J349" s="10"/>
      <c r="K349" s="9"/>
      <c r="L349" s="9"/>
      <c r="M349" s="9"/>
      <c r="N349" s="9"/>
      <c r="O349" s="9"/>
      <c r="P349" s="9"/>
      <c r="Q349" s="9"/>
      <c r="R349" s="9"/>
      <c r="S349" s="9"/>
      <c r="T349" s="9"/>
      <c r="U349" s="9"/>
      <c r="V349" s="9"/>
      <c r="W349" s="9"/>
      <c r="X349" s="9"/>
      <c r="Y349" s="9"/>
      <c r="Z349" s="9"/>
    </row>
    <row r="350" spans="1:26" ht="12.75" customHeight="1" x14ac:dyDescent="0.3">
      <c r="A350" s="9"/>
      <c r="B350" s="9"/>
      <c r="C350" s="9"/>
      <c r="D350" s="9"/>
      <c r="E350" s="9"/>
      <c r="F350" s="9"/>
      <c r="G350" s="9"/>
      <c r="H350" s="9"/>
      <c r="I350" s="9"/>
      <c r="J350" s="10"/>
      <c r="K350" s="9"/>
      <c r="L350" s="9"/>
      <c r="M350" s="9"/>
      <c r="N350" s="9"/>
      <c r="O350" s="9"/>
      <c r="P350" s="9"/>
      <c r="Q350" s="9"/>
      <c r="R350" s="9"/>
      <c r="S350" s="9"/>
      <c r="T350" s="9"/>
      <c r="U350" s="9"/>
      <c r="V350" s="9"/>
      <c r="W350" s="9"/>
      <c r="X350" s="9"/>
      <c r="Y350" s="9"/>
      <c r="Z350" s="9"/>
    </row>
    <row r="351" spans="1:26" ht="12.75" customHeight="1" x14ac:dyDescent="0.3">
      <c r="A351" s="9"/>
      <c r="B351" s="9"/>
      <c r="C351" s="9"/>
      <c r="D351" s="9"/>
      <c r="E351" s="9"/>
      <c r="F351" s="9"/>
      <c r="G351" s="9"/>
      <c r="H351" s="9"/>
      <c r="I351" s="9"/>
      <c r="J351" s="10"/>
      <c r="K351" s="9"/>
      <c r="L351" s="9"/>
      <c r="M351" s="9"/>
      <c r="N351" s="9"/>
      <c r="O351" s="9"/>
      <c r="P351" s="9"/>
      <c r="Q351" s="9"/>
      <c r="R351" s="9"/>
      <c r="S351" s="9"/>
      <c r="T351" s="9"/>
      <c r="U351" s="9"/>
      <c r="V351" s="9"/>
      <c r="W351" s="9"/>
      <c r="X351" s="9"/>
      <c r="Y351" s="9"/>
      <c r="Z351" s="9"/>
    </row>
    <row r="352" spans="1:26" ht="12.75" customHeight="1" x14ac:dyDescent="0.3">
      <c r="A352" s="9"/>
      <c r="B352" s="9"/>
      <c r="C352" s="9"/>
      <c r="D352" s="9"/>
      <c r="E352" s="9"/>
      <c r="F352" s="9"/>
      <c r="G352" s="9"/>
      <c r="H352" s="9"/>
      <c r="I352" s="9"/>
      <c r="J352" s="10"/>
      <c r="K352" s="9"/>
      <c r="L352" s="9"/>
      <c r="M352" s="9"/>
      <c r="N352" s="9"/>
      <c r="O352" s="9"/>
      <c r="P352" s="9"/>
      <c r="Q352" s="9"/>
      <c r="R352" s="9"/>
      <c r="S352" s="9"/>
      <c r="T352" s="9"/>
      <c r="U352" s="9"/>
      <c r="V352" s="9"/>
      <c r="W352" s="9"/>
      <c r="X352" s="9"/>
      <c r="Y352" s="9"/>
      <c r="Z352" s="9"/>
    </row>
    <row r="353" spans="1:26" ht="12.75" customHeight="1" x14ac:dyDescent="0.3">
      <c r="A353" s="9"/>
      <c r="B353" s="9"/>
      <c r="C353" s="9"/>
      <c r="D353" s="9"/>
      <c r="E353" s="9"/>
      <c r="F353" s="9"/>
      <c r="G353" s="9"/>
      <c r="H353" s="9"/>
      <c r="I353" s="9"/>
      <c r="J353" s="10"/>
      <c r="K353" s="9"/>
      <c r="L353" s="9"/>
      <c r="M353" s="9"/>
      <c r="N353" s="9"/>
      <c r="O353" s="9"/>
      <c r="P353" s="9"/>
      <c r="Q353" s="9"/>
      <c r="R353" s="9"/>
      <c r="S353" s="9"/>
      <c r="T353" s="9"/>
      <c r="U353" s="9"/>
      <c r="V353" s="9"/>
      <c r="W353" s="9"/>
      <c r="X353" s="9"/>
      <c r="Y353" s="9"/>
      <c r="Z353" s="9"/>
    </row>
    <row r="354" spans="1:26" ht="12.75" customHeight="1" x14ac:dyDescent="0.3">
      <c r="A354" s="9"/>
      <c r="B354" s="9"/>
      <c r="C354" s="9"/>
      <c r="D354" s="9"/>
      <c r="E354" s="9"/>
      <c r="F354" s="9"/>
      <c r="G354" s="9"/>
      <c r="H354" s="9"/>
      <c r="I354" s="9"/>
      <c r="J354" s="10"/>
      <c r="K354" s="9"/>
      <c r="L354" s="9"/>
      <c r="M354" s="9"/>
      <c r="N354" s="9"/>
      <c r="O354" s="9"/>
      <c r="P354" s="9"/>
      <c r="Q354" s="9"/>
      <c r="R354" s="9"/>
      <c r="S354" s="9"/>
      <c r="T354" s="9"/>
      <c r="U354" s="9"/>
      <c r="V354" s="9"/>
      <c r="W354" s="9"/>
      <c r="X354" s="9"/>
      <c r="Y354" s="9"/>
      <c r="Z354" s="9"/>
    </row>
    <row r="355" spans="1:26" ht="12.75" customHeight="1" x14ac:dyDescent="0.3">
      <c r="A355" s="9"/>
      <c r="B355" s="9"/>
      <c r="C355" s="9"/>
      <c r="D355" s="9"/>
      <c r="E355" s="9"/>
      <c r="F355" s="9"/>
      <c r="G355" s="9"/>
      <c r="H355" s="9"/>
      <c r="I355" s="9"/>
      <c r="J355" s="10"/>
      <c r="K355" s="9"/>
      <c r="L355" s="9"/>
      <c r="M355" s="9"/>
      <c r="N355" s="9"/>
      <c r="O355" s="9"/>
      <c r="P355" s="9"/>
      <c r="Q355" s="9"/>
      <c r="R355" s="9"/>
      <c r="S355" s="9"/>
      <c r="T355" s="9"/>
      <c r="U355" s="9"/>
      <c r="V355" s="9"/>
      <c r="W355" s="9"/>
      <c r="X355" s="9"/>
      <c r="Y355" s="9"/>
      <c r="Z355" s="9"/>
    </row>
    <row r="356" spans="1:26" ht="12.75" customHeight="1" x14ac:dyDescent="0.3">
      <c r="A356" s="9"/>
      <c r="B356" s="9"/>
      <c r="C356" s="9"/>
      <c r="D356" s="9"/>
      <c r="E356" s="9"/>
      <c r="F356" s="9"/>
      <c r="G356" s="9"/>
      <c r="H356" s="9"/>
      <c r="I356" s="9"/>
      <c r="J356" s="10"/>
      <c r="K356" s="9"/>
      <c r="L356" s="9"/>
      <c r="M356" s="9"/>
      <c r="N356" s="9"/>
      <c r="O356" s="9"/>
      <c r="P356" s="9"/>
      <c r="Q356" s="9"/>
      <c r="R356" s="9"/>
      <c r="S356" s="9"/>
      <c r="T356" s="9"/>
      <c r="U356" s="9"/>
      <c r="V356" s="9"/>
      <c r="W356" s="9"/>
      <c r="X356" s="9"/>
      <c r="Y356" s="9"/>
      <c r="Z356" s="9"/>
    </row>
    <row r="357" spans="1:26" ht="12.75" customHeight="1" x14ac:dyDescent="0.3">
      <c r="A357" s="9"/>
      <c r="B357" s="9"/>
      <c r="C357" s="9"/>
      <c r="D357" s="9"/>
      <c r="E357" s="9"/>
      <c r="F357" s="9"/>
      <c r="G357" s="9"/>
      <c r="H357" s="9"/>
      <c r="I357" s="9"/>
      <c r="J357" s="10"/>
      <c r="K357" s="9"/>
      <c r="L357" s="9"/>
      <c r="M357" s="9"/>
      <c r="N357" s="9"/>
      <c r="O357" s="9"/>
      <c r="P357" s="9"/>
      <c r="Q357" s="9"/>
      <c r="R357" s="9"/>
      <c r="S357" s="9"/>
      <c r="T357" s="9"/>
      <c r="U357" s="9"/>
      <c r="V357" s="9"/>
      <c r="W357" s="9"/>
      <c r="X357" s="9"/>
      <c r="Y357" s="9"/>
      <c r="Z357" s="9"/>
    </row>
    <row r="358" spans="1:26" ht="12.75" customHeight="1" x14ac:dyDescent="0.3">
      <c r="A358" s="9"/>
      <c r="B358" s="9"/>
      <c r="C358" s="9"/>
      <c r="D358" s="9"/>
      <c r="E358" s="9"/>
      <c r="F358" s="9"/>
      <c r="G358" s="9"/>
      <c r="H358" s="9"/>
      <c r="I358" s="9"/>
      <c r="J358" s="10"/>
      <c r="K358" s="9"/>
      <c r="L358" s="9"/>
      <c r="M358" s="9"/>
      <c r="N358" s="9"/>
      <c r="O358" s="9"/>
      <c r="P358" s="9"/>
      <c r="Q358" s="9"/>
      <c r="R358" s="9"/>
      <c r="S358" s="9"/>
      <c r="T358" s="9"/>
      <c r="U358" s="9"/>
      <c r="V358" s="9"/>
      <c r="W358" s="9"/>
      <c r="X358" s="9"/>
      <c r="Y358" s="9"/>
      <c r="Z358" s="9"/>
    </row>
    <row r="359" spans="1:26" ht="12.75" customHeight="1" x14ac:dyDescent="0.3">
      <c r="A359" s="9"/>
      <c r="B359" s="9"/>
      <c r="C359" s="9"/>
      <c r="D359" s="9"/>
      <c r="E359" s="9"/>
      <c r="F359" s="9"/>
      <c r="G359" s="9"/>
      <c r="H359" s="9"/>
      <c r="I359" s="9"/>
      <c r="J359" s="10"/>
      <c r="K359" s="9"/>
      <c r="L359" s="9"/>
      <c r="M359" s="9"/>
      <c r="N359" s="9"/>
      <c r="O359" s="9"/>
      <c r="P359" s="9"/>
      <c r="Q359" s="9"/>
      <c r="R359" s="9"/>
      <c r="S359" s="9"/>
      <c r="T359" s="9"/>
      <c r="U359" s="9"/>
      <c r="V359" s="9"/>
      <c r="W359" s="9"/>
      <c r="X359" s="9"/>
      <c r="Y359" s="9"/>
      <c r="Z359" s="9"/>
    </row>
    <row r="360" spans="1:26" ht="12.75" customHeight="1" x14ac:dyDescent="0.3">
      <c r="A360" s="9"/>
      <c r="B360" s="9"/>
      <c r="C360" s="9"/>
      <c r="D360" s="9"/>
      <c r="E360" s="9"/>
      <c r="F360" s="9"/>
      <c r="G360" s="9"/>
      <c r="H360" s="9"/>
      <c r="I360" s="9"/>
      <c r="J360" s="10"/>
      <c r="K360" s="9"/>
      <c r="L360" s="9"/>
      <c r="M360" s="9"/>
      <c r="N360" s="9"/>
      <c r="O360" s="9"/>
      <c r="P360" s="9"/>
      <c r="Q360" s="9"/>
      <c r="R360" s="9"/>
      <c r="S360" s="9"/>
      <c r="T360" s="9"/>
      <c r="U360" s="9"/>
      <c r="V360" s="9"/>
      <c r="W360" s="9"/>
      <c r="X360" s="9"/>
      <c r="Y360" s="9"/>
      <c r="Z360" s="9"/>
    </row>
    <row r="361" spans="1:26" ht="12.75" customHeight="1" x14ac:dyDescent="0.3">
      <c r="A361" s="9"/>
      <c r="B361" s="9"/>
      <c r="C361" s="9"/>
      <c r="D361" s="9"/>
      <c r="E361" s="9"/>
      <c r="F361" s="9"/>
      <c r="G361" s="9"/>
      <c r="H361" s="9"/>
      <c r="I361" s="9"/>
      <c r="J361" s="10"/>
      <c r="K361" s="9"/>
      <c r="L361" s="9"/>
      <c r="M361" s="9"/>
      <c r="N361" s="9"/>
      <c r="O361" s="9"/>
      <c r="P361" s="9"/>
      <c r="Q361" s="9"/>
      <c r="R361" s="9"/>
      <c r="S361" s="9"/>
      <c r="T361" s="9"/>
      <c r="U361" s="9"/>
      <c r="V361" s="9"/>
      <c r="W361" s="9"/>
      <c r="X361" s="9"/>
      <c r="Y361" s="9"/>
      <c r="Z361" s="9"/>
    </row>
    <row r="362" spans="1:26" ht="12.75" customHeight="1" x14ac:dyDescent="0.3">
      <c r="A362" s="9"/>
      <c r="B362" s="9"/>
      <c r="C362" s="9"/>
      <c r="D362" s="9"/>
      <c r="E362" s="9"/>
      <c r="F362" s="9"/>
      <c r="G362" s="9"/>
      <c r="H362" s="9"/>
      <c r="I362" s="9"/>
      <c r="J362" s="10"/>
      <c r="K362" s="9"/>
      <c r="L362" s="9"/>
      <c r="M362" s="9"/>
      <c r="N362" s="9"/>
      <c r="O362" s="9"/>
      <c r="P362" s="9"/>
      <c r="Q362" s="9"/>
      <c r="R362" s="9"/>
      <c r="S362" s="9"/>
      <c r="T362" s="9"/>
      <c r="U362" s="9"/>
      <c r="V362" s="9"/>
      <c r="W362" s="9"/>
      <c r="X362" s="9"/>
      <c r="Y362" s="9"/>
      <c r="Z362" s="9"/>
    </row>
    <row r="363" spans="1:26" ht="12.75" customHeight="1" x14ac:dyDescent="0.3">
      <c r="A363" s="9"/>
      <c r="B363" s="9"/>
      <c r="C363" s="9"/>
      <c r="D363" s="9"/>
      <c r="E363" s="9"/>
      <c r="F363" s="9"/>
      <c r="G363" s="9"/>
      <c r="H363" s="9"/>
      <c r="I363" s="9"/>
      <c r="J363" s="10"/>
      <c r="K363" s="9"/>
      <c r="L363" s="9"/>
      <c r="M363" s="9"/>
      <c r="N363" s="9"/>
      <c r="O363" s="9"/>
      <c r="P363" s="9"/>
      <c r="Q363" s="9"/>
      <c r="R363" s="9"/>
      <c r="S363" s="9"/>
      <c r="T363" s="9"/>
      <c r="U363" s="9"/>
      <c r="V363" s="9"/>
      <c r="W363" s="9"/>
      <c r="X363" s="9"/>
      <c r="Y363" s="9"/>
      <c r="Z363" s="9"/>
    </row>
    <row r="364" spans="1:26" ht="12.75" customHeight="1" x14ac:dyDescent="0.3">
      <c r="A364" s="9"/>
      <c r="B364" s="9"/>
      <c r="C364" s="9"/>
      <c r="D364" s="9"/>
      <c r="E364" s="9"/>
      <c r="F364" s="9"/>
      <c r="G364" s="9"/>
      <c r="H364" s="9"/>
      <c r="I364" s="9"/>
      <c r="J364" s="10"/>
      <c r="K364" s="9"/>
      <c r="L364" s="9"/>
      <c r="M364" s="9"/>
      <c r="N364" s="9"/>
      <c r="O364" s="9"/>
      <c r="P364" s="9"/>
      <c r="Q364" s="9"/>
      <c r="R364" s="9"/>
      <c r="S364" s="9"/>
      <c r="T364" s="9"/>
      <c r="U364" s="9"/>
      <c r="V364" s="9"/>
      <c r="W364" s="9"/>
      <c r="X364" s="9"/>
      <c r="Y364" s="9"/>
      <c r="Z364" s="9"/>
    </row>
    <row r="365" spans="1:26" ht="12.75" customHeight="1" x14ac:dyDescent="0.3">
      <c r="A365" s="9"/>
      <c r="B365" s="9"/>
      <c r="C365" s="9"/>
      <c r="D365" s="9"/>
      <c r="E365" s="9"/>
      <c r="F365" s="9"/>
      <c r="G365" s="9"/>
      <c r="H365" s="9"/>
      <c r="I365" s="9"/>
      <c r="J365" s="10"/>
      <c r="K365" s="9"/>
      <c r="L365" s="9"/>
      <c r="M365" s="9"/>
      <c r="N365" s="9"/>
      <c r="O365" s="9"/>
      <c r="P365" s="9"/>
      <c r="Q365" s="9"/>
      <c r="R365" s="9"/>
      <c r="S365" s="9"/>
      <c r="T365" s="9"/>
      <c r="U365" s="9"/>
      <c r="V365" s="9"/>
      <c r="W365" s="9"/>
      <c r="X365" s="9"/>
      <c r="Y365" s="9"/>
      <c r="Z365" s="9"/>
    </row>
    <row r="366" spans="1:26" ht="12.75" customHeight="1" x14ac:dyDescent="0.3">
      <c r="A366" s="9"/>
      <c r="B366" s="9"/>
      <c r="C366" s="9"/>
      <c r="D366" s="9"/>
      <c r="E366" s="9"/>
      <c r="F366" s="9"/>
      <c r="G366" s="9"/>
      <c r="H366" s="9"/>
      <c r="I366" s="9"/>
      <c r="J366" s="10"/>
      <c r="K366" s="9"/>
      <c r="L366" s="9"/>
      <c r="M366" s="9"/>
      <c r="N366" s="9"/>
      <c r="O366" s="9"/>
      <c r="P366" s="9"/>
      <c r="Q366" s="9"/>
      <c r="R366" s="9"/>
      <c r="S366" s="9"/>
      <c r="T366" s="9"/>
      <c r="U366" s="9"/>
      <c r="V366" s="9"/>
      <c r="W366" s="9"/>
      <c r="X366" s="9"/>
      <c r="Y366" s="9"/>
      <c r="Z366" s="9"/>
    </row>
    <row r="367" spans="1:26" ht="12.75" customHeight="1" x14ac:dyDescent="0.3">
      <c r="A367" s="9"/>
      <c r="B367" s="9"/>
      <c r="C367" s="9"/>
      <c r="D367" s="9"/>
      <c r="E367" s="9"/>
      <c r="F367" s="9"/>
      <c r="G367" s="9"/>
      <c r="H367" s="9"/>
      <c r="I367" s="9"/>
      <c r="J367" s="10"/>
      <c r="K367" s="9"/>
      <c r="L367" s="9"/>
      <c r="M367" s="9"/>
      <c r="N367" s="9"/>
      <c r="O367" s="9"/>
      <c r="P367" s="9"/>
      <c r="Q367" s="9"/>
      <c r="R367" s="9"/>
      <c r="S367" s="9"/>
      <c r="T367" s="9"/>
      <c r="U367" s="9"/>
      <c r="V367" s="9"/>
      <c r="W367" s="9"/>
      <c r="X367" s="9"/>
      <c r="Y367" s="9"/>
      <c r="Z367" s="9"/>
    </row>
    <row r="368" spans="1:26" ht="12.75" customHeight="1" x14ac:dyDescent="0.3">
      <c r="A368" s="9"/>
      <c r="B368" s="9"/>
      <c r="C368" s="9"/>
      <c r="D368" s="9"/>
      <c r="E368" s="9"/>
      <c r="F368" s="9"/>
      <c r="G368" s="9"/>
      <c r="H368" s="9"/>
      <c r="I368" s="9"/>
      <c r="J368" s="10"/>
      <c r="K368" s="9"/>
      <c r="L368" s="9"/>
      <c r="M368" s="9"/>
      <c r="N368" s="9"/>
      <c r="O368" s="9"/>
      <c r="P368" s="9"/>
      <c r="Q368" s="9"/>
      <c r="R368" s="9"/>
      <c r="S368" s="9"/>
      <c r="T368" s="9"/>
      <c r="U368" s="9"/>
      <c r="V368" s="9"/>
      <c r="W368" s="9"/>
      <c r="X368" s="9"/>
      <c r="Y368" s="9"/>
      <c r="Z368" s="9"/>
    </row>
    <row r="369" spans="1:26" ht="12.75" customHeight="1" x14ac:dyDescent="0.3">
      <c r="A369" s="9"/>
      <c r="B369" s="9"/>
      <c r="C369" s="9"/>
      <c r="D369" s="9"/>
      <c r="E369" s="9"/>
      <c r="F369" s="9"/>
      <c r="G369" s="9"/>
      <c r="H369" s="9"/>
      <c r="I369" s="9"/>
      <c r="J369" s="10"/>
      <c r="K369" s="9"/>
      <c r="L369" s="9"/>
      <c r="M369" s="9"/>
      <c r="N369" s="9"/>
      <c r="O369" s="9"/>
      <c r="P369" s="9"/>
      <c r="Q369" s="9"/>
      <c r="R369" s="9"/>
      <c r="S369" s="9"/>
      <c r="T369" s="9"/>
      <c r="U369" s="9"/>
      <c r="V369" s="9"/>
      <c r="W369" s="9"/>
      <c r="X369" s="9"/>
      <c r="Y369" s="9"/>
      <c r="Z369" s="9"/>
    </row>
    <row r="370" spans="1:26" ht="12.75" customHeight="1" x14ac:dyDescent="0.3">
      <c r="A370" s="9"/>
      <c r="B370" s="9"/>
      <c r="C370" s="9"/>
      <c r="D370" s="9"/>
      <c r="E370" s="9"/>
      <c r="F370" s="9"/>
      <c r="G370" s="9"/>
      <c r="H370" s="9"/>
      <c r="I370" s="9"/>
      <c r="J370" s="10"/>
      <c r="K370" s="9"/>
      <c r="L370" s="9"/>
      <c r="M370" s="9"/>
      <c r="N370" s="9"/>
      <c r="O370" s="9"/>
      <c r="P370" s="9"/>
      <c r="Q370" s="9"/>
      <c r="R370" s="9"/>
      <c r="S370" s="9"/>
      <c r="T370" s="9"/>
      <c r="U370" s="9"/>
      <c r="V370" s="9"/>
      <c r="W370" s="9"/>
      <c r="X370" s="9"/>
      <c r="Y370" s="9"/>
      <c r="Z370" s="9"/>
    </row>
    <row r="371" spans="1:26" ht="12.75" customHeight="1" x14ac:dyDescent="0.3">
      <c r="A371" s="9"/>
      <c r="B371" s="9"/>
      <c r="C371" s="9"/>
      <c r="D371" s="9"/>
      <c r="E371" s="9"/>
      <c r="F371" s="9"/>
      <c r="G371" s="9"/>
      <c r="H371" s="9"/>
      <c r="I371" s="9"/>
      <c r="J371" s="10"/>
      <c r="K371" s="9"/>
      <c r="L371" s="9"/>
      <c r="M371" s="9"/>
      <c r="N371" s="9"/>
      <c r="O371" s="9"/>
      <c r="P371" s="9"/>
      <c r="Q371" s="9"/>
      <c r="R371" s="9"/>
      <c r="S371" s="9"/>
      <c r="T371" s="9"/>
      <c r="U371" s="9"/>
      <c r="V371" s="9"/>
      <c r="W371" s="9"/>
      <c r="X371" s="9"/>
      <c r="Y371" s="9"/>
      <c r="Z371" s="9"/>
    </row>
    <row r="372" spans="1:26" ht="12.75" customHeight="1" x14ac:dyDescent="0.3">
      <c r="A372" s="9"/>
      <c r="B372" s="9"/>
      <c r="C372" s="9"/>
      <c r="D372" s="9"/>
      <c r="E372" s="9"/>
      <c r="F372" s="9"/>
      <c r="G372" s="9"/>
      <c r="H372" s="9"/>
      <c r="I372" s="9"/>
      <c r="J372" s="10"/>
      <c r="K372" s="9"/>
      <c r="L372" s="9"/>
      <c r="M372" s="9"/>
      <c r="N372" s="9"/>
      <c r="O372" s="9"/>
      <c r="P372" s="9"/>
      <c r="Q372" s="9"/>
      <c r="R372" s="9"/>
      <c r="S372" s="9"/>
      <c r="T372" s="9"/>
      <c r="U372" s="9"/>
      <c r="V372" s="9"/>
      <c r="W372" s="9"/>
      <c r="X372" s="9"/>
      <c r="Y372" s="9"/>
      <c r="Z372" s="9"/>
    </row>
    <row r="373" spans="1:26" ht="12.75" customHeight="1" x14ac:dyDescent="0.3">
      <c r="A373" s="9"/>
      <c r="B373" s="9"/>
      <c r="C373" s="9"/>
      <c r="D373" s="9"/>
      <c r="E373" s="9"/>
      <c r="F373" s="9"/>
      <c r="G373" s="9"/>
      <c r="H373" s="9"/>
      <c r="I373" s="9"/>
      <c r="J373" s="10"/>
      <c r="K373" s="9"/>
      <c r="L373" s="9"/>
      <c r="M373" s="9"/>
      <c r="N373" s="9"/>
      <c r="O373" s="9"/>
      <c r="P373" s="9"/>
      <c r="Q373" s="9"/>
      <c r="R373" s="9"/>
      <c r="S373" s="9"/>
      <c r="T373" s="9"/>
      <c r="U373" s="9"/>
      <c r="V373" s="9"/>
      <c r="W373" s="9"/>
      <c r="X373" s="9"/>
      <c r="Y373" s="9"/>
      <c r="Z373" s="9"/>
    </row>
    <row r="374" spans="1:26" ht="12.75" customHeight="1" x14ac:dyDescent="0.3">
      <c r="A374" s="9"/>
      <c r="B374" s="9"/>
      <c r="C374" s="9"/>
      <c r="D374" s="9"/>
      <c r="E374" s="9"/>
      <c r="F374" s="9"/>
      <c r="G374" s="9"/>
      <c r="H374" s="9"/>
      <c r="I374" s="9"/>
      <c r="J374" s="10"/>
      <c r="K374" s="9"/>
      <c r="L374" s="9"/>
      <c r="M374" s="9"/>
      <c r="N374" s="9"/>
      <c r="O374" s="9"/>
      <c r="P374" s="9"/>
      <c r="Q374" s="9"/>
      <c r="R374" s="9"/>
      <c r="S374" s="9"/>
      <c r="T374" s="9"/>
      <c r="U374" s="9"/>
      <c r="V374" s="9"/>
      <c r="W374" s="9"/>
      <c r="X374" s="9"/>
      <c r="Y374" s="9"/>
      <c r="Z374" s="9"/>
    </row>
    <row r="375" spans="1:26" ht="12.75" customHeight="1" x14ac:dyDescent="0.3">
      <c r="A375" s="9"/>
      <c r="B375" s="9"/>
      <c r="C375" s="9"/>
      <c r="D375" s="9"/>
      <c r="E375" s="9"/>
      <c r="F375" s="9"/>
      <c r="G375" s="9"/>
      <c r="H375" s="9"/>
      <c r="I375" s="9"/>
      <c r="J375" s="10"/>
      <c r="K375" s="9"/>
      <c r="L375" s="9"/>
      <c r="M375" s="9"/>
      <c r="N375" s="9"/>
      <c r="O375" s="9"/>
      <c r="P375" s="9"/>
      <c r="Q375" s="9"/>
      <c r="R375" s="9"/>
      <c r="S375" s="9"/>
      <c r="T375" s="9"/>
      <c r="U375" s="9"/>
      <c r="V375" s="9"/>
      <c r="W375" s="9"/>
      <c r="X375" s="9"/>
      <c r="Y375" s="9"/>
      <c r="Z375" s="9"/>
    </row>
    <row r="376" spans="1:26" ht="12.75" customHeight="1" x14ac:dyDescent="0.3">
      <c r="A376" s="9"/>
      <c r="B376" s="9"/>
      <c r="C376" s="9"/>
      <c r="D376" s="9"/>
      <c r="E376" s="9"/>
      <c r="F376" s="9"/>
      <c r="G376" s="9"/>
      <c r="H376" s="9"/>
      <c r="I376" s="9"/>
      <c r="J376" s="10"/>
      <c r="K376" s="9"/>
      <c r="L376" s="9"/>
      <c r="M376" s="9"/>
      <c r="N376" s="9"/>
      <c r="O376" s="9"/>
      <c r="P376" s="9"/>
      <c r="Q376" s="9"/>
      <c r="R376" s="9"/>
      <c r="S376" s="9"/>
      <c r="T376" s="9"/>
      <c r="U376" s="9"/>
      <c r="V376" s="9"/>
      <c r="W376" s="9"/>
      <c r="X376" s="9"/>
      <c r="Y376" s="9"/>
      <c r="Z376" s="9"/>
    </row>
    <row r="377" spans="1:26" ht="12.75" customHeight="1" x14ac:dyDescent="0.3">
      <c r="A377" s="9"/>
      <c r="B377" s="9"/>
      <c r="C377" s="9"/>
      <c r="D377" s="9"/>
      <c r="E377" s="9"/>
      <c r="F377" s="9"/>
      <c r="G377" s="9"/>
      <c r="H377" s="9"/>
      <c r="I377" s="9"/>
      <c r="J377" s="10"/>
      <c r="K377" s="9"/>
      <c r="L377" s="9"/>
      <c r="M377" s="9"/>
      <c r="N377" s="9"/>
      <c r="O377" s="9"/>
      <c r="P377" s="9"/>
      <c r="Q377" s="9"/>
      <c r="R377" s="9"/>
      <c r="S377" s="9"/>
      <c r="T377" s="9"/>
      <c r="U377" s="9"/>
      <c r="V377" s="9"/>
      <c r="W377" s="9"/>
      <c r="X377" s="9"/>
      <c r="Y377" s="9"/>
      <c r="Z377" s="9"/>
    </row>
    <row r="378" spans="1:26" ht="12.75" customHeight="1" x14ac:dyDescent="0.3">
      <c r="A378" s="9"/>
      <c r="B378" s="9"/>
      <c r="C378" s="9"/>
      <c r="D378" s="9"/>
      <c r="E378" s="9"/>
      <c r="F378" s="9"/>
      <c r="G378" s="9"/>
      <c r="H378" s="9"/>
      <c r="I378" s="9"/>
      <c r="J378" s="10"/>
      <c r="K378" s="9"/>
      <c r="L378" s="9"/>
      <c r="M378" s="9"/>
      <c r="N378" s="9"/>
      <c r="O378" s="9"/>
      <c r="P378" s="9"/>
      <c r="Q378" s="9"/>
      <c r="R378" s="9"/>
      <c r="S378" s="9"/>
      <c r="T378" s="9"/>
      <c r="U378" s="9"/>
      <c r="V378" s="9"/>
      <c r="W378" s="9"/>
      <c r="X378" s="9"/>
      <c r="Y378" s="9"/>
      <c r="Z378" s="9"/>
    </row>
    <row r="379" spans="1:26" ht="12.75" customHeight="1" x14ac:dyDescent="0.3">
      <c r="A379" s="9"/>
      <c r="B379" s="9"/>
      <c r="C379" s="9"/>
      <c r="D379" s="9"/>
      <c r="E379" s="9"/>
      <c r="F379" s="9"/>
      <c r="G379" s="9"/>
      <c r="H379" s="9"/>
      <c r="I379" s="9"/>
      <c r="J379" s="10"/>
      <c r="K379" s="9"/>
      <c r="L379" s="9"/>
      <c r="M379" s="9"/>
      <c r="N379" s="9"/>
      <c r="O379" s="9"/>
      <c r="P379" s="9"/>
      <c r="Q379" s="9"/>
      <c r="R379" s="9"/>
      <c r="S379" s="9"/>
      <c r="T379" s="9"/>
      <c r="U379" s="9"/>
      <c r="V379" s="9"/>
      <c r="W379" s="9"/>
      <c r="X379" s="9"/>
      <c r="Y379" s="9"/>
      <c r="Z379" s="9"/>
    </row>
    <row r="380" spans="1:26" ht="12.75" customHeight="1" x14ac:dyDescent="0.3">
      <c r="A380" s="9"/>
      <c r="B380" s="9"/>
      <c r="C380" s="9"/>
      <c r="D380" s="9"/>
      <c r="E380" s="9"/>
      <c r="F380" s="9"/>
      <c r="G380" s="9"/>
      <c r="H380" s="9"/>
      <c r="I380" s="9"/>
      <c r="J380" s="10"/>
      <c r="K380" s="9"/>
      <c r="L380" s="9"/>
      <c r="M380" s="9"/>
      <c r="N380" s="9"/>
      <c r="O380" s="9"/>
      <c r="P380" s="9"/>
      <c r="Q380" s="9"/>
      <c r="R380" s="9"/>
      <c r="S380" s="9"/>
      <c r="T380" s="9"/>
      <c r="U380" s="9"/>
      <c r="V380" s="9"/>
      <c r="W380" s="9"/>
      <c r="X380" s="9"/>
      <c r="Y380" s="9"/>
      <c r="Z380" s="9"/>
    </row>
    <row r="381" spans="1:26" ht="12.75" customHeight="1" x14ac:dyDescent="0.3">
      <c r="A381" s="9"/>
      <c r="B381" s="9"/>
      <c r="C381" s="9"/>
      <c r="D381" s="9"/>
      <c r="E381" s="9"/>
      <c r="F381" s="9"/>
      <c r="G381" s="9"/>
      <c r="H381" s="9"/>
      <c r="I381" s="9"/>
      <c r="J381" s="10"/>
      <c r="K381" s="9"/>
      <c r="L381" s="9"/>
      <c r="M381" s="9"/>
      <c r="N381" s="9"/>
      <c r="O381" s="9"/>
      <c r="P381" s="9"/>
      <c r="Q381" s="9"/>
      <c r="R381" s="9"/>
      <c r="S381" s="9"/>
      <c r="T381" s="9"/>
      <c r="U381" s="9"/>
      <c r="V381" s="9"/>
      <c r="W381" s="9"/>
      <c r="X381" s="9"/>
      <c r="Y381" s="9"/>
      <c r="Z381" s="9"/>
    </row>
    <row r="382" spans="1:26" ht="12.75" customHeight="1" x14ac:dyDescent="0.3">
      <c r="A382" s="9"/>
      <c r="B382" s="9"/>
      <c r="C382" s="9"/>
      <c r="D382" s="9"/>
      <c r="E382" s="9"/>
      <c r="F382" s="9"/>
      <c r="G382" s="9"/>
      <c r="H382" s="9"/>
      <c r="I382" s="9"/>
      <c r="J382" s="10"/>
      <c r="K382" s="9"/>
      <c r="L382" s="9"/>
      <c r="M382" s="9"/>
      <c r="N382" s="9"/>
      <c r="O382" s="9"/>
      <c r="P382" s="9"/>
      <c r="Q382" s="9"/>
      <c r="R382" s="9"/>
      <c r="S382" s="9"/>
      <c r="T382" s="9"/>
      <c r="U382" s="9"/>
      <c r="V382" s="9"/>
      <c r="W382" s="9"/>
      <c r="X382" s="9"/>
      <c r="Y382" s="9"/>
      <c r="Z382" s="9"/>
    </row>
    <row r="383" spans="1:26" ht="12.75" customHeight="1" x14ac:dyDescent="0.3">
      <c r="A383" s="9"/>
      <c r="B383" s="9"/>
      <c r="C383" s="9"/>
      <c r="D383" s="9"/>
      <c r="E383" s="9"/>
      <c r="F383" s="9"/>
      <c r="G383" s="9"/>
      <c r="H383" s="9"/>
      <c r="I383" s="9"/>
      <c r="J383" s="10"/>
      <c r="K383" s="9"/>
      <c r="L383" s="9"/>
      <c r="M383" s="9"/>
      <c r="N383" s="9"/>
      <c r="O383" s="9"/>
      <c r="P383" s="9"/>
      <c r="Q383" s="9"/>
      <c r="R383" s="9"/>
      <c r="S383" s="9"/>
      <c r="T383" s="9"/>
      <c r="U383" s="9"/>
      <c r="V383" s="9"/>
      <c r="W383" s="9"/>
      <c r="X383" s="9"/>
      <c r="Y383" s="9"/>
      <c r="Z383" s="9"/>
    </row>
    <row r="384" spans="1:26" ht="12.75" customHeight="1" x14ac:dyDescent="0.3">
      <c r="A384" s="9"/>
      <c r="B384" s="9"/>
      <c r="C384" s="9"/>
      <c r="D384" s="9"/>
      <c r="E384" s="9"/>
      <c r="F384" s="9"/>
      <c r="G384" s="9"/>
      <c r="H384" s="9"/>
      <c r="I384" s="9"/>
      <c r="J384" s="10"/>
      <c r="K384" s="9"/>
      <c r="L384" s="9"/>
      <c r="M384" s="9"/>
      <c r="N384" s="9"/>
      <c r="O384" s="9"/>
      <c r="P384" s="9"/>
      <c r="Q384" s="9"/>
      <c r="R384" s="9"/>
      <c r="S384" s="9"/>
      <c r="T384" s="9"/>
      <c r="U384" s="9"/>
      <c r="V384" s="9"/>
      <c r="W384" s="9"/>
      <c r="X384" s="9"/>
      <c r="Y384" s="9"/>
      <c r="Z384" s="9"/>
    </row>
    <row r="385" spans="1:26" ht="12.75" customHeight="1" x14ac:dyDescent="0.3">
      <c r="A385" s="9"/>
      <c r="B385" s="9"/>
      <c r="C385" s="9"/>
      <c r="D385" s="9"/>
      <c r="E385" s="9"/>
      <c r="F385" s="9"/>
      <c r="G385" s="9"/>
      <c r="H385" s="9"/>
      <c r="I385" s="9"/>
      <c r="J385" s="10"/>
      <c r="K385" s="9"/>
      <c r="L385" s="9"/>
      <c r="M385" s="9"/>
      <c r="N385" s="9"/>
      <c r="O385" s="9"/>
      <c r="P385" s="9"/>
      <c r="Q385" s="9"/>
      <c r="R385" s="9"/>
      <c r="S385" s="9"/>
      <c r="T385" s="9"/>
      <c r="U385" s="9"/>
      <c r="V385" s="9"/>
      <c r="W385" s="9"/>
      <c r="X385" s="9"/>
      <c r="Y385" s="9"/>
      <c r="Z385" s="9"/>
    </row>
    <row r="386" spans="1:26" ht="12.75" customHeight="1" x14ac:dyDescent="0.3">
      <c r="A386" s="9"/>
      <c r="B386" s="9"/>
      <c r="C386" s="9"/>
      <c r="D386" s="9"/>
      <c r="E386" s="9"/>
      <c r="F386" s="9"/>
      <c r="G386" s="9"/>
      <c r="H386" s="9"/>
      <c r="I386" s="9"/>
      <c r="J386" s="10"/>
      <c r="K386" s="9"/>
      <c r="L386" s="9"/>
      <c r="M386" s="9"/>
      <c r="N386" s="9"/>
      <c r="O386" s="9"/>
      <c r="P386" s="9"/>
      <c r="Q386" s="9"/>
      <c r="R386" s="9"/>
      <c r="S386" s="9"/>
      <c r="T386" s="9"/>
      <c r="U386" s="9"/>
      <c r="V386" s="9"/>
      <c r="W386" s="9"/>
      <c r="X386" s="9"/>
      <c r="Y386" s="9"/>
      <c r="Z386" s="9"/>
    </row>
    <row r="387" spans="1:26" ht="12.75" customHeight="1" x14ac:dyDescent="0.3">
      <c r="A387" s="9"/>
      <c r="B387" s="9"/>
      <c r="C387" s="9"/>
      <c r="D387" s="9"/>
      <c r="E387" s="9"/>
      <c r="F387" s="9"/>
      <c r="G387" s="9"/>
      <c r="H387" s="9"/>
      <c r="I387" s="9"/>
      <c r="J387" s="10"/>
      <c r="K387" s="9"/>
      <c r="L387" s="9"/>
      <c r="M387" s="9"/>
      <c r="N387" s="9"/>
      <c r="O387" s="9"/>
      <c r="P387" s="9"/>
      <c r="Q387" s="9"/>
      <c r="R387" s="9"/>
      <c r="S387" s="9"/>
      <c r="T387" s="9"/>
      <c r="U387" s="9"/>
      <c r="V387" s="9"/>
      <c r="W387" s="9"/>
      <c r="X387" s="9"/>
      <c r="Y387" s="9"/>
      <c r="Z387" s="9"/>
    </row>
    <row r="388" spans="1:26" ht="12.75" customHeight="1" x14ac:dyDescent="0.3">
      <c r="A388" s="9"/>
      <c r="B388" s="9"/>
      <c r="C388" s="9"/>
      <c r="D388" s="9"/>
      <c r="E388" s="9"/>
      <c r="F388" s="9"/>
      <c r="G388" s="9"/>
      <c r="H388" s="9"/>
      <c r="I388" s="9"/>
      <c r="J388" s="10"/>
      <c r="K388" s="9"/>
      <c r="L388" s="9"/>
      <c r="M388" s="9"/>
      <c r="N388" s="9"/>
      <c r="O388" s="9"/>
      <c r="P388" s="9"/>
      <c r="Q388" s="9"/>
      <c r="R388" s="9"/>
      <c r="S388" s="9"/>
      <c r="T388" s="9"/>
      <c r="U388" s="9"/>
      <c r="V388" s="9"/>
      <c r="W388" s="9"/>
      <c r="X388" s="9"/>
      <c r="Y388" s="9"/>
      <c r="Z388" s="9"/>
    </row>
    <row r="389" spans="1:26" ht="12.75" customHeight="1" x14ac:dyDescent="0.3">
      <c r="A389" s="9"/>
      <c r="B389" s="9"/>
      <c r="C389" s="9"/>
      <c r="D389" s="9"/>
      <c r="E389" s="9"/>
      <c r="F389" s="9"/>
      <c r="G389" s="9"/>
      <c r="H389" s="9"/>
      <c r="I389" s="9"/>
      <c r="J389" s="10"/>
      <c r="K389" s="9"/>
      <c r="L389" s="9"/>
      <c r="M389" s="9"/>
      <c r="N389" s="9"/>
      <c r="O389" s="9"/>
      <c r="P389" s="9"/>
      <c r="Q389" s="9"/>
      <c r="R389" s="9"/>
      <c r="S389" s="9"/>
      <c r="T389" s="9"/>
      <c r="U389" s="9"/>
      <c r="V389" s="9"/>
      <c r="W389" s="9"/>
      <c r="X389" s="9"/>
      <c r="Y389" s="9"/>
      <c r="Z389" s="9"/>
    </row>
    <row r="390" spans="1:26" ht="12.75" customHeight="1" x14ac:dyDescent="0.3">
      <c r="A390" s="9"/>
      <c r="B390" s="9"/>
      <c r="C390" s="9"/>
      <c r="D390" s="9"/>
      <c r="E390" s="9"/>
      <c r="F390" s="9"/>
      <c r="G390" s="9"/>
      <c r="H390" s="9"/>
      <c r="I390" s="9"/>
      <c r="J390" s="10"/>
      <c r="K390" s="9"/>
      <c r="L390" s="9"/>
      <c r="M390" s="9"/>
      <c r="N390" s="9"/>
      <c r="O390" s="9"/>
      <c r="P390" s="9"/>
      <c r="Q390" s="9"/>
      <c r="R390" s="9"/>
      <c r="S390" s="9"/>
      <c r="T390" s="9"/>
      <c r="U390" s="9"/>
      <c r="V390" s="9"/>
      <c r="W390" s="9"/>
      <c r="X390" s="9"/>
      <c r="Y390" s="9"/>
      <c r="Z390" s="9"/>
    </row>
    <row r="391" spans="1:26" ht="12.75" customHeight="1" x14ac:dyDescent="0.3">
      <c r="A391" s="9"/>
      <c r="B391" s="9"/>
      <c r="C391" s="9"/>
      <c r="D391" s="9"/>
      <c r="E391" s="9"/>
      <c r="F391" s="9"/>
      <c r="G391" s="9"/>
      <c r="H391" s="9"/>
      <c r="I391" s="9"/>
      <c r="J391" s="10"/>
      <c r="K391" s="9"/>
      <c r="L391" s="9"/>
      <c r="M391" s="9"/>
      <c r="N391" s="9"/>
      <c r="O391" s="9"/>
      <c r="P391" s="9"/>
      <c r="Q391" s="9"/>
      <c r="R391" s="9"/>
      <c r="S391" s="9"/>
      <c r="T391" s="9"/>
      <c r="U391" s="9"/>
      <c r="V391" s="9"/>
      <c r="W391" s="9"/>
      <c r="X391" s="9"/>
      <c r="Y391" s="9"/>
      <c r="Z391" s="9"/>
    </row>
    <row r="392" spans="1:26" ht="12.75" customHeight="1" x14ac:dyDescent="0.3">
      <c r="A392" s="9"/>
      <c r="B392" s="9"/>
      <c r="C392" s="9"/>
      <c r="D392" s="9"/>
      <c r="E392" s="9"/>
      <c r="F392" s="9"/>
      <c r="G392" s="9"/>
      <c r="H392" s="9"/>
      <c r="I392" s="9"/>
      <c r="J392" s="10"/>
      <c r="K392" s="9"/>
      <c r="L392" s="9"/>
      <c r="M392" s="9"/>
      <c r="N392" s="9"/>
      <c r="O392" s="9"/>
      <c r="P392" s="9"/>
      <c r="Q392" s="9"/>
      <c r="R392" s="9"/>
      <c r="S392" s="9"/>
      <c r="T392" s="9"/>
      <c r="U392" s="9"/>
      <c r="V392" s="9"/>
      <c r="W392" s="9"/>
      <c r="X392" s="9"/>
      <c r="Y392" s="9"/>
      <c r="Z392" s="9"/>
    </row>
    <row r="393" spans="1:26" ht="12.75" customHeight="1" x14ac:dyDescent="0.3">
      <c r="A393" s="9"/>
      <c r="B393" s="9"/>
      <c r="C393" s="9"/>
      <c r="D393" s="9"/>
      <c r="E393" s="9"/>
      <c r="F393" s="9"/>
      <c r="G393" s="9"/>
      <c r="H393" s="9"/>
      <c r="I393" s="9"/>
      <c r="J393" s="10"/>
      <c r="K393" s="9"/>
      <c r="L393" s="9"/>
      <c r="M393" s="9"/>
      <c r="N393" s="9"/>
      <c r="O393" s="9"/>
      <c r="P393" s="9"/>
      <c r="Q393" s="9"/>
      <c r="R393" s="9"/>
      <c r="S393" s="9"/>
      <c r="T393" s="9"/>
      <c r="U393" s="9"/>
      <c r="V393" s="9"/>
      <c r="W393" s="9"/>
      <c r="X393" s="9"/>
      <c r="Y393" s="9"/>
      <c r="Z393" s="9"/>
    </row>
    <row r="394" spans="1:26" ht="12.75" customHeight="1" x14ac:dyDescent="0.3">
      <c r="A394" s="9"/>
      <c r="B394" s="9"/>
      <c r="C394" s="9"/>
      <c r="D394" s="9"/>
      <c r="E394" s="9"/>
      <c r="F394" s="9"/>
      <c r="G394" s="9"/>
      <c r="H394" s="9"/>
      <c r="I394" s="9"/>
      <c r="J394" s="10"/>
      <c r="K394" s="9"/>
      <c r="L394" s="9"/>
      <c r="M394" s="9"/>
      <c r="N394" s="9"/>
      <c r="O394" s="9"/>
      <c r="P394" s="9"/>
      <c r="Q394" s="9"/>
      <c r="R394" s="9"/>
      <c r="S394" s="9"/>
      <c r="T394" s="9"/>
      <c r="U394" s="9"/>
      <c r="V394" s="9"/>
      <c r="W394" s="9"/>
      <c r="X394" s="9"/>
      <c r="Y394" s="9"/>
      <c r="Z394" s="9"/>
    </row>
    <row r="395" spans="1:26" ht="12.75" customHeight="1" x14ac:dyDescent="0.3">
      <c r="A395" s="9"/>
      <c r="B395" s="9"/>
      <c r="C395" s="9"/>
      <c r="D395" s="9"/>
      <c r="E395" s="9"/>
      <c r="F395" s="9"/>
      <c r="G395" s="9"/>
      <c r="H395" s="9"/>
      <c r="I395" s="9"/>
      <c r="J395" s="10"/>
      <c r="K395" s="9"/>
      <c r="L395" s="9"/>
      <c r="M395" s="9"/>
      <c r="N395" s="9"/>
      <c r="O395" s="9"/>
      <c r="P395" s="9"/>
      <c r="Q395" s="9"/>
      <c r="R395" s="9"/>
      <c r="S395" s="9"/>
      <c r="T395" s="9"/>
      <c r="U395" s="9"/>
      <c r="V395" s="9"/>
      <c r="W395" s="9"/>
      <c r="X395" s="9"/>
      <c r="Y395" s="9"/>
      <c r="Z395" s="9"/>
    </row>
    <row r="396" spans="1:26" ht="12.75" customHeight="1" x14ac:dyDescent="0.3">
      <c r="A396" s="9"/>
      <c r="B396" s="9"/>
      <c r="C396" s="9"/>
      <c r="D396" s="9"/>
      <c r="E396" s="9"/>
      <c r="F396" s="9"/>
      <c r="G396" s="9"/>
      <c r="H396" s="9"/>
      <c r="I396" s="9"/>
      <c r="J396" s="10"/>
      <c r="K396" s="9"/>
      <c r="L396" s="9"/>
      <c r="M396" s="9"/>
      <c r="N396" s="9"/>
      <c r="O396" s="9"/>
      <c r="P396" s="9"/>
      <c r="Q396" s="9"/>
      <c r="R396" s="9"/>
      <c r="S396" s="9"/>
      <c r="T396" s="9"/>
      <c r="U396" s="9"/>
      <c r="V396" s="9"/>
      <c r="W396" s="9"/>
      <c r="X396" s="9"/>
      <c r="Y396" s="9"/>
      <c r="Z396" s="9"/>
    </row>
    <row r="397" spans="1:26" ht="12.75" customHeight="1" x14ac:dyDescent="0.3">
      <c r="A397" s="9"/>
      <c r="B397" s="9"/>
      <c r="C397" s="9"/>
      <c r="D397" s="9"/>
      <c r="E397" s="9"/>
      <c r="F397" s="9"/>
      <c r="G397" s="9"/>
      <c r="H397" s="9"/>
      <c r="I397" s="9"/>
      <c r="J397" s="10"/>
      <c r="K397" s="9"/>
      <c r="L397" s="9"/>
      <c r="M397" s="9"/>
      <c r="N397" s="9"/>
      <c r="O397" s="9"/>
      <c r="P397" s="9"/>
      <c r="Q397" s="9"/>
      <c r="R397" s="9"/>
      <c r="S397" s="9"/>
      <c r="T397" s="9"/>
      <c r="U397" s="9"/>
      <c r="V397" s="9"/>
      <c r="W397" s="9"/>
      <c r="X397" s="9"/>
      <c r="Y397" s="9"/>
      <c r="Z397" s="9"/>
    </row>
    <row r="398" spans="1:26" ht="12.75" customHeight="1" x14ac:dyDescent="0.3">
      <c r="A398" s="9"/>
      <c r="B398" s="9"/>
      <c r="C398" s="9"/>
      <c r="D398" s="9"/>
      <c r="E398" s="9"/>
      <c r="F398" s="9"/>
      <c r="G398" s="9"/>
      <c r="H398" s="9"/>
      <c r="I398" s="9"/>
      <c r="J398" s="10"/>
      <c r="K398" s="9"/>
      <c r="L398" s="9"/>
      <c r="M398" s="9"/>
      <c r="N398" s="9"/>
      <c r="O398" s="9"/>
      <c r="P398" s="9"/>
      <c r="Q398" s="9"/>
      <c r="R398" s="9"/>
      <c r="S398" s="9"/>
      <c r="T398" s="9"/>
      <c r="U398" s="9"/>
      <c r="V398" s="9"/>
      <c r="W398" s="9"/>
      <c r="X398" s="9"/>
      <c r="Y398" s="9"/>
      <c r="Z398" s="9"/>
    </row>
    <row r="399" spans="1:26" ht="12.75" customHeight="1" x14ac:dyDescent="0.3">
      <c r="A399" s="9"/>
      <c r="B399" s="9"/>
      <c r="C399" s="9"/>
      <c r="D399" s="9"/>
      <c r="E399" s="9"/>
      <c r="F399" s="9"/>
      <c r="G399" s="9"/>
      <c r="H399" s="9"/>
      <c r="I399" s="9"/>
      <c r="J399" s="10"/>
      <c r="K399" s="9"/>
      <c r="L399" s="9"/>
      <c r="M399" s="9"/>
      <c r="N399" s="9"/>
      <c r="O399" s="9"/>
      <c r="P399" s="9"/>
      <c r="Q399" s="9"/>
      <c r="R399" s="9"/>
      <c r="S399" s="9"/>
      <c r="T399" s="9"/>
      <c r="U399" s="9"/>
      <c r="V399" s="9"/>
      <c r="W399" s="9"/>
      <c r="X399" s="9"/>
      <c r="Y399" s="9"/>
      <c r="Z399" s="9"/>
    </row>
    <row r="400" spans="1:26" ht="12.75" customHeight="1" x14ac:dyDescent="0.3">
      <c r="A400" s="9"/>
      <c r="B400" s="9"/>
      <c r="C400" s="9"/>
      <c r="D400" s="9"/>
      <c r="E400" s="9"/>
      <c r="F400" s="9"/>
      <c r="G400" s="9"/>
      <c r="H400" s="9"/>
      <c r="I400" s="9"/>
      <c r="J400" s="10"/>
      <c r="K400" s="9"/>
      <c r="L400" s="9"/>
      <c r="M400" s="9"/>
      <c r="N400" s="9"/>
      <c r="O400" s="9"/>
      <c r="P400" s="9"/>
      <c r="Q400" s="9"/>
      <c r="R400" s="9"/>
      <c r="S400" s="9"/>
      <c r="T400" s="9"/>
      <c r="U400" s="9"/>
      <c r="V400" s="9"/>
      <c r="W400" s="9"/>
      <c r="X400" s="9"/>
      <c r="Y400" s="9"/>
      <c r="Z400" s="9"/>
    </row>
    <row r="401" spans="1:26" ht="12.75" customHeight="1" x14ac:dyDescent="0.3">
      <c r="A401" s="9"/>
      <c r="B401" s="9"/>
      <c r="C401" s="9"/>
      <c r="D401" s="9"/>
      <c r="E401" s="9"/>
      <c r="F401" s="9"/>
      <c r="G401" s="9"/>
      <c r="H401" s="9"/>
      <c r="I401" s="9"/>
      <c r="J401" s="10"/>
      <c r="K401" s="9"/>
      <c r="L401" s="9"/>
      <c r="M401" s="9"/>
      <c r="N401" s="9"/>
      <c r="O401" s="9"/>
      <c r="P401" s="9"/>
      <c r="Q401" s="9"/>
      <c r="R401" s="9"/>
      <c r="S401" s="9"/>
      <c r="T401" s="9"/>
      <c r="U401" s="9"/>
      <c r="V401" s="9"/>
      <c r="W401" s="9"/>
      <c r="X401" s="9"/>
      <c r="Y401" s="9"/>
      <c r="Z401" s="9"/>
    </row>
    <row r="402" spans="1:26" ht="12.75" customHeight="1" x14ac:dyDescent="0.3">
      <c r="A402" s="9"/>
      <c r="B402" s="9"/>
      <c r="C402" s="9"/>
      <c r="D402" s="9"/>
      <c r="E402" s="9"/>
      <c r="F402" s="9"/>
      <c r="G402" s="9"/>
      <c r="H402" s="9"/>
      <c r="I402" s="9"/>
      <c r="J402" s="10"/>
      <c r="K402" s="9"/>
      <c r="L402" s="9"/>
      <c r="M402" s="9"/>
      <c r="N402" s="9"/>
      <c r="O402" s="9"/>
      <c r="P402" s="9"/>
      <c r="Q402" s="9"/>
      <c r="R402" s="9"/>
      <c r="S402" s="9"/>
      <c r="T402" s="9"/>
      <c r="U402" s="9"/>
      <c r="V402" s="9"/>
      <c r="W402" s="9"/>
      <c r="X402" s="9"/>
      <c r="Y402" s="9"/>
      <c r="Z402" s="9"/>
    </row>
    <row r="403" spans="1:26" ht="12.75" customHeight="1" x14ac:dyDescent="0.3">
      <c r="A403" s="9"/>
      <c r="B403" s="9"/>
      <c r="C403" s="9"/>
      <c r="D403" s="9"/>
      <c r="E403" s="9"/>
      <c r="F403" s="9"/>
      <c r="G403" s="9"/>
      <c r="H403" s="9"/>
      <c r="I403" s="9"/>
      <c r="J403" s="10"/>
      <c r="K403" s="9"/>
      <c r="L403" s="9"/>
      <c r="M403" s="9"/>
      <c r="N403" s="9"/>
      <c r="O403" s="9"/>
      <c r="P403" s="9"/>
      <c r="Q403" s="9"/>
      <c r="R403" s="9"/>
      <c r="S403" s="9"/>
      <c r="T403" s="9"/>
      <c r="U403" s="9"/>
      <c r="V403" s="9"/>
      <c r="W403" s="9"/>
      <c r="X403" s="9"/>
      <c r="Y403" s="9"/>
      <c r="Z403" s="9"/>
    </row>
    <row r="404" spans="1:26" ht="12.75" customHeight="1" x14ac:dyDescent="0.3">
      <c r="A404" s="9"/>
      <c r="B404" s="9"/>
      <c r="C404" s="9"/>
      <c r="D404" s="9"/>
      <c r="E404" s="9"/>
      <c r="F404" s="9"/>
      <c r="G404" s="9"/>
      <c r="H404" s="9"/>
      <c r="I404" s="9"/>
      <c r="J404" s="10"/>
      <c r="K404" s="9"/>
      <c r="L404" s="9"/>
      <c r="M404" s="9"/>
      <c r="N404" s="9"/>
      <c r="O404" s="9"/>
      <c r="P404" s="9"/>
      <c r="Q404" s="9"/>
      <c r="R404" s="9"/>
      <c r="S404" s="9"/>
      <c r="T404" s="9"/>
      <c r="U404" s="9"/>
      <c r="V404" s="9"/>
      <c r="W404" s="9"/>
      <c r="X404" s="9"/>
      <c r="Y404" s="9"/>
      <c r="Z404" s="9"/>
    </row>
    <row r="405" spans="1:26" ht="12.75" customHeight="1" x14ac:dyDescent="0.3">
      <c r="A405" s="9"/>
      <c r="B405" s="9"/>
      <c r="C405" s="9"/>
      <c r="D405" s="9"/>
      <c r="E405" s="9"/>
      <c r="F405" s="9"/>
      <c r="G405" s="9"/>
      <c r="H405" s="9"/>
      <c r="I405" s="9"/>
      <c r="J405" s="10"/>
      <c r="K405" s="9"/>
      <c r="L405" s="9"/>
      <c r="M405" s="9"/>
      <c r="N405" s="9"/>
      <c r="O405" s="9"/>
      <c r="P405" s="9"/>
      <c r="Q405" s="9"/>
      <c r="R405" s="9"/>
      <c r="S405" s="9"/>
      <c r="T405" s="9"/>
      <c r="U405" s="9"/>
      <c r="V405" s="9"/>
      <c r="W405" s="9"/>
      <c r="X405" s="9"/>
      <c r="Y405" s="9"/>
      <c r="Z405" s="9"/>
    </row>
    <row r="406" spans="1:26" ht="12.75" customHeight="1" x14ac:dyDescent="0.3">
      <c r="A406" s="9"/>
      <c r="B406" s="9"/>
      <c r="C406" s="9"/>
      <c r="D406" s="9"/>
      <c r="E406" s="9"/>
      <c r="F406" s="9"/>
      <c r="G406" s="9"/>
      <c r="H406" s="9"/>
      <c r="I406" s="9"/>
      <c r="J406" s="10"/>
      <c r="K406" s="9"/>
      <c r="L406" s="9"/>
      <c r="M406" s="9"/>
      <c r="N406" s="9"/>
      <c r="O406" s="9"/>
      <c r="P406" s="9"/>
      <c r="Q406" s="9"/>
      <c r="R406" s="9"/>
      <c r="S406" s="9"/>
      <c r="T406" s="9"/>
      <c r="U406" s="9"/>
      <c r="V406" s="9"/>
      <c r="W406" s="9"/>
      <c r="X406" s="9"/>
      <c r="Y406" s="9"/>
      <c r="Z406" s="9"/>
    </row>
    <row r="407" spans="1:26" ht="12.75" customHeight="1" x14ac:dyDescent="0.3">
      <c r="A407" s="9"/>
      <c r="B407" s="9"/>
      <c r="C407" s="9"/>
      <c r="D407" s="9"/>
      <c r="E407" s="9"/>
      <c r="F407" s="9"/>
      <c r="G407" s="9"/>
      <c r="H407" s="9"/>
      <c r="I407" s="9"/>
      <c r="J407" s="10"/>
      <c r="K407" s="9"/>
      <c r="L407" s="9"/>
      <c r="M407" s="9"/>
      <c r="N407" s="9"/>
      <c r="O407" s="9"/>
      <c r="P407" s="9"/>
      <c r="Q407" s="9"/>
      <c r="R407" s="9"/>
      <c r="S407" s="9"/>
      <c r="T407" s="9"/>
      <c r="U407" s="9"/>
      <c r="V407" s="9"/>
      <c r="W407" s="9"/>
      <c r="X407" s="9"/>
      <c r="Y407" s="9"/>
      <c r="Z407" s="9"/>
    </row>
    <row r="408" spans="1:26" ht="12.75" customHeight="1" x14ac:dyDescent="0.3">
      <c r="A408" s="9"/>
      <c r="B408" s="9"/>
      <c r="C408" s="9"/>
      <c r="D408" s="9"/>
      <c r="E408" s="9"/>
      <c r="F408" s="9"/>
      <c r="G408" s="9"/>
      <c r="H408" s="9"/>
      <c r="I408" s="9"/>
      <c r="J408" s="10"/>
      <c r="K408" s="9"/>
      <c r="L408" s="9"/>
      <c r="M408" s="9"/>
      <c r="N408" s="9"/>
      <c r="O408" s="9"/>
      <c r="P408" s="9"/>
      <c r="Q408" s="9"/>
      <c r="R408" s="9"/>
      <c r="S408" s="9"/>
      <c r="T408" s="9"/>
      <c r="U408" s="9"/>
      <c r="V408" s="9"/>
      <c r="W408" s="9"/>
      <c r="X408" s="9"/>
      <c r="Y408" s="9"/>
      <c r="Z408" s="9"/>
    </row>
    <row r="409" spans="1:26" ht="12.75" customHeight="1" x14ac:dyDescent="0.3">
      <c r="A409" s="9"/>
      <c r="B409" s="9"/>
      <c r="C409" s="9"/>
      <c r="D409" s="9"/>
      <c r="E409" s="9"/>
      <c r="F409" s="9"/>
      <c r="G409" s="9"/>
      <c r="H409" s="9"/>
      <c r="I409" s="9"/>
      <c r="J409" s="10"/>
      <c r="K409" s="9"/>
      <c r="L409" s="9"/>
      <c r="M409" s="9"/>
      <c r="N409" s="9"/>
      <c r="O409" s="9"/>
      <c r="P409" s="9"/>
      <c r="Q409" s="9"/>
      <c r="R409" s="9"/>
      <c r="S409" s="9"/>
      <c r="T409" s="9"/>
      <c r="U409" s="9"/>
      <c r="V409" s="9"/>
      <c r="W409" s="9"/>
      <c r="X409" s="9"/>
      <c r="Y409" s="9"/>
      <c r="Z409" s="9"/>
    </row>
    <row r="410" spans="1:26" ht="12.75" customHeight="1" x14ac:dyDescent="0.3">
      <c r="A410" s="9"/>
      <c r="B410" s="9"/>
      <c r="C410" s="9"/>
      <c r="D410" s="9"/>
      <c r="E410" s="9"/>
      <c r="F410" s="9"/>
      <c r="G410" s="9"/>
      <c r="H410" s="9"/>
      <c r="I410" s="9"/>
      <c r="J410" s="10"/>
      <c r="K410" s="9"/>
      <c r="L410" s="9"/>
      <c r="M410" s="9"/>
      <c r="N410" s="9"/>
      <c r="O410" s="9"/>
      <c r="P410" s="9"/>
      <c r="Q410" s="9"/>
      <c r="R410" s="9"/>
      <c r="S410" s="9"/>
      <c r="T410" s="9"/>
      <c r="U410" s="9"/>
      <c r="V410" s="9"/>
      <c r="W410" s="9"/>
      <c r="X410" s="9"/>
      <c r="Y410" s="9"/>
      <c r="Z410" s="9"/>
    </row>
    <row r="411" spans="1:26" ht="12.75" customHeight="1" x14ac:dyDescent="0.3">
      <c r="A411" s="9"/>
      <c r="B411" s="9"/>
      <c r="C411" s="9"/>
      <c r="D411" s="9"/>
      <c r="E411" s="9"/>
      <c r="F411" s="9"/>
      <c r="G411" s="9"/>
      <c r="H411" s="9"/>
      <c r="I411" s="9"/>
      <c r="J411" s="10"/>
      <c r="K411" s="9"/>
      <c r="L411" s="9"/>
      <c r="M411" s="9"/>
      <c r="N411" s="9"/>
      <c r="O411" s="9"/>
      <c r="P411" s="9"/>
      <c r="Q411" s="9"/>
      <c r="R411" s="9"/>
      <c r="S411" s="9"/>
      <c r="T411" s="9"/>
      <c r="U411" s="9"/>
      <c r="V411" s="9"/>
      <c r="W411" s="9"/>
      <c r="X411" s="9"/>
      <c r="Y411" s="9"/>
      <c r="Z411" s="9"/>
    </row>
    <row r="412" spans="1:26" ht="12.75" customHeight="1" x14ac:dyDescent="0.3">
      <c r="A412" s="9"/>
      <c r="B412" s="9"/>
      <c r="C412" s="9"/>
      <c r="D412" s="9"/>
      <c r="E412" s="9"/>
      <c r="F412" s="9"/>
      <c r="G412" s="9"/>
      <c r="H412" s="9"/>
      <c r="I412" s="9"/>
      <c r="J412" s="10"/>
      <c r="K412" s="9"/>
      <c r="L412" s="9"/>
      <c r="M412" s="9"/>
      <c r="N412" s="9"/>
      <c r="O412" s="9"/>
      <c r="P412" s="9"/>
      <c r="Q412" s="9"/>
      <c r="R412" s="9"/>
      <c r="S412" s="9"/>
      <c r="T412" s="9"/>
      <c r="U412" s="9"/>
      <c r="V412" s="9"/>
      <c r="W412" s="9"/>
      <c r="X412" s="9"/>
      <c r="Y412" s="9"/>
      <c r="Z412" s="9"/>
    </row>
    <row r="413" spans="1:26" ht="12.75" customHeight="1" x14ac:dyDescent="0.3">
      <c r="A413" s="9"/>
      <c r="B413" s="9"/>
      <c r="C413" s="9"/>
      <c r="D413" s="9"/>
      <c r="E413" s="9"/>
      <c r="F413" s="9"/>
      <c r="G413" s="9"/>
      <c r="H413" s="9"/>
      <c r="I413" s="9"/>
      <c r="J413" s="10"/>
      <c r="K413" s="9"/>
      <c r="L413" s="9"/>
      <c r="M413" s="9"/>
      <c r="N413" s="9"/>
      <c r="O413" s="9"/>
      <c r="P413" s="9"/>
      <c r="Q413" s="9"/>
      <c r="R413" s="9"/>
      <c r="S413" s="9"/>
      <c r="T413" s="9"/>
      <c r="U413" s="9"/>
      <c r="V413" s="9"/>
      <c r="W413" s="9"/>
      <c r="X413" s="9"/>
      <c r="Y413" s="9"/>
      <c r="Z413" s="9"/>
    </row>
    <row r="414" spans="1:26" ht="12.75" customHeight="1" x14ac:dyDescent="0.3">
      <c r="A414" s="9"/>
      <c r="B414" s="9"/>
      <c r="C414" s="9"/>
      <c r="D414" s="9"/>
      <c r="E414" s="9"/>
      <c r="F414" s="9"/>
      <c r="G414" s="9"/>
      <c r="H414" s="9"/>
      <c r="I414" s="9"/>
      <c r="J414" s="10"/>
      <c r="K414" s="9"/>
      <c r="L414" s="9"/>
      <c r="M414" s="9"/>
      <c r="N414" s="9"/>
      <c r="O414" s="9"/>
      <c r="P414" s="9"/>
      <c r="Q414" s="9"/>
      <c r="R414" s="9"/>
      <c r="S414" s="9"/>
      <c r="T414" s="9"/>
      <c r="U414" s="9"/>
      <c r="V414" s="9"/>
      <c r="W414" s="9"/>
      <c r="X414" s="9"/>
      <c r="Y414" s="9"/>
      <c r="Z414" s="9"/>
    </row>
    <row r="415" spans="1:26" ht="12.75" customHeight="1" x14ac:dyDescent="0.3">
      <c r="A415" s="9"/>
      <c r="B415" s="9"/>
      <c r="C415" s="9"/>
      <c r="D415" s="9"/>
      <c r="E415" s="9"/>
      <c r="F415" s="9"/>
      <c r="G415" s="9"/>
      <c r="H415" s="9"/>
      <c r="I415" s="9"/>
      <c r="J415" s="10"/>
      <c r="K415" s="9"/>
      <c r="L415" s="9"/>
      <c r="M415" s="9"/>
      <c r="N415" s="9"/>
      <c r="O415" s="9"/>
      <c r="P415" s="9"/>
      <c r="Q415" s="9"/>
      <c r="R415" s="9"/>
      <c r="S415" s="9"/>
      <c r="T415" s="9"/>
      <c r="U415" s="9"/>
      <c r="V415" s="9"/>
      <c r="W415" s="9"/>
      <c r="X415" s="9"/>
      <c r="Y415" s="9"/>
      <c r="Z415" s="9"/>
    </row>
    <row r="416" spans="1:26" ht="12.75" customHeight="1" x14ac:dyDescent="0.3">
      <c r="A416" s="9"/>
      <c r="B416" s="9"/>
      <c r="C416" s="9"/>
      <c r="D416" s="9"/>
      <c r="E416" s="9"/>
      <c r="F416" s="9"/>
      <c r="G416" s="9"/>
      <c r="H416" s="9"/>
      <c r="I416" s="9"/>
      <c r="J416" s="10"/>
      <c r="K416" s="9"/>
      <c r="L416" s="9"/>
      <c r="M416" s="9"/>
      <c r="N416" s="9"/>
      <c r="O416" s="9"/>
      <c r="P416" s="9"/>
      <c r="Q416" s="9"/>
      <c r="R416" s="9"/>
      <c r="S416" s="9"/>
      <c r="T416" s="9"/>
      <c r="U416" s="9"/>
      <c r="V416" s="9"/>
      <c r="W416" s="9"/>
      <c r="X416" s="9"/>
      <c r="Y416" s="9"/>
      <c r="Z416" s="9"/>
    </row>
    <row r="417" spans="1:26" ht="12.75" customHeight="1" x14ac:dyDescent="0.3">
      <c r="A417" s="9"/>
      <c r="B417" s="9"/>
      <c r="C417" s="9"/>
      <c r="D417" s="9"/>
      <c r="E417" s="9"/>
      <c r="F417" s="9"/>
      <c r="G417" s="9"/>
      <c r="H417" s="9"/>
      <c r="I417" s="9"/>
      <c r="J417" s="10"/>
      <c r="K417" s="9"/>
      <c r="L417" s="9"/>
      <c r="M417" s="9"/>
      <c r="N417" s="9"/>
      <c r="O417" s="9"/>
      <c r="P417" s="9"/>
      <c r="Q417" s="9"/>
      <c r="R417" s="9"/>
      <c r="S417" s="9"/>
      <c r="T417" s="9"/>
      <c r="U417" s="9"/>
      <c r="V417" s="9"/>
      <c r="W417" s="9"/>
      <c r="X417" s="9"/>
      <c r="Y417" s="9"/>
      <c r="Z417" s="9"/>
    </row>
    <row r="418" spans="1:26" ht="12.75" customHeight="1" x14ac:dyDescent="0.3">
      <c r="A418" s="9"/>
      <c r="B418" s="9"/>
      <c r="C418" s="9"/>
      <c r="D418" s="9"/>
      <c r="E418" s="9"/>
      <c r="F418" s="9"/>
      <c r="G418" s="9"/>
      <c r="H418" s="9"/>
      <c r="I418" s="9"/>
      <c r="J418" s="10"/>
      <c r="K418" s="9"/>
      <c r="L418" s="9"/>
      <c r="M418" s="9"/>
      <c r="N418" s="9"/>
      <c r="O418" s="9"/>
      <c r="P418" s="9"/>
      <c r="Q418" s="9"/>
      <c r="R418" s="9"/>
      <c r="S418" s="9"/>
      <c r="T418" s="9"/>
      <c r="U418" s="9"/>
      <c r="V418" s="9"/>
      <c r="W418" s="9"/>
      <c r="X418" s="9"/>
      <c r="Y418" s="9"/>
      <c r="Z418" s="9"/>
    </row>
    <row r="419" spans="1:26" ht="12.75" customHeight="1" x14ac:dyDescent="0.3">
      <c r="A419" s="9"/>
      <c r="B419" s="9"/>
      <c r="C419" s="9"/>
      <c r="D419" s="9"/>
      <c r="E419" s="9"/>
      <c r="F419" s="9"/>
      <c r="G419" s="9"/>
      <c r="H419" s="9"/>
      <c r="I419" s="9"/>
      <c r="J419" s="10"/>
      <c r="K419" s="9"/>
      <c r="L419" s="9"/>
      <c r="M419" s="9"/>
      <c r="N419" s="9"/>
      <c r="O419" s="9"/>
      <c r="P419" s="9"/>
      <c r="Q419" s="9"/>
      <c r="R419" s="9"/>
      <c r="S419" s="9"/>
      <c r="T419" s="9"/>
      <c r="U419" s="9"/>
      <c r="V419" s="9"/>
      <c r="W419" s="9"/>
      <c r="X419" s="9"/>
      <c r="Y419" s="9"/>
      <c r="Z419" s="9"/>
    </row>
    <row r="420" spans="1:26" ht="12.75" customHeight="1" x14ac:dyDescent="0.3">
      <c r="A420" s="9"/>
      <c r="B420" s="9"/>
      <c r="C420" s="9"/>
      <c r="D420" s="9"/>
      <c r="E420" s="9"/>
      <c r="F420" s="9"/>
      <c r="G420" s="9"/>
      <c r="H420" s="9"/>
      <c r="I420" s="9"/>
      <c r="J420" s="10"/>
      <c r="K420" s="9"/>
      <c r="L420" s="9"/>
      <c r="M420" s="9"/>
      <c r="N420" s="9"/>
      <c r="O420" s="9"/>
      <c r="P420" s="9"/>
      <c r="Q420" s="9"/>
      <c r="R420" s="9"/>
      <c r="S420" s="9"/>
      <c r="T420" s="9"/>
      <c r="U420" s="9"/>
      <c r="V420" s="9"/>
      <c r="W420" s="9"/>
      <c r="X420" s="9"/>
      <c r="Y420" s="9"/>
      <c r="Z420" s="9"/>
    </row>
    <row r="421" spans="1:26" ht="12.75" customHeight="1" x14ac:dyDescent="0.3">
      <c r="A421" s="9"/>
      <c r="B421" s="9"/>
      <c r="C421" s="9"/>
      <c r="D421" s="9"/>
      <c r="E421" s="9"/>
      <c r="F421" s="9"/>
      <c r="G421" s="9"/>
      <c r="H421" s="9"/>
      <c r="I421" s="9"/>
      <c r="J421" s="10"/>
      <c r="K421" s="9"/>
      <c r="L421" s="9"/>
      <c r="M421" s="9"/>
      <c r="N421" s="9"/>
      <c r="O421" s="9"/>
      <c r="P421" s="9"/>
      <c r="Q421" s="9"/>
      <c r="R421" s="9"/>
      <c r="S421" s="9"/>
      <c r="T421" s="9"/>
      <c r="U421" s="9"/>
      <c r="V421" s="9"/>
      <c r="W421" s="9"/>
      <c r="X421" s="9"/>
      <c r="Y421" s="9"/>
      <c r="Z421" s="9"/>
    </row>
    <row r="422" spans="1:26" ht="12.75" customHeight="1" x14ac:dyDescent="0.3">
      <c r="A422" s="9"/>
      <c r="B422" s="9"/>
      <c r="C422" s="9"/>
      <c r="D422" s="9"/>
      <c r="E422" s="9"/>
      <c r="F422" s="9"/>
      <c r="G422" s="9"/>
      <c r="H422" s="9"/>
      <c r="I422" s="9"/>
      <c r="J422" s="10"/>
      <c r="K422" s="9"/>
      <c r="L422" s="9"/>
      <c r="M422" s="9"/>
      <c r="N422" s="9"/>
      <c r="O422" s="9"/>
      <c r="P422" s="9"/>
      <c r="Q422" s="9"/>
      <c r="R422" s="9"/>
      <c r="S422" s="9"/>
      <c r="T422" s="9"/>
      <c r="U422" s="9"/>
      <c r="V422" s="9"/>
      <c r="W422" s="9"/>
      <c r="X422" s="9"/>
      <c r="Y422" s="9"/>
      <c r="Z422" s="9"/>
    </row>
    <row r="423" spans="1:26" ht="12.75" customHeight="1" x14ac:dyDescent="0.3">
      <c r="A423" s="9"/>
      <c r="B423" s="9"/>
      <c r="C423" s="9"/>
      <c r="D423" s="9"/>
      <c r="E423" s="9"/>
      <c r="F423" s="9"/>
      <c r="G423" s="9"/>
      <c r="H423" s="9"/>
      <c r="I423" s="9"/>
      <c r="J423" s="10"/>
      <c r="K423" s="9"/>
      <c r="L423" s="9"/>
      <c r="M423" s="9"/>
      <c r="N423" s="9"/>
      <c r="O423" s="9"/>
      <c r="P423" s="9"/>
      <c r="Q423" s="9"/>
      <c r="R423" s="9"/>
      <c r="S423" s="9"/>
      <c r="T423" s="9"/>
      <c r="U423" s="9"/>
      <c r="V423" s="9"/>
      <c r="W423" s="9"/>
      <c r="X423" s="9"/>
      <c r="Y423" s="9"/>
      <c r="Z423" s="9"/>
    </row>
    <row r="424" spans="1:26" ht="12.75" customHeight="1" x14ac:dyDescent="0.3">
      <c r="A424" s="9"/>
      <c r="B424" s="9"/>
      <c r="C424" s="9"/>
      <c r="D424" s="9"/>
      <c r="E424" s="9"/>
      <c r="F424" s="9"/>
      <c r="G424" s="9"/>
      <c r="H424" s="9"/>
      <c r="I424" s="9"/>
      <c r="J424" s="10"/>
      <c r="K424" s="9"/>
      <c r="L424" s="9"/>
      <c r="M424" s="9"/>
      <c r="N424" s="9"/>
      <c r="O424" s="9"/>
      <c r="P424" s="9"/>
      <c r="Q424" s="9"/>
      <c r="R424" s="9"/>
      <c r="S424" s="9"/>
      <c r="T424" s="9"/>
      <c r="U424" s="9"/>
      <c r="V424" s="9"/>
      <c r="W424" s="9"/>
      <c r="X424" s="9"/>
      <c r="Y424" s="9"/>
      <c r="Z424" s="9"/>
    </row>
    <row r="425" spans="1:26" ht="12.75" customHeight="1" x14ac:dyDescent="0.3">
      <c r="A425" s="9"/>
      <c r="B425" s="9"/>
      <c r="C425" s="9"/>
      <c r="D425" s="9"/>
      <c r="E425" s="9"/>
      <c r="F425" s="9"/>
      <c r="G425" s="9"/>
      <c r="H425" s="9"/>
      <c r="I425" s="9"/>
      <c r="J425" s="10"/>
      <c r="K425" s="9"/>
      <c r="L425" s="9"/>
      <c r="M425" s="9"/>
      <c r="N425" s="9"/>
      <c r="O425" s="9"/>
      <c r="P425" s="9"/>
      <c r="Q425" s="9"/>
      <c r="R425" s="9"/>
      <c r="S425" s="9"/>
      <c r="T425" s="9"/>
      <c r="U425" s="9"/>
      <c r="V425" s="9"/>
      <c r="W425" s="9"/>
      <c r="X425" s="9"/>
      <c r="Y425" s="9"/>
      <c r="Z425" s="9"/>
    </row>
    <row r="426" spans="1:26" ht="12.75" customHeight="1" x14ac:dyDescent="0.3">
      <c r="A426" s="9"/>
      <c r="B426" s="9"/>
      <c r="C426" s="9"/>
      <c r="D426" s="9"/>
      <c r="E426" s="9"/>
      <c r="F426" s="9"/>
      <c r="G426" s="9"/>
      <c r="H426" s="9"/>
      <c r="I426" s="9"/>
      <c r="J426" s="10"/>
      <c r="K426" s="9"/>
      <c r="L426" s="9"/>
      <c r="M426" s="9"/>
      <c r="N426" s="9"/>
      <c r="O426" s="9"/>
      <c r="P426" s="9"/>
      <c r="Q426" s="9"/>
      <c r="R426" s="9"/>
      <c r="S426" s="9"/>
      <c r="T426" s="9"/>
      <c r="U426" s="9"/>
      <c r="V426" s="9"/>
      <c r="W426" s="9"/>
      <c r="X426" s="9"/>
      <c r="Y426" s="9"/>
      <c r="Z426" s="9"/>
    </row>
    <row r="427" spans="1:26" ht="12.75" customHeight="1" x14ac:dyDescent="0.3">
      <c r="A427" s="9"/>
      <c r="B427" s="9"/>
      <c r="C427" s="9"/>
      <c r="D427" s="9"/>
      <c r="E427" s="9"/>
      <c r="F427" s="9"/>
      <c r="G427" s="9"/>
      <c r="H427" s="9"/>
      <c r="I427" s="9"/>
      <c r="J427" s="10"/>
      <c r="K427" s="9"/>
      <c r="L427" s="9"/>
      <c r="M427" s="9"/>
      <c r="N427" s="9"/>
      <c r="O427" s="9"/>
      <c r="P427" s="9"/>
      <c r="Q427" s="9"/>
      <c r="R427" s="9"/>
      <c r="S427" s="9"/>
      <c r="T427" s="9"/>
      <c r="U427" s="9"/>
      <c r="V427" s="9"/>
      <c r="W427" s="9"/>
      <c r="X427" s="9"/>
      <c r="Y427" s="9"/>
      <c r="Z427" s="9"/>
    </row>
    <row r="428" spans="1:26" ht="12.75" customHeight="1" x14ac:dyDescent="0.3">
      <c r="A428" s="9"/>
      <c r="B428" s="9"/>
      <c r="C428" s="9"/>
      <c r="D428" s="9"/>
      <c r="E428" s="9"/>
      <c r="F428" s="9"/>
      <c r="G428" s="9"/>
      <c r="H428" s="9"/>
      <c r="I428" s="9"/>
      <c r="J428" s="10"/>
      <c r="K428" s="9"/>
      <c r="L428" s="9"/>
      <c r="M428" s="9"/>
      <c r="N428" s="9"/>
      <c r="O428" s="9"/>
      <c r="P428" s="9"/>
      <c r="Q428" s="9"/>
      <c r="R428" s="9"/>
      <c r="S428" s="9"/>
      <c r="T428" s="9"/>
      <c r="U428" s="9"/>
      <c r="V428" s="9"/>
      <c r="W428" s="9"/>
      <c r="X428" s="9"/>
      <c r="Y428" s="9"/>
      <c r="Z428" s="9"/>
    </row>
    <row r="429" spans="1:26" ht="12.75" customHeight="1" x14ac:dyDescent="0.3">
      <c r="A429" s="9"/>
      <c r="B429" s="9"/>
      <c r="C429" s="9"/>
      <c r="D429" s="9"/>
      <c r="E429" s="9"/>
      <c r="F429" s="9"/>
      <c r="G429" s="9"/>
      <c r="H429" s="9"/>
      <c r="I429" s="9"/>
      <c r="J429" s="10"/>
      <c r="K429" s="9"/>
      <c r="L429" s="9"/>
      <c r="M429" s="9"/>
      <c r="N429" s="9"/>
      <c r="O429" s="9"/>
      <c r="P429" s="9"/>
      <c r="Q429" s="9"/>
      <c r="R429" s="9"/>
      <c r="S429" s="9"/>
      <c r="T429" s="9"/>
      <c r="U429" s="9"/>
      <c r="V429" s="9"/>
      <c r="W429" s="9"/>
      <c r="X429" s="9"/>
      <c r="Y429" s="9"/>
      <c r="Z429" s="9"/>
    </row>
    <row r="430" spans="1:26" ht="12.75" customHeight="1" x14ac:dyDescent="0.3">
      <c r="A430" s="9"/>
      <c r="B430" s="9"/>
      <c r="C430" s="9"/>
      <c r="D430" s="9"/>
      <c r="E430" s="9"/>
      <c r="F430" s="9"/>
      <c r="G430" s="9"/>
      <c r="H430" s="9"/>
      <c r="I430" s="9"/>
      <c r="J430" s="10"/>
      <c r="K430" s="9"/>
      <c r="L430" s="9"/>
      <c r="M430" s="9"/>
      <c r="N430" s="9"/>
      <c r="O430" s="9"/>
      <c r="P430" s="9"/>
      <c r="Q430" s="9"/>
      <c r="R430" s="9"/>
      <c r="S430" s="9"/>
      <c r="T430" s="9"/>
      <c r="U430" s="9"/>
      <c r="V430" s="9"/>
      <c r="W430" s="9"/>
      <c r="X430" s="9"/>
      <c r="Y430" s="9"/>
      <c r="Z430" s="9"/>
    </row>
    <row r="431" spans="1:26" ht="12.75" customHeight="1" x14ac:dyDescent="0.3">
      <c r="A431" s="9"/>
      <c r="B431" s="9"/>
      <c r="C431" s="9"/>
      <c r="D431" s="9"/>
      <c r="E431" s="9"/>
      <c r="F431" s="9"/>
      <c r="G431" s="9"/>
      <c r="H431" s="9"/>
      <c r="I431" s="9"/>
      <c r="J431" s="10"/>
      <c r="K431" s="9"/>
      <c r="L431" s="9"/>
      <c r="M431" s="9"/>
      <c r="N431" s="9"/>
      <c r="O431" s="9"/>
      <c r="P431" s="9"/>
      <c r="Q431" s="9"/>
      <c r="R431" s="9"/>
      <c r="S431" s="9"/>
      <c r="T431" s="9"/>
      <c r="U431" s="9"/>
      <c r="V431" s="9"/>
      <c r="W431" s="9"/>
      <c r="X431" s="9"/>
      <c r="Y431" s="9"/>
      <c r="Z431" s="9"/>
    </row>
    <row r="432" spans="1:26" ht="12.75" customHeight="1" x14ac:dyDescent="0.3">
      <c r="A432" s="9"/>
      <c r="B432" s="9"/>
      <c r="C432" s="9"/>
      <c r="D432" s="9"/>
      <c r="E432" s="9"/>
      <c r="F432" s="9"/>
      <c r="G432" s="9"/>
      <c r="H432" s="9"/>
      <c r="I432" s="9"/>
      <c r="J432" s="10"/>
      <c r="K432" s="9"/>
      <c r="L432" s="9"/>
      <c r="M432" s="9"/>
      <c r="N432" s="9"/>
      <c r="O432" s="9"/>
      <c r="P432" s="9"/>
      <c r="Q432" s="9"/>
      <c r="R432" s="9"/>
      <c r="S432" s="9"/>
      <c r="T432" s="9"/>
      <c r="U432" s="9"/>
      <c r="V432" s="9"/>
      <c r="W432" s="9"/>
      <c r="X432" s="9"/>
      <c r="Y432" s="9"/>
      <c r="Z432" s="9"/>
    </row>
    <row r="433" spans="1:26" ht="12.75" customHeight="1" x14ac:dyDescent="0.3">
      <c r="A433" s="9"/>
      <c r="B433" s="9"/>
      <c r="C433" s="9"/>
      <c r="D433" s="9"/>
      <c r="E433" s="9"/>
      <c r="F433" s="9"/>
      <c r="G433" s="9"/>
      <c r="H433" s="9"/>
      <c r="I433" s="9"/>
      <c r="J433" s="10"/>
      <c r="K433" s="9"/>
      <c r="L433" s="9"/>
      <c r="M433" s="9"/>
      <c r="N433" s="9"/>
      <c r="O433" s="9"/>
      <c r="P433" s="9"/>
      <c r="Q433" s="9"/>
      <c r="R433" s="9"/>
      <c r="S433" s="9"/>
      <c r="T433" s="9"/>
      <c r="U433" s="9"/>
      <c r="V433" s="9"/>
      <c r="W433" s="9"/>
      <c r="X433" s="9"/>
      <c r="Y433" s="9"/>
      <c r="Z433" s="9"/>
    </row>
    <row r="434" spans="1:26" ht="12.75" customHeight="1" x14ac:dyDescent="0.3">
      <c r="A434" s="9"/>
      <c r="B434" s="9"/>
      <c r="C434" s="9"/>
      <c r="D434" s="9"/>
      <c r="E434" s="9"/>
      <c r="F434" s="9"/>
      <c r="G434" s="9"/>
      <c r="H434" s="9"/>
      <c r="I434" s="9"/>
      <c r="J434" s="10"/>
      <c r="K434" s="9"/>
      <c r="L434" s="9"/>
      <c r="M434" s="9"/>
      <c r="N434" s="9"/>
      <c r="O434" s="9"/>
      <c r="P434" s="9"/>
      <c r="Q434" s="9"/>
      <c r="R434" s="9"/>
      <c r="S434" s="9"/>
      <c r="T434" s="9"/>
      <c r="U434" s="9"/>
      <c r="V434" s="9"/>
      <c r="W434" s="9"/>
      <c r="X434" s="9"/>
      <c r="Y434" s="9"/>
      <c r="Z434" s="9"/>
    </row>
    <row r="435" spans="1:26" ht="12.75" customHeight="1" x14ac:dyDescent="0.3">
      <c r="A435" s="9"/>
      <c r="B435" s="9"/>
      <c r="C435" s="9"/>
      <c r="D435" s="9"/>
      <c r="E435" s="9"/>
      <c r="F435" s="9"/>
      <c r="G435" s="9"/>
      <c r="H435" s="9"/>
      <c r="I435" s="9"/>
      <c r="J435" s="10"/>
      <c r="K435" s="9"/>
      <c r="L435" s="9"/>
      <c r="M435" s="9"/>
      <c r="N435" s="9"/>
      <c r="O435" s="9"/>
      <c r="P435" s="9"/>
      <c r="Q435" s="9"/>
      <c r="R435" s="9"/>
      <c r="S435" s="9"/>
      <c r="T435" s="9"/>
      <c r="U435" s="9"/>
      <c r="V435" s="9"/>
      <c r="W435" s="9"/>
      <c r="X435" s="9"/>
      <c r="Y435" s="9"/>
      <c r="Z435" s="9"/>
    </row>
    <row r="436" spans="1:26" ht="12.75" customHeight="1" x14ac:dyDescent="0.3">
      <c r="A436" s="9"/>
      <c r="B436" s="9"/>
      <c r="C436" s="9"/>
      <c r="D436" s="9"/>
      <c r="E436" s="9"/>
      <c r="F436" s="9"/>
      <c r="G436" s="9"/>
      <c r="H436" s="9"/>
      <c r="I436" s="9"/>
      <c r="J436" s="10"/>
      <c r="K436" s="9"/>
      <c r="L436" s="9"/>
      <c r="M436" s="9"/>
      <c r="N436" s="9"/>
      <c r="O436" s="9"/>
      <c r="P436" s="9"/>
      <c r="Q436" s="9"/>
      <c r="R436" s="9"/>
      <c r="S436" s="9"/>
      <c r="T436" s="9"/>
      <c r="U436" s="9"/>
      <c r="V436" s="9"/>
      <c r="W436" s="9"/>
      <c r="X436" s="9"/>
      <c r="Y436" s="9"/>
      <c r="Z436" s="9"/>
    </row>
    <row r="437" spans="1:26" ht="12.75" customHeight="1" x14ac:dyDescent="0.3">
      <c r="A437" s="9"/>
      <c r="B437" s="9"/>
      <c r="C437" s="9"/>
      <c r="D437" s="9"/>
      <c r="E437" s="9"/>
      <c r="F437" s="9"/>
      <c r="G437" s="9"/>
      <c r="H437" s="9"/>
      <c r="I437" s="9"/>
      <c r="J437" s="10"/>
      <c r="K437" s="9"/>
      <c r="L437" s="9"/>
      <c r="M437" s="9"/>
      <c r="N437" s="9"/>
      <c r="O437" s="9"/>
      <c r="P437" s="9"/>
      <c r="Q437" s="9"/>
      <c r="R437" s="9"/>
      <c r="S437" s="9"/>
      <c r="T437" s="9"/>
      <c r="U437" s="9"/>
      <c r="V437" s="9"/>
      <c r="W437" s="9"/>
      <c r="X437" s="9"/>
      <c r="Y437" s="9"/>
      <c r="Z437" s="9"/>
    </row>
    <row r="438" spans="1:26" ht="12.75" customHeight="1" x14ac:dyDescent="0.3">
      <c r="A438" s="9"/>
      <c r="B438" s="9"/>
      <c r="C438" s="9"/>
      <c r="D438" s="9"/>
      <c r="E438" s="9"/>
      <c r="F438" s="9"/>
      <c r="G438" s="9"/>
      <c r="H438" s="9"/>
      <c r="I438" s="9"/>
      <c r="J438" s="10"/>
      <c r="K438" s="9"/>
      <c r="L438" s="9"/>
      <c r="M438" s="9"/>
      <c r="N438" s="9"/>
      <c r="O438" s="9"/>
      <c r="P438" s="9"/>
      <c r="Q438" s="9"/>
      <c r="R438" s="9"/>
      <c r="S438" s="9"/>
      <c r="T438" s="9"/>
      <c r="U438" s="9"/>
      <c r="V438" s="9"/>
      <c r="W438" s="9"/>
      <c r="X438" s="9"/>
      <c r="Y438" s="9"/>
      <c r="Z438" s="9"/>
    </row>
    <row r="439" spans="1:26" ht="12.75" customHeight="1" x14ac:dyDescent="0.3">
      <c r="A439" s="9"/>
      <c r="B439" s="9"/>
      <c r="C439" s="9"/>
      <c r="D439" s="9"/>
      <c r="E439" s="9"/>
      <c r="F439" s="9"/>
      <c r="G439" s="9"/>
      <c r="H439" s="9"/>
      <c r="I439" s="9"/>
      <c r="J439" s="10"/>
      <c r="K439" s="9"/>
      <c r="L439" s="9"/>
      <c r="M439" s="9"/>
      <c r="N439" s="9"/>
      <c r="O439" s="9"/>
      <c r="P439" s="9"/>
      <c r="Q439" s="9"/>
      <c r="R439" s="9"/>
      <c r="S439" s="9"/>
      <c r="T439" s="9"/>
      <c r="U439" s="9"/>
      <c r="V439" s="9"/>
      <c r="W439" s="9"/>
      <c r="X439" s="9"/>
      <c r="Y439" s="9"/>
      <c r="Z439" s="9"/>
    </row>
    <row r="440" spans="1:26" ht="12.75" customHeight="1" x14ac:dyDescent="0.3">
      <c r="A440" s="9"/>
      <c r="B440" s="9"/>
      <c r="C440" s="9"/>
      <c r="D440" s="9"/>
      <c r="E440" s="9"/>
      <c r="F440" s="9"/>
      <c r="G440" s="9"/>
      <c r="H440" s="9"/>
      <c r="I440" s="9"/>
      <c r="J440" s="10"/>
      <c r="K440" s="9"/>
      <c r="L440" s="9"/>
      <c r="M440" s="9"/>
      <c r="N440" s="9"/>
      <c r="O440" s="9"/>
      <c r="P440" s="9"/>
      <c r="Q440" s="9"/>
      <c r="R440" s="9"/>
      <c r="S440" s="9"/>
      <c r="T440" s="9"/>
      <c r="U440" s="9"/>
      <c r="V440" s="9"/>
      <c r="W440" s="9"/>
      <c r="X440" s="9"/>
      <c r="Y440" s="9"/>
      <c r="Z440" s="9"/>
    </row>
    <row r="441" spans="1:26" ht="12.75" customHeight="1" x14ac:dyDescent="0.3">
      <c r="A441" s="9"/>
      <c r="B441" s="9"/>
      <c r="C441" s="9"/>
      <c r="D441" s="9"/>
      <c r="E441" s="9"/>
      <c r="F441" s="9"/>
      <c r="G441" s="9"/>
      <c r="H441" s="9"/>
      <c r="I441" s="9"/>
      <c r="J441" s="10"/>
      <c r="K441" s="9"/>
      <c r="L441" s="9"/>
      <c r="M441" s="9"/>
      <c r="N441" s="9"/>
      <c r="O441" s="9"/>
      <c r="P441" s="9"/>
      <c r="Q441" s="9"/>
      <c r="R441" s="9"/>
      <c r="S441" s="9"/>
      <c r="T441" s="9"/>
      <c r="U441" s="9"/>
      <c r="V441" s="9"/>
      <c r="W441" s="9"/>
      <c r="X441" s="9"/>
      <c r="Y441" s="9"/>
      <c r="Z441" s="9"/>
    </row>
    <row r="442" spans="1:26" ht="12.75" customHeight="1" x14ac:dyDescent="0.3">
      <c r="A442" s="9"/>
      <c r="B442" s="9"/>
      <c r="C442" s="9"/>
      <c r="D442" s="9"/>
      <c r="E442" s="9"/>
      <c r="F442" s="9"/>
      <c r="G442" s="9"/>
      <c r="H442" s="9"/>
      <c r="I442" s="9"/>
      <c r="J442" s="10"/>
      <c r="K442" s="9"/>
      <c r="L442" s="9"/>
      <c r="M442" s="9"/>
      <c r="N442" s="9"/>
      <c r="O442" s="9"/>
      <c r="P442" s="9"/>
      <c r="Q442" s="9"/>
      <c r="R442" s="9"/>
      <c r="S442" s="9"/>
      <c r="T442" s="9"/>
      <c r="U442" s="9"/>
      <c r="V442" s="9"/>
      <c r="W442" s="9"/>
      <c r="X442" s="9"/>
      <c r="Y442" s="9"/>
      <c r="Z442" s="9"/>
    </row>
    <row r="443" spans="1:26" ht="12.75" customHeight="1" x14ac:dyDescent="0.3">
      <c r="A443" s="9"/>
      <c r="B443" s="9"/>
      <c r="C443" s="9"/>
      <c r="D443" s="9"/>
      <c r="E443" s="9"/>
      <c r="F443" s="9"/>
      <c r="G443" s="9"/>
      <c r="H443" s="9"/>
      <c r="I443" s="9"/>
      <c r="J443" s="10"/>
      <c r="K443" s="9"/>
      <c r="L443" s="9"/>
      <c r="M443" s="9"/>
      <c r="N443" s="9"/>
      <c r="O443" s="9"/>
      <c r="P443" s="9"/>
      <c r="Q443" s="9"/>
      <c r="R443" s="9"/>
      <c r="S443" s="9"/>
      <c r="T443" s="9"/>
      <c r="U443" s="9"/>
      <c r="V443" s="9"/>
      <c r="W443" s="9"/>
      <c r="X443" s="9"/>
      <c r="Y443" s="9"/>
      <c r="Z443" s="9"/>
    </row>
    <row r="444" spans="1:26" ht="12.75" customHeight="1" x14ac:dyDescent="0.3">
      <c r="A444" s="9"/>
      <c r="B444" s="9"/>
      <c r="C444" s="9"/>
      <c r="D444" s="9"/>
      <c r="E444" s="9"/>
      <c r="F444" s="9"/>
      <c r="G444" s="9"/>
      <c r="H444" s="9"/>
      <c r="I444" s="9"/>
      <c r="J444" s="10"/>
      <c r="K444" s="9"/>
      <c r="L444" s="9"/>
      <c r="M444" s="9"/>
      <c r="N444" s="9"/>
      <c r="O444" s="9"/>
      <c r="P444" s="9"/>
      <c r="Q444" s="9"/>
      <c r="R444" s="9"/>
      <c r="S444" s="9"/>
      <c r="T444" s="9"/>
      <c r="U444" s="9"/>
      <c r="V444" s="9"/>
      <c r="W444" s="9"/>
      <c r="X444" s="9"/>
      <c r="Y444" s="9"/>
      <c r="Z444" s="9"/>
    </row>
    <row r="445" spans="1:26" ht="12.75" customHeight="1" x14ac:dyDescent="0.3">
      <c r="A445" s="9"/>
      <c r="B445" s="9"/>
      <c r="C445" s="9"/>
      <c r="D445" s="9"/>
      <c r="E445" s="9"/>
      <c r="F445" s="9"/>
      <c r="G445" s="9"/>
      <c r="H445" s="9"/>
      <c r="I445" s="9"/>
      <c r="J445" s="10"/>
      <c r="K445" s="9"/>
      <c r="L445" s="9"/>
      <c r="M445" s="9"/>
      <c r="N445" s="9"/>
      <c r="O445" s="9"/>
      <c r="P445" s="9"/>
      <c r="Q445" s="9"/>
      <c r="R445" s="9"/>
      <c r="S445" s="9"/>
      <c r="T445" s="9"/>
      <c r="U445" s="9"/>
      <c r="V445" s="9"/>
      <c r="W445" s="9"/>
      <c r="X445" s="9"/>
      <c r="Y445" s="9"/>
      <c r="Z445" s="9"/>
    </row>
    <row r="446" spans="1:26" ht="12.75" customHeight="1" x14ac:dyDescent="0.3">
      <c r="A446" s="9"/>
      <c r="B446" s="9"/>
      <c r="C446" s="9"/>
      <c r="D446" s="9"/>
      <c r="E446" s="9"/>
      <c r="F446" s="9"/>
      <c r="G446" s="9"/>
      <c r="H446" s="9"/>
      <c r="I446" s="9"/>
      <c r="J446" s="10"/>
      <c r="K446" s="9"/>
      <c r="L446" s="9"/>
      <c r="M446" s="9"/>
      <c r="N446" s="9"/>
      <c r="O446" s="9"/>
      <c r="P446" s="9"/>
      <c r="Q446" s="9"/>
      <c r="R446" s="9"/>
      <c r="S446" s="9"/>
      <c r="T446" s="9"/>
      <c r="U446" s="9"/>
      <c r="V446" s="9"/>
      <c r="W446" s="9"/>
      <c r="X446" s="9"/>
      <c r="Y446" s="9"/>
      <c r="Z446" s="9"/>
    </row>
    <row r="447" spans="1:26" ht="12.75" customHeight="1" x14ac:dyDescent="0.3">
      <c r="A447" s="9"/>
      <c r="B447" s="9"/>
      <c r="C447" s="9"/>
      <c r="D447" s="9"/>
      <c r="E447" s="9"/>
      <c r="F447" s="9"/>
      <c r="G447" s="9"/>
      <c r="H447" s="9"/>
      <c r="I447" s="9"/>
      <c r="J447" s="10"/>
      <c r="K447" s="9"/>
      <c r="L447" s="9"/>
      <c r="M447" s="9"/>
      <c r="N447" s="9"/>
      <c r="O447" s="9"/>
      <c r="P447" s="9"/>
      <c r="Q447" s="9"/>
      <c r="R447" s="9"/>
      <c r="S447" s="9"/>
      <c r="T447" s="9"/>
      <c r="U447" s="9"/>
      <c r="V447" s="9"/>
      <c r="W447" s="9"/>
      <c r="X447" s="9"/>
      <c r="Y447" s="9"/>
      <c r="Z447" s="9"/>
    </row>
    <row r="448" spans="1:26" ht="12.75" customHeight="1" x14ac:dyDescent="0.3">
      <c r="A448" s="9"/>
      <c r="B448" s="9"/>
      <c r="C448" s="9"/>
      <c r="D448" s="9"/>
      <c r="E448" s="9"/>
      <c r="F448" s="9"/>
      <c r="G448" s="9"/>
      <c r="H448" s="9"/>
      <c r="I448" s="9"/>
      <c r="J448" s="10"/>
      <c r="K448" s="9"/>
      <c r="L448" s="9"/>
      <c r="M448" s="9"/>
      <c r="N448" s="9"/>
      <c r="O448" s="9"/>
      <c r="P448" s="9"/>
      <c r="Q448" s="9"/>
      <c r="R448" s="9"/>
      <c r="S448" s="9"/>
      <c r="T448" s="9"/>
      <c r="U448" s="9"/>
      <c r="V448" s="9"/>
      <c r="W448" s="9"/>
      <c r="X448" s="9"/>
      <c r="Y448" s="9"/>
      <c r="Z448" s="9"/>
    </row>
    <row r="449" spans="1:26" ht="12.75" customHeight="1" x14ac:dyDescent="0.3">
      <c r="A449" s="9"/>
      <c r="B449" s="9"/>
      <c r="C449" s="9"/>
      <c r="D449" s="9"/>
      <c r="E449" s="9"/>
      <c r="F449" s="9"/>
      <c r="G449" s="9"/>
      <c r="H449" s="9"/>
      <c r="I449" s="9"/>
      <c r="J449" s="10"/>
      <c r="K449" s="9"/>
      <c r="L449" s="9"/>
      <c r="M449" s="9"/>
      <c r="N449" s="9"/>
      <c r="O449" s="9"/>
      <c r="P449" s="9"/>
      <c r="Q449" s="9"/>
      <c r="R449" s="9"/>
      <c r="S449" s="9"/>
      <c r="T449" s="9"/>
      <c r="U449" s="9"/>
      <c r="V449" s="9"/>
      <c r="W449" s="9"/>
      <c r="X449" s="9"/>
      <c r="Y449" s="9"/>
      <c r="Z449" s="9"/>
    </row>
    <row r="450" spans="1:26" ht="12.75" customHeight="1" x14ac:dyDescent="0.3">
      <c r="A450" s="9"/>
      <c r="B450" s="9"/>
      <c r="C450" s="9"/>
      <c r="D450" s="9"/>
      <c r="E450" s="9"/>
      <c r="F450" s="9"/>
      <c r="G450" s="9"/>
      <c r="H450" s="9"/>
      <c r="I450" s="9"/>
      <c r="J450" s="10"/>
      <c r="K450" s="9"/>
      <c r="L450" s="9"/>
      <c r="M450" s="9"/>
      <c r="N450" s="9"/>
      <c r="O450" s="9"/>
      <c r="P450" s="9"/>
      <c r="Q450" s="9"/>
      <c r="R450" s="9"/>
      <c r="S450" s="9"/>
      <c r="T450" s="9"/>
      <c r="U450" s="9"/>
      <c r="V450" s="9"/>
      <c r="W450" s="9"/>
      <c r="X450" s="9"/>
      <c r="Y450" s="9"/>
      <c r="Z450" s="9"/>
    </row>
    <row r="451" spans="1:26" ht="12.75" customHeight="1" x14ac:dyDescent="0.3">
      <c r="A451" s="9"/>
      <c r="B451" s="9"/>
      <c r="C451" s="9"/>
      <c r="D451" s="9"/>
      <c r="E451" s="9"/>
      <c r="F451" s="9"/>
      <c r="G451" s="9"/>
      <c r="H451" s="9"/>
      <c r="I451" s="9"/>
      <c r="J451" s="10"/>
      <c r="K451" s="9"/>
      <c r="L451" s="9"/>
      <c r="M451" s="9"/>
      <c r="N451" s="9"/>
      <c r="O451" s="9"/>
      <c r="P451" s="9"/>
      <c r="Q451" s="9"/>
      <c r="R451" s="9"/>
      <c r="S451" s="9"/>
      <c r="T451" s="9"/>
      <c r="U451" s="9"/>
      <c r="V451" s="9"/>
      <c r="W451" s="9"/>
      <c r="X451" s="9"/>
      <c r="Y451" s="9"/>
      <c r="Z451" s="9"/>
    </row>
    <row r="452" spans="1:26" ht="12.75" customHeight="1" x14ac:dyDescent="0.3">
      <c r="A452" s="9"/>
      <c r="B452" s="9"/>
      <c r="C452" s="9"/>
      <c r="D452" s="9"/>
      <c r="E452" s="9"/>
      <c r="F452" s="9"/>
      <c r="G452" s="9"/>
      <c r="H452" s="9"/>
      <c r="I452" s="9"/>
      <c r="J452" s="10"/>
      <c r="K452" s="9"/>
      <c r="L452" s="9"/>
      <c r="M452" s="9"/>
      <c r="N452" s="9"/>
      <c r="O452" s="9"/>
      <c r="P452" s="9"/>
      <c r="Q452" s="9"/>
      <c r="R452" s="9"/>
      <c r="S452" s="9"/>
      <c r="T452" s="9"/>
      <c r="U452" s="9"/>
      <c r="V452" s="9"/>
      <c r="W452" s="9"/>
      <c r="X452" s="9"/>
      <c r="Y452" s="9"/>
      <c r="Z452" s="9"/>
    </row>
    <row r="453" spans="1:26" ht="12.75" customHeight="1" x14ac:dyDescent="0.3">
      <c r="A453" s="9"/>
      <c r="B453" s="9"/>
      <c r="C453" s="9"/>
      <c r="D453" s="9"/>
      <c r="E453" s="9"/>
      <c r="F453" s="9"/>
      <c r="G453" s="9"/>
      <c r="H453" s="9"/>
      <c r="I453" s="9"/>
      <c r="J453" s="10"/>
      <c r="K453" s="9"/>
      <c r="L453" s="9"/>
      <c r="M453" s="9"/>
      <c r="N453" s="9"/>
      <c r="O453" s="9"/>
      <c r="P453" s="9"/>
      <c r="Q453" s="9"/>
      <c r="R453" s="9"/>
      <c r="S453" s="9"/>
      <c r="T453" s="9"/>
      <c r="U453" s="9"/>
      <c r="V453" s="9"/>
      <c r="W453" s="9"/>
      <c r="X453" s="9"/>
      <c r="Y453" s="9"/>
      <c r="Z453" s="9"/>
    </row>
    <row r="454" spans="1:26" ht="12.75" customHeight="1" x14ac:dyDescent="0.3">
      <c r="A454" s="9"/>
      <c r="B454" s="9"/>
      <c r="C454" s="9"/>
      <c r="D454" s="9"/>
      <c r="E454" s="9"/>
      <c r="F454" s="9"/>
      <c r="G454" s="9"/>
      <c r="H454" s="9"/>
      <c r="I454" s="9"/>
      <c r="J454" s="10"/>
      <c r="K454" s="9"/>
      <c r="L454" s="9"/>
      <c r="M454" s="9"/>
      <c r="N454" s="9"/>
      <c r="O454" s="9"/>
      <c r="P454" s="9"/>
      <c r="Q454" s="9"/>
      <c r="R454" s="9"/>
      <c r="S454" s="9"/>
      <c r="T454" s="9"/>
      <c r="U454" s="9"/>
      <c r="V454" s="9"/>
      <c r="W454" s="9"/>
      <c r="X454" s="9"/>
      <c r="Y454" s="9"/>
      <c r="Z454" s="9"/>
    </row>
    <row r="455" spans="1:26" ht="12.75" customHeight="1" x14ac:dyDescent="0.3">
      <c r="A455" s="9"/>
      <c r="B455" s="9"/>
      <c r="C455" s="9"/>
      <c r="D455" s="9"/>
      <c r="E455" s="9"/>
      <c r="F455" s="9"/>
      <c r="G455" s="9"/>
      <c r="H455" s="9"/>
      <c r="I455" s="9"/>
      <c r="J455" s="10"/>
      <c r="K455" s="9"/>
      <c r="L455" s="9"/>
      <c r="M455" s="9"/>
      <c r="N455" s="9"/>
      <c r="O455" s="9"/>
      <c r="P455" s="9"/>
      <c r="Q455" s="9"/>
      <c r="R455" s="9"/>
      <c r="S455" s="9"/>
      <c r="T455" s="9"/>
      <c r="U455" s="9"/>
      <c r="V455" s="9"/>
      <c r="W455" s="9"/>
      <c r="X455" s="9"/>
      <c r="Y455" s="9"/>
      <c r="Z455" s="9"/>
    </row>
    <row r="456" spans="1:26" ht="12.75" customHeight="1" x14ac:dyDescent="0.3">
      <c r="A456" s="9"/>
      <c r="B456" s="9"/>
      <c r="C456" s="9"/>
      <c r="D456" s="9"/>
      <c r="E456" s="9"/>
      <c r="F456" s="9"/>
      <c r="G456" s="9"/>
      <c r="H456" s="9"/>
      <c r="I456" s="9"/>
      <c r="J456" s="10"/>
      <c r="K456" s="9"/>
      <c r="L456" s="9"/>
      <c r="M456" s="9"/>
      <c r="N456" s="9"/>
      <c r="O456" s="9"/>
      <c r="P456" s="9"/>
      <c r="Q456" s="9"/>
      <c r="R456" s="9"/>
      <c r="S456" s="9"/>
      <c r="T456" s="9"/>
      <c r="U456" s="9"/>
      <c r="V456" s="9"/>
      <c r="W456" s="9"/>
      <c r="X456" s="9"/>
      <c r="Y456" s="9"/>
      <c r="Z456" s="9"/>
    </row>
    <row r="457" spans="1:26" ht="12.75" customHeight="1" x14ac:dyDescent="0.3">
      <c r="A457" s="9"/>
      <c r="B457" s="9"/>
      <c r="C457" s="9"/>
      <c r="D457" s="9"/>
      <c r="E457" s="9"/>
      <c r="F457" s="9"/>
      <c r="G457" s="9"/>
      <c r="H457" s="9"/>
      <c r="I457" s="9"/>
      <c r="J457" s="10"/>
      <c r="K457" s="9"/>
      <c r="L457" s="9"/>
      <c r="M457" s="9"/>
      <c r="N457" s="9"/>
      <c r="O457" s="9"/>
      <c r="P457" s="9"/>
      <c r="Q457" s="9"/>
      <c r="R457" s="9"/>
      <c r="S457" s="9"/>
      <c r="T457" s="9"/>
      <c r="U457" s="9"/>
      <c r="V457" s="9"/>
      <c r="W457" s="9"/>
      <c r="X457" s="9"/>
      <c r="Y457" s="9"/>
      <c r="Z457" s="9"/>
    </row>
    <row r="458" spans="1:26" ht="12.75" customHeight="1" x14ac:dyDescent="0.3">
      <c r="A458" s="9"/>
      <c r="B458" s="9"/>
      <c r="C458" s="9"/>
      <c r="D458" s="9"/>
      <c r="E458" s="9"/>
      <c r="F458" s="9"/>
      <c r="G458" s="9"/>
      <c r="H458" s="9"/>
      <c r="I458" s="9"/>
      <c r="J458" s="10"/>
      <c r="K458" s="9"/>
      <c r="L458" s="9"/>
      <c r="M458" s="9"/>
      <c r="N458" s="9"/>
      <c r="O458" s="9"/>
      <c r="P458" s="9"/>
      <c r="Q458" s="9"/>
      <c r="R458" s="9"/>
      <c r="S458" s="9"/>
      <c r="T458" s="9"/>
      <c r="U458" s="9"/>
      <c r="V458" s="9"/>
      <c r="W458" s="9"/>
      <c r="X458" s="9"/>
      <c r="Y458" s="9"/>
      <c r="Z458" s="9"/>
    </row>
    <row r="459" spans="1:26" ht="12.75" customHeight="1" x14ac:dyDescent="0.3">
      <c r="A459" s="9"/>
      <c r="B459" s="9"/>
      <c r="C459" s="9"/>
      <c r="D459" s="9"/>
      <c r="E459" s="9"/>
      <c r="F459" s="9"/>
      <c r="G459" s="9"/>
      <c r="H459" s="9"/>
      <c r="I459" s="9"/>
      <c r="J459" s="10"/>
      <c r="K459" s="9"/>
      <c r="L459" s="9"/>
      <c r="M459" s="9"/>
      <c r="N459" s="9"/>
      <c r="O459" s="9"/>
      <c r="P459" s="9"/>
      <c r="Q459" s="9"/>
      <c r="R459" s="9"/>
      <c r="S459" s="9"/>
      <c r="T459" s="9"/>
      <c r="U459" s="9"/>
      <c r="V459" s="9"/>
      <c r="W459" s="9"/>
      <c r="X459" s="9"/>
      <c r="Y459" s="9"/>
      <c r="Z459" s="9"/>
    </row>
    <row r="460" spans="1:26" ht="12.75" customHeight="1" x14ac:dyDescent="0.3">
      <c r="A460" s="9"/>
      <c r="B460" s="9"/>
      <c r="C460" s="9"/>
      <c r="D460" s="9"/>
      <c r="E460" s="9"/>
      <c r="F460" s="9"/>
      <c r="G460" s="9"/>
      <c r="H460" s="9"/>
      <c r="I460" s="9"/>
      <c r="J460" s="10"/>
      <c r="K460" s="9"/>
      <c r="L460" s="9"/>
      <c r="M460" s="9"/>
      <c r="N460" s="9"/>
      <c r="O460" s="9"/>
      <c r="P460" s="9"/>
      <c r="Q460" s="9"/>
      <c r="R460" s="9"/>
      <c r="S460" s="9"/>
      <c r="T460" s="9"/>
      <c r="U460" s="9"/>
      <c r="V460" s="9"/>
      <c r="W460" s="9"/>
      <c r="X460" s="9"/>
      <c r="Y460" s="9"/>
      <c r="Z460" s="9"/>
    </row>
    <row r="461" spans="1:26" ht="12.75" customHeight="1" x14ac:dyDescent="0.3">
      <c r="A461" s="9"/>
      <c r="B461" s="9"/>
      <c r="C461" s="9"/>
      <c r="D461" s="9"/>
      <c r="E461" s="9"/>
      <c r="F461" s="9"/>
      <c r="G461" s="9"/>
      <c r="H461" s="9"/>
      <c r="I461" s="9"/>
      <c r="J461" s="10"/>
      <c r="K461" s="9"/>
      <c r="L461" s="9"/>
      <c r="M461" s="9"/>
      <c r="N461" s="9"/>
      <c r="O461" s="9"/>
      <c r="P461" s="9"/>
      <c r="Q461" s="9"/>
      <c r="R461" s="9"/>
      <c r="S461" s="9"/>
      <c r="T461" s="9"/>
      <c r="U461" s="9"/>
      <c r="V461" s="9"/>
      <c r="W461" s="9"/>
      <c r="X461" s="9"/>
      <c r="Y461" s="9"/>
      <c r="Z461" s="9"/>
    </row>
    <row r="462" spans="1:26" ht="12.75" customHeight="1" x14ac:dyDescent="0.3">
      <c r="A462" s="9"/>
      <c r="B462" s="9"/>
      <c r="C462" s="9"/>
      <c r="D462" s="9"/>
      <c r="E462" s="9"/>
      <c r="F462" s="9"/>
      <c r="G462" s="9"/>
      <c r="H462" s="9"/>
      <c r="I462" s="9"/>
      <c r="J462" s="10"/>
      <c r="K462" s="9"/>
      <c r="L462" s="9"/>
      <c r="M462" s="9"/>
      <c r="N462" s="9"/>
      <c r="O462" s="9"/>
      <c r="P462" s="9"/>
      <c r="Q462" s="9"/>
      <c r="R462" s="9"/>
      <c r="S462" s="9"/>
      <c r="T462" s="9"/>
      <c r="U462" s="9"/>
      <c r="V462" s="9"/>
      <c r="W462" s="9"/>
      <c r="X462" s="9"/>
      <c r="Y462" s="9"/>
      <c r="Z462" s="9"/>
    </row>
    <row r="463" spans="1:26" ht="12.75" customHeight="1" x14ac:dyDescent="0.3">
      <c r="A463" s="9"/>
      <c r="B463" s="9"/>
      <c r="C463" s="9"/>
      <c r="D463" s="9"/>
      <c r="E463" s="9"/>
      <c r="F463" s="9"/>
      <c r="G463" s="9"/>
      <c r="H463" s="9"/>
      <c r="I463" s="9"/>
      <c r="J463" s="10"/>
      <c r="K463" s="9"/>
      <c r="L463" s="9"/>
      <c r="M463" s="9"/>
      <c r="N463" s="9"/>
      <c r="O463" s="9"/>
      <c r="P463" s="9"/>
      <c r="Q463" s="9"/>
      <c r="R463" s="9"/>
      <c r="S463" s="9"/>
      <c r="T463" s="9"/>
      <c r="U463" s="9"/>
      <c r="V463" s="9"/>
      <c r="W463" s="9"/>
      <c r="X463" s="9"/>
      <c r="Y463" s="9"/>
      <c r="Z463" s="9"/>
    </row>
    <row r="464" spans="1:26" ht="12.75" customHeight="1" x14ac:dyDescent="0.3">
      <c r="A464" s="9"/>
      <c r="B464" s="9"/>
      <c r="C464" s="9"/>
      <c r="D464" s="9"/>
      <c r="E464" s="9"/>
      <c r="F464" s="9"/>
      <c r="G464" s="9"/>
      <c r="H464" s="9"/>
      <c r="I464" s="9"/>
      <c r="J464" s="10"/>
      <c r="K464" s="9"/>
      <c r="L464" s="9"/>
      <c r="M464" s="9"/>
      <c r="N464" s="9"/>
      <c r="O464" s="9"/>
      <c r="P464" s="9"/>
      <c r="Q464" s="9"/>
      <c r="R464" s="9"/>
      <c r="S464" s="9"/>
      <c r="T464" s="9"/>
      <c r="U464" s="9"/>
      <c r="V464" s="9"/>
      <c r="W464" s="9"/>
      <c r="X464" s="9"/>
      <c r="Y464" s="9"/>
      <c r="Z464" s="9"/>
    </row>
    <row r="465" spans="1:26" ht="12.75" customHeight="1" x14ac:dyDescent="0.3">
      <c r="A465" s="9"/>
      <c r="B465" s="9"/>
      <c r="C465" s="9"/>
      <c r="D465" s="9"/>
      <c r="E465" s="9"/>
      <c r="F465" s="9"/>
      <c r="G465" s="9"/>
      <c r="H465" s="9"/>
      <c r="I465" s="9"/>
      <c r="J465" s="10"/>
      <c r="K465" s="9"/>
      <c r="L465" s="9"/>
      <c r="M465" s="9"/>
      <c r="N465" s="9"/>
      <c r="O465" s="9"/>
      <c r="P465" s="9"/>
      <c r="Q465" s="9"/>
      <c r="R465" s="9"/>
      <c r="S465" s="9"/>
      <c r="T465" s="9"/>
      <c r="U465" s="9"/>
      <c r="V465" s="9"/>
      <c r="W465" s="9"/>
      <c r="X465" s="9"/>
      <c r="Y465" s="9"/>
      <c r="Z465" s="9"/>
    </row>
    <row r="466" spans="1:26" ht="12.75" customHeight="1" x14ac:dyDescent="0.3">
      <c r="A466" s="9"/>
      <c r="B466" s="9"/>
      <c r="C466" s="9"/>
      <c r="D466" s="9"/>
      <c r="E466" s="9"/>
      <c r="F466" s="9"/>
      <c r="G466" s="9"/>
      <c r="H466" s="9"/>
      <c r="I466" s="9"/>
      <c r="J466" s="10"/>
      <c r="K466" s="9"/>
      <c r="L466" s="9"/>
      <c r="M466" s="9"/>
      <c r="N466" s="9"/>
      <c r="O466" s="9"/>
      <c r="P466" s="9"/>
      <c r="Q466" s="9"/>
      <c r="R466" s="9"/>
      <c r="S466" s="9"/>
      <c r="T466" s="9"/>
      <c r="U466" s="9"/>
      <c r="V466" s="9"/>
      <c r="W466" s="9"/>
      <c r="X466" s="9"/>
      <c r="Y466" s="9"/>
      <c r="Z466" s="9"/>
    </row>
    <row r="467" spans="1:26" ht="12.75" customHeight="1" x14ac:dyDescent="0.3">
      <c r="A467" s="9"/>
      <c r="B467" s="9"/>
      <c r="C467" s="9"/>
      <c r="D467" s="9"/>
      <c r="E467" s="9"/>
      <c r="F467" s="9"/>
      <c r="G467" s="9"/>
      <c r="H467" s="9"/>
      <c r="I467" s="9"/>
      <c r="J467" s="10"/>
      <c r="K467" s="9"/>
      <c r="L467" s="9"/>
      <c r="M467" s="9"/>
      <c r="N467" s="9"/>
      <c r="O467" s="9"/>
      <c r="P467" s="9"/>
      <c r="Q467" s="9"/>
      <c r="R467" s="9"/>
      <c r="S467" s="9"/>
      <c r="T467" s="9"/>
      <c r="U467" s="9"/>
      <c r="V467" s="9"/>
      <c r="W467" s="9"/>
      <c r="X467" s="9"/>
      <c r="Y467" s="9"/>
      <c r="Z467" s="9"/>
    </row>
    <row r="468" spans="1:26" ht="12.75" customHeight="1" x14ac:dyDescent="0.3">
      <c r="A468" s="9"/>
      <c r="B468" s="9"/>
      <c r="C468" s="9"/>
      <c r="D468" s="9"/>
      <c r="E468" s="9"/>
      <c r="F468" s="9"/>
      <c r="G468" s="9"/>
      <c r="H468" s="9"/>
      <c r="I468" s="9"/>
      <c r="J468" s="10"/>
      <c r="K468" s="9"/>
      <c r="L468" s="9"/>
      <c r="M468" s="9"/>
      <c r="N468" s="9"/>
      <c r="O468" s="9"/>
      <c r="P468" s="9"/>
      <c r="Q468" s="9"/>
      <c r="R468" s="9"/>
      <c r="S468" s="9"/>
      <c r="T468" s="9"/>
      <c r="U468" s="9"/>
      <c r="V468" s="9"/>
      <c r="W468" s="9"/>
      <c r="X468" s="9"/>
      <c r="Y468" s="9"/>
      <c r="Z468" s="9"/>
    </row>
    <row r="469" spans="1:26" ht="12.75" customHeight="1" x14ac:dyDescent="0.3">
      <c r="A469" s="9"/>
      <c r="B469" s="9"/>
      <c r="C469" s="9"/>
      <c r="D469" s="9"/>
      <c r="E469" s="9"/>
      <c r="F469" s="9"/>
      <c r="G469" s="9"/>
      <c r="H469" s="9"/>
      <c r="I469" s="9"/>
      <c r="J469" s="10"/>
      <c r="K469" s="9"/>
      <c r="L469" s="9"/>
      <c r="M469" s="9"/>
      <c r="N469" s="9"/>
      <c r="O469" s="9"/>
      <c r="P469" s="9"/>
      <c r="Q469" s="9"/>
      <c r="R469" s="9"/>
      <c r="S469" s="9"/>
      <c r="T469" s="9"/>
      <c r="U469" s="9"/>
      <c r="V469" s="9"/>
      <c r="W469" s="9"/>
      <c r="X469" s="9"/>
      <c r="Y469" s="9"/>
      <c r="Z469" s="9"/>
    </row>
    <row r="470" spans="1:26" ht="12.75" customHeight="1" x14ac:dyDescent="0.3">
      <c r="A470" s="9"/>
      <c r="B470" s="9"/>
      <c r="C470" s="9"/>
      <c r="D470" s="9"/>
      <c r="E470" s="9"/>
      <c r="F470" s="9"/>
      <c r="G470" s="9"/>
      <c r="H470" s="9"/>
      <c r="I470" s="9"/>
      <c r="J470" s="10"/>
      <c r="K470" s="9"/>
      <c r="L470" s="9"/>
      <c r="M470" s="9"/>
      <c r="N470" s="9"/>
      <c r="O470" s="9"/>
      <c r="P470" s="9"/>
      <c r="Q470" s="9"/>
      <c r="R470" s="9"/>
      <c r="S470" s="9"/>
      <c r="T470" s="9"/>
      <c r="U470" s="9"/>
      <c r="V470" s="9"/>
      <c r="W470" s="9"/>
      <c r="X470" s="9"/>
      <c r="Y470" s="9"/>
      <c r="Z470" s="9"/>
    </row>
    <row r="471" spans="1:26" ht="12.75" customHeight="1" x14ac:dyDescent="0.3">
      <c r="A471" s="9"/>
      <c r="B471" s="9"/>
      <c r="C471" s="9"/>
      <c r="D471" s="9"/>
      <c r="E471" s="9"/>
      <c r="F471" s="9"/>
      <c r="G471" s="9"/>
      <c r="H471" s="9"/>
      <c r="I471" s="9"/>
      <c r="J471" s="10"/>
      <c r="K471" s="9"/>
      <c r="L471" s="9"/>
      <c r="M471" s="9"/>
      <c r="N471" s="9"/>
      <c r="O471" s="9"/>
      <c r="P471" s="9"/>
      <c r="Q471" s="9"/>
      <c r="R471" s="9"/>
      <c r="S471" s="9"/>
      <c r="T471" s="9"/>
      <c r="U471" s="9"/>
      <c r="V471" s="9"/>
      <c r="W471" s="9"/>
      <c r="X471" s="9"/>
      <c r="Y471" s="9"/>
      <c r="Z471" s="9"/>
    </row>
    <row r="472" spans="1:26" ht="12.75" customHeight="1" x14ac:dyDescent="0.3">
      <c r="A472" s="9"/>
      <c r="B472" s="9"/>
      <c r="C472" s="9"/>
      <c r="D472" s="9"/>
      <c r="E472" s="9"/>
      <c r="F472" s="9"/>
      <c r="G472" s="9"/>
      <c r="H472" s="9"/>
      <c r="I472" s="9"/>
      <c r="J472" s="10"/>
      <c r="K472" s="9"/>
      <c r="L472" s="9"/>
      <c r="M472" s="9"/>
      <c r="N472" s="9"/>
      <c r="O472" s="9"/>
      <c r="P472" s="9"/>
      <c r="Q472" s="9"/>
      <c r="R472" s="9"/>
      <c r="S472" s="9"/>
      <c r="T472" s="9"/>
      <c r="U472" s="9"/>
      <c r="V472" s="9"/>
      <c r="W472" s="9"/>
      <c r="X472" s="9"/>
      <c r="Y472" s="9"/>
      <c r="Z472" s="9"/>
    </row>
    <row r="473" spans="1:26" ht="12.75" customHeight="1" x14ac:dyDescent="0.3">
      <c r="A473" s="9"/>
      <c r="B473" s="9"/>
      <c r="C473" s="9"/>
      <c r="D473" s="9"/>
      <c r="E473" s="9"/>
      <c r="F473" s="9"/>
      <c r="G473" s="9"/>
      <c r="H473" s="9"/>
      <c r="I473" s="9"/>
      <c r="J473" s="10"/>
      <c r="K473" s="9"/>
      <c r="L473" s="9"/>
      <c r="M473" s="9"/>
      <c r="N473" s="9"/>
      <c r="O473" s="9"/>
      <c r="P473" s="9"/>
      <c r="Q473" s="9"/>
      <c r="R473" s="9"/>
      <c r="S473" s="9"/>
      <c r="T473" s="9"/>
      <c r="U473" s="9"/>
      <c r="V473" s="9"/>
      <c r="W473" s="9"/>
      <c r="X473" s="9"/>
      <c r="Y473" s="9"/>
      <c r="Z473" s="9"/>
    </row>
    <row r="474" spans="1:26" ht="12.75" customHeight="1" x14ac:dyDescent="0.3">
      <c r="A474" s="9"/>
      <c r="B474" s="9"/>
      <c r="C474" s="9"/>
      <c r="D474" s="9"/>
      <c r="E474" s="9"/>
      <c r="F474" s="9"/>
      <c r="G474" s="9"/>
      <c r="H474" s="9"/>
      <c r="I474" s="9"/>
      <c r="J474" s="10"/>
      <c r="K474" s="9"/>
      <c r="L474" s="9"/>
      <c r="M474" s="9"/>
      <c r="N474" s="9"/>
      <c r="O474" s="9"/>
      <c r="P474" s="9"/>
      <c r="Q474" s="9"/>
      <c r="R474" s="9"/>
      <c r="S474" s="9"/>
      <c r="T474" s="9"/>
      <c r="U474" s="9"/>
      <c r="V474" s="9"/>
      <c r="W474" s="9"/>
      <c r="X474" s="9"/>
      <c r="Y474" s="9"/>
      <c r="Z474" s="9"/>
    </row>
    <row r="475" spans="1:26" ht="12.75" customHeight="1" x14ac:dyDescent="0.3">
      <c r="A475" s="9"/>
      <c r="B475" s="9"/>
      <c r="C475" s="9"/>
      <c r="D475" s="9"/>
      <c r="E475" s="9"/>
      <c r="F475" s="9"/>
      <c r="G475" s="9"/>
      <c r="H475" s="9"/>
      <c r="I475" s="9"/>
      <c r="J475" s="10"/>
      <c r="K475" s="9"/>
      <c r="L475" s="9"/>
      <c r="M475" s="9"/>
      <c r="N475" s="9"/>
      <c r="O475" s="9"/>
      <c r="P475" s="9"/>
      <c r="Q475" s="9"/>
      <c r="R475" s="9"/>
      <c r="S475" s="9"/>
      <c r="T475" s="9"/>
      <c r="U475" s="9"/>
      <c r="V475" s="9"/>
      <c r="W475" s="9"/>
      <c r="X475" s="9"/>
      <c r="Y475" s="9"/>
      <c r="Z475" s="9"/>
    </row>
    <row r="476" spans="1:26" ht="12.75" customHeight="1" x14ac:dyDescent="0.3">
      <c r="A476" s="9"/>
      <c r="B476" s="9"/>
      <c r="C476" s="9"/>
      <c r="D476" s="9"/>
      <c r="E476" s="9"/>
      <c r="F476" s="9"/>
      <c r="G476" s="9"/>
      <c r="H476" s="9"/>
      <c r="I476" s="9"/>
      <c r="J476" s="10"/>
      <c r="K476" s="9"/>
      <c r="L476" s="9"/>
      <c r="M476" s="9"/>
      <c r="N476" s="9"/>
      <c r="O476" s="9"/>
      <c r="P476" s="9"/>
      <c r="Q476" s="9"/>
      <c r="R476" s="9"/>
      <c r="S476" s="9"/>
      <c r="T476" s="9"/>
      <c r="U476" s="9"/>
      <c r="V476" s="9"/>
      <c r="W476" s="9"/>
      <c r="X476" s="9"/>
      <c r="Y476" s="9"/>
      <c r="Z476" s="9"/>
    </row>
    <row r="477" spans="1:26" ht="12.75" customHeight="1" x14ac:dyDescent="0.3">
      <c r="A477" s="9"/>
      <c r="B477" s="9"/>
      <c r="C477" s="9"/>
      <c r="D477" s="9"/>
      <c r="E477" s="9"/>
      <c r="F477" s="9"/>
      <c r="G477" s="9"/>
      <c r="H477" s="9"/>
      <c r="I477" s="9"/>
      <c r="J477" s="10"/>
      <c r="K477" s="9"/>
      <c r="L477" s="9"/>
      <c r="M477" s="9"/>
      <c r="N477" s="9"/>
      <c r="O477" s="9"/>
      <c r="P477" s="9"/>
      <c r="Q477" s="9"/>
      <c r="R477" s="9"/>
      <c r="S477" s="9"/>
      <c r="T477" s="9"/>
      <c r="U477" s="9"/>
      <c r="V477" s="9"/>
      <c r="W477" s="9"/>
      <c r="X477" s="9"/>
      <c r="Y477" s="9"/>
      <c r="Z477" s="9"/>
    </row>
    <row r="478" spans="1:26" ht="12.75" customHeight="1" x14ac:dyDescent="0.3">
      <c r="A478" s="9"/>
      <c r="B478" s="9"/>
      <c r="C478" s="9"/>
      <c r="D478" s="9"/>
      <c r="E478" s="9"/>
      <c r="F478" s="9"/>
      <c r="G478" s="9"/>
      <c r="H478" s="9"/>
      <c r="I478" s="9"/>
      <c r="J478" s="10"/>
      <c r="K478" s="9"/>
      <c r="L478" s="9"/>
      <c r="M478" s="9"/>
      <c r="N478" s="9"/>
      <c r="O478" s="9"/>
      <c r="P478" s="9"/>
      <c r="Q478" s="9"/>
      <c r="R478" s="9"/>
      <c r="S478" s="9"/>
      <c r="T478" s="9"/>
      <c r="U478" s="9"/>
      <c r="V478" s="9"/>
      <c r="W478" s="9"/>
      <c r="X478" s="9"/>
      <c r="Y478" s="9"/>
      <c r="Z478" s="9"/>
    </row>
    <row r="479" spans="1:26" ht="12.75" customHeight="1" x14ac:dyDescent="0.3">
      <c r="A479" s="9"/>
      <c r="B479" s="9"/>
      <c r="C479" s="9"/>
      <c r="D479" s="9"/>
      <c r="E479" s="9"/>
      <c r="F479" s="9"/>
      <c r="G479" s="9"/>
      <c r="H479" s="9"/>
      <c r="I479" s="9"/>
      <c r="J479" s="10"/>
      <c r="K479" s="9"/>
      <c r="L479" s="9"/>
      <c r="M479" s="9"/>
      <c r="N479" s="9"/>
      <c r="O479" s="9"/>
      <c r="P479" s="9"/>
      <c r="Q479" s="9"/>
      <c r="R479" s="9"/>
      <c r="S479" s="9"/>
      <c r="T479" s="9"/>
      <c r="U479" s="9"/>
      <c r="V479" s="9"/>
      <c r="W479" s="9"/>
      <c r="X479" s="9"/>
      <c r="Y479" s="9"/>
      <c r="Z479" s="9"/>
    </row>
    <row r="480" spans="1:26" ht="12.75" customHeight="1" x14ac:dyDescent="0.3">
      <c r="A480" s="9"/>
      <c r="B480" s="9"/>
      <c r="C480" s="9"/>
      <c r="D480" s="9"/>
      <c r="E480" s="9"/>
      <c r="F480" s="9"/>
      <c r="G480" s="9"/>
      <c r="H480" s="9"/>
      <c r="I480" s="9"/>
      <c r="J480" s="10"/>
      <c r="K480" s="9"/>
      <c r="L480" s="9"/>
      <c r="M480" s="9"/>
      <c r="N480" s="9"/>
      <c r="O480" s="9"/>
      <c r="P480" s="9"/>
      <c r="Q480" s="9"/>
      <c r="R480" s="9"/>
      <c r="S480" s="9"/>
      <c r="T480" s="9"/>
      <c r="U480" s="9"/>
      <c r="V480" s="9"/>
      <c r="W480" s="9"/>
      <c r="X480" s="9"/>
      <c r="Y480" s="9"/>
      <c r="Z480" s="9"/>
    </row>
    <row r="481" spans="1:26" ht="12.75" customHeight="1" x14ac:dyDescent="0.3">
      <c r="A481" s="9"/>
      <c r="B481" s="9"/>
      <c r="C481" s="9"/>
      <c r="D481" s="9"/>
      <c r="E481" s="9"/>
      <c r="F481" s="9"/>
      <c r="G481" s="9"/>
      <c r="H481" s="9"/>
      <c r="I481" s="9"/>
      <c r="J481" s="10"/>
      <c r="K481" s="9"/>
      <c r="L481" s="9"/>
      <c r="M481" s="9"/>
      <c r="N481" s="9"/>
      <c r="O481" s="9"/>
      <c r="P481" s="9"/>
      <c r="Q481" s="9"/>
      <c r="R481" s="9"/>
      <c r="S481" s="9"/>
      <c r="T481" s="9"/>
      <c r="U481" s="9"/>
      <c r="V481" s="9"/>
      <c r="W481" s="9"/>
      <c r="X481" s="9"/>
      <c r="Y481" s="9"/>
      <c r="Z481" s="9"/>
    </row>
    <row r="482" spans="1:26" ht="12.75" customHeight="1" x14ac:dyDescent="0.3">
      <c r="A482" s="9"/>
      <c r="B482" s="9"/>
      <c r="C482" s="9"/>
      <c r="D482" s="9"/>
      <c r="E482" s="9"/>
      <c r="F482" s="9"/>
      <c r="G482" s="9"/>
      <c r="H482" s="9"/>
      <c r="I482" s="9"/>
      <c r="J482" s="10"/>
      <c r="K482" s="9"/>
      <c r="L482" s="9"/>
      <c r="M482" s="9"/>
      <c r="N482" s="9"/>
      <c r="O482" s="9"/>
      <c r="P482" s="9"/>
      <c r="Q482" s="9"/>
      <c r="R482" s="9"/>
      <c r="S482" s="9"/>
      <c r="T482" s="9"/>
      <c r="U482" s="9"/>
      <c r="V482" s="9"/>
      <c r="W482" s="9"/>
      <c r="X482" s="9"/>
      <c r="Y482" s="9"/>
      <c r="Z482" s="9"/>
    </row>
    <row r="483" spans="1:26" ht="12.75" customHeight="1" x14ac:dyDescent="0.3">
      <c r="A483" s="9"/>
      <c r="B483" s="9"/>
      <c r="C483" s="9"/>
      <c r="D483" s="9"/>
      <c r="E483" s="9"/>
      <c r="F483" s="9"/>
      <c r="G483" s="9"/>
      <c r="H483" s="9"/>
      <c r="I483" s="9"/>
      <c r="J483" s="10"/>
      <c r="K483" s="9"/>
      <c r="L483" s="9"/>
      <c r="M483" s="9"/>
      <c r="N483" s="9"/>
      <c r="O483" s="9"/>
      <c r="P483" s="9"/>
      <c r="Q483" s="9"/>
      <c r="R483" s="9"/>
      <c r="S483" s="9"/>
      <c r="T483" s="9"/>
      <c r="U483" s="9"/>
      <c r="V483" s="9"/>
      <c r="W483" s="9"/>
      <c r="X483" s="9"/>
      <c r="Y483" s="9"/>
      <c r="Z483" s="9"/>
    </row>
    <row r="484" spans="1:26" ht="12.75" customHeight="1" x14ac:dyDescent="0.3">
      <c r="A484" s="9"/>
      <c r="B484" s="9"/>
      <c r="C484" s="9"/>
      <c r="D484" s="9"/>
      <c r="E484" s="9"/>
      <c r="F484" s="9"/>
      <c r="G484" s="9"/>
      <c r="H484" s="9"/>
      <c r="I484" s="9"/>
      <c r="J484" s="10"/>
      <c r="K484" s="9"/>
      <c r="L484" s="9"/>
      <c r="M484" s="9"/>
      <c r="N484" s="9"/>
      <c r="O484" s="9"/>
      <c r="P484" s="9"/>
      <c r="Q484" s="9"/>
      <c r="R484" s="9"/>
      <c r="S484" s="9"/>
      <c r="T484" s="9"/>
      <c r="U484" s="9"/>
      <c r="V484" s="9"/>
      <c r="W484" s="9"/>
      <c r="X484" s="9"/>
      <c r="Y484" s="9"/>
      <c r="Z484" s="9"/>
    </row>
    <row r="485" spans="1:26" ht="12.75" customHeight="1" x14ac:dyDescent="0.3">
      <c r="A485" s="9"/>
      <c r="B485" s="9"/>
      <c r="C485" s="9"/>
      <c r="D485" s="9"/>
      <c r="E485" s="9"/>
      <c r="F485" s="9"/>
      <c r="G485" s="9"/>
      <c r="H485" s="9"/>
      <c r="I485" s="9"/>
      <c r="J485" s="10"/>
      <c r="K485" s="9"/>
      <c r="L485" s="9"/>
      <c r="M485" s="9"/>
      <c r="N485" s="9"/>
      <c r="O485" s="9"/>
      <c r="P485" s="9"/>
      <c r="Q485" s="9"/>
      <c r="R485" s="9"/>
      <c r="S485" s="9"/>
      <c r="T485" s="9"/>
      <c r="U485" s="9"/>
      <c r="V485" s="9"/>
      <c r="W485" s="9"/>
      <c r="X485" s="9"/>
      <c r="Y485" s="9"/>
      <c r="Z485" s="9"/>
    </row>
    <row r="486" spans="1:26" ht="12.75" customHeight="1" x14ac:dyDescent="0.3">
      <c r="A486" s="9"/>
      <c r="B486" s="9"/>
      <c r="C486" s="9"/>
      <c r="D486" s="9"/>
      <c r="E486" s="9"/>
      <c r="F486" s="9"/>
      <c r="G486" s="9"/>
      <c r="H486" s="9"/>
      <c r="I486" s="9"/>
      <c r="J486" s="10"/>
      <c r="K486" s="9"/>
      <c r="L486" s="9"/>
      <c r="M486" s="9"/>
      <c r="N486" s="9"/>
      <c r="O486" s="9"/>
      <c r="P486" s="9"/>
      <c r="Q486" s="9"/>
      <c r="R486" s="9"/>
      <c r="S486" s="9"/>
      <c r="T486" s="9"/>
      <c r="U486" s="9"/>
      <c r="V486" s="9"/>
      <c r="W486" s="9"/>
      <c r="X486" s="9"/>
      <c r="Y486" s="9"/>
      <c r="Z486" s="9"/>
    </row>
    <row r="487" spans="1:26" ht="12.75" customHeight="1" x14ac:dyDescent="0.3">
      <c r="A487" s="9"/>
      <c r="B487" s="9"/>
      <c r="C487" s="9"/>
      <c r="D487" s="9"/>
      <c r="E487" s="9"/>
      <c r="F487" s="9"/>
      <c r="G487" s="9"/>
      <c r="H487" s="9"/>
      <c r="I487" s="9"/>
      <c r="J487" s="10"/>
      <c r="K487" s="9"/>
      <c r="L487" s="9"/>
      <c r="M487" s="9"/>
      <c r="N487" s="9"/>
      <c r="O487" s="9"/>
      <c r="P487" s="9"/>
      <c r="Q487" s="9"/>
      <c r="R487" s="9"/>
      <c r="S487" s="9"/>
      <c r="T487" s="9"/>
      <c r="U487" s="9"/>
      <c r="V487" s="9"/>
      <c r="W487" s="9"/>
      <c r="X487" s="9"/>
      <c r="Y487" s="9"/>
      <c r="Z487" s="9"/>
    </row>
    <row r="488" spans="1:26" ht="12.75" customHeight="1" x14ac:dyDescent="0.3">
      <c r="A488" s="9"/>
      <c r="B488" s="9"/>
      <c r="C488" s="9"/>
      <c r="D488" s="9"/>
      <c r="E488" s="9"/>
      <c r="F488" s="9"/>
      <c r="G488" s="9"/>
      <c r="H488" s="9"/>
      <c r="I488" s="9"/>
      <c r="J488" s="10"/>
      <c r="K488" s="9"/>
      <c r="L488" s="9"/>
      <c r="M488" s="9"/>
      <c r="N488" s="9"/>
      <c r="O488" s="9"/>
      <c r="P488" s="9"/>
      <c r="Q488" s="9"/>
      <c r="R488" s="9"/>
      <c r="S488" s="9"/>
      <c r="T488" s="9"/>
      <c r="U488" s="9"/>
      <c r="V488" s="9"/>
      <c r="W488" s="9"/>
      <c r="X488" s="9"/>
      <c r="Y488" s="9"/>
      <c r="Z488" s="9"/>
    </row>
    <row r="489" spans="1:26" ht="12.75" customHeight="1" x14ac:dyDescent="0.3">
      <c r="A489" s="9"/>
      <c r="B489" s="9"/>
      <c r="C489" s="9"/>
      <c r="D489" s="9"/>
      <c r="E489" s="9"/>
      <c r="F489" s="9"/>
      <c r="G489" s="9"/>
      <c r="H489" s="9"/>
      <c r="I489" s="9"/>
      <c r="J489" s="10"/>
      <c r="K489" s="9"/>
      <c r="L489" s="9"/>
      <c r="M489" s="9"/>
      <c r="N489" s="9"/>
      <c r="O489" s="9"/>
      <c r="P489" s="9"/>
      <c r="Q489" s="9"/>
      <c r="R489" s="9"/>
      <c r="S489" s="9"/>
      <c r="T489" s="9"/>
      <c r="U489" s="9"/>
      <c r="V489" s="9"/>
      <c r="W489" s="9"/>
      <c r="X489" s="9"/>
      <c r="Y489" s="9"/>
      <c r="Z489" s="9"/>
    </row>
    <row r="490" spans="1:26" ht="12.75" customHeight="1" x14ac:dyDescent="0.3">
      <c r="A490" s="9"/>
      <c r="B490" s="9"/>
      <c r="C490" s="9"/>
      <c r="D490" s="9"/>
      <c r="E490" s="9"/>
      <c r="F490" s="9"/>
      <c r="G490" s="9"/>
      <c r="H490" s="9"/>
      <c r="I490" s="9"/>
      <c r="J490" s="10"/>
      <c r="K490" s="9"/>
      <c r="L490" s="9"/>
      <c r="M490" s="9"/>
      <c r="N490" s="9"/>
      <c r="O490" s="9"/>
      <c r="P490" s="9"/>
      <c r="Q490" s="9"/>
      <c r="R490" s="9"/>
      <c r="S490" s="9"/>
      <c r="T490" s="9"/>
      <c r="U490" s="9"/>
      <c r="V490" s="9"/>
      <c r="W490" s="9"/>
      <c r="X490" s="9"/>
      <c r="Y490" s="9"/>
      <c r="Z490" s="9"/>
    </row>
    <row r="491" spans="1:26" ht="12.75" customHeight="1" x14ac:dyDescent="0.3">
      <c r="A491" s="9"/>
      <c r="B491" s="9"/>
      <c r="C491" s="9"/>
      <c r="D491" s="9"/>
      <c r="E491" s="9"/>
      <c r="F491" s="9"/>
      <c r="G491" s="9"/>
      <c r="H491" s="9"/>
      <c r="I491" s="9"/>
      <c r="J491" s="10"/>
      <c r="K491" s="9"/>
      <c r="L491" s="9"/>
      <c r="M491" s="9"/>
      <c r="N491" s="9"/>
      <c r="O491" s="9"/>
      <c r="P491" s="9"/>
      <c r="Q491" s="9"/>
      <c r="R491" s="9"/>
      <c r="S491" s="9"/>
      <c r="T491" s="9"/>
      <c r="U491" s="9"/>
      <c r="V491" s="9"/>
      <c r="W491" s="9"/>
      <c r="X491" s="9"/>
      <c r="Y491" s="9"/>
      <c r="Z491" s="9"/>
    </row>
    <row r="492" spans="1:26" ht="12.75" customHeight="1" x14ac:dyDescent="0.3">
      <c r="A492" s="9"/>
      <c r="B492" s="9"/>
      <c r="C492" s="9"/>
      <c r="D492" s="9"/>
      <c r="E492" s="9"/>
      <c r="F492" s="9"/>
      <c r="G492" s="9"/>
      <c r="H492" s="9"/>
      <c r="I492" s="9"/>
      <c r="J492" s="10"/>
      <c r="K492" s="9"/>
      <c r="L492" s="9"/>
      <c r="M492" s="9"/>
      <c r="N492" s="9"/>
      <c r="O492" s="9"/>
      <c r="P492" s="9"/>
      <c r="Q492" s="9"/>
      <c r="R492" s="9"/>
      <c r="S492" s="9"/>
      <c r="T492" s="9"/>
      <c r="U492" s="9"/>
      <c r="V492" s="9"/>
      <c r="W492" s="9"/>
      <c r="X492" s="9"/>
      <c r="Y492" s="9"/>
      <c r="Z492" s="9"/>
    </row>
    <row r="493" spans="1:26" ht="12.75" customHeight="1" x14ac:dyDescent="0.3">
      <c r="A493" s="9"/>
      <c r="B493" s="9"/>
      <c r="C493" s="9"/>
      <c r="D493" s="9"/>
      <c r="E493" s="9"/>
      <c r="F493" s="9"/>
      <c r="G493" s="9"/>
      <c r="H493" s="9"/>
      <c r="I493" s="9"/>
      <c r="J493" s="10"/>
      <c r="K493" s="9"/>
      <c r="L493" s="9"/>
      <c r="M493" s="9"/>
      <c r="N493" s="9"/>
      <c r="O493" s="9"/>
      <c r="P493" s="9"/>
      <c r="Q493" s="9"/>
      <c r="R493" s="9"/>
      <c r="S493" s="9"/>
      <c r="T493" s="9"/>
      <c r="U493" s="9"/>
      <c r="V493" s="9"/>
      <c r="W493" s="9"/>
      <c r="X493" s="9"/>
      <c r="Y493" s="9"/>
      <c r="Z493" s="9"/>
    </row>
    <row r="494" spans="1:26" ht="12.75" customHeight="1" x14ac:dyDescent="0.3">
      <c r="A494" s="9"/>
      <c r="B494" s="9"/>
      <c r="C494" s="9"/>
      <c r="D494" s="9"/>
      <c r="E494" s="9"/>
      <c r="F494" s="9"/>
      <c r="G494" s="9"/>
      <c r="H494" s="9"/>
      <c r="I494" s="9"/>
      <c r="J494" s="10"/>
      <c r="K494" s="9"/>
      <c r="L494" s="9"/>
      <c r="M494" s="9"/>
      <c r="N494" s="9"/>
      <c r="O494" s="9"/>
      <c r="P494" s="9"/>
      <c r="Q494" s="9"/>
      <c r="R494" s="9"/>
      <c r="S494" s="9"/>
      <c r="T494" s="9"/>
      <c r="U494" s="9"/>
      <c r="V494" s="9"/>
      <c r="W494" s="9"/>
      <c r="X494" s="9"/>
      <c r="Y494" s="9"/>
      <c r="Z494" s="9"/>
    </row>
    <row r="495" spans="1:26" ht="12.75" customHeight="1" x14ac:dyDescent="0.3">
      <c r="A495" s="9"/>
      <c r="B495" s="9"/>
      <c r="C495" s="9"/>
      <c r="D495" s="9"/>
      <c r="E495" s="9"/>
      <c r="F495" s="9"/>
      <c r="G495" s="9"/>
      <c r="H495" s="9"/>
      <c r="I495" s="9"/>
      <c r="J495" s="10"/>
      <c r="K495" s="9"/>
      <c r="L495" s="9"/>
      <c r="M495" s="9"/>
      <c r="N495" s="9"/>
      <c r="O495" s="9"/>
      <c r="P495" s="9"/>
      <c r="Q495" s="9"/>
      <c r="R495" s="9"/>
      <c r="S495" s="9"/>
      <c r="T495" s="9"/>
      <c r="U495" s="9"/>
      <c r="V495" s="9"/>
      <c r="W495" s="9"/>
      <c r="X495" s="9"/>
      <c r="Y495" s="9"/>
      <c r="Z495" s="9"/>
    </row>
    <row r="496" spans="1:26" ht="12.75" customHeight="1" x14ac:dyDescent="0.3">
      <c r="A496" s="9"/>
      <c r="B496" s="9"/>
      <c r="C496" s="9"/>
      <c r="D496" s="9"/>
      <c r="E496" s="9"/>
      <c r="F496" s="9"/>
      <c r="G496" s="9"/>
      <c r="H496" s="9"/>
      <c r="I496" s="9"/>
      <c r="J496" s="10"/>
      <c r="K496" s="9"/>
      <c r="L496" s="9"/>
      <c r="M496" s="9"/>
      <c r="N496" s="9"/>
      <c r="O496" s="9"/>
      <c r="P496" s="9"/>
      <c r="Q496" s="9"/>
      <c r="R496" s="9"/>
      <c r="S496" s="9"/>
      <c r="T496" s="9"/>
      <c r="U496" s="9"/>
      <c r="V496" s="9"/>
      <c r="W496" s="9"/>
      <c r="X496" s="9"/>
      <c r="Y496" s="9"/>
      <c r="Z496" s="9"/>
    </row>
    <row r="497" spans="1:26" ht="12.75" customHeight="1" x14ac:dyDescent="0.3">
      <c r="A497" s="9"/>
      <c r="B497" s="9"/>
      <c r="C497" s="9"/>
      <c r="D497" s="9"/>
      <c r="E497" s="9"/>
      <c r="F497" s="9"/>
      <c r="G497" s="9"/>
      <c r="H497" s="9"/>
      <c r="I497" s="9"/>
      <c r="J497" s="10"/>
      <c r="K497" s="9"/>
      <c r="L497" s="9"/>
      <c r="M497" s="9"/>
      <c r="N497" s="9"/>
      <c r="O497" s="9"/>
      <c r="P497" s="9"/>
      <c r="Q497" s="9"/>
      <c r="R497" s="9"/>
      <c r="S497" s="9"/>
      <c r="T497" s="9"/>
      <c r="U497" s="9"/>
      <c r="V497" s="9"/>
      <c r="W497" s="9"/>
      <c r="X497" s="9"/>
      <c r="Y497" s="9"/>
      <c r="Z497" s="9"/>
    </row>
    <row r="498" spans="1:26" ht="12.75" customHeight="1" x14ac:dyDescent="0.3">
      <c r="A498" s="9"/>
      <c r="B498" s="9"/>
      <c r="C498" s="9"/>
      <c r="D498" s="9"/>
      <c r="E498" s="9"/>
      <c r="F498" s="9"/>
      <c r="G498" s="9"/>
      <c r="H498" s="9"/>
      <c r="I498" s="9"/>
      <c r="J498" s="10"/>
      <c r="K498" s="9"/>
      <c r="L498" s="9"/>
      <c r="M498" s="9"/>
      <c r="N498" s="9"/>
      <c r="O498" s="9"/>
      <c r="P498" s="9"/>
      <c r="Q498" s="9"/>
      <c r="R498" s="9"/>
      <c r="S498" s="9"/>
      <c r="T498" s="9"/>
      <c r="U498" s="9"/>
      <c r="V498" s="9"/>
      <c r="W498" s="9"/>
      <c r="X498" s="9"/>
      <c r="Y498" s="9"/>
      <c r="Z498" s="9"/>
    </row>
    <row r="499" spans="1:26" ht="12.75" customHeight="1" x14ac:dyDescent="0.3">
      <c r="A499" s="9"/>
      <c r="B499" s="9"/>
      <c r="C499" s="9"/>
      <c r="D499" s="9"/>
      <c r="E499" s="9"/>
      <c r="F499" s="9"/>
      <c r="G499" s="9"/>
      <c r="H499" s="9"/>
      <c r="I499" s="9"/>
      <c r="J499" s="10"/>
      <c r="K499" s="9"/>
      <c r="L499" s="9"/>
      <c r="M499" s="9"/>
      <c r="N499" s="9"/>
      <c r="O499" s="9"/>
      <c r="P499" s="9"/>
      <c r="Q499" s="9"/>
      <c r="R499" s="9"/>
      <c r="S499" s="9"/>
      <c r="T499" s="9"/>
      <c r="U499" s="9"/>
      <c r="V499" s="9"/>
      <c r="W499" s="9"/>
      <c r="X499" s="9"/>
      <c r="Y499" s="9"/>
      <c r="Z499" s="9"/>
    </row>
    <row r="500" spans="1:26" ht="12.75" customHeight="1" x14ac:dyDescent="0.3">
      <c r="A500" s="9"/>
      <c r="B500" s="9"/>
      <c r="C500" s="9"/>
      <c r="D500" s="9"/>
      <c r="E500" s="9"/>
      <c r="F500" s="9"/>
      <c r="G500" s="9"/>
      <c r="H500" s="9"/>
      <c r="I500" s="9"/>
      <c r="J500" s="10"/>
      <c r="K500" s="9"/>
      <c r="L500" s="9"/>
      <c r="M500" s="9"/>
      <c r="N500" s="9"/>
      <c r="O500" s="9"/>
      <c r="P500" s="9"/>
      <c r="Q500" s="9"/>
      <c r="R500" s="9"/>
      <c r="S500" s="9"/>
      <c r="T500" s="9"/>
      <c r="U500" s="9"/>
      <c r="V500" s="9"/>
      <c r="W500" s="9"/>
      <c r="X500" s="9"/>
      <c r="Y500" s="9"/>
      <c r="Z500" s="9"/>
    </row>
    <row r="501" spans="1:26" ht="12.75" customHeight="1" x14ac:dyDescent="0.3">
      <c r="A501" s="9"/>
      <c r="B501" s="9"/>
      <c r="C501" s="9"/>
      <c r="D501" s="9"/>
      <c r="E501" s="9"/>
      <c r="F501" s="9"/>
      <c r="G501" s="9"/>
      <c r="H501" s="9"/>
      <c r="I501" s="9"/>
      <c r="J501" s="10"/>
      <c r="K501" s="9"/>
      <c r="L501" s="9"/>
      <c r="M501" s="9"/>
      <c r="N501" s="9"/>
      <c r="O501" s="9"/>
      <c r="P501" s="9"/>
      <c r="Q501" s="9"/>
      <c r="R501" s="9"/>
      <c r="S501" s="9"/>
      <c r="T501" s="9"/>
      <c r="U501" s="9"/>
      <c r="V501" s="9"/>
      <c r="W501" s="9"/>
      <c r="X501" s="9"/>
      <c r="Y501" s="9"/>
      <c r="Z501" s="9"/>
    </row>
    <row r="502" spans="1:26" ht="12.75" customHeight="1" x14ac:dyDescent="0.3">
      <c r="A502" s="9"/>
      <c r="B502" s="9"/>
      <c r="C502" s="9"/>
      <c r="D502" s="9"/>
      <c r="E502" s="9"/>
      <c r="F502" s="9"/>
      <c r="G502" s="9"/>
      <c r="H502" s="9"/>
      <c r="I502" s="9"/>
      <c r="J502" s="10"/>
      <c r="K502" s="9"/>
      <c r="L502" s="9"/>
      <c r="M502" s="9"/>
      <c r="N502" s="9"/>
      <c r="O502" s="9"/>
      <c r="P502" s="9"/>
      <c r="Q502" s="9"/>
      <c r="R502" s="9"/>
      <c r="S502" s="9"/>
      <c r="T502" s="9"/>
      <c r="U502" s="9"/>
      <c r="V502" s="9"/>
      <c r="W502" s="9"/>
      <c r="X502" s="9"/>
      <c r="Y502" s="9"/>
      <c r="Z502" s="9"/>
    </row>
    <row r="503" spans="1:26" ht="12.75" customHeight="1" x14ac:dyDescent="0.3">
      <c r="A503" s="9"/>
      <c r="B503" s="9"/>
      <c r="C503" s="9"/>
      <c r="D503" s="9"/>
      <c r="E503" s="9"/>
      <c r="F503" s="9"/>
      <c r="G503" s="9"/>
      <c r="H503" s="9"/>
      <c r="I503" s="9"/>
      <c r="J503" s="10"/>
      <c r="K503" s="9"/>
      <c r="L503" s="9"/>
      <c r="M503" s="9"/>
      <c r="N503" s="9"/>
      <c r="O503" s="9"/>
      <c r="P503" s="9"/>
      <c r="Q503" s="9"/>
      <c r="R503" s="9"/>
      <c r="S503" s="9"/>
      <c r="T503" s="9"/>
      <c r="U503" s="9"/>
      <c r="V503" s="9"/>
      <c r="W503" s="9"/>
      <c r="X503" s="9"/>
      <c r="Y503" s="9"/>
      <c r="Z503" s="9"/>
    </row>
    <row r="504" spans="1:26" ht="12.75" customHeight="1" x14ac:dyDescent="0.3">
      <c r="A504" s="9"/>
      <c r="B504" s="9"/>
      <c r="C504" s="9"/>
      <c r="D504" s="9"/>
      <c r="E504" s="9"/>
      <c r="F504" s="9"/>
      <c r="G504" s="9"/>
      <c r="H504" s="9"/>
      <c r="I504" s="9"/>
      <c r="J504" s="10"/>
      <c r="K504" s="9"/>
      <c r="L504" s="9"/>
      <c r="M504" s="9"/>
      <c r="N504" s="9"/>
      <c r="O504" s="9"/>
      <c r="P504" s="9"/>
      <c r="Q504" s="9"/>
      <c r="R504" s="9"/>
      <c r="S504" s="9"/>
      <c r="T504" s="9"/>
      <c r="U504" s="9"/>
      <c r="V504" s="9"/>
      <c r="W504" s="9"/>
      <c r="X504" s="9"/>
      <c r="Y504" s="9"/>
      <c r="Z504" s="9"/>
    </row>
    <row r="505" spans="1:26" ht="12.75" customHeight="1" x14ac:dyDescent="0.3">
      <c r="A505" s="9"/>
      <c r="B505" s="9"/>
      <c r="C505" s="9"/>
      <c r="D505" s="9"/>
      <c r="E505" s="9"/>
      <c r="F505" s="9"/>
      <c r="G505" s="9"/>
      <c r="H505" s="9"/>
      <c r="I505" s="9"/>
      <c r="J505" s="10"/>
      <c r="K505" s="9"/>
      <c r="L505" s="9"/>
      <c r="M505" s="9"/>
      <c r="N505" s="9"/>
      <c r="O505" s="9"/>
      <c r="P505" s="9"/>
      <c r="Q505" s="9"/>
      <c r="R505" s="9"/>
      <c r="S505" s="9"/>
      <c r="T505" s="9"/>
      <c r="U505" s="9"/>
      <c r="V505" s="9"/>
      <c r="W505" s="9"/>
      <c r="X505" s="9"/>
      <c r="Y505" s="9"/>
      <c r="Z505" s="9"/>
    </row>
    <row r="506" spans="1:26" ht="12.75" customHeight="1" x14ac:dyDescent="0.3">
      <c r="A506" s="9"/>
      <c r="B506" s="9"/>
      <c r="C506" s="9"/>
      <c r="D506" s="9"/>
      <c r="E506" s="9"/>
      <c r="F506" s="9"/>
      <c r="G506" s="9"/>
      <c r="H506" s="9"/>
      <c r="I506" s="9"/>
      <c r="J506" s="10"/>
      <c r="K506" s="9"/>
      <c r="L506" s="9"/>
      <c r="M506" s="9"/>
      <c r="N506" s="9"/>
      <c r="O506" s="9"/>
      <c r="P506" s="9"/>
      <c r="Q506" s="9"/>
      <c r="R506" s="9"/>
      <c r="S506" s="9"/>
      <c r="T506" s="9"/>
      <c r="U506" s="9"/>
      <c r="V506" s="9"/>
      <c r="W506" s="9"/>
      <c r="X506" s="9"/>
      <c r="Y506" s="9"/>
      <c r="Z506" s="9"/>
    </row>
    <row r="507" spans="1:26" ht="12.75" customHeight="1" x14ac:dyDescent="0.3">
      <c r="A507" s="9"/>
      <c r="B507" s="9"/>
      <c r="C507" s="9"/>
      <c r="D507" s="9"/>
      <c r="E507" s="9"/>
      <c r="F507" s="9"/>
      <c r="G507" s="9"/>
      <c r="H507" s="9"/>
      <c r="I507" s="9"/>
      <c r="J507" s="10"/>
      <c r="K507" s="9"/>
      <c r="L507" s="9"/>
      <c r="M507" s="9"/>
      <c r="N507" s="9"/>
      <c r="O507" s="9"/>
      <c r="P507" s="9"/>
      <c r="Q507" s="9"/>
      <c r="R507" s="9"/>
      <c r="S507" s="9"/>
      <c r="T507" s="9"/>
      <c r="U507" s="9"/>
      <c r="V507" s="9"/>
      <c r="W507" s="9"/>
      <c r="X507" s="9"/>
      <c r="Y507" s="9"/>
      <c r="Z507" s="9"/>
    </row>
    <row r="508" spans="1:26" ht="12.75" customHeight="1" x14ac:dyDescent="0.3">
      <c r="A508" s="9"/>
      <c r="B508" s="9"/>
      <c r="C508" s="9"/>
      <c r="D508" s="9"/>
      <c r="E508" s="9"/>
      <c r="F508" s="9"/>
      <c r="G508" s="9"/>
      <c r="H508" s="9"/>
      <c r="I508" s="9"/>
      <c r="J508" s="10"/>
      <c r="K508" s="9"/>
      <c r="L508" s="9"/>
      <c r="M508" s="9"/>
      <c r="N508" s="9"/>
      <c r="O508" s="9"/>
      <c r="P508" s="9"/>
      <c r="Q508" s="9"/>
      <c r="R508" s="9"/>
      <c r="S508" s="9"/>
      <c r="T508" s="9"/>
      <c r="U508" s="9"/>
      <c r="V508" s="9"/>
      <c r="W508" s="9"/>
      <c r="X508" s="9"/>
      <c r="Y508" s="9"/>
      <c r="Z508" s="9"/>
    </row>
    <row r="509" spans="1:26" ht="12.75" customHeight="1" x14ac:dyDescent="0.3">
      <c r="A509" s="9"/>
      <c r="B509" s="9"/>
      <c r="C509" s="9"/>
      <c r="D509" s="9"/>
      <c r="E509" s="9"/>
      <c r="F509" s="9"/>
      <c r="G509" s="9"/>
      <c r="H509" s="9"/>
      <c r="I509" s="9"/>
      <c r="J509" s="10"/>
      <c r="K509" s="9"/>
      <c r="L509" s="9"/>
      <c r="M509" s="9"/>
      <c r="N509" s="9"/>
      <c r="O509" s="9"/>
      <c r="P509" s="9"/>
      <c r="Q509" s="9"/>
      <c r="R509" s="9"/>
      <c r="S509" s="9"/>
      <c r="T509" s="9"/>
      <c r="U509" s="9"/>
      <c r="V509" s="9"/>
      <c r="W509" s="9"/>
      <c r="X509" s="9"/>
      <c r="Y509" s="9"/>
      <c r="Z509" s="9"/>
    </row>
    <row r="510" spans="1:26" ht="12.75" customHeight="1" x14ac:dyDescent="0.3">
      <c r="A510" s="9"/>
      <c r="B510" s="9"/>
      <c r="C510" s="9"/>
      <c r="D510" s="9"/>
      <c r="E510" s="9"/>
      <c r="F510" s="9"/>
      <c r="G510" s="9"/>
      <c r="H510" s="9"/>
      <c r="I510" s="9"/>
      <c r="J510" s="10"/>
      <c r="K510" s="9"/>
      <c r="L510" s="9"/>
      <c r="M510" s="9"/>
      <c r="N510" s="9"/>
      <c r="O510" s="9"/>
      <c r="P510" s="9"/>
      <c r="Q510" s="9"/>
      <c r="R510" s="9"/>
      <c r="S510" s="9"/>
      <c r="T510" s="9"/>
      <c r="U510" s="9"/>
      <c r="V510" s="9"/>
      <c r="W510" s="9"/>
      <c r="X510" s="9"/>
      <c r="Y510" s="9"/>
      <c r="Z510" s="9"/>
    </row>
    <row r="511" spans="1:26" ht="12.75" customHeight="1" x14ac:dyDescent="0.3">
      <c r="A511" s="9"/>
      <c r="B511" s="9"/>
      <c r="C511" s="9"/>
      <c r="D511" s="9"/>
      <c r="E511" s="9"/>
      <c r="F511" s="9"/>
      <c r="G511" s="9"/>
      <c r="H511" s="9"/>
      <c r="I511" s="9"/>
      <c r="J511" s="10"/>
      <c r="K511" s="9"/>
      <c r="L511" s="9"/>
      <c r="M511" s="9"/>
      <c r="N511" s="9"/>
      <c r="O511" s="9"/>
      <c r="P511" s="9"/>
      <c r="Q511" s="9"/>
      <c r="R511" s="9"/>
      <c r="S511" s="9"/>
      <c r="T511" s="9"/>
      <c r="U511" s="9"/>
      <c r="V511" s="9"/>
      <c r="W511" s="9"/>
      <c r="X511" s="9"/>
      <c r="Y511" s="9"/>
      <c r="Z511" s="9"/>
    </row>
    <row r="512" spans="1:26" ht="12.75" customHeight="1" x14ac:dyDescent="0.3">
      <c r="A512" s="9"/>
      <c r="B512" s="9"/>
      <c r="C512" s="9"/>
      <c r="D512" s="9"/>
      <c r="E512" s="9"/>
      <c r="F512" s="9"/>
      <c r="G512" s="9"/>
      <c r="H512" s="9"/>
      <c r="I512" s="9"/>
      <c r="J512" s="10"/>
      <c r="K512" s="9"/>
      <c r="L512" s="9"/>
      <c r="M512" s="9"/>
      <c r="N512" s="9"/>
      <c r="O512" s="9"/>
      <c r="P512" s="9"/>
      <c r="Q512" s="9"/>
      <c r="R512" s="9"/>
      <c r="S512" s="9"/>
      <c r="T512" s="9"/>
      <c r="U512" s="9"/>
      <c r="V512" s="9"/>
      <c r="W512" s="9"/>
      <c r="X512" s="9"/>
      <c r="Y512" s="9"/>
      <c r="Z512" s="9"/>
    </row>
    <row r="513" spans="1:26" ht="12.75" customHeight="1" x14ac:dyDescent="0.3">
      <c r="A513" s="9"/>
      <c r="B513" s="9"/>
      <c r="C513" s="9"/>
      <c r="D513" s="9"/>
      <c r="E513" s="9"/>
      <c r="F513" s="9"/>
      <c r="G513" s="9"/>
      <c r="H513" s="9"/>
      <c r="I513" s="9"/>
      <c r="J513" s="10"/>
      <c r="K513" s="9"/>
      <c r="L513" s="9"/>
      <c r="M513" s="9"/>
      <c r="N513" s="9"/>
      <c r="O513" s="9"/>
      <c r="P513" s="9"/>
      <c r="Q513" s="9"/>
      <c r="R513" s="9"/>
      <c r="S513" s="9"/>
      <c r="T513" s="9"/>
      <c r="U513" s="9"/>
      <c r="V513" s="9"/>
      <c r="W513" s="9"/>
      <c r="X513" s="9"/>
      <c r="Y513" s="9"/>
      <c r="Z513" s="9"/>
    </row>
    <row r="514" spans="1:26" ht="12.75" customHeight="1" x14ac:dyDescent="0.3">
      <c r="A514" s="9"/>
      <c r="B514" s="9"/>
      <c r="C514" s="9"/>
      <c r="D514" s="9"/>
      <c r="E514" s="9"/>
      <c r="F514" s="9"/>
      <c r="G514" s="9"/>
      <c r="H514" s="9"/>
      <c r="I514" s="9"/>
      <c r="J514" s="10"/>
      <c r="K514" s="9"/>
      <c r="L514" s="9"/>
      <c r="M514" s="9"/>
      <c r="N514" s="9"/>
      <c r="O514" s="9"/>
      <c r="P514" s="9"/>
      <c r="Q514" s="9"/>
      <c r="R514" s="9"/>
      <c r="S514" s="9"/>
      <c r="T514" s="9"/>
      <c r="U514" s="9"/>
      <c r="V514" s="9"/>
      <c r="W514" s="9"/>
      <c r="X514" s="9"/>
      <c r="Y514" s="9"/>
      <c r="Z514" s="9"/>
    </row>
    <row r="515" spans="1:26" ht="12.75" customHeight="1" x14ac:dyDescent="0.3">
      <c r="A515" s="9"/>
      <c r="B515" s="9"/>
      <c r="C515" s="9"/>
      <c r="D515" s="9"/>
      <c r="E515" s="9"/>
      <c r="F515" s="9"/>
      <c r="G515" s="9"/>
      <c r="H515" s="9"/>
      <c r="I515" s="9"/>
      <c r="J515" s="10"/>
      <c r="K515" s="9"/>
      <c r="L515" s="9"/>
      <c r="M515" s="9"/>
      <c r="N515" s="9"/>
      <c r="O515" s="9"/>
      <c r="P515" s="9"/>
      <c r="Q515" s="9"/>
      <c r="R515" s="9"/>
      <c r="S515" s="9"/>
      <c r="T515" s="9"/>
      <c r="U515" s="9"/>
      <c r="V515" s="9"/>
      <c r="W515" s="9"/>
      <c r="X515" s="9"/>
      <c r="Y515" s="9"/>
      <c r="Z515" s="9"/>
    </row>
    <row r="516" spans="1:26" ht="12.75" customHeight="1" x14ac:dyDescent="0.3">
      <c r="A516" s="9"/>
      <c r="B516" s="9"/>
      <c r="C516" s="9"/>
      <c r="D516" s="9"/>
      <c r="E516" s="9"/>
      <c r="F516" s="9"/>
      <c r="G516" s="9"/>
      <c r="H516" s="9"/>
      <c r="I516" s="9"/>
      <c r="J516" s="10"/>
      <c r="K516" s="9"/>
      <c r="L516" s="9"/>
      <c r="M516" s="9"/>
      <c r="N516" s="9"/>
      <c r="O516" s="9"/>
      <c r="P516" s="9"/>
      <c r="Q516" s="9"/>
      <c r="R516" s="9"/>
      <c r="S516" s="9"/>
      <c r="T516" s="9"/>
      <c r="U516" s="9"/>
      <c r="V516" s="9"/>
      <c r="W516" s="9"/>
      <c r="X516" s="9"/>
      <c r="Y516" s="9"/>
      <c r="Z516" s="9"/>
    </row>
    <row r="517" spans="1:26" ht="12.75" customHeight="1" x14ac:dyDescent="0.3">
      <c r="A517" s="9"/>
      <c r="B517" s="9"/>
      <c r="C517" s="9"/>
      <c r="D517" s="9"/>
      <c r="E517" s="9"/>
      <c r="F517" s="9"/>
      <c r="G517" s="9"/>
      <c r="H517" s="9"/>
      <c r="I517" s="9"/>
      <c r="J517" s="10"/>
      <c r="K517" s="9"/>
      <c r="L517" s="9"/>
      <c r="M517" s="9"/>
      <c r="N517" s="9"/>
      <c r="O517" s="9"/>
      <c r="P517" s="9"/>
      <c r="Q517" s="9"/>
      <c r="R517" s="9"/>
      <c r="S517" s="9"/>
      <c r="T517" s="9"/>
      <c r="U517" s="9"/>
      <c r="V517" s="9"/>
      <c r="W517" s="9"/>
      <c r="X517" s="9"/>
      <c r="Y517" s="9"/>
      <c r="Z517" s="9"/>
    </row>
    <row r="518" spans="1:26" ht="12.75" customHeight="1" x14ac:dyDescent="0.3">
      <c r="A518" s="9"/>
      <c r="B518" s="9"/>
      <c r="C518" s="9"/>
      <c r="D518" s="9"/>
      <c r="E518" s="9"/>
      <c r="F518" s="9"/>
      <c r="G518" s="9"/>
      <c r="H518" s="9"/>
      <c r="I518" s="9"/>
      <c r="J518" s="10"/>
      <c r="K518" s="9"/>
      <c r="L518" s="9"/>
      <c r="M518" s="9"/>
      <c r="N518" s="9"/>
      <c r="O518" s="9"/>
      <c r="P518" s="9"/>
      <c r="Q518" s="9"/>
      <c r="R518" s="9"/>
      <c r="S518" s="9"/>
      <c r="T518" s="9"/>
      <c r="U518" s="9"/>
      <c r="V518" s="9"/>
      <c r="W518" s="9"/>
      <c r="X518" s="9"/>
      <c r="Y518" s="9"/>
      <c r="Z518" s="9"/>
    </row>
    <row r="519" spans="1:26" ht="12.75" customHeight="1" x14ac:dyDescent="0.3">
      <c r="A519" s="9"/>
      <c r="B519" s="9"/>
      <c r="C519" s="9"/>
      <c r="D519" s="9"/>
      <c r="E519" s="9"/>
      <c r="F519" s="9"/>
      <c r="G519" s="9"/>
      <c r="H519" s="9"/>
      <c r="I519" s="9"/>
      <c r="J519" s="10"/>
      <c r="K519" s="9"/>
      <c r="L519" s="9"/>
      <c r="M519" s="9"/>
      <c r="N519" s="9"/>
      <c r="O519" s="9"/>
      <c r="P519" s="9"/>
      <c r="Q519" s="9"/>
      <c r="R519" s="9"/>
      <c r="S519" s="9"/>
      <c r="T519" s="9"/>
      <c r="U519" s="9"/>
      <c r="V519" s="9"/>
      <c r="W519" s="9"/>
      <c r="X519" s="9"/>
      <c r="Y519" s="9"/>
      <c r="Z519" s="9"/>
    </row>
    <row r="520" spans="1:26" ht="12.75" customHeight="1" x14ac:dyDescent="0.3">
      <c r="A520" s="9"/>
      <c r="B520" s="9"/>
      <c r="C520" s="9"/>
      <c r="D520" s="9"/>
      <c r="E520" s="9"/>
      <c r="F520" s="9"/>
      <c r="G520" s="9"/>
      <c r="H520" s="9"/>
      <c r="I520" s="9"/>
      <c r="J520" s="10"/>
      <c r="K520" s="9"/>
      <c r="L520" s="9"/>
      <c r="M520" s="9"/>
      <c r="N520" s="9"/>
      <c r="O520" s="9"/>
      <c r="P520" s="9"/>
      <c r="Q520" s="9"/>
      <c r="R520" s="9"/>
      <c r="S520" s="9"/>
      <c r="T520" s="9"/>
      <c r="U520" s="9"/>
      <c r="V520" s="9"/>
      <c r="W520" s="9"/>
      <c r="X520" s="9"/>
      <c r="Y520" s="9"/>
      <c r="Z520" s="9"/>
    </row>
    <row r="521" spans="1:26" ht="12.75" customHeight="1" x14ac:dyDescent="0.3">
      <c r="A521" s="9"/>
      <c r="B521" s="9"/>
      <c r="C521" s="9"/>
      <c r="D521" s="9"/>
      <c r="E521" s="9"/>
      <c r="F521" s="9"/>
      <c r="G521" s="9"/>
      <c r="H521" s="9"/>
      <c r="I521" s="9"/>
      <c r="J521" s="10"/>
      <c r="K521" s="9"/>
      <c r="L521" s="9"/>
      <c r="M521" s="9"/>
      <c r="N521" s="9"/>
      <c r="O521" s="9"/>
      <c r="P521" s="9"/>
      <c r="Q521" s="9"/>
      <c r="R521" s="9"/>
      <c r="S521" s="9"/>
      <c r="T521" s="9"/>
      <c r="U521" s="9"/>
      <c r="V521" s="9"/>
      <c r="W521" s="9"/>
      <c r="X521" s="9"/>
      <c r="Y521" s="9"/>
      <c r="Z521" s="9"/>
    </row>
    <row r="522" spans="1:26" ht="12.75" customHeight="1" x14ac:dyDescent="0.3">
      <c r="A522" s="9"/>
      <c r="B522" s="9"/>
      <c r="C522" s="9"/>
      <c r="D522" s="9"/>
      <c r="E522" s="9"/>
      <c r="F522" s="9"/>
      <c r="G522" s="9"/>
      <c r="H522" s="9"/>
      <c r="I522" s="9"/>
      <c r="J522" s="10"/>
      <c r="K522" s="9"/>
      <c r="L522" s="9"/>
      <c r="M522" s="9"/>
      <c r="N522" s="9"/>
      <c r="O522" s="9"/>
      <c r="P522" s="9"/>
      <c r="Q522" s="9"/>
      <c r="R522" s="9"/>
      <c r="S522" s="9"/>
      <c r="T522" s="9"/>
      <c r="U522" s="9"/>
      <c r="V522" s="9"/>
      <c r="W522" s="9"/>
      <c r="X522" s="9"/>
      <c r="Y522" s="9"/>
      <c r="Z522" s="9"/>
    </row>
    <row r="523" spans="1:26" ht="12.75" customHeight="1" x14ac:dyDescent="0.3">
      <c r="A523" s="9"/>
      <c r="B523" s="9"/>
      <c r="C523" s="9"/>
      <c r="D523" s="9"/>
      <c r="E523" s="9"/>
      <c r="F523" s="9"/>
      <c r="G523" s="9"/>
      <c r="H523" s="9"/>
      <c r="I523" s="9"/>
      <c r="J523" s="10"/>
      <c r="K523" s="9"/>
      <c r="L523" s="9"/>
      <c r="M523" s="9"/>
      <c r="N523" s="9"/>
      <c r="O523" s="9"/>
      <c r="P523" s="9"/>
      <c r="Q523" s="9"/>
      <c r="R523" s="9"/>
      <c r="S523" s="9"/>
      <c r="T523" s="9"/>
      <c r="U523" s="9"/>
      <c r="V523" s="9"/>
      <c r="W523" s="9"/>
      <c r="X523" s="9"/>
      <c r="Y523" s="9"/>
      <c r="Z523" s="9"/>
    </row>
    <row r="524" spans="1:26" ht="12.75" customHeight="1" x14ac:dyDescent="0.3">
      <c r="A524" s="9"/>
      <c r="B524" s="9"/>
      <c r="C524" s="9"/>
      <c r="D524" s="9"/>
      <c r="E524" s="9"/>
      <c r="F524" s="9"/>
      <c r="G524" s="9"/>
      <c r="H524" s="9"/>
      <c r="I524" s="9"/>
      <c r="J524" s="10"/>
      <c r="K524" s="9"/>
      <c r="L524" s="9"/>
      <c r="M524" s="9"/>
      <c r="N524" s="9"/>
      <c r="O524" s="9"/>
      <c r="P524" s="9"/>
      <c r="Q524" s="9"/>
      <c r="R524" s="9"/>
      <c r="S524" s="9"/>
      <c r="T524" s="9"/>
      <c r="U524" s="9"/>
      <c r="V524" s="9"/>
      <c r="W524" s="9"/>
      <c r="X524" s="9"/>
      <c r="Y524" s="9"/>
      <c r="Z524" s="9"/>
    </row>
    <row r="525" spans="1:26" ht="12.75" customHeight="1" x14ac:dyDescent="0.3">
      <c r="A525" s="9"/>
      <c r="B525" s="9"/>
      <c r="C525" s="9"/>
      <c r="D525" s="9"/>
      <c r="E525" s="9"/>
      <c r="F525" s="9"/>
      <c r="G525" s="9"/>
      <c r="H525" s="9"/>
      <c r="I525" s="9"/>
      <c r="J525" s="10"/>
      <c r="K525" s="9"/>
      <c r="L525" s="9"/>
      <c r="M525" s="9"/>
      <c r="N525" s="9"/>
      <c r="O525" s="9"/>
      <c r="P525" s="9"/>
      <c r="Q525" s="9"/>
      <c r="R525" s="9"/>
      <c r="S525" s="9"/>
      <c r="T525" s="9"/>
      <c r="U525" s="9"/>
      <c r="V525" s="9"/>
      <c r="W525" s="9"/>
      <c r="X525" s="9"/>
      <c r="Y525" s="9"/>
      <c r="Z525" s="9"/>
    </row>
    <row r="526" spans="1:26" ht="12.75" customHeight="1" x14ac:dyDescent="0.3">
      <c r="A526" s="9"/>
      <c r="B526" s="9"/>
      <c r="C526" s="9"/>
      <c r="D526" s="9"/>
      <c r="E526" s="9"/>
      <c r="F526" s="9"/>
      <c r="G526" s="9"/>
      <c r="H526" s="9"/>
      <c r="I526" s="9"/>
      <c r="J526" s="10"/>
      <c r="K526" s="9"/>
      <c r="L526" s="9"/>
      <c r="M526" s="9"/>
      <c r="N526" s="9"/>
      <c r="O526" s="9"/>
      <c r="P526" s="9"/>
      <c r="Q526" s="9"/>
      <c r="R526" s="9"/>
      <c r="S526" s="9"/>
      <c r="T526" s="9"/>
      <c r="U526" s="9"/>
      <c r="V526" s="9"/>
      <c r="W526" s="9"/>
      <c r="X526" s="9"/>
      <c r="Y526" s="9"/>
      <c r="Z526" s="9"/>
    </row>
    <row r="527" spans="1:26" ht="12.75" customHeight="1" x14ac:dyDescent="0.3">
      <c r="A527" s="9"/>
      <c r="B527" s="9"/>
      <c r="C527" s="9"/>
      <c r="D527" s="9"/>
      <c r="E527" s="9"/>
      <c r="F527" s="9"/>
      <c r="G527" s="9"/>
      <c r="H527" s="9"/>
      <c r="I527" s="9"/>
      <c r="J527" s="10"/>
      <c r="K527" s="9"/>
      <c r="L527" s="9"/>
      <c r="M527" s="9"/>
      <c r="N527" s="9"/>
      <c r="O527" s="9"/>
      <c r="P527" s="9"/>
      <c r="Q527" s="9"/>
      <c r="R527" s="9"/>
      <c r="S527" s="9"/>
      <c r="T527" s="9"/>
      <c r="U527" s="9"/>
      <c r="V527" s="9"/>
      <c r="W527" s="9"/>
      <c r="X527" s="9"/>
      <c r="Y527" s="9"/>
      <c r="Z527" s="9"/>
    </row>
    <row r="528" spans="1:26" ht="12.75" customHeight="1" x14ac:dyDescent="0.3">
      <c r="A528" s="9"/>
      <c r="B528" s="9"/>
      <c r="C528" s="9"/>
      <c r="D528" s="9"/>
      <c r="E528" s="9"/>
      <c r="F528" s="9"/>
      <c r="G528" s="9"/>
      <c r="H528" s="9"/>
      <c r="I528" s="9"/>
      <c r="J528" s="10"/>
      <c r="K528" s="9"/>
      <c r="L528" s="9"/>
      <c r="M528" s="9"/>
      <c r="N528" s="9"/>
      <c r="O528" s="9"/>
      <c r="P528" s="9"/>
      <c r="Q528" s="9"/>
      <c r="R528" s="9"/>
      <c r="S528" s="9"/>
      <c r="T528" s="9"/>
      <c r="U528" s="9"/>
      <c r="V528" s="9"/>
      <c r="W528" s="9"/>
      <c r="X528" s="9"/>
      <c r="Y528" s="9"/>
      <c r="Z528" s="9"/>
    </row>
    <row r="529" spans="1:26" ht="12.75" customHeight="1" x14ac:dyDescent="0.3">
      <c r="A529" s="9"/>
      <c r="B529" s="9"/>
      <c r="C529" s="9"/>
      <c r="D529" s="9"/>
      <c r="E529" s="9"/>
      <c r="F529" s="9"/>
      <c r="G529" s="9"/>
      <c r="H529" s="9"/>
      <c r="I529" s="9"/>
      <c r="J529" s="10"/>
      <c r="K529" s="9"/>
      <c r="L529" s="9"/>
      <c r="M529" s="9"/>
      <c r="N529" s="9"/>
      <c r="O529" s="9"/>
      <c r="P529" s="9"/>
      <c r="Q529" s="9"/>
      <c r="R529" s="9"/>
      <c r="S529" s="9"/>
      <c r="T529" s="9"/>
      <c r="U529" s="9"/>
      <c r="V529" s="9"/>
      <c r="W529" s="9"/>
      <c r="X529" s="9"/>
      <c r="Y529" s="9"/>
      <c r="Z529" s="9"/>
    </row>
    <row r="530" spans="1:26" ht="12.75" customHeight="1" x14ac:dyDescent="0.3">
      <c r="A530" s="9"/>
      <c r="B530" s="9"/>
      <c r="C530" s="9"/>
      <c r="D530" s="9"/>
      <c r="E530" s="9"/>
      <c r="F530" s="9"/>
      <c r="G530" s="9"/>
      <c r="H530" s="9"/>
      <c r="I530" s="9"/>
      <c r="J530" s="10"/>
      <c r="K530" s="9"/>
      <c r="L530" s="9"/>
      <c r="M530" s="9"/>
      <c r="N530" s="9"/>
      <c r="O530" s="9"/>
      <c r="P530" s="9"/>
      <c r="Q530" s="9"/>
      <c r="R530" s="9"/>
      <c r="S530" s="9"/>
      <c r="T530" s="9"/>
      <c r="U530" s="9"/>
      <c r="V530" s="9"/>
      <c r="W530" s="9"/>
      <c r="X530" s="9"/>
      <c r="Y530" s="9"/>
      <c r="Z530" s="9"/>
    </row>
    <row r="531" spans="1:26" ht="12.75" customHeight="1" x14ac:dyDescent="0.3">
      <c r="A531" s="9"/>
      <c r="B531" s="9"/>
      <c r="C531" s="9"/>
      <c r="D531" s="9"/>
      <c r="E531" s="9"/>
      <c r="F531" s="9"/>
      <c r="G531" s="9"/>
      <c r="H531" s="9"/>
      <c r="I531" s="9"/>
      <c r="J531" s="10"/>
      <c r="K531" s="9"/>
      <c r="L531" s="9"/>
      <c r="M531" s="9"/>
      <c r="N531" s="9"/>
      <c r="O531" s="9"/>
      <c r="P531" s="9"/>
      <c r="Q531" s="9"/>
      <c r="R531" s="9"/>
      <c r="S531" s="9"/>
      <c r="T531" s="9"/>
      <c r="U531" s="9"/>
      <c r="V531" s="9"/>
      <c r="W531" s="9"/>
      <c r="X531" s="9"/>
      <c r="Y531" s="9"/>
      <c r="Z531" s="9"/>
    </row>
    <row r="532" spans="1:26" ht="12.75" customHeight="1" x14ac:dyDescent="0.3">
      <c r="A532" s="9"/>
      <c r="B532" s="9"/>
      <c r="C532" s="9"/>
      <c r="D532" s="9"/>
      <c r="E532" s="9"/>
      <c r="F532" s="9"/>
      <c r="G532" s="9"/>
      <c r="H532" s="9"/>
      <c r="I532" s="9"/>
      <c r="J532" s="10"/>
      <c r="K532" s="9"/>
      <c r="L532" s="9"/>
      <c r="M532" s="9"/>
      <c r="N532" s="9"/>
      <c r="O532" s="9"/>
      <c r="P532" s="9"/>
      <c r="Q532" s="9"/>
      <c r="R532" s="9"/>
      <c r="S532" s="9"/>
      <c r="T532" s="9"/>
      <c r="U532" s="9"/>
      <c r="V532" s="9"/>
      <c r="W532" s="9"/>
      <c r="X532" s="9"/>
      <c r="Y532" s="9"/>
      <c r="Z532" s="9"/>
    </row>
    <row r="533" spans="1:26" ht="12.75" customHeight="1" x14ac:dyDescent="0.3">
      <c r="A533" s="9"/>
      <c r="B533" s="9"/>
      <c r="C533" s="9"/>
      <c r="D533" s="9"/>
      <c r="E533" s="9"/>
      <c r="F533" s="9"/>
      <c r="G533" s="9"/>
      <c r="H533" s="9"/>
      <c r="I533" s="9"/>
      <c r="J533" s="10"/>
      <c r="K533" s="9"/>
      <c r="L533" s="9"/>
      <c r="M533" s="9"/>
      <c r="N533" s="9"/>
      <c r="O533" s="9"/>
      <c r="P533" s="9"/>
      <c r="Q533" s="9"/>
      <c r="R533" s="9"/>
      <c r="S533" s="9"/>
      <c r="T533" s="9"/>
      <c r="U533" s="9"/>
      <c r="V533" s="9"/>
      <c r="W533" s="9"/>
      <c r="X533" s="9"/>
      <c r="Y533" s="9"/>
      <c r="Z533" s="9"/>
    </row>
    <row r="534" spans="1:26" ht="12.75" customHeight="1" x14ac:dyDescent="0.3">
      <c r="A534" s="9"/>
      <c r="B534" s="9"/>
      <c r="C534" s="9"/>
      <c r="D534" s="9"/>
      <c r="E534" s="9"/>
      <c r="F534" s="9"/>
      <c r="G534" s="9"/>
      <c r="H534" s="9"/>
      <c r="I534" s="9"/>
      <c r="J534" s="10"/>
      <c r="K534" s="9"/>
      <c r="L534" s="9"/>
      <c r="M534" s="9"/>
      <c r="N534" s="9"/>
      <c r="O534" s="9"/>
      <c r="P534" s="9"/>
      <c r="Q534" s="9"/>
      <c r="R534" s="9"/>
      <c r="S534" s="9"/>
      <c r="T534" s="9"/>
      <c r="U534" s="9"/>
      <c r="V534" s="9"/>
      <c r="W534" s="9"/>
      <c r="X534" s="9"/>
      <c r="Y534" s="9"/>
      <c r="Z534" s="9"/>
    </row>
    <row r="535" spans="1:26" ht="12.75" customHeight="1" x14ac:dyDescent="0.3">
      <c r="A535" s="9"/>
      <c r="B535" s="9"/>
      <c r="C535" s="9"/>
      <c r="D535" s="9"/>
      <c r="E535" s="9"/>
      <c r="F535" s="9"/>
      <c r="G535" s="9"/>
      <c r="H535" s="9"/>
      <c r="I535" s="9"/>
      <c r="J535" s="10"/>
      <c r="K535" s="9"/>
      <c r="L535" s="9"/>
      <c r="M535" s="9"/>
      <c r="N535" s="9"/>
      <c r="O535" s="9"/>
      <c r="P535" s="9"/>
      <c r="Q535" s="9"/>
      <c r="R535" s="9"/>
      <c r="S535" s="9"/>
      <c r="T535" s="9"/>
      <c r="U535" s="9"/>
      <c r="V535" s="9"/>
      <c r="W535" s="9"/>
      <c r="X535" s="9"/>
      <c r="Y535" s="9"/>
      <c r="Z535" s="9"/>
    </row>
    <row r="536" spans="1:26" ht="12.75" customHeight="1" x14ac:dyDescent="0.3">
      <c r="A536" s="9"/>
      <c r="B536" s="9"/>
      <c r="C536" s="9"/>
      <c r="D536" s="9"/>
      <c r="E536" s="9"/>
      <c r="F536" s="9"/>
      <c r="G536" s="9"/>
      <c r="H536" s="9"/>
      <c r="I536" s="9"/>
      <c r="J536" s="10"/>
      <c r="K536" s="9"/>
      <c r="L536" s="9"/>
      <c r="M536" s="9"/>
      <c r="N536" s="9"/>
      <c r="O536" s="9"/>
      <c r="P536" s="9"/>
      <c r="Q536" s="9"/>
      <c r="R536" s="9"/>
      <c r="S536" s="9"/>
      <c r="T536" s="9"/>
      <c r="U536" s="9"/>
      <c r="V536" s="9"/>
      <c r="W536" s="9"/>
      <c r="X536" s="9"/>
      <c r="Y536" s="9"/>
      <c r="Z536" s="9"/>
    </row>
    <row r="537" spans="1:26" ht="12.75" customHeight="1" x14ac:dyDescent="0.3">
      <c r="A537" s="9"/>
      <c r="B537" s="9"/>
      <c r="C537" s="9"/>
      <c r="D537" s="9"/>
      <c r="E537" s="9"/>
      <c r="F537" s="9"/>
      <c r="G537" s="9"/>
      <c r="H537" s="9"/>
      <c r="I537" s="9"/>
      <c r="J537" s="10"/>
      <c r="K537" s="9"/>
      <c r="L537" s="9"/>
      <c r="M537" s="9"/>
      <c r="N537" s="9"/>
      <c r="O537" s="9"/>
      <c r="P537" s="9"/>
      <c r="Q537" s="9"/>
      <c r="R537" s="9"/>
      <c r="S537" s="9"/>
      <c r="T537" s="9"/>
      <c r="U537" s="9"/>
      <c r="V537" s="9"/>
      <c r="W537" s="9"/>
      <c r="X537" s="9"/>
      <c r="Y537" s="9"/>
      <c r="Z537" s="9"/>
    </row>
    <row r="538" spans="1:26" ht="12.75" customHeight="1" x14ac:dyDescent="0.3">
      <c r="A538" s="9"/>
      <c r="B538" s="9"/>
      <c r="C538" s="9"/>
      <c r="D538" s="9"/>
      <c r="E538" s="9"/>
      <c r="F538" s="9"/>
      <c r="G538" s="9"/>
      <c r="H538" s="9"/>
      <c r="I538" s="9"/>
      <c r="J538" s="10"/>
      <c r="K538" s="9"/>
      <c r="L538" s="9"/>
      <c r="M538" s="9"/>
      <c r="N538" s="9"/>
      <c r="O538" s="9"/>
      <c r="P538" s="9"/>
      <c r="Q538" s="9"/>
      <c r="R538" s="9"/>
      <c r="S538" s="9"/>
      <c r="T538" s="9"/>
      <c r="U538" s="9"/>
      <c r="V538" s="9"/>
      <c r="W538" s="9"/>
      <c r="X538" s="9"/>
      <c r="Y538" s="9"/>
      <c r="Z538" s="9"/>
    </row>
    <row r="539" spans="1:26" ht="12.75" customHeight="1" x14ac:dyDescent="0.3">
      <c r="A539" s="9"/>
      <c r="B539" s="9"/>
      <c r="C539" s="9"/>
      <c r="D539" s="9"/>
      <c r="E539" s="9"/>
      <c r="F539" s="9"/>
      <c r="G539" s="9"/>
      <c r="H539" s="9"/>
      <c r="I539" s="9"/>
      <c r="J539" s="10"/>
      <c r="K539" s="9"/>
      <c r="L539" s="9"/>
      <c r="M539" s="9"/>
      <c r="N539" s="9"/>
      <c r="O539" s="9"/>
      <c r="P539" s="9"/>
      <c r="Q539" s="9"/>
      <c r="R539" s="9"/>
      <c r="S539" s="9"/>
      <c r="T539" s="9"/>
      <c r="U539" s="9"/>
      <c r="V539" s="9"/>
      <c r="W539" s="9"/>
      <c r="X539" s="9"/>
      <c r="Y539" s="9"/>
      <c r="Z539" s="9"/>
    </row>
    <row r="540" spans="1:26" ht="12.75" customHeight="1" x14ac:dyDescent="0.3">
      <c r="A540" s="9"/>
      <c r="B540" s="9"/>
      <c r="C540" s="9"/>
      <c r="D540" s="9"/>
      <c r="E540" s="9"/>
      <c r="F540" s="9"/>
      <c r="G540" s="9"/>
      <c r="H540" s="9"/>
      <c r="I540" s="9"/>
      <c r="J540" s="10"/>
      <c r="K540" s="9"/>
      <c r="L540" s="9"/>
      <c r="M540" s="9"/>
      <c r="N540" s="9"/>
      <c r="O540" s="9"/>
      <c r="P540" s="9"/>
      <c r="Q540" s="9"/>
      <c r="R540" s="9"/>
      <c r="S540" s="9"/>
      <c r="T540" s="9"/>
      <c r="U540" s="9"/>
      <c r="V540" s="9"/>
      <c r="W540" s="9"/>
      <c r="X540" s="9"/>
      <c r="Y540" s="9"/>
      <c r="Z540" s="9"/>
    </row>
    <row r="541" spans="1:26" ht="12.75" customHeight="1" x14ac:dyDescent="0.3">
      <c r="A541" s="9"/>
      <c r="B541" s="9"/>
      <c r="C541" s="9"/>
      <c r="D541" s="9"/>
      <c r="E541" s="9"/>
      <c r="F541" s="9"/>
      <c r="G541" s="9"/>
      <c r="H541" s="9"/>
      <c r="I541" s="9"/>
      <c r="J541" s="10"/>
      <c r="K541" s="9"/>
      <c r="L541" s="9"/>
      <c r="M541" s="9"/>
      <c r="N541" s="9"/>
      <c r="O541" s="9"/>
      <c r="P541" s="9"/>
      <c r="Q541" s="9"/>
      <c r="R541" s="9"/>
      <c r="S541" s="9"/>
      <c r="T541" s="9"/>
      <c r="U541" s="9"/>
      <c r="V541" s="9"/>
      <c r="W541" s="9"/>
      <c r="X541" s="9"/>
      <c r="Y541" s="9"/>
      <c r="Z541" s="9"/>
    </row>
    <row r="542" spans="1:26" ht="12.75" customHeight="1" x14ac:dyDescent="0.3">
      <c r="A542" s="9"/>
      <c r="B542" s="9"/>
      <c r="C542" s="9"/>
      <c r="D542" s="9"/>
      <c r="E542" s="9"/>
      <c r="F542" s="9"/>
      <c r="G542" s="9"/>
      <c r="H542" s="9"/>
      <c r="I542" s="9"/>
      <c r="J542" s="10"/>
      <c r="K542" s="9"/>
      <c r="L542" s="9"/>
      <c r="M542" s="9"/>
      <c r="N542" s="9"/>
      <c r="O542" s="9"/>
      <c r="P542" s="9"/>
      <c r="Q542" s="9"/>
      <c r="R542" s="9"/>
      <c r="S542" s="9"/>
      <c r="T542" s="9"/>
      <c r="U542" s="9"/>
      <c r="V542" s="9"/>
      <c r="W542" s="9"/>
      <c r="X542" s="9"/>
      <c r="Y542" s="9"/>
      <c r="Z542" s="9"/>
    </row>
    <row r="543" spans="1:26" ht="12.75" customHeight="1" x14ac:dyDescent="0.3">
      <c r="A543" s="9"/>
      <c r="B543" s="9"/>
      <c r="C543" s="9"/>
      <c r="D543" s="9"/>
      <c r="E543" s="9"/>
      <c r="F543" s="9"/>
      <c r="G543" s="9"/>
      <c r="H543" s="9"/>
      <c r="I543" s="9"/>
      <c r="J543" s="10"/>
      <c r="K543" s="9"/>
      <c r="L543" s="9"/>
      <c r="M543" s="9"/>
      <c r="N543" s="9"/>
      <c r="O543" s="9"/>
      <c r="P543" s="9"/>
      <c r="Q543" s="9"/>
      <c r="R543" s="9"/>
      <c r="S543" s="9"/>
      <c r="T543" s="9"/>
      <c r="U543" s="9"/>
      <c r="V543" s="9"/>
      <c r="W543" s="9"/>
      <c r="X543" s="9"/>
      <c r="Y543" s="9"/>
      <c r="Z543" s="9"/>
    </row>
    <row r="544" spans="1:26" ht="12.75" customHeight="1" x14ac:dyDescent="0.3">
      <c r="A544" s="9"/>
      <c r="B544" s="9"/>
      <c r="C544" s="9"/>
      <c r="D544" s="9"/>
      <c r="E544" s="9"/>
      <c r="F544" s="9"/>
      <c r="G544" s="9"/>
      <c r="H544" s="9"/>
      <c r="I544" s="9"/>
      <c r="J544" s="10"/>
      <c r="K544" s="9"/>
      <c r="L544" s="9"/>
      <c r="M544" s="9"/>
      <c r="N544" s="9"/>
      <c r="O544" s="9"/>
      <c r="P544" s="9"/>
      <c r="Q544" s="9"/>
      <c r="R544" s="9"/>
      <c r="S544" s="9"/>
      <c r="T544" s="9"/>
      <c r="U544" s="9"/>
      <c r="V544" s="9"/>
      <c r="W544" s="9"/>
      <c r="X544" s="9"/>
      <c r="Y544" s="9"/>
      <c r="Z544" s="9"/>
    </row>
    <row r="545" spans="1:26" ht="12.75" customHeight="1" x14ac:dyDescent="0.3">
      <c r="A545" s="9"/>
      <c r="B545" s="9"/>
      <c r="C545" s="9"/>
      <c r="D545" s="9"/>
      <c r="E545" s="9"/>
      <c r="F545" s="9"/>
      <c r="G545" s="9"/>
      <c r="H545" s="9"/>
      <c r="I545" s="9"/>
      <c r="J545" s="10"/>
      <c r="K545" s="9"/>
      <c r="L545" s="9"/>
      <c r="M545" s="9"/>
      <c r="N545" s="9"/>
      <c r="O545" s="9"/>
      <c r="P545" s="9"/>
      <c r="Q545" s="9"/>
      <c r="R545" s="9"/>
      <c r="S545" s="9"/>
      <c r="T545" s="9"/>
      <c r="U545" s="9"/>
      <c r="V545" s="9"/>
      <c r="W545" s="9"/>
      <c r="X545" s="9"/>
      <c r="Y545" s="9"/>
      <c r="Z545" s="9"/>
    </row>
    <row r="546" spans="1:26" ht="12.75" customHeight="1" x14ac:dyDescent="0.3">
      <c r="A546" s="9"/>
      <c r="B546" s="9"/>
      <c r="C546" s="9"/>
      <c r="D546" s="9"/>
      <c r="E546" s="9"/>
      <c r="F546" s="9"/>
      <c r="G546" s="9"/>
      <c r="H546" s="9"/>
      <c r="I546" s="9"/>
      <c r="J546" s="10"/>
      <c r="K546" s="9"/>
      <c r="L546" s="9"/>
      <c r="M546" s="9"/>
      <c r="N546" s="9"/>
      <c r="O546" s="9"/>
      <c r="P546" s="9"/>
      <c r="Q546" s="9"/>
      <c r="R546" s="9"/>
      <c r="S546" s="9"/>
      <c r="T546" s="9"/>
      <c r="U546" s="9"/>
      <c r="V546" s="9"/>
      <c r="W546" s="9"/>
      <c r="X546" s="9"/>
      <c r="Y546" s="9"/>
      <c r="Z546" s="9"/>
    </row>
    <row r="547" spans="1:26" ht="12.75" customHeight="1" x14ac:dyDescent="0.3">
      <c r="A547" s="9"/>
      <c r="B547" s="9"/>
      <c r="C547" s="9"/>
      <c r="D547" s="9"/>
      <c r="E547" s="9"/>
      <c r="F547" s="9"/>
      <c r="G547" s="9"/>
      <c r="H547" s="9"/>
      <c r="I547" s="9"/>
      <c r="J547" s="10"/>
      <c r="K547" s="9"/>
      <c r="L547" s="9"/>
      <c r="M547" s="9"/>
      <c r="N547" s="9"/>
      <c r="O547" s="9"/>
      <c r="P547" s="9"/>
      <c r="Q547" s="9"/>
      <c r="R547" s="9"/>
      <c r="S547" s="9"/>
      <c r="T547" s="9"/>
      <c r="U547" s="9"/>
      <c r="V547" s="9"/>
      <c r="W547" s="9"/>
      <c r="X547" s="9"/>
      <c r="Y547" s="9"/>
      <c r="Z547" s="9"/>
    </row>
    <row r="548" spans="1:26" ht="12.75" customHeight="1" x14ac:dyDescent="0.3">
      <c r="A548" s="9"/>
      <c r="B548" s="9"/>
      <c r="C548" s="9"/>
      <c r="D548" s="9"/>
      <c r="E548" s="9"/>
      <c r="F548" s="9"/>
      <c r="G548" s="9"/>
      <c r="H548" s="9"/>
      <c r="I548" s="9"/>
      <c r="J548" s="10"/>
      <c r="K548" s="9"/>
      <c r="L548" s="9"/>
      <c r="M548" s="9"/>
      <c r="N548" s="9"/>
      <c r="O548" s="9"/>
      <c r="P548" s="9"/>
      <c r="Q548" s="9"/>
      <c r="R548" s="9"/>
      <c r="S548" s="9"/>
      <c r="T548" s="9"/>
      <c r="U548" s="9"/>
      <c r="V548" s="9"/>
      <c r="W548" s="9"/>
      <c r="X548" s="9"/>
      <c r="Y548" s="9"/>
      <c r="Z548" s="9"/>
    </row>
    <row r="549" spans="1:26" ht="12.75" customHeight="1" x14ac:dyDescent="0.3">
      <c r="A549" s="9"/>
      <c r="B549" s="9"/>
      <c r="C549" s="9"/>
      <c r="D549" s="9"/>
      <c r="E549" s="9"/>
      <c r="F549" s="9"/>
      <c r="G549" s="9"/>
      <c r="H549" s="9"/>
      <c r="I549" s="9"/>
      <c r="J549" s="10"/>
      <c r="K549" s="9"/>
      <c r="L549" s="9"/>
      <c r="M549" s="9"/>
      <c r="N549" s="9"/>
      <c r="O549" s="9"/>
      <c r="P549" s="9"/>
      <c r="Q549" s="9"/>
      <c r="R549" s="9"/>
      <c r="S549" s="9"/>
      <c r="T549" s="9"/>
      <c r="U549" s="9"/>
      <c r="V549" s="9"/>
      <c r="W549" s="9"/>
      <c r="X549" s="9"/>
      <c r="Y549" s="9"/>
      <c r="Z549" s="9"/>
    </row>
    <row r="550" spans="1:26" ht="12.75" customHeight="1" x14ac:dyDescent="0.3">
      <c r="A550" s="9"/>
      <c r="B550" s="9"/>
      <c r="C550" s="9"/>
      <c r="D550" s="9"/>
      <c r="E550" s="9"/>
      <c r="F550" s="9"/>
      <c r="G550" s="9"/>
      <c r="H550" s="9"/>
      <c r="I550" s="9"/>
      <c r="J550" s="10"/>
      <c r="K550" s="9"/>
      <c r="L550" s="9"/>
      <c r="M550" s="9"/>
      <c r="N550" s="9"/>
      <c r="O550" s="9"/>
      <c r="P550" s="9"/>
      <c r="Q550" s="9"/>
      <c r="R550" s="9"/>
      <c r="S550" s="9"/>
      <c r="T550" s="9"/>
      <c r="U550" s="9"/>
      <c r="V550" s="9"/>
      <c r="W550" s="9"/>
      <c r="X550" s="9"/>
      <c r="Y550" s="9"/>
      <c r="Z550" s="9"/>
    </row>
    <row r="551" spans="1:26" ht="12.75" customHeight="1" x14ac:dyDescent="0.3">
      <c r="A551" s="9"/>
      <c r="B551" s="9"/>
      <c r="C551" s="9"/>
      <c r="D551" s="9"/>
      <c r="E551" s="9"/>
      <c r="F551" s="9"/>
      <c r="G551" s="9"/>
      <c r="H551" s="9"/>
      <c r="I551" s="9"/>
      <c r="J551" s="10"/>
      <c r="K551" s="9"/>
      <c r="L551" s="9"/>
      <c r="M551" s="9"/>
      <c r="N551" s="9"/>
      <c r="O551" s="9"/>
      <c r="P551" s="9"/>
      <c r="Q551" s="9"/>
      <c r="R551" s="9"/>
      <c r="S551" s="9"/>
      <c r="T551" s="9"/>
      <c r="U551" s="9"/>
      <c r="V551" s="9"/>
      <c r="W551" s="9"/>
      <c r="X551" s="9"/>
      <c r="Y551" s="9"/>
      <c r="Z551" s="9"/>
    </row>
    <row r="552" spans="1:26" ht="12.75" customHeight="1" x14ac:dyDescent="0.3">
      <c r="A552" s="9"/>
      <c r="B552" s="9"/>
      <c r="C552" s="9"/>
      <c r="D552" s="9"/>
      <c r="E552" s="9"/>
      <c r="F552" s="9"/>
      <c r="G552" s="9"/>
      <c r="H552" s="9"/>
      <c r="I552" s="9"/>
      <c r="J552" s="10"/>
      <c r="K552" s="9"/>
      <c r="L552" s="9"/>
      <c r="M552" s="9"/>
      <c r="N552" s="9"/>
      <c r="O552" s="9"/>
      <c r="P552" s="9"/>
      <c r="Q552" s="9"/>
      <c r="R552" s="9"/>
      <c r="S552" s="9"/>
      <c r="T552" s="9"/>
      <c r="U552" s="9"/>
      <c r="V552" s="9"/>
      <c r="W552" s="9"/>
      <c r="X552" s="9"/>
      <c r="Y552" s="9"/>
      <c r="Z552" s="9"/>
    </row>
    <row r="553" spans="1:26" ht="12.75" customHeight="1" x14ac:dyDescent="0.3">
      <c r="A553" s="9"/>
      <c r="B553" s="9"/>
      <c r="C553" s="9"/>
      <c r="D553" s="9"/>
      <c r="E553" s="9"/>
      <c r="F553" s="9"/>
      <c r="G553" s="9"/>
      <c r="H553" s="9"/>
      <c r="I553" s="9"/>
      <c r="J553" s="10"/>
      <c r="K553" s="9"/>
      <c r="L553" s="9"/>
      <c r="M553" s="9"/>
      <c r="N553" s="9"/>
      <c r="O553" s="9"/>
      <c r="P553" s="9"/>
      <c r="Q553" s="9"/>
      <c r="R553" s="9"/>
      <c r="S553" s="9"/>
      <c r="T553" s="9"/>
      <c r="U553" s="9"/>
      <c r="V553" s="9"/>
      <c r="W553" s="9"/>
      <c r="X553" s="9"/>
      <c r="Y553" s="9"/>
      <c r="Z553" s="9"/>
    </row>
    <row r="554" spans="1:26" ht="12.75" customHeight="1" x14ac:dyDescent="0.3">
      <c r="A554" s="9"/>
      <c r="B554" s="9"/>
      <c r="C554" s="9"/>
      <c r="D554" s="9"/>
      <c r="E554" s="9"/>
      <c r="F554" s="9"/>
      <c r="G554" s="9"/>
      <c r="H554" s="9"/>
      <c r="I554" s="9"/>
      <c r="J554" s="10"/>
      <c r="K554" s="9"/>
      <c r="L554" s="9"/>
      <c r="M554" s="9"/>
      <c r="N554" s="9"/>
      <c r="O554" s="9"/>
      <c r="P554" s="9"/>
      <c r="Q554" s="9"/>
      <c r="R554" s="9"/>
      <c r="S554" s="9"/>
      <c r="T554" s="9"/>
      <c r="U554" s="9"/>
      <c r="V554" s="9"/>
      <c r="W554" s="9"/>
      <c r="X554" s="9"/>
      <c r="Y554" s="9"/>
      <c r="Z554" s="9"/>
    </row>
    <row r="555" spans="1:26" ht="12.75" customHeight="1" x14ac:dyDescent="0.3">
      <c r="A555" s="9"/>
      <c r="B555" s="9"/>
      <c r="C555" s="9"/>
      <c r="D555" s="9"/>
      <c r="E555" s="9"/>
      <c r="F555" s="9"/>
      <c r="G555" s="9"/>
      <c r="H555" s="9"/>
      <c r="I555" s="9"/>
      <c r="J555" s="10"/>
      <c r="K555" s="9"/>
      <c r="L555" s="9"/>
      <c r="M555" s="9"/>
      <c r="N555" s="9"/>
      <c r="O555" s="9"/>
      <c r="P555" s="9"/>
      <c r="Q555" s="9"/>
      <c r="R555" s="9"/>
      <c r="S555" s="9"/>
      <c r="T555" s="9"/>
      <c r="U555" s="9"/>
      <c r="V555" s="9"/>
      <c r="W555" s="9"/>
      <c r="X555" s="9"/>
      <c r="Y555" s="9"/>
      <c r="Z555" s="9"/>
    </row>
    <row r="556" spans="1:26" ht="12.75" customHeight="1" x14ac:dyDescent="0.3">
      <c r="A556" s="9"/>
      <c r="B556" s="9"/>
      <c r="C556" s="9"/>
      <c r="D556" s="9"/>
      <c r="E556" s="9"/>
      <c r="F556" s="9"/>
      <c r="G556" s="9"/>
      <c r="H556" s="9"/>
      <c r="I556" s="9"/>
      <c r="J556" s="10"/>
      <c r="K556" s="9"/>
      <c r="L556" s="9"/>
      <c r="M556" s="9"/>
      <c r="N556" s="9"/>
      <c r="O556" s="9"/>
      <c r="P556" s="9"/>
      <c r="Q556" s="9"/>
      <c r="R556" s="9"/>
      <c r="S556" s="9"/>
      <c r="T556" s="9"/>
      <c r="U556" s="9"/>
      <c r="V556" s="9"/>
      <c r="W556" s="9"/>
      <c r="X556" s="9"/>
      <c r="Y556" s="9"/>
      <c r="Z556" s="9"/>
    </row>
    <row r="557" spans="1:26" ht="12.75" customHeight="1" x14ac:dyDescent="0.3">
      <c r="A557" s="9"/>
      <c r="B557" s="9"/>
      <c r="C557" s="9"/>
      <c r="D557" s="9"/>
      <c r="E557" s="9"/>
      <c r="F557" s="9"/>
      <c r="G557" s="9"/>
      <c r="H557" s="9"/>
      <c r="I557" s="9"/>
      <c r="J557" s="10"/>
      <c r="K557" s="9"/>
      <c r="L557" s="9"/>
      <c r="M557" s="9"/>
      <c r="N557" s="9"/>
      <c r="O557" s="9"/>
      <c r="P557" s="9"/>
      <c r="Q557" s="9"/>
      <c r="R557" s="9"/>
      <c r="S557" s="9"/>
      <c r="T557" s="9"/>
      <c r="U557" s="9"/>
      <c r="V557" s="9"/>
      <c r="W557" s="9"/>
      <c r="X557" s="9"/>
      <c r="Y557" s="9"/>
      <c r="Z557" s="9"/>
    </row>
    <row r="558" spans="1:26" ht="12.75" customHeight="1" x14ac:dyDescent="0.3">
      <c r="A558" s="9"/>
      <c r="B558" s="9"/>
      <c r="C558" s="9"/>
      <c r="D558" s="9"/>
      <c r="E558" s="9"/>
      <c r="F558" s="9"/>
      <c r="G558" s="9"/>
      <c r="H558" s="9"/>
      <c r="I558" s="9"/>
      <c r="J558" s="10"/>
      <c r="K558" s="9"/>
      <c r="L558" s="9"/>
      <c r="M558" s="9"/>
      <c r="N558" s="9"/>
      <c r="O558" s="9"/>
      <c r="P558" s="9"/>
      <c r="Q558" s="9"/>
      <c r="R558" s="9"/>
      <c r="S558" s="9"/>
      <c r="T558" s="9"/>
      <c r="U558" s="9"/>
      <c r="V558" s="9"/>
      <c r="W558" s="9"/>
      <c r="X558" s="9"/>
      <c r="Y558" s="9"/>
      <c r="Z558" s="9"/>
    </row>
    <row r="559" spans="1:26" ht="12.75" customHeight="1" x14ac:dyDescent="0.3">
      <c r="A559" s="9"/>
      <c r="B559" s="9"/>
      <c r="C559" s="9"/>
      <c r="D559" s="9"/>
      <c r="E559" s="9"/>
      <c r="F559" s="9"/>
      <c r="G559" s="9"/>
      <c r="H559" s="9"/>
      <c r="I559" s="9"/>
      <c r="J559" s="10"/>
      <c r="K559" s="9"/>
      <c r="L559" s="9"/>
      <c r="M559" s="9"/>
      <c r="N559" s="9"/>
      <c r="O559" s="9"/>
      <c r="P559" s="9"/>
      <c r="Q559" s="9"/>
      <c r="R559" s="9"/>
      <c r="S559" s="9"/>
      <c r="T559" s="9"/>
      <c r="U559" s="9"/>
      <c r="V559" s="9"/>
      <c r="W559" s="9"/>
      <c r="X559" s="9"/>
      <c r="Y559" s="9"/>
      <c r="Z559" s="9"/>
    </row>
    <row r="560" spans="1:26" ht="12.75" customHeight="1" x14ac:dyDescent="0.3">
      <c r="A560" s="9"/>
      <c r="B560" s="9"/>
      <c r="C560" s="9"/>
      <c r="D560" s="9"/>
      <c r="E560" s="9"/>
      <c r="F560" s="9"/>
      <c r="G560" s="9"/>
      <c r="H560" s="9"/>
      <c r="I560" s="9"/>
      <c r="J560" s="10"/>
      <c r="K560" s="9"/>
      <c r="L560" s="9"/>
      <c r="M560" s="9"/>
      <c r="N560" s="9"/>
      <c r="O560" s="9"/>
      <c r="P560" s="9"/>
      <c r="Q560" s="9"/>
      <c r="R560" s="9"/>
      <c r="S560" s="9"/>
      <c r="T560" s="9"/>
      <c r="U560" s="9"/>
      <c r="V560" s="9"/>
      <c r="W560" s="9"/>
      <c r="X560" s="9"/>
      <c r="Y560" s="9"/>
      <c r="Z560" s="9"/>
    </row>
    <row r="561" spans="1:26" ht="12.75" customHeight="1" x14ac:dyDescent="0.3">
      <c r="A561" s="9"/>
      <c r="B561" s="9"/>
      <c r="C561" s="9"/>
      <c r="D561" s="9"/>
      <c r="E561" s="9"/>
      <c r="F561" s="9"/>
      <c r="G561" s="9"/>
      <c r="H561" s="9"/>
      <c r="I561" s="9"/>
      <c r="J561" s="10"/>
      <c r="K561" s="9"/>
      <c r="L561" s="9"/>
      <c r="M561" s="9"/>
      <c r="N561" s="9"/>
      <c r="O561" s="9"/>
      <c r="P561" s="9"/>
      <c r="Q561" s="9"/>
      <c r="R561" s="9"/>
      <c r="S561" s="9"/>
      <c r="T561" s="9"/>
      <c r="U561" s="9"/>
      <c r="V561" s="9"/>
      <c r="W561" s="9"/>
      <c r="X561" s="9"/>
      <c r="Y561" s="9"/>
      <c r="Z561" s="9"/>
    </row>
    <row r="562" spans="1:26" ht="12.75" customHeight="1" x14ac:dyDescent="0.3">
      <c r="A562" s="9"/>
      <c r="B562" s="9"/>
      <c r="C562" s="9"/>
      <c r="D562" s="9"/>
      <c r="E562" s="9"/>
      <c r="F562" s="9"/>
      <c r="G562" s="9"/>
      <c r="H562" s="9"/>
      <c r="I562" s="9"/>
      <c r="J562" s="10"/>
      <c r="K562" s="9"/>
      <c r="L562" s="9"/>
      <c r="M562" s="9"/>
      <c r="N562" s="9"/>
      <c r="O562" s="9"/>
      <c r="P562" s="9"/>
      <c r="Q562" s="9"/>
      <c r="R562" s="9"/>
      <c r="S562" s="9"/>
      <c r="T562" s="9"/>
      <c r="U562" s="9"/>
      <c r="V562" s="9"/>
      <c r="W562" s="9"/>
      <c r="X562" s="9"/>
      <c r="Y562" s="9"/>
      <c r="Z562" s="9"/>
    </row>
    <row r="563" spans="1:26" ht="12.75" customHeight="1" x14ac:dyDescent="0.3">
      <c r="A563" s="9"/>
      <c r="B563" s="9"/>
      <c r="C563" s="9"/>
      <c r="D563" s="9"/>
      <c r="E563" s="9"/>
      <c r="F563" s="9"/>
      <c r="G563" s="9"/>
      <c r="H563" s="9"/>
      <c r="I563" s="9"/>
      <c r="J563" s="10"/>
      <c r="K563" s="9"/>
      <c r="L563" s="9"/>
      <c r="M563" s="9"/>
      <c r="N563" s="9"/>
      <c r="O563" s="9"/>
      <c r="P563" s="9"/>
      <c r="Q563" s="9"/>
      <c r="R563" s="9"/>
      <c r="S563" s="9"/>
      <c r="T563" s="9"/>
      <c r="U563" s="9"/>
      <c r="V563" s="9"/>
      <c r="W563" s="9"/>
      <c r="X563" s="9"/>
      <c r="Y563" s="9"/>
      <c r="Z563" s="9"/>
    </row>
    <row r="564" spans="1:26" ht="12.75" customHeight="1" x14ac:dyDescent="0.3">
      <c r="A564" s="9"/>
      <c r="B564" s="9"/>
      <c r="C564" s="9"/>
      <c r="D564" s="9"/>
      <c r="E564" s="9"/>
      <c r="F564" s="9"/>
      <c r="G564" s="9"/>
      <c r="H564" s="9"/>
      <c r="I564" s="9"/>
      <c r="J564" s="10"/>
      <c r="K564" s="9"/>
      <c r="L564" s="9"/>
      <c r="M564" s="9"/>
      <c r="N564" s="9"/>
      <c r="O564" s="9"/>
      <c r="P564" s="9"/>
      <c r="Q564" s="9"/>
      <c r="R564" s="9"/>
      <c r="S564" s="9"/>
      <c r="T564" s="9"/>
      <c r="U564" s="9"/>
      <c r="V564" s="9"/>
      <c r="W564" s="9"/>
      <c r="X564" s="9"/>
      <c r="Y564" s="9"/>
      <c r="Z564" s="9"/>
    </row>
    <row r="565" spans="1:26" ht="12.75" customHeight="1" x14ac:dyDescent="0.3">
      <c r="A565" s="9"/>
      <c r="B565" s="9"/>
      <c r="C565" s="9"/>
      <c r="D565" s="9"/>
      <c r="E565" s="9"/>
      <c r="F565" s="9"/>
      <c r="G565" s="9"/>
      <c r="H565" s="9"/>
      <c r="I565" s="9"/>
      <c r="J565" s="10"/>
      <c r="K565" s="9"/>
      <c r="L565" s="9"/>
      <c r="M565" s="9"/>
      <c r="N565" s="9"/>
      <c r="O565" s="9"/>
      <c r="P565" s="9"/>
      <c r="Q565" s="9"/>
      <c r="R565" s="9"/>
      <c r="S565" s="9"/>
      <c r="T565" s="9"/>
      <c r="U565" s="9"/>
      <c r="V565" s="9"/>
      <c r="W565" s="9"/>
      <c r="X565" s="9"/>
      <c r="Y565" s="9"/>
      <c r="Z565" s="9"/>
    </row>
    <row r="566" spans="1:26" ht="12.75" customHeight="1" x14ac:dyDescent="0.3">
      <c r="A566" s="9"/>
      <c r="B566" s="9"/>
      <c r="C566" s="9"/>
      <c r="D566" s="9"/>
      <c r="E566" s="9"/>
      <c r="F566" s="9"/>
      <c r="G566" s="9"/>
      <c r="H566" s="9"/>
      <c r="I566" s="9"/>
      <c r="J566" s="10"/>
      <c r="K566" s="9"/>
      <c r="L566" s="9"/>
      <c r="M566" s="9"/>
      <c r="N566" s="9"/>
      <c r="O566" s="9"/>
      <c r="P566" s="9"/>
      <c r="Q566" s="9"/>
      <c r="R566" s="9"/>
      <c r="S566" s="9"/>
      <c r="T566" s="9"/>
      <c r="U566" s="9"/>
      <c r="V566" s="9"/>
      <c r="W566" s="9"/>
      <c r="X566" s="9"/>
      <c r="Y566" s="9"/>
      <c r="Z566" s="9"/>
    </row>
    <row r="567" spans="1:26" ht="12.75" customHeight="1" x14ac:dyDescent="0.3">
      <c r="A567" s="9"/>
      <c r="B567" s="9"/>
      <c r="C567" s="9"/>
      <c r="D567" s="9"/>
      <c r="E567" s="9"/>
      <c r="F567" s="9"/>
      <c r="G567" s="9"/>
      <c r="H567" s="9"/>
      <c r="I567" s="9"/>
      <c r="J567" s="10"/>
      <c r="K567" s="9"/>
      <c r="L567" s="9"/>
      <c r="M567" s="9"/>
      <c r="N567" s="9"/>
      <c r="O567" s="9"/>
      <c r="P567" s="9"/>
      <c r="Q567" s="9"/>
      <c r="R567" s="9"/>
      <c r="S567" s="9"/>
      <c r="T567" s="9"/>
      <c r="U567" s="9"/>
      <c r="V567" s="9"/>
      <c r="W567" s="9"/>
      <c r="X567" s="9"/>
      <c r="Y567" s="9"/>
      <c r="Z567" s="9"/>
    </row>
    <row r="568" spans="1:26" ht="12.75" customHeight="1" x14ac:dyDescent="0.3">
      <c r="A568" s="9"/>
      <c r="B568" s="9"/>
      <c r="C568" s="9"/>
      <c r="D568" s="9"/>
      <c r="E568" s="9"/>
      <c r="F568" s="9"/>
      <c r="G568" s="9"/>
      <c r="H568" s="9"/>
      <c r="I568" s="9"/>
      <c r="J568" s="10"/>
      <c r="K568" s="9"/>
      <c r="L568" s="9"/>
      <c r="M568" s="9"/>
      <c r="N568" s="9"/>
      <c r="O568" s="9"/>
      <c r="P568" s="9"/>
      <c r="Q568" s="9"/>
      <c r="R568" s="9"/>
      <c r="S568" s="9"/>
      <c r="T568" s="9"/>
      <c r="U568" s="9"/>
      <c r="V568" s="9"/>
      <c r="W568" s="9"/>
      <c r="X568" s="9"/>
      <c r="Y568" s="9"/>
      <c r="Z568" s="9"/>
    </row>
    <row r="569" spans="1:26" ht="12.75" customHeight="1" x14ac:dyDescent="0.3">
      <c r="A569" s="9"/>
      <c r="B569" s="9"/>
      <c r="C569" s="9"/>
      <c r="D569" s="9"/>
      <c r="E569" s="9"/>
      <c r="F569" s="9"/>
      <c r="G569" s="9"/>
      <c r="H569" s="9"/>
      <c r="I569" s="9"/>
      <c r="J569" s="10"/>
      <c r="K569" s="9"/>
      <c r="L569" s="9"/>
      <c r="M569" s="9"/>
      <c r="N569" s="9"/>
      <c r="O569" s="9"/>
      <c r="P569" s="9"/>
      <c r="Q569" s="9"/>
      <c r="R569" s="9"/>
      <c r="S569" s="9"/>
      <c r="T569" s="9"/>
      <c r="U569" s="9"/>
      <c r="V569" s="9"/>
      <c r="W569" s="9"/>
      <c r="X569" s="9"/>
      <c r="Y569" s="9"/>
      <c r="Z569" s="9"/>
    </row>
    <row r="570" spans="1:26" ht="12.75" customHeight="1" x14ac:dyDescent="0.3">
      <c r="A570" s="9"/>
      <c r="B570" s="9"/>
      <c r="C570" s="9"/>
      <c r="D570" s="9"/>
      <c r="E570" s="9"/>
      <c r="F570" s="9"/>
      <c r="G570" s="9"/>
      <c r="H570" s="9"/>
      <c r="I570" s="9"/>
      <c r="J570" s="10"/>
      <c r="K570" s="9"/>
      <c r="L570" s="9"/>
      <c r="M570" s="9"/>
      <c r="N570" s="9"/>
      <c r="O570" s="9"/>
      <c r="P570" s="9"/>
      <c r="Q570" s="9"/>
      <c r="R570" s="9"/>
      <c r="S570" s="9"/>
      <c r="T570" s="9"/>
      <c r="U570" s="9"/>
      <c r="V570" s="9"/>
      <c r="W570" s="9"/>
      <c r="X570" s="9"/>
      <c r="Y570" s="9"/>
      <c r="Z570" s="9"/>
    </row>
    <row r="571" spans="1:26" ht="12.75" customHeight="1" x14ac:dyDescent="0.3">
      <c r="A571" s="9"/>
      <c r="B571" s="9"/>
      <c r="C571" s="9"/>
      <c r="D571" s="9"/>
      <c r="E571" s="9"/>
      <c r="F571" s="9"/>
      <c r="G571" s="9"/>
      <c r="H571" s="9"/>
      <c r="I571" s="9"/>
      <c r="J571" s="10"/>
      <c r="K571" s="9"/>
      <c r="L571" s="9"/>
      <c r="M571" s="9"/>
      <c r="N571" s="9"/>
      <c r="O571" s="9"/>
      <c r="P571" s="9"/>
      <c r="Q571" s="9"/>
      <c r="R571" s="9"/>
      <c r="S571" s="9"/>
      <c r="T571" s="9"/>
      <c r="U571" s="9"/>
      <c r="V571" s="9"/>
      <c r="W571" s="9"/>
      <c r="X571" s="9"/>
      <c r="Y571" s="9"/>
      <c r="Z571" s="9"/>
    </row>
    <row r="572" spans="1:26" ht="12.75" customHeight="1" x14ac:dyDescent="0.3">
      <c r="A572" s="9"/>
      <c r="B572" s="9"/>
      <c r="C572" s="9"/>
      <c r="D572" s="9"/>
      <c r="E572" s="9"/>
      <c r="F572" s="9"/>
      <c r="G572" s="9"/>
      <c r="H572" s="9"/>
      <c r="I572" s="9"/>
      <c r="J572" s="10"/>
      <c r="K572" s="9"/>
      <c r="L572" s="9"/>
      <c r="M572" s="9"/>
      <c r="N572" s="9"/>
      <c r="O572" s="9"/>
      <c r="P572" s="9"/>
      <c r="Q572" s="9"/>
      <c r="R572" s="9"/>
      <c r="S572" s="9"/>
      <c r="T572" s="9"/>
      <c r="U572" s="9"/>
      <c r="V572" s="9"/>
      <c r="W572" s="9"/>
      <c r="X572" s="9"/>
      <c r="Y572" s="9"/>
      <c r="Z572" s="9"/>
    </row>
    <row r="573" spans="1:26" ht="12.75" customHeight="1" x14ac:dyDescent="0.3">
      <c r="A573" s="9"/>
      <c r="B573" s="9"/>
      <c r="C573" s="9"/>
      <c r="D573" s="9"/>
      <c r="E573" s="9"/>
      <c r="F573" s="9"/>
      <c r="G573" s="9"/>
      <c r="H573" s="9"/>
      <c r="I573" s="9"/>
      <c r="J573" s="10"/>
      <c r="K573" s="9"/>
      <c r="L573" s="9"/>
      <c r="M573" s="9"/>
      <c r="N573" s="9"/>
      <c r="O573" s="9"/>
      <c r="P573" s="9"/>
      <c r="Q573" s="9"/>
      <c r="R573" s="9"/>
      <c r="S573" s="9"/>
      <c r="T573" s="9"/>
      <c r="U573" s="9"/>
      <c r="V573" s="9"/>
      <c r="W573" s="9"/>
      <c r="X573" s="9"/>
      <c r="Y573" s="9"/>
      <c r="Z573" s="9"/>
    </row>
    <row r="574" spans="1:26" ht="12.75" customHeight="1" x14ac:dyDescent="0.3">
      <c r="A574" s="9"/>
      <c r="B574" s="9"/>
      <c r="C574" s="9"/>
      <c r="D574" s="9"/>
      <c r="E574" s="9"/>
      <c r="F574" s="9"/>
      <c r="G574" s="9"/>
      <c r="H574" s="9"/>
      <c r="I574" s="9"/>
      <c r="J574" s="10"/>
      <c r="K574" s="9"/>
      <c r="L574" s="9"/>
      <c r="M574" s="9"/>
      <c r="N574" s="9"/>
      <c r="O574" s="9"/>
      <c r="P574" s="9"/>
      <c r="Q574" s="9"/>
      <c r="R574" s="9"/>
      <c r="S574" s="9"/>
      <c r="T574" s="9"/>
      <c r="U574" s="9"/>
      <c r="V574" s="9"/>
      <c r="W574" s="9"/>
      <c r="X574" s="9"/>
      <c r="Y574" s="9"/>
      <c r="Z574" s="9"/>
    </row>
    <row r="575" spans="1:26" ht="12.75" customHeight="1" x14ac:dyDescent="0.3">
      <c r="A575" s="9"/>
      <c r="B575" s="9"/>
      <c r="C575" s="9"/>
      <c r="D575" s="9"/>
      <c r="E575" s="9"/>
      <c r="F575" s="9"/>
      <c r="G575" s="9"/>
      <c r="H575" s="9"/>
      <c r="I575" s="9"/>
      <c r="J575" s="10"/>
      <c r="K575" s="9"/>
      <c r="L575" s="9"/>
      <c r="M575" s="9"/>
      <c r="N575" s="9"/>
      <c r="O575" s="9"/>
      <c r="P575" s="9"/>
      <c r="Q575" s="9"/>
      <c r="R575" s="9"/>
      <c r="S575" s="9"/>
      <c r="T575" s="9"/>
      <c r="U575" s="9"/>
      <c r="V575" s="9"/>
      <c r="W575" s="9"/>
      <c r="X575" s="9"/>
      <c r="Y575" s="9"/>
      <c r="Z575" s="9"/>
    </row>
    <row r="576" spans="1:26" ht="12.75" customHeight="1" x14ac:dyDescent="0.3">
      <c r="A576" s="9"/>
      <c r="B576" s="9"/>
      <c r="C576" s="9"/>
      <c r="D576" s="9"/>
      <c r="E576" s="9"/>
      <c r="F576" s="9"/>
      <c r="G576" s="9"/>
      <c r="H576" s="9"/>
      <c r="I576" s="9"/>
      <c r="J576" s="10"/>
      <c r="K576" s="9"/>
      <c r="L576" s="9"/>
      <c r="M576" s="9"/>
      <c r="N576" s="9"/>
      <c r="O576" s="9"/>
      <c r="P576" s="9"/>
      <c r="Q576" s="9"/>
      <c r="R576" s="9"/>
      <c r="S576" s="9"/>
      <c r="T576" s="9"/>
      <c r="U576" s="9"/>
      <c r="V576" s="9"/>
      <c r="W576" s="9"/>
      <c r="X576" s="9"/>
      <c r="Y576" s="9"/>
      <c r="Z576" s="9"/>
    </row>
    <row r="577" spans="1:26" ht="12.75" customHeight="1" x14ac:dyDescent="0.3">
      <c r="A577" s="9"/>
      <c r="B577" s="9"/>
      <c r="C577" s="9"/>
      <c r="D577" s="9"/>
      <c r="E577" s="9"/>
      <c r="F577" s="9"/>
      <c r="G577" s="9"/>
      <c r="H577" s="9"/>
      <c r="I577" s="9"/>
      <c r="J577" s="10"/>
      <c r="K577" s="9"/>
      <c r="L577" s="9"/>
      <c r="M577" s="9"/>
      <c r="N577" s="9"/>
      <c r="O577" s="9"/>
      <c r="P577" s="9"/>
      <c r="Q577" s="9"/>
      <c r="R577" s="9"/>
      <c r="S577" s="9"/>
      <c r="T577" s="9"/>
      <c r="U577" s="9"/>
      <c r="V577" s="9"/>
      <c r="W577" s="9"/>
      <c r="X577" s="9"/>
      <c r="Y577" s="9"/>
      <c r="Z577" s="9"/>
    </row>
    <row r="578" spans="1:26" ht="12.75" customHeight="1" x14ac:dyDescent="0.3">
      <c r="A578" s="9"/>
      <c r="B578" s="9"/>
      <c r="C578" s="9"/>
      <c r="D578" s="9"/>
      <c r="E578" s="9"/>
      <c r="F578" s="9"/>
      <c r="G578" s="9"/>
      <c r="H578" s="9"/>
      <c r="I578" s="9"/>
      <c r="J578" s="10"/>
      <c r="K578" s="9"/>
      <c r="L578" s="9"/>
      <c r="M578" s="9"/>
      <c r="N578" s="9"/>
      <c r="O578" s="9"/>
      <c r="P578" s="9"/>
      <c r="Q578" s="9"/>
      <c r="R578" s="9"/>
      <c r="S578" s="9"/>
      <c r="T578" s="9"/>
      <c r="U578" s="9"/>
      <c r="V578" s="9"/>
      <c r="W578" s="9"/>
      <c r="X578" s="9"/>
      <c r="Y578" s="9"/>
      <c r="Z578" s="9"/>
    </row>
    <row r="579" spans="1:26" ht="12.75" customHeight="1" x14ac:dyDescent="0.3">
      <c r="A579" s="9"/>
      <c r="B579" s="9"/>
      <c r="C579" s="9"/>
      <c r="D579" s="9"/>
      <c r="E579" s="9"/>
      <c r="F579" s="9"/>
      <c r="G579" s="9"/>
      <c r="H579" s="9"/>
      <c r="I579" s="9"/>
      <c r="J579" s="10"/>
      <c r="K579" s="9"/>
      <c r="L579" s="9"/>
      <c r="M579" s="9"/>
      <c r="N579" s="9"/>
      <c r="O579" s="9"/>
      <c r="P579" s="9"/>
      <c r="Q579" s="9"/>
      <c r="R579" s="9"/>
      <c r="S579" s="9"/>
      <c r="T579" s="9"/>
      <c r="U579" s="9"/>
      <c r="V579" s="9"/>
      <c r="W579" s="9"/>
      <c r="X579" s="9"/>
      <c r="Y579" s="9"/>
      <c r="Z579" s="9"/>
    </row>
    <row r="580" spans="1:26" ht="12.75" customHeight="1" x14ac:dyDescent="0.3">
      <c r="A580" s="9"/>
      <c r="B580" s="9"/>
      <c r="C580" s="9"/>
      <c r="D580" s="9"/>
      <c r="E580" s="9"/>
      <c r="F580" s="9"/>
      <c r="G580" s="9"/>
      <c r="H580" s="9"/>
      <c r="I580" s="9"/>
      <c r="J580" s="10"/>
      <c r="K580" s="9"/>
      <c r="L580" s="9"/>
      <c r="M580" s="9"/>
      <c r="N580" s="9"/>
      <c r="O580" s="9"/>
      <c r="P580" s="9"/>
      <c r="Q580" s="9"/>
      <c r="R580" s="9"/>
      <c r="S580" s="9"/>
      <c r="T580" s="9"/>
      <c r="U580" s="9"/>
      <c r="V580" s="9"/>
      <c r="W580" s="9"/>
      <c r="X580" s="9"/>
      <c r="Y580" s="9"/>
      <c r="Z580" s="9"/>
    </row>
    <row r="581" spans="1:26" ht="12.75" customHeight="1" x14ac:dyDescent="0.3">
      <c r="A581" s="9"/>
      <c r="B581" s="9"/>
      <c r="C581" s="9"/>
      <c r="D581" s="9"/>
      <c r="E581" s="9"/>
      <c r="F581" s="9"/>
      <c r="G581" s="9"/>
      <c r="H581" s="9"/>
      <c r="I581" s="9"/>
      <c r="J581" s="10"/>
      <c r="K581" s="9"/>
      <c r="L581" s="9"/>
      <c r="M581" s="9"/>
      <c r="N581" s="9"/>
      <c r="O581" s="9"/>
      <c r="P581" s="9"/>
      <c r="Q581" s="9"/>
      <c r="R581" s="9"/>
      <c r="S581" s="9"/>
      <c r="T581" s="9"/>
      <c r="U581" s="9"/>
      <c r="V581" s="9"/>
      <c r="W581" s="9"/>
      <c r="X581" s="9"/>
      <c r="Y581" s="9"/>
      <c r="Z581" s="9"/>
    </row>
    <row r="582" spans="1:26" ht="12.75" customHeight="1" x14ac:dyDescent="0.3">
      <c r="A582" s="9"/>
      <c r="B582" s="9"/>
      <c r="C582" s="9"/>
      <c r="D582" s="9"/>
      <c r="E582" s="9"/>
      <c r="F582" s="9"/>
      <c r="G582" s="9"/>
      <c r="H582" s="9"/>
      <c r="I582" s="9"/>
      <c r="J582" s="10"/>
      <c r="K582" s="9"/>
      <c r="L582" s="9"/>
      <c r="M582" s="9"/>
      <c r="N582" s="9"/>
      <c r="O582" s="9"/>
      <c r="P582" s="9"/>
      <c r="Q582" s="9"/>
      <c r="R582" s="9"/>
      <c r="S582" s="9"/>
      <c r="T582" s="9"/>
      <c r="U582" s="9"/>
      <c r="V582" s="9"/>
      <c r="W582" s="9"/>
      <c r="X582" s="9"/>
      <c r="Y582" s="9"/>
      <c r="Z582" s="9"/>
    </row>
    <row r="583" spans="1:26" ht="12.75" customHeight="1" x14ac:dyDescent="0.3">
      <c r="A583" s="9"/>
      <c r="B583" s="9"/>
      <c r="C583" s="9"/>
      <c r="D583" s="9"/>
      <c r="E583" s="9"/>
      <c r="F583" s="9"/>
      <c r="G583" s="9"/>
      <c r="H583" s="9"/>
      <c r="I583" s="9"/>
      <c r="J583" s="10"/>
      <c r="K583" s="9"/>
      <c r="L583" s="9"/>
      <c r="M583" s="9"/>
      <c r="N583" s="9"/>
      <c r="O583" s="9"/>
      <c r="P583" s="9"/>
      <c r="Q583" s="9"/>
      <c r="R583" s="9"/>
      <c r="S583" s="9"/>
      <c r="T583" s="9"/>
      <c r="U583" s="9"/>
      <c r="V583" s="9"/>
      <c r="W583" s="9"/>
      <c r="X583" s="9"/>
      <c r="Y583" s="9"/>
      <c r="Z583" s="9"/>
    </row>
    <row r="584" spans="1:26" ht="12.75" customHeight="1" x14ac:dyDescent="0.3">
      <c r="A584" s="9"/>
      <c r="B584" s="9"/>
      <c r="C584" s="9"/>
      <c r="D584" s="9"/>
      <c r="E584" s="9"/>
      <c r="F584" s="9"/>
      <c r="G584" s="9"/>
      <c r="H584" s="9"/>
      <c r="I584" s="9"/>
      <c r="J584" s="10"/>
      <c r="K584" s="9"/>
      <c r="L584" s="9"/>
      <c r="M584" s="9"/>
      <c r="N584" s="9"/>
      <c r="O584" s="9"/>
      <c r="P584" s="9"/>
      <c r="Q584" s="9"/>
      <c r="R584" s="9"/>
      <c r="S584" s="9"/>
      <c r="T584" s="9"/>
      <c r="U584" s="9"/>
      <c r="V584" s="9"/>
      <c r="W584" s="9"/>
      <c r="X584" s="9"/>
      <c r="Y584" s="9"/>
      <c r="Z584" s="9"/>
    </row>
    <row r="585" spans="1:26" ht="12.75" customHeight="1" x14ac:dyDescent="0.3">
      <c r="A585" s="9"/>
      <c r="B585" s="9"/>
      <c r="C585" s="9"/>
      <c r="D585" s="9"/>
      <c r="E585" s="9"/>
      <c r="F585" s="9"/>
      <c r="G585" s="9"/>
      <c r="H585" s="9"/>
      <c r="I585" s="9"/>
      <c r="J585" s="10"/>
      <c r="K585" s="9"/>
      <c r="L585" s="9"/>
      <c r="M585" s="9"/>
      <c r="N585" s="9"/>
      <c r="O585" s="9"/>
      <c r="P585" s="9"/>
      <c r="Q585" s="9"/>
      <c r="R585" s="9"/>
      <c r="S585" s="9"/>
      <c r="T585" s="9"/>
      <c r="U585" s="9"/>
      <c r="V585" s="9"/>
      <c r="W585" s="9"/>
      <c r="X585" s="9"/>
      <c r="Y585" s="9"/>
      <c r="Z585" s="9"/>
    </row>
    <row r="586" spans="1:26" ht="12.75" customHeight="1" x14ac:dyDescent="0.3">
      <c r="A586" s="9"/>
      <c r="B586" s="9"/>
      <c r="C586" s="9"/>
      <c r="D586" s="9"/>
      <c r="E586" s="9"/>
      <c r="F586" s="9"/>
      <c r="G586" s="9"/>
      <c r="H586" s="9"/>
      <c r="I586" s="9"/>
      <c r="J586" s="10"/>
      <c r="K586" s="9"/>
      <c r="L586" s="9"/>
      <c r="M586" s="9"/>
      <c r="N586" s="9"/>
      <c r="O586" s="9"/>
      <c r="P586" s="9"/>
      <c r="Q586" s="9"/>
      <c r="R586" s="9"/>
      <c r="S586" s="9"/>
      <c r="T586" s="9"/>
      <c r="U586" s="9"/>
      <c r="V586" s="9"/>
      <c r="W586" s="9"/>
      <c r="X586" s="9"/>
      <c r="Y586" s="9"/>
      <c r="Z586" s="9"/>
    </row>
    <row r="587" spans="1:26" ht="12.75" customHeight="1" x14ac:dyDescent="0.3">
      <c r="A587" s="9"/>
      <c r="B587" s="9"/>
      <c r="C587" s="9"/>
      <c r="D587" s="9"/>
      <c r="E587" s="9"/>
      <c r="F587" s="9"/>
      <c r="G587" s="9"/>
      <c r="H587" s="9"/>
      <c r="I587" s="9"/>
      <c r="J587" s="10"/>
      <c r="K587" s="9"/>
      <c r="L587" s="9"/>
      <c r="M587" s="9"/>
      <c r="N587" s="9"/>
      <c r="O587" s="9"/>
      <c r="P587" s="9"/>
      <c r="Q587" s="9"/>
      <c r="R587" s="9"/>
      <c r="S587" s="9"/>
      <c r="T587" s="9"/>
      <c r="U587" s="9"/>
      <c r="V587" s="9"/>
      <c r="W587" s="9"/>
      <c r="X587" s="9"/>
      <c r="Y587" s="9"/>
      <c r="Z587" s="9"/>
    </row>
    <row r="588" spans="1:26" ht="12.75" customHeight="1" x14ac:dyDescent="0.3">
      <c r="A588" s="9"/>
      <c r="B588" s="9"/>
      <c r="C588" s="9"/>
      <c r="D588" s="9"/>
      <c r="E588" s="9"/>
      <c r="F588" s="9"/>
      <c r="G588" s="9"/>
      <c r="H588" s="9"/>
      <c r="I588" s="9"/>
      <c r="J588" s="10"/>
      <c r="K588" s="9"/>
      <c r="L588" s="9"/>
      <c r="M588" s="9"/>
      <c r="N588" s="9"/>
      <c r="O588" s="9"/>
      <c r="P588" s="9"/>
      <c r="Q588" s="9"/>
      <c r="R588" s="9"/>
      <c r="S588" s="9"/>
      <c r="T588" s="9"/>
      <c r="U588" s="9"/>
      <c r="V588" s="9"/>
      <c r="W588" s="9"/>
      <c r="X588" s="9"/>
      <c r="Y588" s="9"/>
      <c r="Z588" s="9"/>
    </row>
    <row r="589" spans="1:26" ht="12.75" customHeight="1" x14ac:dyDescent="0.3">
      <c r="A589" s="9"/>
      <c r="B589" s="9"/>
      <c r="C589" s="9"/>
      <c r="D589" s="9"/>
      <c r="E589" s="9"/>
      <c r="F589" s="9"/>
      <c r="G589" s="9"/>
      <c r="H589" s="9"/>
      <c r="I589" s="9"/>
      <c r="J589" s="10"/>
      <c r="K589" s="9"/>
      <c r="L589" s="9"/>
      <c r="M589" s="9"/>
      <c r="N589" s="9"/>
      <c r="O589" s="9"/>
      <c r="P589" s="9"/>
      <c r="Q589" s="9"/>
      <c r="R589" s="9"/>
      <c r="S589" s="9"/>
      <c r="T589" s="9"/>
      <c r="U589" s="9"/>
      <c r="V589" s="9"/>
      <c r="W589" s="9"/>
      <c r="X589" s="9"/>
      <c r="Y589" s="9"/>
      <c r="Z589" s="9"/>
    </row>
    <row r="590" spans="1:26" ht="12.75" customHeight="1" x14ac:dyDescent="0.3">
      <c r="A590" s="9"/>
      <c r="B590" s="9"/>
      <c r="C590" s="9"/>
      <c r="D590" s="9"/>
      <c r="E590" s="9"/>
      <c r="F590" s="9"/>
      <c r="G590" s="9"/>
      <c r="H590" s="9"/>
      <c r="I590" s="9"/>
      <c r="J590" s="10"/>
      <c r="K590" s="9"/>
      <c r="L590" s="9"/>
      <c r="M590" s="9"/>
      <c r="N590" s="9"/>
      <c r="O590" s="9"/>
      <c r="P590" s="9"/>
      <c r="Q590" s="9"/>
      <c r="R590" s="9"/>
      <c r="S590" s="9"/>
      <c r="T590" s="9"/>
      <c r="U590" s="9"/>
      <c r="V590" s="9"/>
      <c r="W590" s="9"/>
      <c r="X590" s="9"/>
      <c r="Y590" s="9"/>
      <c r="Z590" s="9"/>
    </row>
    <row r="591" spans="1:26" ht="12.75" customHeight="1" x14ac:dyDescent="0.3">
      <c r="A591" s="9"/>
      <c r="B591" s="9"/>
      <c r="C591" s="9"/>
      <c r="D591" s="9"/>
      <c r="E591" s="9"/>
      <c r="F591" s="9"/>
      <c r="G591" s="9"/>
      <c r="H591" s="9"/>
      <c r="I591" s="9"/>
      <c r="J591" s="10"/>
      <c r="K591" s="9"/>
      <c r="L591" s="9"/>
      <c r="M591" s="9"/>
      <c r="N591" s="9"/>
      <c r="O591" s="9"/>
      <c r="P591" s="9"/>
      <c r="Q591" s="9"/>
      <c r="R591" s="9"/>
      <c r="S591" s="9"/>
      <c r="T591" s="9"/>
      <c r="U591" s="9"/>
      <c r="V591" s="9"/>
      <c r="W591" s="9"/>
      <c r="X591" s="9"/>
      <c r="Y591" s="9"/>
      <c r="Z591" s="9"/>
    </row>
    <row r="592" spans="1:26" ht="12.75" customHeight="1" x14ac:dyDescent="0.3">
      <c r="A592" s="9"/>
      <c r="B592" s="9"/>
      <c r="C592" s="9"/>
      <c r="D592" s="9"/>
      <c r="E592" s="9"/>
      <c r="F592" s="9"/>
      <c r="G592" s="9"/>
      <c r="H592" s="9"/>
      <c r="I592" s="9"/>
      <c r="J592" s="10"/>
      <c r="K592" s="9"/>
      <c r="L592" s="9"/>
      <c r="M592" s="9"/>
      <c r="N592" s="9"/>
      <c r="O592" s="9"/>
      <c r="P592" s="9"/>
      <c r="Q592" s="9"/>
      <c r="R592" s="9"/>
      <c r="S592" s="9"/>
      <c r="T592" s="9"/>
      <c r="U592" s="9"/>
      <c r="V592" s="9"/>
      <c r="W592" s="9"/>
      <c r="X592" s="9"/>
      <c r="Y592" s="9"/>
      <c r="Z592" s="9"/>
    </row>
    <row r="593" spans="1:26" ht="12.75" customHeight="1" x14ac:dyDescent="0.3">
      <c r="A593" s="9"/>
      <c r="B593" s="9"/>
      <c r="C593" s="9"/>
      <c r="D593" s="9"/>
      <c r="E593" s="9"/>
      <c r="F593" s="9"/>
      <c r="G593" s="9"/>
      <c r="H593" s="9"/>
      <c r="I593" s="9"/>
      <c r="J593" s="10"/>
      <c r="K593" s="9"/>
      <c r="L593" s="9"/>
      <c r="M593" s="9"/>
      <c r="N593" s="9"/>
      <c r="O593" s="9"/>
      <c r="P593" s="9"/>
      <c r="Q593" s="9"/>
      <c r="R593" s="9"/>
      <c r="S593" s="9"/>
      <c r="T593" s="9"/>
      <c r="U593" s="9"/>
      <c r="V593" s="9"/>
      <c r="W593" s="9"/>
      <c r="X593" s="9"/>
      <c r="Y593" s="9"/>
      <c r="Z593" s="9"/>
    </row>
    <row r="594" spans="1:26" ht="12.75" customHeight="1" x14ac:dyDescent="0.3">
      <c r="A594" s="9"/>
      <c r="B594" s="9"/>
      <c r="C594" s="9"/>
      <c r="D594" s="9"/>
      <c r="E594" s="9"/>
      <c r="F594" s="9"/>
      <c r="G594" s="9"/>
      <c r="H594" s="9"/>
      <c r="I594" s="9"/>
      <c r="J594" s="10"/>
      <c r="K594" s="9"/>
      <c r="L594" s="9"/>
      <c r="M594" s="9"/>
      <c r="N594" s="9"/>
      <c r="O594" s="9"/>
      <c r="P594" s="9"/>
      <c r="Q594" s="9"/>
      <c r="R594" s="9"/>
      <c r="S594" s="9"/>
      <c r="T594" s="9"/>
      <c r="U594" s="9"/>
      <c r="V594" s="9"/>
      <c r="W594" s="9"/>
      <c r="X594" s="9"/>
      <c r="Y594" s="9"/>
      <c r="Z594" s="9"/>
    </row>
    <row r="595" spans="1:26" ht="12.75" customHeight="1" x14ac:dyDescent="0.3">
      <c r="A595" s="9"/>
      <c r="B595" s="9"/>
      <c r="C595" s="9"/>
      <c r="D595" s="9"/>
      <c r="E595" s="9"/>
      <c r="F595" s="9"/>
      <c r="G595" s="9"/>
      <c r="H595" s="9"/>
      <c r="I595" s="9"/>
      <c r="J595" s="10"/>
      <c r="K595" s="9"/>
      <c r="L595" s="9"/>
      <c r="M595" s="9"/>
      <c r="N595" s="9"/>
      <c r="O595" s="9"/>
      <c r="P595" s="9"/>
      <c r="Q595" s="9"/>
      <c r="R595" s="9"/>
      <c r="S595" s="9"/>
      <c r="T595" s="9"/>
      <c r="U595" s="9"/>
      <c r="V595" s="9"/>
      <c r="W595" s="9"/>
      <c r="X595" s="9"/>
      <c r="Y595" s="9"/>
      <c r="Z595" s="9"/>
    </row>
    <row r="596" spans="1:26" ht="12.75" customHeight="1" x14ac:dyDescent="0.3">
      <c r="A596" s="9"/>
      <c r="B596" s="9"/>
      <c r="C596" s="9"/>
      <c r="D596" s="9"/>
      <c r="E596" s="9"/>
      <c r="F596" s="9"/>
      <c r="G596" s="9"/>
      <c r="H596" s="9"/>
      <c r="I596" s="9"/>
      <c r="J596" s="10"/>
      <c r="K596" s="9"/>
      <c r="L596" s="9"/>
      <c r="M596" s="9"/>
      <c r="N596" s="9"/>
      <c r="O596" s="9"/>
      <c r="P596" s="9"/>
      <c r="Q596" s="9"/>
      <c r="R596" s="9"/>
      <c r="S596" s="9"/>
      <c r="T596" s="9"/>
      <c r="U596" s="9"/>
      <c r="V596" s="9"/>
      <c r="W596" s="9"/>
      <c r="X596" s="9"/>
      <c r="Y596" s="9"/>
      <c r="Z596" s="9"/>
    </row>
    <row r="597" spans="1:26" ht="12.75" customHeight="1" x14ac:dyDescent="0.3">
      <c r="A597" s="9"/>
      <c r="B597" s="9"/>
      <c r="C597" s="9"/>
      <c r="D597" s="9"/>
      <c r="E597" s="9"/>
      <c r="F597" s="9"/>
      <c r="G597" s="9"/>
      <c r="H597" s="9"/>
      <c r="I597" s="9"/>
      <c r="J597" s="10"/>
      <c r="K597" s="9"/>
      <c r="L597" s="9"/>
      <c r="M597" s="9"/>
      <c r="N597" s="9"/>
      <c r="O597" s="9"/>
      <c r="P597" s="9"/>
      <c r="Q597" s="9"/>
      <c r="R597" s="9"/>
      <c r="S597" s="9"/>
      <c r="T597" s="9"/>
      <c r="U597" s="9"/>
      <c r="V597" s="9"/>
      <c r="W597" s="9"/>
      <c r="X597" s="9"/>
      <c r="Y597" s="9"/>
      <c r="Z597" s="9"/>
    </row>
    <row r="598" spans="1:26" ht="12.75" customHeight="1" x14ac:dyDescent="0.3">
      <c r="A598" s="9"/>
      <c r="B598" s="9"/>
      <c r="C598" s="9"/>
      <c r="D598" s="9"/>
      <c r="E598" s="9"/>
      <c r="F598" s="9"/>
      <c r="G598" s="9"/>
      <c r="H598" s="9"/>
      <c r="I598" s="9"/>
      <c r="J598" s="10"/>
      <c r="K598" s="9"/>
      <c r="L598" s="9"/>
      <c r="M598" s="9"/>
      <c r="N598" s="9"/>
      <c r="O598" s="9"/>
      <c r="P598" s="9"/>
      <c r="Q598" s="9"/>
      <c r="R598" s="9"/>
      <c r="S598" s="9"/>
      <c r="T598" s="9"/>
      <c r="U598" s="9"/>
      <c r="V598" s="9"/>
      <c r="W598" s="9"/>
      <c r="X598" s="9"/>
      <c r="Y598" s="9"/>
      <c r="Z598" s="9"/>
    </row>
    <row r="599" spans="1:26" ht="12.75" customHeight="1" x14ac:dyDescent="0.3">
      <c r="A599" s="9"/>
      <c r="B599" s="9"/>
      <c r="C599" s="9"/>
      <c r="D599" s="9"/>
      <c r="E599" s="9"/>
      <c r="F599" s="9"/>
      <c r="G599" s="9"/>
      <c r="H599" s="9"/>
      <c r="I599" s="9"/>
      <c r="J599" s="10"/>
      <c r="K599" s="9"/>
      <c r="L599" s="9"/>
      <c r="M599" s="9"/>
      <c r="N599" s="9"/>
      <c r="O599" s="9"/>
      <c r="P599" s="9"/>
      <c r="Q599" s="9"/>
      <c r="R599" s="9"/>
      <c r="S599" s="9"/>
      <c r="T599" s="9"/>
      <c r="U599" s="9"/>
      <c r="V599" s="9"/>
      <c r="W599" s="9"/>
      <c r="X599" s="9"/>
      <c r="Y599" s="9"/>
      <c r="Z599" s="9"/>
    </row>
    <row r="600" spans="1:26" ht="12.75" customHeight="1" x14ac:dyDescent="0.3">
      <c r="A600" s="9"/>
      <c r="B600" s="9"/>
      <c r="C600" s="9"/>
      <c r="D600" s="9"/>
      <c r="E600" s="9"/>
      <c r="F600" s="9"/>
      <c r="G600" s="9"/>
      <c r="H600" s="9"/>
      <c r="I600" s="9"/>
      <c r="J600" s="10"/>
      <c r="K600" s="9"/>
      <c r="L600" s="9"/>
      <c r="M600" s="9"/>
      <c r="N600" s="9"/>
      <c r="O600" s="9"/>
      <c r="P600" s="9"/>
      <c r="Q600" s="9"/>
      <c r="R600" s="9"/>
      <c r="S600" s="9"/>
      <c r="T600" s="9"/>
      <c r="U600" s="9"/>
      <c r="V600" s="9"/>
      <c r="W600" s="9"/>
      <c r="X600" s="9"/>
      <c r="Y600" s="9"/>
      <c r="Z600" s="9"/>
    </row>
    <row r="601" spans="1:26" ht="12.75" customHeight="1" x14ac:dyDescent="0.3">
      <c r="A601" s="9"/>
      <c r="B601" s="9"/>
      <c r="C601" s="9"/>
      <c r="D601" s="9"/>
      <c r="E601" s="9"/>
      <c r="F601" s="9"/>
      <c r="G601" s="9"/>
      <c r="H601" s="9"/>
      <c r="I601" s="9"/>
      <c r="J601" s="10"/>
      <c r="K601" s="9"/>
      <c r="L601" s="9"/>
      <c r="M601" s="9"/>
      <c r="N601" s="9"/>
      <c r="O601" s="9"/>
      <c r="P601" s="9"/>
      <c r="Q601" s="9"/>
      <c r="R601" s="9"/>
      <c r="S601" s="9"/>
      <c r="T601" s="9"/>
      <c r="U601" s="9"/>
      <c r="V601" s="9"/>
      <c r="W601" s="9"/>
      <c r="X601" s="9"/>
      <c r="Y601" s="9"/>
      <c r="Z601" s="9"/>
    </row>
    <row r="602" spans="1:26" ht="12.75" customHeight="1" x14ac:dyDescent="0.3">
      <c r="A602" s="9"/>
      <c r="B602" s="9"/>
      <c r="C602" s="9"/>
      <c r="D602" s="9"/>
      <c r="E602" s="9"/>
      <c r="F602" s="9"/>
      <c r="G602" s="9"/>
      <c r="H602" s="9"/>
      <c r="I602" s="9"/>
      <c r="J602" s="10"/>
      <c r="K602" s="9"/>
      <c r="L602" s="9"/>
      <c r="M602" s="9"/>
      <c r="N602" s="9"/>
      <c r="O602" s="9"/>
      <c r="P602" s="9"/>
      <c r="Q602" s="9"/>
      <c r="R602" s="9"/>
      <c r="S602" s="9"/>
      <c r="T602" s="9"/>
      <c r="U602" s="9"/>
      <c r="V602" s="9"/>
      <c r="W602" s="9"/>
      <c r="X602" s="9"/>
      <c r="Y602" s="9"/>
      <c r="Z602" s="9"/>
    </row>
    <row r="603" spans="1:26" ht="12.75" customHeight="1" x14ac:dyDescent="0.3">
      <c r="A603" s="9"/>
      <c r="B603" s="9"/>
      <c r="C603" s="9"/>
      <c r="D603" s="9"/>
      <c r="E603" s="9"/>
      <c r="F603" s="9"/>
      <c r="G603" s="9"/>
      <c r="H603" s="9"/>
      <c r="I603" s="9"/>
      <c r="J603" s="10"/>
      <c r="K603" s="9"/>
      <c r="L603" s="9"/>
      <c r="M603" s="9"/>
      <c r="N603" s="9"/>
      <c r="O603" s="9"/>
      <c r="P603" s="9"/>
      <c r="Q603" s="9"/>
      <c r="R603" s="9"/>
      <c r="S603" s="9"/>
      <c r="T603" s="9"/>
      <c r="U603" s="9"/>
      <c r="V603" s="9"/>
      <c r="W603" s="9"/>
      <c r="X603" s="9"/>
      <c r="Y603" s="9"/>
      <c r="Z603" s="9"/>
    </row>
    <row r="604" spans="1:26" ht="12.75" customHeight="1" x14ac:dyDescent="0.3">
      <c r="A604" s="9"/>
      <c r="B604" s="9"/>
      <c r="C604" s="9"/>
      <c r="D604" s="9"/>
      <c r="E604" s="9"/>
      <c r="F604" s="9"/>
      <c r="G604" s="9"/>
      <c r="H604" s="9"/>
      <c r="I604" s="9"/>
      <c r="J604" s="10"/>
      <c r="K604" s="9"/>
      <c r="L604" s="9"/>
      <c r="M604" s="9"/>
      <c r="N604" s="9"/>
      <c r="O604" s="9"/>
      <c r="P604" s="9"/>
      <c r="Q604" s="9"/>
      <c r="R604" s="9"/>
      <c r="S604" s="9"/>
      <c r="T604" s="9"/>
      <c r="U604" s="9"/>
      <c r="V604" s="9"/>
      <c r="W604" s="9"/>
      <c r="X604" s="9"/>
      <c r="Y604" s="9"/>
      <c r="Z604" s="9"/>
    </row>
    <row r="605" spans="1:26" ht="12.75" customHeight="1" x14ac:dyDescent="0.3">
      <c r="A605" s="9"/>
      <c r="B605" s="9"/>
      <c r="C605" s="9"/>
      <c r="D605" s="9"/>
      <c r="E605" s="9"/>
      <c r="F605" s="9"/>
      <c r="G605" s="9"/>
      <c r="H605" s="9"/>
      <c r="I605" s="9"/>
      <c r="J605" s="10"/>
      <c r="K605" s="9"/>
      <c r="L605" s="9"/>
      <c r="M605" s="9"/>
      <c r="N605" s="9"/>
      <c r="O605" s="9"/>
      <c r="P605" s="9"/>
      <c r="Q605" s="9"/>
      <c r="R605" s="9"/>
      <c r="S605" s="9"/>
      <c r="T605" s="9"/>
      <c r="U605" s="9"/>
      <c r="V605" s="9"/>
      <c r="W605" s="9"/>
      <c r="X605" s="9"/>
      <c r="Y605" s="9"/>
      <c r="Z605" s="9"/>
    </row>
    <row r="606" spans="1:26" ht="12.75" customHeight="1" x14ac:dyDescent="0.3">
      <c r="A606" s="9"/>
      <c r="B606" s="9"/>
      <c r="C606" s="9"/>
      <c r="D606" s="9"/>
      <c r="E606" s="9"/>
      <c r="F606" s="9"/>
      <c r="G606" s="9"/>
      <c r="H606" s="9"/>
      <c r="I606" s="9"/>
      <c r="J606" s="10"/>
      <c r="K606" s="9"/>
      <c r="L606" s="9"/>
      <c r="M606" s="9"/>
      <c r="N606" s="9"/>
      <c r="O606" s="9"/>
      <c r="P606" s="9"/>
      <c r="Q606" s="9"/>
      <c r="R606" s="9"/>
      <c r="S606" s="9"/>
      <c r="T606" s="9"/>
      <c r="U606" s="9"/>
      <c r="V606" s="9"/>
      <c r="W606" s="9"/>
      <c r="X606" s="9"/>
      <c r="Y606" s="9"/>
      <c r="Z606" s="9"/>
    </row>
    <row r="607" spans="1:26" ht="12.75" customHeight="1" x14ac:dyDescent="0.3">
      <c r="A607" s="9"/>
      <c r="B607" s="9"/>
      <c r="C607" s="9"/>
      <c r="D607" s="9"/>
      <c r="E607" s="9"/>
      <c r="F607" s="9"/>
      <c r="G607" s="9"/>
      <c r="H607" s="9"/>
      <c r="I607" s="9"/>
      <c r="J607" s="10"/>
      <c r="K607" s="9"/>
      <c r="L607" s="9"/>
      <c r="M607" s="9"/>
      <c r="N607" s="9"/>
      <c r="O607" s="9"/>
      <c r="P607" s="9"/>
      <c r="Q607" s="9"/>
      <c r="R607" s="9"/>
      <c r="S607" s="9"/>
      <c r="T607" s="9"/>
      <c r="U607" s="9"/>
      <c r="V607" s="9"/>
      <c r="W607" s="9"/>
      <c r="X607" s="9"/>
      <c r="Y607" s="9"/>
      <c r="Z607" s="9"/>
    </row>
    <row r="608" spans="1:26" ht="12.75" customHeight="1" x14ac:dyDescent="0.3">
      <c r="A608" s="9"/>
      <c r="B608" s="9"/>
      <c r="C608" s="9"/>
      <c r="D608" s="9"/>
      <c r="E608" s="9"/>
      <c r="F608" s="9"/>
      <c r="G608" s="9"/>
      <c r="H608" s="9"/>
      <c r="I608" s="9"/>
      <c r="J608" s="10"/>
      <c r="K608" s="9"/>
      <c r="L608" s="9"/>
      <c r="M608" s="9"/>
      <c r="N608" s="9"/>
      <c r="O608" s="9"/>
      <c r="P608" s="9"/>
      <c r="Q608" s="9"/>
      <c r="R608" s="9"/>
      <c r="S608" s="9"/>
      <c r="T608" s="9"/>
      <c r="U608" s="9"/>
      <c r="V608" s="9"/>
      <c r="W608" s="9"/>
      <c r="X608" s="9"/>
      <c r="Y608" s="9"/>
      <c r="Z608" s="9"/>
    </row>
    <row r="609" spans="1:26" ht="12.75" customHeight="1" x14ac:dyDescent="0.3">
      <c r="A609" s="9"/>
      <c r="B609" s="9"/>
      <c r="C609" s="9"/>
      <c r="D609" s="9"/>
      <c r="E609" s="9"/>
      <c r="F609" s="9"/>
      <c r="G609" s="9"/>
      <c r="H609" s="9"/>
      <c r="I609" s="9"/>
      <c r="J609" s="10"/>
      <c r="K609" s="9"/>
      <c r="L609" s="9"/>
      <c r="M609" s="9"/>
      <c r="N609" s="9"/>
      <c r="O609" s="9"/>
      <c r="P609" s="9"/>
      <c r="Q609" s="9"/>
      <c r="R609" s="9"/>
      <c r="S609" s="9"/>
      <c r="T609" s="9"/>
      <c r="U609" s="9"/>
      <c r="V609" s="9"/>
      <c r="W609" s="9"/>
      <c r="X609" s="9"/>
      <c r="Y609" s="9"/>
      <c r="Z609" s="9"/>
    </row>
    <row r="610" spans="1:26" ht="12.75" customHeight="1" x14ac:dyDescent="0.3">
      <c r="A610" s="9"/>
      <c r="B610" s="9"/>
      <c r="C610" s="9"/>
      <c r="D610" s="9"/>
      <c r="E610" s="9"/>
      <c r="F610" s="9"/>
      <c r="G610" s="9"/>
      <c r="H610" s="9"/>
      <c r="I610" s="9"/>
      <c r="J610" s="10"/>
      <c r="K610" s="9"/>
      <c r="L610" s="9"/>
      <c r="M610" s="9"/>
      <c r="N610" s="9"/>
      <c r="O610" s="9"/>
      <c r="P610" s="9"/>
      <c r="Q610" s="9"/>
      <c r="R610" s="9"/>
      <c r="S610" s="9"/>
      <c r="T610" s="9"/>
      <c r="U610" s="9"/>
      <c r="V610" s="9"/>
      <c r="W610" s="9"/>
      <c r="X610" s="9"/>
      <c r="Y610" s="9"/>
      <c r="Z610" s="9"/>
    </row>
    <row r="611" spans="1:26" ht="12.75" customHeight="1" x14ac:dyDescent="0.3">
      <c r="A611" s="9"/>
      <c r="B611" s="9"/>
      <c r="C611" s="9"/>
      <c r="D611" s="9"/>
      <c r="E611" s="9"/>
      <c r="F611" s="9"/>
      <c r="G611" s="9"/>
      <c r="H611" s="9"/>
      <c r="I611" s="9"/>
      <c r="J611" s="10"/>
      <c r="K611" s="9"/>
      <c r="L611" s="9"/>
      <c r="M611" s="9"/>
      <c r="N611" s="9"/>
      <c r="O611" s="9"/>
      <c r="P611" s="9"/>
      <c r="Q611" s="9"/>
      <c r="R611" s="9"/>
      <c r="S611" s="9"/>
      <c r="T611" s="9"/>
      <c r="U611" s="9"/>
      <c r="V611" s="9"/>
      <c r="W611" s="9"/>
      <c r="X611" s="9"/>
      <c r="Y611" s="9"/>
      <c r="Z611" s="9"/>
    </row>
    <row r="612" spans="1:26" ht="12.75" customHeight="1" x14ac:dyDescent="0.3">
      <c r="A612" s="9"/>
      <c r="B612" s="9"/>
      <c r="C612" s="9"/>
      <c r="D612" s="9"/>
      <c r="E612" s="9"/>
      <c r="F612" s="9"/>
      <c r="G612" s="9"/>
      <c r="H612" s="9"/>
      <c r="I612" s="9"/>
      <c r="J612" s="10"/>
      <c r="K612" s="9"/>
      <c r="L612" s="9"/>
      <c r="M612" s="9"/>
      <c r="N612" s="9"/>
      <c r="O612" s="9"/>
      <c r="P612" s="9"/>
      <c r="Q612" s="9"/>
      <c r="R612" s="9"/>
      <c r="S612" s="9"/>
      <c r="T612" s="9"/>
      <c r="U612" s="9"/>
      <c r="V612" s="9"/>
      <c r="W612" s="9"/>
      <c r="X612" s="9"/>
      <c r="Y612" s="9"/>
      <c r="Z612" s="9"/>
    </row>
    <row r="613" spans="1:26" ht="12.75" customHeight="1" x14ac:dyDescent="0.3">
      <c r="A613" s="9"/>
      <c r="B613" s="9"/>
      <c r="C613" s="9"/>
      <c r="D613" s="9"/>
      <c r="E613" s="9"/>
      <c r="F613" s="9"/>
      <c r="G613" s="9"/>
      <c r="H613" s="9"/>
      <c r="I613" s="9"/>
      <c r="J613" s="10"/>
      <c r="K613" s="9"/>
      <c r="L613" s="9"/>
      <c r="M613" s="9"/>
      <c r="N613" s="9"/>
      <c r="O613" s="9"/>
      <c r="P613" s="9"/>
      <c r="Q613" s="9"/>
      <c r="R613" s="9"/>
      <c r="S613" s="9"/>
      <c r="T613" s="9"/>
      <c r="U613" s="9"/>
      <c r="V613" s="9"/>
      <c r="W613" s="9"/>
      <c r="X613" s="9"/>
      <c r="Y613" s="9"/>
      <c r="Z613" s="9"/>
    </row>
    <row r="614" spans="1:26" ht="12.75" customHeight="1" x14ac:dyDescent="0.3">
      <c r="A614" s="9"/>
      <c r="B614" s="9"/>
      <c r="C614" s="9"/>
      <c r="D614" s="9"/>
      <c r="E614" s="9"/>
      <c r="F614" s="9"/>
      <c r="G614" s="9"/>
      <c r="H614" s="9"/>
      <c r="I614" s="9"/>
      <c r="J614" s="10"/>
      <c r="K614" s="9"/>
      <c r="L614" s="9"/>
      <c r="M614" s="9"/>
      <c r="N614" s="9"/>
      <c r="O614" s="9"/>
      <c r="P614" s="9"/>
      <c r="Q614" s="9"/>
      <c r="R614" s="9"/>
      <c r="S614" s="9"/>
      <c r="T614" s="9"/>
      <c r="U614" s="9"/>
      <c r="V614" s="9"/>
      <c r="W614" s="9"/>
      <c r="X614" s="9"/>
      <c r="Y614" s="9"/>
      <c r="Z614" s="9"/>
    </row>
    <row r="615" spans="1:26" ht="12.75" customHeight="1" x14ac:dyDescent="0.3">
      <c r="A615" s="9"/>
      <c r="B615" s="9"/>
      <c r="C615" s="9"/>
      <c r="D615" s="9"/>
      <c r="E615" s="9"/>
      <c r="F615" s="9"/>
      <c r="G615" s="9"/>
      <c r="H615" s="9"/>
      <c r="I615" s="9"/>
      <c r="J615" s="10"/>
      <c r="K615" s="9"/>
      <c r="L615" s="9"/>
      <c r="M615" s="9"/>
      <c r="N615" s="9"/>
      <c r="O615" s="9"/>
      <c r="P615" s="9"/>
      <c r="Q615" s="9"/>
      <c r="R615" s="9"/>
      <c r="S615" s="9"/>
      <c r="T615" s="9"/>
      <c r="U615" s="9"/>
      <c r="V615" s="9"/>
      <c r="W615" s="9"/>
      <c r="X615" s="9"/>
      <c r="Y615" s="9"/>
      <c r="Z615" s="9"/>
    </row>
    <row r="616" spans="1:26" ht="12.75" customHeight="1" x14ac:dyDescent="0.3">
      <c r="A616" s="9"/>
      <c r="B616" s="9"/>
      <c r="C616" s="9"/>
      <c r="D616" s="9"/>
      <c r="E616" s="9"/>
      <c r="F616" s="9"/>
      <c r="G616" s="9"/>
      <c r="H616" s="9"/>
      <c r="I616" s="9"/>
      <c r="J616" s="10"/>
      <c r="K616" s="9"/>
      <c r="L616" s="9"/>
      <c r="M616" s="9"/>
      <c r="N616" s="9"/>
      <c r="O616" s="9"/>
      <c r="P616" s="9"/>
      <c r="Q616" s="9"/>
      <c r="R616" s="9"/>
      <c r="S616" s="9"/>
      <c r="T616" s="9"/>
      <c r="U616" s="9"/>
      <c r="V616" s="9"/>
      <c r="W616" s="9"/>
      <c r="X616" s="9"/>
      <c r="Y616" s="9"/>
      <c r="Z616" s="9"/>
    </row>
    <row r="617" spans="1:26" ht="12.75" customHeight="1" x14ac:dyDescent="0.3">
      <c r="A617" s="9"/>
      <c r="B617" s="9"/>
      <c r="C617" s="9"/>
      <c r="D617" s="9"/>
      <c r="E617" s="9"/>
      <c r="F617" s="9"/>
      <c r="G617" s="9"/>
      <c r="H617" s="9"/>
      <c r="I617" s="9"/>
      <c r="J617" s="10"/>
      <c r="K617" s="9"/>
      <c r="L617" s="9"/>
      <c r="M617" s="9"/>
      <c r="N617" s="9"/>
      <c r="O617" s="9"/>
      <c r="P617" s="9"/>
      <c r="Q617" s="9"/>
      <c r="R617" s="9"/>
      <c r="S617" s="9"/>
      <c r="T617" s="9"/>
      <c r="U617" s="9"/>
      <c r="V617" s="9"/>
      <c r="W617" s="9"/>
      <c r="X617" s="9"/>
      <c r="Y617" s="9"/>
      <c r="Z617" s="9"/>
    </row>
    <row r="618" spans="1:26" ht="12.75" customHeight="1" x14ac:dyDescent="0.3">
      <c r="A618" s="9"/>
      <c r="B618" s="9"/>
      <c r="C618" s="9"/>
      <c r="D618" s="9"/>
      <c r="E618" s="9"/>
      <c r="F618" s="9"/>
      <c r="G618" s="9"/>
      <c r="H618" s="9"/>
      <c r="I618" s="9"/>
      <c r="J618" s="10"/>
      <c r="K618" s="9"/>
      <c r="L618" s="9"/>
      <c r="M618" s="9"/>
      <c r="N618" s="9"/>
      <c r="O618" s="9"/>
      <c r="P618" s="9"/>
      <c r="Q618" s="9"/>
      <c r="R618" s="9"/>
      <c r="S618" s="9"/>
      <c r="T618" s="9"/>
      <c r="U618" s="9"/>
      <c r="V618" s="9"/>
      <c r="W618" s="9"/>
      <c r="X618" s="9"/>
      <c r="Y618" s="9"/>
      <c r="Z618" s="9"/>
    </row>
    <row r="619" spans="1:26" ht="12.75" customHeight="1" x14ac:dyDescent="0.3">
      <c r="A619" s="9"/>
      <c r="B619" s="9"/>
      <c r="C619" s="9"/>
      <c r="D619" s="9"/>
      <c r="E619" s="9"/>
      <c r="F619" s="9"/>
      <c r="G619" s="9"/>
      <c r="H619" s="9"/>
      <c r="I619" s="9"/>
      <c r="J619" s="10"/>
      <c r="K619" s="9"/>
      <c r="L619" s="9"/>
      <c r="M619" s="9"/>
      <c r="N619" s="9"/>
      <c r="O619" s="9"/>
      <c r="P619" s="9"/>
      <c r="Q619" s="9"/>
      <c r="R619" s="9"/>
      <c r="S619" s="9"/>
      <c r="T619" s="9"/>
      <c r="U619" s="9"/>
      <c r="V619" s="9"/>
      <c r="W619" s="9"/>
      <c r="X619" s="9"/>
      <c r="Y619" s="9"/>
      <c r="Z619" s="9"/>
    </row>
    <row r="620" spans="1:26" ht="12.75" customHeight="1" x14ac:dyDescent="0.3">
      <c r="A620" s="9"/>
      <c r="B620" s="9"/>
      <c r="C620" s="9"/>
      <c r="D620" s="9"/>
      <c r="E620" s="9"/>
      <c r="F620" s="9"/>
      <c r="G620" s="9"/>
      <c r="H620" s="9"/>
      <c r="I620" s="9"/>
      <c r="J620" s="10"/>
      <c r="K620" s="9"/>
      <c r="L620" s="9"/>
      <c r="M620" s="9"/>
      <c r="N620" s="9"/>
      <c r="O620" s="9"/>
      <c r="P620" s="9"/>
      <c r="Q620" s="9"/>
      <c r="R620" s="9"/>
      <c r="S620" s="9"/>
      <c r="T620" s="9"/>
      <c r="U620" s="9"/>
      <c r="V620" s="9"/>
      <c r="W620" s="9"/>
      <c r="X620" s="9"/>
      <c r="Y620" s="9"/>
      <c r="Z620" s="9"/>
    </row>
    <row r="621" spans="1:26" ht="12.75" customHeight="1" x14ac:dyDescent="0.3">
      <c r="A621" s="9"/>
      <c r="B621" s="9"/>
      <c r="C621" s="9"/>
      <c r="D621" s="9"/>
      <c r="E621" s="9"/>
      <c r="F621" s="9"/>
      <c r="G621" s="9"/>
      <c r="H621" s="9"/>
      <c r="I621" s="9"/>
      <c r="J621" s="10"/>
      <c r="K621" s="9"/>
      <c r="L621" s="9"/>
      <c r="M621" s="9"/>
      <c r="N621" s="9"/>
      <c r="O621" s="9"/>
      <c r="P621" s="9"/>
      <c r="Q621" s="9"/>
      <c r="R621" s="9"/>
      <c r="S621" s="9"/>
      <c r="T621" s="9"/>
      <c r="U621" s="9"/>
      <c r="V621" s="9"/>
      <c r="W621" s="9"/>
      <c r="X621" s="9"/>
      <c r="Y621" s="9"/>
      <c r="Z621" s="9"/>
    </row>
    <row r="622" spans="1:26" ht="12.75" customHeight="1" x14ac:dyDescent="0.3">
      <c r="A622" s="9"/>
      <c r="B622" s="9"/>
      <c r="C622" s="9"/>
      <c r="D622" s="9"/>
      <c r="E622" s="9"/>
      <c r="F622" s="9"/>
      <c r="G622" s="9"/>
      <c r="H622" s="9"/>
      <c r="I622" s="9"/>
      <c r="J622" s="10"/>
      <c r="K622" s="9"/>
      <c r="L622" s="9"/>
      <c r="M622" s="9"/>
      <c r="N622" s="9"/>
      <c r="O622" s="9"/>
      <c r="P622" s="9"/>
      <c r="Q622" s="9"/>
      <c r="R622" s="9"/>
      <c r="S622" s="9"/>
      <c r="T622" s="9"/>
      <c r="U622" s="9"/>
      <c r="V622" s="9"/>
      <c r="W622" s="9"/>
      <c r="X622" s="9"/>
      <c r="Y622" s="9"/>
      <c r="Z622" s="9"/>
    </row>
    <row r="623" spans="1:26" ht="12.75" customHeight="1" x14ac:dyDescent="0.3">
      <c r="A623" s="9"/>
      <c r="B623" s="9"/>
      <c r="C623" s="9"/>
      <c r="D623" s="9"/>
      <c r="E623" s="9"/>
      <c r="F623" s="9"/>
      <c r="G623" s="9"/>
      <c r="H623" s="9"/>
      <c r="I623" s="9"/>
      <c r="J623" s="10"/>
      <c r="K623" s="9"/>
      <c r="L623" s="9"/>
      <c r="M623" s="9"/>
      <c r="N623" s="9"/>
      <c r="O623" s="9"/>
      <c r="P623" s="9"/>
      <c r="Q623" s="9"/>
      <c r="R623" s="9"/>
      <c r="S623" s="9"/>
      <c r="T623" s="9"/>
      <c r="U623" s="9"/>
      <c r="V623" s="9"/>
      <c r="W623" s="9"/>
      <c r="X623" s="9"/>
      <c r="Y623" s="9"/>
      <c r="Z623" s="9"/>
    </row>
    <row r="624" spans="1:26" ht="12.75" customHeight="1" x14ac:dyDescent="0.3">
      <c r="A624" s="9"/>
      <c r="B624" s="9"/>
      <c r="C624" s="9"/>
      <c r="D624" s="9"/>
      <c r="E624" s="9"/>
      <c r="F624" s="9"/>
      <c r="G624" s="9"/>
      <c r="H624" s="9"/>
      <c r="I624" s="9"/>
      <c r="J624" s="10"/>
      <c r="K624" s="9"/>
      <c r="L624" s="9"/>
      <c r="M624" s="9"/>
      <c r="N624" s="9"/>
      <c r="O624" s="9"/>
      <c r="P624" s="9"/>
      <c r="Q624" s="9"/>
      <c r="R624" s="9"/>
      <c r="S624" s="9"/>
      <c r="T624" s="9"/>
      <c r="U624" s="9"/>
      <c r="V624" s="9"/>
      <c r="W624" s="9"/>
      <c r="X624" s="9"/>
      <c r="Y624" s="9"/>
      <c r="Z624" s="9"/>
    </row>
    <row r="625" spans="1:26" ht="12.75" customHeight="1" x14ac:dyDescent="0.3">
      <c r="A625" s="9"/>
      <c r="B625" s="9"/>
      <c r="C625" s="9"/>
      <c r="D625" s="9"/>
      <c r="E625" s="9"/>
      <c r="F625" s="9"/>
      <c r="G625" s="9"/>
      <c r="H625" s="9"/>
      <c r="I625" s="9"/>
      <c r="J625" s="10"/>
      <c r="K625" s="9"/>
      <c r="L625" s="9"/>
      <c r="M625" s="9"/>
      <c r="N625" s="9"/>
      <c r="O625" s="9"/>
      <c r="P625" s="9"/>
      <c r="Q625" s="9"/>
      <c r="R625" s="9"/>
      <c r="S625" s="9"/>
      <c r="T625" s="9"/>
      <c r="U625" s="9"/>
      <c r="V625" s="9"/>
      <c r="W625" s="9"/>
      <c r="X625" s="9"/>
      <c r="Y625" s="9"/>
      <c r="Z625" s="9"/>
    </row>
    <row r="626" spans="1:26" ht="12.75" customHeight="1" x14ac:dyDescent="0.3">
      <c r="A626" s="9"/>
      <c r="B626" s="9"/>
      <c r="C626" s="9"/>
      <c r="D626" s="9"/>
      <c r="E626" s="9"/>
      <c r="F626" s="9"/>
      <c r="G626" s="9"/>
      <c r="H626" s="9"/>
      <c r="I626" s="9"/>
      <c r="J626" s="10"/>
      <c r="K626" s="9"/>
      <c r="L626" s="9"/>
      <c r="M626" s="9"/>
      <c r="N626" s="9"/>
      <c r="O626" s="9"/>
      <c r="P626" s="9"/>
      <c r="Q626" s="9"/>
      <c r="R626" s="9"/>
      <c r="S626" s="9"/>
      <c r="T626" s="9"/>
      <c r="U626" s="9"/>
      <c r="V626" s="9"/>
      <c r="W626" s="9"/>
      <c r="X626" s="9"/>
      <c r="Y626" s="9"/>
      <c r="Z626" s="9"/>
    </row>
    <row r="627" spans="1:26" ht="12.75" customHeight="1" x14ac:dyDescent="0.3">
      <c r="A627" s="9"/>
      <c r="B627" s="9"/>
      <c r="C627" s="9"/>
      <c r="D627" s="9"/>
      <c r="E627" s="9"/>
      <c r="F627" s="9"/>
      <c r="G627" s="9"/>
      <c r="H627" s="9"/>
      <c r="I627" s="9"/>
      <c r="J627" s="10"/>
      <c r="K627" s="9"/>
      <c r="L627" s="9"/>
      <c r="M627" s="9"/>
      <c r="N627" s="9"/>
      <c r="O627" s="9"/>
      <c r="P627" s="9"/>
      <c r="Q627" s="9"/>
      <c r="R627" s="9"/>
      <c r="S627" s="9"/>
      <c r="T627" s="9"/>
      <c r="U627" s="9"/>
      <c r="V627" s="9"/>
      <c r="W627" s="9"/>
      <c r="X627" s="9"/>
      <c r="Y627" s="9"/>
      <c r="Z627" s="9"/>
    </row>
    <row r="628" spans="1:26" ht="12.75" customHeight="1" x14ac:dyDescent="0.3">
      <c r="A628" s="9"/>
      <c r="B628" s="9"/>
      <c r="C628" s="9"/>
      <c r="D628" s="9"/>
      <c r="E628" s="9"/>
      <c r="F628" s="9"/>
      <c r="G628" s="9"/>
      <c r="H628" s="9"/>
      <c r="I628" s="9"/>
      <c r="J628" s="10"/>
      <c r="K628" s="9"/>
      <c r="L628" s="9"/>
      <c r="M628" s="9"/>
      <c r="N628" s="9"/>
      <c r="O628" s="9"/>
      <c r="P628" s="9"/>
      <c r="Q628" s="9"/>
      <c r="R628" s="9"/>
      <c r="S628" s="9"/>
      <c r="T628" s="9"/>
      <c r="U628" s="9"/>
      <c r="V628" s="9"/>
      <c r="W628" s="9"/>
      <c r="X628" s="9"/>
      <c r="Y628" s="9"/>
      <c r="Z628" s="9"/>
    </row>
    <row r="629" spans="1:26" ht="12.75" customHeight="1" x14ac:dyDescent="0.3">
      <c r="A629" s="9"/>
      <c r="B629" s="9"/>
      <c r="C629" s="9"/>
      <c r="D629" s="9"/>
      <c r="E629" s="9"/>
      <c r="F629" s="9"/>
      <c r="G629" s="9"/>
      <c r="H629" s="9"/>
      <c r="I629" s="9"/>
      <c r="J629" s="10"/>
      <c r="K629" s="9"/>
      <c r="L629" s="9"/>
      <c r="M629" s="9"/>
      <c r="N629" s="9"/>
      <c r="O629" s="9"/>
      <c r="P629" s="9"/>
      <c r="Q629" s="9"/>
      <c r="R629" s="9"/>
      <c r="S629" s="9"/>
      <c r="T629" s="9"/>
      <c r="U629" s="9"/>
      <c r="V629" s="9"/>
      <c r="W629" s="9"/>
      <c r="X629" s="9"/>
      <c r="Y629" s="9"/>
      <c r="Z629" s="9"/>
    </row>
    <row r="630" spans="1:26" ht="12.75" customHeight="1" x14ac:dyDescent="0.3">
      <c r="A630" s="9"/>
      <c r="B630" s="9"/>
      <c r="C630" s="9"/>
      <c r="D630" s="9"/>
      <c r="E630" s="9"/>
      <c r="F630" s="9"/>
      <c r="G630" s="9"/>
      <c r="H630" s="9"/>
      <c r="I630" s="9"/>
      <c r="J630" s="10"/>
      <c r="K630" s="9"/>
      <c r="L630" s="9"/>
      <c r="M630" s="9"/>
      <c r="N630" s="9"/>
      <c r="O630" s="9"/>
      <c r="P630" s="9"/>
      <c r="Q630" s="9"/>
      <c r="R630" s="9"/>
      <c r="S630" s="9"/>
      <c r="T630" s="9"/>
      <c r="U630" s="9"/>
      <c r="V630" s="9"/>
      <c r="W630" s="9"/>
      <c r="X630" s="9"/>
      <c r="Y630" s="9"/>
      <c r="Z630" s="9"/>
    </row>
    <row r="631" spans="1:26" ht="12.75" customHeight="1" x14ac:dyDescent="0.3">
      <c r="A631" s="9"/>
      <c r="B631" s="9"/>
      <c r="C631" s="9"/>
      <c r="D631" s="9"/>
      <c r="E631" s="9"/>
      <c r="F631" s="9"/>
      <c r="G631" s="9"/>
      <c r="H631" s="9"/>
      <c r="I631" s="9"/>
      <c r="J631" s="10"/>
      <c r="K631" s="9"/>
      <c r="L631" s="9"/>
      <c r="M631" s="9"/>
      <c r="N631" s="9"/>
      <c r="O631" s="9"/>
      <c r="P631" s="9"/>
      <c r="Q631" s="9"/>
      <c r="R631" s="9"/>
      <c r="S631" s="9"/>
      <c r="T631" s="9"/>
      <c r="U631" s="9"/>
      <c r="V631" s="9"/>
      <c r="W631" s="9"/>
      <c r="X631" s="9"/>
      <c r="Y631" s="9"/>
      <c r="Z631" s="9"/>
    </row>
    <row r="632" spans="1:26" ht="12.75" customHeight="1" x14ac:dyDescent="0.3">
      <c r="A632" s="9"/>
      <c r="B632" s="9"/>
      <c r="C632" s="9"/>
      <c r="D632" s="9"/>
      <c r="E632" s="9"/>
      <c r="F632" s="9"/>
      <c r="G632" s="9"/>
      <c r="H632" s="9"/>
      <c r="I632" s="9"/>
      <c r="J632" s="10"/>
      <c r="K632" s="9"/>
      <c r="L632" s="9"/>
      <c r="M632" s="9"/>
      <c r="N632" s="9"/>
      <c r="O632" s="9"/>
      <c r="P632" s="9"/>
      <c r="Q632" s="9"/>
      <c r="R632" s="9"/>
      <c r="S632" s="9"/>
      <c r="T632" s="9"/>
      <c r="U632" s="9"/>
      <c r="V632" s="9"/>
      <c r="W632" s="9"/>
      <c r="X632" s="9"/>
      <c r="Y632" s="9"/>
      <c r="Z632" s="9"/>
    </row>
    <row r="633" spans="1:26" ht="12.75" customHeight="1" x14ac:dyDescent="0.3">
      <c r="A633" s="9"/>
      <c r="B633" s="9"/>
      <c r="C633" s="9"/>
      <c r="D633" s="9"/>
      <c r="E633" s="9"/>
      <c r="F633" s="9"/>
      <c r="G633" s="9"/>
      <c r="H633" s="9"/>
      <c r="I633" s="9"/>
      <c r="J633" s="10"/>
      <c r="K633" s="9"/>
      <c r="L633" s="9"/>
      <c r="M633" s="9"/>
      <c r="N633" s="9"/>
      <c r="O633" s="9"/>
      <c r="P633" s="9"/>
      <c r="Q633" s="9"/>
      <c r="R633" s="9"/>
      <c r="S633" s="9"/>
      <c r="T633" s="9"/>
      <c r="U633" s="9"/>
      <c r="V633" s="9"/>
      <c r="W633" s="9"/>
      <c r="X633" s="9"/>
      <c r="Y633" s="9"/>
      <c r="Z633" s="9"/>
    </row>
    <row r="634" spans="1:26" ht="12.75" customHeight="1" x14ac:dyDescent="0.3">
      <c r="A634" s="9"/>
      <c r="B634" s="9"/>
      <c r="C634" s="9"/>
      <c r="D634" s="9"/>
      <c r="E634" s="9"/>
      <c r="F634" s="9"/>
      <c r="G634" s="9"/>
      <c r="H634" s="9"/>
      <c r="I634" s="9"/>
      <c r="J634" s="10"/>
      <c r="K634" s="9"/>
      <c r="L634" s="9"/>
      <c r="M634" s="9"/>
      <c r="N634" s="9"/>
      <c r="O634" s="9"/>
      <c r="P634" s="9"/>
      <c r="Q634" s="9"/>
      <c r="R634" s="9"/>
      <c r="S634" s="9"/>
      <c r="T634" s="9"/>
      <c r="U634" s="9"/>
      <c r="V634" s="9"/>
      <c r="W634" s="9"/>
      <c r="X634" s="9"/>
      <c r="Y634" s="9"/>
      <c r="Z634" s="9"/>
    </row>
    <row r="635" spans="1:26" ht="12.75" customHeight="1" x14ac:dyDescent="0.3">
      <c r="A635" s="9"/>
      <c r="B635" s="9"/>
      <c r="C635" s="9"/>
      <c r="D635" s="9"/>
      <c r="E635" s="9"/>
      <c r="F635" s="9"/>
      <c r="G635" s="9"/>
      <c r="H635" s="9"/>
      <c r="I635" s="9"/>
      <c r="J635" s="10"/>
      <c r="K635" s="9"/>
      <c r="L635" s="9"/>
      <c r="M635" s="9"/>
      <c r="N635" s="9"/>
      <c r="O635" s="9"/>
      <c r="P635" s="9"/>
      <c r="Q635" s="9"/>
      <c r="R635" s="9"/>
      <c r="S635" s="9"/>
      <c r="T635" s="9"/>
      <c r="U635" s="9"/>
      <c r="V635" s="9"/>
      <c r="W635" s="9"/>
      <c r="X635" s="9"/>
      <c r="Y635" s="9"/>
      <c r="Z635" s="9"/>
    </row>
    <row r="636" spans="1:26" ht="12.75" customHeight="1" x14ac:dyDescent="0.3">
      <c r="A636" s="9"/>
      <c r="B636" s="9"/>
      <c r="C636" s="9"/>
      <c r="D636" s="9"/>
      <c r="E636" s="9"/>
      <c r="F636" s="9"/>
      <c r="G636" s="9"/>
      <c r="H636" s="9"/>
      <c r="I636" s="9"/>
      <c r="J636" s="10"/>
      <c r="K636" s="9"/>
      <c r="L636" s="9"/>
      <c r="M636" s="9"/>
      <c r="N636" s="9"/>
      <c r="O636" s="9"/>
      <c r="P636" s="9"/>
      <c r="Q636" s="9"/>
      <c r="R636" s="9"/>
      <c r="S636" s="9"/>
      <c r="T636" s="9"/>
      <c r="U636" s="9"/>
      <c r="V636" s="9"/>
      <c r="W636" s="9"/>
      <c r="X636" s="9"/>
      <c r="Y636" s="9"/>
      <c r="Z636" s="9"/>
    </row>
    <row r="637" spans="1:26" ht="12.75" customHeight="1" x14ac:dyDescent="0.3">
      <c r="A637" s="9"/>
      <c r="B637" s="9"/>
      <c r="C637" s="9"/>
      <c r="D637" s="9"/>
      <c r="E637" s="9"/>
      <c r="F637" s="9"/>
      <c r="G637" s="9"/>
      <c r="H637" s="9"/>
      <c r="I637" s="9"/>
      <c r="J637" s="10"/>
      <c r="K637" s="9"/>
      <c r="L637" s="9"/>
      <c r="M637" s="9"/>
      <c r="N637" s="9"/>
      <c r="O637" s="9"/>
      <c r="P637" s="9"/>
      <c r="Q637" s="9"/>
      <c r="R637" s="9"/>
      <c r="S637" s="9"/>
      <c r="T637" s="9"/>
      <c r="U637" s="9"/>
      <c r="V637" s="9"/>
      <c r="W637" s="9"/>
      <c r="X637" s="9"/>
      <c r="Y637" s="9"/>
      <c r="Z637" s="9"/>
    </row>
    <row r="638" spans="1:26" ht="12.75" customHeight="1" x14ac:dyDescent="0.3">
      <c r="A638" s="9"/>
      <c r="B638" s="9"/>
      <c r="C638" s="9"/>
      <c r="D638" s="9"/>
      <c r="E638" s="9"/>
      <c r="F638" s="9"/>
      <c r="G638" s="9"/>
      <c r="H638" s="9"/>
      <c r="I638" s="9"/>
      <c r="J638" s="10"/>
      <c r="K638" s="9"/>
      <c r="L638" s="9"/>
      <c r="M638" s="9"/>
      <c r="N638" s="9"/>
      <c r="O638" s="9"/>
      <c r="P638" s="9"/>
      <c r="Q638" s="9"/>
      <c r="R638" s="9"/>
      <c r="S638" s="9"/>
      <c r="T638" s="9"/>
      <c r="U638" s="9"/>
      <c r="V638" s="9"/>
      <c r="W638" s="9"/>
      <c r="X638" s="9"/>
      <c r="Y638" s="9"/>
      <c r="Z638" s="9"/>
    </row>
    <row r="639" spans="1:26" ht="12.75" customHeight="1" x14ac:dyDescent="0.3">
      <c r="A639" s="9"/>
      <c r="B639" s="9"/>
      <c r="C639" s="9"/>
      <c r="D639" s="9"/>
      <c r="E639" s="9"/>
      <c r="F639" s="9"/>
      <c r="G639" s="9"/>
      <c r="H639" s="9"/>
      <c r="I639" s="9"/>
      <c r="J639" s="10"/>
      <c r="K639" s="9"/>
      <c r="L639" s="9"/>
      <c r="M639" s="9"/>
      <c r="N639" s="9"/>
      <c r="O639" s="9"/>
      <c r="P639" s="9"/>
      <c r="Q639" s="9"/>
      <c r="R639" s="9"/>
      <c r="S639" s="9"/>
      <c r="T639" s="9"/>
      <c r="U639" s="9"/>
      <c r="V639" s="9"/>
      <c r="W639" s="9"/>
      <c r="X639" s="9"/>
      <c r="Y639" s="9"/>
      <c r="Z639" s="9"/>
    </row>
    <row r="640" spans="1:26" ht="12.75" customHeight="1" x14ac:dyDescent="0.3">
      <c r="A640" s="9"/>
      <c r="B640" s="9"/>
      <c r="C640" s="9"/>
      <c r="D640" s="9"/>
      <c r="E640" s="9"/>
      <c r="F640" s="9"/>
      <c r="G640" s="9"/>
      <c r="H640" s="9"/>
      <c r="I640" s="9"/>
      <c r="J640" s="10"/>
      <c r="K640" s="9"/>
      <c r="L640" s="9"/>
      <c r="M640" s="9"/>
      <c r="N640" s="9"/>
      <c r="O640" s="9"/>
      <c r="P640" s="9"/>
      <c r="Q640" s="9"/>
      <c r="R640" s="9"/>
      <c r="S640" s="9"/>
      <c r="T640" s="9"/>
      <c r="U640" s="9"/>
      <c r="V640" s="9"/>
      <c r="W640" s="9"/>
      <c r="X640" s="9"/>
      <c r="Y640" s="9"/>
      <c r="Z640" s="9"/>
    </row>
    <row r="641" spans="1:26" ht="12.75" customHeight="1" x14ac:dyDescent="0.3">
      <c r="A641" s="9"/>
      <c r="B641" s="9"/>
      <c r="C641" s="9"/>
      <c r="D641" s="9"/>
      <c r="E641" s="9"/>
      <c r="F641" s="9"/>
      <c r="G641" s="9"/>
      <c r="H641" s="9"/>
      <c r="I641" s="9"/>
      <c r="J641" s="10"/>
      <c r="K641" s="9"/>
      <c r="L641" s="9"/>
      <c r="M641" s="9"/>
      <c r="N641" s="9"/>
      <c r="O641" s="9"/>
      <c r="P641" s="9"/>
      <c r="Q641" s="9"/>
      <c r="R641" s="9"/>
      <c r="S641" s="9"/>
      <c r="T641" s="9"/>
      <c r="U641" s="9"/>
      <c r="V641" s="9"/>
      <c r="W641" s="9"/>
      <c r="X641" s="9"/>
      <c r="Y641" s="9"/>
      <c r="Z641" s="9"/>
    </row>
    <row r="642" spans="1:26" ht="12.75" customHeight="1" x14ac:dyDescent="0.3">
      <c r="A642" s="9"/>
      <c r="B642" s="9"/>
      <c r="C642" s="9"/>
      <c r="D642" s="9"/>
      <c r="E642" s="9"/>
      <c r="F642" s="9"/>
      <c r="G642" s="9"/>
      <c r="H642" s="9"/>
      <c r="I642" s="9"/>
      <c r="J642" s="10"/>
      <c r="K642" s="9"/>
      <c r="L642" s="9"/>
      <c r="M642" s="9"/>
      <c r="N642" s="9"/>
      <c r="O642" s="9"/>
      <c r="P642" s="9"/>
      <c r="Q642" s="9"/>
      <c r="R642" s="9"/>
      <c r="S642" s="9"/>
      <c r="T642" s="9"/>
      <c r="U642" s="9"/>
      <c r="V642" s="9"/>
      <c r="W642" s="9"/>
      <c r="X642" s="9"/>
      <c r="Y642" s="9"/>
      <c r="Z642" s="9"/>
    </row>
    <row r="643" spans="1:26" ht="12.75" customHeight="1" x14ac:dyDescent="0.3">
      <c r="A643" s="9"/>
      <c r="B643" s="9"/>
      <c r="C643" s="9"/>
      <c r="D643" s="9"/>
      <c r="E643" s="9"/>
      <c r="F643" s="9"/>
      <c r="G643" s="9"/>
      <c r="H643" s="9"/>
      <c r="I643" s="9"/>
      <c r="J643" s="10"/>
      <c r="K643" s="9"/>
      <c r="L643" s="9"/>
      <c r="M643" s="9"/>
      <c r="N643" s="9"/>
      <c r="O643" s="9"/>
      <c r="P643" s="9"/>
      <c r="Q643" s="9"/>
      <c r="R643" s="9"/>
      <c r="S643" s="9"/>
      <c r="T643" s="9"/>
      <c r="U643" s="9"/>
      <c r="V643" s="9"/>
      <c r="W643" s="9"/>
      <c r="X643" s="9"/>
      <c r="Y643" s="9"/>
      <c r="Z643" s="9"/>
    </row>
    <row r="644" spans="1:26" ht="12.75" customHeight="1" x14ac:dyDescent="0.3">
      <c r="A644" s="9"/>
      <c r="B644" s="9"/>
      <c r="C644" s="9"/>
      <c r="D644" s="9"/>
      <c r="E644" s="9"/>
      <c r="F644" s="9"/>
      <c r="G644" s="9"/>
      <c r="H644" s="9"/>
      <c r="I644" s="9"/>
      <c r="J644" s="10"/>
      <c r="K644" s="9"/>
      <c r="L644" s="9"/>
      <c r="M644" s="9"/>
      <c r="N644" s="9"/>
      <c r="O644" s="9"/>
      <c r="P644" s="9"/>
      <c r="Q644" s="9"/>
      <c r="R644" s="9"/>
      <c r="S644" s="9"/>
      <c r="T644" s="9"/>
      <c r="U644" s="9"/>
      <c r="V644" s="9"/>
      <c r="W644" s="9"/>
      <c r="X644" s="9"/>
      <c r="Y644" s="9"/>
      <c r="Z644" s="9"/>
    </row>
    <row r="645" spans="1:26" ht="12.75" customHeight="1" x14ac:dyDescent="0.3">
      <c r="A645" s="9"/>
      <c r="B645" s="9"/>
      <c r="C645" s="9"/>
      <c r="D645" s="9"/>
      <c r="E645" s="9"/>
      <c r="F645" s="9"/>
      <c r="G645" s="9"/>
      <c r="H645" s="9"/>
      <c r="I645" s="9"/>
      <c r="J645" s="10"/>
      <c r="K645" s="9"/>
      <c r="L645" s="9"/>
      <c r="M645" s="9"/>
      <c r="N645" s="9"/>
      <c r="O645" s="9"/>
      <c r="P645" s="9"/>
      <c r="Q645" s="9"/>
      <c r="R645" s="9"/>
      <c r="S645" s="9"/>
      <c r="T645" s="9"/>
      <c r="U645" s="9"/>
      <c r="V645" s="9"/>
      <c r="W645" s="9"/>
      <c r="X645" s="9"/>
      <c r="Y645" s="9"/>
      <c r="Z645" s="9"/>
    </row>
    <row r="646" spans="1:26" ht="12.75" customHeight="1" x14ac:dyDescent="0.3">
      <c r="A646" s="9"/>
      <c r="B646" s="9"/>
      <c r="C646" s="9"/>
      <c r="D646" s="9"/>
      <c r="E646" s="9"/>
      <c r="F646" s="9"/>
      <c r="G646" s="9"/>
      <c r="H646" s="9"/>
      <c r="I646" s="9"/>
      <c r="J646" s="10"/>
      <c r="K646" s="9"/>
      <c r="L646" s="9"/>
      <c r="M646" s="9"/>
      <c r="N646" s="9"/>
      <c r="O646" s="9"/>
      <c r="P646" s="9"/>
      <c r="Q646" s="9"/>
      <c r="R646" s="9"/>
      <c r="S646" s="9"/>
      <c r="T646" s="9"/>
      <c r="U646" s="9"/>
      <c r="V646" s="9"/>
      <c r="W646" s="9"/>
      <c r="X646" s="9"/>
      <c r="Y646" s="9"/>
      <c r="Z646" s="9"/>
    </row>
    <row r="647" spans="1:26" ht="12.75" customHeight="1" x14ac:dyDescent="0.3">
      <c r="A647" s="9"/>
      <c r="B647" s="9"/>
      <c r="C647" s="9"/>
      <c r="D647" s="9"/>
      <c r="E647" s="9"/>
      <c r="F647" s="9"/>
      <c r="G647" s="9"/>
      <c r="H647" s="9"/>
      <c r="I647" s="9"/>
      <c r="J647" s="10"/>
      <c r="K647" s="9"/>
      <c r="L647" s="9"/>
      <c r="M647" s="9"/>
      <c r="N647" s="9"/>
      <c r="O647" s="9"/>
      <c r="P647" s="9"/>
      <c r="Q647" s="9"/>
      <c r="R647" s="9"/>
      <c r="S647" s="9"/>
      <c r="T647" s="9"/>
      <c r="U647" s="9"/>
      <c r="V647" s="9"/>
      <c r="W647" s="9"/>
      <c r="X647" s="9"/>
      <c r="Y647" s="9"/>
      <c r="Z647" s="9"/>
    </row>
    <row r="648" spans="1:26" ht="12.75" customHeight="1" x14ac:dyDescent="0.3">
      <c r="A648" s="9"/>
      <c r="B648" s="9"/>
      <c r="C648" s="9"/>
      <c r="D648" s="9"/>
      <c r="E648" s="9"/>
      <c r="F648" s="9"/>
      <c r="G648" s="9"/>
      <c r="H648" s="9"/>
      <c r="I648" s="9"/>
      <c r="J648" s="10"/>
      <c r="K648" s="9"/>
      <c r="L648" s="9"/>
      <c r="M648" s="9"/>
      <c r="N648" s="9"/>
      <c r="O648" s="9"/>
      <c r="P648" s="9"/>
      <c r="Q648" s="9"/>
      <c r="R648" s="9"/>
      <c r="S648" s="9"/>
      <c r="T648" s="9"/>
      <c r="U648" s="9"/>
      <c r="V648" s="9"/>
      <c r="W648" s="9"/>
      <c r="X648" s="9"/>
      <c r="Y648" s="9"/>
      <c r="Z648" s="9"/>
    </row>
    <row r="649" spans="1:26" ht="12.75" customHeight="1" x14ac:dyDescent="0.3">
      <c r="A649" s="9"/>
      <c r="B649" s="9"/>
      <c r="C649" s="9"/>
      <c r="D649" s="9"/>
      <c r="E649" s="9"/>
      <c r="F649" s="9"/>
      <c r="G649" s="9"/>
      <c r="H649" s="9"/>
      <c r="I649" s="9"/>
      <c r="J649" s="10"/>
      <c r="K649" s="9"/>
      <c r="L649" s="9"/>
      <c r="M649" s="9"/>
      <c r="N649" s="9"/>
      <c r="O649" s="9"/>
      <c r="P649" s="9"/>
      <c r="Q649" s="9"/>
      <c r="R649" s="9"/>
      <c r="S649" s="9"/>
      <c r="T649" s="9"/>
      <c r="U649" s="9"/>
      <c r="V649" s="9"/>
      <c r="W649" s="9"/>
      <c r="X649" s="9"/>
      <c r="Y649" s="9"/>
      <c r="Z649" s="9"/>
    </row>
    <row r="650" spans="1:26" ht="12.75" customHeight="1" x14ac:dyDescent="0.3">
      <c r="A650" s="9"/>
      <c r="B650" s="9"/>
      <c r="C650" s="9"/>
      <c r="D650" s="9"/>
      <c r="E650" s="9"/>
      <c r="F650" s="9"/>
      <c r="G650" s="9"/>
      <c r="H650" s="9"/>
      <c r="I650" s="9"/>
      <c r="J650" s="10"/>
      <c r="K650" s="9"/>
      <c r="L650" s="9"/>
      <c r="M650" s="9"/>
      <c r="N650" s="9"/>
      <c r="O650" s="9"/>
      <c r="P650" s="9"/>
      <c r="Q650" s="9"/>
      <c r="R650" s="9"/>
      <c r="S650" s="9"/>
      <c r="T650" s="9"/>
      <c r="U650" s="9"/>
      <c r="V650" s="9"/>
      <c r="W650" s="9"/>
      <c r="X650" s="9"/>
      <c r="Y650" s="9"/>
      <c r="Z650" s="9"/>
    </row>
    <row r="651" spans="1:26" ht="12.75" customHeight="1" x14ac:dyDescent="0.3">
      <c r="A651" s="9"/>
      <c r="B651" s="9"/>
      <c r="C651" s="9"/>
      <c r="D651" s="9"/>
      <c r="E651" s="9"/>
      <c r="F651" s="9"/>
      <c r="G651" s="9"/>
      <c r="H651" s="9"/>
      <c r="I651" s="9"/>
      <c r="J651" s="10"/>
      <c r="K651" s="9"/>
      <c r="L651" s="9"/>
      <c r="M651" s="9"/>
      <c r="N651" s="9"/>
      <c r="O651" s="9"/>
      <c r="P651" s="9"/>
      <c r="Q651" s="9"/>
      <c r="R651" s="9"/>
      <c r="S651" s="9"/>
      <c r="T651" s="9"/>
      <c r="U651" s="9"/>
      <c r="V651" s="9"/>
      <c r="W651" s="9"/>
      <c r="X651" s="9"/>
      <c r="Y651" s="9"/>
      <c r="Z651" s="9"/>
    </row>
    <row r="652" spans="1:26" ht="12.75" customHeight="1" x14ac:dyDescent="0.3">
      <c r="A652" s="9"/>
      <c r="B652" s="9"/>
      <c r="C652" s="9"/>
      <c r="D652" s="9"/>
      <c r="E652" s="9"/>
      <c r="F652" s="9"/>
      <c r="G652" s="9"/>
      <c r="H652" s="9"/>
      <c r="I652" s="9"/>
      <c r="J652" s="10"/>
      <c r="K652" s="9"/>
      <c r="L652" s="9"/>
      <c r="M652" s="9"/>
      <c r="N652" s="9"/>
      <c r="O652" s="9"/>
      <c r="P652" s="9"/>
      <c r="Q652" s="9"/>
      <c r="R652" s="9"/>
      <c r="S652" s="9"/>
      <c r="T652" s="9"/>
      <c r="U652" s="9"/>
      <c r="V652" s="9"/>
      <c r="W652" s="9"/>
      <c r="X652" s="9"/>
      <c r="Y652" s="9"/>
      <c r="Z652" s="9"/>
    </row>
    <row r="653" spans="1:26" ht="12.75" customHeight="1" x14ac:dyDescent="0.3">
      <c r="A653" s="9"/>
      <c r="B653" s="9"/>
      <c r="C653" s="9"/>
      <c r="D653" s="9"/>
      <c r="E653" s="9"/>
      <c r="F653" s="9"/>
      <c r="G653" s="9"/>
      <c r="H653" s="9"/>
      <c r="I653" s="9"/>
      <c r="J653" s="10"/>
      <c r="K653" s="9"/>
      <c r="L653" s="9"/>
      <c r="M653" s="9"/>
      <c r="N653" s="9"/>
      <c r="O653" s="9"/>
      <c r="P653" s="9"/>
      <c r="Q653" s="9"/>
      <c r="R653" s="9"/>
      <c r="S653" s="9"/>
      <c r="T653" s="9"/>
      <c r="U653" s="9"/>
      <c r="V653" s="9"/>
      <c r="W653" s="9"/>
      <c r="X653" s="9"/>
      <c r="Y653" s="9"/>
      <c r="Z653" s="9"/>
    </row>
    <row r="654" spans="1:26" ht="12.75" customHeight="1" x14ac:dyDescent="0.3">
      <c r="A654" s="9"/>
      <c r="B654" s="9"/>
      <c r="C654" s="9"/>
      <c r="D654" s="9"/>
      <c r="E654" s="9"/>
      <c r="F654" s="9"/>
      <c r="G654" s="9"/>
      <c r="H654" s="9"/>
      <c r="I654" s="9"/>
      <c r="J654" s="10"/>
      <c r="K654" s="9"/>
      <c r="L654" s="9"/>
      <c r="M654" s="9"/>
      <c r="N654" s="9"/>
      <c r="O654" s="9"/>
      <c r="P654" s="9"/>
      <c r="Q654" s="9"/>
      <c r="R654" s="9"/>
      <c r="S654" s="9"/>
      <c r="T654" s="9"/>
      <c r="U654" s="9"/>
      <c r="V654" s="9"/>
      <c r="W654" s="9"/>
      <c r="X654" s="9"/>
      <c r="Y654" s="9"/>
      <c r="Z654" s="9"/>
    </row>
    <row r="655" spans="1:26" ht="12.75" customHeight="1" x14ac:dyDescent="0.3">
      <c r="A655" s="9"/>
      <c r="B655" s="9"/>
      <c r="C655" s="9"/>
      <c r="D655" s="9"/>
      <c r="E655" s="9"/>
      <c r="F655" s="9"/>
      <c r="G655" s="9"/>
      <c r="H655" s="9"/>
      <c r="I655" s="9"/>
      <c r="J655" s="10"/>
      <c r="K655" s="9"/>
      <c r="L655" s="9"/>
      <c r="M655" s="9"/>
      <c r="N655" s="9"/>
      <c r="O655" s="9"/>
      <c r="P655" s="9"/>
      <c r="Q655" s="9"/>
      <c r="R655" s="9"/>
      <c r="S655" s="9"/>
      <c r="T655" s="9"/>
      <c r="U655" s="9"/>
      <c r="V655" s="9"/>
      <c r="W655" s="9"/>
      <c r="X655" s="9"/>
      <c r="Y655" s="9"/>
      <c r="Z655" s="9"/>
    </row>
    <row r="656" spans="1:26" ht="12.75" customHeight="1" x14ac:dyDescent="0.3">
      <c r="A656" s="9"/>
      <c r="B656" s="9"/>
      <c r="C656" s="9"/>
      <c r="D656" s="9"/>
      <c r="E656" s="9"/>
      <c r="F656" s="9"/>
      <c r="G656" s="9"/>
      <c r="H656" s="9"/>
      <c r="I656" s="9"/>
      <c r="J656" s="10"/>
      <c r="K656" s="9"/>
      <c r="L656" s="9"/>
      <c r="M656" s="9"/>
      <c r="N656" s="9"/>
      <c r="O656" s="9"/>
      <c r="P656" s="9"/>
      <c r="Q656" s="9"/>
      <c r="R656" s="9"/>
      <c r="S656" s="9"/>
      <c r="T656" s="9"/>
      <c r="U656" s="9"/>
      <c r="V656" s="9"/>
      <c r="W656" s="9"/>
      <c r="X656" s="9"/>
      <c r="Y656" s="9"/>
      <c r="Z656" s="9"/>
    </row>
    <row r="657" spans="1:26" ht="12.75" customHeight="1" x14ac:dyDescent="0.3">
      <c r="A657" s="9"/>
      <c r="B657" s="9"/>
      <c r="C657" s="9"/>
      <c r="D657" s="9"/>
      <c r="E657" s="9"/>
      <c r="F657" s="9"/>
      <c r="G657" s="9"/>
      <c r="H657" s="9"/>
      <c r="I657" s="9"/>
      <c r="J657" s="10"/>
      <c r="K657" s="9"/>
      <c r="L657" s="9"/>
      <c r="M657" s="9"/>
      <c r="N657" s="9"/>
      <c r="O657" s="9"/>
      <c r="P657" s="9"/>
      <c r="Q657" s="9"/>
      <c r="R657" s="9"/>
      <c r="S657" s="9"/>
      <c r="T657" s="9"/>
      <c r="U657" s="9"/>
      <c r="V657" s="9"/>
      <c r="W657" s="9"/>
      <c r="X657" s="9"/>
      <c r="Y657" s="9"/>
      <c r="Z657" s="9"/>
    </row>
    <row r="658" spans="1:26" ht="12.75" customHeight="1" x14ac:dyDescent="0.3">
      <c r="A658" s="9"/>
      <c r="B658" s="9"/>
      <c r="C658" s="9"/>
      <c r="D658" s="9"/>
      <c r="E658" s="9"/>
      <c r="F658" s="9"/>
      <c r="G658" s="9"/>
      <c r="H658" s="9"/>
      <c r="I658" s="9"/>
      <c r="J658" s="10"/>
      <c r="K658" s="9"/>
      <c r="L658" s="9"/>
      <c r="M658" s="9"/>
      <c r="N658" s="9"/>
      <c r="O658" s="9"/>
      <c r="P658" s="9"/>
      <c r="Q658" s="9"/>
      <c r="R658" s="9"/>
      <c r="S658" s="9"/>
      <c r="T658" s="9"/>
      <c r="U658" s="9"/>
      <c r="V658" s="9"/>
      <c r="W658" s="9"/>
      <c r="X658" s="9"/>
      <c r="Y658" s="9"/>
      <c r="Z658" s="9"/>
    </row>
    <row r="659" spans="1:26" ht="12.75" customHeight="1" x14ac:dyDescent="0.3">
      <c r="A659" s="9"/>
      <c r="B659" s="9"/>
      <c r="C659" s="9"/>
      <c r="D659" s="9"/>
      <c r="E659" s="9"/>
      <c r="F659" s="9"/>
      <c r="G659" s="9"/>
      <c r="H659" s="9"/>
      <c r="I659" s="9"/>
      <c r="J659" s="10"/>
      <c r="K659" s="9"/>
      <c r="L659" s="9"/>
      <c r="M659" s="9"/>
      <c r="N659" s="9"/>
      <c r="O659" s="9"/>
      <c r="P659" s="9"/>
      <c r="Q659" s="9"/>
      <c r="R659" s="9"/>
      <c r="S659" s="9"/>
      <c r="T659" s="9"/>
      <c r="U659" s="9"/>
      <c r="V659" s="9"/>
      <c r="W659" s="9"/>
      <c r="X659" s="9"/>
      <c r="Y659" s="9"/>
      <c r="Z659" s="9"/>
    </row>
    <row r="660" spans="1:26" ht="12.75" customHeight="1" x14ac:dyDescent="0.3">
      <c r="A660" s="9"/>
      <c r="B660" s="9"/>
      <c r="C660" s="9"/>
      <c r="D660" s="9"/>
      <c r="E660" s="9"/>
      <c r="F660" s="9"/>
      <c r="G660" s="9"/>
      <c r="H660" s="9"/>
      <c r="I660" s="9"/>
      <c r="J660" s="10"/>
      <c r="K660" s="9"/>
      <c r="L660" s="9"/>
      <c r="M660" s="9"/>
      <c r="N660" s="9"/>
      <c r="O660" s="9"/>
      <c r="P660" s="9"/>
      <c r="Q660" s="9"/>
      <c r="R660" s="9"/>
      <c r="S660" s="9"/>
      <c r="T660" s="9"/>
      <c r="U660" s="9"/>
      <c r="V660" s="9"/>
      <c r="W660" s="9"/>
      <c r="X660" s="9"/>
      <c r="Y660" s="9"/>
      <c r="Z660" s="9"/>
    </row>
    <row r="661" spans="1:26" ht="12.75" customHeight="1" x14ac:dyDescent="0.3">
      <c r="A661" s="9"/>
      <c r="B661" s="9"/>
      <c r="C661" s="9"/>
      <c r="D661" s="9"/>
      <c r="E661" s="9"/>
      <c r="F661" s="9"/>
      <c r="G661" s="9"/>
      <c r="H661" s="9"/>
      <c r="I661" s="9"/>
      <c r="J661" s="10"/>
      <c r="K661" s="9"/>
      <c r="L661" s="9"/>
      <c r="M661" s="9"/>
      <c r="N661" s="9"/>
      <c r="O661" s="9"/>
      <c r="P661" s="9"/>
      <c r="Q661" s="9"/>
      <c r="R661" s="9"/>
      <c r="S661" s="9"/>
      <c r="T661" s="9"/>
      <c r="U661" s="9"/>
      <c r="V661" s="9"/>
      <c r="W661" s="9"/>
      <c r="X661" s="9"/>
      <c r="Y661" s="9"/>
      <c r="Z661" s="9"/>
    </row>
    <row r="662" spans="1:26" ht="12.75" customHeight="1" x14ac:dyDescent="0.3">
      <c r="A662" s="9"/>
      <c r="B662" s="9"/>
      <c r="C662" s="9"/>
      <c r="D662" s="9"/>
      <c r="E662" s="9"/>
      <c r="F662" s="9"/>
      <c r="G662" s="9"/>
      <c r="H662" s="9"/>
      <c r="I662" s="9"/>
      <c r="J662" s="10"/>
      <c r="K662" s="9"/>
      <c r="L662" s="9"/>
      <c r="M662" s="9"/>
      <c r="N662" s="9"/>
      <c r="O662" s="9"/>
      <c r="P662" s="9"/>
      <c r="Q662" s="9"/>
      <c r="R662" s="9"/>
      <c r="S662" s="9"/>
      <c r="T662" s="9"/>
      <c r="U662" s="9"/>
      <c r="V662" s="9"/>
      <c r="W662" s="9"/>
      <c r="X662" s="9"/>
      <c r="Y662" s="9"/>
      <c r="Z662" s="9"/>
    </row>
    <row r="663" spans="1:26" ht="12.75" customHeight="1" x14ac:dyDescent="0.3">
      <c r="A663" s="9"/>
      <c r="B663" s="9"/>
      <c r="C663" s="9"/>
      <c r="D663" s="9"/>
      <c r="E663" s="9"/>
      <c r="F663" s="9"/>
      <c r="G663" s="9"/>
      <c r="H663" s="9"/>
      <c r="I663" s="9"/>
      <c r="J663" s="10"/>
      <c r="K663" s="9"/>
      <c r="L663" s="9"/>
      <c r="M663" s="9"/>
      <c r="N663" s="9"/>
      <c r="O663" s="9"/>
      <c r="P663" s="9"/>
      <c r="Q663" s="9"/>
      <c r="R663" s="9"/>
      <c r="S663" s="9"/>
      <c r="T663" s="9"/>
      <c r="U663" s="9"/>
      <c r="V663" s="9"/>
      <c r="W663" s="9"/>
      <c r="X663" s="9"/>
      <c r="Y663" s="9"/>
      <c r="Z663" s="9"/>
    </row>
    <row r="664" spans="1:26" ht="12.75" customHeight="1" x14ac:dyDescent="0.3">
      <c r="A664" s="9"/>
      <c r="B664" s="9"/>
      <c r="C664" s="9"/>
      <c r="D664" s="9"/>
      <c r="E664" s="9"/>
      <c r="F664" s="9"/>
      <c r="G664" s="9"/>
      <c r="H664" s="9"/>
      <c r="I664" s="9"/>
      <c r="J664" s="10"/>
      <c r="K664" s="9"/>
      <c r="L664" s="9"/>
      <c r="M664" s="9"/>
      <c r="N664" s="9"/>
      <c r="O664" s="9"/>
      <c r="P664" s="9"/>
      <c r="Q664" s="9"/>
      <c r="R664" s="9"/>
      <c r="S664" s="9"/>
      <c r="T664" s="9"/>
      <c r="U664" s="9"/>
      <c r="V664" s="9"/>
      <c r="W664" s="9"/>
      <c r="X664" s="9"/>
      <c r="Y664" s="9"/>
      <c r="Z664" s="9"/>
    </row>
    <row r="665" spans="1:26" ht="12.75" customHeight="1" x14ac:dyDescent="0.3">
      <c r="A665" s="9"/>
      <c r="B665" s="9"/>
      <c r="C665" s="9"/>
      <c r="D665" s="9"/>
      <c r="E665" s="9"/>
      <c r="F665" s="9"/>
      <c r="G665" s="9"/>
      <c r="H665" s="9"/>
      <c r="I665" s="9"/>
      <c r="J665" s="10"/>
      <c r="K665" s="9"/>
      <c r="L665" s="9"/>
      <c r="M665" s="9"/>
      <c r="N665" s="9"/>
      <c r="O665" s="9"/>
      <c r="P665" s="9"/>
      <c r="Q665" s="9"/>
      <c r="R665" s="9"/>
      <c r="S665" s="9"/>
      <c r="T665" s="9"/>
      <c r="U665" s="9"/>
      <c r="V665" s="9"/>
      <c r="W665" s="9"/>
      <c r="X665" s="9"/>
      <c r="Y665" s="9"/>
      <c r="Z665" s="9"/>
    </row>
    <row r="666" spans="1:26" ht="12.75" customHeight="1" x14ac:dyDescent="0.3">
      <c r="A666" s="9"/>
      <c r="B666" s="9"/>
      <c r="C666" s="9"/>
      <c r="D666" s="9"/>
      <c r="E666" s="9"/>
      <c r="F666" s="9"/>
      <c r="G666" s="9"/>
      <c r="H666" s="9"/>
      <c r="I666" s="9"/>
      <c r="J666" s="10"/>
      <c r="K666" s="9"/>
      <c r="L666" s="9"/>
      <c r="M666" s="9"/>
      <c r="N666" s="9"/>
      <c r="O666" s="9"/>
      <c r="P666" s="9"/>
      <c r="Q666" s="9"/>
      <c r="R666" s="9"/>
      <c r="S666" s="9"/>
      <c r="T666" s="9"/>
      <c r="U666" s="9"/>
      <c r="V666" s="9"/>
      <c r="W666" s="9"/>
      <c r="X666" s="9"/>
      <c r="Y666" s="9"/>
      <c r="Z666" s="9"/>
    </row>
    <row r="667" spans="1:26" ht="12.75" customHeight="1" x14ac:dyDescent="0.3">
      <c r="A667" s="9"/>
      <c r="B667" s="9"/>
      <c r="C667" s="9"/>
      <c r="D667" s="9"/>
      <c r="E667" s="9"/>
      <c r="F667" s="9"/>
      <c r="G667" s="9"/>
      <c r="H667" s="9"/>
      <c r="I667" s="9"/>
      <c r="J667" s="10"/>
      <c r="K667" s="9"/>
      <c r="L667" s="9"/>
      <c r="M667" s="9"/>
      <c r="N667" s="9"/>
      <c r="O667" s="9"/>
      <c r="P667" s="9"/>
      <c r="Q667" s="9"/>
      <c r="R667" s="9"/>
      <c r="S667" s="9"/>
      <c r="T667" s="9"/>
      <c r="U667" s="9"/>
      <c r="V667" s="9"/>
      <c r="W667" s="9"/>
      <c r="X667" s="9"/>
      <c r="Y667" s="9"/>
      <c r="Z667" s="9"/>
    </row>
    <row r="668" spans="1:26" ht="12.75" customHeight="1" x14ac:dyDescent="0.3">
      <c r="A668" s="9"/>
      <c r="B668" s="9"/>
      <c r="C668" s="9"/>
      <c r="D668" s="9"/>
      <c r="E668" s="9"/>
      <c r="F668" s="9"/>
      <c r="G668" s="9"/>
      <c r="H668" s="9"/>
      <c r="I668" s="9"/>
      <c r="J668" s="10"/>
      <c r="K668" s="9"/>
      <c r="L668" s="9"/>
      <c r="M668" s="9"/>
      <c r="N668" s="9"/>
      <c r="O668" s="9"/>
      <c r="P668" s="9"/>
      <c r="Q668" s="9"/>
      <c r="R668" s="9"/>
      <c r="S668" s="9"/>
      <c r="T668" s="9"/>
      <c r="U668" s="9"/>
      <c r="V668" s="9"/>
      <c r="W668" s="9"/>
      <c r="X668" s="9"/>
      <c r="Y668" s="9"/>
      <c r="Z668" s="9"/>
    </row>
    <row r="669" spans="1:26" ht="12.75" customHeight="1" x14ac:dyDescent="0.3">
      <c r="A669" s="9"/>
      <c r="B669" s="9"/>
      <c r="C669" s="9"/>
      <c r="D669" s="9"/>
      <c r="E669" s="9"/>
      <c r="F669" s="9"/>
      <c r="G669" s="9"/>
      <c r="H669" s="9"/>
      <c r="I669" s="9"/>
      <c r="J669" s="10"/>
      <c r="K669" s="9"/>
      <c r="L669" s="9"/>
      <c r="M669" s="9"/>
      <c r="N669" s="9"/>
      <c r="O669" s="9"/>
      <c r="P669" s="9"/>
      <c r="Q669" s="9"/>
      <c r="R669" s="9"/>
      <c r="S669" s="9"/>
      <c r="T669" s="9"/>
      <c r="U669" s="9"/>
      <c r="V669" s="9"/>
      <c r="W669" s="9"/>
      <c r="X669" s="9"/>
      <c r="Y669" s="9"/>
      <c r="Z669" s="9"/>
    </row>
    <row r="670" spans="1:26" ht="12.75" customHeight="1" x14ac:dyDescent="0.3">
      <c r="A670" s="9"/>
      <c r="B670" s="9"/>
      <c r="C670" s="9"/>
      <c r="D670" s="9"/>
      <c r="E670" s="9"/>
      <c r="F670" s="9"/>
      <c r="G670" s="9"/>
      <c r="H670" s="9"/>
      <c r="I670" s="9"/>
      <c r="J670" s="10"/>
      <c r="K670" s="9"/>
      <c r="L670" s="9"/>
      <c r="M670" s="9"/>
      <c r="N670" s="9"/>
      <c r="O670" s="9"/>
      <c r="P670" s="9"/>
      <c r="Q670" s="9"/>
      <c r="R670" s="9"/>
      <c r="S670" s="9"/>
      <c r="T670" s="9"/>
      <c r="U670" s="9"/>
      <c r="V670" s="9"/>
      <c r="W670" s="9"/>
      <c r="X670" s="9"/>
      <c r="Y670" s="9"/>
      <c r="Z670" s="9"/>
    </row>
    <row r="671" spans="1:26" ht="12.75" customHeight="1" x14ac:dyDescent="0.3">
      <c r="A671" s="9"/>
      <c r="B671" s="9"/>
      <c r="C671" s="9"/>
      <c r="D671" s="9"/>
      <c r="E671" s="9"/>
      <c r="F671" s="9"/>
      <c r="G671" s="9"/>
      <c r="H671" s="9"/>
      <c r="I671" s="9"/>
      <c r="J671" s="10"/>
      <c r="K671" s="9"/>
      <c r="L671" s="9"/>
      <c r="M671" s="9"/>
      <c r="N671" s="9"/>
      <c r="O671" s="9"/>
      <c r="P671" s="9"/>
      <c r="Q671" s="9"/>
      <c r="R671" s="9"/>
      <c r="S671" s="9"/>
      <c r="T671" s="9"/>
      <c r="U671" s="9"/>
      <c r="V671" s="9"/>
      <c r="W671" s="9"/>
      <c r="X671" s="9"/>
      <c r="Y671" s="9"/>
      <c r="Z671" s="9"/>
    </row>
    <row r="672" spans="1:26" ht="12.75" customHeight="1" x14ac:dyDescent="0.3">
      <c r="A672" s="9"/>
      <c r="B672" s="9"/>
      <c r="C672" s="9"/>
      <c r="D672" s="9"/>
      <c r="E672" s="9"/>
      <c r="F672" s="9"/>
      <c r="G672" s="9"/>
      <c r="H672" s="9"/>
      <c r="I672" s="9"/>
      <c r="J672" s="10"/>
      <c r="K672" s="9"/>
      <c r="L672" s="9"/>
      <c r="M672" s="9"/>
      <c r="N672" s="9"/>
      <c r="O672" s="9"/>
      <c r="P672" s="9"/>
      <c r="Q672" s="9"/>
      <c r="R672" s="9"/>
      <c r="S672" s="9"/>
      <c r="T672" s="9"/>
      <c r="U672" s="9"/>
      <c r="V672" s="9"/>
      <c r="W672" s="9"/>
      <c r="X672" s="9"/>
      <c r="Y672" s="9"/>
      <c r="Z672" s="9"/>
    </row>
    <row r="673" spans="1:26" ht="12.75" customHeight="1" x14ac:dyDescent="0.3">
      <c r="A673" s="9"/>
      <c r="B673" s="9"/>
      <c r="C673" s="9"/>
      <c r="D673" s="9"/>
      <c r="E673" s="9"/>
      <c r="F673" s="9"/>
      <c r="G673" s="9"/>
      <c r="H673" s="9"/>
      <c r="I673" s="9"/>
      <c r="J673" s="10"/>
      <c r="K673" s="9"/>
      <c r="L673" s="9"/>
      <c r="M673" s="9"/>
      <c r="N673" s="9"/>
      <c r="O673" s="9"/>
      <c r="P673" s="9"/>
      <c r="Q673" s="9"/>
      <c r="R673" s="9"/>
      <c r="S673" s="9"/>
      <c r="T673" s="9"/>
      <c r="U673" s="9"/>
      <c r="V673" s="9"/>
      <c r="W673" s="9"/>
      <c r="X673" s="9"/>
      <c r="Y673" s="9"/>
      <c r="Z673" s="9"/>
    </row>
    <row r="674" spans="1:26" ht="12.75" customHeight="1" x14ac:dyDescent="0.3">
      <c r="A674" s="9"/>
      <c r="B674" s="9"/>
      <c r="C674" s="9"/>
      <c r="D674" s="9"/>
      <c r="E674" s="9"/>
      <c r="F674" s="9"/>
      <c r="G674" s="9"/>
      <c r="H674" s="9"/>
      <c r="I674" s="9"/>
      <c r="J674" s="10"/>
      <c r="K674" s="9"/>
      <c r="L674" s="9"/>
      <c r="M674" s="9"/>
      <c r="N674" s="9"/>
      <c r="O674" s="9"/>
      <c r="P674" s="9"/>
      <c r="Q674" s="9"/>
      <c r="R674" s="9"/>
      <c r="S674" s="9"/>
      <c r="T674" s="9"/>
      <c r="U674" s="9"/>
      <c r="V674" s="9"/>
      <c r="W674" s="9"/>
      <c r="X674" s="9"/>
      <c r="Y674" s="9"/>
      <c r="Z674" s="9"/>
    </row>
    <row r="675" spans="1:26" ht="12.75" customHeight="1" x14ac:dyDescent="0.3">
      <c r="A675" s="9"/>
      <c r="B675" s="9"/>
      <c r="C675" s="9"/>
      <c r="D675" s="9"/>
      <c r="E675" s="9"/>
      <c r="F675" s="9"/>
      <c r="G675" s="9"/>
      <c r="H675" s="9"/>
      <c r="I675" s="9"/>
      <c r="J675" s="10"/>
      <c r="K675" s="9"/>
      <c r="L675" s="9"/>
      <c r="M675" s="9"/>
      <c r="N675" s="9"/>
      <c r="O675" s="9"/>
      <c r="P675" s="9"/>
      <c r="Q675" s="9"/>
      <c r="R675" s="9"/>
      <c r="S675" s="9"/>
      <c r="T675" s="9"/>
      <c r="U675" s="9"/>
      <c r="V675" s="9"/>
      <c r="W675" s="9"/>
      <c r="X675" s="9"/>
      <c r="Y675" s="9"/>
      <c r="Z675" s="9"/>
    </row>
    <row r="676" spans="1:26" ht="12.75" customHeight="1" x14ac:dyDescent="0.3">
      <c r="A676" s="9"/>
      <c r="B676" s="9"/>
      <c r="C676" s="9"/>
      <c r="D676" s="9"/>
      <c r="E676" s="9"/>
      <c r="F676" s="9"/>
      <c r="G676" s="9"/>
      <c r="H676" s="9"/>
      <c r="I676" s="9"/>
      <c r="J676" s="10"/>
      <c r="K676" s="9"/>
      <c r="L676" s="9"/>
      <c r="M676" s="9"/>
      <c r="N676" s="9"/>
      <c r="O676" s="9"/>
      <c r="P676" s="9"/>
      <c r="Q676" s="9"/>
      <c r="R676" s="9"/>
      <c r="S676" s="9"/>
      <c r="T676" s="9"/>
      <c r="U676" s="9"/>
      <c r="V676" s="9"/>
      <c r="W676" s="9"/>
      <c r="X676" s="9"/>
      <c r="Y676" s="9"/>
      <c r="Z676" s="9"/>
    </row>
    <row r="677" spans="1:26" ht="12.75" customHeight="1" x14ac:dyDescent="0.3">
      <c r="A677" s="9"/>
      <c r="B677" s="9"/>
      <c r="C677" s="9"/>
      <c r="D677" s="9"/>
      <c r="E677" s="9"/>
      <c r="F677" s="9"/>
      <c r="G677" s="9"/>
      <c r="H677" s="9"/>
      <c r="I677" s="9"/>
      <c r="J677" s="10"/>
      <c r="K677" s="9"/>
      <c r="L677" s="9"/>
      <c r="M677" s="9"/>
      <c r="N677" s="9"/>
      <c r="O677" s="9"/>
      <c r="P677" s="9"/>
      <c r="Q677" s="9"/>
      <c r="R677" s="9"/>
      <c r="S677" s="9"/>
      <c r="T677" s="9"/>
      <c r="U677" s="9"/>
      <c r="V677" s="9"/>
      <c r="W677" s="9"/>
      <c r="X677" s="9"/>
      <c r="Y677" s="9"/>
      <c r="Z677" s="9"/>
    </row>
    <row r="678" spans="1:26" ht="12.75" customHeight="1" x14ac:dyDescent="0.3">
      <c r="A678" s="9"/>
      <c r="B678" s="9"/>
      <c r="C678" s="9"/>
      <c r="D678" s="9"/>
      <c r="E678" s="9"/>
      <c r="F678" s="9"/>
      <c r="G678" s="9"/>
      <c r="H678" s="9"/>
      <c r="I678" s="9"/>
      <c r="J678" s="10"/>
      <c r="K678" s="9"/>
      <c r="L678" s="9"/>
      <c r="M678" s="9"/>
      <c r="N678" s="9"/>
      <c r="O678" s="9"/>
      <c r="P678" s="9"/>
      <c r="Q678" s="9"/>
      <c r="R678" s="9"/>
      <c r="S678" s="9"/>
      <c r="T678" s="9"/>
      <c r="U678" s="9"/>
      <c r="V678" s="9"/>
      <c r="W678" s="9"/>
      <c r="X678" s="9"/>
      <c r="Y678" s="9"/>
      <c r="Z678" s="9"/>
    </row>
    <row r="679" spans="1:26" ht="12.75" customHeight="1" x14ac:dyDescent="0.3">
      <c r="A679" s="9"/>
      <c r="B679" s="9"/>
      <c r="C679" s="9"/>
      <c r="D679" s="9"/>
      <c r="E679" s="9"/>
      <c r="F679" s="9"/>
      <c r="G679" s="9"/>
      <c r="H679" s="9"/>
      <c r="I679" s="9"/>
      <c r="J679" s="10"/>
      <c r="K679" s="9"/>
      <c r="L679" s="9"/>
      <c r="M679" s="9"/>
      <c r="N679" s="9"/>
      <c r="O679" s="9"/>
      <c r="P679" s="9"/>
      <c r="Q679" s="9"/>
      <c r="R679" s="9"/>
      <c r="S679" s="9"/>
      <c r="T679" s="9"/>
      <c r="U679" s="9"/>
      <c r="V679" s="9"/>
      <c r="W679" s="9"/>
      <c r="X679" s="9"/>
      <c r="Y679" s="9"/>
      <c r="Z679" s="9"/>
    </row>
    <row r="680" spans="1:26" ht="12.75" customHeight="1" x14ac:dyDescent="0.3">
      <c r="A680" s="9"/>
      <c r="B680" s="9"/>
      <c r="C680" s="9"/>
      <c r="D680" s="9"/>
      <c r="E680" s="9"/>
      <c r="F680" s="9"/>
      <c r="G680" s="9"/>
      <c r="H680" s="9"/>
      <c r="I680" s="9"/>
      <c r="J680" s="10"/>
      <c r="K680" s="9"/>
      <c r="L680" s="9"/>
      <c r="M680" s="9"/>
      <c r="N680" s="9"/>
      <c r="O680" s="9"/>
      <c r="P680" s="9"/>
      <c r="Q680" s="9"/>
      <c r="R680" s="9"/>
      <c r="S680" s="9"/>
      <c r="T680" s="9"/>
      <c r="U680" s="9"/>
      <c r="V680" s="9"/>
      <c r="W680" s="9"/>
      <c r="X680" s="9"/>
      <c r="Y680" s="9"/>
      <c r="Z680" s="9"/>
    </row>
    <row r="681" spans="1:26" ht="12.75" customHeight="1" x14ac:dyDescent="0.3">
      <c r="A681" s="9"/>
      <c r="B681" s="9"/>
      <c r="C681" s="9"/>
      <c r="D681" s="9"/>
      <c r="E681" s="9"/>
      <c r="F681" s="9"/>
      <c r="G681" s="9"/>
      <c r="H681" s="9"/>
      <c r="I681" s="9"/>
      <c r="J681" s="10"/>
      <c r="K681" s="9"/>
      <c r="L681" s="9"/>
      <c r="M681" s="9"/>
      <c r="N681" s="9"/>
      <c r="O681" s="9"/>
      <c r="P681" s="9"/>
      <c r="Q681" s="9"/>
      <c r="R681" s="9"/>
      <c r="S681" s="9"/>
      <c r="T681" s="9"/>
      <c r="U681" s="9"/>
      <c r="V681" s="9"/>
      <c r="W681" s="9"/>
      <c r="X681" s="9"/>
      <c r="Y681" s="9"/>
      <c r="Z681" s="9"/>
    </row>
    <row r="682" spans="1:26" ht="12.75" customHeight="1" x14ac:dyDescent="0.3">
      <c r="A682" s="9"/>
      <c r="B682" s="9"/>
      <c r="C682" s="9"/>
      <c r="D682" s="9"/>
      <c r="E682" s="9"/>
      <c r="F682" s="9"/>
      <c r="G682" s="9"/>
      <c r="H682" s="9"/>
      <c r="I682" s="9"/>
      <c r="J682" s="10"/>
      <c r="K682" s="9"/>
      <c r="L682" s="9"/>
      <c r="M682" s="9"/>
      <c r="N682" s="9"/>
      <c r="O682" s="9"/>
      <c r="P682" s="9"/>
      <c r="Q682" s="9"/>
      <c r="R682" s="9"/>
      <c r="S682" s="9"/>
      <c r="T682" s="9"/>
      <c r="U682" s="9"/>
      <c r="V682" s="9"/>
      <c r="W682" s="9"/>
      <c r="X682" s="9"/>
      <c r="Y682" s="9"/>
      <c r="Z682" s="9"/>
    </row>
    <row r="683" spans="1:26" ht="12.75" customHeight="1" x14ac:dyDescent="0.3">
      <c r="A683" s="9"/>
      <c r="B683" s="9"/>
      <c r="C683" s="9"/>
      <c r="D683" s="9"/>
      <c r="E683" s="9"/>
      <c r="F683" s="9"/>
      <c r="G683" s="9"/>
      <c r="H683" s="9"/>
      <c r="I683" s="9"/>
      <c r="J683" s="10"/>
      <c r="K683" s="9"/>
      <c r="L683" s="9"/>
      <c r="M683" s="9"/>
      <c r="N683" s="9"/>
      <c r="O683" s="9"/>
      <c r="P683" s="9"/>
      <c r="Q683" s="9"/>
      <c r="R683" s="9"/>
      <c r="S683" s="9"/>
      <c r="T683" s="9"/>
      <c r="U683" s="9"/>
      <c r="V683" s="9"/>
      <c r="W683" s="9"/>
      <c r="X683" s="9"/>
      <c r="Y683" s="9"/>
      <c r="Z683" s="9"/>
    </row>
    <row r="684" spans="1:26" ht="12.75" customHeight="1" x14ac:dyDescent="0.3">
      <c r="A684" s="9"/>
      <c r="B684" s="9"/>
      <c r="C684" s="9"/>
      <c r="D684" s="9"/>
      <c r="E684" s="9"/>
      <c r="F684" s="9"/>
      <c r="G684" s="9"/>
      <c r="H684" s="9"/>
      <c r="I684" s="9"/>
      <c r="J684" s="10"/>
      <c r="K684" s="9"/>
      <c r="L684" s="9"/>
      <c r="M684" s="9"/>
      <c r="N684" s="9"/>
      <c r="O684" s="9"/>
      <c r="P684" s="9"/>
      <c r="Q684" s="9"/>
      <c r="R684" s="9"/>
      <c r="S684" s="9"/>
      <c r="T684" s="9"/>
      <c r="U684" s="9"/>
      <c r="V684" s="9"/>
      <c r="W684" s="9"/>
      <c r="X684" s="9"/>
      <c r="Y684" s="9"/>
      <c r="Z684" s="9"/>
    </row>
    <row r="685" spans="1:26" ht="12.75" customHeight="1" x14ac:dyDescent="0.3">
      <c r="A685" s="9"/>
      <c r="B685" s="9"/>
      <c r="C685" s="9"/>
      <c r="D685" s="9"/>
      <c r="E685" s="9"/>
      <c r="F685" s="9"/>
      <c r="G685" s="9"/>
      <c r="H685" s="9"/>
      <c r="I685" s="9"/>
      <c r="J685" s="10"/>
      <c r="K685" s="9"/>
      <c r="L685" s="9"/>
      <c r="M685" s="9"/>
      <c r="N685" s="9"/>
      <c r="O685" s="9"/>
      <c r="P685" s="9"/>
      <c r="Q685" s="9"/>
      <c r="R685" s="9"/>
      <c r="S685" s="9"/>
      <c r="T685" s="9"/>
      <c r="U685" s="9"/>
      <c r="V685" s="9"/>
      <c r="W685" s="9"/>
      <c r="X685" s="9"/>
      <c r="Y685" s="9"/>
      <c r="Z685" s="9"/>
    </row>
    <row r="686" spans="1:26" ht="12.75" customHeight="1" x14ac:dyDescent="0.3">
      <c r="A686" s="9"/>
      <c r="B686" s="9"/>
      <c r="C686" s="9"/>
      <c r="D686" s="9"/>
      <c r="E686" s="9"/>
      <c r="F686" s="9"/>
      <c r="G686" s="9"/>
      <c r="H686" s="9"/>
      <c r="I686" s="9"/>
      <c r="J686" s="10"/>
      <c r="K686" s="9"/>
      <c r="L686" s="9"/>
      <c r="M686" s="9"/>
      <c r="N686" s="9"/>
      <c r="O686" s="9"/>
      <c r="P686" s="9"/>
      <c r="Q686" s="9"/>
      <c r="R686" s="9"/>
      <c r="S686" s="9"/>
      <c r="T686" s="9"/>
      <c r="U686" s="9"/>
      <c r="V686" s="9"/>
      <c r="W686" s="9"/>
      <c r="X686" s="9"/>
      <c r="Y686" s="9"/>
      <c r="Z686" s="9"/>
    </row>
    <row r="687" spans="1:26" ht="12.75" customHeight="1" x14ac:dyDescent="0.3">
      <c r="A687" s="9"/>
      <c r="B687" s="9"/>
      <c r="C687" s="9"/>
      <c r="D687" s="9"/>
      <c r="E687" s="9"/>
      <c r="F687" s="9"/>
      <c r="G687" s="9"/>
      <c r="H687" s="9"/>
      <c r="I687" s="9"/>
      <c r="J687" s="10"/>
      <c r="K687" s="9"/>
      <c r="L687" s="9"/>
      <c r="M687" s="9"/>
      <c r="N687" s="9"/>
      <c r="O687" s="9"/>
      <c r="P687" s="9"/>
      <c r="Q687" s="9"/>
      <c r="R687" s="9"/>
      <c r="S687" s="9"/>
      <c r="T687" s="9"/>
      <c r="U687" s="9"/>
      <c r="V687" s="9"/>
      <c r="W687" s="9"/>
      <c r="X687" s="9"/>
      <c r="Y687" s="9"/>
      <c r="Z687" s="9"/>
    </row>
    <row r="688" spans="1:26" ht="12.75" customHeight="1" x14ac:dyDescent="0.3">
      <c r="A688" s="9"/>
      <c r="B688" s="9"/>
      <c r="C688" s="9"/>
      <c r="D688" s="9"/>
      <c r="E688" s="9"/>
      <c r="F688" s="9"/>
      <c r="G688" s="9"/>
      <c r="H688" s="9"/>
      <c r="I688" s="9"/>
      <c r="J688" s="10"/>
      <c r="K688" s="9"/>
      <c r="L688" s="9"/>
      <c r="M688" s="9"/>
      <c r="N688" s="9"/>
      <c r="O688" s="9"/>
      <c r="P688" s="9"/>
      <c r="Q688" s="9"/>
      <c r="R688" s="9"/>
      <c r="S688" s="9"/>
      <c r="T688" s="9"/>
      <c r="U688" s="9"/>
      <c r="V688" s="9"/>
      <c r="W688" s="9"/>
      <c r="X688" s="9"/>
      <c r="Y688" s="9"/>
      <c r="Z688" s="9"/>
    </row>
    <row r="689" spans="1:26" ht="12.75" customHeight="1" x14ac:dyDescent="0.3">
      <c r="A689" s="9"/>
      <c r="B689" s="9"/>
      <c r="C689" s="9"/>
      <c r="D689" s="9"/>
      <c r="E689" s="9"/>
      <c r="F689" s="9"/>
      <c r="G689" s="9"/>
      <c r="H689" s="9"/>
      <c r="I689" s="9"/>
      <c r="J689" s="10"/>
      <c r="K689" s="9"/>
      <c r="L689" s="9"/>
      <c r="M689" s="9"/>
      <c r="N689" s="9"/>
      <c r="O689" s="9"/>
      <c r="P689" s="9"/>
      <c r="Q689" s="9"/>
      <c r="R689" s="9"/>
      <c r="S689" s="9"/>
      <c r="T689" s="9"/>
      <c r="U689" s="9"/>
      <c r="V689" s="9"/>
      <c r="W689" s="9"/>
      <c r="X689" s="9"/>
      <c r="Y689" s="9"/>
      <c r="Z689" s="9"/>
    </row>
    <row r="690" spans="1:26" ht="12.75" customHeight="1" x14ac:dyDescent="0.3">
      <c r="A690" s="9"/>
      <c r="B690" s="9"/>
      <c r="C690" s="9"/>
      <c r="D690" s="9"/>
      <c r="E690" s="9"/>
      <c r="F690" s="9"/>
      <c r="G690" s="9"/>
      <c r="H690" s="9"/>
      <c r="I690" s="9"/>
      <c r="J690" s="10"/>
      <c r="K690" s="9"/>
      <c r="L690" s="9"/>
      <c r="M690" s="9"/>
      <c r="N690" s="9"/>
      <c r="O690" s="9"/>
      <c r="P690" s="9"/>
      <c r="Q690" s="9"/>
      <c r="R690" s="9"/>
      <c r="S690" s="9"/>
      <c r="T690" s="9"/>
      <c r="U690" s="9"/>
      <c r="V690" s="9"/>
      <c r="W690" s="9"/>
      <c r="X690" s="9"/>
      <c r="Y690" s="9"/>
      <c r="Z690" s="9"/>
    </row>
    <row r="691" spans="1:26" ht="12.75" customHeight="1" x14ac:dyDescent="0.3">
      <c r="A691" s="9"/>
      <c r="B691" s="9"/>
      <c r="C691" s="9"/>
      <c r="D691" s="9"/>
      <c r="E691" s="9"/>
      <c r="F691" s="9"/>
      <c r="G691" s="9"/>
      <c r="H691" s="9"/>
      <c r="I691" s="9"/>
      <c r="J691" s="10"/>
      <c r="K691" s="9"/>
      <c r="L691" s="9"/>
      <c r="M691" s="9"/>
      <c r="N691" s="9"/>
      <c r="O691" s="9"/>
      <c r="P691" s="9"/>
      <c r="Q691" s="9"/>
      <c r="R691" s="9"/>
      <c r="S691" s="9"/>
      <c r="T691" s="9"/>
      <c r="U691" s="9"/>
      <c r="V691" s="9"/>
      <c r="W691" s="9"/>
      <c r="X691" s="9"/>
      <c r="Y691" s="9"/>
      <c r="Z691" s="9"/>
    </row>
    <row r="692" spans="1:26" ht="12.75" customHeight="1" x14ac:dyDescent="0.3">
      <c r="A692" s="9"/>
      <c r="B692" s="9"/>
      <c r="C692" s="9"/>
      <c r="D692" s="9"/>
      <c r="E692" s="9"/>
      <c r="F692" s="9"/>
      <c r="G692" s="9"/>
      <c r="H692" s="9"/>
      <c r="I692" s="9"/>
      <c r="J692" s="10"/>
      <c r="K692" s="9"/>
      <c r="L692" s="9"/>
      <c r="M692" s="9"/>
      <c r="N692" s="9"/>
      <c r="O692" s="9"/>
      <c r="P692" s="9"/>
      <c r="Q692" s="9"/>
      <c r="R692" s="9"/>
      <c r="S692" s="9"/>
      <c r="T692" s="9"/>
      <c r="U692" s="9"/>
      <c r="V692" s="9"/>
      <c r="W692" s="9"/>
      <c r="X692" s="9"/>
      <c r="Y692" s="9"/>
      <c r="Z692" s="9"/>
    </row>
    <row r="693" spans="1:26" ht="12.75" customHeight="1" x14ac:dyDescent="0.3">
      <c r="A693" s="9"/>
      <c r="B693" s="9"/>
      <c r="C693" s="9"/>
      <c r="D693" s="9"/>
      <c r="E693" s="9"/>
      <c r="F693" s="9"/>
      <c r="G693" s="9"/>
      <c r="H693" s="9"/>
      <c r="I693" s="9"/>
      <c r="J693" s="10"/>
      <c r="K693" s="9"/>
      <c r="L693" s="9"/>
      <c r="M693" s="9"/>
      <c r="N693" s="9"/>
      <c r="O693" s="9"/>
      <c r="P693" s="9"/>
      <c r="Q693" s="9"/>
      <c r="R693" s="9"/>
      <c r="S693" s="9"/>
      <c r="T693" s="9"/>
      <c r="U693" s="9"/>
      <c r="V693" s="9"/>
      <c r="W693" s="9"/>
      <c r="X693" s="9"/>
      <c r="Y693" s="9"/>
      <c r="Z693" s="9"/>
    </row>
    <row r="694" spans="1:26" ht="12.75" customHeight="1" x14ac:dyDescent="0.3">
      <c r="A694" s="9"/>
      <c r="B694" s="9"/>
      <c r="C694" s="9"/>
      <c r="D694" s="9"/>
      <c r="E694" s="9"/>
      <c r="F694" s="9"/>
      <c r="G694" s="9"/>
      <c r="H694" s="9"/>
      <c r="I694" s="9"/>
      <c r="J694" s="10"/>
      <c r="K694" s="9"/>
      <c r="L694" s="9"/>
      <c r="M694" s="9"/>
      <c r="N694" s="9"/>
      <c r="O694" s="9"/>
      <c r="P694" s="9"/>
      <c r="Q694" s="9"/>
      <c r="R694" s="9"/>
      <c r="S694" s="9"/>
      <c r="T694" s="9"/>
      <c r="U694" s="9"/>
      <c r="V694" s="9"/>
      <c r="W694" s="9"/>
      <c r="X694" s="9"/>
      <c r="Y694" s="9"/>
      <c r="Z694" s="9"/>
    </row>
    <row r="695" spans="1:26" ht="12.75" customHeight="1" x14ac:dyDescent="0.3">
      <c r="A695" s="9"/>
      <c r="B695" s="9"/>
      <c r="C695" s="9"/>
      <c r="D695" s="9"/>
      <c r="E695" s="9"/>
      <c r="F695" s="9"/>
      <c r="G695" s="9"/>
      <c r="H695" s="9"/>
      <c r="I695" s="9"/>
      <c r="J695" s="10"/>
      <c r="K695" s="9"/>
      <c r="L695" s="9"/>
      <c r="M695" s="9"/>
      <c r="N695" s="9"/>
      <c r="O695" s="9"/>
      <c r="P695" s="9"/>
      <c r="Q695" s="9"/>
      <c r="R695" s="9"/>
      <c r="S695" s="9"/>
      <c r="T695" s="9"/>
      <c r="U695" s="9"/>
      <c r="V695" s="9"/>
      <c r="W695" s="9"/>
      <c r="X695" s="9"/>
      <c r="Y695" s="9"/>
      <c r="Z695" s="9"/>
    </row>
    <row r="696" spans="1:26" ht="12.75" customHeight="1" x14ac:dyDescent="0.3">
      <c r="A696" s="9"/>
      <c r="B696" s="9"/>
      <c r="C696" s="9"/>
      <c r="D696" s="9"/>
      <c r="E696" s="9"/>
      <c r="F696" s="9"/>
      <c r="G696" s="9"/>
      <c r="H696" s="9"/>
      <c r="I696" s="9"/>
      <c r="J696" s="10"/>
      <c r="K696" s="9"/>
      <c r="L696" s="9"/>
      <c r="M696" s="9"/>
      <c r="N696" s="9"/>
      <c r="O696" s="9"/>
      <c r="P696" s="9"/>
      <c r="Q696" s="9"/>
      <c r="R696" s="9"/>
      <c r="S696" s="9"/>
      <c r="T696" s="9"/>
      <c r="U696" s="9"/>
      <c r="V696" s="9"/>
      <c r="W696" s="9"/>
      <c r="X696" s="9"/>
      <c r="Y696" s="9"/>
      <c r="Z696" s="9"/>
    </row>
    <row r="697" spans="1:26" ht="12.75" customHeight="1" x14ac:dyDescent="0.3">
      <c r="A697" s="9"/>
      <c r="B697" s="9"/>
      <c r="C697" s="9"/>
      <c r="D697" s="9"/>
      <c r="E697" s="9"/>
      <c r="F697" s="9"/>
      <c r="G697" s="9"/>
      <c r="H697" s="9"/>
      <c r="I697" s="9"/>
      <c r="J697" s="10"/>
      <c r="K697" s="9"/>
      <c r="L697" s="9"/>
      <c r="M697" s="9"/>
      <c r="N697" s="9"/>
      <c r="O697" s="9"/>
      <c r="P697" s="9"/>
      <c r="Q697" s="9"/>
      <c r="R697" s="9"/>
      <c r="S697" s="9"/>
      <c r="T697" s="9"/>
      <c r="U697" s="9"/>
      <c r="V697" s="9"/>
      <c r="W697" s="9"/>
      <c r="X697" s="9"/>
      <c r="Y697" s="9"/>
      <c r="Z697" s="9"/>
    </row>
    <row r="698" spans="1:26" ht="12.75" customHeight="1" x14ac:dyDescent="0.3">
      <c r="A698" s="9"/>
      <c r="B698" s="9"/>
      <c r="C698" s="9"/>
      <c r="D698" s="9"/>
      <c r="E698" s="9"/>
      <c r="F698" s="9"/>
      <c r="G698" s="9"/>
      <c r="H698" s="9"/>
      <c r="I698" s="9"/>
      <c r="J698" s="10"/>
      <c r="K698" s="9"/>
      <c r="L698" s="9"/>
      <c r="M698" s="9"/>
      <c r="N698" s="9"/>
      <c r="O698" s="9"/>
      <c r="P698" s="9"/>
      <c r="Q698" s="9"/>
      <c r="R698" s="9"/>
      <c r="S698" s="9"/>
      <c r="T698" s="9"/>
      <c r="U698" s="9"/>
      <c r="V698" s="9"/>
      <c r="W698" s="9"/>
      <c r="X698" s="9"/>
      <c r="Y698" s="9"/>
      <c r="Z698" s="9"/>
    </row>
    <row r="699" spans="1:26" ht="12.75" customHeight="1" x14ac:dyDescent="0.3">
      <c r="A699" s="9"/>
      <c r="B699" s="9"/>
      <c r="C699" s="9"/>
      <c r="D699" s="9"/>
      <c r="E699" s="9"/>
      <c r="F699" s="9"/>
      <c r="G699" s="9"/>
      <c r="H699" s="9"/>
      <c r="I699" s="9"/>
      <c r="J699" s="10"/>
      <c r="K699" s="9"/>
      <c r="L699" s="9"/>
      <c r="M699" s="9"/>
      <c r="N699" s="9"/>
      <c r="O699" s="9"/>
      <c r="P699" s="9"/>
      <c r="Q699" s="9"/>
      <c r="R699" s="9"/>
      <c r="S699" s="9"/>
      <c r="T699" s="9"/>
      <c r="U699" s="9"/>
      <c r="V699" s="9"/>
      <c r="W699" s="9"/>
      <c r="X699" s="9"/>
      <c r="Y699" s="9"/>
      <c r="Z699" s="9"/>
    </row>
    <row r="700" spans="1:26" ht="12.75" customHeight="1" x14ac:dyDescent="0.3">
      <c r="A700" s="9"/>
      <c r="B700" s="9"/>
      <c r="C700" s="9"/>
      <c r="D700" s="9"/>
      <c r="E700" s="9"/>
      <c r="F700" s="9"/>
      <c r="G700" s="9"/>
      <c r="H700" s="9"/>
      <c r="I700" s="9"/>
      <c r="J700" s="10"/>
      <c r="K700" s="9"/>
      <c r="L700" s="9"/>
      <c r="M700" s="9"/>
      <c r="N700" s="9"/>
      <c r="O700" s="9"/>
      <c r="P700" s="9"/>
      <c r="Q700" s="9"/>
      <c r="R700" s="9"/>
      <c r="S700" s="9"/>
      <c r="T700" s="9"/>
      <c r="U700" s="9"/>
      <c r="V700" s="9"/>
      <c r="W700" s="9"/>
      <c r="X700" s="9"/>
      <c r="Y700" s="9"/>
      <c r="Z700" s="9"/>
    </row>
    <row r="701" spans="1:26" ht="12.75" customHeight="1" x14ac:dyDescent="0.3">
      <c r="A701" s="9"/>
      <c r="B701" s="9"/>
      <c r="C701" s="9"/>
      <c r="D701" s="9"/>
      <c r="E701" s="9"/>
      <c r="F701" s="9"/>
      <c r="G701" s="9"/>
      <c r="H701" s="9"/>
      <c r="I701" s="9"/>
      <c r="J701" s="10"/>
      <c r="K701" s="9"/>
      <c r="L701" s="9"/>
      <c r="M701" s="9"/>
      <c r="N701" s="9"/>
      <c r="O701" s="9"/>
      <c r="P701" s="9"/>
      <c r="Q701" s="9"/>
      <c r="R701" s="9"/>
      <c r="S701" s="9"/>
      <c r="T701" s="9"/>
      <c r="U701" s="9"/>
      <c r="V701" s="9"/>
      <c r="W701" s="9"/>
      <c r="X701" s="9"/>
      <c r="Y701" s="9"/>
      <c r="Z701" s="9"/>
    </row>
    <row r="702" spans="1:26" ht="12.75" customHeight="1" x14ac:dyDescent="0.3">
      <c r="A702" s="9"/>
      <c r="B702" s="9"/>
      <c r="C702" s="9"/>
      <c r="D702" s="9"/>
      <c r="E702" s="9"/>
      <c r="F702" s="9"/>
      <c r="G702" s="9"/>
      <c r="H702" s="9"/>
      <c r="I702" s="9"/>
      <c r="J702" s="10"/>
      <c r="K702" s="9"/>
      <c r="L702" s="9"/>
      <c r="M702" s="9"/>
      <c r="N702" s="9"/>
      <c r="O702" s="9"/>
      <c r="P702" s="9"/>
      <c r="Q702" s="9"/>
      <c r="R702" s="9"/>
      <c r="S702" s="9"/>
      <c r="T702" s="9"/>
      <c r="U702" s="9"/>
      <c r="V702" s="9"/>
      <c r="W702" s="9"/>
      <c r="X702" s="9"/>
      <c r="Y702" s="9"/>
      <c r="Z702" s="9"/>
    </row>
    <row r="703" spans="1:26" ht="12.75" customHeight="1" x14ac:dyDescent="0.3">
      <c r="A703" s="9"/>
      <c r="B703" s="9"/>
      <c r="C703" s="9"/>
      <c r="D703" s="9"/>
      <c r="E703" s="9"/>
      <c r="F703" s="9"/>
      <c r="G703" s="9"/>
      <c r="H703" s="9"/>
      <c r="I703" s="9"/>
      <c r="J703" s="10"/>
      <c r="K703" s="9"/>
      <c r="L703" s="9"/>
      <c r="M703" s="9"/>
      <c r="N703" s="9"/>
      <c r="O703" s="9"/>
      <c r="P703" s="9"/>
      <c r="Q703" s="9"/>
      <c r="R703" s="9"/>
      <c r="S703" s="9"/>
      <c r="T703" s="9"/>
      <c r="U703" s="9"/>
      <c r="V703" s="9"/>
      <c r="W703" s="9"/>
      <c r="X703" s="9"/>
      <c r="Y703" s="9"/>
      <c r="Z703" s="9"/>
    </row>
    <row r="704" spans="1:26" ht="12.75" customHeight="1" x14ac:dyDescent="0.3">
      <c r="A704" s="9"/>
      <c r="B704" s="9"/>
      <c r="C704" s="9"/>
      <c r="D704" s="9"/>
      <c r="E704" s="9"/>
      <c r="F704" s="9"/>
      <c r="G704" s="9"/>
      <c r="H704" s="9"/>
      <c r="I704" s="9"/>
      <c r="J704" s="10"/>
      <c r="K704" s="9"/>
      <c r="L704" s="9"/>
      <c r="M704" s="9"/>
      <c r="N704" s="9"/>
      <c r="O704" s="9"/>
      <c r="P704" s="9"/>
      <c r="Q704" s="9"/>
      <c r="R704" s="9"/>
      <c r="S704" s="9"/>
      <c r="T704" s="9"/>
      <c r="U704" s="9"/>
      <c r="V704" s="9"/>
      <c r="W704" s="9"/>
      <c r="X704" s="9"/>
      <c r="Y704" s="9"/>
      <c r="Z704" s="9"/>
    </row>
    <row r="705" spans="1:26" ht="12.75" customHeight="1" x14ac:dyDescent="0.3">
      <c r="A705" s="9"/>
      <c r="B705" s="9"/>
      <c r="C705" s="9"/>
      <c r="D705" s="9"/>
      <c r="E705" s="9"/>
      <c r="F705" s="9"/>
      <c r="G705" s="9"/>
      <c r="H705" s="9"/>
      <c r="I705" s="9"/>
      <c r="J705" s="10"/>
      <c r="K705" s="9"/>
      <c r="L705" s="9"/>
      <c r="M705" s="9"/>
      <c r="N705" s="9"/>
      <c r="O705" s="9"/>
      <c r="P705" s="9"/>
      <c r="Q705" s="9"/>
      <c r="R705" s="9"/>
      <c r="S705" s="9"/>
      <c r="T705" s="9"/>
      <c r="U705" s="9"/>
      <c r="V705" s="9"/>
      <c r="W705" s="9"/>
      <c r="X705" s="9"/>
      <c r="Y705" s="9"/>
      <c r="Z705" s="9"/>
    </row>
    <row r="706" spans="1:26" ht="12.75" customHeight="1" x14ac:dyDescent="0.3">
      <c r="A706" s="9"/>
      <c r="B706" s="9"/>
      <c r="C706" s="9"/>
      <c r="D706" s="9"/>
      <c r="E706" s="9"/>
      <c r="F706" s="9"/>
      <c r="G706" s="9"/>
      <c r="H706" s="9"/>
      <c r="I706" s="9"/>
      <c r="J706" s="10"/>
      <c r="K706" s="9"/>
      <c r="L706" s="9"/>
      <c r="M706" s="9"/>
      <c r="N706" s="9"/>
      <c r="O706" s="9"/>
      <c r="P706" s="9"/>
      <c r="Q706" s="9"/>
      <c r="R706" s="9"/>
      <c r="S706" s="9"/>
      <c r="T706" s="9"/>
      <c r="U706" s="9"/>
      <c r="V706" s="9"/>
      <c r="W706" s="9"/>
      <c r="X706" s="9"/>
      <c r="Y706" s="9"/>
      <c r="Z706" s="9"/>
    </row>
    <row r="707" spans="1:26" ht="12.75" customHeight="1" x14ac:dyDescent="0.3">
      <c r="A707" s="9"/>
      <c r="B707" s="9"/>
      <c r="C707" s="9"/>
      <c r="D707" s="9"/>
      <c r="E707" s="9"/>
      <c r="F707" s="9"/>
      <c r="G707" s="9"/>
      <c r="H707" s="9"/>
      <c r="I707" s="9"/>
      <c r="J707" s="10"/>
      <c r="K707" s="9"/>
      <c r="L707" s="9"/>
      <c r="M707" s="9"/>
      <c r="N707" s="9"/>
      <c r="O707" s="9"/>
      <c r="P707" s="9"/>
      <c r="Q707" s="9"/>
      <c r="R707" s="9"/>
      <c r="S707" s="9"/>
      <c r="T707" s="9"/>
      <c r="U707" s="9"/>
      <c r="V707" s="9"/>
      <c r="W707" s="9"/>
      <c r="X707" s="9"/>
      <c r="Y707" s="9"/>
      <c r="Z707" s="9"/>
    </row>
    <row r="708" spans="1:26" ht="12.75" customHeight="1" x14ac:dyDescent="0.3">
      <c r="A708" s="9"/>
      <c r="B708" s="9"/>
      <c r="C708" s="9"/>
      <c r="D708" s="9"/>
      <c r="E708" s="9"/>
      <c r="F708" s="9"/>
      <c r="G708" s="9"/>
      <c r="H708" s="9"/>
      <c r="I708" s="9"/>
      <c r="J708" s="10"/>
      <c r="K708" s="9"/>
      <c r="L708" s="9"/>
      <c r="M708" s="9"/>
      <c r="N708" s="9"/>
      <c r="O708" s="9"/>
      <c r="P708" s="9"/>
      <c r="Q708" s="9"/>
      <c r="R708" s="9"/>
      <c r="S708" s="9"/>
      <c r="T708" s="9"/>
      <c r="U708" s="9"/>
      <c r="V708" s="9"/>
      <c r="W708" s="9"/>
      <c r="X708" s="9"/>
      <c r="Y708" s="9"/>
      <c r="Z708" s="9"/>
    </row>
    <row r="709" spans="1:26" ht="12.75" customHeight="1" x14ac:dyDescent="0.3">
      <c r="A709" s="9"/>
      <c r="B709" s="9"/>
      <c r="C709" s="9"/>
      <c r="D709" s="9"/>
      <c r="E709" s="9"/>
      <c r="F709" s="9"/>
      <c r="G709" s="9"/>
      <c r="H709" s="9"/>
      <c r="I709" s="9"/>
      <c r="J709" s="10"/>
      <c r="K709" s="9"/>
      <c r="L709" s="9"/>
      <c r="M709" s="9"/>
      <c r="N709" s="9"/>
      <c r="O709" s="9"/>
      <c r="P709" s="9"/>
      <c r="Q709" s="9"/>
      <c r="R709" s="9"/>
      <c r="S709" s="9"/>
      <c r="T709" s="9"/>
      <c r="U709" s="9"/>
      <c r="V709" s="9"/>
      <c r="W709" s="9"/>
      <c r="X709" s="9"/>
      <c r="Y709" s="9"/>
      <c r="Z709" s="9"/>
    </row>
    <row r="710" spans="1:26" ht="12.75" customHeight="1" x14ac:dyDescent="0.3">
      <c r="A710" s="9"/>
      <c r="B710" s="9"/>
      <c r="C710" s="9"/>
      <c r="D710" s="9"/>
      <c r="E710" s="9"/>
      <c r="F710" s="9"/>
      <c r="G710" s="9"/>
      <c r="H710" s="9"/>
      <c r="I710" s="9"/>
      <c r="J710" s="10"/>
      <c r="K710" s="9"/>
      <c r="L710" s="9"/>
      <c r="M710" s="9"/>
      <c r="N710" s="9"/>
      <c r="O710" s="9"/>
      <c r="P710" s="9"/>
      <c r="Q710" s="9"/>
      <c r="R710" s="9"/>
      <c r="S710" s="9"/>
      <c r="T710" s="9"/>
      <c r="U710" s="9"/>
      <c r="V710" s="9"/>
      <c r="W710" s="9"/>
      <c r="X710" s="9"/>
      <c r="Y710" s="9"/>
      <c r="Z710" s="9"/>
    </row>
    <row r="711" spans="1:26" ht="12.75" customHeight="1" x14ac:dyDescent="0.3">
      <c r="A711" s="9"/>
      <c r="B711" s="9"/>
      <c r="C711" s="9"/>
      <c r="D711" s="9"/>
      <c r="E711" s="9"/>
      <c r="F711" s="9"/>
      <c r="G711" s="9"/>
      <c r="H711" s="9"/>
      <c r="I711" s="9"/>
      <c r="J711" s="10"/>
      <c r="K711" s="9"/>
      <c r="L711" s="9"/>
      <c r="M711" s="9"/>
      <c r="N711" s="9"/>
      <c r="O711" s="9"/>
      <c r="P711" s="9"/>
      <c r="Q711" s="9"/>
      <c r="R711" s="9"/>
      <c r="S711" s="9"/>
      <c r="T711" s="9"/>
      <c r="U711" s="9"/>
      <c r="V711" s="9"/>
      <c r="W711" s="9"/>
      <c r="X711" s="9"/>
      <c r="Y711" s="9"/>
      <c r="Z711" s="9"/>
    </row>
    <row r="712" spans="1:26" ht="12.75" customHeight="1" x14ac:dyDescent="0.3">
      <c r="A712" s="9"/>
      <c r="B712" s="9"/>
      <c r="C712" s="9"/>
      <c r="D712" s="9"/>
      <c r="E712" s="9"/>
      <c r="F712" s="9"/>
      <c r="G712" s="9"/>
      <c r="H712" s="9"/>
      <c r="I712" s="9"/>
      <c r="J712" s="10"/>
      <c r="K712" s="9"/>
      <c r="L712" s="9"/>
      <c r="M712" s="9"/>
      <c r="N712" s="9"/>
      <c r="O712" s="9"/>
      <c r="P712" s="9"/>
      <c r="Q712" s="9"/>
      <c r="R712" s="9"/>
      <c r="S712" s="9"/>
      <c r="T712" s="9"/>
      <c r="U712" s="9"/>
      <c r="V712" s="9"/>
      <c r="W712" s="9"/>
      <c r="X712" s="9"/>
      <c r="Y712" s="9"/>
      <c r="Z712" s="9"/>
    </row>
    <row r="713" spans="1:26" ht="12.75" customHeight="1" x14ac:dyDescent="0.3">
      <c r="A713" s="9"/>
      <c r="B713" s="9"/>
      <c r="C713" s="9"/>
      <c r="D713" s="9"/>
      <c r="E713" s="9"/>
      <c r="F713" s="9"/>
      <c r="G713" s="9"/>
      <c r="H713" s="9"/>
      <c r="I713" s="9"/>
      <c r="J713" s="10"/>
      <c r="K713" s="9"/>
      <c r="L713" s="9"/>
      <c r="M713" s="9"/>
      <c r="N713" s="9"/>
      <c r="O713" s="9"/>
      <c r="P713" s="9"/>
      <c r="Q713" s="9"/>
      <c r="R713" s="9"/>
      <c r="S713" s="9"/>
      <c r="T713" s="9"/>
      <c r="U713" s="9"/>
      <c r="V713" s="9"/>
      <c r="W713" s="9"/>
      <c r="X713" s="9"/>
      <c r="Y713" s="9"/>
      <c r="Z713" s="9"/>
    </row>
    <row r="714" spans="1:26" ht="12.75" customHeight="1" x14ac:dyDescent="0.3">
      <c r="A714" s="9"/>
      <c r="B714" s="9"/>
      <c r="C714" s="9"/>
      <c r="D714" s="9"/>
      <c r="E714" s="9"/>
      <c r="F714" s="9"/>
      <c r="G714" s="9"/>
      <c r="H714" s="9"/>
      <c r="I714" s="9"/>
      <c r="J714" s="10"/>
      <c r="K714" s="9"/>
      <c r="L714" s="9"/>
      <c r="M714" s="9"/>
      <c r="N714" s="9"/>
      <c r="O714" s="9"/>
      <c r="P714" s="9"/>
      <c r="Q714" s="9"/>
      <c r="R714" s="9"/>
      <c r="S714" s="9"/>
      <c r="T714" s="9"/>
      <c r="U714" s="9"/>
      <c r="V714" s="9"/>
      <c r="W714" s="9"/>
      <c r="X714" s="9"/>
      <c r="Y714" s="9"/>
      <c r="Z714" s="9"/>
    </row>
    <row r="715" spans="1:26" ht="12.75" customHeight="1" x14ac:dyDescent="0.3">
      <c r="A715" s="9"/>
      <c r="B715" s="9"/>
      <c r="C715" s="9"/>
      <c r="D715" s="9"/>
      <c r="E715" s="9"/>
      <c r="F715" s="9"/>
      <c r="G715" s="9"/>
      <c r="H715" s="9"/>
      <c r="I715" s="9"/>
      <c r="J715" s="10"/>
      <c r="K715" s="9"/>
      <c r="L715" s="9"/>
      <c r="M715" s="9"/>
      <c r="N715" s="9"/>
      <c r="O715" s="9"/>
      <c r="P715" s="9"/>
      <c r="Q715" s="9"/>
      <c r="R715" s="9"/>
      <c r="S715" s="9"/>
      <c r="T715" s="9"/>
      <c r="U715" s="9"/>
      <c r="V715" s="9"/>
      <c r="W715" s="9"/>
      <c r="X715" s="9"/>
      <c r="Y715" s="9"/>
      <c r="Z715" s="9"/>
    </row>
    <row r="716" spans="1:26" ht="12.75" customHeight="1" x14ac:dyDescent="0.3">
      <c r="A716" s="9"/>
      <c r="B716" s="9"/>
      <c r="C716" s="9"/>
      <c r="D716" s="9"/>
      <c r="E716" s="9"/>
      <c r="F716" s="9"/>
      <c r="G716" s="9"/>
      <c r="H716" s="9"/>
      <c r="I716" s="9"/>
      <c r="J716" s="10"/>
      <c r="K716" s="9"/>
      <c r="L716" s="9"/>
      <c r="M716" s="9"/>
      <c r="N716" s="9"/>
      <c r="O716" s="9"/>
      <c r="P716" s="9"/>
      <c r="Q716" s="9"/>
      <c r="R716" s="9"/>
      <c r="S716" s="9"/>
      <c r="T716" s="9"/>
      <c r="U716" s="9"/>
      <c r="V716" s="9"/>
      <c r="W716" s="9"/>
      <c r="X716" s="9"/>
      <c r="Y716" s="9"/>
      <c r="Z716" s="9"/>
    </row>
    <row r="717" spans="1:26" ht="12.75" customHeight="1" x14ac:dyDescent="0.3">
      <c r="A717" s="9"/>
      <c r="B717" s="9"/>
      <c r="C717" s="9"/>
      <c r="D717" s="9"/>
      <c r="E717" s="9"/>
      <c r="F717" s="9"/>
      <c r="G717" s="9"/>
      <c r="H717" s="9"/>
      <c r="I717" s="9"/>
      <c r="J717" s="10"/>
      <c r="K717" s="9"/>
      <c r="L717" s="9"/>
      <c r="M717" s="9"/>
      <c r="N717" s="9"/>
      <c r="O717" s="9"/>
      <c r="P717" s="9"/>
      <c r="Q717" s="9"/>
      <c r="R717" s="9"/>
      <c r="S717" s="9"/>
      <c r="T717" s="9"/>
      <c r="U717" s="9"/>
      <c r="V717" s="9"/>
      <c r="W717" s="9"/>
      <c r="X717" s="9"/>
      <c r="Y717" s="9"/>
      <c r="Z717" s="9"/>
    </row>
    <row r="718" spans="1:26" ht="12.75" customHeight="1" x14ac:dyDescent="0.3">
      <c r="A718" s="9"/>
      <c r="B718" s="9"/>
      <c r="C718" s="9"/>
      <c r="D718" s="9"/>
      <c r="E718" s="9"/>
      <c r="F718" s="9"/>
      <c r="G718" s="9"/>
      <c r="H718" s="9"/>
      <c r="I718" s="9"/>
      <c r="J718" s="10"/>
      <c r="K718" s="9"/>
      <c r="L718" s="9"/>
      <c r="M718" s="9"/>
      <c r="N718" s="9"/>
      <c r="O718" s="9"/>
      <c r="P718" s="9"/>
      <c r="Q718" s="9"/>
      <c r="R718" s="9"/>
      <c r="S718" s="9"/>
      <c r="T718" s="9"/>
      <c r="U718" s="9"/>
      <c r="V718" s="9"/>
      <c r="W718" s="9"/>
      <c r="X718" s="9"/>
      <c r="Y718" s="9"/>
      <c r="Z718" s="9"/>
    </row>
    <row r="719" spans="1:26" ht="12.75" customHeight="1" x14ac:dyDescent="0.3">
      <c r="A719" s="9"/>
      <c r="B719" s="9"/>
      <c r="C719" s="9"/>
      <c r="D719" s="9"/>
      <c r="E719" s="9"/>
      <c r="F719" s="9"/>
      <c r="G719" s="9"/>
      <c r="H719" s="9"/>
      <c r="I719" s="9"/>
      <c r="J719" s="10"/>
      <c r="K719" s="9"/>
      <c r="L719" s="9"/>
      <c r="M719" s="9"/>
      <c r="N719" s="9"/>
      <c r="O719" s="9"/>
      <c r="P719" s="9"/>
      <c r="Q719" s="9"/>
      <c r="R719" s="9"/>
      <c r="S719" s="9"/>
      <c r="T719" s="9"/>
      <c r="U719" s="9"/>
      <c r="V719" s="9"/>
      <c r="W719" s="9"/>
      <c r="X719" s="9"/>
      <c r="Y719" s="9"/>
      <c r="Z719" s="9"/>
    </row>
    <row r="720" spans="1:26" ht="12.75" customHeight="1" x14ac:dyDescent="0.3">
      <c r="A720" s="9"/>
      <c r="B720" s="9"/>
      <c r="C720" s="9"/>
      <c r="D720" s="9"/>
      <c r="E720" s="9"/>
      <c r="F720" s="9"/>
      <c r="G720" s="9"/>
      <c r="H720" s="9"/>
      <c r="I720" s="9"/>
      <c r="J720" s="10"/>
      <c r="K720" s="9"/>
      <c r="L720" s="9"/>
      <c r="M720" s="9"/>
      <c r="N720" s="9"/>
      <c r="O720" s="9"/>
      <c r="P720" s="9"/>
      <c r="Q720" s="9"/>
      <c r="R720" s="9"/>
      <c r="S720" s="9"/>
      <c r="T720" s="9"/>
      <c r="U720" s="9"/>
      <c r="V720" s="9"/>
      <c r="W720" s="9"/>
      <c r="X720" s="9"/>
      <c r="Y720" s="9"/>
      <c r="Z720" s="9"/>
    </row>
    <row r="721" spans="1:26" ht="12.75" customHeight="1" x14ac:dyDescent="0.3">
      <c r="A721" s="9"/>
      <c r="B721" s="9"/>
      <c r="C721" s="9"/>
      <c r="D721" s="9"/>
      <c r="E721" s="9"/>
      <c r="F721" s="9"/>
      <c r="G721" s="9"/>
      <c r="H721" s="9"/>
      <c r="I721" s="9"/>
      <c r="J721" s="10"/>
      <c r="K721" s="9"/>
      <c r="L721" s="9"/>
      <c r="M721" s="9"/>
      <c r="N721" s="9"/>
      <c r="O721" s="9"/>
      <c r="P721" s="9"/>
      <c r="Q721" s="9"/>
      <c r="R721" s="9"/>
      <c r="S721" s="9"/>
      <c r="T721" s="9"/>
      <c r="U721" s="9"/>
      <c r="V721" s="9"/>
      <c r="W721" s="9"/>
      <c r="X721" s="9"/>
      <c r="Y721" s="9"/>
      <c r="Z721" s="9"/>
    </row>
    <row r="722" spans="1:26" ht="12.75" customHeight="1" x14ac:dyDescent="0.3">
      <c r="A722" s="9"/>
      <c r="B722" s="9"/>
      <c r="C722" s="9"/>
      <c r="D722" s="9"/>
      <c r="E722" s="9"/>
      <c r="F722" s="9"/>
      <c r="G722" s="9"/>
      <c r="H722" s="9"/>
      <c r="I722" s="9"/>
      <c r="J722" s="10"/>
      <c r="K722" s="9"/>
      <c r="L722" s="9"/>
      <c r="M722" s="9"/>
      <c r="N722" s="9"/>
      <c r="O722" s="9"/>
      <c r="P722" s="9"/>
      <c r="Q722" s="9"/>
      <c r="R722" s="9"/>
      <c r="S722" s="9"/>
      <c r="T722" s="9"/>
      <c r="U722" s="9"/>
      <c r="V722" s="9"/>
      <c r="W722" s="9"/>
      <c r="X722" s="9"/>
      <c r="Y722" s="9"/>
      <c r="Z722" s="9"/>
    </row>
    <row r="723" spans="1:26" ht="12.75" customHeight="1" x14ac:dyDescent="0.3">
      <c r="A723" s="9"/>
      <c r="B723" s="9"/>
      <c r="C723" s="9"/>
      <c r="D723" s="9"/>
      <c r="E723" s="9"/>
      <c r="F723" s="9"/>
      <c r="G723" s="9"/>
      <c r="H723" s="9"/>
      <c r="I723" s="9"/>
      <c r="J723" s="10"/>
      <c r="K723" s="9"/>
      <c r="L723" s="9"/>
      <c r="M723" s="9"/>
      <c r="N723" s="9"/>
      <c r="O723" s="9"/>
      <c r="P723" s="9"/>
      <c r="Q723" s="9"/>
      <c r="R723" s="9"/>
      <c r="S723" s="9"/>
      <c r="T723" s="9"/>
      <c r="U723" s="9"/>
      <c r="V723" s="9"/>
      <c r="W723" s="9"/>
      <c r="X723" s="9"/>
      <c r="Y723" s="9"/>
      <c r="Z723" s="9"/>
    </row>
    <row r="724" spans="1:26" ht="12.75" customHeight="1" x14ac:dyDescent="0.3">
      <c r="A724" s="9"/>
      <c r="B724" s="9"/>
      <c r="C724" s="9"/>
      <c r="D724" s="9"/>
      <c r="E724" s="9"/>
      <c r="F724" s="9"/>
      <c r="G724" s="9"/>
      <c r="H724" s="9"/>
      <c r="I724" s="9"/>
      <c r="J724" s="10"/>
      <c r="K724" s="9"/>
      <c r="L724" s="9"/>
      <c r="M724" s="9"/>
      <c r="N724" s="9"/>
      <c r="O724" s="9"/>
      <c r="P724" s="9"/>
      <c r="Q724" s="9"/>
      <c r="R724" s="9"/>
      <c r="S724" s="9"/>
      <c r="T724" s="9"/>
      <c r="U724" s="9"/>
      <c r="V724" s="9"/>
      <c r="W724" s="9"/>
      <c r="X724" s="9"/>
      <c r="Y724" s="9"/>
      <c r="Z724" s="9"/>
    </row>
    <row r="725" spans="1:26" ht="12.75" customHeight="1" x14ac:dyDescent="0.3">
      <c r="A725" s="9"/>
      <c r="B725" s="9"/>
      <c r="C725" s="9"/>
      <c r="D725" s="9"/>
      <c r="E725" s="9"/>
      <c r="F725" s="9"/>
      <c r="G725" s="9"/>
      <c r="H725" s="9"/>
      <c r="I725" s="9"/>
      <c r="J725" s="10"/>
      <c r="K725" s="9"/>
      <c r="L725" s="9"/>
      <c r="M725" s="9"/>
      <c r="N725" s="9"/>
      <c r="O725" s="9"/>
      <c r="P725" s="9"/>
      <c r="Q725" s="9"/>
      <c r="R725" s="9"/>
      <c r="S725" s="9"/>
      <c r="T725" s="9"/>
      <c r="U725" s="9"/>
      <c r="V725" s="9"/>
      <c r="W725" s="9"/>
      <c r="X725" s="9"/>
      <c r="Y725" s="9"/>
      <c r="Z725" s="9"/>
    </row>
    <row r="726" spans="1:26" ht="12.75" customHeight="1" x14ac:dyDescent="0.3">
      <c r="A726" s="9"/>
      <c r="B726" s="9"/>
      <c r="C726" s="9"/>
      <c r="D726" s="9"/>
      <c r="E726" s="9"/>
      <c r="F726" s="9"/>
      <c r="G726" s="9"/>
      <c r="H726" s="9"/>
      <c r="I726" s="9"/>
      <c r="J726" s="10"/>
      <c r="K726" s="9"/>
      <c r="L726" s="9"/>
      <c r="M726" s="9"/>
      <c r="N726" s="9"/>
      <c r="O726" s="9"/>
      <c r="P726" s="9"/>
      <c r="Q726" s="9"/>
      <c r="R726" s="9"/>
      <c r="S726" s="9"/>
      <c r="T726" s="9"/>
      <c r="U726" s="9"/>
      <c r="V726" s="9"/>
      <c r="W726" s="9"/>
      <c r="X726" s="9"/>
      <c r="Y726" s="9"/>
      <c r="Z726" s="9"/>
    </row>
    <row r="727" spans="1:26" ht="12.75" customHeight="1" x14ac:dyDescent="0.3">
      <c r="A727" s="9"/>
      <c r="B727" s="9"/>
      <c r="C727" s="9"/>
      <c r="D727" s="9"/>
      <c r="E727" s="9"/>
      <c r="F727" s="9"/>
      <c r="G727" s="9"/>
      <c r="H727" s="9"/>
      <c r="I727" s="9"/>
      <c r="J727" s="10"/>
      <c r="K727" s="9"/>
      <c r="L727" s="9"/>
      <c r="M727" s="9"/>
      <c r="N727" s="9"/>
      <c r="O727" s="9"/>
      <c r="P727" s="9"/>
      <c r="Q727" s="9"/>
      <c r="R727" s="9"/>
      <c r="S727" s="9"/>
      <c r="T727" s="9"/>
      <c r="U727" s="9"/>
      <c r="V727" s="9"/>
      <c r="W727" s="9"/>
      <c r="X727" s="9"/>
      <c r="Y727" s="9"/>
      <c r="Z727" s="9"/>
    </row>
    <row r="728" spans="1:26" ht="12.75" customHeight="1" x14ac:dyDescent="0.3">
      <c r="A728" s="9"/>
      <c r="B728" s="9"/>
      <c r="C728" s="9"/>
      <c r="D728" s="9"/>
      <c r="E728" s="9"/>
      <c r="F728" s="9"/>
      <c r="G728" s="9"/>
      <c r="H728" s="9"/>
      <c r="I728" s="9"/>
      <c r="J728" s="10"/>
      <c r="K728" s="9"/>
      <c r="L728" s="9"/>
      <c r="M728" s="9"/>
      <c r="N728" s="9"/>
      <c r="O728" s="9"/>
      <c r="P728" s="9"/>
      <c r="Q728" s="9"/>
      <c r="R728" s="9"/>
      <c r="S728" s="9"/>
      <c r="T728" s="9"/>
      <c r="U728" s="9"/>
      <c r="V728" s="9"/>
      <c r="W728" s="9"/>
      <c r="X728" s="9"/>
      <c r="Y728" s="9"/>
      <c r="Z728" s="9"/>
    </row>
    <row r="729" spans="1:26" ht="12.75" customHeight="1" x14ac:dyDescent="0.3">
      <c r="A729" s="9"/>
      <c r="B729" s="9"/>
      <c r="C729" s="9"/>
      <c r="D729" s="9"/>
      <c r="E729" s="9"/>
      <c r="F729" s="9"/>
      <c r="G729" s="9"/>
      <c r="H729" s="9"/>
      <c r="I729" s="9"/>
      <c r="J729" s="10"/>
      <c r="K729" s="9"/>
      <c r="L729" s="9"/>
      <c r="M729" s="9"/>
      <c r="N729" s="9"/>
      <c r="O729" s="9"/>
      <c r="P729" s="9"/>
      <c r="Q729" s="9"/>
      <c r="R729" s="9"/>
      <c r="S729" s="9"/>
      <c r="T729" s="9"/>
      <c r="U729" s="9"/>
      <c r="V729" s="9"/>
      <c r="W729" s="9"/>
      <c r="X729" s="9"/>
      <c r="Y729" s="9"/>
      <c r="Z729" s="9"/>
    </row>
    <row r="730" spans="1:26" ht="12.75" customHeight="1" x14ac:dyDescent="0.3">
      <c r="A730" s="9"/>
      <c r="B730" s="9"/>
      <c r="C730" s="9"/>
      <c r="D730" s="9"/>
      <c r="E730" s="9"/>
      <c r="F730" s="9"/>
      <c r="G730" s="9"/>
      <c r="H730" s="9"/>
      <c r="I730" s="9"/>
      <c r="J730" s="10"/>
      <c r="K730" s="9"/>
      <c r="L730" s="9"/>
      <c r="M730" s="9"/>
      <c r="N730" s="9"/>
      <c r="O730" s="9"/>
      <c r="P730" s="9"/>
      <c r="Q730" s="9"/>
      <c r="R730" s="9"/>
      <c r="S730" s="9"/>
      <c r="T730" s="9"/>
      <c r="U730" s="9"/>
      <c r="V730" s="9"/>
      <c r="W730" s="9"/>
      <c r="X730" s="9"/>
      <c r="Y730" s="9"/>
      <c r="Z730" s="9"/>
    </row>
    <row r="731" spans="1:26" ht="12.75" customHeight="1" x14ac:dyDescent="0.3">
      <c r="A731" s="9"/>
      <c r="B731" s="9"/>
      <c r="C731" s="9"/>
      <c r="D731" s="9"/>
      <c r="E731" s="9"/>
      <c r="F731" s="9"/>
      <c r="G731" s="9"/>
      <c r="H731" s="9"/>
      <c r="I731" s="9"/>
      <c r="J731" s="10"/>
      <c r="K731" s="9"/>
      <c r="L731" s="9"/>
      <c r="M731" s="9"/>
      <c r="N731" s="9"/>
      <c r="O731" s="9"/>
      <c r="P731" s="9"/>
      <c r="Q731" s="9"/>
      <c r="R731" s="9"/>
      <c r="S731" s="9"/>
      <c r="T731" s="9"/>
      <c r="U731" s="9"/>
      <c r="V731" s="9"/>
      <c r="W731" s="9"/>
      <c r="X731" s="9"/>
      <c r="Y731" s="9"/>
      <c r="Z731" s="9"/>
    </row>
    <row r="732" spans="1:26" ht="12.75" customHeight="1" x14ac:dyDescent="0.3">
      <c r="A732" s="9"/>
      <c r="B732" s="9"/>
      <c r="C732" s="9"/>
      <c r="D732" s="9"/>
      <c r="E732" s="9"/>
      <c r="F732" s="9"/>
      <c r="G732" s="9"/>
      <c r="H732" s="9"/>
      <c r="I732" s="9"/>
      <c r="J732" s="10"/>
      <c r="K732" s="9"/>
      <c r="L732" s="9"/>
      <c r="M732" s="9"/>
      <c r="N732" s="9"/>
      <c r="O732" s="9"/>
      <c r="P732" s="9"/>
      <c r="Q732" s="9"/>
      <c r="R732" s="9"/>
      <c r="S732" s="9"/>
      <c r="T732" s="9"/>
      <c r="U732" s="9"/>
      <c r="V732" s="9"/>
      <c r="W732" s="9"/>
      <c r="X732" s="9"/>
      <c r="Y732" s="9"/>
      <c r="Z732" s="9"/>
    </row>
    <row r="733" spans="1:26" ht="12.75" customHeight="1" x14ac:dyDescent="0.3">
      <c r="A733" s="9"/>
      <c r="B733" s="9"/>
      <c r="C733" s="9"/>
      <c r="D733" s="9"/>
      <c r="E733" s="9"/>
      <c r="F733" s="9"/>
      <c r="G733" s="9"/>
      <c r="H733" s="9"/>
      <c r="I733" s="9"/>
      <c r="J733" s="10"/>
      <c r="K733" s="9"/>
      <c r="L733" s="9"/>
      <c r="M733" s="9"/>
      <c r="N733" s="9"/>
      <c r="O733" s="9"/>
      <c r="P733" s="9"/>
      <c r="Q733" s="9"/>
      <c r="R733" s="9"/>
      <c r="S733" s="9"/>
      <c r="T733" s="9"/>
      <c r="U733" s="9"/>
      <c r="V733" s="9"/>
      <c r="W733" s="9"/>
      <c r="X733" s="9"/>
      <c r="Y733" s="9"/>
      <c r="Z733" s="9"/>
    </row>
    <row r="734" spans="1:26" ht="12.75" customHeight="1" x14ac:dyDescent="0.3">
      <c r="A734" s="9"/>
      <c r="B734" s="9"/>
      <c r="C734" s="9"/>
      <c r="D734" s="9"/>
      <c r="E734" s="9"/>
      <c r="F734" s="9"/>
      <c r="G734" s="9"/>
      <c r="H734" s="9"/>
      <c r="I734" s="9"/>
      <c r="J734" s="10"/>
      <c r="K734" s="9"/>
      <c r="L734" s="9"/>
      <c r="M734" s="9"/>
      <c r="N734" s="9"/>
      <c r="O734" s="9"/>
      <c r="P734" s="9"/>
      <c r="Q734" s="9"/>
      <c r="R734" s="9"/>
      <c r="S734" s="9"/>
      <c r="T734" s="9"/>
      <c r="U734" s="9"/>
      <c r="V734" s="9"/>
      <c r="W734" s="9"/>
      <c r="X734" s="9"/>
      <c r="Y734" s="9"/>
      <c r="Z734" s="9"/>
    </row>
    <row r="735" spans="1:26" ht="12.75" customHeight="1" x14ac:dyDescent="0.3">
      <c r="A735" s="9"/>
      <c r="B735" s="9"/>
      <c r="C735" s="9"/>
      <c r="D735" s="9"/>
      <c r="E735" s="9"/>
      <c r="F735" s="9"/>
      <c r="G735" s="9"/>
      <c r="H735" s="9"/>
      <c r="I735" s="9"/>
      <c r="J735" s="10"/>
      <c r="K735" s="9"/>
      <c r="L735" s="9"/>
      <c r="M735" s="9"/>
      <c r="N735" s="9"/>
      <c r="O735" s="9"/>
      <c r="P735" s="9"/>
      <c r="Q735" s="9"/>
      <c r="R735" s="9"/>
      <c r="S735" s="9"/>
      <c r="T735" s="9"/>
      <c r="U735" s="9"/>
      <c r="V735" s="9"/>
      <c r="W735" s="9"/>
      <c r="X735" s="9"/>
      <c r="Y735" s="9"/>
      <c r="Z735" s="9"/>
    </row>
    <row r="736" spans="1:26" ht="12.75" customHeight="1" x14ac:dyDescent="0.3">
      <c r="A736" s="9"/>
      <c r="B736" s="9"/>
      <c r="C736" s="9"/>
      <c r="D736" s="9"/>
      <c r="E736" s="9"/>
      <c r="F736" s="9"/>
      <c r="G736" s="9"/>
      <c r="H736" s="9"/>
      <c r="I736" s="9"/>
      <c r="J736" s="10"/>
      <c r="K736" s="9"/>
      <c r="L736" s="9"/>
      <c r="M736" s="9"/>
      <c r="N736" s="9"/>
      <c r="O736" s="9"/>
      <c r="P736" s="9"/>
      <c r="Q736" s="9"/>
      <c r="R736" s="9"/>
      <c r="S736" s="9"/>
      <c r="T736" s="9"/>
      <c r="U736" s="9"/>
      <c r="V736" s="9"/>
      <c r="W736" s="9"/>
      <c r="X736" s="9"/>
      <c r="Y736" s="9"/>
      <c r="Z736" s="9"/>
    </row>
    <row r="737" spans="1:26" ht="12.75" customHeight="1" x14ac:dyDescent="0.3">
      <c r="A737" s="9"/>
      <c r="B737" s="9"/>
      <c r="C737" s="9"/>
      <c r="D737" s="9"/>
      <c r="E737" s="9"/>
      <c r="F737" s="9"/>
      <c r="G737" s="9"/>
      <c r="H737" s="9"/>
      <c r="I737" s="9"/>
      <c r="J737" s="10"/>
      <c r="K737" s="9"/>
      <c r="L737" s="9"/>
      <c r="M737" s="9"/>
      <c r="N737" s="9"/>
      <c r="O737" s="9"/>
      <c r="P737" s="9"/>
      <c r="Q737" s="9"/>
      <c r="R737" s="9"/>
      <c r="S737" s="9"/>
      <c r="T737" s="9"/>
      <c r="U737" s="9"/>
      <c r="V737" s="9"/>
      <c r="W737" s="9"/>
      <c r="X737" s="9"/>
      <c r="Y737" s="9"/>
      <c r="Z737" s="9"/>
    </row>
    <row r="738" spans="1:26" ht="12.75" customHeight="1" x14ac:dyDescent="0.3">
      <c r="A738" s="9"/>
      <c r="B738" s="9"/>
      <c r="C738" s="9"/>
      <c r="D738" s="9"/>
      <c r="E738" s="9"/>
      <c r="F738" s="9"/>
      <c r="G738" s="9"/>
      <c r="H738" s="9"/>
      <c r="I738" s="9"/>
      <c r="J738" s="10"/>
      <c r="K738" s="9"/>
      <c r="L738" s="9"/>
      <c r="M738" s="9"/>
      <c r="N738" s="9"/>
      <c r="O738" s="9"/>
      <c r="P738" s="9"/>
      <c r="Q738" s="9"/>
      <c r="R738" s="9"/>
      <c r="S738" s="9"/>
      <c r="T738" s="9"/>
      <c r="U738" s="9"/>
      <c r="V738" s="9"/>
      <c r="W738" s="9"/>
      <c r="X738" s="9"/>
      <c r="Y738" s="9"/>
      <c r="Z738" s="9"/>
    </row>
    <row r="739" spans="1:26" ht="12.75" customHeight="1" x14ac:dyDescent="0.3">
      <c r="A739" s="9"/>
      <c r="B739" s="9"/>
      <c r="C739" s="9"/>
      <c r="D739" s="9"/>
      <c r="E739" s="9"/>
      <c r="F739" s="9"/>
      <c r="G739" s="9"/>
      <c r="H739" s="9"/>
      <c r="I739" s="9"/>
      <c r="J739" s="10"/>
      <c r="K739" s="9"/>
      <c r="L739" s="9"/>
      <c r="M739" s="9"/>
      <c r="N739" s="9"/>
      <c r="O739" s="9"/>
      <c r="P739" s="9"/>
      <c r="Q739" s="9"/>
      <c r="R739" s="9"/>
      <c r="S739" s="9"/>
      <c r="T739" s="9"/>
      <c r="U739" s="9"/>
      <c r="V739" s="9"/>
      <c r="W739" s="9"/>
      <c r="X739" s="9"/>
      <c r="Y739" s="9"/>
      <c r="Z739" s="9"/>
    </row>
    <row r="740" spans="1:26" ht="12.75" customHeight="1" x14ac:dyDescent="0.3">
      <c r="A740" s="9"/>
      <c r="B740" s="9"/>
      <c r="C740" s="9"/>
      <c r="D740" s="9"/>
      <c r="E740" s="9"/>
      <c r="F740" s="9"/>
      <c r="G740" s="9"/>
      <c r="H740" s="9"/>
      <c r="I740" s="9"/>
      <c r="J740" s="10"/>
      <c r="K740" s="9"/>
      <c r="L740" s="9"/>
      <c r="M740" s="9"/>
      <c r="N740" s="9"/>
      <c r="O740" s="9"/>
      <c r="P740" s="9"/>
      <c r="Q740" s="9"/>
      <c r="R740" s="9"/>
      <c r="S740" s="9"/>
      <c r="T740" s="9"/>
      <c r="U740" s="9"/>
      <c r="V740" s="9"/>
      <c r="W740" s="9"/>
      <c r="X740" s="9"/>
      <c r="Y740" s="9"/>
      <c r="Z740" s="9"/>
    </row>
    <row r="741" spans="1:26" ht="12.75" customHeight="1" x14ac:dyDescent="0.3">
      <c r="A741" s="9"/>
      <c r="B741" s="9"/>
      <c r="C741" s="9"/>
      <c r="D741" s="9"/>
      <c r="E741" s="9"/>
      <c r="F741" s="9"/>
      <c r="G741" s="9"/>
      <c r="H741" s="9"/>
      <c r="I741" s="9"/>
      <c r="J741" s="10"/>
      <c r="K741" s="9"/>
      <c r="L741" s="9"/>
      <c r="M741" s="9"/>
      <c r="N741" s="9"/>
      <c r="O741" s="9"/>
      <c r="P741" s="9"/>
      <c r="Q741" s="9"/>
      <c r="R741" s="9"/>
      <c r="S741" s="9"/>
      <c r="T741" s="9"/>
      <c r="U741" s="9"/>
      <c r="V741" s="9"/>
      <c r="W741" s="9"/>
      <c r="X741" s="9"/>
      <c r="Y741" s="9"/>
      <c r="Z741" s="9"/>
    </row>
    <row r="742" spans="1:26" ht="12.75" customHeight="1" x14ac:dyDescent="0.3">
      <c r="A742" s="9"/>
      <c r="B742" s="9"/>
      <c r="C742" s="9"/>
      <c r="D742" s="9"/>
      <c r="E742" s="9"/>
      <c r="F742" s="9"/>
      <c r="G742" s="9"/>
      <c r="H742" s="9"/>
      <c r="I742" s="9"/>
      <c r="J742" s="10"/>
      <c r="K742" s="9"/>
      <c r="L742" s="9"/>
      <c r="M742" s="9"/>
      <c r="N742" s="9"/>
      <c r="O742" s="9"/>
      <c r="P742" s="9"/>
      <c r="Q742" s="9"/>
      <c r="R742" s="9"/>
      <c r="S742" s="9"/>
      <c r="T742" s="9"/>
      <c r="U742" s="9"/>
      <c r="V742" s="9"/>
      <c r="W742" s="9"/>
      <c r="X742" s="9"/>
      <c r="Y742" s="9"/>
      <c r="Z742" s="9"/>
    </row>
    <row r="743" spans="1:26" ht="12.75" customHeight="1" x14ac:dyDescent="0.3">
      <c r="A743" s="9"/>
      <c r="B743" s="9"/>
      <c r="C743" s="9"/>
      <c r="D743" s="9"/>
      <c r="E743" s="9"/>
      <c r="F743" s="9"/>
      <c r="G743" s="9"/>
      <c r="H743" s="9"/>
      <c r="I743" s="9"/>
      <c r="J743" s="10"/>
      <c r="K743" s="9"/>
      <c r="L743" s="9"/>
      <c r="M743" s="9"/>
      <c r="N743" s="9"/>
      <c r="O743" s="9"/>
      <c r="P743" s="9"/>
      <c r="Q743" s="9"/>
      <c r="R743" s="9"/>
      <c r="S743" s="9"/>
      <c r="T743" s="9"/>
      <c r="U743" s="9"/>
      <c r="V743" s="9"/>
      <c r="W743" s="9"/>
      <c r="X743" s="9"/>
      <c r="Y743" s="9"/>
      <c r="Z743" s="9"/>
    </row>
    <row r="744" spans="1:26" ht="12.75" customHeight="1" x14ac:dyDescent="0.3">
      <c r="A744" s="9"/>
      <c r="B744" s="9"/>
      <c r="C744" s="9"/>
      <c r="D744" s="9"/>
      <c r="E744" s="9"/>
      <c r="F744" s="9"/>
      <c r="G744" s="9"/>
      <c r="H744" s="9"/>
      <c r="I744" s="9"/>
      <c r="J744" s="10"/>
      <c r="K744" s="9"/>
      <c r="L744" s="9"/>
      <c r="M744" s="9"/>
      <c r="N744" s="9"/>
      <c r="O744" s="9"/>
      <c r="P744" s="9"/>
      <c r="Q744" s="9"/>
      <c r="R744" s="9"/>
      <c r="S744" s="9"/>
      <c r="T744" s="9"/>
      <c r="U744" s="9"/>
      <c r="V744" s="9"/>
      <c r="W744" s="9"/>
      <c r="X744" s="9"/>
      <c r="Y744" s="9"/>
      <c r="Z744" s="9"/>
    </row>
    <row r="745" spans="1:26" ht="12.75" customHeight="1" x14ac:dyDescent="0.3">
      <c r="A745" s="9"/>
      <c r="B745" s="9"/>
      <c r="C745" s="9"/>
      <c r="D745" s="9"/>
      <c r="E745" s="9"/>
      <c r="F745" s="9"/>
      <c r="G745" s="9"/>
      <c r="H745" s="9"/>
      <c r="I745" s="9"/>
      <c r="J745" s="10"/>
      <c r="K745" s="9"/>
      <c r="L745" s="9"/>
      <c r="M745" s="9"/>
      <c r="N745" s="9"/>
      <c r="O745" s="9"/>
      <c r="P745" s="9"/>
      <c r="Q745" s="9"/>
      <c r="R745" s="9"/>
      <c r="S745" s="9"/>
      <c r="T745" s="9"/>
      <c r="U745" s="9"/>
      <c r="V745" s="9"/>
      <c r="W745" s="9"/>
      <c r="X745" s="9"/>
      <c r="Y745" s="9"/>
      <c r="Z745" s="9"/>
    </row>
    <row r="746" spans="1:26" ht="12.75" customHeight="1" x14ac:dyDescent="0.3">
      <c r="A746" s="9"/>
      <c r="B746" s="9"/>
      <c r="C746" s="9"/>
      <c r="D746" s="9"/>
      <c r="E746" s="9"/>
      <c r="F746" s="9"/>
      <c r="G746" s="9"/>
      <c r="H746" s="9"/>
      <c r="I746" s="9"/>
      <c r="J746" s="10"/>
      <c r="K746" s="9"/>
      <c r="L746" s="9"/>
      <c r="M746" s="9"/>
      <c r="N746" s="9"/>
      <c r="O746" s="9"/>
      <c r="P746" s="9"/>
      <c r="Q746" s="9"/>
      <c r="R746" s="9"/>
      <c r="S746" s="9"/>
      <c r="T746" s="9"/>
      <c r="U746" s="9"/>
      <c r="V746" s="9"/>
      <c r="W746" s="9"/>
      <c r="X746" s="9"/>
      <c r="Y746" s="9"/>
      <c r="Z746" s="9"/>
    </row>
    <row r="747" spans="1:26" ht="12.75" customHeight="1" x14ac:dyDescent="0.3">
      <c r="A747" s="9"/>
      <c r="B747" s="9"/>
      <c r="C747" s="9"/>
      <c r="D747" s="9"/>
      <c r="E747" s="9"/>
      <c r="F747" s="9"/>
      <c r="G747" s="9"/>
      <c r="H747" s="9"/>
      <c r="I747" s="9"/>
      <c r="J747" s="10"/>
      <c r="K747" s="9"/>
      <c r="L747" s="9"/>
      <c r="M747" s="9"/>
      <c r="N747" s="9"/>
      <c r="O747" s="9"/>
      <c r="P747" s="9"/>
      <c r="Q747" s="9"/>
      <c r="R747" s="9"/>
      <c r="S747" s="9"/>
      <c r="T747" s="9"/>
      <c r="U747" s="9"/>
      <c r="V747" s="9"/>
      <c r="W747" s="9"/>
      <c r="X747" s="9"/>
      <c r="Y747" s="9"/>
      <c r="Z747" s="9"/>
    </row>
    <row r="748" spans="1:26" ht="12.75" customHeight="1" x14ac:dyDescent="0.3">
      <c r="A748" s="9"/>
      <c r="B748" s="9"/>
      <c r="C748" s="9"/>
      <c r="D748" s="9"/>
      <c r="E748" s="9"/>
      <c r="F748" s="9"/>
      <c r="G748" s="9"/>
      <c r="H748" s="9"/>
      <c r="I748" s="9"/>
      <c r="J748" s="10"/>
      <c r="K748" s="9"/>
      <c r="L748" s="9"/>
      <c r="M748" s="9"/>
      <c r="N748" s="9"/>
      <c r="O748" s="9"/>
      <c r="P748" s="9"/>
      <c r="Q748" s="9"/>
      <c r="R748" s="9"/>
      <c r="S748" s="9"/>
      <c r="T748" s="9"/>
      <c r="U748" s="9"/>
      <c r="V748" s="9"/>
      <c r="W748" s="9"/>
      <c r="X748" s="9"/>
      <c r="Y748" s="9"/>
      <c r="Z748" s="9"/>
    </row>
    <row r="749" spans="1:26" ht="12.75" customHeight="1" x14ac:dyDescent="0.3">
      <c r="A749" s="9"/>
      <c r="B749" s="9"/>
      <c r="C749" s="9"/>
      <c r="D749" s="9"/>
      <c r="E749" s="9"/>
      <c r="F749" s="9"/>
      <c r="G749" s="9"/>
      <c r="H749" s="9"/>
      <c r="I749" s="9"/>
      <c r="J749" s="10"/>
      <c r="K749" s="9"/>
      <c r="L749" s="9"/>
      <c r="M749" s="9"/>
      <c r="N749" s="9"/>
      <c r="O749" s="9"/>
      <c r="P749" s="9"/>
      <c r="Q749" s="9"/>
      <c r="R749" s="9"/>
      <c r="S749" s="9"/>
      <c r="T749" s="9"/>
      <c r="U749" s="9"/>
      <c r="V749" s="9"/>
      <c r="W749" s="9"/>
      <c r="X749" s="9"/>
      <c r="Y749" s="9"/>
      <c r="Z749" s="9"/>
    </row>
    <row r="750" spans="1:26" ht="12.75" customHeight="1" x14ac:dyDescent="0.3">
      <c r="A750" s="9"/>
      <c r="B750" s="9"/>
      <c r="C750" s="9"/>
      <c r="D750" s="9"/>
      <c r="E750" s="9"/>
      <c r="F750" s="9"/>
      <c r="G750" s="9"/>
      <c r="H750" s="9"/>
      <c r="I750" s="9"/>
      <c r="J750" s="10"/>
      <c r="K750" s="9"/>
      <c r="L750" s="9"/>
      <c r="M750" s="9"/>
      <c r="N750" s="9"/>
      <c r="O750" s="9"/>
      <c r="P750" s="9"/>
      <c r="Q750" s="9"/>
      <c r="R750" s="9"/>
      <c r="S750" s="9"/>
      <c r="T750" s="9"/>
      <c r="U750" s="9"/>
      <c r="V750" s="9"/>
      <c r="W750" s="9"/>
      <c r="X750" s="9"/>
      <c r="Y750" s="9"/>
      <c r="Z750" s="9"/>
    </row>
    <row r="751" spans="1:26" ht="12.75" customHeight="1" x14ac:dyDescent="0.3">
      <c r="A751" s="9"/>
      <c r="B751" s="9"/>
      <c r="C751" s="9"/>
      <c r="D751" s="9"/>
      <c r="E751" s="9"/>
      <c r="F751" s="9"/>
      <c r="G751" s="9"/>
      <c r="H751" s="9"/>
      <c r="I751" s="9"/>
      <c r="J751" s="10"/>
      <c r="K751" s="9"/>
      <c r="L751" s="9"/>
      <c r="M751" s="9"/>
      <c r="N751" s="9"/>
      <c r="O751" s="9"/>
      <c r="P751" s="9"/>
      <c r="Q751" s="9"/>
      <c r="R751" s="9"/>
      <c r="S751" s="9"/>
      <c r="T751" s="9"/>
      <c r="U751" s="9"/>
      <c r="V751" s="9"/>
      <c r="W751" s="9"/>
      <c r="X751" s="9"/>
      <c r="Y751" s="9"/>
      <c r="Z751" s="9"/>
    </row>
    <row r="752" spans="1:26" ht="12.75" customHeight="1" x14ac:dyDescent="0.3">
      <c r="A752" s="9"/>
      <c r="B752" s="9"/>
      <c r="C752" s="9"/>
      <c r="D752" s="9"/>
      <c r="E752" s="9"/>
      <c r="F752" s="9"/>
      <c r="G752" s="9"/>
      <c r="H752" s="9"/>
      <c r="I752" s="9"/>
      <c r="J752" s="10"/>
      <c r="K752" s="9"/>
      <c r="L752" s="9"/>
      <c r="M752" s="9"/>
      <c r="N752" s="9"/>
      <c r="O752" s="9"/>
      <c r="P752" s="9"/>
      <c r="Q752" s="9"/>
      <c r="R752" s="9"/>
      <c r="S752" s="9"/>
      <c r="T752" s="9"/>
      <c r="U752" s="9"/>
      <c r="V752" s="9"/>
      <c r="W752" s="9"/>
      <c r="X752" s="9"/>
      <c r="Y752" s="9"/>
      <c r="Z752" s="9"/>
    </row>
    <row r="753" spans="1:26" ht="12.75" customHeight="1" x14ac:dyDescent="0.3">
      <c r="A753" s="9"/>
      <c r="B753" s="9"/>
      <c r="C753" s="9"/>
      <c r="D753" s="9"/>
      <c r="E753" s="9"/>
      <c r="F753" s="9"/>
      <c r="G753" s="9"/>
      <c r="H753" s="9"/>
      <c r="I753" s="9"/>
      <c r="J753" s="10"/>
      <c r="K753" s="9"/>
      <c r="L753" s="9"/>
      <c r="M753" s="9"/>
      <c r="N753" s="9"/>
      <c r="O753" s="9"/>
      <c r="P753" s="9"/>
      <c r="Q753" s="9"/>
      <c r="R753" s="9"/>
      <c r="S753" s="9"/>
      <c r="T753" s="9"/>
      <c r="U753" s="9"/>
      <c r="V753" s="9"/>
      <c r="W753" s="9"/>
      <c r="X753" s="9"/>
      <c r="Y753" s="9"/>
      <c r="Z753" s="9"/>
    </row>
    <row r="754" spans="1:26" ht="12.75" customHeight="1" x14ac:dyDescent="0.3">
      <c r="A754" s="9"/>
      <c r="B754" s="9"/>
      <c r="C754" s="9"/>
      <c r="D754" s="9"/>
      <c r="E754" s="9"/>
      <c r="F754" s="9"/>
      <c r="G754" s="9"/>
      <c r="H754" s="9"/>
      <c r="I754" s="9"/>
      <c r="J754" s="10"/>
      <c r="K754" s="9"/>
      <c r="L754" s="9"/>
      <c r="M754" s="9"/>
      <c r="N754" s="9"/>
      <c r="O754" s="9"/>
      <c r="P754" s="9"/>
      <c r="Q754" s="9"/>
      <c r="R754" s="9"/>
      <c r="S754" s="9"/>
      <c r="T754" s="9"/>
      <c r="U754" s="9"/>
      <c r="V754" s="9"/>
      <c r="W754" s="9"/>
      <c r="X754" s="9"/>
      <c r="Y754" s="9"/>
      <c r="Z754" s="9"/>
    </row>
    <row r="755" spans="1:26" ht="12.75" customHeight="1" x14ac:dyDescent="0.3">
      <c r="A755" s="9"/>
      <c r="B755" s="9"/>
      <c r="C755" s="9"/>
      <c r="D755" s="9"/>
      <c r="E755" s="9"/>
      <c r="F755" s="9"/>
      <c r="G755" s="9"/>
      <c r="H755" s="9"/>
      <c r="I755" s="9"/>
      <c r="J755" s="10"/>
      <c r="K755" s="9"/>
      <c r="L755" s="9"/>
      <c r="M755" s="9"/>
      <c r="N755" s="9"/>
      <c r="O755" s="9"/>
      <c r="P755" s="9"/>
      <c r="Q755" s="9"/>
      <c r="R755" s="9"/>
      <c r="S755" s="9"/>
      <c r="T755" s="9"/>
      <c r="U755" s="9"/>
      <c r="V755" s="9"/>
      <c r="W755" s="9"/>
      <c r="X755" s="9"/>
      <c r="Y755" s="9"/>
      <c r="Z755" s="9"/>
    </row>
    <row r="756" spans="1:26" ht="12.75" customHeight="1" x14ac:dyDescent="0.3">
      <c r="A756" s="9"/>
      <c r="B756" s="9"/>
      <c r="C756" s="9"/>
      <c r="D756" s="9"/>
      <c r="E756" s="9"/>
      <c r="F756" s="9"/>
      <c r="G756" s="9"/>
      <c r="H756" s="9"/>
      <c r="I756" s="9"/>
      <c r="J756" s="10"/>
      <c r="K756" s="9"/>
      <c r="L756" s="9"/>
      <c r="M756" s="9"/>
      <c r="N756" s="9"/>
      <c r="O756" s="9"/>
      <c r="P756" s="9"/>
      <c r="Q756" s="9"/>
      <c r="R756" s="9"/>
      <c r="S756" s="9"/>
      <c r="T756" s="9"/>
      <c r="U756" s="9"/>
      <c r="V756" s="9"/>
      <c r="W756" s="9"/>
      <c r="X756" s="9"/>
      <c r="Y756" s="9"/>
      <c r="Z756" s="9"/>
    </row>
    <row r="757" spans="1:26" ht="12.75" customHeight="1" x14ac:dyDescent="0.3">
      <c r="A757" s="9"/>
      <c r="B757" s="9"/>
      <c r="C757" s="9"/>
      <c r="D757" s="9"/>
      <c r="E757" s="9"/>
      <c r="F757" s="9"/>
      <c r="G757" s="9"/>
      <c r="H757" s="9"/>
      <c r="I757" s="9"/>
      <c r="J757" s="10"/>
      <c r="K757" s="9"/>
      <c r="L757" s="9"/>
      <c r="M757" s="9"/>
      <c r="N757" s="9"/>
      <c r="O757" s="9"/>
      <c r="P757" s="9"/>
      <c r="Q757" s="9"/>
      <c r="R757" s="9"/>
      <c r="S757" s="9"/>
      <c r="T757" s="9"/>
      <c r="U757" s="9"/>
      <c r="V757" s="9"/>
      <c r="W757" s="9"/>
      <c r="X757" s="9"/>
      <c r="Y757" s="9"/>
      <c r="Z757" s="9"/>
    </row>
    <row r="758" spans="1:26" ht="12.75" customHeight="1" x14ac:dyDescent="0.3">
      <c r="A758" s="9"/>
      <c r="B758" s="9"/>
      <c r="C758" s="9"/>
      <c r="D758" s="9"/>
      <c r="E758" s="9"/>
      <c r="F758" s="9"/>
      <c r="G758" s="9"/>
      <c r="H758" s="9"/>
      <c r="I758" s="9"/>
      <c r="J758" s="10"/>
      <c r="K758" s="9"/>
      <c r="L758" s="9"/>
      <c r="M758" s="9"/>
      <c r="N758" s="9"/>
      <c r="O758" s="9"/>
      <c r="P758" s="9"/>
      <c r="Q758" s="9"/>
      <c r="R758" s="9"/>
      <c r="S758" s="9"/>
      <c r="T758" s="9"/>
      <c r="U758" s="9"/>
      <c r="V758" s="9"/>
      <c r="W758" s="9"/>
      <c r="X758" s="9"/>
      <c r="Y758" s="9"/>
      <c r="Z758" s="9"/>
    </row>
    <row r="759" spans="1:26" ht="12.75" customHeight="1" x14ac:dyDescent="0.3">
      <c r="A759" s="9"/>
      <c r="B759" s="9"/>
      <c r="C759" s="9"/>
      <c r="D759" s="9"/>
      <c r="E759" s="9"/>
      <c r="F759" s="9"/>
      <c r="G759" s="9"/>
      <c r="H759" s="9"/>
      <c r="I759" s="9"/>
      <c r="J759" s="10"/>
      <c r="K759" s="9"/>
      <c r="L759" s="9"/>
      <c r="M759" s="9"/>
      <c r="N759" s="9"/>
      <c r="O759" s="9"/>
      <c r="P759" s="9"/>
      <c r="Q759" s="9"/>
      <c r="R759" s="9"/>
      <c r="S759" s="9"/>
      <c r="T759" s="9"/>
      <c r="U759" s="9"/>
      <c r="V759" s="9"/>
      <c r="W759" s="9"/>
      <c r="X759" s="9"/>
      <c r="Y759" s="9"/>
      <c r="Z759" s="9"/>
    </row>
    <row r="760" spans="1:26" ht="12.75" customHeight="1" x14ac:dyDescent="0.3">
      <c r="A760" s="9"/>
      <c r="B760" s="9"/>
      <c r="C760" s="9"/>
      <c r="D760" s="9"/>
      <c r="E760" s="9"/>
      <c r="F760" s="9"/>
      <c r="G760" s="9"/>
      <c r="H760" s="9"/>
      <c r="I760" s="9"/>
      <c r="J760" s="10"/>
      <c r="K760" s="9"/>
      <c r="L760" s="9"/>
      <c r="M760" s="9"/>
      <c r="N760" s="9"/>
      <c r="O760" s="9"/>
      <c r="P760" s="9"/>
      <c r="Q760" s="9"/>
      <c r="R760" s="9"/>
      <c r="S760" s="9"/>
      <c r="T760" s="9"/>
      <c r="U760" s="9"/>
      <c r="V760" s="9"/>
      <c r="W760" s="9"/>
      <c r="X760" s="9"/>
      <c r="Y760" s="9"/>
      <c r="Z760" s="9"/>
    </row>
    <row r="761" spans="1:26" ht="12.75" customHeight="1" x14ac:dyDescent="0.3">
      <c r="A761" s="9"/>
      <c r="B761" s="9"/>
      <c r="C761" s="9"/>
      <c r="D761" s="9"/>
      <c r="E761" s="9"/>
      <c r="F761" s="9"/>
      <c r="G761" s="9"/>
      <c r="H761" s="9"/>
      <c r="I761" s="9"/>
      <c r="J761" s="10"/>
      <c r="K761" s="9"/>
      <c r="L761" s="9"/>
      <c r="M761" s="9"/>
      <c r="N761" s="9"/>
      <c r="O761" s="9"/>
      <c r="P761" s="9"/>
      <c r="Q761" s="9"/>
      <c r="R761" s="9"/>
      <c r="S761" s="9"/>
      <c r="T761" s="9"/>
      <c r="U761" s="9"/>
      <c r="V761" s="9"/>
      <c r="W761" s="9"/>
      <c r="X761" s="9"/>
      <c r="Y761" s="9"/>
      <c r="Z761" s="9"/>
    </row>
    <row r="762" spans="1:26" ht="12.75" customHeight="1" x14ac:dyDescent="0.3">
      <c r="A762" s="9"/>
      <c r="B762" s="9"/>
      <c r="C762" s="9"/>
      <c r="D762" s="9"/>
      <c r="E762" s="9"/>
      <c r="F762" s="9"/>
      <c r="G762" s="9"/>
      <c r="H762" s="9"/>
      <c r="I762" s="9"/>
      <c r="J762" s="10"/>
      <c r="K762" s="9"/>
      <c r="L762" s="9"/>
      <c r="M762" s="9"/>
      <c r="N762" s="9"/>
      <c r="O762" s="9"/>
      <c r="P762" s="9"/>
      <c r="Q762" s="9"/>
      <c r="R762" s="9"/>
      <c r="S762" s="9"/>
      <c r="T762" s="9"/>
      <c r="U762" s="9"/>
      <c r="V762" s="9"/>
      <c r="W762" s="9"/>
      <c r="X762" s="9"/>
      <c r="Y762" s="9"/>
      <c r="Z762" s="9"/>
    </row>
    <row r="763" spans="1:26" ht="12.75" customHeight="1" x14ac:dyDescent="0.3">
      <c r="A763" s="9"/>
      <c r="B763" s="9"/>
      <c r="C763" s="9"/>
      <c r="D763" s="9"/>
      <c r="E763" s="9"/>
      <c r="F763" s="9"/>
      <c r="G763" s="9"/>
      <c r="H763" s="9"/>
      <c r="I763" s="9"/>
      <c r="J763" s="10"/>
      <c r="K763" s="9"/>
      <c r="L763" s="9"/>
      <c r="M763" s="9"/>
      <c r="N763" s="9"/>
      <c r="O763" s="9"/>
      <c r="P763" s="9"/>
      <c r="Q763" s="9"/>
      <c r="R763" s="9"/>
      <c r="S763" s="9"/>
      <c r="T763" s="9"/>
      <c r="U763" s="9"/>
      <c r="V763" s="9"/>
      <c r="W763" s="9"/>
      <c r="X763" s="9"/>
      <c r="Y763" s="9"/>
      <c r="Z763" s="9"/>
    </row>
    <row r="764" spans="1:26" ht="12.75" customHeight="1" x14ac:dyDescent="0.3">
      <c r="A764" s="9"/>
      <c r="B764" s="9"/>
      <c r="C764" s="9"/>
      <c r="D764" s="9"/>
      <c r="E764" s="9"/>
      <c r="F764" s="9"/>
      <c r="G764" s="9"/>
      <c r="H764" s="9"/>
      <c r="I764" s="9"/>
      <c r="J764" s="10"/>
      <c r="K764" s="9"/>
      <c r="L764" s="9"/>
      <c r="M764" s="9"/>
      <c r="N764" s="9"/>
      <c r="O764" s="9"/>
      <c r="P764" s="9"/>
      <c r="Q764" s="9"/>
      <c r="R764" s="9"/>
      <c r="S764" s="9"/>
      <c r="T764" s="9"/>
      <c r="U764" s="9"/>
      <c r="V764" s="9"/>
      <c r="W764" s="9"/>
      <c r="X764" s="9"/>
      <c r="Y764" s="9"/>
      <c r="Z764" s="9"/>
    </row>
    <row r="765" spans="1:26" ht="12.75" customHeight="1" x14ac:dyDescent="0.3">
      <c r="A765" s="9"/>
      <c r="B765" s="9"/>
      <c r="C765" s="9"/>
      <c r="D765" s="9"/>
      <c r="E765" s="9"/>
      <c r="F765" s="9"/>
      <c r="G765" s="9"/>
      <c r="H765" s="9"/>
      <c r="I765" s="9"/>
      <c r="J765" s="10"/>
      <c r="K765" s="9"/>
      <c r="L765" s="9"/>
      <c r="M765" s="9"/>
      <c r="N765" s="9"/>
      <c r="O765" s="9"/>
      <c r="P765" s="9"/>
      <c r="Q765" s="9"/>
      <c r="R765" s="9"/>
      <c r="S765" s="9"/>
      <c r="T765" s="9"/>
      <c r="U765" s="9"/>
      <c r="V765" s="9"/>
      <c r="W765" s="9"/>
      <c r="X765" s="9"/>
      <c r="Y765" s="9"/>
      <c r="Z765" s="9"/>
    </row>
    <row r="766" spans="1:26" ht="12.75" customHeight="1" x14ac:dyDescent="0.3">
      <c r="A766" s="9"/>
      <c r="B766" s="9"/>
      <c r="C766" s="9"/>
      <c r="D766" s="9"/>
      <c r="E766" s="9"/>
      <c r="F766" s="9"/>
      <c r="G766" s="9"/>
      <c r="H766" s="9"/>
      <c r="I766" s="9"/>
      <c r="J766" s="10"/>
      <c r="K766" s="9"/>
      <c r="L766" s="9"/>
      <c r="M766" s="9"/>
      <c r="N766" s="9"/>
      <c r="O766" s="9"/>
      <c r="P766" s="9"/>
      <c r="Q766" s="9"/>
      <c r="R766" s="9"/>
      <c r="S766" s="9"/>
      <c r="T766" s="9"/>
      <c r="U766" s="9"/>
      <c r="V766" s="9"/>
      <c r="W766" s="9"/>
      <c r="X766" s="9"/>
      <c r="Y766" s="9"/>
      <c r="Z766" s="9"/>
    </row>
    <row r="767" spans="1:26" ht="12.75" customHeight="1" x14ac:dyDescent="0.3">
      <c r="A767" s="9"/>
      <c r="B767" s="9"/>
      <c r="C767" s="9"/>
      <c r="D767" s="9"/>
      <c r="E767" s="9"/>
      <c r="F767" s="9"/>
      <c r="G767" s="9"/>
      <c r="H767" s="9"/>
      <c r="I767" s="9"/>
      <c r="J767" s="10"/>
      <c r="K767" s="9"/>
      <c r="L767" s="9"/>
      <c r="M767" s="9"/>
      <c r="N767" s="9"/>
      <c r="O767" s="9"/>
      <c r="P767" s="9"/>
      <c r="Q767" s="9"/>
      <c r="R767" s="9"/>
      <c r="S767" s="9"/>
      <c r="T767" s="9"/>
      <c r="U767" s="9"/>
      <c r="V767" s="9"/>
      <c r="W767" s="9"/>
      <c r="X767" s="9"/>
      <c r="Y767" s="9"/>
      <c r="Z767" s="9"/>
    </row>
    <row r="768" spans="1:26" ht="12.75" customHeight="1" x14ac:dyDescent="0.3">
      <c r="A768" s="9"/>
      <c r="B768" s="9"/>
      <c r="C768" s="9"/>
      <c r="D768" s="9"/>
      <c r="E768" s="9"/>
      <c r="F768" s="9"/>
      <c r="G768" s="9"/>
      <c r="H768" s="9"/>
      <c r="I768" s="9"/>
      <c r="J768" s="10"/>
      <c r="K768" s="9"/>
      <c r="L768" s="9"/>
      <c r="M768" s="9"/>
      <c r="N768" s="9"/>
      <c r="O768" s="9"/>
      <c r="P768" s="9"/>
      <c r="Q768" s="9"/>
      <c r="R768" s="9"/>
      <c r="S768" s="9"/>
      <c r="T768" s="9"/>
      <c r="U768" s="9"/>
      <c r="V768" s="9"/>
      <c r="W768" s="9"/>
      <c r="X768" s="9"/>
      <c r="Y768" s="9"/>
      <c r="Z768" s="9"/>
    </row>
    <row r="769" spans="1:26" ht="12.75" customHeight="1" x14ac:dyDescent="0.3">
      <c r="A769" s="9"/>
      <c r="B769" s="9"/>
      <c r="C769" s="9"/>
      <c r="D769" s="9"/>
      <c r="E769" s="9"/>
      <c r="F769" s="9"/>
      <c r="G769" s="9"/>
      <c r="H769" s="9"/>
      <c r="I769" s="9"/>
      <c r="J769" s="10"/>
      <c r="K769" s="9"/>
      <c r="L769" s="9"/>
      <c r="M769" s="9"/>
      <c r="N769" s="9"/>
      <c r="O769" s="9"/>
      <c r="P769" s="9"/>
      <c r="Q769" s="9"/>
      <c r="R769" s="9"/>
      <c r="S769" s="9"/>
      <c r="T769" s="9"/>
      <c r="U769" s="9"/>
      <c r="V769" s="9"/>
      <c r="W769" s="9"/>
      <c r="X769" s="9"/>
      <c r="Y769" s="9"/>
      <c r="Z769" s="9"/>
    </row>
    <row r="770" spans="1:26" ht="12.75" customHeight="1" x14ac:dyDescent="0.3">
      <c r="A770" s="9"/>
      <c r="B770" s="9"/>
      <c r="C770" s="9"/>
      <c r="D770" s="9"/>
      <c r="E770" s="9"/>
      <c r="F770" s="9"/>
      <c r="G770" s="9"/>
      <c r="H770" s="9"/>
      <c r="I770" s="9"/>
      <c r="J770" s="10"/>
      <c r="K770" s="9"/>
      <c r="L770" s="9"/>
      <c r="M770" s="9"/>
      <c r="N770" s="9"/>
      <c r="O770" s="9"/>
      <c r="P770" s="9"/>
      <c r="Q770" s="9"/>
      <c r="R770" s="9"/>
      <c r="S770" s="9"/>
      <c r="T770" s="9"/>
      <c r="U770" s="9"/>
      <c r="V770" s="9"/>
      <c r="W770" s="9"/>
      <c r="X770" s="9"/>
      <c r="Y770" s="9"/>
      <c r="Z770" s="9"/>
    </row>
    <row r="771" spans="1:26" ht="12.75" customHeight="1" x14ac:dyDescent="0.3">
      <c r="A771" s="9"/>
      <c r="B771" s="9"/>
      <c r="C771" s="9"/>
      <c r="D771" s="9"/>
      <c r="E771" s="9"/>
      <c r="F771" s="9"/>
      <c r="G771" s="9"/>
      <c r="H771" s="9"/>
      <c r="I771" s="9"/>
      <c r="J771" s="10"/>
      <c r="K771" s="9"/>
      <c r="L771" s="9"/>
      <c r="M771" s="9"/>
      <c r="N771" s="9"/>
      <c r="O771" s="9"/>
      <c r="P771" s="9"/>
      <c r="Q771" s="9"/>
      <c r="R771" s="9"/>
      <c r="S771" s="9"/>
      <c r="T771" s="9"/>
      <c r="U771" s="9"/>
      <c r="V771" s="9"/>
      <c r="W771" s="9"/>
      <c r="X771" s="9"/>
      <c r="Y771" s="9"/>
      <c r="Z771" s="9"/>
    </row>
    <row r="772" spans="1:26" ht="12.75" customHeight="1" x14ac:dyDescent="0.3">
      <c r="A772" s="9"/>
      <c r="B772" s="9"/>
      <c r="C772" s="9"/>
      <c r="D772" s="9"/>
      <c r="E772" s="9"/>
      <c r="F772" s="9"/>
      <c r="G772" s="9"/>
      <c r="H772" s="9"/>
      <c r="I772" s="9"/>
      <c r="J772" s="10"/>
      <c r="K772" s="9"/>
      <c r="L772" s="9"/>
      <c r="M772" s="9"/>
      <c r="N772" s="9"/>
      <c r="O772" s="9"/>
      <c r="P772" s="9"/>
      <c r="Q772" s="9"/>
      <c r="R772" s="9"/>
      <c r="S772" s="9"/>
      <c r="T772" s="9"/>
      <c r="U772" s="9"/>
      <c r="V772" s="9"/>
      <c r="W772" s="9"/>
      <c r="X772" s="9"/>
      <c r="Y772" s="9"/>
      <c r="Z772" s="9"/>
    </row>
    <row r="773" spans="1:26" ht="12.75" customHeight="1" x14ac:dyDescent="0.3">
      <c r="A773" s="9"/>
      <c r="B773" s="9"/>
      <c r="C773" s="9"/>
      <c r="D773" s="9"/>
      <c r="E773" s="9"/>
      <c r="F773" s="9"/>
      <c r="G773" s="9"/>
      <c r="H773" s="9"/>
      <c r="I773" s="9"/>
      <c r="J773" s="10"/>
      <c r="K773" s="9"/>
      <c r="L773" s="9"/>
      <c r="M773" s="9"/>
      <c r="N773" s="9"/>
      <c r="O773" s="9"/>
      <c r="P773" s="9"/>
      <c r="Q773" s="9"/>
      <c r="R773" s="9"/>
      <c r="S773" s="9"/>
      <c r="T773" s="9"/>
      <c r="U773" s="9"/>
      <c r="V773" s="9"/>
      <c r="W773" s="9"/>
      <c r="X773" s="9"/>
      <c r="Y773" s="9"/>
      <c r="Z773" s="9"/>
    </row>
    <row r="774" spans="1:26" ht="12.75" customHeight="1" x14ac:dyDescent="0.3">
      <c r="A774" s="9"/>
      <c r="B774" s="9"/>
      <c r="C774" s="9"/>
      <c r="D774" s="9"/>
      <c r="E774" s="9"/>
      <c r="F774" s="9"/>
      <c r="G774" s="9"/>
      <c r="H774" s="9"/>
      <c r="I774" s="9"/>
      <c r="J774" s="10"/>
      <c r="K774" s="9"/>
      <c r="L774" s="9"/>
      <c r="M774" s="9"/>
      <c r="N774" s="9"/>
      <c r="O774" s="9"/>
      <c r="P774" s="9"/>
      <c r="Q774" s="9"/>
      <c r="R774" s="9"/>
      <c r="S774" s="9"/>
      <c r="T774" s="9"/>
      <c r="U774" s="9"/>
      <c r="V774" s="9"/>
      <c r="W774" s="9"/>
      <c r="X774" s="9"/>
      <c r="Y774" s="9"/>
      <c r="Z774" s="9"/>
    </row>
    <row r="775" spans="1:26" ht="12.75" customHeight="1" x14ac:dyDescent="0.3">
      <c r="A775" s="9"/>
      <c r="B775" s="9"/>
      <c r="C775" s="9"/>
      <c r="D775" s="9"/>
      <c r="E775" s="9"/>
      <c r="F775" s="9"/>
      <c r="G775" s="9"/>
      <c r="H775" s="9"/>
      <c r="I775" s="9"/>
      <c r="J775" s="10"/>
      <c r="K775" s="9"/>
      <c r="L775" s="9"/>
      <c r="M775" s="9"/>
      <c r="N775" s="9"/>
      <c r="O775" s="9"/>
      <c r="P775" s="9"/>
      <c r="Q775" s="9"/>
      <c r="R775" s="9"/>
      <c r="S775" s="9"/>
      <c r="T775" s="9"/>
      <c r="U775" s="9"/>
      <c r="V775" s="9"/>
      <c r="W775" s="9"/>
      <c r="X775" s="9"/>
      <c r="Y775" s="9"/>
      <c r="Z775" s="9"/>
    </row>
    <row r="776" spans="1:26" ht="12.75" customHeight="1" x14ac:dyDescent="0.3">
      <c r="A776" s="9"/>
      <c r="B776" s="9"/>
      <c r="C776" s="9"/>
      <c r="D776" s="9"/>
      <c r="E776" s="9"/>
      <c r="F776" s="9"/>
      <c r="G776" s="9"/>
      <c r="H776" s="9"/>
      <c r="I776" s="9"/>
      <c r="J776" s="10"/>
      <c r="K776" s="9"/>
      <c r="L776" s="9"/>
      <c r="M776" s="9"/>
      <c r="N776" s="9"/>
      <c r="O776" s="9"/>
      <c r="P776" s="9"/>
      <c r="Q776" s="9"/>
      <c r="R776" s="9"/>
      <c r="S776" s="9"/>
      <c r="T776" s="9"/>
      <c r="U776" s="9"/>
      <c r="V776" s="9"/>
      <c r="W776" s="9"/>
      <c r="X776" s="9"/>
      <c r="Y776" s="9"/>
      <c r="Z776" s="9"/>
    </row>
    <row r="777" spans="1:26" ht="12.75" customHeight="1" x14ac:dyDescent="0.3">
      <c r="A777" s="9"/>
      <c r="B777" s="9"/>
      <c r="C777" s="9"/>
      <c r="D777" s="9"/>
      <c r="E777" s="9"/>
      <c r="F777" s="9"/>
      <c r="G777" s="9"/>
      <c r="H777" s="9"/>
      <c r="I777" s="9"/>
      <c r="J777" s="10"/>
      <c r="K777" s="9"/>
      <c r="L777" s="9"/>
      <c r="M777" s="9"/>
      <c r="N777" s="9"/>
      <c r="O777" s="9"/>
      <c r="P777" s="9"/>
      <c r="Q777" s="9"/>
      <c r="R777" s="9"/>
      <c r="S777" s="9"/>
      <c r="T777" s="9"/>
      <c r="U777" s="9"/>
      <c r="V777" s="9"/>
      <c r="W777" s="9"/>
      <c r="X777" s="9"/>
      <c r="Y777" s="9"/>
      <c r="Z777" s="9"/>
    </row>
    <row r="778" spans="1:26" ht="12.75" customHeight="1" x14ac:dyDescent="0.3">
      <c r="A778" s="9"/>
      <c r="B778" s="9"/>
      <c r="C778" s="9"/>
      <c r="D778" s="9"/>
      <c r="E778" s="9"/>
      <c r="F778" s="9"/>
      <c r="G778" s="9"/>
      <c r="H778" s="9"/>
      <c r="I778" s="9"/>
      <c r="J778" s="10"/>
      <c r="K778" s="9"/>
      <c r="L778" s="9"/>
      <c r="M778" s="9"/>
      <c r="N778" s="9"/>
      <c r="O778" s="9"/>
      <c r="P778" s="9"/>
      <c r="Q778" s="9"/>
      <c r="R778" s="9"/>
      <c r="S778" s="9"/>
      <c r="T778" s="9"/>
      <c r="U778" s="9"/>
      <c r="V778" s="9"/>
      <c r="W778" s="9"/>
      <c r="X778" s="9"/>
      <c r="Y778" s="9"/>
      <c r="Z778" s="9"/>
    </row>
    <row r="779" spans="1:26" ht="12.75" customHeight="1" x14ac:dyDescent="0.3">
      <c r="A779" s="9"/>
      <c r="B779" s="9"/>
      <c r="C779" s="9"/>
      <c r="D779" s="9"/>
      <c r="E779" s="9"/>
      <c r="F779" s="9"/>
      <c r="G779" s="9"/>
      <c r="H779" s="9"/>
      <c r="I779" s="9"/>
      <c r="J779" s="10"/>
      <c r="K779" s="9"/>
      <c r="L779" s="9"/>
      <c r="M779" s="9"/>
      <c r="N779" s="9"/>
      <c r="O779" s="9"/>
      <c r="P779" s="9"/>
      <c r="Q779" s="9"/>
      <c r="R779" s="9"/>
      <c r="S779" s="9"/>
      <c r="T779" s="9"/>
      <c r="U779" s="9"/>
      <c r="V779" s="9"/>
      <c r="W779" s="9"/>
      <c r="X779" s="9"/>
      <c r="Y779" s="9"/>
      <c r="Z779" s="9"/>
    </row>
    <row r="780" spans="1:26" ht="12.75" customHeight="1" x14ac:dyDescent="0.3">
      <c r="A780" s="9"/>
      <c r="B780" s="9"/>
      <c r="C780" s="9"/>
      <c r="D780" s="9"/>
      <c r="E780" s="9"/>
      <c r="F780" s="9"/>
      <c r="G780" s="9"/>
      <c r="H780" s="9"/>
      <c r="I780" s="9"/>
      <c r="J780" s="10"/>
      <c r="K780" s="9"/>
      <c r="L780" s="9"/>
      <c r="M780" s="9"/>
      <c r="N780" s="9"/>
      <c r="O780" s="9"/>
      <c r="P780" s="9"/>
      <c r="Q780" s="9"/>
      <c r="R780" s="9"/>
      <c r="S780" s="9"/>
      <c r="T780" s="9"/>
      <c r="U780" s="9"/>
      <c r="V780" s="9"/>
      <c r="W780" s="9"/>
      <c r="X780" s="9"/>
      <c r="Y780" s="9"/>
      <c r="Z780" s="9"/>
    </row>
    <row r="781" spans="1:26" ht="12.75" customHeight="1" x14ac:dyDescent="0.3">
      <c r="A781" s="9"/>
      <c r="B781" s="9"/>
      <c r="C781" s="9"/>
      <c r="D781" s="9"/>
      <c r="E781" s="9"/>
      <c r="F781" s="9"/>
      <c r="G781" s="9"/>
      <c r="H781" s="9"/>
      <c r="I781" s="9"/>
      <c r="J781" s="10"/>
      <c r="K781" s="9"/>
      <c r="L781" s="9"/>
      <c r="M781" s="9"/>
      <c r="N781" s="9"/>
      <c r="O781" s="9"/>
      <c r="P781" s="9"/>
      <c r="Q781" s="9"/>
      <c r="R781" s="9"/>
      <c r="S781" s="9"/>
      <c r="T781" s="9"/>
      <c r="U781" s="9"/>
      <c r="V781" s="9"/>
      <c r="W781" s="9"/>
      <c r="X781" s="9"/>
      <c r="Y781" s="9"/>
      <c r="Z781" s="9"/>
    </row>
    <row r="782" spans="1:26" ht="12.75" customHeight="1" x14ac:dyDescent="0.3">
      <c r="A782" s="9"/>
      <c r="B782" s="9"/>
      <c r="C782" s="9"/>
      <c r="D782" s="9"/>
      <c r="E782" s="9"/>
      <c r="F782" s="9"/>
      <c r="G782" s="9"/>
      <c r="H782" s="9"/>
      <c r="I782" s="9"/>
      <c r="J782" s="10"/>
      <c r="K782" s="9"/>
      <c r="L782" s="9"/>
      <c r="M782" s="9"/>
      <c r="N782" s="9"/>
      <c r="O782" s="9"/>
      <c r="P782" s="9"/>
      <c r="Q782" s="9"/>
      <c r="R782" s="9"/>
      <c r="S782" s="9"/>
      <c r="T782" s="9"/>
      <c r="U782" s="9"/>
      <c r="V782" s="9"/>
      <c r="W782" s="9"/>
      <c r="X782" s="9"/>
      <c r="Y782" s="9"/>
      <c r="Z782" s="9"/>
    </row>
    <row r="783" spans="1:26" ht="12.75" customHeight="1" x14ac:dyDescent="0.3">
      <c r="A783" s="9"/>
      <c r="B783" s="9"/>
      <c r="C783" s="9"/>
      <c r="D783" s="9"/>
      <c r="E783" s="9"/>
      <c r="F783" s="9"/>
      <c r="G783" s="9"/>
      <c r="H783" s="9"/>
      <c r="I783" s="9"/>
      <c r="J783" s="10"/>
      <c r="K783" s="9"/>
      <c r="L783" s="9"/>
      <c r="M783" s="9"/>
      <c r="N783" s="9"/>
      <c r="O783" s="9"/>
      <c r="P783" s="9"/>
      <c r="Q783" s="9"/>
      <c r="R783" s="9"/>
      <c r="S783" s="9"/>
      <c r="T783" s="9"/>
      <c r="U783" s="9"/>
      <c r="V783" s="9"/>
      <c r="W783" s="9"/>
      <c r="X783" s="9"/>
      <c r="Y783" s="9"/>
      <c r="Z783" s="9"/>
    </row>
    <row r="784" spans="1:26" ht="12.75" customHeight="1" x14ac:dyDescent="0.3">
      <c r="A784" s="9"/>
      <c r="B784" s="9"/>
      <c r="C784" s="9"/>
      <c r="D784" s="9"/>
      <c r="E784" s="9"/>
      <c r="F784" s="9"/>
      <c r="G784" s="9"/>
      <c r="H784" s="9"/>
      <c r="I784" s="9"/>
      <c r="J784" s="10"/>
      <c r="K784" s="9"/>
      <c r="L784" s="9"/>
      <c r="M784" s="9"/>
      <c r="N784" s="9"/>
      <c r="O784" s="9"/>
      <c r="P784" s="9"/>
      <c r="Q784" s="9"/>
      <c r="R784" s="9"/>
      <c r="S784" s="9"/>
      <c r="T784" s="9"/>
      <c r="U784" s="9"/>
      <c r="V784" s="9"/>
      <c r="W784" s="9"/>
      <c r="X784" s="9"/>
      <c r="Y784" s="9"/>
      <c r="Z784" s="9"/>
    </row>
    <row r="785" spans="1:26" ht="12.75" customHeight="1" x14ac:dyDescent="0.3">
      <c r="A785" s="9"/>
      <c r="B785" s="9"/>
      <c r="C785" s="9"/>
      <c r="D785" s="9"/>
      <c r="E785" s="9"/>
      <c r="F785" s="9"/>
      <c r="G785" s="9"/>
      <c r="H785" s="9"/>
      <c r="I785" s="9"/>
      <c r="J785" s="10"/>
      <c r="K785" s="9"/>
      <c r="L785" s="9"/>
      <c r="M785" s="9"/>
      <c r="N785" s="9"/>
      <c r="O785" s="9"/>
      <c r="P785" s="9"/>
      <c r="Q785" s="9"/>
      <c r="R785" s="9"/>
      <c r="S785" s="9"/>
      <c r="T785" s="9"/>
      <c r="U785" s="9"/>
      <c r="V785" s="9"/>
      <c r="W785" s="9"/>
      <c r="X785" s="9"/>
      <c r="Y785" s="9"/>
      <c r="Z785" s="9"/>
    </row>
    <row r="786" spans="1:26" ht="12.75" customHeight="1" x14ac:dyDescent="0.3">
      <c r="A786" s="9"/>
      <c r="B786" s="9"/>
      <c r="C786" s="9"/>
      <c r="D786" s="9"/>
      <c r="E786" s="9"/>
      <c r="F786" s="9"/>
      <c r="G786" s="9"/>
      <c r="H786" s="9"/>
      <c r="I786" s="9"/>
      <c r="J786" s="10"/>
      <c r="K786" s="9"/>
      <c r="L786" s="9"/>
      <c r="M786" s="9"/>
      <c r="N786" s="9"/>
      <c r="O786" s="9"/>
      <c r="P786" s="9"/>
      <c r="Q786" s="9"/>
      <c r="R786" s="9"/>
      <c r="S786" s="9"/>
      <c r="T786" s="9"/>
      <c r="U786" s="9"/>
      <c r="V786" s="9"/>
      <c r="W786" s="9"/>
      <c r="X786" s="9"/>
      <c r="Y786" s="9"/>
      <c r="Z786" s="9"/>
    </row>
    <row r="787" spans="1:26" ht="12.75" customHeight="1" x14ac:dyDescent="0.3">
      <c r="A787" s="9"/>
      <c r="B787" s="9"/>
      <c r="C787" s="9"/>
      <c r="D787" s="9"/>
      <c r="E787" s="9"/>
      <c r="F787" s="9"/>
      <c r="G787" s="9"/>
      <c r="H787" s="9"/>
      <c r="I787" s="9"/>
      <c r="J787" s="10"/>
      <c r="K787" s="9"/>
      <c r="L787" s="9"/>
      <c r="M787" s="9"/>
      <c r="N787" s="9"/>
      <c r="O787" s="9"/>
      <c r="P787" s="9"/>
      <c r="Q787" s="9"/>
      <c r="R787" s="9"/>
      <c r="S787" s="9"/>
      <c r="T787" s="9"/>
      <c r="U787" s="9"/>
      <c r="V787" s="9"/>
      <c r="W787" s="9"/>
      <c r="X787" s="9"/>
      <c r="Y787" s="9"/>
      <c r="Z787" s="9"/>
    </row>
    <row r="788" spans="1:26" ht="12.75" customHeight="1" x14ac:dyDescent="0.3">
      <c r="A788" s="9"/>
      <c r="B788" s="9"/>
      <c r="C788" s="9"/>
      <c r="D788" s="9"/>
      <c r="E788" s="9"/>
      <c r="F788" s="9"/>
      <c r="G788" s="9"/>
      <c r="H788" s="9"/>
      <c r="I788" s="9"/>
      <c r="J788" s="10"/>
      <c r="K788" s="9"/>
      <c r="L788" s="9"/>
      <c r="M788" s="9"/>
      <c r="N788" s="9"/>
      <c r="O788" s="9"/>
      <c r="P788" s="9"/>
      <c r="Q788" s="9"/>
      <c r="R788" s="9"/>
      <c r="S788" s="9"/>
      <c r="T788" s="9"/>
      <c r="U788" s="9"/>
      <c r="V788" s="9"/>
      <c r="W788" s="9"/>
      <c r="X788" s="9"/>
      <c r="Y788" s="9"/>
      <c r="Z788" s="9"/>
    </row>
    <row r="789" spans="1:26" ht="12.75" customHeight="1" x14ac:dyDescent="0.3">
      <c r="A789" s="9"/>
      <c r="B789" s="9"/>
      <c r="C789" s="9"/>
      <c r="D789" s="9"/>
      <c r="E789" s="9"/>
      <c r="F789" s="9"/>
      <c r="G789" s="9"/>
      <c r="H789" s="9"/>
      <c r="I789" s="9"/>
      <c r="J789" s="10"/>
      <c r="K789" s="9"/>
      <c r="L789" s="9"/>
      <c r="M789" s="9"/>
      <c r="N789" s="9"/>
      <c r="O789" s="9"/>
      <c r="P789" s="9"/>
      <c r="Q789" s="9"/>
      <c r="R789" s="9"/>
      <c r="S789" s="9"/>
      <c r="T789" s="9"/>
      <c r="U789" s="9"/>
      <c r="V789" s="9"/>
      <c r="W789" s="9"/>
      <c r="X789" s="9"/>
      <c r="Y789" s="9"/>
      <c r="Z789" s="9"/>
    </row>
    <row r="790" spans="1:26" ht="12.75" customHeight="1" x14ac:dyDescent="0.3">
      <c r="A790" s="9"/>
      <c r="B790" s="9"/>
      <c r="C790" s="9"/>
      <c r="D790" s="9"/>
      <c r="E790" s="9"/>
      <c r="F790" s="9"/>
      <c r="G790" s="9"/>
      <c r="H790" s="9"/>
      <c r="I790" s="9"/>
      <c r="J790" s="10"/>
      <c r="K790" s="9"/>
      <c r="L790" s="9"/>
      <c r="M790" s="9"/>
      <c r="N790" s="9"/>
      <c r="O790" s="9"/>
      <c r="P790" s="9"/>
      <c r="Q790" s="9"/>
      <c r="R790" s="9"/>
      <c r="S790" s="9"/>
      <c r="T790" s="9"/>
      <c r="U790" s="9"/>
      <c r="V790" s="9"/>
      <c r="W790" s="9"/>
      <c r="X790" s="9"/>
      <c r="Y790" s="9"/>
      <c r="Z790" s="9"/>
    </row>
    <row r="791" spans="1:26" ht="12.75" customHeight="1" x14ac:dyDescent="0.3">
      <c r="A791" s="9"/>
      <c r="B791" s="9"/>
      <c r="C791" s="9"/>
      <c r="D791" s="9"/>
      <c r="E791" s="9"/>
      <c r="F791" s="9"/>
      <c r="G791" s="9"/>
      <c r="H791" s="9"/>
      <c r="I791" s="9"/>
      <c r="J791" s="10"/>
      <c r="K791" s="9"/>
      <c r="L791" s="9"/>
      <c r="M791" s="9"/>
      <c r="N791" s="9"/>
      <c r="O791" s="9"/>
      <c r="P791" s="9"/>
      <c r="Q791" s="9"/>
      <c r="R791" s="9"/>
      <c r="S791" s="9"/>
      <c r="T791" s="9"/>
      <c r="U791" s="9"/>
      <c r="V791" s="9"/>
      <c r="W791" s="9"/>
      <c r="X791" s="9"/>
      <c r="Y791" s="9"/>
      <c r="Z791" s="9"/>
    </row>
    <row r="792" spans="1:26" ht="12.75" customHeight="1" x14ac:dyDescent="0.3">
      <c r="A792" s="9"/>
      <c r="B792" s="9"/>
      <c r="C792" s="9"/>
      <c r="D792" s="9"/>
      <c r="E792" s="9"/>
      <c r="F792" s="9"/>
      <c r="G792" s="9"/>
      <c r="H792" s="9"/>
      <c r="I792" s="9"/>
      <c r="J792" s="10"/>
      <c r="K792" s="9"/>
      <c r="L792" s="9"/>
      <c r="M792" s="9"/>
      <c r="N792" s="9"/>
      <c r="O792" s="9"/>
      <c r="P792" s="9"/>
      <c r="Q792" s="9"/>
      <c r="R792" s="9"/>
      <c r="S792" s="9"/>
      <c r="T792" s="9"/>
      <c r="U792" s="9"/>
      <c r="V792" s="9"/>
      <c r="W792" s="9"/>
      <c r="X792" s="9"/>
      <c r="Y792" s="9"/>
      <c r="Z792" s="9"/>
    </row>
    <row r="793" spans="1:26" ht="12.75" customHeight="1" x14ac:dyDescent="0.3">
      <c r="A793" s="9"/>
      <c r="B793" s="9"/>
      <c r="C793" s="9"/>
      <c r="D793" s="9"/>
      <c r="E793" s="9"/>
      <c r="F793" s="9"/>
      <c r="G793" s="9"/>
      <c r="H793" s="9"/>
      <c r="I793" s="9"/>
      <c r="J793" s="10"/>
      <c r="K793" s="9"/>
      <c r="L793" s="9"/>
      <c r="M793" s="9"/>
      <c r="N793" s="9"/>
      <c r="O793" s="9"/>
      <c r="P793" s="9"/>
      <c r="Q793" s="9"/>
      <c r="R793" s="9"/>
      <c r="S793" s="9"/>
      <c r="T793" s="9"/>
      <c r="U793" s="9"/>
      <c r="V793" s="9"/>
      <c r="W793" s="9"/>
      <c r="X793" s="9"/>
      <c r="Y793" s="9"/>
      <c r="Z793" s="9"/>
    </row>
    <row r="794" spans="1:26" ht="12.75" customHeight="1" x14ac:dyDescent="0.3">
      <c r="A794" s="9"/>
      <c r="B794" s="9"/>
      <c r="C794" s="9"/>
      <c r="D794" s="9"/>
      <c r="E794" s="9"/>
      <c r="F794" s="9"/>
      <c r="G794" s="9"/>
      <c r="H794" s="9"/>
      <c r="I794" s="9"/>
      <c r="J794" s="10"/>
      <c r="K794" s="9"/>
      <c r="L794" s="9"/>
      <c r="M794" s="9"/>
      <c r="N794" s="9"/>
      <c r="O794" s="9"/>
      <c r="P794" s="9"/>
      <c r="Q794" s="9"/>
      <c r="R794" s="9"/>
      <c r="S794" s="9"/>
      <c r="T794" s="9"/>
      <c r="U794" s="9"/>
      <c r="V794" s="9"/>
      <c r="W794" s="9"/>
      <c r="X794" s="9"/>
      <c r="Y794" s="9"/>
      <c r="Z794" s="9"/>
    </row>
    <row r="795" spans="1:26" ht="12.75" customHeight="1" x14ac:dyDescent="0.3">
      <c r="A795" s="9"/>
      <c r="B795" s="9"/>
      <c r="C795" s="9"/>
      <c r="D795" s="9"/>
      <c r="E795" s="9"/>
      <c r="F795" s="9"/>
      <c r="G795" s="9"/>
      <c r="H795" s="9"/>
      <c r="I795" s="9"/>
      <c r="J795" s="10"/>
      <c r="K795" s="9"/>
      <c r="L795" s="9"/>
      <c r="M795" s="9"/>
      <c r="N795" s="9"/>
      <c r="O795" s="9"/>
      <c r="P795" s="9"/>
      <c r="Q795" s="9"/>
      <c r="R795" s="9"/>
      <c r="S795" s="9"/>
      <c r="T795" s="9"/>
      <c r="U795" s="9"/>
      <c r="V795" s="9"/>
      <c r="W795" s="9"/>
      <c r="X795" s="9"/>
      <c r="Y795" s="9"/>
      <c r="Z795" s="9"/>
    </row>
    <row r="796" spans="1:26" ht="12.75" customHeight="1" x14ac:dyDescent="0.3">
      <c r="A796" s="9"/>
      <c r="B796" s="9"/>
      <c r="C796" s="9"/>
      <c r="D796" s="9"/>
      <c r="E796" s="9"/>
      <c r="F796" s="9"/>
      <c r="G796" s="9"/>
      <c r="H796" s="9"/>
      <c r="I796" s="9"/>
      <c r="J796" s="10"/>
      <c r="K796" s="9"/>
      <c r="L796" s="9"/>
      <c r="M796" s="9"/>
      <c r="N796" s="9"/>
      <c r="O796" s="9"/>
      <c r="P796" s="9"/>
      <c r="Q796" s="9"/>
      <c r="R796" s="9"/>
      <c r="S796" s="9"/>
      <c r="T796" s="9"/>
      <c r="U796" s="9"/>
      <c r="V796" s="9"/>
      <c r="W796" s="9"/>
      <c r="X796" s="9"/>
      <c r="Y796" s="9"/>
      <c r="Z796" s="9"/>
    </row>
    <row r="797" spans="1:26" ht="12.75" customHeight="1" x14ac:dyDescent="0.3">
      <c r="A797" s="9"/>
      <c r="B797" s="9"/>
      <c r="C797" s="9"/>
      <c r="D797" s="9"/>
      <c r="E797" s="9"/>
      <c r="F797" s="9"/>
      <c r="G797" s="9"/>
      <c r="H797" s="9"/>
      <c r="I797" s="9"/>
      <c r="J797" s="10"/>
      <c r="K797" s="9"/>
      <c r="L797" s="9"/>
      <c r="M797" s="9"/>
      <c r="N797" s="9"/>
      <c r="O797" s="9"/>
      <c r="P797" s="9"/>
      <c r="Q797" s="9"/>
      <c r="R797" s="9"/>
      <c r="S797" s="9"/>
      <c r="T797" s="9"/>
      <c r="U797" s="9"/>
      <c r="V797" s="9"/>
      <c r="W797" s="9"/>
      <c r="X797" s="9"/>
      <c r="Y797" s="9"/>
      <c r="Z797" s="9"/>
    </row>
    <row r="798" spans="1:26" ht="12.75" customHeight="1" x14ac:dyDescent="0.3">
      <c r="A798" s="9"/>
      <c r="B798" s="9"/>
      <c r="C798" s="9"/>
      <c r="D798" s="9"/>
      <c r="E798" s="9"/>
      <c r="F798" s="9"/>
      <c r="G798" s="9"/>
      <c r="H798" s="9"/>
      <c r="I798" s="9"/>
      <c r="J798" s="10"/>
      <c r="K798" s="9"/>
      <c r="L798" s="9"/>
      <c r="M798" s="9"/>
      <c r="N798" s="9"/>
      <c r="O798" s="9"/>
      <c r="P798" s="9"/>
      <c r="Q798" s="9"/>
      <c r="R798" s="9"/>
      <c r="S798" s="9"/>
      <c r="T798" s="9"/>
      <c r="U798" s="9"/>
      <c r="V798" s="9"/>
      <c r="W798" s="9"/>
      <c r="X798" s="9"/>
      <c r="Y798" s="9"/>
      <c r="Z798" s="9"/>
    </row>
    <row r="799" spans="1:26" ht="12.75" customHeight="1" x14ac:dyDescent="0.3">
      <c r="A799" s="9"/>
      <c r="B799" s="9"/>
      <c r="C799" s="9"/>
      <c r="D799" s="9"/>
      <c r="E799" s="9"/>
      <c r="F799" s="9"/>
      <c r="G799" s="9"/>
      <c r="H799" s="9"/>
      <c r="I799" s="9"/>
      <c r="J799" s="10"/>
      <c r="K799" s="9"/>
      <c r="L799" s="9"/>
      <c r="M799" s="9"/>
      <c r="N799" s="9"/>
      <c r="O799" s="9"/>
      <c r="P799" s="9"/>
      <c r="Q799" s="9"/>
      <c r="R799" s="9"/>
      <c r="S799" s="9"/>
      <c r="T799" s="9"/>
      <c r="U799" s="9"/>
      <c r="V799" s="9"/>
      <c r="W799" s="9"/>
      <c r="X799" s="9"/>
      <c r="Y799" s="9"/>
      <c r="Z799" s="9"/>
    </row>
    <row r="800" spans="1:26" ht="12.75" customHeight="1" x14ac:dyDescent="0.3">
      <c r="A800" s="9"/>
      <c r="B800" s="9"/>
      <c r="C800" s="9"/>
      <c r="D800" s="9"/>
      <c r="E800" s="9"/>
      <c r="F800" s="9"/>
      <c r="G800" s="9"/>
      <c r="H800" s="9"/>
      <c r="I800" s="9"/>
      <c r="J800" s="10"/>
      <c r="K800" s="9"/>
      <c r="L800" s="9"/>
      <c r="M800" s="9"/>
      <c r="N800" s="9"/>
      <c r="O800" s="9"/>
      <c r="P800" s="9"/>
      <c r="Q800" s="9"/>
      <c r="R800" s="9"/>
      <c r="S800" s="9"/>
      <c r="T800" s="9"/>
      <c r="U800" s="9"/>
      <c r="V800" s="9"/>
      <c r="W800" s="9"/>
      <c r="X800" s="9"/>
      <c r="Y800" s="9"/>
      <c r="Z800" s="9"/>
    </row>
    <row r="801" spans="1:26" ht="12.75" customHeight="1" x14ac:dyDescent="0.3">
      <c r="A801" s="9"/>
      <c r="B801" s="9"/>
      <c r="C801" s="9"/>
      <c r="D801" s="9"/>
      <c r="E801" s="9"/>
      <c r="F801" s="9"/>
      <c r="G801" s="9"/>
      <c r="H801" s="9"/>
      <c r="I801" s="9"/>
      <c r="J801" s="10"/>
      <c r="K801" s="9"/>
      <c r="L801" s="9"/>
      <c r="M801" s="9"/>
      <c r="N801" s="9"/>
      <c r="O801" s="9"/>
      <c r="P801" s="9"/>
      <c r="Q801" s="9"/>
      <c r="R801" s="9"/>
      <c r="S801" s="9"/>
      <c r="T801" s="9"/>
      <c r="U801" s="9"/>
      <c r="V801" s="9"/>
      <c r="W801" s="9"/>
      <c r="X801" s="9"/>
      <c r="Y801" s="9"/>
      <c r="Z801" s="9"/>
    </row>
    <row r="802" spans="1:26" ht="12.75" customHeight="1" x14ac:dyDescent="0.3">
      <c r="A802" s="9"/>
      <c r="B802" s="9"/>
      <c r="C802" s="9"/>
      <c r="D802" s="9"/>
      <c r="E802" s="9"/>
      <c r="F802" s="9"/>
      <c r="G802" s="9"/>
      <c r="H802" s="9"/>
      <c r="I802" s="9"/>
      <c r="J802" s="10"/>
      <c r="K802" s="9"/>
      <c r="L802" s="9"/>
      <c r="M802" s="9"/>
      <c r="N802" s="9"/>
      <c r="O802" s="9"/>
      <c r="P802" s="9"/>
      <c r="Q802" s="9"/>
      <c r="R802" s="9"/>
      <c r="S802" s="9"/>
      <c r="T802" s="9"/>
      <c r="U802" s="9"/>
      <c r="V802" s="9"/>
      <c r="W802" s="9"/>
      <c r="X802" s="9"/>
      <c r="Y802" s="9"/>
      <c r="Z802" s="9"/>
    </row>
    <row r="803" spans="1:26" ht="12.75" customHeight="1" x14ac:dyDescent="0.3">
      <c r="A803" s="9"/>
      <c r="B803" s="9"/>
      <c r="C803" s="9"/>
      <c r="D803" s="9"/>
      <c r="E803" s="9"/>
      <c r="F803" s="9"/>
      <c r="G803" s="9"/>
      <c r="H803" s="9"/>
      <c r="I803" s="9"/>
      <c r="J803" s="10"/>
      <c r="K803" s="9"/>
      <c r="L803" s="9"/>
      <c r="M803" s="9"/>
      <c r="N803" s="9"/>
      <c r="O803" s="9"/>
      <c r="P803" s="9"/>
      <c r="Q803" s="9"/>
      <c r="R803" s="9"/>
      <c r="S803" s="9"/>
      <c r="T803" s="9"/>
      <c r="U803" s="9"/>
      <c r="V803" s="9"/>
      <c r="W803" s="9"/>
      <c r="X803" s="9"/>
      <c r="Y803" s="9"/>
      <c r="Z803" s="9"/>
    </row>
    <row r="804" spans="1:26" ht="12.75" customHeight="1" x14ac:dyDescent="0.3">
      <c r="A804" s="9"/>
      <c r="B804" s="9"/>
      <c r="C804" s="9"/>
      <c r="D804" s="9"/>
      <c r="E804" s="9"/>
      <c r="F804" s="9"/>
      <c r="G804" s="9"/>
      <c r="H804" s="9"/>
      <c r="I804" s="9"/>
      <c r="J804" s="10"/>
      <c r="K804" s="9"/>
      <c r="L804" s="9"/>
      <c r="M804" s="9"/>
      <c r="N804" s="9"/>
      <c r="O804" s="9"/>
      <c r="P804" s="9"/>
      <c r="Q804" s="9"/>
      <c r="R804" s="9"/>
      <c r="S804" s="9"/>
      <c r="T804" s="9"/>
      <c r="U804" s="9"/>
      <c r="V804" s="9"/>
      <c r="W804" s="9"/>
      <c r="X804" s="9"/>
      <c r="Y804" s="9"/>
      <c r="Z804" s="9"/>
    </row>
    <row r="805" spans="1:26" ht="12.75" customHeight="1" x14ac:dyDescent="0.3">
      <c r="A805" s="9"/>
      <c r="B805" s="9"/>
      <c r="C805" s="9"/>
      <c r="D805" s="9"/>
      <c r="E805" s="9"/>
      <c r="F805" s="9"/>
      <c r="G805" s="9"/>
      <c r="H805" s="9"/>
      <c r="I805" s="9"/>
      <c r="J805" s="10"/>
      <c r="K805" s="9"/>
      <c r="L805" s="9"/>
      <c r="M805" s="9"/>
      <c r="N805" s="9"/>
      <c r="O805" s="9"/>
      <c r="P805" s="9"/>
      <c r="Q805" s="9"/>
      <c r="R805" s="9"/>
      <c r="S805" s="9"/>
      <c r="T805" s="9"/>
      <c r="U805" s="9"/>
      <c r="V805" s="9"/>
      <c r="W805" s="9"/>
      <c r="X805" s="9"/>
      <c r="Y805" s="9"/>
      <c r="Z805" s="9"/>
    </row>
    <row r="806" spans="1:26" ht="12.75" customHeight="1" x14ac:dyDescent="0.3">
      <c r="A806" s="9"/>
      <c r="B806" s="9"/>
      <c r="C806" s="9"/>
      <c r="D806" s="9"/>
      <c r="E806" s="9"/>
      <c r="F806" s="9"/>
      <c r="G806" s="9"/>
      <c r="H806" s="9"/>
      <c r="I806" s="9"/>
      <c r="J806" s="10"/>
      <c r="K806" s="9"/>
      <c r="L806" s="9"/>
      <c r="M806" s="9"/>
      <c r="N806" s="9"/>
      <c r="O806" s="9"/>
      <c r="P806" s="9"/>
      <c r="Q806" s="9"/>
      <c r="R806" s="9"/>
      <c r="S806" s="9"/>
      <c r="T806" s="9"/>
      <c r="U806" s="9"/>
      <c r="V806" s="9"/>
      <c r="W806" s="9"/>
      <c r="X806" s="9"/>
      <c r="Y806" s="9"/>
      <c r="Z806" s="9"/>
    </row>
    <row r="807" spans="1:26" ht="12.75" customHeight="1" x14ac:dyDescent="0.3">
      <c r="A807" s="9"/>
      <c r="B807" s="9"/>
      <c r="C807" s="9"/>
      <c r="D807" s="9"/>
      <c r="E807" s="9"/>
      <c r="F807" s="9"/>
      <c r="G807" s="9"/>
      <c r="H807" s="9"/>
      <c r="I807" s="9"/>
      <c r="J807" s="10"/>
      <c r="K807" s="9"/>
      <c r="L807" s="9"/>
      <c r="M807" s="9"/>
      <c r="N807" s="9"/>
      <c r="O807" s="9"/>
      <c r="P807" s="9"/>
      <c r="Q807" s="9"/>
      <c r="R807" s="9"/>
      <c r="S807" s="9"/>
      <c r="T807" s="9"/>
      <c r="U807" s="9"/>
      <c r="V807" s="9"/>
      <c r="W807" s="9"/>
      <c r="X807" s="9"/>
      <c r="Y807" s="9"/>
      <c r="Z807" s="9"/>
    </row>
    <row r="808" spans="1:26" ht="12.75" customHeight="1" x14ac:dyDescent="0.3">
      <c r="A808" s="9"/>
      <c r="B808" s="9"/>
      <c r="C808" s="9"/>
      <c r="D808" s="9"/>
      <c r="E808" s="9"/>
      <c r="F808" s="9"/>
      <c r="G808" s="9"/>
      <c r="H808" s="9"/>
      <c r="I808" s="9"/>
      <c r="J808" s="10"/>
      <c r="K808" s="9"/>
      <c r="L808" s="9"/>
      <c r="M808" s="9"/>
      <c r="N808" s="9"/>
      <c r="O808" s="9"/>
      <c r="P808" s="9"/>
      <c r="Q808" s="9"/>
      <c r="R808" s="9"/>
      <c r="S808" s="9"/>
      <c r="T808" s="9"/>
      <c r="U808" s="9"/>
      <c r="V808" s="9"/>
      <c r="W808" s="9"/>
      <c r="X808" s="9"/>
      <c r="Y808" s="9"/>
      <c r="Z808" s="9"/>
    </row>
    <row r="809" spans="1:26" ht="12.75" customHeight="1" x14ac:dyDescent="0.3">
      <c r="A809" s="9"/>
      <c r="B809" s="9"/>
      <c r="C809" s="9"/>
      <c r="D809" s="9"/>
      <c r="E809" s="9"/>
      <c r="F809" s="9"/>
      <c r="G809" s="9"/>
      <c r="H809" s="9"/>
      <c r="I809" s="9"/>
      <c r="J809" s="10"/>
      <c r="K809" s="9"/>
      <c r="L809" s="9"/>
      <c r="M809" s="9"/>
      <c r="N809" s="9"/>
      <c r="O809" s="9"/>
      <c r="P809" s="9"/>
      <c r="Q809" s="9"/>
      <c r="R809" s="9"/>
      <c r="S809" s="9"/>
      <c r="T809" s="9"/>
      <c r="U809" s="9"/>
      <c r="V809" s="9"/>
      <c r="W809" s="9"/>
      <c r="X809" s="9"/>
      <c r="Y809" s="9"/>
      <c r="Z809" s="9"/>
    </row>
    <row r="810" spans="1:26" ht="12.75" customHeight="1" x14ac:dyDescent="0.3">
      <c r="A810" s="9"/>
      <c r="B810" s="9"/>
      <c r="C810" s="9"/>
      <c r="D810" s="9"/>
      <c r="E810" s="9"/>
      <c r="F810" s="9"/>
      <c r="G810" s="9"/>
      <c r="H810" s="9"/>
      <c r="I810" s="9"/>
      <c r="J810" s="10"/>
      <c r="K810" s="9"/>
      <c r="L810" s="9"/>
      <c r="M810" s="9"/>
      <c r="N810" s="9"/>
      <c r="O810" s="9"/>
      <c r="P810" s="9"/>
      <c r="Q810" s="9"/>
      <c r="R810" s="9"/>
      <c r="S810" s="9"/>
      <c r="T810" s="9"/>
      <c r="U810" s="9"/>
      <c r="V810" s="9"/>
      <c r="W810" s="9"/>
      <c r="X810" s="9"/>
      <c r="Y810" s="9"/>
      <c r="Z810" s="9"/>
    </row>
    <row r="811" spans="1:26" ht="12.75" customHeight="1" x14ac:dyDescent="0.3">
      <c r="A811" s="9"/>
      <c r="B811" s="9"/>
      <c r="C811" s="9"/>
      <c r="D811" s="9"/>
      <c r="E811" s="9"/>
      <c r="F811" s="9"/>
      <c r="G811" s="9"/>
      <c r="H811" s="9"/>
      <c r="I811" s="9"/>
      <c r="J811" s="10"/>
      <c r="K811" s="9"/>
      <c r="L811" s="9"/>
      <c r="M811" s="9"/>
      <c r="N811" s="9"/>
      <c r="O811" s="9"/>
      <c r="P811" s="9"/>
      <c r="Q811" s="9"/>
      <c r="R811" s="9"/>
      <c r="S811" s="9"/>
      <c r="T811" s="9"/>
      <c r="U811" s="9"/>
      <c r="V811" s="9"/>
      <c r="W811" s="9"/>
      <c r="X811" s="9"/>
      <c r="Y811" s="9"/>
      <c r="Z811" s="9"/>
    </row>
    <row r="812" spans="1:26" ht="12.75" customHeight="1" x14ac:dyDescent="0.3">
      <c r="A812" s="9"/>
      <c r="B812" s="9"/>
      <c r="C812" s="9"/>
      <c r="D812" s="9"/>
      <c r="E812" s="9"/>
      <c r="F812" s="9"/>
      <c r="G812" s="9"/>
      <c r="H812" s="9"/>
      <c r="I812" s="9"/>
      <c r="J812" s="10"/>
      <c r="K812" s="9"/>
      <c r="L812" s="9"/>
      <c r="M812" s="9"/>
      <c r="N812" s="9"/>
      <c r="O812" s="9"/>
      <c r="P812" s="9"/>
      <c r="Q812" s="9"/>
      <c r="R812" s="9"/>
      <c r="S812" s="9"/>
      <c r="T812" s="9"/>
      <c r="U812" s="9"/>
      <c r="V812" s="9"/>
      <c r="W812" s="9"/>
      <c r="X812" s="9"/>
      <c r="Y812" s="9"/>
      <c r="Z812" s="9"/>
    </row>
    <row r="813" spans="1:26" ht="12.75" customHeight="1" x14ac:dyDescent="0.3">
      <c r="A813" s="9"/>
      <c r="B813" s="9"/>
      <c r="C813" s="9"/>
      <c r="D813" s="9"/>
      <c r="E813" s="9"/>
      <c r="F813" s="9"/>
      <c r="G813" s="9"/>
      <c r="H813" s="9"/>
      <c r="I813" s="9"/>
      <c r="J813" s="10"/>
      <c r="K813" s="9"/>
      <c r="L813" s="9"/>
      <c r="M813" s="9"/>
      <c r="N813" s="9"/>
      <c r="O813" s="9"/>
      <c r="P813" s="9"/>
      <c r="Q813" s="9"/>
      <c r="R813" s="9"/>
      <c r="S813" s="9"/>
      <c r="T813" s="9"/>
      <c r="U813" s="9"/>
      <c r="V813" s="9"/>
      <c r="W813" s="9"/>
      <c r="X813" s="9"/>
      <c r="Y813" s="9"/>
      <c r="Z813" s="9"/>
    </row>
    <row r="814" spans="1:26" ht="12.75" customHeight="1" x14ac:dyDescent="0.3">
      <c r="A814" s="9"/>
      <c r="B814" s="9"/>
      <c r="C814" s="9"/>
      <c r="D814" s="9"/>
      <c r="E814" s="9"/>
      <c r="F814" s="9"/>
      <c r="G814" s="9"/>
      <c r="H814" s="9"/>
      <c r="I814" s="9"/>
      <c r="J814" s="10"/>
      <c r="K814" s="9"/>
      <c r="L814" s="9"/>
      <c r="M814" s="9"/>
      <c r="N814" s="9"/>
      <c r="O814" s="9"/>
      <c r="P814" s="9"/>
      <c r="Q814" s="9"/>
      <c r="R814" s="9"/>
      <c r="S814" s="9"/>
      <c r="T814" s="9"/>
      <c r="U814" s="9"/>
      <c r="V814" s="9"/>
      <c r="W814" s="9"/>
      <c r="X814" s="9"/>
      <c r="Y814" s="9"/>
      <c r="Z814" s="9"/>
    </row>
    <row r="815" spans="1:26" ht="12.75" customHeight="1" x14ac:dyDescent="0.3">
      <c r="A815" s="9"/>
      <c r="B815" s="9"/>
      <c r="C815" s="9"/>
      <c r="D815" s="9"/>
      <c r="E815" s="9"/>
      <c r="F815" s="9"/>
      <c r="G815" s="9"/>
      <c r="H815" s="9"/>
      <c r="I815" s="9"/>
      <c r="J815" s="10"/>
      <c r="K815" s="9"/>
      <c r="L815" s="9"/>
      <c r="M815" s="9"/>
      <c r="N815" s="9"/>
      <c r="O815" s="9"/>
      <c r="P815" s="9"/>
      <c r="Q815" s="9"/>
      <c r="R815" s="9"/>
      <c r="S815" s="9"/>
      <c r="T815" s="9"/>
      <c r="U815" s="9"/>
      <c r="V815" s="9"/>
      <c r="W815" s="9"/>
      <c r="X815" s="9"/>
      <c r="Y815" s="9"/>
      <c r="Z815" s="9"/>
    </row>
    <row r="816" spans="1:26" ht="12.75" customHeight="1" x14ac:dyDescent="0.3">
      <c r="A816" s="9"/>
      <c r="B816" s="9"/>
      <c r="C816" s="9"/>
      <c r="D816" s="9"/>
      <c r="E816" s="9"/>
      <c r="F816" s="9"/>
      <c r="G816" s="9"/>
      <c r="H816" s="9"/>
      <c r="I816" s="9"/>
      <c r="J816" s="10"/>
      <c r="K816" s="9"/>
      <c r="L816" s="9"/>
      <c r="M816" s="9"/>
      <c r="N816" s="9"/>
      <c r="O816" s="9"/>
      <c r="P816" s="9"/>
      <c r="Q816" s="9"/>
      <c r="R816" s="9"/>
      <c r="S816" s="9"/>
      <c r="T816" s="9"/>
      <c r="U816" s="9"/>
      <c r="V816" s="9"/>
      <c r="W816" s="9"/>
      <c r="X816" s="9"/>
      <c r="Y816" s="9"/>
      <c r="Z816" s="9"/>
    </row>
    <row r="817" spans="1:26" ht="12.75" customHeight="1" x14ac:dyDescent="0.3">
      <c r="A817" s="9"/>
      <c r="B817" s="9"/>
      <c r="C817" s="9"/>
      <c r="D817" s="9"/>
      <c r="E817" s="9"/>
      <c r="F817" s="9"/>
      <c r="G817" s="9"/>
      <c r="H817" s="9"/>
      <c r="I817" s="9"/>
      <c r="J817" s="10"/>
      <c r="K817" s="9"/>
      <c r="L817" s="9"/>
      <c r="M817" s="9"/>
      <c r="N817" s="9"/>
      <c r="O817" s="9"/>
      <c r="P817" s="9"/>
      <c r="Q817" s="9"/>
      <c r="R817" s="9"/>
      <c r="S817" s="9"/>
      <c r="T817" s="9"/>
      <c r="U817" s="9"/>
      <c r="V817" s="9"/>
      <c r="W817" s="9"/>
      <c r="X817" s="9"/>
      <c r="Y817" s="9"/>
      <c r="Z817" s="9"/>
    </row>
    <row r="818" spans="1:26" ht="12.75" customHeight="1" x14ac:dyDescent="0.3">
      <c r="A818" s="9"/>
      <c r="B818" s="9"/>
      <c r="C818" s="9"/>
      <c r="D818" s="9"/>
      <c r="E818" s="9"/>
      <c r="F818" s="9"/>
      <c r="G818" s="9"/>
      <c r="H818" s="9"/>
      <c r="I818" s="9"/>
      <c r="J818" s="10"/>
      <c r="K818" s="9"/>
      <c r="L818" s="9"/>
      <c r="M818" s="9"/>
      <c r="N818" s="9"/>
      <c r="O818" s="9"/>
      <c r="P818" s="9"/>
      <c r="Q818" s="9"/>
      <c r="R818" s="9"/>
      <c r="S818" s="9"/>
      <c r="T818" s="9"/>
      <c r="U818" s="9"/>
      <c r="V818" s="9"/>
      <c r="W818" s="9"/>
      <c r="X818" s="9"/>
      <c r="Y818" s="9"/>
      <c r="Z818" s="9"/>
    </row>
    <row r="819" spans="1:26" ht="12.75" customHeight="1" x14ac:dyDescent="0.3">
      <c r="A819" s="9"/>
      <c r="B819" s="9"/>
      <c r="C819" s="9"/>
      <c r="D819" s="9"/>
      <c r="E819" s="9"/>
      <c r="F819" s="9"/>
      <c r="G819" s="9"/>
      <c r="H819" s="9"/>
      <c r="I819" s="9"/>
      <c r="J819" s="10"/>
      <c r="K819" s="9"/>
      <c r="L819" s="9"/>
      <c r="M819" s="9"/>
      <c r="N819" s="9"/>
      <c r="O819" s="9"/>
      <c r="P819" s="9"/>
      <c r="Q819" s="9"/>
      <c r="R819" s="9"/>
      <c r="S819" s="9"/>
      <c r="T819" s="9"/>
      <c r="U819" s="9"/>
      <c r="V819" s="9"/>
      <c r="W819" s="9"/>
      <c r="X819" s="9"/>
      <c r="Y819" s="9"/>
      <c r="Z819" s="9"/>
    </row>
    <row r="820" spans="1:26" ht="12.75" customHeight="1" x14ac:dyDescent="0.3">
      <c r="A820" s="9"/>
      <c r="B820" s="9"/>
      <c r="C820" s="9"/>
      <c r="D820" s="9"/>
      <c r="E820" s="9"/>
      <c r="F820" s="9"/>
      <c r="G820" s="9"/>
      <c r="H820" s="9"/>
      <c r="I820" s="9"/>
      <c r="J820" s="10"/>
      <c r="K820" s="9"/>
      <c r="L820" s="9"/>
      <c r="M820" s="9"/>
      <c r="N820" s="9"/>
      <c r="O820" s="9"/>
      <c r="P820" s="9"/>
      <c r="Q820" s="9"/>
      <c r="R820" s="9"/>
      <c r="S820" s="9"/>
      <c r="T820" s="9"/>
      <c r="U820" s="9"/>
      <c r="V820" s="9"/>
      <c r="W820" s="9"/>
      <c r="X820" s="9"/>
      <c r="Y820" s="9"/>
      <c r="Z820" s="9"/>
    </row>
    <row r="821" spans="1:26" ht="12.75" customHeight="1" x14ac:dyDescent="0.3">
      <c r="A821" s="9"/>
      <c r="B821" s="9"/>
      <c r="C821" s="9"/>
      <c r="D821" s="9"/>
      <c r="E821" s="9"/>
      <c r="F821" s="9"/>
      <c r="G821" s="9"/>
      <c r="H821" s="9"/>
      <c r="I821" s="9"/>
      <c r="J821" s="10"/>
      <c r="K821" s="9"/>
      <c r="L821" s="9"/>
      <c r="M821" s="9"/>
      <c r="N821" s="9"/>
      <c r="O821" s="9"/>
      <c r="P821" s="9"/>
      <c r="Q821" s="9"/>
      <c r="R821" s="9"/>
      <c r="S821" s="9"/>
      <c r="T821" s="9"/>
      <c r="U821" s="9"/>
      <c r="V821" s="9"/>
      <c r="W821" s="9"/>
      <c r="X821" s="9"/>
      <c r="Y821" s="9"/>
      <c r="Z821" s="9"/>
    </row>
    <row r="822" spans="1:26" ht="12.75" customHeight="1" x14ac:dyDescent="0.3">
      <c r="A822" s="9"/>
      <c r="B822" s="9"/>
      <c r="C822" s="9"/>
      <c r="D822" s="9"/>
      <c r="E822" s="9"/>
      <c r="F822" s="9"/>
      <c r="G822" s="9"/>
      <c r="H822" s="9"/>
      <c r="I822" s="9"/>
      <c r="J822" s="10"/>
      <c r="K822" s="9"/>
      <c r="L822" s="9"/>
      <c r="M822" s="9"/>
      <c r="N822" s="9"/>
      <c r="O822" s="9"/>
      <c r="P822" s="9"/>
      <c r="Q822" s="9"/>
      <c r="R822" s="9"/>
      <c r="S822" s="9"/>
      <c r="T822" s="9"/>
      <c r="U822" s="9"/>
      <c r="V822" s="9"/>
      <c r="W822" s="9"/>
      <c r="X822" s="9"/>
      <c r="Y822" s="9"/>
      <c r="Z822" s="9"/>
    </row>
    <row r="823" spans="1:26" ht="12.75" customHeight="1" x14ac:dyDescent="0.3">
      <c r="A823" s="9"/>
      <c r="B823" s="9"/>
      <c r="C823" s="9"/>
      <c r="D823" s="9"/>
      <c r="E823" s="9"/>
      <c r="F823" s="9"/>
      <c r="G823" s="9"/>
      <c r="H823" s="9"/>
      <c r="I823" s="9"/>
      <c r="J823" s="10"/>
      <c r="K823" s="9"/>
      <c r="L823" s="9"/>
      <c r="M823" s="9"/>
      <c r="N823" s="9"/>
      <c r="O823" s="9"/>
      <c r="P823" s="9"/>
      <c r="Q823" s="9"/>
      <c r="R823" s="9"/>
      <c r="S823" s="9"/>
      <c r="T823" s="9"/>
      <c r="U823" s="9"/>
      <c r="V823" s="9"/>
      <c r="W823" s="9"/>
      <c r="X823" s="9"/>
      <c r="Y823" s="9"/>
      <c r="Z823" s="9"/>
    </row>
    <row r="824" spans="1:26" ht="12.75" customHeight="1" x14ac:dyDescent="0.3">
      <c r="A824" s="9"/>
      <c r="B824" s="9"/>
      <c r="C824" s="9"/>
      <c r="D824" s="9"/>
      <c r="E824" s="9"/>
      <c r="F824" s="9"/>
      <c r="G824" s="9"/>
      <c r="H824" s="9"/>
      <c r="I824" s="9"/>
      <c r="J824" s="10"/>
      <c r="K824" s="9"/>
      <c r="L824" s="9"/>
      <c r="M824" s="9"/>
      <c r="N824" s="9"/>
      <c r="O824" s="9"/>
      <c r="P824" s="9"/>
      <c r="Q824" s="9"/>
      <c r="R824" s="9"/>
      <c r="S824" s="9"/>
      <c r="T824" s="9"/>
      <c r="U824" s="9"/>
      <c r="V824" s="9"/>
      <c r="W824" s="9"/>
      <c r="X824" s="9"/>
      <c r="Y824" s="9"/>
      <c r="Z824" s="9"/>
    </row>
    <row r="825" spans="1:26" ht="12.75" customHeight="1" x14ac:dyDescent="0.3">
      <c r="A825" s="9"/>
      <c r="B825" s="9"/>
      <c r="C825" s="9"/>
      <c r="D825" s="9"/>
      <c r="E825" s="9"/>
      <c r="F825" s="9"/>
      <c r="G825" s="9"/>
      <c r="H825" s="9"/>
      <c r="I825" s="9"/>
      <c r="J825" s="10"/>
      <c r="K825" s="9"/>
      <c r="L825" s="9"/>
      <c r="M825" s="9"/>
      <c r="N825" s="9"/>
      <c r="O825" s="9"/>
      <c r="P825" s="9"/>
      <c r="Q825" s="9"/>
      <c r="R825" s="9"/>
      <c r="S825" s="9"/>
      <c r="T825" s="9"/>
      <c r="U825" s="9"/>
      <c r="V825" s="9"/>
      <c r="W825" s="9"/>
      <c r="X825" s="9"/>
      <c r="Y825" s="9"/>
      <c r="Z825" s="9"/>
    </row>
    <row r="826" spans="1:26" ht="12.75" customHeight="1" x14ac:dyDescent="0.3">
      <c r="A826" s="9"/>
      <c r="B826" s="9"/>
      <c r="C826" s="9"/>
      <c r="D826" s="9"/>
      <c r="E826" s="9"/>
      <c r="F826" s="9"/>
      <c r="G826" s="9"/>
      <c r="H826" s="9"/>
      <c r="I826" s="9"/>
      <c r="J826" s="10"/>
      <c r="K826" s="9"/>
      <c r="L826" s="9"/>
      <c r="M826" s="9"/>
      <c r="N826" s="9"/>
      <c r="O826" s="9"/>
      <c r="P826" s="9"/>
      <c r="Q826" s="9"/>
      <c r="R826" s="9"/>
      <c r="S826" s="9"/>
      <c r="T826" s="9"/>
      <c r="U826" s="9"/>
      <c r="V826" s="9"/>
      <c r="W826" s="9"/>
      <c r="X826" s="9"/>
      <c r="Y826" s="9"/>
      <c r="Z826" s="9"/>
    </row>
    <row r="827" spans="1:26" ht="12.75" customHeight="1" x14ac:dyDescent="0.3">
      <c r="A827" s="9"/>
      <c r="B827" s="9"/>
      <c r="C827" s="9"/>
      <c r="D827" s="9"/>
      <c r="E827" s="9"/>
      <c r="F827" s="9"/>
      <c r="G827" s="9"/>
      <c r="H827" s="9"/>
      <c r="I827" s="9"/>
      <c r="J827" s="10"/>
      <c r="K827" s="9"/>
      <c r="L827" s="9"/>
      <c r="M827" s="9"/>
      <c r="N827" s="9"/>
      <c r="O827" s="9"/>
      <c r="P827" s="9"/>
      <c r="Q827" s="9"/>
      <c r="R827" s="9"/>
      <c r="S827" s="9"/>
      <c r="T827" s="9"/>
      <c r="U827" s="9"/>
      <c r="V827" s="9"/>
      <c r="W827" s="9"/>
      <c r="X827" s="9"/>
      <c r="Y827" s="9"/>
      <c r="Z827" s="9"/>
    </row>
    <row r="828" spans="1:26" ht="12.75" customHeight="1" x14ac:dyDescent="0.3">
      <c r="A828" s="9"/>
      <c r="B828" s="9"/>
      <c r="C828" s="9"/>
      <c r="D828" s="9"/>
      <c r="E828" s="9"/>
      <c r="F828" s="9"/>
      <c r="G828" s="9"/>
      <c r="H828" s="9"/>
      <c r="I828" s="9"/>
      <c r="J828" s="10"/>
      <c r="K828" s="9"/>
      <c r="L828" s="9"/>
      <c r="M828" s="9"/>
      <c r="N828" s="9"/>
      <c r="O828" s="9"/>
      <c r="P828" s="9"/>
      <c r="Q828" s="9"/>
      <c r="R828" s="9"/>
      <c r="S828" s="9"/>
      <c r="T828" s="9"/>
      <c r="U828" s="9"/>
      <c r="V828" s="9"/>
      <c r="W828" s="9"/>
      <c r="X828" s="9"/>
      <c r="Y828" s="9"/>
      <c r="Z828" s="9"/>
    </row>
    <row r="829" spans="1:26" ht="12.75" customHeight="1" x14ac:dyDescent="0.3">
      <c r="A829" s="9"/>
      <c r="B829" s="9"/>
      <c r="C829" s="9"/>
      <c r="D829" s="9"/>
      <c r="E829" s="9"/>
      <c r="F829" s="9"/>
      <c r="G829" s="9"/>
      <c r="H829" s="9"/>
      <c r="I829" s="9"/>
      <c r="J829" s="10"/>
      <c r="K829" s="9"/>
      <c r="L829" s="9"/>
      <c r="M829" s="9"/>
      <c r="N829" s="9"/>
      <c r="O829" s="9"/>
      <c r="P829" s="9"/>
      <c r="Q829" s="9"/>
      <c r="R829" s="9"/>
      <c r="S829" s="9"/>
      <c r="T829" s="9"/>
      <c r="U829" s="9"/>
      <c r="V829" s="9"/>
      <c r="W829" s="9"/>
      <c r="X829" s="9"/>
      <c r="Y829" s="9"/>
      <c r="Z829" s="9"/>
    </row>
    <row r="830" spans="1:26" ht="12.75" customHeight="1" x14ac:dyDescent="0.3">
      <c r="A830" s="9"/>
      <c r="B830" s="9"/>
      <c r="C830" s="9"/>
      <c r="D830" s="9"/>
      <c r="E830" s="9"/>
      <c r="F830" s="9"/>
      <c r="G830" s="9"/>
      <c r="H830" s="9"/>
      <c r="I830" s="9"/>
      <c r="J830" s="10"/>
      <c r="K830" s="9"/>
      <c r="L830" s="9"/>
      <c r="M830" s="9"/>
      <c r="N830" s="9"/>
      <c r="O830" s="9"/>
      <c r="P830" s="9"/>
      <c r="Q830" s="9"/>
      <c r="R830" s="9"/>
      <c r="S830" s="9"/>
      <c r="T830" s="9"/>
      <c r="U830" s="9"/>
      <c r="V830" s="9"/>
      <c r="W830" s="9"/>
      <c r="X830" s="9"/>
      <c r="Y830" s="9"/>
      <c r="Z830" s="9"/>
    </row>
    <row r="831" spans="1:26" ht="12.75" customHeight="1" x14ac:dyDescent="0.3">
      <c r="A831" s="9"/>
      <c r="B831" s="9"/>
      <c r="C831" s="9"/>
      <c r="D831" s="9"/>
      <c r="E831" s="9"/>
      <c r="F831" s="9"/>
      <c r="G831" s="9"/>
      <c r="H831" s="9"/>
      <c r="I831" s="9"/>
      <c r="J831" s="10"/>
      <c r="K831" s="9"/>
      <c r="L831" s="9"/>
      <c r="M831" s="9"/>
      <c r="N831" s="9"/>
      <c r="O831" s="9"/>
      <c r="P831" s="9"/>
      <c r="Q831" s="9"/>
      <c r="R831" s="9"/>
      <c r="S831" s="9"/>
      <c r="T831" s="9"/>
      <c r="U831" s="9"/>
      <c r="V831" s="9"/>
      <c r="W831" s="9"/>
      <c r="X831" s="9"/>
      <c r="Y831" s="9"/>
      <c r="Z831" s="9"/>
    </row>
    <row r="832" spans="1:26" ht="12.75" customHeight="1" x14ac:dyDescent="0.3">
      <c r="A832" s="9"/>
      <c r="B832" s="9"/>
      <c r="C832" s="9"/>
      <c r="D832" s="9"/>
      <c r="E832" s="9"/>
      <c r="F832" s="9"/>
      <c r="G832" s="9"/>
      <c r="H832" s="9"/>
      <c r="I832" s="9"/>
      <c r="J832" s="10"/>
      <c r="K832" s="9"/>
      <c r="L832" s="9"/>
      <c r="M832" s="9"/>
      <c r="N832" s="9"/>
      <c r="O832" s="9"/>
      <c r="P832" s="9"/>
      <c r="Q832" s="9"/>
      <c r="R832" s="9"/>
      <c r="S832" s="9"/>
      <c r="T832" s="9"/>
      <c r="U832" s="9"/>
      <c r="V832" s="9"/>
      <c r="W832" s="9"/>
      <c r="X832" s="9"/>
      <c r="Y832" s="9"/>
      <c r="Z832" s="9"/>
    </row>
    <row r="833" spans="1:26" ht="12.75" customHeight="1" x14ac:dyDescent="0.3">
      <c r="A833" s="9"/>
      <c r="B833" s="9"/>
      <c r="C833" s="9"/>
      <c r="D833" s="9"/>
      <c r="E833" s="9"/>
      <c r="F833" s="9"/>
      <c r="G833" s="9"/>
      <c r="H833" s="9"/>
      <c r="I833" s="9"/>
      <c r="J833" s="10"/>
      <c r="K833" s="9"/>
      <c r="L833" s="9"/>
      <c r="M833" s="9"/>
      <c r="N833" s="9"/>
      <c r="O833" s="9"/>
      <c r="P833" s="9"/>
      <c r="Q833" s="9"/>
      <c r="R833" s="9"/>
      <c r="S833" s="9"/>
      <c r="T833" s="9"/>
      <c r="U833" s="9"/>
      <c r="V833" s="9"/>
      <c r="W833" s="9"/>
      <c r="X833" s="9"/>
      <c r="Y833" s="9"/>
      <c r="Z833" s="9"/>
    </row>
    <row r="834" spans="1:26" ht="12.75" customHeight="1" x14ac:dyDescent="0.3">
      <c r="A834" s="9"/>
      <c r="B834" s="9"/>
      <c r="C834" s="9"/>
      <c r="D834" s="9"/>
      <c r="E834" s="9"/>
      <c r="F834" s="9"/>
      <c r="G834" s="9"/>
      <c r="H834" s="9"/>
      <c r="I834" s="9"/>
      <c r="J834" s="10"/>
      <c r="K834" s="9"/>
      <c r="L834" s="9"/>
      <c r="M834" s="9"/>
      <c r="N834" s="9"/>
      <c r="O834" s="9"/>
      <c r="P834" s="9"/>
      <c r="Q834" s="9"/>
      <c r="R834" s="9"/>
      <c r="S834" s="9"/>
      <c r="T834" s="9"/>
      <c r="U834" s="9"/>
      <c r="V834" s="9"/>
      <c r="W834" s="9"/>
      <c r="X834" s="9"/>
      <c r="Y834" s="9"/>
      <c r="Z834" s="9"/>
    </row>
    <row r="835" spans="1:26" ht="12.75" customHeight="1" x14ac:dyDescent="0.3">
      <c r="A835" s="9"/>
      <c r="B835" s="9"/>
      <c r="C835" s="9"/>
      <c r="D835" s="9"/>
      <c r="E835" s="9"/>
      <c r="F835" s="9"/>
      <c r="G835" s="9"/>
      <c r="H835" s="9"/>
      <c r="I835" s="9"/>
      <c r="J835" s="10"/>
      <c r="K835" s="9"/>
      <c r="L835" s="9"/>
      <c r="M835" s="9"/>
      <c r="N835" s="9"/>
      <c r="O835" s="9"/>
      <c r="P835" s="9"/>
      <c r="Q835" s="9"/>
      <c r="R835" s="9"/>
      <c r="S835" s="9"/>
      <c r="T835" s="9"/>
      <c r="U835" s="9"/>
      <c r="V835" s="9"/>
      <c r="W835" s="9"/>
      <c r="X835" s="9"/>
      <c r="Y835" s="9"/>
      <c r="Z835" s="9"/>
    </row>
    <row r="836" spans="1:26" ht="12.75" customHeight="1" x14ac:dyDescent="0.3">
      <c r="A836" s="9"/>
      <c r="B836" s="9"/>
      <c r="C836" s="9"/>
      <c r="D836" s="9"/>
      <c r="E836" s="9"/>
      <c r="F836" s="9"/>
      <c r="G836" s="9"/>
      <c r="H836" s="9"/>
      <c r="I836" s="9"/>
      <c r="J836" s="10"/>
      <c r="K836" s="9"/>
      <c r="L836" s="9"/>
      <c r="M836" s="9"/>
      <c r="N836" s="9"/>
      <c r="O836" s="9"/>
      <c r="P836" s="9"/>
      <c r="Q836" s="9"/>
      <c r="R836" s="9"/>
      <c r="S836" s="9"/>
      <c r="T836" s="9"/>
      <c r="U836" s="9"/>
      <c r="V836" s="9"/>
      <c r="W836" s="9"/>
      <c r="X836" s="9"/>
      <c r="Y836" s="9"/>
      <c r="Z836" s="9"/>
    </row>
    <row r="837" spans="1:26" ht="12.75" customHeight="1" x14ac:dyDescent="0.3">
      <c r="A837" s="9"/>
      <c r="B837" s="9"/>
      <c r="C837" s="9"/>
      <c r="D837" s="9"/>
      <c r="E837" s="9"/>
      <c r="F837" s="9"/>
      <c r="G837" s="9"/>
      <c r="H837" s="9"/>
      <c r="I837" s="9"/>
      <c r="J837" s="10"/>
      <c r="K837" s="9"/>
      <c r="L837" s="9"/>
      <c r="M837" s="9"/>
      <c r="N837" s="9"/>
      <c r="O837" s="9"/>
      <c r="P837" s="9"/>
      <c r="Q837" s="9"/>
      <c r="R837" s="9"/>
      <c r="S837" s="9"/>
      <c r="T837" s="9"/>
      <c r="U837" s="9"/>
      <c r="V837" s="9"/>
      <c r="W837" s="9"/>
      <c r="X837" s="9"/>
      <c r="Y837" s="9"/>
      <c r="Z837" s="9"/>
    </row>
    <row r="838" spans="1:26" ht="12.75" customHeight="1" x14ac:dyDescent="0.3">
      <c r="A838" s="9"/>
      <c r="B838" s="9"/>
      <c r="C838" s="9"/>
      <c r="D838" s="9"/>
      <c r="E838" s="9"/>
      <c r="F838" s="9"/>
      <c r="G838" s="9"/>
      <c r="H838" s="9"/>
      <c r="I838" s="9"/>
      <c r="J838" s="10"/>
      <c r="K838" s="9"/>
      <c r="L838" s="9"/>
      <c r="M838" s="9"/>
      <c r="N838" s="9"/>
      <c r="O838" s="9"/>
      <c r="P838" s="9"/>
      <c r="Q838" s="9"/>
      <c r="R838" s="9"/>
      <c r="S838" s="9"/>
      <c r="T838" s="9"/>
      <c r="U838" s="9"/>
      <c r="V838" s="9"/>
      <c r="W838" s="9"/>
      <c r="X838" s="9"/>
      <c r="Y838" s="9"/>
      <c r="Z838" s="9"/>
    </row>
    <row r="839" spans="1:26" ht="12.75" customHeight="1" x14ac:dyDescent="0.3">
      <c r="A839" s="9"/>
      <c r="B839" s="9"/>
      <c r="C839" s="9"/>
      <c r="D839" s="9"/>
      <c r="E839" s="9"/>
      <c r="F839" s="9"/>
      <c r="G839" s="9"/>
      <c r="H839" s="9"/>
      <c r="I839" s="9"/>
      <c r="J839" s="10"/>
      <c r="K839" s="9"/>
      <c r="L839" s="9"/>
      <c r="M839" s="9"/>
      <c r="N839" s="9"/>
      <c r="O839" s="9"/>
      <c r="P839" s="9"/>
      <c r="Q839" s="9"/>
      <c r="R839" s="9"/>
      <c r="S839" s="9"/>
      <c r="T839" s="9"/>
      <c r="U839" s="9"/>
      <c r="V839" s="9"/>
      <c r="W839" s="9"/>
      <c r="X839" s="9"/>
      <c r="Y839" s="9"/>
      <c r="Z839" s="9"/>
    </row>
    <row r="840" spans="1:26" ht="12.75" customHeight="1" x14ac:dyDescent="0.3">
      <c r="A840" s="9"/>
      <c r="B840" s="9"/>
      <c r="C840" s="9"/>
      <c r="D840" s="9"/>
      <c r="E840" s="9"/>
      <c r="F840" s="9"/>
      <c r="G840" s="9"/>
      <c r="H840" s="9"/>
      <c r="I840" s="9"/>
      <c r="J840" s="10"/>
      <c r="K840" s="9"/>
      <c r="L840" s="9"/>
      <c r="M840" s="9"/>
      <c r="N840" s="9"/>
      <c r="O840" s="9"/>
      <c r="P840" s="9"/>
      <c r="Q840" s="9"/>
      <c r="R840" s="9"/>
      <c r="S840" s="9"/>
      <c r="T840" s="9"/>
      <c r="U840" s="9"/>
      <c r="V840" s="9"/>
      <c r="W840" s="9"/>
      <c r="X840" s="9"/>
      <c r="Y840" s="9"/>
      <c r="Z840" s="9"/>
    </row>
    <row r="841" spans="1:26" ht="12.75" customHeight="1" x14ac:dyDescent="0.3">
      <c r="A841" s="9"/>
      <c r="B841" s="9"/>
      <c r="C841" s="9"/>
      <c r="D841" s="9"/>
      <c r="E841" s="9"/>
      <c r="F841" s="9"/>
      <c r="G841" s="9"/>
      <c r="H841" s="9"/>
      <c r="I841" s="9"/>
      <c r="J841" s="10"/>
      <c r="K841" s="9"/>
      <c r="L841" s="9"/>
      <c r="M841" s="9"/>
      <c r="N841" s="9"/>
      <c r="O841" s="9"/>
      <c r="P841" s="9"/>
      <c r="Q841" s="9"/>
      <c r="R841" s="9"/>
      <c r="S841" s="9"/>
      <c r="T841" s="9"/>
      <c r="U841" s="9"/>
      <c r="V841" s="9"/>
      <c r="W841" s="9"/>
      <c r="X841" s="9"/>
      <c r="Y841" s="9"/>
      <c r="Z841" s="9"/>
    </row>
    <row r="842" spans="1:26" ht="12.75" customHeight="1" x14ac:dyDescent="0.3">
      <c r="A842" s="9"/>
      <c r="B842" s="9"/>
      <c r="C842" s="9"/>
      <c r="D842" s="9"/>
      <c r="E842" s="9"/>
      <c r="F842" s="9"/>
      <c r="G842" s="9"/>
      <c r="H842" s="9"/>
      <c r="I842" s="9"/>
      <c r="J842" s="10"/>
      <c r="K842" s="9"/>
      <c r="L842" s="9"/>
      <c r="M842" s="9"/>
      <c r="N842" s="9"/>
      <c r="O842" s="9"/>
      <c r="P842" s="9"/>
      <c r="Q842" s="9"/>
      <c r="R842" s="9"/>
      <c r="S842" s="9"/>
      <c r="T842" s="9"/>
      <c r="U842" s="9"/>
      <c r="V842" s="9"/>
      <c r="W842" s="9"/>
      <c r="X842" s="9"/>
      <c r="Y842" s="9"/>
      <c r="Z842" s="9"/>
    </row>
    <row r="843" spans="1:26" ht="12.75" customHeight="1" x14ac:dyDescent="0.3">
      <c r="A843" s="9"/>
      <c r="B843" s="9"/>
      <c r="C843" s="9"/>
      <c r="D843" s="9"/>
      <c r="E843" s="9"/>
      <c r="F843" s="9"/>
      <c r="G843" s="9"/>
      <c r="H843" s="9"/>
      <c r="I843" s="9"/>
      <c r="J843" s="10"/>
      <c r="K843" s="9"/>
      <c r="L843" s="9"/>
      <c r="M843" s="9"/>
      <c r="N843" s="9"/>
      <c r="O843" s="9"/>
      <c r="P843" s="9"/>
      <c r="Q843" s="9"/>
      <c r="R843" s="9"/>
      <c r="S843" s="9"/>
      <c r="T843" s="9"/>
      <c r="U843" s="9"/>
      <c r="V843" s="9"/>
      <c r="W843" s="9"/>
      <c r="X843" s="9"/>
      <c r="Y843" s="9"/>
      <c r="Z843" s="9"/>
    </row>
    <row r="844" spans="1:26" ht="12.75" customHeight="1" x14ac:dyDescent="0.3">
      <c r="A844" s="9"/>
      <c r="B844" s="9"/>
      <c r="C844" s="9"/>
      <c r="D844" s="9"/>
      <c r="E844" s="9"/>
      <c r="F844" s="9"/>
      <c r="G844" s="9"/>
      <c r="H844" s="9"/>
      <c r="I844" s="9"/>
      <c r="J844" s="10"/>
      <c r="K844" s="9"/>
      <c r="L844" s="9"/>
      <c r="M844" s="9"/>
      <c r="N844" s="9"/>
      <c r="O844" s="9"/>
      <c r="P844" s="9"/>
      <c r="Q844" s="9"/>
      <c r="R844" s="9"/>
      <c r="S844" s="9"/>
      <c r="T844" s="9"/>
      <c r="U844" s="9"/>
      <c r="V844" s="9"/>
      <c r="W844" s="9"/>
      <c r="X844" s="9"/>
      <c r="Y844" s="9"/>
      <c r="Z844" s="9"/>
    </row>
    <row r="845" spans="1:26" ht="12.75" customHeight="1" x14ac:dyDescent="0.3">
      <c r="A845" s="9"/>
      <c r="B845" s="9"/>
      <c r="C845" s="9"/>
      <c r="D845" s="9"/>
      <c r="E845" s="9"/>
      <c r="F845" s="9"/>
      <c r="G845" s="9"/>
      <c r="H845" s="9"/>
      <c r="I845" s="9"/>
      <c r="J845" s="10"/>
      <c r="K845" s="9"/>
      <c r="L845" s="9"/>
      <c r="M845" s="9"/>
      <c r="N845" s="9"/>
      <c r="O845" s="9"/>
      <c r="P845" s="9"/>
      <c r="Q845" s="9"/>
      <c r="R845" s="9"/>
      <c r="S845" s="9"/>
      <c r="T845" s="9"/>
      <c r="U845" s="9"/>
      <c r="V845" s="9"/>
      <c r="W845" s="9"/>
      <c r="X845" s="9"/>
      <c r="Y845" s="9"/>
      <c r="Z845" s="9"/>
    </row>
    <row r="846" spans="1:26" ht="12.75" customHeight="1" x14ac:dyDescent="0.3">
      <c r="A846" s="9"/>
      <c r="B846" s="9"/>
      <c r="C846" s="9"/>
      <c r="D846" s="9"/>
      <c r="E846" s="9"/>
      <c r="F846" s="9"/>
      <c r="G846" s="9"/>
      <c r="H846" s="9"/>
      <c r="I846" s="9"/>
      <c r="J846" s="10"/>
      <c r="K846" s="9"/>
      <c r="L846" s="9"/>
      <c r="M846" s="9"/>
      <c r="N846" s="9"/>
      <c r="O846" s="9"/>
      <c r="P846" s="9"/>
      <c r="Q846" s="9"/>
      <c r="R846" s="9"/>
      <c r="S846" s="9"/>
      <c r="T846" s="9"/>
      <c r="U846" s="9"/>
      <c r="V846" s="9"/>
      <c r="W846" s="9"/>
      <c r="X846" s="9"/>
      <c r="Y846" s="9"/>
      <c r="Z846" s="9"/>
    </row>
    <row r="847" spans="1:26" ht="12.75" customHeight="1" x14ac:dyDescent="0.3">
      <c r="A847" s="9"/>
      <c r="B847" s="9"/>
      <c r="C847" s="9"/>
      <c r="D847" s="9"/>
      <c r="E847" s="9"/>
      <c r="F847" s="9"/>
      <c r="G847" s="9"/>
      <c r="H847" s="9"/>
      <c r="I847" s="9"/>
      <c r="J847" s="10"/>
      <c r="K847" s="9"/>
      <c r="L847" s="9"/>
      <c r="M847" s="9"/>
      <c r="N847" s="9"/>
      <c r="O847" s="9"/>
      <c r="P847" s="9"/>
      <c r="Q847" s="9"/>
      <c r="R847" s="9"/>
      <c r="S847" s="9"/>
      <c r="T847" s="9"/>
      <c r="U847" s="9"/>
      <c r="V847" s="9"/>
      <c r="W847" s="9"/>
      <c r="X847" s="9"/>
      <c r="Y847" s="9"/>
      <c r="Z847" s="9"/>
    </row>
    <row r="848" spans="1:26" ht="12.75" customHeight="1" x14ac:dyDescent="0.3">
      <c r="A848" s="9"/>
      <c r="B848" s="9"/>
      <c r="C848" s="9"/>
      <c r="D848" s="9"/>
      <c r="E848" s="9"/>
      <c r="F848" s="9"/>
      <c r="G848" s="9"/>
      <c r="H848" s="9"/>
      <c r="I848" s="9"/>
      <c r="J848" s="10"/>
      <c r="K848" s="9"/>
      <c r="L848" s="9"/>
      <c r="M848" s="9"/>
      <c r="N848" s="9"/>
      <c r="O848" s="9"/>
      <c r="P848" s="9"/>
      <c r="Q848" s="9"/>
      <c r="R848" s="9"/>
      <c r="S848" s="9"/>
      <c r="T848" s="9"/>
      <c r="U848" s="9"/>
      <c r="V848" s="9"/>
      <c r="W848" s="9"/>
      <c r="X848" s="9"/>
      <c r="Y848" s="9"/>
      <c r="Z848" s="9"/>
    </row>
    <row r="849" spans="1:26" ht="12.75" customHeight="1" x14ac:dyDescent="0.3">
      <c r="A849" s="9"/>
      <c r="B849" s="9"/>
      <c r="C849" s="9"/>
      <c r="D849" s="9"/>
      <c r="E849" s="9"/>
      <c r="F849" s="9"/>
      <c r="G849" s="9"/>
      <c r="H849" s="9"/>
      <c r="I849" s="9"/>
      <c r="J849" s="10"/>
      <c r="K849" s="9"/>
      <c r="L849" s="9"/>
      <c r="M849" s="9"/>
      <c r="N849" s="9"/>
      <c r="O849" s="9"/>
      <c r="P849" s="9"/>
      <c r="Q849" s="9"/>
      <c r="R849" s="9"/>
      <c r="S849" s="9"/>
      <c r="T849" s="9"/>
      <c r="U849" s="9"/>
      <c r="V849" s="9"/>
      <c r="W849" s="9"/>
      <c r="X849" s="9"/>
      <c r="Y849" s="9"/>
      <c r="Z849" s="9"/>
    </row>
    <row r="850" spans="1:26" ht="12.75" customHeight="1" x14ac:dyDescent="0.3">
      <c r="A850" s="9"/>
      <c r="B850" s="9"/>
      <c r="C850" s="9"/>
      <c r="D850" s="9"/>
      <c r="E850" s="9"/>
      <c r="F850" s="9"/>
      <c r="G850" s="9"/>
      <c r="H850" s="9"/>
      <c r="I850" s="9"/>
      <c r="J850" s="10"/>
      <c r="K850" s="9"/>
      <c r="L850" s="9"/>
      <c r="M850" s="9"/>
      <c r="N850" s="9"/>
      <c r="O850" s="9"/>
      <c r="P850" s="9"/>
      <c r="Q850" s="9"/>
      <c r="R850" s="9"/>
      <c r="S850" s="9"/>
      <c r="T850" s="9"/>
      <c r="U850" s="9"/>
      <c r="V850" s="9"/>
      <c r="W850" s="9"/>
      <c r="X850" s="9"/>
      <c r="Y850" s="9"/>
      <c r="Z850" s="9"/>
    </row>
    <row r="851" spans="1:26" ht="12.75" customHeight="1" x14ac:dyDescent="0.3">
      <c r="A851" s="9"/>
      <c r="B851" s="9"/>
      <c r="C851" s="9"/>
      <c r="D851" s="9"/>
      <c r="E851" s="9"/>
      <c r="F851" s="9"/>
      <c r="G851" s="9"/>
      <c r="H851" s="9"/>
      <c r="I851" s="9"/>
      <c r="J851" s="10"/>
      <c r="K851" s="9"/>
      <c r="L851" s="9"/>
      <c r="M851" s="9"/>
      <c r="N851" s="9"/>
      <c r="O851" s="9"/>
      <c r="P851" s="9"/>
      <c r="Q851" s="9"/>
      <c r="R851" s="9"/>
      <c r="S851" s="9"/>
      <c r="T851" s="9"/>
      <c r="U851" s="9"/>
      <c r="V851" s="9"/>
      <c r="W851" s="9"/>
      <c r="X851" s="9"/>
      <c r="Y851" s="9"/>
      <c r="Z851" s="9"/>
    </row>
    <row r="852" spans="1:26" ht="12.75" customHeight="1" x14ac:dyDescent="0.3">
      <c r="A852" s="9"/>
      <c r="B852" s="9"/>
      <c r="C852" s="9"/>
      <c r="D852" s="9"/>
      <c r="E852" s="9"/>
      <c r="F852" s="9"/>
      <c r="G852" s="9"/>
      <c r="H852" s="9"/>
      <c r="I852" s="9"/>
      <c r="J852" s="10"/>
      <c r="K852" s="9"/>
      <c r="L852" s="9"/>
      <c r="M852" s="9"/>
      <c r="N852" s="9"/>
      <c r="O852" s="9"/>
      <c r="P852" s="9"/>
      <c r="Q852" s="9"/>
      <c r="R852" s="9"/>
      <c r="S852" s="9"/>
      <c r="T852" s="9"/>
      <c r="U852" s="9"/>
      <c r="V852" s="9"/>
      <c r="W852" s="9"/>
      <c r="X852" s="9"/>
      <c r="Y852" s="9"/>
      <c r="Z852" s="9"/>
    </row>
    <row r="853" spans="1:26" ht="12.75" customHeight="1" x14ac:dyDescent="0.3">
      <c r="A853" s="9"/>
      <c r="B853" s="9"/>
      <c r="C853" s="9"/>
      <c r="D853" s="9"/>
      <c r="E853" s="9"/>
      <c r="F853" s="9"/>
      <c r="G853" s="9"/>
      <c r="H853" s="9"/>
      <c r="I853" s="9"/>
      <c r="J853" s="10"/>
      <c r="K853" s="9"/>
      <c r="L853" s="9"/>
      <c r="M853" s="9"/>
      <c r="N853" s="9"/>
      <c r="O853" s="9"/>
      <c r="P853" s="9"/>
      <c r="Q853" s="9"/>
      <c r="R853" s="9"/>
      <c r="S853" s="9"/>
      <c r="T853" s="9"/>
      <c r="U853" s="9"/>
      <c r="V853" s="9"/>
      <c r="W853" s="9"/>
      <c r="X853" s="9"/>
      <c r="Y853" s="9"/>
      <c r="Z853" s="9"/>
    </row>
    <row r="854" spans="1:26" ht="12.75" customHeight="1" x14ac:dyDescent="0.3">
      <c r="A854" s="9"/>
      <c r="B854" s="9"/>
      <c r="C854" s="9"/>
      <c r="D854" s="9"/>
      <c r="E854" s="9"/>
      <c r="F854" s="9"/>
      <c r="G854" s="9"/>
      <c r="H854" s="9"/>
      <c r="I854" s="9"/>
      <c r="J854" s="10"/>
      <c r="K854" s="9"/>
      <c r="L854" s="9"/>
      <c r="M854" s="9"/>
      <c r="N854" s="9"/>
      <c r="O854" s="9"/>
      <c r="P854" s="9"/>
      <c r="Q854" s="9"/>
      <c r="R854" s="9"/>
      <c r="S854" s="9"/>
      <c r="T854" s="9"/>
      <c r="U854" s="9"/>
      <c r="V854" s="9"/>
      <c r="W854" s="9"/>
      <c r="X854" s="9"/>
      <c r="Y854" s="9"/>
      <c r="Z854" s="9"/>
    </row>
    <row r="855" spans="1:26" ht="12.75" customHeight="1" x14ac:dyDescent="0.3">
      <c r="A855" s="9"/>
      <c r="B855" s="9"/>
      <c r="C855" s="9"/>
      <c r="D855" s="9"/>
      <c r="E855" s="9"/>
      <c r="F855" s="9"/>
      <c r="G855" s="9"/>
      <c r="H855" s="9"/>
      <c r="I855" s="9"/>
      <c r="J855" s="10"/>
      <c r="K855" s="9"/>
      <c r="L855" s="9"/>
      <c r="M855" s="9"/>
      <c r="N855" s="9"/>
      <c r="O855" s="9"/>
      <c r="P855" s="9"/>
      <c r="Q855" s="9"/>
      <c r="R855" s="9"/>
      <c r="S855" s="9"/>
      <c r="T855" s="9"/>
      <c r="U855" s="9"/>
      <c r="V855" s="9"/>
      <c r="W855" s="9"/>
      <c r="X855" s="9"/>
      <c r="Y855" s="9"/>
      <c r="Z855" s="9"/>
    </row>
    <row r="856" spans="1:26" ht="12.75" customHeight="1" x14ac:dyDescent="0.3">
      <c r="A856" s="9"/>
      <c r="B856" s="9"/>
      <c r="C856" s="9"/>
      <c r="D856" s="9"/>
      <c r="E856" s="9"/>
      <c r="F856" s="9"/>
      <c r="G856" s="9"/>
      <c r="H856" s="9"/>
      <c r="I856" s="9"/>
      <c r="J856" s="10"/>
      <c r="K856" s="9"/>
      <c r="L856" s="9"/>
      <c r="M856" s="9"/>
      <c r="N856" s="9"/>
      <c r="O856" s="9"/>
      <c r="P856" s="9"/>
      <c r="Q856" s="9"/>
      <c r="R856" s="9"/>
      <c r="S856" s="9"/>
      <c r="T856" s="9"/>
      <c r="U856" s="9"/>
      <c r="V856" s="9"/>
      <c r="W856" s="9"/>
      <c r="X856" s="9"/>
      <c r="Y856" s="9"/>
      <c r="Z856" s="9"/>
    </row>
    <row r="857" spans="1:26" ht="12.75" customHeight="1" x14ac:dyDescent="0.3">
      <c r="A857" s="9"/>
      <c r="B857" s="9"/>
      <c r="C857" s="9"/>
      <c r="D857" s="9"/>
      <c r="E857" s="9"/>
      <c r="F857" s="9"/>
      <c r="G857" s="9"/>
      <c r="H857" s="9"/>
      <c r="I857" s="9"/>
      <c r="J857" s="10"/>
      <c r="K857" s="9"/>
      <c r="L857" s="9"/>
      <c r="M857" s="9"/>
      <c r="N857" s="9"/>
      <c r="O857" s="9"/>
      <c r="P857" s="9"/>
      <c r="Q857" s="9"/>
      <c r="R857" s="9"/>
      <c r="S857" s="9"/>
      <c r="T857" s="9"/>
      <c r="U857" s="9"/>
      <c r="V857" s="9"/>
      <c r="W857" s="9"/>
      <c r="X857" s="9"/>
      <c r="Y857" s="9"/>
      <c r="Z857" s="9"/>
    </row>
    <row r="858" spans="1:26" ht="12.75" customHeight="1" x14ac:dyDescent="0.3">
      <c r="A858" s="9"/>
      <c r="B858" s="9"/>
      <c r="C858" s="9"/>
      <c r="D858" s="9"/>
      <c r="E858" s="9"/>
      <c r="F858" s="9"/>
      <c r="G858" s="9"/>
      <c r="H858" s="9"/>
      <c r="I858" s="9"/>
      <c r="J858" s="10"/>
      <c r="K858" s="9"/>
      <c r="L858" s="9"/>
      <c r="M858" s="9"/>
      <c r="N858" s="9"/>
      <c r="O858" s="9"/>
      <c r="P858" s="9"/>
      <c r="Q858" s="9"/>
      <c r="R858" s="9"/>
      <c r="S858" s="9"/>
      <c r="T858" s="9"/>
      <c r="U858" s="9"/>
      <c r="V858" s="9"/>
      <c r="W858" s="9"/>
      <c r="X858" s="9"/>
      <c r="Y858" s="9"/>
      <c r="Z858" s="9"/>
    </row>
    <row r="859" spans="1:26" ht="12.75" customHeight="1" x14ac:dyDescent="0.3">
      <c r="A859" s="9"/>
      <c r="B859" s="9"/>
      <c r="C859" s="9"/>
      <c r="D859" s="9"/>
      <c r="E859" s="9"/>
      <c r="F859" s="9"/>
      <c r="G859" s="9"/>
      <c r="H859" s="9"/>
      <c r="I859" s="9"/>
      <c r="J859" s="10"/>
      <c r="K859" s="9"/>
      <c r="L859" s="9"/>
      <c r="M859" s="9"/>
      <c r="N859" s="9"/>
      <c r="O859" s="9"/>
      <c r="P859" s="9"/>
      <c r="Q859" s="9"/>
      <c r="R859" s="9"/>
      <c r="S859" s="9"/>
      <c r="T859" s="9"/>
      <c r="U859" s="9"/>
      <c r="V859" s="9"/>
      <c r="W859" s="9"/>
      <c r="X859" s="9"/>
      <c r="Y859" s="9"/>
      <c r="Z859" s="9"/>
    </row>
    <row r="860" spans="1:26" ht="12.75" customHeight="1" x14ac:dyDescent="0.3">
      <c r="A860" s="9"/>
      <c r="B860" s="9"/>
      <c r="C860" s="9"/>
      <c r="D860" s="9"/>
      <c r="E860" s="9"/>
      <c r="F860" s="9"/>
      <c r="G860" s="9"/>
      <c r="H860" s="9"/>
      <c r="I860" s="9"/>
      <c r="J860" s="10"/>
      <c r="K860" s="9"/>
      <c r="L860" s="9"/>
      <c r="M860" s="9"/>
      <c r="N860" s="9"/>
      <c r="O860" s="9"/>
      <c r="P860" s="9"/>
      <c r="Q860" s="9"/>
      <c r="R860" s="9"/>
      <c r="S860" s="9"/>
      <c r="T860" s="9"/>
      <c r="U860" s="9"/>
      <c r="V860" s="9"/>
      <c r="W860" s="9"/>
      <c r="X860" s="9"/>
      <c r="Y860" s="9"/>
      <c r="Z860" s="9"/>
    </row>
    <row r="861" spans="1:26" ht="12.75" customHeight="1" x14ac:dyDescent="0.3">
      <c r="A861" s="9"/>
      <c r="B861" s="9"/>
      <c r="C861" s="9"/>
      <c r="D861" s="9"/>
      <c r="E861" s="9"/>
      <c r="F861" s="9"/>
      <c r="G861" s="9"/>
      <c r="H861" s="9"/>
      <c r="I861" s="9"/>
      <c r="J861" s="10"/>
      <c r="K861" s="9"/>
      <c r="L861" s="9"/>
      <c r="M861" s="9"/>
      <c r="N861" s="9"/>
      <c r="O861" s="9"/>
      <c r="P861" s="9"/>
      <c r="Q861" s="9"/>
      <c r="R861" s="9"/>
      <c r="S861" s="9"/>
      <c r="T861" s="9"/>
      <c r="U861" s="9"/>
      <c r="V861" s="9"/>
      <c r="W861" s="9"/>
      <c r="X861" s="9"/>
      <c r="Y861" s="9"/>
      <c r="Z861" s="9"/>
    </row>
    <row r="862" spans="1:26" ht="12.75" customHeight="1" x14ac:dyDescent="0.3">
      <c r="A862" s="9"/>
      <c r="B862" s="9"/>
      <c r="C862" s="9"/>
      <c r="D862" s="9"/>
      <c r="E862" s="9"/>
      <c r="F862" s="9"/>
      <c r="G862" s="9"/>
      <c r="H862" s="9"/>
      <c r="I862" s="9"/>
      <c r="J862" s="10"/>
      <c r="K862" s="9"/>
      <c r="L862" s="9"/>
      <c r="M862" s="9"/>
      <c r="N862" s="9"/>
      <c r="O862" s="9"/>
      <c r="P862" s="9"/>
      <c r="Q862" s="9"/>
      <c r="R862" s="9"/>
      <c r="S862" s="9"/>
      <c r="T862" s="9"/>
      <c r="U862" s="9"/>
      <c r="V862" s="9"/>
      <c r="W862" s="9"/>
      <c r="X862" s="9"/>
      <c r="Y862" s="9"/>
      <c r="Z862" s="9"/>
    </row>
    <row r="863" spans="1:26" ht="12.75" customHeight="1" x14ac:dyDescent="0.3">
      <c r="A863" s="9"/>
      <c r="B863" s="9"/>
      <c r="C863" s="9"/>
      <c r="D863" s="9"/>
      <c r="E863" s="9"/>
      <c r="F863" s="9"/>
      <c r="G863" s="9"/>
      <c r="H863" s="9"/>
      <c r="I863" s="9"/>
      <c r="J863" s="10"/>
      <c r="K863" s="9"/>
      <c r="L863" s="9"/>
      <c r="M863" s="9"/>
      <c r="N863" s="9"/>
      <c r="O863" s="9"/>
      <c r="P863" s="9"/>
      <c r="Q863" s="9"/>
      <c r="R863" s="9"/>
      <c r="S863" s="9"/>
      <c r="T863" s="9"/>
      <c r="U863" s="9"/>
      <c r="V863" s="9"/>
      <c r="W863" s="9"/>
      <c r="X863" s="9"/>
      <c r="Y863" s="9"/>
      <c r="Z863" s="9"/>
    </row>
    <row r="864" spans="1:26" ht="12.75" customHeight="1" x14ac:dyDescent="0.3">
      <c r="A864" s="9"/>
      <c r="B864" s="9"/>
      <c r="C864" s="9"/>
      <c r="D864" s="9"/>
      <c r="E864" s="9"/>
      <c r="F864" s="9"/>
      <c r="G864" s="9"/>
      <c r="H864" s="9"/>
      <c r="I864" s="9"/>
      <c r="J864" s="10"/>
      <c r="K864" s="9"/>
      <c r="L864" s="9"/>
      <c r="M864" s="9"/>
      <c r="N864" s="9"/>
      <c r="O864" s="9"/>
      <c r="P864" s="9"/>
      <c r="Q864" s="9"/>
      <c r="R864" s="9"/>
      <c r="S864" s="9"/>
      <c r="T864" s="9"/>
      <c r="U864" s="9"/>
      <c r="V864" s="9"/>
      <c r="W864" s="9"/>
      <c r="X864" s="9"/>
      <c r="Y864" s="9"/>
      <c r="Z864" s="9"/>
    </row>
    <row r="865" spans="1:26" ht="12.75" customHeight="1" x14ac:dyDescent="0.3">
      <c r="A865" s="9"/>
      <c r="B865" s="9"/>
      <c r="C865" s="9"/>
      <c r="D865" s="9"/>
      <c r="E865" s="9"/>
      <c r="F865" s="9"/>
      <c r="G865" s="9"/>
      <c r="H865" s="9"/>
      <c r="I865" s="9"/>
      <c r="J865" s="10"/>
      <c r="K865" s="9"/>
      <c r="L865" s="9"/>
      <c r="M865" s="9"/>
      <c r="N865" s="9"/>
      <c r="O865" s="9"/>
      <c r="P865" s="9"/>
      <c r="Q865" s="9"/>
      <c r="R865" s="9"/>
      <c r="S865" s="9"/>
      <c r="T865" s="9"/>
      <c r="U865" s="9"/>
      <c r="V865" s="9"/>
      <c r="W865" s="9"/>
      <c r="X865" s="9"/>
      <c r="Y865" s="9"/>
      <c r="Z865" s="9"/>
    </row>
    <row r="866" spans="1:26" ht="12.75" customHeight="1" x14ac:dyDescent="0.3">
      <c r="A866" s="9"/>
      <c r="B866" s="9"/>
      <c r="C866" s="9"/>
      <c r="D866" s="9"/>
      <c r="E866" s="9"/>
      <c r="F866" s="9"/>
      <c r="G866" s="9"/>
      <c r="H866" s="9"/>
      <c r="I866" s="9"/>
      <c r="J866" s="10"/>
      <c r="K866" s="9"/>
      <c r="L866" s="9"/>
      <c r="M866" s="9"/>
      <c r="N866" s="9"/>
      <c r="O866" s="9"/>
      <c r="P866" s="9"/>
      <c r="Q866" s="9"/>
      <c r="R866" s="9"/>
      <c r="S866" s="9"/>
      <c r="T866" s="9"/>
      <c r="U866" s="9"/>
      <c r="V866" s="9"/>
      <c r="W866" s="9"/>
      <c r="X866" s="9"/>
      <c r="Y866" s="9"/>
      <c r="Z866" s="9"/>
    </row>
    <row r="867" spans="1:26" ht="12.75" customHeight="1" x14ac:dyDescent="0.3">
      <c r="A867" s="9"/>
      <c r="B867" s="9"/>
      <c r="C867" s="9"/>
      <c r="D867" s="9"/>
      <c r="E867" s="9"/>
      <c r="F867" s="9"/>
      <c r="G867" s="9"/>
      <c r="H867" s="9"/>
      <c r="I867" s="9"/>
      <c r="J867" s="10"/>
      <c r="K867" s="9"/>
      <c r="L867" s="9"/>
      <c r="M867" s="9"/>
      <c r="N867" s="9"/>
      <c r="O867" s="9"/>
      <c r="P867" s="9"/>
      <c r="Q867" s="9"/>
      <c r="R867" s="9"/>
      <c r="S867" s="9"/>
      <c r="T867" s="9"/>
      <c r="U867" s="9"/>
      <c r="V867" s="9"/>
      <c r="W867" s="9"/>
      <c r="X867" s="9"/>
      <c r="Y867" s="9"/>
      <c r="Z867" s="9"/>
    </row>
    <row r="868" spans="1:26" ht="12.75" customHeight="1" x14ac:dyDescent="0.3">
      <c r="A868" s="9"/>
      <c r="B868" s="9"/>
      <c r="C868" s="9"/>
      <c r="D868" s="9"/>
      <c r="E868" s="9"/>
      <c r="F868" s="9"/>
      <c r="G868" s="9"/>
      <c r="H868" s="9"/>
      <c r="I868" s="9"/>
      <c r="J868" s="10"/>
      <c r="K868" s="9"/>
      <c r="L868" s="9"/>
      <c r="M868" s="9"/>
      <c r="N868" s="9"/>
      <c r="O868" s="9"/>
      <c r="P868" s="9"/>
      <c r="Q868" s="9"/>
      <c r="R868" s="9"/>
      <c r="S868" s="9"/>
      <c r="T868" s="9"/>
      <c r="U868" s="9"/>
      <c r="V868" s="9"/>
      <c r="W868" s="9"/>
      <c r="X868" s="9"/>
      <c r="Y868" s="9"/>
      <c r="Z868" s="9"/>
    </row>
    <row r="869" spans="1:26" ht="12.75" customHeight="1" x14ac:dyDescent="0.3">
      <c r="A869" s="9"/>
      <c r="B869" s="9"/>
      <c r="C869" s="9"/>
      <c r="D869" s="9"/>
      <c r="E869" s="9"/>
      <c r="F869" s="9"/>
      <c r="G869" s="9"/>
      <c r="H869" s="9"/>
      <c r="I869" s="9"/>
      <c r="J869" s="10"/>
      <c r="K869" s="9"/>
      <c r="L869" s="9"/>
      <c r="M869" s="9"/>
      <c r="N869" s="9"/>
      <c r="O869" s="9"/>
      <c r="P869" s="9"/>
      <c r="Q869" s="9"/>
      <c r="R869" s="9"/>
      <c r="S869" s="9"/>
      <c r="T869" s="9"/>
      <c r="U869" s="9"/>
      <c r="V869" s="9"/>
      <c r="W869" s="9"/>
      <c r="X869" s="9"/>
      <c r="Y869" s="9"/>
      <c r="Z869" s="9"/>
    </row>
    <row r="870" spans="1:26" ht="12.75" customHeight="1" x14ac:dyDescent="0.3">
      <c r="A870" s="9"/>
      <c r="B870" s="9"/>
      <c r="C870" s="9"/>
      <c r="D870" s="9"/>
      <c r="E870" s="9"/>
      <c r="F870" s="9"/>
      <c r="G870" s="9"/>
      <c r="H870" s="9"/>
      <c r="I870" s="9"/>
      <c r="J870" s="10"/>
      <c r="K870" s="9"/>
      <c r="L870" s="9"/>
      <c r="M870" s="9"/>
      <c r="N870" s="9"/>
      <c r="O870" s="9"/>
      <c r="P870" s="9"/>
      <c r="Q870" s="9"/>
      <c r="R870" s="9"/>
      <c r="S870" s="9"/>
      <c r="T870" s="9"/>
      <c r="U870" s="9"/>
      <c r="V870" s="9"/>
      <c r="W870" s="9"/>
      <c r="X870" s="9"/>
      <c r="Y870" s="9"/>
      <c r="Z870" s="9"/>
    </row>
    <row r="871" spans="1:26" ht="12.75" customHeight="1" x14ac:dyDescent="0.3">
      <c r="A871" s="9"/>
      <c r="B871" s="9"/>
      <c r="C871" s="9"/>
      <c r="D871" s="9"/>
      <c r="E871" s="9"/>
      <c r="F871" s="9"/>
      <c r="G871" s="9"/>
      <c r="H871" s="9"/>
      <c r="I871" s="9"/>
      <c r="J871" s="10"/>
      <c r="K871" s="9"/>
      <c r="L871" s="9"/>
      <c r="M871" s="9"/>
      <c r="N871" s="9"/>
      <c r="O871" s="9"/>
      <c r="P871" s="9"/>
      <c r="Q871" s="9"/>
      <c r="R871" s="9"/>
      <c r="S871" s="9"/>
      <c r="T871" s="9"/>
      <c r="U871" s="9"/>
      <c r="V871" s="9"/>
      <c r="W871" s="9"/>
      <c r="X871" s="9"/>
      <c r="Y871" s="9"/>
      <c r="Z871" s="9"/>
    </row>
    <row r="872" spans="1:26" ht="12.75" customHeight="1" x14ac:dyDescent="0.3">
      <c r="A872" s="9"/>
      <c r="B872" s="9"/>
      <c r="C872" s="9"/>
      <c r="D872" s="9"/>
      <c r="E872" s="9"/>
      <c r="F872" s="9"/>
      <c r="G872" s="9"/>
      <c r="H872" s="9"/>
      <c r="I872" s="9"/>
      <c r="J872" s="10"/>
      <c r="K872" s="9"/>
      <c r="L872" s="9"/>
      <c r="M872" s="9"/>
      <c r="N872" s="9"/>
      <c r="O872" s="9"/>
      <c r="P872" s="9"/>
      <c r="Q872" s="9"/>
      <c r="R872" s="9"/>
      <c r="S872" s="9"/>
      <c r="T872" s="9"/>
      <c r="U872" s="9"/>
      <c r="V872" s="9"/>
      <c r="W872" s="9"/>
      <c r="X872" s="9"/>
      <c r="Y872" s="9"/>
      <c r="Z872" s="9"/>
    </row>
    <row r="873" spans="1:26" ht="12.75" customHeight="1" x14ac:dyDescent="0.3">
      <c r="A873" s="9"/>
      <c r="B873" s="9"/>
      <c r="C873" s="9"/>
      <c r="D873" s="9"/>
      <c r="E873" s="9"/>
      <c r="F873" s="9"/>
      <c r="G873" s="9"/>
      <c r="H873" s="9"/>
      <c r="I873" s="9"/>
      <c r="J873" s="10"/>
      <c r="K873" s="9"/>
      <c r="L873" s="9"/>
      <c r="M873" s="9"/>
      <c r="N873" s="9"/>
      <c r="O873" s="9"/>
      <c r="P873" s="9"/>
      <c r="Q873" s="9"/>
      <c r="R873" s="9"/>
      <c r="S873" s="9"/>
      <c r="T873" s="9"/>
      <c r="U873" s="9"/>
      <c r="V873" s="9"/>
      <c r="W873" s="9"/>
      <c r="X873" s="9"/>
      <c r="Y873" s="9"/>
      <c r="Z873" s="9"/>
    </row>
    <row r="874" spans="1:26" ht="12.75" customHeight="1" x14ac:dyDescent="0.3">
      <c r="A874" s="9"/>
      <c r="B874" s="9"/>
      <c r="C874" s="9"/>
      <c r="D874" s="9"/>
      <c r="E874" s="9"/>
      <c r="F874" s="9"/>
      <c r="G874" s="9"/>
      <c r="H874" s="9"/>
      <c r="I874" s="9"/>
      <c r="J874" s="10"/>
      <c r="K874" s="9"/>
      <c r="L874" s="9"/>
      <c r="M874" s="9"/>
      <c r="N874" s="9"/>
      <c r="O874" s="9"/>
      <c r="P874" s="9"/>
      <c r="Q874" s="9"/>
      <c r="R874" s="9"/>
      <c r="S874" s="9"/>
      <c r="T874" s="9"/>
      <c r="U874" s="9"/>
      <c r="V874" s="9"/>
      <c r="W874" s="9"/>
      <c r="X874" s="9"/>
      <c r="Y874" s="9"/>
      <c r="Z874" s="9"/>
    </row>
    <row r="875" spans="1:26" ht="12.75" customHeight="1" x14ac:dyDescent="0.3">
      <c r="A875" s="9"/>
      <c r="B875" s="9"/>
      <c r="C875" s="9"/>
      <c r="D875" s="9"/>
      <c r="E875" s="9"/>
      <c r="F875" s="9"/>
      <c r="G875" s="9"/>
      <c r="H875" s="9"/>
      <c r="I875" s="9"/>
      <c r="J875" s="10"/>
      <c r="K875" s="9"/>
      <c r="L875" s="9"/>
      <c r="M875" s="9"/>
      <c r="N875" s="9"/>
      <c r="O875" s="9"/>
      <c r="P875" s="9"/>
      <c r="Q875" s="9"/>
      <c r="R875" s="9"/>
      <c r="S875" s="9"/>
      <c r="T875" s="9"/>
      <c r="U875" s="9"/>
      <c r="V875" s="9"/>
      <c r="W875" s="9"/>
      <c r="X875" s="9"/>
      <c r="Y875" s="9"/>
      <c r="Z875" s="9"/>
    </row>
    <row r="876" spans="1:26" ht="12.75" customHeight="1" x14ac:dyDescent="0.3">
      <c r="A876" s="9"/>
      <c r="B876" s="9"/>
      <c r="C876" s="9"/>
      <c r="D876" s="9"/>
      <c r="E876" s="9"/>
      <c r="F876" s="9"/>
      <c r="G876" s="9"/>
      <c r="H876" s="9"/>
      <c r="I876" s="9"/>
      <c r="J876" s="10"/>
      <c r="K876" s="9"/>
      <c r="L876" s="9"/>
      <c r="M876" s="9"/>
      <c r="N876" s="9"/>
      <c r="O876" s="9"/>
      <c r="P876" s="9"/>
      <c r="Q876" s="9"/>
      <c r="R876" s="9"/>
      <c r="S876" s="9"/>
      <c r="T876" s="9"/>
      <c r="U876" s="9"/>
      <c r="V876" s="9"/>
      <c r="W876" s="9"/>
      <c r="X876" s="9"/>
      <c r="Y876" s="9"/>
      <c r="Z876" s="9"/>
    </row>
    <row r="877" spans="1:26" ht="12.75" customHeight="1" x14ac:dyDescent="0.3">
      <c r="A877" s="9"/>
      <c r="B877" s="9"/>
      <c r="C877" s="9"/>
      <c r="D877" s="9"/>
      <c r="E877" s="9"/>
      <c r="F877" s="9"/>
      <c r="G877" s="9"/>
      <c r="H877" s="9"/>
      <c r="I877" s="9"/>
      <c r="J877" s="10"/>
      <c r="K877" s="9"/>
      <c r="L877" s="9"/>
      <c r="M877" s="9"/>
      <c r="N877" s="9"/>
      <c r="O877" s="9"/>
      <c r="P877" s="9"/>
      <c r="Q877" s="9"/>
      <c r="R877" s="9"/>
      <c r="S877" s="9"/>
      <c r="T877" s="9"/>
      <c r="U877" s="9"/>
      <c r="V877" s="9"/>
      <c r="W877" s="9"/>
      <c r="X877" s="9"/>
      <c r="Y877" s="9"/>
      <c r="Z877" s="9"/>
    </row>
    <row r="878" spans="1:26" ht="12.75" customHeight="1" x14ac:dyDescent="0.3">
      <c r="A878" s="9"/>
      <c r="B878" s="9"/>
      <c r="C878" s="9"/>
      <c r="D878" s="9"/>
      <c r="E878" s="9"/>
      <c r="F878" s="9"/>
      <c r="G878" s="9"/>
      <c r="H878" s="9"/>
      <c r="I878" s="9"/>
      <c r="J878" s="10"/>
      <c r="K878" s="9"/>
      <c r="L878" s="9"/>
      <c r="M878" s="9"/>
      <c r="N878" s="9"/>
      <c r="O878" s="9"/>
      <c r="P878" s="9"/>
      <c r="Q878" s="9"/>
      <c r="R878" s="9"/>
      <c r="S878" s="9"/>
      <c r="T878" s="9"/>
      <c r="U878" s="9"/>
      <c r="V878" s="9"/>
      <c r="W878" s="9"/>
      <c r="X878" s="9"/>
      <c r="Y878" s="9"/>
      <c r="Z878" s="9"/>
    </row>
    <row r="879" spans="1:26" ht="12.75" customHeight="1" x14ac:dyDescent="0.3">
      <c r="A879" s="9"/>
      <c r="B879" s="9"/>
      <c r="C879" s="9"/>
      <c r="D879" s="9"/>
      <c r="E879" s="9"/>
      <c r="F879" s="9"/>
      <c r="G879" s="9"/>
      <c r="H879" s="9"/>
      <c r="I879" s="9"/>
      <c r="J879" s="10"/>
      <c r="K879" s="9"/>
      <c r="L879" s="9"/>
      <c r="M879" s="9"/>
      <c r="N879" s="9"/>
      <c r="O879" s="9"/>
      <c r="P879" s="9"/>
      <c r="Q879" s="9"/>
      <c r="R879" s="9"/>
      <c r="S879" s="9"/>
      <c r="T879" s="9"/>
      <c r="U879" s="9"/>
      <c r="V879" s="9"/>
      <c r="W879" s="9"/>
      <c r="X879" s="9"/>
      <c r="Y879" s="9"/>
      <c r="Z879" s="9"/>
    </row>
    <row r="880" spans="1:26" ht="12.75" customHeight="1" x14ac:dyDescent="0.3">
      <c r="A880" s="9"/>
      <c r="B880" s="9"/>
      <c r="C880" s="9"/>
      <c r="D880" s="9"/>
      <c r="E880" s="9"/>
      <c r="F880" s="9"/>
      <c r="G880" s="9"/>
      <c r="H880" s="9"/>
      <c r="I880" s="9"/>
      <c r="J880" s="10"/>
      <c r="K880" s="9"/>
      <c r="L880" s="9"/>
      <c r="M880" s="9"/>
      <c r="N880" s="9"/>
      <c r="O880" s="9"/>
      <c r="P880" s="9"/>
      <c r="Q880" s="9"/>
      <c r="R880" s="9"/>
      <c r="S880" s="9"/>
      <c r="T880" s="9"/>
      <c r="U880" s="9"/>
      <c r="V880" s="9"/>
      <c r="W880" s="9"/>
      <c r="X880" s="9"/>
      <c r="Y880" s="9"/>
      <c r="Z880" s="9"/>
    </row>
    <row r="881" spans="1:26" ht="12.75" customHeight="1" x14ac:dyDescent="0.3">
      <c r="A881" s="9"/>
      <c r="B881" s="9"/>
      <c r="C881" s="9"/>
      <c r="D881" s="9"/>
      <c r="E881" s="9"/>
      <c r="F881" s="9"/>
      <c r="G881" s="9"/>
      <c r="H881" s="9"/>
      <c r="I881" s="9"/>
      <c r="J881" s="10"/>
      <c r="K881" s="9"/>
      <c r="L881" s="9"/>
      <c r="M881" s="9"/>
      <c r="N881" s="9"/>
      <c r="O881" s="9"/>
      <c r="P881" s="9"/>
      <c r="Q881" s="9"/>
      <c r="R881" s="9"/>
      <c r="S881" s="9"/>
      <c r="T881" s="9"/>
      <c r="U881" s="9"/>
      <c r="V881" s="9"/>
      <c r="W881" s="9"/>
      <c r="X881" s="9"/>
      <c r="Y881" s="9"/>
      <c r="Z881" s="9"/>
    </row>
    <row r="882" spans="1:26" ht="12.75" customHeight="1" x14ac:dyDescent="0.3">
      <c r="A882" s="9"/>
      <c r="B882" s="9"/>
      <c r="C882" s="9"/>
      <c r="D882" s="9"/>
      <c r="E882" s="9"/>
      <c r="F882" s="9"/>
      <c r="G882" s="9"/>
      <c r="H882" s="9"/>
      <c r="I882" s="9"/>
      <c r="J882" s="10"/>
      <c r="K882" s="9"/>
      <c r="L882" s="9"/>
      <c r="M882" s="9"/>
      <c r="N882" s="9"/>
      <c r="O882" s="9"/>
      <c r="P882" s="9"/>
      <c r="Q882" s="9"/>
      <c r="R882" s="9"/>
      <c r="S882" s="9"/>
      <c r="T882" s="9"/>
      <c r="U882" s="9"/>
      <c r="V882" s="9"/>
      <c r="W882" s="9"/>
      <c r="X882" s="9"/>
      <c r="Y882" s="9"/>
      <c r="Z882" s="9"/>
    </row>
    <row r="883" spans="1:26" ht="12.75" customHeight="1" x14ac:dyDescent="0.3">
      <c r="A883" s="9"/>
      <c r="B883" s="9"/>
      <c r="C883" s="9"/>
      <c r="D883" s="9"/>
      <c r="E883" s="9"/>
      <c r="F883" s="9"/>
      <c r="G883" s="9"/>
      <c r="H883" s="9"/>
      <c r="I883" s="9"/>
      <c r="J883" s="10"/>
      <c r="K883" s="9"/>
      <c r="L883" s="9"/>
      <c r="M883" s="9"/>
      <c r="N883" s="9"/>
      <c r="O883" s="9"/>
      <c r="P883" s="9"/>
      <c r="Q883" s="9"/>
      <c r="R883" s="9"/>
      <c r="S883" s="9"/>
      <c r="T883" s="9"/>
      <c r="U883" s="9"/>
      <c r="V883" s="9"/>
      <c r="W883" s="9"/>
      <c r="X883" s="9"/>
      <c r="Y883" s="9"/>
      <c r="Z883" s="9"/>
    </row>
    <row r="884" spans="1:26" ht="12.75" customHeight="1" x14ac:dyDescent="0.3">
      <c r="A884" s="9"/>
      <c r="B884" s="9"/>
      <c r="C884" s="9"/>
      <c r="D884" s="9"/>
      <c r="E884" s="9"/>
      <c r="F884" s="9"/>
      <c r="G884" s="9"/>
      <c r="H884" s="9"/>
      <c r="I884" s="9"/>
      <c r="J884" s="10"/>
      <c r="K884" s="9"/>
      <c r="L884" s="9"/>
      <c r="M884" s="9"/>
      <c r="N884" s="9"/>
      <c r="O884" s="9"/>
      <c r="P884" s="9"/>
      <c r="Q884" s="9"/>
      <c r="R884" s="9"/>
      <c r="S884" s="9"/>
      <c r="T884" s="9"/>
      <c r="U884" s="9"/>
      <c r="V884" s="9"/>
      <c r="W884" s="9"/>
      <c r="X884" s="9"/>
      <c r="Y884" s="9"/>
      <c r="Z884" s="9"/>
    </row>
    <row r="885" spans="1:26" ht="12.75" customHeight="1" x14ac:dyDescent="0.3">
      <c r="A885" s="9"/>
      <c r="B885" s="9"/>
      <c r="C885" s="9"/>
      <c r="D885" s="9"/>
      <c r="E885" s="9"/>
      <c r="F885" s="9"/>
      <c r="G885" s="9"/>
      <c r="H885" s="9"/>
      <c r="I885" s="9"/>
      <c r="J885" s="10"/>
      <c r="K885" s="9"/>
      <c r="L885" s="9"/>
      <c r="M885" s="9"/>
      <c r="N885" s="9"/>
      <c r="O885" s="9"/>
      <c r="P885" s="9"/>
      <c r="Q885" s="9"/>
      <c r="R885" s="9"/>
      <c r="S885" s="9"/>
      <c r="T885" s="9"/>
      <c r="U885" s="9"/>
      <c r="V885" s="9"/>
      <c r="W885" s="9"/>
      <c r="X885" s="9"/>
      <c r="Y885" s="9"/>
      <c r="Z885" s="9"/>
    </row>
    <row r="886" spans="1:26" ht="12.75" customHeight="1" x14ac:dyDescent="0.3">
      <c r="A886" s="9"/>
      <c r="B886" s="9"/>
      <c r="C886" s="9"/>
      <c r="D886" s="9"/>
      <c r="E886" s="9"/>
      <c r="F886" s="9"/>
      <c r="G886" s="9"/>
      <c r="H886" s="9"/>
      <c r="I886" s="9"/>
      <c r="J886" s="10"/>
      <c r="K886" s="9"/>
      <c r="L886" s="9"/>
      <c r="M886" s="9"/>
      <c r="N886" s="9"/>
      <c r="O886" s="9"/>
      <c r="P886" s="9"/>
      <c r="Q886" s="9"/>
      <c r="R886" s="9"/>
      <c r="S886" s="9"/>
      <c r="T886" s="9"/>
      <c r="U886" s="9"/>
      <c r="V886" s="9"/>
      <c r="W886" s="9"/>
      <c r="X886" s="9"/>
      <c r="Y886" s="9"/>
      <c r="Z886" s="9"/>
    </row>
    <row r="887" spans="1:26" ht="12.75" customHeight="1" x14ac:dyDescent="0.3">
      <c r="A887" s="9"/>
      <c r="B887" s="9"/>
      <c r="C887" s="9"/>
      <c r="D887" s="9"/>
      <c r="E887" s="9"/>
      <c r="F887" s="9"/>
      <c r="G887" s="9"/>
      <c r="H887" s="9"/>
      <c r="I887" s="9"/>
      <c r="J887" s="10"/>
      <c r="K887" s="9"/>
      <c r="L887" s="9"/>
      <c r="M887" s="9"/>
      <c r="N887" s="9"/>
      <c r="O887" s="9"/>
      <c r="P887" s="9"/>
      <c r="Q887" s="9"/>
      <c r="R887" s="9"/>
      <c r="S887" s="9"/>
      <c r="T887" s="9"/>
      <c r="U887" s="9"/>
      <c r="V887" s="9"/>
      <c r="W887" s="9"/>
      <c r="X887" s="9"/>
      <c r="Y887" s="9"/>
      <c r="Z887" s="9"/>
    </row>
    <row r="888" spans="1:26" ht="12.75" customHeight="1" x14ac:dyDescent="0.3">
      <c r="A888" s="9"/>
      <c r="B888" s="9"/>
      <c r="C888" s="9"/>
      <c r="D888" s="9"/>
      <c r="E888" s="9"/>
      <c r="F888" s="9"/>
      <c r="G888" s="9"/>
      <c r="H888" s="9"/>
      <c r="I888" s="9"/>
      <c r="J888" s="10"/>
      <c r="K888" s="9"/>
      <c r="L888" s="9"/>
      <c r="M888" s="9"/>
      <c r="N888" s="9"/>
      <c r="O888" s="9"/>
      <c r="P888" s="9"/>
      <c r="Q888" s="9"/>
      <c r="R888" s="9"/>
      <c r="S888" s="9"/>
      <c r="T888" s="9"/>
      <c r="U888" s="9"/>
      <c r="V888" s="9"/>
      <c r="W888" s="9"/>
      <c r="X888" s="9"/>
      <c r="Y888" s="9"/>
      <c r="Z888" s="9"/>
    </row>
    <row r="889" spans="1:26" ht="12.75" customHeight="1" x14ac:dyDescent="0.3">
      <c r="A889" s="9"/>
      <c r="B889" s="9"/>
      <c r="C889" s="9"/>
      <c r="D889" s="9"/>
      <c r="E889" s="9"/>
      <c r="F889" s="9"/>
      <c r="G889" s="9"/>
      <c r="H889" s="9"/>
      <c r="I889" s="9"/>
      <c r="J889" s="10"/>
      <c r="K889" s="9"/>
      <c r="L889" s="9"/>
      <c r="M889" s="9"/>
      <c r="N889" s="9"/>
      <c r="O889" s="9"/>
      <c r="P889" s="9"/>
      <c r="Q889" s="9"/>
      <c r="R889" s="9"/>
      <c r="S889" s="9"/>
      <c r="T889" s="9"/>
      <c r="U889" s="9"/>
      <c r="V889" s="9"/>
      <c r="W889" s="9"/>
      <c r="X889" s="9"/>
      <c r="Y889" s="9"/>
      <c r="Z889" s="9"/>
    </row>
    <row r="890" spans="1:26" ht="12.75" customHeight="1" x14ac:dyDescent="0.3">
      <c r="A890" s="9"/>
      <c r="B890" s="9"/>
      <c r="C890" s="9"/>
      <c r="D890" s="9"/>
      <c r="E890" s="9"/>
      <c r="F890" s="9"/>
      <c r="G890" s="9"/>
      <c r="H890" s="9"/>
      <c r="I890" s="9"/>
      <c r="J890" s="10"/>
      <c r="K890" s="9"/>
      <c r="L890" s="9"/>
      <c r="M890" s="9"/>
      <c r="N890" s="9"/>
      <c r="O890" s="9"/>
      <c r="P890" s="9"/>
      <c r="Q890" s="9"/>
      <c r="R890" s="9"/>
      <c r="S890" s="9"/>
      <c r="T890" s="9"/>
      <c r="U890" s="9"/>
      <c r="V890" s="9"/>
      <c r="W890" s="9"/>
      <c r="X890" s="9"/>
      <c r="Y890" s="9"/>
      <c r="Z890" s="9"/>
    </row>
    <row r="891" spans="1:26" ht="12.75" customHeight="1" x14ac:dyDescent="0.3">
      <c r="A891" s="9"/>
      <c r="B891" s="9"/>
      <c r="C891" s="9"/>
      <c r="D891" s="9"/>
      <c r="E891" s="9"/>
      <c r="F891" s="9"/>
      <c r="G891" s="9"/>
      <c r="H891" s="9"/>
      <c r="I891" s="9"/>
      <c r="J891" s="10"/>
      <c r="K891" s="9"/>
      <c r="L891" s="9"/>
      <c r="M891" s="9"/>
      <c r="N891" s="9"/>
      <c r="O891" s="9"/>
      <c r="P891" s="9"/>
      <c r="Q891" s="9"/>
      <c r="R891" s="9"/>
      <c r="S891" s="9"/>
      <c r="T891" s="9"/>
      <c r="U891" s="9"/>
      <c r="V891" s="9"/>
      <c r="W891" s="9"/>
      <c r="X891" s="9"/>
      <c r="Y891" s="9"/>
      <c r="Z891" s="9"/>
    </row>
    <row r="892" spans="1:26" ht="12.75" customHeight="1" x14ac:dyDescent="0.3">
      <c r="A892" s="9"/>
      <c r="B892" s="9"/>
      <c r="C892" s="9"/>
      <c r="D892" s="9"/>
      <c r="E892" s="9"/>
      <c r="F892" s="9"/>
      <c r="G892" s="9"/>
      <c r="H892" s="9"/>
      <c r="I892" s="9"/>
      <c r="J892" s="10"/>
      <c r="K892" s="9"/>
      <c r="L892" s="9"/>
      <c r="M892" s="9"/>
      <c r="N892" s="9"/>
      <c r="O892" s="9"/>
      <c r="P892" s="9"/>
      <c r="Q892" s="9"/>
      <c r="R892" s="9"/>
      <c r="S892" s="9"/>
      <c r="T892" s="9"/>
      <c r="U892" s="9"/>
      <c r="V892" s="9"/>
      <c r="W892" s="9"/>
      <c r="X892" s="9"/>
      <c r="Y892" s="9"/>
      <c r="Z892" s="9"/>
    </row>
    <row r="893" spans="1:26" ht="12.75" customHeight="1" x14ac:dyDescent="0.3">
      <c r="A893" s="9"/>
      <c r="B893" s="9"/>
      <c r="C893" s="9"/>
      <c r="D893" s="9"/>
      <c r="E893" s="9"/>
      <c r="F893" s="9"/>
      <c r="G893" s="9"/>
      <c r="H893" s="9"/>
      <c r="I893" s="9"/>
      <c r="J893" s="10"/>
      <c r="K893" s="9"/>
      <c r="L893" s="9"/>
      <c r="M893" s="9"/>
      <c r="N893" s="9"/>
      <c r="O893" s="9"/>
      <c r="P893" s="9"/>
      <c r="Q893" s="9"/>
      <c r="R893" s="9"/>
      <c r="S893" s="9"/>
      <c r="T893" s="9"/>
      <c r="U893" s="9"/>
      <c r="V893" s="9"/>
      <c r="W893" s="9"/>
      <c r="X893" s="9"/>
      <c r="Y893" s="9"/>
      <c r="Z893" s="9"/>
    </row>
    <row r="894" spans="1:26" ht="12.75" customHeight="1" x14ac:dyDescent="0.3">
      <c r="A894" s="9"/>
      <c r="B894" s="9"/>
      <c r="C894" s="9"/>
      <c r="D894" s="9"/>
      <c r="E894" s="9"/>
      <c r="F894" s="9"/>
      <c r="G894" s="9"/>
      <c r="H894" s="9"/>
      <c r="I894" s="9"/>
      <c r="J894" s="10"/>
      <c r="K894" s="9"/>
      <c r="L894" s="9"/>
      <c r="M894" s="9"/>
      <c r="N894" s="9"/>
      <c r="O894" s="9"/>
      <c r="P894" s="9"/>
      <c r="Q894" s="9"/>
      <c r="R894" s="9"/>
      <c r="S894" s="9"/>
      <c r="T894" s="9"/>
      <c r="U894" s="9"/>
      <c r="V894" s="9"/>
      <c r="W894" s="9"/>
      <c r="X894" s="9"/>
      <c r="Y894" s="9"/>
      <c r="Z894" s="9"/>
    </row>
    <row r="895" spans="1:26" ht="12.75" customHeight="1" x14ac:dyDescent="0.3">
      <c r="A895" s="9"/>
      <c r="B895" s="9"/>
      <c r="C895" s="9"/>
      <c r="D895" s="9"/>
      <c r="E895" s="9"/>
      <c r="F895" s="9"/>
      <c r="G895" s="9"/>
      <c r="H895" s="9"/>
      <c r="I895" s="9"/>
      <c r="J895" s="10"/>
      <c r="K895" s="9"/>
      <c r="L895" s="9"/>
      <c r="M895" s="9"/>
      <c r="N895" s="9"/>
      <c r="O895" s="9"/>
      <c r="P895" s="9"/>
      <c r="Q895" s="9"/>
      <c r="R895" s="9"/>
      <c r="S895" s="9"/>
      <c r="T895" s="9"/>
      <c r="U895" s="9"/>
      <c r="V895" s="9"/>
      <c r="W895" s="9"/>
      <c r="X895" s="9"/>
      <c r="Y895" s="9"/>
      <c r="Z895" s="9"/>
    </row>
    <row r="896" spans="1:26" ht="12.75" customHeight="1" x14ac:dyDescent="0.3">
      <c r="A896" s="9"/>
      <c r="B896" s="9"/>
      <c r="C896" s="9"/>
      <c r="D896" s="9"/>
      <c r="E896" s="9"/>
      <c r="F896" s="9"/>
      <c r="G896" s="9"/>
      <c r="H896" s="9"/>
      <c r="I896" s="9"/>
      <c r="J896" s="10"/>
      <c r="K896" s="9"/>
      <c r="L896" s="9"/>
      <c r="M896" s="9"/>
      <c r="N896" s="9"/>
      <c r="O896" s="9"/>
      <c r="P896" s="9"/>
      <c r="Q896" s="9"/>
      <c r="R896" s="9"/>
      <c r="S896" s="9"/>
      <c r="T896" s="9"/>
      <c r="U896" s="9"/>
      <c r="V896" s="9"/>
      <c r="W896" s="9"/>
      <c r="X896" s="9"/>
      <c r="Y896" s="9"/>
      <c r="Z896" s="9"/>
    </row>
    <row r="897" spans="1:26" ht="12.75" customHeight="1" x14ac:dyDescent="0.3">
      <c r="A897" s="9"/>
      <c r="B897" s="9"/>
      <c r="C897" s="9"/>
      <c r="D897" s="9"/>
      <c r="E897" s="9"/>
      <c r="F897" s="9"/>
      <c r="G897" s="9"/>
      <c r="H897" s="9"/>
      <c r="I897" s="9"/>
      <c r="J897" s="10"/>
      <c r="K897" s="9"/>
      <c r="L897" s="9"/>
      <c r="M897" s="9"/>
      <c r="N897" s="9"/>
      <c r="O897" s="9"/>
      <c r="P897" s="9"/>
      <c r="Q897" s="9"/>
      <c r="R897" s="9"/>
      <c r="S897" s="9"/>
      <c r="T897" s="9"/>
      <c r="U897" s="9"/>
      <c r="V897" s="9"/>
      <c r="W897" s="9"/>
      <c r="X897" s="9"/>
      <c r="Y897" s="9"/>
      <c r="Z897" s="9"/>
    </row>
    <row r="898" spans="1:26" ht="12.75" customHeight="1" x14ac:dyDescent="0.3">
      <c r="A898" s="9"/>
      <c r="B898" s="9"/>
      <c r="C898" s="9"/>
      <c r="D898" s="9"/>
      <c r="E898" s="9"/>
      <c r="F898" s="9"/>
      <c r="G898" s="9"/>
      <c r="H898" s="9"/>
      <c r="I898" s="9"/>
      <c r="J898" s="10"/>
      <c r="K898" s="9"/>
      <c r="L898" s="9"/>
      <c r="M898" s="9"/>
      <c r="N898" s="9"/>
      <c r="O898" s="9"/>
      <c r="P898" s="9"/>
      <c r="Q898" s="9"/>
      <c r="R898" s="9"/>
      <c r="S898" s="9"/>
      <c r="T898" s="9"/>
      <c r="U898" s="9"/>
      <c r="V898" s="9"/>
      <c r="W898" s="9"/>
      <c r="X898" s="9"/>
      <c r="Y898" s="9"/>
      <c r="Z898" s="9"/>
    </row>
    <row r="899" spans="1:26" ht="12.75" customHeight="1" x14ac:dyDescent="0.3">
      <c r="A899" s="9"/>
      <c r="B899" s="9"/>
      <c r="C899" s="9"/>
      <c r="D899" s="9"/>
      <c r="E899" s="9"/>
      <c r="F899" s="9"/>
      <c r="G899" s="9"/>
      <c r="H899" s="9"/>
      <c r="I899" s="9"/>
      <c r="J899" s="10"/>
      <c r="K899" s="9"/>
      <c r="L899" s="9"/>
      <c r="M899" s="9"/>
      <c r="N899" s="9"/>
      <c r="O899" s="9"/>
      <c r="P899" s="9"/>
      <c r="Q899" s="9"/>
      <c r="R899" s="9"/>
      <c r="S899" s="9"/>
      <c r="T899" s="9"/>
      <c r="U899" s="9"/>
      <c r="V899" s="9"/>
      <c r="W899" s="9"/>
      <c r="X899" s="9"/>
      <c r="Y899" s="9"/>
      <c r="Z899" s="9"/>
    </row>
    <row r="900" spans="1:26" ht="12.75" customHeight="1" x14ac:dyDescent="0.3">
      <c r="A900" s="9"/>
      <c r="B900" s="9"/>
      <c r="C900" s="9"/>
      <c r="D900" s="9"/>
      <c r="E900" s="9"/>
      <c r="F900" s="9"/>
      <c r="G900" s="9"/>
      <c r="H900" s="9"/>
      <c r="I900" s="9"/>
      <c r="J900" s="10"/>
      <c r="K900" s="9"/>
      <c r="L900" s="9"/>
      <c r="M900" s="9"/>
      <c r="N900" s="9"/>
      <c r="O900" s="9"/>
      <c r="P900" s="9"/>
      <c r="Q900" s="9"/>
      <c r="R900" s="9"/>
      <c r="S900" s="9"/>
      <c r="T900" s="9"/>
      <c r="U900" s="9"/>
      <c r="V900" s="9"/>
      <c r="W900" s="9"/>
      <c r="X900" s="9"/>
      <c r="Y900" s="9"/>
      <c r="Z900" s="9"/>
    </row>
    <row r="901" spans="1:26" ht="12.75" customHeight="1" x14ac:dyDescent="0.3">
      <c r="A901" s="9"/>
      <c r="B901" s="9"/>
      <c r="C901" s="9"/>
      <c r="D901" s="9"/>
      <c r="E901" s="9"/>
      <c r="F901" s="9"/>
      <c r="G901" s="9"/>
      <c r="H901" s="9"/>
      <c r="I901" s="9"/>
      <c r="J901" s="10"/>
      <c r="K901" s="9"/>
      <c r="L901" s="9"/>
      <c r="M901" s="9"/>
      <c r="N901" s="9"/>
      <c r="O901" s="9"/>
      <c r="P901" s="9"/>
      <c r="Q901" s="9"/>
      <c r="R901" s="9"/>
      <c r="S901" s="9"/>
      <c r="T901" s="9"/>
      <c r="U901" s="9"/>
      <c r="V901" s="9"/>
      <c r="W901" s="9"/>
      <c r="X901" s="9"/>
      <c r="Y901" s="9"/>
      <c r="Z901" s="9"/>
    </row>
    <row r="902" spans="1:26" ht="12.75" customHeight="1" x14ac:dyDescent="0.3">
      <c r="A902" s="9"/>
      <c r="B902" s="9"/>
      <c r="C902" s="9"/>
      <c r="D902" s="9"/>
      <c r="E902" s="9"/>
      <c r="F902" s="9"/>
      <c r="G902" s="9"/>
      <c r="H902" s="9"/>
      <c r="I902" s="9"/>
      <c r="J902" s="10"/>
      <c r="K902" s="9"/>
      <c r="L902" s="9"/>
      <c r="M902" s="9"/>
      <c r="N902" s="9"/>
      <c r="O902" s="9"/>
      <c r="P902" s="9"/>
      <c r="Q902" s="9"/>
      <c r="R902" s="9"/>
      <c r="S902" s="9"/>
      <c r="T902" s="9"/>
      <c r="U902" s="9"/>
      <c r="V902" s="9"/>
      <c r="W902" s="9"/>
      <c r="X902" s="9"/>
      <c r="Y902" s="9"/>
      <c r="Z902" s="9"/>
    </row>
    <row r="903" spans="1:26" ht="12.75" customHeight="1" x14ac:dyDescent="0.3">
      <c r="A903" s="9"/>
      <c r="B903" s="9"/>
      <c r="C903" s="9"/>
      <c r="D903" s="9"/>
      <c r="E903" s="9"/>
      <c r="F903" s="9"/>
      <c r="G903" s="9"/>
      <c r="H903" s="9"/>
      <c r="I903" s="9"/>
      <c r="J903" s="10"/>
      <c r="K903" s="9"/>
      <c r="L903" s="9"/>
      <c r="M903" s="9"/>
      <c r="N903" s="9"/>
      <c r="O903" s="9"/>
      <c r="P903" s="9"/>
      <c r="Q903" s="9"/>
      <c r="R903" s="9"/>
      <c r="S903" s="9"/>
      <c r="T903" s="9"/>
      <c r="U903" s="9"/>
      <c r="V903" s="9"/>
      <c r="W903" s="9"/>
      <c r="X903" s="9"/>
      <c r="Y903" s="9"/>
      <c r="Z903" s="9"/>
    </row>
    <row r="904" spans="1:26" ht="12.75" customHeight="1" x14ac:dyDescent="0.3">
      <c r="A904" s="9"/>
      <c r="B904" s="9"/>
      <c r="C904" s="9"/>
      <c r="D904" s="9"/>
      <c r="E904" s="9"/>
      <c r="F904" s="9"/>
      <c r="G904" s="9"/>
      <c r="H904" s="9"/>
      <c r="I904" s="9"/>
      <c r="J904" s="10"/>
      <c r="K904" s="9"/>
      <c r="L904" s="9"/>
      <c r="M904" s="9"/>
      <c r="N904" s="9"/>
      <c r="O904" s="9"/>
      <c r="P904" s="9"/>
      <c r="Q904" s="9"/>
      <c r="R904" s="9"/>
      <c r="S904" s="9"/>
      <c r="T904" s="9"/>
      <c r="U904" s="9"/>
      <c r="V904" s="9"/>
      <c r="W904" s="9"/>
      <c r="X904" s="9"/>
      <c r="Y904" s="9"/>
      <c r="Z904" s="9"/>
    </row>
    <row r="905" spans="1:26" ht="12.75" customHeight="1" x14ac:dyDescent="0.3">
      <c r="A905" s="9"/>
      <c r="B905" s="9"/>
      <c r="C905" s="9"/>
      <c r="D905" s="9"/>
      <c r="E905" s="9"/>
      <c r="F905" s="9"/>
      <c r="G905" s="9"/>
      <c r="H905" s="9"/>
      <c r="I905" s="9"/>
      <c r="J905" s="10"/>
      <c r="K905" s="9"/>
      <c r="L905" s="9"/>
      <c r="M905" s="9"/>
      <c r="N905" s="9"/>
      <c r="O905" s="9"/>
      <c r="P905" s="9"/>
      <c r="Q905" s="9"/>
      <c r="R905" s="9"/>
      <c r="S905" s="9"/>
      <c r="T905" s="9"/>
      <c r="U905" s="9"/>
      <c r="V905" s="9"/>
      <c r="W905" s="9"/>
      <c r="X905" s="9"/>
      <c r="Y905" s="9"/>
      <c r="Z905" s="9"/>
    </row>
    <row r="906" spans="1:26" ht="12.75" customHeight="1" x14ac:dyDescent="0.3">
      <c r="A906" s="9"/>
      <c r="B906" s="9"/>
      <c r="C906" s="9"/>
      <c r="D906" s="9"/>
      <c r="E906" s="9"/>
      <c r="F906" s="9"/>
      <c r="G906" s="9"/>
      <c r="H906" s="9"/>
      <c r="I906" s="9"/>
      <c r="J906" s="10"/>
      <c r="K906" s="9"/>
      <c r="L906" s="9"/>
      <c r="M906" s="9"/>
      <c r="N906" s="9"/>
      <c r="O906" s="9"/>
      <c r="P906" s="9"/>
      <c r="Q906" s="9"/>
      <c r="R906" s="9"/>
      <c r="S906" s="9"/>
      <c r="T906" s="9"/>
      <c r="U906" s="9"/>
      <c r="V906" s="9"/>
      <c r="W906" s="9"/>
      <c r="X906" s="9"/>
      <c r="Y906" s="9"/>
      <c r="Z906" s="9"/>
    </row>
    <row r="907" spans="1:26" ht="12.75" customHeight="1" x14ac:dyDescent="0.3">
      <c r="A907" s="9"/>
      <c r="B907" s="9"/>
      <c r="C907" s="9"/>
      <c r="D907" s="9"/>
      <c r="E907" s="9"/>
      <c r="F907" s="9"/>
      <c r="G907" s="9"/>
      <c r="H907" s="9"/>
      <c r="I907" s="9"/>
      <c r="J907" s="10"/>
      <c r="K907" s="9"/>
      <c r="L907" s="9"/>
      <c r="M907" s="9"/>
      <c r="N907" s="9"/>
      <c r="O907" s="9"/>
      <c r="P907" s="9"/>
      <c r="Q907" s="9"/>
      <c r="R907" s="9"/>
      <c r="S907" s="9"/>
      <c r="T907" s="9"/>
      <c r="U907" s="9"/>
      <c r="V907" s="9"/>
      <c r="W907" s="9"/>
      <c r="X907" s="9"/>
      <c r="Y907" s="9"/>
      <c r="Z907" s="9"/>
    </row>
    <row r="908" spans="1:26" ht="12.75" customHeight="1" x14ac:dyDescent="0.3">
      <c r="A908" s="9"/>
      <c r="B908" s="9"/>
      <c r="C908" s="9"/>
      <c r="D908" s="9"/>
      <c r="E908" s="9"/>
      <c r="F908" s="9"/>
      <c r="G908" s="9"/>
      <c r="H908" s="9"/>
      <c r="I908" s="9"/>
      <c r="J908" s="10"/>
      <c r="K908" s="9"/>
      <c r="L908" s="9"/>
      <c r="M908" s="9"/>
      <c r="N908" s="9"/>
      <c r="O908" s="9"/>
      <c r="P908" s="9"/>
      <c r="Q908" s="9"/>
      <c r="R908" s="9"/>
      <c r="S908" s="9"/>
      <c r="T908" s="9"/>
      <c r="U908" s="9"/>
      <c r="V908" s="9"/>
      <c r="W908" s="9"/>
      <c r="X908" s="9"/>
      <c r="Y908" s="9"/>
      <c r="Z908" s="9"/>
    </row>
    <row r="909" spans="1:26" ht="12.75" customHeight="1" x14ac:dyDescent="0.3">
      <c r="A909" s="9"/>
      <c r="B909" s="9"/>
      <c r="C909" s="9"/>
      <c r="D909" s="9"/>
      <c r="E909" s="9"/>
      <c r="F909" s="9"/>
      <c r="G909" s="9"/>
      <c r="H909" s="9"/>
      <c r="I909" s="9"/>
      <c r="J909" s="10"/>
      <c r="K909" s="9"/>
      <c r="L909" s="9"/>
      <c r="M909" s="9"/>
      <c r="N909" s="9"/>
      <c r="O909" s="9"/>
      <c r="P909" s="9"/>
      <c r="Q909" s="9"/>
      <c r="R909" s="9"/>
      <c r="S909" s="9"/>
      <c r="T909" s="9"/>
      <c r="U909" s="9"/>
      <c r="V909" s="9"/>
      <c r="W909" s="9"/>
      <c r="X909" s="9"/>
      <c r="Y909" s="9"/>
      <c r="Z909" s="9"/>
    </row>
    <row r="910" spans="1:26" ht="12.75" customHeight="1" x14ac:dyDescent="0.3">
      <c r="A910" s="9"/>
      <c r="B910" s="9"/>
      <c r="C910" s="9"/>
      <c r="D910" s="9"/>
      <c r="E910" s="9"/>
      <c r="F910" s="9"/>
      <c r="G910" s="9"/>
      <c r="H910" s="9"/>
      <c r="I910" s="9"/>
      <c r="J910" s="10"/>
      <c r="K910" s="9"/>
      <c r="L910" s="9"/>
      <c r="M910" s="9"/>
      <c r="N910" s="9"/>
      <c r="O910" s="9"/>
      <c r="P910" s="9"/>
      <c r="Q910" s="9"/>
      <c r="R910" s="9"/>
      <c r="S910" s="9"/>
      <c r="T910" s="9"/>
      <c r="U910" s="9"/>
      <c r="V910" s="9"/>
      <c r="W910" s="9"/>
      <c r="X910" s="9"/>
      <c r="Y910" s="9"/>
      <c r="Z910" s="9"/>
    </row>
    <row r="911" spans="1:26" ht="12.75" customHeight="1" x14ac:dyDescent="0.3">
      <c r="A911" s="9"/>
      <c r="B911" s="9"/>
      <c r="C911" s="9"/>
      <c r="D911" s="9"/>
      <c r="E911" s="9"/>
      <c r="F911" s="9"/>
      <c r="G911" s="9"/>
      <c r="H911" s="9"/>
      <c r="I911" s="9"/>
      <c r="J911" s="10"/>
      <c r="K911" s="9"/>
      <c r="L911" s="9"/>
      <c r="M911" s="9"/>
      <c r="N911" s="9"/>
      <c r="O911" s="9"/>
      <c r="P911" s="9"/>
      <c r="Q911" s="9"/>
      <c r="R911" s="9"/>
      <c r="S911" s="9"/>
      <c r="T911" s="9"/>
      <c r="U911" s="9"/>
      <c r="V911" s="9"/>
      <c r="W911" s="9"/>
      <c r="X911" s="9"/>
      <c r="Y911" s="9"/>
      <c r="Z911" s="9"/>
    </row>
    <row r="912" spans="1:26" ht="12.75" customHeight="1" x14ac:dyDescent="0.3">
      <c r="A912" s="9"/>
      <c r="B912" s="9"/>
      <c r="C912" s="9"/>
      <c r="D912" s="9"/>
      <c r="E912" s="9"/>
      <c r="F912" s="9"/>
      <c r="G912" s="9"/>
      <c r="H912" s="9"/>
      <c r="I912" s="9"/>
      <c r="J912" s="10"/>
      <c r="K912" s="9"/>
      <c r="L912" s="9"/>
      <c r="M912" s="9"/>
      <c r="N912" s="9"/>
      <c r="O912" s="9"/>
      <c r="P912" s="9"/>
      <c r="Q912" s="9"/>
      <c r="R912" s="9"/>
      <c r="S912" s="9"/>
      <c r="T912" s="9"/>
      <c r="U912" s="9"/>
      <c r="V912" s="9"/>
      <c r="W912" s="9"/>
      <c r="X912" s="9"/>
      <c r="Y912" s="9"/>
      <c r="Z912" s="9"/>
    </row>
    <row r="913" spans="1:26" ht="12.75" customHeight="1" x14ac:dyDescent="0.3">
      <c r="A913" s="9"/>
      <c r="B913" s="9"/>
      <c r="C913" s="9"/>
      <c r="D913" s="9"/>
      <c r="E913" s="9"/>
      <c r="F913" s="9"/>
      <c r="G913" s="9"/>
      <c r="H913" s="9"/>
      <c r="I913" s="9"/>
      <c r="J913" s="10"/>
      <c r="K913" s="9"/>
      <c r="L913" s="9"/>
      <c r="M913" s="9"/>
      <c r="N913" s="9"/>
      <c r="O913" s="9"/>
      <c r="P913" s="9"/>
      <c r="Q913" s="9"/>
      <c r="R913" s="9"/>
      <c r="S913" s="9"/>
      <c r="T913" s="9"/>
      <c r="U913" s="9"/>
      <c r="V913" s="9"/>
      <c r="W913" s="9"/>
      <c r="X913" s="9"/>
      <c r="Y913" s="9"/>
      <c r="Z913" s="9"/>
    </row>
    <row r="914" spans="1:26" ht="12.75" customHeight="1" x14ac:dyDescent="0.3">
      <c r="A914" s="9"/>
      <c r="B914" s="9"/>
      <c r="C914" s="9"/>
      <c r="D914" s="9"/>
      <c r="E914" s="9"/>
      <c r="F914" s="9"/>
      <c r="G914" s="9"/>
      <c r="H914" s="9"/>
      <c r="I914" s="9"/>
      <c r="J914" s="10"/>
      <c r="K914" s="9"/>
      <c r="L914" s="9"/>
      <c r="M914" s="9"/>
      <c r="N914" s="9"/>
      <c r="O914" s="9"/>
      <c r="P914" s="9"/>
      <c r="Q914" s="9"/>
      <c r="R914" s="9"/>
      <c r="S914" s="9"/>
      <c r="T914" s="9"/>
      <c r="U914" s="9"/>
      <c r="V914" s="9"/>
      <c r="W914" s="9"/>
      <c r="X914" s="9"/>
      <c r="Y914" s="9"/>
      <c r="Z914" s="9"/>
    </row>
    <row r="915" spans="1:26" ht="12.75" customHeight="1" x14ac:dyDescent="0.3">
      <c r="A915" s="9"/>
      <c r="B915" s="9"/>
      <c r="C915" s="9"/>
      <c r="D915" s="9"/>
      <c r="E915" s="9"/>
      <c r="F915" s="9"/>
      <c r="G915" s="9"/>
      <c r="H915" s="9"/>
      <c r="I915" s="9"/>
      <c r="J915" s="10"/>
      <c r="K915" s="9"/>
      <c r="L915" s="9"/>
      <c r="M915" s="9"/>
      <c r="N915" s="9"/>
      <c r="O915" s="9"/>
      <c r="P915" s="9"/>
      <c r="Q915" s="9"/>
      <c r="R915" s="9"/>
      <c r="S915" s="9"/>
      <c r="T915" s="9"/>
      <c r="U915" s="9"/>
      <c r="V915" s="9"/>
      <c r="W915" s="9"/>
      <c r="X915" s="9"/>
      <c r="Y915" s="9"/>
      <c r="Z915" s="9"/>
    </row>
    <row r="916" spans="1:26" ht="12.75" customHeight="1" x14ac:dyDescent="0.3">
      <c r="A916" s="9"/>
      <c r="B916" s="9"/>
      <c r="C916" s="9"/>
      <c r="D916" s="9"/>
      <c r="E916" s="9"/>
      <c r="F916" s="9"/>
      <c r="G916" s="9"/>
      <c r="H916" s="9"/>
      <c r="I916" s="9"/>
      <c r="J916" s="10"/>
      <c r="K916" s="9"/>
      <c r="L916" s="9"/>
      <c r="M916" s="9"/>
      <c r="N916" s="9"/>
      <c r="O916" s="9"/>
      <c r="P916" s="9"/>
      <c r="Q916" s="9"/>
      <c r="R916" s="9"/>
      <c r="S916" s="9"/>
      <c r="T916" s="9"/>
      <c r="U916" s="9"/>
      <c r="V916" s="9"/>
      <c r="W916" s="9"/>
      <c r="X916" s="9"/>
      <c r="Y916" s="9"/>
      <c r="Z916" s="9"/>
    </row>
    <row r="917" spans="1:26" ht="12.75" customHeight="1" x14ac:dyDescent="0.3">
      <c r="A917" s="9"/>
      <c r="B917" s="9"/>
      <c r="C917" s="9"/>
      <c r="D917" s="9"/>
      <c r="E917" s="9"/>
      <c r="F917" s="9"/>
      <c r="G917" s="9"/>
      <c r="H917" s="9"/>
      <c r="I917" s="9"/>
      <c r="J917" s="10"/>
      <c r="K917" s="9"/>
      <c r="L917" s="9"/>
      <c r="M917" s="9"/>
      <c r="N917" s="9"/>
      <c r="O917" s="9"/>
      <c r="P917" s="9"/>
      <c r="Q917" s="9"/>
      <c r="R917" s="9"/>
      <c r="S917" s="9"/>
      <c r="T917" s="9"/>
      <c r="U917" s="9"/>
      <c r="V917" s="9"/>
      <c r="W917" s="9"/>
      <c r="X917" s="9"/>
      <c r="Y917" s="9"/>
      <c r="Z917" s="9"/>
    </row>
    <row r="918" spans="1:26" ht="12.75" customHeight="1" x14ac:dyDescent="0.3">
      <c r="A918" s="9"/>
      <c r="B918" s="9"/>
      <c r="C918" s="9"/>
      <c r="D918" s="9"/>
      <c r="E918" s="9"/>
      <c r="F918" s="9"/>
      <c r="G918" s="9"/>
      <c r="H918" s="9"/>
      <c r="I918" s="9"/>
      <c r="J918" s="10"/>
      <c r="K918" s="9"/>
      <c r="L918" s="9"/>
      <c r="M918" s="9"/>
      <c r="N918" s="9"/>
      <c r="O918" s="9"/>
      <c r="P918" s="9"/>
      <c r="Q918" s="9"/>
      <c r="R918" s="9"/>
      <c r="S918" s="9"/>
      <c r="T918" s="9"/>
      <c r="U918" s="9"/>
      <c r="V918" s="9"/>
      <c r="W918" s="9"/>
      <c r="X918" s="9"/>
      <c r="Y918" s="9"/>
      <c r="Z918" s="9"/>
    </row>
    <row r="919" spans="1:26" ht="12.75" customHeight="1" x14ac:dyDescent="0.3">
      <c r="A919" s="9"/>
      <c r="B919" s="9"/>
      <c r="C919" s="9"/>
      <c r="D919" s="9"/>
      <c r="E919" s="9"/>
      <c r="F919" s="9"/>
      <c r="G919" s="9"/>
      <c r="H919" s="9"/>
      <c r="I919" s="9"/>
      <c r="J919" s="10"/>
      <c r="K919" s="9"/>
      <c r="L919" s="9"/>
      <c r="M919" s="9"/>
      <c r="N919" s="9"/>
      <c r="O919" s="9"/>
      <c r="P919" s="9"/>
      <c r="Q919" s="9"/>
      <c r="R919" s="9"/>
      <c r="S919" s="9"/>
      <c r="T919" s="9"/>
      <c r="U919" s="9"/>
      <c r="V919" s="9"/>
      <c r="W919" s="9"/>
      <c r="X919" s="9"/>
      <c r="Y919" s="9"/>
      <c r="Z919" s="9"/>
    </row>
    <row r="920" spans="1:26" ht="12.75" customHeight="1" x14ac:dyDescent="0.3">
      <c r="A920" s="9"/>
      <c r="B920" s="9"/>
      <c r="C920" s="9"/>
      <c r="D920" s="9"/>
      <c r="E920" s="9"/>
      <c r="F920" s="9"/>
      <c r="G920" s="9"/>
      <c r="H920" s="9"/>
      <c r="I920" s="9"/>
      <c r="J920" s="10"/>
      <c r="K920" s="9"/>
      <c r="L920" s="9"/>
      <c r="M920" s="9"/>
      <c r="N920" s="9"/>
      <c r="O920" s="9"/>
      <c r="P920" s="9"/>
      <c r="Q920" s="9"/>
      <c r="R920" s="9"/>
      <c r="S920" s="9"/>
      <c r="T920" s="9"/>
      <c r="U920" s="9"/>
      <c r="V920" s="9"/>
      <c r="W920" s="9"/>
      <c r="X920" s="9"/>
      <c r="Y920" s="9"/>
      <c r="Z920" s="9"/>
    </row>
    <row r="921" spans="1:26" ht="12.75" customHeight="1" x14ac:dyDescent="0.3">
      <c r="A921" s="9"/>
      <c r="B921" s="9"/>
      <c r="C921" s="9"/>
      <c r="D921" s="9"/>
      <c r="E921" s="9"/>
      <c r="F921" s="9"/>
      <c r="G921" s="9"/>
      <c r="H921" s="9"/>
      <c r="I921" s="9"/>
      <c r="J921" s="10"/>
      <c r="K921" s="9"/>
      <c r="L921" s="9"/>
      <c r="M921" s="9"/>
      <c r="N921" s="9"/>
      <c r="O921" s="9"/>
      <c r="P921" s="9"/>
      <c r="Q921" s="9"/>
      <c r="R921" s="9"/>
      <c r="S921" s="9"/>
      <c r="T921" s="9"/>
      <c r="U921" s="9"/>
      <c r="V921" s="9"/>
      <c r="W921" s="9"/>
      <c r="X921" s="9"/>
      <c r="Y921" s="9"/>
      <c r="Z921" s="9"/>
    </row>
    <row r="922" spans="1:26" ht="12.75" customHeight="1" x14ac:dyDescent="0.3">
      <c r="A922" s="9"/>
      <c r="B922" s="9"/>
      <c r="C922" s="9"/>
      <c r="D922" s="9"/>
      <c r="E922" s="9"/>
      <c r="F922" s="9"/>
      <c r="G922" s="9"/>
      <c r="H922" s="9"/>
      <c r="I922" s="9"/>
      <c r="J922" s="10"/>
      <c r="K922" s="9"/>
      <c r="L922" s="9"/>
      <c r="M922" s="9"/>
      <c r="N922" s="9"/>
      <c r="O922" s="9"/>
      <c r="P922" s="9"/>
      <c r="Q922" s="9"/>
      <c r="R922" s="9"/>
      <c r="S922" s="9"/>
      <c r="T922" s="9"/>
      <c r="U922" s="9"/>
      <c r="V922" s="9"/>
      <c r="W922" s="9"/>
      <c r="X922" s="9"/>
      <c r="Y922" s="9"/>
      <c r="Z922" s="9"/>
    </row>
    <row r="923" spans="1:26" ht="12.75" customHeight="1" x14ac:dyDescent="0.3">
      <c r="A923" s="9"/>
      <c r="B923" s="9"/>
      <c r="C923" s="9"/>
      <c r="D923" s="9"/>
      <c r="E923" s="9"/>
      <c r="F923" s="9"/>
      <c r="G923" s="9"/>
      <c r="H923" s="9"/>
      <c r="I923" s="9"/>
      <c r="J923" s="10"/>
      <c r="K923" s="9"/>
      <c r="L923" s="9"/>
      <c r="M923" s="9"/>
      <c r="N923" s="9"/>
      <c r="O923" s="9"/>
      <c r="P923" s="9"/>
      <c r="Q923" s="9"/>
      <c r="R923" s="9"/>
      <c r="S923" s="9"/>
      <c r="T923" s="9"/>
      <c r="U923" s="9"/>
      <c r="V923" s="9"/>
      <c r="W923" s="9"/>
      <c r="X923" s="9"/>
      <c r="Y923" s="9"/>
      <c r="Z923" s="9"/>
    </row>
    <row r="924" spans="1:26" ht="12.75" customHeight="1" x14ac:dyDescent="0.3">
      <c r="A924" s="9"/>
      <c r="B924" s="9"/>
      <c r="C924" s="9"/>
      <c r="D924" s="9"/>
      <c r="E924" s="9"/>
      <c r="F924" s="9"/>
      <c r="G924" s="9"/>
      <c r="H924" s="9"/>
      <c r="I924" s="9"/>
      <c r="J924" s="10"/>
      <c r="K924" s="9"/>
      <c r="L924" s="9"/>
      <c r="M924" s="9"/>
      <c r="N924" s="9"/>
      <c r="O924" s="9"/>
      <c r="P924" s="9"/>
      <c r="Q924" s="9"/>
      <c r="R924" s="9"/>
      <c r="S924" s="9"/>
      <c r="T924" s="9"/>
      <c r="U924" s="9"/>
      <c r="V924" s="9"/>
      <c r="W924" s="9"/>
      <c r="X924" s="9"/>
      <c r="Y924" s="9"/>
      <c r="Z924" s="9"/>
    </row>
    <row r="925" spans="1:26" ht="12.75" customHeight="1" x14ac:dyDescent="0.3">
      <c r="A925" s="9"/>
      <c r="B925" s="9"/>
      <c r="C925" s="9"/>
      <c r="D925" s="9"/>
      <c r="E925" s="9"/>
      <c r="F925" s="9"/>
      <c r="G925" s="9"/>
      <c r="H925" s="9"/>
      <c r="I925" s="9"/>
      <c r="J925" s="10"/>
      <c r="K925" s="9"/>
      <c r="L925" s="9"/>
      <c r="M925" s="9"/>
      <c r="N925" s="9"/>
      <c r="O925" s="9"/>
      <c r="P925" s="9"/>
      <c r="Q925" s="9"/>
      <c r="R925" s="9"/>
      <c r="S925" s="9"/>
      <c r="T925" s="9"/>
      <c r="U925" s="9"/>
      <c r="V925" s="9"/>
      <c r="W925" s="9"/>
      <c r="X925" s="9"/>
      <c r="Y925" s="9"/>
      <c r="Z925" s="9"/>
    </row>
    <row r="926" spans="1:26" ht="12.75" customHeight="1" x14ac:dyDescent="0.3">
      <c r="A926" s="9"/>
      <c r="B926" s="9"/>
      <c r="C926" s="9"/>
      <c r="D926" s="9"/>
      <c r="E926" s="9"/>
      <c r="F926" s="9"/>
      <c r="G926" s="9"/>
      <c r="H926" s="9"/>
      <c r="I926" s="9"/>
      <c r="J926" s="10"/>
      <c r="K926" s="9"/>
      <c r="L926" s="9"/>
      <c r="M926" s="9"/>
      <c r="N926" s="9"/>
      <c r="O926" s="9"/>
      <c r="P926" s="9"/>
      <c r="Q926" s="9"/>
      <c r="R926" s="9"/>
      <c r="S926" s="9"/>
      <c r="T926" s="9"/>
      <c r="U926" s="9"/>
      <c r="V926" s="9"/>
      <c r="W926" s="9"/>
      <c r="X926" s="9"/>
      <c r="Y926" s="9"/>
      <c r="Z926" s="9"/>
    </row>
    <row r="927" spans="1:26" ht="12.75" customHeight="1" x14ac:dyDescent="0.3">
      <c r="A927" s="9"/>
      <c r="B927" s="9"/>
      <c r="C927" s="9"/>
      <c r="D927" s="9"/>
      <c r="E927" s="9"/>
      <c r="F927" s="9"/>
      <c r="G927" s="9"/>
      <c r="H927" s="9"/>
      <c r="I927" s="9"/>
      <c r="J927" s="10"/>
      <c r="K927" s="9"/>
      <c r="L927" s="9"/>
      <c r="M927" s="9"/>
      <c r="N927" s="9"/>
      <c r="O927" s="9"/>
      <c r="P927" s="9"/>
      <c r="Q927" s="9"/>
      <c r="R927" s="9"/>
      <c r="S927" s="9"/>
      <c r="T927" s="9"/>
      <c r="U927" s="9"/>
      <c r="V927" s="9"/>
      <c r="W927" s="9"/>
      <c r="X927" s="9"/>
      <c r="Y927" s="9"/>
      <c r="Z927" s="9"/>
    </row>
    <row r="928" spans="1:26" ht="12.75" customHeight="1" x14ac:dyDescent="0.3">
      <c r="A928" s="9"/>
      <c r="B928" s="9"/>
      <c r="C928" s="9"/>
      <c r="D928" s="9"/>
      <c r="E928" s="9"/>
      <c r="F928" s="9"/>
      <c r="G928" s="9"/>
      <c r="H928" s="9"/>
      <c r="I928" s="9"/>
      <c r="J928" s="10"/>
      <c r="K928" s="9"/>
      <c r="L928" s="9"/>
      <c r="M928" s="9"/>
      <c r="N928" s="9"/>
      <c r="O928" s="9"/>
      <c r="P928" s="9"/>
      <c r="Q928" s="9"/>
      <c r="R928" s="9"/>
      <c r="S928" s="9"/>
      <c r="T928" s="9"/>
      <c r="U928" s="9"/>
      <c r="V928" s="9"/>
      <c r="W928" s="9"/>
      <c r="X928" s="9"/>
      <c r="Y928" s="9"/>
      <c r="Z928" s="9"/>
    </row>
    <row r="929" spans="1:26" ht="12.75" customHeight="1" x14ac:dyDescent="0.3">
      <c r="A929" s="9"/>
      <c r="B929" s="9"/>
      <c r="C929" s="9"/>
      <c r="D929" s="9"/>
      <c r="E929" s="9"/>
      <c r="F929" s="9"/>
      <c r="G929" s="9"/>
      <c r="H929" s="9"/>
      <c r="I929" s="9"/>
      <c r="J929" s="10"/>
      <c r="K929" s="9"/>
      <c r="L929" s="9"/>
      <c r="M929" s="9"/>
      <c r="N929" s="9"/>
      <c r="O929" s="9"/>
      <c r="P929" s="9"/>
      <c r="Q929" s="9"/>
      <c r="R929" s="9"/>
      <c r="S929" s="9"/>
      <c r="T929" s="9"/>
      <c r="U929" s="9"/>
      <c r="V929" s="9"/>
      <c r="W929" s="9"/>
      <c r="X929" s="9"/>
      <c r="Y929" s="9"/>
      <c r="Z929" s="9"/>
    </row>
    <row r="930" spans="1:26" ht="12.75" customHeight="1" x14ac:dyDescent="0.3">
      <c r="A930" s="9"/>
      <c r="B930" s="9"/>
      <c r="C930" s="9"/>
      <c r="D930" s="9"/>
      <c r="E930" s="9"/>
      <c r="F930" s="9"/>
      <c r="G930" s="9"/>
      <c r="H930" s="9"/>
      <c r="I930" s="9"/>
      <c r="J930" s="10"/>
      <c r="K930" s="9"/>
      <c r="L930" s="9"/>
      <c r="M930" s="9"/>
      <c r="N930" s="9"/>
      <c r="O930" s="9"/>
      <c r="P930" s="9"/>
      <c r="Q930" s="9"/>
      <c r="R930" s="9"/>
      <c r="S930" s="9"/>
      <c r="T930" s="9"/>
      <c r="U930" s="9"/>
      <c r="V930" s="9"/>
      <c r="W930" s="9"/>
      <c r="X930" s="9"/>
      <c r="Y930" s="9"/>
      <c r="Z930" s="9"/>
    </row>
    <row r="931" spans="1:26" ht="12.75" customHeight="1" x14ac:dyDescent="0.3">
      <c r="A931" s="9"/>
      <c r="B931" s="9"/>
      <c r="C931" s="9"/>
      <c r="D931" s="9"/>
      <c r="E931" s="9"/>
      <c r="F931" s="9"/>
      <c r="G931" s="9"/>
      <c r="H931" s="9"/>
      <c r="I931" s="9"/>
      <c r="J931" s="10"/>
      <c r="K931" s="9"/>
      <c r="L931" s="9"/>
      <c r="M931" s="9"/>
      <c r="N931" s="9"/>
      <c r="O931" s="9"/>
      <c r="P931" s="9"/>
      <c r="Q931" s="9"/>
      <c r="R931" s="9"/>
      <c r="S931" s="9"/>
      <c r="T931" s="9"/>
      <c r="U931" s="9"/>
      <c r="V931" s="9"/>
      <c r="W931" s="9"/>
      <c r="X931" s="9"/>
      <c r="Y931" s="9"/>
      <c r="Z931" s="9"/>
    </row>
    <row r="932" spans="1:26" ht="12.75" customHeight="1" x14ac:dyDescent="0.3">
      <c r="A932" s="9"/>
      <c r="B932" s="9"/>
      <c r="C932" s="9"/>
      <c r="D932" s="9"/>
      <c r="E932" s="9"/>
      <c r="F932" s="9"/>
      <c r="G932" s="9"/>
      <c r="H932" s="9"/>
      <c r="I932" s="9"/>
      <c r="J932" s="10"/>
      <c r="K932" s="9"/>
      <c r="L932" s="9"/>
      <c r="M932" s="9"/>
      <c r="N932" s="9"/>
      <c r="O932" s="9"/>
      <c r="P932" s="9"/>
      <c r="Q932" s="9"/>
      <c r="R932" s="9"/>
      <c r="S932" s="9"/>
      <c r="T932" s="9"/>
      <c r="U932" s="9"/>
      <c r="V932" s="9"/>
      <c r="W932" s="9"/>
      <c r="X932" s="9"/>
      <c r="Y932" s="9"/>
      <c r="Z932" s="9"/>
    </row>
    <row r="933" spans="1:26" ht="12.75" customHeight="1" x14ac:dyDescent="0.3">
      <c r="A933" s="9"/>
      <c r="B933" s="9"/>
      <c r="C933" s="9"/>
      <c r="D933" s="9"/>
      <c r="E933" s="9"/>
      <c r="F933" s="9"/>
      <c r="G933" s="9"/>
      <c r="H933" s="9"/>
      <c r="I933" s="9"/>
      <c r="J933" s="10"/>
      <c r="K933" s="9"/>
      <c r="L933" s="9"/>
      <c r="M933" s="9"/>
      <c r="N933" s="9"/>
      <c r="O933" s="9"/>
      <c r="P933" s="9"/>
      <c r="Q933" s="9"/>
      <c r="R933" s="9"/>
      <c r="S933" s="9"/>
      <c r="T933" s="9"/>
      <c r="U933" s="9"/>
      <c r="V933" s="9"/>
      <c r="W933" s="9"/>
      <c r="X933" s="9"/>
      <c r="Y933" s="9"/>
      <c r="Z933" s="9"/>
    </row>
    <row r="934" spans="1:26" ht="12.75" customHeight="1" x14ac:dyDescent="0.3">
      <c r="A934" s="9"/>
      <c r="B934" s="9"/>
      <c r="C934" s="9"/>
      <c r="D934" s="9"/>
      <c r="E934" s="9"/>
      <c r="F934" s="9"/>
      <c r="G934" s="9"/>
      <c r="H934" s="9"/>
      <c r="I934" s="9"/>
      <c r="J934" s="10"/>
      <c r="K934" s="9"/>
      <c r="L934" s="9"/>
      <c r="M934" s="9"/>
      <c r="N934" s="9"/>
      <c r="O934" s="9"/>
      <c r="P934" s="9"/>
      <c r="Q934" s="9"/>
      <c r="R934" s="9"/>
      <c r="S934" s="9"/>
      <c r="T934" s="9"/>
      <c r="U934" s="9"/>
      <c r="V934" s="9"/>
      <c r="W934" s="9"/>
      <c r="X934" s="9"/>
      <c r="Y934" s="9"/>
      <c r="Z934" s="9"/>
    </row>
    <row r="935" spans="1:26" ht="12.75" customHeight="1" x14ac:dyDescent="0.3">
      <c r="A935" s="9"/>
      <c r="B935" s="9"/>
      <c r="C935" s="9"/>
      <c r="D935" s="9"/>
      <c r="E935" s="9"/>
      <c r="F935" s="9"/>
      <c r="G935" s="9"/>
      <c r="H935" s="9"/>
      <c r="I935" s="9"/>
      <c r="J935" s="10"/>
      <c r="K935" s="9"/>
      <c r="L935" s="9"/>
      <c r="M935" s="9"/>
      <c r="N935" s="9"/>
      <c r="O935" s="9"/>
      <c r="P935" s="9"/>
      <c r="Q935" s="9"/>
      <c r="R935" s="9"/>
      <c r="S935" s="9"/>
      <c r="T935" s="9"/>
      <c r="U935" s="9"/>
      <c r="V935" s="9"/>
      <c r="W935" s="9"/>
      <c r="X935" s="9"/>
      <c r="Y935" s="9"/>
      <c r="Z935" s="9"/>
    </row>
    <row r="936" spans="1:26" ht="12.75" customHeight="1" x14ac:dyDescent="0.3">
      <c r="A936" s="9"/>
      <c r="B936" s="9"/>
      <c r="C936" s="9"/>
      <c r="D936" s="9"/>
      <c r="E936" s="9"/>
      <c r="F936" s="9"/>
      <c r="G936" s="9"/>
      <c r="H936" s="9"/>
      <c r="I936" s="9"/>
      <c r="J936" s="10"/>
      <c r="K936" s="9"/>
      <c r="L936" s="9"/>
      <c r="M936" s="9"/>
      <c r="N936" s="9"/>
      <c r="O936" s="9"/>
      <c r="P936" s="9"/>
      <c r="Q936" s="9"/>
      <c r="R936" s="9"/>
      <c r="S936" s="9"/>
      <c r="T936" s="9"/>
      <c r="U936" s="9"/>
      <c r="V936" s="9"/>
      <c r="W936" s="9"/>
      <c r="X936" s="9"/>
      <c r="Y936" s="9"/>
      <c r="Z936" s="9"/>
    </row>
    <row r="937" spans="1:26" ht="12.75" customHeight="1" x14ac:dyDescent="0.3">
      <c r="A937" s="9"/>
      <c r="B937" s="9"/>
      <c r="C937" s="9"/>
      <c r="D937" s="9"/>
      <c r="E937" s="9"/>
      <c r="F937" s="9"/>
      <c r="G937" s="9"/>
      <c r="H937" s="9"/>
      <c r="I937" s="9"/>
      <c r="J937" s="10"/>
      <c r="K937" s="9"/>
      <c r="L937" s="9"/>
      <c r="M937" s="9"/>
      <c r="N937" s="9"/>
      <c r="O937" s="9"/>
      <c r="P937" s="9"/>
      <c r="Q937" s="9"/>
      <c r="R937" s="9"/>
      <c r="S937" s="9"/>
      <c r="T937" s="9"/>
      <c r="U937" s="9"/>
      <c r="V937" s="9"/>
      <c r="W937" s="9"/>
      <c r="X937" s="9"/>
      <c r="Y937" s="9"/>
      <c r="Z937" s="9"/>
    </row>
    <row r="938" spans="1:26" ht="12.75" customHeight="1" x14ac:dyDescent="0.3">
      <c r="A938" s="9"/>
      <c r="B938" s="9"/>
      <c r="C938" s="9"/>
      <c r="D938" s="9"/>
      <c r="E938" s="9"/>
      <c r="F938" s="9"/>
      <c r="G938" s="9"/>
      <c r="H938" s="9"/>
      <c r="I938" s="9"/>
      <c r="J938" s="10"/>
      <c r="K938" s="9"/>
      <c r="L938" s="9"/>
      <c r="M938" s="9"/>
      <c r="N938" s="9"/>
      <c r="O938" s="9"/>
      <c r="P938" s="9"/>
      <c r="Q938" s="9"/>
      <c r="R938" s="9"/>
      <c r="S938" s="9"/>
      <c r="T938" s="9"/>
      <c r="U938" s="9"/>
      <c r="V938" s="9"/>
      <c r="W938" s="9"/>
      <c r="X938" s="9"/>
      <c r="Y938" s="9"/>
      <c r="Z938" s="9"/>
    </row>
    <row r="939" spans="1:26" ht="12.75" customHeight="1" x14ac:dyDescent="0.3">
      <c r="A939" s="9"/>
      <c r="B939" s="9"/>
      <c r="C939" s="9"/>
      <c r="D939" s="9"/>
      <c r="E939" s="9"/>
      <c r="F939" s="9"/>
      <c r="G939" s="9"/>
      <c r="H939" s="9"/>
      <c r="I939" s="9"/>
      <c r="J939" s="10"/>
      <c r="K939" s="9"/>
      <c r="L939" s="9"/>
      <c r="M939" s="9"/>
      <c r="N939" s="9"/>
      <c r="O939" s="9"/>
      <c r="P939" s="9"/>
      <c r="Q939" s="9"/>
      <c r="R939" s="9"/>
      <c r="S939" s="9"/>
      <c r="T939" s="9"/>
      <c r="U939" s="9"/>
      <c r="V939" s="9"/>
      <c r="W939" s="9"/>
      <c r="X939" s="9"/>
      <c r="Y939" s="9"/>
      <c r="Z939" s="9"/>
    </row>
    <row r="940" spans="1:26" ht="12.75" customHeight="1" x14ac:dyDescent="0.3">
      <c r="A940" s="9"/>
      <c r="B940" s="9"/>
      <c r="C940" s="9"/>
      <c r="D940" s="9"/>
      <c r="E940" s="9"/>
      <c r="F940" s="9"/>
      <c r="G940" s="9"/>
      <c r="H940" s="9"/>
      <c r="I940" s="9"/>
      <c r="J940" s="10"/>
      <c r="K940" s="9"/>
      <c r="L940" s="9"/>
      <c r="M940" s="9"/>
      <c r="N940" s="9"/>
      <c r="O940" s="9"/>
      <c r="P940" s="9"/>
      <c r="Q940" s="9"/>
      <c r="R940" s="9"/>
      <c r="S940" s="9"/>
      <c r="T940" s="9"/>
      <c r="U940" s="9"/>
      <c r="V940" s="9"/>
      <c r="W940" s="9"/>
      <c r="X940" s="9"/>
      <c r="Y940" s="9"/>
      <c r="Z940" s="9"/>
    </row>
    <row r="941" spans="1:26" ht="12.75" customHeight="1" x14ac:dyDescent="0.3">
      <c r="A941" s="9"/>
      <c r="B941" s="9"/>
      <c r="C941" s="9"/>
      <c r="D941" s="9"/>
      <c r="E941" s="9"/>
      <c r="F941" s="9"/>
      <c r="G941" s="9"/>
      <c r="H941" s="9"/>
      <c r="I941" s="9"/>
      <c r="J941" s="10"/>
      <c r="K941" s="9"/>
      <c r="L941" s="9"/>
      <c r="M941" s="9"/>
      <c r="N941" s="9"/>
      <c r="O941" s="9"/>
      <c r="P941" s="9"/>
      <c r="Q941" s="9"/>
      <c r="R941" s="9"/>
      <c r="S941" s="9"/>
      <c r="T941" s="9"/>
      <c r="U941" s="9"/>
      <c r="V941" s="9"/>
      <c r="W941" s="9"/>
      <c r="X941" s="9"/>
      <c r="Y941" s="9"/>
      <c r="Z941" s="9"/>
    </row>
    <row r="942" spans="1:26" ht="12.75" customHeight="1" x14ac:dyDescent="0.3">
      <c r="A942" s="9"/>
      <c r="B942" s="9"/>
      <c r="C942" s="9"/>
      <c r="D942" s="9"/>
      <c r="E942" s="9"/>
      <c r="F942" s="9"/>
      <c r="G942" s="9"/>
      <c r="H942" s="9"/>
      <c r="I942" s="9"/>
      <c r="J942" s="10"/>
      <c r="K942" s="9"/>
      <c r="L942" s="9"/>
      <c r="M942" s="9"/>
      <c r="N942" s="9"/>
      <c r="O942" s="9"/>
      <c r="P942" s="9"/>
      <c r="Q942" s="9"/>
      <c r="R942" s="9"/>
      <c r="S942" s="9"/>
      <c r="T942" s="9"/>
      <c r="U942" s="9"/>
      <c r="V942" s="9"/>
      <c r="W942" s="9"/>
      <c r="X942" s="9"/>
      <c r="Y942" s="9"/>
      <c r="Z942" s="9"/>
    </row>
    <row r="943" spans="1:26" ht="12.75" customHeight="1" x14ac:dyDescent="0.3">
      <c r="A943" s="9"/>
      <c r="B943" s="9"/>
      <c r="C943" s="9"/>
      <c r="D943" s="9"/>
      <c r="E943" s="9"/>
      <c r="F943" s="9"/>
      <c r="G943" s="9"/>
      <c r="H943" s="9"/>
      <c r="I943" s="9"/>
      <c r="J943" s="10"/>
      <c r="K943" s="9"/>
      <c r="L943" s="9"/>
      <c r="M943" s="9"/>
      <c r="N943" s="9"/>
      <c r="O943" s="9"/>
      <c r="P943" s="9"/>
      <c r="Q943" s="9"/>
      <c r="R943" s="9"/>
      <c r="S943" s="9"/>
      <c r="T943" s="9"/>
      <c r="U943" s="9"/>
      <c r="V943" s="9"/>
      <c r="W943" s="9"/>
      <c r="X943" s="9"/>
      <c r="Y943" s="9"/>
      <c r="Z943" s="9"/>
    </row>
    <row r="944" spans="1:26" ht="12.75" customHeight="1" x14ac:dyDescent="0.3">
      <c r="A944" s="9"/>
      <c r="B944" s="9"/>
      <c r="C944" s="9"/>
      <c r="D944" s="9"/>
      <c r="E944" s="9"/>
      <c r="F944" s="9"/>
      <c r="G944" s="9"/>
      <c r="H944" s="9"/>
      <c r="I944" s="9"/>
      <c r="J944" s="10"/>
      <c r="K944" s="9"/>
      <c r="L944" s="9"/>
      <c r="M944" s="9"/>
      <c r="N944" s="9"/>
      <c r="O944" s="9"/>
      <c r="P944" s="9"/>
      <c r="Q944" s="9"/>
      <c r="R944" s="9"/>
      <c r="S944" s="9"/>
      <c r="T944" s="9"/>
      <c r="U944" s="9"/>
      <c r="V944" s="9"/>
      <c r="W944" s="9"/>
      <c r="X944" s="9"/>
      <c r="Y944" s="9"/>
      <c r="Z944" s="9"/>
    </row>
    <row r="945" spans="1:26" ht="12.75" customHeight="1" x14ac:dyDescent="0.3">
      <c r="A945" s="9"/>
      <c r="B945" s="9"/>
      <c r="C945" s="9"/>
      <c r="D945" s="9"/>
      <c r="E945" s="9"/>
      <c r="F945" s="9"/>
      <c r="G945" s="9"/>
      <c r="H945" s="9"/>
      <c r="I945" s="9"/>
      <c r="J945" s="10"/>
      <c r="K945" s="9"/>
      <c r="L945" s="9"/>
      <c r="M945" s="9"/>
      <c r="N945" s="9"/>
      <c r="O945" s="9"/>
      <c r="P945" s="9"/>
      <c r="Q945" s="9"/>
      <c r="R945" s="9"/>
      <c r="S945" s="9"/>
      <c r="T945" s="9"/>
      <c r="U945" s="9"/>
      <c r="V945" s="9"/>
      <c r="W945" s="9"/>
      <c r="X945" s="9"/>
      <c r="Y945" s="9"/>
      <c r="Z945" s="9"/>
    </row>
    <row r="946" spans="1:26" ht="12.75" customHeight="1" x14ac:dyDescent="0.3">
      <c r="A946" s="9"/>
      <c r="B946" s="9"/>
      <c r="C946" s="9"/>
      <c r="D946" s="9"/>
      <c r="E946" s="9"/>
      <c r="F946" s="9"/>
      <c r="G946" s="9"/>
      <c r="H946" s="9"/>
      <c r="I946" s="9"/>
      <c r="J946" s="10"/>
      <c r="K946" s="9"/>
      <c r="L946" s="9"/>
      <c r="M946" s="9"/>
      <c r="N946" s="9"/>
      <c r="O946" s="9"/>
      <c r="P946" s="9"/>
      <c r="Q946" s="9"/>
      <c r="R946" s="9"/>
      <c r="S946" s="9"/>
      <c r="T946" s="9"/>
      <c r="U946" s="9"/>
      <c r="V946" s="9"/>
      <c r="W946" s="9"/>
      <c r="X946" s="9"/>
      <c r="Y946" s="9"/>
      <c r="Z946" s="9"/>
    </row>
    <row r="947" spans="1:26" ht="12.75" customHeight="1" x14ac:dyDescent="0.3">
      <c r="A947" s="9"/>
      <c r="B947" s="9"/>
      <c r="C947" s="9"/>
      <c r="D947" s="9"/>
      <c r="E947" s="9"/>
      <c r="F947" s="9"/>
      <c r="G947" s="9"/>
      <c r="H947" s="9"/>
      <c r="I947" s="9"/>
      <c r="J947" s="10"/>
      <c r="K947" s="9"/>
      <c r="L947" s="9"/>
      <c r="M947" s="9"/>
      <c r="N947" s="9"/>
      <c r="O947" s="9"/>
      <c r="P947" s="9"/>
      <c r="Q947" s="9"/>
      <c r="R947" s="9"/>
      <c r="S947" s="9"/>
      <c r="T947" s="9"/>
      <c r="U947" s="9"/>
      <c r="V947" s="9"/>
      <c r="W947" s="9"/>
      <c r="X947" s="9"/>
      <c r="Y947" s="9"/>
      <c r="Z947" s="9"/>
    </row>
    <row r="948" spans="1:26" ht="12.75" customHeight="1" x14ac:dyDescent="0.3">
      <c r="A948" s="9"/>
      <c r="B948" s="9"/>
      <c r="C948" s="9"/>
      <c r="D948" s="9"/>
      <c r="E948" s="9"/>
      <c r="F948" s="9"/>
      <c r="G948" s="9"/>
      <c r="H948" s="9"/>
      <c r="I948" s="9"/>
      <c r="J948" s="10"/>
      <c r="K948" s="9"/>
      <c r="L948" s="9"/>
      <c r="M948" s="9"/>
      <c r="N948" s="9"/>
      <c r="O948" s="9"/>
      <c r="P948" s="9"/>
      <c r="Q948" s="9"/>
      <c r="R948" s="9"/>
      <c r="S948" s="9"/>
      <c r="T948" s="9"/>
      <c r="U948" s="9"/>
      <c r="V948" s="9"/>
      <c r="W948" s="9"/>
      <c r="X948" s="9"/>
      <c r="Y948" s="9"/>
      <c r="Z948" s="9"/>
    </row>
    <row r="949" spans="1:26" ht="12.75" customHeight="1" x14ac:dyDescent="0.3">
      <c r="A949" s="9"/>
      <c r="B949" s="9"/>
      <c r="C949" s="9"/>
      <c r="D949" s="9"/>
      <c r="E949" s="9"/>
      <c r="F949" s="9"/>
      <c r="G949" s="9"/>
      <c r="H949" s="9"/>
      <c r="I949" s="9"/>
      <c r="J949" s="10"/>
      <c r="K949" s="9"/>
      <c r="L949" s="9"/>
      <c r="M949" s="9"/>
      <c r="N949" s="9"/>
      <c r="O949" s="9"/>
      <c r="P949" s="9"/>
      <c r="Q949" s="9"/>
      <c r="R949" s="9"/>
      <c r="S949" s="9"/>
      <c r="T949" s="9"/>
      <c r="U949" s="9"/>
      <c r="V949" s="9"/>
      <c r="W949" s="9"/>
      <c r="X949" s="9"/>
      <c r="Y949" s="9"/>
      <c r="Z949" s="9"/>
    </row>
    <row r="950" spans="1:26" ht="12.75" customHeight="1" x14ac:dyDescent="0.3">
      <c r="A950" s="9"/>
      <c r="B950" s="9"/>
      <c r="C950" s="9"/>
      <c r="D950" s="9"/>
      <c r="E950" s="9"/>
      <c r="F950" s="9"/>
      <c r="G950" s="9"/>
      <c r="H950" s="9"/>
      <c r="I950" s="9"/>
      <c r="J950" s="10"/>
      <c r="K950" s="9"/>
      <c r="L950" s="9"/>
      <c r="M950" s="9"/>
      <c r="N950" s="9"/>
      <c r="O950" s="9"/>
      <c r="P950" s="9"/>
      <c r="Q950" s="9"/>
      <c r="R950" s="9"/>
      <c r="S950" s="9"/>
      <c r="T950" s="9"/>
      <c r="U950" s="9"/>
      <c r="V950" s="9"/>
      <c r="W950" s="9"/>
      <c r="X950" s="9"/>
      <c r="Y950" s="9"/>
      <c r="Z950" s="9"/>
    </row>
    <row r="951" spans="1:26" ht="12.75" customHeight="1" x14ac:dyDescent="0.3">
      <c r="A951" s="9"/>
      <c r="B951" s="9"/>
      <c r="C951" s="9"/>
      <c r="D951" s="9"/>
      <c r="E951" s="9"/>
      <c r="F951" s="9"/>
      <c r="G951" s="9"/>
      <c r="H951" s="9"/>
      <c r="I951" s="9"/>
      <c r="J951" s="10"/>
      <c r="K951" s="9"/>
      <c r="L951" s="9"/>
      <c r="M951" s="9"/>
      <c r="N951" s="9"/>
      <c r="O951" s="9"/>
      <c r="P951" s="9"/>
      <c r="Q951" s="9"/>
      <c r="R951" s="9"/>
      <c r="S951" s="9"/>
      <c r="T951" s="9"/>
      <c r="U951" s="9"/>
      <c r="V951" s="9"/>
      <c r="W951" s="9"/>
      <c r="X951" s="9"/>
      <c r="Y951" s="9"/>
      <c r="Z951" s="9"/>
    </row>
    <row r="952" spans="1:26" ht="12.75" customHeight="1" x14ac:dyDescent="0.3">
      <c r="A952" s="9"/>
      <c r="B952" s="9"/>
      <c r="C952" s="9"/>
      <c r="D952" s="9"/>
      <c r="E952" s="9"/>
      <c r="F952" s="9"/>
      <c r="G952" s="9"/>
      <c r="H952" s="9"/>
      <c r="I952" s="9"/>
      <c r="J952" s="10"/>
      <c r="K952" s="9"/>
      <c r="L952" s="9"/>
      <c r="M952" s="9"/>
      <c r="N952" s="9"/>
      <c r="O952" s="9"/>
      <c r="P952" s="9"/>
      <c r="Q952" s="9"/>
      <c r="R952" s="9"/>
      <c r="S952" s="9"/>
      <c r="T952" s="9"/>
      <c r="U952" s="9"/>
      <c r="V952" s="9"/>
      <c r="W952" s="9"/>
      <c r="X952" s="9"/>
      <c r="Y952" s="9"/>
      <c r="Z952" s="9"/>
    </row>
    <row r="953" spans="1:26" ht="12.75" customHeight="1" x14ac:dyDescent="0.3">
      <c r="A953" s="9"/>
      <c r="B953" s="9"/>
      <c r="C953" s="9"/>
      <c r="D953" s="9"/>
      <c r="E953" s="9"/>
      <c r="F953" s="9"/>
      <c r="G953" s="9"/>
      <c r="H953" s="9"/>
      <c r="I953" s="9"/>
      <c r="J953" s="10"/>
      <c r="K953" s="9"/>
      <c r="L953" s="9"/>
      <c r="M953" s="9"/>
      <c r="N953" s="9"/>
      <c r="O953" s="9"/>
      <c r="P953" s="9"/>
      <c r="Q953" s="9"/>
      <c r="R953" s="9"/>
      <c r="S953" s="9"/>
      <c r="T953" s="9"/>
      <c r="U953" s="9"/>
      <c r="V953" s="9"/>
      <c r="W953" s="9"/>
      <c r="X953" s="9"/>
      <c r="Y953" s="9"/>
      <c r="Z953" s="9"/>
    </row>
    <row r="954" spans="1:26" ht="12.75" customHeight="1" x14ac:dyDescent="0.3">
      <c r="A954" s="9"/>
      <c r="B954" s="9"/>
      <c r="C954" s="9"/>
      <c r="D954" s="9"/>
      <c r="E954" s="9"/>
      <c r="F954" s="9"/>
      <c r="G954" s="9"/>
      <c r="H954" s="9"/>
      <c r="I954" s="9"/>
      <c r="J954" s="10"/>
      <c r="K954" s="9"/>
      <c r="L954" s="9"/>
      <c r="M954" s="9"/>
      <c r="N954" s="9"/>
      <c r="O954" s="9"/>
      <c r="P954" s="9"/>
      <c r="Q954" s="9"/>
      <c r="R954" s="9"/>
      <c r="S954" s="9"/>
      <c r="T954" s="9"/>
      <c r="U954" s="9"/>
      <c r="V954" s="9"/>
      <c r="W954" s="9"/>
      <c r="X954" s="9"/>
      <c r="Y954" s="9"/>
      <c r="Z954" s="9"/>
    </row>
    <row r="955" spans="1:26" ht="12.75" customHeight="1" x14ac:dyDescent="0.3">
      <c r="A955" s="9"/>
      <c r="B955" s="9"/>
      <c r="C955" s="9"/>
      <c r="D955" s="9"/>
      <c r="E955" s="9"/>
      <c r="F955" s="9"/>
      <c r="G955" s="9"/>
      <c r="H955" s="9"/>
      <c r="I955" s="9"/>
      <c r="J955" s="10"/>
      <c r="K955" s="9"/>
      <c r="L955" s="9"/>
      <c r="M955" s="9"/>
      <c r="N955" s="9"/>
      <c r="O955" s="9"/>
      <c r="P955" s="9"/>
      <c r="Q955" s="9"/>
      <c r="R955" s="9"/>
      <c r="S955" s="9"/>
      <c r="T955" s="9"/>
      <c r="U955" s="9"/>
      <c r="V955" s="9"/>
      <c r="W955" s="9"/>
      <c r="X955" s="9"/>
      <c r="Y955" s="9"/>
      <c r="Z955" s="9"/>
    </row>
    <row r="956" spans="1:26" ht="12.75" customHeight="1" x14ac:dyDescent="0.3">
      <c r="A956" s="9"/>
      <c r="B956" s="9"/>
      <c r="C956" s="9"/>
      <c r="D956" s="9"/>
      <c r="E956" s="9"/>
      <c r="F956" s="9"/>
      <c r="G956" s="9"/>
      <c r="H956" s="9"/>
      <c r="I956" s="9"/>
      <c r="J956" s="10"/>
      <c r="K956" s="9"/>
      <c r="L956" s="9"/>
      <c r="M956" s="9"/>
      <c r="N956" s="9"/>
      <c r="O956" s="9"/>
      <c r="P956" s="9"/>
      <c r="Q956" s="9"/>
      <c r="R956" s="9"/>
      <c r="S956" s="9"/>
      <c r="T956" s="9"/>
      <c r="U956" s="9"/>
      <c r="V956" s="9"/>
      <c r="W956" s="9"/>
      <c r="X956" s="9"/>
      <c r="Y956" s="9"/>
      <c r="Z956" s="9"/>
    </row>
    <row r="957" spans="1:26" ht="12.75" customHeight="1" x14ac:dyDescent="0.3">
      <c r="A957" s="9"/>
      <c r="B957" s="9"/>
      <c r="C957" s="9"/>
      <c r="D957" s="9"/>
      <c r="E957" s="9"/>
      <c r="F957" s="9"/>
      <c r="G957" s="9"/>
      <c r="H957" s="9"/>
      <c r="I957" s="9"/>
      <c r="J957" s="10"/>
      <c r="K957" s="9"/>
      <c r="L957" s="9"/>
      <c r="M957" s="9"/>
      <c r="N957" s="9"/>
      <c r="O957" s="9"/>
      <c r="P957" s="9"/>
      <c r="Q957" s="9"/>
      <c r="R957" s="9"/>
      <c r="S957" s="9"/>
      <c r="T957" s="9"/>
      <c r="U957" s="9"/>
      <c r="V957" s="9"/>
      <c r="W957" s="9"/>
      <c r="X957" s="9"/>
      <c r="Y957" s="9"/>
      <c r="Z957" s="9"/>
    </row>
    <row r="958" spans="1:26" ht="12.75" customHeight="1" x14ac:dyDescent="0.3">
      <c r="A958" s="9"/>
      <c r="B958" s="9"/>
      <c r="C958" s="9"/>
      <c r="D958" s="9"/>
      <c r="E958" s="9"/>
      <c r="F958" s="9"/>
      <c r="G958" s="9"/>
      <c r="H958" s="9"/>
      <c r="I958" s="9"/>
      <c r="J958" s="10"/>
      <c r="K958" s="9"/>
      <c r="L958" s="9"/>
      <c r="M958" s="9"/>
      <c r="N958" s="9"/>
      <c r="O958" s="9"/>
      <c r="P958" s="9"/>
      <c r="Q958" s="9"/>
      <c r="R958" s="9"/>
      <c r="S958" s="9"/>
      <c r="T958" s="9"/>
      <c r="U958" s="9"/>
      <c r="V958" s="9"/>
      <c r="W958" s="9"/>
      <c r="X958" s="9"/>
      <c r="Y958" s="9"/>
      <c r="Z958" s="9"/>
    </row>
    <row r="959" spans="1:26" ht="12.75" customHeight="1" x14ac:dyDescent="0.3">
      <c r="A959" s="9"/>
      <c r="B959" s="9"/>
      <c r="C959" s="9"/>
      <c r="D959" s="9"/>
      <c r="E959" s="9"/>
      <c r="F959" s="9"/>
      <c r="G959" s="9"/>
      <c r="H959" s="9"/>
      <c r="I959" s="9"/>
      <c r="J959" s="10"/>
      <c r="K959" s="9"/>
      <c r="L959" s="9"/>
      <c r="M959" s="9"/>
      <c r="N959" s="9"/>
      <c r="O959" s="9"/>
      <c r="P959" s="9"/>
      <c r="Q959" s="9"/>
      <c r="R959" s="9"/>
      <c r="S959" s="9"/>
      <c r="T959" s="9"/>
      <c r="U959" s="9"/>
      <c r="V959" s="9"/>
      <c r="W959" s="9"/>
      <c r="X959" s="9"/>
      <c r="Y959" s="9"/>
      <c r="Z959" s="9"/>
    </row>
    <row r="960" spans="1:26" ht="12.75" customHeight="1" x14ac:dyDescent="0.3">
      <c r="A960" s="9"/>
      <c r="B960" s="9"/>
      <c r="C960" s="9"/>
      <c r="D960" s="9"/>
      <c r="E960" s="9"/>
      <c r="F960" s="9"/>
      <c r="G960" s="9"/>
      <c r="H960" s="9"/>
      <c r="I960" s="9"/>
      <c r="J960" s="10"/>
      <c r="K960" s="9"/>
      <c r="L960" s="9"/>
      <c r="M960" s="9"/>
      <c r="N960" s="9"/>
      <c r="O960" s="9"/>
      <c r="P960" s="9"/>
      <c r="Q960" s="9"/>
      <c r="R960" s="9"/>
      <c r="S960" s="9"/>
      <c r="T960" s="9"/>
      <c r="U960" s="9"/>
      <c r="V960" s="9"/>
      <c r="W960" s="9"/>
      <c r="X960" s="9"/>
      <c r="Y960" s="9"/>
      <c r="Z960" s="9"/>
    </row>
    <row r="961" spans="1:26" ht="12.75" customHeight="1" x14ac:dyDescent="0.3">
      <c r="A961" s="9"/>
      <c r="B961" s="9"/>
      <c r="C961" s="9"/>
      <c r="D961" s="9"/>
      <c r="E961" s="9"/>
      <c r="F961" s="9"/>
      <c r="G961" s="9"/>
      <c r="H961" s="9"/>
      <c r="I961" s="9"/>
      <c r="J961" s="10"/>
      <c r="K961" s="9"/>
      <c r="L961" s="9"/>
      <c r="M961" s="9"/>
      <c r="N961" s="9"/>
      <c r="O961" s="9"/>
      <c r="P961" s="9"/>
      <c r="Q961" s="9"/>
      <c r="R961" s="9"/>
      <c r="S961" s="9"/>
      <c r="T961" s="9"/>
      <c r="U961" s="9"/>
      <c r="V961" s="9"/>
      <c r="W961" s="9"/>
      <c r="X961" s="9"/>
      <c r="Y961" s="9"/>
      <c r="Z961" s="9"/>
    </row>
    <row r="962" spans="1:26" ht="12.75" customHeight="1" x14ac:dyDescent="0.3">
      <c r="A962" s="9"/>
      <c r="B962" s="9"/>
      <c r="C962" s="9"/>
      <c r="D962" s="9"/>
      <c r="E962" s="9"/>
      <c r="F962" s="9"/>
      <c r="G962" s="9"/>
      <c r="H962" s="9"/>
      <c r="I962" s="9"/>
      <c r="J962" s="10"/>
      <c r="K962" s="9"/>
      <c r="L962" s="9"/>
      <c r="M962" s="9"/>
      <c r="N962" s="9"/>
      <c r="O962" s="9"/>
      <c r="P962" s="9"/>
      <c r="Q962" s="9"/>
      <c r="R962" s="9"/>
      <c r="S962" s="9"/>
      <c r="T962" s="9"/>
      <c r="U962" s="9"/>
      <c r="V962" s="9"/>
      <c r="W962" s="9"/>
      <c r="X962" s="9"/>
      <c r="Y962" s="9"/>
      <c r="Z962" s="9"/>
    </row>
    <row r="963" spans="1:26" ht="12.75" customHeight="1" x14ac:dyDescent="0.3">
      <c r="A963" s="9"/>
      <c r="B963" s="9"/>
      <c r="C963" s="9"/>
      <c r="D963" s="9"/>
      <c r="E963" s="9"/>
      <c r="F963" s="9"/>
      <c r="G963" s="9"/>
      <c r="H963" s="9"/>
      <c r="I963" s="9"/>
      <c r="J963" s="10"/>
      <c r="K963" s="9"/>
      <c r="L963" s="9"/>
      <c r="M963" s="9"/>
      <c r="N963" s="9"/>
      <c r="O963" s="9"/>
      <c r="P963" s="9"/>
      <c r="Q963" s="9"/>
      <c r="R963" s="9"/>
      <c r="S963" s="9"/>
      <c r="T963" s="9"/>
      <c r="U963" s="9"/>
      <c r="V963" s="9"/>
      <c r="W963" s="9"/>
      <c r="X963" s="9"/>
      <c r="Y963" s="9"/>
      <c r="Z963" s="9"/>
    </row>
    <row r="964" spans="1:26" ht="12.75" customHeight="1" x14ac:dyDescent="0.3">
      <c r="A964" s="9"/>
      <c r="B964" s="9"/>
      <c r="C964" s="9"/>
      <c r="D964" s="9"/>
      <c r="E964" s="9"/>
      <c r="F964" s="9"/>
      <c r="G964" s="9"/>
      <c r="H964" s="9"/>
      <c r="I964" s="9"/>
      <c r="J964" s="10"/>
      <c r="K964" s="9"/>
      <c r="L964" s="9"/>
      <c r="M964" s="9"/>
      <c r="N964" s="9"/>
      <c r="O964" s="9"/>
      <c r="P964" s="9"/>
      <c r="Q964" s="9"/>
      <c r="R964" s="9"/>
      <c r="S964" s="9"/>
      <c r="T964" s="9"/>
      <c r="U964" s="9"/>
      <c r="V964" s="9"/>
      <c r="W964" s="9"/>
      <c r="X964" s="9"/>
      <c r="Y964" s="9"/>
      <c r="Z964" s="9"/>
    </row>
    <row r="965" spans="1:26" ht="12.75" customHeight="1" x14ac:dyDescent="0.3">
      <c r="A965" s="9"/>
      <c r="B965" s="9"/>
      <c r="C965" s="9"/>
      <c r="D965" s="9"/>
      <c r="E965" s="9"/>
      <c r="F965" s="9"/>
      <c r="G965" s="9"/>
      <c r="H965" s="9"/>
      <c r="I965" s="9"/>
      <c r="J965" s="10"/>
      <c r="K965" s="9"/>
      <c r="L965" s="9"/>
      <c r="M965" s="9"/>
      <c r="N965" s="9"/>
      <c r="O965" s="9"/>
      <c r="P965" s="9"/>
      <c r="Q965" s="9"/>
      <c r="R965" s="9"/>
      <c r="S965" s="9"/>
      <c r="T965" s="9"/>
      <c r="U965" s="9"/>
      <c r="V965" s="9"/>
      <c r="W965" s="9"/>
      <c r="X965" s="9"/>
      <c r="Y965" s="9"/>
      <c r="Z965" s="9"/>
    </row>
    <row r="966" spans="1:26" ht="12.75" customHeight="1" x14ac:dyDescent="0.3">
      <c r="A966" s="9"/>
      <c r="B966" s="9"/>
      <c r="C966" s="9"/>
      <c r="D966" s="9"/>
      <c r="E966" s="9"/>
      <c r="F966" s="9"/>
      <c r="G966" s="9"/>
      <c r="H966" s="9"/>
      <c r="I966" s="9"/>
      <c r="J966" s="10"/>
      <c r="K966" s="9"/>
      <c r="L966" s="9"/>
      <c r="M966" s="9"/>
      <c r="N966" s="9"/>
      <c r="O966" s="9"/>
      <c r="P966" s="9"/>
      <c r="Q966" s="9"/>
      <c r="R966" s="9"/>
      <c r="S966" s="9"/>
      <c r="T966" s="9"/>
      <c r="U966" s="9"/>
      <c r="V966" s="9"/>
      <c r="W966" s="9"/>
      <c r="X966" s="9"/>
      <c r="Y966" s="9"/>
      <c r="Z966" s="9"/>
    </row>
    <row r="967" spans="1:26" ht="12.75" customHeight="1" x14ac:dyDescent="0.3">
      <c r="A967" s="9"/>
      <c r="B967" s="9"/>
      <c r="C967" s="9"/>
      <c r="D967" s="9"/>
      <c r="E967" s="9"/>
      <c r="F967" s="9"/>
      <c r="G967" s="9"/>
      <c r="H967" s="9"/>
      <c r="I967" s="9"/>
      <c r="J967" s="10"/>
      <c r="K967" s="9"/>
      <c r="L967" s="9"/>
      <c r="M967" s="9"/>
      <c r="N967" s="9"/>
      <c r="O967" s="9"/>
      <c r="P967" s="9"/>
      <c r="Q967" s="9"/>
      <c r="R967" s="9"/>
      <c r="S967" s="9"/>
      <c r="T967" s="9"/>
      <c r="U967" s="9"/>
      <c r="V967" s="9"/>
      <c r="W967" s="9"/>
      <c r="X967" s="9"/>
      <c r="Y967" s="9"/>
      <c r="Z967" s="9"/>
    </row>
    <row r="968" spans="1:26" ht="12.75" customHeight="1" x14ac:dyDescent="0.3">
      <c r="A968" s="9"/>
      <c r="B968" s="9"/>
      <c r="C968" s="9"/>
      <c r="D968" s="9"/>
      <c r="E968" s="9"/>
      <c r="F968" s="9"/>
      <c r="G968" s="9"/>
      <c r="H968" s="9"/>
      <c r="I968" s="9"/>
      <c r="J968" s="10"/>
      <c r="K968" s="9"/>
      <c r="L968" s="9"/>
      <c r="M968" s="9"/>
      <c r="N968" s="9"/>
      <c r="O968" s="9"/>
      <c r="P968" s="9"/>
      <c r="Q968" s="9"/>
      <c r="R968" s="9"/>
      <c r="S968" s="9"/>
      <c r="T968" s="9"/>
      <c r="U968" s="9"/>
      <c r="V968" s="9"/>
      <c r="W968" s="9"/>
      <c r="X968" s="9"/>
      <c r="Y968" s="9"/>
      <c r="Z968" s="9"/>
    </row>
    <row r="969" spans="1:26" ht="12.75" customHeight="1" x14ac:dyDescent="0.3">
      <c r="A969" s="9"/>
      <c r="B969" s="9"/>
      <c r="C969" s="9"/>
      <c r="D969" s="9"/>
      <c r="E969" s="9"/>
      <c r="F969" s="9"/>
      <c r="G969" s="9"/>
      <c r="H969" s="9"/>
      <c r="I969" s="9"/>
      <c r="J969" s="10"/>
      <c r="K969" s="9"/>
      <c r="L969" s="9"/>
      <c r="M969" s="9"/>
      <c r="N969" s="9"/>
      <c r="O969" s="9"/>
      <c r="P969" s="9"/>
      <c r="Q969" s="9"/>
      <c r="R969" s="9"/>
      <c r="S969" s="9"/>
      <c r="T969" s="9"/>
      <c r="U969" s="9"/>
      <c r="V969" s="9"/>
      <c r="W969" s="9"/>
      <c r="X969" s="9"/>
      <c r="Y969" s="9"/>
      <c r="Z969" s="9"/>
    </row>
    <row r="970" spans="1:26" ht="12.75" customHeight="1" x14ac:dyDescent="0.3">
      <c r="A970" s="9"/>
      <c r="B970" s="9"/>
      <c r="C970" s="9"/>
      <c r="D970" s="9"/>
      <c r="E970" s="9"/>
      <c r="F970" s="9"/>
      <c r="G970" s="9"/>
      <c r="H970" s="9"/>
      <c r="I970" s="9"/>
      <c r="J970" s="10"/>
      <c r="K970" s="9"/>
      <c r="L970" s="9"/>
      <c r="M970" s="9"/>
      <c r="N970" s="9"/>
      <c r="O970" s="9"/>
      <c r="P970" s="9"/>
      <c r="Q970" s="9"/>
      <c r="R970" s="9"/>
      <c r="S970" s="9"/>
      <c r="T970" s="9"/>
      <c r="U970" s="9"/>
      <c r="V970" s="9"/>
      <c r="W970" s="9"/>
      <c r="X970" s="9"/>
      <c r="Y970" s="9"/>
      <c r="Z970" s="9"/>
    </row>
    <row r="971" spans="1:26" ht="12.75" customHeight="1" x14ac:dyDescent="0.3">
      <c r="A971" s="9"/>
      <c r="B971" s="9"/>
      <c r="C971" s="9"/>
      <c r="D971" s="9"/>
      <c r="E971" s="9"/>
      <c r="F971" s="9"/>
      <c r="G971" s="9"/>
      <c r="H971" s="9"/>
      <c r="I971" s="9"/>
      <c r="J971" s="10"/>
      <c r="K971" s="9"/>
      <c r="L971" s="9"/>
      <c r="M971" s="9"/>
      <c r="N971" s="9"/>
      <c r="O971" s="9"/>
      <c r="P971" s="9"/>
      <c r="Q971" s="9"/>
      <c r="R971" s="9"/>
      <c r="S971" s="9"/>
      <c r="T971" s="9"/>
      <c r="U971" s="9"/>
      <c r="V971" s="9"/>
      <c r="W971" s="9"/>
      <c r="X971" s="9"/>
      <c r="Y971" s="9"/>
      <c r="Z971" s="9"/>
    </row>
    <row r="972" spans="1:26" ht="12.75" customHeight="1" x14ac:dyDescent="0.3">
      <c r="A972" s="9"/>
      <c r="B972" s="9"/>
      <c r="C972" s="9"/>
      <c r="D972" s="9"/>
      <c r="E972" s="9"/>
      <c r="F972" s="9"/>
      <c r="G972" s="9"/>
      <c r="H972" s="9"/>
      <c r="I972" s="9"/>
      <c r="J972" s="10"/>
      <c r="K972" s="9"/>
      <c r="L972" s="9"/>
      <c r="M972" s="9"/>
      <c r="N972" s="9"/>
      <c r="O972" s="9"/>
      <c r="P972" s="9"/>
      <c r="Q972" s="9"/>
      <c r="R972" s="9"/>
      <c r="S972" s="9"/>
      <c r="T972" s="9"/>
      <c r="U972" s="9"/>
      <c r="V972" s="9"/>
      <c r="W972" s="9"/>
      <c r="X972" s="9"/>
      <c r="Y972" s="9"/>
      <c r="Z972" s="9"/>
    </row>
    <row r="973" spans="1:26" ht="12.75" customHeight="1" x14ac:dyDescent="0.3">
      <c r="A973" s="9"/>
      <c r="B973" s="9"/>
      <c r="C973" s="9"/>
      <c r="D973" s="9"/>
      <c r="E973" s="9"/>
      <c r="F973" s="9"/>
      <c r="G973" s="9"/>
      <c r="H973" s="9"/>
      <c r="I973" s="9"/>
      <c r="J973" s="10"/>
      <c r="K973" s="9"/>
      <c r="L973" s="9"/>
      <c r="M973" s="9"/>
      <c r="N973" s="9"/>
      <c r="O973" s="9"/>
      <c r="P973" s="9"/>
      <c r="Q973" s="9"/>
      <c r="R973" s="9"/>
      <c r="S973" s="9"/>
      <c r="T973" s="9"/>
      <c r="U973" s="9"/>
      <c r="V973" s="9"/>
      <c r="W973" s="9"/>
      <c r="X973" s="9"/>
      <c r="Y973" s="9"/>
      <c r="Z973" s="9"/>
    </row>
    <row r="974" spans="1:26" ht="12.75" customHeight="1" x14ac:dyDescent="0.3">
      <c r="A974" s="9"/>
      <c r="B974" s="9"/>
      <c r="C974" s="9"/>
      <c r="D974" s="9"/>
      <c r="E974" s="9"/>
      <c r="F974" s="9"/>
      <c r="G974" s="9"/>
      <c r="H974" s="9"/>
      <c r="I974" s="9"/>
      <c r="J974" s="10"/>
      <c r="K974" s="9"/>
      <c r="L974" s="9"/>
      <c r="M974" s="9"/>
      <c r="N974" s="9"/>
      <c r="O974" s="9"/>
      <c r="P974" s="9"/>
      <c r="Q974" s="9"/>
      <c r="R974" s="9"/>
      <c r="S974" s="9"/>
      <c r="T974" s="9"/>
      <c r="U974" s="9"/>
      <c r="V974" s="9"/>
      <c r="W974" s="9"/>
      <c r="X974" s="9"/>
      <c r="Y974" s="9"/>
      <c r="Z974" s="9"/>
    </row>
    <row r="975" spans="1:26" ht="12.75" customHeight="1" x14ac:dyDescent="0.3">
      <c r="A975" s="9"/>
      <c r="B975" s="9"/>
      <c r="C975" s="9"/>
      <c r="D975" s="9"/>
      <c r="E975" s="9"/>
      <c r="F975" s="9"/>
      <c r="G975" s="9"/>
      <c r="H975" s="9"/>
      <c r="I975" s="9"/>
      <c r="J975" s="10"/>
      <c r="K975" s="9"/>
      <c r="L975" s="9"/>
      <c r="M975" s="9"/>
      <c r="N975" s="9"/>
      <c r="O975" s="9"/>
      <c r="P975" s="9"/>
      <c r="Q975" s="9"/>
      <c r="R975" s="9"/>
      <c r="S975" s="9"/>
      <c r="T975" s="9"/>
      <c r="U975" s="9"/>
      <c r="V975" s="9"/>
      <c r="W975" s="9"/>
      <c r="X975" s="9"/>
      <c r="Y975" s="9"/>
      <c r="Z975" s="9"/>
    </row>
    <row r="976" spans="1:26" ht="12.75" customHeight="1" x14ac:dyDescent="0.3">
      <c r="A976" s="9"/>
      <c r="B976" s="9"/>
      <c r="C976" s="9"/>
      <c r="D976" s="9"/>
      <c r="E976" s="9"/>
      <c r="F976" s="9"/>
      <c r="G976" s="9"/>
      <c r="H976" s="9"/>
      <c r="I976" s="9"/>
      <c r="J976" s="10"/>
      <c r="K976" s="9"/>
      <c r="L976" s="9"/>
      <c r="M976" s="9"/>
      <c r="N976" s="9"/>
      <c r="O976" s="9"/>
      <c r="P976" s="9"/>
      <c r="Q976" s="9"/>
      <c r="R976" s="9"/>
      <c r="S976" s="9"/>
      <c r="T976" s="9"/>
      <c r="U976" s="9"/>
      <c r="V976" s="9"/>
      <c r="W976" s="9"/>
      <c r="X976" s="9"/>
      <c r="Y976" s="9"/>
      <c r="Z976" s="9"/>
    </row>
    <row r="977" spans="1:26" ht="12.75" customHeight="1" x14ac:dyDescent="0.3">
      <c r="A977" s="9"/>
      <c r="B977" s="9"/>
      <c r="C977" s="9"/>
      <c r="D977" s="9"/>
      <c r="E977" s="9"/>
      <c r="F977" s="9"/>
      <c r="G977" s="9"/>
      <c r="H977" s="9"/>
      <c r="I977" s="9"/>
      <c r="J977" s="10"/>
      <c r="K977" s="9"/>
      <c r="L977" s="9"/>
      <c r="M977" s="9"/>
      <c r="N977" s="9"/>
      <c r="O977" s="9"/>
      <c r="P977" s="9"/>
      <c r="Q977" s="9"/>
      <c r="R977" s="9"/>
      <c r="S977" s="9"/>
      <c r="T977" s="9"/>
      <c r="U977" s="9"/>
      <c r="V977" s="9"/>
      <c r="W977" s="9"/>
      <c r="X977" s="9"/>
      <c r="Y977" s="9"/>
      <c r="Z977" s="9"/>
    </row>
    <row r="978" spans="1:26" ht="12.75" customHeight="1" x14ac:dyDescent="0.3">
      <c r="A978" s="9"/>
      <c r="B978" s="9"/>
      <c r="C978" s="9"/>
      <c r="D978" s="9"/>
      <c r="E978" s="9"/>
      <c r="F978" s="9"/>
      <c r="G978" s="9"/>
      <c r="H978" s="9"/>
      <c r="I978" s="9"/>
      <c r="J978" s="10"/>
      <c r="K978" s="9"/>
      <c r="L978" s="9"/>
      <c r="M978" s="9"/>
      <c r="N978" s="9"/>
      <c r="O978" s="9"/>
      <c r="P978" s="9"/>
      <c r="Q978" s="9"/>
      <c r="R978" s="9"/>
      <c r="S978" s="9"/>
      <c r="T978" s="9"/>
      <c r="U978" s="9"/>
      <c r="V978" s="9"/>
      <c r="W978" s="9"/>
      <c r="X978" s="9"/>
      <c r="Y978" s="9"/>
      <c r="Z978" s="9"/>
    </row>
    <row r="979" spans="1:26" ht="12.75" customHeight="1" x14ac:dyDescent="0.3">
      <c r="A979" s="9"/>
      <c r="B979" s="9"/>
      <c r="C979" s="9"/>
      <c r="D979" s="9"/>
      <c r="E979" s="9"/>
      <c r="F979" s="9"/>
      <c r="G979" s="9"/>
      <c r="H979" s="9"/>
      <c r="I979" s="9"/>
      <c r="J979" s="10"/>
      <c r="K979" s="9"/>
      <c r="L979" s="9"/>
      <c r="M979" s="9"/>
      <c r="N979" s="9"/>
      <c r="O979" s="9"/>
      <c r="P979" s="9"/>
      <c r="Q979" s="9"/>
      <c r="R979" s="9"/>
      <c r="S979" s="9"/>
      <c r="T979" s="9"/>
      <c r="U979" s="9"/>
      <c r="V979" s="9"/>
      <c r="W979" s="9"/>
      <c r="X979" s="9"/>
      <c r="Y979" s="9"/>
      <c r="Z979" s="9"/>
    </row>
    <row r="980" spans="1:26" ht="12.75" customHeight="1" x14ac:dyDescent="0.3">
      <c r="A980" s="9"/>
      <c r="B980" s="9"/>
      <c r="C980" s="9"/>
      <c r="D980" s="9"/>
      <c r="E980" s="9"/>
      <c r="F980" s="9"/>
      <c r="G980" s="9"/>
      <c r="H980" s="9"/>
      <c r="I980" s="9"/>
      <c r="J980" s="10"/>
      <c r="K980" s="9"/>
      <c r="L980" s="9"/>
      <c r="M980" s="9"/>
      <c r="N980" s="9"/>
      <c r="O980" s="9"/>
      <c r="P980" s="9"/>
      <c r="Q980" s="9"/>
      <c r="R980" s="9"/>
      <c r="S980" s="9"/>
      <c r="T980" s="9"/>
      <c r="U980" s="9"/>
      <c r="V980" s="9"/>
      <c r="W980" s="9"/>
      <c r="X980" s="9"/>
      <c r="Y980" s="9"/>
      <c r="Z980" s="9"/>
    </row>
    <row r="981" spans="1:26" ht="12.75" customHeight="1" x14ac:dyDescent="0.3">
      <c r="A981" s="9"/>
      <c r="B981" s="9"/>
      <c r="C981" s="9"/>
      <c r="D981" s="9"/>
      <c r="E981" s="9"/>
      <c r="F981" s="9"/>
      <c r="G981" s="9"/>
      <c r="H981" s="9"/>
      <c r="I981" s="9"/>
      <c r="J981" s="10"/>
      <c r="K981" s="9"/>
      <c r="L981" s="9"/>
      <c r="M981" s="9"/>
      <c r="N981" s="9"/>
      <c r="O981" s="9"/>
      <c r="P981" s="9"/>
      <c r="Q981" s="9"/>
      <c r="R981" s="9"/>
      <c r="S981" s="9"/>
      <c r="T981" s="9"/>
      <c r="U981" s="9"/>
      <c r="V981" s="9"/>
      <c r="W981" s="9"/>
      <c r="X981" s="9"/>
      <c r="Y981" s="9"/>
      <c r="Z981" s="9"/>
    </row>
    <row r="982" spans="1:26" ht="12.75" customHeight="1" x14ac:dyDescent="0.3">
      <c r="A982" s="9"/>
      <c r="B982" s="9"/>
      <c r="C982" s="9"/>
      <c r="D982" s="9"/>
      <c r="E982" s="9"/>
      <c r="F982" s="9"/>
      <c r="G982" s="9"/>
      <c r="H982" s="9"/>
      <c r="I982" s="9"/>
      <c r="J982" s="10"/>
      <c r="K982" s="9"/>
      <c r="L982" s="9"/>
      <c r="M982" s="9"/>
      <c r="N982" s="9"/>
      <c r="O982" s="9"/>
      <c r="P982" s="9"/>
      <c r="Q982" s="9"/>
      <c r="R982" s="9"/>
      <c r="S982" s="9"/>
      <c r="T982" s="9"/>
      <c r="U982" s="9"/>
      <c r="V982" s="9"/>
      <c r="W982" s="9"/>
      <c r="X982" s="9"/>
      <c r="Y982" s="9"/>
      <c r="Z982" s="9"/>
    </row>
    <row r="983" spans="1:26" ht="12.75" customHeight="1" x14ac:dyDescent="0.3">
      <c r="A983" s="9"/>
      <c r="B983" s="9"/>
      <c r="C983" s="9"/>
      <c r="D983" s="9"/>
      <c r="E983" s="9"/>
      <c r="F983" s="9"/>
      <c r="G983" s="9"/>
      <c r="H983" s="9"/>
      <c r="I983" s="9"/>
      <c r="J983" s="10"/>
      <c r="K983" s="9"/>
      <c r="L983" s="9"/>
      <c r="M983" s="9"/>
      <c r="N983" s="9"/>
      <c r="O983" s="9"/>
      <c r="P983" s="9"/>
      <c r="Q983" s="9"/>
      <c r="R983" s="9"/>
      <c r="S983" s="9"/>
      <c r="T983" s="9"/>
      <c r="U983" s="9"/>
      <c r="V983" s="9"/>
      <c r="W983" s="9"/>
      <c r="X983" s="9"/>
      <c r="Y983" s="9"/>
      <c r="Z983" s="9"/>
    </row>
    <row r="984" spans="1:26" ht="12.75" customHeight="1" x14ac:dyDescent="0.3">
      <c r="A984" s="9"/>
      <c r="B984" s="9"/>
      <c r="C984" s="9"/>
      <c r="D984" s="9"/>
      <c r="E984" s="9"/>
      <c r="F984" s="9"/>
      <c r="G984" s="9"/>
      <c r="H984" s="9"/>
      <c r="I984" s="9"/>
      <c r="J984" s="10"/>
      <c r="K984" s="9"/>
      <c r="L984" s="9"/>
      <c r="M984" s="9"/>
      <c r="N984" s="9"/>
      <c r="O984" s="9"/>
      <c r="P984" s="9"/>
      <c r="Q984" s="9"/>
      <c r="R984" s="9"/>
      <c r="S984" s="9"/>
      <c r="T984" s="9"/>
      <c r="U984" s="9"/>
      <c r="V984" s="9"/>
      <c r="W984" s="9"/>
      <c r="X984" s="9"/>
      <c r="Y984" s="9"/>
      <c r="Z984" s="9"/>
    </row>
    <row r="985" spans="1:26" ht="12.75" customHeight="1" x14ac:dyDescent="0.3">
      <c r="A985" s="9"/>
      <c r="B985" s="9"/>
      <c r="C985" s="9"/>
      <c r="D985" s="9"/>
      <c r="E985" s="9"/>
      <c r="F985" s="9"/>
      <c r="G985" s="9"/>
      <c r="H985" s="9"/>
      <c r="I985" s="9"/>
      <c r="J985" s="10"/>
      <c r="K985" s="9"/>
      <c r="L985" s="9"/>
      <c r="M985" s="9"/>
      <c r="N985" s="9"/>
      <c r="O985" s="9"/>
      <c r="P985" s="9"/>
      <c r="Q985" s="9"/>
      <c r="R985" s="9"/>
      <c r="S985" s="9"/>
      <c r="T985" s="9"/>
      <c r="U985" s="9"/>
      <c r="V985" s="9"/>
      <c r="W985" s="9"/>
      <c r="X985" s="9"/>
      <c r="Y985" s="9"/>
      <c r="Z985" s="9"/>
    </row>
    <row r="986" spans="1:26" ht="12.75" customHeight="1" x14ac:dyDescent="0.3">
      <c r="A986" s="9"/>
      <c r="B986" s="9"/>
      <c r="C986" s="9"/>
      <c r="D986" s="9"/>
      <c r="E986" s="9"/>
      <c r="F986" s="9"/>
      <c r="G986" s="9"/>
      <c r="H986" s="9"/>
      <c r="I986" s="9"/>
      <c r="J986" s="10"/>
      <c r="K986" s="9"/>
      <c r="L986" s="9"/>
      <c r="M986" s="9"/>
      <c r="N986" s="9"/>
      <c r="O986" s="9"/>
      <c r="P986" s="9"/>
      <c r="Q986" s="9"/>
      <c r="R986" s="9"/>
      <c r="S986" s="9"/>
      <c r="T986" s="9"/>
      <c r="U986" s="9"/>
      <c r="V986" s="9"/>
      <c r="W986" s="9"/>
      <c r="X986" s="9"/>
      <c r="Y986" s="9"/>
      <c r="Z986" s="9"/>
    </row>
    <row r="987" spans="1:26" ht="12.75" customHeight="1" x14ac:dyDescent="0.3">
      <c r="A987" s="9"/>
      <c r="B987" s="9"/>
      <c r="C987" s="9"/>
      <c r="D987" s="9"/>
      <c r="E987" s="9"/>
      <c r="F987" s="9"/>
      <c r="G987" s="9"/>
      <c r="H987" s="9"/>
      <c r="I987" s="9"/>
      <c r="J987" s="10"/>
      <c r="K987" s="9"/>
      <c r="L987" s="9"/>
      <c r="M987" s="9"/>
      <c r="N987" s="9"/>
      <c r="O987" s="9"/>
      <c r="P987" s="9"/>
      <c r="Q987" s="9"/>
      <c r="R987" s="9"/>
      <c r="S987" s="9"/>
      <c r="T987" s="9"/>
      <c r="U987" s="9"/>
      <c r="V987" s="9"/>
      <c r="W987" s="9"/>
      <c r="X987" s="9"/>
      <c r="Y987" s="9"/>
      <c r="Z987" s="9"/>
    </row>
    <row r="988" spans="1:26" ht="12.75" customHeight="1" x14ac:dyDescent="0.3">
      <c r="A988" s="9"/>
      <c r="B988" s="9"/>
      <c r="C988" s="9"/>
      <c r="D988" s="9"/>
      <c r="E988" s="9"/>
      <c r="F988" s="9"/>
      <c r="G988" s="9"/>
      <c r="H988" s="9"/>
      <c r="I988" s="9"/>
      <c r="J988" s="10"/>
      <c r="K988" s="9"/>
      <c r="L988" s="9"/>
      <c r="M988" s="9"/>
      <c r="N988" s="9"/>
      <c r="O988" s="9"/>
      <c r="P988" s="9"/>
      <c r="Q988" s="9"/>
      <c r="R988" s="9"/>
      <c r="S988" s="9"/>
      <c r="T988" s="9"/>
      <c r="U988" s="9"/>
      <c r="V988" s="9"/>
      <c r="W988" s="9"/>
      <c r="X988" s="9"/>
      <c r="Y988" s="9"/>
      <c r="Z988" s="9"/>
    </row>
    <row r="989" spans="1:26" ht="12.75" customHeight="1" x14ac:dyDescent="0.3">
      <c r="A989" s="9"/>
      <c r="B989" s="9"/>
      <c r="C989" s="9"/>
      <c r="D989" s="9"/>
      <c r="E989" s="9"/>
      <c r="F989" s="9"/>
      <c r="G989" s="9"/>
      <c r="H989" s="9"/>
      <c r="I989" s="9"/>
      <c r="J989" s="10"/>
      <c r="K989" s="9"/>
      <c r="L989" s="9"/>
      <c r="M989" s="9"/>
      <c r="N989" s="9"/>
      <c r="O989" s="9"/>
      <c r="P989" s="9"/>
      <c r="Q989" s="9"/>
      <c r="R989" s="9"/>
      <c r="S989" s="9"/>
      <c r="T989" s="9"/>
      <c r="U989" s="9"/>
      <c r="V989" s="9"/>
      <c r="W989" s="9"/>
      <c r="X989" s="9"/>
      <c r="Y989" s="9"/>
      <c r="Z989" s="9"/>
    </row>
    <row r="990" spans="1:26" ht="12.75" customHeight="1" x14ac:dyDescent="0.3">
      <c r="A990" s="9"/>
      <c r="B990" s="9"/>
      <c r="C990" s="9"/>
      <c r="D990" s="9"/>
      <c r="E990" s="9"/>
      <c r="F990" s="9"/>
      <c r="G990" s="9"/>
      <c r="H990" s="9"/>
      <c r="I990" s="9"/>
      <c r="J990" s="10"/>
      <c r="K990" s="9"/>
      <c r="L990" s="9"/>
      <c r="M990" s="9"/>
      <c r="N990" s="9"/>
      <c r="O990" s="9"/>
      <c r="P990" s="9"/>
      <c r="Q990" s="9"/>
      <c r="R990" s="9"/>
      <c r="S990" s="9"/>
      <c r="T990" s="9"/>
      <c r="U990" s="9"/>
      <c r="V990" s="9"/>
      <c r="W990" s="9"/>
      <c r="X990" s="9"/>
      <c r="Y990" s="9"/>
      <c r="Z990" s="9"/>
    </row>
    <row r="991" spans="1:26" ht="12.75" customHeight="1" x14ac:dyDescent="0.3">
      <c r="A991" s="9"/>
      <c r="B991" s="9"/>
      <c r="C991" s="9"/>
      <c r="D991" s="9"/>
      <c r="E991" s="9"/>
      <c r="F991" s="9"/>
      <c r="G991" s="9"/>
      <c r="H991" s="9"/>
      <c r="I991" s="9"/>
      <c r="J991" s="10"/>
      <c r="K991" s="9"/>
      <c r="L991" s="9"/>
      <c r="M991" s="9"/>
      <c r="N991" s="9"/>
      <c r="O991" s="9"/>
      <c r="P991" s="9"/>
      <c r="Q991" s="9"/>
      <c r="R991" s="9"/>
      <c r="S991" s="9"/>
      <c r="T991" s="9"/>
      <c r="U991" s="9"/>
      <c r="V991" s="9"/>
      <c r="W991" s="9"/>
      <c r="X991" s="9"/>
      <c r="Y991" s="9"/>
      <c r="Z991" s="9"/>
    </row>
    <row r="992" spans="1:26" ht="12.75" customHeight="1" x14ac:dyDescent="0.3">
      <c r="A992" s="9"/>
      <c r="B992" s="9"/>
      <c r="C992" s="9"/>
      <c r="D992" s="9"/>
      <c r="E992" s="9"/>
      <c r="F992" s="9"/>
      <c r="G992" s="9"/>
      <c r="H992" s="9"/>
      <c r="I992" s="9"/>
      <c r="J992" s="10"/>
      <c r="K992" s="9"/>
      <c r="L992" s="9"/>
      <c r="M992" s="9"/>
      <c r="N992" s="9"/>
      <c r="O992" s="9"/>
      <c r="P992" s="9"/>
      <c r="Q992" s="9"/>
      <c r="R992" s="9"/>
      <c r="S992" s="9"/>
      <c r="T992" s="9"/>
      <c r="U992" s="9"/>
      <c r="V992" s="9"/>
      <c r="W992" s="9"/>
      <c r="X992" s="9"/>
      <c r="Y992" s="9"/>
      <c r="Z992" s="9"/>
    </row>
    <row r="993" spans="1:26" ht="12.75" customHeight="1" x14ac:dyDescent="0.3">
      <c r="A993" s="9"/>
      <c r="B993" s="9"/>
      <c r="C993" s="9"/>
      <c r="D993" s="9"/>
      <c r="E993" s="9"/>
      <c r="F993" s="9"/>
      <c r="G993" s="9"/>
      <c r="H993" s="9"/>
      <c r="I993" s="9"/>
      <c r="J993" s="10"/>
      <c r="K993" s="9"/>
      <c r="L993" s="9"/>
      <c r="M993" s="9"/>
      <c r="N993" s="9"/>
      <c r="O993" s="9"/>
      <c r="P993" s="9"/>
      <c r="Q993" s="9"/>
      <c r="R993" s="9"/>
      <c r="S993" s="9"/>
      <c r="T993" s="9"/>
      <c r="U993" s="9"/>
      <c r="V993" s="9"/>
      <c r="W993" s="9"/>
      <c r="X993" s="9"/>
      <c r="Y993" s="9"/>
      <c r="Z993" s="9"/>
    </row>
    <row r="994" spans="1:26" ht="12.75" customHeight="1" x14ac:dyDescent="0.3">
      <c r="A994" s="9"/>
      <c r="B994" s="9"/>
      <c r="C994" s="9"/>
      <c r="D994" s="9"/>
      <c r="E994" s="9"/>
      <c r="F994" s="9"/>
      <c r="G994" s="9"/>
      <c r="H994" s="9"/>
      <c r="I994" s="9"/>
      <c r="J994" s="10"/>
      <c r="K994" s="9"/>
      <c r="L994" s="9"/>
      <c r="M994" s="9"/>
      <c r="N994" s="9"/>
      <c r="O994" s="9"/>
      <c r="P994" s="9"/>
      <c r="Q994" s="9"/>
      <c r="R994" s="9"/>
      <c r="S994" s="9"/>
      <c r="T994" s="9"/>
      <c r="U994" s="9"/>
      <c r="V994" s="9"/>
      <c r="W994" s="9"/>
      <c r="X994" s="9"/>
      <c r="Y994" s="9"/>
      <c r="Z994" s="9"/>
    </row>
    <row r="995" spans="1:26" ht="12.75" customHeight="1" x14ac:dyDescent="0.3">
      <c r="A995" s="9"/>
      <c r="B995" s="9"/>
      <c r="C995" s="9"/>
      <c r="D995" s="9"/>
      <c r="E995" s="9"/>
      <c r="F995" s="9"/>
      <c r="G995" s="9"/>
      <c r="H995" s="9"/>
      <c r="I995" s="9"/>
      <c r="J995" s="10"/>
      <c r="K995" s="9"/>
      <c r="L995" s="9"/>
      <c r="M995" s="9"/>
      <c r="N995" s="9"/>
      <c r="O995" s="9"/>
      <c r="P995" s="9"/>
      <c r="Q995" s="9"/>
      <c r="R995" s="9"/>
      <c r="S995" s="9"/>
      <c r="T995" s="9"/>
      <c r="U995" s="9"/>
      <c r="V995" s="9"/>
      <c r="W995" s="9"/>
      <c r="X995" s="9"/>
      <c r="Y995" s="9"/>
      <c r="Z995" s="9"/>
    </row>
    <row r="996" spans="1:26" ht="12.75" customHeight="1" x14ac:dyDescent="0.3">
      <c r="A996" s="9"/>
      <c r="B996" s="9"/>
      <c r="C996" s="9"/>
      <c r="D996" s="9"/>
      <c r="E996" s="9"/>
      <c r="F996" s="9"/>
      <c r="G996" s="9"/>
      <c r="H996" s="9"/>
      <c r="I996" s="9"/>
      <c r="J996" s="10"/>
      <c r="K996" s="9"/>
      <c r="L996" s="9"/>
      <c r="M996" s="9"/>
      <c r="N996" s="9"/>
      <c r="O996" s="9"/>
      <c r="P996" s="9"/>
      <c r="Q996" s="9"/>
      <c r="R996" s="9"/>
      <c r="S996" s="9"/>
      <c r="T996" s="9"/>
      <c r="U996" s="9"/>
      <c r="V996" s="9"/>
      <c r="W996" s="9"/>
      <c r="X996" s="9"/>
      <c r="Y996" s="9"/>
      <c r="Z996" s="9"/>
    </row>
    <row r="997" spans="1:26" ht="12.75" customHeight="1" x14ac:dyDescent="0.3">
      <c r="A997" s="9"/>
      <c r="B997" s="9"/>
      <c r="C997" s="9"/>
      <c r="D997" s="9"/>
      <c r="E997" s="9"/>
      <c r="F997" s="9"/>
      <c r="G997" s="9"/>
      <c r="H997" s="9"/>
      <c r="I997" s="9"/>
      <c r="J997" s="10"/>
      <c r="K997" s="9"/>
      <c r="L997" s="9"/>
      <c r="M997" s="9"/>
      <c r="N997" s="9"/>
      <c r="O997" s="9"/>
      <c r="P997" s="9"/>
      <c r="Q997" s="9"/>
      <c r="R997" s="9"/>
      <c r="S997" s="9"/>
      <c r="T997" s="9"/>
      <c r="U997" s="9"/>
      <c r="V997" s="9"/>
      <c r="W997" s="9"/>
      <c r="X997" s="9"/>
      <c r="Y997" s="9"/>
      <c r="Z997" s="9"/>
    </row>
    <row r="998" spans="1:26" ht="12.75" customHeight="1" x14ac:dyDescent="0.3">
      <c r="A998" s="9"/>
      <c r="B998" s="9"/>
      <c r="C998" s="9"/>
      <c r="D998" s="9"/>
      <c r="E998" s="9"/>
      <c r="F998" s="9"/>
      <c r="G998" s="9"/>
      <c r="H998" s="9"/>
      <c r="I998" s="9"/>
      <c r="J998" s="10"/>
      <c r="K998" s="9"/>
      <c r="L998" s="9"/>
      <c r="M998" s="9"/>
      <c r="N998" s="9"/>
      <c r="O998" s="9"/>
      <c r="P998" s="9"/>
      <c r="Q998" s="9"/>
      <c r="R998" s="9"/>
      <c r="S998" s="9"/>
      <c r="T998" s="9"/>
      <c r="U998" s="9"/>
      <c r="V998" s="9"/>
      <c r="W998" s="9"/>
      <c r="X998" s="9"/>
      <c r="Y998" s="9"/>
      <c r="Z998" s="9"/>
    </row>
    <row r="999" spans="1:26" ht="12.75" customHeight="1" x14ac:dyDescent="0.3">
      <c r="A999" s="9"/>
      <c r="B999" s="9"/>
      <c r="C999" s="9"/>
      <c r="D999" s="9"/>
      <c r="E999" s="9"/>
      <c r="F999" s="9"/>
      <c r="G999" s="9"/>
      <c r="H999" s="9"/>
      <c r="I999" s="9"/>
      <c r="J999" s="10"/>
      <c r="K999" s="9"/>
      <c r="L999" s="9"/>
      <c r="M999" s="9"/>
      <c r="N999" s="9"/>
      <c r="O999" s="9"/>
      <c r="P999" s="9"/>
      <c r="Q999" s="9"/>
      <c r="R999" s="9"/>
      <c r="S999" s="9"/>
      <c r="T999" s="9"/>
      <c r="U999" s="9"/>
      <c r="V999" s="9"/>
      <c r="W999" s="9"/>
      <c r="X999" s="9"/>
      <c r="Y999" s="9"/>
      <c r="Z999" s="9"/>
    </row>
    <row r="1000" spans="1:26" ht="12.75" customHeight="1" x14ac:dyDescent="0.3">
      <c r="A1000" s="9"/>
      <c r="B1000" s="9"/>
      <c r="C1000" s="9"/>
      <c r="D1000" s="9"/>
      <c r="E1000" s="9"/>
      <c r="F1000" s="9"/>
      <c r="G1000" s="9"/>
      <c r="H1000" s="9"/>
      <c r="I1000" s="9"/>
      <c r="J1000" s="10"/>
      <c r="K1000" s="9"/>
      <c r="L1000" s="9"/>
      <c r="M1000" s="9"/>
      <c r="N1000" s="9"/>
      <c r="O1000" s="9"/>
      <c r="P1000" s="9"/>
      <c r="Q1000" s="9"/>
      <c r="R1000" s="9"/>
      <c r="S1000" s="9"/>
      <c r="T1000" s="9"/>
      <c r="U1000" s="9"/>
      <c r="V1000" s="9"/>
      <c r="W1000" s="9"/>
      <c r="X1000" s="9"/>
      <c r="Y1000" s="9"/>
      <c r="Z1000" s="9"/>
    </row>
  </sheetData>
  <mergeCells count="10">
    <mergeCell ref="F156:G156"/>
    <mergeCell ref="H156:H157"/>
    <mergeCell ref="I156:I157"/>
    <mergeCell ref="B127:B128"/>
    <mergeCell ref="C127:C128"/>
    <mergeCell ref="D127:D128"/>
    <mergeCell ref="E127:F127"/>
    <mergeCell ref="G127:H127"/>
    <mergeCell ref="C156:C157"/>
    <mergeCell ref="D156:E156"/>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21E54-8BE4-482B-AB84-91943DA209AD}">
  <dimension ref="A1"/>
  <sheetViews>
    <sheetView workbookViewId="0">
      <selection activeCell="D3" sqref="D3"/>
    </sheetView>
  </sheetViews>
  <sheetFormatPr defaultRowHeight="13.2"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4" workbookViewId="0"/>
  </sheetViews>
  <sheetFormatPr defaultColWidth="14.44140625" defaultRowHeight="15" customHeight="1" x14ac:dyDescent="0.25"/>
  <cols>
    <col min="1" max="1" width="9.33203125" customWidth="1"/>
    <col min="2" max="2" width="77.6640625" customWidth="1"/>
    <col min="3" max="3" width="46" customWidth="1"/>
    <col min="4" max="4" width="8.109375" customWidth="1"/>
    <col min="5" max="5" width="8.88671875" customWidth="1"/>
    <col min="6" max="6" width="13.88671875" customWidth="1"/>
    <col min="7" max="7" width="14.33203125" customWidth="1"/>
    <col min="8" max="8" width="15" customWidth="1"/>
    <col min="9" max="9" width="14.33203125" customWidth="1"/>
    <col min="10" max="10" width="14.5546875" customWidth="1"/>
    <col min="11" max="11" width="15" customWidth="1"/>
    <col min="12" max="12" width="14.33203125" customWidth="1"/>
    <col min="13" max="13" width="14.5546875" customWidth="1"/>
    <col min="14" max="26" width="9.109375" customWidth="1"/>
  </cols>
  <sheetData>
    <row r="1" spans="1:26" ht="57.6" x14ac:dyDescent="0.3">
      <c r="A1" s="67" t="s">
        <v>168</v>
      </c>
      <c r="B1" s="67" t="s">
        <v>169</v>
      </c>
      <c r="C1" s="67" t="s">
        <v>170</v>
      </c>
      <c r="D1" s="67" t="s">
        <v>171</v>
      </c>
      <c r="E1" s="67" t="s">
        <v>172</v>
      </c>
      <c r="F1" s="68">
        <v>2016</v>
      </c>
      <c r="G1" s="68">
        <v>2017</v>
      </c>
      <c r="H1" s="68">
        <v>2018</v>
      </c>
      <c r="I1" s="68">
        <v>2019</v>
      </c>
      <c r="J1" s="68">
        <v>2020</v>
      </c>
      <c r="K1" s="68">
        <v>2021</v>
      </c>
      <c r="L1" s="68">
        <v>2022</v>
      </c>
      <c r="M1" s="68">
        <v>2023</v>
      </c>
      <c r="N1" s="69"/>
      <c r="O1" s="69"/>
      <c r="P1" s="69"/>
      <c r="Q1" s="69"/>
      <c r="R1" s="69"/>
      <c r="S1" s="69"/>
      <c r="T1" s="69"/>
      <c r="U1" s="69"/>
      <c r="V1" s="69"/>
      <c r="W1" s="69"/>
      <c r="X1" s="69"/>
      <c r="Y1" s="69"/>
      <c r="Z1" s="69"/>
    </row>
    <row r="2" spans="1:26" ht="14.4" x14ac:dyDescent="0.3">
      <c r="A2" s="70" t="s">
        <v>173</v>
      </c>
      <c r="B2" s="70" t="s">
        <v>174</v>
      </c>
      <c r="C2" s="70" t="s">
        <v>175</v>
      </c>
      <c r="D2" s="70" t="s">
        <v>176</v>
      </c>
      <c r="E2" s="71"/>
      <c r="F2" s="72">
        <v>16035.924999999999</v>
      </c>
      <c r="G2" s="73">
        <v>16849.498</v>
      </c>
      <c r="H2" s="73">
        <v>17894.167000000001</v>
      </c>
      <c r="I2" s="73">
        <v>19021.499</v>
      </c>
      <c r="J2" s="73">
        <v>19957.578000000001</v>
      </c>
      <c r="K2" s="73">
        <v>20963.744999999999</v>
      </c>
      <c r="L2" s="73">
        <v>22052.656999999999</v>
      </c>
      <c r="M2" s="73">
        <v>23309.865000000002</v>
      </c>
      <c r="N2" s="69"/>
      <c r="O2" s="69"/>
      <c r="P2" s="69"/>
      <c r="Q2" s="69"/>
      <c r="R2" s="69"/>
      <c r="S2" s="69"/>
      <c r="T2" s="69"/>
      <c r="U2" s="69"/>
      <c r="V2" s="69"/>
      <c r="W2" s="69"/>
      <c r="X2" s="69"/>
      <c r="Y2" s="69"/>
      <c r="Z2" s="69"/>
    </row>
    <row r="3" spans="1:26" ht="14.4" x14ac:dyDescent="0.3">
      <c r="A3" s="70" t="s">
        <v>173</v>
      </c>
      <c r="B3" s="70" t="s">
        <v>174</v>
      </c>
      <c r="C3" s="70" t="s">
        <v>177</v>
      </c>
      <c r="D3" s="70"/>
      <c r="E3" s="71"/>
      <c r="F3" s="74">
        <v>1.1679999999999999</v>
      </c>
      <c r="G3" s="75">
        <v>5.0730000000000004</v>
      </c>
      <c r="H3" s="75">
        <v>6.2</v>
      </c>
      <c r="I3" s="75">
        <v>6.3</v>
      </c>
      <c r="J3" s="75">
        <v>4.9210000000000003</v>
      </c>
      <c r="K3" s="75">
        <v>5.0419999999999998</v>
      </c>
      <c r="L3" s="75">
        <v>5.194</v>
      </c>
      <c r="M3" s="75">
        <v>5.7009999999999996</v>
      </c>
      <c r="N3" s="69"/>
      <c r="O3" s="69"/>
      <c r="P3" s="69"/>
      <c r="Q3" s="69"/>
      <c r="R3" s="69"/>
      <c r="S3" s="69"/>
      <c r="T3" s="69"/>
      <c r="U3" s="69"/>
      <c r="V3" s="69"/>
      <c r="W3" s="69"/>
      <c r="X3" s="69"/>
      <c r="Y3" s="69"/>
      <c r="Z3" s="69"/>
    </row>
    <row r="4" spans="1:26" ht="14.4" x14ac:dyDescent="0.3">
      <c r="A4" s="70" t="s">
        <v>173</v>
      </c>
      <c r="B4" s="70" t="s">
        <v>178</v>
      </c>
      <c r="C4" s="70" t="s">
        <v>175</v>
      </c>
      <c r="D4" s="70" t="s">
        <v>176</v>
      </c>
      <c r="E4" s="71"/>
      <c r="F4" s="72">
        <v>23942.866000000002</v>
      </c>
      <c r="G4" s="73">
        <v>27167.035</v>
      </c>
      <c r="H4" s="73">
        <v>31201.141</v>
      </c>
      <c r="I4" s="73">
        <v>35331.339999999997</v>
      </c>
      <c r="J4" s="73">
        <v>39480.485999999997</v>
      </c>
      <c r="K4" s="73">
        <v>44109.317999999999</v>
      </c>
      <c r="L4" s="73">
        <v>49503.351999999999</v>
      </c>
      <c r="M4" s="73">
        <v>55625.02</v>
      </c>
      <c r="N4" s="69"/>
      <c r="O4" s="69"/>
      <c r="P4" s="69"/>
      <c r="Q4" s="69"/>
      <c r="R4" s="69"/>
      <c r="S4" s="69"/>
      <c r="T4" s="69"/>
      <c r="U4" s="69"/>
      <c r="V4" s="69"/>
      <c r="W4" s="69"/>
      <c r="X4" s="69"/>
      <c r="Y4" s="69"/>
      <c r="Z4" s="69"/>
    </row>
    <row r="5" spans="1:26" ht="14.4" x14ac:dyDescent="0.3">
      <c r="A5" s="70" t="s">
        <v>173</v>
      </c>
      <c r="B5" s="70" t="s">
        <v>178</v>
      </c>
      <c r="C5" s="70" t="s">
        <v>179</v>
      </c>
      <c r="D5" s="70" t="s">
        <v>176</v>
      </c>
      <c r="E5" s="71"/>
      <c r="F5" s="74">
        <v>11.159000000000001</v>
      </c>
      <c r="G5" s="75">
        <v>11.135</v>
      </c>
      <c r="H5" s="75">
        <v>12.724</v>
      </c>
      <c r="I5" s="75">
        <v>14.087</v>
      </c>
      <c r="J5" s="75">
        <v>15.413</v>
      </c>
      <c r="K5" s="75">
        <v>16.905000000000001</v>
      </c>
      <c r="L5" s="75">
        <v>18.646999999999998</v>
      </c>
      <c r="M5" s="75">
        <v>20.632000000000001</v>
      </c>
      <c r="N5" s="69"/>
      <c r="O5" s="69"/>
      <c r="P5" s="69"/>
      <c r="Q5" s="69"/>
      <c r="R5" s="69"/>
      <c r="S5" s="69"/>
      <c r="T5" s="69"/>
      <c r="U5" s="69"/>
      <c r="V5" s="69"/>
      <c r="W5" s="69"/>
      <c r="X5" s="69"/>
      <c r="Y5" s="69"/>
      <c r="Z5" s="69"/>
    </row>
    <row r="6" spans="1:26" ht="14.4" x14ac:dyDescent="0.3">
      <c r="A6" s="70" t="s">
        <v>173</v>
      </c>
      <c r="B6" s="70" t="s">
        <v>178</v>
      </c>
      <c r="C6" s="70" t="s">
        <v>180</v>
      </c>
      <c r="D6" s="70" t="s">
        <v>176</v>
      </c>
      <c r="E6" s="71"/>
      <c r="F6" s="74">
        <v>37.106999999999999</v>
      </c>
      <c r="G6" s="75">
        <v>39.729999999999997</v>
      </c>
      <c r="H6" s="75">
        <v>43.173999999999999</v>
      </c>
      <c r="I6" s="75">
        <v>46.871000000000002</v>
      </c>
      <c r="J6" s="75">
        <v>50.116</v>
      </c>
      <c r="K6" s="75">
        <v>53.622</v>
      </c>
      <c r="L6" s="75">
        <v>57.457000000000001</v>
      </c>
      <c r="M6" s="75">
        <v>61.905000000000001</v>
      </c>
      <c r="N6" s="69"/>
      <c r="O6" s="69"/>
      <c r="P6" s="69"/>
      <c r="Q6" s="69"/>
      <c r="R6" s="69"/>
      <c r="S6" s="69"/>
      <c r="T6" s="69"/>
      <c r="U6" s="69"/>
      <c r="V6" s="69"/>
      <c r="W6" s="69"/>
      <c r="X6" s="69"/>
      <c r="Y6" s="69"/>
      <c r="Z6" s="69"/>
    </row>
    <row r="7" spans="1:26" ht="14.4" x14ac:dyDescent="0.3">
      <c r="A7" s="70" t="s">
        <v>173</v>
      </c>
      <c r="B7" s="70" t="s">
        <v>181</v>
      </c>
      <c r="C7" s="70" t="s">
        <v>182</v>
      </c>
      <c r="D7" s="70"/>
      <c r="E7" s="71"/>
      <c r="F7" s="74">
        <v>149.30799999999999</v>
      </c>
      <c r="G7" s="75">
        <v>161.233</v>
      </c>
      <c r="H7" s="75">
        <v>174.36500000000001</v>
      </c>
      <c r="I7" s="75">
        <v>185.744</v>
      </c>
      <c r="J7" s="75">
        <v>197.822</v>
      </c>
      <c r="K7" s="75">
        <v>210.40799999999999</v>
      </c>
      <c r="L7" s="75">
        <v>224.47800000000001</v>
      </c>
      <c r="M7" s="75">
        <v>238.63300000000001</v>
      </c>
      <c r="N7" s="69"/>
      <c r="O7" s="69"/>
      <c r="P7" s="69"/>
      <c r="Q7" s="69"/>
      <c r="R7" s="69"/>
      <c r="S7" s="69"/>
      <c r="T7" s="69"/>
      <c r="U7" s="69"/>
      <c r="V7" s="69"/>
      <c r="W7" s="69"/>
      <c r="X7" s="69"/>
      <c r="Y7" s="69"/>
      <c r="Z7" s="69"/>
    </row>
    <row r="8" spans="1:26" ht="14.4" x14ac:dyDescent="0.3">
      <c r="A8" s="70" t="s">
        <v>173</v>
      </c>
      <c r="B8" s="70" t="s">
        <v>183</v>
      </c>
      <c r="C8" s="70" t="s">
        <v>175</v>
      </c>
      <c r="D8" s="70" t="s">
        <v>170</v>
      </c>
      <c r="E8" s="71"/>
      <c r="F8" s="73">
        <v>5320551.1320000002</v>
      </c>
      <c r="G8" s="73">
        <v>5507868.0039999997</v>
      </c>
      <c r="H8" s="73">
        <v>5762912.1380000003</v>
      </c>
      <c r="I8" s="73">
        <v>6035443.9440000001</v>
      </c>
      <c r="J8" s="73">
        <v>6238874.8320000004</v>
      </c>
      <c r="K8" s="73">
        <v>6456560.9780000001</v>
      </c>
      <c r="L8" s="73">
        <v>6691558.3140000002</v>
      </c>
      <c r="M8" s="73">
        <v>6968512.2309999997</v>
      </c>
      <c r="N8" s="69"/>
      <c r="O8" s="69"/>
      <c r="P8" s="69"/>
      <c r="Q8" s="69"/>
      <c r="R8" s="69"/>
      <c r="S8" s="69"/>
      <c r="T8" s="69"/>
      <c r="U8" s="69"/>
      <c r="V8" s="69"/>
      <c r="W8" s="69"/>
      <c r="X8" s="69"/>
      <c r="Y8" s="69"/>
      <c r="Z8" s="69"/>
    </row>
    <row r="9" spans="1:26" ht="14.4" x14ac:dyDescent="0.3">
      <c r="A9" s="70" t="s">
        <v>173</v>
      </c>
      <c r="B9" s="70" t="s">
        <v>183</v>
      </c>
      <c r="C9" s="70" t="s">
        <v>184</v>
      </c>
      <c r="D9" s="70" t="s">
        <v>170</v>
      </c>
      <c r="E9" s="71"/>
      <c r="F9" s="73">
        <v>11403.231</v>
      </c>
      <c r="G9" s="73">
        <v>11804.696</v>
      </c>
      <c r="H9" s="73">
        <v>12351.317999999999</v>
      </c>
      <c r="I9" s="73">
        <v>12935.419</v>
      </c>
      <c r="J9" s="73">
        <v>13371.421</v>
      </c>
      <c r="K9" s="73">
        <v>13837.975</v>
      </c>
      <c r="L9" s="73">
        <v>14341.630999999999</v>
      </c>
      <c r="M9" s="73">
        <v>14935.210999999999</v>
      </c>
      <c r="N9" s="69"/>
      <c r="O9" s="69"/>
      <c r="P9" s="69"/>
      <c r="Q9" s="69"/>
      <c r="R9" s="69"/>
      <c r="S9" s="69"/>
      <c r="T9" s="69"/>
      <c r="U9" s="69"/>
      <c r="V9" s="69"/>
      <c r="W9" s="69"/>
      <c r="X9" s="69"/>
      <c r="Y9" s="69"/>
      <c r="Z9" s="69"/>
    </row>
    <row r="10" spans="1:26" ht="14.4" x14ac:dyDescent="0.3">
      <c r="A10" s="70" t="s">
        <v>173</v>
      </c>
      <c r="B10" s="70" t="s">
        <v>185</v>
      </c>
      <c r="C10" s="70" t="s">
        <v>175</v>
      </c>
      <c r="D10" s="70" t="s">
        <v>170</v>
      </c>
      <c r="E10" s="71"/>
      <c r="F10" s="73">
        <v>7943991.0659999996</v>
      </c>
      <c r="G10" s="73">
        <v>8880528.2489999998</v>
      </c>
      <c r="H10" s="73">
        <v>10048494.503</v>
      </c>
      <c r="I10" s="73">
        <v>11210489.800000001</v>
      </c>
      <c r="J10" s="73">
        <v>12341868.732000001</v>
      </c>
      <c r="K10" s="73">
        <v>13585096.852</v>
      </c>
      <c r="L10" s="73">
        <v>15021073.162</v>
      </c>
      <c r="M10" s="73">
        <v>16629166.926000001</v>
      </c>
      <c r="N10" s="69"/>
      <c r="O10" s="69"/>
      <c r="P10" s="69"/>
      <c r="Q10" s="69"/>
      <c r="R10" s="69"/>
      <c r="S10" s="69"/>
      <c r="T10" s="69"/>
      <c r="U10" s="69"/>
      <c r="V10" s="69"/>
      <c r="W10" s="69"/>
      <c r="X10" s="69"/>
      <c r="Y10" s="69"/>
      <c r="Z10" s="69"/>
    </row>
    <row r="11" spans="1:26" ht="14.4" x14ac:dyDescent="0.3">
      <c r="A11" s="70" t="s">
        <v>173</v>
      </c>
      <c r="B11" s="70" t="s">
        <v>185</v>
      </c>
      <c r="C11" s="70" t="s">
        <v>179</v>
      </c>
      <c r="D11" s="70" t="s">
        <v>170</v>
      </c>
      <c r="E11" s="71"/>
      <c r="F11" s="73">
        <v>3702.5830000000001</v>
      </c>
      <c r="G11" s="73">
        <v>3639.893</v>
      </c>
      <c r="H11" s="73">
        <v>4097.7560000000003</v>
      </c>
      <c r="I11" s="73">
        <v>4469.6329999999998</v>
      </c>
      <c r="J11" s="73">
        <v>4818.201</v>
      </c>
      <c r="K11" s="73">
        <v>5206.5969999999998</v>
      </c>
      <c r="L11" s="73">
        <v>5658.1350000000002</v>
      </c>
      <c r="M11" s="73">
        <v>6168.0789999999997</v>
      </c>
      <c r="N11" s="69"/>
      <c r="O11" s="69"/>
      <c r="P11" s="69"/>
      <c r="Q11" s="69"/>
      <c r="R11" s="69"/>
      <c r="S11" s="69"/>
      <c r="T11" s="69"/>
      <c r="U11" s="69"/>
      <c r="V11" s="69"/>
      <c r="W11" s="69"/>
      <c r="X11" s="69"/>
      <c r="Y11" s="69"/>
      <c r="Z11" s="69"/>
    </row>
    <row r="12" spans="1:26" ht="14.4" x14ac:dyDescent="0.3">
      <c r="A12" s="70" t="s">
        <v>173</v>
      </c>
      <c r="B12" s="70" t="s">
        <v>185</v>
      </c>
      <c r="C12" s="70" t="s">
        <v>180</v>
      </c>
      <c r="D12" s="70" t="s">
        <v>170</v>
      </c>
      <c r="E12" s="71"/>
      <c r="F12" s="73">
        <v>12311.601000000001</v>
      </c>
      <c r="G12" s="73">
        <v>12987.337</v>
      </c>
      <c r="H12" s="73">
        <v>13904.324000000001</v>
      </c>
      <c r="I12" s="73">
        <v>14872.081</v>
      </c>
      <c r="J12" s="73">
        <v>15666.466</v>
      </c>
      <c r="K12" s="73">
        <v>16514.96</v>
      </c>
      <c r="L12" s="73">
        <v>17434.494999999999</v>
      </c>
      <c r="M12" s="73">
        <v>18506.656999999999</v>
      </c>
      <c r="N12" s="69"/>
      <c r="O12" s="69"/>
      <c r="P12" s="69"/>
      <c r="Q12" s="69"/>
      <c r="R12" s="69"/>
      <c r="S12" s="69"/>
      <c r="T12" s="69"/>
      <c r="U12" s="69"/>
      <c r="V12" s="69"/>
      <c r="W12" s="69"/>
      <c r="X12" s="69"/>
      <c r="Y12" s="69"/>
      <c r="Z12" s="69"/>
    </row>
    <row r="13" spans="1:26" ht="14.4" x14ac:dyDescent="0.3">
      <c r="A13" s="70" t="s">
        <v>173</v>
      </c>
      <c r="B13" s="70" t="s">
        <v>186</v>
      </c>
      <c r="C13" s="70" t="s">
        <v>187</v>
      </c>
      <c r="D13" s="70"/>
      <c r="E13" s="71"/>
      <c r="F13" s="74">
        <v>3.1E-2</v>
      </c>
      <c r="G13" s="75">
        <v>3.1E-2</v>
      </c>
      <c r="H13" s="75">
        <v>3.2000000000000001E-2</v>
      </c>
      <c r="I13" s="75">
        <v>3.3000000000000002E-2</v>
      </c>
      <c r="J13" s="75">
        <v>3.3000000000000002E-2</v>
      </c>
      <c r="K13" s="75">
        <v>3.4000000000000002E-2</v>
      </c>
      <c r="L13" s="75">
        <v>3.4000000000000002E-2</v>
      </c>
      <c r="M13" s="75">
        <v>3.5000000000000003E-2</v>
      </c>
      <c r="N13" s="69"/>
      <c r="O13" s="69"/>
      <c r="P13" s="69"/>
      <c r="Q13" s="69"/>
      <c r="R13" s="69"/>
      <c r="S13" s="69"/>
      <c r="T13" s="69"/>
      <c r="U13" s="69"/>
      <c r="V13" s="69"/>
      <c r="W13" s="69"/>
      <c r="X13" s="69"/>
      <c r="Y13" s="69"/>
      <c r="Z13" s="69"/>
    </row>
    <row r="14" spans="1:26" ht="14.4" x14ac:dyDescent="0.3">
      <c r="A14" s="70" t="s">
        <v>173</v>
      </c>
      <c r="B14" s="70" t="s">
        <v>188</v>
      </c>
      <c r="C14" s="70" t="s">
        <v>189</v>
      </c>
      <c r="D14" s="70"/>
      <c r="E14" s="71"/>
      <c r="F14" s="74">
        <v>645.24400000000003</v>
      </c>
      <c r="G14" s="75">
        <v>683.78399999999999</v>
      </c>
      <c r="H14" s="75">
        <v>722.68799999999999</v>
      </c>
      <c r="I14" s="75">
        <v>753.79399999999998</v>
      </c>
      <c r="J14" s="75">
        <v>787.78899999999999</v>
      </c>
      <c r="K14" s="75">
        <v>822.59299999999996</v>
      </c>
      <c r="L14" s="75">
        <v>861.572</v>
      </c>
      <c r="M14" s="75">
        <v>898.55100000000004</v>
      </c>
      <c r="N14" s="69"/>
      <c r="O14" s="69"/>
      <c r="P14" s="69"/>
      <c r="Q14" s="69"/>
      <c r="R14" s="69"/>
      <c r="S14" s="69"/>
      <c r="T14" s="69"/>
      <c r="U14" s="69"/>
      <c r="V14" s="69"/>
      <c r="W14" s="69"/>
      <c r="X14" s="69"/>
      <c r="Y14" s="69"/>
      <c r="Z14" s="69"/>
    </row>
    <row r="15" spans="1:26" ht="14.4" x14ac:dyDescent="0.3">
      <c r="A15" s="70" t="s">
        <v>173</v>
      </c>
      <c r="B15" s="70" t="s">
        <v>190</v>
      </c>
      <c r="C15" s="70" t="s">
        <v>191</v>
      </c>
      <c r="D15" s="70"/>
      <c r="E15" s="71"/>
      <c r="F15" s="74">
        <v>29.369</v>
      </c>
      <c r="G15" s="75">
        <v>37.305999999999997</v>
      </c>
      <c r="H15" s="75">
        <v>34.768999999999998</v>
      </c>
      <c r="I15" s="75">
        <v>42.774999999999999</v>
      </c>
      <c r="J15" s="75">
        <v>40.758000000000003</v>
      </c>
      <c r="K15" s="75">
        <v>40.311999999999998</v>
      </c>
      <c r="L15" s="75">
        <v>35.656999999999996</v>
      </c>
      <c r="M15" s="75">
        <v>33.031999999999996</v>
      </c>
      <c r="N15" s="69"/>
      <c r="O15" s="69"/>
      <c r="P15" s="69"/>
      <c r="Q15" s="69"/>
      <c r="R15" s="69"/>
      <c r="S15" s="69"/>
      <c r="T15" s="69"/>
      <c r="U15" s="69"/>
      <c r="V15" s="69"/>
      <c r="W15" s="69"/>
      <c r="X15" s="69"/>
      <c r="Y15" s="69"/>
      <c r="Z15" s="69"/>
    </row>
    <row r="16" spans="1:26" ht="14.4" x14ac:dyDescent="0.3">
      <c r="A16" s="70" t="s">
        <v>173</v>
      </c>
      <c r="B16" s="70" t="s">
        <v>192</v>
      </c>
      <c r="C16" s="70" t="s">
        <v>191</v>
      </c>
      <c r="D16" s="70"/>
      <c r="E16" s="71"/>
      <c r="F16" s="74">
        <v>23.099</v>
      </c>
      <c r="G16" s="75">
        <v>26.93</v>
      </c>
      <c r="H16" s="75">
        <v>26.484000000000002</v>
      </c>
      <c r="I16" s="75">
        <v>31.963999999999999</v>
      </c>
      <c r="J16" s="75">
        <v>31.382000000000001</v>
      </c>
      <c r="K16" s="75">
        <v>33.820999999999998</v>
      </c>
      <c r="L16" s="75">
        <v>32.497999999999998</v>
      </c>
      <c r="M16" s="75">
        <v>33.738</v>
      </c>
      <c r="N16" s="69"/>
      <c r="O16" s="69"/>
      <c r="P16" s="69"/>
      <c r="Q16" s="69"/>
      <c r="R16" s="69"/>
      <c r="S16" s="69"/>
      <c r="T16" s="69"/>
      <c r="U16" s="69"/>
      <c r="V16" s="69"/>
      <c r="W16" s="69"/>
      <c r="X16" s="69"/>
      <c r="Y16" s="69"/>
      <c r="Z16" s="69"/>
    </row>
    <row r="17" spans="1:26" ht="14.4" x14ac:dyDescent="0.3">
      <c r="A17" s="70" t="s">
        <v>173</v>
      </c>
      <c r="B17" s="70" t="s">
        <v>193</v>
      </c>
      <c r="C17" s="70" t="s">
        <v>182</v>
      </c>
      <c r="D17" s="70"/>
      <c r="E17" s="71"/>
      <c r="F17" s="74">
        <v>100.583</v>
      </c>
      <c r="G17" s="74">
        <v>105.233</v>
      </c>
      <c r="H17" s="75">
        <v>113.22</v>
      </c>
      <c r="I17" s="75">
        <v>122.324</v>
      </c>
      <c r="J17" s="75">
        <v>131.65299999999999</v>
      </c>
      <c r="K17" s="75">
        <v>140.869</v>
      </c>
      <c r="L17" s="75">
        <v>150.434</v>
      </c>
      <c r="M17" s="75">
        <v>160.59</v>
      </c>
      <c r="N17" s="69"/>
      <c r="O17" s="69"/>
      <c r="P17" s="69"/>
      <c r="Q17" s="69"/>
      <c r="R17" s="69"/>
      <c r="S17" s="69"/>
      <c r="T17" s="69"/>
      <c r="U17" s="69"/>
      <c r="V17" s="69"/>
      <c r="W17" s="69"/>
      <c r="X17" s="69"/>
      <c r="Y17" s="69"/>
      <c r="Z17" s="69"/>
    </row>
    <row r="18" spans="1:26" ht="14.4" x14ac:dyDescent="0.3">
      <c r="A18" s="76" t="s">
        <v>173</v>
      </c>
      <c r="B18" s="76" t="s">
        <v>193</v>
      </c>
      <c r="C18" s="76" t="s">
        <v>177</v>
      </c>
      <c r="D18" s="76"/>
      <c r="E18" s="77"/>
      <c r="F18" s="78">
        <v>0.49099999999999999</v>
      </c>
      <c r="G18" s="78">
        <v>4.6230000000000002</v>
      </c>
      <c r="H18" s="78">
        <v>7.5890000000000004</v>
      </c>
      <c r="I18" s="78">
        <v>8.0410000000000004</v>
      </c>
      <c r="J18" s="78">
        <v>7.6260000000000003</v>
      </c>
      <c r="K18" s="78">
        <v>7</v>
      </c>
      <c r="L18" s="78">
        <v>6.79</v>
      </c>
      <c r="M18" s="78">
        <v>6.7510000000000003</v>
      </c>
      <c r="N18" s="69"/>
      <c r="O18" s="69"/>
      <c r="P18" s="69"/>
      <c r="Q18" s="69"/>
      <c r="R18" s="69"/>
      <c r="S18" s="69"/>
      <c r="T18" s="69"/>
      <c r="U18" s="69"/>
      <c r="V18" s="69"/>
      <c r="W18" s="69"/>
      <c r="X18" s="69"/>
      <c r="Y18" s="69"/>
      <c r="Z18" s="69"/>
    </row>
    <row r="19" spans="1:26" ht="14.4" x14ac:dyDescent="0.3">
      <c r="A19" s="70" t="s">
        <v>173</v>
      </c>
      <c r="B19" s="70" t="s">
        <v>194</v>
      </c>
      <c r="C19" s="70" t="s">
        <v>182</v>
      </c>
      <c r="D19" s="70"/>
      <c r="E19" s="71"/>
      <c r="F19" s="74">
        <v>100.3</v>
      </c>
      <c r="G19" s="74">
        <v>107.5</v>
      </c>
      <c r="H19" s="75">
        <v>116.1</v>
      </c>
      <c r="I19" s="75">
        <v>125.48399999999999</v>
      </c>
      <c r="J19" s="75">
        <v>134.48099999999999</v>
      </c>
      <c r="K19" s="75">
        <v>143.666</v>
      </c>
      <c r="L19" s="75">
        <v>153.36500000000001</v>
      </c>
      <c r="M19" s="75">
        <v>163.71899999999999</v>
      </c>
      <c r="N19" s="69"/>
      <c r="O19" s="69"/>
      <c r="P19" s="69"/>
      <c r="Q19" s="69"/>
      <c r="R19" s="69"/>
      <c r="S19" s="69"/>
      <c r="T19" s="69"/>
      <c r="U19" s="69"/>
      <c r="V19" s="69"/>
      <c r="W19" s="69"/>
      <c r="X19" s="69"/>
      <c r="Y19" s="69"/>
      <c r="Z19" s="69"/>
    </row>
    <row r="20" spans="1:26" ht="14.4" x14ac:dyDescent="0.3">
      <c r="A20" s="70" t="s">
        <v>173</v>
      </c>
      <c r="B20" s="70" t="s">
        <v>194</v>
      </c>
      <c r="C20" s="70" t="s">
        <v>177</v>
      </c>
      <c r="D20" s="70"/>
      <c r="E20" s="71"/>
      <c r="F20" s="74">
        <v>0.80400000000000005</v>
      </c>
      <c r="G20" s="74">
        <v>7.1779999999999999</v>
      </c>
      <c r="H20" s="75">
        <v>8</v>
      </c>
      <c r="I20" s="75">
        <v>8.0830000000000002</v>
      </c>
      <c r="J20" s="75">
        <v>7.17</v>
      </c>
      <c r="K20" s="75">
        <v>6.83</v>
      </c>
      <c r="L20" s="75">
        <v>6.7510000000000003</v>
      </c>
      <c r="M20" s="75">
        <v>6.7510000000000003</v>
      </c>
      <c r="N20" s="69"/>
      <c r="O20" s="69"/>
      <c r="P20" s="69"/>
      <c r="Q20" s="69"/>
      <c r="R20" s="69"/>
      <c r="S20" s="69"/>
      <c r="T20" s="69"/>
      <c r="U20" s="69"/>
      <c r="V20" s="69"/>
      <c r="W20" s="69"/>
      <c r="X20" s="69"/>
      <c r="Y20" s="69"/>
      <c r="Z20" s="69"/>
    </row>
    <row r="21" spans="1:26" ht="15.75" customHeight="1" x14ac:dyDescent="0.3">
      <c r="A21" s="70" t="s">
        <v>173</v>
      </c>
      <c r="B21" s="70" t="s">
        <v>195</v>
      </c>
      <c r="C21" s="70" t="s">
        <v>177</v>
      </c>
      <c r="D21" s="70"/>
      <c r="E21" s="71"/>
      <c r="F21" s="75">
        <v>3.76</v>
      </c>
      <c r="G21" s="75">
        <v>14.032</v>
      </c>
      <c r="H21" s="75">
        <v>5.4880000000000004</v>
      </c>
      <c r="I21" s="75">
        <v>6.8540000000000001</v>
      </c>
      <c r="J21" s="75">
        <v>-2.794</v>
      </c>
      <c r="K21" s="75">
        <v>1.0269999999999999</v>
      </c>
      <c r="L21" s="75">
        <v>-0.56299999999999994</v>
      </c>
      <c r="M21" s="75">
        <v>4.8330000000000002</v>
      </c>
      <c r="N21" s="69"/>
      <c r="O21" s="69"/>
      <c r="P21" s="69"/>
      <c r="Q21" s="69"/>
      <c r="R21" s="69"/>
      <c r="S21" s="69"/>
      <c r="T21" s="69"/>
      <c r="U21" s="69"/>
      <c r="V21" s="69"/>
      <c r="W21" s="69"/>
      <c r="X21" s="69"/>
      <c r="Y21" s="69"/>
      <c r="Z21" s="69"/>
    </row>
    <row r="22" spans="1:26" ht="15.75" customHeight="1" x14ac:dyDescent="0.3">
      <c r="A22" s="70" t="s">
        <v>173</v>
      </c>
      <c r="B22" s="70" t="s">
        <v>196</v>
      </c>
      <c r="C22" s="70" t="s">
        <v>177</v>
      </c>
      <c r="D22" s="70"/>
      <c r="E22" s="71"/>
      <c r="F22" s="75">
        <v>-6.9340000000000002</v>
      </c>
      <c r="G22" s="75">
        <v>22.821000000000002</v>
      </c>
      <c r="H22" s="75">
        <v>9.9770000000000003</v>
      </c>
      <c r="I22" s="75">
        <v>8.2170000000000005</v>
      </c>
      <c r="J22" s="75">
        <v>-3.085</v>
      </c>
      <c r="K22" s="75">
        <v>1.3680000000000001</v>
      </c>
      <c r="L22" s="75">
        <v>-0.495</v>
      </c>
      <c r="M22" s="75">
        <v>4.899</v>
      </c>
      <c r="N22" s="69"/>
      <c r="O22" s="69"/>
      <c r="P22" s="69"/>
      <c r="Q22" s="69"/>
      <c r="R22" s="69"/>
      <c r="S22" s="69"/>
      <c r="T22" s="69"/>
      <c r="U22" s="69"/>
      <c r="V22" s="69"/>
      <c r="W22" s="69"/>
      <c r="X22" s="69"/>
      <c r="Y22" s="69"/>
      <c r="Z22" s="69"/>
    </row>
    <row r="23" spans="1:26" ht="15.75" customHeight="1" x14ac:dyDescent="0.3">
      <c r="A23" s="70" t="s">
        <v>173</v>
      </c>
      <c r="B23" s="70" t="s">
        <v>197</v>
      </c>
      <c r="C23" s="70" t="s">
        <v>177</v>
      </c>
      <c r="D23" s="70"/>
      <c r="E23" s="71"/>
      <c r="F23" s="75">
        <v>5.0439999999999996</v>
      </c>
      <c r="G23" s="75">
        <v>3.5950000000000002</v>
      </c>
      <c r="H23" s="75">
        <v>2.2410000000000001</v>
      </c>
      <c r="I23" s="75">
        <v>0.13300000000000001</v>
      </c>
      <c r="J23" s="75">
        <v>-2.7090000000000001</v>
      </c>
      <c r="K23" s="75">
        <v>4.1079999999999997</v>
      </c>
      <c r="L23" s="75">
        <v>4.8949999999999996</v>
      </c>
      <c r="M23" s="75">
        <v>9.5820000000000007</v>
      </c>
      <c r="N23" s="69"/>
      <c r="O23" s="69"/>
      <c r="P23" s="69"/>
      <c r="Q23" s="69"/>
      <c r="R23" s="69"/>
      <c r="S23" s="69"/>
      <c r="T23" s="69"/>
      <c r="U23" s="69"/>
      <c r="V23" s="69"/>
      <c r="W23" s="69"/>
      <c r="X23" s="69"/>
      <c r="Y23" s="69"/>
      <c r="Z23" s="69"/>
    </row>
    <row r="24" spans="1:26" ht="15.75" customHeight="1" x14ac:dyDescent="0.3">
      <c r="A24" s="70" t="s">
        <v>173</v>
      </c>
      <c r="B24" s="70" t="s">
        <v>198</v>
      </c>
      <c r="C24" s="70" t="s">
        <v>177</v>
      </c>
      <c r="D24" s="70"/>
      <c r="E24" s="71"/>
      <c r="F24" s="75">
        <v>3.5259999999999998</v>
      </c>
      <c r="G24" s="75">
        <v>3.6909999999999998</v>
      </c>
      <c r="H24" s="75">
        <v>2.5390000000000001</v>
      </c>
      <c r="I24" s="75">
        <v>-0.48399999999999999</v>
      </c>
      <c r="J24" s="75">
        <v>-3.2869999999999999</v>
      </c>
      <c r="K24" s="75">
        <v>4.6070000000000002</v>
      </c>
      <c r="L24" s="75">
        <v>5.4089999999999998</v>
      </c>
      <c r="M24" s="75">
        <v>10.808999999999999</v>
      </c>
      <c r="N24" s="69"/>
      <c r="O24" s="69"/>
      <c r="P24" s="69"/>
      <c r="Q24" s="69"/>
      <c r="R24" s="69"/>
      <c r="S24" s="69"/>
      <c r="T24" s="69"/>
      <c r="U24" s="69"/>
      <c r="V24" s="69"/>
      <c r="W24" s="69"/>
      <c r="X24" s="69"/>
      <c r="Y24" s="69"/>
      <c r="Z24" s="69"/>
    </row>
    <row r="25" spans="1:26" ht="15.75" customHeight="1" x14ac:dyDescent="0.3">
      <c r="A25" s="70" t="s">
        <v>173</v>
      </c>
      <c r="B25" s="70" t="s">
        <v>199</v>
      </c>
      <c r="C25" s="70" t="s">
        <v>200</v>
      </c>
      <c r="D25" s="70"/>
      <c r="E25" s="71"/>
      <c r="F25" s="75">
        <v>7.9480000000000004</v>
      </c>
      <c r="G25" s="75">
        <v>7.9640000000000004</v>
      </c>
      <c r="H25" s="75">
        <v>7.9640000000000004</v>
      </c>
      <c r="I25" s="75">
        <v>7.9640000000000004</v>
      </c>
      <c r="J25" s="75">
        <v>7.9640000000000004</v>
      </c>
      <c r="K25" s="75">
        <v>7.9640000000000004</v>
      </c>
      <c r="L25" s="75">
        <v>7.9640000000000004</v>
      </c>
      <c r="M25" s="75">
        <v>7.9640000000000004</v>
      </c>
      <c r="N25" s="69"/>
      <c r="O25" s="69"/>
      <c r="P25" s="69"/>
      <c r="Q25" s="69"/>
      <c r="R25" s="69"/>
      <c r="S25" s="69"/>
      <c r="T25" s="69"/>
      <c r="U25" s="69"/>
      <c r="V25" s="69"/>
      <c r="W25" s="69"/>
      <c r="X25" s="69"/>
      <c r="Y25" s="69"/>
      <c r="Z25" s="69"/>
    </row>
    <row r="26" spans="1:26" ht="15.75" customHeight="1" x14ac:dyDescent="0.3">
      <c r="A26" s="76" t="s">
        <v>173</v>
      </c>
      <c r="B26" s="76" t="s">
        <v>201</v>
      </c>
      <c r="C26" s="76" t="s">
        <v>202</v>
      </c>
      <c r="D26" s="76" t="s">
        <v>203</v>
      </c>
      <c r="E26" s="77"/>
      <c r="F26" s="78">
        <v>3.0139999999999998</v>
      </c>
      <c r="G26" s="78">
        <v>3.0590000000000002</v>
      </c>
      <c r="H26" s="78">
        <v>3.105</v>
      </c>
      <c r="I26" s="78">
        <v>3.1520000000000001</v>
      </c>
      <c r="J26" s="78">
        <v>3.1989999999999998</v>
      </c>
      <c r="K26" s="78">
        <v>3.2469999999999999</v>
      </c>
      <c r="L26" s="78">
        <v>3.2959999999999998</v>
      </c>
      <c r="M26" s="78">
        <v>3.3450000000000002</v>
      </c>
      <c r="N26" s="69"/>
      <c r="O26" s="69"/>
      <c r="P26" s="69"/>
      <c r="Q26" s="69"/>
      <c r="R26" s="69"/>
      <c r="S26" s="69"/>
      <c r="T26" s="69"/>
      <c r="U26" s="69"/>
      <c r="V26" s="69"/>
      <c r="W26" s="69"/>
      <c r="X26" s="69"/>
      <c r="Y26" s="69"/>
      <c r="Z26" s="69"/>
    </row>
    <row r="27" spans="1:26" ht="15.75" customHeight="1" x14ac:dyDescent="0.3">
      <c r="A27" s="70" t="s">
        <v>173</v>
      </c>
      <c r="B27" s="70" t="s">
        <v>204</v>
      </c>
      <c r="C27" s="70" t="s">
        <v>175</v>
      </c>
      <c r="D27" s="70" t="s">
        <v>176</v>
      </c>
      <c r="E27" s="71"/>
      <c r="F27" s="72">
        <v>5634.5590000000002</v>
      </c>
      <c r="G27" s="73">
        <v>7922.4889999999996</v>
      </c>
      <c r="H27" s="73">
        <v>8363.9380000000001</v>
      </c>
      <c r="I27" s="73">
        <v>9615.75</v>
      </c>
      <c r="J27" s="73">
        <v>10559.656999999999</v>
      </c>
      <c r="K27" s="73">
        <v>11785.628000000001</v>
      </c>
      <c r="L27" s="73">
        <v>13231.974</v>
      </c>
      <c r="M27" s="73">
        <v>14785.371999999999</v>
      </c>
      <c r="N27" s="69"/>
      <c r="O27" s="69"/>
      <c r="P27" s="69"/>
      <c r="Q27" s="69"/>
      <c r="R27" s="69"/>
      <c r="S27" s="69"/>
      <c r="T27" s="69"/>
      <c r="U27" s="69"/>
      <c r="V27" s="69"/>
      <c r="W27" s="69"/>
      <c r="X27" s="69"/>
      <c r="Y27" s="69"/>
      <c r="Z27" s="69"/>
    </row>
    <row r="28" spans="1:26" ht="15.75" customHeight="1" x14ac:dyDescent="0.3">
      <c r="A28" s="70" t="s">
        <v>173</v>
      </c>
      <c r="B28" s="70" t="s">
        <v>204</v>
      </c>
      <c r="C28" s="70" t="s">
        <v>191</v>
      </c>
      <c r="D28" s="70"/>
      <c r="E28" s="71"/>
      <c r="F28" s="74">
        <v>23.533000000000001</v>
      </c>
      <c r="G28" s="75">
        <v>29.161999999999999</v>
      </c>
      <c r="H28" s="75">
        <v>26.806999999999999</v>
      </c>
      <c r="I28" s="75">
        <v>27.216000000000001</v>
      </c>
      <c r="J28" s="75">
        <v>26.747</v>
      </c>
      <c r="K28" s="75">
        <v>26.719000000000001</v>
      </c>
      <c r="L28" s="75">
        <v>26.728999999999999</v>
      </c>
      <c r="M28" s="75">
        <v>26.58</v>
      </c>
      <c r="N28" s="69"/>
      <c r="O28" s="69"/>
      <c r="P28" s="69"/>
      <c r="Q28" s="69"/>
      <c r="R28" s="69"/>
      <c r="S28" s="69"/>
      <c r="T28" s="69"/>
      <c r="U28" s="69"/>
      <c r="V28" s="69"/>
      <c r="W28" s="69"/>
      <c r="X28" s="69"/>
      <c r="Y28" s="69"/>
      <c r="Z28" s="69"/>
    </row>
    <row r="29" spans="1:26" ht="15.75" customHeight="1" x14ac:dyDescent="0.3">
      <c r="A29" s="70" t="s">
        <v>173</v>
      </c>
      <c r="B29" s="70" t="s">
        <v>205</v>
      </c>
      <c r="C29" s="70" t="s">
        <v>175</v>
      </c>
      <c r="D29" s="70" t="s">
        <v>176</v>
      </c>
      <c r="E29" s="71"/>
      <c r="F29" s="72">
        <v>9699.2379999999994</v>
      </c>
      <c r="G29" s="73">
        <v>8448.0769999999993</v>
      </c>
      <c r="H29" s="73">
        <v>9448.6679999999997</v>
      </c>
      <c r="I29" s="73">
        <v>11623.626</v>
      </c>
      <c r="J29" s="73">
        <v>12255.319</v>
      </c>
      <c r="K29" s="73">
        <v>12769.401</v>
      </c>
      <c r="L29" s="73">
        <v>14010.89</v>
      </c>
      <c r="M29" s="73">
        <v>15575.16</v>
      </c>
      <c r="N29" s="69"/>
      <c r="O29" s="69"/>
      <c r="P29" s="69"/>
      <c r="Q29" s="69"/>
      <c r="R29" s="69"/>
      <c r="S29" s="69"/>
      <c r="T29" s="69"/>
      <c r="U29" s="69"/>
      <c r="V29" s="69"/>
      <c r="W29" s="69"/>
      <c r="X29" s="69"/>
      <c r="Y29" s="69"/>
      <c r="Z29" s="69"/>
    </row>
    <row r="30" spans="1:26" ht="15.75" customHeight="1" x14ac:dyDescent="0.3">
      <c r="A30" s="70" t="s">
        <v>173</v>
      </c>
      <c r="B30" s="70" t="s">
        <v>205</v>
      </c>
      <c r="C30" s="70" t="s">
        <v>191</v>
      </c>
      <c r="D30" s="70"/>
      <c r="E30" s="71"/>
      <c r="F30" s="74">
        <v>40.51</v>
      </c>
      <c r="G30" s="75">
        <v>31.097000000000001</v>
      </c>
      <c r="H30" s="75">
        <v>30.283000000000001</v>
      </c>
      <c r="I30" s="75">
        <v>32.899000000000001</v>
      </c>
      <c r="J30" s="75">
        <v>31.041</v>
      </c>
      <c r="K30" s="75">
        <v>28.949000000000002</v>
      </c>
      <c r="L30" s="75">
        <v>28.303000000000001</v>
      </c>
      <c r="M30" s="75">
        <v>28</v>
      </c>
      <c r="N30" s="69"/>
      <c r="O30" s="69"/>
      <c r="P30" s="69"/>
      <c r="Q30" s="69"/>
      <c r="R30" s="69"/>
      <c r="S30" s="69"/>
      <c r="T30" s="69"/>
      <c r="U30" s="69"/>
      <c r="V30" s="69"/>
      <c r="W30" s="69"/>
      <c r="X30" s="69"/>
      <c r="Y30" s="69"/>
      <c r="Z30" s="69"/>
    </row>
    <row r="31" spans="1:26" ht="15.75" customHeight="1" x14ac:dyDescent="0.3">
      <c r="A31" s="70" t="s">
        <v>173</v>
      </c>
      <c r="B31" s="70" t="s">
        <v>206</v>
      </c>
      <c r="C31" s="70" t="s">
        <v>175</v>
      </c>
      <c r="D31" s="70" t="s">
        <v>176</v>
      </c>
      <c r="E31" s="71"/>
      <c r="F31" s="72">
        <v>-4064.6790000000001</v>
      </c>
      <c r="G31" s="75">
        <v>-525.58799999999997</v>
      </c>
      <c r="H31" s="73">
        <v>-1084.729</v>
      </c>
      <c r="I31" s="73">
        <v>-2007.876</v>
      </c>
      <c r="J31" s="73">
        <v>-1695.6610000000001</v>
      </c>
      <c r="K31" s="75">
        <v>-983.774</v>
      </c>
      <c r="L31" s="75">
        <v>-778.91600000000005</v>
      </c>
      <c r="M31" s="75">
        <v>-789.78800000000001</v>
      </c>
      <c r="N31" s="69"/>
      <c r="O31" s="69"/>
      <c r="P31" s="69"/>
      <c r="Q31" s="69"/>
      <c r="R31" s="69"/>
      <c r="S31" s="69"/>
      <c r="T31" s="69"/>
      <c r="U31" s="69"/>
      <c r="V31" s="69"/>
      <c r="W31" s="69"/>
      <c r="X31" s="69"/>
      <c r="Y31" s="69"/>
      <c r="Z31" s="69"/>
    </row>
    <row r="32" spans="1:26" ht="15.75" customHeight="1" x14ac:dyDescent="0.3">
      <c r="A32" s="70" t="s">
        <v>173</v>
      </c>
      <c r="B32" s="70" t="s">
        <v>206</v>
      </c>
      <c r="C32" s="70" t="s">
        <v>191</v>
      </c>
      <c r="D32" s="70"/>
      <c r="E32" s="71"/>
      <c r="F32" s="74">
        <v>-16.977</v>
      </c>
      <c r="G32" s="75">
        <v>-1.9350000000000001</v>
      </c>
      <c r="H32" s="75">
        <v>-3.4769999999999999</v>
      </c>
      <c r="I32" s="75">
        <v>-5.6829999999999998</v>
      </c>
      <c r="J32" s="75">
        <v>-4.2949999999999999</v>
      </c>
      <c r="K32" s="75">
        <v>-2.23</v>
      </c>
      <c r="L32" s="75">
        <v>-1.573</v>
      </c>
      <c r="M32" s="75">
        <v>-1.42</v>
      </c>
      <c r="N32" s="69"/>
      <c r="O32" s="69"/>
      <c r="P32" s="69"/>
      <c r="Q32" s="69"/>
      <c r="R32" s="69"/>
      <c r="S32" s="69"/>
      <c r="T32" s="69"/>
      <c r="U32" s="69"/>
      <c r="V32" s="69"/>
      <c r="W32" s="69"/>
      <c r="X32" s="69"/>
      <c r="Y32" s="69"/>
      <c r="Z32" s="69"/>
    </row>
    <row r="33" spans="1:26" ht="15.75" customHeight="1" x14ac:dyDescent="0.3">
      <c r="A33" s="70" t="s">
        <v>173</v>
      </c>
      <c r="B33" s="70" t="s">
        <v>207</v>
      </c>
      <c r="C33" s="70" t="s">
        <v>175</v>
      </c>
      <c r="D33" s="70" t="s">
        <v>176</v>
      </c>
      <c r="E33" s="71"/>
      <c r="F33" s="72">
        <v>-3121.2739999999999</v>
      </c>
      <c r="G33" s="75">
        <v>572.43600000000004</v>
      </c>
      <c r="H33" s="75">
        <v>-645.27300000000002</v>
      </c>
      <c r="I33" s="73">
        <v>-1408.444</v>
      </c>
      <c r="J33" s="73">
        <v>-1266.056</v>
      </c>
      <c r="K33" s="75">
        <v>-694.42200000000003</v>
      </c>
      <c r="L33" s="75">
        <v>-478.79199999999997</v>
      </c>
      <c r="M33" s="75">
        <v>-567.97400000000005</v>
      </c>
      <c r="N33" s="69"/>
      <c r="O33" s="69"/>
      <c r="P33" s="69"/>
      <c r="Q33" s="69"/>
      <c r="R33" s="69"/>
      <c r="S33" s="69"/>
      <c r="T33" s="69"/>
      <c r="U33" s="69"/>
      <c r="V33" s="69"/>
      <c r="W33" s="69"/>
      <c r="X33" s="69"/>
      <c r="Y33" s="69"/>
      <c r="Z33" s="69"/>
    </row>
    <row r="34" spans="1:26" ht="15.75" customHeight="1" x14ac:dyDescent="0.3">
      <c r="A34" s="70" t="s">
        <v>173</v>
      </c>
      <c r="B34" s="70" t="s">
        <v>207</v>
      </c>
      <c r="C34" s="70" t="s">
        <v>191</v>
      </c>
      <c r="D34" s="70"/>
      <c r="E34" s="71"/>
      <c r="F34" s="74">
        <v>-13.036</v>
      </c>
      <c r="G34" s="75">
        <v>2.1070000000000002</v>
      </c>
      <c r="H34" s="75">
        <v>-2.0680000000000001</v>
      </c>
      <c r="I34" s="75">
        <v>-3.9860000000000002</v>
      </c>
      <c r="J34" s="75">
        <v>-3.2069999999999999</v>
      </c>
      <c r="K34" s="75">
        <v>-1.5740000000000001</v>
      </c>
      <c r="L34" s="75">
        <v>-0.96699999999999997</v>
      </c>
      <c r="M34" s="75">
        <v>-1.0209999999999999</v>
      </c>
      <c r="N34" s="69"/>
      <c r="O34" s="69"/>
      <c r="P34" s="69"/>
      <c r="Q34" s="69"/>
      <c r="R34" s="69"/>
      <c r="S34" s="69"/>
      <c r="T34" s="69"/>
      <c r="U34" s="69"/>
      <c r="V34" s="69"/>
      <c r="W34" s="69"/>
      <c r="X34" s="69"/>
      <c r="Y34" s="69"/>
      <c r="Z34" s="69"/>
    </row>
    <row r="35" spans="1:26" ht="15.75" customHeight="1" x14ac:dyDescent="0.3">
      <c r="A35" s="70" t="s">
        <v>173</v>
      </c>
      <c r="B35" s="70" t="s">
        <v>208</v>
      </c>
      <c r="C35" s="70" t="s">
        <v>175</v>
      </c>
      <c r="D35" s="70" t="s">
        <v>176</v>
      </c>
      <c r="E35" s="71"/>
      <c r="F35" s="72">
        <v>23942.866000000002</v>
      </c>
      <c r="G35" s="73">
        <v>27167.035</v>
      </c>
      <c r="H35" s="73">
        <v>31201.141</v>
      </c>
      <c r="I35" s="73">
        <v>35331.339999999997</v>
      </c>
      <c r="J35" s="73">
        <v>39480.485999999997</v>
      </c>
      <c r="K35" s="73">
        <v>44109.317999999999</v>
      </c>
      <c r="L35" s="73">
        <v>49503.351999999999</v>
      </c>
      <c r="M35" s="73">
        <v>55625.02</v>
      </c>
      <c r="N35" s="69"/>
      <c r="O35" s="69"/>
      <c r="P35" s="69"/>
      <c r="Q35" s="69"/>
      <c r="R35" s="69"/>
      <c r="S35" s="69"/>
      <c r="T35" s="69"/>
      <c r="U35" s="69"/>
      <c r="V35" s="69"/>
      <c r="W35" s="69"/>
      <c r="X35" s="69"/>
      <c r="Y35" s="69"/>
      <c r="Z35" s="69"/>
    </row>
    <row r="36" spans="1:26" ht="15.75" customHeight="1" x14ac:dyDescent="0.3">
      <c r="A36" s="70" t="s">
        <v>173</v>
      </c>
      <c r="B36" s="70" t="s">
        <v>209</v>
      </c>
      <c r="C36" s="70" t="s">
        <v>179</v>
      </c>
      <c r="D36" s="70" t="s">
        <v>176</v>
      </c>
      <c r="E36" s="71"/>
      <c r="F36" s="74">
        <v>-0.7</v>
      </c>
      <c r="G36" s="75">
        <v>-1.155</v>
      </c>
      <c r="H36" s="75">
        <v>-1.054</v>
      </c>
      <c r="I36" s="75">
        <v>-1.5229999999999999</v>
      </c>
      <c r="J36" s="75">
        <v>-1.4450000000000001</v>
      </c>
      <c r="K36" s="75">
        <v>-1.097</v>
      </c>
      <c r="L36" s="75">
        <v>-0.58899999999999997</v>
      </c>
      <c r="M36" s="75">
        <v>0.14599999999999999</v>
      </c>
      <c r="N36" s="69"/>
      <c r="O36" s="69"/>
      <c r="P36" s="69"/>
      <c r="Q36" s="69"/>
      <c r="R36" s="69"/>
      <c r="S36" s="69"/>
      <c r="T36" s="69"/>
      <c r="U36" s="69"/>
      <c r="V36" s="69"/>
      <c r="W36" s="69"/>
      <c r="X36" s="69"/>
      <c r="Y36" s="69"/>
      <c r="Z36" s="69"/>
    </row>
    <row r="37" spans="1:26" ht="15.75" customHeight="1" x14ac:dyDescent="0.3">
      <c r="A37" s="70" t="s">
        <v>173</v>
      </c>
      <c r="B37" s="70" t="s">
        <v>209</v>
      </c>
      <c r="C37" s="70" t="s">
        <v>191</v>
      </c>
      <c r="D37" s="70"/>
      <c r="E37" s="71"/>
      <c r="F37" s="74">
        <v>-6.27</v>
      </c>
      <c r="G37" s="75">
        <v>-10.377000000000001</v>
      </c>
      <c r="H37" s="75">
        <v>-8.2840000000000007</v>
      </c>
      <c r="I37" s="75">
        <v>-10.811</v>
      </c>
      <c r="J37" s="75">
        <v>-9.3759999999999994</v>
      </c>
      <c r="K37" s="75">
        <v>-6.4909999999999997</v>
      </c>
      <c r="L37" s="75">
        <v>-3.1589999999999998</v>
      </c>
      <c r="M37" s="75"/>
      <c r="N37" s="69"/>
      <c r="O37" s="69"/>
      <c r="P37" s="69"/>
      <c r="Q37" s="69"/>
      <c r="R37" s="69"/>
      <c r="S37" s="69"/>
      <c r="T37" s="69"/>
      <c r="U37" s="69"/>
      <c r="V37" s="69"/>
      <c r="W37" s="69"/>
      <c r="X37" s="69"/>
      <c r="Y37" s="69"/>
      <c r="Z37" s="69"/>
    </row>
    <row r="38" spans="1:26" ht="15.75" customHeight="1" x14ac:dyDescent="0.3">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
      <c r="A53" s="69"/>
      <c r="B53" s="79"/>
      <c r="C53" s="79"/>
      <c r="D53" s="79"/>
      <c r="E53" s="7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
      <c r="A54" s="69"/>
      <c r="B54" s="80"/>
      <c r="C54" s="81"/>
      <c r="D54" s="82"/>
      <c r="E54" s="82"/>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
      <c r="A55" s="69"/>
      <c r="B55" s="81"/>
      <c r="C55" s="81"/>
      <c r="D55" s="82"/>
      <c r="E55" s="82"/>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
      <c r="A56" s="69"/>
      <c r="B56" s="81"/>
      <c r="C56" s="81"/>
      <c r="D56" s="82"/>
      <c r="E56" s="82"/>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
      <c r="A57" s="69"/>
      <c r="B57" s="81"/>
      <c r="C57" s="80"/>
      <c r="D57" s="82"/>
      <c r="E57" s="82"/>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
      <c r="A58" s="69"/>
      <c r="B58" s="80"/>
      <c r="C58" s="81"/>
      <c r="D58" s="82"/>
      <c r="E58" s="82"/>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
      <c r="A59" s="69"/>
      <c r="B59" s="81"/>
      <c r="C59" s="81"/>
      <c r="D59" s="82"/>
      <c r="E59" s="82"/>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
      <c r="A60" s="69"/>
      <c r="B60" s="81"/>
      <c r="C60" s="81"/>
      <c r="D60" s="82"/>
      <c r="E60" s="82"/>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
      <c r="A61" s="69"/>
      <c r="B61" s="81"/>
      <c r="C61" s="80"/>
      <c r="D61" s="82"/>
      <c r="E61" s="82"/>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
      <c r="A62" s="69"/>
      <c r="B62" s="69"/>
      <c r="C62" s="69"/>
      <c r="D62" s="83"/>
      <c r="E62" s="83"/>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outlinePr summaryBelow="0"/>
  </sheetPr>
  <dimension ref="A1:CF1000"/>
  <sheetViews>
    <sheetView showGridLines="0" workbookViewId="0">
      <pane xSplit="5" ySplit="3" topLeftCell="F19" activePane="bottomRight" state="frozen"/>
      <selection pane="topRight" activeCell="F1" sqref="F1"/>
      <selection pane="bottomLeft" activeCell="A4" sqref="A4"/>
      <selection pane="bottomRight" activeCell="H27" sqref="H27"/>
    </sheetView>
  </sheetViews>
  <sheetFormatPr defaultColWidth="14.44140625" defaultRowHeight="15" customHeight="1" outlineLevelRow="2" outlineLevelCol="1" x14ac:dyDescent="0.25"/>
  <cols>
    <col min="1" max="1" width="5.44140625" customWidth="1"/>
    <col min="2" max="2" width="3.88671875" customWidth="1"/>
    <col min="3" max="3" width="4" customWidth="1"/>
    <col min="4" max="4" width="4.109375" customWidth="1"/>
    <col min="5" max="5" width="45.88671875" customWidth="1"/>
    <col min="6" max="6" width="44.6640625" customWidth="1"/>
    <col min="7" max="7" width="14.88671875" customWidth="1"/>
    <col min="8" max="8" width="12.44140625" customWidth="1"/>
    <col min="9" max="9" width="13.109375" customWidth="1"/>
    <col min="10" max="14" width="12.33203125" customWidth="1"/>
    <col min="15" max="15" width="3.33203125" customWidth="1"/>
    <col min="16" max="17" width="7.5546875" customWidth="1"/>
    <col min="18" max="20" width="9.109375" customWidth="1"/>
    <col min="21" max="21" width="10.6640625" customWidth="1"/>
    <col min="22" max="23" width="9.5546875" customWidth="1"/>
    <col min="24" max="24" width="10.33203125" customWidth="1"/>
    <col min="25" max="29" width="10.5546875" customWidth="1"/>
    <col min="30" max="47" width="10.5546875" customWidth="1" outlineLevel="1"/>
    <col min="48" max="73" width="12.109375" customWidth="1" outlineLevel="1"/>
    <col min="74" max="75" width="10.33203125" customWidth="1" outlineLevel="1"/>
    <col min="76" max="76" width="11.5546875" customWidth="1"/>
    <col min="77" max="82" width="10.33203125" customWidth="1"/>
    <col min="83" max="84" width="9.109375" customWidth="1"/>
  </cols>
  <sheetData>
    <row r="1" spans="1:84" ht="20.25" customHeight="1" x14ac:dyDescent="0.25">
      <c r="A1" s="84"/>
      <c r="B1" s="84"/>
      <c r="C1" s="84"/>
      <c r="D1" s="85" t="s">
        <v>210</v>
      </c>
      <c r="E1" s="86"/>
      <c r="F1" s="85" t="str">
        <f>D1</f>
        <v>Medex Project</v>
      </c>
      <c r="G1" s="87"/>
      <c r="H1" s="88"/>
      <c r="I1" s="88"/>
      <c r="J1" s="87"/>
      <c r="K1" s="87"/>
      <c r="L1" s="89"/>
      <c r="M1" s="84"/>
      <c r="N1" s="84"/>
      <c r="O1" s="84"/>
      <c r="P1" s="90">
        <f t="shared" ref="P1:CD1" si="0">YEAR(P3)</f>
        <v>2021</v>
      </c>
      <c r="Q1" s="90">
        <f t="shared" si="0"/>
        <v>2022</v>
      </c>
      <c r="R1" s="90">
        <f t="shared" si="0"/>
        <v>2022</v>
      </c>
      <c r="S1" s="90">
        <f t="shared" si="0"/>
        <v>2022</v>
      </c>
      <c r="T1" s="90">
        <f t="shared" si="0"/>
        <v>2022</v>
      </c>
      <c r="U1" s="90">
        <f t="shared" si="0"/>
        <v>2022</v>
      </c>
      <c r="V1" s="90">
        <f t="shared" si="0"/>
        <v>2022</v>
      </c>
      <c r="W1" s="90">
        <f t="shared" si="0"/>
        <v>2022</v>
      </c>
      <c r="X1" s="90">
        <f t="shared" si="0"/>
        <v>2022</v>
      </c>
      <c r="Y1" s="90">
        <f t="shared" si="0"/>
        <v>2022</v>
      </c>
      <c r="Z1" s="90">
        <f t="shared" si="0"/>
        <v>2022</v>
      </c>
      <c r="AA1" s="90">
        <f t="shared" si="0"/>
        <v>2022</v>
      </c>
      <c r="AB1" s="90">
        <f t="shared" si="0"/>
        <v>2022</v>
      </c>
      <c r="AC1" s="90">
        <f t="shared" si="0"/>
        <v>2023</v>
      </c>
      <c r="AD1" s="90">
        <f t="shared" si="0"/>
        <v>2023</v>
      </c>
      <c r="AE1" s="90">
        <f t="shared" si="0"/>
        <v>2023</v>
      </c>
      <c r="AF1" s="90">
        <f t="shared" si="0"/>
        <v>2023</v>
      </c>
      <c r="AG1" s="90">
        <f t="shared" si="0"/>
        <v>2023</v>
      </c>
      <c r="AH1" s="90">
        <f t="shared" si="0"/>
        <v>2023</v>
      </c>
      <c r="AI1" s="90">
        <f t="shared" si="0"/>
        <v>2023</v>
      </c>
      <c r="AJ1" s="90">
        <f t="shared" si="0"/>
        <v>2023</v>
      </c>
      <c r="AK1" s="90">
        <f t="shared" si="0"/>
        <v>2023</v>
      </c>
      <c r="AL1" s="90">
        <f t="shared" si="0"/>
        <v>2023</v>
      </c>
      <c r="AM1" s="90">
        <f t="shared" si="0"/>
        <v>2023</v>
      </c>
      <c r="AN1" s="90">
        <f t="shared" si="0"/>
        <v>2023</v>
      </c>
      <c r="AO1" s="90">
        <f t="shared" si="0"/>
        <v>2024</v>
      </c>
      <c r="AP1" s="90">
        <f t="shared" si="0"/>
        <v>2024</v>
      </c>
      <c r="AQ1" s="90">
        <f t="shared" si="0"/>
        <v>2024</v>
      </c>
      <c r="AR1" s="90">
        <f t="shared" si="0"/>
        <v>2024</v>
      </c>
      <c r="AS1" s="90">
        <f t="shared" si="0"/>
        <v>2024</v>
      </c>
      <c r="AT1" s="90">
        <f t="shared" si="0"/>
        <v>2024</v>
      </c>
      <c r="AU1" s="90">
        <f t="shared" si="0"/>
        <v>2024</v>
      </c>
      <c r="AV1" s="90">
        <f t="shared" si="0"/>
        <v>2024</v>
      </c>
      <c r="AW1" s="90">
        <f t="shared" si="0"/>
        <v>2024</v>
      </c>
      <c r="AX1" s="90">
        <f t="shared" si="0"/>
        <v>2024</v>
      </c>
      <c r="AY1" s="90">
        <f t="shared" si="0"/>
        <v>2024</v>
      </c>
      <c r="AZ1" s="90">
        <f t="shared" si="0"/>
        <v>2024</v>
      </c>
      <c r="BA1" s="90">
        <f t="shared" si="0"/>
        <v>2025</v>
      </c>
      <c r="BB1" s="90">
        <f t="shared" si="0"/>
        <v>2025</v>
      </c>
      <c r="BC1" s="90">
        <f t="shared" si="0"/>
        <v>2025</v>
      </c>
      <c r="BD1" s="90">
        <f t="shared" si="0"/>
        <v>2025</v>
      </c>
      <c r="BE1" s="90">
        <f t="shared" si="0"/>
        <v>2025</v>
      </c>
      <c r="BF1" s="90">
        <f t="shared" si="0"/>
        <v>2025</v>
      </c>
      <c r="BG1" s="90">
        <f t="shared" si="0"/>
        <v>2025</v>
      </c>
      <c r="BH1" s="90">
        <f t="shared" si="0"/>
        <v>2025</v>
      </c>
      <c r="BI1" s="90">
        <f t="shared" si="0"/>
        <v>2025</v>
      </c>
      <c r="BJ1" s="90">
        <f t="shared" si="0"/>
        <v>2025</v>
      </c>
      <c r="BK1" s="90">
        <f t="shared" si="0"/>
        <v>2025</v>
      </c>
      <c r="BL1" s="90">
        <f t="shared" si="0"/>
        <v>2025</v>
      </c>
      <c r="BM1" s="90">
        <f t="shared" si="0"/>
        <v>2026</v>
      </c>
      <c r="BN1" s="90">
        <f t="shared" si="0"/>
        <v>2026</v>
      </c>
      <c r="BO1" s="90">
        <f t="shared" si="0"/>
        <v>2026</v>
      </c>
      <c r="BP1" s="90">
        <f t="shared" si="0"/>
        <v>2026</v>
      </c>
      <c r="BQ1" s="90">
        <f t="shared" si="0"/>
        <v>2026</v>
      </c>
      <c r="BR1" s="90">
        <f t="shared" si="0"/>
        <v>2026</v>
      </c>
      <c r="BS1" s="90">
        <f t="shared" si="0"/>
        <v>2026</v>
      </c>
      <c r="BT1" s="90">
        <f t="shared" si="0"/>
        <v>2026</v>
      </c>
      <c r="BU1" s="90">
        <f t="shared" si="0"/>
        <v>2026</v>
      </c>
      <c r="BV1" s="90">
        <f t="shared" si="0"/>
        <v>2026</v>
      </c>
      <c r="BW1" s="90">
        <f t="shared" si="0"/>
        <v>2026</v>
      </c>
      <c r="BX1" s="90">
        <f t="shared" si="0"/>
        <v>2026</v>
      </c>
      <c r="BY1" s="90">
        <f t="shared" si="0"/>
        <v>2027</v>
      </c>
      <c r="BZ1" s="90">
        <f t="shared" si="0"/>
        <v>2027</v>
      </c>
      <c r="CA1" s="90">
        <f t="shared" si="0"/>
        <v>2027</v>
      </c>
      <c r="CB1" s="90">
        <f t="shared" si="0"/>
        <v>2027</v>
      </c>
      <c r="CC1" s="90">
        <f t="shared" si="0"/>
        <v>2027</v>
      </c>
      <c r="CD1" s="90">
        <f t="shared" si="0"/>
        <v>2027</v>
      </c>
      <c r="CE1" s="84"/>
      <c r="CF1" s="84"/>
    </row>
    <row r="2" spans="1:84" ht="14.25" customHeight="1" x14ac:dyDescent="0.25">
      <c r="A2" s="91"/>
      <c r="B2" s="91"/>
      <c r="C2" s="91"/>
      <c r="D2" s="92"/>
      <c r="E2" s="93"/>
      <c r="F2" s="93"/>
      <c r="G2" s="94"/>
      <c r="H2" s="95">
        <v>44531</v>
      </c>
      <c r="I2" s="96">
        <v>0</v>
      </c>
      <c r="J2" s="97">
        <f t="shared" ref="J2:N2" si="1">I2+1</f>
        <v>1</v>
      </c>
      <c r="K2" s="97">
        <f t="shared" si="1"/>
        <v>2</v>
      </c>
      <c r="L2" s="97">
        <f t="shared" si="1"/>
        <v>3</v>
      </c>
      <c r="M2" s="97">
        <f t="shared" si="1"/>
        <v>4</v>
      </c>
      <c r="N2" s="97">
        <f t="shared" si="1"/>
        <v>5</v>
      </c>
      <c r="O2" s="91"/>
      <c r="P2" s="98">
        <v>0</v>
      </c>
      <c r="Q2" s="98">
        <f t="shared" ref="Q2:CD2" si="2">+P2+1</f>
        <v>1</v>
      </c>
      <c r="R2" s="98">
        <f t="shared" si="2"/>
        <v>2</v>
      </c>
      <c r="S2" s="98">
        <f t="shared" si="2"/>
        <v>3</v>
      </c>
      <c r="T2" s="98">
        <f t="shared" si="2"/>
        <v>4</v>
      </c>
      <c r="U2" s="98">
        <f t="shared" si="2"/>
        <v>5</v>
      </c>
      <c r="V2" s="98">
        <f t="shared" si="2"/>
        <v>6</v>
      </c>
      <c r="W2" s="98">
        <f t="shared" si="2"/>
        <v>7</v>
      </c>
      <c r="X2" s="98">
        <f t="shared" si="2"/>
        <v>8</v>
      </c>
      <c r="Y2" s="98">
        <f t="shared" si="2"/>
        <v>9</v>
      </c>
      <c r="Z2" s="98">
        <f t="shared" si="2"/>
        <v>10</v>
      </c>
      <c r="AA2" s="98">
        <f t="shared" si="2"/>
        <v>11</v>
      </c>
      <c r="AB2" s="98">
        <f t="shared" si="2"/>
        <v>12</v>
      </c>
      <c r="AC2" s="98">
        <f t="shared" si="2"/>
        <v>13</v>
      </c>
      <c r="AD2" s="98">
        <f t="shared" si="2"/>
        <v>14</v>
      </c>
      <c r="AE2" s="98">
        <f t="shared" si="2"/>
        <v>15</v>
      </c>
      <c r="AF2" s="98">
        <f t="shared" si="2"/>
        <v>16</v>
      </c>
      <c r="AG2" s="98">
        <f t="shared" si="2"/>
        <v>17</v>
      </c>
      <c r="AH2" s="98">
        <f t="shared" si="2"/>
        <v>18</v>
      </c>
      <c r="AI2" s="98">
        <f t="shared" si="2"/>
        <v>19</v>
      </c>
      <c r="AJ2" s="98">
        <f t="shared" si="2"/>
        <v>20</v>
      </c>
      <c r="AK2" s="98">
        <f t="shared" si="2"/>
        <v>21</v>
      </c>
      <c r="AL2" s="98">
        <f t="shared" si="2"/>
        <v>22</v>
      </c>
      <c r="AM2" s="98">
        <f t="shared" si="2"/>
        <v>23</v>
      </c>
      <c r="AN2" s="98">
        <f t="shared" si="2"/>
        <v>24</v>
      </c>
      <c r="AO2" s="98">
        <f t="shared" si="2"/>
        <v>25</v>
      </c>
      <c r="AP2" s="98">
        <f t="shared" si="2"/>
        <v>26</v>
      </c>
      <c r="AQ2" s="98">
        <f t="shared" si="2"/>
        <v>27</v>
      </c>
      <c r="AR2" s="98">
        <f t="shared" si="2"/>
        <v>28</v>
      </c>
      <c r="AS2" s="98">
        <f t="shared" si="2"/>
        <v>29</v>
      </c>
      <c r="AT2" s="98">
        <f t="shared" si="2"/>
        <v>30</v>
      </c>
      <c r="AU2" s="98">
        <f t="shared" si="2"/>
        <v>31</v>
      </c>
      <c r="AV2" s="98">
        <f t="shared" si="2"/>
        <v>32</v>
      </c>
      <c r="AW2" s="98">
        <f t="shared" si="2"/>
        <v>33</v>
      </c>
      <c r="AX2" s="98">
        <f t="shared" si="2"/>
        <v>34</v>
      </c>
      <c r="AY2" s="98">
        <f t="shared" si="2"/>
        <v>35</v>
      </c>
      <c r="AZ2" s="98">
        <f t="shared" si="2"/>
        <v>36</v>
      </c>
      <c r="BA2" s="98">
        <f t="shared" si="2"/>
        <v>37</v>
      </c>
      <c r="BB2" s="98">
        <f t="shared" si="2"/>
        <v>38</v>
      </c>
      <c r="BC2" s="98">
        <f t="shared" si="2"/>
        <v>39</v>
      </c>
      <c r="BD2" s="98">
        <f t="shared" si="2"/>
        <v>40</v>
      </c>
      <c r="BE2" s="98">
        <f t="shared" si="2"/>
        <v>41</v>
      </c>
      <c r="BF2" s="98">
        <f t="shared" si="2"/>
        <v>42</v>
      </c>
      <c r="BG2" s="98">
        <f t="shared" si="2"/>
        <v>43</v>
      </c>
      <c r="BH2" s="98">
        <f t="shared" si="2"/>
        <v>44</v>
      </c>
      <c r="BI2" s="98">
        <f t="shared" si="2"/>
        <v>45</v>
      </c>
      <c r="BJ2" s="98">
        <f t="shared" si="2"/>
        <v>46</v>
      </c>
      <c r="BK2" s="98">
        <f t="shared" si="2"/>
        <v>47</v>
      </c>
      <c r="BL2" s="98">
        <f t="shared" si="2"/>
        <v>48</v>
      </c>
      <c r="BM2" s="98">
        <f t="shared" si="2"/>
        <v>49</v>
      </c>
      <c r="BN2" s="98">
        <f t="shared" si="2"/>
        <v>50</v>
      </c>
      <c r="BO2" s="98">
        <f t="shared" si="2"/>
        <v>51</v>
      </c>
      <c r="BP2" s="98">
        <f t="shared" si="2"/>
        <v>52</v>
      </c>
      <c r="BQ2" s="98">
        <f t="shared" si="2"/>
        <v>53</v>
      </c>
      <c r="BR2" s="98">
        <f t="shared" si="2"/>
        <v>54</v>
      </c>
      <c r="BS2" s="98">
        <f t="shared" si="2"/>
        <v>55</v>
      </c>
      <c r="BT2" s="98">
        <f t="shared" si="2"/>
        <v>56</v>
      </c>
      <c r="BU2" s="98">
        <f t="shared" si="2"/>
        <v>57</v>
      </c>
      <c r="BV2" s="98">
        <f t="shared" si="2"/>
        <v>58</v>
      </c>
      <c r="BW2" s="98">
        <f t="shared" si="2"/>
        <v>59</v>
      </c>
      <c r="BX2" s="98">
        <f t="shared" si="2"/>
        <v>60</v>
      </c>
      <c r="BY2" s="98">
        <f t="shared" si="2"/>
        <v>61</v>
      </c>
      <c r="BZ2" s="98">
        <f t="shared" si="2"/>
        <v>62</v>
      </c>
      <c r="CA2" s="98">
        <f t="shared" si="2"/>
        <v>63</v>
      </c>
      <c r="CB2" s="98">
        <f t="shared" si="2"/>
        <v>64</v>
      </c>
      <c r="CC2" s="98">
        <f t="shared" si="2"/>
        <v>65</v>
      </c>
      <c r="CD2" s="98">
        <f t="shared" si="2"/>
        <v>66</v>
      </c>
      <c r="CE2" s="91"/>
      <c r="CF2" s="91"/>
    </row>
    <row r="3" spans="1:84" ht="17.25" customHeight="1" x14ac:dyDescent="0.25">
      <c r="A3" s="99"/>
      <c r="B3" s="99"/>
      <c r="C3" s="99"/>
      <c r="D3" s="622" t="s">
        <v>211</v>
      </c>
      <c r="E3" s="621"/>
      <c r="F3" s="100" t="s">
        <v>212</v>
      </c>
      <c r="G3" s="101" t="s">
        <v>213</v>
      </c>
      <c r="H3" s="102">
        <f>H2</f>
        <v>44531</v>
      </c>
      <c r="I3" s="103">
        <v>2021</v>
      </c>
      <c r="J3" s="103">
        <f t="shared" ref="J3:N3" si="3">I3+1</f>
        <v>2022</v>
      </c>
      <c r="K3" s="103">
        <f t="shared" si="3"/>
        <v>2023</v>
      </c>
      <c r="L3" s="103">
        <f t="shared" si="3"/>
        <v>2024</v>
      </c>
      <c r="M3" s="103">
        <f t="shared" si="3"/>
        <v>2025</v>
      </c>
      <c r="N3" s="103">
        <f t="shared" si="3"/>
        <v>2026</v>
      </c>
      <c r="O3" s="99"/>
      <c r="P3" s="104">
        <f t="shared" ref="P3:CD3" si="4">EOMONTH($H$2,P2)</f>
        <v>44561</v>
      </c>
      <c r="Q3" s="104">
        <f t="shared" si="4"/>
        <v>44592</v>
      </c>
      <c r="R3" s="104">
        <f t="shared" si="4"/>
        <v>44620</v>
      </c>
      <c r="S3" s="104">
        <f t="shared" si="4"/>
        <v>44651</v>
      </c>
      <c r="T3" s="104">
        <f t="shared" si="4"/>
        <v>44681</v>
      </c>
      <c r="U3" s="104">
        <f t="shared" si="4"/>
        <v>44712</v>
      </c>
      <c r="V3" s="104">
        <f t="shared" si="4"/>
        <v>44742</v>
      </c>
      <c r="W3" s="104">
        <f t="shared" si="4"/>
        <v>44773</v>
      </c>
      <c r="X3" s="104">
        <f t="shared" si="4"/>
        <v>44804</v>
      </c>
      <c r="Y3" s="104">
        <f t="shared" si="4"/>
        <v>44834</v>
      </c>
      <c r="Z3" s="104">
        <f t="shared" si="4"/>
        <v>44865</v>
      </c>
      <c r="AA3" s="104">
        <f t="shared" si="4"/>
        <v>44895</v>
      </c>
      <c r="AB3" s="104">
        <f t="shared" si="4"/>
        <v>44926</v>
      </c>
      <c r="AC3" s="104">
        <f t="shared" si="4"/>
        <v>44957</v>
      </c>
      <c r="AD3" s="104">
        <f t="shared" si="4"/>
        <v>44985</v>
      </c>
      <c r="AE3" s="104">
        <f t="shared" si="4"/>
        <v>45016</v>
      </c>
      <c r="AF3" s="104">
        <f t="shared" si="4"/>
        <v>45046</v>
      </c>
      <c r="AG3" s="104">
        <f t="shared" si="4"/>
        <v>45077</v>
      </c>
      <c r="AH3" s="104">
        <f t="shared" si="4"/>
        <v>45107</v>
      </c>
      <c r="AI3" s="104">
        <f t="shared" si="4"/>
        <v>45138</v>
      </c>
      <c r="AJ3" s="104">
        <f t="shared" si="4"/>
        <v>45169</v>
      </c>
      <c r="AK3" s="104">
        <f t="shared" si="4"/>
        <v>45199</v>
      </c>
      <c r="AL3" s="104">
        <f t="shared" si="4"/>
        <v>45230</v>
      </c>
      <c r="AM3" s="104">
        <f t="shared" si="4"/>
        <v>45260</v>
      </c>
      <c r="AN3" s="104">
        <f t="shared" si="4"/>
        <v>45291</v>
      </c>
      <c r="AO3" s="104">
        <f t="shared" si="4"/>
        <v>45322</v>
      </c>
      <c r="AP3" s="104">
        <f t="shared" si="4"/>
        <v>45351</v>
      </c>
      <c r="AQ3" s="104">
        <f t="shared" si="4"/>
        <v>45382</v>
      </c>
      <c r="AR3" s="104">
        <f t="shared" si="4"/>
        <v>45412</v>
      </c>
      <c r="AS3" s="104">
        <f t="shared" si="4"/>
        <v>45443</v>
      </c>
      <c r="AT3" s="104">
        <f t="shared" si="4"/>
        <v>45473</v>
      </c>
      <c r="AU3" s="104">
        <f t="shared" si="4"/>
        <v>45504</v>
      </c>
      <c r="AV3" s="104">
        <f t="shared" si="4"/>
        <v>45535</v>
      </c>
      <c r="AW3" s="104">
        <f t="shared" si="4"/>
        <v>45565</v>
      </c>
      <c r="AX3" s="104">
        <f t="shared" si="4"/>
        <v>45596</v>
      </c>
      <c r="AY3" s="104">
        <f t="shared" si="4"/>
        <v>45626</v>
      </c>
      <c r="AZ3" s="104">
        <f t="shared" si="4"/>
        <v>45657</v>
      </c>
      <c r="BA3" s="104">
        <f t="shared" si="4"/>
        <v>45688</v>
      </c>
      <c r="BB3" s="104">
        <f t="shared" si="4"/>
        <v>45716</v>
      </c>
      <c r="BC3" s="104">
        <f t="shared" si="4"/>
        <v>45747</v>
      </c>
      <c r="BD3" s="104">
        <f t="shared" si="4"/>
        <v>45777</v>
      </c>
      <c r="BE3" s="104">
        <f t="shared" si="4"/>
        <v>45808</v>
      </c>
      <c r="BF3" s="104">
        <f t="shared" si="4"/>
        <v>45838</v>
      </c>
      <c r="BG3" s="104">
        <f t="shared" si="4"/>
        <v>45869</v>
      </c>
      <c r="BH3" s="104">
        <f t="shared" si="4"/>
        <v>45900</v>
      </c>
      <c r="BI3" s="104">
        <f t="shared" si="4"/>
        <v>45930</v>
      </c>
      <c r="BJ3" s="104">
        <f t="shared" si="4"/>
        <v>45961</v>
      </c>
      <c r="BK3" s="104">
        <f t="shared" si="4"/>
        <v>45991</v>
      </c>
      <c r="BL3" s="104">
        <f t="shared" si="4"/>
        <v>46022</v>
      </c>
      <c r="BM3" s="104">
        <f t="shared" si="4"/>
        <v>46053</v>
      </c>
      <c r="BN3" s="104">
        <f t="shared" si="4"/>
        <v>46081</v>
      </c>
      <c r="BO3" s="104">
        <f t="shared" si="4"/>
        <v>46112</v>
      </c>
      <c r="BP3" s="104">
        <f t="shared" si="4"/>
        <v>46142</v>
      </c>
      <c r="BQ3" s="104">
        <f t="shared" si="4"/>
        <v>46173</v>
      </c>
      <c r="BR3" s="104">
        <f t="shared" si="4"/>
        <v>46203</v>
      </c>
      <c r="BS3" s="104">
        <f t="shared" si="4"/>
        <v>46234</v>
      </c>
      <c r="BT3" s="104">
        <f t="shared" si="4"/>
        <v>46265</v>
      </c>
      <c r="BU3" s="104">
        <f t="shared" si="4"/>
        <v>46295</v>
      </c>
      <c r="BV3" s="104">
        <f t="shared" si="4"/>
        <v>46326</v>
      </c>
      <c r="BW3" s="104">
        <f t="shared" si="4"/>
        <v>46356</v>
      </c>
      <c r="BX3" s="104">
        <f t="shared" si="4"/>
        <v>46387</v>
      </c>
      <c r="BY3" s="104">
        <f t="shared" si="4"/>
        <v>46418</v>
      </c>
      <c r="BZ3" s="104">
        <f t="shared" si="4"/>
        <v>46446</v>
      </c>
      <c r="CA3" s="104">
        <f t="shared" si="4"/>
        <v>46477</v>
      </c>
      <c r="CB3" s="104">
        <f t="shared" si="4"/>
        <v>46507</v>
      </c>
      <c r="CC3" s="104">
        <f t="shared" si="4"/>
        <v>46538</v>
      </c>
      <c r="CD3" s="104">
        <f t="shared" si="4"/>
        <v>46568</v>
      </c>
      <c r="CE3" s="99"/>
      <c r="CF3" s="99"/>
    </row>
    <row r="4" spans="1:84" ht="6.75" customHeight="1" x14ac:dyDescent="0.25">
      <c r="A4" s="99"/>
      <c r="B4" s="105"/>
      <c r="C4" s="105"/>
      <c r="D4" s="99"/>
      <c r="E4" s="105"/>
      <c r="F4" s="105"/>
      <c r="G4" s="106"/>
      <c r="H4" s="106"/>
      <c r="I4" s="106"/>
      <c r="J4" s="107"/>
      <c r="K4" s="108"/>
      <c r="L4" s="10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row>
    <row r="5" spans="1:84" ht="15" customHeight="1" x14ac:dyDescent="0.25">
      <c r="A5" s="623" t="s">
        <v>214</v>
      </c>
      <c r="B5" s="624"/>
      <c r="C5" s="110"/>
      <c r="D5" s="625" t="s">
        <v>215</v>
      </c>
      <c r="E5" s="621"/>
      <c r="F5" s="111" t="s">
        <v>216</v>
      </c>
      <c r="G5" s="112" t="s">
        <v>217</v>
      </c>
      <c r="H5" s="113">
        <f>H3</f>
        <v>44531</v>
      </c>
      <c r="I5" s="112">
        <v>2021</v>
      </c>
      <c r="J5" s="114">
        <f t="shared" ref="J5:N5" si="5">J3</f>
        <v>2022</v>
      </c>
      <c r="K5" s="114">
        <f t="shared" si="5"/>
        <v>2023</v>
      </c>
      <c r="L5" s="114">
        <f t="shared" si="5"/>
        <v>2024</v>
      </c>
      <c r="M5" s="114">
        <f t="shared" si="5"/>
        <v>2025</v>
      </c>
      <c r="N5" s="114">
        <f t="shared" si="5"/>
        <v>2026</v>
      </c>
      <c r="O5" s="110"/>
      <c r="P5" s="104">
        <f t="shared" ref="P5:CD5" si="6">+P3</f>
        <v>44561</v>
      </c>
      <c r="Q5" s="104">
        <f t="shared" si="6"/>
        <v>44592</v>
      </c>
      <c r="R5" s="104">
        <f t="shared" si="6"/>
        <v>44620</v>
      </c>
      <c r="S5" s="104">
        <f t="shared" si="6"/>
        <v>44651</v>
      </c>
      <c r="T5" s="104">
        <f t="shared" si="6"/>
        <v>44681</v>
      </c>
      <c r="U5" s="104">
        <f t="shared" si="6"/>
        <v>44712</v>
      </c>
      <c r="V5" s="104">
        <f t="shared" si="6"/>
        <v>44742</v>
      </c>
      <c r="W5" s="104">
        <f t="shared" si="6"/>
        <v>44773</v>
      </c>
      <c r="X5" s="104">
        <f t="shared" si="6"/>
        <v>44804</v>
      </c>
      <c r="Y5" s="104">
        <f t="shared" si="6"/>
        <v>44834</v>
      </c>
      <c r="Z5" s="104">
        <f t="shared" si="6"/>
        <v>44865</v>
      </c>
      <c r="AA5" s="104">
        <f t="shared" si="6"/>
        <v>44895</v>
      </c>
      <c r="AB5" s="104">
        <f t="shared" si="6"/>
        <v>44926</v>
      </c>
      <c r="AC5" s="104">
        <f t="shared" si="6"/>
        <v>44957</v>
      </c>
      <c r="AD5" s="104">
        <f t="shared" si="6"/>
        <v>44985</v>
      </c>
      <c r="AE5" s="104">
        <f t="shared" si="6"/>
        <v>45016</v>
      </c>
      <c r="AF5" s="104">
        <f t="shared" si="6"/>
        <v>45046</v>
      </c>
      <c r="AG5" s="104">
        <f t="shared" si="6"/>
        <v>45077</v>
      </c>
      <c r="AH5" s="104">
        <f t="shared" si="6"/>
        <v>45107</v>
      </c>
      <c r="AI5" s="104">
        <f t="shared" si="6"/>
        <v>45138</v>
      </c>
      <c r="AJ5" s="104">
        <f t="shared" si="6"/>
        <v>45169</v>
      </c>
      <c r="AK5" s="104">
        <f t="shared" si="6"/>
        <v>45199</v>
      </c>
      <c r="AL5" s="104">
        <f t="shared" si="6"/>
        <v>45230</v>
      </c>
      <c r="AM5" s="104">
        <f t="shared" si="6"/>
        <v>45260</v>
      </c>
      <c r="AN5" s="104">
        <f t="shared" si="6"/>
        <v>45291</v>
      </c>
      <c r="AO5" s="104">
        <f t="shared" si="6"/>
        <v>45322</v>
      </c>
      <c r="AP5" s="104">
        <f t="shared" si="6"/>
        <v>45351</v>
      </c>
      <c r="AQ5" s="104">
        <f t="shared" si="6"/>
        <v>45382</v>
      </c>
      <c r="AR5" s="104">
        <f t="shared" si="6"/>
        <v>45412</v>
      </c>
      <c r="AS5" s="104">
        <f t="shared" si="6"/>
        <v>45443</v>
      </c>
      <c r="AT5" s="104">
        <f t="shared" si="6"/>
        <v>45473</v>
      </c>
      <c r="AU5" s="104">
        <f t="shared" si="6"/>
        <v>45504</v>
      </c>
      <c r="AV5" s="104">
        <f t="shared" si="6"/>
        <v>45535</v>
      </c>
      <c r="AW5" s="104">
        <f t="shared" si="6"/>
        <v>45565</v>
      </c>
      <c r="AX5" s="104">
        <f t="shared" si="6"/>
        <v>45596</v>
      </c>
      <c r="AY5" s="104">
        <f t="shared" si="6"/>
        <v>45626</v>
      </c>
      <c r="AZ5" s="104">
        <f t="shared" si="6"/>
        <v>45657</v>
      </c>
      <c r="BA5" s="104">
        <f t="shared" si="6"/>
        <v>45688</v>
      </c>
      <c r="BB5" s="104">
        <f t="shared" si="6"/>
        <v>45716</v>
      </c>
      <c r="BC5" s="104">
        <f t="shared" si="6"/>
        <v>45747</v>
      </c>
      <c r="BD5" s="104">
        <f t="shared" si="6"/>
        <v>45777</v>
      </c>
      <c r="BE5" s="104">
        <f t="shared" si="6"/>
        <v>45808</v>
      </c>
      <c r="BF5" s="104">
        <f t="shared" si="6"/>
        <v>45838</v>
      </c>
      <c r="BG5" s="104">
        <f t="shared" si="6"/>
        <v>45869</v>
      </c>
      <c r="BH5" s="104">
        <f t="shared" si="6"/>
        <v>45900</v>
      </c>
      <c r="BI5" s="104">
        <f t="shared" si="6"/>
        <v>45930</v>
      </c>
      <c r="BJ5" s="104">
        <f t="shared" si="6"/>
        <v>45961</v>
      </c>
      <c r="BK5" s="104">
        <f t="shared" si="6"/>
        <v>45991</v>
      </c>
      <c r="BL5" s="104">
        <f t="shared" si="6"/>
        <v>46022</v>
      </c>
      <c r="BM5" s="104">
        <f t="shared" si="6"/>
        <v>46053</v>
      </c>
      <c r="BN5" s="104">
        <f t="shared" si="6"/>
        <v>46081</v>
      </c>
      <c r="BO5" s="104">
        <f t="shared" si="6"/>
        <v>46112</v>
      </c>
      <c r="BP5" s="104">
        <f t="shared" si="6"/>
        <v>46142</v>
      </c>
      <c r="BQ5" s="104">
        <f t="shared" si="6"/>
        <v>46173</v>
      </c>
      <c r="BR5" s="104">
        <f t="shared" si="6"/>
        <v>46203</v>
      </c>
      <c r="BS5" s="104">
        <f t="shared" si="6"/>
        <v>46234</v>
      </c>
      <c r="BT5" s="104">
        <f t="shared" si="6"/>
        <v>46265</v>
      </c>
      <c r="BU5" s="104">
        <f t="shared" si="6"/>
        <v>46295</v>
      </c>
      <c r="BV5" s="104">
        <f t="shared" si="6"/>
        <v>46326</v>
      </c>
      <c r="BW5" s="104">
        <f t="shared" si="6"/>
        <v>46356</v>
      </c>
      <c r="BX5" s="104">
        <f t="shared" si="6"/>
        <v>46387</v>
      </c>
      <c r="BY5" s="104">
        <f t="shared" si="6"/>
        <v>46418</v>
      </c>
      <c r="BZ5" s="104">
        <f t="shared" si="6"/>
        <v>46446</v>
      </c>
      <c r="CA5" s="104">
        <f t="shared" si="6"/>
        <v>46477</v>
      </c>
      <c r="CB5" s="104">
        <f t="shared" si="6"/>
        <v>46507</v>
      </c>
      <c r="CC5" s="104">
        <f t="shared" si="6"/>
        <v>46538</v>
      </c>
      <c r="CD5" s="104">
        <f t="shared" si="6"/>
        <v>46568</v>
      </c>
      <c r="CE5" s="110"/>
      <c r="CF5" s="110"/>
    </row>
    <row r="6" spans="1:84" ht="15" customHeight="1" outlineLevel="1" x14ac:dyDescent="0.25">
      <c r="A6" s="624"/>
      <c r="B6" s="624"/>
      <c r="C6" s="107"/>
      <c r="D6" s="115"/>
      <c r="E6" s="115" t="s">
        <v>218</v>
      </c>
      <c r="F6" s="116" t="s">
        <v>219</v>
      </c>
      <c r="G6" s="117" t="s">
        <v>220</v>
      </c>
      <c r="H6" s="118">
        <f>2780/1000</f>
        <v>2.78</v>
      </c>
      <c r="I6" s="119">
        <f t="shared" ref="I6:N6" si="7">H6*(I8)</f>
        <v>2.8355999999999999</v>
      </c>
      <c r="J6" s="119">
        <f t="shared" si="7"/>
        <v>2.920668</v>
      </c>
      <c r="K6" s="119">
        <f t="shared" si="7"/>
        <v>3.0374947200000002</v>
      </c>
      <c r="L6" s="119">
        <f t="shared" si="7"/>
        <v>3.1893694560000005</v>
      </c>
      <c r="M6" s="119">
        <f t="shared" si="7"/>
        <v>3.3807316233600009</v>
      </c>
      <c r="N6" s="119">
        <f t="shared" si="7"/>
        <v>3.6173828369952012</v>
      </c>
      <c r="O6" s="108"/>
      <c r="P6" s="120"/>
      <c r="Q6" s="120"/>
      <c r="R6" s="120"/>
      <c r="S6" s="120"/>
      <c r="T6" s="120"/>
      <c r="U6" s="120"/>
      <c r="V6" s="120"/>
      <c r="W6" s="120"/>
      <c r="X6" s="120"/>
      <c r="Y6" s="120"/>
      <c r="Z6" s="120"/>
      <c r="AA6" s="120"/>
      <c r="AB6" s="120"/>
      <c r="AC6" s="120"/>
      <c r="AD6" s="120"/>
      <c r="AE6" s="120"/>
      <c r="AF6" s="120"/>
      <c r="AG6" s="120"/>
      <c r="AH6" s="120"/>
      <c r="AI6" s="120"/>
      <c r="AJ6" s="120"/>
      <c r="AK6" s="120"/>
      <c r="AL6" s="120"/>
      <c r="AM6" s="120"/>
      <c r="AN6" s="120"/>
      <c r="AO6" s="120"/>
      <c r="AP6" s="120"/>
      <c r="AQ6" s="120"/>
      <c r="AR6" s="120"/>
      <c r="AS6" s="120"/>
      <c r="AT6" s="120"/>
      <c r="AU6" s="120"/>
      <c r="AV6" s="120"/>
      <c r="AW6" s="120"/>
      <c r="AX6" s="120"/>
      <c r="AY6" s="120"/>
      <c r="AZ6" s="120"/>
      <c r="BA6" s="120"/>
      <c r="BB6" s="120"/>
      <c r="BC6" s="120"/>
      <c r="BD6" s="120"/>
      <c r="BE6" s="120"/>
      <c r="BF6" s="120"/>
      <c r="BG6" s="120"/>
      <c r="BH6" s="120"/>
      <c r="BI6" s="120"/>
      <c r="BJ6" s="120"/>
      <c r="BK6" s="120"/>
      <c r="BL6" s="120"/>
      <c r="BM6" s="120"/>
      <c r="BN6" s="120"/>
      <c r="BO6" s="120"/>
      <c r="BP6" s="120"/>
      <c r="BQ6" s="120"/>
      <c r="BR6" s="120"/>
      <c r="BS6" s="120"/>
      <c r="BT6" s="120"/>
      <c r="BU6" s="120"/>
      <c r="BV6" s="120"/>
      <c r="BW6" s="120"/>
      <c r="BX6" s="120"/>
      <c r="BY6" s="120"/>
      <c r="BZ6" s="120"/>
      <c r="CA6" s="120"/>
      <c r="CB6" s="120"/>
      <c r="CC6" s="120"/>
      <c r="CD6" s="120"/>
      <c r="CE6" s="108"/>
      <c r="CF6" s="108"/>
    </row>
    <row r="7" spans="1:84" ht="15" customHeight="1" outlineLevel="1" x14ac:dyDescent="0.25">
      <c r="A7" s="624"/>
      <c r="B7" s="624"/>
      <c r="C7" s="107"/>
      <c r="D7" s="115"/>
      <c r="E7" s="115" t="s">
        <v>218</v>
      </c>
      <c r="F7" s="116" t="s">
        <v>219</v>
      </c>
      <c r="G7" s="117" t="s">
        <v>221</v>
      </c>
      <c r="H7" s="118">
        <v>2850</v>
      </c>
      <c r="I7" s="119">
        <v>2900</v>
      </c>
      <c r="J7" s="119">
        <v>2950</v>
      </c>
      <c r="K7" s="119">
        <v>2980</v>
      </c>
      <c r="L7" s="119">
        <v>2980</v>
      </c>
      <c r="M7" s="119">
        <v>2980</v>
      </c>
      <c r="N7" s="119">
        <v>2980</v>
      </c>
      <c r="O7" s="108"/>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08"/>
      <c r="CF7" s="108"/>
    </row>
    <row r="8" spans="1:84" ht="15" customHeight="1" outlineLevel="1" x14ac:dyDescent="0.25">
      <c r="A8" s="624"/>
      <c r="B8" s="624"/>
      <c r="C8" s="107"/>
      <c r="D8" s="115"/>
      <c r="E8" s="117" t="s">
        <v>222</v>
      </c>
      <c r="F8" s="116" t="s">
        <v>223</v>
      </c>
      <c r="G8" s="117"/>
      <c r="H8" s="118"/>
      <c r="I8" s="119">
        <v>1.02</v>
      </c>
      <c r="J8" s="119">
        <f t="shared" ref="J8:N8" si="8">I8+0.01</f>
        <v>1.03</v>
      </c>
      <c r="K8" s="119">
        <f t="shared" si="8"/>
        <v>1.04</v>
      </c>
      <c r="L8" s="119">
        <f t="shared" si="8"/>
        <v>1.05</v>
      </c>
      <c r="M8" s="119">
        <f t="shared" si="8"/>
        <v>1.06</v>
      </c>
      <c r="N8" s="119">
        <f t="shared" si="8"/>
        <v>1.07</v>
      </c>
      <c r="O8" s="108"/>
      <c r="P8" s="120"/>
      <c r="Q8" s="120"/>
      <c r="R8" s="120"/>
      <c r="S8" s="120"/>
      <c r="T8" s="120"/>
      <c r="U8" s="120"/>
      <c r="V8" s="120"/>
      <c r="W8" s="120"/>
      <c r="X8" s="120"/>
      <c r="Y8" s="120"/>
      <c r="Z8" s="120"/>
      <c r="AA8" s="120"/>
      <c r="AB8" s="120"/>
      <c r="AC8" s="120"/>
      <c r="AD8" s="120"/>
      <c r="AE8" s="120"/>
      <c r="AF8" s="120"/>
      <c r="AG8" s="120"/>
      <c r="AH8" s="120"/>
      <c r="AI8" s="120"/>
      <c r="AJ8" s="120"/>
      <c r="AK8" s="120"/>
      <c r="AL8" s="120"/>
      <c r="AM8" s="120"/>
      <c r="AN8" s="120"/>
      <c r="AO8" s="120"/>
      <c r="AP8" s="120"/>
      <c r="AQ8" s="120"/>
      <c r="AR8" s="120"/>
      <c r="AS8" s="120"/>
      <c r="AT8" s="120"/>
      <c r="AU8" s="120"/>
      <c r="AV8" s="120"/>
      <c r="AW8" s="120"/>
      <c r="AX8" s="120"/>
      <c r="AY8" s="120"/>
      <c r="AZ8" s="120"/>
      <c r="BA8" s="120"/>
      <c r="BB8" s="120"/>
      <c r="BC8" s="120"/>
      <c r="BD8" s="120"/>
      <c r="BE8" s="120"/>
      <c r="BF8" s="120"/>
      <c r="BG8" s="120"/>
      <c r="BH8" s="120"/>
      <c r="BI8" s="120"/>
      <c r="BJ8" s="120"/>
      <c r="BK8" s="120"/>
      <c r="BL8" s="120"/>
      <c r="BM8" s="120"/>
      <c r="BN8" s="120"/>
      <c r="BO8" s="120"/>
      <c r="BP8" s="120"/>
      <c r="BQ8" s="120"/>
      <c r="BR8" s="120"/>
      <c r="BS8" s="120"/>
      <c r="BT8" s="120"/>
      <c r="BU8" s="120"/>
      <c r="BV8" s="120"/>
      <c r="BW8" s="120"/>
      <c r="BX8" s="120"/>
      <c r="BY8" s="120"/>
      <c r="BZ8" s="120"/>
      <c r="CA8" s="120"/>
      <c r="CB8" s="120"/>
      <c r="CC8" s="120"/>
      <c r="CD8" s="120"/>
      <c r="CE8" s="108"/>
      <c r="CF8" s="108"/>
    </row>
    <row r="9" spans="1:84" ht="15" customHeight="1" outlineLevel="1" x14ac:dyDescent="0.25">
      <c r="A9" s="624"/>
      <c r="B9" s="624"/>
      <c r="C9" s="107"/>
      <c r="D9" s="115"/>
      <c r="E9" s="116" t="s">
        <v>224</v>
      </c>
      <c r="F9" s="121" t="s">
        <v>225</v>
      </c>
      <c r="G9" s="117" t="s">
        <v>226</v>
      </c>
      <c r="H9" s="122">
        <f>'IMF Data'!J18/100</f>
        <v>7.6260000000000008E-2</v>
      </c>
      <c r="I9" s="122">
        <f>'IMF Data'!K18/100</f>
        <v>7.0000000000000007E-2</v>
      </c>
      <c r="J9" s="122">
        <f>'IMF Data'!L18/100</f>
        <v>6.7900000000000002E-2</v>
      </c>
      <c r="K9" s="122">
        <f>'IMF Data'!M18/100</f>
        <v>6.7510000000000001E-2</v>
      </c>
      <c r="L9" s="122">
        <f t="shared" ref="L9:N9" si="9">K9</f>
        <v>6.7510000000000001E-2</v>
      </c>
      <c r="M9" s="123">
        <f t="shared" si="9"/>
        <v>6.7510000000000001E-2</v>
      </c>
      <c r="N9" s="123">
        <f t="shared" si="9"/>
        <v>6.7510000000000001E-2</v>
      </c>
      <c r="O9" s="108"/>
      <c r="P9" s="123"/>
      <c r="Q9" s="123"/>
      <c r="R9" s="123"/>
      <c r="S9" s="123"/>
      <c r="T9" s="123"/>
      <c r="U9" s="123"/>
      <c r="V9" s="123"/>
      <c r="W9" s="123"/>
      <c r="X9" s="123"/>
      <c r="Y9" s="123"/>
      <c r="Z9" s="123"/>
      <c r="AA9" s="123"/>
      <c r="AB9" s="123"/>
      <c r="AC9" s="123"/>
      <c r="AD9" s="123"/>
      <c r="AE9" s="123"/>
      <c r="AF9" s="123"/>
      <c r="AG9" s="123"/>
      <c r="AH9" s="123"/>
      <c r="AI9" s="123"/>
      <c r="AJ9" s="123"/>
      <c r="AK9" s="123"/>
      <c r="AL9" s="123"/>
      <c r="AM9" s="123"/>
      <c r="AN9" s="123"/>
      <c r="AO9" s="123"/>
      <c r="AP9" s="123"/>
      <c r="AQ9" s="123"/>
      <c r="AR9" s="123"/>
      <c r="AS9" s="123"/>
      <c r="AT9" s="123"/>
      <c r="AU9" s="123"/>
      <c r="AV9" s="123"/>
      <c r="AW9" s="123"/>
      <c r="AX9" s="123"/>
      <c r="AY9" s="123"/>
      <c r="AZ9" s="123"/>
      <c r="BA9" s="123"/>
      <c r="BB9" s="123"/>
      <c r="BC9" s="123"/>
      <c r="BD9" s="123"/>
      <c r="BE9" s="123"/>
      <c r="BF9" s="123"/>
      <c r="BG9" s="123"/>
      <c r="BH9" s="123"/>
      <c r="BI9" s="123"/>
      <c r="BJ9" s="123"/>
      <c r="BK9" s="123"/>
      <c r="BL9" s="123"/>
      <c r="BM9" s="123"/>
      <c r="BN9" s="123"/>
      <c r="BO9" s="123"/>
      <c r="BP9" s="123"/>
      <c r="BQ9" s="123"/>
      <c r="BR9" s="123"/>
      <c r="BS9" s="123"/>
      <c r="BT9" s="123"/>
      <c r="BU9" s="123"/>
      <c r="BV9" s="123"/>
      <c r="BW9" s="123"/>
      <c r="BX9" s="123"/>
      <c r="BY9" s="123"/>
      <c r="BZ9" s="123"/>
      <c r="CA9" s="123"/>
      <c r="CB9" s="123"/>
      <c r="CC9" s="123"/>
      <c r="CD9" s="123"/>
      <c r="CE9" s="108"/>
      <c r="CF9" s="108"/>
    </row>
    <row r="10" spans="1:84" ht="15" customHeight="1" outlineLevel="1" x14ac:dyDescent="0.25">
      <c r="A10" s="624"/>
      <c r="B10" s="624"/>
      <c r="C10" s="107"/>
      <c r="D10" s="115"/>
      <c r="E10" s="116" t="s">
        <v>227</v>
      </c>
      <c r="F10" s="121" t="s">
        <v>228</v>
      </c>
      <c r="G10" s="117" t="s">
        <v>226</v>
      </c>
      <c r="H10" s="122">
        <f t="shared" ref="H10:J10" si="10">H9</f>
        <v>7.6260000000000008E-2</v>
      </c>
      <c r="I10" s="122">
        <f t="shared" si="10"/>
        <v>7.0000000000000007E-2</v>
      </c>
      <c r="J10" s="122">
        <f t="shared" si="10"/>
        <v>6.7900000000000002E-2</v>
      </c>
      <c r="K10" s="122">
        <f t="shared" ref="K10:N10" si="11">J10</f>
        <v>6.7900000000000002E-2</v>
      </c>
      <c r="L10" s="122">
        <f t="shared" si="11"/>
        <v>6.7900000000000002E-2</v>
      </c>
      <c r="M10" s="122">
        <f t="shared" si="11"/>
        <v>6.7900000000000002E-2</v>
      </c>
      <c r="N10" s="122">
        <f t="shared" si="11"/>
        <v>6.7900000000000002E-2</v>
      </c>
      <c r="O10" s="108"/>
      <c r="P10" s="123"/>
      <c r="Q10" s="123"/>
      <c r="R10" s="123"/>
      <c r="S10" s="123"/>
      <c r="T10" s="123"/>
      <c r="U10" s="123"/>
      <c r="V10" s="123"/>
      <c r="W10" s="123"/>
      <c r="X10" s="123"/>
      <c r="Y10" s="123"/>
      <c r="Z10" s="123"/>
      <c r="AA10" s="123"/>
      <c r="AB10" s="123"/>
      <c r="AC10" s="123"/>
      <c r="AD10" s="123"/>
      <c r="AE10" s="123"/>
      <c r="AF10" s="123"/>
      <c r="AG10" s="123"/>
      <c r="AH10" s="123"/>
      <c r="AI10" s="123"/>
      <c r="AJ10" s="123"/>
      <c r="AK10" s="123"/>
      <c r="AL10" s="123"/>
      <c r="AM10" s="123"/>
      <c r="AN10" s="123"/>
      <c r="AO10" s="123"/>
      <c r="AP10" s="123"/>
      <c r="AQ10" s="123"/>
      <c r="AR10" s="123"/>
      <c r="AS10" s="123"/>
      <c r="AT10" s="123"/>
      <c r="AU10" s="123"/>
      <c r="AV10" s="123"/>
      <c r="AW10" s="123"/>
      <c r="AX10" s="123"/>
      <c r="AY10" s="123"/>
      <c r="AZ10" s="123"/>
      <c r="BA10" s="123"/>
      <c r="BB10" s="123"/>
      <c r="BC10" s="123"/>
      <c r="BD10" s="123"/>
      <c r="BE10" s="123"/>
      <c r="BF10" s="123"/>
      <c r="BG10" s="123"/>
      <c r="BH10" s="123"/>
      <c r="BI10" s="123"/>
      <c r="BJ10" s="123"/>
      <c r="BK10" s="123"/>
      <c r="BL10" s="123"/>
      <c r="BM10" s="123"/>
      <c r="BN10" s="123"/>
      <c r="BO10" s="123"/>
      <c r="BP10" s="123"/>
      <c r="BQ10" s="123"/>
      <c r="BR10" s="123"/>
      <c r="BS10" s="123"/>
      <c r="BT10" s="123"/>
      <c r="BU10" s="123"/>
      <c r="BV10" s="123"/>
      <c r="BW10" s="123"/>
      <c r="BX10" s="123"/>
      <c r="BY10" s="123"/>
      <c r="BZ10" s="123"/>
      <c r="CA10" s="123"/>
      <c r="CB10" s="123"/>
      <c r="CC10" s="123"/>
      <c r="CD10" s="123"/>
      <c r="CE10" s="108"/>
      <c r="CF10" s="108"/>
    </row>
    <row r="11" spans="1:84" ht="15" customHeight="1" outlineLevel="1" x14ac:dyDescent="0.25">
      <c r="A11" s="624"/>
      <c r="B11" s="624"/>
      <c r="C11" s="107"/>
      <c r="D11" s="115"/>
      <c r="E11" s="116" t="s">
        <v>229</v>
      </c>
      <c r="F11" s="116" t="s">
        <v>230</v>
      </c>
      <c r="G11" s="117" t="s">
        <v>226</v>
      </c>
      <c r="H11" s="122">
        <f>'IMF Data'!J3/100</f>
        <v>4.9210000000000004E-2</v>
      </c>
      <c r="I11" s="123">
        <f>H11</f>
        <v>4.9210000000000004E-2</v>
      </c>
      <c r="J11" s="123">
        <f>'IMF Data'!K3/100</f>
        <v>5.042E-2</v>
      </c>
      <c r="K11" s="123">
        <f>'IMF Data'!L3/100</f>
        <v>5.194E-2</v>
      </c>
      <c r="L11" s="123">
        <f>'IMF Data'!M3/100</f>
        <v>5.7009999999999998E-2</v>
      </c>
      <c r="M11" s="123">
        <f t="shared" ref="M11:N11" si="12">L11</f>
        <v>5.7009999999999998E-2</v>
      </c>
      <c r="N11" s="123">
        <f t="shared" si="12"/>
        <v>5.7009999999999998E-2</v>
      </c>
      <c r="O11" s="108"/>
      <c r="P11" s="123"/>
      <c r="Q11" s="123"/>
      <c r="R11" s="123"/>
      <c r="S11" s="123"/>
      <c r="T11" s="123"/>
      <c r="U11" s="123"/>
      <c r="V11" s="123"/>
      <c r="W11" s="123"/>
      <c r="X11" s="123"/>
      <c r="Y11" s="123"/>
      <c r="Z11" s="123"/>
      <c r="AA11" s="123"/>
      <c r="AB11" s="123"/>
      <c r="AC11" s="123"/>
      <c r="AD11" s="123"/>
      <c r="AE11" s="123"/>
      <c r="AF11" s="123"/>
      <c r="AG11" s="123"/>
      <c r="AH11" s="123"/>
      <c r="AI11" s="123"/>
      <c r="AJ11" s="123"/>
      <c r="AK11" s="123"/>
      <c r="AL11" s="123"/>
      <c r="AM11" s="123"/>
      <c r="AN11" s="123"/>
      <c r="AO11" s="123"/>
      <c r="AP11" s="123"/>
      <c r="AQ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c r="BQ11" s="123"/>
      <c r="BR11" s="123"/>
      <c r="BS11" s="123"/>
      <c r="BT11" s="123"/>
      <c r="BU11" s="123"/>
      <c r="BV11" s="123"/>
      <c r="BW11" s="123"/>
      <c r="BX11" s="123"/>
      <c r="BY11" s="123"/>
      <c r="BZ11" s="123"/>
      <c r="CA11" s="123"/>
      <c r="CB11" s="123"/>
      <c r="CC11" s="123"/>
      <c r="CD11" s="123"/>
      <c r="CE11" s="108"/>
      <c r="CF11" s="108"/>
    </row>
    <row r="12" spans="1:84" ht="15" customHeight="1" outlineLevel="1" x14ac:dyDescent="0.25">
      <c r="A12" s="624"/>
      <c r="B12" s="624"/>
      <c r="C12" s="107"/>
      <c r="D12" s="115"/>
      <c r="E12" s="116" t="s">
        <v>231</v>
      </c>
      <c r="F12" s="116" t="s">
        <v>232</v>
      </c>
      <c r="G12" s="117" t="s">
        <v>233</v>
      </c>
      <c r="H12" s="124">
        <f>+I12</f>
        <v>0</v>
      </c>
      <c r="I12" s="125">
        <f t="shared" ref="I12:N12" si="13">I32*25</f>
        <v>0</v>
      </c>
      <c r="J12" s="125">
        <f t="shared" si="13"/>
        <v>5711325</v>
      </c>
      <c r="K12" s="125">
        <f t="shared" si="13"/>
        <v>16741500</v>
      </c>
      <c r="L12" s="125">
        <f t="shared" si="13"/>
        <v>20270000</v>
      </c>
      <c r="M12" s="125">
        <f t="shared" si="13"/>
        <v>22355000</v>
      </c>
      <c r="N12" s="125">
        <f t="shared" si="13"/>
        <v>24075000</v>
      </c>
      <c r="O12" s="108"/>
      <c r="P12" s="123"/>
      <c r="Q12" s="123"/>
      <c r="R12" s="123"/>
      <c r="S12" s="123"/>
      <c r="T12" s="123"/>
      <c r="U12" s="123"/>
      <c r="V12" s="123"/>
      <c r="W12" s="123"/>
      <c r="X12" s="123"/>
      <c r="Y12" s="123"/>
      <c r="Z12" s="123"/>
      <c r="AA12" s="123"/>
      <c r="AB12" s="123"/>
      <c r="AC12" s="123"/>
      <c r="AD12" s="123"/>
      <c r="AE12" s="123"/>
      <c r="AF12" s="123"/>
      <c r="AG12" s="123"/>
      <c r="AH12" s="123"/>
      <c r="AI12" s="123"/>
      <c r="AJ12" s="123"/>
      <c r="AK12" s="123"/>
      <c r="AL12" s="123"/>
      <c r="AM12" s="123"/>
      <c r="AN12" s="123"/>
      <c r="AO12" s="123"/>
      <c r="AP12" s="123"/>
      <c r="AQ12" s="123"/>
      <c r="AR12" s="123"/>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c r="BX12" s="123"/>
      <c r="BY12" s="123"/>
      <c r="BZ12" s="123"/>
      <c r="CA12" s="123"/>
      <c r="CB12" s="123"/>
      <c r="CC12" s="123"/>
      <c r="CD12" s="123"/>
      <c r="CE12" s="108"/>
      <c r="CF12" s="108"/>
    </row>
    <row r="13" spans="1:84" ht="15" customHeight="1" x14ac:dyDescent="0.25">
      <c r="A13" s="624"/>
      <c r="B13" s="624"/>
      <c r="C13" s="126"/>
      <c r="D13" s="127"/>
      <c r="E13" s="126"/>
      <c r="F13" s="126"/>
      <c r="G13" s="106"/>
      <c r="H13" s="128"/>
      <c r="I13" s="129"/>
      <c r="J13" s="129"/>
      <c r="K13" s="129"/>
      <c r="L13" s="129"/>
      <c r="M13" s="129"/>
      <c r="N13" s="129"/>
      <c r="O13" s="127"/>
      <c r="P13" s="130"/>
      <c r="Q13" s="130"/>
      <c r="R13" s="130"/>
      <c r="S13" s="130"/>
      <c r="T13" s="130"/>
      <c r="U13" s="130"/>
      <c r="V13" s="130"/>
      <c r="W13" s="130"/>
      <c r="X13" s="130"/>
      <c r="Y13" s="130"/>
      <c r="Z13" s="130"/>
      <c r="AA13" s="130"/>
      <c r="AB13" s="130"/>
      <c r="AC13" s="130"/>
      <c r="AD13" s="130"/>
      <c r="AE13" s="130"/>
      <c r="AF13" s="130"/>
      <c r="AG13" s="130"/>
      <c r="AH13" s="130"/>
      <c r="AI13" s="130"/>
      <c r="AJ13" s="130"/>
      <c r="AK13" s="130"/>
      <c r="AL13" s="130"/>
      <c r="AM13" s="130"/>
      <c r="AN13" s="127"/>
      <c r="AO13" s="127"/>
      <c r="AP13" s="127"/>
      <c r="AQ13" s="127"/>
      <c r="AR13" s="127"/>
      <c r="AS13" s="127"/>
      <c r="AT13" s="127"/>
      <c r="AU13" s="127"/>
      <c r="AV13" s="127"/>
      <c r="AW13" s="127"/>
      <c r="AX13" s="127"/>
      <c r="AY13" s="127"/>
      <c r="AZ13" s="127"/>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c r="BX13" s="127"/>
      <c r="BY13" s="127"/>
      <c r="BZ13" s="127"/>
      <c r="CA13" s="127"/>
      <c r="CB13" s="127"/>
      <c r="CC13" s="127"/>
      <c r="CD13" s="127"/>
      <c r="CE13" s="127"/>
      <c r="CF13" s="127"/>
    </row>
    <row r="14" spans="1:84" ht="16.5" customHeight="1" x14ac:dyDescent="0.25">
      <c r="A14" s="624"/>
      <c r="B14" s="624"/>
      <c r="C14" s="105"/>
      <c r="D14" s="131" t="s">
        <v>234</v>
      </c>
      <c r="E14" s="132"/>
      <c r="F14" s="132" t="s">
        <v>235</v>
      </c>
      <c r="G14" s="133" t="str">
        <f t="shared" ref="G14:H14" si="14">G5</f>
        <v>Хэмжих нэгж</v>
      </c>
      <c r="H14" s="113">
        <f t="shared" si="14"/>
        <v>44531</v>
      </c>
      <c r="I14" s="134"/>
      <c r="J14" s="135"/>
      <c r="K14" s="136"/>
      <c r="L14" s="137"/>
      <c r="M14" s="138"/>
      <c r="N14" s="138"/>
      <c r="O14" s="138"/>
      <c r="P14" s="138"/>
      <c r="Q14" s="138"/>
      <c r="R14" s="138"/>
      <c r="S14" s="138"/>
      <c r="T14" s="138"/>
      <c r="U14" s="138"/>
      <c r="V14" s="138"/>
      <c r="W14" s="138"/>
      <c r="X14" s="138"/>
      <c r="Y14" s="138"/>
      <c r="Z14" s="138"/>
      <c r="AA14" s="138"/>
      <c r="AB14" s="138"/>
      <c r="AC14" s="138"/>
      <c r="AD14" s="138"/>
      <c r="AE14" s="138"/>
      <c r="AF14" s="138"/>
      <c r="AG14" s="138"/>
      <c r="AH14" s="138"/>
      <c r="AI14" s="138"/>
      <c r="AJ14" s="138"/>
      <c r="AK14" s="138"/>
      <c r="AL14" s="138"/>
      <c r="AM14" s="138"/>
      <c r="AN14" s="138"/>
      <c r="AO14" s="138"/>
      <c r="AP14" s="138"/>
      <c r="AQ14" s="138"/>
      <c r="AR14" s="138"/>
      <c r="AS14" s="138"/>
      <c r="AT14" s="138"/>
      <c r="AU14" s="138"/>
      <c r="AV14" s="138"/>
      <c r="AW14" s="138"/>
      <c r="AX14" s="138"/>
      <c r="AY14" s="138"/>
      <c r="AZ14" s="138"/>
      <c r="BA14" s="138"/>
      <c r="BB14" s="138"/>
      <c r="BC14" s="138"/>
      <c r="BD14" s="138"/>
      <c r="BE14" s="138"/>
      <c r="BF14" s="138"/>
      <c r="BG14" s="138"/>
      <c r="BH14" s="138"/>
      <c r="BI14" s="138"/>
      <c r="BJ14" s="138"/>
      <c r="BK14" s="138"/>
      <c r="BL14" s="138"/>
      <c r="BM14" s="138"/>
      <c r="BN14" s="138"/>
      <c r="BO14" s="138"/>
      <c r="BP14" s="138"/>
      <c r="BQ14" s="138"/>
      <c r="BR14" s="138"/>
      <c r="BS14" s="138"/>
      <c r="BT14" s="138"/>
      <c r="BU14" s="138"/>
      <c r="BV14" s="138"/>
      <c r="BW14" s="138"/>
      <c r="BX14" s="138"/>
      <c r="BY14" s="138"/>
      <c r="BZ14" s="138"/>
      <c r="CA14" s="138"/>
      <c r="CB14" s="138"/>
      <c r="CC14" s="138"/>
      <c r="CD14" s="138"/>
      <c r="CE14" s="138"/>
      <c r="CF14" s="138"/>
    </row>
    <row r="15" spans="1:84" ht="15" customHeight="1" outlineLevel="1" x14ac:dyDescent="0.25">
      <c r="A15" s="624"/>
      <c r="B15" s="624"/>
      <c r="C15" s="107"/>
      <c r="D15" s="115"/>
      <c r="E15" s="116" t="s">
        <v>236</v>
      </c>
      <c r="F15" s="116" t="s">
        <v>237</v>
      </c>
      <c r="G15" s="117" t="s">
        <v>226</v>
      </c>
      <c r="H15" s="122">
        <v>0.1</v>
      </c>
      <c r="I15" s="106"/>
      <c r="J15" s="107"/>
      <c r="K15" s="108"/>
      <c r="L15" s="108"/>
      <c r="M15" s="108"/>
      <c r="N15" s="108"/>
      <c r="O15" s="108"/>
      <c r="P15" s="108"/>
      <c r="Q15" s="108"/>
      <c r="R15" s="108"/>
      <c r="S15" s="108"/>
      <c r="T15" s="108"/>
      <c r="U15" s="108"/>
      <c r="V15" s="108"/>
      <c r="W15" s="108"/>
      <c r="X15" s="108"/>
      <c r="Y15" s="108"/>
      <c r="Z15" s="108"/>
      <c r="AA15" s="108"/>
      <c r="AB15" s="108"/>
      <c r="AC15" s="108"/>
      <c r="AD15" s="108"/>
      <c r="AE15" s="108"/>
      <c r="AF15" s="108"/>
      <c r="AG15" s="108"/>
      <c r="AH15" s="108"/>
      <c r="AI15" s="108"/>
      <c r="AJ15" s="108"/>
      <c r="AK15" s="108"/>
      <c r="AL15" s="108"/>
      <c r="AM15" s="108"/>
      <c r="AN15" s="108"/>
      <c r="AO15" s="108"/>
      <c r="AP15" s="108"/>
      <c r="AQ15" s="108"/>
      <c r="AR15" s="108"/>
      <c r="AS15" s="108"/>
      <c r="AT15" s="108"/>
      <c r="AU15" s="108"/>
      <c r="AV15" s="108"/>
      <c r="AW15" s="108"/>
      <c r="AX15" s="108"/>
      <c r="AY15" s="108"/>
      <c r="AZ15" s="108"/>
      <c r="BA15" s="108"/>
      <c r="BB15" s="108"/>
      <c r="BC15" s="108"/>
      <c r="BD15" s="108"/>
      <c r="BE15" s="108"/>
      <c r="BF15" s="108"/>
      <c r="BG15" s="108"/>
      <c r="BH15" s="108"/>
      <c r="BI15" s="108"/>
      <c r="BJ15" s="108"/>
      <c r="BK15" s="108"/>
      <c r="BL15" s="108"/>
      <c r="BM15" s="108"/>
      <c r="BN15" s="108"/>
      <c r="BO15" s="108"/>
      <c r="BP15" s="108"/>
      <c r="BQ15" s="108"/>
      <c r="BR15" s="108"/>
      <c r="BS15" s="108"/>
      <c r="BT15" s="108"/>
      <c r="BU15" s="108"/>
      <c r="BV15" s="108"/>
      <c r="BW15" s="108"/>
      <c r="BX15" s="108"/>
      <c r="BY15" s="108"/>
      <c r="BZ15" s="108"/>
      <c r="CA15" s="108"/>
      <c r="CB15" s="108"/>
      <c r="CC15" s="108"/>
      <c r="CD15" s="108"/>
      <c r="CE15" s="108"/>
      <c r="CF15" s="108"/>
    </row>
    <row r="16" spans="1:84" ht="15" customHeight="1" outlineLevel="1" x14ac:dyDescent="0.25">
      <c r="A16" s="624"/>
      <c r="B16" s="624"/>
      <c r="C16" s="107"/>
      <c r="D16" s="115"/>
      <c r="E16" s="116" t="s">
        <v>238</v>
      </c>
      <c r="F16" s="116" t="s">
        <v>239</v>
      </c>
      <c r="G16" s="117" t="s">
        <v>226</v>
      </c>
      <c r="H16" s="122">
        <v>0.25</v>
      </c>
      <c r="I16" s="106"/>
      <c r="J16" s="107"/>
      <c r="K16" s="107"/>
      <c r="L16" s="108"/>
      <c r="M16" s="108"/>
      <c r="N16" s="108"/>
      <c r="O16" s="108"/>
      <c r="P16" s="108"/>
      <c r="Q16" s="108"/>
      <c r="R16" s="108"/>
      <c r="S16" s="108"/>
      <c r="T16" s="108"/>
      <c r="U16" s="108"/>
      <c r="V16" s="108"/>
      <c r="W16" s="108"/>
      <c r="X16" s="108"/>
      <c r="Y16" s="108"/>
      <c r="Z16" s="108"/>
      <c r="AA16" s="108"/>
      <c r="AB16" s="108"/>
      <c r="AC16" s="108"/>
      <c r="AD16" s="108"/>
      <c r="AE16" s="108"/>
      <c r="AF16" s="108"/>
      <c r="AG16" s="108"/>
      <c r="AH16" s="108"/>
      <c r="AI16" s="108"/>
      <c r="AJ16" s="108"/>
      <c r="AK16" s="108"/>
      <c r="AL16" s="108"/>
      <c r="AM16" s="108"/>
      <c r="AN16" s="108"/>
      <c r="AO16" s="108"/>
      <c r="AP16" s="108"/>
      <c r="AQ16" s="108"/>
      <c r="AR16" s="108"/>
      <c r="AS16" s="108"/>
      <c r="AT16" s="108"/>
      <c r="AU16" s="108"/>
      <c r="AV16" s="108"/>
      <c r="AW16" s="108"/>
      <c r="AX16" s="108"/>
      <c r="AY16" s="108"/>
      <c r="AZ16" s="108"/>
      <c r="BA16" s="108"/>
      <c r="BB16" s="108"/>
      <c r="BC16" s="108"/>
      <c r="BD16" s="108"/>
      <c r="BE16" s="108"/>
      <c r="BF16" s="108"/>
      <c r="BG16" s="108"/>
      <c r="BH16" s="108"/>
      <c r="BI16" s="108"/>
      <c r="BJ16" s="108"/>
      <c r="BK16" s="108"/>
      <c r="BL16" s="108"/>
      <c r="BM16" s="108"/>
      <c r="BN16" s="108"/>
      <c r="BO16" s="108"/>
      <c r="BP16" s="108"/>
      <c r="BQ16" s="108"/>
      <c r="BR16" s="108"/>
      <c r="BS16" s="108"/>
      <c r="BT16" s="108"/>
      <c r="BU16" s="108"/>
      <c r="BV16" s="108"/>
      <c r="BW16" s="108"/>
      <c r="BX16" s="108"/>
      <c r="BY16" s="108"/>
      <c r="BZ16" s="108"/>
      <c r="CA16" s="108"/>
      <c r="CB16" s="108"/>
      <c r="CC16" s="108"/>
      <c r="CD16" s="108"/>
      <c r="CE16" s="108"/>
      <c r="CF16" s="108"/>
    </row>
    <row r="17" spans="1:84" ht="15" customHeight="1" outlineLevel="1" x14ac:dyDescent="0.25">
      <c r="A17" s="624"/>
      <c r="B17" s="624"/>
      <c r="C17" s="107"/>
      <c r="D17" s="115"/>
      <c r="E17" s="116" t="s">
        <v>240</v>
      </c>
      <c r="F17" s="116" t="s">
        <v>241</v>
      </c>
      <c r="G17" s="117" t="s">
        <v>226</v>
      </c>
      <c r="H17" s="122">
        <v>0.125</v>
      </c>
      <c r="I17" s="106"/>
      <c r="J17" s="107"/>
      <c r="K17" s="107"/>
      <c r="L17" s="108"/>
      <c r="M17" s="108"/>
      <c r="N17" s="108"/>
      <c r="O17" s="108"/>
      <c r="P17" s="108"/>
      <c r="Q17" s="108"/>
      <c r="R17" s="108"/>
      <c r="S17" s="108"/>
      <c r="T17" s="108"/>
      <c r="U17" s="108"/>
      <c r="V17" s="108"/>
      <c r="W17" s="108"/>
      <c r="X17" s="108"/>
      <c r="Y17" s="108"/>
      <c r="Z17" s="108"/>
      <c r="AA17" s="108"/>
      <c r="AB17" s="108"/>
      <c r="AC17" s="108"/>
      <c r="AD17" s="108"/>
      <c r="AE17" s="108"/>
      <c r="AF17" s="108"/>
      <c r="AG17" s="108"/>
      <c r="AH17" s="108"/>
      <c r="AI17" s="108"/>
      <c r="AJ17" s="108"/>
      <c r="AK17" s="108"/>
      <c r="AL17" s="108"/>
      <c r="AM17" s="108"/>
      <c r="AN17" s="108"/>
      <c r="AO17" s="108"/>
      <c r="AP17" s="108"/>
      <c r="AQ17" s="108"/>
      <c r="AR17" s="108"/>
      <c r="AS17" s="108"/>
      <c r="AT17" s="108"/>
      <c r="AU17" s="108"/>
      <c r="AV17" s="108"/>
      <c r="AW17" s="108"/>
      <c r="AX17" s="108"/>
      <c r="AY17" s="108"/>
      <c r="AZ17" s="108"/>
      <c r="BA17" s="108"/>
      <c r="BB17" s="108"/>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c r="BY17" s="108"/>
      <c r="BZ17" s="108"/>
      <c r="CA17" s="108"/>
      <c r="CB17" s="108"/>
      <c r="CC17" s="108"/>
      <c r="CD17" s="108"/>
      <c r="CE17" s="108"/>
      <c r="CF17" s="108"/>
    </row>
    <row r="18" spans="1:84" ht="15" customHeight="1" outlineLevel="1" x14ac:dyDescent="0.25">
      <c r="A18" s="624"/>
      <c r="B18" s="624"/>
      <c r="C18" s="107"/>
      <c r="D18" s="115"/>
      <c r="E18" s="116" t="s">
        <v>242</v>
      </c>
      <c r="F18" s="116" t="s">
        <v>243</v>
      </c>
      <c r="G18" s="117" t="s">
        <v>226</v>
      </c>
      <c r="H18" s="122">
        <v>0.125</v>
      </c>
      <c r="I18" s="106"/>
      <c r="J18" s="107"/>
      <c r="K18" s="107"/>
      <c r="L18" s="108"/>
      <c r="M18" s="108"/>
      <c r="N18" s="108"/>
      <c r="O18" s="108"/>
      <c r="P18" s="108"/>
      <c r="Q18" s="108"/>
      <c r="R18" s="108"/>
      <c r="S18" s="108"/>
      <c r="T18" s="108"/>
      <c r="U18" s="108"/>
      <c r="V18" s="108"/>
      <c r="W18" s="108"/>
      <c r="X18" s="108"/>
      <c r="Y18" s="108"/>
      <c r="Z18" s="108"/>
      <c r="AA18" s="108"/>
      <c r="AB18" s="108"/>
      <c r="AC18" s="108"/>
      <c r="AD18" s="108"/>
      <c r="AE18" s="108"/>
      <c r="AF18" s="108"/>
      <c r="AG18" s="108"/>
      <c r="AH18" s="108"/>
      <c r="AI18" s="108"/>
      <c r="AJ18" s="108"/>
      <c r="AK18" s="108"/>
      <c r="AL18" s="108"/>
      <c r="AM18" s="108"/>
      <c r="AN18" s="108"/>
      <c r="AO18" s="108"/>
      <c r="AP18" s="108"/>
      <c r="AQ18" s="108"/>
      <c r="AR18" s="108"/>
      <c r="AS18" s="108"/>
      <c r="AT18" s="108"/>
      <c r="AU18" s="108"/>
      <c r="AV18" s="108"/>
      <c r="AW18" s="108"/>
      <c r="AX18" s="108"/>
      <c r="AY18" s="108"/>
      <c r="AZ18" s="108"/>
      <c r="BA18" s="108"/>
      <c r="BB18" s="108"/>
      <c r="BC18" s="108"/>
      <c r="BD18" s="108"/>
      <c r="BE18" s="108"/>
      <c r="BF18" s="108"/>
      <c r="BG18" s="108"/>
      <c r="BH18" s="108"/>
      <c r="BI18" s="108"/>
      <c r="BJ18" s="108"/>
      <c r="BK18" s="108"/>
      <c r="BL18" s="108"/>
      <c r="BM18" s="108"/>
      <c r="BN18" s="108"/>
      <c r="BO18" s="108"/>
      <c r="BP18" s="108"/>
      <c r="BQ18" s="108"/>
      <c r="BR18" s="108"/>
      <c r="BS18" s="108"/>
      <c r="BT18" s="108"/>
      <c r="BU18" s="108"/>
      <c r="BV18" s="108"/>
      <c r="BW18" s="108"/>
      <c r="BX18" s="108"/>
      <c r="BY18" s="108"/>
      <c r="BZ18" s="108"/>
      <c r="CA18" s="108"/>
      <c r="CB18" s="108"/>
      <c r="CC18" s="108"/>
      <c r="CD18" s="108"/>
      <c r="CE18" s="108"/>
      <c r="CF18" s="108"/>
    </row>
    <row r="19" spans="1:84" ht="15" customHeight="1" outlineLevel="1" x14ac:dyDescent="0.25">
      <c r="A19" s="624"/>
      <c r="B19" s="624"/>
      <c r="C19" s="107"/>
      <c r="D19" s="115"/>
      <c r="E19" s="116" t="s">
        <v>244</v>
      </c>
      <c r="F19" s="116" t="s">
        <v>245</v>
      </c>
      <c r="G19" s="117" t="s">
        <v>226</v>
      </c>
      <c r="H19" s="122">
        <v>0.1</v>
      </c>
      <c r="I19" s="106"/>
      <c r="J19" s="107"/>
      <c r="K19" s="107"/>
      <c r="L19" s="108"/>
      <c r="M19" s="108"/>
      <c r="N19" s="108"/>
      <c r="O19" s="108"/>
      <c r="P19" s="108"/>
      <c r="Q19" s="108"/>
      <c r="R19" s="108"/>
      <c r="S19" s="108"/>
      <c r="T19" s="108"/>
      <c r="U19" s="108"/>
      <c r="V19" s="108"/>
      <c r="W19" s="108"/>
      <c r="X19" s="108"/>
      <c r="Y19" s="108"/>
      <c r="Z19" s="108"/>
      <c r="AA19" s="108"/>
      <c r="AB19" s="108"/>
      <c r="AC19" s="108"/>
      <c r="AD19" s="108"/>
      <c r="AE19" s="108"/>
      <c r="AF19" s="108"/>
      <c r="AG19" s="108"/>
      <c r="AH19" s="108"/>
      <c r="AI19" s="108"/>
      <c r="AJ19" s="108"/>
      <c r="AK19" s="108"/>
      <c r="AL19" s="108"/>
      <c r="AM19" s="108"/>
      <c r="AN19" s="108"/>
      <c r="AO19" s="108"/>
      <c r="AP19" s="108"/>
      <c r="AQ19" s="108"/>
      <c r="AR19" s="108"/>
      <c r="AS19" s="108"/>
      <c r="AT19" s="108"/>
      <c r="AU19" s="108"/>
      <c r="AV19" s="108"/>
      <c r="AW19" s="108"/>
      <c r="AX19" s="108"/>
      <c r="AY19" s="108"/>
      <c r="AZ19" s="108"/>
      <c r="BA19" s="108"/>
      <c r="BB19" s="108"/>
      <c r="BC19" s="108"/>
      <c r="BD19" s="108"/>
      <c r="BE19" s="108"/>
      <c r="BF19" s="108"/>
      <c r="BG19" s="108"/>
      <c r="BH19" s="108"/>
      <c r="BI19" s="108"/>
      <c r="BJ19" s="108"/>
      <c r="BK19" s="108"/>
      <c r="BL19" s="108"/>
      <c r="BM19" s="108"/>
      <c r="BN19" s="108"/>
      <c r="BO19" s="108"/>
      <c r="BP19" s="108"/>
      <c r="BQ19" s="108"/>
      <c r="BR19" s="108"/>
      <c r="BS19" s="108"/>
      <c r="BT19" s="108"/>
      <c r="BU19" s="108"/>
      <c r="BV19" s="108"/>
      <c r="BW19" s="108"/>
      <c r="BX19" s="108"/>
      <c r="BY19" s="108"/>
      <c r="BZ19" s="108"/>
      <c r="CA19" s="108"/>
      <c r="CB19" s="108"/>
      <c r="CC19" s="108"/>
      <c r="CD19" s="108"/>
      <c r="CE19" s="108"/>
      <c r="CF19" s="108"/>
    </row>
    <row r="20" spans="1:84" ht="15" customHeight="1" outlineLevel="1" x14ac:dyDescent="0.25">
      <c r="A20" s="624"/>
      <c r="B20" s="624"/>
      <c r="C20" s="107"/>
      <c r="D20" s="115"/>
      <c r="E20" s="115" t="s">
        <v>246</v>
      </c>
      <c r="F20" s="116" t="s">
        <v>247</v>
      </c>
      <c r="G20" s="117" t="s">
        <v>226</v>
      </c>
      <c r="H20" s="122">
        <v>0.1</v>
      </c>
      <c r="I20" s="106"/>
      <c r="J20" s="107"/>
      <c r="K20" s="107"/>
      <c r="L20" s="108"/>
      <c r="M20" s="108"/>
      <c r="N20" s="108"/>
      <c r="O20" s="108"/>
      <c r="P20" s="108"/>
      <c r="Q20" s="108"/>
      <c r="R20" s="108"/>
      <c r="S20" s="108"/>
      <c r="T20" s="108"/>
      <c r="U20" s="108"/>
      <c r="V20" s="108"/>
      <c r="W20" s="108"/>
      <c r="X20" s="108"/>
      <c r="Y20" s="108"/>
      <c r="Z20" s="108"/>
      <c r="AA20" s="108"/>
      <c r="AB20" s="108"/>
      <c r="AC20" s="108"/>
      <c r="AD20" s="108"/>
      <c r="AE20" s="108"/>
      <c r="AF20" s="108"/>
      <c r="AG20" s="108"/>
      <c r="AH20" s="108"/>
      <c r="AI20" s="108"/>
      <c r="AJ20" s="108"/>
      <c r="AK20" s="108"/>
      <c r="AL20" s="108"/>
      <c r="AM20" s="108"/>
      <c r="AN20" s="108"/>
      <c r="AO20" s="108"/>
      <c r="AP20" s="108"/>
      <c r="AQ20" s="108"/>
      <c r="AR20" s="108"/>
      <c r="AS20" s="108"/>
      <c r="AT20" s="108"/>
      <c r="AU20" s="108"/>
      <c r="AV20" s="108"/>
      <c r="AW20" s="108"/>
      <c r="AX20" s="108"/>
      <c r="AY20" s="108"/>
      <c r="AZ20" s="108"/>
      <c r="BA20" s="108"/>
      <c r="BB20" s="108"/>
      <c r="BC20" s="108"/>
      <c r="BD20" s="108"/>
      <c r="BE20" s="108"/>
      <c r="BF20" s="108"/>
      <c r="BG20" s="108"/>
      <c r="BH20" s="108"/>
      <c r="BI20" s="108"/>
      <c r="BJ20" s="108"/>
      <c r="BK20" s="108"/>
      <c r="BL20" s="108"/>
      <c r="BM20" s="108"/>
      <c r="BN20" s="108"/>
      <c r="BO20" s="108"/>
      <c r="BP20" s="108"/>
      <c r="BQ20" s="108"/>
      <c r="BR20" s="108"/>
      <c r="BS20" s="108"/>
      <c r="BT20" s="108"/>
      <c r="BU20" s="108"/>
      <c r="BV20" s="108"/>
      <c r="BW20" s="108"/>
      <c r="BX20" s="108"/>
      <c r="BY20" s="108"/>
      <c r="BZ20" s="108"/>
      <c r="CA20" s="108"/>
      <c r="CB20" s="108"/>
      <c r="CC20" s="108"/>
      <c r="CD20" s="108"/>
      <c r="CE20" s="108"/>
      <c r="CF20" s="108"/>
    </row>
    <row r="21" spans="1:84" ht="17.25" customHeight="1" x14ac:dyDescent="0.25">
      <c r="A21" s="624"/>
      <c r="B21" s="624"/>
      <c r="C21" s="139"/>
      <c r="D21" s="131" t="s">
        <v>248</v>
      </c>
      <c r="E21" s="132"/>
      <c r="F21" s="132" t="s">
        <v>248</v>
      </c>
      <c r="G21" s="133" t="str">
        <f t="shared" ref="G21:H21" si="15">G14</f>
        <v>Хэмжих нэгж</v>
      </c>
      <c r="H21" s="113">
        <f t="shared" si="15"/>
        <v>44531</v>
      </c>
      <c r="I21" s="134"/>
      <c r="J21" s="135"/>
      <c r="K21" s="136"/>
      <c r="L21" s="137"/>
      <c r="M21" s="138"/>
      <c r="N21" s="138"/>
      <c r="O21" s="138"/>
      <c r="P21" s="138"/>
      <c r="Q21" s="138"/>
      <c r="R21" s="138"/>
      <c r="S21" s="138"/>
      <c r="T21" s="138"/>
      <c r="U21" s="138"/>
      <c r="V21" s="138"/>
      <c r="W21" s="138"/>
      <c r="X21" s="138"/>
      <c r="Y21" s="138"/>
      <c r="Z21" s="138"/>
      <c r="AA21" s="138"/>
      <c r="AB21" s="138"/>
      <c r="AC21" s="138"/>
      <c r="AD21" s="138"/>
      <c r="AE21" s="138"/>
      <c r="AF21" s="138"/>
      <c r="AG21" s="138"/>
      <c r="AH21" s="138"/>
      <c r="AI21" s="138"/>
      <c r="AJ21" s="138"/>
      <c r="AK21" s="138"/>
      <c r="AL21" s="138"/>
      <c r="AM21" s="138"/>
      <c r="AN21" s="138"/>
      <c r="AO21" s="138"/>
      <c r="AP21" s="138"/>
      <c r="AQ21" s="138"/>
      <c r="AR21" s="138"/>
      <c r="AS21" s="138"/>
      <c r="AT21" s="138"/>
      <c r="AU21" s="138"/>
      <c r="AV21" s="138"/>
      <c r="AW21" s="138"/>
      <c r="AX21" s="138"/>
      <c r="AY21" s="138"/>
      <c r="AZ21" s="138"/>
      <c r="BA21" s="138"/>
      <c r="BB21" s="138"/>
      <c r="BC21" s="138"/>
      <c r="BD21" s="138"/>
      <c r="BE21" s="138"/>
      <c r="BF21" s="138"/>
      <c r="BG21" s="138"/>
      <c r="BH21" s="138"/>
      <c r="BI21" s="138"/>
      <c r="BJ21" s="138"/>
      <c r="BK21" s="138"/>
      <c r="BL21" s="138"/>
      <c r="BM21" s="138"/>
      <c r="BN21" s="138"/>
      <c r="BO21" s="138"/>
      <c r="BP21" s="138"/>
      <c r="BQ21" s="138"/>
      <c r="BR21" s="138"/>
      <c r="BS21" s="138"/>
      <c r="BT21" s="138"/>
      <c r="BU21" s="138"/>
      <c r="BV21" s="138"/>
      <c r="BW21" s="138"/>
      <c r="BX21" s="138"/>
      <c r="BY21" s="138"/>
      <c r="BZ21" s="138"/>
      <c r="CA21" s="138"/>
      <c r="CB21" s="138"/>
      <c r="CC21" s="138"/>
      <c r="CD21" s="138"/>
      <c r="CE21" s="138"/>
      <c r="CF21" s="138"/>
    </row>
    <row r="22" spans="1:84" ht="15" customHeight="1" outlineLevel="1" x14ac:dyDescent="0.25">
      <c r="A22" s="624"/>
      <c r="B22" s="624"/>
      <c r="C22" s="107"/>
      <c r="D22" s="115"/>
      <c r="E22" s="116" t="s">
        <v>249</v>
      </c>
      <c r="F22" s="116" t="s">
        <v>250</v>
      </c>
      <c r="G22" s="117" t="s">
        <v>226</v>
      </c>
      <c r="H22" s="140">
        <v>0.05</v>
      </c>
      <c r="I22" s="106"/>
      <c r="J22" s="107"/>
      <c r="K22" s="107"/>
      <c r="L22" s="108"/>
      <c r="M22" s="108"/>
      <c r="N22" s="108"/>
      <c r="O22" s="108"/>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08"/>
      <c r="BD22" s="108"/>
      <c r="BE22" s="108"/>
      <c r="BF22" s="108"/>
      <c r="BG22" s="108"/>
      <c r="BH22" s="108"/>
      <c r="BI22" s="108"/>
      <c r="BJ22" s="108"/>
      <c r="BK22" s="108"/>
      <c r="BL22" s="108"/>
      <c r="BM22" s="108"/>
      <c r="BN22" s="108"/>
      <c r="BO22" s="108"/>
      <c r="BP22" s="108"/>
      <c r="BQ22" s="108"/>
      <c r="BR22" s="108"/>
      <c r="BS22" s="108"/>
      <c r="BT22" s="108"/>
      <c r="BU22" s="108"/>
      <c r="BV22" s="108"/>
      <c r="BW22" s="108"/>
      <c r="BX22" s="108"/>
      <c r="BY22" s="108"/>
      <c r="BZ22" s="108"/>
      <c r="CA22" s="108"/>
      <c r="CB22" s="108"/>
      <c r="CC22" s="108"/>
      <c r="CD22" s="108"/>
      <c r="CE22" s="108"/>
      <c r="CF22" s="108"/>
    </row>
    <row r="23" spans="1:84" ht="15" customHeight="1" outlineLevel="1" x14ac:dyDescent="0.25">
      <c r="A23" s="624"/>
      <c r="B23" s="624"/>
      <c r="C23" s="107"/>
      <c r="D23" s="115"/>
      <c r="E23" s="116" t="s">
        <v>251</v>
      </c>
      <c r="F23" s="116" t="s">
        <v>252</v>
      </c>
      <c r="G23" s="117" t="s">
        <v>226</v>
      </c>
      <c r="H23" s="141">
        <v>0.12</v>
      </c>
      <c r="I23" s="106"/>
      <c r="J23" s="107"/>
      <c r="K23" s="107"/>
      <c r="L23" s="108"/>
      <c r="M23" s="108"/>
      <c r="N23" s="108"/>
      <c r="O23" s="108"/>
      <c r="P23" s="108"/>
      <c r="Q23" s="108"/>
      <c r="R23" s="108"/>
      <c r="S23" s="108"/>
      <c r="T23" s="108"/>
      <c r="U23" s="108"/>
      <c r="V23" s="108"/>
      <c r="W23" s="108"/>
      <c r="X23" s="108"/>
      <c r="Y23" s="108"/>
      <c r="Z23" s="108"/>
      <c r="AA23" s="108"/>
      <c r="AB23" s="108"/>
      <c r="AC23" s="108"/>
      <c r="AD23" s="108"/>
      <c r="AE23" s="108"/>
      <c r="AF23" s="108"/>
      <c r="AG23" s="108"/>
      <c r="AH23" s="108"/>
      <c r="AI23" s="108"/>
      <c r="AJ23" s="108"/>
      <c r="AK23" s="108"/>
      <c r="AL23" s="108"/>
      <c r="AM23" s="108"/>
      <c r="AN23" s="108"/>
      <c r="AO23" s="108"/>
      <c r="AP23" s="108"/>
      <c r="AQ23" s="108"/>
      <c r="AR23" s="108"/>
      <c r="AS23" s="108"/>
      <c r="AT23" s="108"/>
      <c r="AU23" s="108"/>
      <c r="AV23" s="108"/>
      <c r="AW23" s="108"/>
      <c r="AX23" s="108"/>
      <c r="AY23" s="108"/>
      <c r="AZ23" s="108"/>
      <c r="BA23" s="108"/>
      <c r="BB23" s="108"/>
      <c r="BC23" s="108"/>
      <c r="BD23" s="108"/>
      <c r="BE23" s="108"/>
      <c r="BF23" s="108"/>
      <c r="BG23" s="108"/>
      <c r="BH23" s="108"/>
      <c r="BI23" s="108"/>
      <c r="BJ23" s="108"/>
      <c r="BK23" s="108"/>
      <c r="BL23" s="108"/>
      <c r="BM23" s="108"/>
      <c r="BN23" s="108"/>
      <c r="BO23" s="108"/>
      <c r="BP23" s="108"/>
      <c r="BQ23" s="108"/>
      <c r="BR23" s="108"/>
      <c r="BS23" s="108"/>
      <c r="BT23" s="108"/>
      <c r="BU23" s="108"/>
      <c r="BV23" s="108"/>
      <c r="BW23" s="108"/>
      <c r="BX23" s="108"/>
      <c r="BY23" s="108"/>
      <c r="BZ23" s="108"/>
      <c r="CA23" s="108"/>
      <c r="CB23" s="108"/>
      <c r="CC23" s="108"/>
      <c r="CD23" s="108"/>
      <c r="CE23" s="108"/>
      <c r="CF23" s="108"/>
    </row>
    <row r="24" spans="1:84" ht="11.25" customHeight="1" x14ac:dyDescent="0.25">
      <c r="A24" s="624"/>
      <c r="B24" s="624"/>
      <c r="C24" s="126"/>
      <c r="D24" s="127"/>
      <c r="E24" s="126"/>
      <c r="F24" s="126"/>
      <c r="G24" s="106"/>
      <c r="H24" s="106"/>
      <c r="I24" s="142"/>
      <c r="J24" s="142"/>
      <c r="K24" s="142"/>
      <c r="L24" s="142"/>
      <c r="M24" s="142"/>
      <c r="N24" s="142"/>
      <c r="O24" s="127"/>
      <c r="P24" s="127"/>
      <c r="Q24" s="127"/>
      <c r="R24" s="127"/>
      <c r="S24" s="127"/>
      <c r="T24" s="127"/>
      <c r="U24" s="143"/>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c r="BX24" s="127"/>
      <c r="BY24" s="127"/>
      <c r="BZ24" s="127"/>
      <c r="CA24" s="127"/>
      <c r="CB24" s="127"/>
      <c r="CC24" s="127"/>
      <c r="CD24" s="127"/>
      <c r="CE24" s="127"/>
      <c r="CF24" s="127"/>
    </row>
    <row r="25" spans="1:84" ht="17.25" customHeight="1" x14ac:dyDescent="0.25">
      <c r="A25" s="110"/>
      <c r="B25" s="144"/>
      <c r="C25" s="144"/>
      <c r="D25" s="138" t="s">
        <v>253</v>
      </c>
      <c r="E25" s="110"/>
      <c r="F25" s="138" t="s">
        <v>254</v>
      </c>
      <c r="G25" s="136"/>
      <c r="H25" s="134"/>
      <c r="I25" s="145"/>
      <c r="J25" s="145"/>
      <c r="K25" s="145"/>
      <c r="L25" s="145"/>
      <c r="M25" s="145"/>
      <c r="N25" s="145"/>
      <c r="O25" s="145"/>
      <c r="P25" s="110"/>
      <c r="Q25" s="110"/>
      <c r="R25" s="110"/>
      <c r="S25" s="110"/>
      <c r="T25" s="110"/>
      <c r="U25" s="110"/>
      <c r="V25" s="110"/>
      <c r="W25" s="110"/>
      <c r="X25" s="110"/>
      <c r="Y25" s="110"/>
      <c r="Z25" s="110"/>
      <c r="AA25" s="110"/>
      <c r="AB25" s="110"/>
      <c r="AC25" s="110"/>
      <c r="AD25" s="110"/>
      <c r="AE25" s="110"/>
      <c r="AF25" s="110"/>
      <c r="AG25" s="110"/>
      <c r="AH25" s="110"/>
      <c r="AI25" s="110"/>
      <c r="AJ25" s="110"/>
      <c r="AK25" s="110"/>
      <c r="AL25" s="110"/>
      <c r="AM25" s="110"/>
      <c r="AN25" s="110"/>
      <c r="AO25" s="110"/>
      <c r="AP25" s="110"/>
      <c r="AQ25" s="110"/>
      <c r="AR25" s="110"/>
      <c r="AS25" s="110"/>
      <c r="AT25" s="110"/>
      <c r="AU25" s="110"/>
      <c r="AV25" s="110"/>
      <c r="AW25" s="110"/>
      <c r="AX25" s="110"/>
      <c r="AY25" s="110"/>
      <c r="AZ25" s="110"/>
      <c r="BA25" s="110"/>
      <c r="BB25" s="110"/>
      <c r="BC25" s="110"/>
      <c r="BD25" s="110"/>
      <c r="BE25" s="110"/>
      <c r="BF25" s="110"/>
      <c r="BG25" s="110"/>
      <c r="BH25" s="110"/>
      <c r="BI25" s="110"/>
      <c r="BJ25" s="110"/>
      <c r="BK25" s="110"/>
      <c r="BL25" s="110"/>
      <c r="BM25" s="110"/>
      <c r="BN25" s="110"/>
      <c r="BO25" s="110"/>
      <c r="BP25" s="110"/>
      <c r="BQ25" s="110"/>
      <c r="BR25" s="110"/>
      <c r="BS25" s="110"/>
      <c r="BT25" s="110"/>
      <c r="BU25" s="110"/>
      <c r="BV25" s="110"/>
      <c r="BW25" s="110"/>
      <c r="BX25" s="110"/>
      <c r="BY25" s="110"/>
      <c r="BZ25" s="110"/>
      <c r="CA25" s="110"/>
      <c r="CB25" s="110"/>
      <c r="CC25" s="110"/>
      <c r="CD25" s="110"/>
      <c r="CE25" s="110"/>
      <c r="CF25" s="110"/>
    </row>
    <row r="26" spans="1:84" ht="17.25" customHeight="1" outlineLevel="1" x14ac:dyDescent="0.25">
      <c r="A26" s="110"/>
      <c r="B26" s="144"/>
      <c r="C26" s="144"/>
      <c r="D26" s="626" t="s">
        <v>211</v>
      </c>
      <c r="E26" s="621"/>
      <c r="F26" s="146" t="s">
        <v>39</v>
      </c>
      <c r="G26" s="133" t="str">
        <f t="shared" ref="G26:H26" si="16">+G21</f>
        <v>Хэмжих нэгж</v>
      </c>
      <c r="H26" s="113">
        <f t="shared" si="16"/>
        <v>44531</v>
      </c>
      <c r="I26" s="147">
        <f t="shared" ref="I26:N26" si="17">+I3</f>
        <v>2021</v>
      </c>
      <c r="J26" s="147">
        <f t="shared" si="17"/>
        <v>2022</v>
      </c>
      <c r="K26" s="147">
        <f t="shared" si="17"/>
        <v>2023</v>
      </c>
      <c r="L26" s="147">
        <f t="shared" si="17"/>
        <v>2024</v>
      </c>
      <c r="M26" s="147">
        <f t="shared" si="17"/>
        <v>2025</v>
      </c>
      <c r="N26" s="147">
        <f t="shared" si="17"/>
        <v>2026</v>
      </c>
      <c r="O26" s="110"/>
      <c r="P26" s="104">
        <f t="shared" ref="P26:CD26" si="18">+P3</f>
        <v>44561</v>
      </c>
      <c r="Q26" s="104">
        <f t="shared" si="18"/>
        <v>44592</v>
      </c>
      <c r="R26" s="104">
        <f t="shared" si="18"/>
        <v>44620</v>
      </c>
      <c r="S26" s="104">
        <f t="shared" si="18"/>
        <v>44651</v>
      </c>
      <c r="T26" s="104">
        <f t="shared" si="18"/>
        <v>44681</v>
      </c>
      <c r="U26" s="104">
        <f t="shared" si="18"/>
        <v>44712</v>
      </c>
      <c r="V26" s="104">
        <f t="shared" si="18"/>
        <v>44742</v>
      </c>
      <c r="W26" s="104">
        <f t="shared" si="18"/>
        <v>44773</v>
      </c>
      <c r="X26" s="104">
        <f t="shared" si="18"/>
        <v>44804</v>
      </c>
      <c r="Y26" s="104">
        <f t="shared" si="18"/>
        <v>44834</v>
      </c>
      <c r="Z26" s="104">
        <f t="shared" si="18"/>
        <v>44865</v>
      </c>
      <c r="AA26" s="104">
        <f t="shared" si="18"/>
        <v>44895</v>
      </c>
      <c r="AB26" s="104">
        <f t="shared" si="18"/>
        <v>44926</v>
      </c>
      <c r="AC26" s="104">
        <f t="shared" si="18"/>
        <v>44957</v>
      </c>
      <c r="AD26" s="104">
        <f t="shared" si="18"/>
        <v>44985</v>
      </c>
      <c r="AE26" s="104">
        <f t="shared" si="18"/>
        <v>45016</v>
      </c>
      <c r="AF26" s="104">
        <f t="shared" si="18"/>
        <v>45046</v>
      </c>
      <c r="AG26" s="104">
        <f t="shared" si="18"/>
        <v>45077</v>
      </c>
      <c r="AH26" s="104">
        <f t="shared" si="18"/>
        <v>45107</v>
      </c>
      <c r="AI26" s="104">
        <f t="shared" si="18"/>
        <v>45138</v>
      </c>
      <c r="AJ26" s="104">
        <f t="shared" si="18"/>
        <v>45169</v>
      </c>
      <c r="AK26" s="104">
        <f t="shared" si="18"/>
        <v>45199</v>
      </c>
      <c r="AL26" s="104">
        <f t="shared" si="18"/>
        <v>45230</v>
      </c>
      <c r="AM26" s="104">
        <f t="shared" si="18"/>
        <v>45260</v>
      </c>
      <c r="AN26" s="104">
        <f t="shared" si="18"/>
        <v>45291</v>
      </c>
      <c r="AO26" s="104">
        <f t="shared" si="18"/>
        <v>45322</v>
      </c>
      <c r="AP26" s="104">
        <f t="shared" si="18"/>
        <v>45351</v>
      </c>
      <c r="AQ26" s="104">
        <f t="shared" si="18"/>
        <v>45382</v>
      </c>
      <c r="AR26" s="104">
        <f t="shared" si="18"/>
        <v>45412</v>
      </c>
      <c r="AS26" s="104">
        <f t="shared" si="18"/>
        <v>45443</v>
      </c>
      <c r="AT26" s="104">
        <f t="shared" si="18"/>
        <v>45473</v>
      </c>
      <c r="AU26" s="104">
        <f t="shared" si="18"/>
        <v>45504</v>
      </c>
      <c r="AV26" s="104">
        <f t="shared" si="18"/>
        <v>45535</v>
      </c>
      <c r="AW26" s="104">
        <f t="shared" si="18"/>
        <v>45565</v>
      </c>
      <c r="AX26" s="104">
        <f t="shared" si="18"/>
        <v>45596</v>
      </c>
      <c r="AY26" s="104">
        <f t="shared" si="18"/>
        <v>45626</v>
      </c>
      <c r="AZ26" s="104">
        <f t="shared" si="18"/>
        <v>45657</v>
      </c>
      <c r="BA26" s="104">
        <f t="shared" si="18"/>
        <v>45688</v>
      </c>
      <c r="BB26" s="104">
        <f t="shared" si="18"/>
        <v>45716</v>
      </c>
      <c r="BC26" s="104">
        <f t="shared" si="18"/>
        <v>45747</v>
      </c>
      <c r="BD26" s="104">
        <f t="shared" si="18"/>
        <v>45777</v>
      </c>
      <c r="BE26" s="104">
        <f t="shared" si="18"/>
        <v>45808</v>
      </c>
      <c r="BF26" s="104">
        <f t="shared" si="18"/>
        <v>45838</v>
      </c>
      <c r="BG26" s="104">
        <f t="shared" si="18"/>
        <v>45869</v>
      </c>
      <c r="BH26" s="104">
        <f t="shared" si="18"/>
        <v>45900</v>
      </c>
      <c r="BI26" s="104">
        <f t="shared" si="18"/>
        <v>45930</v>
      </c>
      <c r="BJ26" s="104">
        <f t="shared" si="18"/>
        <v>45961</v>
      </c>
      <c r="BK26" s="104">
        <f t="shared" si="18"/>
        <v>45991</v>
      </c>
      <c r="BL26" s="104">
        <f t="shared" si="18"/>
        <v>46022</v>
      </c>
      <c r="BM26" s="104">
        <f t="shared" si="18"/>
        <v>46053</v>
      </c>
      <c r="BN26" s="104">
        <f t="shared" si="18"/>
        <v>46081</v>
      </c>
      <c r="BO26" s="104">
        <f t="shared" si="18"/>
        <v>46112</v>
      </c>
      <c r="BP26" s="104">
        <f t="shared" si="18"/>
        <v>46142</v>
      </c>
      <c r="BQ26" s="104">
        <f t="shared" si="18"/>
        <v>46173</v>
      </c>
      <c r="BR26" s="104">
        <f t="shared" si="18"/>
        <v>46203</v>
      </c>
      <c r="BS26" s="104">
        <f t="shared" si="18"/>
        <v>46234</v>
      </c>
      <c r="BT26" s="104">
        <f t="shared" si="18"/>
        <v>46265</v>
      </c>
      <c r="BU26" s="104">
        <f t="shared" si="18"/>
        <v>46295</v>
      </c>
      <c r="BV26" s="104">
        <f t="shared" si="18"/>
        <v>46326</v>
      </c>
      <c r="BW26" s="104">
        <f t="shared" si="18"/>
        <v>46356</v>
      </c>
      <c r="BX26" s="104">
        <f t="shared" si="18"/>
        <v>46387</v>
      </c>
      <c r="BY26" s="104">
        <f t="shared" si="18"/>
        <v>46418</v>
      </c>
      <c r="BZ26" s="104">
        <f t="shared" si="18"/>
        <v>46446</v>
      </c>
      <c r="CA26" s="104">
        <f t="shared" si="18"/>
        <v>46477</v>
      </c>
      <c r="CB26" s="104">
        <f t="shared" si="18"/>
        <v>46507</v>
      </c>
      <c r="CC26" s="104">
        <f t="shared" si="18"/>
        <v>46538</v>
      </c>
      <c r="CD26" s="104">
        <f t="shared" si="18"/>
        <v>46568</v>
      </c>
      <c r="CE26" s="110"/>
      <c r="CF26" s="110"/>
    </row>
    <row r="27" spans="1:84" ht="17.25" customHeight="1" outlineLevel="1" x14ac:dyDescent="0.25">
      <c r="A27" s="127"/>
      <c r="B27" s="126"/>
      <c r="C27" s="126"/>
      <c r="D27" s="62"/>
      <c r="E27" s="62" t="s">
        <v>255</v>
      </c>
      <c r="F27" s="62" t="s">
        <v>256</v>
      </c>
      <c r="G27" s="117" t="s">
        <v>257</v>
      </c>
      <c r="H27" s="124">
        <f>SUM(Data!H17:H21)</f>
        <v>1256117</v>
      </c>
      <c r="I27" s="148">
        <f>+H27</f>
        <v>1256117</v>
      </c>
      <c r="J27" s="149">
        <f t="shared" ref="J27:N27" si="19">ROUND(I27*(1+J29),0)</f>
        <v>1279983</v>
      </c>
      <c r="K27" s="149">
        <f t="shared" si="19"/>
        <v>1304303</v>
      </c>
      <c r="L27" s="149">
        <f t="shared" si="19"/>
        <v>1329085</v>
      </c>
      <c r="M27" s="149">
        <f t="shared" si="19"/>
        <v>1354338</v>
      </c>
      <c r="N27" s="149">
        <f t="shared" si="19"/>
        <v>1380070</v>
      </c>
      <c r="O27" s="127"/>
      <c r="P27" s="150"/>
      <c r="Q27" s="150"/>
      <c r="R27" s="150"/>
      <c r="S27" s="150"/>
      <c r="T27" s="150"/>
      <c r="U27" s="150"/>
      <c r="V27" s="150"/>
      <c r="W27" s="150"/>
      <c r="X27" s="151"/>
      <c r="Y27" s="150"/>
      <c r="Z27" s="150"/>
      <c r="AA27" s="150"/>
      <c r="AB27" s="150"/>
      <c r="AC27" s="150"/>
      <c r="AD27" s="150"/>
      <c r="AE27" s="150"/>
      <c r="AF27" s="150"/>
      <c r="AG27" s="150"/>
      <c r="AH27" s="150"/>
      <c r="AI27" s="150"/>
      <c r="AJ27" s="150"/>
      <c r="AK27" s="150"/>
      <c r="AL27" s="150"/>
      <c r="AM27" s="150"/>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0"/>
      <c r="BK27" s="150"/>
      <c r="BL27" s="150"/>
      <c r="BM27" s="150"/>
      <c r="BN27" s="150"/>
      <c r="BO27" s="150"/>
      <c r="BP27" s="150"/>
      <c r="BQ27" s="150"/>
      <c r="BR27" s="150"/>
      <c r="BS27" s="150"/>
      <c r="BT27" s="150"/>
      <c r="BU27" s="150"/>
      <c r="BV27" s="150"/>
      <c r="BW27" s="150"/>
      <c r="BX27" s="150"/>
      <c r="BY27" s="150"/>
      <c r="BZ27" s="150"/>
      <c r="CA27" s="150"/>
      <c r="CB27" s="150"/>
      <c r="CC27" s="150"/>
      <c r="CD27" s="150"/>
      <c r="CE27" s="127"/>
      <c r="CF27" s="127"/>
    </row>
    <row r="28" spans="1:84" ht="17.25" customHeight="1" outlineLevel="1" x14ac:dyDescent="0.25">
      <c r="A28" s="127"/>
      <c r="B28" s="126"/>
      <c r="C28" s="126"/>
      <c r="D28" s="152"/>
      <c r="E28" s="152" t="s">
        <v>258</v>
      </c>
      <c r="F28" s="152" t="s">
        <v>259</v>
      </c>
      <c r="G28" s="117" t="s">
        <v>257</v>
      </c>
      <c r="H28" s="124">
        <f t="shared" ref="H28:N28" si="20">ROUND(H27*0.166,0)</f>
        <v>208515</v>
      </c>
      <c r="I28" s="124">
        <f t="shared" si="20"/>
        <v>208515</v>
      </c>
      <c r="J28" s="124">
        <f t="shared" si="20"/>
        <v>212477</v>
      </c>
      <c r="K28" s="124">
        <f t="shared" si="20"/>
        <v>216514</v>
      </c>
      <c r="L28" s="124">
        <f t="shared" si="20"/>
        <v>220628</v>
      </c>
      <c r="M28" s="124">
        <f t="shared" si="20"/>
        <v>224820</v>
      </c>
      <c r="N28" s="124">
        <f t="shared" si="20"/>
        <v>229092</v>
      </c>
      <c r="O28" s="127"/>
      <c r="P28" s="150"/>
      <c r="Q28" s="150"/>
      <c r="R28" s="150"/>
      <c r="S28" s="150"/>
      <c r="T28" s="150"/>
      <c r="U28" s="150"/>
      <c r="V28" s="150"/>
      <c r="W28" s="150"/>
      <c r="X28" s="151"/>
      <c r="Y28" s="150"/>
      <c r="Z28" s="150"/>
      <c r="AA28" s="150"/>
      <c r="AB28" s="150"/>
      <c r="AC28" s="150"/>
      <c r="AD28" s="150"/>
      <c r="AE28" s="150"/>
      <c r="AF28" s="150"/>
      <c r="AG28" s="150"/>
      <c r="AH28" s="150"/>
      <c r="AI28" s="150"/>
      <c r="AJ28" s="150"/>
      <c r="AK28" s="150"/>
      <c r="AL28" s="150"/>
      <c r="AM28" s="150"/>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0"/>
      <c r="BK28" s="150"/>
      <c r="BL28" s="150"/>
      <c r="BM28" s="150"/>
      <c r="BN28" s="150"/>
      <c r="BO28" s="150"/>
      <c r="BP28" s="150"/>
      <c r="BQ28" s="150"/>
      <c r="BR28" s="150"/>
      <c r="BS28" s="150"/>
      <c r="BT28" s="150"/>
      <c r="BU28" s="150"/>
      <c r="BV28" s="150"/>
      <c r="BW28" s="150"/>
      <c r="BX28" s="150"/>
      <c r="BY28" s="150"/>
      <c r="BZ28" s="150"/>
      <c r="CA28" s="150"/>
      <c r="CB28" s="150"/>
      <c r="CC28" s="150"/>
      <c r="CD28" s="150"/>
      <c r="CE28" s="127"/>
      <c r="CF28" s="127"/>
    </row>
    <row r="29" spans="1:84" ht="17.25" customHeight="1" outlineLevel="1" x14ac:dyDescent="0.25">
      <c r="A29" s="127"/>
      <c r="B29" s="126"/>
      <c r="C29" s="126"/>
      <c r="D29" s="62"/>
      <c r="E29" s="153" t="s">
        <v>260</v>
      </c>
      <c r="F29" s="153" t="s">
        <v>261</v>
      </c>
      <c r="G29" s="154" t="s">
        <v>226</v>
      </c>
      <c r="H29" s="155">
        <v>1.9E-2</v>
      </c>
      <c r="I29" s="156">
        <f t="shared" ref="I29:N29" si="21">+H29</f>
        <v>1.9E-2</v>
      </c>
      <c r="J29" s="156">
        <f t="shared" si="21"/>
        <v>1.9E-2</v>
      </c>
      <c r="K29" s="156">
        <f t="shared" si="21"/>
        <v>1.9E-2</v>
      </c>
      <c r="L29" s="156">
        <f t="shared" si="21"/>
        <v>1.9E-2</v>
      </c>
      <c r="M29" s="156">
        <f t="shared" si="21"/>
        <v>1.9E-2</v>
      </c>
      <c r="N29" s="156">
        <f t="shared" si="21"/>
        <v>1.9E-2</v>
      </c>
      <c r="O29" s="127"/>
      <c r="P29" s="150"/>
      <c r="Q29" s="150"/>
      <c r="R29" s="150"/>
      <c r="S29" s="150"/>
      <c r="T29" s="150"/>
      <c r="U29" s="150"/>
      <c r="V29" s="150"/>
      <c r="W29" s="150"/>
      <c r="X29" s="151"/>
      <c r="Y29" s="150"/>
      <c r="Z29" s="150"/>
      <c r="AA29" s="150"/>
      <c r="AB29" s="150"/>
      <c r="AC29" s="150"/>
      <c r="AD29" s="150"/>
      <c r="AE29" s="150"/>
      <c r="AF29" s="150"/>
      <c r="AG29" s="150"/>
      <c r="AH29" s="150"/>
      <c r="AI29" s="150"/>
      <c r="AJ29" s="150"/>
      <c r="AK29" s="150"/>
      <c r="AL29" s="150"/>
      <c r="AM29" s="150"/>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0"/>
      <c r="BK29" s="150"/>
      <c r="BL29" s="150"/>
      <c r="BM29" s="150"/>
      <c r="BN29" s="150"/>
      <c r="BO29" s="150"/>
      <c r="BP29" s="150"/>
      <c r="BQ29" s="150"/>
      <c r="BR29" s="150"/>
      <c r="BS29" s="150"/>
      <c r="BT29" s="150"/>
      <c r="BU29" s="150"/>
      <c r="BV29" s="150"/>
      <c r="BW29" s="150"/>
      <c r="BX29" s="150"/>
      <c r="BY29" s="150"/>
      <c r="BZ29" s="150"/>
      <c r="CA29" s="150"/>
      <c r="CB29" s="150"/>
      <c r="CC29" s="150"/>
      <c r="CD29" s="150"/>
      <c r="CE29" s="127"/>
      <c r="CF29" s="127"/>
    </row>
    <row r="30" spans="1:84" ht="17.25" customHeight="1" outlineLevel="1" x14ac:dyDescent="0.25">
      <c r="A30" s="127"/>
      <c r="B30" s="126"/>
      <c r="C30" s="126"/>
      <c r="D30" s="157"/>
      <c r="E30" s="158" t="s">
        <v>262</v>
      </c>
      <c r="F30" s="159" t="s">
        <v>263</v>
      </c>
      <c r="G30" s="160" t="s">
        <v>226</v>
      </c>
      <c r="H30" s="161"/>
      <c r="I30" s="162" t="e">
        <f t="shared" ref="I30:N30" si="22">SUM(I34:I38)/I32</f>
        <v>#DIV/0!</v>
      </c>
      <c r="J30" s="162">
        <f t="shared" si="22"/>
        <v>0.18953570318621335</v>
      </c>
      <c r="K30" s="162">
        <f t="shared" si="22"/>
        <v>0.22747177672251589</v>
      </c>
      <c r="L30" s="162">
        <f t="shared" si="22"/>
        <v>0.27146521953626052</v>
      </c>
      <c r="M30" s="162">
        <f t="shared" si="22"/>
        <v>0.29689890404831132</v>
      </c>
      <c r="N30" s="163">
        <f t="shared" si="22"/>
        <v>0.32823987538940808</v>
      </c>
      <c r="O30" s="127"/>
      <c r="P30" s="150"/>
      <c r="Q30" s="150"/>
      <c r="R30" s="150"/>
      <c r="S30" s="150"/>
      <c r="T30" s="150"/>
      <c r="U30" s="150"/>
      <c r="V30" s="150"/>
      <c r="W30" s="150"/>
      <c r="X30" s="164"/>
      <c r="Y30" s="150"/>
      <c r="Z30" s="150"/>
      <c r="AA30" s="150"/>
      <c r="AB30" s="150"/>
      <c r="AC30" s="150"/>
      <c r="AD30" s="150"/>
      <c r="AE30" s="150"/>
      <c r="AF30" s="150"/>
      <c r="AG30" s="150"/>
      <c r="AH30" s="150"/>
      <c r="AI30" s="150"/>
      <c r="AJ30" s="150"/>
      <c r="AK30" s="150"/>
      <c r="AL30" s="150"/>
      <c r="AM30" s="150"/>
      <c r="AN30" s="150"/>
      <c r="AO30" s="150"/>
      <c r="AP30" s="150"/>
      <c r="AQ30" s="150"/>
      <c r="AR30" s="150"/>
      <c r="AS30" s="150"/>
      <c r="AT30" s="150"/>
      <c r="AU30" s="150"/>
      <c r="AV30" s="150"/>
      <c r="AW30" s="150"/>
      <c r="AX30" s="150"/>
      <c r="AY30" s="150"/>
      <c r="AZ30" s="150"/>
      <c r="BA30" s="150"/>
      <c r="BB30" s="150"/>
      <c r="BC30" s="150"/>
      <c r="BD30" s="150"/>
      <c r="BE30" s="150"/>
      <c r="BF30" s="150"/>
      <c r="BG30" s="150"/>
      <c r="BH30" s="150"/>
      <c r="BI30" s="150"/>
      <c r="BJ30" s="150"/>
      <c r="BK30" s="150"/>
      <c r="BL30" s="150"/>
      <c r="BM30" s="150"/>
      <c r="BN30" s="150"/>
      <c r="BO30" s="150"/>
      <c r="BP30" s="150"/>
      <c r="BQ30" s="150"/>
      <c r="BR30" s="150"/>
      <c r="BS30" s="150"/>
      <c r="BT30" s="150"/>
      <c r="BU30" s="150"/>
      <c r="BV30" s="150"/>
      <c r="BW30" s="150"/>
      <c r="BX30" s="150"/>
      <c r="BY30" s="150"/>
      <c r="BZ30" s="150"/>
      <c r="CA30" s="150"/>
      <c r="CB30" s="150"/>
      <c r="CC30" s="150"/>
      <c r="CD30" s="150"/>
      <c r="CE30" s="127"/>
      <c r="CF30" s="127"/>
    </row>
    <row r="31" spans="1:84" ht="17.25" customHeight="1" outlineLevel="1" x14ac:dyDescent="0.25">
      <c r="A31" s="127"/>
      <c r="B31" s="126"/>
      <c r="C31" s="126"/>
      <c r="D31" s="165"/>
      <c r="E31" s="166" t="s">
        <v>264</v>
      </c>
      <c r="F31" s="62" t="s">
        <v>265</v>
      </c>
      <c r="G31" s="117" t="s">
        <v>266</v>
      </c>
      <c r="H31" s="167"/>
      <c r="I31" s="167">
        <f>V31</f>
        <v>5</v>
      </c>
      <c r="J31" s="167">
        <f>AH31</f>
        <v>15</v>
      </c>
      <c r="K31" s="167">
        <f>AT31</f>
        <v>15</v>
      </c>
      <c r="L31" s="167">
        <f>BF31</f>
        <v>15</v>
      </c>
      <c r="M31" s="167">
        <f>BR31</f>
        <v>15</v>
      </c>
      <c r="N31" s="168">
        <f>BX31</f>
        <v>15</v>
      </c>
      <c r="O31" s="127"/>
      <c r="P31" s="150">
        <f>'Sales plan'!E7</f>
        <v>0</v>
      </c>
      <c r="Q31" s="150">
        <f>'Sales plan'!F7</f>
        <v>0</v>
      </c>
      <c r="R31" s="150">
        <f>'Sales plan'!G7</f>
        <v>1</v>
      </c>
      <c r="S31" s="150">
        <f>'Sales plan'!H7</f>
        <v>2</v>
      </c>
      <c r="T31" s="150">
        <f>'Sales plan'!I7</f>
        <v>3</v>
      </c>
      <c r="U31" s="150">
        <f>'Sales plan'!J7</f>
        <v>4</v>
      </c>
      <c r="V31" s="150">
        <f>'Sales plan'!K7</f>
        <v>5</v>
      </c>
      <c r="W31" s="150">
        <f>'Sales plan'!L7</f>
        <v>6</v>
      </c>
      <c r="X31" s="150">
        <f>'Sales plan'!M7</f>
        <v>8</v>
      </c>
      <c r="Y31" s="150">
        <f>'Sales plan'!N7</f>
        <v>10</v>
      </c>
      <c r="Z31" s="150">
        <f>'Sales plan'!O7</f>
        <v>11</v>
      </c>
      <c r="AA31" s="150">
        <f>'Sales plan'!P7</f>
        <v>12</v>
      </c>
      <c r="AB31" s="150">
        <f>'Sales plan'!Q7</f>
        <v>13</v>
      </c>
      <c r="AC31" s="150">
        <f>'Sales plan'!R7</f>
        <v>15</v>
      </c>
      <c r="AD31" s="150">
        <f>'Sales plan'!S7</f>
        <v>15</v>
      </c>
      <c r="AE31" s="150">
        <f>'Sales plan'!T7</f>
        <v>15</v>
      </c>
      <c r="AF31" s="150">
        <f>'Sales plan'!U7</f>
        <v>15</v>
      </c>
      <c r="AG31" s="150">
        <f>'Sales plan'!V7</f>
        <v>15</v>
      </c>
      <c r="AH31" s="150">
        <f>'Sales plan'!W7</f>
        <v>15</v>
      </c>
      <c r="AI31" s="150">
        <f>'Sales plan'!X7</f>
        <v>15</v>
      </c>
      <c r="AJ31" s="150">
        <f>'Sales plan'!Y7</f>
        <v>15</v>
      </c>
      <c r="AK31" s="150">
        <f>'Sales plan'!Z7</f>
        <v>15</v>
      </c>
      <c r="AL31" s="150">
        <f>'Sales plan'!AA7</f>
        <v>15</v>
      </c>
      <c r="AM31" s="150">
        <f>'Sales plan'!AB7</f>
        <v>15</v>
      </c>
      <c r="AN31" s="150">
        <f>'Sales plan'!AC7</f>
        <v>15</v>
      </c>
      <c r="AO31" s="150">
        <f>'Sales plan'!AD7</f>
        <v>15</v>
      </c>
      <c r="AP31" s="150">
        <f>'Sales plan'!AE7</f>
        <v>15</v>
      </c>
      <c r="AQ31" s="150">
        <f>'Sales plan'!AF7</f>
        <v>15</v>
      </c>
      <c r="AR31" s="150">
        <f>'Sales plan'!AG7</f>
        <v>15</v>
      </c>
      <c r="AS31" s="150">
        <f>'Sales plan'!AH7</f>
        <v>15</v>
      </c>
      <c r="AT31" s="150">
        <f>'Sales plan'!AI7</f>
        <v>15</v>
      </c>
      <c r="AU31" s="150">
        <f>'Sales plan'!AJ7</f>
        <v>15</v>
      </c>
      <c r="AV31" s="150">
        <f>'Sales plan'!AK7</f>
        <v>15</v>
      </c>
      <c r="AW31" s="150">
        <f>'Sales plan'!AL7</f>
        <v>15</v>
      </c>
      <c r="AX31" s="150">
        <f>'Sales plan'!AM7</f>
        <v>15</v>
      </c>
      <c r="AY31" s="150">
        <f>'Sales plan'!AN7</f>
        <v>15</v>
      </c>
      <c r="AZ31" s="150">
        <f>'Sales plan'!AO7</f>
        <v>15</v>
      </c>
      <c r="BA31" s="150">
        <f>'Sales plan'!AP7</f>
        <v>15</v>
      </c>
      <c r="BB31" s="150">
        <f>'Sales plan'!AQ7</f>
        <v>15</v>
      </c>
      <c r="BC31" s="150">
        <f>'Sales plan'!AR7</f>
        <v>15</v>
      </c>
      <c r="BD31" s="150">
        <f>'Sales plan'!AS7</f>
        <v>15</v>
      </c>
      <c r="BE31" s="150">
        <f>'Sales plan'!AT7</f>
        <v>15</v>
      </c>
      <c r="BF31" s="150">
        <f>'Sales plan'!AU7</f>
        <v>15</v>
      </c>
      <c r="BG31" s="150">
        <f>'Sales plan'!AV7</f>
        <v>15</v>
      </c>
      <c r="BH31" s="150">
        <f>'Sales plan'!AW7</f>
        <v>15</v>
      </c>
      <c r="BI31" s="150">
        <f>'Sales plan'!AX7</f>
        <v>15</v>
      </c>
      <c r="BJ31" s="150">
        <f>'Sales plan'!AY7</f>
        <v>15</v>
      </c>
      <c r="BK31" s="150">
        <f>'Sales plan'!AZ7</f>
        <v>15</v>
      </c>
      <c r="BL31" s="150">
        <f>'Sales plan'!BA7</f>
        <v>15</v>
      </c>
      <c r="BM31" s="150">
        <f>'Sales plan'!BB7</f>
        <v>15</v>
      </c>
      <c r="BN31" s="150">
        <f>'Sales plan'!BC7</f>
        <v>15</v>
      </c>
      <c r="BO31" s="150">
        <f>'Sales plan'!BD7</f>
        <v>15</v>
      </c>
      <c r="BP31" s="150">
        <f>'Sales plan'!BE7</f>
        <v>15</v>
      </c>
      <c r="BQ31" s="150">
        <f>'Sales plan'!BF7</f>
        <v>15</v>
      </c>
      <c r="BR31" s="150">
        <f>'Sales plan'!BG7</f>
        <v>15</v>
      </c>
      <c r="BS31" s="150">
        <f>'Sales plan'!BH7</f>
        <v>15</v>
      </c>
      <c r="BT31" s="150">
        <f>'Sales plan'!BI7</f>
        <v>15</v>
      </c>
      <c r="BU31" s="150">
        <f>'Sales plan'!BJ7</f>
        <v>15</v>
      </c>
      <c r="BV31" s="150">
        <f>'Sales plan'!BK7</f>
        <v>15</v>
      </c>
      <c r="BW31" s="150">
        <f>'Sales plan'!BL7</f>
        <v>15</v>
      </c>
      <c r="BX31" s="150">
        <f>'Sales plan'!BM7</f>
        <v>15</v>
      </c>
      <c r="BY31" s="150">
        <f>'Sales plan'!BN7</f>
        <v>15</v>
      </c>
      <c r="BZ31" s="150">
        <f>'Sales plan'!BO7</f>
        <v>15</v>
      </c>
      <c r="CA31" s="150">
        <f>'Sales plan'!BP7</f>
        <v>15</v>
      </c>
      <c r="CB31" s="150">
        <f>'Sales plan'!BQ7</f>
        <v>15</v>
      </c>
      <c r="CC31" s="150">
        <f>'Sales plan'!BR7</f>
        <v>15</v>
      </c>
      <c r="CD31" s="150">
        <f>'Sales plan'!BS7</f>
        <v>15</v>
      </c>
      <c r="CE31" s="127"/>
      <c r="CF31" s="127"/>
    </row>
    <row r="32" spans="1:84" ht="17.25" customHeight="1" outlineLevel="1" x14ac:dyDescent="0.25">
      <c r="A32" s="127"/>
      <c r="B32" s="126"/>
      <c r="C32" s="126"/>
      <c r="D32" s="165"/>
      <c r="E32" s="166" t="s">
        <v>267</v>
      </c>
      <c r="F32" s="62" t="s">
        <v>268</v>
      </c>
      <c r="G32" s="117" t="s">
        <v>269</v>
      </c>
      <c r="H32" s="167"/>
      <c r="I32" s="167">
        <f t="shared" ref="I32:M32" si="23">SUMIF($P$1:$BX$1,I$26,$P32:$BX32)</f>
        <v>0</v>
      </c>
      <c r="J32" s="167">
        <f t="shared" si="23"/>
        <v>228453</v>
      </c>
      <c r="K32" s="167">
        <f t="shared" si="23"/>
        <v>669660</v>
      </c>
      <c r="L32" s="167">
        <f t="shared" si="23"/>
        <v>810800</v>
      </c>
      <c r="M32" s="167">
        <f t="shared" si="23"/>
        <v>894200</v>
      </c>
      <c r="N32" s="168">
        <f>SUMIF($P$1:$CD$1,N$26,$P32:$CD32)</f>
        <v>963000</v>
      </c>
      <c r="O32" s="169" t="s">
        <v>270</v>
      </c>
      <c r="P32" s="170">
        <f>ROUND('Sales plan'!E36,-1)</f>
        <v>0</v>
      </c>
      <c r="Q32" s="170">
        <f>'Sales plan'!F36</f>
        <v>0</v>
      </c>
      <c r="R32" s="170">
        <f>'Sales plan'!G36</f>
        <v>830</v>
      </c>
      <c r="S32" s="170">
        <f>'Sales plan'!H36</f>
        <v>1660</v>
      </c>
      <c r="T32" s="170">
        <f>'Sales plan'!I36</f>
        <v>2490</v>
      </c>
      <c r="U32" s="170">
        <f>'Sales plan'!J36</f>
        <v>13855</v>
      </c>
      <c r="V32" s="170">
        <f>'Sales plan'!K36</f>
        <v>17502</v>
      </c>
      <c r="W32" s="170">
        <f>'Sales plan'!L36</f>
        <v>21149</v>
      </c>
      <c r="X32" s="170">
        <f>'Sales plan'!M36</f>
        <v>25105</v>
      </c>
      <c r="Y32" s="170">
        <f>'Sales plan'!N36</f>
        <v>31357</v>
      </c>
      <c r="Z32" s="170">
        <f>'Sales plan'!O36</f>
        <v>35737</v>
      </c>
      <c r="AA32" s="170">
        <f>'Sales plan'!P36</f>
        <v>38342</v>
      </c>
      <c r="AB32" s="170">
        <f>'Sales plan'!Q36</f>
        <v>40426</v>
      </c>
      <c r="AC32" s="170">
        <f>'Sales plan'!R36</f>
        <v>48840</v>
      </c>
      <c r="AD32" s="170">
        <f>'Sales plan'!S36</f>
        <v>50840</v>
      </c>
      <c r="AE32" s="170">
        <f>'Sales plan'!T36</f>
        <v>50840</v>
      </c>
      <c r="AF32" s="170">
        <f>'Sales plan'!U36</f>
        <v>50840</v>
      </c>
      <c r="AG32" s="170">
        <f>'Sales plan'!V36</f>
        <v>56850</v>
      </c>
      <c r="AH32" s="170">
        <f>'Sales plan'!W36</f>
        <v>56850</v>
      </c>
      <c r="AI32" s="170">
        <f>'Sales plan'!X36</f>
        <v>56850</v>
      </c>
      <c r="AJ32" s="170">
        <f>'Sales plan'!Y36</f>
        <v>58850</v>
      </c>
      <c r="AK32" s="170">
        <f>'Sales plan'!Z36</f>
        <v>58850</v>
      </c>
      <c r="AL32" s="170">
        <f>'Sales plan'!AA36</f>
        <v>58850</v>
      </c>
      <c r="AM32" s="170">
        <f>'Sales plan'!AB36</f>
        <v>60600</v>
      </c>
      <c r="AN32" s="170">
        <f>'Sales plan'!AC36</f>
        <v>60600</v>
      </c>
      <c r="AO32" s="170">
        <f>'Sales plan'!AD36</f>
        <v>60600</v>
      </c>
      <c r="AP32" s="170">
        <f>'Sales plan'!AE36</f>
        <v>62600</v>
      </c>
      <c r="AQ32" s="170">
        <f>'Sales plan'!AF36</f>
        <v>62600</v>
      </c>
      <c r="AR32" s="170">
        <f>'Sales plan'!AG36</f>
        <v>62600</v>
      </c>
      <c r="AS32" s="170">
        <f>'Sales plan'!AH36</f>
        <v>69050</v>
      </c>
      <c r="AT32" s="170">
        <f>'Sales plan'!AI36</f>
        <v>69050</v>
      </c>
      <c r="AU32" s="170">
        <f>'Sales plan'!AJ36</f>
        <v>69050</v>
      </c>
      <c r="AV32" s="170">
        <f>'Sales plan'!AK36</f>
        <v>71050</v>
      </c>
      <c r="AW32" s="170">
        <f>'Sales plan'!AL36</f>
        <v>71050</v>
      </c>
      <c r="AX32" s="170">
        <f>'Sales plan'!AM36</f>
        <v>71050</v>
      </c>
      <c r="AY32" s="170">
        <f>'Sales plan'!AN36</f>
        <v>71050</v>
      </c>
      <c r="AZ32" s="170">
        <f>'Sales plan'!AO36</f>
        <v>71050</v>
      </c>
      <c r="BA32" s="170">
        <f>'Sales plan'!AP36</f>
        <v>71050</v>
      </c>
      <c r="BB32" s="170">
        <f>'Sales plan'!AQ36</f>
        <v>71050</v>
      </c>
      <c r="BC32" s="170">
        <f>'Sales plan'!AR36</f>
        <v>71050</v>
      </c>
      <c r="BD32" s="170">
        <f>'Sales plan'!AS36</f>
        <v>71050</v>
      </c>
      <c r="BE32" s="170">
        <f>'Sales plan'!AT36</f>
        <v>76250</v>
      </c>
      <c r="BF32" s="170">
        <f>'Sales plan'!AU36</f>
        <v>76250</v>
      </c>
      <c r="BG32" s="170">
        <f>'Sales plan'!AV36</f>
        <v>76250</v>
      </c>
      <c r="BH32" s="170">
        <f>'Sales plan'!AW36</f>
        <v>76250</v>
      </c>
      <c r="BI32" s="170">
        <f>'Sales plan'!AX36</f>
        <v>76250</v>
      </c>
      <c r="BJ32" s="170">
        <f>'Sales plan'!AY36</f>
        <v>76250</v>
      </c>
      <c r="BK32" s="170">
        <f>'Sales plan'!AZ36</f>
        <v>76250</v>
      </c>
      <c r="BL32" s="170">
        <f>'Sales plan'!BA36</f>
        <v>76250</v>
      </c>
      <c r="BM32" s="170">
        <f>'Sales plan'!BB36</f>
        <v>76250</v>
      </c>
      <c r="BN32" s="170">
        <f>'Sales plan'!BC36</f>
        <v>76250</v>
      </c>
      <c r="BO32" s="170">
        <f>'Sales plan'!BD36</f>
        <v>76250</v>
      </c>
      <c r="BP32" s="170">
        <f>'Sales plan'!BE36</f>
        <v>76250</v>
      </c>
      <c r="BQ32" s="170">
        <f>'Sales plan'!BF36</f>
        <v>82250</v>
      </c>
      <c r="BR32" s="170">
        <f>'Sales plan'!BG36</f>
        <v>82250</v>
      </c>
      <c r="BS32" s="170">
        <f>'Sales plan'!BH36</f>
        <v>82250</v>
      </c>
      <c r="BT32" s="170">
        <f>'Sales plan'!BI36</f>
        <v>82250</v>
      </c>
      <c r="BU32" s="170">
        <f>'Sales plan'!BJ36</f>
        <v>82250</v>
      </c>
      <c r="BV32" s="170">
        <f>'Sales plan'!BK36</f>
        <v>82250</v>
      </c>
      <c r="BW32" s="170">
        <f>'Sales plan'!BL36</f>
        <v>82250</v>
      </c>
      <c r="BX32" s="170">
        <f>'Sales plan'!BM36</f>
        <v>82250</v>
      </c>
      <c r="BY32" s="170">
        <f>'Sales plan'!BN36</f>
        <v>82250</v>
      </c>
      <c r="BZ32" s="170">
        <f>'Sales plan'!BO36</f>
        <v>82250</v>
      </c>
      <c r="CA32" s="170">
        <f>'Sales plan'!BP36</f>
        <v>82250</v>
      </c>
      <c r="CB32" s="170">
        <f>'Sales plan'!BQ36</f>
        <v>82250</v>
      </c>
      <c r="CC32" s="170">
        <f>'Sales plan'!BR36</f>
        <v>82250</v>
      </c>
      <c r="CD32" s="170">
        <f>'Sales plan'!BS36</f>
        <v>82250</v>
      </c>
      <c r="CE32" s="127"/>
      <c r="CF32" s="127"/>
    </row>
    <row r="33" spans="1:84" ht="17.25" customHeight="1" outlineLevel="1" x14ac:dyDescent="0.25">
      <c r="A33" s="127"/>
      <c r="B33" s="126"/>
      <c r="C33" s="126"/>
      <c r="D33" s="165"/>
      <c r="E33" s="166" t="s">
        <v>271</v>
      </c>
      <c r="F33" s="62" t="s">
        <v>272</v>
      </c>
      <c r="G33" s="117" t="s">
        <v>269</v>
      </c>
      <c r="H33" s="167"/>
      <c r="I33" s="167">
        <f t="shared" ref="I33:N33" si="24">SUMIF($P$1:$BX$1,I$26,$P33:$BX33)</f>
        <v>76</v>
      </c>
      <c r="J33" s="167">
        <f t="shared" si="24"/>
        <v>32340</v>
      </c>
      <c r="K33" s="167">
        <f t="shared" si="24"/>
        <v>79160</v>
      </c>
      <c r="L33" s="167">
        <f t="shared" si="24"/>
        <v>88000</v>
      </c>
      <c r="M33" s="167">
        <f t="shared" si="24"/>
        <v>97600</v>
      </c>
      <c r="N33" s="168">
        <f t="shared" si="24"/>
        <v>107200</v>
      </c>
      <c r="O33" s="169"/>
      <c r="P33" s="170">
        <f>+'Sales plan'!G55</f>
        <v>76</v>
      </c>
      <c r="Q33" s="170">
        <f>ROUND('Sales plan'!F55,-1)</f>
        <v>0</v>
      </c>
      <c r="R33" s="170">
        <f>ROUND('Sales plan'!G55,-1)</f>
        <v>80</v>
      </c>
      <c r="S33" s="170">
        <f>ROUND('Sales plan'!H55,-1)</f>
        <v>140</v>
      </c>
      <c r="T33" s="170">
        <f>ROUND('Sales plan'!I55,-1)</f>
        <v>200</v>
      </c>
      <c r="U33" s="170">
        <f>ROUND('Sales plan'!J55,-1)</f>
        <v>1960</v>
      </c>
      <c r="V33" s="170">
        <f>ROUND('Sales plan'!K55,-1)</f>
        <v>2490</v>
      </c>
      <c r="W33" s="170">
        <f>ROUND('Sales plan'!L55,-1)</f>
        <v>3020</v>
      </c>
      <c r="X33" s="170">
        <f>ROUND('Sales plan'!M55,-1)</f>
        <v>3530</v>
      </c>
      <c r="Y33" s="170">
        <f>ROUND('Sales plan'!N55,-1)</f>
        <v>4440</v>
      </c>
      <c r="Z33" s="170">
        <f>ROUND('Sales plan'!O55,-1)</f>
        <v>5140</v>
      </c>
      <c r="AA33" s="170">
        <f>ROUND('Sales plan'!P55,-1)</f>
        <v>5520</v>
      </c>
      <c r="AB33" s="170">
        <f>ROUND('Sales plan'!Q55,-1)</f>
        <v>5820</v>
      </c>
      <c r="AC33" s="170">
        <f>ROUND('Sales plan'!R55,-1)</f>
        <v>6190</v>
      </c>
      <c r="AD33" s="170">
        <f>ROUND('Sales plan'!S55,-1)</f>
        <v>6190</v>
      </c>
      <c r="AE33" s="170">
        <f>ROUND('Sales plan'!T55,-1)</f>
        <v>6190</v>
      </c>
      <c r="AF33" s="170">
        <f>ROUND('Sales plan'!U55,-1)</f>
        <v>6190</v>
      </c>
      <c r="AG33" s="170">
        <f>ROUND('Sales plan'!V55,-1)</f>
        <v>6800</v>
      </c>
      <c r="AH33" s="170">
        <f>ROUND('Sales plan'!W55,-1)</f>
        <v>6800</v>
      </c>
      <c r="AI33" s="170">
        <f>ROUND('Sales plan'!X55,-1)</f>
        <v>6800</v>
      </c>
      <c r="AJ33" s="170">
        <f>ROUND('Sales plan'!Y55,-1)</f>
        <v>6800</v>
      </c>
      <c r="AK33" s="170">
        <f>ROUND('Sales plan'!Z55,-1)</f>
        <v>6800</v>
      </c>
      <c r="AL33" s="170">
        <f>ROUND('Sales plan'!AA55,-1)</f>
        <v>6800</v>
      </c>
      <c r="AM33" s="170">
        <f>ROUND('Sales plan'!AB55,-1)</f>
        <v>6800</v>
      </c>
      <c r="AN33" s="170">
        <f>ROUND('Sales plan'!AC55,-1)</f>
        <v>6800</v>
      </c>
      <c r="AO33" s="170">
        <f>ROUND('Sales plan'!AD55,-1)</f>
        <v>6800</v>
      </c>
      <c r="AP33" s="170">
        <f>ROUND('Sales plan'!AE55,-1)</f>
        <v>6800</v>
      </c>
      <c r="AQ33" s="170">
        <f>ROUND('Sales plan'!AF55,-1)</f>
        <v>6800</v>
      </c>
      <c r="AR33" s="170">
        <f>ROUND('Sales plan'!AG55,-1)</f>
        <v>6800</v>
      </c>
      <c r="AS33" s="170">
        <f>ROUND('Sales plan'!AH55,-1)</f>
        <v>7600</v>
      </c>
      <c r="AT33" s="170">
        <f>ROUND('Sales plan'!AI55,-1)</f>
        <v>7600</v>
      </c>
      <c r="AU33" s="170">
        <f>ROUND('Sales plan'!AJ55,-1)</f>
        <v>7600</v>
      </c>
      <c r="AV33" s="170">
        <f>ROUND('Sales plan'!AK55,-1)</f>
        <v>7600</v>
      </c>
      <c r="AW33" s="170">
        <f>ROUND('Sales plan'!AL55,-1)</f>
        <v>7600</v>
      </c>
      <c r="AX33" s="170">
        <f>ROUND('Sales plan'!AM55,-1)</f>
        <v>7600</v>
      </c>
      <c r="AY33" s="170">
        <f>ROUND('Sales plan'!AN55,-1)</f>
        <v>7600</v>
      </c>
      <c r="AZ33" s="170">
        <f>ROUND('Sales plan'!AO55,-1)</f>
        <v>7600</v>
      </c>
      <c r="BA33" s="170">
        <f>ROUND('Sales plan'!AP55,-1)</f>
        <v>7600</v>
      </c>
      <c r="BB33" s="170">
        <f>ROUND('Sales plan'!AQ55,-1)</f>
        <v>7600</v>
      </c>
      <c r="BC33" s="170">
        <f>ROUND('Sales plan'!AR55,-1)</f>
        <v>7600</v>
      </c>
      <c r="BD33" s="170">
        <f>ROUND('Sales plan'!AS55,-1)</f>
        <v>7600</v>
      </c>
      <c r="BE33" s="170">
        <f>ROUND('Sales plan'!AT55,-1)</f>
        <v>8400</v>
      </c>
      <c r="BF33" s="170">
        <f>ROUND('Sales plan'!AU55,-1)</f>
        <v>8400</v>
      </c>
      <c r="BG33" s="170">
        <f>ROUND('Sales plan'!AV55,-1)</f>
        <v>8400</v>
      </c>
      <c r="BH33" s="170">
        <f>ROUND('Sales plan'!AW55,-1)</f>
        <v>8400</v>
      </c>
      <c r="BI33" s="170">
        <f>ROUND('Sales plan'!AX55,-1)</f>
        <v>8400</v>
      </c>
      <c r="BJ33" s="170">
        <f>ROUND('Sales plan'!AY55,-1)</f>
        <v>8400</v>
      </c>
      <c r="BK33" s="170">
        <f>ROUND('Sales plan'!AZ55,-1)</f>
        <v>8400</v>
      </c>
      <c r="BL33" s="170">
        <f>ROUND('Sales plan'!BA55,-1)</f>
        <v>8400</v>
      </c>
      <c r="BM33" s="170">
        <f>ROUND('Sales plan'!BB55,-1)</f>
        <v>8400</v>
      </c>
      <c r="BN33" s="170">
        <f>ROUND('Sales plan'!BC55,-1)</f>
        <v>8400</v>
      </c>
      <c r="BO33" s="170">
        <f>ROUND('Sales plan'!BD55,-1)</f>
        <v>8400</v>
      </c>
      <c r="BP33" s="170">
        <f>ROUND('Sales plan'!BE55,-1)</f>
        <v>8400</v>
      </c>
      <c r="BQ33" s="170">
        <f>ROUND('Sales plan'!BF55,-1)</f>
        <v>9200</v>
      </c>
      <c r="BR33" s="170">
        <f>ROUND('Sales plan'!BG55,-1)</f>
        <v>9200</v>
      </c>
      <c r="BS33" s="170">
        <f>ROUND('Sales plan'!BH55,-1)</f>
        <v>9200</v>
      </c>
      <c r="BT33" s="170">
        <f>ROUND('Sales plan'!BI55,-1)</f>
        <v>9200</v>
      </c>
      <c r="BU33" s="170">
        <f>ROUND('Sales plan'!BJ55,-1)</f>
        <v>9200</v>
      </c>
      <c r="BV33" s="170">
        <f>ROUND('Sales plan'!BK55,-1)</f>
        <v>9200</v>
      </c>
      <c r="BW33" s="170">
        <f>ROUND('Sales plan'!BL55,-1)</f>
        <v>9200</v>
      </c>
      <c r="BX33" s="170">
        <f>ROUND('Sales plan'!BM55,-1)</f>
        <v>9200</v>
      </c>
      <c r="BY33" s="170">
        <f>ROUND('Sales plan'!BN55,-1)</f>
        <v>9200</v>
      </c>
      <c r="BZ33" s="170">
        <f>ROUND('Sales plan'!BO55,-1)</f>
        <v>9200</v>
      </c>
      <c r="CA33" s="170">
        <f>ROUND('Sales plan'!BP55,-1)</f>
        <v>9200</v>
      </c>
      <c r="CB33" s="170">
        <f>ROUND('Sales plan'!BQ55,-1)</f>
        <v>9200</v>
      </c>
      <c r="CC33" s="170">
        <f>ROUND('Sales plan'!BR55,-1)</f>
        <v>9200</v>
      </c>
      <c r="CD33" s="170">
        <f>ROUND('Sales plan'!BS55,-1)</f>
        <v>9200</v>
      </c>
      <c r="CE33" s="127"/>
      <c r="CF33" s="127"/>
    </row>
    <row r="34" spans="1:84" ht="17.25" customHeight="1" outlineLevel="1" x14ac:dyDescent="0.25">
      <c r="A34" s="127"/>
      <c r="B34" s="126"/>
      <c r="C34" s="126"/>
      <c r="D34" s="165">
        <v>1</v>
      </c>
      <c r="E34" s="171" t="s">
        <v>273</v>
      </c>
      <c r="F34" s="172" t="s">
        <v>274</v>
      </c>
      <c r="G34" s="173" t="s">
        <v>226</v>
      </c>
      <c r="H34" s="174">
        <v>0.1</v>
      </c>
      <c r="I34" s="175">
        <f t="shared" ref="I34:M34" si="25">SUMIF($P$1:$BX$1,I$26,$P34:$BX34)</f>
        <v>0</v>
      </c>
      <c r="J34" s="175">
        <f t="shared" si="25"/>
        <v>23984</v>
      </c>
      <c r="K34" s="175">
        <f t="shared" si="25"/>
        <v>80673</v>
      </c>
      <c r="L34" s="175">
        <f t="shared" si="25"/>
        <v>113132.00000000001</v>
      </c>
      <c r="M34" s="175">
        <f t="shared" si="25"/>
        <v>139561.00000000003</v>
      </c>
      <c r="N34" s="176">
        <f>SUMIF($P$1:$CD$1,N$26,$P34:$CD34)</f>
        <v>167927.00000000003</v>
      </c>
      <c r="O34" s="169" t="s">
        <v>270</v>
      </c>
      <c r="P34" s="177">
        <f>ROUND(P32*$H$34,-1)*'Sales plan'!E53</f>
        <v>0</v>
      </c>
      <c r="Q34" s="177">
        <f>ROUND(Q32*$H$34,-1)*'Sales plan'!F53</f>
        <v>0</v>
      </c>
      <c r="R34" s="177">
        <f>ROUND(R32*$H$34,-1)*'Sales plan'!G53</f>
        <v>80</v>
      </c>
      <c r="S34" s="177">
        <f>ROUND(S32*$H$34,-1)*'Sales plan'!H53</f>
        <v>170</v>
      </c>
      <c r="T34" s="177">
        <f>ROUND(T32*$H$34,-1)*'Sales plan'!I53</f>
        <v>250</v>
      </c>
      <c r="U34" s="177">
        <f>ROUND(U32*$H$34,-1)*'Sales plan'!J53</f>
        <v>1390</v>
      </c>
      <c r="V34" s="177">
        <f>ROUND(V32*$H$34,-1)*'Sales plan'!K53</f>
        <v>1750</v>
      </c>
      <c r="W34" s="177">
        <f>ROUND(W32*$H$34,-1)*'Sales plan'!L53</f>
        <v>2110</v>
      </c>
      <c r="X34" s="177">
        <f>ROUND(X32*$H$34,-1)*'Sales plan'!M53</f>
        <v>2510</v>
      </c>
      <c r="Y34" s="177">
        <f>ROUND(Y32*$H$34,-1)*'Sales plan'!N53</f>
        <v>3140</v>
      </c>
      <c r="Z34" s="177">
        <f>ROUND(Z32*$H$34,-1)*'Sales plan'!O53</f>
        <v>3927.0000000000005</v>
      </c>
      <c r="AA34" s="178">
        <f>ROUND(AA32*$H$34,-1)*'Sales plan'!P53</f>
        <v>4213</v>
      </c>
      <c r="AB34" s="178">
        <f>ROUND(AB32*$H$34,-1)*'Sales plan'!Q53</f>
        <v>4444</v>
      </c>
      <c r="AC34" s="178">
        <f>ROUND(AC32*$H$34,-1)*'Sales plan'!R53</f>
        <v>5368</v>
      </c>
      <c r="AD34" s="178">
        <f>ROUND(AD32*$H$34,-1)*'Sales plan'!S53</f>
        <v>5588</v>
      </c>
      <c r="AE34" s="178">
        <f>ROUND(AE32*$H$34,-1)*'Sales plan'!T53</f>
        <v>5588</v>
      </c>
      <c r="AF34" s="178">
        <f>ROUND(AF32*$H$34,-1)*'Sales plan'!U53</f>
        <v>6096.0000000000009</v>
      </c>
      <c r="AG34" s="178">
        <f>ROUND(AG32*$H$34,-1)*'Sales plan'!V53</f>
        <v>6828.0000000000009</v>
      </c>
      <c r="AH34" s="178">
        <f>ROUND(AH32*$H$34,-1)*'Sales plan'!W53</f>
        <v>6828.0000000000009</v>
      </c>
      <c r="AI34" s="178">
        <f>ROUND(AI32*$H$34,-1)*'Sales plan'!X53</f>
        <v>6828.0000000000009</v>
      </c>
      <c r="AJ34" s="178">
        <f>ROUND(AJ32*$H$34,-1)*'Sales plan'!Y53</f>
        <v>7068.0000000000009</v>
      </c>
      <c r="AK34" s="178">
        <f>ROUND(AK32*$H$34,-1)*'Sales plan'!Z53</f>
        <v>7068.0000000000009</v>
      </c>
      <c r="AL34" s="178">
        <f>ROUND(AL32*$H$34,-1)*'Sales plan'!AA53</f>
        <v>7657.0000000000018</v>
      </c>
      <c r="AM34" s="178">
        <f>ROUND(AM32*$H$34,-1)*'Sales plan'!AB53</f>
        <v>7878.0000000000018</v>
      </c>
      <c r="AN34" s="178">
        <f>ROUND(AN32*$H$34,-1)*'Sales plan'!AC53</f>
        <v>7878.0000000000018</v>
      </c>
      <c r="AO34" s="178">
        <f>ROUND(AO32*$H$34,-1)*'Sales plan'!AD53</f>
        <v>7878.0000000000018</v>
      </c>
      <c r="AP34" s="178">
        <f>ROUND(AP32*$H$34,-1)*'Sales plan'!AE53</f>
        <v>8138.0000000000018</v>
      </c>
      <c r="AQ34" s="178">
        <f>ROUND(AQ32*$H$34,-1)*'Sales plan'!AF53</f>
        <v>8138.0000000000018</v>
      </c>
      <c r="AR34" s="178">
        <f>ROUND(AR32*$H$34,-1)*'Sales plan'!AG53</f>
        <v>8764.0000000000018</v>
      </c>
      <c r="AS34" s="178">
        <f>ROUND(AS32*$H$34,-1)*'Sales plan'!AH53</f>
        <v>9674.0000000000018</v>
      </c>
      <c r="AT34" s="178">
        <f>ROUND(AT32*$H$34,-1)*'Sales plan'!AI53</f>
        <v>9674.0000000000018</v>
      </c>
      <c r="AU34" s="178">
        <f>ROUND(AU32*$H$34,-1)*'Sales plan'!AJ53</f>
        <v>9674.0000000000018</v>
      </c>
      <c r="AV34" s="178">
        <f>ROUND(AV32*$H$34,-1)*'Sales plan'!AK53</f>
        <v>9954.0000000000018</v>
      </c>
      <c r="AW34" s="178">
        <f>ROUND(AW32*$H$34,-1)*'Sales plan'!AL53</f>
        <v>9954.0000000000018</v>
      </c>
      <c r="AX34" s="178">
        <f>ROUND(AX32*$H$34,-1)*'Sales plan'!AM53</f>
        <v>9954.0000000000018</v>
      </c>
      <c r="AY34" s="178">
        <f>ROUND(AY32*$H$34,-1)*'Sales plan'!AN53</f>
        <v>10665.000000000004</v>
      </c>
      <c r="AZ34" s="178">
        <f>ROUND(AZ32*$H$34,-1)*'Sales plan'!AO53</f>
        <v>10665.000000000004</v>
      </c>
      <c r="BA34" s="178">
        <f>ROUND(BA32*$H$34,-1)*'Sales plan'!AP53</f>
        <v>10665.000000000004</v>
      </c>
      <c r="BB34" s="178">
        <f>ROUND(BB32*$H$34,-1)*'Sales plan'!AQ53</f>
        <v>10665.000000000004</v>
      </c>
      <c r="BC34" s="178">
        <f>ROUND(BC32*$H$34,-1)*'Sales plan'!AR53</f>
        <v>10665.000000000004</v>
      </c>
      <c r="BD34" s="178">
        <f>ROUND(BD32*$H$34,-1)*'Sales plan'!AS53</f>
        <v>10665.000000000004</v>
      </c>
      <c r="BE34" s="178">
        <f>ROUND(BE32*$H$34,-1)*'Sales plan'!AT53</f>
        <v>11445.000000000004</v>
      </c>
      <c r="BF34" s="178">
        <f>ROUND(BF32*$H$34,-1)*'Sales plan'!AU53</f>
        <v>12208.000000000004</v>
      </c>
      <c r="BG34" s="178">
        <f>ROUND(BG32*$H$34,-1)*'Sales plan'!AV53</f>
        <v>12208.000000000004</v>
      </c>
      <c r="BH34" s="178">
        <f>ROUND(BH32*$H$34,-1)*'Sales plan'!AW53</f>
        <v>12208.000000000004</v>
      </c>
      <c r="BI34" s="178">
        <f>ROUND(BI32*$H$34,-1)*'Sales plan'!AX53</f>
        <v>12208.000000000004</v>
      </c>
      <c r="BJ34" s="178">
        <f>ROUND(BJ32*$H$34,-1)*'Sales plan'!AY53</f>
        <v>12208.000000000004</v>
      </c>
      <c r="BK34" s="178">
        <f>ROUND(BK32*$H$34,-1)*'Sales plan'!AZ53</f>
        <v>12208.000000000004</v>
      </c>
      <c r="BL34" s="178">
        <f>ROUND(BL32*$H$34,-1)*'Sales plan'!BA53</f>
        <v>12208.000000000004</v>
      </c>
      <c r="BM34" s="178">
        <f>ROUND(BM32*$H$34,-1)*'Sales plan'!BB53</f>
        <v>12971.000000000005</v>
      </c>
      <c r="BN34" s="178">
        <f>ROUND(BN32*$H$34,-1)*'Sales plan'!BC53</f>
        <v>12971.000000000005</v>
      </c>
      <c r="BO34" s="178">
        <f>ROUND(BO32*$H$34,-1)*'Sales plan'!BD53</f>
        <v>12971.000000000005</v>
      </c>
      <c r="BP34" s="178">
        <f>ROUND(BP32*$H$34,-1)*'Sales plan'!BE53</f>
        <v>12971.000000000005</v>
      </c>
      <c r="BQ34" s="178">
        <f>ROUND(BQ32*$H$34,-1)*'Sales plan'!BF53</f>
        <v>13991.000000000005</v>
      </c>
      <c r="BR34" s="178">
        <f>ROUND(BR32*$H$34,-1)*'Sales plan'!BG53</f>
        <v>13991.000000000005</v>
      </c>
      <c r="BS34" s="178">
        <f>ROUND(BS32*$H$34,-1)*'Sales plan'!BH53</f>
        <v>13991.000000000005</v>
      </c>
      <c r="BT34" s="178">
        <f>ROUND(BT32*$H$34,-1)*'Sales plan'!BI53</f>
        <v>14814.000000000005</v>
      </c>
      <c r="BU34" s="178">
        <f>ROUND(BU32*$H$34,-1)*'Sales plan'!BJ53</f>
        <v>14814.000000000005</v>
      </c>
      <c r="BV34" s="178">
        <f>ROUND(BV32*$H$34,-1)*'Sales plan'!BK53</f>
        <v>14814.000000000005</v>
      </c>
      <c r="BW34" s="178">
        <f>ROUND(BW32*$H$34,-1)*'Sales plan'!BL53</f>
        <v>14814.000000000005</v>
      </c>
      <c r="BX34" s="178">
        <f>ROUND(BX32*$H$34,-1)*'Sales plan'!BM53</f>
        <v>14814.000000000005</v>
      </c>
      <c r="BY34" s="178">
        <f>ROUND(BY32*$H$34,-1)*'Sales plan'!BN53</f>
        <v>14814.000000000005</v>
      </c>
      <c r="BZ34" s="178">
        <f>ROUND(BZ32*$H$34,-1)*'Sales plan'!BO53</f>
        <v>14814.000000000005</v>
      </c>
      <c r="CA34" s="178">
        <f>ROUND(CA32*$H$34,-1)*'Sales plan'!BP53</f>
        <v>14814.000000000005</v>
      </c>
      <c r="CB34" s="178">
        <f>ROUND(CB32*$H$34,-1)*'Sales plan'!BQ53</f>
        <v>14814.000000000005</v>
      </c>
      <c r="CC34" s="178">
        <f>ROUND(CC32*$H$34,-1)*'Sales plan'!BR53</f>
        <v>14814.000000000005</v>
      </c>
      <c r="CD34" s="178">
        <f>ROUND(CD32*$H$34,-1)*'Sales plan'!BS53</f>
        <v>14814.000000000005</v>
      </c>
      <c r="CE34" s="179">
        <f>CD34/$CD$32</f>
        <v>0.18010942249240128</v>
      </c>
      <c r="CF34" s="127"/>
    </row>
    <row r="35" spans="1:84" ht="17.25" customHeight="1" outlineLevel="1" x14ac:dyDescent="0.25">
      <c r="A35" s="127"/>
      <c r="B35" s="126"/>
      <c r="C35" s="126"/>
      <c r="D35" s="165">
        <v>2</v>
      </c>
      <c r="E35" s="171" t="s">
        <v>275</v>
      </c>
      <c r="F35" s="172" t="s">
        <v>276</v>
      </c>
      <c r="G35" s="173" t="s">
        <v>226</v>
      </c>
      <c r="H35" s="174">
        <v>0.25</v>
      </c>
      <c r="I35" s="175">
        <f t="shared" ref="I35:N35" si="26">SUMIF($P$1:$BX$1,I$26,$P35:$BX35)</f>
        <v>0</v>
      </c>
      <c r="J35" s="175">
        <f t="shared" si="26"/>
        <v>8497</v>
      </c>
      <c r="K35" s="175">
        <f t="shared" si="26"/>
        <v>23793.750000000004</v>
      </c>
      <c r="L35" s="175">
        <f t="shared" si="26"/>
        <v>30670.000000000004</v>
      </c>
      <c r="M35" s="175">
        <f t="shared" si="26"/>
        <v>38070.000000000007</v>
      </c>
      <c r="N35" s="176">
        <f t="shared" si="26"/>
        <v>46710.000000000007</v>
      </c>
      <c r="O35" s="169"/>
      <c r="P35" s="177">
        <f>+P$33*$H$35*'Sales plan'!E72</f>
        <v>0</v>
      </c>
      <c r="Q35" s="177">
        <f>+Q$33*$H$35*'Sales plan'!F72</f>
        <v>0</v>
      </c>
      <c r="R35" s="177">
        <f>+R$33*$H$35*'Sales plan'!G72</f>
        <v>20</v>
      </c>
      <c r="S35" s="177">
        <f>+S$33*$H$35*'Sales plan'!H72</f>
        <v>35</v>
      </c>
      <c r="T35" s="177">
        <f>+T$33*$H$35*'Sales plan'!I72</f>
        <v>50</v>
      </c>
      <c r="U35" s="177">
        <f>+U$33*$H$35*'Sales plan'!J72</f>
        <v>490</v>
      </c>
      <c r="V35" s="177">
        <f>+V$33*$H$35*'Sales plan'!K72</f>
        <v>622.5</v>
      </c>
      <c r="W35" s="177">
        <f>+W$33*$H$35*'Sales plan'!L72</f>
        <v>755</v>
      </c>
      <c r="X35" s="177">
        <f>+X$33*$H$35*'Sales plan'!M72</f>
        <v>882.5</v>
      </c>
      <c r="Y35" s="177">
        <f>+Y$33*$H$35*'Sales plan'!N72</f>
        <v>1110</v>
      </c>
      <c r="Z35" s="177">
        <f>+Z$33*$H$35*'Sales plan'!O72</f>
        <v>1413.5000000000002</v>
      </c>
      <c r="AA35" s="178">
        <f>+AA$33*$H$35*'Sales plan'!P72</f>
        <v>1518.0000000000002</v>
      </c>
      <c r="AB35" s="178">
        <f>+AB$33*$H$35*'Sales plan'!Q72</f>
        <v>1600.5000000000002</v>
      </c>
      <c r="AC35" s="178">
        <f>+AC$33*$H$35*'Sales plan'!R72</f>
        <v>1702.2500000000002</v>
      </c>
      <c r="AD35" s="178">
        <f>+AD$33*$H$35*'Sales plan'!S72</f>
        <v>1702.2500000000002</v>
      </c>
      <c r="AE35" s="178">
        <f>+AE$33*$H$35*'Sales plan'!T72</f>
        <v>1702.2500000000002</v>
      </c>
      <c r="AF35" s="178">
        <f>+AF$33*$H$35*'Sales plan'!U72</f>
        <v>1857.0000000000002</v>
      </c>
      <c r="AG35" s="178">
        <f>+AG$33*$H$35*'Sales plan'!V72</f>
        <v>2040.0000000000002</v>
      </c>
      <c r="AH35" s="178">
        <f>+AH$33*$H$35*'Sales plan'!W72</f>
        <v>2040.0000000000002</v>
      </c>
      <c r="AI35" s="178">
        <f>+AI$33*$H$35*'Sales plan'!X72</f>
        <v>2040.0000000000002</v>
      </c>
      <c r="AJ35" s="178">
        <f>+AJ$33*$H$35*'Sales plan'!Y72</f>
        <v>2040.0000000000002</v>
      </c>
      <c r="AK35" s="178">
        <f>+AK$33*$H$35*'Sales plan'!Z72</f>
        <v>2040.0000000000002</v>
      </c>
      <c r="AL35" s="178">
        <f>+AL$33*$H$35*'Sales plan'!AA72</f>
        <v>2210.0000000000005</v>
      </c>
      <c r="AM35" s="178">
        <f>+AM$33*$H$35*'Sales plan'!AB72</f>
        <v>2210.0000000000005</v>
      </c>
      <c r="AN35" s="178">
        <f>+AN$33*$H$35*'Sales plan'!AC72</f>
        <v>2210.0000000000005</v>
      </c>
      <c r="AO35" s="178">
        <f>+AO$33*$H$35*'Sales plan'!AD72</f>
        <v>2210.0000000000005</v>
      </c>
      <c r="AP35" s="178">
        <f>+AP$33*$H$35*'Sales plan'!AE72</f>
        <v>2210.0000000000005</v>
      </c>
      <c r="AQ35" s="178">
        <f>+AQ$33*$H$35*'Sales plan'!AF72</f>
        <v>2210.0000000000005</v>
      </c>
      <c r="AR35" s="178">
        <f>+AR$33*$H$35*'Sales plan'!AG72</f>
        <v>2380.0000000000005</v>
      </c>
      <c r="AS35" s="178">
        <f>+AS$33*$H$35*'Sales plan'!AH72</f>
        <v>2660.0000000000005</v>
      </c>
      <c r="AT35" s="178">
        <f>+AT$33*$H$35*'Sales plan'!AI72</f>
        <v>2660.0000000000005</v>
      </c>
      <c r="AU35" s="178">
        <f>+AU$33*$H$35*'Sales plan'!AJ72</f>
        <v>2660.0000000000005</v>
      </c>
      <c r="AV35" s="178">
        <f>+AV$33*$H$35*'Sales plan'!AK72</f>
        <v>2660.0000000000005</v>
      </c>
      <c r="AW35" s="178">
        <f>+AW$33*$H$35*'Sales plan'!AL72</f>
        <v>2660.0000000000005</v>
      </c>
      <c r="AX35" s="178">
        <f>+AX$33*$H$35*'Sales plan'!AM72</f>
        <v>2660.0000000000005</v>
      </c>
      <c r="AY35" s="178">
        <f>+AY$33*$H$35*'Sales plan'!AN72</f>
        <v>2850.0000000000009</v>
      </c>
      <c r="AZ35" s="178">
        <f>+AZ$33*$H$35*'Sales plan'!AO72</f>
        <v>2850.0000000000009</v>
      </c>
      <c r="BA35" s="178">
        <f>+BA$33*$H$35*'Sales plan'!AP72</f>
        <v>2850.0000000000009</v>
      </c>
      <c r="BB35" s="178">
        <f>+BB$33*$H$35*'Sales plan'!AQ72</f>
        <v>2850.0000000000009</v>
      </c>
      <c r="BC35" s="178">
        <f>+BC$33*$H$35*'Sales plan'!AR72</f>
        <v>2850.0000000000009</v>
      </c>
      <c r="BD35" s="178">
        <f>+BD$33*$H$35*'Sales plan'!AS72</f>
        <v>2850.0000000000009</v>
      </c>
      <c r="BE35" s="178">
        <f>+BE$33*$H$35*'Sales plan'!AT72</f>
        <v>3150.0000000000009</v>
      </c>
      <c r="BF35" s="178">
        <f>+BF$33*$H$35*'Sales plan'!AU72</f>
        <v>3360.0000000000009</v>
      </c>
      <c r="BG35" s="178">
        <f>+BG$33*$H$35*'Sales plan'!AV72</f>
        <v>3360.0000000000009</v>
      </c>
      <c r="BH35" s="178">
        <f>+BH$33*$H$35*'Sales plan'!AW72</f>
        <v>3360.0000000000009</v>
      </c>
      <c r="BI35" s="178">
        <f>+BI$33*$H$35*'Sales plan'!AX72</f>
        <v>3360.0000000000009</v>
      </c>
      <c r="BJ35" s="178">
        <f>+BJ$33*$H$35*'Sales plan'!AY72</f>
        <v>3360.0000000000009</v>
      </c>
      <c r="BK35" s="178">
        <f>+BK$33*$H$35*'Sales plan'!AZ72</f>
        <v>3360.0000000000009</v>
      </c>
      <c r="BL35" s="178">
        <f>+BL$33*$H$35*'Sales plan'!BA72</f>
        <v>3360.0000000000009</v>
      </c>
      <c r="BM35" s="178">
        <f>+BM$33*$H$35*'Sales plan'!BB72</f>
        <v>3570.0000000000014</v>
      </c>
      <c r="BN35" s="178">
        <f>+BN$33*$H$35*'Sales plan'!BC72</f>
        <v>3570.0000000000014</v>
      </c>
      <c r="BO35" s="178">
        <f>+BO$33*$H$35*'Sales plan'!BD72</f>
        <v>3570.0000000000014</v>
      </c>
      <c r="BP35" s="178">
        <f>+BP$33*$H$35*'Sales plan'!BE72</f>
        <v>3570.0000000000014</v>
      </c>
      <c r="BQ35" s="178">
        <f>+BQ$33*$H$35*'Sales plan'!BF72</f>
        <v>3910.0000000000014</v>
      </c>
      <c r="BR35" s="178">
        <f>+BR$33*$H$35*'Sales plan'!BG72</f>
        <v>3910.0000000000014</v>
      </c>
      <c r="BS35" s="178">
        <f>+BS$33*$H$35*'Sales plan'!BH72</f>
        <v>3910.0000000000014</v>
      </c>
      <c r="BT35" s="178">
        <f>+BT$33*$H$35*'Sales plan'!BI72</f>
        <v>4140.0000000000018</v>
      </c>
      <c r="BU35" s="178">
        <f>+BU$33*$H$35*'Sales plan'!BJ72</f>
        <v>4140.0000000000018</v>
      </c>
      <c r="BV35" s="178">
        <f>+BV$33*$H$35*'Sales plan'!BK72</f>
        <v>4140.0000000000018</v>
      </c>
      <c r="BW35" s="178">
        <f>+BW$33*$H$35*'Sales plan'!BL72</f>
        <v>4140.0000000000018</v>
      </c>
      <c r="BX35" s="178">
        <f>+BX$33*$H$35*'Sales plan'!BM72</f>
        <v>4140.0000000000018</v>
      </c>
      <c r="BY35" s="178">
        <f>+BY$33*$H$35*'Sales plan'!BN72</f>
        <v>4140.0000000000018</v>
      </c>
      <c r="BZ35" s="178">
        <f>+BZ$33*$H$35*'Sales plan'!BO72</f>
        <v>4140.0000000000018</v>
      </c>
      <c r="CA35" s="178">
        <f>+CA$33*$H$35*'Sales plan'!BP72</f>
        <v>4140.0000000000018</v>
      </c>
      <c r="CB35" s="178">
        <f>+CB$33*$H$35*'Sales plan'!BQ72</f>
        <v>4140.0000000000018</v>
      </c>
      <c r="CC35" s="178">
        <f>+CC$33*$H$35*'Sales plan'!BR72</f>
        <v>4140.0000000000018</v>
      </c>
      <c r="CD35" s="178">
        <f>+CD$33*$H$35*'Sales plan'!BS72</f>
        <v>4140.0000000000018</v>
      </c>
      <c r="CE35" s="179">
        <f>CD35/$CD$33</f>
        <v>0.45000000000000018</v>
      </c>
      <c r="CF35" s="127"/>
    </row>
    <row r="36" spans="1:84" ht="17.25" customHeight="1" outlineLevel="1" x14ac:dyDescent="0.25">
      <c r="A36" s="127"/>
      <c r="B36" s="126"/>
      <c r="C36" s="126"/>
      <c r="D36" s="165">
        <v>3</v>
      </c>
      <c r="E36" s="166" t="str">
        <f t="shared" ref="E36:F36" si="27">E52</f>
        <v>Teleconsultation/2nd professional opinion</v>
      </c>
      <c r="F36" s="62" t="str">
        <f t="shared" si="27"/>
        <v>2 догч эмчийн зөвлөгөө</v>
      </c>
      <c r="G36" s="117"/>
      <c r="H36" s="180">
        <v>0.02</v>
      </c>
      <c r="I36" s="167">
        <f t="shared" ref="I36:M36" si="28">SUMIF($P$1:$BX$1,I$26,$P36:$BX36)</f>
        <v>0</v>
      </c>
      <c r="J36" s="167">
        <f t="shared" si="28"/>
        <v>652</v>
      </c>
      <c r="K36" s="167">
        <f t="shared" si="28"/>
        <v>3232</v>
      </c>
      <c r="L36" s="167">
        <f t="shared" si="28"/>
        <v>5733.0000000000009</v>
      </c>
      <c r="M36" s="167">
        <f t="shared" si="28"/>
        <v>7150.0000000000009</v>
      </c>
      <c r="N36" s="168">
        <f t="shared" ref="N36:N40" si="29">SUMIF($P$1:$CD$1,N$26,$P36:$CD36)</f>
        <v>9204.0000000000018</v>
      </c>
      <c r="O36" s="169" t="s">
        <v>270</v>
      </c>
      <c r="P36" s="150">
        <v>0</v>
      </c>
      <c r="Q36" s="150">
        <v>0</v>
      </c>
      <c r="R36" s="150">
        <v>0</v>
      </c>
      <c r="S36" s="150">
        <f t="shared" ref="S36:CD36" si="30">ROUND(S34*$H$36,-1)*S63</f>
        <v>0</v>
      </c>
      <c r="T36" s="150">
        <f t="shared" si="30"/>
        <v>11</v>
      </c>
      <c r="U36" s="150">
        <f t="shared" si="30"/>
        <v>33</v>
      </c>
      <c r="V36" s="150">
        <f t="shared" si="30"/>
        <v>48.000000000000007</v>
      </c>
      <c r="W36" s="150">
        <f t="shared" si="30"/>
        <v>48.000000000000007</v>
      </c>
      <c r="X36" s="150">
        <f t="shared" si="30"/>
        <v>60.000000000000007</v>
      </c>
      <c r="Y36" s="150">
        <f t="shared" si="30"/>
        <v>84.000000000000014</v>
      </c>
      <c r="Z36" s="150">
        <f t="shared" si="30"/>
        <v>112.00000000000001</v>
      </c>
      <c r="AA36" s="150">
        <f t="shared" si="30"/>
        <v>112.00000000000001</v>
      </c>
      <c r="AB36" s="150">
        <f t="shared" si="30"/>
        <v>144</v>
      </c>
      <c r="AC36" s="150">
        <f t="shared" si="30"/>
        <v>176</v>
      </c>
      <c r="AD36" s="150">
        <f t="shared" si="30"/>
        <v>176</v>
      </c>
      <c r="AE36" s="150">
        <f t="shared" si="30"/>
        <v>198</v>
      </c>
      <c r="AF36" s="150">
        <f t="shared" si="30"/>
        <v>216</v>
      </c>
      <c r="AG36" s="150">
        <f t="shared" si="30"/>
        <v>252</v>
      </c>
      <c r="AH36" s="150">
        <f t="shared" si="30"/>
        <v>280</v>
      </c>
      <c r="AI36" s="150">
        <f t="shared" si="30"/>
        <v>280</v>
      </c>
      <c r="AJ36" s="150">
        <f t="shared" si="30"/>
        <v>280</v>
      </c>
      <c r="AK36" s="150">
        <f t="shared" si="30"/>
        <v>308</v>
      </c>
      <c r="AL36" s="150">
        <f t="shared" si="30"/>
        <v>330</v>
      </c>
      <c r="AM36" s="150">
        <f t="shared" si="30"/>
        <v>352</v>
      </c>
      <c r="AN36" s="150">
        <f t="shared" si="30"/>
        <v>384.00000000000006</v>
      </c>
      <c r="AO36" s="150">
        <f t="shared" si="30"/>
        <v>384.00000000000006</v>
      </c>
      <c r="AP36" s="150">
        <f t="shared" si="30"/>
        <v>384.00000000000006</v>
      </c>
      <c r="AQ36" s="150">
        <f t="shared" si="30"/>
        <v>400.00000000000006</v>
      </c>
      <c r="AR36" s="150">
        <f t="shared" si="30"/>
        <v>450.00000000000006</v>
      </c>
      <c r="AS36" s="150">
        <f t="shared" si="30"/>
        <v>475.00000000000006</v>
      </c>
      <c r="AT36" s="150">
        <f t="shared" si="30"/>
        <v>494.00000000000011</v>
      </c>
      <c r="AU36" s="150">
        <f t="shared" si="30"/>
        <v>494.00000000000011</v>
      </c>
      <c r="AV36" s="150">
        <f t="shared" si="30"/>
        <v>520.00000000000011</v>
      </c>
      <c r="AW36" s="150">
        <f t="shared" si="30"/>
        <v>520.00000000000011</v>
      </c>
      <c r="AX36" s="150">
        <f t="shared" si="30"/>
        <v>520.00000000000011</v>
      </c>
      <c r="AY36" s="150">
        <f t="shared" si="30"/>
        <v>546.00000000000011</v>
      </c>
      <c r="AZ36" s="150">
        <f t="shared" si="30"/>
        <v>546.00000000000011</v>
      </c>
      <c r="BA36" s="150">
        <f t="shared" si="30"/>
        <v>546.00000000000011</v>
      </c>
      <c r="BB36" s="150">
        <f t="shared" si="30"/>
        <v>546.00000000000011</v>
      </c>
      <c r="BC36" s="150">
        <f t="shared" si="30"/>
        <v>546.00000000000011</v>
      </c>
      <c r="BD36" s="150">
        <f t="shared" si="30"/>
        <v>546.00000000000011</v>
      </c>
      <c r="BE36" s="150">
        <f t="shared" si="30"/>
        <v>598.00000000000011</v>
      </c>
      <c r="BF36" s="150">
        <f t="shared" si="30"/>
        <v>624.00000000000011</v>
      </c>
      <c r="BG36" s="150">
        <f t="shared" si="30"/>
        <v>624.00000000000011</v>
      </c>
      <c r="BH36" s="150">
        <f t="shared" si="30"/>
        <v>624.00000000000011</v>
      </c>
      <c r="BI36" s="150">
        <f t="shared" si="30"/>
        <v>624.00000000000011</v>
      </c>
      <c r="BJ36" s="150">
        <f t="shared" si="30"/>
        <v>624.00000000000011</v>
      </c>
      <c r="BK36" s="150">
        <f t="shared" si="30"/>
        <v>624.00000000000011</v>
      </c>
      <c r="BL36" s="150">
        <f t="shared" si="30"/>
        <v>624.00000000000011</v>
      </c>
      <c r="BM36" s="150">
        <f t="shared" si="30"/>
        <v>676.00000000000011</v>
      </c>
      <c r="BN36" s="150">
        <f t="shared" si="30"/>
        <v>676.00000000000011</v>
      </c>
      <c r="BO36" s="150">
        <f t="shared" si="30"/>
        <v>676.00000000000011</v>
      </c>
      <c r="BP36" s="150">
        <f t="shared" si="30"/>
        <v>676.00000000000011</v>
      </c>
      <c r="BQ36" s="150">
        <f t="shared" si="30"/>
        <v>728.00000000000011</v>
      </c>
      <c r="BR36" s="150">
        <f t="shared" si="30"/>
        <v>728.00000000000011</v>
      </c>
      <c r="BS36" s="150">
        <f t="shared" si="30"/>
        <v>784.00000000000023</v>
      </c>
      <c r="BT36" s="150">
        <f t="shared" si="30"/>
        <v>840.00000000000023</v>
      </c>
      <c r="BU36" s="150">
        <f t="shared" si="30"/>
        <v>840.00000000000023</v>
      </c>
      <c r="BV36" s="150">
        <f t="shared" si="30"/>
        <v>840.00000000000023</v>
      </c>
      <c r="BW36" s="150">
        <f t="shared" si="30"/>
        <v>840.00000000000023</v>
      </c>
      <c r="BX36" s="150">
        <f t="shared" si="30"/>
        <v>900.00000000000023</v>
      </c>
      <c r="BY36" s="150">
        <f t="shared" si="30"/>
        <v>900.00000000000023</v>
      </c>
      <c r="BZ36" s="150">
        <f t="shared" si="30"/>
        <v>900.00000000000023</v>
      </c>
      <c r="CA36" s="150">
        <f t="shared" si="30"/>
        <v>900.00000000000023</v>
      </c>
      <c r="CB36" s="150">
        <f t="shared" si="30"/>
        <v>900.00000000000023</v>
      </c>
      <c r="CC36" s="150">
        <f t="shared" si="30"/>
        <v>900.00000000000023</v>
      </c>
      <c r="CD36" s="150">
        <f t="shared" si="30"/>
        <v>900.00000000000023</v>
      </c>
      <c r="CE36" s="179">
        <f>CD36/CD34</f>
        <v>6.0753341433778849E-2</v>
      </c>
      <c r="CF36" s="127"/>
    </row>
    <row r="37" spans="1:84" ht="17.25" customHeight="1" outlineLevel="1" x14ac:dyDescent="0.25">
      <c r="A37" s="127"/>
      <c r="B37" s="126"/>
      <c r="C37" s="126"/>
      <c r="D37" s="165">
        <v>4</v>
      </c>
      <c r="E37" s="166" t="str">
        <f t="shared" ref="E37:F37" si="31">E53</f>
        <v>B2B payment services</v>
      </c>
      <c r="F37" s="62" t="str">
        <f t="shared" si="31"/>
        <v>Төлбөрийн үйлчилгээ</v>
      </c>
      <c r="G37" s="117"/>
      <c r="H37" s="180">
        <v>0.03</v>
      </c>
      <c r="I37" s="167">
        <f t="shared" ref="I37:M37" si="32">SUMIF($P$1:$BX$1,I$26,$P37:$BX37)</f>
        <v>0</v>
      </c>
      <c r="J37" s="167">
        <f t="shared" si="32"/>
        <v>967</v>
      </c>
      <c r="K37" s="167">
        <f t="shared" si="32"/>
        <v>4810</v>
      </c>
      <c r="L37" s="167">
        <f t="shared" si="32"/>
        <v>8639.0000000000018</v>
      </c>
      <c r="M37" s="167">
        <f t="shared" si="32"/>
        <v>10946.000000000002</v>
      </c>
      <c r="N37" s="168">
        <f t="shared" si="29"/>
        <v>13664.000000000002</v>
      </c>
      <c r="O37" s="169" t="s">
        <v>270</v>
      </c>
      <c r="P37" s="150"/>
      <c r="Q37" s="150"/>
      <c r="R37" s="150"/>
      <c r="S37" s="150"/>
      <c r="T37" s="150">
        <f t="shared" ref="T37:CD37" si="33">ROUND(T34*$H$37,-1)*T63</f>
        <v>11</v>
      </c>
      <c r="U37" s="150">
        <f t="shared" si="33"/>
        <v>44</v>
      </c>
      <c r="V37" s="150">
        <f t="shared" si="33"/>
        <v>60.000000000000007</v>
      </c>
      <c r="W37" s="150">
        <f t="shared" si="33"/>
        <v>72.000000000000014</v>
      </c>
      <c r="X37" s="150">
        <f t="shared" si="33"/>
        <v>96.000000000000014</v>
      </c>
      <c r="Y37" s="150">
        <f t="shared" si="33"/>
        <v>126.00000000000001</v>
      </c>
      <c r="Z37" s="150">
        <f t="shared" si="33"/>
        <v>168.00000000000003</v>
      </c>
      <c r="AA37" s="150">
        <f t="shared" si="33"/>
        <v>182.00000000000003</v>
      </c>
      <c r="AB37" s="150">
        <f t="shared" si="33"/>
        <v>208</v>
      </c>
      <c r="AC37" s="150">
        <f t="shared" si="33"/>
        <v>256</v>
      </c>
      <c r="AD37" s="150">
        <f t="shared" si="33"/>
        <v>272</v>
      </c>
      <c r="AE37" s="150">
        <f t="shared" si="33"/>
        <v>306</v>
      </c>
      <c r="AF37" s="150">
        <f t="shared" si="33"/>
        <v>324</v>
      </c>
      <c r="AG37" s="150">
        <f t="shared" si="33"/>
        <v>360</v>
      </c>
      <c r="AH37" s="150">
        <f t="shared" si="33"/>
        <v>400</v>
      </c>
      <c r="AI37" s="150">
        <f t="shared" si="33"/>
        <v>400</v>
      </c>
      <c r="AJ37" s="150">
        <f t="shared" si="33"/>
        <v>420</v>
      </c>
      <c r="AK37" s="150">
        <f t="shared" si="33"/>
        <v>462.00000000000006</v>
      </c>
      <c r="AL37" s="150">
        <f t="shared" si="33"/>
        <v>506.00000000000006</v>
      </c>
      <c r="AM37" s="150">
        <f t="shared" si="33"/>
        <v>528</v>
      </c>
      <c r="AN37" s="150">
        <f t="shared" si="33"/>
        <v>576.00000000000011</v>
      </c>
      <c r="AO37" s="150">
        <f t="shared" si="33"/>
        <v>576.00000000000011</v>
      </c>
      <c r="AP37" s="150">
        <f t="shared" si="33"/>
        <v>576.00000000000011</v>
      </c>
      <c r="AQ37" s="150">
        <f t="shared" si="33"/>
        <v>600.00000000000011</v>
      </c>
      <c r="AR37" s="150">
        <f t="shared" si="33"/>
        <v>650.00000000000011</v>
      </c>
      <c r="AS37" s="150">
        <f t="shared" si="33"/>
        <v>725.00000000000011</v>
      </c>
      <c r="AT37" s="150">
        <f t="shared" si="33"/>
        <v>754.00000000000011</v>
      </c>
      <c r="AU37" s="150">
        <f t="shared" si="33"/>
        <v>754.00000000000011</v>
      </c>
      <c r="AV37" s="150">
        <f t="shared" si="33"/>
        <v>780.00000000000011</v>
      </c>
      <c r="AW37" s="150">
        <f t="shared" si="33"/>
        <v>780.00000000000011</v>
      </c>
      <c r="AX37" s="150">
        <f t="shared" si="33"/>
        <v>780.00000000000011</v>
      </c>
      <c r="AY37" s="150">
        <f t="shared" si="33"/>
        <v>832.00000000000023</v>
      </c>
      <c r="AZ37" s="150">
        <f t="shared" si="33"/>
        <v>832.00000000000023</v>
      </c>
      <c r="BA37" s="150">
        <f t="shared" si="33"/>
        <v>832.00000000000023</v>
      </c>
      <c r="BB37" s="150">
        <f t="shared" si="33"/>
        <v>832.00000000000023</v>
      </c>
      <c r="BC37" s="150">
        <f t="shared" si="33"/>
        <v>832.00000000000023</v>
      </c>
      <c r="BD37" s="150">
        <f t="shared" si="33"/>
        <v>832.00000000000023</v>
      </c>
      <c r="BE37" s="150">
        <f t="shared" si="33"/>
        <v>884.00000000000023</v>
      </c>
      <c r="BF37" s="150">
        <f t="shared" si="33"/>
        <v>962.00000000000023</v>
      </c>
      <c r="BG37" s="150">
        <f t="shared" si="33"/>
        <v>962.00000000000023</v>
      </c>
      <c r="BH37" s="150">
        <f t="shared" si="33"/>
        <v>962.00000000000023</v>
      </c>
      <c r="BI37" s="150">
        <f t="shared" si="33"/>
        <v>962.00000000000023</v>
      </c>
      <c r="BJ37" s="150">
        <f t="shared" si="33"/>
        <v>962.00000000000023</v>
      </c>
      <c r="BK37" s="150">
        <f t="shared" si="33"/>
        <v>962.00000000000023</v>
      </c>
      <c r="BL37" s="150">
        <f t="shared" si="33"/>
        <v>962.00000000000023</v>
      </c>
      <c r="BM37" s="150">
        <f t="shared" si="33"/>
        <v>1014.0000000000002</v>
      </c>
      <c r="BN37" s="150">
        <f t="shared" si="33"/>
        <v>1014.0000000000002</v>
      </c>
      <c r="BO37" s="150">
        <f t="shared" si="33"/>
        <v>1014.0000000000002</v>
      </c>
      <c r="BP37" s="150">
        <f t="shared" si="33"/>
        <v>1014.0000000000002</v>
      </c>
      <c r="BQ37" s="150">
        <f t="shared" si="33"/>
        <v>1092.0000000000002</v>
      </c>
      <c r="BR37" s="150">
        <f t="shared" si="33"/>
        <v>1092.0000000000002</v>
      </c>
      <c r="BS37" s="150">
        <f t="shared" si="33"/>
        <v>1176.0000000000002</v>
      </c>
      <c r="BT37" s="150">
        <f t="shared" si="33"/>
        <v>1232.0000000000002</v>
      </c>
      <c r="BU37" s="150">
        <f t="shared" si="33"/>
        <v>1232.0000000000002</v>
      </c>
      <c r="BV37" s="150">
        <f t="shared" si="33"/>
        <v>1232.0000000000002</v>
      </c>
      <c r="BW37" s="150">
        <f t="shared" si="33"/>
        <v>1232.0000000000002</v>
      </c>
      <c r="BX37" s="150">
        <f t="shared" si="33"/>
        <v>1320.0000000000005</v>
      </c>
      <c r="BY37" s="150">
        <f t="shared" si="33"/>
        <v>1320.0000000000005</v>
      </c>
      <c r="BZ37" s="150">
        <f t="shared" si="33"/>
        <v>1320.0000000000005</v>
      </c>
      <c r="CA37" s="150">
        <f t="shared" si="33"/>
        <v>1320.0000000000005</v>
      </c>
      <c r="CB37" s="150">
        <f t="shared" si="33"/>
        <v>1320.0000000000005</v>
      </c>
      <c r="CC37" s="150">
        <f t="shared" si="33"/>
        <v>1320.0000000000005</v>
      </c>
      <c r="CD37" s="150">
        <f t="shared" si="33"/>
        <v>1320.0000000000005</v>
      </c>
      <c r="CE37" s="179">
        <f>CD37/CD34</f>
        <v>8.910490076954232E-2</v>
      </c>
      <c r="CF37" s="127"/>
    </row>
    <row r="38" spans="1:84" ht="17.25" customHeight="1" outlineLevel="1" x14ac:dyDescent="0.25">
      <c r="A38" s="127"/>
      <c r="B38" s="126"/>
      <c r="C38" s="126"/>
      <c r="D38" s="165">
        <v>5</v>
      </c>
      <c r="E38" s="166" t="str">
        <f t="shared" ref="E38:F38" si="34">E54</f>
        <v>Telecare/ real time online video chat support</v>
      </c>
      <c r="F38" s="62" t="str">
        <f t="shared" si="34"/>
        <v>Зайн оношилгоо, эмчилгээ</v>
      </c>
      <c r="G38" s="117"/>
      <c r="H38" s="180">
        <v>0.03</v>
      </c>
      <c r="I38" s="167">
        <f t="shared" ref="I38:M38" si="35">SUMIF($P$1:$BX$1,I$26,$P38:$BX38)</f>
        <v>0</v>
      </c>
      <c r="J38" s="167">
        <f t="shared" si="35"/>
        <v>9200</v>
      </c>
      <c r="K38" s="167">
        <f t="shared" si="35"/>
        <v>39820</v>
      </c>
      <c r="L38" s="167">
        <f t="shared" si="35"/>
        <v>61930</v>
      </c>
      <c r="M38" s="167">
        <f t="shared" si="35"/>
        <v>69760</v>
      </c>
      <c r="N38" s="168">
        <f t="shared" si="29"/>
        <v>78590</v>
      </c>
      <c r="O38" s="169" t="s">
        <v>270</v>
      </c>
      <c r="P38" s="150"/>
      <c r="Q38" s="150"/>
      <c r="R38" s="150"/>
      <c r="S38" s="150"/>
      <c r="T38" s="150">
        <f t="shared" ref="T38:CD38" si="36">ROUND(T32*$H$38*T63,-1)</f>
        <v>80</v>
      </c>
      <c r="U38" s="150">
        <f t="shared" si="36"/>
        <v>460</v>
      </c>
      <c r="V38" s="150">
        <f t="shared" si="36"/>
        <v>630</v>
      </c>
      <c r="W38" s="150">
        <f t="shared" si="36"/>
        <v>760</v>
      </c>
      <c r="X38" s="150">
        <f t="shared" si="36"/>
        <v>900</v>
      </c>
      <c r="Y38" s="150">
        <f t="shared" si="36"/>
        <v>1320</v>
      </c>
      <c r="Z38" s="150">
        <f t="shared" si="36"/>
        <v>1500</v>
      </c>
      <c r="AA38" s="150">
        <f t="shared" si="36"/>
        <v>1610</v>
      </c>
      <c r="AB38" s="150">
        <f t="shared" si="36"/>
        <v>1940</v>
      </c>
      <c r="AC38" s="150">
        <f t="shared" si="36"/>
        <v>2340</v>
      </c>
      <c r="AD38" s="150">
        <f t="shared" si="36"/>
        <v>2440</v>
      </c>
      <c r="AE38" s="150">
        <f t="shared" si="36"/>
        <v>2750</v>
      </c>
      <c r="AF38" s="150">
        <f t="shared" si="36"/>
        <v>2750</v>
      </c>
      <c r="AG38" s="150">
        <f t="shared" si="36"/>
        <v>3070</v>
      </c>
      <c r="AH38" s="150">
        <f t="shared" si="36"/>
        <v>3410</v>
      </c>
      <c r="AI38" s="150">
        <f t="shared" si="36"/>
        <v>3410</v>
      </c>
      <c r="AJ38" s="150">
        <f t="shared" si="36"/>
        <v>3530</v>
      </c>
      <c r="AK38" s="150">
        <f t="shared" si="36"/>
        <v>3880</v>
      </c>
      <c r="AL38" s="150">
        <f t="shared" si="36"/>
        <v>3880</v>
      </c>
      <c r="AM38" s="150">
        <f t="shared" si="36"/>
        <v>4000</v>
      </c>
      <c r="AN38" s="150">
        <f t="shared" si="36"/>
        <v>4360</v>
      </c>
      <c r="AO38" s="150">
        <f t="shared" si="36"/>
        <v>4360</v>
      </c>
      <c r="AP38" s="150">
        <f t="shared" si="36"/>
        <v>4510</v>
      </c>
      <c r="AQ38" s="150">
        <f t="shared" si="36"/>
        <v>4700</v>
      </c>
      <c r="AR38" s="150">
        <f t="shared" si="36"/>
        <v>4700</v>
      </c>
      <c r="AS38" s="150">
        <f t="shared" si="36"/>
        <v>5180</v>
      </c>
      <c r="AT38" s="150">
        <f t="shared" si="36"/>
        <v>5390</v>
      </c>
      <c r="AU38" s="150">
        <f t="shared" si="36"/>
        <v>5390</v>
      </c>
      <c r="AV38" s="150">
        <f t="shared" si="36"/>
        <v>5540</v>
      </c>
      <c r="AW38" s="150">
        <f t="shared" si="36"/>
        <v>5540</v>
      </c>
      <c r="AX38" s="150">
        <f t="shared" si="36"/>
        <v>5540</v>
      </c>
      <c r="AY38" s="150">
        <f t="shared" si="36"/>
        <v>5540</v>
      </c>
      <c r="AZ38" s="150">
        <f t="shared" si="36"/>
        <v>5540</v>
      </c>
      <c r="BA38" s="150">
        <f t="shared" si="36"/>
        <v>5540</v>
      </c>
      <c r="BB38" s="150">
        <f t="shared" si="36"/>
        <v>5540</v>
      </c>
      <c r="BC38" s="150">
        <f t="shared" si="36"/>
        <v>5540</v>
      </c>
      <c r="BD38" s="150">
        <f t="shared" si="36"/>
        <v>5540</v>
      </c>
      <c r="BE38" s="150">
        <f t="shared" si="36"/>
        <v>5950</v>
      </c>
      <c r="BF38" s="150">
        <f t="shared" si="36"/>
        <v>5950</v>
      </c>
      <c r="BG38" s="150">
        <f t="shared" si="36"/>
        <v>5950</v>
      </c>
      <c r="BH38" s="150">
        <f t="shared" si="36"/>
        <v>5950</v>
      </c>
      <c r="BI38" s="150">
        <f t="shared" si="36"/>
        <v>5950</v>
      </c>
      <c r="BJ38" s="150">
        <f t="shared" si="36"/>
        <v>5950</v>
      </c>
      <c r="BK38" s="150">
        <f t="shared" si="36"/>
        <v>5950</v>
      </c>
      <c r="BL38" s="150">
        <f t="shared" si="36"/>
        <v>5950</v>
      </c>
      <c r="BM38" s="150">
        <f t="shared" si="36"/>
        <v>5950</v>
      </c>
      <c r="BN38" s="150">
        <f t="shared" si="36"/>
        <v>5950</v>
      </c>
      <c r="BO38" s="150">
        <f t="shared" si="36"/>
        <v>5950</v>
      </c>
      <c r="BP38" s="150">
        <f t="shared" si="36"/>
        <v>5950</v>
      </c>
      <c r="BQ38" s="150">
        <f t="shared" si="36"/>
        <v>6420</v>
      </c>
      <c r="BR38" s="150">
        <f t="shared" si="36"/>
        <v>6420</v>
      </c>
      <c r="BS38" s="150">
        <f t="shared" si="36"/>
        <v>6910</v>
      </c>
      <c r="BT38" s="150">
        <f t="shared" si="36"/>
        <v>6910</v>
      </c>
      <c r="BU38" s="150">
        <f t="shared" si="36"/>
        <v>6910</v>
      </c>
      <c r="BV38" s="150">
        <f t="shared" si="36"/>
        <v>6910</v>
      </c>
      <c r="BW38" s="150">
        <f t="shared" si="36"/>
        <v>6910</v>
      </c>
      <c r="BX38" s="150">
        <f t="shared" si="36"/>
        <v>7400</v>
      </c>
      <c r="BY38" s="150">
        <f t="shared" si="36"/>
        <v>7400</v>
      </c>
      <c r="BZ38" s="150">
        <f t="shared" si="36"/>
        <v>7400</v>
      </c>
      <c r="CA38" s="150">
        <f t="shared" si="36"/>
        <v>7400</v>
      </c>
      <c r="CB38" s="150">
        <f t="shared" si="36"/>
        <v>7400</v>
      </c>
      <c r="CC38" s="150">
        <f t="shared" si="36"/>
        <v>7400</v>
      </c>
      <c r="CD38" s="150">
        <f t="shared" si="36"/>
        <v>7400</v>
      </c>
      <c r="CE38" s="179">
        <f>CD38/$CD$32</f>
        <v>8.9969604863221891E-2</v>
      </c>
      <c r="CF38" s="143"/>
    </row>
    <row r="39" spans="1:84" ht="17.25" customHeight="1" outlineLevel="1" x14ac:dyDescent="0.25">
      <c r="A39" s="127"/>
      <c r="B39" s="126"/>
      <c r="C39" s="126"/>
      <c r="D39" s="165">
        <v>6</v>
      </c>
      <c r="E39" s="166" t="str">
        <f t="shared" ref="E39:F39" si="37">E55</f>
        <v>Teleparmacy</v>
      </c>
      <c r="F39" s="62" t="str">
        <f t="shared" si="37"/>
        <v>Онлайн жор</v>
      </c>
      <c r="G39" s="117"/>
      <c r="H39" s="123">
        <v>0.2</v>
      </c>
      <c r="I39" s="167">
        <f t="shared" ref="I39:M39" si="38">SUMIF($P$1:$BX$1,I$26,$P39:$BX39)</f>
        <v>0</v>
      </c>
      <c r="J39" s="167">
        <f t="shared" si="38"/>
        <v>8520</v>
      </c>
      <c r="K39" s="167">
        <f t="shared" si="38"/>
        <v>30470</v>
      </c>
      <c r="L39" s="167">
        <f t="shared" si="38"/>
        <v>44010</v>
      </c>
      <c r="M39" s="167">
        <f t="shared" si="38"/>
        <v>53110</v>
      </c>
      <c r="N39" s="168">
        <f t="shared" si="29"/>
        <v>63240</v>
      </c>
      <c r="O39" s="169" t="s">
        <v>270</v>
      </c>
      <c r="P39" s="150"/>
      <c r="Q39" s="150"/>
      <c r="R39" s="150"/>
      <c r="S39" s="150"/>
      <c r="T39" s="150"/>
      <c r="U39" s="150">
        <f t="shared" ref="U39:CD39" si="39">ROUND(SUM(U34:U38)*$H$39,-1)</f>
        <v>480</v>
      </c>
      <c r="V39" s="150">
        <f t="shared" si="39"/>
        <v>620</v>
      </c>
      <c r="W39" s="150">
        <f t="shared" si="39"/>
        <v>750</v>
      </c>
      <c r="X39" s="150">
        <f t="shared" si="39"/>
        <v>890</v>
      </c>
      <c r="Y39" s="150">
        <f t="shared" si="39"/>
        <v>1160</v>
      </c>
      <c r="Z39" s="150">
        <f t="shared" si="39"/>
        <v>1420</v>
      </c>
      <c r="AA39" s="150">
        <f t="shared" si="39"/>
        <v>1530</v>
      </c>
      <c r="AB39" s="150">
        <f t="shared" si="39"/>
        <v>1670</v>
      </c>
      <c r="AC39" s="150">
        <f t="shared" si="39"/>
        <v>1970</v>
      </c>
      <c r="AD39" s="150">
        <f t="shared" si="39"/>
        <v>2040</v>
      </c>
      <c r="AE39" s="150">
        <f t="shared" si="39"/>
        <v>2110</v>
      </c>
      <c r="AF39" s="150">
        <f t="shared" si="39"/>
        <v>2250</v>
      </c>
      <c r="AG39" s="150">
        <f t="shared" si="39"/>
        <v>2510</v>
      </c>
      <c r="AH39" s="150">
        <f t="shared" si="39"/>
        <v>2590</v>
      </c>
      <c r="AI39" s="150">
        <f t="shared" si="39"/>
        <v>2590</v>
      </c>
      <c r="AJ39" s="150">
        <f t="shared" si="39"/>
        <v>2670</v>
      </c>
      <c r="AK39" s="150">
        <f t="shared" si="39"/>
        <v>2750</v>
      </c>
      <c r="AL39" s="150">
        <f t="shared" si="39"/>
        <v>2920</v>
      </c>
      <c r="AM39" s="150">
        <f t="shared" si="39"/>
        <v>2990</v>
      </c>
      <c r="AN39" s="150">
        <f t="shared" si="39"/>
        <v>3080</v>
      </c>
      <c r="AO39" s="150">
        <f t="shared" si="39"/>
        <v>3080</v>
      </c>
      <c r="AP39" s="150">
        <f t="shared" si="39"/>
        <v>3160</v>
      </c>
      <c r="AQ39" s="150">
        <f t="shared" si="39"/>
        <v>3210</v>
      </c>
      <c r="AR39" s="150">
        <f t="shared" si="39"/>
        <v>3390</v>
      </c>
      <c r="AS39" s="150">
        <f t="shared" si="39"/>
        <v>3740</v>
      </c>
      <c r="AT39" s="150">
        <f t="shared" si="39"/>
        <v>3790</v>
      </c>
      <c r="AU39" s="150">
        <f t="shared" si="39"/>
        <v>3790</v>
      </c>
      <c r="AV39" s="150">
        <f t="shared" si="39"/>
        <v>3890</v>
      </c>
      <c r="AW39" s="150">
        <f t="shared" si="39"/>
        <v>3890</v>
      </c>
      <c r="AX39" s="150">
        <f t="shared" si="39"/>
        <v>3890</v>
      </c>
      <c r="AY39" s="150">
        <f t="shared" si="39"/>
        <v>4090</v>
      </c>
      <c r="AZ39" s="150">
        <f t="shared" si="39"/>
        <v>4090</v>
      </c>
      <c r="BA39" s="150">
        <f t="shared" si="39"/>
        <v>4090</v>
      </c>
      <c r="BB39" s="150">
        <f t="shared" si="39"/>
        <v>4090</v>
      </c>
      <c r="BC39" s="150">
        <f t="shared" si="39"/>
        <v>4090</v>
      </c>
      <c r="BD39" s="150">
        <f t="shared" si="39"/>
        <v>4090</v>
      </c>
      <c r="BE39" s="150">
        <f t="shared" si="39"/>
        <v>4410</v>
      </c>
      <c r="BF39" s="150">
        <f t="shared" si="39"/>
        <v>4620</v>
      </c>
      <c r="BG39" s="150">
        <f t="shared" si="39"/>
        <v>4620</v>
      </c>
      <c r="BH39" s="150">
        <f t="shared" si="39"/>
        <v>4620</v>
      </c>
      <c r="BI39" s="150">
        <f t="shared" si="39"/>
        <v>4620</v>
      </c>
      <c r="BJ39" s="150">
        <f t="shared" si="39"/>
        <v>4620</v>
      </c>
      <c r="BK39" s="150">
        <f t="shared" si="39"/>
        <v>4620</v>
      </c>
      <c r="BL39" s="150">
        <f t="shared" si="39"/>
        <v>4620</v>
      </c>
      <c r="BM39" s="150">
        <f t="shared" si="39"/>
        <v>4840</v>
      </c>
      <c r="BN39" s="150">
        <f t="shared" si="39"/>
        <v>4840</v>
      </c>
      <c r="BO39" s="150">
        <f t="shared" si="39"/>
        <v>4840</v>
      </c>
      <c r="BP39" s="150">
        <f t="shared" si="39"/>
        <v>4840</v>
      </c>
      <c r="BQ39" s="150">
        <f t="shared" si="39"/>
        <v>5230</v>
      </c>
      <c r="BR39" s="150">
        <f t="shared" si="39"/>
        <v>5230</v>
      </c>
      <c r="BS39" s="150">
        <f t="shared" si="39"/>
        <v>5350</v>
      </c>
      <c r="BT39" s="150">
        <f t="shared" si="39"/>
        <v>5590</v>
      </c>
      <c r="BU39" s="150">
        <f t="shared" si="39"/>
        <v>5590</v>
      </c>
      <c r="BV39" s="150">
        <f t="shared" si="39"/>
        <v>5590</v>
      </c>
      <c r="BW39" s="150">
        <f t="shared" si="39"/>
        <v>5590</v>
      </c>
      <c r="BX39" s="150">
        <f t="shared" si="39"/>
        <v>5710</v>
      </c>
      <c r="BY39" s="150">
        <f t="shared" si="39"/>
        <v>5710</v>
      </c>
      <c r="BZ39" s="150">
        <f t="shared" si="39"/>
        <v>5710</v>
      </c>
      <c r="CA39" s="150">
        <f t="shared" si="39"/>
        <v>5710</v>
      </c>
      <c r="CB39" s="150">
        <f t="shared" si="39"/>
        <v>5710</v>
      </c>
      <c r="CC39" s="150">
        <f t="shared" si="39"/>
        <v>5710</v>
      </c>
      <c r="CD39" s="150">
        <f t="shared" si="39"/>
        <v>5710</v>
      </c>
      <c r="CE39" s="127"/>
      <c r="CF39" s="127"/>
    </row>
    <row r="40" spans="1:84" ht="17.25" customHeight="1" outlineLevel="1" x14ac:dyDescent="0.25">
      <c r="A40" s="127"/>
      <c r="B40" s="126"/>
      <c r="C40" s="126"/>
      <c r="D40" s="165">
        <v>7</v>
      </c>
      <c r="E40" s="166" t="str">
        <f t="shared" ref="E40:F40" si="40">E56</f>
        <v>Online appointment</v>
      </c>
      <c r="F40" s="62" t="str">
        <f t="shared" si="40"/>
        <v>Онлайн цаг авах</v>
      </c>
      <c r="G40" s="117"/>
      <c r="H40" s="123"/>
      <c r="I40" s="167">
        <f t="shared" ref="I40:M40" si="41">SUMIF($P$1:$BX$1,I$26,$P40:$BX40)</f>
        <v>0</v>
      </c>
      <c r="J40" s="167">
        <f t="shared" si="41"/>
        <v>23984</v>
      </c>
      <c r="K40" s="167">
        <f t="shared" si="41"/>
        <v>80673</v>
      </c>
      <c r="L40" s="167">
        <f t="shared" si="41"/>
        <v>113132.00000000001</v>
      </c>
      <c r="M40" s="167">
        <f t="shared" si="41"/>
        <v>139561.00000000003</v>
      </c>
      <c r="N40" s="168">
        <f t="shared" si="29"/>
        <v>167927.00000000003</v>
      </c>
      <c r="O40" s="169" t="s">
        <v>270</v>
      </c>
      <c r="P40" s="150">
        <f t="shared" ref="P40:CD40" si="42">P34</f>
        <v>0</v>
      </c>
      <c r="Q40" s="150">
        <f t="shared" si="42"/>
        <v>0</v>
      </c>
      <c r="R40" s="150">
        <f t="shared" si="42"/>
        <v>80</v>
      </c>
      <c r="S40" s="150">
        <f t="shared" si="42"/>
        <v>170</v>
      </c>
      <c r="T40" s="150">
        <f t="shared" si="42"/>
        <v>250</v>
      </c>
      <c r="U40" s="150">
        <f t="shared" si="42"/>
        <v>1390</v>
      </c>
      <c r="V40" s="150">
        <f t="shared" si="42"/>
        <v>1750</v>
      </c>
      <c r="W40" s="150">
        <f t="shared" si="42"/>
        <v>2110</v>
      </c>
      <c r="X40" s="150">
        <f t="shared" si="42"/>
        <v>2510</v>
      </c>
      <c r="Y40" s="150">
        <f t="shared" si="42"/>
        <v>3140</v>
      </c>
      <c r="Z40" s="150">
        <f t="shared" si="42"/>
        <v>3927.0000000000005</v>
      </c>
      <c r="AA40" s="150">
        <f t="shared" si="42"/>
        <v>4213</v>
      </c>
      <c r="AB40" s="150">
        <f t="shared" si="42"/>
        <v>4444</v>
      </c>
      <c r="AC40" s="150">
        <f t="shared" si="42"/>
        <v>5368</v>
      </c>
      <c r="AD40" s="150">
        <f t="shared" si="42"/>
        <v>5588</v>
      </c>
      <c r="AE40" s="150">
        <f t="shared" si="42"/>
        <v>5588</v>
      </c>
      <c r="AF40" s="150">
        <f t="shared" si="42"/>
        <v>6096.0000000000009</v>
      </c>
      <c r="AG40" s="150">
        <f t="shared" si="42"/>
        <v>6828.0000000000009</v>
      </c>
      <c r="AH40" s="150">
        <f t="shared" si="42"/>
        <v>6828.0000000000009</v>
      </c>
      <c r="AI40" s="150">
        <f t="shared" si="42"/>
        <v>6828.0000000000009</v>
      </c>
      <c r="AJ40" s="150">
        <f t="shared" si="42"/>
        <v>7068.0000000000009</v>
      </c>
      <c r="AK40" s="150">
        <f t="shared" si="42"/>
        <v>7068.0000000000009</v>
      </c>
      <c r="AL40" s="150">
        <f t="shared" si="42"/>
        <v>7657.0000000000018</v>
      </c>
      <c r="AM40" s="150">
        <f t="shared" si="42"/>
        <v>7878.0000000000018</v>
      </c>
      <c r="AN40" s="150">
        <f t="shared" si="42"/>
        <v>7878.0000000000018</v>
      </c>
      <c r="AO40" s="150">
        <f t="shared" si="42"/>
        <v>7878.0000000000018</v>
      </c>
      <c r="AP40" s="150">
        <f t="shared" si="42"/>
        <v>8138.0000000000018</v>
      </c>
      <c r="AQ40" s="150">
        <f t="shared" si="42"/>
        <v>8138.0000000000018</v>
      </c>
      <c r="AR40" s="150">
        <f t="shared" si="42"/>
        <v>8764.0000000000018</v>
      </c>
      <c r="AS40" s="150">
        <f t="shared" si="42"/>
        <v>9674.0000000000018</v>
      </c>
      <c r="AT40" s="150">
        <f t="shared" si="42"/>
        <v>9674.0000000000018</v>
      </c>
      <c r="AU40" s="150">
        <f t="shared" si="42"/>
        <v>9674.0000000000018</v>
      </c>
      <c r="AV40" s="150">
        <f t="shared" si="42"/>
        <v>9954.0000000000018</v>
      </c>
      <c r="AW40" s="150">
        <f t="shared" si="42"/>
        <v>9954.0000000000018</v>
      </c>
      <c r="AX40" s="150">
        <f t="shared" si="42"/>
        <v>9954.0000000000018</v>
      </c>
      <c r="AY40" s="150">
        <f t="shared" si="42"/>
        <v>10665.000000000004</v>
      </c>
      <c r="AZ40" s="150">
        <f t="shared" si="42"/>
        <v>10665.000000000004</v>
      </c>
      <c r="BA40" s="150">
        <f t="shared" si="42"/>
        <v>10665.000000000004</v>
      </c>
      <c r="BB40" s="150">
        <f t="shared" si="42"/>
        <v>10665.000000000004</v>
      </c>
      <c r="BC40" s="150">
        <f t="shared" si="42"/>
        <v>10665.000000000004</v>
      </c>
      <c r="BD40" s="150">
        <f t="shared" si="42"/>
        <v>10665.000000000004</v>
      </c>
      <c r="BE40" s="150">
        <f t="shared" si="42"/>
        <v>11445.000000000004</v>
      </c>
      <c r="BF40" s="150">
        <f t="shared" si="42"/>
        <v>12208.000000000004</v>
      </c>
      <c r="BG40" s="150">
        <f t="shared" si="42"/>
        <v>12208.000000000004</v>
      </c>
      <c r="BH40" s="150">
        <f t="shared" si="42"/>
        <v>12208.000000000004</v>
      </c>
      <c r="BI40" s="150">
        <f t="shared" si="42"/>
        <v>12208.000000000004</v>
      </c>
      <c r="BJ40" s="150">
        <f t="shared" si="42"/>
        <v>12208.000000000004</v>
      </c>
      <c r="BK40" s="150">
        <f t="shared" si="42"/>
        <v>12208.000000000004</v>
      </c>
      <c r="BL40" s="150">
        <f t="shared" si="42"/>
        <v>12208.000000000004</v>
      </c>
      <c r="BM40" s="150">
        <f t="shared" si="42"/>
        <v>12971.000000000005</v>
      </c>
      <c r="BN40" s="150">
        <f t="shared" si="42"/>
        <v>12971.000000000005</v>
      </c>
      <c r="BO40" s="150">
        <f t="shared" si="42"/>
        <v>12971.000000000005</v>
      </c>
      <c r="BP40" s="150">
        <f t="shared" si="42"/>
        <v>12971.000000000005</v>
      </c>
      <c r="BQ40" s="150">
        <f t="shared" si="42"/>
        <v>13991.000000000005</v>
      </c>
      <c r="BR40" s="150">
        <f t="shared" si="42"/>
        <v>13991.000000000005</v>
      </c>
      <c r="BS40" s="150">
        <f t="shared" si="42"/>
        <v>13991.000000000005</v>
      </c>
      <c r="BT40" s="150">
        <f t="shared" si="42"/>
        <v>14814.000000000005</v>
      </c>
      <c r="BU40" s="150">
        <f t="shared" si="42"/>
        <v>14814.000000000005</v>
      </c>
      <c r="BV40" s="150">
        <f t="shared" si="42"/>
        <v>14814.000000000005</v>
      </c>
      <c r="BW40" s="150">
        <f t="shared" si="42"/>
        <v>14814.000000000005</v>
      </c>
      <c r="BX40" s="150">
        <f t="shared" si="42"/>
        <v>14814.000000000005</v>
      </c>
      <c r="BY40" s="150">
        <f t="shared" si="42"/>
        <v>14814.000000000005</v>
      </c>
      <c r="BZ40" s="150">
        <f t="shared" si="42"/>
        <v>14814.000000000005</v>
      </c>
      <c r="CA40" s="150">
        <f t="shared" si="42"/>
        <v>14814.000000000005</v>
      </c>
      <c r="CB40" s="150">
        <f t="shared" si="42"/>
        <v>14814.000000000005</v>
      </c>
      <c r="CC40" s="150">
        <f t="shared" si="42"/>
        <v>14814.000000000005</v>
      </c>
      <c r="CD40" s="150">
        <f t="shared" si="42"/>
        <v>14814.000000000005</v>
      </c>
      <c r="CE40" s="127"/>
      <c r="CF40" s="127"/>
    </row>
    <row r="41" spans="1:84" ht="17.25" customHeight="1" outlineLevel="1" x14ac:dyDescent="0.25">
      <c r="A41" s="127"/>
      <c r="B41" s="126"/>
      <c r="C41" s="126"/>
      <c r="D41" s="62">
        <v>9</v>
      </c>
      <c r="E41" s="181" t="str">
        <f t="shared" ref="E41:E43" si="43">D58</f>
        <v>Integrated insurance service</v>
      </c>
      <c r="F41" s="181" t="str">
        <f t="shared" ref="F41:F43" si="44">F58</f>
        <v>Даатгалын үйлчилгээ</v>
      </c>
      <c r="G41" s="182"/>
      <c r="H41" s="183">
        <v>0.1</v>
      </c>
      <c r="I41" s="184">
        <f t="shared" ref="I41:J41" si="45">SUMIF($P$1:$BX$1,I$26,$P41:$BX41)</f>
        <v>0</v>
      </c>
      <c r="J41" s="184">
        <f t="shared" si="45"/>
        <v>0</v>
      </c>
      <c r="K41" s="184">
        <f>AT41</f>
        <v>10</v>
      </c>
      <c r="L41" s="184">
        <f>BF41</f>
        <v>10</v>
      </c>
      <c r="M41" s="184">
        <f>BR41</f>
        <v>10</v>
      </c>
      <c r="N41" s="184">
        <f>CD41</f>
        <v>10</v>
      </c>
      <c r="O41" s="127"/>
      <c r="P41" s="150">
        <f>'Sales plan'!E80</f>
        <v>0</v>
      </c>
      <c r="Q41" s="150">
        <f>'Sales plan'!F80</f>
        <v>0</v>
      </c>
      <c r="R41" s="150">
        <f>'Sales plan'!G80</f>
        <v>0</v>
      </c>
      <c r="S41" s="150">
        <f>'Sales plan'!H80</f>
        <v>0</v>
      </c>
      <c r="T41" s="150">
        <f>'Sales plan'!I80</f>
        <v>0</v>
      </c>
      <c r="U41" s="150">
        <f>'Sales plan'!J80</f>
        <v>0</v>
      </c>
      <c r="V41" s="150">
        <f>'Sales plan'!K80</f>
        <v>0</v>
      </c>
      <c r="W41" s="150">
        <f>'Sales plan'!L80</f>
        <v>0</v>
      </c>
      <c r="X41" s="150">
        <f>'Sales plan'!M80</f>
        <v>0</v>
      </c>
      <c r="Y41" s="150">
        <f>'Sales plan'!N80</f>
        <v>0</v>
      </c>
      <c r="Z41" s="150">
        <f>'Sales plan'!O80</f>
        <v>0</v>
      </c>
      <c r="AA41" s="150">
        <f>'Sales plan'!P80</f>
        <v>0</v>
      </c>
      <c r="AB41" s="150">
        <f>'Sales plan'!Q80</f>
        <v>0</v>
      </c>
      <c r="AC41" s="150">
        <f>'Sales plan'!R80</f>
        <v>0</v>
      </c>
      <c r="AD41" s="150">
        <f>'Sales plan'!S80</f>
        <v>1</v>
      </c>
      <c r="AE41" s="150">
        <f>'Sales plan'!T80</f>
        <v>2</v>
      </c>
      <c r="AF41" s="150">
        <f>'Sales plan'!U80</f>
        <v>3</v>
      </c>
      <c r="AG41" s="150">
        <f>'Sales plan'!V80</f>
        <v>4</v>
      </c>
      <c r="AH41" s="150">
        <f>'Sales plan'!W80</f>
        <v>6</v>
      </c>
      <c r="AI41" s="150">
        <f>'Sales plan'!X80</f>
        <v>6</v>
      </c>
      <c r="AJ41" s="150">
        <f>'Sales plan'!Y80</f>
        <v>6</v>
      </c>
      <c r="AK41" s="150">
        <f>'Sales plan'!Z80</f>
        <v>7</v>
      </c>
      <c r="AL41" s="150">
        <f>'Sales plan'!AA80</f>
        <v>7</v>
      </c>
      <c r="AM41" s="150">
        <f>'Sales plan'!AB80</f>
        <v>7</v>
      </c>
      <c r="AN41" s="150">
        <f>'Sales plan'!AC80</f>
        <v>8</v>
      </c>
      <c r="AO41" s="150">
        <f>'Sales plan'!AD80</f>
        <v>8</v>
      </c>
      <c r="AP41" s="150">
        <f>'Sales plan'!AE80</f>
        <v>8</v>
      </c>
      <c r="AQ41" s="150">
        <f>'Sales plan'!AF80</f>
        <v>9</v>
      </c>
      <c r="AR41" s="150">
        <f>'Sales plan'!AG80</f>
        <v>9</v>
      </c>
      <c r="AS41" s="150">
        <f>'Sales plan'!AH80</f>
        <v>9</v>
      </c>
      <c r="AT41" s="150">
        <f>'Sales plan'!AI80</f>
        <v>10</v>
      </c>
      <c r="AU41" s="150">
        <f>'Sales plan'!AJ80</f>
        <v>10</v>
      </c>
      <c r="AV41" s="150">
        <f>'Sales plan'!AK80</f>
        <v>10</v>
      </c>
      <c r="AW41" s="150">
        <f>'Sales plan'!AL80</f>
        <v>10</v>
      </c>
      <c r="AX41" s="150">
        <f>'Sales plan'!AM80</f>
        <v>10</v>
      </c>
      <c r="AY41" s="150">
        <f>'Sales plan'!AN80</f>
        <v>10</v>
      </c>
      <c r="AZ41" s="150">
        <f>'Sales plan'!AO80</f>
        <v>10</v>
      </c>
      <c r="BA41" s="150">
        <f>'Sales plan'!AP80</f>
        <v>10</v>
      </c>
      <c r="BB41" s="150">
        <f>'Sales plan'!AQ80</f>
        <v>10</v>
      </c>
      <c r="BC41" s="150">
        <f>'Sales plan'!AR80</f>
        <v>10</v>
      </c>
      <c r="BD41" s="150">
        <f>'Sales plan'!AS80</f>
        <v>10</v>
      </c>
      <c r="BE41" s="150">
        <f>'Sales plan'!AT80</f>
        <v>10</v>
      </c>
      <c r="BF41" s="150">
        <f>'Sales plan'!AU80</f>
        <v>10</v>
      </c>
      <c r="BG41" s="150">
        <f>'Sales plan'!AV80</f>
        <v>10</v>
      </c>
      <c r="BH41" s="150">
        <f>'Sales plan'!AW80</f>
        <v>10</v>
      </c>
      <c r="BI41" s="150">
        <f>'Sales plan'!AX80</f>
        <v>10</v>
      </c>
      <c r="BJ41" s="150">
        <f>'Sales plan'!AY80</f>
        <v>10</v>
      </c>
      <c r="BK41" s="150">
        <f>'Sales plan'!AZ80</f>
        <v>10</v>
      </c>
      <c r="BL41" s="150">
        <f>'Sales plan'!BA80</f>
        <v>10</v>
      </c>
      <c r="BM41" s="150">
        <f>'Sales plan'!BB80</f>
        <v>10</v>
      </c>
      <c r="BN41" s="150">
        <f>'Sales plan'!BC80</f>
        <v>10</v>
      </c>
      <c r="BO41" s="150">
        <f>'Sales plan'!BD80</f>
        <v>10</v>
      </c>
      <c r="BP41" s="150">
        <f>'Sales plan'!BE80</f>
        <v>10</v>
      </c>
      <c r="BQ41" s="150">
        <f>'Sales plan'!BF80</f>
        <v>10</v>
      </c>
      <c r="BR41" s="150">
        <f>'Sales plan'!BG80</f>
        <v>10</v>
      </c>
      <c r="BS41" s="150">
        <f>'Sales plan'!BH80</f>
        <v>10</v>
      </c>
      <c r="BT41" s="150">
        <f>'Sales plan'!BI80</f>
        <v>10</v>
      </c>
      <c r="BU41" s="150">
        <f>'Sales plan'!BJ80</f>
        <v>10</v>
      </c>
      <c r="BV41" s="150">
        <f>'Sales plan'!BK80</f>
        <v>10</v>
      </c>
      <c r="BW41" s="150">
        <f>'Sales plan'!BL80</f>
        <v>10</v>
      </c>
      <c r="BX41" s="150">
        <f>'Sales plan'!BM80</f>
        <v>10</v>
      </c>
      <c r="BY41" s="150">
        <f>'Sales plan'!BN80</f>
        <v>10</v>
      </c>
      <c r="BZ41" s="150">
        <f>'Sales plan'!BO80</f>
        <v>10</v>
      </c>
      <c r="CA41" s="150">
        <f>'Sales plan'!BP80</f>
        <v>10</v>
      </c>
      <c r="CB41" s="150">
        <f>'Sales plan'!BQ80</f>
        <v>10</v>
      </c>
      <c r="CC41" s="150">
        <f>'Sales plan'!BR80</f>
        <v>10</v>
      </c>
      <c r="CD41" s="150">
        <f>'Sales plan'!BS80</f>
        <v>10</v>
      </c>
      <c r="CE41" s="127"/>
      <c r="CF41" s="127"/>
    </row>
    <row r="42" spans="1:84" ht="17.25" customHeight="1" outlineLevel="1" x14ac:dyDescent="0.25">
      <c r="A42" s="127"/>
      <c r="B42" s="126"/>
      <c r="C42" s="126"/>
      <c r="D42" s="62">
        <v>10</v>
      </c>
      <c r="E42" s="62" t="str">
        <f t="shared" si="43"/>
        <v>Advertisement banner</v>
      </c>
      <c r="F42" s="62" t="str">
        <f t="shared" si="44"/>
        <v xml:space="preserve">Сурталчилгаа баннер </v>
      </c>
      <c r="G42" s="117"/>
      <c r="H42" s="170"/>
      <c r="I42" s="167">
        <f t="shared" ref="I42:M42" si="46">SUMIF($P$1:$BX$1,I$26,$P42:$BX42)</f>
        <v>0</v>
      </c>
      <c r="J42" s="167">
        <f t="shared" si="46"/>
        <v>75</v>
      </c>
      <c r="K42" s="167">
        <f t="shared" si="46"/>
        <v>180</v>
      </c>
      <c r="L42" s="167">
        <f t="shared" si="46"/>
        <v>180</v>
      </c>
      <c r="M42" s="167">
        <f t="shared" si="46"/>
        <v>180</v>
      </c>
      <c r="N42" s="167">
        <f t="shared" ref="N42:N44" si="47">SUMIF($P$1:$CD$1,N$26,$P42:$CD42)</f>
        <v>180</v>
      </c>
      <c r="O42" s="127"/>
      <c r="P42" s="150">
        <f t="shared" ref="P42:CD42" si="48">P31</f>
        <v>0</v>
      </c>
      <c r="Q42" s="150">
        <f t="shared" si="48"/>
        <v>0</v>
      </c>
      <c r="R42" s="150">
        <f t="shared" si="48"/>
        <v>1</v>
      </c>
      <c r="S42" s="150">
        <f t="shared" si="48"/>
        <v>2</v>
      </c>
      <c r="T42" s="150">
        <f t="shared" si="48"/>
        <v>3</v>
      </c>
      <c r="U42" s="150">
        <f t="shared" si="48"/>
        <v>4</v>
      </c>
      <c r="V42" s="150">
        <f t="shared" si="48"/>
        <v>5</v>
      </c>
      <c r="W42" s="150">
        <f t="shared" si="48"/>
        <v>6</v>
      </c>
      <c r="X42" s="150">
        <f t="shared" si="48"/>
        <v>8</v>
      </c>
      <c r="Y42" s="150">
        <f t="shared" si="48"/>
        <v>10</v>
      </c>
      <c r="Z42" s="150">
        <f t="shared" si="48"/>
        <v>11</v>
      </c>
      <c r="AA42" s="150">
        <f t="shared" si="48"/>
        <v>12</v>
      </c>
      <c r="AB42" s="150">
        <f t="shared" si="48"/>
        <v>13</v>
      </c>
      <c r="AC42" s="150">
        <f t="shared" si="48"/>
        <v>15</v>
      </c>
      <c r="AD42" s="150">
        <f t="shared" si="48"/>
        <v>15</v>
      </c>
      <c r="AE42" s="150">
        <f t="shared" si="48"/>
        <v>15</v>
      </c>
      <c r="AF42" s="150">
        <f t="shared" si="48"/>
        <v>15</v>
      </c>
      <c r="AG42" s="150">
        <f t="shared" si="48"/>
        <v>15</v>
      </c>
      <c r="AH42" s="150">
        <f t="shared" si="48"/>
        <v>15</v>
      </c>
      <c r="AI42" s="150">
        <f t="shared" si="48"/>
        <v>15</v>
      </c>
      <c r="AJ42" s="150">
        <f t="shared" si="48"/>
        <v>15</v>
      </c>
      <c r="AK42" s="150">
        <f t="shared" si="48"/>
        <v>15</v>
      </c>
      <c r="AL42" s="150">
        <f t="shared" si="48"/>
        <v>15</v>
      </c>
      <c r="AM42" s="150">
        <f t="shared" si="48"/>
        <v>15</v>
      </c>
      <c r="AN42" s="150">
        <f t="shared" si="48"/>
        <v>15</v>
      </c>
      <c r="AO42" s="150">
        <f t="shared" si="48"/>
        <v>15</v>
      </c>
      <c r="AP42" s="150">
        <f t="shared" si="48"/>
        <v>15</v>
      </c>
      <c r="AQ42" s="150">
        <f t="shared" si="48"/>
        <v>15</v>
      </c>
      <c r="AR42" s="150">
        <f t="shared" si="48"/>
        <v>15</v>
      </c>
      <c r="AS42" s="150">
        <f t="shared" si="48"/>
        <v>15</v>
      </c>
      <c r="AT42" s="150">
        <f t="shared" si="48"/>
        <v>15</v>
      </c>
      <c r="AU42" s="150">
        <f t="shared" si="48"/>
        <v>15</v>
      </c>
      <c r="AV42" s="150">
        <f t="shared" si="48"/>
        <v>15</v>
      </c>
      <c r="AW42" s="150">
        <f t="shared" si="48"/>
        <v>15</v>
      </c>
      <c r="AX42" s="150">
        <f t="shared" si="48"/>
        <v>15</v>
      </c>
      <c r="AY42" s="150">
        <f t="shared" si="48"/>
        <v>15</v>
      </c>
      <c r="AZ42" s="150">
        <f t="shared" si="48"/>
        <v>15</v>
      </c>
      <c r="BA42" s="150">
        <f t="shared" si="48"/>
        <v>15</v>
      </c>
      <c r="BB42" s="150">
        <f t="shared" si="48"/>
        <v>15</v>
      </c>
      <c r="BC42" s="150">
        <f t="shared" si="48"/>
        <v>15</v>
      </c>
      <c r="BD42" s="150">
        <f t="shared" si="48"/>
        <v>15</v>
      </c>
      <c r="BE42" s="150">
        <f t="shared" si="48"/>
        <v>15</v>
      </c>
      <c r="BF42" s="150">
        <f t="shared" si="48"/>
        <v>15</v>
      </c>
      <c r="BG42" s="150">
        <f t="shared" si="48"/>
        <v>15</v>
      </c>
      <c r="BH42" s="150">
        <f t="shared" si="48"/>
        <v>15</v>
      </c>
      <c r="BI42" s="150">
        <f t="shared" si="48"/>
        <v>15</v>
      </c>
      <c r="BJ42" s="150">
        <f t="shared" si="48"/>
        <v>15</v>
      </c>
      <c r="BK42" s="150">
        <f t="shared" si="48"/>
        <v>15</v>
      </c>
      <c r="BL42" s="150">
        <f t="shared" si="48"/>
        <v>15</v>
      </c>
      <c r="BM42" s="150">
        <f t="shared" si="48"/>
        <v>15</v>
      </c>
      <c r="BN42" s="150">
        <f t="shared" si="48"/>
        <v>15</v>
      </c>
      <c r="BO42" s="150">
        <f t="shared" si="48"/>
        <v>15</v>
      </c>
      <c r="BP42" s="150">
        <f t="shared" si="48"/>
        <v>15</v>
      </c>
      <c r="BQ42" s="150">
        <f t="shared" si="48"/>
        <v>15</v>
      </c>
      <c r="BR42" s="150">
        <f t="shared" si="48"/>
        <v>15</v>
      </c>
      <c r="BS42" s="150">
        <f t="shared" si="48"/>
        <v>15</v>
      </c>
      <c r="BT42" s="150">
        <f t="shared" si="48"/>
        <v>15</v>
      </c>
      <c r="BU42" s="150">
        <f t="shared" si="48"/>
        <v>15</v>
      </c>
      <c r="BV42" s="150">
        <f t="shared" si="48"/>
        <v>15</v>
      </c>
      <c r="BW42" s="150">
        <f t="shared" si="48"/>
        <v>15</v>
      </c>
      <c r="BX42" s="150">
        <f t="shared" si="48"/>
        <v>15</v>
      </c>
      <c r="BY42" s="150">
        <f t="shared" si="48"/>
        <v>15</v>
      </c>
      <c r="BZ42" s="150">
        <f t="shared" si="48"/>
        <v>15</v>
      </c>
      <c r="CA42" s="150">
        <f t="shared" si="48"/>
        <v>15</v>
      </c>
      <c r="CB42" s="150">
        <f t="shared" si="48"/>
        <v>15</v>
      </c>
      <c r="CC42" s="150">
        <f t="shared" si="48"/>
        <v>15</v>
      </c>
      <c r="CD42" s="150">
        <f t="shared" si="48"/>
        <v>15</v>
      </c>
      <c r="CE42" s="127"/>
      <c r="CF42" s="127"/>
    </row>
    <row r="43" spans="1:84" ht="17.25" customHeight="1" outlineLevel="1" x14ac:dyDescent="0.25">
      <c r="A43" s="127"/>
      <c r="B43" s="126"/>
      <c r="C43" s="126"/>
      <c r="D43" s="62">
        <v>11</v>
      </c>
      <c r="E43" s="62" t="str">
        <f t="shared" si="43"/>
        <v>Data mining</v>
      </c>
      <c r="F43" s="62" t="str">
        <f t="shared" si="44"/>
        <v>Мэдээллийн бааз солилцох</v>
      </c>
      <c r="G43" s="117"/>
      <c r="H43" s="170"/>
      <c r="I43" s="167">
        <f t="shared" ref="I43:M43" si="49">SUMIF($P$1:$BX$1,I$26,$P43:$BX43)</f>
        <v>0</v>
      </c>
      <c r="J43" s="167">
        <f t="shared" si="49"/>
        <v>0</v>
      </c>
      <c r="K43" s="167">
        <f t="shared" si="49"/>
        <v>0</v>
      </c>
      <c r="L43" s="167">
        <f t="shared" si="49"/>
        <v>0</v>
      </c>
      <c r="M43" s="167">
        <f t="shared" si="49"/>
        <v>0</v>
      </c>
      <c r="N43" s="167">
        <f t="shared" si="47"/>
        <v>0</v>
      </c>
      <c r="O43" s="127"/>
      <c r="P43" s="150"/>
      <c r="Q43" s="150"/>
      <c r="R43" s="150"/>
      <c r="S43" s="150"/>
      <c r="T43" s="150"/>
      <c r="U43" s="150"/>
      <c r="V43" s="150"/>
      <c r="W43" s="150"/>
      <c r="X43" s="150"/>
      <c r="Y43" s="150"/>
      <c r="Z43" s="150"/>
      <c r="AA43" s="150"/>
      <c r="AB43" s="150"/>
      <c r="AC43" s="150"/>
      <c r="AD43" s="150"/>
      <c r="AE43" s="150"/>
      <c r="AF43" s="150"/>
      <c r="AG43" s="150"/>
      <c r="AH43" s="150"/>
      <c r="AI43" s="150"/>
      <c r="AJ43" s="150"/>
      <c r="AK43" s="150"/>
      <c r="AL43" s="150"/>
      <c r="AM43" s="150"/>
      <c r="AN43" s="150"/>
      <c r="AO43" s="150"/>
      <c r="AP43" s="150"/>
      <c r="AQ43" s="150"/>
      <c r="AR43" s="150"/>
      <c r="AS43" s="150"/>
      <c r="AT43" s="150"/>
      <c r="AU43" s="150"/>
      <c r="AV43" s="150"/>
      <c r="AW43" s="150"/>
      <c r="AX43" s="150"/>
      <c r="AY43" s="150"/>
      <c r="AZ43" s="150"/>
      <c r="BA43" s="150"/>
      <c r="BB43" s="150"/>
      <c r="BC43" s="150"/>
      <c r="BD43" s="150"/>
      <c r="BE43" s="150"/>
      <c r="BF43" s="150"/>
      <c r="BG43" s="150"/>
      <c r="BH43" s="150"/>
      <c r="BI43" s="150"/>
      <c r="BJ43" s="150"/>
      <c r="BK43" s="150"/>
      <c r="BL43" s="150"/>
      <c r="BM43" s="150"/>
      <c r="BN43" s="150"/>
      <c r="BO43" s="150"/>
      <c r="BP43" s="150"/>
      <c r="BQ43" s="150"/>
      <c r="BR43" s="150"/>
      <c r="BS43" s="150"/>
      <c r="BT43" s="150"/>
      <c r="BU43" s="150"/>
      <c r="BV43" s="150"/>
      <c r="BW43" s="150"/>
      <c r="BX43" s="150"/>
      <c r="BY43" s="150"/>
      <c r="BZ43" s="150"/>
      <c r="CA43" s="150"/>
      <c r="CB43" s="150"/>
      <c r="CC43" s="150"/>
      <c r="CD43" s="150"/>
      <c r="CE43" s="127"/>
      <c r="CF43" s="127"/>
    </row>
    <row r="44" spans="1:84" ht="17.25" customHeight="1" outlineLevel="1" x14ac:dyDescent="0.25">
      <c r="A44" s="127"/>
      <c r="B44" s="126"/>
      <c r="C44" s="126"/>
      <c r="D44" s="62">
        <v>12</v>
      </c>
      <c r="E44" s="62" t="s">
        <v>277</v>
      </c>
      <c r="F44" s="62" t="s">
        <v>278</v>
      </c>
      <c r="G44" s="117"/>
      <c r="H44" s="170">
        <f>(4278+3113)/12</f>
        <v>615.91666666666663</v>
      </c>
      <c r="I44" s="167">
        <f t="shared" ref="I44:M44" si="50">SUMIF($P$1:$BX$1,I$26,$P44:$BX44)</f>
        <v>0</v>
      </c>
      <c r="J44" s="167">
        <f t="shared" si="50"/>
        <v>0</v>
      </c>
      <c r="K44" s="167">
        <f t="shared" si="50"/>
        <v>4220</v>
      </c>
      <c r="L44" s="167">
        <f t="shared" si="50"/>
        <v>12920</v>
      </c>
      <c r="M44" s="167">
        <f t="shared" si="50"/>
        <v>21800</v>
      </c>
      <c r="N44" s="167">
        <f t="shared" si="47"/>
        <v>30680</v>
      </c>
      <c r="O44" s="127"/>
      <c r="P44" s="150">
        <f>ROUND($H$44*P31*'Sales plan'!E86,-1)</f>
        <v>0</v>
      </c>
      <c r="Q44" s="150">
        <f>ROUND($H$44*Q31*'Sales plan'!F86,-1)</f>
        <v>0</v>
      </c>
      <c r="R44" s="150">
        <f>ROUND($H$44*R31*'Sales plan'!G86,-1)</f>
        <v>0</v>
      </c>
      <c r="S44" s="150">
        <f>ROUND($H$44*S31*'Sales plan'!H86,-1)</f>
        <v>0</v>
      </c>
      <c r="T44" s="150">
        <f>ROUND($H$44*T31*'Sales plan'!I86,-1)</f>
        <v>0</v>
      </c>
      <c r="U44" s="150">
        <f>ROUND($H$44*U31*'Sales plan'!J86,-1)</f>
        <v>0</v>
      </c>
      <c r="V44" s="150">
        <f>ROUND($H$44*V31*'Sales plan'!K86,-1)</f>
        <v>0</v>
      </c>
      <c r="W44" s="150">
        <f>ROUND($H$44*W31*'Sales plan'!L86,-1)</f>
        <v>0</v>
      </c>
      <c r="X44" s="150">
        <f>ROUND($H$44*X31*'Sales plan'!M86,-1)</f>
        <v>0</v>
      </c>
      <c r="Y44" s="150">
        <f>ROUND($H$44*Y31*'Sales plan'!N86,-1)</f>
        <v>0</v>
      </c>
      <c r="Z44" s="150">
        <f>ROUND($H$44*Z31*'Sales plan'!O86,-1)</f>
        <v>0</v>
      </c>
      <c r="AA44" s="150">
        <f>ROUND($H$44*AA31*'Sales plan'!P86,-1)</f>
        <v>0</v>
      </c>
      <c r="AB44" s="150">
        <f>ROUND($H$44*AB31*'Sales plan'!Q86,-1)</f>
        <v>0</v>
      </c>
      <c r="AC44" s="150">
        <f>ROUND($H$44*AC31*'Sales plan'!R86,-1)</f>
        <v>0</v>
      </c>
      <c r="AD44" s="150">
        <f>ROUND($H$44*AD31*'Sales plan'!S86,-1)</f>
        <v>180</v>
      </c>
      <c r="AE44" s="150">
        <f>ROUND($H$44*AE31*'Sales plan'!T86,-1)</f>
        <v>180</v>
      </c>
      <c r="AF44" s="150">
        <f>ROUND($H$44*AF31*'Sales plan'!U86,-1)</f>
        <v>180</v>
      </c>
      <c r="AG44" s="150">
        <f>ROUND($H$44*AG31*'Sales plan'!V86,-1)</f>
        <v>180</v>
      </c>
      <c r="AH44" s="150">
        <f>ROUND($H$44*AH31*'Sales plan'!W86,-1)</f>
        <v>370</v>
      </c>
      <c r="AI44" s="150">
        <f>ROUND($H$44*AI31*'Sales plan'!X86,-1)</f>
        <v>370</v>
      </c>
      <c r="AJ44" s="150">
        <f>ROUND($H$44*AJ31*'Sales plan'!Y86,-1)</f>
        <v>370</v>
      </c>
      <c r="AK44" s="150">
        <f>ROUND($H$44*AK31*'Sales plan'!Z86,-1)</f>
        <v>550</v>
      </c>
      <c r="AL44" s="150">
        <f>ROUND($H$44*AL31*'Sales plan'!AA86,-1)</f>
        <v>550</v>
      </c>
      <c r="AM44" s="150">
        <f>ROUND($H$44*AM31*'Sales plan'!AB86,-1)</f>
        <v>550</v>
      </c>
      <c r="AN44" s="150">
        <f>ROUND($H$44*AN31*'Sales plan'!AC86,-1)</f>
        <v>740</v>
      </c>
      <c r="AO44" s="150">
        <f>ROUND($H$44*AO31*'Sales plan'!AD86,-1)</f>
        <v>740</v>
      </c>
      <c r="AP44" s="150">
        <f>ROUND($H$44*AP31*'Sales plan'!AE86,-1)</f>
        <v>740</v>
      </c>
      <c r="AQ44" s="150">
        <f>ROUND($H$44*AQ31*'Sales plan'!AF86,-1)</f>
        <v>920</v>
      </c>
      <c r="AR44" s="150">
        <f>ROUND($H$44*AR31*'Sales plan'!AG86,-1)</f>
        <v>920</v>
      </c>
      <c r="AS44" s="150">
        <f>ROUND($H$44*AS31*'Sales plan'!AH86,-1)</f>
        <v>920</v>
      </c>
      <c r="AT44" s="150">
        <f>ROUND($H$44*AT31*'Sales plan'!AI86,-1)</f>
        <v>1110</v>
      </c>
      <c r="AU44" s="150">
        <f>ROUND($H$44*AU31*'Sales plan'!AJ86,-1)</f>
        <v>1110</v>
      </c>
      <c r="AV44" s="150">
        <f>ROUND($H$44*AV31*'Sales plan'!AK86,-1)</f>
        <v>1110</v>
      </c>
      <c r="AW44" s="150">
        <f>ROUND($H$44*AW31*'Sales plan'!AL86,-1)</f>
        <v>1290</v>
      </c>
      <c r="AX44" s="150">
        <f>ROUND($H$44*AX31*'Sales plan'!AM86,-1)</f>
        <v>1290</v>
      </c>
      <c r="AY44" s="150">
        <f>ROUND($H$44*AY31*'Sales plan'!AN86,-1)</f>
        <v>1290</v>
      </c>
      <c r="AZ44" s="150">
        <f>ROUND($H$44*AZ31*'Sales plan'!AO86,-1)</f>
        <v>1480</v>
      </c>
      <c r="BA44" s="150">
        <f>ROUND($H$44*BA31*'Sales plan'!AP86,-1)</f>
        <v>1480</v>
      </c>
      <c r="BB44" s="150">
        <f>ROUND($H$44*BB31*'Sales plan'!AQ86,-1)</f>
        <v>1480</v>
      </c>
      <c r="BC44" s="150">
        <f>ROUND($H$44*BC31*'Sales plan'!AR86,-1)</f>
        <v>1660</v>
      </c>
      <c r="BD44" s="150">
        <f>ROUND($H$44*BD31*'Sales plan'!AS86,-1)</f>
        <v>1660</v>
      </c>
      <c r="BE44" s="150">
        <f>ROUND($H$44*BE31*'Sales plan'!AT86,-1)</f>
        <v>1660</v>
      </c>
      <c r="BF44" s="150">
        <f>ROUND($H$44*BF31*'Sales plan'!AU86,-1)</f>
        <v>1850</v>
      </c>
      <c r="BG44" s="150">
        <f>ROUND($H$44*BG31*'Sales plan'!AV86,-1)</f>
        <v>1850</v>
      </c>
      <c r="BH44" s="150">
        <f>ROUND($H$44*BH31*'Sales plan'!AW86,-1)</f>
        <v>1850</v>
      </c>
      <c r="BI44" s="150">
        <f>ROUND($H$44*BI31*'Sales plan'!AX86,-1)</f>
        <v>2030</v>
      </c>
      <c r="BJ44" s="150">
        <f>ROUND($H$44*BJ31*'Sales plan'!AY86,-1)</f>
        <v>2030</v>
      </c>
      <c r="BK44" s="150">
        <f>ROUND($H$44*BK31*'Sales plan'!AZ86,-1)</f>
        <v>2030</v>
      </c>
      <c r="BL44" s="150">
        <f>ROUND($H$44*BL31*'Sales plan'!BA86,-1)</f>
        <v>2220</v>
      </c>
      <c r="BM44" s="150">
        <f>ROUND($H$44*BM31*'Sales plan'!BB86,-1)</f>
        <v>2220</v>
      </c>
      <c r="BN44" s="150">
        <f>ROUND($H$44*BN31*'Sales plan'!BC86,-1)</f>
        <v>2220</v>
      </c>
      <c r="BO44" s="150">
        <f>ROUND($H$44*BO31*'Sales plan'!BD86,-1)</f>
        <v>2400</v>
      </c>
      <c r="BP44" s="150">
        <f>ROUND($H$44*BP31*'Sales plan'!BE86,-1)</f>
        <v>2400</v>
      </c>
      <c r="BQ44" s="150">
        <f>ROUND($H$44*BQ31*'Sales plan'!BF86,-1)</f>
        <v>2400</v>
      </c>
      <c r="BR44" s="150">
        <f>ROUND($H$44*BR31*'Sales plan'!BG86,-1)</f>
        <v>2590</v>
      </c>
      <c r="BS44" s="150">
        <f>ROUND($H$44*BS31*'Sales plan'!BH86,-1)</f>
        <v>2590</v>
      </c>
      <c r="BT44" s="150">
        <f>ROUND($H$44*BT31*'Sales plan'!BI86,-1)</f>
        <v>2590</v>
      </c>
      <c r="BU44" s="150">
        <f>ROUND($H$44*BU31*'Sales plan'!BJ86,-1)</f>
        <v>2770</v>
      </c>
      <c r="BV44" s="150">
        <f>ROUND($H$44*BV31*'Sales plan'!BK86,-1)</f>
        <v>2770</v>
      </c>
      <c r="BW44" s="150">
        <f>ROUND($H$44*BW31*'Sales plan'!BL86,-1)</f>
        <v>2770</v>
      </c>
      <c r="BX44" s="150">
        <f>ROUND($H$44*BX31*'Sales plan'!BM86,-1)</f>
        <v>2960</v>
      </c>
      <c r="BY44" s="150">
        <f>ROUND($H$44*BY31*'Sales plan'!BN86,-1)</f>
        <v>2960</v>
      </c>
      <c r="BZ44" s="150">
        <f>ROUND($H$44*BZ31*'Sales plan'!BO86,-1)</f>
        <v>2960</v>
      </c>
      <c r="CA44" s="150">
        <f>ROUND($H$44*CA31*'Sales plan'!BP86,-1)</f>
        <v>2960</v>
      </c>
      <c r="CB44" s="150">
        <f>ROUND($H$44*CB31*'Sales plan'!BQ86,-1)</f>
        <v>3140</v>
      </c>
      <c r="CC44" s="150">
        <f>ROUND($H$44*CC31*'Sales plan'!BR86,-1)</f>
        <v>3140</v>
      </c>
      <c r="CD44" s="150">
        <f>ROUND($H$44*CD31*'Sales plan'!BS86,-1)</f>
        <v>3140</v>
      </c>
      <c r="CE44" s="127"/>
      <c r="CF44" s="127"/>
    </row>
    <row r="45" spans="1:84" ht="15" customHeight="1" x14ac:dyDescent="0.25">
      <c r="A45" s="127"/>
      <c r="B45" s="126"/>
      <c r="C45" s="126"/>
      <c r="D45" s="185"/>
      <c r="E45" s="185"/>
      <c r="F45" s="185"/>
      <c r="G45" s="106"/>
      <c r="H45" s="186"/>
      <c r="I45" s="186"/>
      <c r="J45" s="186"/>
      <c r="K45" s="186"/>
      <c r="L45" s="186"/>
      <c r="M45" s="186"/>
      <c r="N45" s="186"/>
      <c r="O45" s="127"/>
      <c r="P45" s="129"/>
      <c r="Q45" s="129"/>
      <c r="R45" s="129"/>
      <c r="S45" s="129"/>
      <c r="T45" s="129"/>
      <c r="U45" s="129"/>
      <c r="V45" s="129"/>
      <c r="W45" s="129"/>
      <c r="X45" s="187"/>
      <c r="Y45" s="187"/>
      <c r="Z45" s="187"/>
      <c r="AA45" s="187"/>
      <c r="AB45" s="187"/>
      <c r="AC45" s="187"/>
      <c r="AD45" s="187"/>
      <c r="AE45" s="187"/>
      <c r="AF45" s="187"/>
      <c r="AG45" s="187"/>
      <c r="AH45" s="187"/>
      <c r="AI45" s="187"/>
      <c r="AJ45" s="187"/>
      <c r="AK45" s="187"/>
      <c r="AL45" s="187"/>
      <c r="AM45" s="129"/>
      <c r="AN45" s="129"/>
      <c r="AO45" s="129"/>
      <c r="AP45" s="129"/>
      <c r="AQ45" s="129"/>
      <c r="AR45" s="129"/>
      <c r="AS45" s="129"/>
      <c r="AT45" s="129"/>
      <c r="AU45" s="129"/>
      <c r="AV45" s="129"/>
      <c r="AW45" s="129"/>
      <c r="AX45" s="129"/>
      <c r="AY45" s="129"/>
      <c r="AZ45" s="129"/>
      <c r="BA45" s="129"/>
      <c r="BB45" s="129"/>
      <c r="BC45" s="129"/>
      <c r="BD45" s="129"/>
      <c r="BE45" s="129"/>
      <c r="BF45" s="129"/>
      <c r="BG45" s="129"/>
      <c r="BH45" s="129"/>
      <c r="BI45" s="129"/>
      <c r="BJ45" s="129"/>
      <c r="BK45" s="129"/>
      <c r="BL45" s="129"/>
      <c r="BM45" s="129"/>
      <c r="BN45" s="129"/>
      <c r="BO45" s="129"/>
      <c r="BP45" s="129"/>
      <c r="BQ45" s="129"/>
      <c r="BR45" s="129"/>
      <c r="BS45" s="129"/>
      <c r="BT45" s="129"/>
      <c r="BU45" s="129"/>
      <c r="BV45" s="129"/>
      <c r="BW45" s="129"/>
      <c r="BX45" s="129"/>
      <c r="BY45" s="188"/>
      <c r="BZ45" s="188"/>
      <c r="CA45" s="188"/>
      <c r="CB45" s="188"/>
      <c r="CC45" s="188"/>
      <c r="CD45" s="188"/>
      <c r="CE45" s="127"/>
      <c r="CF45" s="127"/>
    </row>
    <row r="46" spans="1:84" ht="15" customHeight="1" x14ac:dyDescent="0.25">
      <c r="A46" s="127"/>
      <c r="B46" s="126"/>
      <c r="C46" s="126"/>
      <c r="D46" s="185"/>
      <c r="E46" s="185"/>
      <c r="F46" s="185"/>
      <c r="G46" s="106"/>
      <c r="H46" s="186"/>
      <c r="I46" s="186"/>
      <c r="J46" s="186"/>
      <c r="K46" s="186"/>
      <c r="L46" s="186"/>
      <c r="M46" s="186"/>
      <c r="N46" s="186"/>
      <c r="O46" s="127"/>
      <c r="P46" s="129"/>
      <c r="Q46" s="129"/>
      <c r="R46" s="129"/>
      <c r="S46" s="129"/>
      <c r="T46" s="129"/>
      <c r="U46" s="129"/>
      <c r="V46" s="129"/>
      <c r="W46" s="129"/>
      <c r="X46" s="187"/>
      <c r="Y46" s="187"/>
      <c r="Z46" s="187"/>
      <c r="AA46" s="187"/>
      <c r="AB46" s="187"/>
      <c r="AC46" s="187"/>
      <c r="AD46" s="187"/>
      <c r="AE46" s="187"/>
      <c r="AF46" s="187"/>
      <c r="AG46" s="187"/>
      <c r="AH46" s="187"/>
      <c r="AI46" s="187"/>
      <c r="AJ46" s="187"/>
      <c r="AK46" s="187"/>
      <c r="AL46" s="187"/>
      <c r="AM46" s="129"/>
      <c r="AN46" s="129"/>
      <c r="AO46" s="129"/>
      <c r="AP46" s="129"/>
      <c r="AQ46" s="129"/>
      <c r="AR46" s="129"/>
      <c r="AS46" s="129"/>
      <c r="AT46" s="129"/>
      <c r="AU46" s="129"/>
      <c r="AV46" s="129"/>
      <c r="AW46" s="129"/>
      <c r="AX46" s="129"/>
      <c r="AY46" s="129"/>
      <c r="AZ46" s="129"/>
      <c r="BA46" s="129"/>
      <c r="BB46" s="129"/>
      <c r="BC46" s="129"/>
      <c r="BD46" s="129"/>
      <c r="BE46" s="129"/>
      <c r="BF46" s="129"/>
      <c r="BG46" s="129"/>
      <c r="BH46" s="129"/>
      <c r="BI46" s="129"/>
      <c r="BJ46" s="129"/>
      <c r="BK46" s="129"/>
      <c r="BL46" s="129"/>
      <c r="BM46" s="129"/>
      <c r="BN46" s="129"/>
      <c r="BO46" s="129"/>
      <c r="BP46" s="129"/>
      <c r="BQ46" s="129"/>
      <c r="BR46" s="129"/>
      <c r="BS46" s="129"/>
      <c r="BT46" s="129"/>
      <c r="BU46" s="129"/>
      <c r="BV46" s="129"/>
      <c r="BW46" s="129"/>
      <c r="BX46" s="129"/>
      <c r="BY46" s="188"/>
      <c r="BZ46" s="188"/>
      <c r="CA46" s="188"/>
      <c r="CB46" s="188"/>
      <c r="CC46" s="188"/>
      <c r="CD46" s="188"/>
      <c r="CE46" s="127"/>
      <c r="CF46" s="127"/>
    </row>
    <row r="47" spans="1:84" ht="16.5" customHeight="1" x14ac:dyDescent="0.25">
      <c r="A47" s="110"/>
      <c r="B47" s="144"/>
      <c r="C47" s="144"/>
      <c r="D47" s="138" t="s">
        <v>279</v>
      </c>
      <c r="E47" s="110"/>
      <c r="F47" s="138" t="s">
        <v>280</v>
      </c>
      <c r="G47" s="136"/>
      <c r="H47" s="145"/>
      <c r="I47" s="145"/>
      <c r="J47" s="145"/>
      <c r="K47" s="145"/>
      <c r="L47" s="145"/>
      <c r="M47" s="145"/>
      <c r="N47" s="145"/>
      <c r="O47" s="189"/>
      <c r="P47" s="110"/>
      <c r="Q47" s="110"/>
      <c r="R47" s="110"/>
      <c r="S47" s="110"/>
      <c r="T47" s="110"/>
      <c r="U47" s="110"/>
      <c r="V47" s="110"/>
      <c r="W47" s="110"/>
      <c r="X47" s="110"/>
      <c r="Y47" s="110"/>
      <c r="Z47" s="110"/>
      <c r="AA47" s="110"/>
      <c r="AB47" s="110"/>
      <c r="AC47" s="110"/>
      <c r="AD47" s="110"/>
      <c r="AE47" s="110"/>
      <c r="AF47" s="110"/>
      <c r="AG47" s="110"/>
      <c r="AH47" s="110"/>
      <c r="AI47" s="110"/>
      <c r="AJ47" s="110"/>
      <c r="AK47" s="110"/>
      <c r="AL47" s="110"/>
      <c r="AM47" s="110"/>
      <c r="AN47" s="110"/>
      <c r="AO47" s="110"/>
      <c r="AP47" s="110"/>
      <c r="AQ47" s="110"/>
      <c r="AR47" s="110"/>
      <c r="AS47" s="110"/>
      <c r="AT47" s="110"/>
      <c r="AU47" s="110"/>
      <c r="AV47" s="110"/>
      <c r="AW47" s="110"/>
      <c r="AX47" s="110"/>
      <c r="AY47" s="110"/>
      <c r="AZ47" s="110"/>
      <c r="BA47" s="110"/>
      <c r="BB47" s="110"/>
      <c r="BC47" s="110"/>
      <c r="BD47" s="110"/>
      <c r="BE47" s="110"/>
      <c r="BF47" s="110"/>
      <c r="BG47" s="110"/>
      <c r="BH47" s="110"/>
      <c r="BI47" s="110"/>
      <c r="BJ47" s="110"/>
      <c r="BK47" s="110"/>
      <c r="BL47" s="110"/>
      <c r="BM47" s="110"/>
      <c r="BN47" s="110"/>
      <c r="BO47" s="110"/>
      <c r="BP47" s="110"/>
      <c r="BQ47" s="110"/>
      <c r="BR47" s="110"/>
      <c r="BS47" s="110"/>
      <c r="BT47" s="110"/>
      <c r="BU47" s="110"/>
      <c r="BV47" s="110"/>
      <c r="BW47" s="110"/>
      <c r="BX47" s="110"/>
      <c r="BY47" s="110"/>
      <c r="BZ47" s="110"/>
      <c r="CA47" s="110"/>
      <c r="CB47" s="110"/>
      <c r="CC47" s="110"/>
      <c r="CD47" s="110"/>
      <c r="CE47" s="110"/>
      <c r="CF47" s="110"/>
    </row>
    <row r="48" spans="1:84" ht="15" customHeight="1" outlineLevel="1" x14ac:dyDescent="0.25">
      <c r="A48" s="110"/>
      <c r="B48" s="144"/>
      <c r="C48" s="144"/>
      <c r="D48" s="620" t="s">
        <v>281</v>
      </c>
      <c r="E48" s="621"/>
      <c r="F48" s="190" t="s">
        <v>282</v>
      </c>
      <c r="G48" s="112" t="s">
        <v>283</v>
      </c>
      <c r="H48" s="113">
        <f t="shared" ref="H48:N48" si="51">+H26</f>
        <v>44531</v>
      </c>
      <c r="I48" s="114">
        <f t="shared" si="51"/>
        <v>2021</v>
      </c>
      <c r="J48" s="114">
        <f t="shared" si="51"/>
        <v>2022</v>
      </c>
      <c r="K48" s="114">
        <f t="shared" si="51"/>
        <v>2023</v>
      </c>
      <c r="L48" s="114">
        <f t="shared" si="51"/>
        <v>2024</v>
      </c>
      <c r="M48" s="114">
        <f t="shared" si="51"/>
        <v>2025</v>
      </c>
      <c r="N48" s="114">
        <f t="shared" si="51"/>
        <v>2026</v>
      </c>
      <c r="O48" s="110"/>
      <c r="P48" s="104">
        <f t="shared" ref="P48:CD48" si="52">+P26</f>
        <v>44561</v>
      </c>
      <c r="Q48" s="104">
        <f t="shared" si="52"/>
        <v>44592</v>
      </c>
      <c r="R48" s="104">
        <f t="shared" si="52"/>
        <v>44620</v>
      </c>
      <c r="S48" s="104">
        <f t="shared" si="52"/>
        <v>44651</v>
      </c>
      <c r="T48" s="104">
        <f t="shared" si="52"/>
        <v>44681</v>
      </c>
      <c r="U48" s="104">
        <f t="shared" si="52"/>
        <v>44712</v>
      </c>
      <c r="V48" s="104">
        <f t="shared" si="52"/>
        <v>44742</v>
      </c>
      <c r="W48" s="104">
        <f t="shared" si="52"/>
        <v>44773</v>
      </c>
      <c r="X48" s="104">
        <f t="shared" si="52"/>
        <v>44804</v>
      </c>
      <c r="Y48" s="104">
        <f t="shared" si="52"/>
        <v>44834</v>
      </c>
      <c r="Z48" s="104">
        <f t="shared" si="52"/>
        <v>44865</v>
      </c>
      <c r="AA48" s="104">
        <f t="shared" si="52"/>
        <v>44895</v>
      </c>
      <c r="AB48" s="104">
        <f t="shared" si="52"/>
        <v>44926</v>
      </c>
      <c r="AC48" s="104">
        <f t="shared" si="52"/>
        <v>44957</v>
      </c>
      <c r="AD48" s="104">
        <f t="shared" si="52"/>
        <v>44985</v>
      </c>
      <c r="AE48" s="104">
        <f t="shared" si="52"/>
        <v>45016</v>
      </c>
      <c r="AF48" s="104">
        <f t="shared" si="52"/>
        <v>45046</v>
      </c>
      <c r="AG48" s="104">
        <f t="shared" si="52"/>
        <v>45077</v>
      </c>
      <c r="AH48" s="104">
        <f t="shared" si="52"/>
        <v>45107</v>
      </c>
      <c r="AI48" s="104">
        <f t="shared" si="52"/>
        <v>45138</v>
      </c>
      <c r="AJ48" s="104">
        <f t="shared" si="52"/>
        <v>45169</v>
      </c>
      <c r="AK48" s="104">
        <f t="shared" si="52"/>
        <v>45199</v>
      </c>
      <c r="AL48" s="104">
        <f t="shared" si="52"/>
        <v>45230</v>
      </c>
      <c r="AM48" s="104">
        <f t="shared" si="52"/>
        <v>45260</v>
      </c>
      <c r="AN48" s="104">
        <f t="shared" si="52"/>
        <v>45291</v>
      </c>
      <c r="AO48" s="104">
        <f t="shared" si="52"/>
        <v>45322</v>
      </c>
      <c r="AP48" s="104">
        <f t="shared" si="52"/>
        <v>45351</v>
      </c>
      <c r="AQ48" s="104">
        <f t="shared" si="52"/>
        <v>45382</v>
      </c>
      <c r="AR48" s="104">
        <f t="shared" si="52"/>
        <v>45412</v>
      </c>
      <c r="AS48" s="104">
        <f t="shared" si="52"/>
        <v>45443</v>
      </c>
      <c r="AT48" s="104">
        <f t="shared" si="52"/>
        <v>45473</v>
      </c>
      <c r="AU48" s="104">
        <f t="shared" si="52"/>
        <v>45504</v>
      </c>
      <c r="AV48" s="104">
        <f t="shared" si="52"/>
        <v>45535</v>
      </c>
      <c r="AW48" s="104">
        <f t="shared" si="52"/>
        <v>45565</v>
      </c>
      <c r="AX48" s="104">
        <f t="shared" si="52"/>
        <v>45596</v>
      </c>
      <c r="AY48" s="104">
        <f t="shared" si="52"/>
        <v>45626</v>
      </c>
      <c r="AZ48" s="104">
        <f t="shared" si="52"/>
        <v>45657</v>
      </c>
      <c r="BA48" s="104">
        <f t="shared" si="52"/>
        <v>45688</v>
      </c>
      <c r="BB48" s="104">
        <f t="shared" si="52"/>
        <v>45716</v>
      </c>
      <c r="BC48" s="104">
        <f t="shared" si="52"/>
        <v>45747</v>
      </c>
      <c r="BD48" s="104">
        <f t="shared" si="52"/>
        <v>45777</v>
      </c>
      <c r="BE48" s="104">
        <f t="shared" si="52"/>
        <v>45808</v>
      </c>
      <c r="BF48" s="104">
        <f t="shared" si="52"/>
        <v>45838</v>
      </c>
      <c r="BG48" s="104">
        <f t="shared" si="52"/>
        <v>45869</v>
      </c>
      <c r="BH48" s="104">
        <f t="shared" si="52"/>
        <v>45900</v>
      </c>
      <c r="BI48" s="104">
        <f t="shared" si="52"/>
        <v>45930</v>
      </c>
      <c r="BJ48" s="104">
        <f t="shared" si="52"/>
        <v>45961</v>
      </c>
      <c r="BK48" s="104">
        <f t="shared" si="52"/>
        <v>45991</v>
      </c>
      <c r="BL48" s="104">
        <f t="shared" si="52"/>
        <v>46022</v>
      </c>
      <c r="BM48" s="104">
        <f t="shared" si="52"/>
        <v>46053</v>
      </c>
      <c r="BN48" s="104">
        <f t="shared" si="52"/>
        <v>46081</v>
      </c>
      <c r="BO48" s="104">
        <f t="shared" si="52"/>
        <v>46112</v>
      </c>
      <c r="BP48" s="104">
        <f t="shared" si="52"/>
        <v>46142</v>
      </c>
      <c r="BQ48" s="104">
        <f t="shared" si="52"/>
        <v>46173</v>
      </c>
      <c r="BR48" s="104">
        <f t="shared" si="52"/>
        <v>46203</v>
      </c>
      <c r="BS48" s="104">
        <f t="shared" si="52"/>
        <v>46234</v>
      </c>
      <c r="BT48" s="104">
        <f t="shared" si="52"/>
        <v>46265</v>
      </c>
      <c r="BU48" s="104">
        <f t="shared" si="52"/>
        <v>46295</v>
      </c>
      <c r="BV48" s="104">
        <f t="shared" si="52"/>
        <v>46326</v>
      </c>
      <c r="BW48" s="104">
        <f t="shared" si="52"/>
        <v>46356</v>
      </c>
      <c r="BX48" s="104">
        <f t="shared" si="52"/>
        <v>46387</v>
      </c>
      <c r="BY48" s="104">
        <f t="shared" si="52"/>
        <v>46418</v>
      </c>
      <c r="BZ48" s="104">
        <f t="shared" si="52"/>
        <v>46446</v>
      </c>
      <c r="CA48" s="104">
        <f t="shared" si="52"/>
        <v>46477</v>
      </c>
      <c r="CB48" s="104">
        <f t="shared" si="52"/>
        <v>46507</v>
      </c>
      <c r="CC48" s="104">
        <f t="shared" si="52"/>
        <v>46538</v>
      </c>
      <c r="CD48" s="104">
        <f t="shared" si="52"/>
        <v>46568</v>
      </c>
      <c r="CE48" s="110"/>
      <c r="CF48" s="110"/>
    </row>
    <row r="49" spans="1:84" ht="15" customHeight="1" outlineLevel="2" x14ac:dyDescent="0.25">
      <c r="A49" s="127"/>
      <c r="B49" s="126"/>
      <c r="C49" s="126"/>
      <c r="D49" s="62" t="s">
        <v>284</v>
      </c>
      <c r="E49" s="191"/>
      <c r="F49" s="191" t="s">
        <v>285</v>
      </c>
      <c r="G49" s="117"/>
      <c r="H49" s="192"/>
      <c r="I49" s="170"/>
      <c r="J49" s="170"/>
      <c r="K49" s="170"/>
      <c r="L49" s="170"/>
      <c r="M49" s="170"/>
      <c r="N49" s="170"/>
      <c r="O49" s="127"/>
      <c r="P49" s="150"/>
      <c r="Q49" s="150"/>
      <c r="R49" s="150"/>
      <c r="S49" s="150"/>
      <c r="T49" s="150"/>
      <c r="U49" s="150"/>
      <c r="V49" s="150"/>
      <c r="W49" s="150"/>
      <c r="X49" s="150"/>
      <c r="Y49" s="150"/>
      <c r="Z49" s="150"/>
      <c r="AA49" s="150"/>
      <c r="AB49" s="150"/>
      <c r="AC49" s="150"/>
      <c r="AD49" s="150"/>
      <c r="AE49" s="150"/>
      <c r="AF49" s="150"/>
      <c r="AG49" s="150"/>
      <c r="AH49" s="150"/>
      <c r="AI49" s="150"/>
      <c r="AJ49" s="150"/>
      <c r="AK49" s="150"/>
      <c r="AL49" s="150"/>
      <c r="AM49" s="150"/>
      <c r="AN49" s="150"/>
      <c r="AO49" s="150"/>
      <c r="AP49" s="150"/>
      <c r="AQ49" s="150"/>
      <c r="AR49" s="150"/>
      <c r="AS49" s="150"/>
      <c r="AT49" s="150"/>
      <c r="AU49" s="150"/>
      <c r="AV49" s="150"/>
      <c r="AW49" s="150"/>
      <c r="AX49" s="150"/>
      <c r="AY49" s="150"/>
      <c r="AZ49" s="150"/>
      <c r="BA49" s="150"/>
      <c r="BB49" s="150"/>
      <c r="BC49" s="150"/>
      <c r="BD49" s="150"/>
      <c r="BE49" s="150"/>
      <c r="BF49" s="150"/>
      <c r="BG49" s="150"/>
      <c r="BH49" s="150"/>
      <c r="BI49" s="150"/>
      <c r="BJ49" s="150"/>
      <c r="BK49" s="150"/>
      <c r="BL49" s="150"/>
      <c r="BM49" s="150"/>
      <c r="BN49" s="150"/>
      <c r="BO49" s="150"/>
      <c r="BP49" s="150"/>
      <c r="BQ49" s="150"/>
      <c r="BR49" s="150"/>
      <c r="BS49" s="150"/>
      <c r="BT49" s="150"/>
      <c r="BU49" s="150"/>
      <c r="BV49" s="150"/>
      <c r="BW49" s="150"/>
      <c r="BX49" s="150"/>
      <c r="BY49" s="150"/>
      <c r="BZ49" s="150"/>
      <c r="CA49" s="150"/>
      <c r="CB49" s="150"/>
      <c r="CC49" s="150"/>
      <c r="CD49" s="150"/>
      <c r="CE49" s="127"/>
      <c r="CF49" s="127"/>
    </row>
    <row r="50" spans="1:84" ht="15" customHeight="1" outlineLevel="2" x14ac:dyDescent="0.25">
      <c r="A50" s="127"/>
      <c r="B50" s="126"/>
      <c r="C50" s="126"/>
      <c r="D50" s="62"/>
      <c r="E50" s="193" t="s">
        <v>806</v>
      </c>
      <c r="F50" s="193" t="s">
        <v>286</v>
      </c>
      <c r="G50" s="194">
        <f>5+18*0.03</f>
        <v>5.54</v>
      </c>
      <c r="H50" s="192"/>
      <c r="I50" s="167">
        <f t="shared" ref="I50:M50" si="53">SUMIF($P$1:$BX$1,I$26,$P50:$BX50)</f>
        <v>0</v>
      </c>
      <c r="J50" s="167">
        <f t="shared" si="53"/>
        <v>169527.32400000002</v>
      </c>
      <c r="K50" s="167">
        <f t="shared" si="53"/>
        <v>713941.46200000041</v>
      </c>
      <c r="L50" s="167">
        <f t="shared" si="53"/>
        <v>1221033.7280000008</v>
      </c>
      <c r="M50" s="167">
        <f t="shared" si="53"/>
        <v>1546335.8800000013</v>
      </c>
      <c r="N50" s="167">
        <f t="shared" ref="N50:N56" si="54">SUMIF($P$1:$CD$1,N$26,$P50:$CD50)</f>
        <v>1860631.1600000015</v>
      </c>
      <c r="O50" s="127"/>
      <c r="P50" s="178">
        <f t="shared" ref="P50:CD50" si="55">P34*$G50*P$62</f>
        <v>0</v>
      </c>
      <c r="Q50" s="178">
        <f t="shared" si="55"/>
        <v>0</v>
      </c>
      <c r="R50" s="178">
        <f t="shared" si="55"/>
        <v>443.2</v>
      </c>
      <c r="S50" s="178">
        <f t="shared" si="55"/>
        <v>1035.98</v>
      </c>
      <c r="T50" s="178">
        <f t="shared" si="55"/>
        <v>1523.5000000000002</v>
      </c>
      <c r="U50" s="178">
        <f t="shared" si="55"/>
        <v>8470.6600000000017</v>
      </c>
      <c r="V50" s="178">
        <f t="shared" si="55"/>
        <v>11634.000000000002</v>
      </c>
      <c r="W50" s="178">
        <f t="shared" si="55"/>
        <v>14027.280000000002</v>
      </c>
      <c r="X50" s="178">
        <f t="shared" si="55"/>
        <v>16686.480000000003</v>
      </c>
      <c r="Y50" s="178">
        <f t="shared" si="55"/>
        <v>22614.280000000002</v>
      </c>
      <c r="Z50" s="178">
        <f t="shared" si="55"/>
        <v>28282.254000000008</v>
      </c>
      <c r="AA50" s="178">
        <f t="shared" si="55"/>
        <v>30342.026000000005</v>
      </c>
      <c r="AB50" s="178">
        <f t="shared" si="55"/>
        <v>34467.664000000004</v>
      </c>
      <c r="AC50" s="178">
        <f t="shared" si="55"/>
        <v>41634.208000000013</v>
      </c>
      <c r="AD50" s="178">
        <f t="shared" si="55"/>
        <v>43340.528000000013</v>
      </c>
      <c r="AE50" s="178">
        <f t="shared" si="55"/>
        <v>46436.280000000013</v>
      </c>
      <c r="AF50" s="178">
        <f t="shared" si="55"/>
        <v>50657.760000000024</v>
      </c>
      <c r="AG50" s="178">
        <f t="shared" si="55"/>
        <v>56740.680000000022</v>
      </c>
      <c r="AH50" s="178">
        <f t="shared" si="55"/>
        <v>60523.392000000022</v>
      </c>
      <c r="AI50" s="178">
        <f t="shared" si="55"/>
        <v>60523.392000000022</v>
      </c>
      <c r="AJ50" s="178">
        <f t="shared" si="55"/>
        <v>62650.752000000037</v>
      </c>
      <c r="AK50" s="178">
        <f t="shared" si="55"/>
        <v>66566.424000000043</v>
      </c>
      <c r="AL50" s="178">
        <f t="shared" si="55"/>
        <v>72113.626000000047</v>
      </c>
      <c r="AM50" s="178">
        <f t="shared" si="55"/>
        <v>74195.004000000044</v>
      </c>
      <c r="AN50" s="178">
        <f t="shared" si="55"/>
        <v>78559.416000000056</v>
      </c>
      <c r="AO50" s="178">
        <f t="shared" si="55"/>
        <v>78559.416000000056</v>
      </c>
      <c r="AP50" s="178">
        <f t="shared" si="55"/>
        <v>81152.136000000057</v>
      </c>
      <c r="AQ50" s="178">
        <f t="shared" si="55"/>
        <v>85660.588000000062</v>
      </c>
      <c r="AR50" s="178">
        <f t="shared" si="55"/>
        <v>92249.86400000006</v>
      </c>
      <c r="AS50" s="178">
        <f t="shared" si="55"/>
        <v>101828.52400000006</v>
      </c>
      <c r="AT50" s="178">
        <f t="shared" si="55"/>
        <v>107187.92000000007</v>
      </c>
      <c r="AU50" s="178">
        <f t="shared" si="55"/>
        <v>107187.92000000007</v>
      </c>
      <c r="AV50" s="178">
        <f t="shared" si="55"/>
        <v>110290.32000000007</v>
      </c>
      <c r="AW50" s="178">
        <f t="shared" si="55"/>
        <v>110290.32000000007</v>
      </c>
      <c r="AX50" s="178">
        <f t="shared" si="55"/>
        <v>110290.32000000007</v>
      </c>
      <c r="AY50" s="178">
        <f t="shared" si="55"/>
        <v>118168.2000000001</v>
      </c>
      <c r="AZ50" s="178">
        <f t="shared" si="55"/>
        <v>118168.2000000001</v>
      </c>
      <c r="BA50" s="178">
        <f t="shared" si="55"/>
        <v>118168.2000000001</v>
      </c>
      <c r="BB50" s="178">
        <f t="shared" si="55"/>
        <v>118168.2000000001</v>
      </c>
      <c r="BC50" s="178">
        <f t="shared" si="55"/>
        <v>118168.2000000001</v>
      </c>
      <c r="BD50" s="178">
        <f t="shared" si="55"/>
        <v>118168.2000000001</v>
      </c>
      <c r="BE50" s="178">
        <f t="shared" si="55"/>
        <v>126810.60000000009</v>
      </c>
      <c r="BF50" s="178">
        <f t="shared" si="55"/>
        <v>135264.6400000001</v>
      </c>
      <c r="BG50" s="178">
        <f t="shared" si="55"/>
        <v>135264.6400000001</v>
      </c>
      <c r="BH50" s="178">
        <f t="shared" si="55"/>
        <v>135264.6400000001</v>
      </c>
      <c r="BI50" s="178">
        <f t="shared" si="55"/>
        <v>135264.6400000001</v>
      </c>
      <c r="BJ50" s="178">
        <f t="shared" si="55"/>
        <v>135264.6400000001</v>
      </c>
      <c r="BK50" s="178">
        <f t="shared" si="55"/>
        <v>135264.6400000001</v>
      </c>
      <c r="BL50" s="178">
        <f t="shared" si="55"/>
        <v>135264.6400000001</v>
      </c>
      <c r="BM50" s="178">
        <f t="shared" si="55"/>
        <v>143718.68000000011</v>
      </c>
      <c r="BN50" s="178">
        <f t="shared" si="55"/>
        <v>143718.68000000011</v>
      </c>
      <c r="BO50" s="178">
        <f t="shared" si="55"/>
        <v>143718.68000000011</v>
      </c>
      <c r="BP50" s="178">
        <f t="shared" si="55"/>
        <v>143718.68000000011</v>
      </c>
      <c r="BQ50" s="178">
        <f t="shared" si="55"/>
        <v>155020.28000000012</v>
      </c>
      <c r="BR50" s="178">
        <f t="shared" si="55"/>
        <v>155020.28000000012</v>
      </c>
      <c r="BS50" s="178">
        <f t="shared" si="55"/>
        <v>155020.28000000012</v>
      </c>
      <c r="BT50" s="178">
        <f t="shared" si="55"/>
        <v>164139.12000000014</v>
      </c>
      <c r="BU50" s="178">
        <f t="shared" si="55"/>
        <v>164139.12000000014</v>
      </c>
      <c r="BV50" s="178">
        <f t="shared" si="55"/>
        <v>164139.12000000014</v>
      </c>
      <c r="BW50" s="178">
        <f t="shared" si="55"/>
        <v>164139.12000000014</v>
      </c>
      <c r="BX50" s="178">
        <f t="shared" si="55"/>
        <v>164139.12000000014</v>
      </c>
      <c r="BY50" s="178">
        <f t="shared" si="55"/>
        <v>164139.12000000014</v>
      </c>
      <c r="BZ50" s="178">
        <f t="shared" si="55"/>
        <v>164139.12000000014</v>
      </c>
      <c r="CA50" s="178">
        <f t="shared" si="55"/>
        <v>164139.12000000014</v>
      </c>
      <c r="CB50" s="178">
        <f t="shared" si="55"/>
        <v>164139.12000000014</v>
      </c>
      <c r="CC50" s="178">
        <f t="shared" si="55"/>
        <v>164139.12000000014</v>
      </c>
      <c r="CD50" s="178">
        <f t="shared" si="55"/>
        <v>164139.12000000014</v>
      </c>
      <c r="CE50" s="195">
        <f>G50*$CD$62</f>
        <v>11.080000000000005</v>
      </c>
      <c r="CF50" s="127"/>
    </row>
    <row r="51" spans="1:84" ht="15" customHeight="1" outlineLevel="2" x14ac:dyDescent="0.25">
      <c r="A51" s="127"/>
      <c r="B51" s="126"/>
      <c r="C51" s="126"/>
      <c r="D51" s="62"/>
      <c r="E51" s="193" t="s">
        <v>275</v>
      </c>
      <c r="F51" s="193" t="s">
        <v>287</v>
      </c>
      <c r="G51" s="194">
        <f>5</f>
        <v>5</v>
      </c>
      <c r="H51" s="192"/>
      <c r="I51" s="167">
        <f t="shared" ref="I51:M51" si="56">SUMIF($P$1:$BX$1,I$26,$P51:$BX51)</f>
        <v>0</v>
      </c>
      <c r="J51" s="167">
        <f t="shared" si="56"/>
        <v>42485</v>
      </c>
      <c r="K51" s="167">
        <f t="shared" si="56"/>
        <v>118968.75000000001</v>
      </c>
      <c r="L51" s="167">
        <f t="shared" si="56"/>
        <v>153350.00000000003</v>
      </c>
      <c r="M51" s="167">
        <f t="shared" si="56"/>
        <v>190350.00000000003</v>
      </c>
      <c r="N51" s="167">
        <f t="shared" si="54"/>
        <v>233550.00000000003</v>
      </c>
      <c r="O51" s="127"/>
      <c r="P51" s="178">
        <f t="shared" ref="P51:CD51" si="57">+$G$51*P35</f>
        <v>0</v>
      </c>
      <c r="Q51" s="178">
        <f t="shared" si="57"/>
        <v>0</v>
      </c>
      <c r="R51" s="196">
        <f t="shared" si="57"/>
        <v>100</v>
      </c>
      <c r="S51" s="178">
        <f t="shared" si="57"/>
        <v>175</v>
      </c>
      <c r="T51" s="178">
        <f t="shared" si="57"/>
        <v>250</v>
      </c>
      <c r="U51" s="178">
        <f t="shared" si="57"/>
        <v>2450</v>
      </c>
      <c r="V51" s="178">
        <f t="shared" si="57"/>
        <v>3112.5</v>
      </c>
      <c r="W51" s="178">
        <f t="shared" si="57"/>
        <v>3775</v>
      </c>
      <c r="X51" s="178">
        <f t="shared" si="57"/>
        <v>4412.5</v>
      </c>
      <c r="Y51" s="178">
        <f t="shared" si="57"/>
        <v>5550</v>
      </c>
      <c r="Z51" s="178">
        <f t="shared" si="57"/>
        <v>7067.5000000000009</v>
      </c>
      <c r="AA51" s="178">
        <f t="shared" si="57"/>
        <v>7590.0000000000009</v>
      </c>
      <c r="AB51" s="178">
        <f t="shared" si="57"/>
        <v>8002.5000000000009</v>
      </c>
      <c r="AC51" s="178">
        <f t="shared" si="57"/>
        <v>8511.2500000000018</v>
      </c>
      <c r="AD51" s="178">
        <f t="shared" si="57"/>
        <v>8511.2500000000018</v>
      </c>
      <c r="AE51" s="178">
        <f t="shared" si="57"/>
        <v>8511.2500000000018</v>
      </c>
      <c r="AF51" s="178">
        <f t="shared" si="57"/>
        <v>9285.0000000000018</v>
      </c>
      <c r="AG51" s="178">
        <f t="shared" si="57"/>
        <v>10200.000000000002</v>
      </c>
      <c r="AH51" s="178">
        <f t="shared" si="57"/>
        <v>10200.000000000002</v>
      </c>
      <c r="AI51" s="178">
        <f t="shared" si="57"/>
        <v>10200.000000000002</v>
      </c>
      <c r="AJ51" s="178">
        <f t="shared" si="57"/>
        <v>10200.000000000002</v>
      </c>
      <c r="AK51" s="178">
        <f t="shared" si="57"/>
        <v>10200.000000000002</v>
      </c>
      <c r="AL51" s="178">
        <f t="shared" si="57"/>
        <v>11050.000000000002</v>
      </c>
      <c r="AM51" s="178">
        <f t="shared" si="57"/>
        <v>11050.000000000002</v>
      </c>
      <c r="AN51" s="178">
        <f t="shared" si="57"/>
        <v>11050.000000000002</v>
      </c>
      <c r="AO51" s="178">
        <f t="shared" si="57"/>
        <v>11050.000000000002</v>
      </c>
      <c r="AP51" s="178">
        <f t="shared" si="57"/>
        <v>11050.000000000002</v>
      </c>
      <c r="AQ51" s="178">
        <f t="shared" si="57"/>
        <v>11050.000000000002</v>
      </c>
      <c r="AR51" s="178">
        <f t="shared" si="57"/>
        <v>11900.000000000002</v>
      </c>
      <c r="AS51" s="178">
        <f t="shared" si="57"/>
        <v>13300.000000000002</v>
      </c>
      <c r="AT51" s="178">
        <f t="shared" si="57"/>
        <v>13300.000000000002</v>
      </c>
      <c r="AU51" s="178">
        <f t="shared" si="57"/>
        <v>13300.000000000002</v>
      </c>
      <c r="AV51" s="178">
        <f t="shared" si="57"/>
        <v>13300.000000000002</v>
      </c>
      <c r="AW51" s="178">
        <f t="shared" si="57"/>
        <v>13300.000000000002</v>
      </c>
      <c r="AX51" s="178">
        <f t="shared" si="57"/>
        <v>13300.000000000002</v>
      </c>
      <c r="AY51" s="178">
        <f t="shared" si="57"/>
        <v>14250.000000000004</v>
      </c>
      <c r="AZ51" s="178">
        <f t="shared" si="57"/>
        <v>14250.000000000004</v>
      </c>
      <c r="BA51" s="178">
        <f t="shared" si="57"/>
        <v>14250.000000000004</v>
      </c>
      <c r="BB51" s="178">
        <f t="shared" si="57"/>
        <v>14250.000000000004</v>
      </c>
      <c r="BC51" s="178">
        <f t="shared" si="57"/>
        <v>14250.000000000004</v>
      </c>
      <c r="BD51" s="178">
        <f t="shared" si="57"/>
        <v>14250.000000000004</v>
      </c>
      <c r="BE51" s="178">
        <f t="shared" si="57"/>
        <v>15750.000000000004</v>
      </c>
      <c r="BF51" s="178">
        <f t="shared" si="57"/>
        <v>16800.000000000004</v>
      </c>
      <c r="BG51" s="178">
        <f t="shared" si="57"/>
        <v>16800.000000000004</v>
      </c>
      <c r="BH51" s="178">
        <f t="shared" si="57"/>
        <v>16800.000000000004</v>
      </c>
      <c r="BI51" s="178">
        <f t="shared" si="57"/>
        <v>16800.000000000004</v>
      </c>
      <c r="BJ51" s="178">
        <f t="shared" si="57"/>
        <v>16800.000000000004</v>
      </c>
      <c r="BK51" s="178">
        <f t="shared" si="57"/>
        <v>16800.000000000004</v>
      </c>
      <c r="BL51" s="178">
        <f t="shared" si="57"/>
        <v>16800.000000000004</v>
      </c>
      <c r="BM51" s="178">
        <f t="shared" si="57"/>
        <v>17850.000000000007</v>
      </c>
      <c r="BN51" s="178">
        <f t="shared" si="57"/>
        <v>17850.000000000007</v>
      </c>
      <c r="BO51" s="178">
        <f t="shared" si="57"/>
        <v>17850.000000000007</v>
      </c>
      <c r="BP51" s="178">
        <f t="shared" si="57"/>
        <v>17850.000000000007</v>
      </c>
      <c r="BQ51" s="178">
        <f t="shared" si="57"/>
        <v>19550.000000000007</v>
      </c>
      <c r="BR51" s="178">
        <f t="shared" si="57"/>
        <v>19550.000000000007</v>
      </c>
      <c r="BS51" s="178">
        <f t="shared" si="57"/>
        <v>19550.000000000007</v>
      </c>
      <c r="BT51" s="178">
        <f t="shared" si="57"/>
        <v>20700.000000000007</v>
      </c>
      <c r="BU51" s="178">
        <f t="shared" si="57"/>
        <v>20700.000000000007</v>
      </c>
      <c r="BV51" s="178">
        <f t="shared" si="57"/>
        <v>20700.000000000007</v>
      </c>
      <c r="BW51" s="178">
        <f t="shared" si="57"/>
        <v>20700.000000000007</v>
      </c>
      <c r="BX51" s="178">
        <f t="shared" si="57"/>
        <v>20700.000000000007</v>
      </c>
      <c r="BY51" s="178">
        <f t="shared" si="57"/>
        <v>20700.000000000007</v>
      </c>
      <c r="BZ51" s="178">
        <f t="shared" si="57"/>
        <v>20700.000000000007</v>
      </c>
      <c r="CA51" s="178">
        <f t="shared" si="57"/>
        <v>20700.000000000007</v>
      </c>
      <c r="CB51" s="178">
        <f t="shared" si="57"/>
        <v>20700.000000000007</v>
      </c>
      <c r="CC51" s="178">
        <f t="shared" si="57"/>
        <v>20700.000000000007</v>
      </c>
      <c r="CD51" s="178">
        <f t="shared" si="57"/>
        <v>20700.000000000007</v>
      </c>
      <c r="CE51" s="195"/>
      <c r="CF51" s="127"/>
    </row>
    <row r="52" spans="1:84" ht="15" customHeight="1" outlineLevel="2" x14ac:dyDescent="0.25">
      <c r="A52" s="127"/>
      <c r="B52" s="126"/>
      <c r="C52" s="126"/>
      <c r="D52" s="62"/>
      <c r="E52" s="193" t="s">
        <v>288</v>
      </c>
      <c r="F52" s="193" t="s">
        <v>164</v>
      </c>
      <c r="G52" s="194">
        <v>5</v>
      </c>
      <c r="H52" s="192"/>
      <c r="I52" s="167">
        <f t="shared" ref="I52:M52" si="58">SUMIF($P$1:$BX$1,I$26,$P52:$BX52)</f>
        <v>0</v>
      </c>
      <c r="J52" s="167">
        <f t="shared" si="58"/>
        <v>4188.0000000000018</v>
      </c>
      <c r="K52" s="167">
        <f t="shared" si="58"/>
        <v>26050.000000000007</v>
      </c>
      <c r="L52" s="167">
        <f t="shared" si="58"/>
        <v>55899.500000000029</v>
      </c>
      <c r="M52" s="167">
        <f t="shared" si="58"/>
        <v>71500.000000000029</v>
      </c>
      <c r="N52" s="167">
        <f t="shared" si="54"/>
        <v>92040.000000000044</v>
      </c>
      <c r="O52" s="127"/>
      <c r="P52" s="178">
        <f t="shared" ref="P52:CD52" si="59">P36*$G52*P$62</f>
        <v>0</v>
      </c>
      <c r="Q52" s="178">
        <f t="shared" si="59"/>
        <v>0</v>
      </c>
      <c r="R52" s="178">
        <f t="shared" si="59"/>
        <v>0</v>
      </c>
      <c r="S52" s="178">
        <f t="shared" si="59"/>
        <v>0</v>
      </c>
      <c r="T52" s="178">
        <f t="shared" si="59"/>
        <v>60.500000000000007</v>
      </c>
      <c r="U52" s="178">
        <f t="shared" si="59"/>
        <v>181.50000000000003</v>
      </c>
      <c r="V52" s="178">
        <f t="shared" si="59"/>
        <v>288.00000000000006</v>
      </c>
      <c r="W52" s="178">
        <f t="shared" si="59"/>
        <v>288.00000000000006</v>
      </c>
      <c r="X52" s="178">
        <f t="shared" si="59"/>
        <v>360.00000000000011</v>
      </c>
      <c r="Y52" s="178">
        <f t="shared" si="59"/>
        <v>546.00000000000023</v>
      </c>
      <c r="Z52" s="178">
        <f t="shared" si="59"/>
        <v>728.00000000000034</v>
      </c>
      <c r="AA52" s="178">
        <f t="shared" si="59"/>
        <v>728.00000000000034</v>
      </c>
      <c r="AB52" s="178">
        <f t="shared" si="59"/>
        <v>1008.0000000000002</v>
      </c>
      <c r="AC52" s="178">
        <f t="shared" si="59"/>
        <v>1232.0000000000002</v>
      </c>
      <c r="AD52" s="178">
        <f t="shared" si="59"/>
        <v>1232.0000000000002</v>
      </c>
      <c r="AE52" s="178">
        <f t="shared" si="59"/>
        <v>1485.0000000000005</v>
      </c>
      <c r="AF52" s="178">
        <f t="shared" si="59"/>
        <v>1620.0000000000005</v>
      </c>
      <c r="AG52" s="178">
        <f t="shared" si="59"/>
        <v>1890.0000000000005</v>
      </c>
      <c r="AH52" s="178">
        <f t="shared" si="59"/>
        <v>2240.0000000000009</v>
      </c>
      <c r="AI52" s="178">
        <f t="shared" si="59"/>
        <v>2240.0000000000009</v>
      </c>
      <c r="AJ52" s="178">
        <f t="shared" si="59"/>
        <v>2240.0000000000009</v>
      </c>
      <c r="AK52" s="178">
        <f t="shared" si="59"/>
        <v>2618.0000000000009</v>
      </c>
      <c r="AL52" s="178">
        <f t="shared" si="59"/>
        <v>2805.0000000000009</v>
      </c>
      <c r="AM52" s="178">
        <f t="shared" si="59"/>
        <v>2992.0000000000009</v>
      </c>
      <c r="AN52" s="178">
        <f t="shared" si="59"/>
        <v>3456.0000000000018</v>
      </c>
      <c r="AO52" s="178">
        <f t="shared" si="59"/>
        <v>3456.0000000000018</v>
      </c>
      <c r="AP52" s="178">
        <f t="shared" si="59"/>
        <v>3456.0000000000018</v>
      </c>
      <c r="AQ52" s="178">
        <f t="shared" si="59"/>
        <v>3800.0000000000018</v>
      </c>
      <c r="AR52" s="178">
        <f t="shared" si="59"/>
        <v>4275.0000000000027</v>
      </c>
      <c r="AS52" s="178">
        <f t="shared" si="59"/>
        <v>4512.5000000000027</v>
      </c>
      <c r="AT52" s="178">
        <f t="shared" si="59"/>
        <v>4940.0000000000027</v>
      </c>
      <c r="AU52" s="178">
        <f t="shared" si="59"/>
        <v>4940.0000000000027</v>
      </c>
      <c r="AV52" s="178">
        <f t="shared" si="59"/>
        <v>5200.0000000000036</v>
      </c>
      <c r="AW52" s="178">
        <f t="shared" si="59"/>
        <v>5200.0000000000036</v>
      </c>
      <c r="AX52" s="178">
        <f t="shared" si="59"/>
        <v>5200.0000000000036</v>
      </c>
      <c r="AY52" s="178">
        <f t="shared" si="59"/>
        <v>5460.0000000000036</v>
      </c>
      <c r="AZ52" s="178">
        <f t="shared" si="59"/>
        <v>5460.0000000000036</v>
      </c>
      <c r="BA52" s="178">
        <f t="shared" si="59"/>
        <v>5460.0000000000036</v>
      </c>
      <c r="BB52" s="178">
        <f t="shared" si="59"/>
        <v>5460.0000000000036</v>
      </c>
      <c r="BC52" s="178">
        <f t="shared" si="59"/>
        <v>5460.0000000000036</v>
      </c>
      <c r="BD52" s="178">
        <f t="shared" si="59"/>
        <v>5460.0000000000036</v>
      </c>
      <c r="BE52" s="178">
        <f t="shared" si="59"/>
        <v>5980.0000000000036</v>
      </c>
      <c r="BF52" s="178">
        <f t="shared" si="59"/>
        <v>6240.0000000000036</v>
      </c>
      <c r="BG52" s="178">
        <f t="shared" si="59"/>
        <v>6240.0000000000036</v>
      </c>
      <c r="BH52" s="178">
        <f t="shared" si="59"/>
        <v>6240.0000000000036</v>
      </c>
      <c r="BI52" s="178">
        <f t="shared" si="59"/>
        <v>6240.0000000000036</v>
      </c>
      <c r="BJ52" s="178">
        <f t="shared" si="59"/>
        <v>6240.0000000000036</v>
      </c>
      <c r="BK52" s="178">
        <f t="shared" si="59"/>
        <v>6240.0000000000036</v>
      </c>
      <c r="BL52" s="178">
        <f t="shared" si="59"/>
        <v>6240.0000000000036</v>
      </c>
      <c r="BM52" s="178">
        <f t="shared" si="59"/>
        <v>6760.0000000000036</v>
      </c>
      <c r="BN52" s="178">
        <f t="shared" si="59"/>
        <v>6760.0000000000036</v>
      </c>
      <c r="BO52" s="178">
        <f t="shared" si="59"/>
        <v>6760.0000000000036</v>
      </c>
      <c r="BP52" s="178">
        <f t="shared" si="59"/>
        <v>6760.0000000000036</v>
      </c>
      <c r="BQ52" s="178">
        <f t="shared" si="59"/>
        <v>7280.0000000000045</v>
      </c>
      <c r="BR52" s="178">
        <f t="shared" si="59"/>
        <v>7280.0000000000045</v>
      </c>
      <c r="BS52" s="178">
        <f t="shared" si="59"/>
        <v>7840.0000000000055</v>
      </c>
      <c r="BT52" s="178">
        <f t="shared" si="59"/>
        <v>8400.0000000000055</v>
      </c>
      <c r="BU52" s="178">
        <f t="shared" si="59"/>
        <v>8400.0000000000055</v>
      </c>
      <c r="BV52" s="178">
        <f t="shared" si="59"/>
        <v>8400.0000000000055</v>
      </c>
      <c r="BW52" s="178">
        <f t="shared" si="59"/>
        <v>8400.0000000000055</v>
      </c>
      <c r="BX52" s="178">
        <f t="shared" si="59"/>
        <v>9000.0000000000055</v>
      </c>
      <c r="BY52" s="178">
        <f t="shared" si="59"/>
        <v>9000.0000000000055</v>
      </c>
      <c r="BZ52" s="178">
        <f t="shared" si="59"/>
        <v>9000.0000000000055</v>
      </c>
      <c r="CA52" s="178">
        <f t="shared" si="59"/>
        <v>9000.0000000000055</v>
      </c>
      <c r="CB52" s="178">
        <f t="shared" si="59"/>
        <v>9000.0000000000055</v>
      </c>
      <c r="CC52" s="178">
        <f t="shared" si="59"/>
        <v>9000.0000000000055</v>
      </c>
      <c r="CD52" s="178">
        <f t="shared" si="59"/>
        <v>9000.0000000000055</v>
      </c>
      <c r="CE52" s="195">
        <f t="shared" ref="CE52:CE56" si="60">G52*$CD$62</f>
        <v>10.000000000000004</v>
      </c>
      <c r="CF52" s="127"/>
    </row>
    <row r="53" spans="1:84" ht="15" customHeight="1" outlineLevel="2" x14ac:dyDescent="0.25">
      <c r="A53" s="127"/>
      <c r="B53" s="126"/>
      <c r="C53" s="126"/>
      <c r="D53" s="62"/>
      <c r="E53" s="197" t="s">
        <v>289</v>
      </c>
      <c r="F53" s="197" t="s">
        <v>290</v>
      </c>
      <c r="G53" s="198">
        <v>5</v>
      </c>
      <c r="H53" s="192"/>
      <c r="I53" s="167">
        <f t="shared" ref="I53:M53" si="61">SUMIF($P$1:$BX$1,I$26,$P53:$BX53)</f>
        <v>0</v>
      </c>
      <c r="J53" s="167">
        <f t="shared" si="61"/>
        <v>6220.5000000000018</v>
      </c>
      <c r="K53" s="167">
        <f t="shared" si="61"/>
        <v>38781.000000000015</v>
      </c>
      <c r="L53" s="167">
        <f t="shared" si="61"/>
        <v>84250.500000000044</v>
      </c>
      <c r="M53" s="167">
        <f t="shared" si="61"/>
        <v>109460.00000000004</v>
      </c>
      <c r="N53" s="167">
        <f t="shared" si="54"/>
        <v>136640.00000000006</v>
      </c>
      <c r="O53" s="127"/>
      <c r="P53" s="178">
        <f t="shared" ref="P53:CD53" si="62">P37*$G53*P$62</f>
        <v>0</v>
      </c>
      <c r="Q53" s="178">
        <f t="shared" si="62"/>
        <v>0</v>
      </c>
      <c r="R53" s="178">
        <f t="shared" si="62"/>
        <v>0</v>
      </c>
      <c r="S53" s="178">
        <f t="shared" si="62"/>
        <v>0</v>
      </c>
      <c r="T53" s="178">
        <f t="shared" si="62"/>
        <v>60.500000000000007</v>
      </c>
      <c r="U53" s="178">
        <f t="shared" si="62"/>
        <v>242.00000000000003</v>
      </c>
      <c r="V53" s="178">
        <f t="shared" si="62"/>
        <v>360.00000000000011</v>
      </c>
      <c r="W53" s="178">
        <f t="shared" si="62"/>
        <v>432.00000000000011</v>
      </c>
      <c r="X53" s="178">
        <f t="shared" si="62"/>
        <v>576.00000000000011</v>
      </c>
      <c r="Y53" s="178">
        <f t="shared" si="62"/>
        <v>819.00000000000034</v>
      </c>
      <c r="Z53" s="178">
        <f t="shared" si="62"/>
        <v>1092.0000000000005</v>
      </c>
      <c r="AA53" s="178">
        <f t="shared" si="62"/>
        <v>1183.0000000000005</v>
      </c>
      <c r="AB53" s="178">
        <f t="shared" si="62"/>
        <v>1456.0000000000005</v>
      </c>
      <c r="AC53" s="178">
        <f t="shared" si="62"/>
        <v>1792.0000000000005</v>
      </c>
      <c r="AD53" s="178">
        <f t="shared" si="62"/>
        <v>1904.0000000000005</v>
      </c>
      <c r="AE53" s="178">
        <f t="shared" si="62"/>
        <v>2295.0000000000005</v>
      </c>
      <c r="AF53" s="178">
        <f t="shared" si="62"/>
        <v>2430.0000000000009</v>
      </c>
      <c r="AG53" s="178">
        <f t="shared" si="62"/>
        <v>2700.0000000000009</v>
      </c>
      <c r="AH53" s="178">
        <f t="shared" si="62"/>
        <v>3200.0000000000009</v>
      </c>
      <c r="AI53" s="178">
        <f t="shared" si="62"/>
        <v>3200.0000000000009</v>
      </c>
      <c r="AJ53" s="178">
        <f t="shared" si="62"/>
        <v>3360.0000000000009</v>
      </c>
      <c r="AK53" s="178">
        <f t="shared" si="62"/>
        <v>3927.0000000000023</v>
      </c>
      <c r="AL53" s="178">
        <f t="shared" si="62"/>
        <v>4301.0000000000027</v>
      </c>
      <c r="AM53" s="178">
        <f t="shared" si="62"/>
        <v>4488.0000000000018</v>
      </c>
      <c r="AN53" s="178">
        <f t="shared" si="62"/>
        <v>5184.0000000000027</v>
      </c>
      <c r="AO53" s="178">
        <f t="shared" si="62"/>
        <v>5184.0000000000027</v>
      </c>
      <c r="AP53" s="178">
        <f t="shared" si="62"/>
        <v>5184.0000000000027</v>
      </c>
      <c r="AQ53" s="178">
        <f t="shared" si="62"/>
        <v>5700.0000000000036</v>
      </c>
      <c r="AR53" s="178">
        <f t="shared" si="62"/>
        <v>6175.0000000000036</v>
      </c>
      <c r="AS53" s="178">
        <f t="shared" si="62"/>
        <v>6887.5000000000036</v>
      </c>
      <c r="AT53" s="178">
        <f t="shared" si="62"/>
        <v>7540.0000000000045</v>
      </c>
      <c r="AU53" s="178">
        <f t="shared" si="62"/>
        <v>7540.0000000000045</v>
      </c>
      <c r="AV53" s="178">
        <f t="shared" si="62"/>
        <v>7800.0000000000045</v>
      </c>
      <c r="AW53" s="178">
        <f t="shared" si="62"/>
        <v>7800.0000000000045</v>
      </c>
      <c r="AX53" s="178">
        <f t="shared" si="62"/>
        <v>7800.0000000000045</v>
      </c>
      <c r="AY53" s="178">
        <f t="shared" si="62"/>
        <v>8320.0000000000055</v>
      </c>
      <c r="AZ53" s="178">
        <f t="shared" si="62"/>
        <v>8320.0000000000055</v>
      </c>
      <c r="BA53" s="178">
        <f t="shared" si="62"/>
        <v>8320.0000000000055</v>
      </c>
      <c r="BB53" s="178">
        <f t="shared" si="62"/>
        <v>8320.0000000000055</v>
      </c>
      <c r="BC53" s="178">
        <f t="shared" si="62"/>
        <v>8320.0000000000055</v>
      </c>
      <c r="BD53" s="178">
        <f t="shared" si="62"/>
        <v>8320.0000000000055</v>
      </c>
      <c r="BE53" s="178">
        <f t="shared" si="62"/>
        <v>8840.0000000000055</v>
      </c>
      <c r="BF53" s="178">
        <f t="shared" si="62"/>
        <v>9620.0000000000055</v>
      </c>
      <c r="BG53" s="178">
        <f t="shared" si="62"/>
        <v>9620.0000000000055</v>
      </c>
      <c r="BH53" s="178">
        <f t="shared" si="62"/>
        <v>9620.0000000000055</v>
      </c>
      <c r="BI53" s="178">
        <f t="shared" si="62"/>
        <v>9620.0000000000055</v>
      </c>
      <c r="BJ53" s="178">
        <f t="shared" si="62"/>
        <v>9620.0000000000055</v>
      </c>
      <c r="BK53" s="178">
        <f t="shared" si="62"/>
        <v>9620.0000000000055</v>
      </c>
      <c r="BL53" s="178">
        <f t="shared" si="62"/>
        <v>9620.0000000000055</v>
      </c>
      <c r="BM53" s="178">
        <f t="shared" si="62"/>
        <v>10140.000000000005</v>
      </c>
      <c r="BN53" s="178">
        <f t="shared" si="62"/>
        <v>10140.000000000005</v>
      </c>
      <c r="BO53" s="178">
        <f t="shared" si="62"/>
        <v>10140.000000000005</v>
      </c>
      <c r="BP53" s="178">
        <f t="shared" si="62"/>
        <v>10140.000000000005</v>
      </c>
      <c r="BQ53" s="178">
        <f t="shared" si="62"/>
        <v>10920.000000000007</v>
      </c>
      <c r="BR53" s="178">
        <f t="shared" si="62"/>
        <v>10920.000000000007</v>
      </c>
      <c r="BS53" s="178">
        <f t="shared" si="62"/>
        <v>11760.000000000007</v>
      </c>
      <c r="BT53" s="178">
        <f t="shared" si="62"/>
        <v>12320.000000000007</v>
      </c>
      <c r="BU53" s="178">
        <f t="shared" si="62"/>
        <v>12320.000000000007</v>
      </c>
      <c r="BV53" s="178">
        <f t="shared" si="62"/>
        <v>12320.000000000007</v>
      </c>
      <c r="BW53" s="178">
        <f t="shared" si="62"/>
        <v>12320.000000000007</v>
      </c>
      <c r="BX53" s="178">
        <f t="shared" si="62"/>
        <v>13200.000000000009</v>
      </c>
      <c r="BY53" s="178">
        <f t="shared" si="62"/>
        <v>13200.000000000009</v>
      </c>
      <c r="BZ53" s="178">
        <f t="shared" si="62"/>
        <v>13200.000000000009</v>
      </c>
      <c r="CA53" s="178">
        <f t="shared" si="62"/>
        <v>13200.000000000009</v>
      </c>
      <c r="CB53" s="178">
        <f t="shared" si="62"/>
        <v>13200.000000000009</v>
      </c>
      <c r="CC53" s="178">
        <f t="shared" si="62"/>
        <v>13200.000000000009</v>
      </c>
      <c r="CD53" s="178">
        <f t="shared" si="62"/>
        <v>13200.000000000009</v>
      </c>
      <c r="CE53" s="195">
        <f t="shared" si="60"/>
        <v>10.000000000000004</v>
      </c>
      <c r="CF53" s="127"/>
    </row>
    <row r="54" spans="1:84" ht="15" customHeight="1" outlineLevel="2" x14ac:dyDescent="0.25">
      <c r="A54" s="127"/>
      <c r="B54" s="126"/>
      <c r="C54" s="126"/>
      <c r="D54" s="62"/>
      <c r="E54" s="191" t="s">
        <v>291</v>
      </c>
      <c r="F54" s="191" t="s">
        <v>166</v>
      </c>
      <c r="G54" s="198">
        <v>7</v>
      </c>
      <c r="H54" s="192"/>
      <c r="I54" s="167">
        <f t="shared" ref="I54:M54" si="63">SUMIF($P$1:$BX$1,I$26,$P54:$BX54)</f>
        <v>0</v>
      </c>
      <c r="J54" s="167">
        <f t="shared" si="63"/>
        <v>82719</v>
      </c>
      <c r="K54" s="167">
        <f t="shared" si="63"/>
        <v>447629.00000000006</v>
      </c>
      <c r="L54" s="167">
        <f t="shared" si="63"/>
        <v>844396.00000000012</v>
      </c>
      <c r="M54" s="167">
        <f t="shared" si="63"/>
        <v>976640.00000000023</v>
      </c>
      <c r="N54" s="167">
        <f t="shared" si="54"/>
        <v>1100260.0000000005</v>
      </c>
      <c r="O54" s="127"/>
      <c r="P54" s="178">
        <f t="shared" ref="P54:CD54" si="64">P38*$G54*P$62</f>
        <v>0</v>
      </c>
      <c r="Q54" s="178">
        <f t="shared" si="64"/>
        <v>0</v>
      </c>
      <c r="R54" s="178">
        <f t="shared" si="64"/>
        <v>0</v>
      </c>
      <c r="S54" s="178">
        <f t="shared" si="64"/>
        <v>0</v>
      </c>
      <c r="T54" s="178">
        <f t="shared" si="64"/>
        <v>616</v>
      </c>
      <c r="U54" s="178">
        <f t="shared" si="64"/>
        <v>3542.0000000000005</v>
      </c>
      <c r="V54" s="178">
        <f t="shared" si="64"/>
        <v>5292.0000000000009</v>
      </c>
      <c r="W54" s="178">
        <f t="shared" si="64"/>
        <v>6384.0000000000009</v>
      </c>
      <c r="X54" s="178">
        <f t="shared" si="64"/>
        <v>7560.0000000000009</v>
      </c>
      <c r="Y54" s="178">
        <f t="shared" si="64"/>
        <v>12012.000000000002</v>
      </c>
      <c r="Z54" s="178">
        <f t="shared" si="64"/>
        <v>13650.000000000004</v>
      </c>
      <c r="AA54" s="178">
        <f t="shared" si="64"/>
        <v>14651.000000000004</v>
      </c>
      <c r="AB54" s="178">
        <f t="shared" si="64"/>
        <v>19012.000000000004</v>
      </c>
      <c r="AC54" s="178">
        <f t="shared" si="64"/>
        <v>22932.000000000007</v>
      </c>
      <c r="AD54" s="178">
        <f t="shared" si="64"/>
        <v>23912.000000000007</v>
      </c>
      <c r="AE54" s="178">
        <f t="shared" si="64"/>
        <v>28875.000000000007</v>
      </c>
      <c r="AF54" s="178">
        <f t="shared" si="64"/>
        <v>28875.000000000007</v>
      </c>
      <c r="AG54" s="178">
        <f t="shared" si="64"/>
        <v>32235.000000000011</v>
      </c>
      <c r="AH54" s="178">
        <f t="shared" si="64"/>
        <v>38192.000000000015</v>
      </c>
      <c r="AI54" s="178">
        <f t="shared" si="64"/>
        <v>38192.000000000015</v>
      </c>
      <c r="AJ54" s="178">
        <f t="shared" si="64"/>
        <v>39536.000000000015</v>
      </c>
      <c r="AK54" s="178">
        <f t="shared" si="64"/>
        <v>46172.000000000015</v>
      </c>
      <c r="AL54" s="178">
        <f t="shared" si="64"/>
        <v>46172.000000000015</v>
      </c>
      <c r="AM54" s="178">
        <f t="shared" si="64"/>
        <v>47600.000000000015</v>
      </c>
      <c r="AN54" s="178">
        <f t="shared" si="64"/>
        <v>54936.000000000022</v>
      </c>
      <c r="AO54" s="178">
        <f t="shared" si="64"/>
        <v>54936.000000000022</v>
      </c>
      <c r="AP54" s="178">
        <f t="shared" si="64"/>
        <v>56826.000000000022</v>
      </c>
      <c r="AQ54" s="178">
        <f t="shared" si="64"/>
        <v>62510.000000000029</v>
      </c>
      <c r="AR54" s="178">
        <f t="shared" si="64"/>
        <v>62510.000000000029</v>
      </c>
      <c r="AS54" s="178">
        <f t="shared" si="64"/>
        <v>68894.000000000029</v>
      </c>
      <c r="AT54" s="178">
        <f t="shared" si="64"/>
        <v>75460.000000000029</v>
      </c>
      <c r="AU54" s="178">
        <f t="shared" si="64"/>
        <v>75460.000000000029</v>
      </c>
      <c r="AV54" s="178">
        <f t="shared" si="64"/>
        <v>77560.000000000029</v>
      </c>
      <c r="AW54" s="178">
        <f t="shared" si="64"/>
        <v>77560.000000000029</v>
      </c>
      <c r="AX54" s="178">
        <f t="shared" si="64"/>
        <v>77560.000000000029</v>
      </c>
      <c r="AY54" s="178">
        <f t="shared" si="64"/>
        <v>77560.000000000029</v>
      </c>
      <c r="AZ54" s="178">
        <f t="shared" si="64"/>
        <v>77560.000000000029</v>
      </c>
      <c r="BA54" s="178">
        <f t="shared" si="64"/>
        <v>77560.000000000029</v>
      </c>
      <c r="BB54" s="178">
        <f t="shared" si="64"/>
        <v>77560.000000000029</v>
      </c>
      <c r="BC54" s="178">
        <f t="shared" si="64"/>
        <v>77560.000000000029</v>
      </c>
      <c r="BD54" s="178">
        <f t="shared" si="64"/>
        <v>77560.000000000029</v>
      </c>
      <c r="BE54" s="178">
        <f t="shared" si="64"/>
        <v>83300.000000000044</v>
      </c>
      <c r="BF54" s="178">
        <f t="shared" si="64"/>
        <v>83300.000000000044</v>
      </c>
      <c r="BG54" s="178">
        <f t="shared" si="64"/>
        <v>83300.000000000044</v>
      </c>
      <c r="BH54" s="178">
        <f t="shared" si="64"/>
        <v>83300.000000000044</v>
      </c>
      <c r="BI54" s="178">
        <f t="shared" si="64"/>
        <v>83300.000000000044</v>
      </c>
      <c r="BJ54" s="178">
        <f t="shared" si="64"/>
        <v>83300.000000000044</v>
      </c>
      <c r="BK54" s="178">
        <f t="shared" si="64"/>
        <v>83300.000000000044</v>
      </c>
      <c r="BL54" s="178">
        <f t="shared" si="64"/>
        <v>83300.000000000044</v>
      </c>
      <c r="BM54" s="178">
        <f t="shared" si="64"/>
        <v>83300.000000000044</v>
      </c>
      <c r="BN54" s="178">
        <f t="shared" si="64"/>
        <v>83300.000000000044</v>
      </c>
      <c r="BO54" s="178">
        <f t="shared" si="64"/>
        <v>83300.000000000044</v>
      </c>
      <c r="BP54" s="178">
        <f t="shared" si="64"/>
        <v>83300.000000000044</v>
      </c>
      <c r="BQ54" s="178">
        <f t="shared" si="64"/>
        <v>89880.000000000044</v>
      </c>
      <c r="BR54" s="178">
        <f t="shared" si="64"/>
        <v>89880.000000000044</v>
      </c>
      <c r="BS54" s="178">
        <f t="shared" si="64"/>
        <v>96740.000000000044</v>
      </c>
      <c r="BT54" s="178">
        <f t="shared" si="64"/>
        <v>96740.000000000044</v>
      </c>
      <c r="BU54" s="178">
        <f t="shared" si="64"/>
        <v>96740.000000000044</v>
      </c>
      <c r="BV54" s="178">
        <f t="shared" si="64"/>
        <v>96740.000000000044</v>
      </c>
      <c r="BW54" s="178">
        <f t="shared" si="64"/>
        <v>96740.000000000044</v>
      </c>
      <c r="BX54" s="178">
        <f t="shared" si="64"/>
        <v>103600.00000000004</v>
      </c>
      <c r="BY54" s="178">
        <f t="shared" si="64"/>
        <v>103600.00000000004</v>
      </c>
      <c r="BZ54" s="178">
        <f t="shared" si="64"/>
        <v>103600.00000000004</v>
      </c>
      <c r="CA54" s="178">
        <f t="shared" si="64"/>
        <v>103600.00000000004</v>
      </c>
      <c r="CB54" s="178">
        <f t="shared" si="64"/>
        <v>103600.00000000004</v>
      </c>
      <c r="CC54" s="178">
        <f t="shared" si="64"/>
        <v>103600.00000000004</v>
      </c>
      <c r="CD54" s="178">
        <f t="shared" si="64"/>
        <v>103600.00000000004</v>
      </c>
      <c r="CE54" s="195">
        <f t="shared" si="60"/>
        <v>14.000000000000007</v>
      </c>
      <c r="CF54" s="127"/>
    </row>
    <row r="55" spans="1:84" ht="15" customHeight="1" outlineLevel="2" x14ac:dyDescent="0.25">
      <c r="A55" s="127"/>
      <c r="B55" s="126"/>
      <c r="C55" s="126"/>
      <c r="D55" s="62"/>
      <c r="E55" s="191" t="s">
        <v>292</v>
      </c>
      <c r="F55" s="191" t="s">
        <v>293</v>
      </c>
      <c r="G55" s="198">
        <f>15000*2%/1000</f>
        <v>0.3</v>
      </c>
      <c r="H55" s="192"/>
      <c r="I55" s="167">
        <f t="shared" ref="I55:M55" si="65">SUMIF($P$1:$BX$1,I$26,$P55:$BX55)</f>
        <v>0</v>
      </c>
      <c r="J55" s="167">
        <f t="shared" si="65"/>
        <v>3276.3000000000006</v>
      </c>
      <c r="K55" s="167">
        <f t="shared" si="65"/>
        <v>14623.500000000007</v>
      </c>
      <c r="L55" s="167">
        <f t="shared" si="65"/>
        <v>25721.400000000005</v>
      </c>
      <c r="M55" s="167">
        <f t="shared" si="65"/>
        <v>31866.000000000007</v>
      </c>
      <c r="N55" s="167">
        <f t="shared" si="54"/>
        <v>37944.000000000007</v>
      </c>
      <c r="O55" s="127"/>
      <c r="P55" s="178">
        <f t="shared" ref="P55:CD55" si="66">P39*$G55*P$62</f>
        <v>0</v>
      </c>
      <c r="Q55" s="178">
        <f t="shared" si="66"/>
        <v>0</v>
      </c>
      <c r="R55" s="178">
        <f t="shared" si="66"/>
        <v>0</v>
      </c>
      <c r="S55" s="178">
        <f t="shared" si="66"/>
        <v>0</v>
      </c>
      <c r="T55" s="178">
        <f t="shared" si="66"/>
        <v>0</v>
      </c>
      <c r="U55" s="178">
        <f t="shared" si="66"/>
        <v>158.4</v>
      </c>
      <c r="V55" s="178">
        <f t="shared" si="66"/>
        <v>223.20000000000005</v>
      </c>
      <c r="W55" s="178">
        <f t="shared" si="66"/>
        <v>270.00000000000006</v>
      </c>
      <c r="X55" s="178">
        <f t="shared" si="66"/>
        <v>320.40000000000003</v>
      </c>
      <c r="Y55" s="178">
        <f t="shared" si="66"/>
        <v>452.40000000000009</v>
      </c>
      <c r="Z55" s="178">
        <f t="shared" si="66"/>
        <v>553.80000000000007</v>
      </c>
      <c r="AA55" s="178">
        <f t="shared" si="66"/>
        <v>596.70000000000016</v>
      </c>
      <c r="AB55" s="178">
        <f t="shared" si="66"/>
        <v>701.4000000000002</v>
      </c>
      <c r="AC55" s="178">
        <f t="shared" si="66"/>
        <v>827.4000000000002</v>
      </c>
      <c r="AD55" s="178">
        <f t="shared" si="66"/>
        <v>856.80000000000018</v>
      </c>
      <c r="AE55" s="178">
        <f t="shared" si="66"/>
        <v>949.50000000000023</v>
      </c>
      <c r="AF55" s="178">
        <f t="shared" si="66"/>
        <v>1012.5000000000003</v>
      </c>
      <c r="AG55" s="178">
        <f t="shared" si="66"/>
        <v>1129.5000000000002</v>
      </c>
      <c r="AH55" s="178">
        <f t="shared" si="66"/>
        <v>1243.2000000000005</v>
      </c>
      <c r="AI55" s="178">
        <f t="shared" si="66"/>
        <v>1243.2000000000005</v>
      </c>
      <c r="AJ55" s="178">
        <f t="shared" si="66"/>
        <v>1281.6000000000004</v>
      </c>
      <c r="AK55" s="178">
        <f t="shared" si="66"/>
        <v>1402.5000000000005</v>
      </c>
      <c r="AL55" s="178">
        <f t="shared" si="66"/>
        <v>1489.2000000000005</v>
      </c>
      <c r="AM55" s="178">
        <f t="shared" si="66"/>
        <v>1524.9000000000005</v>
      </c>
      <c r="AN55" s="178">
        <f t="shared" si="66"/>
        <v>1663.2000000000007</v>
      </c>
      <c r="AO55" s="178">
        <f t="shared" si="66"/>
        <v>1663.2000000000007</v>
      </c>
      <c r="AP55" s="178">
        <f t="shared" si="66"/>
        <v>1706.4000000000008</v>
      </c>
      <c r="AQ55" s="178">
        <f t="shared" si="66"/>
        <v>1829.7000000000007</v>
      </c>
      <c r="AR55" s="178">
        <f t="shared" si="66"/>
        <v>1932.3000000000009</v>
      </c>
      <c r="AS55" s="178">
        <f t="shared" si="66"/>
        <v>2131.8000000000011</v>
      </c>
      <c r="AT55" s="178">
        <f t="shared" si="66"/>
        <v>2274.0000000000009</v>
      </c>
      <c r="AU55" s="178">
        <f t="shared" si="66"/>
        <v>2274.0000000000009</v>
      </c>
      <c r="AV55" s="178">
        <f t="shared" si="66"/>
        <v>2334.0000000000009</v>
      </c>
      <c r="AW55" s="178">
        <f t="shared" si="66"/>
        <v>2334.0000000000009</v>
      </c>
      <c r="AX55" s="178">
        <f t="shared" si="66"/>
        <v>2334.0000000000009</v>
      </c>
      <c r="AY55" s="178">
        <f t="shared" si="66"/>
        <v>2454.0000000000009</v>
      </c>
      <c r="AZ55" s="178">
        <f t="shared" si="66"/>
        <v>2454.0000000000009</v>
      </c>
      <c r="BA55" s="178">
        <f t="shared" si="66"/>
        <v>2454.0000000000009</v>
      </c>
      <c r="BB55" s="178">
        <f t="shared" si="66"/>
        <v>2454.0000000000009</v>
      </c>
      <c r="BC55" s="178">
        <f t="shared" si="66"/>
        <v>2454.0000000000009</v>
      </c>
      <c r="BD55" s="178">
        <f t="shared" si="66"/>
        <v>2454.0000000000009</v>
      </c>
      <c r="BE55" s="178">
        <f t="shared" si="66"/>
        <v>2646.0000000000014</v>
      </c>
      <c r="BF55" s="178">
        <f t="shared" si="66"/>
        <v>2772.0000000000014</v>
      </c>
      <c r="BG55" s="178">
        <f t="shared" si="66"/>
        <v>2772.0000000000014</v>
      </c>
      <c r="BH55" s="178">
        <f t="shared" si="66"/>
        <v>2772.0000000000014</v>
      </c>
      <c r="BI55" s="178">
        <f t="shared" si="66"/>
        <v>2772.0000000000014</v>
      </c>
      <c r="BJ55" s="178">
        <f t="shared" si="66"/>
        <v>2772.0000000000014</v>
      </c>
      <c r="BK55" s="178">
        <f t="shared" si="66"/>
        <v>2772.0000000000014</v>
      </c>
      <c r="BL55" s="178">
        <f t="shared" si="66"/>
        <v>2772.0000000000014</v>
      </c>
      <c r="BM55" s="178">
        <f t="shared" si="66"/>
        <v>2904.0000000000014</v>
      </c>
      <c r="BN55" s="178">
        <f t="shared" si="66"/>
        <v>2904.0000000000014</v>
      </c>
      <c r="BO55" s="178">
        <f t="shared" si="66"/>
        <v>2904.0000000000014</v>
      </c>
      <c r="BP55" s="178">
        <f t="shared" si="66"/>
        <v>2904.0000000000014</v>
      </c>
      <c r="BQ55" s="178">
        <f t="shared" si="66"/>
        <v>3138.0000000000014</v>
      </c>
      <c r="BR55" s="178">
        <f t="shared" si="66"/>
        <v>3138.0000000000014</v>
      </c>
      <c r="BS55" s="178">
        <f t="shared" si="66"/>
        <v>3210.0000000000014</v>
      </c>
      <c r="BT55" s="178">
        <f t="shared" si="66"/>
        <v>3354.0000000000014</v>
      </c>
      <c r="BU55" s="178">
        <f t="shared" si="66"/>
        <v>3354.0000000000014</v>
      </c>
      <c r="BV55" s="178">
        <f t="shared" si="66"/>
        <v>3354.0000000000014</v>
      </c>
      <c r="BW55" s="178">
        <f t="shared" si="66"/>
        <v>3354.0000000000014</v>
      </c>
      <c r="BX55" s="178">
        <f t="shared" si="66"/>
        <v>3426.0000000000014</v>
      </c>
      <c r="BY55" s="178">
        <f t="shared" si="66"/>
        <v>3426.0000000000014</v>
      </c>
      <c r="BZ55" s="178">
        <f t="shared" si="66"/>
        <v>3426.0000000000014</v>
      </c>
      <c r="CA55" s="178">
        <f t="shared" si="66"/>
        <v>3426.0000000000014</v>
      </c>
      <c r="CB55" s="178">
        <f t="shared" si="66"/>
        <v>3426.0000000000014</v>
      </c>
      <c r="CC55" s="178">
        <f t="shared" si="66"/>
        <v>3426.0000000000014</v>
      </c>
      <c r="CD55" s="178">
        <f t="shared" si="66"/>
        <v>3426.0000000000014</v>
      </c>
      <c r="CE55" s="195">
        <f t="shared" si="60"/>
        <v>0.6000000000000002</v>
      </c>
      <c r="CF55" s="127"/>
    </row>
    <row r="56" spans="1:84" ht="15" customHeight="1" outlineLevel="2" x14ac:dyDescent="0.25">
      <c r="A56" s="127"/>
      <c r="B56" s="126"/>
      <c r="C56" s="126"/>
      <c r="D56" s="62"/>
      <c r="E56" s="191" t="s">
        <v>294</v>
      </c>
      <c r="F56" s="191" t="s">
        <v>295</v>
      </c>
      <c r="G56" s="198">
        <v>0</v>
      </c>
      <c r="H56" s="192"/>
      <c r="I56" s="167">
        <f t="shared" ref="I56:M56" si="67">SUMIF($P$1:$BX$1,I$26,$P56:$BX56)</f>
        <v>0</v>
      </c>
      <c r="J56" s="167">
        <f t="shared" si="67"/>
        <v>0</v>
      </c>
      <c r="K56" s="167">
        <f t="shared" si="67"/>
        <v>0</v>
      </c>
      <c r="L56" s="167">
        <f t="shared" si="67"/>
        <v>0</v>
      </c>
      <c r="M56" s="167">
        <f t="shared" si="67"/>
        <v>0</v>
      </c>
      <c r="N56" s="167">
        <f t="shared" si="54"/>
        <v>0</v>
      </c>
      <c r="O56" s="127"/>
      <c r="P56" s="178">
        <f t="shared" ref="P56:CD56" si="68">P40*$G56*P$62</f>
        <v>0</v>
      </c>
      <c r="Q56" s="178">
        <f t="shared" si="68"/>
        <v>0</v>
      </c>
      <c r="R56" s="178">
        <f t="shared" si="68"/>
        <v>0</v>
      </c>
      <c r="S56" s="178">
        <f t="shared" si="68"/>
        <v>0</v>
      </c>
      <c r="T56" s="178">
        <f t="shared" si="68"/>
        <v>0</v>
      </c>
      <c r="U56" s="178">
        <f t="shared" si="68"/>
        <v>0</v>
      </c>
      <c r="V56" s="178">
        <f t="shared" si="68"/>
        <v>0</v>
      </c>
      <c r="W56" s="178">
        <f t="shared" si="68"/>
        <v>0</v>
      </c>
      <c r="X56" s="178">
        <f t="shared" si="68"/>
        <v>0</v>
      </c>
      <c r="Y56" s="178">
        <f t="shared" si="68"/>
        <v>0</v>
      </c>
      <c r="Z56" s="178">
        <f t="shared" si="68"/>
        <v>0</v>
      </c>
      <c r="AA56" s="178">
        <f t="shared" si="68"/>
        <v>0</v>
      </c>
      <c r="AB56" s="178">
        <f t="shared" si="68"/>
        <v>0</v>
      </c>
      <c r="AC56" s="178">
        <f t="shared" si="68"/>
        <v>0</v>
      </c>
      <c r="AD56" s="178">
        <f t="shared" si="68"/>
        <v>0</v>
      </c>
      <c r="AE56" s="178">
        <f t="shared" si="68"/>
        <v>0</v>
      </c>
      <c r="AF56" s="178">
        <f t="shared" si="68"/>
        <v>0</v>
      </c>
      <c r="AG56" s="178">
        <f t="shared" si="68"/>
        <v>0</v>
      </c>
      <c r="AH56" s="178">
        <f t="shared" si="68"/>
        <v>0</v>
      </c>
      <c r="AI56" s="178">
        <f t="shared" si="68"/>
        <v>0</v>
      </c>
      <c r="AJ56" s="178">
        <f t="shared" si="68"/>
        <v>0</v>
      </c>
      <c r="AK56" s="178">
        <f t="shared" si="68"/>
        <v>0</v>
      </c>
      <c r="AL56" s="178">
        <f t="shared" si="68"/>
        <v>0</v>
      </c>
      <c r="AM56" s="178">
        <f t="shared" si="68"/>
        <v>0</v>
      </c>
      <c r="AN56" s="178">
        <f t="shared" si="68"/>
        <v>0</v>
      </c>
      <c r="AO56" s="178">
        <f t="shared" si="68"/>
        <v>0</v>
      </c>
      <c r="AP56" s="178">
        <f t="shared" si="68"/>
        <v>0</v>
      </c>
      <c r="AQ56" s="178">
        <f t="shared" si="68"/>
        <v>0</v>
      </c>
      <c r="AR56" s="178">
        <f t="shared" si="68"/>
        <v>0</v>
      </c>
      <c r="AS56" s="178">
        <f t="shared" si="68"/>
        <v>0</v>
      </c>
      <c r="AT56" s="178">
        <f t="shared" si="68"/>
        <v>0</v>
      </c>
      <c r="AU56" s="178">
        <f t="shared" si="68"/>
        <v>0</v>
      </c>
      <c r="AV56" s="178">
        <f t="shared" si="68"/>
        <v>0</v>
      </c>
      <c r="AW56" s="178">
        <f t="shared" si="68"/>
        <v>0</v>
      </c>
      <c r="AX56" s="178">
        <f t="shared" si="68"/>
        <v>0</v>
      </c>
      <c r="AY56" s="178">
        <f t="shared" si="68"/>
        <v>0</v>
      </c>
      <c r="AZ56" s="178">
        <f t="shared" si="68"/>
        <v>0</v>
      </c>
      <c r="BA56" s="178">
        <f t="shared" si="68"/>
        <v>0</v>
      </c>
      <c r="BB56" s="178">
        <f t="shared" si="68"/>
        <v>0</v>
      </c>
      <c r="BC56" s="178">
        <f t="shared" si="68"/>
        <v>0</v>
      </c>
      <c r="BD56" s="178">
        <f t="shared" si="68"/>
        <v>0</v>
      </c>
      <c r="BE56" s="178">
        <f t="shared" si="68"/>
        <v>0</v>
      </c>
      <c r="BF56" s="178">
        <f t="shared" si="68"/>
        <v>0</v>
      </c>
      <c r="BG56" s="178">
        <f t="shared" si="68"/>
        <v>0</v>
      </c>
      <c r="BH56" s="178">
        <f t="shared" si="68"/>
        <v>0</v>
      </c>
      <c r="BI56" s="178">
        <f t="shared" si="68"/>
        <v>0</v>
      </c>
      <c r="BJ56" s="178">
        <f t="shared" si="68"/>
        <v>0</v>
      </c>
      <c r="BK56" s="178">
        <f t="shared" si="68"/>
        <v>0</v>
      </c>
      <c r="BL56" s="178">
        <f t="shared" si="68"/>
        <v>0</v>
      </c>
      <c r="BM56" s="178">
        <f t="shared" si="68"/>
        <v>0</v>
      </c>
      <c r="BN56" s="178">
        <f t="shared" si="68"/>
        <v>0</v>
      </c>
      <c r="BO56" s="178">
        <f t="shared" si="68"/>
        <v>0</v>
      </c>
      <c r="BP56" s="178">
        <f t="shared" si="68"/>
        <v>0</v>
      </c>
      <c r="BQ56" s="178">
        <f t="shared" si="68"/>
        <v>0</v>
      </c>
      <c r="BR56" s="178">
        <f t="shared" si="68"/>
        <v>0</v>
      </c>
      <c r="BS56" s="178">
        <f t="shared" si="68"/>
        <v>0</v>
      </c>
      <c r="BT56" s="178">
        <f t="shared" si="68"/>
        <v>0</v>
      </c>
      <c r="BU56" s="178">
        <f t="shared" si="68"/>
        <v>0</v>
      </c>
      <c r="BV56" s="178">
        <f t="shared" si="68"/>
        <v>0</v>
      </c>
      <c r="BW56" s="178">
        <f t="shared" si="68"/>
        <v>0</v>
      </c>
      <c r="BX56" s="178">
        <f t="shared" si="68"/>
        <v>0</v>
      </c>
      <c r="BY56" s="178">
        <f t="shared" si="68"/>
        <v>0</v>
      </c>
      <c r="BZ56" s="178">
        <f t="shared" si="68"/>
        <v>0</v>
      </c>
      <c r="CA56" s="178">
        <f t="shared" si="68"/>
        <v>0</v>
      </c>
      <c r="CB56" s="178">
        <f t="shared" si="68"/>
        <v>0</v>
      </c>
      <c r="CC56" s="178">
        <f t="shared" si="68"/>
        <v>0</v>
      </c>
      <c r="CD56" s="178">
        <f t="shared" si="68"/>
        <v>0</v>
      </c>
      <c r="CE56" s="195">
        <f t="shared" si="60"/>
        <v>0</v>
      </c>
      <c r="CF56" s="127"/>
    </row>
    <row r="57" spans="1:84" ht="15" customHeight="1" outlineLevel="2" x14ac:dyDescent="0.25">
      <c r="A57" s="127"/>
      <c r="B57" s="126"/>
      <c r="C57" s="126"/>
      <c r="D57" s="62"/>
      <c r="E57" s="191" t="s">
        <v>296</v>
      </c>
      <c r="F57" s="191"/>
      <c r="G57" s="198"/>
      <c r="H57" s="192"/>
      <c r="I57" s="167">
        <v>20000</v>
      </c>
      <c r="J57" s="167">
        <v>229000</v>
      </c>
      <c r="K57" s="167">
        <v>229000</v>
      </c>
      <c r="L57" s="167">
        <v>350000</v>
      </c>
      <c r="M57" s="167">
        <v>350000</v>
      </c>
      <c r="N57" s="167">
        <v>350000</v>
      </c>
      <c r="O57" s="127"/>
      <c r="P57" s="178"/>
      <c r="Q57" s="178"/>
      <c r="R57" s="178"/>
      <c r="S57" s="178"/>
      <c r="T57" s="178"/>
      <c r="U57" s="178"/>
      <c r="V57" s="178"/>
      <c r="W57" s="178"/>
      <c r="X57" s="178"/>
      <c r="Y57" s="178"/>
      <c r="Z57" s="178"/>
      <c r="AA57" s="178"/>
      <c r="AB57" s="178"/>
      <c r="AC57" s="178"/>
      <c r="AD57" s="178"/>
      <c r="AE57" s="178"/>
      <c r="AF57" s="178"/>
      <c r="AG57" s="178"/>
      <c r="AH57" s="178"/>
      <c r="AI57" s="178"/>
      <c r="AJ57" s="178"/>
      <c r="AK57" s="178"/>
      <c r="AL57" s="178"/>
      <c r="AM57" s="178"/>
      <c r="AN57" s="178"/>
      <c r="AO57" s="178"/>
      <c r="AP57" s="178"/>
      <c r="AQ57" s="178"/>
      <c r="AR57" s="178"/>
      <c r="AS57" s="178"/>
      <c r="AT57" s="178"/>
      <c r="AU57" s="178"/>
      <c r="AV57" s="178"/>
      <c r="AW57" s="178"/>
      <c r="AX57" s="178"/>
      <c r="AY57" s="178"/>
      <c r="AZ57" s="178"/>
      <c r="BA57" s="178"/>
      <c r="BB57" s="178"/>
      <c r="BC57" s="178"/>
      <c r="BD57" s="178"/>
      <c r="BE57" s="178"/>
      <c r="BF57" s="178"/>
      <c r="BG57" s="178"/>
      <c r="BH57" s="178"/>
      <c r="BI57" s="178"/>
      <c r="BJ57" s="178"/>
      <c r="BK57" s="178"/>
      <c r="BL57" s="178"/>
      <c r="BM57" s="178"/>
      <c r="BN57" s="178"/>
      <c r="BO57" s="178"/>
      <c r="BP57" s="178"/>
      <c r="BQ57" s="178"/>
      <c r="BR57" s="178"/>
      <c r="BS57" s="178"/>
      <c r="BT57" s="178"/>
      <c r="BU57" s="178"/>
      <c r="BV57" s="178"/>
      <c r="BW57" s="178"/>
      <c r="BX57" s="178"/>
      <c r="BY57" s="178"/>
      <c r="BZ57" s="178"/>
      <c r="CA57" s="178"/>
      <c r="CB57" s="178"/>
      <c r="CC57" s="178"/>
      <c r="CD57" s="178"/>
      <c r="CE57" s="195"/>
      <c r="CF57" s="127"/>
    </row>
    <row r="58" spans="1:84" ht="15" customHeight="1" outlineLevel="2" x14ac:dyDescent="0.25">
      <c r="A58" s="127"/>
      <c r="B58" s="126"/>
      <c r="C58" s="126"/>
      <c r="D58" s="191" t="s">
        <v>297</v>
      </c>
      <c r="E58" s="191"/>
      <c r="F58" s="191" t="s">
        <v>298</v>
      </c>
      <c r="G58" s="198">
        <v>1000</v>
      </c>
      <c r="H58" s="192"/>
      <c r="I58" s="167">
        <f t="shared" ref="I58:M58" si="69">SUMIF($P$1:$BX$1,I$26,$P58:$BX58)</f>
        <v>0</v>
      </c>
      <c r="J58" s="167">
        <f t="shared" si="69"/>
        <v>0</v>
      </c>
      <c r="K58" s="167">
        <f t="shared" si="69"/>
        <v>93800.000000000015</v>
      </c>
      <c r="L58" s="167">
        <f t="shared" si="69"/>
        <v>220100.00000000003</v>
      </c>
      <c r="M58" s="167">
        <f t="shared" si="69"/>
        <v>240000.00000000003</v>
      </c>
      <c r="N58" s="167">
        <f t="shared" ref="N58:N61" si="70">SUMIF($P$1:$CD$1,N$26,$P58:$CD58)</f>
        <v>240000.00000000003</v>
      </c>
      <c r="O58" s="127"/>
      <c r="P58" s="178">
        <f t="shared" ref="P58:CD58" si="71">P41*$G58*P$62</f>
        <v>0</v>
      </c>
      <c r="Q58" s="178">
        <f t="shared" si="71"/>
        <v>0</v>
      </c>
      <c r="R58" s="178">
        <f t="shared" si="71"/>
        <v>0</v>
      </c>
      <c r="S58" s="178">
        <f t="shared" si="71"/>
        <v>0</v>
      </c>
      <c r="T58" s="178">
        <f t="shared" si="71"/>
        <v>0</v>
      </c>
      <c r="U58" s="178">
        <f t="shared" si="71"/>
        <v>0</v>
      </c>
      <c r="V58" s="178">
        <f t="shared" si="71"/>
        <v>0</v>
      </c>
      <c r="W58" s="178">
        <f t="shared" si="71"/>
        <v>0</v>
      </c>
      <c r="X58" s="178">
        <f t="shared" si="71"/>
        <v>0</v>
      </c>
      <c r="Y58" s="178">
        <f t="shared" si="71"/>
        <v>0</v>
      </c>
      <c r="Z58" s="178">
        <f t="shared" si="71"/>
        <v>0</v>
      </c>
      <c r="AA58" s="178">
        <f t="shared" si="71"/>
        <v>0</v>
      </c>
      <c r="AB58" s="178">
        <f t="shared" si="71"/>
        <v>0</v>
      </c>
      <c r="AC58" s="178">
        <f t="shared" si="71"/>
        <v>0</v>
      </c>
      <c r="AD58" s="178">
        <f t="shared" si="71"/>
        <v>1400.0000000000005</v>
      </c>
      <c r="AE58" s="178">
        <f t="shared" si="71"/>
        <v>3000.0000000000009</v>
      </c>
      <c r="AF58" s="178">
        <f t="shared" si="71"/>
        <v>4500.0000000000009</v>
      </c>
      <c r="AG58" s="178">
        <f t="shared" si="71"/>
        <v>6000.0000000000018</v>
      </c>
      <c r="AH58" s="178">
        <f t="shared" si="71"/>
        <v>9600.0000000000036</v>
      </c>
      <c r="AI58" s="178">
        <f t="shared" si="71"/>
        <v>9600.0000000000036</v>
      </c>
      <c r="AJ58" s="178">
        <f t="shared" si="71"/>
        <v>9600.0000000000036</v>
      </c>
      <c r="AK58" s="178">
        <f t="shared" si="71"/>
        <v>11900.000000000004</v>
      </c>
      <c r="AL58" s="178">
        <f t="shared" si="71"/>
        <v>11900.000000000004</v>
      </c>
      <c r="AM58" s="178">
        <f t="shared" si="71"/>
        <v>11900.000000000004</v>
      </c>
      <c r="AN58" s="178">
        <f t="shared" si="71"/>
        <v>14400.000000000005</v>
      </c>
      <c r="AO58" s="178">
        <f t="shared" si="71"/>
        <v>14400.000000000005</v>
      </c>
      <c r="AP58" s="178">
        <f t="shared" si="71"/>
        <v>14400.000000000005</v>
      </c>
      <c r="AQ58" s="178">
        <f t="shared" si="71"/>
        <v>17100.000000000007</v>
      </c>
      <c r="AR58" s="178">
        <f t="shared" si="71"/>
        <v>17100.000000000007</v>
      </c>
      <c r="AS58" s="178">
        <f t="shared" si="71"/>
        <v>17100.000000000007</v>
      </c>
      <c r="AT58" s="178">
        <f t="shared" si="71"/>
        <v>20000.000000000007</v>
      </c>
      <c r="AU58" s="178">
        <f t="shared" si="71"/>
        <v>20000.000000000007</v>
      </c>
      <c r="AV58" s="178">
        <f t="shared" si="71"/>
        <v>20000.000000000007</v>
      </c>
      <c r="AW58" s="178">
        <f t="shared" si="71"/>
        <v>20000.000000000007</v>
      </c>
      <c r="AX58" s="178">
        <f t="shared" si="71"/>
        <v>20000.000000000007</v>
      </c>
      <c r="AY58" s="178">
        <f t="shared" si="71"/>
        <v>20000.000000000007</v>
      </c>
      <c r="AZ58" s="178">
        <f t="shared" si="71"/>
        <v>20000.000000000007</v>
      </c>
      <c r="BA58" s="178">
        <f t="shared" si="71"/>
        <v>20000.000000000007</v>
      </c>
      <c r="BB58" s="178">
        <f t="shared" si="71"/>
        <v>20000.000000000007</v>
      </c>
      <c r="BC58" s="178">
        <f t="shared" si="71"/>
        <v>20000.000000000007</v>
      </c>
      <c r="BD58" s="178">
        <f t="shared" si="71"/>
        <v>20000.000000000007</v>
      </c>
      <c r="BE58" s="178">
        <f t="shared" si="71"/>
        <v>20000.000000000007</v>
      </c>
      <c r="BF58" s="178">
        <f t="shared" si="71"/>
        <v>20000.000000000007</v>
      </c>
      <c r="BG58" s="178">
        <f t="shared" si="71"/>
        <v>20000.000000000007</v>
      </c>
      <c r="BH58" s="178">
        <f t="shared" si="71"/>
        <v>20000.000000000007</v>
      </c>
      <c r="BI58" s="178">
        <f t="shared" si="71"/>
        <v>20000.000000000007</v>
      </c>
      <c r="BJ58" s="178">
        <f t="shared" si="71"/>
        <v>20000.000000000007</v>
      </c>
      <c r="BK58" s="178">
        <f t="shared" si="71"/>
        <v>20000.000000000007</v>
      </c>
      <c r="BL58" s="178">
        <f t="shared" si="71"/>
        <v>20000.000000000007</v>
      </c>
      <c r="BM58" s="178">
        <f t="shared" si="71"/>
        <v>20000.000000000007</v>
      </c>
      <c r="BN58" s="178">
        <f t="shared" si="71"/>
        <v>20000.000000000007</v>
      </c>
      <c r="BO58" s="178">
        <f t="shared" si="71"/>
        <v>20000.000000000007</v>
      </c>
      <c r="BP58" s="178">
        <f t="shared" si="71"/>
        <v>20000.000000000007</v>
      </c>
      <c r="BQ58" s="178">
        <f t="shared" si="71"/>
        <v>20000.000000000007</v>
      </c>
      <c r="BR58" s="178">
        <f t="shared" si="71"/>
        <v>20000.000000000007</v>
      </c>
      <c r="BS58" s="178">
        <f t="shared" si="71"/>
        <v>20000.000000000007</v>
      </c>
      <c r="BT58" s="178">
        <f t="shared" si="71"/>
        <v>20000.000000000007</v>
      </c>
      <c r="BU58" s="178">
        <f t="shared" si="71"/>
        <v>20000.000000000007</v>
      </c>
      <c r="BV58" s="178">
        <f t="shared" si="71"/>
        <v>20000.000000000007</v>
      </c>
      <c r="BW58" s="178">
        <f t="shared" si="71"/>
        <v>20000.000000000007</v>
      </c>
      <c r="BX58" s="178">
        <f t="shared" si="71"/>
        <v>20000.000000000007</v>
      </c>
      <c r="BY58" s="178">
        <f t="shared" si="71"/>
        <v>20000.000000000007</v>
      </c>
      <c r="BZ58" s="178">
        <f t="shared" si="71"/>
        <v>20000.000000000007</v>
      </c>
      <c r="CA58" s="178">
        <f t="shared" si="71"/>
        <v>20000.000000000007</v>
      </c>
      <c r="CB58" s="178">
        <f t="shared" si="71"/>
        <v>20000.000000000007</v>
      </c>
      <c r="CC58" s="178">
        <f t="shared" si="71"/>
        <v>20000.000000000007</v>
      </c>
      <c r="CD58" s="178">
        <f t="shared" si="71"/>
        <v>20000.000000000007</v>
      </c>
      <c r="CE58" s="195">
        <f t="shared" ref="CE58:CE61" si="72">G58*$CD$62</f>
        <v>2000.0000000000009</v>
      </c>
      <c r="CF58" s="127"/>
    </row>
    <row r="59" spans="1:84" ht="15" customHeight="1" outlineLevel="2" x14ac:dyDescent="0.25">
      <c r="A59" s="127"/>
      <c r="B59" s="126"/>
      <c r="C59" s="126"/>
      <c r="D59" s="191" t="s">
        <v>299</v>
      </c>
      <c r="E59" s="191"/>
      <c r="F59" s="191" t="s">
        <v>300</v>
      </c>
      <c r="G59" s="198">
        <v>250</v>
      </c>
      <c r="H59" s="192"/>
      <c r="I59" s="167">
        <f t="shared" ref="I59:M59" si="73">SUMIF($P$1:$BX$1,I$26,$P59:$BX59)</f>
        <v>0</v>
      </c>
      <c r="J59" s="167">
        <f t="shared" si="73"/>
        <v>23700</v>
      </c>
      <c r="K59" s="167">
        <f t="shared" si="73"/>
        <v>71250.000000000015</v>
      </c>
      <c r="L59" s="167">
        <f t="shared" si="73"/>
        <v>87375.000000000015</v>
      </c>
      <c r="M59" s="167">
        <f t="shared" si="73"/>
        <v>90000.000000000015</v>
      </c>
      <c r="N59" s="167">
        <f t="shared" si="70"/>
        <v>90000.000000000015</v>
      </c>
      <c r="O59" s="127"/>
      <c r="P59" s="178">
        <f t="shared" ref="P59:CD59" si="74">P42*$G59*P$62</f>
        <v>0</v>
      </c>
      <c r="Q59" s="178">
        <f t="shared" si="74"/>
        <v>0</v>
      </c>
      <c r="R59" s="178">
        <f t="shared" si="74"/>
        <v>250</v>
      </c>
      <c r="S59" s="178">
        <f t="shared" si="74"/>
        <v>550</v>
      </c>
      <c r="T59" s="178">
        <f t="shared" si="74"/>
        <v>825.00000000000011</v>
      </c>
      <c r="U59" s="178">
        <f t="shared" si="74"/>
        <v>1100</v>
      </c>
      <c r="V59" s="178">
        <f t="shared" si="74"/>
        <v>1500.0000000000002</v>
      </c>
      <c r="W59" s="178">
        <f t="shared" si="74"/>
        <v>1800.0000000000002</v>
      </c>
      <c r="X59" s="178">
        <f t="shared" si="74"/>
        <v>2400.0000000000005</v>
      </c>
      <c r="Y59" s="178">
        <f t="shared" si="74"/>
        <v>3250.0000000000005</v>
      </c>
      <c r="Z59" s="178">
        <f t="shared" si="74"/>
        <v>3575.0000000000009</v>
      </c>
      <c r="AA59" s="178">
        <f t="shared" si="74"/>
        <v>3900.0000000000009</v>
      </c>
      <c r="AB59" s="178">
        <f t="shared" si="74"/>
        <v>4550.0000000000009</v>
      </c>
      <c r="AC59" s="178">
        <f t="shared" si="74"/>
        <v>5250.0000000000009</v>
      </c>
      <c r="AD59" s="178">
        <f t="shared" si="74"/>
        <v>5250.0000000000009</v>
      </c>
      <c r="AE59" s="178">
        <f t="shared" si="74"/>
        <v>5625.0000000000018</v>
      </c>
      <c r="AF59" s="178">
        <f t="shared" si="74"/>
        <v>5625.0000000000018</v>
      </c>
      <c r="AG59" s="178">
        <f t="shared" si="74"/>
        <v>5625.0000000000018</v>
      </c>
      <c r="AH59" s="178">
        <f t="shared" si="74"/>
        <v>6000.0000000000018</v>
      </c>
      <c r="AI59" s="178">
        <f t="shared" si="74"/>
        <v>6000.0000000000018</v>
      </c>
      <c r="AJ59" s="178">
        <f t="shared" si="74"/>
        <v>6000.0000000000018</v>
      </c>
      <c r="AK59" s="178">
        <f t="shared" si="74"/>
        <v>6375.0000000000027</v>
      </c>
      <c r="AL59" s="178">
        <f t="shared" si="74"/>
        <v>6375.0000000000027</v>
      </c>
      <c r="AM59" s="178">
        <f t="shared" si="74"/>
        <v>6375.0000000000027</v>
      </c>
      <c r="AN59" s="178">
        <f t="shared" si="74"/>
        <v>6750.0000000000027</v>
      </c>
      <c r="AO59" s="178">
        <f t="shared" si="74"/>
        <v>6750.0000000000027</v>
      </c>
      <c r="AP59" s="178">
        <f t="shared" si="74"/>
        <v>6750.0000000000027</v>
      </c>
      <c r="AQ59" s="178">
        <f t="shared" si="74"/>
        <v>7125.0000000000027</v>
      </c>
      <c r="AR59" s="178">
        <f t="shared" si="74"/>
        <v>7125.0000000000027</v>
      </c>
      <c r="AS59" s="178">
        <f t="shared" si="74"/>
        <v>7125.0000000000027</v>
      </c>
      <c r="AT59" s="178">
        <f t="shared" si="74"/>
        <v>7500.0000000000036</v>
      </c>
      <c r="AU59" s="178">
        <f t="shared" si="74"/>
        <v>7500.0000000000036</v>
      </c>
      <c r="AV59" s="178">
        <f t="shared" si="74"/>
        <v>7500.0000000000036</v>
      </c>
      <c r="AW59" s="178">
        <f t="shared" si="74"/>
        <v>7500.0000000000036</v>
      </c>
      <c r="AX59" s="178">
        <f t="shared" si="74"/>
        <v>7500.0000000000036</v>
      </c>
      <c r="AY59" s="178">
        <f t="shared" si="74"/>
        <v>7500.0000000000036</v>
      </c>
      <c r="AZ59" s="178">
        <f t="shared" si="74"/>
        <v>7500.0000000000036</v>
      </c>
      <c r="BA59" s="178">
        <f t="shared" si="74"/>
        <v>7500.0000000000036</v>
      </c>
      <c r="BB59" s="178">
        <f t="shared" si="74"/>
        <v>7500.0000000000036</v>
      </c>
      <c r="BC59" s="178">
        <f t="shared" si="74"/>
        <v>7500.0000000000036</v>
      </c>
      <c r="BD59" s="178">
        <f t="shared" si="74"/>
        <v>7500.0000000000036</v>
      </c>
      <c r="BE59" s="178">
        <f t="shared" si="74"/>
        <v>7500.0000000000036</v>
      </c>
      <c r="BF59" s="178">
        <f t="shared" si="74"/>
        <v>7500.0000000000036</v>
      </c>
      <c r="BG59" s="178">
        <f t="shared" si="74"/>
        <v>7500.0000000000036</v>
      </c>
      <c r="BH59" s="178">
        <f t="shared" si="74"/>
        <v>7500.0000000000036</v>
      </c>
      <c r="BI59" s="178">
        <f t="shared" si="74"/>
        <v>7500.0000000000036</v>
      </c>
      <c r="BJ59" s="178">
        <f t="shared" si="74"/>
        <v>7500.0000000000036</v>
      </c>
      <c r="BK59" s="178">
        <f t="shared" si="74"/>
        <v>7500.0000000000036</v>
      </c>
      <c r="BL59" s="178">
        <f t="shared" si="74"/>
        <v>7500.0000000000036</v>
      </c>
      <c r="BM59" s="178">
        <f t="shared" si="74"/>
        <v>7500.0000000000036</v>
      </c>
      <c r="BN59" s="178">
        <f t="shared" si="74"/>
        <v>7500.0000000000036</v>
      </c>
      <c r="BO59" s="178">
        <f t="shared" si="74"/>
        <v>7500.0000000000036</v>
      </c>
      <c r="BP59" s="178">
        <f t="shared" si="74"/>
        <v>7500.0000000000036</v>
      </c>
      <c r="BQ59" s="178">
        <f t="shared" si="74"/>
        <v>7500.0000000000036</v>
      </c>
      <c r="BR59" s="178">
        <f t="shared" si="74"/>
        <v>7500.0000000000036</v>
      </c>
      <c r="BS59" s="178">
        <f t="shared" si="74"/>
        <v>7500.0000000000036</v>
      </c>
      <c r="BT59" s="178">
        <f t="shared" si="74"/>
        <v>7500.0000000000036</v>
      </c>
      <c r="BU59" s="178">
        <f t="shared" si="74"/>
        <v>7500.0000000000036</v>
      </c>
      <c r="BV59" s="178">
        <f t="shared" si="74"/>
        <v>7500.0000000000036</v>
      </c>
      <c r="BW59" s="178">
        <f t="shared" si="74"/>
        <v>7500.0000000000036</v>
      </c>
      <c r="BX59" s="178">
        <f t="shared" si="74"/>
        <v>7500.0000000000036</v>
      </c>
      <c r="BY59" s="178">
        <f t="shared" si="74"/>
        <v>7500.0000000000036</v>
      </c>
      <c r="BZ59" s="178">
        <f t="shared" si="74"/>
        <v>7500.0000000000036</v>
      </c>
      <c r="CA59" s="178">
        <f t="shared" si="74"/>
        <v>7500.0000000000036</v>
      </c>
      <c r="CB59" s="178">
        <f t="shared" si="74"/>
        <v>7500.0000000000036</v>
      </c>
      <c r="CC59" s="178">
        <f t="shared" si="74"/>
        <v>7500.0000000000036</v>
      </c>
      <c r="CD59" s="178">
        <f t="shared" si="74"/>
        <v>7500.0000000000036</v>
      </c>
      <c r="CE59" s="195">
        <f t="shared" si="72"/>
        <v>500.00000000000023</v>
      </c>
      <c r="CF59" s="127"/>
    </row>
    <row r="60" spans="1:84" ht="15" customHeight="1" outlineLevel="2" x14ac:dyDescent="0.25">
      <c r="A60" s="127"/>
      <c r="B60" s="126"/>
      <c r="C60" s="126"/>
      <c r="D60" s="191" t="s">
        <v>301</v>
      </c>
      <c r="E60" s="191"/>
      <c r="F60" s="191" t="s">
        <v>302</v>
      </c>
      <c r="G60" s="198"/>
      <c r="H60" s="192"/>
      <c r="I60" s="167">
        <f t="shared" ref="I60:M60" si="75">SUMIF($P$1:$BX$1,I$26,$P60:$BX60)</f>
        <v>0</v>
      </c>
      <c r="J60" s="167">
        <f t="shared" si="75"/>
        <v>0</v>
      </c>
      <c r="K60" s="167">
        <f t="shared" si="75"/>
        <v>0</v>
      </c>
      <c r="L60" s="167">
        <f t="shared" si="75"/>
        <v>0</v>
      </c>
      <c r="M60" s="167">
        <f t="shared" si="75"/>
        <v>0</v>
      </c>
      <c r="N60" s="167">
        <f t="shared" si="70"/>
        <v>0</v>
      </c>
      <c r="O60" s="127"/>
      <c r="P60" s="178">
        <f t="shared" ref="P60:CD60" si="76">P43*$G60*P$62</f>
        <v>0</v>
      </c>
      <c r="Q60" s="178">
        <f t="shared" si="76"/>
        <v>0</v>
      </c>
      <c r="R60" s="178">
        <f t="shared" si="76"/>
        <v>0</v>
      </c>
      <c r="S60" s="178">
        <f t="shared" si="76"/>
        <v>0</v>
      </c>
      <c r="T60" s="178">
        <f t="shared" si="76"/>
        <v>0</v>
      </c>
      <c r="U60" s="178">
        <f t="shared" si="76"/>
        <v>0</v>
      </c>
      <c r="V60" s="178">
        <f t="shared" si="76"/>
        <v>0</v>
      </c>
      <c r="W60" s="178">
        <f t="shared" si="76"/>
        <v>0</v>
      </c>
      <c r="X60" s="178">
        <f t="shared" si="76"/>
        <v>0</v>
      </c>
      <c r="Y60" s="178">
        <f t="shared" si="76"/>
        <v>0</v>
      </c>
      <c r="Z60" s="178">
        <f t="shared" si="76"/>
        <v>0</v>
      </c>
      <c r="AA60" s="178">
        <f t="shared" si="76"/>
        <v>0</v>
      </c>
      <c r="AB60" s="178">
        <f t="shared" si="76"/>
        <v>0</v>
      </c>
      <c r="AC60" s="178">
        <f t="shared" si="76"/>
        <v>0</v>
      </c>
      <c r="AD60" s="178">
        <f t="shared" si="76"/>
        <v>0</v>
      </c>
      <c r="AE60" s="178">
        <f t="shared" si="76"/>
        <v>0</v>
      </c>
      <c r="AF60" s="178">
        <f t="shared" si="76"/>
        <v>0</v>
      </c>
      <c r="AG60" s="178">
        <f t="shared" si="76"/>
        <v>0</v>
      </c>
      <c r="AH60" s="178">
        <f t="shared" si="76"/>
        <v>0</v>
      </c>
      <c r="AI60" s="178">
        <f t="shared" si="76"/>
        <v>0</v>
      </c>
      <c r="AJ60" s="178">
        <f t="shared" si="76"/>
        <v>0</v>
      </c>
      <c r="AK60" s="178">
        <f t="shared" si="76"/>
        <v>0</v>
      </c>
      <c r="AL60" s="178">
        <f t="shared" si="76"/>
        <v>0</v>
      </c>
      <c r="AM60" s="178">
        <f t="shared" si="76"/>
        <v>0</v>
      </c>
      <c r="AN60" s="178">
        <f t="shared" si="76"/>
        <v>0</v>
      </c>
      <c r="AO60" s="178">
        <f t="shared" si="76"/>
        <v>0</v>
      </c>
      <c r="AP60" s="178">
        <f t="shared" si="76"/>
        <v>0</v>
      </c>
      <c r="AQ60" s="178">
        <f t="shared" si="76"/>
        <v>0</v>
      </c>
      <c r="AR60" s="178">
        <f t="shared" si="76"/>
        <v>0</v>
      </c>
      <c r="AS60" s="178">
        <f t="shared" si="76"/>
        <v>0</v>
      </c>
      <c r="AT60" s="178">
        <f t="shared" si="76"/>
        <v>0</v>
      </c>
      <c r="AU60" s="178">
        <f t="shared" si="76"/>
        <v>0</v>
      </c>
      <c r="AV60" s="178">
        <f t="shared" si="76"/>
        <v>0</v>
      </c>
      <c r="AW60" s="178">
        <f t="shared" si="76"/>
        <v>0</v>
      </c>
      <c r="AX60" s="178">
        <f t="shared" si="76"/>
        <v>0</v>
      </c>
      <c r="AY60" s="178">
        <f t="shared" si="76"/>
        <v>0</v>
      </c>
      <c r="AZ60" s="178">
        <f t="shared" si="76"/>
        <v>0</v>
      </c>
      <c r="BA60" s="178">
        <f t="shared" si="76"/>
        <v>0</v>
      </c>
      <c r="BB60" s="178">
        <f t="shared" si="76"/>
        <v>0</v>
      </c>
      <c r="BC60" s="178">
        <f t="shared" si="76"/>
        <v>0</v>
      </c>
      <c r="BD60" s="178">
        <f t="shared" si="76"/>
        <v>0</v>
      </c>
      <c r="BE60" s="178">
        <f t="shared" si="76"/>
        <v>0</v>
      </c>
      <c r="BF60" s="178">
        <f t="shared" si="76"/>
        <v>0</v>
      </c>
      <c r="BG60" s="178">
        <f t="shared" si="76"/>
        <v>0</v>
      </c>
      <c r="BH60" s="178">
        <f t="shared" si="76"/>
        <v>0</v>
      </c>
      <c r="BI60" s="178">
        <f t="shared" si="76"/>
        <v>0</v>
      </c>
      <c r="BJ60" s="178">
        <f t="shared" si="76"/>
        <v>0</v>
      </c>
      <c r="BK60" s="178">
        <f t="shared" si="76"/>
        <v>0</v>
      </c>
      <c r="BL60" s="178">
        <f t="shared" si="76"/>
        <v>0</v>
      </c>
      <c r="BM60" s="178">
        <f t="shared" si="76"/>
        <v>0</v>
      </c>
      <c r="BN60" s="178">
        <f t="shared" si="76"/>
        <v>0</v>
      </c>
      <c r="BO60" s="178">
        <f t="shared" si="76"/>
        <v>0</v>
      </c>
      <c r="BP60" s="178">
        <f t="shared" si="76"/>
        <v>0</v>
      </c>
      <c r="BQ60" s="178">
        <f t="shared" si="76"/>
        <v>0</v>
      </c>
      <c r="BR60" s="178">
        <f t="shared" si="76"/>
        <v>0</v>
      </c>
      <c r="BS60" s="178">
        <f t="shared" si="76"/>
        <v>0</v>
      </c>
      <c r="BT60" s="178">
        <f t="shared" si="76"/>
        <v>0</v>
      </c>
      <c r="BU60" s="178">
        <f t="shared" si="76"/>
        <v>0</v>
      </c>
      <c r="BV60" s="178">
        <f t="shared" si="76"/>
        <v>0</v>
      </c>
      <c r="BW60" s="178">
        <f t="shared" si="76"/>
        <v>0</v>
      </c>
      <c r="BX60" s="178">
        <f t="shared" si="76"/>
        <v>0</v>
      </c>
      <c r="BY60" s="178">
        <f t="shared" si="76"/>
        <v>0</v>
      </c>
      <c r="BZ60" s="178">
        <f t="shared" si="76"/>
        <v>0</v>
      </c>
      <c r="CA60" s="178">
        <f t="shared" si="76"/>
        <v>0</v>
      </c>
      <c r="CB60" s="178">
        <f t="shared" si="76"/>
        <v>0</v>
      </c>
      <c r="CC60" s="178">
        <f t="shared" si="76"/>
        <v>0</v>
      </c>
      <c r="CD60" s="178">
        <f t="shared" si="76"/>
        <v>0</v>
      </c>
      <c r="CE60" s="195">
        <f t="shared" si="72"/>
        <v>0</v>
      </c>
      <c r="CF60" s="127"/>
    </row>
    <row r="61" spans="1:84" ht="15" customHeight="1" outlineLevel="2" x14ac:dyDescent="0.25">
      <c r="A61" s="127"/>
      <c r="B61" s="126"/>
      <c r="C61" s="126"/>
      <c r="D61" s="191" t="s">
        <v>277</v>
      </c>
      <c r="E61" s="191"/>
      <c r="F61" s="191" t="s">
        <v>278</v>
      </c>
      <c r="G61" s="198">
        <v>3</v>
      </c>
      <c r="H61" s="192"/>
      <c r="I61" s="167">
        <f t="shared" ref="I61:M61" si="77">SUMIF($P$1:$BX$1,I$26,$P61:$BX61)</f>
        <v>0</v>
      </c>
      <c r="J61" s="167">
        <f t="shared" si="77"/>
        <v>0</v>
      </c>
      <c r="K61" s="167">
        <f t="shared" si="77"/>
        <v>20925.000000000004</v>
      </c>
      <c r="L61" s="167">
        <f t="shared" si="77"/>
        <v>75804.000000000015</v>
      </c>
      <c r="M61" s="167">
        <f t="shared" si="77"/>
        <v>130800.00000000003</v>
      </c>
      <c r="N61" s="167">
        <f t="shared" si="70"/>
        <v>184080.00000000003</v>
      </c>
      <c r="O61" s="127"/>
      <c r="P61" s="178">
        <f t="shared" ref="P61:CD61" si="78">P44*$G61*P$62</f>
        <v>0</v>
      </c>
      <c r="Q61" s="178">
        <f t="shared" si="78"/>
        <v>0</v>
      </c>
      <c r="R61" s="178">
        <f t="shared" si="78"/>
        <v>0</v>
      </c>
      <c r="S61" s="178">
        <f t="shared" si="78"/>
        <v>0</v>
      </c>
      <c r="T61" s="178">
        <f t="shared" si="78"/>
        <v>0</v>
      </c>
      <c r="U61" s="178">
        <f t="shared" si="78"/>
        <v>0</v>
      </c>
      <c r="V61" s="178">
        <f t="shared" si="78"/>
        <v>0</v>
      </c>
      <c r="W61" s="178">
        <f t="shared" si="78"/>
        <v>0</v>
      </c>
      <c r="X61" s="178">
        <f t="shared" si="78"/>
        <v>0</v>
      </c>
      <c r="Y61" s="178">
        <f t="shared" si="78"/>
        <v>0</v>
      </c>
      <c r="Z61" s="178">
        <f t="shared" si="78"/>
        <v>0</v>
      </c>
      <c r="AA61" s="178">
        <f t="shared" si="78"/>
        <v>0</v>
      </c>
      <c r="AB61" s="178">
        <f t="shared" si="78"/>
        <v>0</v>
      </c>
      <c r="AC61" s="178">
        <f t="shared" si="78"/>
        <v>0</v>
      </c>
      <c r="AD61" s="178">
        <f t="shared" si="78"/>
        <v>756.00000000000023</v>
      </c>
      <c r="AE61" s="178">
        <f t="shared" si="78"/>
        <v>810.00000000000023</v>
      </c>
      <c r="AF61" s="178">
        <f t="shared" si="78"/>
        <v>810.00000000000023</v>
      </c>
      <c r="AG61" s="178">
        <f t="shared" si="78"/>
        <v>810.00000000000023</v>
      </c>
      <c r="AH61" s="178">
        <f t="shared" si="78"/>
        <v>1776.0000000000007</v>
      </c>
      <c r="AI61" s="178">
        <f t="shared" si="78"/>
        <v>1776.0000000000007</v>
      </c>
      <c r="AJ61" s="178">
        <f t="shared" si="78"/>
        <v>1776.0000000000007</v>
      </c>
      <c r="AK61" s="178">
        <f t="shared" si="78"/>
        <v>2805.0000000000009</v>
      </c>
      <c r="AL61" s="178">
        <f t="shared" si="78"/>
        <v>2805.0000000000009</v>
      </c>
      <c r="AM61" s="178">
        <f t="shared" si="78"/>
        <v>2805.0000000000009</v>
      </c>
      <c r="AN61" s="178">
        <f t="shared" si="78"/>
        <v>3996.0000000000014</v>
      </c>
      <c r="AO61" s="178">
        <f t="shared" si="78"/>
        <v>3996.0000000000014</v>
      </c>
      <c r="AP61" s="178">
        <f t="shared" si="78"/>
        <v>3996.0000000000014</v>
      </c>
      <c r="AQ61" s="178">
        <f t="shared" si="78"/>
        <v>5244.0000000000018</v>
      </c>
      <c r="AR61" s="178">
        <f t="shared" si="78"/>
        <v>5244.0000000000018</v>
      </c>
      <c r="AS61" s="178">
        <f t="shared" si="78"/>
        <v>5244.0000000000018</v>
      </c>
      <c r="AT61" s="178">
        <f t="shared" si="78"/>
        <v>6660.0000000000027</v>
      </c>
      <c r="AU61" s="178">
        <f t="shared" si="78"/>
        <v>6660.0000000000027</v>
      </c>
      <c r="AV61" s="178">
        <f t="shared" si="78"/>
        <v>6660.0000000000027</v>
      </c>
      <c r="AW61" s="178">
        <f t="shared" si="78"/>
        <v>7740.0000000000036</v>
      </c>
      <c r="AX61" s="178">
        <f t="shared" si="78"/>
        <v>7740.0000000000036</v>
      </c>
      <c r="AY61" s="178">
        <f t="shared" si="78"/>
        <v>7740.0000000000036</v>
      </c>
      <c r="AZ61" s="178">
        <f t="shared" si="78"/>
        <v>8880.0000000000036</v>
      </c>
      <c r="BA61" s="178">
        <f t="shared" si="78"/>
        <v>8880.0000000000036</v>
      </c>
      <c r="BB61" s="178">
        <f t="shared" si="78"/>
        <v>8880.0000000000036</v>
      </c>
      <c r="BC61" s="178">
        <f t="shared" si="78"/>
        <v>9960.0000000000036</v>
      </c>
      <c r="BD61" s="178">
        <f t="shared" si="78"/>
        <v>9960.0000000000036</v>
      </c>
      <c r="BE61" s="178">
        <f t="shared" si="78"/>
        <v>9960.0000000000036</v>
      </c>
      <c r="BF61" s="178">
        <f t="shared" si="78"/>
        <v>11100.000000000005</v>
      </c>
      <c r="BG61" s="178">
        <f t="shared" si="78"/>
        <v>11100.000000000005</v>
      </c>
      <c r="BH61" s="178">
        <f t="shared" si="78"/>
        <v>11100.000000000005</v>
      </c>
      <c r="BI61" s="178">
        <f t="shared" si="78"/>
        <v>12180.000000000005</v>
      </c>
      <c r="BJ61" s="178">
        <f t="shared" si="78"/>
        <v>12180.000000000005</v>
      </c>
      <c r="BK61" s="178">
        <f t="shared" si="78"/>
        <v>12180.000000000005</v>
      </c>
      <c r="BL61" s="178">
        <f t="shared" si="78"/>
        <v>13320.000000000005</v>
      </c>
      <c r="BM61" s="178">
        <f t="shared" si="78"/>
        <v>13320.000000000005</v>
      </c>
      <c r="BN61" s="178">
        <f t="shared" si="78"/>
        <v>13320.000000000005</v>
      </c>
      <c r="BO61" s="178">
        <f t="shared" si="78"/>
        <v>14400.000000000007</v>
      </c>
      <c r="BP61" s="178">
        <f t="shared" si="78"/>
        <v>14400.000000000007</v>
      </c>
      <c r="BQ61" s="178">
        <f t="shared" si="78"/>
        <v>14400.000000000007</v>
      </c>
      <c r="BR61" s="178">
        <f t="shared" si="78"/>
        <v>15540.000000000007</v>
      </c>
      <c r="BS61" s="178">
        <f t="shared" si="78"/>
        <v>15540.000000000007</v>
      </c>
      <c r="BT61" s="178">
        <f t="shared" si="78"/>
        <v>15540.000000000007</v>
      </c>
      <c r="BU61" s="178">
        <f t="shared" si="78"/>
        <v>16620.000000000007</v>
      </c>
      <c r="BV61" s="178">
        <f t="shared" si="78"/>
        <v>16620.000000000007</v>
      </c>
      <c r="BW61" s="178">
        <f t="shared" si="78"/>
        <v>16620.000000000007</v>
      </c>
      <c r="BX61" s="178">
        <f t="shared" si="78"/>
        <v>17760.000000000007</v>
      </c>
      <c r="BY61" s="178">
        <f t="shared" si="78"/>
        <v>17760.000000000007</v>
      </c>
      <c r="BZ61" s="178">
        <f t="shared" si="78"/>
        <v>17760.000000000007</v>
      </c>
      <c r="CA61" s="178">
        <f t="shared" si="78"/>
        <v>17760.000000000007</v>
      </c>
      <c r="CB61" s="178">
        <f t="shared" si="78"/>
        <v>18840.000000000007</v>
      </c>
      <c r="CC61" s="178">
        <f t="shared" si="78"/>
        <v>18840.000000000007</v>
      </c>
      <c r="CD61" s="178">
        <f t="shared" si="78"/>
        <v>18840.000000000007</v>
      </c>
      <c r="CE61" s="195">
        <f t="shared" si="72"/>
        <v>6.0000000000000027</v>
      </c>
      <c r="CF61" s="127"/>
    </row>
    <row r="62" spans="1:84" ht="15" customHeight="1" outlineLevel="2" x14ac:dyDescent="0.25">
      <c r="A62" s="127"/>
      <c r="B62" s="126"/>
      <c r="C62" s="126"/>
      <c r="D62" s="199"/>
      <c r="E62" s="199" t="s">
        <v>303</v>
      </c>
      <c r="F62" s="200" t="s">
        <v>304</v>
      </c>
      <c r="G62" s="201"/>
      <c r="H62" s="186"/>
      <c r="I62" s="202"/>
      <c r="J62" s="202"/>
      <c r="K62" s="202"/>
      <c r="L62" s="202"/>
      <c r="M62" s="202"/>
      <c r="N62" s="202"/>
      <c r="O62" s="127"/>
      <c r="P62" s="203">
        <v>1</v>
      </c>
      <c r="Q62" s="203">
        <v>1</v>
      </c>
      <c r="R62" s="203">
        <v>1</v>
      </c>
      <c r="S62" s="203">
        <f t="shared" ref="S62:S63" si="79">+R62+0.1</f>
        <v>1.1000000000000001</v>
      </c>
      <c r="T62" s="203">
        <f t="shared" ref="T62:U62" si="80">+S62</f>
        <v>1.1000000000000001</v>
      </c>
      <c r="U62" s="203">
        <f t="shared" si="80"/>
        <v>1.1000000000000001</v>
      </c>
      <c r="V62" s="203">
        <f t="shared" ref="V62:V63" si="81">+U62+0.1</f>
        <v>1.2000000000000002</v>
      </c>
      <c r="W62" s="203">
        <f t="shared" ref="W62:X62" si="82">+V62</f>
        <v>1.2000000000000002</v>
      </c>
      <c r="X62" s="203">
        <f t="shared" si="82"/>
        <v>1.2000000000000002</v>
      </c>
      <c r="Y62" s="203">
        <f>+X62+0.1</f>
        <v>1.3000000000000003</v>
      </c>
      <c r="Z62" s="203">
        <f t="shared" ref="Z62:AA62" si="83">+Y62</f>
        <v>1.3000000000000003</v>
      </c>
      <c r="AA62" s="203">
        <f t="shared" si="83"/>
        <v>1.3000000000000003</v>
      </c>
      <c r="AB62" s="203">
        <f>+AA62+0.1</f>
        <v>1.4000000000000004</v>
      </c>
      <c r="AC62" s="203">
        <f t="shared" ref="AC62:AD62" si="84">+AB62</f>
        <v>1.4000000000000004</v>
      </c>
      <c r="AD62" s="203">
        <f t="shared" si="84"/>
        <v>1.4000000000000004</v>
      </c>
      <c r="AE62" s="203">
        <f>+AD62+0.1</f>
        <v>1.5000000000000004</v>
      </c>
      <c r="AF62" s="203">
        <f t="shared" ref="AF62:AG62" si="85">+AE62</f>
        <v>1.5000000000000004</v>
      </c>
      <c r="AG62" s="203">
        <f t="shared" si="85"/>
        <v>1.5000000000000004</v>
      </c>
      <c r="AH62" s="203">
        <f>+AG62+0.1</f>
        <v>1.6000000000000005</v>
      </c>
      <c r="AI62" s="203">
        <f t="shared" ref="AI62:AJ62" si="86">+AH62</f>
        <v>1.6000000000000005</v>
      </c>
      <c r="AJ62" s="203">
        <f t="shared" si="86"/>
        <v>1.6000000000000005</v>
      </c>
      <c r="AK62" s="203">
        <f>+AJ62+0.1</f>
        <v>1.7000000000000006</v>
      </c>
      <c r="AL62" s="203">
        <f t="shared" ref="AL62:AM62" si="87">+AK62</f>
        <v>1.7000000000000006</v>
      </c>
      <c r="AM62" s="203">
        <f t="shared" si="87"/>
        <v>1.7000000000000006</v>
      </c>
      <c r="AN62" s="203">
        <f>+AM62+0.1</f>
        <v>1.8000000000000007</v>
      </c>
      <c r="AO62" s="203">
        <f t="shared" ref="AO62:AP62" si="88">+AN62</f>
        <v>1.8000000000000007</v>
      </c>
      <c r="AP62" s="203">
        <f t="shared" si="88"/>
        <v>1.8000000000000007</v>
      </c>
      <c r="AQ62" s="203">
        <f t="shared" ref="AQ62:AQ63" si="89">+AP62+0.1</f>
        <v>1.9000000000000008</v>
      </c>
      <c r="AR62" s="203">
        <f t="shared" ref="AR62:AS62" si="90">+AQ62</f>
        <v>1.9000000000000008</v>
      </c>
      <c r="AS62" s="203">
        <f t="shared" si="90"/>
        <v>1.9000000000000008</v>
      </c>
      <c r="AT62" s="203">
        <f t="shared" ref="AT62:AT63" si="91">+AS62+0.1</f>
        <v>2.0000000000000009</v>
      </c>
      <c r="AU62" s="203">
        <f t="shared" ref="AU62:CD62" si="92">+AT62</f>
        <v>2.0000000000000009</v>
      </c>
      <c r="AV62" s="203">
        <f t="shared" si="92"/>
        <v>2.0000000000000009</v>
      </c>
      <c r="AW62" s="203">
        <f t="shared" si="92"/>
        <v>2.0000000000000009</v>
      </c>
      <c r="AX62" s="203">
        <f t="shared" si="92"/>
        <v>2.0000000000000009</v>
      </c>
      <c r="AY62" s="203">
        <f t="shared" si="92"/>
        <v>2.0000000000000009</v>
      </c>
      <c r="AZ62" s="203">
        <f t="shared" si="92"/>
        <v>2.0000000000000009</v>
      </c>
      <c r="BA62" s="203">
        <f t="shared" si="92"/>
        <v>2.0000000000000009</v>
      </c>
      <c r="BB62" s="203">
        <f t="shared" si="92"/>
        <v>2.0000000000000009</v>
      </c>
      <c r="BC62" s="203">
        <f t="shared" si="92"/>
        <v>2.0000000000000009</v>
      </c>
      <c r="BD62" s="203">
        <f t="shared" si="92"/>
        <v>2.0000000000000009</v>
      </c>
      <c r="BE62" s="203">
        <f t="shared" si="92"/>
        <v>2.0000000000000009</v>
      </c>
      <c r="BF62" s="203">
        <f t="shared" si="92"/>
        <v>2.0000000000000009</v>
      </c>
      <c r="BG62" s="203">
        <f t="shared" si="92"/>
        <v>2.0000000000000009</v>
      </c>
      <c r="BH62" s="203">
        <f t="shared" si="92"/>
        <v>2.0000000000000009</v>
      </c>
      <c r="BI62" s="203">
        <f t="shared" si="92"/>
        <v>2.0000000000000009</v>
      </c>
      <c r="BJ62" s="203">
        <f t="shared" si="92"/>
        <v>2.0000000000000009</v>
      </c>
      <c r="BK62" s="203">
        <f t="shared" si="92"/>
        <v>2.0000000000000009</v>
      </c>
      <c r="BL62" s="203">
        <f t="shared" si="92"/>
        <v>2.0000000000000009</v>
      </c>
      <c r="BM62" s="203">
        <f t="shared" si="92"/>
        <v>2.0000000000000009</v>
      </c>
      <c r="BN62" s="203">
        <f t="shared" si="92"/>
        <v>2.0000000000000009</v>
      </c>
      <c r="BO62" s="203">
        <f t="shared" si="92"/>
        <v>2.0000000000000009</v>
      </c>
      <c r="BP62" s="203">
        <f t="shared" si="92"/>
        <v>2.0000000000000009</v>
      </c>
      <c r="BQ62" s="203">
        <f t="shared" si="92"/>
        <v>2.0000000000000009</v>
      </c>
      <c r="BR62" s="203">
        <f t="shared" si="92"/>
        <v>2.0000000000000009</v>
      </c>
      <c r="BS62" s="203">
        <f t="shared" si="92"/>
        <v>2.0000000000000009</v>
      </c>
      <c r="BT62" s="203">
        <f t="shared" si="92"/>
        <v>2.0000000000000009</v>
      </c>
      <c r="BU62" s="203">
        <f t="shared" si="92"/>
        <v>2.0000000000000009</v>
      </c>
      <c r="BV62" s="203">
        <f t="shared" si="92"/>
        <v>2.0000000000000009</v>
      </c>
      <c r="BW62" s="203">
        <f t="shared" si="92"/>
        <v>2.0000000000000009</v>
      </c>
      <c r="BX62" s="203">
        <f t="shared" si="92"/>
        <v>2.0000000000000009</v>
      </c>
      <c r="BY62" s="203">
        <f t="shared" si="92"/>
        <v>2.0000000000000009</v>
      </c>
      <c r="BZ62" s="203">
        <f t="shared" si="92"/>
        <v>2.0000000000000009</v>
      </c>
      <c r="CA62" s="203">
        <f t="shared" si="92"/>
        <v>2.0000000000000009</v>
      </c>
      <c r="CB62" s="203">
        <f t="shared" si="92"/>
        <v>2.0000000000000009</v>
      </c>
      <c r="CC62" s="203">
        <f t="shared" si="92"/>
        <v>2.0000000000000009</v>
      </c>
      <c r="CD62" s="203">
        <f t="shared" si="92"/>
        <v>2.0000000000000009</v>
      </c>
      <c r="CE62" s="143"/>
      <c r="CF62" s="127"/>
    </row>
    <row r="63" spans="1:84" ht="15" customHeight="1" outlineLevel="2" x14ac:dyDescent="0.25">
      <c r="A63" s="127"/>
      <c r="B63" s="126"/>
      <c r="C63" s="126"/>
      <c r="D63" s="199"/>
      <c r="E63" s="199" t="s">
        <v>305</v>
      </c>
      <c r="F63" s="200" t="s">
        <v>304</v>
      </c>
      <c r="G63" s="201"/>
      <c r="H63" s="186"/>
      <c r="I63" s="202"/>
      <c r="J63" s="202"/>
      <c r="K63" s="202"/>
      <c r="L63" s="202"/>
      <c r="M63" s="202"/>
      <c r="N63" s="202"/>
      <c r="O63" s="127"/>
      <c r="P63" s="203">
        <v>1</v>
      </c>
      <c r="Q63" s="203">
        <v>1</v>
      </c>
      <c r="R63" s="203">
        <v>1</v>
      </c>
      <c r="S63" s="203">
        <f t="shared" si="79"/>
        <v>1.1000000000000001</v>
      </c>
      <c r="T63" s="203">
        <f t="shared" ref="T63:U63" si="93">+S63</f>
        <v>1.1000000000000001</v>
      </c>
      <c r="U63" s="203">
        <f t="shared" si="93"/>
        <v>1.1000000000000001</v>
      </c>
      <c r="V63" s="203">
        <f t="shared" si="81"/>
        <v>1.2000000000000002</v>
      </c>
      <c r="W63" s="203">
        <f t="shared" ref="W63:X63" si="94">+V63</f>
        <v>1.2000000000000002</v>
      </c>
      <c r="X63" s="203">
        <f t="shared" si="94"/>
        <v>1.2000000000000002</v>
      </c>
      <c r="Y63" s="203">
        <f>+X63+0.2</f>
        <v>1.4000000000000001</v>
      </c>
      <c r="Z63" s="203">
        <f t="shared" ref="Z63:AA63" si="95">+Y63</f>
        <v>1.4000000000000001</v>
      </c>
      <c r="AA63" s="203">
        <f t="shared" si="95"/>
        <v>1.4000000000000001</v>
      </c>
      <c r="AB63" s="203">
        <f>+AA63+0.2</f>
        <v>1.6</v>
      </c>
      <c r="AC63" s="203">
        <f t="shared" ref="AC63:AD63" si="96">+AB63</f>
        <v>1.6</v>
      </c>
      <c r="AD63" s="203">
        <f t="shared" si="96"/>
        <v>1.6</v>
      </c>
      <c r="AE63" s="203">
        <f>+AD63+0.2</f>
        <v>1.8</v>
      </c>
      <c r="AF63" s="203">
        <f t="shared" ref="AF63:AG63" si="97">+AE63</f>
        <v>1.8</v>
      </c>
      <c r="AG63" s="203">
        <f t="shared" si="97"/>
        <v>1.8</v>
      </c>
      <c r="AH63" s="203">
        <f>+AG63+0.2</f>
        <v>2</v>
      </c>
      <c r="AI63" s="203">
        <f t="shared" ref="AI63:AJ63" si="98">+AH63</f>
        <v>2</v>
      </c>
      <c r="AJ63" s="203">
        <f t="shared" si="98"/>
        <v>2</v>
      </c>
      <c r="AK63" s="203">
        <f>+AJ63+0.2</f>
        <v>2.2000000000000002</v>
      </c>
      <c r="AL63" s="203">
        <f t="shared" ref="AL63:AM63" si="99">+AK63</f>
        <v>2.2000000000000002</v>
      </c>
      <c r="AM63" s="203">
        <f t="shared" si="99"/>
        <v>2.2000000000000002</v>
      </c>
      <c r="AN63" s="203">
        <f>+AM63+0.2</f>
        <v>2.4000000000000004</v>
      </c>
      <c r="AO63" s="203">
        <f t="shared" ref="AO63:AP63" si="100">+AN63</f>
        <v>2.4000000000000004</v>
      </c>
      <c r="AP63" s="203">
        <f t="shared" si="100"/>
        <v>2.4000000000000004</v>
      </c>
      <c r="AQ63" s="203">
        <f t="shared" si="89"/>
        <v>2.5000000000000004</v>
      </c>
      <c r="AR63" s="203">
        <f t="shared" ref="AR63:AS63" si="101">+AQ63</f>
        <v>2.5000000000000004</v>
      </c>
      <c r="AS63" s="203">
        <f t="shared" si="101"/>
        <v>2.5000000000000004</v>
      </c>
      <c r="AT63" s="203">
        <f t="shared" si="91"/>
        <v>2.6000000000000005</v>
      </c>
      <c r="AU63" s="203">
        <f t="shared" ref="AU63:BR63" si="102">+AT63</f>
        <v>2.6000000000000005</v>
      </c>
      <c r="AV63" s="203">
        <f t="shared" si="102"/>
        <v>2.6000000000000005</v>
      </c>
      <c r="AW63" s="203">
        <f t="shared" si="102"/>
        <v>2.6000000000000005</v>
      </c>
      <c r="AX63" s="203">
        <f t="shared" si="102"/>
        <v>2.6000000000000005</v>
      </c>
      <c r="AY63" s="203">
        <f t="shared" si="102"/>
        <v>2.6000000000000005</v>
      </c>
      <c r="AZ63" s="203">
        <f t="shared" si="102"/>
        <v>2.6000000000000005</v>
      </c>
      <c r="BA63" s="203">
        <f t="shared" si="102"/>
        <v>2.6000000000000005</v>
      </c>
      <c r="BB63" s="203">
        <f t="shared" si="102"/>
        <v>2.6000000000000005</v>
      </c>
      <c r="BC63" s="203">
        <f t="shared" si="102"/>
        <v>2.6000000000000005</v>
      </c>
      <c r="BD63" s="203">
        <f t="shared" si="102"/>
        <v>2.6000000000000005</v>
      </c>
      <c r="BE63" s="203">
        <f t="shared" si="102"/>
        <v>2.6000000000000005</v>
      </c>
      <c r="BF63" s="203">
        <f t="shared" si="102"/>
        <v>2.6000000000000005</v>
      </c>
      <c r="BG63" s="203">
        <f t="shared" si="102"/>
        <v>2.6000000000000005</v>
      </c>
      <c r="BH63" s="203">
        <f t="shared" si="102"/>
        <v>2.6000000000000005</v>
      </c>
      <c r="BI63" s="203">
        <f t="shared" si="102"/>
        <v>2.6000000000000005</v>
      </c>
      <c r="BJ63" s="203">
        <f t="shared" si="102"/>
        <v>2.6000000000000005</v>
      </c>
      <c r="BK63" s="203">
        <f t="shared" si="102"/>
        <v>2.6000000000000005</v>
      </c>
      <c r="BL63" s="203">
        <f t="shared" si="102"/>
        <v>2.6000000000000005</v>
      </c>
      <c r="BM63" s="203">
        <f t="shared" si="102"/>
        <v>2.6000000000000005</v>
      </c>
      <c r="BN63" s="203">
        <f t="shared" si="102"/>
        <v>2.6000000000000005</v>
      </c>
      <c r="BO63" s="203">
        <f t="shared" si="102"/>
        <v>2.6000000000000005</v>
      </c>
      <c r="BP63" s="203">
        <f t="shared" si="102"/>
        <v>2.6000000000000005</v>
      </c>
      <c r="BQ63" s="203">
        <f t="shared" si="102"/>
        <v>2.6000000000000005</v>
      </c>
      <c r="BR63" s="203">
        <f t="shared" si="102"/>
        <v>2.6000000000000005</v>
      </c>
      <c r="BS63" s="203">
        <f>+BR63+0.2</f>
        <v>2.8000000000000007</v>
      </c>
      <c r="BT63" s="203">
        <f t="shared" ref="BT63:BW63" si="103">+BS63</f>
        <v>2.8000000000000007</v>
      </c>
      <c r="BU63" s="203">
        <f t="shared" si="103"/>
        <v>2.8000000000000007</v>
      </c>
      <c r="BV63" s="203">
        <f t="shared" si="103"/>
        <v>2.8000000000000007</v>
      </c>
      <c r="BW63" s="203">
        <f t="shared" si="103"/>
        <v>2.8000000000000007</v>
      </c>
      <c r="BX63" s="203">
        <f>+BW63+0.2</f>
        <v>3.0000000000000009</v>
      </c>
      <c r="BY63" s="203">
        <f t="shared" ref="BY63:CD63" si="104">+BX63</f>
        <v>3.0000000000000009</v>
      </c>
      <c r="BZ63" s="203">
        <f t="shared" si="104"/>
        <v>3.0000000000000009</v>
      </c>
      <c r="CA63" s="203">
        <f t="shared" si="104"/>
        <v>3.0000000000000009</v>
      </c>
      <c r="CB63" s="203">
        <f t="shared" si="104"/>
        <v>3.0000000000000009</v>
      </c>
      <c r="CC63" s="203">
        <f t="shared" si="104"/>
        <v>3.0000000000000009</v>
      </c>
      <c r="CD63" s="203">
        <f t="shared" si="104"/>
        <v>3.0000000000000009</v>
      </c>
      <c r="CE63" s="143"/>
      <c r="CF63" s="127"/>
    </row>
    <row r="64" spans="1:84" ht="15" customHeight="1" outlineLevel="2" x14ac:dyDescent="0.25">
      <c r="A64" s="127"/>
      <c r="B64" s="126"/>
      <c r="C64" s="126"/>
      <c r="D64" s="199" t="s">
        <v>262</v>
      </c>
      <c r="E64" s="199"/>
      <c r="F64" s="199"/>
      <c r="G64" s="204"/>
      <c r="H64" s="186"/>
      <c r="I64" s="205" t="e">
        <f t="shared" ref="I64:N64" si="105">SUM(I50:I61)/I12</f>
        <v>#DIV/0!</v>
      </c>
      <c r="J64" s="205">
        <f t="shared" si="105"/>
        <v>9.8246225525600459E-2</v>
      </c>
      <c r="K64" s="205">
        <f t="shared" si="105"/>
        <v>0.1060220835647941</v>
      </c>
      <c r="L64" s="205">
        <f t="shared" si="105"/>
        <v>0.15381993724716334</v>
      </c>
      <c r="M64" s="205">
        <f t="shared" si="105"/>
        <v>0.1671640295235966</v>
      </c>
      <c r="N64" s="205">
        <f t="shared" si="105"/>
        <v>0.17965296614745596</v>
      </c>
      <c r="O64" s="127"/>
      <c r="P64" s="188"/>
      <c r="Q64" s="188"/>
      <c r="R64" s="188"/>
      <c r="S64" s="188"/>
      <c r="T64" s="188"/>
      <c r="U64" s="188"/>
      <c r="V64" s="188"/>
      <c r="W64" s="188"/>
      <c r="X64" s="188"/>
      <c r="Y64" s="188"/>
      <c r="Z64" s="188"/>
      <c r="AA64" s="188"/>
      <c r="AB64" s="188"/>
      <c r="AC64" s="188"/>
      <c r="AD64" s="188"/>
      <c r="AE64" s="188"/>
      <c r="AF64" s="188"/>
      <c r="AG64" s="188"/>
      <c r="AH64" s="188"/>
      <c r="AI64" s="188"/>
      <c r="AJ64" s="188"/>
      <c r="AK64" s="188"/>
      <c r="AL64" s="188"/>
      <c r="AM64" s="188"/>
      <c r="AN64" s="188"/>
      <c r="AO64" s="188"/>
      <c r="AP64" s="188"/>
      <c r="AQ64" s="188"/>
      <c r="AR64" s="188"/>
      <c r="AS64" s="188"/>
      <c r="AT64" s="188"/>
      <c r="AU64" s="188"/>
      <c r="AV64" s="188"/>
      <c r="AW64" s="188"/>
      <c r="AX64" s="188"/>
      <c r="AY64" s="188"/>
      <c r="AZ64" s="188"/>
      <c r="BA64" s="188"/>
      <c r="BB64" s="188"/>
      <c r="BC64" s="188"/>
      <c r="BD64" s="188"/>
      <c r="BE64" s="188"/>
      <c r="BF64" s="188"/>
      <c r="BG64" s="188"/>
      <c r="BH64" s="188"/>
      <c r="BI64" s="188"/>
      <c r="BJ64" s="188"/>
      <c r="BK64" s="188"/>
      <c r="BL64" s="188"/>
      <c r="BM64" s="188"/>
      <c r="BN64" s="188"/>
      <c r="BO64" s="188"/>
      <c r="BP64" s="188"/>
      <c r="BQ64" s="188"/>
      <c r="BR64" s="188"/>
      <c r="BS64" s="188"/>
      <c r="BT64" s="188"/>
      <c r="BU64" s="188"/>
      <c r="BV64" s="188"/>
      <c r="BW64" s="188"/>
      <c r="BX64" s="188"/>
      <c r="BY64" s="127"/>
      <c r="BZ64" s="127"/>
      <c r="CA64" s="127"/>
      <c r="CB64" s="127"/>
      <c r="CC64" s="127"/>
      <c r="CD64" s="143"/>
      <c r="CE64" s="127"/>
      <c r="CF64" s="127"/>
    </row>
    <row r="65" spans="1:84" ht="17.25" customHeight="1" x14ac:dyDescent="0.25">
      <c r="A65" s="110"/>
      <c r="B65" s="144"/>
      <c r="C65" s="144"/>
      <c r="D65" s="138" t="s">
        <v>306</v>
      </c>
      <c r="E65" s="110"/>
      <c r="F65" s="138" t="s">
        <v>307</v>
      </c>
      <c r="G65" s="136"/>
      <c r="H65" s="134"/>
      <c r="I65" s="134"/>
      <c r="J65" s="135"/>
      <c r="K65" s="135"/>
      <c r="L65" s="136"/>
      <c r="M65" s="110"/>
      <c r="N65" s="110"/>
      <c r="O65" s="110"/>
      <c r="P65" s="110"/>
      <c r="Q65" s="110"/>
      <c r="R65" s="110"/>
      <c r="S65" s="110"/>
      <c r="T65" s="110"/>
      <c r="U65" s="110"/>
      <c r="V65" s="110"/>
      <c r="W65" s="110"/>
      <c r="X65" s="110"/>
      <c r="Y65" s="110"/>
      <c r="Z65" s="110"/>
      <c r="AA65" s="110"/>
      <c r="AB65" s="110"/>
      <c r="AC65" s="110"/>
      <c r="AD65" s="110"/>
      <c r="AE65" s="110"/>
      <c r="AF65" s="110"/>
      <c r="AG65" s="110"/>
      <c r="AH65" s="110"/>
      <c r="AI65" s="110"/>
      <c r="AJ65" s="110"/>
      <c r="AK65" s="110"/>
      <c r="AL65" s="110"/>
      <c r="AM65" s="110"/>
      <c r="AN65" s="110"/>
      <c r="AO65" s="110"/>
      <c r="AP65" s="110"/>
      <c r="AQ65" s="110"/>
      <c r="AR65" s="110"/>
      <c r="AS65" s="110"/>
      <c r="AT65" s="110"/>
      <c r="AU65" s="110"/>
      <c r="AV65" s="110"/>
      <c r="AW65" s="110"/>
      <c r="AX65" s="110"/>
      <c r="AY65" s="110"/>
      <c r="AZ65" s="110"/>
      <c r="BA65" s="110"/>
      <c r="BB65" s="110"/>
      <c r="BC65" s="110"/>
      <c r="BD65" s="110"/>
      <c r="BE65" s="110"/>
      <c r="BF65" s="110"/>
      <c r="BG65" s="110"/>
      <c r="BH65" s="110"/>
      <c r="BI65" s="110"/>
      <c r="BJ65" s="110"/>
      <c r="BK65" s="110"/>
      <c r="BL65" s="110"/>
      <c r="BM65" s="110"/>
      <c r="BN65" s="110"/>
      <c r="BO65" s="110"/>
      <c r="BP65" s="110"/>
      <c r="BQ65" s="110"/>
      <c r="BR65" s="110"/>
      <c r="BS65" s="110"/>
      <c r="BT65" s="110"/>
      <c r="BU65" s="110"/>
      <c r="BV65" s="110"/>
      <c r="BW65" s="110"/>
      <c r="BX65" s="110"/>
      <c r="BY65" s="110"/>
      <c r="BZ65" s="110"/>
      <c r="CA65" s="110"/>
      <c r="CB65" s="110"/>
      <c r="CC65" s="110"/>
      <c r="CD65" s="110"/>
      <c r="CE65" s="110"/>
      <c r="CF65" s="110"/>
    </row>
    <row r="66" spans="1:84" ht="15" customHeight="1" outlineLevel="1" x14ac:dyDescent="0.25">
      <c r="A66" s="110"/>
      <c r="B66" s="144"/>
      <c r="C66" s="144"/>
      <c r="D66" s="620" t="s">
        <v>211</v>
      </c>
      <c r="E66" s="621"/>
      <c r="F66" s="190" t="s">
        <v>212</v>
      </c>
      <c r="G66" s="112" t="str">
        <f>G48</f>
        <v>000' төгрөг</v>
      </c>
      <c r="H66" s="206" t="s">
        <v>308</v>
      </c>
      <c r="I66" s="114">
        <f t="shared" ref="I66:N66" si="106">I3</f>
        <v>2021</v>
      </c>
      <c r="J66" s="114">
        <f t="shared" si="106"/>
        <v>2022</v>
      </c>
      <c r="K66" s="114">
        <f t="shared" si="106"/>
        <v>2023</v>
      </c>
      <c r="L66" s="114">
        <f t="shared" si="106"/>
        <v>2024</v>
      </c>
      <c r="M66" s="114">
        <f t="shared" si="106"/>
        <v>2025</v>
      </c>
      <c r="N66" s="114">
        <f t="shared" si="106"/>
        <v>2026</v>
      </c>
      <c r="O66" s="110"/>
      <c r="P66" s="207"/>
      <c r="Q66" s="207"/>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207"/>
      <c r="BF66" s="207"/>
      <c r="BG66" s="207"/>
      <c r="BH66" s="207"/>
      <c r="BI66" s="207"/>
      <c r="BJ66" s="207"/>
      <c r="BK66" s="207"/>
      <c r="BL66" s="207"/>
      <c r="BM66" s="207"/>
      <c r="BN66" s="207"/>
      <c r="BO66" s="207"/>
      <c r="BP66" s="207"/>
      <c r="BQ66" s="207"/>
      <c r="BR66" s="207"/>
      <c r="BS66" s="207"/>
      <c r="BT66" s="207"/>
      <c r="BU66" s="207"/>
      <c r="BV66" s="207"/>
      <c r="BW66" s="207"/>
      <c r="BX66" s="207"/>
      <c r="BY66" s="110"/>
      <c r="BZ66" s="110"/>
      <c r="CA66" s="110"/>
      <c r="CB66" s="110"/>
      <c r="CC66" s="110"/>
      <c r="CD66" s="110"/>
      <c r="CE66" s="110"/>
      <c r="CF66" s="110"/>
    </row>
    <row r="67" spans="1:84" ht="15" customHeight="1" outlineLevel="1" x14ac:dyDescent="0.25">
      <c r="A67" s="208"/>
      <c r="B67" s="209"/>
      <c r="C67" s="209"/>
      <c r="D67" s="210" t="s">
        <v>309</v>
      </c>
      <c r="E67" s="210"/>
      <c r="F67" s="210" t="s">
        <v>310</v>
      </c>
      <c r="G67" s="211"/>
      <c r="H67" s="212"/>
      <c r="I67" s="213"/>
      <c r="J67" s="214"/>
      <c r="K67" s="214"/>
      <c r="L67" s="214"/>
      <c r="M67" s="214"/>
      <c r="N67" s="214"/>
      <c r="O67" s="208"/>
      <c r="P67" s="208"/>
      <c r="Q67" s="208"/>
      <c r="R67" s="208"/>
      <c r="S67" s="208"/>
      <c r="T67" s="208"/>
      <c r="U67" s="208"/>
      <c r="V67" s="208"/>
      <c r="W67" s="208"/>
      <c r="X67" s="208"/>
      <c r="Y67" s="208"/>
      <c r="Z67" s="208"/>
      <c r="AA67" s="208"/>
      <c r="AB67" s="208"/>
      <c r="AC67" s="208"/>
      <c r="AD67" s="208"/>
      <c r="AE67" s="208"/>
      <c r="AF67" s="208"/>
      <c r="AG67" s="208"/>
      <c r="AH67" s="208"/>
      <c r="AI67" s="208"/>
      <c r="AJ67" s="208"/>
      <c r="AK67" s="208"/>
      <c r="AL67" s="208"/>
      <c r="AM67" s="208"/>
      <c r="AN67" s="208"/>
      <c r="AO67" s="208"/>
      <c r="AP67" s="208"/>
      <c r="AQ67" s="208"/>
      <c r="AR67" s="208"/>
      <c r="AS67" s="208"/>
      <c r="AT67" s="208"/>
      <c r="AU67" s="208"/>
      <c r="AV67" s="208"/>
      <c r="AW67" s="208"/>
      <c r="AX67" s="208"/>
      <c r="AY67" s="208"/>
      <c r="AZ67" s="208"/>
      <c r="BA67" s="208"/>
      <c r="BB67" s="208"/>
      <c r="BC67" s="208"/>
      <c r="BD67" s="208"/>
      <c r="BE67" s="208"/>
      <c r="BF67" s="208"/>
      <c r="BG67" s="208"/>
      <c r="BH67" s="208"/>
      <c r="BI67" s="208"/>
      <c r="BJ67" s="208"/>
      <c r="BK67" s="208"/>
      <c r="BL67" s="208"/>
      <c r="BM67" s="208"/>
      <c r="BN67" s="208"/>
      <c r="BO67" s="208"/>
      <c r="BP67" s="208"/>
      <c r="BQ67" s="208"/>
      <c r="BR67" s="208"/>
      <c r="BS67" s="208"/>
      <c r="BT67" s="208"/>
      <c r="BU67" s="208"/>
      <c r="BV67" s="208"/>
      <c r="BW67" s="208"/>
      <c r="BX67" s="208"/>
      <c r="BY67" s="208"/>
      <c r="BZ67" s="208"/>
      <c r="CA67" s="208"/>
      <c r="CB67" s="208"/>
      <c r="CC67" s="208"/>
      <c r="CD67" s="208"/>
      <c r="CE67" s="208"/>
      <c r="CF67" s="208"/>
    </row>
    <row r="68" spans="1:84" ht="15" customHeight="1" outlineLevel="1" x14ac:dyDescent="0.25">
      <c r="A68" s="127"/>
      <c r="B68" s="126"/>
      <c r="C68" s="126"/>
      <c r="D68" s="62"/>
      <c r="E68" s="191" t="s">
        <v>311</v>
      </c>
      <c r="F68" s="191" t="s">
        <v>312</v>
      </c>
      <c r="G68" s="117" t="s">
        <v>313</v>
      </c>
      <c r="H68" s="215">
        <f>Investment!F30</f>
        <v>423600</v>
      </c>
      <c r="I68" s="125">
        <f>H68</f>
        <v>423600</v>
      </c>
      <c r="J68" s="125"/>
      <c r="K68" s="125"/>
      <c r="L68" s="125"/>
      <c r="M68" s="125"/>
      <c r="N68" s="125"/>
      <c r="O68" s="127"/>
      <c r="P68" s="127"/>
      <c r="Q68" s="127"/>
      <c r="R68" s="127"/>
      <c r="S68" s="127"/>
      <c r="T68" s="127"/>
      <c r="U68" s="127"/>
      <c r="V68" s="127"/>
      <c r="W68" s="127"/>
      <c r="X68" s="127"/>
      <c r="Y68" s="127"/>
      <c r="Z68" s="127"/>
      <c r="AA68" s="127"/>
      <c r="AB68" s="127"/>
      <c r="AC68" s="127"/>
      <c r="AD68" s="127"/>
      <c r="AE68" s="127"/>
      <c r="AF68" s="127"/>
      <c r="AG68" s="127"/>
      <c r="AH68" s="127"/>
      <c r="AI68" s="127"/>
      <c r="AJ68" s="127"/>
      <c r="AK68" s="127"/>
      <c r="AL68" s="127"/>
      <c r="AM68" s="127"/>
      <c r="AN68" s="127"/>
      <c r="AO68" s="127"/>
      <c r="AP68" s="127"/>
      <c r="AQ68" s="127"/>
      <c r="AR68" s="127"/>
      <c r="AS68" s="127"/>
      <c r="AT68" s="127"/>
      <c r="AU68" s="127"/>
      <c r="AV68" s="127"/>
      <c r="AW68" s="127"/>
      <c r="AX68" s="127"/>
      <c r="AY68" s="127"/>
      <c r="AZ68" s="127"/>
      <c r="BA68" s="127"/>
      <c r="BB68" s="127"/>
      <c r="BC68" s="127"/>
      <c r="BD68" s="127"/>
      <c r="BE68" s="127"/>
      <c r="BF68" s="127"/>
      <c r="BG68" s="127"/>
      <c r="BH68" s="127"/>
      <c r="BI68" s="127"/>
      <c r="BJ68" s="127"/>
      <c r="BK68" s="127"/>
      <c r="BL68" s="127"/>
      <c r="BM68" s="127"/>
      <c r="BN68" s="127"/>
      <c r="BO68" s="127"/>
      <c r="BP68" s="127"/>
      <c r="BQ68" s="127"/>
      <c r="BR68" s="127"/>
      <c r="BS68" s="127"/>
      <c r="BT68" s="127"/>
      <c r="BU68" s="127"/>
      <c r="BV68" s="127"/>
      <c r="BW68" s="127"/>
      <c r="BX68" s="127"/>
      <c r="BY68" s="127"/>
      <c r="BZ68" s="127"/>
      <c r="CA68" s="127"/>
      <c r="CB68" s="127"/>
      <c r="CC68" s="127"/>
      <c r="CD68" s="127"/>
      <c r="CE68" s="127"/>
      <c r="CF68" s="127"/>
    </row>
    <row r="69" spans="1:84" ht="15" customHeight="1" outlineLevel="1" x14ac:dyDescent="0.25">
      <c r="A69" s="127"/>
      <c r="B69" s="126"/>
      <c r="C69" s="126"/>
      <c r="D69" s="62"/>
      <c r="E69" s="62" t="s">
        <v>314</v>
      </c>
      <c r="F69" s="62" t="s">
        <v>315</v>
      </c>
      <c r="G69" s="117" t="s">
        <v>316</v>
      </c>
      <c r="H69" s="192">
        <v>50</v>
      </c>
      <c r="I69" s="164">
        <f t="shared" ref="I69:N69" si="107">+H69</f>
        <v>50</v>
      </c>
      <c r="J69" s="164">
        <f t="shared" si="107"/>
        <v>50</v>
      </c>
      <c r="K69" s="164">
        <f t="shared" si="107"/>
        <v>50</v>
      </c>
      <c r="L69" s="164">
        <f t="shared" si="107"/>
        <v>50</v>
      </c>
      <c r="M69" s="164">
        <f t="shared" si="107"/>
        <v>50</v>
      </c>
      <c r="N69" s="164">
        <f t="shared" si="107"/>
        <v>50</v>
      </c>
      <c r="O69" s="127"/>
      <c r="P69" s="127"/>
      <c r="Q69" s="127"/>
      <c r="R69" s="127"/>
      <c r="S69" s="127"/>
      <c r="T69" s="127"/>
      <c r="U69" s="127"/>
      <c r="V69" s="127"/>
      <c r="W69" s="127"/>
      <c r="X69" s="127"/>
      <c r="Y69" s="127"/>
      <c r="Z69" s="127"/>
      <c r="AA69" s="127"/>
      <c r="AB69" s="127"/>
      <c r="AC69" s="127"/>
      <c r="AD69" s="127"/>
      <c r="AE69" s="127"/>
      <c r="AF69" s="127"/>
      <c r="AG69" s="127"/>
      <c r="AH69" s="127"/>
      <c r="AI69" s="127"/>
      <c r="AJ69" s="127"/>
      <c r="AK69" s="127"/>
      <c r="AL69" s="127"/>
      <c r="AM69" s="127"/>
      <c r="AN69" s="127"/>
      <c r="AO69" s="127"/>
      <c r="AP69" s="127"/>
      <c r="AQ69" s="127"/>
      <c r="AR69" s="127"/>
      <c r="AS69" s="127"/>
      <c r="AT69" s="127"/>
      <c r="AU69" s="127"/>
      <c r="AV69" s="127"/>
      <c r="AW69" s="127"/>
      <c r="AX69" s="127"/>
      <c r="AY69" s="127"/>
      <c r="AZ69" s="127"/>
      <c r="BA69" s="127"/>
      <c r="BB69" s="127"/>
      <c r="BC69" s="127"/>
      <c r="BD69" s="127"/>
      <c r="BE69" s="127"/>
      <c r="BF69" s="127"/>
      <c r="BG69" s="127"/>
      <c r="BH69" s="127"/>
      <c r="BI69" s="127"/>
      <c r="BJ69" s="127"/>
      <c r="BK69" s="127"/>
      <c r="BL69" s="127"/>
      <c r="BM69" s="127"/>
      <c r="BN69" s="127"/>
      <c r="BO69" s="127"/>
      <c r="BP69" s="127"/>
      <c r="BQ69" s="127"/>
      <c r="BR69" s="127"/>
      <c r="BS69" s="127"/>
      <c r="BT69" s="127"/>
      <c r="BU69" s="127"/>
      <c r="BV69" s="127"/>
      <c r="BW69" s="127"/>
      <c r="BX69" s="127"/>
      <c r="BY69" s="127"/>
      <c r="BZ69" s="127"/>
      <c r="CA69" s="127"/>
      <c r="CB69" s="127"/>
      <c r="CC69" s="127"/>
      <c r="CD69" s="127"/>
      <c r="CE69" s="127"/>
      <c r="CF69" s="127"/>
    </row>
    <row r="70" spans="1:84" ht="15" customHeight="1" outlineLevel="1" x14ac:dyDescent="0.25">
      <c r="A70" s="127"/>
      <c r="B70" s="126"/>
      <c r="C70" s="126"/>
      <c r="D70" s="62"/>
      <c r="E70" s="191" t="s">
        <v>317</v>
      </c>
      <c r="F70" s="191" t="s">
        <v>318</v>
      </c>
      <c r="G70" s="117" t="s">
        <v>319</v>
      </c>
      <c r="H70" s="215">
        <v>30</v>
      </c>
      <c r="I70" s="125">
        <f t="shared" ref="I70:N70" si="108">ROUND(H70*1.1/100,2)*100</f>
        <v>33</v>
      </c>
      <c r="J70" s="125">
        <f t="shared" si="108"/>
        <v>36</v>
      </c>
      <c r="K70" s="125">
        <f t="shared" si="108"/>
        <v>40</v>
      </c>
      <c r="L70" s="125">
        <f t="shared" si="108"/>
        <v>44</v>
      </c>
      <c r="M70" s="125">
        <f t="shared" si="108"/>
        <v>48</v>
      </c>
      <c r="N70" s="125">
        <f t="shared" si="108"/>
        <v>53</v>
      </c>
      <c r="O70" s="127"/>
      <c r="P70" s="127"/>
      <c r="Q70" s="127"/>
      <c r="R70" s="127"/>
      <c r="S70" s="127"/>
      <c r="T70" s="127"/>
      <c r="U70" s="127"/>
      <c r="V70" s="127"/>
      <c r="W70" s="127"/>
      <c r="X70" s="127"/>
      <c r="Y70" s="127"/>
      <c r="Z70" s="127"/>
      <c r="AA70" s="127"/>
      <c r="AB70" s="127"/>
      <c r="AC70" s="127"/>
      <c r="AD70" s="127"/>
      <c r="AE70" s="127"/>
      <c r="AF70" s="127"/>
      <c r="AG70" s="127"/>
      <c r="AH70" s="127"/>
      <c r="AI70" s="127"/>
      <c r="AJ70" s="127"/>
      <c r="AK70" s="127"/>
      <c r="AL70" s="127"/>
      <c r="AM70" s="127"/>
      <c r="AN70" s="127"/>
      <c r="AO70" s="127"/>
      <c r="AP70" s="127"/>
      <c r="AQ70" s="127"/>
      <c r="AR70" s="127"/>
      <c r="AS70" s="127"/>
      <c r="AT70" s="127"/>
      <c r="AU70" s="127"/>
      <c r="AV70" s="127"/>
      <c r="AW70" s="127"/>
      <c r="AX70" s="127"/>
      <c r="AY70" s="127"/>
      <c r="AZ70" s="127"/>
      <c r="BA70" s="127"/>
      <c r="BB70" s="127"/>
      <c r="BC70" s="127"/>
      <c r="BD70" s="127"/>
      <c r="BE70" s="127"/>
      <c r="BF70" s="127"/>
      <c r="BG70" s="127"/>
      <c r="BH70" s="127"/>
      <c r="BI70" s="127"/>
      <c r="BJ70" s="127"/>
      <c r="BK70" s="127"/>
      <c r="BL70" s="127"/>
      <c r="BM70" s="127"/>
      <c r="BN70" s="127"/>
      <c r="BO70" s="127"/>
      <c r="BP70" s="127"/>
      <c r="BQ70" s="127"/>
      <c r="BR70" s="127"/>
      <c r="BS70" s="127"/>
      <c r="BT70" s="127"/>
      <c r="BU70" s="127"/>
      <c r="BV70" s="127"/>
      <c r="BW70" s="127"/>
      <c r="BX70" s="127"/>
      <c r="BY70" s="127"/>
      <c r="BZ70" s="127"/>
      <c r="CA70" s="127"/>
      <c r="CB70" s="127"/>
      <c r="CC70" s="127"/>
      <c r="CD70" s="127"/>
      <c r="CE70" s="127"/>
      <c r="CF70" s="127"/>
    </row>
    <row r="71" spans="1:84" ht="11.25" customHeight="1" x14ac:dyDescent="0.25">
      <c r="A71" s="127"/>
      <c r="B71" s="126"/>
      <c r="C71" s="126"/>
      <c r="D71" s="127"/>
      <c r="E71" s="126"/>
      <c r="F71" s="126"/>
      <c r="G71" s="106"/>
      <c r="H71" s="106"/>
      <c r="I71" s="106"/>
      <c r="J71" s="107"/>
      <c r="K71" s="107"/>
      <c r="L71" s="108"/>
      <c r="M71" s="127"/>
      <c r="N71" s="127"/>
      <c r="O71" s="127"/>
      <c r="P71" s="127"/>
      <c r="Q71" s="127"/>
      <c r="R71" s="127"/>
      <c r="S71" s="127"/>
      <c r="T71" s="127"/>
      <c r="U71" s="127"/>
      <c r="V71" s="127"/>
      <c r="W71" s="127"/>
      <c r="X71" s="127"/>
      <c r="Y71" s="127"/>
      <c r="Z71" s="127"/>
      <c r="AA71" s="127"/>
      <c r="AB71" s="127"/>
      <c r="AC71" s="127"/>
      <c r="AD71" s="127"/>
      <c r="AE71" s="127"/>
      <c r="AF71" s="127"/>
      <c r="AG71" s="127"/>
      <c r="AH71" s="127"/>
      <c r="AI71" s="127"/>
      <c r="AJ71" s="127"/>
      <c r="AK71" s="127"/>
      <c r="AL71" s="127"/>
      <c r="AM71" s="127"/>
      <c r="AN71" s="127"/>
      <c r="AO71" s="127"/>
      <c r="AP71" s="127"/>
      <c r="AQ71" s="127"/>
      <c r="AR71" s="127"/>
      <c r="AS71" s="127"/>
      <c r="AT71" s="127"/>
      <c r="AU71" s="127"/>
      <c r="AV71" s="127"/>
      <c r="AW71" s="127"/>
      <c r="AX71" s="127"/>
      <c r="AY71" s="127"/>
      <c r="AZ71" s="127"/>
      <c r="BA71" s="127"/>
      <c r="BB71" s="127"/>
      <c r="BC71" s="127"/>
      <c r="BD71" s="127"/>
      <c r="BE71" s="127"/>
      <c r="BF71" s="127"/>
      <c r="BG71" s="127"/>
      <c r="BH71" s="127"/>
      <c r="BI71" s="127"/>
      <c r="BJ71" s="127"/>
      <c r="BK71" s="127"/>
      <c r="BL71" s="127"/>
      <c r="BM71" s="127"/>
      <c r="BN71" s="127"/>
      <c r="BO71" s="127"/>
      <c r="BP71" s="127"/>
      <c r="BQ71" s="127"/>
      <c r="BR71" s="127"/>
      <c r="BS71" s="127"/>
      <c r="BT71" s="127"/>
      <c r="BU71" s="127"/>
      <c r="BV71" s="127"/>
      <c r="BW71" s="127"/>
      <c r="BX71" s="127"/>
      <c r="BY71" s="127"/>
      <c r="BZ71" s="127"/>
      <c r="CA71" s="127"/>
      <c r="CB71" s="127"/>
      <c r="CC71" s="127"/>
      <c r="CD71" s="127"/>
      <c r="CE71" s="127"/>
      <c r="CF71" s="127"/>
    </row>
    <row r="72" spans="1:84" ht="20.25" customHeight="1" x14ac:dyDescent="0.25">
      <c r="A72" s="110"/>
      <c r="B72" s="144"/>
      <c r="C72" s="144"/>
      <c r="D72" s="138" t="s">
        <v>320</v>
      </c>
      <c r="E72" s="110"/>
      <c r="F72" s="138" t="s">
        <v>321</v>
      </c>
      <c r="G72" s="136"/>
      <c r="H72" s="134"/>
      <c r="I72" s="134"/>
      <c r="J72" s="135"/>
      <c r="K72" s="135"/>
      <c r="L72" s="136"/>
      <c r="M72" s="110"/>
      <c r="N72" s="110"/>
      <c r="O72" s="110"/>
      <c r="P72" s="110"/>
      <c r="Q72" s="110"/>
      <c r="R72" s="110"/>
      <c r="S72" s="110"/>
      <c r="T72" s="110"/>
      <c r="U72" s="110"/>
      <c r="V72" s="110"/>
      <c r="W72" s="110"/>
      <c r="X72" s="110"/>
      <c r="Y72" s="110"/>
      <c r="Z72" s="110"/>
      <c r="AA72" s="110"/>
      <c r="AB72" s="110"/>
      <c r="AC72" s="110"/>
      <c r="AD72" s="110"/>
      <c r="AE72" s="110"/>
      <c r="AF72" s="110"/>
      <c r="AG72" s="110"/>
      <c r="AH72" s="110"/>
      <c r="AI72" s="110"/>
      <c r="AJ72" s="110"/>
      <c r="AK72" s="110"/>
      <c r="AL72" s="110"/>
      <c r="AM72" s="110"/>
      <c r="AN72" s="110"/>
      <c r="AO72" s="110"/>
      <c r="AP72" s="110"/>
      <c r="AQ72" s="110"/>
      <c r="AR72" s="110"/>
      <c r="AS72" s="110"/>
      <c r="AT72" s="110"/>
      <c r="AU72" s="110"/>
      <c r="AV72" s="110"/>
      <c r="AW72" s="110"/>
      <c r="AX72" s="110"/>
      <c r="AY72" s="110"/>
      <c r="AZ72" s="110"/>
      <c r="BA72" s="110"/>
      <c r="BB72" s="110"/>
      <c r="BC72" s="110"/>
      <c r="BD72" s="110"/>
      <c r="BE72" s="110"/>
      <c r="BF72" s="110"/>
      <c r="BG72" s="110"/>
      <c r="BH72" s="110"/>
      <c r="BI72" s="110"/>
      <c r="BJ72" s="110"/>
      <c r="BK72" s="110"/>
      <c r="BL72" s="110"/>
      <c r="BM72" s="110"/>
      <c r="BN72" s="110"/>
      <c r="BO72" s="110"/>
      <c r="BP72" s="110"/>
      <c r="BQ72" s="110"/>
      <c r="BR72" s="110"/>
      <c r="BS72" s="110"/>
      <c r="BT72" s="110"/>
      <c r="BU72" s="110"/>
      <c r="BV72" s="110"/>
      <c r="BW72" s="110"/>
      <c r="BX72" s="110"/>
      <c r="BY72" s="110"/>
      <c r="BZ72" s="110"/>
      <c r="CA72" s="110"/>
      <c r="CB72" s="110"/>
      <c r="CC72" s="110"/>
      <c r="CD72" s="110"/>
      <c r="CE72" s="110"/>
      <c r="CF72" s="110"/>
    </row>
    <row r="73" spans="1:84" ht="15" customHeight="1" outlineLevel="1" x14ac:dyDescent="0.25">
      <c r="A73" s="110"/>
      <c r="B73" s="144"/>
      <c r="C73" s="144"/>
      <c r="D73" s="620" t="s">
        <v>211</v>
      </c>
      <c r="E73" s="621"/>
      <c r="F73" s="190" t="s">
        <v>212</v>
      </c>
      <c r="G73" s="112" t="s">
        <v>213</v>
      </c>
      <c r="H73" s="112" t="str">
        <f>H66</f>
        <v>Base</v>
      </c>
      <c r="I73" s="114">
        <f t="shared" ref="I73:N73" si="109">+I3</f>
        <v>2021</v>
      </c>
      <c r="J73" s="114">
        <f t="shared" si="109"/>
        <v>2022</v>
      </c>
      <c r="K73" s="114">
        <f t="shared" si="109"/>
        <v>2023</v>
      </c>
      <c r="L73" s="114">
        <f t="shared" si="109"/>
        <v>2024</v>
      </c>
      <c r="M73" s="114">
        <f t="shared" si="109"/>
        <v>2025</v>
      </c>
      <c r="N73" s="114">
        <f t="shared" si="109"/>
        <v>2026</v>
      </c>
      <c r="O73" s="110"/>
      <c r="P73" s="104">
        <f t="shared" ref="P73:CD73" si="110">+P3</f>
        <v>44561</v>
      </c>
      <c r="Q73" s="104">
        <f t="shared" si="110"/>
        <v>44592</v>
      </c>
      <c r="R73" s="104">
        <f t="shared" si="110"/>
        <v>44620</v>
      </c>
      <c r="S73" s="104">
        <f t="shared" si="110"/>
        <v>44651</v>
      </c>
      <c r="T73" s="104">
        <f t="shared" si="110"/>
        <v>44681</v>
      </c>
      <c r="U73" s="104">
        <f t="shared" si="110"/>
        <v>44712</v>
      </c>
      <c r="V73" s="104">
        <f t="shared" si="110"/>
        <v>44742</v>
      </c>
      <c r="W73" s="104">
        <f t="shared" si="110"/>
        <v>44773</v>
      </c>
      <c r="X73" s="104">
        <f t="shared" si="110"/>
        <v>44804</v>
      </c>
      <c r="Y73" s="104">
        <f t="shared" si="110"/>
        <v>44834</v>
      </c>
      <c r="Z73" s="104">
        <f t="shared" si="110"/>
        <v>44865</v>
      </c>
      <c r="AA73" s="104">
        <f t="shared" si="110"/>
        <v>44895</v>
      </c>
      <c r="AB73" s="104">
        <f t="shared" si="110"/>
        <v>44926</v>
      </c>
      <c r="AC73" s="104">
        <f t="shared" si="110"/>
        <v>44957</v>
      </c>
      <c r="AD73" s="104">
        <f t="shared" si="110"/>
        <v>44985</v>
      </c>
      <c r="AE73" s="104">
        <f t="shared" si="110"/>
        <v>45016</v>
      </c>
      <c r="AF73" s="104">
        <f t="shared" si="110"/>
        <v>45046</v>
      </c>
      <c r="AG73" s="104">
        <f t="shared" si="110"/>
        <v>45077</v>
      </c>
      <c r="AH73" s="104">
        <f t="shared" si="110"/>
        <v>45107</v>
      </c>
      <c r="AI73" s="104">
        <f t="shared" si="110"/>
        <v>45138</v>
      </c>
      <c r="AJ73" s="104">
        <f t="shared" si="110"/>
        <v>45169</v>
      </c>
      <c r="AK73" s="104">
        <f t="shared" si="110"/>
        <v>45199</v>
      </c>
      <c r="AL73" s="104">
        <f t="shared" si="110"/>
        <v>45230</v>
      </c>
      <c r="AM73" s="104">
        <f t="shared" si="110"/>
        <v>45260</v>
      </c>
      <c r="AN73" s="104">
        <f t="shared" si="110"/>
        <v>45291</v>
      </c>
      <c r="AO73" s="104">
        <f t="shared" si="110"/>
        <v>45322</v>
      </c>
      <c r="AP73" s="104">
        <f t="shared" si="110"/>
        <v>45351</v>
      </c>
      <c r="AQ73" s="104">
        <f t="shared" si="110"/>
        <v>45382</v>
      </c>
      <c r="AR73" s="104">
        <f t="shared" si="110"/>
        <v>45412</v>
      </c>
      <c r="AS73" s="104">
        <f t="shared" si="110"/>
        <v>45443</v>
      </c>
      <c r="AT73" s="104">
        <f t="shared" si="110"/>
        <v>45473</v>
      </c>
      <c r="AU73" s="104">
        <f t="shared" si="110"/>
        <v>45504</v>
      </c>
      <c r="AV73" s="104">
        <f t="shared" si="110"/>
        <v>45535</v>
      </c>
      <c r="AW73" s="104">
        <f t="shared" si="110"/>
        <v>45565</v>
      </c>
      <c r="AX73" s="104">
        <f t="shared" si="110"/>
        <v>45596</v>
      </c>
      <c r="AY73" s="104">
        <f t="shared" si="110"/>
        <v>45626</v>
      </c>
      <c r="AZ73" s="104">
        <f t="shared" si="110"/>
        <v>45657</v>
      </c>
      <c r="BA73" s="104">
        <f t="shared" si="110"/>
        <v>45688</v>
      </c>
      <c r="BB73" s="104">
        <f t="shared" si="110"/>
        <v>45716</v>
      </c>
      <c r="BC73" s="104">
        <f t="shared" si="110"/>
        <v>45747</v>
      </c>
      <c r="BD73" s="104">
        <f t="shared" si="110"/>
        <v>45777</v>
      </c>
      <c r="BE73" s="104">
        <f t="shared" si="110"/>
        <v>45808</v>
      </c>
      <c r="BF73" s="104">
        <f t="shared" si="110"/>
        <v>45838</v>
      </c>
      <c r="BG73" s="104">
        <f t="shared" si="110"/>
        <v>45869</v>
      </c>
      <c r="BH73" s="104">
        <f t="shared" si="110"/>
        <v>45900</v>
      </c>
      <c r="BI73" s="104">
        <f t="shared" si="110"/>
        <v>45930</v>
      </c>
      <c r="BJ73" s="104">
        <f t="shared" si="110"/>
        <v>45961</v>
      </c>
      <c r="BK73" s="104">
        <f t="shared" si="110"/>
        <v>45991</v>
      </c>
      <c r="BL73" s="104">
        <f t="shared" si="110"/>
        <v>46022</v>
      </c>
      <c r="BM73" s="104">
        <f t="shared" si="110"/>
        <v>46053</v>
      </c>
      <c r="BN73" s="104">
        <f t="shared" si="110"/>
        <v>46081</v>
      </c>
      <c r="BO73" s="104">
        <f t="shared" si="110"/>
        <v>46112</v>
      </c>
      <c r="BP73" s="104">
        <f t="shared" si="110"/>
        <v>46142</v>
      </c>
      <c r="BQ73" s="104">
        <f t="shared" si="110"/>
        <v>46173</v>
      </c>
      <c r="BR73" s="104">
        <f t="shared" si="110"/>
        <v>46203</v>
      </c>
      <c r="BS73" s="104">
        <f t="shared" si="110"/>
        <v>46234</v>
      </c>
      <c r="BT73" s="104">
        <f t="shared" si="110"/>
        <v>46265</v>
      </c>
      <c r="BU73" s="104">
        <f t="shared" si="110"/>
        <v>46295</v>
      </c>
      <c r="BV73" s="104">
        <f t="shared" si="110"/>
        <v>46326</v>
      </c>
      <c r="BW73" s="104">
        <f t="shared" si="110"/>
        <v>46356</v>
      </c>
      <c r="BX73" s="104">
        <f t="shared" si="110"/>
        <v>46387</v>
      </c>
      <c r="BY73" s="104">
        <f t="shared" si="110"/>
        <v>46418</v>
      </c>
      <c r="BZ73" s="104">
        <f t="shared" si="110"/>
        <v>46446</v>
      </c>
      <c r="CA73" s="104">
        <f t="shared" si="110"/>
        <v>46477</v>
      </c>
      <c r="CB73" s="104">
        <f t="shared" si="110"/>
        <v>46507</v>
      </c>
      <c r="CC73" s="104">
        <f t="shared" si="110"/>
        <v>46538</v>
      </c>
      <c r="CD73" s="104">
        <f t="shared" si="110"/>
        <v>46568</v>
      </c>
      <c r="CE73" s="110"/>
      <c r="CF73" s="110"/>
    </row>
    <row r="74" spans="1:84" ht="15" customHeight="1" outlineLevel="1" x14ac:dyDescent="0.25">
      <c r="A74" s="127"/>
      <c r="B74" s="126"/>
      <c r="C74" s="126"/>
      <c r="D74" s="216" t="s">
        <v>322</v>
      </c>
      <c r="E74" s="62"/>
      <c r="F74" s="217" t="s">
        <v>323</v>
      </c>
      <c r="G74" s="117"/>
      <c r="H74" s="218"/>
      <c r="I74" s="117"/>
      <c r="J74" s="116"/>
      <c r="K74" s="116"/>
      <c r="L74" s="115"/>
      <c r="M74" s="196"/>
      <c r="N74" s="196"/>
      <c r="O74" s="127"/>
      <c r="P74" s="196"/>
      <c r="Q74" s="196"/>
      <c r="R74" s="196"/>
      <c r="S74" s="196"/>
      <c r="T74" s="196"/>
      <c r="U74" s="196"/>
      <c r="V74" s="196"/>
      <c r="W74" s="196"/>
      <c r="X74" s="196"/>
      <c r="Y74" s="196"/>
      <c r="Z74" s="196"/>
      <c r="AA74" s="196"/>
      <c r="AB74" s="196"/>
      <c r="AC74" s="196"/>
      <c r="AD74" s="196"/>
      <c r="AE74" s="196"/>
      <c r="AF74" s="196"/>
      <c r="AG74" s="196"/>
      <c r="AH74" s="196"/>
      <c r="AI74" s="196"/>
      <c r="AJ74" s="196"/>
      <c r="AK74" s="196"/>
      <c r="AL74" s="196"/>
      <c r="AM74" s="196"/>
      <c r="AN74" s="127"/>
      <c r="AO74" s="127"/>
      <c r="AP74" s="127"/>
      <c r="AQ74" s="127"/>
      <c r="AR74" s="127"/>
      <c r="AS74" s="127"/>
      <c r="AT74" s="127"/>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7"/>
      <c r="CE74" s="127"/>
      <c r="CF74" s="127"/>
    </row>
    <row r="75" spans="1:84" ht="15" customHeight="1" outlineLevel="2" x14ac:dyDescent="0.25">
      <c r="A75" s="108"/>
      <c r="B75" s="107"/>
      <c r="C75" s="107"/>
      <c r="D75" s="115"/>
      <c r="E75" s="191" t="s">
        <v>324</v>
      </c>
      <c r="F75" s="191" t="s">
        <v>325</v>
      </c>
      <c r="G75" s="117" t="s">
        <v>226</v>
      </c>
      <c r="H75" s="219">
        <v>0.02</v>
      </c>
      <c r="I75" s="117"/>
      <c r="J75" s="116"/>
      <c r="K75" s="116"/>
      <c r="L75" s="115"/>
      <c r="M75" s="115"/>
      <c r="N75" s="115"/>
      <c r="O75" s="108"/>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08"/>
      <c r="AO75" s="108"/>
      <c r="AP75" s="108"/>
      <c r="AQ75" s="108"/>
      <c r="AR75" s="108"/>
      <c r="AS75" s="108"/>
      <c r="AT75" s="108"/>
      <c r="AU75" s="108"/>
      <c r="AV75" s="108"/>
      <c r="AW75" s="108"/>
      <c r="AX75" s="108"/>
      <c r="AY75" s="108"/>
      <c r="AZ75" s="108"/>
      <c r="BA75" s="108"/>
      <c r="BB75" s="108"/>
      <c r="BC75" s="108"/>
      <c r="BD75" s="108"/>
      <c r="BE75" s="108"/>
      <c r="BF75" s="108"/>
      <c r="BG75" s="108"/>
      <c r="BH75" s="108"/>
      <c r="BI75" s="108"/>
      <c r="BJ75" s="108"/>
      <c r="BK75" s="108"/>
      <c r="BL75" s="108"/>
      <c r="BM75" s="108"/>
      <c r="BN75" s="108"/>
      <c r="BO75" s="108"/>
      <c r="BP75" s="108"/>
      <c r="BQ75" s="108"/>
      <c r="BR75" s="108"/>
      <c r="BS75" s="108"/>
      <c r="BT75" s="108"/>
      <c r="BU75" s="108"/>
      <c r="BV75" s="108"/>
      <c r="BW75" s="108"/>
      <c r="BX75" s="108"/>
      <c r="BY75" s="108"/>
      <c r="BZ75" s="108"/>
      <c r="CA75" s="108"/>
      <c r="CB75" s="108"/>
      <c r="CC75" s="108"/>
      <c r="CD75" s="108"/>
      <c r="CE75" s="108"/>
      <c r="CF75" s="108"/>
    </row>
    <row r="76" spans="1:84" ht="15" customHeight="1" outlineLevel="2" x14ac:dyDescent="0.25">
      <c r="A76" s="108"/>
      <c r="B76" s="107"/>
      <c r="C76" s="107"/>
      <c r="D76" s="115"/>
      <c r="E76" s="191" t="s">
        <v>326</v>
      </c>
      <c r="F76" s="191" t="s">
        <v>327</v>
      </c>
      <c r="G76" s="117" t="s">
        <v>226</v>
      </c>
      <c r="H76" s="219">
        <v>0.01</v>
      </c>
      <c r="I76" s="117"/>
      <c r="J76" s="116"/>
      <c r="K76" s="116"/>
      <c r="L76" s="115"/>
      <c r="M76" s="115"/>
      <c r="N76" s="115"/>
      <c r="O76" s="108"/>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08"/>
      <c r="AO76" s="108"/>
      <c r="AP76" s="108"/>
      <c r="AQ76" s="108"/>
      <c r="AR76" s="108"/>
      <c r="AS76" s="108"/>
      <c r="AT76" s="108"/>
      <c r="AU76" s="108"/>
      <c r="AV76" s="108"/>
      <c r="AW76" s="108"/>
      <c r="AX76" s="108"/>
      <c r="AY76" s="108"/>
      <c r="AZ76" s="108"/>
      <c r="BA76" s="108"/>
      <c r="BB76" s="108"/>
      <c r="BC76" s="108"/>
      <c r="BD76" s="108"/>
      <c r="BE76" s="108"/>
      <c r="BF76" s="108"/>
      <c r="BG76" s="108"/>
      <c r="BH76" s="108"/>
      <c r="BI76" s="108"/>
      <c r="BJ76" s="108"/>
      <c r="BK76" s="108"/>
      <c r="BL76" s="108"/>
      <c r="BM76" s="108"/>
      <c r="BN76" s="108"/>
      <c r="BO76" s="108"/>
      <c r="BP76" s="108"/>
      <c r="BQ76" s="108"/>
      <c r="BR76" s="108"/>
      <c r="BS76" s="108"/>
      <c r="BT76" s="108"/>
      <c r="BU76" s="108"/>
      <c r="BV76" s="108"/>
      <c r="BW76" s="108"/>
      <c r="BX76" s="108"/>
      <c r="BY76" s="108"/>
      <c r="BZ76" s="108"/>
      <c r="CA76" s="108"/>
      <c r="CB76" s="108"/>
      <c r="CC76" s="108"/>
      <c r="CD76" s="108"/>
      <c r="CE76" s="108"/>
      <c r="CF76" s="108"/>
    </row>
    <row r="77" spans="1:84" ht="15" customHeight="1" outlineLevel="2" x14ac:dyDescent="0.25">
      <c r="A77" s="108"/>
      <c r="B77" s="107"/>
      <c r="C77" s="107"/>
      <c r="D77" s="115"/>
      <c r="E77" s="191" t="s">
        <v>328</v>
      </c>
      <c r="F77" s="191" t="s">
        <v>329</v>
      </c>
      <c r="G77" s="117" t="s">
        <v>330</v>
      </c>
      <c r="H77" s="220">
        <v>0.04</v>
      </c>
      <c r="I77" s="125">
        <f t="shared" ref="I77:N77" si="111">SUMIF($P$1:$CD$1,I$73,$P77:$CD77)</f>
        <v>0</v>
      </c>
      <c r="J77" s="125">
        <f t="shared" si="111"/>
        <v>5022.8</v>
      </c>
      <c r="K77" s="125">
        <f t="shared" si="111"/>
        <v>17670.135000000002</v>
      </c>
      <c r="L77" s="125">
        <f t="shared" si="111"/>
        <v>25532.064000000002</v>
      </c>
      <c r="M77" s="125">
        <f t="shared" si="111"/>
        <v>30796.491999999998</v>
      </c>
      <c r="N77" s="125">
        <f t="shared" si="111"/>
        <v>36667.020000000019</v>
      </c>
      <c r="O77" s="108"/>
      <c r="P77" s="221">
        <f t="shared" ref="P77:CD77" si="112">+$H$77*$I$7*(P34+P36+P37+P38+P35)/1000</f>
        <v>0</v>
      </c>
      <c r="Q77" s="221">
        <f t="shared" si="112"/>
        <v>0</v>
      </c>
      <c r="R77" s="221">
        <f t="shared" si="112"/>
        <v>11.6</v>
      </c>
      <c r="S77" s="221">
        <f t="shared" si="112"/>
        <v>23.78</v>
      </c>
      <c r="T77" s="221">
        <f t="shared" si="112"/>
        <v>46.631999999999998</v>
      </c>
      <c r="U77" s="221">
        <f t="shared" si="112"/>
        <v>280.37200000000001</v>
      </c>
      <c r="V77" s="221">
        <f t="shared" si="112"/>
        <v>360.81799999999998</v>
      </c>
      <c r="W77" s="221">
        <f t="shared" si="112"/>
        <v>434.42</v>
      </c>
      <c r="X77" s="221">
        <f t="shared" si="112"/>
        <v>516.02599999999995</v>
      </c>
      <c r="Y77" s="221">
        <f t="shared" si="112"/>
        <v>670.48</v>
      </c>
      <c r="Z77" s="221">
        <f t="shared" si="112"/>
        <v>825.97800000000007</v>
      </c>
      <c r="AA77" s="221">
        <f t="shared" si="112"/>
        <v>885.66</v>
      </c>
      <c r="AB77" s="221">
        <f t="shared" si="112"/>
        <v>967.03399999999999</v>
      </c>
      <c r="AC77" s="221">
        <f t="shared" si="112"/>
        <v>1141.701</v>
      </c>
      <c r="AD77" s="221">
        <f t="shared" si="112"/>
        <v>1180.6769999999999</v>
      </c>
      <c r="AE77" s="221">
        <f t="shared" si="112"/>
        <v>1223.133</v>
      </c>
      <c r="AF77" s="221">
        <f t="shared" si="112"/>
        <v>1304.1880000000001</v>
      </c>
      <c r="AG77" s="221">
        <f t="shared" si="112"/>
        <v>1455.8</v>
      </c>
      <c r="AH77" s="221">
        <f t="shared" si="112"/>
        <v>1503.1279999999999</v>
      </c>
      <c r="AI77" s="221">
        <f t="shared" si="112"/>
        <v>1503.1279999999999</v>
      </c>
      <c r="AJ77" s="221">
        <f t="shared" si="112"/>
        <v>1547.2080000000001</v>
      </c>
      <c r="AK77" s="221">
        <f t="shared" si="112"/>
        <v>1595.9280000000001</v>
      </c>
      <c r="AL77" s="221">
        <f t="shared" si="112"/>
        <v>1691.6280000000002</v>
      </c>
      <c r="AM77" s="221">
        <f t="shared" si="112"/>
        <v>1736.2880000000002</v>
      </c>
      <c r="AN77" s="221">
        <f t="shared" si="112"/>
        <v>1787.3280000000002</v>
      </c>
      <c r="AO77" s="221">
        <f t="shared" si="112"/>
        <v>1787.3280000000002</v>
      </c>
      <c r="AP77" s="221">
        <f t="shared" si="112"/>
        <v>1834.8880000000001</v>
      </c>
      <c r="AQ77" s="221">
        <f t="shared" si="112"/>
        <v>1861.5680000000002</v>
      </c>
      <c r="AR77" s="221">
        <f t="shared" si="112"/>
        <v>1965.5040000000004</v>
      </c>
      <c r="AS77" s="221">
        <f t="shared" si="112"/>
        <v>2170.8240000000005</v>
      </c>
      <c r="AT77" s="221">
        <f t="shared" si="112"/>
        <v>2200.7520000000004</v>
      </c>
      <c r="AU77" s="221">
        <f t="shared" si="112"/>
        <v>2200.7520000000004</v>
      </c>
      <c r="AV77" s="221">
        <f t="shared" si="112"/>
        <v>2256.6640000000002</v>
      </c>
      <c r="AW77" s="221">
        <f t="shared" si="112"/>
        <v>2256.6640000000002</v>
      </c>
      <c r="AX77" s="221">
        <f t="shared" si="112"/>
        <v>2256.6640000000002</v>
      </c>
      <c r="AY77" s="221">
        <f t="shared" si="112"/>
        <v>2370.2280000000005</v>
      </c>
      <c r="AZ77" s="221">
        <f t="shared" si="112"/>
        <v>2370.2280000000005</v>
      </c>
      <c r="BA77" s="221">
        <f t="shared" si="112"/>
        <v>2370.2280000000005</v>
      </c>
      <c r="BB77" s="221">
        <f t="shared" si="112"/>
        <v>2370.2280000000005</v>
      </c>
      <c r="BC77" s="221">
        <f t="shared" si="112"/>
        <v>2370.2280000000005</v>
      </c>
      <c r="BD77" s="221">
        <f t="shared" si="112"/>
        <v>2370.2280000000005</v>
      </c>
      <c r="BE77" s="221">
        <f t="shared" si="112"/>
        <v>2555.1320000000005</v>
      </c>
      <c r="BF77" s="221">
        <f t="shared" si="112"/>
        <v>2680.0640000000003</v>
      </c>
      <c r="BG77" s="221">
        <f t="shared" si="112"/>
        <v>2680.0640000000003</v>
      </c>
      <c r="BH77" s="221">
        <f t="shared" si="112"/>
        <v>2680.0640000000003</v>
      </c>
      <c r="BI77" s="221">
        <f t="shared" si="112"/>
        <v>2680.0640000000003</v>
      </c>
      <c r="BJ77" s="221">
        <f t="shared" si="112"/>
        <v>2680.0640000000003</v>
      </c>
      <c r="BK77" s="221">
        <f t="shared" si="112"/>
        <v>2680.0640000000003</v>
      </c>
      <c r="BL77" s="221">
        <f t="shared" si="112"/>
        <v>2680.0640000000003</v>
      </c>
      <c r="BM77" s="221">
        <f t="shared" si="112"/>
        <v>2804.996000000001</v>
      </c>
      <c r="BN77" s="221">
        <f t="shared" si="112"/>
        <v>2804.996000000001</v>
      </c>
      <c r="BO77" s="221">
        <f t="shared" si="112"/>
        <v>2804.996000000001</v>
      </c>
      <c r="BP77" s="221">
        <f t="shared" si="112"/>
        <v>2804.996000000001</v>
      </c>
      <c r="BQ77" s="221">
        <f t="shared" si="112"/>
        <v>3032.3560000000011</v>
      </c>
      <c r="BR77" s="221">
        <f t="shared" si="112"/>
        <v>3032.3560000000011</v>
      </c>
      <c r="BS77" s="221">
        <f t="shared" si="112"/>
        <v>3105.4360000000011</v>
      </c>
      <c r="BT77" s="221">
        <f t="shared" si="112"/>
        <v>3240.5760000000009</v>
      </c>
      <c r="BU77" s="221">
        <f t="shared" si="112"/>
        <v>3240.5760000000009</v>
      </c>
      <c r="BV77" s="221">
        <f t="shared" si="112"/>
        <v>3240.5760000000009</v>
      </c>
      <c r="BW77" s="221">
        <f t="shared" si="112"/>
        <v>3240.5760000000009</v>
      </c>
      <c r="BX77" s="221">
        <f t="shared" si="112"/>
        <v>3314.5840000000007</v>
      </c>
      <c r="BY77" s="221">
        <f t="shared" si="112"/>
        <v>3314.5840000000007</v>
      </c>
      <c r="BZ77" s="221">
        <f t="shared" si="112"/>
        <v>3314.5840000000007</v>
      </c>
      <c r="CA77" s="221">
        <f t="shared" si="112"/>
        <v>3314.5840000000007</v>
      </c>
      <c r="CB77" s="221">
        <f t="shared" si="112"/>
        <v>3314.5840000000007</v>
      </c>
      <c r="CC77" s="221">
        <f t="shared" si="112"/>
        <v>3314.5840000000007</v>
      </c>
      <c r="CD77" s="221">
        <f t="shared" si="112"/>
        <v>3314.5840000000007</v>
      </c>
      <c r="CE77" s="108"/>
      <c r="CF77" s="108"/>
    </row>
    <row r="78" spans="1:84" ht="15" customHeight="1" outlineLevel="2" x14ac:dyDescent="0.25">
      <c r="A78" s="108"/>
      <c r="B78" s="107"/>
      <c r="C78" s="107"/>
      <c r="D78" s="115"/>
      <c r="E78" s="191" t="s">
        <v>331</v>
      </c>
      <c r="F78" s="191" t="s">
        <v>332</v>
      </c>
      <c r="G78" s="117" t="s">
        <v>333</v>
      </c>
      <c r="H78" s="220">
        <v>0.18</v>
      </c>
      <c r="I78" s="125">
        <f t="shared" ref="I78:N78" si="113">SUMIF($P$1:$CD$1,I$73,$P78:$CD78)</f>
        <v>0</v>
      </c>
      <c r="J78" s="125">
        <f t="shared" si="113"/>
        <v>565.06499999999994</v>
      </c>
      <c r="K78" s="125">
        <f t="shared" si="113"/>
        <v>1987.8901874999999</v>
      </c>
      <c r="L78" s="125">
        <f t="shared" si="113"/>
        <v>2872.3571999999995</v>
      </c>
      <c r="M78" s="125">
        <f t="shared" si="113"/>
        <v>3464.6053500000003</v>
      </c>
      <c r="N78" s="125">
        <f t="shared" si="113"/>
        <v>4125.0397500000008</v>
      </c>
      <c r="O78" s="108"/>
      <c r="P78" s="222">
        <f t="shared" ref="P78:CD78" si="114">$H$78/1000*$I$7*(P34+P36+P37+P38+P35)*25/1000</f>
        <v>0</v>
      </c>
      <c r="Q78" s="222">
        <f t="shared" si="114"/>
        <v>0</v>
      </c>
      <c r="R78" s="223">
        <f t="shared" si="114"/>
        <v>1.3049999999999997</v>
      </c>
      <c r="S78" s="222">
        <f t="shared" si="114"/>
        <v>2.6752499999999997</v>
      </c>
      <c r="T78" s="222">
        <f t="shared" si="114"/>
        <v>5.2460999999999993</v>
      </c>
      <c r="U78" s="222">
        <f t="shared" si="114"/>
        <v>31.541849999999997</v>
      </c>
      <c r="V78" s="222">
        <f t="shared" si="114"/>
        <v>40.592024999999992</v>
      </c>
      <c r="W78" s="222">
        <f t="shared" si="114"/>
        <v>48.872249999999994</v>
      </c>
      <c r="X78" s="222">
        <f t="shared" si="114"/>
        <v>58.052924999999995</v>
      </c>
      <c r="Y78" s="222">
        <f t="shared" si="114"/>
        <v>75.428999999999988</v>
      </c>
      <c r="Z78" s="222">
        <f t="shared" si="114"/>
        <v>92.922524999999993</v>
      </c>
      <c r="AA78" s="222">
        <f t="shared" si="114"/>
        <v>99.636749999999992</v>
      </c>
      <c r="AB78" s="222">
        <f t="shared" si="114"/>
        <v>108.79132499999999</v>
      </c>
      <c r="AC78" s="222">
        <f t="shared" si="114"/>
        <v>128.44136249999997</v>
      </c>
      <c r="AD78" s="222">
        <f t="shared" si="114"/>
        <v>132.82616249999998</v>
      </c>
      <c r="AE78" s="222">
        <f t="shared" si="114"/>
        <v>137.60246249999997</v>
      </c>
      <c r="AF78" s="222">
        <f t="shared" si="114"/>
        <v>146.72114999999997</v>
      </c>
      <c r="AG78" s="222">
        <f t="shared" si="114"/>
        <v>163.77749999999997</v>
      </c>
      <c r="AH78" s="222">
        <f t="shared" si="114"/>
        <v>169.10189999999997</v>
      </c>
      <c r="AI78" s="222">
        <f t="shared" si="114"/>
        <v>169.10189999999997</v>
      </c>
      <c r="AJ78" s="222">
        <f t="shared" si="114"/>
        <v>174.06089999999998</v>
      </c>
      <c r="AK78" s="222">
        <f t="shared" si="114"/>
        <v>179.54189999999997</v>
      </c>
      <c r="AL78" s="222">
        <f t="shared" si="114"/>
        <v>190.30814999999998</v>
      </c>
      <c r="AM78" s="222">
        <f t="shared" si="114"/>
        <v>195.33240000000001</v>
      </c>
      <c r="AN78" s="222">
        <f t="shared" si="114"/>
        <v>201.0744</v>
      </c>
      <c r="AO78" s="222">
        <f t="shared" si="114"/>
        <v>201.0744</v>
      </c>
      <c r="AP78" s="222">
        <f t="shared" si="114"/>
        <v>206.42489999999995</v>
      </c>
      <c r="AQ78" s="222">
        <f t="shared" si="114"/>
        <v>209.42639999999997</v>
      </c>
      <c r="AR78" s="222">
        <f t="shared" si="114"/>
        <v>221.11920000000001</v>
      </c>
      <c r="AS78" s="222">
        <f t="shared" si="114"/>
        <v>244.21770000000001</v>
      </c>
      <c r="AT78" s="222">
        <f t="shared" si="114"/>
        <v>247.58459999999999</v>
      </c>
      <c r="AU78" s="222">
        <f t="shared" si="114"/>
        <v>247.58459999999999</v>
      </c>
      <c r="AV78" s="222">
        <f t="shared" si="114"/>
        <v>253.87469999999996</v>
      </c>
      <c r="AW78" s="222">
        <f t="shared" si="114"/>
        <v>253.87469999999996</v>
      </c>
      <c r="AX78" s="222">
        <f t="shared" si="114"/>
        <v>253.87469999999996</v>
      </c>
      <c r="AY78" s="222">
        <f t="shared" si="114"/>
        <v>266.65065000000004</v>
      </c>
      <c r="AZ78" s="222">
        <f t="shared" si="114"/>
        <v>266.65065000000004</v>
      </c>
      <c r="BA78" s="222">
        <f t="shared" si="114"/>
        <v>266.65065000000004</v>
      </c>
      <c r="BB78" s="222">
        <f t="shared" si="114"/>
        <v>266.65065000000004</v>
      </c>
      <c r="BC78" s="222">
        <f t="shared" si="114"/>
        <v>266.65065000000004</v>
      </c>
      <c r="BD78" s="222">
        <f t="shared" si="114"/>
        <v>266.65065000000004</v>
      </c>
      <c r="BE78" s="222">
        <f t="shared" si="114"/>
        <v>287.45234999999997</v>
      </c>
      <c r="BF78" s="222">
        <f t="shared" si="114"/>
        <v>301.50720000000001</v>
      </c>
      <c r="BG78" s="222">
        <f t="shared" si="114"/>
        <v>301.50720000000001</v>
      </c>
      <c r="BH78" s="222">
        <f t="shared" si="114"/>
        <v>301.50720000000001</v>
      </c>
      <c r="BI78" s="222">
        <f t="shared" si="114"/>
        <v>301.50720000000001</v>
      </c>
      <c r="BJ78" s="222">
        <f t="shared" si="114"/>
        <v>301.50720000000001</v>
      </c>
      <c r="BK78" s="222">
        <f t="shared" si="114"/>
        <v>301.50720000000001</v>
      </c>
      <c r="BL78" s="222">
        <f t="shared" si="114"/>
        <v>301.50720000000001</v>
      </c>
      <c r="BM78" s="222">
        <f t="shared" si="114"/>
        <v>315.56205000000006</v>
      </c>
      <c r="BN78" s="222">
        <f t="shared" si="114"/>
        <v>315.56205000000006</v>
      </c>
      <c r="BO78" s="222">
        <f t="shared" si="114"/>
        <v>315.56205000000006</v>
      </c>
      <c r="BP78" s="222">
        <f t="shared" si="114"/>
        <v>315.56205000000006</v>
      </c>
      <c r="BQ78" s="222">
        <f t="shared" si="114"/>
        <v>341.14005000000003</v>
      </c>
      <c r="BR78" s="222">
        <f t="shared" si="114"/>
        <v>341.14005000000003</v>
      </c>
      <c r="BS78" s="222">
        <f t="shared" si="114"/>
        <v>349.36155000000002</v>
      </c>
      <c r="BT78" s="222">
        <f t="shared" si="114"/>
        <v>364.56479999999999</v>
      </c>
      <c r="BU78" s="222">
        <f t="shared" si="114"/>
        <v>364.56479999999999</v>
      </c>
      <c r="BV78" s="222">
        <f t="shared" si="114"/>
        <v>364.56479999999999</v>
      </c>
      <c r="BW78" s="222">
        <f t="shared" si="114"/>
        <v>364.56479999999999</v>
      </c>
      <c r="BX78" s="222">
        <f t="shared" si="114"/>
        <v>372.89070000000004</v>
      </c>
      <c r="BY78" s="222">
        <f t="shared" si="114"/>
        <v>372.89070000000004</v>
      </c>
      <c r="BZ78" s="222">
        <f t="shared" si="114"/>
        <v>372.89070000000004</v>
      </c>
      <c r="CA78" s="222">
        <f t="shared" si="114"/>
        <v>372.89070000000004</v>
      </c>
      <c r="CB78" s="222">
        <f t="shared" si="114"/>
        <v>372.89070000000004</v>
      </c>
      <c r="CC78" s="222">
        <f t="shared" si="114"/>
        <v>372.89070000000004</v>
      </c>
      <c r="CD78" s="222">
        <f t="shared" si="114"/>
        <v>372.89070000000004</v>
      </c>
      <c r="CE78" s="108"/>
      <c r="CF78" s="108"/>
    </row>
    <row r="79" spans="1:84" ht="15" customHeight="1" outlineLevel="2" x14ac:dyDescent="0.25">
      <c r="A79" s="108"/>
      <c r="B79" s="107"/>
      <c r="C79" s="107"/>
      <c r="D79" s="115"/>
      <c r="E79" s="191"/>
      <c r="F79" s="191"/>
      <c r="G79" s="117"/>
      <c r="H79" s="219"/>
      <c r="I79" s="117"/>
      <c r="J79" s="116"/>
      <c r="K79" s="116"/>
      <c r="L79" s="115"/>
      <c r="M79" s="115"/>
      <c r="N79" s="115"/>
      <c r="O79" s="108"/>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08"/>
      <c r="AO79" s="108"/>
      <c r="AP79" s="108"/>
      <c r="AQ79" s="108"/>
      <c r="AR79" s="108"/>
      <c r="AS79" s="108"/>
      <c r="AT79" s="108"/>
      <c r="AU79" s="108"/>
      <c r="AV79" s="108"/>
      <c r="AW79" s="108"/>
      <c r="AX79" s="108"/>
      <c r="AY79" s="108"/>
      <c r="AZ79" s="108"/>
      <c r="BA79" s="108"/>
      <c r="BB79" s="108"/>
      <c r="BC79" s="108"/>
      <c r="BD79" s="108"/>
      <c r="BE79" s="108"/>
      <c r="BF79" s="108"/>
      <c r="BG79" s="108"/>
      <c r="BH79" s="108"/>
      <c r="BI79" s="108"/>
      <c r="BJ79" s="108"/>
      <c r="BK79" s="108"/>
      <c r="BL79" s="108"/>
      <c r="BM79" s="108"/>
      <c r="BN79" s="108"/>
      <c r="BO79" s="108"/>
      <c r="BP79" s="108"/>
      <c r="BQ79" s="108"/>
      <c r="BR79" s="108"/>
      <c r="BS79" s="108"/>
      <c r="BT79" s="108"/>
      <c r="BU79" s="108"/>
      <c r="BV79" s="108"/>
      <c r="BW79" s="108"/>
      <c r="BX79" s="108"/>
      <c r="BY79" s="108"/>
      <c r="BZ79" s="108"/>
      <c r="CA79" s="108"/>
      <c r="CB79" s="108"/>
      <c r="CC79" s="108"/>
      <c r="CD79" s="108"/>
      <c r="CE79" s="108"/>
      <c r="CF79" s="108"/>
    </row>
    <row r="80" spans="1:84" ht="15" customHeight="1" outlineLevel="2" x14ac:dyDescent="0.25">
      <c r="A80" s="108"/>
      <c r="B80" s="107"/>
      <c r="C80" s="107"/>
      <c r="D80" s="115"/>
      <c r="E80" s="191" t="s">
        <v>334</v>
      </c>
      <c r="F80" s="191" t="s">
        <v>335</v>
      </c>
      <c r="G80" s="117" t="s">
        <v>226</v>
      </c>
      <c r="H80" s="219">
        <v>0.02</v>
      </c>
      <c r="I80" s="117"/>
      <c r="J80" s="116"/>
      <c r="K80" s="116"/>
      <c r="L80" s="115"/>
      <c r="M80" s="115"/>
      <c r="N80" s="115"/>
      <c r="O80" s="108"/>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08"/>
      <c r="AO80" s="108"/>
      <c r="AP80" s="108"/>
      <c r="AQ80" s="108"/>
      <c r="AR80" s="108"/>
      <c r="AS80" s="108"/>
      <c r="AT80" s="108"/>
      <c r="AU80" s="108"/>
      <c r="AV80" s="108"/>
      <c r="AW80" s="108"/>
      <c r="AX80" s="108"/>
      <c r="AY80" s="108"/>
      <c r="AZ80" s="108"/>
      <c r="BA80" s="108"/>
      <c r="BB80" s="108"/>
      <c r="BC80" s="108"/>
      <c r="BD80" s="108"/>
      <c r="BE80" s="108"/>
      <c r="BF80" s="108"/>
      <c r="BG80" s="108"/>
      <c r="BH80" s="108"/>
      <c r="BI80" s="108"/>
      <c r="BJ80" s="108"/>
      <c r="BK80" s="108"/>
      <c r="BL80" s="108"/>
      <c r="BM80" s="108"/>
      <c r="BN80" s="108"/>
      <c r="BO80" s="108"/>
      <c r="BP80" s="108"/>
      <c r="BQ80" s="108"/>
      <c r="BR80" s="108"/>
      <c r="BS80" s="108"/>
      <c r="BT80" s="108"/>
      <c r="BU80" s="108"/>
      <c r="BV80" s="108"/>
      <c r="BW80" s="108"/>
      <c r="BX80" s="108"/>
      <c r="BY80" s="108"/>
      <c r="BZ80" s="108"/>
      <c r="CA80" s="108"/>
      <c r="CB80" s="108"/>
      <c r="CC80" s="108"/>
      <c r="CD80" s="108"/>
      <c r="CE80" s="108"/>
      <c r="CF80" s="108"/>
    </row>
    <row r="81" spans="1:84" ht="15" customHeight="1" outlineLevel="2" x14ac:dyDescent="0.25">
      <c r="A81" s="108"/>
      <c r="B81" s="107"/>
      <c r="C81" s="107"/>
      <c r="D81" s="115"/>
      <c r="E81" s="191" t="s">
        <v>336</v>
      </c>
      <c r="F81" s="191" t="s">
        <v>337</v>
      </c>
      <c r="G81" s="117" t="s">
        <v>226</v>
      </c>
      <c r="H81" s="219">
        <v>0.01</v>
      </c>
      <c r="I81" s="140">
        <v>0.1</v>
      </c>
      <c r="J81" s="140">
        <v>0.05</v>
      </c>
      <c r="K81" s="140">
        <v>0.01</v>
      </c>
      <c r="L81" s="140">
        <v>0.01</v>
      </c>
      <c r="M81" s="140">
        <v>0.01</v>
      </c>
      <c r="N81" s="140">
        <v>0.01</v>
      </c>
      <c r="O81" s="108"/>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08"/>
      <c r="AO81" s="108"/>
      <c r="AP81" s="108"/>
      <c r="AQ81" s="108"/>
      <c r="AR81" s="108"/>
      <c r="AS81" s="108"/>
      <c r="AT81" s="108"/>
      <c r="AU81" s="108"/>
      <c r="AV81" s="108"/>
      <c r="AW81" s="108"/>
      <c r="AX81" s="108"/>
      <c r="AY81" s="108"/>
      <c r="AZ81" s="108"/>
      <c r="BA81" s="108"/>
      <c r="BB81" s="108"/>
      <c r="BC81" s="108"/>
      <c r="BD81" s="108"/>
      <c r="BE81" s="108"/>
      <c r="BF81" s="108"/>
      <c r="BG81" s="108"/>
      <c r="BH81" s="108"/>
      <c r="BI81" s="108"/>
      <c r="BJ81" s="108"/>
      <c r="BK81" s="108"/>
      <c r="BL81" s="108"/>
      <c r="BM81" s="108"/>
      <c r="BN81" s="108"/>
      <c r="BO81" s="108"/>
      <c r="BP81" s="108"/>
      <c r="BQ81" s="108"/>
      <c r="BR81" s="108"/>
      <c r="BS81" s="108"/>
      <c r="BT81" s="108"/>
      <c r="BU81" s="108"/>
      <c r="BV81" s="108"/>
      <c r="BW81" s="108"/>
      <c r="BX81" s="108"/>
      <c r="BY81" s="108"/>
      <c r="BZ81" s="108"/>
      <c r="CA81" s="108"/>
      <c r="CB81" s="108"/>
      <c r="CC81" s="108"/>
      <c r="CD81" s="108"/>
      <c r="CE81" s="108"/>
      <c r="CF81" s="108"/>
    </row>
    <row r="82" spans="1:84" ht="15" customHeight="1" outlineLevel="2" x14ac:dyDescent="0.25">
      <c r="A82" s="108"/>
      <c r="B82" s="107"/>
      <c r="C82" s="107"/>
      <c r="D82" s="115"/>
      <c r="E82" s="191" t="s">
        <v>338</v>
      </c>
      <c r="F82" s="191" t="s">
        <v>339</v>
      </c>
      <c r="G82" s="117" t="s">
        <v>226</v>
      </c>
      <c r="H82" s="219">
        <v>0.01</v>
      </c>
      <c r="I82" s="117"/>
      <c r="J82" s="116"/>
      <c r="K82" s="116"/>
      <c r="L82" s="115"/>
      <c r="M82" s="115"/>
      <c r="N82" s="115"/>
      <c r="O82" s="108"/>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08"/>
      <c r="AO82" s="108"/>
      <c r="AP82" s="108"/>
      <c r="AQ82" s="108"/>
      <c r="AR82" s="108"/>
      <c r="AS82" s="108"/>
      <c r="AT82" s="108"/>
      <c r="AU82" s="108"/>
      <c r="AV82" s="108"/>
      <c r="AW82" s="108"/>
      <c r="AX82" s="108"/>
      <c r="AY82" s="108"/>
      <c r="AZ82" s="108"/>
      <c r="BA82" s="108"/>
      <c r="BB82" s="108"/>
      <c r="BC82" s="108"/>
      <c r="BD82" s="108"/>
      <c r="BE82" s="108"/>
      <c r="BF82" s="108"/>
      <c r="BG82" s="108"/>
      <c r="BH82" s="108"/>
      <c r="BI82" s="108"/>
      <c r="BJ82" s="108"/>
      <c r="BK82" s="108"/>
      <c r="BL82" s="108"/>
      <c r="BM82" s="108"/>
      <c r="BN82" s="108"/>
      <c r="BO82" s="108"/>
      <c r="BP82" s="108"/>
      <c r="BQ82" s="108"/>
      <c r="BR82" s="108"/>
      <c r="BS82" s="108"/>
      <c r="BT82" s="108"/>
      <c r="BU82" s="108"/>
      <c r="BV82" s="108"/>
      <c r="BW82" s="108"/>
      <c r="BX82" s="108"/>
      <c r="BY82" s="108"/>
      <c r="BZ82" s="108"/>
      <c r="CA82" s="108"/>
      <c r="CB82" s="108"/>
      <c r="CC82" s="108"/>
      <c r="CD82" s="108"/>
      <c r="CE82" s="108"/>
      <c r="CF82" s="108"/>
    </row>
    <row r="83" spans="1:84" ht="15" customHeight="1" outlineLevel="2" x14ac:dyDescent="0.25">
      <c r="A83" s="108"/>
      <c r="B83" s="107"/>
      <c r="C83" s="107"/>
      <c r="D83" s="115"/>
      <c r="E83" s="191" t="s">
        <v>340</v>
      </c>
      <c r="F83" s="191" t="s">
        <v>341</v>
      </c>
      <c r="G83" s="117" t="s">
        <v>226</v>
      </c>
      <c r="H83" s="219">
        <v>0.1</v>
      </c>
      <c r="I83" s="117"/>
      <c r="J83" s="116"/>
      <c r="K83" s="116"/>
      <c r="L83" s="115"/>
      <c r="M83" s="115"/>
      <c r="N83" s="115"/>
      <c r="O83" s="108"/>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08"/>
      <c r="AO83" s="108"/>
      <c r="AP83" s="108"/>
      <c r="AQ83" s="108"/>
      <c r="AR83" s="108"/>
      <c r="AS83" s="108"/>
      <c r="AT83" s="108"/>
      <c r="AU83" s="108"/>
      <c r="AV83" s="108"/>
      <c r="AW83" s="108"/>
      <c r="AX83" s="108"/>
      <c r="AY83" s="108"/>
      <c r="AZ83" s="108"/>
      <c r="BA83" s="108"/>
      <c r="BB83" s="108"/>
      <c r="BC83" s="108"/>
      <c r="BD83" s="108"/>
      <c r="BE83" s="108"/>
      <c r="BF83" s="108"/>
      <c r="BG83" s="108"/>
      <c r="BH83" s="108"/>
      <c r="BI83" s="108"/>
      <c r="BJ83" s="108"/>
      <c r="BK83" s="108"/>
      <c r="BL83" s="108"/>
      <c r="BM83" s="108"/>
      <c r="BN83" s="108"/>
      <c r="BO83" s="108"/>
      <c r="BP83" s="108"/>
      <c r="BQ83" s="108"/>
      <c r="BR83" s="108"/>
      <c r="BS83" s="108"/>
      <c r="BT83" s="108"/>
      <c r="BU83" s="108"/>
      <c r="BV83" s="108"/>
      <c r="BW83" s="108"/>
      <c r="BX83" s="108"/>
      <c r="BY83" s="108"/>
      <c r="BZ83" s="108"/>
      <c r="CA83" s="108"/>
      <c r="CB83" s="108"/>
      <c r="CC83" s="108"/>
      <c r="CD83" s="108"/>
      <c r="CE83" s="108"/>
      <c r="CF83" s="108"/>
    </row>
    <row r="84" spans="1:84" ht="15" customHeight="1" outlineLevel="2" x14ac:dyDescent="0.25">
      <c r="A84" s="108"/>
      <c r="B84" s="107"/>
      <c r="C84" s="107"/>
      <c r="D84" s="115"/>
      <c r="E84" s="191" t="s">
        <v>317</v>
      </c>
      <c r="F84" s="191" t="s">
        <v>342</v>
      </c>
      <c r="G84" s="117" t="s">
        <v>319</v>
      </c>
      <c r="H84" s="224">
        <v>1500</v>
      </c>
      <c r="I84" s="149">
        <f t="shared" ref="I84:N84" si="115">I70*I69</f>
        <v>1650</v>
      </c>
      <c r="J84" s="149">
        <f t="shared" si="115"/>
        <v>1800</v>
      </c>
      <c r="K84" s="149">
        <f t="shared" si="115"/>
        <v>2000</v>
      </c>
      <c r="L84" s="149">
        <f t="shared" si="115"/>
        <v>2200</v>
      </c>
      <c r="M84" s="149">
        <f t="shared" si="115"/>
        <v>2400</v>
      </c>
      <c r="N84" s="149">
        <f t="shared" si="115"/>
        <v>2650</v>
      </c>
      <c r="O84" s="108"/>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08"/>
      <c r="AO84" s="108"/>
      <c r="AP84" s="108"/>
      <c r="AQ84" s="108"/>
      <c r="AR84" s="108"/>
      <c r="AS84" s="108"/>
      <c r="AT84" s="108"/>
      <c r="AU84" s="108"/>
      <c r="AV84" s="108"/>
      <c r="AW84" s="108"/>
      <c r="AX84" s="108"/>
      <c r="AY84" s="108"/>
      <c r="AZ84" s="108"/>
      <c r="BA84" s="108"/>
      <c r="BB84" s="108"/>
      <c r="BC84" s="108"/>
      <c r="BD84" s="108"/>
      <c r="BE84" s="108"/>
      <c r="BF84" s="108"/>
      <c r="BG84" s="108"/>
      <c r="BH84" s="108"/>
      <c r="BI84" s="108"/>
      <c r="BJ84" s="108"/>
      <c r="BK84" s="108"/>
      <c r="BL84" s="108"/>
      <c r="BM84" s="108"/>
      <c r="BN84" s="108"/>
      <c r="BO84" s="108"/>
      <c r="BP84" s="108"/>
      <c r="BQ84" s="108"/>
      <c r="BR84" s="108"/>
      <c r="BS84" s="108"/>
      <c r="BT84" s="108"/>
      <c r="BU84" s="108"/>
      <c r="BV84" s="108"/>
      <c r="BW84" s="108"/>
      <c r="BX84" s="108"/>
      <c r="BY84" s="108"/>
      <c r="BZ84" s="108"/>
      <c r="CA84" s="108"/>
      <c r="CB84" s="108"/>
      <c r="CC84" s="108"/>
      <c r="CD84" s="108"/>
      <c r="CE84" s="108"/>
      <c r="CF84" s="108"/>
    </row>
    <row r="85" spans="1:84" ht="15" customHeight="1" outlineLevel="2" x14ac:dyDescent="0.25">
      <c r="A85" s="108"/>
      <c r="B85" s="107"/>
      <c r="C85" s="107"/>
      <c r="D85" s="115"/>
      <c r="E85" s="191" t="s">
        <v>343</v>
      </c>
      <c r="F85" s="191" t="s">
        <v>344</v>
      </c>
      <c r="G85" s="117" t="s">
        <v>345</v>
      </c>
      <c r="H85" s="224">
        <f>H69</f>
        <v>50</v>
      </c>
      <c r="I85" s="149">
        <f t="shared" ref="I85:N85" si="116">H85</f>
        <v>50</v>
      </c>
      <c r="J85" s="149">
        <f t="shared" si="116"/>
        <v>50</v>
      </c>
      <c r="K85" s="149">
        <f t="shared" si="116"/>
        <v>50</v>
      </c>
      <c r="L85" s="149">
        <f t="shared" si="116"/>
        <v>50</v>
      </c>
      <c r="M85" s="149">
        <f t="shared" si="116"/>
        <v>50</v>
      </c>
      <c r="N85" s="149">
        <f t="shared" si="116"/>
        <v>50</v>
      </c>
      <c r="O85" s="108"/>
      <c r="P85" s="120"/>
      <c r="Q85" s="120"/>
      <c r="R85" s="120"/>
      <c r="S85" s="120"/>
      <c r="T85" s="120"/>
      <c r="U85" s="120"/>
      <c r="V85" s="120"/>
      <c r="W85" s="120"/>
      <c r="X85" s="120"/>
      <c r="Y85" s="120"/>
      <c r="Z85" s="120"/>
      <c r="AA85" s="120"/>
      <c r="AB85" s="120"/>
      <c r="AC85" s="120"/>
      <c r="AD85" s="120"/>
      <c r="AE85" s="120"/>
      <c r="AF85" s="120"/>
      <c r="AG85" s="120"/>
      <c r="AH85" s="120"/>
      <c r="AI85" s="120"/>
      <c r="AJ85" s="120"/>
      <c r="AK85" s="120"/>
      <c r="AL85" s="120"/>
      <c r="AM85" s="120"/>
      <c r="AN85" s="108"/>
      <c r="AO85" s="108"/>
      <c r="AP85" s="108"/>
      <c r="AQ85" s="108"/>
      <c r="AR85" s="108"/>
      <c r="AS85" s="108"/>
      <c r="AT85" s="108"/>
      <c r="AU85" s="108"/>
      <c r="AV85" s="108"/>
      <c r="AW85" s="108"/>
      <c r="AX85" s="108"/>
      <c r="AY85" s="108"/>
      <c r="AZ85" s="108"/>
      <c r="BA85" s="108"/>
      <c r="BB85" s="108"/>
      <c r="BC85" s="108"/>
      <c r="BD85" s="108"/>
      <c r="BE85" s="108"/>
      <c r="BF85" s="108"/>
      <c r="BG85" s="108"/>
      <c r="BH85" s="108"/>
      <c r="BI85" s="108"/>
      <c r="BJ85" s="108"/>
      <c r="BK85" s="108"/>
      <c r="BL85" s="108"/>
      <c r="BM85" s="108"/>
      <c r="BN85" s="108"/>
      <c r="BO85" s="108"/>
      <c r="BP85" s="108"/>
      <c r="BQ85" s="108"/>
      <c r="BR85" s="108"/>
      <c r="BS85" s="108"/>
      <c r="BT85" s="108"/>
      <c r="BU85" s="108"/>
      <c r="BV85" s="108"/>
      <c r="BW85" s="108"/>
      <c r="BX85" s="108"/>
      <c r="BY85" s="108"/>
      <c r="BZ85" s="108"/>
      <c r="CA85" s="108"/>
      <c r="CB85" s="108"/>
      <c r="CC85" s="108"/>
      <c r="CD85" s="108"/>
      <c r="CE85" s="108"/>
      <c r="CF85" s="108"/>
    </row>
    <row r="86" spans="1:84" ht="15" customHeight="1" x14ac:dyDescent="0.25">
      <c r="A86" s="225"/>
      <c r="B86" s="226"/>
      <c r="C86" s="226"/>
      <c r="D86" s="225"/>
      <c r="E86" s="226"/>
      <c r="F86" s="226"/>
      <c r="G86" s="227"/>
      <c r="H86" s="227"/>
      <c r="I86" s="227"/>
      <c r="J86" s="228"/>
      <c r="K86" s="228"/>
      <c r="L86" s="229"/>
      <c r="M86" s="225"/>
      <c r="N86" s="225"/>
      <c r="O86" s="225"/>
      <c r="P86" s="225"/>
      <c r="Q86" s="225"/>
      <c r="R86" s="225"/>
      <c r="S86" s="225"/>
      <c r="T86" s="225"/>
      <c r="U86" s="225"/>
      <c r="V86" s="225"/>
      <c r="W86" s="225"/>
      <c r="X86" s="225"/>
      <c r="Y86" s="225"/>
      <c r="Z86" s="225"/>
      <c r="AA86" s="225"/>
      <c r="AB86" s="225"/>
      <c r="AC86" s="225"/>
      <c r="AD86" s="225"/>
      <c r="AE86" s="225"/>
      <c r="AF86" s="225"/>
      <c r="AG86" s="225"/>
      <c r="AH86" s="225"/>
      <c r="AI86" s="225"/>
      <c r="AJ86" s="225"/>
      <c r="AK86" s="225"/>
      <c r="AL86" s="225"/>
      <c r="AM86" s="225"/>
      <c r="AN86" s="225"/>
      <c r="AO86" s="225"/>
      <c r="AP86" s="225"/>
      <c r="AQ86" s="225"/>
      <c r="AR86" s="225"/>
      <c r="AS86" s="225"/>
      <c r="AT86" s="225"/>
      <c r="AU86" s="225"/>
      <c r="AV86" s="225"/>
      <c r="AW86" s="225"/>
      <c r="AX86" s="225"/>
      <c r="AY86" s="225"/>
      <c r="AZ86" s="225"/>
      <c r="BA86" s="225"/>
      <c r="BB86" s="225"/>
      <c r="BC86" s="225"/>
      <c r="BD86" s="225"/>
      <c r="BE86" s="225"/>
      <c r="BF86" s="225"/>
      <c r="BG86" s="225"/>
      <c r="BH86" s="225"/>
      <c r="BI86" s="225"/>
      <c r="BJ86" s="225"/>
      <c r="BK86" s="225"/>
      <c r="BL86" s="225"/>
      <c r="BM86" s="225"/>
      <c r="BN86" s="225"/>
      <c r="BO86" s="225"/>
      <c r="BP86" s="225"/>
      <c r="BQ86" s="225"/>
      <c r="BR86" s="225"/>
      <c r="BS86" s="225"/>
      <c r="BT86" s="225"/>
      <c r="BU86" s="225"/>
      <c r="BV86" s="225"/>
      <c r="BW86" s="225"/>
      <c r="BX86" s="225"/>
      <c r="BY86" s="225"/>
      <c r="BZ86" s="225"/>
      <c r="CA86" s="225"/>
      <c r="CB86" s="225"/>
      <c r="CC86" s="225"/>
      <c r="CD86" s="225"/>
      <c r="CE86" s="225"/>
      <c r="CF86" s="225"/>
    </row>
    <row r="87" spans="1:84" ht="20.25" customHeight="1" x14ac:dyDescent="0.25">
      <c r="A87" s="110"/>
      <c r="B87" s="144"/>
      <c r="C87" s="144"/>
      <c r="D87" s="138" t="s">
        <v>346</v>
      </c>
      <c r="E87" s="110"/>
      <c r="F87" s="138" t="s">
        <v>347</v>
      </c>
      <c r="G87" s="136"/>
      <c r="H87" s="134"/>
      <c r="I87" s="134"/>
      <c r="J87" s="135"/>
      <c r="K87" s="135"/>
      <c r="L87" s="136"/>
      <c r="M87" s="110"/>
      <c r="N87" s="110"/>
      <c r="O87" s="110"/>
      <c r="P87" s="110"/>
      <c r="Q87" s="110"/>
      <c r="R87" s="110"/>
      <c r="S87" s="110"/>
      <c r="T87" s="110"/>
      <c r="U87" s="110"/>
      <c r="V87" s="110"/>
      <c r="W87" s="110"/>
      <c r="X87" s="110"/>
      <c r="Y87" s="110"/>
      <c r="Z87" s="110"/>
      <c r="AA87" s="110"/>
      <c r="AB87" s="110"/>
      <c r="AC87" s="110"/>
      <c r="AD87" s="110"/>
      <c r="AE87" s="110"/>
      <c r="AF87" s="110"/>
      <c r="AG87" s="110"/>
      <c r="AH87" s="110"/>
      <c r="AI87" s="110"/>
      <c r="AJ87" s="110"/>
      <c r="AK87" s="110"/>
      <c r="AL87" s="110"/>
      <c r="AM87" s="110"/>
      <c r="AN87" s="110"/>
      <c r="AO87" s="110"/>
      <c r="AP87" s="110"/>
      <c r="AQ87" s="110"/>
      <c r="AR87" s="110"/>
      <c r="AS87" s="110"/>
      <c r="AT87" s="110"/>
      <c r="AU87" s="110"/>
      <c r="AV87" s="110"/>
      <c r="AW87" s="110"/>
      <c r="AX87" s="110"/>
      <c r="AY87" s="110"/>
      <c r="AZ87" s="110"/>
      <c r="BA87" s="110"/>
      <c r="BB87" s="110"/>
      <c r="BC87" s="110"/>
      <c r="BD87" s="110"/>
      <c r="BE87" s="110"/>
      <c r="BF87" s="110"/>
      <c r="BG87" s="110"/>
      <c r="BH87" s="110"/>
      <c r="BI87" s="110"/>
      <c r="BJ87" s="110"/>
      <c r="BK87" s="110"/>
      <c r="BL87" s="110"/>
      <c r="BM87" s="110"/>
      <c r="BN87" s="110"/>
      <c r="BO87" s="110"/>
      <c r="BP87" s="110"/>
      <c r="BQ87" s="110"/>
      <c r="BR87" s="110"/>
      <c r="BS87" s="110"/>
      <c r="BT87" s="110"/>
      <c r="BU87" s="110"/>
      <c r="BV87" s="110"/>
      <c r="BW87" s="110"/>
      <c r="BX87" s="110"/>
      <c r="BY87" s="110"/>
      <c r="BZ87" s="110"/>
      <c r="CA87" s="110"/>
      <c r="CB87" s="110"/>
      <c r="CC87" s="110"/>
      <c r="CD87" s="110"/>
      <c r="CE87" s="110"/>
      <c r="CF87" s="110"/>
    </row>
    <row r="88" spans="1:84" ht="15" customHeight="1" outlineLevel="1" x14ac:dyDescent="0.25">
      <c r="A88" s="110"/>
      <c r="B88" s="144"/>
      <c r="C88" s="144"/>
      <c r="D88" s="620" t="s">
        <v>211</v>
      </c>
      <c r="E88" s="621"/>
      <c r="F88" s="190" t="s">
        <v>212</v>
      </c>
      <c r="G88" s="112" t="str">
        <f t="shared" ref="G88:N88" si="117">G73</f>
        <v>Unit</v>
      </c>
      <c r="H88" s="112" t="str">
        <f t="shared" si="117"/>
        <v>Base</v>
      </c>
      <c r="I88" s="114">
        <f t="shared" si="117"/>
        <v>2021</v>
      </c>
      <c r="J88" s="114">
        <f t="shared" si="117"/>
        <v>2022</v>
      </c>
      <c r="K88" s="114">
        <f t="shared" si="117"/>
        <v>2023</v>
      </c>
      <c r="L88" s="114">
        <f t="shared" si="117"/>
        <v>2024</v>
      </c>
      <c r="M88" s="114">
        <f t="shared" si="117"/>
        <v>2025</v>
      </c>
      <c r="N88" s="114">
        <f t="shared" si="117"/>
        <v>2026</v>
      </c>
      <c r="O88" s="230">
        <f>H2</f>
        <v>44531</v>
      </c>
      <c r="P88" s="104">
        <f t="shared" ref="P88:CD88" si="118">P3</f>
        <v>44561</v>
      </c>
      <c r="Q88" s="104">
        <f t="shared" si="118"/>
        <v>44592</v>
      </c>
      <c r="R88" s="104">
        <f t="shared" si="118"/>
        <v>44620</v>
      </c>
      <c r="S88" s="104">
        <f t="shared" si="118"/>
        <v>44651</v>
      </c>
      <c r="T88" s="104">
        <f t="shared" si="118"/>
        <v>44681</v>
      </c>
      <c r="U88" s="104">
        <f t="shared" si="118"/>
        <v>44712</v>
      </c>
      <c r="V88" s="104">
        <f t="shared" si="118"/>
        <v>44742</v>
      </c>
      <c r="W88" s="104">
        <f t="shared" si="118"/>
        <v>44773</v>
      </c>
      <c r="X88" s="104">
        <f t="shared" si="118"/>
        <v>44804</v>
      </c>
      <c r="Y88" s="104">
        <f t="shared" si="118"/>
        <v>44834</v>
      </c>
      <c r="Z88" s="104">
        <f t="shared" si="118"/>
        <v>44865</v>
      </c>
      <c r="AA88" s="104">
        <f t="shared" si="118"/>
        <v>44895</v>
      </c>
      <c r="AB88" s="104">
        <f t="shared" si="118"/>
        <v>44926</v>
      </c>
      <c r="AC88" s="104">
        <f t="shared" si="118"/>
        <v>44957</v>
      </c>
      <c r="AD88" s="104">
        <f t="shared" si="118"/>
        <v>44985</v>
      </c>
      <c r="AE88" s="104">
        <f t="shared" si="118"/>
        <v>45016</v>
      </c>
      <c r="AF88" s="104">
        <f t="shared" si="118"/>
        <v>45046</v>
      </c>
      <c r="AG88" s="104">
        <f t="shared" si="118"/>
        <v>45077</v>
      </c>
      <c r="AH88" s="104">
        <f t="shared" si="118"/>
        <v>45107</v>
      </c>
      <c r="AI88" s="104">
        <f t="shared" si="118"/>
        <v>45138</v>
      </c>
      <c r="AJ88" s="104">
        <f t="shared" si="118"/>
        <v>45169</v>
      </c>
      <c r="AK88" s="104">
        <f t="shared" si="118"/>
        <v>45199</v>
      </c>
      <c r="AL88" s="104">
        <f t="shared" si="118"/>
        <v>45230</v>
      </c>
      <c r="AM88" s="104">
        <f t="shared" si="118"/>
        <v>45260</v>
      </c>
      <c r="AN88" s="104">
        <f t="shared" si="118"/>
        <v>45291</v>
      </c>
      <c r="AO88" s="104">
        <f t="shared" si="118"/>
        <v>45322</v>
      </c>
      <c r="AP88" s="104">
        <f t="shared" si="118"/>
        <v>45351</v>
      </c>
      <c r="AQ88" s="104">
        <f t="shared" si="118"/>
        <v>45382</v>
      </c>
      <c r="AR88" s="104">
        <f t="shared" si="118"/>
        <v>45412</v>
      </c>
      <c r="AS88" s="104">
        <f t="shared" si="118"/>
        <v>45443</v>
      </c>
      <c r="AT88" s="104">
        <f t="shared" si="118"/>
        <v>45473</v>
      </c>
      <c r="AU88" s="104">
        <f t="shared" si="118"/>
        <v>45504</v>
      </c>
      <c r="AV88" s="104">
        <f t="shared" si="118"/>
        <v>45535</v>
      </c>
      <c r="AW88" s="104">
        <f t="shared" si="118"/>
        <v>45565</v>
      </c>
      <c r="AX88" s="104">
        <f t="shared" si="118"/>
        <v>45596</v>
      </c>
      <c r="AY88" s="104">
        <f t="shared" si="118"/>
        <v>45626</v>
      </c>
      <c r="AZ88" s="104">
        <f t="shared" si="118"/>
        <v>45657</v>
      </c>
      <c r="BA88" s="104">
        <f t="shared" si="118"/>
        <v>45688</v>
      </c>
      <c r="BB88" s="104">
        <f t="shared" si="118"/>
        <v>45716</v>
      </c>
      <c r="BC88" s="104">
        <f t="shared" si="118"/>
        <v>45747</v>
      </c>
      <c r="BD88" s="104">
        <f t="shared" si="118"/>
        <v>45777</v>
      </c>
      <c r="BE88" s="104">
        <f t="shared" si="118"/>
        <v>45808</v>
      </c>
      <c r="BF88" s="104">
        <f t="shared" si="118"/>
        <v>45838</v>
      </c>
      <c r="BG88" s="104">
        <f t="shared" si="118"/>
        <v>45869</v>
      </c>
      <c r="BH88" s="104">
        <f t="shared" si="118"/>
        <v>45900</v>
      </c>
      <c r="BI88" s="104">
        <f t="shared" si="118"/>
        <v>45930</v>
      </c>
      <c r="BJ88" s="104">
        <f t="shared" si="118"/>
        <v>45961</v>
      </c>
      <c r="BK88" s="104">
        <f t="shared" si="118"/>
        <v>45991</v>
      </c>
      <c r="BL88" s="104">
        <f t="shared" si="118"/>
        <v>46022</v>
      </c>
      <c r="BM88" s="104">
        <f t="shared" si="118"/>
        <v>46053</v>
      </c>
      <c r="BN88" s="104">
        <f t="shared" si="118"/>
        <v>46081</v>
      </c>
      <c r="BO88" s="104">
        <f t="shared" si="118"/>
        <v>46112</v>
      </c>
      <c r="BP88" s="104">
        <f t="shared" si="118"/>
        <v>46142</v>
      </c>
      <c r="BQ88" s="104">
        <f t="shared" si="118"/>
        <v>46173</v>
      </c>
      <c r="BR88" s="104">
        <f t="shared" si="118"/>
        <v>46203</v>
      </c>
      <c r="BS88" s="104">
        <f t="shared" si="118"/>
        <v>46234</v>
      </c>
      <c r="BT88" s="104">
        <f t="shared" si="118"/>
        <v>46265</v>
      </c>
      <c r="BU88" s="104">
        <f t="shared" si="118"/>
        <v>46295</v>
      </c>
      <c r="BV88" s="104">
        <f t="shared" si="118"/>
        <v>46326</v>
      </c>
      <c r="BW88" s="104">
        <f t="shared" si="118"/>
        <v>46356</v>
      </c>
      <c r="BX88" s="104">
        <f t="shared" si="118"/>
        <v>46387</v>
      </c>
      <c r="BY88" s="104">
        <f t="shared" si="118"/>
        <v>46418</v>
      </c>
      <c r="BZ88" s="104">
        <f t="shared" si="118"/>
        <v>46446</v>
      </c>
      <c r="CA88" s="104">
        <f t="shared" si="118"/>
        <v>46477</v>
      </c>
      <c r="CB88" s="104">
        <f t="shared" si="118"/>
        <v>46507</v>
      </c>
      <c r="CC88" s="104">
        <f t="shared" si="118"/>
        <v>46538</v>
      </c>
      <c r="CD88" s="104">
        <f t="shared" si="118"/>
        <v>46568</v>
      </c>
      <c r="CE88" s="110"/>
      <c r="CF88" s="110"/>
    </row>
    <row r="89" spans="1:84" ht="15" customHeight="1" outlineLevel="1" x14ac:dyDescent="0.25">
      <c r="A89" s="99"/>
      <c r="B89" s="105"/>
      <c r="C89" s="105"/>
      <c r="D89" s="216"/>
      <c r="E89" s="62" t="s">
        <v>348</v>
      </c>
      <c r="F89" s="62" t="s">
        <v>0</v>
      </c>
      <c r="G89" s="117"/>
      <c r="H89" s="231">
        <v>43922</v>
      </c>
      <c r="I89" s="231">
        <f t="shared" ref="I89:M89" si="119">DATE(I88,12,31)</f>
        <v>44561</v>
      </c>
      <c r="J89" s="231">
        <f t="shared" si="119"/>
        <v>44926</v>
      </c>
      <c r="K89" s="231">
        <f t="shared" si="119"/>
        <v>45291</v>
      </c>
      <c r="L89" s="231">
        <f t="shared" si="119"/>
        <v>45657</v>
      </c>
      <c r="M89" s="231">
        <f t="shared" si="119"/>
        <v>46022</v>
      </c>
      <c r="N89" s="231">
        <f>DATE(N88,4,30)</f>
        <v>46142</v>
      </c>
      <c r="O89" s="127"/>
      <c r="P89" s="141"/>
      <c r="Q89" s="141"/>
      <c r="R89" s="141"/>
      <c r="S89" s="141"/>
      <c r="T89" s="141"/>
      <c r="U89" s="141"/>
      <c r="V89" s="141"/>
      <c r="W89" s="141"/>
      <c r="X89" s="141"/>
      <c r="Y89" s="141"/>
      <c r="Z89" s="141"/>
      <c r="AA89" s="141"/>
      <c r="AB89" s="141"/>
      <c r="AC89" s="141"/>
      <c r="AD89" s="141"/>
      <c r="AE89" s="141"/>
      <c r="AF89" s="141"/>
      <c r="AG89" s="141"/>
      <c r="AH89" s="141"/>
      <c r="AI89" s="141"/>
      <c r="AJ89" s="141"/>
      <c r="AK89" s="141"/>
      <c r="AL89" s="141"/>
      <c r="AM89" s="141"/>
      <c r="AN89" s="141"/>
      <c r="AO89" s="141"/>
      <c r="AP89" s="141"/>
      <c r="AQ89" s="141"/>
      <c r="AR89" s="141"/>
      <c r="AS89" s="141"/>
      <c r="AT89" s="141"/>
      <c r="AU89" s="141"/>
      <c r="AV89" s="141"/>
      <c r="AW89" s="141"/>
      <c r="AX89" s="141"/>
      <c r="AY89" s="141"/>
      <c r="AZ89" s="141"/>
      <c r="BA89" s="141"/>
      <c r="BB89" s="141"/>
      <c r="BC89" s="141"/>
      <c r="BD89" s="141"/>
      <c r="BE89" s="141"/>
      <c r="BF89" s="141"/>
      <c r="BG89" s="141"/>
      <c r="BH89" s="141"/>
      <c r="BI89" s="141"/>
      <c r="BJ89" s="141"/>
      <c r="BK89" s="141"/>
      <c r="BL89" s="141"/>
      <c r="BM89" s="141"/>
      <c r="BN89" s="141"/>
      <c r="BO89" s="141"/>
      <c r="BP89" s="141"/>
      <c r="BQ89" s="141"/>
      <c r="BR89" s="141"/>
      <c r="BS89" s="141"/>
      <c r="BT89" s="141"/>
      <c r="BU89" s="141"/>
      <c r="BV89" s="141"/>
      <c r="BW89" s="141"/>
      <c r="BX89" s="141"/>
      <c r="BY89" s="141"/>
      <c r="BZ89" s="141"/>
      <c r="CA89" s="141"/>
      <c r="CB89" s="141"/>
      <c r="CC89" s="141"/>
      <c r="CD89" s="141"/>
      <c r="CE89" s="99"/>
      <c r="CF89" s="99"/>
    </row>
    <row r="90" spans="1:84" ht="14.25" customHeight="1" x14ac:dyDescent="0.25">
      <c r="A90" s="225"/>
      <c r="B90" s="225"/>
      <c r="C90" s="225"/>
      <c r="D90" s="216"/>
      <c r="E90" s="62" t="s">
        <v>349</v>
      </c>
      <c r="F90" s="62" t="s">
        <v>350</v>
      </c>
      <c r="G90" s="117"/>
      <c r="H90" s="232"/>
      <c r="I90" s="119" t="e">
        <f t="shared" ref="I90:N90" ca="1" si="120">_xludf.DAYS(I89,H89)</f>
        <v>#NAME?</v>
      </c>
      <c r="J90" s="119" t="e">
        <f t="shared" ca="1" si="120"/>
        <v>#NAME?</v>
      </c>
      <c r="K90" s="119" t="e">
        <f t="shared" ca="1" si="120"/>
        <v>#NAME?</v>
      </c>
      <c r="L90" s="119" t="e">
        <f t="shared" ca="1" si="120"/>
        <v>#NAME?</v>
      </c>
      <c r="M90" s="119" t="e">
        <f t="shared" ca="1" si="120"/>
        <v>#NAME?</v>
      </c>
      <c r="N90" s="119" t="e">
        <f t="shared" ca="1" si="120"/>
        <v>#NAME?</v>
      </c>
      <c r="O90" s="225"/>
      <c r="P90" s="119" t="e">
        <f t="shared" ref="P90:CD90" ca="1" si="121">_xludf.DAYS(P88,O88)</f>
        <v>#NAME?</v>
      </c>
      <c r="Q90" s="119" t="e">
        <f t="shared" ca="1" si="121"/>
        <v>#NAME?</v>
      </c>
      <c r="R90" s="119" t="e">
        <f t="shared" ca="1" si="121"/>
        <v>#NAME?</v>
      </c>
      <c r="S90" s="119" t="e">
        <f t="shared" ca="1" si="121"/>
        <v>#NAME?</v>
      </c>
      <c r="T90" s="119" t="e">
        <f t="shared" ca="1" si="121"/>
        <v>#NAME?</v>
      </c>
      <c r="U90" s="119" t="e">
        <f t="shared" ca="1" si="121"/>
        <v>#NAME?</v>
      </c>
      <c r="V90" s="119" t="e">
        <f t="shared" ca="1" si="121"/>
        <v>#NAME?</v>
      </c>
      <c r="W90" s="119" t="e">
        <f t="shared" ca="1" si="121"/>
        <v>#NAME?</v>
      </c>
      <c r="X90" s="119" t="e">
        <f t="shared" ca="1" si="121"/>
        <v>#NAME?</v>
      </c>
      <c r="Y90" s="119" t="e">
        <f t="shared" ca="1" si="121"/>
        <v>#NAME?</v>
      </c>
      <c r="Z90" s="119" t="e">
        <f t="shared" ca="1" si="121"/>
        <v>#NAME?</v>
      </c>
      <c r="AA90" s="119" t="e">
        <f t="shared" ca="1" si="121"/>
        <v>#NAME?</v>
      </c>
      <c r="AB90" s="119" t="e">
        <f t="shared" ca="1" si="121"/>
        <v>#NAME?</v>
      </c>
      <c r="AC90" s="119" t="e">
        <f t="shared" ca="1" si="121"/>
        <v>#NAME?</v>
      </c>
      <c r="AD90" s="119" t="e">
        <f t="shared" ca="1" si="121"/>
        <v>#NAME?</v>
      </c>
      <c r="AE90" s="119" t="e">
        <f t="shared" ca="1" si="121"/>
        <v>#NAME?</v>
      </c>
      <c r="AF90" s="119" t="e">
        <f t="shared" ca="1" si="121"/>
        <v>#NAME?</v>
      </c>
      <c r="AG90" s="119" t="e">
        <f t="shared" ca="1" si="121"/>
        <v>#NAME?</v>
      </c>
      <c r="AH90" s="119" t="e">
        <f t="shared" ca="1" si="121"/>
        <v>#NAME?</v>
      </c>
      <c r="AI90" s="119" t="e">
        <f t="shared" ca="1" si="121"/>
        <v>#NAME?</v>
      </c>
      <c r="AJ90" s="119" t="e">
        <f t="shared" ca="1" si="121"/>
        <v>#NAME?</v>
      </c>
      <c r="AK90" s="119" t="e">
        <f t="shared" ca="1" si="121"/>
        <v>#NAME?</v>
      </c>
      <c r="AL90" s="119" t="e">
        <f t="shared" ca="1" si="121"/>
        <v>#NAME?</v>
      </c>
      <c r="AM90" s="119" t="e">
        <f t="shared" ca="1" si="121"/>
        <v>#NAME?</v>
      </c>
      <c r="AN90" s="119" t="e">
        <f t="shared" ca="1" si="121"/>
        <v>#NAME?</v>
      </c>
      <c r="AO90" s="119" t="e">
        <f t="shared" ca="1" si="121"/>
        <v>#NAME?</v>
      </c>
      <c r="AP90" s="119" t="e">
        <f t="shared" ca="1" si="121"/>
        <v>#NAME?</v>
      </c>
      <c r="AQ90" s="119" t="e">
        <f t="shared" ca="1" si="121"/>
        <v>#NAME?</v>
      </c>
      <c r="AR90" s="119" t="e">
        <f t="shared" ca="1" si="121"/>
        <v>#NAME?</v>
      </c>
      <c r="AS90" s="119" t="e">
        <f t="shared" ca="1" si="121"/>
        <v>#NAME?</v>
      </c>
      <c r="AT90" s="119" t="e">
        <f t="shared" ca="1" si="121"/>
        <v>#NAME?</v>
      </c>
      <c r="AU90" s="119" t="e">
        <f t="shared" ca="1" si="121"/>
        <v>#NAME?</v>
      </c>
      <c r="AV90" s="119" t="e">
        <f t="shared" ca="1" si="121"/>
        <v>#NAME?</v>
      </c>
      <c r="AW90" s="119" t="e">
        <f t="shared" ca="1" si="121"/>
        <v>#NAME?</v>
      </c>
      <c r="AX90" s="119" t="e">
        <f t="shared" ca="1" si="121"/>
        <v>#NAME?</v>
      </c>
      <c r="AY90" s="119" t="e">
        <f t="shared" ca="1" si="121"/>
        <v>#NAME?</v>
      </c>
      <c r="AZ90" s="119" t="e">
        <f t="shared" ca="1" si="121"/>
        <v>#NAME?</v>
      </c>
      <c r="BA90" s="119" t="e">
        <f t="shared" ca="1" si="121"/>
        <v>#NAME?</v>
      </c>
      <c r="BB90" s="119" t="e">
        <f t="shared" ca="1" si="121"/>
        <v>#NAME?</v>
      </c>
      <c r="BC90" s="119" t="e">
        <f t="shared" ca="1" si="121"/>
        <v>#NAME?</v>
      </c>
      <c r="BD90" s="119" t="e">
        <f t="shared" ca="1" si="121"/>
        <v>#NAME?</v>
      </c>
      <c r="BE90" s="119" t="e">
        <f t="shared" ca="1" si="121"/>
        <v>#NAME?</v>
      </c>
      <c r="BF90" s="119" t="e">
        <f t="shared" ca="1" si="121"/>
        <v>#NAME?</v>
      </c>
      <c r="BG90" s="119" t="e">
        <f t="shared" ca="1" si="121"/>
        <v>#NAME?</v>
      </c>
      <c r="BH90" s="119" t="e">
        <f t="shared" ca="1" si="121"/>
        <v>#NAME?</v>
      </c>
      <c r="BI90" s="119" t="e">
        <f t="shared" ca="1" si="121"/>
        <v>#NAME?</v>
      </c>
      <c r="BJ90" s="119" t="e">
        <f t="shared" ca="1" si="121"/>
        <v>#NAME?</v>
      </c>
      <c r="BK90" s="119" t="e">
        <f t="shared" ca="1" si="121"/>
        <v>#NAME?</v>
      </c>
      <c r="BL90" s="119" t="e">
        <f t="shared" ca="1" si="121"/>
        <v>#NAME?</v>
      </c>
      <c r="BM90" s="119" t="e">
        <f t="shared" ca="1" si="121"/>
        <v>#NAME?</v>
      </c>
      <c r="BN90" s="119" t="e">
        <f t="shared" ca="1" si="121"/>
        <v>#NAME?</v>
      </c>
      <c r="BO90" s="119" t="e">
        <f t="shared" ca="1" si="121"/>
        <v>#NAME?</v>
      </c>
      <c r="BP90" s="119" t="e">
        <f t="shared" ca="1" si="121"/>
        <v>#NAME?</v>
      </c>
      <c r="BQ90" s="119" t="e">
        <f t="shared" ca="1" si="121"/>
        <v>#NAME?</v>
      </c>
      <c r="BR90" s="119" t="e">
        <f t="shared" ca="1" si="121"/>
        <v>#NAME?</v>
      </c>
      <c r="BS90" s="119" t="e">
        <f t="shared" ca="1" si="121"/>
        <v>#NAME?</v>
      </c>
      <c r="BT90" s="119" t="e">
        <f t="shared" ca="1" si="121"/>
        <v>#NAME?</v>
      </c>
      <c r="BU90" s="119" t="e">
        <f t="shared" ca="1" si="121"/>
        <v>#NAME?</v>
      </c>
      <c r="BV90" s="119" t="e">
        <f t="shared" ca="1" si="121"/>
        <v>#NAME?</v>
      </c>
      <c r="BW90" s="119" t="e">
        <f t="shared" ca="1" si="121"/>
        <v>#NAME?</v>
      </c>
      <c r="BX90" s="119" t="e">
        <f t="shared" ca="1" si="121"/>
        <v>#NAME?</v>
      </c>
      <c r="BY90" s="119" t="e">
        <f t="shared" ca="1" si="121"/>
        <v>#NAME?</v>
      </c>
      <c r="BZ90" s="119" t="e">
        <f t="shared" ca="1" si="121"/>
        <v>#NAME?</v>
      </c>
      <c r="CA90" s="119" t="e">
        <f t="shared" ca="1" si="121"/>
        <v>#NAME?</v>
      </c>
      <c r="CB90" s="119" t="e">
        <f t="shared" ca="1" si="121"/>
        <v>#NAME?</v>
      </c>
      <c r="CC90" s="119" t="e">
        <f t="shared" ca="1" si="121"/>
        <v>#NAME?</v>
      </c>
      <c r="CD90" s="119" t="e">
        <f t="shared" ca="1" si="121"/>
        <v>#NAME?</v>
      </c>
      <c r="CE90" s="225"/>
      <c r="CF90" s="225"/>
    </row>
    <row r="91" spans="1:84" ht="14.25" customHeight="1" x14ac:dyDescent="0.25">
      <c r="A91" s="225"/>
      <c r="B91" s="225"/>
      <c r="C91" s="225"/>
      <c r="D91" s="216"/>
      <c r="E91" s="62" t="s">
        <v>351</v>
      </c>
      <c r="F91" s="62" t="s">
        <v>352</v>
      </c>
      <c r="G91" s="117"/>
      <c r="H91" s="232"/>
      <c r="I91" s="119">
        <f t="shared" ref="I91:N91" si="122">NETWORKDAYS(H89,I89,12)</f>
        <v>458</v>
      </c>
      <c r="J91" s="119">
        <f t="shared" si="122"/>
        <v>261</v>
      </c>
      <c r="K91" s="119">
        <f t="shared" si="122"/>
        <v>260</v>
      </c>
      <c r="L91" s="119">
        <f t="shared" si="122"/>
        <v>262</v>
      </c>
      <c r="M91" s="119">
        <f t="shared" si="122"/>
        <v>262</v>
      </c>
      <c r="N91" s="119">
        <f t="shared" si="122"/>
        <v>87</v>
      </c>
      <c r="O91" s="225"/>
      <c r="P91" s="125">
        <f t="shared" ref="P91:CD91" si="123">NETWORKDAYS(O88,P88,12)</f>
        <v>23</v>
      </c>
      <c r="Q91" s="125">
        <f t="shared" si="123"/>
        <v>22</v>
      </c>
      <c r="R91" s="125">
        <f t="shared" si="123"/>
        <v>21</v>
      </c>
      <c r="S91" s="125">
        <f t="shared" si="123"/>
        <v>24</v>
      </c>
      <c r="T91" s="125">
        <f t="shared" si="123"/>
        <v>22</v>
      </c>
      <c r="U91" s="125">
        <f t="shared" si="123"/>
        <v>22</v>
      </c>
      <c r="V91" s="125">
        <f t="shared" si="123"/>
        <v>23</v>
      </c>
      <c r="W91" s="125">
        <f t="shared" si="123"/>
        <v>22</v>
      </c>
      <c r="X91" s="125">
        <f t="shared" si="123"/>
        <v>23</v>
      </c>
      <c r="Y91" s="125">
        <f t="shared" si="123"/>
        <v>23</v>
      </c>
      <c r="Z91" s="125">
        <f t="shared" si="123"/>
        <v>22</v>
      </c>
      <c r="AA91" s="125">
        <f t="shared" si="123"/>
        <v>23</v>
      </c>
      <c r="AB91" s="125">
        <f t="shared" si="123"/>
        <v>23</v>
      </c>
      <c r="AC91" s="125">
        <f t="shared" si="123"/>
        <v>22</v>
      </c>
      <c r="AD91" s="125">
        <f t="shared" si="123"/>
        <v>21</v>
      </c>
      <c r="AE91" s="125">
        <f t="shared" si="123"/>
        <v>24</v>
      </c>
      <c r="AF91" s="125">
        <f t="shared" si="123"/>
        <v>21</v>
      </c>
      <c r="AG91" s="125">
        <f t="shared" si="123"/>
        <v>23</v>
      </c>
      <c r="AH91" s="125">
        <f t="shared" si="123"/>
        <v>23</v>
      </c>
      <c r="AI91" s="125">
        <f t="shared" si="123"/>
        <v>22</v>
      </c>
      <c r="AJ91" s="125">
        <f t="shared" si="123"/>
        <v>24</v>
      </c>
      <c r="AK91" s="125">
        <f t="shared" si="123"/>
        <v>22</v>
      </c>
      <c r="AL91" s="125">
        <f t="shared" si="123"/>
        <v>22</v>
      </c>
      <c r="AM91" s="125">
        <f t="shared" si="123"/>
        <v>23</v>
      </c>
      <c r="AN91" s="125">
        <f t="shared" si="123"/>
        <v>22</v>
      </c>
      <c r="AO91" s="125">
        <f t="shared" si="123"/>
        <v>23</v>
      </c>
      <c r="AP91" s="125">
        <f t="shared" si="123"/>
        <v>22</v>
      </c>
      <c r="AQ91" s="125">
        <f t="shared" si="123"/>
        <v>22</v>
      </c>
      <c r="AR91" s="125">
        <f t="shared" si="123"/>
        <v>22</v>
      </c>
      <c r="AS91" s="125">
        <f t="shared" si="123"/>
        <v>24</v>
      </c>
      <c r="AT91" s="125">
        <f t="shared" si="123"/>
        <v>21</v>
      </c>
      <c r="AU91" s="125">
        <f t="shared" si="123"/>
        <v>23</v>
      </c>
      <c r="AV91" s="125">
        <f t="shared" si="123"/>
        <v>23</v>
      </c>
      <c r="AW91" s="125">
        <f t="shared" si="123"/>
        <v>21</v>
      </c>
      <c r="AX91" s="125">
        <f t="shared" si="123"/>
        <v>24</v>
      </c>
      <c r="AY91" s="125">
        <f t="shared" si="123"/>
        <v>22</v>
      </c>
      <c r="AZ91" s="125">
        <f t="shared" si="123"/>
        <v>22</v>
      </c>
      <c r="BA91" s="125">
        <f t="shared" si="123"/>
        <v>24</v>
      </c>
      <c r="BB91" s="125">
        <f t="shared" si="123"/>
        <v>21</v>
      </c>
      <c r="BC91" s="125">
        <f t="shared" si="123"/>
        <v>22</v>
      </c>
      <c r="BD91" s="125">
        <f t="shared" si="123"/>
        <v>23</v>
      </c>
      <c r="BE91" s="125">
        <f t="shared" si="123"/>
        <v>23</v>
      </c>
      <c r="BF91" s="125">
        <f t="shared" si="123"/>
        <v>21</v>
      </c>
      <c r="BG91" s="125">
        <f t="shared" si="123"/>
        <v>24</v>
      </c>
      <c r="BH91" s="125">
        <f t="shared" si="123"/>
        <v>22</v>
      </c>
      <c r="BI91" s="125">
        <f t="shared" si="123"/>
        <v>22</v>
      </c>
      <c r="BJ91" s="125">
        <f t="shared" si="123"/>
        <v>24</v>
      </c>
      <c r="BK91" s="125">
        <f t="shared" si="123"/>
        <v>21</v>
      </c>
      <c r="BL91" s="125">
        <f t="shared" si="123"/>
        <v>23</v>
      </c>
      <c r="BM91" s="125">
        <f t="shared" si="123"/>
        <v>23</v>
      </c>
      <c r="BN91" s="125">
        <f t="shared" si="123"/>
        <v>20</v>
      </c>
      <c r="BO91" s="125">
        <f t="shared" si="123"/>
        <v>22</v>
      </c>
      <c r="BP91" s="125">
        <f t="shared" si="123"/>
        <v>23</v>
      </c>
      <c r="BQ91" s="125">
        <f t="shared" si="123"/>
        <v>22</v>
      </c>
      <c r="BR91" s="125">
        <f t="shared" si="123"/>
        <v>22</v>
      </c>
      <c r="BS91" s="125">
        <f t="shared" si="123"/>
        <v>24</v>
      </c>
      <c r="BT91" s="125">
        <f t="shared" si="123"/>
        <v>22</v>
      </c>
      <c r="BU91" s="125">
        <f t="shared" si="123"/>
        <v>23</v>
      </c>
      <c r="BV91" s="125">
        <f t="shared" si="123"/>
        <v>23</v>
      </c>
      <c r="BW91" s="125">
        <f t="shared" si="123"/>
        <v>21</v>
      </c>
      <c r="BX91" s="125">
        <f t="shared" si="123"/>
        <v>24</v>
      </c>
      <c r="BY91" s="125">
        <f t="shared" si="123"/>
        <v>22</v>
      </c>
      <c r="BZ91" s="125">
        <f t="shared" si="123"/>
        <v>20</v>
      </c>
      <c r="CA91" s="125">
        <f t="shared" si="123"/>
        <v>23</v>
      </c>
      <c r="CB91" s="125">
        <f t="shared" si="123"/>
        <v>23</v>
      </c>
      <c r="CC91" s="125">
        <f t="shared" si="123"/>
        <v>22</v>
      </c>
      <c r="CD91" s="125">
        <f t="shared" si="123"/>
        <v>23</v>
      </c>
      <c r="CE91" s="225"/>
      <c r="CF91" s="225"/>
    </row>
    <row r="92" spans="1:84" ht="14.25" customHeight="1" x14ac:dyDescent="0.25">
      <c r="A92" s="225"/>
      <c r="B92" s="225"/>
      <c r="C92" s="225"/>
      <c r="D92" s="216"/>
      <c r="E92" s="62" t="s">
        <v>353</v>
      </c>
      <c r="F92" s="62" t="s">
        <v>354</v>
      </c>
      <c r="G92" s="117"/>
      <c r="H92" s="232"/>
      <c r="I92" s="119">
        <f>IF((I89-H89)/30&gt;12,0,(I89-H89)/30)</f>
        <v>0</v>
      </c>
      <c r="J92" s="119">
        <f t="shared" ref="J92:N92" si="124">IF((J89-I89)/30&gt;12,12,(J89-I89)/30)</f>
        <v>12</v>
      </c>
      <c r="K92" s="119">
        <f t="shared" si="124"/>
        <v>12</v>
      </c>
      <c r="L92" s="119">
        <f t="shared" si="124"/>
        <v>12</v>
      </c>
      <c r="M92" s="119">
        <f t="shared" si="124"/>
        <v>12</v>
      </c>
      <c r="N92" s="119">
        <f t="shared" si="124"/>
        <v>4</v>
      </c>
      <c r="O92" s="225"/>
      <c r="P92" s="225"/>
      <c r="Q92" s="225"/>
      <c r="R92" s="225"/>
      <c r="S92" s="225"/>
      <c r="T92" s="225"/>
      <c r="U92" s="225"/>
      <c r="V92" s="225"/>
      <c r="W92" s="225"/>
      <c r="X92" s="225"/>
      <c r="Y92" s="225"/>
      <c r="Z92" s="225"/>
      <c r="AA92" s="225"/>
      <c r="AB92" s="225"/>
      <c r="AC92" s="225"/>
      <c r="AD92" s="225"/>
      <c r="AE92" s="225"/>
      <c r="AF92" s="225"/>
      <c r="AG92" s="225"/>
      <c r="AH92" s="225"/>
      <c r="AI92" s="225"/>
      <c r="AJ92" s="225"/>
      <c r="AK92" s="225"/>
      <c r="AL92" s="225"/>
      <c r="AM92" s="225"/>
      <c r="AN92" s="225"/>
      <c r="AO92" s="225"/>
      <c r="AP92" s="225"/>
      <c r="AQ92" s="225"/>
      <c r="AR92" s="225"/>
      <c r="AS92" s="225"/>
      <c r="AT92" s="225"/>
      <c r="AU92" s="225"/>
      <c r="AV92" s="225"/>
      <c r="AW92" s="225"/>
      <c r="AX92" s="225"/>
      <c r="AY92" s="225"/>
      <c r="AZ92" s="225"/>
      <c r="BA92" s="225"/>
      <c r="BB92" s="225"/>
      <c r="BC92" s="225"/>
      <c r="BD92" s="225"/>
      <c r="BE92" s="225"/>
      <c r="BF92" s="225"/>
      <c r="BG92" s="225"/>
      <c r="BH92" s="225"/>
      <c r="BI92" s="225"/>
      <c r="BJ92" s="225"/>
      <c r="BK92" s="225"/>
      <c r="BL92" s="225"/>
      <c r="BM92" s="225"/>
      <c r="BN92" s="225"/>
      <c r="BO92" s="225"/>
      <c r="BP92" s="225"/>
      <c r="BQ92" s="225"/>
      <c r="BR92" s="225"/>
      <c r="BS92" s="225"/>
      <c r="BT92" s="225"/>
      <c r="BU92" s="225"/>
      <c r="BV92" s="225"/>
      <c r="BW92" s="225"/>
      <c r="BX92" s="225"/>
      <c r="BY92" s="225"/>
      <c r="BZ92" s="225"/>
      <c r="CA92" s="225"/>
      <c r="CB92" s="225"/>
      <c r="CC92" s="225"/>
      <c r="CD92" s="225"/>
      <c r="CE92" s="225"/>
      <c r="CF92" s="225"/>
    </row>
    <row r="93" spans="1:84" ht="12" customHeight="1" x14ac:dyDescent="0.25">
      <c r="A93" s="225"/>
      <c r="B93" s="225"/>
      <c r="C93" s="225"/>
      <c r="D93" s="225"/>
      <c r="E93" s="226"/>
      <c r="F93" s="226"/>
      <c r="G93" s="228"/>
      <c r="H93" s="227"/>
      <c r="I93" s="233"/>
      <c r="J93" s="228"/>
      <c r="K93" s="228"/>
      <c r="L93" s="229"/>
      <c r="M93" s="225"/>
      <c r="N93" s="225"/>
      <c r="O93" s="225"/>
      <c r="P93" s="225"/>
      <c r="Q93" s="225"/>
      <c r="R93" s="225"/>
      <c r="S93" s="225"/>
      <c r="T93" s="225"/>
      <c r="U93" s="225"/>
      <c r="V93" s="225"/>
      <c r="W93" s="225"/>
      <c r="X93" s="225"/>
      <c r="Y93" s="225"/>
      <c r="Z93" s="225"/>
      <c r="AA93" s="225"/>
      <c r="AB93" s="225"/>
      <c r="AC93" s="225"/>
      <c r="AD93" s="225"/>
      <c r="AE93" s="225"/>
      <c r="AF93" s="225"/>
      <c r="AG93" s="225"/>
      <c r="AH93" s="225"/>
      <c r="AI93" s="225"/>
      <c r="AJ93" s="225"/>
      <c r="AK93" s="225"/>
      <c r="AL93" s="225"/>
      <c r="AM93" s="225"/>
      <c r="AN93" s="225"/>
      <c r="AO93" s="225"/>
      <c r="AP93" s="225"/>
      <c r="AQ93" s="225"/>
      <c r="AR93" s="225"/>
      <c r="AS93" s="225"/>
      <c r="AT93" s="225"/>
      <c r="AU93" s="225"/>
      <c r="AV93" s="225"/>
      <c r="AW93" s="225"/>
      <c r="AX93" s="225"/>
      <c r="AY93" s="225"/>
      <c r="AZ93" s="225"/>
      <c r="BA93" s="225"/>
      <c r="BB93" s="225"/>
      <c r="BC93" s="225"/>
      <c r="BD93" s="225"/>
      <c r="BE93" s="225"/>
      <c r="BF93" s="225"/>
      <c r="BG93" s="225"/>
      <c r="BH93" s="225"/>
      <c r="BI93" s="225"/>
      <c r="BJ93" s="225"/>
      <c r="BK93" s="225"/>
      <c r="BL93" s="225"/>
      <c r="BM93" s="225"/>
      <c r="BN93" s="225"/>
      <c r="BO93" s="225"/>
      <c r="BP93" s="225"/>
      <c r="BQ93" s="225"/>
      <c r="BR93" s="225"/>
      <c r="BS93" s="225"/>
      <c r="BT93" s="225"/>
      <c r="BU93" s="225"/>
      <c r="BV93" s="225"/>
      <c r="BW93" s="225"/>
      <c r="BX93" s="225"/>
      <c r="BY93" s="225"/>
      <c r="BZ93" s="225"/>
      <c r="CA93" s="225"/>
      <c r="CB93" s="225"/>
      <c r="CC93" s="225"/>
      <c r="CD93" s="225"/>
      <c r="CE93" s="225"/>
      <c r="CF93" s="225"/>
    </row>
    <row r="94" spans="1:84" ht="12" customHeight="1" x14ac:dyDescent="0.25">
      <c r="A94" s="225"/>
      <c r="B94" s="225"/>
      <c r="C94" s="225"/>
      <c r="D94" s="225"/>
      <c r="E94" s="226"/>
      <c r="F94" s="226"/>
      <c r="G94" s="228"/>
      <c r="H94" s="227"/>
      <c r="I94" s="227"/>
      <c r="J94" s="228"/>
      <c r="K94" s="228"/>
      <c r="L94" s="229"/>
      <c r="M94" s="225"/>
      <c r="N94" s="225"/>
      <c r="O94" s="225"/>
      <c r="P94" s="225"/>
      <c r="Q94" s="225"/>
      <c r="R94" s="225"/>
      <c r="S94" s="225"/>
      <c r="T94" s="225"/>
      <c r="U94" s="225"/>
      <c r="V94" s="225"/>
      <c r="W94" s="225"/>
      <c r="X94" s="225"/>
      <c r="Y94" s="225"/>
      <c r="Z94" s="225"/>
      <c r="AA94" s="225"/>
      <c r="AB94" s="225"/>
      <c r="AC94" s="225"/>
      <c r="AD94" s="225"/>
      <c r="AE94" s="225"/>
      <c r="AF94" s="225"/>
      <c r="AG94" s="225"/>
      <c r="AH94" s="225"/>
      <c r="AI94" s="225"/>
      <c r="AJ94" s="225"/>
      <c r="AK94" s="225"/>
      <c r="AL94" s="225"/>
      <c r="AM94" s="225"/>
      <c r="AN94" s="225"/>
      <c r="AO94" s="225"/>
      <c r="AP94" s="225"/>
      <c r="AQ94" s="225"/>
      <c r="AR94" s="225"/>
      <c r="AS94" s="225"/>
      <c r="AT94" s="225"/>
      <c r="AU94" s="225"/>
      <c r="AV94" s="225"/>
      <c r="AW94" s="225"/>
      <c r="AX94" s="225"/>
      <c r="AY94" s="225"/>
      <c r="AZ94" s="225"/>
      <c r="BA94" s="225"/>
      <c r="BB94" s="225"/>
      <c r="BC94" s="225"/>
      <c r="BD94" s="225"/>
      <c r="BE94" s="225"/>
      <c r="BF94" s="225"/>
      <c r="BG94" s="225"/>
      <c r="BH94" s="225"/>
      <c r="BI94" s="225"/>
      <c r="BJ94" s="225"/>
      <c r="BK94" s="225"/>
      <c r="BL94" s="225"/>
      <c r="BM94" s="225"/>
      <c r="BN94" s="225"/>
      <c r="BO94" s="225"/>
      <c r="BP94" s="225"/>
      <c r="BQ94" s="225"/>
      <c r="BR94" s="225"/>
      <c r="BS94" s="225"/>
      <c r="BT94" s="225"/>
      <c r="BU94" s="225"/>
      <c r="BV94" s="225"/>
      <c r="BW94" s="225"/>
      <c r="BX94" s="225"/>
      <c r="BY94" s="225"/>
      <c r="BZ94" s="225"/>
      <c r="CA94" s="225"/>
      <c r="CB94" s="225"/>
      <c r="CC94" s="225"/>
      <c r="CD94" s="225"/>
      <c r="CE94" s="225"/>
      <c r="CF94" s="225"/>
    </row>
    <row r="95" spans="1:84" ht="12" customHeight="1" x14ac:dyDescent="0.25">
      <c r="A95" s="225"/>
      <c r="B95" s="225"/>
      <c r="C95" s="225"/>
      <c r="D95" s="225"/>
      <c r="E95" s="226"/>
      <c r="F95" s="226"/>
      <c r="G95" s="228"/>
      <c r="H95" s="227"/>
      <c r="I95" s="227"/>
      <c r="J95" s="228"/>
      <c r="K95" s="228"/>
      <c r="L95" s="229"/>
      <c r="M95" s="225"/>
      <c r="N95" s="225"/>
      <c r="O95" s="225"/>
      <c r="P95" s="225"/>
      <c r="Q95" s="225"/>
      <c r="R95" s="225"/>
      <c r="S95" s="225"/>
      <c r="T95" s="225"/>
      <c r="U95" s="225"/>
      <c r="V95" s="225"/>
      <c r="W95" s="225"/>
      <c r="X95" s="225"/>
      <c r="Y95" s="225"/>
      <c r="Z95" s="225"/>
      <c r="AA95" s="225"/>
      <c r="AB95" s="225"/>
      <c r="AC95" s="225"/>
      <c r="AD95" s="225"/>
      <c r="AE95" s="225"/>
      <c r="AF95" s="225"/>
      <c r="AG95" s="225"/>
      <c r="AH95" s="225"/>
      <c r="AI95" s="225"/>
      <c r="AJ95" s="225"/>
      <c r="AK95" s="225"/>
      <c r="AL95" s="225"/>
      <c r="AM95" s="225"/>
      <c r="AN95" s="225"/>
      <c r="AO95" s="225"/>
      <c r="AP95" s="225"/>
      <c r="AQ95" s="225"/>
      <c r="AR95" s="225"/>
      <c r="AS95" s="225"/>
      <c r="AT95" s="225"/>
      <c r="AU95" s="225"/>
      <c r="AV95" s="225"/>
      <c r="AW95" s="225"/>
      <c r="AX95" s="225"/>
      <c r="AY95" s="225"/>
      <c r="AZ95" s="225"/>
      <c r="BA95" s="225"/>
      <c r="BB95" s="225"/>
      <c r="BC95" s="225"/>
      <c r="BD95" s="225"/>
      <c r="BE95" s="225"/>
      <c r="BF95" s="225"/>
      <c r="BG95" s="225"/>
      <c r="BH95" s="225"/>
      <c r="BI95" s="225"/>
      <c r="BJ95" s="225"/>
      <c r="BK95" s="225"/>
      <c r="BL95" s="225"/>
      <c r="BM95" s="225"/>
      <c r="BN95" s="225"/>
      <c r="BO95" s="225"/>
      <c r="BP95" s="225"/>
      <c r="BQ95" s="225"/>
      <c r="BR95" s="225"/>
      <c r="BS95" s="225"/>
      <c r="BT95" s="225"/>
      <c r="BU95" s="225"/>
      <c r="BV95" s="225"/>
      <c r="BW95" s="225"/>
      <c r="BX95" s="225"/>
      <c r="BY95" s="225"/>
      <c r="BZ95" s="225"/>
      <c r="CA95" s="225"/>
      <c r="CB95" s="225"/>
      <c r="CC95" s="225"/>
      <c r="CD95" s="225"/>
      <c r="CE95" s="225"/>
      <c r="CF95" s="225"/>
    </row>
    <row r="96" spans="1:84" ht="12" customHeight="1" x14ac:dyDescent="0.25">
      <c r="A96" s="225"/>
      <c r="B96" s="225"/>
      <c r="C96" s="225"/>
      <c r="D96" s="225"/>
      <c r="E96" s="226"/>
      <c r="F96" s="226"/>
      <c r="G96" s="228"/>
      <c r="H96" s="227"/>
      <c r="I96" s="227"/>
      <c r="J96" s="228"/>
      <c r="K96" s="228"/>
      <c r="L96" s="229"/>
      <c r="M96" s="225"/>
      <c r="N96" s="225"/>
      <c r="O96" s="225"/>
      <c r="P96" s="225"/>
      <c r="Q96" s="225"/>
      <c r="R96" s="225"/>
      <c r="S96" s="225"/>
      <c r="T96" s="225"/>
      <c r="U96" s="225"/>
      <c r="V96" s="225"/>
      <c r="W96" s="225"/>
      <c r="X96" s="225"/>
      <c r="Y96" s="225"/>
      <c r="Z96" s="225"/>
      <c r="AA96" s="225"/>
      <c r="AB96" s="225"/>
      <c r="AC96" s="225"/>
      <c r="AD96" s="225"/>
      <c r="AE96" s="225"/>
      <c r="AF96" s="225"/>
      <c r="AG96" s="225"/>
      <c r="AH96" s="225"/>
      <c r="AI96" s="225"/>
      <c r="AJ96" s="225"/>
      <c r="AK96" s="225"/>
      <c r="AL96" s="225"/>
      <c r="AM96" s="225"/>
      <c r="AN96" s="225"/>
      <c r="AO96" s="225"/>
      <c r="AP96" s="225"/>
      <c r="AQ96" s="225"/>
      <c r="AR96" s="225"/>
      <c r="AS96" s="225"/>
      <c r="AT96" s="225"/>
      <c r="AU96" s="225"/>
      <c r="AV96" s="225"/>
      <c r="AW96" s="225"/>
      <c r="AX96" s="225"/>
      <c r="AY96" s="225"/>
      <c r="AZ96" s="225"/>
      <c r="BA96" s="225"/>
      <c r="BB96" s="225"/>
      <c r="BC96" s="225"/>
      <c r="BD96" s="225"/>
      <c r="BE96" s="225"/>
      <c r="BF96" s="225"/>
      <c r="BG96" s="225"/>
      <c r="BH96" s="225"/>
      <c r="BI96" s="225"/>
      <c r="BJ96" s="225"/>
      <c r="BK96" s="225"/>
      <c r="BL96" s="225"/>
      <c r="BM96" s="225"/>
      <c r="BN96" s="225"/>
      <c r="BO96" s="225"/>
      <c r="BP96" s="225"/>
      <c r="BQ96" s="225"/>
      <c r="BR96" s="225"/>
      <c r="BS96" s="225"/>
      <c r="BT96" s="225"/>
      <c r="BU96" s="225"/>
      <c r="BV96" s="225"/>
      <c r="BW96" s="225"/>
      <c r="BX96" s="225"/>
      <c r="BY96" s="225"/>
      <c r="BZ96" s="225"/>
      <c r="CA96" s="225"/>
      <c r="CB96" s="225"/>
      <c r="CC96" s="225"/>
      <c r="CD96" s="225"/>
      <c r="CE96" s="225"/>
      <c r="CF96" s="225"/>
    </row>
    <row r="97" spans="1:84" ht="12" customHeight="1" x14ac:dyDescent="0.25">
      <c r="A97" s="225"/>
      <c r="B97" s="225"/>
      <c r="C97" s="225"/>
      <c r="D97" s="225"/>
      <c r="E97" s="226"/>
      <c r="F97" s="226"/>
      <c r="G97" s="228"/>
      <c r="H97" s="227"/>
      <c r="I97" s="227"/>
      <c r="J97" s="228"/>
      <c r="K97" s="228"/>
      <c r="L97" s="229"/>
      <c r="M97" s="225"/>
      <c r="N97" s="225"/>
      <c r="O97" s="225"/>
      <c r="P97" s="225"/>
      <c r="Q97" s="225"/>
      <c r="R97" s="225"/>
      <c r="S97" s="225"/>
      <c r="T97" s="225"/>
      <c r="U97" s="225"/>
      <c r="V97" s="225"/>
      <c r="W97" s="225"/>
      <c r="X97" s="225"/>
      <c r="Y97" s="225"/>
      <c r="Z97" s="225"/>
      <c r="AA97" s="225"/>
      <c r="AB97" s="225"/>
      <c r="AC97" s="225"/>
      <c r="AD97" s="225"/>
      <c r="AE97" s="225"/>
      <c r="AF97" s="225"/>
      <c r="AG97" s="225"/>
      <c r="AH97" s="225"/>
      <c r="AI97" s="225"/>
      <c r="AJ97" s="225"/>
      <c r="AK97" s="225"/>
      <c r="AL97" s="225"/>
      <c r="AM97" s="225"/>
      <c r="AN97" s="225"/>
      <c r="AO97" s="225"/>
      <c r="AP97" s="225"/>
      <c r="AQ97" s="225"/>
      <c r="AR97" s="225"/>
      <c r="AS97" s="225"/>
      <c r="AT97" s="225"/>
      <c r="AU97" s="225"/>
      <c r="AV97" s="225"/>
      <c r="AW97" s="225"/>
      <c r="AX97" s="225"/>
      <c r="AY97" s="225"/>
      <c r="AZ97" s="225"/>
      <c r="BA97" s="225"/>
      <c r="BB97" s="225"/>
      <c r="BC97" s="225"/>
      <c r="BD97" s="225"/>
      <c r="BE97" s="225"/>
      <c r="BF97" s="225"/>
      <c r="BG97" s="225"/>
      <c r="BH97" s="225"/>
      <c r="BI97" s="225"/>
      <c r="BJ97" s="225"/>
      <c r="BK97" s="225"/>
      <c r="BL97" s="225"/>
      <c r="BM97" s="225"/>
      <c r="BN97" s="225"/>
      <c r="BO97" s="225"/>
      <c r="BP97" s="225"/>
      <c r="BQ97" s="225"/>
      <c r="BR97" s="225"/>
      <c r="BS97" s="225"/>
      <c r="BT97" s="225"/>
      <c r="BU97" s="225"/>
      <c r="BV97" s="225"/>
      <c r="BW97" s="225"/>
      <c r="BX97" s="225"/>
      <c r="BY97" s="225"/>
      <c r="BZ97" s="225"/>
      <c r="CA97" s="225"/>
      <c r="CB97" s="225"/>
      <c r="CC97" s="225"/>
      <c r="CD97" s="225"/>
      <c r="CE97" s="225"/>
      <c r="CF97" s="225"/>
    </row>
    <row r="98" spans="1:84" ht="12" customHeight="1" x14ac:dyDescent="0.25">
      <c r="A98" s="225"/>
      <c r="B98" s="225"/>
      <c r="C98" s="225"/>
      <c r="D98" s="225"/>
      <c r="E98" s="226"/>
      <c r="F98" s="226"/>
      <c r="G98" s="228"/>
      <c r="H98" s="227"/>
      <c r="I98" s="227"/>
      <c r="J98" s="228"/>
      <c r="K98" s="228"/>
      <c r="L98" s="229"/>
      <c r="M98" s="225"/>
      <c r="N98" s="225"/>
      <c r="O98" s="225"/>
      <c r="P98" s="225"/>
      <c r="Q98" s="225"/>
      <c r="R98" s="225"/>
      <c r="S98" s="225"/>
      <c r="T98" s="225"/>
      <c r="U98" s="225"/>
      <c r="V98" s="225"/>
      <c r="W98" s="225"/>
      <c r="X98" s="225"/>
      <c r="Y98" s="225"/>
      <c r="Z98" s="225"/>
      <c r="AA98" s="225"/>
      <c r="AB98" s="225"/>
      <c r="AC98" s="225"/>
      <c r="AD98" s="225"/>
      <c r="AE98" s="225"/>
      <c r="AF98" s="225"/>
      <c r="AG98" s="225"/>
      <c r="AH98" s="225"/>
      <c r="AI98" s="225"/>
      <c r="AJ98" s="225"/>
      <c r="AK98" s="225"/>
      <c r="AL98" s="225"/>
      <c r="AM98" s="225"/>
      <c r="AN98" s="225"/>
      <c r="AO98" s="225"/>
      <c r="AP98" s="225"/>
      <c r="AQ98" s="225"/>
      <c r="AR98" s="225"/>
      <c r="AS98" s="225"/>
      <c r="AT98" s="225"/>
      <c r="AU98" s="225"/>
      <c r="AV98" s="225"/>
      <c r="AW98" s="225"/>
      <c r="AX98" s="225"/>
      <c r="AY98" s="225"/>
      <c r="AZ98" s="225"/>
      <c r="BA98" s="225"/>
      <c r="BB98" s="225"/>
      <c r="BC98" s="225"/>
      <c r="BD98" s="225"/>
      <c r="BE98" s="225"/>
      <c r="BF98" s="225"/>
      <c r="BG98" s="225"/>
      <c r="BH98" s="225"/>
      <c r="BI98" s="225"/>
      <c r="BJ98" s="225"/>
      <c r="BK98" s="225"/>
      <c r="BL98" s="225"/>
      <c r="BM98" s="225"/>
      <c r="BN98" s="225"/>
      <c r="BO98" s="225"/>
      <c r="BP98" s="225"/>
      <c r="BQ98" s="225"/>
      <c r="BR98" s="225"/>
      <c r="BS98" s="225"/>
      <c r="BT98" s="225"/>
      <c r="BU98" s="225"/>
      <c r="BV98" s="225"/>
      <c r="BW98" s="225"/>
      <c r="BX98" s="225"/>
      <c r="BY98" s="225"/>
      <c r="BZ98" s="225"/>
      <c r="CA98" s="225"/>
      <c r="CB98" s="225"/>
      <c r="CC98" s="225"/>
      <c r="CD98" s="225"/>
      <c r="CE98" s="225"/>
      <c r="CF98" s="225"/>
    </row>
    <row r="99" spans="1:84" ht="12" customHeight="1" x14ac:dyDescent="0.25">
      <c r="A99" s="225"/>
      <c r="B99" s="225"/>
      <c r="C99" s="225"/>
      <c r="D99" s="225"/>
      <c r="E99" s="226"/>
      <c r="F99" s="226"/>
      <c r="G99" s="228"/>
      <c r="H99" s="227"/>
      <c r="I99" s="227"/>
      <c r="J99" s="228"/>
      <c r="K99" s="228"/>
      <c r="L99" s="229"/>
      <c r="M99" s="225"/>
      <c r="N99" s="225"/>
      <c r="O99" s="225"/>
      <c r="P99" s="225"/>
      <c r="Q99" s="225"/>
      <c r="R99" s="225"/>
      <c r="S99" s="225"/>
      <c r="T99" s="225"/>
      <c r="U99" s="225"/>
      <c r="V99" s="225"/>
      <c r="W99" s="225"/>
      <c r="X99" s="225"/>
      <c r="Y99" s="225"/>
      <c r="Z99" s="225"/>
      <c r="AA99" s="225"/>
      <c r="AB99" s="225"/>
      <c r="AC99" s="225"/>
      <c r="AD99" s="225"/>
      <c r="AE99" s="225"/>
      <c r="AF99" s="225"/>
      <c r="AG99" s="225"/>
      <c r="AH99" s="225"/>
      <c r="AI99" s="225"/>
      <c r="AJ99" s="225"/>
      <c r="AK99" s="225"/>
      <c r="AL99" s="225"/>
      <c r="AM99" s="225"/>
      <c r="AN99" s="225"/>
      <c r="AO99" s="225"/>
      <c r="AP99" s="225"/>
      <c r="AQ99" s="225"/>
      <c r="AR99" s="225"/>
      <c r="AS99" s="225"/>
      <c r="AT99" s="225"/>
      <c r="AU99" s="225"/>
      <c r="AV99" s="225"/>
      <c r="AW99" s="225"/>
      <c r="AX99" s="225"/>
      <c r="AY99" s="225"/>
      <c r="AZ99" s="225"/>
      <c r="BA99" s="225"/>
      <c r="BB99" s="225"/>
      <c r="BC99" s="225"/>
      <c r="BD99" s="225"/>
      <c r="BE99" s="225"/>
      <c r="BF99" s="225"/>
      <c r="BG99" s="225"/>
      <c r="BH99" s="225"/>
      <c r="BI99" s="225"/>
      <c r="BJ99" s="225"/>
      <c r="BK99" s="225"/>
      <c r="BL99" s="225"/>
      <c r="BM99" s="225"/>
      <c r="BN99" s="225"/>
      <c r="BO99" s="225"/>
      <c r="BP99" s="225"/>
      <c r="BQ99" s="225"/>
      <c r="BR99" s="225"/>
      <c r="BS99" s="225"/>
      <c r="BT99" s="225"/>
      <c r="BU99" s="225"/>
      <c r="BV99" s="225"/>
      <c r="BW99" s="225"/>
      <c r="BX99" s="225"/>
      <c r="BY99" s="225"/>
      <c r="BZ99" s="225"/>
      <c r="CA99" s="225"/>
      <c r="CB99" s="225"/>
      <c r="CC99" s="225"/>
      <c r="CD99" s="225"/>
      <c r="CE99" s="225"/>
      <c r="CF99" s="225"/>
    </row>
    <row r="100" spans="1:84" ht="12" customHeight="1" x14ac:dyDescent="0.25">
      <c r="A100" s="225"/>
      <c r="B100" s="225"/>
      <c r="C100" s="225"/>
      <c r="D100" s="225"/>
      <c r="E100" s="226"/>
      <c r="F100" s="226"/>
      <c r="G100" s="228"/>
      <c r="H100" s="227"/>
      <c r="I100" s="227"/>
      <c r="J100" s="228"/>
      <c r="K100" s="228"/>
      <c r="L100" s="229"/>
      <c r="M100" s="225"/>
      <c r="N100" s="225"/>
      <c r="O100" s="225"/>
      <c r="P100" s="225"/>
      <c r="Q100" s="225"/>
      <c r="R100" s="225"/>
      <c r="S100" s="225"/>
      <c r="T100" s="225"/>
      <c r="U100" s="225"/>
      <c r="V100" s="225"/>
      <c r="W100" s="225"/>
      <c r="X100" s="225"/>
      <c r="Y100" s="225"/>
      <c r="Z100" s="225"/>
      <c r="AA100" s="225"/>
      <c r="AB100" s="225"/>
      <c r="AC100" s="225"/>
      <c r="AD100" s="225"/>
      <c r="AE100" s="225"/>
      <c r="AF100" s="225"/>
      <c r="AG100" s="225"/>
      <c r="AH100" s="225"/>
      <c r="AI100" s="225"/>
      <c r="AJ100" s="225"/>
      <c r="AK100" s="225"/>
      <c r="AL100" s="225"/>
      <c r="AM100" s="225"/>
      <c r="AN100" s="225"/>
      <c r="AO100" s="225"/>
      <c r="AP100" s="225"/>
      <c r="AQ100" s="225"/>
      <c r="AR100" s="225"/>
      <c r="AS100" s="225"/>
      <c r="AT100" s="225"/>
      <c r="AU100" s="225"/>
      <c r="AV100" s="225"/>
      <c r="AW100" s="225"/>
      <c r="AX100" s="225"/>
      <c r="AY100" s="225"/>
      <c r="AZ100" s="225"/>
      <c r="BA100" s="225"/>
      <c r="BB100" s="225"/>
      <c r="BC100" s="225"/>
      <c r="BD100" s="225"/>
      <c r="BE100" s="225"/>
      <c r="BF100" s="225"/>
      <c r="BG100" s="225"/>
      <c r="BH100" s="225"/>
      <c r="BI100" s="225"/>
      <c r="BJ100" s="225"/>
      <c r="BK100" s="225"/>
      <c r="BL100" s="225"/>
      <c r="BM100" s="225"/>
      <c r="BN100" s="225"/>
      <c r="BO100" s="225"/>
      <c r="BP100" s="225"/>
      <c r="BQ100" s="225"/>
      <c r="BR100" s="225"/>
      <c r="BS100" s="225"/>
      <c r="BT100" s="225"/>
      <c r="BU100" s="225"/>
      <c r="BV100" s="225"/>
      <c r="BW100" s="225"/>
      <c r="BX100" s="225"/>
      <c r="BY100" s="225"/>
      <c r="BZ100" s="225"/>
      <c r="CA100" s="225"/>
      <c r="CB100" s="225"/>
      <c r="CC100" s="225"/>
      <c r="CD100" s="225"/>
      <c r="CE100" s="225"/>
      <c r="CF100" s="225"/>
    </row>
    <row r="101" spans="1:84" ht="12" customHeight="1" x14ac:dyDescent="0.25">
      <c r="A101" s="225"/>
      <c r="B101" s="225"/>
      <c r="C101" s="225"/>
      <c r="D101" s="225"/>
      <c r="E101" s="226"/>
      <c r="F101" s="226"/>
      <c r="G101" s="228"/>
      <c r="H101" s="227"/>
      <c r="I101" s="227"/>
      <c r="J101" s="228"/>
      <c r="K101" s="228"/>
      <c r="L101" s="229"/>
      <c r="M101" s="225"/>
      <c r="N101" s="225"/>
      <c r="O101" s="225"/>
      <c r="P101" s="225"/>
      <c r="Q101" s="225"/>
      <c r="R101" s="225"/>
      <c r="S101" s="225"/>
      <c r="T101" s="225"/>
      <c r="U101" s="225"/>
      <c r="V101" s="225"/>
      <c r="W101" s="225"/>
      <c r="X101" s="225"/>
      <c r="Y101" s="225"/>
      <c r="Z101" s="225"/>
      <c r="AA101" s="225"/>
      <c r="AB101" s="225"/>
      <c r="AC101" s="225"/>
      <c r="AD101" s="225"/>
      <c r="AE101" s="225"/>
      <c r="AF101" s="225"/>
      <c r="AG101" s="225"/>
      <c r="AH101" s="225"/>
      <c r="AI101" s="225"/>
      <c r="AJ101" s="225"/>
      <c r="AK101" s="225"/>
      <c r="AL101" s="225"/>
      <c r="AM101" s="225"/>
      <c r="AN101" s="225"/>
      <c r="AO101" s="225"/>
      <c r="AP101" s="225"/>
      <c r="AQ101" s="225"/>
      <c r="AR101" s="225"/>
      <c r="AS101" s="225"/>
      <c r="AT101" s="225"/>
      <c r="AU101" s="225"/>
      <c r="AV101" s="225"/>
      <c r="AW101" s="225"/>
      <c r="AX101" s="225"/>
      <c r="AY101" s="225"/>
      <c r="AZ101" s="225"/>
      <c r="BA101" s="225"/>
      <c r="BB101" s="225"/>
      <c r="BC101" s="225"/>
      <c r="BD101" s="225"/>
      <c r="BE101" s="225"/>
      <c r="BF101" s="225"/>
      <c r="BG101" s="225"/>
      <c r="BH101" s="225"/>
      <c r="BI101" s="225"/>
      <c r="BJ101" s="225"/>
      <c r="BK101" s="225"/>
      <c r="BL101" s="225"/>
      <c r="BM101" s="225"/>
      <c r="BN101" s="225"/>
      <c r="BO101" s="225"/>
      <c r="BP101" s="225"/>
      <c r="BQ101" s="225"/>
      <c r="BR101" s="225"/>
      <c r="BS101" s="225"/>
      <c r="BT101" s="225"/>
      <c r="BU101" s="225"/>
      <c r="BV101" s="225"/>
      <c r="BW101" s="225"/>
      <c r="BX101" s="225"/>
      <c r="BY101" s="225"/>
      <c r="BZ101" s="225"/>
      <c r="CA101" s="225"/>
      <c r="CB101" s="225"/>
      <c r="CC101" s="225"/>
      <c r="CD101" s="225"/>
      <c r="CE101" s="225"/>
      <c r="CF101" s="225"/>
    </row>
    <row r="102" spans="1:84" ht="12" customHeight="1" x14ac:dyDescent="0.25">
      <c r="A102" s="225"/>
      <c r="B102" s="225"/>
      <c r="C102" s="225"/>
      <c r="D102" s="225"/>
      <c r="E102" s="226"/>
      <c r="F102" s="226"/>
      <c r="G102" s="228"/>
      <c r="H102" s="227"/>
      <c r="I102" s="227"/>
      <c r="J102" s="228"/>
      <c r="K102" s="228"/>
      <c r="L102" s="229"/>
      <c r="M102" s="225"/>
      <c r="N102" s="225"/>
      <c r="O102" s="225"/>
      <c r="P102" s="225"/>
      <c r="Q102" s="225"/>
      <c r="R102" s="225"/>
      <c r="S102" s="225"/>
      <c r="T102" s="225"/>
      <c r="U102" s="225"/>
      <c r="V102" s="225"/>
      <c r="W102" s="225"/>
      <c r="X102" s="225"/>
      <c r="Y102" s="225"/>
      <c r="Z102" s="225"/>
      <c r="AA102" s="225"/>
      <c r="AB102" s="225"/>
      <c r="AC102" s="225"/>
      <c r="AD102" s="225"/>
      <c r="AE102" s="225"/>
      <c r="AF102" s="225"/>
      <c r="AG102" s="225"/>
      <c r="AH102" s="225"/>
      <c r="AI102" s="225"/>
      <c r="AJ102" s="225"/>
      <c r="AK102" s="225"/>
      <c r="AL102" s="225"/>
      <c r="AM102" s="225"/>
      <c r="AN102" s="225"/>
      <c r="AO102" s="225"/>
      <c r="AP102" s="225"/>
      <c r="AQ102" s="225"/>
      <c r="AR102" s="225"/>
      <c r="AS102" s="225"/>
      <c r="AT102" s="225"/>
      <c r="AU102" s="225"/>
      <c r="AV102" s="225"/>
      <c r="AW102" s="225"/>
      <c r="AX102" s="225"/>
      <c r="AY102" s="225"/>
      <c r="AZ102" s="225"/>
      <c r="BA102" s="225"/>
      <c r="BB102" s="225"/>
      <c r="BC102" s="225"/>
      <c r="BD102" s="225"/>
      <c r="BE102" s="225"/>
      <c r="BF102" s="225"/>
      <c r="BG102" s="225"/>
      <c r="BH102" s="225"/>
      <c r="BI102" s="225"/>
      <c r="BJ102" s="225"/>
      <c r="BK102" s="225"/>
      <c r="BL102" s="225"/>
      <c r="BM102" s="225"/>
      <c r="BN102" s="225"/>
      <c r="BO102" s="225"/>
      <c r="BP102" s="225"/>
      <c r="BQ102" s="225"/>
      <c r="BR102" s="225"/>
      <c r="BS102" s="225"/>
      <c r="BT102" s="225"/>
      <c r="BU102" s="225"/>
      <c r="BV102" s="225"/>
      <c r="BW102" s="225"/>
      <c r="BX102" s="225"/>
      <c r="BY102" s="225"/>
      <c r="BZ102" s="225"/>
      <c r="CA102" s="225"/>
      <c r="CB102" s="225"/>
      <c r="CC102" s="225"/>
      <c r="CD102" s="225"/>
      <c r="CE102" s="225"/>
      <c r="CF102" s="225"/>
    </row>
    <row r="103" spans="1:84" ht="12" customHeight="1" x14ac:dyDescent="0.25">
      <c r="A103" s="225"/>
      <c r="B103" s="225"/>
      <c r="C103" s="225"/>
      <c r="D103" s="225"/>
      <c r="E103" s="226"/>
      <c r="F103" s="226"/>
      <c r="G103" s="228"/>
      <c r="H103" s="227"/>
      <c r="I103" s="227"/>
      <c r="J103" s="228"/>
      <c r="K103" s="228"/>
      <c r="L103" s="229"/>
      <c r="M103" s="225"/>
      <c r="N103" s="225"/>
      <c r="O103" s="225"/>
      <c r="P103" s="225"/>
      <c r="Q103" s="225"/>
      <c r="R103" s="225"/>
      <c r="S103" s="225"/>
      <c r="T103" s="225"/>
      <c r="U103" s="225"/>
      <c r="V103" s="225"/>
      <c r="W103" s="225"/>
      <c r="X103" s="225"/>
      <c r="Y103" s="225"/>
      <c r="Z103" s="225"/>
      <c r="AA103" s="225"/>
      <c r="AB103" s="225"/>
      <c r="AC103" s="225"/>
      <c r="AD103" s="225"/>
      <c r="AE103" s="225"/>
      <c r="AF103" s="225"/>
      <c r="AG103" s="225"/>
      <c r="AH103" s="225"/>
      <c r="AI103" s="225"/>
      <c r="AJ103" s="225"/>
      <c r="AK103" s="225"/>
      <c r="AL103" s="225"/>
      <c r="AM103" s="225"/>
      <c r="AN103" s="225"/>
      <c r="AO103" s="225"/>
      <c r="AP103" s="225"/>
      <c r="AQ103" s="225"/>
      <c r="AR103" s="225"/>
      <c r="AS103" s="225"/>
      <c r="AT103" s="225"/>
      <c r="AU103" s="225"/>
      <c r="AV103" s="225"/>
      <c r="AW103" s="225"/>
      <c r="AX103" s="225"/>
      <c r="AY103" s="225"/>
      <c r="AZ103" s="225"/>
      <c r="BA103" s="225"/>
      <c r="BB103" s="225"/>
      <c r="BC103" s="225"/>
      <c r="BD103" s="225"/>
      <c r="BE103" s="225"/>
      <c r="BF103" s="225"/>
      <c r="BG103" s="225"/>
      <c r="BH103" s="225"/>
      <c r="BI103" s="225"/>
      <c r="BJ103" s="225"/>
      <c r="BK103" s="225"/>
      <c r="BL103" s="225"/>
      <c r="BM103" s="225"/>
      <c r="BN103" s="225"/>
      <c r="BO103" s="225"/>
      <c r="BP103" s="225"/>
      <c r="BQ103" s="225"/>
      <c r="BR103" s="225"/>
      <c r="BS103" s="225"/>
      <c r="BT103" s="225"/>
      <c r="BU103" s="225"/>
      <c r="BV103" s="225"/>
      <c r="BW103" s="225"/>
      <c r="BX103" s="225"/>
      <c r="BY103" s="225"/>
      <c r="BZ103" s="225"/>
      <c r="CA103" s="225"/>
      <c r="CB103" s="225"/>
      <c r="CC103" s="225"/>
      <c r="CD103" s="225"/>
      <c r="CE103" s="225"/>
      <c r="CF103" s="225"/>
    </row>
    <row r="104" spans="1:84" ht="12" customHeight="1" x14ac:dyDescent="0.25">
      <c r="A104" s="225"/>
      <c r="B104" s="225"/>
      <c r="C104" s="225"/>
      <c r="D104" s="225"/>
      <c r="E104" s="226"/>
      <c r="F104" s="226"/>
      <c r="G104" s="228"/>
      <c r="H104" s="227"/>
      <c r="I104" s="227"/>
      <c r="J104" s="228"/>
      <c r="K104" s="228"/>
      <c r="L104" s="229"/>
      <c r="M104" s="225"/>
      <c r="N104" s="225"/>
      <c r="O104" s="225"/>
      <c r="P104" s="225"/>
      <c r="Q104" s="225"/>
      <c r="R104" s="225"/>
      <c r="S104" s="225"/>
      <c r="T104" s="225"/>
      <c r="U104" s="225"/>
      <c r="V104" s="225"/>
      <c r="W104" s="225"/>
      <c r="X104" s="225"/>
      <c r="Y104" s="225"/>
      <c r="Z104" s="225"/>
      <c r="AA104" s="225"/>
      <c r="AB104" s="225"/>
      <c r="AC104" s="225"/>
      <c r="AD104" s="225"/>
      <c r="AE104" s="225"/>
      <c r="AF104" s="225"/>
      <c r="AG104" s="225"/>
      <c r="AH104" s="225"/>
      <c r="AI104" s="225"/>
      <c r="AJ104" s="225"/>
      <c r="AK104" s="225"/>
      <c r="AL104" s="225"/>
      <c r="AM104" s="225"/>
      <c r="AN104" s="225"/>
      <c r="AO104" s="225"/>
      <c r="AP104" s="225"/>
      <c r="AQ104" s="225"/>
      <c r="AR104" s="225"/>
      <c r="AS104" s="225"/>
      <c r="AT104" s="225"/>
      <c r="AU104" s="225"/>
      <c r="AV104" s="225"/>
      <c r="AW104" s="225"/>
      <c r="AX104" s="225"/>
      <c r="AY104" s="225"/>
      <c r="AZ104" s="225"/>
      <c r="BA104" s="225"/>
      <c r="BB104" s="225"/>
      <c r="BC104" s="225"/>
      <c r="BD104" s="225"/>
      <c r="BE104" s="225"/>
      <c r="BF104" s="225"/>
      <c r="BG104" s="225"/>
      <c r="BH104" s="225"/>
      <c r="BI104" s="225"/>
      <c r="BJ104" s="225"/>
      <c r="BK104" s="225"/>
      <c r="BL104" s="225"/>
      <c r="BM104" s="225"/>
      <c r="BN104" s="225"/>
      <c r="BO104" s="225"/>
      <c r="BP104" s="225"/>
      <c r="BQ104" s="225"/>
      <c r="BR104" s="225"/>
      <c r="BS104" s="225"/>
      <c r="BT104" s="225"/>
      <c r="BU104" s="225"/>
      <c r="BV104" s="225"/>
      <c r="BW104" s="225"/>
      <c r="BX104" s="225"/>
      <c r="BY104" s="225"/>
      <c r="BZ104" s="225"/>
      <c r="CA104" s="225"/>
      <c r="CB104" s="225"/>
      <c r="CC104" s="225"/>
      <c r="CD104" s="225"/>
      <c r="CE104" s="225"/>
      <c r="CF104" s="225"/>
    </row>
    <row r="105" spans="1:84" ht="12" customHeight="1" x14ac:dyDescent="0.25">
      <c r="A105" s="225"/>
      <c r="B105" s="225"/>
      <c r="C105" s="225"/>
      <c r="D105" s="225"/>
      <c r="E105" s="226"/>
      <c r="F105" s="226"/>
      <c r="G105" s="228"/>
      <c r="H105" s="227"/>
      <c r="I105" s="227"/>
      <c r="J105" s="228"/>
      <c r="K105" s="228"/>
      <c r="L105" s="229"/>
      <c r="M105" s="225"/>
      <c r="N105" s="225"/>
      <c r="O105" s="225"/>
      <c r="P105" s="225"/>
      <c r="Q105" s="225"/>
      <c r="R105" s="225"/>
      <c r="S105" s="225"/>
      <c r="T105" s="225"/>
      <c r="U105" s="225"/>
      <c r="V105" s="225"/>
      <c r="W105" s="225"/>
      <c r="X105" s="225"/>
      <c r="Y105" s="225"/>
      <c r="Z105" s="225"/>
      <c r="AA105" s="225"/>
      <c r="AB105" s="225"/>
      <c r="AC105" s="225"/>
      <c r="AD105" s="225"/>
      <c r="AE105" s="225"/>
      <c r="AF105" s="225"/>
      <c r="AG105" s="225"/>
      <c r="AH105" s="225"/>
      <c r="AI105" s="225"/>
      <c r="AJ105" s="225"/>
      <c r="AK105" s="225"/>
      <c r="AL105" s="225"/>
      <c r="AM105" s="225"/>
      <c r="AN105" s="225"/>
      <c r="AO105" s="225"/>
      <c r="AP105" s="225"/>
      <c r="AQ105" s="225"/>
      <c r="AR105" s="225"/>
      <c r="AS105" s="225"/>
      <c r="AT105" s="225"/>
      <c r="AU105" s="225"/>
      <c r="AV105" s="225"/>
      <c r="AW105" s="225"/>
      <c r="AX105" s="225"/>
      <c r="AY105" s="225"/>
      <c r="AZ105" s="225"/>
      <c r="BA105" s="225"/>
      <c r="BB105" s="225"/>
      <c r="BC105" s="225"/>
      <c r="BD105" s="225"/>
      <c r="BE105" s="225"/>
      <c r="BF105" s="225"/>
      <c r="BG105" s="225"/>
      <c r="BH105" s="225"/>
      <c r="BI105" s="225"/>
      <c r="BJ105" s="225"/>
      <c r="BK105" s="225"/>
      <c r="BL105" s="225"/>
      <c r="BM105" s="225"/>
      <c r="BN105" s="225"/>
      <c r="BO105" s="225"/>
      <c r="BP105" s="225"/>
      <c r="BQ105" s="225"/>
      <c r="BR105" s="225"/>
      <c r="BS105" s="225"/>
      <c r="BT105" s="225"/>
      <c r="BU105" s="225"/>
      <c r="BV105" s="225"/>
      <c r="BW105" s="225"/>
      <c r="BX105" s="225"/>
      <c r="BY105" s="225"/>
      <c r="BZ105" s="225"/>
      <c r="CA105" s="225"/>
      <c r="CB105" s="225"/>
      <c r="CC105" s="225"/>
      <c r="CD105" s="225"/>
      <c r="CE105" s="225"/>
      <c r="CF105" s="225"/>
    </row>
    <row r="106" spans="1:84" ht="12" customHeight="1" x14ac:dyDescent="0.25">
      <c r="A106" s="225"/>
      <c r="B106" s="225"/>
      <c r="C106" s="225"/>
      <c r="D106" s="225"/>
      <c r="E106" s="226"/>
      <c r="F106" s="226"/>
      <c r="G106" s="228"/>
      <c r="H106" s="227"/>
      <c r="I106" s="227"/>
      <c r="J106" s="228"/>
      <c r="K106" s="228"/>
      <c r="L106" s="229"/>
      <c r="M106" s="225"/>
      <c r="N106" s="225"/>
      <c r="O106" s="225"/>
      <c r="P106" s="225"/>
      <c r="Q106" s="225"/>
      <c r="R106" s="225"/>
      <c r="S106" s="225"/>
      <c r="T106" s="225"/>
      <c r="U106" s="225"/>
      <c r="V106" s="225"/>
      <c r="W106" s="225"/>
      <c r="X106" s="225"/>
      <c r="Y106" s="225"/>
      <c r="Z106" s="225"/>
      <c r="AA106" s="225"/>
      <c r="AB106" s="225"/>
      <c r="AC106" s="225"/>
      <c r="AD106" s="225"/>
      <c r="AE106" s="225"/>
      <c r="AF106" s="225"/>
      <c r="AG106" s="225"/>
      <c r="AH106" s="225"/>
      <c r="AI106" s="225"/>
      <c r="AJ106" s="225"/>
      <c r="AK106" s="225"/>
      <c r="AL106" s="225"/>
      <c r="AM106" s="225"/>
      <c r="AN106" s="225"/>
      <c r="AO106" s="225"/>
      <c r="AP106" s="225"/>
      <c r="AQ106" s="225"/>
      <c r="AR106" s="225"/>
      <c r="AS106" s="225"/>
      <c r="AT106" s="225"/>
      <c r="AU106" s="225"/>
      <c r="AV106" s="225"/>
      <c r="AW106" s="225"/>
      <c r="AX106" s="225"/>
      <c r="AY106" s="225"/>
      <c r="AZ106" s="225"/>
      <c r="BA106" s="225"/>
      <c r="BB106" s="225"/>
      <c r="BC106" s="225"/>
      <c r="BD106" s="225"/>
      <c r="BE106" s="225"/>
      <c r="BF106" s="225"/>
      <c r="BG106" s="225"/>
      <c r="BH106" s="225"/>
      <c r="BI106" s="225"/>
      <c r="BJ106" s="225"/>
      <c r="BK106" s="225"/>
      <c r="BL106" s="225"/>
      <c r="BM106" s="225"/>
      <c r="BN106" s="225"/>
      <c r="BO106" s="225"/>
      <c r="BP106" s="225"/>
      <c r="BQ106" s="225"/>
      <c r="BR106" s="225"/>
      <c r="BS106" s="225"/>
      <c r="BT106" s="225"/>
      <c r="BU106" s="225"/>
      <c r="BV106" s="225"/>
      <c r="BW106" s="225"/>
      <c r="BX106" s="225"/>
      <c r="BY106" s="225"/>
      <c r="BZ106" s="225"/>
      <c r="CA106" s="225"/>
      <c r="CB106" s="225"/>
      <c r="CC106" s="225"/>
      <c r="CD106" s="225"/>
      <c r="CE106" s="225"/>
      <c r="CF106" s="225"/>
    </row>
    <row r="107" spans="1:84" ht="12" customHeight="1" x14ac:dyDescent="0.25">
      <c r="A107" s="225"/>
      <c r="B107" s="225"/>
      <c r="C107" s="225"/>
      <c r="D107" s="225"/>
      <c r="E107" s="226"/>
      <c r="F107" s="226"/>
      <c r="G107" s="228"/>
      <c r="H107" s="227"/>
      <c r="I107" s="227"/>
      <c r="J107" s="228"/>
      <c r="K107" s="228"/>
      <c r="L107" s="229"/>
      <c r="M107" s="225"/>
      <c r="N107" s="225"/>
      <c r="O107" s="225"/>
      <c r="P107" s="225"/>
      <c r="Q107" s="225"/>
      <c r="R107" s="225"/>
      <c r="S107" s="225"/>
      <c r="T107" s="225"/>
      <c r="U107" s="225"/>
      <c r="V107" s="225"/>
      <c r="W107" s="225"/>
      <c r="X107" s="225"/>
      <c r="Y107" s="225"/>
      <c r="Z107" s="225"/>
      <c r="AA107" s="225"/>
      <c r="AB107" s="225"/>
      <c r="AC107" s="225"/>
      <c r="AD107" s="225"/>
      <c r="AE107" s="225"/>
      <c r="AF107" s="225"/>
      <c r="AG107" s="225"/>
      <c r="AH107" s="225"/>
      <c r="AI107" s="225"/>
      <c r="AJ107" s="225"/>
      <c r="AK107" s="225"/>
      <c r="AL107" s="225"/>
      <c r="AM107" s="225"/>
      <c r="AN107" s="225"/>
      <c r="AO107" s="225"/>
      <c r="AP107" s="225"/>
      <c r="AQ107" s="225"/>
      <c r="AR107" s="225"/>
      <c r="AS107" s="225"/>
      <c r="AT107" s="225"/>
      <c r="AU107" s="225"/>
      <c r="AV107" s="225"/>
      <c r="AW107" s="225"/>
      <c r="AX107" s="225"/>
      <c r="AY107" s="225"/>
      <c r="AZ107" s="225"/>
      <c r="BA107" s="225"/>
      <c r="BB107" s="225"/>
      <c r="BC107" s="225"/>
      <c r="BD107" s="225"/>
      <c r="BE107" s="225"/>
      <c r="BF107" s="225"/>
      <c r="BG107" s="225"/>
      <c r="BH107" s="225"/>
      <c r="BI107" s="225"/>
      <c r="BJ107" s="225"/>
      <c r="BK107" s="225"/>
      <c r="BL107" s="225"/>
      <c r="BM107" s="225"/>
      <c r="BN107" s="225"/>
      <c r="BO107" s="225"/>
      <c r="BP107" s="225"/>
      <c r="BQ107" s="225"/>
      <c r="BR107" s="225"/>
      <c r="BS107" s="225"/>
      <c r="BT107" s="225"/>
      <c r="BU107" s="225"/>
      <c r="BV107" s="225"/>
      <c r="BW107" s="225"/>
      <c r="BX107" s="225"/>
      <c r="BY107" s="225"/>
      <c r="BZ107" s="225"/>
      <c r="CA107" s="225"/>
      <c r="CB107" s="225"/>
      <c r="CC107" s="225"/>
      <c r="CD107" s="225"/>
      <c r="CE107" s="225"/>
      <c r="CF107" s="225"/>
    </row>
    <row r="108" spans="1:84" ht="12" customHeight="1" x14ac:dyDescent="0.25">
      <c r="A108" s="225"/>
      <c r="B108" s="225"/>
      <c r="C108" s="225"/>
      <c r="D108" s="225"/>
      <c r="E108" s="226"/>
      <c r="F108" s="226"/>
      <c r="G108" s="228"/>
      <c r="H108" s="227"/>
      <c r="I108" s="227"/>
      <c r="J108" s="228"/>
      <c r="K108" s="228"/>
      <c r="L108" s="229"/>
      <c r="M108" s="225"/>
      <c r="N108" s="225"/>
      <c r="O108" s="225"/>
      <c r="P108" s="225"/>
      <c r="Q108" s="225"/>
      <c r="R108" s="225"/>
      <c r="S108" s="225"/>
      <c r="T108" s="225"/>
      <c r="U108" s="225"/>
      <c r="V108" s="225"/>
      <c r="W108" s="225"/>
      <c r="X108" s="225"/>
      <c r="Y108" s="225"/>
      <c r="Z108" s="225"/>
      <c r="AA108" s="225"/>
      <c r="AB108" s="225"/>
      <c r="AC108" s="225"/>
      <c r="AD108" s="225"/>
      <c r="AE108" s="225"/>
      <c r="AF108" s="225"/>
      <c r="AG108" s="225"/>
      <c r="AH108" s="225"/>
      <c r="AI108" s="225"/>
      <c r="AJ108" s="225"/>
      <c r="AK108" s="225"/>
      <c r="AL108" s="225"/>
      <c r="AM108" s="225"/>
      <c r="AN108" s="225"/>
      <c r="AO108" s="225"/>
      <c r="AP108" s="225"/>
      <c r="AQ108" s="225"/>
      <c r="AR108" s="225"/>
      <c r="AS108" s="225"/>
      <c r="AT108" s="225"/>
      <c r="AU108" s="225"/>
      <c r="AV108" s="225"/>
      <c r="AW108" s="225"/>
      <c r="AX108" s="225"/>
      <c r="AY108" s="225"/>
      <c r="AZ108" s="225"/>
      <c r="BA108" s="225"/>
      <c r="BB108" s="225"/>
      <c r="BC108" s="225"/>
      <c r="BD108" s="225"/>
      <c r="BE108" s="225"/>
      <c r="BF108" s="225"/>
      <c r="BG108" s="225"/>
      <c r="BH108" s="225"/>
      <c r="BI108" s="225"/>
      <c r="BJ108" s="225"/>
      <c r="BK108" s="225"/>
      <c r="BL108" s="225"/>
      <c r="BM108" s="225"/>
      <c r="BN108" s="225"/>
      <c r="BO108" s="225"/>
      <c r="BP108" s="225"/>
      <c r="BQ108" s="225"/>
      <c r="BR108" s="225"/>
      <c r="BS108" s="225"/>
      <c r="BT108" s="225"/>
      <c r="BU108" s="225"/>
      <c r="BV108" s="225"/>
      <c r="BW108" s="225"/>
      <c r="BX108" s="225"/>
      <c r="BY108" s="225"/>
      <c r="BZ108" s="225"/>
      <c r="CA108" s="225"/>
      <c r="CB108" s="225"/>
      <c r="CC108" s="225"/>
      <c r="CD108" s="225"/>
      <c r="CE108" s="225"/>
      <c r="CF108" s="225"/>
    </row>
    <row r="109" spans="1:84" ht="12" customHeight="1" x14ac:dyDescent="0.25">
      <c r="A109" s="225"/>
      <c r="B109" s="225"/>
      <c r="C109" s="225"/>
      <c r="D109" s="225"/>
      <c r="E109" s="226"/>
      <c r="F109" s="226"/>
      <c r="G109" s="228"/>
      <c r="H109" s="227"/>
      <c r="I109" s="227"/>
      <c r="J109" s="228"/>
      <c r="K109" s="228"/>
      <c r="L109" s="229"/>
      <c r="M109" s="225"/>
      <c r="N109" s="225"/>
      <c r="O109" s="225"/>
      <c r="P109" s="225"/>
      <c r="Q109" s="225"/>
      <c r="R109" s="225"/>
      <c r="S109" s="225"/>
      <c r="T109" s="225"/>
      <c r="U109" s="225"/>
      <c r="V109" s="225"/>
      <c r="W109" s="225"/>
      <c r="X109" s="225"/>
      <c r="Y109" s="225"/>
      <c r="Z109" s="225"/>
      <c r="AA109" s="225"/>
      <c r="AB109" s="225"/>
      <c r="AC109" s="225"/>
      <c r="AD109" s="225"/>
      <c r="AE109" s="225"/>
      <c r="AF109" s="225"/>
      <c r="AG109" s="225"/>
      <c r="AH109" s="225"/>
      <c r="AI109" s="225"/>
      <c r="AJ109" s="225"/>
      <c r="AK109" s="225"/>
      <c r="AL109" s="225"/>
      <c r="AM109" s="225"/>
      <c r="AN109" s="225"/>
      <c r="AO109" s="225"/>
      <c r="AP109" s="225"/>
      <c r="AQ109" s="225"/>
      <c r="AR109" s="225"/>
      <c r="AS109" s="225"/>
      <c r="AT109" s="225"/>
      <c r="AU109" s="225"/>
      <c r="AV109" s="225"/>
      <c r="AW109" s="225"/>
      <c r="AX109" s="225"/>
      <c r="AY109" s="225"/>
      <c r="AZ109" s="225"/>
      <c r="BA109" s="225"/>
      <c r="BB109" s="225"/>
      <c r="BC109" s="225"/>
      <c r="BD109" s="225"/>
      <c r="BE109" s="225"/>
      <c r="BF109" s="225"/>
      <c r="BG109" s="225"/>
      <c r="BH109" s="225"/>
      <c r="BI109" s="225"/>
      <c r="BJ109" s="225"/>
      <c r="BK109" s="225"/>
      <c r="BL109" s="225"/>
      <c r="BM109" s="225"/>
      <c r="BN109" s="225"/>
      <c r="BO109" s="225"/>
      <c r="BP109" s="225"/>
      <c r="BQ109" s="225"/>
      <c r="BR109" s="225"/>
      <c r="BS109" s="225"/>
      <c r="BT109" s="225"/>
      <c r="BU109" s="225"/>
      <c r="BV109" s="225"/>
      <c r="BW109" s="225"/>
      <c r="BX109" s="225"/>
      <c r="BY109" s="225"/>
      <c r="BZ109" s="225"/>
      <c r="CA109" s="225"/>
      <c r="CB109" s="225"/>
      <c r="CC109" s="225"/>
      <c r="CD109" s="225"/>
      <c r="CE109" s="225"/>
      <c r="CF109" s="225"/>
    </row>
    <row r="110" spans="1:84" ht="12" customHeight="1" x14ac:dyDescent="0.25">
      <c r="A110" s="225"/>
      <c r="B110" s="225"/>
      <c r="C110" s="225"/>
      <c r="D110" s="225"/>
      <c r="E110" s="226"/>
      <c r="F110" s="226"/>
      <c r="G110" s="228"/>
      <c r="H110" s="227"/>
      <c r="I110" s="227"/>
      <c r="J110" s="228"/>
      <c r="K110" s="228"/>
      <c r="L110" s="229"/>
      <c r="M110" s="225"/>
      <c r="N110" s="225"/>
      <c r="O110" s="225"/>
      <c r="P110" s="225"/>
      <c r="Q110" s="225"/>
      <c r="R110" s="225"/>
      <c r="S110" s="225"/>
      <c r="T110" s="225"/>
      <c r="U110" s="225"/>
      <c r="V110" s="225"/>
      <c r="W110" s="225"/>
      <c r="X110" s="225"/>
      <c r="Y110" s="225"/>
      <c r="Z110" s="225"/>
      <c r="AA110" s="225"/>
      <c r="AB110" s="225"/>
      <c r="AC110" s="225"/>
      <c r="AD110" s="225"/>
      <c r="AE110" s="225"/>
      <c r="AF110" s="225"/>
      <c r="AG110" s="225"/>
      <c r="AH110" s="225"/>
      <c r="AI110" s="225"/>
      <c r="AJ110" s="225"/>
      <c r="AK110" s="225"/>
      <c r="AL110" s="225"/>
      <c r="AM110" s="225"/>
      <c r="AN110" s="225"/>
      <c r="AO110" s="225"/>
      <c r="AP110" s="225"/>
      <c r="AQ110" s="225"/>
      <c r="AR110" s="225"/>
      <c r="AS110" s="225"/>
      <c r="AT110" s="225"/>
      <c r="AU110" s="225"/>
      <c r="AV110" s="225"/>
      <c r="AW110" s="225"/>
      <c r="AX110" s="225"/>
      <c r="AY110" s="225"/>
      <c r="AZ110" s="225"/>
      <c r="BA110" s="225"/>
      <c r="BB110" s="225"/>
      <c r="BC110" s="225"/>
      <c r="BD110" s="225"/>
      <c r="BE110" s="225"/>
      <c r="BF110" s="225"/>
      <c r="BG110" s="225"/>
      <c r="BH110" s="225"/>
      <c r="BI110" s="225"/>
      <c r="BJ110" s="225"/>
      <c r="BK110" s="225"/>
      <c r="BL110" s="225"/>
      <c r="BM110" s="225"/>
      <c r="BN110" s="225"/>
      <c r="BO110" s="225"/>
      <c r="BP110" s="225"/>
      <c r="BQ110" s="225"/>
      <c r="BR110" s="225"/>
      <c r="BS110" s="225"/>
      <c r="BT110" s="225"/>
      <c r="BU110" s="225"/>
      <c r="BV110" s="225"/>
      <c r="BW110" s="225"/>
      <c r="BX110" s="225"/>
      <c r="BY110" s="225"/>
      <c r="BZ110" s="225"/>
      <c r="CA110" s="225"/>
      <c r="CB110" s="225"/>
      <c r="CC110" s="225"/>
      <c r="CD110" s="225"/>
      <c r="CE110" s="225"/>
      <c r="CF110" s="225"/>
    </row>
    <row r="111" spans="1:84" ht="12" customHeight="1" x14ac:dyDescent="0.25">
      <c r="A111" s="225"/>
      <c r="B111" s="225"/>
      <c r="C111" s="225"/>
      <c r="D111" s="225"/>
      <c r="E111" s="226"/>
      <c r="F111" s="226"/>
      <c r="G111" s="228"/>
      <c r="H111" s="227"/>
      <c r="I111" s="227"/>
      <c r="J111" s="228"/>
      <c r="K111" s="228"/>
      <c r="L111" s="229"/>
      <c r="M111" s="225"/>
      <c r="N111" s="225"/>
      <c r="O111" s="225"/>
      <c r="P111" s="225"/>
      <c r="Q111" s="225"/>
      <c r="R111" s="225"/>
      <c r="S111" s="225"/>
      <c r="T111" s="225"/>
      <c r="U111" s="225"/>
      <c r="V111" s="225"/>
      <c r="W111" s="225"/>
      <c r="X111" s="225"/>
      <c r="Y111" s="225"/>
      <c r="Z111" s="225"/>
      <c r="AA111" s="225"/>
      <c r="AB111" s="225"/>
      <c r="AC111" s="225"/>
      <c r="AD111" s="225"/>
      <c r="AE111" s="225"/>
      <c r="AF111" s="225"/>
      <c r="AG111" s="225"/>
      <c r="AH111" s="225"/>
      <c r="AI111" s="225"/>
      <c r="AJ111" s="225"/>
      <c r="AK111" s="225"/>
      <c r="AL111" s="225"/>
      <c r="AM111" s="225"/>
      <c r="AN111" s="225"/>
      <c r="AO111" s="225"/>
      <c r="AP111" s="225"/>
      <c r="AQ111" s="225"/>
      <c r="AR111" s="225"/>
      <c r="AS111" s="225"/>
      <c r="AT111" s="225"/>
      <c r="AU111" s="225"/>
      <c r="AV111" s="225"/>
      <c r="AW111" s="225"/>
      <c r="AX111" s="225"/>
      <c r="AY111" s="225"/>
      <c r="AZ111" s="225"/>
      <c r="BA111" s="225"/>
      <c r="BB111" s="225"/>
      <c r="BC111" s="225"/>
      <c r="BD111" s="225"/>
      <c r="BE111" s="225"/>
      <c r="BF111" s="225"/>
      <c r="BG111" s="225"/>
      <c r="BH111" s="225"/>
      <c r="BI111" s="225"/>
      <c r="BJ111" s="225"/>
      <c r="BK111" s="225"/>
      <c r="BL111" s="225"/>
      <c r="BM111" s="225"/>
      <c r="BN111" s="225"/>
      <c r="BO111" s="225"/>
      <c r="BP111" s="225"/>
      <c r="BQ111" s="225"/>
      <c r="BR111" s="225"/>
      <c r="BS111" s="225"/>
      <c r="BT111" s="225"/>
      <c r="BU111" s="225"/>
      <c r="BV111" s="225"/>
      <c r="BW111" s="225"/>
      <c r="BX111" s="225"/>
      <c r="BY111" s="225"/>
      <c r="BZ111" s="225"/>
      <c r="CA111" s="225"/>
      <c r="CB111" s="225"/>
      <c r="CC111" s="225"/>
      <c r="CD111" s="225"/>
      <c r="CE111" s="225"/>
      <c r="CF111" s="225"/>
    </row>
    <row r="112" spans="1:84" ht="12" customHeight="1" x14ac:dyDescent="0.25">
      <c r="A112" s="225"/>
      <c r="B112" s="225"/>
      <c r="C112" s="225"/>
      <c r="D112" s="225"/>
      <c r="E112" s="226"/>
      <c r="F112" s="226"/>
      <c r="G112" s="228"/>
      <c r="H112" s="227"/>
      <c r="I112" s="227"/>
      <c r="J112" s="228"/>
      <c r="K112" s="228"/>
      <c r="L112" s="229"/>
      <c r="M112" s="225"/>
      <c r="N112" s="225"/>
      <c r="O112" s="225"/>
      <c r="P112" s="225"/>
      <c r="Q112" s="225"/>
      <c r="R112" s="225"/>
      <c r="S112" s="225"/>
      <c r="T112" s="225"/>
      <c r="U112" s="225"/>
      <c r="V112" s="225"/>
      <c r="W112" s="225"/>
      <c r="X112" s="225"/>
      <c r="Y112" s="225"/>
      <c r="Z112" s="225"/>
      <c r="AA112" s="225"/>
      <c r="AB112" s="225"/>
      <c r="AC112" s="225"/>
      <c r="AD112" s="225"/>
      <c r="AE112" s="225"/>
      <c r="AF112" s="225"/>
      <c r="AG112" s="225"/>
      <c r="AH112" s="225"/>
      <c r="AI112" s="225"/>
      <c r="AJ112" s="225"/>
      <c r="AK112" s="225"/>
      <c r="AL112" s="225"/>
      <c r="AM112" s="225"/>
      <c r="AN112" s="225"/>
      <c r="AO112" s="225"/>
      <c r="AP112" s="225"/>
      <c r="AQ112" s="225"/>
      <c r="AR112" s="225"/>
      <c r="AS112" s="225"/>
      <c r="AT112" s="225"/>
      <c r="AU112" s="225"/>
      <c r="AV112" s="225"/>
      <c r="AW112" s="225"/>
      <c r="AX112" s="225"/>
      <c r="AY112" s="225"/>
      <c r="AZ112" s="225"/>
      <c r="BA112" s="225"/>
      <c r="BB112" s="225"/>
      <c r="BC112" s="225"/>
      <c r="BD112" s="225"/>
      <c r="BE112" s="225"/>
      <c r="BF112" s="225"/>
      <c r="BG112" s="225"/>
      <c r="BH112" s="225"/>
      <c r="BI112" s="225"/>
      <c r="BJ112" s="225"/>
      <c r="BK112" s="225"/>
      <c r="BL112" s="225"/>
      <c r="BM112" s="225"/>
      <c r="BN112" s="225"/>
      <c r="BO112" s="225"/>
      <c r="BP112" s="225"/>
      <c r="BQ112" s="225"/>
      <c r="BR112" s="225"/>
      <c r="BS112" s="225"/>
      <c r="BT112" s="225"/>
      <c r="BU112" s="225"/>
      <c r="BV112" s="225"/>
      <c r="BW112" s="225"/>
      <c r="BX112" s="225"/>
      <c r="BY112" s="225"/>
      <c r="BZ112" s="225"/>
      <c r="CA112" s="225"/>
      <c r="CB112" s="225"/>
      <c r="CC112" s="225"/>
      <c r="CD112" s="225"/>
      <c r="CE112" s="225"/>
      <c r="CF112" s="225"/>
    </row>
    <row r="113" spans="1:84" ht="12" customHeight="1" x14ac:dyDescent="0.25">
      <c r="A113" s="225"/>
      <c r="B113" s="225"/>
      <c r="C113" s="225"/>
      <c r="D113" s="225"/>
      <c r="E113" s="226"/>
      <c r="F113" s="226"/>
      <c r="G113" s="228"/>
      <c r="H113" s="227"/>
      <c r="I113" s="227"/>
      <c r="J113" s="228"/>
      <c r="K113" s="228"/>
      <c r="L113" s="229"/>
      <c r="M113" s="225"/>
      <c r="N113" s="225"/>
      <c r="O113" s="225"/>
      <c r="P113" s="225"/>
      <c r="Q113" s="225"/>
      <c r="R113" s="225"/>
      <c r="S113" s="225"/>
      <c r="T113" s="225"/>
      <c r="U113" s="225"/>
      <c r="V113" s="225"/>
      <c r="W113" s="225"/>
      <c r="X113" s="225"/>
      <c r="Y113" s="225"/>
      <c r="Z113" s="225"/>
      <c r="AA113" s="225"/>
      <c r="AB113" s="225"/>
      <c r="AC113" s="225"/>
      <c r="AD113" s="225"/>
      <c r="AE113" s="225"/>
      <c r="AF113" s="225"/>
      <c r="AG113" s="225"/>
      <c r="AH113" s="225"/>
      <c r="AI113" s="225"/>
      <c r="AJ113" s="225"/>
      <c r="AK113" s="225"/>
      <c r="AL113" s="225"/>
      <c r="AM113" s="225"/>
      <c r="AN113" s="225"/>
      <c r="AO113" s="225"/>
      <c r="AP113" s="225"/>
      <c r="AQ113" s="225"/>
      <c r="AR113" s="225"/>
      <c r="AS113" s="225"/>
      <c r="AT113" s="225"/>
      <c r="AU113" s="225"/>
      <c r="AV113" s="225"/>
      <c r="AW113" s="225"/>
      <c r="AX113" s="225"/>
      <c r="AY113" s="225"/>
      <c r="AZ113" s="225"/>
      <c r="BA113" s="225"/>
      <c r="BB113" s="225"/>
      <c r="BC113" s="225"/>
      <c r="BD113" s="225"/>
      <c r="BE113" s="225"/>
      <c r="BF113" s="225"/>
      <c r="BG113" s="225"/>
      <c r="BH113" s="225"/>
      <c r="BI113" s="225"/>
      <c r="BJ113" s="225"/>
      <c r="BK113" s="225"/>
      <c r="BL113" s="225"/>
      <c r="BM113" s="225"/>
      <c r="BN113" s="225"/>
      <c r="BO113" s="225"/>
      <c r="BP113" s="225"/>
      <c r="BQ113" s="225"/>
      <c r="BR113" s="225"/>
      <c r="BS113" s="225"/>
      <c r="BT113" s="225"/>
      <c r="BU113" s="225"/>
      <c r="BV113" s="225"/>
      <c r="BW113" s="225"/>
      <c r="BX113" s="225"/>
      <c r="BY113" s="225"/>
      <c r="BZ113" s="225"/>
      <c r="CA113" s="225"/>
      <c r="CB113" s="225"/>
      <c r="CC113" s="225"/>
      <c r="CD113" s="225"/>
      <c r="CE113" s="225"/>
      <c r="CF113" s="225"/>
    </row>
    <row r="114" spans="1:84" ht="12" customHeight="1" x14ac:dyDescent="0.25">
      <c r="A114" s="225"/>
      <c r="B114" s="225"/>
      <c r="C114" s="225"/>
      <c r="D114" s="225"/>
      <c r="E114" s="226"/>
      <c r="F114" s="226"/>
      <c r="G114" s="228"/>
      <c r="H114" s="227"/>
      <c r="I114" s="227"/>
      <c r="J114" s="228"/>
      <c r="K114" s="228"/>
      <c r="L114" s="229"/>
      <c r="M114" s="225"/>
      <c r="N114" s="225"/>
      <c r="O114" s="225"/>
      <c r="P114" s="225"/>
      <c r="Q114" s="225"/>
      <c r="R114" s="225"/>
      <c r="S114" s="225"/>
      <c r="T114" s="225"/>
      <c r="U114" s="225"/>
      <c r="V114" s="225"/>
      <c r="W114" s="225"/>
      <c r="X114" s="225"/>
      <c r="Y114" s="225"/>
      <c r="Z114" s="225"/>
      <c r="AA114" s="225"/>
      <c r="AB114" s="225"/>
      <c r="AC114" s="225"/>
      <c r="AD114" s="225"/>
      <c r="AE114" s="225"/>
      <c r="AF114" s="225"/>
      <c r="AG114" s="225"/>
      <c r="AH114" s="225"/>
      <c r="AI114" s="225"/>
      <c r="AJ114" s="225"/>
      <c r="AK114" s="225"/>
      <c r="AL114" s="225"/>
      <c r="AM114" s="225"/>
      <c r="AN114" s="225"/>
      <c r="AO114" s="225"/>
      <c r="AP114" s="225"/>
      <c r="AQ114" s="225"/>
      <c r="AR114" s="225"/>
      <c r="AS114" s="225"/>
      <c r="AT114" s="225"/>
      <c r="AU114" s="225"/>
      <c r="AV114" s="225"/>
      <c r="AW114" s="225"/>
      <c r="AX114" s="225"/>
      <c r="AY114" s="225"/>
      <c r="AZ114" s="225"/>
      <c r="BA114" s="225"/>
      <c r="BB114" s="225"/>
      <c r="BC114" s="225"/>
      <c r="BD114" s="225"/>
      <c r="BE114" s="225"/>
      <c r="BF114" s="225"/>
      <c r="BG114" s="225"/>
      <c r="BH114" s="225"/>
      <c r="BI114" s="225"/>
      <c r="BJ114" s="225"/>
      <c r="BK114" s="225"/>
      <c r="BL114" s="225"/>
      <c r="BM114" s="225"/>
      <c r="BN114" s="225"/>
      <c r="BO114" s="225"/>
      <c r="BP114" s="225"/>
      <c r="BQ114" s="225"/>
      <c r="BR114" s="225"/>
      <c r="BS114" s="225"/>
      <c r="BT114" s="225"/>
      <c r="BU114" s="225"/>
      <c r="BV114" s="225"/>
      <c r="BW114" s="225"/>
      <c r="BX114" s="225"/>
      <c r="BY114" s="225"/>
      <c r="BZ114" s="225"/>
      <c r="CA114" s="225"/>
      <c r="CB114" s="225"/>
      <c r="CC114" s="225"/>
      <c r="CD114" s="225"/>
      <c r="CE114" s="225"/>
      <c r="CF114" s="225"/>
    </row>
    <row r="115" spans="1:84" ht="12" customHeight="1" x14ac:dyDescent="0.25">
      <c r="A115" s="225"/>
      <c r="B115" s="225"/>
      <c r="C115" s="225"/>
      <c r="D115" s="225"/>
      <c r="E115" s="226"/>
      <c r="F115" s="226"/>
      <c r="G115" s="228"/>
      <c r="H115" s="227"/>
      <c r="I115" s="227"/>
      <c r="J115" s="228"/>
      <c r="K115" s="228"/>
      <c r="L115" s="229"/>
      <c r="M115" s="225"/>
      <c r="N115" s="225"/>
      <c r="O115" s="225"/>
      <c r="P115" s="225"/>
      <c r="Q115" s="225"/>
      <c r="R115" s="225"/>
      <c r="S115" s="225"/>
      <c r="T115" s="225"/>
      <c r="U115" s="225"/>
      <c r="V115" s="225"/>
      <c r="W115" s="225"/>
      <c r="X115" s="225"/>
      <c r="Y115" s="225"/>
      <c r="Z115" s="225"/>
      <c r="AA115" s="225"/>
      <c r="AB115" s="225"/>
      <c r="AC115" s="225"/>
      <c r="AD115" s="225"/>
      <c r="AE115" s="225"/>
      <c r="AF115" s="225"/>
      <c r="AG115" s="225"/>
      <c r="AH115" s="225"/>
      <c r="AI115" s="225"/>
      <c r="AJ115" s="225"/>
      <c r="AK115" s="225"/>
      <c r="AL115" s="225"/>
      <c r="AM115" s="225"/>
      <c r="AN115" s="225"/>
      <c r="AO115" s="225"/>
      <c r="AP115" s="225"/>
      <c r="AQ115" s="225"/>
      <c r="AR115" s="225"/>
      <c r="AS115" s="225"/>
      <c r="AT115" s="225"/>
      <c r="AU115" s="225"/>
      <c r="AV115" s="225"/>
      <c r="AW115" s="225"/>
      <c r="AX115" s="225"/>
      <c r="AY115" s="225"/>
      <c r="AZ115" s="225"/>
      <c r="BA115" s="225"/>
      <c r="BB115" s="225"/>
      <c r="BC115" s="225"/>
      <c r="BD115" s="225"/>
      <c r="BE115" s="225"/>
      <c r="BF115" s="225"/>
      <c r="BG115" s="225"/>
      <c r="BH115" s="225"/>
      <c r="BI115" s="225"/>
      <c r="BJ115" s="225"/>
      <c r="BK115" s="225"/>
      <c r="BL115" s="225"/>
      <c r="BM115" s="225"/>
      <c r="BN115" s="225"/>
      <c r="BO115" s="225"/>
      <c r="BP115" s="225"/>
      <c r="BQ115" s="225"/>
      <c r="BR115" s="225"/>
      <c r="BS115" s="225"/>
      <c r="BT115" s="225"/>
      <c r="BU115" s="225"/>
      <c r="BV115" s="225"/>
      <c r="BW115" s="225"/>
      <c r="BX115" s="225"/>
      <c r="BY115" s="225"/>
      <c r="BZ115" s="225"/>
      <c r="CA115" s="225"/>
      <c r="CB115" s="225"/>
      <c r="CC115" s="225"/>
      <c r="CD115" s="225"/>
      <c r="CE115" s="225"/>
      <c r="CF115" s="225"/>
    </row>
    <row r="116" spans="1:84" ht="12" customHeight="1" x14ac:dyDescent="0.25">
      <c r="A116" s="225"/>
      <c r="B116" s="225"/>
      <c r="C116" s="225"/>
      <c r="D116" s="225"/>
      <c r="E116" s="226"/>
      <c r="F116" s="226"/>
      <c r="G116" s="228"/>
      <c r="H116" s="227"/>
      <c r="I116" s="227"/>
      <c r="J116" s="228"/>
      <c r="K116" s="228"/>
      <c r="L116" s="229"/>
      <c r="M116" s="225"/>
      <c r="N116" s="225"/>
      <c r="O116" s="225"/>
      <c r="P116" s="225"/>
      <c r="Q116" s="225"/>
      <c r="R116" s="225"/>
      <c r="S116" s="225"/>
      <c r="T116" s="225"/>
      <c r="U116" s="225"/>
      <c r="V116" s="225"/>
      <c r="W116" s="225"/>
      <c r="X116" s="225"/>
      <c r="Y116" s="225"/>
      <c r="Z116" s="225"/>
      <c r="AA116" s="225"/>
      <c r="AB116" s="225"/>
      <c r="AC116" s="225"/>
      <c r="AD116" s="225"/>
      <c r="AE116" s="225"/>
      <c r="AF116" s="225"/>
      <c r="AG116" s="225"/>
      <c r="AH116" s="225"/>
      <c r="AI116" s="225"/>
      <c r="AJ116" s="225"/>
      <c r="AK116" s="225"/>
      <c r="AL116" s="225"/>
      <c r="AM116" s="225"/>
      <c r="AN116" s="225"/>
      <c r="AO116" s="225"/>
      <c r="AP116" s="225"/>
      <c r="AQ116" s="225"/>
      <c r="AR116" s="225"/>
      <c r="AS116" s="225"/>
      <c r="AT116" s="225"/>
      <c r="AU116" s="225"/>
      <c r="AV116" s="225"/>
      <c r="AW116" s="225"/>
      <c r="AX116" s="225"/>
      <c r="AY116" s="225"/>
      <c r="AZ116" s="225"/>
      <c r="BA116" s="225"/>
      <c r="BB116" s="225"/>
      <c r="BC116" s="225"/>
      <c r="BD116" s="225"/>
      <c r="BE116" s="225"/>
      <c r="BF116" s="225"/>
      <c r="BG116" s="225"/>
      <c r="BH116" s="225"/>
      <c r="BI116" s="225"/>
      <c r="BJ116" s="225"/>
      <c r="BK116" s="225"/>
      <c r="BL116" s="225"/>
      <c r="BM116" s="225"/>
      <c r="BN116" s="225"/>
      <c r="BO116" s="225"/>
      <c r="BP116" s="225"/>
      <c r="BQ116" s="225"/>
      <c r="BR116" s="225"/>
      <c r="BS116" s="225"/>
      <c r="BT116" s="225"/>
      <c r="BU116" s="225"/>
      <c r="BV116" s="225"/>
      <c r="BW116" s="225"/>
      <c r="BX116" s="225"/>
      <c r="BY116" s="225"/>
      <c r="BZ116" s="225"/>
      <c r="CA116" s="225"/>
      <c r="CB116" s="225"/>
      <c r="CC116" s="225"/>
      <c r="CD116" s="225"/>
      <c r="CE116" s="225"/>
      <c r="CF116" s="225"/>
    </row>
    <row r="117" spans="1:84" ht="12" customHeight="1" x14ac:dyDescent="0.25">
      <c r="A117" s="225"/>
      <c r="B117" s="225"/>
      <c r="C117" s="225"/>
      <c r="D117" s="225"/>
      <c r="E117" s="226"/>
      <c r="F117" s="226"/>
      <c r="G117" s="228"/>
      <c r="H117" s="227"/>
      <c r="I117" s="227"/>
      <c r="J117" s="228"/>
      <c r="K117" s="228"/>
      <c r="L117" s="229"/>
      <c r="M117" s="225"/>
      <c r="N117" s="225"/>
      <c r="O117" s="225"/>
      <c r="P117" s="225"/>
      <c r="Q117" s="225"/>
      <c r="R117" s="225"/>
      <c r="S117" s="225"/>
      <c r="T117" s="225"/>
      <c r="U117" s="225"/>
      <c r="V117" s="225"/>
      <c r="W117" s="225"/>
      <c r="X117" s="225"/>
      <c r="Y117" s="225"/>
      <c r="Z117" s="225"/>
      <c r="AA117" s="225"/>
      <c r="AB117" s="225"/>
      <c r="AC117" s="225"/>
      <c r="AD117" s="225"/>
      <c r="AE117" s="225"/>
      <c r="AF117" s="225"/>
      <c r="AG117" s="225"/>
      <c r="AH117" s="225"/>
      <c r="AI117" s="225"/>
      <c r="AJ117" s="225"/>
      <c r="AK117" s="225"/>
      <c r="AL117" s="225"/>
      <c r="AM117" s="225"/>
      <c r="AN117" s="225"/>
      <c r="AO117" s="225"/>
      <c r="AP117" s="225"/>
      <c r="AQ117" s="225"/>
      <c r="AR117" s="225"/>
      <c r="AS117" s="225"/>
      <c r="AT117" s="225"/>
      <c r="AU117" s="225"/>
      <c r="AV117" s="225"/>
      <c r="AW117" s="225"/>
      <c r="AX117" s="225"/>
      <c r="AY117" s="225"/>
      <c r="AZ117" s="225"/>
      <c r="BA117" s="225"/>
      <c r="BB117" s="225"/>
      <c r="BC117" s="225"/>
      <c r="BD117" s="225"/>
      <c r="BE117" s="225"/>
      <c r="BF117" s="225"/>
      <c r="BG117" s="225"/>
      <c r="BH117" s="225"/>
      <c r="BI117" s="225"/>
      <c r="BJ117" s="225"/>
      <c r="BK117" s="225"/>
      <c r="BL117" s="225"/>
      <c r="BM117" s="225"/>
      <c r="BN117" s="225"/>
      <c r="BO117" s="225"/>
      <c r="BP117" s="225"/>
      <c r="BQ117" s="225"/>
      <c r="BR117" s="225"/>
      <c r="BS117" s="225"/>
      <c r="BT117" s="225"/>
      <c r="BU117" s="225"/>
      <c r="BV117" s="225"/>
      <c r="BW117" s="225"/>
      <c r="BX117" s="225"/>
      <c r="BY117" s="225"/>
      <c r="BZ117" s="225"/>
      <c r="CA117" s="225"/>
      <c r="CB117" s="225"/>
      <c r="CC117" s="225"/>
      <c r="CD117" s="225"/>
      <c r="CE117" s="225"/>
      <c r="CF117" s="225"/>
    </row>
    <row r="118" spans="1:84" ht="12" customHeight="1" x14ac:dyDescent="0.25">
      <c r="A118" s="225"/>
      <c r="B118" s="225"/>
      <c r="C118" s="225"/>
      <c r="D118" s="225"/>
      <c r="E118" s="226"/>
      <c r="F118" s="226"/>
      <c r="G118" s="228"/>
      <c r="H118" s="227"/>
      <c r="I118" s="227"/>
      <c r="J118" s="228"/>
      <c r="K118" s="228"/>
      <c r="L118" s="229"/>
      <c r="M118" s="225"/>
      <c r="N118" s="225"/>
      <c r="O118" s="225"/>
      <c r="P118" s="225"/>
      <c r="Q118" s="225"/>
      <c r="R118" s="225"/>
      <c r="S118" s="225"/>
      <c r="T118" s="225"/>
      <c r="U118" s="225"/>
      <c r="V118" s="225"/>
      <c r="W118" s="225"/>
      <c r="X118" s="225"/>
      <c r="Y118" s="225"/>
      <c r="Z118" s="225"/>
      <c r="AA118" s="225"/>
      <c r="AB118" s="225"/>
      <c r="AC118" s="225"/>
      <c r="AD118" s="225"/>
      <c r="AE118" s="225"/>
      <c r="AF118" s="225"/>
      <c r="AG118" s="225"/>
      <c r="AH118" s="225"/>
      <c r="AI118" s="225"/>
      <c r="AJ118" s="225"/>
      <c r="AK118" s="225"/>
      <c r="AL118" s="225"/>
      <c r="AM118" s="225"/>
      <c r="AN118" s="225"/>
      <c r="AO118" s="225"/>
      <c r="AP118" s="225"/>
      <c r="AQ118" s="225"/>
      <c r="AR118" s="225"/>
      <c r="AS118" s="225"/>
      <c r="AT118" s="225"/>
      <c r="AU118" s="225"/>
      <c r="AV118" s="225"/>
      <c r="AW118" s="225"/>
      <c r="AX118" s="225"/>
      <c r="AY118" s="225"/>
      <c r="AZ118" s="225"/>
      <c r="BA118" s="225"/>
      <c r="BB118" s="225"/>
      <c r="BC118" s="225"/>
      <c r="BD118" s="225"/>
      <c r="BE118" s="225"/>
      <c r="BF118" s="225"/>
      <c r="BG118" s="225"/>
      <c r="BH118" s="225"/>
      <c r="BI118" s="225"/>
      <c r="BJ118" s="225"/>
      <c r="BK118" s="225"/>
      <c r="BL118" s="225"/>
      <c r="BM118" s="225"/>
      <c r="BN118" s="225"/>
      <c r="BO118" s="225"/>
      <c r="BP118" s="225"/>
      <c r="BQ118" s="225"/>
      <c r="BR118" s="225"/>
      <c r="BS118" s="225"/>
      <c r="BT118" s="225"/>
      <c r="BU118" s="225"/>
      <c r="BV118" s="225"/>
      <c r="BW118" s="225"/>
      <c r="BX118" s="225"/>
      <c r="BY118" s="225"/>
      <c r="BZ118" s="225"/>
      <c r="CA118" s="225"/>
      <c r="CB118" s="225"/>
      <c r="CC118" s="225"/>
      <c r="CD118" s="225"/>
      <c r="CE118" s="225"/>
      <c r="CF118" s="225"/>
    </row>
    <row r="119" spans="1:84" ht="12" customHeight="1" x14ac:dyDescent="0.25">
      <c r="A119" s="225"/>
      <c r="B119" s="225"/>
      <c r="C119" s="225"/>
      <c r="D119" s="225"/>
      <c r="E119" s="226"/>
      <c r="F119" s="226"/>
      <c r="G119" s="228"/>
      <c r="H119" s="227"/>
      <c r="I119" s="227"/>
      <c r="J119" s="228"/>
      <c r="K119" s="228"/>
      <c r="L119" s="229"/>
      <c r="M119" s="225"/>
      <c r="N119" s="225"/>
      <c r="O119" s="225"/>
      <c r="P119" s="225"/>
      <c r="Q119" s="225"/>
      <c r="R119" s="225"/>
      <c r="S119" s="225"/>
      <c r="T119" s="225"/>
      <c r="U119" s="225"/>
      <c r="V119" s="225"/>
      <c r="W119" s="225"/>
      <c r="X119" s="225"/>
      <c r="Y119" s="225"/>
      <c r="Z119" s="225"/>
      <c r="AA119" s="225"/>
      <c r="AB119" s="225"/>
      <c r="AC119" s="225"/>
      <c r="AD119" s="225"/>
      <c r="AE119" s="225"/>
      <c r="AF119" s="225"/>
      <c r="AG119" s="225"/>
      <c r="AH119" s="225"/>
      <c r="AI119" s="225"/>
      <c r="AJ119" s="225"/>
      <c r="AK119" s="225"/>
      <c r="AL119" s="225"/>
      <c r="AM119" s="225"/>
      <c r="AN119" s="225"/>
      <c r="AO119" s="225"/>
      <c r="AP119" s="225"/>
      <c r="AQ119" s="225"/>
      <c r="AR119" s="225"/>
      <c r="AS119" s="225"/>
      <c r="AT119" s="225"/>
      <c r="AU119" s="225"/>
      <c r="AV119" s="225"/>
      <c r="AW119" s="225"/>
      <c r="AX119" s="225"/>
      <c r="AY119" s="225"/>
      <c r="AZ119" s="225"/>
      <c r="BA119" s="225"/>
      <c r="BB119" s="225"/>
      <c r="BC119" s="225"/>
      <c r="BD119" s="225"/>
      <c r="BE119" s="225"/>
      <c r="BF119" s="225"/>
      <c r="BG119" s="225"/>
      <c r="BH119" s="225"/>
      <c r="BI119" s="225"/>
      <c r="BJ119" s="225"/>
      <c r="BK119" s="225"/>
      <c r="BL119" s="225"/>
      <c r="BM119" s="225"/>
      <c r="BN119" s="225"/>
      <c r="BO119" s="225"/>
      <c r="BP119" s="225"/>
      <c r="BQ119" s="225"/>
      <c r="BR119" s="225"/>
      <c r="BS119" s="225"/>
      <c r="BT119" s="225"/>
      <c r="BU119" s="225"/>
      <c r="BV119" s="225"/>
      <c r="BW119" s="225"/>
      <c r="BX119" s="225"/>
      <c r="BY119" s="225"/>
      <c r="BZ119" s="225"/>
      <c r="CA119" s="225"/>
      <c r="CB119" s="225"/>
      <c r="CC119" s="225"/>
      <c r="CD119" s="225"/>
      <c r="CE119" s="225"/>
      <c r="CF119" s="225"/>
    </row>
    <row r="120" spans="1:84" ht="12" customHeight="1" x14ac:dyDescent="0.25">
      <c r="A120" s="225"/>
      <c r="B120" s="225"/>
      <c r="C120" s="225"/>
      <c r="D120" s="225"/>
      <c r="E120" s="226"/>
      <c r="F120" s="226"/>
      <c r="G120" s="228"/>
      <c r="H120" s="227"/>
      <c r="I120" s="227"/>
      <c r="J120" s="228"/>
      <c r="K120" s="228"/>
      <c r="L120" s="229"/>
      <c r="M120" s="225"/>
      <c r="N120" s="225"/>
      <c r="O120" s="225"/>
      <c r="P120" s="225"/>
      <c r="Q120" s="225"/>
      <c r="R120" s="225"/>
      <c r="S120" s="225"/>
      <c r="T120" s="225"/>
      <c r="U120" s="225"/>
      <c r="V120" s="225"/>
      <c r="W120" s="225"/>
      <c r="X120" s="225"/>
      <c r="Y120" s="225"/>
      <c r="Z120" s="225"/>
      <c r="AA120" s="225"/>
      <c r="AB120" s="225"/>
      <c r="AC120" s="225"/>
      <c r="AD120" s="225"/>
      <c r="AE120" s="225"/>
      <c r="AF120" s="225"/>
      <c r="AG120" s="225"/>
      <c r="AH120" s="225"/>
      <c r="AI120" s="225"/>
      <c r="AJ120" s="225"/>
      <c r="AK120" s="225"/>
      <c r="AL120" s="225"/>
      <c r="AM120" s="225"/>
      <c r="AN120" s="225"/>
      <c r="AO120" s="225"/>
      <c r="AP120" s="225"/>
      <c r="AQ120" s="225"/>
      <c r="AR120" s="225"/>
      <c r="AS120" s="225"/>
      <c r="AT120" s="225"/>
      <c r="AU120" s="225"/>
      <c r="AV120" s="225"/>
      <c r="AW120" s="225"/>
      <c r="AX120" s="225"/>
      <c r="AY120" s="225"/>
      <c r="AZ120" s="225"/>
      <c r="BA120" s="225"/>
      <c r="BB120" s="225"/>
      <c r="BC120" s="225"/>
      <c r="BD120" s="225"/>
      <c r="BE120" s="225"/>
      <c r="BF120" s="225"/>
      <c r="BG120" s="225"/>
      <c r="BH120" s="225"/>
      <c r="BI120" s="225"/>
      <c r="BJ120" s="225"/>
      <c r="BK120" s="225"/>
      <c r="BL120" s="225"/>
      <c r="BM120" s="225"/>
      <c r="BN120" s="225"/>
      <c r="BO120" s="225"/>
      <c r="BP120" s="225"/>
      <c r="BQ120" s="225"/>
      <c r="BR120" s="225"/>
      <c r="BS120" s="225"/>
      <c r="BT120" s="225"/>
      <c r="BU120" s="225"/>
      <c r="BV120" s="225"/>
      <c r="BW120" s="225"/>
      <c r="BX120" s="225"/>
      <c r="BY120" s="225"/>
      <c r="BZ120" s="225"/>
      <c r="CA120" s="225"/>
      <c r="CB120" s="225"/>
      <c r="CC120" s="225"/>
      <c r="CD120" s="225"/>
      <c r="CE120" s="225"/>
      <c r="CF120" s="225"/>
    </row>
    <row r="121" spans="1:84" ht="12" customHeight="1" x14ac:dyDescent="0.25">
      <c r="A121" s="225"/>
      <c r="B121" s="225"/>
      <c r="C121" s="225"/>
      <c r="D121" s="225"/>
      <c r="E121" s="226"/>
      <c r="F121" s="226"/>
      <c r="G121" s="228"/>
      <c r="H121" s="227"/>
      <c r="I121" s="227"/>
      <c r="J121" s="228"/>
      <c r="K121" s="228"/>
      <c r="L121" s="229"/>
      <c r="M121" s="225"/>
      <c r="N121" s="225"/>
      <c r="O121" s="225"/>
      <c r="P121" s="225"/>
      <c r="Q121" s="225"/>
      <c r="R121" s="225"/>
      <c r="S121" s="225"/>
      <c r="T121" s="225"/>
      <c r="U121" s="225"/>
      <c r="V121" s="225"/>
      <c r="W121" s="225"/>
      <c r="X121" s="225"/>
      <c r="Y121" s="225"/>
      <c r="Z121" s="225"/>
      <c r="AA121" s="225"/>
      <c r="AB121" s="225"/>
      <c r="AC121" s="225"/>
      <c r="AD121" s="225"/>
      <c r="AE121" s="225"/>
      <c r="AF121" s="225"/>
      <c r="AG121" s="225"/>
      <c r="AH121" s="225"/>
      <c r="AI121" s="225"/>
      <c r="AJ121" s="225"/>
      <c r="AK121" s="225"/>
      <c r="AL121" s="225"/>
      <c r="AM121" s="225"/>
      <c r="AN121" s="225"/>
      <c r="AO121" s="225"/>
      <c r="AP121" s="225"/>
      <c r="AQ121" s="225"/>
      <c r="AR121" s="225"/>
      <c r="AS121" s="225"/>
      <c r="AT121" s="225"/>
      <c r="AU121" s="225"/>
      <c r="AV121" s="225"/>
      <c r="AW121" s="225"/>
      <c r="AX121" s="225"/>
      <c r="AY121" s="225"/>
      <c r="AZ121" s="225"/>
      <c r="BA121" s="225"/>
      <c r="BB121" s="225"/>
      <c r="BC121" s="225"/>
      <c r="BD121" s="225"/>
      <c r="BE121" s="225"/>
      <c r="BF121" s="225"/>
      <c r="BG121" s="225"/>
      <c r="BH121" s="225"/>
      <c r="BI121" s="225"/>
      <c r="BJ121" s="225"/>
      <c r="BK121" s="225"/>
      <c r="BL121" s="225"/>
      <c r="BM121" s="225"/>
      <c r="BN121" s="225"/>
      <c r="BO121" s="225"/>
      <c r="BP121" s="225"/>
      <c r="BQ121" s="225"/>
      <c r="BR121" s="225"/>
      <c r="BS121" s="225"/>
      <c r="BT121" s="225"/>
      <c r="BU121" s="225"/>
      <c r="BV121" s="225"/>
      <c r="BW121" s="225"/>
      <c r="BX121" s="225"/>
      <c r="BY121" s="225"/>
      <c r="BZ121" s="225"/>
      <c r="CA121" s="225"/>
      <c r="CB121" s="225"/>
      <c r="CC121" s="225"/>
      <c r="CD121" s="225"/>
      <c r="CE121" s="225"/>
      <c r="CF121" s="225"/>
    </row>
    <row r="122" spans="1:84" ht="12" customHeight="1" x14ac:dyDescent="0.25">
      <c r="A122" s="225"/>
      <c r="B122" s="225"/>
      <c r="C122" s="225"/>
      <c r="D122" s="225"/>
      <c r="E122" s="226"/>
      <c r="F122" s="226"/>
      <c r="G122" s="228"/>
      <c r="H122" s="227"/>
      <c r="I122" s="227"/>
      <c r="J122" s="228"/>
      <c r="K122" s="228"/>
      <c r="L122" s="229"/>
      <c r="M122" s="225"/>
      <c r="N122" s="225"/>
      <c r="O122" s="225"/>
      <c r="P122" s="225"/>
      <c r="Q122" s="225"/>
      <c r="R122" s="225"/>
      <c r="S122" s="225"/>
      <c r="T122" s="225"/>
      <c r="U122" s="225"/>
      <c r="V122" s="225"/>
      <c r="W122" s="225"/>
      <c r="X122" s="225"/>
      <c r="Y122" s="225"/>
      <c r="Z122" s="225"/>
      <c r="AA122" s="225"/>
      <c r="AB122" s="225"/>
      <c r="AC122" s="225"/>
      <c r="AD122" s="225"/>
      <c r="AE122" s="225"/>
      <c r="AF122" s="225"/>
      <c r="AG122" s="225"/>
      <c r="AH122" s="225"/>
      <c r="AI122" s="225"/>
      <c r="AJ122" s="225"/>
      <c r="AK122" s="225"/>
      <c r="AL122" s="225"/>
      <c r="AM122" s="225"/>
      <c r="AN122" s="225"/>
      <c r="AO122" s="225"/>
      <c r="AP122" s="225"/>
      <c r="AQ122" s="225"/>
      <c r="AR122" s="225"/>
      <c r="AS122" s="225"/>
      <c r="AT122" s="225"/>
      <c r="AU122" s="225"/>
      <c r="AV122" s="225"/>
      <c r="AW122" s="225"/>
      <c r="AX122" s="225"/>
      <c r="AY122" s="225"/>
      <c r="AZ122" s="225"/>
      <c r="BA122" s="225"/>
      <c r="BB122" s="225"/>
      <c r="BC122" s="225"/>
      <c r="BD122" s="225"/>
      <c r="BE122" s="225"/>
      <c r="BF122" s="225"/>
      <c r="BG122" s="225"/>
      <c r="BH122" s="225"/>
      <c r="BI122" s="225"/>
      <c r="BJ122" s="225"/>
      <c r="BK122" s="225"/>
      <c r="BL122" s="225"/>
      <c r="BM122" s="225"/>
      <c r="BN122" s="225"/>
      <c r="BO122" s="225"/>
      <c r="BP122" s="225"/>
      <c r="BQ122" s="225"/>
      <c r="BR122" s="225"/>
      <c r="BS122" s="225"/>
      <c r="BT122" s="225"/>
      <c r="BU122" s="225"/>
      <c r="BV122" s="225"/>
      <c r="BW122" s="225"/>
      <c r="BX122" s="225"/>
      <c r="BY122" s="225"/>
      <c r="BZ122" s="225"/>
      <c r="CA122" s="225"/>
      <c r="CB122" s="225"/>
      <c r="CC122" s="225"/>
      <c r="CD122" s="225"/>
      <c r="CE122" s="225"/>
      <c r="CF122" s="225"/>
    </row>
    <row r="123" spans="1:84" ht="12" customHeight="1" x14ac:dyDescent="0.25">
      <c r="A123" s="225"/>
      <c r="B123" s="225"/>
      <c r="C123" s="225"/>
      <c r="D123" s="225"/>
      <c r="E123" s="226"/>
      <c r="F123" s="226"/>
      <c r="G123" s="228"/>
      <c r="H123" s="227"/>
      <c r="I123" s="227"/>
      <c r="J123" s="228"/>
      <c r="K123" s="228"/>
      <c r="L123" s="229"/>
      <c r="M123" s="225"/>
      <c r="N123" s="225"/>
      <c r="O123" s="225"/>
      <c r="P123" s="225"/>
      <c r="Q123" s="225"/>
      <c r="R123" s="225"/>
      <c r="S123" s="225"/>
      <c r="T123" s="225"/>
      <c r="U123" s="225"/>
      <c r="V123" s="225"/>
      <c r="W123" s="225"/>
      <c r="X123" s="225"/>
      <c r="Y123" s="225"/>
      <c r="Z123" s="225"/>
      <c r="AA123" s="225"/>
      <c r="AB123" s="225"/>
      <c r="AC123" s="225"/>
      <c r="AD123" s="225"/>
      <c r="AE123" s="225"/>
      <c r="AF123" s="225"/>
      <c r="AG123" s="225"/>
      <c r="AH123" s="225"/>
      <c r="AI123" s="225"/>
      <c r="AJ123" s="225"/>
      <c r="AK123" s="225"/>
      <c r="AL123" s="225"/>
      <c r="AM123" s="225"/>
      <c r="AN123" s="225"/>
      <c r="AO123" s="225"/>
      <c r="AP123" s="225"/>
      <c r="AQ123" s="225"/>
      <c r="AR123" s="225"/>
      <c r="AS123" s="225"/>
      <c r="AT123" s="225"/>
      <c r="AU123" s="225"/>
      <c r="AV123" s="225"/>
      <c r="AW123" s="225"/>
      <c r="AX123" s="225"/>
      <c r="AY123" s="225"/>
      <c r="AZ123" s="225"/>
      <c r="BA123" s="225"/>
      <c r="BB123" s="225"/>
      <c r="BC123" s="225"/>
      <c r="BD123" s="225"/>
      <c r="BE123" s="225"/>
      <c r="BF123" s="225"/>
      <c r="BG123" s="225"/>
      <c r="BH123" s="225"/>
      <c r="BI123" s="225"/>
      <c r="BJ123" s="225"/>
      <c r="BK123" s="225"/>
      <c r="BL123" s="225"/>
      <c r="BM123" s="225"/>
      <c r="BN123" s="225"/>
      <c r="BO123" s="225"/>
      <c r="BP123" s="225"/>
      <c r="BQ123" s="225"/>
      <c r="BR123" s="225"/>
      <c r="BS123" s="225"/>
      <c r="BT123" s="225"/>
      <c r="BU123" s="225"/>
      <c r="BV123" s="225"/>
      <c r="BW123" s="225"/>
      <c r="BX123" s="225"/>
      <c r="BY123" s="225"/>
      <c r="BZ123" s="225"/>
      <c r="CA123" s="225"/>
      <c r="CB123" s="225"/>
      <c r="CC123" s="225"/>
      <c r="CD123" s="225"/>
      <c r="CE123" s="225"/>
      <c r="CF123" s="225"/>
    </row>
    <row r="124" spans="1:84" ht="12" customHeight="1" x14ac:dyDescent="0.25">
      <c r="A124" s="225"/>
      <c r="B124" s="225"/>
      <c r="C124" s="225"/>
      <c r="D124" s="225"/>
      <c r="E124" s="226"/>
      <c r="F124" s="226"/>
      <c r="G124" s="228"/>
      <c r="H124" s="227"/>
      <c r="I124" s="227"/>
      <c r="J124" s="228"/>
      <c r="K124" s="228"/>
      <c r="L124" s="229"/>
      <c r="M124" s="225"/>
      <c r="N124" s="225"/>
      <c r="O124" s="225"/>
      <c r="P124" s="225"/>
      <c r="Q124" s="225"/>
      <c r="R124" s="225"/>
      <c r="S124" s="225"/>
      <c r="T124" s="225"/>
      <c r="U124" s="225"/>
      <c r="V124" s="225"/>
      <c r="W124" s="225"/>
      <c r="X124" s="225"/>
      <c r="Y124" s="225"/>
      <c r="Z124" s="225"/>
      <c r="AA124" s="225"/>
      <c r="AB124" s="225"/>
      <c r="AC124" s="225"/>
      <c r="AD124" s="225"/>
      <c r="AE124" s="225"/>
      <c r="AF124" s="225"/>
      <c r="AG124" s="225"/>
      <c r="AH124" s="225"/>
      <c r="AI124" s="225"/>
      <c r="AJ124" s="225"/>
      <c r="AK124" s="225"/>
      <c r="AL124" s="225"/>
      <c r="AM124" s="225"/>
      <c r="AN124" s="225"/>
      <c r="AO124" s="225"/>
      <c r="AP124" s="225"/>
      <c r="AQ124" s="225"/>
      <c r="AR124" s="225"/>
      <c r="AS124" s="225"/>
      <c r="AT124" s="225"/>
      <c r="AU124" s="225"/>
      <c r="AV124" s="225"/>
      <c r="AW124" s="225"/>
      <c r="AX124" s="225"/>
      <c r="AY124" s="225"/>
      <c r="AZ124" s="225"/>
      <c r="BA124" s="225"/>
      <c r="BB124" s="225"/>
      <c r="BC124" s="225"/>
      <c r="BD124" s="225"/>
      <c r="BE124" s="225"/>
      <c r="BF124" s="225"/>
      <c r="BG124" s="225"/>
      <c r="BH124" s="225"/>
      <c r="BI124" s="225"/>
      <c r="BJ124" s="225"/>
      <c r="BK124" s="225"/>
      <c r="BL124" s="225"/>
      <c r="BM124" s="225"/>
      <c r="BN124" s="225"/>
      <c r="BO124" s="225"/>
      <c r="BP124" s="225"/>
      <c r="BQ124" s="225"/>
      <c r="BR124" s="225"/>
      <c r="BS124" s="225"/>
      <c r="BT124" s="225"/>
      <c r="BU124" s="225"/>
      <c r="BV124" s="225"/>
      <c r="BW124" s="225"/>
      <c r="BX124" s="225"/>
      <c r="BY124" s="225"/>
      <c r="BZ124" s="225"/>
      <c r="CA124" s="225"/>
      <c r="CB124" s="225"/>
      <c r="CC124" s="225"/>
      <c r="CD124" s="225"/>
      <c r="CE124" s="225"/>
      <c r="CF124" s="225"/>
    </row>
    <row r="125" spans="1:84" ht="12" customHeight="1" x14ac:dyDescent="0.25">
      <c r="A125" s="225"/>
      <c r="B125" s="225"/>
      <c r="C125" s="225"/>
      <c r="D125" s="225"/>
      <c r="E125" s="226"/>
      <c r="F125" s="226"/>
      <c r="G125" s="228"/>
      <c r="H125" s="227"/>
      <c r="I125" s="227"/>
      <c r="J125" s="228"/>
      <c r="K125" s="228"/>
      <c r="L125" s="229"/>
      <c r="M125" s="225"/>
      <c r="N125" s="225"/>
      <c r="O125" s="225"/>
      <c r="P125" s="225"/>
      <c r="Q125" s="225"/>
      <c r="R125" s="225"/>
      <c r="S125" s="225"/>
      <c r="T125" s="225"/>
      <c r="U125" s="225"/>
      <c r="V125" s="225"/>
      <c r="W125" s="225"/>
      <c r="X125" s="225"/>
      <c r="Y125" s="225"/>
      <c r="Z125" s="225"/>
      <c r="AA125" s="225"/>
      <c r="AB125" s="225"/>
      <c r="AC125" s="225"/>
      <c r="AD125" s="225"/>
      <c r="AE125" s="225"/>
      <c r="AF125" s="225"/>
      <c r="AG125" s="225"/>
      <c r="AH125" s="225"/>
      <c r="AI125" s="225"/>
      <c r="AJ125" s="225"/>
      <c r="AK125" s="225"/>
      <c r="AL125" s="225"/>
      <c r="AM125" s="225"/>
      <c r="AN125" s="225"/>
      <c r="AO125" s="225"/>
      <c r="AP125" s="225"/>
      <c r="AQ125" s="225"/>
      <c r="AR125" s="225"/>
      <c r="AS125" s="225"/>
      <c r="AT125" s="225"/>
      <c r="AU125" s="225"/>
      <c r="AV125" s="225"/>
      <c r="AW125" s="225"/>
      <c r="AX125" s="225"/>
      <c r="AY125" s="225"/>
      <c r="AZ125" s="225"/>
      <c r="BA125" s="225"/>
      <c r="BB125" s="225"/>
      <c r="BC125" s="225"/>
      <c r="BD125" s="225"/>
      <c r="BE125" s="225"/>
      <c r="BF125" s="225"/>
      <c r="BG125" s="225"/>
      <c r="BH125" s="225"/>
      <c r="BI125" s="225"/>
      <c r="BJ125" s="225"/>
      <c r="BK125" s="225"/>
      <c r="BL125" s="225"/>
      <c r="BM125" s="225"/>
      <c r="BN125" s="225"/>
      <c r="BO125" s="225"/>
      <c r="BP125" s="225"/>
      <c r="BQ125" s="225"/>
      <c r="BR125" s="225"/>
      <c r="BS125" s="225"/>
      <c r="BT125" s="225"/>
      <c r="BU125" s="225"/>
      <c r="BV125" s="225"/>
      <c r="BW125" s="225"/>
      <c r="BX125" s="225"/>
      <c r="BY125" s="225"/>
      <c r="BZ125" s="225"/>
      <c r="CA125" s="225"/>
      <c r="CB125" s="225"/>
      <c r="CC125" s="225"/>
      <c r="CD125" s="225"/>
      <c r="CE125" s="225"/>
      <c r="CF125" s="225"/>
    </row>
    <row r="126" spans="1:84" ht="12" customHeight="1" x14ac:dyDescent="0.25">
      <c r="A126" s="225"/>
      <c r="B126" s="225"/>
      <c r="C126" s="225"/>
      <c r="D126" s="225"/>
      <c r="E126" s="226"/>
      <c r="F126" s="226"/>
      <c r="G126" s="228"/>
      <c r="H126" s="227"/>
      <c r="I126" s="227"/>
      <c r="J126" s="228"/>
      <c r="K126" s="228"/>
      <c r="L126" s="229"/>
      <c r="M126" s="225"/>
      <c r="N126" s="225"/>
      <c r="O126" s="225"/>
      <c r="P126" s="225"/>
      <c r="Q126" s="225"/>
      <c r="R126" s="225"/>
      <c r="S126" s="225"/>
      <c r="T126" s="225"/>
      <c r="U126" s="225"/>
      <c r="V126" s="225"/>
      <c r="W126" s="225"/>
      <c r="X126" s="225"/>
      <c r="Y126" s="225"/>
      <c r="Z126" s="225"/>
      <c r="AA126" s="225"/>
      <c r="AB126" s="225"/>
      <c r="AC126" s="225"/>
      <c r="AD126" s="225"/>
      <c r="AE126" s="225"/>
      <c r="AF126" s="225"/>
      <c r="AG126" s="225"/>
      <c r="AH126" s="225"/>
      <c r="AI126" s="225"/>
      <c r="AJ126" s="225"/>
      <c r="AK126" s="225"/>
      <c r="AL126" s="225"/>
      <c r="AM126" s="225"/>
      <c r="AN126" s="225"/>
      <c r="AO126" s="225"/>
      <c r="AP126" s="225"/>
      <c r="AQ126" s="225"/>
      <c r="AR126" s="225"/>
      <c r="AS126" s="225"/>
      <c r="AT126" s="225"/>
      <c r="AU126" s="225"/>
      <c r="AV126" s="225"/>
      <c r="AW126" s="225"/>
      <c r="AX126" s="225"/>
      <c r="AY126" s="225"/>
      <c r="AZ126" s="225"/>
      <c r="BA126" s="225"/>
      <c r="BB126" s="225"/>
      <c r="BC126" s="225"/>
      <c r="BD126" s="225"/>
      <c r="BE126" s="225"/>
      <c r="BF126" s="225"/>
      <c r="BG126" s="225"/>
      <c r="BH126" s="225"/>
      <c r="BI126" s="225"/>
      <c r="BJ126" s="225"/>
      <c r="BK126" s="225"/>
      <c r="BL126" s="225"/>
      <c r="BM126" s="225"/>
      <c r="BN126" s="225"/>
      <c r="BO126" s="225"/>
      <c r="BP126" s="225"/>
      <c r="BQ126" s="225"/>
      <c r="BR126" s="225"/>
      <c r="BS126" s="225"/>
      <c r="BT126" s="225"/>
      <c r="BU126" s="225"/>
      <c r="BV126" s="225"/>
      <c r="BW126" s="225"/>
      <c r="BX126" s="225"/>
      <c r="BY126" s="225"/>
      <c r="BZ126" s="225"/>
      <c r="CA126" s="225"/>
      <c r="CB126" s="225"/>
      <c r="CC126" s="225"/>
      <c r="CD126" s="225"/>
      <c r="CE126" s="225"/>
      <c r="CF126" s="225"/>
    </row>
    <row r="127" spans="1:84" ht="12" customHeight="1" x14ac:dyDescent="0.25">
      <c r="A127" s="225"/>
      <c r="B127" s="225"/>
      <c r="C127" s="225"/>
      <c r="D127" s="225"/>
      <c r="E127" s="226"/>
      <c r="F127" s="226"/>
      <c r="G127" s="228"/>
      <c r="H127" s="227"/>
      <c r="I127" s="227"/>
      <c r="J127" s="228"/>
      <c r="K127" s="228"/>
      <c r="L127" s="229"/>
      <c r="M127" s="225"/>
      <c r="N127" s="225"/>
      <c r="O127" s="225"/>
      <c r="P127" s="225"/>
      <c r="Q127" s="225"/>
      <c r="R127" s="225"/>
      <c r="S127" s="225"/>
      <c r="T127" s="225"/>
      <c r="U127" s="225"/>
      <c r="V127" s="225"/>
      <c r="W127" s="225"/>
      <c r="X127" s="225"/>
      <c r="Y127" s="225"/>
      <c r="Z127" s="225"/>
      <c r="AA127" s="225"/>
      <c r="AB127" s="225"/>
      <c r="AC127" s="225"/>
      <c r="AD127" s="225"/>
      <c r="AE127" s="225"/>
      <c r="AF127" s="225"/>
      <c r="AG127" s="225"/>
      <c r="AH127" s="225"/>
      <c r="AI127" s="225"/>
      <c r="AJ127" s="225"/>
      <c r="AK127" s="225"/>
      <c r="AL127" s="225"/>
      <c r="AM127" s="225"/>
      <c r="AN127" s="225"/>
      <c r="AO127" s="225"/>
      <c r="AP127" s="225"/>
      <c r="AQ127" s="225"/>
      <c r="AR127" s="225"/>
      <c r="AS127" s="225"/>
      <c r="AT127" s="225"/>
      <c r="AU127" s="225"/>
      <c r="AV127" s="225"/>
      <c r="AW127" s="225"/>
      <c r="AX127" s="225"/>
      <c r="AY127" s="225"/>
      <c r="AZ127" s="225"/>
      <c r="BA127" s="225"/>
      <c r="BB127" s="225"/>
      <c r="BC127" s="225"/>
      <c r="BD127" s="225"/>
      <c r="BE127" s="225"/>
      <c r="BF127" s="225"/>
      <c r="BG127" s="225"/>
      <c r="BH127" s="225"/>
      <c r="BI127" s="225"/>
      <c r="BJ127" s="225"/>
      <c r="BK127" s="225"/>
      <c r="BL127" s="225"/>
      <c r="BM127" s="225"/>
      <c r="BN127" s="225"/>
      <c r="BO127" s="225"/>
      <c r="BP127" s="225"/>
      <c r="BQ127" s="225"/>
      <c r="BR127" s="225"/>
      <c r="BS127" s="225"/>
      <c r="BT127" s="225"/>
      <c r="BU127" s="225"/>
      <c r="BV127" s="225"/>
      <c r="BW127" s="225"/>
      <c r="BX127" s="225"/>
      <c r="BY127" s="225"/>
      <c r="BZ127" s="225"/>
      <c r="CA127" s="225"/>
      <c r="CB127" s="225"/>
      <c r="CC127" s="225"/>
      <c r="CD127" s="225"/>
      <c r="CE127" s="225"/>
      <c r="CF127" s="225"/>
    </row>
    <row r="128" spans="1:84" ht="12" customHeight="1" x14ac:dyDescent="0.25">
      <c r="A128" s="225"/>
      <c r="B128" s="225"/>
      <c r="C128" s="225"/>
      <c r="D128" s="225"/>
      <c r="E128" s="226"/>
      <c r="F128" s="226"/>
      <c r="G128" s="228"/>
      <c r="H128" s="227"/>
      <c r="I128" s="227"/>
      <c r="J128" s="228"/>
      <c r="K128" s="228"/>
      <c r="L128" s="229"/>
      <c r="M128" s="225"/>
      <c r="N128" s="225"/>
      <c r="O128" s="225"/>
      <c r="P128" s="225"/>
      <c r="Q128" s="225"/>
      <c r="R128" s="225"/>
      <c r="S128" s="225"/>
      <c r="T128" s="225"/>
      <c r="U128" s="225"/>
      <c r="V128" s="225"/>
      <c r="W128" s="225"/>
      <c r="X128" s="225"/>
      <c r="Y128" s="225"/>
      <c r="Z128" s="225"/>
      <c r="AA128" s="225"/>
      <c r="AB128" s="225"/>
      <c r="AC128" s="225"/>
      <c r="AD128" s="225"/>
      <c r="AE128" s="225"/>
      <c r="AF128" s="225"/>
      <c r="AG128" s="225"/>
      <c r="AH128" s="225"/>
      <c r="AI128" s="225"/>
      <c r="AJ128" s="225"/>
      <c r="AK128" s="225"/>
      <c r="AL128" s="225"/>
      <c r="AM128" s="225"/>
      <c r="AN128" s="225"/>
      <c r="AO128" s="225"/>
      <c r="AP128" s="225"/>
      <c r="AQ128" s="225"/>
      <c r="AR128" s="225"/>
      <c r="AS128" s="225"/>
      <c r="AT128" s="225"/>
      <c r="AU128" s="225"/>
      <c r="AV128" s="225"/>
      <c r="AW128" s="225"/>
      <c r="AX128" s="225"/>
      <c r="AY128" s="225"/>
      <c r="AZ128" s="225"/>
      <c r="BA128" s="225"/>
      <c r="BB128" s="225"/>
      <c r="BC128" s="225"/>
      <c r="BD128" s="225"/>
      <c r="BE128" s="225"/>
      <c r="BF128" s="225"/>
      <c r="BG128" s="225"/>
      <c r="BH128" s="225"/>
      <c r="BI128" s="225"/>
      <c r="BJ128" s="225"/>
      <c r="BK128" s="225"/>
      <c r="BL128" s="225"/>
      <c r="BM128" s="225"/>
      <c r="BN128" s="225"/>
      <c r="BO128" s="225"/>
      <c r="BP128" s="225"/>
      <c r="BQ128" s="225"/>
      <c r="BR128" s="225"/>
      <c r="BS128" s="225"/>
      <c r="BT128" s="225"/>
      <c r="BU128" s="225"/>
      <c r="BV128" s="225"/>
      <c r="BW128" s="225"/>
      <c r="BX128" s="225"/>
      <c r="BY128" s="225"/>
      <c r="BZ128" s="225"/>
      <c r="CA128" s="225"/>
      <c r="CB128" s="225"/>
      <c r="CC128" s="225"/>
      <c r="CD128" s="225"/>
      <c r="CE128" s="225"/>
      <c r="CF128" s="225"/>
    </row>
    <row r="129" spans="1:84" ht="12" customHeight="1" x14ac:dyDescent="0.25">
      <c r="A129" s="225"/>
      <c r="B129" s="225"/>
      <c r="C129" s="225"/>
      <c r="D129" s="225"/>
      <c r="E129" s="226"/>
      <c r="F129" s="226"/>
      <c r="G129" s="228"/>
      <c r="H129" s="227"/>
      <c r="I129" s="227"/>
      <c r="J129" s="228"/>
      <c r="K129" s="228"/>
      <c r="L129" s="229"/>
      <c r="M129" s="225"/>
      <c r="N129" s="225"/>
      <c r="O129" s="225"/>
      <c r="P129" s="225"/>
      <c r="Q129" s="225"/>
      <c r="R129" s="225"/>
      <c r="S129" s="225"/>
      <c r="T129" s="225"/>
      <c r="U129" s="225"/>
      <c r="V129" s="225"/>
      <c r="W129" s="225"/>
      <c r="X129" s="225"/>
      <c r="Y129" s="225"/>
      <c r="Z129" s="225"/>
      <c r="AA129" s="225"/>
      <c r="AB129" s="225"/>
      <c r="AC129" s="225"/>
      <c r="AD129" s="225"/>
      <c r="AE129" s="225"/>
      <c r="AF129" s="225"/>
      <c r="AG129" s="225"/>
      <c r="AH129" s="225"/>
      <c r="AI129" s="225"/>
      <c r="AJ129" s="225"/>
      <c r="AK129" s="225"/>
      <c r="AL129" s="225"/>
      <c r="AM129" s="225"/>
      <c r="AN129" s="225"/>
      <c r="AO129" s="225"/>
      <c r="AP129" s="225"/>
      <c r="AQ129" s="225"/>
      <c r="AR129" s="225"/>
      <c r="AS129" s="225"/>
      <c r="AT129" s="225"/>
      <c r="AU129" s="225"/>
      <c r="AV129" s="225"/>
      <c r="AW129" s="225"/>
      <c r="AX129" s="225"/>
      <c r="AY129" s="225"/>
      <c r="AZ129" s="225"/>
      <c r="BA129" s="225"/>
      <c r="BB129" s="225"/>
      <c r="BC129" s="225"/>
      <c r="BD129" s="225"/>
      <c r="BE129" s="225"/>
      <c r="BF129" s="225"/>
      <c r="BG129" s="225"/>
      <c r="BH129" s="225"/>
      <c r="BI129" s="225"/>
      <c r="BJ129" s="225"/>
      <c r="BK129" s="225"/>
      <c r="BL129" s="225"/>
      <c r="BM129" s="225"/>
      <c r="BN129" s="225"/>
      <c r="BO129" s="225"/>
      <c r="BP129" s="225"/>
      <c r="BQ129" s="225"/>
      <c r="BR129" s="225"/>
      <c r="BS129" s="225"/>
      <c r="BT129" s="225"/>
      <c r="BU129" s="225"/>
      <c r="BV129" s="225"/>
      <c r="BW129" s="225"/>
      <c r="BX129" s="225"/>
      <c r="BY129" s="225"/>
      <c r="BZ129" s="225"/>
      <c r="CA129" s="225"/>
      <c r="CB129" s="225"/>
      <c r="CC129" s="225"/>
      <c r="CD129" s="225"/>
      <c r="CE129" s="225"/>
      <c r="CF129" s="225"/>
    </row>
    <row r="130" spans="1:84" ht="12" customHeight="1" x14ac:dyDescent="0.25">
      <c r="A130" s="225"/>
      <c r="B130" s="225"/>
      <c r="C130" s="225"/>
      <c r="D130" s="225"/>
      <c r="E130" s="226"/>
      <c r="F130" s="226"/>
      <c r="G130" s="228"/>
      <c r="H130" s="227"/>
      <c r="I130" s="227"/>
      <c r="J130" s="228"/>
      <c r="K130" s="228"/>
      <c r="L130" s="229"/>
      <c r="M130" s="225"/>
      <c r="N130" s="225"/>
      <c r="O130" s="225"/>
      <c r="P130" s="225"/>
      <c r="Q130" s="225"/>
      <c r="R130" s="225"/>
      <c r="S130" s="225"/>
      <c r="T130" s="225"/>
      <c r="U130" s="225"/>
      <c r="V130" s="225"/>
      <c r="W130" s="225"/>
      <c r="X130" s="225"/>
      <c r="Y130" s="225"/>
      <c r="Z130" s="225"/>
      <c r="AA130" s="225"/>
      <c r="AB130" s="225"/>
      <c r="AC130" s="225"/>
      <c r="AD130" s="225"/>
      <c r="AE130" s="225"/>
      <c r="AF130" s="225"/>
      <c r="AG130" s="225"/>
      <c r="AH130" s="225"/>
      <c r="AI130" s="225"/>
      <c r="AJ130" s="225"/>
      <c r="AK130" s="225"/>
      <c r="AL130" s="225"/>
      <c r="AM130" s="225"/>
      <c r="AN130" s="225"/>
      <c r="AO130" s="225"/>
      <c r="AP130" s="225"/>
      <c r="AQ130" s="225"/>
      <c r="AR130" s="225"/>
      <c r="AS130" s="225"/>
      <c r="AT130" s="225"/>
      <c r="AU130" s="225"/>
      <c r="AV130" s="225"/>
      <c r="AW130" s="225"/>
      <c r="AX130" s="225"/>
      <c r="AY130" s="225"/>
      <c r="AZ130" s="225"/>
      <c r="BA130" s="225"/>
      <c r="BB130" s="225"/>
      <c r="BC130" s="225"/>
      <c r="BD130" s="225"/>
      <c r="BE130" s="225"/>
      <c r="BF130" s="225"/>
      <c r="BG130" s="225"/>
      <c r="BH130" s="225"/>
      <c r="BI130" s="225"/>
      <c r="BJ130" s="225"/>
      <c r="BK130" s="225"/>
      <c r="BL130" s="225"/>
      <c r="BM130" s="225"/>
      <c r="BN130" s="225"/>
      <c r="BO130" s="225"/>
      <c r="BP130" s="225"/>
      <c r="BQ130" s="225"/>
      <c r="BR130" s="225"/>
      <c r="BS130" s="225"/>
      <c r="BT130" s="225"/>
      <c r="BU130" s="225"/>
      <c r="BV130" s="225"/>
      <c r="BW130" s="225"/>
      <c r="BX130" s="225"/>
      <c r="BY130" s="225"/>
      <c r="BZ130" s="225"/>
      <c r="CA130" s="225"/>
      <c r="CB130" s="225"/>
      <c r="CC130" s="225"/>
      <c r="CD130" s="225"/>
      <c r="CE130" s="225"/>
      <c r="CF130" s="225"/>
    </row>
    <row r="131" spans="1:84" ht="12" customHeight="1" x14ac:dyDescent="0.25">
      <c r="A131" s="225"/>
      <c r="B131" s="225"/>
      <c r="C131" s="225"/>
      <c r="D131" s="225"/>
      <c r="E131" s="226"/>
      <c r="F131" s="226"/>
      <c r="G131" s="228"/>
      <c r="H131" s="227"/>
      <c r="I131" s="227"/>
      <c r="J131" s="228"/>
      <c r="K131" s="228"/>
      <c r="L131" s="229"/>
      <c r="M131" s="225"/>
      <c r="N131" s="225"/>
      <c r="O131" s="225"/>
      <c r="P131" s="225"/>
      <c r="Q131" s="225"/>
      <c r="R131" s="225"/>
      <c r="S131" s="225"/>
      <c r="T131" s="225"/>
      <c r="U131" s="225"/>
      <c r="V131" s="225"/>
      <c r="W131" s="225"/>
      <c r="X131" s="225"/>
      <c r="Y131" s="225"/>
      <c r="Z131" s="225"/>
      <c r="AA131" s="225"/>
      <c r="AB131" s="225"/>
      <c r="AC131" s="225"/>
      <c r="AD131" s="225"/>
      <c r="AE131" s="225"/>
      <c r="AF131" s="225"/>
      <c r="AG131" s="225"/>
      <c r="AH131" s="225"/>
      <c r="AI131" s="225"/>
      <c r="AJ131" s="225"/>
      <c r="AK131" s="225"/>
      <c r="AL131" s="225"/>
      <c r="AM131" s="225"/>
      <c r="AN131" s="225"/>
      <c r="AO131" s="225"/>
      <c r="AP131" s="225"/>
      <c r="AQ131" s="225"/>
      <c r="AR131" s="225"/>
      <c r="AS131" s="225"/>
      <c r="AT131" s="225"/>
      <c r="AU131" s="225"/>
      <c r="AV131" s="225"/>
      <c r="AW131" s="225"/>
      <c r="AX131" s="225"/>
      <c r="AY131" s="225"/>
      <c r="AZ131" s="225"/>
      <c r="BA131" s="225"/>
      <c r="BB131" s="225"/>
      <c r="BC131" s="225"/>
      <c r="BD131" s="225"/>
      <c r="BE131" s="225"/>
      <c r="BF131" s="225"/>
      <c r="BG131" s="225"/>
      <c r="BH131" s="225"/>
      <c r="BI131" s="225"/>
      <c r="BJ131" s="225"/>
      <c r="BK131" s="225"/>
      <c r="BL131" s="225"/>
      <c r="BM131" s="225"/>
      <c r="BN131" s="225"/>
      <c r="BO131" s="225"/>
      <c r="BP131" s="225"/>
      <c r="BQ131" s="225"/>
      <c r="BR131" s="225"/>
      <c r="BS131" s="225"/>
      <c r="BT131" s="225"/>
      <c r="BU131" s="225"/>
      <c r="BV131" s="225"/>
      <c r="BW131" s="225"/>
      <c r="BX131" s="225"/>
      <c r="BY131" s="225"/>
      <c r="BZ131" s="225"/>
      <c r="CA131" s="225"/>
      <c r="CB131" s="225"/>
      <c r="CC131" s="225"/>
      <c r="CD131" s="225"/>
      <c r="CE131" s="225"/>
      <c r="CF131" s="225"/>
    </row>
    <row r="132" spans="1:84" ht="12" customHeight="1" x14ac:dyDescent="0.25">
      <c r="A132" s="225"/>
      <c r="B132" s="225"/>
      <c r="C132" s="225"/>
      <c r="D132" s="225"/>
      <c r="E132" s="226"/>
      <c r="F132" s="226"/>
      <c r="G132" s="228"/>
      <c r="H132" s="227"/>
      <c r="I132" s="227"/>
      <c r="J132" s="228"/>
      <c r="K132" s="228"/>
      <c r="L132" s="229"/>
      <c r="M132" s="225"/>
      <c r="N132" s="225"/>
      <c r="O132" s="225"/>
      <c r="P132" s="225"/>
      <c r="Q132" s="225"/>
      <c r="R132" s="225"/>
      <c r="S132" s="225"/>
      <c r="T132" s="225"/>
      <c r="U132" s="225"/>
      <c r="V132" s="225"/>
      <c r="W132" s="225"/>
      <c r="X132" s="225"/>
      <c r="Y132" s="225"/>
      <c r="Z132" s="225"/>
      <c r="AA132" s="225"/>
      <c r="AB132" s="225"/>
      <c r="AC132" s="225"/>
      <c r="AD132" s="225"/>
      <c r="AE132" s="225"/>
      <c r="AF132" s="225"/>
      <c r="AG132" s="225"/>
      <c r="AH132" s="225"/>
      <c r="AI132" s="225"/>
      <c r="AJ132" s="225"/>
      <c r="AK132" s="225"/>
      <c r="AL132" s="225"/>
      <c r="AM132" s="225"/>
      <c r="AN132" s="225"/>
      <c r="AO132" s="225"/>
      <c r="AP132" s="225"/>
      <c r="AQ132" s="225"/>
      <c r="AR132" s="225"/>
      <c r="AS132" s="225"/>
      <c r="AT132" s="225"/>
      <c r="AU132" s="225"/>
      <c r="AV132" s="225"/>
      <c r="AW132" s="225"/>
      <c r="AX132" s="225"/>
      <c r="AY132" s="225"/>
      <c r="AZ132" s="225"/>
      <c r="BA132" s="225"/>
      <c r="BB132" s="225"/>
      <c r="BC132" s="225"/>
      <c r="BD132" s="225"/>
      <c r="BE132" s="225"/>
      <c r="BF132" s="225"/>
      <c r="BG132" s="225"/>
      <c r="BH132" s="225"/>
      <c r="BI132" s="225"/>
      <c r="BJ132" s="225"/>
      <c r="BK132" s="225"/>
      <c r="BL132" s="225"/>
      <c r="BM132" s="225"/>
      <c r="BN132" s="225"/>
      <c r="BO132" s="225"/>
      <c r="BP132" s="225"/>
      <c r="BQ132" s="225"/>
      <c r="BR132" s="225"/>
      <c r="BS132" s="225"/>
      <c r="BT132" s="225"/>
      <c r="BU132" s="225"/>
      <c r="BV132" s="225"/>
      <c r="BW132" s="225"/>
      <c r="BX132" s="225"/>
      <c r="BY132" s="225"/>
      <c r="BZ132" s="225"/>
      <c r="CA132" s="225"/>
      <c r="CB132" s="225"/>
      <c r="CC132" s="225"/>
      <c r="CD132" s="225"/>
      <c r="CE132" s="225"/>
      <c r="CF132" s="225"/>
    </row>
    <row r="133" spans="1:84" ht="12" customHeight="1" x14ac:dyDescent="0.25">
      <c r="A133" s="225"/>
      <c r="B133" s="225"/>
      <c r="C133" s="225"/>
      <c r="D133" s="225"/>
      <c r="E133" s="226"/>
      <c r="F133" s="226"/>
      <c r="G133" s="228"/>
      <c r="H133" s="227"/>
      <c r="I133" s="227"/>
      <c r="J133" s="228"/>
      <c r="K133" s="228"/>
      <c r="L133" s="229"/>
      <c r="M133" s="225"/>
      <c r="N133" s="225"/>
      <c r="O133" s="225"/>
      <c r="P133" s="225"/>
      <c r="Q133" s="225"/>
      <c r="R133" s="225"/>
      <c r="S133" s="225"/>
      <c r="T133" s="225"/>
      <c r="U133" s="225"/>
      <c r="V133" s="225"/>
      <c r="W133" s="225"/>
      <c r="X133" s="225"/>
      <c r="Y133" s="225"/>
      <c r="Z133" s="225"/>
      <c r="AA133" s="225"/>
      <c r="AB133" s="225"/>
      <c r="AC133" s="225"/>
      <c r="AD133" s="225"/>
      <c r="AE133" s="225"/>
      <c r="AF133" s="225"/>
      <c r="AG133" s="225"/>
      <c r="AH133" s="225"/>
      <c r="AI133" s="225"/>
      <c r="AJ133" s="225"/>
      <c r="AK133" s="225"/>
      <c r="AL133" s="225"/>
      <c r="AM133" s="225"/>
      <c r="AN133" s="225"/>
      <c r="AO133" s="225"/>
      <c r="AP133" s="225"/>
      <c r="AQ133" s="225"/>
      <c r="AR133" s="225"/>
      <c r="AS133" s="225"/>
      <c r="AT133" s="225"/>
      <c r="AU133" s="225"/>
      <c r="AV133" s="225"/>
      <c r="AW133" s="225"/>
      <c r="AX133" s="225"/>
      <c r="AY133" s="225"/>
      <c r="AZ133" s="225"/>
      <c r="BA133" s="225"/>
      <c r="BB133" s="225"/>
      <c r="BC133" s="225"/>
      <c r="BD133" s="225"/>
      <c r="BE133" s="225"/>
      <c r="BF133" s="225"/>
      <c r="BG133" s="225"/>
      <c r="BH133" s="225"/>
      <c r="BI133" s="225"/>
      <c r="BJ133" s="225"/>
      <c r="BK133" s="225"/>
      <c r="BL133" s="225"/>
      <c r="BM133" s="225"/>
      <c r="BN133" s="225"/>
      <c r="BO133" s="225"/>
      <c r="BP133" s="225"/>
      <c r="BQ133" s="225"/>
      <c r="BR133" s="225"/>
      <c r="BS133" s="225"/>
      <c r="BT133" s="225"/>
      <c r="BU133" s="225"/>
      <c r="BV133" s="225"/>
      <c r="BW133" s="225"/>
      <c r="BX133" s="225"/>
      <c r="BY133" s="225"/>
      <c r="BZ133" s="225"/>
      <c r="CA133" s="225"/>
      <c r="CB133" s="225"/>
      <c r="CC133" s="225"/>
      <c r="CD133" s="225"/>
      <c r="CE133" s="225"/>
      <c r="CF133" s="225"/>
    </row>
    <row r="134" spans="1:84" ht="12" customHeight="1" x14ac:dyDescent="0.25">
      <c r="A134" s="225"/>
      <c r="B134" s="225"/>
      <c r="C134" s="225"/>
      <c r="D134" s="225"/>
      <c r="E134" s="226"/>
      <c r="F134" s="226"/>
      <c r="G134" s="228"/>
      <c r="H134" s="227"/>
      <c r="I134" s="227"/>
      <c r="J134" s="228"/>
      <c r="K134" s="228"/>
      <c r="L134" s="229"/>
      <c r="M134" s="225"/>
      <c r="N134" s="225"/>
      <c r="O134" s="225"/>
      <c r="P134" s="225"/>
      <c r="Q134" s="225"/>
      <c r="R134" s="225"/>
      <c r="S134" s="225"/>
      <c r="T134" s="225"/>
      <c r="U134" s="225"/>
      <c r="V134" s="225"/>
      <c r="W134" s="225"/>
      <c r="X134" s="225"/>
      <c r="Y134" s="225"/>
      <c r="Z134" s="225"/>
      <c r="AA134" s="225"/>
      <c r="AB134" s="225"/>
      <c r="AC134" s="225"/>
      <c r="AD134" s="225"/>
      <c r="AE134" s="225"/>
      <c r="AF134" s="225"/>
      <c r="AG134" s="225"/>
      <c r="AH134" s="225"/>
      <c r="AI134" s="225"/>
      <c r="AJ134" s="225"/>
      <c r="AK134" s="225"/>
      <c r="AL134" s="225"/>
      <c r="AM134" s="225"/>
      <c r="AN134" s="225"/>
      <c r="AO134" s="225"/>
      <c r="AP134" s="225"/>
      <c r="AQ134" s="225"/>
      <c r="AR134" s="225"/>
      <c r="AS134" s="225"/>
      <c r="AT134" s="225"/>
      <c r="AU134" s="225"/>
      <c r="AV134" s="225"/>
      <c r="AW134" s="225"/>
      <c r="AX134" s="225"/>
      <c r="AY134" s="225"/>
      <c r="AZ134" s="225"/>
      <c r="BA134" s="225"/>
      <c r="BB134" s="225"/>
      <c r="BC134" s="225"/>
      <c r="BD134" s="225"/>
      <c r="BE134" s="225"/>
      <c r="BF134" s="225"/>
      <c r="BG134" s="225"/>
      <c r="BH134" s="225"/>
      <c r="BI134" s="225"/>
      <c r="BJ134" s="225"/>
      <c r="BK134" s="225"/>
      <c r="BL134" s="225"/>
      <c r="BM134" s="225"/>
      <c r="BN134" s="225"/>
      <c r="BO134" s="225"/>
      <c r="BP134" s="225"/>
      <c r="BQ134" s="225"/>
      <c r="BR134" s="225"/>
      <c r="BS134" s="225"/>
      <c r="BT134" s="225"/>
      <c r="BU134" s="225"/>
      <c r="BV134" s="225"/>
      <c r="BW134" s="225"/>
      <c r="BX134" s="225"/>
      <c r="BY134" s="225"/>
      <c r="BZ134" s="225"/>
      <c r="CA134" s="225"/>
      <c r="CB134" s="225"/>
      <c r="CC134" s="225"/>
      <c r="CD134" s="225"/>
      <c r="CE134" s="225"/>
      <c r="CF134" s="225"/>
    </row>
    <row r="135" spans="1:84" ht="12" customHeight="1" x14ac:dyDescent="0.25">
      <c r="A135" s="225"/>
      <c r="B135" s="225"/>
      <c r="C135" s="225"/>
      <c r="D135" s="225"/>
      <c r="E135" s="226"/>
      <c r="F135" s="226"/>
      <c r="G135" s="228"/>
      <c r="H135" s="227"/>
      <c r="I135" s="227"/>
      <c r="J135" s="228"/>
      <c r="K135" s="228"/>
      <c r="L135" s="229"/>
      <c r="M135" s="225"/>
      <c r="N135" s="225"/>
      <c r="O135" s="225"/>
      <c r="P135" s="225"/>
      <c r="Q135" s="225"/>
      <c r="R135" s="225"/>
      <c r="S135" s="225"/>
      <c r="T135" s="225"/>
      <c r="U135" s="225"/>
      <c r="V135" s="225"/>
      <c r="W135" s="225"/>
      <c r="X135" s="225"/>
      <c r="Y135" s="225"/>
      <c r="Z135" s="225"/>
      <c r="AA135" s="225"/>
      <c r="AB135" s="225"/>
      <c r="AC135" s="225"/>
      <c r="AD135" s="225"/>
      <c r="AE135" s="225"/>
      <c r="AF135" s="225"/>
      <c r="AG135" s="225"/>
      <c r="AH135" s="225"/>
      <c r="AI135" s="225"/>
      <c r="AJ135" s="225"/>
      <c r="AK135" s="225"/>
      <c r="AL135" s="225"/>
      <c r="AM135" s="225"/>
      <c r="AN135" s="225"/>
      <c r="AO135" s="225"/>
      <c r="AP135" s="225"/>
      <c r="AQ135" s="225"/>
      <c r="AR135" s="225"/>
      <c r="AS135" s="225"/>
      <c r="AT135" s="225"/>
      <c r="AU135" s="225"/>
      <c r="AV135" s="225"/>
      <c r="AW135" s="225"/>
      <c r="AX135" s="225"/>
      <c r="AY135" s="225"/>
      <c r="AZ135" s="225"/>
      <c r="BA135" s="225"/>
      <c r="BB135" s="225"/>
      <c r="BC135" s="225"/>
      <c r="BD135" s="225"/>
      <c r="BE135" s="225"/>
      <c r="BF135" s="225"/>
      <c r="BG135" s="225"/>
      <c r="BH135" s="225"/>
      <c r="BI135" s="225"/>
      <c r="BJ135" s="225"/>
      <c r="BK135" s="225"/>
      <c r="BL135" s="225"/>
      <c r="BM135" s="225"/>
      <c r="BN135" s="225"/>
      <c r="BO135" s="225"/>
      <c r="BP135" s="225"/>
      <c r="BQ135" s="225"/>
      <c r="BR135" s="225"/>
      <c r="BS135" s="225"/>
      <c r="BT135" s="225"/>
      <c r="BU135" s="225"/>
      <c r="BV135" s="225"/>
      <c r="BW135" s="225"/>
      <c r="BX135" s="225"/>
      <c r="BY135" s="225"/>
      <c r="BZ135" s="225"/>
      <c r="CA135" s="225"/>
      <c r="CB135" s="225"/>
      <c r="CC135" s="225"/>
      <c r="CD135" s="225"/>
      <c r="CE135" s="225"/>
      <c r="CF135" s="225"/>
    </row>
    <row r="136" spans="1:84" ht="12" customHeight="1" x14ac:dyDescent="0.25">
      <c r="A136" s="225"/>
      <c r="B136" s="225"/>
      <c r="C136" s="225"/>
      <c r="D136" s="225"/>
      <c r="E136" s="226"/>
      <c r="F136" s="226"/>
      <c r="G136" s="228"/>
      <c r="H136" s="227"/>
      <c r="I136" s="227"/>
      <c r="J136" s="228"/>
      <c r="K136" s="228"/>
      <c r="L136" s="229"/>
      <c r="M136" s="225"/>
      <c r="N136" s="225"/>
      <c r="O136" s="225"/>
      <c r="P136" s="225"/>
      <c r="Q136" s="225"/>
      <c r="R136" s="225"/>
      <c r="S136" s="225"/>
      <c r="T136" s="225"/>
      <c r="U136" s="225"/>
      <c r="V136" s="225"/>
      <c r="W136" s="225"/>
      <c r="X136" s="225"/>
      <c r="Y136" s="225"/>
      <c r="Z136" s="225"/>
      <c r="AA136" s="225"/>
      <c r="AB136" s="225"/>
      <c r="AC136" s="225"/>
      <c r="AD136" s="225"/>
      <c r="AE136" s="225"/>
      <c r="AF136" s="225"/>
      <c r="AG136" s="225"/>
      <c r="AH136" s="225"/>
      <c r="AI136" s="225"/>
      <c r="AJ136" s="225"/>
      <c r="AK136" s="225"/>
      <c r="AL136" s="225"/>
      <c r="AM136" s="225"/>
      <c r="AN136" s="225"/>
      <c r="AO136" s="225"/>
      <c r="AP136" s="225"/>
      <c r="AQ136" s="225"/>
      <c r="AR136" s="225"/>
      <c r="AS136" s="225"/>
      <c r="AT136" s="225"/>
      <c r="AU136" s="225"/>
      <c r="AV136" s="225"/>
      <c r="AW136" s="225"/>
      <c r="AX136" s="225"/>
      <c r="AY136" s="225"/>
      <c r="AZ136" s="225"/>
      <c r="BA136" s="225"/>
      <c r="BB136" s="225"/>
      <c r="BC136" s="225"/>
      <c r="BD136" s="225"/>
      <c r="BE136" s="225"/>
      <c r="BF136" s="225"/>
      <c r="BG136" s="225"/>
      <c r="BH136" s="225"/>
      <c r="BI136" s="225"/>
      <c r="BJ136" s="225"/>
      <c r="BK136" s="225"/>
      <c r="BL136" s="225"/>
      <c r="BM136" s="225"/>
      <c r="BN136" s="225"/>
      <c r="BO136" s="225"/>
      <c r="BP136" s="225"/>
      <c r="BQ136" s="225"/>
      <c r="BR136" s="225"/>
      <c r="BS136" s="225"/>
      <c r="BT136" s="225"/>
      <c r="BU136" s="225"/>
      <c r="BV136" s="225"/>
      <c r="BW136" s="225"/>
      <c r="BX136" s="225"/>
      <c r="BY136" s="225"/>
      <c r="BZ136" s="225"/>
      <c r="CA136" s="225"/>
      <c r="CB136" s="225"/>
      <c r="CC136" s="225"/>
      <c r="CD136" s="225"/>
      <c r="CE136" s="225"/>
      <c r="CF136" s="225"/>
    </row>
    <row r="137" spans="1:84" ht="12" customHeight="1" x14ac:dyDescent="0.25">
      <c r="A137" s="225"/>
      <c r="B137" s="225"/>
      <c r="C137" s="225"/>
      <c r="D137" s="225"/>
      <c r="E137" s="226"/>
      <c r="F137" s="226"/>
      <c r="G137" s="228"/>
      <c r="H137" s="227"/>
      <c r="I137" s="227"/>
      <c r="J137" s="228"/>
      <c r="K137" s="228"/>
      <c r="L137" s="229"/>
      <c r="M137" s="225"/>
      <c r="N137" s="225"/>
      <c r="O137" s="225"/>
      <c r="P137" s="225"/>
      <c r="Q137" s="225"/>
      <c r="R137" s="225"/>
      <c r="S137" s="225"/>
      <c r="T137" s="225"/>
      <c r="U137" s="225"/>
      <c r="V137" s="225"/>
      <c r="W137" s="225"/>
      <c r="X137" s="225"/>
      <c r="Y137" s="225"/>
      <c r="Z137" s="225"/>
      <c r="AA137" s="225"/>
      <c r="AB137" s="225"/>
      <c r="AC137" s="225"/>
      <c r="AD137" s="225"/>
      <c r="AE137" s="225"/>
      <c r="AF137" s="225"/>
      <c r="AG137" s="225"/>
      <c r="AH137" s="225"/>
      <c r="AI137" s="225"/>
      <c r="AJ137" s="225"/>
      <c r="AK137" s="225"/>
      <c r="AL137" s="225"/>
      <c r="AM137" s="225"/>
      <c r="AN137" s="225"/>
      <c r="AO137" s="225"/>
      <c r="AP137" s="225"/>
      <c r="AQ137" s="225"/>
      <c r="AR137" s="225"/>
      <c r="AS137" s="225"/>
      <c r="AT137" s="225"/>
      <c r="AU137" s="225"/>
      <c r="AV137" s="225"/>
      <c r="AW137" s="225"/>
      <c r="AX137" s="225"/>
      <c r="AY137" s="225"/>
      <c r="AZ137" s="225"/>
      <c r="BA137" s="225"/>
      <c r="BB137" s="225"/>
      <c r="BC137" s="225"/>
      <c r="BD137" s="225"/>
      <c r="BE137" s="225"/>
      <c r="BF137" s="225"/>
      <c r="BG137" s="225"/>
      <c r="BH137" s="225"/>
      <c r="BI137" s="225"/>
      <c r="BJ137" s="225"/>
      <c r="BK137" s="225"/>
      <c r="BL137" s="225"/>
      <c r="BM137" s="225"/>
      <c r="BN137" s="225"/>
      <c r="BO137" s="225"/>
      <c r="BP137" s="225"/>
      <c r="BQ137" s="225"/>
      <c r="BR137" s="225"/>
      <c r="BS137" s="225"/>
      <c r="BT137" s="225"/>
      <c r="BU137" s="225"/>
      <c r="BV137" s="225"/>
      <c r="BW137" s="225"/>
      <c r="BX137" s="225"/>
      <c r="BY137" s="225"/>
      <c r="BZ137" s="225"/>
      <c r="CA137" s="225"/>
      <c r="CB137" s="225"/>
      <c r="CC137" s="225"/>
      <c r="CD137" s="225"/>
      <c r="CE137" s="225"/>
      <c r="CF137" s="225"/>
    </row>
    <row r="138" spans="1:84" ht="12" customHeight="1" x14ac:dyDescent="0.25">
      <c r="A138" s="225"/>
      <c r="B138" s="225"/>
      <c r="C138" s="225"/>
      <c r="D138" s="225"/>
      <c r="E138" s="226"/>
      <c r="F138" s="226"/>
      <c r="G138" s="228"/>
      <c r="H138" s="227"/>
      <c r="I138" s="227"/>
      <c r="J138" s="228"/>
      <c r="K138" s="228"/>
      <c r="L138" s="229"/>
      <c r="M138" s="225"/>
      <c r="N138" s="225"/>
      <c r="O138" s="225"/>
      <c r="P138" s="225"/>
      <c r="Q138" s="225"/>
      <c r="R138" s="225"/>
      <c r="S138" s="225"/>
      <c r="T138" s="225"/>
      <c r="U138" s="225"/>
      <c r="V138" s="225"/>
      <c r="W138" s="225"/>
      <c r="X138" s="225"/>
      <c r="Y138" s="225"/>
      <c r="Z138" s="225"/>
      <c r="AA138" s="225"/>
      <c r="AB138" s="225"/>
      <c r="AC138" s="225"/>
      <c r="AD138" s="225"/>
      <c r="AE138" s="225"/>
      <c r="AF138" s="225"/>
      <c r="AG138" s="225"/>
      <c r="AH138" s="225"/>
      <c r="AI138" s="225"/>
      <c r="AJ138" s="225"/>
      <c r="AK138" s="225"/>
      <c r="AL138" s="225"/>
      <c r="AM138" s="225"/>
      <c r="AN138" s="225"/>
      <c r="AO138" s="225"/>
      <c r="AP138" s="225"/>
      <c r="AQ138" s="225"/>
      <c r="AR138" s="225"/>
      <c r="AS138" s="225"/>
      <c r="AT138" s="225"/>
      <c r="AU138" s="225"/>
      <c r="AV138" s="225"/>
      <c r="AW138" s="225"/>
      <c r="AX138" s="225"/>
      <c r="AY138" s="225"/>
      <c r="AZ138" s="225"/>
      <c r="BA138" s="225"/>
      <c r="BB138" s="225"/>
      <c r="BC138" s="225"/>
      <c r="BD138" s="225"/>
      <c r="BE138" s="225"/>
      <c r="BF138" s="225"/>
      <c r="BG138" s="225"/>
      <c r="BH138" s="225"/>
      <c r="BI138" s="225"/>
      <c r="BJ138" s="225"/>
      <c r="BK138" s="225"/>
      <c r="BL138" s="225"/>
      <c r="BM138" s="225"/>
      <c r="BN138" s="225"/>
      <c r="BO138" s="225"/>
      <c r="BP138" s="225"/>
      <c r="BQ138" s="225"/>
      <c r="BR138" s="225"/>
      <c r="BS138" s="225"/>
      <c r="BT138" s="225"/>
      <c r="BU138" s="225"/>
      <c r="BV138" s="225"/>
      <c r="BW138" s="225"/>
      <c r="BX138" s="225"/>
      <c r="BY138" s="225"/>
      <c r="BZ138" s="225"/>
      <c r="CA138" s="225"/>
      <c r="CB138" s="225"/>
      <c r="CC138" s="225"/>
      <c r="CD138" s="225"/>
      <c r="CE138" s="225"/>
      <c r="CF138" s="225"/>
    </row>
    <row r="139" spans="1:84" ht="12" customHeight="1" x14ac:dyDescent="0.25">
      <c r="A139" s="225"/>
      <c r="B139" s="225"/>
      <c r="C139" s="225"/>
      <c r="D139" s="225"/>
      <c r="E139" s="226"/>
      <c r="F139" s="226"/>
      <c r="G139" s="228"/>
      <c r="H139" s="227"/>
      <c r="I139" s="227"/>
      <c r="J139" s="228"/>
      <c r="K139" s="228"/>
      <c r="L139" s="229"/>
      <c r="M139" s="225"/>
      <c r="N139" s="225"/>
      <c r="O139" s="225"/>
      <c r="P139" s="225"/>
      <c r="Q139" s="225"/>
      <c r="R139" s="225"/>
      <c r="S139" s="225"/>
      <c r="T139" s="225"/>
      <c r="U139" s="225"/>
      <c r="V139" s="225"/>
      <c r="W139" s="225"/>
      <c r="X139" s="225"/>
      <c r="Y139" s="225"/>
      <c r="Z139" s="225"/>
      <c r="AA139" s="225"/>
      <c r="AB139" s="225"/>
      <c r="AC139" s="225"/>
      <c r="AD139" s="225"/>
      <c r="AE139" s="225"/>
      <c r="AF139" s="225"/>
      <c r="AG139" s="225"/>
      <c r="AH139" s="225"/>
      <c r="AI139" s="225"/>
      <c r="AJ139" s="225"/>
      <c r="AK139" s="225"/>
      <c r="AL139" s="225"/>
      <c r="AM139" s="225"/>
      <c r="AN139" s="225"/>
      <c r="AO139" s="225"/>
      <c r="AP139" s="225"/>
      <c r="AQ139" s="225"/>
      <c r="AR139" s="225"/>
      <c r="AS139" s="225"/>
      <c r="AT139" s="225"/>
      <c r="AU139" s="225"/>
      <c r="AV139" s="225"/>
      <c r="AW139" s="225"/>
      <c r="AX139" s="225"/>
      <c r="AY139" s="225"/>
      <c r="AZ139" s="225"/>
      <c r="BA139" s="225"/>
      <c r="BB139" s="225"/>
      <c r="BC139" s="225"/>
      <c r="BD139" s="225"/>
      <c r="BE139" s="225"/>
      <c r="BF139" s="225"/>
      <c r="BG139" s="225"/>
      <c r="BH139" s="225"/>
      <c r="BI139" s="225"/>
      <c r="BJ139" s="225"/>
      <c r="BK139" s="225"/>
      <c r="BL139" s="225"/>
      <c r="BM139" s="225"/>
      <c r="BN139" s="225"/>
      <c r="BO139" s="225"/>
      <c r="BP139" s="225"/>
      <c r="BQ139" s="225"/>
      <c r="BR139" s="225"/>
      <c r="BS139" s="225"/>
      <c r="BT139" s="225"/>
      <c r="BU139" s="225"/>
      <c r="BV139" s="225"/>
      <c r="BW139" s="225"/>
      <c r="BX139" s="225"/>
      <c r="BY139" s="225"/>
      <c r="BZ139" s="225"/>
      <c r="CA139" s="225"/>
      <c r="CB139" s="225"/>
      <c r="CC139" s="225"/>
      <c r="CD139" s="225"/>
      <c r="CE139" s="225"/>
      <c r="CF139" s="225"/>
    </row>
    <row r="140" spans="1:84" ht="12" customHeight="1" x14ac:dyDescent="0.25">
      <c r="A140" s="225"/>
      <c r="B140" s="225"/>
      <c r="C140" s="225"/>
      <c r="D140" s="225"/>
      <c r="E140" s="226"/>
      <c r="F140" s="226"/>
      <c r="G140" s="228"/>
      <c r="H140" s="227"/>
      <c r="I140" s="227"/>
      <c r="J140" s="228"/>
      <c r="K140" s="228"/>
      <c r="L140" s="229"/>
      <c r="M140" s="225"/>
      <c r="N140" s="225"/>
      <c r="O140" s="225"/>
      <c r="P140" s="225"/>
      <c r="Q140" s="225"/>
      <c r="R140" s="225"/>
      <c r="S140" s="225"/>
      <c r="T140" s="225"/>
      <c r="U140" s="225"/>
      <c r="V140" s="225"/>
      <c r="W140" s="225"/>
      <c r="X140" s="225"/>
      <c r="Y140" s="225"/>
      <c r="Z140" s="225"/>
      <c r="AA140" s="225"/>
      <c r="AB140" s="225"/>
      <c r="AC140" s="225"/>
      <c r="AD140" s="225"/>
      <c r="AE140" s="225"/>
      <c r="AF140" s="225"/>
      <c r="AG140" s="225"/>
      <c r="AH140" s="225"/>
      <c r="AI140" s="225"/>
      <c r="AJ140" s="225"/>
      <c r="AK140" s="225"/>
      <c r="AL140" s="225"/>
      <c r="AM140" s="225"/>
      <c r="AN140" s="225"/>
      <c r="AO140" s="225"/>
      <c r="AP140" s="225"/>
      <c r="AQ140" s="225"/>
      <c r="AR140" s="225"/>
      <c r="AS140" s="225"/>
      <c r="AT140" s="225"/>
      <c r="AU140" s="225"/>
      <c r="AV140" s="225"/>
      <c r="AW140" s="225"/>
      <c r="AX140" s="225"/>
      <c r="AY140" s="225"/>
      <c r="AZ140" s="225"/>
      <c r="BA140" s="225"/>
      <c r="BB140" s="225"/>
      <c r="BC140" s="225"/>
      <c r="BD140" s="225"/>
      <c r="BE140" s="225"/>
      <c r="BF140" s="225"/>
      <c r="BG140" s="225"/>
      <c r="BH140" s="225"/>
      <c r="BI140" s="225"/>
      <c r="BJ140" s="225"/>
      <c r="BK140" s="225"/>
      <c r="BL140" s="225"/>
      <c r="BM140" s="225"/>
      <c r="BN140" s="225"/>
      <c r="BO140" s="225"/>
      <c r="BP140" s="225"/>
      <c r="BQ140" s="225"/>
      <c r="BR140" s="225"/>
      <c r="BS140" s="225"/>
      <c r="BT140" s="225"/>
      <c r="BU140" s="225"/>
      <c r="BV140" s="225"/>
      <c r="BW140" s="225"/>
      <c r="BX140" s="225"/>
      <c r="BY140" s="225"/>
      <c r="BZ140" s="225"/>
      <c r="CA140" s="225"/>
      <c r="CB140" s="225"/>
      <c r="CC140" s="225"/>
      <c r="CD140" s="225"/>
      <c r="CE140" s="225"/>
      <c r="CF140" s="225"/>
    </row>
    <row r="141" spans="1:84" ht="12" customHeight="1" x14ac:dyDescent="0.25">
      <c r="A141" s="225"/>
      <c r="B141" s="225"/>
      <c r="C141" s="225"/>
      <c r="D141" s="225"/>
      <c r="E141" s="226"/>
      <c r="F141" s="226"/>
      <c r="G141" s="228"/>
      <c r="H141" s="227"/>
      <c r="I141" s="227"/>
      <c r="J141" s="228"/>
      <c r="K141" s="228"/>
      <c r="L141" s="229"/>
      <c r="M141" s="225"/>
      <c r="N141" s="225"/>
      <c r="O141" s="225"/>
      <c r="P141" s="225"/>
      <c r="Q141" s="225"/>
      <c r="R141" s="225"/>
      <c r="S141" s="225"/>
      <c r="T141" s="225"/>
      <c r="U141" s="225"/>
      <c r="V141" s="225"/>
      <c r="W141" s="225"/>
      <c r="X141" s="225"/>
      <c r="Y141" s="225"/>
      <c r="Z141" s="225"/>
      <c r="AA141" s="225"/>
      <c r="AB141" s="225"/>
      <c r="AC141" s="225"/>
      <c r="AD141" s="225"/>
      <c r="AE141" s="225"/>
      <c r="AF141" s="225"/>
      <c r="AG141" s="225"/>
      <c r="AH141" s="225"/>
      <c r="AI141" s="225"/>
      <c r="AJ141" s="225"/>
      <c r="AK141" s="225"/>
      <c r="AL141" s="225"/>
      <c r="AM141" s="225"/>
      <c r="AN141" s="225"/>
      <c r="AO141" s="225"/>
      <c r="AP141" s="225"/>
      <c r="AQ141" s="225"/>
      <c r="AR141" s="225"/>
      <c r="AS141" s="225"/>
      <c r="AT141" s="225"/>
      <c r="AU141" s="225"/>
      <c r="AV141" s="225"/>
      <c r="AW141" s="225"/>
      <c r="AX141" s="225"/>
      <c r="AY141" s="225"/>
      <c r="AZ141" s="225"/>
      <c r="BA141" s="225"/>
      <c r="BB141" s="225"/>
      <c r="BC141" s="225"/>
      <c r="BD141" s="225"/>
      <c r="BE141" s="225"/>
      <c r="BF141" s="225"/>
      <c r="BG141" s="225"/>
      <c r="BH141" s="225"/>
      <c r="BI141" s="225"/>
      <c r="BJ141" s="225"/>
      <c r="BK141" s="225"/>
      <c r="BL141" s="225"/>
      <c r="BM141" s="225"/>
      <c r="BN141" s="225"/>
      <c r="BO141" s="225"/>
      <c r="BP141" s="225"/>
      <c r="BQ141" s="225"/>
      <c r="BR141" s="225"/>
      <c r="BS141" s="225"/>
      <c r="BT141" s="225"/>
      <c r="BU141" s="225"/>
      <c r="BV141" s="225"/>
      <c r="BW141" s="225"/>
      <c r="BX141" s="225"/>
      <c r="BY141" s="225"/>
      <c r="BZ141" s="225"/>
      <c r="CA141" s="225"/>
      <c r="CB141" s="225"/>
      <c r="CC141" s="225"/>
      <c r="CD141" s="225"/>
      <c r="CE141" s="225"/>
      <c r="CF141" s="225"/>
    </row>
    <row r="142" spans="1:84" ht="12" customHeight="1" x14ac:dyDescent="0.25">
      <c r="A142" s="225"/>
      <c r="B142" s="225"/>
      <c r="C142" s="225"/>
      <c r="D142" s="225"/>
      <c r="E142" s="226"/>
      <c r="F142" s="226"/>
      <c r="G142" s="228"/>
      <c r="H142" s="227"/>
      <c r="I142" s="227"/>
      <c r="J142" s="228"/>
      <c r="K142" s="228"/>
      <c r="L142" s="229"/>
      <c r="M142" s="225"/>
      <c r="N142" s="225"/>
      <c r="O142" s="225"/>
      <c r="P142" s="225"/>
      <c r="Q142" s="225"/>
      <c r="R142" s="225"/>
      <c r="S142" s="225"/>
      <c r="T142" s="225"/>
      <c r="U142" s="225"/>
      <c r="V142" s="225"/>
      <c r="W142" s="225"/>
      <c r="X142" s="225"/>
      <c r="Y142" s="225"/>
      <c r="Z142" s="225"/>
      <c r="AA142" s="225"/>
      <c r="AB142" s="225"/>
      <c r="AC142" s="225"/>
      <c r="AD142" s="225"/>
      <c r="AE142" s="225"/>
      <c r="AF142" s="225"/>
      <c r="AG142" s="225"/>
      <c r="AH142" s="225"/>
      <c r="AI142" s="225"/>
      <c r="AJ142" s="225"/>
      <c r="AK142" s="225"/>
      <c r="AL142" s="225"/>
      <c r="AM142" s="225"/>
      <c r="AN142" s="225"/>
      <c r="AO142" s="225"/>
      <c r="AP142" s="225"/>
      <c r="AQ142" s="225"/>
      <c r="AR142" s="225"/>
      <c r="AS142" s="225"/>
      <c r="AT142" s="225"/>
      <c r="AU142" s="225"/>
      <c r="AV142" s="225"/>
      <c r="AW142" s="225"/>
      <c r="AX142" s="225"/>
      <c r="AY142" s="225"/>
      <c r="AZ142" s="225"/>
      <c r="BA142" s="225"/>
      <c r="BB142" s="225"/>
      <c r="BC142" s="225"/>
      <c r="BD142" s="225"/>
      <c r="BE142" s="225"/>
      <c r="BF142" s="225"/>
      <c r="BG142" s="225"/>
      <c r="BH142" s="225"/>
      <c r="BI142" s="225"/>
      <c r="BJ142" s="225"/>
      <c r="BK142" s="225"/>
      <c r="BL142" s="225"/>
      <c r="BM142" s="225"/>
      <c r="BN142" s="225"/>
      <c r="BO142" s="225"/>
      <c r="BP142" s="225"/>
      <c r="BQ142" s="225"/>
      <c r="BR142" s="225"/>
      <c r="BS142" s="225"/>
      <c r="BT142" s="225"/>
      <c r="BU142" s="225"/>
      <c r="BV142" s="225"/>
      <c r="BW142" s="225"/>
      <c r="BX142" s="225"/>
      <c r="BY142" s="225"/>
      <c r="BZ142" s="225"/>
      <c r="CA142" s="225"/>
      <c r="CB142" s="225"/>
      <c r="CC142" s="225"/>
      <c r="CD142" s="225"/>
      <c r="CE142" s="225"/>
      <c r="CF142" s="225"/>
    </row>
    <row r="143" spans="1:84" ht="12" customHeight="1" x14ac:dyDescent="0.25">
      <c r="A143" s="225"/>
      <c r="B143" s="225"/>
      <c r="C143" s="225"/>
      <c r="D143" s="225"/>
      <c r="E143" s="226"/>
      <c r="F143" s="226"/>
      <c r="G143" s="228"/>
      <c r="H143" s="227"/>
      <c r="I143" s="227"/>
      <c r="J143" s="228"/>
      <c r="K143" s="228"/>
      <c r="L143" s="229"/>
      <c r="M143" s="225"/>
      <c r="N143" s="225"/>
      <c r="O143" s="225"/>
      <c r="P143" s="225"/>
      <c r="Q143" s="225"/>
      <c r="R143" s="225"/>
      <c r="S143" s="225"/>
      <c r="T143" s="225"/>
      <c r="U143" s="225"/>
      <c r="V143" s="225"/>
      <c r="W143" s="225"/>
      <c r="X143" s="225"/>
      <c r="Y143" s="225"/>
      <c r="Z143" s="225"/>
      <c r="AA143" s="225"/>
      <c r="AB143" s="225"/>
      <c r="AC143" s="225"/>
      <c r="AD143" s="225"/>
      <c r="AE143" s="225"/>
      <c r="AF143" s="225"/>
      <c r="AG143" s="225"/>
      <c r="AH143" s="225"/>
      <c r="AI143" s="225"/>
      <c r="AJ143" s="225"/>
      <c r="AK143" s="225"/>
      <c r="AL143" s="225"/>
      <c r="AM143" s="225"/>
      <c r="AN143" s="225"/>
      <c r="AO143" s="225"/>
      <c r="AP143" s="225"/>
      <c r="AQ143" s="225"/>
      <c r="AR143" s="225"/>
      <c r="AS143" s="225"/>
      <c r="AT143" s="225"/>
      <c r="AU143" s="225"/>
      <c r="AV143" s="225"/>
      <c r="AW143" s="225"/>
      <c r="AX143" s="225"/>
      <c r="AY143" s="225"/>
      <c r="AZ143" s="225"/>
      <c r="BA143" s="225"/>
      <c r="BB143" s="225"/>
      <c r="BC143" s="225"/>
      <c r="BD143" s="225"/>
      <c r="BE143" s="225"/>
      <c r="BF143" s="225"/>
      <c r="BG143" s="225"/>
      <c r="BH143" s="225"/>
      <c r="BI143" s="225"/>
      <c r="BJ143" s="225"/>
      <c r="BK143" s="225"/>
      <c r="BL143" s="225"/>
      <c r="BM143" s="225"/>
      <c r="BN143" s="225"/>
      <c r="BO143" s="225"/>
      <c r="BP143" s="225"/>
      <c r="BQ143" s="225"/>
      <c r="BR143" s="225"/>
      <c r="BS143" s="225"/>
      <c r="BT143" s="225"/>
      <c r="BU143" s="225"/>
      <c r="BV143" s="225"/>
      <c r="BW143" s="225"/>
      <c r="BX143" s="225"/>
      <c r="BY143" s="225"/>
      <c r="BZ143" s="225"/>
      <c r="CA143" s="225"/>
      <c r="CB143" s="225"/>
      <c r="CC143" s="225"/>
      <c r="CD143" s="225"/>
      <c r="CE143" s="225"/>
      <c r="CF143" s="225"/>
    </row>
    <row r="144" spans="1:84" ht="12" customHeight="1" x14ac:dyDescent="0.25">
      <c r="A144" s="225"/>
      <c r="B144" s="225"/>
      <c r="C144" s="225"/>
      <c r="D144" s="225"/>
      <c r="E144" s="226"/>
      <c r="F144" s="226"/>
      <c r="G144" s="228"/>
      <c r="H144" s="227"/>
      <c r="I144" s="227"/>
      <c r="J144" s="228"/>
      <c r="K144" s="228"/>
      <c r="L144" s="229"/>
      <c r="M144" s="225"/>
      <c r="N144" s="225"/>
      <c r="O144" s="225"/>
      <c r="P144" s="225"/>
      <c r="Q144" s="225"/>
      <c r="R144" s="225"/>
      <c r="S144" s="225"/>
      <c r="T144" s="225"/>
      <c r="U144" s="225"/>
      <c r="V144" s="225"/>
      <c r="W144" s="225"/>
      <c r="X144" s="225"/>
      <c r="Y144" s="225"/>
      <c r="Z144" s="225"/>
      <c r="AA144" s="225"/>
      <c r="AB144" s="225"/>
      <c r="AC144" s="225"/>
      <c r="AD144" s="225"/>
      <c r="AE144" s="225"/>
      <c r="AF144" s="225"/>
      <c r="AG144" s="225"/>
      <c r="AH144" s="225"/>
      <c r="AI144" s="225"/>
      <c r="AJ144" s="225"/>
      <c r="AK144" s="225"/>
      <c r="AL144" s="225"/>
      <c r="AM144" s="225"/>
      <c r="AN144" s="225"/>
      <c r="AO144" s="225"/>
      <c r="AP144" s="225"/>
      <c r="AQ144" s="225"/>
      <c r="AR144" s="225"/>
      <c r="AS144" s="225"/>
      <c r="AT144" s="225"/>
      <c r="AU144" s="225"/>
      <c r="AV144" s="225"/>
      <c r="AW144" s="225"/>
      <c r="AX144" s="225"/>
      <c r="AY144" s="225"/>
      <c r="AZ144" s="225"/>
      <c r="BA144" s="225"/>
      <c r="BB144" s="225"/>
      <c r="BC144" s="225"/>
      <c r="BD144" s="225"/>
      <c r="BE144" s="225"/>
      <c r="BF144" s="225"/>
      <c r="BG144" s="225"/>
      <c r="BH144" s="225"/>
      <c r="BI144" s="225"/>
      <c r="BJ144" s="225"/>
      <c r="BK144" s="225"/>
      <c r="BL144" s="225"/>
      <c r="BM144" s="225"/>
      <c r="BN144" s="225"/>
      <c r="BO144" s="225"/>
      <c r="BP144" s="225"/>
      <c r="BQ144" s="225"/>
      <c r="BR144" s="225"/>
      <c r="BS144" s="225"/>
      <c r="BT144" s="225"/>
      <c r="BU144" s="225"/>
      <c r="BV144" s="225"/>
      <c r="BW144" s="225"/>
      <c r="BX144" s="225"/>
      <c r="BY144" s="225"/>
      <c r="BZ144" s="225"/>
      <c r="CA144" s="225"/>
      <c r="CB144" s="225"/>
      <c r="CC144" s="225"/>
      <c r="CD144" s="225"/>
      <c r="CE144" s="225"/>
      <c r="CF144" s="225"/>
    </row>
    <row r="145" spans="1:84" ht="12" customHeight="1" x14ac:dyDescent="0.25">
      <c r="A145" s="225"/>
      <c r="B145" s="225"/>
      <c r="C145" s="225"/>
      <c r="D145" s="225"/>
      <c r="E145" s="226"/>
      <c r="F145" s="226"/>
      <c r="G145" s="228"/>
      <c r="H145" s="227"/>
      <c r="I145" s="227"/>
      <c r="J145" s="228"/>
      <c r="K145" s="228"/>
      <c r="L145" s="229"/>
      <c r="M145" s="225"/>
      <c r="N145" s="225"/>
      <c r="O145" s="225"/>
      <c r="P145" s="225"/>
      <c r="Q145" s="225"/>
      <c r="R145" s="225"/>
      <c r="S145" s="225"/>
      <c r="T145" s="225"/>
      <c r="U145" s="225"/>
      <c r="V145" s="225"/>
      <c r="W145" s="225"/>
      <c r="X145" s="225"/>
      <c r="Y145" s="225"/>
      <c r="Z145" s="225"/>
      <c r="AA145" s="225"/>
      <c r="AB145" s="225"/>
      <c r="AC145" s="225"/>
      <c r="AD145" s="225"/>
      <c r="AE145" s="225"/>
      <c r="AF145" s="225"/>
      <c r="AG145" s="225"/>
      <c r="AH145" s="225"/>
      <c r="AI145" s="225"/>
      <c r="AJ145" s="225"/>
      <c r="AK145" s="225"/>
      <c r="AL145" s="225"/>
      <c r="AM145" s="225"/>
      <c r="AN145" s="225"/>
      <c r="AO145" s="225"/>
      <c r="AP145" s="225"/>
      <c r="AQ145" s="225"/>
      <c r="AR145" s="225"/>
      <c r="AS145" s="225"/>
      <c r="AT145" s="225"/>
      <c r="AU145" s="225"/>
      <c r="AV145" s="225"/>
      <c r="AW145" s="225"/>
      <c r="AX145" s="225"/>
      <c r="AY145" s="225"/>
      <c r="AZ145" s="225"/>
      <c r="BA145" s="225"/>
      <c r="BB145" s="225"/>
      <c r="BC145" s="225"/>
      <c r="BD145" s="225"/>
      <c r="BE145" s="225"/>
      <c r="BF145" s="225"/>
      <c r="BG145" s="225"/>
      <c r="BH145" s="225"/>
      <c r="BI145" s="225"/>
      <c r="BJ145" s="225"/>
      <c r="BK145" s="225"/>
      <c r="BL145" s="225"/>
      <c r="BM145" s="225"/>
      <c r="BN145" s="225"/>
      <c r="BO145" s="225"/>
      <c r="BP145" s="225"/>
      <c r="BQ145" s="225"/>
      <c r="BR145" s="225"/>
      <c r="BS145" s="225"/>
      <c r="BT145" s="225"/>
      <c r="BU145" s="225"/>
      <c r="BV145" s="225"/>
      <c r="BW145" s="225"/>
      <c r="BX145" s="225"/>
      <c r="BY145" s="225"/>
      <c r="BZ145" s="225"/>
      <c r="CA145" s="225"/>
      <c r="CB145" s="225"/>
      <c r="CC145" s="225"/>
      <c r="CD145" s="225"/>
      <c r="CE145" s="225"/>
      <c r="CF145" s="225"/>
    </row>
    <row r="146" spans="1:84" ht="12" customHeight="1" x14ac:dyDescent="0.25">
      <c r="A146" s="225"/>
      <c r="B146" s="225"/>
      <c r="C146" s="225"/>
      <c r="D146" s="225"/>
      <c r="E146" s="226"/>
      <c r="F146" s="226"/>
      <c r="G146" s="228"/>
      <c r="H146" s="227"/>
      <c r="I146" s="227"/>
      <c r="J146" s="228"/>
      <c r="K146" s="228"/>
      <c r="L146" s="229"/>
      <c r="M146" s="225"/>
      <c r="N146" s="225"/>
      <c r="O146" s="225"/>
      <c r="P146" s="225"/>
      <c r="Q146" s="225"/>
      <c r="R146" s="225"/>
      <c r="S146" s="225"/>
      <c r="T146" s="225"/>
      <c r="U146" s="225"/>
      <c r="V146" s="225"/>
      <c r="W146" s="225"/>
      <c r="X146" s="225"/>
      <c r="Y146" s="225"/>
      <c r="Z146" s="225"/>
      <c r="AA146" s="225"/>
      <c r="AB146" s="225"/>
      <c r="AC146" s="225"/>
      <c r="AD146" s="225"/>
      <c r="AE146" s="225"/>
      <c r="AF146" s="225"/>
      <c r="AG146" s="225"/>
      <c r="AH146" s="225"/>
      <c r="AI146" s="225"/>
      <c r="AJ146" s="225"/>
      <c r="AK146" s="225"/>
      <c r="AL146" s="225"/>
      <c r="AM146" s="225"/>
      <c r="AN146" s="225"/>
      <c r="AO146" s="225"/>
      <c r="AP146" s="225"/>
      <c r="AQ146" s="225"/>
      <c r="AR146" s="225"/>
      <c r="AS146" s="225"/>
      <c r="AT146" s="225"/>
      <c r="AU146" s="225"/>
      <c r="AV146" s="225"/>
      <c r="AW146" s="225"/>
      <c r="AX146" s="225"/>
      <c r="AY146" s="225"/>
      <c r="AZ146" s="225"/>
      <c r="BA146" s="225"/>
      <c r="BB146" s="225"/>
      <c r="BC146" s="225"/>
      <c r="BD146" s="225"/>
      <c r="BE146" s="225"/>
      <c r="BF146" s="225"/>
      <c r="BG146" s="225"/>
      <c r="BH146" s="225"/>
      <c r="BI146" s="225"/>
      <c r="BJ146" s="225"/>
      <c r="BK146" s="225"/>
      <c r="BL146" s="225"/>
      <c r="BM146" s="225"/>
      <c r="BN146" s="225"/>
      <c r="BO146" s="225"/>
      <c r="BP146" s="225"/>
      <c r="BQ146" s="225"/>
      <c r="BR146" s="225"/>
      <c r="BS146" s="225"/>
      <c r="BT146" s="225"/>
      <c r="BU146" s="225"/>
      <c r="BV146" s="225"/>
      <c r="BW146" s="225"/>
      <c r="BX146" s="225"/>
      <c r="BY146" s="225"/>
      <c r="BZ146" s="225"/>
      <c r="CA146" s="225"/>
      <c r="CB146" s="225"/>
      <c r="CC146" s="225"/>
      <c r="CD146" s="225"/>
      <c r="CE146" s="225"/>
      <c r="CF146" s="225"/>
    </row>
    <row r="147" spans="1:84" ht="12" customHeight="1" x14ac:dyDescent="0.25">
      <c r="A147" s="225"/>
      <c r="B147" s="225"/>
      <c r="C147" s="225"/>
      <c r="D147" s="225"/>
      <c r="E147" s="226"/>
      <c r="F147" s="226"/>
      <c r="G147" s="228"/>
      <c r="H147" s="227"/>
      <c r="I147" s="227"/>
      <c r="J147" s="228"/>
      <c r="K147" s="228"/>
      <c r="L147" s="229"/>
      <c r="M147" s="225"/>
      <c r="N147" s="225"/>
      <c r="O147" s="225"/>
      <c r="P147" s="225"/>
      <c r="Q147" s="225"/>
      <c r="R147" s="225"/>
      <c r="S147" s="225"/>
      <c r="T147" s="225"/>
      <c r="U147" s="225"/>
      <c r="V147" s="225"/>
      <c r="W147" s="225"/>
      <c r="X147" s="225"/>
      <c r="Y147" s="225"/>
      <c r="Z147" s="225"/>
      <c r="AA147" s="225"/>
      <c r="AB147" s="225"/>
      <c r="AC147" s="225"/>
      <c r="AD147" s="225"/>
      <c r="AE147" s="225"/>
      <c r="AF147" s="225"/>
      <c r="AG147" s="225"/>
      <c r="AH147" s="225"/>
      <c r="AI147" s="225"/>
      <c r="AJ147" s="225"/>
      <c r="AK147" s="225"/>
      <c r="AL147" s="225"/>
      <c r="AM147" s="225"/>
      <c r="AN147" s="225"/>
      <c r="AO147" s="225"/>
      <c r="AP147" s="225"/>
      <c r="AQ147" s="225"/>
      <c r="AR147" s="225"/>
      <c r="AS147" s="225"/>
      <c r="AT147" s="225"/>
      <c r="AU147" s="225"/>
      <c r="AV147" s="225"/>
      <c r="AW147" s="225"/>
      <c r="AX147" s="225"/>
      <c r="AY147" s="225"/>
      <c r="AZ147" s="225"/>
      <c r="BA147" s="225"/>
      <c r="BB147" s="225"/>
      <c r="BC147" s="225"/>
      <c r="BD147" s="225"/>
      <c r="BE147" s="225"/>
      <c r="BF147" s="225"/>
      <c r="BG147" s="225"/>
      <c r="BH147" s="225"/>
      <c r="BI147" s="225"/>
      <c r="BJ147" s="225"/>
      <c r="BK147" s="225"/>
      <c r="BL147" s="225"/>
      <c r="BM147" s="225"/>
      <c r="BN147" s="225"/>
      <c r="BO147" s="225"/>
      <c r="BP147" s="225"/>
      <c r="BQ147" s="225"/>
      <c r="BR147" s="225"/>
      <c r="BS147" s="225"/>
      <c r="BT147" s="225"/>
      <c r="BU147" s="225"/>
      <c r="BV147" s="225"/>
      <c r="BW147" s="225"/>
      <c r="BX147" s="225"/>
      <c r="BY147" s="225"/>
      <c r="BZ147" s="225"/>
      <c r="CA147" s="225"/>
      <c r="CB147" s="225"/>
      <c r="CC147" s="225"/>
      <c r="CD147" s="225"/>
      <c r="CE147" s="225"/>
      <c r="CF147" s="225"/>
    </row>
    <row r="148" spans="1:84" ht="12" customHeight="1" x14ac:dyDescent="0.25">
      <c r="A148" s="225"/>
      <c r="B148" s="225"/>
      <c r="C148" s="225"/>
      <c r="D148" s="225"/>
      <c r="E148" s="226"/>
      <c r="F148" s="226"/>
      <c r="G148" s="228"/>
      <c r="H148" s="227"/>
      <c r="I148" s="227"/>
      <c r="J148" s="228"/>
      <c r="K148" s="228"/>
      <c r="L148" s="229"/>
      <c r="M148" s="225"/>
      <c r="N148" s="225"/>
      <c r="O148" s="225"/>
      <c r="P148" s="225"/>
      <c r="Q148" s="225"/>
      <c r="R148" s="225"/>
      <c r="S148" s="225"/>
      <c r="T148" s="225"/>
      <c r="U148" s="225"/>
      <c r="V148" s="225"/>
      <c r="W148" s="225"/>
      <c r="X148" s="225"/>
      <c r="Y148" s="225"/>
      <c r="Z148" s="225"/>
      <c r="AA148" s="225"/>
      <c r="AB148" s="225"/>
      <c r="AC148" s="225"/>
      <c r="AD148" s="225"/>
      <c r="AE148" s="225"/>
      <c r="AF148" s="225"/>
      <c r="AG148" s="225"/>
      <c r="AH148" s="225"/>
      <c r="AI148" s="225"/>
      <c r="AJ148" s="225"/>
      <c r="AK148" s="225"/>
      <c r="AL148" s="225"/>
      <c r="AM148" s="225"/>
      <c r="AN148" s="225"/>
      <c r="AO148" s="225"/>
      <c r="AP148" s="225"/>
      <c r="AQ148" s="225"/>
      <c r="AR148" s="225"/>
      <c r="AS148" s="225"/>
      <c r="AT148" s="225"/>
      <c r="AU148" s="225"/>
      <c r="AV148" s="225"/>
      <c r="AW148" s="225"/>
      <c r="AX148" s="225"/>
      <c r="AY148" s="225"/>
      <c r="AZ148" s="225"/>
      <c r="BA148" s="225"/>
      <c r="BB148" s="225"/>
      <c r="BC148" s="225"/>
      <c r="BD148" s="225"/>
      <c r="BE148" s="225"/>
      <c r="BF148" s="225"/>
      <c r="BG148" s="225"/>
      <c r="BH148" s="225"/>
      <c r="BI148" s="225"/>
      <c r="BJ148" s="225"/>
      <c r="BK148" s="225"/>
      <c r="BL148" s="225"/>
      <c r="BM148" s="225"/>
      <c r="BN148" s="225"/>
      <c r="BO148" s="225"/>
      <c r="BP148" s="225"/>
      <c r="BQ148" s="225"/>
      <c r="BR148" s="225"/>
      <c r="BS148" s="225"/>
      <c r="BT148" s="225"/>
      <c r="BU148" s="225"/>
      <c r="BV148" s="225"/>
      <c r="BW148" s="225"/>
      <c r="BX148" s="225"/>
      <c r="BY148" s="225"/>
      <c r="BZ148" s="225"/>
      <c r="CA148" s="225"/>
      <c r="CB148" s="225"/>
      <c r="CC148" s="225"/>
      <c r="CD148" s="225"/>
      <c r="CE148" s="225"/>
      <c r="CF148" s="225"/>
    </row>
    <row r="149" spans="1:84" ht="12" customHeight="1" x14ac:dyDescent="0.25">
      <c r="A149" s="225"/>
      <c r="B149" s="225"/>
      <c r="C149" s="225"/>
      <c r="D149" s="225"/>
      <c r="E149" s="226"/>
      <c r="F149" s="226"/>
      <c r="G149" s="228"/>
      <c r="H149" s="227"/>
      <c r="I149" s="227"/>
      <c r="J149" s="228"/>
      <c r="K149" s="228"/>
      <c r="L149" s="229"/>
      <c r="M149" s="225"/>
      <c r="N149" s="225"/>
      <c r="O149" s="225"/>
      <c r="P149" s="225"/>
      <c r="Q149" s="225"/>
      <c r="R149" s="225"/>
      <c r="S149" s="225"/>
      <c r="T149" s="225"/>
      <c r="U149" s="225"/>
      <c r="V149" s="225"/>
      <c r="W149" s="225"/>
      <c r="X149" s="225"/>
      <c r="Y149" s="225"/>
      <c r="Z149" s="225"/>
      <c r="AA149" s="225"/>
      <c r="AB149" s="225"/>
      <c r="AC149" s="225"/>
      <c r="AD149" s="225"/>
      <c r="AE149" s="225"/>
      <c r="AF149" s="225"/>
      <c r="AG149" s="225"/>
      <c r="AH149" s="225"/>
      <c r="AI149" s="225"/>
      <c r="AJ149" s="225"/>
      <c r="AK149" s="225"/>
      <c r="AL149" s="225"/>
      <c r="AM149" s="225"/>
      <c r="AN149" s="225"/>
      <c r="AO149" s="225"/>
      <c r="AP149" s="225"/>
      <c r="AQ149" s="225"/>
      <c r="AR149" s="225"/>
      <c r="AS149" s="225"/>
      <c r="AT149" s="225"/>
      <c r="AU149" s="225"/>
      <c r="AV149" s="225"/>
      <c r="AW149" s="225"/>
      <c r="AX149" s="225"/>
      <c r="AY149" s="225"/>
      <c r="AZ149" s="225"/>
      <c r="BA149" s="225"/>
      <c r="BB149" s="225"/>
      <c r="BC149" s="225"/>
      <c r="BD149" s="225"/>
      <c r="BE149" s="225"/>
      <c r="BF149" s="225"/>
      <c r="BG149" s="225"/>
      <c r="BH149" s="225"/>
      <c r="BI149" s="225"/>
      <c r="BJ149" s="225"/>
      <c r="BK149" s="225"/>
      <c r="BL149" s="225"/>
      <c r="BM149" s="225"/>
      <c r="BN149" s="225"/>
      <c r="BO149" s="225"/>
      <c r="BP149" s="225"/>
      <c r="BQ149" s="225"/>
      <c r="BR149" s="225"/>
      <c r="BS149" s="225"/>
      <c r="BT149" s="225"/>
      <c r="BU149" s="225"/>
      <c r="BV149" s="225"/>
      <c r="BW149" s="225"/>
      <c r="BX149" s="225"/>
      <c r="BY149" s="225"/>
      <c r="BZ149" s="225"/>
      <c r="CA149" s="225"/>
      <c r="CB149" s="225"/>
      <c r="CC149" s="225"/>
      <c r="CD149" s="225"/>
      <c r="CE149" s="225"/>
      <c r="CF149" s="225"/>
    </row>
    <row r="150" spans="1:84" ht="12" customHeight="1" x14ac:dyDescent="0.25">
      <c r="A150" s="225"/>
      <c r="B150" s="225"/>
      <c r="C150" s="225"/>
      <c r="D150" s="225"/>
      <c r="E150" s="226"/>
      <c r="F150" s="226"/>
      <c r="G150" s="228"/>
      <c r="H150" s="227"/>
      <c r="I150" s="227"/>
      <c r="J150" s="228"/>
      <c r="K150" s="228"/>
      <c r="L150" s="229"/>
      <c r="M150" s="225"/>
      <c r="N150" s="225"/>
      <c r="O150" s="225"/>
      <c r="P150" s="225"/>
      <c r="Q150" s="225"/>
      <c r="R150" s="225"/>
      <c r="S150" s="225"/>
      <c r="T150" s="225"/>
      <c r="U150" s="225"/>
      <c r="V150" s="225"/>
      <c r="W150" s="225"/>
      <c r="X150" s="225"/>
      <c r="Y150" s="225"/>
      <c r="Z150" s="225"/>
      <c r="AA150" s="225"/>
      <c r="AB150" s="225"/>
      <c r="AC150" s="225"/>
      <c r="AD150" s="225"/>
      <c r="AE150" s="225"/>
      <c r="AF150" s="225"/>
      <c r="AG150" s="225"/>
      <c r="AH150" s="225"/>
      <c r="AI150" s="225"/>
      <c r="AJ150" s="225"/>
      <c r="AK150" s="225"/>
      <c r="AL150" s="225"/>
      <c r="AM150" s="225"/>
      <c r="AN150" s="225"/>
      <c r="AO150" s="225"/>
      <c r="AP150" s="225"/>
      <c r="AQ150" s="225"/>
      <c r="AR150" s="225"/>
      <c r="AS150" s="225"/>
      <c r="AT150" s="225"/>
      <c r="AU150" s="225"/>
      <c r="AV150" s="225"/>
      <c r="AW150" s="225"/>
      <c r="AX150" s="225"/>
      <c r="AY150" s="225"/>
      <c r="AZ150" s="225"/>
      <c r="BA150" s="225"/>
      <c r="BB150" s="225"/>
      <c r="BC150" s="225"/>
      <c r="BD150" s="225"/>
      <c r="BE150" s="225"/>
      <c r="BF150" s="225"/>
      <c r="BG150" s="225"/>
      <c r="BH150" s="225"/>
      <c r="BI150" s="225"/>
      <c r="BJ150" s="225"/>
      <c r="BK150" s="225"/>
      <c r="BL150" s="225"/>
      <c r="BM150" s="225"/>
      <c r="BN150" s="225"/>
      <c r="BO150" s="225"/>
      <c r="BP150" s="225"/>
      <c r="BQ150" s="225"/>
      <c r="BR150" s="225"/>
      <c r="BS150" s="225"/>
      <c r="BT150" s="225"/>
      <c r="BU150" s="225"/>
      <c r="BV150" s="225"/>
      <c r="BW150" s="225"/>
      <c r="BX150" s="225"/>
      <c r="BY150" s="225"/>
      <c r="BZ150" s="225"/>
      <c r="CA150" s="225"/>
      <c r="CB150" s="225"/>
      <c r="CC150" s="225"/>
      <c r="CD150" s="225"/>
      <c r="CE150" s="225"/>
      <c r="CF150" s="225"/>
    </row>
    <row r="151" spans="1:84" ht="12" customHeight="1" x14ac:dyDescent="0.25">
      <c r="A151" s="225"/>
      <c r="B151" s="225"/>
      <c r="C151" s="225"/>
      <c r="D151" s="225"/>
      <c r="E151" s="226"/>
      <c r="F151" s="226"/>
      <c r="G151" s="228"/>
      <c r="H151" s="227"/>
      <c r="I151" s="227"/>
      <c r="J151" s="228"/>
      <c r="K151" s="228"/>
      <c r="L151" s="229"/>
      <c r="M151" s="225"/>
      <c r="N151" s="225"/>
      <c r="O151" s="225"/>
      <c r="P151" s="225"/>
      <c r="Q151" s="225"/>
      <c r="R151" s="225"/>
      <c r="S151" s="225"/>
      <c r="T151" s="225"/>
      <c r="U151" s="225"/>
      <c r="V151" s="225"/>
      <c r="W151" s="225"/>
      <c r="X151" s="225"/>
      <c r="Y151" s="225"/>
      <c r="Z151" s="225"/>
      <c r="AA151" s="225"/>
      <c r="AB151" s="225"/>
      <c r="AC151" s="225"/>
      <c r="AD151" s="225"/>
      <c r="AE151" s="225"/>
      <c r="AF151" s="225"/>
      <c r="AG151" s="225"/>
      <c r="AH151" s="225"/>
      <c r="AI151" s="225"/>
      <c r="AJ151" s="225"/>
      <c r="AK151" s="225"/>
      <c r="AL151" s="225"/>
      <c r="AM151" s="225"/>
      <c r="AN151" s="225"/>
      <c r="AO151" s="225"/>
      <c r="AP151" s="225"/>
      <c r="AQ151" s="225"/>
      <c r="AR151" s="225"/>
      <c r="AS151" s="225"/>
      <c r="AT151" s="225"/>
      <c r="AU151" s="225"/>
      <c r="AV151" s="225"/>
      <c r="AW151" s="225"/>
      <c r="AX151" s="225"/>
      <c r="AY151" s="225"/>
      <c r="AZ151" s="225"/>
      <c r="BA151" s="225"/>
      <c r="BB151" s="225"/>
      <c r="BC151" s="225"/>
      <c r="BD151" s="225"/>
      <c r="BE151" s="225"/>
      <c r="BF151" s="225"/>
      <c r="BG151" s="225"/>
      <c r="BH151" s="225"/>
      <c r="BI151" s="225"/>
      <c r="BJ151" s="225"/>
      <c r="BK151" s="225"/>
      <c r="BL151" s="225"/>
      <c r="BM151" s="225"/>
      <c r="BN151" s="225"/>
      <c r="BO151" s="225"/>
      <c r="BP151" s="225"/>
      <c r="BQ151" s="225"/>
      <c r="BR151" s="225"/>
      <c r="BS151" s="225"/>
      <c r="BT151" s="225"/>
      <c r="BU151" s="225"/>
      <c r="BV151" s="225"/>
      <c r="BW151" s="225"/>
      <c r="BX151" s="225"/>
      <c r="BY151" s="225"/>
      <c r="BZ151" s="225"/>
      <c r="CA151" s="225"/>
      <c r="CB151" s="225"/>
      <c r="CC151" s="225"/>
      <c r="CD151" s="225"/>
      <c r="CE151" s="225"/>
      <c r="CF151" s="225"/>
    </row>
    <row r="152" spans="1:84" ht="12" customHeight="1" x14ac:dyDescent="0.25">
      <c r="A152" s="225"/>
      <c r="B152" s="225"/>
      <c r="C152" s="225"/>
      <c r="D152" s="225"/>
      <c r="E152" s="226"/>
      <c r="F152" s="226"/>
      <c r="G152" s="228"/>
      <c r="H152" s="227"/>
      <c r="I152" s="227"/>
      <c r="J152" s="228"/>
      <c r="K152" s="228"/>
      <c r="L152" s="229"/>
      <c r="M152" s="225"/>
      <c r="N152" s="225"/>
      <c r="O152" s="225"/>
      <c r="P152" s="225"/>
      <c r="Q152" s="225"/>
      <c r="R152" s="225"/>
      <c r="S152" s="225"/>
      <c r="T152" s="225"/>
      <c r="U152" s="225"/>
      <c r="V152" s="225"/>
      <c r="W152" s="225"/>
      <c r="X152" s="225"/>
      <c r="Y152" s="225"/>
      <c r="Z152" s="225"/>
      <c r="AA152" s="225"/>
      <c r="AB152" s="225"/>
      <c r="AC152" s="225"/>
      <c r="AD152" s="225"/>
      <c r="AE152" s="225"/>
      <c r="AF152" s="225"/>
      <c r="AG152" s="225"/>
      <c r="AH152" s="225"/>
      <c r="AI152" s="225"/>
      <c r="AJ152" s="225"/>
      <c r="AK152" s="225"/>
      <c r="AL152" s="225"/>
      <c r="AM152" s="225"/>
      <c r="AN152" s="225"/>
      <c r="AO152" s="225"/>
      <c r="AP152" s="225"/>
      <c r="AQ152" s="225"/>
      <c r="AR152" s="225"/>
      <c r="AS152" s="225"/>
      <c r="AT152" s="225"/>
      <c r="AU152" s="225"/>
      <c r="AV152" s="225"/>
      <c r="AW152" s="225"/>
      <c r="AX152" s="225"/>
      <c r="AY152" s="225"/>
      <c r="AZ152" s="225"/>
      <c r="BA152" s="225"/>
      <c r="BB152" s="225"/>
      <c r="BC152" s="225"/>
      <c r="BD152" s="225"/>
      <c r="BE152" s="225"/>
      <c r="BF152" s="225"/>
      <c r="BG152" s="225"/>
      <c r="BH152" s="225"/>
      <c r="BI152" s="225"/>
      <c r="BJ152" s="225"/>
      <c r="BK152" s="225"/>
      <c r="BL152" s="225"/>
      <c r="BM152" s="225"/>
      <c r="BN152" s="225"/>
      <c r="BO152" s="225"/>
      <c r="BP152" s="225"/>
      <c r="BQ152" s="225"/>
      <c r="BR152" s="225"/>
      <c r="BS152" s="225"/>
      <c r="BT152" s="225"/>
      <c r="BU152" s="225"/>
      <c r="BV152" s="225"/>
      <c r="BW152" s="225"/>
      <c r="BX152" s="225"/>
      <c r="BY152" s="225"/>
      <c r="BZ152" s="225"/>
      <c r="CA152" s="225"/>
      <c r="CB152" s="225"/>
      <c r="CC152" s="225"/>
      <c r="CD152" s="225"/>
      <c r="CE152" s="225"/>
      <c r="CF152" s="225"/>
    </row>
    <row r="153" spans="1:84" ht="12" customHeight="1" x14ac:dyDescent="0.25">
      <c r="A153" s="225"/>
      <c r="B153" s="225"/>
      <c r="C153" s="225"/>
      <c r="D153" s="225"/>
      <c r="E153" s="226"/>
      <c r="F153" s="226"/>
      <c r="G153" s="228"/>
      <c r="H153" s="227"/>
      <c r="I153" s="227"/>
      <c r="J153" s="228"/>
      <c r="K153" s="228"/>
      <c r="L153" s="229"/>
      <c r="M153" s="225"/>
      <c r="N153" s="225"/>
      <c r="O153" s="225"/>
      <c r="P153" s="225"/>
      <c r="Q153" s="225"/>
      <c r="R153" s="225"/>
      <c r="S153" s="225"/>
      <c r="T153" s="225"/>
      <c r="U153" s="225"/>
      <c r="V153" s="225"/>
      <c r="W153" s="225"/>
      <c r="X153" s="225"/>
      <c r="Y153" s="225"/>
      <c r="Z153" s="225"/>
      <c r="AA153" s="225"/>
      <c r="AB153" s="225"/>
      <c r="AC153" s="225"/>
      <c r="AD153" s="225"/>
      <c r="AE153" s="225"/>
      <c r="AF153" s="225"/>
      <c r="AG153" s="225"/>
      <c r="AH153" s="225"/>
      <c r="AI153" s="225"/>
      <c r="AJ153" s="225"/>
      <c r="AK153" s="225"/>
      <c r="AL153" s="225"/>
      <c r="AM153" s="225"/>
      <c r="AN153" s="225"/>
      <c r="AO153" s="225"/>
      <c r="AP153" s="225"/>
      <c r="AQ153" s="225"/>
      <c r="AR153" s="225"/>
      <c r="AS153" s="225"/>
      <c r="AT153" s="225"/>
      <c r="AU153" s="225"/>
      <c r="AV153" s="225"/>
      <c r="AW153" s="225"/>
      <c r="AX153" s="225"/>
      <c r="AY153" s="225"/>
      <c r="AZ153" s="225"/>
      <c r="BA153" s="225"/>
      <c r="BB153" s="225"/>
      <c r="BC153" s="225"/>
      <c r="BD153" s="225"/>
      <c r="BE153" s="225"/>
      <c r="BF153" s="225"/>
      <c r="BG153" s="225"/>
      <c r="BH153" s="225"/>
      <c r="BI153" s="225"/>
      <c r="BJ153" s="225"/>
      <c r="BK153" s="225"/>
      <c r="BL153" s="225"/>
      <c r="BM153" s="225"/>
      <c r="BN153" s="225"/>
      <c r="BO153" s="225"/>
      <c r="BP153" s="225"/>
      <c r="BQ153" s="225"/>
      <c r="BR153" s="225"/>
      <c r="BS153" s="225"/>
      <c r="BT153" s="225"/>
      <c r="BU153" s="225"/>
      <c r="BV153" s="225"/>
      <c r="BW153" s="225"/>
      <c r="BX153" s="225"/>
      <c r="BY153" s="225"/>
      <c r="BZ153" s="225"/>
      <c r="CA153" s="225"/>
      <c r="CB153" s="225"/>
      <c r="CC153" s="225"/>
      <c r="CD153" s="225"/>
      <c r="CE153" s="225"/>
      <c r="CF153" s="225"/>
    </row>
    <row r="154" spans="1:84" ht="12" customHeight="1" x14ac:dyDescent="0.25">
      <c r="A154" s="225"/>
      <c r="B154" s="225"/>
      <c r="C154" s="225"/>
      <c r="D154" s="225"/>
      <c r="E154" s="226"/>
      <c r="F154" s="226"/>
      <c r="G154" s="228"/>
      <c r="H154" s="227"/>
      <c r="I154" s="227"/>
      <c r="J154" s="228"/>
      <c r="K154" s="228"/>
      <c r="L154" s="229"/>
      <c r="M154" s="225"/>
      <c r="N154" s="225"/>
      <c r="O154" s="225"/>
      <c r="P154" s="225"/>
      <c r="Q154" s="225"/>
      <c r="R154" s="225"/>
      <c r="S154" s="225"/>
      <c r="T154" s="225"/>
      <c r="U154" s="225"/>
      <c r="V154" s="225"/>
      <c r="W154" s="225"/>
      <c r="X154" s="225"/>
      <c r="Y154" s="225"/>
      <c r="Z154" s="225"/>
      <c r="AA154" s="225"/>
      <c r="AB154" s="225"/>
      <c r="AC154" s="225"/>
      <c r="AD154" s="225"/>
      <c r="AE154" s="225"/>
      <c r="AF154" s="225"/>
      <c r="AG154" s="225"/>
      <c r="AH154" s="225"/>
      <c r="AI154" s="225"/>
      <c r="AJ154" s="225"/>
      <c r="AK154" s="225"/>
      <c r="AL154" s="225"/>
      <c r="AM154" s="225"/>
      <c r="AN154" s="225"/>
      <c r="AO154" s="225"/>
      <c r="AP154" s="225"/>
      <c r="AQ154" s="225"/>
      <c r="AR154" s="225"/>
      <c r="AS154" s="225"/>
      <c r="AT154" s="225"/>
      <c r="AU154" s="225"/>
      <c r="AV154" s="225"/>
      <c r="AW154" s="225"/>
      <c r="AX154" s="225"/>
      <c r="AY154" s="225"/>
      <c r="AZ154" s="225"/>
      <c r="BA154" s="225"/>
      <c r="BB154" s="225"/>
      <c r="BC154" s="225"/>
      <c r="BD154" s="225"/>
      <c r="BE154" s="225"/>
      <c r="BF154" s="225"/>
      <c r="BG154" s="225"/>
      <c r="BH154" s="225"/>
      <c r="BI154" s="225"/>
      <c r="BJ154" s="225"/>
      <c r="BK154" s="225"/>
      <c r="BL154" s="225"/>
      <c r="BM154" s="225"/>
      <c r="BN154" s="225"/>
      <c r="BO154" s="225"/>
      <c r="BP154" s="225"/>
      <c r="BQ154" s="225"/>
      <c r="BR154" s="225"/>
      <c r="BS154" s="225"/>
      <c r="BT154" s="225"/>
      <c r="BU154" s="225"/>
      <c r="BV154" s="225"/>
      <c r="BW154" s="225"/>
      <c r="BX154" s="225"/>
      <c r="BY154" s="225"/>
      <c r="BZ154" s="225"/>
      <c r="CA154" s="225"/>
      <c r="CB154" s="225"/>
      <c r="CC154" s="225"/>
      <c r="CD154" s="225"/>
      <c r="CE154" s="225"/>
      <c r="CF154" s="225"/>
    </row>
    <row r="155" spans="1:84" ht="12" customHeight="1" x14ac:dyDescent="0.25">
      <c r="A155" s="225"/>
      <c r="B155" s="225"/>
      <c r="C155" s="225"/>
      <c r="D155" s="225"/>
      <c r="E155" s="226"/>
      <c r="F155" s="226"/>
      <c r="G155" s="228"/>
      <c r="H155" s="227"/>
      <c r="I155" s="227"/>
      <c r="J155" s="228"/>
      <c r="K155" s="228"/>
      <c r="L155" s="229"/>
      <c r="M155" s="225"/>
      <c r="N155" s="225"/>
      <c r="O155" s="225"/>
      <c r="P155" s="225"/>
      <c r="Q155" s="225"/>
      <c r="R155" s="225"/>
      <c r="S155" s="225"/>
      <c r="T155" s="225"/>
      <c r="U155" s="225"/>
      <c r="V155" s="225"/>
      <c r="W155" s="225"/>
      <c r="X155" s="225"/>
      <c r="Y155" s="225"/>
      <c r="Z155" s="225"/>
      <c r="AA155" s="225"/>
      <c r="AB155" s="225"/>
      <c r="AC155" s="225"/>
      <c r="AD155" s="225"/>
      <c r="AE155" s="225"/>
      <c r="AF155" s="225"/>
      <c r="AG155" s="225"/>
      <c r="AH155" s="225"/>
      <c r="AI155" s="225"/>
      <c r="AJ155" s="225"/>
      <c r="AK155" s="225"/>
      <c r="AL155" s="225"/>
      <c r="AM155" s="225"/>
      <c r="AN155" s="225"/>
      <c r="AO155" s="225"/>
      <c r="AP155" s="225"/>
      <c r="AQ155" s="225"/>
      <c r="AR155" s="225"/>
      <c r="AS155" s="225"/>
      <c r="AT155" s="225"/>
      <c r="AU155" s="225"/>
      <c r="AV155" s="225"/>
      <c r="AW155" s="225"/>
      <c r="AX155" s="225"/>
      <c r="AY155" s="225"/>
      <c r="AZ155" s="225"/>
      <c r="BA155" s="225"/>
      <c r="BB155" s="225"/>
      <c r="BC155" s="225"/>
      <c r="BD155" s="225"/>
      <c r="BE155" s="225"/>
      <c r="BF155" s="225"/>
      <c r="BG155" s="225"/>
      <c r="BH155" s="225"/>
      <c r="BI155" s="225"/>
      <c r="BJ155" s="225"/>
      <c r="BK155" s="225"/>
      <c r="BL155" s="225"/>
      <c r="BM155" s="225"/>
      <c r="BN155" s="225"/>
      <c r="BO155" s="225"/>
      <c r="BP155" s="225"/>
      <c r="BQ155" s="225"/>
      <c r="BR155" s="225"/>
      <c r="BS155" s="225"/>
      <c r="BT155" s="225"/>
      <c r="BU155" s="225"/>
      <c r="BV155" s="225"/>
      <c r="BW155" s="225"/>
      <c r="BX155" s="225"/>
      <c r="BY155" s="225"/>
      <c r="BZ155" s="225"/>
      <c r="CA155" s="225"/>
      <c r="CB155" s="225"/>
      <c r="CC155" s="225"/>
      <c r="CD155" s="225"/>
      <c r="CE155" s="225"/>
      <c r="CF155" s="225"/>
    </row>
    <row r="156" spans="1:84" ht="12" customHeight="1" x14ac:dyDescent="0.25">
      <c r="A156" s="225"/>
      <c r="B156" s="225"/>
      <c r="C156" s="225"/>
      <c r="D156" s="225"/>
      <c r="E156" s="226"/>
      <c r="F156" s="226"/>
      <c r="G156" s="228"/>
      <c r="H156" s="227"/>
      <c r="I156" s="227"/>
      <c r="J156" s="228"/>
      <c r="K156" s="228"/>
      <c r="L156" s="229"/>
      <c r="M156" s="225"/>
      <c r="N156" s="225"/>
      <c r="O156" s="225"/>
      <c r="P156" s="225"/>
      <c r="Q156" s="225"/>
      <c r="R156" s="225"/>
      <c r="S156" s="225"/>
      <c r="T156" s="225"/>
      <c r="U156" s="225"/>
      <c r="V156" s="225"/>
      <c r="W156" s="225"/>
      <c r="X156" s="225"/>
      <c r="Y156" s="225"/>
      <c r="Z156" s="225"/>
      <c r="AA156" s="225"/>
      <c r="AB156" s="225"/>
      <c r="AC156" s="225"/>
      <c r="AD156" s="225"/>
      <c r="AE156" s="225"/>
      <c r="AF156" s="225"/>
      <c r="AG156" s="225"/>
      <c r="AH156" s="225"/>
      <c r="AI156" s="225"/>
      <c r="AJ156" s="225"/>
      <c r="AK156" s="225"/>
      <c r="AL156" s="225"/>
      <c r="AM156" s="225"/>
      <c r="AN156" s="225"/>
      <c r="AO156" s="225"/>
      <c r="AP156" s="225"/>
      <c r="AQ156" s="225"/>
      <c r="AR156" s="225"/>
      <c r="AS156" s="225"/>
      <c r="AT156" s="225"/>
      <c r="AU156" s="225"/>
      <c r="AV156" s="225"/>
      <c r="AW156" s="225"/>
      <c r="AX156" s="225"/>
      <c r="AY156" s="225"/>
      <c r="AZ156" s="225"/>
      <c r="BA156" s="225"/>
      <c r="BB156" s="225"/>
      <c r="BC156" s="225"/>
      <c r="BD156" s="225"/>
      <c r="BE156" s="225"/>
      <c r="BF156" s="225"/>
      <c r="BG156" s="225"/>
      <c r="BH156" s="225"/>
      <c r="BI156" s="225"/>
      <c r="BJ156" s="225"/>
      <c r="BK156" s="225"/>
      <c r="BL156" s="225"/>
      <c r="BM156" s="225"/>
      <c r="BN156" s="225"/>
      <c r="BO156" s="225"/>
      <c r="BP156" s="225"/>
      <c r="BQ156" s="225"/>
      <c r="BR156" s="225"/>
      <c r="BS156" s="225"/>
      <c r="BT156" s="225"/>
      <c r="BU156" s="225"/>
      <c r="BV156" s="225"/>
      <c r="BW156" s="225"/>
      <c r="BX156" s="225"/>
      <c r="BY156" s="225"/>
      <c r="BZ156" s="225"/>
      <c r="CA156" s="225"/>
      <c r="CB156" s="225"/>
      <c r="CC156" s="225"/>
      <c r="CD156" s="225"/>
      <c r="CE156" s="225"/>
      <c r="CF156" s="225"/>
    </row>
    <row r="157" spans="1:84" ht="12" customHeight="1" x14ac:dyDescent="0.25">
      <c r="A157" s="225"/>
      <c r="B157" s="225"/>
      <c r="C157" s="225"/>
      <c r="D157" s="225"/>
      <c r="E157" s="226"/>
      <c r="F157" s="226"/>
      <c r="G157" s="228"/>
      <c r="H157" s="227"/>
      <c r="I157" s="227"/>
      <c r="J157" s="228"/>
      <c r="K157" s="228"/>
      <c r="L157" s="229"/>
      <c r="M157" s="225"/>
      <c r="N157" s="225"/>
      <c r="O157" s="225"/>
      <c r="P157" s="225"/>
      <c r="Q157" s="225"/>
      <c r="R157" s="225"/>
      <c r="S157" s="225"/>
      <c r="T157" s="225"/>
      <c r="U157" s="225"/>
      <c r="V157" s="225"/>
      <c r="W157" s="225"/>
      <c r="X157" s="225"/>
      <c r="Y157" s="225"/>
      <c r="Z157" s="225"/>
      <c r="AA157" s="225"/>
      <c r="AB157" s="225"/>
      <c r="AC157" s="225"/>
      <c r="AD157" s="225"/>
      <c r="AE157" s="225"/>
      <c r="AF157" s="225"/>
      <c r="AG157" s="225"/>
      <c r="AH157" s="225"/>
      <c r="AI157" s="225"/>
      <c r="AJ157" s="225"/>
      <c r="AK157" s="225"/>
      <c r="AL157" s="225"/>
      <c r="AM157" s="225"/>
      <c r="AN157" s="225"/>
      <c r="AO157" s="225"/>
      <c r="AP157" s="225"/>
      <c r="AQ157" s="225"/>
      <c r="AR157" s="225"/>
      <c r="AS157" s="225"/>
      <c r="AT157" s="225"/>
      <c r="AU157" s="225"/>
      <c r="AV157" s="225"/>
      <c r="AW157" s="225"/>
      <c r="AX157" s="225"/>
      <c r="AY157" s="225"/>
      <c r="AZ157" s="225"/>
      <c r="BA157" s="225"/>
      <c r="BB157" s="225"/>
      <c r="BC157" s="225"/>
      <c r="BD157" s="225"/>
      <c r="BE157" s="225"/>
      <c r="BF157" s="225"/>
      <c r="BG157" s="225"/>
      <c r="BH157" s="225"/>
      <c r="BI157" s="225"/>
      <c r="BJ157" s="225"/>
      <c r="BK157" s="225"/>
      <c r="BL157" s="225"/>
      <c r="BM157" s="225"/>
      <c r="BN157" s="225"/>
      <c r="BO157" s="225"/>
      <c r="BP157" s="225"/>
      <c r="BQ157" s="225"/>
      <c r="BR157" s="225"/>
      <c r="BS157" s="225"/>
      <c r="BT157" s="225"/>
      <c r="BU157" s="225"/>
      <c r="BV157" s="225"/>
      <c r="BW157" s="225"/>
      <c r="BX157" s="225"/>
      <c r="BY157" s="225"/>
      <c r="BZ157" s="225"/>
      <c r="CA157" s="225"/>
      <c r="CB157" s="225"/>
      <c r="CC157" s="225"/>
      <c r="CD157" s="225"/>
      <c r="CE157" s="225"/>
      <c r="CF157" s="225"/>
    </row>
    <row r="158" spans="1:84" ht="12" customHeight="1" x14ac:dyDescent="0.25">
      <c r="A158" s="225"/>
      <c r="B158" s="225"/>
      <c r="C158" s="225"/>
      <c r="D158" s="225"/>
      <c r="E158" s="226"/>
      <c r="F158" s="226"/>
      <c r="G158" s="228"/>
      <c r="H158" s="227"/>
      <c r="I158" s="227"/>
      <c r="J158" s="228"/>
      <c r="K158" s="228"/>
      <c r="L158" s="229"/>
      <c r="M158" s="225"/>
      <c r="N158" s="225"/>
      <c r="O158" s="225"/>
      <c r="P158" s="225"/>
      <c r="Q158" s="225"/>
      <c r="R158" s="225"/>
      <c r="S158" s="225"/>
      <c r="T158" s="225"/>
      <c r="U158" s="225"/>
      <c r="V158" s="225"/>
      <c r="W158" s="225"/>
      <c r="X158" s="225"/>
      <c r="Y158" s="225"/>
      <c r="Z158" s="225"/>
      <c r="AA158" s="225"/>
      <c r="AB158" s="225"/>
      <c r="AC158" s="225"/>
      <c r="AD158" s="225"/>
      <c r="AE158" s="225"/>
      <c r="AF158" s="225"/>
      <c r="AG158" s="225"/>
      <c r="AH158" s="225"/>
      <c r="AI158" s="225"/>
      <c r="AJ158" s="225"/>
      <c r="AK158" s="225"/>
      <c r="AL158" s="225"/>
      <c r="AM158" s="225"/>
      <c r="AN158" s="225"/>
      <c r="AO158" s="225"/>
      <c r="AP158" s="225"/>
      <c r="AQ158" s="225"/>
      <c r="AR158" s="225"/>
      <c r="AS158" s="225"/>
      <c r="AT158" s="225"/>
      <c r="AU158" s="225"/>
      <c r="AV158" s="225"/>
      <c r="AW158" s="225"/>
      <c r="AX158" s="225"/>
      <c r="AY158" s="225"/>
      <c r="AZ158" s="225"/>
      <c r="BA158" s="225"/>
      <c r="BB158" s="225"/>
      <c r="BC158" s="225"/>
      <c r="BD158" s="225"/>
      <c r="BE158" s="225"/>
      <c r="BF158" s="225"/>
      <c r="BG158" s="225"/>
      <c r="BH158" s="225"/>
      <c r="BI158" s="225"/>
      <c r="BJ158" s="225"/>
      <c r="BK158" s="225"/>
      <c r="BL158" s="225"/>
      <c r="BM158" s="225"/>
      <c r="BN158" s="225"/>
      <c r="BO158" s="225"/>
      <c r="BP158" s="225"/>
      <c r="BQ158" s="225"/>
      <c r="BR158" s="225"/>
      <c r="BS158" s="225"/>
      <c r="BT158" s="225"/>
      <c r="BU158" s="225"/>
      <c r="BV158" s="225"/>
      <c r="BW158" s="225"/>
      <c r="BX158" s="225"/>
      <c r="BY158" s="225"/>
      <c r="BZ158" s="225"/>
      <c r="CA158" s="225"/>
      <c r="CB158" s="225"/>
      <c r="CC158" s="225"/>
      <c r="CD158" s="225"/>
      <c r="CE158" s="225"/>
      <c r="CF158" s="225"/>
    </row>
    <row r="159" spans="1:84" ht="12" customHeight="1" x14ac:dyDescent="0.25">
      <c r="A159" s="225"/>
      <c r="B159" s="225"/>
      <c r="C159" s="225"/>
      <c r="D159" s="225"/>
      <c r="E159" s="226"/>
      <c r="F159" s="226"/>
      <c r="G159" s="228"/>
      <c r="H159" s="227"/>
      <c r="I159" s="227"/>
      <c r="J159" s="228"/>
      <c r="K159" s="228"/>
      <c r="L159" s="229"/>
      <c r="M159" s="225"/>
      <c r="N159" s="225"/>
      <c r="O159" s="225"/>
      <c r="P159" s="225"/>
      <c r="Q159" s="225"/>
      <c r="R159" s="225"/>
      <c r="S159" s="225"/>
      <c r="T159" s="225"/>
      <c r="U159" s="225"/>
      <c r="V159" s="225"/>
      <c r="W159" s="225"/>
      <c r="X159" s="225"/>
      <c r="Y159" s="225"/>
      <c r="Z159" s="225"/>
      <c r="AA159" s="225"/>
      <c r="AB159" s="225"/>
      <c r="AC159" s="225"/>
      <c r="AD159" s="225"/>
      <c r="AE159" s="225"/>
      <c r="AF159" s="225"/>
      <c r="AG159" s="225"/>
      <c r="AH159" s="225"/>
      <c r="AI159" s="225"/>
      <c r="AJ159" s="225"/>
      <c r="AK159" s="225"/>
      <c r="AL159" s="225"/>
      <c r="AM159" s="225"/>
      <c r="AN159" s="225"/>
      <c r="AO159" s="225"/>
      <c r="AP159" s="225"/>
      <c r="AQ159" s="225"/>
      <c r="AR159" s="225"/>
      <c r="AS159" s="225"/>
      <c r="AT159" s="225"/>
      <c r="AU159" s="225"/>
      <c r="AV159" s="225"/>
      <c r="AW159" s="225"/>
      <c r="AX159" s="225"/>
      <c r="AY159" s="225"/>
      <c r="AZ159" s="225"/>
      <c r="BA159" s="225"/>
      <c r="BB159" s="225"/>
      <c r="BC159" s="225"/>
      <c r="BD159" s="225"/>
      <c r="BE159" s="225"/>
      <c r="BF159" s="225"/>
      <c r="BG159" s="225"/>
      <c r="BH159" s="225"/>
      <c r="BI159" s="225"/>
      <c r="BJ159" s="225"/>
      <c r="BK159" s="225"/>
      <c r="BL159" s="225"/>
      <c r="BM159" s="225"/>
      <c r="BN159" s="225"/>
      <c r="BO159" s="225"/>
      <c r="BP159" s="225"/>
      <c r="BQ159" s="225"/>
      <c r="BR159" s="225"/>
      <c r="BS159" s="225"/>
      <c r="BT159" s="225"/>
      <c r="BU159" s="225"/>
      <c r="BV159" s="225"/>
      <c r="BW159" s="225"/>
      <c r="BX159" s="225"/>
      <c r="BY159" s="225"/>
      <c r="BZ159" s="225"/>
      <c r="CA159" s="225"/>
      <c r="CB159" s="225"/>
      <c r="CC159" s="225"/>
      <c r="CD159" s="225"/>
      <c r="CE159" s="225"/>
      <c r="CF159" s="225"/>
    </row>
    <row r="160" spans="1:84" ht="12" customHeight="1" x14ac:dyDescent="0.25">
      <c r="A160" s="225"/>
      <c r="B160" s="225"/>
      <c r="C160" s="225"/>
      <c r="D160" s="225"/>
      <c r="E160" s="226"/>
      <c r="F160" s="226"/>
      <c r="G160" s="228"/>
      <c r="H160" s="227"/>
      <c r="I160" s="227"/>
      <c r="J160" s="228"/>
      <c r="K160" s="228"/>
      <c r="L160" s="229"/>
      <c r="M160" s="225"/>
      <c r="N160" s="225"/>
      <c r="O160" s="225"/>
      <c r="P160" s="225"/>
      <c r="Q160" s="225"/>
      <c r="R160" s="225"/>
      <c r="S160" s="225"/>
      <c r="T160" s="225"/>
      <c r="U160" s="225"/>
      <c r="V160" s="225"/>
      <c r="W160" s="225"/>
      <c r="X160" s="225"/>
      <c r="Y160" s="225"/>
      <c r="Z160" s="225"/>
      <c r="AA160" s="225"/>
      <c r="AB160" s="225"/>
      <c r="AC160" s="225"/>
      <c r="AD160" s="225"/>
      <c r="AE160" s="225"/>
      <c r="AF160" s="225"/>
      <c r="AG160" s="225"/>
      <c r="AH160" s="225"/>
      <c r="AI160" s="225"/>
      <c r="AJ160" s="225"/>
      <c r="AK160" s="225"/>
      <c r="AL160" s="225"/>
      <c r="AM160" s="225"/>
      <c r="AN160" s="225"/>
      <c r="AO160" s="225"/>
      <c r="AP160" s="225"/>
      <c r="AQ160" s="225"/>
      <c r="AR160" s="225"/>
      <c r="AS160" s="225"/>
      <c r="AT160" s="225"/>
      <c r="AU160" s="225"/>
      <c r="AV160" s="225"/>
      <c r="AW160" s="225"/>
      <c r="AX160" s="225"/>
      <c r="AY160" s="225"/>
      <c r="AZ160" s="225"/>
      <c r="BA160" s="225"/>
      <c r="BB160" s="225"/>
      <c r="BC160" s="225"/>
      <c r="BD160" s="225"/>
      <c r="BE160" s="225"/>
      <c r="BF160" s="225"/>
      <c r="BG160" s="225"/>
      <c r="BH160" s="225"/>
      <c r="BI160" s="225"/>
      <c r="BJ160" s="225"/>
      <c r="BK160" s="225"/>
      <c r="BL160" s="225"/>
      <c r="BM160" s="225"/>
      <c r="BN160" s="225"/>
      <c r="BO160" s="225"/>
      <c r="BP160" s="225"/>
      <c r="BQ160" s="225"/>
      <c r="BR160" s="225"/>
      <c r="BS160" s="225"/>
      <c r="BT160" s="225"/>
      <c r="BU160" s="225"/>
      <c r="BV160" s="225"/>
      <c r="BW160" s="225"/>
      <c r="BX160" s="225"/>
      <c r="BY160" s="225"/>
      <c r="BZ160" s="225"/>
      <c r="CA160" s="225"/>
      <c r="CB160" s="225"/>
      <c r="CC160" s="225"/>
      <c r="CD160" s="225"/>
      <c r="CE160" s="225"/>
      <c r="CF160" s="225"/>
    </row>
    <row r="161" spans="1:84" ht="12" customHeight="1" x14ac:dyDescent="0.25">
      <c r="A161" s="225"/>
      <c r="B161" s="225"/>
      <c r="C161" s="225"/>
      <c r="D161" s="225"/>
      <c r="E161" s="226"/>
      <c r="F161" s="226"/>
      <c r="G161" s="228"/>
      <c r="H161" s="227"/>
      <c r="I161" s="227"/>
      <c r="J161" s="228"/>
      <c r="K161" s="228"/>
      <c r="L161" s="229"/>
      <c r="M161" s="225"/>
      <c r="N161" s="225"/>
      <c r="O161" s="225"/>
      <c r="P161" s="225"/>
      <c r="Q161" s="225"/>
      <c r="R161" s="225"/>
      <c r="S161" s="225"/>
      <c r="T161" s="225"/>
      <c r="U161" s="225"/>
      <c r="V161" s="225"/>
      <c r="W161" s="225"/>
      <c r="X161" s="225"/>
      <c r="Y161" s="225"/>
      <c r="Z161" s="225"/>
      <c r="AA161" s="225"/>
      <c r="AB161" s="225"/>
      <c r="AC161" s="225"/>
      <c r="AD161" s="225"/>
      <c r="AE161" s="225"/>
      <c r="AF161" s="225"/>
      <c r="AG161" s="225"/>
      <c r="AH161" s="225"/>
      <c r="AI161" s="225"/>
      <c r="AJ161" s="225"/>
      <c r="AK161" s="225"/>
      <c r="AL161" s="225"/>
      <c r="AM161" s="225"/>
      <c r="AN161" s="225"/>
      <c r="AO161" s="225"/>
      <c r="AP161" s="225"/>
      <c r="AQ161" s="225"/>
      <c r="AR161" s="225"/>
      <c r="AS161" s="225"/>
      <c r="AT161" s="225"/>
      <c r="AU161" s="225"/>
      <c r="AV161" s="225"/>
      <c r="AW161" s="225"/>
      <c r="AX161" s="225"/>
      <c r="AY161" s="225"/>
      <c r="AZ161" s="225"/>
      <c r="BA161" s="225"/>
      <c r="BB161" s="225"/>
      <c r="BC161" s="225"/>
      <c r="BD161" s="225"/>
      <c r="BE161" s="225"/>
      <c r="BF161" s="225"/>
      <c r="BG161" s="225"/>
      <c r="BH161" s="225"/>
      <c r="BI161" s="225"/>
      <c r="BJ161" s="225"/>
      <c r="BK161" s="225"/>
      <c r="BL161" s="225"/>
      <c r="BM161" s="225"/>
      <c r="BN161" s="225"/>
      <c r="BO161" s="225"/>
      <c r="BP161" s="225"/>
      <c r="BQ161" s="225"/>
      <c r="BR161" s="225"/>
      <c r="BS161" s="225"/>
      <c r="BT161" s="225"/>
      <c r="BU161" s="225"/>
      <c r="BV161" s="225"/>
      <c r="BW161" s="225"/>
      <c r="BX161" s="225"/>
      <c r="BY161" s="225"/>
      <c r="BZ161" s="225"/>
      <c r="CA161" s="225"/>
      <c r="CB161" s="225"/>
      <c r="CC161" s="225"/>
      <c r="CD161" s="225"/>
      <c r="CE161" s="225"/>
      <c r="CF161" s="225"/>
    </row>
    <row r="162" spans="1:84" ht="12" customHeight="1" x14ac:dyDescent="0.25">
      <c r="A162" s="225"/>
      <c r="B162" s="225"/>
      <c r="C162" s="225"/>
      <c r="D162" s="225"/>
      <c r="E162" s="226"/>
      <c r="F162" s="226"/>
      <c r="G162" s="228"/>
      <c r="H162" s="227"/>
      <c r="I162" s="227"/>
      <c r="J162" s="228"/>
      <c r="K162" s="228"/>
      <c r="L162" s="229"/>
      <c r="M162" s="225"/>
      <c r="N162" s="225"/>
      <c r="O162" s="225"/>
      <c r="P162" s="225"/>
      <c r="Q162" s="225"/>
      <c r="R162" s="225"/>
      <c r="S162" s="225"/>
      <c r="T162" s="225"/>
      <c r="U162" s="225"/>
      <c r="V162" s="225"/>
      <c r="W162" s="225"/>
      <c r="X162" s="225"/>
      <c r="Y162" s="225"/>
      <c r="Z162" s="225"/>
      <c r="AA162" s="225"/>
      <c r="AB162" s="225"/>
      <c r="AC162" s="225"/>
      <c r="AD162" s="225"/>
      <c r="AE162" s="225"/>
      <c r="AF162" s="225"/>
      <c r="AG162" s="225"/>
      <c r="AH162" s="225"/>
      <c r="AI162" s="225"/>
      <c r="AJ162" s="225"/>
      <c r="AK162" s="225"/>
      <c r="AL162" s="225"/>
      <c r="AM162" s="225"/>
      <c r="AN162" s="225"/>
      <c r="AO162" s="225"/>
      <c r="AP162" s="225"/>
      <c r="AQ162" s="225"/>
      <c r="AR162" s="225"/>
      <c r="AS162" s="225"/>
      <c r="AT162" s="225"/>
      <c r="AU162" s="225"/>
      <c r="AV162" s="225"/>
      <c r="AW162" s="225"/>
      <c r="AX162" s="225"/>
      <c r="AY162" s="225"/>
      <c r="AZ162" s="225"/>
      <c r="BA162" s="225"/>
      <c r="BB162" s="225"/>
      <c r="BC162" s="225"/>
      <c r="BD162" s="225"/>
      <c r="BE162" s="225"/>
      <c r="BF162" s="225"/>
      <c r="BG162" s="225"/>
      <c r="BH162" s="225"/>
      <c r="BI162" s="225"/>
      <c r="BJ162" s="225"/>
      <c r="BK162" s="225"/>
      <c r="BL162" s="225"/>
      <c r="BM162" s="225"/>
      <c r="BN162" s="225"/>
      <c r="BO162" s="225"/>
      <c r="BP162" s="225"/>
      <c r="BQ162" s="225"/>
      <c r="BR162" s="225"/>
      <c r="BS162" s="225"/>
      <c r="BT162" s="225"/>
      <c r="BU162" s="225"/>
      <c r="BV162" s="225"/>
      <c r="BW162" s="225"/>
      <c r="BX162" s="225"/>
      <c r="BY162" s="225"/>
      <c r="BZ162" s="225"/>
      <c r="CA162" s="225"/>
      <c r="CB162" s="225"/>
      <c r="CC162" s="225"/>
      <c r="CD162" s="225"/>
      <c r="CE162" s="225"/>
      <c r="CF162" s="225"/>
    </row>
    <row r="163" spans="1:84" ht="12" customHeight="1" x14ac:dyDescent="0.25">
      <c r="A163" s="225"/>
      <c r="B163" s="225"/>
      <c r="C163" s="225"/>
      <c r="D163" s="225"/>
      <c r="E163" s="226"/>
      <c r="F163" s="226"/>
      <c r="G163" s="228"/>
      <c r="H163" s="227"/>
      <c r="I163" s="227"/>
      <c r="J163" s="228"/>
      <c r="K163" s="228"/>
      <c r="L163" s="229"/>
      <c r="M163" s="225"/>
      <c r="N163" s="225"/>
      <c r="O163" s="225"/>
      <c r="P163" s="225"/>
      <c r="Q163" s="225"/>
      <c r="R163" s="225"/>
      <c r="S163" s="225"/>
      <c r="T163" s="225"/>
      <c r="U163" s="225"/>
      <c r="V163" s="225"/>
      <c r="W163" s="225"/>
      <c r="X163" s="225"/>
      <c r="Y163" s="225"/>
      <c r="Z163" s="225"/>
      <c r="AA163" s="225"/>
      <c r="AB163" s="225"/>
      <c r="AC163" s="225"/>
      <c r="AD163" s="225"/>
      <c r="AE163" s="225"/>
      <c r="AF163" s="225"/>
      <c r="AG163" s="225"/>
      <c r="AH163" s="225"/>
      <c r="AI163" s="225"/>
      <c r="AJ163" s="225"/>
      <c r="AK163" s="225"/>
      <c r="AL163" s="225"/>
      <c r="AM163" s="225"/>
      <c r="AN163" s="225"/>
      <c r="AO163" s="225"/>
      <c r="AP163" s="225"/>
      <c r="AQ163" s="225"/>
      <c r="AR163" s="225"/>
      <c r="AS163" s="225"/>
      <c r="AT163" s="225"/>
      <c r="AU163" s="225"/>
      <c r="AV163" s="225"/>
      <c r="AW163" s="225"/>
      <c r="AX163" s="225"/>
      <c r="AY163" s="225"/>
      <c r="AZ163" s="225"/>
      <c r="BA163" s="225"/>
      <c r="BB163" s="225"/>
      <c r="BC163" s="225"/>
      <c r="BD163" s="225"/>
      <c r="BE163" s="225"/>
      <c r="BF163" s="225"/>
      <c r="BG163" s="225"/>
      <c r="BH163" s="225"/>
      <c r="BI163" s="225"/>
      <c r="BJ163" s="225"/>
      <c r="BK163" s="225"/>
      <c r="BL163" s="225"/>
      <c r="BM163" s="225"/>
      <c r="BN163" s="225"/>
      <c r="BO163" s="225"/>
      <c r="BP163" s="225"/>
      <c r="BQ163" s="225"/>
      <c r="BR163" s="225"/>
      <c r="BS163" s="225"/>
      <c r="BT163" s="225"/>
      <c r="BU163" s="225"/>
      <c r="BV163" s="225"/>
      <c r="BW163" s="225"/>
      <c r="BX163" s="225"/>
      <c r="BY163" s="225"/>
      <c r="BZ163" s="225"/>
      <c r="CA163" s="225"/>
      <c r="CB163" s="225"/>
      <c r="CC163" s="225"/>
      <c r="CD163" s="225"/>
      <c r="CE163" s="225"/>
      <c r="CF163" s="225"/>
    </row>
    <row r="164" spans="1:84" ht="12" customHeight="1" x14ac:dyDescent="0.25">
      <c r="A164" s="225"/>
      <c r="B164" s="225"/>
      <c r="C164" s="225"/>
      <c r="D164" s="225"/>
      <c r="E164" s="226"/>
      <c r="F164" s="226"/>
      <c r="G164" s="228"/>
      <c r="H164" s="227"/>
      <c r="I164" s="227"/>
      <c r="J164" s="228"/>
      <c r="K164" s="228"/>
      <c r="L164" s="229"/>
      <c r="M164" s="225"/>
      <c r="N164" s="225"/>
      <c r="O164" s="225"/>
      <c r="P164" s="225"/>
      <c r="Q164" s="225"/>
      <c r="R164" s="225"/>
      <c r="S164" s="225"/>
      <c r="T164" s="225"/>
      <c r="U164" s="225"/>
      <c r="V164" s="225"/>
      <c r="W164" s="225"/>
      <c r="X164" s="225"/>
      <c r="Y164" s="225"/>
      <c r="Z164" s="225"/>
      <c r="AA164" s="225"/>
      <c r="AB164" s="225"/>
      <c r="AC164" s="225"/>
      <c r="AD164" s="225"/>
      <c r="AE164" s="225"/>
      <c r="AF164" s="225"/>
      <c r="AG164" s="225"/>
      <c r="AH164" s="225"/>
      <c r="AI164" s="225"/>
      <c r="AJ164" s="225"/>
      <c r="AK164" s="225"/>
      <c r="AL164" s="225"/>
      <c r="AM164" s="225"/>
      <c r="AN164" s="225"/>
      <c r="AO164" s="225"/>
      <c r="AP164" s="225"/>
      <c r="AQ164" s="225"/>
      <c r="AR164" s="225"/>
      <c r="AS164" s="225"/>
      <c r="AT164" s="225"/>
      <c r="AU164" s="225"/>
      <c r="AV164" s="225"/>
      <c r="AW164" s="225"/>
      <c r="AX164" s="225"/>
      <c r="AY164" s="225"/>
      <c r="AZ164" s="225"/>
      <c r="BA164" s="225"/>
      <c r="BB164" s="225"/>
      <c r="BC164" s="225"/>
      <c r="BD164" s="225"/>
      <c r="BE164" s="225"/>
      <c r="BF164" s="225"/>
      <c r="BG164" s="225"/>
      <c r="BH164" s="225"/>
      <c r="BI164" s="225"/>
      <c r="BJ164" s="225"/>
      <c r="BK164" s="225"/>
      <c r="BL164" s="225"/>
      <c r="BM164" s="225"/>
      <c r="BN164" s="225"/>
      <c r="BO164" s="225"/>
      <c r="BP164" s="225"/>
      <c r="BQ164" s="225"/>
      <c r="BR164" s="225"/>
      <c r="BS164" s="225"/>
      <c r="BT164" s="225"/>
      <c r="BU164" s="225"/>
      <c r="BV164" s="225"/>
      <c r="BW164" s="225"/>
      <c r="BX164" s="225"/>
      <c r="BY164" s="225"/>
      <c r="BZ164" s="225"/>
      <c r="CA164" s="225"/>
      <c r="CB164" s="225"/>
      <c r="CC164" s="225"/>
      <c r="CD164" s="225"/>
      <c r="CE164" s="225"/>
      <c r="CF164" s="225"/>
    </row>
    <row r="165" spans="1:84" ht="12" customHeight="1" x14ac:dyDescent="0.25">
      <c r="A165" s="225"/>
      <c r="B165" s="225"/>
      <c r="C165" s="225"/>
      <c r="D165" s="225"/>
      <c r="E165" s="226"/>
      <c r="F165" s="226"/>
      <c r="G165" s="228"/>
      <c r="H165" s="227"/>
      <c r="I165" s="227"/>
      <c r="J165" s="228"/>
      <c r="K165" s="228"/>
      <c r="L165" s="229"/>
      <c r="M165" s="225"/>
      <c r="N165" s="225"/>
      <c r="O165" s="225"/>
      <c r="P165" s="225"/>
      <c r="Q165" s="225"/>
      <c r="R165" s="225"/>
      <c r="S165" s="225"/>
      <c r="T165" s="225"/>
      <c r="U165" s="225"/>
      <c r="V165" s="225"/>
      <c r="W165" s="225"/>
      <c r="X165" s="225"/>
      <c r="Y165" s="225"/>
      <c r="Z165" s="225"/>
      <c r="AA165" s="225"/>
      <c r="AB165" s="225"/>
      <c r="AC165" s="225"/>
      <c r="AD165" s="225"/>
      <c r="AE165" s="225"/>
      <c r="AF165" s="225"/>
      <c r="AG165" s="225"/>
      <c r="AH165" s="225"/>
      <c r="AI165" s="225"/>
      <c r="AJ165" s="225"/>
      <c r="AK165" s="225"/>
      <c r="AL165" s="225"/>
      <c r="AM165" s="225"/>
      <c r="AN165" s="225"/>
      <c r="AO165" s="225"/>
      <c r="AP165" s="225"/>
      <c r="AQ165" s="225"/>
      <c r="AR165" s="225"/>
      <c r="AS165" s="225"/>
      <c r="AT165" s="225"/>
      <c r="AU165" s="225"/>
      <c r="AV165" s="225"/>
      <c r="AW165" s="225"/>
      <c r="AX165" s="225"/>
      <c r="AY165" s="225"/>
      <c r="AZ165" s="225"/>
      <c r="BA165" s="225"/>
      <c r="BB165" s="225"/>
      <c r="BC165" s="225"/>
      <c r="BD165" s="225"/>
      <c r="BE165" s="225"/>
      <c r="BF165" s="225"/>
      <c r="BG165" s="225"/>
      <c r="BH165" s="225"/>
      <c r="BI165" s="225"/>
      <c r="BJ165" s="225"/>
      <c r="BK165" s="225"/>
      <c r="BL165" s="225"/>
      <c r="BM165" s="225"/>
      <c r="BN165" s="225"/>
      <c r="BO165" s="225"/>
      <c r="BP165" s="225"/>
      <c r="BQ165" s="225"/>
      <c r="BR165" s="225"/>
      <c r="BS165" s="225"/>
      <c r="BT165" s="225"/>
      <c r="BU165" s="225"/>
      <c r="BV165" s="225"/>
      <c r="BW165" s="225"/>
      <c r="BX165" s="225"/>
      <c r="BY165" s="225"/>
      <c r="BZ165" s="225"/>
      <c r="CA165" s="225"/>
      <c r="CB165" s="225"/>
      <c r="CC165" s="225"/>
      <c r="CD165" s="225"/>
      <c r="CE165" s="225"/>
      <c r="CF165" s="225"/>
    </row>
    <row r="166" spans="1:84" ht="12" customHeight="1" x14ac:dyDescent="0.25">
      <c r="A166" s="225"/>
      <c r="B166" s="225"/>
      <c r="C166" s="225"/>
      <c r="D166" s="225"/>
      <c r="E166" s="226"/>
      <c r="F166" s="226"/>
      <c r="G166" s="228"/>
      <c r="H166" s="227"/>
      <c r="I166" s="227"/>
      <c r="J166" s="228"/>
      <c r="K166" s="228"/>
      <c r="L166" s="229"/>
      <c r="M166" s="225"/>
      <c r="N166" s="225"/>
      <c r="O166" s="225"/>
      <c r="P166" s="225"/>
      <c r="Q166" s="225"/>
      <c r="R166" s="225"/>
      <c r="S166" s="225"/>
      <c r="T166" s="225"/>
      <c r="U166" s="225"/>
      <c r="V166" s="225"/>
      <c r="W166" s="225"/>
      <c r="X166" s="225"/>
      <c r="Y166" s="225"/>
      <c r="Z166" s="225"/>
      <c r="AA166" s="225"/>
      <c r="AB166" s="225"/>
      <c r="AC166" s="225"/>
      <c r="AD166" s="225"/>
      <c r="AE166" s="225"/>
      <c r="AF166" s="225"/>
      <c r="AG166" s="225"/>
      <c r="AH166" s="225"/>
      <c r="AI166" s="225"/>
      <c r="AJ166" s="225"/>
      <c r="AK166" s="225"/>
      <c r="AL166" s="225"/>
      <c r="AM166" s="225"/>
      <c r="AN166" s="225"/>
      <c r="AO166" s="225"/>
      <c r="AP166" s="225"/>
      <c r="AQ166" s="225"/>
      <c r="AR166" s="225"/>
      <c r="AS166" s="225"/>
      <c r="AT166" s="225"/>
      <c r="AU166" s="225"/>
      <c r="AV166" s="225"/>
      <c r="AW166" s="225"/>
      <c r="AX166" s="225"/>
      <c r="AY166" s="225"/>
      <c r="AZ166" s="225"/>
      <c r="BA166" s="225"/>
      <c r="BB166" s="225"/>
      <c r="BC166" s="225"/>
      <c r="BD166" s="225"/>
      <c r="BE166" s="225"/>
      <c r="BF166" s="225"/>
      <c r="BG166" s="225"/>
      <c r="BH166" s="225"/>
      <c r="BI166" s="225"/>
      <c r="BJ166" s="225"/>
      <c r="BK166" s="225"/>
      <c r="BL166" s="225"/>
      <c r="BM166" s="225"/>
      <c r="BN166" s="225"/>
      <c r="BO166" s="225"/>
      <c r="BP166" s="225"/>
      <c r="BQ166" s="225"/>
      <c r="BR166" s="225"/>
      <c r="BS166" s="225"/>
      <c r="BT166" s="225"/>
      <c r="BU166" s="225"/>
      <c r="BV166" s="225"/>
      <c r="BW166" s="225"/>
      <c r="BX166" s="225"/>
      <c r="BY166" s="225"/>
      <c r="BZ166" s="225"/>
      <c r="CA166" s="225"/>
      <c r="CB166" s="225"/>
      <c r="CC166" s="225"/>
      <c r="CD166" s="225"/>
      <c r="CE166" s="225"/>
      <c r="CF166" s="225"/>
    </row>
    <row r="167" spans="1:84" ht="12" customHeight="1" x14ac:dyDescent="0.25">
      <c r="A167" s="225"/>
      <c r="B167" s="225"/>
      <c r="C167" s="225"/>
      <c r="D167" s="225"/>
      <c r="E167" s="226"/>
      <c r="F167" s="226"/>
      <c r="G167" s="228"/>
      <c r="H167" s="227"/>
      <c r="I167" s="227"/>
      <c r="J167" s="228"/>
      <c r="K167" s="228"/>
      <c r="L167" s="229"/>
      <c r="M167" s="225"/>
      <c r="N167" s="225"/>
      <c r="O167" s="225"/>
      <c r="P167" s="225"/>
      <c r="Q167" s="225"/>
      <c r="R167" s="225"/>
      <c r="S167" s="225"/>
      <c r="T167" s="225"/>
      <c r="U167" s="225"/>
      <c r="V167" s="225"/>
      <c r="W167" s="225"/>
      <c r="X167" s="225"/>
      <c r="Y167" s="225"/>
      <c r="Z167" s="225"/>
      <c r="AA167" s="225"/>
      <c r="AB167" s="225"/>
      <c r="AC167" s="225"/>
      <c r="AD167" s="225"/>
      <c r="AE167" s="225"/>
      <c r="AF167" s="225"/>
      <c r="AG167" s="225"/>
      <c r="AH167" s="225"/>
      <c r="AI167" s="225"/>
      <c r="AJ167" s="225"/>
      <c r="AK167" s="225"/>
      <c r="AL167" s="225"/>
      <c r="AM167" s="225"/>
      <c r="AN167" s="225"/>
      <c r="AO167" s="225"/>
      <c r="AP167" s="225"/>
      <c r="AQ167" s="225"/>
      <c r="AR167" s="225"/>
      <c r="AS167" s="225"/>
      <c r="AT167" s="225"/>
      <c r="AU167" s="225"/>
      <c r="AV167" s="225"/>
      <c r="AW167" s="225"/>
      <c r="AX167" s="225"/>
      <c r="AY167" s="225"/>
      <c r="AZ167" s="225"/>
      <c r="BA167" s="225"/>
      <c r="BB167" s="225"/>
      <c r="BC167" s="225"/>
      <c r="BD167" s="225"/>
      <c r="BE167" s="225"/>
      <c r="BF167" s="225"/>
      <c r="BG167" s="225"/>
      <c r="BH167" s="225"/>
      <c r="BI167" s="225"/>
      <c r="BJ167" s="225"/>
      <c r="BK167" s="225"/>
      <c r="BL167" s="225"/>
      <c r="BM167" s="225"/>
      <c r="BN167" s="225"/>
      <c r="BO167" s="225"/>
      <c r="BP167" s="225"/>
      <c r="BQ167" s="225"/>
      <c r="BR167" s="225"/>
      <c r="BS167" s="225"/>
      <c r="BT167" s="225"/>
      <c r="BU167" s="225"/>
      <c r="BV167" s="225"/>
      <c r="BW167" s="225"/>
      <c r="BX167" s="225"/>
      <c r="BY167" s="225"/>
      <c r="BZ167" s="225"/>
      <c r="CA167" s="225"/>
      <c r="CB167" s="225"/>
      <c r="CC167" s="225"/>
      <c r="CD167" s="225"/>
      <c r="CE167" s="225"/>
      <c r="CF167" s="225"/>
    </row>
    <row r="168" spans="1:84" ht="12" customHeight="1" x14ac:dyDescent="0.25">
      <c r="A168" s="225"/>
      <c r="B168" s="225"/>
      <c r="C168" s="225"/>
      <c r="D168" s="225"/>
      <c r="E168" s="226"/>
      <c r="F168" s="226"/>
      <c r="G168" s="228"/>
      <c r="H168" s="227"/>
      <c r="I168" s="227"/>
      <c r="J168" s="228"/>
      <c r="K168" s="228"/>
      <c r="L168" s="229"/>
      <c r="M168" s="225"/>
      <c r="N168" s="225"/>
      <c r="O168" s="225"/>
      <c r="P168" s="225"/>
      <c r="Q168" s="225"/>
      <c r="R168" s="225"/>
      <c r="S168" s="225"/>
      <c r="T168" s="225"/>
      <c r="U168" s="225"/>
      <c r="V168" s="225"/>
      <c r="W168" s="225"/>
      <c r="X168" s="225"/>
      <c r="Y168" s="225"/>
      <c r="Z168" s="225"/>
      <c r="AA168" s="225"/>
      <c r="AB168" s="225"/>
      <c r="AC168" s="225"/>
      <c r="AD168" s="225"/>
      <c r="AE168" s="225"/>
      <c r="AF168" s="225"/>
      <c r="AG168" s="225"/>
      <c r="AH168" s="225"/>
      <c r="AI168" s="225"/>
      <c r="AJ168" s="225"/>
      <c r="AK168" s="225"/>
      <c r="AL168" s="225"/>
      <c r="AM168" s="225"/>
      <c r="AN168" s="225"/>
      <c r="AO168" s="225"/>
      <c r="AP168" s="225"/>
      <c r="AQ168" s="225"/>
      <c r="AR168" s="225"/>
      <c r="AS168" s="225"/>
      <c r="AT168" s="225"/>
      <c r="AU168" s="225"/>
      <c r="AV168" s="225"/>
      <c r="AW168" s="225"/>
      <c r="AX168" s="225"/>
      <c r="AY168" s="225"/>
      <c r="AZ168" s="225"/>
      <c r="BA168" s="225"/>
      <c r="BB168" s="225"/>
      <c r="BC168" s="225"/>
      <c r="BD168" s="225"/>
      <c r="BE168" s="225"/>
      <c r="BF168" s="225"/>
      <c r="BG168" s="225"/>
      <c r="BH168" s="225"/>
      <c r="BI168" s="225"/>
      <c r="BJ168" s="225"/>
      <c r="BK168" s="225"/>
      <c r="BL168" s="225"/>
      <c r="BM168" s="225"/>
      <c r="BN168" s="225"/>
      <c r="BO168" s="225"/>
      <c r="BP168" s="225"/>
      <c r="BQ168" s="225"/>
      <c r="BR168" s="225"/>
      <c r="BS168" s="225"/>
      <c r="BT168" s="225"/>
      <c r="BU168" s="225"/>
      <c r="BV168" s="225"/>
      <c r="BW168" s="225"/>
      <c r="BX168" s="225"/>
      <c r="BY168" s="225"/>
      <c r="BZ168" s="225"/>
      <c r="CA168" s="225"/>
      <c r="CB168" s="225"/>
      <c r="CC168" s="225"/>
      <c r="CD168" s="225"/>
      <c r="CE168" s="225"/>
      <c r="CF168" s="225"/>
    </row>
    <row r="169" spans="1:84" ht="12" customHeight="1" x14ac:dyDescent="0.25">
      <c r="A169" s="225"/>
      <c r="B169" s="225"/>
      <c r="C169" s="225"/>
      <c r="D169" s="225"/>
      <c r="E169" s="226"/>
      <c r="F169" s="226"/>
      <c r="G169" s="228"/>
      <c r="H169" s="227"/>
      <c r="I169" s="227"/>
      <c r="J169" s="228"/>
      <c r="K169" s="228"/>
      <c r="L169" s="229"/>
      <c r="M169" s="225"/>
      <c r="N169" s="225"/>
      <c r="O169" s="225"/>
      <c r="P169" s="225"/>
      <c r="Q169" s="225"/>
      <c r="R169" s="225"/>
      <c r="S169" s="225"/>
      <c r="T169" s="225"/>
      <c r="U169" s="225"/>
      <c r="V169" s="225"/>
      <c r="W169" s="225"/>
      <c r="X169" s="225"/>
      <c r="Y169" s="225"/>
      <c r="Z169" s="225"/>
      <c r="AA169" s="225"/>
      <c r="AB169" s="225"/>
      <c r="AC169" s="225"/>
      <c r="AD169" s="225"/>
      <c r="AE169" s="225"/>
      <c r="AF169" s="225"/>
      <c r="AG169" s="225"/>
      <c r="AH169" s="225"/>
      <c r="AI169" s="225"/>
      <c r="AJ169" s="225"/>
      <c r="AK169" s="225"/>
      <c r="AL169" s="225"/>
      <c r="AM169" s="225"/>
      <c r="AN169" s="225"/>
      <c r="AO169" s="225"/>
      <c r="AP169" s="225"/>
      <c r="AQ169" s="225"/>
      <c r="AR169" s="225"/>
      <c r="AS169" s="225"/>
      <c r="AT169" s="225"/>
      <c r="AU169" s="225"/>
      <c r="AV169" s="225"/>
      <c r="AW169" s="225"/>
      <c r="AX169" s="225"/>
      <c r="AY169" s="225"/>
      <c r="AZ169" s="225"/>
      <c r="BA169" s="225"/>
      <c r="BB169" s="225"/>
      <c r="BC169" s="225"/>
      <c r="BD169" s="225"/>
      <c r="BE169" s="225"/>
      <c r="BF169" s="225"/>
      <c r="BG169" s="225"/>
      <c r="BH169" s="225"/>
      <c r="BI169" s="225"/>
      <c r="BJ169" s="225"/>
      <c r="BK169" s="225"/>
      <c r="BL169" s="225"/>
      <c r="BM169" s="225"/>
      <c r="BN169" s="225"/>
      <c r="BO169" s="225"/>
      <c r="BP169" s="225"/>
      <c r="BQ169" s="225"/>
      <c r="BR169" s="225"/>
      <c r="BS169" s="225"/>
      <c r="BT169" s="225"/>
      <c r="BU169" s="225"/>
      <c r="BV169" s="225"/>
      <c r="BW169" s="225"/>
      <c r="BX169" s="225"/>
      <c r="BY169" s="225"/>
      <c r="BZ169" s="225"/>
      <c r="CA169" s="225"/>
      <c r="CB169" s="225"/>
      <c r="CC169" s="225"/>
      <c r="CD169" s="225"/>
      <c r="CE169" s="225"/>
      <c r="CF169" s="225"/>
    </row>
    <row r="170" spans="1:84" ht="12" customHeight="1" x14ac:dyDescent="0.25">
      <c r="A170" s="225"/>
      <c r="B170" s="225"/>
      <c r="C170" s="225"/>
      <c r="D170" s="225"/>
      <c r="E170" s="226"/>
      <c r="F170" s="226"/>
      <c r="G170" s="228"/>
      <c r="H170" s="227"/>
      <c r="I170" s="227"/>
      <c r="J170" s="228"/>
      <c r="K170" s="228"/>
      <c r="L170" s="229"/>
      <c r="M170" s="225"/>
      <c r="N170" s="225"/>
      <c r="O170" s="225"/>
      <c r="P170" s="225"/>
      <c r="Q170" s="225"/>
      <c r="R170" s="225"/>
      <c r="S170" s="225"/>
      <c r="T170" s="225"/>
      <c r="U170" s="225"/>
      <c r="V170" s="225"/>
      <c r="W170" s="225"/>
      <c r="X170" s="225"/>
      <c r="Y170" s="225"/>
      <c r="Z170" s="225"/>
      <c r="AA170" s="225"/>
      <c r="AB170" s="225"/>
      <c r="AC170" s="225"/>
      <c r="AD170" s="225"/>
      <c r="AE170" s="225"/>
      <c r="AF170" s="225"/>
      <c r="AG170" s="225"/>
      <c r="AH170" s="225"/>
      <c r="AI170" s="225"/>
      <c r="AJ170" s="225"/>
      <c r="AK170" s="225"/>
      <c r="AL170" s="225"/>
      <c r="AM170" s="225"/>
      <c r="AN170" s="225"/>
      <c r="AO170" s="225"/>
      <c r="AP170" s="225"/>
      <c r="AQ170" s="225"/>
      <c r="AR170" s="225"/>
      <c r="AS170" s="225"/>
      <c r="AT170" s="225"/>
      <c r="AU170" s="225"/>
      <c r="AV170" s="225"/>
      <c r="AW170" s="225"/>
      <c r="AX170" s="225"/>
      <c r="AY170" s="225"/>
      <c r="AZ170" s="225"/>
      <c r="BA170" s="225"/>
      <c r="BB170" s="225"/>
      <c r="BC170" s="225"/>
      <c r="BD170" s="225"/>
      <c r="BE170" s="225"/>
      <c r="BF170" s="225"/>
      <c r="BG170" s="225"/>
      <c r="BH170" s="225"/>
      <c r="BI170" s="225"/>
      <c r="BJ170" s="225"/>
      <c r="BK170" s="225"/>
      <c r="BL170" s="225"/>
      <c r="BM170" s="225"/>
      <c r="BN170" s="225"/>
      <c r="BO170" s="225"/>
      <c r="BP170" s="225"/>
      <c r="BQ170" s="225"/>
      <c r="BR170" s="225"/>
      <c r="BS170" s="225"/>
      <c r="BT170" s="225"/>
      <c r="BU170" s="225"/>
      <c r="BV170" s="225"/>
      <c r="BW170" s="225"/>
      <c r="BX170" s="225"/>
      <c r="BY170" s="225"/>
      <c r="BZ170" s="225"/>
      <c r="CA170" s="225"/>
      <c r="CB170" s="225"/>
      <c r="CC170" s="225"/>
      <c r="CD170" s="225"/>
      <c r="CE170" s="225"/>
      <c r="CF170" s="225"/>
    </row>
    <row r="171" spans="1:84" ht="12" customHeight="1" x14ac:dyDescent="0.25">
      <c r="A171" s="225"/>
      <c r="B171" s="225"/>
      <c r="C171" s="225"/>
      <c r="D171" s="225"/>
      <c r="E171" s="226"/>
      <c r="F171" s="226"/>
      <c r="G171" s="228"/>
      <c r="H171" s="227"/>
      <c r="I171" s="227"/>
      <c r="J171" s="228"/>
      <c r="K171" s="228"/>
      <c r="L171" s="229"/>
      <c r="M171" s="225"/>
      <c r="N171" s="225"/>
      <c r="O171" s="225"/>
      <c r="P171" s="225"/>
      <c r="Q171" s="225"/>
      <c r="R171" s="225"/>
      <c r="S171" s="225"/>
      <c r="T171" s="225"/>
      <c r="U171" s="225"/>
      <c r="V171" s="225"/>
      <c r="W171" s="225"/>
      <c r="X171" s="225"/>
      <c r="Y171" s="225"/>
      <c r="Z171" s="225"/>
      <c r="AA171" s="225"/>
      <c r="AB171" s="225"/>
      <c r="AC171" s="225"/>
      <c r="AD171" s="225"/>
      <c r="AE171" s="225"/>
      <c r="AF171" s="225"/>
      <c r="AG171" s="225"/>
      <c r="AH171" s="225"/>
      <c r="AI171" s="225"/>
      <c r="AJ171" s="225"/>
      <c r="AK171" s="225"/>
      <c r="AL171" s="225"/>
      <c r="AM171" s="225"/>
      <c r="AN171" s="225"/>
      <c r="AO171" s="225"/>
      <c r="AP171" s="225"/>
      <c r="AQ171" s="225"/>
      <c r="AR171" s="225"/>
      <c r="AS171" s="225"/>
      <c r="AT171" s="225"/>
      <c r="AU171" s="225"/>
      <c r="AV171" s="225"/>
      <c r="AW171" s="225"/>
      <c r="AX171" s="225"/>
      <c r="AY171" s="225"/>
      <c r="AZ171" s="225"/>
      <c r="BA171" s="225"/>
      <c r="BB171" s="225"/>
      <c r="BC171" s="225"/>
      <c r="BD171" s="225"/>
      <c r="BE171" s="225"/>
      <c r="BF171" s="225"/>
      <c r="BG171" s="225"/>
      <c r="BH171" s="225"/>
      <c r="BI171" s="225"/>
      <c r="BJ171" s="225"/>
      <c r="BK171" s="225"/>
      <c r="BL171" s="225"/>
      <c r="BM171" s="225"/>
      <c r="BN171" s="225"/>
      <c r="BO171" s="225"/>
      <c r="BP171" s="225"/>
      <c r="BQ171" s="225"/>
      <c r="BR171" s="225"/>
      <c r="BS171" s="225"/>
      <c r="BT171" s="225"/>
      <c r="BU171" s="225"/>
      <c r="BV171" s="225"/>
      <c r="BW171" s="225"/>
      <c r="BX171" s="225"/>
      <c r="BY171" s="225"/>
      <c r="BZ171" s="225"/>
      <c r="CA171" s="225"/>
      <c r="CB171" s="225"/>
      <c r="CC171" s="225"/>
      <c r="CD171" s="225"/>
      <c r="CE171" s="225"/>
      <c r="CF171" s="225"/>
    </row>
    <row r="172" spans="1:84" ht="12" customHeight="1" x14ac:dyDescent="0.25">
      <c r="A172" s="225"/>
      <c r="B172" s="225"/>
      <c r="C172" s="225"/>
      <c r="D172" s="225"/>
      <c r="E172" s="226"/>
      <c r="F172" s="226"/>
      <c r="G172" s="228"/>
      <c r="H172" s="227"/>
      <c r="I172" s="227"/>
      <c r="J172" s="228"/>
      <c r="K172" s="228"/>
      <c r="L172" s="229"/>
      <c r="M172" s="225"/>
      <c r="N172" s="225"/>
      <c r="O172" s="225"/>
      <c r="P172" s="225"/>
      <c r="Q172" s="225"/>
      <c r="R172" s="225"/>
      <c r="S172" s="225"/>
      <c r="T172" s="225"/>
      <c r="U172" s="225"/>
      <c r="V172" s="225"/>
      <c r="W172" s="225"/>
      <c r="X172" s="225"/>
      <c r="Y172" s="225"/>
      <c r="Z172" s="225"/>
      <c r="AA172" s="225"/>
      <c r="AB172" s="225"/>
      <c r="AC172" s="225"/>
      <c r="AD172" s="225"/>
      <c r="AE172" s="225"/>
      <c r="AF172" s="225"/>
      <c r="AG172" s="225"/>
      <c r="AH172" s="225"/>
      <c r="AI172" s="225"/>
      <c r="AJ172" s="225"/>
      <c r="AK172" s="225"/>
      <c r="AL172" s="225"/>
      <c r="AM172" s="225"/>
      <c r="AN172" s="225"/>
      <c r="AO172" s="225"/>
      <c r="AP172" s="225"/>
      <c r="AQ172" s="225"/>
      <c r="AR172" s="225"/>
      <c r="AS172" s="225"/>
      <c r="AT172" s="225"/>
      <c r="AU172" s="225"/>
      <c r="AV172" s="225"/>
      <c r="AW172" s="225"/>
      <c r="AX172" s="225"/>
      <c r="AY172" s="225"/>
      <c r="AZ172" s="225"/>
      <c r="BA172" s="225"/>
      <c r="BB172" s="225"/>
      <c r="BC172" s="225"/>
      <c r="BD172" s="225"/>
      <c r="BE172" s="225"/>
      <c r="BF172" s="225"/>
      <c r="BG172" s="225"/>
      <c r="BH172" s="225"/>
      <c r="BI172" s="225"/>
      <c r="BJ172" s="225"/>
      <c r="BK172" s="225"/>
      <c r="BL172" s="225"/>
      <c r="BM172" s="225"/>
      <c r="BN172" s="225"/>
      <c r="BO172" s="225"/>
      <c r="BP172" s="225"/>
      <c r="BQ172" s="225"/>
      <c r="BR172" s="225"/>
      <c r="BS172" s="225"/>
      <c r="BT172" s="225"/>
      <c r="BU172" s="225"/>
      <c r="BV172" s="225"/>
      <c r="BW172" s="225"/>
      <c r="BX172" s="225"/>
      <c r="BY172" s="225"/>
      <c r="BZ172" s="225"/>
      <c r="CA172" s="225"/>
      <c r="CB172" s="225"/>
      <c r="CC172" s="225"/>
      <c r="CD172" s="225"/>
      <c r="CE172" s="225"/>
      <c r="CF172" s="225"/>
    </row>
    <row r="173" spans="1:84" ht="12" customHeight="1" x14ac:dyDescent="0.25">
      <c r="A173" s="225"/>
      <c r="B173" s="225"/>
      <c r="C173" s="225"/>
      <c r="D173" s="225"/>
      <c r="E173" s="226"/>
      <c r="F173" s="226"/>
      <c r="G173" s="228"/>
      <c r="H173" s="227"/>
      <c r="I173" s="227"/>
      <c r="J173" s="228"/>
      <c r="K173" s="228"/>
      <c r="L173" s="229"/>
      <c r="M173" s="225"/>
      <c r="N173" s="225"/>
      <c r="O173" s="225"/>
      <c r="P173" s="225"/>
      <c r="Q173" s="225"/>
      <c r="R173" s="225"/>
      <c r="S173" s="225"/>
      <c r="T173" s="225"/>
      <c r="U173" s="225"/>
      <c r="V173" s="225"/>
      <c r="W173" s="225"/>
      <c r="X173" s="225"/>
      <c r="Y173" s="225"/>
      <c r="Z173" s="225"/>
      <c r="AA173" s="225"/>
      <c r="AB173" s="225"/>
      <c r="AC173" s="225"/>
      <c r="AD173" s="225"/>
      <c r="AE173" s="225"/>
      <c r="AF173" s="225"/>
      <c r="AG173" s="225"/>
      <c r="AH173" s="225"/>
      <c r="AI173" s="225"/>
      <c r="AJ173" s="225"/>
      <c r="AK173" s="225"/>
      <c r="AL173" s="225"/>
      <c r="AM173" s="225"/>
      <c r="AN173" s="225"/>
      <c r="AO173" s="225"/>
      <c r="AP173" s="225"/>
      <c r="AQ173" s="225"/>
      <c r="AR173" s="225"/>
      <c r="AS173" s="225"/>
      <c r="AT173" s="225"/>
      <c r="AU173" s="225"/>
      <c r="AV173" s="225"/>
      <c r="AW173" s="225"/>
      <c r="AX173" s="225"/>
      <c r="AY173" s="225"/>
      <c r="AZ173" s="225"/>
      <c r="BA173" s="225"/>
      <c r="BB173" s="225"/>
      <c r="BC173" s="225"/>
      <c r="BD173" s="225"/>
      <c r="BE173" s="225"/>
      <c r="BF173" s="225"/>
      <c r="BG173" s="225"/>
      <c r="BH173" s="225"/>
      <c r="BI173" s="225"/>
      <c r="BJ173" s="225"/>
      <c r="BK173" s="225"/>
      <c r="BL173" s="225"/>
      <c r="BM173" s="225"/>
      <c r="BN173" s="225"/>
      <c r="BO173" s="225"/>
      <c r="BP173" s="225"/>
      <c r="BQ173" s="225"/>
      <c r="BR173" s="225"/>
      <c r="BS173" s="225"/>
      <c r="BT173" s="225"/>
      <c r="BU173" s="225"/>
      <c r="BV173" s="225"/>
      <c r="BW173" s="225"/>
      <c r="BX173" s="225"/>
      <c r="BY173" s="225"/>
      <c r="BZ173" s="225"/>
      <c r="CA173" s="225"/>
      <c r="CB173" s="225"/>
      <c r="CC173" s="225"/>
      <c r="CD173" s="225"/>
      <c r="CE173" s="225"/>
      <c r="CF173" s="225"/>
    </row>
    <row r="174" spans="1:84" ht="12" customHeight="1" x14ac:dyDescent="0.25">
      <c r="A174" s="225"/>
      <c r="B174" s="225"/>
      <c r="C174" s="225"/>
      <c r="D174" s="225"/>
      <c r="E174" s="226"/>
      <c r="F174" s="226"/>
      <c r="G174" s="228"/>
      <c r="H174" s="227"/>
      <c r="I174" s="227"/>
      <c r="J174" s="228"/>
      <c r="K174" s="228"/>
      <c r="L174" s="229"/>
      <c r="M174" s="225"/>
      <c r="N174" s="225"/>
      <c r="O174" s="225"/>
      <c r="P174" s="225"/>
      <c r="Q174" s="225"/>
      <c r="R174" s="225"/>
      <c r="S174" s="225"/>
      <c r="T174" s="225"/>
      <c r="U174" s="225"/>
      <c r="V174" s="225"/>
      <c r="W174" s="225"/>
      <c r="X174" s="225"/>
      <c r="Y174" s="225"/>
      <c r="Z174" s="225"/>
      <c r="AA174" s="225"/>
      <c r="AB174" s="225"/>
      <c r="AC174" s="225"/>
      <c r="AD174" s="225"/>
      <c r="AE174" s="225"/>
      <c r="AF174" s="225"/>
      <c r="AG174" s="225"/>
      <c r="AH174" s="225"/>
      <c r="AI174" s="225"/>
      <c r="AJ174" s="225"/>
      <c r="AK174" s="225"/>
      <c r="AL174" s="225"/>
      <c r="AM174" s="225"/>
      <c r="AN174" s="225"/>
      <c r="AO174" s="225"/>
      <c r="AP174" s="225"/>
      <c r="AQ174" s="225"/>
      <c r="AR174" s="225"/>
      <c r="AS174" s="225"/>
      <c r="AT174" s="225"/>
      <c r="AU174" s="225"/>
      <c r="AV174" s="225"/>
      <c r="AW174" s="225"/>
      <c r="AX174" s="225"/>
      <c r="AY174" s="225"/>
      <c r="AZ174" s="225"/>
      <c r="BA174" s="225"/>
      <c r="BB174" s="225"/>
      <c r="BC174" s="225"/>
      <c r="BD174" s="225"/>
      <c r="BE174" s="225"/>
      <c r="BF174" s="225"/>
      <c r="BG174" s="225"/>
      <c r="BH174" s="225"/>
      <c r="BI174" s="225"/>
      <c r="BJ174" s="225"/>
      <c r="BK174" s="225"/>
      <c r="BL174" s="225"/>
      <c r="BM174" s="225"/>
      <c r="BN174" s="225"/>
      <c r="BO174" s="225"/>
      <c r="BP174" s="225"/>
      <c r="BQ174" s="225"/>
      <c r="BR174" s="225"/>
      <c r="BS174" s="225"/>
      <c r="BT174" s="225"/>
      <c r="BU174" s="225"/>
      <c r="BV174" s="225"/>
      <c r="BW174" s="225"/>
      <c r="BX174" s="225"/>
      <c r="BY174" s="225"/>
      <c r="BZ174" s="225"/>
      <c r="CA174" s="225"/>
      <c r="CB174" s="225"/>
      <c r="CC174" s="225"/>
      <c r="CD174" s="225"/>
      <c r="CE174" s="225"/>
      <c r="CF174" s="225"/>
    </row>
    <row r="175" spans="1:84" ht="12" customHeight="1" x14ac:dyDescent="0.25">
      <c r="A175" s="225"/>
      <c r="B175" s="225"/>
      <c r="C175" s="225"/>
      <c r="D175" s="225"/>
      <c r="E175" s="226"/>
      <c r="F175" s="226"/>
      <c r="G175" s="228"/>
      <c r="H175" s="227"/>
      <c r="I175" s="227"/>
      <c r="J175" s="228"/>
      <c r="K175" s="228"/>
      <c r="L175" s="229"/>
      <c r="M175" s="225"/>
      <c r="N175" s="225"/>
      <c r="O175" s="225"/>
      <c r="P175" s="225"/>
      <c r="Q175" s="225"/>
      <c r="R175" s="225"/>
      <c r="S175" s="225"/>
      <c r="T175" s="225"/>
      <c r="U175" s="225"/>
      <c r="V175" s="225"/>
      <c r="W175" s="225"/>
      <c r="X175" s="225"/>
      <c r="Y175" s="225"/>
      <c r="Z175" s="225"/>
      <c r="AA175" s="225"/>
      <c r="AB175" s="225"/>
      <c r="AC175" s="225"/>
      <c r="AD175" s="225"/>
      <c r="AE175" s="225"/>
      <c r="AF175" s="225"/>
      <c r="AG175" s="225"/>
      <c r="AH175" s="225"/>
      <c r="AI175" s="225"/>
      <c r="AJ175" s="225"/>
      <c r="AK175" s="225"/>
      <c r="AL175" s="225"/>
      <c r="AM175" s="225"/>
      <c r="AN175" s="225"/>
      <c r="AO175" s="225"/>
      <c r="AP175" s="225"/>
      <c r="AQ175" s="225"/>
      <c r="AR175" s="225"/>
      <c r="AS175" s="225"/>
      <c r="AT175" s="225"/>
      <c r="AU175" s="225"/>
      <c r="AV175" s="225"/>
      <c r="AW175" s="225"/>
      <c r="AX175" s="225"/>
      <c r="AY175" s="225"/>
      <c r="AZ175" s="225"/>
      <c r="BA175" s="225"/>
      <c r="BB175" s="225"/>
      <c r="BC175" s="225"/>
      <c r="BD175" s="225"/>
      <c r="BE175" s="225"/>
      <c r="BF175" s="225"/>
      <c r="BG175" s="225"/>
      <c r="BH175" s="225"/>
      <c r="BI175" s="225"/>
      <c r="BJ175" s="225"/>
      <c r="BK175" s="225"/>
      <c r="BL175" s="225"/>
      <c r="BM175" s="225"/>
      <c r="BN175" s="225"/>
      <c r="BO175" s="225"/>
      <c r="BP175" s="225"/>
      <c r="BQ175" s="225"/>
      <c r="BR175" s="225"/>
      <c r="BS175" s="225"/>
      <c r="BT175" s="225"/>
      <c r="BU175" s="225"/>
      <c r="BV175" s="225"/>
      <c r="BW175" s="225"/>
      <c r="BX175" s="225"/>
      <c r="BY175" s="225"/>
      <c r="BZ175" s="225"/>
      <c r="CA175" s="225"/>
      <c r="CB175" s="225"/>
      <c r="CC175" s="225"/>
      <c r="CD175" s="225"/>
      <c r="CE175" s="225"/>
      <c r="CF175" s="225"/>
    </row>
    <row r="176" spans="1:84" ht="12" customHeight="1" x14ac:dyDescent="0.25">
      <c r="A176" s="225"/>
      <c r="B176" s="225"/>
      <c r="C176" s="225"/>
      <c r="D176" s="225"/>
      <c r="E176" s="226"/>
      <c r="F176" s="226"/>
      <c r="G176" s="228"/>
      <c r="H176" s="227"/>
      <c r="I176" s="227"/>
      <c r="J176" s="228"/>
      <c r="K176" s="228"/>
      <c r="L176" s="229"/>
      <c r="M176" s="225"/>
      <c r="N176" s="225"/>
      <c r="O176" s="225"/>
      <c r="P176" s="225"/>
      <c r="Q176" s="225"/>
      <c r="R176" s="225"/>
      <c r="S176" s="225"/>
      <c r="T176" s="225"/>
      <c r="U176" s="225"/>
      <c r="V176" s="225"/>
      <c r="W176" s="225"/>
      <c r="X176" s="225"/>
      <c r="Y176" s="225"/>
      <c r="Z176" s="225"/>
      <c r="AA176" s="225"/>
      <c r="AB176" s="225"/>
      <c r="AC176" s="225"/>
      <c r="AD176" s="225"/>
      <c r="AE176" s="225"/>
      <c r="AF176" s="225"/>
      <c r="AG176" s="225"/>
      <c r="AH176" s="225"/>
      <c r="AI176" s="225"/>
      <c r="AJ176" s="225"/>
      <c r="AK176" s="225"/>
      <c r="AL176" s="225"/>
      <c r="AM176" s="225"/>
      <c r="AN176" s="225"/>
      <c r="AO176" s="225"/>
      <c r="AP176" s="225"/>
      <c r="AQ176" s="225"/>
      <c r="AR176" s="225"/>
      <c r="AS176" s="225"/>
      <c r="AT176" s="225"/>
      <c r="AU176" s="225"/>
      <c r="AV176" s="225"/>
      <c r="AW176" s="225"/>
      <c r="AX176" s="225"/>
      <c r="AY176" s="225"/>
      <c r="AZ176" s="225"/>
      <c r="BA176" s="225"/>
      <c r="BB176" s="225"/>
      <c r="BC176" s="225"/>
      <c r="BD176" s="225"/>
      <c r="BE176" s="225"/>
      <c r="BF176" s="225"/>
      <c r="BG176" s="225"/>
      <c r="BH176" s="225"/>
      <c r="BI176" s="225"/>
      <c r="BJ176" s="225"/>
      <c r="BK176" s="225"/>
      <c r="BL176" s="225"/>
      <c r="BM176" s="225"/>
      <c r="BN176" s="225"/>
      <c r="BO176" s="225"/>
      <c r="BP176" s="225"/>
      <c r="BQ176" s="225"/>
      <c r="BR176" s="225"/>
      <c r="BS176" s="225"/>
      <c r="BT176" s="225"/>
      <c r="BU176" s="225"/>
      <c r="BV176" s="225"/>
      <c r="BW176" s="225"/>
      <c r="BX176" s="225"/>
      <c r="BY176" s="225"/>
      <c r="BZ176" s="225"/>
      <c r="CA176" s="225"/>
      <c r="CB176" s="225"/>
      <c r="CC176" s="225"/>
      <c r="CD176" s="225"/>
      <c r="CE176" s="225"/>
      <c r="CF176" s="225"/>
    </row>
    <row r="177" spans="1:84" ht="12" customHeight="1" x14ac:dyDescent="0.25">
      <c r="A177" s="225"/>
      <c r="B177" s="225"/>
      <c r="C177" s="225"/>
      <c r="D177" s="225"/>
      <c r="E177" s="226"/>
      <c r="F177" s="226"/>
      <c r="G177" s="228"/>
      <c r="H177" s="227"/>
      <c r="I177" s="227"/>
      <c r="J177" s="228"/>
      <c r="K177" s="228"/>
      <c r="L177" s="229"/>
      <c r="M177" s="225"/>
      <c r="N177" s="225"/>
      <c r="O177" s="225"/>
      <c r="P177" s="225"/>
      <c r="Q177" s="225"/>
      <c r="R177" s="225"/>
      <c r="S177" s="225"/>
      <c r="T177" s="225"/>
      <c r="U177" s="225"/>
      <c r="V177" s="225"/>
      <c r="W177" s="225"/>
      <c r="X177" s="225"/>
      <c r="Y177" s="225"/>
      <c r="Z177" s="225"/>
      <c r="AA177" s="225"/>
      <c r="AB177" s="225"/>
      <c r="AC177" s="225"/>
      <c r="AD177" s="225"/>
      <c r="AE177" s="225"/>
      <c r="AF177" s="225"/>
      <c r="AG177" s="225"/>
      <c r="AH177" s="225"/>
      <c r="AI177" s="225"/>
      <c r="AJ177" s="225"/>
      <c r="AK177" s="225"/>
      <c r="AL177" s="225"/>
      <c r="AM177" s="225"/>
      <c r="AN177" s="225"/>
      <c r="AO177" s="225"/>
      <c r="AP177" s="225"/>
      <c r="AQ177" s="225"/>
      <c r="AR177" s="225"/>
      <c r="AS177" s="225"/>
      <c r="AT177" s="225"/>
      <c r="AU177" s="225"/>
      <c r="AV177" s="225"/>
      <c r="AW177" s="225"/>
      <c r="AX177" s="225"/>
      <c r="AY177" s="225"/>
      <c r="AZ177" s="225"/>
      <c r="BA177" s="225"/>
      <c r="BB177" s="225"/>
      <c r="BC177" s="225"/>
      <c r="BD177" s="225"/>
      <c r="BE177" s="225"/>
      <c r="BF177" s="225"/>
      <c r="BG177" s="225"/>
      <c r="BH177" s="225"/>
      <c r="BI177" s="225"/>
      <c r="BJ177" s="225"/>
      <c r="BK177" s="225"/>
      <c r="BL177" s="225"/>
      <c r="BM177" s="225"/>
      <c r="BN177" s="225"/>
      <c r="BO177" s="225"/>
      <c r="BP177" s="225"/>
      <c r="BQ177" s="225"/>
      <c r="BR177" s="225"/>
      <c r="BS177" s="225"/>
      <c r="BT177" s="225"/>
      <c r="BU177" s="225"/>
      <c r="BV177" s="225"/>
      <c r="BW177" s="225"/>
      <c r="BX177" s="225"/>
      <c r="BY177" s="225"/>
      <c r="BZ177" s="225"/>
      <c r="CA177" s="225"/>
      <c r="CB177" s="225"/>
      <c r="CC177" s="225"/>
      <c r="CD177" s="225"/>
      <c r="CE177" s="225"/>
      <c r="CF177" s="225"/>
    </row>
    <row r="178" spans="1:84" ht="12" customHeight="1" x14ac:dyDescent="0.25">
      <c r="A178" s="225"/>
      <c r="B178" s="225"/>
      <c r="C178" s="225"/>
      <c r="D178" s="225"/>
      <c r="E178" s="226"/>
      <c r="F178" s="226"/>
      <c r="G178" s="228"/>
      <c r="H178" s="227"/>
      <c r="I178" s="227"/>
      <c r="J178" s="228"/>
      <c r="K178" s="228"/>
      <c r="L178" s="229"/>
      <c r="M178" s="225"/>
      <c r="N178" s="225"/>
      <c r="O178" s="225"/>
      <c r="P178" s="225"/>
      <c r="Q178" s="225"/>
      <c r="R178" s="225"/>
      <c r="S178" s="225"/>
      <c r="T178" s="225"/>
      <c r="U178" s="225"/>
      <c r="V178" s="225"/>
      <c r="W178" s="225"/>
      <c r="X178" s="225"/>
      <c r="Y178" s="225"/>
      <c r="Z178" s="225"/>
      <c r="AA178" s="225"/>
      <c r="AB178" s="225"/>
      <c r="AC178" s="225"/>
      <c r="AD178" s="225"/>
      <c r="AE178" s="225"/>
      <c r="AF178" s="225"/>
      <c r="AG178" s="225"/>
      <c r="AH178" s="225"/>
      <c r="AI178" s="225"/>
      <c r="AJ178" s="225"/>
      <c r="AK178" s="225"/>
      <c r="AL178" s="225"/>
      <c r="AM178" s="225"/>
      <c r="AN178" s="225"/>
      <c r="AO178" s="225"/>
      <c r="AP178" s="225"/>
      <c r="AQ178" s="225"/>
      <c r="AR178" s="225"/>
      <c r="AS178" s="225"/>
      <c r="AT178" s="225"/>
      <c r="AU178" s="225"/>
      <c r="AV178" s="225"/>
      <c r="AW178" s="225"/>
      <c r="AX178" s="225"/>
      <c r="AY178" s="225"/>
      <c r="AZ178" s="225"/>
      <c r="BA178" s="225"/>
      <c r="BB178" s="225"/>
      <c r="BC178" s="225"/>
      <c r="BD178" s="225"/>
      <c r="BE178" s="225"/>
      <c r="BF178" s="225"/>
      <c r="BG178" s="225"/>
      <c r="BH178" s="225"/>
      <c r="BI178" s="225"/>
      <c r="BJ178" s="225"/>
      <c r="BK178" s="225"/>
      <c r="BL178" s="225"/>
      <c r="BM178" s="225"/>
      <c r="BN178" s="225"/>
      <c r="BO178" s="225"/>
      <c r="BP178" s="225"/>
      <c r="BQ178" s="225"/>
      <c r="BR178" s="225"/>
      <c r="BS178" s="225"/>
      <c r="BT178" s="225"/>
      <c r="BU178" s="225"/>
      <c r="BV178" s="225"/>
      <c r="BW178" s="225"/>
      <c r="BX178" s="225"/>
      <c r="BY178" s="225"/>
      <c r="BZ178" s="225"/>
      <c r="CA178" s="225"/>
      <c r="CB178" s="225"/>
      <c r="CC178" s="225"/>
      <c r="CD178" s="225"/>
      <c r="CE178" s="225"/>
      <c r="CF178" s="225"/>
    </row>
    <row r="179" spans="1:84" ht="12" customHeight="1" x14ac:dyDescent="0.25">
      <c r="A179" s="225"/>
      <c r="B179" s="225"/>
      <c r="C179" s="225"/>
      <c r="D179" s="225"/>
      <c r="E179" s="226"/>
      <c r="F179" s="226"/>
      <c r="G179" s="228"/>
      <c r="H179" s="227"/>
      <c r="I179" s="227"/>
      <c r="J179" s="228"/>
      <c r="K179" s="228"/>
      <c r="L179" s="229"/>
      <c r="M179" s="225"/>
      <c r="N179" s="225"/>
      <c r="O179" s="225"/>
      <c r="P179" s="225"/>
      <c r="Q179" s="225"/>
      <c r="R179" s="225"/>
      <c r="S179" s="225"/>
      <c r="T179" s="225"/>
      <c r="U179" s="225"/>
      <c r="V179" s="225"/>
      <c r="W179" s="225"/>
      <c r="X179" s="225"/>
      <c r="Y179" s="225"/>
      <c r="Z179" s="225"/>
      <c r="AA179" s="225"/>
      <c r="AB179" s="225"/>
      <c r="AC179" s="225"/>
      <c r="AD179" s="225"/>
      <c r="AE179" s="225"/>
      <c r="AF179" s="225"/>
      <c r="AG179" s="225"/>
      <c r="AH179" s="225"/>
      <c r="AI179" s="225"/>
      <c r="AJ179" s="225"/>
      <c r="AK179" s="225"/>
      <c r="AL179" s="225"/>
      <c r="AM179" s="225"/>
      <c r="AN179" s="225"/>
      <c r="AO179" s="225"/>
      <c r="AP179" s="225"/>
      <c r="AQ179" s="225"/>
      <c r="AR179" s="225"/>
      <c r="AS179" s="225"/>
      <c r="AT179" s="225"/>
      <c r="AU179" s="225"/>
      <c r="AV179" s="225"/>
      <c r="AW179" s="225"/>
      <c r="AX179" s="225"/>
      <c r="AY179" s="225"/>
      <c r="AZ179" s="225"/>
      <c r="BA179" s="225"/>
      <c r="BB179" s="225"/>
      <c r="BC179" s="225"/>
      <c r="BD179" s="225"/>
      <c r="BE179" s="225"/>
      <c r="BF179" s="225"/>
      <c r="BG179" s="225"/>
      <c r="BH179" s="225"/>
      <c r="BI179" s="225"/>
      <c r="BJ179" s="225"/>
      <c r="BK179" s="225"/>
      <c r="BL179" s="225"/>
      <c r="BM179" s="225"/>
      <c r="BN179" s="225"/>
      <c r="BO179" s="225"/>
      <c r="BP179" s="225"/>
      <c r="BQ179" s="225"/>
      <c r="BR179" s="225"/>
      <c r="BS179" s="225"/>
      <c r="BT179" s="225"/>
      <c r="BU179" s="225"/>
      <c r="BV179" s="225"/>
      <c r="BW179" s="225"/>
      <c r="BX179" s="225"/>
      <c r="BY179" s="225"/>
      <c r="BZ179" s="225"/>
      <c r="CA179" s="225"/>
      <c r="CB179" s="225"/>
      <c r="CC179" s="225"/>
      <c r="CD179" s="225"/>
      <c r="CE179" s="225"/>
      <c r="CF179" s="225"/>
    </row>
    <row r="180" spans="1:84" ht="12" customHeight="1" x14ac:dyDescent="0.25">
      <c r="A180" s="225"/>
      <c r="B180" s="225"/>
      <c r="C180" s="225"/>
      <c r="D180" s="225"/>
      <c r="E180" s="226"/>
      <c r="F180" s="226"/>
      <c r="G180" s="228"/>
      <c r="H180" s="227"/>
      <c r="I180" s="227"/>
      <c r="J180" s="228"/>
      <c r="K180" s="228"/>
      <c r="L180" s="229"/>
      <c r="M180" s="225"/>
      <c r="N180" s="225"/>
      <c r="O180" s="225"/>
      <c r="P180" s="225"/>
      <c r="Q180" s="225"/>
      <c r="R180" s="225"/>
      <c r="S180" s="225"/>
      <c r="T180" s="225"/>
      <c r="U180" s="225"/>
      <c r="V180" s="225"/>
      <c r="W180" s="225"/>
      <c r="X180" s="225"/>
      <c r="Y180" s="225"/>
      <c r="Z180" s="225"/>
      <c r="AA180" s="225"/>
      <c r="AB180" s="225"/>
      <c r="AC180" s="225"/>
      <c r="AD180" s="225"/>
      <c r="AE180" s="225"/>
      <c r="AF180" s="225"/>
      <c r="AG180" s="225"/>
      <c r="AH180" s="225"/>
      <c r="AI180" s="225"/>
      <c r="AJ180" s="225"/>
      <c r="AK180" s="225"/>
      <c r="AL180" s="225"/>
      <c r="AM180" s="225"/>
      <c r="AN180" s="225"/>
      <c r="AO180" s="225"/>
      <c r="AP180" s="225"/>
      <c r="AQ180" s="225"/>
      <c r="AR180" s="225"/>
      <c r="AS180" s="225"/>
      <c r="AT180" s="225"/>
      <c r="AU180" s="225"/>
      <c r="AV180" s="225"/>
      <c r="AW180" s="225"/>
      <c r="AX180" s="225"/>
      <c r="AY180" s="225"/>
      <c r="AZ180" s="225"/>
      <c r="BA180" s="225"/>
      <c r="BB180" s="225"/>
      <c r="BC180" s="225"/>
      <c r="BD180" s="225"/>
      <c r="BE180" s="225"/>
      <c r="BF180" s="225"/>
      <c r="BG180" s="225"/>
      <c r="BH180" s="225"/>
      <c r="BI180" s="225"/>
      <c r="BJ180" s="225"/>
      <c r="BK180" s="225"/>
      <c r="BL180" s="225"/>
      <c r="BM180" s="225"/>
      <c r="BN180" s="225"/>
      <c r="BO180" s="225"/>
      <c r="BP180" s="225"/>
      <c r="BQ180" s="225"/>
      <c r="BR180" s="225"/>
      <c r="BS180" s="225"/>
      <c r="BT180" s="225"/>
      <c r="BU180" s="225"/>
      <c r="BV180" s="225"/>
      <c r="BW180" s="225"/>
      <c r="BX180" s="225"/>
      <c r="BY180" s="225"/>
      <c r="BZ180" s="225"/>
      <c r="CA180" s="225"/>
      <c r="CB180" s="225"/>
      <c r="CC180" s="225"/>
      <c r="CD180" s="225"/>
      <c r="CE180" s="225"/>
      <c r="CF180" s="225"/>
    </row>
    <row r="181" spans="1:84" ht="12" customHeight="1" x14ac:dyDescent="0.25">
      <c r="A181" s="225"/>
      <c r="B181" s="225"/>
      <c r="C181" s="225"/>
      <c r="D181" s="225"/>
      <c r="E181" s="226"/>
      <c r="F181" s="226"/>
      <c r="G181" s="228"/>
      <c r="H181" s="227"/>
      <c r="I181" s="227"/>
      <c r="J181" s="228"/>
      <c r="K181" s="228"/>
      <c r="L181" s="229"/>
      <c r="M181" s="225"/>
      <c r="N181" s="225"/>
      <c r="O181" s="225"/>
      <c r="P181" s="225"/>
      <c r="Q181" s="225"/>
      <c r="R181" s="225"/>
      <c r="S181" s="225"/>
      <c r="T181" s="225"/>
      <c r="U181" s="225"/>
      <c r="V181" s="225"/>
      <c r="W181" s="225"/>
      <c r="X181" s="225"/>
      <c r="Y181" s="225"/>
      <c r="Z181" s="225"/>
      <c r="AA181" s="225"/>
      <c r="AB181" s="225"/>
      <c r="AC181" s="225"/>
      <c r="AD181" s="225"/>
      <c r="AE181" s="225"/>
      <c r="AF181" s="225"/>
      <c r="AG181" s="225"/>
      <c r="AH181" s="225"/>
      <c r="AI181" s="225"/>
      <c r="AJ181" s="225"/>
      <c r="AK181" s="225"/>
      <c r="AL181" s="225"/>
      <c r="AM181" s="225"/>
      <c r="AN181" s="225"/>
      <c r="AO181" s="225"/>
      <c r="AP181" s="225"/>
      <c r="AQ181" s="225"/>
      <c r="AR181" s="225"/>
      <c r="AS181" s="225"/>
      <c r="AT181" s="225"/>
      <c r="AU181" s="225"/>
      <c r="AV181" s="225"/>
      <c r="AW181" s="225"/>
      <c r="AX181" s="225"/>
      <c r="AY181" s="225"/>
      <c r="AZ181" s="225"/>
      <c r="BA181" s="225"/>
      <c r="BB181" s="225"/>
      <c r="BC181" s="225"/>
      <c r="BD181" s="225"/>
      <c r="BE181" s="225"/>
      <c r="BF181" s="225"/>
      <c r="BG181" s="225"/>
      <c r="BH181" s="225"/>
      <c r="BI181" s="225"/>
      <c r="BJ181" s="225"/>
      <c r="BK181" s="225"/>
      <c r="BL181" s="225"/>
      <c r="BM181" s="225"/>
      <c r="BN181" s="225"/>
      <c r="BO181" s="225"/>
      <c r="BP181" s="225"/>
      <c r="BQ181" s="225"/>
      <c r="BR181" s="225"/>
      <c r="BS181" s="225"/>
      <c r="BT181" s="225"/>
      <c r="BU181" s="225"/>
      <c r="BV181" s="225"/>
      <c r="BW181" s="225"/>
      <c r="BX181" s="225"/>
      <c r="BY181" s="225"/>
      <c r="BZ181" s="225"/>
      <c r="CA181" s="225"/>
      <c r="CB181" s="225"/>
      <c r="CC181" s="225"/>
      <c r="CD181" s="225"/>
      <c r="CE181" s="225"/>
      <c r="CF181" s="225"/>
    </row>
    <row r="182" spans="1:84" ht="12" customHeight="1" x14ac:dyDescent="0.25">
      <c r="A182" s="225"/>
      <c r="B182" s="225"/>
      <c r="C182" s="225"/>
      <c r="D182" s="225"/>
      <c r="E182" s="226"/>
      <c r="F182" s="226"/>
      <c r="G182" s="228"/>
      <c r="H182" s="227"/>
      <c r="I182" s="227"/>
      <c r="J182" s="228"/>
      <c r="K182" s="228"/>
      <c r="L182" s="229"/>
      <c r="M182" s="225"/>
      <c r="N182" s="225"/>
      <c r="O182" s="225"/>
      <c r="P182" s="225"/>
      <c r="Q182" s="225"/>
      <c r="R182" s="225"/>
      <c r="S182" s="225"/>
      <c r="T182" s="225"/>
      <c r="U182" s="225"/>
      <c r="V182" s="225"/>
      <c r="W182" s="225"/>
      <c r="X182" s="225"/>
      <c r="Y182" s="225"/>
      <c r="Z182" s="225"/>
      <c r="AA182" s="225"/>
      <c r="AB182" s="225"/>
      <c r="AC182" s="225"/>
      <c r="AD182" s="225"/>
      <c r="AE182" s="225"/>
      <c r="AF182" s="225"/>
      <c r="AG182" s="225"/>
      <c r="AH182" s="225"/>
      <c r="AI182" s="225"/>
      <c r="AJ182" s="225"/>
      <c r="AK182" s="225"/>
      <c r="AL182" s="225"/>
      <c r="AM182" s="225"/>
      <c r="AN182" s="225"/>
      <c r="AO182" s="225"/>
      <c r="AP182" s="225"/>
      <c r="AQ182" s="225"/>
      <c r="AR182" s="225"/>
      <c r="AS182" s="225"/>
      <c r="AT182" s="225"/>
      <c r="AU182" s="225"/>
      <c r="AV182" s="225"/>
      <c r="AW182" s="225"/>
      <c r="AX182" s="225"/>
      <c r="AY182" s="225"/>
      <c r="AZ182" s="225"/>
      <c r="BA182" s="225"/>
      <c r="BB182" s="225"/>
      <c r="BC182" s="225"/>
      <c r="BD182" s="225"/>
      <c r="BE182" s="225"/>
      <c r="BF182" s="225"/>
      <c r="BG182" s="225"/>
      <c r="BH182" s="225"/>
      <c r="BI182" s="225"/>
      <c r="BJ182" s="225"/>
      <c r="BK182" s="225"/>
      <c r="BL182" s="225"/>
      <c r="BM182" s="225"/>
      <c r="BN182" s="225"/>
      <c r="BO182" s="225"/>
      <c r="BP182" s="225"/>
      <c r="BQ182" s="225"/>
      <c r="BR182" s="225"/>
      <c r="BS182" s="225"/>
      <c r="BT182" s="225"/>
      <c r="BU182" s="225"/>
      <c r="BV182" s="225"/>
      <c r="BW182" s="225"/>
      <c r="BX182" s="225"/>
      <c r="BY182" s="225"/>
      <c r="BZ182" s="225"/>
      <c r="CA182" s="225"/>
      <c r="CB182" s="225"/>
      <c r="CC182" s="225"/>
      <c r="CD182" s="225"/>
      <c r="CE182" s="225"/>
      <c r="CF182" s="225"/>
    </row>
    <row r="183" spans="1:84" ht="12" customHeight="1" x14ac:dyDescent="0.25">
      <c r="A183" s="225"/>
      <c r="B183" s="225"/>
      <c r="C183" s="225"/>
      <c r="D183" s="225"/>
      <c r="E183" s="226"/>
      <c r="F183" s="226"/>
      <c r="G183" s="228"/>
      <c r="H183" s="227"/>
      <c r="I183" s="227"/>
      <c r="J183" s="228"/>
      <c r="K183" s="228"/>
      <c r="L183" s="229"/>
      <c r="M183" s="225"/>
      <c r="N183" s="225"/>
      <c r="O183" s="225"/>
      <c r="P183" s="225"/>
      <c r="Q183" s="225"/>
      <c r="R183" s="225"/>
      <c r="S183" s="225"/>
      <c r="T183" s="225"/>
      <c r="U183" s="225"/>
      <c r="V183" s="225"/>
      <c r="W183" s="225"/>
      <c r="X183" s="225"/>
      <c r="Y183" s="225"/>
      <c r="Z183" s="225"/>
      <c r="AA183" s="225"/>
      <c r="AB183" s="225"/>
      <c r="AC183" s="225"/>
      <c r="AD183" s="225"/>
      <c r="AE183" s="225"/>
      <c r="AF183" s="225"/>
      <c r="AG183" s="225"/>
      <c r="AH183" s="225"/>
      <c r="AI183" s="225"/>
      <c r="AJ183" s="225"/>
      <c r="AK183" s="225"/>
      <c r="AL183" s="225"/>
      <c r="AM183" s="225"/>
      <c r="AN183" s="225"/>
      <c r="AO183" s="225"/>
      <c r="AP183" s="225"/>
      <c r="AQ183" s="225"/>
      <c r="AR183" s="225"/>
      <c r="AS183" s="225"/>
      <c r="AT183" s="225"/>
      <c r="AU183" s="225"/>
      <c r="AV183" s="225"/>
      <c r="AW183" s="225"/>
      <c r="AX183" s="225"/>
      <c r="AY183" s="225"/>
      <c r="AZ183" s="225"/>
      <c r="BA183" s="225"/>
      <c r="BB183" s="225"/>
      <c r="BC183" s="225"/>
      <c r="BD183" s="225"/>
      <c r="BE183" s="225"/>
      <c r="BF183" s="225"/>
      <c r="BG183" s="225"/>
      <c r="BH183" s="225"/>
      <c r="BI183" s="225"/>
      <c r="BJ183" s="225"/>
      <c r="BK183" s="225"/>
      <c r="BL183" s="225"/>
      <c r="BM183" s="225"/>
      <c r="BN183" s="225"/>
      <c r="BO183" s="225"/>
      <c r="BP183" s="225"/>
      <c r="BQ183" s="225"/>
      <c r="BR183" s="225"/>
      <c r="BS183" s="225"/>
      <c r="BT183" s="225"/>
      <c r="BU183" s="225"/>
      <c r="BV183" s="225"/>
      <c r="BW183" s="225"/>
      <c r="BX183" s="225"/>
      <c r="BY183" s="225"/>
      <c r="BZ183" s="225"/>
      <c r="CA183" s="225"/>
      <c r="CB183" s="225"/>
      <c r="CC183" s="225"/>
      <c r="CD183" s="225"/>
      <c r="CE183" s="225"/>
      <c r="CF183" s="225"/>
    </row>
    <row r="184" spans="1:84" ht="12" customHeight="1" x14ac:dyDescent="0.25">
      <c r="A184" s="225"/>
      <c r="B184" s="225"/>
      <c r="C184" s="225"/>
      <c r="D184" s="225"/>
      <c r="E184" s="226"/>
      <c r="F184" s="226"/>
      <c r="G184" s="228"/>
      <c r="H184" s="227"/>
      <c r="I184" s="227"/>
      <c r="J184" s="228"/>
      <c r="K184" s="228"/>
      <c r="L184" s="229"/>
      <c r="M184" s="225"/>
      <c r="N184" s="225"/>
      <c r="O184" s="225"/>
      <c r="P184" s="225"/>
      <c r="Q184" s="225"/>
      <c r="R184" s="225"/>
      <c r="S184" s="225"/>
      <c r="T184" s="225"/>
      <c r="U184" s="225"/>
      <c r="V184" s="225"/>
      <c r="W184" s="225"/>
      <c r="X184" s="225"/>
      <c r="Y184" s="225"/>
      <c r="Z184" s="225"/>
      <c r="AA184" s="225"/>
      <c r="AB184" s="225"/>
      <c r="AC184" s="225"/>
      <c r="AD184" s="225"/>
      <c r="AE184" s="225"/>
      <c r="AF184" s="225"/>
      <c r="AG184" s="225"/>
      <c r="AH184" s="225"/>
      <c r="AI184" s="225"/>
      <c r="AJ184" s="225"/>
      <c r="AK184" s="225"/>
      <c r="AL184" s="225"/>
      <c r="AM184" s="225"/>
      <c r="AN184" s="225"/>
      <c r="AO184" s="225"/>
      <c r="AP184" s="225"/>
      <c r="AQ184" s="225"/>
      <c r="AR184" s="225"/>
      <c r="AS184" s="225"/>
      <c r="AT184" s="225"/>
      <c r="AU184" s="225"/>
      <c r="AV184" s="225"/>
      <c r="AW184" s="225"/>
      <c r="AX184" s="225"/>
      <c r="AY184" s="225"/>
      <c r="AZ184" s="225"/>
      <c r="BA184" s="225"/>
      <c r="BB184" s="225"/>
      <c r="BC184" s="225"/>
      <c r="BD184" s="225"/>
      <c r="BE184" s="225"/>
      <c r="BF184" s="225"/>
      <c r="BG184" s="225"/>
      <c r="BH184" s="225"/>
      <c r="BI184" s="225"/>
      <c r="BJ184" s="225"/>
      <c r="BK184" s="225"/>
      <c r="BL184" s="225"/>
      <c r="BM184" s="225"/>
      <c r="BN184" s="225"/>
      <c r="BO184" s="225"/>
      <c r="BP184" s="225"/>
      <c r="BQ184" s="225"/>
      <c r="BR184" s="225"/>
      <c r="BS184" s="225"/>
      <c r="BT184" s="225"/>
      <c r="BU184" s="225"/>
      <c r="BV184" s="225"/>
      <c r="BW184" s="225"/>
      <c r="BX184" s="225"/>
      <c r="BY184" s="225"/>
      <c r="BZ184" s="225"/>
      <c r="CA184" s="225"/>
      <c r="CB184" s="225"/>
      <c r="CC184" s="225"/>
      <c r="CD184" s="225"/>
      <c r="CE184" s="225"/>
      <c r="CF184" s="225"/>
    </row>
    <row r="185" spans="1:84" ht="12" customHeight="1" x14ac:dyDescent="0.25">
      <c r="A185" s="225"/>
      <c r="B185" s="225"/>
      <c r="C185" s="225"/>
      <c r="D185" s="225"/>
      <c r="E185" s="226"/>
      <c r="F185" s="226"/>
      <c r="G185" s="228"/>
      <c r="H185" s="227"/>
      <c r="I185" s="227"/>
      <c r="J185" s="228"/>
      <c r="K185" s="228"/>
      <c r="L185" s="229"/>
      <c r="M185" s="225"/>
      <c r="N185" s="225"/>
      <c r="O185" s="225"/>
      <c r="P185" s="225"/>
      <c r="Q185" s="225"/>
      <c r="R185" s="225"/>
      <c r="S185" s="225"/>
      <c r="T185" s="225"/>
      <c r="U185" s="225"/>
      <c r="V185" s="225"/>
      <c r="W185" s="225"/>
      <c r="X185" s="225"/>
      <c r="Y185" s="225"/>
      <c r="Z185" s="225"/>
      <c r="AA185" s="225"/>
      <c r="AB185" s="225"/>
      <c r="AC185" s="225"/>
      <c r="AD185" s="225"/>
      <c r="AE185" s="225"/>
      <c r="AF185" s="225"/>
      <c r="AG185" s="225"/>
      <c r="AH185" s="225"/>
      <c r="AI185" s="225"/>
      <c r="AJ185" s="225"/>
      <c r="AK185" s="225"/>
      <c r="AL185" s="225"/>
      <c r="AM185" s="225"/>
      <c r="AN185" s="225"/>
      <c r="AO185" s="225"/>
      <c r="AP185" s="225"/>
      <c r="AQ185" s="225"/>
      <c r="AR185" s="225"/>
      <c r="AS185" s="225"/>
      <c r="AT185" s="225"/>
      <c r="AU185" s="225"/>
      <c r="AV185" s="225"/>
      <c r="AW185" s="225"/>
      <c r="AX185" s="225"/>
      <c r="AY185" s="225"/>
      <c r="AZ185" s="225"/>
      <c r="BA185" s="225"/>
      <c r="BB185" s="225"/>
      <c r="BC185" s="225"/>
      <c r="BD185" s="225"/>
      <c r="BE185" s="225"/>
      <c r="BF185" s="225"/>
      <c r="BG185" s="225"/>
      <c r="BH185" s="225"/>
      <c r="BI185" s="225"/>
      <c r="BJ185" s="225"/>
      <c r="BK185" s="225"/>
      <c r="BL185" s="225"/>
      <c r="BM185" s="225"/>
      <c r="BN185" s="225"/>
      <c r="BO185" s="225"/>
      <c r="BP185" s="225"/>
      <c r="BQ185" s="225"/>
      <c r="BR185" s="225"/>
      <c r="BS185" s="225"/>
      <c r="BT185" s="225"/>
      <c r="BU185" s="225"/>
      <c r="BV185" s="225"/>
      <c r="BW185" s="225"/>
      <c r="BX185" s="225"/>
      <c r="BY185" s="225"/>
      <c r="BZ185" s="225"/>
      <c r="CA185" s="225"/>
      <c r="CB185" s="225"/>
      <c r="CC185" s="225"/>
      <c r="CD185" s="225"/>
      <c r="CE185" s="225"/>
      <c r="CF185" s="225"/>
    </row>
    <row r="186" spans="1:84" ht="12" customHeight="1" x14ac:dyDescent="0.25">
      <c r="A186" s="225"/>
      <c r="B186" s="225"/>
      <c r="C186" s="225"/>
      <c r="D186" s="225"/>
      <c r="E186" s="226"/>
      <c r="F186" s="226"/>
      <c r="G186" s="228"/>
      <c r="H186" s="227"/>
      <c r="I186" s="227"/>
      <c r="J186" s="228"/>
      <c r="K186" s="228"/>
      <c r="L186" s="229"/>
      <c r="M186" s="225"/>
      <c r="N186" s="225"/>
      <c r="O186" s="225"/>
      <c r="P186" s="225"/>
      <c r="Q186" s="225"/>
      <c r="R186" s="225"/>
      <c r="S186" s="225"/>
      <c r="T186" s="225"/>
      <c r="U186" s="225"/>
      <c r="V186" s="225"/>
      <c r="W186" s="225"/>
      <c r="X186" s="225"/>
      <c r="Y186" s="225"/>
      <c r="Z186" s="225"/>
      <c r="AA186" s="225"/>
      <c r="AB186" s="225"/>
      <c r="AC186" s="225"/>
      <c r="AD186" s="225"/>
      <c r="AE186" s="225"/>
      <c r="AF186" s="225"/>
      <c r="AG186" s="225"/>
      <c r="AH186" s="225"/>
      <c r="AI186" s="225"/>
      <c r="AJ186" s="225"/>
      <c r="AK186" s="225"/>
      <c r="AL186" s="225"/>
      <c r="AM186" s="225"/>
      <c r="AN186" s="225"/>
      <c r="AO186" s="225"/>
      <c r="AP186" s="225"/>
      <c r="AQ186" s="225"/>
      <c r="AR186" s="225"/>
      <c r="AS186" s="225"/>
      <c r="AT186" s="225"/>
      <c r="AU186" s="225"/>
      <c r="AV186" s="225"/>
      <c r="AW186" s="225"/>
      <c r="AX186" s="225"/>
      <c r="AY186" s="225"/>
      <c r="AZ186" s="225"/>
      <c r="BA186" s="225"/>
      <c r="BB186" s="225"/>
      <c r="BC186" s="225"/>
      <c r="BD186" s="225"/>
      <c r="BE186" s="225"/>
      <c r="BF186" s="225"/>
      <c r="BG186" s="225"/>
      <c r="BH186" s="225"/>
      <c r="BI186" s="225"/>
      <c r="BJ186" s="225"/>
      <c r="BK186" s="225"/>
      <c r="BL186" s="225"/>
      <c r="BM186" s="225"/>
      <c r="BN186" s="225"/>
      <c r="BO186" s="225"/>
      <c r="BP186" s="225"/>
      <c r="BQ186" s="225"/>
      <c r="BR186" s="225"/>
      <c r="BS186" s="225"/>
      <c r="BT186" s="225"/>
      <c r="BU186" s="225"/>
      <c r="BV186" s="225"/>
      <c r="BW186" s="225"/>
      <c r="BX186" s="225"/>
      <c r="BY186" s="225"/>
      <c r="BZ186" s="225"/>
      <c r="CA186" s="225"/>
      <c r="CB186" s="225"/>
      <c r="CC186" s="225"/>
      <c r="CD186" s="225"/>
      <c r="CE186" s="225"/>
      <c r="CF186" s="225"/>
    </row>
    <row r="187" spans="1:84" ht="12" customHeight="1" x14ac:dyDescent="0.25">
      <c r="A187" s="225"/>
      <c r="B187" s="225"/>
      <c r="C187" s="225"/>
      <c r="D187" s="225"/>
      <c r="E187" s="226"/>
      <c r="F187" s="226"/>
      <c r="G187" s="228"/>
      <c r="H187" s="227"/>
      <c r="I187" s="227"/>
      <c r="J187" s="228"/>
      <c r="K187" s="228"/>
      <c r="L187" s="229"/>
      <c r="M187" s="225"/>
      <c r="N187" s="225"/>
      <c r="O187" s="225"/>
      <c r="P187" s="225"/>
      <c r="Q187" s="225"/>
      <c r="R187" s="225"/>
      <c r="S187" s="225"/>
      <c r="T187" s="225"/>
      <c r="U187" s="225"/>
      <c r="V187" s="225"/>
      <c r="W187" s="225"/>
      <c r="X187" s="225"/>
      <c r="Y187" s="225"/>
      <c r="Z187" s="225"/>
      <c r="AA187" s="225"/>
      <c r="AB187" s="225"/>
      <c r="AC187" s="225"/>
      <c r="AD187" s="225"/>
      <c r="AE187" s="225"/>
      <c r="AF187" s="225"/>
      <c r="AG187" s="225"/>
      <c r="AH187" s="225"/>
      <c r="AI187" s="225"/>
      <c r="AJ187" s="225"/>
      <c r="AK187" s="225"/>
      <c r="AL187" s="225"/>
      <c r="AM187" s="225"/>
      <c r="AN187" s="225"/>
      <c r="AO187" s="225"/>
      <c r="AP187" s="225"/>
      <c r="AQ187" s="225"/>
      <c r="AR187" s="225"/>
      <c r="AS187" s="225"/>
      <c r="AT187" s="225"/>
      <c r="AU187" s="225"/>
      <c r="AV187" s="225"/>
      <c r="AW187" s="225"/>
      <c r="AX187" s="225"/>
      <c r="AY187" s="225"/>
      <c r="AZ187" s="225"/>
      <c r="BA187" s="225"/>
      <c r="BB187" s="225"/>
      <c r="BC187" s="225"/>
      <c r="BD187" s="225"/>
      <c r="BE187" s="225"/>
      <c r="BF187" s="225"/>
      <c r="BG187" s="225"/>
      <c r="BH187" s="225"/>
      <c r="BI187" s="225"/>
      <c r="BJ187" s="225"/>
      <c r="BK187" s="225"/>
      <c r="BL187" s="225"/>
      <c r="BM187" s="225"/>
      <c r="BN187" s="225"/>
      <c r="BO187" s="225"/>
      <c r="BP187" s="225"/>
      <c r="BQ187" s="225"/>
      <c r="BR187" s="225"/>
      <c r="BS187" s="225"/>
      <c r="BT187" s="225"/>
      <c r="BU187" s="225"/>
      <c r="BV187" s="225"/>
      <c r="BW187" s="225"/>
      <c r="BX187" s="225"/>
      <c r="BY187" s="225"/>
      <c r="BZ187" s="225"/>
      <c r="CA187" s="225"/>
      <c r="CB187" s="225"/>
      <c r="CC187" s="225"/>
      <c r="CD187" s="225"/>
      <c r="CE187" s="225"/>
      <c r="CF187" s="225"/>
    </row>
    <row r="188" spans="1:84" ht="12" customHeight="1" x14ac:dyDescent="0.25">
      <c r="A188" s="225"/>
      <c r="B188" s="225"/>
      <c r="C188" s="225"/>
      <c r="D188" s="225"/>
      <c r="E188" s="226"/>
      <c r="F188" s="226"/>
      <c r="G188" s="228"/>
      <c r="H188" s="227"/>
      <c r="I188" s="227"/>
      <c r="J188" s="228"/>
      <c r="K188" s="228"/>
      <c r="L188" s="229"/>
      <c r="M188" s="225"/>
      <c r="N188" s="225"/>
      <c r="O188" s="225"/>
      <c r="P188" s="225"/>
      <c r="Q188" s="225"/>
      <c r="R188" s="225"/>
      <c r="S188" s="225"/>
      <c r="T188" s="225"/>
      <c r="U188" s="225"/>
      <c r="V188" s="225"/>
      <c r="W188" s="225"/>
      <c r="X188" s="225"/>
      <c r="Y188" s="225"/>
      <c r="Z188" s="225"/>
      <c r="AA188" s="225"/>
      <c r="AB188" s="225"/>
      <c r="AC188" s="225"/>
      <c r="AD188" s="225"/>
      <c r="AE188" s="225"/>
      <c r="AF188" s="225"/>
      <c r="AG188" s="225"/>
      <c r="AH188" s="225"/>
      <c r="AI188" s="225"/>
      <c r="AJ188" s="225"/>
      <c r="AK188" s="225"/>
      <c r="AL188" s="225"/>
      <c r="AM188" s="225"/>
      <c r="AN188" s="225"/>
      <c r="AO188" s="225"/>
      <c r="AP188" s="225"/>
      <c r="AQ188" s="225"/>
      <c r="AR188" s="225"/>
      <c r="AS188" s="225"/>
      <c r="AT188" s="225"/>
      <c r="AU188" s="225"/>
      <c r="AV188" s="225"/>
      <c r="AW188" s="225"/>
      <c r="AX188" s="225"/>
      <c r="AY188" s="225"/>
      <c r="AZ188" s="225"/>
      <c r="BA188" s="225"/>
      <c r="BB188" s="225"/>
      <c r="BC188" s="225"/>
      <c r="BD188" s="225"/>
      <c r="BE188" s="225"/>
      <c r="BF188" s="225"/>
      <c r="BG188" s="225"/>
      <c r="BH188" s="225"/>
      <c r="BI188" s="225"/>
      <c r="BJ188" s="225"/>
      <c r="BK188" s="225"/>
      <c r="BL188" s="225"/>
      <c r="BM188" s="225"/>
      <c r="BN188" s="225"/>
      <c r="BO188" s="225"/>
      <c r="BP188" s="225"/>
      <c r="BQ188" s="225"/>
      <c r="BR188" s="225"/>
      <c r="BS188" s="225"/>
      <c r="BT188" s="225"/>
      <c r="BU188" s="225"/>
      <c r="BV188" s="225"/>
      <c r="BW188" s="225"/>
      <c r="BX188" s="225"/>
      <c r="BY188" s="225"/>
      <c r="BZ188" s="225"/>
      <c r="CA188" s="225"/>
      <c r="CB188" s="225"/>
      <c r="CC188" s="225"/>
      <c r="CD188" s="225"/>
      <c r="CE188" s="225"/>
      <c r="CF188" s="225"/>
    </row>
    <row r="189" spans="1:84" ht="12" customHeight="1" x14ac:dyDescent="0.25">
      <c r="A189" s="225"/>
      <c r="B189" s="225"/>
      <c r="C189" s="225"/>
      <c r="D189" s="225"/>
      <c r="E189" s="226"/>
      <c r="F189" s="226"/>
      <c r="G189" s="228"/>
      <c r="H189" s="227"/>
      <c r="I189" s="227"/>
      <c r="J189" s="228"/>
      <c r="K189" s="228"/>
      <c r="L189" s="229"/>
      <c r="M189" s="225"/>
      <c r="N189" s="225"/>
      <c r="O189" s="225"/>
      <c r="P189" s="225"/>
      <c r="Q189" s="225"/>
      <c r="R189" s="225"/>
      <c r="S189" s="225"/>
      <c r="T189" s="225"/>
      <c r="U189" s="225"/>
      <c r="V189" s="225"/>
      <c r="W189" s="225"/>
      <c r="X189" s="225"/>
      <c r="Y189" s="225"/>
      <c r="Z189" s="225"/>
      <c r="AA189" s="225"/>
      <c r="AB189" s="225"/>
      <c r="AC189" s="225"/>
      <c r="AD189" s="225"/>
      <c r="AE189" s="225"/>
      <c r="AF189" s="225"/>
      <c r="AG189" s="225"/>
      <c r="AH189" s="225"/>
      <c r="AI189" s="225"/>
      <c r="AJ189" s="225"/>
      <c r="AK189" s="225"/>
      <c r="AL189" s="225"/>
      <c r="AM189" s="225"/>
      <c r="AN189" s="225"/>
      <c r="AO189" s="225"/>
      <c r="AP189" s="225"/>
      <c r="AQ189" s="225"/>
      <c r="AR189" s="225"/>
      <c r="AS189" s="225"/>
      <c r="AT189" s="225"/>
      <c r="AU189" s="225"/>
      <c r="AV189" s="225"/>
      <c r="AW189" s="225"/>
      <c r="AX189" s="225"/>
      <c r="AY189" s="225"/>
      <c r="AZ189" s="225"/>
      <c r="BA189" s="225"/>
      <c r="BB189" s="225"/>
      <c r="BC189" s="225"/>
      <c r="BD189" s="225"/>
      <c r="BE189" s="225"/>
      <c r="BF189" s="225"/>
      <c r="BG189" s="225"/>
      <c r="BH189" s="225"/>
      <c r="BI189" s="225"/>
      <c r="BJ189" s="225"/>
      <c r="BK189" s="225"/>
      <c r="BL189" s="225"/>
      <c r="BM189" s="225"/>
      <c r="BN189" s="225"/>
      <c r="BO189" s="225"/>
      <c r="BP189" s="225"/>
      <c r="BQ189" s="225"/>
      <c r="BR189" s="225"/>
      <c r="BS189" s="225"/>
      <c r="BT189" s="225"/>
      <c r="BU189" s="225"/>
      <c r="BV189" s="225"/>
      <c r="BW189" s="225"/>
      <c r="BX189" s="225"/>
      <c r="BY189" s="225"/>
      <c r="BZ189" s="225"/>
      <c r="CA189" s="225"/>
      <c r="CB189" s="225"/>
      <c r="CC189" s="225"/>
      <c r="CD189" s="225"/>
      <c r="CE189" s="225"/>
      <c r="CF189" s="225"/>
    </row>
    <row r="190" spans="1:84" ht="12" customHeight="1" x14ac:dyDescent="0.25">
      <c r="A190" s="225"/>
      <c r="B190" s="225"/>
      <c r="C190" s="225"/>
      <c r="D190" s="225"/>
      <c r="E190" s="226"/>
      <c r="F190" s="226"/>
      <c r="G190" s="228"/>
      <c r="H190" s="227"/>
      <c r="I190" s="227"/>
      <c r="J190" s="228"/>
      <c r="K190" s="228"/>
      <c r="L190" s="229"/>
      <c r="M190" s="225"/>
      <c r="N190" s="225"/>
      <c r="O190" s="225"/>
      <c r="P190" s="225"/>
      <c r="Q190" s="225"/>
      <c r="R190" s="225"/>
      <c r="S190" s="225"/>
      <c r="T190" s="225"/>
      <c r="U190" s="225"/>
      <c r="V190" s="225"/>
      <c r="W190" s="225"/>
      <c r="X190" s="225"/>
      <c r="Y190" s="225"/>
      <c r="Z190" s="225"/>
      <c r="AA190" s="225"/>
      <c r="AB190" s="225"/>
      <c r="AC190" s="225"/>
      <c r="AD190" s="225"/>
      <c r="AE190" s="225"/>
      <c r="AF190" s="225"/>
      <c r="AG190" s="225"/>
      <c r="AH190" s="225"/>
      <c r="AI190" s="225"/>
      <c r="AJ190" s="225"/>
      <c r="AK190" s="225"/>
      <c r="AL190" s="225"/>
      <c r="AM190" s="225"/>
      <c r="AN190" s="225"/>
      <c r="AO190" s="225"/>
      <c r="AP190" s="225"/>
      <c r="AQ190" s="225"/>
      <c r="AR190" s="225"/>
      <c r="AS190" s="225"/>
      <c r="AT190" s="225"/>
      <c r="AU190" s="225"/>
      <c r="AV190" s="225"/>
      <c r="AW190" s="225"/>
      <c r="AX190" s="225"/>
      <c r="AY190" s="225"/>
      <c r="AZ190" s="225"/>
      <c r="BA190" s="225"/>
      <c r="BB190" s="225"/>
      <c r="BC190" s="225"/>
      <c r="BD190" s="225"/>
      <c r="BE190" s="225"/>
      <c r="BF190" s="225"/>
      <c r="BG190" s="225"/>
      <c r="BH190" s="225"/>
      <c r="BI190" s="225"/>
      <c r="BJ190" s="225"/>
      <c r="BK190" s="225"/>
      <c r="BL190" s="225"/>
      <c r="BM190" s="225"/>
      <c r="BN190" s="225"/>
      <c r="BO190" s="225"/>
      <c r="BP190" s="225"/>
      <c r="BQ190" s="225"/>
      <c r="BR190" s="225"/>
      <c r="BS190" s="225"/>
      <c r="BT190" s="225"/>
      <c r="BU190" s="225"/>
      <c r="BV190" s="225"/>
      <c r="BW190" s="225"/>
      <c r="BX190" s="225"/>
      <c r="BY190" s="225"/>
      <c r="BZ190" s="225"/>
      <c r="CA190" s="225"/>
      <c r="CB190" s="225"/>
      <c r="CC190" s="225"/>
      <c r="CD190" s="225"/>
      <c r="CE190" s="225"/>
      <c r="CF190" s="225"/>
    </row>
    <row r="191" spans="1:84" ht="12" customHeight="1" x14ac:dyDescent="0.25">
      <c r="A191" s="225"/>
      <c r="B191" s="225"/>
      <c r="C191" s="225"/>
      <c r="D191" s="225"/>
      <c r="E191" s="226"/>
      <c r="F191" s="226"/>
      <c r="G191" s="228"/>
      <c r="H191" s="227"/>
      <c r="I191" s="227"/>
      <c r="J191" s="228"/>
      <c r="K191" s="228"/>
      <c r="L191" s="229"/>
      <c r="M191" s="225"/>
      <c r="N191" s="225"/>
      <c r="O191" s="225"/>
      <c r="P191" s="225"/>
      <c r="Q191" s="225"/>
      <c r="R191" s="225"/>
      <c r="S191" s="225"/>
      <c r="T191" s="225"/>
      <c r="U191" s="225"/>
      <c r="V191" s="225"/>
      <c r="W191" s="225"/>
      <c r="X191" s="225"/>
      <c r="Y191" s="225"/>
      <c r="Z191" s="225"/>
      <c r="AA191" s="225"/>
      <c r="AB191" s="225"/>
      <c r="AC191" s="225"/>
      <c r="AD191" s="225"/>
      <c r="AE191" s="225"/>
      <c r="AF191" s="225"/>
      <c r="AG191" s="225"/>
      <c r="AH191" s="225"/>
      <c r="AI191" s="225"/>
      <c r="AJ191" s="225"/>
      <c r="AK191" s="225"/>
      <c r="AL191" s="225"/>
      <c r="AM191" s="225"/>
      <c r="AN191" s="225"/>
      <c r="AO191" s="225"/>
      <c r="AP191" s="225"/>
      <c r="AQ191" s="225"/>
      <c r="AR191" s="225"/>
      <c r="AS191" s="225"/>
      <c r="AT191" s="225"/>
      <c r="AU191" s="225"/>
      <c r="AV191" s="225"/>
      <c r="AW191" s="225"/>
      <c r="AX191" s="225"/>
      <c r="AY191" s="225"/>
      <c r="AZ191" s="225"/>
      <c r="BA191" s="225"/>
      <c r="BB191" s="225"/>
      <c r="BC191" s="225"/>
      <c r="BD191" s="225"/>
      <c r="BE191" s="225"/>
      <c r="BF191" s="225"/>
      <c r="BG191" s="225"/>
      <c r="BH191" s="225"/>
      <c r="BI191" s="225"/>
      <c r="BJ191" s="225"/>
      <c r="BK191" s="225"/>
      <c r="BL191" s="225"/>
      <c r="BM191" s="225"/>
      <c r="BN191" s="225"/>
      <c r="BO191" s="225"/>
      <c r="BP191" s="225"/>
      <c r="BQ191" s="225"/>
      <c r="BR191" s="225"/>
      <c r="BS191" s="225"/>
      <c r="BT191" s="225"/>
      <c r="BU191" s="225"/>
      <c r="BV191" s="225"/>
      <c r="BW191" s="225"/>
      <c r="BX191" s="225"/>
      <c r="BY191" s="225"/>
      <c r="BZ191" s="225"/>
      <c r="CA191" s="225"/>
      <c r="CB191" s="225"/>
      <c r="CC191" s="225"/>
      <c r="CD191" s="225"/>
      <c r="CE191" s="225"/>
      <c r="CF191" s="225"/>
    </row>
    <row r="192" spans="1:84" ht="12" customHeight="1" x14ac:dyDescent="0.25">
      <c r="A192" s="225"/>
      <c r="B192" s="225"/>
      <c r="C192" s="225"/>
      <c r="D192" s="225"/>
      <c r="E192" s="226"/>
      <c r="F192" s="226"/>
      <c r="G192" s="228"/>
      <c r="H192" s="227"/>
      <c r="I192" s="227"/>
      <c r="J192" s="228"/>
      <c r="K192" s="228"/>
      <c r="L192" s="229"/>
      <c r="M192" s="225"/>
      <c r="N192" s="225"/>
      <c r="O192" s="225"/>
      <c r="P192" s="225"/>
      <c r="Q192" s="225"/>
      <c r="R192" s="225"/>
      <c r="S192" s="225"/>
      <c r="T192" s="225"/>
      <c r="U192" s="225"/>
      <c r="V192" s="225"/>
      <c r="W192" s="225"/>
      <c r="X192" s="225"/>
      <c r="Y192" s="225"/>
      <c r="Z192" s="225"/>
      <c r="AA192" s="225"/>
      <c r="AB192" s="225"/>
      <c r="AC192" s="225"/>
      <c r="AD192" s="225"/>
      <c r="AE192" s="225"/>
      <c r="AF192" s="225"/>
      <c r="AG192" s="225"/>
      <c r="AH192" s="225"/>
      <c r="AI192" s="225"/>
      <c r="AJ192" s="225"/>
      <c r="AK192" s="225"/>
      <c r="AL192" s="225"/>
      <c r="AM192" s="225"/>
      <c r="AN192" s="225"/>
      <c r="AO192" s="225"/>
      <c r="AP192" s="225"/>
      <c r="AQ192" s="225"/>
      <c r="AR192" s="225"/>
      <c r="AS192" s="225"/>
      <c r="AT192" s="225"/>
      <c r="AU192" s="225"/>
      <c r="AV192" s="225"/>
      <c r="AW192" s="225"/>
      <c r="AX192" s="225"/>
      <c r="AY192" s="225"/>
      <c r="AZ192" s="225"/>
      <c r="BA192" s="225"/>
      <c r="BB192" s="225"/>
      <c r="BC192" s="225"/>
      <c r="BD192" s="225"/>
      <c r="BE192" s="225"/>
      <c r="BF192" s="225"/>
      <c r="BG192" s="225"/>
      <c r="BH192" s="225"/>
      <c r="BI192" s="225"/>
      <c r="BJ192" s="225"/>
      <c r="BK192" s="225"/>
      <c r="BL192" s="225"/>
      <c r="BM192" s="225"/>
      <c r="BN192" s="225"/>
      <c r="BO192" s="225"/>
      <c r="BP192" s="225"/>
      <c r="BQ192" s="225"/>
      <c r="BR192" s="225"/>
      <c r="BS192" s="225"/>
      <c r="BT192" s="225"/>
      <c r="BU192" s="225"/>
      <c r="BV192" s="225"/>
      <c r="BW192" s="225"/>
      <c r="BX192" s="225"/>
      <c r="BY192" s="225"/>
      <c r="BZ192" s="225"/>
      <c r="CA192" s="225"/>
      <c r="CB192" s="225"/>
      <c r="CC192" s="225"/>
      <c r="CD192" s="225"/>
      <c r="CE192" s="225"/>
      <c r="CF192" s="225"/>
    </row>
    <row r="193" spans="1:84" ht="12" customHeight="1" x14ac:dyDescent="0.25">
      <c r="A193" s="225"/>
      <c r="B193" s="225"/>
      <c r="C193" s="225"/>
      <c r="D193" s="225"/>
      <c r="E193" s="226"/>
      <c r="F193" s="226"/>
      <c r="G193" s="228"/>
      <c r="H193" s="227"/>
      <c r="I193" s="227"/>
      <c r="J193" s="228"/>
      <c r="K193" s="228"/>
      <c r="L193" s="229"/>
      <c r="M193" s="225"/>
      <c r="N193" s="225"/>
      <c r="O193" s="225"/>
      <c r="P193" s="225"/>
      <c r="Q193" s="225"/>
      <c r="R193" s="225"/>
      <c r="S193" s="225"/>
      <c r="T193" s="225"/>
      <c r="U193" s="225"/>
      <c r="V193" s="225"/>
      <c r="W193" s="225"/>
      <c r="X193" s="225"/>
      <c r="Y193" s="225"/>
      <c r="Z193" s="225"/>
      <c r="AA193" s="225"/>
      <c r="AB193" s="225"/>
      <c r="AC193" s="225"/>
      <c r="AD193" s="225"/>
      <c r="AE193" s="225"/>
      <c r="AF193" s="225"/>
      <c r="AG193" s="225"/>
      <c r="AH193" s="225"/>
      <c r="AI193" s="225"/>
      <c r="AJ193" s="225"/>
      <c r="AK193" s="225"/>
      <c r="AL193" s="225"/>
      <c r="AM193" s="225"/>
      <c r="AN193" s="225"/>
      <c r="AO193" s="225"/>
      <c r="AP193" s="225"/>
      <c r="AQ193" s="225"/>
      <c r="AR193" s="225"/>
      <c r="AS193" s="225"/>
      <c r="AT193" s="225"/>
      <c r="AU193" s="225"/>
      <c r="AV193" s="225"/>
      <c r="AW193" s="225"/>
      <c r="AX193" s="225"/>
      <c r="AY193" s="225"/>
      <c r="AZ193" s="225"/>
      <c r="BA193" s="225"/>
      <c r="BB193" s="225"/>
      <c r="BC193" s="225"/>
      <c r="BD193" s="225"/>
      <c r="BE193" s="225"/>
      <c r="BF193" s="225"/>
      <c r="BG193" s="225"/>
      <c r="BH193" s="225"/>
      <c r="BI193" s="225"/>
      <c r="BJ193" s="225"/>
      <c r="BK193" s="225"/>
      <c r="BL193" s="225"/>
      <c r="BM193" s="225"/>
      <c r="BN193" s="225"/>
      <c r="BO193" s="225"/>
      <c r="BP193" s="225"/>
      <c r="BQ193" s="225"/>
      <c r="BR193" s="225"/>
      <c r="BS193" s="225"/>
      <c r="BT193" s="225"/>
      <c r="BU193" s="225"/>
      <c r="BV193" s="225"/>
      <c r="BW193" s="225"/>
      <c r="BX193" s="225"/>
      <c r="BY193" s="225"/>
      <c r="BZ193" s="225"/>
      <c r="CA193" s="225"/>
      <c r="CB193" s="225"/>
      <c r="CC193" s="225"/>
      <c r="CD193" s="225"/>
      <c r="CE193" s="225"/>
      <c r="CF193" s="225"/>
    </row>
    <row r="194" spans="1:84" ht="12" customHeight="1" x14ac:dyDescent="0.25">
      <c r="A194" s="225"/>
      <c r="B194" s="225"/>
      <c r="C194" s="225"/>
      <c r="D194" s="225"/>
      <c r="E194" s="226"/>
      <c r="F194" s="226"/>
      <c r="G194" s="228"/>
      <c r="H194" s="227"/>
      <c r="I194" s="227"/>
      <c r="J194" s="228"/>
      <c r="K194" s="228"/>
      <c r="L194" s="229"/>
      <c r="M194" s="225"/>
      <c r="N194" s="225"/>
      <c r="O194" s="225"/>
      <c r="P194" s="225"/>
      <c r="Q194" s="225"/>
      <c r="R194" s="225"/>
      <c r="S194" s="225"/>
      <c r="T194" s="225"/>
      <c r="U194" s="225"/>
      <c r="V194" s="225"/>
      <c r="W194" s="225"/>
      <c r="X194" s="225"/>
      <c r="Y194" s="225"/>
      <c r="Z194" s="225"/>
      <c r="AA194" s="225"/>
      <c r="AB194" s="225"/>
      <c r="AC194" s="225"/>
      <c r="AD194" s="225"/>
      <c r="AE194" s="225"/>
      <c r="AF194" s="225"/>
      <c r="AG194" s="225"/>
      <c r="AH194" s="225"/>
      <c r="AI194" s="225"/>
      <c r="AJ194" s="225"/>
      <c r="AK194" s="225"/>
      <c r="AL194" s="225"/>
      <c r="AM194" s="225"/>
      <c r="AN194" s="225"/>
      <c r="AO194" s="225"/>
      <c r="AP194" s="225"/>
      <c r="AQ194" s="225"/>
      <c r="AR194" s="225"/>
      <c r="AS194" s="225"/>
      <c r="AT194" s="225"/>
      <c r="AU194" s="225"/>
      <c r="AV194" s="225"/>
      <c r="AW194" s="225"/>
      <c r="AX194" s="225"/>
      <c r="AY194" s="225"/>
      <c r="AZ194" s="225"/>
      <c r="BA194" s="225"/>
      <c r="BB194" s="225"/>
      <c r="BC194" s="225"/>
      <c r="BD194" s="225"/>
      <c r="BE194" s="225"/>
      <c r="BF194" s="225"/>
      <c r="BG194" s="225"/>
      <c r="BH194" s="225"/>
      <c r="BI194" s="225"/>
      <c r="BJ194" s="225"/>
      <c r="BK194" s="225"/>
      <c r="BL194" s="225"/>
      <c r="BM194" s="225"/>
      <c r="BN194" s="225"/>
      <c r="BO194" s="225"/>
      <c r="BP194" s="225"/>
      <c r="BQ194" s="225"/>
      <c r="BR194" s="225"/>
      <c r="BS194" s="225"/>
      <c r="BT194" s="225"/>
      <c r="BU194" s="225"/>
      <c r="BV194" s="225"/>
      <c r="BW194" s="225"/>
      <c r="BX194" s="225"/>
      <c r="BY194" s="225"/>
      <c r="BZ194" s="225"/>
      <c r="CA194" s="225"/>
      <c r="CB194" s="225"/>
      <c r="CC194" s="225"/>
      <c r="CD194" s="225"/>
      <c r="CE194" s="225"/>
      <c r="CF194" s="225"/>
    </row>
    <row r="195" spans="1:84" ht="12" customHeight="1" x14ac:dyDescent="0.25">
      <c r="A195" s="225"/>
      <c r="B195" s="225"/>
      <c r="C195" s="225"/>
      <c r="D195" s="225"/>
      <c r="E195" s="226"/>
      <c r="F195" s="226"/>
      <c r="G195" s="228"/>
      <c r="H195" s="227"/>
      <c r="I195" s="227"/>
      <c r="J195" s="228"/>
      <c r="K195" s="228"/>
      <c r="L195" s="229"/>
      <c r="M195" s="225"/>
      <c r="N195" s="225"/>
      <c r="O195" s="225"/>
      <c r="P195" s="225"/>
      <c r="Q195" s="225"/>
      <c r="R195" s="225"/>
      <c r="S195" s="225"/>
      <c r="T195" s="225"/>
      <c r="U195" s="225"/>
      <c r="V195" s="225"/>
      <c r="W195" s="225"/>
      <c r="X195" s="225"/>
      <c r="Y195" s="225"/>
      <c r="Z195" s="225"/>
      <c r="AA195" s="225"/>
      <c r="AB195" s="225"/>
      <c r="AC195" s="225"/>
      <c r="AD195" s="225"/>
      <c r="AE195" s="225"/>
      <c r="AF195" s="225"/>
      <c r="AG195" s="225"/>
      <c r="AH195" s="225"/>
      <c r="AI195" s="225"/>
      <c r="AJ195" s="225"/>
      <c r="AK195" s="225"/>
      <c r="AL195" s="225"/>
      <c r="AM195" s="225"/>
      <c r="AN195" s="225"/>
      <c r="AO195" s="225"/>
      <c r="AP195" s="225"/>
      <c r="AQ195" s="225"/>
      <c r="AR195" s="225"/>
      <c r="AS195" s="225"/>
      <c r="AT195" s="225"/>
      <c r="AU195" s="225"/>
      <c r="AV195" s="225"/>
      <c r="AW195" s="225"/>
      <c r="AX195" s="225"/>
      <c r="AY195" s="225"/>
      <c r="AZ195" s="225"/>
      <c r="BA195" s="225"/>
      <c r="BB195" s="225"/>
      <c r="BC195" s="225"/>
      <c r="BD195" s="225"/>
      <c r="BE195" s="225"/>
      <c r="BF195" s="225"/>
      <c r="BG195" s="225"/>
      <c r="BH195" s="225"/>
      <c r="BI195" s="225"/>
      <c r="BJ195" s="225"/>
      <c r="BK195" s="225"/>
      <c r="BL195" s="225"/>
      <c r="BM195" s="225"/>
      <c r="BN195" s="225"/>
      <c r="BO195" s="225"/>
      <c r="BP195" s="225"/>
      <c r="BQ195" s="225"/>
      <c r="BR195" s="225"/>
      <c r="BS195" s="225"/>
      <c r="BT195" s="225"/>
      <c r="BU195" s="225"/>
      <c r="BV195" s="225"/>
      <c r="BW195" s="225"/>
      <c r="BX195" s="225"/>
      <c r="BY195" s="225"/>
      <c r="BZ195" s="225"/>
      <c r="CA195" s="225"/>
      <c r="CB195" s="225"/>
      <c r="CC195" s="225"/>
      <c r="CD195" s="225"/>
      <c r="CE195" s="225"/>
      <c r="CF195" s="225"/>
    </row>
    <row r="196" spans="1:84" ht="12" customHeight="1" x14ac:dyDescent="0.25">
      <c r="A196" s="225"/>
      <c r="B196" s="225"/>
      <c r="C196" s="225"/>
      <c r="D196" s="225"/>
      <c r="E196" s="226"/>
      <c r="F196" s="226"/>
      <c r="G196" s="228"/>
      <c r="H196" s="227"/>
      <c r="I196" s="227"/>
      <c r="J196" s="228"/>
      <c r="K196" s="228"/>
      <c r="L196" s="229"/>
      <c r="M196" s="225"/>
      <c r="N196" s="225"/>
      <c r="O196" s="225"/>
      <c r="P196" s="225"/>
      <c r="Q196" s="225"/>
      <c r="R196" s="225"/>
      <c r="S196" s="225"/>
      <c r="T196" s="225"/>
      <c r="U196" s="225"/>
      <c r="V196" s="225"/>
      <c r="W196" s="225"/>
      <c r="X196" s="225"/>
      <c r="Y196" s="225"/>
      <c r="Z196" s="225"/>
      <c r="AA196" s="225"/>
      <c r="AB196" s="225"/>
      <c r="AC196" s="225"/>
      <c r="AD196" s="225"/>
      <c r="AE196" s="225"/>
      <c r="AF196" s="225"/>
      <c r="AG196" s="225"/>
      <c r="AH196" s="225"/>
      <c r="AI196" s="225"/>
      <c r="AJ196" s="225"/>
      <c r="AK196" s="225"/>
      <c r="AL196" s="225"/>
      <c r="AM196" s="225"/>
      <c r="AN196" s="225"/>
      <c r="AO196" s="225"/>
      <c r="AP196" s="225"/>
      <c r="AQ196" s="225"/>
      <c r="AR196" s="225"/>
      <c r="AS196" s="225"/>
      <c r="AT196" s="225"/>
      <c r="AU196" s="225"/>
      <c r="AV196" s="225"/>
      <c r="AW196" s="225"/>
      <c r="AX196" s="225"/>
      <c r="AY196" s="225"/>
      <c r="AZ196" s="225"/>
      <c r="BA196" s="225"/>
      <c r="BB196" s="225"/>
      <c r="BC196" s="225"/>
      <c r="BD196" s="225"/>
      <c r="BE196" s="225"/>
      <c r="BF196" s="225"/>
      <c r="BG196" s="225"/>
      <c r="BH196" s="225"/>
      <c r="BI196" s="225"/>
      <c r="BJ196" s="225"/>
      <c r="BK196" s="225"/>
      <c r="BL196" s="225"/>
      <c r="BM196" s="225"/>
      <c r="BN196" s="225"/>
      <c r="BO196" s="225"/>
      <c r="BP196" s="225"/>
      <c r="BQ196" s="225"/>
      <c r="BR196" s="225"/>
      <c r="BS196" s="225"/>
      <c r="BT196" s="225"/>
      <c r="BU196" s="225"/>
      <c r="BV196" s="225"/>
      <c r="BW196" s="225"/>
      <c r="BX196" s="225"/>
      <c r="BY196" s="225"/>
      <c r="BZ196" s="225"/>
      <c r="CA196" s="225"/>
      <c r="CB196" s="225"/>
      <c r="CC196" s="225"/>
      <c r="CD196" s="225"/>
      <c r="CE196" s="225"/>
      <c r="CF196" s="225"/>
    </row>
    <row r="197" spans="1:84" ht="12" customHeight="1" x14ac:dyDescent="0.25">
      <c r="A197" s="225"/>
      <c r="B197" s="225"/>
      <c r="C197" s="225"/>
      <c r="D197" s="225"/>
      <c r="E197" s="226"/>
      <c r="F197" s="226"/>
      <c r="G197" s="228"/>
      <c r="H197" s="227"/>
      <c r="I197" s="227"/>
      <c r="J197" s="228"/>
      <c r="K197" s="228"/>
      <c r="L197" s="229"/>
      <c r="M197" s="225"/>
      <c r="N197" s="225"/>
      <c r="O197" s="225"/>
      <c r="P197" s="225"/>
      <c r="Q197" s="225"/>
      <c r="R197" s="225"/>
      <c r="S197" s="225"/>
      <c r="T197" s="225"/>
      <c r="U197" s="225"/>
      <c r="V197" s="225"/>
      <c r="W197" s="225"/>
      <c r="X197" s="225"/>
      <c r="Y197" s="225"/>
      <c r="Z197" s="225"/>
      <c r="AA197" s="225"/>
      <c r="AB197" s="225"/>
      <c r="AC197" s="225"/>
      <c r="AD197" s="225"/>
      <c r="AE197" s="225"/>
      <c r="AF197" s="225"/>
      <c r="AG197" s="225"/>
      <c r="AH197" s="225"/>
      <c r="AI197" s="225"/>
      <c r="AJ197" s="225"/>
      <c r="AK197" s="225"/>
      <c r="AL197" s="225"/>
      <c r="AM197" s="225"/>
      <c r="AN197" s="225"/>
      <c r="AO197" s="225"/>
      <c r="AP197" s="225"/>
      <c r="AQ197" s="225"/>
      <c r="AR197" s="225"/>
      <c r="AS197" s="225"/>
      <c r="AT197" s="225"/>
      <c r="AU197" s="225"/>
      <c r="AV197" s="225"/>
      <c r="AW197" s="225"/>
      <c r="AX197" s="225"/>
      <c r="AY197" s="225"/>
      <c r="AZ197" s="225"/>
      <c r="BA197" s="225"/>
      <c r="BB197" s="225"/>
      <c r="BC197" s="225"/>
      <c r="BD197" s="225"/>
      <c r="BE197" s="225"/>
      <c r="BF197" s="225"/>
      <c r="BG197" s="225"/>
      <c r="BH197" s="225"/>
      <c r="BI197" s="225"/>
      <c r="BJ197" s="225"/>
      <c r="BK197" s="225"/>
      <c r="BL197" s="225"/>
      <c r="BM197" s="225"/>
      <c r="BN197" s="225"/>
      <c r="BO197" s="225"/>
      <c r="BP197" s="225"/>
      <c r="BQ197" s="225"/>
      <c r="BR197" s="225"/>
      <c r="BS197" s="225"/>
      <c r="BT197" s="225"/>
      <c r="BU197" s="225"/>
      <c r="BV197" s="225"/>
      <c r="BW197" s="225"/>
      <c r="BX197" s="225"/>
      <c r="BY197" s="225"/>
      <c r="BZ197" s="225"/>
      <c r="CA197" s="225"/>
      <c r="CB197" s="225"/>
      <c r="CC197" s="225"/>
      <c r="CD197" s="225"/>
      <c r="CE197" s="225"/>
      <c r="CF197" s="225"/>
    </row>
    <row r="198" spans="1:84" ht="12" customHeight="1" x14ac:dyDescent="0.25">
      <c r="A198" s="225"/>
      <c r="B198" s="225"/>
      <c r="C198" s="225"/>
      <c r="D198" s="225"/>
      <c r="E198" s="226"/>
      <c r="F198" s="226"/>
      <c r="G198" s="228"/>
      <c r="H198" s="227"/>
      <c r="I198" s="227"/>
      <c r="J198" s="228"/>
      <c r="K198" s="228"/>
      <c r="L198" s="229"/>
      <c r="M198" s="225"/>
      <c r="N198" s="225"/>
      <c r="O198" s="225"/>
      <c r="P198" s="225"/>
      <c r="Q198" s="225"/>
      <c r="R198" s="225"/>
      <c r="S198" s="225"/>
      <c r="T198" s="225"/>
      <c r="U198" s="225"/>
      <c r="V198" s="225"/>
      <c r="W198" s="225"/>
      <c r="X198" s="225"/>
      <c r="Y198" s="225"/>
      <c r="Z198" s="225"/>
      <c r="AA198" s="225"/>
      <c r="AB198" s="225"/>
      <c r="AC198" s="225"/>
      <c r="AD198" s="225"/>
      <c r="AE198" s="225"/>
      <c r="AF198" s="225"/>
      <c r="AG198" s="225"/>
      <c r="AH198" s="225"/>
      <c r="AI198" s="225"/>
      <c r="AJ198" s="225"/>
      <c r="AK198" s="225"/>
      <c r="AL198" s="225"/>
      <c r="AM198" s="225"/>
      <c r="AN198" s="225"/>
      <c r="AO198" s="225"/>
      <c r="AP198" s="225"/>
      <c r="AQ198" s="225"/>
      <c r="AR198" s="225"/>
      <c r="AS198" s="225"/>
      <c r="AT198" s="225"/>
      <c r="AU198" s="225"/>
      <c r="AV198" s="225"/>
      <c r="AW198" s="225"/>
      <c r="AX198" s="225"/>
      <c r="AY198" s="225"/>
      <c r="AZ198" s="225"/>
      <c r="BA198" s="225"/>
      <c r="BB198" s="225"/>
      <c r="BC198" s="225"/>
      <c r="BD198" s="225"/>
      <c r="BE198" s="225"/>
      <c r="BF198" s="225"/>
      <c r="BG198" s="225"/>
      <c r="BH198" s="225"/>
      <c r="BI198" s="225"/>
      <c r="BJ198" s="225"/>
      <c r="BK198" s="225"/>
      <c r="BL198" s="225"/>
      <c r="BM198" s="225"/>
      <c r="BN198" s="225"/>
      <c r="BO198" s="225"/>
      <c r="BP198" s="225"/>
      <c r="BQ198" s="225"/>
      <c r="BR198" s="225"/>
      <c r="BS198" s="225"/>
      <c r="BT198" s="225"/>
      <c r="BU198" s="225"/>
      <c r="BV198" s="225"/>
      <c r="BW198" s="225"/>
      <c r="BX198" s="225"/>
      <c r="BY198" s="225"/>
      <c r="BZ198" s="225"/>
      <c r="CA198" s="225"/>
      <c r="CB198" s="225"/>
      <c r="CC198" s="225"/>
      <c r="CD198" s="225"/>
      <c r="CE198" s="225"/>
      <c r="CF198" s="225"/>
    </row>
    <row r="199" spans="1:84" ht="12" customHeight="1" x14ac:dyDescent="0.25">
      <c r="A199" s="225"/>
      <c r="B199" s="225"/>
      <c r="C199" s="225"/>
      <c r="D199" s="225"/>
      <c r="E199" s="226"/>
      <c r="F199" s="226"/>
      <c r="G199" s="228"/>
      <c r="H199" s="227"/>
      <c r="I199" s="227"/>
      <c r="J199" s="228"/>
      <c r="K199" s="228"/>
      <c r="L199" s="229"/>
      <c r="M199" s="225"/>
      <c r="N199" s="225"/>
      <c r="O199" s="225"/>
      <c r="P199" s="225"/>
      <c r="Q199" s="225"/>
      <c r="R199" s="225"/>
      <c r="S199" s="225"/>
      <c r="T199" s="225"/>
      <c r="U199" s="225"/>
      <c r="V199" s="225"/>
      <c r="W199" s="225"/>
      <c r="X199" s="225"/>
      <c r="Y199" s="225"/>
      <c r="Z199" s="225"/>
      <c r="AA199" s="225"/>
      <c r="AB199" s="225"/>
      <c r="AC199" s="225"/>
      <c r="AD199" s="225"/>
      <c r="AE199" s="225"/>
      <c r="AF199" s="225"/>
      <c r="AG199" s="225"/>
      <c r="AH199" s="225"/>
      <c r="AI199" s="225"/>
      <c r="AJ199" s="225"/>
      <c r="AK199" s="225"/>
      <c r="AL199" s="225"/>
      <c r="AM199" s="225"/>
      <c r="AN199" s="225"/>
      <c r="AO199" s="225"/>
      <c r="AP199" s="225"/>
      <c r="AQ199" s="225"/>
      <c r="AR199" s="225"/>
      <c r="AS199" s="225"/>
      <c r="AT199" s="225"/>
      <c r="AU199" s="225"/>
      <c r="AV199" s="225"/>
      <c r="AW199" s="225"/>
      <c r="AX199" s="225"/>
      <c r="AY199" s="225"/>
      <c r="AZ199" s="225"/>
      <c r="BA199" s="225"/>
      <c r="BB199" s="225"/>
      <c r="BC199" s="225"/>
      <c r="BD199" s="225"/>
      <c r="BE199" s="225"/>
      <c r="BF199" s="225"/>
      <c r="BG199" s="225"/>
      <c r="BH199" s="225"/>
      <c r="BI199" s="225"/>
      <c r="BJ199" s="225"/>
      <c r="BK199" s="225"/>
      <c r="BL199" s="225"/>
      <c r="BM199" s="225"/>
      <c r="BN199" s="225"/>
      <c r="BO199" s="225"/>
      <c r="BP199" s="225"/>
      <c r="BQ199" s="225"/>
      <c r="BR199" s="225"/>
      <c r="BS199" s="225"/>
      <c r="BT199" s="225"/>
      <c r="BU199" s="225"/>
      <c r="BV199" s="225"/>
      <c r="BW199" s="225"/>
      <c r="BX199" s="225"/>
      <c r="BY199" s="225"/>
      <c r="BZ199" s="225"/>
      <c r="CA199" s="225"/>
      <c r="CB199" s="225"/>
      <c r="CC199" s="225"/>
      <c r="CD199" s="225"/>
      <c r="CE199" s="225"/>
      <c r="CF199" s="225"/>
    </row>
    <row r="200" spans="1:84" ht="12" customHeight="1" x14ac:dyDescent="0.25">
      <c r="A200" s="225"/>
      <c r="B200" s="225"/>
      <c r="C200" s="225"/>
      <c r="D200" s="225"/>
      <c r="E200" s="226"/>
      <c r="F200" s="226"/>
      <c r="G200" s="228"/>
      <c r="H200" s="227"/>
      <c r="I200" s="227"/>
      <c r="J200" s="228"/>
      <c r="K200" s="228"/>
      <c r="L200" s="229"/>
      <c r="M200" s="225"/>
      <c r="N200" s="225"/>
      <c r="O200" s="225"/>
      <c r="P200" s="225"/>
      <c r="Q200" s="225"/>
      <c r="R200" s="225"/>
      <c r="S200" s="225"/>
      <c r="T200" s="225"/>
      <c r="U200" s="225"/>
      <c r="V200" s="225"/>
      <c r="W200" s="225"/>
      <c r="X200" s="225"/>
      <c r="Y200" s="225"/>
      <c r="Z200" s="225"/>
      <c r="AA200" s="225"/>
      <c r="AB200" s="225"/>
      <c r="AC200" s="225"/>
      <c r="AD200" s="225"/>
      <c r="AE200" s="225"/>
      <c r="AF200" s="225"/>
      <c r="AG200" s="225"/>
      <c r="AH200" s="225"/>
      <c r="AI200" s="225"/>
      <c r="AJ200" s="225"/>
      <c r="AK200" s="225"/>
      <c r="AL200" s="225"/>
      <c r="AM200" s="225"/>
      <c r="AN200" s="225"/>
      <c r="AO200" s="225"/>
      <c r="AP200" s="225"/>
      <c r="AQ200" s="225"/>
      <c r="AR200" s="225"/>
      <c r="AS200" s="225"/>
      <c r="AT200" s="225"/>
      <c r="AU200" s="225"/>
      <c r="AV200" s="225"/>
      <c r="AW200" s="225"/>
      <c r="AX200" s="225"/>
      <c r="AY200" s="225"/>
      <c r="AZ200" s="225"/>
      <c r="BA200" s="225"/>
      <c r="BB200" s="225"/>
      <c r="BC200" s="225"/>
      <c r="BD200" s="225"/>
      <c r="BE200" s="225"/>
      <c r="BF200" s="225"/>
      <c r="BG200" s="225"/>
      <c r="BH200" s="225"/>
      <c r="BI200" s="225"/>
      <c r="BJ200" s="225"/>
      <c r="BK200" s="225"/>
      <c r="BL200" s="225"/>
      <c r="BM200" s="225"/>
      <c r="BN200" s="225"/>
      <c r="BO200" s="225"/>
      <c r="BP200" s="225"/>
      <c r="BQ200" s="225"/>
      <c r="BR200" s="225"/>
      <c r="BS200" s="225"/>
      <c r="BT200" s="225"/>
      <c r="BU200" s="225"/>
      <c r="BV200" s="225"/>
      <c r="BW200" s="225"/>
      <c r="BX200" s="225"/>
      <c r="BY200" s="225"/>
      <c r="BZ200" s="225"/>
      <c r="CA200" s="225"/>
      <c r="CB200" s="225"/>
      <c r="CC200" s="225"/>
      <c r="CD200" s="225"/>
      <c r="CE200" s="225"/>
      <c r="CF200" s="225"/>
    </row>
    <row r="201" spans="1:84" ht="12" customHeight="1" x14ac:dyDescent="0.25">
      <c r="A201" s="225"/>
      <c r="B201" s="225"/>
      <c r="C201" s="225"/>
      <c r="D201" s="225"/>
      <c r="E201" s="226"/>
      <c r="F201" s="226"/>
      <c r="G201" s="228"/>
      <c r="H201" s="227"/>
      <c r="I201" s="227"/>
      <c r="J201" s="228"/>
      <c r="K201" s="228"/>
      <c r="L201" s="229"/>
      <c r="M201" s="225"/>
      <c r="N201" s="225"/>
      <c r="O201" s="225"/>
      <c r="P201" s="225"/>
      <c r="Q201" s="225"/>
      <c r="R201" s="225"/>
      <c r="S201" s="225"/>
      <c r="T201" s="225"/>
      <c r="U201" s="225"/>
      <c r="V201" s="225"/>
      <c r="W201" s="225"/>
      <c r="X201" s="225"/>
      <c r="Y201" s="225"/>
      <c r="Z201" s="225"/>
      <c r="AA201" s="225"/>
      <c r="AB201" s="225"/>
      <c r="AC201" s="225"/>
      <c r="AD201" s="225"/>
      <c r="AE201" s="225"/>
      <c r="AF201" s="225"/>
      <c r="AG201" s="225"/>
      <c r="AH201" s="225"/>
      <c r="AI201" s="225"/>
      <c r="AJ201" s="225"/>
      <c r="AK201" s="225"/>
      <c r="AL201" s="225"/>
      <c r="AM201" s="225"/>
      <c r="AN201" s="225"/>
      <c r="AO201" s="225"/>
      <c r="AP201" s="225"/>
      <c r="AQ201" s="225"/>
      <c r="AR201" s="225"/>
      <c r="AS201" s="225"/>
      <c r="AT201" s="225"/>
      <c r="AU201" s="225"/>
      <c r="AV201" s="225"/>
      <c r="AW201" s="225"/>
      <c r="AX201" s="225"/>
      <c r="AY201" s="225"/>
      <c r="AZ201" s="225"/>
      <c r="BA201" s="225"/>
      <c r="BB201" s="225"/>
      <c r="BC201" s="225"/>
      <c r="BD201" s="225"/>
      <c r="BE201" s="225"/>
      <c r="BF201" s="225"/>
      <c r="BG201" s="225"/>
      <c r="BH201" s="225"/>
      <c r="BI201" s="225"/>
      <c r="BJ201" s="225"/>
      <c r="BK201" s="225"/>
      <c r="BL201" s="225"/>
      <c r="BM201" s="225"/>
      <c r="BN201" s="225"/>
      <c r="BO201" s="225"/>
      <c r="BP201" s="225"/>
      <c r="BQ201" s="225"/>
      <c r="BR201" s="225"/>
      <c r="BS201" s="225"/>
      <c r="BT201" s="225"/>
      <c r="BU201" s="225"/>
      <c r="BV201" s="225"/>
      <c r="BW201" s="225"/>
      <c r="BX201" s="225"/>
      <c r="BY201" s="225"/>
      <c r="BZ201" s="225"/>
      <c r="CA201" s="225"/>
      <c r="CB201" s="225"/>
      <c r="CC201" s="225"/>
      <c r="CD201" s="225"/>
      <c r="CE201" s="225"/>
      <c r="CF201" s="225"/>
    </row>
    <row r="202" spans="1:84" ht="12" customHeight="1" x14ac:dyDescent="0.25">
      <c r="A202" s="225"/>
      <c r="B202" s="225"/>
      <c r="C202" s="225"/>
      <c r="D202" s="225"/>
      <c r="E202" s="226"/>
      <c r="F202" s="226"/>
      <c r="G202" s="228"/>
      <c r="H202" s="227"/>
      <c r="I202" s="227"/>
      <c r="J202" s="228"/>
      <c r="K202" s="228"/>
      <c r="L202" s="229"/>
      <c r="M202" s="225"/>
      <c r="N202" s="225"/>
      <c r="O202" s="225"/>
      <c r="P202" s="225"/>
      <c r="Q202" s="225"/>
      <c r="R202" s="225"/>
      <c r="S202" s="225"/>
      <c r="T202" s="225"/>
      <c r="U202" s="225"/>
      <c r="V202" s="225"/>
      <c r="W202" s="225"/>
      <c r="X202" s="225"/>
      <c r="Y202" s="225"/>
      <c r="Z202" s="225"/>
      <c r="AA202" s="225"/>
      <c r="AB202" s="225"/>
      <c r="AC202" s="225"/>
      <c r="AD202" s="225"/>
      <c r="AE202" s="225"/>
      <c r="AF202" s="225"/>
      <c r="AG202" s="225"/>
      <c r="AH202" s="225"/>
      <c r="AI202" s="225"/>
      <c r="AJ202" s="225"/>
      <c r="AK202" s="225"/>
      <c r="AL202" s="225"/>
      <c r="AM202" s="225"/>
      <c r="AN202" s="225"/>
      <c r="AO202" s="225"/>
      <c r="AP202" s="225"/>
      <c r="AQ202" s="225"/>
      <c r="AR202" s="225"/>
      <c r="AS202" s="225"/>
      <c r="AT202" s="225"/>
      <c r="AU202" s="225"/>
      <c r="AV202" s="225"/>
      <c r="AW202" s="225"/>
      <c r="AX202" s="225"/>
      <c r="AY202" s="225"/>
      <c r="AZ202" s="225"/>
      <c r="BA202" s="225"/>
      <c r="BB202" s="225"/>
      <c r="BC202" s="225"/>
      <c r="BD202" s="225"/>
      <c r="BE202" s="225"/>
      <c r="BF202" s="225"/>
      <c r="BG202" s="225"/>
      <c r="BH202" s="225"/>
      <c r="BI202" s="225"/>
      <c r="BJ202" s="225"/>
      <c r="BK202" s="225"/>
      <c r="BL202" s="225"/>
      <c r="BM202" s="225"/>
      <c r="BN202" s="225"/>
      <c r="BO202" s="225"/>
      <c r="BP202" s="225"/>
      <c r="BQ202" s="225"/>
      <c r="BR202" s="225"/>
      <c r="BS202" s="225"/>
      <c r="BT202" s="225"/>
      <c r="BU202" s="225"/>
      <c r="BV202" s="225"/>
      <c r="BW202" s="225"/>
      <c r="BX202" s="225"/>
      <c r="BY202" s="225"/>
      <c r="BZ202" s="225"/>
      <c r="CA202" s="225"/>
      <c r="CB202" s="225"/>
      <c r="CC202" s="225"/>
      <c r="CD202" s="225"/>
      <c r="CE202" s="225"/>
      <c r="CF202" s="225"/>
    </row>
    <row r="203" spans="1:84" ht="12" customHeight="1" x14ac:dyDescent="0.25">
      <c r="A203" s="225"/>
      <c r="B203" s="225"/>
      <c r="C203" s="225"/>
      <c r="D203" s="225"/>
      <c r="E203" s="226"/>
      <c r="F203" s="226"/>
      <c r="G203" s="228"/>
      <c r="H203" s="227"/>
      <c r="I203" s="227"/>
      <c r="J203" s="228"/>
      <c r="K203" s="228"/>
      <c r="L203" s="229"/>
      <c r="M203" s="225"/>
      <c r="N203" s="225"/>
      <c r="O203" s="225"/>
      <c r="P203" s="225"/>
      <c r="Q203" s="225"/>
      <c r="R203" s="225"/>
      <c r="S203" s="225"/>
      <c r="T203" s="225"/>
      <c r="U203" s="225"/>
      <c r="V203" s="225"/>
      <c r="W203" s="225"/>
      <c r="X203" s="225"/>
      <c r="Y203" s="225"/>
      <c r="Z203" s="225"/>
      <c r="AA203" s="225"/>
      <c r="AB203" s="225"/>
      <c r="AC203" s="225"/>
      <c r="AD203" s="225"/>
      <c r="AE203" s="225"/>
      <c r="AF203" s="225"/>
      <c r="AG203" s="225"/>
      <c r="AH203" s="225"/>
      <c r="AI203" s="225"/>
      <c r="AJ203" s="225"/>
      <c r="AK203" s="225"/>
      <c r="AL203" s="225"/>
      <c r="AM203" s="225"/>
      <c r="AN203" s="225"/>
      <c r="AO203" s="225"/>
      <c r="AP203" s="225"/>
      <c r="AQ203" s="225"/>
      <c r="AR203" s="225"/>
      <c r="AS203" s="225"/>
      <c r="AT203" s="225"/>
      <c r="AU203" s="225"/>
      <c r="AV203" s="225"/>
      <c r="AW203" s="225"/>
      <c r="AX203" s="225"/>
      <c r="AY203" s="225"/>
      <c r="AZ203" s="225"/>
      <c r="BA203" s="225"/>
      <c r="BB203" s="225"/>
      <c r="BC203" s="225"/>
      <c r="BD203" s="225"/>
      <c r="BE203" s="225"/>
      <c r="BF203" s="225"/>
      <c r="BG203" s="225"/>
      <c r="BH203" s="225"/>
      <c r="BI203" s="225"/>
      <c r="BJ203" s="225"/>
      <c r="BK203" s="225"/>
      <c r="BL203" s="225"/>
      <c r="BM203" s="225"/>
      <c r="BN203" s="225"/>
      <c r="BO203" s="225"/>
      <c r="BP203" s="225"/>
      <c r="BQ203" s="225"/>
      <c r="BR203" s="225"/>
      <c r="BS203" s="225"/>
      <c r="BT203" s="225"/>
      <c r="BU203" s="225"/>
      <c r="BV203" s="225"/>
      <c r="BW203" s="225"/>
      <c r="BX203" s="225"/>
      <c r="BY203" s="225"/>
      <c r="BZ203" s="225"/>
      <c r="CA203" s="225"/>
      <c r="CB203" s="225"/>
      <c r="CC203" s="225"/>
      <c r="CD203" s="225"/>
      <c r="CE203" s="225"/>
      <c r="CF203" s="225"/>
    </row>
    <row r="204" spans="1:84" ht="12" customHeight="1" x14ac:dyDescent="0.25">
      <c r="A204" s="225"/>
      <c r="B204" s="225"/>
      <c r="C204" s="225"/>
      <c r="D204" s="225"/>
      <c r="E204" s="226"/>
      <c r="F204" s="226"/>
      <c r="G204" s="228"/>
      <c r="H204" s="227"/>
      <c r="I204" s="227"/>
      <c r="J204" s="228"/>
      <c r="K204" s="228"/>
      <c r="L204" s="229"/>
      <c r="M204" s="225"/>
      <c r="N204" s="225"/>
      <c r="O204" s="225"/>
      <c r="P204" s="225"/>
      <c r="Q204" s="225"/>
      <c r="R204" s="225"/>
      <c r="S204" s="225"/>
      <c r="T204" s="225"/>
      <c r="U204" s="225"/>
      <c r="V204" s="225"/>
      <c r="W204" s="225"/>
      <c r="X204" s="225"/>
      <c r="Y204" s="225"/>
      <c r="Z204" s="225"/>
      <c r="AA204" s="225"/>
      <c r="AB204" s="225"/>
      <c r="AC204" s="225"/>
      <c r="AD204" s="225"/>
      <c r="AE204" s="225"/>
      <c r="AF204" s="225"/>
      <c r="AG204" s="225"/>
      <c r="AH204" s="225"/>
      <c r="AI204" s="225"/>
      <c r="AJ204" s="225"/>
      <c r="AK204" s="225"/>
      <c r="AL204" s="225"/>
      <c r="AM204" s="225"/>
      <c r="AN204" s="225"/>
      <c r="AO204" s="225"/>
      <c r="AP204" s="225"/>
      <c r="AQ204" s="225"/>
      <c r="AR204" s="225"/>
      <c r="AS204" s="225"/>
      <c r="AT204" s="225"/>
      <c r="AU204" s="225"/>
      <c r="AV204" s="225"/>
      <c r="AW204" s="225"/>
      <c r="AX204" s="225"/>
      <c r="AY204" s="225"/>
      <c r="AZ204" s="225"/>
      <c r="BA204" s="225"/>
      <c r="BB204" s="225"/>
      <c r="BC204" s="225"/>
      <c r="BD204" s="225"/>
      <c r="BE204" s="225"/>
      <c r="BF204" s="225"/>
      <c r="BG204" s="225"/>
      <c r="BH204" s="225"/>
      <c r="BI204" s="225"/>
      <c r="BJ204" s="225"/>
      <c r="BK204" s="225"/>
      <c r="BL204" s="225"/>
      <c r="BM204" s="225"/>
      <c r="BN204" s="225"/>
      <c r="BO204" s="225"/>
      <c r="BP204" s="225"/>
      <c r="BQ204" s="225"/>
      <c r="BR204" s="225"/>
      <c r="BS204" s="225"/>
      <c r="BT204" s="225"/>
      <c r="BU204" s="225"/>
      <c r="BV204" s="225"/>
      <c r="BW204" s="225"/>
      <c r="BX204" s="225"/>
      <c r="BY204" s="225"/>
      <c r="BZ204" s="225"/>
      <c r="CA204" s="225"/>
      <c r="CB204" s="225"/>
      <c r="CC204" s="225"/>
      <c r="CD204" s="225"/>
      <c r="CE204" s="225"/>
      <c r="CF204" s="225"/>
    </row>
    <row r="205" spans="1:84" ht="12" customHeight="1" x14ac:dyDescent="0.25">
      <c r="A205" s="225"/>
      <c r="B205" s="225"/>
      <c r="C205" s="225"/>
      <c r="D205" s="225"/>
      <c r="E205" s="226"/>
      <c r="F205" s="226"/>
      <c r="G205" s="228"/>
      <c r="H205" s="227"/>
      <c r="I205" s="227"/>
      <c r="J205" s="228"/>
      <c r="K205" s="228"/>
      <c r="L205" s="229"/>
      <c r="M205" s="225"/>
      <c r="N205" s="225"/>
      <c r="O205" s="225"/>
      <c r="P205" s="225"/>
      <c r="Q205" s="225"/>
      <c r="R205" s="225"/>
      <c r="S205" s="225"/>
      <c r="T205" s="225"/>
      <c r="U205" s="225"/>
      <c r="V205" s="225"/>
      <c r="W205" s="225"/>
      <c r="X205" s="225"/>
      <c r="Y205" s="225"/>
      <c r="Z205" s="225"/>
      <c r="AA205" s="225"/>
      <c r="AB205" s="225"/>
      <c r="AC205" s="225"/>
      <c r="AD205" s="225"/>
      <c r="AE205" s="225"/>
      <c r="AF205" s="225"/>
      <c r="AG205" s="225"/>
      <c r="AH205" s="225"/>
      <c r="AI205" s="225"/>
      <c r="AJ205" s="225"/>
      <c r="AK205" s="225"/>
      <c r="AL205" s="225"/>
      <c r="AM205" s="225"/>
      <c r="AN205" s="225"/>
      <c r="AO205" s="225"/>
      <c r="AP205" s="225"/>
      <c r="AQ205" s="225"/>
      <c r="AR205" s="225"/>
      <c r="AS205" s="225"/>
      <c r="AT205" s="225"/>
      <c r="AU205" s="225"/>
      <c r="AV205" s="225"/>
      <c r="AW205" s="225"/>
      <c r="AX205" s="225"/>
      <c r="AY205" s="225"/>
      <c r="AZ205" s="225"/>
      <c r="BA205" s="225"/>
      <c r="BB205" s="225"/>
      <c r="BC205" s="225"/>
      <c r="BD205" s="225"/>
      <c r="BE205" s="225"/>
      <c r="BF205" s="225"/>
      <c r="BG205" s="225"/>
      <c r="BH205" s="225"/>
      <c r="BI205" s="225"/>
      <c r="BJ205" s="225"/>
      <c r="BK205" s="225"/>
      <c r="BL205" s="225"/>
      <c r="BM205" s="225"/>
      <c r="BN205" s="225"/>
      <c r="BO205" s="225"/>
      <c r="BP205" s="225"/>
      <c r="BQ205" s="225"/>
      <c r="BR205" s="225"/>
      <c r="BS205" s="225"/>
      <c r="BT205" s="225"/>
      <c r="BU205" s="225"/>
      <c r="BV205" s="225"/>
      <c r="BW205" s="225"/>
      <c r="BX205" s="225"/>
      <c r="BY205" s="225"/>
      <c r="BZ205" s="225"/>
      <c r="CA205" s="225"/>
      <c r="CB205" s="225"/>
      <c r="CC205" s="225"/>
      <c r="CD205" s="225"/>
      <c r="CE205" s="225"/>
      <c r="CF205" s="225"/>
    </row>
    <row r="206" spans="1:84" ht="12" customHeight="1" x14ac:dyDescent="0.25">
      <c r="A206" s="225"/>
      <c r="B206" s="225"/>
      <c r="C206" s="225"/>
      <c r="D206" s="225"/>
      <c r="E206" s="226"/>
      <c r="F206" s="226"/>
      <c r="G206" s="228"/>
      <c r="H206" s="227"/>
      <c r="I206" s="227"/>
      <c r="J206" s="228"/>
      <c r="K206" s="228"/>
      <c r="L206" s="229"/>
      <c r="M206" s="225"/>
      <c r="N206" s="225"/>
      <c r="O206" s="225"/>
      <c r="P206" s="225"/>
      <c r="Q206" s="225"/>
      <c r="R206" s="225"/>
      <c r="S206" s="225"/>
      <c r="T206" s="225"/>
      <c r="U206" s="225"/>
      <c r="V206" s="225"/>
      <c r="W206" s="225"/>
      <c r="X206" s="225"/>
      <c r="Y206" s="225"/>
      <c r="Z206" s="225"/>
      <c r="AA206" s="225"/>
      <c r="AB206" s="225"/>
      <c r="AC206" s="225"/>
      <c r="AD206" s="225"/>
      <c r="AE206" s="225"/>
      <c r="AF206" s="225"/>
      <c r="AG206" s="225"/>
      <c r="AH206" s="225"/>
      <c r="AI206" s="225"/>
      <c r="AJ206" s="225"/>
      <c r="AK206" s="225"/>
      <c r="AL206" s="225"/>
      <c r="AM206" s="225"/>
      <c r="AN206" s="225"/>
      <c r="AO206" s="225"/>
      <c r="AP206" s="225"/>
      <c r="AQ206" s="225"/>
      <c r="AR206" s="225"/>
      <c r="AS206" s="225"/>
      <c r="AT206" s="225"/>
      <c r="AU206" s="225"/>
      <c r="AV206" s="225"/>
      <c r="AW206" s="225"/>
      <c r="AX206" s="225"/>
      <c r="AY206" s="225"/>
      <c r="AZ206" s="225"/>
      <c r="BA206" s="225"/>
      <c r="BB206" s="225"/>
      <c r="BC206" s="225"/>
      <c r="BD206" s="225"/>
      <c r="BE206" s="225"/>
      <c r="BF206" s="225"/>
      <c r="BG206" s="225"/>
      <c r="BH206" s="225"/>
      <c r="BI206" s="225"/>
      <c r="BJ206" s="225"/>
      <c r="BK206" s="225"/>
      <c r="BL206" s="225"/>
      <c r="BM206" s="225"/>
      <c r="BN206" s="225"/>
      <c r="BO206" s="225"/>
      <c r="BP206" s="225"/>
      <c r="BQ206" s="225"/>
      <c r="BR206" s="225"/>
      <c r="BS206" s="225"/>
      <c r="BT206" s="225"/>
      <c r="BU206" s="225"/>
      <c r="BV206" s="225"/>
      <c r="BW206" s="225"/>
      <c r="BX206" s="225"/>
      <c r="BY206" s="225"/>
      <c r="BZ206" s="225"/>
      <c r="CA206" s="225"/>
      <c r="CB206" s="225"/>
      <c r="CC206" s="225"/>
      <c r="CD206" s="225"/>
      <c r="CE206" s="225"/>
      <c r="CF206" s="225"/>
    </row>
    <row r="207" spans="1:84" ht="12" customHeight="1" x14ac:dyDescent="0.25">
      <c r="A207" s="225"/>
      <c r="B207" s="225"/>
      <c r="C207" s="225"/>
      <c r="D207" s="225"/>
      <c r="E207" s="226"/>
      <c r="F207" s="226"/>
      <c r="G207" s="228"/>
      <c r="H207" s="227"/>
      <c r="I207" s="227"/>
      <c r="J207" s="228"/>
      <c r="K207" s="228"/>
      <c r="L207" s="229"/>
      <c r="M207" s="225"/>
      <c r="N207" s="225"/>
      <c r="O207" s="225"/>
      <c r="P207" s="225"/>
      <c r="Q207" s="225"/>
      <c r="R207" s="225"/>
      <c r="S207" s="225"/>
      <c r="T207" s="225"/>
      <c r="U207" s="225"/>
      <c r="V207" s="225"/>
      <c r="W207" s="225"/>
      <c r="X207" s="225"/>
      <c r="Y207" s="225"/>
      <c r="Z207" s="225"/>
      <c r="AA207" s="225"/>
      <c r="AB207" s="225"/>
      <c r="AC207" s="225"/>
      <c r="AD207" s="225"/>
      <c r="AE207" s="225"/>
      <c r="AF207" s="225"/>
      <c r="AG207" s="225"/>
      <c r="AH207" s="225"/>
      <c r="AI207" s="225"/>
      <c r="AJ207" s="225"/>
      <c r="AK207" s="225"/>
      <c r="AL207" s="225"/>
      <c r="AM207" s="225"/>
      <c r="AN207" s="225"/>
      <c r="AO207" s="225"/>
      <c r="AP207" s="225"/>
      <c r="AQ207" s="225"/>
      <c r="AR207" s="225"/>
      <c r="AS207" s="225"/>
      <c r="AT207" s="225"/>
      <c r="AU207" s="225"/>
      <c r="AV207" s="225"/>
      <c r="AW207" s="225"/>
      <c r="AX207" s="225"/>
      <c r="AY207" s="225"/>
      <c r="AZ207" s="225"/>
      <c r="BA207" s="225"/>
      <c r="BB207" s="225"/>
      <c r="BC207" s="225"/>
      <c r="BD207" s="225"/>
      <c r="BE207" s="225"/>
      <c r="BF207" s="225"/>
      <c r="BG207" s="225"/>
      <c r="BH207" s="225"/>
      <c r="BI207" s="225"/>
      <c r="BJ207" s="225"/>
      <c r="BK207" s="225"/>
      <c r="BL207" s="225"/>
      <c r="BM207" s="225"/>
      <c r="BN207" s="225"/>
      <c r="BO207" s="225"/>
      <c r="BP207" s="225"/>
      <c r="BQ207" s="225"/>
      <c r="BR207" s="225"/>
      <c r="BS207" s="225"/>
      <c r="BT207" s="225"/>
      <c r="BU207" s="225"/>
      <c r="BV207" s="225"/>
      <c r="BW207" s="225"/>
      <c r="BX207" s="225"/>
      <c r="BY207" s="225"/>
      <c r="BZ207" s="225"/>
      <c r="CA207" s="225"/>
      <c r="CB207" s="225"/>
      <c r="CC207" s="225"/>
      <c r="CD207" s="225"/>
      <c r="CE207" s="225"/>
      <c r="CF207" s="225"/>
    </row>
    <row r="208" spans="1:84" ht="12" customHeight="1" x14ac:dyDescent="0.25">
      <c r="A208" s="225"/>
      <c r="B208" s="225"/>
      <c r="C208" s="225"/>
      <c r="D208" s="225"/>
      <c r="E208" s="226"/>
      <c r="F208" s="226"/>
      <c r="G208" s="228"/>
      <c r="H208" s="227"/>
      <c r="I208" s="227"/>
      <c r="J208" s="228"/>
      <c r="K208" s="228"/>
      <c r="L208" s="229"/>
      <c r="M208" s="225"/>
      <c r="N208" s="225"/>
      <c r="O208" s="225"/>
      <c r="P208" s="225"/>
      <c r="Q208" s="225"/>
      <c r="R208" s="225"/>
      <c r="S208" s="225"/>
      <c r="T208" s="225"/>
      <c r="U208" s="225"/>
      <c r="V208" s="225"/>
      <c r="W208" s="225"/>
      <c r="X208" s="225"/>
      <c r="Y208" s="225"/>
      <c r="Z208" s="225"/>
      <c r="AA208" s="225"/>
      <c r="AB208" s="225"/>
      <c r="AC208" s="225"/>
      <c r="AD208" s="225"/>
      <c r="AE208" s="225"/>
      <c r="AF208" s="225"/>
      <c r="AG208" s="225"/>
      <c r="AH208" s="225"/>
      <c r="AI208" s="225"/>
      <c r="AJ208" s="225"/>
      <c r="AK208" s="225"/>
      <c r="AL208" s="225"/>
      <c r="AM208" s="225"/>
      <c r="AN208" s="225"/>
      <c r="AO208" s="225"/>
      <c r="AP208" s="225"/>
      <c r="AQ208" s="225"/>
      <c r="AR208" s="225"/>
      <c r="AS208" s="225"/>
      <c r="AT208" s="225"/>
      <c r="AU208" s="225"/>
      <c r="AV208" s="225"/>
      <c r="AW208" s="225"/>
      <c r="AX208" s="225"/>
      <c r="AY208" s="225"/>
      <c r="AZ208" s="225"/>
      <c r="BA208" s="225"/>
      <c r="BB208" s="225"/>
      <c r="BC208" s="225"/>
      <c r="BD208" s="225"/>
      <c r="BE208" s="225"/>
      <c r="BF208" s="225"/>
      <c r="BG208" s="225"/>
      <c r="BH208" s="225"/>
      <c r="BI208" s="225"/>
      <c r="BJ208" s="225"/>
      <c r="BK208" s="225"/>
      <c r="BL208" s="225"/>
      <c r="BM208" s="225"/>
      <c r="BN208" s="225"/>
      <c r="BO208" s="225"/>
      <c r="BP208" s="225"/>
      <c r="BQ208" s="225"/>
      <c r="BR208" s="225"/>
      <c r="BS208" s="225"/>
      <c r="BT208" s="225"/>
      <c r="BU208" s="225"/>
      <c r="BV208" s="225"/>
      <c r="BW208" s="225"/>
      <c r="BX208" s="225"/>
      <c r="BY208" s="225"/>
      <c r="BZ208" s="225"/>
      <c r="CA208" s="225"/>
      <c r="CB208" s="225"/>
      <c r="CC208" s="225"/>
      <c r="CD208" s="225"/>
      <c r="CE208" s="225"/>
      <c r="CF208" s="225"/>
    </row>
    <row r="209" spans="1:84" ht="12" customHeight="1" x14ac:dyDescent="0.25">
      <c r="A209" s="225"/>
      <c r="B209" s="225"/>
      <c r="C209" s="225"/>
      <c r="D209" s="225"/>
      <c r="E209" s="226"/>
      <c r="F209" s="226"/>
      <c r="G209" s="228"/>
      <c r="H209" s="227"/>
      <c r="I209" s="227"/>
      <c r="J209" s="228"/>
      <c r="K209" s="228"/>
      <c r="L209" s="229"/>
      <c r="M209" s="225"/>
      <c r="N209" s="225"/>
      <c r="O209" s="225"/>
      <c r="P209" s="225"/>
      <c r="Q209" s="225"/>
      <c r="R209" s="225"/>
      <c r="S209" s="225"/>
      <c r="T209" s="225"/>
      <c r="U209" s="225"/>
      <c r="V209" s="225"/>
      <c r="W209" s="225"/>
      <c r="X209" s="225"/>
      <c r="Y209" s="225"/>
      <c r="Z209" s="225"/>
      <c r="AA209" s="225"/>
      <c r="AB209" s="225"/>
      <c r="AC209" s="225"/>
      <c r="AD209" s="225"/>
      <c r="AE209" s="225"/>
      <c r="AF209" s="225"/>
      <c r="AG209" s="225"/>
      <c r="AH209" s="225"/>
      <c r="AI209" s="225"/>
      <c r="AJ209" s="225"/>
      <c r="AK209" s="225"/>
      <c r="AL209" s="225"/>
      <c r="AM209" s="225"/>
      <c r="AN209" s="225"/>
      <c r="AO209" s="225"/>
      <c r="AP209" s="225"/>
      <c r="AQ209" s="225"/>
      <c r="AR209" s="225"/>
      <c r="AS209" s="225"/>
      <c r="AT209" s="225"/>
      <c r="AU209" s="225"/>
      <c r="AV209" s="225"/>
      <c r="AW209" s="225"/>
      <c r="AX209" s="225"/>
      <c r="AY209" s="225"/>
      <c r="AZ209" s="225"/>
      <c r="BA209" s="225"/>
      <c r="BB209" s="225"/>
      <c r="BC209" s="225"/>
      <c r="BD209" s="225"/>
      <c r="BE209" s="225"/>
      <c r="BF209" s="225"/>
      <c r="BG209" s="225"/>
      <c r="BH209" s="225"/>
      <c r="BI209" s="225"/>
      <c r="BJ209" s="225"/>
      <c r="BK209" s="225"/>
      <c r="BL209" s="225"/>
      <c r="BM209" s="225"/>
      <c r="BN209" s="225"/>
      <c r="BO209" s="225"/>
      <c r="BP209" s="225"/>
      <c r="BQ209" s="225"/>
      <c r="BR209" s="225"/>
      <c r="BS209" s="225"/>
      <c r="BT209" s="225"/>
      <c r="BU209" s="225"/>
      <c r="BV209" s="225"/>
      <c r="BW209" s="225"/>
      <c r="BX209" s="225"/>
      <c r="BY209" s="225"/>
      <c r="BZ209" s="225"/>
      <c r="CA209" s="225"/>
      <c r="CB209" s="225"/>
      <c r="CC209" s="225"/>
      <c r="CD209" s="225"/>
      <c r="CE209" s="225"/>
      <c r="CF209" s="225"/>
    </row>
    <row r="210" spans="1:84" ht="12" customHeight="1" x14ac:dyDescent="0.25">
      <c r="A210" s="225"/>
      <c r="B210" s="225"/>
      <c r="C210" s="225"/>
      <c r="D210" s="225"/>
      <c r="E210" s="226"/>
      <c r="F210" s="226"/>
      <c r="G210" s="228"/>
      <c r="H210" s="227"/>
      <c r="I210" s="227"/>
      <c r="J210" s="228"/>
      <c r="K210" s="228"/>
      <c r="L210" s="229"/>
      <c r="M210" s="225"/>
      <c r="N210" s="225"/>
      <c r="O210" s="225"/>
      <c r="P210" s="225"/>
      <c r="Q210" s="225"/>
      <c r="R210" s="225"/>
      <c r="S210" s="225"/>
      <c r="T210" s="225"/>
      <c r="U210" s="225"/>
      <c r="V210" s="225"/>
      <c r="W210" s="225"/>
      <c r="X210" s="225"/>
      <c r="Y210" s="225"/>
      <c r="Z210" s="225"/>
      <c r="AA210" s="225"/>
      <c r="AB210" s="225"/>
      <c r="AC210" s="225"/>
      <c r="AD210" s="225"/>
      <c r="AE210" s="225"/>
      <c r="AF210" s="225"/>
      <c r="AG210" s="225"/>
      <c r="AH210" s="225"/>
      <c r="AI210" s="225"/>
      <c r="AJ210" s="225"/>
      <c r="AK210" s="225"/>
      <c r="AL210" s="225"/>
      <c r="AM210" s="225"/>
      <c r="AN210" s="225"/>
      <c r="AO210" s="225"/>
      <c r="AP210" s="225"/>
      <c r="AQ210" s="225"/>
      <c r="AR210" s="225"/>
      <c r="AS210" s="225"/>
      <c r="AT210" s="225"/>
      <c r="AU210" s="225"/>
      <c r="AV210" s="225"/>
      <c r="AW210" s="225"/>
      <c r="AX210" s="225"/>
      <c r="AY210" s="225"/>
      <c r="AZ210" s="225"/>
      <c r="BA210" s="225"/>
      <c r="BB210" s="225"/>
      <c r="BC210" s="225"/>
      <c r="BD210" s="225"/>
      <c r="BE210" s="225"/>
      <c r="BF210" s="225"/>
      <c r="BG210" s="225"/>
      <c r="BH210" s="225"/>
      <c r="BI210" s="225"/>
      <c r="BJ210" s="225"/>
      <c r="BK210" s="225"/>
      <c r="BL210" s="225"/>
      <c r="BM210" s="225"/>
      <c r="BN210" s="225"/>
      <c r="BO210" s="225"/>
      <c r="BP210" s="225"/>
      <c r="BQ210" s="225"/>
      <c r="BR210" s="225"/>
      <c r="BS210" s="225"/>
      <c r="BT210" s="225"/>
      <c r="BU210" s="225"/>
      <c r="BV210" s="225"/>
      <c r="BW210" s="225"/>
      <c r="BX210" s="225"/>
      <c r="BY210" s="225"/>
      <c r="BZ210" s="225"/>
      <c r="CA210" s="225"/>
      <c r="CB210" s="225"/>
      <c r="CC210" s="225"/>
      <c r="CD210" s="225"/>
      <c r="CE210" s="225"/>
      <c r="CF210" s="225"/>
    </row>
    <row r="211" spans="1:84" ht="12" customHeight="1" x14ac:dyDescent="0.25">
      <c r="A211" s="225"/>
      <c r="B211" s="225"/>
      <c r="C211" s="225"/>
      <c r="D211" s="225"/>
      <c r="E211" s="226"/>
      <c r="F211" s="226"/>
      <c r="G211" s="228"/>
      <c r="H211" s="227"/>
      <c r="I211" s="227"/>
      <c r="J211" s="228"/>
      <c r="K211" s="228"/>
      <c r="L211" s="229"/>
      <c r="M211" s="225"/>
      <c r="N211" s="225"/>
      <c r="O211" s="225"/>
      <c r="P211" s="225"/>
      <c r="Q211" s="225"/>
      <c r="R211" s="225"/>
      <c r="S211" s="225"/>
      <c r="T211" s="225"/>
      <c r="U211" s="225"/>
      <c r="V211" s="225"/>
      <c r="W211" s="225"/>
      <c r="X211" s="225"/>
      <c r="Y211" s="225"/>
      <c r="Z211" s="225"/>
      <c r="AA211" s="225"/>
      <c r="AB211" s="225"/>
      <c r="AC211" s="225"/>
      <c r="AD211" s="225"/>
      <c r="AE211" s="225"/>
      <c r="AF211" s="225"/>
      <c r="AG211" s="225"/>
      <c r="AH211" s="225"/>
      <c r="AI211" s="225"/>
      <c r="AJ211" s="225"/>
      <c r="AK211" s="225"/>
      <c r="AL211" s="225"/>
      <c r="AM211" s="225"/>
      <c r="AN211" s="225"/>
      <c r="AO211" s="225"/>
      <c r="AP211" s="225"/>
      <c r="AQ211" s="225"/>
      <c r="AR211" s="225"/>
      <c r="AS211" s="225"/>
      <c r="AT211" s="225"/>
      <c r="AU211" s="225"/>
      <c r="AV211" s="225"/>
      <c r="AW211" s="225"/>
      <c r="AX211" s="225"/>
      <c r="AY211" s="225"/>
      <c r="AZ211" s="225"/>
      <c r="BA211" s="225"/>
      <c r="BB211" s="225"/>
      <c r="BC211" s="225"/>
      <c r="BD211" s="225"/>
      <c r="BE211" s="225"/>
      <c r="BF211" s="225"/>
      <c r="BG211" s="225"/>
      <c r="BH211" s="225"/>
      <c r="BI211" s="225"/>
      <c r="BJ211" s="225"/>
      <c r="BK211" s="225"/>
      <c r="BL211" s="225"/>
      <c r="BM211" s="225"/>
      <c r="BN211" s="225"/>
      <c r="BO211" s="225"/>
      <c r="BP211" s="225"/>
      <c r="BQ211" s="225"/>
      <c r="BR211" s="225"/>
      <c r="BS211" s="225"/>
      <c r="BT211" s="225"/>
      <c r="BU211" s="225"/>
      <c r="BV211" s="225"/>
      <c r="BW211" s="225"/>
      <c r="BX211" s="225"/>
      <c r="BY211" s="225"/>
      <c r="BZ211" s="225"/>
      <c r="CA211" s="225"/>
      <c r="CB211" s="225"/>
      <c r="CC211" s="225"/>
      <c r="CD211" s="225"/>
      <c r="CE211" s="225"/>
      <c r="CF211" s="225"/>
    </row>
    <row r="212" spans="1:84" ht="12" customHeight="1" x14ac:dyDescent="0.25">
      <c r="A212" s="225"/>
      <c r="B212" s="225"/>
      <c r="C212" s="225"/>
      <c r="D212" s="225"/>
      <c r="E212" s="226"/>
      <c r="F212" s="226"/>
      <c r="G212" s="228"/>
      <c r="H212" s="227"/>
      <c r="I212" s="227"/>
      <c r="J212" s="228"/>
      <c r="K212" s="228"/>
      <c r="L212" s="229"/>
      <c r="M212" s="225"/>
      <c r="N212" s="225"/>
      <c r="O212" s="225"/>
      <c r="P212" s="225"/>
      <c r="Q212" s="225"/>
      <c r="R212" s="225"/>
      <c r="S212" s="225"/>
      <c r="T212" s="225"/>
      <c r="U212" s="225"/>
      <c r="V212" s="225"/>
      <c r="W212" s="225"/>
      <c r="X212" s="225"/>
      <c r="Y212" s="225"/>
      <c r="Z212" s="225"/>
      <c r="AA212" s="225"/>
      <c r="AB212" s="225"/>
      <c r="AC212" s="225"/>
      <c r="AD212" s="225"/>
      <c r="AE212" s="225"/>
      <c r="AF212" s="225"/>
      <c r="AG212" s="225"/>
      <c r="AH212" s="225"/>
      <c r="AI212" s="225"/>
      <c r="AJ212" s="225"/>
      <c r="AK212" s="225"/>
      <c r="AL212" s="225"/>
      <c r="AM212" s="225"/>
      <c r="AN212" s="225"/>
      <c r="AO212" s="225"/>
      <c r="AP212" s="225"/>
      <c r="AQ212" s="225"/>
      <c r="AR212" s="225"/>
      <c r="AS212" s="225"/>
      <c r="AT212" s="225"/>
      <c r="AU212" s="225"/>
      <c r="AV212" s="225"/>
      <c r="AW212" s="225"/>
      <c r="AX212" s="225"/>
      <c r="AY212" s="225"/>
      <c r="AZ212" s="225"/>
      <c r="BA212" s="225"/>
      <c r="BB212" s="225"/>
      <c r="BC212" s="225"/>
      <c r="BD212" s="225"/>
      <c r="BE212" s="225"/>
      <c r="BF212" s="225"/>
      <c r="BG212" s="225"/>
      <c r="BH212" s="225"/>
      <c r="BI212" s="225"/>
      <c r="BJ212" s="225"/>
      <c r="BK212" s="225"/>
      <c r="BL212" s="225"/>
      <c r="BM212" s="225"/>
      <c r="BN212" s="225"/>
      <c r="BO212" s="225"/>
      <c r="BP212" s="225"/>
      <c r="BQ212" s="225"/>
      <c r="BR212" s="225"/>
      <c r="BS212" s="225"/>
      <c r="BT212" s="225"/>
      <c r="BU212" s="225"/>
      <c r="BV212" s="225"/>
      <c r="BW212" s="225"/>
      <c r="BX212" s="225"/>
      <c r="BY212" s="225"/>
      <c r="BZ212" s="225"/>
      <c r="CA212" s="225"/>
      <c r="CB212" s="225"/>
      <c r="CC212" s="225"/>
      <c r="CD212" s="225"/>
      <c r="CE212" s="225"/>
      <c r="CF212" s="225"/>
    </row>
    <row r="213" spans="1:84" ht="12" customHeight="1" x14ac:dyDescent="0.25">
      <c r="A213" s="225"/>
      <c r="B213" s="225"/>
      <c r="C213" s="225"/>
      <c r="D213" s="225"/>
      <c r="E213" s="226"/>
      <c r="F213" s="226"/>
      <c r="G213" s="228"/>
      <c r="H213" s="227"/>
      <c r="I213" s="227"/>
      <c r="J213" s="228"/>
      <c r="K213" s="228"/>
      <c r="L213" s="229"/>
      <c r="M213" s="225"/>
      <c r="N213" s="225"/>
      <c r="O213" s="225"/>
      <c r="P213" s="225"/>
      <c r="Q213" s="225"/>
      <c r="R213" s="225"/>
      <c r="S213" s="225"/>
      <c r="T213" s="225"/>
      <c r="U213" s="225"/>
      <c r="V213" s="225"/>
      <c r="W213" s="225"/>
      <c r="X213" s="225"/>
      <c r="Y213" s="225"/>
      <c r="Z213" s="225"/>
      <c r="AA213" s="225"/>
      <c r="AB213" s="225"/>
      <c r="AC213" s="225"/>
      <c r="AD213" s="225"/>
      <c r="AE213" s="225"/>
      <c r="AF213" s="225"/>
      <c r="AG213" s="225"/>
      <c r="AH213" s="225"/>
      <c r="AI213" s="225"/>
      <c r="AJ213" s="225"/>
      <c r="AK213" s="225"/>
      <c r="AL213" s="225"/>
      <c r="AM213" s="225"/>
      <c r="AN213" s="225"/>
      <c r="AO213" s="225"/>
      <c r="AP213" s="225"/>
      <c r="AQ213" s="225"/>
      <c r="AR213" s="225"/>
      <c r="AS213" s="225"/>
      <c r="AT213" s="225"/>
      <c r="AU213" s="225"/>
      <c r="AV213" s="225"/>
      <c r="AW213" s="225"/>
      <c r="AX213" s="225"/>
      <c r="AY213" s="225"/>
      <c r="AZ213" s="225"/>
      <c r="BA213" s="225"/>
      <c r="BB213" s="225"/>
      <c r="BC213" s="225"/>
      <c r="BD213" s="225"/>
      <c r="BE213" s="225"/>
      <c r="BF213" s="225"/>
      <c r="BG213" s="225"/>
      <c r="BH213" s="225"/>
      <c r="BI213" s="225"/>
      <c r="BJ213" s="225"/>
      <c r="BK213" s="225"/>
      <c r="BL213" s="225"/>
      <c r="BM213" s="225"/>
      <c r="BN213" s="225"/>
      <c r="BO213" s="225"/>
      <c r="BP213" s="225"/>
      <c r="BQ213" s="225"/>
      <c r="BR213" s="225"/>
      <c r="BS213" s="225"/>
      <c r="BT213" s="225"/>
      <c r="BU213" s="225"/>
      <c r="BV213" s="225"/>
      <c r="BW213" s="225"/>
      <c r="BX213" s="225"/>
      <c r="BY213" s="225"/>
      <c r="BZ213" s="225"/>
      <c r="CA213" s="225"/>
      <c r="CB213" s="225"/>
      <c r="CC213" s="225"/>
      <c r="CD213" s="225"/>
      <c r="CE213" s="225"/>
      <c r="CF213" s="225"/>
    </row>
    <row r="214" spans="1:84" ht="12" customHeight="1" x14ac:dyDescent="0.25">
      <c r="A214" s="225"/>
      <c r="B214" s="225"/>
      <c r="C214" s="225"/>
      <c r="D214" s="225"/>
      <c r="E214" s="226"/>
      <c r="F214" s="226"/>
      <c r="G214" s="228"/>
      <c r="H214" s="227"/>
      <c r="I214" s="227"/>
      <c r="J214" s="228"/>
      <c r="K214" s="228"/>
      <c r="L214" s="229"/>
      <c r="M214" s="225"/>
      <c r="N214" s="225"/>
      <c r="O214" s="225"/>
      <c r="P214" s="225"/>
      <c r="Q214" s="225"/>
      <c r="R214" s="225"/>
      <c r="S214" s="225"/>
      <c r="T214" s="225"/>
      <c r="U214" s="225"/>
      <c r="V214" s="225"/>
      <c r="W214" s="225"/>
      <c r="X214" s="225"/>
      <c r="Y214" s="225"/>
      <c r="Z214" s="225"/>
      <c r="AA214" s="225"/>
      <c r="AB214" s="225"/>
      <c r="AC214" s="225"/>
      <c r="AD214" s="225"/>
      <c r="AE214" s="225"/>
      <c r="AF214" s="225"/>
      <c r="AG214" s="225"/>
      <c r="AH214" s="225"/>
      <c r="AI214" s="225"/>
      <c r="AJ214" s="225"/>
      <c r="AK214" s="225"/>
      <c r="AL214" s="225"/>
      <c r="AM214" s="225"/>
      <c r="AN214" s="225"/>
      <c r="AO214" s="225"/>
      <c r="AP214" s="225"/>
      <c r="AQ214" s="225"/>
      <c r="AR214" s="225"/>
      <c r="AS214" s="225"/>
      <c r="AT214" s="225"/>
      <c r="AU214" s="225"/>
      <c r="AV214" s="225"/>
      <c r="AW214" s="225"/>
      <c r="AX214" s="225"/>
      <c r="AY214" s="225"/>
      <c r="AZ214" s="225"/>
      <c r="BA214" s="225"/>
      <c r="BB214" s="225"/>
      <c r="BC214" s="225"/>
      <c r="BD214" s="225"/>
      <c r="BE214" s="225"/>
      <c r="BF214" s="225"/>
      <c r="BG214" s="225"/>
      <c r="BH214" s="225"/>
      <c r="BI214" s="225"/>
      <c r="BJ214" s="225"/>
      <c r="BK214" s="225"/>
      <c r="BL214" s="225"/>
      <c r="BM214" s="225"/>
      <c r="BN214" s="225"/>
      <c r="BO214" s="225"/>
      <c r="BP214" s="225"/>
      <c r="BQ214" s="225"/>
      <c r="BR214" s="225"/>
      <c r="BS214" s="225"/>
      <c r="BT214" s="225"/>
      <c r="BU214" s="225"/>
      <c r="BV214" s="225"/>
      <c r="BW214" s="225"/>
      <c r="BX214" s="225"/>
      <c r="BY214" s="225"/>
      <c r="BZ214" s="225"/>
      <c r="CA214" s="225"/>
      <c r="CB214" s="225"/>
      <c r="CC214" s="225"/>
      <c r="CD214" s="225"/>
      <c r="CE214" s="225"/>
      <c r="CF214" s="225"/>
    </row>
    <row r="215" spans="1:84" ht="12" customHeight="1" x14ac:dyDescent="0.25">
      <c r="A215" s="225"/>
      <c r="B215" s="225"/>
      <c r="C215" s="225"/>
      <c r="D215" s="225"/>
      <c r="E215" s="226"/>
      <c r="F215" s="226"/>
      <c r="G215" s="228"/>
      <c r="H215" s="227"/>
      <c r="I215" s="227"/>
      <c r="J215" s="228"/>
      <c r="K215" s="228"/>
      <c r="L215" s="229"/>
      <c r="M215" s="225"/>
      <c r="N215" s="225"/>
      <c r="O215" s="225"/>
      <c r="P215" s="225"/>
      <c r="Q215" s="225"/>
      <c r="R215" s="225"/>
      <c r="S215" s="225"/>
      <c r="T215" s="225"/>
      <c r="U215" s="225"/>
      <c r="V215" s="225"/>
      <c r="W215" s="225"/>
      <c r="X215" s="225"/>
      <c r="Y215" s="225"/>
      <c r="Z215" s="225"/>
      <c r="AA215" s="225"/>
      <c r="AB215" s="225"/>
      <c r="AC215" s="225"/>
      <c r="AD215" s="225"/>
      <c r="AE215" s="225"/>
      <c r="AF215" s="225"/>
      <c r="AG215" s="225"/>
      <c r="AH215" s="225"/>
      <c r="AI215" s="225"/>
      <c r="AJ215" s="225"/>
      <c r="AK215" s="225"/>
      <c r="AL215" s="225"/>
      <c r="AM215" s="225"/>
      <c r="AN215" s="225"/>
      <c r="AO215" s="225"/>
      <c r="AP215" s="225"/>
      <c r="AQ215" s="225"/>
      <c r="AR215" s="225"/>
      <c r="AS215" s="225"/>
      <c r="AT215" s="225"/>
      <c r="AU215" s="225"/>
      <c r="AV215" s="225"/>
      <c r="AW215" s="225"/>
      <c r="AX215" s="225"/>
      <c r="AY215" s="225"/>
      <c r="AZ215" s="225"/>
      <c r="BA215" s="225"/>
      <c r="BB215" s="225"/>
      <c r="BC215" s="225"/>
      <c r="BD215" s="225"/>
      <c r="BE215" s="225"/>
      <c r="BF215" s="225"/>
      <c r="BG215" s="225"/>
      <c r="BH215" s="225"/>
      <c r="BI215" s="225"/>
      <c r="BJ215" s="225"/>
      <c r="BK215" s="225"/>
      <c r="BL215" s="225"/>
      <c r="BM215" s="225"/>
      <c r="BN215" s="225"/>
      <c r="BO215" s="225"/>
      <c r="BP215" s="225"/>
      <c r="BQ215" s="225"/>
      <c r="BR215" s="225"/>
      <c r="BS215" s="225"/>
      <c r="BT215" s="225"/>
      <c r="BU215" s="225"/>
      <c r="BV215" s="225"/>
      <c r="BW215" s="225"/>
      <c r="BX215" s="225"/>
      <c r="BY215" s="225"/>
      <c r="BZ215" s="225"/>
      <c r="CA215" s="225"/>
      <c r="CB215" s="225"/>
      <c r="CC215" s="225"/>
      <c r="CD215" s="225"/>
      <c r="CE215" s="225"/>
      <c r="CF215" s="225"/>
    </row>
    <row r="216" spans="1:84" ht="12" customHeight="1" x14ac:dyDescent="0.25">
      <c r="A216" s="225"/>
      <c r="B216" s="225"/>
      <c r="C216" s="225"/>
      <c r="D216" s="225"/>
      <c r="E216" s="226"/>
      <c r="F216" s="226"/>
      <c r="G216" s="228"/>
      <c r="H216" s="227"/>
      <c r="I216" s="227"/>
      <c r="J216" s="228"/>
      <c r="K216" s="228"/>
      <c r="L216" s="229"/>
      <c r="M216" s="225"/>
      <c r="N216" s="225"/>
      <c r="O216" s="225"/>
      <c r="P216" s="225"/>
      <c r="Q216" s="225"/>
      <c r="R216" s="225"/>
      <c r="S216" s="225"/>
      <c r="T216" s="225"/>
      <c r="U216" s="225"/>
      <c r="V216" s="225"/>
      <c r="W216" s="225"/>
      <c r="X216" s="225"/>
      <c r="Y216" s="225"/>
      <c r="Z216" s="225"/>
      <c r="AA216" s="225"/>
      <c r="AB216" s="225"/>
      <c r="AC216" s="225"/>
      <c r="AD216" s="225"/>
      <c r="AE216" s="225"/>
      <c r="AF216" s="225"/>
      <c r="AG216" s="225"/>
      <c r="AH216" s="225"/>
      <c r="AI216" s="225"/>
      <c r="AJ216" s="225"/>
      <c r="AK216" s="225"/>
      <c r="AL216" s="225"/>
      <c r="AM216" s="225"/>
      <c r="AN216" s="225"/>
      <c r="AO216" s="225"/>
      <c r="AP216" s="225"/>
      <c r="AQ216" s="225"/>
      <c r="AR216" s="225"/>
      <c r="AS216" s="225"/>
      <c r="AT216" s="225"/>
      <c r="AU216" s="225"/>
      <c r="AV216" s="225"/>
      <c r="AW216" s="225"/>
      <c r="AX216" s="225"/>
      <c r="AY216" s="225"/>
      <c r="AZ216" s="225"/>
      <c r="BA216" s="225"/>
      <c r="BB216" s="225"/>
      <c r="BC216" s="225"/>
      <c r="BD216" s="225"/>
      <c r="BE216" s="225"/>
      <c r="BF216" s="225"/>
      <c r="BG216" s="225"/>
      <c r="BH216" s="225"/>
      <c r="BI216" s="225"/>
      <c r="BJ216" s="225"/>
      <c r="BK216" s="225"/>
      <c r="BL216" s="225"/>
      <c r="BM216" s="225"/>
      <c r="BN216" s="225"/>
      <c r="BO216" s="225"/>
      <c r="BP216" s="225"/>
      <c r="BQ216" s="225"/>
      <c r="BR216" s="225"/>
      <c r="BS216" s="225"/>
      <c r="BT216" s="225"/>
      <c r="BU216" s="225"/>
      <c r="BV216" s="225"/>
      <c r="BW216" s="225"/>
      <c r="BX216" s="225"/>
      <c r="BY216" s="225"/>
      <c r="BZ216" s="225"/>
      <c r="CA216" s="225"/>
      <c r="CB216" s="225"/>
      <c r="CC216" s="225"/>
      <c r="CD216" s="225"/>
      <c r="CE216" s="225"/>
      <c r="CF216" s="225"/>
    </row>
    <row r="217" spans="1:84" ht="12" customHeight="1" x14ac:dyDescent="0.25">
      <c r="A217" s="225"/>
      <c r="B217" s="225"/>
      <c r="C217" s="225"/>
      <c r="D217" s="225"/>
      <c r="E217" s="226"/>
      <c r="F217" s="226"/>
      <c r="G217" s="228"/>
      <c r="H217" s="227"/>
      <c r="I217" s="227"/>
      <c r="J217" s="228"/>
      <c r="K217" s="228"/>
      <c r="L217" s="229"/>
      <c r="M217" s="225"/>
      <c r="N217" s="225"/>
      <c r="O217" s="225"/>
      <c r="P217" s="225"/>
      <c r="Q217" s="225"/>
      <c r="R217" s="225"/>
      <c r="S217" s="225"/>
      <c r="T217" s="225"/>
      <c r="U217" s="225"/>
      <c r="V217" s="225"/>
      <c r="W217" s="225"/>
      <c r="X217" s="225"/>
      <c r="Y217" s="225"/>
      <c r="Z217" s="225"/>
      <c r="AA217" s="225"/>
      <c r="AB217" s="225"/>
      <c r="AC217" s="225"/>
      <c r="AD217" s="225"/>
      <c r="AE217" s="225"/>
      <c r="AF217" s="225"/>
      <c r="AG217" s="225"/>
      <c r="AH217" s="225"/>
      <c r="AI217" s="225"/>
      <c r="AJ217" s="225"/>
      <c r="AK217" s="225"/>
      <c r="AL217" s="225"/>
      <c r="AM217" s="225"/>
      <c r="AN217" s="225"/>
      <c r="AO217" s="225"/>
      <c r="AP217" s="225"/>
      <c r="AQ217" s="225"/>
      <c r="AR217" s="225"/>
      <c r="AS217" s="225"/>
      <c r="AT217" s="225"/>
      <c r="AU217" s="225"/>
      <c r="AV217" s="225"/>
      <c r="AW217" s="225"/>
      <c r="AX217" s="225"/>
      <c r="AY217" s="225"/>
      <c r="AZ217" s="225"/>
      <c r="BA217" s="225"/>
      <c r="BB217" s="225"/>
      <c r="BC217" s="225"/>
      <c r="BD217" s="225"/>
      <c r="BE217" s="225"/>
      <c r="BF217" s="225"/>
      <c r="BG217" s="225"/>
      <c r="BH217" s="225"/>
      <c r="BI217" s="225"/>
      <c r="BJ217" s="225"/>
      <c r="BK217" s="225"/>
      <c r="BL217" s="225"/>
      <c r="BM217" s="225"/>
      <c r="BN217" s="225"/>
      <c r="BO217" s="225"/>
      <c r="BP217" s="225"/>
      <c r="BQ217" s="225"/>
      <c r="BR217" s="225"/>
      <c r="BS217" s="225"/>
      <c r="BT217" s="225"/>
      <c r="BU217" s="225"/>
      <c r="BV217" s="225"/>
      <c r="BW217" s="225"/>
      <c r="BX217" s="225"/>
      <c r="BY217" s="225"/>
      <c r="BZ217" s="225"/>
      <c r="CA217" s="225"/>
      <c r="CB217" s="225"/>
      <c r="CC217" s="225"/>
      <c r="CD217" s="225"/>
      <c r="CE217" s="225"/>
      <c r="CF217" s="225"/>
    </row>
    <row r="218" spans="1:84" ht="12" customHeight="1" x14ac:dyDescent="0.25">
      <c r="A218" s="225"/>
      <c r="B218" s="225"/>
      <c r="C218" s="225"/>
      <c r="D218" s="225"/>
      <c r="E218" s="226"/>
      <c r="F218" s="226"/>
      <c r="G218" s="228"/>
      <c r="H218" s="227"/>
      <c r="I218" s="227"/>
      <c r="J218" s="228"/>
      <c r="K218" s="228"/>
      <c r="L218" s="229"/>
      <c r="M218" s="225"/>
      <c r="N218" s="225"/>
      <c r="O218" s="225"/>
      <c r="P218" s="225"/>
      <c r="Q218" s="225"/>
      <c r="R218" s="225"/>
      <c r="S218" s="225"/>
      <c r="T218" s="225"/>
      <c r="U218" s="225"/>
      <c r="V218" s="225"/>
      <c r="W218" s="225"/>
      <c r="X218" s="225"/>
      <c r="Y218" s="225"/>
      <c r="Z218" s="225"/>
      <c r="AA218" s="225"/>
      <c r="AB218" s="225"/>
      <c r="AC218" s="225"/>
      <c r="AD218" s="225"/>
      <c r="AE218" s="225"/>
      <c r="AF218" s="225"/>
      <c r="AG218" s="225"/>
      <c r="AH218" s="225"/>
      <c r="AI218" s="225"/>
      <c r="AJ218" s="225"/>
      <c r="AK218" s="225"/>
      <c r="AL218" s="225"/>
      <c r="AM218" s="225"/>
      <c r="AN218" s="225"/>
      <c r="AO218" s="225"/>
      <c r="AP218" s="225"/>
      <c r="AQ218" s="225"/>
      <c r="AR218" s="225"/>
      <c r="AS218" s="225"/>
      <c r="AT218" s="225"/>
      <c r="AU218" s="225"/>
      <c r="AV218" s="225"/>
      <c r="AW218" s="225"/>
      <c r="AX218" s="225"/>
      <c r="AY218" s="225"/>
      <c r="AZ218" s="225"/>
      <c r="BA218" s="225"/>
      <c r="BB218" s="225"/>
      <c r="BC218" s="225"/>
      <c r="BD218" s="225"/>
      <c r="BE218" s="225"/>
      <c r="BF218" s="225"/>
      <c r="BG218" s="225"/>
      <c r="BH218" s="225"/>
      <c r="BI218" s="225"/>
      <c r="BJ218" s="225"/>
      <c r="BK218" s="225"/>
      <c r="BL218" s="225"/>
      <c r="BM218" s="225"/>
      <c r="BN218" s="225"/>
      <c r="BO218" s="225"/>
      <c r="BP218" s="225"/>
      <c r="BQ218" s="225"/>
      <c r="BR218" s="225"/>
      <c r="BS218" s="225"/>
      <c r="BT218" s="225"/>
      <c r="BU218" s="225"/>
      <c r="BV218" s="225"/>
      <c r="BW218" s="225"/>
      <c r="BX218" s="225"/>
      <c r="BY218" s="225"/>
      <c r="BZ218" s="225"/>
      <c r="CA218" s="225"/>
      <c r="CB218" s="225"/>
      <c r="CC218" s="225"/>
      <c r="CD218" s="225"/>
      <c r="CE218" s="225"/>
      <c r="CF218" s="225"/>
    </row>
    <row r="219" spans="1:84" ht="12" customHeight="1" x14ac:dyDescent="0.25">
      <c r="A219" s="225"/>
      <c r="B219" s="225"/>
      <c r="C219" s="225"/>
      <c r="D219" s="225"/>
      <c r="E219" s="226"/>
      <c r="F219" s="226"/>
      <c r="G219" s="228"/>
      <c r="H219" s="227"/>
      <c r="I219" s="227"/>
      <c r="J219" s="228"/>
      <c r="K219" s="228"/>
      <c r="L219" s="229"/>
      <c r="M219" s="225"/>
      <c r="N219" s="225"/>
      <c r="O219" s="225"/>
      <c r="P219" s="225"/>
      <c r="Q219" s="225"/>
      <c r="R219" s="225"/>
      <c r="S219" s="225"/>
      <c r="T219" s="225"/>
      <c r="U219" s="225"/>
      <c r="V219" s="225"/>
      <c r="W219" s="225"/>
      <c r="X219" s="225"/>
      <c r="Y219" s="225"/>
      <c r="Z219" s="225"/>
      <c r="AA219" s="225"/>
      <c r="AB219" s="225"/>
      <c r="AC219" s="225"/>
      <c r="AD219" s="225"/>
      <c r="AE219" s="225"/>
      <c r="AF219" s="225"/>
      <c r="AG219" s="225"/>
      <c r="AH219" s="225"/>
      <c r="AI219" s="225"/>
      <c r="AJ219" s="225"/>
      <c r="AK219" s="225"/>
      <c r="AL219" s="225"/>
      <c r="AM219" s="225"/>
      <c r="AN219" s="225"/>
      <c r="AO219" s="225"/>
      <c r="AP219" s="225"/>
      <c r="AQ219" s="225"/>
      <c r="AR219" s="225"/>
      <c r="AS219" s="225"/>
      <c r="AT219" s="225"/>
      <c r="AU219" s="225"/>
      <c r="AV219" s="225"/>
      <c r="AW219" s="225"/>
      <c r="AX219" s="225"/>
      <c r="AY219" s="225"/>
      <c r="AZ219" s="225"/>
      <c r="BA219" s="225"/>
      <c r="BB219" s="225"/>
      <c r="BC219" s="225"/>
      <c r="BD219" s="225"/>
      <c r="BE219" s="225"/>
      <c r="BF219" s="225"/>
      <c r="BG219" s="225"/>
      <c r="BH219" s="225"/>
      <c r="BI219" s="225"/>
      <c r="BJ219" s="225"/>
      <c r="BK219" s="225"/>
      <c r="BL219" s="225"/>
      <c r="BM219" s="225"/>
      <c r="BN219" s="225"/>
      <c r="BO219" s="225"/>
      <c r="BP219" s="225"/>
      <c r="BQ219" s="225"/>
      <c r="BR219" s="225"/>
      <c r="BS219" s="225"/>
      <c r="BT219" s="225"/>
      <c r="BU219" s="225"/>
      <c r="BV219" s="225"/>
      <c r="BW219" s="225"/>
      <c r="BX219" s="225"/>
      <c r="BY219" s="225"/>
      <c r="BZ219" s="225"/>
      <c r="CA219" s="225"/>
      <c r="CB219" s="225"/>
      <c r="CC219" s="225"/>
      <c r="CD219" s="225"/>
      <c r="CE219" s="225"/>
      <c r="CF219" s="225"/>
    </row>
    <row r="220" spans="1:84" ht="12" customHeight="1" x14ac:dyDescent="0.25">
      <c r="A220" s="225"/>
      <c r="B220" s="225"/>
      <c r="C220" s="225"/>
      <c r="D220" s="225"/>
      <c r="E220" s="226"/>
      <c r="F220" s="226"/>
      <c r="G220" s="228"/>
      <c r="H220" s="227"/>
      <c r="I220" s="227"/>
      <c r="J220" s="228"/>
      <c r="K220" s="228"/>
      <c r="L220" s="229"/>
      <c r="M220" s="225"/>
      <c r="N220" s="225"/>
      <c r="O220" s="225"/>
      <c r="P220" s="225"/>
      <c r="Q220" s="225"/>
      <c r="R220" s="225"/>
      <c r="S220" s="225"/>
      <c r="T220" s="225"/>
      <c r="U220" s="225"/>
      <c r="V220" s="225"/>
      <c r="W220" s="225"/>
      <c r="X220" s="225"/>
      <c r="Y220" s="225"/>
      <c r="Z220" s="225"/>
      <c r="AA220" s="225"/>
      <c r="AB220" s="225"/>
      <c r="AC220" s="225"/>
      <c r="AD220" s="225"/>
      <c r="AE220" s="225"/>
      <c r="AF220" s="225"/>
      <c r="AG220" s="225"/>
      <c r="AH220" s="225"/>
      <c r="AI220" s="225"/>
      <c r="AJ220" s="225"/>
      <c r="AK220" s="225"/>
      <c r="AL220" s="225"/>
      <c r="AM220" s="225"/>
      <c r="AN220" s="225"/>
      <c r="AO220" s="225"/>
      <c r="AP220" s="225"/>
      <c r="AQ220" s="225"/>
      <c r="AR220" s="225"/>
      <c r="AS220" s="225"/>
      <c r="AT220" s="225"/>
      <c r="AU220" s="225"/>
      <c r="AV220" s="225"/>
      <c r="AW220" s="225"/>
      <c r="AX220" s="225"/>
      <c r="AY220" s="225"/>
      <c r="AZ220" s="225"/>
      <c r="BA220" s="225"/>
      <c r="BB220" s="225"/>
      <c r="BC220" s="225"/>
      <c r="BD220" s="225"/>
      <c r="BE220" s="225"/>
      <c r="BF220" s="225"/>
      <c r="BG220" s="225"/>
      <c r="BH220" s="225"/>
      <c r="BI220" s="225"/>
      <c r="BJ220" s="225"/>
      <c r="BK220" s="225"/>
      <c r="BL220" s="225"/>
      <c r="BM220" s="225"/>
      <c r="BN220" s="225"/>
      <c r="BO220" s="225"/>
      <c r="BP220" s="225"/>
      <c r="BQ220" s="225"/>
      <c r="BR220" s="225"/>
      <c r="BS220" s="225"/>
      <c r="BT220" s="225"/>
      <c r="BU220" s="225"/>
      <c r="BV220" s="225"/>
      <c r="BW220" s="225"/>
      <c r="BX220" s="225"/>
      <c r="BY220" s="225"/>
      <c r="BZ220" s="225"/>
      <c r="CA220" s="225"/>
      <c r="CB220" s="225"/>
      <c r="CC220" s="225"/>
      <c r="CD220" s="225"/>
      <c r="CE220" s="225"/>
      <c r="CF220" s="225"/>
    </row>
    <row r="221" spans="1:84" ht="12" customHeight="1" x14ac:dyDescent="0.25">
      <c r="A221" s="225"/>
      <c r="B221" s="225"/>
      <c r="C221" s="225"/>
      <c r="D221" s="225"/>
      <c r="E221" s="226"/>
      <c r="F221" s="226"/>
      <c r="G221" s="228"/>
      <c r="H221" s="227"/>
      <c r="I221" s="227"/>
      <c r="J221" s="228"/>
      <c r="K221" s="228"/>
      <c r="L221" s="229"/>
      <c r="M221" s="225"/>
      <c r="N221" s="225"/>
      <c r="O221" s="225"/>
      <c r="P221" s="225"/>
      <c r="Q221" s="225"/>
      <c r="R221" s="225"/>
      <c r="S221" s="225"/>
      <c r="T221" s="225"/>
      <c r="U221" s="225"/>
      <c r="V221" s="225"/>
      <c r="W221" s="225"/>
      <c r="X221" s="225"/>
      <c r="Y221" s="225"/>
      <c r="Z221" s="225"/>
      <c r="AA221" s="225"/>
      <c r="AB221" s="225"/>
      <c r="AC221" s="225"/>
      <c r="AD221" s="225"/>
      <c r="AE221" s="225"/>
      <c r="AF221" s="225"/>
      <c r="AG221" s="225"/>
      <c r="AH221" s="225"/>
      <c r="AI221" s="225"/>
      <c r="AJ221" s="225"/>
      <c r="AK221" s="225"/>
      <c r="AL221" s="225"/>
      <c r="AM221" s="225"/>
      <c r="AN221" s="225"/>
      <c r="AO221" s="225"/>
      <c r="AP221" s="225"/>
      <c r="AQ221" s="225"/>
      <c r="AR221" s="225"/>
      <c r="AS221" s="225"/>
      <c r="AT221" s="225"/>
      <c r="AU221" s="225"/>
      <c r="AV221" s="225"/>
      <c r="AW221" s="225"/>
      <c r="AX221" s="225"/>
      <c r="AY221" s="225"/>
      <c r="AZ221" s="225"/>
      <c r="BA221" s="225"/>
      <c r="BB221" s="225"/>
      <c r="BC221" s="225"/>
      <c r="BD221" s="225"/>
      <c r="BE221" s="225"/>
      <c r="BF221" s="225"/>
      <c r="BG221" s="225"/>
      <c r="BH221" s="225"/>
      <c r="BI221" s="225"/>
      <c r="BJ221" s="225"/>
      <c r="BK221" s="225"/>
      <c r="BL221" s="225"/>
      <c r="BM221" s="225"/>
      <c r="BN221" s="225"/>
      <c r="BO221" s="225"/>
      <c r="BP221" s="225"/>
      <c r="BQ221" s="225"/>
      <c r="BR221" s="225"/>
      <c r="BS221" s="225"/>
      <c r="BT221" s="225"/>
      <c r="BU221" s="225"/>
      <c r="BV221" s="225"/>
      <c r="BW221" s="225"/>
      <c r="BX221" s="225"/>
      <c r="BY221" s="225"/>
      <c r="BZ221" s="225"/>
      <c r="CA221" s="225"/>
      <c r="CB221" s="225"/>
      <c r="CC221" s="225"/>
      <c r="CD221" s="225"/>
      <c r="CE221" s="225"/>
      <c r="CF221" s="225"/>
    </row>
    <row r="222" spans="1:84" ht="12" customHeight="1" x14ac:dyDescent="0.25">
      <c r="A222" s="225"/>
      <c r="B222" s="225"/>
      <c r="C222" s="225"/>
      <c r="D222" s="225"/>
      <c r="E222" s="226"/>
      <c r="F222" s="226"/>
      <c r="G222" s="228"/>
      <c r="H222" s="227"/>
      <c r="I222" s="227"/>
      <c r="J222" s="228"/>
      <c r="K222" s="228"/>
      <c r="L222" s="229"/>
      <c r="M222" s="225"/>
      <c r="N222" s="225"/>
      <c r="O222" s="225"/>
      <c r="P222" s="225"/>
      <c r="Q222" s="225"/>
      <c r="R222" s="225"/>
      <c r="S222" s="225"/>
      <c r="T222" s="225"/>
      <c r="U222" s="225"/>
      <c r="V222" s="225"/>
      <c r="W222" s="225"/>
      <c r="X222" s="225"/>
      <c r="Y222" s="225"/>
      <c r="Z222" s="225"/>
      <c r="AA222" s="225"/>
      <c r="AB222" s="225"/>
      <c r="AC222" s="225"/>
      <c r="AD222" s="225"/>
      <c r="AE222" s="225"/>
      <c r="AF222" s="225"/>
      <c r="AG222" s="225"/>
      <c r="AH222" s="225"/>
      <c r="AI222" s="225"/>
      <c r="AJ222" s="225"/>
      <c r="AK222" s="225"/>
      <c r="AL222" s="225"/>
      <c r="AM222" s="225"/>
      <c r="AN222" s="225"/>
      <c r="AO222" s="225"/>
      <c r="AP222" s="225"/>
      <c r="AQ222" s="225"/>
      <c r="AR222" s="225"/>
      <c r="AS222" s="225"/>
      <c r="AT222" s="225"/>
      <c r="AU222" s="225"/>
      <c r="AV222" s="225"/>
      <c r="AW222" s="225"/>
      <c r="AX222" s="225"/>
      <c r="AY222" s="225"/>
      <c r="AZ222" s="225"/>
      <c r="BA222" s="225"/>
      <c r="BB222" s="225"/>
      <c r="BC222" s="225"/>
      <c r="BD222" s="225"/>
      <c r="BE222" s="225"/>
      <c r="BF222" s="225"/>
      <c r="BG222" s="225"/>
      <c r="BH222" s="225"/>
      <c r="BI222" s="225"/>
      <c r="BJ222" s="225"/>
      <c r="BK222" s="225"/>
      <c r="BL222" s="225"/>
      <c r="BM222" s="225"/>
      <c r="BN222" s="225"/>
      <c r="BO222" s="225"/>
      <c r="BP222" s="225"/>
      <c r="BQ222" s="225"/>
      <c r="BR222" s="225"/>
      <c r="BS222" s="225"/>
      <c r="BT222" s="225"/>
      <c r="BU222" s="225"/>
      <c r="BV222" s="225"/>
      <c r="BW222" s="225"/>
      <c r="BX222" s="225"/>
      <c r="BY222" s="225"/>
      <c r="BZ222" s="225"/>
      <c r="CA222" s="225"/>
      <c r="CB222" s="225"/>
      <c r="CC222" s="225"/>
      <c r="CD222" s="225"/>
      <c r="CE222" s="225"/>
      <c r="CF222" s="225"/>
    </row>
    <row r="223" spans="1:84" ht="12" customHeight="1" x14ac:dyDescent="0.25">
      <c r="A223" s="225"/>
      <c r="B223" s="225"/>
      <c r="C223" s="225"/>
      <c r="D223" s="225"/>
      <c r="E223" s="226"/>
      <c r="F223" s="226"/>
      <c r="G223" s="228"/>
      <c r="H223" s="227"/>
      <c r="I223" s="227"/>
      <c r="J223" s="228"/>
      <c r="K223" s="228"/>
      <c r="L223" s="229"/>
      <c r="M223" s="225"/>
      <c r="N223" s="225"/>
      <c r="O223" s="225"/>
      <c r="P223" s="225"/>
      <c r="Q223" s="225"/>
      <c r="R223" s="225"/>
      <c r="S223" s="225"/>
      <c r="T223" s="225"/>
      <c r="U223" s="225"/>
      <c r="V223" s="225"/>
      <c r="W223" s="225"/>
      <c r="X223" s="225"/>
      <c r="Y223" s="225"/>
      <c r="Z223" s="225"/>
      <c r="AA223" s="225"/>
      <c r="AB223" s="225"/>
      <c r="AC223" s="225"/>
      <c r="AD223" s="225"/>
      <c r="AE223" s="225"/>
      <c r="AF223" s="225"/>
      <c r="AG223" s="225"/>
      <c r="AH223" s="225"/>
      <c r="AI223" s="225"/>
      <c r="AJ223" s="225"/>
      <c r="AK223" s="225"/>
      <c r="AL223" s="225"/>
      <c r="AM223" s="225"/>
      <c r="AN223" s="225"/>
      <c r="AO223" s="225"/>
      <c r="AP223" s="225"/>
      <c r="AQ223" s="225"/>
      <c r="AR223" s="225"/>
      <c r="AS223" s="225"/>
      <c r="AT223" s="225"/>
      <c r="AU223" s="225"/>
      <c r="AV223" s="225"/>
      <c r="AW223" s="225"/>
      <c r="AX223" s="225"/>
      <c r="AY223" s="225"/>
      <c r="AZ223" s="225"/>
      <c r="BA223" s="225"/>
      <c r="BB223" s="225"/>
      <c r="BC223" s="225"/>
      <c r="BD223" s="225"/>
      <c r="BE223" s="225"/>
      <c r="BF223" s="225"/>
      <c r="BG223" s="225"/>
      <c r="BH223" s="225"/>
      <c r="BI223" s="225"/>
      <c r="BJ223" s="225"/>
      <c r="BK223" s="225"/>
      <c r="BL223" s="225"/>
      <c r="BM223" s="225"/>
      <c r="BN223" s="225"/>
      <c r="BO223" s="225"/>
      <c r="BP223" s="225"/>
      <c r="BQ223" s="225"/>
      <c r="BR223" s="225"/>
      <c r="BS223" s="225"/>
      <c r="BT223" s="225"/>
      <c r="BU223" s="225"/>
      <c r="BV223" s="225"/>
      <c r="BW223" s="225"/>
      <c r="BX223" s="225"/>
      <c r="BY223" s="225"/>
      <c r="BZ223" s="225"/>
      <c r="CA223" s="225"/>
      <c r="CB223" s="225"/>
      <c r="CC223" s="225"/>
      <c r="CD223" s="225"/>
      <c r="CE223" s="225"/>
      <c r="CF223" s="225"/>
    </row>
    <row r="224" spans="1:84" ht="12" customHeight="1" x14ac:dyDescent="0.25">
      <c r="A224" s="225"/>
      <c r="B224" s="225"/>
      <c r="C224" s="225"/>
      <c r="D224" s="225"/>
      <c r="E224" s="226"/>
      <c r="F224" s="226"/>
      <c r="G224" s="228"/>
      <c r="H224" s="227"/>
      <c r="I224" s="227"/>
      <c r="J224" s="228"/>
      <c r="K224" s="228"/>
      <c r="L224" s="229"/>
      <c r="M224" s="225"/>
      <c r="N224" s="225"/>
      <c r="O224" s="225"/>
      <c r="P224" s="225"/>
      <c r="Q224" s="225"/>
      <c r="R224" s="225"/>
      <c r="S224" s="225"/>
      <c r="T224" s="225"/>
      <c r="U224" s="225"/>
      <c r="V224" s="225"/>
      <c r="W224" s="225"/>
      <c r="X224" s="225"/>
      <c r="Y224" s="225"/>
      <c r="Z224" s="225"/>
      <c r="AA224" s="225"/>
      <c r="AB224" s="225"/>
      <c r="AC224" s="225"/>
      <c r="AD224" s="225"/>
      <c r="AE224" s="225"/>
      <c r="AF224" s="225"/>
      <c r="AG224" s="225"/>
      <c r="AH224" s="225"/>
      <c r="AI224" s="225"/>
      <c r="AJ224" s="225"/>
      <c r="AK224" s="225"/>
      <c r="AL224" s="225"/>
      <c r="AM224" s="225"/>
      <c r="AN224" s="225"/>
      <c r="AO224" s="225"/>
      <c r="AP224" s="225"/>
      <c r="AQ224" s="225"/>
      <c r="AR224" s="225"/>
      <c r="AS224" s="225"/>
      <c r="AT224" s="225"/>
      <c r="AU224" s="225"/>
      <c r="AV224" s="225"/>
      <c r="AW224" s="225"/>
      <c r="AX224" s="225"/>
      <c r="AY224" s="225"/>
      <c r="AZ224" s="225"/>
      <c r="BA224" s="225"/>
      <c r="BB224" s="225"/>
      <c r="BC224" s="225"/>
      <c r="BD224" s="225"/>
      <c r="BE224" s="225"/>
      <c r="BF224" s="225"/>
      <c r="BG224" s="225"/>
      <c r="BH224" s="225"/>
      <c r="BI224" s="225"/>
      <c r="BJ224" s="225"/>
      <c r="BK224" s="225"/>
      <c r="BL224" s="225"/>
      <c r="BM224" s="225"/>
      <c r="BN224" s="225"/>
      <c r="BO224" s="225"/>
      <c r="BP224" s="225"/>
      <c r="BQ224" s="225"/>
      <c r="BR224" s="225"/>
      <c r="BS224" s="225"/>
      <c r="BT224" s="225"/>
      <c r="BU224" s="225"/>
      <c r="BV224" s="225"/>
      <c r="BW224" s="225"/>
      <c r="BX224" s="225"/>
      <c r="BY224" s="225"/>
      <c r="BZ224" s="225"/>
      <c r="CA224" s="225"/>
      <c r="CB224" s="225"/>
      <c r="CC224" s="225"/>
      <c r="CD224" s="225"/>
      <c r="CE224" s="225"/>
      <c r="CF224" s="225"/>
    </row>
    <row r="225" spans="1:84" ht="12" customHeight="1" x14ac:dyDescent="0.25">
      <c r="A225" s="225"/>
      <c r="B225" s="225"/>
      <c r="C225" s="225"/>
      <c r="D225" s="225"/>
      <c r="E225" s="226"/>
      <c r="F225" s="226"/>
      <c r="G225" s="228"/>
      <c r="H225" s="227"/>
      <c r="I225" s="227"/>
      <c r="J225" s="228"/>
      <c r="K225" s="228"/>
      <c r="L225" s="229"/>
      <c r="M225" s="225"/>
      <c r="N225" s="225"/>
      <c r="O225" s="225"/>
      <c r="P225" s="225"/>
      <c r="Q225" s="225"/>
      <c r="R225" s="225"/>
      <c r="S225" s="225"/>
      <c r="T225" s="225"/>
      <c r="U225" s="225"/>
      <c r="V225" s="225"/>
      <c r="W225" s="225"/>
      <c r="X225" s="225"/>
      <c r="Y225" s="225"/>
      <c r="Z225" s="225"/>
      <c r="AA225" s="225"/>
      <c r="AB225" s="225"/>
      <c r="AC225" s="225"/>
      <c r="AD225" s="225"/>
      <c r="AE225" s="225"/>
      <c r="AF225" s="225"/>
      <c r="AG225" s="225"/>
      <c r="AH225" s="225"/>
      <c r="AI225" s="225"/>
      <c r="AJ225" s="225"/>
      <c r="AK225" s="225"/>
      <c r="AL225" s="225"/>
      <c r="AM225" s="225"/>
      <c r="AN225" s="225"/>
      <c r="AO225" s="225"/>
      <c r="AP225" s="225"/>
      <c r="AQ225" s="225"/>
      <c r="AR225" s="225"/>
      <c r="AS225" s="225"/>
      <c r="AT225" s="225"/>
      <c r="AU225" s="225"/>
      <c r="AV225" s="225"/>
      <c r="AW225" s="225"/>
      <c r="AX225" s="225"/>
      <c r="AY225" s="225"/>
      <c r="AZ225" s="225"/>
      <c r="BA225" s="225"/>
      <c r="BB225" s="225"/>
      <c r="BC225" s="225"/>
      <c r="BD225" s="225"/>
      <c r="BE225" s="225"/>
      <c r="BF225" s="225"/>
      <c r="BG225" s="225"/>
      <c r="BH225" s="225"/>
      <c r="BI225" s="225"/>
      <c r="BJ225" s="225"/>
      <c r="BK225" s="225"/>
      <c r="BL225" s="225"/>
      <c r="BM225" s="225"/>
      <c r="BN225" s="225"/>
      <c r="BO225" s="225"/>
      <c r="BP225" s="225"/>
      <c r="BQ225" s="225"/>
      <c r="BR225" s="225"/>
      <c r="BS225" s="225"/>
      <c r="BT225" s="225"/>
      <c r="BU225" s="225"/>
      <c r="BV225" s="225"/>
      <c r="BW225" s="225"/>
      <c r="BX225" s="225"/>
      <c r="BY225" s="225"/>
      <c r="BZ225" s="225"/>
      <c r="CA225" s="225"/>
      <c r="CB225" s="225"/>
      <c r="CC225" s="225"/>
      <c r="CD225" s="225"/>
      <c r="CE225" s="225"/>
      <c r="CF225" s="225"/>
    </row>
    <row r="226" spans="1:84" ht="12" customHeight="1" x14ac:dyDescent="0.25">
      <c r="A226" s="225"/>
      <c r="B226" s="225"/>
      <c r="C226" s="225"/>
      <c r="D226" s="225"/>
      <c r="E226" s="226"/>
      <c r="F226" s="226"/>
      <c r="G226" s="228"/>
      <c r="H226" s="227"/>
      <c r="I226" s="227"/>
      <c r="J226" s="228"/>
      <c r="K226" s="228"/>
      <c r="L226" s="229"/>
      <c r="M226" s="225"/>
      <c r="N226" s="225"/>
      <c r="O226" s="225"/>
      <c r="P226" s="225"/>
      <c r="Q226" s="225"/>
      <c r="R226" s="225"/>
      <c r="S226" s="225"/>
      <c r="T226" s="225"/>
      <c r="U226" s="225"/>
      <c r="V226" s="225"/>
      <c r="W226" s="225"/>
      <c r="X226" s="225"/>
      <c r="Y226" s="225"/>
      <c r="Z226" s="225"/>
      <c r="AA226" s="225"/>
      <c r="AB226" s="225"/>
      <c r="AC226" s="225"/>
      <c r="AD226" s="225"/>
      <c r="AE226" s="225"/>
      <c r="AF226" s="225"/>
      <c r="AG226" s="225"/>
      <c r="AH226" s="225"/>
      <c r="AI226" s="225"/>
      <c r="AJ226" s="225"/>
      <c r="AK226" s="225"/>
      <c r="AL226" s="225"/>
      <c r="AM226" s="225"/>
      <c r="AN226" s="225"/>
      <c r="AO226" s="225"/>
      <c r="AP226" s="225"/>
      <c r="AQ226" s="225"/>
      <c r="AR226" s="225"/>
      <c r="AS226" s="225"/>
      <c r="AT226" s="225"/>
      <c r="AU226" s="225"/>
      <c r="AV226" s="225"/>
      <c r="AW226" s="225"/>
      <c r="AX226" s="225"/>
      <c r="AY226" s="225"/>
      <c r="AZ226" s="225"/>
      <c r="BA226" s="225"/>
      <c r="BB226" s="225"/>
      <c r="BC226" s="225"/>
      <c r="BD226" s="225"/>
      <c r="BE226" s="225"/>
      <c r="BF226" s="225"/>
      <c r="BG226" s="225"/>
      <c r="BH226" s="225"/>
      <c r="BI226" s="225"/>
      <c r="BJ226" s="225"/>
      <c r="BK226" s="225"/>
      <c r="BL226" s="225"/>
      <c r="BM226" s="225"/>
      <c r="BN226" s="225"/>
      <c r="BO226" s="225"/>
      <c r="BP226" s="225"/>
      <c r="BQ226" s="225"/>
      <c r="BR226" s="225"/>
      <c r="BS226" s="225"/>
      <c r="BT226" s="225"/>
      <c r="BU226" s="225"/>
      <c r="BV226" s="225"/>
      <c r="BW226" s="225"/>
      <c r="BX226" s="225"/>
      <c r="BY226" s="225"/>
      <c r="BZ226" s="225"/>
      <c r="CA226" s="225"/>
      <c r="CB226" s="225"/>
      <c r="CC226" s="225"/>
      <c r="CD226" s="225"/>
      <c r="CE226" s="225"/>
      <c r="CF226" s="225"/>
    </row>
    <row r="227" spans="1:84" ht="12" customHeight="1" x14ac:dyDescent="0.25">
      <c r="A227" s="225"/>
      <c r="B227" s="225"/>
      <c r="C227" s="225"/>
      <c r="D227" s="225"/>
      <c r="E227" s="226"/>
      <c r="F227" s="226"/>
      <c r="G227" s="228"/>
      <c r="H227" s="227"/>
      <c r="I227" s="227"/>
      <c r="J227" s="228"/>
      <c r="K227" s="228"/>
      <c r="L227" s="229"/>
      <c r="M227" s="225"/>
      <c r="N227" s="225"/>
      <c r="O227" s="225"/>
      <c r="P227" s="225"/>
      <c r="Q227" s="225"/>
      <c r="R227" s="225"/>
      <c r="S227" s="225"/>
      <c r="T227" s="225"/>
      <c r="U227" s="225"/>
      <c r="V227" s="225"/>
      <c r="W227" s="225"/>
      <c r="X227" s="225"/>
      <c r="Y227" s="225"/>
      <c r="Z227" s="225"/>
      <c r="AA227" s="225"/>
      <c r="AB227" s="225"/>
      <c r="AC227" s="225"/>
      <c r="AD227" s="225"/>
      <c r="AE227" s="225"/>
      <c r="AF227" s="225"/>
      <c r="AG227" s="225"/>
      <c r="AH227" s="225"/>
      <c r="AI227" s="225"/>
      <c r="AJ227" s="225"/>
      <c r="AK227" s="225"/>
      <c r="AL227" s="225"/>
      <c r="AM227" s="225"/>
      <c r="AN227" s="225"/>
      <c r="AO227" s="225"/>
      <c r="AP227" s="225"/>
      <c r="AQ227" s="225"/>
      <c r="AR227" s="225"/>
      <c r="AS227" s="225"/>
      <c r="AT227" s="225"/>
      <c r="AU227" s="225"/>
      <c r="AV227" s="225"/>
      <c r="AW227" s="225"/>
      <c r="AX227" s="225"/>
      <c r="AY227" s="225"/>
      <c r="AZ227" s="225"/>
      <c r="BA227" s="225"/>
      <c r="BB227" s="225"/>
      <c r="BC227" s="225"/>
      <c r="BD227" s="225"/>
      <c r="BE227" s="225"/>
      <c r="BF227" s="225"/>
      <c r="BG227" s="225"/>
      <c r="BH227" s="225"/>
      <c r="BI227" s="225"/>
      <c r="BJ227" s="225"/>
      <c r="BK227" s="225"/>
      <c r="BL227" s="225"/>
      <c r="BM227" s="225"/>
      <c r="BN227" s="225"/>
      <c r="BO227" s="225"/>
      <c r="BP227" s="225"/>
      <c r="BQ227" s="225"/>
      <c r="BR227" s="225"/>
      <c r="BS227" s="225"/>
      <c r="BT227" s="225"/>
      <c r="BU227" s="225"/>
      <c r="BV227" s="225"/>
      <c r="BW227" s="225"/>
      <c r="BX227" s="225"/>
      <c r="BY227" s="225"/>
      <c r="BZ227" s="225"/>
      <c r="CA227" s="225"/>
      <c r="CB227" s="225"/>
      <c r="CC227" s="225"/>
      <c r="CD227" s="225"/>
      <c r="CE227" s="225"/>
      <c r="CF227" s="225"/>
    </row>
    <row r="228" spans="1:84" ht="12" customHeight="1" x14ac:dyDescent="0.25">
      <c r="A228" s="225"/>
      <c r="B228" s="225"/>
      <c r="C228" s="225"/>
      <c r="D228" s="225"/>
      <c r="E228" s="226"/>
      <c r="F228" s="226"/>
      <c r="G228" s="228"/>
      <c r="H228" s="227"/>
      <c r="I228" s="227"/>
      <c r="J228" s="228"/>
      <c r="K228" s="228"/>
      <c r="L228" s="229"/>
      <c r="M228" s="225"/>
      <c r="N228" s="225"/>
      <c r="O228" s="225"/>
      <c r="P228" s="225"/>
      <c r="Q228" s="225"/>
      <c r="R228" s="225"/>
      <c r="S228" s="225"/>
      <c r="T228" s="225"/>
      <c r="U228" s="225"/>
      <c r="V228" s="225"/>
      <c r="W228" s="225"/>
      <c r="X228" s="225"/>
      <c r="Y228" s="225"/>
      <c r="Z228" s="225"/>
      <c r="AA228" s="225"/>
      <c r="AB228" s="225"/>
      <c r="AC228" s="225"/>
      <c r="AD228" s="225"/>
      <c r="AE228" s="225"/>
      <c r="AF228" s="225"/>
      <c r="AG228" s="225"/>
      <c r="AH228" s="225"/>
      <c r="AI228" s="225"/>
      <c r="AJ228" s="225"/>
      <c r="AK228" s="225"/>
      <c r="AL228" s="225"/>
      <c r="AM228" s="225"/>
      <c r="AN228" s="225"/>
      <c r="AO228" s="225"/>
      <c r="AP228" s="225"/>
      <c r="AQ228" s="225"/>
      <c r="AR228" s="225"/>
      <c r="AS228" s="225"/>
      <c r="AT228" s="225"/>
      <c r="AU228" s="225"/>
      <c r="AV228" s="225"/>
      <c r="AW228" s="225"/>
      <c r="AX228" s="225"/>
      <c r="AY228" s="225"/>
      <c r="AZ228" s="225"/>
      <c r="BA228" s="225"/>
      <c r="BB228" s="225"/>
      <c r="BC228" s="225"/>
      <c r="BD228" s="225"/>
      <c r="BE228" s="225"/>
      <c r="BF228" s="225"/>
      <c r="BG228" s="225"/>
      <c r="BH228" s="225"/>
      <c r="BI228" s="225"/>
      <c r="BJ228" s="225"/>
      <c r="BK228" s="225"/>
      <c r="BL228" s="225"/>
      <c r="BM228" s="225"/>
      <c r="BN228" s="225"/>
      <c r="BO228" s="225"/>
      <c r="BP228" s="225"/>
      <c r="BQ228" s="225"/>
      <c r="BR228" s="225"/>
      <c r="BS228" s="225"/>
      <c r="BT228" s="225"/>
      <c r="BU228" s="225"/>
      <c r="BV228" s="225"/>
      <c r="BW228" s="225"/>
      <c r="BX228" s="225"/>
      <c r="BY228" s="225"/>
      <c r="BZ228" s="225"/>
      <c r="CA228" s="225"/>
      <c r="CB228" s="225"/>
      <c r="CC228" s="225"/>
      <c r="CD228" s="225"/>
      <c r="CE228" s="225"/>
      <c r="CF228" s="225"/>
    </row>
    <row r="229" spans="1:84" ht="12" customHeight="1" x14ac:dyDescent="0.25">
      <c r="A229" s="225"/>
      <c r="B229" s="225"/>
      <c r="C229" s="225"/>
      <c r="D229" s="225"/>
      <c r="E229" s="226"/>
      <c r="F229" s="226"/>
      <c r="G229" s="228"/>
      <c r="H229" s="227"/>
      <c r="I229" s="227"/>
      <c r="J229" s="228"/>
      <c r="K229" s="228"/>
      <c r="L229" s="229"/>
      <c r="M229" s="225"/>
      <c r="N229" s="225"/>
      <c r="O229" s="225"/>
      <c r="P229" s="225"/>
      <c r="Q229" s="225"/>
      <c r="R229" s="225"/>
      <c r="S229" s="225"/>
      <c r="T229" s="225"/>
      <c r="U229" s="225"/>
      <c r="V229" s="225"/>
      <c r="W229" s="225"/>
      <c r="X229" s="225"/>
      <c r="Y229" s="225"/>
      <c r="Z229" s="225"/>
      <c r="AA229" s="225"/>
      <c r="AB229" s="225"/>
      <c r="AC229" s="225"/>
      <c r="AD229" s="225"/>
      <c r="AE229" s="225"/>
      <c r="AF229" s="225"/>
      <c r="AG229" s="225"/>
      <c r="AH229" s="225"/>
      <c r="AI229" s="225"/>
      <c r="AJ229" s="225"/>
      <c r="AK229" s="225"/>
      <c r="AL229" s="225"/>
      <c r="AM229" s="225"/>
      <c r="AN229" s="225"/>
      <c r="AO229" s="225"/>
      <c r="AP229" s="225"/>
      <c r="AQ229" s="225"/>
      <c r="AR229" s="225"/>
      <c r="AS229" s="225"/>
      <c r="AT229" s="225"/>
      <c r="AU229" s="225"/>
      <c r="AV229" s="225"/>
      <c r="AW229" s="225"/>
      <c r="AX229" s="225"/>
      <c r="AY229" s="225"/>
      <c r="AZ229" s="225"/>
      <c r="BA229" s="225"/>
      <c r="BB229" s="225"/>
      <c r="BC229" s="225"/>
      <c r="BD229" s="225"/>
      <c r="BE229" s="225"/>
      <c r="BF229" s="225"/>
      <c r="BG229" s="225"/>
      <c r="BH229" s="225"/>
      <c r="BI229" s="225"/>
      <c r="BJ229" s="225"/>
      <c r="BK229" s="225"/>
      <c r="BL229" s="225"/>
      <c r="BM229" s="225"/>
      <c r="BN229" s="225"/>
      <c r="BO229" s="225"/>
      <c r="BP229" s="225"/>
      <c r="BQ229" s="225"/>
      <c r="BR229" s="225"/>
      <c r="BS229" s="225"/>
      <c r="BT229" s="225"/>
      <c r="BU229" s="225"/>
      <c r="BV229" s="225"/>
      <c r="BW229" s="225"/>
      <c r="BX229" s="225"/>
      <c r="BY229" s="225"/>
      <c r="BZ229" s="225"/>
      <c r="CA229" s="225"/>
      <c r="CB229" s="225"/>
      <c r="CC229" s="225"/>
      <c r="CD229" s="225"/>
      <c r="CE229" s="225"/>
      <c r="CF229" s="225"/>
    </row>
    <row r="230" spans="1:84" ht="12" customHeight="1" x14ac:dyDescent="0.25">
      <c r="A230" s="225"/>
      <c r="B230" s="225"/>
      <c r="C230" s="225"/>
      <c r="D230" s="225"/>
      <c r="E230" s="226"/>
      <c r="F230" s="226"/>
      <c r="G230" s="228"/>
      <c r="H230" s="227"/>
      <c r="I230" s="227"/>
      <c r="J230" s="228"/>
      <c r="K230" s="228"/>
      <c r="L230" s="229"/>
      <c r="M230" s="225"/>
      <c r="N230" s="225"/>
      <c r="O230" s="225"/>
      <c r="P230" s="225"/>
      <c r="Q230" s="225"/>
      <c r="R230" s="225"/>
      <c r="S230" s="225"/>
      <c r="T230" s="225"/>
      <c r="U230" s="225"/>
      <c r="V230" s="225"/>
      <c r="W230" s="225"/>
      <c r="X230" s="225"/>
      <c r="Y230" s="225"/>
      <c r="Z230" s="225"/>
      <c r="AA230" s="225"/>
      <c r="AB230" s="225"/>
      <c r="AC230" s="225"/>
      <c r="AD230" s="225"/>
      <c r="AE230" s="225"/>
      <c r="AF230" s="225"/>
      <c r="AG230" s="225"/>
      <c r="AH230" s="225"/>
      <c r="AI230" s="225"/>
      <c r="AJ230" s="225"/>
      <c r="AK230" s="225"/>
      <c r="AL230" s="225"/>
      <c r="AM230" s="225"/>
      <c r="AN230" s="225"/>
      <c r="AO230" s="225"/>
      <c r="AP230" s="225"/>
      <c r="AQ230" s="225"/>
      <c r="AR230" s="225"/>
      <c r="AS230" s="225"/>
      <c r="AT230" s="225"/>
      <c r="AU230" s="225"/>
      <c r="AV230" s="225"/>
      <c r="AW230" s="225"/>
      <c r="AX230" s="225"/>
      <c r="AY230" s="225"/>
      <c r="AZ230" s="225"/>
      <c r="BA230" s="225"/>
      <c r="BB230" s="225"/>
      <c r="BC230" s="225"/>
      <c r="BD230" s="225"/>
      <c r="BE230" s="225"/>
      <c r="BF230" s="225"/>
      <c r="BG230" s="225"/>
      <c r="BH230" s="225"/>
      <c r="BI230" s="225"/>
      <c r="BJ230" s="225"/>
      <c r="BK230" s="225"/>
      <c r="BL230" s="225"/>
      <c r="BM230" s="225"/>
      <c r="BN230" s="225"/>
      <c r="BO230" s="225"/>
      <c r="BP230" s="225"/>
      <c r="BQ230" s="225"/>
      <c r="BR230" s="225"/>
      <c r="BS230" s="225"/>
      <c r="BT230" s="225"/>
      <c r="BU230" s="225"/>
      <c r="BV230" s="225"/>
      <c r="BW230" s="225"/>
      <c r="BX230" s="225"/>
      <c r="BY230" s="225"/>
      <c r="BZ230" s="225"/>
      <c r="CA230" s="225"/>
      <c r="CB230" s="225"/>
      <c r="CC230" s="225"/>
      <c r="CD230" s="225"/>
      <c r="CE230" s="225"/>
      <c r="CF230" s="225"/>
    </row>
    <row r="231" spans="1:84" ht="12" customHeight="1" x14ac:dyDescent="0.25">
      <c r="A231" s="225"/>
      <c r="B231" s="225"/>
      <c r="C231" s="225"/>
      <c r="D231" s="225"/>
      <c r="E231" s="226"/>
      <c r="F231" s="226"/>
      <c r="G231" s="228"/>
      <c r="H231" s="227"/>
      <c r="I231" s="227"/>
      <c r="J231" s="228"/>
      <c r="K231" s="228"/>
      <c r="L231" s="229"/>
      <c r="M231" s="225"/>
      <c r="N231" s="225"/>
      <c r="O231" s="225"/>
      <c r="P231" s="225"/>
      <c r="Q231" s="225"/>
      <c r="R231" s="225"/>
      <c r="S231" s="225"/>
      <c r="T231" s="225"/>
      <c r="U231" s="225"/>
      <c r="V231" s="225"/>
      <c r="W231" s="225"/>
      <c r="X231" s="225"/>
      <c r="Y231" s="225"/>
      <c r="Z231" s="225"/>
      <c r="AA231" s="225"/>
      <c r="AB231" s="225"/>
      <c r="AC231" s="225"/>
      <c r="AD231" s="225"/>
      <c r="AE231" s="225"/>
      <c r="AF231" s="225"/>
      <c r="AG231" s="225"/>
      <c r="AH231" s="225"/>
      <c r="AI231" s="225"/>
      <c r="AJ231" s="225"/>
      <c r="AK231" s="225"/>
      <c r="AL231" s="225"/>
      <c r="AM231" s="225"/>
      <c r="AN231" s="225"/>
      <c r="AO231" s="225"/>
      <c r="AP231" s="225"/>
      <c r="AQ231" s="225"/>
      <c r="AR231" s="225"/>
      <c r="AS231" s="225"/>
      <c r="AT231" s="225"/>
      <c r="AU231" s="225"/>
      <c r="AV231" s="225"/>
      <c r="AW231" s="225"/>
      <c r="AX231" s="225"/>
      <c r="AY231" s="225"/>
      <c r="AZ231" s="225"/>
      <c r="BA231" s="225"/>
      <c r="BB231" s="225"/>
      <c r="BC231" s="225"/>
      <c r="BD231" s="225"/>
      <c r="BE231" s="225"/>
      <c r="BF231" s="225"/>
      <c r="BG231" s="225"/>
      <c r="BH231" s="225"/>
      <c r="BI231" s="225"/>
      <c r="BJ231" s="225"/>
      <c r="BK231" s="225"/>
      <c r="BL231" s="225"/>
      <c r="BM231" s="225"/>
      <c r="BN231" s="225"/>
      <c r="BO231" s="225"/>
      <c r="BP231" s="225"/>
      <c r="BQ231" s="225"/>
      <c r="BR231" s="225"/>
      <c r="BS231" s="225"/>
      <c r="BT231" s="225"/>
      <c r="BU231" s="225"/>
      <c r="BV231" s="225"/>
      <c r="BW231" s="225"/>
      <c r="BX231" s="225"/>
      <c r="BY231" s="225"/>
      <c r="BZ231" s="225"/>
      <c r="CA231" s="225"/>
      <c r="CB231" s="225"/>
      <c r="CC231" s="225"/>
      <c r="CD231" s="225"/>
      <c r="CE231" s="225"/>
      <c r="CF231" s="225"/>
    </row>
    <row r="232" spans="1:84" ht="12" customHeight="1" x14ac:dyDescent="0.25">
      <c r="A232" s="225"/>
      <c r="B232" s="225"/>
      <c r="C232" s="225"/>
      <c r="D232" s="225"/>
      <c r="E232" s="226"/>
      <c r="F232" s="226"/>
      <c r="G232" s="228"/>
      <c r="H232" s="227"/>
      <c r="I232" s="227"/>
      <c r="J232" s="228"/>
      <c r="K232" s="228"/>
      <c r="L232" s="229"/>
      <c r="M232" s="225"/>
      <c r="N232" s="225"/>
      <c r="O232" s="225"/>
      <c r="P232" s="225"/>
      <c r="Q232" s="225"/>
      <c r="R232" s="225"/>
      <c r="S232" s="225"/>
      <c r="T232" s="225"/>
      <c r="U232" s="225"/>
      <c r="V232" s="225"/>
      <c r="W232" s="225"/>
      <c r="X232" s="225"/>
      <c r="Y232" s="225"/>
      <c r="Z232" s="225"/>
      <c r="AA232" s="225"/>
      <c r="AB232" s="225"/>
      <c r="AC232" s="225"/>
      <c r="AD232" s="225"/>
      <c r="AE232" s="225"/>
      <c r="AF232" s="225"/>
      <c r="AG232" s="225"/>
      <c r="AH232" s="225"/>
      <c r="AI232" s="225"/>
      <c r="AJ232" s="225"/>
      <c r="AK232" s="225"/>
      <c r="AL232" s="225"/>
      <c r="AM232" s="225"/>
      <c r="AN232" s="225"/>
      <c r="AO232" s="225"/>
      <c r="AP232" s="225"/>
      <c r="AQ232" s="225"/>
      <c r="AR232" s="225"/>
      <c r="AS232" s="225"/>
      <c r="AT232" s="225"/>
      <c r="AU232" s="225"/>
      <c r="AV232" s="225"/>
      <c r="AW232" s="225"/>
      <c r="AX232" s="225"/>
      <c r="AY232" s="225"/>
      <c r="AZ232" s="225"/>
      <c r="BA232" s="225"/>
      <c r="BB232" s="225"/>
      <c r="BC232" s="225"/>
      <c r="BD232" s="225"/>
      <c r="BE232" s="225"/>
      <c r="BF232" s="225"/>
      <c r="BG232" s="225"/>
      <c r="BH232" s="225"/>
      <c r="BI232" s="225"/>
      <c r="BJ232" s="225"/>
      <c r="BK232" s="225"/>
      <c r="BL232" s="225"/>
      <c r="BM232" s="225"/>
      <c r="BN232" s="225"/>
      <c r="BO232" s="225"/>
      <c r="BP232" s="225"/>
      <c r="BQ232" s="225"/>
      <c r="BR232" s="225"/>
      <c r="BS232" s="225"/>
      <c r="BT232" s="225"/>
      <c r="BU232" s="225"/>
      <c r="BV232" s="225"/>
      <c r="BW232" s="225"/>
      <c r="BX232" s="225"/>
      <c r="BY232" s="225"/>
      <c r="BZ232" s="225"/>
      <c r="CA232" s="225"/>
      <c r="CB232" s="225"/>
      <c r="CC232" s="225"/>
      <c r="CD232" s="225"/>
      <c r="CE232" s="225"/>
      <c r="CF232" s="225"/>
    </row>
    <row r="233" spans="1:84" ht="12" customHeight="1" x14ac:dyDescent="0.25">
      <c r="A233" s="225"/>
      <c r="B233" s="225"/>
      <c r="C233" s="225"/>
      <c r="D233" s="225"/>
      <c r="E233" s="226"/>
      <c r="F233" s="226"/>
      <c r="G233" s="228"/>
      <c r="H233" s="227"/>
      <c r="I233" s="227"/>
      <c r="J233" s="228"/>
      <c r="K233" s="228"/>
      <c r="L233" s="229"/>
      <c r="M233" s="225"/>
      <c r="N233" s="225"/>
      <c r="O233" s="225"/>
      <c r="P233" s="225"/>
      <c r="Q233" s="225"/>
      <c r="R233" s="225"/>
      <c r="S233" s="225"/>
      <c r="T233" s="225"/>
      <c r="U233" s="225"/>
      <c r="V233" s="225"/>
      <c r="W233" s="225"/>
      <c r="X233" s="225"/>
      <c r="Y233" s="225"/>
      <c r="Z233" s="225"/>
      <c r="AA233" s="225"/>
      <c r="AB233" s="225"/>
      <c r="AC233" s="225"/>
      <c r="AD233" s="225"/>
      <c r="AE233" s="225"/>
      <c r="AF233" s="225"/>
      <c r="AG233" s="225"/>
      <c r="AH233" s="225"/>
      <c r="AI233" s="225"/>
      <c r="AJ233" s="225"/>
      <c r="AK233" s="225"/>
      <c r="AL233" s="225"/>
      <c r="AM233" s="225"/>
      <c r="AN233" s="225"/>
      <c r="AO233" s="225"/>
      <c r="AP233" s="225"/>
      <c r="AQ233" s="225"/>
      <c r="AR233" s="225"/>
      <c r="AS233" s="225"/>
      <c r="AT233" s="225"/>
      <c r="AU233" s="225"/>
      <c r="AV233" s="225"/>
      <c r="AW233" s="225"/>
      <c r="AX233" s="225"/>
      <c r="AY233" s="225"/>
      <c r="AZ233" s="225"/>
      <c r="BA233" s="225"/>
      <c r="BB233" s="225"/>
      <c r="BC233" s="225"/>
      <c r="BD233" s="225"/>
      <c r="BE233" s="225"/>
      <c r="BF233" s="225"/>
      <c r="BG233" s="225"/>
      <c r="BH233" s="225"/>
      <c r="BI233" s="225"/>
      <c r="BJ233" s="225"/>
      <c r="BK233" s="225"/>
      <c r="BL233" s="225"/>
      <c r="BM233" s="225"/>
      <c r="BN233" s="225"/>
      <c r="BO233" s="225"/>
      <c r="BP233" s="225"/>
      <c r="BQ233" s="225"/>
      <c r="BR233" s="225"/>
      <c r="BS233" s="225"/>
      <c r="BT233" s="225"/>
      <c r="BU233" s="225"/>
      <c r="BV233" s="225"/>
      <c r="BW233" s="225"/>
      <c r="BX233" s="225"/>
      <c r="BY233" s="225"/>
      <c r="BZ233" s="225"/>
      <c r="CA233" s="225"/>
      <c r="CB233" s="225"/>
      <c r="CC233" s="225"/>
      <c r="CD233" s="225"/>
      <c r="CE233" s="225"/>
      <c r="CF233" s="225"/>
    </row>
    <row r="234" spans="1:84" ht="12" customHeight="1" x14ac:dyDescent="0.25">
      <c r="A234" s="225"/>
      <c r="B234" s="225"/>
      <c r="C234" s="225"/>
      <c r="D234" s="225"/>
      <c r="E234" s="226"/>
      <c r="F234" s="226"/>
      <c r="G234" s="228"/>
      <c r="H234" s="227"/>
      <c r="I234" s="227"/>
      <c r="J234" s="228"/>
      <c r="K234" s="228"/>
      <c r="L234" s="229"/>
      <c r="M234" s="225"/>
      <c r="N234" s="225"/>
      <c r="O234" s="225"/>
      <c r="P234" s="225"/>
      <c r="Q234" s="225"/>
      <c r="R234" s="225"/>
      <c r="S234" s="225"/>
      <c r="T234" s="225"/>
      <c r="U234" s="225"/>
      <c r="V234" s="225"/>
      <c r="W234" s="225"/>
      <c r="X234" s="225"/>
      <c r="Y234" s="225"/>
      <c r="Z234" s="225"/>
      <c r="AA234" s="225"/>
      <c r="AB234" s="225"/>
      <c r="AC234" s="225"/>
      <c r="AD234" s="225"/>
      <c r="AE234" s="225"/>
      <c r="AF234" s="225"/>
      <c r="AG234" s="225"/>
      <c r="AH234" s="225"/>
      <c r="AI234" s="225"/>
      <c r="AJ234" s="225"/>
      <c r="AK234" s="225"/>
      <c r="AL234" s="225"/>
      <c r="AM234" s="225"/>
      <c r="AN234" s="225"/>
      <c r="AO234" s="225"/>
      <c r="AP234" s="225"/>
      <c r="AQ234" s="225"/>
      <c r="AR234" s="225"/>
      <c r="AS234" s="225"/>
      <c r="AT234" s="225"/>
      <c r="AU234" s="225"/>
      <c r="AV234" s="225"/>
      <c r="AW234" s="225"/>
      <c r="AX234" s="225"/>
      <c r="AY234" s="225"/>
      <c r="AZ234" s="225"/>
      <c r="BA234" s="225"/>
      <c r="BB234" s="225"/>
      <c r="BC234" s="225"/>
      <c r="BD234" s="225"/>
      <c r="BE234" s="225"/>
      <c r="BF234" s="225"/>
      <c r="BG234" s="225"/>
      <c r="BH234" s="225"/>
      <c r="BI234" s="225"/>
      <c r="BJ234" s="225"/>
      <c r="BK234" s="225"/>
      <c r="BL234" s="225"/>
      <c r="BM234" s="225"/>
      <c r="BN234" s="225"/>
      <c r="BO234" s="225"/>
      <c r="BP234" s="225"/>
      <c r="BQ234" s="225"/>
      <c r="BR234" s="225"/>
      <c r="BS234" s="225"/>
      <c r="BT234" s="225"/>
      <c r="BU234" s="225"/>
      <c r="BV234" s="225"/>
      <c r="BW234" s="225"/>
      <c r="BX234" s="225"/>
      <c r="BY234" s="225"/>
      <c r="BZ234" s="225"/>
      <c r="CA234" s="225"/>
      <c r="CB234" s="225"/>
      <c r="CC234" s="225"/>
      <c r="CD234" s="225"/>
      <c r="CE234" s="225"/>
      <c r="CF234" s="225"/>
    </row>
    <row r="235" spans="1:84" ht="12" customHeight="1" x14ac:dyDescent="0.25">
      <c r="A235" s="225"/>
      <c r="B235" s="225"/>
      <c r="C235" s="225"/>
      <c r="D235" s="225"/>
      <c r="E235" s="226"/>
      <c r="F235" s="226"/>
      <c r="G235" s="228"/>
      <c r="H235" s="227"/>
      <c r="I235" s="227"/>
      <c r="J235" s="228"/>
      <c r="K235" s="228"/>
      <c r="L235" s="229"/>
      <c r="M235" s="225"/>
      <c r="N235" s="225"/>
      <c r="O235" s="225"/>
      <c r="P235" s="225"/>
      <c r="Q235" s="225"/>
      <c r="R235" s="225"/>
      <c r="S235" s="225"/>
      <c r="T235" s="225"/>
      <c r="U235" s="225"/>
      <c r="V235" s="225"/>
      <c r="W235" s="225"/>
      <c r="X235" s="225"/>
      <c r="Y235" s="225"/>
      <c r="Z235" s="225"/>
      <c r="AA235" s="225"/>
      <c r="AB235" s="225"/>
      <c r="AC235" s="225"/>
      <c r="AD235" s="225"/>
      <c r="AE235" s="225"/>
      <c r="AF235" s="225"/>
      <c r="AG235" s="225"/>
      <c r="AH235" s="225"/>
      <c r="AI235" s="225"/>
      <c r="AJ235" s="225"/>
      <c r="AK235" s="225"/>
      <c r="AL235" s="225"/>
      <c r="AM235" s="225"/>
      <c r="AN235" s="225"/>
      <c r="AO235" s="225"/>
      <c r="AP235" s="225"/>
      <c r="AQ235" s="225"/>
      <c r="AR235" s="225"/>
      <c r="AS235" s="225"/>
      <c r="AT235" s="225"/>
      <c r="AU235" s="225"/>
      <c r="AV235" s="225"/>
      <c r="AW235" s="225"/>
      <c r="AX235" s="225"/>
      <c r="AY235" s="225"/>
      <c r="AZ235" s="225"/>
      <c r="BA235" s="225"/>
      <c r="BB235" s="225"/>
      <c r="BC235" s="225"/>
      <c r="BD235" s="225"/>
      <c r="BE235" s="225"/>
      <c r="BF235" s="225"/>
      <c r="BG235" s="225"/>
      <c r="BH235" s="225"/>
      <c r="BI235" s="225"/>
      <c r="BJ235" s="225"/>
      <c r="BK235" s="225"/>
      <c r="BL235" s="225"/>
      <c r="BM235" s="225"/>
      <c r="BN235" s="225"/>
      <c r="BO235" s="225"/>
      <c r="BP235" s="225"/>
      <c r="BQ235" s="225"/>
      <c r="BR235" s="225"/>
      <c r="BS235" s="225"/>
      <c r="BT235" s="225"/>
      <c r="BU235" s="225"/>
      <c r="BV235" s="225"/>
      <c r="BW235" s="225"/>
      <c r="BX235" s="225"/>
      <c r="BY235" s="225"/>
      <c r="BZ235" s="225"/>
      <c r="CA235" s="225"/>
      <c r="CB235" s="225"/>
      <c r="CC235" s="225"/>
      <c r="CD235" s="225"/>
      <c r="CE235" s="225"/>
      <c r="CF235" s="225"/>
    </row>
    <row r="236" spans="1:84" ht="12" customHeight="1" x14ac:dyDescent="0.25">
      <c r="A236" s="225"/>
      <c r="B236" s="225"/>
      <c r="C236" s="225"/>
      <c r="D236" s="225"/>
      <c r="E236" s="226"/>
      <c r="F236" s="226"/>
      <c r="G236" s="228"/>
      <c r="H236" s="227"/>
      <c r="I236" s="227"/>
      <c r="J236" s="228"/>
      <c r="K236" s="228"/>
      <c r="L236" s="229"/>
      <c r="M236" s="225"/>
      <c r="N236" s="225"/>
      <c r="O236" s="225"/>
      <c r="P236" s="225"/>
      <c r="Q236" s="225"/>
      <c r="R236" s="225"/>
      <c r="S236" s="225"/>
      <c r="T236" s="225"/>
      <c r="U236" s="225"/>
      <c r="V236" s="225"/>
      <c r="W236" s="225"/>
      <c r="X236" s="225"/>
      <c r="Y236" s="225"/>
      <c r="Z236" s="225"/>
      <c r="AA236" s="225"/>
      <c r="AB236" s="225"/>
      <c r="AC236" s="225"/>
      <c r="AD236" s="225"/>
      <c r="AE236" s="225"/>
      <c r="AF236" s="225"/>
      <c r="AG236" s="225"/>
      <c r="AH236" s="225"/>
      <c r="AI236" s="225"/>
      <c r="AJ236" s="225"/>
      <c r="AK236" s="225"/>
      <c r="AL236" s="225"/>
      <c r="AM236" s="225"/>
      <c r="AN236" s="225"/>
      <c r="AO236" s="225"/>
      <c r="AP236" s="225"/>
      <c r="AQ236" s="225"/>
      <c r="AR236" s="225"/>
      <c r="AS236" s="225"/>
      <c r="AT236" s="225"/>
      <c r="AU236" s="225"/>
      <c r="AV236" s="225"/>
      <c r="AW236" s="225"/>
      <c r="AX236" s="225"/>
      <c r="AY236" s="225"/>
      <c r="AZ236" s="225"/>
      <c r="BA236" s="225"/>
      <c r="BB236" s="225"/>
      <c r="BC236" s="225"/>
      <c r="BD236" s="225"/>
      <c r="BE236" s="225"/>
      <c r="BF236" s="225"/>
      <c r="BG236" s="225"/>
      <c r="BH236" s="225"/>
      <c r="BI236" s="225"/>
      <c r="BJ236" s="225"/>
      <c r="BK236" s="225"/>
      <c r="BL236" s="225"/>
      <c r="BM236" s="225"/>
      <c r="BN236" s="225"/>
      <c r="BO236" s="225"/>
      <c r="BP236" s="225"/>
      <c r="BQ236" s="225"/>
      <c r="BR236" s="225"/>
      <c r="BS236" s="225"/>
      <c r="BT236" s="225"/>
      <c r="BU236" s="225"/>
      <c r="BV236" s="225"/>
      <c r="BW236" s="225"/>
      <c r="BX236" s="225"/>
      <c r="BY236" s="225"/>
      <c r="BZ236" s="225"/>
      <c r="CA236" s="225"/>
      <c r="CB236" s="225"/>
      <c r="CC236" s="225"/>
      <c r="CD236" s="225"/>
      <c r="CE236" s="225"/>
      <c r="CF236" s="225"/>
    </row>
    <row r="237" spans="1:84" ht="12" customHeight="1" x14ac:dyDescent="0.25">
      <c r="A237" s="225"/>
      <c r="B237" s="225"/>
      <c r="C237" s="225"/>
      <c r="D237" s="225"/>
      <c r="E237" s="226"/>
      <c r="F237" s="226"/>
      <c r="G237" s="228"/>
      <c r="H237" s="227"/>
      <c r="I237" s="227"/>
      <c r="J237" s="228"/>
      <c r="K237" s="228"/>
      <c r="L237" s="229"/>
      <c r="M237" s="225"/>
      <c r="N237" s="225"/>
      <c r="O237" s="225"/>
      <c r="P237" s="225"/>
      <c r="Q237" s="225"/>
      <c r="R237" s="225"/>
      <c r="S237" s="225"/>
      <c r="T237" s="225"/>
      <c r="U237" s="225"/>
      <c r="V237" s="225"/>
      <c r="W237" s="225"/>
      <c r="X237" s="225"/>
      <c r="Y237" s="225"/>
      <c r="Z237" s="225"/>
      <c r="AA237" s="225"/>
      <c r="AB237" s="225"/>
      <c r="AC237" s="225"/>
      <c r="AD237" s="225"/>
      <c r="AE237" s="225"/>
      <c r="AF237" s="225"/>
      <c r="AG237" s="225"/>
      <c r="AH237" s="225"/>
      <c r="AI237" s="225"/>
      <c r="AJ237" s="225"/>
      <c r="AK237" s="225"/>
      <c r="AL237" s="225"/>
      <c r="AM237" s="225"/>
      <c r="AN237" s="225"/>
      <c r="AO237" s="225"/>
      <c r="AP237" s="225"/>
      <c r="AQ237" s="225"/>
      <c r="AR237" s="225"/>
      <c r="AS237" s="225"/>
      <c r="AT237" s="225"/>
      <c r="AU237" s="225"/>
      <c r="AV237" s="225"/>
      <c r="AW237" s="225"/>
      <c r="AX237" s="225"/>
      <c r="AY237" s="225"/>
      <c r="AZ237" s="225"/>
      <c r="BA237" s="225"/>
      <c r="BB237" s="225"/>
      <c r="BC237" s="225"/>
      <c r="BD237" s="225"/>
      <c r="BE237" s="225"/>
      <c r="BF237" s="225"/>
      <c r="BG237" s="225"/>
      <c r="BH237" s="225"/>
      <c r="BI237" s="225"/>
      <c r="BJ237" s="225"/>
      <c r="BK237" s="225"/>
      <c r="BL237" s="225"/>
      <c r="BM237" s="225"/>
      <c r="BN237" s="225"/>
      <c r="BO237" s="225"/>
      <c r="BP237" s="225"/>
      <c r="BQ237" s="225"/>
      <c r="BR237" s="225"/>
      <c r="BS237" s="225"/>
      <c r="BT237" s="225"/>
      <c r="BU237" s="225"/>
      <c r="BV237" s="225"/>
      <c r="BW237" s="225"/>
      <c r="BX237" s="225"/>
      <c r="BY237" s="225"/>
      <c r="BZ237" s="225"/>
      <c r="CA237" s="225"/>
      <c r="CB237" s="225"/>
      <c r="CC237" s="225"/>
      <c r="CD237" s="225"/>
      <c r="CE237" s="225"/>
      <c r="CF237" s="225"/>
    </row>
    <row r="238" spans="1:84" ht="12" customHeight="1" x14ac:dyDescent="0.25">
      <c r="A238" s="225"/>
      <c r="B238" s="225"/>
      <c r="C238" s="225"/>
      <c r="D238" s="225"/>
      <c r="E238" s="226"/>
      <c r="F238" s="226"/>
      <c r="G238" s="228"/>
      <c r="H238" s="227"/>
      <c r="I238" s="227"/>
      <c r="J238" s="228"/>
      <c r="K238" s="228"/>
      <c r="L238" s="229"/>
      <c r="M238" s="225"/>
      <c r="N238" s="225"/>
      <c r="O238" s="225"/>
      <c r="P238" s="225"/>
      <c r="Q238" s="225"/>
      <c r="R238" s="225"/>
      <c r="S238" s="225"/>
      <c r="T238" s="225"/>
      <c r="U238" s="225"/>
      <c r="V238" s="225"/>
      <c r="W238" s="225"/>
      <c r="X238" s="225"/>
      <c r="Y238" s="225"/>
      <c r="Z238" s="225"/>
      <c r="AA238" s="225"/>
      <c r="AB238" s="225"/>
      <c r="AC238" s="225"/>
      <c r="AD238" s="225"/>
      <c r="AE238" s="225"/>
      <c r="AF238" s="225"/>
      <c r="AG238" s="225"/>
      <c r="AH238" s="225"/>
      <c r="AI238" s="225"/>
      <c r="AJ238" s="225"/>
      <c r="AK238" s="225"/>
      <c r="AL238" s="225"/>
      <c r="AM238" s="225"/>
      <c r="AN238" s="225"/>
      <c r="AO238" s="225"/>
      <c r="AP238" s="225"/>
      <c r="AQ238" s="225"/>
      <c r="AR238" s="225"/>
      <c r="AS238" s="225"/>
      <c r="AT238" s="225"/>
      <c r="AU238" s="225"/>
      <c r="AV238" s="225"/>
      <c r="AW238" s="225"/>
      <c r="AX238" s="225"/>
      <c r="AY238" s="225"/>
      <c r="AZ238" s="225"/>
      <c r="BA238" s="225"/>
      <c r="BB238" s="225"/>
      <c r="BC238" s="225"/>
      <c r="BD238" s="225"/>
      <c r="BE238" s="225"/>
      <c r="BF238" s="225"/>
      <c r="BG238" s="225"/>
      <c r="BH238" s="225"/>
      <c r="BI238" s="225"/>
      <c r="BJ238" s="225"/>
      <c r="BK238" s="225"/>
      <c r="BL238" s="225"/>
      <c r="BM238" s="225"/>
      <c r="BN238" s="225"/>
      <c r="BO238" s="225"/>
      <c r="BP238" s="225"/>
      <c r="BQ238" s="225"/>
      <c r="BR238" s="225"/>
      <c r="BS238" s="225"/>
      <c r="BT238" s="225"/>
      <c r="BU238" s="225"/>
      <c r="BV238" s="225"/>
      <c r="BW238" s="225"/>
      <c r="BX238" s="225"/>
      <c r="BY238" s="225"/>
      <c r="BZ238" s="225"/>
      <c r="CA238" s="225"/>
      <c r="CB238" s="225"/>
      <c r="CC238" s="225"/>
      <c r="CD238" s="225"/>
      <c r="CE238" s="225"/>
      <c r="CF238" s="225"/>
    </row>
    <row r="239" spans="1:84" ht="12" customHeight="1" x14ac:dyDescent="0.25">
      <c r="A239" s="225"/>
      <c r="B239" s="225"/>
      <c r="C239" s="225"/>
      <c r="D239" s="225"/>
      <c r="E239" s="226"/>
      <c r="F239" s="226"/>
      <c r="G239" s="228"/>
      <c r="H239" s="227"/>
      <c r="I239" s="227"/>
      <c r="J239" s="228"/>
      <c r="K239" s="228"/>
      <c r="L239" s="229"/>
      <c r="M239" s="225"/>
      <c r="N239" s="225"/>
      <c r="O239" s="225"/>
      <c r="P239" s="225"/>
      <c r="Q239" s="225"/>
      <c r="R239" s="225"/>
      <c r="S239" s="225"/>
      <c r="T239" s="225"/>
      <c r="U239" s="225"/>
      <c r="V239" s="225"/>
      <c r="W239" s="225"/>
      <c r="X239" s="225"/>
      <c r="Y239" s="225"/>
      <c r="Z239" s="225"/>
      <c r="AA239" s="225"/>
      <c r="AB239" s="225"/>
      <c r="AC239" s="225"/>
      <c r="AD239" s="225"/>
      <c r="AE239" s="225"/>
      <c r="AF239" s="225"/>
      <c r="AG239" s="225"/>
      <c r="AH239" s="225"/>
      <c r="AI239" s="225"/>
      <c r="AJ239" s="225"/>
      <c r="AK239" s="225"/>
      <c r="AL239" s="225"/>
      <c r="AM239" s="225"/>
      <c r="AN239" s="225"/>
      <c r="AO239" s="225"/>
      <c r="AP239" s="225"/>
      <c r="AQ239" s="225"/>
      <c r="AR239" s="225"/>
      <c r="AS239" s="225"/>
      <c r="AT239" s="225"/>
      <c r="AU239" s="225"/>
      <c r="AV239" s="225"/>
      <c r="AW239" s="225"/>
      <c r="AX239" s="225"/>
      <c r="AY239" s="225"/>
      <c r="AZ239" s="225"/>
      <c r="BA239" s="225"/>
      <c r="BB239" s="225"/>
      <c r="BC239" s="225"/>
      <c r="BD239" s="225"/>
      <c r="BE239" s="225"/>
      <c r="BF239" s="225"/>
      <c r="BG239" s="225"/>
      <c r="BH239" s="225"/>
      <c r="BI239" s="225"/>
      <c r="BJ239" s="225"/>
      <c r="BK239" s="225"/>
      <c r="BL239" s="225"/>
      <c r="BM239" s="225"/>
      <c r="BN239" s="225"/>
      <c r="BO239" s="225"/>
      <c r="BP239" s="225"/>
      <c r="BQ239" s="225"/>
      <c r="BR239" s="225"/>
      <c r="BS239" s="225"/>
      <c r="BT239" s="225"/>
      <c r="BU239" s="225"/>
      <c r="BV239" s="225"/>
      <c r="BW239" s="225"/>
      <c r="BX239" s="225"/>
      <c r="BY239" s="225"/>
      <c r="BZ239" s="225"/>
      <c r="CA239" s="225"/>
      <c r="CB239" s="225"/>
      <c r="CC239" s="225"/>
      <c r="CD239" s="225"/>
      <c r="CE239" s="225"/>
      <c r="CF239" s="225"/>
    </row>
    <row r="240" spans="1:84" ht="12" customHeight="1" x14ac:dyDescent="0.25">
      <c r="A240" s="225"/>
      <c r="B240" s="225"/>
      <c r="C240" s="225"/>
      <c r="D240" s="225"/>
      <c r="E240" s="226"/>
      <c r="F240" s="226"/>
      <c r="G240" s="228"/>
      <c r="H240" s="227"/>
      <c r="I240" s="227"/>
      <c r="J240" s="228"/>
      <c r="K240" s="228"/>
      <c r="L240" s="229"/>
      <c r="M240" s="225"/>
      <c r="N240" s="225"/>
      <c r="O240" s="225"/>
      <c r="P240" s="225"/>
      <c r="Q240" s="225"/>
      <c r="R240" s="225"/>
      <c r="S240" s="225"/>
      <c r="T240" s="225"/>
      <c r="U240" s="225"/>
      <c r="V240" s="225"/>
      <c r="W240" s="225"/>
      <c r="X240" s="225"/>
      <c r="Y240" s="225"/>
      <c r="Z240" s="225"/>
      <c r="AA240" s="225"/>
      <c r="AB240" s="225"/>
      <c r="AC240" s="225"/>
      <c r="AD240" s="225"/>
      <c r="AE240" s="225"/>
      <c r="AF240" s="225"/>
      <c r="AG240" s="225"/>
      <c r="AH240" s="225"/>
      <c r="AI240" s="225"/>
      <c r="AJ240" s="225"/>
      <c r="AK240" s="225"/>
      <c r="AL240" s="225"/>
      <c r="AM240" s="225"/>
      <c r="AN240" s="225"/>
      <c r="AO240" s="225"/>
      <c r="AP240" s="225"/>
      <c r="AQ240" s="225"/>
      <c r="AR240" s="225"/>
      <c r="AS240" s="225"/>
      <c r="AT240" s="225"/>
      <c r="AU240" s="225"/>
      <c r="AV240" s="225"/>
      <c r="AW240" s="225"/>
      <c r="AX240" s="225"/>
      <c r="AY240" s="225"/>
      <c r="AZ240" s="225"/>
      <c r="BA240" s="225"/>
      <c r="BB240" s="225"/>
      <c r="BC240" s="225"/>
      <c r="BD240" s="225"/>
      <c r="BE240" s="225"/>
      <c r="BF240" s="225"/>
      <c r="BG240" s="225"/>
      <c r="BH240" s="225"/>
      <c r="BI240" s="225"/>
      <c r="BJ240" s="225"/>
      <c r="BK240" s="225"/>
      <c r="BL240" s="225"/>
      <c r="BM240" s="225"/>
      <c r="BN240" s="225"/>
      <c r="BO240" s="225"/>
      <c r="BP240" s="225"/>
      <c r="BQ240" s="225"/>
      <c r="BR240" s="225"/>
      <c r="BS240" s="225"/>
      <c r="BT240" s="225"/>
      <c r="BU240" s="225"/>
      <c r="BV240" s="225"/>
      <c r="BW240" s="225"/>
      <c r="BX240" s="225"/>
      <c r="BY240" s="225"/>
      <c r="BZ240" s="225"/>
      <c r="CA240" s="225"/>
      <c r="CB240" s="225"/>
      <c r="CC240" s="225"/>
      <c r="CD240" s="225"/>
      <c r="CE240" s="225"/>
      <c r="CF240" s="225"/>
    </row>
    <row r="241" spans="1:84" ht="12" customHeight="1" x14ac:dyDescent="0.25">
      <c r="A241" s="225"/>
      <c r="B241" s="225"/>
      <c r="C241" s="225"/>
      <c r="D241" s="225"/>
      <c r="E241" s="226"/>
      <c r="F241" s="226"/>
      <c r="G241" s="228"/>
      <c r="H241" s="227"/>
      <c r="I241" s="227"/>
      <c r="J241" s="228"/>
      <c r="K241" s="228"/>
      <c r="L241" s="229"/>
      <c r="M241" s="225"/>
      <c r="N241" s="225"/>
      <c r="O241" s="225"/>
      <c r="P241" s="225"/>
      <c r="Q241" s="225"/>
      <c r="R241" s="225"/>
      <c r="S241" s="225"/>
      <c r="T241" s="225"/>
      <c r="U241" s="225"/>
      <c r="V241" s="225"/>
      <c r="W241" s="225"/>
      <c r="X241" s="225"/>
      <c r="Y241" s="225"/>
      <c r="Z241" s="225"/>
      <c r="AA241" s="225"/>
      <c r="AB241" s="225"/>
      <c r="AC241" s="225"/>
      <c r="AD241" s="225"/>
      <c r="AE241" s="225"/>
      <c r="AF241" s="225"/>
      <c r="AG241" s="225"/>
      <c r="AH241" s="225"/>
      <c r="AI241" s="225"/>
      <c r="AJ241" s="225"/>
      <c r="AK241" s="225"/>
      <c r="AL241" s="225"/>
      <c r="AM241" s="225"/>
      <c r="AN241" s="225"/>
      <c r="AO241" s="225"/>
      <c r="AP241" s="225"/>
      <c r="AQ241" s="225"/>
      <c r="AR241" s="225"/>
      <c r="AS241" s="225"/>
      <c r="AT241" s="225"/>
      <c r="AU241" s="225"/>
      <c r="AV241" s="225"/>
      <c r="AW241" s="225"/>
      <c r="AX241" s="225"/>
      <c r="AY241" s="225"/>
      <c r="AZ241" s="225"/>
      <c r="BA241" s="225"/>
      <c r="BB241" s="225"/>
      <c r="BC241" s="225"/>
      <c r="BD241" s="225"/>
      <c r="BE241" s="225"/>
      <c r="BF241" s="225"/>
      <c r="BG241" s="225"/>
      <c r="BH241" s="225"/>
      <c r="BI241" s="225"/>
      <c r="BJ241" s="225"/>
      <c r="BK241" s="225"/>
      <c r="BL241" s="225"/>
      <c r="BM241" s="225"/>
      <c r="BN241" s="225"/>
      <c r="BO241" s="225"/>
      <c r="BP241" s="225"/>
      <c r="BQ241" s="225"/>
      <c r="BR241" s="225"/>
      <c r="BS241" s="225"/>
      <c r="BT241" s="225"/>
      <c r="BU241" s="225"/>
      <c r="BV241" s="225"/>
      <c r="BW241" s="225"/>
      <c r="BX241" s="225"/>
      <c r="BY241" s="225"/>
      <c r="BZ241" s="225"/>
      <c r="CA241" s="225"/>
      <c r="CB241" s="225"/>
      <c r="CC241" s="225"/>
      <c r="CD241" s="225"/>
      <c r="CE241" s="225"/>
      <c r="CF241" s="225"/>
    </row>
    <row r="242" spans="1:84" ht="12" customHeight="1" x14ac:dyDescent="0.25">
      <c r="A242" s="225"/>
      <c r="B242" s="225"/>
      <c r="C242" s="225"/>
      <c r="D242" s="225"/>
      <c r="E242" s="226"/>
      <c r="F242" s="226"/>
      <c r="G242" s="228"/>
      <c r="H242" s="227"/>
      <c r="I242" s="227"/>
      <c r="J242" s="228"/>
      <c r="K242" s="228"/>
      <c r="L242" s="229"/>
      <c r="M242" s="225"/>
      <c r="N242" s="225"/>
      <c r="O242" s="225"/>
      <c r="P242" s="225"/>
      <c r="Q242" s="225"/>
      <c r="R242" s="225"/>
      <c r="S242" s="225"/>
      <c r="T242" s="225"/>
      <c r="U242" s="225"/>
      <c r="V242" s="225"/>
      <c r="W242" s="225"/>
      <c r="X242" s="225"/>
      <c r="Y242" s="225"/>
      <c r="Z242" s="225"/>
      <c r="AA242" s="225"/>
      <c r="AB242" s="225"/>
      <c r="AC242" s="225"/>
      <c r="AD242" s="225"/>
      <c r="AE242" s="225"/>
      <c r="AF242" s="225"/>
      <c r="AG242" s="225"/>
      <c r="AH242" s="225"/>
      <c r="AI242" s="225"/>
      <c r="AJ242" s="225"/>
      <c r="AK242" s="225"/>
      <c r="AL242" s="225"/>
      <c r="AM242" s="225"/>
      <c r="AN242" s="225"/>
      <c r="AO242" s="225"/>
      <c r="AP242" s="225"/>
      <c r="AQ242" s="225"/>
      <c r="AR242" s="225"/>
      <c r="AS242" s="225"/>
      <c r="AT242" s="225"/>
      <c r="AU242" s="225"/>
      <c r="AV242" s="225"/>
      <c r="AW242" s="225"/>
      <c r="AX242" s="225"/>
      <c r="AY242" s="225"/>
      <c r="AZ242" s="225"/>
      <c r="BA242" s="225"/>
      <c r="BB242" s="225"/>
      <c r="BC242" s="225"/>
      <c r="BD242" s="225"/>
      <c r="BE242" s="225"/>
      <c r="BF242" s="225"/>
      <c r="BG242" s="225"/>
      <c r="BH242" s="225"/>
      <c r="BI242" s="225"/>
      <c r="BJ242" s="225"/>
      <c r="BK242" s="225"/>
      <c r="BL242" s="225"/>
      <c r="BM242" s="225"/>
      <c r="BN242" s="225"/>
      <c r="BO242" s="225"/>
      <c r="BP242" s="225"/>
      <c r="BQ242" s="225"/>
      <c r="BR242" s="225"/>
      <c r="BS242" s="225"/>
      <c r="BT242" s="225"/>
      <c r="BU242" s="225"/>
      <c r="BV242" s="225"/>
      <c r="BW242" s="225"/>
      <c r="BX242" s="225"/>
      <c r="BY242" s="225"/>
      <c r="BZ242" s="225"/>
      <c r="CA242" s="225"/>
      <c r="CB242" s="225"/>
      <c r="CC242" s="225"/>
      <c r="CD242" s="225"/>
      <c r="CE242" s="225"/>
      <c r="CF242" s="225"/>
    </row>
    <row r="243" spans="1:84" ht="12" customHeight="1" x14ac:dyDescent="0.25">
      <c r="A243" s="225"/>
      <c r="B243" s="225"/>
      <c r="C243" s="225"/>
      <c r="D243" s="225"/>
      <c r="E243" s="226"/>
      <c r="F243" s="226"/>
      <c r="G243" s="228"/>
      <c r="H243" s="227"/>
      <c r="I243" s="227"/>
      <c r="J243" s="228"/>
      <c r="K243" s="228"/>
      <c r="L243" s="229"/>
      <c r="M243" s="225"/>
      <c r="N243" s="225"/>
      <c r="O243" s="225"/>
      <c r="P243" s="225"/>
      <c r="Q243" s="225"/>
      <c r="R243" s="225"/>
      <c r="S243" s="225"/>
      <c r="T243" s="225"/>
      <c r="U243" s="225"/>
      <c r="V243" s="225"/>
      <c r="W243" s="225"/>
      <c r="X243" s="225"/>
      <c r="Y243" s="225"/>
      <c r="Z243" s="225"/>
      <c r="AA243" s="225"/>
      <c r="AB243" s="225"/>
      <c r="AC243" s="225"/>
      <c r="AD243" s="225"/>
      <c r="AE243" s="225"/>
      <c r="AF243" s="225"/>
      <c r="AG243" s="225"/>
      <c r="AH243" s="225"/>
      <c r="AI243" s="225"/>
      <c r="AJ243" s="225"/>
      <c r="AK243" s="225"/>
      <c r="AL243" s="225"/>
      <c r="AM243" s="225"/>
      <c r="AN243" s="225"/>
      <c r="AO243" s="225"/>
      <c r="AP243" s="225"/>
      <c r="AQ243" s="225"/>
      <c r="AR243" s="225"/>
      <c r="AS243" s="225"/>
      <c r="AT243" s="225"/>
      <c r="AU243" s="225"/>
      <c r="AV243" s="225"/>
      <c r="AW243" s="225"/>
      <c r="AX243" s="225"/>
      <c r="AY243" s="225"/>
      <c r="AZ243" s="225"/>
      <c r="BA243" s="225"/>
      <c r="BB243" s="225"/>
      <c r="BC243" s="225"/>
      <c r="BD243" s="225"/>
      <c r="BE243" s="225"/>
      <c r="BF243" s="225"/>
      <c r="BG243" s="225"/>
      <c r="BH243" s="225"/>
      <c r="BI243" s="225"/>
      <c r="BJ243" s="225"/>
      <c r="BK243" s="225"/>
      <c r="BL243" s="225"/>
      <c r="BM243" s="225"/>
      <c r="BN243" s="225"/>
      <c r="BO243" s="225"/>
      <c r="BP243" s="225"/>
      <c r="BQ243" s="225"/>
      <c r="BR243" s="225"/>
      <c r="BS243" s="225"/>
      <c r="BT243" s="225"/>
      <c r="BU243" s="225"/>
      <c r="BV243" s="225"/>
      <c r="BW243" s="225"/>
      <c r="BX243" s="225"/>
      <c r="BY243" s="225"/>
      <c r="BZ243" s="225"/>
      <c r="CA243" s="225"/>
      <c r="CB243" s="225"/>
      <c r="CC243" s="225"/>
      <c r="CD243" s="225"/>
      <c r="CE243" s="225"/>
      <c r="CF243" s="225"/>
    </row>
    <row r="244" spans="1:84" ht="12" customHeight="1" x14ac:dyDescent="0.25">
      <c r="A244" s="225"/>
      <c r="B244" s="225"/>
      <c r="C244" s="225"/>
      <c r="D244" s="225"/>
      <c r="E244" s="226"/>
      <c r="F244" s="226"/>
      <c r="G244" s="228"/>
      <c r="H244" s="227"/>
      <c r="I244" s="227"/>
      <c r="J244" s="228"/>
      <c r="K244" s="228"/>
      <c r="L244" s="229"/>
      <c r="M244" s="225"/>
      <c r="N244" s="225"/>
      <c r="O244" s="225"/>
      <c r="P244" s="225"/>
      <c r="Q244" s="225"/>
      <c r="R244" s="225"/>
      <c r="S244" s="225"/>
      <c r="T244" s="225"/>
      <c r="U244" s="225"/>
      <c r="V244" s="225"/>
      <c r="W244" s="225"/>
      <c r="X244" s="225"/>
      <c r="Y244" s="225"/>
      <c r="Z244" s="225"/>
      <c r="AA244" s="225"/>
      <c r="AB244" s="225"/>
      <c r="AC244" s="225"/>
      <c r="AD244" s="225"/>
      <c r="AE244" s="225"/>
      <c r="AF244" s="225"/>
      <c r="AG244" s="225"/>
      <c r="AH244" s="225"/>
      <c r="AI244" s="225"/>
      <c r="AJ244" s="225"/>
      <c r="AK244" s="225"/>
      <c r="AL244" s="225"/>
      <c r="AM244" s="225"/>
      <c r="AN244" s="225"/>
      <c r="AO244" s="225"/>
      <c r="AP244" s="225"/>
      <c r="AQ244" s="225"/>
      <c r="AR244" s="225"/>
      <c r="AS244" s="225"/>
      <c r="AT244" s="225"/>
      <c r="AU244" s="225"/>
      <c r="AV244" s="225"/>
      <c r="AW244" s="225"/>
      <c r="AX244" s="225"/>
      <c r="AY244" s="225"/>
      <c r="AZ244" s="225"/>
      <c r="BA244" s="225"/>
      <c r="BB244" s="225"/>
      <c r="BC244" s="225"/>
      <c r="BD244" s="225"/>
      <c r="BE244" s="225"/>
      <c r="BF244" s="225"/>
      <c r="BG244" s="225"/>
      <c r="BH244" s="225"/>
      <c r="BI244" s="225"/>
      <c r="BJ244" s="225"/>
      <c r="BK244" s="225"/>
      <c r="BL244" s="225"/>
      <c r="BM244" s="225"/>
      <c r="BN244" s="225"/>
      <c r="BO244" s="225"/>
      <c r="BP244" s="225"/>
      <c r="BQ244" s="225"/>
      <c r="BR244" s="225"/>
      <c r="BS244" s="225"/>
      <c r="BT244" s="225"/>
      <c r="BU244" s="225"/>
      <c r="BV244" s="225"/>
      <c r="BW244" s="225"/>
      <c r="BX244" s="225"/>
      <c r="BY244" s="225"/>
      <c r="BZ244" s="225"/>
      <c r="CA244" s="225"/>
      <c r="CB244" s="225"/>
      <c r="CC244" s="225"/>
      <c r="CD244" s="225"/>
      <c r="CE244" s="225"/>
      <c r="CF244" s="225"/>
    </row>
    <row r="245" spans="1:84" ht="12" customHeight="1" x14ac:dyDescent="0.25">
      <c r="A245" s="225"/>
      <c r="B245" s="225"/>
      <c r="C245" s="225"/>
      <c r="D245" s="225"/>
      <c r="E245" s="226"/>
      <c r="F245" s="226"/>
      <c r="G245" s="228"/>
      <c r="H245" s="227"/>
      <c r="I245" s="227"/>
      <c r="J245" s="228"/>
      <c r="K245" s="228"/>
      <c r="L245" s="229"/>
      <c r="M245" s="225"/>
      <c r="N245" s="225"/>
      <c r="O245" s="225"/>
      <c r="P245" s="225"/>
      <c r="Q245" s="225"/>
      <c r="R245" s="225"/>
      <c r="S245" s="225"/>
      <c r="T245" s="225"/>
      <c r="U245" s="225"/>
      <c r="V245" s="225"/>
      <c r="W245" s="225"/>
      <c r="X245" s="225"/>
      <c r="Y245" s="225"/>
      <c r="Z245" s="225"/>
      <c r="AA245" s="225"/>
      <c r="AB245" s="225"/>
      <c r="AC245" s="225"/>
      <c r="AD245" s="225"/>
      <c r="AE245" s="225"/>
      <c r="AF245" s="225"/>
      <c r="AG245" s="225"/>
      <c r="AH245" s="225"/>
      <c r="AI245" s="225"/>
      <c r="AJ245" s="225"/>
      <c r="AK245" s="225"/>
      <c r="AL245" s="225"/>
      <c r="AM245" s="225"/>
      <c r="AN245" s="225"/>
      <c r="AO245" s="225"/>
      <c r="AP245" s="225"/>
      <c r="AQ245" s="225"/>
      <c r="AR245" s="225"/>
      <c r="AS245" s="225"/>
      <c r="AT245" s="225"/>
      <c r="AU245" s="225"/>
      <c r="AV245" s="225"/>
      <c r="AW245" s="225"/>
      <c r="AX245" s="225"/>
      <c r="AY245" s="225"/>
      <c r="AZ245" s="225"/>
      <c r="BA245" s="225"/>
      <c r="BB245" s="225"/>
      <c r="BC245" s="225"/>
      <c r="BD245" s="225"/>
      <c r="BE245" s="225"/>
      <c r="BF245" s="225"/>
      <c r="BG245" s="225"/>
      <c r="BH245" s="225"/>
      <c r="BI245" s="225"/>
      <c r="BJ245" s="225"/>
      <c r="BK245" s="225"/>
      <c r="BL245" s="225"/>
      <c r="BM245" s="225"/>
      <c r="BN245" s="225"/>
      <c r="BO245" s="225"/>
      <c r="BP245" s="225"/>
      <c r="BQ245" s="225"/>
      <c r="BR245" s="225"/>
      <c r="BS245" s="225"/>
      <c r="BT245" s="225"/>
      <c r="BU245" s="225"/>
      <c r="BV245" s="225"/>
      <c r="BW245" s="225"/>
      <c r="BX245" s="225"/>
      <c r="BY245" s="225"/>
      <c r="BZ245" s="225"/>
      <c r="CA245" s="225"/>
      <c r="CB245" s="225"/>
      <c r="CC245" s="225"/>
      <c r="CD245" s="225"/>
      <c r="CE245" s="225"/>
      <c r="CF245" s="225"/>
    </row>
    <row r="246" spans="1:84" ht="12" customHeight="1" x14ac:dyDescent="0.25">
      <c r="A246" s="225"/>
      <c r="B246" s="225"/>
      <c r="C246" s="225"/>
      <c r="D246" s="225"/>
      <c r="E246" s="226"/>
      <c r="F246" s="226"/>
      <c r="G246" s="228"/>
      <c r="H246" s="227"/>
      <c r="I246" s="227"/>
      <c r="J246" s="228"/>
      <c r="K246" s="228"/>
      <c r="L246" s="229"/>
      <c r="M246" s="225"/>
      <c r="N246" s="225"/>
      <c r="O246" s="225"/>
      <c r="P246" s="225"/>
      <c r="Q246" s="225"/>
      <c r="R246" s="225"/>
      <c r="S246" s="225"/>
      <c r="T246" s="225"/>
      <c r="U246" s="225"/>
      <c r="V246" s="225"/>
      <c r="W246" s="225"/>
      <c r="X246" s="225"/>
      <c r="Y246" s="225"/>
      <c r="Z246" s="225"/>
      <c r="AA246" s="225"/>
      <c r="AB246" s="225"/>
      <c r="AC246" s="225"/>
      <c r="AD246" s="225"/>
      <c r="AE246" s="225"/>
      <c r="AF246" s="225"/>
      <c r="AG246" s="225"/>
      <c r="AH246" s="225"/>
      <c r="AI246" s="225"/>
      <c r="AJ246" s="225"/>
      <c r="AK246" s="225"/>
      <c r="AL246" s="225"/>
      <c r="AM246" s="225"/>
      <c r="AN246" s="225"/>
      <c r="AO246" s="225"/>
      <c r="AP246" s="225"/>
      <c r="AQ246" s="225"/>
      <c r="AR246" s="225"/>
      <c r="AS246" s="225"/>
      <c r="AT246" s="225"/>
      <c r="AU246" s="225"/>
      <c r="AV246" s="225"/>
      <c r="AW246" s="225"/>
      <c r="AX246" s="225"/>
      <c r="AY246" s="225"/>
      <c r="AZ246" s="225"/>
      <c r="BA246" s="225"/>
      <c r="BB246" s="225"/>
      <c r="BC246" s="225"/>
      <c r="BD246" s="225"/>
      <c r="BE246" s="225"/>
      <c r="BF246" s="225"/>
      <c r="BG246" s="225"/>
      <c r="BH246" s="225"/>
      <c r="BI246" s="225"/>
      <c r="BJ246" s="225"/>
      <c r="BK246" s="225"/>
      <c r="BL246" s="225"/>
      <c r="BM246" s="225"/>
      <c r="BN246" s="225"/>
      <c r="BO246" s="225"/>
      <c r="BP246" s="225"/>
      <c r="BQ246" s="225"/>
      <c r="BR246" s="225"/>
      <c r="BS246" s="225"/>
      <c r="BT246" s="225"/>
      <c r="BU246" s="225"/>
      <c r="BV246" s="225"/>
      <c r="BW246" s="225"/>
      <c r="BX246" s="225"/>
      <c r="BY246" s="225"/>
      <c r="BZ246" s="225"/>
      <c r="CA246" s="225"/>
      <c r="CB246" s="225"/>
      <c r="CC246" s="225"/>
      <c r="CD246" s="225"/>
      <c r="CE246" s="225"/>
      <c r="CF246" s="225"/>
    </row>
    <row r="247" spans="1:84" ht="12" customHeight="1" x14ac:dyDescent="0.25">
      <c r="A247" s="225"/>
      <c r="B247" s="225"/>
      <c r="C247" s="225"/>
      <c r="D247" s="225"/>
      <c r="E247" s="226"/>
      <c r="F247" s="226"/>
      <c r="G247" s="228"/>
      <c r="H247" s="227"/>
      <c r="I247" s="227"/>
      <c r="J247" s="228"/>
      <c r="K247" s="228"/>
      <c r="L247" s="229"/>
      <c r="M247" s="225"/>
      <c r="N247" s="225"/>
      <c r="O247" s="225"/>
      <c r="P247" s="225"/>
      <c r="Q247" s="225"/>
      <c r="R247" s="225"/>
      <c r="S247" s="225"/>
      <c r="T247" s="225"/>
      <c r="U247" s="225"/>
      <c r="V247" s="225"/>
      <c r="W247" s="225"/>
      <c r="X247" s="225"/>
      <c r="Y247" s="225"/>
      <c r="Z247" s="225"/>
      <c r="AA247" s="225"/>
      <c r="AB247" s="225"/>
      <c r="AC247" s="225"/>
      <c r="AD247" s="225"/>
      <c r="AE247" s="225"/>
      <c r="AF247" s="225"/>
      <c r="AG247" s="225"/>
      <c r="AH247" s="225"/>
      <c r="AI247" s="225"/>
      <c r="AJ247" s="225"/>
      <c r="AK247" s="225"/>
      <c r="AL247" s="225"/>
      <c r="AM247" s="225"/>
      <c r="AN247" s="225"/>
      <c r="AO247" s="225"/>
      <c r="AP247" s="225"/>
      <c r="AQ247" s="225"/>
      <c r="AR247" s="225"/>
      <c r="AS247" s="225"/>
      <c r="AT247" s="225"/>
      <c r="AU247" s="225"/>
      <c r="AV247" s="225"/>
      <c r="AW247" s="225"/>
      <c r="AX247" s="225"/>
      <c r="AY247" s="225"/>
      <c r="AZ247" s="225"/>
      <c r="BA247" s="225"/>
      <c r="BB247" s="225"/>
      <c r="BC247" s="225"/>
      <c r="BD247" s="225"/>
      <c r="BE247" s="225"/>
      <c r="BF247" s="225"/>
      <c r="BG247" s="225"/>
      <c r="BH247" s="225"/>
      <c r="BI247" s="225"/>
      <c r="BJ247" s="225"/>
      <c r="BK247" s="225"/>
      <c r="BL247" s="225"/>
      <c r="BM247" s="225"/>
      <c r="BN247" s="225"/>
      <c r="BO247" s="225"/>
      <c r="BP247" s="225"/>
      <c r="BQ247" s="225"/>
      <c r="BR247" s="225"/>
      <c r="BS247" s="225"/>
      <c r="BT247" s="225"/>
      <c r="BU247" s="225"/>
      <c r="BV247" s="225"/>
      <c r="BW247" s="225"/>
      <c r="BX247" s="225"/>
      <c r="BY247" s="225"/>
      <c r="BZ247" s="225"/>
      <c r="CA247" s="225"/>
      <c r="CB247" s="225"/>
      <c r="CC247" s="225"/>
      <c r="CD247" s="225"/>
      <c r="CE247" s="225"/>
      <c r="CF247" s="225"/>
    </row>
    <row r="248" spans="1:84" ht="12" customHeight="1" x14ac:dyDescent="0.25">
      <c r="A248" s="225"/>
      <c r="B248" s="225"/>
      <c r="C248" s="225"/>
      <c r="D248" s="225"/>
      <c r="E248" s="226"/>
      <c r="F248" s="226"/>
      <c r="G248" s="228"/>
      <c r="H248" s="227"/>
      <c r="I248" s="227"/>
      <c r="J248" s="228"/>
      <c r="K248" s="228"/>
      <c r="L248" s="229"/>
      <c r="M248" s="225"/>
      <c r="N248" s="225"/>
      <c r="O248" s="225"/>
      <c r="P248" s="225"/>
      <c r="Q248" s="225"/>
      <c r="R248" s="225"/>
      <c r="S248" s="225"/>
      <c r="T248" s="225"/>
      <c r="U248" s="225"/>
      <c r="V248" s="225"/>
      <c r="W248" s="225"/>
      <c r="X248" s="225"/>
      <c r="Y248" s="225"/>
      <c r="Z248" s="225"/>
      <c r="AA248" s="225"/>
      <c r="AB248" s="225"/>
      <c r="AC248" s="225"/>
      <c r="AD248" s="225"/>
      <c r="AE248" s="225"/>
      <c r="AF248" s="225"/>
      <c r="AG248" s="225"/>
      <c r="AH248" s="225"/>
      <c r="AI248" s="225"/>
      <c r="AJ248" s="225"/>
      <c r="AK248" s="225"/>
      <c r="AL248" s="225"/>
      <c r="AM248" s="225"/>
      <c r="AN248" s="225"/>
      <c r="AO248" s="225"/>
      <c r="AP248" s="225"/>
      <c r="AQ248" s="225"/>
      <c r="AR248" s="225"/>
      <c r="AS248" s="225"/>
      <c r="AT248" s="225"/>
      <c r="AU248" s="225"/>
      <c r="AV248" s="225"/>
      <c r="AW248" s="225"/>
      <c r="AX248" s="225"/>
      <c r="AY248" s="225"/>
      <c r="AZ248" s="225"/>
      <c r="BA248" s="225"/>
      <c r="BB248" s="225"/>
      <c r="BC248" s="225"/>
      <c r="BD248" s="225"/>
      <c r="BE248" s="225"/>
      <c r="BF248" s="225"/>
      <c r="BG248" s="225"/>
      <c r="BH248" s="225"/>
      <c r="BI248" s="225"/>
      <c r="BJ248" s="225"/>
      <c r="BK248" s="225"/>
      <c r="BL248" s="225"/>
      <c r="BM248" s="225"/>
      <c r="BN248" s="225"/>
      <c r="BO248" s="225"/>
      <c r="BP248" s="225"/>
      <c r="BQ248" s="225"/>
      <c r="BR248" s="225"/>
      <c r="BS248" s="225"/>
      <c r="BT248" s="225"/>
      <c r="BU248" s="225"/>
      <c r="BV248" s="225"/>
      <c r="BW248" s="225"/>
      <c r="BX248" s="225"/>
      <c r="BY248" s="225"/>
      <c r="BZ248" s="225"/>
      <c r="CA248" s="225"/>
      <c r="CB248" s="225"/>
      <c r="CC248" s="225"/>
      <c r="CD248" s="225"/>
      <c r="CE248" s="225"/>
      <c r="CF248" s="225"/>
    </row>
    <row r="249" spans="1:84" ht="12" customHeight="1" x14ac:dyDescent="0.25">
      <c r="A249" s="225"/>
      <c r="B249" s="225"/>
      <c r="C249" s="225"/>
      <c r="D249" s="225"/>
      <c r="E249" s="226"/>
      <c r="F249" s="226"/>
      <c r="G249" s="228"/>
      <c r="H249" s="227"/>
      <c r="I249" s="227"/>
      <c r="J249" s="228"/>
      <c r="K249" s="228"/>
      <c r="L249" s="229"/>
      <c r="M249" s="225"/>
      <c r="N249" s="225"/>
      <c r="O249" s="225"/>
      <c r="P249" s="225"/>
      <c r="Q249" s="225"/>
      <c r="R249" s="225"/>
      <c r="S249" s="225"/>
      <c r="T249" s="225"/>
      <c r="U249" s="225"/>
      <c r="V249" s="225"/>
      <c r="W249" s="225"/>
      <c r="X249" s="225"/>
      <c r="Y249" s="225"/>
      <c r="Z249" s="225"/>
      <c r="AA249" s="225"/>
      <c r="AB249" s="225"/>
      <c r="AC249" s="225"/>
      <c r="AD249" s="225"/>
      <c r="AE249" s="225"/>
      <c r="AF249" s="225"/>
      <c r="AG249" s="225"/>
      <c r="AH249" s="225"/>
      <c r="AI249" s="225"/>
      <c r="AJ249" s="225"/>
      <c r="AK249" s="225"/>
      <c r="AL249" s="225"/>
      <c r="AM249" s="225"/>
      <c r="AN249" s="225"/>
      <c r="AO249" s="225"/>
      <c r="AP249" s="225"/>
      <c r="AQ249" s="225"/>
      <c r="AR249" s="225"/>
      <c r="AS249" s="225"/>
      <c r="AT249" s="225"/>
      <c r="AU249" s="225"/>
      <c r="AV249" s="225"/>
      <c r="AW249" s="225"/>
      <c r="AX249" s="225"/>
      <c r="AY249" s="225"/>
      <c r="AZ249" s="225"/>
      <c r="BA249" s="225"/>
      <c r="BB249" s="225"/>
      <c r="BC249" s="225"/>
      <c r="BD249" s="225"/>
      <c r="BE249" s="225"/>
      <c r="BF249" s="225"/>
      <c r="BG249" s="225"/>
      <c r="BH249" s="225"/>
      <c r="BI249" s="225"/>
      <c r="BJ249" s="225"/>
      <c r="BK249" s="225"/>
      <c r="BL249" s="225"/>
      <c r="BM249" s="225"/>
      <c r="BN249" s="225"/>
      <c r="BO249" s="225"/>
      <c r="BP249" s="225"/>
      <c r="BQ249" s="225"/>
      <c r="BR249" s="225"/>
      <c r="BS249" s="225"/>
      <c r="BT249" s="225"/>
      <c r="BU249" s="225"/>
      <c r="BV249" s="225"/>
      <c r="BW249" s="225"/>
      <c r="BX249" s="225"/>
      <c r="BY249" s="225"/>
      <c r="BZ249" s="225"/>
      <c r="CA249" s="225"/>
      <c r="CB249" s="225"/>
      <c r="CC249" s="225"/>
      <c r="CD249" s="225"/>
      <c r="CE249" s="225"/>
      <c r="CF249" s="225"/>
    </row>
    <row r="250" spans="1:84" ht="12" customHeight="1" x14ac:dyDescent="0.25">
      <c r="A250" s="225"/>
      <c r="B250" s="225"/>
      <c r="C250" s="225"/>
      <c r="D250" s="225"/>
      <c r="E250" s="226"/>
      <c r="F250" s="226"/>
      <c r="G250" s="228"/>
      <c r="H250" s="227"/>
      <c r="I250" s="227"/>
      <c r="J250" s="228"/>
      <c r="K250" s="228"/>
      <c r="L250" s="229"/>
      <c r="M250" s="225"/>
      <c r="N250" s="225"/>
      <c r="O250" s="225"/>
      <c r="P250" s="225"/>
      <c r="Q250" s="225"/>
      <c r="R250" s="225"/>
      <c r="S250" s="225"/>
      <c r="T250" s="225"/>
      <c r="U250" s="225"/>
      <c r="V250" s="225"/>
      <c r="W250" s="225"/>
      <c r="X250" s="225"/>
      <c r="Y250" s="225"/>
      <c r="Z250" s="225"/>
      <c r="AA250" s="225"/>
      <c r="AB250" s="225"/>
      <c r="AC250" s="225"/>
      <c r="AD250" s="225"/>
      <c r="AE250" s="225"/>
      <c r="AF250" s="225"/>
      <c r="AG250" s="225"/>
      <c r="AH250" s="225"/>
      <c r="AI250" s="225"/>
      <c r="AJ250" s="225"/>
      <c r="AK250" s="225"/>
      <c r="AL250" s="225"/>
      <c r="AM250" s="225"/>
      <c r="AN250" s="225"/>
      <c r="AO250" s="225"/>
      <c r="AP250" s="225"/>
      <c r="AQ250" s="225"/>
      <c r="AR250" s="225"/>
      <c r="AS250" s="225"/>
      <c r="AT250" s="225"/>
      <c r="AU250" s="225"/>
      <c r="AV250" s="225"/>
      <c r="AW250" s="225"/>
      <c r="AX250" s="225"/>
      <c r="AY250" s="225"/>
      <c r="AZ250" s="225"/>
      <c r="BA250" s="225"/>
      <c r="BB250" s="225"/>
      <c r="BC250" s="225"/>
      <c r="BD250" s="225"/>
      <c r="BE250" s="225"/>
      <c r="BF250" s="225"/>
      <c r="BG250" s="225"/>
      <c r="BH250" s="225"/>
      <c r="BI250" s="225"/>
      <c r="BJ250" s="225"/>
      <c r="BK250" s="225"/>
      <c r="BL250" s="225"/>
      <c r="BM250" s="225"/>
      <c r="BN250" s="225"/>
      <c r="BO250" s="225"/>
      <c r="BP250" s="225"/>
      <c r="BQ250" s="225"/>
      <c r="BR250" s="225"/>
      <c r="BS250" s="225"/>
      <c r="BT250" s="225"/>
      <c r="BU250" s="225"/>
      <c r="BV250" s="225"/>
      <c r="BW250" s="225"/>
      <c r="BX250" s="225"/>
      <c r="BY250" s="225"/>
      <c r="BZ250" s="225"/>
      <c r="CA250" s="225"/>
      <c r="CB250" s="225"/>
      <c r="CC250" s="225"/>
      <c r="CD250" s="225"/>
      <c r="CE250" s="225"/>
      <c r="CF250" s="225"/>
    </row>
    <row r="251" spans="1:84" ht="12" customHeight="1" x14ac:dyDescent="0.25">
      <c r="A251" s="225"/>
      <c r="B251" s="225"/>
      <c r="C251" s="225"/>
      <c r="D251" s="225"/>
      <c r="E251" s="226"/>
      <c r="F251" s="226"/>
      <c r="G251" s="228"/>
      <c r="H251" s="227"/>
      <c r="I251" s="227"/>
      <c r="J251" s="228"/>
      <c r="K251" s="228"/>
      <c r="L251" s="229"/>
      <c r="M251" s="225"/>
      <c r="N251" s="225"/>
      <c r="O251" s="225"/>
      <c r="P251" s="225"/>
      <c r="Q251" s="225"/>
      <c r="R251" s="225"/>
      <c r="S251" s="225"/>
      <c r="T251" s="225"/>
      <c r="U251" s="225"/>
      <c r="V251" s="225"/>
      <c r="W251" s="225"/>
      <c r="X251" s="225"/>
      <c r="Y251" s="225"/>
      <c r="Z251" s="225"/>
      <c r="AA251" s="225"/>
      <c r="AB251" s="225"/>
      <c r="AC251" s="225"/>
      <c r="AD251" s="225"/>
      <c r="AE251" s="225"/>
      <c r="AF251" s="225"/>
      <c r="AG251" s="225"/>
      <c r="AH251" s="225"/>
      <c r="AI251" s="225"/>
      <c r="AJ251" s="225"/>
      <c r="AK251" s="225"/>
      <c r="AL251" s="225"/>
      <c r="AM251" s="225"/>
      <c r="AN251" s="225"/>
      <c r="AO251" s="225"/>
      <c r="AP251" s="225"/>
      <c r="AQ251" s="225"/>
      <c r="AR251" s="225"/>
      <c r="AS251" s="225"/>
      <c r="AT251" s="225"/>
      <c r="AU251" s="225"/>
      <c r="AV251" s="225"/>
      <c r="AW251" s="225"/>
      <c r="AX251" s="225"/>
      <c r="AY251" s="225"/>
      <c r="AZ251" s="225"/>
      <c r="BA251" s="225"/>
      <c r="BB251" s="225"/>
      <c r="BC251" s="225"/>
      <c r="BD251" s="225"/>
      <c r="BE251" s="225"/>
      <c r="BF251" s="225"/>
      <c r="BG251" s="225"/>
      <c r="BH251" s="225"/>
      <c r="BI251" s="225"/>
      <c r="BJ251" s="225"/>
      <c r="BK251" s="225"/>
      <c r="BL251" s="225"/>
      <c r="BM251" s="225"/>
      <c r="BN251" s="225"/>
      <c r="BO251" s="225"/>
      <c r="BP251" s="225"/>
      <c r="BQ251" s="225"/>
      <c r="BR251" s="225"/>
      <c r="BS251" s="225"/>
      <c r="BT251" s="225"/>
      <c r="BU251" s="225"/>
      <c r="BV251" s="225"/>
      <c r="BW251" s="225"/>
      <c r="BX251" s="225"/>
      <c r="BY251" s="225"/>
      <c r="BZ251" s="225"/>
      <c r="CA251" s="225"/>
      <c r="CB251" s="225"/>
      <c r="CC251" s="225"/>
      <c r="CD251" s="225"/>
      <c r="CE251" s="225"/>
      <c r="CF251" s="225"/>
    </row>
    <row r="252" spans="1:84" ht="12" customHeight="1" x14ac:dyDescent="0.25">
      <c r="A252" s="225"/>
      <c r="B252" s="225"/>
      <c r="C252" s="225"/>
      <c r="D252" s="225"/>
      <c r="E252" s="226"/>
      <c r="F252" s="226"/>
      <c r="G252" s="228"/>
      <c r="H252" s="227"/>
      <c r="I252" s="227"/>
      <c r="J252" s="228"/>
      <c r="K252" s="228"/>
      <c r="L252" s="229"/>
      <c r="M252" s="225"/>
      <c r="N252" s="225"/>
      <c r="O252" s="225"/>
      <c r="P252" s="225"/>
      <c r="Q252" s="225"/>
      <c r="R252" s="225"/>
      <c r="S252" s="225"/>
      <c r="T252" s="225"/>
      <c r="U252" s="225"/>
      <c r="V252" s="225"/>
      <c r="W252" s="225"/>
      <c r="X252" s="225"/>
      <c r="Y252" s="225"/>
      <c r="Z252" s="225"/>
      <c r="AA252" s="225"/>
      <c r="AB252" s="225"/>
      <c r="AC252" s="225"/>
      <c r="AD252" s="225"/>
      <c r="AE252" s="225"/>
      <c r="AF252" s="225"/>
      <c r="AG252" s="225"/>
      <c r="AH252" s="225"/>
      <c r="AI252" s="225"/>
      <c r="AJ252" s="225"/>
      <c r="AK252" s="225"/>
      <c r="AL252" s="225"/>
      <c r="AM252" s="225"/>
      <c r="AN252" s="225"/>
      <c r="AO252" s="225"/>
      <c r="AP252" s="225"/>
      <c r="AQ252" s="225"/>
      <c r="AR252" s="225"/>
      <c r="AS252" s="225"/>
      <c r="AT252" s="225"/>
      <c r="AU252" s="225"/>
      <c r="AV252" s="225"/>
      <c r="AW252" s="225"/>
      <c r="AX252" s="225"/>
      <c r="AY252" s="225"/>
      <c r="AZ252" s="225"/>
      <c r="BA252" s="225"/>
      <c r="BB252" s="225"/>
      <c r="BC252" s="225"/>
      <c r="BD252" s="225"/>
      <c r="BE252" s="225"/>
      <c r="BF252" s="225"/>
      <c r="BG252" s="225"/>
      <c r="BH252" s="225"/>
      <c r="BI252" s="225"/>
      <c r="BJ252" s="225"/>
      <c r="BK252" s="225"/>
      <c r="BL252" s="225"/>
      <c r="BM252" s="225"/>
      <c r="BN252" s="225"/>
      <c r="BO252" s="225"/>
      <c r="BP252" s="225"/>
      <c r="BQ252" s="225"/>
      <c r="BR252" s="225"/>
      <c r="BS252" s="225"/>
      <c r="BT252" s="225"/>
      <c r="BU252" s="225"/>
      <c r="BV252" s="225"/>
      <c r="BW252" s="225"/>
      <c r="BX252" s="225"/>
      <c r="BY252" s="225"/>
      <c r="BZ252" s="225"/>
      <c r="CA252" s="225"/>
      <c r="CB252" s="225"/>
      <c r="CC252" s="225"/>
      <c r="CD252" s="225"/>
      <c r="CE252" s="225"/>
      <c r="CF252" s="225"/>
    </row>
    <row r="253" spans="1:84" ht="12" customHeight="1" x14ac:dyDescent="0.25">
      <c r="A253" s="225"/>
      <c r="B253" s="225"/>
      <c r="C253" s="225"/>
      <c r="D253" s="225"/>
      <c r="E253" s="226"/>
      <c r="F253" s="226"/>
      <c r="G253" s="228"/>
      <c r="H253" s="227"/>
      <c r="I253" s="227"/>
      <c r="J253" s="228"/>
      <c r="K253" s="228"/>
      <c r="L253" s="229"/>
      <c r="M253" s="225"/>
      <c r="N253" s="225"/>
      <c r="O253" s="225"/>
      <c r="P253" s="225"/>
      <c r="Q253" s="225"/>
      <c r="R253" s="225"/>
      <c r="S253" s="225"/>
      <c r="T253" s="225"/>
      <c r="U253" s="225"/>
      <c r="V253" s="225"/>
      <c r="W253" s="225"/>
      <c r="X253" s="225"/>
      <c r="Y253" s="225"/>
      <c r="Z253" s="225"/>
      <c r="AA253" s="225"/>
      <c r="AB253" s="225"/>
      <c r="AC253" s="225"/>
      <c r="AD253" s="225"/>
      <c r="AE253" s="225"/>
      <c r="AF253" s="225"/>
      <c r="AG253" s="225"/>
      <c r="AH253" s="225"/>
      <c r="AI253" s="225"/>
      <c r="AJ253" s="225"/>
      <c r="AK253" s="225"/>
      <c r="AL253" s="225"/>
      <c r="AM253" s="225"/>
      <c r="AN253" s="225"/>
      <c r="AO253" s="225"/>
      <c r="AP253" s="225"/>
      <c r="AQ253" s="225"/>
      <c r="AR253" s="225"/>
      <c r="AS253" s="225"/>
      <c r="AT253" s="225"/>
      <c r="AU253" s="225"/>
      <c r="AV253" s="225"/>
      <c r="AW253" s="225"/>
      <c r="AX253" s="225"/>
      <c r="AY253" s="225"/>
      <c r="AZ253" s="225"/>
      <c r="BA253" s="225"/>
      <c r="BB253" s="225"/>
      <c r="BC253" s="225"/>
      <c r="BD253" s="225"/>
      <c r="BE253" s="225"/>
      <c r="BF253" s="225"/>
      <c r="BG253" s="225"/>
      <c r="BH253" s="225"/>
      <c r="BI253" s="225"/>
      <c r="BJ253" s="225"/>
      <c r="BK253" s="225"/>
      <c r="BL253" s="225"/>
      <c r="BM253" s="225"/>
      <c r="BN253" s="225"/>
      <c r="BO253" s="225"/>
      <c r="BP253" s="225"/>
      <c r="BQ253" s="225"/>
      <c r="BR253" s="225"/>
      <c r="BS253" s="225"/>
      <c r="BT253" s="225"/>
      <c r="BU253" s="225"/>
      <c r="BV253" s="225"/>
      <c r="BW253" s="225"/>
      <c r="BX253" s="225"/>
      <c r="BY253" s="225"/>
      <c r="BZ253" s="225"/>
      <c r="CA253" s="225"/>
      <c r="CB253" s="225"/>
      <c r="CC253" s="225"/>
      <c r="CD253" s="225"/>
      <c r="CE253" s="225"/>
      <c r="CF253" s="225"/>
    </row>
    <row r="254" spans="1:84" ht="12" customHeight="1" x14ac:dyDescent="0.25">
      <c r="A254" s="225"/>
      <c r="B254" s="225"/>
      <c r="C254" s="225"/>
      <c r="D254" s="225"/>
      <c r="E254" s="226"/>
      <c r="F254" s="226"/>
      <c r="G254" s="228"/>
      <c r="H254" s="227"/>
      <c r="I254" s="227"/>
      <c r="J254" s="228"/>
      <c r="K254" s="228"/>
      <c r="L254" s="229"/>
      <c r="M254" s="225"/>
      <c r="N254" s="225"/>
      <c r="O254" s="225"/>
      <c r="P254" s="225"/>
      <c r="Q254" s="225"/>
      <c r="R254" s="225"/>
      <c r="S254" s="225"/>
      <c r="T254" s="225"/>
      <c r="U254" s="225"/>
      <c r="V254" s="225"/>
      <c r="W254" s="225"/>
      <c r="X254" s="225"/>
      <c r="Y254" s="225"/>
      <c r="Z254" s="225"/>
      <c r="AA254" s="225"/>
      <c r="AB254" s="225"/>
      <c r="AC254" s="225"/>
      <c r="AD254" s="225"/>
      <c r="AE254" s="225"/>
      <c r="AF254" s="225"/>
      <c r="AG254" s="225"/>
      <c r="AH254" s="225"/>
      <c r="AI254" s="225"/>
      <c r="AJ254" s="225"/>
      <c r="AK254" s="225"/>
      <c r="AL254" s="225"/>
      <c r="AM254" s="225"/>
      <c r="AN254" s="225"/>
      <c r="AO254" s="225"/>
      <c r="AP254" s="225"/>
      <c r="AQ254" s="225"/>
      <c r="AR254" s="225"/>
      <c r="AS254" s="225"/>
      <c r="AT254" s="225"/>
      <c r="AU254" s="225"/>
      <c r="AV254" s="225"/>
      <c r="AW254" s="225"/>
      <c r="AX254" s="225"/>
      <c r="AY254" s="225"/>
      <c r="AZ254" s="225"/>
      <c r="BA254" s="225"/>
      <c r="BB254" s="225"/>
      <c r="BC254" s="225"/>
      <c r="BD254" s="225"/>
      <c r="BE254" s="225"/>
      <c r="BF254" s="225"/>
      <c r="BG254" s="225"/>
      <c r="BH254" s="225"/>
      <c r="BI254" s="225"/>
      <c r="BJ254" s="225"/>
      <c r="BK254" s="225"/>
      <c r="BL254" s="225"/>
      <c r="BM254" s="225"/>
      <c r="BN254" s="225"/>
      <c r="BO254" s="225"/>
      <c r="BP254" s="225"/>
      <c r="BQ254" s="225"/>
      <c r="BR254" s="225"/>
      <c r="BS254" s="225"/>
      <c r="BT254" s="225"/>
      <c r="BU254" s="225"/>
      <c r="BV254" s="225"/>
      <c r="BW254" s="225"/>
      <c r="BX254" s="225"/>
      <c r="BY254" s="225"/>
      <c r="BZ254" s="225"/>
      <c r="CA254" s="225"/>
      <c r="CB254" s="225"/>
      <c r="CC254" s="225"/>
      <c r="CD254" s="225"/>
      <c r="CE254" s="225"/>
      <c r="CF254" s="225"/>
    </row>
    <row r="255" spans="1:84" ht="12" customHeight="1" x14ac:dyDescent="0.25">
      <c r="A255" s="225"/>
      <c r="B255" s="225"/>
      <c r="C255" s="225"/>
      <c r="D255" s="225"/>
      <c r="E255" s="226"/>
      <c r="F255" s="226"/>
      <c r="G255" s="228"/>
      <c r="H255" s="227"/>
      <c r="I255" s="227"/>
      <c r="J255" s="228"/>
      <c r="K255" s="228"/>
      <c r="L255" s="229"/>
      <c r="M255" s="225"/>
      <c r="N255" s="225"/>
      <c r="O255" s="225"/>
      <c r="P255" s="225"/>
      <c r="Q255" s="225"/>
      <c r="R255" s="225"/>
      <c r="S255" s="225"/>
      <c r="T255" s="225"/>
      <c r="U255" s="225"/>
      <c r="V255" s="225"/>
      <c r="W255" s="225"/>
      <c r="X255" s="225"/>
      <c r="Y255" s="225"/>
      <c r="Z255" s="225"/>
      <c r="AA255" s="225"/>
      <c r="AB255" s="225"/>
      <c r="AC255" s="225"/>
      <c r="AD255" s="225"/>
      <c r="AE255" s="225"/>
      <c r="AF255" s="225"/>
      <c r="AG255" s="225"/>
      <c r="AH255" s="225"/>
      <c r="AI255" s="225"/>
      <c r="AJ255" s="225"/>
      <c r="AK255" s="225"/>
      <c r="AL255" s="225"/>
      <c r="AM255" s="225"/>
      <c r="AN255" s="225"/>
      <c r="AO255" s="225"/>
      <c r="AP255" s="225"/>
      <c r="AQ255" s="225"/>
      <c r="AR255" s="225"/>
      <c r="AS255" s="225"/>
      <c r="AT255" s="225"/>
      <c r="AU255" s="225"/>
      <c r="AV255" s="225"/>
      <c r="AW255" s="225"/>
      <c r="AX255" s="225"/>
      <c r="AY255" s="225"/>
      <c r="AZ255" s="225"/>
      <c r="BA255" s="225"/>
      <c r="BB255" s="225"/>
      <c r="BC255" s="225"/>
      <c r="BD255" s="225"/>
      <c r="BE255" s="225"/>
      <c r="BF255" s="225"/>
      <c r="BG255" s="225"/>
      <c r="BH255" s="225"/>
      <c r="BI255" s="225"/>
      <c r="BJ255" s="225"/>
      <c r="BK255" s="225"/>
      <c r="BL255" s="225"/>
      <c r="BM255" s="225"/>
      <c r="BN255" s="225"/>
      <c r="BO255" s="225"/>
      <c r="BP255" s="225"/>
      <c r="BQ255" s="225"/>
      <c r="BR255" s="225"/>
      <c r="BS255" s="225"/>
      <c r="BT255" s="225"/>
      <c r="BU255" s="225"/>
      <c r="BV255" s="225"/>
      <c r="BW255" s="225"/>
      <c r="BX255" s="225"/>
      <c r="BY255" s="225"/>
      <c r="BZ255" s="225"/>
      <c r="CA255" s="225"/>
      <c r="CB255" s="225"/>
      <c r="CC255" s="225"/>
      <c r="CD255" s="225"/>
      <c r="CE255" s="225"/>
      <c r="CF255" s="225"/>
    </row>
    <row r="256" spans="1:84" ht="12" customHeight="1" x14ac:dyDescent="0.25">
      <c r="A256" s="225"/>
      <c r="B256" s="225"/>
      <c r="C256" s="225"/>
      <c r="D256" s="225"/>
      <c r="E256" s="226"/>
      <c r="F256" s="226"/>
      <c r="G256" s="228"/>
      <c r="H256" s="227"/>
      <c r="I256" s="227"/>
      <c r="J256" s="228"/>
      <c r="K256" s="228"/>
      <c r="L256" s="229"/>
      <c r="M256" s="225"/>
      <c r="N256" s="225"/>
      <c r="O256" s="225"/>
      <c r="P256" s="225"/>
      <c r="Q256" s="225"/>
      <c r="R256" s="225"/>
      <c r="S256" s="225"/>
      <c r="T256" s="225"/>
      <c r="U256" s="225"/>
      <c r="V256" s="225"/>
      <c r="W256" s="225"/>
      <c r="X256" s="225"/>
      <c r="Y256" s="225"/>
      <c r="Z256" s="225"/>
      <c r="AA256" s="225"/>
      <c r="AB256" s="225"/>
      <c r="AC256" s="225"/>
      <c r="AD256" s="225"/>
      <c r="AE256" s="225"/>
      <c r="AF256" s="225"/>
      <c r="AG256" s="225"/>
      <c r="AH256" s="225"/>
      <c r="AI256" s="225"/>
      <c r="AJ256" s="225"/>
      <c r="AK256" s="225"/>
      <c r="AL256" s="225"/>
      <c r="AM256" s="225"/>
      <c r="AN256" s="225"/>
      <c r="AO256" s="225"/>
      <c r="AP256" s="225"/>
      <c r="AQ256" s="225"/>
      <c r="AR256" s="225"/>
      <c r="AS256" s="225"/>
      <c r="AT256" s="225"/>
      <c r="AU256" s="225"/>
      <c r="AV256" s="225"/>
      <c r="AW256" s="225"/>
      <c r="AX256" s="225"/>
      <c r="AY256" s="225"/>
      <c r="AZ256" s="225"/>
      <c r="BA256" s="225"/>
      <c r="BB256" s="225"/>
      <c r="BC256" s="225"/>
      <c r="BD256" s="225"/>
      <c r="BE256" s="225"/>
      <c r="BF256" s="225"/>
      <c r="BG256" s="225"/>
      <c r="BH256" s="225"/>
      <c r="BI256" s="225"/>
      <c r="BJ256" s="225"/>
      <c r="BK256" s="225"/>
      <c r="BL256" s="225"/>
      <c r="BM256" s="225"/>
      <c r="BN256" s="225"/>
      <c r="BO256" s="225"/>
      <c r="BP256" s="225"/>
      <c r="BQ256" s="225"/>
      <c r="BR256" s="225"/>
      <c r="BS256" s="225"/>
      <c r="BT256" s="225"/>
      <c r="BU256" s="225"/>
      <c r="BV256" s="225"/>
      <c r="BW256" s="225"/>
      <c r="BX256" s="225"/>
      <c r="BY256" s="225"/>
      <c r="BZ256" s="225"/>
      <c r="CA256" s="225"/>
      <c r="CB256" s="225"/>
      <c r="CC256" s="225"/>
      <c r="CD256" s="225"/>
      <c r="CE256" s="225"/>
      <c r="CF256" s="225"/>
    </row>
    <row r="257" spans="1:84" ht="12" customHeight="1" x14ac:dyDescent="0.25">
      <c r="A257" s="225"/>
      <c r="B257" s="225"/>
      <c r="C257" s="225"/>
      <c r="D257" s="225"/>
      <c r="E257" s="226"/>
      <c r="F257" s="226"/>
      <c r="G257" s="228"/>
      <c r="H257" s="227"/>
      <c r="I257" s="227"/>
      <c r="J257" s="228"/>
      <c r="K257" s="228"/>
      <c r="L257" s="229"/>
      <c r="M257" s="225"/>
      <c r="N257" s="225"/>
      <c r="O257" s="225"/>
      <c r="P257" s="225"/>
      <c r="Q257" s="225"/>
      <c r="R257" s="225"/>
      <c r="S257" s="225"/>
      <c r="T257" s="225"/>
      <c r="U257" s="225"/>
      <c r="V257" s="225"/>
      <c r="W257" s="225"/>
      <c r="X257" s="225"/>
      <c r="Y257" s="225"/>
      <c r="Z257" s="225"/>
      <c r="AA257" s="225"/>
      <c r="AB257" s="225"/>
      <c r="AC257" s="225"/>
      <c r="AD257" s="225"/>
      <c r="AE257" s="225"/>
      <c r="AF257" s="225"/>
      <c r="AG257" s="225"/>
      <c r="AH257" s="225"/>
      <c r="AI257" s="225"/>
      <c r="AJ257" s="225"/>
      <c r="AK257" s="225"/>
      <c r="AL257" s="225"/>
      <c r="AM257" s="225"/>
      <c r="AN257" s="225"/>
      <c r="AO257" s="225"/>
      <c r="AP257" s="225"/>
      <c r="AQ257" s="225"/>
      <c r="AR257" s="225"/>
      <c r="AS257" s="225"/>
      <c r="AT257" s="225"/>
      <c r="AU257" s="225"/>
      <c r="AV257" s="225"/>
      <c r="AW257" s="225"/>
      <c r="AX257" s="225"/>
      <c r="AY257" s="225"/>
      <c r="AZ257" s="225"/>
      <c r="BA257" s="225"/>
      <c r="BB257" s="225"/>
      <c r="BC257" s="225"/>
      <c r="BD257" s="225"/>
      <c r="BE257" s="225"/>
      <c r="BF257" s="225"/>
      <c r="BG257" s="225"/>
      <c r="BH257" s="225"/>
      <c r="BI257" s="225"/>
      <c r="BJ257" s="225"/>
      <c r="BK257" s="225"/>
      <c r="BL257" s="225"/>
      <c r="BM257" s="225"/>
      <c r="BN257" s="225"/>
      <c r="BO257" s="225"/>
      <c r="BP257" s="225"/>
      <c r="BQ257" s="225"/>
      <c r="BR257" s="225"/>
      <c r="BS257" s="225"/>
      <c r="BT257" s="225"/>
      <c r="BU257" s="225"/>
      <c r="BV257" s="225"/>
      <c r="BW257" s="225"/>
      <c r="BX257" s="225"/>
      <c r="BY257" s="225"/>
      <c r="BZ257" s="225"/>
      <c r="CA257" s="225"/>
      <c r="CB257" s="225"/>
      <c r="CC257" s="225"/>
      <c r="CD257" s="225"/>
      <c r="CE257" s="225"/>
      <c r="CF257" s="225"/>
    </row>
    <row r="258" spans="1:84" ht="12" customHeight="1" x14ac:dyDescent="0.25">
      <c r="A258" s="225"/>
      <c r="B258" s="225"/>
      <c r="C258" s="225"/>
      <c r="D258" s="225"/>
      <c r="E258" s="226"/>
      <c r="F258" s="226"/>
      <c r="G258" s="228"/>
      <c r="H258" s="227"/>
      <c r="I258" s="227"/>
      <c r="J258" s="228"/>
      <c r="K258" s="228"/>
      <c r="L258" s="229"/>
      <c r="M258" s="225"/>
      <c r="N258" s="225"/>
      <c r="O258" s="225"/>
      <c r="P258" s="225"/>
      <c r="Q258" s="225"/>
      <c r="R258" s="225"/>
      <c r="S258" s="225"/>
      <c r="T258" s="225"/>
      <c r="U258" s="225"/>
      <c r="V258" s="225"/>
      <c r="W258" s="225"/>
      <c r="X258" s="225"/>
      <c r="Y258" s="225"/>
      <c r="Z258" s="225"/>
      <c r="AA258" s="225"/>
      <c r="AB258" s="225"/>
      <c r="AC258" s="225"/>
      <c r="AD258" s="225"/>
      <c r="AE258" s="225"/>
      <c r="AF258" s="225"/>
      <c r="AG258" s="225"/>
      <c r="AH258" s="225"/>
      <c r="AI258" s="225"/>
      <c r="AJ258" s="225"/>
      <c r="AK258" s="225"/>
      <c r="AL258" s="225"/>
      <c r="AM258" s="225"/>
      <c r="AN258" s="225"/>
      <c r="AO258" s="225"/>
      <c r="AP258" s="225"/>
      <c r="AQ258" s="225"/>
      <c r="AR258" s="225"/>
      <c r="AS258" s="225"/>
      <c r="AT258" s="225"/>
      <c r="AU258" s="225"/>
      <c r="AV258" s="225"/>
      <c r="AW258" s="225"/>
      <c r="AX258" s="225"/>
      <c r="AY258" s="225"/>
      <c r="AZ258" s="225"/>
      <c r="BA258" s="225"/>
      <c r="BB258" s="225"/>
      <c r="BC258" s="225"/>
      <c r="BD258" s="225"/>
      <c r="BE258" s="225"/>
      <c r="BF258" s="225"/>
      <c r="BG258" s="225"/>
      <c r="BH258" s="225"/>
      <c r="BI258" s="225"/>
      <c r="BJ258" s="225"/>
      <c r="BK258" s="225"/>
      <c r="BL258" s="225"/>
      <c r="BM258" s="225"/>
      <c r="BN258" s="225"/>
      <c r="BO258" s="225"/>
      <c r="BP258" s="225"/>
      <c r="BQ258" s="225"/>
      <c r="BR258" s="225"/>
      <c r="BS258" s="225"/>
      <c r="BT258" s="225"/>
      <c r="BU258" s="225"/>
      <c r="BV258" s="225"/>
      <c r="BW258" s="225"/>
      <c r="BX258" s="225"/>
      <c r="BY258" s="225"/>
      <c r="BZ258" s="225"/>
      <c r="CA258" s="225"/>
      <c r="CB258" s="225"/>
      <c r="CC258" s="225"/>
      <c r="CD258" s="225"/>
      <c r="CE258" s="225"/>
      <c r="CF258" s="225"/>
    </row>
    <row r="259" spans="1:84" ht="12" customHeight="1" x14ac:dyDescent="0.25">
      <c r="A259" s="225"/>
      <c r="B259" s="225"/>
      <c r="C259" s="225"/>
      <c r="D259" s="225"/>
      <c r="E259" s="226"/>
      <c r="F259" s="226"/>
      <c r="G259" s="228"/>
      <c r="H259" s="227"/>
      <c r="I259" s="227"/>
      <c r="J259" s="228"/>
      <c r="K259" s="228"/>
      <c r="L259" s="229"/>
      <c r="M259" s="225"/>
      <c r="N259" s="225"/>
      <c r="O259" s="225"/>
      <c r="P259" s="225"/>
      <c r="Q259" s="225"/>
      <c r="R259" s="225"/>
      <c r="S259" s="225"/>
      <c r="T259" s="225"/>
      <c r="U259" s="225"/>
      <c r="V259" s="225"/>
      <c r="W259" s="225"/>
      <c r="X259" s="225"/>
      <c r="Y259" s="225"/>
      <c r="Z259" s="225"/>
      <c r="AA259" s="225"/>
      <c r="AB259" s="225"/>
      <c r="AC259" s="225"/>
      <c r="AD259" s="225"/>
      <c r="AE259" s="225"/>
      <c r="AF259" s="225"/>
      <c r="AG259" s="225"/>
      <c r="AH259" s="225"/>
      <c r="AI259" s="225"/>
      <c r="AJ259" s="225"/>
      <c r="AK259" s="225"/>
      <c r="AL259" s="225"/>
      <c r="AM259" s="225"/>
      <c r="AN259" s="225"/>
      <c r="AO259" s="225"/>
      <c r="AP259" s="225"/>
      <c r="AQ259" s="225"/>
      <c r="AR259" s="225"/>
      <c r="AS259" s="225"/>
      <c r="AT259" s="225"/>
      <c r="AU259" s="225"/>
      <c r="AV259" s="225"/>
      <c r="AW259" s="225"/>
      <c r="AX259" s="225"/>
      <c r="AY259" s="225"/>
      <c r="AZ259" s="225"/>
      <c r="BA259" s="225"/>
      <c r="BB259" s="225"/>
      <c r="BC259" s="225"/>
      <c r="BD259" s="225"/>
      <c r="BE259" s="225"/>
      <c r="BF259" s="225"/>
      <c r="BG259" s="225"/>
      <c r="BH259" s="225"/>
      <c r="BI259" s="225"/>
      <c r="BJ259" s="225"/>
      <c r="BK259" s="225"/>
      <c r="BL259" s="225"/>
      <c r="BM259" s="225"/>
      <c r="BN259" s="225"/>
      <c r="BO259" s="225"/>
      <c r="BP259" s="225"/>
      <c r="BQ259" s="225"/>
      <c r="BR259" s="225"/>
      <c r="BS259" s="225"/>
      <c r="BT259" s="225"/>
      <c r="BU259" s="225"/>
      <c r="BV259" s="225"/>
      <c r="BW259" s="225"/>
      <c r="BX259" s="225"/>
      <c r="BY259" s="225"/>
      <c r="BZ259" s="225"/>
      <c r="CA259" s="225"/>
      <c r="CB259" s="225"/>
      <c r="CC259" s="225"/>
      <c r="CD259" s="225"/>
      <c r="CE259" s="225"/>
      <c r="CF259" s="225"/>
    </row>
    <row r="260" spans="1:84" ht="12" customHeight="1" x14ac:dyDescent="0.25">
      <c r="A260" s="225"/>
      <c r="B260" s="225"/>
      <c r="C260" s="225"/>
      <c r="D260" s="225"/>
      <c r="E260" s="226"/>
      <c r="F260" s="226"/>
      <c r="G260" s="228"/>
      <c r="H260" s="227"/>
      <c r="I260" s="227"/>
      <c r="J260" s="228"/>
      <c r="K260" s="228"/>
      <c r="L260" s="229"/>
      <c r="M260" s="225"/>
      <c r="N260" s="225"/>
      <c r="O260" s="225"/>
      <c r="P260" s="225"/>
      <c r="Q260" s="225"/>
      <c r="R260" s="225"/>
      <c r="S260" s="225"/>
      <c r="T260" s="225"/>
      <c r="U260" s="225"/>
      <c r="V260" s="225"/>
      <c r="W260" s="225"/>
      <c r="X260" s="225"/>
      <c r="Y260" s="225"/>
      <c r="Z260" s="225"/>
      <c r="AA260" s="225"/>
      <c r="AB260" s="225"/>
      <c r="AC260" s="225"/>
      <c r="AD260" s="225"/>
      <c r="AE260" s="225"/>
      <c r="AF260" s="225"/>
      <c r="AG260" s="225"/>
      <c r="AH260" s="225"/>
      <c r="AI260" s="225"/>
      <c r="AJ260" s="225"/>
      <c r="AK260" s="225"/>
      <c r="AL260" s="225"/>
      <c r="AM260" s="225"/>
      <c r="AN260" s="225"/>
      <c r="AO260" s="225"/>
      <c r="AP260" s="225"/>
      <c r="AQ260" s="225"/>
      <c r="AR260" s="225"/>
      <c r="AS260" s="225"/>
      <c r="AT260" s="225"/>
      <c r="AU260" s="225"/>
      <c r="AV260" s="225"/>
      <c r="AW260" s="225"/>
      <c r="AX260" s="225"/>
      <c r="AY260" s="225"/>
      <c r="AZ260" s="225"/>
      <c r="BA260" s="225"/>
      <c r="BB260" s="225"/>
      <c r="BC260" s="225"/>
      <c r="BD260" s="225"/>
      <c r="BE260" s="225"/>
      <c r="BF260" s="225"/>
      <c r="BG260" s="225"/>
      <c r="BH260" s="225"/>
      <c r="BI260" s="225"/>
      <c r="BJ260" s="225"/>
      <c r="BK260" s="225"/>
      <c r="BL260" s="225"/>
      <c r="BM260" s="225"/>
      <c r="BN260" s="225"/>
      <c r="BO260" s="225"/>
      <c r="BP260" s="225"/>
      <c r="BQ260" s="225"/>
      <c r="BR260" s="225"/>
      <c r="BS260" s="225"/>
      <c r="BT260" s="225"/>
      <c r="BU260" s="225"/>
      <c r="BV260" s="225"/>
      <c r="BW260" s="225"/>
      <c r="BX260" s="225"/>
      <c r="BY260" s="225"/>
      <c r="BZ260" s="225"/>
      <c r="CA260" s="225"/>
      <c r="CB260" s="225"/>
      <c r="CC260" s="225"/>
      <c r="CD260" s="225"/>
      <c r="CE260" s="225"/>
      <c r="CF260" s="225"/>
    </row>
    <row r="261" spans="1:84" ht="12" customHeight="1" x14ac:dyDescent="0.25">
      <c r="A261" s="225"/>
      <c r="B261" s="225"/>
      <c r="C261" s="225"/>
      <c r="D261" s="225"/>
      <c r="E261" s="226"/>
      <c r="F261" s="226"/>
      <c r="G261" s="228"/>
      <c r="H261" s="227"/>
      <c r="I261" s="227"/>
      <c r="J261" s="228"/>
      <c r="K261" s="228"/>
      <c r="L261" s="229"/>
      <c r="M261" s="225"/>
      <c r="N261" s="225"/>
      <c r="O261" s="225"/>
      <c r="P261" s="225"/>
      <c r="Q261" s="225"/>
      <c r="R261" s="225"/>
      <c r="S261" s="225"/>
      <c r="T261" s="225"/>
      <c r="U261" s="225"/>
      <c r="V261" s="225"/>
      <c r="W261" s="225"/>
      <c r="X261" s="225"/>
      <c r="Y261" s="225"/>
      <c r="Z261" s="225"/>
      <c r="AA261" s="225"/>
      <c r="AB261" s="225"/>
      <c r="AC261" s="225"/>
      <c r="AD261" s="225"/>
      <c r="AE261" s="225"/>
      <c r="AF261" s="225"/>
      <c r="AG261" s="225"/>
      <c r="AH261" s="225"/>
      <c r="AI261" s="225"/>
      <c r="AJ261" s="225"/>
      <c r="AK261" s="225"/>
      <c r="AL261" s="225"/>
      <c r="AM261" s="225"/>
      <c r="AN261" s="225"/>
      <c r="AO261" s="225"/>
      <c r="AP261" s="225"/>
      <c r="AQ261" s="225"/>
      <c r="AR261" s="225"/>
      <c r="AS261" s="225"/>
      <c r="AT261" s="225"/>
      <c r="AU261" s="225"/>
      <c r="AV261" s="225"/>
      <c r="AW261" s="225"/>
      <c r="AX261" s="225"/>
      <c r="AY261" s="225"/>
      <c r="AZ261" s="225"/>
      <c r="BA261" s="225"/>
      <c r="BB261" s="225"/>
      <c r="BC261" s="225"/>
      <c r="BD261" s="225"/>
      <c r="BE261" s="225"/>
      <c r="BF261" s="225"/>
      <c r="BG261" s="225"/>
      <c r="BH261" s="225"/>
      <c r="BI261" s="225"/>
      <c r="BJ261" s="225"/>
      <c r="BK261" s="225"/>
      <c r="BL261" s="225"/>
      <c r="BM261" s="225"/>
      <c r="BN261" s="225"/>
      <c r="BO261" s="225"/>
      <c r="BP261" s="225"/>
      <c r="BQ261" s="225"/>
      <c r="BR261" s="225"/>
      <c r="BS261" s="225"/>
      <c r="BT261" s="225"/>
      <c r="BU261" s="225"/>
      <c r="BV261" s="225"/>
      <c r="BW261" s="225"/>
      <c r="BX261" s="225"/>
      <c r="BY261" s="225"/>
      <c r="BZ261" s="225"/>
      <c r="CA261" s="225"/>
      <c r="CB261" s="225"/>
      <c r="CC261" s="225"/>
      <c r="CD261" s="225"/>
      <c r="CE261" s="225"/>
      <c r="CF261" s="225"/>
    </row>
    <row r="262" spans="1:84" ht="12" customHeight="1" x14ac:dyDescent="0.25">
      <c r="A262" s="225"/>
      <c r="B262" s="225"/>
      <c r="C262" s="225"/>
      <c r="D262" s="225"/>
      <c r="E262" s="226"/>
      <c r="F262" s="226"/>
      <c r="G262" s="228"/>
      <c r="H262" s="227"/>
      <c r="I262" s="227"/>
      <c r="J262" s="228"/>
      <c r="K262" s="228"/>
      <c r="L262" s="229"/>
      <c r="M262" s="225"/>
      <c r="N262" s="225"/>
      <c r="O262" s="225"/>
      <c r="P262" s="225"/>
      <c r="Q262" s="225"/>
      <c r="R262" s="225"/>
      <c r="S262" s="225"/>
      <c r="T262" s="225"/>
      <c r="U262" s="225"/>
      <c r="V262" s="225"/>
      <c r="W262" s="225"/>
      <c r="X262" s="225"/>
      <c r="Y262" s="225"/>
      <c r="Z262" s="225"/>
      <c r="AA262" s="225"/>
      <c r="AB262" s="225"/>
      <c r="AC262" s="225"/>
      <c r="AD262" s="225"/>
      <c r="AE262" s="225"/>
      <c r="AF262" s="225"/>
      <c r="AG262" s="225"/>
      <c r="AH262" s="225"/>
      <c r="AI262" s="225"/>
      <c r="AJ262" s="225"/>
      <c r="AK262" s="225"/>
      <c r="AL262" s="225"/>
      <c r="AM262" s="225"/>
      <c r="AN262" s="225"/>
      <c r="AO262" s="225"/>
      <c r="AP262" s="225"/>
      <c r="AQ262" s="225"/>
      <c r="AR262" s="225"/>
      <c r="AS262" s="225"/>
      <c r="AT262" s="225"/>
      <c r="AU262" s="225"/>
      <c r="AV262" s="225"/>
      <c r="AW262" s="225"/>
      <c r="AX262" s="225"/>
      <c r="AY262" s="225"/>
      <c r="AZ262" s="225"/>
      <c r="BA262" s="225"/>
      <c r="BB262" s="225"/>
      <c r="BC262" s="225"/>
      <c r="BD262" s="225"/>
      <c r="BE262" s="225"/>
      <c r="BF262" s="225"/>
      <c r="BG262" s="225"/>
      <c r="BH262" s="225"/>
      <c r="BI262" s="225"/>
      <c r="BJ262" s="225"/>
      <c r="BK262" s="225"/>
      <c r="BL262" s="225"/>
      <c r="BM262" s="225"/>
      <c r="BN262" s="225"/>
      <c r="BO262" s="225"/>
      <c r="BP262" s="225"/>
      <c r="BQ262" s="225"/>
      <c r="BR262" s="225"/>
      <c r="BS262" s="225"/>
      <c r="BT262" s="225"/>
      <c r="BU262" s="225"/>
      <c r="BV262" s="225"/>
      <c r="BW262" s="225"/>
      <c r="BX262" s="225"/>
      <c r="BY262" s="225"/>
      <c r="BZ262" s="225"/>
      <c r="CA262" s="225"/>
      <c r="CB262" s="225"/>
      <c r="CC262" s="225"/>
      <c r="CD262" s="225"/>
      <c r="CE262" s="225"/>
      <c r="CF262" s="225"/>
    </row>
    <row r="263" spans="1:84" ht="12" customHeight="1" x14ac:dyDescent="0.25">
      <c r="A263" s="225"/>
      <c r="B263" s="225"/>
      <c r="C263" s="225"/>
      <c r="D263" s="225"/>
      <c r="E263" s="226"/>
      <c r="F263" s="226"/>
      <c r="G263" s="228"/>
      <c r="H263" s="227"/>
      <c r="I263" s="227"/>
      <c r="J263" s="228"/>
      <c r="K263" s="228"/>
      <c r="L263" s="229"/>
      <c r="M263" s="225"/>
      <c r="N263" s="225"/>
      <c r="O263" s="225"/>
      <c r="P263" s="225"/>
      <c r="Q263" s="225"/>
      <c r="R263" s="225"/>
      <c r="S263" s="225"/>
      <c r="T263" s="225"/>
      <c r="U263" s="225"/>
      <c r="V263" s="225"/>
      <c r="W263" s="225"/>
      <c r="X263" s="225"/>
      <c r="Y263" s="225"/>
      <c r="Z263" s="225"/>
      <c r="AA263" s="225"/>
      <c r="AB263" s="225"/>
      <c r="AC263" s="225"/>
      <c r="AD263" s="225"/>
      <c r="AE263" s="225"/>
      <c r="AF263" s="225"/>
      <c r="AG263" s="225"/>
      <c r="AH263" s="225"/>
      <c r="AI263" s="225"/>
      <c r="AJ263" s="225"/>
      <c r="AK263" s="225"/>
      <c r="AL263" s="225"/>
      <c r="AM263" s="225"/>
      <c r="AN263" s="225"/>
      <c r="AO263" s="225"/>
      <c r="AP263" s="225"/>
      <c r="AQ263" s="225"/>
      <c r="AR263" s="225"/>
      <c r="AS263" s="225"/>
      <c r="AT263" s="225"/>
      <c r="AU263" s="225"/>
      <c r="AV263" s="225"/>
      <c r="AW263" s="225"/>
      <c r="AX263" s="225"/>
      <c r="AY263" s="225"/>
      <c r="AZ263" s="225"/>
      <c r="BA263" s="225"/>
      <c r="BB263" s="225"/>
      <c r="BC263" s="225"/>
      <c r="BD263" s="225"/>
      <c r="BE263" s="225"/>
      <c r="BF263" s="225"/>
      <c r="BG263" s="225"/>
      <c r="BH263" s="225"/>
      <c r="BI263" s="225"/>
      <c r="BJ263" s="225"/>
      <c r="BK263" s="225"/>
      <c r="BL263" s="225"/>
      <c r="BM263" s="225"/>
      <c r="BN263" s="225"/>
      <c r="BO263" s="225"/>
      <c r="BP263" s="225"/>
      <c r="BQ263" s="225"/>
      <c r="BR263" s="225"/>
      <c r="BS263" s="225"/>
      <c r="BT263" s="225"/>
      <c r="BU263" s="225"/>
      <c r="BV263" s="225"/>
      <c r="BW263" s="225"/>
      <c r="BX263" s="225"/>
      <c r="BY263" s="225"/>
      <c r="BZ263" s="225"/>
      <c r="CA263" s="225"/>
      <c r="CB263" s="225"/>
      <c r="CC263" s="225"/>
      <c r="CD263" s="225"/>
      <c r="CE263" s="225"/>
      <c r="CF263" s="225"/>
    </row>
    <row r="264" spans="1:84" ht="12" customHeight="1" x14ac:dyDescent="0.25">
      <c r="A264" s="225"/>
      <c r="B264" s="225"/>
      <c r="C264" s="225"/>
      <c r="D264" s="225"/>
      <c r="E264" s="226"/>
      <c r="F264" s="226"/>
      <c r="G264" s="228"/>
      <c r="H264" s="227"/>
      <c r="I264" s="227"/>
      <c r="J264" s="228"/>
      <c r="K264" s="228"/>
      <c r="L264" s="229"/>
      <c r="M264" s="225"/>
      <c r="N264" s="225"/>
      <c r="O264" s="225"/>
      <c r="P264" s="225"/>
      <c r="Q264" s="225"/>
      <c r="R264" s="225"/>
      <c r="S264" s="225"/>
      <c r="T264" s="225"/>
      <c r="U264" s="225"/>
      <c r="V264" s="225"/>
      <c r="W264" s="225"/>
      <c r="X264" s="225"/>
      <c r="Y264" s="225"/>
      <c r="Z264" s="225"/>
      <c r="AA264" s="225"/>
      <c r="AB264" s="225"/>
      <c r="AC264" s="225"/>
      <c r="AD264" s="225"/>
      <c r="AE264" s="225"/>
      <c r="AF264" s="225"/>
      <c r="AG264" s="225"/>
      <c r="AH264" s="225"/>
      <c r="AI264" s="225"/>
      <c r="AJ264" s="225"/>
      <c r="AK264" s="225"/>
      <c r="AL264" s="225"/>
      <c r="AM264" s="225"/>
      <c r="AN264" s="225"/>
      <c r="AO264" s="225"/>
      <c r="AP264" s="225"/>
      <c r="AQ264" s="225"/>
      <c r="AR264" s="225"/>
      <c r="AS264" s="225"/>
      <c r="AT264" s="225"/>
      <c r="AU264" s="225"/>
      <c r="AV264" s="225"/>
      <c r="AW264" s="225"/>
      <c r="AX264" s="225"/>
      <c r="AY264" s="225"/>
      <c r="AZ264" s="225"/>
      <c r="BA264" s="225"/>
      <c r="BB264" s="225"/>
      <c r="BC264" s="225"/>
      <c r="BD264" s="225"/>
      <c r="BE264" s="225"/>
      <c r="BF264" s="225"/>
      <c r="BG264" s="225"/>
      <c r="BH264" s="225"/>
      <c r="BI264" s="225"/>
      <c r="BJ264" s="225"/>
      <c r="BK264" s="225"/>
      <c r="BL264" s="225"/>
      <c r="BM264" s="225"/>
      <c r="BN264" s="225"/>
      <c r="BO264" s="225"/>
      <c r="BP264" s="225"/>
      <c r="BQ264" s="225"/>
      <c r="BR264" s="225"/>
      <c r="BS264" s="225"/>
      <c r="BT264" s="225"/>
      <c r="BU264" s="225"/>
      <c r="BV264" s="225"/>
      <c r="BW264" s="225"/>
      <c r="BX264" s="225"/>
      <c r="BY264" s="225"/>
      <c r="BZ264" s="225"/>
      <c r="CA264" s="225"/>
      <c r="CB264" s="225"/>
      <c r="CC264" s="225"/>
      <c r="CD264" s="225"/>
      <c r="CE264" s="225"/>
      <c r="CF264" s="225"/>
    </row>
    <row r="265" spans="1:84" ht="12" customHeight="1" x14ac:dyDescent="0.25">
      <c r="A265" s="225"/>
      <c r="B265" s="225"/>
      <c r="C265" s="225"/>
      <c r="D265" s="225"/>
      <c r="E265" s="226"/>
      <c r="F265" s="226"/>
      <c r="G265" s="228"/>
      <c r="H265" s="227"/>
      <c r="I265" s="227"/>
      <c r="J265" s="228"/>
      <c r="K265" s="228"/>
      <c r="L265" s="229"/>
      <c r="M265" s="225"/>
      <c r="N265" s="225"/>
      <c r="O265" s="225"/>
      <c r="P265" s="225"/>
      <c r="Q265" s="225"/>
      <c r="R265" s="225"/>
      <c r="S265" s="225"/>
      <c r="T265" s="225"/>
      <c r="U265" s="225"/>
      <c r="V265" s="225"/>
      <c r="W265" s="225"/>
      <c r="X265" s="225"/>
      <c r="Y265" s="225"/>
      <c r="Z265" s="225"/>
      <c r="AA265" s="225"/>
      <c r="AB265" s="225"/>
      <c r="AC265" s="225"/>
      <c r="AD265" s="225"/>
      <c r="AE265" s="225"/>
      <c r="AF265" s="225"/>
      <c r="AG265" s="225"/>
      <c r="AH265" s="225"/>
      <c r="AI265" s="225"/>
      <c r="AJ265" s="225"/>
      <c r="AK265" s="225"/>
      <c r="AL265" s="225"/>
      <c r="AM265" s="225"/>
      <c r="AN265" s="225"/>
      <c r="AO265" s="225"/>
      <c r="AP265" s="225"/>
      <c r="AQ265" s="225"/>
      <c r="AR265" s="225"/>
      <c r="AS265" s="225"/>
      <c r="AT265" s="225"/>
      <c r="AU265" s="225"/>
      <c r="AV265" s="225"/>
      <c r="AW265" s="225"/>
      <c r="AX265" s="225"/>
      <c r="AY265" s="225"/>
      <c r="AZ265" s="225"/>
      <c r="BA265" s="225"/>
      <c r="BB265" s="225"/>
      <c r="BC265" s="225"/>
      <c r="BD265" s="225"/>
      <c r="BE265" s="225"/>
      <c r="BF265" s="225"/>
      <c r="BG265" s="225"/>
      <c r="BH265" s="225"/>
      <c r="BI265" s="225"/>
      <c r="BJ265" s="225"/>
      <c r="BK265" s="225"/>
      <c r="BL265" s="225"/>
      <c r="BM265" s="225"/>
      <c r="BN265" s="225"/>
      <c r="BO265" s="225"/>
      <c r="BP265" s="225"/>
      <c r="BQ265" s="225"/>
      <c r="BR265" s="225"/>
      <c r="BS265" s="225"/>
      <c r="BT265" s="225"/>
      <c r="BU265" s="225"/>
      <c r="BV265" s="225"/>
      <c r="BW265" s="225"/>
      <c r="BX265" s="225"/>
      <c r="BY265" s="225"/>
      <c r="BZ265" s="225"/>
      <c r="CA265" s="225"/>
      <c r="CB265" s="225"/>
      <c r="CC265" s="225"/>
      <c r="CD265" s="225"/>
      <c r="CE265" s="225"/>
      <c r="CF265" s="225"/>
    </row>
    <row r="266" spans="1:84" ht="12" customHeight="1" x14ac:dyDescent="0.25">
      <c r="A266" s="225"/>
      <c r="B266" s="225"/>
      <c r="C266" s="225"/>
      <c r="D266" s="225"/>
      <c r="E266" s="226"/>
      <c r="F266" s="226"/>
      <c r="G266" s="228"/>
      <c r="H266" s="227"/>
      <c r="I266" s="227"/>
      <c r="J266" s="228"/>
      <c r="K266" s="228"/>
      <c r="L266" s="229"/>
      <c r="M266" s="225"/>
      <c r="N266" s="225"/>
      <c r="O266" s="225"/>
      <c r="P266" s="225"/>
      <c r="Q266" s="225"/>
      <c r="R266" s="225"/>
      <c r="S266" s="225"/>
      <c r="T266" s="225"/>
      <c r="U266" s="225"/>
      <c r="V266" s="225"/>
      <c r="W266" s="225"/>
      <c r="X266" s="225"/>
      <c r="Y266" s="225"/>
      <c r="Z266" s="225"/>
      <c r="AA266" s="225"/>
      <c r="AB266" s="225"/>
      <c r="AC266" s="225"/>
      <c r="AD266" s="225"/>
      <c r="AE266" s="225"/>
      <c r="AF266" s="225"/>
      <c r="AG266" s="225"/>
      <c r="AH266" s="225"/>
      <c r="AI266" s="225"/>
      <c r="AJ266" s="225"/>
      <c r="AK266" s="225"/>
      <c r="AL266" s="225"/>
      <c r="AM266" s="225"/>
      <c r="AN266" s="225"/>
      <c r="AO266" s="225"/>
      <c r="AP266" s="225"/>
      <c r="AQ266" s="225"/>
      <c r="AR266" s="225"/>
      <c r="AS266" s="225"/>
      <c r="AT266" s="225"/>
      <c r="AU266" s="225"/>
      <c r="AV266" s="225"/>
      <c r="AW266" s="225"/>
      <c r="AX266" s="225"/>
      <c r="AY266" s="225"/>
      <c r="AZ266" s="225"/>
      <c r="BA266" s="225"/>
      <c r="BB266" s="225"/>
      <c r="BC266" s="225"/>
      <c r="BD266" s="225"/>
      <c r="BE266" s="225"/>
      <c r="BF266" s="225"/>
      <c r="BG266" s="225"/>
      <c r="BH266" s="225"/>
      <c r="BI266" s="225"/>
      <c r="BJ266" s="225"/>
      <c r="BK266" s="225"/>
      <c r="BL266" s="225"/>
      <c r="BM266" s="225"/>
      <c r="BN266" s="225"/>
      <c r="BO266" s="225"/>
      <c r="BP266" s="225"/>
      <c r="BQ266" s="225"/>
      <c r="BR266" s="225"/>
      <c r="BS266" s="225"/>
      <c r="BT266" s="225"/>
      <c r="BU266" s="225"/>
      <c r="BV266" s="225"/>
      <c r="BW266" s="225"/>
      <c r="BX266" s="225"/>
      <c r="BY266" s="225"/>
      <c r="BZ266" s="225"/>
      <c r="CA266" s="225"/>
      <c r="CB266" s="225"/>
      <c r="CC266" s="225"/>
      <c r="CD266" s="225"/>
      <c r="CE266" s="225"/>
      <c r="CF266" s="225"/>
    </row>
    <row r="267" spans="1:84" ht="12" customHeight="1" x14ac:dyDescent="0.25">
      <c r="A267" s="225"/>
      <c r="B267" s="225"/>
      <c r="C267" s="225"/>
      <c r="D267" s="225"/>
      <c r="E267" s="226"/>
      <c r="F267" s="226"/>
      <c r="G267" s="228"/>
      <c r="H267" s="227"/>
      <c r="I267" s="227"/>
      <c r="J267" s="228"/>
      <c r="K267" s="228"/>
      <c r="L267" s="229"/>
      <c r="M267" s="225"/>
      <c r="N267" s="225"/>
      <c r="O267" s="225"/>
      <c r="P267" s="225"/>
      <c r="Q267" s="225"/>
      <c r="R267" s="225"/>
      <c r="S267" s="225"/>
      <c r="T267" s="225"/>
      <c r="U267" s="225"/>
      <c r="V267" s="225"/>
      <c r="W267" s="225"/>
      <c r="X267" s="225"/>
      <c r="Y267" s="225"/>
      <c r="Z267" s="225"/>
      <c r="AA267" s="225"/>
      <c r="AB267" s="225"/>
      <c r="AC267" s="225"/>
      <c r="AD267" s="225"/>
      <c r="AE267" s="225"/>
      <c r="AF267" s="225"/>
      <c r="AG267" s="225"/>
      <c r="AH267" s="225"/>
      <c r="AI267" s="225"/>
      <c r="AJ267" s="225"/>
      <c r="AK267" s="225"/>
      <c r="AL267" s="225"/>
      <c r="AM267" s="225"/>
      <c r="AN267" s="225"/>
      <c r="AO267" s="225"/>
      <c r="AP267" s="225"/>
      <c r="AQ267" s="225"/>
      <c r="AR267" s="225"/>
      <c r="AS267" s="225"/>
      <c r="AT267" s="225"/>
      <c r="AU267" s="225"/>
      <c r="AV267" s="225"/>
      <c r="AW267" s="225"/>
      <c r="AX267" s="225"/>
      <c r="AY267" s="225"/>
      <c r="AZ267" s="225"/>
      <c r="BA267" s="225"/>
      <c r="BB267" s="225"/>
      <c r="BC267" s="225"/>
      <c r="BD267" s="225"/>
      <c r="BE267" s="225"/>
      <c r="BF267" s="225"/>
      <c r="BG267" s="225"/>
      <c r="BH267" s="225"/>
      <c r="BI267" s="225"/>
      <c r="BJ267" s="225"/>
      <c r="BK267" s="225"/>
      <c r="BL267" s="225"/>
      <c r="BM267" s="225"/>
      <c r="BN267" s="225"/>
      <c r="BO267" s="225"/>
      <c r="BP267" s="225"/>
      <c r="BQ267" s="225"/>
      <c r="BR267" s="225"/>
      <c r="BS267" s="225"/>
      <c r="BT267" s="225"/>
      <c r="BU267" s="225"/>
      <c r="BV267" s="225"/>
      <c r="BW267" s="225"/>
      <c r="BX267" s="225"/>
      <c r="BY267" s="225"/>
      <c r="BZ267" s="225"/>
      <c r="CA267" s="225"/>
      <c r="CB267" s="225"/>
      <c r="CC267" s="225"/>
      <c r="CD267" s="225"/>
      <c r="CE267" s="225"/>
      <c r="CF267" s="225"/>
    </row>
    <row r="268" spans="1:84" ht="12" customHeight="1" x14ac:dyDescent="0.25">
      <c r="A268" s="225"/>
      <c r="B268" s="225"/>
      <c r="C268" s="225"/>
      <c r="D268" s="225"/>
      <c r="E268" s="226"/>
      <c r="F268" s="226"/>
      <c r="G268" s="228"/>
      <c r="H268" s="227"/>
      <c r="I268" s="227"/>
      <c r="J268" s="228"/>
      <c r="K268" s="228"/>
      <c r="L268" s="229"/>
      <c r="M268" s="225"/>
      <c r="N268" s="225"/>
      <c r="O268" s="225"/>
      <c r="P268" s="225"/>
      <c r="Q268" s="225"/>
      <c r="R268" s="225"/>
      <c r="S268" s="225"/>
      <c r="T268" s="225"/>
      <c r="U268" s="225"/>
      <c r="V268" s="225"/>
      <c r="W268" s="225"/>
      <c r="X268" s="225"/>
      <c r="Y268" s="225"/>
      <c r="Z268" s="225"/>
      <c r="AA268" s="225"/>
      <c r="AB268" s="225"/>
      <c r="AC268" s="225"/>
      <c r="AD268" s="225"/>
      <c r="AE268" s="225"/>
      <c r="AF268" s="225"/>
      <c r="AG268" s="225"/>
      <c r="AH268" s="225"/>
      <c r="AI268" s="225"/>
      <c r="AJ268" s="225"/>
      <c r="AK268" s="225"/>
      <c r="AL268" s="225"/>
      <c r="AM268" s="225"/>
      <c r="AN268" s="225"/>
      <c r="AO268" s="225"/>
      <c r="AP268" s="225"/>
      <c r="AQ268" s="225"/>
      <c r="AR268" s="225"/>
      <c r="AS268" s="225"/>
      <c r="AT268" s="225"/>
      <c r="AU268" s="225"/>
      <c r="AV268" s="225"/>
      <c r="AW268" s="225"/>
      <c r="AX268" s="225"/>
      <c r="AY268" s="225"/>
      <c r="AZ268" s="225"/>
      <c r="BA268" s="225"/>
      <c r="BB268" s="225"/>
      <c r="BC268" s="225"/>
      <c r="BD268" s="225"/>
      <c r="BE268" s="225"/>
      <c r="BF268" s="225"/>
      <c r="BG268" s="225"/>
      <c r="BH268" s="225"/>
      <c r="BI268" s="225"/>
      <c r="BJ268" s="225"/>
      <c r="BK268" s="225"/>
      <c r="BL268" s="225"/>
      <c r="BM268" s="225"/>
      <c r="BN268" s="225"/>
      <c r="BO268" s="225"/>
      <c r="BP268" s="225"/>
      <c r="BQ268" s="225"/>
      <c r="BR268" s="225"/>
      <c r="BS268" s="225"/>
      <c r="BT268" s="225"/>
      <c r="BU268" s="225"/>
      <c r="BV268" s="225"/>
      <c r="BW268" s="225"/>
      <c r="BX268" s="225"/>
      <c r="BY268" s="225"/>
      <c r="BZ268" s="225"/>
      <c r="CA268" s="225"/>
      <c r="CB268" s="225"/>
      <c r="CC268" s="225"/>
      <c r="CD268" s="225"/>
      <c r="CE268" s="225"/>
      <c r="CF268" s="225"/>
    </row>
    <row r="269" spans="1:84" ht="12" customHeight="1" x14ac:dyDescent="0.25">
      <c r="A269" s="225"/>
      <c r="B269" s="225"/>
      <c r="C269" s="225"/>
      <c r="D269" s="225"/>
      <c r="E269" s="226"/>
      <c r="F269" s="226"/>
      <c r="G269" s="228"/>
      <c r="H269" s="227"/>
      <c r="I269" s="227"/>
      <c r="J269" s="228"/>
      <c r="K269" s="228"/>
      <c r="L269" s="229"/>
      <c r="M269" s="225"/>
      <c r="N269" s="225"/>
      <c r="O269" s="225"/>
      <c r="P269" s="225"/>
      <c r="Q269" s="225"/>
      <c r="R269" s="225"/>
      <c r="S269" s="225"/>
      <c r="T269" s="225"/>
      <c r="U269" s="225"/>
      <c r="V269" s="225"/>
      <c r="W269" s="225"/>
      <c r="X269" s="225"/>
      <c r="Y269" s="225"/>
      <c r="Z269" s="225"/>
      <c r="AA269" s="225"/>
      <c r="AB269" s="225"/>
      <c r="AC269" s="225"/>
      <c r="AD269" s="225"/>
      <c r="AE269" s="225"/>
      <c r="AF269" s="225"/>
      <c r="AG269" s="225"/>
      <c r="AH269" s="225"/>
      <c r="AI269" s="225"/>
      <c r="AJ269" s="225"/>
      <c r="AK269" s="225"/>
      <c r="AL269" s="225"/>
      <c r="AM269" s="225"/>
      <c r="AN269" s="225"/>
      <c r="AO269" s="225"/>
      <c r="AP269" s="225"/>
      <c r="AQ269" s="225"/>
      <c r="AR269" s="225"/>
      <c r="AS269" s="225"/>
      <c r="AT269" s="225"/>
      <c r="AU269" s="225"/>
      <c r="AV269" s="225"/>
      <c r="AW269" s="225"/>
      <c r="AX269" s="225"/>
      <c r="AY269" s="225"/>
      <c r="AZ269" s="225"/>
      <c r="BA269" s="225"/>
      <c r="BB269" s="225"/>
      <c r="BC269" s="225"/>
      <c r="BD269" s="225"/>
      <c r="BE269" s="225"/>
      <c r="BF269" s="225"/>
      <c r="BG269" s="225"/>
      <c r="BH269" s="225"/>
      <c r="BI269" s="225"/>
      <c r="BJ269" s="225"/>
      <c r="BK269" s="225"/>
      <c r="BL269" s="225"/>
      <c r="BM269" s="225"/>
      <c r="BN269" s="225"/>
      <c r="BO269" s="225"/>
      <c r="BP269" s="225"/>
      <c r="BQ269" s="225"/>
      <c r="BR269" s="225"/>
      <c r="BS269" s="225"/>
      <c r="BT269" s="225"/>
      <c r="BU269" s="225"/>
      <c r="BV269" s="225"/>
      <c r="BW269" s="225"/>
      <c r="BX269" s="225"/>
      <c r="BY269" s="225"/>
      <c r="BZ269" s="225"/>
      <c r="CA269" s="225"/>
      <c r="CB269" s="225"/>
      <c r="CC269" s="225"/>
      <c r="CD269" s="225"/>
      <c r="CE269" s="225"/>
      <c r="CF269" s="225"/>
    </row>
    <row r="270" spans="1:84" ht="12" customHeight="1" x14ac:dyDescent="0.25">
      <c r="A270" s="225"/>
      <c r="B270" s="225"/>
      <c r="C270" s="225"/>
      <c r="D270" s="225"/>
      <c r="E270" s="226"/>
      <c r="F270" s="226"/>
      <c r="G270" s="228"/>
      <c r="H270" s="227"/>
      <c r="I270" s="227"/>
      <c r="J270" s="228"/>
      <c r="K270" s="228"/>
      <c r="L270" s="229"/>
      <c r="M270" s="225"/>
      <c r="N270" s="225"/>
      <c r="O270" s="225"/>
      <c r="P270" s="225"/>
      <c r="Q270" s="225"/>
      <c r="R270" s="225"/>
      <c r="S270" s="225"/>
      <c r="T270" s="225"/>
      <c r="U270" s="225"/>
      <c r="V270" s="225"/>
      <c r="W270" s="225"/>
      <c r="X270" s="225"/>
      <c r="Y270" s="225"/>
      <c r="Z270" s="225"/>
      <c r="AA270" s="225"/>
      <c r="AB270" s="225"/>
      <c r="AC270" s="225"/>
      <c r="AD270" s="225"/>
      <c r="AE270" s="225"/>
      <c r="AF270" s="225"/>
      <c r="AG270" s="225"/>
      <c r="AH270" s="225"/>
      <c r="AI270" s="225"/>
      <c r="AJ270" s="225"/>
      <c r="AK270" s="225"/>
      <c r="AL270" s="225"/>
      <c r="AM270" s="225"/>
      <c r="AN270" s="225"/>
      <c r="AO270" s="225"/>
      <c r="AP270" s="225"/>
      <c r="AQ270" s="225"/>
      <c r="AR270" s="225"/>
      <c r="AS270" s="225"/>
      <c r="AT270" s="225"/>
      <c r="AU270" s="225"/>
      <c r="AV270" s="225"/>
      <c r="AW270" s="225"/>
      <c r="AX270" s="225"/>
      <c r="AY270" s="225"/>
      <c r="AZ270" s="225"/>
      <c r="BA270" s="225"/>
      <c r="BB270" s="225"/>
      <c r="BC270" s="225"/>
      <c r="BD270" s="225"/>
      <c r="BE270" s="225"/>
      <c r="BF270" s="225"/>
      <c r="BG270" s="225"/>
      <c r="BH270" s="225"/>
      <c r="BI270" s="225"/>
      <c r="BJ270" s="225"/>
      <c r="BK270" s="225"/>
      <c r="BL270" s="225"/>
      <c r="BM270" s="225"/>
      <c r="BN270" s="225"/>
      <c r="BO270" s="225"/>
      <c r="BP270" s="225"/>
      <c r="BQ270" s="225"/>
      <c r="BR270" s="225"/>
      <c r="BS270" s="225"/>
      <c r="BT270" s="225"/>
      <c r="BU270" s="225"/>
      <c r="BV270" s="225"/>
      <c r="BW270" s="225"/>
      <c r="BX270" s="225"/>
      <c r="BY270" s="225"/>
      <c r="BZ270" s="225"/>
      <c r="CA270" s="225"/>
      <c r="CB270" s="225"/>
      <c r="CC270" s="225"/>
      <c r="CD270" s="225"/>
      <c r="CE270" s="225"/>
      <c r="CF270" s="225"/>
    </row>
    <row r="271" spans="1:84" ht="12" customHeight="1" x14ac:dyDescent="0.25">
      <c r="A271" s="225"/>
      <c r="B271" s="225"/>
      <c r="C271" s="225"/>
      <c r="D271" s="225"/>
      <c r="E271" s="226"/>
      <c r="F271" s="226"/>
      <c r="G271" s="228"/>
      <c r="H271" s="227"/>
      <c r="I271" s="227"/>
      <c r="J271" s="228"/>
      <c r="K271" s="228"/>
      <c r="L271" s="229"/>
      <c r="M271" s="225"/>
      <c r="N271" s="225"/>
      <c r="O271" s="225"/>
      <c r="P271" s="225"/>
      <c r="Q271" s="225"/>
      <c r="R271" s="225"/>
      <c r="S271" s="225"/>
      <c r="T271" s="225"/>
      <c r="U271" s="225"/>
      <c r="V271" s="225"/>
      <c r="W271" s="225"/>
      <c r="X271" s="225"/>
      <c r="Y271" s="225"/>
      <c r="Z271" s="225"/>
      <c r="AA271" s="225"/>
      <c r="AB271" s="225"/>
      <c r="AC271" s="225"/>
      <c r="AD271" s="225"/>
      <c r="AE271" s="225"/>
      <c r="AF271" s="225"/>
      <c r="AG271" s="225"/>
      <c r="AH271" s="225"/>
      <c r="AI271" s="225"/>
      <c r="AJ271" s="225"/>
      <c r="AK271" s="225"/>
      <c r="AL271" s="225"/>
      <c r="AM271" s="225"/>
      <c r="AN271" s="225"/>
      <c r="AO271" s="225"/>
      <c r="AP271" s="225"/>
      <c r="AQ271" s="225"/>
      <c r="AR271" s="225"/>
      <c r="AS271" s="225"/>
      <c r="AT271" s="225"/>
      <c r="AU271" s="225"/>
      <c r="AV271" s="225"/>
      <c r="AW271" s="225"/>
      <c r="AX271" s="225"/>
      <c r="AY271" s="225"/>
      <c r="AZ271" s="225"/>
      <c r="BA271" s="225"/>
      <c r="BB271" s="225"/>
      <c r="BC271" s="225"/>
      <c r="BD271" s="225"/>
      <c r="BE271" s="225"/>
      <c r="BF271" s="225"/>
      <c r="BG271" s="225"/>
      <c r="BH271" s="225"/>
      <c r="BI271" s="225"/>
      <c r="BJ271" s="225"/>
      <c r="BK271" s="225"/>
      <c r="BL271" s="225"/>
      <c r="BM271" s="225"/>
      <c r="BN271" s="225"/>
      <c r="BO271" s="225"/>
      <c r="BP271" s="225"/>
      <c r="BQ271" s="225"/>
      <c r="BR271" s="225"/>
      <c r="BS271" s="225"/>
      <c r="BT271" s="225"/>
      <c r="BU271" s="225"/>
      <c r="BV271" s="225"/>
      <c r="BW271" s="225"/>
      <c r="BX271" s="225"/>
      <c r="BY271" s="225"/>
      <c r="BZ271" s="225"/>
      <c r="CA271" s="225"/>
      <c r="CB271" s="225"/>
      <c r="CC271" s="225"/>
      <c r="CD271" s="225"/>
      <c r="CE271" s="225"/>
      <c r="CF271" s="225"/>
    </row>
    <row r="272" spans="1:84" ht="12" customHeight="1" x14ac:dyDescent="0.25">
      <c r="A272" s="225"/>
      <c r="B272" s="225"/>
      <c r="C272" s="225"/>
      <c r="D272" s="225"/>
      <c r="E272" s="226"/>
      <c r="F272" s="226"/>
      <c r="G272" s="228"/>
      <c r="H272" s="227"/>
      <c r="I272" s="227"/>
      <c r="J272" s="228"/>
      <c r="K272" s="228"/>
      <c r="L272" s="229"/>
      <c r="M272" s="225"/>
      <c r="N272" s="225"/>
      <c r="O272" s="225"/>
      <c r="P272" s="225"/>
      <c r="Q272" s="225"/>
      <c r="R272" s="225"/>
      <c r="S272" s="225"/>
      <c r="T272" s="225"/>
      <c r="U272" s="225"/>
      <c r="V272" s="225"/>
      <c r="W272" s="225"/>
      <c r="X272" s="225"/>
      <c r="Y272" s="225"/>
      <c r="Z272" s="225"/>
      <c r="AA272" s="225"/>
      <c r="AB272" s="225"/>
      <c r="AC272" s="225"/>
      <c r="AD272" s="225"/>
      <c r="AE272" s="225"/>
      <c r="AF272" s="225"/>
      <c r="AG272" s="225"/>
      <c r="AH272" s="225"/>
      <c r="AI272" s="225"/>
      <c r="AJ272" s="225"/>
      <c r="AK272" s="225"/>
      <c r="AL272" s="225"/>
      <c r="AM272" s="225"/>
      <c r="AN272" s="225"/>
      <c r="AO272" s="225"/>
      <c r="AP272" s="225"/>
      <c r="AQ272" s="225"/>
      <c r="AR272" s="225"/>
      <c r="AS272" s="225"/>
      <c r="AT272" s="225"/>
      <c r="AU272" s="225"/>
      <c r="AV272" s="225"/>
      <c r="AW272" s="225"/>
      <c r="AX272" s="225"/>
      <c r="AY272" s="225"/>
      <c r="AZ272" s="225"/>
      <c r="BA272" s="225"/>
      <c r="BB272" s="225"/>
      <c r="BC272" s="225"/>
      <c r="BD272" s="225"/>
      <c r="BE272" s="225"/>
      <c r="BF272" s="225"/>
      <c r="BG272" s="225"/>
      <c r="BH272" s="225"/>
      <c r="BI272" s="225"/>
      <c r="BJ272" s="225"/>
      <c r="BK272" s="225"/>
      <c r="BL272" s="225"/>
      <c r="BM272" s="225"/>
      <c r="BN272" s="225"/>
      <c r="BO272" s="225"/>
      <c r="BP272" s="225"/>
      <c r="BQ272" s="225"/>
      <c r="BR272" s="225"/>
      <c r="BS272" s="225"/>
      <c r="BT272" s="225"/>
      <c r="BU272" s="225"/>
      <c r="BV272" s="225"/>
      <c r="BW272" s="225"/>
      <c r="BX272" s="225"/>
      <c r="BY272" s="225"/>
      <c r="BZ272" s="225"/>
      <c r="CA272" s="225"/>
      <c r="CB272" s="225"/>
      <c r="CC272" s="225"/>
      <c r="CD272" s="225"/>
      <c r="CE272" s="225"/>
      <c r="CF272" s="225"/>
    </row>
    <row r="273" spans="1:84" ht="12" customHeight="1" x14ac:dyDescent="0.25">
      <c r="A273" s="225"/>
      <c r="B273" s="225"/>
      <c r="C273" s="225"/>
      <c r="D273" s="225"/>
      <c r="E273" s="226"/>
      <c r="F273" s="226"/>
      <c r="G273" s="228"/>
      <c r="H273" s="227"/>
      <c r="I273" s="227"/>
      <c r="J273" s="228"/>
      <c r="K273" s="228"/>
      <c r="L273" s="229"/>
      <c r="M273" s="225"/>
      <c r="N273" s="225"/>
      <c r="O273" s="225"/>
      <c r="P273" s="225"/>
      <c r="Q273" s="225"/>
      <c r="R273" s="225"/>
      <c r="S273" s="225"/>
      <c r="T273" s="225"/>
      <c r="U273" s="225"/>
      <c r="V273" s="225"/>
      <c r="W273" s="225"/>
      <c r="X273" s="225"/>
      <c r="Y273" s="225"/>
      <c r="Z273" s="225"/>
      <c r="AA273" s="225"/>
      <c r="AB273" s="225"/>
      <c r="AC273" s="225"/>
      <c r="AD273" s="225"/>
      <c r="AE273" s="225"/>
      <c r="AF273" s="225"/>
      <c r="AG273" s="225"/>
      <c r="AH273" s="225"/>
      <c r="AI273" s="225"/>
      <c r="AJ273" s="225"/>
      <c r="AK273" s="225"/>
      <c r="AL273" s="225"/>
      <c r="AM273" s="225"/>
      <c r="AN273" s="225"/>
      <c r="AO273" s="225"/>
      <c r="AP273" s="225"/>
      <c r="AQ273" s="225"/>
      <c r="AR273" s="225"/>
      <c r="AS273" s="225"/>
      <c r="AT273" s="225"/>
      <c r="AU273" s="225"/>
      <c r="AV273" s="225"/>
      <c r="AW273" s="225"/>
      <c r="AX273" s="225"/>
      <c r="AY273" s="225"/>
      <c r="AZ273" s="225"/>
      <c r="BA273" s="225"/>
      <c r="BB273" s="225"/>
      <c r="BC273" s="225"/>
      <c r="BD273" s="225"/>
      <c r="BE273" s="225"/>
      <c r="BF273" s="225"/>
      <c r="BG273" s="225"/>
      <c r="BH273" s="225"/>
      <c r="BI273" s="225"/>
      <c r="BJ273" s="225"/>
      <c r="BK273" s="225"/>
      <c r="BL273" s="225"/>
      <c r="BM273" s="225"/>
      <c r="BN273" s="225"/>
      <c r="BO273" s="225"/>
      <c r="BP273" s="225"/>
      <c r="BQ273" s="225"/>
      <c r="BR273" s="225"/>
      <c r="BS273" s="225"/>
      <c r="BT273" s="225"/>
      <c r="BU273" s="225"/>
      <c r="BV273" s="225"/>
      <c r="BW273" s="225"/>
      <c r="BX273" s="225"/>
      <c r="BY273" s="225"/>
      <c r="BZ273" s="225"/>
      <c r="CA273" s="225"/>
      <c r="CB273" s="225"/>
      <c r="CC273" s="225"/>
      <c r="CD273" s="225"/>
      <c r="CE273" s="225"/>
      <c r="CF273" s="225"/>
    </row>
    <row r="274" spans="1:84" ht="12" customHeight="1" x14ac:dyDescent="0.25">
      <c r="A274" s="225"/>
      <c r="B274" s="225"/>
      <c r="C274" s="225"/>
      <c r="D274" s="225"/>
      <c r="E274" s="226"/>
      <c r="F274" s="226"/>
      <c r="G274" s="228"/>
      <c r="H274" s="227"/>
      <c r="I274" s="227"/>
      <c r="J274" s="228"/>
      <c r="K274" s="228"/>
      <c r="L274" s="229"/>
      <c r="M274" s="225"/>
      <c r="N274" s="225"/>
      <c r="O274" s="225"/>
      <c r="P274" s="225"/>
      <c r="Q274" s="225"/>
      <c r="R274" s="225"/>
      <c r="S274" s="225"/>
      <c r="T274" s="225"/>
      <c r="U274" s="225"/>
      <c r="V274" s="225"/>
      <c r="W274" s="225"/>
      <c r="X274" s="225"/>
      <c r="Y274" s="225"/>
      <c r="Z274" s="225"/>
      <c r="AA274" s="225"/>
      <c r="AB274" s="225"/>
      <c r="AC274" s="225"/>
      <c r="AD274" s="225"/>
      <c r="AE274" s="225"/>
      <c r="AF274" s="225"/>
      <c r="AG274" s="225"/>
      <c r="AH274" s="225"/>
      <c r="AI274" s="225"/>
      <c r="AJ274" s="225"/>
      <c r="AK274" s="225"/>
      <c r="AL274" s="225"/>
      <c r="AM274" s="225"/>
      <c r="AN274" s="225"/>
      <c r="AO274" s="225"/>
      <c r="AP274" s="225"/>
      <c r="AQ274" s="225"/>
      <c r="AR274" s="225"/>
      <c r="AS274" s="225"/>
      <c r="AT274" s="225"/>
      <c r="AU274" s="225"/>
      <c r="AV274" s="225"/>
      <c r="AW274" s="225"/>
      <c r="AX274" s="225"/>
      <c r="AY274" s="225"/>
      <c r="AZ274" s="225"/>
      <c r="BA274" s="225"/>
      <c r="BB274" s="225"/>
      <c r="BC274" s="225"/>
      <c r="BD274" s="225"/>
      <c r="BE274" s="225"/>
      <c r="BF274" s="225"/>
      <c r="BG274" s="225"/>
      <c r="BH274" s="225"/>
      <c r="BI274" s="225"/>
      <c r="BJ274" s="225"/>
      <c r="BK274" s="225"/>
      <c r="BL274" s="225"/>
      <c r="BM274" s="225"/>
      <c r="BN274" s="225"/>
      <c r="BO274" s="225"/>
      <c r="BP274" s="225"/>
      <c r="BQ274" s="225"/>
      <c r="BR274" s="225"/>
      <c r="BS274" s="225"/>
      <c r="BT274" s="225"/>
      <c r="BU274" s="225"/>
      <c r="BV274" s="225"/>
      <c r="BW274" s="225"/>
      <c r="BX274" s="225"/>
      <c r="BY274" s="225"/>
      <c r="BZ274" s="225"/>
      <c r="CA274" s="225"/>
      <c r="CB274" s="225"/>
      <c r="CC274" s="225"/>
      <c r="CD274" s="225"/>
      <c r="CE274" s="225"/>
      <c r="CF274" s="225"/>
    </row>
    <row r="275" spans="1:84" ht="12" customHeight="1" x14ac:dyDescent="0.25">
      <c r="A275" s="225"/>
      <c r="B275" s="225"/>
      <c r="C275" s="225"/>
      <c r="D275" s="225"/>
      <c r="E275" s="226"/>
      <c r="F275" s="226"/>
      <c r="G275" s="228"/>
      <c r="H275" s="227"/>
      <c r="I275" s="227"/>
      <c r="J275" s="228"/>
      <c r="K275" s="228"/>
      <c r="L275" s="229"/>
      <c r="M275" s="225"/>
      <c r="N275" s="225"/>
      <c r="O275" s="225"/>
      <c r="P275" s="225"/>
      <c r="Q275" s="225"/>
      <c r="R275" s="225"/>
      <c r="S275" s="225"/>
      <c r="T275" s="225"/>
      <c r="U275" s="225"/>
      <c r="V275" s="225"/>
      <c r="W275" s="225"/>
      <c r="X275" s="225"/>
      <c r="Y275" s="225"/>
      <c r="Z275" s="225"/>
      <c r="AA275" s="225"/>
      <c r="AB275" s="225"/>
      <c r="AC275" s="225"/>
      <c r="AD275" s="225"/>
      <c r="AE275" s="225"/>
      <c r="AF275" s="225"/>
      <c r="AG275" s="225"/>
      <c r="AH275" s="225"/>
      <c r="AI275" s="225"/>
      <c r="AJ275" s="225"/>
      <c r="AK275" s="225"/>
      <c r="AL275" s="225"/>
      <c r="AM275" s="225"/>
      <c r="AN275" s="225"/>
      <c r="AO275" s="225"/>
      <c r="AP275" s="225"/>
      <c r="AQ275" s="225"/>
      <c r="AR275" s="225"/>
      <c r="AS275" s="225"/>
      <c r="AT275" s="225"/>
      <c r="AU275" s="225"/>
      <c r="AV275" s="225"/>
      <c r="AW275" s="225"/>
      <c r="AX275" s="225"/>
      <c r="AY275" s="225"/>
      <c r="AZ275" s="225"/>
      <c r="BA275" s="225"/>
      <c r="BB275" s="225"/>
      <c r="BC275" s="225"/>
      <c r="BD275" s="225"/>
      <c r="BE275" s="225"/>
      <c r="BF275" s="225"/>
      <c r="BG275" s="225"/>
      <c r="BH275" s="225"/>
      <c r="BI275" s="225"/>
      <c r="BJ275" s="225"/>
      <c r="BK275" s="225"/>
      <c r="BL275" s="225"/>
      <c r="BM275" s="225"/>
      <c r="BN275" s="225"/>
      <c r="BO275" s="225"/>
      <c r="BP275" s="225"/>
      <c r="BQ275" s="225"/>
      <c r="BR275" s="225"/>
      <c r="BS275" s="225"/>
      <c r="BT275" s="225"/>
      <c r="BU275" s="225"/>
      <c r="BV275" s="225"/>
      <c r="BW275" s="225"/>
      <c r="BX275" s="225"/>
      <c r="BY275" s="225"/>
      <c r="BZ275" s="225"/>
      <c r="CA275" s="225"/>
      <c r="CB275" s="225"/>
      <c r="CC275" s="225"/>
      <c r="CD275" s="225"/>
      <c r="CE275" s="225"/>
      <c r="CF275" s="225"/>
    </row>
    <row r="276" spans="1:84" ht="12" customHeight="1" x14ac:dyDescent="0.25">
      <c r="A276" s="225"/>
      <c r="B276" s="225"/>
      <c r="C276" s="225"/>
      <c r="D276" s="225"/>
      <c r="E276" s="226"/>
      <c r="F276" s="226"/>
      <c r="G276" s="228"/>
      <c r="H276" s="227"/>
      <c r="I276" s="227"/>
      <c r="J276" s="228"/>
      <c r="K276" s="228"/>
      <c r="L276" s="229"/>
      <c r="M276" s="225"/>
      <c r="N276" s="225"/>
      <c r="O276" s="225"/>
      <c r="P276" s="225"/>
      <c r="Q276" s="225"/>
      <c r="R276" s="225"/>
      <c r="S276" s="225"/>
      <c r="T276" s="225"/>
      <c r="U276" s="225"/>
      <c r="V276" s="225"/>
      <c r="W276" s="225"/>
      <c r="X276" s="225"/>
      <c r="Y276" s="225"/>
      <c r="Z276" s="225"/>
      <c r="AA276" s="225"/>
      <c r="AB276" s="225"/>
      <c r="AC276" s="225"/>
      <c r="AD276" s="225"/>
      <c r="AE276" s="225"/>
      <c r="AF276" s="225"/>
      <c r="AG276" s="225"/>
      <c r="AH276" s="225"/>
      <c r="AI276" s="225"/>
      <c r="AJ276" s="225"/>
      <c r="AK276" s="225"/>
      <c r="AL276" s="225"/>
      <c r="AM276" s="225"/>
      <c r="AN276" s="225"/>
      <c r="AO276" s="225"/>
      <c r="AP276" s="225"/>
      <c r="AQ276" s="225"/>
      <c r="AR276" s="225"/>
      <c r="AS276" s="225"/>
      <c r="AT276" s="225"/>
      <c r="AU276" s="225"/>
      <c r="AV276" s="225"/>
      <c r="AW276" s="225"/>
      <c r="AX276" s="225"/>
      <c r="AY276" s="225"/>
      <c r="AZ276" s="225"/>
      <c r="BA276" s="225"/>
      <c r="BB276" s="225"/>
      <c r="BC276" s="225"/>
      <c r="BD276" s="225"/>
      <c r="BE276" s="225"/>
      <c r="BF276" s="225"/>
      <c r="BG276" s="225"/>
      <c r="BH276" s="225"/>
      <c r="BI276" s="225"/>
      <c r="BJ276" s="225"/>
      <c r="BK276" s="225"/>
      <c r="BL276" s="225"/>
      <c r="BM276" s="225"/>
      <c r="BN276" s="225"/>
      <c r="BO276" s="225"/>
      <c r="BP276" s="225"/>
      <c r="BQ276" s="225"/>
      <c r="BR276" s="225"/>
      <c r="BS276" s="225"/>
      <c r="BT276" s="225"/>
      <c r="BU276" s="225"/>
      <c r="BV276" s="225"/>
      <c r="BW276" s="225"/>
      <c r="BX276" s="225"/>
      <c r="BY276" s="225"/>
      <c r="BZ276" s="225"/>
      <c r="CA276" s="225"/>
      <c r="CB276" s="225"/>
      <c r="CC276" s="225"/>
      <c r="CD276" s="225"/>
      <c r="CE276" s="225"/>
      <c r="CF276" s="225"/>
    </row>
    <row r="277" spans="1:84" ht="12" customHeight="1" x14ac:dyDescent="0.25">
      <c r="A277" s="225"/>
      <c r="B277" s="225"/>
      <c r="C277" s="225"/>
      <c r="D277" s="225"/>
      <c r="E277" s="226"/>
      <c r="F277" s="226"/>
      <c r="G277" s="228"/>
      <c r="H277" s="227"/>
      <c r="I277" s="227"/>
      <c r="J277" s="228"/>
      <c r="K277" s="228"/>
      <c r="L277" s="229"/>
      <c r="M277" s="225"/>
      <c r="N277" s="225"/>
      <c r="O277" s="225"/>
      <c r="P277" s="225"/>
      <c r="Q277" s="225"/>
      <c r="R277" s="225"/>
      <c r="S277" s="225"/>
      <c r="T277" s="225"/>
      <c r="U277" s="225"/>
      <c r="V277" s="225"/>
      <c r="W277" s="225"/>
      <c r="X277" s="225"/>
      <c r="Y277" s="225"/>
      <c r="Z277" s="225"/>
      <c r="AA277" s="225"/>
      <c r="AB277" s="225"/>
      <c r="AC277" s="225"/>
      <c r="AD277" s="225"/>
      <c r="AE277" s="225"/>
      <c r="AF277" s="225"/>
      <c r="AG277" s="225"/>
      <c r="AH277" s="225"/>
      <c r="AI277" s="225"/>
      <c r="AJ277" s="225"/>
      <c r="AK277" s="225"/>
      <c r="AL277" s="225"/>
      <c r="AM277" s="225"/>
      <c r="AN277" s="225"/>
      <c r="AO277" s="225"/>
      <c r="AP277" s="225"/>
      <c r="AQ277" s="225"/>
      <c r="AR277" s="225"/>
      <c r="AS277" s="225"/>
      <c r="AT277" s="225"/>
      <c r="AU277" s="225"/>
      <c r="AV277" s="225"/>
      <c r="AW277" s="225"/>
      <c r="AX277" s="225"/>
      <c r="AY277" s="225"/>
      <c r="AZ277" s="225"/>
      <c r="BA277" s="225"/>
      <c r="BB277" s="225"/>
      <c r="BC277" s="225"/>
      <c r="BD277" s="225"/>
      <c r="BE277" s="225"/>
      <c r="BF277" s="225"/>
      <c r="BG277" s="225"/>
      <c r="BH277" s="225"/>
      <c r="BI277" s="225"/>
      <c r="BJ277" s="225"/>
      <c r="BK277" s="225"/>
      <c r="BL277" s="225"/>
      <c r="BM277" s="225"/>
      <c r="BN277" s="225"/>
      <c r="BO277" s="225"/>
      <c r="BP277" s="225"/>
      <c r="BQ277" s="225"/>
      <c r="BR277" s="225"/>
      <c r="BS277" s="225"/>
      <c r="BT277" s="225"/>
      <c r="BU277" s="225"/>
      <c r="BV277" s="225"/>
      <c r="BW277" s="225"/>
      <c r="BX277" s="225"/>
      <c r="BY277" s="225"/>
      <c r="BZ277" s="225"/>
      <c r="CA277" s="225"/>
      <c r="CB277" s="225"/>
      <c r="CC277" s="225"/>
      <c r="CD277" s="225"/>
      <c r="CE277" s="225"/>
      <c r="CF277" s="225"/>
    </row>
    <row r="278" spans="1:84" ht="12" customHeight="1" x14ac:dyDescent="0.25">
      <c r="A278" s="225"/>
      <c r="B278" s="225"/>
      <c r="C278" s="225"/>
      <c r="D278" s="225"/>
      <c r="E278" s="226"/>
      <c r="F278" s="226"/>
      <c r="G278" s="228"/>
      <c r="H278" s="227"/>
      <c r="I278" s="227"/>
      <c r="J278" s="228"/>
      <c r="K278" s="228"/>
      <c r="L278" s="229"/>
      <c r="M278" s="225"/>
      <c r="N278" s="225"/>
      <c r="O278" s="225"/>
      <c r="P278" s="225"/>
      <c r="Q278" s="225"/>
      <c r="R278" s="225"/>
      <c r="S278" s="225"/>
      <c r="T278" s="225"/>
      <c r="U278" s="225"/>
      <c r="V278" s="225"/>
      <c r="W278" s="225"/>
      <c r="X278" s="225"/>
      <c r="Y278" s="225"/>
      <c r="Z278" s="225"/>
      <c r="AA278" s="225"/>
      <c r="AB278" s="225"/>
      <c r="AC278" s="225"/>
      <c r="AD278" s="225"/>
      <c r="AE278" s="225"/>
      <c r="AF278" s="225"/>
      <c r="AG278" s="225"/>
      <c r="AH278" s="225"/>
      <c r="AI278" s="225"/>
      <c r="AJ278" s="225"/>
      <c r="AK278" s="225"/>
      <c r="AL278" s="225"/>
      <c r="AM278" s="225"/>
      <c r="AN278" s="225"/>
      <c r="AO278" s="225"/>
      <c r="AP278" s="225"/>
      <c r="AQ278" s="225"/>
      <c r="AR278" s="225"/>
      <c r="AS278" s="225"/>
      <c r="AT278" s="225"/>
      <c r="AU278" s="225"/>
      <c r="AV278" s="225"/>
      <c r="AW278" s="225"/>
      <c r="AX278" s="225"/>
      <c r="AY278" s="225"/>
      <c r="AZ278" s="225"/>
      <c r="BA278" s="225"/>
      <c r="BB278" s="225"/>
      <c r="BC278" s="225"/>
      <c r="BD278" s="225"/>
      <c r="BE278" s="225"/>
      <c r="BF278" s="225"/>
      <c r="BG278" s="225"/>
      <c r="BH278" s="225"/>
      <c r="BI278" s="225"/>
      <c r="BJ278" s="225"/>
      <c r="BK278" s="225"/>
      <c r="BL278" s="225"/>
      <c r="BM278" s="225"/>
      <c r="BN278" s="225"/>
      <c r="BO278" s="225"/>
      <c r="BP278" s="225"/>
      <c r="BQ278" s="225"/>
      <c r="BR278" s="225"/>
      <c r="BS278" s="225"/>
      <c r="BT278" s="225"/>
      <c r="BU278" s="225"/>
      <c r="BV278" s="225"/>
      <c r="BW278" s="225"/>
      <c r="BX278" s="225"/>
      <c r="BY278" s="225"/>
      <c r="BZ278" s="225"/>
      <c r="CA278" s="225"/>
      <c r="CB278" s="225"/>
      <c r="CC278" s="225"/>
      <c r="CD278" s="225"/>
      <c r="CE278" s="225"/>
      <c r="CF278" s="225"/>
    </row>
    <row r="279" spans="1:84" ht="12" customHeight="1" x14ac:dyDescent="0.25">
      <c r="A279" s="225"/>
      <c r="B279" s="225"/>
      <c r="C279" s="225"/>
      <c r="D279" s="225"/>
      <c r="E279" s="226"/>
      <c r="F279" s="226"/>
      <c r="G279" s="228"/>
      <c r="H279" s="227"/>
      <c r="I279" s="227"/>
      <c r="J279" s="228"/>
      <c r="K279" s="228"/>
      <c r="L279" s="229"/>
      <c r="M279" s="225"/>
      <c r="N279" s="225"/>
      <c r="O279" s="225"/>
      <c r="P279" s="225"/>
      <c r="Q279" s="225"/>
      <c r="R279" s="225"/>
      <c r="S279" s="225"/>
      <c r="T279" s="225"/>
      <c r="U279" s="225"/>
      <c r="V279" s="225"/>
      <c r="W279" s="225"/>
      <c r="X279" s="225"/>
      <c r="Y279" s="225"/>
      <c r="Z279" s="225"/>
      <c r="AA279" s="225"/>
      <c r="AB279" s="225"/>
      <c r="AC279" s="225"/>
      <c r="AD279" s="225"/>
      <c r="AE279" s="225"/>
      <c r="AF279" s="225"/>
      <c r="AG279" s="225"/>
      <c r="AH279" s="225"/>
      <c r="AI279" s="225"/>
      <c r="AJ279" s="225"/>
      <c r="AK279" s="225"/>
      <c r="AL279" s="225"/>
      <c r="AM279" s="225"/>
      <c r="AN279" s="225"/>
      <c r="AO279" s="225"/>
      <c r="AP279" s="225"/>
      <c r="AQ279" s="225"/>
      <c r="AR279" s="225"/>
      <c r="AS279" s="225"/>
      <c r="AT279" s="225"/>
      <c r="AU279" s="225"/>
      <c r="AV279" s="225"/>
      <c r="AW279" s="225"/>
      <c r="AX279" s="225"/>
      <c r="AY279" s="225"/>
      <c r="AZ279" s="225"/>
      <c r="BA279" s="225"/>
      <c r="BB279" s="225"/>
      <c r="BC279" s="225"/>
      <c r="BD279" s="225"/>
      <c r="BE279" s="225"/>
      <c r="BF279" s="225"/>
      <c r="BG279" s="225"/>
      <c r="BH279" s="225"/>
      <c r="BI279" s="225"/>
      <c r="BJ279" s="225"/>
      <c r="BK279" s="225"/>
      <c r="BL279" s="225"/>
      <c r="BM279" s="225"/>
      <c r="BN279" s="225"/>
      <c r="BO279" s="225"/>
      <c r="BP279" s="225"/>
      <c r="BQ279" s="225"/>
      <c r="BR279" s="225"/>
      <c r="BS279" s="225"/>
      <c r="BT279" s="225"/>
      <c r="BU279" s="225"/>
      <c r="BV279" s="225"/>
      <c r="BW279" s="225"/>
      <c r="BX279" s="225"/>
      <c r="BY279" s="225"/>
      <c r="BZ279" s="225"/>
      <c r="CA279" s="225"/>
      <c r="CB279" s="225"/>
      <c r="CC279" s="225"/>
      <c r="CD279" s="225"/>
      <c r="CE279" s="225"/>
      <c r="CF279" s="225"/>
    </row>
    <row r="280" spans="1:84" ht="12" customHeight="1" x14ac:dyDescent="0.25">
      <c r="A280" s="225"/>
      <c r="B280" s="225"/>
      <c r="C280" s="225"/>
      <c r="D280" s="225"/>
      <c r="E280" s="226"/>
      <c r="F280" s="226"/>
      <c r="G280" s="228"/>
      <c r="H280" s="227"/>
      <c r="I280" s="227"/>
      <c r="J280" s="228"/>
      <c r="K280" s="228"/>
      <c r="L280" s="229"/>
      <c r="M280" s="225"/>
      <c r="N280" s="225"/>
      <c r="O280" s="225"/>
      <c r="P280" s="225"/>
      <c r="Q280" s="225"/>
      <c r="R280" s="225"/>
      <c r="S280" s="225"/>
      <c r="T280" s="225"/>
      <c r="U280" s="225"/>
      <c r="V280" s="225"/>
      <c r="W280" s="225"/>
      <c r="X280" s="225"/>
      <c r="Y280" s="225"/>
      <c r="Z280" s="225"/>
      <c r="AA280" s="225"/>
      <c r="AB280" s="225"/>
      <c r="AC280" s="225"/>
      <c r="AD280" s="225"/>
      <c r="AE280" s="225"/>
      <c r="AF280" s="225"/>
      <c r="AG280" s="225"/>
      <c r="AH280" s="225"/>
      <c r="AI280" s="225"/>
      <c r="AJ280" s="225"/>
      <c r="AK280" s="225"/>
      <c r="AL280" s="225"/>
      <c r="AM280" s="225"/>
      <c r="AN280" s="225"/>
      <c r="AO280" s="225"/>
      <c r="AP280" s="225"/>
      <c r="AQ280" s="225"/>
      <c r="AR280" s="225"/>
      <c r="AS280" s="225"/>
      <c r="AT280" s="225"/>
      <c r="AU280" s="225"/>
      <c r="AV280" s="225"/>
      <c r="AW280" s="225"/>
      <c r="AX280" s="225"/>
      <c r="AY280" s="225"/>
      <c r="AZ280" s="225"/>
      <c r="BA280" s="225"/>
      <c r="BB280" s="225"/>
      <c r="BC280" s="225"/>
      <c r="BD280" s="225"/>
      <c r="BE280" s="225"/>
      <c r="BF280" s="225"/>
      <c r="BG280" s="225"/>
      <c r="BH280" s="225"/>
      <c r="BI280" s="225"/>
      <c r="BJ280" s="225"/>
      <c r="BK280" s="225"/>
      <c r="BL280" s="225"/>
      <c r="BM280" s="225"/>
      <c r="BN280" s="225"/>
      <c r="BO280" s="225"/>
      <c r="BP280" s="225"/>
      <c r="BQ280" s="225"/>
      <c r="BR280" s="225"/>
      <c r="BS280" s="225"/>
      <c r="BT280" s="225"/>
      <c r="BU280" s="225"/>
      <c r="BV280" s="225"/>
      <c r="BW280" s="225"/>
      <c r="BX280" s="225"/>
      <c r="BY280" s="225"/>
      <c r="BZ280" s="225"/>
      <c r="CA280" s="225"/>
      <c r="CB280" s="225"/>
      <c r="CC280" s="225"/>
      <c r="CD280" s="225"/>
      <c r="CE280" s="225"/>
      <c r="CF280" s="225"/>
    </row>
    <row r="281" spans="1:84" ht="12" customHeight="1" x14ac:dyDescent="0.25">
      <c r="A281" s="225"/>
      <c r="B281" s="225"/>
      <c r="C281" s="225"/>
      <c r="D281" s="225"/>
      <c r="E281" s="226"/>
      <c r="F281" s="226"/>
      <c r="G281" s="228"/>
      <c r="H281" s="227"/>
      <c r="I281" s="227"/>
      <c r="J281" s="228"/>
      <c r="K281" s="228"/>
      <c r="L281" s="229"/>
      <c r="M281" s="225"/>
      <c r="N281" s="225"/>
      <c r="O281" s="225"/>
      <c r="P281" s="225"/>
      <c r="Q281" s="225"/>
      <c r="R281" s="225"/>
      <c r="S281" s="225"/>
      <c r="T281" s="225"/>
      <c r="U281" s="225"/>
      <c r="V281" s="225"/>
      <c r="W281" s="225"/>
      <c r="X281" s="225"/>
      <c r="Y281" s="225"/>
      <c r="Z281" s="225"/>
      <c r="AA281" s="225"/>
      <c r="AB281" s="225"/>
      <c r="AC281" s="225"/>
      <c r="AD281" s="225"/>
      <c r="AE281" s="225"/>
      <c r="AF281" s="225"/>
      <c r="AG281" s="225"/>
      <c r="AH281" s="225"/>
      <c r="AI281" s="225"/>
      <c r="AJ281" s="225"/>
      <c r="AK281" s="225"/>
      <c r="AL281" s="225"/>
      <c r="AM281" s="225"/>
      <c r="AN281" s="225"/>
      <c r="AO281" s="225"/>
      <c r="AP281" s="225"/>
      <c r="AQ281" s="225"/>
      <c r="AR281" s="225"/>
      <c r="AS281" s="225"/>
      <c r="AT281" s="225"/>
      <c r="AU281" s="225"/>
      <c r="AV281" s="225"/>
      <c r="AW281" s="225"/>
      <c r="AX281" s="225"/>
      <c r="AY281" s="225"/>
      <c r="AZ281" s="225"/>
      <c r="BA281" s="225"/>
      <c r="BB281" s="225"/>
      <c r="BC281" s="225"/>
      <c r="BD281" s="225"/>
      <c r="BE281" s="225"/>
      <c r="BF281" s="225"/>
      <c r="BG281" s="225"/>
      <c r="BH281" s="225"/>
      <c r="BI281" s="225"/>
      <c r="BJ281" s="225"/>
      <c r="BK281" s="225"/>
      <c r="BL281" s="225"/>
      <c r="BM281" s="225"/>
      <c r="BN281" s="225"/>
      <c r="BO281" s="225"/>
      <c r="BP281" s="225"/>
      <c r="BQ281" s="225"/>
      <c r="BR281" s="225"/>
      <c r="BS281" s="225"/>
      <c r="BT281" s="225"/>
      <c r="BU281" s="225"/>
      <c r="BV281" s="225"/>
      <c r="BW281" s="225"/>
      <c r="BX281" s="225"/>
      <c r="BY281" s="225"/>
      <c r="BZ281" s="225"/>
      <c r="CA281" s="225"/>
      <c r="CB281" s="225"/>
      <c r="CC281" s="225"/>
      <c r="CD281" s="225"/>
      <c r="CE281" s="225"/>
      <c r="CF281" s="225"/>
    </row>
    <row r="282" spans="1:84" ht="12" customHeight="1" x14ac:dyDescent="0.25">
      <c r="A282" s="225"/>
      <c r="B282" s="225"/>
      <c r="C282" s="225"/>
      <c r="D282" s="225"/>
      <c r="E282" s="226"/>
      <c r="F282" s="226"/>
      <c r="G282" s="228"/>
      <c r="H282" s="227"/>
      <c r="I282" s="227"/>
      <c r="J282" s="228"/>
      <c r="K282" s="228"/>
      <c r="L282" s="229"/>
      <c r="M282" s="225"/>
      <c r="N282" s="225"/>
      <c r="O282" s="225"/>
      <c r="P282" s="225"/>
      <c r="Q282" s="225"/>
      <c r="R282" s="225"/>
      <c r="S282" s="225"/>
      <c r="T282" s="225"/>
      <c r="U282" s="225"/>
      <c r="V282" s="225"/>
      <c r="W282" s="225"/>
      <c r="X282" s="225"/>
      <c r="Y282" s="225"/>
      <c r="Z282" s="225"/>
      <c r="AA282" s="225"/>
      <c r="AB282" s="225"/>
      <c r="AC282" s="225"/>
      <c r="AD282" s="225"/>
      <c r="AE282" s="225"/>
      <c r="AF282" s="225"/>
      <c r="AG282" s="225"/>
      <c r="AH282" s="225"/>
      <c r="AI282" s="225"/>
      <c r="AJ282" s="225"/>
      <c r="AK282" s="225"/>
      <c r="AL282" s="225"/>
      <c r="AM282" s="225"/>
      <c r="AN282" s="225"/>
      <c r="AO282" s="225"/>
      <c r="AP282" s="225"/>
      <c r="AQ282" s="225"/>
      <c r="AR282" s="225"/>
      <c r="AS282" s="225"/>
      <c r="AT282" s="225"/>
      <c r="AU282" s="225"/>
      <c r="AV282" s="225"/>
      <c r="AW282" s="225"/>
      <c r="AX282" s="225"/>
      <c r="AY282" s="225"/>
      <c r="AZ282" s="225"/>
      <c r="BA282" s="225"/>
      <c r="BB282" s="225"/>
      <c r="BC282" s="225"/>
      <c r="BD282" s="225"/>
      <c r="BE282" s="225"/>
      <c r="BF282" s="225"/>
      <c r="BG282" s="225"/>
      <c r="BH282" s="225"/>
      <c r="BI282" s="225"/>
      <c r="BJ282" s="225"/>
      <c r="BK282" s="225"/>
      <c r="BL282" s="225"/>
      <c r="BM282" s="225"/>
      <c r="BN282" s="225"/>
      <c r="BO282" s="225"/>
      <c r="BP282" s="225"/>
      <c r="BQ282" s="225"/>
      <c r="BR282" s="225"/>
      <c r="BS282" s="225"/>
      <c r="BT282" s="225"/>
      <c r="BU282" s="225"/>
      <c r="BV282" s="225"/>
      <c r="BW282" s="225"/>
      <c r="BX282" s="225"/>
      <c r="BY282" s="225"/>
      <c r="BZ282" s="225"/>
      <c r="CA282" s="225"/>
      <c r="CB282" s="225"/>
      <c r="CC282" s="225"/>
      <c r="CD282" s="225"/>
      <c r="CE282" s="225"/>
      <c r="CF282" s="225"/>
    </row>
    <row r="283" spans="1:84" ht="12" customHeight="1" x14ac:dyDescent="0.25">
      <c r="A283" s="225"/>
      <c r="B283" s="225"/>
      <c r="C283" s="225"/>
      <c r="D283" s="225"/>
      <c r="E283" s="226"/>
      <c r="F283" s="226"/>
      <c r="G283" s="228"/>
      <c r="H283" s="227"/>
      <c r="I283" s="227"/>
      <c r="J283" s="228"/>
      <c r="K283" s="228"/>
      <c r="L283" s="229"/>
      <c r="M283" s="225"/>
      <c r="N283" s="225"/>
      <c r="O283" s="225"/>
      <c r="P283" s="225"/>
      <c r="Q283" s="225"/>
      <c r="R283" s="225"/>
      <c r="S283" s="225"/>
      <c r="T283" s="225"/>
      <c r="U283" s="225"/>
      <c r="V283" s="225"/>
      <c r="W283" s="225"/>
      <c r="X283" s="225"/>
      <c r="Y283" s="225"/>
      <c r="Z283" s="225"/>
      <c r="AA283" s="225"/>
      <c r="AB283" s="225"/>
      <c r="AC283" s="225"/>
      <c r="AD283" s="225"/>
      <c r="AE283" s="225"/>
      <c r="AF283" s="225"/>
      <c r="AG283" s="225"/>
      <c r="AH283" s="225"/>
      <c r="AI283" s="225"/>
      <c r="AJ283" s="225"/>
      <c r="AK283" s="225"/>
      <c r="AL283" s="225"/>
      <c r="AM283" s="225"/>
      <c r="AN283" s="225"/>
      <c r="AO283" s="225"/>
      <c r="AP283" s="225"/>
      <c r="AQ283" s="225"/>
      <c r="AR283" s="225"/>
      <c r="AS283" s="225"/>
      <c r="AT283" s="225"/>
      <c r="AU283" s="225"/>
      <c r="AV283" s="225"/>
      <c r="AW283" s="225"/>
      <c r="AX283" s="225"/>
      <c r="AY283" s="225"/>
      <c r="AZ283" s="225"/>
      <c r="BA283" s="225"/>
      <c r="BB283" s="225"/>
      <c r="BC283" s="225"/>
      <c r="BD283" s="225"/>
      <c r="BE283" s="225"/>
      <c r="BF283" s="225"/>
      <c r="BG283" s="225"/>
      <c r="BH283" s="225"/>
      <c r="BI283" s="225"/>
      <c r="BJ283" s="225"/>
      <c r="BK283" s="225"/>
      <c r="BL283" s="225"/>
      <c r="BM283" s="225"/>
      <c r="BN283" s="225"/>
      <c r="BO283" s="225"/>
      <c r="BP283" s="225"/>
      <c r="BQ283" s="225"/>
      <c r="BR283" s="225"/>
      <c r="BS283" s="225"/>
      <c r="BT283" s="225"/>
      <c r="BU283" s="225"/>
      <c r="BV283" s="225"/>
      <c r="BW283" s="225"/>
      <c r="BX283" s="225"/>
      <c r="BY283" s="225"/>
      <c r="BZ283" s="225"/>
      <c r="CA283" s="225"/>
      <c r="CB283" s="225"/>
      <c r="CC283" s="225"/>
      <c r="CD283" s="225"/>
      <c r="CE283" s="225"/>
      <c r="CF283" s="225"/>
    </row>
    <row r="284" spans="1:84" ht="12" customHeight="1" x14ac:dyDescent="0.25">
      <c r="A284" s="225"/>
      <c r="B284" s="225"/>
      <c r="C284" s="225"/>
      <c r="D284" s="225"/>
      <c r="E284" s="226"/>
      <c r="F284" s="226"/>
      <c r="G284" s="228"/>
      <c r="H284" s="227"/>
      <c r="I284" s="227"/>
      <c r="J284" s="228"/>
      <c r="K284" s="228"/>
      <c r="L284" s="229"/>
      <c r="M284" s="225"/>
      <c r="N284" s="225"/>
      <c r="O284" s="225"/>
      <c r="P284" s="225"/>
      <c r="Q284" s="225"/>
      <c r="R284" s="225"/>
      <c r="S284" s="225"/>
      <c r="T284" s="225"/>
      <c r="U284" s="225"/>
      <c r="V284" s="225"/>
      <c r="W284" s="225"/>
      <c r="X284" s="225"/>
      <c r="Y284" s="225"/>
      <c r="Z284" s="225"/>
      <c r="AA284" s="225"/>
      <c r="AB284" s="225"/>
      <c r="AC284" s="225"/>
      <c r="AD284" s="225"/>
      <c r="AE284" s="225"/>
      <c r="AF284" s="225"/>
      <c r="AG284" s="225"/>
      <c r="AH284" s="225"/>
      <c r="AI284" s="225"/>
      <c r="AJ284" s="225"/>
      <c r="AK284" s="225"/>
      <c r="AL284" s="225"/>
      <c r="AM284" s="225"/>
      <c r="AN284" s="225"/>
      <c r="AO284" s="225"/>
      <c r="AP284" s="225"/>
      <c r="AQ284" s="225"/>
      <c r="AR284" s="225"/>
      <c r="AS284" s="225"/>
      <c r="AT284" s="225"/>
      <c r="AU284" s="225"/>
      <c r="AV284" s="225"/>
      <c r="AW284" s="225"/>
      <c r="AX284" s="225"/>
      <c r="AY284" s="225"/>
      <c r="AZ284" s="225"/>
      <c r="BA284" s="225"/>
      <c r="BB284" s="225"/>
      <c r="BC284" s="225"/>
      <c r="BD284" s="225"/>
      <c r="BE284" s="225"/>
      <c r="BF284" s="225"/>
      <c r="BG284" s="225"/>
      <c r="BH284" s="225"/>
      <c r="BI284" s="225"/>
      <c r="BJ284" s="225"/>
      <c r="BK284" s="225"/>
      <c r="BL284" s="225"/>
      <c r="BM284" s="225"/>
      <c r="BN284" s="225"/>
      <c r="BO284" s="225"/>
      <c r="BP284" s="225"/>
      <c r="BQ284" s="225"/>
      <c r="BR284" s="225"/>
      <c r="BS284" s="225"/>
      <c r="BT284" s="225"/>
      <c r="BU284" s="225"/>
      <c r="BV284" s="225"/>
      <c r="BW284" s="225"/>
      <c r="BX284" s="225"/>
      <c r="BY284" s="225"/>
      <c r="BZ284" s="225"/>
      <c r="CA284" s="225"/>
      <c r="CB284" s="225"/>
      <c r="CC284" s="225"/>
      <c r="CD284" s="225"/>
      <c r="CE284" s="225"/>
      <c r="CF284" s="225"/>
    </row>
    <row r="285" spans="1:84" ht="12" customHeight="1" x14ac:dyDescent="0.25">
      <c r="A285" s="225"/>
      <c r="B285" s="225"/>
      <c r="C285" s="225"/>
      <c r="D285" s="225"/>
      <c r="E285" s="226"/>
      <c r="F285" s="226"/>
      <c r="G285" s="228"/>
      <c r="H285" s="227"/>
      <c r="I285" s="227"/>
      <c r="J285" s="228"/>
      <c r="K285" s="228"/>
      <c r="L285" s="229"/>
      <c r="M285" s="225"/>
      <c r="N285" s="225"/>
      <c r="O285" s="225"/>
      <c r="P285" s="225"/>
      <c r="Q285" s="225"/>
      <c r="R285" s="225"/>
      <c r="S285" s="225"/>
      <c r="T285" s="225"/>
      <c r="U285" s="225"/>
      <c r="V285" s="225"/>
      <c r="W285" s="225"/>
      <c r="X285" s="225"/>
      <c r="Y285" s="225"/>
      <c r="Z285" s="225"/>
      <c r="AA285" s="225"/>
      <c r="AB285" s="225"/>
      <c r="AC285" s="225"/>
      <c r="AD285" s="225"/>
      <c r="AE285" s="225"/>
      <c r="AF285" s="225"/>
      <c r="AG285" s="225"/>
      <c r="AH285" s="225"/>
      <c r="AI285" s="225"/>
      <c r="AJ285" s="225"/>
      <c r="AK285" s="225"/>
      <c r="AL285" s="225"/>
      <c r="AM285" s="225"/>
      <c r="AN285" s="225"/>
      <c r="AO285" s="225"/>
      <c r="AP285" s="225"/>
      <c r="AQ285" s="225"/>
      <c r="AR285" s="225"/>
      <c r="AS285" s="225"/>
      <c r="AT285" s="225"/>
      <c r="AU285" s="225"/>
      <c r="AV285" s="225"/>
      <c r="AW285" s="225"/>
      <c r="AX285" s="225"/>
      <c r="AY285" s="225"/>
      <c r="AZ285" s="225"/>
      <c r="BA285" s="225"/>
      <c r="BB285" s="225"/>
      <c r="BC285" s="225"/>
      <c r="BD285" s="225"/>
      <c r="BE285" s="225"/>
      <c r="BF285" s="225"/>
      <c r="BG285" s="225"/>
      <c r="BH285" s="225"/>
      <c r="BI285" s="225"/>
      <c r="BJ285" s="225"/>
      <c r="BK285" s="225"/>
      <c r="BL285" s="225"/>
      <c r="BM285" s="225"/>
      <c r="BN285" s="225"/>
      <c r="BO285" s="225"/>
      <c r="BP285" s="225"/>
      <c r="BQ285" s="225"/>
      <c r="BR285" s="225"/>
      <c r="BS285" s="225"/>
      <c r="BT285" s="225"/>
      <c r="BU285" s="225"/>
      <c r="BV285" s="225"/>
      <c r="BW285" s="225"/>
      <c r="BX285" s="225"/>
      <c r="BY285" s="225"/>
      <c r="BZ285" s="225"/>
      <c r="CA285" s="225"/>
      <c r="CB285" s="225"/>
      <c r="CC285" s="225"/>
      <c r="CD285" s="225"/>
      <c r="CE285" s="225"/>
      <c r="CF285" s="225"/>
    </row>
    <row r="286" spans="1:84" ht="12" customHeight="1" x14ac:dyDescent="0.25">
      <c r="A286" s="225"/>
      <c r="B286" s="225"/>
      <c r="C286" s="225"/>
      <c r="D286" s="225"/>
      <c r="E286" s="226"/>
      <c r="F286" s="226"/>
      <c r="G286" s="228"/>
      <c r="H286" s="227"/>
      <c r="I286" s="227"/>
      <c r="J286" s="228"/>
      <c r="K286" s="228"/>
      <c r="L286" s="229"/>
      <c r="M286" s="225"/>
      <c r="N286" s="225"/>
      <c r="O286" s="225"/>
      <c r="P286" s="225"/>
      <c r="Q286" s="225"/>
      <c r="R286" s="225"/>
      <c r="S286" s="225"/>
      <c r="T286" s="225"/>
      <c r="U286" s="225"/>
      <c r="V286" s="225"/>
      <c r="W286" s="225"/>
      <c r="X286" s="225"/>
      <c r="Y286" s="225"/>
      <c r="Z286" s="225"/>
      <c r="AA286" s="225"/>
      <c r="AB286" s="225"/>
      <c r="AC286" s="225"/>
      <c r="AD286" s="225"/>
      <c r="AE286" s="225"/>
      <c r="AF286" s="225"/>
      <c r="AG286" s="225"/>
      <c r="AH286" s="225"/>
      <c r="AI286" s="225"/>
      <c r="AJ286" s="225"/>
      <c r="AK286" s="225"/>
      <c r="AL286" s="225"/>
      <c r="AM286" s="225"/>
      <c r="AN286" s="225"/>
      <c r="AO286" s="225"/>
      <c r="AP286" s="225"/>
      <c r="AQ286" s="225"/>
      <c r="AR286" s="225"/>
      <c r="AS286" s="225"/>
      <c r="AT286" s="225"/>
      <c r="AU286" s="225"/>
      <c r="AV286" s="225"/>
      <c r="AW286" s="225"/>
      <c r="AX286" s="225"/>
      <c r="AY286" s="225"/>
      <c r="AZ286" s="225"/>
      <c r="BA286" s="225"/>
      <c r="BB286" s="225"/>
      <c r="BC286" s="225"/>
      <c r="BD286" s="225"/>
      <c r="BE286" s="225"/>
      <c r="BF286" s="225"/>
      <c r="BG286" s="225"/>
      <c r="BH286" s="225"/>
      <c r="BI286" s="225"/>
      <c r="BJ286" s="225"/>
      <c r="BK286" s="225"/>
      <c r="BL286" s="225"/>
      <c r="BM286" s="225"/>
      <c r="BN286" s="225"/>
      <c r="BO286" s="225"/>
      <c r="BP286" s="225"/>
      <c r="BQ286" s="225"/>
      <c r="BR286" s="225"/>
      <c r="BS286" s="225"/>
      <c r="BT286" s="225"/>
      <c r="BU286" s="225"/>
      <c r="BV286" s="225"/>
      <c r="BW286" s="225"/>
      <c r="BX286" s="225"/>
      <c r="BY286" s="225"/>
      <c r="BZ286" s="225"/>
      <c r="CA286" s="225"/>
      <c r="CB286" s="225"/>
      <c r="CC286" s="225"/>
      <c r="CD286" s="225"/>
      <c r="CE286" s="225"/>
      <c r="CF286" s="225"/>
    </row>
    <row r="287" spans="1:84" ht="12" customHeight="1" x14ac:dyDescent="0.25">
      <c r="A287" s="225"/>
      <c r="B287" s="225"/>
      <c r="C287" s="225"/>
      <c r="D287" s="225"/>
      <c r="E287" s="226"/>
      <c r="F287" s="226"/>
      <c r="G287" s="228"/>
      <c r="H287" s="227"/>
      <c r="I287" s="227"/>
      <c r="J287" s="228"/>
      <c r="K287" s="228"/>
      <c r="L287" s="229"/>
      <c r="M287" s="225"/>
      <c r="N287" s="225"/>
      <c r="O287" s="225"/>
      <c r="P287" s="225"/>
      <c r="Q287" s="225"/>
      <c r="R287" s="225"/>
      <c r="S287" s="225"/>
      <c r="T287" s="225"/>
      <c r="U287" s="225"/>
      <c r="V287" s="225"/>
      <c r="W287" s="225"/>
      <c r="X287" s="225"/>
      <c r="Y287" s="225"/>
      <c r="Z287" s="225"/>
      <c r="AA287" s="225"/>
      <c r="AB287" s="225"/>
      <c r="AC287" s="225"/>
      <c r="AD287" s="225"/>
      <c r="AE287" s="225"/>
      <c r="AF287" s="225"/>
      <c r="AG287" s="225"/>
      <c r="AH287" s="225"/>
      <c r="AI287" s="225"/>
      <c r="AJ287" s="225"/>
      <c r="AK287" s="225"/>
      <c r="AL287" s="225"/>
      <c r="AM287" s="225"/>
      <c r="AN287" s="225"/>
      <c r="AO287" s="225"/>
      <c r="AP287" s="225"/>
      <c r="AQ287" s="225"/>
      <c r="AR287" s="225"/>
      <c r="AS287" s="225"/>
      <c r="AT287" s="225"/>
      <c r="AU287" s="225"/>
      <c r="AV287" s="225"/>
      <c r="AW287" s="225"/>
      <c r="AX287" s="225"/>
      <c r="AY287" s="225"/>
      <c r="AZ287" s="225"/>
      <c r="BA287" s="225"/>
      <c r="BB287" s="225"/>
      <c r="BC287" s="225"/>
      <c r="BD287" s="225"/>
      <c r="BE287" s="225"/>
      <c r="BF287" s="225"/>
      <c r="BG287" s="225"/>
      <c r="BH287" s="225"/>
      <c r="BI287" s="225"/>
      <c r="BJ287" s="225"/>
      <c r="BK287" s="225"/>
      <c r="BL287" s="225"/>
      <c r="BM287" s="225"/>
      <c r="BN287" s="225"/>
      <c r="BO287" s="225"/>
      <c r="BP287" s="225"/>
      <c r="BQ287" s="225"/>
      <c r="BR287" s="225"/>
      <c r="BS287" s="225"/>
      <c r="BT287" s="225"/>
      <c r="BU287" s="225"/>
      <c r="BV287" s="225"/>
      <c r="BW287" s="225"/>
      <c r="BX287" s="225"/>
      <c r="BY287" s="225"/>
      <c r="BZ287" s="225"/>
      <c r="CA287" s="225"/>
      <c r="CB287" s="225"/>
      <c r="CC287" s="225"/>
      <c r="CD287" s="225"/>
      <c r="CE287" s="225"/>
      <c r="CF287" s="225"/>
    </row>
    <row r="288" spans="1:84" ht="12" customHeight="1" x14ac:dyDescent="0.25">
      <c r="A288" s="225"/>
      <c r="B288" s="225"/>
      <c r="C288" s="225"/>
      <c r="D288" s="225"/>
      <c r="E288" s="226"/>
      <c r="F288" s="226"/>
      <c r="G288" s="228"/>
      <c r="H288" s="227"/>
      <c r="I288" s="227"/>
      <c r="J288" s="228"/>
      <c r="K288" s="228"/>
      <c r="L288" s="229"/>
      <c r="M288" s="225"/>
      <c r="N288" s="225"/>
      <c r="O288" s="225"/>
      <c r="P288" s="225"/>
      <c r="Q288" s="225"/>
      <c r="R288" s="225"/>
      <c r="S288" s="225"/>
      <c r="T288" s="225"/>
      <c r="U288" s="225"/>
      <c r="V288" s="225"/>
      <c r="W288" s="225"/>
      <c r="X288" s="225"/>
      <c r="Y288" s="225"/>
      <c r="Z288" s="225"/>
      <c r="AA288" s="225"/>
      <c r="AB288" s="225"/>
      <c r="AC288" s="225"/>
      <c r="AD288" s="225"/>
      <c r="AE288" s="225"/>
      <c r="AF288" s="225"/>
      <c r="AG288" s="225"/>
      <c r="AH288" s="225"/>
      <c r="AI288" s="225"/>
      <c r="AJ288" s="225"/>
      <c r="AK288" s="225"/>
      <c r="AL288" s="225"/>
      <c r="AM288" s="225"/>
      <c r="AN288" s="225"/>
      <c r="AO288" s="225"/>
      <c r="AP288" s="225"/>
      <c r="AQ288" s="225"/>
      <c r="AR288" s="225"/>
      <c r="AS288" s="225"/>
      <c r="AT288" s="225"/>
      <c r="AU288" s="225"/>
      <c r="AV288" s="225"/>
      <c r="AW288" s="225"/>
      <c r="AX288" s="225"/>
      <c r="AY288" s="225"/>
      <c r="AZ288" s="225"/>
      <c r="BA288" s="225"/>
      <c r="BB288" s="225"/>
      <c r="BC288" s="225"/>
      <c r="BD288" s="225"/>
      <c r="BE288" s="225"/>
      <c r="BF288" s="225"/>
      <c r="BG288" s="225"/>
      <c r="BH288" s="225"/>
      <c r="BI288" s="225"/>
      <c r="BJ288" s="225"/>
      <c r="BK288" s="225"/>
      <c r="BL288" s="225"/>
      <c r="BM288" s="225"/>
      <c r="BN288" s="225"/>
      <c r="BO288" s="225"/>
      <c r="BP288" s="225"/>
      <c r="BQ288" s="225"/>
      <c r="BR288" s="225"/>
      <c r="BS288" s="225"/>
      <c r="BT288" s="225"/>
      <c r="BU288" s="225"/>
      <c r="BV288" s="225"/>
      <c r="BW288" s="225"/>
      <c r="BX288" s="225"/>
      <c r="BY288" s="225"/>
      <c r="BZ288" s="225"/>
      <c r="CA288" s="225"/>
      <c r="CB288" s="225"/>
      <c r="CC288" s="225"/>
      <c r="CD288" s="225"/>
      <c r="CE288" s="225"/>
      <c r="CF288" s="225"/>
    </row>
    <row r="289" spans="1:84" ht="12" customHeight="1" x14ac:dyDescent="0.25">
      <c r="A289" s="225"/>
      <c r="B289" s="225"/>
      <c r="C289" s="225"/>
      <c r="D289" s="225"/>
      <c r="E289" s="226"/>
      <c r="F289" s="226"/>
      <c r="G289" s="228"/>
      <c r="H289" s="227"/>
      <c r="I289" s="227"/>
      <c r="J289" s="228"/>
      <c r="K289" s="228"/>
      <c r="L289" s="229"/>
      <c r="M289" s="225"/>
      <c r="N289" s="225"/>
      <c r="O289" s="225"/>
      <c r="P289" s="225"/>
      <c r="Q289" s="225"/>
      <c r="R289" s="225"/>
      <c r="S289" s="225"/>
      <c r="T289" s="225"/>
      <c r="U289" s="225"/>
      <c r="V289" s="225"/>
      <c r="W289" s="225"/>
      <c r="X289" s="225"/>
      <c r="Y289" s="225"/>
      <c r="Z289" s="225"/>
      <c r="AA289" s="225"/>
      <c r="AB289" s="225"/>
      <c r="AC289" s="225"/>
      <c r="AD289" s="225"/>
      <c r="AE289" s="225"/>
      <c r="AF289" s="225"/>
      <c r="AG289" s="225"/>
      <c r="AH289" s="225"/>
      <c r="AI289" s="225"/>
      <c r="AJ289" s="225"/>
      <c r="AK289" s="225"/>
      <c r="AL289" s="225"/>
      <c r="AM289" s="225"/>
      <c r="AN289" s="225"/>
      <c r="AO289" s="225"/>
      <c r="AP289" s="225"/>
      <c r="AQ289" s="225"/>
      <c r="AR289" s="225"/>
      <c r="AS289" s="225"/>
      <c r="AT289" s="225"/>
      <c r="AU289" s="225"/>
      <c r="AV289" s="225"/>
      <c r="AW289" s="225"/>
      <c r="AX289" s="225"/>
      <c r="AY289" s="225"/>
      <c r="AZ289" s="225"/>
      <c r="BA289" s="225"/>
      <c r="BB289" s="225"/>
      <c r="BC289" s="225"/>
      <c r="BD289" s="225"/>
      <c r="BE289" s="225"/>
      <c r="BF289" s="225"/>
      <c r="BG289" s="225"/>
      <c r="BH289" s="225"/>
      <c r="BI289" s="225"/>
      <c r="BJ289" s="225"/>
      <c r="BK289" s="225"/>
      <c r="BL289" s="225"/>
      <c r="BM289" s="225"/>
      <c r="BN289" s="225"/>
      <c r="BO289" s="225"/>
      <c r="BP289" s="225"/>
      <c r="BQ289" s="225"/>
      <c r="BR289" s="225"/>
      <c r="BS289" s="225"/>
      <c r="BT289" s="225"/>
      <c r="BU289" s="225"/>
      <c r="BV289" s="225"/>
      <c r="BW289" s="225"/>
      <c r="BX289" s="225"/>
      <c r="BY289" s="225"/>
      <c r="BZ289" s="225"/>
      <c r="CA289" s="225"/>
      <c r="CB289" s="225"/>
      <c r="CC289" s="225"/>
      <c r="CD289" s="225"/>
      <c r="CE289" s="225"/>
      <c r="CF289" s="225"/>
    </row>
    <row r="290" spans="1:84" ht="12" customHeight="1" x14ac:dyDescent="0.25">
      <c r="A290" s="225"/>
      <c r="B290" s="225"/>
      <c r="C290" s="225"/>
      <c r="D290" s="225"/>
      <c r="E290" s="226"/>
      <c r="F290" s="226"/>
      <c r="G290" s="228"/>
      <c r="H290" s="227"/>
      <c r="I290" s="227"/>
      <c r="J290" s="228"/>
      <c r="K290" s="228"/>
      <c r="L290" s="229"/>
      <c r="M290" s="225"/>
      <c r="N290" s="225"/>
      <c r="O290" s="225"/>
      <c r="P290" s="225"/>
      <c r="Q290" s="225"/>
      <c r="R290" s="225"/>
      <c r="S290" s="225"/>
      <c r="T290" s="225"/>
      <c r="U290" s="225"/>
      <c r="V290" s="225"/>
      <c r="W290" s="225"/>
      <c r="X290" s="225"/>
      <c r="Y290" s="225"/>
      <c r="Z290" s="225"/>
      <c r="AA290" s="225"/>
      <c r="AB290" s="225"/>
      <c r="AC290" s="225"/>
      <c r="AD290" s="225"/>
      <c r="AE290" s="225"/>
      <c r="AF290" s="225"/>
      <c r="AG290" s="225"/>
      <c r="AH290" s="225"/>
      <c r="AI290" s="225"/>
      <c r="AJ290" s="225"/>
      <c r="AK290" s="225"/>
      <c r="AL290" s="225"/>
      <c r="AM290" s="225"/>
      <c r="AN290" s="225"/>
      <c r="AO290" s="225"/>
      <c r="AP290" s="225"/>
      <c r="AQ290" s="225"/>
      <c r="AR290" s="225"/>
      <c r="AS290" s="225"/>
      <c r="AT290" s="225"/>
      <c r="AU290" s="225"/>
      <c r="AV290" s="225"/>
      <c r="AW290" s="225"/>
      <c r="AX290" s="225"/>
      <c r="AY290" s="225"/>
      <c r="AZ290" s="225"/>
      <c r="BA290" s="225"/>
      <c r="BB290" s="225"/>
      <c r="BC290" s="225"/>
      <c r="BD290" s="225"/>
      <c r="BE290" s="225"/>
      <c r="BF290" s="225"/>
      <c r="BG290" s="225"/>
      <c r="BH290" s="225"/>
      <c r="BI290" s="225"/>
      <c r="BJ290" s="225"/>
      <c r="BK290" s="225"/>
      <c r="BL290" s="225"/>
      <c r="BM290" s="225"/>
      <c r="BN290" s="225"/>
      <c r="BO290" s="225"/>
      <c r="BP290" s="225"/>
      <c r="BQ290" s="225"/>
      <c r="BR290" s="225"/>
      <c r="BS290" s="225"/>
      <c r="BT290" s="225"/>
      <c r="BU290" s="225"/>
      <c r="BV290" s="225"/>
      <c r="BW290" s="225"/>
      <c r="BX290" s="225"/>
      <c r="BY290" s="225"/>
      <c r="BZ290" s="225"/>
      <c r="CA290" s="225"/>
      <c r="CB290" s="225"/>
      <c r="CC290" s="225"/>
      <c r="CD290" s="225"/>
      <c r="CE290" s="225"/>
      <c r="CF290" s="225"/>
    </row>
    <row r="291" spans="1:84" ht="12" customHeight="1" x14ac:dyDescent="0.25">
      <c r="A291" s="225"/>
      <c r="B291" s="225"/>
      <c r="C291" s="225"/>
      <c r="D291" s="225"/>
      <c r="E291" s="226"/>
      <c r="F291" s="226"/>
      <c r="G291" s="228"/>
      <c r="H291" s="227"/>
      <c r="I291" s="227"/>
      <c r="J291" s="228"/>
      <c r="K291" s="228"/>
      <c r="L291" s="229"/>
      <c r="M291" s="225"/>
      <c r="N291" s="225"/>
      <c r="O291" s="225"/>
      <c r="P291" s="225"/>
      <c r="Q291" s="225"/>
      <c r="R291" s="225"/>
      <c r="S291" s="225"/>
      <c r="T291" s="225"/>
      <c r="U291" s="225"/>
      <c r="V291" s="225"/>
      <c r="W291" s="225"/>
      <c r="X291" s="225"/>
      <c r="Y291" s="225"/>
      <c r="Z291" s="225"/>
      <c r="AA291" s="225"/>
      <c r="AB291" s="225"/>
      <c r="AC291" s="225"/>
      <c r="AD291" s="225"/>
      <c r="AE291" s="225"/>
      <c r="AF291" s="225"/>
      <c r="AG291" s="225"/>
      <c r="AH291" s="225"/>
      <c r="AI291" s="225"/>
      <c r="AJ291" s="225"/>
      <c r="AK291" s="225"/>
      <c r="AL291" s="225"/>
      <c r="AM291" s="225"/>
      <c r="AN291" s="225"/>
      <c r="AO291" s="225"/>
      <c r="AP291" s="225"/>
      <c r="AQ291" s="225"/>
      <c r="AR291" s="225"/>
      <c r="AS291" s="225"/>
      <c r="AT291" s="225"/>
      <c r="AU291" s="225"/>
      <c r="AV291" s="225"/>
      <c r="AW291" s="225"/>
      <c r="AX291" s="225"/>
      <c r="AY291" s="225"/>
      <c r="AZ291" s="225"/>
      <c r="BA291" s="225"/>
      <c r="BB291" s="225"/>
      <c r="BC291" s="225"/>
      <c r="BD291" s="225"/>
      <c r="BE291" s="225"/>
      <c r="BF291" s="225"/>
      <c r="BG291" s="225"/>
      <c r="BH291" s="225"/>
      <c r="BI291" s="225"/>
      <c r="BJ291" s="225"/>
      <c r="BK291" s="225"/>
      <c r="BL291" s="225"/>
      <c r="BM291" s="225"/>
      <c r="BN291" s="225"/>
      <c r="BO291" s="225"/>
      <c r="BP291" s="225"/>
      <c r="BQ291" s="225"/>
      <c r="BR291" s="225"/>
      <c r="BS291" s="225"/>
      <c r="BT291" s="225"/>
      <c r="BU291" s="225"/>
      <c r="BV291" s="225"/>
      <c r="BW291" s="225"/>
      <c r="BX291" s="225"/>
      <c r="BY291" s="225"/>
      <c r="BZ291" s="225"/>
      <c r="CA291" s="225"/>
      <c r="CB291" s="225"/>
      <c r="CC291" s="225"/>
      <c r="CD291" s="225"/>
      <c r="CE291" s="225"/>
      <c r="CF291" s="225"/>
    </row>
    <row r="292" spans="1:84" ht="12" customHeight="1" x14ac:dyDescent="0.25">
      <c r="A292" s="225"/>
      <c r="B292" s="225"/>
      <c r="C292" s="225"/>
      <c r="D292" s="225"/>
      <c r="E292" s="226"/>
      <c r="F292" s="226"/>
      <c r="G292" s="228"/>
      <c r="H292" s="227"/>
      <c r="I292" s="227"/>
      <c r="J292" s="228"/>
      <c r="K292" s="228"/>
      <c r="L292" s="229"/>
      <c r="M292" s="225"/>
      <c r="N292" s="225"/>
      <c r="O292" s="225"/>
      <c r="P292" s="225"/>
      <c r="Q292" s="225"/>
      <c r="R292" s="225"/>
      <c r="S292" s="225"/>
      <c r="T292" s="225"/>
      <c r="U292" s="225"/>
      <c r="V292" s="225"/>
      <c r="W292" s="225"/>
      <c r="X292" s="225"/>
      <c r="Y292" s="225"/>
      <c r="Z292" s="225"/>
      <c r="AA292" s="225"/>
      <c r="AB292" s="225"/>
      <c r="AC292" s="225"/>
      <c r="AD292" s="225"/>
      <c r="AE292" s="225"/>
      <c r="AF292" s="225"/>
      <c r="AG292" s="225"/>
      <c r="AH292" s="225"/>
      <c r="AI292" s="225"/>
      <c r="AJ292" s="225"/>
      <c r="AK292" s="225"/>
      <c r="AL292" s="225"/>
      <c r="AM292" s="225"/>
      <c r="AN292" s="225"/>
      <c r="AO292" s="225"/>
      <c r="AP292" s="225"/>
      <c r="AQ292" s="225"/>
      <c r="AR292" s="225"/>
      <c r="AS292" s="225"/>
      <c r="AT292" s="225"/>
      <c r="AU292" s="225"/>
      <c r="AV292" s="225"/>
      <c r="AW292" s="225"/>
      <c r="AX292" s="225"/>
      <c r="AY292" s="225"/>
      <c r="AZ292" s="225"/>
      <c r="BA292" s="225"/>
      <c r="BB292" s="225"/>
      <c r="BC292" s="225"/>
      <c r="BD292" s="225"/>
      <c r="BE292" s="225"/>
      <c r="BF292" s="225"/>
      <c r="BG292" s="225"/>
      <c r="BH292" s="225"/>
      <c r="BI292" s="225"/>
      <c r="BJ292" s="225"/>
      <c r="BK292" s="225"/>
      <c r="BL292" s="225"/>
      <c r="BM292" s="225"/>
      <c r="BN292" s="225"/>
      <c r="BO292" s="225"/>
      <c r="BP292" s="225"/>
      <c r="BQ292" s="225"/>
      <c r="BR292" s="225"/>
      <c r="BS292" s="225"/>
      <c r="BT292" s="225"/>
      <c r="BU292" s="225"/>
      <c r="BV292" s="225"/>
      <c r="BW292" s="225"/>
      <c r="BX292" s="225"/>
      <c r="BY292" s="225"/>
      <c r="BZ292" s="225"/>
      <c r="CA292" s="225"/>
      <c r="CB292" s="225"/>
      <c r="CC292" s="225"/>
      <c r="CD292" s="225"/>
      <c r="CE292" s="225"/>
      <c r="CF292" s="225"/>
    </row>
    <row r="293" spans="1:84" ht="12" customHeight="1" x14ac:dyDescent="0.25">
      <c r="A293" s="225"/>
      <c r="B293" s="225"/>
      <c r="C293" s="225"/>
      <c r="D293" s="225"/>
      <c r="E293" s="226"/>
      <c r="F293" s="226"/>
      <c r="G293" s="228"/>
      <c r="H293" s="227"/>
      <c r="I293" s="227"/>
      <c r="J293" s="228"/>
      <c r="K293" s="228"/>
      <c r="L293" s="229"/>
      <c r="M293" s="225"/>
      <c r="N293" s="225"/>
      <c r="O293" s="225"/>
      <c r="P293" s="225"/>
      <c r="Q293" s="225"/>
      <c r="R293" s="225"/>
      <c r="S293" s="225"/>
      <c r="T293" s="225"/>
      <c r="U293" s="225"/>
      <c r="V293" s="225"/>
      <c r="W293" s="225"/>
      <c r="X293" s="225"/>
      <c r="Y293" s="225"/>
      <c r="Z293" s="225"/>
      <c r="AA293" s="225"/>
      <c r="AB293" s="225"/>
      <c r="AC293" s="225"/>
      <c r="AD293" s="225"/>
      <c r="AE293" s="225"/>
      <c r="AF293" s="225"/>
      <c r="AG293" s="225"/>
      <c r="AH293" s="225"/>
      <c r="AI293" s="225"/>
      <c r="AJ293" s="225"/>
      <c r="AK293" s="225"/>
      <c r="AL293" s="225"/>
      <c r="AM293" s="225"/>
      <c r="AN293" s="225"/>
      <c r="AO293" s="225"/>
      <c r="AP293" s="225"/>
      <c r="AQ293" s="225"/>
      <c r="AR293" s="225"/>
      <c r="AS293" s="225"/>
      <c r="AT293" s="225"/>
      <c r="AU293" s="225"/>
      <c r="AV293" s="225"/>
      <c r="AW293" s="225"/>
      <c r="AX293" s="225"/>
      <c r="AY293" s="225"/>
      <c r="AZ293" s="225"/>
      <c r="BA293" s="225"/>
      <c r="BB293" s="225"/>
      <c r="BC293" s="225"/>
      <c r="BD293" s="225"/>
      <c r="BE293" s="225"/>
      <c r="BF293" s="225"/>
      <c r="BG293" s="225"/>
      <c r="BH293" s="225"/>
      <c r="BI293" s="225"/>
      <c r="BJ293" s="225"/>
      <c r="BK293" s="225"/>
      <c r="BL293" s="225"/>
      <c r="BM293" s="225"/>
      <c r="BN293" s="225"/>
      <c r="BO293" s="225"/>
      <c r="BP293" s="225"/>
      <c r="BQ293" s="225"/>
      <c r="BR293" s="225"/>
      <c r="BS293" s="225"/>
      <c r="BT293" s="225"/>
      <c r="BU293" s="225"/>
      <c r="BV293" s="225"/>
      <c r="BW293" s="225"/>
      <c r="BX293" s="225"/>
      <c r="BY293" s="225"/>
      <c r="BZ293" s="225"/>
      <c r="CA293" s="225"/>
      <c r="CB293" s="225"/>
      <c r="CC293" s="225"/>
      <c r="CD293" s="225"/>
      <c r="CE293" s="225"/>
      <c r="CF293" s="225"/>
    </row>
    <row r="294" spans="1:84" ht="12" customHeight="1" x14ac:dyDescent="0.25">
      <c r="A294" s="225"/>
      <c r="B294" s="225"/>
      <c r="C294" s="225"/>
      <c r="D294" s="225"/>
      <c r="E294" s="226"/>
      <c r="F294" s="226"/>
      <c r="G294" s="228"/>
      <c r="H294" s="227"/>
      <c r="I294" s="227"/>
      <c r="J294" s="228"/>
      <c r="K294" s="228"/>
      <c r="L294" s="229"/>
      <c r="M294" s="225"/>
      <c r="N294" s="225"/>
      <c r="O294" s="225"/>
      <c r="P294" s="225"/>
      <c r="Q294" s="225"/>
      <c r="R294" s="225"/>
      <c r="S294" s="225"/>
      <c r="T294" s="225"/>
      <c r="U294" s="225"/>
      <c r="V294" s="225"/>
      <c r="W294" s="225"/>
      <c r="X294" s="225"/>
      <c r="Y294" s="225"/>
      <c r="Z294" s="225"/>
      <c r="AA294" s="225"/>
      <c r="AB294" s="225"/>
      <c r="AC294" s="225"/>
      <c r="AD294" s="225"/>
      <c r="AE294" s="225"/>
      <c r="AF294" s="225"/>
      <c r="AG294" s="225"/>
      <c r="AH294" s="225"/>
      <c r="AI294" s="225"/>
      <c r="AJ294" s="225"/>
      <c r="AK294" s="225"/>
      <c r="AL294" s="225"/>
      <c r="AM294" s="225"/>
      <c r="AN294" s="225"/>
      <c r="AO294" s="225"/>
      <c r="AP294" s="225"/>
      <c r="AQ294" s="225"/>
      <c r="AR294" s="225"/>
      <c r="AS294" s="225"/>
      <c r="AT294" s="225"/>
      <c r="AU294" s="225"/>
      <c r="AV294" s="225"/>
      <c r="AW294" s="225"/>
      <c r="AX294" s="225"/>
      <c r="AY294" s="225"/>
      <c r="AZ294" s="225"/>
      <c r="BA294" s="225"/>
      <c r="BB294" s="225"/>
      <c r="BC294" s="225"/>
      <c r="BD294" s="225"/>
      <c r="BE294" s="225"/>
      <c r="BF294" s="225"/>
      <c r="BG294" s="225"/>
      <c r="BH294" s="225"/>
      <c r="BI294" s="225"/>
      <c r="BJ294" s="225"/>
      <c r="BK294" s="225"/>
      <c r="BL294" s="225"/>
      <c r="BM294" s="225"/>
      <c r="BN294" s="225"/>
      <c r="BO294" s="225"/>
      <c r="BP294" s="225"/>
      <c r="BQ294" s="225"/>
      <c r="BR294" s="225"/>
      <c r="BS294" s="225"/>
      <c r="BT294" s="225"/>
      <c r="BU294" s="225"/>
      <c r="BV294" s="225"/>
      <c r="BW294" s="225"/>
      <c r="BX294" s="225"/>
      <c r="BY294" s="225"/>
      <c r="BZ294" s="225"/>
      <c r="CA294" s="225"/>
      <c r="CB294" s="225"/>
      <c r="CC294" s="225"/>
      <c r="CD294" s="225"/>
      <c r="CE294" s="225"/>
      <c r="CF294" s="225"/>
    </row>
    <row r="295" spans="1:84" ht="12" customHeight="1" x14ac:dyDescent="0.25">
      <c r="A295" s="225"/>
      <c r="B295" s="225"/>
      <c r="C295" s="225"/>
      <c r="D295" s="225"/>
      <c r="E295" s="226"/>
      <c r="F295" s="226"/>
      <c r="G295" s="228"/>
      <c r="H295" s="227"/>
      <c r="I295" s="227"/>
      <c r="J295" s="228"/>
      <c r="K295" s="228"/>
      <c r="L295" s="229"/>
      <c r="M295" s="225"/>
      <c r="N295" s="225"/>
      <c r="O295" s="225"/>
      <c r="P295" s="225"/>
      <c r="Q295" s="225"/>
      <c r="R295" s="225"/>
      <c r="S295" s="225"/>
      <c r="T295" s="225"/>
      <c r="U295" s="225"/>
      <c r="V295" s="225"/>
      <c r="W295" s="225"/>
      <c r="X295" s="225"/>
      <c r="Y295" s="225"/>
      <c r="Z295" s="225"/>
      <c r="AA295" s="225"/>
      <c r="AB295" s="225"/>
      <c r="AC295" s="225"/>
      <c r="AD295" s="225"/>
      <c r="AE295" s="225"/>
      <c r="AF295" s="225"/>
      <c r="AG295" s="225"/>
      <c r="AH295" s="225"/>
      <c r="AI295" s="225"/>
      <c r="AJ295" s="225"/>
      <c r="AK295" s="225"/>
      <c r="AL295" s="225"/>
      <c r="AM295" s="225"/>
      <c r="AN295" s="225"/>
      <c r="AO295" s="225"/>
      <c r="AP295" s="225"/>
      <c r="AQ295" s="225"/>
      <c r="AR295" s="225"/>
      <c r="AS295" s="225"/>
      <c r="AT295" s="225"/>
      <c r="AU295" s="225"/>
      <c r="AV295" s="225"/>
      <c r="AW295" s="225"/>
      <c r="AX295" s="225"/>
      <c r="AY295" s="225"/>
      <c r="AZ295" s="225"/>
      <c r="BA295" s="225"/>
      <c r="BB295" s="225"/>
      <c r="BC295" s="225"/>
      <c r="BD295" s="225"/>
      <c r="BE295" s="225"/>
      <c r="BF295" s="225"/>
      <c r="BG295" s="225"/>
      <c r="BH295" s="225"/>
      <c r="BI295" s="225"/>
      <c r="BJ295" s="225"/>
      <c r="BK295" s="225"/>
      <c r="BL295" s="225"/>
      <c r="BM295" s="225"/>
      <c r="BN295" s="225"/>
      <c r="BO295" s="225"/>
      <c r="BP295" s="225"/>
      <c r="BQ295" s="225"/>
      <c r="BR295" s="225"/>
      <c r="BS295" s="225"/>
      <c r="BT295" s="225"/>
      <c r="BU295" s="225"/>
      <c r="BV295" s="225"/>
      <c r="BW295" s="225"/>
      <c r="BX295" s="225"/>
      <c r="BY295" s="225"/>
      <c r="BZ295" s="225"/>
      <c r="CA295" s="225"/>
      <c r="CB295" s="225"/>
      <c r="CC295" s="225"/>
      <c r="CD295" s="225"/>
      <c r="CE295" s="225"/>
      <c r="CF295" s="225"/>
    </row>
    <row r="296" spans="1:84" ht="12" customHeight="1" x14ac:dyDescent="0.25">
      <c r="A296" s="225"/>
      <c r="B296" s="225"/>
      <c r="C296" s="225"/>
      <c r="D296" s="225"/>
      <c r="E296" s="226"/>
      <c r="F296" s="226"/>
      <c r="G296" s="228"/>
      <c r="H296" s="227"/>
      <c r="I296" s="227"/>
      <c r="J296" s="228"/>
      <c r="K296" s="228"/>
      <c r="L296" s="229"/>
      <c r="M296" s="225"/>
      <c r="N296" s="225"/>
      <c r="O296" s="225"/>
      <c r="P296" s="225"/>
      <c r="Q296" s="225"/>
      <c r="R296" s="225"/>
      <c r="S296" s="225"/>
      <c r="T296" s="225"/>
      <c r="U296" s="225"/>
      <c r="V296" s="225"/>
      <c r="W296" s="225"/>
      <c r="X296" s="225"/>
      <c r="Y296" s="225"/>
      <c r="Z296" s="225"/>
      <c r="AA296" s="225"/>
      <c r="AB296" s="225"/>
      <c r="AC296" s="225"/>
      <c r="AD296" s="225"/>
      <c r="AE296" s="225"/>
      <c r="AF296" s="225"/>
      <c r="AG296" s="225"/>
      <c r="AH296" s="225"/>
      <c r="AI296" s="225"/>
      <c r="AJ296" s="225"/>
      <c r="AK296" s="225"/>
      <c r="AL296" s="225"/>
      <c r="AM296" s="225"/>
      <c r="AN296" s="225"/>
      <c r="AO296" s="225"/>
      <c r="AP296" s="225"/>
      <c r="AQ296" s="225"/>
      <c r="AR296" s="225"/>
      <c r="AS296" s="225"/>
      <c r="AT296" s="225"/>
      <c r="AU296" s="225"/>
      <c r="AV296" s="225"/>
      <c r="AW296" s="225"/>
      <c r="AX296" s="225"/>
      <c r="AY296" s="225"/>
      <c r="AZ296" s="225"/>
      <c r="BA296" s="225"/>
      <c r="BB296" s="225"/>
      <c r="BC296" s="225"/>
      <c r="BD296" s="225"/>
      <c r="BE296" s="225"/>
      <c r="BF296" s="225"/>
      <c r="BG296" s="225"/>
      <c r="BH296" s="225"/>
      <c r="BI296" s="225"/>
      <c r="BJ296" s="225"/>
      <c r="BK296" s="225"/>
      <c r="BL296" s="225"/>
      <c r="BM296" s="225"/>
      <c r="BN296" s="225"/>
      <c r="BO296" s="225"/>
      <c r="BP296" s="225"/>
      <c r="BQ296" s="225"/>
      <c r="BR296" s="225"/>
      <c r="BS296" s="225"/>
      <c r="BT296" s="225"/>
      <c r="BU296" s="225"/>
      <c r="BV296" s="225"/>
      <c r="BW296" s="225"/>
      <c r="BX296" s="225"/>
      <c r="BY296" s="225"/>
      <c r="BZ296" s="225"/>
      <c r="CA296" s="225"/>
      <c r="CB296" s="225"/>
      <c r="CC296" s="225"/>
      <c r="CD296" s="225"/>
      <c r="CE296" s="225"/>
      <c r="CF296" s="225"/>
    </row>
    <row r="297" spans="1:84" ht="12" customHeight="1" x14ac:dyDescent="0.25">
      <c r="A297" s="225"/>
      <c r="B297" s="225"/>
      <c r="C297" s="225"/>
      <c r="D297" s="225"/>
      <c r="E297" s="226"/>
      <c r="F297" s="226"/>
      <c r="G297" s="228"/>
      <c r="H297" s="227"/>
      <c r="I297" s="227"/>
      <c r="J297" s="228"/>
      <c r="K297" s="228"/>
      <c r="L297" s="229"/>
      <c r="M297" s="225"/>
      <c r="N297" s="225"/>
      <c r="O297" s="225"/>
      <c r="P297" s="225"/>
      <c r="Q297" s="225"/>
      <c r="R297" s="225"/>
      <c r="S297" s="225"/>
      <c r="T297" s="225"/>
      <c r="U297" s="225"/>
      <c r="V297" s="225"/>
      <c r="W297" s="225"/>
      <c r="X297" s="225"/>
      <c r="Y297" s="225"/>
      <c r="Z297" s="225"/>
      <c r="AA297" s="225"/>
      <c r="AB297" s="225"/>
      <c r="AC297" s="225"/>
      <c r="AD297" s="225"/>
      <c r="AE297" s="225"/>
      <c r="AF297" s="225"/>
      <c r="AG297" s="225"/>
      <c r="AH297" s="225"/>
      <c r="AI297" s="225"/>
      <c r="AJ297" s="225"/>
      <c r="AK297" s="225"/>
      <c r="AL297" s="225"/>
      <c r="AM297" s="225"/>
      <c r="AN297" s="225"/>
      <c r="AO297" s="225"/>
      <c r="AP297" s="225"/>
      <c r="AQ297" s="225"/>
      <c r="AR297" s="225"/>
      <c r="AS297" s="225"/>
      <c r="AT297" s="225"/>
      <c r="AU297" s="225"/>
      <c r="AV297" s="225"/>
      <c r="AW297" s="225"/>
      <c r="AX297" s="225"/>
      <c r="AY297" s="225"/>
      <c r="AZ297" s="225"/>
      <c r="BA297" s="225"/>
      <c r="BB297" s="225"/>
      <c r="BC297" s="225"/>
      <c r="BD297" s="225"/>
      <c r="BE297" s="225"/>
      <c r="BF297" s="225"/>
      <c r="BG297" s="225"/>
      <c r="BH297" s="225"/>
      <c r="BI297" s="225"/>
      <c r="BJ297" s="225"/>
      <c r="BK297" s="225"/>
      <c r="BL297" s="225"/>
      <c r="BM297" s="225"/>
      <c r="BN297" s="225"/>
      <c r="BO297" s="225"/>
      <c r="BP297" s="225"/>
      <c r="BQ297" s="225"/>
      <c r="BR297" s="225"/>
      <c r="BS297" s="225"/>
      <c r="BT297" s="225"/>
      <c r="BU297" s="225"/>
      <c r="BV297" s="225"/>
      <c r="BW297" s="225"/>
      <c r="BX297" s="225"/>
      <c r="BY297" s="225"/>
      <c r="BZ297" s="225"/>
      <c r="CA297" s="225"/>
      <c r="CB297" s="225"/>
      <c r="CC297" s="225"/>
      <c r="CD297" s="225"/>
      <c r="CE297" s="225"/>
      <c r="CF297" s="225"/>
    </row>
    <row r="298" spans="1:84" ht="12" customHeight="1" x14ac:dyDescent="0.25">
      <c r="A298" s="225"/>
      <c r="B298" s="225"/>
      <c r="C298" s="225"/>
      <c r="D298" s="225"/>
      <c r="E298" s="226"/>
      <c r="F298" s="226"/>
      <c r="G298" s="228"/>
      <c r="H298" s="227"/>
      <c r="I298" s="227"/>
      <c r="J298" s="228"/>
      <c r="K298" s="228"/>
      <c r="L298" s="229"/>
      <c r="M298" s="225"/>
      <c r="N298" s="225"/>
      <c r="O298" s="225"/>
      <c r="P298" s="225"/>
      <c r="Q298" s="225"/>
      <c r="R298" s="225"/>
      <c r="S298" s="225"/>
      <c r="T298" s="225"/>
      <c r="U298" s="225"/>
      <c r="V298" s="225"/>
      <c r="W298" s="225"/>
      <c r="X298" s="225"/>
      <c r="Y298" s="225"/>
      <c r="Z298" s="225"/>
      <c r="AA298" s="225"/>
      <c r="AB298" s="225"/>
      <c r="AC298" s="225"/>
      <c r="AD298" s="225"/>
      <c r="AE298" s="225"/>
      <c r="AF298" s="225"/>
      <c r="AG298" s="225"/>
      <c r="AH298" s="225"/>
      <c r="AI298" s="225"/>
      <c r="AJ298" s="225"/>
      <c r="AK298" s="225"/>
      <c r="AL298" s="225"/>
      <c r="AM298" s="225"/>
      <c r="AN298" s="225"/>
      <c r="AO298" s="225"/>
      <c r="AP298" s="225"/>
      <c r="AQ298" s="225"/>
      <c r="AR298" s="225"/>
      <c r="AS298" s="225"/>
      <c r="AT298" s="225"/>
      <c r="AU298" s="225"/>
      <c r="AV298" s="225"/>
      <c r="AW298" s="225"/>
      <c r="AX298" s="225"/>
      <c r="AY298" s="225"/>
      <c r="AZ298" s="225"/>
      <c r="BA298" s="225"/>
      <c r="BB298" s="225"/>
      <c r="BC298" s="225"/>
      <c r="BD298" s="225"/>
      <c r="BE298" s="225"/>
      <c r="BF298" s="225"/>
      <c r="BG298" s="225"/>
      <c r="BH298" s="225"/>
      <c r="BI298" s="225"/>
      <c r="BJ298" s="225"/>
      <c r="BK298" s="225"/>
      <c r="BL298" s="225"/>
      <c r="BM298" s="225"/>
      <c r="BN298" s="225"/>
      <c r="BO298" s="225"/>
      <c r="BP298" s="225"/>
      <c r="BQ298" s="225"/>
      <c r="BR298" s="225"/>
      <c r="BS298" s="225"/>
      <c r="BT298" s="225"/>
      <c r="BU298" s="225"/>
      <c r="BV298" s="225"/>
      <c r="BW298" s="225"/>
      <c r="BX298" s="225"/>
      <c r="BY298" s="225"/>
      <c r="BZ298" s="225"/>
      <c r="CA298" s="225"/>
      <c r="CB298" s="225"/>
      <c r="CC298" s="225"/>
      <c r="CD298" s="225"/>
      <c r="CE298" s="225"/>
      <c r="CF298" s="225"/>
    </row>
    <row r="299" spans="1:84" ht="12" customHeight="1" x14ac:dyDescent="0.25">
      <c r="A299" s="225"/>
      <c r="B299" s="225"/>
      <c r="C299" s="225"/>
      <c r="D299" s="225"/>
      <c r="E299" s="226"/>
      <c r="F299" s="226"/>
      <c r="G299" s="228"/>
      <c r="H299" s="227"/>
      <c r="I299" s="227"/>
      <c r="J299" s="228"/>
      <c r="K299" s="228"/>
      <c r="L299" s="229"/>
      <c r="M299" s="225"/>
      <c r="N299" s="225"/>
      <c r="O299" s="225"/>
      <c r="P299" s="225"/>
      <c r="Q299" s="225"/>
      <c r="R299" s="225"/>
      <c r="S299" s="225"/>
      <c r="T299" s="225"/>
      <c r="U299" s="225"/>
      <c r="V299" s="225"/>
      <c r="W299" s="225"/>
      <c r="X299" s="225"/>
      <c r="Y299" s="225"/>
      <c r="Z299" s="225"/>
      <c r="AA299" s="225"/>
      <c r="AB299" s="225"/>
      <c r="AC299" s="225"/>
      <c r="AD299" s="225"/>
      <c r="AE299" s="225"/>
      <c r="AF299" s="225"/>
      <c r="AG299" s="225"/>
      <c r="AH299" s="225"/>
      <c r="AI299" s="225"/>
      <c r="AJ299" s="225"/>
      <c r="AK299" s="225"/>
      <c r="AL299" s="225"/>
      <c r="AM299" s="225"/>
      <c r="AN299" s="225"/>
      <c r="AO299" s="225"/>
      <c r="AP299" s="225"/>
      <c r="AQ299" s="225"/>
      <c r="AR299" s="225"/>
      <c r="AS299" s="225"/>
      <c r="AT299" s="225"/>
      <c r="AU299" s="225"/>
      <c r="AV299" s="225"/>
      <c r="AW299" s="225"/>
      <c r="AX299" s="225"/>
      <c r="AY299" s="225"/>
      <c r="AZ299" s="225"/>
      <c r="BA299" s="225"/>
      <c r="BB299" s="225"/>
      <c r="BC299" s="225"/>
      <c r="BD299" s="225"/>
      <c r="BE299" s="225"/>
      <c r="BF299" s="225"/>
      <c r="BG299" s="225"/>
      <c r="BH299" s="225"/>
      <c r="BI299" s="225"/>
      <c r="BJ299" s="225"/>
      <c r="BK299" s="225"/>
      <c r="BL299" s="225"/>
      <c r="BM299" s="225"/>
      <c r="BN299" s="225"/>
      <c r="BO299" s="225"/>
      <c r="BP299" s="225"/>
      <c r="BQ299" s="225"/>
      <c r="BR299" s="225"/>
      <c r="BS299" s="225"/>
      <c r="BT299" s="225"/>
      <c r="BU299" s="225"/>
      <c r="BV299" s="225"/>
      <c r="BW299" s="225"/>
      <c r="BX299" s="225"/>
      <c r="BY299" s="225"/>
      <c r="BZ299" s="225"/>
      <c r="CA299" s="225"/>
      <c r="CB299" s="225"/>
      <c r="CC299" s="225"/>
      <c r="CD299" s="225"/>
      <c r="CE299" s="225"/>
      <c r="CF299" s="225"/>
    </row>
    <row r="300" spans="1:84" ht="12" customHeight="1" x14ac:dyDescent="0.25">
      <c r="A300" s="225"/>
      <c r="B300" s="225"/>
      <c r="C300" s="225"/>
      <c r="D300" s="225"/>
      <c r="E300" s="226"/>
      <c r="F300" s="226"/>
      <c r="G300" s="228"/>
      <c r="H300" s="227"/>
      <c r="I300" s="227"/>
      <c r="J300" s="228"/>
      <c r="K300" s="228"/>
      <c r="L300" s="229"/>
      <c r="M300" s="225"/>
      <c r="N300" s="225"/>
      <c r="O300" s="225"/>
      <c r="P300" s="225"/>
      <c r="Q300" s="225"/>
      <c r="R300" s="225"/>
      <c r="S300" s="225"/>
      <c r="T300" s="225"/>
      <c r="U300" s="225"/>
      <c r="V300" s="225"/>
      <c r="W300" s="225"/>
      <c r="X300" s="225"/>
      <c r="Y300" s="225"/>
      <c r="Z300" s="225"/>
      <c r="AA300" s="225"/>
      <c r="AB300" s="225"/>
      <c r="AC300" s="225"/>
      <c r="AD300" s="225"/>
      <c r="AE300" s="225"/>
      <c r="AF300" s="225"/>
      <c r="AG300" s="225"/>
      <c r="AH300" s="225"/>
      <c r="AI300" s="225"/>
      <c r="AJ300" s="225"/>
      <c r="AK300" s="225"/>
      <c r="AL300" s="225"/>
      <c r="AM300" s="225"/>
      <c r="AN300" s="225"/>
      <c r="AO300" s="225"/>
      <c r="AP300" s="225"/>
      <c r="AQ300" s="225"/>
      <c r="AR300" s="225"/>
      <c r="AS300" s="225"/>
      <c r="AT300" s="225"/>
      <c r="AU300" s="225"/>
      <c r="AV300" s="225"/>
      <c r="AW300" s="225"/>
      <c r="AX300" s="225"/>
      <c r="AY300" s="225"/>
      <c r="AZ300" s="225"/>
      <c r="BA300" s="225"/>
      <c r="BB300" s="225"/>
      <c r="BC300" s="225"/>
      <c r="BD300" s="225"/>
      <c r="BE300" s="225"/>
      <c r="BF300" s="225"/>
      <c r="BG300" s="225"/>
      <c r="BH300" s="225"/>
      <c r="BI300" s="225"/>
      <c r="BJ300" s="225"/>
      <c r="BK300" s="225"/>
      <c r="BL300" s="225"/>
      <c r="BM300" s="225"/>
      <c r="BN300" s="225"/>
      <c r="BO300" s="225"/>
      <c r="BP300" s="225"/>
      <c r="BQ300" s="225"/>
      <c r="BR300" s="225"/>
      <c r="BS300" s="225"/>
      <c r="BT300" s="225"/>
      <c r="BU300" s="225"/>
      <c r="BV300" s="225"/>
      <c r="BW300" s="225"/>
      <c r="BX300" s="225"/>
      <c r="BY300" s="225"/>
      <c r="BZ300" s="225"/>
      <c r="CA300" s="225"/>
      <c r="CB300" s="225"/>
      <c r="CC300" s="225"/>
      <c r="CD300" s="225"/>
      <c r="CE300" s="225"/>
      <c r="CF300" s="225"/>
    </row>
    <row r="301" spans="1:84" ht="12" customHeight="1" x14ac:dyDescent="0.25">
      <c r="A301" s="225"/>
      <c r="B301" s="225"/>
      <c r="C301" s="225"/>
      <c r="D301" s="225"/>
      <c r="E301" s="226"/>
      <c r="F301" s="226"/>
      <c r="G301" s="228"/>
      <c r="H301" s="227"/>
      <c r="I301" s="227"/>
      <c r="J301" s="228"/>
      <c r="K301" s="228"/>
      <c r="L301" s="229"/>
      <c r="M301" s="225"/>
      <c r="N301" s="225"/>
      <c r="O301" s="225"/>
      <c r="P301" s="225"/>
      <c r="Q301" s="225"/>
      <c r="R301" s="225"/>
      <c r="S301" s="225"/>
      <c r="T301" s="225"/>
      <c r="U301" s="225"/>
      <c r="V301" s="225"/>
      <c r="W301" s="225"/>
      <c r="X301" s="225"/>
      <c r="Y301" s="225"/>
      <c r="Z301" s="225"/>
      <c r="AA301" s="225"/>
      <c r="AB301" s="225"/>
      <c r="AC301" s="225"/>
      <c r="AD301" s="225"/>
      <c r="AE301" s="225"/>
      <c r="AF301" s="225"/>
      <c r="AG301" s="225"/>
      <c r="AH301" s="225"/>
      <c r="AI301" s="225"/>
      <c r="AJ301" s="225"/>
      <c r="AK301" s="225"/>
      <c r="AL301" s="225"/>
      <c r="AM301" s="225"/>
      <c r="AN301" s="225"/>
      <c r="AO301" s="225"/>
      <c r="AP301" s="225"/>
      <c r="AQ301" s="225"/>
      <c r="AR301" s="225"/>
      <c r="AS301" s="225"/>
      <c r="AT301" s="225"/>
      <c r="AU301" s="225"/>
      <c r="AV301" s="225"/>
      <c r="AW301" s="225"/>
      <c r="AX301" s="225"/>
      <c r="AY301" s="225"/>
      <c r="AZ301" s="225"/>
      <c r="BA301" s="225"/>
      <c r="BB301" s="225"/>
      <c r="BC301" s="225"/>
      <c r="BD301" s="225"/>
      <c r="BE301" s="225"/>
      <c r="BF301" s="225"/>
      <c r="BG301" s="225"/>
      <c r="BH301" s="225"/>
      <c r="BI301" s="225"/>
      <c r="BJ301" s="225"/>
      <c r="BK301" s="225"/>
      <c r="BL301" s="225"/>
      <c r="BM301" s="225"/>
      <c r="BN301" s="225"/>
      <c r="BO301" s="225"/>
      <c r="BP301" s="225"/>
      <c r="BQ301" s="225"/>
      <c r="BR301" s="225"/>
      <c r="BS301" s="225"/>
      <c r="BT301" s="225"/>
      <c r="BU301" s="225"/>
      <c r="BV301" s="225"/>
      <c r="BW301" s="225"/>
      <c r="BX301" s="225"/>
      <c r="BY301" s="225"/>
      <c r="BZ301" s="225"/>
      <c r="CA301" s="225"/>
      <c r="CB301" s="225"/>
      <c r="CC301" s="225"/>
      <c r="CD301" s="225"/>
      <c r="CE301" s="225"/>
      <c r="CF301" s="225"/>
    </row>
    <row r="302" spans="1:84" ht="12" customHeight="1" x14ac:dyDescent="0.25">
      <c r="A302" s="225"/>
      <c r="B302" s="225"/>
      <c r="C302" s="225"/>
      <c r="D302" s="225"/>
      <c r="E302" s="226"/>
      <c r="F302" s="226"/>
      <c r="G302" s="228"/>
      <c r="H302" s="227"/>
      <c r="I302" s="227"/>
      <c r="J302" s="228"/>
      <c r="K302" s="228"/>
      <c r="L302" s="229"/>
      <c r="M302" s="225"/>
      <c r="N302" s="225"/>
      <c r="O302" s="225"/>
      <c r="P302" s="225"/>
      <c r="Q302" s="225"/>
      <c r="R302" s="225"/>
      <c r="S302" s="225"/>
      <c r="T302" s="225"/>
      <c r="U302" s="225"/>
      <c r="V302" s="225"/>
      <c r="W302" s="225"/>
      <c r="X302" s="225"/>
      <c r="Y302" s="225"/>
      <c r="Z302" s="225"/>
      <c r="AA302" s="225"/>
      <c r="AB302" s="225"/>
      <c r="AC302" s="225"/>
      <c r="AD302" s="225"/>
      <c r="AE302" s="225"/>
      <c r="AF302" s="225"/>
      <c r="AG302" s="225"/>
      <c r="AH302" s="225"/>
      <c r="AI302" s="225"/>
      <c r="AJ302" s="225"/>
      <c r="AK302" s="225"/>
      <c r="AL302" s="225"/>
      <c r="AM302" s="225"/>
      <c r="AN302" s="225"/>
      <c r="AO302" s="225"/>
      <c r="AP302" s="225"/>
      <c r="AQ302" s="225"/>
      <c r="AR302" s="225"/>
      <c r="AS302" s="225"/>
      <c r="AT302" s="225"/>
      <c r="AU302" s="225"/>
      <c r="AV302" s="225"/>
      <c r="AW302" s="225"/>
      <c r="AX302" s="225"/>
      <c r="AY302" s="225"/>
      <c r="AZ302" s="225"/>
      <c r="BA302" s="225"/>
      <c r="BB302" s="225"/>
      <c r="BC302" s="225"/>
      <c r="BD302" s="225"/>
      <c r="BE302" s="225"/>
      <c r="BF302" s="225"/>
      <c r="BG302" s="225"/>
      <c r="BH302" s="225"/>
      <c r="BI302" s="225"/>
      <c r="BJ302" s="225"/>
      <c r="BK302" s="225"/>
      <c r="BL302" s="225"/>
      <c r="BM302" s="225"/>
      <c r="BN302" s="225"/>
      <c r="BO302" s="225"/>
      <c r="BP302" s="225"/>
      <c r="BQ302" s="225"/>
      <c r="BR302" s="225"/>
      <c r="BS302" s="225"/>
      <c r="BT302" s="225"/>
      <c r="BU302" s="225"/>
      <c r="BV302" s="225"/>
      <c r="BW302" s="225"/>
      <c r="BX302" s="225"/>
      <c r="BY302" s="225"/>
      <c r="BZ302" s="225"/>
      <c r="CA302" s="225"/>
      <c r="CB302" s="225"/>
      <c r="CC302" s="225"/>
      <c r="CD302" s="225"/>
      <c r="CE302" s="225"/>
      <c r="CF302" s="225"/>
    </row>
    <row r="303" spans="1:84" ht="12" customHeight="1" x14ac:dyDescent="0.25">
      <c r="A303" s="225"/>
      <c r="B303" s="225"/>
      <c r="C303" s="225"/>
      <c r="D303" s="225"/>
      <c r="E303" s="226"/>
      <c r="F303" s="226"/>
      <c r="G303" s="228"/>
      <c r="H303" s="227"/>
      <c r="I303" s="227"/>
      <c r="J303" s="228"/>
      <c r="K303" s="228"/>
      <c r="L303" s="229"/>
      <c r="M303" s="225"/>
      <c r="N303" s="225"/>
      <c r="O303" s="225"/>
      <c r="P303" s="225"/>
      <c r="Q303" s="225"/>
      <c r="R303" s="225"/>
      <c r="S303" s="225"/>
      <c r="T303" s="225"/>
      <c r="U303" s="225"/>
      <c r="V303" s="225"/>
      <c r="W303" s="225"/>
      <c r="X303" s="225"/>
      <c r="Y303" s="225"/>
      <c r="Z303" s="225"/>
      <c r="AA303" s="225"/>
      <c r="AB303" s="225"/>
      <c r="AC303" s="225"/>
      <c r="AD303" s="225"/>
      <c r="AE303" s="225"/>
      <c r="AF303" s="225"/>
      <c r="AG303" s="225"/>
      <c r="AH303" s="225"/>
      <c r="AI303" s="225"/>
      <c r="AJ303" s="225"/>
      <c r="AK303" s="225"/>
      <c r="AL303" s="225"/>
      <c r="AM303" s="225"/>
      <c r="AN303" s="225"/>
      <c r="AO303" s="225"/>
      <c r="AP303" s="225"/>
      <c r="AQ303" s="225"/>
      <c r="AR303" s="225"/>
      <c r="AS303" s="225"/>
      <c r="AT303" s="225"/>
      <c r="AU303" s="225"/>
      <c r="AV303" s="225"/>
      <c r="AW303" s="225"/>
      <c r="AX303" s="225"/>
      <c r="AY303" s="225"/>
      <c r="AZ303" s="225"/>
      <c r="BA303" s="225"/>
      <c r="BB303" s="225"/>
      <c r="BC303" s="225"/>
      <c r="BD303" s="225"/>
      <c r="BE303" s="225"/>
      <c r="BF303" s="225"/>
      <c r="BG303" s="225"/>
      <c r="BH303" s="225"/>
      <c r="BI303" s="225"/>
      <c r="BJ303" s="225"/>
      <c r="BK303" s="225"/>
      <c r="BL303" s="225"/>
      <c r="BM303" s="225"/>
      <c r="BN303" s="225"/>
      <c r="BO303" s="225"/>
      <c r="BP303" s="225"/>
      <c r="BQ303" s="225"/>
      <c r="BR303" s="225"/>
      <c r="BS303" s="225"/>
      <c r="BT303" s="225"/>
      <c r="BU303" s="225"/>
      <c r="BV303" s="225"/>
      <c r="BW303" s="225"/>
      <c r="BX303" s="225"/>
      <c r="BY303" s="225"/>
      <c r="BZ303" s="225"/>
      <c r="CA303" s="225"/>
      <c r="CB303" s="225"/>
      <c r="CC303" s="225"/>
      <c r="CD303" s="225"/>
      <c r="CE303" s="225"/>
      <c r="CF303" s="225"/>
    </row>
    <row r="304" spans="1:84" ht="12" customHeight="1" x14ac:dyDescent="0.25">
      <c r="A304" s="225"/>
      <c r="B304" s="225"/>
      <c r="C304" s="225"/>
      <c r="D304" s="225"/>
      <c r="E304" s="226"/>
      <c r="F304" s="226"/>
      <c r="G304" s="228"/>
      <c r="H304" s="227"/>
      <c r="I304" s="227"/>
      <c r="J304" s="228"/>
      <c r="K304" s="228"/>
      <c r="L304" s="229"/>
      <c r="M304" s="225"/>
      <c r="N304" s="225"/>
      <c r="O304" s="225"/>
      <c r="P304" s="225"/>
      <c r="Q304" s="225"/>
      <c r="R304" s="225"/>
      <c r="S304" s="225"/>
      <c r="T304" s="225"/>
      <c r="U304" s="225"/>
      <c r="V304" s="225"/>
      <c r="W304" s="225"/>
      <c r="X304" s="225"/>
      <c r="Y304" s="225"/>
      <c r="Z304" s="225"/>
      <c r="AA304" s="225"/>
      <c r="AB304" s="225"/>
      <c r="AC304" s="225"/>
      <c r="AD304" s="225"/>
      <c r="AE304" s="225"/>
      <c r="AF304" s="225"/>
      <c r="AG304" s="225"/>
      <c r="AH304" s="225"/>
      <c r="AI304" s="225"/>
      <c r="AJ304" s="225"/>
      <c r="AK304" s="225"/>
      <c r="AL304" s="225"/>
      <c r="AM304" s="225"/>
      <c r="AN304" s="225"/>
      <c r="AO304" s="225"/>
      <c r="AP304" s="225"/>
      <c r="AQ304" s="225"/>
      <c r="AR304" s="225"/>
      <c r="AS304" s="225"/>
      <c r="AT304" s="225"/>
      <c r="AU304" s="225"/>
      <c r="AV304" s="225"/>
      <c r="AW304" s="225"/>
      <c r="AX304" s="225"/>
      <c r="AY304" s="225"/>
      <c r="AZ304" s="225"/>
      <c r="BA304" s="225"/>
      <c r="BB304" s="225"/>
      <c r="BC304" s="225"/>
      <c r="BD304" s="225"/>
      <c r="BE304" s="225"/>
      <c r="BF304" s="225"/>
      <c r="BG304" s="225"/>
      <c r="BH304" s="225"/>
      <c r="BI304" s="225"/>
      <c r="BJ304" s="225"/>
      <c r="BK304" s="225"/>
      <c r="BL304" s="225"/>
      <c r="BM304" s="225"/>
      <c r="BN304" s="225"/>
      <c r="BO304" s="225"/>
      <c r="BP304" s="225"/>
      <c r="BQ304" s="225"/>
      <c r="BR304" s="225"/>
      <c r="BS304" s="225"/>
      <c r="BT304" s="225"/>
      <c r="BU304" s="225"/>
      <c r="BV304" s="225"/>
      <c r="BW304" s="225"/>
      <c r="BX304" s="225"/>
      <c r="BY304" s="225"/>
      <c r="BZ304" s="225"/>
      <c r="CA304" s="225"/>
      <c r="CB304" s="225"/>
      <c r="CC304" s="225"/>
      <c r="CD304" s="225"/>
      <c r="CE304" s="225"/>
      <c r="CF304" s="225"/>
    </row>
    <row r="305" spans="1:84" ht="12" customHeight="1" x14ac:dyDescent="0.25">
      <c r="A305" s="225"/>
      <c r="B305" s="225"/>
      <c r="C305" s="225"/>
      <c r="D305" s="225"/>
      <c r="E305" s="226"/>
      <c r="F305" s="226"/>
      <c r="G305" s="228"/>
      <c r="H305" s="227"/>
      <c r="I305" s="227"/>
      <c r="J305" s="228"/>
      <c r="K305" s="228"/>
      <c r="L305" s="229"/>
      <c r="M305" s="225"/>
      <c r="N305" s="225"/>
      <c r="O305" s="225"/>
      <c r="P305" s="225"/>
      <c r="Q305" s="225"/>
      <c r="R305" s="225"/>
      <c r="S305" s="225"/>
      <c r="T305" s="225"/>
      <c r="U305" s="225"/>
      <c r="V305" s="225"/>
      <c r="W305" s="225"/>
      <c r="X305" s="225"/>
      <c r="Y305" s="225"/>
      <c r="Z305" s="225"/>
      <c r="AA305" s="225"/>
      <c r="AB305" s="225"/>
      <c r="AC305" s="225"/>
      <c r="AD305" s="225"/>
      <c r="AE305" s="225"/>
      <c r="AF305" s="225"/>
      <c r="AG305" s="225"/>
      <c r="AH305" s="225"/>
      <c r="AI305" s="225"/>
      <c r="AJ305" s="225"/>
      <c r="AK305" s="225"/>
      <c r="AL305" s="225"/>
      <c r="AM305" s="225"/>
      <c r="AN305" s="225"/>
      <c r="AO305" s="225"/>
      <c r="AP305" s="225"/>
      <c r="AQ305" s="225"/>
      <c r="AR305" s="225"/>
      <c r="AS305" s="225"/>
      <c r="AT305" s="225"/>
      <c r="AU305" s="225"/>
      <c r="AV305" s="225"/>
      <c r="AW305" s="225"/>
      <c r="AX305" s="225"/>
      <c r="AY305" s="225"/>
      <c r="AZ305" s="225"/>
      <c r="BA305" s="225"/>
      <c r="BB305" s="225"/>
      <c r="BC305" s="225"/>
      <c r="BD305" s="225"/>
      <c r="BE305" s="225"/>
      <c r="BF305" s="225"/>
      <c r="BG305" s="225"/>
      <c r="BH305" s="225"/>
      <c r="BI305" s="225"/>
      <c r="BJ305" s="225"/>
      <c r="BK305" s="225"/>
      <c r="BL305" s="225"/>
      <c r="BM305" s="225"/>
      <c r="BN305" s="225"/>
      <c r="BO305" s="225"/>
      <c r="BP305" s="225"/>
      <c r="BQ305" s="225"/>
      <c r="BR305" s="225"/>
      <c r="BS305" s="225"/>
      <c r="BT305" s="225"/>
      <c r="BU305" s="225"/>
      <c r="BV305" s="225"/>
      <c r="BW305" s="225"/>
      <c r="BX305" s="225"/>
      <c r="BY305" s="225"/>
      <c r="BZ305" s="225"/>
      <c r="CA305" s="225"/>
      <c r="CB305" s="225"/>
      <c r="CC305" s="225"/>
      <c r="CD305" s="225"/>
      <c r="CE305" s="225"/>
      <c r="CF305" s="225"/>
    </row>
    <row r="306" spans="1:84" ht="12" customHeight="1" x14ac:dyDescent="0.25">
      <c r="A306" s="225"/>
      <c r="B306" s="225"/>
      <c r="C306" s="225"/>
      <c r="D306" s="225"/>
      <c r="E306" s="226"/>
      <c r="F306" s="226"/>
      <c r="G306" s="228"/>
      <c r="H306" s="227"/>
      <c r="I306" s="227"/>
      <c r="J306" s="228"/>
      <c r="K306" s="228"/>
      <c r="L306" s="229"/>
      <c r="M306" s="225"/>
      <c r="N306" s="225"/>
      <c r="O306" s="225"/>
      <c r="P306" s="225"/>
      <c r="Q306" s="225"/>
      <c r="R306" s="225"/>
      <c r="S306" s="225"/>
      <c r="T306" s="225"/>
      <c r="U306" s="225"/>
      <c r="V306" s="225"/>
      <c r="W306" s="225"/>
      <c r="X306" s="225"/>
      <c r="Y306" s="225"/>
      <c r="Z306" s="225"/>
      <c r="AA306" s="225"/>
      <c r="AB306" s="225"/>
      <c r="AC306" s="225"/>
      <c r="AD306" s="225"/>
      <c r="AE306" s="225"/>
      <c r="AF306" s="225"/>
      <c r="AG306" s="225"/>
      <c r="AH306" s="225"/>
      <c r="AI306" s="225"/>
      <c r="AJ306" s="225"/>
      <c r="AK306" s="225"/>
      <c r="AL306" s="225"/>
      <c r="AM306" s="225"/>
      <c r="AN306" s="225"/>
      <c r="AO306" s="225"/>
      <c r="AP306" s="225"/>
      <c r="AQ306" s="225"/>
      <c r="AR306" s="225"/>
      <c r="AS306" s="225"/>
      <c r="AT306" s="225"/>
      <c r="AU306" s="225"/>
      <c r="AV306" s="225"/>
      <c r="AW306" s="225"/>
      <c r="AX306" s="225"/>
      <c r="AY306" s="225"/>
      <c r="AZ306" s="225"/>
      <c r="BA306" s="225"/>
      <c r="BB306" s="225"/>
      <c r="BC306" s="225"/>
      <c r="BD306" s="225"/>
      <c r="BE306" s="225"/>
      <c r="BF306" s="225"/>
      <c r="BG306" s="225"/>
      <c r="BH306" s="225"/>
      <c r="BI306" s="225"/>
      <c r="BJ306" s="225"/>
      <c r="BK306" s="225"/>
      <c r="BL306" s="225"/>
      <c r="BM306" s="225"/>
      <c r="BN306" s="225"/>
      <c r="BO306" s="225"/>
      <c r="BP306" s="225"/>
      <c r="BQ306" s="225"/>
      <c r="BR306" s="225"/>
      <c r="BS306" s="225"/>
      <c r="BT306" s="225"/>
      <c r="BU306" s="225"/>
      <c r="BV306" s="225"/>
      <c r="BW306" s="225"/>
      <c r="BX306" s="225"/>
      <c r="BY306" s="225"/>
      <c r="BZ306" s="225"/>
      <c r="CA306" s="225"/>
      <c r="CB306" s="225"/>
      <c r="CC306" s="225"/>
      <c r="CD306" s="225"/>
      <c r="CE306" s="225"/>
      <c r="CF306" s="225"/>
    </row>
    <row r="307" spans="1:84" ht="12" customHeight="1" x14ac:dyDescent="0.25">
      <c r="A307" s="225"/>
      <c r="B307" s="225"/>
      <c r="C307" s="225"/>
      <c r="D307" s="225"/>
      <c r="E307" s="226"/>
      <c r="F307" s="226"/>
      <c r="G307" s="228"/>
      <c r="H307" s="227"/>
      <c r="I307" s="227"/>
      <c r="J307" s="228"/>
      <c r="K307" s="228"/>
      <c r="L307" s="229"/>
      <c r="M307" s="225"/>
      <c r="N307" s="225"/>
      <c r="O307" s="225"/>
      <c r="P307" s="225"/>
      <c r="Q307" s="225"/>
      <c r="R307" s="225"/>
      <c r="S307" s="225"/>
      <c r="T307" s="225"/>
      <c r="U307" s="225"/>
      <c r="V307" s="225"/>
      <c r="W307" s="225"/>
      <c r="X307" s="225"/>
      <c r="Y307" s="225"/>
      <c r="Z307" s="225"/>
      <c r="AA307" s="225"/>
      <c r="AB307" s="225"/>
      <c r="AC307" s="225"/>
      <c r="AD307" s="225"/>
      <c r="AE307" s="225"/>
      <c r="AF307" s="225"/>
      <c r="AG307" s="225"/>
      <c r="AH307" s="225"/>
      <c r="AI307" s="225"/>
      <c r="AJ307" s="225"/>
      <c r="AK307" s="225"/>
      <c r="AL307" s="225"/>
      <c r="AM307" s="225"/>
      <c r="AN307" s="225"/>
      <c r="AO307" s="225"/>
      <c r="AP307" s="225"/>
      <c r="AQ307" s="225"/>
      <c r="AR307" s="225"/>
      <c r="AS307" s="225"/>
      <c r="AT307" s="225"/>
      <c r="AU307" s="225"/>
      <c r="AV307" s="225"/>
      <c r="AW307" s="225"/>
      <c r="AX307" s="225"/>
      <c r="AY307" s="225"/>
      <c r="AZ307" s="225"/>
      <c r="BA307" s="225"/>
      <c r="BB307" s="225"/>
      <c r="BC307" s="225"/>
      <c r="BD307" s="225"/>
      <c r="BE307" s="225"/>
      <c r="BF307" s="225"/>
      <c r="BG307" s="225"/>
      <c r="BH307" s="225"/>
      <c r="BI307" s="225"/>
      <c r="BJ307" s="225"/>
      <c r="BK307" s="225"/>
      <c r="BL307" s="225"/>
      <c r="BM307" s="225"/>
      <c r="BN307" s="225"/>
      <c r="BO307" s="225"/>
      <c r="BP307" s="225"/>
      <c r="BQ307" s="225"/>
      <c r="BR307" s="225"/>
      <c r="BS307" s="225"/>
      <c r="BT307" s="225"/>
      <c r="BU307" s="225"/>
      <c r="BV307" s="225"/>
      <c r="BW307" s="225"/>
      <c r="BX307" s="225"/>
      <c r="BY307" s="225"/>
      <c r="BZ307" s="225"/>
      <c r="CA307" s="225"/>
      <c r="CB307" s="225"/>
      <c r="CC307" s="225"/>
      <c r="CD307" s="225"/>
      <c r="CE307" s="225"/>
      <c r="CF307" s="225"/>
    </row>
    <row r="308" spans="1:84" ht="12" customHeight="1" x14ac:dyDescent="0.25">
      <c r="A308" s="225"/>
      <c r="B308" s="225"/>
      <c r="C308" s="225"/>
      <c r="D308" s="225"/>
      <c r="E308" s="226"/>
      <c r="F308" s="226"/>
      <c r="G308" s="228"/>
      <c r="H308" s="227"/>
      <c r="I308" s="227"/>
      <c r="J308" s="228"/>
      <c r="K308" s="228"/>
      <c r="L308" s="229"/>
      <c r="M308" s="225"/>
      <c r="N308" s="225"/>
      <c r="O308" s="225"/>
      <c r="P308" s="225"/>
      <c r="Q308" s="225"/>
      <c r="R308" s="225"/>
      <c r="S308" s="225"/>
      <c r="T308" s="225"/>
      <c r="U308" s="225"/>
      <c r="V308" s="225"/>
      <c r="W308" s="225"/>
      <c r="X308" s="225"/>
      <c r="Y308" s="225"/>
      <c r="Z308" s="225"/>
      <c r="AA308" s="225"/>
      <c r="AB308" s="225"/>
      <c r="AC308" s="225"/>
      <c r="AD308" s="225"/>
      <c r="AE308" s="225"/>
      <c r="AF308" s="225"/>
      <c r="AG308" s="225"/>
      <c r="AH308" s="225"/>
      <c r="AI308" s="225"/>
      <c r="AJ308" s="225"/>
      <c r="AK308" s="225"/>
      <c r="AL308" s="225"/>
      <c r="AM308" s="225"/>
      <c r="AN308" s="225"/>
      <c r="AO308" s="225"/>
      <c r="AP308" s="225"/>
      <c r="AQ308" s="225"/>
      <c r="AR308" s="225"/>
      <c r="AS308" s="225"/>
      <c r="AT308" s="225"/>
      <c r="AU308" s="225"/>
      <c r="AV308" s="225"/>
      <c r="AW308" s="225"/>
      <c r="AX308" s="225"/>
      <c r="AY308" s="225"/>
      <c r="AZ308" s="225"/>
      <c r="BA308" s="225"/>
      <c r="BB308" s="225"/>
      <c r="BC308" s="225"/>
      <c r="BD308" s="225"/>
      <c r="BE308" s="225"/>
      <c r="BF308" s="225"/>
      <c r="BG308" s="225"/>
      <c r="BH308" s="225"/>
      <c r="BI308" s="225"/>
      <c r="BJ308" s="225"/>
      <c r="BK308" s="225"/>
      <c r="BL308" s="225"/>
      <c r="BM308" s="225"/>
      <c r="BN308" s="225"/>
      <c r="BO308" s="225"/>
      <c r="BP308" s="225"/>
      <c r="BQ308" s="225"/>
      <c r="BR308" s="225"/>
      <c r="BS308" s="225"/>
      <c r="BT308" s="225"/>
      <c r="BU308" s="225"/>
      <c r="BV308" s="225"/>
      <c r="BW308" s="225"/>
      <c r="BX308" s="225"/>
      <c r="BY308" s="225"/>
      <c r="BZ308" s="225"/>
      <c r="CA308" s="225"/>
      <c r="CB308" s="225"/>
      <c r="CC308" s="225"/>
      <c r="CD308" s="225"/>
      <c r="CE308" s="225"/>
      <c r="CF308" s="225"/>
    </row>
    <row r="309" spans="1:84" ht="12" customHeight="1" x14ac:dyDescent="0.25">
      <c r="A309" s="225"/>
      <c r="B309" s="225"/>
      <c r="C309" s="225"/>
      <c r="D309" s="225"/>
      <c r="E309" s="226"/>
      <c r="F309" s="226"/>
      <c r="G309" s="228"/>
      <c r="H309" s="227"/>
      <c r="I309" s="227"/>
      <c r="J309" s="228"/>
      <c r="K309" s="228"/>
      <c r="L309" s="229"/>
      <c r="M309" s="225"/>
      <c r="N309" s="225"/>
      <c r="O309" s="225"/>
      <c r="P309" s="225"/>
      <c r="Q309" s="225"/>
      <c r="R309" s="225"/>
      <c r="S309" s="225"/>
      <c r="T309" s="225"/>
      <c r="U309" s="225"/>
      <c r="V309" s="225"/>
      <c r="W309" s="225"/>
      <c r="X309" s="225"/>
      <c r="Y309" s="225"/>
      <c r="Z309" s="225"/>
      <c r="AA309" s="225"/>
      <c r="AB309" s="225"/>
      <c r="AC309" s="225"/>
      <c r="AD309" s="225"/>
      <c r="AE309" s="225"/>
      <c r="AF309" s="225"/>
      <c r="AG309" s="225"/>
      <c r="AH309" s="225"/>
      <c r="AI309" s="225"/>
      <c r="AJ309" s="225"/>
      <c r="AK309" s="225"/>
      <c r="AL309" s="225"/>
      <c r="AM309" s="225"/>
      <c r="AN309" s="225"/>
      <c r="AO309" s="225"/>
      <c r="AP309" s="225"/>
      <c r="AQ309" s="225"/>
      <c r="AR309" s="225"/>
      <c r="AS309" s="225"/>
      <c r="AT309" s="225"/>
      <c r="AU309" s="225"/>
      <c r="AV309" s="225"/>
      <c r="AW309" s="225"/>
      <c r="AX309" s="225"/>
      <c r="AY309" s="225"/>
      <c r="AZ309" s="225"/>
      <c r="BA309" s="225"/>
      <c r="BB309" s="225"/>
      <c r="BC309" s="225"/>
      <c r="BD309" s="225"/>
      <c r="BE309" s="225"/>
      <c r="BF309" s="225"/>
      <c r="BG309" s="225"/>
      <c r="BH309" s="225"/>
      <c r="BI309" s="225"/>
      <c r="BJ309" s="225"/>
      <c r="BK309" s="225"/>
      <c r="BL309" s="225"/>
      <c r="BM309" s="225"/>
      <c r="BN309" s="225"/>
      <c r="BO309" s="225"/>
      <c r="BP309" s="225"/>
      <c r="BQ309" s="225"/>
      <c r="BR309" s="225"/>
      <c r="BS309" s="225"/>
      <c r="BT309" s="225"/>
      <c r="BU309" s="225"/>
      <c r="BV309" s="225"/>
      <c r="BW309" s="225"/>
      <c r="BX309" s="225"/>
      <c r="BY309" s="225"/>
      <c r="BZ309" s="225"/>
      <c r="CA309" s="225"/>
      <c r="CB309" s="225"/>
      <c r="CC309" s="225"/>
      <c r="CD309" s="225"/>
      <c r="CE309" s="225"/>
      <c r="CF309" s="225"/>
    </row>
    <row r="310" spans="1:84" ht="12" customHeight="1" x14ac:dyDescent="0.25">
      <c r="A310" s="225"/>
      <c r="B310" s="225"/>
      <c r="C310" s="225"/>
      <c r="D310" s="225"/>
      <c r="E310" s="226"/>
      <c r="F310" s="226"/>
      <c r="G310" s="228"/>
      <c r="H310" s="227"/>
      <c r="I310" s="227"/>
      <c r="J310" s="228"/>
      <c r="K310" s="228"/>
      <c r="L310" s="229"/>
      <c r="M310" s="225"/>
      <c r="N310" s="225"/>
      <c r="O310" s="225"/>
      <c r="P310" s="225"/>
      <c r="Q310" s="225"/>
      <c r="R310" s="225"/>
      <c r="S310" s="225"/>
      <c r="T310" s="225"/>
      <c r="U310" s="225"/>
      <c r="V310" s="225"/>
      <c r="W310" s="225"/>
      <c r="X310" s="225"/>
      <c r="Y310" s="225"/>
      <c r="Z310" s="225"/>
      <c r="AA310" s="225"/>
      <c r="AB310" s="225"/>
      <c r="AC310" s="225"/>
      <c r="AD310" s="225"/>
      <c r="AE310" s="225"/>
      <c r="AF310" s="225"/>
      <c r="AG310" s="225"/>
      <c r="AH310" s="225"/>
      <c r="AI310" s="225"/>
      <c r="AJ310" s="225"/>
      <c r="AK310" s="225"/>
      <c r="AL310" s="225"/>
      <c r="AM310" s="225"/>
      <c r="AN310" s="225"/>
      <c r="AO310" s="225"/>
      <c r="AP310" s="225"/>
      <c r="AQ310" s="225"/>
      <c r="AR310" s="225"/>
      <c r="AS310" s="225"/>
      <c r="AT310" s="225"/>
      <c r="AU310" s="225"/>
      <c r="AV310" s="225"/>
      <c r="AW310" s="225"/>
      <c r="AX310" s="225"/>
      <c r="AY310" s="225"/>
      <c r="AZ310" s="225"/>
      <c r="BA310" s="225"/>
      <c r="BB310" s="225"/>
      <c r="BC310" s="225"/>
      <c r="BD310" s="225"/>
      <c r="BE310" s="225"/>
      <c r="BF310" s="225"/>
      <c r="BG310" s="225"/>
      <c r="BH310" s="225"/>
      <c r="BI310" s="225"/>
      <c r="BJ310" s="225"/>
      <c r="BK310" s="225"/>
      <c r="BL310" s="225"/>
      <c r="BM310" s="225"/>
      <c r="BN310" s="225"/>
      <c r="BO310" s="225"/>
      <c r="BP310" s="225"/>
      <c r="BQ310" s="225"/>
      <c r="BR310" s="225"/>
      <c r="BS310" s="225"/>
      <c r="BT310" s="225"/>
      <c r="BU310" s="225"/>
      <c r="BV310" s="225"/>
      <c r="BW310" s="225"/>
      <c r="BX310" s="225"/>
      <c r="BY310" s="225"/>
      <c r="BZ310" s="225"/>
      <c r="CA310" s="225"/>
      <c r="CB310" s="225"/>
      <c r="CC310" s="225"/>
      <c r="CD310" s="225"/>
      <c r="CE310" s="225"/>
      <c r="CF310" s="225"/>
    </row>
    <row r="311" spans="1:84" ht="12" customHeight="1" x14ac:dyDescent="0.25">
      <c r="A311" s="225"/>
      <c r="B311" s="225"/>
      <c r="C311" s="225"/>
      <c r="D311" s="225"/>
      <c r="E311" s="226"/>
      <c r="F311" s="226"/>
      <c r="G311" s="228"/>
      <c r="H311" s="227"/>
      <c r="I311" s="227"/>
      <c r="J311" s="228"/>
      <c r="K311" s="228"/>
      <c r="L311" s="229"/>
      <c r="M311" s="225"/>
      <c r="N311" s="225"/>
      <c r="O311" s="225"/>
      <c r="P311" s="225"/>
      <c r="Q311" s="225"/>
      <c r="R311" s="225"/>
      <c r="S311" s="225"/>
      <c r="T311" s="225"/>
      <c r="U311" s="225"/>
      <c r="V311" s="225"/>
      <c r="W311" s="225"/>
      <c r="X311" s="225"/>
      <c r="Y311" s="225"/>
      <c r="Z311" s="225"/>
      <c r="AA311" s="225"/>
      <c r="AB311" s="225"/>
      <c r="AC311" s="225"/>
      <c r="AD311" s="225"/>
      <c r="AE311" s="225"/>
      <c r="AF311" s="225"/>
      <c r="AG311" s="225"/>
      <c r="AH311" s="225"/>
      <c r="AI311" s="225"/>
      <c r="AJ311" s="225"/>
      <c r="AK311" s="225"/>
      <c r="AL311" s="225"/>
      <c r="AM311" s="225"/>
      <c r="AN311" s="225"/>
      <c r="AO311" s="225"/>
      <c r="AP311" s="225"/>
      <c r="AQ311" s="225"/>
      <c r="AR311" s="225"/>
      <c r="AS311" s="225"/>
      <c r="AT311" s="225"/>
      <c r="AU311" s="225"/>
      <c r="AV311" s="225"/>
      <c r="AW311" s="225"/>
      <c r="AX311" s="225"/>
      <c r="AY311" s="225"/>
      <c r="AZ311" s="225"/>
      <c r="BA311" s="225"/>
      <c r="BB311" s="225"/>
      <c r="BC311" s="225"/>
      <c r="BD311" s="225"/>
      <c r="BE311" s="225"/>
      <c r="BF311" s="225"/>
      <c r="BG311" s="225"/>
      <c r="BH311" s="225"/>
      <c r="BI311" s="225"/>
      <c r="BJ311" s="225"/>
      <c r="BK311" s="225"/>
      <c r="BL311" s="225"/>
      <c r="BM311" s="225"/>
      <c r="BN311" s="225"/>
      <c r="BO311" s="225"/>
      <c r="BP311" s="225"/>
      <c r="BQ311" s="225"/>
      <c r="BR311" s="225"/>
      <c r="BS311" s="225"/>
      <c r="BT311" s="225"/>
      <c r="BU311" s="225"/>
      <c r="BV311" s="225"/>
      <c r="BW311" s="225"/>
      <c r="BX311" s="225"/>
      <c r="BY311" s="225"/>
      <c r="BZ311" s="225"/>
      <c r="CA311" s="225"/>
      <c r="CB311" s="225"/>
      <c r="CC311" s="225"/>
      <c r="CD311" s="225"/>
      <c r="CE311" s="225"/>
      <c r="CF311" s="225"/>
    </row>
    <row r="312" spans="1:84" ht="12" customHeight="1" x14ac:dyDescent="0.25">
      <c r="A312" s="225"/>
      <c r="B312" s="225"/>
      <c r="C312" s="225"/>
      <c r="D312" s="225"/>
      <c r="E312" s="226"/>
      <c r="F312" s="226"/>
      <c r="G312" s="228"/>
      <c r="H312" s="227"/>
      <c r="I312" s="227"/>
      <c r="J312" s="228"/>
      <c r="K312" s="228"/>
      <c r="L312" s="229"/>
      <c r="M312" s="225"/>
      <c r="N312" s="225"/>
      <c r="O312" s="225"/>
      <c r="P312" s="225"/>
      <c r="Q312" s="225"/>
      <c r="R312" s="225"/>
      <c r="S312" s="225"/>
      <c r="T312" s="225"/>
      <c r="U312" s="225"/>
      <c r="V312" s="225"/>
      <c r="W312" s="225"/>
      <c r="X312" s="225"/>
      <c r="Y312" s="225"/>
      <c r="Z312" s="225"/>
      <c r="AA312" s="225"/>
      <c r="AB312" s="225"/>
      <c r="AC312" s="225"/>
      <c r="AD312" s="225"/>
      <c r="AE312" s="225"/>
      <c r="AF312" s="225"/>
      <c r="AG312" s="225"/>
      <c r="AH312" s="225"/>
      <c r="AI312" s="225"/>
      <c r="AJ312" s="225"/>
      <c r="AK312" s="225"/>
      <c r="AL312" s="225"/>
      <c r="AM312" s="225"/>
      <c r="AN312" s="225"/>
      <c r="AO312" s="225"/>
      <c r="AP312" s="225"/>
      <c r="AQ312" s="225"/>
      <c r="AR312" s="225"/>
      <c r="AS312" s="225"/>
      <c r="AT312" s="225"/>
      <c r="AU312" s="225"/>
      <c r="AV312" s="225"/>
      <c r="AW312" s="225"/>
      <c r="AX312" s="225"/>
      <c r="AY312" s="225"/>
      <c r="AZ312" s="225"/>
      <c r="BA312" s="225"/>
      <c r="BB312" s="225"/>
      <c r="BC312" s="225"/>
      <c r="BD312" s="225"/>
      <c r="BE312" s="225"/>
      <c r="BF312" s="225"/>
      <c r="BG312" s="225"/>
      <c r="BH312" s="225"/>
      <c r="BI312" s="225"/>
      <c r="BJ312" s="225"/>
      <c r="BK312" s="225"/>
      <c r="BL312" s="225"/>
      <c r="BM312" s="225"/>
      <c r="BN312" s="225"/>
      <c r="BO312" s="225"/>
      <c r="BP312" s="225"/>
      <c r="BQ312" s="225"/>
      <c r="BR312" s="225"/>
      <c r="BS312" s="225"/>
      <c r="BT312" s="225"/>
      <c r="BU312" s="225"/>
      <c r="BV312" s="225"/>
      <c r="BW312" s="225"/>
      <c r="BX312" s="225"/>
      <c r="BY312" s="225"/>
      <c r="BZ312" s="225"/>
      <c r="CA312" s="225"/>
      <c r="CB312" s="225"/>
      <c r="CC312" s="225"/>
      <c r="CD312" s="225"/>
      <c r="CE312" s="225"/>
      <c r="CF312" s="225"/>
    </row>
    <row r="313" spans="1:84" ht="12" customHeight="1" x14ac:dyDescent="0.25">
      <c r="A313" s="225"/>
      <c r="B313" s="225"/>
      <c r="C313" s="225"/>
      <c r="D313" s="225"/>
      <c r="E313" s="226"/>
      <c r="F313" s="226"/>
      <c r="G313" s="228"/>
      <c r="H313" s="227"/>
      <c r="I313" s="227"/>
      <c r="J313" s="228"/>
      <c r="K313" s="228"/>
      <c r="L313" s="229"/>
      <c r="M313" s="225"/>
      <c r="N313" s="225"/>
      <c r="O313" s="225"/>
      <c r="P313" s="225"/>
      <c r="Q313" s="225"/>
      <c r="R313" s="225"/>
      <c r="S313" s="225"/>
      <c r="T313" s="225"/>
      <c r="U313" s="225"/>
      <c r="V313" s="225"/>
      <c r="W313" s="225"/>
      <c r="X313" s="225"/>
      <c r="Y313" s="225"/>
      <c r="Z313" s="225"/>
      <c r="AA313" s="225"/>
      <c r="AB313" s="225"/>
      <c r="AC313" s="225"/>
      <c r="AD313" s="225"/>
      <c r="AE313" s="225"/>
      <c r="AF313" s="225"/>
      <c r="AG313" s="225"/>
      <c r="AH313" s="225"/>
      <c r="AI313" s="225"/>
      <c r="AJ313" s="225"/>
      <c r="AK313" s="225"/>
      <c r="AL313" s="225"/>
      <c r="AM313" s="225"/>
      <c r="AN313" s="225"/>
      <c r="AO313" s="225"/>
      <c r="AP313" s="225"/>
      <c r="AQ313" s="225"/>
      <c r="AR313" s="225"/>
      <c r="AS313" s="225"/>
      <c r="AT313" s="225"/>
      <c r="AU313" s="225"/>
      <c r="AV313" s="225"/>
      <c r="AW313" s="225"/>
      <c r="AX313" s="225"/>
      <c r="AY313" s="225"/>
      <c r="AZ313" s="225"/>
      <c r="BA313" s="225"/>
      <c r="BB313" s="225"/>
      <c r="BC313" s="225"/>
      <c r="BD313" s="225"/>
      <c r="BE313" s="225"/>
      <c r="BF313" s="225"/>
      <c r="BG313" s="225"/>
      <c r="BH313" s="225"/>
      <c r="BI313" s="225"/>
      <c r="BJ313" s="225"/>
      <c r="BK313" s="225"/>
      <c r="BL313" s="225"/>
      <c r="BM313" s="225"/>
      <c r="BN313" s="225"/>
      <c r="BO313" s="225"/>
      <c r="BP313" s="225"/>
      <c r="BQ313" s="225"/>
      <c r="BR313" s="225"/>
      <c r="BS313" s="225"/>
      <c r="BT313" s="225"/>
      <c r="BU313" s="225"/>
      <c r="BV313" s="225"/>
      <c r="BW313" s="225"/>
      <c r="BX313" s="225"/>
      <c r="BY313" s="225"/>
      <c r="BZ313" s="225"/>
      <c r="CA313" s="225"/>
      <c r="CB313" s="225"/>
      <c r="CC313" s="225"/>
      <c r="CD313" s="225"/>
      <c r="CE313" s="225"/>
      <c r="CF313" s="225"/>
    </row>
    <row r="314" spans="1:84" ht="12" customHeight="1" x14ac:dyDescent="0.25">
      <c r="A314" s="225"/>
      <c r="B314" s="225"/>
      <c r="C314" s="225"/>
      <c r="D314" s="225"/>
      <c r="E314" s="226"/>
      <c r="F314" s="226"/>
      <c r="G314" s="228"/>
      <c r="H314" s="227"/>
      <c r="I314" s="227"/>
      <c r="J314" s="228"/>
      <c r="K314" s="228"/>
      <c r="L314" s="229"/>
      <c r="M314" s="225"/>
      <c r="N314" s="225"/>
      <c r="O314" s="225"/>
      <c r="P314" s="225"/>
      <c r="Q314" s="225"/>
      <c r="R314" s="225"/>
      <c r="S314" s="225"/>
      <c r="T314" s="225"/>
      <c r="U314" s="225"/>
      <c r="V314" s="225"/>
      <c r="W314" s="225"/>
      <c r="X314" s="225"/>
      <c r="Y314" s="225"/>
      <c r="Z314" s="225"/>
      <c r="AA314" s="225"/>
      <c r="AB314" s="225"/>
      <c r="AC314" s="225"/>
      <c r="AD314" s="225"/>
      <c r="AE314" s="225"/>
      <c r="AF314" s="225"/>
      <c r="AG314" s="225"/>
      <c r="AH314" s="225"/>
      <c r="AI314" s="225"/>
      <c r="AJ314" s="225"/>
      <c r="AK314" s="225"/>
      <c r="AL314" s="225"/>
      <c r="AM314" s="225"/>
      <c r="AN314" s="225"/>
      <c r="AO314" s="225"/>
      <c r="AP314" s="225"/>
      <c r="AQ314" s="225"/>
      <c r="AR314" s="225"/>
      <c r="AS314" s="225"/>
      <c r="AT314" s="225"/>
      <c r="AU314" s="225"/>
      <c r="AV314" s="225"/>
      <c r="AW314" s="225"/>
      <c r="AX314" s="225"/>
      <c r="AY314" s="225"/>
      <c r="AZ314" s="225"/>
      <c r="BA314" s="225"/>
      <c r="BB314" s="225"/>
      <c r="BC314" s="225"/>
      <c r="BD314" s="225"/>
      <c r="BE314" s="225"/>
      <c r="BF314" s="225"/>
      <c r="BG314" s="225"/>
      <c r="BH314" s="225"/>
      <c r="BI314" s="225"/>
      <c r="BJ314" s="225"/>
      <c r="BK314" s="225"/>
      <c r="BL314" s="225"/>
      <c r="BM314" s="225"/>
      <c r="BN314" s="225"/>
      <c r="BO314" s="225"/>
      <c r="BP314" s="225"/>
      <c r="BQ314" s="225"/>
      <c r="BR314" s="225"/>
      <c r="BS314" s="225"/>
      <c r="BT314" s="225"/>
      <c r="BU314" s="225"/>
      <c r="BV314" s="225"/>
      <c r="BW314" s="225"/>
      <c r="BX314" s="225"/>
      <c r="BY314" s="225"/>
      <c r="BZ314" s="225"/>
      <c r="CA314" s="225"/>
      <c r="CB314" s="225"/>
      <c r="CC314" s="225"/>
      <c r="CD314" s="225"/>
      <c r="CE314" s="225"/>
      <c r="CF314" s="225"/>
    </row>
    <row r="315" spans="1:84" ht="12" customHeight="1" x14ac:dyDescent="0.25">
      <c r="A315" s="225"/>
      <c r="B315" s="225"/>
      <c r="C315" s="225"/>
      <c r="D315" s="225"/>
      <c r="E315" s="226"/>
      <c r="F315" s="226"/>
      <c r="G315" s="228"/>
      <c r="H315" s="227"/>
      <c r="I315" s="227"/>
      <c r="J315" s="228"/>
      <c r="K315" s="228"/>
      <c r="L315" s="229"/>
      <c r="M315" s="225"/>
      <c r="N315" s="225"/>
      <c r="O315" s="225"/>
      <c r="P315" s="225"/>
      <c r="Q315" s="225"/>
      <c r="R315" s="225"/>
      <c r="S315" s="225"/>
      <c r="T315" s="225"/>
      <c r="U315" s="225"/>
      <c r="V315" s="225"/>
      <c r="W315" s="225"/>
      <c r="X315" s="225"/>
      <c r="Y315" s="225"/>
      <c r="Z315" s="225"/>
      <c r="AA315" s="225"/>
      <c r="AB315" s="225"/>
      <c r="AC315" s="225"/>
      <c r="AD315" s="225"/>
      <c r="AE315" s="225"/>
      <c r="AF315" s="225"/>
      <c r="AG315" s="225"/>
      <c r="AH315" s="225"/>
      <c r="AI315" s="225"/>
      <c r="AJ315" s="225"/>
      <c r="AK315" s="225"/>
      <c r="AL315" s="225"/>
      <c r="AM315" s="225"/>
      <c r="AN315" s="225"/>
      <c r="AO315" s="225"/>
      <c r="AP315" s="225"/>
      <c r="AQ315" s="225"/>
      <c r="AR315" s="225"/>
      <c r="AS315" s="225"/>
      <c r="AT315" s="225"/>
      <c r="AU315" s="225"/>
      <c r="AV315" s="225"/>
      <c r="AW315" s="225"/>
      <c r="AX315" s="225"/>
      <c r="AY315" s="225"/>
      <c r="AZ315" s="225"/>
      <c r="BA315" s="225"/>
      <c r="BB315" s="225"/>
      <c r="BC315" s="225"/>
      <c r="BD315" s="225"/>
      <c r="BE315" s="225"/>
      <c r="BF315" s="225"/>
      <c r="BG315" s="225"/>
      <c r="BH315" s="225"/>
      <c r="BI315" s="225"/>
      <c r="BJ315" s="225"/>
      <c r="BK315" s="225"/>
      <c r="BL315" s="225"/>
      <c r="BM315" s="225"/>
      <c r="BN315" s="225"/>
      <c r="BO315" s="225"/>
      <c r="BP315" s="225"/>
      <c r="BQ315" s="225"/>
      <c r="BR315" s="225"/>
      <c r="BS315" s="225"/>
      <c r="BT315" s="225"/>
      <c r="BU315" s="225"/>
      <c r="BV315" s="225"/>
      <c r="BW315" s="225"/>
      <c r="BX315" s="225"/>
      <c r="BY315" s="225"/>
      <c r="BZ315" s="225"/>
      <c r="CA315" s="225"/>
      <c r="CB315" s="225"/>
      <c r="CC315" s="225"/>
      <c r="CD315" s="225"/>
      <c r="CE315" s="225"/>
      <c r="CF315" s="225"/>
    </row>
    <row r="316" spans="1:84" ht="12" customHeight="1" x14ac:dyDescent="0.25">
      <c r="A316" s="225"/>
      <c r="B316" s="225"/>
      <c r="C316" s="225"/>
      <c r="D316" s="225"/>
      <c r="E316" s="226"/>
      <c r="F316" s="226"/>
      <c r="G316" s="228"/>
      <c r="H316" s="227"/>
      <c r="I316" s="227"/>
      <c r="J316" s="228"/>
      <c r="K316" s="228"/>
      <c r="L316" s="229"/>
      <c r="M316" s="225"/>
      <c r="N316" s="225"/>
      <c r="O316" s="225"/>
      <c r="P316" s="225"/>
      <c r="Q316" s="225"/>
      <c r="R316" s="225"/>
      <c r="S316" s="225"/>
      <c r="T316" s="225"/>
      <c r="U316" s="225"/>
      <c r="V316" s="225"/>
      <c r="W316" s="225"/>
      <c r="X316" s="225"/>
      <c r="Y316" s="225"/>
      <c r="Z316" s="225"/>
      <c r="AA316" s="225"/>
      <c r="AB316" s="225"/>
      <c r="AC316" s="225"/>
      <c r="AD316" s="225"/>
      <c r="AE316" s="225"/>
      <c r="AF316" s="225"/>
      <c r="AG316" s="225"/>
      <c r="AH316" s="225"/>
      <c r="AI316" s="225"/>
      <c r="AJ316" s="225"/>
      <c r="AK316" s="225"/>
      <c r="AL316" s="225"/>
      <c r="AM316" s="225"/>
      <c r="AN316" s="225"/>
      <c r="AO316" s="225"/>
      <c r="AP316" s="225"/>
      <c r="AQ316" s="225"/>
      <c r="AR316" s="225"/>
      <c r="AS316" s="225"/>
      <c r="AT316" s="225"/>
      <c r="AU316" s="225"/>
      <c r="AV316" s="225"/>
      <c r="AW316" s="225"/>
      <c r="AX316" s="225"/>
      <c r="AY316" s="225"/>
      <c r="AZ316" s="225"/>
      <c r="BA316" s="225"/>
      <c r="BB316" s="225"/>
      <c r="BC316" s="225"/>
      <c r="BD316" s="225"/>
      <c r="BE316" s="225"/>
      <c r="BF316" s="225"/>
      <c r="BG316" s="225"/>
      <c r="BH316" s="225"/>
      <c r="BI316" s="225"/>
      <c r="BJ316" s="225"/>
      <c r="BK316" s="225"/>
      <c r="BL316" s="225"/>
      <c r="BM316" s="225"/>
      <c r="BN316" s="225"/>
      <c r="BO316" s="225"/>
      <c r="BP316" s="225"/>
      <c r="BQ316" s="225"/>
      <c r="BR316" s="225"/>
      <c r="BS316" s="225"/>
      <c r="BT316" s="225"/>
      <c r="BU316" s="225"/>
      <c r="BV316" s="225"/>
      <c r="BW316" s="225"/>
      <c r="BX316" s="225"/>
      <c r="BY316" s="225"/>
      <c r="BZ316" s="225"/>
      <c r="CA316" s="225"/>
      <c r="CB316" s="225"/>
      <c r="CC316" s="225"/>
      <c r="CD316" s="225"/>
      <c r="CE316" s="225"/>
      <c r="CF316" s="225"/>
    </row>
    <row r="317" spans="1:84" ht="12" customHeight="1" x14ac:dyDescent="0.25">
      <c r="A317" s="225"/>
      <c r="B317" s="225"/>
      <c r="C317" s="225"/>
      <c r="D317" s="225"/>
      <c r="E317" s="226"/>
      <c r="F317" s="226"/>
      <c r="G317" s="228"/>
      <c r="H317" s="227"/>
      <c r="I317" s="227"/>
      <c r="J317" s="228"/>
      <c r="K317" s="228"/>
      <c r="L317" s="229"/>
      <c r="M317" s="225"/>
      <c r="N317" s="225"/>
      <c r="O317" s="225"/>
      <c r="P317" s="225"/>
      <c r="Q317" s="225"/>
      <c r="R317" s="225"/>
      <c r="S317" s="225"/>
      <c r="T317" s="225"/>
      <c r="U317" s="225"/>
      <c r="V317" s="225"/>
      <c r="W317" s="225"/>
      <c r="X317" s="225"/>
      <c r="Y317" s="225"/>
      <c r="Z317" s="225"/>
      <c r="AA317" s="225"/>
      <c r="AB317" s="225"/>
      <c r="AC317" s="225"/>
      <c r="AD317" s="225"/>
      <c r="AE317" s="225"/>
      <c r="AF317" s="225"/>
      <c r="AG317" s="225"/>
      <c r="AH317" s="225"/>
      <c r="AI317" s="225"/>
      <c r="AJ317" s="225"/>
      <c r="AK317" s="225"/>
      <c r="AL317" s="225"/>
      <c r="AM317" s="225"/>
      <c r="AN317" s="225"/>
      <c r="AO317" s="225"/>
      <c r="AP317" s="225"/>
      <c r="AQ317" s="225"/>
      <c r="AR317" s="225"/>
      <c r="AS317" s="225"/>
      <c r="AT317" s="225"/>
      <c r="AU317" s="225"/>
      <c r="AV317" s="225"/>
      <c r="AW317" s="225"/>
      <c r="AX317" s="225"/>
      <c r="AY317" s="225"/>
      <c r="AZ317" s="225"/>
      <c r="BA317" s="225"/>
      <c r="BB317" s="225"/>
      <c r="BC317" s="225"/>
      <c r="BD317" s="225"/>
      <c r="BE317" s="225"/>
      <c r="BF317" s="225"/>
      <c r="BG317" s="225"/>
      <c r="BH317" s="225"/>
      <c r="BI317" s="225"/>
      <c r="BJ317" s="225"/>
      <c r="BK317" s="225"/>
      <c r="BL317" s="225"/>
      <c r="BM317" s="225"/>
      <c r="BN317" s="225"/>
      <c r="BO317" s="225"/>
      <c r="BP317" s="225"/>
      <c r="BQ317" s="225"/>
      <c r="BR317" s="225"/>
      <c r="BS317" s="225"/>
      <c r="BT317" s="225"/>
      <c r="BU317" s="225"/>
      <c r="BV317" s="225"/>
      <c r="BW317" s="225"/>
      <c r="BX317" s="225"/>
      <c r="BY317" s="225"/>
      <c r="BZ317" s="225"/>
      <c r="CA317" s="225"/>
      <c r="CB317" s="225"/>
      <c r="CC317" s="225"/>
      <c r="CD317" s="225"/>
      <c r="CE317" s="225"/>
      <c r="CF317" s="225"/>
    </row>
    <row r="318" spans="1:84" ht="12" customHeight="1" x14ac:dyDescent="0.25">
      <c r="A318" s="225"/>
      <c r="B318" s="225"/>
      <c r="C318" s="225"/>
      <c r="D318" s="225"/>
      <c r="E318" s="226"/>
      <c r="F318" s="226"/>
      <c r="G318" s="228"/>
      <c r="H318" s="227"/>
      <c r="I318" s="227"/>
      <c r="J318" s="228"/>
      <c r="K318" s="228"/>
      <c r="L318" s="229"/>
      <c r="M318" s="225"/>
      <c r="N318" s="225"/>
      <c r="O318" s="225"/>
      <c r="P318" s="225"/>
      <c r="Q318" s="225"/>
      <c r="R318" s="225"/>
      <c r="S318" s="225"/>
      <c r="T318" s="225"/>
      <c r="U318" s="225"/>
      <c r="V318" s="225"/>
      <c r="W318" s="225"/>
      <c r="X318" s="225"/>
      <c r="Y318" s="225"/>
      <c r="Z318" s="225"/>
      <c r="AA318" s="225"/>
      <c r="AB318" s="225"/>
      <c r="AC318" s="225"/>
      <c r="AD318" s="225"/>
      <c r="AE318" s="225"/>
      <c r="AF318" s="225"/>
      <c r="AG318" s="225"/>
      <c r="AH318" s="225"/>
      <c r="AI318" s="225"/>
      <c r="AJ318" s="225"/>
      <c r="AK318" s="225"/>
      <c r="AL318" s="225"/>
      <c r="AM318" s="225"/>
      <c r="AN318" s="225"/>
      <c r="AO318" s="225"/>
      <c r="AP318" s="225"/>
      <c r="AQ318" s="225"/>
      <c r="AR318" s="225"/>
      <c r="AS318" s="225"/>
      <c r="AT318" s="225"/>
      <c r="AU318" s="225"/>
      <c r="AV318" s="225"/>
      <c r="AW318" s="225"/>
      <c r="AX318" s="225"/>
      <c r="AY318" s="225"/>
      <c r="AZ318" s="225"/>
      <c r="BA318" s="225"/>
      <c r="BB318" s="225"/>
      <c r="BC318" s="225"/>
      <c r="BD318" s="225"/>
      <c r="BE318" s="225"/>
      <c r="BF318" s="225"/>
      <c r="BG318" s="225"/>
      <c r="BH318" s="225"/>
      <c r="BI318" s="225"/>
      <c r="BJ318" s="225"/>
      <c r="BK318" s="225"/>
      <c r="BL318" s="225"/>
      <c r="BM318" s="225"/>
      <c r="BN318" s="225"/>
      <c r="BO318" s="225"/>
      <c r="BP318" s="225"/>
      <c r="BQ318" s="225"/>
      <c r="BR318" s="225"/>
      <c r="BS318" s="225"/>
      <c r="BT318" s="225"/>
      <c r="BU318" s="225"/>
      <c r="BV318" s="225"/>
      <c r="BW318" s="225"/>
      <c r="BX318" s="225"/>
      <c r="BY318" s="225"/>
      <c r="BZ318" s="225"/>
      <c r="CA318" s="225"/>
      <c r="CB318" s="225"/>
      <c r="CC318" s="225"/>
      <c r="CD318" s="225"/>
      <c r="CE318" s="225"/>
      <c r="CF318" s="225"/>
    </row>
    <row r="319" spans="1:84" ht="12" customHeight="1" x14ac:dyDescent="0.25">
      <c r="A319" s="225"/>
      <c r="B319" s="225"/>
      <c r="C319" s="225"/>
      <c r="D319" s="225"/>
      <c r="E319" s="226"/>
      <c r="F319" s="226"/>
      <c r="G319" s="228"/>
      <c r="H319" s="227"/>
      <c r="I319" s="227"/>
      <c r="J319" s="228"/>
      <c r="K319" s="228"/>
      <c r="L319" s="229"/>
      <c r="M319" s="225"/>
      <c r="N319" s="225"/>
      <c r="O319" s="225"/>
      <c r="P319" s="225"/>
      <c r="Q319" s="225"/>
      <c r="R319" s="225"/>
      <c r="S319" s="225"/>
      <c r="T319" s="225"/>
      <c r="U319" s="225"/>
      <c r="V319" s="225"/>
      <c r="W319" s="225"/>
      <c r="X319" s="225"/>
      <c r="Y319" s="225"/>
      <c r="Z319" s="225"/>
      <c r="AA319" s="225"/>
      <c r="AB319" s="225"/>
      <c r="AC319" s="225"/>
      <c r="AD319" s="225"/>
      <c r="AE319" s="225"/>
      <c r="AF319" s="225"/>
      <c r="AG319" s="225"/>
      <c r="AH319" s="225"/>
      <c r="AI319" s="225"/>
      <c r="AJ319" s="225"/>
      <c r="AK319" s="225"/>
      <c r="AL319" s="225"/>
      <c r="AM319" s="225"/>
      <c r="AN319" s="225"/>
      <c r="AO319" s="225"/>
      <c r="AP319" s="225"/>
      <c r="AQ319" s="225"/>
      <c r="AR319" s="225"/>
      <c r="AS319" s="225"/>
      <c r="AT319" s="225"/>
      <c r="AU319" s="225"/>
      <c r="AV319" s="225"/>
      <c r="AW319" s="225"/>
      <c r="AX319" s="225"/>
      <c r="AY319" s="225"/>
      <c r="AZ319" s="225"/>
      <c r="BA319" s="225"/>
      <c r="BB319" s="225"/>
      <c r="BC319" s="225"/>
      <c r="BD319" s="225"/>
      <c r="BE319" s="225"/>
      <c r="BF319" s="225"/>
      <c r="BG319" s="225"/>
      <c r="BH319" s="225"/>
      <c r="BI319" s="225"/>
      <c r="BJ319" s="225"/>
      <c r="BK319" s="225"/>
      <c r="BL319" s="225"/>
      <c r="BM319" s="225"/>
      <c r="BN319" s="225"/>
      <c r="BO319" s="225"/>
      <c r="BP319" s="225"/>
      <c r="BQ319" s="225"/>
      <c r="BR319" s="225"/>
      <c r="BS319" s="225"/>
      <c r="BT319" s="225"/>
      <c r="BU319" s="225"/>
      <c r="BV319" s="225"/>
      <c r="BW319" s="225"/>
      <c r="BX319" s="225"/>
      <c r="BY319" s="225"/>
      <c r="BZ319" s="225"/>
      <c r="CA319" s="225"/>
      <c r="CB319" s="225"/>
      <c r="CC319" s="225"/>
      <c r="CD319" s="225"/>
      <c r="CE319" s="225"/>
      <c r="CF319" s="225"/>
    </row>
    <row r="320" spans="1:84" ht="12" customHeight="1" x14ac:dyDescent="0.25">
      <c r="A320" s="225"/>
      <c r="B320" s="225"/>
      <c r="C320" s="225"/>
      <c r="D320" s="225"/>
      <c r="E320" s="226"/>
      <c r="F320" s="226"/>
      <c r="G320" s="228"/>
      <c r="H320" s="227"/>
      <c r="I320" s="227"/>
      <c r="J320" s="228"/>
      <c r="K320" s="228"/>
      <c r="L320" s="229"/>
      <c r="M320" s="225"/>
      <c r="N320" s="225"/>
      <c r="O320" s="225"/>
      <c r="P320" s="225"/>
      <c r="Q320" s="225"/>
      <c r="R320" s="225"/>
      <c r="S320" s="225"/>
      <c r="T320" s="225"/>
      <c r="U320" s="225"/>
      <c r="V320" s="225"/>
      <c r="W320" s="225"/>
      <c r="X320" s="225"/>
      <c r="Y320" s="225"/>
      <c r="Z320" s="225"/>
      <c r="AA320" s="225"/>
      <c r="AB320" s="225"/>
      <c r="AC320" s="225"/>
      <c r="AD320" s="225"/>
      <c r="AE320" s="225"/>
      <c r="AF320" s="225"/>
      <c r="AG320" s="225"/>
      <c r="AH320" s="225"/>
      <c r="AI320" s="225"/>
      <c r="AJ320" s="225"/>
      <c r="AK320" s="225"/>
      <c r="AL320" s="225"/>
      <c r="AM320" s="225"/>
      <c r="AN320" s="225"/>
      <c r="AO320" s="225"/>
      <c r="AP320" s="225"/>
      <c r="AQ320" s="225"/>
      <c r="AR320" s="225"/>
      <c r="AS320" s="225"/>
      <c r="AT320" s="225"/>
      <c r="AU320" s="225"/>
      <c r="AV320" s="225"/>
      <c r="AW320" s="225"/>
      <c r="AX320" s="225"/>
      <c r="AY320" s="225"/>
      <c r="AZ320" s="225"/>
      <c r="BA320" s="225"/>
      <c r="BB320" s="225"/>
      <c r="BC320" s="225"/>
      <c r="BD320" s="225"/>
      <c r="BE320" s="225"/>
      <c r="BF320" s="225"/>
      <c r="BG320" s="225"/>
      <c r="BH320" s="225"/>
      <c r="BI320" s="225"/>
      <c r="BJ320" s="225"/>
      <c r="BK320" s="225"/>
      <c r="BL320" s="225"/>
      <c r="BM320" s="225"/>
      <c r="BN320" s="225"/>
      <c r="BO320" s="225"/>
      <c r="BP320" s="225"/>
      <c r="BQ320" s="225"/>
      <c r="BR320" s="225"/>
      <c r="BS320" s="225"/>
      <c r="BT320" s="225"/>
      <c r="BU320" s="225"/>
      <c r="BV320" s="225"/>
      <c r="BW320" s="225"/>
      <c r="BX320" s="225"/>
      <c r="BY320" s="225"/>
      <c r="BZ320" s="225"/>
      <c r="CA320" s="225"/>
      <c r="CB320" s="225"/>
      <c r="CC320" s="225"/>
      <c r="CD320" s="225"/>
      <c r="CE320" s="225"/>
      <c r="CF320" s="225"/>
    </row>
    <row r="321" spans="1:84" ht="12" customHeight="1" x14ac:dyDescent="0.25">
      <c r="A321" s="225"/>
      <c r="B321" s="225"/>
      <c r="C321" s="225"/>
      <c r="D321" s="225"/>
      <c r="E321" s="226"/>
      <c r="F321" s="226"/>
      <c r="G321" s="228"/>
      <c r="H321" s="227"/>
      <c r="I321" s="227"/>
      <c r="J321" s="228"/>
      <c r="K321" s="228"/>
      <c r="L321" s="229"/>
      <c r="M321" s="225"/>
      <c r="N321" s="225"/>
      <c r="O321" s="225"/>
      <c r="P321" s="225"/>
      <c r="Q321" s="225"/>
      <c r="R321" s="225"/>
      <c r="S321" s="225"/>
      <c r="T321" s="225"/>
      <c r="U321" s="225"/>
      <c r="V321" s="225"/>
      <c r="W321" s="225"/>
      <c r="X321" s="225"/>
      <c r="Y321" s="225"/>
      <c r="Z321" s="225"/>
      <c r="AA321" s="225"/>
      <c r="AB321" s="225"/>
      <c r="AC321" s="225"/>
      <c r="AD321" s="225"/>
      <c r="AE321" s="225"/>
      <c r="AF321" s="225"/>
      <c r="AG321" s="225"/>
      <c r="AH321" s="225"/>
      <c r="AI321" s="225"/>
      <c r="AJ321" s="225"/>
      <c r="AK321" s="225"/>
      <c r="AL321" s="225"/>
      <c r="AM321" s="225"/>
      <c r="AN321" s="225"/>
      <c r="AO321" s="225"/>
      <c r="AP321" s="225"/>
      <c r="AQ321" s="225"/>
      <c r="AR321" s="225"/>
      <c r="AS321" s="225"/>
      <c r="AT321" s="225"/>
      <c r="AU321" s="225"/>
      <c r="AV321" s="225"/>
      <c r="AW321" s="225"/>
      <c r="AX321" s="225"/>
      <c r="AY321" s="225"/>
      <c r="AZ321" s="225"/>
      <c r="BA321" s="225"/>
      <c r="BB321" s="225"/>
      <c r="BC321" s="225"/>
      <c r="BD321" s="225"/>
      <c r="BE321" s="225"/>
      <c r="BF321" s="225"/>
      <c r="BG321" s="225"/>
      <c r="BH321" s="225"/>
      <c r="BI321" s="225"/>
      <c r="BJ321" s="225"/>
      <c r="BK321" s="225"/>
      <c r="BL321" s="225"/>
      <c r="BM321" s="225"/>
      <c r="BN321" s="225"/>
      <c r="BO321" s="225"/>
      <c r="BP321" s="225"/>
      <c r="BQ321" s="225"/>
      <c r="BR321" s="225"/>
      <c r="BS321" s="225"/>
      <c r="BT321" s="225"/>
      <c r="BU321" s="225"/>
      <c r="BV321" s="225"/>
      <c r="BW321" s="225"/>
      <c r="BX321" s="225"/>
      <c r="BY321" s="225"/>
      <c r="BZ321" s="225"/>
      <c r="CA321" s="225"/>
      <c r="CB321" s="225"/>
      <c r="CC321" s="225"/>
      <c r="CD321" s="225"/>
      <c r="CE321" s="225"/>
      <c r="CF321" s="225"/>
    </row>
    <row r="322" spans="1:84" ht="12" customHeight="1" x14ac:dyDescent="0.25">
      <c r="A322" s="225"/>
      <c r="B322" s="225"/>
      <c r="C322" s="225"/>
      <c r="D322" s="225"/>
      <c r="E322" s="226"/>
      <c r="F322" s="226"/>
      <c r="G322" s="228"/>
      <c r="H322" s="227"/>
      <c r="I322" s="227"/>
      <c r="J322" s="228"/>
      <c r="K322" s="228"/>
      <c r="L322" s="229"/>
      <c r="M322" s="225"/>
      <c r="N322" s="225"/>
      <c r="O322" s="225"/>
      <c r="P322" s="225"/>
      <c r="Q322" s="225"/>
      <c r="R322" s="225"/>
      <c r="S322" s="225"/>
      <c r="T322" s="225"/>
      <c r="U322" s="225"/>
      <c r="V322" s="225"/>
      <c r="W322" s="225"/>
      <c r="X322" s="225"/>
      <c r="Y322" s="225"/>
      <c r="Z322" s="225"/>
      <c r="AA322" s="225"/>
      <c r="AB322" s="225"/>
      <c r="AC322" s="225"/>
      <c r="AD322" s="225"/>
      <c r="AE322" s="225"/>
      <c r="AF322" s="225"/>
      <c r="AG322" s="225"/>
      <c r="AH322" s="225"/>
      <c r="AI322" s="225"/>
      <c r="AJ322" s="225"/>
      <c r="AK322" s="225"/>
      <c r="AL322" s="225"/>
      <c r="AM322" s="225"/>
      <c r="AN322" s="225"/>
      <c r="AO322" s="225"/>
      <c r="AP322" s="225"/>
      <c r="AQ322" s="225"/>
      <c r="AR322" s="225"/>
      <c r="AS322" s="225"/>
      <c r="AT322" s="225"/>
      <c r="AU322" s="225"/>
      <c r="AV322" s="225"/>
      <c r="AW322" s="225"/>
      <c r="AX322" s="225"/>
      <c r="AY322" s="225"/>
      <c r="AZ322" s="225"/>
      <c r="BA322" s="225"/>
      <c r="BB322" s="225"/>
      <c r="BC322" s="225"/>
      <c r="BD322" s="225"/>
      <c r="BE322" s="225"/>
      <c r="BF322" s="225"/>
      <c r="BG322" s="225"/>
      <c r="BH322" s="225"/>
      <c r="BI322" s="225"/>
      <c r="BJ322" s="225"/>
      <c r="BK322" s="225"/>
      <c r="BL322" s="225"/>
      <c r="BM322" s="225"/>
      <c r="BN322" s="225"/>
      <c r="BO322" s="225"/>
      <c r="BP322" s="225"/>
      <c r="BQ322" s="225"/>
      <c r="BR322" s="225"/>
      <c r="BS322" s="225"/>
      <c r="BT322" s="225"/>
      <c r="BU322" s="225"/>
      <c r="BV322" s="225"/>
      <c r="BW322" s="225"/>
      <c r="BX322" s="225"/>
      <c r="BY322" s="225"/>
      <c r="BZ322" s="225"/>
      <c r="CA322" s="225"/>
      <c r="CB322" s="225"/>
      <c r="CC322" s="225"/>
      <c r="CD322" s="225"/>
      <c r="CE322" s="225"/>
      <c r="CF322" s="225"/>
    </row>
    <row r="323" spans="1:84" ht="12" customHeight="1" x14ac:dyDescent="0.25">
      <c r="A323" s="225"/>
      <c r="B323" s="225"/>
      <c r="C323" s="225"/>
      <c r="D323" s="225"/>
      <c r="E323" s="226"/>
      <c r="F323" s="226"/>
      <c r="G323" s="228"/>
      <c r="H323" s="227"/>
      <c r="I323" s="227"/>
      <c r="J323" s="228"/>
      <c r="K323" s="228"/>
      <c r="L323" s="229"/>
      <c r="M323" s="225"/>
      <c r="N323" s="225"/>
      <c r="O323" s="225"/>
      <c r="P323" s="225"/>
      <c r="Q323" s="225"/>
      <c r="R323" s="225"/>
      <c r="S323" s="225"/>
      <c r="T323" s="225"/>
      <c r="U323" s="225"/>
      <c r="V323" s="225"/>
      <c r="W323" s="225"/>
      <c r="X323" s="225"/>
      <c r="Y323" s="225"/>
      <c r="Z323" s="225"/>
      <c r="AA323" s="225"/>
      <c r="AB323" s="225"/>
      <c r="AC323" s="225"/>
      <c r="AD323" s="225"/>
      <c r="AE323" s="225"/>
      <c r="AF323" s="225"/>
      <c r="AG323" s="225"/>
      <c r="AH323" s="225"/>
      <c r="AI323" s="225"/>
      <c r="AJ323" s="225"/>
      <c r="AK323" s="225"/>
      <c r="AL323" s="225"/>
      <c r="AM323" s="225"/>
      <c r="AN323" s="225"/>
      <c r="AO323" s="225"/>
      <c r="AP323" s="225"/>
      <c r="AQ323" s="225"/>
      <c r="AR323" s="225"/>
      <c r="AS323" s="225"/>
      <c r="AT323" s="225"/>
      <c r="AU323" s="225"/>
      <c r="AV323" s="225"/>
      <c r="AW323" s="225"/>
      <c r="AX323" s="225"/>
      <c r="AY323" s="225"/>
      <c r="AZ323" s="225"/>
      <c r="BA323" s="225"/>
      <c r="BB323" s="225"/>
      <c r="BC323" s="225"/>
      <c r="BD323" s="225"/>
      <c r="BE323" s="225"/>
      <c r="BF323" s="225"/>
      <c r="BG323" s="225"/>
      <c r="BH323" s="225"/>
      <c r="BI323" s="225"/>
      <c r="BJ323" s="225"/>
      <c r="BK323" s="225"/>
      <c r="BL323" s="225"/>
      <c r="BM323" s="225"/>
      <c r="BN323" s="225"/>
      <c r="BO323" s="225"/>
      <c r="BP323" s="225"/>
      <c r="BQ323" s="225"/>
      <c r="BR323" s="225"/>
      <c r="BS323" s="225"/>
      <c r="BT323" s="225"/>
      <c r="BU323" s="225"/>
      <c r="BV323" s="225"/>
      <c r="BW323" s="225"/>
      <c r="BX323" s="225"/>
      <c r="BY323" s="225"/>
      <c r="BZ323" s="225"/>
      <c r="CA323" s="225"/>
      <c r="CB323" s="225"/>
      <c r="CC323" s="225"/>
      <c r="CD323" s="225"/>
      <c r="CE323" s="225"/>
      <c r="CF323" s="225"/>
    </row>
    <row r="324" spans="1:84" ht="12" customHeight="1" x14ac:dyDescent="0.25">
      <c r="A324" s="225"/>
      <c r="B324" s="225"/>
      <c r="C324" s="225"/>
      <c r="D324" s="225"/>
      <c r="E324" s="226"/>
      <c r="F324" s="226"/>
      <c r="G324" s="228"/>
      <c r="H324" s="227"/>
      <c r="I324" s="227"/>
      <c r="J324" s="228"/>
      <c r="K324" s="228"/>
      <c r="L324" s="229"/>
      <c r="M324" s="225"/>
      <c r="N324" s="225"/>
      <c r="O324" s="225"/>
      <c r="P324" s="225"/>
      <c r="Q324" s="225"/>
      <c r="R324" s="225"/>
      <c r="S324" s="225"/>
      <c r="T324" s="225"/>
      <c r="U324" s="225"/>
      <c r="V324" s="225"/>
      <c r="W324" s="225"/>
      <c r="X324" s="225"/>
      <c r="Y324" s="225"/>
      <c r="Z324" s="225"/>
      <c r="AA324" s="225"/>
      <c r="AB324" s="225"/>
      <c r="AC324" s="225"/>
      <c r="AD324" s="225"/>
      <c r="AE324" s="225"/>
      <c r="AF324" s="225"/>
      <c r="AG324" s="225"/>
      <c r="AH324" s="225"/>
      <c r="AI324" s="225"/>
      <c r="AJ324" s="225"/>
      <c r="AK324" s="225"/>
      <c r="AL324" s="225"/>
      <c r="AM324" s="225"/>
      <c r="AN324" s="225"/>
      <c r="AO324" s="225"/>
      <c r="AP324" s="225"/>
      <c r="AQ324" s="225"/>
      <c r="AR324" s="225"/>
      <c r="AS324" s="225"/>
      <c r="AT324" s="225"/>
      <c r="AU324" s="225"/>
      <c r="AV324" s="225"/>
      <c r="AW324" s="225"/>
      <c r="AX324" s="225"/>
      <c r="AY324" s="225"/>
      <c r="AZ324" s="225"/>
      <c r="BA324" s="225"/>
      <c r="BB324" s="225"/>
      <c r="BC324" s="225"/>
      <c r="BD324" s="225"/>
      <c r="BE324" s="225"/>
      <c r="BF324" s="225"/>
      <c r="BG324" s="225"/>
      <c r="BH324" s="225"/>
      <c r="BI324" s="225"/>
      <c r="BJ324" s="225"/>
      <c r="BK324" s="225"/>
      <c r="BL324" s="225"/>
      <c r="BM324" s="225"/>
      <c r="BN324" s="225"/>
      <c r="BO324" s="225"/>
      <c r="BP324" s="225"/>
      <c r="BQ324" s="225"/>
      <c r="BR324" s="225"/>
      <c r="BS324" s="225"/>
      <c r="BT324" s="225"/>
      <c r="BU324" s="225"/>
      <c r="BV324" s="225"/>
      <c r="BW324" s="225"/>
      <c r="BX324" s="225"/>
      <c r="BY324" s="225"/>
      <c r="BZ324" s="225"/>
      <c r="CA324" s="225"/>
      <c r="CB324" s="225"/>
      <c r="CC324" s="225"/>
      <c r="CD324" s="225"/>
      <c r="CE324" s="225"/>
      <c r="CF324" s="225"/>
    </row>
    <row r="325" spans="1:84" ht="12" customHeight="1" x14ac:dyDescent="0.25">
      <c r="A325" s="225"/>
      <c r="B325" s="225"/>
      <c r="C325" s="225"/>
      <c r="D325" s="225"/>
      <c r="E325" s="226"/>
      <c r="F325" s="226"/>
      <c r="G325" s="228"/>
      <c r="H325" s="227"/>
      <c r="I325" s="227"/>
      <c r="J325" s="228"/>
      <c r="K325" s="228"/>
      <c r="L325" s="229"/>
      <c r="M325" s="225"/>
      <c r="N325" s="225"/>
      <c r="O325" s="225"/>
      <c r="P325" s="225"/>
      <c r="Q325" s="225"/>
      <c r="R325" s="225"/>
      <c r="S325" s="225"/>
      <c r="T325" s="225"/>
      <c r="U325" s="225"/>
      <c r="V325" s="225"/>
      <c r="W325" s="225"/>
      <c r="X325" s="225"/>
      <c r="Y325" s="225"/>
      <c r="Z325" s="225"/>
      <c r="AA325" s="225"/>
      <c r="AB325" s="225"/>
      <c r="AC325" s="225"/>
      <c r="AD325" s="225"/>
      <c r="AE325" s="225"/>
      <c r="AF325" s="225"/>
      <c r="AG325" s="225"/>
      <c r="AH325" s="225"/>
      <c r="AI325" s="225"/>
      <c r="AJ325" s="225"/>
      <c r="AK325" s="225"/>
      <c r="AL325" s="225"/>
      <c r="AM325" s="225"/>
      <c r="AN325" s="225"/>
      <c r="AO325" s="225"/>
      <c r="AP325" s="225"/>
      <c r="AQ325" s="225"/>
      <c r="AR325" s="225"/>
      <c r="AS325" s="225"/>
      <c r="AT325" s="225"/>
      <c r="AU325" s="225"/>
      <c r="AV325" s="225"/>
      <c r="AW325" s="225"/>
      <c r="AX325" s="225"/>
      <c r="AY325" s="225"/>
      <c r="AZ325" s="225"/>
      <c r="BA325" s="225"/>
      <c r="BB325" s="225"/>
      <c r="BC325" s="225"/>
      <c r="BD325" s="225"/>
      <c r="BE325" s="225"/>
      <c r="BF325" s="225"/>
      <c r="BG325" s="225"/>
      <c r="BH325" s="225"/>
      <c r="BI325" s="225"/>
      <c r="BJ325" s="225"/>
      <c r="BK325" s="225"/>
      <c r="BL325" s="225"/>
      <c r="BM325" s="225"/>
      <c r="BN325" s="225"/>
      <c r="BO325" s="225"/>
      <c r="BP325" s="225"/>
      <c r="BQ325" s="225"/>
      <c r="BR325" s="225"/>
      <c r="BS325" s="225"/>
      <c r="BT325" s="225"/>
      <c r="BU325" s="225"/>
      <c r="BV325" s="225"/>
      <c r="BW325" s="225"/>
      <c r="BX325" s="225"/>
      <c r="BY325" s="225"/>
      <c r="BZ325" s="225"/>
      <c r="CA325" s="225"/>
      <c r="CB325" s="225"/>
      <c r="CC325" s="225"/>
      <c r="CD325" s="225"/>
      <c r="CE325" s="225"/>
      <c r="CF325" s="225"/>
    </row>
    <row r="326" spans="1:84" ht="12" customHeight="1" x14ac:dyDescent="0.25">
      <c r="A326" s="225"/>
      <c r="B326" s="225"/>
      <c r="C326" s="225"/>
      <c r="D326" s="225"/>
      <c r="E326" s="226"/>
      <c r="F326" s="226"/>
      <c r="G326" s="228"/>
      <c r="H326" s="227"/>
      <c r="I326" s="227"/>
      <c r="J326" s="228"/>
      <c r="K326" s="228"/>
      <c r="L326" s="229"/>
      <c r="M326" s="225"/>
      <c r="N326" s="225"/>
      <c r="O326" s="225"/>
      <c r="P326" s="225"/>
      <c r="Q326" s="225"/>
      <c r="R326" s="225"/>
      <c r="S326" s="225"/>
      <c r="T326" s="225"/>
      <c r="U326" s="225"/>
      <c r="V326" s="225"/>
      <c r="W326" s="225"/>
      <c r="X326" s="225"/>
      <c r="Y326" s="225"/>
      <c r="Z326" s="225"/>
      <c r="AA326" s="225"/>
      <c r="AB326" s="225"/>
      <c r="AC326" s="225"/>
      <c r="AD326" s="225"/>
      <c r="AE326" s="225"/>
      <c r="AF326" s="225"/>
      <c r="AG326" s="225"/>
      <c r="AH326" s="225"/>
      <c r="AI326" s="225"/>
      <c r="AJ326" s="225"/>
      <c r="AK326" s="225"/>
      <c r="AL326" s="225"/>
      <c r="AM326" s="225"/>
      <c r="AN326" s="225"/>
      <c r="AO326" s="225"/>
      <c r="AP326" s="225"/>
      <c r="AQ326" s="225"/>
      <c r="AR326" s="225"/>
      <c r="AS326" s="225"/>
      <c r="AT326" s="225"/>
      <c r="AU326" s="225"/>
      <c r="AV326" s="225"/>
      <c r="AW326" s="225"/>
      <c r="AX326" s="225"/>
      <c r="AY326" s="225"/>
      <c r="AZ326" s="225"/>
      <c r="BA326" s="225"/>
      <c r="BB326" s="225"/>
      <c r="BC326" s="225"/>
      <c r="BD326" s="225"/>
      <c r="BE326" s="225"/>
      <c r="BF326" s="225"/>
      <c r="BG326" s="225"/>
      <c r="BH326" s="225"/>
      <c r="BI326" s="225"/>
      <c r="BJ326" s="225"/>
      <c r="BK326" s="225"/>
      <c r="BL326" s="225"/>
      <c r="BM326" s="225"/>
      <c r="BN326" s="225"/>
      <c r="BO326" s="225"/>
      <c r="BP326" s="225"/>
      <c r="BQ326" s="225"/>
      <c r="BR326" s="225"/>
      <c r="BS326" s="225"/>
      <c r="BT326" s="225"/>
      <c r="BU326" s="225"/>
      <c r="BV326" s="225"/>
      <c r="BW326" s="225"/>
      <c r="BX326" s="225"/>
      <c r="BY326" s="225"/>
      <c r="BZ326" s="225"/>
      <c r="CA326" s="225"/>
      <c r="CB326" s="225"/>
      <c r="CC326" s="225"/>
      <c r="CD326" s="225"/>
      <c r="CE326" s="225"/>
      <c r="CF326" s="225"/>
    </row>
    <row r="327" spans="1:84" ht="12" customHeight="1" x14ac:dyDescent="0.25">
      <c r="A327" s="225"/>
      <c r="B327" s="225"/>
      <c r="C327" s="225"/>
      <c r="D327" s="225"/>
      <c r="E327" s="226"/>
      <c r="F327" s="226"/>
      <c r="G327" s="228"/>
      <c r="H327" s="227"/>
      <c r="I327" s="227"/>
      <c r="J327" s="228"/>
      <c r="K327" s="228"/>
      <c r="L327" s="229"/>
      <c r="M327" s="225"/>
      <c r="N327" s="225"/>
      <c r="O327" s="225"/>
      <c r="P327" s="225"/>
      <c r="Q327" s="225"/>
      <c r="R327" s="225"/>
      <c r="S327" s="225"/>
      <c r="T327" s="225"/>
      <c r="U327" s="225"/>
      <c r="V327" s="225"/>
      <c r="W327" s="225"/>
      <c r="X327" s="225"/>
      <c r="Y327" s="225"/>
      <c r="Z327" s="225"/>
      <c r="AA327" s="225"/>
      <c r="AB327" s="225"/>
      <c r="AC327" s="225"/>
      <c r="AD327" s="225"/>
      <c r="AE327" s="225"/>
      <c r="AF327" s="225"/>
      <c r="AG327" s="225"/>
      <c r="AH327" s="225"/>
      <c r="AI327" s="225"/>
      <c r="AJ327" s="225"/>
      <c r="AK327" s="225"/>
      <c r="AL327" s="225"/>
      <c r="AM327" s="225"/>
      <c r="AN327" s="225"/>
      <c r="AO327" s="225"/>
      <c r="AP327" s="225"/>
      <c r="AQ327" s="225"/>
      <c r="AR327" s="225"/>
      <c r="AS327" s="225"/>
      <c r="AT327" s="225"/>
      <c r="AU327" s="225"/>
      <c r="AV327" s="225"/>
      <c r="AW327" s="225"/>
      <c r="AX327" s="225"/>
      <c r="AY327" s="225"/>
      <c r="AZ327" s="225"/>
      <c r="BA327" s="225"/>
      <c r="BB327" s="225"/>
      <c r="BC327" s="225"/>
      <c r="BD327" s="225"/>
      <c r="BE327" s="225"/>
      <c r="BF327" s="225"/>
      <c r="BG327" s="225"/>
      <c r="BH327" s="225"/>
      <c r="BI327" s="225"/>
      <c r="BJ327" s="225"/>
      <c r="BK327" s="225"/>
      <c r="BL327" s="225"/>
      <c r="BM327" s="225"/>
      <c r="BN327" s="225"/>
      <c r="BO327" s="225"/>
      <c r="BP327" s="225"/>
      <c r="BQ327" s="225"/>
      <c r="BR327" s="225"/>
      <c r="BS327" s="225"/>
      <c r="BT327" s="225"/>
      <c r="BU327" s="225"/>
      <c r="BV327" s="225"/>
      <c r="BW327" s="225"/>
      <c r="BX327" s="225"/>
      <c r="BY327" s="225"/>
      <c r="BZ327" s="225"/>
      <c r="CA327" s="225"/>
      <c r="CB327" s="225"/>
      <c r="CC327" s="225"/>
      <c r="CD327" s="225"/>
      <c r="CE327" s="225"/>
      <c r="CF327" s="225"/>
    </row>
    <row r="328" spans="1:84" ht="12" customHeight="1" x14ac:dyDescent="0.25">
      <c r="A328" s="225"/>
      <c r="B328" s="225"/>
      <c r="C328" s="225"/>
      <c r="D328" s="225"/>
      <c r="E328" s="226"/>
      <c r="F328" s="226"/>
      <c r="G328" s="228"/>
      <c r="H328" s="227"/>
      <c r="I328" s="227"/>
      <c r="J328" s="228"/>
      <c r="K328" s="228"/>
      <c r="L328" s="229"/>
      <c r="M328" s="225"/>
      <c r="N328" s="225"/>
      <c r="O328" s="225"/>
      <c r="P328" s="225"/>
      <c r="Q328" s="225"/>
      <c r="R328" s="225"/>
      <c r="S328" s="225"/>
      <c r="T328" s="225"/>
      <c r="U328" s="225"/>
      <c r="V328" s="225"/>
      <c r="W328" s="225"/>
      <c r="X328" s="225"/>
      <c r="Y328" s="225"/>
      <c r="Z328" s="225"/>
      <c r="AA328" s="225"/>
      <c r="AB328" s="225"/>
      <c r="AC328" s="225"/>
      <c r="AD328" s="225"/>
      <c r="AE328" s="225"/>
      <c r="AF328" s="225"/>
      <c r="AG328" s="225"/>
      <c r="AH328" s="225"/>
      <c r="AI328" s="225"/>
      <c r="AJ328" s="225"/>
      <c r="AK328" s="225"/>
      <c r="AL328" s="225"/>
      <c r="AM328" s="225"/>
      <c r="AN328" s="225"/>
      <c r="AO328" s="225"/>
      <c r="AP328" s="225"/>
      <c r="AQ328" s="225"/>
      <c r="AR328" s="225"/>
      <c r="AS328" s="225"/>
      <c r="AT328" s="225"/>
      <c r="AU328" s="225"/>
      <c r="AV328" s="225"/>
      <c r="AW328" s="225"/>
      <c r="AX328" s="225"/>
      <c r="AY328" s="225"/>
      <c r="AZ328" s="225"/>
      <c r="BA328" s="225"/>
      <c r="BB328" s="225"/>
      <c r="BC328" s="225"/>
      <c r="BD328" s="225"/>
      <c r="BE328" s="225"/>
      <c r="BF328" s="225"/>
      <c r="BG328" s="225"/>
      <c r="BH328" s="225"/>
      <c r="BI328" s="225"/>
      <c r="BJ328" s="225"/>
      <c r="BK328" s="225"/>
      <c r="BL328" s="225"/>
      <c r="BM328" s="225"/>
      <c r="BN328" s="225"/>
      <c r="BO328" s="225"/>
      <c r="BP328" s="225"/>
      <c r="BQ328" s="225"/>
      <c r="BR328" s="225"/>
      <c r="BS328" s="225"/>
      <c r="BT328" s="225"/>
      <c r="BU328" s="225"/>
      <c r="BV328" s="225"/>
      <c r="BW328" s="225"/>
      <c r="BX328" s="225"/>
      <c r="BY328" s="225"/>
      <c r="BZ328" s="225"/>
      <c r="CA328" s="225"/>
      <c r="CB328" s="225"/>
      <c r="CC328" s="225"/>
      <c r="CD328" s="225"/>
      <c r="CE328" s="225"/>
      <c r="CF328" s="225"/>
    </row>
    <row r="329" spans="1:84" ht="12" customHeight="1" x14ac:dyDescent="0.25">
      <c r="A329" s="225"/>
      <c r="B329" s="225"/>
      <c r="C329" s="225"/>
      <c r="D329" s="225"/>
      <c r="E329" s="226"/>
      <c r="F329" s="226"/>
      <c r="G329" s="228"/>
      <c r="H329" s="227"/>
      <c r="I329" s="227"/>
      <c r="J329" s="228"/>
      <c r="K329" s="228"/>
      <c r="L329" s="229"/>
      <c r="M329" s="225"/>
      <c r="N329" s="225"/>
      <c r="O329" s="225"/>
      <c r="P329" s="225"/>
      <c r="Q329" s="225"/>
      <c r="R329" s="225"/>
      <c r="S329" s="225"/>
      <c r="T329" s="225"/>
      <c r="U329" s="225"/>
      <c r="V329" s="225"/>
      <c r="W329" s="225"/>
      <c r="X329" s="225"/>
      <c r="Y329" s="225"/>
      <c r="Z329" s="225"/>
      <c r="AA329" s="225"/>
      <c r="AB329" s="225"/>
      <c r="AC329" s="225"/>
      <c r="AD329" s="225"/>
      <c r="AE329" s="225"/>
      <c r="AF329" s="225"/>
      <c r="AG329" s="225"/>
      <c r="AH329" s="225"/>
      <c r="AI329" s="225"/>
      <c r="AJ329" s="225"/>
      <c r="AK329" s="225"/>
      <c r="AL329" s="225"/>
      <c r="AM329" s="225"/>
      <c r="AN329" s="225"/>
      <c r="AO329" s="225"/>
      <c r="AP329" s="225"/>
      <c r="AQ329" s="225"/>
      <c r="AR329" s="225"/>
      <c r="AS329" s="225"/>
      <c r="AT329" s="225"/>
      <c r="AU329" s="225"/>
      <c r="AV329" s="225"/>
      <c r="AW329" s="225"/>
      <c r="AX329" s="225"/>
      <c r="AY329" s="225"/>
      <c r="AZ329" s="225"/>
      <c r="BA329" s="225"/>
      <c r="BB329" s="225"/>
      <c r="BC329" s="225"/>
      <c r="BD329" s="225"/>
      <c r="BE329" s="225"/>
      <c r="BF329" s="225"/>
      <c r="BG329" s="225"/>
      <c r="BH329" s="225"/>
      <c r="BI329" s="225"/>
      <c r="BJ329" s="225"/>
      <c r="BK329" s="225"/>
      <c r="BL329" s="225"/>
      <c r="BM329" s="225"/>
      <c r="BN329" s="225"/>
      <c r="BO329" s="225"/>
      <c r="BP329" s="225"/>
      <c r="BQ329" s="225"/>
      <c r="BR329" s="225"/>
      <c r="BS329" s="225"/>
      <c r="BT329" s="225"/>
      <c r="BU329" s="225"/>
      <c r="BV329" s="225"/>
      <c r="BW329" s="225"/>
      <c r="BX329" s="225"/>
      <c r="BY329" s="225"/>
      <c r="BZ329" s="225"/>
      <c r="CA329" s="225"/>
      <c r="CB329" s="225"/>
      <c r="CC329" s="225"/>
      <c r="CD329" s="225"/>
      <c r="CE329" s="225"/>
      <c r="CF329" s="225"/>
    </row>
    <row r="330" spans="1:84" ht="12" customHeight="1" x14ac:dyDescent="0.25">
      <c r="A330" s="225"/>
      <c r="B330" s="225"/>
      <c r="C330" s="225"/>
      <c r="D330" s="225"/>
      <c r="E330" s="226"/>
      <c r="F330" s="226"/>
      <c r="G330" s="228"/>
      <c r="H330" s="227"/>
      <c r="I330" s="227"/>
      <c r="J330" s="228"/>
      <c r="K330" s="228"/>
      <c r="L330" s="229"/>
      <c r="M330" s="225"/>
      <c r="N330" s="225"/>
      <c r="O330" s="225"/>
      <c r="P330" s="225"/>
      <c r="Q330" s="225"/>
      <c r="R330" s="225"/>
      <c r="S330" s="225"/>
      <c r="T330" s="225"/>
      <c r="U330" s="225"/>
      <c r="V330" s="225"/>
      <c r="W330" s="225"/>
      <c r="X330" s="225"/>
      <c r="Y330" s="225"/>
      <c r="Z330" s="225"/>
      <c r="AA330" s="225"/>
      <c r="AB330" s="225"/>
      <c r="AC330" s="225"/>
      <c r="AD330" s="225"/>
      <c r="AE330" s="225"/>
      <c r="AF330" s="225"/>
      <c r="AG330" s="225"/>
      <c r="AH330" s="225"/>
      <c r="AI330" s="225"/>
      <c r="AJ330" s="225"/>
      <c r="AK330" s="225"/>
      <c r="AL330" s="225"/>
      <c r="AM330" s="225"/>
      <c r="AN330" s="225"/>
      <c r="AO330" s="225"/>
      <c r="AP330" s="225"/>
      <c r="AQ330" s="225"/>
      <c r="AR330" s="225"/>
      <c r="AS330" s="225"/>
      <c r="AT330" s="225"/>
      <c r="AU330" s="225"/>
      <c r="AV330" s="225"/>
      <c r="AW330" s="225"/>
      <c r="AX330" s="225"/>
      <c r="AY330" s="225"/>
      <c r="AZ330" s="225"/>
      <c r="BA330" s="225"/>
      <c r="BB330" s="225"/>
      <c r="BC330" s="225"/>
      <c r="BD330" s="225"/>
      <c r="BE330" s="225"/>
      <c r="BF330" s="225"/>
      <c r="BG330" s="225"/>
      <c r="BH330" s="225"/>
      <c r="BI330" s="225"/>
      <c r="BJ330" s="225"/>
      <c r="BK330" s="225"/>
      <c r="BL330" s="225"/>
      <c r="BM330" s="225"/>
      <c r="BN330" s="225"/>
      <c r="BO330" s="225"/>
      <c r="BP330" s="225"/>
      <c r="BQ330" s="225"/>
      <c r="BR330" s="225"/>
      <c r="BS330" s="225"/>
      <c r="BT330" s="225"/>
      <c r="BU330" s="225"/>
      <c r="BV330" s="225"/>
      <c r="BW330" s="225"/>
      <c r="BX330" s="225"/>
      <c r="BY330" s="225"/>
      <c r="BZ330" s="225"/>
      <c r="CA330" s="225"/>
      <c r="CB330" s="225"/>
      <c r="CC330" s="225"/>
      <c r="CD330" s="225"/>
      <c r="CE330" s="225"/>
      <c r="CF330" s="225"/>
    </row>
    <row r="331" spans="1:84" ht="12" customHeight="1" x14ac:dyDescent="0.25">
      <c r="A331" s="225"/>
      <c r="B331" s="225"/>
      <c r="C331" s="225"/>
      <c r="D331" s="225"/>
      <c r="E331" s="226"/>
      <c r="F331" s="226"/>
      <c r="G331" s="228"/>
      <c r="H331" s="227"/>
      <c r="I331" s="227"/>
      <c r="J331" s="228"/>
      <c r="K331" s="228"/>
      <c r="L331" s="229"/>
      <c r="M331" s="225"/>
      <c r="N331" s="225"/>
      <c r="O331" s="225"/>
      <c r="P331" s="225"/>
      <c r="Q331" s="225"/>
      <c r="R331" s="225"/>
      <c r="S331" s="225"/>
      <c r="T331" s="225"/>
      <c r="U331" s="225"/>
      <c r="V331" s="225"/>
      <c r="W331" s="225"/>
      <c r="X331" s="225"/>
      <c r="Y331" s="225"/>
      <c r="Z331" s="225"/>
      <c r="AA331" s="225"/>
      <c r="AB331" s="225"/>
      <c r="AC331" s="225"/>
      <c r="AD331" s="225"/>
      <c r="AE331" s="225"/>
      <c r="AF331" s="225"/>
      <c r="AG331" s="225"/>
      <c r="AH331" s="225"/>
      <c r="AI331" s="225"/>
      <c r="AJ331" s="225"/>
      <c r="AK331" s="225"/>
      <c r="AL331" s="225"/>
      <c r="AM331" s="225"/>
      <c r="AN331" s="225"/>
      <c r="AO331" s="225"/>
      <c r="AP331" s="225"/>
      <c r="AQ331" s="225"/>
      <c r="AR331" s="225"/>
      <c r="AS331" s="225"/>
      <c r="AT331" s="225"/>
      <c r="AU331" s="225"/>
      <c r="AV331" s="225"/>
      <c r="AW331" s="225"/>
      <c r="AX331" s="225"/>
      <c r="AY331" s="225"/>
      <c r="AZ331" s="225"/>
      <c r="BA331" s="225"/>
      <c r="BB331" s="225"/>
      <c r="BC331" s="225"/>
      <c r="BD331" s="225"/>
      <c r="BE331" s="225"/>
      <c r="BF331" s="225"/>
      <c r="BG331" s="225"/>
      <c r="BH331" s="225"/>
      <c r="BI331" s="225"/>
      <c r="BJ331" s="225"/>
      <c r="BK331" s="225"/>
      <c r="BL331" s="225"/>
      <c r="BM331" s="225"/>
      <c r="BN331" s="225"/>
      <c r="BO331" s="225"/>
      <c r="BP331" s="225"/>
      <c r="BQ331" s="225"/>
      <c r="BR331" s="225"/>
      <c r="BS331" s="225"/>
      <c r="BT331" s="225"/>
      <c r="BU331" s="225"/>
      <c r="BV331" s="225"/>
      <c r="BW331" s="225"/>
      <c r="BX331" s="225"/>
      <c r="BY331" s="225"/>
      <c r="BZ331" s="225"/>
      <c r="CA331" s="225"/>
      <c r="CB331" s="225"/>
      <c r="CC331" s="225"/>
      <c r="CD331" s="225"/>
      <c r="CE331" s="225"/>
      <c r="CF331" s="225"/>
    </row>
    <row r="332" spans="1:84" ht="12" customHeight="1" x14ac:dyDescent="0.25">
      <c r="A332" s="225"/>
      <c r="B332" s="225"/>
      <c r="C332" s="225"/>
      <c r="D332" s="225"/>
      <c r="E332" s="226"/>
      <c r="F332" s="226"/>
      <c r="G332" s="228"/>
      <c r="H332" s="227"/>
      <c r="I332" s="227"/>
      <c r="J332" s="228"/>
      <c r="K332" s="228"/>
      <c r="L332" s="229"/>
      <c r="M332" s="225"/>
      <c r="N332" s="225"/>
      <c r="O332" s="225"/>
      <c r="P332" s="225"/>
      <c r="Q332" s="225"/>
      <c r="R332" s="225"/>
      <c r="S332" s="225"/>
      <c r="T332" s="225"/>
      <c r="U332" s="225"/>
      <c r="V332" s="225"/>
      <c r="W332" s="225"/>
      <c r="X332" s="225"/>
      <c r="Y332" s="225"/>
      <c r="Z332" s="225"/>
      <c r="AA332" s="225"/>
      <c r="AB332" s="225"/>
      <c r="AC332" s="225"/>
      <c r="AD332" s="225"/>
      <c r="AE332" s="225"/>
      <c r="AF332" s="225"/>
      <c r="AG332" s="225"/>
      <c r="AH332" s="225"/>
      <c r="AI332" s="225"/>
      <c r="AJ332" s="225"/>
      <c r="AK332" s="225"/>
      <c r="AL332" s="225"/>
      <c r="AM332" s="225"/>
      <c r="AN332" s="225"/>
      <c r="AO332" s="225"/>
      <c r="AP332" s="225"/>
      <c r="AQ332" s="225"/>
      <c r="AR332" s="225"/>
      <c r="AS332" s="225"/>
      <c r="AT332" s="225"/>
      <c r="AU332" s="225"/>
      <c r="AV332" s="225"/>
      <c r="AW332" s="225"/>
      <c r="AX332" s="225"/>
      <c r="AY332" s="225"/>
      <c r="AZ332" s="225"/>
      <c r="BA332" s="225"/>
      <c r="BB332" s="225"/>
      <c r="BC332" s="225"/>
      <c r="BD332" s="225"/>
      <c r="BE332" s="225"/>
      <c r="BF332" s="225"/>
      <c r="BG332" s="225"/>
      <c r="BH332" s="225"/>
      <c r="BI332" s="225"/>
      <c r="BJ332" s="225"/>
      <c r="BK332" s="225"/>
      <c r="BL332" s="225"/>
      <c r="BM332" s="225"/>
      <c r="BN332" s="225"/>
      <c r="BO332" s="225"/>
      <c r="BP332" s="225"/>
      <c r="BQ332" s="225"/>
      <c r="BR332" s="225"/>
      <c r="BS332" s="225"/>
      <c r="BT332" s="225"/>
      <c r="BU332" s="225"/>
      <c r="BV332" s="225"/>
      <c r="BW332" s="225"/>
      <c r="BX332" s="225"/>
      <c r="BY332" s="225"/>
      <c r="BZ332" s="225"/>
      <c r="CA332" s="225"/>
      <c r="CB332" s="225"/>
      <c r="CC332" s="225"/>
      <c r="CD332" s="225"/>
      <c r="CE332" s="225"/>
      <c r="CF332" s="225"/>
    </row>
    <row r="333" spans="1:84" ht="12" customHeight="1" x14ac:dyDescent="0.25">
      <c r="A333" s="225"/>
      <c r="B333" s="225"/>
      <c r="C333" s="225"/>
      <c r="D333" s="225"/>
      <c r="E333" s="226"/>
      <c r="F333" s="226"/>
      <c r="G333" s="228"/>
      <c r="H333" s="227"/>
      <c r="I333" s="227"/>
      <c r="J333" s="228"/>
      <c r="K333" s="228"/>
      <c r="L333" s="229"/>
      <c r="M333" s="225"/>
      <c r="N333" s="225"/>
      <c r="O333" s="225"/>
      <c r="P333" s="225"/>
      <c r="Q333" s="225"/>
      <c r="R333" s="225"/>
      <c r="S333" s="225"/>
      <c r="T333" s="225"/>
      <c r="U333" s="225"/>
      <c r="V333" s="225"/>
      <c r="W333" s="225"/>
      <c r="X333" s="225"/>
      <c r="Y333" s="225"/>
      <c r="Z333" s="225"/>
      <c r="AA333" s="225"/>
      <c r="AB333" s="225"/>
      <c r="AC333" s="225"/>
      <c r="AD333" s="225"/>
      <c r="AE333" s="225"/>
      <c r="AF333" s="225"/>
      <c r="AG333" s="225"/>
      <c r="AH333" s="225"/>
      <c r="AI333" s="225"/>
      <c r="AJ333" s="225"/>
      <c r="AK333" s="225"/>
      <c r="AL333" s="225"/>
      <c r="AM333" s="225"/>
      <c r="AN333" s="225"/>
      <c r="AO333" s="225"/>
      <c r="AP333" s="225"/>
      <c r="AQ333" s="225"/>
      <c r="AR333" s="225"/>
      <c r="AS333" s="225"/>
      <c r="AT333" s="225"/>
      <c r="AU333" s="225"/>
      <c r="AV333" s="225"/>
      <c r="AW333" s="225"/>
      <c r="AX333" s="225"/>
      <c r="AY333" s="225"/>
      <c r="AZ333" s="225"/>
      <c r="BA333" s="225"/>
      <c r="BB333" s="225"/>
      <c r="BC333" s="225"/>
      <c r="BD333" s="225"/>
      <c r="BE333" s="225"/>
      <c r="BF333" s="225"/>
      <c r="BG333" s="225"/>
      <c r="BH333" s="225"/>
      <c r="BI333" s="225"/>
      <c r="BJ333" s="225"/>
      <c r="BK333" s="225"/>
      <c r="BL333" s="225"/>
      <c r="BM333" s="225"/>
      <c r="BN333" s="225"/>
      <c r="BO333" s="225"/>
      <c r="BP333" s="225"/>
      <c r="BQ333" s="225"/>
      <c r="BR333" s="225"/>
      <c r="BS333" s="225"/>
      <c r="BT333" s="225"/>
      <c r="BU333" s="225"/>
      <c r="BV333" s="225"/>
      <c r="BW333" s="225"/>
      <c r="BX333" s="225"/>
      <c r="BY333" s="225"/>
      <c r="BZ333" s="225"/>
      <c r="CA333" s="225"/>
      <c r="CB333" s="225"/>
      <c r="CC333" s="225"/>
      <c r="CD333" s="225"/>
      <c r="CE333" s="225"/>
      <c r="CF333" s="225"/>
    </row>
    <row r="334" spans="1:84" ht="12" customHeight="1" x14ac:dyDescent="0.25">
      <c r="A334" s="225"/>
      <c r="B334" s="225"/>
      <c r="C334" s="225"/>
      <c r="D334" s="225"/>
      <c r="E334" s="226"/>
      <c r="F334" s="226"/>
      <c r="G334" s="228"/>
      <c r="H334" s="227"/>
      <c r="I334" s="227"/>
      <c r="J334" s="228"/>
      <c r="K334" s="228"/>
      <c r="L334" s="229"/>
      <c r="M334" s="225"/>
      <c r="N334" s="225"/>
      <c r="O334" s="225"/>
      <c r="P334" s="225"/>
      <c r="Q334" s="225"/>
      <c r="R334" s="225"/>
      <c r="S334" s="225"/>
      <c r="T334" s="225"/>
      <c r="U334" s="225"/>
      <c r="V334" s="225"/>
      <c r="W334" s="225"/>
      <c r="X334" s="225"/>
      <c r="Y334" s="225"/>
      <c r="Z334" s="225"/>
      <c r="AA334" s="225"/>
      <c r="AB334" s="225"/>
      <c r="AC334" s="225"/>
      <c r="AD334" s="225"/>
      <c r="AE334" s="225"/>
      <c r="AF334" s="225"/>
      <c r="AG334" s="225"/>
      <c r="AH334" s="225"/>
      <c r="AI334" s="225"/>
      <c r="AJ334" s="225"/>
      <c r="AK334" s="225"/>
      <c r="AL334" s="225"/>
      <c r="AM334" s="225"/>
      <c r="AN334" s="225"/>
      <c r="AO334" s="225"/>
      <c r="AP334" s="225"/>
      <c r="AQ334" s="225"/>
      <c r="AR334" s="225"/>
      <c r="AS334" s="225"/>
      <c r="AT334" s="225"/>
      <c r="AU334" s="225"/>
      <c r="AV334" s="225"/>
      <c r="AW334" s="225"/>
      <c r="AX334" s="225"/>
      <c r="AY334" s="225"/>
      <c r="AZ334" s="225"/>
      <c r="BA334" s="225"/>
      <c r="BB334" s="225"/>
      <c r="BC334" s="225"/>
      <c r="BD334" s="225"/>
      <c r="BE334" s="225"/>
      <c r="BF334" s="225"/>
      <c r="BG334" s="225"/>
      <c r="BH334" s="225"/>
      <c r="BI334" s="225"/>
      <c r="BJ334" s="225"/>
      <c r="BK334" s="225"/>
      <c r="BL334" s="225"/>
      <c r="BM334" s="225"/>
      <c r="BN334" s="225"/>
      <c r="BO334" s="225"/>
      <c r="BP334" s="225"/>
      <c r="BQ334" s="225"/>
      <c r="BR334" s="225"/>
      <c r="BS334" s="225"/>
      <c r="BT334" s="225"/>
      <c r="BU334" s="225"/>
      <c r="BV334" s="225"/>
      <c r="BW334" s="225"/>
      <c r="BX334" s="225"/>
      <c r="BY334" s="225"/>
      <c r="BZ334" s="225"/>
      <c r="CA334" s="225"/>
      <c r="CB334" s="225"/>
      <c r="CC334" s="225"/>
      <c r="CD334" s="225"/>
      <c r="CE334" s="225"/>
      <c r="CF334" s="225"/>
    </row>
    <row r="335" spans="1:84" ht="12" customHeight="1" x14ac:dyDescent="0.25">
      <c r="A335" s="225"/>
      <c r="B335" s="225"/>
      <c r="C335" s="225"/>
      <c r="D335" s="225"/>
      <c r="E335" s="226"/>
      <c r="F335" s="226"/>
      <c r="G335" s="228"/>
      <c r="H335" s="227"/>
      <c r="I335" s="227"/>
      <c r="J335" s="228"/>
      <c r="K335" s="228"/>
      <c r="L335" s="229"/>
      <c r="M335" s="225"/>
      <c r="N335" s="225"/>
      <c r="O335" s="225"/>
      <c r="P335" s="225"/>
      <c r="Q335" s="225"/>
      <c r="R335" s="225"/>
      <c r="S335" s="225"/>
      <c r="T335" s="225"/>
      <c r="U335" s="225"/>
      <c r="V335" s="225"/>
      <c r="W335" s="225"/>
      <c r="X335" s="225"/>
      <c r="Y335" s="225"/>
      <c r="Z335" s="225"/>
      <c r="AA335" s="225"/>
      <c r="AB335" s="225"/>
      <c r="AC335" s="225"/>
      <c r="AD335" s="225"/>
      <c r="AE335" s="225"/>
      <c r="AF335" s="225"/>
      <c r="AG335" s="225"/>
      <c r="AH335" s="225"/>
      <c r="AI335" s="225"/>
      <c r="AJ335" s="225"/>
      <c r="AK335" s="225"/>
      <c r="AL335" s="225"/>
      <c r="AM335" s="225"/>
      <c r="AN335" s="225"/>
      <c r="AO335" s="225"/>
      <c r="AP335" s="225"/>
      <c r="AQ335" s="225"/>
      <c r="AR335" s="225"/>
      <c r="AS335" s="225"/>
      <c r="AT335" s="225"/>
      <c r="AU335" s="225"/>
      <c r="AV335" s="225"/>
      <c r="AW335" s="225"/>
      <c r="AX335" s="225"/>
      <c r="AY335" s="225"/>
      <c r="AZ335" s="225"/>
      <c r="BA335" s="225"/>
      <c r="BB335" s="225"/>
      <c r="BC335" s="225"/>
      <c r="BD335" s="225"/>
      <c r="BE335" s="225"/>
      <c r="BF335" s="225"/>
      <c r="BG335" s="225"/>
      <c r="BH335" s="225"/>
      <c r="BI335" s="225"/>
      <c r="BJ335" s="225"/>
      <c r="BK335" s="225"/>
      <c r="BL335" s="225"/>
      <c r="BM335" s="225"/>
      <c r="BN335" s="225"/>
      <c r="BO335" s="225"/>
      <c r="BP335" s="225"/>
      <c r="BQ335" s="225"/>
      <c r="BR335" s="225"/>
      <c r="BS335" s="225"/>
      <c r="BT335" s="225"/>
      <c r="BU335" s="225"/>
      <c r="BV335" s="225"/>
      <c r="BW335" s="225"/>
      <c r="BX335" s="225"/>
      <c r="BY335" s="225"/>
      <c r="BZ335" s="225"/>
      <c r="CA335" s="225"/>
      <c r="CB335" s="225"/>
      <c r="CC335" s="225"/>
      <c r="CD335" s="225"/>
      <c r="CE335" s="225"/>
      <c r="CF335" s="225"/>
    </row>
    <row r="336" spans="1:84" ht="12" customHeight="1" x14ac:dyDescent="0.25">
      <c r="A336" s="225"/>
      <c r="B336" s="225"/>
      <c r="C336" s="225"/>
      <c r="D336" s="225"/>
      <c r="E336" s="226"/>
      <c r="F336" s="226"/>
      <c r="G336" s="228"/>
      <c r="H336" s="227"/>
      <c r="I336" s="227"/>
      <c r="J336" s="228"/>
      <c r="K336" s="228"/>
      <c r="L336" s="229"/>
      <c r="M336" s="225"/>
      <c r="N336" s="225"/>
      <c r="O336" s="225"/>
      <c r="P336" s="225"/>
      <c r="Q336" s="225"/>
      <c r="R336" s="225"/>
      <c r="S336" s="225"/>
      <c r="T336" s="225"/>
      <c r="U336" s="225"/>
      <c r="V336" s="225"/>
      <c r="W336" s="225"/>
      <c r="X336" s="225"/>
      <c r="Y336" s="225"/>
      <c r="Z336" s="225"/>
      <c r="AA336" s="225"/>
      <c r="AB336" s="225"/>
      <c r="AC336" s="225"/>
      <c r="AD336" s="225"/>
      <c r="AE336" s="225"/>
      <c r="AF336" s="225"/>
      <c r="AG336" s="225"/>
      <c r="AH336" s="225"/>
      <c r="AI336" s="225"/>
      <c r="AJ336" s="225"/>
      <c r="AK336" s="225"/>
      <c r="AL336" s="225"/>
      <c r="AM336" s="225"/>
      <c r="AN336" s="225"/>
      <c r="AO336" s="225"/>
      <c r="AP336" s="225"/>
      <c r="AQ336" s="225"/>
      <c r="AR336" s="225"/>
      <c r="AS336" s="225"/>
      <c r="AT336" s="225"/>
      <c r="AU336" s="225"/>
      <c r="AV336" s="225"/>
      <c r="AW336" s="225"/>
      <c r="AX336" s="225"/>
      <c r="AY336" s="225"/>
      <c r="AZ336" s="225"/>
      <c r="BA336" s="225"/>
      <c r="BB336" s="225"/>
      <c r="BC336" s="225"/>
      <c r="BD336" s="225"/>
      <c r="BE336" s="225"/>
      <c r="BF336" s="225"/>
      <c r="BG336" s="225"/>
      <c r="BH336" s="225"/>
      <c r="BI336" s="225"/>
      <c r="BJ336" s="225"/>
      <c r="BK336" s="225"/>
      <c r="BL336" s="225"/>
      <c r="BM336" s="225"/>
      <c r="BN336" s="225"/>
      <c r="BO336" s="225"/>
      <c r="BP336" s="225"/>
      <c r="BQ336" s="225"/>
      <c r="BR336" s="225"/>
      <c r="BS336" s="225"/>
      <c r="BT336" s="225"/>
      <c r="BU336" s="225"/>
      <c r="BV336" s="225"/>
      <c r="BW336" s="225"/>
      <c r="BX336" s="225"/>
      <c r="BY336" s="225"/>
      <c r="BZ336" s="225"/>
      <c r="CA336" s="225"/>
      <c r="CB336" s="225"/>
      <c r="CC336" s="225"/>
      <c r="CD336" s="225"/>
      <c r="CE336" s="225"/>
      <c r="CF336" s="225"/>
    </row>
    <row r="337" spans="1:84" ht="12" customHeight="1" x14ac:dyDescent="0.25">
      <c r="A337" s="225"/>
      <c r="B337" s="225"/>
      <c r="C337" s="225"/>
      <c r="D337" s="225"/>
      <c r="E337" s="226"/>
      <c r="F337" s="226"/>
      <c r="G337" s="228"/>
      <c r="H337" s="227"/>
      <c r="I337" s="227"/>
      <c r="J337" s="228"/>
      <c r="K337" s="228"/>
      <c r="L337" s="229"/>
      <c r="M337" s="225"/>
      <c r="N337" s="225"/>
      <c r="O337" s="225"/>
      <c r="P337" s="225"/>
      <c r="Q337" s="225"/>
      <c r="R337" s="225"/>
      <c r="S337" s="225"/>
      <c r="T337" s="225"/>
      <c r="U337" s="225"/>
      <c r="V337" s="225"/>
      <c r="W337" s="225"/>
      <c r="X337" s="225"/>
      <c r="Y337" s="225"/>
      <c r="Z337" s="225"/>
      <c r="AA337" s="225"/>
      <c r="AB337" s="225"/>
      <c r="AC337" s="225"/>
      <c r="AD337" s="225"/>
      <c r="AE337" s="225"/>
      <c r="AF337" s="225"/>
      <c r="AG337" s="225"/>
      <c r="AH337" s="225"/>
      <c r="AI337" s="225"/>
      <c r="AJ337" s="225"/>
      <c r="AK337" s="225"/>
      <c r="AL337" s="225"/>
      <c r="AM337" s="225"/>
      <c r="AN337" s="225"/>
      <c r="AO337" s="225"/>
      <c r="AP337" s="225"/>
      <c r="AQ337" s="225"/>
      <c r="AR337" s="225"/>
      <c r="AS337" s="225"/>
      <c r="AT337" s="225"/>
      <c r="AU337" s="225"/>
      <c r="AV337" s="225"/>
      <c r="AW337" s="225"/>
      <c r="AX337" s="225"/>
      <c r="AY337" s="225"/>
      <c r="AZ337" s="225"/>
      <c r="BA337" s="225"/>
      <c r="BB337" s="225"/>
      <c r="BC337" s="225"/>
      <c r="BD337" s="225"/>
      <c r="BE337" s="225"/>
      <c r="BF337" s="225"/>
      <c r="BG337" s="225"/>
      <c r="BH337" s="225"/>
      <c r="BI337" s="225"/>
      <c r="BJ337" s="225"/>
      <c r="BK337" s="225"/>
      <c r="BL337" s="225"/>
      <c r="BM337" s="225"/>
      <c r="BN337" s="225"/>
      <c r="BO337" s="225"/>
      <c r="BP337" s="225"/>
      <c r="BQ337" s="225"/>
      <c r="BR337" s="225"/>
      <c r="BS337" s="225"/>
      <c r="BT337" s="225"/>
      <c r="BU337" s="225"/>
      <c r="BV337" s="225"/>
      <c r="BW337" s="225"/>
      <c r="BX337" s="225"/>
      <c r="BY337" s="225"/>
      <c r="BZ337" s="225"/>
      <c r="CA337" s="225"/>
      <c r="CB337" s="225"/>
      <c r="CC337" s="225"/>
      <c r="CD337" s="225"/>
      <c r="CE337" s="225"/>
      <c r="CF337" s="225"/>
    </row>
    <row r="338" spans="1:84" ht="12" customHeight="1" x14ac:dyDescent="0.25">
      <c r="A338" s="225"/>
      <c r="B338" s="225"/>
      <c r="C338" s="225"/>
      <c r="D338" s="225"/>
      <c r="E338" s="226"/>
      <c r="F338" s="226"/>
      <c r="G338" s="228"/>
      <c r="H338" s="227"/>
      <c r="I338" s="227"/>
      <c r="J338" s="228"/>
      <c r="K338" s="228"/>
      <c r="L338" s="229"/>
      <c r="M338" s="225"/>
      <c r="N338" s="225"/>
      <c r="O338" s="225"/>
      <c r="P338" s="225"/>
      <c r="Q338" s="225"/>
      <c r="R338" s="225"/>
      <c r="S338" s="225"/>
      <c r="T338" s="225"/>
      <c r="U338" s="225"/>
      <c r="V338" s="225"/>
      <c r="W338" s="225"/>
      <c r="X338" s="225"/>
      <c r="Y338" s="225"/>
      <c r="Z338" s="225"/>
      <c r="AA338" s="225"/>
      <c r="AB338" s="225"/>
      <c r="AC338" s="225"/>
      <c r="AD338" s="225"/>
      <c r="AE338" s="225"/>
      <c r="AF338" s="225"/>
      <c r="AG338" s="225"/>
      <c r="AH338" s="225"/>
      <c r="AI338" s="225"/>
      <c r="AJ338" s="225"/>
      <c r="AK338" s="225"/>
      <c r="AL338" s="225"/>
      <c r="AM338" s="225"/>
      <c r="AN338" s="225"/>
      <c r="AO338" s="225"/>
      <c r="AP338" s="225"/>
      <c r="AQ338" s="225"/>
      <c r="AR338" s="225"/>
      <c r="AS338" s="225"/>
      <c r="AT338" s="225"/>
      <c r="AU338" s="225"/>
      <c r="AV338" s="225"/>
      <c r="AW338" s="225"/>
      <c r="AX338" s="225"/>
      <c r="AY338" s="225"/>
      <c r="AZ338" s="225"/>
      <c r="BA338" s="225"/>
      <c r="BB338" s="225"/>
      <c r="BC338" s="225"/>
      <c r="BD338" s="225"/>
      <c r="BE338" s="225"/>
      <c r="BF338" s="225"/>
      <c r="BG338" s="225"/>
      <c r="BH338" s="225"/>
      <c r="BI338" s="225"/>
      <c r="BJ338" s="225"/>
      <c r="BK338" s="225"/>
      <c r="BL338" s="225"/>
      <c r="BM338" s="225"/>
      <c r="BN338" s="225"/>
      <c r="BO338" s="225"/>
      <c r="BP338" s="225"/>
      <c r="BQ338" s="225"/>
      <c r="BR338" s="225"/>
      <c r="BS338" s="225"/>
      <c r="BT338" s="225"/>
      <c r="BU338" s="225"/>
      <c r="BV338" s="225"/>
      <c r="BW338" s="225"/>
      <c r="BX338" s="225"/>
      <c r="BY338" s="225"/>
      <c r="BZ338" s="225"/>
      <c r="CA338" s="225"/>
      <c r="CB338" s="225"/>
      <c r="CC338" s="225"/>
      <c r="CD338" s="225"/>
      <c r="CE338" s="225"/>
      <c r="CF338" s="225"/>
    </row>
    <row r="339" spans="1:84" ht="12" customHeight="1" x14ac:dyDescent="0.25">
      <c r="A339" s="225"/>
      <c r="B339" s="225"/>
      <c r="C339" s="225"/>
      <c r="D339" s="225"/>
      <c r="E339" s="226"/>
      <c r="F339" s="226"/>
      <c r="G339" s="228"/>
      <c r="H339" s="227"/>
      <c r="I339" s="227"/>
      <c r="J339" s="228"/>
      <c r="K339" s="228"/>
      <c r="L339" s="229"/>
      <c r="M339" s="225"/>
      <c r="N339" s="225"/>
      <c r="O339" s="225"/>
      <c r="P339" s="225"/>
      <c r="Q339" s="225"/>
      <c r="R339" s="225"/>
      <c r="S339" s="225"/>
      <c r="T339" s="225"/>
      <c r="U339" s="225"/>
      <c r="V339" s="225"/>
      <c r="W339" s="225"/>
      <c r="X339" s="225"/>
      <c r="Y339" s="225"/>
      <c r="Z339" s="225"/>
      <c r="AA339" s="225"/>
      <c r="AB339" s="225"/>
      <c r="AC339" s="225"/>
      <c r="AD339" s="225"/>
      <c r="AE339" s="225"/>
      <c r="AF339" s="225"/>
      <c r="AG339" s="225"/>
      <c r="AH339" s="225"/>
      <c r="AI339" s="225"/>
      <c r="AJ339" s="225"/>
      <c r="AK339" s="225"/>
      <c r="AL339" s="225"/>
      <c r="AM339" s="225"/>
      <c r="AN339" s="225"/>
      <c r="AO339" s="225"/>
      <c r="AP339" s="225"/>
      <c r="AQ339" s="225"/>
      <c r="AR339" s="225"/>
      <c r="AS339" s="225"/>
      <c r="AT339" s="225"/>
      <c r="AU339" s="225"/>
      <c r="AV339" s="225"/>
      <c r="AW339" s="225"/>
      <c r="AX339" s="225"/>
      <c r="AY339" s="225"/>
      <c r="AZ339" s="225"/>
      <c r="BA339" s="225"/>
      <c r="BB339" s="225"/>
      <c r="BC339" s="225"/>
      <c r="BD339" s="225"/>
      <c r="BE339" s="225"/>
      <c r="BF339" s="225"/>
      <c r="BG339" s="225"/>
      <c r="BH339" s="225"/>
      <c r="BI339" s="225"/>
      <c r="BJ339" s="225"/>
      <c r="BK339" s="225"/>
      <c r="BL339" s="225"/>
      <c r="BM339" s="225"/>
      <c r="BN339" s="225"/>
      <c r="BO339" s="225"/>
      <c r="BP339" s="225"/>
      <c r="BQ339" s="225"/>
      <c r="BR339" s="225"/>
      <c r="BS339" s="225"/>
      <c r="BT339" s="225"/>
      <c r="BU339" s="225"/>
      <c r="BV339" s="225"/>
      <c r="BW339" s="225"/>
      <c r="BX339" s="225"/>
      <c r="BY339" s="225"/>
      <c r="BZ339" s="225"/>
      <c r="CA339" s="225"/>
      <c r="CB339" s="225"/>
      <c r="CC339" s="225"/>
      <c r="CD339" s="225"/>
      <c r="CE339" s="225"/>
      <c r="CF339" s="225"/>
    </row>
    <row r="340" spans="1:84" ht="12" customHeight="1" x14ac:dyDescent="0.25">
      <c r="A340" s="225"/>
      <c r="B340" s="225"/>
      <c r="C340" s="225"/>
      <c r="D340" s="225"/>
      <c r="E340" s="226"/>
      <c r="F340" s="226"/>
      <c r="G340" s="228"/>
      <c r="H340" s="227"/>
      <c r="I340" s="227"/>
      <c r="J340" s="228"/>
      <c r="K340" s="228"/>
      <c r="L340" s="229"/>
      <c r="M340" s="225"/>
      <c r="N340" s="225"/>
      <c r="O340" s="225"/>
      <c r="P340" s="225"/>
      <c r="Q340" s="225"/>
      <c r="R340" s="225"/>
      <c r="S340" s="225"/>
      <c r="T340" s="225"/>
      <c r="U340" s="225"/>
      <c r="V340" s="225"/>
      <c r="W340" s="225"/>
      <c r="X340" s="225"/>
      <c r="Y340" s="225"/>
      <c r="Z340" s="225"/>
      <c r="AA340" s="225"/>
      <c r="AB340" s="225"/>
      <c r="AC340" s="225"/>
      <c r="AD340" s="225"/>
      <c r="AE340" s="225"/>
      <c r="AF340" s="225"/>
      <c r="AG340" s="225"/>
      <c r="AH340" s="225"/>
      <c r="AI340" s="225"/>
      <c r="AJ340" s="225"/>
      <c r="AK340" s="225"/>
      <c r="AL340" s="225"/>
      <c r="AM340" s="225"/>
      <c r="AN340" s="225"/>
      <c r="AO340" s="225"/>
      <c r="AP340" s="225"/>
      <c r="AQ340" s="225"/>
      <c r="AR340" s="225"/>
      <c r="AS340" s="225"/>
      <c r="AT340" s="225"/>
      <c r="AU340" s="225"/>
      <c r="AV340" s="225"/>
      <c r="AW340" s="225"/>
      <c r="AX340" s="225"/>
      <c r="AY340" s="225"/>
      <c r="AZ340" s="225"/>
      <c r="BA340" s="225"/>
      <c r="BB340" s="225"/>
      <c r="BC340" s="225"/>
      <c r="BD340" s="225"/>
      <c r="BE340" s="225"/>
      <c r="BF340" s="225"/>
      <c r="BG340" s="225"/>
      <c r="BH340" s="225"/>
      <c r="BI340" s="225"/>
      <c r="BJ340" s="225"/>
      <c r="BK340" s="225"/>
      <c r="BL340" s="225"/>
      <c r="BM340" s="225"/>
      <c r="BN340" s="225"/>
      <c r="BO340" s="225"/>
      <c r="BP340" s="225"/>
      <c r="BQ340" s="225"/>
      <c r="BR340" s="225"/>
      <c r="BS340" s="225"/>
      <c r="BT340" s="225"/>
      <c r="BU340" s="225"/>
      <c r="BV340" s="225"/>
      <c r="BW340" s="225"/>
      <c r="BX340" s="225"/>
      <c r="BY340" s="225"/>
      <c r="BZ340" s="225"/>
      <c r="CA340" s="225"/>
      <c r="CB340" s="225"/>
      <c r="CC340" s="225"/>
      <c r="CD340" s="225"/>
      <c r="CE340" s="225"/>
      <c r="CF340" s="225"/>
    </row>
    <row r="341" spans="1:84" ht="12" customHeight="1" x14ac:dyDescent="0.25">
      <c r="A341" s="225"/>
      <c r="B341" s="225"/>
      <c r="C341" s="225"/>
      <c r="D341" s="225"/>
      <c r="E341" s="226"/>
      <c r="F341" s="226"/>
      <c r="G341" s="228"/>
      <c r="H341" s="227"/>
      <c r="I341" s="227"/>
      <c r="J341" s="228"/>
      <c r="K341" s="228"/>
      <c r="L341" s="229"/>
      <c r="M341" s="225"/>
      <c r="N341" s="225"/>
      <c r="O341" s="225"/>
      <c r="P341" s="225"/>
      <c r="Q341" s="225"/>
      <c r="R341" s="225"/>
      <c r="S341" s="225"/>
      <c r="T341" s="225"/>
      <c r="U341" s="225"/>
      <c r="V341" s="225"/>
      <c r="W341" s="225"/>
      <c r="X341" s="225"/>
      <c r="Y341" s="225"/>
      <c r="Z341" s="225"/>
      <c r="AA341" s="225"/>
      <c r="AB341" s="225"/>
      <c r="AC341" s="225"/>
      <c r="AD341" s="225"/>
      <c r="AE341" s="225"/>
      <c r="AF341" s="225"/>
      <c r="AG341" s="225"/>
      <c r="AH341" s="225"/>
      <c r="AI341" s="225"/>
      <c r="AJ341" s="225"/>
      <c r="AK341" s="225"/>
      <c r="AL341" s="225"/>
      <c r="AM341" s="225"/>
      <c r="AN341" s="225"/>
      <c r="AO341" s="225"/>
      <c r="AP341" s="225"/>
      <c r="AQ341" s="225"/>
      <c r="AR341" s="225"/>
      <c r="AS341" s="225"/>
      <c r="AT341" s="225"/>
      <c r="AU341" s="225"/>
      <c r="AV341" s="225"/>
      <c r="AW341" s="225"/>
      <c r="AX341" s="225"/>
      <c r="AY341" s="225"/>
      <c r="AZ341" s="225"/>
      <c r="BA341" s="225"/>
      <c r="BB341" s="225"/>
      <c r="BC341" s="225"/>
      <c r="BD341" s="225"/>
      <c r="BE341" s="225"/>
      <c r="BF341" s="225"/>
      <c r="BG341" s="225"/>
      <c r="BH341" s="225"/>
      <c r="BI341" s="225"/>
      <c r="BJ341" s="225"/>
      <c r="BK341" s="225"/>
      <c r="BL341" s="225"/>
      <c r="BM341" s="225"/>
      <c r="BN341" s="225"/>
      <c r="BO341" s="225"/>
      <c r="BP341" s="225"/>
      <c r="BQ341" s="225"/>
      <c r="BR341" s="225"/>
      <c r="BS341" s="225"/>
      <c r="BT341" s="225"/>
      <c r="BU341" s="225"/>
      <c r="BV341" s="225"/>
      <c r="BW341" s="225"/>
      <c r="BX341" s="225"/>
      <c r="BY341" s="225"/>
      <c r="BZ341" s="225"/>
      <c r="CA341" s="225"/>
      <c r="CB341" s="225"/>
      <c r="CC341" s="225"/>
      <c r="CD341" s="225"/>
      <c r="CE341" s="225"/>
      <c r="CF341" s="225"/>
    </row>
    <row r="342" spans="1:84" ht="12" customHeight="1" x14ac:dyDescent="0.25">
      <c r="A342" s="225"/>
      <c r="B342" s="225"/>
      <c r="C342" s="225"/>
      <c r="D342" s="225"/>
      <c r="E342" s="226"/>
      <c r="F342" s="226"/>
      <c r="G342" s="228"/>
      <c r="H342" s="227"/>
      <c r="I342" s="227"/>
      <c r="J342" s="228"/>
      <c r="K342" s="228"/>
      <c r="L342" s="229"/>
      <c r="M342" s="225"/>
      <c r="N342" s="225"/>
      <c r="O342" s="225"/>
      <c r="P342" s="225"/>
      <c r="Q342" s="225"/>
      <c r="R342" s="225"/>
      <c r="S342" s="225"/>
      <c r="T342" s="225"/>
      <c r="U342" s="225"/>
      <c r="V342" s="225"/>
      <c r="W342" s="225"/>
      <c r="X342" s="225"/>
      <c r="Y342" s="225"/>
      <c r="Z342" s="225"/>
      <c r="AA342" s="225"/>
      <c r="AB342" s="225"/>
      <c r="AC342" s="225"/>
      <c r="AD342" s="225"/>
      <c r="AE342" s="225"/>
      <c r="AF342" s="225"/>
      <c r="AG342" s="225"/>
      <c r="AH342" s="225"/>
      <c r="AI342" s="225"/>
      <c r="AJ342" s="225"/>
      <c r="AK342" s="225"/>
      <c r="AL342" s="225"/>
      <c r="AM342" s="225"/>
      <c r="AN342" s="225"/>
      <c r="AO342" s="225"/>
      <c r="AP342" s="225"/>
      <c r="AQ342" s="225"/>
      <c r="AR342" s="225"/>
      <c r="AS342" s="225"/>
      <c r="AT342" s="225"/>
      <c r="AU342" s="225"/>
      <c r="AV342" s="225"/>
      <c r="AW342" s="225"/>
      <c r="AX342" s="225"/>
      <c r="AY342" s="225"/>
      <c r="AZ342" s="225"/>
      <c r="BA342" s="225"/>
      <c r="BB342" s="225"/>
      <c r="BC342" s="225"/>
      <c r="BD342" s="225"/>
      <c r="BE342" s="225"/>
      <c r="BF342" s="225"/>
      <c r="BG342" s="225"/>
      <c r="BH342" s="225"/>
      <c r="BI342" s="225"/>
      <c r="BJ342" s="225"/>
      <c r="BK342" s="225"/>
      <c r="BL342" s="225"/>
      <c r="BM342" s="225"/>
      <c r="BN342" s="225"/>
      <c r="BO342" s="225"/>
      <c r="BP342" s="225"/>
      <c r="BQ342" s="225"/>
      <c r="BR342" s="225"/>
      <c r="BS342" s="225"/>
      <c r="BT342" s="225"/>
      <c r="BU342" s="225"/>
      <c r="BV342" s="225"/>
      <c r="BW342" s="225"/>
      <c r="BX342" s="225"/>
      <c r="BY342" s="225"/>
      <c r="BZ342" s="225"/>
      <c r="CA342" s="225"/>
      <c r="CB342" s="225"/>
      <c r="CC342" s="225"/>
      <c r="CD342" s="225"/>
      <c r="CE342" s="225"/>
      <c r="CF342" s="225"/>
    </row>
    <row r="343" spans="1:84" ht="12" customHeight="1" x14ac:dyDescent="0.25">
      <c r="A343" s="225"/>
      <c r="B343" s="225"/>
      <c r="C343" s="225"/>
      <c r="D343" s="225"/>
      <c r="E343" s="226"/>
      <c r="F343" s="226"/>
      <c r="G343" s="228"/>
      <c r="H343" s="227"/>
      <c r="I343" s="227"/>
      <c r="J343" s="228"/>
      <c r="K343" s="228"/>
      <c r="L343" s="229"/>
      <c r="M343" s="225"/>
      <c r="N343" s="225"/>
      <c r="O343" s="225"/>
      <c r="P343" s="225"/>
      <c r="Q343" s="225"/>
      <c r="R343" s="225"/>
      <c r="S343" s="225"/>
      <c r="T343" s="225"/>
      <c r="U343" s="225"/>
      <c r="V343" s="225"/>
      <c r="W343" s="225"/>
      <c r="X343" s="225"/>
      <c r="Y343" s="225"/>
      <c r="Z343" s="225"/>
      <c r="AA343" s="225"/>
      <c r="AB343" s="225"/>
      <c r="AC343" s="225"/>
      <c r="AD343" s="225"/>
      <c r="AE343" s="225"/>
      <c r="AF343" s="225"/>
      <c r="AG343" s="225"/>
      <c r="AH343" s="225"/>
      <c r="AI343" s="225"/>
      <c r="AJ343" s="225"/>
      <c r="AK343" s="225"/>
      <c r="AL343" s="225"/>
      <c r="AM343" s="225"/>
      <c r="AN343" s="225"/>
      <c r="AO343" s="225"/>
      <c r="AP343" s="225"/>
      <c r="AQ343" s="225"/>
      <c r="AR343" s="225"/>
      <c r="AS343" s="225"/>
      <c r="AT343" s="225"/>
      <c r="AU343" s="225"/>
      <c r="AV343" s="225"/>
      <c r="AW343" s="225"/>
      <c r="AX343" s="225"/>
      <c r="AY343" s="225"/>
      <c r="AZ343" s="225"/>
      <c r="BA343" s="225"/>
      <c r="BB343" s="225"/>
      <c r="BC343" s="225"/>
      <c r="BD343" s="225"/>
      <c r="BE343" s="225"/>
      <c r="BF343" s="225"/>
      <c r="BG343" s="225"/>
      <c r="BH343" s="225"/>
      <c r="BI343" s="225"/>
      <c r="BJ343" s="225"/>
      <c r="BK343" s="225"/>
      <c r="BL343" s="225"/>
      <c r="BM343" s="225"/>
      <c r="BN343" s="225"/>
      <c r="BO343" s="225"/>
      <c r="BP343" s="225"/>
      <c r="BQ343" s="225"/>
      <c r="BR343" s="225"/>
      <c r="BS343" s="225"/>
      <c r="BT343" s="225"/>
      <c r="BU343" s="225"/>
      <c r="BV343" s="225"/>
      <c r="BW343" s="225"/>
      <c r="BX343" s="225"/>
      <c r="BY343" s="225"/>
      <c r="BZ343" s="225"/>
      <c r="CA343" s="225"/>
      <c r="CB343" s="225"/>
      <c r="CC343" s="225"/>
      <c r="CD343" s="225"/>
      <c r="CE343" s="225"/>
      <c r="CF343" s="225"/>
    </row>
    <row r="344" spans="1:84" ht="12" customHeight="1" x14ac:dyDescent="0.25">
      <c r="A344" s="225"/>
      <c r="B344" s="225"/>
      <c r="C344" s="225"/>
      <c r="D344" s="225"/>
      <c r="E344" s="226"/>
      <c r="F344" s="226"/>
      <c r="G344" s="228"/>
      <c r="H344" s="227"/>
      <c r="I344" s="227"/>
      <c r="J344" s="228"/>
      <c r="K344" s="228"/>
      <c r="L344" s="229"/>
      <c r="M344" s="225"/>
      <c r="N344" s="225"/>
      <c r="O344" s="225"/>
      <c r="P344" s="225"/>
      <c r="Q344" s="225"/>
      <c r="R344" s="225"/>
      <c r="S344" s="225"/>
      <c r="T344" s="225"/>
      <c r="U344" s="225"/>
      <c r="V344" s="225"/>
      <c r="W344" s="225"/>
      <c r="X344" s="225"/>
      <c r="Y344" s="225"/>
      <c r="Z344" s="225"/>
      <c r="AA344" s="225"/>
      <c r="AB344" s="225"/>
      <c r="AC344" s="225"/>
      <c r="AD344" s="225"/>
      <c r="AE344" s="225"/>
      <c r="AF344" s="225"/>
      <c r="AG344" s="225"/>
      <c r="AH344" s="225"/>
      <c r="AI344" s="225"/>
      <c r="AJ344" s="225"/>
      <c r="AK344" s="225"/>
      <c r="AL344" s="225"/>
      <c r="AM344" s="225"/>
      <c r="AN344" s="225"/>
      <c r="AO344" s="225"/>
      <c r="AP344" s="225"/>
      <c r="AQ344" s="225"/>
      <c r="AR344" s="225"/>
      <c r="AS344" s="225"/>
      <c r="AT344" s="225"/>
      <c r="AU344" s="225"/>
      <c r="AV344" s="225"/>
      <c r="AW344" s="225"/>
      <c r="AX344" s="225"/>
      <c r="AY344" s="225"/>
      <c r="AZ344" s="225"/>
      <c r="BA344" s="225"/>
      <c r="BB344" s="225"/>
      <c r="BC344" s="225"/>
      <c r="BD344" s="225"/>
      <c r="BE344" s="225"/>
      <c r="BF344" s="225"/>
      <c r="BG344" s="225"/>
      <c r="BH344" s="225"/>
      <c r="BI344" s="225"/>
      <c r="BJ344" s="225"/>
      <c r="BK344" s="225"/>
      <c r="BL344" s="225"/>
      <c r="BM344" s="225"/>
      <c r="BN344" s="225"/>
      <c r="BO344" s="225"/>
      <c r="BP344" s="225"/>
      <c r="BQ344" s="225"/>
      <c r="BR344" s="225"/>
      <c r="BS344" s="225"/>
      <c r="BT344" s="225"/>
      <c r="BU344" s="225"/>
      <c r="BV344" s="225"/>
      <c r="BW344" s="225"/>
      <c r="BX344" s="225"/>
      <c r="BY344" s="225"/>
      <c r="BZ344" s="225"/>
      <c r="CA344" s="225"/>
      <c r="CB344" s="225"/>
      <c r="CC344" s="225"/>
      <c r="CD344" s="225"/>
      <c r="CE344" s="225"/>
      <c r="CF344" s="225"/>
    </row>
    <row r="345" spans="1:84" ht="12" customHeight="1" x14ac:dyDescent="0.25">
      <c r="A345" s="225"/>
      <c r="B345" s="225"/>
      <c r="C345" s="225"/>
      <c r="D345" s="225"/>
      <c r="E345" s="226"/>
      <c r="F345" s="226"/>
      <c r="G345" s="228"/>
      <c r="H345" s="227"/>
      <c r="I345" s="227"/>
      <c r="J345" s="228"/>
      <c r="K345" s="228"/>
      <c r="L345" s="229"/>
      <c r="M345" s="225"/>
      <c r="N345" s="225"/>
      <c r="O345" s="225"/>
      <c r="P345" s="225"/>
      <c r="Q345" s="225"/>
      <c r="R345" s="225"/>
      <c r="S345" s="225"/>
      <c r="T345" s="225"/>
      <c r="U345" s="225"/>
      <c r="V345" s="225"/>
      <c r="W345" s="225"/>
      <c r="X345" s="225"/>
      <c r="Y345" s="225"/>
      <c r="Z345" s="225"/>
      <c r="AA345" s="225"/>
      <c r="AB345" s="225"/>
      <c r="AC345" s="225"/>
      <c r="AD345" s="225"/>
      <c r="AE345" s="225"/>
      <c r="AF345" s="225"/>
      <c r="AG345" s="225"/>
      <c r="AH345" s="225"/>
      <c r="AI345" s="225"/>
      <c r="AJ345" s="225"/>
      <c r="AK345" s="225"/>
      <c r="AL345" s="225"/>
      <c r="AM345" s="225"/>
      <c r="AN345" s="225"/>
      <c r="AO345" s="225"/>
      <c r="AP345" s="225"/>
      <c r="AQ345" s="225"/>
      <c r="AR345" s="225"/>
      <c r="AS345" s="225"/>
      <c r="AT345" s="225"/>
      <c r="AU345" s="225"/>
      <c r="AV345" s="225"/>
      <c r="AW345" s="225"/>
      <c r="AX345" s="225"/>
      <c r="AY345" s="225"/>
      <c r="AZ345" s="225"/>
      <c r="BA345" s="225"/>
      <c r="BB345" s="225"/>
      <c r="BC345" s="225"/>
      <c r="BD345" s="225"/>
      <c r="BE345" s="225"/>
      <c r="BF345" s="225"/>
      <c r="BG345" s="225"/>
      <c r="BH345" s="225"/>
      <c r="BI345" s="225"/>
      <c r="BJ345" s="225"/>
      <c r="BK345" s="225"/>
      <c r="BL345" s="225"/>
      <c r="BM345" s="225"/>
      <c r="BN345" s="225"/>
      <c r="BO345" s="225"/>
      <c r="BP345" s="225"/>
      <c r="BQ345" s="225"/>
      <c r="BR345" s="225"/>
      <c r="BS345" s="225"/>
      <c r="BT345" s="225"/>
      <c r="BU345" s="225"/>
      <c r="BV345" s="225"/>
      <c r="BW345" s="225"/>
      <c r="BX345" s="225"/>
      <c r="BY345" s="225"/>
      <c r="BZ345" s="225"/>
      <c r="CA345" s="225"/>
      <c r="CB345" s="225"/>
      <c r="CC345" s="225"/>
      <c r="CD345" s="225"/>
      <c r="CE345" s="225"/>
      <c r="CF345" s="225"/>
    </row>
    <row r="346" spans="1:84" ht="12" customHeight="1" x14ac:dyDescent="0.25">
      <c r="A346" s="225"/>
      <c r="B346" s="225"/>
      <c r="C346" s="225"/>
      <c r="D346" s="225"/>
      <c r="E346" s="226"/>
      <c r="F346" s="226"/>
      <c r="G346" s="228"/>
      <c r="H346" s="227"/>
      <c r="I346" s="227"/>
      <c r="J346" s="228"/>
      <c r="K346" s="228"/>
      <c r="L346" s="229"/>
      <c r="M346" s="225"/>
      <c r="N346" s="225"/>
      <c r="O346" s="225"/>
      <c r="P346" s="225"/>
      <c r="Q346" s="225"/>
      <c r="R346" s="225"/>
      <c r="S346" s="225"/>
      <c r="T346" s="225"/>
      <c r="U346" s="225"/>
      <c r="V346" s="225"/>
      <c r="W346" s="225"/>
      <c r="X346" s="225"/>
      <c r="Y346" s="225"/>
      <c r="Z346" s="225"/>
      <c r="AA346" s="225"/>
      <c r="AB346" s="225"/>
      <c r="AC346" s="225"/>
      <c r="AD346" s="225"/>
      <c r="AE346" s="225"/>
      <c r="AF346" s="225"/>
      <c r="AG346" s="225"/>
      <c r="AH346" s="225"/>
      <c r="AI346" s="225"/>
      <c r="AJ346" s="225"/>
      <c r="AK346" s="225"/>
      <c r="AL346" s="225"/>
      <c r="AM346" s="225"/>
      <c r="AN346" s="225"/>
      <c r="AO346" s="225"/>
      <c r="AP346" s="225"/>
      <c r="AQ346" s="225"/>
      <c r="AR346" s="225"/>
      <c r="AS346" s="225"/>
      <c r="AT346" s="225"/>
      <c r="AU346" s="225"/>
      <c r="AV346" s="225"/>
      <c r="AW346" s="225"/>
      <c r="AX346" s="225"/>
      <c r="AY346" s="225"/>
      <c r="AZ346" s="225"/>
      <c r="BA346" s="225"/>
      <c r="BB346" s="225"/>
      <c r="BC346" s="225"/>
      <c r="BD346" s="225"/>
      <c r="BE346" s="225"/>
      <c r="BF346" s="225"/>
      <c r="BG346" s="225"/>
      <c r="BH346" s="225"/>
      <c r="BI346" s="225"/>
      <c r="BJ346" s="225"/>
      <c r="BK346" s="225"/>
      <c r="BL346" s="225"/>
      <c r="BM346" s="225"/>
      <c r="BN346" s="225"/>
      <c r="BO346" s="225"/>
      <c r="BP346" s="225"/>
      <c r="BQ346" s="225"/>
      <c r="BR346" s="225"/>
      <c r="BS346" s="225"/>
      <c r="BT346" s="225"/>
      <c r="BU346" s="225"/>
      <c r="BV346" s="225"/>
      <c r="BW346" s="225"/>
      <c r="BX346" s="225"/>
      <c r="BY346" s="225"/>
      <c r="BZ346" s="225"/>
      <c r="CA346" s="225"/>
      <c r="CB346" s="225"/>
      <c r="CC346" s="225"/>
      <c r="CD346" s="225"/>
      <c r="CE346" s="225"/>
      <c r="CF346" s="225"/>
    </row>
    <row r="347" spans="1:84" ht="12" customHeight="1" x14ac:dyDescent="0.25">
      <c r="A347" s="225"/>
      <c r="B347" s="225"/>
      <c r="C347" s="225"/>
      <c r="D347" s="225"/>
      <c r="E347" s="226"/>
      <c r="F347" s="226"/>
      <c r="G347" s="228"/>
      <c r="H347" s="227"/>
      <c r="I347" s="227"/>
      <c r="J347" s="228"/>
      <c r="K347" s="228"/>
      <c r="L347" s="229"/>
      <c r="M347" s="225"/>
      <c r="N347" s="225"/>
      <c r="O347" s="225"/>
      <c r="P347" s="225"/>
      <c r="Q347" s="225"/>
      <c r="R347" s="225"/>
      <c r="S347" s="225"/>
      <c r="T347" s="225"/>
      <c r="U347" s="225"/>
      <c r="V347" s="225"/>
      <c r="W347" s="225"/>
      <c r="X347" s="225"/>
      <c r="Y347" s="225"/>
      <c r="Z347" s="225"/>
      <c r="AA347" s="225"/>
      <c r="AB347" s="225"/>
      <c r="AC347" s="225"/>
      <c r="AD347" s="225"/>
      <c r="AE347" s="225"/>
      <c r="AF347" s="225"/>
      <c r="AG347" s="225"/>
      <c r="AH347" s="225"/>
      <c r="AI347" s="225"/>
      <c r="AJ347" s="225"/>
      <c r="AK347" s="225"/>
      <c r="AL347" s="225"/>
      <c r="AM347" s="225"/>
      <c r="AN347" s="225"/>
      <c r="AO347" s="225"/>
      <c r="AP347" s="225"/>
      <c r="AQ347" s="225"/>
      <c r="AR347" s="225"/>
      <c r="AS347" s="225"/>
      <c r="AT347" s="225"/>
      <c r="AU347" s="225"/>
      <c r="AV347" s="225"/>
      <c r="AW347" s="225"/>
      <c r="AX347" s="225"/>
      <c r="AY347" s="225"/>
      <c r="AZ347" s="225"/>
      <c r="BA347" s="225"/>
      <c r="BB347" s="225"/>
      <c r="BC347" s="225"/>
      <c r="BD347" s="225"/>
      <c r="BE347" s="225"/>
      <c r="BF347" s="225"/>
      <c r="BG347" s="225"/>
      <c r="BH347" s="225"/>
      <c r="BI347" s="225"/>
      <c r="BJ347" s="225"/>
      <c r="BK347" s="225"/>
      <c r="BL347" s="225"/>
      <c r="BM347" s="225"/>
      <c r="BN347" s="225"/>
      <c r="BO347" s="225"/>
      <c r="BP347" s="225"/>
      <c r="BQ347" s="225"/>
      <c r="BR347" s="225"/>
      <c r="BS347" s="225"/>
      <c r="BT347" s="225"/>
      <c r="BU347" s="225"/>
      <c r="BV347" s="225"/>
      <c r="BW347" s="225"/>
      <c r="BX347" s="225"/>
      <c r="BY347" s="225"/>
      <c r="BZ347" s="225"/>
      <c r="CA347" s="225"/>
      <c r="CB347" s="225"/>
      <c r="CC347" s="225"/>
      <c r="CD347" s="225"/>
      <c r="CE347" s="225"/>
      <c r="CF347" s="225"/>
    </row>
    <row r="348" spans="1:84" ht="12" customHeight="1" x14ac:dyDescent="0.25">
      <c r="A348" s="225"/>
      <c r="B348" s="225"/>
      <c r="C348" s="225"/>
      <c r="D348" s="225"/>
      <c r="E348" s="226"/>
      <c r="F348" s="226"/>
      <c r="G348" s="228"/>
      <c r="H348" s="227"/>
      <c r="I348" s="227"/>
      <c r="J348" s="228"/>
      <c r="K348" s="228"/>
      <c r="L348" s="229"/>
      <c r="M348" s="225"/>
      <c r="N348" s="225"/>
      <c r="O348" s="225"/>
      <c r="P348" s="225"/>
      <c r="Q348" s="225"/>
      <c r="R348" s="225"/>
      <c r="S348" s="225"/>
      <c r="T348" s="225"/>
      <c r="U348" s="225"/>
      <c r="V348" s="225"/>
      <c r="W348" s="225"/>
      <c r="X348" s="225"/>
      <c r="Y348" s="225"/>
      <c r="Z348" s="225"/>
      <c r="AA348" s="225"/>
      <c r="AB348" s="225"/>
      <c r="AC348" s="225"/>
      <c r="AD348" s="225"/>
      <c r="AE348" s="225"/>
      <c r="AF348" s="225"/>
      <c r="AG348" s="225"/>
      <c r="AH348" s="225"/>
      <c r="AI348" s="225"/>
      <c r="AJ348" s="225"/>
      <c r="AK348" s="225"/>
      <c r="AL348" s="225"/>
      <c r="AM348" s="225"/>
      <c r="AN348" s="225"/>
      <c r="AO348" s="225"/>
      <c r="AP348" s="225"/>
      <c r="AQ348" s="225"/>
      <c r="AR348" s="225"/>
      <c r="AS348" s="225"/>
      <c r="AT348" s="225"/>
      <c r="AU348" s="225"/>
      <c r="AV348" s="225"/>
      <c r="AW348" s="225"/>
      <c r="AX348" s="225"/>
      <c r="AY348" s="225"/>
      <c r="AZ348" s="225"/>
      <c r="BA348" s="225"/>
      <c r="BB348" s="225"/>
      <c r="BC348" s="225"/>
      <c r="BD348" s="225"/>
      <c r="BE348" s="225"/>
      <c r="BF348" s="225"/>
      <c r="BG348" s="225"/>
      <c r="BH348" s="225"/>
      <c r="BI348" s="225"/>
      <c r="BJ348" s="225"/>
      <c r="BK348" s="225"/>
      <c r="BL348" s="225"/>
      <c r="BM348" s="225"/>
      <c r="BN348" s="225"/>
      <c r="BO348" s="225"/>
      <c r="BP348" s="225"/>
      <c r="BQ348" s="225"/>
      <c r="BR348" s="225"/>
      <c r="BS348" s="225"/>
      <c r="BT348" s="225"/>
      <c r="BU348" s="225"/>
      <c r="BV348" s="225"/>
      <c r="BW348" s="225"/>
      <c r="BX348" s="225"/>
      <c r="BY348" s="225"/>
      <c r="BZ348" s="225"/>
      <c r="CA348" s="225"/>
      <c r="CB348" s="225"/>
      <c r="CC348" s="225"/>
      <c r="CD348" s="225"/>
      <c r="CE348" s="225"/>
      <c r="CF348" s="225"/>
    </row>
    <row r="349" spans="1:84" ht="12" customHeight="1" x14ac:dyDescent="0.25">
      <c r="A349" s="225"/>
      <c r="B349" s="225"/>
      <c r="C349" s="225"/>
      <c r="D349" s="225"/>
      <c r="E349" s="226"/>
      <c r="F349" s="226"/>
      <c r="G349" s="228"/>
      <c r="H349" s="227"/>
      <c r="I349" s="227"/>
      <c r="J349" s="228"/>
      <c r="K349" s="228"/>
      <c r="L349" s="229"/>
      <c r="M349" s="225"/>
      <c r="N349" s="225"/>
      <c r="O349" s="225"/>
      <c r="P349" s="225"/>
      <c r="Q349" s="225"/>
      <c r="R349" s="225"/>
      <c r="S349" s="225"/>
      <c r="T349" s="225"/>
      <c r="U349" s="225"/>
      <c r="V349" s="225"/>
      <c r="W349" s="225"/>
      <c r="X349" s="225"/>
      <c r="Y349" s="225"/>
      <c r="Z349" s="225"/>
      <c r="AA349" s="225"/>
      <c r="AB349" s="225"/>
      <c r="AC349" s="225"/>
      <c r="AD349" s="225"/>
      <c r="AE349" s="225"/>
      <c r="AF349" s="225"/>
      <c r="AG349" s="225"/>
      <c r="AH349" s="225"/>
      <c r="AI349" s="225"/>
      <c r="AJ349" s="225"/>
      <c r="AK349" s="225"/>
      <c r="AL349" s="225"/>
      <c r="AM349" s="225"/>
      <c r="AN349" s="225"/>
      <c r="AO349" s="225"/>
      <c r="AP349" s="225"/>
      <c r="AQ349" s="225"/>
      <c r="AR349" s="225"/>
      <c r="AS349" s="225"/>
      <c r="AT349" s="225"/>
      <c r="AU349" s="225"/>
      <c r="AV349" s="225"/>
      <c r="AW349" s="225"/>
      <c r="AX349" s="225"/>
      <c r="AY349" s="225"/>
      <c r="AZ349" s="225"/>
      <c r="BA349" s="225"/>
      <c r="BB349" s="225"/>
      <c r="BC349" s="225"/>
      <c r="BD349" s="225"/>
      <c r="BE349" s="225"/>
      <c r="BF349" s="225"/>
      <c r="BG349" s="225"/>
      <c r="BH349" s="225"/>
      <c r="BI349" s="225"/>
      <c r="BJ349" s="225"/>
      <c r="BK349" s="225"/>
      <c r="BL349" s="225"/>
      <c r="BM349" s="225"/>
      <c r="BN349" s="225"/>
      <c r="BO349" s="225"/>
      <c r="BP349" s="225"/>
      <c r="BQ349" s="225"/>
      <c r="BR349" s="225"/>
      <c r="BS349" s="225"/>
      <c r="BT349" s="225"/>
      <c r="BU349" s="225"/>
      <c r="BV349" s="225"/>
      <c r="BW349" s="225"/>
      <c r="BX349" s="225"/>
      <c r="BY349" s="225"/>
      <c r="BZ349" s="225"/>
      <c r="CA349" s="225"/>
      <c r="CB349" s="225"/>
      <c r="CC349" s="225"/>
      <c r="CD349" s="225"/>
      <c r="CE349" s="225"/>
      <c r="CF349" s="225"/>
    </row>
    <row r="350" spans="1:84" ht="12" customHeight="1" x14ac:dyDescent="0.25">
      <c r="A350" s="225"/>
      <c r="B350" s="225"/>
      <c r="C350" s="225"/>
      <c r="D350" s="225"/>
      <c r="E350" s="226"/>
      <c r="F350" s="226"/>
      <c r="G350" s="228"/>
      <c r="H350" s="227"/>
      <c r="I350" s="227"/>
      <c r="J350" s="228"/>
      <c r="K350" s="228"/>
      <c r="L350" s="229"/>
      <c r="M350" s="225"/>
      <c r="N350" s="225"/>
      <c r="O350" s="225"/>
      <c r="P350" s="225"/>
      <c r="Q350" s="225"/>
      <c r="R350" s="225"/>
      <c r="S350" s="225"/>
      <c r="T350" s="225"/>
      <c r="U350" s="225"/>
      <c r="V350" s="225"/>
      <c r="W350" s="225"/>
      <c r="X350" s="225"/>
      <c r="Y350" s="225"/>
      <c r="Z350" s="225"/>
      <c r="AA350" s="225"/>
      <c r="AB350" s="225"/>
      <c r="AC350" s="225"/>
      <c r="AD350" s="225"/>
      <c r="AE350" s="225"/>
      <c r="AF350" s="225"/>
      <c r="AG350" s="225"/>
      <c r="AH350" s="225"/>
      <c r="AI350" s="225"/>
      <c r="AJ350" s="225"/>
      <c r="AK350" s="225"/>
      <c r="AL350" s="225"/>
      <c r="AM350" s="225"/>
      <c r="AN350" s="225"/>
      <c r="AO350" s="225"/>
      <c r="AP350" s="225"/>
      <c r="AQ350" s="225"/>
      <c r="AR350" s="225"/>
      <c r="AS350" s="225"/>
      <c r="AT350" s="225"/>
      <c r="AU350" s="225"/>
      <c r="AV350" s="225"/>
      <c r="AW350" s="225"/>
      <c r="AX350" s="225"/>
      <c r="AY350" s="225"/>
      <c r="AZ350" s="225"/>
      <c r="BA350" s="225"/>
      <c r="BB350" s="225"/>
      <c r="BC350" s="225"/>
      <c r="BD350" s="225"/>
      <c r="BE350" s="225"/>
      <c r="BF350" s="225"/>
      <c r="BG350" s="225"/>
      <c r="BH350" s="225"/>
      <c r="BI350" s="225"/>
      <c r="BJ350" s="225"/>
      <c r="BK350" s="225"/>
      <c r="BL350" s="225"/>
      <c r="BM350" s="225"/>
      <c r="BN350" s="225"/>
      <c r="BO350" s="225"/>
      <c r="BP350" s="225"/>
      <c r="BQ350" s="225"/>
      <c r="BR350" s="225"/>
      <c r="BS350" s="225"/>
      <c r="BT350" s="225"/>
      <c r="BU350" s="225"/>
      <c r="BV350" s="225"/>
      <c r="BW350" s="225"/>
      <c r="BX350" s="225"/>
      <c r="BY350" s="225"/>
      <c r="BZ350" s="225"/>
      <c r="CA350" s="225"/>
      <c r="CB350" s="225"/>
      <c r="CC350" s="225"/>
      <c r="CD350" s="225"/>
      <c r="CE350" s="225"/>
      <c r="CF350" s="225"/>
    </row>
    <row r="351" spans="1:84" ht="12" customHeight="1" x14ac:dyDescent="0.25">
      <c r="A351" s="225"/>
      <c r="B351" s="225"/>
      <c r="C351" s="225"/>
      <c r="D351" s="225"/>
      <c r="E351" s="226"/>
      <c r="F351" s="226"/>
      <c r="G351" s="228"/>
      <c r="H351" s="227"/>
      <c r="I351" s="227"/>
      <c r="J351" s="228"/>
      <c r="K351" s="228"/>
      <c r="L351" s="229"/>
      <c r="M351" s="225"/>
      <c r="N351" s="225"/>
      <c r="O351" s="225"/>
      <c r="P351" s="225"/>
      <c r="Q351" s="225"/>
      <c r="R351" s="225"/>
      <c r="S351" s="225"/>
      <c r="T351" s="225"/>
      <c r="U351" s="225"/>
      <c r="V351" s="225"/>
      <c r="W351" s="225"/>
      <c r="X351" s="225"/>
      <c r="Y351" s="225"/>
      <c r="Z351" s="225"/>
      <c r="AA351" s="225"/>
      <c r="AB351" s="225"/>
      <c r="AC351" s="225"/>
      <c r="AD351" s="225"/>
      <c r="AE351" s="225"/>
      <c r="AF351" s="225"/>
      <c r="AG351" s="225"/>
      <c r="AH351" s="225"/>
      <c r="AI351" s="225"/>
      <c r="AJ351" s="225"/>
      <c r="AK351" s="225"/>
      <c r="AL351" s="225"/>
      <c r="AM351" s="225"/>
      <c r="AN351" s="225"/>
      <c r="AO351" s="225"/>
      <c r="AP351" s="225"/>
      <c r="AQ351" s="225"/>
      <c r="AR351" s="225"/>
      <c r="AS351" s="225"/>
      <c r="AT351" s="225"/>
      <c r="AU351" s="225"/>
      <c r="AV351" s="225"/>
      <c r="AW351" s="225"/>
      <c r="AX351" s="225"/>
      <c r="AY351" s="225"/>
      <c r="AZ351" s="225"/>
      <c r="BA351" s="225"/>
      <c r="BB351" s="225"/>
      <c r="BC351" s="225"/>
      <c r="BD351" s="225"/>
      <c r="BE351" s="225"/>
      <c r="BF351" s="225"/>
      <c r="BG351" s="225"/>
      <c r="BH351" s="225"/>
      <c r="BI351" s="225"/>
      <c r="BJ351" s="225"/>
      <c r="BK351" s="225"/>
      <c r="BL351" s="225"/>
      <c r="BM351" s="225"/>
      <c r="BN351" s="225"/>
      <c r="BO351" s="225"/>
      <c r="BP351" s="225"/>
      <c r="BQ351" s="225"/>
      <c r="BR351" s="225"/>
      <c r="BS351" s="225"/>
      <c r="BT351" s="225"/>
      <c r="BU351" s="225"/>
      <c r="BV351" s="225"/>
      <c r="BW351" s="225"/>
      <c r="BX351" s="225"/>
      <c r="BY351" s="225"/>
      <c r="BZ351" s="225"/>
      <c r="CA351" s="225"/>
      <c r="CB351" s="225"/>
      <c r="CC351" s="225"/>
      <c r="CD351" s="225"/>
      <c r="CE351" s="225"/>
      <c r="CF351" s="225"/>
    </row>
    <row r="352" spans="1:84" ht="12" customHeight="1" x14ac:dyDescent="0.25">
      <c r="A352" s="225"/>
      <c r="B352" s="225"/>
      <c r="C352" s="225"/>
      <c r="D352" s="225"/>
      <c r="E352" s="226"/>
      <c r="F352" s="226"/>
      <c r="G352" s="228"/>
      <c r="H352" s="227"/>
      <c r="I352" s="227"/>
      <c r="J352" s="228"/>
      <c r="K352" s="228"/>
      <c r="L352" s="229"/>
      <c r="M352" s="225"/>
      <c r="N352" s="225"/>
      <c r="O352" s="225"/>
      <c r="P352" s="225"/>
      <c r="Q352" s="225"/>
      <c r="R352" s="225"/>
      <c r="S352" s="225"/>
      <c r="T352" s="225"/>
      <c r="U352" s="225"/>
      <c r="V352" s="225"/>
      <c r="W352" s="225"/>
      <c r="X352" s="225"/>
      <c r="Y352" s="225"/>
      <c r="Z352" s="225"/>
      <c r="AA352" s="225"/>
      <c r="AB352" s="225"/>
      <c r="AC352" s="225"/>
      <c r="AD352" s="225"/>
      <c r="AE352" s="225"/>
      <c r="AF352" s="225"/>
      <c r="AG352" s="225"/>
      <c r="AH352" s="225"/>
      <c r="AI352" s="225"/>
      <c r="AJ352" s="225"/>
      <c r="AK352" s="225"/>
      <c r="AL352" s="225"/>
      <c r="AM352" s="225"/>
      <c r="AN352" s="225"/>
      <c r="AO352" s="225"/>
      <c r="AP352" s="225"/>
      <c r="AQ352" s="225"/>
      <c r="AR352" s="225"/>
      <c r="AS352" s="225"/>
      <c r="AT352" s="225"/>
      <c r="AU352" s="225"/>
      <c r="AV352" s="225"/>
      <c r="AW352" s="225"/>
      <c r="AX352" s="225"/>
      <c r="AY352" s="225"/>
      <c r="AZ352" s="225"/>
      <c r="BA352" s="225"/>
      <c r="BB352" s="225"/>
      <c r="BC352" s="225"/>
      <c r="BD352" s="225"/>
      <c r="BE352" s="225"/>
      <c r="BF352" s="225"/>
      <c r="BG352" s="225"/>
      <c r="BH352" s="225"/>
      <c r="BI352" s="225"/>
      <c r="BJ352" s="225"/>
      <c r="BK352" s="225"/>
      <c r="BL352" s="225"/>
      <c r="BM352" s="225"/>
      <c r="BN352" s="225"/>
      <c r="BO352" s="225"/>
      <c r="BP352" s="225"/>
      <c r="BQ352" s="225"/>
      <c r="BR352" s="225"/>
      <c r="BS352" s="225"/>
      <c r="BT352" s="225"/>
      <c r="BU352" s="225"/>
      <c r="BV352" s="225"/>
      <c r="BW352" s="225"/>
      <c r="BX352" s="225"/>
      <c r="BY352" s="225"/>
      <c r="BZ352" s="225"/>
      <c r="CA352" s="225"/>
      <c r="CB352" s="225"/>
      <c r="CC352" s="225"/>
      <c r="CD352" s="225"/>
      <c r="CE352" s="225"/>
      <c r="CF352" s="225"/>
    </row>
    <row r="353" spans="1:84" ht="12" customHeight="1" x14ac:dyDescent="0.25">
      <c r="A353" s="225"/>
      <c r="B353" s="225"/>
      <c r="C353" s="225"/>
      <c r="D353" s="225"/>
      <c r="E353" s="226"/>
      <c r="F353" s="226"/>
      <c r="G353" s="228"/>
      <c r="H353" s="227"/>
      <c r="I353" s="227"/>
      <c r="J353" s="228"/>
      <c r="K353" s="228"/>
      <c r="L353" s="229"/>
      <c r="M353" s="225"/>
      <c r="N353" s="225"/>
      <c r="O353" s="225"/>
      <c r="P353" s="225"/>
      <c r="Q353" s="225"/>
      <c r="R353" s="225"/>
      <c r="S353" s="225"/>
      <c r="T353" s="225"/>
      <c r="U353" s="225"/>
      <c r="V353" s="225"/>
      <c r="W353" s="225"/>
      <c r="X353" s="225"/>
      <c r="Y353" s="225"/>
      <c r="Z353" s="225"/>
      <c r="AA353" s="225"/>
      <c r="AB353" s="225"/>
      <c r="AC353" s="225"/>
      <c r="AD353" s="225"/>
      <c r="AE353" s="225"/>
      <c r="AF353" s="225"/>
      <c r="AG353" s="225"/>
      <c r="AH353" s="225"/>
      <c r="AI353" s="225"/>
      <c r="AJ353" s="225"/>
      <c r="AK353" s="225"/>
      <c r="AL353" s="225"/>
      <c r="AM353" s="225"/>
      <c r="AN353" s="225"/>
      <c r="AO353" s="225"/>
      <c r="AP353" s="225"/>
      <c r="AQ353" s="225"/>
      <c r="AR353" s="225"/>
      <c r="AS353" s="225"/>
      <c r="AT353" s="225"/>
      <c r="AU353" s="225"/>
      <c r="AV353" s="225"/>
      <c r="AW353" s="225"/>
      <c r="AX353" s="225"/>
      <c r="AY353" s="225"/>
      <c r="AZ353" s="225"/>
      <c r="BA353" s="225"/>
      <c r="BB353" s="225"/>
      <c r="BC353" s="225"/>
      <c r="BD353" s="225"/>
      <c r="BE353" s="225"/>
      <c r="BF353" s="225"/>
      <c r="BG353" s="225"/>
      <c r="BH353" s="225"/>
      <c r="BI353" s="225"/>
      <c r="BJ353" s="225"/>
      <c r="BK353" s="225"/>
      <c r="BL353" s="225"/>
      <c r="BM353" s="225"/>
      <c r="BN353" s="225"/>
      <c r="BO353" s="225"/>
      <c r="BP353" s="225"/>
      <c r="BQ353" s="225"/>
      <c r="BR353" s="225"/>
      <c r="BS353" s="225"/>
      <c r="BT353" s="225"/>
      <c r="BU353" s="225"/>
      <c r="BV353" s="225"/>
      <c r="BW353" s="225"/>
      <c r="BX353" s="225"/>
      <c r="BY353" s="225"/>
      <c r="BZ353" s="225"/>
      <c r="CA353" s="225"/>
      <c r="CB353" s="225"/>
      <c r="CC353" s="225"/>
      <c r="CD353" s="225"/>
      <c r="CE353" s="225"/>
      <c r="CF353" s="225"/>
    </row>
    <row r="354" spans="1:84" ht="12" customHeight="1" x14ac:dyDescent="0.25">
      <c r="A354" s="225"/>
      <c r="B354" s="225"/>
      <c r="C354" s="225"/>
      <c r="D354" s="225"/>
      <c r="E354" s="226"/>
      <c r="F354" s="226"/>
      <c r="G354" s="228"/>
      <c r="H354" s="227"/>
      <c r="I354" s="227"/>
      <c r="J354" s="228"/>
      <c r="K354" s="228"/>
      <c r="L354" s="229"/>
      <c r="M354" s="225"/>
      <c r="N354" s="225"/>
      <c r="O354" s="225"/>
      <c r="P354" s="225"/>
      <c r="Q354" s="225"/>
      <c r="R354" s="225"/>
      <c r="S354" s="225"/>
      <c r="T354" s="225"/>
      <c r="U354" s="225"/>
      <c r="V354" s="225"/>
      <c r="W354" s="225"/>
      <c r="X354" s="225"/>
      <c r="Y354" s="225"/>
      <c r="Z354" s="225"/>
      <c r="AA354" s="225"/>
      <c r="AB354" s="225"/>
      <c r="AC354" s="225"/>
      <c r="AD354" s="225"/>
      <c r="AE354" s="225"/>
      <c r="AF354" s="225"/>
      <c r="AG354" s="225"/>
      <c r="AH354" s="225"/>
      <c r="AI354" s="225"/>
      <c r="AJ354" s="225"/>
      <c r="AK354" s="225"/>
      <c r="AL354" s="225"/>
      <c r="AM354" s="225"/>
      <c r="AN354" s="225"/>
      <c r="AO354" s="225"/>
      <c r="AP354" s="225"/>
      <c r="AQ354" s="225"/>
      <c r="AR354" s="225"/>
      <c r="AS354" s="225"/>
      <c r="AT354" s="225"/>
      <c r="AU354" s="225"/>
      <c r="AV354" s="225"/>
      <c r="AW354" s="225"/>
      <c r="AX354" s="225"/>
      <c r="AY354" s="225"/>
      <c r="AZ354" s="225"/>
      <c r="BA354" s="225"/>
      <c r="BB354" s="225"/>
      <c r="BC354" s="225"/>
      <c r="BD354" s="225"/>
      <c r="BE354" s="225"/>
      <c r="BF354" s="225"/>
      <c r="BG354" s="225"/>
      <c r="BH354" s="225"/>
      <c r="BI354" s="225"/>
      <c r="BJ354" s="225"/>
      <c r="BK354" s="225"/>
      <c r="BL354" s="225"/>
      <c r="BM354" s="225"/>
      <c r="BN354" s="225"/>
      <c r="BO354" s="225"/>
      <c r="BP354" s="225"/>
      <c r="BQ354" s="225"/>
      <c r="BR354" s="225"/>
      <c r="BS354" s="225"/>
      <c r="BT354" s="225"/>
      <c r="BU354" s="225"/>
      <c r="BV354" s="225"/>
      <c r="BW354" s="225"/>
      <c r="BX354" s="225"/>
      <c r="BY354" s="225"/>
      <c r="BZ354" s="225"/>
      <c r="CA354" s="225"/>
      <c r="CB354" s="225"/>
      <c r="CC354" s="225"/>
      <c r="CD354" s="225"/>
      <c r="CE354" s="225"/>
      <c r="CF354" s="225"/>
    </row>
    <row r="355" spans="1:84" ht="12" customHeight="1" x14ac:dyDescent="0.25">
      <c r="A355" s="225"/>
      <c r="B355" s="225"/>
      <c r="C355" s="225"/>
      <c r="D355" s="225"/>
      <c r="E355" s="226"/>
      <c r="F355" s="226"/>
      <c r="G355" s="228"/>
      <c r="H355" s="227"/>
      <c r="I355" s="227"/>
      <c r="J355" s="228"/>
      <c r="K355" s="228"/>
      <c r="L355" s="229"/>
      <c r="M355" s="225"/>
      <c r="N355" s="225"/>
      <c r="O355" s="225"/>
      <c r="P355" s="225"/>
      <c r="Q355" s="225"/>
      <c r="R355" s="225"/>
      <c r="S355" s="225"/>
      <c r="T355" s="225"/>
      <c r="U355" s="225"/>
      <c r="V355" s="225"/>
      <c r="W355" s="225"/>
      <c r="X355" s="225"/>
      <c r="Y355" s="225"/>
      <c r="Z355" s="225"/>
      <c r="AA355" s="225"/>
      <c r="AB355" s="225"/>
      <c r="AC355" s="225"/>
      <c r="AD355" s="225"/>
      <c r="AE355" s="225"/>
      <c r="AF355" s="225"/>
      <c r="AG355" s="225"/>
      <c r="AH355" s="225"/>
      <c r="AI355" s="225"/>
      <c r="AJ355" s="225"/>
      <c r="AK355" s="225"/>
      <c r="AL355" s="225"/>
      <c r="AM355" s="225"/>
      <c r="AN355" s="225"/>
      <c r="AO355" s="225"/>
      <c r="AP355" s="225"/>
      <c r="AQ355" s="225"/>
      <c r="AR355" s="225"/>
      <c r="AS355" s="225"/>
      <c r="AT355" s="225"/>
      <c r="AU355" s="225"/>
      <c r="AV355" s="225"/>
      <c r="AW355" s="225"/>
      <c r="AX355" s="225"/>
      <c r="AY355" s="225"/>
      <c r="AZ355" s="225"/>
      <c r="BA355" s="225"/>
      <c r="BB355" s="225"/>
      <c r="BC355" s="225"/>
      <c r="BD355" s="225"/>
      <c r="BE355" s="225"/>
      <c r="BF355" s="225"/>
      <c r="BG355" s="225"/>
      <c r="BH355" s="225"/>
      <c r="BI355" s="225"/>
      <c r="BJ355" s="225"/>
      <c r="BK355" s="225"/>
      <c r="BL355" s="225"/>
      <c r="BM355" s="225"/>
      <c r="BN355" s="225"/>
      <c r="BO355" s="225"/>
      <c r="BP355" s="225"/>
      <c r="BQ355" s="225"/>
      <c r="BR355" s="225"/>
      <c r="BS355" s="225"/>
      <c r="BT355" s="225"/>
      <c r="BU355" s="225"/>
      <c r="BV355" s="225"/>
      <c r="BW355" s="225"/>
      <c r="BX355" s="225"/>
      <c r="BY355" s="225"/>
      <c r="BZ355" s="225"/>
      <c r="CA355" s="225"/>
      <c r="CB355" s="225"/>
      <c r="CC355" s="225"/>
      <c r="CD355" s="225"/>
      <c r="CE355" s="225"/>
      <c r="CF355" s="225"/>
    </row>
    <row r="356" spans="1:84" ht="12" customHeight="1" x14ac:dyDescent="0.25">
      <c r="A356" s="225"/>
      <c r="B356" s="225"/>
      <c r="C356" s="225"/>
      <c r="D356" s="225"/>
      <c r="E356" s="226"/>
      <c r="F356" s="226"/>
      <c r="G356" s="228"/>
      <c r="H356" s="227"/>
      <c r="I356" s="227"/>
      <c r="J356" s="228"/>
      <c r="K356" s="228"/>
      <c r="L356" s="229"/>
      <c r="M356" s="225"/>
      <c r="N356" s="225"/>
      <c r="O356" s="225"/>
      <c r="P356" s="225"/>
      <c r="Q356" s="225"/>
      <c r="R356" s="225"/>
      <c r="S356" s="225"/>
      <c r="T356" s="225"/>
      <c r="U356" s="225"/>
      <c r="V356" s="225"/>
      <c r="W356" s="225"/>
      <c r="X356" s="225"/>
      <c r="Y356" s="225"/>
      <c r="Z356" s="225"/>
      <c r="AA356" s="225"/>
      <c r="AB356" s="225"/>
      <c r="AC356" s="225"/>
      <c r="AD356" s="225"/>
      <c r="AE356" s="225"/>
      <c r="AF356" s="225"/>
      <c r="AG356" s="225"/>
      <c r="AH356" s="225"/>
      <c r="AI356" s="225"/>
      <c r="AJ356" s="225"/>
      <c r="AK356" s="225"/>
      <c r="AL356" s="225"/>
      <c r="AM356" s="225"/>
      <c r="AN356" s="225"/>
      <c r="AO356" s="225"/>
      <c r="AP356" s="225"/>
      <c r="AQ356" s="225"/>
      <c r="AR356" s="225"/>
      <c r="AS356" s="225"/>
      <c r="AT356" s="225"/>
      <c r="AU356" s="225"/>
      <c r="AV356" s="225"/>
      <c r="AW356" s="225"/>
      <c r="AX356" s="225"/>
      <c r="AY356" s="225"/>
      <c r="AZ356" s="225"/>
      <c r="BA356" s="225"/>
      <c r="BB356" s="225"/>
      <c r="BC356" s="225"/>
      <c r="BD356" s="225"/>
      <c r="BE356" s="225"/>
      <c r="BF356" s="225"/>
      <c r="BG356" s="225"/>
      <c r="BH356" s="225"/>
      <c r="BI356" s="225"/>
      <c r="BJ356" s="225"/>
      <c r="BK356" s="225"/>
      <c r="BL356" s="225"/>
      <c r="BM356" s="225"/>
      <c r="BN356" s="225"/>
      <c r="BO356" s="225"/>
      <c r="BP356" s="225"/>
      <c r="BQ356" s="225"/>
      <c r="BR356" s="225"/>
      <c r="BS356" s="225"/>
      <c r="BT356" s="225"/>
      <c r="BU356" s="225"/>
      <c r="BV356" s="225"/>
      <c r="BW356" s="225"/>
      <c r="BX356" s="225"/>
      <c r="BY356" s="225"/>
      <c r="BZ356" s="225"/>
      <c r="CA356" s="225"/>
      <c r="CB356" s="225"/>
      <c r="CC356" s="225"/>
      <c r="CD356" s="225"/>
      <c r="CE356" s="225"/>
      <c r="CF356" s="225"/>
    </row>
    <row r="357" spans="1:84" ht="12" customHeight="1" x14ac:dyDescent="0.25">
      <c r="A357" s="225"/>
      <c r="B357" s="225"/>
      <c r="C357" s="225"/>
      <c r="D357" s="225"/>
      <c r="E357" s="226"/>
      <c r="F357" s="226"/>
      <c r="G357" s="228"/>
      <c r="H357" s="227"/>
      <c r="I357" s="227"/>
      <c r="J357" s="228"/>
      <c r="K357" s="228"/>
      <c r="L357" s="229"/>
      <c r="M357" s="225"/>
      <c r="N357" s="225"/>
      <c r="O357" s="225"/>
      <c r="P357" s="225"/>
      <c r="Q357" s="225"/>
      <c r="R357" s="225"/>
      <c r="S357" s="225"/>
      <c r="T357" s="225"/>
      <c r="U357" s="225"/>
      <c r="V357" s="225"/>
      <c r="W357" s="225"/>
      <c r="X357" s="225"/>
      <c r="Y357" s="225"/>
      <c r="Z357" s="225"/>
      <c r="AA357" s="225"/>
      <c r="AB357" s="225"/>
      <c r="AC357" s="225"/>
      <c r="AD357" s="225"/>
      <c r="AE357" s="225"/>
      <c r="AF357" s="225"/>
      <c r="AG357" s="225"/>
      <c r="AH357" s="225"/>
      <c r="AI357" s="225"/>
      <c r="AJ357" s="225"/>
      <c r="AK357" s="225"/>
      <c r="AL357" s="225"/>
      <c r="AM357" s="225"/>
      <c r="AN357" s="225"/>
      <c r="AO357" s="225"/>
      <c r="AP357" s="225"/>
      <c r="AQ357" s="225"/>
      <c r="AR357" s="225"/>
      <c r="AS357" s="225"/>
      <c r="AT357" s="225"/>
      <c r="AU357" s="225"/>
      <c r="AV357" s="225"/>
      <c r="AW357" s="225"/>
      <c r="AX357" s="225"/>
      <c r="AY357" s="225"/>
      <c r="AZ357" s="225"/>
      <c r="BA357" s="225"/>
      <c r="BB357" s="225"/>
      <c r="BC357" s="225"/>
      <c r="BD357" s="225"/>
      <c r="BE357" s="225"/>
      <c r="BF357" s="225"/>
      <c r="BG357" s="225"/>
      <c r="BH357" s="225"/>
      <c r="BI357" s="225"/>
      <c r="BJ357" s="225"/>
      <c r="BK357" s="225"/>
      <c r="BL357" s="225"/>
      <c r="BM357" s="225"/>
      <c r="BN357" s="225"/>
      <c r="BO357" s="225"/>
      <c r="BP357" s="225"/>
      <c r="BQ357" s="225"/>
      <c r="BR357" s="225"/>
      <c r="BS357" s="225"/>
      <c r="BT357" s="225"/>
      <c r="BU357" s="225"/>
      <c r="BV357" s="225"/>
      <c r="BW357" s="225"/>
      <c r="BX357" s="225"/>
      <c r="BY357" s="225"/>
      <c r="BZ357" s="225"/>
      <c r="CA357" s="225"/>
      <c r="CB357" s="225"/>
      <c r="CC357" s="225"/>
      <c r="CD357" s="225"/>
      <c r="CE357" s="225"/>
      <c r="CF357" s="225"/>
    </row>
    <row r="358" spans="1:84" ht="12" customHeight="1" x14ac:dyDescent="0.25">
      <c r="A358" s="225"/>
      <c r="B358" s="225"/>
      <c r="C358" s="225"/>
      <c r="D358" s="225"/>
      <c r="E358" s="226"/>
      <c r="F358" s="226"/>
      <c r="G358" s="228"/>
      <c r="H358" s="227"/>
      <c r="I358" s="227"/>
      <c r="J358" s="228"/>
      <c r="K358" s="228"/>
      <c r="L358" s="229"/>
      <c r="M358" s="225"/>
      <c r="N358" s="225"/>
      <c r="O358" s="225"/>
      <c r="P358" s="225"/>
      <c r="Q358" s="225"/>
      <c r="R358" s="225"/>
      <c r="S358" s="225"/>
      <c r="T358" s="225"/>
      <c r="U358" s="225"/>
      <c r="V358" s="225"/>
      <c r="W358" s="225"/>
      <c r="X358" s="225"/>
      <c r="Y358" s="225"/>
      <c r="Z358" s="225"/>
      <c r="AA358" s="225"/>
      <c r="AB358" s="225"/>
      <c r="AC358" s="225"/>
      <c r="AD358" s="225"/>
      <c r="AE358" s="225"/>
      <c r="AF358" s="225"/>
      <c r="AG358" s="225"/>
      <c r="AH358" s="225"/>
      <c r="AI358" s="225"/>
      <c r="AJ358" s="225"/>
      <c r="AK358" s="225"/>
      <c r="AL358" s="225"/>
      <c r="AM358" s="225"/>
      <c r="AN358" s="225"/>
      <c r="AO358" s="225"/>
      <c r="AP358" s="225"/>
      <c r="AQ358" s="225"/>
      <c r="AR358" s="225"/>
      <c r="AS358" s="225"/>
      <c r="AT358" s="225"/>
      <c r="AU358" s="225"/>
      <c r="AV358" s="225"/>
      <c r="AW358" s="225"/>
      <c r="AX358" s="225"/>
      <c r="AY358" s="225"/>
      <c r="AZ358" s="225"/>
      <c r="BA358" s="225"/>
      <c r="BB358" s="225"/>
      <c r="BC358" s="225"/>
      <c r="BD358" s="225"/>
      <c r="BE358" s="225"/>
      <c r="BF358" s="225"/>
      <c r="BG358" s="225"/>
      <c r="BH358" s="225"/>
      <c r="BI358" s="225"/>
      <c r="BJ358" s="225"/>
      <c r="BK358" s="225"/>
      <c r="BL358" s="225"/>
      <c r="BM358" s="225"/>
      <c r="BN358" s="225"/>
      <c r="BO358" s="225"/>
      <c r="BP358" s="225"/>
      <c r="BQ358" s="225"/>
      <c r="BR358" s="225"/>
      <c r="BS358" s="225"/>
      <c r="BT358" s="225"/>
      <c r="BU358" s="225"/>
      <c r="BV358" s="225"/>
      <c r="BW358" s="225"/>
      <c r="BX358" s="225"/>
      <c r="BY358" s="225"/>
      <c r="BZ358" s="225"/>
      <c r="CA358" s="225"/>
      <c r="CB358" s="225"/>
      <c r="CC358" s="225"/>
      <c r="CD358" s="225"/>
      <c r="CE358" s="225"/>
      <c r="CF358" s="225"/>
    </row>
    <row r="359" spans="1:84" ht="12" customHeight="1" x14ac:dyDescent="0.25">
      <c r="A359" s="225"/>
      <c r="B359" s="225"/>
      <c r="C359" s="225"/>
      <c r="D359" s="225"/>
      <c r="E359" s="226"/>
      <c r="F359" s="226"/>
      <c r="G359" s="228"/>
      <c r="H359" s="227"/>
      <c r="I359" s="227"/>
      <c r="J359" s="228"/>
      <c r="K359" s="228"/>
      <c r="L359" s="229"/>
      <c r="M359" s="225"/>
      <c r="N359" s="225"/>
      <c r="O359" s="225"/>
      <c r="P359" s="225"/>
      <c r="Q359" s="225"/>
      <c r="R359" s="225"/>
      <c r="S359" s="225"/>
      <c r="T359" s="225"/>
      <c r="U359" s="225"/>
      <c r="V359" s="225"/>
      <c r="W359" s="225"/>
      <c r="X359" s="225"/>
      <c r="Y359" s="225"/>
      <c r="Z359" s="225"/>
      <c r="AA359" s="225"/>
      <c r="AB359" s="225"/>
      <c r="AC359" s="225"/>
      <c r="AD359" s="225"/>
      <c r="AE359" s="225"/>
      <c r="AF359" s="225"/>
      <c r="AG359" s="225"/>
      <c r="AH359" s="225"/>
      <c r="AI359" s="225"/>
      <c r="AJ359" s="225"/>
      <c r="AK359" s="225"/>
      <c r="AL359" s="225"/>
      <c r="AM359" s="225"/>
      <c r="AN359" s="225"/>
      <c r="AO359" s="225"/>
      <c r="AP359" s="225"/>
      <c r="AQ359" s="225"/>
      <c r="AR359" s="225"/>
      <c r="AS359" s="225"/>
      <c r="AT359" s="225"/>
      <c r="AU359" s="225"/>
      <c r="AV359" s="225"/>
      <c r="AW359" s="225"/>
      <c r="AX359" s="225"/>
      <c r="AY359" s="225"/>
      <c r="AZ359" s="225"/>
      <c r="BA359" s="225"/>
      <c r="BB359" s="225"/>
      <c r="BC359" s="225"/>
      <c r="BD359" s="225"/>
      <c r="BE359" s="225"/>
      <c r="BF359" s="225"/>
      <c r="BG359" s="225"/>
      <c r="BH359" s="225"/>
      <c r="BI359" s="225"/>
      <c r="BJ359" s="225"/>
      <c r="BK359" s="225"/>
      <c r="BL359" s="225"/>
      <c r="BM359" s="225"/>
      <c r="BN359" s="225"/>
      <c r="BO359" s="225"/>
      <c r="BP359" s="225"/>
      <c r="BQ359" s="225"/>
      <c r="BR359" s="225"/>
      <c r="BS359" s="225"/>
      <c r="BT359" s="225"/>
      <c r="BU359" s="225"/>
      <c r="BV359" s="225"/>
      <c r="BW359" s="225"/>
      <c r="BX359" s="225"/>
      <c r="BY359" s="225"/>
      <c r="BZ359" s="225"/>
      <c r="CA359" s="225"/>
      <c r="CB359" s="225"/>
      <c r="CC359" s="225"/>
      <c r="CD359" s="225"/>
      <c r="CE359" s="225"/>
      <c r="CF359" s="225"/>
    </row>
    <row r="360" spans="1:84" ht="12" customHeight="1" x14ac:dyDescent="0.25">
      <c r="A360" s="225"/>
      <c r="B360" s="225"/>
      <c r="C360" s="225"/>
      <c r="D360" s="225"/>
      <c r="E360" s="226"/>
      <c r="F360" s="226"/>
      <c r="G360" s="228"/>
      <c r="H360" s="227"/>
      <c r="I360" s="227"/>
      <c r="J360" s="228"/>
      <c r="K360" s="228"/>
      <c r="L360" s="229"/>
      <c r="M360" s="225"/>
      <c r="N360" s="225"/>
      <c r="O360" s="225"/>
      <c r="P360" s="225"/>
      <c r="Q360" s="225"/>
      <c r="R360" s="225"/>
      <c r="S360" s="225"/>
      <c r="T360" s="225"/>
      <c r="U360" s="225"/>
      <c r="V360" s="225"/>
      <c r="W360" s="225"/>
      <c r="X360" s="225"/>
      <c r="Y360" s="225"/>
      <c r="Z360" s="225"/>
      <c r="AA360" s="225"/>
      <c r="AB360" s="225"/>
      <c r="AC360" s="225"/>
      <c r="AD360" s="225"/>
      <c r="AE360" s="225"/>
      <c r="AF360" s="225"/>
      <c r="AG360" s="225"/>
      <c r="AH360" s="225"/>
      <c r="AI360" s="225"/>
      <c r="AJ360" s="225"/>
      <c r="AK360" s="225"/>
      <c r="AL360" s="225"/>
      <c r="AM360" s="225"/>
      <c r="AN360" s="225"/>
      <c r="AO360" s="225"/>
      <c r="AP360" s="225"/>
      <c r="AQ360" s="225"/>
      <c r="AR360" s="225"/>
      <c r="AS360" s="225"/>
      <c r="AT360" s="225"/>
      <c r="AU360" s="225"/>
      <c r="AV360" s="225"/>
      <c r="AW360" s="225"/>
      <c r="AX360" s="225"/>
      <c r="AY360" s="225"/>
      <c r="AZ360" s="225"/>
      <c r="BA360" s="225"/>
      <c r="BB360" s="225"/>
      <c r="BC360" s="225"/>
      <c r="BD360" s="225"/>
      <c r="BE360" s="225"/>
      <c r="BF360" s="225"/>
      <c r="BG360" s="225"/>
      <c r="BH360" s="225"/>
      <c r="BI360" s="225"/>
      <c r="BJ360" s="225"/>
      <c r="BK360" s="225"/>
      <c r="BL360" s="225"/>
      <c r="BM360" s="225"/>
      <c r="BN360" s="225"/>
      <c r="BO360" s="225"/>
      <c r="BP360" s="225"/>
      <c r="BQ360" s="225"/>
      <c r="BR360" s="225"/>
      <c r="BS360" s="225"/>
      <c r="BT360" s="225"/>
      <c r="BU360" s="225"/>
      <c r="BV360" s="225"/>
      <c r="BW360" s="225"/>
      <c r="BX360" s="225"/>
      <c r="BY360" s="225"/>
      <c r="BZ360" s="225"/>
      <c r="CA360" s="225"/>
      <c r="CB360" s="225"/>
      <c r="CC360" s="225"/>
      <c r="CD360" s="225"/>
      <c r="CE360" s="225"/>
      <c r="CF360" s="225"/>
    </row>
    <row r="361" spans="1:84" ht="12" customHeight="1" x14ac:dyDescent="0.25">
      <c r="A361" s="225"/>
      <c r="B361" s="225"/>
      <c r="C361" s="225"/>
      <c r="D361" s="225"/>
      <c r="E361" s="226"/>
      <c r="F361" s="226"/>
      <c r="G361" s="228"/>
      <c r="H361" s="227"/>
      <c r="I361" s="227"/>
      <c r="J361" s="228"/>
      <c r="K361" s="228"/>
      <c r="L361" s="229"/>
      <c r="M361" s="225"/>
      <c r="N361" s="225"/>
      <c r="O361" s="225"/>
      <c r="P361" s="225"/>
      <c r="Q361" s="225"/>
      <c r="R361" s="225"/>
      <c r="S361" s="225"/>
      <c r="T361" s="225"/>
      <c r="U361" s="225"/>
      <c r="V361" s="225"/>
      <c r="W361" s="225"/>
      <c r="X361" s="225"/>
      <c r="Y361" s="225"/>
      <c r="Z361" s="225"/>
      <c r="AA361" s="225"/>
      <c r="AB361" s="225"/>
      <c r="AC361" s="225"/>
      <c r="AD361" s="225"/>
      <c r="AE361" s="225"/>
      <c r="AF361" s="225"/>
      <c r="AG361" s="225"/>
      <c r="AH361" s="225"/>
      <c r="AI361" s="225"/>
      <c r="AJ361" s="225"/>
      <c r="AK361" s="225"/>
      <c r="AL361" s="225"/>
      <c r="AM361" s="225"/>
      <c r="AN361" s="225"/>
      <c r="AO361" s="225"/>
      <c r="AP361" s="225"/>
      <c r="AQ361" s="225"/>
      <c r="AR361" s="225"/>
      <c r="AS361" s="225"/>
      <c r="AT361" s="225"/>
      <c r="AU361" s="225"/>
      <c r="AV361" s="225"/>
      <c r="AW361" s="225"/>
      <c r="AX361" s="225"/>
      <c r="AY361" s="225"/>
      <c r="AZ361" s="225"/>
      <c r="BA361" s="225"/>
      <c r="BB361" s="225"/>
      <c r="BC361" s="225"/>
      <c r="BD361" s="225"/>
      <c r="BE361" s="225"/>
      <c r="BF361" s="225"/>
      <c r="BG361" s="225"/>
      <c r="BH361" s="225"/>
      <c r="BI361" s="225"/>
      <c r="BJ361" s="225"/>
      <c r="BK361" s="225"/>
      <c r="BL361" s="225"/>
      <c r="BM361" s="225"/>
      <c r="BN361" s="225"/>
      <c r="BO361" s="225"/>
      <c r="BP361" s="225"/>
      <c r="BQ361" s="225"/>
      <c r="BR361" s="225"/>
      <c r="BS361" s="225"/>
      <c r="BT361" s="225"/>
      <c r="BU361" s="225"/>
      <c r="BV361" s="225"/>
      <c r="BW361" s="225"/>
      <c r="BX361" s="225"/>
      <c r="BY361" s="225"/>
      <c r="BZ361" s="225"/>
      <c r="CA361" s="225"/>
      <c r="CB361" s="225"/>
      <c r="CC361" s="225"/>
      <c r="CD361" s="225"/>
      <c r="CE361" s="225"/>
      <c r="CF361" s="225"/>
    </row>
    <row r="362" spans="1:84" ht="12" customHeight="1" x14ac:dyDescent="0.25">
      <c r="A362" s="225"/>
      <c r="B362" s="225"/>
      <c r="C362" s="225"/>
      <c r="D362" s="225"/>
      <c r="E362" s="226"/>
      <c r="F362" s="226"/>
      <c r="G362" s="228"/>
      <c r="H362" s="227"/>
      <c r="I362" s="227"/>
      <c r="J362" s="228"/>
      <c r="K362" s="228"/>
      <c r="L362" s="229"/>
      <c r="M362" s="225"/>
      <c r="N362" s="225"/>
      <c r="O362" s="225"/>
      <c r="P362" s="225"/>
      <c r="Q362" s="225"/>
      <c r="R362" s="225"/>
      <c r="S362" s="225"/>
      <c r="T362" s="225"/>
      <c r="U362" s="225"/>
      <c r="V362" s="225"/>
      <c r="W362" s="225"/>
      <c r="X362" s="225"/>
      <c r="Y362" s="225"/>
      <c r="Z362" s="225"/>
      <c r="AA362" s="225"/>
      <c r="AB362" s="225"/>
      <c r="AC362" s="225"/>
      <c r="AD362" s="225"/>
      <c r="AE362" s="225"/>
      <c r="AF362" s="225"/>
      <c r="AG362" s="225"/>
      <c r="AH362" s="225"/>
      <c r="AI362" s="225"/>
      <c r="AJ362" s="225"/>
      <c r="AK362" s="225"/>
      <c r="AL362" s="225"/>
      <c r="AM362" s="225"/>
      <c r="AN362" s="225"/>
      <c r="AO362" s="225"/>
      <c r="AP362" s="225"/>
      <c r="AQ362" s="225"/>
      <c r="AR362" s="225"/>
      <c r="AS362" s="225"/>
      <c r="AT362" s="225"/>
      <c r="AU362" s="225"/>
      <c r="AV362" s="225"/>
      <c r="AW362" s="225"/>
      <c r="AX362" s="225"/>
      <c r="AY362" s="225"/>
      <c r="AZ362" s="225"/>
      <c r="BA362" s="225"/>
      <c r="BB362" s="225"/>
      <c r="BC362" s="225"/>
      <c r="BD362" s="225"/>
      <c r="BE362" s="225"/>
      <c r="BF362" s="225"/>
      <c r="BG362" s="225"/>
      <c r="BH362" s="225"/>
      <c r="BI362" s="225"/>
      <c r="BJ362" s="225"/>
      <c r="BK362" s="225"/>
      <c r="BL362" s="225"/>
      <c r="BM362" s="225"/>
      <c r="BN362" s="225"/>
      <c r="BO362" s="225"/>
      <c r="BP362" s="225"/>
      <c r="BQ362" s="225"/>
      <c r="BR362" s="225"/>
      <c r="BS362" s="225"/>
      <c r="BT362" s="225"/>
      <c r="BU362" s="225"/>
      <c r="BV362" s="225"/>
      <c r="BW362" s="225"/>
      <c r="BX362" s="225"/>
      <c r="BY362" s="225"/>
      <c r="BZ362" s="225"/>
      <c r="CA362" s="225"/>
      <c r="CB362" s="225"/>
      <c r="CC362" s="225"/>
      <c r="CD362" s="225"/>
      <c r="CE362" s="225"/>
      <c r="CF362" s="225"/>
    </row>
    <row r="363" spans="1:84" ht="12" customHeight="1" x14ac:dyDescent="0.25">
      <c r="A363" s="225"/>
      <c r="B363" s="225"/>
      <c r="C363" s="225"/>
      <c r="D363" s="225"/>
      <c r="E363" s="226"/>
      <c r="F363" s="226"/>
      <c r="G363" s="228"/>
      <c r="H363" s="227"/>
      <c r="I363" s="227"/>
      <c r="J363" s="228"/>
      <c r="K363" s="228"/>
      <c r="L363" s="229"/>
      <c r="M363" s="225"/>
      <c r="N363" s="225"/>
      <c r="O363" s="225"/>
      <c r="P363" s="225"/>
      <c r="Q363" s="225"/>
      <c r="R363" s="225"/>
      <c r="S363" s="225"/>
      <c r="T363" s="225"/>
      <c r="U363" s="225"/>
      <c r="V363" s="225"/>
      <c r="W363" s="225"/>
      <c r="X363" s="225"/>
      <c r="Y363" s="225"/>
      <c r="Z363" s="225"/>
      <c r="AA363" s="225"/>
      <c r="AB363" s="225"/>
      <c r="AC363" s="225"/>
      <c r="AD363" s="225"/>
      <c r="AE363" s="225"/>
      <c r="AF363" s="225"/>
      <c r="AG363" s="225"/>
      <c r="AH363" s="225"/>
      <c r="AI363" s="225"/>
      <c r="AJ363" s="225"/>
      <c r="AK363" s="225"/>
      <c r="AL363" s="225"/>
      <c r="AM363" s="225"/>
      <c r="AN363" s="225"/>
      <c r="AO363" s="225"/>
      <c r="AP363" s="225"/>
      <c r="AQ363" s="225"/>
      <c r="AR363" s="225"/>
      <c r="AS363" s="225"/>
      <c r="AT363" s="225"/>
      <c r="AU363" s="225"/>
      <c r="AV363" s="225"/>
      <c r="AW363" s="225"/>
      <c r="AX363" s="225"/>
      <c r="AY363" s="225"/>
      <c r="AZ363" s="225"/>
      <c r="BA363" s="225"/>
      <c r="BB363" s="225"/>
      <c r="BC363" s="225"/>
      <c r="BD363" s="225"/>
      <c r="BE363" s="225"/>
      <c r="BF363" s="225"/>
      <c r="BG363" s="225"/>
      <c r="BH363" s="225"/>
      <c r="BI363" s="225"/>
      <c r="BJ363" s="225"/>
      <c r="BK363" s="225"/>
      <c r="BL363" s="225"/>
      <c r="BM363" s="225"/>
      <c r="BN363" s="225"/>
      <c r="BO363" s="225"/>
      <c r="BP363" s="225"/>
      <c r="BQ363" s="225"/>
      <c r="BR363" s="225"/>
      <c r="BS363" s="225"/>
      <c r="BT363" s="225"/>
      <c r="BU363" s="225"/>
      <c r="BV363" s="225"/>
      <c r="BW363" s="225"/>
      <c r="BX363" s="225"/>
      <c r="BY363" s="225"/>
      <c r="BZ363" s="225"/>
      <c r="CA363" s="225"/>
      <c r="CB363" s="225"/>
      <c r="CC363" s="225"/>
      <c r="CD363" s="225"/>
      <c r="CE363" s="225"/>
      <c r="CF363" s="225"/>
    </row>
    <row r="364" spans="1:84" ht="12" customHeight="1" x14ac:dyDescent="0.25">
      <c r="A364" s="225"/>
      <c r="B364" s="225"/>
      <c r="C364" s="225"/>
      <c r="D364" s="225"/>
      <c r="E364" s="226"/>
      <c r="F364" s="226"/>
      <c r="G364" s="228"/>
      <c r="H364" s="227"/>
      <c r="I364" s="227"/>
      <c r="J364" s="228"/>
      <c r="K364" s="228"/>
      <c r="L364" s="229"/>
      <c r="M364" s="225"/>
      <c r="N364" s="225"/>
      <c r="O364" s="225"/>
      <c r="P364" s="225"/>
      <c r="Q364" s="225"/>
      <c r="R364" s="225"/>
      <c r="S364" s="225"/>
      <c r="T364" s="225"/>
      <c r="U364" s="225"/>
      <c r="V364" s="225"/>
      <c r="W364" s="225"/>
      <c r="X364" s="225"/>
      <c r="Y364" s="225"/>
      <c r="Z364" s="225"/>
      <c r="AA364" s="225"/>
      <c r="AB364" s="225"/>
      <c r="AC364" s="225"/>
      <c r="AD364" s="225"/>
      <c r="AE364" s="225"/>
      <c r="AF364" s="225"/>
      <c r="AG364" s="225"/>
      <c r="AH364" s="225"/>
      <c r="AI364" s="225"/>
      <c r="AJ364" s="225"/>
      <c r="AK364" s="225"/>
      <c r="AL364" s="225"/>
      <c r="AM364" s="225"/>
      <c r="AN364" s="225"/>
      <c r="AO364" s="225"/>
      <c r="AP364" s="225"/>
      <c r="AQ364" s="225"/>
      <c r="AR364" s="225"/>
      <c r="AS364" s="225"/>
      <c r="AT364" s="225"/>
      <c r="AU364" s="225"/>
      <c r="AV364" s="225"/>
      <c r="AW364" s="225"/>
      <c r="AX364" s="225"/>
      <c r="AY364" s="225"/>
      <c r="AZ364" s="225"/>
      <c r="BA364" s="225"/>
      <c r="BB364" s="225"/>
      <c r="BC364" s="225"/>
      <c r="BD364" s="225"/>
      <c r="BE364" s="225"/>
      <c r="BF364" s="225"/>
      <c r="BG364" s="225"/>
      <c r="BH364" s="225"/>
      <c r="BI364" s="225"/>
      <c r="BJ364" s="225"/>
      <c r="BK364" s="225"/>
      <c r="BL364" s="225"/>
      <c r="BM364" s="225"/>
      <c r="BN364" s="225"/>
      <c r="BO364" s="225"/>
      <c r="BP364" s="225"/>
      <c r="BQ364" s="225"/>
      <c r="BR364" s="225"/>
      <c r="BS364" s="225"/>
      <c r="BT364" s="225"/>
      <c r="BU364" s="225"/>
      <c r="BV364" s="225"/>
      <c r="BW364" s="225"/>
      <c r="BX364" s="225"/>
      <c r="BY364" s="225"/>
      <c r="BZ364" s="225"/>
      <c r="CA364" s="225"/>
      <c r="CB364" s="225"/>
      <c r="CC364" s="225"/>
      <c r="CD364" s="225"/>
      <c r="CE364" s="225"/>
      <c r="CF364" s="225"/>
    </row>
    <row r="365" spans="1:84" ht="12" customHeight="1" x14ac:dyDescent="0.25">
      <c r="A365" s="225"/>
      <c r="B365" s="225"/>
      <c r="C365" s="225"/>
      <c r="D365" s="225"/>
      <c r="E365" s="226"/>
      <c r="F365" s="226"/>
      <c r="G365" s="228"/>
      <c r="H365" s="227"/>
      <c r="I365" s="227"/>
      <c r="J365" s="228"/>
      <c r="K365" s="228"/>
      <c r="L365" s="229"/>
      <c r="M365" s="225"/>
      <c r="N365" s="225"/>
      <c r="O365" s="225"/>
      <c r="P365" s="225"/>
      <c r="Q365" s="225"/>
      <c r="R365" s="225"/>
      <c r="S365" s="225"/>
      <c r="T365" s="225"/>
      <c r="U365" s="225"/>
      <c r="V365" s="225"/>
      <c r="W365" s="225"/>
      <c r="X365" s="225"/>
      <c r="Y365" s="225"/>
      <c r="Z365" s="225"/>
      <c r="AA365" s="225"/>
      <c r="AB365" s="225"/>
      <c r="AC365" s="225"/>
      <c r="AD365" s="225"/>
      <c r="AE365" s="225"/>
      <c r="AF365" s="225"/>
      <c r="AG365" s="225"/>
      <c r="AH365" s="225"/>
      <c r="AI365" s="225"/>
      <c r="AJ365" s="225"/>
      <c r="AK365" s="225"/>
      <c r="AL365" s="225"/>
      <c r="AM365" s="225"/>
      <c r="AN365" s="225"/>
      <c r="AO365" s="225"/>
      <c r="AP365" s="225"/>
      <c r="AQ365" s="225"/>
      <c r="AR365" s="225"/>
      <c r="AS365" s="225"/>
      <c r="AT365" s="225"/>
      <c r="AU365" s="225"/>
      <c r="AV365" s="225"/>
      <c r="AW365" s="225"/>
      <c r="AX365" s="225"/>
      <c r="AY365" s="225"/>
      <c r="AZ365" s="225"/>
      <c r="BA365" s="225"/>
      <c r="BB365" s="225"/>
      <c r="BC365" s="225"/>
      <c r="BD365" s="225"/>
      <c r="BE365" s="225"/>
      <c r="BF365" s="225"/>
      <c r="BG365" s="225"/>
      <c r="BH365" s="225"/>
      <c r="BI365" s="225"/>
      <c r="BJ365" s="225"/>
      <c r="BK365" s="225"/>
      <c r="BL365" s="225"/>
      <c r="BM365" s="225"/>
      <c r="BN365" s="225"/>
      <c r="BO365" s="225"/>
      <c r="BP365" s="225"/>
      <c r="BQ365" s="225"/>
      <c r="BR365" s="225"/>
      <c r="BS365" s="225"/>
      <c r="BT365" s="225"/>
      <c r="BU365" s="225"/>
      <c r="BV365" s="225"/>
      <c r="BW365" s="225"/>
      <c r="BX365" s="225"/>
      <c r="BY365" s="225"/>
      <c r="BZ365" s="225"/>
      <c r="CA365" s="225"/>
      <c r="CB365" s="225"/>
      <c r="CC365" s="225"/>
      <c r="CD365" s="225"/>
      <c r="CE365" s="225"/>
      <c r="CF365" s="225"/>
    </row>
    <row r="366" spans="1:84" ht="12" customHeight="1" x14ac:dyDescent="0.25">
      <c r="A366" s="225"/>
      <c r="B366" s="225"/>
      <c r="C366" s="225"/>
      <c r="D366" s="225"/>
      <c r="E366" s="226"/>
      <c r="F366" s="226"/>
      <c r="G366" s="228"/>
      <c r="H366" s="227"/>
      <c r="I366" s="227"/>
      <c r="J366" s="228"/>
      <c r="K366" s="228"/>
      <c r="L366" s="229"/>
      <c r="M366" s="225"/>
      <c r="N366" s="225"/>
      <c r="O366" s="225"/>
      <c r="P366" s="225"/>
      <c r="Q366" s="225"/>
      <c r="R366" s="225"/>
      <c r="S366" s="225"/>
      <c r="T366" s="225"/>
      <c r="U366" s="225"/>
      <c r="V366" s="225"/>
      <c r="W366" s="225"/>
      <c r="X366" s="225"/>
      <c r="Y366" s="225"/>
      <c r="Z366" s="225"/>
      <c r="AA366" s="225"/>
      <c r="AB366" s="225"/>
      <c r="AC366" s="225"/>
      <c r="AD366" s="225"/>
      <c r="AE366" s="225"/>
      <c r="AF366" s="225"/>
      <c r="AG366" s="225"/>
      <c r="AH366" s="225"/>
      <c r="AI366" s="225"/>
      <c r="AJ366" s="225"/>
      <c r="AK366" s="225"/>
      <c r="AL366" s="225"/>
      <c r="AM366" s="225"/>
      <c r="AN366" s="225"/>
      <c r="AO366" s="225"/>
      <c r="AP366" s="225"/>
      <c r="AQ366" s="225"/>
      <c r="AR366" s="225"/>
      <c r="AS366" s="225"/>
      <c r="AT366" s="225"/>
      <c r="AU366" s="225"/>
      <c r="AV366" s="225"/>
      <c r="AW366" s="225"/>
      <c r="AX366" s="225"/>
      <c r="AY366" s="225"/>
      <c r="AZ366" s="225"/>
      <c r="BA366" s="225"/>
      <c r="BB366" s="225"/>
      <c r="BC366" s="225"/>
      <c r="BD366" s="225"/>
      <c r="BE366" s="225"/>
      <c r="BF366" s="225"/>
      <c r="BG366" s="225"/>
      <c r="BH366" s="225"/>
      <c r="BI366" s="225"/>
      <c r="BJ366" s="225"/>
      <c r="BK366" s="225"/>
      <c r="BL366" s="225"/>
      <c r="BM366" s="225"/>
      <c r="BN366" s="225"/>
      <c r="BO366" s="225"/>
      <c r="BP366" s="225"/>
      <c r="BQ366" s="225"/>
      <c r="BR366" s="225"/>
      <c r="BS366" s="225"/>
      <c r="BT366" s="225"/>
      <c r="BU366" s="225"/>
      <c r="BV366" s="225"/>
      <c r="BW366" s="225"/>
      <c r="BX366" s="225"/>
      <c r="BY366" s="225"/>
      <c r="BZ366" s="225"/>
      <c r="CA366" s="225"/>
      <c r="CB366" s="225"/>
      <c r="CC366" s="225"/>
      <c r="CD366" s="225"/>
      <c r="CE366" s="225"/>
      <c r="CF366" s="225"/>
    </row>
    <row r="367" spans="1:84" ht="12" customHeight="1" x14ac:dyDescent="0.25">
      <c r="A367" s="225"/>
      <c r="B367" s="225"/>
      <c r="C367" s="225"/>
      <c r="D367" s="225"/>
      <c r="E367" s="226"/>
      <c r="F367" s="226"/>
      <c r="G367" s="228"/>
      <c r="H367" s="227"/>
      <c r="I367" s="227"/>
      <c r="J367" s="228"/>
      <c r="K367" s="228"/>
      <c r="L367" s="229"/>
      <c r="M367" s="225"/>
      <c r="N367" s="225"/>
      <c r="O367" s="225"/>
      <c r="P367" s="225"/>
      <c r="Q367" s="225"/>
      <c r="R367" s="225"/>
      <c r="S367" s="225"/>
      <c r="T367" s="225"/>
      <c r="U367" s="225"/>
      <c r="V367" s="225"/>
      <c r="W367" s="225"/>
      <c r="X367" s="225"/>
      <c r="Y367" s="225"/>
      <c r="Z367" s="225"/>
      <c r="AA367" s="225"/>
      <c r="AB367" s="225"/>
      <c r="AC367" s="225"/>
      <c r="AD367" s="225"/>
      <c r="AE367" s="225"/>
      <c r="AF367" s="225"/>
      <c r="AG367" s="225"/>
      <c r="AH367" s="225"/>
      <c r="AI367" s="225"/>
      <c r="AJ367" s="225"/>
      <c r="AK367" s="225"/>
      <c r="AL367" s="225"/>
      <c r="AM367" s="225"/>
      <c r="AN367" s="225"/>
      <c r="AO367" s="225"/>
      <c r="AP367" s="225"/>
      <c r="AQ367" s="225"/>
      <c r="AR367" s="225"/>
      <c r="AS367" s="225"/>
      <c r="AT367" s="225"/>
      <c r="AU367" s="225"/>
      <c r="AV367" s="225"/>
      <c r="AW367" s="225"/>
      <c r="AX367" s="225"/>
      <c r="AY367" s="225"/>
      <c r="AZ367" s="225"/>
      <c r="BA367" s="225"/>
      <c r="BB367" s="225"/>
      <c r="BC367" s="225"/>
      <c r="BD367" s="225"/>
      <c r="BE367" s="225"/>
      <c r="BF367" s="225"/>
      <c r="BG367" s="225"/>
      <c r="BH367" s="225"/>
      <c r="BI367" s="225"/>
      <c r="BJ367" s="225"/>
      <c r="BK367" s="225"/>
      <c r="BL367" s="225"/>
      <c r="BM367" s="225"/>
      <c r="BN367" s="225"/>
      <c r="BO367" s="225"/>
      <c r="BP367" s="225"/>
      <c r="BQ367" s="225"/>
      <c r="BR367" s="225"/>
      <c r="BS367" s="225"/>
      <c r="BT367" s="225"/>
      <c r="BU367" s="225"/>
      <c r="BV367" s="225"/>
      <c r="BW367" s="225"/>
      <c r="BX367" s="225"/>
      <c r="BY367" s="225"/>
      <c r="BZ367" s="225"/>
      <c r="CA367" s="225"/>
      <c r="CB367" s="225"/>
      <c r="CC367" s="225"/>
      <c r="CD367" s="225"/>
      <c r="CE367" s="225"/>
      <c r="CF367" s="225"/>
    </row>
    <row r="368" spans="1:84" ht="12" customHeight="1" x14ac:dyDescent="0.25">
      <c r="A368" s="225"/>
      <c r="B368" s="225"/>
      <c r="C368" s="225"/>
      <c r="D368" s="225"/>
      <c r="E368" s="226"/>
      <c r="F368" s="226"/>
      <c r="G368" s="228"/>
      <c r="H368" s="227"/>
      <c r="I368" s="227"/>
      <c r="J368" s="228"/>
      <c r="K368" s="228"/>
      <c r="L368" s="229"/>
      <c r="M368" s="225"/>
      <c r="N368" s="225"/>
      <c r="O368" s="225"/>
      <c r="P368" s="225"/>
      <c r="Q368" s="225"/>
      <c r="R368" s="225"/>
      <c r="S368" s="225"/>
      <c r="T368" s="225"/>
      <c r="U368" s="225"/>
      <c r="V368" s="225"/>
      <c r="W368" s="225"/>
      <c r="X368" s="225"/>
      <c r="Y368" s="225"/>
      <c r="Z368" s="225"/>
      <c r="AA368" s="225"/>
      <c r="AB368" s="225"/>
      <c r="AC368" s="225"/>
      <c r="AD368" s="225"/>
      <c r="AE368" s="225"/>
      <c r="AF368" s="225"/>
      <c r="AG368" s="225"/>
      <c r="AH368" s="225"/>
      <c r="AI368" s="225"/>
      <c r="AJ368" s="225"/>
      <c r="AK368" s="225"/>
      <c r="AL368" s="225"/>
      <c r="AM368" s="225"/>
      <c r="AN368" s="225"/>
      <c r="AO368" s="225"/>
      <c r="AP368" s="225"/>
      <c r="AQ368" s="225"/>
      <c r="AR368" s="225"/>
      <c r="AS368" s="225"/>
      <c r="AT368" s="225"/>
      <c r="AU368" s="225"/>
      <c r="AV368" s="225"/>
      <c r="AW368" s="225"/>
      <c r="AX368" s="225"/>
      <c r="AY368" s="225"/>
      <c r="AZ368" s="225"/>
      <c r="BA368" s="225"/>
      <c r="BB368" s="225"/>
      <c r="BC368" s="225"/>
      <c r="BD368" s="225"/>
      <c r="BE368" s="225"/>
      <c r="BF368" s="225"/>
      <c r="BG368" s="225"/>
      <c r="BH368" s="225"/>
      <c r="BI368" s="225"/>
      <c r="BJ368" s="225"/>
      <c r="BK368" s="225"/>
      <c r="BL368" s="225"/>
      <c r="BM368" s="225"/>
      <c r="BN368" s="225"/>
      <c r="BO368" s="225"/>
      <c r="BP368" s="225"/>
      <c r="BQ368" s="225"/>
      <c r="BR368" s="225"/>
      <c r="BS368" s="225"/>
      <c r="BT368" s="225"/>
      <c r="BU368" s="225"/>
      <c r="BV368" s="225"/>
      <c r="BW368" s="225"/>
      <c r="BX368" s="225"/>
      <c r="BY368" s="225"/>
      <c r="BZ368" s="225"/>
      <c r="CA368" s="225"/>
      <c r="CB368" s="225"/>
      <c r="CC368" s="225"/>
      <c r="CD368" s="225"/>
      <c r="CE368" s="225"/>
      <c r="CF368" s="225"/>
    </row>
    <row r="369" spans="1:84" ht="12" customHeight="1" x14ac:dyDescent="0.25">
      <c r="A369" s="225"/>
      <c r="B369" s="225"/>
      <c r="C369" s="225"/>
      <c r="D369" s="225"/>
      <c r="E369" s="226"/>
      <c r="F369" s="226"/>
      <c r="G369" s="228"/>
      <c r="H369" s="227"/>
      <c r="I369" s="227"/>
      <c r="J369" s="228"/>
      <c r="K369" s="228"/>
      <c r="L369" s="229"/>
      <c r="M369" s="225"/>
      <c r="N369" s="225"/>
      <c r="O369" s="225"/>
      <c r="P369" s="225"/>
      <c r="Q369" s="225"/>
      <c r="R369" s="225"/>
      <c r="S369" s="225"/>
      <c r="T369" s="225"/>
      <c r="U369" s="225"/>
      <c r="V369" s="225"/>
      <c r="W369" s="225"/>
      <c r="X369" s="225"/>
      <c r="Y369" s="225"/>
      <c r="Z369" s="225"/>
      <c r="AA369" s="225"/>
      <c r="AB369" s="225"/>
      <c r="AC369" s="225"/>
      <c r="AD369" s="225"/>
      <c r="AE369" s="225"/>
      <c r="AF369" s="225"/>
      <c r="AG369" s="225"/>
      <c r="AH369" s="225"/>
      <c r="AI369" s="225"/>
      <c r="AJ369" s="225"/>
      <c r="AK369" s="225"/>
      <c r="AL369" s="225"/>
      <c r="AM369" s="225"/>
      <c r="AN369" s="225"/>
      <c r="AO369" s="225"/>
      <c r="AP369" s="225"/>
      <c r="AQ369" s="225"/>
      <c r="AR369" s="225"/>
      <c r="AS369" s="225"/>
      <c r="AT369" s="225"/>
      <c r="AU369" s="225"/>
      <c r="AV369" s="225"/>
      <c r="AW369" s="225"/>
      <c r="AX369" s="225"/>
      <c r="AY369" s="225"/>
      <c r="AZ369" s="225"/>
      <c r="BA369" s="225"/>
      <c r="BB369" s="225"/>
      <c r="BC369" s="225"/>
      <c r="BD369" s="225"/>
      <c r="BE369" s="225"/>
      <c r="BF369" s="225"/>
      <c r="BG369" s="225"/>
      <c r="BH369" s="225"/>
      <c r="BI369" s="225"/>
      <c r="BJ369" s="225"/>
      <c r="BK369" s="225"/>
      <c r="BL369" s="225"/>
      <c r="BM369" s="225"/>
      <c r="BN369" s="225"/>
      <c r="BO369" s="225"/>
      <c r="BP369" s="225"/>
      <c r="BQ369" s="225"/>
      <c r="BR369" s="225"/>
      <c r="BS369" s="225"/>
      <c r="BT369" s="225"/>
      <c r="BU369" s="225"/>
      <c r="BV369" s="225"/>
      <c r="BW369" s="225"/>
      <c r="BX369" s="225"/>
      <c r="BY369" s="225"/>
      <c r="BZ369" s="225"/>
      <c r="CA369" s="225"/>
      <c r="CB369" s="225"/>
      <c r="CC369" s="225"/>
      <c r="CD369" s="225"/>
      <c r="CE369" s="225"/>
      <c r="CF369" s="225"/>
    </row>
    <row r="370" spans="1:84" ht="12" customHeight="1" x14ac:dyDescent="0.25">
      <c r="A370" s="225"/>
      <c r="B370" s="225"/>
      <c r="C370" s="225"/>
      <c r="D370" s="225"/>
      <c r="E370" s="226"/>
      <c r="F370" s="226"/>
      <c r="G370" s="228"/>
      <c r="H370" s="227"/>
      <c r="I370" s="227"/>
      <c r="J370" s="228"/>
      <c r="K370" s="228"/>
      <c r="L370" s="229"/>
      <c r="M370" s="225"/>
      <c r="N370" s="225"/>
      <c r="O370" s="225"/>
      <c r="P370" s="225"/>
      <c r="Q370" s="225"/>
      <c r="R370" s="225"/>
      <c r="S370" s="225"/>
      <c r="T370" s="225"/>
      <c r="U370" s="225"/>
      <c r="V370" s="225"/>
      <c r="W370" s="225"/>
      <c r="X370" s="225"/>
      <c r="Y370" s="225"/>
      <c r="Z370" s="225"/>
      <c r="AA370" s="225"/>
      <c r="AB370" s="225"/>
      <c r="AC370" s="225"/>
      <c r="AD370" s="225"/>
      <c r="AE370" s="225"/>
      <c r="AF370" s="225"/>
      <c r="AG370" s="225"/>
      <c r="AH370" s="225"/>
      <c r="AI370" s="225"/>
      <c r="AJ370" s="225"/>
      <c r="AK370" s="225"/>
      <c r="AL370" s="225"/>
      <c r="AM370" s="225"/>
      <c r="AN370" s="225"/>
      <c r="AO370" s="225"/>
      <c r="AP370" s="225"/>
      <c r="AQ370" s="225"/>
      <c r="AR370" s="225"/>
      <c r="AS370" s="225"/>
      <c r="AT370" s="225"/>
      <c r="AU370" s="225"/>
      <c r="AV370" s="225"/>
      <c r="AW370" s="225"/>
      <c r="AX370" s="225"/>
      <c r="AY370" s="225"/>
      <c r="AZ370" s="225"/>
      <c r="BA370" s="225"/>
      <c r="BB370" s="225"/>
      <c r="BC370" s="225"/>
      <c r="BD370" s="225"/>
      <c r="BE370" s="225"/>
      <c r="BF370" s="225"/>
      <c r="BG370" s="225"/>
      <c r="BH370" s="225"/>
      <c r="BI370" s="225"/>
      <c r="BJ370" s="225"/>
      <c r="BK370" s="225"/>
      <c r="BL370" s="225"/>
      <c r="BM370" s="225"/>
      <c r="BN370" s="225"/>
      <c r="BO370" s="225"/>
      <c r="BP370" s="225"/>
      <c r="BQ370" s="225"/>
      <c r="BR370" s="225"/>
      <c r="BS370" s="225"/>
      <c r="BT370" s="225"/>
      <c r="BU370" s="225"/>
      <c r="BV370" s="225"/>
      <c r="BW370" s="225"/>
      <c r="BX370" s="225"/>
      <c r="BY370" s="225"/>
      <c r="BZ370" s="225"/>
      <c r="CA370" s="225"/>
      <c r="CB370" s="225"/>
      <c r="CC370" s="225"/>
      <c r="CD370" s="225"/>
      <c r="CE370" s="225"/>
      <c r="CF370" s="225"/>
    </row>
    <row r="371" spans="1:84" ht="12" customHeight="1" x14ac:dyDescent="0.25">
      <c r="A371" s="225"/>
      <c r="B371" s="225"/>
      <c r="C371" s="225"/>
      <c r="D371" s="225"/>
      <c r="E371" s="226"/>
      <c r="F371" s="226"/>
      <c r="G371" s="228"/>
      <c r="H371" s="227"/>
      <c r="I371" s="227"/>
      <c r="J371" s="228"/>
      <c r="K371" s="228"/>
      <c r="L371" s="229"/>
      <c r="M371" s="225"/>
      <c r="N371" s="225"/>
      <c r="O371" s="225"/>
      <c r="P371" s="225"/>
      <c r="Q371" s="225"/>
      <c r="R371" s="225"/>
      <c r="S371" s="225"/>
      <c r="T371" s="225"/>
      <c r="U371" s="225"/>
      <c r="V371" s="225"/>
      <c r="W371" s="225"/>
      <c r="X371" s="225"/>
      <c r="Y371" s="225"/>
      <c r="Z371" s="225"/>
      <c r="AA371" s="225"/>
      <c r="AB371" s="225"/>
      <c r="AC371" s="225"/>
      <c r="AD371" s="225"/>
      <c r="AE371" s="225"/>
      <c r="AF371" s="225"/>
      <c r="AG371" s="225"/>
      <c r="AH371" s="225"/>
      <c r="AI371" s="225"/>
      <c r="AJ371" s="225"/>
      <c r="AK371" s="225"/>
      <c r="AL371" s="225"/>
      <c r="AM371" s="225"/>
      <c r="AN371" s="225"/>
      <c r="AO371" s="225"/>
      <c r="AP371" s="225"/>
      <c r="AQ371" s="225"/>
      <c r="AR371" s="225"/>
      <c r="AS371" s="225"/>
      <c r="AT371" s="225"/>
      <c r="AU371" s="225"/>
      <c r="AV371" s="225"/>
      <c r="AW371" s="225"/>
      <c r="AX371" s="225"/>
      <c r="AY371" s="225"/>
      <c r="AZ371" s="225"/>
      <c r="BA371" s="225"/>
      <c r="BB371" s="225"/>
      <c r="BC371" s="225"/>
      <c r="BD371" s="225"/>
      <c r="BE371" s="225"/>
      <c r="BF371" s="225"/>
      <c r="BG371" s="225"/>
      <c r="BH371" s="225"/>
      <c r="BI371" s="225"/>
      <c r="BJ371" s="225"/>
      <c r="BK371" s="225"/>
      <c r="BL371" s="225"/>
      <c r="BM371" s="225"/>
      <c r="BN371" s="225"/>
      <c r="BO371" s="225"/>
      <c r="BP371" s="225"/>
      <c r="BQ371" s="225"/>
      <c r="BR371" s="225"/>
      <c r="BS371" s="225"/>
      <c r="BT371" s="225"/>
      <c r="BU371" s="225"/>
      <c r="BV371" s="225"/>
      <c r="BW371" s="225"/>
      <c r="BX371" s="225"/>
      <c r="BY371" s="225"/>
      <c r="BZ371" s="225"/>
      <c r="CA371" s="225"/>
      <c r="CB371" s="225"/>
      <c r="CC371" s="225"/>
      <c r="CD371" s="225"/>
      <c r="CE371" s="225"/>
      <c r="CF371" s="225"/>
    </row>
    <row r="372" spans="1:84" ht="12" customHeight="1" x14ac:dyDescent="0.25">
      <c r="A372" s="225"/>
      <c r="B372" s="225"/>
      <c r="C372" s="225"/>
      <c r="D372" s="225"/>
      <c r="E372" s="226"/>
      <c r="F372" s="226"/>
      <c r="G372" s="228"/>
      <c r="H372" s="227"/>
      <c r="I372" s="227"/>
      <c r="J372" s="228"/>
      <c r="K372" s="228"/>
      <c r="L372" s="229"/>
      <c r="M372" s="225"/>
      <c r="N372" s="225"/>
      <c r="O372" s="225"/>
      <c r="P372" s="225"/>
      <c r="Q372" s="225"/>
      <c r="R372" s="225"/>
      <c r="S372" s="225"/>
      <c r="T372" s="225"/>
      <c r="U372" s="225"/>
      <c r="V372" s="225"/>
      <c r="W372" s="225"/>
      <c r="X372" s="225"/>
      <c r="Y372" s="225"/>
      <c r="Z372" s="225"/>
      <c r="AA372" s="225"/>
      <c r="AB372" s="225"/>
      <c r="AC372" s="225"/>
      <c r="AD372" s="225"/>
      <c r="AE372" s="225"/>
      <c r="AF372" s="225"/>
      <c r="AG372" s="225"/>
      <c r="AH372" s="225"/>
      <c r="AI372" s="225"/>
      <c r="AJ372" s="225"/>
      <c r="AK372" s="225"/>
      <c r="AL372" s="225"/>
      <c r="AM372" s="225"/>
      <c r="AN372" s="225"/>
      <c r="AO372" s="225"/>
      <c r="AP372" s="225"/>
      <c r="AQ372" s="225"/>
      <c r="AR372" s="225"/>
      <c r="AS372" s="225"/>
      <c r="AT372" s="225"/>
      <c r="AU372" s="225"/>
      <c r="AV372" s="225"/>
      <c r="AW372" s="225"/>
      <c r="AX372" s="225"/>
      <c r="AY372" s="225"/>
      <c r="AZ372" s="225"/>
      <c r="BA372" s="225"/>
      <c r="BB372" s="225"/>
      <c r="BC372" s="225"/>
      <c r="BD372" s="225"/>
      <c r="BE372" s="225"/>
      <c r="BF372" s="225"/>
      <c r="BG372" s="225"/>
      <c r="BH372" s="225"/>
      <c r="BI372" s="225"/>
      <c r="BJ372" s="225"/>
      <c r="BK372" s="225"/>
      <c r="BL372" s="225"/>
      <c r="BM372" s="225"/>
      <c r="BN372" s="225"/>
      <c r="BO372" s="225"/>
      <c r="BP372" s="225"/>
      <c r="BQ372" s="225"/>
      <c r="BR372" s="225"/>
      <c r="BS372" s="225"/>
      <c r="BT372" s="225"/>
      <c r="BU372" s="225"/>
      <c r="BV372" s="225"/>
      <c r="BW372" s="225"/>
      <c r="BX372" s="225"/>
      <c r="BY372" s="225"/>
      <c r="BZ372" s="225"/>
      <c r="CA372" s="225"/>
      <c r="CB372" s="225"/>
      <c r="CC372" s="225"/>
      <c r="CD372" s="225"/>
      <c r="CE372" s="225"/>
      <c r="CF372" s="225"/>
    </row>
    <row r="373" spans="1:84" ht="12" customHeight="1" x14ac:dyDescent="0.25">
      <c r="A373" s="225"/>
      <c r="B373" s="225"/>
      <c r="C373" s="225"/>
      <c r="D373" s="225"/>
      <c r="E373" s="226"/>
      <c r="F373" s="226"/>
      <c r="G373" s="228"/>
      <c r="H373" s="227"/>
      <c r="I373" s="227"/>
      <c r="J373" s="228"/>
      <c r="K373" s="228"/>
      <c r="L373" s="229"/>
      <c r="M373" s="225"/>
      <c r="N373" s="225"/>
      <c r="O373" s="225"/>
      <c r="P373" s="225"/>
      <c r="Q373" s="225"/>
      <c r="R373" s="225"/>
      <c r="S373" s="225"/>
      <c r="T373" s="225"/>
      <c r="U373" s="225"/>
      <c r="V373" s="225"/>
      <c r="W373" s="225"/>
      <c r="X373" s="225"/>
      <c r="Y373" s="225"/>
      <c r="Z373" s="225"/>
      <c r="AA373" s="225"/>
      <c r="AB373" s="225"/>
      <c r="AC373" s="225"/>
      <c r="AD373" s="225"/>
      <c r="AE373" s="225"/>
      <c r="AF373" s="225"/>
      <c r="AG373" s="225"/>
      <c r="AH373" s="225"/>
      <c r="AI373" s="225"/>
      <c r="AJ373" s="225"/>
      <c r="AK373" s="225"/>
      <c r="AL373" s="225"/>
      <c r="AM373" s="225"/>
      <c r="AN373" s="225"/>
      <c r="AO373" s="225"/>
      <c r="AP373" s="225"/>
      <c r="AQ373" s="225"/>
      <c r="AR373" s="225"/>
      <c r="AS373" s="225"/>
      <c r="AT373" s="225"/>
      <c r="AU373" s="225"/>
      <c r="AV373" s="225"/>
      <c r="AW373" s="225"/>
      <c r="AX373" s="225"/>
      <c r="AY373" s="225"/>
      <c r="AZ373" s="225"/>
      <c r="BA373" s="225"/>
      <c r="BB373" s="225"/>
      <c r="BC373" s="225"/>
      <c r="BD373" s="225"/>
      <c r="BE373" s="225"/>
      <c r="BF373" s="225"/>
      <c r="BG373" s="225"/>
      <c r="BH373" s="225"/>
      <c r="BI373" s="225"/>
      <c r="BJ373" s="225"/>
      <c r="BK373" s="225"/>
      <c r="BL373" s="225"/>
      <c r="BM373" s="225"/>
      <c r="BN373" s="225"/>
      <c r="BO373" s="225"/>
      <c r="BP373" s="225"/>
      <c r="BQ373" s="225"/>
      <c r="BR373" s="225"/>
      <c r="BS373" s="225"/>
      <c r="BT373" s="225"/>
      <c r="BU373" s="225"/>
      <c r="BV373" s="225"/>
      <c r="BW373" s="225"/>
      <c r="BX373" s="225"/>
      <c r="BY373" s="225"/>
      <c r="BZ373" s="225"/>
      <c r="CA373" s="225"/>
      <c r="CB373" s="225"/>
      <c r="CC373" s="225"/>
      <c r="CD373" s="225"/>
      <c r="CE373" s="225"/>
      <c r="CF373" s="225"/>
    </row>
    <row r="374" spans="1:84" ht="12" customHeight="1" x14ac:dyDescent="0.25">
      <c r="A374" s="225"/>
      <c r="B374" s="225"/>
      <c r="C374" s="225"/>
      <c r="D374" s="225"/>
      <c r="E374" s="226"/>
      <c r="F374" s="226"/>
      <c r="G374" s="228"/>
      <c r="H374" s="227"/>
      <c r="I374" s="227"/>
      <c r="J374" s="228"/>
      <c r="K374" s="228"/>
      <c r="L374" s="229"/>
      <c r="M374" s="225"/>
      <c r="N374" s="225"/>
      <c r="O374" s="225"/>
      <c r="P374" s="225"/>
      <c r="Q374" s="225"/>
      <c r="R374" s="225"/>
      <c r="S374" s="225"/>
      <c r="T374" s="225"/>
      <c r="U374" s="225"/>
      <c r="V374" s="225"/>
      <c r="W374" s="225"/>
      <c r="X374" s="225"/>
      <c r="Y374" s="225"/>
      <c r="Z374" s="225"/>
      <c r="AA374" s="225"/>
      <c r="AB374" s="225"/>
      <c r="AC374" s="225"/>
      <c r="AD374" s="225"/>
      <c r="AE374" s="225"/>
      <c r="AF374" s="225"/>
      <c r="AG374" s="225"/>
      <c r="AH374" s="225"/>
      <c r="AI374" s="225"/>
      <c r="AJ374" s="225"/>
      <c r="AK374" s="225"/>
      <c r="AL374" s="225"/>
      <c r="AM374" s="225"/>
      <c r="AN374" s="225"/>
      <c r="AO374" s="225"/>
      <c r="AP374" s="225"/>
      <c r="AQ374" s="225"/>
      <c r="AR374" s="225"/>
      <c r="AS374" s="225"/>
      <c r="AT374" s="225"/>
      <c r="AU374" s="225"/>
      <c r="AV374" s="225"/>
      <c r="AW374" s="225"/>
      <c r="AX374" s="225"/>
      <c r="AY374" s="225"/>
      <c r="AZ374" s="225"/>
      <c r="BA374" s="225"/>
      <c r="BB374" s="225"/>
      <c r="BC374" s="225"/>
      <c r="BD374" s="225"/>
      <c r="BE374" s="225"/>
      <c r="BF374" s="225"/>
      <c r="BG374" s="225"/>
      <c r="BH374" s="225"/>
      <c r="BI374" s="225"/>
      <c r="BJ374" s="225"/>
      <c r="BK374" s="225"/>
      <c r="BL374" s="225"/>
      <c r="BM374" s="225"/>
      <c r="BN374" s="225"/>
      <c r="BO374" s="225"/>
      <c r="BP374" s="225"/>
      <c r="BQ374" s="225"/>
      <c r="BR374" s="225"/>
      <c r="BS374" s="225"/>
      <c r="BT374" s="225"/>
      <c r="BU374" s="225"/>
      <c r="BV374" s="225"/>
      <c r="BW374" s="225"/>
      <c r="BX374" s="225"/>
      <c r="BY374" s="225"/>
      <c r="BZ374" s="225"/>
      <c r="CA374" s="225"/>
      <c r="CB374" s="225"/>
      <c r="CC374" s="225"/>
      <c r="CD374" s="225"/>
      <c r="CE374" s="225"/>
      <c r="CF374" s="225"/>
    </row>
    <row r="375" spans="1:84" ht="12" customHeight="1" x14ac:dyDescent="0.25">
      <c r="A375" s="225"/>
      <c r="B375" s="225"/>
      <c r="C375" s="225"/>
      <c r="D375" s="225"/>
      <c r="E375" s="226"/>
      <c r="F375" s="226"/>
      <c r="G375" s="228"/>
      <c r="H375" s="227"/>
      <c r="I375" s="227"/>
      <c r="J375" s="228"/>
      <c r="K375" s="228"/>
      <c r="L375" s="229"/>
      <c r="M375" s="225"/>
      <c r="N375" s="225"/>
      <c r="O375" s="225"/>
      <c r="P375" s="225"/>
      <c r="Q375" s="225"/>
      <c r="R375" s="225"/>
      <c r="S375" s="225"/>
      <c r="T375" s="225"/>
      <c r="U375" s="225"/>
      <c r="V375" s="225"/>
      <c r="W375" s="225"/>
      <c r="X375" s="225"/>
      <c r="Y375" s="225"/>
      <c r="Z375" s="225"/>
      <c r="AA375" s="225"/>
      <c r="AB375" s="225"/>
      <c r="AC375" s="225"/>
      <c r="AD375" s="225"/>
      <c r="AE375" s="225"/>
      <c r="AF375" s="225"/>
      <c r="AG375" s="225"/>
      <c r="AH375" s="225"/>
      <c r="AI375" s="225"/>
      <c r="AJ375" s="225"/>
      <c r="AK375" s="225"/>
      <c r="AL375" s="225"/>
      <c r="AM375" s="225"/>
      <c r="AN375" s="225"/>
      <c r="AO375" s="225"/>
      <c r="AP375" s="225"/>
      <c r="AQ375" s="225"/>
      <c r="AR375" s="225"/>
      <c r="AS375" s="225"/>
      <c r="AT375" s="225"/>
      <c r="AU375" s="225"/>
      <c r="AV375" s="225"/>
      <c r="AW375" s="225"/>
      <c r="AX375" s="225"/>
      <c r="AY375" s="225"/>
      <c r="AZ375" s="225"/>
      <c r="BA375" s="225"/>
      <c r="BB375" s="225"/>
      <c r="BC375" s="225"/>
      <c r="BD375" s="225"/>
      <c r="BE375" s="225"/>
      <c r="BF375" s="225"/>
      <c r="BG375" s="225"/>
      <c r="BH375" s="225"/>
      <c r="BI375" s="225"/>
      <c r="BJ375" s="225"/>
      <c r="BK375" s="225"/>
      <c r="BL375" s="225"/>
      <c r="BM375" s="225"/>
      <c r="BN375" s="225"/>
      <c r="BO375" s="225"/>
      <c r="BP375" s="225"/>
      <c r="BQ375" s="225"/>
      <c r="BR375" s="225"/>
      <c r="BS375" s="225"/>
      <c r="BT375" s="225"/>
      <c r="BU375" s="225"/>
      <c r="BV375" s="225"/>
      <c r="BW375" s="225"/>
      <c r="BX375" s="225"/>
      <c r="BY375" s="225"/>
      <c r="BZ375" s="225"/>
      <c r="CA375" s="225"/>
      <c r="CB375" s="225"/>
      <c r="CC375" s="225"/>
      <c r="CD375" s="225"/>
      <c r="CE375" s="225"/>
      <c r="CF375" s="225"/>
    </row>
    <row r="376" spans="1:84" ht="12" customHeight="1" x14ac:dyDescent="0.25">
      <c r="A376" s="225"/>
      <c r="B376" s="225"/>
      <c r="C376" s="225"/>
      <c r="D376" s="225"/>
      <c r="E376" s="226"/>
      <c r="F376" s="226"/>
      <c r="G376" s="228"/>
      <c r="H376" s="227"/>
      <c r="I376" s="227"/>
      <c r="J376" s="228"/>
      <c r="K376" s="228"/>
      <c r="L376" s="229"/>
      <c r="M376" s="225"/>
      <c r="N376" s="225"/>
      <c r="O376" s="225"/>
      <c r="P376" s="225"/>
      <c r="Q376" s="225"/>
      <c r="R376" s="225"/>
      <c r="S376" s="225"/>
      <c r="T376" s="225"/>
      <c r="U376" s="225"/>
      <c r="V376" s="225"/>
      <c r="W376" s="225"/>
      <c r="X376" s="225"/>
      <c r="Y376" s="225"/>
      <c r="Z376" s="225"/>
      <c r="AA376" s="225"/>
      <c r="AB376" s="225"/>
      <c r="AC376" s="225"/>
      <c r="AD376" s="225"/>
      <c r="AE376" s="225"/>
      <c r="AF376" s="225"/>
      <c r="AG376" s="225"/>
      <c r="AH376" s="225"/>
      <c r="AI376" s="225"/>
      <c r="AJ376" s="225"/>
      <c r="AK376" s="225"/>
      <c r="AL376" s="225"/>
      <c r="AM376" s="225"/>
      <c r="AN376" s="225"/>
      <c r="AO376" s="225"/>
      <c r="AP376" s="225"/>
      <c r="AQ376" s="225"/>
      <c r="AR376" s="225"/>
      <c r="AS376" s="225"/>
      <c r="AT376" s="225"/>
      <c r="AU376" s="225"/>
      <c r="AV376" s="225"/>
      <c r="AW376" s="225"/>
      <c r="AX376" s="225"/>
      <c r="AY376" s="225"/>
      <c r="AZ376" s="225"/>
      <c r="BA376" s="225"/>
      <c r="BB376" s="225"/>
      <c r="BC376" s="225"/>
      <c r="BD376" s="225"/>
      <c r="BE376" s="225"/>
      <c r="BF376" s="225"/>
      <c r="BG376" s="225"/>
      <c r="BH376" s="225"/>
      <c r="BI376" s="225"/>
      <c r="BJ376" s="225"/>
      <c r="BK376" s="225"/>
      <c r="BL376" s="225"/>
      <c r="BM376" s="225"/>
      <c r="BN376" s="225"/>
      <c r="BO376" s="225"/>
      <c r="BP376" s="225"/>
      <c r="BQ376" s="225"/>
      <c r="BR376" s="225"/>
      <c r="BS376" s="225"/>
      <c r="BT376" s="225"/>
      <c r="BU376" s="225"/>
      <c r="BV376" s="225"/>
      <c r="BW376" s="225"/>
      <c r="BX376" s="225"/>
      <c r="BY376" s="225"/>
      <c r="BZ376" s="225"/>
      <c r="CA376" s="225"/>
      <c r="CB376" s="225"/>
      <c r="CC376" s="225"/>
      <c r="CD376" s="225"/>
      <c r="CE376" s="225"/>
      <c r="CF376" s="225"/>
    </row>
    <row r="377" spans="1:84" ht="12" customHeight="1" x14ac:dyDescent="0.25">
      <c r="A377" s="225"/>
      <c r="B377" s="225"/>
      <c r="C377" s="225"/>
      <c r="D377" s="225"/>
      <c r="E377" s="226"/>
      <c r="F377" s="226"/>
      <c r="G377" s="228"/>
      <c r="H377" s="227"/>
      <c r="I377" s="227"/>
      <c r="J377" s="228"/>
      <c r="K377" s="228"/>
      <c r="L377" s="229"/>
      <c r="M377" s="225"/>
      <c r="N377" s="225"/>
      <c r="O377" s="225"/>
      <c r="P377" s="225"/>
      <c r="Q377" s="225"/>
      <c r="R377" s="225"/>
      <c r="S377" s="225"/>
      <c r="T377" s="225"/>
      <c r="U377" s="225"/>
      <c r="V377" s="225"/>
      <c r="W377" s="225"/>
      <c r="X377" s="225"/>
      <c r="Y377" s="225"/>
      <c r="Z377" s="225"/>
      <c r="AA377" s="225"/>
      <c r="AB377" s="225"/>
      <c r="AC377" s="225"/>
      <c r="AD377" s="225"/>
      <c r="AE377" s="225"/>
      <c r="AF377" s="225"/>
      <c r="AG377" s="225"/>
      <c r="AH377" s="225"/>
      <c r="AI377" s="225"/>
      <c r="AJ377" s="225"/>
      <c r="AK377" s="225"/>
      <c r="AL377" s="225"/>
      <c r="AM377" s="225"/>
      <c r="AN377" s="225"/>
      <c r="AO377" s="225"/>
      <c r="AP377" s="225"/>
      <c r="AQ377" s="225"/>
      <c r="AR377" s="225"/>
      <c r="AS377" s="225"/>
      <c r="AT377" s="225"/>
      <c r="AU377" s="225"/>
      <c r="AV377" s="225"/>
      <c r="AW377" s="225"/>
      <c r="AX377" s="225"/>
      <c r="AY377" s="225"/>
      <c r="AZ377" s="225"/>
      <c r="BA377" s="225"/>
      <c r="BB377" s="225"/>
      <c r="BC377" s="225"/>
      <c r="BD377" s="225"/>
      <c r="BE377" s="225"/>
      <c r="BF377" s="225"/>
      <c r="BG377" s="225"/>
      <c r="BH377" s="225"/>
      <c r="BI377" s="225"/>
      <c r="BJ377" s="225"/>
      <c r="BK377" s="225"/>
      <c r="BL377" s="225"/>
      <c r="BM377" s="225"/>
      <c r="BN377" s="225"/>
      <c r="BO377" s="225"/>
      <c r="BP377" s="225"/>
      <c r="BQ377" s="225"/>
      <c r="BR377" s="225"/>
      <c r="BS377" s="225"/>
      <c r="BT377" s="225"/>
      <c r="BU377" s="225"/>
      <c r="BV377" s="225"/>
      <c r="BW377" s="225"/>
      <c r="BX377" s="225"/>
      <c r="BY377" s="225"/>
      <c r="BZ377" s="225"/>
      <c r="CA377" s="225"/>
      <c r="CB377" s="225"/>
      <c r="CC377" s="225"/>
      <c r="CD377" s="225"/>
      <c r="CE377" s="225"/>
      <c r="CF377" s="225"/>
    </row>
    <row r="378" spans="1:84" ht="12" customHeight="1" x14ac:dyDescent="0.25">
      <c r="A378" s="225"/>
      <c r="B378" s="225"/>
      <c r="C378" s="225"/>
      <c r="D378" s="225"/>
      <c r="E378" s="226"/>
      <c r="F378" s="226"/>
      <c r="G378" s="228"/>
      <c r="H378" s="227"/>
      <c r="I378" s="227"/>
      <c r="J378" s="228"/>
      <c r="K378" s="228"/>
      <c r="L378" s="229"/>
      <c r="M378" s="225"/>
      <c r="N378" s="225"/>
      <c r="O378" s="225"/>
      <c r="P378" s="225"/>
      <c r="Q378" s="225"/>
      <c r="R378" s="225"/>
      <c r="S378" s="225"/>
      <c r="T378" s="225"/>
      <c r="U378" s="225"/>
      <c r="V378" s="225"/>
      <c r="W378" s="225"/>
      <c r="X378" s="225"/>
      <c r="Y378" s="225"/>
      <c r="Z378" s="225"/>
      <c r="AA378" s="225"/>
      <c r="AB378" s="225"/>
      <c r="AC378" s="225"/>
      <c r="AD378" s="225"/>
      <c r="AE378" s="225"/>
      <c r="AF378" s="225"/>
      <c r="AG378" s="225"/>
      <c r="AH378" s="225"/>
      <c r="AI378" s="225"/>
      <c r="AJ378" s="225"/>
      <c r="AK378" s="225"/>
      <c r="AL378" s="225"/>
      <c r="AM378" s="225"/>
      <c r="AN378" s="225"/>
      <c r="AO378" s="225"/>
      <c r="AP378" s="225"/>
      <c r="AQ378" s="225"/>
      <c r="AR378" s="225"/>
      <c r="AS378" s="225"/>
      <c r="AT378" s="225"/>
      <c r="AU378" s="225"/>
      <c r="AV378" s="225"/>
      <c r="AW378" s="225"/>
      <c r="AX378" s="225"/>
      <c r="AY378" s="225"/>
      <c r="AZ378" s="225"/>
      <c r="BA378" s="225"/>
      <c r="BB378" s="225"/>
      <c r="BC378" s="225"/>
      <c r="BD378" s="225"/>
      <c r="BE378" s="225"/>
      <c r="BF378" s="225"/>
      <c r="BG378" s="225"/>
      <c r="BH378" s="225"/>
      <c r="BI378" s="225"/>
      <c r="BJ378" s="225"/>
      <c r="BK378" s="225"/>
      <c r="BL378" s="225"/>
      <c r="BM378" s="225"/>
      <c r="BN378" s="225"/>
      <c r="BO378" s="225"/>
      <c r="BP378" s="225"/>
      <c r="BQ378" s="225"/>
      <c r="BR378" s="225"/>
      <c r="BS378" s="225"/>
      <c r="BT378" s="225"/>
      <c r="BU378" s="225"/>
      <c r="BV378" s="225"/>
      <c r="BW378" s="225"/>
      <c r="BX378" s="225"/>
      <c r="BY378" s="225"/>
      <c r="BZ378" s="225"/>
      <c r="CA378" s="225"/>
      <c r="CB378" s="225"/>
      <c r="CC378" s="225"/>
      <c r="CD378" s="225"/>
      <c r="CE378" s="225"/>
      <c r="CF378" s="225"/>
    </row>
    <row r="379" spans="1:84" ht="12" customHeight="1" x14ac:dyDescent="0.25">
      <c r="A379" s="225"/>
      <c r="B379" s="225"/>
      <c r="C379" s="225"/>
      <c r="D379" s="225"/>
      <c r="E379" s="226"/>
      <c r="F379" s="226"/>
      <c r="G379" s="228"/>
      <c r="H379" s="227"/>
      <c r="I379" s="227"/>
      <c r="J379" s="228"/>
      <c r="K379" s="228"/>
      <c r="L379" s="229"/>
      <c r="M379" s="225"/>
      <c r="N379" s="225"/>
      <c r="O379" s="225"/>
      <c r="P379" s="225"/>
      <c r="Q379" s="225"/>
      <c r="R379" s="225"/>
      <c r="S379" s="225"/>
      <c r="T379" s="225"/>
      <c r="U379" s="225"/>
      <c r="V379" s="225"/>
      <c r="W379" s="225"/>
      <c r="X379" s="225"/>
      <c r="Y379" s="225"/>
      <c r="Z379" s="225"/>
      <c r="AA379" s="225"/>
      <c r="AB379" s="225"/>
      <c r="AC379" s="225"/>
      <c r="AD379" s="225"/>
      <c r="AE379" s="225"/>
      <c r="AF379" s="225"/>
      <c r="AG379" s="225"/>
      <c r="AH379" s="225"/>
      <c r="AI379" s="225"/>
      <c r="AJ379" s="225"/>
      <c r="AK379" s="225"/>
      <c r="AL379" s="225"/>
      <c r="AM379" s="225"/>
      <c r="AN379" s="225"/>
      <c r="AO379" s="225"/>
      <c r="AP379" s="225"/>
      <c r="AQ379" s="225"/>
      <c r="AR379" s="225"/>
      <c r="AS379" s="225"/>
      <c r="AT379" s="225"/>
      <c r="AU379" s="225"/>
      <c r="AV379" s="225"/>
      <c r="AW379" s="225"/>
      <c r="AX379" s="225"/>
      <c r="AY379" s="225"/>
      <c r="AZ379" s="225"/>
      <c r="BA379" s="225"/>
      <c r="BB379" s="225"/>
      <c r="BC379" s="225"/>
      <c r="BD379" s="225"/>
      <c r="BE379" s="225"/>
      <c r="BF379" s="225"/>
      <c r="BG379" s="225"/>
      <c r="BH379" s="225"/>
      <c r="BI379" s="225"/>
      <c r="BJ379" s="225"/>
      <c r="BK379" s="225"/>
      <c r="BL379" s="225"/>
      <c r="BM379" s="225"/>
      <c r="BN379" s="225"/>
      <c r="BO379" s="225"/>
      <c r="BP379" s="225"/>
      <c r="BQ379" s="225"/>
      <c r="BR379" s="225"/>
      <c r="BS379" s="225"/>
      <c r="BT379" s="225"/>
      <c r="BU379" s="225"/>
      <c r="BV379" s="225"/>
      <c r="BW379" s="225"/>
      <c r="BX379" s="225"/>
      <c r="BY379" s="225"/>
      <c r="BZ379" s="225"/>
      <c r="CA379" s="225"/>
      <c r="CB379" s="225"/>
      <c r="CC379" s="225"/>
      <c r="CD379" s="225"/>
      <c r="CE379" s="225"/>
      <c r="CF379" s="225"/>
    </row>
    <row r="380" spans="1:84" ht="12" customHeight="1" x14ac:dyDescent="0.25">
      <c r="A380" s="225"/>
      <c r="B380" s="225"/>
      <c r="C380" s="225"/>
      <c r="D380" s="225"/>
      <c r="E380" s="226"/>
      <c r="F380" s="226"/>
      <c r="G380" s="228"/>
      <c r="H380" s="227"/>
      <c r="I380" s="227"/>
      <c r="J380" s="228"/>
      <c r="K380" s="228"/>
      <c r="L380" s="229"/>
      <c r="M380" s="225"/>
      <c r="N380" s="225"/>
      <c r="O380" s="225"/>
      <c r="P380" s="225"/>
      <c r="Q380" s="225"/>
      <c r="R380" s="225"/>
      <c r="S380" s="225"/>
      <c r="T380" s="225"/>
      <c r="U380" s="225"/>
      <c r="V380" s="225"/>
      <c r="W380" s="225"/>
      <c r="X380" s="225"/>
      <c r="Y380" s="225"/>
      <c r="Z380" s="225"/>
      <c r="AA380" s="225"/>
      <c r="AB380" s="225"/>
      <c r="AC380" s="225"/>
      <c r="AD380" s="225"/>
      <c r="AE380" s="225"/>
      <c r="AF380" s="225"/>
      <c r="AG380" s="225"/>
      <c r="AH380" s="225"/>
      <c r="AI380" s="225"/>
      <c r="AJ380" s="225"/>
      <c r="AK380" s="225"/>
      <c r="AL380" s="225"/>
      <c r="AM380" s="225"/>
      <c r="AN380" s="225"/>
      <c r="AO380" s="225"/>
      <c r="AP380" s="225"/>
      <c r="AQ380" s="225"/>
      <c r="AR380" s="225"/>
      <c r="AS380" s="225"/>
      <c r="AT380" s="225"/>
      <c r="AU380" s="225"/>
      <c r="AV380" s="225"/>
      <c r="AW380" s="225"/>
      <c r="AX380" s="225"/>
      <c r="AY380" s="225"/>
      <c r="AZ380" s="225"/>
      <c r="BA380" s="225"/>
      <c r="BB380" s="225"/>
      <c r="BC380" s="225"/>
      <c r="BD380" s="225"/>
      <c r="BE380" s="225"/>
      <c r="BF380" s="225"/>
      <c r="BG380" s="225"/>
      <c r="BH380" s="225"/>
      <c r="BI380" s="225"/>
      <c r="BJ380" s="225"/>
      <c r="BK380" s="225"/>
      <c r="BL380" s="225"/>
      <c r="BM380" s="225"/>
      <c r="BN380" s="225"/>
      <c r="BO380" s="225"/>
      <c r="BP380" s="225"/>
      <c r="BQ380" s="225"/>
      <c r="BR380" s="225"/>
      <c r="BS380" s="225"/>
      <c r="BT380" s="225"/>
      <c r="BU380" s="225"/>
      <c r="BV380" s="225"/>
      <c r="BW380" s="225"/>
      <c r="BX380" s="225"/>
      <c r="BY380" s="225"/>
      <c r="BZ380" s="225"/>
      <c r="CA380" s="225"/>
      <c r="CB380" s="225"/>
      <c r="CC380" s="225"/>
      <c r="CD380" s="225"/>
      <c r="CE380" s="225"/>
      <c r="CF380" s="225"/>
    </row>
    <row r="381" spans="1:84" ht="12" customHeight="1" x14ac:dyDescent="0.25">
      <c r="A381" s="225"/>
      <c r="B381" s="225"/>
      <c r="C381" s="225"/>
      <c r="D381" s="225"/>
      <c r="E381" s="226"/>
      <c r="F381" s="226"/>
      <c r="G381" s="228"/>
      <c r="H381" s="227"/>
      <c r="I381" s="227"/>
      <c r="J381" s="228"/>
      <c r="K381" s="228"/>
      <c r="L381" s="229"/>
      <c r="M381" s="225"/>
      <c r="N381" s="225"/>
      <c r="O381" s="225"/>
      <c r="P381" s="225"/>
      <c r="Q381" s="225"/>
      <c r="R381" s="225"/>
      <c r="S381" s="225"/>
      <c r="T381" s="225"/>
      <c r="U381" s="225"/>
      <c r="V381" s="225"/>
      <c r="W381" s="225"/>
      <c r="X381" s="225"/>
      <c r="Y381" s="225"/>
      <c r="Z381" s="225"/>
      <c r="AA381" s="225"/>
      <c r="AB381" s="225"/>
      <c r="AC381" s="225"/>
      <c r="AD381" s="225"/>
      <c r="AE381" s="225"/>
      <c r="AF381" s="225"/>
      <c r="AG381" s="225"/>
      <c r="AH381" s="225"/>
      <c r="AI381" s="225"/>
      <c r="AJ381" s="225"/>
      <c r="AK381" s="225"/>
      <c r="AL381" s="225"/>
      <c r="AM381" s="225"/>
      <c r="AN381" s="225"/>
      <c r="AO381" s="225"/>
      <c r="AP381" s="225"/>
      <c r="AQ381" s="225"/>
      <c r="AR381" s="225"/>
      <c r="AS381" s="225"/>
      <c r="AT381" s="225"/>
      <c r="AU381" s="225"/>
      <c r="AV381" s="225"/>
      <c r="AW381" s="225"/>
      <c r="AX381" s="225"/>
      <c r="AY381" s="225"/>
      <c r="AZ381" s="225"/>
      <c r="BA381" s="225"/>
      <c r="BB381" s="225"/>
      <c r="BC381" s="225"/>
      <c r="BD381" s="225"/>
      <c r="BE381" s="225"/>
      <c r="BF381" s="225"/>
      <c r="BG381" s="225"/>
      <c r="BH381" s="225"/>
      <c r="BI381" s="225"/>
      <c r="BJ381" s="225"/>
      <c r="BK381" s="225"/>
      <c r="BL381" s="225"/>
      <c r="BM381" s="225"/>
      <c r="BN381" s="225"/>
      <c r="BO381" s="225"/>
      <c r="BP381" s="225"/>
      <c r="BQ381" s="225"/>
      <c r="BR381" s="225"/>
      <c r="BS381" s="225"/>
      <c r="BT381" s="225"/>
      <c r="BU381" s="225"/>
      <c r="BV381" s="225"/>
      <c r="BW381" s="225"/>
      <c r="BX381" s="225"/>
      <c r="BY381" s="225"/>
      <c r="BZ381" s="225"/>
      <c r="CA381" s="225"/>
      <c r="CB381" s="225"/>
      <c r="CC381" s="225"/>
      <c r="CD381" s="225"/>
      <c r="CE381" s="225"/>
      <c r="CF381" s="225"/>
    </row>
    <row r="382" spans="1:84" ht="12" customHeight="1" x14ac:dyDescent="0.25">
      <c r="A382" s="225"/>
      <c r="B382" s="225"/>
      <c r="C382" s="225"/>
      <c r="D382" s="225"/>
      <c r="E382" s="226"/>
      <c r="F382" s="226"/>
      <c r="G382" s="228"/>
      <c r="H382" s="227"/>
      <c r="I382" s="227"/>
      <c r="J382" s="228"/>
      <c r="K382" s="228"/>
      <c r="L382" s="229"/>
      <c r="M382" s="225"/>
      <c r="N382" s="225"/>
      <c r="O382" s="225"/>
      <c r="P382" s="225"/>
      <c r="Q382" s="225"/>
      <c r="R382" s="225"/>
      <c r="S382" s="225"/>
      <c r="T382" s="225"/>
      <c r="U382" s="225"/>
      <c r="V382" s="225"/>
      <c r="W382" s="225"/>
      <c r="X382" s="225"/>
      <c r="Y382" s="225"/>
      <c r="Z382" s="225"/>
      <c r="AA382" s="225"/>
      <c r="AB382" s="225"/>
      <c r="AC382" s="225"/>
      <c r="AD382" s="225"/>
      <c r="AE382" s="225"/>
      <c r="AF382" s="225"/>
      <c r="AG382" s="225"/>
      <c r="AH382" s="225"/>
      <c r="AI382" s="225"/>
      <c r="AJ382" s="225"/>
      <c r="AK382" s="225"/>
      <c r="AL382" s="225"/>
      <c r="AM382" s="225"/>
      <c r="AN382" s="225"/>
      <c r="AO382" s="225"/>
      <c r="AP382" s="225"/>
      <c r="AQ382" s="225"/>
      <c r="AR382" s="225"/>
      <c r="AS382" s="225"/>
      <c r="AT382" s="225"/>
      <c r="AU382" s="225"/>
      <c r="AV382" s="225"/>
      <c r="AW382" s="225"/>
      <c r="AX382" s="225"/>
      <c r="AY382" s="225"/>
      <c r="AZ382" s="225"/>
      <c r="BA382" s="225"/>
      <c r="BB382" s="225"/>
      <c r="BC382" s="225"/>
      <c r="BD382" s="225"/>
      <c r="BE382" s="225"/>
      <c r="BF382" s="225"/>
      <c r="BG382" s="225"/>
      <c r="BH382" s="225"/>
      <c r="BI382" s="225"/>
      <c r="BJ382" s="225"/>
      <c r="BK382" s="225"/>
      <c r="BL382" s="225"/>
      <c r="BM382" s="225"/>
      <c r="BN382" s="225"/>
      <c r="BO382" s="225"/>
      <c r="BP382" s="225"/>
      <c r="BQ382" s="225"/>
      <c r="BR382" s="225"/>
      <c r="BS382" s="225"/>
      <c r="BT382" s="225"/>
      <c r="BU382" s="225"/>
      <c r="BV382" s="225"/>
      <c r="BW382" s="225"/>
      <c r="BX382" s="225"/>
      <c r="BY382" s="225"/>
      <c r="BZ382" s="225"/>
      <c r="CA382" s="225"/>
      <c r="CB382" s="225"/>
      <c r="CC382" s="225"/>
      <c r="CD382" s="225"/>
      <c r="CE382" s="225"/>
      <c r="CF382" s="225"/>
    </row>
    <row r="383" spans="1:84" ht="12" customHeight="1" x14ac:dyDescent="0.25">
      <c r="A383" s="225"/>
      <c r="B383" s="225"/>
      <c r="C383" s="225"/>
      <c r="D383" s="225"/>
      <c r="E383" s="226"/>
      <c r="F383" s="226"/>
      <c r="G383" s="228"/>
      <c r="H383" s="227"/>
      <c r="I383" s="227"/>
      <c r="J383" s="228"/>
      <c r="K383" s="228"/>
      <c r="L383" s="229"/>
      <c r="M383" s="225"/>
      <c r="N383" s="225"/>
      <c r="O383" s="225"/>
      <c r="P383" s="225"/>
      <c r="Q383" s="225"/>
      <c r="R383" s="225"/>
      <c r="S383" s="225"/>
      <c r="T383" s="225"/>
      <c r="U383" s="225"/>
      <c r="V383" s="225"/>
      <c r="W383" s="225"/>
      <c r="X383" s="225"/>
      <c r="Y383" s="225"/>
      <c r="Z383" s="225"/>
      <c r="AA383" s="225"/>
      <c r="AB383" s="225"/>
      <c r="AC383" s="225"/>
      <c r="AD383" s="225"/>
      <c r="AE383" s="225"/>
      <c r="AF383" s="225"/>
      <c r="AG383" s="225"/>
      <c r="AH383" s="225"/>
      <c r="AI383" s="225"/>
      <c r="AJ383" s="225"/>
      <c r="AK383" s="225"/>
      <c r="AL383" s="225"/>
      <c r="AM383" s="225"/>
      <c r="AN383" s="225"/>
      <c r="AO383" s="225"/>
      <c r="AP383" s="225"/>
      <c r="AQ383" s="225"/>
      <c r="AR383" s="225"/>
      <c r="AS383" s="225"/>
      <c r="AT383" s="225"/>
      <c r="AU383" s="225"/>
      <c r="AV383" s="225"/>
      <c r="AW383" s="225"/>
      <c r="AX383" s="225"/>
      <c r="AY383" s="225"/>
      <c r="AZ383" s="225"/>
      <c r="BA383" s="225"/>
      <c r="BB383" s="225"/>
      <c r="BC383" s="225"/>
      <c r="BD383" s="225"/>
      <c r="BE383" s="225"/>
      <c r="BF383" s="225"/>
      <c r="BG383" s="225"/>
      <c r="BH383" s="225"/>
      <c r="BI383" s="225"/>
      <c r="BJ383" s="225"/>
      <c r="BK383" s="225"/>
      <c r="BL383" s="225"/>
      <c r="BM383" s="225"/>
      <c r="BN383" s="225"/>
      <c r="BO383" s="225"/>
      <c r="BP383" s="225"/>
      <c r="BQ383" s="225"/>
      <c r="BR383" s="225"/>
      <c r="BS383" s="225"/>
      <c r="BT383" s="225"/>
      <c r="BU383" s="225"/>
      <c r="BV383" s="225"/>
      <c r="BW383" s="225"/>
      <c r="BX383" s="225"/>
      <c r="BY383" s="225"/>
      <c r="BZ383" s="225"/>
      <c r="CA383" s="225"/>
      <c r="CB383" s="225"/>
      <c r="CC383" s="225"/>
      <c r="CD383" s="225"/>
      <c r="CE383" s="225"/>
      <c r="CF383" s="225"/>
    </row>
    <row r="384" spans="1:84" ht="12" customHeight="1" x14ac:dyDescent="0.25">
      <c r="A384" s="225"/>
      <c r="B384" s="225"/>
      <c r="C384" s="225"/>
      <c r="D384" s="225"/>
      <c r="E384" s="226"/>
      <c r="F384" s="226"/>
      <c r="G384" s="228"/>
      <c r="H384" s="227"/>
      <c r="I384" s="227"/>
      <c r="J384" s="228"/>
      <c r="K384" s="228"/>
      <c r="L384" s="229"/>
      <c r="M384" s="225"/>
      <c r="N384" s="225"/>
      <c r="O384" s="225"/>
      <c r="P384" s="225"/>
      <c r="Q384" s="225"/>
      <c r="R384" s="225"/>
      <c r="S384" s="225"/>
      <c r="T384" s="225"/>
      <c r="U384" s="225"/>
      <c r="V384" s="225"/>
      <c r="W384" s="225"/>
      <c r="X384" s="225"/>
      <c r="Y384" s="225"/>
      <c r="Z384" s="225"/>
      <c r="AA384" s="225"/>
      <c r="AB384" s="225"/>
      <c r="AC384" s="225"/>
      <c r="AD384" s="225"/>
      <c r="AE384" s="225"/>
      <c r="AF384" s="225"/>
      <c r="AG384" s="225"/>
      <c r="AH384" s="225"/>
      <c r="AI384" s="225"/>
      <c r="AJ384" s="225"/>
      <c r="AK384" s="225"/>
      <c r="AL384" s="225"/>
      <c r="AM384" s="225"/>
      <c r="AN384" s="225"/>
      <c r="AO384" s="225"/>
      <c r="AP384" s="225"/>
      <c r="AQ384" s="225"/>
      <c r="AR384" s="225"/>
      <c r="AS384" s="225"/>
      <c r="AT384" s="225"/>
      <c r="AU384" s="225"/>
      <c r="AV384" s="225"/>
      <c r="AW384" s="225"/>
      <c r="AX384" s="225"/>
      <c r="AY384" s="225"/>
      <c r="AZ384" s="225"/>
      <c r="BA384" s="225"/>
      <c r="BB384" s="225"/>
      <c r="BC384" s="225"/>
      <c r="BD384" s="225"/>
      <c r="BE384" s="225"/>
      <c r="BF384" s="225"/>
      <c r="BG384" s="225"/>
      <c r="BH384" s="225"/>
      <c r="BI384" s="225"/>
      <c r="BJ384" s="225"/>
      <c r="BK384" s="225"/>
      <c r="BL384" s="225"/>
      <c r="BM384" s="225"/>
      <c r="BN384" s="225"/>
      <c r="BO384" s="225"/>
      <c r="BP384" s="225"/>
      <c r="BQ384" s="225"/>
      <c r="BR384" s="225"/>
      <c r="BS384" s="225"/>
      <c r="BT384" s="225"/>
      <c r="BU384" s="225"/>
      <c r="BV384" s="225"/>
      <c r="BW384" s="225"/>
      <c r="BX384" s="225"/>
      <c r="BY384" s="225"/>
      <c r="BZ384" s="225"/>
      <c r="CA384" s="225"/>
      <c r="CB384" s="225"/>
      <c r="CC384" s="225"/>
      <c r="CD384" s="225"/>
      <c r="CE384" s="225"/>
      <c r="CF384" s="225"/>
    </row>
    <row r="385" spans="1:84" ht="12" customHeight="1" x14ac:dyDescent="0.25">
      <c r="A385" s="225"/>
      <c r="B385" s="225"/>
      <c r="C385" s="225"/>
      <c r="D385" s="225"/>
      <c r="E385" s="226"/>
      <c r="F385" s="226"/>
      <c r="G385" s="228"/>
      <c r="H385" s="227"/>
      <c r="I385" s="227"/>
      <c r="J385" s="228"/>
      <c r="K385" s="228"/>
      <c r="L385" s="229"/>
      <c r="M385" s="225"/>
      <c r="N385" s="225"/>
      <c r="O385" s="225"/>
      <c r="P385" s="225"/>
      <c r="Q385" s="225"/>
      <c r="R385" s="225"/>
      <c r="S385" s="225"/>
      <c r="T385" s="225"/>
      <c r="U385" s="225"/>
      <c r="V385" s="225"/>
      <c r="W385" s="225"/>
      <c r="X385" s="225"/>
      <c r="Y385" s="225"/>
      <c r="Z385" s="225"/>
      <c r="AA385" s="225"/>
      <c r="AB385" s="225"/>
      <c r="AC385" s="225"/>
      <c r="AD385" s="225"/>
      <c r="AE385" s="225"/>
      <c r="AF385" s="225"/>
      <c r="AG385" s="225"/>
      <c r="AH385" s="225"/>
      <c r="AI385" s="225"/>
      <c r="AJ385" s="225"/>
      <c r="AK385" s="225"/>
      <c r="AL385" s="225"/>
      <c r="AM385" s="225"/>
      <c r="AN385" s="225"/>
      <c r="AO385" s="225"/>
      <c r="AP385" s="225"/>
      <c r="AQ385" s="225"/>
      <c r="AR385" s="225"/>
      <c r="AS385" s="225"/>
      <c r="AT385" s="225"/>
      <c r="AU385" s="225"/>
      <c r="AV385" s="225"/>
      <c r="AW385" s="225"/>
      <c r="AX385" s="225"/>
      <c r="AY385" s="225"/>
      <c r="AZ385" s="225"/>
      <c r="BA385" s="225"/>
      <c r="BB385" s="225"/>
      <c r="BC385" s="225"/>
      <c r="BD385" s="225"/>
      <c r="BE385" s="225"/>
      <c r="BF385" s="225"/>
      <c r="BG385" s="225"/>
      <c r="BH385" s="225"/>
      <c r="BI385" s="225"/>
      <c r="BJ385" s="225"/>
      <c r="BK385" s="225"/>
      <c r="BL385" s="225"/>
      <c r="BM385" s="225"/>
      <c r="BN385" s="225"/>
      <c r="BO385" s="225"/>
      <c r="BP385" s="225"/>
      <c r="BQ385" s="225"/>
      <c r="BR385" s="225"/>
      <c r="BS385" s="225"/>
      <c r="BT385" s="225"/>
      <c r="BU385" s="225"/>
      <c r="BV385" s="225"/>
      <c r="BW385" s="225"/>
      <c r="BX385" s="225"/>
      <c r="BY385" s="225"/>
      <c r="BZ385" s="225"/>
      <c r="CA385" s="225"/>
      <c r="CB385" s="225"/>
      <c r="CC385" s="225"/>
      <c r="CD385" s="225"/>
      <c r="CE385" s="225"/>
      <c r="CF385" s="225"/>
    </row>
    <row r="386" spans="1:84" ht="12" customHeight="1" x14ac:dyDescent="0.25">
      <c r="A386" s="225"/>
      <c r="B386" s="225"/>
      <c r="C386" s="225"/>
      <c r="D386" s="225"/>
      <c r="E386" s="226"/>
      <c r="F386" s="226"/>
      <c r="G386" s="228"/>
      <c r="H386" s="227"/>
      <c r="I386" s="227"/>
      <c r="J386" s="228"/>
      <c r="K386" s="228"/>
      <c r="L386" s="229"/>
      <c r="M386" s="225"/>
      <c r="N386" s="225"/>
      <c r="O386" s="225"/>
      <c r="P386" s="225"/>
      <c r="Q386" s="225"/>
      <c r="R386" s="225"/>
      <c r="S386" s="225"/>
      <c r="T386" s="225"/>
      <c r="U386" s="225"/>
      <c r="V386" s="225"/>
      <c r="W386" s="225"/>
      <c r="X386" s="225"/>
      <c r="Y386" s="225"/>
      <c r="Z386" s="225"/>
      <c r="AA386" s="225"/>
      <c r="AB386" s="225"/>
      <c r="AC386" s="225"/>
      <c r="AD386" s="225"/>
      <c r="AE386" s="225"/>
      <c r="AF386" s="225"/>
      <c r="AG386" s="225"/>
      <c r="AH386" s="225"/>
      <c r="AI386" s="225"/>
      <c r="AJ386" s="225"/>
      <c r="AK386" s="225"/>
      <c r="AL386" s="225"/>
      <c r="AM386" s="225"/>
      <c r="AN386" s="225"/>
      <c r="AO386" s="225"/>
      <c r="AP386" s="225"/>
      <c r="AQ386" s="225"/>
      <c r="AR386" s="225"/>
      <c r="AS386" s="225"/>
      <c r="AT386" s="225"/>
      <c r="AU386" s="225"/>
      <c r="AV386" s="225"/>
      <c r="AW386" s="225"/>
      <c r="AX386" s="225"/>
      <c r="AY386" s="225"/>
      <c r="AZ386" s="225"/>
      <c r="BA386" s="225"/>
      <c r="BB386" s="225"/>
      <c r="BC386" s="225"/>
      <c r="BD386" s="225"/>
      <c r="BE386" s="225"/>
      <c r="BF386" s="225"/>
      <c r="BG386" s="225"/>
      <c r="BH386" s="225"/>
      <c r="BI386" s="225"/>
      <c r="BJ386" s="225"/>
      <c r="BK386" s="225"/>
      <c r="BL386" s="225"/>
      <c r="BM386" s="225"/>
      <c r="BN386" s="225"/>
      <c r="BO386" s="225"/>
      <c r="BP386" s="225"/>
      <c r="BQ386" s="225"/>
      <c r="BR386" s="225"/>
      <c r="BS386" s="225"/>
      <c r="BT386" s="225"/>
      <c r="BU386" s="225"/>
      <c r="BV386" s="225"/>
      <c r="BW386" s="225"/>
      <c r="BX386" s="225"/>
      <c r="BY386" s="225"/>
      <c r="BZ386" s="225"/>
      <c r="CA386" s="225"/>
      <c r="CB386" s="225"/>
      <c r="CC386" s="225"/>
      <c r="CD386" s="225"/>
      <c r="CE386" s="225"/>
      <c r="CF386" s="225"/>
    </row>
    <row r="387" spans="1:84" ht="12" customHeight="1" x14ac:dyDescent="0.25">
      <c r="A387" s="225"/>
      <c r="B387" s="225"/>
      <c r="C387" s="225"/>
      <c r="D387" s="225"/>
      <c r="E387" s="226"/>
      <c r="F387" s="226"/>
      <c r="G387" s="228"/>
      <c r="H387" s="227"/>
      <c r="I387" s="227"/>
      <c r="J387" s="228"/>
      <c r="K387" s="228"/>
      <c r="L387" s="229"/>
      <c r="M387" s="225"/>
      <c r="N387" s="225"/>
      <c r="O387" s="225"/>
      <c r="P387" s="225"/>
      <c r="Q387" s="225"/>
      <c r="R387" s="225"/>
      <c r="S387" s="225"/>
      <c r="T387" s="225"/>
      <c r="U387" s="225"/>
      <c r="V387" s="225"/>
      <c r="W387" s="225"/>
      <c r="X387" s="225"/>
      <c r="Y387" s="225"/>
      <c r="Z387" s="225"/>
      <c r="AA387" s="225"/>
      <c r="AB387" s="225"/>
      <c r="AC387" s="225"/>
      <c r="AD387" s="225"/>
      <c r="AE387" s="225"/>
      <c r="AF387" s="225"/>
      <c r="AG387" s="225"/>
      <c r="AH387" s="225"/>
      <c r="AI387" s="225"/>
      <c r="AJ387" s="225"/>
      <c r="AK387" s="225"/>
      <c r="AL387" s="225"/>
      <c r="AM387" s="225"/>
      <c r="AN387" s="225"/>
      <c r="AO387" s="225"/>
      <c r="AP387" s="225"/>
      <c r="AQ387" s="225"/>
      <c r="AR387" s="225"/>
      <c r="AS387" s="225"/>
      <c r="AT387" s="225"/>
      <c r="AU387" s="225"/>
      <c r="AV387" s="225"/>
      <c r="AW387" s="225"/>
      <c r="AX387" s="225"/>
      <c r="AY387" s="225"/>
      <c r="AZ387" s="225"/>
      <c r="BA387" s="225"/>
      <c r="BB387" s="225"/>
      <c r="BC387" s="225"/>
      <c r="BD387" s="225"/>
      <c r="BE387" s="225"/>
      <c r="BF387" s="225"/>
      <c r="BG387" s="225"/>
      <c r="BH387" s="225"/>
      <c r="BI387" s="225"/>
      <c r="BJ387" s="225"/>
      <c r="BK387" s="225"/>
      <c r="BL387" s="225"/>
      <c r="BM387" s="225"/>
      <c r="BN387" s="225"/>
      <c r="BO387" s="225"/>
      <c r="BP387" s="225"/>
      <c r="BQ387" s="225"/>
      <c r="BR387" s="225"/>
      <c r="BS387" s="225"/>
      <c r="BT387" s="225"/>
      <c r="BU387" s="225"/>
      <c r="BV387" s="225"/>
      <c r="BW387" s="225"/>
      <c r="BX387" s="225"/>
      <c r="BY387" s="225"/>
      <c r="BZ387" s="225"/>
      <c r="CA387" s="225"/>
      <c r="CB387" s="225"/>
      <c r="CC387" s="225"/>
      <c r="CD387" s="225"/>
      <c r="CE387" s="225"/>
      <c r="CF387" s="225"/>
    </row>
    <row r="388" spans="1:84" ht="12" customHeight="1" x14ac:dyDescent="0.25">
      <c r="A388" s="225"/>
      <c r="B388" s="225"/>
      <c r="C388" s="225"/>
      <c r="D388" s="225"/>
      <c r="E388" s="226"/>
      <c r="F388" s="226"/>
      <c r="G388" s="228"/>
      <c r="H388" s="227"/>
      <c r="I388" s="227"/>
      <c r="J388" s="228"/>
      <c r="K388" s="228"/>
      <c r="L388" s="229"/>
      <c r="M388" s="225"/>
      <c r="N388" s="225"/>
      <c r="O388" s="225"/>
      <c r="P388" s="225"/>
      <c r="Q388" s="225"/>
      <c r="R388" s="225"/>
      <c r="S388" s="225"/>
      <c r="T388" s="225"/>
      <c r="U388" s="225"/>
      <c r="V388" s="225"/>
      <c r="W388" s="225"/>
      <c r="X388" s="225"/>
      <c r="Y388" s="225"/>
      <c r="Z388" s="225"/>
      <c r="AA388" s="225"/>
      <c r="AB388" s="225"/>
      <c r="AC388" s="225"/>
      <c r="AD388" s="225"/>
      <c r="AE388" s="225"/>
      <c r="AF388" s="225"/>
      <c r="AG388" s="225"/>
      <c r="AH388" s="225"/>
      <c r="AI388" s="225"/>
      <c r="AJ388" s="225"/>
      <c r="AK388" s="225"/>
      <c r="AL388" s="225"/>
      <c r="AM388" s="225"/>
      <c r="AN388" s="225"/>
      <c r="AO388" s="225"/>
      <c r="AP388" s="225"/>
      <c r="AQ388" s="225"/>
      <c r="AR388" s="225"/>
      <c r="AS388" s="225"/>
      <c r="AT388" s="225"/>
      <c r="AU388" s="225"/>
      <c r="AV388" s="225"/>
      <c r="AW388" s="225"/>
      <c r="AX388" s="225"/>
      <c r="AY388" s="225"/>
      <c r="AZ388" s="225"/>
      <c r="BA388" s="225"/>
      <c r="BB388" s="225"/>
      <c r="BC388" s="225"/>
      <c r="BD388" s="225"/>
      <c r="BE388" s="225"/>
      <c r="BF388" s="225"/>
      <c r="BG388" s="225"/>
      <c r="BH388" s="225"/>
      <c r="BI388" s="225"/>
      <c r="BJ388" s="225"/>
      <c r="BK388" s="225"/>
      <c r="BL388" s="225"/>
      <c r="BM388" s="225"/>
      <c r="BN388" s="225"/>
      <c r="BO388" s="225"/>
      <c r="BP388" s="225"/>
      <c r="BQ388" s="225"/>
      <c r="BR388" s="225"/>
      <c r="BS388" s="225"/>
      <c r="BT388" s="225"/>
      <c r="BU388" s="225"/>
      <c r="BV388" s="225"/>
      <c r="BW388" s="225"/>
      <c r="BX388" s="225"/>
      <c r="BY388" s="225"/>
      <c r="BZ388" s="225"/>
      <c r="CA388" s="225"/>
      <c r="CB388" s="225"/>
      <c r="CC388" s="225"/>
      <c r="CD388" s="225"/>
      <c r="CE388" s="225"/>
      <c r="CF388" s="225"/>
    </row>
    <row r="389" spans="1:84" ht="12" customHeight="1" x14ac:dyDescent="0.25">
      <c r="A389" s="225"/>
      <c r="B389" s="225"/>
      <c r="C389" s="225"/>
      <c r="D389" s="225"/>
      <c r="E389" s="226"/>
      <c r="F389" s="226"/>
      <c r="G389" s="228"/>
      <c r="H389" s="227"/>
      <c r="I389" s="227"/>
      <c r="J389" s="228"/>
      <c r="K389" s="228"/>
      <c r="L389" s="229"/>
      <c r="M389" s="225"/>
      <c r="N389" s="225"/>
      <c r="O389" s="225"/>
      <c r="P389" s="225"/>
      <c r="Q389" s="225"/>
      <c r="R389" s="225"/>
      <c r="S389" s="225"/>
      <c r="T389" s="225"/>
      <c r="U389" s="225"/>
      <c r="V389" s="225"/>
      <c r="W389" s="225"/>
      <c r="X389" s="225"/>
      <c r="Y389" s="225"/>
      <c r="Z389" s="225"/>
      <c r="AA389" s="225"/>
      <c r="AB389" s="225"/>
      <c r="AC389" s="225"/>
      <c r="AD389" s="225"/>
      <c r="AE389" s="225"/>
      <c r="AF389" s="225"/>
      <c r="AG389" s="225"/>
      <c r="AH389" s="225"/>
      <c r="AI389" s="225"/>
      <c r="AJ389" s="225"/>
      <c r="AK389" s="225"/>
      <c r="AL389" s="225"/>
      <c r="AM389" s="225"/>
      <c r="AN389" s="225"/>
      <c r="AO389" s="225"/>
      <c r="AP389" s="225"/>
      <c r="AQ389" s="225"/>
      <c r="AR389" s="225"/>
      <c r="AS389" s="225"/>
      <c r="AT389" s="225"/>
      <c r="AU389" s="225"/>
      <c r="AV389" s="225"/>
      <c r="AW389" s="225"/>
      <c r="AX389" s="225"/>
      <c r="AY389" s="225"/>
      <c r="AZ389" s="225"/>
      <c r="BA389" s="225"/>
      <c r="BB389" s="225"/>
      <c r="BC389" s="225"/>
      <c r="BD389" s="225"/>
      <c r="BE389" s="225"/>
      <c r="BF389" s="225"/>
      <c r="BG389" s="225"/>
      <c r="BH389" s="225"/>
      <c r="BI389" s="225"/>
      <c r="BJ389" s="225"/>
      <c r="BK389" s="225"/>
      <c r="BL389" s="225"/>
      <c r="BM389" s="225"/>
      <c r="BN389" s="225"/>
      <c r="BO389" s="225"/>
      <c r="BP389" s="225"/>
      <c r="BQ389" s="225"/>
      <c r="BR389" s="225"/>
      <c r="BS389" s="225"/>
      <c r="BT389" s="225"/>
      <c r="BU389" s="225"/>
      <c r="BV389" s="225"/>
      <c r="BW389" s="225"/>
      <c r="BX389" s="225"/>
      <c r="BY389" s="225"/>
      <c r="BZ389" s="225"/>
      <c r="CA389" s="225"/>
      <c r="CB389" s="225"/>
      <c r="CC389" s="225"/>
      <c r="CD389" s="225"/>
      <c r="CE389" s="225"/>
      <c r="CF389" s="225"/>
    </row>
    <row r="390" spans="1:84" ht="12" customHeight="1" x14ac:dyDescent="0.25">
      <c r="A390" s="225"/>
      <c r="B390" s="225"/>
      <c r="C390" s="225"/>
      <c r="D390" s="225"/>
      <c r="E390" s="226"/>
      <c r="F390" s="226"/>
      <c r="G390" s="228"/>
      <c r="H390" s="227"/>
      <c r="I390" s="227"/>
      <c r="J390" s="228"/>
      <c r="K390" s="228"/>
      <c r="L390" s="229"/>
      <c r="M390" s="225"/>
      <c r="N390" s="225"/>
      <c r="O390" s="225"/>
      <c r="P390" s="225"/>
      <c r="Q390" s="225"/>
      <c r="R390" s="225"/>
      <c r="S390" s="225"/>
      <c r="T390" s="225"/>
      <c r="U390" s="225"/>
      <c r="V390" s="225"/>
      <c r="W390" s="225"/>
      <c r="X390" s="225"/>
      <c r="Y390" s="225"/>
      <c r="Z390" s="225"/>
      <c r="AA390" s="225"/>
      <c r="AB390" s="225"/>
      <c r="AC390" s="225"/>
      <c r="AD390" s="225"/>
      <c r="AE390" s="225"/>
      <c r="AF390" s="225"/>
      <c r="AG390" s="225"/>
      <c r="AH390" s="225"/>
      <c r="AI390" s="225"/>
      <c r="AJ390" s="225"/>
      <c r="AK390" s="225"/>
      <c r="AL390" s="225"/>
      <c r="AM390" s="225"/>
      <c r="AN390" s="225"/>
      <c r="AO390" s="225"/>
      <c r="AP390" s="225"/>
      <c r="AQ390" s="225"/>
      <c r="AR390" s="225"/>
      <c r="AS390" s="225"/>
      <c r="AT390" s="225"/>
      <c r="AU390" s="225"/>
      <c r="AV390" s="225"/>
      <c r="AW390" s="225"/>
      <c r="AX390" s="225"/>
      <c r="AY390" s="225"/>
      <c r="AZ390" s="225"/>
      <c r="BA390" s="225"/>
      <c r="BB390" s="225"/>
      <c r="BC390" s="225"/>
      <c r="BD390" s="225"/>
      <c r="BE390" s="225"/>
      <c r="BF390" s="225"/>
      <c r="BG390" s="225"/>
      <c r="BH390" s="225"/>
      <c r="BI390" s="225"/>
      <c r="BJ390" s="225"/>
      <c r="BK390" s="225"/>
      <c r="BL390" s="225"/>
      <c r="BM390" s="225"/>
      <c r="BN390" s="225"/>
      <c r="BO390" s="225"/>
      <c r="BP390" s="225"/>
      <c r="BQ390" s="225"/>
      <c r="BR390" s="225"/>
      <c r="BS390" s="225"/>
      <c r="BT390" s="225"/>
      <c r="BU390" s="225"/>
      <c r="BV390" s="225"/>
      <c r="BW390" s="225"/>
      <c r="BX390" s="225"/>
      <c r="BY390" s="225"/>
      <c r="BZ390" s="225"/>
      <c r="CA390" s="225"/>
      <c r="CB390" s="225"/>
      <c r="CC390" s="225"/>
      <c r="CD390" s="225"/>
      <c r="CE390" s="225"/>
      <c r="CF390" s="225"/>
    </row>
    <row r="391" spans="1:84" ht="12" customHeight="1" x14ac:dyDescent="0.25">
      <c r="A391" s="225"/>
      <c r="B391" s="225"/>
      <c r="C391" s="225"/>
      <c r="D391" s="225"/>
      <c r="E391" s="226"/>
      <c r="F391" s="226"/>
      <c r="G391" s="228"/>
      <c r="H391" s="227"/>
      <c r="I391" s="227"/>
      <c r="J391" s="228"/>
      <c r="K391" s="228"/>
      <c r="L391" s="229"/>
      <c r="M391" s="225"/>
      <c r="N391" s="225"/>
      <c r="O391" s="225"/>
      <c r="P391" s="225"/>
      <c r="Q391" s="225"/>
      <c r="R391" s="225"/>
      <c r="S391" s="225"/>
      <c r="T391" s="225"/>
      <c r="U391" s="225"/>
      <c r="V391" s="225"/>
      <c r="W391" s="225"/>
      <c r="X391" s="225"/>
      <c r="Y391" s="225"/>
      <c r="Z391" s="225"/>
      <c r="AA391" s="225"/>
      <c r="AB391" s="225"/>
      <c r="AC391" s="225"/>
      <c r="AD391" s="225"/>
      <c r="AE391" s="225"/>
      <c r="AF391" s="225"/>
      <c r="AG391" s="225"/>
      <c r="AH391" s="225"/>
      <c r="AI391" s="225"/>
      <c r="AJ391" s="225"/>
      <c r="AK391" s="225"/>
      <c r="AL391" s="225"/>
      <c r="AM391" s="225"/>
      <c r="AN391" s="225"/>
      <c r="AO391" s="225"/>
      <c r="AP391" s="225"/>
      <c r="AQ391" s="225"/>
      <c r="AR391" s="225"/>
      <c r="AS391" s="225"/>
      <c r="AT391" s="225"/>
      <c r="AU391" s="225"/>
      <c r="AV391" s="225"/>
      <c r="AW391" s="225"/>
      <c r="AX391" s="225"/>
      <c r="AY391" s="225"/>
      <c r="AZ391" s="225"/>
      <c r="BA391" s="225"/>
      <c r="BB391" s="225"/>
      <c r="BC391" s="225"/>
      <c r="BD391" s="225"/>
      <c r="BE391" s="225"/>
      <c r="BF391" s="225"/>
      <c r="BG391" s="225"/>
      <c r="BH391" s="225"/>
      <c r="BI391" s="225"/>
      <c r="BJ391" s="225"/>
      <c r="BK391" s="225"/>
      <c r="BL391" s="225"/>
      <c r="BM391" s="225"/>
      <c r="BN391" s="225"/>
      <c r="BO391" s="225"/>
      <c r="BP391" s="225"/>
      <c r="BQ391" s="225"/>
      <c r="BR391" s="225"/>
      <c r="BS391" s="225"/>
      <c r="BT391" s="225"/>
      <c r="BU391" s="225"/>
      <c r="BV391" s="225"/>
      <c r="BW391" s="225"/>
      <c r="BX391" s="225"/>
      <c r="BY391" s="225"/>
      <c r="BZ391" s="225"/>
      <c r="CA391" s="225"/>
      <c r="CB391" s="225"/>
      <c r="CC391" s="225"/>
      <c r="CD391" s="225"/>
      <c r="CE391" s="225"/>
      <c r="CF391" s="225"/>
    </row>
    <row r="392" spans="1:84" ht="12" customHeight="1" x14ac:dyDescent="0.25">
      <c r="A392" s="225"/>
      <c r="B392" s="225"/>
      <c r="C392" s="225"/>
      <c r="D392" s="225"/>
      <c r="E392" s="226"/>
      <c r="F392" s="226"/>
      <c r="G392" s="228"/>
      <c r="H392" s="227"/>
      <c r="I392" s="227"/>
      <c r="J392" s="228"/>
      <c r="K392" s="228"/>
      <c r="L392" s="229"/>
      <c r="M392" s="225"/>
      <c r="N392" s="225"/>
      <c r="O392" s="225"/>
      <c r="P392" s="225"/>
      <c r="Q392" s="225"/>
      <c r="R392" s="225"/>
      <c r="S392" s="225"/>
      <c r="T392" s="225"/>
      <c r="U392" s="225"/>
      <c r="V392" s="225"/>
      <c r="W392" s="225"/>
      <c r="X392" s="225"/>
      <c r="Y392" s="225"/>
      <c r="Z392" s="225"/>
      <c r="AA392" s="225"/>
      <c r="AB392" s="225"/>
      <c r="AC392" s="225"/>
      <c r="AD392" s="225"/>
      <c r="AE392" s="225"/>
      <c r="AF392" s="225"/>
      <c r="AG392" s="225"/>
      <c r="AH392" s="225"/>
      <c r="AI392" s="225"/>
      <c r="AJ392" s="225"/>
      <c r="AK392" s="225"/>
      <c r="AL392" s="225"/>
      <c r="AM392" s="225"/>
      <c r="AN392" s="225"/>
      <c r="AO392" s="225"/>
      <c r="AP392" s="225"/>
      <c r="AQ392" s="225"/>
      <c r="AR392" s="225"/>
      <c r="AS392" s="225"/>
      <c r="AT392" s="225"/>
      <c r="AU392" s="225"/>
      <c r="AV392" s="225"/>
      <c r="AW392" s="225"/>
      <c r="AX392" s="225"/>
      <c r="AY392" s="225"/>
      <c r="AZ392" s="225"/>
      <c r="BA392" s="225"/>
      <c r="BB392" s="225"/>
      <c r="BC392" s="225"/>
      <c r="BD392" s="225"/>
      <c r="BE392" s="225"/>
      <c r="BF392" s="225"/>
      <c r="BG392" s="225"/>
      <c r="BH392" s="225"/>
      <c r="BI392" s="225"/>
      <c r="BJ392" s="225"/>
      <c r="BK392" s="225"/>
      <c r="BL392" s="225"/>
      <c r="BM392" s="225"/>
      <c r="BN392" s="225"/>
      <c r="BO392" s="225"/>
      <c r="BP392" s="225"/>
      <c r="BQ392" s="225"/>
      <c r="BR392" s="225"/>
      <c r="BS392" s="225"/>
      <c r="BT392" s="225"/>
      <c r="BU392" s="225"/>
      <c r="BV392" s="225"/>
      <c r="BW392" s="225"/>
      <c r="BX392" s="225"/>
      <c r="BY392" s="225"/>
      <c r="BZ392" s="225"/>
      <c r="CA392" s="225"/>
      <c r="CB392" s="225"/>
      <c r="CC392" s="225"/>
      <c r="CD392" s="225"/>
      <c r="CE392" s="225"/>
      <c r="CF392" s="225"/>
    </row>
    <row r="393" spans="1:84" ht="12" customHeight="1" x14ac:dyDescent="0.25">
      <c r="A393" s="225"/>
      <c r="B393" s="225"/>
      <c r="C393" s="225"/>
      <c r="D393" s="225"/>
      <c r="E393" s="226"/>
      <c r="F393" s="226"/>
      <c r="G393" s="228"/>
      <c r="H393" s="227"/>
      <c r="I393" s="227"/>
      <c r="J393" s="228"/>
      <c r="K393" s="228"/>
      <c r="L393" s="229"/>
      <c r="M393" s="225"/>
      <c r="N393" s="225"/>
      <c r="O393" s="225"/>
      <c r="P393" s="225"/>
      <c r="Q393" s="225"/>
      <c r="R393" s="225"/>
      <c r="S393" s="225"/>
      <c r="T393" s="225"/>
      <c r="U393" s="225"/>
      <c r="V393" s="225"/>
      <c r="W393" s="225"/>
      <c r="X393" s="225"/>
      <c r="Y393" s="225"/>
      <c r="Z393" s="225"/>
      <c r="AA393" s="225"/>
      <c r="AB393" s="225"/>
      <c r="AC393" s="225"/>
      <c r="AD393" s="225"/>
      <c r="AE393" s="225"/>
      <c r="AF393" s="225"/>
      <c r="AG393" s="225"/>
      <c r="AH393" s="225"/>
      <c r="AI393" s="225"/>
      <c r="AJ393" s="225"/>
      <c r="AK393" s="225"/>
      <c r="AL393" s="225"/>
      <c r="AM393" s="225"/>
      <c r="AN393" s="225"/>
      <c r="AO393" s="225"/>
      <c r="AP393" s="225"/>
      <c r="AQ393" s="225"/>
      <c r="AR393" s="225"/>
      <c r="AS393" s="225"/>
      <c r="AT393" s="225"/>
      <c r="AU393" s="225"/>
      <c r="AV393" s="225"/>
      <c r="AW393" s="225"/>
      <c r="AX393" s="225"/>
      <c r="AY393" s="225"/>
      <c r="AZ393" s="225"/>
      <c r="BA393" s="225"/>
      <c r="BB393" s="225"/>
      <c r="BC393" s="225"/>
      <c r="BD393" s="225"/>
      <c r="BE393" s="225"/>
      <c r="BF393" s="225"/>
      <c r="BG393" s="225"/>
      <c r="BH393" s="225"/>
      <c r="BI393" s="225"/>
      <c r="BJ393" s="225"/>
      <c r="BK393" s="225"/>
      <c r="BL393" s="225"/>
      <c r="BM393" s="225"/>
      <c r="BN393" s="225"/>
      <c r="BO393" s="225"/>
      <c r="BP393" s="225"/>
      <c r="BQ393" s="225"/>
      <c r="BR393" s="225"/>
      <c r="BS393" s="225"/>
      <c r="BT393" s="225"/>
      <c r="BU393" s="225"/>
      <c r="BV393" s="225"/>
      <c r="BW393" s="225"/>
      <c r="BX393" s="225"/>
      <c r="BY393" s="225"/>
      <c r="BZ393" s="225"/>
      <c r="CA393" s="225"/>
      <c r="CB393" s="225"/>
      <c r="CC393" s="225"/>
      <c r="CD393" s="225"/>
      <c r="CE393" s="225"/>
      <c r="CF393" s="225"/>
    </row>
    <row r="394" spans="1:84" ht="12" customHeight="1" x14ac:dyDescent="0.25">
      <c r="A394" s="225"/>
      <c r="B394" s="225"/>
      <c r="C394" s="225"/>
      <c r="D394" s="225"/>
      <c r="E394" s="226"/>
      <c r="F394" s="226"/>
      <c r="G394" s="228"/>
      <c r="H394" s="227"/>
      <c r="I394" s="227"/>
      <c r="J394" s="228"/>
      <c r="K394" s="228"/>
      <c r="L394" s="229"/>
      <c r="M394" s="225"/>
      <c r="N394" s="225"/>
      <c r="O394" s="225"/>
      <c r="P394" s="225"/>
      <c r="Q394" s="225"/>
      <c r="R394" s="225"/>
      <c r="S394" s="225"/>
      <c r="T394" s="225"/>
      <c r="U394" s="225"/>
      <c r="V394" s="225"/>
      <c r="W394" s="225"/>
      <c r="X394" s="225"/>
      <c r="Y394" s="225"/>
      <c r="Z394" s="225"/>
      <c r="AA394" s="225"/>
      <c r="AB394" s="225"/>
      <c r="AC394" s="225"/>
      <c r="AD394" s="225"/>
      <c r="AE394" s="225"/>
      <c r="AF394" s="225"/>
      <c r="AG394" s="225"/>
      <c r="AH394" s="225"/>
      <c r="AI394" s="225"/>
      <c r="AJ394" s="225"/>
      <c r="AK394" s="225"/>
      <c r="AL394" s="225"/>
      <c r="AM394" s="225"/>
      <c r="AN394" s="225"/>
      <c r="AO394" s="225"/>
      <c r="AP394" s="225"/>
      <c r="AQ394" s="225"/>
      <c r="AR394" s="225"/>
      <c r="AS394" s="225"/>
      <c r="AT394" s="225"/>
      <c r="AU394" s="225"/>
      <c r="AV394" s="225"/>
      <c r="AW394" s="225"/>
      <c r="AX394" s="225"/>
      <c r="AY394" s="225"/>
      <c r="AZ394" s="225"/>
      <c r="BA394" s="225"/>
      <c r="BB394" s="225"/>
      <c r="BC394" s="225"/>
      <c r="BD394" s="225"/>
      <c r="BE394" s="225"/>
      <c r="BF394" s="225"/>
      <c r="BG394" s="225"/>
      <c r="BH394" s="225"/>
      <c r="BI394" s="225"/>
      <c r="BJ394" s="225"/>
      <c r="BK394" s="225"/>
      <c r="BL394" s="225"/>
      <c r="BM394" s="225"/>
      <c r="BN394" s="225"/>
      <c r="BO394" s="225"/>
      <c r="BP394" s="225"/>
      <c r="BQ394" s="225"/>
      <c r="BR394" s="225"/>
      <c r="BS394" s="225"/>
      <c r="BT394" s="225"/>
      <c r="BU394" s="225"/>
      <c r="BV394" s="225"/>
      <c r="BW394" s="225"/>
      <c r="BX394" s="225"/>
      <c r="BY394" s="225"/>
      <c r="BZ394" s="225"/>
      <c r="CA394" s="225"/>
      <c r="CB394" s="225"/>
      <c r="CC394" s="225"/>
      <c r="CD394" s="225"/>
      <c r="CE394" s="225"/>
      <c r="CF394" s="225"/>
    </row>
    <row r="395" spans="1:84" ht="12" customHeight="1" x14ac:dyDescent="0.25">
      <c r="A395" s="225"/>
      <c r="B395" s="225"/>
      <c r="C395" s="225"/>
      <c r="D395" s="225"/>
      <c r="E395" s="226"/>
      <c r="F395" s="226"/>
      <c r="G395" s="228"/>
      <c r="H395" s="227"/>
      <c r="I395" s="227"/>
      <c r="J395" s="228"/>
      <c r="K395" s="228"/>
      <c r="L395" s="229"/>
      <c r="M395" s="225"/>
      <c r="N395" s="225"/>
      <c r="O395" s="225"/>
      <c r="P395" s="225"/>
      <c r="Q395" s="225"/>
      <c r="R395" s="225"/>
      <c r="S395" s="225"/>
      <c r="T395" s="225"/>
      <c r="U395" s="225"/>
      <c r="V395" s="225"/>
      <c r="W395" s="225"/>
      <c r="X395" s="225"/>
      <c r="Y395" s="225"/>
      <c r="Z395" s="225"/>
      <c r="AA395" s="225"/>
      <c r="AB395" s="225"/>
      <c r="AC395" s="225"/>
      <c r="AD395" s="225"/>
      <c r="AE395" s="225"/>
      <c r="AF395" s="225"/>
      <c r="AG395" s="225"/>
      <c r="AH395" s="225"/>
      <c r="AI395" s="225"/>
      <c r="AJ395" s="225"/>
      <c r="AK395" s="225"/>
      <c r="AL395" s="225"/>
      <c r="AM395" s="225"/>
      <c r="AN395" s="225"/>
      <c r="AO395" s="225"/>
      <c r="AP395" s="225"/>
      <c r="AQ395" s="225"/>
      <c r="AR395" s="225"/>
      <c r="AS395" s="225"/>
      <c r="AT395" s="225"/>
      <c r="AU395" s="225"/>
      <c r="AV395" s="225"/>
      <c r="AW395" s="225"/>
      <c r="AX395" s="225"/>
      <c r="AY395" s="225"/>
      <c r="AZ395" s="225"/>
      <c r="BA395" s="225"/>
      <c r="BB395" s="225"/>
      <c r="BC395" s="225"/>
      <c r="BD395" s="225"/>
      <c r="BE395" s="225"/>
      <c r="BF395" s="225"/>
      <c r="BG395" s="225"/>
      <c r="BH395" s="225"/>
      <c r="BI395" s="225"/>
      <c r="BJ395" s="225"/>
      <c r="BK395" s="225"/>
      <c r="BL395" s="225"/>
      <c r="BM395" s="225"/>
      <c r="BN395" s="225"/>
      <c r="BO395" s="225"/>
      <c r="BP395" s="225"/>
      <c r="BQ395" s="225"/>
      <c r="BR395" s="225"/>
      <c r="BS395" s="225"/>
      <c r="BT395" s="225"/>
      <c r="BU395" s="225"/>
      <c r="BV395" s="225"/>
      <c r="BW395" s="225"/>
      <c r="BX395" s="225"/>
      <c r="BY395" s="225"/>
      <c r="BZ395" s="225"/>
      <c r="CA395" s="225"/>
      <c r="CB395" s="225"/>
      <c r="CC395" s="225"/>
      <c r="CD395" s="225"/>
      <c r="CE395" s="225"/>
      <c r="CF395" s="225"/>
    </row>
    <row r="396" spans="1:84" ht="12" customHeight="1" x14ac:dyDescent="0.25">
      <c r="A396" s="225"/>
      <c r="B396" s="225"/>
      <c r="C396" s="225"/>
      <c r="D396" s="225"/>
      <c r="E396" s="226"/>
      <c r="F396" s="226"/>
      <c r="G396" s="228"/>
      <c r="H396" s="227"/>
      <c r="I396" s="227"/>
      <c r="J396" s="228"/>
      <c r="K396" s="228"/>
      <c r="L396" s="229"/>
      <c r="M396" s="225"/>
      <c r="N396" s="225"/>
      <c r="O396" s="225"/>
      <c r="P396" s="225"/>
      <c r="Q396" s="225"/>
      <c r="R396" s="225"/>
      <c r="S396" s="225"/>
      <c r="T396" s="225"/>
      <c r="U396" s="225"/>
      <c r="V396" s="225"/>
      <c r="W396" s="225"/>
      <c r="X396" s="225"/>
      <c r="Y396" s="225"/>
      <c r="Z396" s="225"/>
      <c r="AA396" s="225"/>
      <c r="AB396" s="225"/>
      <c r="AC396" s="225"/>
      <c r="AD396" s="225"/>
      <c r="AE396" s="225"/>
      <c r="AF396" s="225"/>
      <c r="AG396" s="225"/>
      <c r="AH396" s="225"/>
      <c r="AI396" s="225"/>
      <c r="AJ396" s="225"/>
      <c r="AK396" s="225"/>
      <c r="AL396" s="225"/>
      <c r="AM396" s="225"/>
      <c r="AN396" s="225"/>
      <c r="AO396" s="225"/>
      <c r="AP396" s="225"/>
      <c r="AQ396" s="225"/>
      <c r="AR396" s="225"/>
      <c r="AS396" s="225"/>
      <c r="AT396" s="225"/>
      <c r="AU396" s="225"/>
      <c r="AV396" s="225"/>
      <c r="AW396" s="225"/>
      <c r="AX396" s="225"/>
      <c r="AY396" s="225"/>
      <c r="AZ396" s="225"/>
      <c r="BA396" s="225"/>
      <c r="BB396" s="225"/>
      <c r="BC396" s="225"/>
      <c r="BD396" s="225"/>
      <c r="BE396" s="225"/>
      <c r="BF396" s="225"/>
      <c r="BG396" s="225"/>
      <c r="BH396" s="225"/>
      <c r="BI396" s="225"/>
      <c r="BJ396" s="225"/>
      <c r="BK396" s="225"/>
      <c r="BL396" s="225"/>
      <c r="BM396" s="225"/>
      <c r="BN396" s="225"/>
      <c r="BO396" s="225"/>
      <c r="BP396" s="225"/>
      <c r="BQ396" s="225"/>
      <c r="BR396" s="225"/>
      <c r="BS396" s="225"/>
      <c r="BT396" s="225"/>
      <c r="BU396" s="225"/>
      <c r="BV396" s="225"/>
      <c r="BW396" s="225"/>
      <c r="BX396" s="225"/>
      <c r="BY396" s="225"/>
      <c r="BZ396" s="225"/>
      <c r="CA396" s="225"/>
      <c r="CB396" s="225"/>
      <c r="CC396" s="225"/>
      <c r="CD396" s="225"/>
      <c r="CE396" s="225"/>
      <c r="CF396" s="225"/>
    </row>
    <row r="397" spans="1:84" ht="12" customHeight="1" x14ac:dyDescent="0.25">
      <c r="A397" s="225"/>
      <c r="B397" s="225"/>
      <c r="C397" s="225"/>
      <c r="D397" s="225"/>
      <c r="E397" s="226"/>
      <c r="F397" s="226"/>
      <c r="G397" s="228"/>
      <c r="H397" s="227"/>
      <c r="I397" s="227"/>
      <c r="J397" s="228"/>
      <c r="K397" s="228"/>
      <c r="L397" s="229"/>
      <c r="M397" s="225"/>
      <c r="N397" s="225"/>
      <c r="O397" s="225"/>
      <c r="P397" s="225"/>
      <c r="Q397" s="225"/>
      <c r="R397" s="225"/>
      <c r="S397" s="225"/>
      <c r="T397" s="225"/>
      <c r="U397" s="225"/>
      <c r="V397" s="225"/>
      <c r="W397" s="225"/>
      <c r="X397" s="225"/>
      <c r="Y397" s="225"/>
      <c r="Z397" s="225"/>
      <c r="AA397" s="225"/>
      <c r="AB397" s="225"/>
      <c r="AC397" s="225"/>
      <c r="AD397" s="225"/>
      <c r="AE397" s="225"/>
      <c r="AF397" s="225"/>
      <c r="AG397" s="225"/>
      <c r="AH397" s="225"/>
      <c r="AI397" s="225"/>
      <c r="AJ397" s="225"/>
      <c r="AK397" s="225"/>
      <c r="AL397" s="225"/>
      <c r="AM397" s="225"/>
      <c r="AN397" s="225"/>
      <c r="AO397" s="225"/>
      <c r="AP397" s="225"/>
      <c r="AQ397" s="225"/>
      <c r="AR397" s="225"/>
      <c r="AS397" s="225"/>
      <c r="AT397" s="225"/>
      <c r="AU397" s="225"/>
      <c r="AV397" s="225"/>
      <c r="AW397" s="225"/>
      <c r="AX397" s="225"/>
      <c r="AY397" s="225"/>
      <c r="AZ397" s="225"/>
      <c r="BA397" s="225"/>
      <c r="BB397" s="225"/>
      <c r="BC397" s="225"/>
      <c r="BD397" s="225"/>
      <c r="BE397" s="225"/>
      <c r="BF397" s="225"/>
      <c r="BG397" s="225"/>
      <c r="BH397" s="225"/>
      <c r="BI397" s="225"/>
      <c r="BJ397" s="225"/>
      <c r="BK397" s="225"/>
      <c r="BL397" s="225"/>
      <c r="BM397" s="225"/>
      <c r="BN397" s="225"/>
      <c r="BO397" s="225"/>
      <c r="BP397" s="225"/>
      <c r="BQ397" s="225"/>
      <c r="BR397" s="225"/>
      <c r="BS397" s="225"/>
      <c r="BT397" s="225"/>
      <c r="BU397" s="225"/>
      <c r="BV397" s="225"/>
      <c r="BW397" s="225"/>
      <c r="BX397" s="225"/>
      <c r="BY397" s="225"/>
      <c r="BZ397" s="225"/>
      <c r="CA397" s="225"/>
      <c r="CB397" s="225"/>
      <c r="CC397" s="225"/>
      <c r="CD397" s="225"/>
      <c r="CE397" s="225"/>
      <c r="CF397" s="225"/>
    </row>
    <row r="398" spans="1:84" ht="12" customHeight="1" x14ac:dyDescent="0.25">
      <c r="A398" s="225"/>
      <c r="B398" s="225"/>
      <c r="C398" s="225"/>
      <c r="D398" s="225"/>
      <c r="E398" s="226"/>
      <c r="F398" s="226"/>
      <c r="G398" s="228"/>
      <c r="H398" s="227"/>
      <c r="I398" s="227"/>
      <c r="J398" s="228"/>
      <c r="K398" s="228"/>
      <c r="L398" s="229"/>
      <c r="M398" s="225"/>
      <c r="N398" s="225"/>
      <c r="O398" s="225"/>
      <c r="P398" s="225"/>
      <c r="Q398" s="225"/>
      <c r="R398" s="225"/>
      <c r="S398" s="225"/>
      <c r="T398" s="225"/>
      <c r="U398" s="225"/>
      <c r="V398" s="225"/>
      <c r="W398" s="225"/>
      <c r="X398" s="225"/>
      <c r="Y398" s="225"/>
      <c r="Z398" s="225"/>
      <c r="AA398" s="225"/>
      <c r="AB398" s="225"/>
      <c r="AC398" s="225"/>
      <c r="AD398" s="225"/>
      <c r="AE398" s="225"/>
      <c r="AF398" s="225"/>
      <c r="AG398" s="225"/>
      <c r="AH398" s="225"/>
      <c r="AI398" s="225"/>
      <c r="AJ398" s="225"/>
      <c r="AK398" s="225"/>
      <c r="AL398" s="225"/>
      <c r="AM398" s="225"/>
      <c r="AN398" s="225"/>
      <c r="AO398" s="225"/>
      <c r="AP398" s="225"/>
      <c r="AQ398" s="225"/>
      <c r="AR398" s="225"/>
      <c r="AS398" s="225"/>
      <c r="AT398" s="225"/>
      <c r="AU398" s="225"/>
      <c r="AV398" s="225"/>
      <c r="AW398" s="225"/>
      <c r="AX398" s="225"/>
      <c r="AY398" s="225"/>
      <c r="AZ398" s="225"/>
      <c r="BA398" s="225"/>
      <c r="BB398" s="225"/>
      <c r="BC398" s="225"/>
      <c r="BD398" s="225"/>
      <c r="BE398" s="225"/>
      <c r="BF398" s="225"/>
      <c r="BG398" s="225"/>
      <c r="BH398" s="225"/>
      <c r="BI398" s="225"/>
      <c r="BJ398" s="225"/>
      <c r="BK398" s="225"/>
      <c r="BL398" s="225"/>
      <c r="BM398" s="225"/>
      <c r="BN398" s="225"/>
      <c r="BO398" s="225"/>
      <c r="BP398" s="225"/>
      <c r="BQ398" s="225"/>
      <c r="BR398" s="225"/>
      <c r="BS398" s="225"/>
      <c r="BT398" s="225"/>
      <c r="BU398" s="225"/>
      <c r="BV398" s="225"/>
      <c r="BW398" s="225"/>
      <c r="BX398" s="225"/>
      <c r="BY398" s="225"/>
      <c r="BZ398" s="225"/>
      <c r="CA398" s="225"/>
      <c r="CB398" s="225"/>
      <c r="CC398" s="225"/>
      <c r="CD398" s="225"/>
      <c r="CE398" s="225"/>
      <c r="CF398" s="225"/>
    </row>
    <row r="399" spans="1:84" ht="12" customHeight="1" x14ac:dyDescent="0.25">
      <c r="A399" s="225"/>
      <c r="B399" s="225"/>
      <c r="C399" s="225"/>
      <c r="D399" s="225"/>
      <c r="E399" s="226"/>
      <c r="F399" s="226"/>
      <c r="G399" s="228"/>
      <c r="H399" s="227"/>
      <c r="I399" s="227"/>
      <c r="J399" s="228"/>
      <c r="K399" s="228"/>
      <c r="L399" s="229"/>
      <c r="M399" s="225"/>
      <c r="N399" s="225"/>
      <c r="O399" s="225"/>
      <c r="P399" s="225"/>
      <c r="Q399" s="225"/>
      <c r="R399" s="225"/>
      <c r="S399" s="225"/>
      <c r="T399" s="225"/>
      <c r="U399" s="225"/>
      <c r="V399" s="225"/>
      <c r="W399" s="225"/>
      <c r="X399" s="225"/>
      <c r="Y399" s="225"/>
      <c r="Z399" s="225"/>
      <c r="AA399" s="225"/>
      <c r="AB399" s="225"/>
      <c r="AC399" s="225"/>
      <c r="AD399" s="225"/>
      <c r="AE399" s="225"/>
      <c r="AF399" s="225"/>
      <c r="AG399" s="225"/>
      <c r="AH399" s="225"/>
      <c r="AI399" s="225"/>
      <c r="AJ399" s="225"/>
      <c r="AK399" s="225"/>
      <c r="AL399" s="225"/>
      <c r="AM399" s="225"/>
      <c r="AN399" s="225"/>
      <c r="AO399" s="225"/>
      <c r="AP399" s="225"/>
      <c r="AQ399" s="225"/>
      <c r="AR399" s="225"/>
      <c r="AS399" s="225"/>
      <c r="AT399" s="225"/>
      <c r="AU399" s="225"/>
      <c r="AV399" s="225"/>
      <c r="AW399" s="225"/>
      <c r="AX399" s="225"/>
      <c r="AY399" s="225"/>
      <c r="AZ399" s="225"/>
      <c r="BA399" s="225"/>
      <c r="BB399" s="225"/>
      <c r="BC399" s="225"/>
      <c r="BD399" s="225"/>
      <c r="BE399" s="225"/>
      <c r="BF399" s="225"/>
      <c r="BG399" s="225"/>
      <c r="BH399" s="225"/>
      <c r="BI399" s="225"/>
      <c r="BJ399" s="225"/>
      <c r="BK399" s="225"/>
      <c r="BL399" s="225"/>
      <c r="BM399" s="225"/>
      <c r="BN399" s="225"/>
      <c r="BO399" s="225"/>
      <c r="BP399" s="225"/>
      <c r="BQ399" s="225"/>
      <c r="BR399" s="225"/>
      <c r="BS399" s="225"/>
      <c r="BT399" s="225"/>
      <c r="BU399" s="225"/>
      <c r="BV399" s="225"/>
      <c r="BW399" s="225"/>
      <c r="BX399" s="225"/>
      <c r="BY399" s="225"/>
      <c r="BZ399" s="225"/>
      <c r="CA399" s="225"/>
      <c r="CB399" s="225"/>
      <c r="CC399" s="225"/>
      <c r="CD399" s="225"/>
      <c r="CE399" s="225"/>
      <c r="CF399" s="225"/>
    </row>
    <row r="400" spans="1:84" ht="12" customHeight="1" x14ac:dyDescent="0.25">
      <c r="A400" s="225"/>
      <c r="B400" s="225"/>
      <c r="C400" s="225"/>
      <c r="D400" s="225"/>
      <c r="E400" s="226"/>
      <c r="F400" s="226"/>
      <c r="G400" s="228"/>
      <c r="H400" s="227"/>
      <c r="I400" s="227"/>
      <c r="J400" s="228"/>
      <c r="K400" s="228"/>
      <c r="L400" s="229"/>
      <c r="M400" s="225"/>
      <c r="N400" s="225"/>
      <c r="O400" s="225"/>
      <c r="P400" s="225"/>
      <c r="Q400" s="225"/>
      <c r="R400" s="225"/>
      <c r="S400" s="225"/>
      <c r="T400" s="225"/>
      <c r="U400" s="225"/>
      <c r="V400" s="225"/>
      <c r="W400" s="225"/>
      <c r="X400" s="225"/>
      <c r="Y400" s="225"/>
      <c r="Z400" s="225"/>
      <c r="AA400" s="225"/>
      <c r="AB400" s="225"/>
      <c r="AC400" s="225"/>
      <c r="AD400" s="225"/>
      <c r="AE400" s="225"/>
      <c r="AF400" s="225"/>
      <c r="AG400" s="225"/>
      <c r="AH400" s="225"/>
      <c r="AI400" s="225"/>
      <c r="AJ400" s="225"/>
      <c r="AK400" s="225"/>
      <c r="AL400" s="225"/>
      <c r="AM400" s="225"/>
      <c r="AN400" s="225"/>
      <c r="AO400" s="225"/>
      <c r="AP400" s="225"/>
      <c r="AQ400" s="225"/>
      <c r="AR400" s="225"/>
      <c r="AS400" s="225"/>
      <c r="AT400" s="225"/>
      <c r="AU400" s="225"/>
      <c r="AV400" s="225"/>
      <c r="AW400" s="225"/>
      <c r="AX400" s="225"/>
      <c r="AY400" s="225"/>
      <c r="AZ400" s="225"/>
      <c r="BA400" s="225"/>
      <c r="BB400" s="225"/>
      <c r="BC400" s="225"/>
      <c r="BD400" s="225"/>
      <c r="BE400" s="225"/>
      <c r="BF400" s="225"/>
      <c r="BG400" s="225"/>
      <c r="BH400" s="225"/>
      <c r="BI400" s="225"/>
      <c r="BJ400" s="225"/>
      <c r="BK400" s="225"/>
      <c r="BL400" s="225"/>
      <c r="BM400" s="225"/>
      <c r="BN400" s="225"/>
      <c r="BO400" s="225"/>
      <c r="BP400" s="225"/>
      <c r="BQ400" s="225"/>
      <c r="BR400" s="225"/>
      <c r="BS400" s="225"/>
      <c r="BT400" s="225"/>
      <c r="BU400" s="225"/>
      <c r="BV400" s="225"/>
      <c r="BW400" s="225"/>
      <c r="BX400" s="225"/>
      <c r="BY400" s="225"/>
      <c r="BZ400" s="225"/>
      <c r="CA400" s="225"/>
      <c r="CB400" s="225"/>
      <c r="CC400" s="225"/>
      <c r="CD400" s="225"/>
      <c r="CE400" s="225"/>
      <c r="CF400" s="225"/>
    </row>
    <row r="401" spans="1:84" ht="12" customHeight="1" x14ac:dyDescent="0.25">
      <c r="A401" s="225"/>
      <c r="B401" s="225"/>
      <c r="C401" s="225"/>
      <c r="D401" s="225"/>
      <c r="E401" s="226"/>
      <c r="F401" s="226"/>
      <c r="G401" s="228"/>
      <c r="H401" s="227"/>
      <c r="I401" s="227"/>
      <c r="J401" s="228"/>
      <c r="K401" s="228"/>
      <c r="L401" s="229"/>
      <c r="M401" s="225"/>
      <c r="N401" s="225"/>
      <c r="O401" s="225"/>
      <c r="P401" s="225"/>
      <c r="Q401" s="225"/>
      <c r="R401" s="225"/>
      <c r="S401" s="225"/>
      <c r="T401" s="225"/>
      <c r="U401" s="225"/>
      <c r="V401" s="225"/>
      <c r="W401" s="225"/>
      <c r="X401" s="225"/>
      <c r="Y401" s="225"/>
      <c r="Z401" s="225"/>
      <c r="AA401" s="225"/>
      <c r="AB401" s="225"/>
      <c r="AC401" s="225"/>
      <c r="AD401" s="225"/>
      <c r="AE401" s="225"/>
      <c r="AF401" s="225"/>
      <c r="AG401" s="225"/>
      <c r="AH401" s="225"/>
      <c r="AI401" s="225"/>
      <c r="AJ401" s="225"/>
      <c r="AK401" s="225"/>
      <c r="AL401" s="225"/>
      <c r="AM401" s="225"/>
      <c r="AN401" s="225"/>
      <c r="AO401" s="225"/>
      <c r="AP401" s="225"/>
      <c r="AQ401" s="225"/>
      <c r="AR401" s="225"/>
      <c r="AS401" s="225"/>
      <c r="AT401" s="225"/>
      <c r="AU401" s="225"/>
      <c r="AV401" s="225"/>
      <c r="AW401" s="225"/>
      <c r="AX401" s="225"/>
      <c r="AY401" s="225"/>
      <c r="AZ401" s="225"/>
      <c r="BA401" s="225"/>
      <c r="BB401" s="225"/>
      <c r="BC401" s="225"/>
      <c r="BD401" s="225"/>
      <c r="BE401" s="225"/>
      <c r="BF401" s="225"/>
      <c r="BG401" s="225"/>
      <c r="BH401" s="225"/>
      <c r="BI401" s="225"/>
      <c r="BJ401" s="225"/>
      <c r="BK401" s="225"/>
      <c r="BL401" s="225"/>
      <c r="BM401" s="225"/>
      <c r="BN401" s="225"/>
      <c r="BO401" s="225"/>
      <c r="BP401" s="225"/>
      <c r="BQ401" s="225"/>
      <c r="BR401" s="225"/>
      <c r="BS401" s="225"/>
      <c r="BT401" s="225"/>
      <c r="BU401" s="225"/>
      <c r="BV401" s="225"/>
      <c r="BW401" s="225"/>
      <c r="BX401" s="225"/>
      <c r="BY401" s="225"/>
      <c r="BZ401" s="225"/>
      <c r="CA401" s="225"/>
      <c r="CB401" s="225"/>
      <c r="CC401" s="225"/>
      <c r="CD401" s="225"/>
      <c r="CE401" s="225"/>
      <c r="CF401" s="225"/>
    </row>
    <row r="402" spans="1:84" ht="12" customHeight="1" x14ac:dyDescent="0.25">
      <c r="A402" s="225"/>
      <c r="B402" s="225"/>
      <c r="C402" s="225"/>
      <c r="D402" s="225"/>
      <c r="E402" s="226"/>
      <c r="F402" s="226"/>
      <c r="G402" s="228"/>
      <c r="H402" s="227"/>
      <c r="I402" s="227"/>
      <c r="J402" s="228"/>
      <c r="K402" s="228"/>
      <c r="L402" s="229"/>
      <c r="M402" s="225"/>
      <c r="N402" s="225"/>
      <c r="O402" s="225"/>
      <c r="P402" s="225"/>
      <c r="Q402" s="225"/>
      <c r="R402" s="225"/>
      <c r="S402" s="225"/>
      <c r="T402" s="225"/>
      <c r="U402" s="225"/>
      <c r="V402" s="225"/>
      <c r="W402" s="225"/>
      <c r="X402" s="225"/>
      <c r="Y402" s="225"/>
      <c r="Z402" s="225"/>
      <c r="AA402" s="225"/>
      <c r="AB402" s="225"/>
      <c r="AC402" s="225"/>
      <c r="AD402" s="225"/>
      <c r="AE402" s="225"/>
      <c r="AF402" s="225"/>
      <c r="AG402" s="225"/>
      <c r="AH402" s="225"/>
      <c r="AI402" s="225"/>
      <c r="AJ402" s="225"/>
      <c r="AK402" s="225"/>
      <c r="AL402" s="225"/>
      <c r="AM402" s="225"/>
      <c r="AN402" s="225"/>
      <c r="AO402" s="225"/>
      <c r="AP402" s="225"/>
      <c r="AQ402" s="225"/>
      <c r="AR402" s="225"/>
      <c r="AS402" s="225"/>
      <c r="AT402" s="225"/>
      <c r="AU402" s="225"/>
      <c r="AV402" s="225"/>
      <c r="AW402" s="225"/>
      <c r="AX402" s="225"/>
      <c r="AY402" s="225"/>
      <c r="AZ402" s="225"/>
      <c r="BA402" s="225"/>
      <c r="BB402" s="225"/>
      <c r="BC402" s="225"/>
      <c r="BD402" s="225"/>
      <c r="BE402" s="225"/>
      <c r="BF402" s="225"/>
      <c r="BG402" s="225"/>
      <c r="BH402" s="225"/>
      <c r="BI402" s="225"/>
      <c r="BJ402" s="225"/>
      <c r="BK402" s="225"/>
      <c r="BL402" s="225"/>
      <c r="BM402" s="225"/>
      <c r="BN402" s="225"/>
      <c r="BO402" s="225"/>
      <c r="BP402" s="225"/>
      <c r="BQ402" s="225"/>
      <c r="BR402" s="225"/>
      <c r="BS402" s="225"/>
      <c r="BT402" s="225"/>
      <c r="BU402" s="225"/>
      <c r="BV402" s="225"/>
      <c r="BW402" s="225"/>
      <c r="BX402" s="225"/>
      <c r="BY402" s="225"/>
      <c r="BZ402" s="225"/>
      <c r="CA402" s="225"/>
      <c r="CB402" s="225"/>
      <c r="CC402" s="225"/>
      <c r="CD402" s="225"/>
      <c r="CE402" s="225"/>
      <c r="CF402" s="225"/>
    </row>
    <row r="403" spans="1:84" ht="12" customHeight="1" x14ac:dyDescent="0.25">
      <c r="A403" s="225"/>
      <c r="B403" s="225"/>
      <c r="C403" s="225"/>
      <c r="D403" s="225"/>
      <c r="E403" s="226"/>
      <c r="F403" s="226"/>
      <c r="G403" s="228"/>
      <c r="H403" s="227"/>
      <c r="I403" s="227"/>
      <c r="J403" s="228"/>
      <c r="K403" s="228"/>
      <c r="L403" s="229"/>
      <c r="M403" s="225"/>
      <c r="N403" s="225"/>
      <c r="O403" s="225"/>
      <c r="P403" s="225"/>
      <c r="Q403" s="225"/>
      <c r="R403" s="225"/>
      <c r="S403" s="225"/>
      <c r="T403" s="225"/>
      <c r="U403" s="225"/>
      <c r="V403" s="225"/>
      <c r="W403" s="225"/>
      <c r="X403" s="225"/>
      <c r="Y403" s="225"/>
      <c r="Z403" s="225"/>
      <c r="AA403" s="225"/>
      <c r="AB403" s="225"/>
      <c r="AC403" s="225"/>
      <c r="AD403" s="225"/>
      <c r="AE403" s="225"/>
      <c r="AF403" s="225"/>
      <c r="AG403" s="225"/>
      <c r="AH403" s="225"/>
      <c r="AI403" s="225"/>
      <c r="AJ403" s="225"/>
      <c r="AK403" s="225"/>
      <c r="AL403" s="225"/>
      <c r="AM403" s="225"/>
      <c r="AN403" s="225"/>
      <c r="AO403" s="225"/>
      <c r="AP403" s="225"/>
      <c r="AQ403" s="225"/>
      <c r="AR403" s="225"/>
      <c r="AS403" s="225"/>
      <c r="AT403" s="225"/>
      <c r="AU403" s="225"/>
      <c r="AV403" s="225"/>
      <c r="AW403" s="225"/>
      <c r="AX403" s="225"/>
      <c r="AY403" s="225"/>
      <c r="AZ403" s="225"/>
      <c r="BA403" s="225"/>
      <c r="BB403" s="225"/>
      <c r="BC403" s="225"/>
      <c r="BD403" s="225"/>
      <c r="BE403" s="225"/>
      <c r="BF403" s="225"/>
      <c r="BG403" s="225"/>
      <c r="BH403" s="225"/>
      <c r="BI403" s="225"/>
      <c r="BJ403" s="225"/>
      <c r="BK403" s="225"/>
      <c r="BL403" s="225"/>
      <c r="BM403" s="225"/>
      <c r="BN403" s="225"/>
      <c r="BO403" s="225"/>
      <c r="BP403" s="225"/>
      <c r="BQ403" s="225"/>
      <c r="BR403" s="225"/>
      <c r="BS403" s="225"/>
      <c r="BT403" s="225"/>
      <c r="BU403" s="225"/>
      <c r="BV403" s="225"/>
      <c r="BW403" s="225"/>
      <c r="BX403" s="225"/>
      <c r="BY403" s="225"/>
      <c r="BZ403" s="225"/>
      <c r="CA403" s="225"/>
      <c r="CB403" s="225"/>
      <c r="CC403" s="225"/>
      <c r="CD403" s="225"/>
      <c r="CE403" s="225"/>
      <c r="CF403" s="225"/>
    </row>
    <row r="404" spans="1:84" ht="12" customHeight="1" x14ac:dyDescent="0.25">
      <c r="A404" s="225"/>
      <c r="B404" s="225"/>
      <c r="C404" s="225"/>
      <c r="D404" s="225"/>
      <c r="E404" s="226"/>
      <c r="F404" s="226"/>
      <c r="G404" s="228"/>
      <c r="H404" s="227"/>
      <c r="I404" s="227"/>
      <c r="J404" s="228"/>
      <c r="K404" s="228"/>
      <c r="L404" s="229"/>
      <c r="M404" s="225"/>
      <c r="N404" s="225"/>
      <c r="O404" s="225"/>
      <c r="P404" s="225"/>
      <c r="Q404" s="225"/>
      <c r="R404" s="225"/>
      <c r="S404" s="225"/>
      <c r="T404" s="225"/>
      <c r="U404" s="225"/>
      <c r="V404" s="225"/>
      <c r="W404" s="225"/>
      <c r="X404" s="225"/>
      <c r="Y404" s="225"/>
      <c r="Z404" s="225"/>
      <c r="AA404" s="225"/>
      <c r="AB404" s="225"/>
      <c r="AC404" s="225"/>
      <c r="AD404" s="225"/>
      <c r="AE404" s="225"/>
      <c r="AF404" s="225"/>
      <c r="AG404" s="225"/>
      <c r="AH404" s="225"/>
      <c r="AI404" s="225"/>
      <c r="AJ404" s="225"/>
      <c r="AK404" s="225"/>
      <c r="AL404" s="225"/>
      <c r="AM404" s="225"/>
      <c r="AN404" s="225"/>
      <c r="AO404" s="225"/>
      <c r="AP404" s="225"/>
      <c r="AQ404" s="225"/>
      <c r="AR404" s="225"/>
      <c r="AS404" s="225"/>
      <c r="AT404" s="225"/>
      <c r="AU404" s="225"/>
      <c r="AV404" s="225"/>
      <c r="AW404" s="225"/>
      <c r="AX404" s="225"/>
      <c r="AY404" s="225"/>
      <c r="AZ404" s="225"/>
      <c r="BA404" s="225"/>
      <c r="BB404" s="225"/>
      <c r="BC404" s="225"/>
      <c r="BD404" s="225"/>
      <c r="BE404" s="225"/>
      <c r="BF404" s="225"/>
      <c r="BG404" s="225"/>
      <c r="BH404" s="225"/>
      <c r="BI404" s="225"/>
      <c r="BJ404" s="225"/>
      <c r="BK404" s="225"/>
      <c r="BL404" s="225"/>
      <c r="BM404" s="225"/>
      <c r="BN404" s="225"/>
      <c r="BO404" s="225"/>
      <c r="BP404" s="225"/>
      <c r="BQ404" s="225"/>
      <c r="BR404" s="225"/>
      <c r="BS404" s="225"/>
      <c r="BT404" s="225"/>
      <c r="BU404" s="225"/>
      <c r="BV404" s="225"/>
      <c r="BW404" s="225"/>
      <c r="BX404" s="225"/>
      <c r="BY404" s="225"/>
      <c r="BZ404" s="225"/>
      <c r="CA404" s="225"/>
      <c r="CB404" s="225"/>
      <c r="CC404" s="225"/>
      <c r="CD404" s="225"/>
      <c r="CE404" s="225"/>
      <c r="CF404" s="225"/>
    </row>
    <row r="405" spans="1:84" ht="12" customHeight="1" x14ac:dyDescent="0.25">
      <c r="A405" s="225"/>
      <c r="B405" s="225"/>
      <c r="C405" s="225"/>
      <c r="D405" s="225"/>
      <c r="E405" s="226"/>
      <c r="F405" s="226"/>
      <c r="G405" s="228"/>
      <c r="H405" s="227"/>
      <c r="I405" s="227"/>
      <c r="J405" s="228"/>
      <c r="K405" s="228"/>
      <c r="L405" s="229"/>
      <c r="M405" s="225"/>
      <c r="N405" s="225"/>
      <c r="O405" s="225"/>
      <c r="P405" s="225"/>
      <c r="Q405" s="225"/>
      <c r="R405" s="225"/>
      <c r="S405" s="225"/>
      <c r="T405" s="225"/>
      <c r="U405" s="225"/>
      <c r="V405" s="225"/>
      <c r="W405" s="225"/>
      <c r="X405" s="225"/>
      <c r="Y405" s="225"/>
      <c r="Z405" s="225"/>
      <c r="AA405" s="225"/>
      <c r="AB405" s="225"/>
      <c r="AC405" s="225"/>
      <c r="AD405" s="225"/>
      <c r="AE405" s="225"/>
      <c r="AF405" s="225"/>
      <c r="AG405" s="225"/>
      <c r="AH405" s="225"/>
      <c r="AI405" s="225"/>
      <c r="AJ405" s="225"/>
      <c r="AK405" s="225"/>
      <c r="AL405" s="225"/>
      <c r="AM405" s="225"/>
      <c r="AN405" s="225"/>
      <c r="AO405" s="225"/>
      <c r="AP405" s="225"/>
      <c r="AQ405" s="225"/>
      <c r="AR405" s="225"/>
      <c r="AS405" s="225"/>
      <c r="AT405" s="225"/>
      <c r="AU405" s="225"/>
      <c r="AV405" s="225"/>
      <c r="AW405" s="225"/>
      <c r="AX405" s="225"/>
      <c r="AY405" s="225"/>
      <c r="AZ405" s="225"/>
      <c r="BA405" s="225"/>
      <c r="BB405" s="225"/>
      <c r="BC405" s="225"/>
      <c r="BD405" s="225"/>
      <c r="BE405" s="225"/>
      <c r="BF405" s="225"/>
      <c r="BG405" s="225"/>
      <c r="BH405" s="225"/>
      <c r="BI405" s="225"/>
      <c r="BJ405" s="225"/>
      <c r="BK405" s="225"/>
      <c r="BL405" s="225"/>
      <c r="BM405" s="225"/>
      <c r="BN405" s="225"/>
      <c r="BO405" s="225"/>
      <c r="BP405" s="225"/>
      <c r="BQ405" s="225"/>
      <c r="BR405" s="225"/>
      <c r="BS405" s="225"/>
      <c r="BT405" s="225"/>
      <c r="BU405" s="225"/>
      <c r="BV405" s="225"/>
      <c r="BW405" s="225"/>
      <c r="BX405" s="225"/>
      <c r="BY405" s="225"/>
      <c r="BZ405" s="225"/>
      <c r="CA405" s="225"/>
      <c r="CB405" s="225"/>
      <c r="CC405" s="225"/>
      <c r="CD405" s="225"/>
      <c r="CE405" s="225"/>
      <c r="CF405" s="225"/>
    </row>
    <row r="406" spans="1:84" ht="12" customHeight="1" x14ac:dyDescent="0.25">
      <c r="A406" s="225"/>
      <c r="B406" s="225"/>
      <c r="C406" s="225"/>
      <c r="D406" s="225"/>
      <c r="E406" s="226"/>
      <c r="F406" s="226"/>
      <c r="G406" s="228"/>
      <c r="H406" s="227"/>
      <c r="I406" s="227"/>
      <c r="J406" s="228"/>
      <c r="K406" s="228"/>
      <c r="L406" s="229"/>
      <c r="M406" s="225"/>
      <c r="N406" s="225"/>
      <c r="O406" s="225"/>
      <c r="P406" s="225"/>
      <c r="Q406" s="225"/>
      <c r="R406" s="225"/>
      <c r="S406" s="225"/>
      <c r="T406" s="225"/>
      <c r="U406" s="225"/>
      <c r="V406" s="225"/>
      <c r="W406" s="225"/>
      <c r="X406" s="225"/>
      <c r="Y406" s="225"/>
      <c r="Z406" s="225"/>
      <c r="AA406" s="225"/>
      <c r="AB406" s="225"/>
      <c r="AC406" s="225"/>
      <c r="AD406" s="225"/>
      <c r="AE406" s="225"/>
      <c r="AF406" s="225"/>
      <c r="AG406" s="225"/>
      <c r="AH406" s="225"/>
      <c r="AI406" s="225"/>
      <c r="AJ406" s="225"/>
      <c r="AK406" s="225"/>
      <c r="AL406" s="225"/>
      <c r="AM406" s="225"/>
      <c r="AN406" s="225"/>
      <c r="AO406" s="225"/>
      <c r="AP406" s="225"/>
      <c r="AQ406" s="225"/>
      <c r="AR406" s="225"/>
      <c r="AS406" s="225"/>
      <c r="AT406" s="225"/>
      <c r="AU406" s="225"/>
      <c r="AV406" s="225"/>
      <c r="AW406" s="225"/>
      <c r="AX406" s="225"/>
      <c r="AY406" s="225"/>
      <c r="AZ406" s="225"/>
      <c r="BA406" s="225"/>
      <c r="BB406" s="225"/>
      <c r="BC406" s="225"/>
      <c r="BD406" s="225"/>
      <c r="BE406" s="225"/>
      <c r="BF406" s="225"/>
      <c r="BG406" s="225"/>
      <c r="BH406" s="225"/>
      <c r="BI406" s="225"/>
      <c r="BJ406" s="225"/>
      <c r="BK406" s="225"/>
      <c r="BL406" s="225"/>
      <c r="BM406" s="225"/>
      <c r="BN406" s="225"/>
      <c r="BO406" s="225"/>
      <c r="BP406" s="225"/>
      <c r="BQ406" s="225"/>
      <c r="BR406" s="225"/>
      <c r="BS406" s="225"/>
      <c r="BT406" s="225"/>
      <c r="BU406" s="225"/>
      <c r="BV406" s="225"/>
      <c r="BW406" s="225"/>
      <c r="BX406" s="225"/>
      <c r="BY406" s="225"/>
      <c r="BZ406" s="225"/>
      <c r="CA406" s="225"/>
      <c r="CB406" s="225"/>
      <c r="CC406" s="225"/>
      <c r="CD406" s="225"/>
      <c r="CE406" s="225"/>
      <c r="CF406" s="225"/>
    </row>
    <row r="407" spans="1:84" ht="12" customHeight="1" x14ac:dyDescent="0.25">
      <c r="A407" s="225"/>
      <c r="B407" s="225"/>
      <c r="C407" s="225"/>
      <c r="D407" s="225"/>
      <c r="E407" s="226"/>
      <c r="F407" s="226"/>
      <c r="G407" s="228"/>
      <c r="H407" s="227"/>
      <c r="I407" s="227"/>
      <c r="J407" s="228"/>
      <c r="K407" s="228"/>
      <c r="L407" s="229"/>
      <c r="M407" s="225"/>
      <c r="N407" s="225"/>
      <c r="O407" s="225"/>
      <c r="P407" s="225"/>
      <c r="Q407" s="225"/>
      <c r="R407" s="225"/>
      <c r="S407" s="225"/>
      <c r="T407" s="225"/>
      <c r="U407" s="225"/>
      <c r="V407" s="225"/>
      <c r="W407" s="225"/>
      <c r="X407" s="225"/>
      <c r="Y407" s="225"/>
      <c r="Z407" s="225"/>
      <c r="AA407" s="225"/>
      <c r="AB407" s="225"/>
      <c r="AC407" s="225"/>
      <c r="AD407" s="225"/>
      <c r="AE407" s="225"/>
      <c r="AF407" s="225"/>
      <c r="AG407" s="225"/>
      <c r="AH407" s="225"/>
      <c r="AI407" s="225"/>
      <c r="AJ407" s="225"/>
      <c r="AK407" s="225"/>
      <c r="AL407" s="225"/>
      <c r="AM407" s="225"/>
      <c r="AN407" s="225"/>
      <c r="AO407" s="225"/>
      <c r="AP407" s="225"/>
      <c r="AQ407" s="225"/>
      <c r="AR407" s="225"/>
      <c r="AS407" s="225"/>
      <c r="AT407" s="225"/>
      <c r="AU407" s="225"/>
      <c r="AV407" s="225"/>
      <c r="AW407" s="225"/>
      <c r="AX407" s="225"/>
      <c r="AY407" s="225"/>
      <c r="AZ407" s="225"/>
      <c r="BA407" s="225"/>
      <c r="BB407" s="225"/>
      <c r="BC407" s="225"/>
      <c r="BD407" s="225"/>
      <c r="BE407" s="225"/>
      <c r="BF407" s="225"/>
      <c r="BG407" s="225"/>
      <c r="BH407" s="225"/>
      <c r="BI407" s="225"/>
      <c r="BJ407" s="225"/>
      <c r="BK407" s="225"/>
      <c r="BL407" s="225"/>
      <c r="BM407" s="225"/>
      <c r="BN407" s="225"/>
      <c r="BO407" s="225"/>
      <c r="BP407" s="225"/>
      <c r="BQ407" s="225"/>
      <c r="BR407" s="225"/>
      <c r="BS407" s="225"/>
      <c r="BT407" s="225"/>
      <c r="BU407" s="225"/>
      <c r="BV407" s="225"/>
      <c r="BW407" s="225"/>
      <c r="BX407" s="225"/>
      <c r="BY407" s="225"/>
      <c r="BZ407" s="225"/>
      <c r="CA407" s="225"/>
      <c r="CB407" s="225"/>
      <c r="CC407" s="225"/>
      <c r="CD407" s="225"/>
      <c r="CE407" s="225"/>
      <c r="CF407" s="225"/>
    </row>
    <row r="408" spans="1:84" ht="12" customHeight="1" x14ac:dyDescent="0.25">
      <c r="A408" s="225"/>
      <c r="B408" s="225"/>
      <c r="C408" s="225"/>
      <c r="D408" s="225"/>
      <c r="E408" s="226"/>
      <c r="F408" s="226"/>
      <c r="G408" s="228"/>
      <c r="H408" s="227"/>
      <c r="I408" s="227"/>
      <c r="J408" s="228"/>
      <c r="K408" s="228"/>
      <c r="L408" s="229"/>
      <c r="M408" s="225"/>
      <c r="N408" s="225"/>
      <c r="O408" s="225"/>
      <c r="P408" s="225"/>
      <c r="Q408" s="225"/>
      <c r="R408" s="225"/>
      <c r="S408" s="225"/>
      <c r="T408" s="225"/>
      <c r="U408" s="225"/>
      <c r="V408" s="225"/>
      <c r="W408" s="225"/>
      <c r="X408" s="225"/>
      <c r="Y408" s="225"/>
      <c r="Z408" s="225"/>
      <c r="AA408" s="225"/>
      <c r="AB408" s="225"/>
      <c r="AC408" s="225"/>
      <c r="AD408" s="225"/>
      <c r="AE408" s="225"/>
      <c r="AF408" s="225"/>
      <c r="AG408" s="225"/>
      <c r="AH408" s="225"/>
      <c r="AI408" s="225"/>
      <c r="AJ408" s="225"/>
      <c r="AK408" s="225"/>
      <c r="AL408" s="225"/>
      <c r="AM408" s="225"/>
      <c r="AN408" s="225"/>
      <c r="AO408" s="225"/>
      <c r="AP408" s="225"/>
      <c r="AQ408" s="225"/>
      <c r="AR408" s="225"/>
      <c r="AS408" s="225"/>
      <c r="AT408" s="225"/>
      <c r="AU408" s="225"/>
      <c r="AV408" s="225"/>
      <c r="AW408" s="225"/>
      <c r="AX408" s="225"/>
      <c r="AY408" s="225"/>
      <c r="AZ408" s="225"/>
      <c r="BA408" s="225"/>
      <c r="BB408" s="225"/>
      <c r="BC408" s="225"/>
      <c r="BD408" s="225"/>
      <c r="BE408" s="225"/>
      <c r="BF408" s="225"/>
      <c r="BG408" s="225"/>
      <c r="BH408" s="225"/>
      <c r="BI408" s="225"/>
      <c r="BJ408" s="225"/>
      <c r="BK408" s="225"/>
      <c r="BL408" s="225"/>
      <c r="BM408" s="225"/>
      <c r="BN408" s="225"/>
      <c r="BO408" s="225"/>
      <c r="BP408" s="225"/>
      <c r="BQ408" s="225"/>
      <c r="BR408" s="225"/>
      <c r="BS408" s="225"/>
      <c r="BT408" s="225"/>
      <c r="BU408" s="225"/>
      <c r="BV408" s="225"/>
      <c r="BW408" s="225"/>
      <c r="BX408" s="225"/>
      <c r="BY408" s="225"/>
      <c r="BZ408" s="225"/>
      <c r="CA408" s="225"/>
      <c r="CB408" s="225"/>
      <c r="CC408" s="225"/>
      <c r="CD408" s="225"/>
      <c r="CE408" s="225"/>
      <c r="CF408" s="225"/>
    </row>
    <row r="409" spans="1:84" ht="12" customHeight="1" x14ac:dyDescent="0.25">
      <c r="A409" s="225"/>
      <c r="B409" s="225"/>
      <c r="C409" s="225"/>
      <c r="D409" s="225"/>
      <c r="E409" s="226"/>
      <c r="F409" s="226"/>
      <c r="G409" s="228"/>
      <c r="H409" s="227"/>
      <c r="I409" s="227"/>
      <c r="J409" s="228"/>
      <c r="K409" s="228"/>
      <c r="L409" s="229"/>
      <c r="M409" s="225"/>
      <c r="N409" s="225"/>
      <c r="O409" s="225"/>
      <c r="P409" s="225"/>
      <c r="Q409" s="225"/>
      <c r="R409" s="225"/>
      <c r="S409" s="225"/>
      <c r="T409" s="225"/>
      <c r="U409" s="225"/>
      <c r="V409" s="225"/>
      <c r="W409" s="225"/>
      <c r="X409" s="225"/>
      <c r="Y409" s="225"/>
      <c r="Z409" s="225"/>
      <c r="AA409" s="225"/>
      <c r="AB409" s="225"/>
      <c r="AC409" s="225"/>
      <c r="AD409" s="225"/>
      <c r="AE409" s="225"/>
      <c r="AF409" s="225"/>
      <c r="AG409" s="225"/>
      <c r="AH409" s="225"/>
      <c r="AI409" s="225"/>
      <c r="AJ409" s="225"/>
      <c r="AK409" s="225"/>
      <c r="AL409" s="225"/>
      <c r="AM409" s="225"/>
      <c r="AN409" s="225"/>
      <c r="AO409" s="225"/>
      <c r="AP409" s="225"/>
      <c r="AQ409" s="225"/>
      <c r="AR409" s="225"/>
      <c r="AS409" s="225"/>
      <c r="AT409" s="225"/>
      <c r="AU409" s="225"/>
      <c r="AV409" s="225"/>
      <c r="AW409" s="225"/>
      <c r="AX409" s="225"/>
      <c r="AY409" s="225"/>
      <c r="AZ409" s="225"/>
      <c r="BA409" s="225"/>
      <c r="BB409" s="225"/>
      <c r="BC409" s="225"/>
      <c r="BD409" s="225"/>
      <c r="BE409" s="225"/>
      <c r="BF409" s="225"/>
      <c r="BG409" s="225"/>
      <c r="BH409" s="225"/>
      <c r="BI409" s="225"/>
      <c r="BJ409" s="225"/>
      <c r="BK409" s="225"/>
      <c r="BL409" s="225"/>
      <c r="BM409" s="225"/>
      <c r="BN409" s="225"/>
      <c r="BO409" s="225"/>
      <c r="BP409" s="225"/>
      <c r="BQ409" s="225"/>
      <c r="BR409" s="225"/>
      <c r="BS409" s="225"/>
      <c r="BT409" s="225"/>
      <c r="BU409" s="225"/>
      <c r="BV409" s="225"/>
      <c r="BW409" s="225"/>
      <c r="BX409" s="225"/>
      <c r="BY409" s="225"/>
      <c r="BZ409" s="225"/>
      <c r="CA409" s="225"/>
      <c r="CB409" s="225"/>
      <c r="CC409" s="225"/>
      <c r="CD409" s="225"/>
      <c r="CE409" s="225"/>
      <c r="CF409" s="225"/>
    </row>
    <row r="410" spans="1:84" ht="12" customHeight="1" x14ac:dyDescent="0.25">
      <c r="A410" s="225"/>
      <c r="B410" s="225"/>
      <c r="C410" s="225"/>
      <c r="D410" s="225"/>
      <c r="E410" s="226"/>
      <c r="F410" s="226"/>
      <c r="G410" s="228"/>
      <c r="H410" s="227"/>
      <c r="I410" s="227"/>
      <c r="J410" s="228"/>
      <c r="K410" s="228"/>
      <c r="L410" s="229"/>
      <c r="M410" s="225"/>
      <c r="N410" s="225"/>
      <c r="O410" s="225"/>
      <c r="P410" s="225"/>
      <c r="Q410" s="225"/>
      <c r="R410" s="225"/>
      <c r="S410" s="225"/>
      <c r="T410" s="225"/>
      <c r="U410" s="225"/>
      <c r="V410" s="225"/>
      <c r="W410" s="225"/>
      <c r="X410" s="225"/>
      <c r="Y410" s="225"/>
      <c r="Z410" s="225"/>
      <c r="AA410" s="225"/>
      <c r="AB410" s="225"/>
      <c r="AC410" s="225"/>
      <c r="AD410" s="225"/>
      <c r="AE410" s="225"/>
      <c r="AF410" s="225"/>
      <c r="AG410" s="225"/>
      <c r="AH410" s="225"/>
      <c r="AI410" s="225"/>
      <c r="AJ410" s="225"/>
      <c r="AK410" s="225"/>
      <c r="AL410" s="225"/>
      <c r="AM410" s="225"/>
      <c r="AN410" s="225"/>
      <c r="AO410" s="225"/>
      <c r="AP410" s="225"/>
      <c r="AQ410" s="225"/>
      <c r="AR410" s="225"/>
      <c r="AS410" s="225"/>
      <c r="AT410" s="225"/>
      <c r="AU410" s="225"/>
      <c r="AV410" s="225"/>
      <c r="AW410" s="225"/>
      <c r="AX410" s="225"/>
      <c r="AY410" s="225"/>
      <c r="AZ410" s="225"/>
      <c r="BA410" s="225"/>
      <c r="BB410" s="225"/>
      <c r="BC410" s="225"/>
      <c r="BD410" s="225"/>
      <c r="BE410" s="225"/>
      <c r="BF410" s="225"/>
      <c r="BG410" s="225"/>
      <c r="BH410" s="225"/>
      <c r="BI410" s="225"/>
      <c r="BJ410" s="225"/>
      <c r="BK410" s="225"/>
      <c r="BL410" s="225"/>
      <c r="BM410" s="225"/>
      <c r="BN410" s="225"/>
      <c r="BO410" s="225"/>
      <c r="BP410" s="225"/>
      <c r="BQ410" s="225"/>
      <c r="BR410" s="225"/>
      <c r="BS410" s="225"/>
      <c r="BT410" s="225"/>
      <c r="BU410" s="225"/>
      <c r="BV410" s="225"/>
      <c r="BW410" s="225"/>
      <c r="BX410" s="225"/>
      <c r="BY410" s="225"/>
      <c r="BZ410" s="225"/>
      <c r="CA410" s="225"/>
      <c r="CB410" s="225"/>
      <c r="CC410" s="225"/>
      <c r="CD410" s="225"/>
      <c r="CE410" s="225"/>
      <c r="CF410" s="225"/>
    </row>
    <row r="411" spans="1:84" ht="12" customHeight="1" x14ac:dyDescent="0.25">
      <c r="A411" s="225"/>
      <c r="B411" s="225"/>
      <c r="C411" s="225"/>
      <c r="D411" s="225"/>
      <c r="E411" s="226"/>
      <c r="F411" s="226"/>
      <c r="G411" s="228"/>
      <c r="H411" s="227"/>
      <c r="I411" s="227"/>
      <c r="J411" s="228"/>
      <c r="K411" s="228"/>
      <c r="L411" s="229"/>
      <c r="M411" s="225"/>
      <c r="N411" s="225"/>
      <c r="O411" s="225"/>
      <c r="P411" s="225"/>
      <c r="Q411" s="225"/>
      <c r="R411" s="225"/>
      <c r="S411" s="225"/>
      <c r="T411" s="225"/>
      <c r="U411" s="225"/>
      <c r="V411" s="225"/>
      <c r="W411" s="225"/>
      <c r="X411" s="225"/>
      <c r="Y411" s="225"/>
      <c r="Z411" s="225"/>
      <c r="AA411" s="225"/>
      <c r="AB411" s="225"/>
      <c r="AC411" s="225"/>
      <c r="AD411" s="225"/>
      <c r="AE411" s="225"/>
      <c r="AF411" s="225"/>
      <c r="AG411" s="225"/>
      <c r="AH411" s="225"/>
      <c r="AI411" s="225"/>
      <c r="AJ411" s="225"/>
      <c r="AK411" s="225"/>
      <c r="AL411" s="225"/>
      <c r="AM411" s="225"/>
      <c r="AN411" s="225"/>
      <c r="AO411" s="225"/>
      <c r="AP411" s="225"/>
      <c r="AQ411" s="225"/>
      <c r="AR411" s="225"/>
      <c r="AS411" s="225"/>
      <c r="AT411" s="225"/>
      <c r="AU411" s="225"/>
      <c r="AV411" s="225"/>
      <c r="AW411" s="225"/>
      <c r="AX411" s="225"/>
      <c r="AY411" s="225"/>
      <c r="AZ411" s="225"/>
      <c r="BA411" s="225"/>
      <c r="BB411" s="225"/>
      <c r="BC411" s="225"/>
      <c r="BD411" s="225"/>
      <c r="BE411" s="225"/>
      <c r="BF411" s="225"/>
      <c r="BG411" s="225"/>
      <c r="BH411" s="225"/>
      <c r="BI411" s="225"/>
      <c r="BJ411" s="225"/>
      <c r="BK411" s="225"/>
      <c r="BL411" s="225"/>
      <c r="BM411" s="225"/>
      <c r="BN411" s="225"/>
      <c r="BO411" s="225"/>
      <c r="BP411" s="225"/>
      <c r="BQ411" s="225"/>
      <c r="BR411" s="225"/>
      <c r="BS411" s="225"/>
      <c r="BT411" s="225"/>
      <c r="BU411" s="225"/>
      <c r="BV411" s="225"/>
      <c r="BW411" s="225"/>
      <c r="BX411" s="225"/>
      <c r="BY411" s="225"/>
      <c r="BZ411" s="225"/>
      <c r="CA411" s="225"/>
      <c r="CB411" s="225"/>
      <c r="CC411" s="225"/>
      <c r="CD411" s="225"/>
      <c r="CE411" s="225"/>
      <c r="CF411" s="225"/>
    </row>
    <row r="412" spans="1:84" ht="12" customHeight="1" x14ac:dyDescent="0.25">
      <c r="A412" s="225"/>
      <c r="B412" s="225"/>
      <c r="C412" s="225"/>
      <c r="D412" s="225"/>
      <c r="E412" s="226"/>
      <c r="F412" s="226"/>
      <c r="G412" s="228"/>
      <c r="H412" s="227"/>
      <c r="I412" s="227"/>
      <c r="J412" s="228"/>
      <c r="K412" s="228"/>
      <c r="L412" s="229"/>
      <c r="M412" s="225"/>
      <c r="N412" s="225"/>
      <c r="O412" s="225"/>
      <c r="P412" s="225"/>
      <c r="Q412" s="225"/>
      <c r="R412" s="225"/>
      <c r="S412" s="225"/>
      <c r="T412" s="225"/>
      <c r="U412" s="225"/>
      <c r="V412" s="225"/>
      <c r="W412" s="225"/>
      <c r="X412" s="225"/>
      <c r="Y412" s="225"/>
      <c r="Z412" s="225"/>
      <c r="AA412" s="225"/>
      <c r="AB412" s="225"/>
      <c r="AC412" s="225"/>
      <c r="AD412" s="225"/>
      <c r="AE412" s="225"/>
      <c r="AF412" s="225"/>
      <c r="AG412" s="225"/>
      <c r="AH412" s="225"/>
      <c r="AI412" s="225"/>
      <c r="AJ412" s="225"/>
      <c r="AK412" s="225"/>
      <c r="AL412" s="225"/>
      <c r="AM412" s="225"/>
      <c r="AN412" s="225"/>
      <c r="AO412" s="225"/>
      <c r="AP412" s="225"/>
      <c r="AQ412" s="225"/>
      <c r="AR412" s="225"/>
      <c r="AS412" s="225"/>
      <c r="AT412" s="225"/>
      <c r="AU412" s="225"/>
      <c r="AV412" s="225"/>
      <c r="AW412" s="225"/>
      <c r="AX412" s="225"/>
      <c r="AY412" s="225"/>
      <c r="AZ412" s="225"/>
      <c r="BA412" s="225"/>
      <c r="BB412" s="225"/>
      <c r="BC412" s="225"/>
      <c r="BD412" s="225"/>
      <c r="BE412" s="225"/>
      <c r="BF412" s="225"/>
      <c r="BG412" s="225"/>
      <c r="BH412" s="225"/>
      <c r="BI412" s="225"/>
      <c r="BJ412" s="225"/>
      <c r="BK412" s="225"/>
      <c r="BL412" s="225"/>
      <c r="BM412" s="225"/>
      <c r="BN412" s="225"/>
      <c r="BO412" s="225"/>
      <c r="BP412" s="225"/>
      <c r="BQ412" s="225"/>
      <c r="BR412" s="225"/>
      <c r="BS412" s="225"/>
      <c r="BT412" s="225"/>
      <c r="BU412" s="225"/>
      <c r="BV412" s="225"/>
      <c r="BW412" s="225"/>
      <c r="BX412" s="225"/>
      <c r="BY412" s="225"/>
      <c r="BZ412" s="225"/>
      <c r="CA412" s="225"/>
      <c r="CB412" s="225"/>
      <c r="CC412" s="225"/>
      <c r="CD412" s="225"/>
      <c r="CE412" s="225"/>
      <c r="CF412" s="225"/>
    </row>
    <row r="413" spans="1:84" ht="12" customHeight="1" x14ac:dyDescent="0.25">
      <c r="A413" s="225"/>
      <c r="B413" s="225"/>
      <c r="C413" s="225"/>
      <c r="D413" s="225"/>
      <c r="E413" s="226"/>
      <c r="F413" s="226"/>
      <c r="G413" s="228"/>
      <c r="H413" s="227"/>
      <c r="I413" s="227"/>
      <c r="J413" s="228"/>
      <c r="K413" s="228"/>
      <c r="L413" s="229"/>
      <c r="M413" s="225"/>
      <c r="N413" s="225"/>
      <c r="O413" s="225"/>
      <c r="P413" s="225"/>
      <c r="Q413" s="225"/>
      <c r="R413" s="225"/>
      <c r="S413" s="225"/>
      <c r="T413" s="225"/>
      <c r="U413" s="225"/>
      <c r="V413" s="225"/>
      <c r="W413" s="225"/>
      <c r="X413" s="225"/>
      <c r="Y413" s="225"/>
      <c r="Z413" s="225"/>
      <c r="AA413" s="225"/>
      <c r="AB413" s="225"/>
      <c r="AC413" s="225"/>
      <c r="AD413" s="225"/>
      <c r="AE413" s="225"/>
      <c r="AF413" s="225"/>
      <c r="AG413" s="225"/>
      <c r="AH413" s="225"/>
      <c r="AI413" s="225"/>
      <c r="AJ413" s="225"/>
      <c r="AK413" s="225"/>
      <c r="AL413" s="225"/>
      <c r="AM413" s="225"/>
      <c r="AN413" s="225"/>
      <c r="AO413" s="225"/>
      <c r="AP413" s="225"/>
      <c r="AQ413" s="225"/>
      <c r="AR413" s="225"/>
      <c r="AS413" s="225"/>
      <c r="AT413" s="225"/>
      <c r="AU413" s="225"/>
      <c r="AV413" s="225"/>
      <c r="AW413" s="225"/>
      <c r="AX413" s="225"/>
      <c r="AY413" s="225"/>
      <c r="AZ413" s="225"/>
      <c r="BA413" s="225"/>
      <c r="BB413" s="225"/>
      <c r="BC413" s="225"/>
      <c r="BD413" s="225"/>
      <c r="BE413" s="225"/>
      <c r="BF413" s="225"/>
      <c r="BG413" s="225"/>
      <c r="BH413" s="225"/>
      <c r="BI413" s="225"/>
      <c r="BJ413" s="225"/>
      <c r="BK413" s="225"/>
      <c r="BL413" s="225"/>
      <c r="BM413" s="225"/>
      <c r="BN413" s="225"/>
      <c r="BO413" s="225"/>
      <c r="BP413" s="225"/>
      <c r="BQ413" s="225"/>
      <c r="BR413" s="225"/>
      <c r="BS413" s="225"/>
      <c r="BT413" s="225"/>
      <c r="BU413" s="225"/>
      <c r="BV413" s="225"/>
      <c r="BW413" s="225"/>
      <c r="BX413" s="225"/>
      <c r="BY413" s="225"/>
      <c r="BZ413" s="225"/>
      <c r="CA413" s="225"/>
      <c r="CB413" s="225"/>
      <c r="CC413" s="225"/>
      <c r="CD413" s="225"/>
      <c r="CE413" s="225"/>
      <c r="CF413" s="225"/>
    </row>
    <row r="414" spans="1:84" ht="12" customHeight="1" x14ac:dyDescent="0.25">
      <c r="A414" s="225"/>
      <c r="B414" s="225"/>
      <c r="C414" s="225"/>
      <c r="D414" s="225"/>
      <c r="E414" s="226"/>
      <c r="F414" s="226"/>
      <c r="G414" s="228"/>
      <c r="H414" s="227"/>
      <c r="I414" s="227"/>
      <c r="J414" s="228"/>
      <c r="K414" s="228"/>
      <c r="L414" s="229"/>
      <c r="M414" s="225"/>
      <c r="N414" s="225"/>
      <c r="O414" s="225"/>
      <c r="P414" s="225"/>
      <c r="Q414" s="225"/>
      <c r="R414" s="225"/>
      <c r="S414" s="225"/>
      <c r="T414" s="225"/>
      <c r="U414" s="225"/>
      <c r="V414" s="225"/>
      <c r="W414" s="225"/>
      <c r="X414" s="225"/>
      <c r="Y414" s="225"/>
      <c r="Z414" s="225"/>
      <c r="AA414" s="225"/>
      <c r="AB414" s="225"/>
      <c r="AC414" s="225"/>
      <c r="AD414" s="225"/>
      <c r="AE414" s="225"/>
      <c r="AF414" s="225"/>
      <c r="AG414" s="225"/>
      <c r="AH414" s="225"/>
      <c r="AI414" s="225"/>
      <c r="AJ414" s="225"/>
      <c r="AK414" s="225"/>
      <c r="AL414" s="225"/>
      <c r="AM414" s="225"/>
      <c r="AN414" s="225"/>
      <c r="AO414" s="225"/>
      <c r="AP414" s="225"/>
      <c r="AQ414" s="225"/>
      <c r="AR414" s="225"/>
      <c r="AS414" s="225"/>
      <c r="AT414" s="225"/>
      <c r="AU414" s="225"/>
      <c r="AV414" s="225"/>
      <c r="AW414" s="225"/>
      <c r="AX414" s="225"/>
      <c r="AY414" s="225"/>
      <c r="AZ414" s="225"/>
      <c r="BA414" s="225"/>
      <c r="BB414" s="225"/>
      <c r="BC414" s="225"/>
      <c r="BD414" s="225"/>
      <c r="BE414" s="225"/>
      <c r="BF414" s="225"/>
      <c r="BG414" s="225"/>
      <c r="BH414" s="225"/>
      <c r="BI414" s="225"/>
      <c r="BJ414" s="225"/>
      <c r="BK414" s="225"/>
      <c r="BL414" s="225"/>
      <c r="BM414" s="225"/>
      <c r="BN414" s="225"/>
      <c r="BO414" s="225"/>
      <c r="BP414" s="225"/>
      <c r="BQ414" s="225"/>
      <c r="BR414" s="225"/>
      <c r="BS414" s="225"/>
      <c r="BT414" s="225"/>
      <c r="BU414" s="225"/>
      <c r="BV414" s="225"/>
      <c r="BW414" s="225"/>
      <c r="BX414" s="225"/>
      <c r="BY414" s="225"/>
      <c r="BZ414" s="225"/>
      <c r="CA414" s="225"/>
      <c r="CB414" s="225"/>
      <c r="CC414" s="225"/>
      <c r="CD414" s="225"/>
      <c r="CE414" s="225"/>
      <c r="CF414" s="225"/>
    </row>
    <row r="415" spans="1:84" ht="12" customHeight="1" x14ac:dyDescent="0.25">
      <c r="A415" s="225"/>
      <c r="B415" s="225"/>
      <c r="C415" s="225"/>
      <c r="D415" s="225"/>
      <c r="E415" s="226"/>
      <c r="F415" s="226"/>
      <c r="G415" s="228"/>
      <c r="H415" s="227"/>
      <c r="I415" s="227"/>
      <c r="J415" s="228"/>
      <c r="K415" s="228"/>
      <c r="L415" s="229"/>
      <c r="M415" s="225"/>
      <c r="N415" s="225"/>
      <c r="O415" s="225"/>
      <c r="P415" s="225"/>
      <c r="Q415" s="225"/>
      <c r="R415" s="225"/>
      <c r="S415" s="225"/>
      <c r="T415" s="225"/>
      <c r="U415" s="225"/>
      <c r="V415" s="225"/>
      <c r="W415" s="225"/>
      <c r="X415" s="225"/>
      <c r="Y415" s="225"/>
      <c r="Z415" s="225"/>
      <c r="AA415" s="225"/>
      <c r="AB415" s="225"/>
      <c r="AC415" s="225"/>
      <c r="AD415" s="225"/>
      <c r="AE415" s="225"/>
      <c r="AF415" s="225"/>
      <c r="AG415" s="225"/>
      <c r="AH415" s="225"/>
      <c r="AI415" s="225"/>
      <c r="AJ415" s="225"/>
      <c r="AK415" s="225"/>
      <c r="AL415" s="225"/>
      <c r="AM415" s="225"/>
      <c r="AN415" s="225"/>
      <c r="AO415" s="225"/>
      <c r="AP415" s="225"/>
      <c r="AQ415" s="225"/>
      <c r="AR415" s="225"/>
      <c r="AS415" s="225"/>
      <c r="AT415" s="225"/>
      <c r="AU415" s="225"/>
      <c r="AV415" s="225"/>
      <c r="AW415" s="225"/>
      <c r="AX415" s="225"/>
      <c r="AY415" s="225"/>
      <c r="AZ415" s="225"/>
      <c r="BA415" s="225"/>
      <c r="BB415" s="225"/>
      <c r="BC415" s="225"/>
      <c r="BD415" s="225"/>
      <c r="BE415" s="225"/>
      <c r="BF415" s="225"/>
      <c r="BG415" s="225"/>
      <c r="BH415" s="225"/>
      <c r="BI415" s="225"/>
      <c r="BJ415" s="225"/>
      <c r="BK415" s="225"/>
      <c r="BL415" s="225"/>
      <c r="BM415" s="225"/>
      <c r="BN415" s="225"/>
      <c r="BO415" s="225"/>
      <c r="BP415" s="225"/>
      <c r="BQ415" s="225"/>
      <c r="BR415" s="225"/>
      <c r="BS415" s="225"/>
      <c r="BT415" s="225"/>
      <c r="BU415" s="225"/>
      <c r="BV415" s="225"/>
      <c r="BW415" s="225"/>
      <c r="BX415" s="225"/>
      <c r="BY415" s="225"/>
      <c r="BZ415" s="225"/>
      <c r="CA415" s="225"/>
      <c r="CB415" s="225"/>
      <c r="CC415" s="225"/>
      <c r="CD415" s="225"/>
      <c r="CE415" s="225"/>
      <c r="CF415" s="225"/>
    </row>
    <row r="416" spans="1:84" ht="12" customHeight="1" x14ac:dyDescent="0.25">
      <c r="A416" s="225"/>
      <c r="B416" s="225"/>
      <c r="C416" s="225"/>
      <c r="D416" s="225"/>
      <c r="E416" s="226"/>
      <c r="F416" s="226"/>
      <c r="G416" s="228"/>
      <c r="H416" s="227"/>
      <c r="I416" s="227"/>
      <c r="J416" s="228"/>
      <c r="K416" s="228"/>
      <c r="L416" s="229"/>
      <c r="M416" s="225"/>
      <c r="N416" s="225"/>
      <c r="O416" s="225"/>
      <c r="P416" s="225"/>
      <c r="Q416" s="225"/>
      <c r="R416" s="225"/>
      <c r="S416" s="225"/>
      <c r="T416" s="225"/>
      <c r="U416" s="225"/>
      <c r="V416" s="225"/>
      <c r="W416" s="225"/>
      <c r="X416" s="225"/>
      <c r="Y416" s="225"/>
      <c r="Z416" s="225"/>
      <c r="AA416" s="225"/>
      <c r="AB416" s="225"/>
      <c r="AC416" s="225"/>
      <c r="AD416" s="225"/>
      <c r="AE416" s="225"/>
      <c r="AF416" s="225"/>
      <c r="AG416" s="225"/>
      <c r="AH416" s="225"/>
      <c r="AI416" s="225"/>
      <c r="AJ416" s="225"/>
      <c r="AK416" s="225"/>
      <c r="AL416" s="225"/>
      <c r="AM416" s="225"/>
      <c r="AN416" s="225"/>
      <c r="AO416" s="225"/>
      <c r="AP416" s="225"/>
      <c r="AQ416" s="225"/>
      <c r="AR416" s="225"/>
      <c r="AS416" s="225"/>
      <c r="AT416" s="225"/>
      <c r="AU416" s="225"/>
      <c r="AV416" s="225"/>
      <c r="AW416" s="225"/>
      <c r="AX416" s="225"/>
      <c r="AY416" s="225"/>
      <c r="AZ416" s="225"/>
      <c r="BA416" s="225"/>
      <c r="BB416" s="225"/>
      <c r="BC416" s="225"/>
      <c r="BD416" s="225"/>
      <c r="BE416" s="225"/>
      <c r="BF416" s="225"/>
      <c r="BG416" s="225"/>
      <c r="BH416" s="225"/>
      <c r="BI416" s="225"/>
      <c r="BJ416" s="225"/>
      <c r="BK416" s="225"/>
      <c r="BL416" s="225"/>
      <c r="BM416" s="225"/>
      <c r="BN416" s="225"/>
      <c r="BO416" s="225"/>
      <c r="BP416" s="225"/>
      <c r="BQ416" s="225"/>
      <c r="BR416" s="225"/>
      <c r="BS416" s="225"/>
      <c r="BT416" s="225"/>
      <c r="BU416" s="225"/>
      <c r="BV416" s="225"/>
      <c r="BW416" s="225"/>
      <c r="BX416" s="225"/>
      <c r="BY416" s="225"/>
      <c r="BZ416" s="225"/>
      <c r="CA416" s="225"/>
      <c r="CB416" s="225"/>
      <c r="CC416" s="225"/>
      <c r="CD416" s="225"/>
      <c r="CE416" s="225"/>
      <c r="CF416" s="225"/>
    </row>
    <row r="417" spans="1:84" ht="12" customHeight="1" x14ac:dyDescent="0.25">
      <c r="A417" s="225"/>
      <c r="B417" s="225"/>
      <c r="C417" s="225"/>
      <c r="D417" s="225"/>
      <c r="E417" s="226"/>
      <c r="F417" s="226"/>
      <c r="G417" s="228"/>
      <c r="H417" s="227"/>
      <c r="I417" s="227"/>
      <c r="J417" s="228"/>
      <c r="K417" s="228"/>
      <c r="L417" s="229"/>
      <c r="M417" s="225"/>
      <c r="N417" s="225"/>
      <c r="O417" s="225"/>
      <c r="P417" s="225"/>
      <c r="Q417" s="225"/>
      <c r="R417" s="225"/>
      <c r="S417" s="225"/>
      <c r="T417" s="225"/>
      <c r="U417" s="225"/>
      <c r="V417" s="225"/>
      <c r="W417" s="225"/>
      <c r="X417" s="225"/>
      <c r="Y417" s="225"/>
      <c r="Z417" s="225"/>
      <c r="AA417" s="225"/>
      <c r="AB417" s="225"/>
      <c r="AC417" s="225"/>
      <c r="AD417" s="225"/>
      <c r="AE417" s="225"/>
      <c r="AF417" s="225"/>
      <c r="AG417" s="225"/>
      <c r="AH417" s="225"/>
      <c r="AI417" s="225"/>
      <c r="AJ417" s="225"/>
      <c r="AK417" s="225"/>
      <c r="AL417" s="225"/>
      <c r="AM417" s="225"/>
      <c r="AN417" s="225"/>
      <c r="AO417" s="225"/>
      <c r="AP417" s="225"/>
      <c r="AQ417" s="225"/>
      <c r="AR417" s="225"/>
      <c r="AS417" s="225"/>
      <c r="AT417" s="225"/>
      <c r="AU417" s="225"/>
      <c r="AV417" s="225"/>
      <c r="AW417" s="225"/>
      <c r="AX417" s="225"/>
      <c r="AY417" s="225"/>
      <c r="AZ417" s="225"/>
      <c r="BA417" s="225"/>
      <c r="BB417" s="225"/>
      <c r="BC417" s="225"/>
      <c r="BD417" s="225"/>
      <c r="BE417" s="225"/>
      <c r="BF417" s="225"/>
      <c r="BG417" s="225"/>
      <c r="BH417" s="225"/>
      <c r="BI417" s="225"/>
      <c r="BJ417" s="225"/>
      <c r="BK417" s="225"/>
      <c r="BL417" s="225"/>
      <c r="BM417" s="225"/>
      <c r="BN417" s="225"/>
      <c r="BO417" s="225"/>
      <c r="BP417" s="225"/>
      <c r="BQ417" s="225"/>
      <c r="BR417" s="225"/>
      <c r="BS417" s="225"/>
      <c r="BT417" s="225"/>
      <c r="BU417" s="225"/>
      <c r="BV417" s="225"/>
      <c r="BW417" s="225"/>
      <c r="BX417" s="225"/>
      <c r="BY417" s="225"/>
      <c r="BZ417" s="225"/>
      <c r="CA417" s="225"/>
      <c r="CB417" s="225"/>
      <c r="CC417" s="225"/>
      <c r="CD417" s="225"/>
      <c r="CE417" s="225"/>
      <c r="CF417" s="225"/>
    </row>
    <row r="418" spans="1:84" ht="12" customHeight="1" x14ac:dyDescent="0.25">
      <c r="A418" s="225"/>
      <c r="B418" s="225"/>
      <c r="C418" s="225"/>
      <c r="D418" s="225"/>
      <c r="E418" s="226"/>
      <c r="F418" s="226"/>
      <c r="G418" s="228"/>
      <c r="H418" s="227"/>
      <c r="I418" s="227"/>
      <c r="J418" s="228"/>
      <c r="K418" s="228"/>
      <c r="L418" s="229"/>
      <c r="M418" s="225"/>
      <c r="N418" s="225"/>
      <c r="O418" s="225"/>
      <c r="P418" s="225"/>
      <c r="Q418" s="225"/>
      <c r="R418" s="225"/>
      <c r="S418" s="225"/>
      <c r="T418" s="225"/>
      <c r="U418" s="225"/>
      <c r="V418" s="225"/>
      <c r="W418" s="225"/>
      <c r="X418" s="225"/>
      <c r="Y418" s="225"/>
      <c r="Z418" s="225"/>
      <c r="AA418" s="225"/>
      <c r="AB418" s="225"/>
      <c r="AC418" s="225"/>
      <c r="AD418" s="225"/>
      <c r="AE418" s="225"/>
      <c r="AF418" s="225"/>
      <c r="AG418" s="225"/>
      <c r="AH418" s="225"/>
      <c r="AI418" s="225"/>
      <c r="AJ418" s="225"/>
      <c r="AK418" s="225"/>
      <c r="AL418" s="225"/>
      <c r="AM418" s="225"/>
      <c r="AN418" s="225"/>
      <c r="AO418" s="225"/>
      <c r="AP418" s="225"/>
      <c r="AQ418" s="225"/>
      <c r="AR418" s="225"/>
      <c r="AS418" s="225"/>
      <c r="AT418" s="225"/>
      <c r="AU418" s="225"/>
      <c r="AV418" s="225"/>
      <c r="AW418" s="225"/>
      <c r="AX418" s="225"/>
      <c r="AY418" s="225"/>
      <c r="AZ418" s="225"/>
      <c r="BA418" s="225"/>
      <c r="BB418" s="225"/>
      <c r="BC418" s="225"/>
      <c r="BD418" s="225"/>
      <c r="BE418" s="225"/>
      <c r="BF418" s="225"/>
      <c r="BG418" s="225"/>
      <c r="BH418" s="225"/>
      <c r="BI418" s="225"/>
      <c r="BJ418" s="225"/>
      <c r="BK418" s="225"/>
      <c r="BL418" s="225"/>
      <c r="BM418" s="225"/>
      <c r="BN418" s="225"/>
      <c r="BO418" s="225"/>
      <c r="BP418" s="225"/>
      <c r="BQ418" s="225"/>
      <c r="BR418" s="225"/>
      <c r="BS418" s="225"/>
      <c r="BT418" s="225"/>
      <c r="BU418" s="225"/>
      <c r="BV418" s="225"/>
      <c r="BW418" s="225"/>
      <c r="BX418" s="225"/>
      <c r="BY418" s="225"/>
      <c r="BZ418" s="225"/>
      <c r="CA418" s="225"/>
      <c r="CB418" s="225"/>
      <c r="CC418" s="225"/>
      <c r="CD418" s="225"/>
      <c r="CE418" s="225"/>
      <c r="CF418" s="225"/>
    </row>
    <row r="419" spans="1:84" ht="12" customHeight="1" x14ac:dyDescent="0.25">
      <c r="A419" s="225"/>
      <c r="B419" s="225"/>
      <c r="C419" s="225"/>
      <c r="D419" s="225"/>
      <c r="E419" s="226"/>
      <c r="F419" s="226"/>
      <c r="G419" s="228"/>
      <c r="H419" s="227"/>
      <c r="I419" s="227"/>
      <c r="J419" s="228"/>
      <c r="K419" s="228"/>
      <c r="L419" s="229"/>
      <c r="M419" s="225"/>
      <c r="N419" s="225"/>
      <c r="O419" s="225"/>
      <c r="P419" s="225"/>
      <c r="Q419" s="225"/>
      <c r="R419" s="225"/>
      <c r="S419" s="225"/>
      <c r="T419" s="225"/>
      <c r="U419" s="225"/>
      <c r="V419" s="225"/>
      <c r="W419" s="225"/>
      <c r="X419" s="225"/>
      <c r="Y419" s="225"/>
      <c r="Z419" s="225"/>
      <c r="AA419" s="225"/>
      <c r="AB419" s="225"/>
      <c r="AC419" s="225"/>
      <c r="AD419" s="225"/>
      <c r="AE419" s="225"/>
      <c r="AF419" s="225"/>
      <c r="AG419" s="225"/>
      <c r="AH419" s="225"/>
      <c r="AI419" s="225"/>
      <c r="AJ419" s="225"/>
      <c r="AK419" s="225"/>
      <c r="AL419" s="225"/>
      <c r="AM419" s="225"/>
      <c r="AN419" s="225"/>
      <c r="AO419" s="225"/>
      <c r="AP419" s="225"/>
      <c r="AQ419" s="225"/>
      <c r="AR419" s="225"/>
      <c r="AS419" s="225"/>
      <c r="AT419" s="225"/>
      <c r="AU419" s="225"/>
      <c r="AV419" s="225"/>
      <c r="AW419" s="225"/>
      <c r="AX419" s="225"/>
      <c r="AY419" s="225"/>
      <c r="AZ419" s="225"/>
      <c r="BA419" s="225"/>
      <c r="BB419" s="225"/>
      <c r="BC419" s="225"/>
      <c r="BD419" s="225"/>
      <c r="BE419" s="225"/>
      <c r="BF419" s="225"/>
      <c r="BG419" s="225"/>
      <c r="BH419" s="225"/>
      <c r="BI419" s="225"/>
      <c r="BJ419" s="225"/>
      <c r="BK419" s="225"/>
      <c r="BL419" s="225"/>
      <c r="BM419" s="225"/>
      <c r="BN419" s="225"/>
      <c r="BO419" s="225"/>
      <c r="BP419" s="225"/>
      <c r="BQ419" s="225"/>
      <c r="BR419" s="225"/>
      <c r="BS419" s="225"/>
      <c r="BT419" s="225"/>
      <c r="BU419" s="225"/>
      <c r="BV419" s="225"/>
      <c r="BW419" s="225"/>
      <c r="BX419" s="225"/>
      <c r="BY419" s="225"/>
      <c r="BZ419" s="225"/>
      <c r="CA419" s="225"/>
      <c r="CB419" s="225"/>
      <c r="CC419" s="225"/>
      <c r="CD419" s="225"/>
      <c r="CE419" s="225"/>
      <c r="CF419" s="225"/>
    </row>
    <row r="420" spans="1:84" ht="12" customHeight="1" x14ac:dyDescent="0.25">
      <c r="A420" s="225"/>
      <c r="B420" s="225"/>
      <c r="C420" s="225"/>
      <c r="D420" s="225"/>
      <c r="E420" s="226"/>
      <c r="F420" s="226"/>
      <c r="G420" s="228"/>
      <c r="H420" s="227"/>
      <c r="I420" s="227"/>
      <c r="J420" s="228"/>
      <c r="K420" s="228"/>
      <c r="L420" s="229"/>
      <c r="M420" s="225"/>
      <c r="N420" s="225"/>
      <c r="O420" s="225"/>
      <c r="P420" s="225"/>
      <c r="Q420" s="225"/>
      <c r="R420" s="225"/>
      <c r="S420" s="225"/>
      <c r="T420" s="225"/>
      <c r="U420" s="225"/>
      <c r="V420" s="225"/>
      <c r="W420" s="225"/>
      <c r="X420" s="225"/>
      <c r="Y420" s="225"/>
      <c r="Z420" s="225"/>
      <c r="AA420" s="225"/>
      <c r="AB420" s="225"/>
      <c r="AC420" s="225"/>
      <c r="AD420" s="225"/>
      <c r="AE420" s="225"/>
      <c r="AF420" s="225"/>
      <c r="AG420" s="225"/>
      <c r="AH420" s="225"/>
      <c r="AI420" s="225"/>
      <c r="AJ420" s="225"/>
      <c r="AK420" s="225"/>
      <c r="AL420" s="225"/>
      <c r="AM420" s="225"/>
      <c r="AN420" s="225"/>
      <c r="AO420" s="225"/>
      <c r="AP420" s="225"/>
      <c r="AQ420" s="225"/>
      <c r="AR420" s="225"/>
      <c r="AS420" s="225"/>
      <c r="AT420" s="225"/>
      <c r="AU420" s="225"/>
      <c r="AV420" s="225"/>
      <c r="AW420" s="225"/>
      <c r="AX420" s="225"/>
      <c r="AY420" s="225"/>
      <c r="AZ420" s="225"/>
      <c r="BA420" s="225"/>
      <c r="BB420" s="225"/>
      <c r="BC420" s="225"/>
      <c r="BD420" s="225"/>
      <c r="BE420" s="225"/>
      <c r="BF420" s="225"/>
      <c r="BG420" s="225"/>
      <c r="BH420" s="225"/>
      <c r="BI420" s="225"/>
      <c r="BJ420" s="225"/>
      <c r="BK420" s="225"/>
      <c r="BL420" s="225"/>
      <c r="BM420" s="225"/>
      <c r="BN420" s="225"/>
      <c r="BO420" s="225"/>
      <c r="BP420" s="225"/>
      <c r="BQ420" s="225"/>
      <c r="BR420" s="225"/>
      <c r="BS420" s="225"/>
      <c r="BT420" s="225"/>
      <c r="BU420" s="225"/>
      <c r="BV420" s="225"/>
      <c r="BW420" s="225"/>
      <c r="BX420" s="225"/>
      <c r="BY420" s="225"/>
      <c r="BZ420" s="225"/>
      <c r="CA420" s="225"/>
      <c r="CB420" s="225"/>
      <c r="CC420" s="225"/>
      <c r="CD420" s="225"/>
      <c r="CE420" s="225"/>
      <c r="CF420" s="225"/>
    </row>
    <row r="421" spans="1:84" ht="12" customHeight="1" x14ac:dyDescent="0.25">
      <c r="A421" s="225"/>
      <c r="B421" s="225"/>
      <c r="C421" s="225"/>
      <c r="D421" s="225"/>
      <c r="E421" s="226"/>
      <c r="F421" s="226"/>
      <c r="G421" s="228"/>
      <c r="H421" s="227"/>
      <c r="I421" s="227"/>
      <c r="J421" s="228"/>
      <c r="K421" s="228"/>
      <c r="L421" s="229"/>
      <c r="M421" s="225"/>
      <c r="N421" s="225"/>
      <c r="O421" s="225"/>
      <c r="P421" s="225"/>
      <c r="Q421" s="225"/>
      <c r="R421" s="225"/>
      <c r="S421" s="225"/>
      <c r="T421" s="225"/>
      <c r="U421" s="225"/>
      <c r="V421" s="225"/>
      <c r="W421" s="225"/>
      <c r="X421" s="225"/>
      <c r="Y421" s="225"/>
      <c r="Z421" s="225"/>
      <c r="AA421" s="225"/>
      <c r="AB421" s="225"/>
      <c r="AC421" s="225"/>
      <c r="AD421" s="225"/>
      <c r="AE421" s="225"/>
      <c r="AF421" s="225"/>
      <c r="AG421" s="225"/>
      <c r="AH421" s="225"/>
      <c r="AI421" s="225"/>
      <c r="AJ421" s="225"/>
      <c r="AK421" s="225"/>
      <c r="AL421" s="225"/>
      <c r="AM421" s="225"/>
      <c r="AN421" s="225"/>
      <c r="AO421" s="225"/>
      <c r="AP421" s="225"/>
      <c r="AQ421" s="225"/>
      <c r="AR421" s="225"/>
      <c r="AS421" s="225"/>
      <c r="AT421" s="225"/>
      <c r="AU421" s="225"/>
      <c r="AV421" s="225"/>
      <c r="AW421" s="225"/>
      <c r="AX421" s="225"/>
      <c r="AY421" s="225"/>
      <c r="AZ421" s="225"/>
      <c r="BA421" s="225"/>
      <c r="BB421" s="225"/>
      <c r="BC421" s="225"/>
      <c r="BD421" s="225"/>
      <c r="BE421" s="225"/>
      <c r="BF421" s="225"/>
      <c r="BG421" s="225"/>
      <c r="BH421" s="225"/>
      <c r="BI421" s="225"/>
      <c r="BJ421" s="225"/>
      <c r="BK421" s="225"/>
      <c r="BL421" s="225"/>
      <c r="BM421" s="225"/>
      <c r="BN421" s="225"/>
      <c r="BO421" s="225"/>
      <c r="BP421" s="225"/>
      <c r="BQ421" s="225"/>
      <c r="BR421" s="225"/>
      <c r="BS421" s="225"/>
      <c r="BT421" s="225"/>
      <c r="BU421" s="225"/>
      <c r="BV421" s="225"/>
      <c r="BW421" s="225"/>
      <c r="BX421" s="225"/>
      <c r="BY421" s="225"/>
      <c r="BZ421" s="225"/>
      <c r="CA421" s="225"/>
      <c r="CB421" s="225"/>
      <c r="CC421" s="225"/>
      <c r="CD421" s="225"/>
      <c r="CE421" s="225"/>
      <c r="CF421" s="225"/>
    </row>
    <row r="422" spans="1:84" ht="12" customHeight="1" x14ac:dyDescent="0.25">
      <c r="A422" s="225"/>
      <c r="B422" s="225"/>
      <c r="C422" s="225"/>
      <c r="D422" s="225"/>
      <c r="E422" s="226"/>
      <c r="F422" s="226"/>
      <c r="G422" s="228"/>
      <c r="H422" s="227"/>
      <c r="I422" s="227"/>
      <c r="J422" s="228"/>
      <c r="K422" s="228"/>
      <c r="L422" s="229"/>
      <c r="M422" s="225"/>
      <c r="N422" s="225"/>
      <c r="O422" s="225"/>
      <c r="P422" s="225"/>
      <c r="Q422" s="225"/>
      <c r="R422" s="225"/>
      <c r="S422" s="225"/>
      <c r="T422" s="225"/>
      <c r="U422" s="225"/>
      <c r="V422" s="225"/>
      <c r="W422" s="225"/>
      <c r="X422" s="225"/>
      <c r="Y422" s="225"/>
      <c r="Z422" s="225"/>
      <c r="AA422" s="225"/>
      <c r="AB422" s="225"/>
      <c r="AC422" s="225"/>
      <c r="AD422" s="225"/>
      <c r="AE422" s="225"/>
      <c r="AF422" s="225"/>
      <c r="AG422" s="225"/>
      <c r="AH422" s="225"/>
      <c r="AI422" s="225"/>
      <c r="AJ422" s="225"/>
      <c r="AK422" s="225"/>
      <c r="AL422" s="225"/>
      <c r="AM422" s="225"/>
      <c r="AN422" s="225"/>
      <c r="AO422" s="225"/>
      <c r="AP422" s="225"/>
      <c r="AQ422" s="225"/>
      <c r="AR422" s="225"/>
      <c r="AS422" s="225"/>
      <c r="AT422" s="225"/>
      <c r="AU422" s="225"/>
      <c r="AV422" s="225"/>
      <c r="AW422" s="225"/>
      <c r="AX422" s="225"/>
      <c r="AY422" s="225"/>
      <c r="AZ422" s="225"/>
      <c r="BA422" s="225"/>
      <c r="BB422" s="225"/>
      <c r="BC422" s="225"/>
      <c r="BD422" s="225"/>
      <c r="BE422" s="225"/>
      <c r="BF422" s="225"/>
      <c r="BG422" s="225"/>
      <c r="BH422" s="225"/>
      <c r="BI422" s="225"/>
      <c r="BJ422" s="225"/>
      <c r="BK422" s="225"/>
      <c r="BL422" s="225"/>
      <c r="BM422" s="225"/>
      <c r="BN422" s="225"/>
      <c r="BO422" s="225"/>
      <c r="BP422" s="225"/>
      <c r="BQ422" s="225"/>
      <c r="BR422" s="225"/>
      <c r="BS422" s="225"/>
      <c r="BT422" s="225"/>
      <c r="BU422" s="225"/>
      <c r="BV422" s="225"/>
      <c r="BW422" s="225"/>
      <c r="BX422" s="225"/>
      <c r="BY422" s="225"/>
      <c r="BZ422" s="225"/>
      <c r="CA422" s="225"/>
      <c r="CB422" s="225"/>
      <c r="CC422" s="225"/>
      <c r="CD422" s="225"/>
      <c r="CE422" s="225"/>
      <c r="CF422" s="225"/>
    </row>
    <row r="423" spans="1:84" ht="12" customHeight="1" x14ac:dyDescent="0.25">
      <c r="A423" s="225"/>
      <c r="B423" s="225"/>
      <c r="C423" s="225"/>
      <c r="D423" s="225"/>
      <c r="E423" s="226"/>
      <c r="F423" s="226"/>
      <c r="G423" s="228"/>
      <c r="H423" s="227"/>
      <c r="I423" s="227"/>
      <c r="J423" s="228"/>
      <c r="K423" s="228"/>
      <c r="L423" s="229"/>
      <c r="M423" s="225"/>
      <c r="N423" s="225"/>
      <c r="O423" s="225"/>
      <c r="P423" s="225"/>
      <c r="Q423" s="225"/>
      <c r="R423" s="225"/>
      <c r="S423" s="225"/>
      <c r="T423" s="225"/>
      <c r="U423" s="225"/>
      <c r="V423" s="225"/>
      <c r="W423" s="225"/>
      <c r="X423" s="225"/>
      <c r="Y423" s="225"/>
      <c r="Z423" s="225"/>
      <c r="AA423" s="225"/>
      <c r="AB423" s="225"/>
      <c r="AC423" s="225"/>
      <c r="AD423" s="225"/>
      <c r="AE423" s="225"/>
      <c r="AF423" s="225"/>
      <c r="AG423" s="225"/>
      <c r="AH423" s="225"/>
      <c r="AI423" s="225"/>
      <c r="AJ423" s="225"/>
      <c r="AK423" s="225"/>
      <c r="AL423" s="225"/>
      <c r="AM423" s="225"/>
      <c r="AN423" s="225"/>
      <c r="AO423" s="225"/>
      <c r="AP423" s="225"/>
      <c r="AQ423" s="225"/>
      <c r="AR423" s="225"/>
      <c r="AS423" s="225"/>
      <c r="AT423" s="225"/>
      <c r="AU423" s="225"/>
      <c r="AV423" s="225"/>
      <c r="AW423" s="225"/>
      <c r="AX423" s="225"/>
      <c r="AY423" s="225"/>
      <c r="AZ423" s="225"/>
      <c r="BA423" s="225"/>
      <c r="BB423" s="225"/>
      <c r="BC423" s="225"/>
      <c r="BD423" s="225"/>
      <c r="BE423" s="225"/>
      <c r="BF423" s="225"/>
      <c r="BG423" s="225"/>
      <c r="BH423" s="225"/>
      <c r="BI423" s="225"/>
      <c r="BJ423" s="225"/>
      <c r="BK423" s="225"/>
      <c r="BL423" s="225"/>
      <c r="BM423" s="225"/>
      <c r="BN423" s="225"/>
      <c r="BO423" s="225"/>
      <c r="BP423" s="225"/>
      <c r="BQ423" s="225"/>
      <c r="BR423" s="225"/>
      <c r="BS423" s="225"/>
      <c r="BT423" s="225"/>
      <c r="BU423" s="225"/>
      <c r="BV423" s="225"/>
      <c r="BW423" s="225"/>
      <c r="BX423" s="225"/>
      <c r="BY423" s="225"/>
      <c r="BZ423" s="225"/>
      <c r="CA423" s="225"/>
      <c r="CB423" s="225"/>
      <c r="CC423" s="225"/>
      <c r="CD423" s="225"/>
      <c r="CE423" s="225"/>
      <c r="CF423" s="225"/>
    </row>
    <row r="424" spans="1:84" ht="12" customHeight="1" x14ac:dyDescent="0.25">
      <c r="A424" s="225"/>
      <c r="B424" s="225"/>
      <c r="C424" s="225"/>
      <c r="D424" s="225"/>
      <c r="E424" s="226"/>
      <c r="F424" s="226"/>
      <c r="G424" s="228"/>
      <c r="H424" s="227"/>
      <c r="I424" s="227"/>
      <c r="J424" s="228"/>
      <c r="K424" s="228"/>
      <c r="L424" s="229"/>
      <c r="M424" s="225"/>
      <c r="N424" s="225"/>
      <c r="O424" s="225"/>
      <c r="P424" s="225"/>
      <c r="Q424" s="225"/>
      <c r="R424" s="225"/>
      <c r="S424" s="225"/>
      <c r="T424" s="225"/>
      <c r="U424" s="225"/>
      <c r="V424" s="225"/>
      <c r="W424" s="225"/>
      <c r="X424" s="225"/>
      <c r="Y424" s="225"/>
      <c r="Z424" s="225"/>
      <c r="AA424" s="225"/>
      <c r="AB424" s="225"/>
      <c r="AC424" s="225"/>
      <c r="AD424" s="225"/>
      <c r="AE424" s="225"/>
      <c r="AF424" s="225"/>
      <c r="AG424" s="225"/>
      <c r="AH424" s="225"/>
      <c r="AI424" s="225"/>
      <c r="AJ424" s="225"/>
      <c r="AK424" s="225"/>
      <c r="AL424" s="225"/>
      <c r="AM424" s="225"/>
      <c r="AN424" s="225"/>
      <c r="AO424" s="225"/>
      <c r="AP424" s="225"/>
      <c r="AQ424" s="225"/>
      <c r="AR424" s="225"/>
      <c r="AS424" s="225"/>
      <c r="AT424" s="225"/>
      <c r="AU424" s="225"/>
      <c r="AV424" s="225"/>
      <c r="AW424" s="225"/>
      <c r="AX424" s="225"/>
      <c r="AY424" s="225"/>
      <c r="AZ424" s="225"/>
      <c r="BA424" s="225"/>
      <c r="BB424" s="225"/>
      <c r="BC424" s="225"/>
      <c r="BD424" s="225"/>
      <c r="BE424" s="225"/>
      <c r="BF424" s="225"/>
      <c r="BG424" s="225"/>
      <c r="BH424" s="225"/>
      <c r="BI424" s="225"/>
      <c r="BJ424" s="225"/>
      <c r="BK424" s="225"/>
      <c r="BL424" s="225"/>
      <c r="BM424" s="225"/>
      <c r="BN424" s="225"/>
      <c r="BO424" s="225"/>
      <c r="BP424" s="225"/>
      <c r="BQ424" s="225"/>
      <c r="BR424" s="225"/>
      <c r="BS424" s="225"/>
      <c r="BT424" s="225"/>
      <c r="BU424" s="225"/>
      <c r="BV424" s="225"/>
      <c r="BW424" s="225"/>
      <c r="BX424" s="225"/>
      <c r="BY424" s="225"/>
      <c r="BZ424" s="225"/>
      <c r="CA424" s="225"/>
      <c r="CB424" s="225"/>
      <c r="CC424" s="225"/>
      <c r="CD424" s="225"/>
      <c r="CE424" s="225"/>
      <c r="CF424" s="225"/>
    </row>
    <row r="425" spans="1:84" ht="12" customHeight="1" x14ac:dyDescent="0.25">
      <c r="A425" s="225"/>
      <c r="B425" s="225"/>
      <c r="C425" s="225"/>
      <c r="D425" s="225"/>
      <c r="E425" s="226"/>
      <c r="F425" s="226"/>
      <c r="G425" s="228"/>
      <c r="H425" s="227"/>
      <c r="I425" s="227"/>
      <c r="J425" s="228"/>
      <c r="K425" s="228"/>
      <c r="L425" s="229"/>
      <c r="M425" s="225"/>
      <c r="N425" s="225"/>
      <c r="O425" s="225"/>
      <c r="P425" s="225"/>
      <c r="Q425" s="225"/>
      <c r="R425" s="225"/>
      <c r="S425" s="225"/>
      <c r="T425" s="225"/>
      <c r="U425" s="225"/>
      <c r="V425" s="225"/>
      <c r="W425" s="225"/>
      <c r="X425" s="225"/>
      <c r="Y425" s="225"/>
      <c r="Z425" s="225"/>
      <c r="AA425" s="225"/>
      <c r="AB425" s="225"/>
      <c r="AC425" s="225"/>
      <c r="AD425" s="225"/>
      <c r="AE425" s="225"/>
      <c r="AF425" s="225"/>
      <c r="AG425" s="225"/>
      <c r="AH425" s="225"/>
      <c r="AI425" s="225"/>
      <c r="AJ425" s="225"/>
      <c r="AK425" s="225"/>
      <c r="AL425" s="225"/>
      <c r="AM425" s="225"/>
      <c r="AN425" s="225"/>
      <c r="AO425" s="225"/>
      <c r="AP425" s="225"/>
      <c r="AQ425" s="225"/>
      <c r="AR425" s="225"/>
      <c r="AS425" s="225"/>
      <c r="AT425" s="225"/>
      <c r="AU425" s="225"/>
      <c r="AV425" s="225"/>
      <c r="AW425" s="225"/>
      <c r="AX425" s="225"/>
      <c r="AY425" s="225"/>
      <c r="AZ425" s="225"/>
      <c r="BA425" s="225"/>
      <c r="BB425" s="225"/>
      <c r="BC425" s="225"/>
      <c r="BD425" s="225"/>
      <c r="BE425" s="225"/>
      <c r="BF425" s="225"/>
      <c r="BG425" s="225"/>
      <c r="BH425" s="225"/>
      <c r="BI425" s="225"/>
      <c r="BJ425" s="225"/>
      <c r="BK425" s="225"/>
      <c r="BL425" s="225"/>
      <c r="BM425" s="225"/>
      <c r="BN425" s="225"/>
      <c r="BO425" s="225"/>
      <c r="BP425" s="225"/>
      <c r="BQ425" s="225"/>
      <c r="BR425" s="225"/>
      <c r="BS425" s="225"/>
      <c r="BT425" s="225"/>
      <c r="BU425" s="225"/>
      <c r="BV425" s="225"/>
      <c r="BW425" s="225"/>
      <c r="BX425" s="225"/>
      <c r="BY425" s="225"/>
      <c r="BZ425" s="225"/>
      <c r="CA425" s="225"/>
      <c r="CB425" s="225"/>
      <c r="CC425" s="225"/>
      <c r="CD425" s="225"/>
      <c r="CE425" s="225"/>
      <c r="CF425" s="225"/>
    </row>
    <row r="426" spans="1:84" ht="12" customHeight="1" x14ac:dyDescent="0.25">
      <c r="A426" s="225"/>
      <c r="B426" s="225"/>
      <c r="C426" s="225"/>
      <c r="D426" s="225"/>
      <c r="E426" s="226"/>
      <c r="F426" s="226"/>
      <c r="G426" s="228"/>
      <c r="H426" s="227"/>
      <c r="I426" s="227"/>
      <c r="J426" s="228"/>
      <c r="K426" s="228"/>
      <c r="L426" s="229"/>
      <c r="M426" s="225"/>
      <c r="N426" s="225"/>
      <c r="O426" s="225"/>
      <c r="P426" s="225"/>
      <c r="Q426" s="225"/>
      <c r="R426" s="225"/>
      <c r="S426" s="225"/>
      <c r="T426" s="225"/>
      <c r="U426" s="225"/>
      <c r="V426" s="225"/>
      <c r="W426" s="225"/>
      <c r="X426" s="225"/>
      <c r="Y426" s="225"/>
      <c r="Z426" s="225"/>
      <c r="AA426" s="225"/>
      <c r="AB426" s="225"/>
      <c r="AC426" s="225"/>
      <c r="AD426" s="225"/>
      <c r="AE426" s="225"/>
      <c r="AF426" s="225"/>
      <c r="AG426" s="225"/>
      <c r="AH426" s="225"/>
      <c r="AI426" s="225"/>
      <c r="AJ426" s="225"/>
      <c r="AK426" s="225"/>
      <c r="AL426" s="225"/>
      <c r="AM426" s="225"/>
      <c r="AN426" s="225"/>
      <c r="AO426" s="225"/>
      <c r="AP426" s="225"/>
      <c r="AQ426" s="225"/>
      <c r="AR426" s="225"/>
      <c r="AS426" s="225"/>
      <c r="AT426" s="225"/>
      <c r="AU426" s="225"/>
      <c r="AV426" s="225"/>
      <c r="AW426" s="225"/>
      <c r="AX426" s="225"/>
      <c r="AY426" s="225"/>
      <c r="AZ426" s="225"/>
      <c r="BA426" s="225"/>
      <c r="BB426" s="225"/>
      <c r="BC426" s="225"/>
      <c r="BD426" s="225"/>
      <c r="BE426" s="225"/>
      <c r="BF426" s="225"/>
      <c r="BG426" s="225"/>
      <c r="BH426" s="225"/>
      <c r="BI426" s="225"/>
      <c r="BJ426" s="225"/>
      <c r="BK426" s="225"/>
      <c r="BL426" s="225"/>
      <c r="BM426" s="225"/>
      <c r="BN426" s="225"/>
      <c r="BO426" s="225"/>
      <c r="BP426" s="225"/>
      <c r="BQ426" s="225"/>
      <c r="BR426" s="225"/>
      <c r="BS426" s="225"/>
      <c r="BT426" s="225"/>
      <c r="BU426" s="225"/>
      <c r="BV426" s="225"/>
      <c r="BW426" s="225"/>
      <c r="BX426" s="225"/>
      <c r="BY426" s="225"/>
      <c r="BZ426" s="225"/>
      <c r="CA426" s="225"/>
      <c r="CB426" s="225"/>
      <c r="CC426" s="225"/>
      <c r="CD426" s="225"/>
      <c r="CE426" s="225"/>
      <c r="CF426" s="225"/>
    </row>
    <row r="427" spans="1:84" ht="12" customHeight="1" x14ac:dyDescent="0.25">
      <c r="A427" s="225"/>
      <c r="B427" s="225"/>
      <c r="C427" s="225"/>
      <c r="D427" s="225"/>
      <c r="E427" s="226"/>
      <c r="F427" s="226"/>
      <c r="G427" s="228"/>
      <c r="H427" s="227"/>
      <c r="I427" s="227"/>
      <c r="J427" s="228"/>
      <c r="K427" s="228"/>
      <c r="L427" s="229"/>
      <c r="M427" s="225"/>
      <c r="N427" s="225"/>
      <c r="O427" s="225"/>
      <c r="P427" s="225"/>
      <c r="Q427" s="225"/>
      <c r="R427" s="225"/>
      <c r="S427" s="225"/>
      <c r="T427" s="225"/>
      <c r="U427" s="225"/>
      <c r="V427" s="225"/>
      <c r="W427" s="225"/>
      <c r="X427" s="225"/>
      <c r="Y427" s="225"/>
      <c r="Z427" s="225"/>
      <c r="AA427" s="225"/>
      <c r="AB427" s="225"/>
      <c r="AC427" s="225"/>
      <c r="AD427" s="225"/>
      <c r="AE427" s="225"/>
      <c r="AF427" s="225"/>
      <c r="AG427" s="225"/>
      <c r="AH427" s="225"/>
      <c r="AI427" s="225"/>
      <c r="AJ427" s="225"/>
      <c r="AK427" s="225"/>
      <c r="AL427" s="225"/>
      <c r="AM427" s="225"/>
      <c r="AN427" s="225"/>
      <c r="AO427" s="225"/>
      <c r="AP427" s="225"/>
      <c r="AQ427" s="225"/>
      <c r="AR427" s="225"/>
      <c r="AS427" s="225"/>
      <c r="AT427" s="225"/>
      <c r="AU427" s="225"/>
      <c r="AV427" s="225"/>
      <c r="AW427" s="225"/>
      <c r="AX427" s="225"/>
      <c r="AY427" s="225"/>
      <c r="AZ427" s="225"/>
      <c r="BA427" s="225"/>
      <c r="BB427" s="225"/>
      <c r="BC427" s="225"/>
      <c r="BD427" s="225"/>
      <c r="BE427" s="225"/>
      <c r="BF427" s="225"/>
      <c r="BG427" s="225"/>
      <c r="BH427" s="225"/>
      <c r="BI427" s="225"/>
      <c r="BJ427" s="225"/>
      <c r="BK427" s="225"/>
      <c r="BL427" s="225"/>
      <c r="BM427" s="225"/>
      <c r="BN427" s="225"/>
      <c r="BO427" s="225"/>
      <c r="BP427" s="225"/>
      <c r="BQ427" s="225"/>
      <c r="BR427" s="225"/>
      <c r="BS427" s="225"/>
      <c r="BT427" s="225"/>
      <c r="BU427" s="225"/>
      <c r="BV427" s="225"/>
      <c r="BW427" s="225"/>
      <c r="BX427" s="225"/>
      <c r="BY427" s="225"/>
      <c r="BZ427" s="225"/>
      <c r="CA427" s="225"/>
      <c r="CB427" s="225"/>
      <c r="CC427" s="225"/>
      <c r="CD427" s="225"/>
      <c r="CE427" s="225"/>
      <c r="CF427" s="225"/>
    </row>
    <row r="428" spans="1:84" ht="12" customHeight="1" x14ac:dyDescent="0.25">
      <c r="A428" s="225"/>
      <c r="B428" s="225"/>
      <c r="C428" s="225"/>
      <c r="D428" s="225"/>
      <c r="E428" s="226"/>
      <c r="F428" s="226"/>
      <c r="G428" s="228"/>
      <c r="H428" s="227"/>
      <c r="I428" s="227"/>
      <c r="J428" s="228"/>
      <c r="K428" s="228"/>
      <c r="L428" s="229"/>
      <c r="M428" s="225"/>
      <c r="N428" s="225"/>
      <c r="O428" s="225"/>
      <c r="P428" s="225"/>
      <c r="Q428" s="225"/>
      <c r="R428" s="225"/>
      <c r="S428" s="225"/>
      <c r="T428" s="225"/>
      <c r="U428" s="225"/>
      <c r="V428" s="225"/>
      <c r="W428" s="225"/>
      <c r="X428" s="225"/>
      <c r="Y428" s="225"/>
      <c r="Z428" s="225"/>
      <c r="AA428" s="225"/>
      <c r="AB428" s="225"/>
      <c r="AC428" s="225"/>
      <c r="AD428" s="225"/>
      <c r="AE428" s="225"/>
      <c r="AF428" s="225"/>
      <c r="AG428" s="225"/>
      <c r="AH428" s="225"/>
      <c r="AI428" s="225"/>
      <c r="AJ428" s="225"/>
      <c r="AK428" s="225"/>
      <c r="AL428" s="225"/>
      <c r="AM428" s="225"/>
      <c r="AN428" s="225"/>
      <c r="AO428" s="225"/>
      <c r="AP428" s="225"/>
      <c r="AQ428" s="225"/>
      <c r="AR428" s="225"/>
      <c r="AS428" s="225"/>
      <c r="AT428" s="225"/>
      <c r="AU428" s="225"/>
      <c r="AV428" s="225"/>
      <c r="AW428" s="225"/>
      <c r="AX428" s="225"/>
      <c r="AY428" s="225"/>
      <c r="AZ428" s="225"/>
      <c r="BA428" s="225"/>
      <c r="BB428" s="225"/>
      <c r="BC428" s="225"/>
      <c r="BD428" s="225"/>
      <c r="BE428" s="225"/>
      <c r="BF428" s="225"/>
      <c r="BG428" s="225"/>
      <c r="BH428" s="225"/>
      <c r="BI428" s="225"/>
      <c r="BJ428" s="225"/>
      <c r="BK428" s="225"/>
      <c r="BL428" s="225"/>
      <c r="BM428" s="225"/>
      <c r="BN428" s="225"/>
      <c r="BO428" s="225"/>
      <c r="BP428" s="225"/>
      <c r="BQ428" s="225"/>
      <c r="BR428" s="225"/>
      <c r="BS428" s="225"/>
      <c r="BT428" s="225"/>
      <c r="BU428" s="225"/>
      <c r="BV428" s="225"/>
      <c r="BW428" s="225"/>
      <c r="BX428" s="225"/>
      <c r="BY428" s="225"/>
      <c r="BZ428" s="225"/>
      <c r="CA428" s="225"/>
      <c r="CB428" s="225"/>
      <c r="CC428" s="225"/>
      <c r="CD428" s="225"/>
      <c r="CE428" s="225"/>
      <c r="CF428" s="225"/>
    </row>
    <row r="429" spans="1:84" ht="12" customHeight="1" x14ac:dyDescent="0.25">
      <c r="A429" s="225"/>
      <c r="B429" s="225"/>
      <c r="C429" s="225"/>
      <c r="D429" s="225"/>
      <c r="E429" s="226"/>
      <c r="F429" s="226"/>
      <c r="G429" s="228"/>
      <c r="H429" s="227"/>
      <c r="I429" s="227"/>
      <c r="J429" s="228"/>
      <c r="K429" s="228"/>
      <c r="L429" s="229"/>
      <c r="M429" s="225"/>
      <c r="N429" s="225"/>
      <c r="O429" s="225"/>
      <c r="P429" s="225"/>
      <c r="Q429" s="225"/>
      <c r="R429" s="225"/>
      <c r="S429" s="225"/>
      <c r="T429" s="225"/>
      <c r="U429" s="225"/>
      <c r="V429" s="225"/>
      <c r="W429" s="225"/>
      <c r="X429" s="225"/>
      <c r="Y429" s="225"/>
      <c r="Z429" s="225"/>
      <c r="AA429" s="225"/>
      <c r="AB429" s="225"/>
      <c r="AC429" s="225"/>
      <c r="AD429" s="225"/>
      <c r="AE429" s="225"/>
      <c r="AF429" s="225"/>
      <c r="AG429" s="225"/>
      <c r="AH429" s="225"/>
      <c r="AI429" s="225"/>
      <c r="AJ429" s="225"/>
      <c r="AK429" s="225"/>
      <c r="AL429" s="225"/>
      <c r="AM429" s="225"/>
      <c r="AN429" s="225"/>
      <c r="AO429" s="225"/>
      <c r="AP429" s="225"/>
      <c r="AQ429" s="225"/>
      <c r="AR429" s="225"/>
      <c r="AS429" s="225"/>
      <c r="AT429" s="225"/>
      <c r="AU429" s="225"/>
      <c r="AV429" s="225"/>
      <c r="AW429" s="225"/>
      <c r="AX429" s="225"/>
      <c r="AY429" s="225"/>
      <c r="AZ429" s="225"/>
      <c r="BA429" s="225"/>
      <c r="BB429" s="225"/>
      <c r="BC429" s="225"/>
      <c r="BD429" s="225"/>
      <c r="BE429" s="225"/>
      <c r="BF429" s="225"/>
      <c r="BG429" s="225"/>
      <c r="BH429" s="225"/>
      <c r="BI429" s="225"/>
      <c r="BJ429" s="225"/>
      <c r="BK429" s="225"/>
      <c r="BL429" s="225"/>
      <c r="BM429" s="225"/>
      <c r="BN429" s="225"/>
      <c r="BO429" s="225"/>
      <c r="BP429" s="225"/>
      <c r="BQ429" s="225"/>
      <c r="BR429" s="225"/>
      <c r="BS429" s="225"/>
      <c r="BT429" s="225"/>
      <c r="BU429" s="225"/>
      <c r="BV429" s="225"/>
      <c r="BW429" s="225"/>
      <c r="BX429" s="225"/>
      <c r="BY429" s="225"/>
      <c r="BZ429" s="225"/>
      <c r="CA429" s="225"/>
      <c r="CB429" s="225"/>
      <c r="CC429" s="225"/>
      <c r="CD429" s="225"/>
      <c r="CE429" s="225"/>
      <c r="CF429" s="225"/>
    </row>
    <row r="430" spans="1:84" ht="12" customHeight="1" x14ac:dyDescent="0.25">
      <c r="A430" s="225"/>
      <c r="B430" s="225"/>
      <c r="C430" s="225"/>
      <c r="D430" s="225"/>
      <c r="E430" s="226"/>
      <c r="F430" s="226"/>
      <c r="G430" s="228"/>
      <c r="H430" s="227"/>
      <c r="I430" s="227"/>
      <c r="J430" s="228"/>
      <c r="K430" s="228"/>
      <c r="L430" s="229"/>
      <c r="M430" s="225"/>
      <c r="N430" s="225"/>
      <c r="O430" s="225"/>
      <c r="P430" s="225"/>
      <c r="Q430" s="225"/>
      <c r="R430" s="225"/>
      <c r="S430" s="225"/>
      <c r="T430" s="225"/>
      <c r="U430" s="225"/>
      <c r="V430" s="225"/>
      <c r="W430" s="225"/>
      <c r="X430" s="225"/>
      <c r="Y430" s="225"/>
      <c r="Z430" s="225"/>
      <c r="AA430" s="225"/>
      <c r="AB430" s="225"/>
      <c r="AC430" s="225"/>
      <c r="AD430" s="225"/>
      <c r="AE430" s="225"/>
      <c r="AF430" s="225"/>
      <c r="AG430" s="225"/>
      <c r="AH430" s="225"/>
      <c r="AI430" s="225"/>
      <c r="AJ430" s="225"/>
      <c r="AK430" s="225"/>
      <c r="AL430" s="225"/>
      <c r="AM430" s="225"/>
      <c r="AN430" s="225"/>
      <c r="AO430" s="225"/>
      <c r="AP430" s="225"/>
      <c r="AQ430" s="225"/>
      <c r="AR430" s="225"/>
      <c r="AS430" s="225"/>
      <c r="AT430" s="225"/>
      <c r="AU430" s="225"/>
      <c r="AV430" s="225"/>
      <c r="AW430" s="225"/>
      <c r="AX430" s="225"/>
      <c r="AY430" s="225"/>
      <c r="AZ430" s="225"/>
      <c r="BA430" s="225"/>
      <c r="BB430" s="225"/>
      <c r="BC430" s="225"/>
      <c r="BD430" s="225"/>
      <c r="BE430" s="225"/>
      <c r="BF430" s="225"/>
      <c r="BG430" s="225"/>
      <c r="BH430" s="225"/>
      <c r="BI430" s="225"/>
      <c r="BJ430" s="225"/>
      <c r="BK430" s="225"/>
      <c r="BL430" s="225"/>
      <c r="BM430" s="225"/>
      <c r="BN430" s="225"/>
      <c r="BO430" s="225"/>
      <c r="BP430" s="225"/>
      <c r="BQ430" s="225"/>
      <c r="BR430" s="225"/>
      <c r="BS430" s="225"/>
      <c r="BT430" s="225"/>
      <c r="BU430" s="225"/>
      <c r="BV430" s="225"/>
      <c r="BW430" s="225"/>
      <c r="BX430" s="225"/>
      <c r="BY430" s="225"/>
      <c r="BZ430" s="225"/>
      <c r="CA430" s="225"/>
      <c r="CB430" s="225"/>
      <c r="CC430" s="225"/>
      <c r="CD430" s="225"/>
      <c r="CE430" s="225"/>
      <c r="CF430" s="225"/>
    </row>
    <row r="431" spans="1:84" ht="12" customHeight="1" x14ac:dyDescent="0.25">
      <c r="A431" s="225"/>
      <c r="B431" s="225"/>
      <c r="C431" s="225"/>
      <c r="D431" s="225"/>
      <c r="E431" s="226"/>
      <c r="F431" s="226"/>
      <c r="G431" s="228"/>
      <c r="H431" s="227"/>
      <c r="I431" s="227"/>
      <c r="J431" s="228"/>
      <c r="K431" s="228"/>
      <c r="L431" s="229"/>
      <c r="M431" s="225"/>
      <c r="N431" s="225"/>
      <c r="O431" s="225"/>
      <c r="P431" s="225"/>
      <c r="Q431" s="225"/>
      <c r="R431" s="225"/>
      <c r="S431" s="225"/>
      <c r="T431" s="225"/>
      <c r="U431" s="225"/>
      <c r="V431" s="225"/>
      <c r="W431" s="225"/>
      <c r="X431" s="225"/>
      <c r="Y431" s="225"/>
      <c r="Z431" s="225"/>
      <c r="AA431" s="225"/>
      <c r="AB431" s="225"/>
      <c r="AC431" s="225"/>
      <c r="AD431" s="225"/>
      <c r="AE431" s="225"/>
      <c r="AF431" s="225"/>
      <c r="AG431" s="225"/>
      <c r="AH431" s="225"/>
      <c r="AI431" s="225"/>
      <c r="AJ431" s="225"/>
      <c r="AK431" s="225"/>
      <c r="AL431" s="225"/>
      <c r="AM431" s="225"/>
      <c r="AN431" s="225"/>
      <c r="AO431" s="225"/>
      <c r="AP431" s="225"/>
      <c r="AQ431" s="225"/>
      <c r="AR431" s="225"/>
      <c r="AS431" s="225"/>
      <c r="AT431" s="225"/>
      <c r="AU431" s="225"/>
      <c r="AV431" s="225"/>
      <c r="AW431" s="225"/>
      <c r="AX431" s="225"/>
      <c r="AY431" s="225"/>
      <c r="AZ431" s="225"/>
      <c r="BA431" s="225"/>
      <c r="BB431" s="225"/>
      <c r="BC431" s="225"/>
      <c r="BD431" s="225"/>
      <c r="BE431" s="225"/>
      <c r="BF431" s="225"/>
      <c r="BG431" s="225"/>
      <c r="BH431" s="225"/>
      <c r="BI431" s="225"/>
      <c r="BJ431" s="225"/>
      <c r="BK431" s="225"/>
      <c r="BL431" s="225"/>
      <c r="BM431" s="225"/>
      <c r="BN431" s="225"/>
      <c r="BO431" s="225"/>
      <c r="BP431" s="225"/>
      <c r="BQ431" s="225"/>
      <c r="BR431" s="225"/>
      <c r="BS431" s="225"/>
      <c r="BT431" s="225"/>
      <c r="BU431" s="225"/>
      <c r="BV431" s="225"/>
      <c r="BW431" s="225"/>
      <c r="BX431" s="225"/>
      <c r="BY431" s="225"/>
      <c r="BZ431" s="225"/>
      <c r="CA431" s="225"/>
      <c r="CB431" s="225"/>
      <c r="CC431" s="225"/>
      <c r="CD431" s="225"/>
      <c r="CE431" s="225"/>
      <c r="CF431" s="225"/>
    </row>
    <row r="432" spans="1:84" ht="12" customHeight="1" x14ac:dyDescent="0.25">
      <c r="A432" s="225"/>
      <c r="B432" s="225"/>
      <c r="C432" s="225"/>
      <c r="D432" s="225"/>
      <c r="E432" s="226"/>
      <c r="F432" s="226"/>
      <c r="G432" s="228"/>
      <c r="H432" s="227"/>
      <c r="I432" s="227"/>
      <c r="J432" s="228"/>
      <c r="K432" s="228"/>
      <c r="L432" s="229"/>
      <c r="M432" s="225"/>
      <c r="N432" s="225"/>
      <c r="O432" s="225"/>
      <c r="P432" s="225"/>
      <c r="Q432" s="225"/>
      <c r="R432" s="225"/>
      <c r="S432" s="225"/>
      <c r="T432" s="225"/>
      <c r="U432" s="225"/>
      <c r="V432" s="225"/>
      <c r="W432" s="225"/>
      <c r="X432" s="225"/>
      <c r="Y432" s="225"/>
      <c r="Z432" s="225"/>
      <c r="AA432" s="225"/>
      <c r="AB432" s="225"/>
      <c r="AC432" s="225"/>
      <c r="AD432" s="225"/>
      <c r="AE432" s="225"/>
      <c r="AF432" s="225"/>
      <c r="AG432" s="225"/>
      <c r="AH432" s="225"/>
      <c r="AI432" s="225"/>
      <c r="AJ432" s="225"/>
      <c r="AK432" s="225"/>
      <c r="AL432" s="225"/>
      <c r="AM432" s="225"/>
      <c r="AN432" s="225"/>
      <c r="AO432" s="225"/>
      <c r="AP432" s="225"/>
      <c r="AQ432" s="225"/>
      <c r="AR432" s="225"/>
      <c r="AS432" s="225"/>
      <c r="AT432" s="225"/>
      <c r="AU432" s="225"/>
      <c r="AV432" s="225"/>
      <c r="AW432" s="225"/>
      <c r="AX432" s="225"/>
      <c r="AY432" s="225"/>
      <c r="AZ432" s="225"/>
      <c r="BA432" s="225"/>
      <c r="BB432" s="225"/>
      <c r="BC432" s="225"/>
      <c r="BD432" s="225"/>
      <c r="BE432" s="225"/>
      <c r="BF432" s="225"/>
      <c r="BG432" s="225"/>
      <c r="BH432" s="225"/>
      <c r="BI432" s="225"/>
      <c r="BJ432" s="225"/>
      <c r="BK432" s="225"/>
      <c r="BL432" s="225"/>
      <c r="BM432" s="225"/>
      <c r="BN432" s="225"/>
      <c r="BO432" s="225"/>
      <c r="BP432" s="225"/>
      <c r="BQ432" s="225"/>
      <c r="BR432" s="225"/>
      <c r="BS432" s="225"/>
      <c r="BT432" s="225"/>
      <c r="BU432" s="225"/>
      <c r="BV432" s="225"/>
      <c r="BW432" s="225"/>
      <c r="BX432" s="225"/>
      <c r="BY432" s="225"/>
      <c r="BZ432" s="225"/>
      <c r="CA432" s="225"/>
      <c r="CB432" s="225"/>
      <c r="CC432" s="225"/>
      <c r="CD432" s="225"/>
      <c r="CE432" s="225"/>
      <c r="CF432" s="225"/>
    </row>
    <row r="433" spans="1:84" ht="12" customHeight="1" x14ac:dyDescent="0.25">
      <c r="A433" s="225"/>
      <c r="B433" s="225"/>
      <c r="C433" s="225"/>
      <c r="D433" s="225"/>
      <c r="E433" s="226"/>
      <c r="F433" s="226"/>
      <c r="G433" s="228"/>
      <c r="H433" s="227"/>
      <c r="I433" s="227"/>
      <c r="J433" s="228"/>
      <c r="K433" s="228"/>
      <c r="L433" s="229"/>
      <c r="M433" s="225"/>
      <c r="N433" s="225"/>
      <c r="O433" s="225"/>
      <c r="P433" s="225"/>
      <c r="Q433" s="225"/>
      <c r="R433" s="225"/>
      <c r="S433" s="225"/>
      <c r="T433" s="225"/>
      <c r="U433" s="225"/>
      <c r="V433" s="225"/>
      <c r="W433" s="225"/>
      <c r="X433" s="225"/>
      <c r="Y433" s="225"/>
      <c r="Z433" s="225"/>
      <c r="AA433" s="225"/>
      <c r="AB433" s="225"/>
      <c r="AC433" s="225"/>
      <c r="AD433" s="225"/>
      <c r="AE433" s="225"/>
      <c r="AF433" s="225"/>
      <c r="AG433" s="225"/>
      <c r="AH433" s="225"/>
      <c r="AI433" s="225"/>
      <c r="AJ433" s="225"/>
      <c r="AK433" s="225"/>
      <c r="AL433" s="225"/>
      <c r="AM433" s="225"/>
      <c r="AN433" s="225"/>
      <c r="AO433" s="225"/>
      <c r="AP433" s="225"/>
      <c r="AQ433" s="225"/>
      <c r="AR433" s="225"/>
      <c r="AS433" s="225"/>
      <c r="AT433" s="225"/>
      <c r="AU433" s="225"/>
      <c r="AV433" s="225"/>
      <c r="AW433" s="225"/>
      <c r="AX433" s="225"/>
      <c r="AY433" s="225"/>
      <c r="AZ433" s="225"/>
      <c r="BA433" s="225"/>
      <c r="BB433" s="225"/>
      <c r="BC433" s="225"/>
      <c r="BD433" s="225"/>
      <c r="BE433" s="225"/>
      <c r="BF433" s="225"/>
      <c r="BG433" s="225"/>
      <c r="BH433" s="225"/>
      <c r="BI433" s="225"/>
      <c r="BJ433" s="225"/>
      <c r="BK433" s="225"/>
      <c r="BL433" s="225"/>
      <c r="BM433" s="225"/>
      <c r="BN433" s="225"/>
      <c r="BO433" s="225"/>
      <c r="BP433" s="225"/>
      <c r="BQ433" s="225"/>
      <c r="BR433" s="225"/>
      <c r="BS433" s="225"/>
      <c r="BT433" s="225"/>
      <c r="BU433" s="225"/>
      <c r="BV433" s="225"/>
      <c r="BW433" s="225"/>
      <c r="BX433" s="225"/>
      <c r="BY433" s="225"/>
      <c r="BZ433" s="225"/>
      <c r="CA433" s="225"/>
      <c r="CB433" s="225"/>
      <c r="CC433" s="225"/>
      <c r="CD433" s="225"/>
      <c r="CE433" s="225"/>
      <c r="CF433" s="225"/>
    </row>
    <row r="434" spans="1:84" ht="12" customHeight="1" x14ac:dyDescent="0.25">
      <c r="A434" s="225"/>
      <c r="B434" s="225"/>
      <c r="C434" s="225"/>
      <c r="D434" s="225"/>
      <c r="E434" s="226"/>
      <c r="F434" s="226"/>
      <c r="G434" s="228"/>
      <c r="H434" s="227"/>
      <c r="I434" s="227"/>
      <c r="J434" s="228"/>
      <c r="K434" s="228"/>
      <c r="L434" s="229"/>
      <c r="M434" s="225"/>
      <c r="N434" s="225"/>
      <c r="O434" s="225"/>
      <c r="P434" s="225"/>
      <c r="Q434" s="225"/>
      <c r="R434" s="225"/>
      <c r="S434" s="225"/>
      <c r="T434" s="225"/>
      <c r="U434" s="225"/>
      <c r="V434" s="225"/>
      <c r="W434" s="225"/>
      <c r="X434" s="225"/>
      <c r="Y434" s="225"/>
      <c r="Z434" s="225"/>
      <c r="AA434" s="225"/>
      <c r="AB434" s="225"/>
      <c r="AC434" s="225"/>
      <c r="AD434" s="225"/>
      <c r="AE434" s="225"/>
      <c r="AF434" s="225"/>
      <c r="AG434" s="225"/>
      <c r="AH434" s="225"/>
      <c r="AI434" s="225"/>
      <c r="AJ434" s="225"/>
      <c r="AK434" s="225"/>
      <c r="AL434" s="225"/>
      <c r="AM434" s="225"/>
      <c r="AN434" s="225"/>
      <c r="AO434" s="225"/>
      <c r="AP434" s="225"/>
      <c r="AQ434" s="225"/>
      <c r="AR434" s="225"/>
      <c r="AS434" s="225"/>
      <c r="AT434" s="225"/>
      <c r="AU434" s="225"/>
      <c r="AV434" s="225"/>
      <c r="AW434" s="225"/>
      <c r="AX434" s="225"/>
      <c r="AY434" s="225"/>
      <c r="AZ434" s="225"/>
      <c r="BA434" s="225"/>
      <c r="BB434" s="225"/>
      <c r="BC434" s="225"/>
      <c r="BD434" s="225"/>
      <c r="BE434" s="225"/>
      <c r="BF434" s="225"/>
      <c r="BG434" s="225"/>
      <c r="BH434" s="225"/>
      <c r="BI434" s="225"/>
      <c r="BJ434" s="225"/>
      <c r="BK434" s="225"/>
      <c r="BL434" s="225"/>
      <c r="BM434" s="225"/>
      <c r="BN434" s="225"/>
      <c r="BO434" s="225"/>
      <c r="BP434" s="225"/>
      <c r="BQ434" s="225"/>
      <c r="BR434" s="225"/>
      <c r="BS434" s="225"/>
      <c r="BT434" s="225"/>
      <c r="BU434" s="225"/>
      <c r="BV434" s="225"/>
      <c r="BW434" s="225"/>
      <c r="BX434" s="225"/>
      <c r="BY434" s="225"/>
      <c r="BZ434" s="225"/>
      <c r="CA434" s="225"/>
      <c r="CB434" s="225"/>
      <c r="CC434" s="225"/>
      <c r="CD434" s="225"/>
      <c r="CE434" s="225"/>
      <c r="CF434" s="225"/>
    </row>
    <row r="435" spans="1:84" ht="12" customHeight="1" x14ac:dyDescent="0.25">
      <c r="A435" s="225"/>
      <c r="B435" s="225"/>
      <c r="C435" s="225"/>
      <c r="D435" s="225"/>
      <c r="E435" s="226"/>
      <c r="F435" s="226"/>
      <c r="G435" s="228"/>
      <c r="H435" s="227"/>
      <c r="I435" s="227"/>
      <c r="J435" s="228"/>
      <c r="K435" s="228"/>
      <c r="L435" s="229"/>
      <c r="M435" s="225"/>
      <c r="N435" s="225"/>
      <c r="O435" s="225"/>
      <c r="P435" s="225"/>
      <c r="Q435" s="225"/>
      <c r="R435" s="225"/>
      <c r="S435" s="225"/>
      <c r="T435" s="225"/>
      <c r="U435" s="225"/>
      <c r="V435" s="225"/>
      <c r="W435" s="225"/>
      <c r="X435" s="225"/>
      <c r="Y435" s="225"/>
      <c r="Z435" s="225"/>
      <c r="AA435" s="225"/>
      <c r="AB435" s="225"/>
      <c r="AC435" s="225"/>
      <c r="AD435" s="225"/>
      <c r="AE435" s="225"/>
      <c r="AF435" s="225"/>
      <c r="AG435" s="225"/>
      <c r="AH435" s="225"/>
      <c r="AI435" s="225"/>
      <c r="AJ435" s="225"/>
      <c r="AK435" s="225"/>
      <c r="AL435" s="225"/>
      <c r="AM435" s="225"/>
      <c r="AN435" s="225"/>
      <c r="AO435" s="225"/>
      <c r="AP435" s="225"/>
      <c r="AQ435" s="225"/>
      <c r="AR435" s="225"/>
      <c r="AS435" s="225"/>
      <c r="AT435" s="225"/>
      <c r="AU435" s="225"/>
      <c r="AV435" s="225"/>
      <c r="AW435" s="225"/>
      <c r="AX435" s="225"/>
      <c r="AY435" s="225"/>
      <c r="AZ435" s="225"/>
      <c r="BA435" s="225"/>
      <c r="BB435" s="225"/>
      <c r="BC435" s="225"/>
      <c r="BD435" s="225"/>
      <c r="BE435" s="225"/>
      <c r="BF435" s="225"/>
      <c r="BG435" s="225"/>
      <c r="BH435" s="225"/>
      <c r="BI435" s="225"/>
      <c r="BJ435" s="225"/>
      <c r="BK435" s="225"/>
      <c r="BL435" s="225"/>
      <c r="BM435" s="225"/>
      <c r="BN435" s="225"/>
      <c r="BO435" s="225"/>
      <c r="BP435" s="225"/>
      <c r="BQ435" s="225"/>
      <c r="BR435" s="225"/>
      <c r="BS435" s="225"/>
      <c r="BT435" s="225"/>
      <c r="BU435" s="225"/>
      <c r="BV435" s="225"/>
      <c r="BW435" s="225"/>
      <c r="BX435" s="225"/>
      <c r="BY435" s="225"/>
      <c r="BZ435" s="225"/>
      <c r="CA435" s="225"/>
      <c r="CB435" s="225"/>
      <c r="CC435" s="225"/>
      <c r="CD435" s="225"/>
      <c r="CE435" s="225"/>
      <c r="CF435" s="225"/>
    </row>
    <row r="436" spans="1:84" ht="12" customHeight="1" x14ac:dyDescent="0.25">
      <c r="A436" s="225"/>
      <c r="B436" s="225"/>
      <c r="C436" s="225"/>
      <c r="D436" s="225"/>
      <c r="E436" s="226"/>
      <c r="F436" s="226"/>
      <c r="G436" s="228"/>
      <c r="H436" s="227"/>
      <c r="I436" s="227"/>
      <c r="J436" s="228"/>
      <c r="K436" s="228"/>
      <c r="L436" s="229"/>
      <c r="M436" s="225"/>
      <c r="N436" s="225"/>
      <c r="O436" s="225"/>
      <c r="P436" s="225"/>
      <c r="Q436" s="225"/>
      <c r="R436" s="225"/>
      <c r="S436" s="225"/>
      <c r="T436" s="225"/>
      <c r="U436" s="225"/>
      <c r="V436" s="225"/>
      <c r="W436" s="225"/>
      <c r="X436" s="225"/>
      <c r="Y436" s="225"/>
      <c r="Z436" s="225"/>
      <c r="AA436" s="225"/>
      <c r="AB436" s="225"/>
      <c r="AC436" s="225"/>
      <c r="AD436" s="225"/>
      <c r="AE436" s="225"/>
      <c r="AF436" s="225"/>
      <c r="AG436" s="225"/>
      <c r="AH436" s="225"/>
      <c r="AI436" s="225"/>
      <c r="AJ436" s="225"/>
      <c r="AK436" s="225"/>
      <c r="AL436" s="225"/>
      <c r="AM436" s="225"/>
      <c r="AN436" s="225"/>
      <c r="AO436" s="225"/>
      <c r="AP436" s="225"/>
      <c r="AQ436" s="225"/>
      <c r="AR436" s="225"/>
      <c r="AS436" s="225"/>
      <c r="AT436" s="225"/>
      <c r="AU436" s="225"/>
      <c r="AV436" s="225"/>
      <c r="AW436" s="225"/>
      <c r="AX436" s="225"/>
      <c r="AY436" s="225"/>
      <c r="AZ436" s="225"/>
      <c r="BA436" s="225"/>
      <c r="BB436" s="225"/>
      <c r="BC436" s="225"/>
      <c r="BD436" s="225"/>
      <c r="BE436" s="225"/>
      <c r="BF436" s="225"/>
      <c r="BG436" s="225"/>
      <c r="BH436" s="225"/>
      <c r="BI436" s="225"/>
      <c r="BJ436" s="225"/>
      <c r="BK436" s="225"/>
      <c r="BL436" s="225"/>
      <c r="BM436" s="225"/>
      <c r="BN436" s="225"/>
      <c r="BO436" s="225"/>
      <c r="BP436" s="225"/>
      <c r="BQ436" s="225"/>
      <c r="BR436" s="225"/>
      <c r="BS436" s="225"/>
      <c r="BT436" s="225"/>
      <c r="BU436" s="225"/>
      <c r="BV436" s="225"/>
      <c r="BW436" s="225"/>
      <c r="BX436" s="225"/>
      <c r="BY436" s="225"/>
      <c r="BZ436" s="225"/>
      <c r="CA436" s="225"/>
      <c r="CB436" s="225"/>
      <c r="CC436" s="225"/>
      <c r="CD436" s="225"/>
      <c r="CE436" s="225"/>
      <c r="CF436" s="225"/>
    </row>
    <row r="437" spans="1:84" ht="12" customHeight="1" x14ac:dyDescent="0.25">
      <c r="A437" s="225"/>
      <c r="B437" s="225"/>
      <c r="C437" s="225"/>
      <c r="D437" s="225"/>
      <c r="E437" s="226"/>
      <c r="F437" s="226"/>
      <c r="G437" s="228"/>
      <c r="H437" s="227"/>
      <c r="I437" s="227"/>
      <c r="J437" s="228"/>
      <c r="K437" s="228"/>
      <c r="L437" s="229"/>
      <c r="M437" s="225"/>
      <c r="N437" s="225"/>
      <c r="O437" s="225"/>
      <c r="P437" s="225"/>
      <c r="Q437" s="225"/>
      <c r="R437" s="225"/>
      <c r="S437" s="225"/>
      <c r="T437" s="225"/>
      <c r="U437" s="225"/>
      <c r="V437" s="225"/>
      <c r="W437" s="225"/>
      <c r="X437" s="225"/>
      <c r="Y437" s="225"/>
      <c r="Z437" s="225"/>
      <c r="AA437" s="225"/>
      <c r="AB437" s="225"/>
      <c r="AC437" s="225"/>
      <c r="AD437" s="225"/>
      <c r="AE437" s="225"/>
      <c r="AF437" s="225"/>
      <c r="AG437" s="225"/>
      <c r="AH437" s="225"/>
      <c r="AI437" s="225"/>
      <c r="AJ437" s="225"/>
      <c r="AK437" s="225"/>
      <c r="AL437" s="225"/>
      <c r="AM437" s="225"/>
      <c r="AN437" s="225"/>
      <c r="AO437" s="225"/>
      <c r="AP437" s="225"/>
      <c r="AQ437" s="225"/>
      <c r="AR437" s="225"/>
      <c r="AS437" s="225"/>
      <c r="AT437" s="225"/>
      <c r="AU437" s="225"/>
      <c r="AV437" s="225"/>
      <c r="AW437" s="225"/>
      <c r="AX437" s="225"/>
      <c r="AY437" s="225"/>
      <c r="AZ437" s="225"/>
      <c r="BA437" s="225"/>
      <c r="BB437" s="225"/>
      <c r="BC437" s="225"/>
      <c r="BD437" s="225"/>
      <c r="BE437" s="225"/>
      <c r="BF437" s="225"/>
      <c r="BG437" s="225"/>
      <c r="BH437" s="225"/>
      <c r="BI437" s="225"/>
      <c r="BJ437" s="225"/>
      <c r="BK437" s="225"/>
      <c r="BL437" s="225"/>
      <c r="BM437" s="225"/>
      <c r="BN437" s="225"/>
      <c r="BO437" s="225"/>
      <c r="BP437" s="225"/>
      <c r="BQ437" s="225"/>
      <c r="BR437" s="225"/>
      <c r="BS437" s="225"/>
      <c r="BT437" s="225"/>
      <c r="BU437" s="225"/>
      <c r="BV437" s="225"/>
      <c r="BW437" s="225"/>
      <c r="BX437" s="225"/>
      <c r="BY437" s="225"/>
      <c r="BZ437" s="225"/>
      <c r="CA437" s="225"/>
      <c r="CB437" s="225"/>
      <c r="CC437" s="225"/>
      <c r="CD437" s="225"/>
      <c r="CE437" s="225"/>
      <c r="CF437" s="225"/>
    </row>
    <row r="438" spans="1:84" ht="12" customHeight="1" x14ac:dyDescent="0.25">
      <c r="A438" s="225"/>
      <c r="B438" s="225"/>
      <c r="C438" s="225"/>
      <c r="D438" s="225"/>
      <c r="E438" s="226"/>
      <c r="F438" s="226"/>
      <c r="G438" s="228"/>
      <c r="H438" s="227"/>
      <c r="I438" s="227"/>
      <c r="J438" s="228"/>
      <c r="K438" s="228"/>
      <c r="L438" s="229"/>
      <c r="M438" s="225"/>
      <c r="N438" s="225"/>
      <c r="O438" s="225"/>
      <c r="P438" s="225"/>
      <c r="Q438" s="225"/>
      <c r="R438" s="225"/>
      <c r="S438" s="225"/>
      <c r="T438" s="225"/>
      <c r="U438" s="225"/>
      <c r="V438" s="225"/>
      <c r="W438" s="225"/>
      <c r="X438" s="225"/>
      <c r="Y438" s="225"/>
      <c r="Z438" s="225"/>
      <c r="AA438" s="225"/>
      <c r="AB438" s="225"/>
      <c r="AC438" s="225"/>
      <c r="AD438" s="225"/>
      <c r="AE438" s="225"/>
      <c r="AF438" s="225"/>
      <c r="AG438" s="225"/>
      <c r="AH438" s="225"/>
      <c r="AI438" s="225"/>
      <c r="AJ438" s="225"/>
      <c r="AK438" s="225"/>
      <c r="AL438" s="225"/>
      <c r="AM438" s="225"/>
      <c r="AN438" s="225"/>
      <c r="AO438" s="225"/>
      <c r="AP438" s="225"/>
      <c r="AQ438" s="225"/>
      <c r="AR438" s="225"/>
      <c r="AS438" s="225"/>
      <c r="AT438" s="225"/>
      <c r="AU438" s="225"/>
      <c r="AV438" s="225"/>
      <c r="AW438" s="225"/>
      <c r="AX438" s="225"/>
      <c r="AY438" s="225"/>
      <c r="AZ438" s="225"/>
      <c r="BA438" s="225"/>
      <c r="BB438" s="225"/>
      <c r="BC438" s="225"/>
      <c r="BD438" s="225"/>
      <c r="BE438" s="225"/>
      <c r="BF438" s="225"/>
      <c r="BG438" s="225"/>
      <c r="BH438" s="225"/>
      <c r="BI438" s="225"/>
      <c r="BJ438" s="225"/>
      <c r="BK438" s="225"/>
      <c r="BL438" s="225"/>
      <c r="BM438" s="225"/>
      <c r="BN438" s="225"/>
      <c r="BO438" s="225"/>
      <c r="BP438" s="225"/>
      <c r="BQ438" s="225"/>
      <c r="BR438" s="225"/>
      <c r="BS438" s="225"/>
      <c r="BT438" s="225"/>
      <c r="BU438" s="225"/>
      <c r="BV438" s="225"/>
      <c r="BW438" s="225"/>
      <c r="BX438" s="225"/>
      <c r="BY438" s="225"/>
      <c r="BZ438" s="225"/>
      <c r="CA438" s="225"/>
      <c r="CB438" s="225"/>
      <c r="CC438" s="225"/>
      <c r="CD438" s="225"/>
      <c r="CE438" s="225"/>
      <c r="CF438" s="225"/>
    </row>
    <row r="439" spans="1:84" ht="12" customHeight="1" x14ac:dyDescent="0.25">
      <c r="A439" s="225"/>
      <c r="B439" s="225"/>
      <c r="C439" s="225"/>
      <c r="D439" s="225"/>
      <c r="E439" s="226"/>
      <c r="F439" s="226"/>
      <c r="G439" s="228"/>
      <c r="H439" s="227"/>
      <c r="I439" s="227"/>
      <c r="J439" s="228"/>
      <c r="K439" s="228"/>
      <c r="L439" s="229"/>
      <c r="M439" s="225"/>
      <c r="N439" s="225"/>
      <c r="O439" s="225"/>
      <c r="P439" s="225"/>
      <c r="Q439" s="225"/>
      <c r="R439" s="225"/>
      <c r="S439" s="225"/>
      <c r="T439" s="225"/>
      <c r="U439" s="225"/>
      <c r="V439" s="225"/>
      <c r="W439" s="225"/>
      <c r="X439" s="225"/>
      <c r="Y439" s="225"/>
      <c r="Z439" s="225"/>
      <c r="AA439" s="225"/>
      <c r="AB439" s="225"/>
      <c r="AC439" s="225"/>
      <c r="AD439" s="225"/>
      <c r="AE439" s="225"/>
      <c r="AF439" s="225"/>
      <c r="AG439" s="225"/>
      <c r="AH439" s="225"/>
      <c r="AI439" s="225"/>
      <c r="AJ439" s="225"/>
      <c r="AK439" s="225"/>
      <c r="AL439" s="225"/>
      <c r="AM439" s="225"/>
      <c r="AN439" s="225"/>
      <c r="AO439" s="225"/>
      <c r="AP439" s="225"/>
      <c r="AQ439" s="225"/>
      <c r="AR439" s="225"/>
      <c r="AS439" s="225"/>
      <c r="AT439" s="225"/>
      <c r="AU439" s="225"/>
      <c r="AV439" s="225"/>
      <c r="AW439" s="225"/>
      <c r="AX439" s="225"/>
      <c r="AY439" s="225"/>
      <c r="AZ439" s="225"/>
      <c r="BA439" s="225"/>
      <c r="BB439" s="225"/>
      <c r="BC439" s="225"/>
      <c r="BD439" s="225"/>
      <c r="BE439" s="225"/>
      <c r="BF439" s="225"/>
      <c r="BG439" s="225"/>
      <c r="BH439" s="225"/>
      <c r="BI439" s="225"/>
      <c r="BJ439" s="225"/>
      <c r="BK439" s="225"/>
      <c r="BL439" s="225"/>
      <c r="BM439" s="225"/>
      <c r="BN439" s="225"/>
      <c r="BO439" s="225"/>
      <c r="BP439" s="225"/>
      <c r="BQ439" s="225"/>
      <c r="BR439" s="225"/>
      <c r="BS439" s="225"/>
      <c r="BT439" s="225"/>
      <c r="BU439" s="225"/>
      <c r="BV439" s="225"/>
      <c r="BW439" s="225"/>
      <c r="BX439" s="225"/>
      <c r="BY439" s="225"/>
      <c r="BZ439" s="225"/>
      <c r="CA439" s="225"/>
      <c r="CB439" s="225"/>
      <c r="CC439" s="225"/>
      <c r="CD439" s="225"/>
      <c r="CE439" s="225"/>
      <c r="CF439" s="225"/>
    </row>
    <row r="440" spans="1:84" ht="12" customHeight="1" x14ac:dyDescent="0.25">
      <c r="A440" s="225"/>
      <c r="B440" s="225"/>
      <c r="C440" s="225"/>
      <c r="D440" s="225"/>
      <c r="E440" s="226"/>
      <c r="F440" s="226"/>
      <c r="G440" s="228"/>
      <c r="H440" s="227"/>
      <c r="I440" s="227"/>
      <c r="J440" s="228"/>
      <c r="K440" s="228"/>
      <c r="L440" s="229"/>
      <c r="M440" s="225"/>
      <c r="N440" s="225"/>
      <c r="O440" s="225"/>
      <c r="P440" s="225"/>
      <c r="Q440" s="225"/>
      <c r="R440" s="225"/>
      <c r="S440" s="225"/>
      <c r="T440" s="225"/>
      <c r="U440" s="225"/>
      <c r="V440" s="225"/>
      <c r="W440" s="225"/>
      <c r="X440" s="225"/>
      <c r="Y440" s="225"/>
      <c r="Z440" s="225"/>
      <c r="AA440" s="225"/>
      <c r="AB440" s="225"/>
      <c r="AC440" s="225"/>
      <c r="AD440" s="225"/>
      <c r="AE440" s="225"/>
      <c r="AF440" s="225"/>
      <c r="AG440" s="225"/>
      <c r="AH440" s="225"/>
      <c r="AI440" s="225"/>
      <c r="AJ440" s="225"/>
      <c r="AK440" s="225"/>
      <c r="AL440" s="225"/>
      <c r="AM440" s="225"/>
      <c r="AN440" s="225"/>
      <c r="AO440" s="225"/>
      <c r="AP440" s="225"/>
      <c r="AQ440" s="225"/>
      <c r="AR440" s="225"/>
      <c r="AS440" s="225"/>
      <c r="AT440" s="225"/>
      <c r="AU440" s="225"/>
      <c r="AV440" s="225"/>
      <c r="AW440" s="225"/>
      <c r="AX440" s="225"/>
      <c r="AY440" s="225"/>
      <c r="AZ440" s="225"/>
      <c r="BA440" s="225"/>
      <c r="BB440" s="225"/>
      <c r="BC440" s="225"/>
      <c r="BD440" s="225"/>
      <c r="BE440" s="225"/>
      <c r="BF440" s="225"/>
      <c r="BG440" s="225"/>
      <c r="BH440" s="225"/>
      <c r="BI440" s="225"/>
      <c r="BJ440" s="225"/>
      <c r="BK440" s="225"/>
      <c r="BL440" s="225"/>
      <c r="BM440" s="225"/>
      <c r="BN440" s="225"/>
      <c r="BO440" s="225"/>
      <c r="BP440" s="225"/>
      <c r="BQ440" s="225"/>
      <c r="BR440" s="225"/>
      <c r="BS440" s="225"/>
      <c r="BT440" s="225"/>
      <c r="BU440" s="225"/>
      <c r="BV440" s="225"/>
      <c r="BW440" s="225"/>
      <c r="BX440" s="225"/>
      <c r="BY440" s="225"/>
      <c r="BZ440" s="225"/>
      <c r="CA440" s="225"/>
      <c r="CB440" s="225"/>
      <c r="CC440" s="225"/>
      <c r="CD440" s="225"/>
      <c r="CE440" s="225"/>
      <c r="CF440" s="225"/>
    </row>
    <row r="441" spans="1:84" ht="12" customHeight="1" x14ac:dyDescent="0.25">
      <c r="A441" s="225"/>
      <c r="B441" s="225"/>
      <c r="C441" s="225"/>
      <c r="D441" s="225"/>
      <c r="E441" s="226"/>
      <c r="F441" s="226"/>
      <c r="G441" s="228"/>
      <c r="H441" s="227"/>
      <c r="I441" s="227"/>
      <c r="J441" s="228"/>
      <c r="K441" s="228"/>
      <c r="L441" s="229"/>
      <c r="M441" s="225"/>
      <c r="N441" s="225"/>
      <c r="O441" s="225"/>
      <c r="P441" s="225"/>
      <c r="Q441" s="225"/>
      <c r="R441" s="225"/>
      <c r="S441" s="225"/>
      <c r="T441" s="225"/>
      <c r="U441" s="225"/>
      <c r="V441" s="225"/>
      <c r="W441" s="225"/>
      <c r="X441" s="225"/>
      <c r="Y441" s="225"/>
      <c r="Z441" s="225"/>
      <c r="AA441" s="225"/>
      <c r="AB441" s="225"/>
      <c r="AC441" s="225"/>
      <c r="AD441" s="225"/>
      <c r="AE441" s="225"/>
      <c r="AF441" s="225"/>
      <c r="AG441" s="225"/>
      <c r="AH441" s="225"/>
      <c r="AI441" s="225"/>
      <c r="AJ441" s="225"/>
      <c r="AK441" s="225"/>
      <c r="AL441" s="225"/>
      <c r="AM441" s="225"/>
      <c r="AN441" s="225"/>
      <c r="AO441" s="225"/>
      <c r="AP441" s="225"/>
      <c r="AQ441" s="225"/>
      <c r="AR441" s="225"/>
      <c r="AS441" s="225"/>
      <c r="AT441" s="225"/>
      <c r="AU441" s="225"/>
      <c r="AV441" s="225"/>
      <c r="AW441" s="225"/>
      <c r="AX441" s="225"/>
      <c r="AY441" s="225"/>
      <c r="AZ441" s="225"/>
      <c r="BA441" s="225"/>
      <c r="BB441" s="225"/>
      <c r="BC441" s="225"/>
      <c r="BD441" s="225"/>
      <c r="BE441" s="225"/>
      <c r="BF441" s="225"/>
      <c r="BG441" s="225"/>
      <c r="BH441" s="225"/>
      <c r="BI441" s="225"/>
      <c r="BJ441" s="225"/>
      <c r="BK441" s="225"/>
      <c r="BL441" s="225"/>
      <c r="BM441" s="225"/>
      <c r="BN441" s="225"/>
      <c r="BO441" s="225"/>
      <c r="BP441" s="225"/>
      <c r="BQ441" s="225"/>
      <c r="BR441" s="225"/>
      <c r="BS441" s="225"/>
      <c r="BT441" s="225"/>
      <c r="BU441" s="225"/>
      <c r="BV441" s="225"/>
      <c r="BW441" s="225"/>
      <c r="BX441" s="225"/>
      <c r="BY441" s="225"/>
      <c r="BZ441" s="225"/>
      <c r="CA441" s="225"/>
      <c r="CB441" s="225"/>
      <c r="CC441" s="225"/>
      <c r="CD441" s="225"/>
      <c r="CE441" s="225"/>
      <c r="CF441" s="225"/>
    </row>
    <row r="442" spans="1:84" ht="12" customHeight="1" x14ac:dyDescent="0.25">
      <c r="A442" s="225"/>
      <c r="B442" s="225"/>
      <c r="C442" s="225"/>
      <c r="D442" s="225"/>
      <c r="E442" s="226"/>
      <c r="F442" s="226"/>
      <c r="G442" s="228"/>
      <c r="H442" s="227"/>
      <c r="I442" s="227"/>
      <c r="J442" s="228"/>
      <c r="K442" s="228"/>
      <c r="L442" s="229"/>
      <c r="M442" s="225"/>
      <c r="N442" s="225"/>
      <c r="O442" s="225"/>
      <c r="P442" s="225"/>
      <c r="Q442" s="225"/>
      <c r="R442" s="225"/>
      <c r="S442" s="225"/>
      <c r="T442" s="225"/>
      <c r="U442" s="225"/>
      <c r="V442" s="225"/>
      <c r="W442" s="225"/>
      <c r="X442" s="225"/>
      <c r="Y442" s="225"/>
      <c r="Z442" s="225"/>
      <c r="AA442" s="225"/>
      <c r="AB442" s="225"/>
      <c r="AC442" s="225"/>
      <c r="AD442" s="225"/>
      <c r="AE442" s="225"/>
      <c r="AF442" s="225"/>
      <c r="AG442" s="225"/>
      <c r="AH442" s="225"/>
      <c r="AI442" s="225"/>
      <c r="AJ442" s="225"/>
      <c r="AK442" s="225"/>
      <c r="AL442" s="225"/>
      <c r="AM442" s="225"/>
      <c r="AN442" s="225"/>
      <c r="AO442" s="225"/>
      <c r="AP442" s="225"/>
      <c r="AQ442" s="225"/>
      <c r="AR442" s="225"/>
      <c r="AS442" s="225"/>
      <c r="AT442" s="225"/>
      <c r="AU442" s="225"/>
      <c r="AV442" s="225"/>
      <c r="AW442" s="225"/>
      <c r="AX442" s="225"/>
      <c r="AY442" s="225"/>
      <c r="AZ442" s="225"/>
      <c r="BA442" s="225"/>
      <c r="BB442" s="225"/>
      <c r="BC442" s="225"/>
      <c r="BD442" s="225"/>
      <c r="BE442" s="225"/>
      <c r="BF442" s="225"/>
      <c r="BG442" s="225"/>
      <c r="BH442" s="225"/>
      <c r="BI442" s="225"/>
      <c r="BJ442" s="225"/>
      <c r="BK442" s="225"/>
      <c r="BL442" s="225"/>
      <c r="BM442" s="225"/>
      <c r="BN442" s="225"/>
      <c r="BO442" s="225"/>
      <c r="BP442" s="225"/>
      <c r="BQ442" s="225"/>
      <c r="BR442" s="225"/>
      <c r="BS442" s="225"/>
      <c r="BT442" s="225"/>
      <c r="BU442" s="225"/>
      <c r="BV442" s="225"/>
      <c r="BW442" s="225"/>
      <c r="BX442" s="225"/>
      <c r="BY442" s="225"/>
      <c r="BZ442" s="225"/>
      <c r="CA442" s="225"/>
      <c r="CB442" s="225"/>
      <c r="CC442" s="225"/>
      <c r="CD442" s="225"/>
      <c r="CE442" s="225"/>
      <c r="CF442" s="225"/>
    </row>
    <row r="443" spans="1:84" ht="12" customHeight="1" x14ac:dyDescent="0.25">
      <c r="A443" s="225"/>
      <c r="B443" s="225"/>
      <c r="C443" s="225"/>
      <c r="D443" s="225"/>
      <c r="E443" s="226"/>
      <c r="F443" s="226"/>
      <c r="G443" s="228"/>
      <c r="H443" s="227"/>
      <c r="I443" s="227"/>
      <c r="J443" s="228"/>
      <c r="K443" s="228"/>
      <c r="L443" s="229"/>
      <c r="M443" s="225"/>
      <c r="N443" s="225"/>
      <c r="O443" s="225"/>
      <c r="P443" s="225"/>
      <c r="Q443" s="225"/>
      <c r="R443" s="225"/>
      <c r="S443" s="225"/>
      <c r="T443" s="225"/>
      <c r="U443" s="225"/>
      <c r="V443" s="225"/>
      <c r="W443" s="225"/>
      <c r="X443" s="225"/>
      <c r="Y443" s="225"/>
      <c r="Z443" s="225"/>
      <c r="AA443" s="225"/>
      <c r="AB443" s="225"/>
      <c r="AC443" s="225"/>
      <c r="AD443" s="225"/>
      <c r="AE443" s="225"/>
      <c r="AF443" s="225"/>
      <c r="AG443" s="225"/>
      <c r="AH443" s="225"/>
      <c r="AI443" s="225"/>
      <c r="AJ443" s="225"/>
      <c r="AK443" s="225"/>
      <c r="AL443" s="225"/>
      <c r="AM443" s="225"/>
      <c r="AN443" s="225"/>
      <c r="AO443" s="225"/>
      <c r="AP443" s="225"/>
      <c r="AQ443" s="225"/>
      <c r="AR443" s="225"/>
      <c r="AS443" s="225"/>
      <c r="AT443" s="225"/>
      <c r="AU443" s="225"/>
      <c r="AV443" s="225"/>
      <c r="AW443" s="225"/>
      <c r="AX443" s="225"/>
      <c r="AY443" s="225"/>
      <c r="AZ443" s="225"/>
      <c r="BA443" s="225"/>
      <c r="BB443" s="225"/>
      <c r="BC443" s="225"/>
      <c r="BD443" s="225"/>
      <c r="BE443" s="225"/>
      <c r="BF443" s="225"/>
      <c r="BG443" s="225"/>
      <c r="BH443" s="225"/>
      <c r="BI443" s="225"/>
      <c r="BJ443" s="225"/>
      <c r="BK443" s="225"/>
      <c r="BL443" s="225"/>
      <c r="BM443" s="225"/>
      <c r="BN443" s="225"/>
      <c r="BO443" s="225"/>
      <c r="BP443" s="225"/>
      <c r="BQ443" s="225"/>
      <c r="BR443" s="225"/>
      <c r="BS443" s="225"/>
      <c r="BT443" s="225"/>
      <c r="BU443" s="225"/>
      <c r="BV443" s="225"/>
      <c r="BW443" s="225"/>
      <c r="BX443" s="225"/>
      <c r="BY443" s="225"/>
      <c r="BZ443" s="225"/>
      <c r="CA443" s="225"/>
      <c r="CB443" s="225"/>
      <c r="CC443" s="225"/>
      <c r="CD443" s="225"/>
      <c r="CE443" s="225"/>
      <c r="CF443" s="225"/>
    </row>
    <row r="444" spans="1:84" ht="12" customHeight="1" x14ac:dyDescent="0.25">
      <c r="A444" s="225"/>
      <c r="B444" s="225"/>
      <c r="C444" s="225"/>
      <c r="D444" s="225"/>
      <c r="E444" s="226"/>
      <c r="F444" s="226"/>
      <c r="G444" s="228"/>
      <c r="H444" s="227"/>
      <c r="I444" s="227"/>
      <c r="J444" s="228"/>
      <c r="K444" s="228"/>
      <c r="L444" s="229"/>
      <c r="M444" s="225"/>
      <c r="N444" s="225"/>
      <c r="O444" s="225"/>
      <c r="P444" s="225"/>
      <c r="Q444" s="225"/>
      <c r="R444" s="225"/>
      <c r="S444" s="225"/>
      <c r="T444" s="225"/>
      <c r="U444" s="225"/>
      <c r="V444" s="225"/>
      <c r="W444" s="225"/>
      <c r="X444" s="225"/>
      <c r="Y444" s="225"/>
      <c r="Z444" s="225"/>
      <c r="AA444" s="225"/>
      <c r="AB444" s="225"/>
      <c r="AC444" s="225"/>
      <c r="AD444" s="225"/>
      <c r="AE444" s="225"/>
      <c r="AF444" s="225"/>
      <c r="AG444" s="225"/>
      <c r="AH444" s="225"/>
      <c r="AI444" s="225"/>
      <c r="AJ444" s="225"/>
      <c r="AK444" s="225"/>
      <c r="AL444" s="225"/>
      <c r="AM444" s="225"/>
      <c r="AN444" s="225"/>
      <c r="AO444" s="225"/>
      <c r="AP444" s="225"/>
      <c r="AQ444" s="225"/>
      <c r="AR444" s="225"/>
      <c r="AS444" s="225"/>
      <c r="AT444" s="225"/>
      <c r="AU444" s="225"/>
      <c r="AV444" s="225"/>
      <c r="AW444" s="225"/>
      <c r="AX444" s="225"/>
      <c r="AY444" s="225"/>
      <c r="AZ444" s="225"/>
      <c r="BA444" s="225"/>
      <c r="BB444" s="225"/>
      <c r="BC444" s="225"/>
      <c r="BD444" s="225"/>
      <c r="BE444" s="225"/>
      <c r="BF444" s="225"/>
      <c r="BG444" s="225"/>
      <c r="BH444" s="225"/>
      <c r="BI444" s="225"/>
      <c r="BJ444" s="225"/>
      <c r="BK444" s="225"/>
      <c r="BL444" s="225"/>
      <c r="BM444" s="225"/>
      <c r="BN444" s="225"/>
      <c r="BO444" s="225"/>
      <c r="BP444" s="225"/>
      <c r="BQ444" s="225"/>
      <c r="BR444" s="225"/>
      <c r="BS444" s="225"/>
      <c r="BT444" s="225"/>
      <c r="BU444" s="225"/>
      <c r="BV444" s="225"/>
      <c r="BW444" s="225"/>
      <c r="BX444" s="225"/>
      <c r="BY444" s="225"/>
      <c r="BZ444" s="225"/>
      <c r="CA444" s="225"/>
      <c r="CB444" s="225"/>
      <c r="CC444" s="225"/>
      <c r="CD444" s="225"/>
      <c r="CE444" s="225"/>
      <c r="CF444" s="225"/>
    </row>
    <row r="445" spans="1:84" ht="12" customHeight="1" x14ac:dyDescent="0.25">
      <c r="A445" s="225"/>
      <c r="B445" s="225"/>
      <c r="C445" s="225"/>
      <c r="D445" s="225"/>
      <c r="E445" s="226"/>
      <c r="F445" s="226"/>
      <c r="G445" s="228"/>
      <c r="H445" s="227"/>
      <c r="I445" s="227"/>
      <c r="J445" s="228"/>
      <c r="K445" s="228"/>
      <c r="L445" s="229"/>
      <c r="M445" s="225"/>
      <c r="N445" s="225"/>
      <c r="O445" s="225"/>
      <c r="P445" s="225"/>
      <c r="Q445" s="225"/>
      <c r="R445" s="225"/>
      <c r="S445" s="225"/>
      <c r="T445" s="225"/>
      <c r="U445" s="225"/>
      <c r="V445" s="225"/>
      <c r="W445" s="225"/>
      <c r="X445" s="225"/>
      <c r="Y445" s="225"/>
      <c r="Z445" s="225"/>
      <c r="AA445" s="225"/>
      <c r="AB445" s="225"/>
      <c r="AC445" s="225"/>
      <c r="AD445" s="225"/>
      <c r="AE445" s="225"/>
      <c r="AF445" s="225"/>
      <c r="AG445" s="225"/>
      <c r="AH445" s="225"/>
      <c r="AI445" s="225"/>
      <c r="AJ445" s="225"/>
      <c r="AK445" s="225"/>
      <c r="AL445" s="225"/>
      <c r="AM445" s="225"/>
      <c r="AN445" s="225"/>
      <c r="AO445" s="225"/>
      <c r="AP445" s="225"/>
      <c r="AQ445" s="225"/>
      <c r="AR445" s="225"/>
      <c r="AS445" s="225"/>
      <c r="AT445" s="225"/>
      <c r="AU445" s="225"/>
      <c r="AV445" s="225"/>
      <c r="AW445" s="225"/>
      <c r="AX445" s="225"/>
      <c r="AY445" s="225"/>
      <c r="AZ445" s="225"/>
      <c r="BA445" s="225"/>
      <c r="BB445" s="225"/>
      <c r="BC445" s="225"/>
      <c r="BD445" s="225"/>
      <c r="BE445" s="225"/>
      <c r="BF445" s="225"/>
      <c r="BG445" s="225"/>
      <c r="BH445" s="225"/>
      <c r="BI445" s="225"/>
      <c r="BJ445" s="225"/>
      <c r="BK445" s="225"/>
      <c r="BL445" s="225"/>
      <c r="BM445" s="225"/>
      <c r="BN445" s="225"/>
      <c r="BO445" s="225"/>
      <c r="BP445" s="225"/>
      <c r="BQ445" s="225"/>
      <c r="BR445" s="225"/>
      <c r="BS445" s="225"/>
      <c r="BT445" s="225"/>
      <c r="BU445" s="225"/>
      <c r="BV445" s="225"/>
      <c r="BW445" s="225"/>
      <c r="BX445" s="225"/>
      <c r="BY445" s="225"/>
      <c r="BZ445" s="225"/>
      <c r="CA445" s="225"/>
      <c r="CB445" s="225"/>
      <c r="CC445" s="225"/>
      <c r="CD445" s="225"/>
      <c r="CE445" s="225"/>
      <c r="CF445" s="225"/>
    </row>
    <row r="446" spans="1:84" ht="12" customHeight="1" x14ac:dyDescent="0.25">
      <c r="A446" s="225"/>
      <c r="B446" s="225"/>
      <c r="C446" s="225"/>
      <c r="D446" s="225"/>
      <c r="E446" s="226"/>
      <c r="F446" s="226"/>
      <c r="G446" s="228"/>
      <c r="H446" s="227"/>
      <c r="I446" s="227"/>
      <c r="J446" s="228"/>
      <c r="K446" s="228"/>
      <c r="L446" s="229"/>
      <c r="M446" s="225"/>
      <c r="N446" s="225"/>
      <c r="O446" s="225"/>
      <c r="P446" s="225"/>
      <c r="Q446" s="225"/>
      <c r="R446" s="225"/>
      <c r="S446" s="225"/>
      <c r="T446" s="225"/>
      <c r="U446" s="225"/>
      <c r="V446" s="225"/>
      <c r="W446" s="225"/>
      <c r="X446" s="225"/>
      <c r="Y446" s="225"/>
      <c r="Z446" s="225"/>
      <c r="AA446" s="225"/>
      <c r="AB446" s="225"/>
      <c r="AC446" s="225"/>
      <c r="AD446" s="225"/>
      <c r="AE446" s="225"/>
      <c r="AF446" s="225"/>
      <c r="AG446" s="225"/>
      <c r="AH446" s="225"/>
      <c r="AI446" s="225"/>
      <c r="AJ446" s="225"/>
      <c r="AK446" s="225"/>
      <c r="AL446" s="225"/>
      <c r="AM446" s="225"/>
      <c r="AN446" s="225"/>
      <c r="AO446" s="225"/>
      <c r="AP446" s="225"/>
      <c r="AQ446" s="225"/>
      <c r="AR446" s="225"/>
      <c r="AS446" s="225"/>
      <c r="AT446" s="225"/>
      <c r="AU446" s="225"/>
      <c r="AV446" s="225"/>
      <c r="AW446" s="225"/>
      <c r="AX446" s="225"/>
      <c r="AY446" s="225"/>
      <c r="AZ446" s="225"/>
      <c r="BA446" s="225"/>
      <c r="BB446" s="225"/>
      <c r="BC446" s="225"/>
      <c r="BD446" s="225"/>
      <c r="BE446" s="225"/>
      <c r="BF446" s="225"/>
      <c r="BG446" s="225"/>
      <c r="BH446" s="225"/>
      <c r="BI446" s="225"/>
      <c r="BJ446" s="225"/>
      <c r="BK446" s="225"/>
      <c r="BL446" s="225"/>
      <c r="BM446" s="225"/>
      <c r="BN446" s="225"/>
      <c r="BO446" s="225"/>
      <c r="BP446" s="225"/>
      <c r="BQ446" s="225"/>
      <c r="BR446" s="225"/>
      <c r="BS446" s="225"/>
      <c r="BT446" s="225"/>
      <c r="BU446" s="225"/>
      <c r="BV446" s="225"/>
      <c r="BW446" s="225"/>
      <c r="BX446" s="225"/>
      <c r="BY446" s="225"/>
      <c r="BZ446" s="225"/>
      <c r="CA446" s="225"/>
      <c r="CB446" s="225"/>
      <c r="CC446" s="225"/>
      <c r="CD446" s="225"/>
      <c r="CE446" s="225"/>
      <c r="CF446" s="225"/>
    </row>
    <row r="447" spans="1:84" ht="12" customHeight="1" x14ac:dyDescent="0.25">
      <c r="A447" s="225"/>
      <c r="B447" s="225"/>
      <c r="C447" s="225"/>
      <c r="D447" s="225"/>
      <c r="E447" s="226"/>
      <c r="F447" s="226"/>
      <c r="G447" s="228"/>
      <c r="H447" s="227"/>
      <c r="I447" s="227"/>
      <c r="J447" s="228"/>
      <c r="K447" s="228"/>
      <c r="L447" s="229"/>
      <c r="M447" s="225"/>
      <c r="N447" s="225"/>
      <c r="O447" s="225"/>
      <c r="P447" s="225"/>
      <c r="Q447" s="225"/>
      <c r="R447" s="225"/>
      <c r="S447" s="225"/>
      <c r="T447" s="225"/>
      <c r="U447" s="225"/>
      <c r="V447" s="225"/>
      <c r="W447" s="225"/>
      <c r="X447" s="225"/>
      <c r="Y447" s="225"/>
      <c r="Z447" s="225"/>
      <c r="AA447" s="225"/>
      <c r="AB447" s="225"/>
      <c r="AC447" s="225"/>
      <c r="AD447" s="225"/>
      <c r="AE447" s="225"/>
      <c r="AF447" s="225"/>
      <c r="AG447" s="225"/>
      <c r="AH447" s="225"/>
      <c r="AI447" s="225"/>
      <c r="AJ447" s="225"/>
      <c r="AK447" s="225"/>
      <c r="AL447" s="225"/>
      <c r="AM447" s="225"/>
      <c r="AN447" s="225"/>
      <c r="AO447" s="225"/>
      <c r="AP447" s="225"/>
      <c r="AQ447" s="225"/>
      <c r="AR447" s="225"/>
      <c r="AS447" s="225"/>
      <c r="AT447" s="225"/>
      <c r="AU447" s="225"/>
      <c r="AV447" s="225"/>
      <c r="AW447" s="225"/>
      <c r="AX447" s="225"/>
      <c r="AY447" s="225"/>
      <c r="AZ447" s="225"/>
      <c r="BA447" s="225"/>
      <c r="BB447" s="225"/>
      <c r="BC447" s="225"/>
      <c r="BD447" s="225"/>
      <c r="BE447" s="225"/>
      <c r="BF447" s="225"/>
      <c r="BG447" s="225"/>
      <c r="BH447" s="225"/>
      <c r="BI447" s="225"/>
      <c r="BJ447" s="225"/>
      <c r="BK447" s="225"/>
      <c r="BL447" s="225"/>
      <c r="BM447" s="225"/>
      <c r="BN447" s="225"/>
      <c r="BO447" s="225"/>
      <c r="BP447" s="225"/>
      <c r="BQ447" s="225"/>
      <c r="BR447" s="225"/>
      <c r="BS447" s="225"/>
      <c r="BT447" s="225"/>
      <c r="BU447" s="225"/>
      <c r="BV447" s="225"/>
      <c r="BW447" s="225"/>
      <c r="BX447" s="225"/>
      <c r="BY447" s="225"/>
      <c r="BZ447" s="225"/>
      <c r="CA447" s="225"/>
      <c r="CB447" s="225"/>
      <c r="CC447" s="225"/>
      <c r="CD447" s="225"/>
      <c r="CE447" s="225"/>
      <c r="CF447" s="225"/>
    </row>
    <row r="448" spans="1:84" ht="12" customHeight="1" x14ac:dyDescent="0.25">
      <c r="A448" s="225"/>
      <c r="B448" s="225"/>
      <c r="C448" s="225"/>
      <c r="D448" s="225"/>
      <c r="E448" s="226"/>
      <c r="F448" s="226"/>
      <c r="G448" s="228"/>
      <c r="H448" s="227"/>
      <c r="I448" s="227"/>
      <c r="J448" s="228"/>
      <c r="K448" s="228"/>
      <c r="L448" s="229"/>
      <c r="M448" s="225"/>
      <c r="N448" s="225"/>
      <c r="O448" s="225"/>
      <c r="P448" s="225"/>
      <c r="Q448" s="225"/>
      <c r="R448" s="225"/>
      <c r="S448" s="225"/>
      <c r="T448" s="225"/>
      <c r="U448" s="225"/>
      <c r="V448" s="225"/>
      <c r="W448" s="225"/>
      <c r="X448" s="225"/>
      <c r="Y448" s="225"/>
      <c r="Z448" s="225"/>
      <c r="AA448" s="225"/>
      <c r="AB448" s="225"/>
      <c r="AC448" s="225"/>
      <c r="AD448" s="225"/>
      <c r="AE448" s="225"/>
      <c r="AF448" s="225"/>
      <c r="AG448" s="225"/>
      <c r="AH448" s="225"/>
      <c r="AI448" s="225"/>
      <c r="AJ448" s="225"/>
      <c r="AK448" s="225"/>
      <c r="AL448" s="225"/>
      <c r="AM448" s="225"/>
      <c r="AN448" s="225"/>
      <c r="AO448" s="225"/>
      <c r="AP448" s="225"/>
      <c r="AQ448" s="225"/>
      <c r="AR448" s="225"/>
      <c r="AS448" s="225"/>
      <c r="AT448" s="225"/>
      <c r="AU448" s="225"/>
      <c r="AV448" s="225"/>
      <c r="AW448" s="225"/>
      <c r="AX448" s="225"/>
      <c r="AY448" s="225"/>
      <c r="AZ448" s="225"/>
      <c r="BA448" s="225"/>
      <c r="BB448" s="225"/>
      <c r="BC448" s="225"/>
      <c r="BD448" s="225"/>
      <c r="BE448" s="225"/>
      <c r="BF448" s="225"/>
      <c r="BG448" s="225"/>
      <c r="BH448" s="225"/>
      <c r="BI448" s="225"/>
      <c r="BJ448" s="225"/>
      <c r="BK448" s="225"/>
      <c r="BL448" s="225"/>
      <c r="BM448" s="225"/>
      <c r="BN448" s="225"/>
      <c r="BO448" s="225"/>
      <c r="BP448" s="225"/>
      <c r="BQ448" s="225"/>
      <c r="BR448" s="225"/>
      <c r="BS448" s="225"/>
      <c r="BT448" s="225"/>
      <c r="BU448" s="225"/>
      <c r="BV448" s="225"/>
      <c r="BW448" s="225"/>
      <c r="BX448" s="225"/>
      <c r="BY448" s="225"/>
      <c r="BZ448" s="225"/>
      <c r="CA448" s="225"/>
      <c r="CB448" s="225"/>
      <c r="CC448" s="225"/>
      <c r="CD448" s="225"/>
      <c r="CE448" s="225"/>
      <c r="CF448" s="225"/>
    </row>
    <row r="449" spans="1:84" ht="12" customHeight="1" x14ac:dyDescent="0.25">
      <c r="A449" s="225"/>
      <c r="B449" s="225"/>
      <c r="C449" s="225"/>
      <c r="D449" s="225"/>
      <c r="E449" s="226"/>
      <c r="F449" s="226"/>
      <c r="G449" s="228"/>
      <c r="H449" s="227"/>
      <c r="I449" s="227"/>
      <c r="J449" s="228"/>
      <c r="K449" s="228"/>
      <c r="L449" s="229"/>
      <c r="M449" s="225"/>
      <c r="N449" s="225"/>
      <c r="O449" s="225"/>
      <c r="P449" s="225"/>
      <c r="Q449" s="225"/>
      <c r="R449" s="225"/>
      <c r="S449" s="225"/>
      <c r="T449" s="225"/>
      <c r="U449" s="225"/>
      <c r="V449" s="225"/>
      <c r="W449" s="225"/>
      <c r="X449" s="225"/>
      <c r="Y449" s="225"/>
      <c r="Z449" s="225"/>
      <c r="AA449" s="225"/>
      <c r="AB449" s="225"/>
      <c r="AC449" s="225"/>
      <c r="AD449" s="225"/>
      <c r="AE449" s="225"/>
      <c r="AF449" s="225"/>
      <c r="AG449" s="225"/>
      <c r="AH449" s="225"/>
      <c r="AI449" s="225"/>
      <c r="AJ449" s="225"/>
      <c r="AK449" s="225"/>
      <c r="AL449" s="225"/>
      <c r="AM449" s="225"/>
      <c r="AN449" s="225"/>
      <c r="AO449" s="225"/>
      <c r="AP449" s="225"/>
      <c r="AQ449" s="225"/>
      <c r="AR449" s="225"/>
      <c r="AS449" s="225"/>
      <c r="AT449" s="225"/>
      <c r="AU449" s="225"/>
      <c r="AV449" s="225"/>
      <c r="AW449" s="225"/>
      <c r="AX449" s="225"/>
      <c r="AY449" s="225"/>
      <c r="AZ449" s="225"/>
      <c r="BA449" s="225"/>
      <c r="BB449" s="225"/>
      <c r="BC449" s="225"/>
      <c r="BD449" s="225"/>
      <c r="BE449" s="225"/>
      <c r="BF449" s="225"/>
      <c r="BG449" s="225"/>
      <c r="BH449" s="225"/>
      <c r="BI449" s="225"/>
      <c r="BJ449" s="225"/>
      <c r="BK449" s="225"/>
      <c r="BL449" s="225"/>
      <c r="BM449" s="225"/>
      <c r="BN449" s="225"/>
      <c r="BO449" s="225"/>
      <c r="BP449" s="225"/>
      <c r="BQ449" s="225"/>
      <c r="BR449" s="225"/>
      <c r="BS449" s="225"/>
      <c r="BT449" s="225"/>
      <c r="BU449" s="225"/>
      <c r="BV449" s="225"/>
      <c r="BW449" s="225"/>
      <c r="BX449" s="225"/>
      <c r="BY449" s="225"/>
      <c r="BZ449" s="225"/>
      <c r="CA449" s="225"/>
      <c r="CB449" s="225"/>
      <c r="CC449" s="225"/>
      <c r="CD449" s="225"/>
      <c r="CE449" s="225"/>
      <c r="CF449" s="225"/>
    </row>
    <row r="450" spans="1:84" ht="12" customHeight="1" x14ac:dyDescent="0.25">
      <c r="A450" s="225"/>
      <c r="B450" s="225"/>
      <c r="C450" s="225"/>
      <c r="D450" s="225"/>
      <c r="E450" s="226"/>
      <c r="F450" s="226"/>
      <c r="G450" s="228"/>
      <c r="H450" s="227"/>
      <c r="I450" s="227"/>
      <c r="J450" s="228"/>
      <c r="K450" s="228"/>
      <c r="L450" s="229"/>
      <c r="M450" s="225"/>
      <c r="N450" s="225"/>
      <c r="O450" s="225"/>
      <c r="P450" s="225"/>
      <c r="Q450" s="225"/>
      <c r="R450" s="225"/>
      <c r="S450" s="225"/>
      <c r="T450" s="225"/>
      <c r="U450" s="225"/>
      <c r="V450" s="225"/>
      <c r="W450" s="225"/>
      <c r="X450" s="225"/>
      <c r="Y450" s="225"/>
      <c r="Z450" s="225"/>
      <c r="AA450" s="225"/>
      <c r="AB450" s="225"/>
      <c r="AC450" s="225"/>
      <c r="AD450" s="225"/>
      <c r="AE450" s="225"/>
      <c r="AF450" s="225"/>
      <c r="AG450" s="225"/>
      <c r="AH450" s="225"/>
      <c r="AI450" s="225"/>
      <c r="AJ450" s="225"/>
      <c r="AK450" s="225"/>
      <c r="AL450" s="225"/>
      <c r="AM450" s="225"/>
      <c r="AN450" s="225"/>
      <c r="AO450" s="225"/>
      <c r="AP450" s="225"/>
      <c r="AQ450" s="225"/>
      <c r="AR450" s="225"/>
      <c r="AS450" s="225"/>
      <c r="AT450" s="225"/>
      <c r="AU450" s="225"/>
      <c r="AV450" s="225"/>
      <c r="AW450" s="225"/>
      <c r="AX450" s="225"/>
      <c r="AY450" s="225"/>
      <c r="AZ450" s="225"/>
      <c r="BA450" s="225"/>
      <c r="BB450" s="225"/>
      <c r="BC450" s="225"/>
      <c r="BD450" s="225"/>
      <c r="BE450" s="225"/>
      <c r="BF450" s="225"/>
      <c r="BG450" s="225"/>
      <c r="BH450" s="225"/>
      <c r="BI450" s="225"/>
      <c r="BJ450" s="225"/>
      <c r="BK450" s="225"/>
      <c r="BL450" s="225"/>
      <c r="BM450" s="225"/>
      <c r="BN450" s="225"/>
      <c r="BO450" s="225"/>
      <c r="BP450" s="225"/>
      <c r="BQ450" s="225"/>
      <c r="BR450" s="225"/>
      <c r="BS450" s="225"/>
      <c r="BT450" s="225"/>
      <c r="BU450" s="225"/>
      <c r="BV450" s="225"/>
      <c r="BW450" s="225"/>
      <c r="BX450" s="225"/>
      <c r="BY450" s="225"/>
      <c r="BZ450" s="225"/>
      <c r="CA450" s="225"/>
      <c r="CB450" s="225"/>
      <c r="CC450" s="225"/>
      <c r="CD450" s="225"/>
      <c r="CE450" s="225"/>
      <c r="CF450" s="225"/>
    </row>
    <row r="451" spans="1:84" ht="12" customHeight="1" x14ac:dyDescent="0.25">
      <c r="A451" s="225"/>
      <c r="B451" s="225"/>
      <c r="C451" s="225"/>
      <c r="D451" s="225"/>
      <c r="E451" s="226"/>
      <c r="F451" s="226"/>
      <c r="G451" s="228"/>
      <c r="H451" s="227"/>
      <c r="I451" s="227"/>
      <c r="J451" s="228"/>
      <c r="K451" s="228"/>
      <c r="L451" s="229"/>
      <c r="M451" s="225"/>
      <c r="N451" s="225"/>
      <c r="O451" s="225"/>
      <c r="P451" s="225"/>
      <c r="Q451" s="225"/>
      <c r="R451" s="225"/>
      <c r="S451" s="225"/>
      <c r="T451" s="225"/>
      <c r="U451" s="225"/>
      <c r="V451" s="225"/>
      <c r="W451" s="225"/>
      <c r="X451" s="225"/>
      <c r="Y451" s="225"/>
      <c r="Z451" s="225"/>
      <c r="AA451" s="225"/>
      <c r="AB451" s="225"/>
      <c r="AC451" s="225"/>
      <c r="AD451" s="225"/>
      <c r="AE451" s="225"/>
      <c r="AF451" s="225"/>
      <c r="AG451" s="225"/>
      <c r="AH451" s="225"/>
      <c r="AI451" s="225"/>
      <c r="AJ451" s="225"/>
      <c r="AK451" s="225"/>
      <c r="AL451" s="225"/>
      <c r="AM451" s="225"/>
      <c r="AN451" s="225"/>
      <c r="AO451" s="225"/>
      <c r="AP451" s="225"/>
      <c r="AQ451" s="225"/>
      <c r="AR451" s="225"/>
      <c r="AS451" s="225"/>
      <c r="AT451" s="225"/>
      <c r="AU451" s="225"/>
      <c r="AV451" s="225"/>
      <c r="AW451" s="225"/>
      <c r="AX451" s="225"/>
      <c r="AY451" s="225"/>
      <c r="AZ451" s="225"/>
      <c r="BA451" s="225"/>
      <c r="BB451" s="225"/>
      <c r="BC451" s="225"/>
      <c r="BD451" s="225"/>
      <c r="BE451" s="225"/>
      <c r="BF451" s="225"/>
      <c r="BG451" s="225"/>
      <c r="BH451" s="225"/>
      <c r="BI451" s="225"/>
      <c r="BJ451" s="225"/>
      <c r="BK451" s="225"/>
      <c r="BL451" s="225"/>
      <c r="BM451" s="225"/>
      <c r="BN451" s="225"/>
      <c r="BO451" s="225"/>
      <c r="BP451" s="225"/>
      <c r="BQ451" s="225"/>
      <c r="BR451" s="225"/>
      <c r="BS451" s="225"/>
      <c r="BT451" s="225"/>
      <c r="BU451" s="225"/>
      <c r="BV451" s="225"/>
      <c r="BW451" s="225"/>
      <c r="BX451" s="225"/>
      <c r="BY451" s="225"/>
      <c r="BZ451" s="225"/>
      <c r="CA451" s="225"/>
      <c r="CB451" s="225"/>
      <c r="CC451" s="225"/>
      <c r="CD451" s="225"/>
      <c r="CE451" s="225"/>
      <c r="CF451" s="225"/>
    </row>
    <row r="452" spans="1:84" ht="12" customHeight="1" x14ac:dyDescent="0.25">
      <c r="A452" s="225"/>
      <c r="B452" s="225"/>
      <c r="C452" s="225"/>
      <c r="D452" s="225"/>
      <c r="E452" s="226"/>
      <c r="F452" s="226"/>
      <c r="G452" s="228"/>
      <c r="H452" s="227"/>
      <c r="I452" s="227"/>
      <c r="J452" s="228"/>
      <c r="K452" s="228"/>
      <c r="L452" s="229"/>
      <c r="M452" s="225"/>
      <c r="N452" s="225"/>
      <c r="O452" s="225"/>
      <c r="P452" s="225"/>
      <c r="Q452" s="225"/>
      <c r="R452" s="225"/>
      <c r="S452" s="225"/>
      <c r="T452" s="225"/>
      <c r="U452" s="225"/>
      <c r="V452" s="225"/>
      <c r="W452" s="225"/>
      <c r="X452" s="225"/>
      <c r="Y452" s="225"/>
      <c r="Z452" s="225"/>
      <c r="AA452" s="225"/>
      <c r="AB452" s="225"/>
      <c r="AC452" s="225"/>
      <c r="AD452" s="225"/>
      <c r="AE452" s="225"/>
      <c r="AF452" s="225"/>
      <c r="AG452" s="225"/>
      <c r="AH452" s="225"/>
      <c r="AI452" s="225"/>
      <c r="AJ452" s="225"/>
      <c r="AK452" s="225"/>
      <c r="AL452" s="225"/>
      <c r="AM452" s="225"/>
      <c r="AN452" s="225"/>
      <c r="AO452" s="225"/>
      <c r="AP452" s="225"/>
      <c r="AQ452" s="225"/>
      <c r="AR452" s="225"/>
      <c r="AS452" s="225"/>
      <c r="AT452" s="225"/>
      <c r="AU452" s="225"/>
      <c r="AV452" s="225"/>
      <c r="AW452" s="225"/>
      <c r="AX452" s="225"/>
      <c r="AY452" s="225"/>
      <c r="AZ452" s="225"/>
      <c r="BA452" s="225"/>
      <c r="BB452" s="225"/>
      <c r="BC452" s="225"/>
      <c r="BD452" s="225"/>
      <c r="BE452" s="225"/>
      <c r="BF452" s="225"/>
      <c r="BG452" s="225"/>
      <c r="BH452" s="225"/>
      <c r="BI452" s="225"/>
      <c r="BJ452" s="225"/>
      <c r="BK452" s="225"/>
      <c r="BL452" s="225"/>
      <c r="BM452" s="225"/>
      <c r="BN452" s="225"/>
      <c r="BO452" s="225"/>
      <c r="BP452" s="225"/>
      <c r="BQ452" s="225"/>
      <c r="BR452" s="225"/>
      <c r="BS452" s="225"/>
      <c r="BT452" s="225"/>
      <c r="BU452" s="225"/>
      <c r="BV452" s="225"/>
      <c r="BW452" s="225"/>
      <c r="BX452" s="225"/>
      <c r="BY452" s="225"/>
      <c r="BZ452" s="225"/>
      <c r="CA452" s="225"/>
      <c r="CB452" s="225"/>
      <c r="CC452" s="225"/>
      <c r="CD452" s="225"/>
      <c r="CE452" s="225"/>
      <c r="CF452" s="225"/>
    </row>
    <row r="453" spans="1:84" ht="12" customHeight="1" x14ac:dyDescent="0.25">
      <c r="A453" s="225"/>
      <c r="B453" s="225"/>
      <c r="C453" s="225"/>
      <c r="D453" s="225"/>
      <c r="E453" s="226"/>
      <c r="F453" s="226"/>
      <c r="G453" s="228"/>
      <c r="H453" s="227"/>
      <c r="I453" s="227"/>
      <c r="J453" s="228"/>
      <c r="K453" s="228"/>
      <c r="L453" s="229"/>
      <c r="M453" s="225"/>
      <c r="N453" s="225"/>
      <c r="O453" s="225"/>
      <c r="P453" s="225"/>
      <c r="Q453" s="225"/>
      <c r="R453" s="225"/>
      <c r="S453" s="225"/>
      <c r="T453" s="225"/>
      <c r="U453" s="225"/>
      <c r="V453" s="225"/>
      <c r="W453" s="225"/>
      <c r="X453" s="225"/>
      <c r="Y453" s="225"/>
      <c r="Z453" s="225"/>
      <c r="AA453" s="225"/>
      <c r="AB453" s="225"/>
      <c r="AC453" s="225"/>
      <c r="AD453" s="225"/>
      <c r="AE453" s="225"/>
      <c r="AF453" s="225"/>
      <c r="AG453" s="225"/>
      <c r="AH453" s="225"/>
      <c r="AI453" s="225"/>
      <c r="AJ453" s="225"/>
      <c r="AK453" s="225"/>
      <c r="AL453" s="225"/>
      <c r="AM453" s="225"/>
      <c r="AN453" s="225"/>
      <c r="AO453" s="225"/>
      <c r="AP453" s="225"/>
      <c r="AQ453" s="225"/>
      <c r="AR453" s="225"/>
      <c r="AS453" s="225"/>
      <c r="AT453" s="225"/>
      <c r="AU453" s="225"/>
      <c r="AV453" s="225"/>
      <c r="AW453" s="225"/>
      <c r="AX453" s="225"/>
      <c r="AY453" s="225"/>
      <c r="AZ453" s="225"/>
      <c r="BA453" s="225"/>
      <c r="BB453" s="225"/>
      <c r="BC453" s="225"/>
      <c r="BD453" s="225"/>
      <c r="BE453" s="225"/>
      <c r="BF453" s="225"/>
      <c r="BG453" s="225"/>
      <c r="BH453" s="225"/>
      <c r="BI453" s="225"/>
      <c r="BJ453" s="225"/>
      <c r="BK453" s="225"/>
      <c r="BL453" s="225"/>
      <c r="BM453" s="225"/>
      <c r="BN453" s="225"/>
      <c r="BO453" s="225"/>
      <c r="BP453" s="225"/>
      <c r="BQ453" s="225"/>
      <c r="BR453" s="225"/>
      <c r="BS453" s="225"/>
      <c r="BT453" s="225"/>
      <c r="BU453" s="225"/>
      <c r="BV453" s="225"/>
      <c r="BW453" s="225"/>
      <c r="BX453" s="225"/>
      <c r="BY453" s="225"/>
      <c r="BZ453" s="225"/>
      <c r="CA453" s="225"/>
      <c r="CB453" s="225"/>
      <c r="CC453" s="225"/>
      <c r="CD453" s="225"/>
      <c r="CE453" s="225"/>
      <c r="CF453" s="225"/>
    </row>
    <row r="454" spans="1:84" ht="12" customHeight="1" x14ac:dyDescent="0.25">
      <c r="A454" s="225"/>
      <c r="B454" s="225"/>
      <c r="C454" s="225"/>
      <c r="D454" s="225"/>
      <c r="E454" s="226"/>
      <c r="F454" s="226"/>
      <c r="G454" s="228"/>
      <c r="H454" s="227"/>
      <c r="I454" s="227"/>
      <c r="J454" s="228"/>
      <c r="K454" s="228"/>
      <c r="L454" s="229"/>
      <c r="M454" s="225"/>
      <c r="N454" s="225"/>
      <c r="O454" s="225"/>
      <c r="P454" s="225"/>
      <c r="Q454" s="225"/>
      <c r="R454" s="225"/>
      <c r="S454" s="225"/>
      <c r="T454" s="225"/>
      <c r="U454" s="225"/>
      <c r="V454" s="225"/>
      <c r="W454" s="225"/>
      <c r="X454" s="225"/>
      <c r="Y454" s="225"/>
      <c r="Z454" s="225"/>
      <c r="AA454" s="225"/>
      <c r="AB454" s="225"/>
      <c r="AC454" s="225"/>
      <c r="AD454" s="225"/>
      <c r="AE454" s="225"/>
      <c r="AF454" s="225"/>
      <c r="AG454" s="225"/>
      <c r="AH454" s="225"/>
      <c r="AI454" s="225"/>
      <c r="AJ454" s="225"/>
      <c r="AK454" s="225"/>
      <c r="AL454" s="225"/>
      <c r="AM454" s="225"/>
      <c r="AN454" s="225"/>
      <c r="AO454" s="225"/>
      <c r="AP454" s="225"/>
      <c r="AQ454" s="225"/>
      <c r="AR454" s="225"/>
      <c r="AS454" s="225"/>
      <c r="AT454" s="225"/>
      <c r="AU454" s="225"/>
      <c r="AV454" s="225"/>
      <c r="AW454" s="225"/>
      <c r="AX454" s="225"/>
      <c r="AY454" s="225"/>
      <c r="AZ454" s="225"/>
      <c r="BA454" s="225"/>
      <c r="BB454" s="225"/>
      <c r="BC454" s="225"/>
      <c r="BD454" s="225"/>
      <c r="BE454" s="225"/>
      <c r="BF454" s="225"/>
      <c r="BG454" s="225"/>
      <c r="BH454" s="225"/>
      <c r="BI454" s="225"/>
      <c r="BJ454" s="225"/>
      <c r="BK454" s="225"/>
      <c r="BL454" s="225"/>
      <c r="BM454" s="225"/>
      <c r="BN454" s="225"/>
      <c r="BO454" s="225"/>
      <c r="BP454" s="225"/>
      <c r="BQ454" s="225"/>
      <c r="BR454" s="225"/>
      <c r="BS454" s="225"/>
      <c r="BT454" s="225"/>
      <c r="BU454" s="225"/>
      <c r="BV454" s="225"/>
      <c r="BW454" s="225"/>
      <c r="BX454" s="225"/>
      <c r="BY454" s="225"/>
      <c r="BZ454" s="225"/>
      <c r="CA454" s="225"/>
      <c r="CB454" s="225"/>
      <c r="CC454" s="225"/>
      <c r="CD454" s="225"/>
      <c r="CE454" s="225"/>
      <c r="CF454" s="225"/>
    </row>
    <row r="455" spans="1:84" ht="12" customHeight="1" x14ac:dyDescent="0.25">
      <c r="A455" s="225"/>
      <c r="B455" s="225"/>
      <c r="C455" s="225"/>
      <c r="D455" s="225"/>
      <c r="E455" s="226"/>
      <c r="F455" s="226"/>
      <c r="G455" s="228"/>
      <c r="H455" s="227"/>
      <c r="I455" s="227"/>
      <c r="J455" s="228"/>
      <c r="K455" s="228"/>
      <c r="L455" s="229"/>
      <c r="M455" s="225"/>
      <c r="N455" s="225"/>
      <c r="O455" s="225"/>
      <c r="P455" s="225"/>
      <c r="Q455" s="225"/>
      <c r="R455" s="225"/>
      <c r="S455" s="225"/>
      <c r="T455" s="225"/>
      <c r="U455" s="225"/>
      <c r="V455" s="225"/>
      <c r="W455" s="225"/>
      <c r="X455" s="225"/>
      <c r="Y455" s="225"/>
      <c r="Z455" s="225"/>
      <c r="AA455" s="225"/>
      <c r="AB455" s="225"/>
      <c r="AC455" s="225"/>
      <c r="AD455" s="225"/>
      <c r="AE455" s="225"/>
      <c r="AF455" s="225"/>
      <c r="AG455" s="225"/>
      <c r="AH455" s="225"/>
      <c r="AI455" s="225"/>
      <c r="AJ455" s="225"/>
      <c r="AK455" s="225"/>
      <c r="AL455" s="225"/>
      <c r="AM455" s="225"/>
      <c r="AN455" s="225"/>
      <c r="AO455" s="225"/>
      <c r="AP455" s="225"/>
      <c r="AQ455" s="225"/>
      <c r="AR455" s="225"/>
      <c r="AS455" s="225"/>
      <c r="AT455" s="225"/>
      <c r="AU455" s="225"/>
      <c r="AV455" s="225"/>
      <c r="AW455" s="225"/>
      <c r="AX455" s="225"/>
      <c r="AY455" s="225"/>
      <c r="AZ455" s="225"/>
      <c r="BA455" s="225"/>
      <c r="BB455" s="225"/>
      <c r="BC455" s="225"/>
      <c r="BD455" s="225"/>
      <c r="BE455" s="225"/>
      <c r="BF455" s="225"/>
      <c r="BG455" s="225"/>
      <c r="BH455" s="225"/>
      <c r="BI455" s="225"/>
      <c r="BJ455" s="225"/>
      <c r="BK455" s="225"/>
      <c r="BL455" s="225"/>
      <c r="BM455" s="225"/>
      <c r="BN455" s="225"/>
      <c r="BO455" s="225"/>
      <c r="BP455" s="225"/>
      <c r="BQ455" s="225"/>
      <c r="BR455" s="225"/>
      <c r="BS455" s="225"/>
      <c r="BT455" s="225"/>
      <c r="BU455" s="225"/>
      <c r="BV455" s="225"/>
      <c r="BW455" s="225"/>
      <c r="BX455" s="225"/>
      <c r="BY455" s="225"/>
      <c r="BZ455" s="225"/>
      <c r="CA455" s="225"/>
      <c r="CB455" s="225"/>
      <c r="CC455" s="225"/>
      <c r="CD455" s="225"/>
      <c r="CE455" s="225"/>
      <c r="CF455" s="225"/>
    </row>
    <row r="456" spans="1:84" ht="12" customHeight="1" x14ac:dyDescent="0.25">
      <c r="A456" s="225"/>
      <c r="B456" s="225"/>
      <c r="C456" s="225"/>
      <c r="D456" s="225"/>
      <c r="E456" s="226"/>
      <c r="F456" s="226"/>
      <c r="G456" s="228"/>
      <c r="H456" s="227"/>
      <c r="I456" s="227"/>
      <c r="J456" s="228"/>
      <c r="K456" s="228"/>
      <c r="L456" s="229"/>
      <c r="M456" s="225"/>
      <c r="N456" s="225"/>
      <c r="O456" s="225"/>
      <c r="P456" s="225"/>
      <c r="Q456" s="225"/>
      <c r="R456" s="225"/>
      <c r="S456" s="225"/>
      <c r="T456" s="225"/>
      <c r="U456" s="225"/>
      <c r="V456" s="225"/>
      <c r="W456" s="225"/>
      <c r="X456" s="225"/>
      <c r="Y456" s="225"/>
      <c r="Z456" s="225"/>
      <c r="AA456" s="225"/>
      <c r="AB456" s="225"/>
      <c r="AC456" s="225"/>
      <c r="AD456" s="225"/>
      <c r="AE456" s="225"/>
      <c r="AF456" s="225"/>
      <c r="AG456" s="225"/>
      <c r="AH456" s="225"/>
      <c r="AI456" s="225"/>
      <c r="AJ456" s="225"/>
      <c r="AK456" s="225"/>
      <c r="AL456" s="225"/>
      <c r="AM456" s="225"/>
      <c r="AN456" s="225"/>
      <c r="AO456" s="225"/>
      <c r="AP456" s="225"/>
      <c r="AQ456" s="225"/>
      <c r="AR456" s="225"/>
      <c r="AS456" s="225"/>
      <c r="AT456" s="225"/>
      <c r="AU456" s="225"/>
      <c r="AV456" s="225"/>
      <c r="AW456" s="225"/>
      <c r="AX456" s="225"/>
      <c r="AY456" s="225"/>
      <c r="AZ456" s="225"/>
      <c r="BA456" s="225"/>
      <c r="BB456" s="225"/>
      <c r="BC456" s="225"/>
      <c r="BD456" s="225"/>
      <c r="BE456" s="225"/>
      <c r="BF456" s="225"/>
      <c r="BG456" s="225"/>
      <c r="BH456" s="225"/>
      <c r="BI456" s="225"/>
      <c r="BJ456" s="225"/>
      <c r="BK456" s="225"/>
      <c r="BL456" s="225"/>
      <c r="BM456" s="225"/>
      <c r="BN456" s="225"/>
      <c r="BO456" s="225"/>
      <c r="BP456" s="225"/>
      <c r="BQ456" s="225"/>
      <c r="BR456" s="225"/>
      <c r="BS456" s="225"/>
      <c r="BT456" s="225"/>
      <c r="BU456" s="225"/>
      <c r="BV456" s="225"/>
      <c r="BW456" s="225"/>
      <c r="BX456" s="225"/>
      <c r="BY456" s="225"/>
      <c r="BZ456" s="225"/>
      <c r="CA456" s="225"/>
      <c r="CB456" s="225"/>
      <c r="CC456" s="225"/>
      <c r="CD456" s="225"/>
      <c r="CE456" s="225"/>
      <c r="CF456" s="225"/>
    </row>
    <row r="457" spans="1:84" ht="12" customHeight="1" x14ac:dyDescent="0.25">
      <c r="A457" s="225"/>
      <c r="B457" s="225"/>
      <c r="C457" s="225"/>
      <c r="D457" s="225"/>
      <c r="E457" s="226"/>
      <c r="F457" s="226"/>
      <c r="G457" s="228"/>
      <c r="H457" s="227"/>
      <c r="I457" s="227"/>
      <c r="J457" s="228"/>
      <c r="K457" s="228"/>
      <c r="L457" s="229"/>
      <c r="M457" s="225"/>
      <c r="N457" s="225"/>
      <c r="O457" s="225"/>
      <c r="P457" s="225"/>
      <c r="Q457" s="225"/>
      <c r="R457" s="225"/>
      <c r="S457" s="225"/>
      <c r="T457" s="225"/>
      <c r="U457" s="225"/>
      <c r="V457" s="225"/>
      <c r="W457" s="225"/>
      <c r="X457" s="225"/>
      <c r="Y457" s="225"/>
      <c r="Z457" s="225"/>
      <c r="AA457" s="225"/>
      <c r="AB457" s="225"/>
      <c r="AC457" s="225"/>
      <c r="AD457" s="225"/>
      <c r="AE457" s="225"/>
      <c r="AF457" s="225"/>
      <c r="AG457" s="225"/>
      <c r="AH457" s="225"/>
      <c r="AI457" s="225"/>
      <c r="AJ457" s="225"/>
      <c r="AK457" s="225"/>
      <c r="AL457" s="225"/>
      <c r="AM457" s="225"/>
      <c r="AN457" s="225"/>
      <c r="AO457" s="225"/>
      <c r="AP457" s="225"/>
      <c r="AQ457" s="225"/>
      <c r="AR457" s="225"/>
      <c r="AS457" s="225"/>
      <c r="AT457" s="225"/>
      <c r="AU457" s="225"/>
      <c r="AV457" s="225"/>
      <c r="AW457" s="225"/>
      <c r="AX457" s="225"/>
      <c r="AY457" s="225"/>
      <c r="AZ457" s="225"/>
      <c r="BA457" s="225"/>
      <c r="BB457" s="225"/>
      <c r="BC457" s="225"/>
      <c r="BD457" s="225"/>
      <c r="BE457" s="225"/>
      <c r="BF457" s="225"/>
      <c r="BG457" s="225"/>
      <c r="BH457" s="225"/>
      <c r="BI457" s="225"/>
      <c r="BJ457" s="225"/>
      <c r="BK457" s="225"/>
      <c r="BL457" s="225"/>
      <c r="BM457" s="225"/>
      <c r="BN457" s="225"/>
      <c r="BO457" s="225"/>
      <c r="BP457" s="225"/>
      <c r="BQ457" s="225"/>
      <c r="BR457" s="225"/>
      <c r="BS457" s="225"/>
      <c r="BT457" s="225"/>
      <c r="BU457" s="225"/>
      <c r="BV457" s="225"/>
      <c r="BW457" s="225"/>
      <c r="BX457" s="225"/>
      <c r="BY457" s="225"/>
      <c r="BZ457" s="225"/>
      <c r="CA457" s="225"/>
      <c r="CB457" s="225"/>
      <c r="CC457" s="225"/>
      <c r="CD457" s="225"/>
      <c r="CE457" s="225"/>
      <c r="CF457" s="225"/>
    </row>
    <row r="458" spans="1:84" ht="12" customHeight="1" x14ac:dyDescent="0.25">
      <c r="A458" s="225"/>
      <c r="B458" s="225"/>
      <c r="C458" s="225"/>
      <c r="D458" s="225"/>
      <c r="E458" s="226"/>
      <c r="F458" s="226"/>
      <c r="G458" s="228"/>
      <c r="H458" s="227"/>
      <c r="I458" s="227"/>
      <c r="J458" s="228"/>
      <c r="K458" s="228"/>
      <c r="L458" s="229"/>
      <c r="M458" s="225"/>
      <c r="N458" s="225"/>
      <c r="O458" s="225"/>
      <c r="P458" s="225"/>
      <c r="Q458" s="225"/>
      <c r="R458" s="225"/>
      <c r="S458" s="225"/>
      <c r="T458" s="225"/>
      <c r="U458" s="225"/>
      <c r="V458" s="225"/>
      <c r="W458" s="225"/>
      <c r="X458" s="225"/>
      <c r="Y458" s="225"/>
      <c r="Z458" s="225"/>
      <c r="AA458" s="225"/>
      <c r="AB458" s="225"/>
      <c r="AC458" s="225"/>
      <c r="AD458" s="225"/>
      <c r="AE458" s="225"/>
      <c r="AF458" s="225"/>
      <c r="AG458" s="225"/>
      <c r="AH458" s="225"/>
      <c r="AI458" s="225"/>
      <c r="AJ458" s="225"/>
      <c r="AK458" s="225"/>
      <c r="AL458" s="225"/>
      <c r="AM458" s="225"/>
      <c r="AN458" s="225"/>
      <c r="AO458" s="225"/>
      <c r="AP458" s="225"/>
      <c r="AQ458" s="225"/>
      <c r="AR458" s="225"/>
      <c r="AS458" s="225"/>
      <c r="AT458" s="225"/>
      <c r="AU458" s="225"/>
      <c r="AV458" s="225"/>
      <c r="AW458" s="225"/>
      <c r="AX458" s="225"/>
      <c r="AY458" s="225"/>
      <c r="AZ458" s="225"/>
      <c r="BA458" s="225"/>
      <c r="BB458" s="225"/>
      <c r="BC458" s="225"/>
      <c r="BD458" s="225"/>
      <c r="BE458" s="225"/>
      <c r="BF458" s="225"/>
      <c r="BG458" s="225"/>
      <c r="BH458" s="225"/>
      <c r="BI458" s="225"/>
      <c r="BJ458" s="225"/>
      <c r="BK458" s="225"/>
      <c r="BL458" s="225"/>
      <c r="BM458" s="225"/>
      <c r="BN458" s="225"/>
      <c r="BO458" s="225"/>
      <c r="BP458" s="225"/>
      <c r="BQ458" s="225"/>
      <c r="BR458" s="225"/>
      <c r="BS458" s="225"/>
      <c r="BT458" s="225"/>
      <c r="BU458" s="225"/>
      <c r="BV458" s="225"/>
      <c r="BW458" s="225"/>
      <c r="BX458" s="225"/>
      <c r="BY458" s="225"/>
      <c r="BZ458" s="225"/>
      <c r="CA458" s="225"/>
      <c r="CB458" s="225"/>
      <c r="CC458" s="225"/>
      <c r="CD458" s="225"/>
      <c r="CE458" s="225"/>
      <c r="CF458" s="225"/>
    </row>
    <row r="459" spans="1:84" ht="12" customHeight="1" x14ac:dyDescent="0.25">
      <c r="A459" s="225"/>
      <c r="B459" s="225"/>
      <c r="C459" s="225"/>
      <c r="D459" s="225"/>
      <c r="E459" s="226"/>
      <c r="F459" s="226"/>
      <c r="G459" s="228"/>
      <c r="H459" s="227"/>
      <c r="I459" s="227"/>
      <c r="J459" s="228"/>
      <c r="K459" s="228"/>
      <c r="L459" s="229"/>
      <c r="M459" s="225"/>
      <c r="N459" s="225"/>
      <c r="O459" s="225"/>
      <c r="P459" s="225"/>
      <c r="Q459" s="225"/>
      <c r="R459" s="225"/>
      <c r="S459" s="225"/>
      <c r="T459" s="225"/>
      <c r="U459" s="225"/>
      <c r="V459" s="225"/>
      <c r="W459" s="225"/>
      <c r="X459" s="225"/>
      <c r="Y459" s="225"/>
      <c r="Z459" s="225"/>
      <c r="AA459" s="225"/>
      <c r="AB459" s="225"/>
      <c r="AC459" s="225"/>
      <c r="AD459" s="225"/>
      <c r="AE459" s="225"/>
      <c r="AF459" s="225"/>
      <c r="AG459" s="225"/>
      <c r="AH459" s="225"/>
      <c r="AI459" s="225"/>
      <c r="AJ459" s="225"/>
      <c r="AK459" s="225"/>
      <c r="AL459" s="225"/>
      <c r="AM459" s="225"/>
      <c r="AN459" s="225"/>
      <c r="AO459" s="225"/>
      <c r="AP459" s="225"/>
      <c r="AQ459" s="225"/>
      <c r="AR459" s="225"/>
      <c r="AS459" s="225"/>
      <c r="AT459" s="225"/>
      <c r="AU459" s="225"/>
      <c r="AV459" s="225"/>
      <c r="AW459" s="225"/>
      <c r="AX459" s="225"/>
      <c r="AY459" s="225"/>
      <c r="AZ459" s="225"/>
      <c r="BA459" s="225"/>
      <c r="BB459" s="225"/>
      <c r="BC459" s="225"/>
      <c r="BD459" s="225"/>
      <c r="BE459" s="225"/>
      <c r="BF459" s="225"/>
      <c r="BG459" s="225"/>
      <c r="BH459" s="225"/>
      <c r="BI459" s="225"/>
      <c r="BJ459" s="225"/>
      <c r="BK459" s="225"/>
      <c r="BL459" s="225"/>
      <c r="BM459" s="225"/>
      <c r="BN459" s="225"/>
      <c r="BO459" s="225"/>
      <c r="BP459" s="225"/>
      <c r="BQ459" s="225"/>
      <c r="BR459" s="225"/>
      <c r="BS459" s="225"/>
      <c r="BT459" s="225"/>
      <c r="BU459" s="225"/>
      <c r="BV459" s="225"/>
      <c r="BW459" s="225"/>
      <c r="BX459" s="225"/>
      <c r="BY459" s="225"/>
      <c r="BZ459" s="225"/>
      <c r="CA459" s="225"/>
      <c r="CB459" s="225"/>
      <c r="CC459" s="225"/>
      <c r="CD459" s="225"/>
      <c r="CE459" s="225"/>
      <c r="CF459" s="225"/>
    </row>
    <row r="460" spans="1:84" ht="12" customHeight="1" x14ac:dyDescent="0.25">
      <c r="A460" s="225"/>
      <c r="B460" s="225"/>
      <c r="C460" s="225"/>
      <c r="D460" s="225"/>
      <c r="E460" s="226"/>
      <c r="F460" s="226"/>
      <c r="G460" s="228"/>
      <c r="H460" s="227"/>
      <c r="I460" s="227"/>
      <c r="J460" s="228"/>
      <c r="K460" s="228"/>
      <c r="L460" s="229"/>
      <c r="M460" s="225"/>
      <c r="N460" s="225"/>
      <c r="O460" s="225"/>
      <c r="P460" s="225"/>
      <c r="Q460" s="225"/>
      <c r="R460" s="225"/>
      <c r="S460" s="225"/>
      <c r="T460" s="225"/>
      <c r="U460" s="225"/>
      <c r="V460" s="225"/>
      <c r="W460" s="225"/>
      <c r="X460" s="225"/>
      <c r="Y460" s="225"/>
      <c r="Z460" s="225"/>
      <c r="AA460" s="225"/>
      <c r="AB460" s="225"/>
      <c r="AC460" s="225"/>
      <c r="AD460" s="225"/>
      <c r="AE460" s="225"/>
      <c r="AF460" s="225"/>
      <c r="AG460" s="225"/>
      <c r="AH460" s="225"/>
      <c r="AI460" s="225"/>
      <c r="AJ460" s="225"/>
      <c r="AK460" s="225"/>
      <c r="AL460" s="225"/>
      <c r="AM460" s="225"/>
      <c r="AN460" s="225"/>
      <c r="AO460" s="225"/>
      <c r="AP460" s="225"/>
      <c r="AQ460" s="225"/>
      <c r="AR460" s="225"/>
      <c r="AS460" s="225"/>
      <c r="AT460" s="225"/>
      <c r="AU460" s="225"/>
      <c r="AV460" s="225"/>
      <c r="AW460" s="225"/>
      <c r="AX460" s="225"/>
      <c r="AY460" s="225"/>
      <c r="AZ460" s="225"/>
      <c r="BA460" s="225"/>
      <c r="BB460" s="225"/>
      <c r="BC460" s="225"/>
      <c r="BD460" s="225"/>
      <c r="BE460" s="225"/>
      <c r="BF460" s="225"/>
      <c r="BG460" s="225"/>
      <c r="BH460" s="225"/>
      <c r="BI460" s="225"/>
      <c r="BJ460" s="225"/>
      <c r="BK460" s="225"/>
      <c r="BL460" s="225"/>
      <c r="BM460" s="225"/>
      <c r="BN460" s="225"/>
      <c r="BO460" s="225"/>
      <c r="BP460" s="225"/>
      <c r="BQ460" s="225"/>
      <c r="BR460" s="225"/>
      <c r="BS460" s="225"/>
      <c r="BT460" s="225"/>
      <c r="BU460" s="225"/>
      <c r="BV460" s="225"/>
      <c r="BW460" s="225"/>
      <c r="BX460" s="225"/>
      <c r="BY460" s="225"/>
      <c r="BZ460" s="225"/>
      <c r="CA460" s="225"/>
      <c r="CB460" s="225"/>
      <c r="CC460" s="225"/>
      <c r="CD460" s="225"/>
      <c r="CE460" s="225"/>
      <c r="CF460" s="225"/>
    </row>
    <row r="461" spans="1:84" ht="12" customHeight="1" x14ac:dyDescent="0.25">
      <c r="A461" s="225"/>
      <c r="B461" s="225"/>
      <c r="C461" s="225"/>
      <c r="D461" s="225"/>
      <c r="E461" s="226"/>
      <c r="F461" s="226"/>
      <c r="G461" s="228"/>
      <c r="H461" s="227"/>
      <c r="I461" s="227"/>
      <c r="J461" s="228"/>
      <c r="K461" s="228"/>
      <c r="L461" s="229"/>
      <c r="M461" s="225"/>
      <c r="N461" s="225"/>
      <c r="O461" s="225"/>
      <c r="P461" s="225"/>
      <c r="Q461" s="225"/>
      <c r="R461" s="225"/>
      <c r="S461" s="225"/>
      <c r="T461" s="225"/>
      <c r="U461" s="225"/>
      <c r="V461" s="225"/>
      <c r="W461" s="225"/>
      <c r="X461" s="225"/>
      <c r="Y461" s="225"/>
      <c r="Z461" s="225"/>
      <c r="AA461" s="225"/>
      <c r="AB461" s="225"/>
      <c r="AC461" s="225"/>
      <c r="AD461" s="225"/>
      <c r="AE461" s="225"/>
      <c r="AF461" s="225"/>
      <c r="AG461" s="225"/>
      <c r="AH461" s="225"/>
      <c r="AI461" s="225"/>
      <c r="AJ461" s="225"/>
      <c r="AK461" s="225"/>
      <c r="AL461" s="225"/>
      <c r="AM461" s="225"/>
      <c r="AN461" s="225"/>
      <c r="AO461" s="225"/>
      <c r="AP461" s="225"/>
      <c r="AQ461" s="225"/>
      <c r="AR461" s="225"/>
      <c r="AS461" s="225"/>
      <c r="AT461" s="225"/>
      <c r="AU461" s="225"/>
      <c r="AV461" s="225"/>
      <c r="AW461" s="225"/>
      <c r="AX461" s="225"/>
      <c r="AY461" s="225"/>
      <c r="AZ461" s="225"/>
      <c r="BA461" s="225"/>
      <c r="BB461" s="225"/>
      <c r="BC461" s="225"/>
      <c r="BD461" s="225"/>
      <c r="BE461" s="225"/>
      <c r="BF461" s="225"/>
      <c r="BG461" s="225"/>
      <c r="BH461" s="225"/>
      <c r="BI461" s="225"/>
      <c r="BJ461" s="225"/>
      <c r="BK461" s="225"/>
      <c r="BL461" s="225"/>
      <c r="BM461" s="225"/>
      <c r="BN461" s="225"/>
      <c r="BO461" s="225"/>
      <c r="BP461" s="225"/>
      <c r="BQ461" s="225"/>
      <c r="BR461" s="225"/>
      <c r="BS461" s="225"/>
      <c r="BT461" s="225"/>
      <c r="BU461" s="225"/>
      <c r="BV461" s="225"/>
      <c r="BW461" s="225"/>
      <c r="BX461" s="225"/>
      <c r="BY461" s="225"/>
      <c r="BZ461" s="225"/>
      <c r="CA461" s="225"/>
      <c r="CB461" s="225"/>
      <c r="CC461" s="225"/>
      <c r="CD461" s="225"/>
      <c r="CE461" s="225"/>
      <c r="CF461" s="225"/>
    </row>
    <row r="462" spans="1:84" ht="12" customHeight="1" x14ac:dyDescent="0.25">
      <c r="A462" s="225"/>
      <c r="B462" s="225"/>
      <c r="C462" s="225"/>
      <c r="D462" s="225"/>
      <c r="E462" s="226"/>
      <c r="F462" s="226"/>
      <c r="G462" s="228"/>
      <c r="H462" s="227"/>
      <c r="I462" s="227"/>
      <c r="J462" s="228"/>
      <c r="K462" s="228"/>
      <c r="L462" s="229"/>
      <c r="M462" s="225"/>
      <c r="N462" s="225"/>
      <c r="O462" s="225"/>
      <c r="P462" s="225"/>
      <c r="Q462" s="225"/>
      <c r="R462" s="225"/>
      <c r="S462" s="225"/>
      <c r="T462" s="225"/>
      <c r="U462" s="225"/>
      <c r="V462" s="225"/>
      <c r="W462" s="225"/>
      <c r="X462" s="225"/>
      <c r="Y462" s="225"/>
      <c r="Z462" s="225"/>
      <c r="AA462" s="225"/>
      <c r="AB462" s="225"/>
      <c r="AC462" s="225"/>
      <c r="AD462" s="225"/>
      <c r="AE462" s="225"/>
      <c r="AF462" s="225"/>
      <c r="AG462" s="225"/>
      <c r="AH462" s="225"/>
      <c r="AI462" s="225"/>
      <c r="AJ462" s="225"/>
      <c r="AK462" s="225"/>
      <c r="AL462" s="225"/>
      <c r="AM462" s="225"/>
      <c r="AN462" s="225"/>
      <c r="AO462" s="225"/>
      <c r="AP462" s="225"/>
      <c r="AQ462" s="225"/>
      <c r="AR462" s="225"/>
      <c r="AS462" s="225"/>
      <c r="AT462" s="225"/>
      <c r="AU462" s="225"/>
      <c r="AV462" s="225"/>
      <c r="AW462" s="225"/>
      <c r="AX462" s="225"/>
      <c r="AY462" s="225"/>
      <c r="AZ462" s="225"/>
      <c r="BA462" s="225"/>
      <c r="BB462" s="225"/>
      <c r="BC462" s="225"/>
      <c r="BD462" s="225"/>
      <c r="BE462" s="225"/>
      <c r="BF462" s="225"/>
      <c r="BG462" s="225"/>
      <c r="BH462" s="225"/>
      <c r="BI462" s="225"/>
      <c r="BJ462" s="225"/>
      <c r="BK462" s="225"/>
      <c r="BL462" s="225"/>
      <c r="BM462" s="225"/>
      <c r="BN462" s="225"/>
      <c r="BO462" s="225"/>
      <c r="BP462" s="225"/>
      <c r="BQ462" s="225"/>
      <c r="BR462" s="225"/>
      <c r="BS462" s="225"/>
      <c r="BT462" s="225"/>
      <c r="BU462" s="225"/>
      <c r="BV462" s="225"/>
      <c r="BW462" s="225"/>
      <c r="BX462" s="225"/>
      <c r="BY462" s="225"/>
      <c r="BZ462" s="225"/>
      <c r="CA462" s="225"/>
      <c r="CB462" s="225"/>
      <c r="CC462" s="225"/>
      <c r="CD462" s="225"/>
      <c r="CE462" s="225"/>
      <c r="CF462" s="225"/>
    </row>
    <row r="463" spans="1:84" ht="12" customHeight="1" x14ac:dyDescent="0.25">
      <c r="A463" s="225"/>
      <c r="B463" s="225"/>
      <c r="C463" s="225"/>
      <c r="D463" s="225"/>
      <c r="E463" s="226"/>
      <c r="F463" s="226"/>
      <c r="G463" s="228"/>
      <c r="H463" s="227"/>
      <c r="I463" s="227"/>
      <c r="J463" s="228"/>
      <c r="K463" s="228"/>
      <c r="L463" s="229"/>
      <c r="M463" s="225"/>
      <c r="N463" s="225"/>
      <c r="O463" s="225"/>
      <c r="P463" s="225"/>
      <c r="Q463" s="225"/>
      <c r="R463" s="225"/>
      <c r="S463" s="225"/>
      <c r="T463" s="225"/>
      <c r="U463" s="225"/>
      <c r="V463" s="225"/>
      <c r="W463" s="225"/>
      <c r="X463" s="225"/>
      <c r="Y463" s="225"/>
      <c r="Z463" s="225"/>
      <c r="AA463" s="225"/>
      <c r="AB463" s="225"/>
      <c r="AC463" s="225"/>
      <c r="AD463" s="225"/>
      <c r="AE463" s="225"/>
      <c r="AF463" s="225"/>
      <c r="AG463" s="225"/>
      <c r="AH463" s="225"/>
      <c r="AI463" s="225"/>
      <c r="AJ463" s="225"/>
      <c r="AK463" s="225"/>
      <c r="AL463" s="225"/>
      <c r="AM463" s="225"/>
      <c r="AN463" s="225"/>
      <c r="AO463" s="225"/>
      <c r="AP463" s="225"/>
      <c r="AQ463" s="225"/>
      <c r="AR463" s="225"/>
      <c r="AS463" s="225"/>
      <c r="AT463" s="225"/>
      <c r="AU463" s="225"/>
      <c r="AV463" s="225"/>
      <c r="AW463" s="225"/>
      <c r="AX463" s="225"/>
      <c r="AY463" s="225"/>
      <c r="AZ463" s="225"/>
      <c r="BA463" s="225"/>
      <c r="BB463" s="225"/>
      <c r="BC463" s="225"/>
      <c r="BD463" s="225"/>
      <c r="BE463" s="225"/>
      <c r="BF463" s="225"/>
      <c r="BG463" s="225"/>
      <c r="BH463" s="225"/>
      <c r="BI463" s="225"/>
      <c r="BJ463" s="225"/>
      <c r="BK463" s="225"/>
      <c r="BL463" s="225"/>
      <c r="BM463" s="225"/>
      <c r="BN463" s="225"/>
      <c r="BO463" s="225"/>
      <c r="BP463" s="225"/>
      <c r="BQ463" s="225"/>
      <c r="BR463" s="225"/>
      <c r="BS463" s="225"/>
      <c r="BT463" s="225"/>
      <c r="BU463" s="225"/>
      <c r="BV463" s="225"/>
      <c r="BW463" s="225"/>
      <c r="BX463" s="225"/>
      <c r="BY463" s="225"/>
      <c r="BZ463" s="225"/>
      <c r="CA463" s="225"/>
      <c r="CB463" s="225"/>
      <c r="CC463" s="225"/>
      <c r="CD463" s="225"/>
      <c r="CE463" s="225"/>
      <c r="CF463" s="225"/>
    </row>
    <row r="464" spans="1:84" ht="12" customHeight="1" x14ac:dyDescent="0.25">
      <c r="A464" s="225"/>
      <c r="B464" s="225"/>
      <c r="C464" s="225"/>
      <c r="D464" s="225"/>
      <c r="E464" s="226"/>
      <c r="F464" s="226"/>
      <c r="G464" s="228"/>
      <c r="H464" s="227"/>
      <c r="I464" s="227"/>
      <c r="J464" s="228"/>
      <c r="K464" s="228"/>
      <c r="L464" s="229"/>
      <c r="M464" s="225"/>
      <c r="N464" s="225"/>
      <c r="O464" s="225"/>
      <c r="P464" s="225"/>
      <c r="Q464" s="225"/>
      <c r="R464" s="225"/>
      <c r="S464" s="225"/>
      <c r="T464" s="225"/>
      <c r="U464" s="225"/>
      <c r="V464" s="225"/>
      <c r="W464" s="225"/>
      <c r="X464" s="225"/>
      <c r="Y464" s="225"/>
      <c r="Z464" s="225"/>
      <c r="AA464" s="225"/>
      <c r="AB464" s="225"/>
      <c r="AC464" s="225"/>
      <c r="AD464" s="225"/>
      <c r="AE464" s="225"/>
      <c r="AF464" s="225"/>
      <c r="AG464" s="225"/>
      <c r="AH464" s="225"/>
      <c r="AI464" s="225"/>
      <c r="AJ464" s="225"/>
      <c r="AK464" s="225"/>
      <c r="AL464" s="225"/>
      <c r="AM464" s="225"/>
      <c r="AN464" s="225"/>
      <c r="AO464" s="225"/>
      <c r="AP464" s="225"/>
      <c r="AQ464" s="225"/>
      <c r="AR464" s="225"/>
      <c r="AS464" s="225"/>
      <c r="AT464" s="225"/>
      <c r="AU464" s="225"/>
      <c r="AV464" s="225"/>
      <c r="AW464" s="225"/>
      <c r="AX464" s="225"/>
      <c r="AY464" s="225"/>
      <c r="AZ464" s="225"/>
      <c r="BA464" s="225"/>
      <c r="BB464" s="225"/>
      <c r="BC464" s="225"/>
      <c r="BD464" s="225"/>
      <c r="BE464" s="225"/>
      <c r="BF464" s="225"/>
      <c r="BG464" s="225"/>
      <c r="BH464" s="225"/>
      <c r="BI464" s="225"/>
      <c r="BJ464" s="225"/>
      <c r="BK464" s="225"/>
      <c r="BL464" s="225"/>
      <c r="BM464" s="225"/>
      <c r="BN464" s="225"/>
      <c r="BO464" s="225"/>
      <c r="BP464" s="225"/>
      <c r="BQ464" s="225"/>
      <c r="BR464" s="225"/>
      <c r="BS464" s="225"/>
      <c r="BT464" s="225"/>
      <c r="BU464" s="225"/>
      <c r="BV464" s="225"/>
      <c r="BW464" s="225"/>
      <c r="BX464" s="225"/>
      <c r="BY464" s="225"/>
      <c r="BZ464" s="225"/>
      <c r="CA464" s="225"/>
      <c r="CB464" s="225"/>
      <c r="CC464" s="225"/>
      <c r="CD464" s="225"/>
      <c r="CE464" s="225"/>
      <c r="CF464" s="225"/>
    </row>
    <row r="465" spans="1:84" ht="12" customHeight="1" x14ac:dyDescent="0.25">
      <c r="A465" s="225"/>
      <c r="B465" s="225"/>
      <c r="C465" s="225"/>
      <c r="D465" s="225"/>
      <c r="E465" s="226"/>
      <c r="F465" s="226"/>
      <c r="G465" s="228"/>
      <c r="H465" s="227"/>
      <c r="I465" s="227"/>
      <c r="J465" s="228"/>
      <c r="K465" s="228"/>
      <c r="L465" s="229"/>
      <c r="M465" s="225"/>
      <c r="N465" s="225"/>
      <c r="O465" s="225"/>
      <c r="P465" s="225"/>
      <c r="Q465" s="225"/>
      <c r="R465" s="225"/>
      <c r="S465" s="225"/>
      <c r="T465" s="225"/>
      <c r="U465" s="225"/>
      <c r="V465" s="225"/>
      <c r="W465" s="225"/>
      <c r="X465" s="225"/>
      <c r="Y465" s="225"/>
      <c r="Z465" s="225"/>
      <c r="AA465" s="225"/>
      <c r="AB465" s="225"/>
      <c r="AC465" s="225"/>
      <c r="AD465" s="225"/>
      <c r="AE465" s="225"/>
      <c r="AF465" s="225"/>
      <c r="AG465" s="225"/>
      <c r="AH465" s="225"/>
      <c r="AI465" s="225"/>
      <c r="AJ465" s="225"/>
      <c r="AK465" s="225"/>
      <c r="AL465" s="225"/>
      <c r="AM465" s="225"/>
      <c r="AN465" s="225"/>
      <c r="AO465" s="225"/>
      <c r="AP465" s="225"/>
      <c r="AQ465" s="225"/>
      <c r="AR465" s="225"/>
      <c r="AS465" s="225"/>
      <c r="AT465" s="225"/>
      <c r="AU465" s="225"/>
      <c r="AV465" s="225"/>
      <c r="AW465" s="225"/>
      <c r="AX465" s="225"/>
      <c r="AY465" s="225"/>
      <c r="AZ465" s="225"/>
      <c r="BA465" s="225"/>
      <c r="BB465" s="225"/>
      <c r="BC465" s="225"/>
      <c r="BD465" s="225"/>
      <c r="BE465" s="225"/>
      <c r="BF465" s="225"/>
      <c r="BG465" s="225"/>
      <c r="BH465" s="225"/>
      <c r="BI465" s="225"/>
      <c r="BJ465" s="225"/>
      <c r="BK465" s="225"/>
      <c r="BL465" s="225"/>
      <c r="BM465" s="225"/>
      <c r="BN465" s="225"/>
      <c r="BO465" s="225"/>
      <c r="BP465" s="225"/>
      <c r="BQ465" s="225"/>
      <c r="BR465" s="225"/>
      <c r="BS465" s="225"/>
      <c r="BT465" s="225"/>
      <c r="BU465" s="225"/>
      <c r="BV465" s="225"/>
      <c r="BW465" s="225"/>
      <c r="BX465" s="225"/>
      <c r="BY465" s="225"/>
      <c r="BZ465" s="225"/>
      <c r="CA465" s="225"/>
      <c r="CB465" s="225"/>
      <c r="CC465" s="225"/>
      <c r="CD465" s="225"/>
      <c r="CE465" s="225"/>
      <c r="CF465" s="225"/>
    </row>
    <row r="466" spans="1:84" ht="12" customHeight="1" x14ac:dyDescent="0.25">
      <c r="A466" s="225"/>
      <c r="B466" s="225"/>
      <c r="C466" s="225"/>
      <c r="D466" s="225"/>
      <c r="E466" s="226"/>
      <c r="F466" s="226"/>
      <c r="G466" s="228"/>
      <c r="H466" s="227"/>
      <c r="I466" s="227"/>
      <c r="J466" s="228"/>
      <c r="K466" s="228"/>
      <c r="L466" s="229"/>
      <c r="M466" s="225"/>
      <c r="N466" s="225"/>
      <c r="O466" s="225"/>
      <c r="P466" s="225"/>
      <c r="Q466" s="225"/>
      <c r="R466" s="225"/>
      <c r="S466" s="225"/>
      <c r="T466" s="225"/>
      <c r="U466" s="225"/>
      <c r="V466" s="225"/>
      <c r="W466" s="225"/>
      <c r="X466" s="225"/>
      <c r="Y466" s="225"/>
      <c r="Z466" s="225"/>
      <c r="AA466" s="225"/>
      <c r="AB466" s="225"/>
      <c r="AC466" s="225"/>
      <c r="AD466" s="225"/>
      <c r="AE466" s="225"/>
      <c r="AF466" s="225"/>
      <c r="AG466" s="225"/>
      <c r="AH466" s="225"/>
      <c r="AI466" s="225"/>
      <c r="AJ466" s="225"/>
      <c r="AK466" s="225"/>
      <c r="AL466" s="225"/>
      <c r="AM466" s="225"/>
      <c r="AN466" s="225"/>
      <c r="AO466" s="225"/>
      <c r="AP466" s="225"/>
      <c r="AQ466" s="225"/>
      <c r="AR466" s="225"/>
      <c r="AS466" s="225"/>
      <c r="AT466" s="225"/>
      <c r="AU466" s="225"/>
      <c r="AV466" s="225"/>
      <c r="AW466" s="225"/>
      <c r="AX466" s="225"/>
      <c r="AY466" s="225"/>
      <c r="AZ466" s="225"/>
      <c r="BA466" s="225"/>
      <c r="BB466" s="225"/>
      <c r="BC466" s="225"/>
      <c r="BD466" s="225"/>
      <c r="BE466" s="225"/>
      <c r="BF466" s="225"/>
      <c r="BG466" s="225"/>
      <c r="BH466" s="225"/>
      <c r="BI466" s="225"/>
      <c r="BJ466" s="225"/>
      <c r="BK466" s="225"/>
      <c r="BL466" s="225"/>
      <c r="BM466" s="225"/>
      <c r="BN466" s="225"/>
      <c r="BO466" s="225"/>
      <c r="BP466" s="225"/>
      <c r="BQ466" s="225"/>
      <c r="BR466" s="225"/>
      <c r="BS466" s="225"/>
      <c r="BT466" s="225"/>
      <c r="BU466" s="225"/>
      <c r="BV466" s="225"/>
      <c r="BW466" s="225"/>
      <c r="BX466" s="225"/>
      <c r="BY466" s="225"/>
      <c r="BZ466" s="225"/>
      <c r="CA466" s="225"/>
      <c r="CB466" s="225"/>
      <c r="CC466" s="225"/>
      <c r="CD466" s="225"/>
      <c r="CE466" s="225"/>
      <c r="CF466" s="225"/>
    </row>
    <row r="467" spans="1:84" ht="12" customHeight="1" x14ac:dyDescent="0.25">
      <c r="A467" s="225"/>
      <c r="B467" s="225"/>
      <c r="C467" s="225"/>
      <c r="D467" s="225"/>
      <c r="E467" s="226"/>
      <c r="F467" s="226"/>
      <c r="G467" s="228"/>
      <c r="H467" s="227"/>
      <c r="I467" s="227"/>
      <c r="J467" s="228"/>
      <c r="K467" s="228"/>
      <c r="L467" s="229"/>
      <c r="M467" s="225"/>
      <c r="N467" s="225"/>
      <c r="O467" s="225"/>
      <c r="P467" s="225"/>
      <c r="Q467" s="225"/>
      <c r="R467" s="225"/>
      <c r="S467" s="225"/>
      <c r="T467" s="225"/>
      <c r="U467" s="225"/>
      <c r="V467" s="225"/>
      <c r="W467" s="225"/>
      <c r="X467" s="225"/>
      <c r="Y467" s="225"/>
      <c r="Z467" s="225"/>
      <c r="AA467" s="225"/>
      <c r="AB467" s="225"/>
      <c r="AC467" s="225"/>
      <c r="AD467" s="225"/>
      <c r="AE467" s="225"/>
      <c r="AF467" s="225"/>
      <c r="AG467" s="225"/>
      <c r="AH467" s="225"/>
      <c r="AI467" s="225"/>
      <c r="AJ467" s="225"/>
      <c r="AK467" s="225"/>
      <c r="AL467" s="225"/>
      <c r="AM467" s="225"/>
      <c r="AN467" s="225"/>
      <c r="AO467" s="225"/>
      <c r="AP467" s="225"/>
      <c r="AQ467" s="225"/>
      <c r="AR467" s="225"/>
      <c r="AS467" s="225"/>
      <c r="AT467" s="225"/>
      <c r="AU467" s="225"/>
      <c r="AV467" s="225"/>
      <c r="AW467" s="225"/>
      <c r="AX467" s="225"/>
      <c r="AY467" s="225"/>
      <c r="AZ467" s="225"/>
      <c r="BA467" s="225"/>
      <c r="BB467" s="225"/>
      <c r="BC467" s="225"/>
      <c r="BD467" s="225"/>
      <c r="BE467" s="225"/>
      <c r="BF467" s="225"/>
      <c r="BG467" s="225"/>
      <c r="BH467" s="225"/>
      <c r="BI467" s="225"/>
      <c r="BJ467" s="225"/>
      <c r="BK467" s="225"/>
      <c r="BL467" s="225"/>
      <c r="BM467" s="225"/>
      <c r="BN467" s="225"/>
      <c r="BO467" s="225"/>
      <c r="BP467" s="225"/>
      <c r="BQ467" s="225"/>
      <c r="BR467" s="225"/>
      <c r="BS467" s="225"/>
      <c r="BT467" s="225"/>
      <c r="BU467" s="225"/>
      <c r="BV467" s="225"/>
      <c r="BW467" s="225"/>
      <c r="BX467" s="225"/>
      <c r="BY467" s="225"/>
      <c r="BZ467" s="225"/>
      <c r="CA467" s="225"/>
      <c r="CB467" s="225"/>
      <c r="CC467" s="225"/>
      <c r="CD467" s="225"/>
      <c r="CE467" s="225"/>
      <c r="CF467" s="225"/>
    </row>
    <row r="468" spans="1:84" ht="12" customHeight="1" x14ac:dyDescent="0.25">
      <c r="A468" s="225"/>
      <c r="B468" s="225"/>
      <c r="C468" s="225"/>
      <c r="D468" s="225"/>
      <c r="E468" s="226"/>
      <c r="F468" s="226"/>
      <c r="G468" s="228"/>
      <c r="H468" s="227"/>
      <c r="I468" s="227"/>
      <c r="J468" s="228"/>
      <c r="K468" s="228"/>
      <c r="L468" s="229"/>
      <c r="M468" s="225"/>
      <c r="N468" s="225"/>
      <c r="O468" s="225"/>
      <c r="P468" s="225"/>
      <c r="Q468" s="225"/>
      <c r="R468" s="225"/>
      <c r="S468" s="225"/>
      <c r="T468" s="225"/>
      <c r="U468" s="225"/>
      <c r="V468" s="225"/>
      <c r="W468" s="225"/>
      <c r="X468" s="225"/>
      <c r="Y468" s="225"/>
      <c r="Z468" s="225"/>
      <c r="AA468" s="225"/>
      <c r="AB468" s="225"/>
      <c r="AC468" s="225"/>
      <c r="AD468" s="225"/>
      <c r="AE468" s="225"/>
      <c r="AF468" s="225"/>
      <c r="AG468" s="225"/>
      <c r="AH468" s="225"/>
      <c r="AI468" s="225"/>
      <c r="AJ468" s="225"/>
      <c r="AK468" s="225"/>
      <c r="AL468" s="225"/>
      <c r="AM468" s="225"/>
      <c r="AN468" s="225"/>
      <c r="AO468" s="225"/>
      <c r="AP468" s="225"/>
      <c r="AQ468" s="225"/>
      <c r="AR468" s="225"/>
      <c r="AS468" s="225"/>
      <c r="AT468" s="225"/>
      <c r="AU468" s="225"/>
      <c r="AV468" s="225"/>
      <c r="AW468" s="225"/>
      <c r="AX468" s="225"/>
      <c r="AY468" s="225"/>
      <c r="AZ468" s="225"/>
      <c r="BA468" s="225"/>
      <c r="BB468" s="225"/>
      <c r="BC468" s="225"/>
      <c r="BD468" s="225"/>
      <c r="BE468" s="225"/>
      <c r="BF468" s="225"/>
      <c r="BG468" s="225"/>
      <c r="BH468" s="225"/>
      <c r="BI468" s="225"/>
      <c r="BJ468" s="225"/>
      <c r="BK468" s="225"/>
      <c r="BL468" s="225"/>
      <c r="BM468" s="225"/>
      <c r="BN468" s="225"/>
      <c r="BO468" s="225"/>
      <c r="BP468" s="225"/>
      <c r="BQ468" s="225"/>
      <c r="BR468" s="225"/>
      <c r="BS468" s="225"/>
      <c r="BT468" s="225"/>
      <c r="BU468" s="225"/>
      <c r="BV468" s="225"/>
      <c r="BW468" s="225"/>
      <c r="BX468" s="225"/>
      <c r="BY468" s="225"/>
      <c r="BZ468" s="225"/>
      <c r="CA468" s="225"/>
      <c r="CB468" s="225"/>
      <c r="CC468" s="225"/>
      <c r="CD468" s="225"/>
      <c r="CE468" s="225"/>
      <c r="CF468" s="225"/>
    </row>
    <row r="469" spans="1:84" ht="12" customHeight="1" x14ac:dyDescent="0.25">
      <c r="A469" s="225"/>
      <c r="B469" s="225"/>
      <c r="C469" s="225"/>
      <c r="D469" s="225"/>
      <c r="E469" s="226"/>
      <c r="F469" s="226"/>
      <c r="G469" s="228"/>
      <c r="H469" s="227"/>
      <c r="I469" s="227"/>
      <c r="J469" s="228"/>
      <c r="K469" s="228"/>
      <c r="L469" s="229"/>
      <c r="M469" s="225"/>
      <c r="N469" s="225"/>
      <c r="O469" s="225"/>
      <c r="P469" s="225"/>
      <c r="Q469" s="225"/>
      <c r="R469" s="225"/>
      <c r="S469" s="225"/>
      <c r="T469" s="225"/>
      <c r="U469" s="225"/>
      <c r="V469" s="225"/>
      <c r="W469" s="225"/>
      <c r="X469" s="225"/>
      <c r="Y469" s="225"/>
      <c r="Z469" s="225"/>
      <c r="AA469" s="225"/>
      <c r="AB469" s="225"/>
      <c r="AC469" s="225"/>
      <c r="AD469" s="225"/>
      <c r="AE469" s="225"/>
      <c r="AF469" s="225"/>
      <c r="AG469" s="225"/>
      <c r="AH469" s="225"/>
      <c r="AI469" s="225"/>
      <c r="AJ469" s="225"/>
      <c r="AK469" s="225"/>
      <c r="AL469" s="225"/>
      <c r="AM469" s="225"/>
      <c r="AN469" s="225"/>
      <c r="AO469" s="225"/>
      <c r="AP469" s="225"/>
      <c r="AQ469" s="225"/>
      <c r="AR469" s="225"/>
      <c r="AS469" s="225"/>
      <c r="AT469" s="225"/>
      <c r="AU469" s="225"/>
      <c r="AV469" s="225"/>
      <c r="AW469" s="225"/>
      <c r="AX469" s="225"/>
      <c r="AY469" s="225"/>
      <c r="AZ469" s="225"/>
      <c r="BA469" s="225"/>
      <c r="BB469" s="225"/>
      <c r="BC469" s="225"/>
      <c r="BD469" s="225"/>
      <c r="BE469" s="225"/>
      <c r="BF469" s="225"/>
      <c r="BG469" s="225"/>
      <c r="BH469" s="225"/>
      <c r="BI469" s="225"/>
      <c r="BJ469" s="225"/>
      <c r="BK469" s="225"/>
      <c r="BL469" s="225"/>
      <c r="BM469" s="225"/>
      <c r="BN469" s="225"/>
      <c r="BO469" s="225"/>
      <c r="BP469" s="225"/>
      <c r="BQ469" s="225"/>
      <c r="BR469" s="225"/>
      <c r="BS469" s="225"/>
      <c r="BT469" s="225"/>
      <c r="BU469" s="225"/>
      <c r="BV469" s="225"/>
      <c r="BW469" s="225"/>
      <c r="BX469" s="225"/>
      <c r="BY469" s="225"/>
      <c r="BZ469" s="225"/>
      <c r="CA469" s="225"/>
      <c r="CB469" s="225"/>
      <c r="CC469" s="225"/>
      <c r="CD469" s="225"/>
      <c r="CE469" s="225"/>
      <c r="CF469" s="225"/>
    </row>
    <row r="470" spans="1:84" ht="12" customHeight="1" x14ac:dyDescent="0.25">
      <c r="A470" s="225"/>
      <c r="B470" s="225"/>
      <c r="C470" s="225"/>
      <c r="D470" s="225"/>
      <c r="E470" s="226"/>
      <c r="F470" s="226"/>
      <c r="G470" s="228"/>
      <c r="H470" s="227"/>
      <c r="I470" s="227"/>
      <c r="J470" s="228"/>
      <c r="K470" s="228"/>
      <c r="L470" s="229"/>
      <c r="M470" s="225"/>
      <c r="N470" s="225"/>
      <c r="O470" s="225"/>
      <c r="P470" s="225"/>
      <c r="Q470" s="225"/>
      <c r="R470" s="225"/>
      <c r="S470" s="225"/>
      <c r="T470" s="225"/>
      <c r="U470" s="225"/>
      <c r="V470" s="225"/>
      <c r="W470" s="225"/>
      <c r="X470" s="225"/>
      <c r="Y470" s="225"/>
      <c r="Z470" s="225"/>
      <c r="AA470" s="225"/>
      <c r="AB470" s="225"/>
      <c r="AC470" s="225"/>
      <c r="AD470" s="225"/>
      <c r="AE470" s="225"/>
      <c r="AF470" s="225"/>
      <c r="AG470" s="225"/>
      <c r="AH470" s="225"/>
      <c r="AI470" s="225"/>
      <c r="AJ470" s="225"/>
      <c r="AK470" s="225"/>
      <c r="AL470" s="225"/>
      <c r="AM470" s="225"/>
      <c r="AN470" s="225"/>
      <c r="AO470" s="225"/>
      <c r="AP470" s="225"/>
      <c r="AQ470" s="225"/>
      <c r="AR470" s="225"/>
      <c r="AS470" s="225"/>
      <c r="AT470" s="225"/>
      <c r="AU470" s="225"/>
      <c r="AV470" s="225"/>
      <c r="AW470" s="225"/>
      <c r="AX470" s="225"/>
      <c r="AY470" s="225"/>
      <c r="AZ470" s="225"/>
      <c r="BA470" s="225"/>
      <c r="BB470" s="225"/>
      <c r="BC470" s="225"/>
      <c r="BD470" s="225"/>
      <c r="BE470" s="225"/>
      <c r="BF470" s="225"/>
      <c r="BG470" s="225"/>
      <c r="BH470" s="225"/>
      <c r="BI470" s="225"/>
      <c r="BJ470" s="225"/>
      <c r="BK470" s="225"/>
      <c r="BL470" s="225"/>
      <c r="BM470" s="225"/>
      <c r="BN470" s="225"/>
      <c r="BO470" s="225"/>
      <c r="BP470" s="225"/>
      <c r="BQ470" s="225"/>
      <c r="BR470" s="225"/>
      <c r="BS470" s="225"/>
      <c r="BT470" s="225"/>
      <c r="BU470" s="225"/>
      <c r="BV470" s="225"/>
      <c r="BW470" s="225"/>
      <c r="BX470" s="225"/>
      <c r="BY470" s="225"/>
      <c r="BZ470" s="225"/>
      <c r="CA470" s="225"/>
      <c r="CB470" s="225"/>
      <c r="CC470" s="225"/>
      <c r="CD470" s="225"/>
      <c r="CE470" s="225"/>
      <c r="CF470" s="225"/>
    </row>
    <row r="471" spans="1:84" ht="12" customHeight="1" x14ac:dyDescent="0.25">
      <c r="A471" s="225"/>
      <c r="B471" s="225"/>
      <c r="C471" s="225"/>
      <c r="D471" s="225"/>
      <c r="E471" s="226"/>
      <c r="F471" s="226"/>
      <c r="G471" s="228"/>
      <c r="H471" s="227"/>
      <c r="I471" s="227"/>
      <c r="J471" s="228"/>
      <c r="K471" s="228"/>
      <c r="L471" s="229"/>
      <c r="M471" s="225"/>
      <c r="N471" s="225"/>
      <c r="O471" s="225"/>
      <c r="P471" s="225"/>
      <c r="Q471" s="225"/>
      <c r="R471" s="225"/>
      <c r="S471" s="225"/>
      <c r="T471" s="225"/>
      <c r="U471" s="225"/>
      <c r="V471" s="225"/>
      <c r="W471" s="225"/>
      <c r="X471" s="225"/>
      <c r="Y471" s="225"/>
      <c r="Z471" s="225"/>
      <c r="AA471" s="225"/>
      <c r="AB471" s="225"/>
      <c r="AC471" s="225"/>
      <c r="AD471" s="225"/>
      <c r="AE471" s="225"/>
      <c r="AF471" s="225"/>
      <c r="AG471" s="225"/>
      <c r="AH471" s="225"/>
      <c r="AI471" s="225"/>
      <c r="AJ471" s="225"/>
      <c r="AK471" s="225"/>
      <c r="AL471" s="225"/>
      <c r="AM471" s="225"/>
      <c r="AN471" s="225"/>
      <c r="AO471" s="225"/>
      <c r="AP471" s="225"/>
      <c r="AQ471" s="225"/>
      <c r="AR471" s="225"/>
      <c r="AS471" s="225"/>
      <c r="AT471" s="225"/>
      <c r="AU471" s="225"/>
      <c r="AV471" s="225"/>
      <c r="AW471" s="225"/>
      <c r="AX471" s="225"/>
      <c r="AY471" s="225"/>
      <c r="AZ471" s="225"/>
      <c r="BA471" s="225"/>
      <c r="BB471" s="225"/>
      <c r="BC471" s="225"/>
      <c r="BD471" s="225"/>
      <c r="BE471" s="225"/>
      <c r="BF471" s="225"/>
      <c r="BG471" s="225"/>
      <c r="BH471" s="225"/>
      <c r="BI471" s="225"/>
      <c r="BJ471" s="225"/>
      <c r="BK471" s="225"/>
      <c r="BL471" s="225"/>
      <c r="BM471" s="225"/>
      <c r="BN471" s="225"/>
      <c r="BO471" s="225"/>
      <c r="BP471" s="225"/>
      <c r="BQ471" s="225"/>
      <c r="BR471" s="225"/>
      <c r="BS471" s="225"/>
      <c r="BT471" s="225"/>
      <c r="BU471" s="225"/>
      <c r="BV471" s="225"/>
      <c r="BW471" s="225"/>
      <c r="BX471" s="225"/>
      <c r="BY471" s="225"/>
      <c r="BZ471" s="225"/>
      <c r="CA471" s="225"/>
      <c r="CB471" s="225"/>
      <c r="CC471" s="225"/>
      <c r="CD471" s="225"/>
      <c r="CE471" s="225"/>
      <c r="CF471" s="225"/>
    </row>
    <row r="472" spans="1:84" ht="12" customHeight="1" x14ac:dyDescent="0.25">
      <c r="A472" s="225"/>
      <c r="B472" s="225"/>
      <c r="C472" s="225"/>
      <c r="D472" s="225"/>
      <c r="E472" s="226"/>
      <c r="F472" s="226"/>
      <c r="G472" s="228"/>
      <c r="H472" s="227"/>
      <c r="I472" s="227"/>
      <c r="J472" s="228"/>
      <c r="K472" s="228"/>
      <c r="L472" s="229"/>
      <c r="M472" s="225"/>
      <c r="N472" s="225"/>
      <c r="O472" s="225"/>
      <c r="P472" s="225"/>
      <c r="Q472" s="225"/>
      <c r="R472" s="225"/>
      <c r="S472" s="225"/>
      <c r="T472" s="225"/>
      <c r="U472" s="225"/>
      <c r="V472" s="225"/>
      <c r="W472" s="225"/>
      <c r="X472" s="225"/>
      <c r="Y472" s="225"/>
      <c r="Z472" s="225"/>
      <c r="AA472" s="225"/>
      <c r="AB472" s="225"/>
      <c r="AC472" s="225"/>
      <c r="AD472" s="225"/>
      <c r="AE472" s="225"/>
      <c r="AF472" s="225"/>
      <c r="AG472" s="225"/>
      <c r="AH472" s="225"/>
      <c r="AI472" s="225"/>
      <c r="AJ472" s="225"/>
      <c r="AK472" s="225"/>
      <c r="AL472" s="225"/>
      <c r="AM472" s="225"/>
      <c r="AN472" s="225"/>
      <c r="AO472" s="225"/>
      <c r="AP472" s="225"/>
      <c r="AQ472" s="225"/>
      <c r="AR472" s="225"/>
      <c r="AS472" s="225"/>
      <c r="AT472" s="225"/>
      <c r="AU472" s="225"/>
      <c r="AV472" s="225"/>
      <c r="AW472" s="225"/>
      <c r="AX472" s="225"/>
      <c r="AY472" s="225"/>
      <c r="AZ472" s="225"/>
      <c r="BA472" s="225"/>
      <c r="BB472" s="225"/>
      <c r="BC472" s="225"/>
      <c r="BD472" s="225"/>
      <c r="BE472" s="225"/>
      <c r="BF472" s="225"/>
      <c r="BG472" s="225"/>
      <c r="BH472" s="225"/>
      <c r="BI472" s="225"/>
      <c r="BJ472" s="225"/>
      <c r="BK472" s="225"/>
      <c r="BL472" s="225"/>
      <c r="BM472" s="225"/>
      <c r="BN472" s="225"/>
      <c r="BO472" s="225"/>
      <c r="BP472" s="225"/>
      <c r="BQ472" s="225"/>
      <c r="BR472" s="225"/>
      <c r="BS472" s="225"/>
      <c r="BT472" s="225"/>
      <c r="BU472" s="225"/>
      <c r="BV472" s="225"/>
      <c r="BW472" s="225"/>
      <c r="BX472" s="225"/>
      <c r="BY472" s="225"/>
      <c r="BZ472" s="225"/>
      <c r="CA472" s="225"/>
      <c r="CB472" s="225"/>
      <c r="CC472" s="225"/>
      <c r="CD472" s="225"/>
      <c r="CE472" s="225"/>
      <c r="CF472" s="225"/>
    </row>
    <row r="473" spans="1:84" ht="12" customHeight="1" x14ac:dyDescent="0.25">
      <c r="A473" s="225"/>
      <c r="B473" s="225"/>
      <c r="C473" s="225"/>
      <c r="D473" s="225"/>
      <c r="E473" s="226"/>
      <c r="F473" s="226"/>
      <c r="G473" s="228"/>
      <c r="H473" s="227"/>
      <c r="I473" s="227"/>
      <c r="J473" s="228"/>
      <c r="K473" s="228"/>
      <c r="L473" s="229"/>
      <c r="M473" s="225"/>
      <c r="N473" s="225"/>
      <c r="O473" s="225"/>
      <c r="P473" s="225"/>
      <c r="Q473" s="225"/>
      <c r="R473" s="225"/>
      <c r="S473" s="225"/>
      <c r="T473" s="225"/>
      <c r="U473" s="225"/>
      <c r="V473" s="225"/>
      <c r="W473" s="225"/>
      <c r="X473" s="225"/>
      <c r="Y473" s="225"/>
      <c r="Z473" s="225"/>
      <c r="AA473" s="225"/>
      <c r="AB473" s="225"/>
      <c r="AC473" s="225"/>
      <c r="AD473" s="225"/>
      <c r="AE473" s="225"/>
      <c r="AF473" s="225"/>
      <c r="AG473" s="225"/>
      <c r="AH473" s="225"/>
      <c r="AI473" s="225"/>
      <c r="AJ473" s="225"/>
      <c r="AK473" s="225"/>
      <c r="AL473" s="225"/>
      <c r="AM473" s="225"/>
      <c r="AN473" s="225"/>
      <c r="AO473" s="225"/>
      <c r="AP473" s="225"/>
      <c r="AQ473" s="225"/>
      <c r="AR473" s="225"/>
      <c r="AS473" s="225"/>
      <c r="AT473" s="225"/>
      <c r="AU473" s="225"/>
      <c r="AV473" s="225"/>
      <c r="AW473" s="225"/>
      <c r="AX473" s="225"/>
      <c r="AY473" s="225"/>
      <c r="AZ473" s="225"/>
      <c r="BA473" s="225"/>
      <c r="BB473" s="225"/>
      <c r="BC473" s="225"/>
      <c r="BD473" s="225"/>
      <c r="BE473" s="225"/>
      <c r="BF473" s="225"/>
      <c r="BG473" s="225"/>
      <c r="BH473" s="225"/>
      <c r="BI473" s="225"/>
      <c r="BJ473" s="225"/>
      <c r="BK473" s="225"/>
      <c r="BL473" s="225"/>
      <c r="BM473" s="225"/>
      <c r="BN473" s="225"/>
      <c r="BO473" s="225"/>
      <c r="BP473" s="225"/>
      <c r="BQ473" s="225"/>
      <c r="BR473" s="225"/>
      <c r="BS473" s="225"/>
      <c r="BT473" s="225"/>
      <c r="BU473" s="225"/>
      <c r="BV473" s="225"/>
      <c r="BW473" s="225"/>
      <c r="BX473" s="225"/>
      <c r="BY473" s="225"/>
      <c r="BZ473" s="225"/>
      <c r="CA473" s="225"/>
      <c r="CB473" s="225"/>
      <c r="CC473" s="225"/>
      <c r="CD473" s="225"/>
      <c r="CE473" s="225"/>
      <c r="CF473" s="225"/>
    </row>
    <row r="474" spans="1:84" ht="12" customHeight="1" x14ac:dyDescent="0.25">
      <c r="A474" s="225"/>
      <c r="B474" s="225"/>
      <c r="C474" s="225"/>
      <c r="D474" s="225"/>
      <c r="E474" s="226"/>
      <c r="F474" s="226"/>
      <c r="G474" s="228"/>
      <c r="H474" s="227"/>
      <c r="I474" s="227"/>
      <c r="J474" s="228"/>
      <c r="K474" s="228"/>
      <c r="L474" s="229"/>
      <c r="M474" s="225"/>
      <c r="N474" s="225"/>
      <c r="O474" s="225"/>
      <c r="P474" s="225"/>
      <c r="Q474" s="225"/>
      <c r="R474" s="225"/>
      <c r="S474" s="225"/>
      <c r="T474" s="225"/>
      <c r="U474" s="225"/>
      <c r="V474" s="225"/>
      <c r="W474" s="225"/>
      <c r="X474" s="225"/>
      <c r="Y474" s="225"/>
      <c r="Z474" s="225"/>
      <c r="AA474" s="225"/>
      <c r="AB474" s="225"/>
      <c r="AC474" s="225"/>
      <c r="AD474" s="225"/>
      <c r="AE474" s="225"/>
      <c r="AF474" s="225"/>
      <c r="AG474" s="225"/>
      <c r="AH474" s="225"/>
      <c r="AI474" s="225"/>
      <c r="AJ474" s="225"/>
      <c r="AK474" s="225"/>
      <c r="AL474" s="225"/>
      <c r="AM474" s="225"/>
      <c r="AN474" s="225"/>
      <c r="AO474" s="225"/>
      <c r="AP474" s="225"/>
      <c r="AQ474" s="225"/>
      <c r="AR474" s="225"/>
      <c r="AS474" s="225"/>
      <c r="AT474" s="225"/>
      <c r="AU474" s="225"/>
      <c r="AV474" s="225"/>
      <c r="AW474" s="225"/>
      <c r="AX474" s="225"/>
      <c r="AY474" s="225"/>
      <c r="AZ474" s="225"/>
      <c r="BA474" s="225"/>
      <c r="BB474" s="225"/>
      <c r="BC474" s="225"/>
      <c r="BD474" s="225"/>
      <c r="BE474" s="225"/>
      <c r="BF474" s="225"/>
      <c r="BG474" s="225"/>
      <c r="BH474" s="225"/>
      <c r="BI474" s="225"/>
      <c r="BJ474" s="225"/>
      <c r="BK474" s="225"/>
      <c r="BL474" s="225"/>
      <c r="BM474" s="225"/>
      <c r="BN474" s="225"/>
      <c r="BO474" s="225"/>
      <c r="BP474" s="225"/>
      <c r="BQ474" s="225"/>
      <c r="BR474" s="225"/>
      <c r="BS474" s="225"/>
      <c r="BT474" s="225"/>
      <c r="BU474" s="225"/>
      <c r="BV474" s="225"/>
      <c r="BW474" s="225"/>
      <c r="BX474" s="225"/>
      <c r="BY474" s="225"/>
      <c r="BZ474" s="225"/>
      <c r="CA474" s="225"/>
      <c r="CB474" s="225"/>
      <c r="CC474" s="225"/>
      <c r="CD474" s="225"/>
      <c r="CE474" s="225"/>
      <c r="CF474" s="225"/>
    </row>
    <row r="475" spans="1:84" ht="12" customHeight="1" x14ac:dyDescent="0.25">
      <c r="A475" s="225"/>
      <c r="B475" s="225"/>
      <c r="C475" s="225"/>
      <c r="D475" s="225"/>
      <c r="E475" s="226"/>
      <c r="F475" s="226"/>
      <c r="G475" s="228"/>
      <c r="H475" s="227"/>
      <c r="I475" s="227"/>
      <c r="J475" s="228"/>
      <c r="K475" s="228"/>
      <c r="L475" s="229"/>
      <c r="M475" s="225"/>
      <c r="N475" s="225"/>
      <c r="O475" s="225"/>
      <c r="P475" s="225"/>
      <c r="Q475" s="225"/>
      <c r="R475" s="225"/>
      <c r="S475" s="225"/>
      <c r="T475" s="225"/>
      <c r="U475" s="225"/>
      <c r="V475" s="225"/>
      <c r="W475" s="225"/>
      <c r="X475" s="225"/>
      <c r="Y475" s="225"/>
      <c r="Z475" s="225"/>
      <c r="AA475" s="225"/>
      <c r="AB475" s="225"/>
      <c r="AC475" s="225"/>
      <c r="AD475" s="225"/>
      <c r="AE475" s="225"/>
      <c r="AF475" s="225"/>
      <c r="AG475" s="225"/>
      <c r="AH475" s="225"/>
      <c r="AI475" s="225"/>
      <c r="AJ475" s="225"/>
      <c r="AK475" s="225"/>
      <c r="AL475" s="225"/>
      <c r="AM475" s="225"/>
      <c r="AN475" s="225"/>
      <c r="AO475" s="225"/>
      <c r="AP475" s="225"/>
      <c r="AQ475" s="225"/>
      <c r="AR475" s="225"/>
      <c r="AS475" s="225"/>
      <c r="AT475" s="225"/>
      <c r="AU475" s="225"/>
      <c r="AV475" s="225"/>
      <c r="AW475" s="225"/>
      <c r="AX475" s="225"/>
      <c r="AY475" s="225"/>
      <c r="AZ475" s="225"/>
      <c r="BA475" s="225"/>
      <c r="BB475" s="225"/>
      <c r="BC475" s="225"/>
      <c r="BD475" s="225"/>
      <c r="BE475" s="225"/>
      <c r="BF475" s="225"/>
      <c r="BG475" s="225"/>
      <c r="BH475" s="225"/>
      <c r="BI475" s="225"/>
      <c r="BJ475" s="225"/>
      <c r="BK475" s="225"/>
      <c r="BL475" s="225"/>
      <c r="BM475" s="225"/>
      <c r="BN475" s="225"/>
      <c r="BO475" s="225"/>
      <c r="BP475" s="225"/>
      <c r="BQ475" s="225"/>
      <c r="BR475" s="225"/>
      <c r="BS475" s="225"/>
      <c r="BT475" s="225"/>
      <c r="BU475" s="225"/>
      <c r="BV475" s="225"/>
      <c r="BW475" s="225"/>
      <c r="BX475" s="225"/>
      <c r="BY475" s="225"/>
      <c r="BZ475" s="225"/>
      <c r="CA475" s="225"/>
      <c r="CB475" s="225"/>
      <c r="CC475" s="225"/>
      <c r="CD475" s="225"/>
      <c r="CE475" s="225"/>
      <c r="CF475" s="225"/>
    </row>
    <row r="476" spans="1:84" ht="12" customHeight="1" x14ac:dyDescent="0.25">
      <c r="A476" s="225"/>
      <c r="B476" s="225"/>
      <c r="C476" s="225"/>
      <c r="D476" s="225"/>
      <c r="E476" s="226"/>
      <c r="F476" s="226"/>
      <c r="G476" s="228"/>
      <c r="H476" s="227"/>
      <c r="I476" s="227"/>
      <c r="J476" s="228"/>
      <c r="K476" s="228"/>
      <c r="L476" s="229"/>
      <c r="M476" s="225"/>
      <c r="N476" s="225"/>
      <c r="O476" s="225"/>
      <c r="P476" s="225"/>
      <c r="Q476" s="225"/>
      <c r="R476" s="225"/>
      <c r="S476" s="225"/>
      <c r="T476" s="225"/>
      <c r="U476" s="225"/>
      <c r="V476" s="225"/>
      <c r="W476" s="225"/>
      <c r="X476" s="225"/>
      <c r="Y476" s="225"/>
      <c r="Z476" s="225"/>
      <c r="AA476" s="225"/>
      <c r="AB476" s="225"/>
      <c r="AC476" s="225"/>
      <c r="AD476" s="225"/>
      <c r="AE476" s="225"/>
      <c r="AF476" s="225"/>
      <c r="AG476" s="225"/>
      <c r="AH476" s="225"/>
      <c r="AI476" s="225"/>
      <c r="AJ476" s="225"/>
      <c r="AK476" s="225"/>
      <c r="AL476" s="225"/>
      <c r="AM476" s="225"/>
      <c r="AN476" s="225"/>
      <c r="AO476" s="225"/>
      <c r="AP476" s="225"/>
      <c r="AQ476" s="225"/>
      <c r="AR476" s="225"/>
      <c r="AS476" s="225"/>
      <c r="AT476" s="225"/>
      <c r="AU476" s="225"/>
      <c r="AV476" s="225"/>
      <c r="AW476" s="225"/>
      <c r="AX476" s="225"/>
      <c r="AY476" s="225"/>
      <c r="AZ476" s="225"/>
      <c r="BA476" s="225"/>
      <c r="BB476" s="225"/>
      <c r="BC476" s="225"/>
      <c r="BD476" s="225"/>
      <c r="BE476" s="225"/>
      <c r="BF476" s="225"/>
      <c r="BG476" s="225"/>
      <c r="BH476" s="225"/>
      <c r="BI476" s="225"/>
      <c r="BJ476" s="225"/>
      <c r="BK476" s="225"/>
      <c r="BL476" s="225"/>
      <c r="BM476" s="225"/>
      <c r="BN476" s="225"/>
      <c r="BO476" s="225"/>
      <c r="BP476" s="225"/>
      <c r="BQ476" s="225"/>
      <c r="BR476" s="225"/>
      <c r="BS476" s="225"/>
      <c r="BT476" s="225"/>
      <c r="BU476" s="225"/>
      <c r="BV476" s="225"/>
      <c r="BW476" s="225"/>
      <c r="BX476" s="225"/>
      <c r="BY476" s="225"/>
      <c r="BZ476" s="225"/>
      <c r="CA476" s="225"/>
      <c r="CB476" s="225"/>
      <c r="CC476" s="225"/>
      <c r="CD476" s="225"/>
      <c r="CE476" s="225"/>
      <c r="CF476" s="225"/>
    </row>
    <row r="477" spans="1:84" ht="12" customHeight="1" x14ac:dyDescent="0.25">
      <c r="A477" s="225"/>
      <c r="B477" s="225"/>
      <c r="C477" s="225"/>
      <c r="D477" s="225"/>
      <c r="E477" s="226"/>
      <c r="F477" s="226"/>
      <c r="G477" s="228"/>
      <c r="H477" s="227"/>
      <c r="I477" s="227"/>
      <c r="J477" s="228"/>
      <c r="K477" s="228"/>
      <c r="L477" s="229"/>
      <c r="M477" s="225"/>
      <c r="N477" s="225"/>
      <c r="O477" s="225"/>
      <c r="P477" s="225"/>
      <c r="Q477" s="225"/>
      <c r="R477" s="225"/>
      <c r="S477" s="225"/>
      <c r="T477" s="225"/>
      <c r="U477" s="225"/>
      <c r="V477" s="225"/>
      <c r="W477" s="225"/>
      <c r="X477" s="225"/>
      <c r="Y477" s="225"/>
      <c r="Z477" s="225"/>
      <c r="AA477" s="225"/>
      <c r="AB477" s="225"/>
      <c r="AC477" s="225"/>
      <c r="AD477" s="225"/>
      <c r="AE477" s="225"/>
      <c r="AF477" s="225"/>
      <c r="AG477" s="225"/>
      <c r="AH477" s="225"/>
      <c r="AI477" s="225"/>
      <c r="AJ477" s="225"/>
      <c r="AK477" s="225"/>
      <c r="AL477" s="225"/>
      <c r="AM477" s="225"/>
      <c r="AN477" s="225"/>
      <c r="AO477" s="225"/>
      <c r="AP477" s="225"/>
      <c r="AQ477" s="225"/>
      <c r="AR477" s="225"/>
      <c r="AS477" s="225"/>
      <c r="AT477" s="225"/>
      <c r="AU477" s="225"/>
      <c r="AV477" s="225"/>
      <c r="AW477" s="225"/>
      <c r="AX477" s="225"/>
      <c r="AY477" s="225"/>
      <c r="AZ477" s="225"/>
      <c r="BA477" s="225"/>
      <c r="BB477" s="225"/>
      <c r="BC477" s="225"/>
      <c r="BD477" s="225"/>
      <c r="BE477" s="225"/>
      <c r="BF477" s="225"/>
      <c r="BG477" s="225"/>
      <c r="BH477" s="225"/>
      <c r="BI477" s="225"/>
      <c r="BJ477" s="225"/>
      <c r="BK477" s="225"/>
      <c r="BL477" s="225"/>
      <c r="BM477" s="225"/>
      <c r="BN477" s="225"/>
      <c r="BO477" s="225"/>
      <c r="BP477" s="225"/>
      <c r="BQ477" s="225"/>
      <c r="BR477" s="225"/>
      <c r="BS477" s="225"/>
      <c r="BT477" s="225"/>
      <c r="BU477" s="225"/>
      <c r="BV477" s="225"/>
      <c r="BW477" s="225"/>
      <c r="BX477" s="225"/>
      <c r="BY477" s="225"/>
      <c r="BZ477" s="225"/>
      <c r="CA477" s="225"/>
      <c r="CB477" s="225"/>
      <c r="CC477" s="225"/>
      <c r="CD477" s="225"/>
      <c r="CE477" s="225"/>
      <c r="CF477" s="225"/>
    </row>
    <row r="478" spans="1:84" ht="12" customHeight="1" x14ac:dyDescent="0.25">
      <c r="A478" s="225"/>
      <c r="B478" s="225"/>
      <c r="C478" s="225"/>
      <c r="D478" s="225"/>
      <c r="E478" s="226"/>
      <c r="F478" s="226"/>
      <c r="G478" s="228"/>
      <c r="H478" s="227"/>
      <c r="I478" s="227"/>
      <c r="J478" s="228"/>
      <c r="K478" s="228"/>
      <c r="L478" s="229"/>
      <c r="M478" s="225"/>
      <c r="N478" s="225"/>
      <c r="O478" s="225"/>
      <c r="P478" s="225"/>
      <c r="Q478" s="225"/>
      <c r="R478" s="225"/>
      <c r="S478" s="225"/>
      <c r="T478" s="225"/>
      <c r="U478" s="225"/>
      <c r="V478" s="225"/>
      <c r="W478" s="225"/>
      <c r="X478" s="225"/>
      <c r="Y478" s="225"/>
      <c r="Z478" s="225"/>
      <c r="AA478" s="225"/>
      <c r="AB478" s="225"/>
      <c r="AC478" s="225"/>
      <c r="AD478" s="225"/>
      <c r="AE478" s="225"/>
      <c r="AF478" s="225"/>
      <c r="AG478" s="225"/>
      <c r="AH478" s="225"/>
      <c r="AI478" s="225"/>
      <c r="AJ478" s="225"/>
      <c r="AK478" s="225"/>
      <c r="AL478" s="225"/>
      <c r="AM478" s="225"/>
      <c r="AN478" s="225"/>
      <c r="AO478" s="225"/>
      <c r="AP478" s="225"/>
      <c r="AQ478" s="225"/>
      <c r="AR478" s="225"/>
      <c r="AS478" s="225"/>
      <c r="AT478" s="225"/>
      <c r="AU478" s="225"/>
      <c r="AV478" s="225"/>
      <c r="AW478" s="225"/>
      <c r="AX478" s="225"/>
      <c r="AY478" s="225"/>
      <c r="AZ478" s="225"/>
      <c r="BA478" s="225"/>
      <c r="BB478" s="225"/>
      <c r="BC478" s="225"/>
      <c r="BD478" s="225"/>
      <c r="BE478" s="225"/>
      <c r="BF478" s="225"/>
      <c r="BG478" s="225"/>
      <c r="BH478" s="225"/>
      <c r="BI478" s="225"/>
      <c r="BJ478" s="225"/>
      <c r="BK478" s="225"/>
      <c r="BL478" s="225"/>
      <c r="BM478" s="225"/>
      <c r="BN478" s="225"/>
      <c r="BO478" s="225"/>
      <c r="BP478" s="225"/>
      <c r="BQ478" s="225"/>
      <c r="BR478" s="225"/>
      <c r="BS478" s="225"/>
      <c r="BT478" s="225"/>
      <c r="BU478" s="225"/>
      <c r="BV478" s="225"/>
      <c r="BW478" s="225"/>
      <c r="BX478" s="225"/>
      <c r="BY478" s="225"/>
      <c r="BZ478" s="225"/>
      <c r="CA478" s="225"/>
      <c r="CB478" s="225"/>
      <c r="CC478" s="225"/>
      <c r="CD478" s="225"/>
      <c r="CE478" s="225"/>
      <c r="CF478" s="225"/>
    </row>
    <row r="479" spans="1:84" ht="12" customHeight="1" x14ac:dyDescent="0.25">
      <c r="A479" s="225"/>
      <c r="B479" s="225"/>
      <c r="C479" s="225"/>
      <c r="D479" s="225"/>
      <c r="E479" s="226"/>
      <c r="F479" s="226"/>
      <c r="G479" s="228"/>
      <c r="H479" s="227"/>
      <c r="I479" s="227"/>
      <c r="J479" s="228"/>
      <c r="K479" s="228"/>
      <c r="L479" s="229"/>
      <c r="M479" s="225"/>
      <c r="N479" s="225"/>
      <c r="O479" s="225"/>
      <c r="P479" s="225"/>
      <c r="Q479" s="225"/>
      <c r="R479" s="225"/>
      <c r="S479" s="225"/>
      <c r="T479" s="225"/>
      <c r="U479" s="225"/>
      <c r="V479" s="225"/>
      <c r="W479" s="225"/>
      <c r="X479" s="225"/>
      <c r="Y479" s="225"/>
      <c r="Z479" s="225"/>
      <c r="AA479" s="225"/>
      <c r="AB479" s="225"/>
      <c r="AC479" s="225"/>
      <c r="AD479" s="225"/>
      <c r="AE479" s="225"/>
      <c r="AF479" s="225"/>
      <c r="AG479" s="225"/>
      <c r="AH479" s="225"/>
      <c r="AI479" s="225"/>
      <c r="AJ479" s="225"/>
      <c r="AK479" s="225"/>
      <c r="AL479" s="225"/>
      <c r="AM479" s="225"/>
      <c r="AN479" s="225"/>
      <c r="AO479" s="225"/>
      <c r="AP479" s="225"/>
      <c r="AQ479" s="225"/>
      <c r="AR479" s="225"/>
      <c r="AS479" s="225"/>
      <c r="AT479" s="225"/>
      <c r="AU479" s="225"/>
      <c r="AV479" s="225"/>
      <c r="AW479" s="225"/>
      <c r="AX479" s="225"/>
      <c r="AY479" s="225"/>
      <c r="AZ479" s="225"/>
      <c r="BA479" s="225"/>
      <c r="BB479" s="225"/>
      <c r="BC479" s="225"/>
      <c r="BD479" s="225"/>
      <c r="BE479" s="225"/>
      <c r="BF479" s="225"/>
      <c r="BG479" s="225"/>
      <c r="BH479" s="225"/>
      <c r="BI479" s="225"/>
      <c r="BJ479" s="225"/>
      <c r="BK479" s="225"/>
      <c r="BL479" s="225"/>
      <c r="BM479" s="225"/>
      <c r="BN479" s="225"/>
      <c r="BO479" s="225"/>
      <c r="BP479" s="225"/>
      <c r="BQ479" s="225"/>
      <c r="BR479" s="225"/>
      <c r="BS479" s="225"/>
      <c r="BT479" s="225"/>
      <c r="BU479" s="225"/>
      <c r="BV479" s="225"/>
      <c r="BW479" s="225"/>
      <c r="BX479" s="225"/>
      <c r="BY479" s="225"/>
      <c r="BZ479" s="225"/>
      <c r="CA479" s="225"/>
      <c r="CB479" s="225"/>
      <c r="CC479" s="225"/>
      <c r="CD479" s="225"/>
      <c r="CE479" s="225"/>
      <c r="CF479" s="225"/>
    </row>
    <row r="480" spans="1:84" ht="12" customHeight="1" x14ac:dyDescent="0.25">
      <c r="A480" s="225"/>
      <c r="B480" s="225"/>
      <c r="C480" s="225"/>
      <c r="D480" s="225"/>
      <c r="E480" s="226"/>
      <c r="F480" s="226"/>
      <c r="G480" s="228"/>
      <c r="H480" s="227"/>
      <c r="I480" s="227"/>
      <c r="J480" s="228"/>
      <c r="K480" s="228"/>
      <c r="L480" s="229"/>
      <c r="M480" s="225"/>
      <c r="N480" s="225"/>
      <c r="O480" s="225"/>
      <c r="P480" s="225"/>
      <c r="Q480" s="225"/>
      <c r="R480" s="225"/>
      <c r="S480" s="225"/>
      <c r="T480" s="225"/>
      <c r="U480" s="225"/>
      <c r="V480" s="225"/>
      <c r="W480" s="225"/>
      <c r="X480" s="225"/>
      <c r="Y480" s="225"/>
      <c r="Z480" s="225"/>
      <c r="AA480" s="225"/>
      <c r="AB480" s="225"/>
      <c r="AC480" s="225"/>
      <c r="AD480" s="225"/>
      <c r="AE480" s="225"/>
      <c r="AF480" s="225"/>
      <c r="AG480" s="225"/>
      <c r="AH480" s="225"/>
      <c r="AI480" s="225"/>
      <c r="AJ480" s="225"/>
      <c r="AK480" s="225"/>
      <c r="AL480" s="225"/>
      <c r="AM480" s="225"/>
      <c r="AN480" s="225"/>
      <c r="AO480" s="225"/>
      <c r="AP480" s="225"/>
      <c r="AQ480" s="225"/>
      <c r="AR480" s="225"/>
      <c r="AS480" s="225"/>
      <c r="AT480" s="225"/>
      <c r="AU480" s="225"/>
      <c r="AV480" s="225"/>
      <c r="AW480" s="225"/>
      <c r="AX480" s="225"/>
      <c r="AY480" s="225"/>
      <c r="AZ480" s="225"/>
      <c r="BA480" s="225"/>
      <c r="BB480" s="225"/>
      <c r="BC480" s="225"/>
      <c r="BD480" s="225"/>
      <c r="BE480" s="225"/>
      <c r="BF480" s="225"/>
      <c r="BG480" s="225"/>
      <c r="BH480" s="225"/>
      <c r="BI480" s="225"/>
      <c r="BJ480" s="225"/>
      <c r="BK480" s="225"/>
      <c r="BL480" s="225"/>
      <c r="BM480" s="225"/>
      <c r="BN480" s="225"/>
      <c r="BO480" s="225"/>
      <c r="BP480" s="225"/>
      <c r="BQ480" s="225"/>
      <c r="BR480" s="225"/>
      <c r="BS480" s="225"/>
      <c r="BT480" s="225"/>
      <c r="BU480" s="225"/>
      <c r="BV480" s="225"/>
      <c r="BW480" s="225"/>
      <c r="BX480" s="225"/>
      <c r="BY480" s="225"/>
      <c r="BZ480" s="225"/>
      <c r="CA480" s="225"/>
      <c r="CB480" s="225"/>
      <c r="CC480" s="225"/>
      <c r="CD480" s="225"/>
      <c r="CE480" s="225"/>
      <c r="CF480" s="225"/>
    </row>
    <row r="481" spans="1:84" ht="12" customHeight="1" x14ac:dyDescent="0.25">
      <c r="A481" s="225"/>
      <c r="B481" s="225"/>
      <c r="C481" s="225"/>
      <c r="D481" s="225"/>
      <c r="E481" s="226"/>
      <c r="F481" s="226"/>
      <c r="G481" s="228"/>
      <c r="H481" s="227"/>
      <c r="I481" s="227"/>
      <c r="J481" s="228"/>
      <c r="K481" s="228"/>
      <c r="L481" s="229"/>
      <c r="M481" s="225"/>
      <c r="N481" s="225"/>
      <c r="O481" s="225"/>
      <c r="P481" s="225"/>
      <c r="Q481" s="225"/>
      <c r="R481" s="225"/>
      <c r="S481" s="225"/>
      <c r="T481" s="225"/>
      <c r="U481" s="225"/>
      <c r="V481" s="225"/>
      <c r="W481" s="225"/>
      <c r="X481" s="225"/>
      <c r="Y481" s="225"/>
      <c r="Z481" s="225"/>
      <c r="AA481" s="225"/>
      <c r="AB481" s="225"/>
      <c r="AC481" s="225"/>
      <c r="AD481" s="225"/>
      <c r="AE481" s="225"/>
      <c r="AF481" s="225"/>
      <c r="AG481" s="225"/>
      <c r="AH481" s="225"/>
      <c r="AI481" s="225"/>
      <c r="AJ481" s="225"/>
      <c r="AK481" s="225"/>
      <c r="AL481" s="225"/>
      <c r="AM481" s="225"/>
      <c r="AN481" s="225"/>
      <c r="AO481" s="225"/>
      <c r="AP481" s="225"/>
      <c r="AQ481" s="225"/>
      <c r="AR481" s="225"/>
      <c r="AS481" s="225"/>
      <c r="AT481" s="225"/>
      <c r="AU481" s="225"/>
      <c r="AV481" s="225"/>
      <c r="AW481" s="225"/>
      <c r="AX481" s="225"/>
      <c r="AY481" s="225"/>
      <c r="AZ481" s="225"/>
      <c r="BA481" s="225"/>
      <c r="BB481" s="225"/>
      <c r="BC481" s="225"/>
      <c r="BD481" s="225"/>
      <c r="BE481" s="225"/>
      <c r="BF481" s="225"/>
      <c r="BG481" s="225"/>
      <c r="BH481" s="225"/>
      <c r="BI481" s="225"/>
      <c r="BJ481" s="225"/>
      <c r="BK481" s="225"/>
      <c r="BL481" s="225"/>
      <c r="BM481" s="225"/>
      <c r="BN481" s="225"/>
      <c r="BO481" s="225"/>
      <c r="BP481" s="225"/>
      <c r="BQ481" s="225"/>
      <c r="BR481" s="225"/>
      <c r="BS481" s="225"/>
      <c r="BT481" s="225"/>
      <c r="BU481" s="225"/>
      <c r="BV481" s="225"/>
      <c r="BW481" s="225"/>
      <c r="BX481" s="225"/>
      <c r="BY481" s="225"/>
      <c r="BZ481" s="225"/>
      <c r="CA481" s="225"/>
      <c r="CB481" s="225"/>
      <c r="CC481" s="225"/>
      <c r="CD481" s="225"/>
      <c r="CE481" s="225"/>
      <c r="CF481" s="225"/>
    </row>
    <row r="482" spans="1:84" ht="12" customHeight="1" x14ac:dyDescent="0.25">
      <c r="A482" s="225"/>
      <c r="B482" s="225"/>
      <c r="C482" s="225"/>
      <c r="D482" s="225"/>
      <c r="E482" s="226"/>
      <c r="F482" s="226"/>
      <c r="G482" s="228"/>
      <c r="H482" s="227"/>
      <c r="I482" s="227"/>
      <c r="J482" s="228"/>
      <c r="K482" s="228"/>
      <c r="L482" s="229"/>
      <c r="M482" s="225"/>
      <c r="N482" s="225"/>
      <c r="O482" s="225"/>
      <c r="P482" s="225"/>
      <c r="Q482" s="225"/>
      <c r="R482" s="225"/>
      <c r="S482" s="225"/>
      <c r="T482" s="225"/>
      <c r="U482" s="225"/>
      <c r="V482" s="225"/>
      <c r="W482" s="225"/>
      <c r="X482" s="225"/>
      <c r="Y482" s="225"/>
      <c r="Z482" s="225"/>
      <c r="AA482" s="225"/>
      <c r="AB482" s="225"/>
      <c r="AC482" s="225"/>
      <c r="AD482" s="225"/>
      <c r="AE482" s="225"/>
      <c r="AF482" s="225"/>
      <c r="AG482" s="225"/>
      <c r="AH482" s="225"/>
      <c r="AI482" s="225"/>
      <c r="AJ482" s="225"/>
      <c r="AK482" s="225"/>
      <c r="AL482" s="225"/>
      <c r="AM482" s="225"/>
      <c r="AN482" s="225"/>
      <c r="AO482" s="225"/>
      <c r="AP482" s="225"/>
      <c r="AQ482" s="225"/>
      <c r="AR482" s="225"/>
      <c r="AS482" s="225"/>
      <c r="AT482" s="225"/>
      <c r="AU482" s="225"/>
      <c r="AV482" s="225"/>
      <c r="AW482" s="225"/>
      <c r="AX482" s="225"/>
      <c r="AY482" s="225"/>
      <c r="AZ482" s="225"/>
      <c r="BA482" s="225"/>
      <c r="BB482" s="225"/>
      <c r="BC482" s="225"/>
      <c r="BD482" s="225"/>
      <c r="BE482" s="225"/>
      <c r="BF482" s="225"/>
      <c r="BG482" s="225"/>
      <c r="BH482" s="225"/>
      <c r="BI482" s="225"/>
      <c r="BJ482" s="225"/>
      <c r="BK482" s="225"/>
      <c r="BL482" s="225"/>
      <c r="BM482" s="225"/>
      <c r="BN482" s="225"/>
      <c r="BO482" s="225"/>
      <c r="BP482" s="225"/>
      <c r="BQ482" s="225"/>
      <c r="BR482" s="225"/>
      <c r="BS482" s="225"/>
      <c r="BT482" s="225"/>
      <c r="BU482" s="225"/>
      <c r="BV482" s="225"/>
      <c r="BW482" s="225"/>
      <c r="BX482" s="225"/>
      <c r="BY482" s="225"/>
      <c r="BZ482" s="225"/>
      <c r="CA482" s="225"/>
      <c r="CB482" s="225"/>
      <c r="CC482" s="225"/>
      <c r="CD482" s="225"/>
      <c r="CE482" s="225"/>
      <c r="CF482" s="225"/>
    </row>
    <row r="483" spans="1:84" ht="12" customHeight="1" x14ac:dyDescent="0.25">
      <c r="A483" s="225"/>
      <c r="B483" s="225"/>
      <c r="C483" s="225"/>
      <c r="D483" s="225"/>
      <c r="E483" s="226"/>
      <c r="F483" s="226"/>
      <c r="G483" s="228"/>
      <c r="H483" s="227"/>
      <c r="I483" s="227"/>
      <c r="J483" s="228"/>
      <c r="K483" s="228"/>
      <c r="L483" s="229"/>
      <c r="M483" s="225"/>
      <c r="N483" s="225"/>
      <c r="O483" s="225"/>
      <c r="P483" s="225"/>
      <c r="Q483" s="225"/>
      <c r="R483" s="225"/>
      <c r="S483" s="225"/>
      <c r="T483" s="225"/>
      <c r="U483" s="225"/>
      <c r="V483" s="225"/>
      <c r="W483" s="225"/>
      <c r="X483" s="225"/>
      <c r="Y483" s="225"/>
      <c r="Z483" s="225"/>
      <c r="AA483" s="225"/>
      <c r="AB483" s="225"/>
      <c r="AC483" s="225"/>
      <c r="AD483" s="225"/>
      <c r="AE483" s="225"/>
      <c r="AF483" s="225"/>
      <c r="AG483" s="225"/>
      <c r="AH483" s="225"/>
      <c r="AI483" s="225"/>
      <c r="AJ483" s="225"/>
      <c r="AK483" s="225"/>
      <c r="AL483" s="225"/>
      <c r="AM483" s="225"/>
      <c r="AN483" s="225"/>
      <c r="AO483" s="225"/>
      <c r="AP483" s="225"/>
      <c r="AQ483" s="225"/>
      <c r="AR483" s="225"/>
      <c r="AS483" s="225"/>
      <c r="AT483" s="225"/>
      <c r="AU483" s="225"/>
      <c r="AV483" s="225"/>
      <c r="AW483" s="225"/>
      <c r="AX483" s="225"/>
      <c r="AY483" s="225"/>
      <c r="AZ483" s="225"/>
      <c r="BA483" s="225"/>
      <c r="BB483" s="225"/>
      <c r="BC483" s="225"/>
      <c r="BD483" s="225"/>
      <c r="BE483" s="225"/>
      <c r="BF483" s="225"/>
      <c r="BG483" s="225"/>
      <c r="BH483" s="225"/>
      <c r="BI483" s="225"/>
      <c r="BJ483" s="225"/>
      <c r="BK483" s="225"/>
      <c r="BL483" s="225"/>
      <c r="BM483" s="225"/>
      <c r="BN483" s="225"/>
      <c r="BO483" s="225"/>
      <c r="BP483" s="225"/>
      <c r="BQ483" s="225"/>
      <c r="BR483" s="225"/>
      <c r="BS483" s="225"/>
      <c r="BT483" s="225"/>
      <c r="BU483" s="225"/>
      <c r="BV483" s="225"/>
      <c r="BW483" s="225"/>
      <c r="BX483" s="225"/>
      <c r="BY483" s="225"/>
      <c r="BZ483" s="225"/>
      <c r="CA483" s="225"/>
      <c r="CB483" s="225"/>
      <c r="CC483" s="225"/>
      <c r="CD483" s="225"/>
      <c r="CE483" s="225"/>
      <c r="CF483" s="225"/>
    </row>
    <row r="484" spans="1:84" ht="12" customHeight="1" x14ac:dyDescent="0.25">
      <c r="A484" s="225"/>
      <c r="B484" s="225"/>
      <c r="C484" s="225"/>
      <c r="D484" s="225"/>
      <c r="E484" s="226"/>
      <c r="F484" s="226"/>
      <c r="G484" s="228"/>
      <c r="H484" s="227"/>
      <c r="I484" s="227"/>
      <c r="J484" s="228"/>
      <c r="K484" s="228"/>
      <c r="L484" s="229"/>
      <c r="M484" s="225"/>
      <c r="N484" s="225"/>
      <c r="O484" s="225"/>
      <c r="P484" s="225"/>
      <c r="Q484" s="225"/>
      <c r="R484" s="225"/>
      <c r="S484" s="225"/>
      <c r="T484" s="225"/>
      <c r="U484" s="225"/>
      <c r="V484" s="225"/>
      <c r="W484" s="225"/>
      <c r="X484" s="225"/>
      <c r="Y484" s="225"/>
      <c r="Z484" s="225"/>
      <c r="AA484" s="225"/>
      <c r="AB484" s="225"/>
      <c r="AC484" s="225"/>
      <c r="AD484" s="225"/>
      <c r="AE484" s="225"/>
      <c r="AF484" s="225"/>
      <c r="AG484" s="225"/>
      <c r="AH484" s="225"/>
      <c r="AI484" s="225"/>
      <c r="AJ484" s="225"/>
      <c r="AK484" s="225"/>
      <c r="AL484" s="225"/>
      <c r="AM484" s="225"/>
      <c r="AN484" s="225"/>
      <c r="AO484" s="225"/>
      <c r="AP484" s="225"/>
      <c r="AQ484" s="225"/>
      <c r="AR484" s="225"/>
      <c r="AS484" s="225"/>
      <c r="AT484" s="225"/>
      <c r="AU484" s="225"/>
      <c r="AV484" s="225"/>
      <c r="AW484" s="225"/>
      <c r="AX484" s="225"/>
      <c r="AY484" s="225"/>
      <c r="AZ484" s="225"/>
      <c r="BA484" s="225"/>
      <c r="BB484" s="225"/>
      <c r="BC484" s="225"/>
      <c r="BD484" s="225"/>
      <c r="BE484" s="225"/>
      <c r="BF484" s="225"/>
      <c r="BG484" s="225"/>
      <c r="BH484" s="225"/>
      <c r="BI484" s="225"/>
      <c r="BJ484" s="225"/>
      <c r="BK484" s="225"/>
      <c r="BL484" s="225"/>
      <c r="BM484" s="225"/>
      <c r="BN484" s="225"/>
      <c r="BO484" s="225"/>
      <c r="BP484" s="225"/>
      <c r="BQ484" s="225"/>
      <c r="BR484" s="225"/>
      <c r="BS484" s="225"/>
      <c r="BT484" s="225"/>
      <c r="BU484" s="225"/>
      <c r="BV484" s="225"/>
      <c r="BW484" s="225"/>
      <c r="BX484" s="225"/>
      <c r="BY484" s="225"/>
      <c r="BZ484" s="225"/>
      <c r="CA484" s="225"/>
      <c r="CB484" s="225"/>
      <c r="CC484" s="225"/>
      <c r="CD484" s="225"/>
      <c r="CE484" s="225"/>
      <c r="CF484" s="225"/>
    </row>
    <row r="485" spans="1:84" ht="12" customHeight="1" x14ac:dyDescent="0.25">
      <c r="A485" s="225"/>
      <c r="B485" s="225"/>
      <c r="C485" s="225"/>
      <c r="D485" s="225"/>
      <c r="E485" s="226"/>
      <c r="F485" s="226"/>
      <c r="G485" s="228"/>
      <c r="H485" s="227"/>
      <c r="I485" s="227"/>
      <c r="J485" s="228"/>
      <c r="K485" s="228"/>
      <c r="L485" s="229"/>
      <c r="M485" s="225"/>
      <c r="N485" s="225"/>
      <c r="O485" s="225"/>
      <c r="P485" s="225"/>
      <c r="Q485" s="225"/>
      <c r="R485" s="225"/>
      <c r="S485" s="225"/>
      <c r="T485" s="225"/>
      <c r="U485" s="225"/>
      <c r="V485" s="225"/>
      <c r="W485" s="225"/>
      <c r="X485" s="225"/>
      <c r="Y485" s="225"/>
      <c r="Z485" s="225"/>
      <c r="AA485" s="225"/>
      <c r="AB485" s="225"/>
      <c r="AC485" s="225"/>
      <c r="AD485" s="225"/>
      <c r="AE485" s="225"/>
      <c r="AF485" s="225"/>
      <c r="AG485" s="225"/>
      <c r="AH485" s="225"/>
      <c r="AI485" s="225"/>
      <c r="AJ485" s="225"/>
      <c r="AK485" s="225"/>
      <c r="AL485" s="225"/>
      <c r="AM485" s="225"/>
      <c r="AN485" s="225"/>
      <c r="AO485" s="225"/>
      <c r="AP485" s="225"/>
      <c r="AQ485" s="225"/>
      <c r="AR485" s="225"/>
      <c r="AS485" s="225"/>
      <c r="AT485" s="225"/>
      <c r="AU485" s="225"/>
      <c r="AV485" s="225"/>
      <c r="AW485" s="225"/>
      <c r="AX485" s="225"/>
      <c r="AY485" s="225"/>
      <c r="AZ485" s="225"/>
      <c r="BA485" s="225"/>
      <c r="BB485" s="225"/>
      <c r="BC485" s="225"/>
      <c r="BD485" s="225"/>
      <c r="BE485" s="225"/>
      <c r="BF485" s="225"/>
      <c r="BG485" s="225"/>
      <c r="BH485" s="225"/>
      <c r="BI485" s="225"/>
      <c r="BJ485" s="225"/>
      <c r="BK485" s="225"/>
      <c r="BL485" s="225"/>
      <c r="BM485" s="225"/>
      <c r="BN485" s="225"/>
      <c r="BO485" s="225"/>
      <c r="BP485" s="225"/>
      <c r="BQ485" s="225"/>
      <c r="BR485" s="225"/>
      <c r="BS485" s="225"/>
      <c r="BT485" s="225"/>
      <c r="BU485" s="225"/>
      <c r="BV485" s="225"/>
      <c r="BW485" s="225"/>
      <c r="BX485" s="225"/>
      <c r="BY485" s="225"/>
      <c r="BZ485" s="225"/>
      <c r="CA485" s="225"/>
      <c r="CB485" s="225"/>
      <c r="CC485" s="225"/>
      <c r="CD485" s="225"/>
      <c r="CE485" s="225"/>
      <c r="CF485" s="225"/>
    </row>
    <row r="486" spans="1:84" ht="12" customHeight="1" x14ac:dyDescent="0.25">
      <c r="A486" s="225"/>
      <c r="B486" s="225"/>
      <c r="C486" s="225"/>
      <c r="D486" s="225"/>
      <c r="E486" s="226"/>
      <c r="F486" s="226"/>
      <c r="G486" s="228"/>
      <c r="H486" s="227"/>
      <c r="I486" s="227"/>
      <c r="J486" s="228"/>
      <c r="K486" s="228"/>
      <c r="L486" s="229"/>
      <c r="M486" s="225"/>
      <c r="N486" s="225"/>
      <c r="O486" s="225"/>
      <c r="P486" s="225"/>
      <c r="Q486" s="225"/>
      <c r="R486" s="225"/>
      <c r="S486" s="225"/>
      <c r="T486" s="225"/>
      <c r="U486" s="225"/>
      <c r="V486" s="225"/>
      <c r="W486" s="225"/>
      <c r="X486" s="225"/>
      <c r="Y486" s="225"/>
      <c r="Z486" s="225"/>
      <c r="AA486" s="225"/>
      <c r="AB486" s="225"/>
      <c r="AC486" s="225"/>
      <c r="AD486" s="225"/>
      <c r="AE486" s="225"/>
      <c r="AF486" s="225"/>
      <c r="AG486" s="225"/>
      <c r="AH486" s="225"/>
      <c r="AI486" s="225"/>
      <c r="AJ486" s="225"/>
      <c r="AK486" s="225"/>
      <c r="AL486" s="225"/>
      <c r="AM486" s="225"/>
      <c r="AN486" s="225"/>
      <c r="AO486" s="225"/>
      <c r="AP486" s="225"/>
      <c r="AQ486" s="225"/>
      <c r="AR486" s="225"/>
      <c r="AS486" s="225"/>
      <c r="AT486" s="225"/>
      <c r="AU486" s="225"/>
      <c r="AV486" s="225"/>
      <c r="AW486" s="225"/>
      <c r="AX486" s="225"/>
      <c r="AY486" s="225"/>
      <c r="AZ486" s="225"/>
      <c r="BA486" s="225"/>
      <c r="BB486" s="225"/>
      <c r="BC486" s="225"/>
      <c r="BD486" s="225"/>
      <c r="BE486" s="225"/>
      <c r="BF486" s="225"/>
      <c r="BG486" s="225"/>
      <c r="BH486" s="225"/>
      <c r="BI486" s="225"/>
      <c r="BJ486" s="225"/>
      <c r="BK486" s="225"/>
      <c r="BL486" s="225"/>
      <c r="BM486" s="225"/>
      <c r="BN486" s="225"/>
      <c r="BO486" s="225"/>
      <c r="BP486" s="225"/>
      <c r="BQ486" s="225"/>
      <c r="BR486" s="225"/>
      <c r="BS486" s="225"/>
      <c r="BT486" s="225"/>
      <c r="BU486" s="225"/>
      <c r="BV486" s="225"/>
      <c r="BW486" s="225"/>
      <c r="BX486" s="225"/>
      <c r="BY486" s="225"/>
      <c r="BZ486" s="225"/>
      <c r="CA486" s="225"/>
      <c r="CB486" s="225"/>
      <c r="CC486" s="225"/>
      <c r="CD486" s="225"/>
      <c r="CE486" s="225"/>
      <c r="CF486" s="225"/>
    </row>
    <row r="487" spans="1:84" ht="12" customHeight="1" x14ac:dyDescent="0.25">
      <c r="A487" s="225"/>
      <c r="B487" s="225"/>
      <c r="C487" s="225"/>
      <c r="D487" s="225"/>
      <c r="E487" s="226"/>
      <c r="F487" s="226"/>
      <c r="G487" s="228"/>
      <c r="H487" s="227"/>
      <c r="I487" s="227"/>
      <c r="J487" s="228"/>
      <c r="K487" s="228"/>
      <c r="L487" s="229"/>
      <c r="M487" s="225"/>
      <c r="N487" s="225"/>
      <c r="O487" s="225"/>
      <c r="P487" s="225"/>
      <c r="Q487" s="225"/>
      <c r="R487" s="225"/>
      <c r="S487" s="225"/>
      <c r="T487" s="225"/>
      <c r="U487" s="225"/>
      <c r="V487" s="225"/>
      <c r="W487" s="225"/>
      <c r="X487" s="225"/>
      <c r="Y487" s="225"/>
      <c r="Z487" s="225"/>
      <c r="AA487" s="225"/>
      <c r="AB487" s="225"/>
      <c r="AC487" s="225"/>
      <c r="AD487" s="225"/>
      <c r="AE487" s="225"/>
      <c r="AF487" s="225"/>
      <c r="AG487" s="225"/>
      <c r="AH487" s="225"/>
      <c r="AI487" s="225"/>
      <c r="AJ487" s="225"/>
      <c r="AK487" s="225"/>
      <c r="AL487" s="225"/>
      <c r="AM487" s="225"/>
      <c r="AN487" s="225"/>
      <c r="AO487" s="225"/>
      <c r="AP487" s="225"/>
      <c r="AQ487" s="225"/>
      <c r="AR487" s="225"/>
      <c r="AS487" s="225"/>
      <c r="AT487" s="225"/>
      <c r="AU487" s="225"/>
      <c r="AV487" s="225"/>
      <c r="AW487" s="225"/>
      <c r="AX487" s="225"/>
      <c r="AY487" s="225"/>
      <c r="AZ487" s="225"/>
      <c r="BA487" s="225"/>
      <c r="BB487" s="225"/>
      <c r="BC487" s="225"/>
      <c r="BD487" s="225"/>
      <c r="BE487" s="225"/>
      <c r="BF487" s="225"/>
      <c r="BG487" s="225"/>
      <c r="BH487" s="225"/>
      <c r="BI487" s="225"/>
      <c r="BJ487" s="225"/>
      <c r="BK487" s="225"/>
      <c r="BL487" s="225"/>
      <c r="BM487" s="225"/>
      <c r="BN487" s="225"/>
      <c r="BO487" s="225"/>
      <c r="BP487" s="225"/>
      <c r="BQ487" s="225"/>
      <c r="BR487" s="225"/>
      <c r="BS487" s="225"/>
      <c r="BT487" s="225"/>
      <c r="BU487" s="225"/>
      <c r="BV487" s="225"/>
      <c r="BW487" s="225"/>
      <c r="BX487" s="225"/>
      <c r="BY487" s="225"/>
      <c r="BZ487" s="225"/>
      <c r="CA487" s="225"/>
      <c r="CB487" s="225"/>
      <c r="CC487" s="225"/>
      <c r="CD487" s="225"/>
      <c r="CE487" s="225"/>
      <c r="CF487" s="225"/>
    </row>
    <row r="488" spans="1:84" ht="12" customHeight="1" x14ac:dyDescent="0.25">
      <c r="A488" s="225"/>
      <c r="B488" s="225"/>
      <c r="C488" s="225"/>
      <c r="D488" s="225"/>
      <c r="E488" s="226"/>
      <c r="F488" s="226"/>
      <c r="G488" s="228"/>
      <c r="H488" s="227"/>
      <c r="I488" s="227"/>
      <c r="J488" s="228"/>
      <c r="K488" s="228"/>
      <c r="L488" s="229"/>
      <c r="M488" s="225"/>
      <c r="N488" s="225"/>
      <c r="O488" s="225"/>
      <c r="P488" s="225"/>
      <c r="Q488" s="225"/>
      <c r="R488" s="225"/>
      <c r="S488" s="225"/>
      <c r="T488" s="225"/>
      <c r="U488" s="225"/>
      <c r="V488" s="225"/>
      <c r="W488" s="225"/>
      <c r="X488" s="225"/>
      <c r="Y488" s="225"/>
      <c r="Z488" s="225"/>
      <c r="AA488" s="225"/>
      <c r="AB488" s="225"/>
      <c r="AC488" s="225"/>
      <c r="AD488" s="225"/>
      <c r="AE488" s="225"/>
      <c r="AF488" s="225"/>
      <c r="AG488" s="225"/>
      <c r="AH488" s="225"/>
      <c r="AI488" s="225"/>
      <c r="AJ488" s="225"/>
      <c r="AK488" s="225"/>
      <c r="AL488" s="225"/>
      <c r="AM488" s="225"/>
      <c r="AN488" s="225"/>
      <c r="AO488" s="225"/>
      <c r="AP488" s="225"/>
      <c r="AQ488" s="225"/>
      <c r="AR488" s="225"/>
      <c r="AS488" s="225"/>
      <c r="AT488" s="225"/>
      <c r="AU488" s="225"/>
      <c r="AV488" s="225"/>
      <c r="AW488" s="225"/>
      <c r="AX488" s="225"/>
      <c r="AY488" s="225"/>
      <c r="AZ488" s="225"/>
      <c r="BA488" s="225"/>
      <c r="BB488" s="225"/>
      <c r="BC488" s="225"/>
      <c r="BD488" s="225"/>
      <c r="BE488" s="225"/>
      <c r="BF488" s="225"/>
      <c r="BG488" s="225"/>
      <c r="BH488" s="225"/>
      <c r="BI488" s="225"/>
      <c r="BJ488" s="225"/>
      <c r="BK488" s="225"/>
      <c r="BL488" s="225"/>
      <c r="BM488" s="225"/>
      <c r="BN488" s="225"/>
      <c r="BO488" s="225"/>
      <c r="BP488" s="225"/>
      <c r="BQ488" s="225"/>
      <c r="BR488" s="225"/>
      <c r="BS488" s="225"/>
      <c r="BT488" s="225"/>
      <c r="BU488" s="225"/>
      <c r="BV488" s="225"/>
      <c r="BW488" s="225"/>
      <c r="BX488" s="225"/>
      <c r="BY488" s="225"/>
      <c r="BZ488" s="225"/>
      <c r="CA488" s="225"/>
      <c r="CB488" s="225"/>
      <c r="CC488" s="225"/>
      <c r="CD488" s="225"/>
      <c r="CE488" s="225"/>
      <c r="CF488" s="225"/>
    </row>
    <row r="489" spans="1:84" ht="12" customHeight="1" x14ac:dyDescent="0.25">
      <c r="A489" s="225"/>
      <c r="B489" s="225"/>
      <c r="C489" s="225"/>
      <c r="D489" s="225"/>
      <c r="E489" s="226"/>
      <c r="F489" s="226"/>
      <c r="G489" s="228"/>
      <c r="H489" s="227"/>
      <c r="I489" s="227"/>
      <c r="J489" s="228"/>
      <c r="K489" s="228"/>
      <c r="L489" s="229"/>
      <c r="M489" s="225"/>
      <c r="N489" s="225"/>
      <c r="O489" s="225"/>
      <c r="P489" s="225"/>
      <c r="Q489" s="225"/>
      <c r="R489" s="225"/>
      <c r="S489" s="225"/>
      <c r="T489" s="225"/>
      <c r="U489" s="225"/>
      <c r="V489" s="225"/>
      <c r="W489" s="225"/>
      <c r="X489" s="225"/>
      <c r="Y489" s="225"/>
      <c r="Z489" s="225"/>
      <c r="AA489" s="225"/>
      <c r="AB489" s="225"/>
      <c r="AC489" s="225"/>
      <c r="AD489" s="225"/>
      <c r="AE489" s="225"/>
      <c r="AF489" s="225"/>
      <c r="AG489" s="225"/>
      <c r="AH489" s="225"/>
      <c r="AI489" s="225"/>
      <c r="AJ489" s="225"/>
      <c r="AK489" s="225"/>
      <c r="AL489" s="225"/>
      <c r="AM489" s="225"/>
      <c r="AN489" s="225"/>
      <c r="AO489" s="225"/>
      <c r="AP489" s="225"/>
      <c r="AQ489" s="225"/>
      <c r="AR489" s="225"/>
      <c r="AS489" s="225"/>
      <c r="AT489" s="225"/>
      <c r="AU489" s="225"/>
      <c r="AV489" s="225"/>
      <c r="AW489" s="225"/>
      <c r="AX489" s="225"/>
      <c r="AY489" s="225"/>
      <c r="AZ489" s="225"/>
      <c r="BA489" s="225"/>
      <c r="BB489" s="225"/>
      <c r="BC489" s="225"/>
      <c r="BD489" s="225"/>
      <c r="BE489" s="225"/>
      <c r="BF489" s="225"/>
      <c r="BG489" s="225"/>
      <c r="BH489" s="225"/>
      <c r="BI489" s="225"/>
      <c r="BJ489" s="225"/>
      <c r="BK489" s="225"/>
      <c r="BL489" s="225"/>
      <c r="BM489" s="225"/>
      <c r="BN489" s="225"/>
      <c r="BO489" s="225"/>
      <c r="BP489" s="225"/>
      <c r="BQ489" s="225"/>
      <c r="BR489" s="225"/>
      <c r="BS489" s="225"/>
      <c r="BT489" s="225"/>
      <c r="BU489" s="225"/>
      <c r="BV489" s="225"/>
      <c r="BW489" s="225"/>
      <c r="BX489" s="225"/>
      <c r="BY489" s="225"/>
      <c r="BZ489" s="225"/>
      <c r="CA489" s="225"/>
      <c r="CB489" s="225"/>
      <c r="CC489" s="225"/>
      <c r="CD489" s="225"/>
      <c r="CE489" s="225"/>
      <c r="CF489" s="225"/>
    </row>
    <row r="490" spans="1:84" ht="12" customHeight="1" x14ac:dyDescent="0.25">
      <c r="A490" s="225"/>
      <c r="B490" s="225"/>
      <c r="C490" s="225"/>
      <c r="D490" s="225"/>
      <c r="E490" s="226"/>
      <c r="F490" s="226"/>
      <c r="G490" s="228"/>
      <c r="H490" s="227"/>
      <c r="I490" s="227"/>
      <c r="J490" s="228"/>
      <c r="K490" s="228"/>
      <c r="L490" s="229"/>
      <c r="M490" s="225"/>
      <c r="N490" s="225"/>
      <c r="O490" s="225"/>
      <c r="P490" s="225"/>
      <c r="Q490" s="225"/>
      <c r="R490" s="225"/>
      <c r="S490" s="225"/>
      <c r="T490" s="225"/>
      <c r="U490" s="225"/>
      <c r="V490" s="225"/>
      <c r="W490" s="225"/>
      <c r="X490" s="225"/>
      <c r="Y490" s="225"/>
      <c r="Z490" s="225"/>
      <c r="AA490" s="225"/>
      <c r="AB490" s="225"/>
      <c r="AC490" s="225"/>
      <c r="AD490" s="225"/>
      <c r="AE490" s="225"/>
      <c r="AF490" s="225"/>
      <c r="AG490" s="225"/>
      <c r="AH490" s="225"/>
      <c r="AI490" s="225"/>
      <c r="AJ490" s="225"/>
      <c r="AK490" s="225"/>
      <c r="AL490" s="225"/>
      <c r="AM490" s="225"/>
      <c r="AN490" s="225"/>
      <c r="AO490" s="225"/>
      <c r="AP490" s="225"/>
      <c r="AQ490" s="225"/>
      <c r="AR490" s="225"/>
      <c r="AS490" s="225"/>
      <c r="AT490" s="225"/>
      <c r="AU490" s="225"/>
      <c r="AV490" s="225"/>
      <c r="AW490" s="225"/>
      <c r="AX490" s="225"/>
      <c r="AY490" s="225"/>
      <c r="AZ490" s="225"/>
      <c r="BA490" s="225"/>
      <c r="BB490" s="225"/>
      <c r="BC490" s="225"/>
      <c r="BD490" s="225"/>
      <c r="BE490" s="225"/>
      <c r="BF490" s="225"/>
      <c r="BG490" s="225"/>
      <c r="BH490" s="225"/>
      <c r="BI490" s="225"/>
      <c r="BJ490" s="225"/>
      <c r="BK490" s="225"/>
      <c r="BL490" s="225"/>
      <c r="BM490" s="225"/>
      <c r="BN490" s="225"/>
      <c r="BO490" s="225"/>
      <c r="BP490" s="225"/>
      <c r="BQ490" s="225"/>
      <c r="BR490" s="225"/>
      <c r="BS490" s="225"/>
      <c r="BT490" s="225"/>
      <c r="BU490" s="225"/>
      <c r="BV490" s="225"/>
      <c r="BW490" s="225"/>
      <c r="BX490" s="225"/>
      <c r="BY490" s="225"/>
      <c r="BZ490" s="225"/>
      <c r="CA490" s="225"/>
      <c r="CB490" s="225"/>
      <c r="CC490" s="225"/>
      <c r="CD490" s="225"/>
      <c r="CE490" s="225"/>
      <c r="CF490" s="225"/>
    </row>
    <row r="491" spans="1:84" ht="12" customHeight="1" x14ac:dyDescent="0.25">
      <c r="A491" s="225"/>
      <c r="B491" s="225"/>
      <c r="C491" s="225"/>
      <c r="D491" s="225"/>
      <c r="E491" s="226"/>
      <c r="F491" s="226"/>
      <c r="G491" s="228"/>
      <c r="H491" s="227"/>
      <c r="I491" s="227"/>
      <c r="J491" s="228"/>
      <c r="K491" s="228"/>
      <c r="L491" s="229"/>
      <c r="M491" s="225"/>
      <c r="N491" s="225"/>
      <c r="O491" s="225"/>
      <c r="P491" s="225"/>
      <c r="Q491" s="225"/>
      <c r="R491" s="225"/>
      <c r="S491" s="225"/>
      <c r="T491" s="225"/>
      <c r="U491" s="225"/>
      <c r="V491" s="225"/>
      <c r="W491" s="225"/>
      <c r="X491" s="225"/>
      <c r="Y491" s="225"/>
      <c r="Z491" s="225"/>
      <c r="AA491" s="225"/>
      <c r="AB491" s="225"/>
      <c r="AC491" s="225"/>
      <c r="AD491" s="225"/>
      <c r="AE491" s="225"/>
      <c r="AF491" s="225"/>
      <c r="AG491" s="225"/>
      <c r="AH491" s="225"/>
      <c r="AI491" s="225"/>
      <c r="AJ491" s="225"/>
      <c r="AK491" s="225"/>
      <c r="AL491" s="225"/>
      <c r="AM491" s="225"/>
      <c r="AN491" s="225"/>
      <c r="AO491" s="225"/>
      <c r="AP491" s="225"/>
      <c r="AQ491" s="225"/>
      <c r="AR491" s="225"/>
      <c r="AS491" s="225"/>
      <c r="AT491" s="225"/>
      <c r="AU491" s="225"/>
      <c r="AV491" s="225"/>
      <c r="AW491" s="225"/>
      <c r="AX491" s="225"/>
      <c r="AY491" s="225"/>
      <c r="AZ491" s="225"/>
      <c r="BA491" s="225"/>
      <c r="BB491" s="225"/>
      <c r="BC491" s="225"/>
      <c r="BD491" s="225"/>
      <c r="BE491" s="225"/>
      <c r="BF491" s="225"/>
      <c r="BG491" s="225"/>
      <c r="BH491" s="225"/>
      <c r="BI491" s="225"/>
      <c r="BJ491" s="225"/>
      <c r="BK491" s="225"/>
      <c r="BL491" s="225"/>
      <c r="BM491" s="225"/>
      <c r="BN491" s="225"/>
      <c r="BO491" s="225"/>
      <c r="BP491" s="225"/>
      <c r="BQ491" s="225"/>
      <c r="BR491" s="225"/>
      <c r="BS491" s="225"/>
      <c r="BT491" s="225"/>
      <c r="BU491" s="225"/>
      <c r="BV491" s="225"/>
      <c r="BW491" s="225"/>
      <c r="BX491" s="225"/>
      <c r="BY491" s="225"/>
      <c r="BZ491" s="225"/>
      <c r="CA491" s="225"/>
      <c r="CB491" s="225"/>
      <c r="CC491" s="225"/>
      <c r="CD491" s="225"/>
      <c r="CE491" s="225"/>
      <c r="CF491" s="225"/>
    </row>
    <row r="492" spans="1:84" ht="12" customHeight="1" x14ac:dyDescent="0.25">
      <c r="A492" s="225"/>
      <c r="B492" s="225"/>
      <c r="C492" s="225"/>
      <c r="D492" s="225"/>
      <c r="E492" s="226"/>
      <c r="F492" s="226"/>
      <c r="G492" s="228"/>
      <c r="H492" s="227"/>
      <c r="I492" s="227"/>
      <c r="J492" s="228"/>
      <c r="K492" s="228"/>
      <c r="L492" s="229"/>
      <c r="M492" s="225"/>
      <c r="N492" s="225"/>
      <c r="O492" s="225"/>
      <c r="P492" s="225"/>
      <c r="Q492" s="225"/>
      <c r="R492" s="225"/>
      <c r="S492" s="225"/>
      <c r="T492" s="225"/>
      <c r="U492" s="225"/>
      <c r="V492" s="225"/>
      <c r="W492" s="225"/>
      <c r="X492" s="225"/>
      <c r="Y492" s="225"/>
      <c r="Z492" s="225"/>
      <c r="AA492" s="225"/>
      <c r="AB492" s="225"/>
      <c r="AC492" s="225"/>
      <c r="AD492" s="225"/>
      <c r="AE492" s="225"/>
      <c r="AF492" s="225"/>
      <c r="AG492" s="225"/>
      <c r="AH492" s="225"/>
      <c r="AI492" s="225"/>
      <c r="AJ492" s="225"/>
      <c r="AK492" s="225"/>
      <c r="AL492" s="225"/>
      <c r="AM492" s="225"/>
      <c r="AN492" s="225"/>
      <c r="AO492" s="225"/>
      <c r="AP492" s="225"/>
      <c r="AQ492" s="225"/>
      <c r="AR492" s="225"/>
      <c r="AS492" s="225"/>
      <c r="AT492" s="225"/>
      <c r="AU492" s="225"/>
      <c r="AV492" s="225"/>
      <c r="AW492" s="225"/>
      <c r="AX492" s="225"/>
      <c r="AY492" s="225"/>
      <c r="AZ492" s="225"/>
      <c r="BA492" s="225"/>
      <c r="BB492" s="225"/>
      <c r="BC492" s="225"/>
      <c r="BD492" s="225"/>
      <c r="BE492" s="225"/>
      <c r="BF492" s="225"/>
      <c r="BG492" s="225"/>
      <c r="BH492" s="225"/>
      <c r="BI492" s="225"/>
      <c r="BJ492" s="225"/>
      <c r="BK492" s="225"/>
      <c r="BL492" s="225"/>
      <c r="BM492" s="225"/>
      <c r="BN492" s="225"/>
      <c r="BO492" s="225"/>
      <c r="BP492" s="225"/>
      <c r="BQ492" s="225"/>
      <c r="BR492" s="225"/>
      <c r="BS492" s="225"/>
      <c r="BT492" s="225"/>
      <c r="BU492" s="225"/>
      <c r="BV492" s="225"/>
      <c r="BW492" s="225"/>
      <c r="BX492" s="225"/>
      <c r="BY492" s="225"/>
      <c r="BZ492" s="225"/>
      <c r="CA492" s="225"/>
      <c r="CB492" s="225"/>
      <c r="CC492" s="225"/>
      <c r="CD492" s="225"/>
      <c r="CE492" s="225"/>
      <c r="CF492" s="225"/>
    </row>
    <row r="493" spans="1:84" ht="12" customHeight="1" x14ac:dyDescent="0.25">
      <c r="A493" s="225"/>
      <c r="B493" s="225"/>
      <c r="C493" s="225"/>
      <c r="D493" s="225"/>
      <c r="E493" s="226"/>
      <c r="F493" s="226"/>
      <c r="G493" s="228"/>
      <c r="H493" s="227"/>
      <c r="I493" s="227"/>
      <c r="J493" s="228"/>
      <c r="K493" s="228"/>
      <c r="L493" s="229"/>
      <c r="M493" s="225"/>
      <c r="N493" s="225"/>
      <c r="O493" s="225"/>
      <c r="P493" s="225"/>
      <c r="Q493" s="225"/>
      <c r="R493" s="225"/>
      <c r="S493" s="225"/>
      <c r="T493" s="225"/>
      <c r="U493" s="225"/>
      <c r="V493" s="225"/>
      <c r="W493" s="225"/>
      <c r="X493" s="225"/>
      <c r="Y493" s="225"/>
      <c r="Z493" s="225"/>
      <c r="AA493" s="225"/>
      <c r="AB493" s="225"/>
      <c r="AC493" s="225"/>
      <c r="AD493" s="225"/>
      <c r="AE493" s="225"/>
      <c r="AF493" s="225"/>
      <c r="AG493" s="225"/>
      <c r="AH493" s="225"/>
      <c r="AI493" s="225"/>
      <c r="AJ493" s="225"/>
      <c r="AK493" s="225"/>
      <c r="AL493" s="225"/>
      <c r="AM493" s="225"/>
      <c r="AN493" s="225"/>
      <c r="AO493" s="225"/>
      <c r="AP493" s="225"/>
      <c r="AQ493" s="225"/>
      <c r="AR493" s="225"/>
      <c r="AS493" s="225"/>
      <c r="AT493" s="225"/>
      <c r="AU493" s="225"/>
      <c r="AV493" s="225"/>
      <c r="AW493" s="225"/>
      <c r="AX493" s="225"/>
      <c r="AY493" s="225"/>
      <c r="AZ493" s="225"/>
      <c r="BA493" s="225"/>
      <c r="BB493" s="225"/>
      <c r="BC493" s="225"/>
      <c r="BD493" s="225"/>
      <c r="BE493" s="225"/>
      <c r="BF493" s="225"/>
      <c r="BG493" s="225"/>
      <c r="BH493" s="225"/>
      <c r="BI493" s="225"/>
      <c r="BJ493" s="225"/>
      <c r="BK493" s="225"/>
      <c r="BL493" s="225"/>
      <c r="BM493" s="225"/>
      <c r="BN493" s="225"/>
      <c r="BO493" s="225"/>
      <c r="BP493" s="225"/>
      <c r="BQ493" s="225"/>
      <c r="BR493" s="225"/>
      <c r="BS493" s="225"/>
      <c r="BT493" s="225"/>
      <c r="BU493" s="225"/>
      <c r="BV493" s="225"/>
      <c r="BW493" s="225"/>
      <c r="BX493" s="225"/>
      <c r="BY493" s="225"/>
      <c r="BZ493" s="225"/>
      <c r="CA493" s="225"/>
      <c r="CB493" s="225"/>
      <c r="CC493" s="225"/>
      <c r="CD493" s="225"/>
      <c r="CE493" s="225"/>
      <c r="CF493" s="225"/>
    </row>
    <row r="494" spans="1:84" ht="12" customHeight="1" x14ac:dyDescent="0.25">
      <c r="A494" s="225"/>
      <c r="B494" s="225"/>
      <c r="C494" s="225"/>
      <c r="D494" s="225"/>
      <c r="E494" s="226"/>
      <c r="F494" s="226"/>
      <c r="G494" s="228"/>
      <c r="H494" s="227"/>
      <c r="I494" s="227"/>
      <c r="J494" s="228"/>
      <c r="K494" s="228"/>
      <c r="L494" s="229"/>
      <c r="M494" s="225"/>
      <c r="N494" s="225"/>
      <c r="O494" s="225"/>
      <c r="P494" s="225"/>
      <c r="Q494" s="225"/>
      <c r="R494" s="225"/>
      <c r="S494" s="225"/>
      <c r="T494" s="225"/>
      <c r="U494" s="225"/>
      <c r="V494" s="225"/>
      <c r="W494" s="225"/>
      <c r="X494" s="225"/>
      <c r="Y494" s="225"/>
      <c r="Z494" s="225"/>
      <c r="AA494" s="225"/>
      <c r="AB494" s="225"/>
      <c r="AC494" s="225"/>
      <c r="AD494" s="225"/>
      <c r="AE494" s="225"/>
      <c r="AF494" s="225"/>
      <c r="AG494" s="225"/>
      <c r="AH494" s="225"/>
      <c r="AI494" s="225"/>
      <c r="AJ494" s="225"/>
      <c r="AK494" s="225"/>
      <c r="AL494" s="225"/>
      <c r="AM494" s="225"/>
      <c r="AN494" s="225"/>
      <c r="AO494" s="225"/>
      <c r="AP494" s="225"/>
      <c r="AQ494" s="225"/>
      <c r="AR494" s="225"/>
      <c r="AS494" s="225"/>
      <c r="AT494" s="225"/>
      <c r="AU494" s="225"/>
      <c r="AV494" s="225"/>
      <c r="AW494" s="225"/>
      <c r="AX494" s="225"/>
      <c r="AY494" s="225"/>
      <c r="AZ494" s="225"/>
      <c r="BA494" s="225"/>
      <c r="BB494" s="225"/>
      <c r="BC494" s="225"/>
      <c r="BD494" s="225"/>
      <c r="BE494" s="225"/>
      <c r="BF494" s="225"/>
      <c r="BG494" s="225"/>
      <c r="BH494" s="225"/>
      <c r="BI494" s="225"/>
      <c r="BJ494" s="225"/>
      <c r="BK494" s="225"/>
      <c r="BL494" s="225"/>
      <c r="BM494" s="225"/>
      <c r="BN494" s="225"/>
      <c r="BO494" s="225"/>
      <c r="BP494" s="225"/>
      <c r="BQ494" s="225"/>
      <c r="BR494" s="225"/>
      <c r="BS494" s="225"/>
      <c r="BT494" s="225"/>
      <c r="BU494" s="225"/>
      <c r="BV494" s="225"/>
      <c r="BW494" s="225"/>
      <c r="BX494" s="225"/>
      <c r="BY494" s="225"/>
      <c r="BZ494" s="225"/>
      <c r="CA494" s="225"/>
      <c r="CB494" s="225"/>
      <c r="CC494" s="225"/>
      <c r="CD494" s="225"/>
      <c r="CE494" s="225"/>
      <c r="CF494" s="225"/>
    </row>
    <row r="495" spans="1:84" ht="12" customHeight="1" x14ac:dyDescent="0.25">
      <c r="A495" s="225"/>
      <c r="B495" s="225"/>
      <c r="C495" s="225"/>
      <c r="D495" s="225"/>
      <c r="E495" s="226"/>
      <c r="F495" s="226"/>
      <c r="G495" s="228"/>
      <c r="H495" s="227"/>
      <c r="I495" s="227"/>
      <c r="J495" s="228"/>
      <c r="K495" s="228"/>
      <c r="L495" s="229"/>
      <c r="M495" s="225"/>
      <c r="N495" s="225"/>
      <c r="O495" s="225"/>
      <c r="P495" s="225"/>
      <c r="Q495" s="225"/>
      <c r="R495" s="225"/>
      <c r="S495" s="225"/>
      <c r="T495" s="225"/>
      <c r="U495" s="225"/>
      <c r="V495" s="225"/>
      <c r="W495" s="225"/>
      <c r="X495" s="225"/>
      <c r="Y495" s="225"/>
      <c r="Z495" s="225"/>
      <c r="AA495" s="225"/>
      <c r="AB495" s="225"/>
      <c r="AC495" s="225"/>
      <c r="AD495" s="225"/>
      <c r="AE495" s="225"/>
      <c r="AF495" s="225"/>
      <c r="AG495" s="225"/>
      <c r="AH495" s="225"/>
      <c r="AI495" s="225"/>
      <c r="AJ495" s="225"/>
      <c r="AK495" s="225"/>
      <c r="AL495" s="225"/>
      <c r="AM495" s="225"/>
      <c r="AN495" s="225"/>
      <c r="AO495" s="225"/>
      <c r="AP495" s="225"/>
      <c r="AQ495" s="225"/>
      <c r="AR495" s="225"/>
      <c r="AS495" s="225"/>
      <c r="AT495" s="225"/>
      <c r="AU495" s="225"/>
      <c r="AV495" s="225"/>
      <c r="AW495" s="225"/>
      <c r="AX495" s="225"/>
      <c r="AY495" s="225"/>
      <c r="AZ495" s="225"/>
      <c r="BA495" s="225"/>
      <c r="BB495" s="225"/>
      <c r="BC495" s="225"/>
      <c r="BD495" s="225"/>
      <c r="BE495" s="225"/>
      <c r="BF495" s="225"/>
      <c r="BG495" s="225"/>
      <c r="BH495" s="225"/>
      <c r="BI495" s="225"/>
      <c r="BJ495" s="225"/>
      <c r="BK495" s="225"/>
      <c r="BL495" s="225"/>
      <c r="BM495" s="225"/>
      <c r="BN495" s="225"/>
      <c r="BO495" s="225"/>
      <c r="BP495" s="225"/>
      <c r="BQ495" s="225"/>
      <c r="BR495" s="225"/>
      <c r="BS495" s="225"/>
      <c r="BT495" s="225"/>
      <c r="BU495" s="225"/>
      <c r="BV495" s="225"/>
      <c r="BW495" s="225"/>
      <c r="BX495" s="225"/>
      <c r="BY495" s="225"/>
      <c r="BZ495" s="225"/>
      <c r="CA495" s="225"/>
      <c r="CB495" s="225"/>
      <c r="CC495" s="225"/>
      <c r="CD495" s="225"/>
      <c r="CE495" s="225"/>
      <c r="CF495" s="225"/>
    </row>
    <row r="496" spans="1:84" ht="12" customHeight="1" x14ac:dyDescent="0.25">
      <c r="A496" s="225"/>
      <c r="B496" s="225"/>
      <c r="C496" s="225"/>
      <c r="D496" s="225"/>
      <c r="E496" s="226"/>
      <c r="F496" s="226"/>
      <c r="G496" s="228"/>
      <c r="H496" s="227"/>
      <c r="I496" s="227"/>
      <c r="J496" s="228"/>
      <c r="K496" s="228"/>
      <c r="L496" s="229"/>
      <c r="M496" s="225"/>
      <c r="N496" s="225"/>
      <c r="O496" s="225"/>
      <c r="P496" s="225"/>
      <c r="Q496" s="225"/>
      <c r="R496" s="225"/>
      <c r="S496" s="225"/>
      <c r="T496" s="225"/>
      <c r="U496" s="225"/>
      <c r="V496" s="225"/>
      <c r="W496" s="225"/>
      <c r="X496" s="225"/>
      <c r="Y496" s="225"/>
      <c r="Z496" s="225"/>
      <c r="AA496" s="225"/>
      <c r="AB496" s="225"/>
      <c r="AC496" s="225"/>
      <c r="AD496" s="225"/>
      <c r="AE496" s="225"/>
      <c r="AF496" s="225"/>
      <c r="AG496" s="225"/>
      <c r="AH496" s="225"/>
      <c r="AI496" s="225"/>
      <c r="AJ496" s="225"/>
      <c r="AK496" s="225"/>
      <c r="AL496" s="225"/>
      <c r="AM496" s="225"/>
      <c r="AN496" s="225"/>
      <c r="AO496" s="225"/>
      <c r="AP496" s="225"/>
      <c r="AQ496" s="225"/>
      <c r="AR496" s="225"/>
      <c r="AS496" s="225"/>
      <c r="AT496" s="225"/>
      <c r="AU496" s="225"/>
      <c r="AV496" s="225"/>
      <c r="AW496" s="225"/>
      <c r="AX496" s="225"/>
      <c r="AY496" s="225"/>
      <c r="AZ496" s="225"/>
      <c r="BA496" s="225"/>
      <c r="BB496" s="225"/>
      <c r="BC496" s="225"/>
      <c r="BD496" s="225"/>
      <c r="BE496" s="225"/>
      <c r="BF496" s="225"/>
      <c r="BG496" s="225"/>
      <c r="BH496" s="225"/>
      <c r="BI496" s="225"/>
      <c r="BJ496" s="225"/>
      <c r="BK496" s="225"/>
      <c r="BL496" s="225"/>
      <c r="BM496" s="225"/>
      <c r="BN496" s="225"/>
      <c r="BO496" s="225"/>
      <c r="BP496" s="225"/>
      <c r="BQ496" s="225"/>
      <c r="BR496" s="225"/>
      <c r="BS496" s="225"/>
      <c r="BT496" s="225"/>
      <c r="BU496" s="225"/>
      <c r="BV496" s="225"/>
      <c r="BW496" s="225"/>
      <c r="BX496" s="225"/>
      <c r="BY496" s="225"/>
      <c r="BZ496" s="225"/>
      <c r="CA496" s="225"/>
      <c r="CB496" s="225"/>
      <c r="CC496" s="225"/>
      <c r="CD496" s="225"/>
      <c r="CE496" s="225"/>
      <c r="CF496" s="225"/>
    </row>
    <row r="497" spans="1:84" ht="12" customHeight="1" x14ac:dyDescent="0.25">
      <c r="A497" s="225"/>
      <c r="B497" s="225"/>
      <c r="C497" s="225"/>
      <c r="D497" s="225"/>
      <c r="E497" s="226"/>
      <c r="F497" s="226"/>
      <c r="G497" s="228"/>
      <c r="H497" s="227"/>
      <c r="I497" s="227"/>
      <c r="J497" s="228"/>
      <c r="K497" s="228"/>
      <c r="L497" s="229"/>
      <c r="M497" s="225"/>
      <c r="N497" s="225"/>
      <c r="O497" s="225"/>
      <c r="P497" s="225"/>
      <c r="Q497" s="225"/>
      <c r="R497" s="225"/>
      <c r="S497" s="225"/>
      <c r="T497" s="225"/>
      <c r="U497" s="225"/>
      <c r="V497" s="225"/>
      <c r="W497" s="225"/>
      <c r="X497" s="225"/>
      <c r="Y497" s="225"/>
      <c r="Z497" s="225"/>
      <c r="AA497" s="225"/>
      <c r="AB497" s="225"/>
      <c r="AC497" s="225"/>
      <c r="AD497" s="225"/>
      <c r="AE497" s="225"/>
      <c r="AF497" s="225"/>
      <c r="AG497" s="225"/>
      <c r="AH497" s="225"/>
      <c r="AI497" s="225"/>
      <c r="AJ497" s="225"/>
      <c r="AK497" s="225"/>
      <c r="AL497" s="225"/>
      <c r="AM497" s="225"/>
      <c r="AN497" s="225"/>
      <c r="AO497" s="225"/>
      <c r="AP497" s="225"/>
      <c r="AQ497" s="225"/>
      <c r="AR497" s="225"/>
      <c r="AS497" s="225"/>
      <c r="AT497" s="225"/>
      <c r="AU497" s="225"/>
      <c r="AV497" s="225"/>
      <c r="AW497" s="225"/>
      <c r="AX497" s="225"/>
      <c r="AY497" s="225"/>
      <c r="AZ497" s="225"/>
      <c r="BA497" s="225"/>
      <c r="BB497" s="225"/>
      <c r="BC497" s="225"/>
      <c r="BD497" s="225"/>
      <c r="BE497" s="225"/>
      <c r="BF497" s="225"/>
      <c r="BG497" s="225"/>
      <c r="BH497" s="225"/>
      <c r="BI497" s="225"/>
      <c r="BJ497" s="225"/>
      <c r="BK497" s="225"/>
      <c r="BL497" s="225"/>
      <c r="BM497" s="225"/>
      <c r="BN497" s="225"/>
      <c r="BO497" s="225"/>
      <c r="BP497" s="225"/>
      <c r="BQ497" s="225"/>
      <c r="BR497" s="225"/>
      <c r="BS497" s="225"/>
      <c r="BT497" s="225"/>
      <c r="BU497" s="225"/>
      <c r="BV497" s="225"/>
      <c r="BW497" s="225"/>
      <c r="BX497" s="225"/>
      <c r="BY497" s="225"/>
      <c r="BZ497" s="225"/>
      <c r="CA497" s="225"/>
      <c r="CB497" s="225"/>
      <c r="CC497" s="225"/>
      <c r="CD497" s="225"/>
      <c r="CE497" s="225"/>
      <c r="CF497" s="225"/>
    </row>
    <row r="498" spans="1:84" ht="12" customHeight="1" x14ac:dyDescent="0.25">
      <c r="A498" s="225"/>
      <c r="B498" s="225"/>
      <c r="C498" s="225"/>
      <c r="D498" s="225"/>
      <c r="E498" s="226"/>
      <c r="F498" s="226"/>
      <c r="G498" s="228"/>
      <c r="H498" s="227"/>
      <c r="I498" s="227"/>
      <c r="J498" s="228"/>
      <c r="K498" s="228"/>
      <c r="L498" s="229"/>
      <c r="M498" s="225"/>
      <c r="N498" s="225"/>
      <c r="O498" s="225"/>
      <c r="P498" s="225"/>
      <c r="Q498" s="225"/>
      <c r="R498" s="225"/>
      <c r="S498" s="225"/>
      <c r="T498" s="225"/>
      <c r="U498" s="225"/>
      <c r="V498" s="225"/>
      <c r="W498" s="225"/>
      <c r="X498" s="225"/>
      <c r="Y498" s="225"/>
      <c r="Z498" s="225"/>
      <c r="AA498" s="225"/>
      <c r="AB498" s="225"/>
      <c r="AC498" s="225"/>
      <c r="AD498" s="225"/>
      <c r="AE498" s="225"/>
      <c r="AF498" s="225"/>
      <c r="AG498" s="225"/>
      <c r="AH498" s="225"/>
      <c r="AI498" s="225"/>
      <c r="AJ498" s="225"/>
      <c r="AK498" s="225"/>
      <c r="AL498" s="225"/>
      <c r="AM498" s="225"/>
      <c r="AN498" s="225"/>
      <c r="AO498" s="225"/>
      <c r="AP498" s="225"/>
      <c r="AQ498" s="225"/>
      <c r="AR498" s="225"/>
      <c r="AS498" s="225"/>
      <c r="AT498" s="225"/>
      <c r="AU498" s="225"/>
      <c r="AV498" s="225"/>
      <c r="AW498" s="225"/>
      <c r="AX498" s="225"/>
      <c r="AY498" s="225"/>
      <c r="AZ498" s="225"/>
      <c r="BA498" s="225"/>
      <c r="BB498" s="225"/>
      <c r="BC498" s="225"/>
      <c r="BD498" s="225"/>
      <c r="BE498" s="225"/>
      <c r="BF498" s="225"/>
      <c r="BG498" s="225"/>
      <c r="BH498" s="225"/>
      <c r="BI498" s="225"/>
      <c r="BJ498" s="225"/>
      <c r="BK498" s="225"/>
      <c r="BL498" s="225"/>
      <c r="BM498" s="225"/>
      <c r="BN498" s="225"/>
      <c r="BO498" s="225"/>
      <c r="BP498" s="225"/>
      <c r="BQ498" s="225"/>
      <c r="BR498" s="225"/>
      <c r="BS498" s="225"/>
      <c r="BT498" s="225"/>
      <c r="BU498" s="225"/>
      <c r="BV498" s="225"/>
      <c r="BW498" s="225"/>
      <c r="BX498" s="225"/>
      <c r="BY498" s="225"/>
      <c r="BZ498" s="225"/>
      <c r="CA498" s="225"/>
      <c r="CB498" s="225"/>
      <c r="CC498" s="225"/>
      <c r="CD498" s="225"/>
      <c r="CE498" s="225"/>
      <c r="CF498" s="225"/>
    </row>
    <row r="499" spans="1:84" ht="12" customHeight="1" x14ac:dyDescent="0.25">
      <c r="A499" s="225"/>
      <c r="B499" s="225"/>
      <c r="C499" s="225"/>
      <c r="D499" s="225"/>
      <c r="E499" s="226"/>
      <c r="F499" s="226"/>
      <c r="G499" s="228"/>
      <c r="H499" s="227"/>
      <c r="I499" s="227"/>
      <c r="J499" s="228"/>
      <c r="K499" s="228"/>
      <c r="L499" s="229"/>
      <c r="M499" s="225"/>
      <c r="N499" s="225"/>
      <c r="O499" s="225"/>
      <c r="P499" s="225"/>
      <c r="Q499" s="225"/>
      <c r="R499" s="225"/>
      <c r="S499" s="225"/>
      <c r="T499" s="225"/>
      <c r="U499" s="225"/>
      <c r="V499" s="225"/>
      <c r="W499" s="225"/>
      <c r="X499" s="225"/>
      <c r="Y499" s="225"/>
      <c r="Z499" s="225"/>
      <c r="AA499" s="225"/>
      <c r="AB499" s="225"/>
      <c r="AC499" s="225"/>
      <c r="AD499" s="225"/>
      <c r="AE499" s="225"/>
      <c r="AF499" s="225"/>
      <c r="AG499" s="225"/>
      <c r="AH499" s="225"/>
      <c r="AI499" s="225"/>
      <c r="AJ499" s="225"/>
      <c r="AK499" s="225"/>
      <c r="AL499" s="225"/>
      <c r="AM499" s="225"/>
      <c r="AN499" s="225"/>
      <c r="AO499" s="225"/>
      <c r="AP499" s="225"/>
      <c r="AQ499" s="225"/>
      <c r="AR499" s="225"/>
      <c r="AS499" s="225"/>
      <c r="AT499" s="225"/>
      <c r="AU499" s="225"/>
      <c r="AV499" s="225"/>
      <c r="AW499" s="225"/>
      <c r="AX499" s="225"/>
      <c r="AY499" s="225"/>
      <c r="AZ499" s="225"/>
      <c r="BA499" s="225"/>
      <c r="BB499" s="225"/>
      <c r="BC499" s="225"/>
      <c r="BD499" s="225"/>
      <c r="BE499" s="225"/>
      <c r="BF499" s="225"/>
      <c r="BG499" s="225"/>
      <c r="BH499" s="225"/>
      <c r="BI499" s="225"/>
      <c r="BJ499" s="225"/>
      <c r="BK499" s="225"/>
      <c r="BL499" s="225"/>
      <c r="BM499" s="225"/>
      <c r="BN499" s="225"/>
      <c r="BO499" s="225"/>
      <c r="BP499" s="225"/>
      <c r="BQ499" s="225"/>
      <c r="BR499" s="225"/>
      <c r="BS499" s="225"/>
      <c r="BT499" s="225"/>
      <c r="BU499" s="225"/>
      <c r="BV499" s="225"/>
      <c r="BW499" s="225"/>
      <c r="BX499" s="225"/>
      <c r="BY499" s="225"/>
      <c r="BZ499" s="225"/>
      <c r="CA499" s="225"/>
      <c r="CB499" s="225"/>
      <c r="CC499" s="225"/>
      <c r="CD499" s="225"/>
      <c r="CE499" s="225"/>
      <c r="CF499" s="225"/>
    </row>
    <row r="500" spans="1:84" ht="12" customHeight="1" x14ac:dyDescent="0.25">
      <c r="A500" s="225"/>
      <c r="B500" s="225"/>
      <c r="C500" s="225"/>
      <c r="D500" s="225"/>
      <c r="E500" s="226"/>
      <c r="F500" s="226"/>
      <c r="G500" s="228"/>
      <c r="H500" s="227"/>
      <c r="I500" s="227"/>
      <c r="J500" s="228"/>
      <c r="K500" s="228"/>
      <c r="L500" s="229"/>
      <c r="M500" s="225"/>
      <c r="N500" s="225"/>
      <c r="O500" s="225"/>
      <c r="P500" s="225"/>
      <c r="Q500" s="225"/>
      <c r="R500" s="225"/>
      <c r="S500" s="225"/>
      <c r="T500" s="225"/>
      <c r="U500" s="225"/>
      <c r="V500" s="225"/>
      <c r="W500" s="225"/>
      <c r="X500" s="225"/>
      <c r="Y500" s="225"/>
      <c r="Z500" s="225"/>
      <c r="AA500" s="225"/>
      <c r="AB500" s="225"/>
      <c r="AC500" s="225"/>
      <c r="AD500" s="225"/>
      <c r="AE500" s="225"/>
      <c r="AF500" s="225"/>
      <c r="AG500" s="225"/>
      <c r="AH500" s="225"/>
      <c r="AI500" s="225"/>
      <c r="AJ500" s="225"/>
      <c r="AK500" s="225"/>
      <c r="AL500" s="225"/>
      <c r="AM500" s="225"/>
      <c r="AN500" s="225"/>
      <c r="AO500" s="225"/>
      <c r="AP500" s="225"/>
      <c r="AQ500" s="225"/>
      <c r="AR500" s="225"/>
      <c r="AS500" s="225"/>
      <c r="AT500" s="225"/>
      <c r="AU500" s="225"/>
      <c r="AV500" s="225"/>
      <c r="AW500" s="225"/>
      <c r="AX500" s="225"/>
      <c r="AY500" s="225"/>
      <c r="AZ500" s="225"/>
      <c r="BA500" s="225"/>
      <c r="BB500" s="225"/>
      <c r="BC500" s="225"/>
      <c r="BD500" s="225"/>
      <c r="BE500" s="225"/>
      <c r="BF500" s="225"/>
      <c r="BG500" s="225"/>
      <c r="BH500" s="225"/>
      <c r="BI500" s="225"/>
      <c r="BJ500" s="225"/>
      <c r="BK500" s="225"/>
      <c r="BL500" s="225"/>
      <c r="BM500" s="225"/>
      <c r="BN500" s="225"/>
      <c r="BO500" s="225"/>
      <c r="BP500" s="225"/>
      <c r="BQ500" s="225"/>
      <c r="BR500" s="225"/>
      <c r="BS500" s="225"/>
      <c r="BT500" s="225"/>
      <c r="BU500" s="225"/>
      <c r="BV500" s="225"/>
      <c r="BW500" s="225"/>
      <c r="BX500" s="225"/>
      <c r="BY500" s="225"/>
      <c r="BZ500" s="225"/>
      <c r="CA500" s="225"/>
      <c r="CB500" s="225"/>
      <c r="CC500" s="225"/>
      <c r="CD500" s="225"/>
      <c r="CE500" s="225"/>
      <c r="CF500" s="225"/>
    </row>
    <row r="501" spans="1:84" ht="12" customHeight="1" x14ac:dyDescent="0.25">
      <c r="A501" s="225"/>
      <c r="B501" s="225"/>
      <c r="C501" s="225"/>
      <c r="D501" s="225"/>
      <c r="E501" s="226"/>
      <c r="F501" s="226"/>
      <c r="G501" s="228"/>
      <c r="H501" s="227"/>
      <c r="I501" s="227"/>
      <c r="J501" s="228"/>
      <c r="K501" s="228"/>
      <c r="L501" s="229"/>
      <c r="M501" s="225"/>
      <c r="N501" s="225"/>
      <c r="O501" s="225"/>
      <c r="P501" s="225"/>
      <c r="Q501" s="225"/>
      <c r="R501" s="225"/>
      <c r="S501" s="225"/>
      <c r="T501" s="225"/>
      <c r="U501" s="225"/>
      <c r="V501" s="225"/>
      <c r="W501" s="225"/>
      <c r="X501" s="225"/>
      <c r="Y501" s="225"/>
      <c r="Z501" s="225"/>
      <c r="AA501" s="225"/>
      <c r="AB501" s="225"/>
      <c r="AC501" s="225"/>
      <c r="AD501" s="225"/>
      <c r="AE501" s="225"/>
      <c r="AF501" s="225"/>
      <c r="AG501" s="225"/>
      <c r="AH501" s="225"/>
      <c r="AI501" s="225"/>
      <c r="AJ501" s="225"/>
      <c r="AK501" s="225"/>
      <c r="AL501" s="225"/>
      <c r="AM501" s="225"/>
      <c r="AN501" s="225"/>
      <c r="AO501" s="225"/>
      <c r="AP501" s="225"/>
      <c r="AQ501" s="225"/>
      <c r="AR501" s="225"/>
      <c r="AS501" s="225"/>
      <c r="AT501" s="225"/>
      <c r="AU501" s="225"/>
      <c r="AV501" s="225"/>
      <c r="AW501" s="225"/>
      <c r="AX501" s="225"/>
      <c r="AY501" s="225"/>
      <c r="AZ501" s="225"/>
      <c r="BA501" s="225"/>
      <c r="BB501" s="225"/>
      <c r="BC501" s="225"/>
      <c r="BD501" s="225"/>
      <c r="BE501" s="225"/>
      <c r="BF501" s="225"/>
      <c r="BG501" s="225"/>
      <c r="BH501" s="225"/>
      <c r="BI501" s="225"/>
      <c r="BJ501" s="225"/>
      <c r="BK501" s="225"/>
      <c r="BL501" s="225"/>
      <c r="BM501" s="225"/>
      <c r="BN501" s="225"/>
      <c r="BO501" s="225"/>
      <c r="BP501" s="225"/>
      <c r="BQ501" s="225"/>
      <c r="BR501" s="225"/>
      <c r="BS501" s="225"/>
      <c r="BT501" s="225"/>
      <c r="BU501" s="225"/>
      <c r="BV501" s="225"/>
      <c r="BW501" s="225"/>
      <c r="BX501" s="225"/>
      <c r="BY501" s="225"/>
      <c r="BZ501" s="225"/>
      <c r="CA501" s="225"/>
      <c r="CB501" s="225"/>
      <c r="CC501" s="225"/>
      <c r="CD501" s="225"/>
      <c r="CE501" s="225"/>
      <c r="CF501" s="225"/>
    </row>
    <row r="502" spans="1:84" ht="12" customHeight="1" x14ac:dyDescent="0.25">
      <c r="A502" s="225"/>
      <c r="B502" s="225"/>
      <c r="C502" s="225"/>
      <c r="D502" s="225"/>
      <c r="E502" s="226"/>
      <c r="F502" s="226"/>
      <c r="G502" s="228"/>
      <c r="H502" s="227"/>
      <c r="I502" s="227"/>
      <c r="J502" s="228"/>
      <c r="K502" s="228"/>
      <c r="L502" s="229"/>
      <c r="M502" s="225"/>
      <c r="N502" s="225"/>
      <c r="O502" s="225"/>
      <c r="P502" s="225"/>
      <c r="Q502" s="225"/>
      <c r="R502" s="225"/>
      <c r="S502" s="225"/>
      <c r="T502" s="225"/>
      <c r="U502" s="225"/>
      <c r="V502" s="225"/>
      <c r="W502" s="225"/>
      <c r="X502" s="225"/>
      <c r="Y502" s="225"/>
      <c r="Z502" s="225"/>
      <c r="AA502" s="225"/>
      <c r="AB502" s="225"/>
      <c r="AC502" s="225"/>
      <c r="AD502" s="225"/>
      <c r="AE502" s="225"/>
      <c r="AF502" s="225"/>
      <c r="AG502" s="225"/>
      <c r="AH502" s="225"/>
      <c r="AI502" s="225"/>
      <c r="AJ502" s="225"/>
      <c r="AK502" s="225"/>
      <c r="AL502" s="225"/>
      <c r="AM502" s="225"/>
      <c r="AN502" s="225"/>
      <c r="AO502" s="225"/>
      <c r="AP502" s="225"/>
      <c r="AQ502" s="225"/>
      <c r="AR502" s="225"/>
      <c r="AS502" s="225"/>
      <c r="AT502" s="225"/>
      <c r="AU502" s="225"/>
      <c r="AV502" s="225"/>
      <c r="AW502" s="225"/>
      <c r="AX502" s="225"/>
      <c r="AY502" s="225"/>
      <c r="AZ502" s="225"/>
      <c r="BA502" s="225"/>
      <c r="BB502" s="225"/>
      <c r="BC502" s="225"/>
      <c r="BD502" s="225"/>
      <c r="BE502" s="225"/>
      <c r="BF502" s="225"/>
      <c r="BG502" s="225"/>
      <c r="BH502" s="225"/>
      <c r="BI502" s="225"/>
      <c r="BJ502" s="225"/>
      <c r="BK502" s="225"/>
      <c r="BL502" s="225"/>
      <c r="BM502" s="225"/>
      <c r="BN502" s="225"/>
      <c r="BO502" s="225"/>
      <c r="BP502" s="225"/>
      <c r="BQ502" s="225"/>
      <c r="BR502" s="225"/>
      <c r="BS502" s="225"/>
      <c r="BT502" s="225"/>
      <c r="BU502" s="225"/>
      <c r="BV502" s="225"/>
      <c r="BW502" s="225"/>
      <c r="BX502" s="225"/>
      <c r="BY502" s="225"/>
      <c r="BZ502" s="225"/>
      <c r="CA502" s="225"/>
      <c r="CB502" s="225"/>
      <c r="CC502" s="225"/>
      <c r="CD502" s="225"/>
      <c r="CE502" s="225"/>
      <c r="CF502" s="225"/>
    </row>
    <row r="503" spans="1:84" ht="12" customHeight="1" x14ac:dyDescent="0.25">
      <c r="A503" s="225"/>
      <c r="B503" s="225"/>
      <c r="C503" s="225"/>
      <c r="D503" s="225"/>
      <c r="E503" s="226"/>
      <c r="F503" s="226"/>
      <c r="G503" s="228"/>
      <c r="H503" s="227"/>
      <c r="I503" s="227"/>
      <c r="J503" s="228"/>
      <c r="K503" s="228"/>
      <c r="L503" s="229"/>
      <c r="M503" s="225"/>
      <c r="N503" s="225"/>
      <c r="O503" s="225"/>
      <c r="P503" s="225"/>
      <c r="Q503" s="225"/>
      <c r="R503" s="225"/>
      <c r="S503" s="225"/>
      <c r="T503" s="225"/>
      <c r="U503" s="225"/>
      <c r="V503" s="225"/>
      <c r="W503" s="225"/>
      <c r="X503" s="225"/>
      <c r="Y503" s="225"/>
      <c r="Z503" s="225"/>
      <c r="AA503" s="225"/>
      <c r="AB503" s="225"/>
      <c r="AC503" s="225"/>
      <c r="AD503" s="225"/>
      <c r="AE503" s="225"/>
      <c r="AF503" s="225"/>
      <c r="AG503" s="225"/>
      <c r="AH503" s="225"/>
      <c r="AI503" s="225"/>
      <c r="AJ503" s="225"/>
      <c r="AK503" s="225"/>
      <c r="AL503" s="225"/>
      <c r="AM503" s="225"/>
      <c r="AN503" s="225"/>
      <c r="AO503" s="225"/>
      <c r="AP503" s="225"/>
      <c r="AQ503" s="225"/>
      <c r="AR503" s="225"/>
      <c r="AS503" s="225"/>
      <c r="AT503" s="225"/>
      <c r="AU503" s="225"/>
      <c r="AV503" s="225"/>
      <c r="AW503" s="225"/>
      <c r="AX503" s="225"/>
      <c r="AY503" s="225"/>
      <c r="AZ503" s="225"/>
      <c r="BA503" s="225"/>
      <c r="BB503" s="225"/>
      <c r="BC503" s="225"/>
      <c r="BD503" s="225"/>
      <c r="BE503" s="225"/>
      <c r="BF503" s="225"/>
      <c r="BG503" s="225"/>
      <c r="BH503" s="225"/>
      <c r="BI503" s="225"/>
      <c r="BJ503" s="225"/>
      <c r="BK503" s="225"/>
      <c r="BL503" s="225"/>
      <c r="BM503" s="225"/>
      <c r="BN503" s="225"/>
      <c r="BO503" s="225"/>
      <c r="BP503" s="225"/>
      <c r="BQ503" s="225"/>
      <c r="BR503" s="225"/>
      <c r="BS503" s="225"/>
      <c r="BT503" s="225"/>
      <c r="BU503" s="225"/>
      <c r="BV503" s="225"/>
      <c r="BW503" s="225"/>
      <c r="BX503" s="225"/>
      <c r="BY503" s="225"/>
      <c r="BZ503" s="225"/>
      <c r="CA503" s="225"/>
      <c r="CB503" s="225"/>
      <c r="CC503" s="225"/>
      <c r="CD503" s="225"/>
      <c r="CE503" s="225"/>
      <c r="CF503" s="225"/>
    </row>
    <row r="504" spans="1:84" ht="12" customHeight="1" x14ac:dyDescent="0.25">
      <c r="A504" s="225"/>
      <c r="B504" s="225"/>
      <c r="C504" s="225"/>
      <c r="D504" s="225"/>
      <c r="E504" s="226"/>
      <c r="F504" s="226"/>
      <c r="G504" s="228"/>
      <c r="H504" s="227"/>
      <c r="I504" s="227"/>
      <c r="J504" s="228"/>
      <c r="K504" s="228"/>
      <c r="L504" s="229"/>
      <c r="M504" s="225"/>
      <c r="N504" s="225"/>
      <c r="O504" s="225"/>
      <c r="P504" s="225"/>
      <c r="Q504" s="225"/>
      <c r="R504" s="225"/>
      <c r="S504" s="225"/>
      <c r="T504" s="225"/>
      <c r="U504" s="225"/>
      <c r="V504" s="225"/>
      <c r="W504" s="225"/>
      <c r="X504" s="225"/>
      <c r="Y504" s="225"/>
      <c r="Z504" s="225"/>
      <c r="AA504" s="225"/>
      <c r="AB504" s="225"/>
      <c r="AC504" s="225"/>
      <c r="AD504" s="225"/>
      <c r="AE504" s="225"/>
      <c r="AF504" s="225"/>
      <c r="AG504" s="225"/>
      <c r="AH504" s="225"/>
      <c r="AI504" s="225"/>
      <c r="AJ504" s="225"/>
      <c r="AK504" s="225"/>
      <c r="AL504" s="225"/>
      <c r="AM504" s="225"/>
      <c r="AN504" s="225"/>
      <c r="AO504" s="225"/>
      <c r="AP504" s="225"/>
      <c r="AQ504" s="225"/>
      <c r="AR504" s="225"/>
      <c r="AS504" s="225"/>
      <c r="AT504" s="225"/>
      <c r="AU504" s="225"/>
      <c r="AV504" s="225"/>
      <c r="AW504" s="225"/>
      <c r="AX504" s="225"/>
      <c r="AY504" s="225"/>
      <c r="AZ504" s="225"/>
      <c r="BA504" s="225"/>
      <c r="BB504" s="225"/>
      <c r="BC504" s="225"/>
      <c r="BD504" s="225"/>
      <c r="BE504" s="225"/>
      <c r="BF504" s="225"/>
      <c r="BG504" s="225"/>
      <c r="BH504" s="225"/>
      <c r="BI504" s="225"/>
      <c r="BJ504" s="225"/>
      <c r="BK504" s="225"/>
      <c r="BL504" s="225"/>
      <c r="BM504" s="225"/>
      <c r="BN504" s="225"/>
      <c r="BO504" s="225"/>
      <c r="BP504" s="225"/>
      <c r="BQ504" s="225"/>
      <c r="BR504" s="225"/>
      <c r="BS504" s="225"/>
      <c r="BT504" s="225"/>
      <c r="BU504" s="225"/>
      <c r="BV504" s="225"/>
      <c r="BW504" s="225"/>
      <c r="BX504" s="225"/>
      <c r="BY504" s="225"/>
      <c r="BZ504" s="225"/>
      <c r="CA504" s="225"/>
      <c r="CB504" s="225"/>
      <c r="CC504" s="225"/>
      <c r="CD504" s="225"/>
      <c r="CE504" s="225"/>
      <c r="CF504" s="225"/>
    </row>
    <row r="505" spans="1:84" ht="12" customHeight="1" x14ac:dyDescent="0.25">
      <c r="A505" s="225"/>
      <c r="B505" s="225"/>
      <c r="C505" s="225"/>
      <c r="D505" s="225"/>
      <c r="E505" s="226"/>
      <c r="F505" s="226"/>
      <c r="G505" s="228"/>
      <c r="H505" s="227"/>
      <c r="I505" s="227"/>
      <c r="J505" s="228"/>
      <c r="K505" s="228"/>
      <c r="L505" s="229"/>
      <c r="M505" s="225"/>
      <c r="N505" s="225"/>
      <c r="O505" s="225"/>
      <c r="P505" s="225"/>
      <c r="Q505" s="225"/>
      <c r="R505" s="225"/>
      <c r="S505" s="225"/>
      <c r="T505" s="225"/>
      <c r="U505" s="225"/>
      <c r="V505" s="225"/>
      <c r="W505" s="225"/>
      <c r="X505" s="225"/>
      <c r="Y505" s="225"/>
      <c r="Z505" s="225"/>
      <c r="AA505" s="225"/>
      <c r="AB505" s="225"/>
      <c r="AC505" s="225"/>
      <c r="AD505" s="225"/>
      <c r="AE505" s="225"/>
      <c r="AF505" s="225"/>
      <c r="AG505" s="225"/>
      <c r="AH505" s="225"/>
      <c r="AI505" s="225"/>
      <c r="AJ505" s="225"/>
      <c r="AK505" s="225"/>
      <c r="AL505" s="225"/>
      <c r="AM505" s="225"/>
      <c r="AN505" s="225"/>
      <c r="AO505" s="225"/>
      <c r="AP505" s="225"/>
      <c r="AQ505" s="225"/>
      <c r="AR505" s="225"/>
      <c r="AS505" s="225"/>
      <c r="AT505" s="225"/>
      <c r="AU505" s="225"/>
      <c r="AV505" s="225"/>
      <c r="AW505" s="225"/>
      <c r="AX505" s="225"/>
      <c r="AY505" s="225"/>
      <c r="AZ505" s="225"/>
      <c r="BA505" s="225"/>
      <c r="BB505" s="225"/>
      <c r="BC505" s="225"/>
      <c r="BD505" s="225"/>
      <c r="BE505" s="225"/>
      <c r="BF505" s="225"/>
      <c r="BG505" s="225"/>
      <c r="BH505" s="225"/>
      <c r="BI505" s="225"/>
      <c r="BJ505" s="225"/>
      <c r="BK505" s="225"/>
      <c r="BL505" s="225"/>
      <c r="BM505" s="225"/>
      <c r="BN505" s="225"/>
      <c r="BO505" s="225"/>
      <c r="BP505" s="225"/>
      <c r="BQ505" s="225"/>
      <c r="BR505" s="225"/>
      <c r="BS505" s="225"/>
      <c r="BT505" s="225"/>
      <c r="BU505" s="225"/>
      <c r="BV505" s="225"/>
      <c r="BW505" s="225"/>
      <c r="BX505" s="225"/>
      <c r="BY505" s="225"/>
      <c r="BZ505" s="225"/>
      <c r="CA505" s="225"/>
      <c r="CB505" s="225"/>
      <c r="CC505" s="225"/>
      <c r="CD505" s="225"/>
      <c r="CE505" s="225"/>
      <c r="CF505" s="225"/>
    </row>
    <row r="506" spans="1:84" ht="12" customHeight="1" x14ac:dyDescent="0.25">
      <c r="A506" s="225"/>
      <c r="B506" s="225"/>
      <c r="C506" s="225"/>
      <c r="D506" s="225"/>
      <c r="E506" s="226"/>
      <c r="F506" s="226"/>
      <c r="G506" s="228"/>
      <c r="H506" s="227"/>
      <c r="I506" s="227"/>
      <c r="J506" s="228"/>
      <c r="K506" s="228"/>
      <c r="L506" s="229"/>
      <c r="M506" s="225"/>
      <c r="N506" s="225"/>
      <c r="O506" s="225"/>
      <c r="P506" s="225"/>
      <c r="Q506" s="225"/>
      <c r="R506" s="225"/>
      <c r="S506" s="225"/>
      <c r="T506" s="225"/>
      <c r="U506" s="225"/>
      <c r="V506" s="225"/>
      <c r="W506" s="225"/>
      <c r="X506" s="225"/>
      <c r="Y506" s="225"/>
      <c r="Z506" s="225"/>
      <c r="AA506" s="225"/>
      <c r="AB506" s="225"/>
      <c r="AC506" s="225"/>
      <c r="AD506" s="225"/>
      <c r="AE506" s="225"/>
      <c r="AF506" s="225"/>
      <c r="AG506" s="225"/>
      <c r="AH506" s="225"/>
      <c r="AI506" s="225"/>
      <c r="AJ506" s="225"/>
      <c r="AK506" s="225"/>
      <c r="AL506" s="225"/>
      <c r="AM506" s="225"/>
      <c r="AN506" s="225"/>
      <c r="AO506" s="225"/>
      <c r="AP506" s="225"/>
      <c r="AQ506" s="225"/>
      <c r="AR506" s="225"/>
      <c r="AS506" s="225"/>
      <c r="AT506" s="225"/>
      <c r="AU506" s="225"/>
      <c r="AV506" s="225"/>
      <c r="AW506" s="225"/>
      <c r="AX506" s="225"/>
      <c r="AY506" s="225"/>
      <c r="AZ506" s="225"/>
      <c r="BA506" s="225"/>
      <c r="BB506" s="225"/>
      <c r="BC506" s="225"/>
      <c r="BD506" s="225"/>
      <c r="BE506" s="225"/>
      <c r="BF506" s="225"/>
      <c r="BG506" s="225"/>
      <c r="BH506" s="225"/>
      <c r="BI506" s="225"/>
      <c r="BJ506" s="225"/>
      <c r="BK506" s="225"/>
      <c r="BL506" s="225"/>
      <c r="BM506" s="225"/>
      <c r="BN506" s="225"/>
      <c r="BO506" s="225"/>
      <c r="BP506" s="225"/>
      <c r="BQ506" s="225"/>
      <c r="BR506" s="225"/>
      <c r="BS506" s="225"/>
      <c r="BT506" s="225"/>
      <c r="BU506" s="225"/>
      <c r="BV506" s="225"/>
      <c r="BW506" s="225"/>
      <c r="BX506" s="225"/>
      <c r="BY506" s="225"/>
      <c r="BZ506" s="225"/>
      <c r="CA506" s="225"/>
      <c r="CB506" s="225"/>
      <c r="CC506" s="225"/>
      <c r="CD506" s="225"/>
      <c r="CE506" s="225"/>
      <c r="CF506" s="225"/>
    </row>
    <row r="507" spans="1:84" ht="12" customHeight="1" x14ac:dyDescent="0.25">
      <c r="A507" s="225"/>
      <c r="B507" s="225"/>
      <c r="C507" s="225"/>
      <c r="D507" s="225"/>
      <c r="E507" s="226"/>
      <c r="F507" s="226"/>
      <c r="G507" s="228"/>
      <c r="H507" s="227"/>
      <c r="I507" s="227"/>
      <c r="J507" s="228"/>
      <c r="K507" s="228"/>
      <c r="L507" s="229"/>
      <c r="M507" s="225"/>
      <c r="N507" s="225"/>
      <c r="O507" s="225"/>
      <c r="P507" s="225"/>
      <c r="Q507" s="225"/>
      <c r="R507" s="225"/>
      <c r="S507" s="225"/>
      <c r="T507" s="225"/>
      <c r="U507" s="225"/>
      <c r="V507" s="225"/>
      <c r="W507" s="225"/>
      <c r="X507" s="225"/>
      <c r="Y507" s="225"/>
      <c r="Z507" s="225"/>
      <c r="AA507" s="225"/>
      <c r="AB507" s="225"/>
      <c r="AC507" s="225"/>
      <c r="AD507" s="225"/>
      <c r="AE507" s="225"/>
      <c r="AF507" s="225"/>
      <c r="AG507" s="225"/>
      <c r="AH507" s="225"/>
      <c r="AI507" s="225"/>
      <c r="AJ507" s="225"/>
      <c r="AK507" s="225"/>
      <c r="AL507" s="225"/>
      <c r="AM507" s="225"/>
      <c r="AN507" s="225"/>
      <c r="AO507" s="225"/>
      <c r="AP507" s="225"/>
      <c r="AQ507" s="225"/>
      <c r="AR507" s="225"/>
      <c r="AS507" s="225"/>
      <c r="AT507" s="225"/>
      <c r="AU507" s="225"/>
      <c r="AV507" s="225"/>
      <c r="AW507" s="225"/>
      <c r="AX507" s="225"/>
      <c r="AY507" s="225"/>
      <c r="AZ507" s="225"/>
      <c r="BA507" s="225"/>
      <c r="BB507" s="225"/>
      <c r="BC507" s="225"/>
      <c r="BD507" s="225"/>
      <c r="BE507" s="225"/>
      <c r="BF507" s="225"/>
      <c r="BG507" s="225"/>
      <c r="BH507" s="225"/>
      <c r="BI507" s="225"/>
      <c r="BJ507" s="225"/>
      <c r="BK507" s="225"/>
      <c r="BL507" s="225"/>
      <c r="BM507" s="225"/>
      <c r="BN507" s="225"/>
      <c r="BO507" s="225"/>
      <c r="BP507" s="225"/>
      <c r="BQ507" s="225"/>
      <c r="BR507" s="225"/>
      <c r="BS507" s="225"/>
      <c r="BT507" s="225"/>
      <c r="BU507" s="225"/>
      <c r="BV507" s="225"/>
      <c r="BW507" s="225"/>
      <c r="BX507" s="225"/>
      <c r="BY507" s="225"/>
      <c r="BZ507" s="225"/>
      <c r="CA507" s="225"/>
      <c r="CB507" s="225"/>
      <c r="CC507" s="225"/>
      <c r="CD507" s="225"/>
      <c r="CE507" s="225"/>
      <c r="CF507" s="225"/>
    </row>
    <row r="508" spans="1:84" ht="12" customHeight="1" x14ac:dyDescent="0.25">
      <c r="A508" s="225"/>
      <c r="B508" s="225"/>
      <c r="C508" s="225"/>
      <c r="D508" s="225"/>
      <c r="E508" s="226"/>
      <c r="F508" s="226"/>
      <c r="G508" s="228"/>
      <c r="H508" s="227"/>
      <c r="I508" s="227"/>
      <c r="J508" s="228"/>
      <c r="K508" s="228"/>
      <c r="L508" s="229"/>
      <c r="M508" s="225"/>
      <c r="N508" s="225"/>
      <c r="O508" s="225"/>
      <c r="P508" s="225"/>
      <c r="Q508" s="225"/>
      <c r="R508" s="225"/>
      <c r="S508" s="225"/>
      <c r="T508" s="225"/>
      <c r="U508" s="225"/>
      <c r="V508" s="225"/>
      <c r="W508" s="225"/>
      <c r="X508" s="225"/>
      <c r="Y508" s="225"/>
      <c r="Z508" s="225"/>
      <c r="AA508" s="225"/>
      <c r="AB508" s="225"/>
      <c r="AC508" s="225"/>
      <c r="AD508" s="225"/>
      <c r="AE508" s="225"/>
      <c r="AF508" s="225"/>
      <c r="AG508" s="225"/>
      <c r="AH508" s="225"/>
      <c r="AI508" s="225"/>
      <c r="AJ508" s="225"/>
      <c r="AK508" s="225"/>
      <c r="AL508" s="225"/>
      <c r="AM508" s="225"/>
      <c r="AN508" s="225"/>
      <c r="AO508" s="225"/>
      <c r="AP508" s="225"/>
      <c r="AQ508" s="225"/>
      <c r="AR508" s="225"/>
      <c r="AS508" s="225"/>
      <c r="AT508" s="225"/>
      <c r="AU508" s="225"/>
      <c r="AV508" s="225"/>
      <c r="AW508" s="225"/>
      <c r="AX508" s="225"/>
      <c r="AY508" s="225"/>
      <c r="AZ508" s="225"/>
      <c r="BA508" s="225"/>
      <c r="BB508" s="225"/>
      <c r="BC508" s="225"/>
      <c r="BD508" s="225"/>
      <c r="BE508" s="225"/>
      <c r="BF508" s="225"/>
      <c r="BG508" s="225"/>
      <c r="BH508" s="225"/>
      <c r="BI508" s="225"/>
      <c r="BJ508" s="225"/>
      <c r="BK508" s="225"/>
      <c r="BL508" s="225"/>
      <c r="BM508" s="225"/>
      <c r="BN508" s="225"/>
      <c r="BO508" s="225"/>
      <c r="BP508" s="225"/>
      <c r="BQ508" s="225"/>
      <c r="BR508" s="225"/>
      <c r="BS508" s="225"/>
      <c r="BT508" s="225"/>
      <c r="BU508" s="225"/>
      <c r="BV508" s="225"/>
      <c r="BW508" s="225"/>
      <c r="BX508" s="225"/>
      <c r="BY508" s="225"/>
      <c r="BZ508" s="225"/>
      <c r="CA508" s="225"/>
      <c r="CB508" s="225"/>
      <c r="CC508" s="225"/>
      <c r="CD508" s="225"/>
      <c r="CE508" s="225"/>
      <c r="CF508" s="225"/>
    </row>
    <row r="509" spans="1:84" ht="12" customHeight="1" x14ac:dyDescent="0.25">
      <c r="A509" s="225"/>
      <c r="B509" s="225"/>
      <c r="C509" s="225"/>
      <c r="D509" s="225"/>
      <c r="E509" s="226"/>
      <c r="F509" s="226"/>
      <c r="G509" s="228"/>
      <c r="H509" s="227"/>
      <c r="I509" s="227"/>
      <c r="J509" s="228"/>
      <c r="K509" s="228"/>
      <c r="L509" s="229"/>
      <c r="M509" s="225"/>
      <c r="N509" s="225"/>
      <c r="O509" s="225"/>
      <c r="P509" s="225"/>
      <c r="Q509" s="225"/>
      <c r="R509" s="225"/>
      <c r="S509" s="225"/>
      <c r="T509" s="225"/>
      <c r="U509" s="225"/>
      <c r="V509" s="225"/>
      <c r="W509" s="225"/>
      <c r="X509" s="225"/>
      <c r="Y509" s="225"/>
      <c r="Z509" s="225"/>
      <c r="AA509" s="225"/>
      <c r="AB509" s="225"/>
      <c r="AC509" s="225"/>
      <c r="AD509" s="225"/>
      <c r="AE509" s="225"/>
      <c r="AF509" s="225"/>
      <c r="AG509" s="225"/>
      <c r="AH509" s="225"/>
      <c r="AI509" s="225"/>
      <c r="AJ509" s="225"/>
      <c r="AK509" s="225"/>
      <c r="AL509" s="225"/>
      <c r="AM509" s="225"/>
      <c r="AN509" s="225"/>
      <c r="AO509" s="225"/>
      <c r="AP509" s="225"/>
      <c r="AQ509" s="225"/>
      <c r="AR509" s="225"/>
      <c r="AS509" s="225"/>
      <c r="AT509" s="225"/>
      <c r="AU509" s="225"/>
      <c r="AV509" s="225"/>
      <c r="AW509" s="225"/>
      <c r="AX509" s="225"/>
      <c r="AY509" s="225"/>
      <c r="AZ509" s="225"/>
      <c r="BA509" s="225"/>
      <c r="BB509" s="225"/>
      <c r="BC509" s="225"/>
      <c r="BD509" s="225"/>
      <c r="BE509" s="225"/>
      <c r="BF509" s="225"/>
      <c r="BG509" s="225"/>
      <c r="BH509" s="225"/>
      <c r="BI509" s="225"/>
      <c r="BJ509" s="225"/>
      <c r="BK509" s="225"/>
      <c r="BL509" s="225"/>
      <c r="BM509" s="225"/>
      <c r="BN509" s="225"/>
      <c r="BO509" s="225"/>
      <c r="BP509" s="225"/>
      <c r="BQ509" s="225"/>
      <c r="BR509" s="225"/>
      <c r="BS509" s="225"/>
      <c r="BT509" s="225"/>
      <c r="BU509" s="225"/>
      <c r="BV509" s="225"/>
      <c r="BW509" s="225"/>
      <c r="BX509" s="225"/>
      <c r="BY509" s="225"/>
      <c r="BZ509" s="225"/>
      <c r="CA509" s="225"/>
      <c r="CB509" s="225"/>
      <c r="CC509" s="225"/>
      <c r="CD509" s="225"/>
      <c r="CE509" s="225"/>
      <c r="CF509" s="225"/>
    </row>
    <row r="510" spans="1:84" ht="12" customHeight="1" x14ac:dyDescent="0.25">
      <c r="A510" s="225"/>
      <c r="B510" s="225"/>
      <c r="C510" s="225"/>
      <c r="D510" s="225"/>
      <c r="E510" s="226"/>
      <c r="F510" s="226"/>
      <c r="G510" s="228"/>
      <c r="H510" s="227"/>
      <c r="I510" s="227"/>
      <c r="J510" s="228"/>
      <c r="K510" s="228"/>
      <c r="L510" s="229"/>
      <c r="M510" s="225"/>
      <c r="N510" s="225"/>
      <c r="O510" s="225"/>
      <c r="P510" s="225"/>
      <c r="Q510" s="225"/>
      <c r="R510" s="225"/>
      <c r="S510" s="225"/>
      <c r="T510" s="225"/>
      <c r="U510" s="225"/>
      <c r="V510" s="225"/>
      <c r="W510" s="225"/>
      <c r="X510" s="225"/>
      <c r="Y510" s="225"/>
      <c r="Z510" s="225"/>
      <c r="AA510" s="225"/>
      <c r="AB510" s="225"/>
      <c r="AC510" s="225"/>
      <c r="AD510" s="225"/>
      <c r="AE510" s="225"/>
      <c r="AF510" s="225"/>
      <c r="AG510" s="225"/>
      <c r="AH510" s="225"/>
      <c r="AI510" s="225"/>
      <c r="AJ510" s="225"/>
      <c r="AK510" s="225"/>
      <c r="AL510" s="225"/>
      <c r="AM510" s="225"/>
      <c r="AN510" s="225"/>
      <c r="AO510" s="225"/>
      <c r="AP510" s="225"/>
      <c r="AQ510" s="225"/>
      <c r="AR510" s="225"/>
      <c r="AS510" s="225"/>
      <c r="AT510" s="225"/>
      <c r="AU510" s="225"/>
      <c r="AV510" s="225"/>
      <c r="AW510" s="225"/>
      <c r="AX510" s="225"/>
      <c r="AY510" s="225"/>
      <c r="AZ510" s="225"/>
      <c r="BA510" s="225"/>
      <c r="BB510" s="225"/>
      <c r="BC510" s="225"/>
      <c r="BD510" s="225"/>
      <c r="BE510" s="225"/>
      <c r="BF510" s="225"/>
      <c r="BG510" s="225"/>
      <c r="BH510" s="225"/>
      <c r="BI510" s="225"/>
      <c r="BJ510" s="225"/>
      <c r="BK510" s="225"/>
      <c r="BL510" s="225"/>
      <c r="BM510" s="225"/>
      <c r="BN510" s="225"/>
      <c r="BO510" s="225"/>
      <c r="BP510" s="225"/>
      <c r="BQ510" s="225"/>
      <c r="BR510" s="225"/>
      <c r="BS510" s="225"/>
      <c r="BT510" s="225"/>
      <c r="BU510" s="225"/>
      <c r="BV510" s="225"/>
      <c r="BW510" s="225"/>
      <c r="BX510" s="225"/>
      <c r="BY510" s="225"/>
      <c r="BZ510" s="225"/>
      <c r="CA510" s="225"/>
      <c r="CB510" s="225"/>
      <c r="CC510" s="225"/>
      <c r="CD510" s="225"/>
      <c r="CE510" s="225"/>
      <c r="CF510" s="225"/>
    </row>
    <row r="511" spans="1:84" ht="12" customHeight="1" x14ac:dyDescent="0.25">
      <c r="A511" s="225"/>
      <c r="B511" s="225"/>
      <c r="C511" s="225"/>
      <c r="D511" s="225"/>
      <c r="E511" s="226"/>
      <c r="F511" s="226"/>
      <c r="G511" s="228"/>
      <c r="H511" s="227"/>
      <c r="I511" s="227"/>
      <c r="J511" s="228"/>
      <c r="K511" s="228"/>
      <c r="L511" s="229"/>
      <c r="M511" s="225"/>
      <c r="N511" s="225"/>
      <c r="O511" s="225"/>
      <c r="P511" s="225"/>
      <c r="Q511" s="225"/>
      <c r="R511" s="225"/>
      <c r="S511" s="225"/>
      <c r="T511" s="225"/>
      <c r="U511" s="225"/>
      <c r="V511" s="225"/>
      <c r="W511" s="225"/>
      <c r="X511" s="225"/>
      <c r="Y511" s="225"/>
      <c r="Z511" s="225"/>
      <c r="AA511" s="225"/>
      <c r="AB511" s="225"/>
      <c r="AC511" s="225"/>
      <c r="AD511" s="225"/>
      <c r="AE511" s="225"/>
      <c r="AF511" s="225"/>
      <c r="AG511" s="225"/>
      <c r="AH511" s="225"/>
      <c r="AI511" s="225"/>
      <c r="AJ511" s="225"/>
      <c r="AK511" s="225"/>
      <c r="AL511" s="225"/>
      <c r="AM511" s="225"/>
      <c r="AN511" s="225"/>
      <c r="AO511" s="225"/>
      <c r="AP511" s="225"/>
      <c r="AQ511" s="225"/>
      <c r="AR511" s="225"/>
      <c r="AS511" s="225"/>
      <c r="AT511" s="225"/>
      <c r="AU511" s="225"/>
      <c r="AV511" s="225"/>
      <c r="AW511" s="225"/>
      <c r="AX511" s="225"/>
      <c r="AY511" s="225"/>
      <c r="AZ511" s="225"/>
      <c r="BA511" s="225"/>
      <c r="BB511" s="225"/>
      <c r="BC511" s="225"/>
      <c r="BD511" s="225"/>
      <c r="BE511" s="225"/>
      <c r="BF511" s="225"/>
      <c r="BG511" s="225"/>
      <c r="BH511" s="225"/>
      <c r="BI511" s="225"/>
      <c r="BJ511" s="225"/>
      <c r="BK511" s="225"/>
      <c r="BL511" s="225"/>
      <c r="BM511" s="225"/>
      <c r="BN511" s="225"/>
      <c r="BO511" s="225"/>
      <c r="BP511" s="225"/>
      <c r="BQ511" s="225"/>
      <c r="BR511" s="225"/>
      <c r="BS511" s="225"/>
      <c r="BT511" s="225"/>
      <c r="BU511" s="225"/>
      <c r="BV511" s="225"/>
      <c r="BW511" s="225"/>
      <c r="BX511" s="225"/>
      <c r="BY511" s="225"/>
      <c r="BZ511" s="225"/>
      <c r="CA511" s="225"/>
      <c r="CB511" s="225"/>
      <c r="CC511" s="225"/>
      <c r="CD511" s="225"/>
      <c r="CE511" s="225"/>
      <c r="CF511" s="225"/>
    </row>
    <row r="512" spans="1:84" ht="12" customHeight="1" x14ac:dyDescent="0.25">
      <c r="A512" s="225"/>
      <c r="B512" s="225"/>
      <c r="C512" s="225"/>
      <c r="D512" s="225"/>
      <c r="E512" s="226"/>
      <c r="F512" s="226"/>
      <c r="G512" s="228"/>
      <c r="H512" s="227"/>
      <c r="I512" s="227"/>
      <c r="J512" s="228"/>
      <c r="K512" s="228"/>
      <c r="L512" s="229"/>
      <c r="M512" s="225"/>
      <c r="N512" s="225"/>
      <c r="O512" s="225"/>
      <c r="P512" s="225"/>
      <c r="Q512" s="225"/>
      <c r="R512" s="225"/>
      <c r="S512" s="225"/>
      <c r="T512" s="225"/>
      <c r="U512" s="225"/>
      <c r="V512" s="225"/>
      <c r="W512" s="225"/>
      <c r="X512" s="225"/>
      <c r="Y512" s="225"/>
      <c r="Z512" s="225"/>
      <c r="AA512" s="225"/>
      <c r="AB512" s="225"/>
      <c r="AC512" s="225"/>
      <c r="AD512" s="225"/>
      <c r="AE512" s="225"/>
      <c r="AF512" s="225"/>
      <c r="AG512" s="225"/>
      <c r="AH512" s="225"/>
      <c r="AI512" s="225"/>
      <c r="AJ512" s="225"/>
      <c r="AK512" s="225"/>
      <c r="AL512" s="225"/>
      <c r="AM512" s="225"/>
      <c r="AN512" s="225"/>
      <c r="AO512" s="225"/>
      <c r="AP512" s="225"/>
      <c r="AQ512" s="225"/>
      <c r="AR512" s="225"/>
      <c r="AS512" s="225"/>
      <c r="AT512" s="225"/>
      <c r="AU512" s="225"/>
      <c r="AV512" s="225"/>
      <c r="AW512" s="225"/>
      <c r="AX512" s="225"/>
      <c r="AY512" s="225"/>
      <c r="AZ512" s="225"/>
      <c r="BA512" s="225"/>
      <c r="BB512" s="225"/>
      <c r="BC512" s="225"/>
      <c r="BD512" s="225"/>
      <c r="BE512" s="225"/>
      <c r="BF512" s="225"/>
      <c r="BG512" s="225"/>
      <c r="BH512" s="225"/>
      <c r="BI512" s="225"/>
      <c r="BJ512" s="225"/>
      <c r="BK512" s="225"/>
      <c r="BL512" s="225"/>
      <c r="BM512" s="225"/>
      <c r="BN512" s="225"/>
      <c r="BO512" s="225"/>
      <c r="BP512" s="225"/>
      <c r="BQ512" s="225"/>
      <c r="BR512" s="225"/>
      <c r="BS512" s="225"/>
      <c r="BT512" s="225"/>
      <c r="BU512" s="225"/>
      <c r="BV512" s="225"/>
      <c r="BW512" s="225"/>
      <c r="BX512" s="225"/>
      <c r="BY512" s="225"/>
      <c r="BZ512" s="225"/>
      <c r="CA512" s="225"/>
      <c r="CB512" s="225"/>
      <c r="CC512" s="225"/>
      <c r="CD512" s="225"/>
      <c r="CE512" s="225"/>
      <c r="CF512" s="225"/>
    </row>
    <row r="513" spans="1:84" ht="12" customHeight="1" x14ac:dyDescent="0.25">
      <c r="A513" s="225"/>
      <c r="B513" s="225"/>
      <c r="C513" s="225"/>
      <c r="D513" s="225"/>
      <c r="E513" s="226"/>
      <c r="F513" s="226"/>
      <c r="G513" s="228"/>
      <c r="H513" s="227"/>
      <c r="I513" s="227"/>
      <c r="J513" s="228"/>
      <c r="K513" s="228"/>
      <c r="L513" s="229"/>
      <c r="M513" s="225"/>
      <c r="N513" s="225"/>
      <c r="O513" s="225"/>
      <c r="P513" s="225"/>
      <c r="Q513" s="225"/>
      <c r="R513" s="225"/>
      <c r="S513" s="225"/>
      <c r="T513" s="225"/>
      <c r="U513" s="225"/>
      <c r="V513" s="225"/>
      <c r="W513" s="225"/>
      <c r="X513" s="225"/>
      <c r="Y513" s="225"/>
      <c r="Z513" s="225"/>
      <c r="AA513" s="225"/>
      <c r="AB513" s="225"/>
      <c r="AC513" s="225"/>
      <c r="AD513" s="225"/>
      <c r="AE513" s="225"/>
      <c r="AF513" s="225"/>
      <c r="AG513" s="225"/>
      <c r="AH513" s="225"/>
      <c r="AI513" s="225"/>
      <c r="AJ513" s="225"/>
      <c r="AK513" s="225"/>
      <c r="AL513" s="225"/>
      <c r="AM513" s="225"/>
      <c r="AN513" s="225"/>
      <c r="AO513" s="225"/>
      <c r="AP513" s="225"/>
      <c r="AQ513" s="225"/>
      <c r="AR513" s="225"/>
      <c r="AS513" s="225"/>
      <c r="AT513" s="225"/>
      <c r="AU513" s="225"/>
      <c r="AV513" s="225"/>
      <c r="AW513" s="225"/>
      <c r="AX513" s="225"/>
      <c r="AY513" s="225"/>
      <c r="AZ513" s="225"/>
      <c r="BA513" s="225"/>
      <c r="BB513" s="225"/>
      <c r="BC513" s="225"/>
      <c r="BD513" s="225"/>
      <c r="BE513" s="225"/>
      <c r="BF513" s="225"/>
      <c r="BG513" s="225"/>
      <c r="BH513" s="225"/>
      <c r="BI513" s="225"/>
      <c r="BJ513" s="225"/>
      <c r="BK513" s="225"/>
      <c r="BL513" s="225"/>
      <c r="BM513" s="225"/>
      <c r="BN513" s="225"/>
      <c r="BO513" s="225"/>
      <c r="BP513" s="225"/>
      <c r="BQ513" s="225"/>
      <c r="BR513" s="225"/>
      <c r="BS513" s="225"/>
      <c r="BT513" s="225"/>
      <c r="BU513" s="225"/>
      <c r="BV513" s="225"/>
      <c r="BW513" s="225"/>
      <c r="BX513" s="225"/>
      <c r="BY513" s="225"/>
      <c r="BZ513" s="225"/>
      <c r="CA513" s="225"/>
      <c r="CB513" s="225"/>
      <c r="CC513" s="225"/>
      <c r="CD513" s="225"/>
      <c r="CE513" s="225"/>
      <c r="CF513" s="225"/>
    </row>
    <row r="514" spans="1:84" ht="12" customHeight="1" x14ac:dyDescent="0.25">
      <c r="A514" s="225"/>
      <c r="B514" s="225"/>
      <c r="C514" s="225"/>
      <c r="D514" s="225"/>
      <c r="E514" s="226"/>
      <c r="F514" s="226"/>
      <c r="G514" s="228"/>
      <c r="H514" s="227"/>
      <c r="I514" s="227"/>
      <c r="J514" s="228"/>
      <c r="K514" s="228"/>
      <c r="L514" s="229"/>
      <c r="M514" s="225"/>
      <c r="N514" s="225"/>
      <c r="O514" s="225"/>
      <c r="P514" s="225"/>
      <c r="Q514" s="225"/>
      <c r="R514" s="225"/>
      <c r="S514" s="225"/>
      <c r="T514" s="225"/>
      <c r="U514" s="225"/>
      <c r="V514" s="225"/>
      <c r="W514" s="225"/>
      <c r="X514" s="225"/>
      <c r="Y514" s="225"/>
      <c r="Z514" s="225"/>
      <c r="AA514" s="225"/>
      <c r="AB514" s="225"/>
      <c r="AC514" s="225"/>
      <c r="AD514" s="225"/>
      <c r="AE514" s="225"/>
      <c r="AF514" s="225"/>
      <c r="AG514" s="225"/>
      <c r="AH514" s="225"/>
      <c r="AI514" s="225"/>
      <c r="AJ514" s="225"/>
      <c r="AK514" s="225"/>
      <c r="AL514" s="225"/>
      <c r="AM514" s="225"/>
      <c r="AN514" s="225"/>
      <c r="AO514" s="225"/>
      <c r="AP514" s="225"/>
      <c r="AQ514" s="225"/>
      <c r="AR514" s="225"/>
      <c r="AS514" s="225"/>
      <c r="AT514" s="225"/>
      <c r="AU514" s="225"/>
      <c r="AV514" s="225"/>
      <c r="AW514" s="225"/>
      <c r="AX514" s="225"/>
      <c r="AY514" s="225"/>
      <c r="AZ514" s="225"/>
      <c r="BA514" s="225"/>
      <c r="BB514" s="225"/>
      <c r="BC514" s="225"/>
      <c r="BD514" s="225"/>
      <c r="BE514" s="225"/>
      <c r="BF514" s="225"/>
      <c r="BG514" s="225"/>
      <c r="BH514" s="225"/>
      <c r="BI514" s="225"/>
      <c r="BJ514" s="225"/>
      <c r="BK514" s="225"/>
      <c r="BL514" s="225"/>
      <c r="BM514" s="225"/>
      <c r="BN514" s="225"/>
      <c r="BO514" s="225"/>
      <c r="BP514" s="225"/>
      <c r="BQ514" s="225"/>
      <c r="BR514" s="225"/>
      <c r="BS514" s="225"/>
      <c r="BT514" s="225"/>
      <c r="BU514" s="225"/>
      <c r="BV514" s="225"/>
      <c r="BW514" s="225"/>
      <c r="BX514" s="225"/>
      <c r="BY514" s="225"/>
      <c r="BZ514" s="225"/>
      <c r="CA514" s="225"/>
      <c r="CB514" s="225"/>
      <c r="CC514" s="225"/>
      <c r="CD514" s="225"/>
      <c r="CE514" s="225"/>
      <c r="CF514" s="225"/>
    </row>
    <row r="515" spans="1:84" ht="12" customHeight="1" x14ac:dyDescent="0.25">
      <c r="A515" s="225"/>
      <c r="B515" s="225"/>
      <c r="C515" s="225"/>
      <c r="D515" s="225"/>
      <c r="E515" s="226"/>
      <c r="F515" s="226"/>
      <c r="G515" s="228"/>
      <c r="H515" s="227"/>
      <c r="I515" s="227"/>
      <c r="J515" s="228"/>
      <c r="K515" s="228"/>
      <c r="L515" s="229"/>
      <c r="M515" s="225"/>
      <c r="N515" s="225"/>
      <c r="O515" s="225"/>
      <c r="P515" s="225"/>
      <c r="Q515" s="225"/>
      <c r="R515" s="225"/>
      <c r="S515" s="225"/>
      <c r="T515" s="225"/>
      <c r="U515" s="225"/>
      <c r="V515" s="225"/>
      <c r="W515" s="225"/>
      <c r="X515" s="225"/>
      <c r="Y515" s="225"/>
      <c r="Z515" s="225"/>
      <c r="AA515" s="225"/>
      <c r="AB515" s="225"/>
      <c r="AC515" s="225"/>
      <c r="AD515" s="225"/>
      <c r="AE515" s="225"/>
      <c r="AF515" s="225"/>
      <c r="AG515" s="225"/>
      <c r="AH515" s="225"/>
      <c r="AI515" s="225"/>
      <c r="AJ515" s="225"/>
      <c r="AK515" s="225"/>
      <c r="AL515" s="225"/>
      <c r="AM515" s="225"/>
      <c r="AN515" s="225"/>
      <c r="AO515" s="225"/>
      <c r="AP515" s="225"/>
      <c r="AQ515" s="225"/>
      <c r="AR515" s="225"/>
      <c r="AS515" s="225"/>
      <c r="AT515" s="225"/>
      <c r="AU515" s="225"/>
      <c r="AV515" s="225"/>
      <c r="AW515" s="225"/>
      <c r="AX515" s="225"/>
      <c r="AY515" s="225"/>
      <c r="AZ515" s="225"/>
      <c r="BA515" s="225"/>
      <c r="BB515" s="225"/>
      <c r="BC515" s="225"/>
      <c r="BD515" s="225"/>
      <c r="BE515" s="225"/>
      <c r="BF515" s="225"/>
      <c r="BG515" s="225"/>
      <c r="BH515" s="225"/>
      <c r="BI515" s="225"/>
      <c r="BJ515" s="225"/>
      <c r="BK515" s="225"/>
      <c r="BL515" s="225"/>
      <c r="BM515" s="225"/>
      <c r="BN515" s="225"/>
      <c r="BO515" s="225"/>
      <c r="BP515" s="225"/>
      <c r="BQ515" s="225"/>
      <c r="BR515" s="225"/>
      <c r="BS515" s="225"/>
      <c r="BT515" s="225"/>
      <c r="BU515" s="225"/>
      <c r="BV515" s="225"/>
      <c r="BW515" s="225"/>
      <c r="BX515" s="225"/>
      <c r="BY515" s="225"/>
      <c r="BZ515" s="225"/>
      <c r="CA515" s="225"/>
      <c r="CB515" s="225"/>
      <c r="CC515" s="225"/>
      <c r="CD515" s="225"/>
      <c r="CE515" s="225"/>
      <c r="CF515" s="225"/>
    </row>
    <row r="516" spans="1:84" ht="12" customHeight="1" x14ac:dyDescent="0.25">
      <c r="A516" s="225"/>
      <c r="B516" s="225"/>
      <c r="C516" s="225"/>
      <c r="D516" s="225"/>
      <c r="E516" s="226"/>
      <c r="F516" s="226"/>
      <c r="G516" s="228"/>
      <c r="H516" s="227"/>
      <c r="I516" s="227"/>
      <c r="J516" s="228"/>
      <c r="K516" s="228"/>
      <c r="L516" s="229"/>
      <c r="M516" s="225"/>
      <c r="N516" s="225"/>
      <c r="O516" s="225"/>
      <c r="P516" s="225"/>
      <c r="Q516" s="225"/>
      <c r="R516" s="225"/>
      <c r="S516" s="225"/>
      <c r="T516" s="225"/>
      <c r="U516" s="225"/>
      <c r="V516" s="225"/>
      <c r="W516" s="225"/>
      <c r="X516" s="225"/>
      <c r="Y516" s="225"/>
      <c r="Z516" s="225"/>
      <c r="AA516" s="225"/>
      <c r="AB516" s="225"/>
      <c r="AC516" s="225"/>
      <c r="AD516" s="225"/>
      <c r="AE516" s="225"/>
      <c r="AF516" s="225"/>
      <c r="AG516" s="225"/>
      <c r="AH516" s="225"/>
      <c r="AI516" s="225"/>
      <c r="AJ516" s="225"/>
      <c r="AK516" s="225"/>
      <c r="AL516" s="225"/>
      <c r="AM516" s="225"/>
      <c r="AN516" s="225"/>
      <c r="AO516" s="225"/>
      <c r="AP516" s="225"/>
      <c r="AQ516" s="225"/>
      <c r="AR516" s="225"/>
      <c r="AS516" s="225"/>
      <c r="AT516" s="225"/>
      <c r="AU516" s="225"/>
      <c r="AV516" s="225"/>
      <c r="AW516" s="225"/>
      <c r="AX516" s="225"/>
      <c r="AY516" s="225"/>
      <c r="AZ516" s="225"/>
      <c r="BA516" s="225"/>
      <c r="BB516" s="225"/>
      <c r="BC516" s="225"/>
      <c r="BD516" s="225"/>
      <c r="BE516" s="225"/>
      <c r="BF516" s="225"/>
      <c r="BG516" s="225"/>
      <c r="BH516" s="225"/>
      <c r="BI516" s="225"/>
      <c r="BJ516" s="225"/>
      <c r="BK516" s="225"/>
      <c r="BL516" s="225"/>
      <c r="BM516" s="225"/>
      <c r="BN516" s="225"/>
      <c r="BO516" s="225"/>
      <c r="BP516" s="225"/>
      <c r="BQ516" s="225"/>
      <c r="BR516" s="225"/>
      <c r="BS516" s="225"/>
      <c r="BT516" s="225"/>
      <c r="BU516" s="225"/>
      <c r="BV516" s="225"/>
      <c r="BW516" s="225"/>
      <c r="BX516" s="225"/>
      <c r="BY516" s="225"/>
      <c r="BZ516" s="225"/>
      <c r="CA516" s="225"/>
      <c r="CB516" s="225"/>
      <c r="CC516" s="225"/>
      <c r="CD516" s="225"/>
      <c r="CE516" s="225"/>
      <c r="CF516" s="225"/>
    </row>
    <row r="517" spans="1:84" ht="12" customHeight="1" x14ac:dyDescent="0.25">
      <c r="A517" s="225"/>
      <c r="B517" s="225"/>
      <c r="C517" s="225"/>
      <c r="D517" s="225"/>
      <c r="E517" s="226"/>
      <c r="F517" s="226"/>
      <c r="G517" s="228"/>
      <c r="H517" s="227"/>
      <c r="I517" s="227"/>
      <c r="J517" s="228"/>
      <c r="K517" s="228"/>
      <c r="L517" s="229"/>
      <c r="M517" s="225"/>
      <c r="N517" s="225"/>
      <c r="O517" s="225"/>
      <c r="P517" s="225"/>
      <c r="Q517" s="225"/>
      <c r="R517" s="225"/>
      <c r="S517" s="225"/>
      <c r="T517" s="225"/>
      <c r="U517" s="225"/>
      <c r="V517" s="225"/>
      <c r="W517" s="225"/>
      <c r="X517" s="225"/>
      <c r="Y517" s="225"/>
      <c r="Z517" s="225"/>
      <c r="AA517" s="225"/>
      <c r="AB517" s="225"/>
      <c r="AC517" s="225"/>
      <c r="AD517" s="225"/>
      <c r="AE517" s="225"/>
      <c r="AF517" s="225"/>
      <c r="AG517" s="225"/>
      <c r="AH517" s="225"/>
      <c r="AI517" s="225"/>
      <c r="AJ517" s="225"/>
      <c r="AK517" s="225"/>
      <c r="AL517" s="225"/>
      <c r="AM517" s="225"/>
      <c r="AN517" s="225"/>
      <c r="AO517" s="225"/>
      <c r="AP517" s="225"/>
      <c r="AQ517" s="225"/>
      <c r="AR517" s="225"/>
      <c r="AS517" s="225"/>
      <c r="AT517" s="225"/>
      <c r="AU517" s="225"/>
      <c r="AV517" s="225"/>
      <c r="AW517" s="225"/>
      <c r="AX517" s="225"/>
      <c r="AY517" s="225"/>
      <c r="AZ517" s="225"/>
      <c r="BA517" s="225"/>
      <c r="BB517" s="225"/>
      <c r="BC517" s="225"/>
      <c r="BD517" s="225"/>
      <c r="BE517" s="225"/>
      <c r="BF517" s="225"/>
      <c r="BG517" s="225"/>
      <c r="BH517" s="225"/>
      <c r="BI517" s="225"/>
      <c r="BJ517" s="225"/>
      <c r="BK517" s="225"/>
      <c r="BL517" s="225"/>
      <c r="BM517" s="225"/>
      <c r="BN517" s="225"/>
      <c r="BO517" s="225"/>
      <c r="BP517" s="225"/>
      <c r="BQ517" s="225"/>
      <c r="BR517" s="225"/>
      <c r="BS517" s="225"/>
      <c r="BT517" s="225"/>
      <c r="BU517" s="225"/>
      <c r="BV517" s="225"/>
      <c r="BW517" s="225"/>
      <c r="BX517" s="225"/>
      <c r="BY517" s="225"/>
      <c r="BZ517" s="225"/>
      <c r="CA517" s="225"/>
      <c r="CB517" s="225"/>
      <c r="CC517" s="225"/>
      <c r="CD517" s="225"/>
      <c r="CE517" s="225"/>
      <c r="CF517" s="225"/>
    </row>
    <row r="518" spans="1:84" ht="12" customHeight="1" x14ac:dyDescent="0.25">
      <c r="A518" s="225"/>
      <c r="B518" s="225"/>
      <c r="C518" s="225"/>
      <c r="D518" s="225"/>
      <c r="E518" s="226"/>
      <c r="F518" s="226"/>
      <c r="G518" s="228"/>
      <c r="H518" s="227"/>
      <c r="I518" s="227"/>
      <c r="J518" s="228"/>
      <c r="K518" s="228"/>
      <c r="L518" s="229"/>
      <c r="M518" s="225"/>
      <c r="N518" s="225"/>
      <c r="O518" s="225"/>
      <c r="P518" s="225"/>
      <c r="Q518" s="225"/>
      <c r="R518" s="225"/>
      <c r="S518" s="225"/>
      <c r="T518" s="225"/>
      <c r="U518" s="225"/>
      <c r="V518" s="225"/>
      <c r="W518" s="225"/>
      <c r="X518" s="225"/>
      <c r="Y518" s="225"/>
      <c r="Z518" s="225"/>
      <c r="AA518" s="225"/>
      <c r="AB518" s="225"/>
      <c r="AC518" s="225"/>
      <c r="AD518" s="225"/>
      <c r="AE518" s="225"/>
      <c r="AF518" s="225"/>
      <c r="AG518" s="225"/>
      <c r="AH518" s="225"/>
      <c r="AI518" s="225"/>
      <c r="AJ518" s="225"/>
      <c r="AK518" s="225"/>
      <c r="AL518" s="225"/>
      <c r="AM518" s="225"/>
      <c r="AN518" s="225"/>
      <c r="AO518" s="225"/>
      <c r="AP518" s="225"/>
      <c r="AQ518" s="225"/>
      <c r="AR518" s="225"/>
      <c r="AS518" s="225"/>
      <c r="AT518" s="225"/>
      <c r="AU518" s="225"/>
      <c r="AV518" s="225"/>
      <c r="AW518" s="225"/>
      <c r="AX518" s="225"/>
      <c r="AY518" s="225"/>
      <c r="AZ518" s="225"/>
      <c r="BA518" s="225"/>
      <c r="BB518" s="225"/>
      <c r="BC518" s="225"/>
      <c r="BD518" s="225"/>
      <c r="BE518" s="225"/>
      <c r="BF518" s="225"/>
      <c r="BG518" s="225"/>
      <c r="BH518" s="225"/>
      <c r="BI518" s="225"/>
      <c r="BJ518" s="225"/>
      <c r="BK518" s="225"/>
      <c r="BL518" s="225"/>
      <c r="BM518" s="225"/>
      <c r="BN518" s="225"/>
      <c r="BO518" s="225"/>
      <c r="BP518" s="225"/>
      <c r="BQ518" s="225"/>
      <c r="BR518" s="225"/>
      <c r="BS518" s="225"/>
      <c r="BT518" s="225"/>
      <c r="BU518" s="225"/>
      <c r="BV518" s="225"/>
      <c r="BW518" s="225"/>
      <c r="BX518" s="225"/>
      <c r="BY518" s="225"/>
      <c r="BZ518" s="225"/>
      <c r="CA518" s="225"/>
      <c r="CB518" s="225"/>
      <c r="CC518" s="225"/>
      <c r="CD518" s="225"/>
      <c r="CE518" s="225"/>
      <c r="CF518" s="225"/>
    </row>
    <row r="519" spans="1:84" ht="12" customHeight="1" x14ac:dyDescent="0.25">
      <c r="A519" s="225"/>
      <c r="B519" s="225"/>
      <c r="C519" s="225"/>
      <c r="D519" s="225"/>
      <c r="E519" s="226"/>
      <c r="F519" s="226"/>
      <c r="G519" s="228"/>
      <c r="H519" s="227"/>
      <c r="I519" s="227"/>
      <c r="J519" s="228"/>
      <c r="K519" s="228"/>
      <c r="L519" s="229"/>
      <c r="M519" s="225"/>
      <c r="N519" s="225"/>
      <c r="O519" s="225"/>
      <c r="P519" s="225"/>
      <c r="Q519" s="225"/>
      <c r="R519" s="225"/>
      <c r="S519" s="225"/>
      <c r="T519" s="225"/>
      <c r="U519" s="225"/>
      <c r="V519" s="225"/>
      <c r="W519" s="225"/>
      <c r="X519" s="225"/>
      <c r="Y519" s="225"/>
      <c r="Z519" s="225"/>
      <c r="AA519" s="225"/>
      <c r="AB519" s="225"/>
      <c r="AC519" s="225"/>
      <c r="AD519" s="225"/>
      <c r="AE519" s="225"/>
      <c r="AF519" s="225"/>
      <c r="AG519" s="225"/>
      <c r="AH519" s="225"/>
      <c r="AI519" s="225"/>
      <c r="AJ519" s="225"/>
      <c r="AK519" s="225"/>
      <c r="AL519" s="225"/>
      <c r="AM519" s="225"/>
      <c r="AN519" s="225"/>
      <c r="AO519" s="225"/>
      <c r="AP519" s="225"/>
      <c r="AQ519" s="225"/>
      <c r="AR519" s="225"/>
      <c r="AS519" s="225"/>
      <c r="AT519" s="225"/>
      <c r="AU519" s="225"/>
      <c r="AV519" s="225"/>
      <c r="AW519" s="225"/>
      <c r="AX519" s="225"/>
      <c r="AY519" s="225"/>
      <c r="AZ519" s="225"/>
      <c r="BA519" s="225"/>
      <c r="BB519" s="225"/>
      <c r="BC519" s="225"/>
      <c r="BD519" s="225"/>
      <c r="BE519" s="225"/>
      <c r="BF519" s="225"/>
      <c r="BG519" s="225"/>
      <c r="BH519" s="225"/>
      <c r="BI519" s="225"/>
      <c r="BJ519" s="225"/>
      <c r="BK519" s="225"/>
      <c r="BL519" s="225"/>
      <c r="BM519" s="225"/>
      <c r="BN519" s="225"/>
      <c r="BO519" s="225"/>
      <c r="BP519" s="225"/>
      <c r="BQ519" s="225"/>
      <c r="BR519" s="225"/>
      <c r="BS519" s="225"/>
      <c r="BT519" s="225"/>
      <c r="BU519" s="225"/>
      <c r="BV519" s="225"/>
      <c r="BW519" s="225"/>
      <c r="BX519" s="225"/>
      <c r="BY519" s="225"/>
      <c r="BZ519" s="225"/>
      <c r="CA519" s="225"/>
      <c r="CB519" s="225"/>
      <c r="CC519" s="225"/>
      <c r="CD519" s="225"/>
      <c r="CE519" s="225"/>
      <c r="CF519" s="225"/>
    </row>
    <row r="520" spans="1:84" ht="12" customHeight="1" x14ac:dyDescent="0.25">
      <c r="A520" s="225"/>
      <c r="B520" s="225"/>
      <c r="C520" s="225"/>
      <c r="D520" s="225"/>
      <c r="E520" s="226"/>
      <c r="F520" s="226"/>
      <c r="G520" s="228"/>
      <c r="H520" s="227"/>
      <c r="I520" s="227"/>
      <c r="J520" s="228"/>
      <c r="K520" s="228"/>
      <c r="L520" s="229"/>
      <c r="M520" s="225"/>
      <c r="N520" s="225"/>
      <c r="O520" s="225"/>
      <c r="P520" s="225"/>
      <c r="Q520" s="225"/>
      <c r="R520" s="225"/>
      <c r="S520" s="225"/>
      <c r="T520" s="225"/>
      <c r="U520" s="225"/>
      <c r="V520" s="225"/>
      <c r="W520" s="225"/>
      <c r="X520" s="225"/>
      <c r="Y520" s="225"/>
      <c r="Z520" s="225"/>
      <c r="AA520" s="225"/>
      <c r="AB520" s="225"/>
      <c r="AC520" s="225"/>
      <c r="AD520" s="225"/>
      <c r="AE520" s="225"/>
      <c r="AF520" s="225"/>
      <c r="AG520" s="225"/>
      <c r="AH520" s="225"/>
      <c r="AI520" s="225"/>
      <c r="AJ520" s="225"/>
      <c r="AK520" s="225"/>
      <c r="AL520" s="225"/>
      <c r="AM520" s="225"/>
      <c r="AN520" s="225"/>
      <c r="AO520" s="225"/>
      <c r="AP520" s="225"/>
      <c r="AQ520" s="225"/>
      <c r="AR520" s="225"/>
      <c r="AS520" s="225"/>
      <c r="AT520" s="225"/>
      <c r="AU520" s="225"/>
      <c r="AV520" s="225"/>
      <c r="AW520" s="225"/>
      <c r="AX520" s="225"/>
      <c r="AY520" s="225"/>
      <c r="AZ520" s="225"/>
      <c r="BA520" s="225"/>
      <c r="BB520" s="225"/>
      <c r="BC520" s="225"/>
      <c r="BD520" s="225"/>
      <c r="BE520" s="225"/>
      <c r="BF520" s="225"/>
      <c r="BG520" s="225"/>
      <c r="BH520" s="225"/>
      <c r="BI520" s="225"/>
      <c r="BJ520" s="225"/>
      <c r="BK520" s="225"/>
      <c r="BL520" s="225"/>
      <c r="BM520" s="225"/>
      <c r="BN520" s="225"/>
      <c r="BO520" s="225"/>
      <c r="BP520" s="225"/>
      <c r="BQ520" s="225"/>
      <c r="BR520" s="225"/>
      <c r="BS520" s="225"/>
      <c r="BT520" s="225"/>
      <c r="BU520" s="225"/>
      <c r="BV520" s="225"/>
      <c r="BW520" s="225"/>
      <c r="BX520" s="225"/>
      <c r="BY520" s="225"/>
      <c r="BZ520" s="225"/>
      <c r="CA520" s="225"/>
      <c r="CB520" s="225"/>
      <c r="CC520" s="225"/>
      <c r="CD520" s="225"/>
      <c r="CE520" s="225"/>
      <c r="CF520" s="225"/>
    </row>
    <row r="521" spans="1:84" ht="12" customHeight="1" x14ac:dyDescent="0.25">
      <c r="A521" s="225"/>
      <c r="B521" s="225"/>
      <c r="C521" s="225"/>
      <c r="D521" s="225"/>
      <c r="E521" s="226"/>
      <c r="F521" s="226"/>
      <c r="G521" s="228"/>
      <c r="H521" s="227"/>
      <c r="I521" s="227"/>
      <c r="J521" s="228"/>
      <c r="K521" s="228"/>
      <c r="L521" s="229"/>
      <c r="M521" s="225"/>
      <c r="N521" s="225"/>
      <c r="O521" s="225"/>
      <c r="P521" s="225"/>
      <c r="Q521" s="225"/>
      <c r="R521" s="225"/>
      <c r="S521" s="225"/>
      <c r="T521" s="225"/>
      <c r="U521" s="225"/>
      <c r="V521" s="225"/>
      <c r="W521" s="225"/>
      <c r="X521" s="225"/>
      <c r="Y521" s="225"/>
      <c r="Z521" s="225"/>
      <c r="AA521" s="225"/>
      <c r="AB521" s="225"/>
      <c r="AC521" s="225"/>
      <c r="AD521" s="225"/>
      <c r="AE521" s="225"/>
      <c r="AF521" s="225"/>
      <c r="AG521" s="225"/>
      <c r="AH521" s="225"/>
      <c r="AI521" s="225"/>
      <c r="AJ521" s="225"/>
      <c r="AK521" s="225"/>
      <c r="AL521" s="225"/>
      <c r="AM521" s="225"/>
      <c r="AN521" s="225"/>
      <c r="AO521" s="225"/>
      <c r="AP521" s="225"/>
      <c r="AQ521" s="225"/>
      <c r="AR521" s="225"/>
      <c r="AS521" s="225"/>
      <c r="AT521" s="225"/>
      <c r="AU521" s="225"/>
      <c r="AV521" s="225"/>
      <c r="AW521" s="225"/>
      <c r="AX521" s="225"/>
      <c r="AY521" s="225"/>
      <c r="AZ521" s="225"/>
      <c r="BA521" s="225"/>
      <c r="BB521" s="225"/>
      <c r="BC521" s="225"/>
      <c r="BD521" s="225"/>
      <c r="BE521" s="225"/>
      <c r="BF521" s="225"/>
      <c r="BG521" s="225"/>
      <c r="BH521" s="225"/>
      <c r="BI521" s="225"/>
      <c r="BJ521" s="225"/>
      <c r="BK521" s="225"/>
      <c r="BL521" s="225"/>
      <c r="BM521" s="225"/>
      <c r="BN521" s="225"/>
      <c r="BO521" s="225"/>
      <c r="BP521" s="225"/>
      <c r="BQ521" s="225"/>
      <c r="BR521" s="225"/>
      <c r="BS521" s="225"/>
      <c r="BT521" s="225"/>
      <c r="BU521" s="225"/>
      <c r="BV521" s="225"/>
      <c r="BW521" s="225"/>
      <c r="BX521" s="225"/>
      <c r="BY521" s="225"/>
      <c r="BZ521" s="225"/>
      <c r="CA521" s="225"/>
      <c r="CB521" s="225"/>
      <c r="CC521" s="225"/>
      <c r="CD521" s="225"/>
      <c r="CE521" s="225"/>
      <c r="CF521" s="225"/>
    </row>
    <row r="522" spans="1:84" ht="12" customHeight="1" x14ac:dyDescent="0.25">
      <c r="A522" s="225"/>
      <c r="B522" s="225"/>
      <c r="C522" s="225"/>
      <c r="D522" s="225"/>
      <c r="E522" s="226"/>
      <c r="F522" s="226"/>
      <c r="G522" s="228"/>
      <c r="H522" s="227"/>
      <c r="I522" s="227"/>
      <c r="J522" s="228"/>
      <c r="K522" s="228"/>
      <c r="L522" s="229"/>
      <c r="M522" s="225"/>
      <c r="N522" s="225"/>
      <c r="O522" s="225"/>
      <c r="P522" s="225"/>
      <c r="Q522" s="225"/>
      <c r="R522" s="225"/>
      <c r="S522" s="225"/>
      <c r="T522" s="225"/>
      <c r="U522" s="225"/>
      <c r="V522" s="225"/>
      <c r="W522" s="225"/>
      <c r="X522" s="225"/>
      <c r="Y522" s="225"/>
      <c r="Z522" s="225"/>
      <c r="AA522" s="225"/>
      <c r="AB522" s="225"/>
      <c r="AC522" s="225"/>
      <c r="AD522" s="225"/>
      <c r="AE522" s="225"/>
      <c r="AF522" s="225"/>
      <c r="AG522" s="225"/>
      <c r="AH522" s="225"/>
      <c r="AI522" s="225"/>
      <c r="AJ522" s="225"/>
      <c r="AK522" s="225"/>
      <c r="AL522" s="225"/>
      <c r="AM522" s="225"/>
      <c r="AN522" s="225"/>
      <c r="AO522" s="225"/>
      <c r="AP522" s="225"/>
      <c r="AQ522" s="225"/>
      <c r="AR522" s="225"/>
      <c r="AS522" s="225"/>
      <c r="AT522" s="225"/>
      <c r="AU522" s="225"/>
      <c r="AV522" s="225"/>
      <c r="AW522" s="225"/>
      <c r="AX522" s="225"/>
      <c r="AY522" s="225"/>
      <c r="AZ522" s="225"/>
      <c r="BA522" s="225"/>
      <c r="BB522" s="225"/>
      <c r="BC522" s="225"/>
      <c r="BD522" s="225"/>
      <c r="BE522" s="225"/>
      <c r="BF522" s="225"/>
      <c r="BG522" s="225"/>
      <c r="BH522" s="225"/>
      <c r="BI522" s="225"/>
      <c r="BJ522" s="225"/>
      <c r="BK522" s="225"/>
      <c r="BL522" s="225"/>
      <c r="BM522" s="225"/>
      <c r="BN522" s="225"/>
      <c r="BO522" s="225"/>
      <c r="BP522" s="225"/>
      <c r="BQ522" s="225"/>
      <c r="BR522" s="225"/>
      <c r="BS522" s="225"/>
      <c r="BT522" s="225"/>
      <c r="BU522" s="225"/>
      <c r="BV522" s="225"/>
      <c r="BW522" s="225"/>
      <c r="BX522" s="225"/>
      <c r="BY522" s="225"/>
      <c r="BZ522" s="225"/>
      <c r="CA522" s="225"/>
      <c r="CB522" s="225"/>
      <c r="CC522" s="225"/>
      <c r="CD522" s="225"/>
      <c r="CE522" s="225"/>
      <c r="CF522" s="225"/>
    </row>
    <row r="523" spans="1:84" ht="12" customHeight="1" x14ac:dyDescent="0.25">
      <c r="A523" s="225"/>
      <c r="B523" s="225"/>
      <c r="C523" s="225"/>
      <c r="D523" s="225"/>
      <c r="E523" s="226"/>
      <c r="F523" s="226"/>
      <c r="G523" s="228"/>
      <c r="H523" s="227"/>
      <c r="I523" s="227"/>
      <c r="J523" s="228"/>
      <c r="K523" s="228"/>
      <c r="L523" s="229"/>
      <c r="M523" s="225"/>
      <c r="N523" s="225"/>
      <c r="O523" s="225"/>
      <c r="P523" s="225"/>
      <c r="Q523" s="225"/>
      <c r="R523" s="225"/>
      <c r="S523" s="225"/>
      <c r="T523" s="225"/>
      <c r="U523" s="225"/>
      <c r="V523" s="225"/>
      <c r="W523" s="225"/>
      <c r="X523" s="225"/>
      <c r="Y523" s="225"/>
      <c r="Z523" s="225"/>
      <c r="AA523" s="225"/>
      <c r="AB523" s="225"/>
      <c r="AC523" s="225"/>
      <c r="AD523" s="225"/>
      <c r="AE523" s="225"/>
      <c r="AF523" s="225"/>
      <c r="AG523" s="225"/>
      <c r="AH523" s="225"/>
      <c r="AI523" s="225"/>
      <c r="AJ523" s="225"/>
      <c r="AK523" s="225"/>
      <c r="AL523" s="225"/>
      <c r="AM523" s="225"/>
      <c r="AN523" s="225"/>
      <c r="AO523" s="225"/>
      <c r="AP523" s="225"/>
      <c r="AQ523" s="225"/>
      <c r="AR523" s="225"/>
      <c r="AS523" s="225"/>
      <c r="AT523" s="225"/>
      <c r="AU523" s="225"/>
      <c r="AV523" s="225"/>
      <c r="AW523" s="225"/>
      <c r="AX523" s="225"/>
      <c r="AY523" s="225"/>
      <c r="AZ523" s="225"/>
      <c r="BA523" s="225"/>
      <c r="BB523" s="225"/>
      <c r="BC523" s="225"/>
      <c r="BD523" s="225"/>
      <c r="BE523" s="225"/>
      <c r="BF523" s="225"/>
      <c r="BG523" s="225"/>
      <c r="BH523" s="225"/>
      <c r="BI523" s="225"/>
      <c r="BJ523" s="225"/>
      <c r="BK523" s="225"/>
      <c r="BL523" s="225"/>
      <c r="BM523" s="225"/>
      <c r="BN523" s="225"/>
      <c r="BO523" s="225"/>
      <c r="BP523" s="225"/>
      <c r="BQ523" s="225"/>
      <c r="BR523" s="225"/>
      <c r="BS523" s="225"/>
      <c r="BT523" s="225"/>
      <c r="BU523" s="225"/>
      <c r="BV523" s="225"/>
      <c r="BW523" s="225"/>
      <c r="BX523" s="225"/>
      <c r="BY523" s="225"/>
      <c r="BZ523" s="225"/>
      <c r="CA523" s="225"/>
      <c r="CB523" s="225"/>
      <c r="CC523" s="225"/>
      <c r="CD523" s="225"/>
      <c r="CE523" s="225"/>
      <c r="CF523" s="225"/>
    </row>
    <row r="524" spans="1:84" ht="12" customHeight="1" x14ac:dyDescent="0.25">
      <c r="A524" s="225"/>
      <c r="B524" s="225"/>
      <c r="C524" s="225"/>
      <c r="D524" s="225"/>
      <c r="E524" s="226"/>
      <c r="F524" s="226"/>
      <c r="G524" s="228"/>
      <c r="H524" s="227"/>
      <c r="I524" s="227"/>
      <c r="J524" s="228"/>
      <c r="K524" s="228"/>
      <c r="L524" s="229"/>
      <c r="M524" s="225"/>
      <c r="N524" s="225"/>
      <c r="O524" s="225"/>
      <c r="P524" s="225"/>
      <c r="Q524" s="225"/>
      <c r="R524" s="225"/>
      <c r="S524" s="225"/>
      <c r="T524" s="225"/>
      <c r="U524" s="225"/>
      <c r="V524" s="225"/>
      <c r="W524" s="225"/>
      <c r="X524" s="225"/>
      <c r="Y524" s="225"/>
      <c r="Z524" s="225"/>
      <c r="AA524" s="225"/>
      <c r="AB524" s="225"/>
      <c r="AC524" s="225"/>
      <c r="AD524" s="225"/>
      <c r="AE524" s="225"/>
      <c r="AF524" s="225"/>
      <c r="AG524" s="225"/>
      <c r="AH524" s="225"/>
      <c r="AI524" s="225"/>
      <c r="AJ524" s="225"/>
      <c r="AK524" s="225"/>
      <c r="AL524" s="225"/>
      <c r="AM524" s="225"/>
      <c r="AN524" s="225"/>
      <c r="AO524" s="225"/>
      <c r="AP524" s="225"/>
      <c r="AQ524" s="225"/>
      <c r="AR524" s="225"/>
      <c r="AS524" s="225"/>
      <c r="AT524" s="225"/>
      <c r="AU524" s="225"/>
      <c r="AV524" s="225"/>
      <c r="AW524" s="225"/>
      <c r="AX524" s="225"/>
      <c r="AY524" s="225"/>
      <c r="AZ524" s="225"/>
      <c r="BA524" s="225"/>
      <c r="BB524" s="225"/>
      <c r="BC524" s="225"/>
      <c r="BD524" s="225"/>
      <c r="BE524" s="225"/>
      <c r="BF524" s="225"/>
      <c r="BG524" s="225"/>
      <c r="BH524" s="225"/>
      <c r="BI524" s="225"/>
      <c r="BJ524" s="225"/>
      <c r="BK524" s="225"/>
      <c r="BL524" s="225"/>
      <c r="BM524" s="225"/>
      <c r="BN524" s="225"/>
      <c r="BO524" s="225"/>
      <c r="BP524" s="225"/>
      <c r="BQ524" s="225"/>
      <c r="BR524" s="225"/>
      <c r="BS524" s="225"/>
      <c r="BT524" s="225"/>
      <c r="BU524" s="225"/>
      <c r="BV524" s="225"/>
      <c r="BW524" s="225"/>
      <c r="BX524" s="225"/>
      <c r="BY524" s="225"/>
      <c r="BZ524" s="225"/>
      <c r="CA524" s="225"/>
      <c r="CB524" s="225"/>
      <c r="CC524" s="225"/>
      <c r="CD524" s="225"/>
      <c r="CE524" s="225"/>
      <c r="CF524" s="225"/>
    </row>
    <row r="525" spans="1:84" ht="12" customHeight="1" x14ac:dyDescent="0.25">
      <c r="A525" s="225"/>
      <c r="B525" s="225"/>
      <c r="C525" s="225"/>
      <c r="D525" s="225"/>
      <c r="E525" s="226"/>
      <c r="F525" s="226"/>
      <c r="G525" s="228"/>
      <c r="H525" s="227"/>
      <c r="I525" s="227"/>
      <c r="J525" s="228"/>
      <c r="K525" s="228"/>
      <c r="L525" s="229"/>
      <c r="M525" s="225"/>
      <c r="N525" s="225"/>
      <c r="O525" s="225"/>
      <c r="P525" s="225"/>
      <c r="Q525" s="225"/>
      <c r="R525" s="225"/>
      <c r="S525" s="225"/>
      <c r="T525" s="225"/>
      <c r="U525" s="225"/>
      <c r="V525" s="225"/>
      <c r="W525" s="225"/>
      <c r="X525" s="225"/>
      <c r="Y525" s="225"/>
      <c r="Z525" s="225"/>
      <c r="AA525" s="225"/>
      <c r="AB525" s="225"/>
      <c r="AC525" s="225"/>
      <c r="AD525" s="225"/>
      <c r="AE525" s="225"/>
      <c r="AF525" s="225"/>
      <c r="AG525" s="225"/>
      <c r="AH525" s="225"/>
      <c r="AI525" s="225"/>
      <c r="AJ525" s="225"/>
      <c r="AK525" s="225"/>
      <c r="AL525" s="225"/>
      <c r="AM525" s="225"/>
      <c r="AN525" s="225"/>
      <c r="AO525" s="225"/>
      <c r="AP525" s="225"/>
      <c r="AQ525" s="225"/>
      <c r="AR525" s="225"/>
      <c r="AS525" s="225"/>
      <c r="AT525" s="225"/>
      <c r="AU525" s="225"/>
      <c r="AV525" s="225"/>
      <c r="AW525" s="225"/>
      <c r="AX525" s="225"/>
      <c r="AY525" s="225"/>
      <c r="AZ525" s="225"/>
      <c r="BA525" s="225"/>
      <c r="BB525" s="225"/>
      <c r="BC525" s="225"/>
      <c r="BD525" s="225"/>
      <c r="BE525" s="225"/>
      <c r="BF525" s="225"/>
      <c r="BG525" s="225"/>
      <c r="BH525" s="225"/>
      <c r="BI525" s="225"/>
      <c r="BJ525" s="225"/>
      <c r="BK525" s="225"/>
      <c r="BL525" s="225"/>
      <c r="BM525" s="225"/>
      <c r="BN525" s="225"/>
      <c r="BO525" s="225"/>
      <c r="BP525" s="225"/>
      <c r="BQ525" s="225"/>
      <c r="BR525" s="225"/>
      <c r="BS525" s="225"/>
      <c r="BT525" s="225"/>
      <c r="BU525" s="225"/>
      <c r="BV525" s="225"/>
      <c r="BW525" s="225"/>
      <c r="BX525" s="225"/>
      <c r="BY525" s="225"/>
      <c r="BZ525" s="225"/>
      <c r="CA525" s="225"/>
      <c r="CB525" s="225"/>
      <c r="CC525" s="225"/>
      <c r="CD525" s="225"/>
      <c r="CE525" s="225"/>
      <c r="CF525" s="225"/>
    </row>
    <row r="526" spans="1:84" ht="12" customHeight="1" x14ac:dyDescent="0.25">
      <c r="A526" s="225"/>
      <c r="B526" s="225"/>
      <c r="C526" s="225"/>
      <c r="D526" s="225"/>
      <c r="E526" s="226"/>
      <c r="F526" s="226"/>
      <c r="G526" s="228"/>
      <c r="H526" s="227"/>
      <c r="I526" s="227"/>
      <c r="J526" s="228"/>
      <c r="K526" s="228"/>
      <c r="L526" s="229"/>
      <c r="M526" s="225"/>
      <c r="N526" s="225"/>
      <c r="O526" s="225"/>
      <c r="P526" s="225"/>
      <c r="Q526" s="225"/>
      <c r="R526" s="225"/>
      <c r="S526" s="225"/>
      <c r="T526" s="225"/>
      <c r="U526" s="225"/>
      <c r="V526" s="225"/>
      <c r="W526" s="225"/>
      <c r="X526" s="225"/>
      <c r="Y526" s="225"/>
      <c r="Z526" s="225"/>
      <c r="AA526" s="225"/>
      <c r="AB526" s="225"/>
      <c r="AC526" s="225"/>
      <c r="AD526" s="225"/>
      <c r="AE526" s="225"/>
      <c r="AF526" s="225"/>
      <c r="AG526" s="225"/>
      <c r="AH526" s="225"/>
      <c r="AI526" s="225"/>
      <c r="AJ526" s="225"/>
      <c r="AK526" s="225"/>
      <c r="AL526" s="225"/>
      <c r="AM526" s="225"/>
      <c r="AN526" s="225"/>
      <c r="AO526" s="225"/>
      <c r="AP526" s="225"/>
      <c r="AQ526" s="225"/>
      <c r="AR526" s="225"/>
      <c r="AS526" s="225"/>
      <c r="AT526" s="225"/>
      <c r="AU526" s="225"/>
      <c r="AV526" s="225"/>
      <c r="AW526" s="225"/>
      <c r="AX526" s="225"/>
      <c r="AY526" s="225"/>
      <c r="AZ526" s="225"/>
      <c r="BA526" s="225"/>
      <c r="BB526" s="225"/>
      <c r="BC526" s="225"/>
      <c r="BD526" s="225"/>
      <c r="BE526" s="225"/>
      <c r="BF526" s="225"/>
      <c r="BG526" s="225"/>
      <c r="BH526" s="225"/>
      <c r="BI526" s="225"/>
      <c r="BJ526" s="225"/>
      <c r="BK526" s="225"/>
      <c r="BL526" s="225"/>
      <c r="BM526" s="225"/>
      <c r="BN526" s="225"/>
      <c r="BO526" s="225"/>
      <c r="BP526" s="225"/>
      <c r="BQ526" s="225"/>
      <c r="BR526" s="225"/>
      <c r="BS526" s="225"/>
      <c r="BT526" s="225"/>
      <c r="BU526" s="225"/>
      <c r="BV526" s="225"/>
      <c r="BW526" s="225"/>
      <c r="BX526" s="225"/>
      <c r="BY526" s="225"/>
      <c r="BZ526" s="225"/>
      <c r="CA526" s="225"/>
      <c r="CB526" s="225"/>
      <c r="CC526" s="225"/>
      <c r="CD526" s="225"/>
      <c r="CE526" s="225"/>
      <c r="CF526" s="225"/>
    </row>
    <row r="527" spans="1:84" ht="12" customHeight="1" x14ac:dyDescent="0.25">
      <c r="A527" s="225"/>
      <c r="B527" s="225"/>
      <c r="C527" s="225"/>
      <c r="D527" s="225"/>
      <c r="E527" s="226"/>
      <c r="F527" s="226"/>
      <c r="G527" s="228"/>
      <c r="H527" s="227"/>
      <c r="I527" s="227"/>
      <c r="J527" s="228"/>
      <c r="K527" s="228"/>
      <c r="L527" s="229"/>
      <c r="M527" s="225"/>
      <c r="N527" s="225"/>
      <c r="O527" s="225"/>
      <c r="P527" s="225"/>
      <c r="Q527" s="225"/>
      <c r="R527" s="225"/>
      <c r="S527" s="225"/>
      <c r="T527" s="225"/>
      <c r="U527" s="225"/>
      <c r="V527" s="225"/>
      <c r="W527" s="225"/>
      <c r="X527" s="225"/>
      <c r="Y527" s="225"/>
      <c r="Z527" s="225"/>
      <c r="AA527" s="225"/>
      <c r="AB527" s="225"/>
      <c r="AC527" s="225"/>
      <c r="AD527" s="225"/>
      <c r="AE527" s="225"/>
      <c r="AF527" s="225"/>
      <c r="AG527" s="225"/>
      <c r="AH527" s="225"/>
      <c r="AI527" s="225"/>
      <c r="AJ527" s="225"/>
      <c r="AK527" s="225"/>
      <c r="AL527" s="225"/>
      <c r="AM527" s="225"/>
      <c r="AN527" s="225"/>
      <c r="AO527" s="225"/>
      <c r="AP527" s="225"/>
      <c r="AQ527" s="225"/>
      <c r="AR527" s="225"/>
      <c r="AS527" s="225"/>
      <c r="AT527" s="225"/>
      <c r="AU527" s="225"/>
      <c r="AV527" s="225"/>
      <c r="AW527" s="225"/>
      <c r="AX527" s="225"/>
      <c r="AY527" s="225"/>
      <c r="AZ527" s="225"/>
      <c r="BA527" s="225"/>
      <c r="BB527" s="225"/>
      <c r="BC527" s="225"/>
      <c r="BD527" s="225"/>
      <c r="BE527" s="225"/>
      <c r="BF527" s="225"/>
      <c r="BG527" s="225"/>
      <c r="BH527" s="225"/>
      <c r="BI527" s="225"/>
      <c r="BJ527" s="225"/>
      <c r="BK527" s="225"/>
      <c r="BL527" s="225"/>
      <c r="BM527" s="225"/>
      <c r="BN527" s="225"/>
      <c r="BO527" s="225"/>
      <c r="BP527" s="225"/>
      <c r="BQ527" s="225"/>
      <c r="BR527" s="225"/>
      <c r="BS527" s="225"/>
      <c r="BT527" s="225"/>
      <c r="BU527" s="225"/>
      <c r="BV527" s="225"/>
      <c r="BW527" s="225"/>
      <c r="BX527" s="225"/>
      <c r="BY527" s="225"/>
      <c r="BZ527" s="225"/>
      <c r="CA527" s="225"/>
      <c r="CB527" s="225"/>
      <c r="CC527" s="225"/>
      <c r="CD527" s="225"/>
      <c r="CE527" s="225"/>
      <c r="CF527" s="225"/>
    </row>
    <row r="528" spans="1:84" ht="12" customHeight="1" x14ac:dyDescent="0.25">
      <c r="A528" s="225"/>
      <c r="B528" s="225"/>
      <c r="C528" s="225"/>
      <c r="D528" s="225"/>
      <c r="E528" s="226"/>
      <c r="F528" s="226"/>
      <c r="G528" s="228"/>
      <c r="H528" s="227"/>
      <c r="I528" s="227"/>
      <c r="J528" s="228"/>
      <c r="K528" s="228"/>
      <c r="L528" s="229"/>
      <c r="M528" s="225"/>
      <c r="N528" s="225"/>
      <c r="O528" s="225"/>
      <c r="P528" s="225"/>
      <c r="Q528" s="225"/>
      <c r="R528" s="225"/>
      <c r="S528" s="225"/>
      <c r="T528" s="225"/>
      <c r="U528" s="225"/>
      <c r="V528" s="225"/>
      <c r="W528" s="225"/>
      <c r="X528" s="225"/>
      <c r="Y528" s="225"/>
      <c r="Z528" s="225"/>
      <c r="AA528" s="225"/>
      <c r="AB528" s="225"/>
      <c r="AC528" s="225"/>
      <c r="AD528" s="225"/>
      <c r="AE528" s="225"/>
      <c r="AF528" s="225"/>
      <c r="AG528" s="225"/>
      <c r="AH528" s="225"/>
      <c r="AI528" s="225"/>
      <c r="AJ528" s="225"/>
      <c r="AK528" s="225"/>
      <c r="AL528" s="225"/>
      <c r="AM528" s="225"/>
      <c r="AN528" s="225"/>
      <c r="AO528" s="225"/>
      <c r="AP528" s="225"/>
      <c r="AQ528" s="225"/>
      <c r="AR528" s="225"/>
      <c r="AS528" s="225"/>
      <c r="AT528" s="225"/>
      <c r="AU528" s="225"/>
      <c r="AV528" s="225"/>
      <c r="AW528" s="225"/>
      <c r="AX528" s="225"/>
      <c r="AY528" s="225"/>
      <c r="AZ528" s="225"/>
      <c r="BA528" s="225"/>
      <c r="BB528" s="225"/>
      <c r="BC528" s="225"/>
      <c r="BD528" s="225"/>
      <c r="BE528" s="225"/>
      <c r="BF528" s="225"/>
      <c r="BG528" s="225"/>
      <c r="BH528" s="225"/>
      <c r="BI528" s="225"/>
      <c r="BJ528" s="225"/>
      <c r="BK528" s="225"/>
      <c r="BL528" s="225"/>
      <c r="BM528" s="225"/>
      <c r="BN528" s="225"/>
      <c r="BO528" s="225"/>
      <c r="BP528" s="225"/>
      <c r="BQ528" s="225"/>
      <c r="BR528" s="225"/>
      <c r="BS528" s="225"/>
      <c r="BT528" s="225"/>
      <c r="BU528" s="225"/>
      <c r="BV528" s="225"/>
      <c r="BW528" s="225"/>
      <c r="BX528" s="225"/>
      <c r="BY528" s="225"/>
      <c r="BZ528" s="225"/>
      <c r="CA528" s="225"/>
      <c r="CB528" s="225"/>
      <c r="CC528" s="225"/>
      <c r="CD528" s="225"/>
      <c r="CE528" s="225"/>
      <c r="CF528" s="225"/>
    </row>
    <row r="529" spans="1:84" ht="12" customHeight="1" x14ac:dyDescent="0.25">
      <c r="A529" s="225"/>
      <c r="B529" s="225"/>
      <c r="C529" s="225"/>
      <c r="D529" s="225"/>
      <c r="E529" s="226"/>
      <c r="F529" s="226"/>
      <c r="G529" s="228"/>
      <c r="H529" s="227"/>
      <c r="I529" s="227"/>
      <c r="J529" s="228"/>
      <c r="K529" s="228"/>
      <c r="L529" s="229"/>
      <c r="M529" s="225"/>
      <c r="N529" s="225"/>
      <c r="O529" s="225"/>
      <c r="P529" s="225"/>
      <c r="Q529" s="225"/>
      <c r="R529" s="225"/>
      <c r="S529" s="225"/>
      <c r="T529" s="225"/>
      <c r="U529" s="225"/>
      <c r="V529" s="225"/>
      <c r="W529" s="225"/>
      <c r="X529" s="225"/>
      <c r="Y529" s="225"/>
      <c r="Z529" s="225"/>
      <c r="AA529" s="225"/>
      <c r="AB529" s="225"/>
      <c r="AC529" s="225"/>
      <c r="AD529" s="225"/>
      <c r="AE529" s="225"/>
      <c r="AF529" s="225"/>
      <c r="AG529" s="225"/>
      <c r="AH529" s="225"/>
      <c r="AI529" s="225"/>
      <c r="AJ529" s="225"/>
      <c r="AK529" s="225"/>
      <c r="AL529" s="225"/>
      <c r="AM529" s="225"/>
      <c r="AN529" s="225"/>
      <c r="AO529" s="225"/>
      <c r="AP529" s="225"/>
      <c r="AQ529" s="225"/>
      <c r="AR529" s="225"/>
      <c r="AS529" s="225"/>
      <c r="AT529" s="225"/>
      <c r="AU529" s="225"/>
      <c r="AV529" s="225"/>
      <c r="AW529" s="225"/>
      <c r="AX529" s="225"/>
      <c r="AY529" s="225"/>
      <c r="AZ529" s="225"/>
      <c r="BA529" s="225"/>
      <c r="BB529" s="225"/>
      <c r="BC529" s="225"/>
      <c r="BD529" s="225"/>
      <c r="BE529" s="225"/>
      <c r="BF529" s="225"/>
      <c r="BG529" s="225"/>
      <c r="BH529" s="225"/>
      <c r="BI529" s="225"/>
      <c r="BJ529" s="225"/>
      <c r="BK529" s="225"/>
      <c r="BL529" s="225"/>
      <c r="BM529" s="225"/>
      <c r="BN529" s="225"/>
      <c r="BO529" s="225"/>
      <c r="BP529" s="225"/>
      <c r="BQ529" s="225"/>
      <c r="BR529" s="225"/>
      <c r="BS529" s="225"/>
      <c r="BT529" s="225"/>
      <c r="BU529" s="225"/>
      <c r="BV529" s="225"/>
      <c r="BW529" s="225"/>
      <c r="BX529" s="225"/>
      <c r="BY529" s="225"/>
      <c r="BZ529" s="225"/>
      <c r="CA529" s="225"/>
      <c r="CB529" s="225"/>
      <c r="CC529" s="225"/>
      <c r="CD529" s="225"/>
      <c r="CE529" s="225"/>
      <c r="CF529" s="225"/>
    </row>
    <row r="530" spans="1:84" ht="12" customHeight="1" x14ac:dyDescent="0.25">
      <c r="A530" s="225"/>
      <c r="B530" s="225"/>
      <c r="C530" s="225"/>
      <c r="D530" s="225"/>
      <c r="E530" s="226"/>
      <c r="F530" s="226"/>
      <c r="G530" s="228"/>
      <c r="H530" s="227"/>
      <c r="I530" s="227"/>
      <c r="J530" s="228"/>
      <c r="K530" s="228"/>
      <c r="L530" s="229"/>
      <c r="M530" s="225"/>
      <c r="N530" s="225"/>
      <c r="O530" s="225"/>
      <c r="P530" s="225"/>
      <c r="Q530" s="225"/>
      <c r="R530" s="225"/>
      <c r="S530" s="225"/>
      <c r="T530" s="225"/>
      <c r="U530" s="225"/>
      <c r="V530" s="225"/>
      <c r="W530" s="225"/>
      <c r="X530" s="225"/>
      <c r="Y530" s="225"/>
      <c r="Z530" s="225"/>
      <c r="AA530" s="225"/>
      <c r="AB530" s="225"/>
      <c r="AC530" s="225"/>
      <c r="AD530" s="225"/>
      <c r="AE530" s="225"/>
      <c r="AF530" s="225"/>
      <c r="AG530" s="225"/>
      <c r="AH530" s="225"/>
      <c r="AI530" s="225"/>
      <c r="AJ530" s="225"/>
      <c r="AK530" s="225"/>
      <c r="AL530" s="225"/>
      <c r="AM530" s="225"/>
      <c r="AN530" s="225"/>
      <c r="AO530" s="225"/>
      <c r="AP530" s="225"/>
      <c r="AQ530" s="225"/>
      <c r="AR530" s="225"/>
      <c r="AS530" s="225"/>
      <c r="AT530" s="225"/>
      <c r="AU530" s="225"/>
      <c r="AV530" s="225"/>
      <c r="AW530" s="225"/>
      <c r="AX530" s="225"/>
      <c r="AY530" s="225"/>
      <c r="AZ530" s="225"/>
      <c r="BA530" s="225"/>
      <c r="BB530" s="225"/>
      <c r="BC530" s="225"/>
      <c r="BD530" s="225"/>
      <c r="BE530" s="225"/>
      <c r="BF530" s="225"/>
      <c r="BG530" s="225"/>
      <c r="BH530" s="225"/>
      <c r="BI530" s="225"/>
      <c r="BJ530" s="225"/>
      <c r="BK530" s="225"/>
      <c r="BL530" s="225"/>
      <c r="BM530" s="225"/>
      <c r="BN530" s="225"/>
      <c r="BO530" s="225"/>
      <c r="BP530" s="225"/>
      <c r="BQ530" s="225"/>
      <c r="BR530" s="225"/>
      <c r="BS530" s="225"/>
      <c r="BT530" s="225"/>
      <c r="BU530" s="225"/>
      <c r="BV530" s="225"/>
      <c r="BW530" s="225"/>
      <c r="BX530" s="225"/>
      <c r="BY530" s="225"/>
      <c r="BZ530" s="225"/>
      <c r="CA530" s="225"/>
      <c r="CB530" s="225"/>
      <c r="CC530" s="225"/>
      <c r="CD530" s="225"/>
      <c r="CE530" s="225"/>
      <c r="CF530" s="225"/>
    </row>
    <row r="531" spans="1:84" ht="12" customHeight="1" x14ac:dyDescent="0.25">
      <c r="A531" s="225"/>
      <c r="B531" s="225"/>
      <c r="C531" s="225"/>
      <c r="D531" s="225"/>
      <c r="E531" s="226"/>
      <c r="F531" s="226"/>
      <c r="G531" s="228"/>
      <c r="H531" s="227"/>
      <c r="I531" s="227"/>
      <c r="J531" s="228"/>
      <c r="K531" s="228"/>
      <c r="L531" s="229"/>
      <c r="M531" s="225"/>
      <c r="N531" s="225"/>
      <c r="O531" s="225"/>
      <c r="P531" s="225"/>
      <c r="Q531" s="225"/>
      <c r="R531" s="225"/>
      <c r="S531" s="225"/>
      <c r="T531" s="225"/>
      <c r="U531" s="225"/>
      <c r="V531" s="225"/>
      <c r="W531" s="225"/>
      <c r="X531" s="225"/>
      <c r="Y531" s="225"/>
      <c r="Z531" s="225"/>
      <c r="AA531" s="225"/>
      <c r="AB531" s="225"/>
      <c r="AC531" s="225"/>
      <c r="AD531" s="225"/>
      <c r="AE531" s="225"/>
      <c r="AF531" s="225"/>
      <c r="AG531" s="225"/>
      <c r="AH531" s="225"/>
      <c r="AI531" s="225"/>
      <c r="AJ531" s="225"/>
      <c r="AK531" s="225"/>
      <c r="AL531" s="225"/>
      <c r="AM531" s="225"/>
      <c r="AN531" s="225"/>
      <c r="AO531" s="225"/>
      <c r="AP531" s="225"/>
      <c r="AQ531" s="225"/>
      <c r="AR531" s="225"/>
      <c r="AS531" s="225"/>
      <c r="AT531" s="225"/>
      <c r="AU531" s="225"/>
      <c r="AV531" s="225"/>
      <c r="AW531" s="225"/>
      <c r="AX531" s="225"/>
      <c r="AY531" s="225"/>
      <c r="AZ531" s="225"/>
      <c r="BA531" s="225"/>
      <c r="BB531" s="225"/>
      <c r="BC531" s="225"/>
      <c r="BD531" s="225"/>
      <c r="BE531" s="225"/>
      <c r="BF531" s="225"/>
      <c r="BG531" s="225"/>
      <c r="BH531" s="225"/>
      <c r="BI531" s="225"/>
      <c r="BJ531" s="225"/>
      <c r="BK531" s="225"/>
      <c r="BL531" s="225"/>
      <c r="BM531" s="225"/>
      <c r="BN531" s="225"/>
      <c r="BO531" s="225"/>
      <c r="BP531" s="225"/>
      <c r="BQ531" s="225"/>
      <c r="BR531" s="225"/>
      <c r="BS531" s="225"/>
      <c r="BT531" s="225"/>
      <c r="BU531" s="225"/>
      <c r="BV531" s="225"/>
      <c r="BW531" s="225"/>
      <c r="BX531" s="225"/>
      <c r="BY531" s="225"/>
      <c r="BZ531" s="225"/>
      <c r="CA531" s="225"/>
      <c r="CB531" s="225"/>
      <c r="CC531" s="225"/>
      <c r="CD531" s="225"/>
      <c r="CE531" s="225"/>
      <c r="CF531" s="225"/>
    </row>
    <row r="532" spans="1:84" ht="12" customHeight="1" x14ac:dyDescent="0.25">
      <c r="A532" s="225"/>
      <c r="B532" s="225"/>
      <c r="C532" s="225"/>
      <c r="D532" s="225"/>
      <c r="E532" s="226"/>
      <c r="F532" s="226"/>
      <c r="G532" s="228"/>
      <c r="H532" s="227"/>
      <c r="I532" s="227"/>
      <c r="J532" s="228"/>
      <c r="K532" s="228"/>
      <c r="L532" s="229"/>
      <c r="M532" s="225"/>
      <c r="N532" s="225"/>
      <c r="O532" s="225"/>
      <c r="P532" s="225"/>
      <c r="Q532" s="225"/>
      <c r="R532" s="225"/>
      <c r="S532" s="225"/>
      <c r="T532" s="225"/>
      <c r="U532" s="225"/>
      <c r="V532" s="225"/>
      <c r="W532" s="225"/>
      <c r="X532" s="225"/>
      <c r="Y532" s="225"/>
      <c r="Z532" s="225"/>
      <c r="AA532" s="225"/>
      <c r="AB532" s="225"/>
      <c r="AC532" s="225"/>
      <c r="AD532" s="225"/>
      <c r="AE532" s="225"/>
      <c r="AF532" s="225"/>
      <c r="AG532" s="225"/>
      <c r="AH532" s="225"/>
      <c r="AI532" s="225"/>
      <c r="AJ532" s="225"/>
      <c r="AK532" s="225"/>
      <c r="AL532" s="225"/>
      <c r="AM532" s="225"/>
      <c r="AN532" s="225"/>
      <c r="AO532" s="225"/>
      <c r="AP532" s="225"/>
      <c r="AQ532" s="225"/>
      <c r="AR532" s="225"/>
      <c r="AS532" s="225"/>
      <c r="AT532" s="225"/>
      <c r="AU532" s="225"/>
      <c r="AV532" s="225"/>
      <c r="AW532" s="225"/>
      <c r="AX532" s="225"/>
      <c r="AY532" s="225"/>
      <c r="AZ532" s="225"/>
      <c r="BA532" s="225"/>
      <c r="BB532" s="225"/>
      <c r="BC532" s="225"/>
      <c r="BD532" s="225"/>
      <c r="BE532" s="225"/>
      <c r="BF532" s="225"/>
      <c r="BG532" s="225"/>
      <c r="BH532" s="225"/>
      <c r="BI532" s="225"/>
      <c r="BJ532" s="225"/>
      <c r="BK532" s="225"/>
      <c r="BL532" s="225"/>
      <c r="BM532" s="225"/>
      <c r="BN532" s="225"/>
      <c r="BO532" s="225"/>
      <c r="BP532" s="225"/>
      <c r="BQ532" s="225"/>
      <c r="BR532" s="225"/>
      <c r="BS532" s="225"/>
      <c r="BT532" s="225"/>
      <c r="BU532" s="225"/>
      <c r="BV532" s="225"/>
      <c r="BW532" s="225"/>
      <c r="BX532" s="225"/>
      <c r="BY532" s="225"/>
      <c r="BZ532" s="225"/>
      <c r="CA532" s="225"/>
      <c r="CB532" s="225"/>
      <c r="CC532" s="225"/>
      <c r="CD532" s="225"/>
      <c r="CE532" s="225"/>
      <c r="CF532" s="225"/>
    </row>
    <row r="533" spans="1:84" ht="12" customHeight="1" x14ac:dyDescent="0.25">
      <c r="A533" s="225"/>
      <c r="B533" s="225"/>
      <c r="C533" s="225"/>
      <c r="D533" s="225"/>
      <c r="E533" s="226"/>
      <c r="F533" s="226"/>
      <c r="G533" s="228"/>
      <c r="H533" s="227"/>
      <c r="I533" s="227"/>
      <c r="J533" s="228"/>
      <c r="K533" s="228"/>
      <c r="L533" s="229"/>
      <c r="M533" s="225"/>
      <c r="N533" s="225"/>
      <c r="O533" s="225"/>
      <c r="P533" s="225"/>
      <c r="Q533" s="225"/>
      <c r="R533" s="225"/>
      <c r="S533" s="225"/>
      <c r="T533" s="225"/>
      <c r="U533" s="225"/>
      <c r="V533" s="225"/>
      <c r="W533" s="225"/>
      <c r="X533" s="225"/>
      <c r="Y533" s="225"/>
      <c r="Z533" s="225"/>
      <c r="AA533" s="225"/>
      <c r="AB533" s="225"/>
      <c r="AC533" s="225"/>
      <c r="AD533" s="225"/>
      <c r="AE533" s="225"/>
      <c r="AF533" s="225"/>
      <c r="AG533" s="225"/>
      <c r="AH533" s="225"/>
      <c r="AI533" s="225"/>
      <c r="AJ533" s="225"/>
      <c r="AK533" s="225"/>
      <c r="AL533" s="225"/>
      <c r="AM533" s="225"/>
      <c r="AN533" s="225"/>
      <c r="AO533" s="225"/>
      <c r="AP533" s="225"/>
      <c r="AQ533" s="225"/>
      <c r="AR533" s="225"/>
      <c r="AS533" s="225"/>
      <c r="AT533" s="225"/>
      <c r="AU533" s="225"/>
      <c r="AV533" s="225"/>
      <c r="AW533" s="225"/>
      <c r="AX533" s="225"/>
      <c r="AY533" s="225"/>
      <c r="AZ533" s="225"/>
      <c r="BA533" s="225"/>
      <c r="BB533" s="225"/>
      <c r="BC533" s="225"/>
      <c r="BD533" s="225"/>
      <c r="BE533" s="225"/>
      <c r="BF533" s="225"/>
      <c r="BG533" s="225"/>
      <c r="BH533" s="225"/>
      <c r="BI533" s="225"/>
      <c r="BJ533" s="225"/>
      <c r="BK533" s="225"/>
      <c r="BL533" s="225"/>
      <c r="BM533" s="225"/>
      <c r="BN533" s="225"/>
      <c r="BO533" s="225"/>
      <c r="BP533" s="225"/>
      <c r="BQ533" s="225"/>
      <c r="BR533" s="225"/>
      <c r="BS533" s="225"/>
      <c r="BT533" s="225"/>
      <c r="BU533" s="225"/>
      <c r="BV533" s="225"/>
      <c r="BW533" s="225"/>
      <c r="BX533" s="225"/>
      <c r="BY533" s="225"/>
      <c r="BZ533" s="225"/>
      <c r="CA533" s="225"/>
      <c r="CB533" s="225"/>
      <c r="CC533" s="225"/>
      <c r="CD533" s="225"/>
      <c r="CE533" s="225"/>
      <c r="CF533" s="225"/>
    </row>
    <row r="534" spans="1:84" ht="12" customHeight="1" x14ac:dyDescent="0.25">
      <c r="A534" s="225"/>
      <c r="B534" s="225"/>
      <c r="C534" s="225"/>
      <c r="D534" s="225"/>
      <c r="E534" s="226"/>
      <c r="F534" s="226"/>
      <c r="G534" s="228"/>
      <c r="H534" s="227"/>
      <c r="I534" s="227"/>
      <c r="J534" s="228"/>
      <c r="K534" s="228"/>
      <c r="L534" s="229"/>
      <c r="M534" s="225"/>
      <c r="N534" s="225"/>
      <c r="O534" s="225"/>
      <c r="P534" s="225"/>
      <c r="Q534" s="225"/>
      <c r="R534" s="225"/>
      <c r="S534" s="225"/>
      <c r="T534" s="225"/>
      <c r="U534" s="225"/>
      <c r="V534" s="225"/>
      <c r="W534" s="225"/>
      <c r="X534" s="225"/>
      <c r="Y534" s="225"/>
      <c r="Z534" s="225"/>
      <c r="AA534" s="225"/>
      <c r="AB534" s="225"/>
      <c r="AC534" s="225"/>
      <c r="AD534" s="225"/>
      <c r="AE534" s="225"/>
      <c r="AF534" s="225"/>
      <c r="AG534" s="225"/>
      <c r="AH534" s="225"/>
      <c r="AI534" s="225"/>
      <c r="AJ534" s="225"/>
      <c r="AK534" s="225"/>
      <c r="AL534" s="225"/>
      <c r="AM534" s="225"/>
      <c r="AN534" s="225"/>
      <c r="AO534" s="225"/>
      <c r="AP534" s="225"/>
      <c r="AQ534" s="225"/>
      <c r="AR534" s="225"/>
      <c r="AS534" s="225"/>
      <c r="AT534" s="225"/>
      <c r="AU534" s="225"/>
      <c r="AV534" s="225"/>
      <c r="AW534" s="225"/>
      <c r="AX534" s="225"/>
      <c r="AY534" s="225"/>
      <c r="AZ534" s="225"/>
      <c r="BA534" s="225"/>
      <c r="BB534" s="225"/>
      <c r="BC534" s="225"/>
      <c r="BD534" s="225"/>
      <c r="BE534" s="225"/>
      <c r="BF534" s="225"/>
      <c r="BG534" s="225"/>
      <c r="BH534" s="225"/>
      <c r="BI534" s="225"/>
      <c r="BJ534" s="225"/>
      <c r="BK534" s="225"/>
      <c r="BL534" s="225"/>
      <c r="BM534" s="225"/>
      <c r="BN534" s="225"/>
      <c r="BO534" s="225"/>
      <c r="BP534" s="225"/>
      <c r="BQ534" s="225"/>
      <c r="BR534" s="225"/>
      <c r="BS534" s="225"/>
      <c r="BT534" s="225"/>
      <c r="BU534" s="225"/>
      <c r="BV534" s="225"/>
      <c r="BW534" s="225"/>
      <c r="BX534" s="225"/>
      <c r="BY534" s="225"/>
      <c r="BZ534" s="225"/>
      <c r="CA534" s="225"/>
      <c r="CB534" s="225"/>
      <c r="CC534" s="225"/>
      <c r="CD534" s="225"/>
      <c r="CE534" s="225"/>
      <c r="CF534" s="225"/>
    </row>
    <row r="535" spans="1:84" ht="12" customHeight="1" x14ac:dyDescent="0.25">
      <c r="A535" s="225"/>
      <c r="B535" s="225"/>
      <c r="C535" s="225"/>
      <c r="D535" s="225"/>
      <c r="E535" s="226"/>
      <c r="F535" s="226"/>
      <c r="G535" s="228"/>
      <c r="H535" s="227"/>
      <c r="I535" s="227"/>
      <c r="J535" s="228"/>
      <c r="K535" s="228"/>
      <c r="L535" s="229"/>
      <c r="M535" s="225"/>
      <c r="N535" s="225"/>
      <c r="O535" s="225"/>
      <c r="P535" s="225"/>
      <c r="Q535" s="225"/>
      <c r="R535" s="225"/>
      <c r="S535" s="225"/>
      <c r="T535" s="225"/>
      <c r="U535" s="225"/>
      <c r="V535" s="225"/>
      <c r="W535" s="225"/>
      <c r="X535" s="225"/>
      <c r="Y535" s="225"/>
      <c r="Z535" s="225"/>
      <c r="AA535" s="225"/>
      <c r="AB535" s="225"/>
      <c r="AC535" s="225"/>
      <c r="AD535" s="225"/>
      <c r="AE535" s="225"/>
      <c r="AF535" s="225"/>
      <c r="AG535" s="225"/>
      <c r="AH535" s="225"/>
      <c r="AI535" s="225"/>
      <c r="AJ535" s="225"/>
      <c r="AK535" s="225"/>
      <c r="AL535" s="225"/>
      <c r="AM535" s="225"/>
      <c r="AN535" s="225"/>
      <c r="AO535" s="225"/>
      <c r="AP535" s="225"/>
      <c r="AQ535" s="225"/>
      <c r="AR535" s="225"/>
      <c r="AS535" s="225"/>
      <c r="AT535" s="225"/>
      <c r="AU535" s="225"/>
      <c r="AV535" s="225"/>
      <c r="AW535" s="225"/>
      <c r="AX535" s="225"/>
      <c r="AY535" s="225"/>
      <c r="AZ535" s="225"/>
      <c r="BA535" s="225"/>
      <c r="BB535" s="225"/>
      <c r="BC535" s="225"/>
      <c r="BD535" s="225"/>
      <c r="BE535" s="225"/>
      <c r="BF535" s="225"/>
      <c r="BG535" s="225"/>
      <c r="BH535" s="225"/>
      <c r="BI535" s="225"/>
      <c r="BJ535" s="225"/>
      <c r="BK535" s="225"/>
      <c r="BL535" s="225"/>
      <c r="BM535" s="225"/>
      <c r="BN535" s="225"/>
      <c r="BO535" s="225"/>
      <c r="BP535" s="225"/>
      <c r="BQ535" s="225"/>
      <c r="BR535" s="225"/>
      <c r="BS535" s="225"/>
      <c r="BT535" s="225"/>
      <c r="BU535" s="225"/>
      <c r="BV535" s="225"/>
      <c r="BW535" s="225"/>
      <c r="BX535" s="225"/>
      <c r="BY535" s="225"/>
      <c r="BZ535" s="225"/>
      <c r="CA535" s="225"/>
      <c r="CB535" s="225"/>
      <c r="CC535" s="225"/>
      <c r="CD535" s="225"/>
      <c r="CE535" s="225"/>
      <c r="CF535" s="225"/>
    </row>
    <row r="536" spans="1:84" ht="12" customHeight="1" x14ac:dyDescent="0.25">
      <c r="A536" s="225"/>
      <c r="B536" s="225"/>
      <c r="C536" s="225"/>
      <c r="D536" s="225"/>
      <c r="E536" s="226"/>
      <c r="F536" s="226"/>
      <c r="G536" s="228"/>
      <c r="H536" s="227"/>
      <c r="I536" s="227"/>
      <c r="J536" s="228"/>
      <c r="K536" s="228"/>
      <c r="L536" s="229"/>
      <c r="M536" s="225"/>
      <c r="N536" s="225"/>
      <c r="O536" s="225"/>
      <c r="P536" s="225"/>
      <c r="Q536" s="225"/>
      <c r="R536" s="225"/>
      <c r="S536" s="225"/>
      <c r="T536" s="225"/>
      <c r="U536" s="225"/>
      <c r="V536" s="225"/>
      <c r="W536" s="225"/>
      <c r="X536" s="225"/>
      <c r="Y536" s="225"/>
      <c r="Z536" s="225"/>
      <c r="AA536" s="225"/>
      <c r="AB536" s="225"/>
      <c r="AC536" s="225"/>
      <c r="AD536" s="225"/>
      <c r="AE536" s="225"/>
      <c r="AF536" s="225"/>
      <c r="AG536" s="225"/>
      <c r="AH536" s="225"/>
      <c r="AI536" s="225"/>
      <c r="AJ536" s="225"/>
      <c r="AK536" s="225"/>
      <c r="AL536" s="225"/>
      <c r="AM536" s="225"/>
      <c r="AN536" s="225"/>
      <c r="AO536" s="225"/>
      <c r="AP536" s="225"/>
      <c r="AQ536" s="225"/>
      <c r="AR536" s="225"/>
      <c r="AS536" s="225"/>
      <c r="AT536" s="225"/>
      <c r="AU536" s="225"/>
      <c r="AV536" s="225"/>
      <c r="AW536" s="225"/>
      <c r="AX536" s="225"/>
      <c r="AY536" s="225"/>
      <c r="AZ536" s="225"/>
      <c r="BA536" s="225"/>
      <c r="BB536" s="225"/>
      <c r="BC536" s="225"/>
      <c r="BD536" s="225"/>
      <c r="BE536" s="225"/>
      <c r="BF536" s="225"/>
      <c r="BG536" s="225"/>
      <c r="BH536" s="225"/>
      <c r="BI536" s="225"/>
      <c r="BJ536" s="225"/>
      <c r="BK536" s="225"/>
      <c r="BL536" s="225"/>
      <c r="BM536" s="225"/>
      <c r="BN536" s="225"/>
      <c r="BO536" s="225"/>
      <c r="BP536" s="225"/>
      <c r="BQ536" s="225"/>
      <c r="BR536" s="225"/>
      <c r="BS536" s="225"/>
      <c r="BT536" s="225"/>
      <c r="BU536" s="225"/>
      <c r="BV536" s="225"/>
      <c r="BW536" s="225"/>
      <c r="BX536" s="225"/>
      <c r="BY536" s="225"/>
      <c r="BZ536" s="225"/>
      <c r="CA536" s="225"/>
      <c r="CB536" s="225"/>
      <c r="CC536" s="225"/>
      <c r="CD536" s="225"/>
      <c r="CE536" s="225"/>
      <c r="CF536" s="225"/>
    </row>
    <row r="537" spans="1:84" ht="12" customHeight="1" x14ac:dyDescent="0.25">
      <c r="A537" s="225"/>
      <c r="B537" s="225"/>
      <c r="C537" s="225"/>
      <c r="D537" s="225"/>
      <c r="E537" s="226"/>
      <c r="F537" s="226"/>
      <c r="G537" s="228"/>
      <c r="H537" s="227"/>
      <c r="I537" s="227"/>
      <c r="J537" s="228"/>
      <c r="K537" s="228"/>
      <c r="L537" s="229"/>
      <c r="M537" s="225"/>
      <c r="N537" s="225"/>
      <c r="O537" s="225"/>
      <c r="P537" s="225"/>
      <c r="Q537" s="225"/>
      <c r="R537" s="225"/>
      <c r="S537" s="225"/>
      <c r="T537" s="225"/>
      <c r="U537" s="225"/>
      <c r="V537" s="225"/>
      <c r="W537" s="225"/>
      <c r="X537" s="225"/>
      <c r="Y537" s="225"/>
      <c r="Z537" s="225"/>
      <c r="AA537" s="225"/>
      <c r="AB537" s="225"/>
      <c r="AC537" s="225"/>
      <c r="AD537" s="225"/>
      <c r="AE537" s="225"/>
      <c r="AF537" s="225"/>
      <c r="AG537" s="225"/>
      <c r="AH537" s="225"/>
      <c r="AI537" s="225"/>
      <c r="AJ537" s="225"/>
      <c r="AK537" s="225"/>
      <c r="AL537" s="225"/>
      <c r="AM537" s="225"/>
      <c r="AN537" s="225"/>
      <c r="AO537" s="225"/>
      <c r="AP537" s="225"/>
      <c r="AQ537" s="225"/>
      <c r="AR537" s="225"/>
      <c r="AS537" s="225"/>
      <c r="AT537" s="225"/>
      <c r="AU537" s="225"/>
      <c r="AV537" s="225"/>
      <c r="AW537" s="225"/>
      <c r="AX537" s="225"/>
      <c r="AY537" s="225"/>
      <c r="AZ537" s="225"/>
      <c r="BA537" s="225"/>
      <c r="BB537" s="225"/>
      <c r="BC537" s="225"/>
      <c r="BD537" s="225"/>
      <c r="BE537" s="225"/>
      <c r="BF537" s="225"/>
      <c r="BG537" s="225"/>
      <c r="BH537" s="225"/>
      <c r="BI537" s="225"/>
      <c r="BJ537" s="225"/>
      <c r="BK537" s="225"/>
      <c r="BL537" s="225"/>
      <c r="BM537" s="225"/>
      <c r="BN537" s="225"/>
      <c r="BO537" s="225"/>
      <c r="BP537" s="225"/>
      <c r="BQ537" s="225"/>
      <c r="BR537" s="225"/>
      <c r="BS537" s="225"/>
      <c r="BT537" s="225"/>
      <c r="BU537" s="225"/>
      <c r="BV537" s="225"/>
      <c r="BW537" s="225"/>
      <c r="BX537" s="225"/>
      <c r="BY537" s="225"/>
      <c r="BZ537" s="225"/>
      <c r="CA537" s="225"/>
      <c r="CB537" s="225"/>
      <c r="CC537" s="225"/>
      <c r="CD537" s="225"/>
      <c r="CE537" s="225"/>
      <c r="CF537" s="225"/>
    </row>
    <row r="538" spans="1:84" ht="12" customHeight="1" x14ac:dyDescent="0.25">
      <c r="A538" s="225"/>
      <c r="B538" s="225"/>
      <c r="C538" s="225"/>
      <c r="D538" s="225"/>
      <c r="E538" s="226"/>
      <c r="F538" s="226"/>
      <c r="G538" s="228"/>
      <c r="H538" s="227"/>
      <c r="I538" s="227"/>
      <c r="J538" s="228"/>
      <c r="K538" s="228"/>
      <c r="L538" s="229"/>
      <c r="M538" s="225"/>
      <c r="N538" s="225"/>
      <c r="O538" s="225"/>
      <c r="P538" s="225"/>
      <c r="Q538" s="225"/>
      <c r="R538" s="225"/>
      <c r="S538" s="225"/>
      <c r="T538" s="225"/>
      <c r="U538" s="225"/>
      <c r="V538" s="225"/>
      <c r="W538" s="225"/>
      <c r="X538" s="225"/>
      <c r="Y538" s="225"/>
      <c r="Z538" s="225"/>
      <c r="AA538" s="225"/>
      <c r="AB538" s="225"/>
      <c r="AC538" s="225"/>
      <c r="AD538" s="225"/>
      <c r="AE538" s="225"/>
      <c r="AF538" s="225"/>
      <c r="AG538" s="225"/>
      <c r="AH538" s="225"/>
      <c r="AI538" s="225"/>
      <c r="AJ538" s="225"/>
      <c r="AK538" s="225"/>
      <c r="AL538" s="225"/>
      <c r="AM538" s="225"/>
      <c r="AN538" s="225"/>
      <c r="AO538" s="225"/>
      <c r="AP538" s="225"/>
      <c r="AQ538" s="225"/>
      <c r="AR538" s="225"/>
      <c r="AS538" s="225"/>
      <c r="AT538" s="225"/>
      <c r="AU538" s="225"/>
      <c r="AV538" s="225"/>
      <c r="AW538" s="225"/>
      <c r="AX538" s="225"/>
      <c r="AY538" s="225"/>
      <c r="AZ538" s="225"/>
      <c r="BA538" s="225"/>
      <c r="BB538" s="225"/>
      <c r="BC538" s="225"/>
      <c r="BD538" s="225"/>
      <c r="BE538" s="225"/>
      <c r="BF538" s="225"/>
      <c r="BG538" s="225"/>
      <c r="BH538" s="225"/>
      <c r="BI538" s="225"/>
      <c r="BJ538" s="225"/>
      <c r="BK538" s="225"/>
      <c r="BL538" s="225"/>
      <c r="BM538" s="225"/>
      <c r="BN538" s="225"/>
      <c r="BO538" s="225"/>
      <c r="BP538" s="225"/>
      <c r="BQ538" s="225"/>
      <c r="BR538" s="225"/>
      <c r="BS538" s="225"/>
      <c r="BT538" s="225"/>
      <c r="BU538" s="225"/>
      <c r="BV538" s="225"/>
      <c r="BW538" s="225"/>
      <c r="BX538" s="225"/>
      <c r="BY538" s="225"/>
      <c r="BZ538" s="225"/>
      <c r="CA538" s="225"/>
      <c r="CB538" s="225"/>
      <c r="CC538" s="225"/>
      <c r="CD538" s="225"/>
      <c r="CE538" s="225"/>
      <c r="CF538" s="225"/>
    </row>
    <row r="539" spans="1:84" ht="12" customHeight="1" x14ac:dyDescent="0.25">
      <c r="A539" s="225"/>
      <c r="B539" s="225"/>
      <c r="C539" s="225"/>
      <c r="D539" s="225"/>
      <c r="E539" s="226"/>
      <c r="F539" s="226"/>
      <c r="G539" s="228"/>
      <c r="H539" s="227"/>
      <c r="I539" s="227"/>
      <c r="J539" s="228"/>
      <c r="K539" s="228"/>
      <c r="L539" s="229"/>
      <c r="M539" s="225"/>
      <c r="N539" s="225"/>
      <c r="O539" s="225"/>
      <c r="P539" s="225"/>
      <c r="Q539" s="225"/>
      <c r="R539" s="225"/>
      <c r="S539" s="225"/>
      <c r="T539" s="225"/>
      <c r="U539" s="225"/>
      <c r="V539" s="225"/>
      <c r="W539" s="225"/>
      <c r="X539" s="225"/>
      <c r="Y539" s="225"/>
      <c r="Z539" s="225"/>
      <c r="AA539" s="225"/>
      <c r="AB539" s="225"/>
      <c r="AC539" s="225"/>
      <c r="AD539" s="225"/>
      <c r="AE539" s="225"/>
      <c r="AF539" s="225"/>
      <c r="AG539" s="225"/>
      <c r="AH539" s="225"/>
      <c r="AI539" s="225"/>
      <c r="AJ539" s="225"/>
      <c r="AK539" s="225"/>
      <c r="AL539" s="225"/>
      <c r="AM539" s="225"/>
      <c r="AN539" s="225"/>
      <c r="AO539" s="225"/>
      <c r="AP539" s="225"/>
      <c r="AQ539" s="225"/>
      <c r="AR539" s="225"/>
      <c r="AS539" s="225"/>
      <c r="AT539" s="225"/>
      <c r="AU539" s="225"/>
      <c r="AV539" s="225"/>
      <c r="AW539" s="225"/>
      <c r="AX539" s="225"/>
      <c r="AY539" s="225"/>
      <c r="AZ539" s="225"/>
      <c r="BA539" s="225"/>
      <c r="BB539" s="225"/>
      <c r="BC539" s="225"/>
      <c r="BD539" s="225"/>
      <c r="BE539" s="225"/>
      <c r="BF539" s="225"/>
      <c r="BG539" s="225"/>
      <c r="BH539" s="225"/>
      <c r="BI539" s="225"/>
      <c r="BJ539" s="225"/>
      <c r="BK539" s="225"/>
      <c r="BL539" s="225"/>
      <c r="BM539" s="225"/>
      <c r="BN539" s="225"/>
      <c r="BO539" s="225"/>
      <c r="BP539" s="225"/>
      <c r="BQ539" s="225"/>
      <c r="BR539" s="225"/>
      <c r="BS539" s="225"/>
      <c r="BT539" s="225"/>
      <c r="BU539" s="225"/>
      <c r="BV539" s="225"/>
      <c r="BW539" s="225"/>
      <c r="BX539" s="225"/>
      <c r="BY539" s="225"/>
      <c r="BZ539" s="225"/>
      <c r="CA539" s="225"/>
      <c r="CB539" s="225"/>
      <c r="CC539" s="225"/>
      <c r="CD539" s="225"/>
      <c r="CE539" s="225"/>
      <c r="CF539" s="225"/>
    </row>
    <row r="540" spans="1:84" ht="12" customHeight="1" x14ac:dyDescent="0.25">
      <c r="A540" s="225"/>
      <c r="B540" s="225"/>
      <c r="C540" s="225"/>
      <c r="D540" s="225"/>
      <c r="E540" s="226"/>
      <c r="F540" s="226"/>
      <c r="G540" s="228"/>
      <c r="H540" s="227"/>
      <c r="I540" s="227"/>
      <c r="J540" s="228"/>
      <c r="K540" s="228"/>
      <c r="L540" s="229"/>
      <c r="M540" s="225"/>
      <c r="N540" s="225"/>
      <c r="O540" s="225"/>
      <c r="P540" s="225"/>
      <c r="Q540" s="225"/>
      <c r="R540" s="225"/>
      <c r="S540" s="225"/>
      <c r="T540" s="225"/>
      <c r="U540" s="225"/>
      <c r="V540" s="225"/>
      <c r="W540" s="225"/>
      <c r="X540" s="225"/>
      <c r="Y540" s="225"/>
      <c r="Z540" s="225"/>
      <c r="AA540" s="225"/>
      <c r="AB540" s="225"/>
      <c r="AC540" s="225"/>
      <c r="AD540" s="225"/>
      <c r="AE540" s="225"/>
      <c r="AF540" s="225"/>
      <c r="AG540" s="225"/>
      <c r="AH540" s="225"/>
      <c r="AI540" s="225"/>
      <c r="AJ540" s="225"/>
      <c r="AK540" s="225"/>
      <c r="AL540" s="225"/>
      <c r="AM540" s="225"/>
      <c r="AN540" s="225"/>
      <c r="AO540" s="225"/>
      <c r="AP540" s="225"/>
      <c r="AQ540" s="225"/>
      <c r="AR540" s="225"/>
      <c r="AS540" s="225"/>
      <c r="AT540" s="225"/>
      <c r="AU540" s="225"/>
      <c r="AV540" s="225"/>
      <c r="AW540" s="225"/>
      <c r="AX540" s="225"/>
      <c r="AY540" s="225"/>
      <c r="AZ540" s="225"/>
      <c r="BA540" s="225"/>
      <c r="BB540" s="225"/>
      <c r="BC540" s="225"/>
      <c r="BD540" s="225"/>
      <c r="BE540" s="225"/>
      <c r="BF540" s="225"/>
      <c r="BG540" s="225"/>
      <c r="BH540" s="225"/>
      <c r="BI540" s="225"/>
      <c r="BJ540" s="225"/>
      <c r="BK540" s="225"/>
      <c r="BL540" s="225"/>
      <c r="BM540" s="225"/>
      <c r="BN540" s="225"/>
      <c r="BO540" s="225"/>
      <c r="BP540" s="225"/>
      <c r="BQ540" s="225"/>
      <c r="BR540" s="225"/>
      <c r="BS540" s="225"/>
      <c r="BT540" s="225"/>
      <c r="BU540" s="225"/>
      <c r="BV540" s="225"/>
      <c r="BW540" s="225"/>
      <c r="BX540" s="225"/>
      <c r="BY540" s="225"/>
      <c r="BZ540" s="225"/>
      <c r="CA540" s="225"/>
      <c r="CB540" s="225"/>
      <c r="CC540" s="225"/>
      <c r="CD540" s="225"/>
      <c r="CE540" s="225"/>
      <c r="CF540" s="225"/>
    </row>
    <row r="541" spans="1:84" ht="12" customHeight="1" x14ac:dyDescent="0.25">
      <c r="A541" s="225"/>
      <c r="B541" s="225"/>
      <c r="C541" s="225"/>
      <c r="D541" s="225"/>
      <c r="E541" s="226"/>
      <c r="F541" s="226"/>
      <c r="G541" s="228"/>
      <c r="H541" s="227"/>
      <c r="I541" s="227"/>
      <c r="J541" s="228"/>
      <c r="K541" s="228"/>
      <c r="L541" s="229"/>
      <c r="M541" s="225"/>
      <c r="N541" s="225"/>
      <c r="O541" s="225"/>
      <c r="P541" s="225"/>
      <c r="Q541" s="225"/>
      <c r="R541" s="225"/>
      <c r="S541" s="225"/>
      <c r="T541" s="225"/>
      <c r="U541" s="225"/>
      <c r="V541" s="225"/>
      <c r="W541" s="225"/>
      <c r="X541" s="225"/>
      <c r="Y541" s="225"/>
      <c r="Z541" s="225"/>
      <c r="AA541" s="225"/>
      <c r="AB541" s="225"/>
      <c r="AC541" s="225"/>
      <c r="AD541" s="225"/>
      <c r="AE541" s="225"/>
      <c r="AF541" s="225"/>
      <c r="AG541" s="225"/>
      <c r="AH541" s="225"/>
      <c r="AI541" s="225"/>
      <c r="AJ541" s="225"/>
      <c r="AK541" s="225"/>
      <c r="AL541" s="225"/>
      <c r="AM541" s="225"/>
      <c r="AN541" s="225"/>
      <c r="AO541" s="225"/>
      <c r="AP541" s="225"/>
      <c r="AQ541" s="225"/>
      <c r="AR541" s="225"/>
      <c r="AS541" s="225"/>
      <c r="AT541" s="225"/>
      <c r="AU541" s="225"/>
      <c r="AV541" s="225"/>
      <c r="AW541" s="225"/>
      <c r="AX541" s="225"/>
      <c r="AY541" s="225"/>
      <c r="AZ541" s="225"/>
      <c r="BA541" s="225"/>
      <c r="BB541" s="225"/>
      <c r="BC541" s="225"/>
      <c r="BD541" s="225"/>
      <c r="BE541" s="225"/>
      <c r="BF541" s="225"/>
      <c r="BG541" s="225"/>
      <c r="BH541" s="225"/>
      <c r="BI541" s="225"/>
      <c r="BJ541" s="225"/>
      <c r="BK541" s="225"/>
      <c r="BL541" s="225"/>
      <c r="BM541" s="225"/>
      <c r="BN541" s="225"/>
      <c r="BO541" s="225"/>
      <c r="BP541" s="225"/>
      <c r="BQ541" s="225"/>
      <c r="BR541" s="225"/>
      <c r="BS541" s="225"/>
      <c r="BT541" s="225"/>
      <c r="BU541" s="225"/>
      <c r="BV541" s="225"/>
      <c r="BW541" s="225"/>
      <c r="BX541" s="225"/>
      <c r="BY541" s="225"/>
      <c r="BZ541" s="225"/>
      <c r="CA541" s="225"/>
      <c r="CB541" s="225"/>
      <c r="CC541" s="225"/>
      <c r="CD541" s="225"/>
      <c r="CE541" s="225"/>
      <c r="CF541" s="225"/>
    </row>
    <row r="542" spans="1:84" ht="12" customHeight="1" x14ac:dyDescent="0.25">
      <c r="A542" s="225"/>
      <c r="B542" s="225"/>
      <c r="C542" s="225"/>
      <c r="D542" s="225"/>
      <c r="E542" s="226"/>
      <c r="F542" s="226"/>
      <c r="G542" s="228"/>
      <c r="H542" s="227"/>
      <c r="I542" s="227"/>
      <c r="J542" s="228"/>
      <c r="K542" s="228"/>
      <c r="L542" s="229"/>
      <c r="M542" s="225"/>
      <c r="N542" s="225"/>
      <c r="O542" s="225"/>
      <c r="P542" s="225"/>
      <c r="Q542" s="225"/>
      <c r="R542" s="225"/>
      <c r="S542" s="225"/>
      <c r="T542" s="225"/>
      <c r="U542" s="225"/>
      <c r="V542" s="225"/>
      <c r="W542" s="225"/>
      <c r="X542" s="225"/>
      <c r="Y542" s="225"/>
      <c r="Z542" s="225"/>
      <c r="AA542" s="225"/>
      <c r="AB542" s="225"/>
      <c r="AC542" s="225"/>
      <c r="AD542" s="225"/>
      <c r="AE542" s="225"/>
      <c r="AF542" s="225"/>
      <c r="AG542" s="225"/>
      <c r="AH542" s="225"/>
      <c r="AI542" s="225"/>
      <c r="AJ542" s="225"/>
      <c r="AK542" s="225"/>
      <c r="AL542" s="225"/>
      <c r="AM542" s="225"/>
      <c r="AN542" s="225"/>
      <c r="AO542" s="225"/>
      <c r="AP542" s="225"/>
      <c r="AQ542" s="225"/>
      <c r="AR542" s="225"/>
      <c r="AS542" s="225"/>
      <c r="AT542" s="225"/>
      <c r="AU542" s="225"/>
      <c r="AV542" s="225"/>
      <c r="AW542" s="225"/>
      <c r="AX542" s="225"/>
      <c r="AY542" s="225"/>
      <c r="AZ542" s="225"/>
      <c r="BA542" s="225"/>
      <c r="BB542" s="225"/>
      <c r="BC542" s="225"/>
      <c r="BD542" s="225"/>
      <c r="BE542" s="225"/>
      <c r="BF542" s="225"/>
      <c r="BG542" s="225"/>
      <c r="BH542" s="225"/>
      <c r="BI542" s="225"/>
      <c r="BJ542" s="225"/>
      <c r="BK542" s="225"/>
      <c r="BL542" s="225"/>
      <c r="BM542" s="225"/>
      <c r="BN542" s="225"/>
      <c r="BO542" s="225"/>
      <c r="BP542" s="225"/>
      <c r="BQ542" s="225"/>
      <c r="BR542" s="225"/>
      <c r="BS542" s="225"/>
      <c r="BT542" s="225"/>
      <c r="BU542" s="225"/>
      <c r="BV542" s="225"/>
      <c r="BW542" s="225"/>
      <c r="BX542" s="225"/>
      <c r="BY542" s="225"/>
      <c r="BZ542" s="225"/>
      <c r="CA542" s="225"/>
      <c r="CB542" s="225"/>
      <c r="CC542" s="225"/>
      <c r="CD542" s="225"/>
      <c r="CE542" s="225"/>
      <c r="CF542" s="225"/>
    </row>
    <row r="543" spans="1:84" ht="12" customHeight="1" x14ac:dyDescent="0.25">
      <c r="A543" s="225"/>
      <c r="B543" s="225"/>
      <c r="C543" s="225"/>
      <c r="D543" s="225"/>
      <c r="E543" s="226"/>
      <c r="F543" s="226"/>
      <c r="G543" s="228"/>
      <c r="H543" s="227"/>
      <c r="I543" s="227"/>
      <c r="J543" s="228"/>
      <c r="K543" s="228"/>
      <c r="L543" s="229"/>
      <c r="M543" s="225"/>
      <c r="N543" s="225"/>
      <c r="O543" s="225"/>
      <c r="P543" s="225"/>
      <c r="Q543" s="225"/>
      <c r="R543" s="225"/>
      <c r="S543" s="225"/>
      <c r="T543" s="225"/>
      <c r="U543" s="225"/>
      <c r="V543" s="225"/>
      <c r="W543" s="225"/>
      <c r="X543" s="225"/>
      <c r="Y543" s="225"/>
      <c r="Z543" s="225"/>
      <c r="AA543" s="225"/>
      <c r="AB543" s="225"/>
      <c r="AC543" s="225"/>
      <c r="AD543" s="225"/>
      <c r="AE543" s="225"/>
      <c r="AF543" s="225"/>
      <c r="AG543" s="225"/>
      <c r="AH543" s="225"/>
      <c r="AI543" s="225"/>
      <c r="AJ543" s="225"/>
      <c r="AK543" s="225"/>
      <c r="AL543" s="225"/>
      <c r="AM543" s="225"/>
      <c r="AN543" s="225"/>
      <c r="AO543" s="225"/>
      <c r="AP543" s="225"/>
      <c r="AQ543" s="225"/>
      <c r="AR543" s="225"/>
      <c r="AS543" s="225"/>
      <c r="AT543" s="225"/>
      <c r="AU543" s="225"/>
      <c r="AV543" s="225"/>
      <c r="AW543" s="225"/>
      <c r="AX543" s="225"/>
      <c r="AY543" s="225"/>
      <c r="AZ543" s="225"/>
      <c r="BA543" s="225"/>
      <c r="BB543" s="225"/>
      <c r="BC543" s="225"/>
      <c r="BD543" s="225"/>
      <c r="BE543" s="225"/>
      <c r="BF543" s="225"/>
      <c r="BG543" s="225"/>
      <c r="BH543" s="225"/>
      <c r="BI543" s="225"/>
      <c r="BJ543" s="225"/>
      <c r="BK543" s="225"/>
      <c r="BL543" s="225"/>
      <c r="BM543" s="225"/>
      <c r="BN543" s="225"/>
      <c r="BO543" s="225"/>
      <c r="BP543" s="225"/>
      <c r="BQ543" s="225"/>
      <c r="BR543" s="225"/>
      <c r="BS543" s="225"/>
      <c r="BT543" s="225"/>
      <c r="BU543" s="225"/>
      <c r="BV543" s="225"/>
      <c r="BW543" s="225"/>
      <c r="BX543" s="225"/>
      <c r="BY543" s="225"/>
      <c r="BZ543" s="225"/>
      <c r="CA543" s="225"/>
      <c r="CB543" s="225"/>
      <c r="CC543" s="225"/>
      <c r="CD543" s="225"/>
      <c r="CE543" s="225"/>
      <c r="CF543" s="225"/>
    </row>
    <row r="544" spans="1:84" ht="12" customHeight="1" x14ac:dyDescent="0.25">
      <c r="A544" s="225"/>
      <c r="B544" s="225"/>
      <c r="C544" s="225"/>
      <c r="D544" s="225"/>
      <c r="E544" s="226"/>
      <c r="F544" s="226"/>
      <c r="G544" s="228"/>
      <c r="H544" s="227"/>
      <c r="I544" s="227"/>
      <c r="J544" s="228"/>
      <c r="K544" s="228"/>
      <c r="L544" s="229"/>
      <c r="M544" s="225"/>
      <c r="N544" s="225"/>
      <c r="O544" s="225"/>
      <c r="P544" s="225"/>
      <c r="Q544" s="225"/>
      <c r="R544" s="225"/>
      <c r="S544" s="225"/>
      <c r="T544" s="225"/>
      <c r="U544" s="225"/>
      <c r="V544" s="225"/>
      <c r="W544" s="225"/>
      <c r="X544" s="225"/>
      <c r="Y544" s="225"/>
      <c r="Z544" s="225"/>
      <c r="AA544" s="225"/>
      <c r="AB544" s="225"/>
      <c r="AC544" s="225"/>
      <c r="AD544" s="225"/>
      <c r="AE544" s="225"/>
      <c r="AF544" s="225"/>
      <c r="AG544" s="225"/>
      <c r="AH544" s="225"/>
      <c r="AI544" s="225"/>
      <c r="AJ544" s="225"/>
      <c r="AK544" s="225"/>
      <c r="AL544" s="225"/>
      <c r="AM544" s="225"/>
      <c r="AN544" s="225"/>
      <c r="AO544" s="225"/>
      <c r="AP544" s="225"/>
      <c r="AQ544" s="225"/>
      <c r="AR544" s="225"/>
      <c r="AS544" s="225"/>
      <c r="AT544" s="225"/>
      <c r="AU544" s="225"/>
      <c r="AV544" s="225"/>
      <c r="AW544" s="225"/>
      <c r="AX544" s="225"/>
      <c r="AY544" s="225"/>
      <c r="AZ544" s="225"/>
      <c r="BA544" s="225"/>
      <c r="BB544" s="225"/>
      <c r="BC544" s="225"/>
      <c r="BD544" s="225"/>
      <c r="BE544" s="225"/>
      <c r="BF544" s="225"/>
      <c r="BG544" s="225"/>
      <c r="BH544" s="225"/>
      <c r="BI544" s="225"/>
      <c r="BJ544" s="225"/>
      <c r="BK544" s="225"/>
      <c r="BL544" s="225"/>
      <c r="BM544" s="225"/>
      <c r="BN544" s="225"/>
      <c r="BO544" s="225"/>
      <c r="BP544" s="225"/>
      <c r="BQ544" s="225"/>
      <c r="BR544" s="225"/>
      <c r="BS544" s="225"/>
      <c r="BT544" s="225"/>
      <c r="BU544" s="225"/>
      <c r="BV544" s="225"/>
      <c r="BW544" s="225"/>
      <c r="BX544" s="225"/>
      <c r="BY544" s="225"/>
      <c r="BZ544" s="225"/>
      <c r="CA544" s="225"/>
      <c r="CB544" s="225"/>
      <c r="CC544" s="225"/>
      <c r="CD544" s="225"/>
      <c r="CE544" s="225"/>
      <c r="CF544" s="225"/>
    </row>
    <row r="545" spans="1:84" ht="12" customHeight="1" x14ac:dyDescent="0.25">
      <c r="A545" s="225"/>
      <c r="B545" s="225"/>
      <c r="C545" s="225"/>
      <c r="D545" s="225"/>
      <c r="E545" s="226"/>
      <c r="F545" s="226"/>
      <c r="G545" s="228"/>
      <c r="H545" s="227"/>
      <c r="I545" s="227"/>
      <c r="J545" s="228"/>
      <c r="K545" s="228"/>
      <c r="L545" s="229"/>
      <c r="M545" s="225"/>
      <c r="N545" s="225"/>
      <c r="O545" s="225"/>
      <c r="P545" s="225"/>
      <c r="Q545" s="225"/>
      <c r="R545" s="225"/>
      <c r="S545" s="225"/>
      <c r="T545" s="225"/>
      <c r="U545" s="225"/>
      <c r="V545" s="225"/>
      <c r="W545" s="225"/>
      <c r="X545" s="225"/>
      <c r="Y545" s="225"/>
      <c r="Z545" s="225"/>
      <c r="AA545" s="225"/>
      <c r="AB545" s="225"/>
      <c r="AC545" s="225"/>
      <c r="AD545" s="225"/>
      <c r="AE545" s="225"/>
      <c r="AF545" s="225"/>
      <c r="AG545" s="225"/>
      <c r="AH545" s="225"/>
      <c r="AI545" s="225"/>
      <c r="AJ545" s="225"/>
      <c r="AK545" s="225"/>
      <c r="AL545" s="225"/>
      <c r="AM545" s="225"/>
      <c r="AN545" s="225"/>
      <c r="AO545" s="225"/>
      <c r="AP545" s="225"/>
      <c r="AQ545" s="225"/>
      <c r="AR545" s="225"/>
      <c r="AS545" s="225"/>
      <c r="AT545" s="225"/>
      <c r="AU545" s="225"/>
      <c r="AV545" s="225"/>
      <c r="AW545" s="225"/>
      <c r="AX545" s="225"/>
      <c r="AY545" s="225"/>
      <c r="AZ545" s="225"/>
      <c r="BA545" s="225"/>
      <c r="BB545" s="225"/>
      <c r="BC545" s="225"/>
      <c r="BD545" s="225"/>
      <c r="BE545" s="225"/>
      <c r="BF545" s="225"/>
      <c r="BG545" s="225"/>
      <c r="BH545" s="225"/>
      <c r="BI545" s="225"/>
      <c r="BJ545" s="225"/>
      <c r="BK545" s="225"/>
      <c r="BL545" s="225"/>
      <c r="BM545" s="225"/>
      <c r="BN545" s="225"/>
      <c r="BO545" s="225"/>
      <c r="BP545" s="225"/>
      <c r="BQ545" s="225"/>
      <c r="BR545" s="225"/>
      <c r="BS545" s="225"/>
      <c r="BT545" s="225"/>
      <c r="BU545" s="225"/>
      <c r="BV545" s="225"/>
      <c r="BW545" s="225"/>
      <c r="BX545" s="225"/>
      <c r="BY545" s="225"/>
      <c r="BZ545" s="225"/>
      <c r="CA545" s="225"/>
      <c r="CB545" s="225"/>
      <c r="CC545" s="225"/>
      <c r="CD545" s="225"/>
      <c r="CE545" s="225"/>
      <c r="CF545" s="225"/>
    </row>
    <row r="546" spans="1:84" ht="12" customHeight="1" x14ac:dyDescent="0.25">
      <c r="A546" s="225"/>
      <c r="B546" s="225"/>
      <c r="C546" s="225"/>
      <c r="D546" s="225"/>
      <c r="E546" s="226"/>
      <c r="F546" s="226"/>
      <c r="G546" s="228"/>
      <c r="H546" s="227"/>
      <c r="I546" s="227"/>
      <c r="J546" s="228"/>
      <c r="K546" s="228"/>
      <c r="L546" s="229"/>
      <c r="M546" s="225"/>
      <c r="N546" s="225"/>
      <c r="O546" s="225"/>
      <c r="P546" s="225"/>
      <c r="Q546" s="225"/>
      <c r="R546" s="225"/>
      <c r="S546" s="225"/>
      <c r="T546" s="225"/>
      <c r="U546" s="225"/>
      <c r="V546" s="225"/>
      <c r="W546" s="225"/>
      <c r="X546" s="225"/>
      <c r="Y546" s="225"/>
      <c r="Z546" s="225"/>
      <c r="AA546" s="225"/>
      <c r="AB546" s="225"/>
      <c r="AC546" s="225"/>
      <c r="AD546" s="225"/>
      <c r="AE546" s="225"/>
      <c r="AF546" s="225"/>
      <c r="AG546" s="225"/>
      <c r="AH546" s="225"/>
      <c r="AI546" s="225"/>
      <c r="AJ546" s="225"/>
      <c r="AK546" s="225"/>
      <c r="AL546" s="225"/>
      <c r="AM546" s="225"/>
      <c r="AN546" s="225"/>
      <c r="AO546" s="225"/>
      <c r="AP546" s="225"/>
      <c r="AQ546" s="225"/>
      <c r="AR546" s="225"/>
      <c r="AS546" s="225"/>
      <c r="AT546" s="225"/>
      <c r="AU546" s="225"/>
      <c r="AV546" s="225"/>
      <c r="AW546" s="225"/>
      <c r="AX546" s="225"/>
      <c r="AY546" s="225"/>
      <c r="AZ546" s="225"/>
      <c r="BA546" s="225"/>
      <c r="BB546" s="225"/>
      <c r="BC546" s="225"/>
      <c r="BD546" s="225"/>
      <c r="BE546" s="225"/>
      <c r="BF546" s="225"/>
      <c r="BG546" s="225"/>
      <c r="BH546" s="225"/>
      <c r="BI546" s="225"/>
      <c r="BJ546" s="225"/>
      <c r="BK546" s="225"/>
      <c r="BL546" s="225"/>
      <c r="BM546" s="225"/>
      <c r="BN546" s="225"/>
      <c r="BO546" s="225"/>
      <c r="BP546" s="225"/>
      <c r="BQ546" s="225"/>
      <c r="BR546" s="225"/>
      <c r="BS546" s="225"/>
      <c r="BT546" s="225"/>
      <c r="BU546" s="225"/>
      <c r="BV546" s="225"/>
      <c r="BW546" s="225"/>
      <c r="BX546" s="225"/>
      <c r="BY546" s="225"/>
      <c r="BZ546" s="225"/>
      <c r="CA546" s="225"/>
      <c r="CB546" s="225"/>
      <c r="CC546" s="225"/>
      <c r="CD546" s="225"/>
      <c r="CE546" s="225"/>
      <c r="CF546" s="225"/>
    </row>
    <row r="547" spans="1:84" ht="12" customHeight="1" x14ac:dyDescent="0.25">
      <c r="A547" s="225"/>
      <c r="B547" s="225"/>
      <c r="C547" s="225"/>
      <c r="D547" s="225"/>
      <c r="E547" s="226"/>
      <c r="F547" s="226"/>
      <c r="G547" s="228"/>
      <c r="H547" s="227"/>
      <c r="I547" s="227"/>
      <c r="J547" s="228"/>
      <c r="K547" s="228"/>
      <c r="L547" s="229"/>
      <c r="M547" s="225"/>
      <c r="N547" s="225"/>
      <c r="O547" s="225"/>
      <c r="P547" s="225"/>
      <c r="Q547" s="225"/>
      <c r="R547" s="225"/>
      <c r="S547" s="225"/>
      <c r="T547" s="225"/>
      <c r="U547" s="225"/>
      <c r="V547" s="225"/>
      <c r="W547" s="225"/>
      <c r="X547" s="225"/>
      <c r="Y547" s="225"/>
      <c r="Z547" s="225"/>
      <c r="AA547" s="225"/>
      <c r="AB547" s="225"/>
      <c r="AC547" s="225"/>
      <c r="AD547" s="225"/>
      <c r="AE547" s="225"/>
      <c r="AF547" s="225"/>
      <c r="AG547" s="225"/>
      <c r="AH547" s="225"/>
      <c r="AI547" s="225"/>
      <c r="AJ547" s="225"/>
      <c r="AK547" s="225"/>
      <c r="AL547" s="225"/>
      <c r="AM547" s="225"/>
      <c r="AN547" s="225"/>
      <c r="AO547" s="225"/>
      <c r="AP547" s="225"/>
      <c r="AQ547" s="225"/>
      <c r="AR547" s="225"/>
      <c r="AS547" s="225"/>
      <c r="AT547" s="225"/>
      <c r="AU547" s="225"/>
      <c r="AV547" s="225"/>
      <c r="AW547" s="225"/>
      <c r="AX547" s="225"/>
      <c r="AY547" s="225"/>
      <c r="AZ547" s="225"/>
      <c r="BA547" s="225"/>
      <c r="BB547" s="225"/>
      <c r="BC547" s="225"/>
      <c r="BD547" s="225"/>
      <c r="BE547" s="225"/>
      <c r="BF547" s="225"/>
      <c r="BG547" s="225"/>
      <c r="BH547" s="225"/>
      <c r="BI547" s="225"/>
      <c r="BJ547" s="225"/>
      <c r="BK547" s="225"/>
      <c r="BL547" s="225"/>
      <c r="BM547" s="225"/>
      <c r="BN547" s="225"/>
      <c r="BO547" s="225"/>
      <c r="BP547" s="225"/>
      <c r="BQ547" s="225"/>
      <c r="BR547" s="225"/>
      <c r="BS547" s="225"/>
      <c r="BT547" s="225"/>
      <c r="BU547" s="225"/>
      <c r="BV547" s="225"/>
      <c r="BW547" s="225"/>
      <c r="BX547" s="225"/>
      <c r="BY547" s="225"/>
      <c r="BZ547" s="225"/>
      <c r="CA547" s="225"/>
      <c r="CB547" s="225"/>
      <c r="CC547" s="225"/>
      <c r="CD547" s="225"/>
      <c r="CE547" s="225"/>
      <c r="CF547" s="225"/>
    </row>
    <row r="548" spans="1:84" ht="12" customHeight="1" x14ac:dyDescent="0.25">
      <c r="A548" s="225"/>
      <c r="B548" s="225"/>
      <c r="C548" s="225"/>
      <c r="D548" s="225"/>
      <c r="E548" s="226"/>
      <c r="F548" s="226"/>
      <c r="G548" s="228"/>
      <c r="H548" s="227"/>
      <c r="I548" s="227"/>
      <c r="J548" s="228"/>
      <c r="K548" s="228"/>
      <c r="L548" s="229"/>
      <c r="M548" s="225"/>
      <c r="N548" s="225"/>
      <c r="O548" s="225"/>
      <c r="P548" s="225"/>
      <c r="Q548" s="225"/>
      <c r="R548" s="225"/>
      <c r="S548" s="225"/>
      <c r="T548" s="225"/>
      <c r="U548" s="225"/>
      <c r="V548" s="225"/>
      <c r="W548" s="225"/>
      <c r="X548" s="225"/>
      <c r="Y548" s="225"/>
      <c r="Z548" s="225"/>
      <c r="AA548" s="225"/>
      <c r="AB548" s="225"/>
      <c r="AC548" s="225"/>
      <c r="AD548" s="225"/>
      <c r="AE548" s="225"/>
      <c r="AF548" s="225"/>
      <c r="AG548" s="225"/>
      <c r="AH548" s="225"/>
      <c r="AI548" s="225"/>
      <c r="AJ548" s="225"/>
      <c r="AK548" s="225"/>
      <c r="AL548" s="225"/>
      <c r="AM548" s="225"/>
      <c r="AN548" s="225"/>
      <c r="AO548" s="225"/>
      <c r="AP548" s="225"/>
      <c r="AQ548" s="225"/>
      <c r="AR548" s="225"/>
      <c r="AS548" s="225"/>
      <c r="AT548" s="225"/>
      <c r="AU548" s="225"/>
      <c r="AV548" s="225"/>
      <c r="AW548" s="225"/>
      <c r="AX548" s="225"/>
      <c r="AY548" s="225"/>
      <c r="AZ548" s="225"/>
      <c r="BA548" s="225"/>
      <c r="BB548" s="225"/>
      <c r="BC548" s="225"/>
      <c r="BD548" s="225"/>
      <c r="BE548" s="225"/>
      <c r="BF548" s="225"/>
      <c r="BG548" s="225"/>
      <c r="BH548" s="225"/>
      <c r="BI548" s="225"/>
      <c r="BJ548" s="225"/>
      <c r="BK548" s="225"/>
      <c r="BL548" s="225"/>
      <c r="BM548" s="225"/>
      <c r="BN548" s="225"/>
      <c r="BO548" s="225"/>
      <c r="BP548" s="225"/>
      <c r="BQ548" s="225"/>
      <c r="BR548" s="225"/>
      <c r="BS548" s="225"/>
      <c r="BT548" s="225"/>
      <c r="BU548" s="225"/>
      <c r="BV548" s="225"/>
      <c r="BW548" s="225"/>
      <c r="BX548" s="225"/>
      <c r="BY548" s="225"/>
      <c r="BZ548" s="225"/>
      <c r="CA548" s="225"/>
      <c r="CB548" s="225"/>
      <c r="CC548" s="225"/>
      <c r="CD548" s="225"/>
      <c r="CE548" s="225"/>
      <c r="CF548" s="225"/>
    </row>
    <row r="549" spans="1:84" ht="12" customHeight="1" x14ac:dyDescent="0.25">
      <c r="A549" s="225"/>
      <c r="B549" s="225"/>
      <c r="C549" s="225"/>
      <c r="D549" s="225"/>
      <c r="E549" s="226"/>
      <c r="F549" s="226"/>
      <c r="G549" s="228"/>
      <c r="H549" s="227"/>
      <c r="I549" s="227"/>
      <c r="J549" s="228"/>
      <c r="K549" s="228"/>
      <c r="L549" s="229"/>
      <c r="M549" s="225"/>
      <c r="N549" s="225"/>
      <c r="O549" s="225"/>
      <c r="P549" s="225"/>
      <c r="Q549" s="225"/>
      <c r="R549" s="225"/>
      <c r="S549" s="225"/>
      <c r="T549" s="225"/>
      <c r="U549" s="225"/>
      <c r="V549" s="225"/>
      <c r="W549" s="225"/>
      <c r="X549" s="225"/>
      <c r="Y549" s="225"/>
      <c r="Z549" s="225"/>
      <c r="AA549" s="225"/>
      <c r="AB549" s="225"/>
      <c r="AC549" s="225"/>
      <c r="AD549" s="225"/>
      <c r="AE549" s="225"/>
      <c r="AF549" s="225"/>
      <c r="AG549" s="225"/>
      <c r="AH549" s="225"/>
      <c r="AI549" s="225"/>
      <c r="AJ549" s="225"/>
      <c r="AK549" s="225"/>
      <c r="AL549" s="225"/>
      <c r="AM549" s="225"/>
      <c r="AN549" s="225"/>
      <c r="AO549" s="225"/>
      <c r="AP549" s="225"/>
      <c r="AQ549" s="225"/>
      <c r="AR549" s="225"/>
      <c r="AS549" s="225"/>
      <c r="AT549" s="225"/>
      <c r="AU549" s="225"/>
      <c r="AV549" s="225"/>
      <c r="AW549" s="225"/>
      <c r="AX549" s="225"/>
      <c r="AY549" s="225"/>
      <c r="AZ549" s="225"/>
      <c r="BA549" s="225"/>
      <c r="BB549" s="225"/>
      <c r="BC549" s="225"/>
      <c r="BD549" s="225"/>
      <c r="BE549" s="225"/>
      <c r="BF549" s="225"/>
      <c r="BG549" s="225"/>
      <c r="BH549" s="225"/>
      <c r="BI549" s="225"/>
      <c r="BJ549" s="225"/>
      <c r="BK549" s="225"/>
      <c r="BL549" s="225"/>
      <c r="BM549" s="225"/>
      <c r="BN549" s="225"/>
      <c r="BO549" s="225"/>
      <c r="BP549" s="225"/>
      <c r="BQ549" s="225"/>
      <c r="BR549" s="225"/>
      <c r="BS549" s="225"/>
      <c r="BT549" s="225"/>
      <c r="BU549" s="225"/>
      <c r="BV549" s="225"/>
      <c r="BW549" s="225"/>
      <c r="BX549" s="225"/>
      <c r="BY549" s="225"/>
      <c r="BZ549" s="225"/>
      <c r="CA549" s="225"/>
      <c r="CB549" s="225"/>
      <c r="CC549" s="225"/>
      <c r="CD549" s="225"/>
      <c r="CE549" s="225"/>
      <c r="CF549" s="225"/>
    </row>
    <row r="550" spans="1:84" ht="12" customHeight="1" x14ac:dyDescent="0.25">
      <c r="A550" s="225"/>
      <c r="B550" s="225"/>
      <c r="C550" s="225"/>
      <c r="D550" s="225"/>
      <c r="E550" s="226"/>
      <c r="F550" s="226"/>
      <c r="G550" s="228"/>
      <c r="H550" s="227"/>
      <c r="I550" s="227"/>
      <c r="J550" s="228"/>
      <c r="K550" s="228"/>
      <c r="L550" s="229"/>
      <c r="M550" s="225"/>
      <c r="N550" s="225"/>
      <c r="O550" s="225"/>
      <c r="P550" s="225"/>
      <c r="Q550" s="225"/>
      <c r="R550" s="225"/>
      <c r="S550" s="225"/>
      <c r="T550" s="225"/>
      <c r="U550" s="225"/>
      <c r="V550" s="225"/>
      <c r="W550" s="225"/>
      <c r="X550" s="225"/>
      <c r="Y550" s="225"/>
      <c r="Z550" s="225"/>
      <c r="AA550" s="225"/>
      <c r="AB550" s="225"/>
      <c r="AC550" s="225"/>
      <c r="AD550" s="225"/>
      <c r="AE550" s="225"/>
      <c r="AF550" s="225"/>
      <c r="AG550" s="225"/>
      <c r="AH550" s="225"/>
      <c r="AI550" s="225"/>
      <c r="AJ550" s="225"/>
      <c r="AK550" s="225"/>
      <c r="AL550" s="225"/>
      <c r="AM550" s="225"/>
      <c r="AN550" s="225"/>
      <c r="AO550" s="225"/>
      <c r="AP550" s="225"/>
      <c r="AQ550" s="225"/>
      <c r="AR550" s="225"/>
      <c r="AS550" s="225"/>
      <c r="AT550" s="225"/>
      <c r="AU550" s="225"/>
      <c r="AV550" s="225"/>
      <c r="AW550" s="225"/>
      <c r="AX550" s="225"/>
      <c r="AY550" s="225"/>
      <c r="AZ550" s="225"/>
      <c r="BA550" s="225"/>
      <c r="BB550" s="225"/>
      <c r="BC550" s="225"/>
      <c r="BD550" s="225"/>
      <c r="BE550" s="225"/>
      <c r="BF550" s="225"/>
      <c r="BG550" s="225"/>
      <c r="BH550" s="225"/>
      <c r="BI550" s="225"/>
      <c r="BJ550" s="225"/>
      <c r="BK550" s="225"/>
      <c r="BL550" s="225"/>
      <c r="BM550" s="225"/>
      <c r="BN550" s="225"/>
      <c r="BO550" s="225"/>
      <c r="BP550" s="225"/>
      <c r="BQ550" s="225"/>
      <c r="BR550" s="225"/>
      <c r="BS550" s="225"/>
      <c r="BT550" s="225"/>
      <c r="BU550" s="225"/>
      <c r="BV550" s="225"/>
      <c r="BW550" s="225"/>
      <c r="BX550" s="225"/>
      <c r="BY550" s="225"/>
      <c r="BZ550" s="225"/>
      <c r="CA550" s="225"/>
      <c r="CB550" s="225"/>
      <c r="CC550" s="225"/>
      <c r="CD550" s="225"/>
      <c r="CE550" s="225"/>
      <c r="CF550" s="225"/>
    </row>
    <row r="551" spans="1:84" ht="12" customHeight="1" x14ac:dyDescent="0.25">
      <c r="A551" s="225"/>
      <c r="B551" s="225"/>
      <c r="C551" s="225"/>
      <c r="D551" s="225"/>
      <c r="E551" s="226"/>
      <c r="F551" s="226"/>
      <c r="G551" s="228"/>
      <c r="H551" s="227"/>
      <c r="I551" s="227"/>
      <c r="J551" s="228"/>
      <c r="K551" s="228"/>
      <c r="L551" s="229"/>
      <c r="M551" s="225"/>
      <c r="N551" s="225"/>
      <c r="O551" s="225"/>
      <c r="P551" s="225"/>
      <c r="Q551" s="225"/>
      <c r="R551" s="225"/>
      <c r="S551" s="225"/>
      <c r="T551" s="225"/>
      <c r="U551" s="225"/>
      <c r="V551" s="225"/>
      <c r="W551" s="225"/>
      <c r="X551" s="225"/>
      <c r="Y551" s="225"/>
      <c r="Z551" s="225"/>
      <c r="AA551" s="225"/>
      <c r="AB551" s="225"/>
      <c r="AC551" s="225"/>
      <c r="AD551" s="225"/>
      <c r="AE551" s="225"/>
      <c r="AF551" s="225"/>
      <c r="AG551" s="225"/>
      <c r="AH551" s="225"/>
      <c r="AI551" s="225"/>
      <c r="AJ551" s="225"/>
      <c r="AK551" s="225"/>
      <c r="AL551" s="225"/>
      <c r="AM551" s="225"/>
      <c r="AN551" s="225"/>
      <c r="AO551" s="225"/>
      <c r="AP551" s="225"/>
      <c r="AQ551" s="225"/>
      <c r="AR551" s="225"/>
      <c r="AS551" s="225"/>
      <c r="AT551" s="225"/>
      <c r="AU551" s="225"/>
      <c r="AV551" s="225"/>
      <c r="AW551" s="225"/>
      <c r="AX551" s="225"/>
      <c r="AY551" s="225"/>
      <c r="AZ551" s="225"/>
      <c r="BA551" s="225"/>
      <c r="BB551" s="225"/>
      <c r="BC551" s="225"/>
      <c r="BD551" s="225"/>
      <c r="BE551" s="225"/>
      <c r="BF551" s="225"/>
      <c r="BG551" s="225"/>
      <c r="BH551" s="225"/>
      <c r="BI551" s="225"/>
      <c r="BJ551" s="225"/>
      <c r="BK551" s="225"/>
      <c r="BL551" s="225"/>
      <c r="BM551" s="225"/>
      <c r="BN551" s="225"/>
      <c r="BO551" s="225"/>
      <c r="BP551" s="225"/>
      <c r="BQ551" s="225"/>
      <c r="BR551" s="225"/>
      <c r="BS551" s="225"/>
      <c r="BT551" s="225"/>
      <c r="BU551" s="225"/>
      <c r="BV551" s="225"/>
      <c r="BW551" s="225"/>
      <c r="BX551" s="225"/>
      <c r="BY551" s="225"/>
      <c r="BZ551" s="225"/>
      <c r="CA551" s="225"/>
      <c r="CB551" s="225"/>
      <c r="CC551" s="225"/>
      <c r="CD551" s="225"/>
      <c r="CE551" s="225"/>
      <c r="CF551" s="225"/>
    </row>
    <row r="552" spans="1:84" ht="12" customHeight="1" x14ac:dyDescent="0.25">
      <c r="A552" s="225"/>
      <c r="B552" s="225"/>
      <c r="C552" s="225"/>
      <c r="D552" s="225"/>
      <c r="E552" s="226"/>
      <c r="F552" s="226"/>
      <c r="G552" s="228"/>
      <c r="H552" s="227"/>
      <c r="I552" s="227"/>
      <c r="J552" s="228"/>
      <c r="K552" s="228"/>
      <c r="L552" s="229"/>
      <c r="M552" s="225"/>
      <c r="N552" s="225"/>
      <c r="O552" s="225"/>
      <c r="P552" s="225"/>
      <c r="Q552" s="225"/>
      <c r="R552" s="225"/>
      <c r="S552" s="225"/>
      <c r="T552" s="225"/>
      <c r="U552" s="225"/>
      <c r="V552" s="225"/>
      <c r="W552" s="225"/>
      <c r="X552" s="225"/>
      <c r="Y552" s="225"/>
      <c r="Z552" s="225"/>
      <c r="AA552" s="225"/>
      <c r="AB552" s="225"/>
      <c r="AC552" s="225"/>
      <c r="AD552" s="225"/>
      <c r="AE552" s="225"/>
      <c r="AF552" s="225"/>
      <c r="AG552" s="225"/>
      <c r="AH552" s="225"/>
      <c r="AI552" s="225"/>
      <c r="AJ552" s="225"/>
      <c r="AK552" s="225"/>
      <c r="AL552" s="225"/>
      <c r="AM552" s="225"/>
      <c r="AN552" s="225"/>
      <c r="AO552" s="225"/>
      <c r="AP552" s="225"/>
      <c r="AQ552" s="225"/>
      <c r="AR552" s="225"/>
      <c r="AS552" s="225"/>
      <c r="AT552" s="225"/>
      <c r="AU552" s="225"/>
      <c r="AV552" s="225"/>
      <c r="AW552" s="225"/>
      <c r="AX552" s="225"/>
      <c r="AY552" s="225"/>
      <c r="AZ552" s="225"/>
      <c r="BA552" s="225"/>
      <c r="BB552" s="225"/>
      <c r="BC552" s="225"/>
      <c r="BD552" s="225"/>
      <c r="BE552" s="225"/>
      <c r="BF552" s="225"/>
      <c r="BG552" s="225"/>
      <c r="BH552" s="225"/>
      <c r="BI552" s="225"/>
      <c r="BJ552" s="225"/>
      <c r="BK552" s="225"/>
      <c r="BL552" s="225"/>
      <c r="BM552" s="225"/>
      <c r="BN552" s="225"/>
      <c r="BO552" s="225"/>
      <c r="BP552" s="225"/>
      <c r="BQ552" s="225"/>
      <c r="BR552" s="225"/>
      <c r="BS552" s="225"/>
      <c r="BT552" s="225"/>
      <c r="BU552" s="225"/>
      <c r="BV552" s="225"/>
      <c r="BW552" s="225"/>
      <c r="BX552" s="225"/>
      <c r="BY552" s="225"/>
      <c r="BZ552" s="225"/>
      <c r="CA552" s="225"/>
      <c r="CB552" s="225"/>
      <c r="CC552" s="225"/>
      <c r="CD552" s="225"/>
      <c r="CE552" s="225"/>
      <c r="CF552" s="225"/>
    </row>
    <row r="553" spans="1:84" ht="12" customHeight="1" x14ac:dyDescent="0.25">
      <c r="A553" s="225"/>
      <c r="B553" s="225"/>
      <c r="C553" s="225"/>
      <c r="D553" s="225"/>
      <c r="E553" s="226"/>
      <c r="F553" s="226"/>
      <c r="G553" s="228"/>
      <c r="H553" s="227"/>
      <c r="I553" s="227"/>
      <c r="J553" s="228"/>
      <c r="K553" s="228"/>
      <c r="L553" s="229"/>
      <c r="M553" s="225"/>
      <c r="N553" s="225"/>
      <c r="O553" s="225"/>
      <c r="P553" s="225"/>
      <c r="Q553" s="225"/>
      <c r="R553" s="225"/>
      <c r="S553" s="225"/>
      <c r="T553" s="225"/>
      <c r="U553" s="225"/>
      <c r="V553" s="225"/>
      <c r="W553" s="225"/>
      <c r="X553" s="225"/>
      <c r="Y553" s="225"/>
      <c r="Z553" s="225"/>
      <c r="AA553" s="225"/>
      <c r="AB553" s="225"/>
      <c r="AC553" s="225"/>
      <c r="AD553" s="225"/>
      <c r="AE553" s="225"/>
      <c r="AF553" s="225"/>
      <c r="AG553" s="225"/>
      <c r="AH553" s="225"/>
      <c r="AI553" s="225"/>
      <c r="AJ553" s="225"/>
      <c r="AK553" s="225"/>
      <c r="AL553" s="225"/>
      <c r="AM553" s="225"/>
      <c r="AN553" s="225"/>
      <c r="AO553" s="225"/>
      <c r="AP553" s="225"/>
      <c r="AQ553" s="225"/>
      <c r="AR553" s="225"/>
      <c r="AS553" s="225"/>
      <c r="AT553" s="225"/>
      <c r="AU553" s="225"/>
      <c r="AV553" s="225"/>
      <c r="AW553" s="225"/>
      <c r="AX553" s="225"/>
      <c r="AY553" s="225"/>
      <c r="AZ553" s="225"/>
      <c r="BA553" s="225"/>
      <c r="BB553" s="225"/>
      <c r="BC553" s="225"/>
      <c r="BD553" s="225"/>
      <c r="BE553" s="225"/>
      <c r="BF553" s="225"/>
      <c r="BG553" s="225"/>
      <c r="BH553" s="225"/>
      <c r="BI553" s="225"/>
      <c r="BJ553" s="225"/>
      <c r="BK553" s="225"/>
      <c r="BL553" s="225"/>
      <c r="BM553" s="225"/>
      <c r="BN553" s="225"/>
      <c r="BO553" s="225"/>
      <c r="BP553" s="225"/>
      <c r="BQ553" s="225"/>
      <c r="BR553" s="225"/>
      <c r="BS553" s="225"/>
      <c r="BT553" s="225"/>
      <c r="BU553" s="225"/>
      <c r="BV553" s="225"/>
      <c r="BW553" s="225"/>
      <c r="BX553" s="225"/>
      <c r="BY553" s="225"/>
      <c r="BZ553" s="225"/>
      <c r="CA553" s="225"/>
      <c r="CB553" s="225"/>
      <c r="CC553" s="225"/>
      <c r="CD553" s="225"/>
      <c r="CE553" s="225"/>
      <c r="CF553" s="225"/>
    </row>
    <row r="554" spans="1:84" ht="12" customHeight="1" x14ac:dyDescent="0.25">
      <c r="A554" s="225"/>
      <c r="B554" s="225"/>
      <c r="C554" s="225"/>
      <c r="D554" s="225"/>
      <c r="E554" s="226"/>
      <c r="F554" s="226"/>
      <c r="G554" s="228"/>
      <c r="H554" s="227"/>
      <c r="I554" s="227"/>
      <c r="J554" s="228"/>
      <c r="K554" s="228"/>
      <c r="L554" s="229"/>
      <c r="M554" s="225"/>
      <c r="N554" s="225"/>
      <c r="O554" s="225"/>
      <c r="P554" s="225"/>
      <c r="Q554" s="225"/>
      <c r="R554" s="225"/>
      <c r="S554" s="225"/>
      <c r="T554" s="225"/>
      <c r="U554" s="225"/>
      <c r="V554" s="225"/>
      <c r="W554" s="225"/>
      <c r="X554" s="225"/>
      <c r="Y554" s="225"/>
      <c r="Z554" s="225"/>
      <c r="AA554" s="225"/>
      <c r="AB554" s="225"/>
      <c r="AC554" s="225"/>
      <c r="AD554" s="225"/>
      <c r="AE554" s="225"/>
      <c r="AF554" s="225"/>
      <c r="AG554" s="225"/>
      <c r="AH554" s="225"/>
      <c r="AI554" s="225"/>
      <c r="AJ554" s="225"/>
      <c r="AK554" s="225"/>
      <c r="AL554" s="225"/>
      <c r="AM554" s="225"/>
      <c r="AN554" s="225"/>
      <c r="AO554" s="225"/>
      <c r="AP554" s="225"/>
      <c r="AQ554" s="225"/>
      <c r="AR554" s="225"/>
      <c r="AS554" s="225"/>
      <c r="AT554" s="225"/>
      <c r="AU554" s="225"/>
      <c r="AV554" s="225"/>
      <c r="AW554" s="225"/>
      <c r="AX554" s="225"/>
      <c r="AY554" s="225"/>
      <c r="AZ554" s="225"/>
      <c r="BA554" s="225"/>
      <c r="BB554" s="225"/>
      <c r="BC554" s="225"/>
      <c r="BD554" s="225"/>
      <c r="BE554" s="225"/>
      <c r="BF554" s="225"/>
      <c r="BG554" s="225"/>
      <c r="BH554" s="225"/>
      <c r="BI554" s="225"/>
      <c r="BJ554" s="225"/>
      <c r="BK554" s="225"/>
      <c r="BL554" s="225"/>
      <c r="BM554" s="225"/>
      <c r="BN554" s="225"/>
      <c r="BO554" s="225"/>
      <c r="BP554" s="225"/>
      <c r="BQ554" s="225"/>
      <c r="BR554" s="225"/>
      <c r="BS554" s="225"/>
      <c r="BT554" s="225"/>
      <c r="BU554" s="225"/>
      <c r="BV554" s="225"/>
      <c r="BW554" s="225"/>
      <c r="BX554" s="225"/>
      <c r="BY554" s="225"/>
      <c r="BZ554" s="225"/>
      <c r="CA554" s="225"/>
      <c r="CB554" s="225"/>
      <c r="CC554" s="225"/>
      <c r="CD554" s="225"/>
      <c r="CE554" s="225"/>
      <c r="CF554" s="225"/>
    </row>
    <row r="555" spans="1:84" ht="12" customHeight="1" x14ac:dyDescent="0.25">
      <c r="A555" s="225"/>
      <c r="B555" s="225"/>
      <c r="C555" s="225"/>
      <c r="D555" s="225"/>
      <c r="E555" s="226"/>
      <c r="F555" s="226"/>
      <c r="G555" s="228"/>
      <c r="H555" s="227"/>
      <c r="I555" s="227"/>
      <c r="J555" s="228"/>
      <c r="K555" s="228"/>
      <c r="L555" s="229"/>
      <c r="M555" s="225"/>
      <c r="N555" s="225"/>
      <c r="O555" s="225"/>
      <c r="P555" s="225"/>
      <c r="Q555" s="225"/>
      <c r="R555" s="225"/>
      <c r="S555" s="225"/>
      <c r="T555" s="225"/>
      <c r="U555" s="225"/>
      <c r="V555" s="225"/>
      <c r="W555" s="225"/>
      <c r="X555" s="225"/>
      <c r="Y555" s="225"/>
      <c r="Z555" s="225"/>
      <c r="AA555" s="225"/>
      <c r="AB555" s="225"/>
      <c r="AC555" s="225"/>
      <c r="AD555" s="225"/>
      <c r="AE555" s="225"/>
      <c r="AF555" s="225"/>
      <c r="AG555" s="225"/>
      <c r="AH555" s="225"/>
      <c r="AI555" s="225"/>
      <c r="AJ555" s="225"/>
      <c r="AK555" s="225"/>
      <c r="AL555" s="225"/>
      <c r="AM555" s="225"/>
      <c r="AN555" s="225"/>
      <c r="AO555" s="225"/>
      <c r="AP555" s="225"/>
      <c r="AQ555" s="225"/>
      <c r="AR555" s="225"/>
      <c r="AS555" s="225"/>
      <c r="AT555" s="225"/>
      <c r="AU555" s="225"/>
      <c r="AV555" s="225"/>
      <c r="AW555" s="225"/>
      <c r="AX555" s="225"/>
      <c r="AY555" s="225"/>
      <c r="AZ555" s="225"/>
      <c r="BA555" s="225"/>
      <c r="BB555" s="225"/>
      <c r="BC555" s="225"/>
      <c r="BD555" s="225"/>
      <c r="BE555" s="225"/>
      <c r="BF555" s="225"/>
      <c r="BG555" s="225"/>
      <c r="BH555" s="225"/>
      <c r="BI555" s="225"/>
      <c r="BJ555" s="225"/>
      <c r="BK555" s="225"/>
      <c r="BL555" s="225"/>
      <c r="BM555" s="225"/>
      <c r="BN555" s="225"/>
      <c r="BO555" s="225"/>
      <c r="BP555" s="225"/>
      <c r="BQ555" s="225"/>
      <c r="BR555" s="225"/>
      <c r="BS555" s="225"/>
      <c r="BT555" s="225"/>
      <c r="BU555" s="225"/>
      <c r="BV555" s="225"/>
      <c r="BW555" s="225"/>
      <c r="BX555" s="225"/>
      <c r="BY555" s="225"/>
      <c r="BZ555" s="225"/>
      <c r="CA555" s="225"/>
      <c r="CB555" s="225"/>
      <c r="CC555" s="225"/>
      <c r="CD555" s="225"/>
      <c r="CE555" s="225"/>
      <c r="CF555" s="225"/>
    </row>
    <row r="556" spans="1:84" ht="12" customHeight="1" x14ac:dyDescent="0.25">
      <c r="A556" s="225"/>
      <c r="B556" s="225"/>
      <c r="C556" s="225"/>
      <c r="D556" s="225"/>
      <c r="E556" s="226"/>
      <c r="F556" s="226"/>
      <c r="G556" s="228"/>
      <c r="H556" s="227"/>
      <c r="I556" s="227"/>
      <c r="J556" s="228"/>
      <c r="K556" s="228"/>
      <c r="L556" s="229"/>
      <c r="M556" s="225"/>
      <c r="N556" s="225"/>
      <c r="O556" s="225"/>
      <c r="P556" s="225"/>
      <c r="Q556" s="225"/>
      <c r="R556" s="225"/>
      <c r="S556" s="225"/>
      <c r="T556" s="225"/>
      <c r="U556" s="225"/>
      <c r="V556" s="225"/>
      <c r="W556" s="225"/>
      <c r="X556" s="225"/>
      <c r="Y556" s="225"/>
      <c r="Z556" s="225"/>
      <c r="AA556" s="225"/>
      <c r="AB556" s="225"/>
      <c r="AC556" s="225"/>
      <c r="AD556" s="225"/>
      <c r="AE556" s="225"/>
      <c r="AF556" s="225"/>
      <c r="AG556" s="225"/>
      <c r="AH556" s="225"/>
      <c r="AI556" s="225"/>
      <c r="AJ556" s="225"/>
      <c r="AK556" s="225"/>
      <c r="AL556" s="225"/>
      <c r="AM556" s="225"/>
      <c r="AN556" s="225"/>
      <c r="AO556" s="225"/>
      <c r="AP556" s="225"/>
      <c r="AQ556" s="225"/>
      <c r="AR556" s="225"/>
      <c r="AS556" s="225"/>
      <c r="AT556" s="225"/>
      <c r="AU556" s="225"/>
      <c r="AV556" s="225"/>
      <c r="AW556" s="225"/>
      <c r="AX556" s="225"/>
      <c r="AY556" s="225"/>
      <c r="AZ556" s="225"/>
      <c r="BA556" s="225"/>
      <c r="BB556" s="225"/>
      <c r="BC556" s="225"/>
      <c r="BD556" s="225"/>
      <c r="BE556" s="225"/>
      <c r="BF556" s="225"/>
      <c r="BG556" s="225"/>
      <c r="BH556" s="225"/>
      <c r="BI556" s="225"/>
      <c r="BJ556" s="225"/>
      <c r="BK556" s="225"/>
      <c r="BL556" s="225"/>
      <c r="BM556" s="225"/>
      <c r="BN556" s="225"/>
      <c r="BO556" s="225"/>
      <c r="BP556" s="225"/>
      <c r="BQ556" s="225"/>
      <c r="BR556" s="225"/>
      <c r="BS556" s="225"/>
      <c r="BT556" s="225"/>
      <c r="BU556" s="225"/>
      <c r="BV556" s="225"/>
      <c r="BW556" s="225"/>
      <c r="BX556" s="225"/>
      <c r="BY556" s="225"/>
      <c r="BZ556" s="225"/>
      <c r="CA556" s="225"/>
      <c r="CB556" s="225"/>
      <c r="CC556" s="225"/>
      <c r="CD556" s="225"/>
      <c r="CE556" s="225"/>
      <c r="CF556" s="225"/>
    </row>
    <row r="557" spans="1:84" ht="12" customHeight="1" x14ac:dyDescent="0.25">
      <c r="A557" s="225"/>
      <c r="B557" s="225"/>
      <c r="C557" s="225"/>
      <c r="D557" s="225"/>
      <c r="E557" s="226"/>
      <c r="F557" s="226"/>
      <c r="G557" s="228"/>
      <c r="H557" s="227"/>
      <c r="I557" s="227"/>
      <c r="J557" s="228"/>
      <c r="K557" s="228"/>
      <c r="L557" s="229"/>
      <c r="M557" s="225"/>
      <c r="N557" s="225"/>
      <c r="O557" s="225"/>
      <c r="P557" s="225"/>
      <c r="Q557" s="225"/>
      <c r="R557" s="225"/>
      <c r="S557" s="225"/>
      <c r="T557" s="225"/>
      <c r="U557" s="225"/>
      <c r="V557" s="225"/>
      <c r="W557" s="225"/>
      <c r="X557" s="225"/>
      <c r="Y557" s="225"/>
      <c r="Z557" s="225"/>
      <c r="AA557" s="225"/>
      <c r="AB557" s="225"/>
      <c r="AC557" s="225"/>
      <c r="AD557" s="225"/>
      <c r="AE557" s="225"/>
      <c r="AF557" s="225"/>
      <c r="AG557" s="225"/>
      <c r="AH557" s="225"/>
      <c r="AI557" s="225"/>
      <c r="AJ557" s="225"/>
      <c r="AK557" s="225"/>
      <c r="AL557" s="225"/>
      <c r="AM557" s="225"/>
      <c r="AN557" s="225"/>
      <c r="AO557" s="225"/>
      <c r="AP557" s="225"/>
      <c r="AQ557" s="225"/>
      <c r="AR557" s="225"/>
      <c r="AS557" s="225"/>
      <c r="AT557" s="225"/>
      <c r="AU557" s="225"/>
      <c r="AV557" s="225"/>
      <c r="AW557" s="225"/>
      <c r="AX557" s="225"/>
      <c r="AY557" s="225"/>
      <c r="AZ557" s="225"/>
      <c r="BA557" s="225"/>
      <c r="BB557" s="225"/>
      <c r="BC557" s="225"/>
      <c r="BD557" s="225"/>
      <c r="BE557" s="225"/>
      <c r="BF557" s="225"/>
      <c r="BG557" s="225"/>
      <c r="BH557" s="225"/>
      <c r="BI557" s="225"/>
      <c r="BJ557" s="225"/>
      <c r="BK557" s="225"/>
      <c r="BL557" s="225"/>
      <c r="BM557" s="225"/>
      <c r="BN557" s="225"/>
      <c r="BO557" s="225"/>
      <c r="BP557" s="225"/>
      <c r="BQ557" s="225"/>
      <c r="BR557" s="225"/>
      <c r="BS557" s="225"/>
      <c r="BT557" s="225"/>
      <c r="BU557" s="225"/>
      <c r="BV557" s="225"/>
      <c r="BW557" s="225"/>
      <c r="BX557" s="225"/>
      <c r="BY557" s="225"/>
      <c r="BZ557" s="225"/>
      <c r="CA557" s="225"/>
      <c r="CB557" s="225"/>
      <c r="CC557" s="225"/>
      <c r="CD557" s="225"/>
      <c r="CE557" s="225"/>
      <c r="CF557" s="225"/>
    </row>
    <row r="558" spans="1:84" ht="12" customHeight="1" x14ac:dyDescent="0.25">
      <c r="A558" s="225"/>
      <c r="B558" s="225"/>
      <c r="C558" s="225"/>
      <c r="D558" s="225"/>
      <c r="E558" s="226"/>
      <c r="F558" s="226"/>
      <c r="G558" s="228"/>
      <c r="H558" s="227"/>
      <c r="I558" s="227"/>
      <c r="J558" s="228"/>
      <c r="K558" s="228"/>
      <c r="L558" s="229"/>
      <c r="M558" s="225"/>
      <c r="N558" s="225"/>
      <c r="O558" s="225"/>
      <c r="P558" s="225"/>
      <c r="Q558" s="225"/>
      <c r="R558" s="225"/>
      <c r="S558" s="225"/>
      <c r="T558" s="225"/>
      <c r="U558" s="225"/>
      <c r="V558" s="225"/>
      <c r="W558" s="225"/>
      <c r="X558" s="225"/>
      <c r="Y558" s="225"/>
      <c r="Z558" s="225"/>
      <c r="AA558" s="225"/>
      <c r="AB558" s="225"/>
      <c r="AC558" s="225"/>
      <c r="AD558" s="225"/>
      <c r="AE558" s="225"/>
      <c r="AF558" s="225"/>
      <c r="AG558" s="225"/>
      <c r="AH558" s="225"/>
      <c r="AI558" s="225"/>
      <c r="AJ558" s="225"/>
      <c r="AK558" s="225"/>
      <c r="AL558" s="225"/>
      <c r="AM558" s="225"/>
      <c r="AN558" s="225"/>
      <c r="AO558" s="225"/>
      <c r="AP558" s="225"/>
      <c r="AQ558" s="225"/>
      <c r="AR558" s="225"/>
      <c r="AS558" s="225"/>
      <c r="AT558" s="225"/>
      <c r="AU558" s="225"/>
      <c r="AV558" s="225"/>
      <c r="AW558" s="225"/>
      <c r="AX558" s="225"/>
      <c r="AY558" s="225"/>
      <c r="AZ558" s="225"/>
      <c r="BA558" s="225"/>
      <c r="BB558" s="225"/>
      <c r="BC558" s="225"/>
      <c r="BD558" s="225"/>
      <c r="BE558" s="225"/>
      <c r="BF558" s="225"/>
      <c r="BG558" s="225"/>
      <c r="BH558" s="225"/>
      <c r="BI558" s="225"/>
      <c r="BJ558" s="225"/>
      <c r="BK558" s="225"/>
      <c r="BL558" s="225"/>
      <c r="BM558" s="225"/>
      <c r="BN558" s="225"/>
      <c r="BO558" s="225"/>
      <c r="BP558" s="225"/>
      <c r="BQ558" s="225"/>
      <c r="BR558" s="225"/>
      <c r="BS558" s="225"/>
      <c r="BT558" s="225"/>
      <c r="BU558" s="225"/>
      <c r="BV558" s="225"/>
      <c r="BW558" s="225"/>
      <c r="BX558" s="225"/>
      <c r="BY558" s="225"/>
      <c r="BZ558" s="225"/>
      <c r="CA558" s="225"/>
      <c r="CB558" s="225"/>
      <c r="CC558" s="225"/>
      <c r="CD558" s="225"/>
      <c r="CE558" s="225"/>
      <c r="CF558" s="225"/>
    </row>
    <row r="559" spans="1:84" ht="12" customHeight="1" x14ac:dyDescent="0.25">
      <c r="A559" s="225"/>
      <c r="B559" s="225"/>
      <c r="C559" s="225"/>
      <c r="D559" s="225"/>
      <c r="E559" s="226"/>
      <c r="F559" s="226"/>
      <c r="G559" s="228"/>
      <c r="H559" s="227"/>
      <c r="I559" s="227"/>
      <c r="J559" s="228"/>
      <c r="K559" s="228"/>
      <c r="L559" s="229"/>
      <c r="M559" s="225"/>
      <c r="N559" s="225"/>
      <c r="O559" s="225"/>
      <c r="P559" s="225"/>
      <c r="Q559" s="225"/>
      <c r="R559" s="225"/>
      <c r="S559" s="225"/>
      <c r="T559" s="225"/>
      <c r="U559" s="225"/>
      <c r="V559" s="225"/>
      <c r="W559" s="225"/>
      <c r="X559" s="225"/>
      <c r="Y559" s="225"/>
      <c r="Z559" s="225"/>
      <c r="AA559" s="225"/>
      <c r="AB559" s="225"/>
      <c r="AC559" s="225"/>
      <c r="AD559" s="225"/>
      <c r="AE559" s="225"/>
      <c r="AF559" s="225"/>
      <c r="AG559" s="225"/>
      <c r="AH559" s="225"/>
      <c r="AI559" s="225"/>
      <c r="AJ559" s="225"/>
      <c r="AK559" s="225"/>
      <c r="AL559" s="225"/>
      <c r="AM559" s="225"/>
      <c r="AN559" s="225"/>
      <c r="AO559" s="225"/>
      <c r="AP559" s="225"/>
      <c r="AQ559" s="225"/>
      <c r="AR559" s="225"/>
      <c r="AS559" s="225"/>
      <c r="AT559" s="225"/>
      <c r="AU559" s="225"/>
      <c r="AV559" s="225"/>
      <c r="AW559" s="225"/>
      <c r="AX559" s="225"/>
      <c r="AY559" s="225"/>
      <c r="AZ559" s="225"/>
      <c r="BA559" s="225"/>
      <c r="BB559" s="225"/>
      <c r="BC559" s="225"/>
      <c r="BD559" s="225"/>
      <c r="BE559" s="225"/>
      <c r="BF559" s="225"/>
      <c r="BG559" s="225"/>
      <c r="BH559" s="225"/>
      <c r="BI559" s="225"/>
      <c r="BJ559" s="225"/>
      <c r="BK559" s="225"/>
      <c r="BL559" s="225"/>
      <c r="BM559" s="225"/>
      <c r="BN559" s="225"/>
      <c r="BO559" s="225"/>
      <c r="BP559" s="225"/>
      <c r="BQ559" s="225"/>
      <c r="BR559" s="225"/>
      <c r="BS559" s="225"/>
      <c r="BT559" s="225"/>
      <c r="BU559" s="225"/>
      <c r="BV559" s="225"/>
      <c r="BW559" s="225"/>
      <c r="BX559" s="225"/>
      <c r="BY559" s="225"/>
      <c r="BZ559" s="225"/>
      <c r="CA559" s="225"/>
      <c r="CB559" s="225"/>
      <c r="CC559" s="225"/>
      <c r="CD559" s="225"/>
      <c r="CE559" s="225"/>
      <c r="CF559" s="225"/>
    </row>
    <row r="560" spans="1:84" ht="12" customHeight="1" x14ac:dyDescent="0.25">
      <c r="A560" s="225"/>
      <c r="B560" s="225"/>
      <c r="C560" s="225"/>
      <c r="D560" s="225"/>
      <c r="E560" s="226"/>
      <c r="F560" s="226"/>
      <c r="G560" s="228"/>
      <c r="H560" s="227"/>
      <c r="I560" s="227"/>
      <c r="J560" s="228"/>
      <c r="K560" s="228"/>
      <c r="L560" s="229"/>
      <c r="M560" s="225"/>
      <c r="N560" s="225"/>
      <c r="O560" s="225"/>
      <c r="P560" s="225"/>
      <c r="Q560" s="225"/>
      <c r="R560" s="225"/>
      <c r="S560" s="225"/>
      <c r="T560" s="225"/>
      <c r="U560" s="225"/>
      <c r="V560" s="225"/>
      <c r="W560" s="225"/>
      <c r="X560" s="225"/>
      <c r="Y560" s="225"/>
      <c r="Z560" s="225"/>
      <c r="AA560" s="225"/>
      <c r="AB560" s="225"/>
      <c r="AC560" s="225"/>
      <c r="AD560" s="225"/>
      <c r="AE560" s="225"/>
      <c r="AF560" s="225"/>
      <c r="AG560" s="225"/>
      <c r="AH560" s="225"/>
      <c r="AI560" s="225"/>
      <c r="AJ560" s="225"/>
      <c r="AK560" s="225"/>
      <c r="AL560" s="225"/>
      <c r="AM560" s="225"/>
      <c r="AN560" s="225"/>
      <c r="AO560" s="225"/>
      <c r="AP560" s="225"/>
      <c r="AQ560" s="225"/>
      <c r="AR560" s="225"/>
      <c r="AS560" s="225"/>
      <c r="AT560" s="225"/>
      <c r="AU560" s="225"/>
      <c r="AV560" s="225"/>
      <c r="AW560" s="225"/>
      <c r="AX560" s="225"/>
      <c r="AY560" s="225"/>
      <c r="AZ560" s="225"/>
      <c r="BA560" s="225"/>
      <c r="BB560" s="225"/>
      <c r="BC560" s="225"/>
      <c r="BD560" s="225"/>
      <c r="BE560" s="225"/>
      <c r="BF560" s="225"/>
      <c r="BG560" s="225"/>
      <c r="BH560" s="225"/>
      <c r="BI560" s="225"/>
      <c r="BJ560" s="225"/>
      <c r="BK560" s="225"/>
      <c r="BL560" s="225"/>
      <c r="BM560" s="225"/>
      <c r="BN560" s="225"/>
      <c r="BO560" s="225"/>
      <c r="BP560" s="225"/>
      <c r="BQ560" s="225"/>
      <c r="BR560" s="225"/>
      <c r="BS560" s="225"/>
      <c r="BT560" s="225"/>
      <c r="BU560" s="225"/>
      <c r="BV560" s="225"/>
      <c r="BW560" s="225"/>
      <c r="BX560" s="225"/>
      <c r="BY560" s="225"/>
      <c r="BZ560" s="225"/>
      <c r="CA560" s="225"/>
      <c r="CB560" s="225"/>
      <c r="CC560" s="225"/>
      <c r="CD560" s="225"/>
      <c r="CE560" s="225"/>
      <c r="CF560" s="225"/>
    </row>
    <row r="561" spans="1:84" ht="12" customHeight="1" x14ac:dyDescent="0.25">
      <c r="A561" s="225"/>
      <c r="B561" s="225"/>
      <c r="C561" s="225"/>
      <c r="D561" s="225"/>
      <c r="E561" s="226"/>
      <c r="F561" s="226"/>
      <c r="G561" s="228"/>
      <c r="H561" s="227"/>
      <c r="I561" s="227"/>
      <c r="J561" s="228"/>
      <c r="K561" s="228"/>
      <c r="L561" s="229"/>
      <c r="M561" s="225"/>
      <c r="N561" s="225"/>
      <c r="O561" s="225"/>
      <c r="P561" s="225"/>
      <c r="Q561" s="225"/>
      <c r="R561" s="225"/>
      <c r="S561" s="225"/>
      <c r="T561" s="225"/>
      <c r="U561" s="225"/>
      <c r="V561" s="225"/>
      <c r="W561" s="225"/>
      <c r="X561" s="225"/>
      <c r="Y561" s="225"/>
      <c r="Z561" s="225"/>
      <c r="AA561" s="225"/>
      <c r="AB561" s="225"/>
      <c r="AC561" s="225"/>
      <c r="AD561" s="225"/>
      <c r="AE561" s="225"/>
      <c r="AF561" s="225"/>
      <c r="AG561" s="225"/>
      <c r="AH561" s="225"/>
      <c r="AI561" s="225"/>
      <c r="AJ561" s="225"/>
      <c r="AK561" s="225"/>
      <c r="AL561" s="225"/>
      <c r="AM561" s="225"/>
      <c r="AN561" s="225"/>
      <c r="AO561" s="225"/>
      <c r="AP561" s="225"/>
      <c r="AQ561" s="225"/>
      <c r="AR561" s="225"/>
      <c r="AS561" s="225"/>
      <c r="AT561" s="225"/>
      <c r="AU561" s="225"/>
      <c r="AV561" s="225"/>
      <c r="AW561" s="225"/>
      <c r="AX561" s="225"/>
      <c r="AY561" s="225"/>
      <c r="AZ561" s="225"/>
      <c r="BA561" s="225"/>
      <c r="BB561" s="225"/>
      <c r="BC561" s="225"/>
      <c r="BD561" s="225"/>
      <c r="BE561" s="225"/>
      <c r="BF561" s="225"/>
      <c r="BG561" s="225"/>
      <c r="BH561" s="225"/>
      <c r="BI561" s="225"/>
      <c r="BJ561" s="225"/>
      <c r="BK561" s="225"/>
      <c r="BL561" s="225"/>
      <c r="BM561" s="225"/>
      <c r="BN561" s="225"/>
      <c r="BO561" s="225"/>
      <c r="BP561" s="225"/>
      <c r="BQ561" s="225"/>
      <c r="BR561" s="225"/>
      <c r="BS561" s="225"/>
      <c r="BT561" s="225"/>
      <c r="BU561" s="225"/>
      <c r="BV561" s="225"/>
      <c r="BW561" s="225"/>
      <c r="BX561" s="225"/>
      <c r="BY561" s="225"/>
      <c r="BZ561" s="225"/>
      <c r="CA561" s="225"/>
      <c r="CB561" s="225"/>
      <c r="CC561" s="225"/>
      <c r="CD561" s="225"/>
      <c r="CE561" s="225"/>
      <c r="CF561" s="225"/>
    </row>
    <row r="562" spans="1:84" ht="12" customHeight="1" x14ac:dyDescent="0.25">
      <c r="A562" s="225"/>
      <c r="B562" s="225"/>
      <c r="C562" s="225"/>
      <c r="D562" s="225"/>
      <c r="E562" s="226"/>
      <c r="F562" s="226"/>
      <c r="G562" s="228"/>
      <c r="H562" s="227"/>
      <c r="I562" s="227"/>
      <c r="J562" s="228"/>
      <c r="K562" s="228"/>
      <c r="L562" s="229"/>
      <c r="M562" s="225"/>
      <c r="N562" s="225"/>
      <c r="O562" s="225"/>
      <c r="P562" s="225"/>
      <c r="Q562" s="225"/>
      <c r="R562" s="225"/>
      <c r="S562" s="225"/>
      <c r="T562" s="225"/>
      <c r="U562" s="225"/>
      <c r="V562" s="225"/>
      <c r="W562" s="225"/>
      <c r="X562" s="225"/>
      <c r="Y562" s="225"/>
      <c r="Z562" s="225"/>
      <c r="AA562" s="225"/>
      <c r="AB562" s="225"/>
      <c r="AC562" s="225"/>
      <c r="AD562" s="225"/>
      <c r="AE562" s="225"/>
      <c r="AF562" s="225"/>
      <c r="AG562" s="225"/>
      <c r="AH562" s="225"/>
      <c r="AI562" s="225"/>
      <c r="AJ562" s="225"/>
      <c r="AK562" s="225"/>
      <c r="AL562" s="225"/>
      <c r="AM562" s="225"/>
      <c r="AN562" s="225"/>
      <c r="AO562" s="225"/>
      <c r="AP562" s="225"/>
      <c r="AQ562" s="225"/>
      <c r="AR562" s="225"/>
      <c r="AS562" s="225"/>
      <c r="AT562" s="225"/>
      <c r="AU562" s="225"/>
      <c r="AV562" s="225"/>
      <c r="AW562" s="225"/>
      <c r="AX562" s="225"/>
      <c r="AY562" s="225"/>
      <c r="AZ562" s="225"/>
      <c r="BA562" s="225"/>
      <c r="BB562" s="225"/>
      <c r="BC562" s="225"/>
      <c r="BD562" s="225"/>
      <c r="BE562" s="225"/>
      <c r="BF562" s="225"/>
      <c r="BG562" s="225"/>
      <c r="BH562" s="225"/>
      <c r="BI562" s="225"/>
      <c r="BJ562" s="225"/>
      <c r="BK562" s="225"/>
      <c r="BL562" s="225"/>
      <c r="BM562" s="225"/>
      <c r="BN562" s="225"/>
      <c r="BO562" s="225"/>
      <c r="BP562" s="225"/>
      <c r="BQ562" s="225"/>
      <c r="BR562" s="225"/>
      <c r="BS562" s="225"/>
      <c r="BT562" s="225"/>
      <c r="BU562" s="225"/>
      <c r="BV562" s="225"/>
      <c r="BW562" s="225"/>
      <c r="BX562" s="225"/>
      <c r="BY562" s="225"/>
      <c r="BZ562" s="225"/>
      <c r="CA562" s="225"/>
      <c r="CB562" s="225"/>
      <c r="CC562" s="225"/>
      <c r="CD562" s="225"/>
      <c r="CE562" s="225"/>
      <c r="CF562" s="225"/>
    </row>
    <row r="563" spans="1:84" ht="12" customHeight="1" x14ac:dyDescent="0.25">
      <c r="A563" s="225"/>
      <c r="B563" s="225"/>
      <c r="C563" s="225"/>
      <c r="D563" s="225"/>
      <c r="E563" s="226"/>
      <c r="F563" s="226"/>
      <c r="G563" s="228"/>
      <c r="H563" s="227"/>
      <c r="I563" s="227"/>
      <c r="J563" s="228"/>
      <c r="K563" s="228"/>
      <c r="L563" s="229"/>
      <c r="M563" s="225"/>
      <c r="N563" s="225"/>
      <c r="O563" s="225"/>
      <c r="P563" s="225"/>
      <c r="Q563" s="225"/>
      <c r="R563" s="225"/>
      <c r="S563" s="225"/>
      <c r="T563" s="225"/>
      <c r="U563" s="225"/>
      <c r="V563" s="225"/>
      <c r="W563" s="225"/>
      <c r="X563" s="225"/>
      <c r="Y563" s="225"/>
      <c r="Z563" s="225"/>
      <c r="AA563" s="225"/>
      <c r="AB563" s="225"/>
      <c r="AC563" s="225"/>
      <c r="AD563" s="225"/>
      <c r="AE563" s="225"/>
      <c r="AF563" s="225"/>
      <c r="AG563" s="225"/>
      <c r="AH563" s="225"/>
      <c r="AI563" s="225"/>
      <c r="AJ563" s="225"/>
      <c r="AK563" s="225"/>
      <c r="AL563" s="225"/>
      <c r="AM563" s="225"/>
      <c r="AN563" s="225"/>
      <c r="AO563" s="225"/>
      <c r="AP563" s="225"/>
      <c r="AQ563" s="225"/>
      <c r="AR563" s="225"/>
      <c r="AS563" s="225"/>
      <c r="AT563" s="225"/>
      <c r="AU563" s="225"/>
      <c r="AV563" s="225"/>
      <c r="AW563" s="225"/>
      <c r="AX563" s="225"/>
      <c r="AY563" s="225"/>
      <c r="AZ563" s="225"/>
      <c r="BA563" s="225"/>
      <c r="BB563" s="225"/>
      <c r="BC563" s="225"/>
      <c r="BD563" s="225"/>
      <c r="BE563" s="225"/>
      <c r="BF563" s="225"/>
      <c r="BG563" s="225"/>
      <c r="BH563" s="225"/>
      <c r="BI563" s="225"/>
      <c r="BJ563" s="225"/>
      <c r="BK563" s="225"/>
      <c r="BL563" s="225"/>
      <c r="BM563" s="225"/>
      <c r="BN563" s="225"/>
      <c r="BO563" s="225"/>
      <c r="BP563" s="225"/>
      <c r="BQ563" s="225"/>
      <c r="BR563" s="225"/>
      <c r="BS563" s="225"/>
      <c r="BT563" s="225"/>
      <c r="BU563" s="225"/>
      <c r="BV563" s="225"/>
      <c r="BW563" s="225"/>
      <c r="BX563" s="225"/>
      <c r="BY563" s="225"/>
      <c r="BZ563" s="225"/>
      <c r="CA563" s="225"/>
      <c r="CB563" s="225"/>
      <c r="CC563" s="225"/>
      <c r="CD563" s="225"/>
      <c r="CE563" s="225"/>
      <c r="CF563" s="225"/>
    </row>
    <row r="564" spans="1:84" ht="12" customHeight="1" x14ac:dyDescent="0.25">
      <c r="A564" s="225"/>
      <c r="B564" s="225"/>
      <c r="C564" s="225"/>
      <c r="D564" s="225"/>
      <c r="E564" s="226"/>
      <c r="F564" s="226"/>
      <c r="G564" s="228"/>
      <c r="H564" s="227"/>
      <c r="I564" s="227"/>
      <c r="J564" s="228"/>
      <c r="K564" s="228"/>
      <c r="L564" s="229"/>
      <c r="M564" s="225"/>
      <c r="N564" s="225"/>
      <c r="O564" s="225"/>
      <c r="P564" s="225"/>
      <c r="Q564" s="225"/>
      <c r="R564" s="225"/>
      <c r="S564" s="225"/>
      <c r="T564" s="225"/>
      <c r="U564" s="225"/>
      <c r="V564" s="225"/>
      <c r="W564" s="225"/>
      <c r="X564" s="225"/>
      <c r="Y564" s="225"/>
      <c r="Z564" s="225"/>
      <c r="AA564" s="225"/>
      <c r="AB564" s="225"/>
      <c r="AC564" s="225"/>
      <c r="AD564" s="225"/>
      <c r="AE564" s="225"/>
      <c r="AF564" s="225"/>
      <c r="AG564" s="225"/>
      <c r="AH564" s="225"/>
      <c r="AI564" s="225"/>
      <c r="AJ564" s="225"/>
      <c r="AK564" s="225"/>
      <c r="AL564" s="225"/>
      <c r="AM564" s="225"/>
      <c r="AN564" s="225"/>
      <c r="AO564" s="225"/>
      <c r="AP564" s="225"/>
      <c r="AQ564" s="225"/>
      <c r="AR564" s="225"/>
      <c r="AS564" s="225"/>
      <c r="AT564" s="225"/>
      <c r="AU564" s="225"/>
      <c r="AV564" s="225"/>
      <c r="AW564" s="225"/>
      <c r="AX564" s="225"/>
      <c r="AY564" s="225"/>
      <c r="AZ564" s="225"/>
      <c r="BA564" s="225"/>
      <c r="BB564" s="225"/>
      <c r="BC564" s="225"/>
      <c r="BD564" s="225"/>
      <c r="BE564" s="225"/>
      <c r="BF564" s="225"/>
      <c r="BG564" s="225"/>
      <c r="BH564" s="225"/>
      <c r="BI564" s="225"/>
      <c r="BJ564" s="225"/>
      <c r="BK564" s="225"/>
      <c r="BL564" s="225"/>
      <c r="BM564" s="225"/>
      <c r="BN564" s="225"/>
      <c r="BO564" s="225"/>
      <c r="BP564" s="225"/>
      <c r="BQ564" s="225"/>
      <c r="BR564" s="225"/>
      <c r="BS564" s="225"/>
      <c r="BT564" s="225"/>
      <c r="BU564" s="225"/>
      <c r="BV564" s="225"/>
      <c r="BW564" s="225"/>
      <c r="BX564" s="225"/>
      <c r="BY564" s="225"/>
      <c r="BZ564" s="225"/>
      <c r="CA564" s="225"/>
      <c r="CB564" s="225"/>
      <c r="CC564" s="225"/>
      <c r="CD564" s="225"/>
      <c r="CE564" s="225"/>
      <c r="CF564" s="225"/>
    </row>
    <row r="565" spans="1:84" ht="12" customHeight="1" x14ac:dyDescent="0.25">
      <c r="A565" s="225"/>
      <c r="B565" s="225"/>
      <c r="C565" s="225"/>
      <c r="D565" s="225"/>
      <c r="E565" s="226"/>
      <c r="F565" s="226"/>
      <c r="G565" s="228"/>
      <c r="H565" s="227"/>
      <c r="I565" s="227"/>
      <c r="J565" s="228"/>
      <c r="K565" s="228"/>
      <c r="L565" s="229"/>
      <c r="M565" s="225"/>
      <c r="N565" s="225"/>
      <c r="O565" s="225"/>
      <c r="P565" s="225"/>
      <c r="Q565" s="225"/>
      <c r="R565" s="225"/>
      <c r="S565" s="225"/>
      <c r="T565" s="225"/>
      <c r="U565" s="225"/>
      <c r="V565" s="225"/>
      <c r="W565" s="225"/>
      <c r="X565" s="225"/>
      <c r="Y565" s="225"/>
      <c r="Z565" s="225"/>
      <c r="AA565" s="225"/>
      <c r="AB565" s="225"/>
      <c r="AC565" s="225"/>
      <c r="AD565" s="225"/>
      <c r="AE565" s="225"/>
      <c r="AF565" s="225"/>
      <c r="AG565" s="225"/>
      <c r="AH565" s="225"/>
      <c r="AI565" s="225"/>
      <c r="AJ565" s="225"/>
      <c r="AK565" s="225"/>
      <c r="AL565" s="225"/>
      <c r="AM565" s="225"/>
      <c r="AN565" s="225"/>
      <c r="AO565" s="225"/>
      <c r="AP565" s="225"/>
      <c r="AQ565" s="225"/>
      <c r="AR565" s="225"/>
      <c r="AS565" s="225"/>
      <c r="AT565" s="225"/>
      <c r="AU565" s="225"/>
      <c r="AV565" s="225"/>
      <c r="AW565" s="225"/>
      <c r="AX565" s="225"/>
      <c r="AY565" s="225"/>
      <c r="AZ565" s="225"/>
      <c r="BA565" s="225"/>
      <c r="BB565" s="225"/>
      <c r="BC565" s="225"/>
      <c r="BD565" s="225"/>
      <c r="BE565" s="225"/>
      <c r="BF565" s="225"/>
      <c r="BG565" s="225"/>
      <c r="BH565" s="225"/>
      <c r="BI565" s="225"/>
      <c r="BJ565" s="225"/>
      <c r="BK565" s="225"/>
      <c r="BL565" s="225"/>
      <c r="BM565" s="225"/>
      <c r="BN565" s="225"/>
      <c r="BO565" s="225"/>
      <c r="BP565" s="225"/>
      <c r="BQ565" s="225"/>
      <c r="BR565" s="225"/>
      <c r="BS565" s="225"/>
      <c r="BT565" s="225"/>
      <c r="BU565" s="225"/>
      <c r="BV565" s="225"/>
      <c r="BW565" s="225"/>
      <c r="BX565" s="225"/>
      <c r="BY565" s="225"/>
      <c r="BZ565" s="225"/>
      <c r="CA565" s="225"/>
      <c r="CB565" s="225"/>
      <c r="CC565" s="225"/>
      <c r="CD565" s="225"/>
      <c r="CE565" s="225"/>
      <c r="CF565" s="225"/>
    </row>
    <row r="566" spans="1:84" ht="12" customHeight="1" x14ac:dyDescent="0.25">
      <c r="A566" s="225"/>
      <c r="B566" s="225"/>
      <c r="C566" s="225"/>
      <c r="D566" s="225"/>
      <c r="E566" s="226"/>
      <c r="F566" s="226"/>
      <c r="G566" s="228"/>
      <c r="H566" s="227"/>
      <c r="I566" s="227"/>
      <c r="J566" s="228"/>
      <c r="K566" s="228"/>
      <c r="L566" s="229"/>
      <c r="M566" s="225"/>
      <c r="N566" s="225"/>
      <c r="O566" s="225"/>
      <c r="P566" s="225"/>
      <c r="Q566" s="225"/>
      <c r="R566" s="225"/>
      <c r="S566" s="225"/>
      <c r="T566" s="225"/>
      <c r="U566" s="225"/>
      <c r="V566" s="225"/>
      <c r="W566" s="225"/>
      <c r="X566" s="225"/>
      <c r="Y566" s="225"/>
      <c r="Z566" s="225"/>
      <c r="AA566" s="225"/>
      <c r="AB566" s="225"/>
      <c r="AC566" s="225"/>
      <c r="AD566" s="225"/>
      <c r="AE566" s="225"/>
      <c r="AF566" s="225"/>
      <c r="AG566" s="225"/>
      <c r="AH566" s="225"/>
      <c r="AI566" s="225"/>
      <c r="AJ566" s="225"/>
      <c r="AK566" s="225"/>
      <c r="AL566" s="225"/>
      <c r="AM566" s="225"/>
      <c r="AN566" s="225"/>
      <c r="AO566" s="225"/>
      <c r="AP566" s="225"/>
      <c r="AQ566" s="225"/>
      <c r="AR566" s="225"/>
      <c r="AS566" s="225"/>
      <c r="AT566" s="225"/>
      <c r="AU566" s="225"/>
      <c r="AV566" s="225"/>
      <c r="AW566" s="225"/>
      <c r="AX566" s="225"/>
      <c r="AY566" s="225"/>
      <c r="AZ566" s="225"/>
      <c r="BA566" s="225"/>
      <c r="BB566" s="225"/>
      <c r="BC566" s="225"/>
      <c r="BD566" s="225"/>
      <c r="BE566" s="225"/>
      <c r="BF566" s="225"/>
      <c r="BG566" s="225"/>
      <c r="BH566" s="225"/>
      <c r="BI566" s="225"/>
      <c r="BJ566" s="225"/>
      <c r="BK566" s="225"/>
      <c r="BL566" s="225"/>
      <c r="BM566" s="225"/>
      <c r="BN566" s="225"/>
      <c r="BO566" s="225"/>
      <c r="BP566" s="225"/>
      <c r="BQ566" s="225"/>
      <c r="BR566" s="225"/>
      <c r="BS566" s="225"/>
      <c r="BT566" s="225"/>
      <c r="BU566" s="225"/>
      <c r="BV566" s="225"/>
      <c r="BW566" s="225"/>
      <c r="BX566" s="225"/>
      <c r="BY566" s="225"/>
      <c r="BZ566" s="225"/>
      <c r="CA566" s="225"/>
      <c r="CB566" s="225"/>
      <c r="CC566" s="225"/>
      <c r="CD566" s="225"/>
      <c r="CE566" s="225"/>
      <c r="CF566" s="225"/>
    </row>
    <row r="567" spans="1:84" ht="12" customHeight="1" x14ac:dyDescent="0.25">
      <c r="A567" s="225"/>
      <c r="B567" s="225"/>
      <c r="C567" s="225"/>
      <c r="D567" s="225"/>
      <c r="E567" s="226"/>
      <c r="F567" s="226"/>
      <c r="G567" s="228"/>
      <c r="H567" s="227"/>
      <c r="I567" s="227"/>
      <c r="J567" s="228"/>
      <c r="K567" s="228"/>
      <c r="L567" s="229"/>
      <c r="M567" s="225"/>
      <c r="N567" s="225"/>
      <c r="O567" s="225"/>
      <c r="P567" s="225"/>
      <c r="Q567" s="225"/>
      <c r="R567" s="225"/>
      <c r="S567" s="225"/>
      <c r="T567" s="225"/>
      <c r="U567" s="225"/>
      <c r="V567" s="225"/>
      <c r="W567" s="225"/>
      <c r="X567" s="225"/>
      <c r="Y567" s="225"/>
      <c r="Z567" s="225"/>
      <c r="AA567" s="225"/>
      <c r="AB567" s="225"/>
      <c r="AC567" s="225"/>
      <c r="AD567" s="225"/>
      <c r="AE567" s="225"/>
      <c r="AF567" s="225"/>
      <c r="AG567" s="225"/>
      <c r="AH567" s="225"/>
      <c r="AI567" s="225"/>
      <c r="AJ567" s="225"/>
      <c r="AK567" s="225"/>
      <c r="AL567" s="225"/>
      <c r="AM567" s="225"/>
      <c r="AN567" s="225"/>
      <c r="AO567" s="225"/>
      <c r="AP567" s="225"/>
      <c r="AQ567" s="225"/>
      <c r="AR567" s="225"/>
      <c r="AS567" s="225"/>
      <c r="AT567" s="225"/>
      <c r="AU567" s="225"/>
      <c r="AV567" s="225"/>
      <c r="AW567" s="225"/>
      <c r="AX567" s="225"/>
      <c r="AY567" s="225"/>
      <c r="AZ567" s="225"/>
      <c r="BA567" s="225"/>
      <c r="BB567" s="225"/>
      <c r="BC567" s="225"/>
      <c r="BD567" s="225"/>
      <c r="BE567" s="225"/>
      <c r="BF567" s="225"/>
      <c r="BG567" s="225"/>
      <c r="BH567" s="225"/>
      <c r="BI567" s="225"/>
      <c r="BJ567" s="225"/>
      <c r="BK567" s="225"/>
      <c r="BL567" s="225"/>
      <c r="BM567" s="225"/>
      <c r="BN567" s="225"/>
      <c r="BO567" s="225"/>
      <c r="BP567" s="225"/>
      <c r="BQ567" s="225"/>
      <c r="BR567" s="225"/>
      <c r="BS567" s="225"/>
      <c r="BT567" s="225"/>
      <c r="BU567" s="225"/>
      <c r="BV567" s="225"/>
      <c r="BW567" s="225"/>
      <c r="BX567" s="225"/>
      <c r="BY567" s="225"/>
      <c r="BZ567" s="225"/>
      <c r="CA567" s="225"/>
      <c r="CB567" s="225"/>
      <c r="CC567" s="225"/>
      <c r="CD567" s="225"/>
      <c r="CE567" s="225"/>
      <c r="CF567" s="225"/>
    </row>
    <row r="568" spans="1:84" ht="12" customHeight="1" x14ac:dyDescent="0.25">
      <c r="A568" s="225"/>
      <c r="B568" s="225"/>
      <c r="C568" s="225"/>
      <c r="D568" s="225"/>
      <c r="E568" s="226"/>
      <c r="F568" s="226"/>
      <c r="G568" s="228"/>
      <c r="H568" s="227"/>
      <c r="I568" s="227"/>
      <c r="J568" s="228"/>
      <c r="K568" s="228"/>
      <c r="L568" s="229"/>
      <c r="M568" s="225"/>
      <c r="N568" s="225"/>
      <c r="O568" s="225"/>
      <c r="P568" s="225"/>
      <c r="Q568" s="225"/>
      <c r="R568" s="225"/>
      <c r="S568" s="225"/>
      <c r="T568" s="225"/>
      <c r="U568" s="225"/>
      <c r="V568" s="225"/>
      <c r="W568" s="225"/>
      <c r="X568" s="225"/>
      <c r="Y568" s="225"/>
      <c r="Z568" s="225"/>
      <c r="AA568" s="225"/>
      <c r="AB568" s="225"/>
      <c r="AC568" s="225"/>
      <c r="AD568" s="225"/>
      <c r="AE568" s="225"/>
      <c r="AF568" s="225"/>
      <c r="AG568" s="225"/>
      <c r="AH568" s="225"/>
      <c r="AI568" s="225"/>
      <c r="AJ568" s="225"/>
      <c r="AK568" s="225"/>
      <c r="AL568" s="225"/>
      <c r="AM568" s="225"/>
      <c r="AN568" s="225"/>
      <c r="AO568" s="225"/>
      <c r="AP568" s="225"/>
      <c r="AQ568" s="225"/>
      <c r="AR568" s="225"/>
      <c r="AS568" s="225"/>
      <c r="AT568" s="225"/>
      <c r="AU568" s="225"/>
      <c r="AV568" s="225"/>
      <c r="AW568" s="225"/>
      <c r="AX568" s="225"/>
      <c r="AY568" s="225"/>
      <c r="AZ568" s="225"/>
      <c r="BA568" s="225"/>
      <c r="BB568" s="225"/>
      <c r="BC568" s="225"/>
      <c r="BD568" s="225"/>
      <c r="BE568" s="225"/>
      <c r="BF568" s="225"/>
      <c r="BG568" s="225"/>
      <c r="BH568" s="225"/>
      <c r="BI568" s="225"/>
      <c r="BJ568" s="225"/>
      <c r="BK568" s="225"/>
      <c r="BL568" s="225"/>
      <c r="BM568" s="225"/>
      <c r="BN568" s="225"/>
      <c r="BO568" s="225"/>
      <c r="BP568" s="225"/>
      <c r="BQ568" s="225"/>
      <c r="BR568" s="225"/>
      <c r="BS568" s="225"/>
      <c r="BT568" s="225"/>
      <c r="BU568" s="225"/>
      <c r="BV568" s="225"/>
      <c r="BW568" s="225"/>
      <c r="BX568" s="225"/>
      <c r="BY568" s="225"/>
      <c r="BZ568" s="225"/>
      <c r="CA568" s="225"/>
      <c r="CB568" s="225"/>
      <c r="CC568" s="225"/>
      <c r="CD568" s="225"/>
      <c r="CE568" s="225"/>
      <c r="CF568" s="225"/>
    </row>
    <row r="569" spans="1:84" ht="12" customHeight="1" x14ac:dyDescent="0.25">
      <c r="A569" s="225"/>
      <c r="B569" s="225"/>
      <c r="C569" s="225"/>
      <c r="D569" s="225"/>
      <c r="E569" s="226"/>
      <c r="F569" s="226"/>
      <c r="G569" s="228"/>
      <c r="H569" s="227"/>
      <c r="I569" s="227"/>
      <c r="J569" s="228"/>
      <c r="K569" s="228"/>
      <c r="L569" s="229"/>
      <c r="M569" s="225"/>
      <c r="N569" s="225"/>
      <c r="O569" s="225"/>
      <c r="P569" s="225"/>
      <c r="Q569" s="225"/>
      <c r="R569" s="225"/>
      <c r="S569" s="225"/>
      <c r="T569" s="225"/>
      <c r="U569" s="225"/>
      <c r="V569" s="225"/>
      <c r="W569" s="225"/>
      <c r="X569" s="225"/>
      <c r="Y569" s="225"/>
      <c r="Z569" s="225"/>
      <c r="AA569" s="225"/>
      <c r="AB569" s="225"/>
      <c r="AC569" s="225"/>
      <c r="AD569" s="225"/>
      <c r="AE569" s="225"/>
      <c r="AF569" s="225"/>
      <c r="AG569" s="225"/>
      <c r="AH569" s="225"/>
      <c r="AI569" s="225"/>
      <c r="AJ569" s="225"/>
      <c r="AK569" s="225"/>
      <c r="AL569" s="225"/>
      <c r="AM569" s="225"/>
      <c r="AN569" s="225"/>
      <c r="AO569" s="225"/>
      <c r="AP569" s="225"/>
      <c r="AQ569" s="225"/>
      <c r="AR569" s="225"/>
      <c r="AS569" s="225"/>
      <c r="AT569" s="225"/>
      <c r="AU569" s="225"/>
      <c r="AV569" s="225"/>
      <c r="AW569" s="225"/>
      <c r="AX569" s="225"/>
      <c r="AY569" s="225"/>
      <c r="AZ569" s="225"/>
      <c r="BA569" s="225"/>
      <c r="BB569" s="225"/>
      <c r="BC569" s="225"/>
      <c r="BD569" s="225"/>
      <c r="BE569" s="225"/>
      <c r="BF569" s="225"/>
      <c r="BG569" s="225"/>
      <c r="BH569" s="225"/>
      <c r="BI569" s="225"/>
      <c r="BJ569" s="225"/>
      <c r="BK569" s="225"/>
      <c r="BL569" s="225"/>
      <c r="BM569" s="225"/>
      <c r="BN569" s="225"/>
      <c r="BO569" s="225"/>
      <c r="BP569" s="225"/>
      <c r="BQ569" s="225"/>
      <c r="BR569" s="225"/>
      <c r="BS569" s="225"/>
      <c r="BT569" s="225"/>
      <c r="BU569" s="225"/>
      <c r="BV569" s="225"/>
      <c r="BW569" s="225"/>
      <c r="BX569" s="225"/>
      <c r="BY569" s="225"/>
      <c r="BZ569" s="225"/>
      <c r="CA569" s="225"/>
      <c r="CB569" s="225"/>
      <c r="CC569" s="225"/>
      <c r="CD569" s="225"/>
      <c r="CE569" s="225"/>
      <c r="CF569" s="225"/>
    </row>
    <row r="570" spans="1:84" ht="12" customHeight="1" x14ac:dyDescent="0.25">
      <c r="A570" s="225"/>
      <c r="B570" s="225"/>
      <c r="C570" s="225"/>
      <c r="D570" s="225"/>
      <c r="E570" s="226"/>
      <c r="F570" s="226"/>
      <c r="G570" s="228"/>
      <c r="H570" s="227"/>
      <c r="I570" s="227"/>
      <c r="J570" s="228"/>
      <c r="K570" s="228"/>
      <c r="L570" s="229"/>
      <c r="M570" s="225"/>
      <c r="N570" s="225"/>
      <c r="O570" s="225"/>
      <c r="P570" s="225"/>
      <c r="Q570" s="225"/>
      <c r="R570" s="225"/>
      <c r="S570" s="225"/>
      <c r="T570" s="225"/>
      <c r="U570" s="225"/>
      <c r="V570" s="225"/>
      <c r="W570" s="225"/>
      <c r="X570" s="225"/>
      <c r="Y570" s="225"/>
      <c r="Z570" s="225"/>
      <c r="AA570" s="225"/>
      <c r="AB570" s="225"/>
      <c r="AC570" s="225"/>
      <c r="AD570" s="225"/>
      <c r="AE570" s="225"/>
      <c r="AF570" s="225"/>
      <c r="AG570" s="225"/>
      <c r="AH570" s="225"/>
      <c r="AI570" s="225"/>
      <c r="AJ570" s="225"/>
      <c r="AK570" s="225"/>
      <c r="AL570" s="225"/>
      <c r="AM570" s="225"/>
      <c r="AN570" s="225"/>
      <c r="AO570" s="225"/>
      <c r="AP570" s="225"/>
      <c r="AQ570" s="225"/>
      <c r="AR570" s="225"/>
      <c r="AS570" s="225"/>
      <c r="AT570" s="225"/>
      <c r="AU570" s="225"/>
      <c r="AV570" s="225"/>
      <c r="AW570" s="225"/>
      <c r="AX570" s="225"/>
      <c r="AY570" s="225"/>
      <c r="AZ570" s="225"/>
      <c r="BA570" s="225"/>
      <c r="BB570" s="225"/>
      <c r="BC570" s="225"/>
      <c r="BD570" s="225"/>
      <c r="BE570" s="225"/>
      <c r="BF570" s="225"/>
      <c r="BG570" s="225"/>
      <c r="BH570" s="225"/>
      <c r="BI570" s="225"/>
      <c r="BJ570" s="225"/>
      <c r="BK570" s="225"/>
      <c r="BL570" s="225"/>
      <c r="BM570" s="225"/>
      <c r="BN570" s="225"/>
      <c r="BO570" s="225"/>
      <c r="BP570" s="225"/>
      <c r="BQ570" s="225"/>
      <c r="BR570" s="225"/>
      <c r="BS570" s="225"/>
      <c r="BT570" s="225"/>
      <c r="BU570" s="225"/>
      <c r="BV570" s="225"/>
      <c r="BW570" s="225"/>
      <c r="BX570" s="225"/>
      <c r="BY570" s="225"/>
      <c r="BZ570" s="225"/>
      <c r="CA570" s="225"/>
      <c r="CB570" s="225"/>
      <c r="CC570" s="225"/>
      <c r="CD570" s="225"/>
      <c r="CE570" s="225"/>
      <c r="CF570" s="225"/>
    </row>
    <row r="571" spans="1:84" ht="12" customHeight="1" x14ac:dyDescent="0.25">
      <c r="A571" s="225"/>
      <c r="B571" s="225"/>
      <c r="C571" s="225"/>
      <c r="D571" s="225"/>
      <c r="E571" s="226"/>
      <c r="F571" s="226"/>
      <c r="G571" s="228"/>
      <c r="H571" s="227"/>
      <c r="I571" s="227"/>
      <c r="J571" s="228"/>
      <c r="K571" s="228"/>
      <c r="L571" s="229"/>
      <c r="M571" s="225"/>
      <c r="N571" s="225"/>
      <c r="O571" s="225"/>
      <c r="P571" s="225"/>
      <c r="Q571" s="225"/>
      <c r="R571" s="225"/>
      <c r="S571" s="225"/>
      <c r="T571" s="225"/>
      <c r="U571" s="225"/>
      <c r="V571" s="225"/>
      <c r="W571" s="225"/>
      <c r="X571" s="225"/>
      <c r="Y571" s="225"/>
      <c r="Z571" s="225"/>
      <c r="AA571" s="225"/>
      <c r="AB571" s="225"/>
      <c r="AC571" s="225"/>
      <c r="AD571" s="225"/>
      <c r="AE571" s="225"/>
      <c r="AF571" s="225"/>
      <c r="AG571" s="225"/>
      <c r="AH571" s="225"/>
      <c r="AI571" s="225"/>
      <c r="AJ571" s="225"/>
      <c r="AK571" s="225"/>
      <c r="AL571" s="225"/>
      <c r="AM571" s="225"/>
      <c r="AN571" s="225"/>
      <c r="AO571" s="225"/>
      <c r="AP571" s="225"/>
      <c r="AQ571" s="225"/>
      <c r="AR571" s="225"/>
      <c r="AS571" s="225"/>
      <c r="AT571" s="225"/>
      <c r="AU571" s="225"/>
      <c r="AV571" s="225"/>
      <c r="AW571" s="225"/>
      <c r="AX571" s="225"/>
      <c r="AY571" s="225"/>
      <c r="AZ571" s="225"/>
      <c r="BA571" s="225"/>
      <c r="BB571" s="225"/>
      <c r="BC571" s="225"/>
      <c r="BD571" s="225"/>
      <c r="BE571" s="225"/>
      <c r="BF571" s="225"/>
      <c r="BG571" s="225"/>
      <c r="BH571" s="225"/>
      <c r="BI571" s="225"/>
      <c r="BJ571" s="225"/>
      <c r="BK571" s="225"/>
      <c r="BL571" s="225"/>
      <c r="BM571" s="225"/>
      <c r="BN571" s="225"/>
      <c r="BO571" s="225"/>
      <c r="BP571" s="225"/>
      <c r="BQ571" s="225"/>
      <c r="BR571" s="225"/>
      <c r="BS571" s="225"/>
      <c r="BT571" s="225"/>
      <c r="BU571" s="225"/>
      <c r="BV571" s="225"/>
      <c r="BW571" s="225"/>
      <c r="BX571" s="225"/>
      <c r="BY571" s="225"/>
      <c r="BZ571" s="225"/>
      <c r="CA571" s="225"/>
      <c r="CB571" s="225"/>
      <c r="CC571" s="225"/>
      <c r="CD571" s="225"/>
      <c r="CE571" s="225"/>
      <c r="CF571" s="225"/>
    </row>
    <row r="572" spans="1:84" ht="12" customHeight="1" x14ac:dyDescent="0.25">
      <c r="A572" s="225"/>
      <c r="B572" s="225"/>
      <c r="C572" s="225"/>
      <c r="D572" s="225"/>
      <c r="E572" s="226"/>
      <c r="F572" s="226"/>
      <c r="G572" s="228"/>
      <c r="H572" s="227"/>
      <c r="I572" s="227"/>
      <c r="J572" s="228"/>
      <c r="K572" s="228"/>
      <c r="L572" s="229"/>
      <c r="M572" s="225"/>
      <c r="N572" s="225"/>
      <c r="O572" s="225"/>
      <c r="P572" s="225"/>
      <c r="Q572" s="225"/>
      <c r="R572" s="225"/>
      <c r="S572" s="225"/>
      <c r="T572" s="225"/>
      <c r="U572" s="225"/>
      <c r="V572" s="225"/>
      <c r="W572" s="225"/>
      <c r="X572" s="225"/>
      <c r="Y572" s="225"/>
      <c r="Z572" s="225"/>
      <c r="AA572" s="225"/>
      <c r="AB572" s="225"/>
      <c r="AC572" s="225"/>
      <c r="AD572" s="225"/>
      <c r="AE572" s="225"/>
      <c r="AF572" s="225"/>
      <c r="AG572" s="225"/>
      <c r="AH572" s="225"/>
      <c r="AI572" s="225"/>
      <c r="AJ572" s="225"/>
      <c r="AK572" s="225"/>
      <c r="AL572" s="225"/>
      <c r="AM572" s="225"/>
      <c r="AN572" s="225"/>
      <c r="AO572" s="225"/>
      <c r="AP572" s="225"/>
      <c r="AQ572" s="225"/>
      <c r="AR572" s="225"/>
      <c r="AS572" s="225"/>
      <c r="AT572" s="225"/>
      <c r="AU572" s="225"/>
      <c r="AV572" s="225"/>
      <c r="AW572" s="225"/>
      <c r="AX572" s="225"/>
      <c r="AY572" s="225"/>
      <c r="AZ572" s="225"/>
      <c r="BA572" s="225"/>
      <c r="BB572" s="225"/>
      <c r="BC572" s="225"/>
      <c r="BD572" s="225"/>
      <c r="BE572" s="225"/>
      <c r="BF572" s="225"/>
      <c r="BG572" s="225"/>
      <c r="BH572" s="225"/>
      <c r="BI572" s="225"/>
      <c r="BJ572" s="225"/>
      <c r="BK572" s="225"/>
      <c r="BL572" s="225"/>
      <c r="BM572" s="225"/>
      <c r="BN572" s="225"/>
      <c r="BO572" s="225"/>
      <c r="BP572" s="225"/>
      <c r="BQ572" s="225"/>
      <c r="BR572" s="225"/>
      <c r="BS572" s="225"/>
      <c r="BT572" s="225"/>
      <c r="BU572" s="225"/>
      <c r="BV572" s="225"/>
      <c r="BW572" s="225"/>
      <c r="BX572" s="225"/>
      <c r="BY572" s="225"/>
      <c r="BZ572" s="225"/>
      <c r="CA572" s="225"/>
      <c r="CB572" s="225"/>
      <c r="CC572" s="225"/>
      <c r="CD572" s="225"/>
      <c r="CE572" s="225"/>
      <c r="CF572" s="225"/>
    </row>
    <row r="573" spans="1:84" ht="12" customHeight="1" x14ac:dyDescent="0.25">
      <c r="A573" s="225"/>
      <c r="B573" s="225"/>
      <c r="C573" s="225"/>
      <c r="D573" s="225"/>
      <c r="E573" s="226"/>
      <c r="F573" s="226"/>
      <c r="G573" s="228"/>
      <c r="H573" s="227"/>
      <c r="I573" s="227"/>
      <c r="J573" s="228"/>
      <c r="K573" s="228"/>
      <c r="L573" s="229"/>
      <c r="M573" s="225"/>
      <c r="N573" s="225"/>
      <c r="O573" s="225"/>
      <c r="P573" s="225"/>
      <c r="Q573" s="225"/>
      <c r="R573" s="225"/>
      <c r="S573" s="225"/>
      <c r="T573" s="225"/>
      <c r="U573" s="225"/>
      <c r="V573" s="225"/>
      <c r="W573" s="225"/>
      <c r="X573" s="225"/>
      <c r="Y573" s="225"/>
      <c r="Z573" s="225"/>
      <c r="AA573" s="225"/>
      <c r="AB573" s="225"/>
      <c r="AC573" s="225"/>
      <c r="AD573" s="225"/>
      <c r="AE573" s="225"/>
      <c r="AF573" s="225"/>
      <c r="AG573" s="225"/>
      <c r="AH573" s="225"/>
      <c r="AI573" s="225"/>
      <c r="AJ573" s="225"/>
      <c r="AK573" s="225"/>
      <c r="AL573" s="225"/>
      <c r="AM573" s="225"/>
      <c r="AN573" s="225"/>
      <c r="AO573" s="225"/>
      <c r="AP573" s="225"/>
      <c r="AQ573" s="225"/>
      <c r="AR573" s="225"/>
      <c r="AS573" s="225"/>
      <c r="AT573" s="225"/>
      <c r="AU573" s="225"/>
      <c r="AV573" s="225"/>
      <c r="AW573" s="225"/>
      <c r="AX573" s="225"/>
      <c r="AY573" s="225"/>
      <c r="AZ573" s="225"/>
      <c r="BA573" s="225"/>
      <c r="BB573" s="225"/>
      <c r="BC573" s="225"/>
      <c r="BD573" s="225"/>
      <c r="BE573" s="225"/>
      <c r="BF573" s="225"/>
      <c r="BG573" s="225"/>
      <c r="BH573" s="225"/>
      <c r="BI573" s="225"/>
      <c r="BJ573" s="225"/>
      <c r="BK573" s="225"/>
      <c r="BL573" s="225"/>
      <c r="BM573" s="225"/>
      <c r="BN573" s="225"/>
      <c r="BO573" s="225"/>
      <c r="BP573" s="225"/>
      <c r="BQ573" s="225"/>
      <c r="BR573" s="225"/>
      <c r="BS573" s="225"/>
      <c r="BT573" s="225"/>
      <c r="BU573" s="225"/>
      <c r="BV573" s="225"/>
      <c r="BW573" s="225"/>
      <c r="BX573" s="225"/>
      <c r="BY573" s="225"/>
      <c r="BZ573" s="225"/>
      <c r="CA573" s="225"/>
      <c r="CB573" s="225"/>
      <c r="CC573" s="225"/>
      <c r="CD573" s="225"/>
      <c r="CE573" s="225"/>
      <c r="CF573" s="225"/>
    </row>
    <row r="574" spans="1:84" ht="12" customHeight="1" x14ac:dyDescent="0.25">
      <c r="A574" s="225"/>
      <c r="B574" s="225"/>
      <c r="C574" s="225"/>
      <c r="D574" s="225"/>
      <c r="E574" s="226"/>
      <c r="F574" s="226"/>
      <c r="G574" s="228"/>
      <c r="H574" s="227"/>
      <c r="I574" s="227"/>
      <c r="J574" s="228"/>
      <c r="K574" s="228"/>
      <c r="L574" s="229"/>
      <c r="M574" s="225"/>
      <c r="N574" s="225"/>
      <c r="O574" s="225"/>
      <c r="P574" s="225"/>
      <c r="Q574" s="225"/>
      <c r="R574" s="225"/>
      <c r="S574" s="225"/>
      <c r="T574" s="225"/>
      <c r="U574" s="225"/>
      <c r="V574" s="225"/>
      <c r="W574" s="225"/>
      <c r="X574" s="225"/>
      <c r="Y574" s="225"/>
      <c r="Z574" s="225"/>
      <c r="AA574" s="225"/>
      <c r="AB574" s="225"/>
      <c r="AC574" s="225"/>
      <c r="AD574" s="225"/>
      <c r="AE574" s="225"/>
      <c r="AF574" s="225"/>
      <c r="AG574" s="225"/>
      <c r="AH574" s="225"/>
      <c r="AI574" s="225"/>
      <c r="AJ574" s="225"/>
      <c r="AK574" s="225"/>
      <c r="AL574" s="225"/>
      <c r="AM574" s="225"/>
      <c r="AN574" s="225"/>
      <c r="AO574" s="225"/>
      <c r="AP574" s="225"/>
      <c r="AQ574" s="225"/>
      <c r="AR574" s="225"/>
      <c r="AS574" s="225"/>
      <c r="AT574" s="225"/>
      <c r="AU574" s="225"/>
      <c r="AV574" s="225"/>
      <c r="AW574" s="225"/>
      <c r="AX574" s="225"/>
      <c r="AY574" s="225"/>
      <c r="AZ574" s="225"/>
      <c r="BA574" s="225"/>
      <c r="BB574" s="225"/>
      <c r="BC574" s="225"/>
      <c r="BD574" s="225"/>
      <c r="BE574" s="225"/>
      <c r="BF574" s="225"/>
      <c r="BG574" s="225"/>
      <c r="BH574" s="225"/>
      <c r="BI574" s="225"/>
      <c r="BJ574" s="225"/>
      <c r="BK574" s="225"/>
      <c r="BL574" s="225"/>
      <c r="BM574" s="225"/>
      <c r="BN574" s="225"/>
      <c r="BO574" s="225"/>
      <c r="BP574" s="225"/>
      <c r="BQ574" s="225"/>
      <c r="BR574" s="225"/>
      <c r="BS574" s="225"/>
      <c r="BT574" s="225"/>
      <c r="BU574" s="225"/>
      <c r="BV574" s="225"/>
      <c r="BW574" s="225"/>
      <c r="BX574" s="225"/>
      <c r="BY574" s="225"/>
      <c r="BZ574" s="225"/>
      <c r="CA574" s="225"/>
      <c r="CB574" s="225"/>
      <c r="CC574" s="225"/>
      <c r="CD574" s="225"/>
      <c r="CE574" s="225"/>
      <c r="CF574" s="225"/>
    </row>
    <row r="575" spans="1:84" ht="12" customHeight="1" x14ac:dyDescent="0.25">
      <c r="A575" s="225"/>
      <c r="B575" s="225"/>
      <c r="C575" s="225"/>
      <c r="D575" s="225"/>
      <c r="E575" s="226"/>
      <c r="F575" s="226"/>
      <c r="G575" s="228"/>
      <c r="H575" s="227"/>
      <c r="I575" s="227"/>
      <c r="J575" s="228"/>
      <c r="K575" s="228"/>
      <c r="L575" s="229"/>
      <c r="M575" s="225"/>
      <c r="N575" s="225"/>
      <c r="O575" s="225"/>
      <c r="P575" s="225"/>
      <c r="Q575" s="225"/>
      <c r="R575" s="225"/>
      <c r="S575" s="225"/>
      <c r="T575" s="225"/>
      <c r="U575" s="225"/>
      <c r="V575" s="225"/>
      <c r="W575" s="225"/>
      <c r="X575" s="225"/>
      <c r="Y575" s="225"/>
      <c r="Z575" s="225"/>
      <c r="AA575" s="225"/>
      <c r="AB575" s="225"/>
      <c r="AC575" s="225"/>
      <c r="AD575" s="225"/>
      <c r="AE575" s="225"/>
      <c r="AF575" s="225"/>
      <c r="AG575" s="225"/>
      <c r="AH575" s="225"/>
      <c r="AI575" s="225"/>
      <c r="AJ575" s="225"/>
      <c r="AK575" s="225"/>
      <c r="AL575" s="225"/>
      <c r="AM575" s="225"/>
      <c r="AN575" s="225"/>
      <c r="AO575" s="225"/>
      <c r="AP575" s="225"/>
      <c r="AQ575" s="225"/>
      <c r="AR575" s="225"/>
      <c r="AS575" s="225"/>
      <c r="AT575" s="225"/>
      <c r="AU575" s="225"/>
      <c r="AV575" s="225"/>
      <c r="AW575" s="225"/>
      <c r="AX575" s="225"/>
      <c r="AY575" s="225"/>
      <c r="AZ575" s="225"/>
      <c r="BA575" s="225"/>
      <c r="BB575" s="225"/>
      <c r="BC575" s="225"/>
      <c r="BD575" s="225"/>
      <c r="BE575" s="225"/>
      <c r="BF575" s="225"/>
      <c r="BG575" s="225"/>
      <c r="BH575" s="225"/>
      <c r="BI575" s="225"/>
      <c r="BJ575" s="225"/>
      <c r="BK575" s="225"/>
      <c r="BL575" s="225"/>
      <c r="BM575" s="225"/>
      <c r="BN575" s="225"/>
      <c r="BO575" s="225"/>
      <c r="BP575" s="225"/>
      <c r="BQ575" s="225"/>
      <c r="BR575" s="225"/>
      <c r="BS575" s="225"/>
      <c r="BT575" s="225"/>
      <c r="BU575" s="225"/>
      <c r="BV575" s="225"/>
      <c r="BW575" s="225"/>
      <c r="BX575" s="225"/>
      <c r="BY575" s="225"/>
      <c r="BZ575" s="225"/>
      <c r="CA575" s="225"/>
      <c r="CB575" s="225"/>
      <c r="CC575" s="225"/>
      <c r="CD575" s="225"/>
      <c r="CE575" s="225"/>
      <c r="CF575" s="225"/>
    </row>
    <row r="576" spans="1:84" ht="12" customHeight="1" x14ac:dyDescent="0.25">
      <c r="A576" s="225"/>
      <c r="B576" s="225"/>
      <c r="C576" s="225"/>
      <c r="D576" s="225"/>
      <c r="E576" s="226"/>
      <c r="F576" s="226"/>
      <c r="G576" s="228"/>
      <c r="H576" s="227"/>
      <c r="I576" s="227"/>
      <c r="J576" s="228"/>
      <c r="K576" s="228"/>
      <c r="L576" s="229"/>
      <c r="M576" s="225"/>
      <c r="N576" s="225"/>
      <c r="O576" s="225"/>
      <c r="P576" s="225"/>
      <c r="Q576" s="225"/>
      <c r="R576" s="225"/>
      <c r="S576" s="225"/>
      <c r="T576" s="225"/>
      <c r="U576" s="225"/>
      <c r="V576" s="225"/>
      <c r="W576" s="225"/>
      <c r="X576" s="225"/>
      <c r="Y576" s="225"/>
      <c r="Z576" s="225"/>
      <c r="AA576" s="225"/>
      <c r="AB576" s="225"/>
      <c r="AC576" s="225"/>
      <c r="AD576" s="225"/>
      <c r="AE576" s="225"/>
      <c r="AF576" s="225"/>
      <c r="AG576" s="225"/>
      <c r="AH576" s="225"/>
      <c r="AI576" s="225"/>
      <c r="AJ576" s="225"/>
      <c r="AK576" s="225"/>
      <c r="AL576" s="225"/>
      <c r="AM576" s="225"/>
      <c r="AN576" s="225"/>
      <c r="AO576" s="225"/>
      <c r="AP576" s="225"/>
      <c r="AQ576" s="225"/>
      <c r="AR576" s="225"/>
      <c r="AS576" s="225"/>
      <c r="AT576" s="225"/>
      <c r="AU576" s="225"/>
      <c r="AV576" s="225"/>
      <c r="AW576" s="225"/>
      <c r="AX576" s="225"/>
      <c r="AY576" s="225"/>
      <c r="AZ576" s="225"/>
      <c r="BA576" s="225"/>
      <c r="BB576" s="225"/>
      <c r="BC576" s="225"/>
      <c r="BD576" s="225"/>
      <c r="BE576" s="225"/>
      <c r="BF576" s="225"/>
      <c r="BG576" s="225"/>
      <c r="BH576" s="225"/>
      <c r="BI576" s="225"/>
      <c r="BJ576" s="225"/>
      <c r="BK576" s="225"/>
      <c r="BL576" s="225"/>
      <c r="BM576" s="225"/>
      <c r="BN576" s="225"/>
      <c r="BO576" s="225"/>
      <c r="BP576" s="225"/>
      <c r="BQ576" s="225"/>
      <c r="BR576" s="225"/>
      <c r="BS576" s="225"/>
      <c r="BT576" s="225"/>
      <c r="BU576" s="225"/>
      <c r="BV576" s="225"/>
      <c r="BW576" s="225"/>
      <c r="BX576" s="225"/>
      <c r="BY576" s="225"/>
      <c r="BZ576" s="225"/>
      <c r="CA576" s="225"/>
      <c r="CB576" s="225"/>
      <c r="CC576" s="225"/>
      <c r="CD576" s="225"/>
      <c r="CE576" s="225"/>
      <c r="CF576" s="225"/>
    </row>
    <row r="577" spans="1:84" ht="12" customHeight="1" x14ac:dyDescent="0.25">
      <c r="A577" s="225"/>
      <c r="B577" s="225"/>
      <c r="C577" s="225"/>
      <c r="D577" s="225"/>
      <c r="E577" s="226"/>
      <c r="F577" s="226"/>
      <c r="G577" s="228"/>
      <c r="H577" s="227"/>
      <c r="I577" s="227"/>
      <c r="J577" s="228"/>
      <c r="K577" s="228"/>
      <c r="L577" s="229"/>
      <c r="M577" s="225"/>
      <c r="N577" s="225"/>
      <c r="O577" s="225"/>
      <c r="P577" s="225"/>
      <c r="Q577" s="225"/>
      <c r="R577" s="225"/>
      <c r="S577" s="225"/>
      <c r="T577" s="225"/>
      <c r="U577" s="225"/>
      <c r="V577" s="225"/>
      <c r="W577" s="225"/>
      <c r="X577" s="225"/>
      <c r="Y577" s="225"/>
      <c r="Z577" s="225"/>
      <c r="AA577" s="225"/>
      <c r="AB577" s="225"/>
      <c r="AC577" s="225"/>
      <c r="AD577" s="225"/>
      <c r="AE577" s="225"/>
      <c r="AF577" s="225"/>
      <c r="AG577" s="225"/>
      <c r="AH577" s="225"/>
      <c r="AI577" s="225"/>
      <c r="AJ577" s="225"/>
      <c r="AK577" s="225"/>
      <c r="AL577" s="225"/>
      <c r="AM577" s="225"/>
      <c r="AN577" s="225"/>
      <c r="AO577" s="225"/>
      <c r="AP577" s="225"/>
      <c r="AQ577" s="225"/>
      <c r="AR577" s="225"/>
      <c r="AS577" s="225"/>
      <c r="AT577" s="225"/>
      <c r="AU577" s="225"/>
      <c r="AV577" s="225"/>
      <c r="AW577" s="225"/>
      <c r="AX577" s="225"/>
      <c r="AY577" s="225"/>
      <c r="AZ577" s="225"/>
      <c r="BA577" s="225"/>
      <c r="BB577" s="225"/>
      <c r="BC577" s="225"/>
      <c r="BD577" s="225"/>
      <c r="BE577" s="225"/>
      <c r="BF577" s="225"/>
      <c r="BG577" s="225"/>
      <c r="BH577" s="225"/>
      <c r="BI577" s="225"/>
      <c r="BJ577" s="225"/>
      <c r="BK577" s="225"/>
      <c r="BL577" s="225"/>
      <c r="BM577" s="225"/>
      <c r="BN577" s="225"/>
      <c r="BO577" s="225"/>
      <c r="BP577" s="225"/>
      <c r="BQ577" s="225"/>
      <c r="BR577" s="225"/>
      <c r="BS577" s="225"/>
      <c r="BT577" s="225"/>
      <c r="BU577" s="225"/>
      <c r="BV577" s="225"/>
      <c r="BW577" s="225"/>
      <c r="BX577" s="225"/>
      <c r="BY577" s="225"/>
      <c r="BZ577" s="225"/>
      <c r="CA577" s="225"/>
      <c r="CB577" s="225"/>
      <c r="CC577" s="225"/>
      <c r="CD577" s="225"/>
      <c r="CE577" s="225"/>
      <c r="CF577" s="225"/>
    </row>
    <row r="578" spans="1:84" ht="12" customHeight="1" x14ac:dyDescent="0.25">
      <c r="A578" s="225"/>
      <c r="B578" s="225"/>
      <c r="C578" s="225"/>
      <c r="D578" s="225"/>
      <c r="E578" s="226"/>
      <c r="F578" s="226"/>
      <c r="G578" s="228"/>
      <c r="H578" s="227"/>
      <c r="I578" s="227"/>
      <c r="J578" s="228"/>
      <c r="K578" s="228"/>
      <c r="L578" s="229"/>
      <c r="M578" s="225"/>
      <c r="N578" s="225"/>
      <c r="O578" s="225"/>
      <c r="P578" s="225"/>
      <c r="Q578" s="225"/>
      <c r="R578" s="225"/>
      <c r="S578" s="225"/>
      <c r="T578" s="225"/>
      <c r="U578" s="225"/>
      <c r="V578" s="225"/>
      <c r="W578" s="225"/>
      <c r="X578" s="225"/>
      <c r="Y578" s="225"/>
      <c r="Z578" s="225"/>
      <c r="AA578" s="225"/>
      <c r="AB578" s="225"/>
      <c r="AC578" s="225"/>
      <c r="AD578" s="225"/>
      <c r="AE578" s="225"/>
      <c r="AF578" s="225"/>
      <c r="AG578" s="225"/>
      <c r="AH578" s="225"/>
      <c r="AI578" s="225"/>
      <c r="AJ578" s="225"/>
      <c r="AK578" s="225"/>
      <c r="AL578" s="225"/>
      <c r="AM578" s="225"/>
      <c r="AN578" s="225"/>
      <c r="AO578" s="225"/>
      <c r="AP578" s="225"/>
      <c r="AQ578" s="225"/>
      <c r="AR578" s="225"/>
      <c r="AS578" s="225"/>
      <c r="AT578" s="225"/>
      <c r="AU578" s="225"/>
      <c r="AV578" s="225"/>
      <c r="AW578" s="225"/>
      <c r="AX578" s="225"/>
      <c r="AY578" s="225"/>
      <c r="AZ578" s="225"/>
      <c r="BA578" s="225"/>
      <c r="BB578" s="225"/>
      <c r="BC578" s="225"/>
      <c r="BD578" s="225"/>
      <c r="BE578" s="225"/>
      <c r="BF578" s="225"/>
      <c r="BG578" s="225"/>
      <c r="BH578" s="225"/>
      <c r="BI578" s="225"/>
      <c r="BJ578" s="225"/>
      <c r="BK578" s="225"/>
      <c r="BL578" s="225"/>
      <c r="BM578" s="225"/>
      <c r="BN578" s="225"/>
      <c r="BO578" s="225"/>
      <c r="BP578" s="225"/>
      <c r="BQ578" s="225"/>
      <c r="BR578" s="225"/>
      <c r="BS578" s="225"/>
      <c r="BT578" s="225"/>
      <c r="BU578" s="225"/>
      <c r="BV578" s="225"/>
      <c r="BW578" s="225"/>
      <c r="BX578" s="225"/>
      <c r="BY578" s="225"/>
      <c r="BZ578" s="225"/>
      <c r="CA578" s="225"/>
      <c r="CB578" s="225"/>
      <c r="CC578" s="225"/>
      <c r="CD578" s="225"/>
      <c r="CE578" s="225"/>
      <c r="CF578" s="225"/>
    </row>
    <row r="579" spans="1:84" ht="12" customHeight="1" x14ac:dyDescent="0.25">
      <c r="A579" s="225"/>
      <c r="B579" s="225"/>
      <c r="C579" s="225"/>
      <c r="D579" s="225"/>
      <c r="E579" s="226"/>
      <c r="F579" s="226"/>
      <c r="G579" s="228"/>
      <c r="H579" s="227"/>
      <c r="I579" s="227"/>
      <c r="J579" s="228"/>
      <c r="K579" s="228"/>
      <c r="L579" s="229"/>
      <c r="M579" s="225"/>
      <c r="N579" s="225"/>
      <c r="O579" s="225"/>
      <c r="P579" s="225"/>
      <c r="Q579" s="225"/>
      <c r="R579" s="225"/>
      <c r="S579" s="225"/>
      <c r="T579" s="225"/>
      <c r="U579" s="225"/>
      <c r="V579" s="225"/>
      <c r="W579" s="225"/>
      <c r="X579" s="225"/>
      <c r="Y579" s="225"/>
      <c r="Z579" s="225"/>
      <c r="AA579" s="225"/>
      <c r="AB579" s="225"/>
      <c r="AC579" s="225"/>
      <c r="AD579" s="225"/>
      <c r="AE579" s="225"/>
      <c r="AF579" s="225"/>
      <c r="AG579" s="225"/>
      <c r="AH579" s="225"/>
      <c r="AI579" s="225"/>
      <c r="AJ579" s="225"/>
      <c r="AK579" s="225"/>
      <c r="AL579" s="225"/>
      <c r="AM579" s="225"/>
      <c r="AN579" s="225"/>
      <c r="AO579" s="225"/>
      <c r="AP579" s="225"/>
      <c r="AQ579" s="225"/>
      <c r="AR579" s="225"/>
      <c r="AS579" s="225"/>
      <c r="AT579" s="225"/>
      <c r="AU579" s="225"/>
      <c r="AV579" s="225"/>
      <c r="AW579" s="225"/>
      <c r="AX579" s="225"/>
      <c r="AY579" s="225"/>
      <c r="AZ579" s="225"/>
      <c r="BA579" s="225"/>
      <c r="BB579" s="225"/>
      <c r="BC579" s="225"/>
      <c r="BD579" s="225"/>
      <c r="BE579" s="225"/>
      <c r="BF579" s="225"/>
      <c r="BG579" s="225"/>
      <c r="BH579" s="225"/>
      <c r="BI579" s="225"/>
      <c r="BJ579" s="225"/>
      <c r="BK579" s="225"/>
      <c r="BL579" s="225"/>
      <c r="BM579" s="225"/>
      <c r="BN579" s="225"/>
      <c r="BO579" s="225"/>
      <c r="BP579" s="225"/>
      <c r="BQ579" s="225"/>
      <c r="BR579" s="225"/>
      <c r="BS579" s="225"/>
      <c r="BT579" s="225"/>
      <c r="BU579" s="225"/>
      <c r="BV579" s="225"/>
      <c r="BW579" s="225"/>
      <c r="BX579" s="225"/>
      <c r="BY579" s="225"/>
      <c r="BZ579" s="225"/>
      <c r="CA579" s="225"/>
      <c r="CB579" s="225"/>
      <c r="CC579" s="225"/>
      <c r="CD579" s="225"/>
      <c r="CE579" s="225"/>
      <c r="CF579" s="225"/>
    </row>
    <row r="580" spans="1:84" ht="12" customHeight="1" x14ac:dyDescent="0.25">
      <c r="A580" s="225"/>
      <c r="B580" s="225"/>
      <c r="C580" s="225"/>
      <c r="D580" s="225"/>
      <c r="E580" s="226"/>
      <c r="F580" s="226"/>
      <c r="G580" s="228"/>
      <c r="H580" s="227"/>
      <c r="I580" s="227"/>
      <c r="J580" s="228"/>
      <c r="K580" s="228"/>
      <c r="L580" s="229"/>
      <c r="M580" s="225"/>
      <c r="N580" s="225"/>
      <c r="O580" s="225"/>
      <c r="P580" s="225"/>
      <c r="Q580" s="225"/>
      <c r="R580" s="225"/>
      <c r="S580" s="225"/>
      <c r="T580" s="225"/>
      <c r="U580" s="225"/>
      <c r="V580" s="225"/>
      <c r="W580" s="225"/>
      <c r="X580" s="225"/>
      <c r="Y580" s="225"/>
      <c r="Z580" s="225"/>
      <c r="AA580" s="225"/>
      <c r="AB580" s="225"/>
      <c r="AC580" s="225"/>
      <c r="AD580" s="225"/>
      <c r="AE580" s="225"/>
      <c r="AF580" s="225"/>
      <c r="AG580" s="225"/>
      <c r="AH580" s="225"/>
      <c r="AI580" s="225"/>
      <c r="AJ580" s="225"/>
      <c r="AK580" s="225"/>
      <c r="AL580" s="225"/>
      <c r="AM580" s="225"/>
      <c r="AN580" s="225"/>
      <c r="AO580" s="225"/>
      <c r="AP580" s="225"/>
      <c r="AQ580" s="225"/>
      <c r="AR580" s="225"/>
      <c r="AS580" s="225"/>
      <c r="AT580" s="225"/>
      <c r="AU580" s="225"/>
      <c r="AV580" s="225"/>
      <c r="AW580" s="225"/>
      <c r="AX580" s="225"/>
      <c r="AY580" s="225"/>
      <c r="AZ580" s="225"/>
      <c r="BA580" s="225"/>
      <c r="BB580" s="225"/>
      <c r="BC580" s="225"/>
      <c r="BD580" s="225"/>
      <c r="BE580" s="225"/>
      <c r="BF580" s="225"/>
      <c r="BG580" s="225"/>
      <c r="BH580" s="225"/>
      <c r="BI580" s="225"/>
      <c r="BJ580" s="225"/>
      <c r="BK580" s="225"/>
      <c r="BL580" s="225"/>
      <c r="BM580" s="225"/>
      <c r="BN580" s="225"/>
      <c r="BO580" s="225"/>
      <c r="BP580" s="225"/>
      <c r="BQ580" s="225"/>
      <c r="BR580" s="225"/>
      <c r="BS580" s="225"/>
      <c r="BT580" s="225"/>
      <c r="BU580" s="225"/>
      <c r="BV580" s="225"/>
      <c r="BW580" s="225"/>
      <c r="BX580" s="225"/>
      <c r="BY580" s="225"/>
      <c r="BZ580" s="225"/>
      <c r="CA580" s="225"/>
      <c r="CB580" s="225"/>
      <c r="CC580" s="225"/>
      <c r="CD580" s="225"/>
      <c r="CE580" s="225"/>
      <c r="CF580" s="225"/>
    </row>
    <row r="581" spans="1:84" ht="12" customHeight="1" x14ac:dyDescent="0.25">
      <c r="A581" s="225"/>
      <c r="B581" s="225"/>
      <c r="C581" s="225"/>
      <c r="D581" s="225"/>
      <c r="E581" s="226"/>
      <c r="F581" s="226"/>
      <c r="G581" s="228"/>
      <c r="H581" s="227"/>
      <c r="I581" s="227"/>
      <c r="J581" s="228"/>
      <c r="K581" s="228"/>
      <c r="L581" s="229"/>
      <c r="M581" s="225"/>
      <c r="N581" s="225"/>
      <c r="O581" s="225"/>
      <c r="P581" s="225"/>
      <c r="Q581" s="225"/>
      <c r="R581" s="225"/>
      <c r="S581" s="225"/>
      <c r="T581" s="225"/>
      <c r="U581" s="225"/>
      <c r="V581" s="225"/>
      <c r="W581" s="225"/>
      <c r="X581" s="225"/>
      <c r="Y581" s="225"/>
      <c r="Z581" s="225"/>
      <c r="AA581" s="225"/>
      <c r="AB581" s="225"/>
      <c r="AC581" s="225"/>
      <c r="AD581" s="225"/>
      <c r="AE581" s="225"/>
      <c r="AF581" s="225"/>
      <c r="AG581" s="225"/>
      <c r="AH581" s="225"/>
      <c r="AI581" s="225"/>
      <c r="AJ581" s="225"/>
      <c r="AK581" s="225"/>
      <c r="AL581" s="225"/>
      <c r="AM581" s="225"/>
      <c r="AN581" s="225"/>
      <c r="AO581" s="225"/>
      <c r="AP581" s="225"/>
      <c r="AQ581" s="225"/>
      <c r="AR581" s="225"/>
      <c r="AS581" s="225"/>
      <c r="AT581" s="225"/>
      <c r="AU581" s="225"/>
      <c r="AV581" s="225"/>
      <c r="AW581" s="225"/>
      <c r="AX581" s="225"/>
      <c r="AY581" s="225"/>
      <c r="AZ581" s="225"/>
      <c r="BA581" s="225"/>
      <c r="BB581" s="225"/>
      <c r="BC581" s="225"/>
      <c r="BD581" s="225"/>
      <c r="BE581" s="225"/>
      <c r="BF581" s="225"/>
      <c r="BG581" s="225"/>
      <c r="BH581" s="225"/>
      <c r="BI581" s="225"/>
      <c r="BJ581" s="225"/>
      <c r="BK581" s="225"/>
      <c r="BL581" s="225"/>
      <c r="BM581" s="225"/>
      <c r="BN581" s="225"/>
      <c r="BO581" s="225"/>
      <c r="BP581" s="225"/>
      <c r="BQ581" s="225"/>
      <c r="BR581" s="225"/>
      <c r="BS581" s="225"/>
      <c r="BT581" s="225"/>
      <c r="BU581" s="225"/>
      <c r="BV581" s="225"/>
      <c r="BW581" s="225"/>
      <c r="BX581" s="225"/>
      <c r="BY581" s="225"/>
      <c r="BZ581" s="225"/>
      <c r="CA581" s="225"/>
      <c r="CB581" s="225"/>
      <c r="CC581" s="225"/>
      <c r="CD581" s="225"/>
      <c r="CE581" s="225"/>
      <c r="CF581" s="225"/>
    </row>
    <row r="582" spans="1:84" ht="12" customHeight="1" x14ac:dyDescent="0.25">
      <c r="A582" s="225"/>
      <c r="B582" s="225"/>
      <c r="C582" s="225"/>
      <c r="D582" s="225"/>
      <c r="E582" s="226"/>
      <c r="F582" s="226"/>
      <c r="G582" s="228"/>
      <c r="H582" s="227"/>
      <c r="I582" s="227"/>
      <c r="J582" s="228"/>
      <c r="K582" s="228"/>
      <c r="L582" s="229"/>
      <c r="M582" s="225"/>
      <c r="N582" s="225"/>
      <c r="O582" s="225"/>
      <c r="P582" s="225"/>
      <c r="Q582" s="225"/>
      <c r="R582" s="225"/>
      <c r="S582" s="225"/>
      <c r="T582" s="225"/>
      <c r="U582" s="225"/>
      <c r="V582" s="225"/>
      <c r="W582" s="225"/>
      <c r="X582" s="225"/>
      <c r="Y582" s="225"/>
      <c r="Z582" s="225"/>
      <c r="AA582" s="225"/>
      <c r="AB582" s="225"/>
      <c r="AC582" s="225"/>
      <c r="AD582" s="225"/>
      <c r="AE582" s="225"/>
      <c r="AF582" s="225"/>
      <c r="AG582" s="225"/>
      <c r="AH582" s="225"/>
      <c r="AI582" s="225"/>
      <c r="AJ582" s="225"/>
      <c r="AK582" s="225"/>
      <c r="AL582" s="225"/>
      <c r="AM582" s="225"/>
      <c r="AN582" s="225"/>
      <c r="AO582" s="225"/>
      <c r="AP582" s="225"/>
      <c r="AQ582" s="225"/>
      <c r="AR582" s="225"/>
      <c r="AS582" s="225"/>
      <c r="AT582" s="225"/>
      <c r="AU582" s="225"/>
      <c r="AV582" s="225"/>
      <c r="AW582" s="225"/>
      <c r="AX582" s="225"/>
      <c r="AY582" s="225"/>
      <c r="AZ582" s="225"/>
      <c r="BA582" s="225"/>
      <c r="BB582" s="225"/>
      <c r="BC582" s="225"/>
      <c r="BD582" s="225"/>
      <c r="BE582" s="225"/>
      <c r="BF582" s="225"/>
      <c r="BG582" s="225"/>
      <c r="BH582" s="225"/>
      <c r="BI582" s="225"/>
      <c r="BJ582" s="225"/>
      <c r="BK582" s="225"/>
      <c r="BL582" s="225"/>
      <c r="BM582" s="225"/>
      <c r="BN582" s="225"/>
      <c r="BO582" s="225"/>
      <c r="BP582" s="225"/>
      <c r="BQ582" s="225"/>
      <c r="BR582" s="225"/>
      <c r="BS582" s="225"/>
      <c r="BT582" s="225"/>
      <c r="BU582" s="225"/>
      <c r="BV582" s="225"/>
      <c r="BW582" s="225"/>
      <c r="BX582" s="225"/>
      <c r="BY582" s="225"/>
      <c r="BZ582" s="225"/>
      <c r="CA582" s="225"/>
      <c r="CB582" s="225"/>
      <c r="CC582" s="225"/>
      <c r="CD582" s="225"/>
      <c r="CE582" s="225"/>
      <c r="CF582" s="225"/>
    </row>
    <row r="583" spans="1:84" ht="12" customHeight="1" x14ac:dyDescent="0.25">
      <c r="A583" s="225"/>
      <c r="B583" s="225"/>
      <c r="C583" s="225"/>
      <c r="D583" s="225"/>
      <c r="E583" s="226"/>
      <c r="F583" s="226"/>
      <c r="G583" s="228"/>
      <c r="H583" s="227"/>
      <c r="I583" s="227"/>
      <c r="J583" s="228"/>
      <c r="K583" s="228"/>
      <c r="L583" s="229"/>
      <c r="M583" s="225"/>
      <c r="N583" s="225"/>
      <c r="O583" s="225"/>
      <c r="P583" s="225"/>
      <c r="Q583" s="225"/>
      <c r="R583" s="225"/>
      <c r="S583" s="225"/>
      <c r="T583" s="225"/>
      <c r="U583" s="225"/>
      <c r="V583" s="225"/>
      <c r="W583" s="225"/>
      <c r="X583" s="225"/>
      <c r="Y583" s="225"/>
      <c r="Z583" s="225"/>
      <c r="AA583" s="225"/>
      <c r="AB583" s="225"/>
      <c r="AC583" s="225"/>
      <c r="AD583" s="225"/>
      <c r="AE583" s="225"/>
      <c r="AF583" s="225"/>
      <c r="AG583" s="225"/>
      <c r="AH583" s="225"/>
      <c r="AI583" s="225"/>
      <c r="AJ583" s="225"/>
      <c r="AK583" s="225"/>
      <c r="AL583" s="225"/>
      <c r="AM583" s="225"/>
      <c r="AN583" s="225"/>
      <c r="AO583" s="225"/>
      <c r="AP583" s="225"/>
      <c r="AQ583" s="225"/>
      <c r="AR583" s="225"/>
      <c r="AS583" s="225"/>
      <c r="AT583" s="225"/>
      <c r="AU583" s="225"/>
      <c r="AV583" s="225"/>
      <c r="AW583" s="225"/>
      <c r="AX583" s="225"/>
      <c r="AY583" s="225"/>
      <c r="AZ583" s="225"/>
      <c r="BA583" s="225"/>
      <c r="BB583" s="225"/>
      <c r="BC583" s="225"/>
      <c r="BD583" s="225"/>
      <c r="BE583" s="225"/>
      <c r="BF583" s="225"/>
      <c r="BG583" s="225"/>
      <c r="BH583" s="225"/>
      <c r="BI583" s="225"/>
      <c r="BJ583" s="225"/>
      <c r="BK583" s="225"/>
      <c r="BL583" s="225"/>
      <c r="BM583" s="225"/>
      <c r="BN583" s="225"/>
      <c r="BO583" s="225"/>
      <c r="BP583" s="225"/>
      <c r="BQ583" s="225"/>
      <c r="BR583" s="225"/>
      <c r="BS583" s="225"/>
      <c r="BT583" s="225"/>
      <c r="BU583" s="225"/>
      <c r="BV583" s="225"/>
      <c r="BW583" s="225"/>
      <c r="BX583" s="225"/>
      <c r="BY583" s="225"/>
      <c r="BZ583" s="225"/>
      <c r="CA583" s="225"/>
      <c r="CB583" s="225"/>
      <c r="CC583" s="225"/>
      <c r="CD583" s="225"/>
      <c r="CE583" s="225"/>
      <c r="CF583" s="225"/>
    </row>
    <row r="584" spans="1:84" ht="12" customHeight="1" x14ac:dyDescent="0.25">
      <c r="A584" s="225"/>
      <c r="B584" s="225"/>
      <c r="C584" s="225"/>
      <c r="D584" s="225"/>
      <c r="E584" s="226"/>
      <c r="F584" s="226"/>
      <c r="G584" s="228"/>
      <c r="H584" s="227"/>
      <c r="I584" s="227"/>
      <c r="J584" s="228"/>
      <c r="K584" s="228"/>
      <c r="L584" s="229"/>
      <c r="M584" s="225"/>
      <c r="N584" s="225"/>
      <c r="O584" s="225"/>
      <c r="P584" s="225"/>
      <c r="Q584" s="225"/>
      <c r="R584" s="225"/>
      <c r="S584" s="225"/>
      <c r="T584" s="225"/>
      <c r="U584" s="225"/>
      <c r="V584" s="225"/>
      <c r="W584" s="225"/>
      <c r="X584" s="225"/>
      <c r="Y584" s="225"/>
      <c r="Z584" s="225"/>
      <c r="AA584" s="225"/>
      <c r="AB584" s="225"/>
      <c r="AC584" s="225"/>
      <c r="AD584" s="225"/>
      <c r="AE584" s="225"/>
      <c r="AF584" s="225"/>
      <c r="AG584" s="225"/>
      <c r="AH584" s="225"/>
      <c r="AI584" s="225"/>
      <c r="AJ584" s="225"/>
      <c r="AK584" s="225"/>
      <c r="AL584" s="225"/>
      <c r="AM584" s="225"/>
      <c r="AN584" s="225"/>
      <c r="AO584" s="225"/>
      <c r="AP584" s="225"/>
      <c r="AQ584" s="225"/>
      <c r="AR584" s="225"/>
      <c r="AS584" s="225"/>
      <c r="AT584" s="225"/>
      <c r="AU584" s="225"/>
      <c r="AV584" s="225"/>
      <c r="AW584" s="225"/>
      <c r="AX584" s="225"/>
      <c r="AY584" s="225"/>
      <c r="AZ584" s="225"/>
      <c r="BA584" s="225"/>
      <c r="BB584" s="225"/>
      <c r="BC584" s="225"/>
      <c r="BD584" s="225"/>
      <c r="BE584" s="225"/>
      <c r="BF584" s="225"/>
      <c r="BG584" s="225"/>
      <c r="BH584" s="225"/>
      <c r="BI584" s="225"/>
      <c r="BJ584" s="225"/>
      <c r="BK584" s="225"/>
      <c r="BL584" s="225"/>
      <c r="BM584" s="225"/>
      <c r="BN584" s="225"/>
      <c r="BO584" s="225"/>
      <c r="BP584" s="225"/>
      <c r="BQ584" s="225"/>
      <c r="BR584" s="225"/>
      <c r="BS584" s="225"/>
      <c r="BT584" s="225"/>
      <c r="BU584" s="225"/>
      <c r="BV584" s="225"/>
      <c r="BW584" s="225"/>
      <c r="BX584" s="225"/>
      <c r="BY584" s="225"/>
      <c r="BZ584" s="225"/>
      <c r="CA584" s="225"/>
      <c r="CB584" s="225"/>
      <c r="CC584" s="225"/>
      <c r="CD584" s="225"/>
      <c r="CE584" s="225"/>
      <c r="CF584" s="225"/>
    </row>
    <row r="585" spans="1:84" ht="12" customHeight="1" x14ac:dyDescent="0.25">
      <c r="A585" s="225"/>
      <c r="B585" s="225"/>
      <c r="C585" s="225"/>
      <c r="D585" s="225"/>
      <c r="E585" s="226"/>
      <c r="F585" s="226"/>
      <c r="G585" s="228"/>
      <c r="H585" s="227"/>
      <c r="I585" s="227"/>
      <c r="J585" s="228"/>
      <c r="K585" s="228"/>
      <c r="L585" s="229"/>
      <c r="M585" s="225"/>
      <c r="N585" s="225"/>
      <c r="O585" s="225"/>
      <c r="P585" s="225"/>
      <c r="Q585" s="225"/>
      <c r="R585" s="225"/>
      <c r="S585" s="225"/>
      <c r="T585" s="225"/>
      <c r="U585" s="225"/>
      <c r="V585" s="225"/>
      <c r="W585" s="225"/>
      <c r="X585" s="225"/>
      <c r="Y585" s="225"/>
      <c r="Z585" s="225"/>
      <c r="AA585" s="225"/>
      <c r="AB585" s="225"/>
      <c r="AC585" s="225"/>
      <c r="AD585" s="225"/>
      <c r="AE585" s="225"/>
      <c r="AF585" s="225"/>
      <c r="AG585" s="225"/>
      <c r="AH585" s="225"/>
      <c r="AI585" s="225"/>
      <c r="AJ585" s="225"/>
      <c r="AK585" s="225"/>
      <c r="AL585" s="225"/>
      <c r="AM585" s="225"/>
      <c r="AN585" s="225"/>
      <c r="AO585" s="225"/>
      <c r="AP585" s="225"/>
      <c r="AQ585" s="225"/>
      <c r="AR585" s="225"/>
      <c r="AS585" s="225"/>
      <c r="AT585" s="225"/>
      <c r="AU585" s="225"/>
      <c r="AV585" s="225"/>
      <c r="AW585" s="225"/>
      <c r="AX585" s="225"/>
      <c r="AY585" s="225"/>
      <c r="AZ585" s="225"/>
      <c r="BA585" s="225"/>
      <c r="BB585" s="225"/>
      <c r="BC585" s="225"/>
      <c r="BD585" s="225"/>
      <c r="BE585" s="225"/>
      <c r="BF585" s="225"/>
      <c r="BG585" s="225"/>
      <c r="BH585" s="225"/>
      <c r="BI585" s="225"/>
      <c r="BJ585" s="225"/>
      <c r="BK585" s="225"/>
      <c r="BL585" s="225"/>
      <c r="BM585" s="225"/>
      <c r="BN585" s="225"/>
      <c r="BO585" s="225"/>
      <c r="BP585" s="225"/>
      <c r="BQ585" s="225"/>
      <c r="BR585" s="225"/>
      <c r="BS585" s="225"/>
      <c r="BT585" s="225"/>
      <c r="BU585" s="225"/>
      <c r="BV585" s="225"/>
      <c r="BW585" s="225"/>
      <c r="BX585" s="225"/>
      <c r="BY585" s="225"/>
      <c r="BZ585" s="225"/>
      <c r="CA585" s="225"/>
      <c r="CB585" s="225"/>
      <c r="CC585" s="225"/>
      <c r="CD585" s="225"/>
      <c r="CE585" s="225"/>
      <c r="CF585" s="225"/>
    </row>
    <row r="586" spans="1:84" ht="12" customHeight="1" x14ac:dyDescent="0.25">
      <c r="A586" s="225"/>
      <c r="B586" s="225"/>
      <c r="C586" s="225"/>
      <c r="D586" s="225"/>
      <c r="E586" s="226"/>
      <c r="F586" s="226"/>
      <c r="G586" s="228"/>
      <c r="H586" s="227"/>
      <c r="I586" s="227"/>
      <c r="J586" s="228"/>
      <c r="K586" s="228"/>
      <c r="L586" s="229"/>
      <c r="M586" s="225"/>
      <c r="N586" s="225"/>
      <c r="O586" s="225"/>
      <c r="P586" s="225"/>
      <c r="Q586" s="225"/>
      <c r="R586" s="225"/>
      <c r="S586" s="225"/>
      <c r="T586" s="225"/>
      <c r="U586" s="225"/>
      <c r="V586" s="225"/>
      <c r="W586" s="225"/>
      <c r="X586" s="225"/>
      <c r="Y586" s="225"/>
      <c r="Z586" s="225"/>
      <c r="AA586" s="225"/>
      <c r="AB586" s="225"/>
      <c r="AC586" s="225"/>
      <c r="AD586" s="225"/>
      <c r="AE586" s="225"/>
      <c r="AF586" s="225"/>
      <c r="AG586" s="225"/>
      <c r="AH586" s="225"/>
      <c r="AI586" s="225"/>
      <c r="AJ586" s="225"/>
      <c r="AK586" s="225"/>
      <c r="AL586" s="225"/>
      <c r="AM586" s="225"/>
      <c r="AN586" s="225"/>
      <c r="AO586" s="225"/>
      <c r="AP586" s="225"/>
      <c r="AQ586" s="225"/>
      <c r="AR586" s="225"/>
      <c r="AS586" s="225"/>
      <c r="AT586" s="225"/>
      <c r="AU586" s="225"/>
      <c r="AV586" s="225"/>
      <c r="AW586" s="225"/>
      <c r="AX586" s="225"/>
      <c r="AY586" s="225"/>
      <c r="AZ586" s="225"/>
      <c r="BA586" s="225"/>
      <c r="BB586" s="225"/>
      <c r="BC586" s="225"/>
      <c r="BD586" s="225"/>
      <c r="BE586" s="225"/>
      <c r="BF586" s="225"/>
      <c r="BG586" s="225"/>
      <c r="BH586" s="225"/>
      <c r="BI586" s="225"/>
      <c r="BJ586" s="225"/>
      <c r="BK586" s="225"/>
      <c r="BL586" s="225"/>
      <c r="BM586" s="225"/>
      <c r="BN586" s="225"/>
      <c r="BO586" s="225"/>
      <c r="BP586" s="225"/>
      <c r="BQ586" s="225"/>
      <c r="BR586" s="225"/>
      <c r="BS586" s="225"/>
      <c r="BT586" s="225"/>
      <c r="BU586" s="225"/>
      <c r="BV586" s="225"/>
      <c r="BW586" s="225"/>
      <c r="BX586" s="225"/>
      <c r="BY586" s="225"/>
      <c r="BZ586" s="225"/>
      <c r="CA586" s="225"/>
      <c r="CB586" s="225"/>
      <c r="CC586" s="225"/>
      <c r="CD586" s="225"/>
      <c r="CE586" s="225"/>
      <c r="CF586" s="225"/>
    </row>
    <row r="587" spans="1:84" ht="12" customHeight="1" x14ac:dyDescent="0.25">
      <c r="A587" s="225"/>
      <c r="B587" s="225"/>
      <c r="C587" s="225"/>
      <c r="D587" s="225"/>
      <c r="E587" s="226"/>
      <c r="F587" s="226"/>
      <c r="G587" s="228"/>
      <c r="H587" s="227"/>
      <c r="I587" s="227"/>
      <c r="J587" s="228"/>
      <c r="K587" s="228"/>
      <c r="L587" s="229"/>
      <c r="M587" s="225"/>
      <c r="N587" s="225"/>
      <c r="O587" s="225"/>
      <c r="P587" s="225"/>
      <c r="Q587" s="225"/>
      <c r="R587" s="225"/>
      <c r="S587" s="225"/>
      <c r="T587" s="225"/>
      <c r="U587" s="225"/>
      <c r="V587" s="225"/>
      <c r="W587" s="225"/>
      <c r="X587" s="225"/>
      <c r="Y587" s="225"/>
      <c r="Z587" s="225"/>
      <c r="AA587" s="225"/>
      <c r="AB587" s="225"/>
      <c r="AC587" s="225"/>
      <c r="AD587" s="225"/>
      <c r="AE587" s="225"/>
      <c r="AF587" s="225"/>
      <c r="AG587" s="225"/>
      <c r="AH587" s="225"/>
      <c r="AI587" s="225"/>
      <c r="AJ587" s="225"/>
      <c r="AK587" s="225"/>
      <c r="AL587" s="225"/>
      <c r="AM587" s="225"/>
      <c r="AN587" s="225"/>
      <c r="AO587" s="225"/>
      <c r="AP587" s="225"/>
      <c r="AQ587" s="225"/>
      <c r="AR587" s="225"/>
      <c r="AS587" s="225"/>
      <c r="AT587" s="225"/>
      <c r="AU587" s="225"/>
      <c r="AV587" s="225"/>
      <c r="AW587" s="225"/>
      <c r="AX587" s="225"/>
      <c r="AY587" s="225"/>
      <c r="AZ587" s="225"/>
      <c r="BA587" s="225"/>
      <c r="BB587" s="225"/>
      <c r="BC587" s="225"/>
      <c r="BD587" s="225"/>
      <c r="BE587" s="225"/>
      <c r="BF587" s="225"/>
      <c r="BG587" s="225"/>
      <c r="BH587" s="225"/>
      <c r="BI587" s="225"/>
      <c r="BJ587" s="225"/>
      <c r="BK587" s="225"/>
      <c r="BL587" s="225"/>
      <c r="BM587" s="225"/>
      <c r="BN587" s="225"/>
      <c r="BO587" s="225"/>
      <c r="BP587" s="225"/>
      <c r="BQ587" s="225"/>
      <c r="BR587" s="225"/>
      <c r="BS587" s="225"/>
      <c r="BT587" s="225"/>
      <c r="BU587" s="225"/>
      <c r="BV587" s="225"/>
      <c r="BW587" s="225"/>
      <c r="BX587" s="225"/>
      <c r="BY587" s="225"/>
      <c r="BZ587" s="225"/>
      <c r="CA587" s="225"/>
      <c r="CB587" s="225"/>
      <c r="CC587" s="225"/>
      <c r="CD587" s="225"/>
      <c r="CE587" s="225"/>
      <c r="CF587" s="225"/>
    </row>
    <row r="588" spans="1:84" ht="12" customHeight="1" x14ac:dyDescent="0.25">
      <c r="A588" s="225"/>
      <c r="B588" s="225"/>
      <c r="C588" s="225"/>
      <c r="D588" s="225"/>
      <c r="E588" s="226"/>
      <c r="F588" s="226"/>
      <c r="G588" s="228"/>
      <c r="H588" s="227"/>
      <c r="I588" s="227"/>
      <c r="J588" s="228"/>
      <c r="K588" s="228"/>
      <c r="L588" s="229"/>
      <c r="M588" s="225"/>
      <c r="N588" s="225"/>
      <c r="O588" s="225"/>
      <c r="P588" s="225"/>
      <c r="Q588" s="225"/>
      <c r="R588" s="225"/>
      <c r="S588" s="225"/>
      <c r="T588" s="225"/>
      <c r="U588" s="225"/>
      <c r="V588" s="225"/>
      <c r="W588" s="225"/>
      <c r="X588" s="225"/>
      <c r="Y588" s="225"/>
      <c r="Z588" s="225"/>
      <c r="AA588" s="225"/>
      <c r="AB588" s="225"/>
      <c r="AC588" s="225"/>
      <c r="AD588" s="225"/>
      <c r="AE588" s="225"/>
      <c r="AF588" s="225"/>
      <c r="AG588" s="225"/>
      <c r="AH588" s="225"/>
      <c r="AI588" s="225"/>
      <c r="AJ588" s="225"/>
      <c r="AK588" s="225"/>
      <c r="AL588" s="225"/>
      <c r="AM588" s="225"/>
      <c r="AN588" s="225"/>
      <c r="AO588" s="225"/>
      <c r="AP588" s="225"/>
      <c r="AQ588" s="225"/>
      <c r="AR588" s="225"/>
      <c r="AS588" s="225"/>
      <c r="AT588" s="225"/>
      <c r="AU588" s="225"/>
      <c r="AV588" s="225"/>
      <c r="AW588" s="225"/>
      <c r="AX588" s="225"/>
      <c r="AY588" s="225"/>
      <c r="AZ588" s="225"/>
      <c r="BA588" s="225"/>
      <c r="BB588" s="225"/>
      <c r="BC588" s="225"/>
      <c r="BD588" s="225"/>
      <c r="BE588" s="225"/>
      <c r="BF588" s="225"/>
      <c r="BG588" s="225"/>
      <c r="BH588" s="225"/>
      <c r="BI588" s="225"/>
      <c r="BJ588" s="225"/>
      <c r="BK588" s="225"/>
      <c r="BL588" s="225"/>
      <c r="BM588" s="225"/>
      <c r="BN588" s="225"/>
      <c r="BO588" s="225"/>
      <c r="BP588" s="225"/>
      <c r="BQ588" s="225"/>
      <c r="BR588" s="225"/>
      <c r="BS588" s="225"/>
      <c r="BT588" s="225"/>
      <c r="BU588" s="225"/>
      <c r="BV588" s="225"/>
      <c r="BW588" s="225"/>
      <c r="BX588" s="225"/>
      <c r="BY588" s="225"/>
      <c r="BZ588" s="225"/>
      <c r="CA588" s="225"/>
      <c r="CB588" s="225"/>
      <c r="CC588" s="225"/>
      <c r="CD588" s="225"/>
      <c r="CE588" s="225"/>
      <c r="CF588" s="225"/>
    </row>
    <row r="589" spans="1:84" ht="12" customHeight="1" x14ac:dyDescent="0.25">
      <c r="A589" s="225"/>
      <c r="B589" s="225"/>
      <c r="C589" s="225"/>
      <c r="D589" s="225"/>
      <c r="E589" s="226"/>
      <c r="F589" s="226"/>
      <c r="G589" s="228"/>
      <c r="H589" s="227"/>
      <c r="I589" s="227"/>
      <c r="J589" s="228"/>
      <c r="K589" s="228"/>
      <c r="L589" s="229"/>
      <c r="M589" s="225"/>
      <c r="N589" s="225"/>
      <c r="O589" s="225"/>
      <c r="P589" s="225"/>
      <c r="Q589" s="225"/>
      <c r="R589" s="225"/>
      <c r="S589" s="225"/>
      <c r="T589" s="225"/>
      <c r="U589" s="225"/>
      <c r="V589" s="225"/>
      <c r="W589" s="225"/>
      <c r="X589" s="225"/>
      <c r="Y589" s="225"/>
      <c r="Z589" s="225"/>
      <c r="AA589" s="225"/>
      <c r="AB589" s="225"/>
      <c r="AC589" s="225"/>
      <c r="AD589" s="225"/>
      <c r="AE589" s="225"/>
      <c r="AF589" s="225"/>
      <c r="AG589" s="225"/>
      <c r="AH589" s="225"/>
      <c r="AI589" s="225"/>
      <c r="AJ589" s="225"/>
      <c r="AK589" s="225"/>
      <c r="AL589" s="225"/>
      <c r="AM589" s="225"/>
      <c r="AN589" s="225"/>
      <c r="AO589" s="225"/>
      <c r="AP589" s="225"/>
      <c r="AQ589" s="225"/>
      <c r="AR589" s="225"/>
      <c r="AS589" s="225"/>
      <c r="AT589" s="225"/>
      <c r="AU589" s="225"/>
      <c r="AV589" s="225"/>
      <c r="AW589" s="225"/>
      <c r="AX589" s="225"/>
      <c r="AY589" s="225"/>
      <c r="AZ589" s="225"/>
      <c r="BA589" s="225"/>
      <c r="BB589" s="225"/>
      <c r="BC589" s="225"/>
      <c r="BD589" s="225"/>
      <c r="BE589" s="225"/>
      <c r="BF589" s="225"/>
      <c r="BG589" s="225"/>
      <c r="BH589" s="225"/>
      <c r="BI589" s="225"/>
      <c r="BJ589" s="225"/>
      <c r="BK589" s="225"/>
      <c r="BL589" s="225"/>
      <c r="BM589" s="225"/>
      <c r="BN589" s="225"/>
      <c r="BO589" s="225"/>
      <c r="BP589" s="225"/>
      <c r="BQ589" s="225"/>
      <c r="BR589" s="225"/>
      <c r="BS589" s="225"/>
      <c r="BT589" s="225"/>
      <c r="BU589" s="225"/>
      <c r="BV589" s="225"/>
      <c r="BW589" s="225"/>
      <c r="BX589" s="225"/>
      <c r="BY589" s="225"/>
      <c r="BZ589" s="225"/>
      <c r="CA589" s="225"/>
      <c r="CB589" s="225"/>
      <c r="CC589" s="225"/>
      <c r="CD589" s="225"/>
      <c r="CE589" s="225"/>
      <c r="CF589" s="225"/>
    </row>
    <row r="590" spans="1:84" ht="12" customHeight="1" x14ac:dyDescent="0.25">
      <c r="A590" s="225"/>
      <c r="B590" s="225"/>
      <c r="C590" s="225"/>
      <c r="D590" s="225"/>
      <c r="E590" s="226"/>
      <c r="F590" s="226"/>
      <c r="G590" s="228"/>
      <c r="H590" s="227"/>
      <c r="I590" s="227"/>
      <c r="J590" s="228"/>
      <c r="K590" s="228"/>
      <c r="L590" s="229"/>
      <c r="M590" s="225"/>
      <c r="N590" s="225"/>
      <c r="O590" s="225"/>
      <c r="P590" s="225"/>
      <c r="Q590" s="225"/>
      <c r="R590" s="225"/>
      <c r="S590" s="225"/>
      <c r="T590" s="225"/>
      <c r="U590" s="225"/>
      <c r="V590" s="225"/>
      <c r="W590" s="225"/>
      <c r="X590" s="225"/>
      <c r="Y590" s="225"/>
      <c r="Z590" s="225"/>
      <c r="AA590" s="225"/>
      <c r="AB590" s="225"/>
      <c r="AC590" s="225"/>
      <c r="AD590" s="225"/>
      <c r="AE590" s="225"/>
      <c r="AF590" s="225"/>
      <c r="AG590" s="225"/>
      <c r="AH590" s="225"/>
      <c r="AI590" s="225"/>
      <c r="AJ590" s="225"/>
      <c r="AK590" s="225"/>
      <c r="AL590" s="225"/>
      <c r="AM590" s="225"/>
      <c r="AN590" s="225"/>
      <c r="AO590" s="225"/>
      <c r="AP590" s="225"/>
      <c r="AQ590" s="225"/>
      <c r="AR590" s="225"/>
      <c r="AS590" s="225"/>
      <c r="AT590" s="225"/>
      <c r="AU590" s="225"/>
      <c r="AV590" s="225"/>
      <c r="AW590" s="225"/>
      <c r="AX590" s="225"/>
      <c r="AY590" s="225"/>
      <c r="AZ590" s="225"/>
      <c r="BA590" s="225"/>
      <c r="BB590" s="225"/>
      <c r="BC590" s="225"/>
      <c r="BD590" s="225"/>
      <c r="BE590" s="225"/>
      <c r="BF590" s="225"/>
      <c r="BG590" s="225"/>
      <c r="BH590" s="225"/>
      <c r="BI590" s="225"/>
      <c r="BJ590" s="225"/>
      <c r="BK590" s="225"/>
      <c r="BL590" s="225"/>
      <c r="BM590" s="225"/>
      <c r="BN590" s="225"/>
      <c r="BO590" s="225"/>
      <c r="BP590" s="225"/>
      <c r="BQ590" s="225"/>
      <c r="BR590" s="225"/>
      <c r="BS590" s="225"/>
      <c r="BT590" s="225"/>
      <c r="BU590" s="225"/>
      <c r="BV590" s="225"/>
      <c r="BW590" s="225"/>
      <c r="BX590" s="225"/>
      <c r="BY590" s="225"/>
      <c r="BZ590" s="225"/>
      <c r="CA590" s="225"/>
      <c r="CB590" s="225"/>
      <c r="CC590" s="225"/>
      <c r="CD590" s="225"/>
      <c r="CE590" s="225"/>
      <c r="CF590" s="225"/>
    </row>
    <row r="591" spans="1:84" ht="12" customHeight="1" x14ac:dyDescent="0.25">
      <c r="A591" s="225"/>
      <c r="B591" s="225"/>
      <c r="C591" s="225"/>
      <c r="D591" s="225"/>
      <c r="E591" s="226"/>
      <c r="F591" s="226"/>
      <c r="G591" s="228"/>
      <c r="H591" s="227"/>
      <c r="I591" s="227"/>
      <c r="J591" s="228"/>
      <c r="K591" s="228"/>
      <c r="L591" s="229"/>
      <c r="M591" s="225"/>
      <c r="N591" s="225"/>
      <c r="O591" s="225"/>
      <c r="P591" s="225"/>
      <c r="Q591" s="225"/>
      <c r="R591" s="225"/>
      <c r="S591" s="225"/>
      <c r="T591" s="225"/>
      <c r="U591" s="225"/>
      <c r="V591" s="225"/>
      <c r="W591" s="225"/>
      <c r="X591" s="225"/>
      <c r="Y591" s="225"/>
      <c r="Z591" s="225"/>
      <c r="AA591" s="225"/>
      <c r="AB591" s="225"/>
      <c r="AC591" s="225"/>
      <c r="AD591" s="225"/>
      <c r="AE591" s="225"/>
      <c r="AF591" s="225"/>
      <c r="AG591" s="225"/>
      <c r="AH591" s="225"/>
      <c r="AI591" s="225"/>
      <c r="AJ591" s="225"/>
      <c r="AK591" s="225"/>
      <c r="AL591" s="225"/>
      <c r="AM591" s="225"/>
      <c r="AN591" s="225"/>
      <c r="AO591" s="225"/>
      <c r="AP591" s="225"/>
      <c r="AQ591" s="225"/>
      <c r="AR591" s="225"/>
      <c r="AS591" s="225"/>
      <c r="AT591" s="225"/>
      <c r="AU591" s="225"/>
      <c r="AV591" s="225"/>
      <c r="AW591" s="225"/>
      <c r="AX591" s="225"/>
      <c r="AY591" s="225"/>
      <c r="AZ591" s="225"/>
      <c r="BA591" s="225"/>
      <c r="BB591" s="225"/>
      <c r="BC591" s="225"/>
      <c r="BD591" s="225"/>
      <c r="BE591" s="225"/>
      <c r="BF591" s="225"/>
      <c r="BG591" s="225"/>
      <c r="BH591" s="225"/>
      <c r="BI591" s="225"/>
      <c r="BJ591" s="225"/>
      <c r="BK591" s="225"/>
      <c r="BL591" s="225"/>
      <c r="BM591" s="225"/>
      <c r="BN591" s="225"/>
      <c r="BO591" s="225"/>
      <c r="BP591" s="225"/>
      <c r="BQ591" s="225"/>
      <c r="BR591" s="225"/>
      <c r="BS591" s="225"/>
      <c r="BT591" s="225"/>
      <c r="BU591" s="225"/>
      <c r="BV591" s="225"/>
      <c r="BW591" s="225"/>
      <c r="BX591" s="225"/>
      <c r="BY591" s="225"/>
      <c r="BZ591" s="225"/>
      <c r="CA591" s="225"/>
      <c r="CB591" s="225"/>
      <c r="CC591" s="225"/>
      <c r="CD591" s="225"/>
      <c r="CE591" s="225"/>
      <c r="CF591" s="225"/>
    </row>
    <row r="592" spans="1:84" ht="12" customHeight="1" x14ac:dyDescent="0.25">
      <c r="A592" s="225"/>
      <c r="B592" s="225"/>
      <c r="C592" s="225"/>
      <c r="D592" s="225"/>
      <c r="E592" s="226"/>
      <c r="F592" s="226"/>
      <c r="G592" s="228"/>
      <c r="H592" s="227"/>
      <c r="I592" s="227"/>
      <c r="J592" s="228"/>
      <c r="K592" s="228"/>
      <c r="L592" s="229"/>
      <c r="M592" s="225"/>
      <c r="N592" s="225"/>
      <c r="O592" s="225"/>
      <c r="P592" s="225"/>
      <c r="Q592" s="225"/>
      <c r="R592" s="225"/>
      <c r="S592" s="225"/>
      <c r="T592" s="225"/>
      <c r="U592" s="225"/>
      <c r="V592" s="225"/>
      <c r="W592" s="225"/>
      <c r="X592" s="225"/>
      <c r="Y592" s="225"/>
      <c r="Z592" s="225"/>
      <c r="AA592" s="225"/>
      <c r="AB592" s="225"/>
      <c r="AC592" s="225"/>
      <c r="AD592" s="225"/>
      <c r="AE592" s="225"/>
      <c r="AF592" s="225"/>
      <c r="AG592" s="225"/>
      <c r="AH592" s="225"/>
      <c r="AI592" s="225"/>
      <c r="AJ592" s="225"/>
      <c r="AK592" s="225"/>
      <c r="AL592" s="225"/>
      <c r="AM592" s="225"/>
      <c r="AN592" s="225"/>
      <c r="AO592" s="225"/>
      <c r="AP592" s="225"/>
      <c r="AQ592" s="225"/>
      <c r="AR592" s="225"/>
      <c r="AS592" s="225"/>
      <c r="AT592" s="225"/>
      <c r="AU592" s="225"/>
      <c r="AV592" s="225"/>
      <c r="AW592" s="225"/>
      <c r="AX592" s="225"/>
      <c r="AY592" s="225"/>
      <c r="AZ592" s="225"/>
      <c r="BA592" s="225"/>
      <c r="BB592" s="225"/>
      <c r="BC592" s="225"/>
      <c r="BD592" s="225"/>
      <c r="BE592" s="225"/>
      <c r="BF592" s="225"/>
      <c r="BG592" s="225"/>
      <c r="BH592" s="225"/>
      <c r="BI592" s="225"/>
      <c r="BJ592" s="225"/>
      <c r="BK592" s="225"/>
      <c r="BL592" s="225"/>
      <c r="BM592" s="225"/>
      <c r="BN592" s="225"/>
      <c r="BO592" s="225"/>
      <c r="BP592" s="225"/>
      <c r="BQ592" s="225"/>
      <c r="BR592" s="225"/>
      <c r="BS592" s="225"/>
      <c r="BT592" s="225"/>
      <c r="BU592" s="225"/>
      <c r="BV592" s="225"/>
      <c r="BW592" s="225"/>
      <c r="BX592" s="225"/>
      <c r="BY592" s="225"/>
      <c r="BZ592" s="225"/>
      <c r="CA592" s="225"/>
      <c r="CB592" s="225"/>
      <c r="CC592" s="225"/>
      <c r="CD592" s="225"/>
      <c r="CE592" s="225"/>
      <c r="CF592" s="225"/>
    </row>
    <row r="593" spans="1:84" ht="12" customHeight="1" x14ac:dyDescent="0.25">
      <c r="A593" s="225"/>
      <c r="B593" s="225"/>
      <c r="C593" s="225"/>
      <c r="D593" s="225"/>
      <c r="E593" s="226"/>
      <c r="F593" s="226"/>
      <c r="G593" s="228"/>
      <c r="H593" s="227"/>
      <c r="I593" s="227"/>
      <c r="J593" s="228"/>
      <c r="K593" s="228"/>
      <c r="L593" s="229"/>
      <c r="M593" s="225"/>
      <c r="N593" s="225"/>
      <c r="O593" s="225"/>
      <c r="P593" s="225"/>
      <c r="Q593" s="225"/>
      <c r="R593" s="225"/>
      <c r="S593" s="225"/>
      <c r="T593" s="225"/>
      <c r="U593" s="225"/>
      <c r="V593" s="225"/>
      <c r="W593" s="225"/>
      <c r="X593" s="225"/>
      <c r="Y593" s="225"/>
      <c r="Z593" s="225"/>
      <c r="AA593" s="225"/>
      <c r="AB593" s="225"/>
      <c r="AC593" s="225"/>
      <c r="AD593" s="225"/>
      <c r="AE593" s="225"/>
      <c r="AF593" s="225"/>
      <c r="AG593" s="225"/>
      <c r="AH593" s="225"/>
      <c r="AI593" s="225"/>
      <c r="AJ593" s="225"/>
      <c r="AK593" s="225"/>
      <c r="AL593" s="225"/>
      <c r="AM593" s="225"/>
      <c r="AN593" s="225"/>
      <c r="AO593" s="225"/>
      <c r="AP593" s="225"/>
      <c r="AQ593" s="225"/>
      <c r="AR593" s="225"/>
      <c r="AS593" s="225"/>
      <c r="AT593" s="225"/>
      <c r="AU593" s="225"/>
      <c r="AV593" s="225"/>
      <c r="AW593" s="225"/>
      <c r="AX593" s="225"/>
      <c r="AY593" s="225"/>
      <c r="AZ593" s="225"/>
      <c r="BA593" s="225"/>
      <c r="BB593" s="225"/>
      <c r="BC593" s="225"/>
      <c r="BD593" s="225"/>
      <c r="BE593" s="225"/>
      <c r="BF593" s="225"/>
      <c r="BG593" s="225"/>
      <c r="BH593" s="225"/>
      <c r="BI593" s="225"/>
      <c r="BJ593" s="225"/>
      <c r="BK593" s="225"/>
      <c r="BL593" s="225"/>
      <c r="BM593" s="225"/>
      <c r="BN593" s="225"/>
      <c r="BO593" s="225"/>
      <c r="BP593" s="225"/>
      <c r="BQ593" s="225"/>
      <c r="BR593" s="225"/>
      <c r="BS593" s="225"/>
      <c r="BT593" s="225"/>
      <c r="BU593" s="225"/>
      <c r="BV593" s="225"/>
      <c r="BW593" s="225"/>
      <c r="BX593" s="225"/>
      <c r="BY593" s="225"/>
      <c r="BZ593" s="225"/>
      <c r="CA593" s="225"/>
      <c r="CB593" s="225"/>
      <c r="CC593" s="225"/>
      <c r="CD593" s="225"/>
      <c r="CE593" s="225"/>
      <c r="CF593" s="225"/>
    </row>
    <row r="594" spans="1:84" ht="12" customHeight="1" x14ac:dyDescent="0.25">
      <c r="A594" s="225"/>
      <c r="B594" s="225"/>
      <c r="C594" s="225"/>
      <c r="D594" s="225"/>
      <c r="E594" s="226"/>
      <c r="F594" s="226"/>
      <c r="G594" s="228"/>
      <c r="H594" s="227"/>
      <c r="I594" s="227"/>
      <c r="J594" s="228"/>
      <c r="K594" s="228"/>
      <c r="L594" s="229"/>
      <c r="M594" s="225"/>
      <c r="N594" s="225"/>
      <c r="O594" s="225"/>
      <c r="P594" s="225"/>
      <c r="Q594" s="225"/>
      <c r="R594" s="225"/>
      <c r="S594" s="225"/>
      <c r="T594" s="225"/>
      <c r="U594" s="225"/>
      <c r="V594" s="225"/>
      <c r="W594" s="225"/>
      <c r="X594" s="225"/>
      <c r="Y594" s="225"/>
      <c r="Z594" s="225"/>
      <c r="AA594" s="225"/>
      <c r="AB594" s="225"/>
      <c r="AC594" s="225"/>
      <c r="AD594" s="225"/>
      <c r="AE594" s="225"/>
      <c r="AF594" s="225"/>
      <c r="AG594" s="225"/>
      <c r="AH594" s="225"/>
      <c r="AI594" s="225"/>
      <c r="AJ594" s="225"/>
      <c r="AK594" s="225"/>
      <c r="AL594" s="225"/>
      <c r="AM594" s="225"/>
      <c r="AN594" s="225"/>
      <c r="AO594" s="225"/>
      <c r="AP594" s="225"/>
      <c r="AQ594" s="225"/>
      <c r="AR594" s="225"/>
      <c r="AS594" s="225"/>
      <c r="AT594" s="225"/>
      <c r="AU594" s="225"/>
      <c r="AV594" s="225"/>
      <c r="AW594" s="225"/>
      <c r="AX594" s="225"/>
      <c r="AY594" s="225"/>
      <c r="AZ594" s="225"/>
      <c r="BA594" s="225"/>
      <c r="BB594" s="225"/>
      <c r="BC594" s="225"/>
      <c r="BD594" s="225"/>
      <c r="BE594" s="225"/>
      <c r="BF594" s="225"/>
      <c r="BG594" s="225"/>
      <c r="BH594" s="225"/>
      <c r="BI594" s="225"/>
      <c r="BJ594" s="225"/>
      <c r="BK594" s="225"/>
      <c r="BL594" s="225"/>
      <c r="BM594" s="225"/>
      <c r="BN594" s="225"/>
      <c r="BO594" s="225"/>
      <c r="BP594" s="225"/>
      <c r="BQ594" s="225"/>
      <c r="BR594" s="225"/>
      <c r="BS594" s="225"/>
      <c r="BT594" s="225"/>
      <c r="BU594" s="225"/>
      <c r="BV594" s="225"/>
      <c r="BW594" s="225"/>
      <c r="BX594" s="225"/>
      <c r="BY594" s="225"/>
      <c r="BZ594" s="225"/>
      <c r="CA594" s="225"/>
      <c r="CB594" s="225"/>
      <c r="CC594" s="225"/>
      <c r="CD594" s="225"/>
      <c r="CE594" s="225"/>
      <c r="CF594" s="225"/>
    </row>
    <row r="595" spans="1:84" ht="12" customHeight="1" x14ac:dyDescent="0.25">
      <c r="A595" s="225"/>
      <c r="B595" s="225"/>
      <c r="C595" s="225"/>
      <c r="D595" s="225"/>
      <c r="E595" s="226"/>
      <c r="F595" s="226"/>
      <c r="G595" s="228"/>
      <c r="H595" s="227"/>
      <c r="I595" s="227"/>
      <c r="J595" s="228"/>
      <c r="K595" s="228"/>
      <c r="L595" s="229"/>
      <c r="M595" s="225"/>
      <c r="N595" s="225"/>
      <c r="O595" s="225"/>
      <c r="P595" s="225"/>
      <c r="Q595" s="225"/>
      <c r="R595" s="225"/>
      <c r="S595" s="225"/>
      <c r="T595" s="225"/>
      <c r="U595" s="225"/>
      <c r="V595" s="225"/>
      <c r="W595" s="225"/>
      <c r="X595" s="225"/>
      <c r="Y595" s="225"/>
      <c r="Z595" s="225"/>
      <c r="AA595" s="225"/>
      <c r="AB595" s="225"/>
      <c r="AC595" s="225"/>
      <c r="AD595" s="225"/>
      <c r="AE595" s="225"/>
      <c r="AF595" s="225"/>
      <c r="AG595" s="225"/>
      <c r="AH595" s="225"/>
      <c r="AI595" s="225"/>
      <c r="AJ595" s="225"/>
      <c r="AK595" s="225"/>
      <c r="AL595" s="225"/>
      <c r="AM595" s="225"/>
      <c r="AN595" s="225"/>
      <c r="AO595" s="225"/>
      <c r="AP595" s="225"/>
      <c r="AQ595" s="225"/>
      <c r="AR595" s="225"/>
      <c r="AS595" s="225"/>
      <c r="AT595" s="225"/>
      <c r="AU595" s="225"/>
      <c r="AV595" s="225"/>
      <c r="AW595" s="225"/>
      <c r="AX595" s="225"/>
      <c r="AY595" s="225"/>
      <c r="AZ595" s="225"/>
      <c r="BA595" s="225"/>
      <c r="BB595" s="225"/>
      <c r="BC595" s="225"/>
      <c r="BD595" s="225"/>
      <c r="BE595" s="225"/>
      <c r="BF595" s="225"/>
      <c r="BG595" s="225"/>
      <c r="BH595" s="225"/>
      <c r="BI595" s="225"/>
      <c r="BJ595" s="225"/>
      <c r="BK595" s="225"/>
      <c r="BL595" s="225"/>
      <c r="BM595" s="225"/>
      <c r="BN595" s="225"/>
      <c r="BO595" s="225"/>
      <c r="BP595" s="225"/>
      <c r="BQ595" s="225"/>
      <c r="BR595" s="225"/>
      <c r="BS595" s="225"/>
      <c r="BT595" s="225"/>
      <c r="BU595" s="225"/>
      <c r="BV595" s="225"/>
      <c r="BW595" s="225"/>
      <c r="BX595" s="225"/>
      <c r="BY595" s="225"/>
      <c r="BZ595" s="225"/>
      <c r="CA595" s="225"/>
      <c r="CB595" s="225"/>
      <c r="CC595" s="225"/>
      <c r="CD595" s="225"/>
      <c r="CE595" s="225"/>
      <c r="CF595" s="225"/>
    </row>
    <row r="596" spans="1:84" ht="12" customHeight="1" x14ac:dyDescent="0.25">
      <c r="A596" s="225"/>
      <c r="B596" s="225"/>
      <c r="C596" s="225"/>
      <c r="D596" s="225"/>
      <c r="E596" s="226"/>
      <c r="F596" s="226"/>
      <c r="G596" s="228"/>
      <c r="H596" s="227"/>
      <c r="I596" s="227"/>
      <c r="J596" s="228"/>
      <c r="K596" s="228"/>
      <c r="L596" s="229"/>
      <c r="M596" s="225"/>
      <c r="N596" s="225"/>
      <c r="O596" s="225"/>
      <c r="P596" s="225"/>
      <c r="Q596" s="225"/>
      <c r="R596" s="225"/>
      <c r="S596" s="225"/>
      <c r="T596" s="225"/>
      <c r="U596" s="225"/>
      <c r="V596" s="225"/>
      <c r="W596" s="225"/>
      <c r="X596" s="225"/>
      <c r="Y596" s="225"/>
      <c r="Z596" s="225"/>
      <c r="AA596" s="225"/>
      <c r="AB596" s="225"/>
      <c r="AC596" s="225"/>
      <c r="AD596" s="225"/>
      <c r="AE596" s="225"/>
      <c r="AF596" s="225"/>
      <c r="AG596" s="225"/>
      <c r="AH596" s="225"/>
      <c r="AI596" s="225"/>
      <c r="AJ596" s="225"/>
      <c r="AK596" s="225"/>
      <c r="AL596" s="225"/>
      <c r="AM596" s="225"/>
      <c r="AN596" s="225"/>
      <c r="AO596" s="225"/>
      <c r="AP596" s="225"/>
      <c r="AQ596" s="225"/>
      <c r="AR596" s="225"/>
      <c r="AS596" s="225"/>
      <c r="AT596" s="225"/>
      <c r="AU596" s="225"/>
      <c r="AV596" s="225"/>
      <c r="AW596" s="225"/>
      <c r="AX596" s="225"/>
      <c r="AY596" s="225"/>
      <c r="AZ596" s="225"/>
      <c r="BA596" s="225"/>
      <c r="BB596" s="225"/>
      <c r="BC596" s="225"/>
      <c r="BD596" s="225"/>
      <c r="BE596" s="225"/>
      <c r="BF596" s="225"/>
      <c r="BG596" s="225"/>
      <c r="BH596" s="225"/>
      <c r="BI596" s="225"/>
      <c r="BJ596" s="225"/>
      <c r="BK596" s="225"/>
      <c r="BL596" s="225"/>
      <c r="BM596" s="225"/>
      <c r="BN596" s="225"/>
      <c r="BO596" s="225"/>
      <c r="BP596" s="225"/>
      <c r="BQ596" s="225"/>
      <c r="BR596" s="225"/>
      <c r="BS596" s="225"/>
      <c r="BT596" s="225"/>
      <c r="BU596" s="225"/>
      <c r="BV596" s="225"/>
      <c r="BW596" s="225"/>
      <c r="BX596" s="225"/>
      <c r="BY596" s="225"/>
      <c r="BZ596" s="225"/>
      <c r="CA596" s="225"/>
      <c r="CB596" s="225"/>
      <c r="CC596" s="225"/>
      <c r="CD596" s="225"/>
      <c r="CE596" s="225"/>
      <c r="CF596" s="225"/>
    </row>
    <row r="597" spans="1:84" ht="12" customHeight="1" x14ac:dyDescent="0.25">
      <c r="A597" s="225"/>
      <c r="B597" s="225"/>
      <c r="C597" s="225"/>
      <c r="D597" s="225"/>
      <c r="E597" s="226"/>
      <c r="F597" s="226"/>
      <c r="G597" s="228"/>
      <c r="H597" s="227"/>
      <c r="I597" s="227"/>
      <c r="J597" s="228"/>
      <c r="K597" s="228"/>
      <c r="L597" s="229"/>
      <c r="M597" s="225"/>
      <c r="N597" s="225"/>
      <c r="O597" s="225"/>
      <c r="P597" s="225"/>
      <c r="Q597" s="225"/>
      <c r="R597" s="225"/>
      <c r="S597" s="225"/>
      <c r="T597" s="225"/>
      <c r="U597" s="225"/>
      <c r="V597" s="225"/>
      <c r="W597" s="225"/>
      <c r="X597" s="225"/>
      <c r="Y597" s="225"/>
      <c r="Z597" s="225"/>
      <c r="AA597" s="225"/>
      <c r="AB597" s="225"/>
      <c r="AC597" s="225"/>
      <c r="AD597" s="225"/>
      <c r="AE597" s="225"/>
      <c r="AF597" s="225"/>
      <c r="AG597" s="225"/>
      <c r="AH597" s="225"/>
      <c r="AI597" s="225"/>
      <c r="AJ597" s="225"/>
      <c r="AK597" s="225"/>
      <c r="AL597" s="225"/>
      <c r="AM597" s="225"/>
      <c r="AN597" s="225"/>
      <c r="AO597" s="225"/>
      <c r="AP597" s="225"/>
      <c r="AQ597" s="225"/>
      <c r="AR597" s="225"/>
      <c r="AS597" s="225"/>
      <c r="AT597" s="225"/>
      <c r="AU597" s="225"/>
      <c r="AV597" s="225"/>
      <c r="AW597" s="225"/>
      <c r="AX597" s="225"/>
      <c r="AY597" s="225"/>
      <c r="AZ597" s="225"/>
      <c r="BA597" s="225"/>
      <c r="BB597" s="225"/>
      <c r="BC597" s="225"/>
      <c r="BD597" s="225"/>
      <c r="BE597" s="225"/>
      <c r="BF597" s="225"/>
      <c r="BG597" s="225"/>
      <c r="BH597" s="225"/>
      <c r="BI597" s="225"/>
      <c r="BJ597" s="225"/>
      <c r="BK597" s="225"/>
      <c r="BL597" s="225"/>
      <c r="BM597" s="225"/>
      <c r="BN597" s="225"/>
      <c r="BO597" s="225"/>
      <c r="BP597" s="225"/>
      <c r="BQ597" s="225"/>
      <c r="BR597" s="225"/>
      <c r="BS597" s="225"/>
      <c r="BT597" s="225"/>
      <c r="BU597" s="225"/>
      <c r="BV597" s="225"/>
      <c r="BW597" s="225"/>
      <c r="BX597" s="225"/>
      <c r="BY597" s="225"/>
      <c r="BZ597" s="225"/>
      <c r="CA597" s="225"/>
      <c r="CB597" s="225"/>
      <c r="CC597" s="225"/>
      <c r="CD597" s="225"/>
      <c r="CE597" s="225"/>
      <c r="CF597" s="225"/>
    </row>
    <row r="598" spans="1:84" ht="12" customHeight="1" x14ac:dyDescent="0.25">
      <c r="A598" s="225"/>
      <c r="B598" s="225"/>
      <c r="C598" s="225"/>
      <c r="D598" s="225"/>
      <c r="E598" s="226"/>
      <c r="F598" s="226"/>
      <c r="G598" s="228"/>
      <c r="H598" s="227"/>
      <c r="I598" s="227"/>
      <c r="J598" s="228"/>
      <c r="K598" s="228"/>
      <c r="L598" s="229"/>
      <c r="M598" s="225"/>
      <c r="N598" s="225"/>
      <c r="O598" s="225"/>
      <c r="P598" s="225"/>
      <c r="Q598" s="225"/>
      <c r="R598" s="225"/>
      <c r="S598" s="225"/>
      <c r="T598" s="225"/>
      <c r="U598" s="225"/>
      <c r="V598" s="225"/>
      <c r="W598" s="225"/>
      <c r="X598" s="225"/>
      <c r="Y598" s="225"/>
      <c r="Z598" s="225"/>
      <c r="AA598" s="225"/>
      <c r="AB598" s="225"/>
      <c r="AC598" s="225"/>
      <c r="AD598" s="225"/>
      <c r="AE598" s="225"/>
      <c r="AF598" s="225"/>
      <c r="AG598" s="225"/>
      <c r="AH598" s="225"/>
      <c r="AI598" s="225"/>
      <c r="AJ598" s="225"/>
      <c r="AK598" s="225"/>
      <c r="AL598" s="225"/>
      <c r="AM598" s="225"/>
      <c r="AN598" s="225"/>
      <c r="AO598" s="225"/>
      <c r="AP598" s="225"/>
      <c r="AQ598" s="225"/>
      <c r="AR598" s="225"/>
      <c r="AS598" s="225"/>
      <c r="AT598" s="225"/>
      <c r="AU598" s="225"/>
      <c r="AV598" s="225"/>
      <c r="AW598" s="225"/>
      <c r="AX598" s="225"/>
      <c r="AY598" s="225"/>
      <c r="AZ598" s="225"/>
      <c r="BA598" s="225"/>
      <c r="BB598" s="225"/>
      <c r="BC598" s="225"/>
      <c r="BD598" s="225"/>
      <c r="BE598" s="225"/>
      <c r="BF598" s="225"/>
      <c r="BG598" s="225"/>
      <c r="BH598" s="225"/>
      <c r="BI598" s="225"/>
      <c r="BJ598" s="225"/>
      <c r="BK598" s="225"/>
      <c r="BL598" s="225"/>
      <c r="BM598" s="225"/>
      <c r="BN598" s="225"/>
      <c r="BO598" s="225"/>
      <c r="BP598" s="225"/>
      <c r="BQ598" s="225"/>
      <c r="BR598" s="225"/>
      <c r="BS598" s="225"/>
      <c r="BT598" s="225"/>
      <c r="BU598" s="225"/>
      <c r="BV598" s="225"/>
      <c r="BW598" s="225"/>
      <c r="BX598" s="225"/>
      <c r="BY598" s="225"/>
      <c r="BZ598" s="225"/>
      <c r="CA598" s="225"/>
      <c r="CB598" s="225"/>
      <c r="CC598" s="225"/>
      <c r="CD598" s="225"/>
      <c r="CE598" s="225"/>
      <c r="CF598" s="225"/>
    </row>
    <row r="599" spans="1:84" ht="12" customHeight="1" x14ac:dyDescent="0.25">
      <c r="A599" s="225"/>
      <c r="B599" s="225"/>
      <c r="C599" s="225"/>
      <c r="D599" s="225"/>
      <c r="E599" s="226"/>
      <c r="F599" s="226"/>
      <c r="G599" s="228"/>
      <c r="H599" s="227"/>
      <c r="I599" s="227"/>
      <c r="J599" s="228"/>
      <c r="K599" s="228"/>
      <c r="L599" s="229"/>
      <c r="M599" s="225"/>
      <c r="N599" s="225"/>
      <c r="O599" s="225"/>
      <c r="P599" s="225"/>
      <c r="Q599" s="225"/>
      <c r="R599" s="225"/>
      <c r="S599" s="225"/>
      <c r="T599" s="225"/>
      <c r="U599" s="225"/>
      <c r="V599" s="225"/>
      <c r="W599" s="225"/>
      <c r="X599" s="225"/>
      <c r="Y599" s="225"/>
      <c r="Z599" s="225"/>
      <c r="AA599" s="225"/>
      <c r="AB599" s="225"/>
      <c r="AC599" s="225"/>
      <c r="AD599" s="225"/>
      <c r="AE599" s="225"/>
      <c r="AF599" s="225"/>
      <c r="AG599" s="225"/>
      <c r="AH599" s="225"/>
      <c r="AI599" s="225"/>
      <c r="AJ599" s="225"/>
      <c r="AK599" s="225"/>
      <c r="AL599" s="225"/>
      <c r="AM599" s="225"/>
      <c r="AN599" s="225"/>
      <c r="AO599" s="225"/>
      <c r="AP599" s="225"/>
      <c r="AQ599" s="225"/>
      <c r="AR599" s="225"/>
      <c r="AS599" s="225"/>
      <c r="AT599" s="225"/>
      <c r="AU599" s="225"/>
      <c r="AV599" s="225"/>
      <c r="AW599" s="225"/>
      <c r="AX599" s="225"/>
      <c r="AY599" s="225"/>
      <c r="AZ599" s="225"/>
      <c r="BA599" s="225"/>
      <c r="BB599" s="225"/>
      <c r="BC599" s="225"/>
      <c r="BD599" s="225"/>
      <c r="BE599" s="225"/>
      <c r="BF599" s="225"/>
      <c r="BG599" s="225"/>
      <c r="BH599" s="225"/>
      <c r="BI599" s="225"/>
      <c r="BJ599" s="225"/>
      <c r="BK599" s="225"/>
      <c r="BL599" s="225"/>
      <c r="BM599" s="225"/>
      <c r="BN599" s="225"/>
      <c r="BO599" s="225"/>
      <c r="BP599" s="225"/>
      <c r="BQ599" s="225"/>
      <c r="BR599" s="225"/>
      <c r="BS599" s="225"/>
      <c r="BT599" s="225"/>
      <c r="BU599" s="225"/>
      <c r="BV599" s="225"/>
      <c r="BW599" s="225"/>
      <c r="BX599" s="225"/>
      <c r="BY599" s="225"/>
      <c r="BZ599" s="225"/>
      <c r="CA599" s="225"/>
      <c r="CB599" s="225"/>
      <c r="CC599" s="225"/>
      <c r="CD599" s="225"/>
      <c r="CE599" s="225"/>
      <c r="CF599" s="225"/>
    </row>
    <row r="600" spans="1:84" ht="12" customHeight="1" x14ac:dyDescent="0.25">
      <c r="A600" s="225"/>
      <c r="B600" s="225"/>
      <c r="C600" s="225"/>
      <c r="D600" s="225"/>
      <c r="E600" s="226"/>
      <c r="F600" s="226"/>
      <c r="G600" s="228"/>
      <c r="H600" s="227"/>
      <c r="I600" s="227"/>
      <c r="J600" s="228"/>
      <c r="K600" s="228"/>
      <c r="L600" s="229"/>
      <c r="M600" s="225"/>
      <c r="N600" s="225"/>
      <c r="O600" s="225"/>
      <c r="P600" s="225"/>
      <c r="Q600" s="225"/>
      <c r="R600" s="225"/>
      <c r="S600" s="225"/>
      <c r="T600" s="225"/>
      <c r="U600" s="225"/>
      <c r="V600" s="225"/>
      <c r="W600" s="225"/>
      <c r="X600" s="225"/>
      <c r="Y600" s="225"/>
      <c r="Z600" s="225"/>
      <c r="AA600" s="225"/>
      <c r="AB600" s="225"/>
      <c r="AC600" s="225"/>
      <c r="AD600" s="225"/>
      <c r="AE600" s="225"/>
      <c r="AF600" s="225"/>
      <c r="AG600" s="225"/>
      <c r="AH600" s="225"/>
      <c r="AI600" s="225"/>
      <c r="AJ600" s="225"/>
      <c r="AK600" s="225"/>
      <c r="AL600" s="225"/>
      <c r="AM600" s="225"/>
      <c r="AN600" s="225"/>
      <c r="AO600" s="225"/>
      <c r="AP600" s="225"/>
      <c r="AQ600" s="225"/>
      <c r="AR600" s="225"/>
      <c r="AS600" s="225"/>
      <c r="AT600" s="225"/>
      <c r="AU600" s="225"/>
      <c r="AV600" s="225"/>
      <c r="AW600" s="225"/>
      <c r="AX600" s="225"/>
      <c r="AY600" s="225"/>
      <c r="AZ600" s="225"/>
      <c r="BA600" s="225"/>
      <c r="BB600" s="225"/>
      <c r="BC600" s="225"/>
      <c r="BD600" s="225"/>
      <c r="BE600" s="225"/>
      <c r="BF600" s="225"/>
      <c r="BG600" s="225"/>
      <c r="BH600" s="225"/>
      <c r="BI600" s="225"/>
      <c r="BJ600" s="225"/>
      <c r="BK600" s="225"/>
      <c r="BL600" s="225"/>
      <c r="BM600" s="225"/>
      <c r="BN600" s="225"/>
      <c r="BO600" s="225"/>
      <c r="BP600" s="225"/>
      <c r="BQ600" s="225"/>
      <c r="BR600" s="225"/>
      <c r="BS600" s="225"/>
      <c r="BT600" s="225"/>
      <c r="BU600" s="225"/>
      <c r="BV600" s="225"/>
      <c r="BW600" s="225"/>
      <c r="BX600" s="225"/>
      <c r="BY600" s="225"/>
      <c r="BZ600" s="225"/>
      <c r="CA600" s="225"/>
      <c r="CB600" s="225"/>
      <c r="CC600" s="225"/>
      <c r="CD600" s="225"/>
      <c r="CE600" s="225"/>
      <c r="CF600" s="225"/>
    </row>
    <row r="601" spans="1:84" ht="12" customHeight="1" x14ac:dyDescent="0.25">
      <c r="A601" s="225"/>
      <c r="B601" s="225"/>
      <c r="C601" s="225"/>
      <c r="D601" s="225"/>
      <c r="E601" s="226"/>
      <c r="F601" s="226"/>
      <c r="G601" s="228"/>
      <c r="H601" s="227"/>
      <c r="I601" s="227"/>
      <c r="J601" s="228"/>
      <c r="K601" s="228"/>
      <c r="L601" s="229"/>
      <c r="M601" s="225"/>
      <c r="N601" s="225"/>
      <c r="O601" s="225"/>
      <c r="P601" s="225"/>
      <c r="Q601" s="225"/>
      <c r="R601" s="225"/>
      <c r="S601" s="225"/>
      <c r="T601" s="225"/>
      <c r="U601" s="225"/>
      <c r="V601" s="225"/>
      <c r="W601" s="225"/>
      <c r="X601" s="225"/>
      <c r="Y601" s="225"/>
      <c r="Z601" s="225"/>
      <c r="AA601" s="225"/>
      <c r="AB601" s="225"/>
      <c r="AC601" s="225"/>
      <c r="AD601" s="225"/>
      <c r="AE601" s="225"/>
      <c r="AF601" s="225"/>
      <c r="AG601" s="225"/>
      <c r="AH601" s="225"/>
      <c r="AI601" s="225"/>
      <c r="AJ601" s="225"/>
      <c r="AK601" s="225"/>
      <c r="AL601" s="225"/>
      <c r="AM601" s="225"/>
      <c r="AN601" s="225"/>
      <c r="AO601" s="225"/>
      <c r="AP601" s="225"/>
      <c r="AQ601" s="225"/>
      <c r="AR601" s="225"/>
      <c r="AS601" s="225"/>
      <c r="AT601" s="225"/>
      <c r="AU601" s="225"/>
      <c r="AV601" s="225"/>
      <c r="AW601" s="225"/>
      <c r="AX601" s="225"/>
      <c r="AY601" s="225"/>
      <c r="AZ601" s="225"/>
      <c r="BA601" s="225"/>
      <c r="BB601" s="225"/>
      <c r="BC601" s="225"/>
      <c r="BD601" s="225"/>
      <c r="BE601" s="225"/>
      <c r="BF601" s="225"/>
      <c r="BG601" s="225"/>
      <c r="BH601" s="225"/>
      <c r="BI601" s="225"/>
      <c r="BJ601" s="225"/>
      <c r="BK601" s="225"/>
      <c r="BL601" s="225"/>
      <c r="BM601" s="225"/>
      <c r="BN601" s="225"/>
      <c r="BO601" s="225"/>
      <c r="BP601" s="225"/>
      <c r="BQ601" s="225"/>
      <c r="BR601" s="225"/>
      <c r="BS601" s="225"/>
      <c r="BT601" s="225"/>
      <c r="BU601" s="225"/>
      <c r="BV601" s="225"/>
      <c r="BW601" s="225"/>
      <c r="BX601" s="225"/>
      <c r="BY601" s="225"/>
      <c r="BZ601" s="225"/>
      <c r="CA601" s="225"/>
      <c r="CB601" s="225"/>
      <c r="CC601" s="225"/>
      <c r="CD601" s="225"/>
      <c r="CE601" s="225"/>
      <c r="CF601" s="225"/>
    </row>
    <row r="602" spans="1:84" ht="12" customHeight="1" x14ac:dyDescent="0.25">
      <c r="A602" s="225"/>
      <c r="B602" s="225"/>
      <c r="C602" s="225"/>
      <c r="D602" s="225"/>
      <c r="E602" s="226"/>
      <c r="F602" s="226"/>
      <c r="G602" s="228"/>
      <c r="H602" s="227"/>
      <c r="I602" s="227"/>
      <c r="J602" s="228"/>
      <c r="K602" s="228"/>
      <c r="L602" s="229"/>
      <c r="M602" s="225"/>
      <c r="N602" s="225"/>
      <c r="O602" s="225"/>
      <c r="P602" s="225"/>
      <c r="Q602" s="225"/>
      <c r="R602" s="225"/>
      <c r="S602" s="225"/>
      <c r="T602" s="225"/>
      <c r="U602" s="225"/>
      <c r="V602" s="225"/>
      <c r="W602" s="225"/>
      <c r="X602" s="225"/>
      <c r="Y602" s="225"/>
      <c r="Z602" s="225"/>
      <c r="AA602" s="225"/>
      <c r="AB602" s="225"/>
      <c r="AC602" s="225"/>
      <c r="AD602" s="225"/>
      <c r="AE602" s="225"/>
      <c r="AF602" s="225"/>
      <c r="AG602" s="225"/>
      <c r="AH602" s="225"/>
      <c r="AI602" s="225"/>
      <c r="AJ602" s="225"/>
      <c r="AK602" s="225"/>
      <c r="AL602" s="225"/>
      <c r="AM602" s="225"/>
      <c r="AN602" s="225"/>
      <c r="AO602" s="225"/>
      <c r="AP602" s="225"/>
      <c r="AQ602" s="225"/>
      <c r="AR602" s="225"/>
      <c r="AS602" s="225"/>
      <c r="AT602" s="225"/>
      <c r="AU602" s="225"/>
      <c r="AV602" s="225"/>
      <c r="AW602" s="225"/>
      <c r="AX602" s="225"/>
      <c r="AY602" s="225"/>
      <c r="AZ602" s="225"/>
      <c r="BA602" s="225"/>
      <c r="BB602" s="225"/>
      <c r="BC602" s="225"/>
      <c r="BD602" s="225"/>
      <c r="BE602" s="225"/>
      <c r="BF602" s="225"/>
      <c r="BG602" s="225"/>
      <c r="BH602" s="225"/>
      <c r="BI602" s="225"/>
      <c r="BJ602" s="225"/>
      <c r="BK602" s="225"/>
      <c r="BL602" s="225"/>
      <c r="BM602" s="225"/>
      <c r="BN602" s="225"/>
      <c r="BO602" s="225"/>
      <c r="BP602" s="225"/>
      <c r="BQ602" s="225"/>
      <c r="BR602" s="225"/>
      <c r="BS602" s="225"/>
      <c r="BT602" s="225"/>
      <c r="BU602" s="225"/>
      <c r="BV602" s="225"/>
      <c r="BW602" s="225"/>
      <c r="BX602" s="225"/>
      <c r="BY602" s="225"/>
      <c r="BZ602" s="225"/>
      <c r="CA602" s="225"/>
      <c r="CB602" s="225"/>
      <c r="CC602" s="225"/>
      <c r="CD602" s="225"/>
      <c r="CE602" s="225"/>
      <c r="CF602" s="225"/>
    </row>
    <row r="603" spans="1:84" ht="12" customHeight="1" x14ac:dyDescent="0.25">
      <c r="A603" s="225"/>
      <c r="B603" s="225"/>
      <c r="C603" s="225"/>
      <c r="D603" s="225"/>
      <c r="E603" s="226"/>
      <c r="F603" s="226"/>
      <c r="G603" s="228"/>
      <c r="H603" s="227"/>
      <c r="I603" s="227"/>
      <c r="J603" s="228"/>
      <c r="K603" s="228"/>
      <c r="L603" s="229"/>
      <c r="M603" s="225"/>
      <c r="N603" s="225"/>
      <c r="O603" s="225"/>
      <c r="P603" s="225"/>
      <c r="Q603" s="225"/>
      <c r="R603" s="225"/>
      <c r="S603" s="225"/>
      <c r="T603" s="225"/>
      <c r="U603" s="225"/>
      <c r="V603" s="225"/>
      <c r="W603" s="225"/>
      <c r="X603" s="225"/>
      <c r="Y603" s="225"/>
      <c r="Z603" s="225"/>
      <c r="AA603" s="225"/>
      <c r="AB603" s="225"/>
      <c r="AC603" s="225"/>
      <c r="AD603" s="225"/>
      <c r="AE603" s="225"/>
      <c r="AF603" s="225"/>
      <c r="AG603" s="225"/>
      <c r="AH603" s="225"/>
      <c r="AI603" s="225"/>
      <c r="AJ603" s="225"/>
      <c r="AK603" s="225"/>
      <c r="AL603" s="225"/>
      <c r="AM603" s="225"/>
      <c r="AN603" s="225"/>
      <c r="AO603" s="225"/>
      <c r="AP603" s="225"/>
      <c r="AQ603" s="225"/>
      <c r="AR603" s="225"/>
      <c r="AS603" s="225"/>
      <c r="AT603" s="225"/>
      <c r="AU603" s="225"/>
      <c r="AV603" s="225"/>
      <c r="AW603" s="225"/>
      <c r="AX603" s="225"/>
      <c r="AY603" s="225"/>
      <c r="AZ603" s="225"/>
      <c r="BA603" s="225"/>
      <c r="BB603" s="225"/>
      <c r="BC603" s="225"/>
      <c r="BD603" s="225"/>
      <c r="BE603" s="225"/>
      <c r="BF603" s="225"/>
      <c r="BG603" s="225"/>
      <c r="BH603" s="225"/>
      <c r="BI603" s="225"/>
      <c r="BJ603" s="225"/>
      <c r="BK603" s="225"/>
      <c r="BL603" s="225"/>
      <c r="BM603" s="225"/>
      <c r="BN603" s="225"/>
      <c r="BO603" s="225"/>
      <c r="BP603" s="225"/>
      <c r="BQ603" s="225"/>
      <c r="BR603" s="225"/>
      <c r="BS603" s="225"/>
      <c r="BT603" s="225"/>
      <c r="BU603" s="225"/>
      <c r="BV603" s="225"/>
      <c r="BW603" s="225"/>
      <c r="BX603" s="225"/>
      <c r="BY603" s="225"/>
      <c r="BZ603" s="225"/>
      <c r="CA603" s="225"/>
      <c r="CB603" s="225"/>
      <c r="CC603" s="225"/>
      <c r="CD603" s="225"/>
      <c r="CE603" s="225"/>
      <c r="CF603" s="225"/>
    </row>
    <row r="604" spans="1:84" ht="12" customHeight="1" x14ac:dyDescent="0.25">
      <c r="A604" s="225"/>
      <c r="B604" s="225"/>
      <c r="C604" s="225"/>
      <c r="D604" s="225"/>
      <c r="E604" s="226"/>
      <c r="F604" s="226"/>
      <c r="G604" s="228"/>
      <c r="H604" s="227"/>
      <c r="I604" s="227"/>
      <c r="J604" s="228"/>
      <c r="K604" s="228"/>
      <c r="L604" s="229"/>
      <c r="M604" s="225"/>
      <c r="N604" s="225"/>
      <c r="O604" s="225"/>
      <c r="P604" s="225"/>
      <c r="Q604" s="225"/>
      <c r="R604" s="225"/>
      <c r="S604" s="225"/>
      <c r="T604" s="225"/>
      <c r="U604" s="225"/>
      <c r="V604" s="225"/>
      <c r="W604" s="225"/>
      <c r="X604" s="225"/>
      <c r="Y604" s="225"/>
      <c r="Z604" s="225"/>
      <c r="AA604" s="225"/>
      <c r="AB604" s="225"/>
      <c r="AC604" s="225"/>
      <c r="AD604" s="225"/>
      <c r="AE604" s="225"/>
      <c r="AF604" s="225"/>
      <c r="AG604" s="225"/>
      <c r="AH604" s="225"/>
      <c r="AI604" s="225"/>
      <c r="AJ604" s="225"/>
      <c r="AK604" s="225"/>
      <c r="AL604" s="225"/>
      <c r="AM604" s="225"/>
      <c r="AN604" s="225"/>
      <c r="AO604" s="225"/>
      <c r="AP604" s="225"/>
      <c r="AQ604" s="225"/>
      <c r="AR604" s="225"/>
      <c r="AS604" s="225"/>
      <c r="AT604" s="225"/>
      <c r="AU604" s="225"/>
      <c r="AV604" s="225"/>
      <c r="AW604" s="225"/>
      <c r="AX604" s="225"/>
      <c r="AY604" s="225"/>
      <c r="AZ604" s="225"/>
      <c r="BA604" s="225"/>
      <c r="BB604" s="225"/>
      <c r="BC604" s="225"/>
      <c r="BD604" s="225"/>
      <c r="BE604" s="225"/>
      <c r="BF604" s="225"/>
      <c r="BG604" s="225"/>
      <c r="BH604" s="225"/>
      <c r="BI604" s="225"/>
      <c r="BJ604" s="225"/>
      <c r="BK604" s="225"/>
      <c r="BL604" s="225"/>
      <c r="BM604" s="225"/>
      <c r="BN604" s="225"/>
      <c r="BO604" s="225"/>
      <c r="BP604" s="225"/>
      <c r="BQ604" s="225"/>
      <c r="BR604" s="225"/>
      <c r="BS604" s="225"/>
      <c r="BT604" s="225"/>
      <c r="BU604" s="225"/>
      <c r="BV604" s="225"/>
      <c r="BW604" s="225"/>
      <c r="BX604" s="225"/>
      <c r="BY604" s="225"/>
      <c r="BZ604" s="225"/>
      <c r="CA604" s="225"/>
      <c r="CB604" s="225"/>
      <c r="CC604" s="225"/>
      <c r="CD604" s="225"/>
      <c r="CE604" s="225"/>
      <c r="CF604" s="225"/>
    </row>
    <row r="605" spans="1:84" ht="12" customHeight="1" x14ac:dyDescent="0.25">
      <c r="A605" s="225"/>
      <c r="B605" s="225"/>
      <c r="C605" s="225"/>
      <c r="D605" s="225"/>
      <c r="E605" s="226"/>
      <c r="F605" s="226"/>
      <c r="G605" s="228"/>
      <c r="H605" s="227"/>
      <c r="I605" s="227"/>
      <c r="J605" s="228"/>
      <c r="K605" s="228"/>
      <c r="L605" s="229"/>
      <c r="M605" s="225"/>
      <c r="N605" s="225"/>
      <c r="O605" s="225"/>
      <c r="P605" s="225"/>
      <c r="Q605" s="225"/>
      <c r="R605" s="225"/>
      <c r="S605" s="225"/>
      <c r="T605" s="225"/>
      <c r="U605" s="225"/>
      <c r="V605" s="225"/>
      <c r="W605" s="225"/>
      <c r="X605" s="225"/>
      <c r="Y605" s="225"/>
      <c r="Z605" s="225"/>
      <c r="AA605" s="225"/>
      <c r="AB605" s="225"/>
      <c r="AC605" s="225"/>
      <c r="AD605" s="225"/>
      <c r="AE605" s="225"/>
      <c r="AF605" s="225"/>
      <c r="AG605" s="225"/>
      <c r="AH605" s="225"/>
      <c r="AI605" s="225"/>
      <c r="AJ605" s="225"/>
      <c r="AK605" s="225"/>
      <c r="AL605" s="225"/>
      <c r="AM605" s="225"/>
      <c r="AN605" s="225"/>
      <c r="AO605" s="225"/>
      <c r="AP605" s="225"/>
      <c r="AQ605" s="225"/>
      <c r="AR605" s="225"/>
      <c r="AS605" s="225"/>
      <c r="AT605" s="225"/>
      <c r="AU605" s="225"/>
      <c r="AV605" s="225"/>
      <c r="AW605" s="225"/>
      <c r="AX605" s="225"/>
      <c r="AY605" s="225"/>
      <c r="AZ605" s="225"/>
      <c r="BA605" s="225"/>
      <c r="BB605" s="225"/>
      <c r="BC605" s="225"/>
      <c r="BD605" s="225"/>
      <c r="BE605" s="225"/>
      <c r="BF605" s="225"/>
      <c r="BG605" s="225"/>
      <c r="BH605" s="225"/>
      <c r="BI605" s="225"/>
      <c r="BJ605" s="225"/>
      <c r="BK605" s="225"/>
      <c r="BL605" s="225"/>
      <c r="BM605" s="225"/>
      <c r="BN605" s="225"/>
      <c r="BO605" s="225"/>
      <c r="BP605" s="225"/>
      <c r="BQ605" s="225"/>
      <c r="BR605" s="225"/>
      <c r="BS605" s="225"/>
      <c r="BT605" s="225"/>
      <c r="BU605" s="225"/>
      <c r="BV605" s="225"/>
      <c r="BW605" s="225"/>
      <c r="BX605" s="225"/>
      <c r="BY605" s="225"/>
      <c r="BZ605" s="225"/>
      <c r="CA605" s="225"/>
      <c r="CB605" s="225"/>
      <c r="CC605" s="225"/>
      <c r="CD605" s="225"/>
      <c r="CE605" s="225"/>
      <c r="CF605" s="225"/>
    </row>
    <row r="606" spans="1:84" ht="12" customHeight="1" x14ac:dyDescent="0.25">
      <c r="A606" s="225"/>
      <c r="B606" s="225"/>
      <c r="C606" s="225"/>
      <c r="D606" s="225"/>
      <c r="E606" s="226"/>
      <c r="F606" s="226"/>
      <c r="G606" s="228"/>
      <c r="H606" s="227"/>
      <c r="I606" s="227"/>
      <c r="J606" s="228"/>
      <c r="K606" s="228"/>
      <c r="L606" s="229"/>
      <c r="M606" s="225"/>
      <c r="N606" s="225"/>
      <c r="O606" s="225"/>
      <c r="P606" s="225"/>
      <c r="Q606" s="225"/>
      <c r="R606" s="225"/>
      <c r="S606" s="225"/>
      <c r="T606" s="225"/>
      <c r="U606" s="225"/>
      <c r="V606" s="225"/>
      <c r="W606" s="225"/>
      <c r="X606" s="225"/>
      <c r="Y606" s="225"/>
      <c r="Z606" s="225"/>
      <c r="AA606" s="225"/>
      <c r="AB606" s="225"/>
      <c r="AC606" s="225"/>
      <c r="AD606" s="225"/>
      <c r="AE606" s="225"/>
      <c r="AF606" s="225"/>
      <c r="AG606" s="225"/>
      <c r="AH606" s="225"/>
      <c r="AI606" s="225"/>
      <c r="AJ606" s="225"/>
      <c r="AK606" s="225"/>
      <c r="AL606" s="225"/>
      <c r="AM606" s="225"/>
      <c r="AN606" s="225"/>
      <c r="AO606" s="225"/>
      <c r="AP606" s="225"/>
      <c r="AQ606" s="225"/>
      <c r="AR606" s="225"/>
      <c r="AS606" s="225"/>
      <c r="AT606" s="225"/>
      <c r="AU606" s="225"/>
      <c r="AV606" s="225"/>
      <c r="AW606" s="225"/>
      <c r="AX606" s="225"/>
      <c r="AY606" s="225"/>
      <c r="AZ606" s="225"/>
      <c r="BA606" s="225"/>
      <c r="BB606" s="225"/>
      <c r="BC606" s="225"/>
      <c r="BD606" s="225"/>
      <c r="BE606" s="225"/>
      <c r="BF606" s="225"/>
      <c r="BG606" s="225"/>
      <c r="BH606" s="225"/>
      <c r="BI606" s="225"/>
      <c r="BJ606" s="225"/>
      <c r="BK606" s="225"/>
      <c r="BL606" s="225"/>
      <c r="BM606" s="225"/>
      <c r="BN606" s="225"/>
      <c r="BO606" s="225"/>
      <c r="BP606" s="225"/>
      <c r="BQ606" s="225"/>
      <c r="BR606" s="225"/>
      <c r="BS606" s="225"/>
      <c r="BT606" s="225"/>
      <c r="BU606" s="225"/>
      <c r="BV606" s="225"/>
      <c r="BW606" s="225"/>
      <c r="BX606" s="225"/>
      <c r="BY606" s="225"/>
      <c r="BZ606" s="225"/>
      <c r="CA606" s="225"/>
      <c r="CB606" s="225"/>
      <c r="CC606" s="225"/>
      <c r="CD606" s="225"/>
      <c r="CE606" s="225"/>
      <c r="CF606" s="225"/>
    </row>
    <row r="607" spans="1:84" ht="12" customHeight="1" x14ac:dyDescent="0.25">
      <c r="A607" s="225"/>
      <c r="B607" s="225"/>
      <c r="C607" s="225"/>
      <c r="D607" s="225"/>
      <c r="E607" s="226"/>
      <c r="F607" s="226"/>
      <c r="G607" s="228"/>
      <c r="H607" s="227"/>
      <c r="I607" s="227"/>
      <c r="J607" s="228"/>
      <c r="K607" s="228"/>
      <c r="L607" s="229"/>
      <c r="M607" s="225"/>
      <c r="N607" s="225"/>
      <c r="O607" s="225"/>
      <c r="P607" s="225"/>
      <c r="Q607" s="225"/>
      <c r="R607" s="225"/>
      <c r="S607" s="225"/>
      <c r="T607" s="225"/>
      <c r="U607" s="225"/>
      <c r="V607" s="225"/>
      <c r="W607" s="225"/>
      <c r="X607" s="225"/>
      <c r="Y607" s="225"/>
      <c r="Z607" s="225"/>
      <c r="AA607" s="225"/>
      <c r="AB607" s="225"/>
      <c r="AC607" s="225"/>
      <c r="AD607" s="225"/>
      <c r="AE607" s="225"/>
      <c r="AF607" s="225"/>
      <c r="AG607" s="225"/>
      <c r="AH607" s="225"/>
      <c r="AI607" s="225"/>
      <c r="AJ607" s="225"/>
      <c r="AK607" s="225"/>
      <c r="AL607" s="225"/>
      <c r="AM607" s="225"/>
      <c r="AN607" s="225"/>
      <c r="AO607" s="225"/>
      <c r="AP607" s="225"/>
      <c r="AQ607" s="225"/>
      <c r="AR607" s="225"/>
      <c r="AS607" s="225"/>
      <c r="AT607" s="225"/>
      <c r="AU607" s="225"/>
      <c r="AV607" s="225"/>
      <c r="AW607" s="225"/>
      <c r="AX607" s="225"/>
      <c r="AY607" s="225"/>
      <c r="AZ607" s="225"/>
      <c r="BA607" s="225"/>
      <c r="BB607" s="225"/>
      <c r="BC607" s="225"/>
      <c r="BD607" s="225"/>
      <c r="BE607" s="225"/>
      <c r="BF607" s="225"/>
      <c r="BG607" s="225"/>
      <c r="BH607" s="225"/>
      <c r="BI607" s="225"/>
      <c r="BJ607" s="225"/>
      <c r="BK607" s="225"/>
      <c r="BL607" s="225"/>
      <c r="BM607" s="225"/>
      <c r="BN607" s="225"/>
      <c r="BO607" s="225"/>
      <c r="BP607" s="225"/>
      <c r="BQ607" s="225"/>
      <c r="BR607" s="225"/>
      <c r="BS607" s="225"/>
      <c r="BT607" s="225"/>
      <c r="BU607" s="225"/>
      <c r="BV607" s="225"/>
      <c r="BW607" s="225"/>
      <c r="BX607" s="225"/>
      <c r="BY607" s="225"/>
      <c r="BZ607" s="225"/>
      <c r="CA607" s="225"/>
      <c r="CB607" s="225"/>
      <c r="CC607" s="225"/>
      <c r="CD607" s="225"/>
      <c r="CE607" s="225"/>
      <c r="CF607" s="225"/>
    </row>
    <row r="608" spans="1:84" ht="12" customHeight="1" x14ac:dyDescent="0.25">
      <c r="A608" s="225"/>
      <c r="B608" s="225"/>
      <c r="C608" s="225"/>
      <c r="D608" s="225"/>
      <c r="E608" s="226"/>
      <c r="F608" s="226"/>
      <c r="G608" s="228"/>
      <c r="H608" s="227"/>
      <c r="I608" s="227"/>
      <c r="J608" s="228"/>
      <c r="K608" s="228"/>
      <c r="L608" s="229"/>
      <c r="M608" s="225"/>
      <c r="N608" s="225"/>
      <c r="O608" s="225"/>
      <c r="P608" s="225"/>
      <c r="Q608" s="225"/>
      <c r="R608" s="225"/>
      <c r="S608" s="225"/>
      <c r="T608" s="225"/>
      <c r="U608" s="225"/>
      <c r="V608" s="225"/>
      <c r="W608" s="225"/>
      <c r="X608" s="225"/>
      <c r="Y608" s="225"/>
      <c r="Z608" s="225"/>
      <c r="AA608" s="225"/>
      <c r="AB608" s="225"/>
      <c r="AC608" s="225"/>
      <c r="AD608" s="225"/>
      <c r="AE608" s="225"/>
      <c r="AF608" s="225"/>
      <c r="AG608" s="225"/>
      <c r="AH608" s="225"/>
      <c r="AI608" s="225"/>
      <c r="AJ608" s="225"/>
      <c r="AK608" s="225"/>
      <c r="AL608" s="225"/>
      <c r="AM608" s="225"/>
      <c r="AN608" s="225"/>
      <c r="AO608" s="225"/>
      <c r="AP608" s="225"/>
      <c r="AQ608" s="225"/>
      <c r="AR608" s="225"/>
      <c r="AS608" s="225"/>
      <c r="AT608" s="225"/>
      <c r="AU608" s="225"/>
      <c r="AV608" s="225"/>
      <c r="AW608" s="225"/>
      <c r="AX608" s="225"/>
      <c r="AY608" s="225"/>
      <c r="AZ608" s="225"/>
      <c r="BA608" s="225"/>
      <c r="BB608" s="225"/>
      <c r="BC608" s="225"/>
      <c r="BD608" s="225"/>
      <c r="BE608" s="225"/>
      <c r="BF608" s="225"/>
      <c r="BG608" s="225"/>
      <c r="BH608" s="225"/>
      <c r="BI608" s="225"/>
      <c r="BJ608" s="225"/>
      <c r="BK608" s="225"/>
      <c r="BL608" s="225"/>
      <c r="BM608" s="225"/>
      <c r="BN608" s="225"/>
      <c r="BO608" s="225"/>
      <c r="BP608" s="225"/>
      <c r="BQ608" s="225"/>
      <c r="BR608" s="225"/>
      <c r="BS608" s="225"/>
      <c r="BT608" s="225"/>
      <c r="BU608" s="225"/>
      <c r="BV608" s="225"/>
      <c r="BW608" s="225"/>
      <c r="BX608" s="225"/>
      <c r="BY608" s="225"/>
      <c r="BZ608" s="225"/>
      <c r="CA608" s="225"/>
      <c r="CB608" s="225"/>
      <c r="CC608" s="225"/>
      <c r="CD608" s="225"/>
      <c r="CE608" s="225"/>
      <c r="CF608" s="225"/>
    </row>
    <row r="609" spans="1:84" ht="12" customHeight="1" x14ac:dyDescent="0.25">
      <c r="A609" s="225"/>
      <c r="B609" s="225"/>
      <c r="C609" s="225"/>
      <c r="D609" s="225"/>
      <c r="E609" s="226"/>
      <c r="F609" s="226"/>
      <c r="G609" s="228"/>
      <c r="H609" s="227"/>
      <c r="I609" s="227"/>
      <c r="J609" s="228"/>
      <c r="K609" s="228"/>
      <c r="L609" s="229"/>
      <c r="M609" s="225"/>
      <c r="N609" s="225"/>
      <c r="O609" s="225"/>
      <c r="P609" s="225"/>
      <c r="Q609" s="225"/>
      <c r="R609" s="225"/>
      <c r="S609" s="225"/>
      <c r="T609" s="225"/>
      <c r="U609" s="225"/>
      <c r="V609" s="225"/>
      <c r="W609" s="225"/>
      <c r="X609" s="225"/>
      <c r="Y609" s="225"/>
      <c r="Z609" s="225"/>
      <c r="AA609" s="225"/>
      <c r="AB609" s="225"/>
      <c r="AC609" s="225"/>
      <c r="AD609" s="225"/>
      <c r="AE609" s="225"/>
      <c r="AF609" s="225"/>
      <c r="AG609" s="225"/>
      <c r="AH609" s="225"/>
      <c r="AI609" s="225"/>
      <c r="AJ609" s="225"/>
      <c r="AK609" s="225"/>
      <c r="AL609" s="225"/>
      <c r="AM609" s="225"/>
      <c r="AN609" s="225"/>
      <c r="AO609" s="225"/>
      <c r="AP609" s="225"/>
      <c r="AQ609" s="225"/>
      <c r="AR609" s="225"/>
      <c r="AS609" s="225"/>
      <c r="AT609" s="225"/>
      <c r="AU609" s="225"/>
      <c r="AV609" s="225"/>
      <c r="AW609" s="225"/>
      <c r="AX609" s="225"/>
      <c r="AY609" s="225"/>
      <c r="AZ609" s="225"/>
      <c r="BA609" s="225"/>
      <c r="BB609" s="225"/>
      <c r="BC609" s="225"/>
      <c r="BD609" s="225"/>
      <c r="BE609" s="225"/>
      <c r="BF609" s="225"/>
      <c r="BG609" s="225"/>
      <c r="BH609" s="225"/>
      <c r="BI609" s="225"/>
      <c r="BJ609" s="225"/>
      <c r="BK609" s="225"/>
      <c r="BL609" s="225"/>
      <c r="BM609" s="225"/>
      <c r="BN609" s="225"/>
      <c r="BO609" s="225"/>
      <c r="BP609" s="225"/>
      <c r="BQ609" s="225"/>
      <c r="BR609" s="225"/>
      <c r="BS609" s="225"/>
      <c r="BT609" s="225"/>
      <c r="BU609" s="225"/>
      <c r="BV609" s="225"/>
      <c r="BW609" s="225"/>
      <c r="BX609" s="225"/>
      <c r="BY609" s="225"/>
      <c r="BZ609" s="225"/>
      <c r="CA609" s="225"/>
      <c r="CB609" s="225"/>
      <c r="CC609" s="225"/>
      <c r="CD609" s="225"/>
      <c r="CE609" s="225"/>
      <c r="CF609" s="225"/>
    </row>
    <row r="610" spans="1:84" ht="12" customHeight="1" x14ac:dyDescent="0.25">
      <c r="A610" s="225"/>
      <c r="B610" s="225"/>
      <c r="C610" s="225"/>
      <c r="D610" s="225"/>
      <c r="E610" s="226"/>
      <c r="F610" s="226"/>
      <c r="G610" s="228"/>
      <c r="H610" s="227"/>
      <c r="I610" s="227"/>
      <c r="J610" s="228"/>
      <c r="K610" s="228"/>
      <c r="L610" s="229"/>
      <c r="M610" s="225"/>
      <c r="N610" s="225"/>
      <c r="O610" s="225"/>
      <c r="P610" s="225"/>
      <c r="Q610" s="225"/>
      <c r="R610" s="225"/>
      <c r="S610" s="225"/>
      <c r="T610" s="225"/>
      <c r="U610" s="225"/>
      <c r="V610" s="225"/>
      <c r="W610" s="225"/>
      <c r="X610" s="225"/>
      <c r="Y610" s="225"/>
      <c r="Z610" s="225"/>
      <c r="AA610" s="225"/>
      <c r="AB610" s="225"/>
      <c r="AC610" s="225"/>
      <c r="AD610" s="225"/>
      <c r="AE610" s="225"/>
      <c r="AF610" s="225"/>
      <c r="AG610" s="225"/>
      <c r="AH610" s="225"/>
      <c r="AI610" s="225"/>
      <c r="AJ610" s="225"/>
      <c r="AK610" s="225"/>
      <c r="AL610" s="225"/>
      <c r="AM610" s="225"/>
      <c r="AN610" s="225"/>
      <c r="AO610" s="225"/>
      <c r="AP610" s="225"/>
      <c r="AQ610" s="225"/>
      <c r="AR610" s="225"/>
      <c r="AS610" s="225"/>
      <c r="AT610" s="225"/>
      <c r="AU610" s="225"/>
      <c r="AV610" s="225"/>
      <c r="AW610" s="225"/>
      <c r="AX610" s="225"/>
      <c r="AY610" s="225"/>
      <c r="AZ610" s="225"/>
      <c r="BA610" s="225"/>
      <c r="BB610" s="225"/>
      <c r="BC610" s="225"/>
      <c r="BD610" s="225"/>
      <c r="BE610" s="225"/>
      <c r="BF610" s="225"/>
      <c r="BG610" s="225"/>
      <c r="BH610" s="225"/>
      <c r="BI610" s="225"/>
      <c r="BJ610" s="225"/>
      <c r="BK610" s="225"/>
      <c r="BL610" s="225"/>
      <c r="BM610" s="225"/>
      <c r="BN610" s="225"/>
      <c r="BO610" s="225"/>
      <c r="BP610" s="225"/>
      <c r="BQ610" s="225"/>
      <c r="BR610" s="225"/>
      <c r="BS610" s="225"/>
      <c r="BT610" s="225"/>
      <c r="BU610" s="225"/>
      <c r="BV610" s="225"/>
      <c r="BW610" s="225"/>
      <c r="BX610" s="225"/>
      <c r="BY610" s="225"/>
      <c r="BZ610" s="225"/>
      <c r="CA610" s="225"/>
      <c r="CB610" s="225"/>
      <c r="CC610" s="225"/>
      <c r="CD610" s="225"/>
      <c r="CE610" s="225"/>
      <c r="CF610" s="225"/>
    </row>
    <row r="611" spans="1:84" ht="12" customHeight="1" x14ac:dyDescent="0.25">
      <c r="A611" s="225"/>
      <c r="B611" s="225"/>
      <c r="C611" s="225"/>
      <c r="D611" s="225"/>
      <c r="E611" s="226"/>
      <c r="F611" s="226"/>
      <c r="G611" s="228"/>
      <c r="H611" s="227"/>
      <c r="I611" s="227"/>
      <c r="J611" s="228"/>
      <c r="K611" s="228"/>
      <c r="L611" s="229"/>
      <c r="M611" s="225"/>
      <c r="N611" s="225"/>
      <c r="O611" s="225"/>
      <c r="P611" s="225"/>
      <c r="Q611" s="225"/>
      <c r="R611" s="225"/>
      <c r="S611" s="225"/>
      <c r="T611" s="225"/>
      <c r="U611" s="225"/>
      <c r="V611" s="225"/>
      <c r="W611" s="225"/>
      <c r="X611" s="225"/>
      <c r="Y611" s="225"/>
      <c r="Z611" s="225"/>
      <c r="AA611" s="225"/>
      <c r="AB611" s="225"/>
      <c r="AC611" s="225"/>
      <c r="AD611" s="225"/>
      <c r="AE611" s="225"/>
      <c r="AF611" s="225"/>
      <c r="AG611" s="225"/>
      <c r="AH611" s="225"/>
      <c r="AI611" s="225"/>
      <c r="AJ611" s="225"/>
      <c r="AK611" s="225"/>
      <c r="AL611" s="225"/>
      <c r="AM611" s="225"/>
      <c r="AN611" s="225"/>
      <c r="AO611" s="225"/>
      <c r="AP611" s="225"/>
      <c r="AQ611" s="225"/>
      <c r="AR611" s="225"/>
      <c r="AS611" s="225"/>
      <c r="AT611" s="225"/>
      <c r="AU611" s="225"/>
      <c r="AV611" s="225"/>
      <c r="AW611" s="225"/>
      <c r="AX611" s="225"/>
      <c r="AY611" s="225"/>
      <c r="AZ611" s="225"/>
      <c r="BA611" s="225"/>
      <c r="BB611" s="225"/>
      <c r="BC611" s="225"/>
      <c r="BD611" s="225"/>
      <c r="BE611" s="225"/>
      <c r="BF611" s="225"/>
      <c r="BG611" s="225"/>
      <c r="BH611" s="225"/>
      <c r="BI611" s="225"/>
      <c r="BJ611" s="225"/>
      <c r="BK611" s="225"/>
      <c r="BL611" s="225"/>
      <c r="BM611" s="225"/>
      <c r="BN611" s="225"/>
      <c r="BO611" s="225"/>
      <c r="BP611" s="225"/>
      <c r="BQ611" s="225"/>
      <c r="BR611" s="225"/>
      <c r="BS611" s="225"/>
      <c r="BT611" s="225"/>
      <c r="BU611" s="225"/>
      <c r="BV611" s="225"/>
      <c r="BW611" s="225"/>
      <c r="BX611" s="225"/>
      <c r="BY611" s="225"/>
      <c r="BZ611" s="225"/>
      <c r="CA611" s="225"/>
      <c r="CB611" s="225"/>
      <c r="CC611" s="225"/>
      <c r="CD611" s="225"/>
      <c r="CE611" s="225"/>
      <c r="CF611" s="225"/>
    </row>
    <row r="612" spans="1:84" ht="12" customHeight="1" x14ac:dyDescent="0.25">
      <c r="A612" s="225"/>
      <c r="B612" s="225"/>
      <c r="C612" s="225"/>
      <c r="D612" s="225"/>
      <c r="E612" s="226"/>
      <c r="F612" s="226"/>
      <c r="G612" s="228"/>
      <c r="H612" s="227"/>
      <c r="I612" s="227"/>
      <c r="J612" s="228"/>
      <c r="K612" s="228"/>
      <c r="L612" s="229"/>
      <c r="M612" s="225"/>
      <c r="N612" s="225"/>
      <c r="O612" s="225"/>
      <c r="P612" s="225"/>
      <c r="Q612" s="225"/>
      <c r="R612" s="225"/>
      <c r="S612" s="225"/>
      <c r="T612" s="225"/>
      <c r="U612" s="225"/>
      <c r="V612" s="225"/>
      <c r="W612" s="225"/>
      <c r="X612" s="225"/>
      <c r="Y612" s="225"/>
      <c r="Z612" s="225"/>
      <c r="AA612" s="225"/>
      <c r="AB612" s="225"/>
      <c r="AC612" s="225"/>
      <c r="AD612" s="225"/>
      <c r="AE612" s="225"/>
      <c r="AF612" s="225"/>
      <c r="AG612" s="225"/>
      <c r="AH612" s="225"/>
      <c r="AI612" s="225"/>
      <c r="AJ612" s="225"/>
      <c r="AK612" s="225"/>
      <c r="AL612" s="225"/>
      <c r="AM612" s="225"/>
      <c r="AN612" s="225"/>
      <c r="AO612" s="225"/>
      <c r="AP612" s="225"/>
      <c r="AQ612" s="225"/>
      <c r="AR612" s="225"/>
      <c r="AS612" s="225"/>
      <c r="AT612" s="225"/>
      <c r="AU612" s="225"/>
      <c r="AV612" s="225"/>
      <c r="AW612" s="225"/>
      <c r="AX612" s="225"/>
      <c r="AY612" s="225"/>
      <c r="AZ612" s="225"/>
      <c r="BA612" s="225"/>
      <c r="BB612" s="225"/>
      <c r="BC612" s="225"/>
      <c r="BD612" s="225"/>
      <c r="BE612" s="225"/>
      <c r="BF612" s="225"/>
      <c r="BG612" s="225"/>
      <c r="BH612" s="225"/>
      <c r="BI612" s="225"/>
      <c r="BJ612" s="225"/>
      <c r="BK612" s="225"/>
      <c r="BL612" s="225"/>
      <c r="BM612" s="225"/>
      <c r="BN612" s="225"/>
      <c r="BO612" s="225"/>
      <c r="BP612" s="225"/>
      <c r="BQ612" s="225"/>
      <c r="BR612" s="225"/>
      <c r="BS612" s="225"/>
      <c r="BT612" s="225"/>
      <c r="BU612" s="225"/>
      <c r="BV612" s="225"/>
      <c r="BW612" s="225"/>
      <c r="BX612" s="225"/>
      <c r="BY612" s="225"/>
      <c r="BZ612" s="225"/>
      <c r="CA612" s="225"/>
      <c r="CB612" s="225"/>
      <c r="CC612" s="225"/>
      <c r="CD612" s="225"/>
      <c r="CE612" s="225"/>
      <c r="CF612" s="225"/>
    </row>
    <row r="613" spans="1:84" ht="12" customHeight="1" x14ac:dyDescent="0.25">
      <c r="A613" s="225"/>
      <c r="B613" s="225"/>
      <c r="C613" s="225"/>
      <c r="D613" s="225"/>
      <c r="E613" s="226"/>
      <c r="F613" s="226"/>
      <c r="G613" s="228"/>
      <c r="H613" s="227"/>
      <c r="I613" s="227"/>
      <c r="J613" s="228"/>
      <c r="K613" s="228"/>
      <c r="L613" s="229"/>
      <c r="M613" s="225"/>
      <c r="N613" s="225"/>
      <c r="O613" s="225"/>
      <c r="P613" s="225"/>
      <c r="Q613" s="225"/>
      <c r="R613" s="225"/>
      <c r="S613" s="225"/>
      <c r="T613" s="225"/>
      <c r="U613" s="225"/>
      <c r="V613" s="225"/>
      <c r="W613" s="225"/>
      <c r="X613" s="225"/>
      <c r="Y613" s="225"/>
      <c r="Z613" s="225"/>
      <c r="AA613" s="225"/>
      <c r="AB613" s="225"/>
      <c r="AC613" s="225"/>
      <c r="AD613" s="225"/>
      <c r="AE613" s="225"/>
      <c r="AF613" s="225"/>
      <c r="AG613" s="225"/>
      <c r="AH613" s="225"/>
      <c r="AI613" s="225"/>
      <c r="AJ613" s="225"/>
      <c r="AK613" s="225"/>
      <c r="AL613" s="225"/>
      <c r="AM613" s="225"/>
      <c r="AN613" s="225"/>
      <c r="AO613" s="225"/>
      <c r="AP613" s="225"/>
      <c r="AQ613" s="225"/>
      <c r="AR613" s="225"/>
      <c r="AS613" s="225"/>
      <c r="AT613" s="225"/>
      <c r="AU613" s="225"/>
      <c r="AV613" s="225"/>
      <c r="AW613" s="225"/>
      <c r="AX613" s="225"/>
      <c r="AY613" s="225"/>
      <c r="AZ613" s="225"/>
      <c r="BA613" s="225"/>
      <c r="BB613" s="225"/>
      <c r="BC613" s="225"/>
      <c r="BD613" s="225"/>
      <c r="BE613" s="225"/>
      <c r="BF613" s="225"/>
      <c r="BG613" s="225"/>
      <c r="BH613" s="225"/>
      <c r="BI613" s="225"/>
      <c r="BJ613" s="225"/>
      <c r="BK613" s="225"/>
      <c r="BL613" s="225"/>
      <c r="BM613" s="225"/>
      <c r="BN613" s="225"/>
      <c r="BO613" s="225"/>
      <c r="BP613" s="225"/>
      <c r="BQ613" s="225"/>
      <c r="BR613" s="225"/>
      <c r="BS613" s="225"/>
      <c r="BT613" s="225"/>
      <c r="BU613" s="225"/>
      <c r="BV613" s="225"/>
      <c r="BW613" s="225"/>
      <c r="BX613" s="225"/>
      <c r="BY613" s="225"/>
      <c r="BZ613" s="225"/>
      <c r="CA613" s="225"/>
      <c r="CB613" s="225"/>
      <c r="CC613" s="225"/>
      <c r="CD613" s="225"/>
      <c r="CE613" s="225"/>
      <c r="CF613" s="225"/>
    </row>
    <row r="614" spans="1:84" ht="12" customHeight="1" x14ac:dyDescent="0.25">
      <c r="A614" s="225"/>
      <c r="B614" s="225"/>
      <c r="C614" s="225"/>
      <c r="D614" s="225"/>
      <c r="E614" s="226"/>
      <c r="F614" s="226"/>
      <c r="G614" s="228"/>
      <c r="H614" s="227"/>
      <c r="I614" s="227"/>
      <c r="J614" s="228"/>
      <c r="K614" s="228"/>
      <c r="L614" s="229"/>
      <c r="M614" s="225"/>
      <c r="N614" s="225"/>
      <c r="O614" s="225"/>
      <c r="P614" s="225"/>
      <c r="Q614" s="225"/>
      <c r="R614" s="225"/>
      <c r="S614" s="225"/>
      <c r="T614" s="225"/>
      <c r="U614" s="225"/>
      <c r="V614" s="225"/>
      <c r="W614" s="225"/>
      <c r="X614" s="225"/>
      <c r="Y614" s="225"/>
      <c r="Z614" s="225"/>
      <c r="AA614" s="225"/>
      <c r="AB614" s="225"/>
      <c r="AC614" s="225"/>
      <c r="AD614" s="225"/>
      <c r="AE614" s="225"/>
      <c r="AF614" s="225"/>
      <c r="AG614" s="225"/>
      <c r="AH614" s="225"/>
      <c r="AI614" s="225"/>
      <c r="AJ614" s="225"/>
      <c r="AK614" s="225"/>
      <c r="AL614" s="225"/>
      <c r="AM614" s="225"/>
      <c r="AN614" s="225"/>
      <c r="AO614" s="225"/>
      <c r="AP614" s="225"/>
      <c r="AQ614" s="225"/>
      <c r="AR614" s="225"/>
      <c r="AS614" s="225"/>
      <c r="AT614" s="225"/>
      <c r="AU614" s="225"/>
      <c r="AV614" s="225"/>
      <c r="AW614" s="225"/>
      <c r="AX614" s="225"/>
      <c r="AY614" s="225"/>
      <c r="AZ614" s="225"/>
      <c r="BA614" s="225"/>
      <c r="BB614" s="225"/>
      <c r="BC614" s="225"/>
      <c r="BD614" s="225"/>
      <c r="BE614" s="225"/>
      <c r="BF614" s="225"/>
      <c r="BG614" s="225"/>
      <c r="BH614" s="225"/>
      <c r="BI614" s="225"/>
      <c r="BJ614" s="225"/>
      <c r="BK614" s="225"/>
      <c r="BL614" s="225"/>
      <c r="BM614" s="225"/>
      <c r="BN614" s="225"/>
      <c r="BO614" s="225"/>
      <c r="BP614" s="225"/>
      <c r="BQ614" s="225"/>
      <c r="BR614" s="225"/>
      <c r="BS614" s="225"/>
      <c r="BT614" s="225"/>
      <c r="BU614" s="225"/>
      <c r="BV614" s="225"/>
      <c r="BW614" s="225"/>
      <c r="BX614" s="225"/>
      <c r="BY614" s="225"/>
      <c r="BZ614" s="225"/>
      <c r="CA614" s="225"/>
      <c r="CB614" s="225"/>
      <c r="CC614" s="225"/>
      <c r="CD614" s="225"/>
      <c r="CE614" s="225"/>
      <c r="CF614" s="225"/>
    </row>
    <row r="615" spans="1:84" ht="12" customHeight="1" x14ac:dyDescent="0.25">
      <c r="A615" s="225"/>
      <c r="B615" s="225"/>
      <c r="C615" s="225"/>
      <c r="D615" s="225"/>
      <c r="E615" s="226"/>
      <c r="F615" s="226"/>
      <c r="G615" s="228"/>
      <c r="H615" s="227"/>
      <c r="I615" s="227"/>
      <c r="J615" s="228"/>
      <c r="K615" s="228"/>
      <c r="L615" s="229"/>
      <c r="M615" s="225"/>
      <c r="N615" s="225"/>
      <c r="O615" s="225"/>
      <c r="P615" s="225"/>
      <c r="Q615" s="225"/>
      <c r="R615" s="225"/>
      <c r="S615" s="225"/>
      <c r="T615" s="225"/>
      <c r="U615" s="225"/>
      <c r="V615" s="225"/>
      <c r="W615" s="225"/>
      <c r="X615" s="225"/>
      <c r="Y615" s="225"/>
      <c r="Z615" s="225"/>
      <c r="AA615" s="225"/>
      <c r="AB615" s="225"/>
      <c r="AC615" s="225"/>
      <c r="AD615" s="225"/>
      <c r="AE615" s="225"/>
      <c r="AF615" s="225"/>
      <c r="AG615" s="225"/>
      <c r="AH615" s="225"/>
      <c r="AI615" s="225"/>
      <c r="AJ615" s="225"/>
      <c r="AK615" s="225"/>
      <c r="AL615" s="225"/>
      <c r="AM615" s="225"/>
      <c r="AN615" s="225"/>
      <c r="AO615" s="225"/>
      <c r="AP615" s="225"/>
      <c r="AQ615" s="225"/>
      <c r="AR615" s="225"/>
      <c r="AS615" s="225"/>
      <c r="AT615" s="225"/>
      <c r="AU615" s="225"/>
      <c r="AV615" s="225"/>
      <c r="AW615" s="225"/>
      <c r="AX615" s="225"/>
      <c r="AY615" s="225"/>
      <c r="AZ615" s="225"/>
      <c r="BA615" s="225"/>
      <c r="BB615" s="225"/>
      <c r="BC615" s="225"/>
      <c r="BD615" s="225"/>
      <c r="BE615" s="225"/>
      <c r="BF615" s="225"/>
      <c r="BG615" s="225"/>
      <c r="BH615" s="225"/>
      <c r="BI615" s="225"/>
      <c r="BJ615" s="225"/>
      <c r="BK615" s="225"/>
      <c r="BL615" s="225"/>
      <c r="BM615" s="225"/>
      <c r="BN615" s="225"/>
      <c r="BO615" s="225"/>
      <c r="BP615" s="225"/>
      <c r="BQ615" s="225"/>
      <c r="BR615" s="225"/>
      <c r="BS615" s="225"/>
      <c r="BT615" s="225"/>
      <c r="BU615" s="225"/>
      <c r="BV615" s="225"/>
      <c r="BW615" s="225"/>
      <c r="BX615" s="225"/>
      <c r="BY615" s="225"/>
      <c r="BZ615" s="225"/>
      <c r="CA615" s="225"/>
      <c r="CB615" s="225"/>
      <c r="CC615" s="225"/>
      <c r="CD615" s="225"/>
      <c r="CE615" s="225"/>
      <c r="CF615" s="225"/>
    </row>
    <row r="616" spans="1:84" ht="12" customHeight="1" x14ac:dyDescent="0.25">
      <c r="A616" s="225"/>
      <c r="B616" s="225"/>
      <c r="C616" s="225"/>
      <c r="D616" s="225"/>
      <c r="E616" s="226"/>
      <c r="F616" s="226"/>
      <c r="G616" s="228"/>
      <c r="H616" s="227"/>
      <c r="I616" s="227"/>
      <c r="J616" s="228"/>
      <c r="K616" s="228"/>
      <c r="L616" s="229"/>
      <c r="M616" s="225"/>
      <c r="N616" s="225"/>
      <c r="O616" s="225"/>
      <c r="P616" s="225"/>
      <c r="Q616" s="225"/>
      <c r="R616" s="225"/>
      <c r="S616" s="225"/>
      <c r="T616" s="225"/>
      <c r="U616" s="225"/>
      <c r="V616" s="225"/>
      <c r="W616" s="225"/>
      <c r="X616" s="225"/>
      <c r="Y616" s="225"/>
      <c r="Z616" s="225"/>
      <c r="AA616" s="225"/>
      <c r="AB616" s="225"/>
      <c r="AC616" s="225"/>
      <c r="AD616" s="225"/>
      <c r="AE616" s="225"/>
      <c r="AF616" s="225"/>
      <c r="AG616" s="225"/>
      <c r="AH616" s="225"/>
      <c r="AI616" s="225"/>
      <c r="AJ616" s="225"/>
      <c r="AK616" s="225"/>
      <c r="AL616" s="225"/>
      <c r="AM616" s="225"/>
      <c r="AN616" s="225"/>
      <c r="AO616" s="225"/>
      <c r="AP616" s="225"/>
      <c r="AQ616" s="225"/>
      <c r="AR616" s="225"/>
      <c r="AS616" s="225"/>
      <c r="AT616" s="225"/>
      <c r="AU616" s="225"/>
      <c r="AV616" s="225"/>
      <c r="AW616" s="225"/>
      <c r="AX616" s="225"/>
      <c r="AY616" s="225"/>
      <c r="AZ616" s="225"/>
      <c r="BA616" s="225"/>
      <c r="BB616" s="225"/>
      <c r="BC616" s="225"/>
      <c r="BD616" s="225"/>
      <c r="BE616" s="225"/>
      <c r="BF616" s="225"/>
      <c r="BG616" s="225"/>
      <c r="BH616" s="225"/>
      <c r="BI616" s="225"/>
      <c r="BJ616" s="225"/>
      <c r="BK616" s="225"/>
      <c r="BL616" s="225"/>
      <c r="BM616" s="225"/>
      <c r="BN616" s="225"/>
      <c r="BO616" s="225"/>
      <c r="BP616" s="225"/>
      <c r="BQ616" s="225"/>
      <c r="BR616" s="225"/>
      <c r="BS616" s="225"/>
      <c r="BT616" s="225"/>
      <c r="BU616" s="225"/>
      <c r="BV616" s="225"/>
      <c r="BW616" s="225"/>
      <c r="BX616" s="225"/>
      <c r="BY616" s="225"/>
      <c r="BZ616" s="225"/>
      <c r="CA616" s="225"/>
      <c r="CB616" s="225"/>
      <c r="CC616" s="225"/>
      <c r="CD616" s="225"/>
      <c r="CE616" s="225"/>
      <c r="CF616" s="225"/>
    </row>
    <row r="617" spans="1:84" ht="12" customHeight="1" x14ac:dyDescent="0.25">
      <c r="A617" s="225"/>
      <c r="B617" s="225"/>
      <c r="C617" s="225"/>
      <c r="D617" s="225"/>
      <c r="E617" s="226"/>
      <c r="F617" s="226"/>
      <c r="G617" s="228"/>
      <c r="H617" s="227"/>
      <c r="I617" s="227"/>
      <c r="J617" s="228"/>
      <c r="K617" s="228"/>
      <c r="L617" s="229"/>
      <c r="M617" s="225"/>
      <c r="N617" s="225"/>
      <c r="O617" s="225"/>
      <c r="P617" s="225"/>
      <c r="Q617" s="225"/>
      <c r="R617" s="225"/>
      <c r="S617" s="225"/>
      <c r="T617" s="225"/>
      <c r="U617" s="225"/>
      <c r="V617" s="225"/>
      <c r="W617" s="225"/>
      <c r="X617" s="225"/>
      <c r="Y617" s="225"/>
      <c r="Z617" s="225"/>
      <c r="AA617" s="225"/>
      <c r="AB617" s="225"/>
      <c r="AC617" s="225"/>
      <c r="AD617" s="225"/>
      <c r="AE617" s="225"/>
      <c r="AF617" s="225"/>
      <c r="AG617" s="225"/>
      <c r="AH617" s="225"/>
      <c r="AI617" s="225"/>
      <c r="AJ617" s="225"/>
      <c r="AK617" s="225"/>
      <c r="AL617" s="225"/>
      <c r="AM617" s="225"/>
      <c r="AN617" s="225"/>
      <c r="AO617" s="225"/>
      <c r="AP617" s="225"/>
      <c r="AQ617" s="225"/>
      <c r="AR617" s="225"/>
      <c r="AS617" s="225"/>
      <c r="AT617" s="225"/>
      <c r="AU617" s="225"/>
      <c r="AV617" s="225"/>
      <c r="AW617" s="225"/>
      <c r="AX617" s="225"/>
      <c r="AY617" s="225"/>
      <c r="AZ617" s="225"/>
      <c r="BA617" s="225"/>
      <c r="BB617" s="225"/>
      <c r="BC617" s="225"/>
      <c r="BD617" s="225"/>
      <c r="BE617" s="225"/>
      <c r="BF617" s="225"/>
      <c r="BG617" s="225"/>
      <c r="BH617" s="225"/>
      <c r="BI617" s="225"/>
      <c r="BJ617" s="225"/>
      <c r="BK617" s="225"/>
      <c r="BL617" s="225"/>
      <c r="BM617" s="225"/>
      <c r="BN617" s="225"/>
      <c r="BO617" s="225"/>
      <c r="BP617" s="225"/>
      <c r="BQ617" s="225"/>
      <c r="BR617" s="225"/>
      <c r="BS617" s="225"/>
      <c r="BT617" s="225"/>
      <c r="BU617" s="225"/>
      <c r="BV617" s="225"/>
      <c r="BW617" s="225"/>
      <c r="BX617" s="225"/>
      <c r="BY617" s="225"/>
      <c r="BZ617" s="225"/>
      <c r="CA617" s="225"/>
      <c r="CB617" s="225"/>
      <c r="CC617" s="225"/>
      <c r="CD617" s="225"/>
      <c r="CE617" s="225"/>
      <c r="CF617" s="225"/>
    </row>
    <row r="618" spans="1:84" ht="12" customHeight="1" x14ac:dyDescent="0.25">
      <c r="A618" s="225"/>
      <c r="B618" s="225"/>
      <c r="C618" s="225"/>
      <c r="D618" s="225"/>
      <c r="E618" s="226"/>
      <c r="F618" s="226"/>
      <c r="G618" s="228"/>
      <c r="H618" s="227"/>
      <c r="I618" s="227"/>
      <c r="J618" s="228"/>
      <c r="K618" s="228"/>
      <c r="L618" s="229"/>
      <c r="M618" s="225"/>
      <c r="N618" s="225"/>
      <c r="O618" s="225"/>
      <c r="P618" s="225"/>
      <c r="Q618" s="225"/>
      <c r="R618" s="225"/>
      <c r="S618" s="225"/>
      <c r="T618" s="225"/>
      <c r="U618" s="225"/>
      <c r="V618" s="225"/>
      <c r="W618" s="225"/>
      <c r="X618" s="225"/>
      <c r="Y618" s="225"/>
      <c r="Z618" s="225"/>
      <c r="AA618" s="225"/>
      <c r="AB618" s="225"/>
      <c r="AC618" s="225"/>
      <c r="AD618" s="225"/>
      <c r="AE618" s="225"/>
      <c r="AF618" s="225"/>
      <c r="AG618" s="225"/>
      <c r="AH618" s="225"/>
      <c r="AI618" s="225"/>
      <c r="AJ618" s="225"/>
      <c r="AK618" s="225"/>
      <c r="AL618" s="225"/>
      <c r="AM618" s="225"/>
      <c r="AN618" s="225"/>
      <c r="AO618" s="225"/>
      <c r="AP618" s="225"/>
      <c r="AQ618" s="225"/>
      <c r="AR618" s="225"/>
      <c r="AS618" s="225"/>
      <c r="AT618" s="225"/>
      <c r="AU618" s="225"/>
      <c r="AV618" s="225"/>
      <c r="AW618" s="225"/>
      <c r="AX618" s="225"/>
      <c r="AY618" s="225"/>
      <c r="AZ618" s="225"/>
      <c r="BA618" s="225"/>
      <c r="BB618" s="225"/>
      <c r="BC618" s="225"/>
      <c r="BD618" s="225"/>
      <c r="BE618" s="225"/>
      <c r="BF618" s="225"/>
      <c r="BG618" s="225"/>
      <c r="BH618" s="225"/>
      <c r="BI618" s="225"/>
      <c r="BJ618" s="225"/>
      <c r="BK618" s="225"/>
      <c r="BL618" s="225"/>
      <c r="BM618" s="225"/>
      <c r="BN618" s="225"/>
      <c r="BO618" s="225"/>
      <c r="BP618" s="225"/>
      <c r="BQ618" s="225"/>
      <c r="BR618" s="225"/>
      <c r="BS618" s="225"/>
      <c r="BT618" s="225"/>
      <c r="BU618" s="225"/>
      <c r="BV618" s="225"/>
      <c r="BW618" s="225"/>
      <c r="BX618" s="225"/>
      <c r="BY618" s="225"/>
      <c r="BZ618" s="225"/>
      <c r="CA618" s="225"/>
      <c r="CB618" s="225"/>
      <c r="CC618" s="225"/>
      <c r="CD618" s="225"/>
      <c r="CE618" s="225"/>
      <c r="CF618" s="225"/>
    </row>
    <row r="619" spans="1:84" ht="12" customHeight="1" x14ac:dyDescent="0.25">
      <c r="A619" s="225"/>
      <c r="B619" s="225"/>
      <c r="C619" s="225"/>
      <c r="D619" s="225"/>
      <c r="E619" s="226"/>
      <c r="F619" s="226"/>
      <c r="G619" s="228"/>
      <c r="H619" s="227"/>
      <c r="I619" s="227"/>
      <c r="J619" s="228"/>
      <c r="K619" s="228"/>
      <c r="L619" s="229"/>
      <c r="M619" s="225"/>
      <c r="N619" s="225"/>
      <c r="O619" s="225"/>
      <c r="P619" s="225"/>
      <c r="Q619" s="225"/>
      <c r="R619" s="225"/>
      <c r="S619" s="225"/>
      <c r="T619" s="225"/>
      <c r="U619" s="225"/>
      <c r="V619" s="225"/>
      <c r="W619" s="225"/>
      <c r="X619" s="225"/>
      <c r="Y619" s="225"/>
      <c r="Z619" s="225"/>
      <c r="AA619" s="225"/>
      <c r="AB619" s="225"/>
      <c r="AC619" s="225"/>
      <c r="AD619" s="225"/>
      <c r="AE619" s="225"/>
      <c r="AF619" s="225"/>
      <c r="AG619" s="225"/>
      <c r="AH619" s="225"/>
      <c r="AI619" s="225"/>
      <c r="AJ619" s="225"/>
      <c r="AK619" s="225"/>
      <c r="AL619" s="225"/>
      <c r="AM619" s="225"/>
      <c r="AN619" s="225"/>
      <c r="AO619" s="225"/>
      <c r="AP619" s="225"/>
      <c r="AQ619" s="225"/>
      <c r="AR619" s="225"/>
      <c r="AS619" s="225"/>
      <c r="AT619" s="225"/>
      <c r="AU619" s="225"/>
      <c r="AV619" s="225"/>
      <c r="AW619" s="225"/>
      <c r="AX619" s="225"/>
      <c r="AY619" s="225"/>
      <c r="AZ619" s="225"/>
      <c r="BA619" s="225"/>
      <c r="BB619" s="225"/>
      <c r="BC619" s="225"/>
      <c r="BD619" s="225"/>
      <c r="BE619" s="225"/>
      <c r="BF619" s="225"/>
      <c r="BG619" s="225"/>
      <c r="BH619" s="225"/>
      <c r="BI619" s="225"/>
      <c r="BJ619" s="225"/>
      <c r="BK619" s="225"/>
      <c r="BL619" s="225"/>
      <c r="BM619" s="225"/>
      <c r="BN619" s="225"/>
      <c r="BO619" s="225"/>
      <c r="BP619" s="225"/>
      <c r="BQ619" s="225"/>
      <c r="BR619" s="225"/>
      <c r="BS619" s="225"/>
      <c r="BT619" s="225"/>
      <c r="BU619" s="225"/>
      <c r="BV619" s="225"/>
      <c r="BW619" s="225"/>
      <c r="BX619" s="225"/>
      <c r="BY619" s="225"/>
      <c r="BZ619" s="225"/>
      <c r="CA619" s="225"/>
      <c r="CB619" s="225"/>
      <c r="CC619" s="225"/>
      <c r="CD619" s="225"/>
      <c r="CE619" s="225"/>
      <c r="CF619" s="225"/>
    </row>
    <row r="620" spans="1:84" ht="12" customHeight="1" x14ac:dyDescent="0.25">
      <c r="A620" s="225"/>
      <c r="B620" s="225"/>
      <c r="C620" s="225"/>
      <c r="D620" s="225"/>
      <c r="E620" s="226"/>
      <c r="F620" s="226"/>
      <c r="G620" s="228"/>
      <c r="H620" s="227"/>
      <c r="I620" s="227"/>
      <c r="J620" s="228"/>
      <c r="K620" s="228"/>
      <c r="L620" s="229"/>
      <c r="M620" s="225"/>
      <c r="N620" s="225"/>
      <c r="O620" s="225"/>
      <c r="P620" s="225"/>
      <c r="Q620" s="225"/>
      <c r="R620" s="225"/>
      <c r="S620" s="225"/>
      <c r="T620" s="225"/>
      <c r="U620" s="225"/>
      <c r="V620" s="225"/>
      <c r="W620" s="225"/>
      <c r="X620" s="225"/>
      <c r="Y620" s="225"/>
      <c r="Z620" s="225"/>
      <c r="AA620" s="225"/>
      <c r="AB620" s="225"/>
      <c r="AC620" s="225"/>
      <c r="AD620" s="225"/>
      <c r="AE620" s="225"/>
      <c r="AF620" s="225"/>
      <c r="AG620" s="225"/>
      <c r="AH620" s="225"/>
      <c r="AI620" s="225"/>
      <c r="AJ620" s="225"/>
      <c r="AK620" s="225"/>
      <c r="AL620" s="225"/>
      <c r="AM620" s="225"/>
      <c r="AN620" s="225"/>
      <c r="AO620" s="225"/>
      <c r="AP620" s="225"/>
      <c r="AQ620" s="225"/>
      <c r="AR620" s="225"/>
      <c r="AS620" s="225"/>
      <c r="AT620" s="225"/>
      <c r="AU620" s="225"/>
      <c r="AV620" s="225"/>
      <c r="AW620" s="225"/>
      <c r="AX620" s="225"/>
      <c r="AY620" s="225"/>
      <c r="AZ620" s="225"/>
      <c r="BA620" s="225"/>
      <c r="BB620" s="225"/>
      <c r="BC620" s="225"/>
      <c r="BD620" s="225"/>
      <c r="BE620" s="225"/>
      <c r="BF620" s="225"/>
      <c r="BG620" s="225"/>
      <c r="BH620" s="225"/>
      <c r="BI620" s="225"/>
      <c r="BJ620" s="225"/>
      <c r="BK620" s="225"/>
      <c r="BL620" s="225"/>
      <c r="BM620" s="225"/>
      <c r="BN620" s="225"/>
      <c r="BO620" s="225"/>
      <c r="BP620" s="225"/>
      <c r="BQ620" s="225"/>
      <c r="BR620" s="225"/>
      <c r="BS620" s="225"/>
      <c r="BT620" s="225"/>
      <c r="BU620" s="225"/>
      <c r="BV620" s="225"/>
      <c r="BW620" s="225"/>
      <c r="BX620" s="225"/>
      <c r="BY620" s="225"/>
      <c r="BZ620" s="225"/>
      <c r="CA620" s="225"/>
      <c r="CB620" s="225"/>
      <c r="CC620" s="225"/>
      <c r="CD620" s="225"/>
      <c r="CE620" s="225"/>
      <c r="CF620" s="225"/>
    </row>
    <row r="621" spans="1:84" ht="12" customHeight="1" x14ac:dyDescent="0.25">
      <c r="A621" s="225"/>
      <c r="B621" s="225"/>
      <c r="C621" s="225"/>
      <c r="D621" s="225"/>
      <c r="E621" s="226"/>
      <c r="F621" s="226"/>
      <c r="G621" s="228"/>
      <c r="H621" s="227"/>
      <c r="I621" s="227"/>
      <c r="J621" s="228"/>
      <c r="K621" s="228"/>
      <c r="L621" s="229"/>
      <c r="M621" s="225"/>
      <c r="N621" s="225"/>
      <c r="O621" s="225"/>
      <c r="P621" s="225"/>
      <c r="Q621" s="225"/>
      <c r="R621" s="225"/>
      <c r="S621" s="225"/>
      <c r="T621" s="225"/>
      <c r="U621" s="225"/>
      <c r="V621" s="225"/>
      <c r="W621" s="225"/>
      <c r="X621" s="225"/>
      <c r="Y621" s="225"/>
      <c r="Z621" s="225"/>
      <c r="AA621" s="225"/>
      <c r="AB621" s="225"/>
      <c r="AC621" s="225"/>
      <c r="AD621" s="225"/>
      <c r="AE621" s="225"/>
      <c r="AF621" s="225"/>
      <c r="AG621" s="225"/>
      <c r="AH621" s="225"/>
      <c r="AI621" s="225"/>
      <c r="AJ621" s="225"/>
      <c r="AK621" s="225"/>
      <c r="AL621" s="225"/>
      <c r="AM621" s="225"/>
      <c r="AN621" s="225"/>
      <c r="AO621" s="225"/>
      <c r="AP621" s="225"/>
      <c r="AQ621" s="225"/>
      <c r="AR621" s="225"/>
      <c r="AS621" s="225"/>
      <c r="AT621" s="225"/>
      <c r="AU621" s="225"/>
      <c r="AV621" s="225"/>
      <c r="AW621" s="225"/>
      <c r="AX621" s="225"/>
      <c r="AY621" s="225"/>
      <c r="AZ621" s="225"/>
      <c r="BA621" s="225"/>
      <c r="BB621" s="225"/>
      <c r="BC621" s="225"/>
      <c r="BD621" s="225"/>
      <c r="BE621" s="225"/>
      <c r="BF621" s="225"/>
      <c r="BG621" s="225"/>
      <c r="BH621" s="225"/>
      <c r="BI621" s="225"/>
      <c r="BJ621" s="225"/>
      <c r="BK621" s="225"/>
      <c r="BL621" s="225"/>
      <c r="BM621" s="225"/>
      <c r="BN621" s="225"/>
      <c r="BO621" s="225"/>
      <c r="BP621" s="225"/>
      <c r="BQ621" s="225"/>
      <c r="BR621" s="225"/>
      <c r="BS621" s="225"/>
      <c r="BT621" s="225"/>
      <c r="BU621" s="225"/>
      <c r="BV621" s="225"/>
      <c r="BW621" s="225"/>
      <c r="BX621" s="225"/>
      <c r="BY621" s="225"/>
      <c r="BZ621" s="225"/>
      <c r="CA621" s="225"/>
      <c r="CB621" s="225"/>
      <c r="CC621" s="225"/>
      <c r="CD621" s="225"/>
      <c r="CE621" s="225"/>
      <c r="CF621" s="225"/>
    </row>
    <row r="622" spans="1:84" ht="12" customHeight="1" x14ac:dyDescent="0.25">
      <c r="A622" s="225"/>
      <c r="B622" s="225"/>
      <c r="C622" s="225"/>
      <c r="D622" s="225"/>
      <c r="E622" s="226"/>
      <c r="F622" s="226"/>
      <c r="G622" s="228"/>
      <c r="H622" s="227"/>
      <c r="I622" s="227"/>
      <c r="J622" s="228"/>
      <c r="K622" s="228"/>
      <c r="L622" s="229"/>
      <c r="M622" s="225"/>
      <c r="N622" s="225"/>
      <c r="O622" s="225"/>
      <c r="P622" s="225"/>
      <c r="Q622" s="225"/>
      <c r="R622" s="225"/>
      <c r="S622" s="225"/>
      <c r="T622" s="225"/>
      <c r="U622" s="225"/>
      <c r="V622" s="225"/>
      <c r="W622" s="225"/>
      <c r="X622" s="225"/>
      <c r="Y622" s="225"/>
      <c r="Z622" s="225"/>
      <c r="AA622" s="225"/>
      <c r="AB622" s="225"/>
      <c r="AC622" s="225"/>
      <c r="AD622" s="225"/>
      <c r="AE622" s="225"/>
      <c r="AF622" s="225"/>
      <c r="AG622" s="225"/>
      <c r="AH622" s="225"/>
      <c r="AI622" s="225"/>
      <c r="AJ622" s="225"/>
      <c r="AK622" s="225"/>
      <c r="AL622" s="225"/>
      <c r="AM622" s="225"/>
      <c r="AN622" s="225"/>
      <c r="AO622" s="225"/>
      <c r="AP622" s="225"/>
      <c r="AQ622" s="225"/>
      <c r="AR622" s="225"/>
      <c r="AS622" s="225"/>
      <c r="AT622" s="225"/>
      <c r="AU622" s="225"/>
      <c r="AV622" s="225"/>
      <c r="AW622" s="225"/>
      <c r="AX622" s="225"/>
      <c r="AY622" s="225"/>
      <c r="AZ622" s="225"/>
      <c r="BA622" s="225"/>
      <c r="BB622" s="225"/>
      <c r="BC622" s="225"/>
      <c r="BD622" s="225"/>
      <c r="BE622" s="225"/>
      <c r="BF622" s="225"/>
      <c r="BG622" s="225"/>
      <c r="BH622" s="225"/>
      <c r="BI622" s="225"/>
      <c r="BJ622" s="225"/>
      <c r="BK622" s="225"/>
      <c r="BL622" s="225"/>
      <c r="BM622" s="225"/>
      <c r="BN622" s="225"/>
      <c r="BO622" s="225"/>
      <c r="BP622" s="225"/>
      <c r="BQ622" s="225"/>
      <c r="BR622" s="225"/>
      <c r="BS622" s="225"/>
      <c r="BT622" s="225"/>
      <c r="BU622" s="225"/>
      <c r="BV622" s="225"/>
      <c r="BW622" s="225"/>
      <c r="BX622" s="225"/>
      <c r="BY622" s="225"/>
      <c r="BZ622" s="225"/>
      <c r="CA622" s="225"/>
      <c r="CB622" s="225"/>
      <c r="CC622" s="225"/>
      <c r="CD622" s="225"/>
      <c r="CE622" s="225"/>
      <c r="CF622" s="225"/>
    </row>
    <row r="623" spans="1:84" ht="12" customHeight="1" x14ac:dyDescent="0.25">
      <c r="A623" s="225"/>
      <c r="B623" s="225"/>
      <c r="C623" s="225"/>
      <c r="D623" s="225"/>
      <c r="E623" s="226"/>
      <c r="F623" s="226"/>
      <c r="G623" s="228"/>
      <c r="H623" s="227"/>
      <c r="I623" s="227"/>
      <c r="J623" s="228"/>
      <c r="K623" s="228"/>
      <c r="L623" s="229"/>
      <c r="M623" s="225"/>
      <c r="N623" s="225"/>
      <c r="O623" s="225"/>
      <c r="P623" s="225"/>
      <c r="Q623" s="225"/>
      <c r="R623" s="225"/>
      <c r="S623" s="225"/>
      <c r="T623" s="225"/>
      <c r="U623" s="225"/>
      <c r="V623" s="225"/>
      <c r="W623" s="225"/>
      <c r="X623" s="225"/>
      <c r="Y623" s="225"/>
      <c r="Z623" s="225"/>
      <c r="AA623" s="225"/>
      <c r="AB623" s="225"/>
      <c r="AC623" s="225"/>
      <c r="AD623" s="225"/>
      <c r="AE623" s="225"/>
      <c r="AF623" s="225"/>
      <c r="AG623" s="225"/>
      <c r="AH623" s="225"/>
      <c r="AI623" s="225"/>
      <c r="AJ623" s="225"/>
      <c r="AK623" s="225"/>
      <c r="AL623" s="225"/>
      <c r="AM623" s="225"/>
      <c r="AN623" s="225"/>
      <c r="AO623" s="225"/>
      <c r="AP623" s="225"/>
      <c r="AQ623" s="225"/>
      <c r="AR623" s="225"/>
      <c r="AS623" s="225"/>
      <c r="AT623" s="225"/>
      <c r="AU623" s="225"/>
      <c r="AV623" s="225"/>
      <c r="AW623" s="225"/>
      <c r="AX623" s="225"/>
      <c r="AY623" s="225"/>
      <c r="AZ623" s="225"/>
      <c r="BA623" s="225"/>
      <c r="BB623" s="225"/>
      <c r="BC623" s="225"/>
      <c r="BD623" s="225"/>
      <c r="BE623" s="225"/>
      <c r="BF623" s="225"/>
      <c r="BG623" s="225"/>
      <c r="BH623" s="225"/>
      <c r="BI623" s="225"/>
      <c r="BJ623" s="225"/>
      <c r="BK623" s="225"/>
      <c r="BL623" s="225"/>
      <c r="BM623" s="225"/>
      <c r="BN623" s="225"/>
      <c r="BO623" s="225"/>
      <c r="BP623" s="225"/>
      <c r="BQ623" s="225"/>
      <c r="BR623" s="225"/>
      <c r="BS623" s="225"/>
      <c r="BT623" s="225"/>
      <c r="BU623" s="225"/>
      <c r="BV623" s="225"/>
      <c r="BW623" s="225"/>
      <c r="BX623" s="225"/>
      <c r="BY623" s="225"/>
      <c r="BZ623" s="225"/>
      <c r="CA623" s="225"/>
      <c r="CB623" s="225"/>
      <c r="CC623" s="225"/>
      <c r="CD623" s="225"/>
      <c r="CE623" s="225"/>
      <c r="CF623" s="225"/>
    </row>
    <row r="624" spans="1:84" ht="12" customHeight="1" x14ac:dyDescent="0.25">
      <c r="A624" s="225"/>
      <c r="B624" s="225"/>
      <c r="C624" s="225"/>
      <c r="D624" s="225"/>
      <c r="E624" s="226"/>
      <c r="F624" s="226"/>
      <c r="G624" s="228"/>
      <c r="H624" s="227"/>
      <c r="I624" s="227"/>
      <c r="J624" s="228"/>
      <c r="K624" s="228"/>
      <c r="L624" s="229"/>
      <c r="M624" s="225"/>
      <c r="N624" s="225"/>
      <c r="O624" s="225"/>
      <c r="P624" s="225"/>
      <c r="Q624" s="225"/>
      <c r="R624" s="225"/>
      <c r="S624" s="225"/>
      <c r="T624" s="225"/>
      <c r="U624" s="225"/>
      <c r="V624" s="225"/>
      <c r="W624" s="225"/>
      <c r="X624" s="225"/>
      <c r="Y624" s="225"/>
      <c r="Z624" s="225"/>
      <c r="AA624" s="225"/>
      <c r="AB624" s="225"/>
      <c r="AC624" s="225"/>
      <c r="AD624" s="225"/>
      <c r="AE624" s="225"/>
      <c r="AF624" s="225"/>
      <c r="AG624" s="225"/>
      <c r="AH624" s="225"/>
      <c r="AI624" s="225"/>
      <c r="AJ624" s="225"/>
      <c r="AK624" s="225"/>
      <c r="AL624" s="225"/>
      <c r="AM624" s="225"/>
      <c r="AN624" s="225"/>
      <c r="AO624" s="225"/>
      <c r="AP624" s="225"/>
      <c r="AQ624" s="225"/>
      <c r="AR624" s="225"/>
      <c r="AS624" s="225"/>
      <c r="AT624" s="225"/>
      <c r="AU624" s="225"/>
      <c r="AV624" s="225"/>
      <c r="AW624" s="225"/>
      <c r="AX624" s="225"/>
      <c r="AY624" s="225"/>
      <c r="AZ624" s="225"/>
      <c r="BA624" s="225"/>
      <c r="BB624" s="225"/>
      <c r="BC624" s="225"/>
      <c r="BD624" s="225"/>
      <c r="BE624" s="225"/>
      <c r="BF624" s="225"/>
      <c r="BG624" s="225"/>
      <c r="BH624" s="225"/>
      <c r="BI624" s="225"/>
      <c r="BJ624" s="225"/>
      <c r="BK624" s="225"/>
      <c r="BL624" s="225"/>
      <c r="BM624" s="225"/>
      <c r="BN624" s="225"/>
      <c r="BO624" s="225"/>
      <c r="BP624" s="225"/>
      <c r="BQ624" s="225"/>
      <c r="BR624" s="225"/>
      <c r="BS624" s="225"/>
      <c r="BT624" s="225"/>
      <c r="BU624" s="225"/>
      <c r="BV624" s="225"/>
      <c r="BW624" s="225"/>
      <c r="BX624" s="225"/>
      <c r="BY624" s="225"/>
      <c r="BZ624" s="225"/>
      <c r="CA624" s="225"/>
      <c r="CB624" s="225"/>
      <c r="CC624" s="225"/>
      <c r="CD624" s="225"/>
      <c r="CE624" s="225"/>
      <c r="CF624" s="225"/>
    </row>
    <row r="625" spans="1:84" ht="12" customHeight="1" x14ac:dyDescent="0.25">
      <c r="A625" s="225"/>
      <c r="B625" s="225"/>
      <c r="C625" s="225"/>
      <c r="D625" s="225"/>
      <c r="E625" s="226"/>
      <c r="F625" s="226"/>
      <c r="G625" s="228"/>
      <c r="H625" s="227"/>
      <c r="I625" s="227"/>
      <c r="J625" s="228"/>
      <c r="K625" s="228"/>
      <c r="L625" s="229"/>
      <c r="M625" s="225"/>
      <c r="N625" s="225"/>
      <c r="O625" s="225"/>
      <c r="P625" s="225"/>
      <c r="Q625" s="225"/>
      <c r="R625" s="225"/>
      <c r="S625" s="225"/>
      <c r="T625" s="225"/>
      <c r="U625" s="225"/>
      <c r="V625" s="225"/>
      <c r="W625" s="225"/>
      <c r="X625" s="225"/>
      <c r="Y625" s="225"/>
      <c r="Z625" s="225"/>
      <c r="AA625" s="225"/>
      <c r="AB625" s="225"/>
      <c r="AC625" s="225"/>
      <c r="AD625" s="225"/>
      <c r="AE625" s="225"/>
      <c r="AF625" s="225"/>
      <c r="AG625" s="225"/>
      <c r="AH625" s="225"/>
      <c r="AI625" s="225"/>
      <c r="AJ625" s="225"/>
      <c r="AK625" s="225"/>
      <c r="AL625" s="225"/>
      <c r="AM625" s="225"/>
      <c r="AN625" s="225"/>
      <c r="AO625" s="225"/>
      <c r="AP625" s="225"/>
      <c r="AQ625" s="225"/>
      <c r="AR625" s="225"/>
      <c r="AS625" s="225"/>
      <c r="AT625" s="225"/>
      <c r="AU625" s="225"/>
      <c r="AV625" s="225"/>
      <c r="AW625" s="225"/>
      <c r="AX625" s="225"/>
      <c r="AY625" s="225"/>
      <c r="AZ625" s="225"/>
      <c r="BA625" s="225"/>
      <c r="BB625" s="225"/>
      <c r="BC625" s="225"/>
      <c r="BD625" s="225"/>
      <c r="BE625" s="225"/>
      <c r="BF625" s="225"/>
      <c r="BG625" s="225"/>
      <c r="BH625" s="225"/>
      <c r="BI625" s="225"/>
      <c r="BJ625" s="225"/>
      <c r="BK625" s="225"/>
      <c r="BL625" s="225"/>
      <c r="BM625" s="225"/>
      <c r="BN625" s="225"/>
      <c r="BO625" s="225"/>
      <c r="BP625" s="225"/>
      <c r="BQ625" s="225"/>
      <c r="BR625" s="225"/>
      <c r="BS625" s="225"/>
      <c r="BT625" s="225"/>
      <c r="BU625" s="225"/>
      <c r="BV625" s="225"/>
      <c r="BW625" s="225"/>
      <c r="BX625" s="225"/>
      <c r="BY625" s="225"/>
      <c r="BZ625" s="225"/>
      <c r="CA625" s="225"/>
      <c r="CB625" s="225"/>
      <c r="CC625" s="225"/>
      <c r="CD625" s="225"/>
      <c r="CE625" s="225"/>
      <c r="CF625" s="225"/>
    </row>
    <row r="626" spans="1:84" ht="12" customHeight="1" x14ac:dyDescent="0.25">
      <c r="A626" s="225"/>
      <c r="B626" s="225"/>
      <c r="C626" s="225"/>
      <c r="D626" s="225"/>
      <c r="E626" s="226"/>
      <c r="F626" s="226"/>
      <c r="G626" s="228"/>
      <c r="H626" s="227"/>
      <c r="I626" s="227"/>
      <c r="J626" s="228"/>
      <c r="K626" s="228"/>
      <c r="L626" s="229"/>
      <c r="M626" s="225"/>
      <c r="N626" s="225"/>
      <c r="O626" s="225"/>
      <c r="P626" s="225"/>
      <c r="Q626" s="225"/>
      <c r="R626" s="225"/>
      <c r="S626" s="225"/>
      <c r="T626" s="225"/>
      <c r="U626" s="225"/>
      <c r="V626" s="225"/>
      <c r="W626" s="225"/>
      <c r="X626" s="225"/>
      <c r="Y626" s="225"/>
      <c r="Z626" s="225"/>
      <c r="AA626" s="225"/>
      <c r="AB626" s="225"/>
      <c r="AC626" s="225"/>
      <c r="AD626" s="225"/>
      <c r="AE626" s="225"/>
      <c r="AF626" s="225"/>
      <c r="AG626" s="225"/>
      <c r="AH626" s="225"/>
      <c r="AI626" s="225"/>
      <c r="AJ626" s="225"/>
      <c r="AK626" s="225"/>
      <c r="AL626" s="225"/>
      <c r="AM626" s="225"/>
      <c r="AN626" s="225"/>
      <c r="AO626" s="225"/>
      <c r="AP626" s="225"/>
      <c r="AQ626" s="225"/>
      <c r="AR626" s="225"/>
      <c r="AS626" s="225"/>
      <c r="AT626" s="225"/>
      <c r="AU626" s="225"/>
      <c r="AV626" s="225"/>
      <c r="AW626" s="225"/>
      <c r="AX626" s="225"/>
      <c r="AY626" s="225"/>
      <c r="AZ626" s="225"/>
      <c r="BA626" s="225"/>
      <c r="BB626" s="225"/>
      <c r="BC626" s="225"/>
      <c r="BD626" s="225"/>
      <c r="BE626" s="225"/>
      <c r="BF626" s="225"/>
      <c r="BG626" s="225"/>
      <c r="BH626" s="225"/>
      <c r="BI626" s="225"/>
      <c r="BJ626" s="225"/>
      <c r="BK626" s="225"/>
      <c r="BL626" s="225"/>
      <c r="BM626" s="225"/>
      <c r="BN626" s="225"/>
      <c r="BO626" s="225"/>
      <c r="BP626" s="225"/>
      <c r="BQ626" s="225"/>
      <c r="BR626" s="225"/>
      <c r="BS626" s="225"/>
      <c r="BT626" s="225"/>
      <c r="BU626" s="225"/>
      <c r="BV626" s="225"/>
      <c r="BW626" s="225"/>
      <c r="BX626" s="225"/>
      <c r="BY626" s="225"/>
      <c r="BZ626" s="225"/>
      <c r="CA626" s="225"/>
      <c r="CB626" s="225"/>
      <c r="CC626" s="225"/>
      <c r="CD626" s="225"/>
      <c r="CE626" s="225"/>
      <c r="CF626" s="225"/>
    </row>
    <row r="627" spans="1:84" ht="12" customHeight="1" x14ac:dyDescent="0.25">
      <c r="A627" s="225"/>
      <c r="B627" s="225"/>
      <c r="C627" s="225"/>
      <c r="D627" s="225"/>
      <c r="E627" s="226"/>
      <c r="F627" s="226"/>
      <c r="G627" s="228"/>
      <c r="H627" s="227"/>
      <c r="I627" s="227"/>
      <c r="J627" s="228"/>
      <c r="K627" s="228"/>
      <c r="L627" s="229"/>
      <c r="M627" s="225"/>
      <c r="N627" s="225"/>
      <c r="O627" s="225"/>
      <c r="P627" s="225"/>
      <c r="Q627" s="225"/>
      <c r="R627" s="225"/>
      <c r="S627" s="225"/>
      <c r="T627" s="225"/>
      <c r="U627" s="225"/>
      <c r="V627" s="225"/>
      <c r="W627" s="225"/>
      <c r="X627" s="225"/>
      <c r="Y627" s="225"/>
      <c r="Z627" s="225"/>
      <c r="AA627" s="225"/>
      <c r="AB627" s="225"/>
      <c r="AC627" s="225"/>
      <c r="AD627" s="225"/>
      <c r="AE627" s="225"/>
      <c r="AF627" s="225"/>
      <c r="AG627" s="225"/>
      <c r="AH627" s="225"/>
      <c r="AI627" s="225"/>
      <c r="AJ627" s="225"/>
      <c r="AK627" s="225"/>
      <c r="AL627" s="225"/>
      <c r="AM627" s="225"/>
      <c r="AN627" s="225"/>
      <c r="AO627" s="225"/>
      <c r="AP627" s="225"/>
      <c r="AQ627" s="225"/>
      <c r="AR627" s="225"/>
      <c r="AS627" s="225"/>
      <c r="AT627" s="225"/>
      <c r="AU627" s="225"/>
      <c r="AV627" s="225"/>
      <c r="AW627" s="225"/>
      <c r="AX627" s="225"/>
      <c r="AY627" s="225"/>
      <c r="AZ627" s="225"/>
      <c r="BA627" s="225"/>
      <c r="BB627" s="225"/>
      <c r="BC627" s="225"/>
      <c r="BD627" s="225"/>
      <c r="BE627" s="225"/>
      <c r="BF627" s="225"/>
      <c r="BG627" s="225"/>
      <c r="BH627" s="225"/>
      <c r="BI627" s="225"/>
      <c r="BJ627" s="225"/>
      <c r="BK627" s="225"/>
      <c r="BL627" s="225"/>
      <c r="BM627" s="225"/>
      <c r="BN627" s="225"/>
      <c r="BO627" s="225"/>
      <c r="BP627" s="225"/>
      <c r="BQ627" s="225"/>
      <c r="BR627" s="225"/>
      <c r="BS627" s="225"/>
      <c r="BT627" s="225"/>
      <c r="BU627" s="225"/>
      <c r="BV627" s="225"/>
      <c r="BW627" s="225"/>
      <c r="BX627" s="225"/>
      <c r="BY627" s="225"/>
      <c r="BZ627" s="225"/>
      <c r="CA627" s="225"/>
      <c r="CB627" s="225"/>
      <c r="CC627" s="225"/>
      <c r="CD627" s="225"/>
      <c r="CE627" s="225"/>
      <c r="CF627" s="225"/>
    </row>
    <row r="628" spans="1:84" ht="12" customHeight="1" x14ac:dyDescent="0.25">
      <c r="A628" s="225"/>
      <c r="B628" s="225"/>
      <c r="C628" s="225"/>
      <c r="D628" s="225"/>
      <c r="E628" s="226"/>
      <c r="F628" s="226"/>
      <c r="G628" s="228"/>
      <c r="H628" s="227"/>
      <c r="I628" s="227"/>
      <c r="J628" s="228"/>
      <c r="K628" s="228"/>
      <c r="L628" s="229"/>
      <c r="M628" s="225"/>
      <c r="N628" s="225"/>
      <c r="O628" s="225"/>
      <c r="P628" s="225"/>
      <c r="Q628" s="225"/>
      <c r="R628" s="225"/>
      <c r="S628" s="225"/>
      <c r="T628" s="225"/>
      <c r="U628" s="225"/>
      <c r="V628" s="225"/>
      <c r="W628" s="225"/>
      <c r="X628" s="225"/>
      <c r="Y628" s="225"/>
      <c r="Z628" s="225"/>
      <c r="AA628" s="225"/>
      <c r="AB628" s="225"/>
      <c r="AC628" s="225"/>
      <c r="AD628" s="225"/>
      <c r="AE628" s="225"/>
      <c r="AF628" s="225"/>
      <c r="AG628" s="225"/>
      <c r="AH628" s="225"/>
      <c r="AI628" s="225"/>
      <c r="AJ628" s="225"/>
      <c r="AK628" s="225"/>
      <c r="AL628" s="225"/>
      <c r="AM628" s="225"/>
      <c r="AN628" s="225"/>
      <c r="AO628" s="225"/>
      <c r="AP628" s="225"/>
      <c r="AQ628" s="225"/>
      <c r="AR628" s="225"/>
      <c r="AS628" s="225"/>
      <c r="AT628" s="225"/>
      <c r="AU628" s="225"/>
      <c r="AV628" s="225"/>
      <c r="AW628" s="225"/>
      <c r="AX628" s="225"/>
      <c r="AY628" s="225"/>
      <c r="AZ628" s="225"/>
      <c r="BA628" s="225"/>
      <c r="BB628" s="225"/>
      <c r="BC628" s="225"/>
      <c r="BD628" s="225"/>
      <c r="BE628" s="225"/>
      <c r="BF628" s="225"/>
      <c r="BG628" s="225"/>
      <c r="BH628" s="225"/>
      <c r="BI628" s="225"/>
      <c r="BJ628" s="225"/>
      <c r="BK628" s="225"/>
      <c r="BL628" s="225"/>
      <c r="BM628" s="225"/>
      <c r="BN628" s="225"/>
      <c r="BO628" s="225"/>
      <c r="BP628" s="225"/>
      <c r="BQ628" s="225"/>
      <c r="BR628" s="225"/>
      <c r="BS628" s="225"/>
      <c r="BT628" s="225"/>
      <c r="BU628" s="225"/>
      <c r="BV628" s="225"/>
      <c r="BW628" s="225"/>
      <c r="BX628" s="225"/>
      <c r="BY628" s="225"/>
      <c r="BZ628" s="225"/>
      <c r="CA628" s="225"/>
      <c r="CB628" s="225"/>
      <c r="CC628" s="225"/>
      <c r="CD628" s="225"/>
      <c r="CE628" s="225"/>
      <c r="CF628" s="225"/>
    </row>
    <row r="629" spans="1:84" ht="12" customHeight="1" x14ac:dyDescent="0.25">
      <c r="A629" s="225"/>
      <c r="B629" s="225"/>
      <c r="C629" s="225"/>
      <c r="D629" s="225"/>
      <c r="E629" s="226"/>
      <c r="F629" s="226"/>
      <c r="G629" s="228"/>
      <c r="H629" s="227"/>
      <c r="I629" s="227"/>
      <c r="J629" s="228"/>
      <c r="K629" s="228"/>
      <c r="L629" s="229"/>
      <c r="M629" s="225"/>
      <c r="N629" s="225"/>
      <c r="O629" s="225"/>
      <c r="P629" s="225"/>
      <c r="Q629" s="225"/>
      <c r="R629" s="225"/>
      <c r="S629" s="225"/>
      <c r="T629" s="225"/>
      <c r="U629" s="225"/>
      <c r="V629" s="225"/>
      <c r="W629" s="225"/>
      <c r="X629" s="225"/>
      <c r="Y629" s="225"/>
      <c r="Z629" s="225"/>
      <c r="AA629" s="225"/>
      <c r="AB629" s="225"/>
      <c r="AC629" s="225"/>
      <c r="AD629" s="225"/>
      <c r="AE629" s="225"/>
      <c r="AF629" s="225"/>
      <c r="AG629" s="225"/>
      <c r="AH629" s="225"/>
      <c r="AI629" s="225"/>
      <c r="AJ629" s="225"/>
      <c r="AK629" s="225"/>
      <c r="AL629" s="225"/>
      <c r="AM629" s="225"/>
      <c r="AN629" s="225"/>
      <c r="AO629" s="225"/>
      <c r="AP629" s="225"/>
      <c r="AQ629" s="225"/>
      <c r="AR629" s="225"/>
      <c r="AS629" s="225"/>
      <c r="AT629" s="225"/>
      <c r="AU629" s="225"/>
      <c r="AV629" s="225"/>
      <c r="AW629" s="225"/>
      <c r="AX629" s="225"/>
      <c r="AY629" s="225"/>
      <c r="AZ629" s="225"/>
      <c r="BA629" s="225"/>
      <c r="BB629" s="225"/>
      <c r="BC629" s="225"/>
      <c r="BD629" s="225"/>
      <c r="BE629" s="225"/>
      <c r="BF629" s="225"/>
      <c r="BG629" s="225"/>
      <c r="BH629" s="225"/>
      <c r="BI629" s="225"/>
      <c r="BJ629" s="225"/>
      <c r="BK629" s="225"/>
      <c r="BL629" s="225"/>
      <c r="BM629" s="225"/>
      <c r="BN629" s="225"/>
      <c r="BO629" s="225"/>
      <c r="BP629" s="225"/>
      <c r="BQ629" s="225"/>
      <c r="BR629" s="225"/>
      <c r="BS629" s="225"/>
      <c r="BT629" s="225"/>
      <c r="BU629" s="225"/>
      <c r="BV629" s="225"/>
      <c r="BW629" s="225"/>
      <c r="BX629" s="225"/>
      <c r="BY629" s="225"/>
      <c r="BZ629" s="225"/>
      <c r="CA629" s="225"/>
      <c r="CB629" s="225"/>
      <c r="CC629" s="225"/>
      <c r="CD629" s="225"/>
      <c r="CE629" s="225"/>
      <c r="CF629" s="225"/>
    </row>
    <row r="630" spans="1:84" ht="12" customHeight="1" x14ac:dyDescent="0.25">
      <c r="A630" s="225"/>
      <c r="B630" s="225"/>
      <c r="C630" s="225"/>
      <c r="D630" s="225"/>
      <c r="E630" s="226"/>
      <c r="F630" s="226"/>
      <c r="G630" s="228"/>
      <c r="H630" s="227"/>
      <c r="I630" s="227"/>
      <c r="J630" s="228"/>
      <c r="K630" s="228"/>
      <c r="L630" s="229"/>
      <c r="M630" s="225"/>
      <c r="N630" s="225"/>
      <c r="O630" s="225"/>
      <c r="P630" s="225"/>
      <c r="Q630" s="225"/>
      <c r="R630" s="225"/>
      <c r="S630" s="225"/>
      <c r="T630" s="225"/>
      <c r="U630" s="225"/>
      <c r="V630" s="225"/>
      <c r="W630" s="225"/>
      <c r="X630" s="225"/>
      <c r="Y630" s="225"/>
      <c r="Z630" s="225"/>
      <c r="AA630" s="225"/>
      <c r="AB630" s="225"/>
      <c r="AC630" s="225"/>
      <c r="AD630" s="225"/>
      <c r="AE630" s="225"/>
      <c r="AF630" s="225"/>
      <c r="AG630" s="225"/>
      <c r="AH630" s="225"/>
      <c r="AI630" s="225"/>
      <c r="AJ630" s="225"/>
      <c r="AK630" s="225"/>
      <c r="AL630" s="225"/>
      <c r="AM630" s="225"/>
      <c r="AN630" s="225"/>
      <c r="AO630" s="225"/>
      <c r="AP630" s="225"/>
      <c r="AQ630" s="225"/>
      <c r="AR630" s="225"/>
      <c r="AS630" s="225"/>
      <c r="AT630" s="225"/>
      <c r="AU630" s="225"/>
      <c r="AV630" s="225"/>
      <c r="AW630" s="225"/>
      <c r="AX630" s="225"/>
      <c r="AY630" s="225"/>
      <c r="AZ630" s="225"/>
      <c r="BA630" s="225"/>
      <c r="BB630" s="225"/>
      <c r="BC630" s="225"/>
      <c r="BD630" s="225"/>
      <c r="BE630" s="225"/>
      <c r="BF630" s="225"/>
      <c r="BG630" s="225"/>
      <c r="BH630" s="225"/>
      <c r="BI630" s="225"/>
      <c r="BJ630" s="225"/>
      <c r="BK630" s="225"/>
      <c r="BL630" s="225"/>
      <c r="BM630" s="225"/>
      <c r="BN630" s="225"/>
      <c r="BO630" s="225"/>
      <c r="BP630" s="225"/>
      <c r="BQ630" s="225"/>
      <c r="BR630" s="225"/>
      <c r="BS630" s="225"/>
      <c r="BT630" s="225"/>
      <c r="BU630" s="225"/>
      <c r="BV630" s="225"/>
      <c r="BW630" s="225"/>
      <c r="BX630" s="225"/>
      <c r="BY630" s="225"/>
      <c r="BZ630" s="225"/>
      <c r="CA630" s="225"/>
      <c r="CB630" s="225"/>
      <c r="CC630" s="225"/>
      <c r="CD630" s="225"/>
      <c r="CE630" s="225"/>
      <c r="CF630" s="225"/>
    </row>
    <row r="631" spans="1:84" ht="12" customHeight="1" x14ac:dyDescent="0.25">
      <c r="A631" s="225"/>
      <c r="B631" s="225"/>
      <c r="C631" s="225"/>
      <c r="D631" s="225"/>
      <c r="E631" s="226"/>
      <c r="F631" s="226"/>
      <c r="G631" s="228"/>
      <c r="H631" s="227"/>
      <c r="I631" s="227"/>
      <c r="J631" s="228"/>
      <c r="K631" s="228"/>
      <c r="L631" s="229"/>
      <c r="M631" s="225"/>
      <c r="N631" s="225"/>
      <c r="O631" s="225"/>
      <c r="P631" s="225"/>
      <c r="Q631" s="225"/>
      <c r="R631" s="225"/>
      <c r="S631" s="225"/>
      <c r="T631" s="225"/>
      <c r="U631" s="225"/>
      <c r="V631" s="225"/>
      <c r="W631" s="225"/>
      <c r="X631" s="225"/>
      <c r="Y631" s="225"/>
      <c r="Z631" s="225"/>
      <c r="AA631" s="225"/>
      <c r="AB631" s="225"/>
      <c r="AC631" s="225"/>
      <c r="AD631" s="225"/>
      <c r="AE631" s="225"/>
      <c r="AF631" s="225"/>
      <c r="AG631" s="225"/>
      <c r="AH631" s="225"/>
      <c r="AI631" s="225"/>
      <c r="AJ631" s="225"/>
      <c r="AK631" s="225"/>
      <c r="AL631" s="225"/>
      <c r="AM631" s="225"/>
      <c r="AN631" s="225"/>
      <c r="AO631" s="225"/>
      <c r="AP631" s="225"/>
      <c r="AQ631" s="225"/>
      <c r="AR631" s="225"/>
      <c r="AS631" s="225"/>
      <c r="AT631" s="225"/>
      <c r="AU631" s="225"/>
      <c r="AV631" s="225"/>
      <c r="AW631" s="225"/>
      <c r="AX631" s="225"/>
      <c r="AY631" s="225"/>
      <c r="AZ631" s="225"/>
      <c r="BA631" s="225"/>
      <c r="BB631" s="225"/>
      <c r="BC631" s="225"/>
      <c r="BD631" s="225"/>
      <c r="BE631" s="225"/>
      <c r="BF631" s="225"/>
      <c r="BG631" s="225"/>
      <c r="BH631" s="225"/>
      <c r="BI631" s="225"/>
      <c r="BJ631" s="225"/>
      <c r="BK631" s="225"/>
      <c r="BL631" s="225"/>
      <c r="BM631" s="225"/>
      <c r="BN631" s="225"/>
      <c r="BO631" s="225"/>
      <c r="BP631" s="225"/>
      <c r="BQ631" s="225"/>
      <c r="BR631" s="225"/>
      <c r="BS631" s="225"/>
      <c r="BT631" s="225"/>
      <c r="BU631" s="225"/>
      <c r="BV631" s="225"/>
      <c r="BW631" s="225"/>
      <c r="BX631" s="225"/>
      <c r="BY631" s="225"/>
      <c r="BZ631" s="225"/>
      <c r="CA631" s="225"/>
      <c r="CB631" s="225"/>
      <c r="CC631" s="225"/>
      <c r="CD631" s="225"/>
      <c r="CE631" s="225"/>
      <c r="CF631" s="225"/>
    </row>
    <row r="632" spans="1:84" ht="12" customHeight="1" x14ac:dyDescent="0.25">
      <c r="A632" s="225"/>
      <c r="B632" s="225"/>
      <c r="C632" s="225"/>
      <c r="D632" s="225"/>
      <c r="E632" s="226"/>
      <c r="F632" s="226"/>
      <c r="G632" s="228"/>
      <c r="H632" s="227"/>
      <c r="I632" s="227"/>
      <c r="J632" s="228"/>
      <c r="K632" s="228"/>
      <c r="L632" s="229"/>
      <c r="M632" s="225"/>
      <c r="N632" s="225"/>
      <c r="O632" s="225"/>
      <c r="P632" s="225"/>
      <c r="Q632" s="225"/>
      <c r="R632" s="225"/>
      <c r="S632" s="225"/>
      <c r="T632" s="225"/>
      <c r="U632" s="225"/>
      <c r="V632" s="225"/>
      <c r="W632" s="225"/>
      <c r="X632" s="225"/>
      <c r="Y632" s="225"/>
      <c r="Z632" s="225"/>
      <c r="AA632" s="225"/>
      <c r="AB632" s="225"/>
      <c r="AC632" s="225"/>
      <c r="AD632" s="225"/>
      <c r="AE632" s="225"/>
      <c r="AF632" s="225"/>
      <c r="AG632" s="225"/>
      <c r="AH632" s="225"/>
      <c r="AI632" s="225"/>
      <c r="AJ632" s="225"/>
      <c r="AK632" s="225"/>
      <c r="AL632" s="225"/>
      <c r="AM632" s="225"/>
      <c r="AN632" s="225"/>
      <c r="AO632" s="225"/>
      <c r="AP632" s="225"/>
      <c r="AQ632" s="225"/>
      <c r="AR632" s="225"/>
      <c r="AS632" s="225"/>
      <c r="AT632" s="225"/>
      <c r="AU632" s="225"/>
      <c r="AV632" s="225"/>
      <c r="AW632" s="225"/>
      <c r="AX632" s="225"/>
      <c r="AY632" s="225"/>
      <c r="AZ632" s="225"/>
      <c r="BA632" s="225"/>
      <c r="BB632" s="225"/>
      <c r="BC632" s="225"/>
      <c r="BD632" s="225"/>
      <c r="BE632" s="225"/>
      <c r="BF632" s="225"/>
      <c r="BG632" s="225"/>
      <c r="BH632" s="225"/>
      <c r="BI632" s="225"/>
      <c r="BJ632" s="225"/>
      <c r="BK632" s="225"/>
      <c r="BL632" s="225"/>
      <c r="BM632" s="225"/>
      <c r="BN632" s="225"/>
      <c r="BO632" s="225"/>
      <c r="BP632" s="225"/>
      <c r="BQ632" s="225"/>
      <c r="BR632" s="225"/>
      <c r="BS632" s="225"/>
      <c r="BT632" s="225"/>
      <c r="BU632" s="225"/>
      <c r="BV632" s="225"/>
      <c r="BW632" s="225"/>
      <c r="BX632" s="225"/>
      <c r="BY632" s="225"/>
      <c r="BZ632" s="225"/>
      <c r="CA632" s="225"/>
      <c r="CB632" s="225"/>
      <c r="CC632" s="225"/>
      <c r="CD632" s="225"/>
      <c r="CE632" s="225"/>
      <c r="CF632" s="225"/>
    </row>
    <row r="633" spans="1:84" ht="12" customHeight="1" x14ac:dyDescent="0.25">
      <c r="A633" s="225"/>
      <c r="B633" s="225"/>
      <c r="C633" s="225"/>
      <c r="D633" s="225"/>
      <c r="E633" s="226"/>
      <c r="F633" s="226"/>
      <c r="G633" s="228"/>
      <c r="H633" s="227"/>
      <c r="I633" s="227"/>
      <c r="J633" s="228"/>
      <c r="K633" s="228"/>
      <c r="L633" s="229"/>
      <c r="M633" s="225"/>
      <c r="N633" s="225"/>
      <c r="O633" s="225"/>
      <c r="P633" s="225"/>
      <c r="Q633" s="225"/>
      <c r="R633" s="225"/>
      <c r="S633" s="225"/>
      <c r="T633" s="225"/>
      <c r="U633" s="225"/>
      <c r="V633" s="225"/>
      <c r="W633" s="225"/>
      <c r="X633" s="225"/>
      <c r="Y633" s="225"/>
      <c r="Z633" s="225"/>
      <c r="AA633" s="225"/>
      <c r="AB633" s="225"/>
      <c r="AC633" s="225"/>
      <c r="AD633" s="225"/>
      <c r="AE633" s="225"/>
      <c r="AF633" s="225"/>
      <c r="AG633" s="225"/>
      <c r="AH633" s="225"/>
      <c r="AI633" s="225"/>
      <c r="AJ633" s="225"/>
      <c r="AK633" s="225"/>
      <c r="AL633" s="225"/>
      <c r="AM633" s="225"/>
      <c r="AN633" s="225"/>
      <c r="AO633" s="225"/>
      <c r="AP633" s="225"/>
      <c r="AQ633" s="225"/>
      <c r="AR633" s="225"/>
      <c r="AS633" s="225"/>
      <c r="AT633" s="225"/>
      <c r="AU633" s="225"/>
      <c r="AV633" s="225"/>
      <c r="AW633" s="225"/>
      <c r="AX633" s="225"/>
      <c r="AY633" s="225"/>
      <c r="AZ633" s="225"/>
      <c r="BA633" s="225"/>
      <c r="BB633" s="225"/>
      <c r="BC633" s="225"/>
      <c r="BD633" s="225"/>
      <c r="BE633" s="225"/>
      <c r="BF633" s="225"/>
      <c r="BG633" s="225"/>
      <c r="BH633" s="225"/>
      <c r="BI633" s="225"/>
      <c r="BJ633" s="225"/>
      <c r="BK633" s="225"/>
      <c r="BL633" s="225"/>
      <c r="BM633" s="225"/>
      <c r="BN633" s="225"/>
      <c r="BO633" s="225"/>
      <c r="BP633" s="225"/>
      <c r="BQ633" s="225"/>
      <c r="BR633" s="225"/>
      <c r="BS633" s="225"/>
      <c r="BT633" s="225"/>
      <c r="BU633" s="225"/>
      <c r="BV633" s="225"/>
      <c r="BW633" s="225"/>
      <c r="BX633" s="225"/>
      <c r="BY633" s="225"/>
      <c r="BZ633" s="225"/>
      <c r="CA633" s="225"/>
      <c r="CB633" s="225"/>
      <c r="CC633" s="225"/>
      <c r="CD633" s="225"/>
      <c r="CE633" s="225"/>
      <c r="CF633" s="225"/>
    </row>
    <row r="634" spans="1:84" ht="12" customHeight="1" x14ac:dyDescent="0.25">
      <c r="A634" s="225"/>
      <c r="B634" s="225"/>
      <c r="C634" s="225"/>
      <c r="D634" s="225"/>
      <c r="E634" s="226"/>
      <c r="F634" s="226"/>
      <c r="G634" s="228"/>
      <c r="H634" s="227"/>
      <c r="I634" s="227"/>
      <c r="J634" s="228"/>
      <c r="K634" s="228"/>
      <c r="L634" s="229"/>
      <c r="M634" s="225"/>
      <c r="N634" s="225"/>
      <c r="O634" s="225"/>
      <c r="P634" s="225"/>
      <c r="Q634" s="225"/>
      <c r="R634" s="225"/>
      <c r="S634" s="225"/>
      <c r="T634" s="225"/>
      <c r="U634" s="225"/>
      <c r="V634" s="225"/>
      <c r="W634" s="225"/>
      <c r="X634" s="225"/>
      <c r="Y634" s="225"/>
      <c r="Z634" s="225"/>
      <c r="AA634" s="225"/>
      <c r="AB634" s="225"/>
      <c r="AC634" s="225"/>
      <c r="AD634" s="225"/>
      <c r="AE634" s="225"/>
      <c r="AF634" s="225"/>
      <c r="AG634" s="225"/>
      <c r="AH634" s="225"/>
      <c r="AI634" s="225"/>
      <c r="AJ634" s="225"/>
      <c r="AK634" s="225"/>
      <c r="AL634" s="225"/>
      <c r="AM634" s="225"/>
      <c r="AN634" s="225"/>
      <c r="AO634" s="225"/>
      <c r="AP634" s="225"/>
      <c r="AQ634" s="225"/>
      <c r="AR634" s="225"/>
      <c r="AS634" s="225"/>
      <c r="AT634" s="225"/>
      <c r="AU634" s="225"/>
      <c r="AV634" s="225"/>
      <c r="AW634" s="225"/>
      <c r="AX634" s="225"/>
      <c r="AY634" s="225"/>
      <c r="AZ634" s="225"/>
      <c r="BA634" s="225"/>
      <c r="BB634" s="225"/>
      <c r="BC634" s="225"/>
      <c r="BD634" s="225"/>
      <c r="BE634" s="225"/>
      <c r="BF634" s="225"/>
      <c r="BG634" s="225"/>
      <c r="BH634" s="225"/>
      <c r="BI634" s="225"/>
      <c r="BJ634" s="225"/>
      <c r="BK634" s="225"/>
      <c r="BL634" s="225"/>
      <c r="BM634" s="225"/>
      <c r="BN634" s="225"/>
      <c r="BO634" s="225"/>
      <c r="BP634" s="225"/>
      <c r="BQ634" s="225"/>
      <c r="BR634" s="225"/>
      <c r="BS634" s="225"/>
      <c r="BT634" s="225"/>
      <c r="BU634" s="225"/>
      <c r="BV634" s="225"/>
      <c r="BW634" s="225"/>
      <c r="BX634" s="225"/>
      <c r="BY634" s="225"/>
      <c r="BZ634" s="225"/>
      <c r="CA634" s="225"/>
      <c r="CB634" s="225"/>
      <c r="CC634" s="225"/>
      <c r="CD634" s="225"/>
      <c r="CE634" s="225"/>
      <c r="CF634" s="225"/>
    </row>
    <row r="635" spans="1:84" ht="12" customHeight="1" x14ac:dyDescent="0.25">
      <c r="A635" s="225"/>
      <c r="B635" s="225"/>
      <c r="C635" s="225"/>
      <c r="D635" s="225"/>
      <c r="E635" s="226"/>
      <c r="F635" s="226"/>
      <c r="G635" s="228"/>
      <c r="H635" s="227"/>
      <c r="I635" s="227"/>
      <c r="J635" s="228"/>
      <c r="K635" s="228"/>
      <c r="L635" s="229"/>
      <c r="M635" s="225"/>
      <c r="N635" s="225"/>
      <c r="O635" s="225"/>
      <c r="P635" s="225"/>
      <c r="Q635" s="225"/>
      <c r="R635" s="225"/>
      <c r="S635" s="225"/>
      <c r="T635" s="225"/>
      <c r="U635" s="225"/>
      <c r="V635" s="225"/>
      <c r="W635" s="225"/>
      <c r="X635" s="225"/>
      <c r="Y635" s="225"/>
      <c r="Z635" s="225"/>
      <c r="AA635" s="225"/>
      <c r="AB635" s="225"/>
      <c r="AC635" s="225"/>
      <c r="AD635" s="225"/>
      <c r="AE635" s="225"/>
      <c r="AF635" s="225"/>
      <c r="AG635" s="225"/>
      <c r="AH635" s="225"/>
      <c r="AI635" s="225"/>
      <c r="AJ635" s="225"/>
      <c r="AK635" s="225"/>
      <c r="AL635" s="225"/>
      <c r="AM635" s="225"/>
      <c r="AN635" s="225"/>
      <c r="AO635" s="225"/>
      <c r="AP635" s="225"/>
      <c r="AQ635" s="225"/>
      <c r="AR635" s="225"/>
      <c r="AS635" s="225"/>
      <c r="AT635" s="225"/>
      <c r="AU635" s="225"/>
      <c r="AV635" s="225"/>
      <c r="AW635" s="225"/>
      <c r="AX635" s="225"/>
      <c r="AY635" s="225"/>
      <c r="AZ635" s="225"/>
      <c r="BA635" s="225"/>
      <c r="BB635" s="225"/>
      <c r="BC635" s="225"/>
      <c r="BD635" s="225"/>
      <c r="BE635" s="225"/>
      <c r="BF635" s="225"/>
      <c r="BG635" s="225"/>
      <c r="BH635" s="225"/>
      <c r="BI635" s="225"/>
      <c r="BJ635" s="225"/>
      <c r="BK635" s="225"/>
      <c r="BL635" s="225"/>
      <c r="BM635" s="225"/>
      <c r="BN635" s="225"/>
      <c r="BO635" s="225"/>
      <c r="BP635" s="225"/>
      <c r="BQ635" s="225"/>
      <c r="BR635" s="225"/>
      <c r="BS635" s="225"/>
      <c r="BT635" s="225"/>
      <c r="BU635" s="225"/>
      <c r="BV635" s="225"/>
      <c r="BW635" s="225"/>
      <c r="BX635" s="225"/>
      <c r="BY635" s="225"/>
      <c r="BZ635" s="225"/>
      <c r="CA635" s="225"/>
      <c r="CB635" s="225"/>
      <c r="CC635" s="225"/>
      <c r="CD635" s="225"/>
      <c r="CE635" s="225"/>
      <c r="CF635" s="225"/>
    </row>
    <row r="636" spans="1:84" ht="12" customHeight="1" x14ac:dyDescent="0.25">
      <c r="A636" s="225"/>
      <c r="B636" s="225"/>
      <c r="C636" s="225"/>
      <c r="D636" s="225"/>
      <c r="E636" s="226"/>
      <c r="F636" s="226"/>
      <c r="G636" s="228"/>
      <c r="H636" s="227"/>
      <c r="I636" s="227"/>
      <c r="J636" s="228"/>
      <c r="K636" s="228"/>
      <c r="L636" s="229"/>
      <c r="M636" s="225"/>
      <c r="N636" s="225"/>
      <c r="O636" s="225"/>
      <c r="P636" s="225"/>
      <c r="Q636" s="225"/>
      <c r="R636" s="225"/>
      <c r="S636" s="225"/>
      <c r="T636" s="225"/>
      <c r="U636" s="225"/>
      <c r="V636" s="225"/>
      <c r="W636" s="225"/>
      <c r="X636" s="225"/>
      <c r="Y636" s="225"/>
      <c r="Z636" s="225"/>
      <c r="AA636" s="225"/>
      <c r="AB636" s="225"/>
      <c r="AC636" s="225"/>
      <c r="AD636" s="225"/>
      <c r="AE636" s="225"/>
      <c r="AF636" s="225"/>
      <c r="AG636" s="225"/>
      <c r="AH636" s="225"/>
      <c r="AI636" s="225"/>
      <c r="AJ636" s="225"/>
      <c r="AK636" s="225"/>
      <c r="AL636" s="225"/>
      <c r="AM636" s="225"/>
      <c r="AN636" s="225"/>
      <c r="AO636" s="225"/>
      <c r="AP636" s="225"/>
      <c r="AQ636" s="225"/>
      <c r="AR636" s="225"/>
      <c r="AS636" s="225"/>
      <c r="AT636" s="225"/>
      <c r="AU636" s="225"/>
      <c r="AV636" s="225"/>
      <c r="AW636" s="225"/>
      <c r="AX636" s="225"/>
      <c r="AY636" s="225"/>
      <c r="AZ636" s="225"/>
      <c r="BA636" s="225"/>
      <c r="BB636" s="225"/>
      <c r="BC636" s="225"/>
      <c r="BD636" s="225"/>
      <c r="BE636" s="225"/>
      <c r="BF636" s="225"/>
      <c r="BG636" s="225"/>
      <c r="BH636" s="225"/>
      <c r="BI636" s="225"/>
      <c r="BJ636" s="225"/>
      <c r="BK636" s="225"/>
      <c r="BL636" s="225"/>
      <c r="BM636" s="225"/>
      <c r="BN636" s="225"/>
      <c r="BO636" s="225"/>
      <c r="BP636" s="225"/>
      <c r="BQ636" s="225"/>
      <c r="BR636" s="225"/>
      <c r="BS636" s="225"/>
      <c r="BT636" s="225"/>
      <c r="BU636" s="225"/>
      <c r="BV636" s="225"/>
      <c r="BW636" s="225"/>
      <c r="BX636" s="225"/>
      <c r="BY636" s="225"/>
      <c r="BZ636" s="225"/>
      <c r="CA636" s="225"/>
      <c r="CB636" s="225"/>
      <c r="CC636" s="225"/>
      <c r="CD636" s="225"/>
      <c r="CE636" s="225"/>
      <c r="CF636" s="225"/>
    </row>
    <row r="637" spans="1:84" ht="12" customHeight="1" x14ac:dyDescent="0.25">
      <c r="A637" s="225"/>
      <c r="B637" s="225"/>
      <c r="C637" s="225"/>
      <c r="D637" s="225"/>
      <c r="E637" s="226"/>
      <c r="F637" s="226"/>
      <c r="G637" s="228"/>
      <c r="H637" s="227"/>
      <c r="I637" s="227"/>
      <c r="J637" s="228"/>
      <c r="K637" s="228"/>
      <c r="L637" s="229"/>
      <c r="M637" s="225"/>
      <c r="N637" s="225"/>
      <c r="O637" s="225"/>
      <c r="P637" s="225"/>
      <c r="Q637" s="225"/>
      <c r="R637" s="225"/>
      <c r="S637" s="225"/>
      <c r="T637" s="225"/>
      <c r="U637" s="225"/>
      <c r="V637" s="225"/>
      <c r="W637" s="225"/>
      <c r="X637" s="225"/>
      <c r="Y637" s="225"/>
      <c r="Z637" s="225"/>
      <c r="AA637" s="225"/>
      <c r="AB637" s="225"/>
      <c r="AC637" s="225"/>
      <c r="AD637" s="225"/>
      <c r="AE637" s="225"/>
      <c r="AF637" s="225"/>
      <c r="AG637" s="225"/>
      <c r="AH637" s="225"/>
      <c r="AI637" s="225"/>
      <c r="AJ637" s="225"/>
      <c r="AK637" s="225"/>
      <c r="AL637" s="225"/>
      <c r="AM637" s="225"/>
      <c r="AN637" s="225"/>
      <c r="AO637" s="225"/>
      <c r="AP637" s="225"/>
      <c r="AQ637" s="225"/>
      <c r="AR637" s="225"/>
      <c r="AS637" s="225"/>
      <c r="AT637" s="225"/>
      <c r="AU637" s="225"/>
      <c r="AV637" s="225"/>
      <c r="AW637" s="225"/>
      <c r="AX637" s="225"/>
      <c r="AY637" s="225"/>
      <c r="AZ637" s="225"/>
      <c r="BA637" s="225"/>
      <c r="BB637" s="225"/>
      <c r="BC637" s="225"/>
      <c r="BD637" s="225"/>
      <c r="BE637" s="225"/>
      <c r="BF637" s="225"/>
      <c r="BG637" s="225"/>
      <c r="BH637" s="225"/>
      <c r="BI637" s="225"/>
      <c r="BJ637" s="225"/>
      <c r="BK637" s="225"/>
      <c r="BL637" s="225"/>
      <c r="BM637" s="225"/>
      <c r="BN637" s="225"/>
      <c r="BO637" s="225"/>
      <c r="BP637" s="225"/>
      <c r="BQ637" s="225"/>
      <c r="BR637" s="225"/>
      <c r="BS637" s="225"/>
      <c r="BT637" s="225"/>
      <c r="BU637" s="225"/>
      <c r="BV637" s="225"/>
      <c r="BW637" s="225"/>
      <c r="BX637" s="225"/>
      <c r="BY637" s="225"/>
      <c r="BZ637" s="225"/>
      <c r="CA637" s="225"/>
      <c r="CB637" s="225"/>
      <c r="CC637" s="225"/>
      <c r="CD637" s="225"/>
      <c r="CE637" s="225"/>
      <c r="CF637" s="225"/>
    </row>
    <row r="638" spans="1:84" ht="12" customHeight="1" x14ac:dyDescent="0.25">
      <c r="A638" s="225"/>
      <c r="B638" s="225"/>
      <c r="C638" s="225"/>
      <c r="D638" s="225"/>
      <c r="E638" s="226"/>
      <c r="F638" s="226"/>
      <c r="G638" s="228"/>
      <c r="H638" s="227"/>
      <c r="I638" s="227"/>
      <c r="J638" s="228"/>
      <c r="K638" s="228"/>
      <c r="L638" s="229"/>
      <c r="M638" s="225"/>
      <c r="N638" s="225"/>
      <c r="O638" s="225"/>
      <c r="P638" s="225"/>
      <c r="Q638" s="225"/>
      <c r="R638" s="225"/>
      <c r="S638" s="225"/>
      <c r="T638" s="225"/>
      <c r="U638" s="225"/>
      <c r="V638" s="225"/>
      <c r="W638" s="225"/>
      <c r="X638" s="225"/>
      <c r="Y638" s="225"/>
      <c r="Z638" s="225"/>
      <c r="AA638" s="225"/>
      <c r="AB638" s="225"/>
      <c r="AC638" s="225"/>
      <c r="AD638" s="225"/>
      <c r="AE638" s="225"/>
      <c r="AF638" s="225"/>
      <c r="AG638" s="225"/>
      <c r="AH638" s="225"/>
      <c r="AI638" s="225"/>
      <c r="AJ638" s="225"/>
      <c r="AK638" s="225"/>
      <c r="AL638" s="225"/>
      <c r="AM638" s="225"/>
      <c r="AN638" s="225"/>
      <c r="AO638" s="225"/>
      <c r="AP638" s="225"/>
      <c r="AQ638" s="225"/>
      <c r="AR638" s="225"/>
      <c r="AS638" s="225"/>
      <c r="AT638" s="225"/>
      <c r="AU638" s="225"/>
      <c r="AV638" s="225"/>
      <c r="AW638" s="225"/>
      <c r="AX638" s="225"/>
      <c r="AY638" s="225"/>
      <c r="AZ638" s="225"/>
      <c r="BA638" s="225"/>
      <c r="BB638" s="225"/>
      <c r="BC638" s="225"/>
      <c r="BD638" s="225"/>
      <c r="BE638" s="225"/>
      <c r="BF638" s="225"/>
      <c r="BG638" s="225"/>
      <c r="BH638" s="225"/>
      <c r="BI638" s="225"/>
      <c r="BJ638" s="225"/>
      <c r="BK638" s="225"/>
      <c r="BL638" s="225"/>
      <c r="BM638" s="225"/>
      <c r="BN638" s="225"/>
      <c r="BO638" s="225"/>
      <c r="BP638" s="225"/>
      <c r="BQ638" s="225"/>
      <c r="BR638" s="225"/>
      <c r="BS638" s="225"/>
      <c r="BT638" s="225"/>
      <c r="BU638" s="225"/>
      <c r="BV638" s="225"/>
      <c r="BW638" s="225"/>
      <c r="BX638" s="225"/>
      <c r="BY638" s="225"/>
      <c r="BZ638" s="225"/>
      <c r="CA638" s="225"/>
      <c r="CB638" s="225"/>
      <c r="CC638" s="225"/>
      <c r="CD638" s="225"/>
      <c r="CE638" s="225"/>
      <c r="CF638" s="225"/>
    </row>
    <row r="639" spans="1:84" ht="12" customHeight="1" x14ac:dyDescent="0.25">
      <c r="A639" s="225"/>
      <c r="B639" s="225"/>
      <c r="C639" s="225"/>
      <c r="D639" s="225"/>
      <c r="E639" s="226"/>
      <c r="F639" s="226"/>
      <c r="G639" s="228"/>
      <c r="H639" s="227"/>
      <c r="I639" s="227"/>
      <c r="J639" s="228"/>
      <c r="K639" s="228"/>
      <c r="L639" s="229"/>
      <c r="M639" s="225"/>
      <c r="N639" s="225"/>
      <c r="O639" s="225"/>
      <c r="P639" s="225"/>
      <c r="Q639" s="225"/>
      <c r="R639" s="225"/>
      <c r="S639" s="225"/>
      <c r="T639" s="225"/>
      <c r="U639" s="225"/>
      <c r="V639" s="225"/>
      <c r="W639" s="225"/>
      <c r="X639" s="225"/>
      <c r="Y639" s="225"/>
      <c r="Z639" s="225"/>
      <c r="AA639" s="225"/>
      <c r="AB639" s="225"/>
      <c r="AC639" s="225"/>
      <c r="AD639" s="225"/>
      <c r="AE639" s="225"/>
      <c r="AF639" s="225"/>
      <c r="AG639" s="225"/>
      <c r="AH639" s="225"/>
      <c r="AI639" s="225"/>
      <c r="AJ639" s="225"/>
      <c r="AK639" s="225"/>
      <c r="AL639" s="225"/>
      <c r="AM639" s="225"/>
      <c r="AN639" s="225"/>
      <c r="AO639" s="225"/>
      <c r="AP639" s="225"/>
      <c r="AQ639" s="225"/>
      <c r="AR639" s="225"/>
      <c r="AS639" s="225"/>
      <c r="AT639" s="225"/>
      <c r="AU639" s="225"/>
      <c r="AV639" s="225"/>
      <c r="AW639" s="225"/>
      <c r="AX639" s="225"/>
      <c r="AY639" s="225"/>
      <c r="AZ639" s="225"/>
      <c r="BA639" s="225"/>
      <c r="BB639" s="225"/>
      <c r="BC639" s="225"/>
      <c r="BD639" s="225"/>
      <c r="BE639" s="225"/>
      <c r="BF639" s="225"/>
      <c r="BG639" s="225"/>
      <c r="BH639" s="225"/>
      <c r="BI639" s="225"/>
      <c r="BJ639" s="225"/>
      <c r="BK639" s="225"/>
      <c r="BL639" s="225"/>
      <c r="BM639" s="225"/>
      <c r="BN639" s="225"/>
      <c r="BO639" s="225"/>
      <c r="BP639" s="225"/>
      <c r="BQ639" s="225"/>
      <c r="BR639" s="225"/>
      <c r="BS639" s="225"/>
      <c r="BT639" s="225"/>
      <c r="BU639" s="225"/>
      <c r="BV639" s="225"/>
      <c r="BW639" s="225"/>
      <c r="BX639" s="225"/>
      <c r="BY639" s="225"/>
      <c r="BZ639" s="225"/>
      <c r="CA639" s="225"/>
      <c r="CB639" s="225"/>
      <c r="CC639" s="225"/>
      <c r="CD639" s="225"/>
      <c r="CE639" s="225"/>
      <c r="CF639" s="225"/>
    </row>
    <row r="640" spans="1:84" ht="12" customHeight="1" x14ac:dyDescent="0.25">
      <c r="A640" s="225"/>
      <c r="B640" s="225"/>
      <c r="C640" s="225"/>
      <c r="D640" s="225"/>
      <c r="E640" s="226"/>
      <c r="F640" s="226"/>
      <c r="G640" s="228"/>
      <c r="H640" s="227"/>
      <c r="I640" s="227"/>
      <c r="J640" s="228"/>
      <c r="K640" s="228"/>
      <c r="L640" s="229"/>
      <c r="M640" s="225"/>
      <c r="N640" s="225"/>
      <c r="O640" s="225"/>
      <c r="P640" s="225"/>
      <c r="Q640" s="225"/>
      <c r="R640" s="225"/>
      <c r="S640" s="225"/>
      <c r="T640" s="225"/>
      <c r="U640" s="225"/>
      <c r="V640" s="225"/>
      <c r="W640" s="225"/>
      <c r="X640" s="225"/>
      <c r="Y640" s="225"/>
      <c r="Z640" s="225"/>
      <c r="AA640" s="225"/>
      <c r="AB640" s="225"/>
      <c r="AC640" s="225"/>
      <c r="AD640" s="225"/>
      <c r="AE640" s="225"/>
      <c r="AF640" s="225"/>
      <c r="AG640" s="225"/>
      <c r="AH640" s="225"/>
      <c r="AI640" s="225"/>
      <c r="AJ640" s="225"/>
      <c r="AK640" s="225"/>
      <c r="AL640" s="225"/>
      <c r="AM640" s="225"/>
      <c r="AN640" s="225"/>
      <c r="AO640" s="225"/>
      <c r="AP640" s="225"/>
      <c r="AQ640" s="225"/>
      <c r="AR640" s="225"/>
      <c r="AS640" s="225"/>
      <c r="AT640" s="225"/>
      <c r="AU640" s="225"/>
      <c r="AV640" s="225"/>
      <c r="AW640" s="225"/>
      <c r="AX640" s="225"/>
      <c r="AY640" s="225"/>
      <c r="AZ640" s="225"/>
      <c r="BA640" s="225"/>
      <c r="BB640" s="225"/>
      <c r="BC640" s="225"/>
      <c r="BD640" s="225"/>
      <c r="BE640" s="225"/>
      <c r="BF640" s="225"/>
      <c r="BG640" s="225"/>
      <c r="BH640" s="225"/>
      <c r="BI640" s="225"/>
      <c r="BJ640" s="225"/>
      <c r="BK640" s="225"/>
      <c r="BL640" s="225"/>
      <c r="BM640" s="225"/>
      <c r="BN640" s="225"/>
      <c r="BO640" s="225"/>
      <c r="BP640" s="225"/>
      <c r="BQ640" s="225"/>
      <c r="BR640" s="225"/>
      <c r="BS640" s="225"/>
      <c r="BT640" s="225"/>
      <c r="BU640" s="225"/>
      <c r="BV640" s="225"/>
      <c r="BW640" s="225"/>
      <c r="BX640" s="225"/>
      <c r="BY640" s="225"/>
      <c r="BZ640" s="225"/>
      <c r="CA640" s="225"/>
      <c r="CB640" s="225"/>
      <c r="CC640" s="225"/>
      <c r="CD640" s="225"/>
      <c r="CE640" s="225"/>
      <c r="CF640" s="225"/>
    </row>
    <row r="641" spans="1:84" ht="12" customHeight="1" x14ac:dyDescent="0.25">
      <c r="A641" s="225"/>
      <c r="B641" s="225"/>
      <c r="C641" s="225"/>
      <c r="D641" s="225"/>
      <c r="E641" s="226"/>
      <c r="F641" s="226"/>
      <c r="G641" s="228"/>
      <c r="H641" s="227"/>
      <c r="I641" s="227"/>
      <c r="J641" s="228"/>
      <c r="K641" s="228"/>
      <c r="L641" s="229"/>
      <c r="M641" s="225"/>
      <c r="N641" s="225"/>
      <c r="O641" s="225"/>
      <c r="P641" s="225"/>
      <c r="Q641" s="225"/>
      <c r="R641" s="225"/>
      <c r="S641" s="225"/>
      <c r="T641" s="225"/>
      <c r="U641" s="225"/>
      <c r="V641" s="225"/>
      <c r="W641" s="225"/>
      <c r="X641" s="225"/>
      <c r="Y641" s="225"/>
      <c r="Z641" s="225"/>
      <c r="AA641" s="225"/>
      <c r="AB641" s="225"/>
      <c r="AC641" s="225"/>
      <c r="AD641" s="225"/>
      <c r="AE641" s="225"/>
      <c r="AF641" s="225"/>
      <c r="AG641" s="225"/>
      <c r="AH641" s="225"/>
      <c r="AI641" s="225"/>
      <c r="AJ641" s="225"/>
      <c r="AK641" s="225"/>
      <c r="AL641" s="225"/>
      <c r="AM641" s="225"/>
      <c r="AN641" s="225"/>
      <c r="AO641" s="225"/>
      <c r="AP641" s="225"/>
      <c r="AQ641" s="225"/>
      <c r="AR641" s="225"/>
      <c r="AS641" s="225"/>
      <c r="AT641" s="225"/>
      <c r="AU641" s="225"/>
      <c r="AV641" s="225"/>
      <c r="AW641" s="225"/>
      <c r="AX641" s="225"/>
      <c r="AY641" s="225"/>
      <c r="AZ641" s="225"/>
      <c r="BA641" s="225"/>
      <c r="BB641" s="225"/>
      <c r="BC641" s="225"/>
      <c r="BD641" s="225"/>
      <c r="BE641" s="225"/>
      <c r="BF641" s="225"/>
      <c r="BG641" s="225"/>
      <c r="BH641" s="225"/>
      <c r="BI641" s="225"/>
      <c r="BJ641" s="225"/>
      <c r="BK641" s="225"/>
      <c r="BL641" s="225"/>
      <c r="BM641" s="225"/>
      <c r="BN641" s="225"/>
      <c r="BO641" s="225"/>
      <c r="BP641" s="225"/>
      <c r="BQ641" s="225"/>
      <c r="BR641" s="225"/>
      <c r="BS641" s="225"/>
      <c r="BT641" s="225"/>
      <c r="BU641" s="225"/>
      <c r="BV641" s="225"/>
      <c r="BW641" s="225"/>
      <c r="BX641" s="225"/>
      <c r="BY641" s="225"/>
      <c r="BZ641" s="225"/>
      <c r="CA641" s="225"/>
      <c r="CB641" s="225"/>
      <c r="CC641" s="225"/>
      <c r="CD641" s="225"/>
      <c r="CE641" s="225"/>
      <c r="CF641" s="225"/>
    </row>
    <row r="642" spans="1:84" ht="12" customHeight="1" x14ac:dyDescent="0.25">
      <c r="A642" s="225"/>
      <c r="B642" s="225"/>
      <c r="C642" s="225"/>
      <c r="D642" s="225"/>
      <c r="E642" s="226"/>
      <c r="F642" s="226"/>
      <c r="G642" s="228"/>
      <c r="H642" s="227"/>
      <c r="I642" s="227"/>
      <c r="J642" s="228"/>
      <c r="K642" s="228"/>
      <c r="L642" s="229"/>
      <c r="M642" s="225"/>
      <c r="N642" s="225"/>
      <c r="O642" s="225"/>
      <c r="P642" s="225"/>
      <c r="Q642" s="225"/>
      <c r="R642" s="225"/>
      <c r="S642" s="225"/>
      <c r="T642" s="225"/>
      <c r="U642" s="225"/>
      <c r="V642" s="225"/>
      <c r="W642" s="225"/>
      <c r="X642" s="225"/>
      <c r="Y642" s="225"/>
      <c r="Z642" s="225"/>
      <c r="AA642" s="225"/>
      <c r="AB642" s="225"/>
      <c r="AC642" s="225"/>
      <c r="AD642" s="225"/>
      <c r="AE642" s="225"/>
      <c r="AF642" s="225"/>
      <c r="AG642" s="225"/>
      <c r="AH642" s="225"/>
      <c r="AI642" s="225"/>
      <c r="AJ642" s="225"/>
      <c r="AK642" s="225"/>
      <c r="AL642" s="225"/>
      <c r="AM642" s="225"/>
      <c r="AN642" s="225"/>
      <c r="AO642" s="225"/>
      <c r="AP642" s="225"/>
      <c r="AQ642" s="225"/>
      <c r="AR642" s="225"/>
      <c r="AS642" s="225"/>
      <c r="AT642" s="225"/>
      <c r="AU642" s="225"/>
      <c r="AV642" s="225"/>
      <c r="AW642" s="225"/>
      <c r="AX642" s="225"/>
      <c r="AY642" s="225"/>
      <c r="AZ642" s="225"/>
      <c r="BA642" s="225"/>
      <c r="BB642" s="225"/>
      <c r="BC642" s="225"/>
      <c r="BD642" s="225"/>
      <c r="BE642" s="225"/>
      <c r="BF642" s="225"/>
      <c r="BG642" s="225"/>
      <c r="BH642" s="225"/>
      <c r="BI642" s="225"/>
      <c r="BJ642" s="225"/>
      <c r="BK642" s="225"/>
      <c r="BL642" s="225"/>
      <c r="BM642" s="225"/>
      <c r="BN642" s="225"/>
      <c r="BO642" s="225"/>
      <c r="BP642" s="225"/>
      <c r="BQ642" s="225"/>
      <c r="BR642" s="225"/>
      <c r="BS642" s="225"/>
      <c r="BT642" s="225"/>
      <c r="BU642" s="225"/>
      <c r="BV642" s="225"/>
      <c r="BW642" s="225"/>
      <c r="BX642" s="225"/>
      <c r="BY642" s="225"/>
      <c r="BZ642" s="225"/>
      <c r="CA642" s="225"/>
      <c r="CB642" s="225"/>
      <c r="CC642" s="225"/>
      <c r="CD642" s="225"/>
      <c r="CE642" s="225"/>
      <c r="CF642" s="225"/>
    </row>
    <row r="643" spans="1:84" ht="12" customHeight="1" x14ac:dyDescent="0.25">
      <c r="A643" s="225"/>
      <c r="B643" s="225"/>
      <c r="C643" s="225"/>
      <c r="D643" s="225"/>
      <c r="E643" s="226"/>
      <c r="F643" s="226"/>
      <c r="G643" s="228"/>
      <c r="H643" s="227"/>
      <c r="I643" s="227"/>
      <c r="J643" s="228"/>
      <c r="K643" s="228"/>
      <c r="L643" s="229"/>
      <c r="M643" s="225"/>
      <c r="N643" s="225"/>
      <c r="O643" s="225"/>
      <c r="P643" s="225"/>
      <c r="Q643" s="225"/>
      <c r="R643" s="225"/>
      <c r="S643" s="225"/>
      <c r="T643" s="225"/>
      <c r="U643" s="225"/>
      <c r="V643" s="225"/>
      <c r="W643" s="225"/>
      <c r="X643" s="225"/>
      <c r="Y643" s="225"/>
      <c r="Z643" s="225"/>
      <c r="AA643" s="225"/>
      <c r="AB643" s="225"/>
      <c r="AC643" s="225"/>
      <c r="AD643" s="225"/>
      <c r="AE643" s="225"/>
      <c r="AF643" s="225"/>
      <c r="AG643" s="225"/>
      <c r="AH643" s="225"/>
      <c r="AI643" s="225"/>
      <c r="AJ643" s="225"/>
      <c r="AK643" s="225"/>
      <c r="AL643" s="225"/>
      <c r="AM643" s="225"/>
      <c r="AN643" s="225"/>
      <c r="AO643" s="225"/>
      <c r="AP643" s="225"/>
      <c r="AQ643" s="225"/>
      <c r="AR643" s="225"/>
      <c r="AS643" s="225"/>
      <c r="AT643" s="225"/>
      <c r="AU643" s="225"/>
      <c r="AV643" s="225"/>
      <c r="AW643" s="225"/>
      <c r="AX643" s="225"/>
      <c r="AY643" s="225"/>
      <c r="AZ643" s="225"/>
      <c r="BA643" s="225"/>
      <c r="BB643" s="225"/>
      <c r="BC643" s="225"/>
      <c r="BD643" s="225"/>
      <c r="BE643" s="225"/>
      <c r="BF643" s="225"/>
      <c r="BG643" s="225"/>
      <c r="BH643" s="225"/>
      <c r="BI643" s="225"/>
      <c r="BJ643" s="225"/>
      <c r="BK643" s="225"/>
      <c r="BL643" s="225"/>
      <c r="BM643" s="225"/>
      <c r="BN643" s="225"/>
      <c r="BO643" s="225"/>
      <c r="BP643" s="225"/>
      <c r="BQ643" s="225"/>
      <c r="BR643" s="225"/>
      <c r="BS643" s="225"/>
      <c r="BT643" s="225"/>
      <c r="BU643" s="225"/>
      <c r="BV643" s="225"/>
      <c r="BW643" s="225"/>
      <c r="BX643" s="225"/>
      <c r="BY643" s="225"/>
      <c r="BZ643" s="225"/>
      <c r="CA643" s="225"/>
      <c r="CB643" s="225"/>
      <c r="CC643" s="225"/>
      <c r="CD643" s="225"/>
      <c r="CE643" s="225"/>
      <c r="CF643" s="225"/>
    </row>
    <row r="644" spans="1:84" ht="12" customHeight="1" x14ac:dyDescent="0.25">
      <c r="A644" s="225"/>
      <c r="B644" s="225"/>
      <c r="C644" s="225"/>
      <c r="D644" s="225"/>
      <c r="E644" s="226"/>
      <c r="F644" s="226"/>
      <c r="G644" s="228"/>
      <c r="H644" s="227"/>
      <c r="I644" s="227"/>
      <c r="J644" s="228"/>
      <c r="K644" s="228"/>
      <c r="L644" s="229"/>
      <c r="M644" s="225"/>
      <c r="N644" s="225"/>
      <c r="O644" s="225"/>
      <c r="P644" s="225"/>
      <c r="Q644" s="225"/>
      <c r="R644" s="225"/>
      <c r="S644" s="225"/>
      <c r="T644" s="225"/>
      <c r="U644" s="225"/>
      <c r="V644" s="225"/>
      <c r="W644" s="225"/>
      <c r="X644" s="225"/>
      <c r="Y644" s="225"/>
      <c r="Z644" s="225"/>
      <c r="AA644" s="225"/>
      <c r="AB644" s="225"/>
      <c r="AC644" s="225"/>
      <c r="AD644" s="225"/>
      <c r="AE644" s="225"/>
      <c r="AF644" s="225"/>
      <c r="AG644" s="225"/>
      <c r="AH644" s="225"/>
      <c r="AI644" s="225"/>
      <c r="AJ644" s="225"/>
      <c r="AK644" s="225"/>
      <c r="AL644" s="225"/>
      <c r="AM644" s="225"/>
      <c r="AN644" s="225"/>
      <c r="AO644" s="225"/>
      <c r="AP644" s="225"/>
      <c r="AQ644" s="225"/>
      <c r="AR644" s="225"/>
      <c r="AS644" s="225"/>
      <c r="AT644" s="225"/>
      <c r="AU644" s="225"/>
      <c r="AV644" s="225"/>
      <c r="AW644" s="225"/>
      <c r="AX644" s="225"/>
      <c r="AY644" s="225"/>
      <c r="AZ644" s="225"/>
      <c r="BA644" s="225"/>
      <c r="BB644" s="225"/>
      <c r="BC644" s="225"/>
      <c r="BD644" s="225"/>
      <c r="BE644" s="225"/>
      <c r="BF644" s="225"/>
      <c r="BG644" s="225"/>
      <c r="BH644" s="225"/>
      <c r="BI644" s="225"/>
      <c r="BJ644" s="225"/>
      <c r="BK644" s="225"/>
      <c r="BL644" s="225"/>
      <c r="BM644" s="225"/>
      <c r="BN644" s="225"/>
      <c r="BO644" s="225"/>
      <c r="BP644" s="225"/>
      <c r="BQ644" s="225"/>
      <c r="BR644" s="225"/>
      <c r="BS644" s="225"/>
      <c r="BT644" s="225"/>
      <c r="BU644" s="225"/>
      <c r="BV644" s="225"/>
      <c r="BW644" s="225"/>
      <c r="BX644" s="225"/>
      <c r="BY644" s="225"/>
      <c r="BZ644" s="225"/>
      <c r="CA644" s="225"/>
      <c r="CB644" s="225"/>
      <c r="CC644" s="225"/>
      <c r="CD644" s="225"/>
      <c r="CE644" s="225"/>
      <c r="CF644" s="225"/>
    </row>
    <row r="645" spans="1:84" ht="12" customHeight="1" x14ac:dyDescent="0.25">
      <c r="A645" s="225"/>
      <c r="B645" s="225"/>
      <c r="C645" s="225"/>
      <c r="D645" s="225"/>
      <c r="E645" s="226"/>
      <c r="F645" s="226"/>
      <c r="G645" s="228"/>
      <c r="H645" s="227"/>
      <c r="I645" s="227"/>
      <c r="J645" s="228"/>
      <c r="K645" s="228"/>
      <c r="L645" s="229"/>
      <c r="M645" s="225"/>
      <c r="N645" s="225"/>
      <c r="O645" s="225"/>
      <c r="P645" s="225"/>
      <c r="Q645" s="225"/>
      <c r="R645" s="225"/>
      <c r="S645" s="225"/>
      <c r="T645" s="225"/>
      <c r="U645" s="225"/>
      <c r="V645" s="225"/>
      <c r="W645" s="225"/>
      <c r="X645" s="225"/>
      <c r="Y645" s="225"/>
      <c r="Z645" s="225"/>
      <c r="AA645" s="225"/>
      <c r="AB645" s="225"/>
      <c r="AC645" s="225"/>
      <c r="AD645" s="225"/>
      <c r="AE645" s="225"/>
      <c r="AF645" s="225"/>
      <c r="AG645" s="225"/>
      <c r="AH645" s="225"/>
      <c r="AI645" s="225"/>
      <c r="AJ645" s="225"/>
      <c r="AK645" s="225"/>
      <c r="AL645" s="225"/>
      <c r="AM645" s="225"/>
      <c r="AN645" s="225"/>
      <c r="AO645" s="225"/>
      <c r="AP645" s="225"/>
      <c r="AQ645" s="225"/>
      <c r="AR645" s="225"/>
      <c r="AS645" s="225"/>
      <c r="AT645" s="225"/>
      <c r="AU645" s="225"/>
      <c r="AV645" s="225"/>
      <c r="AW645" s="225"/>
      <c r="AX645" s="225"/>
      <c r="AY645" s="225"/>
      <c r="AZ645" s="225"/>
      <c r="BA645" s="225"/>
      <c r="BB645" s="225"/>
      <c r="BC645" s="225"/>
      <c r="BD645" s="225"/>
      <c r="BE645" s="225"/>
      <c r="BF645" s="225"/>
      <c r="BG645" s="225"/>
      <c r="BH645" s="225"/>
      <c r="BI645" s="225"/>
      <c r="BJ645" s="225"/>
      <c r="BK645" s="225"/>
      <c r="BL645" s="225"/>
      <c r="BM645" s="225"/>
      <c r="BN645" s="225"/>
      <c r="BO645" s="225"/>
      <c r="BP645" s="225"/>
      <c r="BQ645" s="225"/>
      <c r="BR645" s="225"/>
      <c r="BS645" s="225"/>
      <c r="BT645" s="225"/>
      <c r="BU645" s="225"/>
      <c r="BV645" s="225"/>
      <c r="BW645" s="225"/>
      <c r="BX645" s="225"/>
      <c r="BY645" s="225"/>
      <c r="BZ645" s="225"/>
      <c r="CA645" s="225"/>
      <c r="CB645" s="225"/>
      <c r="CC645" s="225"/>
      <c r="CD645" s="225"/>
      <c r="CE645" s="225"/>
      <c r="CF645" s="225"/>
    </row>
    <row r="646" spans="1:84" ht="12" customHeight="1" x14ac:dyDescent="0.25">
      <c r="A646" s="225"/>
      <c r="B646" s="225"/>
      <c r="C646" s="225"/>
      <c r="D646" s="225"/>
      <c r="E646" s="226"/>
      <c r="F646" s="226"/>
      <c r="G646" s="228"/>
      <c r="H646" s="227"/>
      <c r="I646" s="227"/>
      <c r="J646" s="228"/>
      <c r="K646" s="228"/>
      <c r="L646" s="229"/>
      <c r="M646" s="225"/>
      <c r="N646" s="225"/>
      <c r="O646" s="225"/>
      <c r="P646" s="225"/>
      <c r="Q646" s="225"/>
      <c r="R646" s="225"/>
      <c r="S646" s="225"/>
      <c r="T646" s="225"/>
      <c r="U646" s="225"/>
      <c r="V646" s="225"/>
      <c r="W646" s="225"/>
      <c r="X646" s="225"/>
      <c r="Y646" s="225"/>
      <c r="Z646" s="225"/>
      <c r="AA646" s="225"/>
      <c r="AB646" s="225"/>
      <c r="AC646" s="225"/>
      <c r="AD646" s="225"/>
      <c r="AE646" s="225"/>
      <c r="AF646" s="225"/>
      <c r="AG646" s="225"/>
      <c r="AH646" s="225"/>
      <c r="AI646" s="225"/>
      <c r="AJ646" s="225"/>
      <c r="AK646" s="225"/>
      <c r="AL646" s="225"/>
      <c r="AM646" s="225"/>
      <c r="AN646" s="225"/>
      <c r="AO646" s="225"/>
      <c r="AP646" s="225"/>
      <c r="AQ646" s="225"/>
      <c r="AR646" s="225"/>
      <c r="AS646" s="225"/>
      <c r="AT646" s="225"/>
      <c r="AU646" s="225"/>
      <c r="AV646" s="225"/>
      <c r="AW646" s="225"/>
      <c r="AX646" s="225"/>
      <c r="AY646" s="225"/>
      <c r="AZ646" s="225"/>
      <c r="BA646" s="225"/>
      <c r="BB646" s="225"/>
      <c r="BC646" s="225"/>
      <c r="BD646" s="225"/>
      <c r="BE646" s="225"/>
      <c r="BF646" s="225"/>
      <c r="BG646" s="225"/>
      <c r="BH646" s="225"/>
      <c r="BI646" s="225"/>
      <c r="BJ646" s="225"/>
      <c r="BK646" s="225"/>
      <c r="BL646" s="225"/>
      <c r="BM646" s="225"/>
      <c r="BN646" s="225"/>
      <c r="BO646" s="225"/>
      <c r="BP646" s="225"/>
      <c r="BQ646" s="225"/>
      <c r="BR646" s="225"/>
      <c r="BS646" s="225"/>
      <c r="BT646" s="225"/>
      <c r="BU646" s="225"/>
      <c r="BV646" s="225"/>
      <c r="BW646" s="225"/>
      <c r="BX646" s="225"/>
      <c r="BY646" s="225"/>
      <c r="BZ646" s="225"/>
      <c r="CA646" s="225"/>
      <c r="CB646" s="225"/>
      <c r="CC646" s="225"/>
      <c r="CD646" s="225"/>
      <c r="CE646" s="225"/>
      <c r="CF646" s="225"/>
    </row>
    <row r="647" spans="1:84" ht="12" customHeight="1" x14ac:dyDescent="0.25">
      <c r="A647" s="225"/>
      <c r="B647" s="225"/>
      <c r="C647" s="225"/>
      <c r="D647" s="225"/>
      <c r="E647" s="226"/>
      <c r="F647" s="226"/>
      <c r="G647" s="228"/>
      <c r="H647" s="227"/>
      <c r="I647" s="227"/>
      <c r="J647" s="228"/>
      <c r="K647" s="228"/>
      <c r="L647" s="229"/>
      <c r="M647" s="225"/>
      <c r="N647" s="225"/>
      <c r="O647" s="225"/>
      <c r="P647" s="225"/>
      <c r="Q647" s="225"/>
      <c r="R647" s="225"/>
      <c r="S647" s="225"/>
      <c r="T647" s="225"/>
      <c r="U647" s="225"/>
      <c r="V647" s="225"/>
      <c r="W647" s="225"/>
      <c r="X647" s="225"/>
      <c r="Y647" s="225"/>
      <c r="Z647" s="225"/>
      <c r="AA647" s="225"/>
      <c r="AB647" s="225"/>
      <c r="AC647" s="225"/>
      <c r="AD647" s="225"/>
      <c r="AE647" s="225"/>
      <c r="AF647" s="225"/>
      <c r="AG647" s="225"/>
      <c r="AH647" s="225"/>
      <c r="AI647" s="225"/>
      <c r="AJ647" s="225"/>
      <c r="AK647" s="225"/>
      <c r="AL647" s="225"/>
      <c r="AM647" s="225"/>
      <c r="AN647" s="225"/>
      <c r="AO647" s="225"/>
      <c r="AP647" s="225"/>
      <c r="AQ647" s="225"/>
      <c r="AR647" s="225"/>
      <c r="AS647" s="225"/>
      <c r="AT647" s="225"/>
      <c r="AU647" s="225"/>
      <c r="AV647" s="225"/>
      <c r="AW647" s="225"/>
      <c r="AX647" s="225"/>
      <c r="AY647" s="225"/>
      <c r="AZ647" s="225"/>
      <c r="BA647" s="225"/>
      <c r="BB647" s="225"/>
      <c r="BC647" s="225"/>
      <c r="BD647" s="225"/>
      <c r="BE647" s="225"/>
      <c r="BF647" s="225"/>
      <c r="BG647" s="225"/>
      <c r="BH647" s="225"/>
      <c r="BI647" s="225"/>
      <c r="BJ647" s="225"/>
      <c r="BK647" s="225"/>
      <c r="BL647" s="225"/>
      <c r="BM647" s="225"/>
      <c r="BN647" s="225"/>
      <c r="BO647" s="225"/>
      <c r="BP647" s="225"/>
      <c r="BQ647" s="225"/>
      <c r="BR647" s="225"/>
      <c r="BS647" s="225"/>
      <c r="BT647" s="225"/>
      <c r="BU647" s="225"/>
      <c r="BV647" s="225"/>
      <c r="BW647" s="225"/>
      <c r="BX647" s="225"/>
      <c r="BY647" s="225"/>
      <c r="BZ647" s="225"/>
      <c r="CA647" s="225"/>
      <c r="CB647" s="225"/>
      <c r="CC647" s="225"/>
      <c r="CD647" s="225"/>
      <c r="CE647" s="225"/>
      <c r="CF647" s="225"/>
    </row>
    <row r="648" spans="1:84" ht="12" customHeight="1" x14ac:dyDescent="0.25">
      <c r="A648" s="225"/>
      <c r="B648" s="225"/>
      <c r="C648" s="225"/>
      <c r="D648" s="225"/>
      <c r="E648" s="226"/>
      <c r="F648" s="226"/>
      <c r="G648" s="228"/>
      <c r="H648" s="227"/>
      <c r="I648" s="227"/>
      <c r="J648" s="228"/>
      <c r="K648" s="228"/>
      <c r="L648" s="229"/>
      <c r="M648" s="225"/>
      <c r="N648" s="225"/>
      <c r="O648" s="225"/>
      <c r="P648" s="225"/>
      <c r="Q648" s="225"/>
      <c r="R648" s="225"/>
      <c r="S648" s="225"/>
      <c r="T648" s="225"/>
      <c r="U648" s="225"/>
      <c r="V648" s="225"/>
      <c r="W648" s="225"/>
      <c r="X648" s="225"/>
      <c r="Y648" s="225"/>
      <c r="Z648" s="225"/>
      <c r="AA648" s="225"/>
      <c r="AB648" s="225"/>
      <c r="AC648" s="225"/>
      <c r="AD648" s="225"/>
      <c r="AE648" s="225"/>
      <c r="AF648" s="225"/>
      <c r="AG648" s="225"/>
      <c r="AH648" s="225"/>
      <c r="AI648" s="225"/>
      <c r="AJ648" s="225"/>
      <c r="AK648" s="225"/>
      <c r="AL648" s="225"/>
      <c r="AM648" s="225"/>
      <c r="AN648" s="225"/>
      <c r="AO648" s="225"/>
      <c r="AP648" s="225"/>
      <c r="AQ648" s="225"/>
      <c r="AR648" s="225"/>
      <c r="AS648" s="225"/>
      <c r="AT648" s="225"/>
      <c r="AU648" s="225"/>
      <c r="AV648" s="225"/>
      <c r="AW648" s="225"/>
      <c r="AX648" s="225"/>
      <c r="AY648" s="225"/>
      <c r="AZ648" s="225"/>
      <c r="BA648" s="225"/>
      <c r="BB648" s="225"/>
      <c r="BC648" s="225"/>
      <c r="BD648" s="225"/>
      <c r="BE648" s="225"/>
      <c r="BF648" s="225"/>
      <c r="BG648" s="225"/>
      <c r="BH648" s="225"/>
      <c r="BI648" s="225"/>
      <c r="BJ648" s="225"/>
      <c r="BK648" s="225"/>
      <c r="BL648" s="225"/>
      <c r="BM648" s="225"/>
      <c r="BN648" s="225"/>
      <c r="BO648" s="225"/>
      <c r="BP648" s="225"/>
      <c r="BQ648" s="225"/>
      <c r="BR648" s="225"/>
      <c r="BS648" s="225"/>
      <c r="BT648" s="225"/>
      <c r="BU648" s="225"/>
      <c r="BV648" s="225"/>
      <c r="BW648" s="225"/>
      <c r="BX648" s="225"/>
      <c r="BY648" s="225"/>
      <c r="BZ648" s="225"/>
      <c r="CA648" s="225"/>
      <c r="CB648" s="225"/>
      <c r="CC648" s="225"/>
      <c r="CD648" s="225"/>
      <c r="CE648" s="225"/>
      <c r="CF648" s="225"/>
    </row>
    <row r="649" spans="1:84" ht="12" customHeight="1" x14ac:dyDescent="0.25">
      <c r="A649" s="225"/>
      <c r="B649" s="225"/>
      <c r="C649" s="225"/>
      <c r="D649" s="225"/>
      <c r="E649" s="226"/>
      <c r="F649" s="226"/>
      <c r="G649" s="228"/>
      <c r="H649" s="227"/>
      <c r="I649" s="227"/>
      <c r="J649" s="228"/>
      <c r="K649" s="228"/>
      <c r="L649" s="229"/>
      <c r="M649" s="225"/>
      <c r="N649" s="225"/>
      <c r="O649" s="225"/>
      <c r="P649" s="225"/>
      <c r="Q649" s="225"/>
      <c r="R649" s="225"/>
      <c r="S649" s="225"/>
      <c r="T649" s="225"/>
      <c r="U649" s="225"/>
      <c r="V649" s="225"/>
      <c r="W649" s="225"/>
      <c r="X649" s="225"/>
      <c r="Y649" s="225"/>
      <c r="Z649" s="225"/>
      <c r="AA649" s="225"/>
      <c r="AB649" s="225"/>
      <c r="AC649" s="225"/>
      <c r="AD649" s="225"/>
      <c r="AE649" s="225"/>
      <c r="AF649" s="225"/>
      <c r="AG649" s="225"/>
      <c r="AH649" s="225"/>
      <c r="AI649" s="225"/>
      <c r="AJ649" s="225"/>
      <c r="AK649" s="225"/>
      <c r="AL649" s="225"/>
      <c r="AM649" s="225"/>
      <c r="AN649" s="225"/>
      <c r="AO649" s="225"/>
      <c r="AP649" s="225"/>
      <c r="AQ649" s="225"/>
      <c r="AR649" s="225"/>
      <c r="AS649" s="225"/>
      <c r="AT649" s="225"/>
      <c r="AU649" s="225"/>
      <c r="AV649" s="225"/>
      <c r="AW649" s="225"/>
      <c r="AX649" s="225"/>
      <c r="AY649" s="225"/>
      <c r="AZ649" s="225"/>
      <c r="BA649" s="225"/>
      <c r="BB649" s="225"/>
      <c r="BC649" s="225"/>
      <c r="BD649" s="225"/>
      <c r="BE649" s="225"/>
      <c r="BF649" s="225"/>
      <c r="BG649" s="225"/>
      <c r="BH649" s="225"/>
      <c r="BI649" s="225"/>
      <c r="BJ649" s="225"/>
      <c r="BK649" s="225"/>
      <c r="BL649" s="225"/>
      <c r="BM649" s="225"/>
      <c r="BN649" s="225"/>
      <c r="BO649" s="225"/>
      <c r="BP649" s="225"/>
      <c r="BQ649" s="225"/>
      <c r="BR649" s="225"/>
      <c r="BS649" s="225"/>
      <c r="BT649" s="225"/>
      <c r="BU649" s="225"/>
      <c r="BV649" s="225"/>
      <c r="BW649" s="225"/>
      <c r="BX649" s="225"/>
      <c r="BY649" s="225"/>
      <c r="BZ649" s="225"/>
      <c r="CA649" s="225"/>
      <c r="CB649" s="225"/>
      <c r="CC649" s="225"/>
      <c r="CD649" s="225"/>
      <c r="CE649" s="225"/>
      <c r="CF649" s="225"/>
    </row>
    <row r="650" spans="1:84" ht="12" customHeight="1" x14ac:dyDescent="0.25">
      <c r="A650" s="225"/>
      <c r="B650" s="225"/>
      <c r="C650" s="225"/>
      <c r="D650" s="225"/>
      <c r="E650" s="226"/>
      <c r="F650" s="226"/>
      <c r="G650" s="228"/>
      <c r="H650" s="227"/>
      <c r="I650" s="227"/>
      <c r="J650" s="228"/>
      <c r="K650" s="228"/>
      <c r="L650" s="229"/>
      <c r="M650" s="225"/>
      <c r="N650" s="225"/>
      <c r="O650" s="225"/>
      <c r="P650" s="225"/>
      <c r="Q650" s="225"/>
      <c r="R650" s="225"/>
      <c r="S650" s="225"/>
      <c r="T650" s="225"/>
      <c r="U650" s="225"/>
      <c r="V650" s="225"/>
      <c r="W650" s="225"/>
      <c r="X650" s="225"/>
      <c r="Y650" s="225"/>
      <c r="Z650" s="225"/>
      <c r="AA650" s="225"/>
      <c r="AB650" s="225"/>
      <c r="AC650" s="225"/>
      <c r="AD650" s="225"/>
      <c r="AE650" s="225"/>
      <c r="AF650" s="225"/>
      <c r="AG650" s="225"/>
      <c r="AH650" s="225"/>
      <c r="AI650" s="225"/>
      <c r="AJ650" s="225"/>
      <c r="AK650" s="225"/>
      <c r="AL650" s="225"/>
      <c r="AM650" s="225"/>
      <c r="AN650" s="225"/>
      <c r="AO650" s="225"/>
      <c r="AP650" s="225"/>
      <c r="AQ650" s="225"/>
      <c r="AR650" s="225"/>
      <c r="AS650" s="225"/>
      <c r="AT650" s="225"/>
      <c r="AU650" s="225"/>
      <c r="AV650" s="225"/>
      <c r="AW650" s="225"/>
      <c r="AX650" s="225"/>
      <c r="AY650" s="225"/>
      <c r="AZ650" s="225"/>
      <c r="BA650" s="225"/>
      <c r="BB650" s="225"/>
      <c r="BC650" s="225"/>
      <c r="BD650" s="225"/>
      <c r="BE650" s="225"/>
      <c r="BF650" s="225"/>
      <c r="BG650" s="225"/>
      <c r="BH650" s="225"/>
      <c r="BI650" s="225"/>
      <c r="BJ650" s="225"/>
      <c r="BK650" s="225"/>
      <c r="BL650" s="225"/>
      <c r="BM650" s="225"/>
      <c r="BN650" s="225"/>
      <c r="BO650" s="225"/>
      <c r="BP650" s="225"/>
      <c r="BQ650" s="225"/>
      <c r="BR650" s="225"/>
      <c r="BS650" s="225"/>
      <c r="BT650" s="225"/>
      <c r="BU650" s="225"/>
      <c r="BV650" s="225"/>
      <c r="BW650" s="225"/>
      <c r="BX650" s="225"/>
      <c r="BY650" s="225"/>
      <c r="BZ650" s="225"/>
      <c r="CA650" s="225"/>
      <c r="CB650" s="225"/>
      <c r="CC650" s="225"/>
      <c r="CD650" s="225"/>
      <c r="CE650" s="225"/>
      <c r="CF650" s="225"/>
    </row>
    <row r="651" spans="1:84" ht="12" customHeight="1" x14ac:dyDescent="0.25">
      <c r="A651" s="225"/>
      <c r="B651" s="225"/>
      <c r="C651" s="225"/>
      <c r="D651" s="225"/>
      <c r="E651" s="226"/>
      <c r="F651" s="226"/>
      <c r="G651" s="228"/>
      <c r="H651" s="227"/>
      <c r="I651" s="227"/>
      <c r="J651" s="228"/>
      <c r="K651" s="228"/>
      <c r="L651" s="229"/>
      <c r="M651" s="225"/>
      <c r="N651" s="225"/>
      <c r="O651" s="225"/>
      <c r="P651" s="225"/>
      <c r="Q651" s="225"/>
      <c r="R651" s="225"/>
      <c r="S651" s="225"/>
      <c r="T651" s="225"/>
      <c r="U651" s="225"/>
      <c r="V651" s="225"/>
      <c r="W651" s="225"/>
      <c r="X651" s="225"/>
      <c r="Y651" s="225"/>
      <c r="Z651" s="225"/>
      <c r="AA651" s="225"/>
      <c r="AB651" s="225"/>
      <c r="AC651" s="225"/>
      <c r="AD651" s="225"/>
      <c r="AE651" s="225"/>
      <c r="AF651" s="225"/>
      <c r="AG651" s="225"/>
      <c r="AH651" s="225"/>
      <c r="AI651" s="225"/>
      <c r="AJ651" s="225"/>
      <c r="AK651" s="225"/>
      <c r="AL651" s="225"/>
      <c r="AM651" s="225"/>
      <c r="AN651" s="225"/>
      <c r="AO651" s="225"/>
      <c r="AP651" s="225"/>
      <c r="AQ651" s="225"/>
      <c r="AR651" s="225"/>
      <c r="AS651" s="225"/>
      <c r="AT651" s="225"/>
      <c r="AU651" s="225"/>
      <c r="AV651" s="225"/>
      <c r="AW651" s="225"/>
      <c r="AX651" s="225"/>
      <c r="AY651" s="225"/>
      <c r="AZ651" s="225"/>
      <c r="BA651" s="225"/>
      <c r="BB651" s="225"/>
      <c r="BC651" s="225"/>
      <c r="BD651" s="225"/>
      <c r="BE651" s="225"/>
      <c r="BF651" s="225"/>
      <c r="BG651" s="225"/>
      <c r="BH651" s="225"/>
      <c r="BI651" s="225"/>
      <c r="BJ651" s="225"/>
      <c r="BK651" s="225"/>
      <c r="BL651" s="225"/>
      <c r="BM651" s="225"/>
      <c r="BN651" s="225"/>
      <c r="BO651" s="225"/>
      <c r="BP651" s="225"/>
      <c r="BQ651" s="225"/>
      <c r="BR651" s="225"/>
      <c r="BS651" s="225"/>
      <c r="BT651" s="225"/>
      <c r="BU651" s="225"/>
      <c r="BV651" s="225"/>
      <c r="BW651" s="225"/>
      <c r="BX651" s="225"/>
      <c r="BY651" s="225"/>
      <c r="BZ651" s="225"/>
      <c r="CA651" s="225"/>
      <c r="CB651" s="225"/>
      <c r="CC651" s="225"/>
      <c r="CD651" s="225"/>
      <c r="CE651" s="225"/>
      <c r="CF651" s="225"/>
    </row>
    <row r="652" spans="1:84" ht="12" customHeight="1" x14ac:dyDescent="0.25">
      <c r="A652" s="225"/>
      <c r="B652" s="225"/>
      <c r="C652" s="225"/>
      <c r="D652" s="225"/>
      <c r="E652" s="226"/>
      <c r="F652" s="226"/>
      <c r="G652" s="228"/>
      <c r="H652" s="227"/>
      <c r="I652" s="227"/>
      <c r="J652" s="228"/>
      <c r="K652" s="228"/>
      <c r="L652" s="229"/>
      <c r="M652" s="225"/>
      <c r="N652" s="225"/>
      <c r="O652" s="225"/>
      <c r="P652" s="225"/>
      <c r="Q652" s="225"/>
      <c r="R652" s="225"/>
      <c r="S652" s="225"/>
      <c r="T652" s="225"/>
      <c r="U652" s="225"/>
      <c r="V652" s="225"/>
      <c r="W652" s="225"/>
      <c r="X652" s="225"/>
      <c r="Y652" s="225"/>
      <c r="Z652" s="225"/>
      <c r="AA652" s="225"/>
      <c r="AB652" s="225"/>
      <c r="AC652" s="225"/>
      <c r="AD652" s="225"/>
      <c r="AE652" s="225"/>
      <c r="AF652" s="225"/>
      <c r="AG652" s="225"/>
      <c r="AH652" s="225"/>
      <c r="AI652" s="225"/>
      <c r="AJ652" s="225"/>
      <c r="AK652" s="225"/>
      <c r="AL652" s="225"/>
      <c r="AM652" s="225"/>
      <c r="AN652" s="225"/>
      <c r="AO652" s="225"/>
      <c r="AP652" s="225"/>
      <c r="AQ652" s="225"/>
      <c r="AR652" s="225"/>
      <c r="AS652" s="225"/>
      <c r="AT652" s="225"/>
      <c r="AU652" s="225"/>
      <c r="AV652" s="225"/>
      <c r="AW652" s="225"/>
      <c r="AX652" s="225"/>
      <c r="AY652" s="225"/>
      <c r="AZ652" s="225"/>
      <c r="BA652" s="225"/>
      <c r="BB652" s="225"/>
      <c r="BC652" s="225"/>
      <c r="BD652" s="225"/>
      <c r="BE652" s="225"/>
      <c r="BF652" s="225"/>
      <c r="BG652" s="225"/>
      <c r="BH652" s="225"/>
      <c r="BI652" s="225"/>
      <c r="BJ652" s="225"/>
      <c r="BK652" s="225"/>
      <c r="BL652" s="225"/>
      <c r="BM652" s="225"/>
      <c r="BN652" s="225"/>
      <c r="BO652" s="225"/>
      <c r="BP652" s="225"/>
      <c r="BQ652" s="225"/>
      <c r="BR652" s="225"/>
      <c r="BS652" s="225"/>
      <c r="BT652" s="225"/>
      <c r="BU652" s="225"/>
      <c r="BV652" s="225"/>
      <c r="BW652" s="225"/>
      <c r="BX652" s="225"/>
      <c r="BY652" s="225"/>
      <c r="BZ652" s="225"/>
      <c r="CA652" s="225"/>
      <c r="CB652" s="225"/>
      <c r="CC652" s="225"/>
      <c r="CD652" s="225"/>
      <c r="CE652" s="225"/>
      <c r="CF652" s="225"/>
    </row>
    <row r="653" spans="1:84" ht="12" customHeight="1" x14ac:dyDescent="0.25">
      <c r="A653" s="225"/>
      <c r="B653" s="225"/>
      <c r="C653" s="225"/>
      <c r="D653" s="225"/>
      <c r="E653" s="226"/>
      <c r="F653" s="226"/>
      <c r="G653" s="228"/>
      <c r="H653" s="227"/>
      <c r="I653" s="227"/>
      <c r="J653" s="228"/>
      <c r="K653" s="228"/>
      <c r="L653" s="229"/>
      <c r="M653" s="225"/>
      <c r="N653" s="225"/>
      <c r="O653" s="225"/>
      <c r="P653" s="225"/>
      <c r="Q653" s="225"/>
      <c r="R653" s="225"/>
      <c r="S653" s="225"/>
      <c r="T653" s="225"/>
      <c r="U653" s="225"/>
      <c r="V653" s="225"/>
      <c r="W653" s="225"/>
      <c r="X653" s="225"/>
      <c r="Y653" s="225"/>
      <c r="Z653" s="225"/>
      <c r="AA653" s="225"/>
      <c r="AB653" s="225"/>
      <c r="AC653" s="225"/>
      <c r="AD653" s="225"/>
      <c r="AE653" s="225"/>
      <c r="AF653" s="225"/>
      <c r="AG653" s="225"/>
      <c r="AH653" s="225"/>
      <c r="AI653" s="225"/>
      <c r="AJ653" s="225"/>
      <c r="AK653" s="225"/>
      <c r="AL653" s="225"/>
      <c r="AM653" s="225"/>
      <c r="AN653" s="225"/>
      <c r="AO653" s="225"/>
      <c r="AP653" s="225"/>
      <c r="AQ653" s="225"/>
      <c r="AR653" s="225"/>
      <c r="AS653" s="225"/>
      <c r="AT653" s="225"/>
      <c r="AU653" s="225"/>
      <c r="AV653" s="225"/>
      <c r="AW653" s="225"/>
      <c r="AX653" s="225"/>
      <c r="AY653" s="225"/>
      <c r="AZ653" s="225"/>
      <c r="BA653" s="225"/>
      <c r="BB653" s="225"/>
      <c r="BC653" s="225"/>
      <c r="BD653" s="225"/>
      <c r="BE653" s="225"/>
      <c r="BF653" s="225"/>
      <c r="BG653" s="225"/>
      <c r="BH653" s="225"/>
      <c r="BI653" s="225"/>
      <c r="BJ653" s="225"/>
      <c r="BK653" s="225"/>
      <c r="BL653" s="225"/>
      <c r="BM653" s="225"/>
      <c r="BN653" s="225"/>
      <c r="BO653" s="225"/>
      <c r="BP653" s="225"/>
      <c r="BQ653" s="225"/>
      <c r="BR653" s="225"/>
      <c r="BS653" s="225"/>
      <c r="BT653" s="225"/>
      <c r="BU653" s="225"/>
      <c r="BV653" s="225"/>
      <c r="BW653" s="225"/>
      <c r="BX653" s="225"/>
      <c r="BY653" s="225"/>
      <c r="BZ653" s="225"/>
      <c r="CA653" s="225"/>
      <c r="CB653" s="225"/>
      <c r="CC653" s="225"/>
      <c r="CD653" s="225"/>
      <c r="CE653" s="225"/>
      <c r="CF653" s="225"/>
    </row>
    <row r="654" spans="1:84" ht="12" customHeight="1" x14ac:dyDescent="0.25">
      <c r="A654" s="225"/>
      <c r="B654" s="225"/>
      <c r="C654" s="225"/>
      <c r="D654" s="225"/>
      <c r="E654" s="226"/>
      <c r="F654" s="226"/>
      <c r="G654" s="228"/>
      <c r="H654" s="227"/>
      <c r="I654" s="227"/>
      <c r="J654" s="228"/>
      <c r="K654" s="228"/>
      <c r="L654" s="229"/>
      <c r="M654" s="225"/>
      <c r="N654" s="225"/>
      <c r="O654" s="225"/>
      <c r="P654" s="225"/>
      <c r="Q654" s="225"/>
      <c r="R654" s="225"/>
      <c r="S654" s="225"/>
      <c r="T654" s="225"/>
      <c r="U654" s="225"/>
      <c r="V654" s="225"/>
      <c r="W654" s="225"/>
      <c r="X654" s="225"/>
      <c r="Y654" s="225"/>
      <c r="Z654" s="225"/>
      <c r="AA654" s="225"/>
      <c r="AB654" s="225"/>
      <c r="AC654" s="225"/>
      <c r="AD654" s="225"/>
      <c r="AE654" s="225"/>
      <c r="AF654" s="225"/>
      <c r="AG654" s="225"/>
      <c r="AH654" s="225"/>
      <c r="AI654" s="225"/>
      <c r="AJ654" s="225"/>
      <c r="AK654" s="225"/>
      <c r="AL654" s="225"/>
      <c r="AM654" s="225"/>
      <c r="AN654" s="225"/>
      <c r="AO654" s="225"/>
      <c r="AP654" s="225"/>
      <c r="AQ654" s="225"/>
      <c r="AR654" s="225"/>
      <c r="AS654" s="225"/>
      <c r="AT654" s="225"/>
      <c r="AU654" s="225"/>
      <c r="AV654" s="225"/>
      <c r="AW654" s="225"/>
      <c r="AX654" s="225"/>
      <c r="AY654" s="225"/>
      <c r="AZ654" s="225"/>
      <c r="BA654" s="225"/>
      <c r="BB654" s="225"/>
      <c r="BC654" s="225"/>
      <c r="BD654" s="225"/>
      <c r="BE654" s="225"/>
      <c r="BF654" s="225"/>
      <c r="BG654" s="225"/>
      <c r="BH654" s="225"/>
      <c r="BI654" s="225"/>
      <c r="BJ654" s="225"/>
      <c r="BK654" s="225"/>
      <c r="BL654" s="225"/>
      <c r="BM654" s="225"/>
      <c r="BN654" s="225"/>
      <c r="BO654" s="225"/>
      <c r="BP654" s="225"/>
      <c r="BQ654" s="225"/>
      <c r="BR654" s="225"/>
      <c r="BS654" s="225"/>
      <c r="BT654" s="225"/>
      <c r="BU654" s="225"/>
      <c r="BV654" s="225"/>
      <c r="BW654" s="225"/>
      <c r="BX654" s="225"/>
      <c r="BY654" s="225"/>
      <c r="BZ654" s="225"/>
      <c r="CA654" s="225"/>
      <c r="CB654" s="225"/>
      <c r="CC654" s="225"/>
      <c r="CD654" s="225"/>
      <c r="CE654" s="225"/>
      <c r="CF654" s="225"/>
    </row>
    <row r="655" spans="1:84" ht="12" customHeight="1" x14ac:dyDescent="0.25">
      <c r="A655" s="225"/>
      <c r="B655" s="225"/>
      <c r="C655" s="225"/>
      <c r="D655" s="225"/>
      <c r="E655" s="226"/>
      <c r="F655" s="226"/>
      <c r="G655" s="228"/>
      <c r="H655" s="227"/>
      <c r="I655" s="227"/>
      <c r="J655" s="228"/>
      <c r="K655" s="228"/>
      <c r="L655" s="229"/>
      <c r="M655" s="225"/>
      <c r="N655" s="225"/>
      <c r="O655" s="225"/>
      <c r="P655" s="225"/>
      <c r="Q655" s="225"/>
      <c r="R655" s="225"/>
      <c r="S655" s="225"/>
      <c r="T655" s="225"/>
      <c r="U655" s="225"/>
      <c r="V655" s="225"/>
      <c r="W655" s="225"/>
      <c r="X655" s="225"/>
      <c r="Y655" s="225"/>
      <c r="Z655" s="225"/>
      <c r="AA655" s="225"/>
      <c r="AB655" s="225"/>
      <c r="AC655" s="225"/>
      <c r="AD655" s="225"/>
      <c r="AE655" s="225"/>
      <c r="AF655" s="225"/>
      <c r="AG655" s="225"/>
      <c r="AH655" s="225"/>
      <c r="AI655" s="225"/>
      <c r="AJ655" s="225"/>
      <c r="AK655" s="225"/>
      <c r="AL655" s="225"/>
      <c r="AM655" s="225"/>
      <c r="AN655" s="225"/>
      <c r="AO655" s="225"/>
      <c r="AP655" s="225"/>
      <c r="AQ655" s="225"/>
      <c r="AR655" s="225"/>
      <c r="AS655" s="225"/>
      <c r="AT655" s="225"/>
      <c r="AU655" s="225"/>
      <c r="AV655" s="225"/>
      <c r="AW655" s="225"/>
      <c r="AX655" s="225"/>
      <c r="AY655" s="225"/>
      <c r="AZ655" s="225"/>
      <c r="BA655" s="225"/>
      <c r="BB655" s="225"/>
      <c r="BC655" s="225"/>
      <c r="BD655" s="225"/>
      <c r="BE655" s="225"/>
      <c r="BF655" s="225"/>
      <c r="BG655" s="225"/>
      <c r="BH655" s="225"/>
      <c r="BI655" s="225"/>
      <c r="BJ655" s="225"/>
      <c r="BK655" s="225"/>
      <c r="BL655" s="225"/>
      <c r="BM655" s="225"/>
      <c r="BN655" s="225"/>
      <c r="BO655" s="225"/>
      <c r="BP655" s="225"/>
      <c r="BQ655" s="225"/>
      <c r="BR655" s="225"/>
      <c r="BS655" s="225"/>
      <c r="BT655" s="225"/>
      <c r="BU655" s="225"/>
      <c r="BV655" s="225"/>
      <c r="BW655" s="225"/>
      <c r="BX655" s="225"/>
      <c r="BY655" s="225"/>
      <c r="BZ655" s="225"/>
      <c r="CA655" s="225"/>
      <c r="CB655" s="225"/>
      <c r="CC655" s="225"/>
      <c r="CD655" s="225"/>
      <c r="CE655" s="225"/>
      <c r="CF655" s="225"/>
    </row>
    <row r="656" spans="1:84" ht="12" customHeight="1" x14ac:dyDescent="0.25">
      <c r="A656" s="225"/>
      <c r="B656" s="225"/>
      <c r="C656" s="225"/>
      <c r="D656" s="225"/>
      <c r="E656" s="226"/>
      <c r="F656" s="226"/>
      <c r="G656" s="228"/>
      <c r="H656" s="227"/>
      <c r="I656" s="227"/>
      <c r="J656" s="228"/>
      <c r="K656" s="228"/>
      <c r="L656" s="229"/>
      <c r="M656" s="225"/>
      <c r="N656" s="225"/>
      <c r="O656" s="225"/>
      <c r="P656" s="225"/>
      <c r="Q656" s="225"/>
      <c r="R656" s="225"/>
      <c r="S656" s="225"/>
      <c r="T656" s="225"/>
      <c r="U656" s="225"/>
      <c r="V656" s="225"/>
      <c r="W656" s="225"/>
      <c r="X656" s="225"/>
      <c r="Y656" s="225"/>
      <c r="Z656" s="225"/>
      <c r="AA656" s="225"/>
      <c r="AB656" s="225"/>
      <c r="AC656" s="225"/>
      <c r="AD656" s="225"/>
      <c r="AE656" s="225"/>
      <c r="AF656" s="225"/>
      <c r="AG656" s="225"/>
      <c r="AH656" s="225"/>
      <c r="AI656" s="225"/>
      <c r="AJ656" s="225"/>
      <c r="AK656" s="225"/>
      <c r="AL656" s="225"/>
      <c r="AM656" s="225"/>
      <c r="AN656" s="225"/>
      <c r="AO656" s="225"/>
      <c r="AP656" s="225"/>
      <c r="AQ656" s="225"/>
      <c r="AR656" s="225"/>
      <c r="AS656" s="225"/>
      <c r="AT656" s="225"/>
      <c r="AU656" s="225"/>
      <c r="AV656" s="225"/>
      <c r="AW656" s="225"/>
      <c r="AX656" s="225"/>
      <c r="AY656" s="225"/>
      <c r="AZ656" s="225"/>
      <c r="BA656" s="225"/>
      <c r="BB656" s="225"/>
      <c r="BC656" s="225"/>
      <c r="BD656" s="225"/>
      <c r="BE656" s="225"/>
      <c r="BF656" s="225"/>
      <c r="BG656" s="225"/>
      <c r="BH656" s="225"/>
      <c r="BI656" s="225"/>
      <c r="BJ656" s="225"/>
      <c r="BK656" s="225"/>
      <c r="BL656" s="225"/>
      <c r="BM656" s="225"/>
      <c r="BN656" s="225"/>
      <c r="BO656" s="225"/>
      <c r="BP656" s="225"/>
      <c r="BQ656" s="225"/>
      <c r="BR656" s="225"/>
      <c r="BS656" s="225"/>
      <c r="BT656" s="225"/>
      <c r="BU656" s="225"/>
      <c r="BV656" s="225"/>
      <c r="BW656" s="225"/>
      <c r="BX656" s="225"/>
      <c r="BY656" s="225"/>
      <c r="BZ656" s="225"/>
      <c r="CA656" s="225"/>
      <c r="CB656" s="225"/>
      <c r="CC656" s="225"/>
      <c r="CD656" s="225"/>
      <c r="CE656" s="225"/>
      <c r="CF656" s="225"/>
    </row>
    <row r="657" spans="1:84" ht="12" customHeight="1" x14ac:dyDescent="0.25">
      <c r="A657" s="225"/>
      <c r="B657" s="225"/>
      <c r="C657" s="225"/>
      <c r="D657" s="225"/>
      <c r="E657" s="226"/>
      <c r="F657" s="226"/>
      <c r="G657" s="228"/>
      <c r="H657" s="227"/>
      <c r="I657" s="227"/>
      <c r="J657" s="228"/>
      <c r="K657" s="228"/>
      <c r="L657" s="229"/>
      <c r="M657" s="225"/>
      <c r="N657" s="225"/>
      <c r="O657" s="225"/>
      <c r="P657" s="225"/>
      <c r="Q657" s="225"/>
      <c r="R657" s="225"/>
      <c r="S657" s="225"/>
      <c r="T657" s="225"/>
      <c r="U657" s="225"/>
      <c r="V657" s="225"/>
      <c r="W657" s="225"/>
      <c r="X657" s="225"/>
      <c r="Y657" s="225"/>
      <c r="Z657" s="225"/>
      <c r="AA657" s="225"/>
      <c r="AB657" s="225"/>
      <c r="AC657" s="225"/>
      <c r="AD657" s="225"/>
      <c r="AE657" s="225"/>
      <c r="AF657" s="225"/>
      <c r="AG657" s="225"/>
      <c r="AH657" s="225"/>
      <c r="AI657" s="225"/>
      <c r="AJ657" s="225"/>
      <c r="AK657" s="225"/>
      <c r="AL657" s="225"/>
      <c r="AM657" s="225"/>
      <c r="AN657" s="225"/>
      <c r="AO657" s="225"/>
      <c r="AP657" s="225"/>
      <c r="AQ657" s="225"/>
      <c r="AR657" s="225"/>
      <c r="AS657" s="225"/>
      <c r="AT657" s="225"/>
      <c r="AU657" s="225"/>
      <c r="AV657" s="225"/>
      <c r="AW657" s="225"/>
      <c r="AX657" s="225"/>
      <c r="AY657" s="225"/>
      <c r="AZ657" s="225"/>
      <c r="BA657" s="225"/>
      <c r="BB657" s="225"/>
      <c r="BC657" s="225"/>
      <c r="BD657" s="225"/>
      <c r="BE657" s="225"/>
      <c r="BF657" s="225"/>
      <c r="BG657" s="225"/>
      <c r="BH657" s="225"/>
      <c r="BI657" s="225"/>
      <c r="BJ657" s="225"/>
      <c r="BK657" s="225"/>
      <c r="BL657" s="225"/>
      <c r="BM657" s="225"/>
      <c r="BN657" s="225"/>
      <c r="BO657" s="225"/>
      <c r="BP657" s="225"/>
      <c r="BQ657" s="225"/>
      <c r="BR657" s="225"/>
      <c r="BS657" s="225"/>
      <c r="BT657" s="225"/>
      <c r="BU657" s="225"/>
      <c r="BV657" s="225"/>
      <c r="BW657" s="225"/>
      <c r="BX657" s="225"/>
      <c r="BY657" s="225"/>
      <c r="BZ657" s="225"/>
      <c r="CA657" s="225"/>
      <c r="CB657" s="225"/>
      <c r="CC657" s="225"/>
      <c r="CD657" s="225"/>
      <c r="CE657" s="225"/>
      <c r="CF657" s="225"/>
    </row>
    <row r="658" spans="1:84" ht="12" customHeight="1" x14ac:dyDescent="0.25">
      <c r="A658" s="225"/>
      <c r="B658" s="225"/>
      <c r="C658" s="225"/>
      <c r="D658" s="225"/>
      <c r="E658" s="226"/>
      <c r="F658" s="226"/>
      <c r="G658" s="228"/>
      <c r="H658" s="227"/>
      <c r="I658" s="227"/>
      <c r="J658" s="228"/>
      <c r="K658" s="228"/>
      <c r="L658" s="229"/>
      <c r="M658" s="225"/>
      <c r="N658" s="225"/>
      <c r="O658" s="225"/>
      <c r="P658" s="225"/>
      <c r="Q658" s="225"/>
      <c r="R658" s="225"/>
      <c r="S658" s="225"/>
      <c r="T658" s="225"/>
      <c r="U658" s="225"/>
      <c r="V658" s="225"/>
      <c r="W658" s="225"/>
      <c r="X658" s="225"/>
      <c r="Y658" s="225"/>
      <c r="Z658" s="225"/>
      <c r="AA658" s="225"/>
      <c r="AB658" s="225"/>
      <c r="AC658" s="225"/>
      <c r="AD658" s="225"/>
      <c r="AE658" s="225"/>
      <c r="AF658" s="225"/>
      <c r="AG658" s="225"/>
      <c r="AH658" s="225"/>
      <c r="AI658" s="225"/>
      <c r="AJ658" s="225"/>
      <c r="AK658" s="225"/>
      <c r="AL658" s="225"/>
      <c r="AM658" s="225"/>
      <c r="AN658" s="225"/>
      <c r="AO658" s="225"/>
      <c r="AP658" s="225"/>
      <c r="AQ658" s="225"/>
      <c r="AR658" s="225"/>
      <c r="AS658" s="225"/>
      <c r="AT658" s="225"/>
      <c r="AU658" s="225"/>
      <c r="AV658" s="225"/>
      <c r="AW658" s="225"/>
      <c r="AX658" s="225"/>
      <c r="AY658" s="225"/>
      <c r="AZ658" s="225"/>
      <c r="BA658" s="225"/>
      <c r="BB658" s="225"/>
      <c r="BC658" s="225"/>
      <c r="BD658" s="225"/>
      <c r="BE658" s="225"/>
      <c r="BF658" s="225"/>
      <c r="BG658" s="225"/>
      <c r="BH658" s="225"/>
      <c r="BI658" s="225"/>
      <c r="BJ658" s="225"/>
      <c r="BK658" s="225"/>
      <c r="BL658" s="225"/>
      <c r="BM658" s="225"/>
      <c r="BN658" s="225"/>
      <c r="BO658" s="225"/>
      <c r="BP658" s="225"/>
      <c r="BQ658" s="225"/>
      <c r="BR658" s="225"/>
      <c r="BS658" s="225"/>
      <c r="BT658" s="225"/>
      <c r="BU658" s="225"/>
      <c r="BV658" s="225"/>
      <c r="BW658" s="225"/>
      <c r="BX658" s="225"/>
      <c r="BY658" s="225"/>
      <c r="BZ658" s="225"/>
      <c r="CA658" s="225"/>
      <c r="CB658" s="225"/>
      <c r="CC658" s="225"/>
      <c r="CD658" s="225"/>
      <c r="CE658" s="225"/>
      <c r="CF658" s="225"/>
    </row>
    <row r="659" spans="1:84" ht="12" customHeight="1" x14ac:dyDescent="0.25">
      <c r="A659" s="225"/>
      <c r="B659" s="225"/>
      <c r="C659" s="225"/>
      <c r="D659" s="225"/>
      <c r="E659" s="226"/>
      <c r="F659" s="226"/>
      <c r="G659" s="228"/>
      <c r="H659" s="227"/>
      <c r="I659" s="227"/>
      <c r="J659" s="228"/>
      <c r="K659" s="228"/>
      <c r="L659" s="229"/>
      <c r="M659" s="225"/>
      <c r="N659" s="225"/>
      <c r="O659" s="225"/>
      <c r="P659" s="225"/>
      <c r="Q659" s="225"/>
      <c r="R659" s="225"/>
      <c r="S659" s="225"/>
      <c r="T659" s="225"/>
      <c r="U659" s="225"/>
      <c r="V659" s="225"/>
      <c r="W659" s="225"/>
      <c r="X659" s="225"/>
      <c r="Y659" s="225"/>
      <c r="Z659" s="225"/>
      <c r="AA659" s="225"/>
      <c r="AB659" s="225"/>
      <c r="AC659" s="225"/>
      <c r="AD659" s="225"/>
      <c r="AE659" s="225"/>
      <c r="AF659" s="225"/>
      <c r="AG659" s="225"/>
      <c r="AH659" s="225"/>
      <c r="AI659" s="225"/>
      <c r="AJ659" s="225"/>
      <c r="AK659" s="225"/>
      <c r="AL659" s="225"/>
      <c r="AM659" s="225"/>
      <c r="AN659" s="225"/>
      <c r="AO659" s="225"/>
      <c r="AP659" s="225"/>
      <c r="AQ659" s="225"/>
      <c r="AR659" s="225"/>
      <c r="AS659" s="225"/>
      <c r="AT659" s="225"/>
      <c r="AU659" s="225"/>
      <c r="AV659" s="225"/>
      <c r="AW659" s="225"/>
      <c r="AX659" s="225"/>
      <c r="AY659" s="225"/>
      <c r="AZ659" s="225"/>
      <c r="BA659" s="225"/>
      <c r="BB659" s="225"/>
      <c r="BC659" s="225"/>
      <c r="BD659" s="225"/>
      <c r="BE659" s="225"/>
      <c r="BF659" s="225"/>
      <c r="BG659" s="225"/>
      <c r="BH659" s="225"/>
      <c r="BI659" s="225"/>
      <c r="BJ659" s="225"/>
      <c r="BK659" s="225"/>
      <c r="BL659" s="225"/>
      <c r="BM659" s="225"/>
      <c r="BN659" s="225"/>
      <c r="BO659" s="225"/>
      <c r="BP659" s="225"/>
      <c r="BQ659" s="225"/>
      <c r="BR659" s="225"/>
      <c r="BS659" s="225"/>
      <c r="BT659" s="225"/>
      <c r="BU659" s="225"/>
      <c r="BV659" s="225"/>
      <c r="BW659" s="225"/>
      <c r="BX659" s="225"/>
      <c r="BY659" s="225"/>
      <c r="BZ659" s="225"/>
      <c r="CA659" s="225"/>
      <c r="CB659" s="225"/>
      <c r="CC659" s="225"/>
      <c r="CD659" s="225"/>
      <c r="CE659" s="225"/>
      <c r="CF659" s="225"/>
    </row>
    <row r="660" spans="1:84" ht="12" customHeight="1" x14ac:dyDescent="0.25">
      <c r="A660" s="225"/>
      <c r="B660" s="225"/>
      <c r="C660" s="225"/>
      <c r="D660" s="225"/>
      <c r="E660" s="226"/>
      <c r="F660" s="226"/>
      <c r="G660" s="228"/>
      <c r="H660" s="227"/>
      <c r="I660" s="227"/>
      <c r="J660" s="228"/>
      <c r="K660" s="228"/>
      <c r="L660" s="229"/>
      <c r="M660" s="225"/>
      <c r="N660" s="225"/>
      <c r="O660" s="225"/>
      <c r="P660" s="225"/>
      <c r="Q660" s="225"/>
      <c r="R660" s="225"/>
      <c r="S660" s="225"/>
      <c r="T660" s="225"/>
      <c r="U660" s="225"/>
      <c r="V660" s="225"/>
      <c r="W660" s="225"/>
      <c r="X660" s="225"/>
      <c r="Y660" s="225"/>
      <c r="Z660" s="225"/>
      <c r="AA660" s="225"/>
      <c r="AB660" s="225"/>
      <c r="AC660" s="225"/>
      <c r="AD660" s="225"/>
      <c r="AE660" s="225"/>
      <c r="AF660" s="225"/>
      <c r="AG660" s="225"/>
      <c r="AH660" s="225"/>
      <c r="AI660" s="225"/>
      <c r="AJ660" s="225"/>
      <c r="AK660" s="225"/>
      <c r="AL660" s="225"/>
      <c r="AM660" s="225"/>
      <c r="AN660" s="225"/>
      <c r="AO660" s="225"/>
      <c r="AP660" s="225"/>
      <c r="AQ660" s="225"/>
      <c r="AR660" s="225"/>
      <c r="AS660" s="225"/>
      <c r="AT660" s="225"/>
      <c r="AU660" s="225"/>
      <c r="AV660" s="225"/>
      <c r="AW660" s="225"/>
      <c r="AX660" s="225"/>
      <c r="AY660" s="225"/>
      <c r="AZ660" s="225"/>
      <c r="BA660" s="225"/>
      <c r="BB660" s="225"/>
      <c r="BC660" s="225"/>
      <c r="BD660" s="225"/>
      <c r="BE660" s="225"/>
      <c r="BF660" s="225"/>
      <c r="BG660" s="225"/>
      <c r="BH660" s="225"/>
      <c r="BI660" s="225"/>
      <c r="BJ660" s="225"/>
      <c r="BK660" s="225"/>
      <c r="BL660" s="225"/>
      <c r="BM660" s="225"/>
      <c r="BN660" s="225"/>
      <c r="BO660" s="225"/>
      <c r="BP660" s="225"/>
      <c r="BQ660" s="225"/>
      <c r="BR660" s="225"/>
      <c r="BS660" s="225"/>
      <c r="BT660" s="225"/>
      <c r="BU660" s="225"/>
      <c r="BV660" s="225"/>
      <c r="BW660" s="225"/>
      <c r="BX660" s="225"/>
      <c r="BY660" s="225"/>
      <c r="BZ660" s="225"/>
      <c r="CA660" s="225"/>
      <c r="CB660" s="225"/>
      <c r="CC660" s="225"/>
      <c r="CD660" s="225"/>
      <c r="CE660" s="225"/>
      <c r="CF660" s="225"/>
    </row>
    <row r="661" spans="1:84" ht="12" customHeight="1" x14ac:dyDescent="0.25">
      <c r="A661" s="225"/>
      <c r="B661" s="225"/>
      <c r="C661" s="225"/>
      <c r="D661" s="225"/>
      <c r="E661" s="226"/>
      <c r="F661" s="226"/>
      <c r="G661" s="228"/>
      <c r="H661" s="227"/>
      <c r="I661" s="227"/>
      <c r="J661" s="228"/>
      <c r="K661" s="228"/>
      <c r="L661" s="229"/>
      <c r="M661" s="225"/>
      <c r="N661" s="225"/>
      <c r="O661" s="225"/>
      <c r="P661" s="225"/>
      <c r="Q661" s="225"/>
      <c r="R661" s="225"/>
      <c r="S661" s="225"/>
      <c r="T661" s="225"/>
      <c r="U661" s="225"/>
      <c r="V661" s="225"/>
      <c r="W661" s="225"/>
      <c r="X661" s="225"/>
      <c r="Y661" s="225"/>
      <c r="Z661" s="225"/>
      <c r="AA661" s="225"/>
      <c r="AB661" s="225"/>
      <c r="AC661" s="225"/>
      <c r="AD661" s="225"/>
      <c r="AE661" s="225"/>
      <c r="AF661" s="225"/>
      <c r="AG661" s="225"/>
      <c r="AH661" s="225"/>
      <c r="AI661" s="225"/>
      <c r="AJ661" s="225"/>
      <c r="AK661" s="225"/>
      <c r="AL661" s="225"/>
      <c r="AM661" s="225"/>
      <c r="AN661" s="225"/>
      <c r="AO661" s="225"/>
      <c r="AP661" s="225"/>
      <c r="AQ661" s="225"/>
      <c r="AR661" s="225"/>
      <c r="AS661" s="225"/>
      <c r="AT661" s="225"/>
      <c r="AU661" s="225"/>
      <c r="AV661" s="225"/>
      <c r="AW661" s="225"/>
      <c r="AX661" s="225"/>
      <c r="AY661" s="225"/>
      <c r="AZ661" s="225"/>
      <c r="BA661" s="225"/>
      <c r="BB661" s="225"/>
      <c r="BC661" s="225"/>
      <c r="BD661" s="225"/>
      <c r="BE661" s="225"/>
      <c r="BF661" s="225"/>
      <c r="BG661" s="225"/>
      <c r="BH661" s="225"/>
      <c r="BI661" s="225"/>
      <c r="BJ661" s="225"/>
      <c r="BK661" s="225"/>
      <c r="BL661" s="225"/>
      <c r="BM661" s="225"/>
      <c r="BN661" s="225"/>
      <c r="BO661" s="225"/>
      <c r="BP661" s="225"/>
      <c r="BQ661" s="225"/>
      <c r="BR661" s="225"/>
      <c r="BS661" s="225"/>
      <c r="BT661" s="225"/>
      <c r="BU661" s="225"/>
      <c r="BV661" s="225"/>
      <c r="BW661" s="225"/>
      <c r="BX661" s="225"/>
      <c r="BY661" s="225"/>
      <c r="BZ661" s="225"/>
      <c r="CA661" s="225"/>
      <c r="CB661" s="225"/>
      <c r="CC661" s="225"/>
      <c r="CD661" s="225"/>
      <c r="CE661" s="225"/>
      <c r="CF661" s="225"/>
    </row>
    <row r="662" spans="1:84" ht="12" customHeight="1" x14ac:dyDescent="0.25">
      <c r="A662" s="225"/>
      <c r="B662" s="225"/>
      <c r="C662" s="225"/>
      <c r="D662" s="225"/>
      <c r="E662" s="226"/>
      <c r="F662" s="226"/>
      <c r="G662" s="228"/>
      <c r="H662" s="227"/>
      <c r="I662" s="227"/>
      <c r="J662" s="228"/>
      <c r="K662" s="228"/>
      <c r="L662" s="229"/>
      <c r="M662" s="225"/>
      <c r="N662" s="225"/>
      <c r="O662" s="225"/>
      <c r="P662" s="225"/>
      <c r="Q662" s="225"/>
      <c r="R662" s="225"/>
      <c r="S662" s="225"/>
      <c r="T662" s="225"/>
      <c r="U662" s="225"/>
      <c r="V662" s="225"/>
      <c r="W662" s="225"/>
      <c r="X662" s="225"/>
      <c r="Y662" s="225"/>
      <c r="Z662" s="225"/>
      <c r="AA662" s="225"/>
      <c r="AB662" s="225"/>
      <c r="AC662" s="225"/>
      <c r="AD662" s="225"/>
      <c r="AE662" s="225"/>
      <c r="AF662" s="225"/>
      <c r="AG662" s="225"/>
      <c r="AH662" s="225"/>
      <c r="AI662" s="225"/>
      <c r="AJ662" s="225"/>
      <c r="AK662" s="225"/>
      <c r="AL662" s="225"/>
      <c r="AM662" s="225"/>
      <c r="AN662" s="225"/>
      <c r="AO662" s="225"/>
      <c r="AP662" s="225"/>
      <c r="AQ662" s="225"/>
      <c r="AR662" s="225"/>
      <c r="AS662" s="225"/>
      <c r="AT662" s="225"/>
      <c r="AU662" s="225"/>
      <c r="AV662" s="225"/>
      <c r="AW662" s="225"/>
      <c r="AX662" s="225"/>
      <c r="AY662" s="225"/>
      <c r="AZ662" s="225"/>
      <c r="BA662" s="225"/>
      <c r="BB662" s="225"/>
      <c r="BC662" s="225"/>
      <c r="BD662" s="225"/>
      <c r="BE662" s="225"/>
      <c r="BF662" s="225"/>
      <c r="BG662" s="225"/>
      <c r="BH662" s="225"/>
      <c r="BI662" s="225"/>
      <c r="BJ662" s="225"/>
      <c r="BK662" s="225"/>
      <c r="BL662" s="225"/>
      <c r="BM662" s="225"/>
      <c r="BN662" s="225"/>
      <c r="BO662" s="225"/>
      <c r="BP662" s="225"/>
      <c r="BQ662" s="225"/>
      <c r="BR662" s="225"/>
      <c r="BS662" s="225"/>
      <c r="BT662" s="225"/>
      <c r="BU662" s="225"/>
      <c r="BV662" s="225"/>
      <c r="BW662" s="225"/>
      <c r="BX662" s="225"/>
      <c r="BY662" s="225"/>
      <c r="BZ662" s="225"/>
      <c r="CA662" s="225"/>
      <c r="CB662" s="225"/>
      <c r="CC662" s="225"/>
      <c r="CD662" s="225"/>
      <c r="CE662" s="225"/>
      <c r="CF662" s="225"/>
    </row>
    <row r="663" spans="1:84" ht="12" customHeight="1" x14ac:dyDescent="0.25">
      <c r="A663" s="225"/>
      <c r="B663" s="225"/>
      <c r="C663" s="225"/>
      <c r="D663" s="225"/>
      <c r="E663" s="226"/>
      <c r="F663" s="226"/>
      <c r="G663" s="228"/>
      <c r="H663" s="227"/>
      <c r="I663" s="227"/>
      <c r="J663" s="228"/>
      <c r="K663" s="228"/>
      <c r="L663" s="229"/>
      <c r="M663" s="225"/>
      <c r="N663" s="225"/>
      <c r="O663" s="225"/>
      <c r="P663" s="225"/>
      <c r="Q663" s="225"/>
      <c r="R663" s="225"/>
      <c r="S663" s="225"/>
      <c r="T663" s="225"/>
      <c r="U663" s="225"/>
      <c r="V663" s="225"/>
      <c r="W663" s="225"/>
      <c r="X663" s="225"/>
      <c r="Y663" s="225"/>
      <c r="Z663" s="225"/>
      <c r="AA663" s="225"/>
      <c r="AB663" s="225"/>
      <c r="AC663" s="225"/>
      <c r="AD663" s="225"/>
      <c r="AE663" s="225"/>
      <c r="AF663" s="225"/>
      <c r="AG663" s="225"/>
      <c r="AH663" s="225"/>
      <c r="AI663" s="225"/>
      <c r="AJ663" s="225"/>
      <c r="AK663" s="225"/>
      <c r="AL663" s="225"/>
      <c r="AM663" s="225"/>
      <c r="AN663" s="225"/>
      <c r="AO663" s="225"/>
      <c r="AP663" s="225"/>
      <c r="AQ663" s="225"/>
      <c r="AR663" s="225"/>
      <c r="AS663" s="225"/>
      <c r="AT663" s="225"/>
      <c r="AU663" s="225"/>
      <c r="AV663" s="225"/>
      <c r="AW663" s="225"/>
      <c r="AX663" s="225"/>
      <c r="AY663" s="225"/>
      <c r="AZ663" s="225"/>
      <c r="BA663" s="225"/>
      <c r="BB663" s="225"/>
      <c r="BC663" s="225"/>
      <c r="BD663" s="225"/>
      <c r="BE663" s="225"/>
      <c r="BF663" s="225"/>
      <c r="BG663" s="225"/>
      <c r="BH663" s="225"/>
      <c r="BI663" s="225"/>
      <c r="BJ663" s="225"/>
      <c r="BK663" s="225"/>
      <c r="BL663" s="225"/>
      <c r="BM663" s="225"/>
      <c r="BN663" s="225"/>
      <c r="BO663" s="225"/>
      <c r="BP663" s="225"/>
      <c r="BQ663" s="225"/>
      <c r="BR663" s="225"/>
      <c r="BS663" s="225"/>
      <c r="BT663" s="225"/>
      <c r="BU663" s="225"/>
      <c r="BV663" s="225"/>
      <c r="BW663" s="225"/>
      <c r="BX663" s="225"/>
      <c r="BY663" s="225"/>
      <c r="BZ663" s="225"/>
      <c r="CA663" s="225"/>
      <c r="CB663" s="225"/>
      <c r="CC663" s="225"/>
      <c r="CD663" s="225"/>
      <c r="CE663" s="225"/>
      <c r="CF663" s="225"/>
    </row>
    <row r="664" spans="1:84" ht="12" customHeight="1" x14ac:dyDescent="0.25">
      <c r="A664" s="225"/>
      <c r="B664" s="225"/>
      <c r="C664" s="225"/>
      <c r="D664" s="225"/>
      <c r="E664" s="226"/>
      <c r="F664" s="226"/>
      <c r="G664" s="228"/>
      <c r="H664" s="227"/>
      <c r="I664" s="227"/>
      <c r="J664" s="228"/>
      <c r="K664" s="228"/>
      <c r="L664" s="229"/>
      <c r="M664" s="225"/>
      <c r="N664" s="225"/>
      <c r="O664" s="225"/>
      <c r="P664" s="225"/>
      <c r="Q664" s="225"/>
      <c r="R664" s="225"/>
      <c r="S664" s="225"/>
      <c r="T664" s="225"/>
      <c r="U664" s="225"/>
      <c r="V664" s="225"/>
      <c r="W664" s="225"/>
      <c r="X664" s="225"/>
      <c r="Y664" s="225"/>
      <c r="Z664" s="225"/>
      <c r="AA664" s="225"/>
      <c r="AB664" s="225"/>
      <c r="AC664" s="225"/>
      <c r="AD664" s="225"/>
      <c r="AE664" s="225"/>
      <c r="AF664" s="225"/>
      <c r="AG664" s="225"/>
      <c r="AH664" s="225"/>
      <c r="AI664" s="225"/>
      <c r="AJ664" s="225"/>
      <c r="AK664" s="225"/>
      <c r="AL664" s="225"/>
      <c r="AM664" s="225"/>
      <c r="AN664" s="225"/>
      <c r="AO664" s="225"/>
      <c r="AP664" s="225"/>
      <c r="AQ664" s="225"/>
      <c r="AR664" s="225"/>
      <c r="AS664" s="225"/>
      <c r="AT664" s="225"/>
      <c r="AU664" s="225"/>
      <c r="AV664" s="225"/>
      <c r="AW664" s="225"/>
      <c r="AX664" s="225"/>
      <c r="AY664" s="225"/>
      <c r="AZ664" s="225"/>
      <c r="BA664" s="225"/>
      <c r="BB664" s="225"/>
      <c r="BC664" s="225"/>
      <c r="BD664" s="225"/>
      <c r="BE664" s="225"/>
      <c r="BF664" s="225"/>
      <c r="BG664" s="225"/>
      <c r="BH664" s="225"/>
      <c r="BI664" s="225"/>
      <c r="BJ664" s="225"/>
      <c r="BK664" s="225"/>
      <c r="BL664" s="225"/>
      <c r="BM664" s="225"/>
      <c r="BN664" s="225"/>
      <c r="BO664" s="225"/>
      <c r="BP664" s="225"/>
      <c r="BQ664" s="225"/>
      <c r="BR664" s="225"/>
      <c r="BS664" s="225"/>
      <c r="BT664" s="225"/>
      <c r="BU664" s="225"/>
      <c r="BV664" s="225"/>
      <c r="BW664" s="225"/>
      <c r="BX664" s="225"/>
      <c r="BY664" s="225"/>
      <c r="BZ664" s="225"/>
      <c r="CA664" s="225"/>
      <c r="CB664" s="225"/>
      <c r="CC664" s="225"/>
      <c r="CD664" s="225"/>
      <c r="CE664" s="225"/>
      <c r="CF664" s="225"/>
    </row>
    <row r="665" spans="1:84" ht="12" customHeight="1" x14ac:dyDescent="0.25">
      <c r="A665" s="225"/>
      <c r="B665" s="225"/>
      <c r="C665" s="225"/>
      <c r="D665" s="225"/>
      <c r="E665" s="226"/>
      <c r="F665" s="226"/>
      <c r="G665" s="228"/>
      <c r="H665" s="227"/>
      <c r="I665" s="227"/>
      <c r="J665" s="228"/>
      <c r="K665" s="228"/>
      <c r="L665" s="229"/>
      <c r="M665" s="225"/>
      <c r="N665" s="225"/>
      <c r="O665" s="225"/>
      <c r="P665" s="225"/>
      <c r="Q665" s="225"/>
      <c r="R665" s="225"/>
      <c r="S665" s="225"/>
      <c r="T665" s="225"/>
      <c r="U665" s="225"/>
      <c r="V665" s="225"/>
      <c r="W665" s="225"/>
      <c r="X665" s="225"/>
      <c r="Y665" s="225"/>
      <c r="Z665" s="225"/>
      <c r="AA665" s="225"/>
      <c r="AB665" s="225"/>
      <c r="AC665" s="225"/>
      <c r="AD665" s="225"/>
      <c r="AE665" s="225"/>
      <c r="AF665" s="225"/>
      <c r="AG665" s="225"/>
      <c r="AH665" s="225"/>
      <c r="AI665" s="225"/>
      <c r="AJ665" s="225"/>
      <c r="AK665" s="225"/>
      <c r="AL665" s="225"/>
      <c r="AM665" s="225"/>
      <c r="AN665" s="225"/>
      <c r="AO665" s="225"/>
      <c r="AP665" s="225"/>
      <c r="AQ665" s="225"/>
      <c r="AR665" s="225"/>
      <c r="AS665" s="225"/>
      <c r="AT665" s="225"/>
      <c r="AU665" s="225"/>
      <c r="AV665" s="225"/>
      <c r="AW665" s="225"/>
      <c r="AX665" s="225"/>
      <c r="AY665" s="225"/>
      <c r="AZ665" s="225"/>
      <c r="BA665" s="225"/>
      <c r="BB665" s="225"/>
      <c r="BC665" s="225"/>
      <c r="BD665" s="225"/>
      <c r="BE665" s="225"/>
      <c r="BF665" s="225"/>
      <c r="BG665" s="225"/>
      <c r="BH665" s="225"/>
      <c r="BI665" s="225"/>
      <c r="BJ665" s="225"/>
      <c r="BK665" s="225"/>
      <c r="BL665" s="225"/>
      <c r="BM665" s="225"/>
      <c r="BN665" s="225"/>
      <c r="BO665" s="225"/>
      <c r="BP665" s="225"/>
      <c r="BQ665" s="225"/>
      <c r="BR665" s="225"/>
      <c r="BS665" s="225"/>
      <c r="BT665" s="225"/>
      <c r="BU665" s="225"/>
      <c r="BV665" s="225"/>
      <c r="BW665" s="225"/>
      <c r="BX665" s="225"/>
      <c r="BY665" s="225"/>
      <c r="BZ665" s="225"/>
      <c r="CA665" s="225"/>
      <c r="CB665" s="225"/>
      <c r="CC665" s="225"/>
      <c r="CD665" s="225"/>
      <c r="CE665" s="225"/>
      <c r="CF665" s="225"/>
    </row>
    <row r="666" spans="1:84" ht="12" customHeight="1" x14ac:dyDescent="0.25">
      <c r="A666" s="225"/>
      <c r="B666" s="225"/>
      <c r="C666" s="225"/>
      <c r="D666" s="225"/>
      <c r="E666" s="226"/>
      <c r="F666" s="226"/>
      <c r="G666" s="228"/>
      <c r="H666" s="227"/>
      <c r="I666" s="227"/>
      <c r="J666" s="228"/>
      <c r="K666" s="228"/>
      <c r="L666" s="229"/>
      <c r="M666" s="225"/>
      <c r="N666" s="225"/>
      <c r="O666" s="225"/>
      <c r="P666" s="225"/>
      <c r="Q666" s="225"/>
      <c r="R666" s="225"/>
      <c r="S666" s="225"/>
      <c r="T666" s="225"/>
      <c r="U666" s="225"/>
      <c r="V666" s="225"/>
      <c r="W666" s="225"/>
      <c r="X666" s="225"/>
      <c r="Y666" s="225"/>
      <c r="Z666" s="225"/>
      <c r="AA666" s="225"/>
      <c r="AB666" s="225"/>
      <c r="AC666" s="225"/>
      <c r="AD666" s="225"/>
      <c r="AE666" s="225"/>
      <c r="AF666" s="225"/>
      <c r="AG666" s="225"/>
      <c r="AH666" s="225"/>
      <c r="AI666" s="225"/>
      <c r="AJ666" s="225"/>
      <c r="AK666" s="225"/>
      <c r="AL666" s="225"/>
      <c r="AM666" s="225"/>
      <c r="AN666" s="225"/>
      <c r="AO666" s="225"/>
      <c r="AP666" s="225"/>
      <c r="AQ666" s="225"/>
      <c r="AR666" s="225"/>
      <c r="AS666" s="225"/>
      <c r="AT666" s="225"/>
      <c r="AU666" s="225"/>
      <c r="AV666" s="225"/>
      <c r="AW666" s="225"/>
      <c r="AX666" s="225"/>
      <c r="AY666" s="225"/>
      <c r="AZ666" s="225"/>
      <c r="BA666" s="225"/>
      <c r="BB666" s="225"/>
      <c r="BC666" s="225"/>
      <c r="BD666" s="225"/>
      <c r="BE666" s="225"/>
      <c r="BF666" s="225"/>
      <c r="BG666" s="225"/>
      <c r="BH666" s="225"/>
      <c r="BI666" s="225"/>
      <c r="BJ666" s="225"/>
      <c r="BK666" s="225"/>
      <c r="BL666" s="225"/>
      <c r="BM666" s="225"/>
      <c r="BN666" s="225"/>
      <c r="BO666" s="225"/>
      <c r="BP666" s="225"/>
      <c r="BQ666" s="225"/>
      <c r="BR666" s="225"/>
      <c r="BS666" s="225"/>
      <c r="BT666" s="225"/>
      <c r="BU666" s="225"/>
      <c r="BV666" s="225"/>
      <c r="BW666" s="225"/>
      <c r="BX666" s="225"/>
      <c r="BY666" s="225"/>
      <c r="BZ666" s="225"/>
      <c r="CA666" s="225"/>
      <c r="CB666" s="225"/>
      <c r="CC666" s="225"/>
      <c r="CD666" s="225"/>
      <c r="CE666" s="225"/>
      <c r="CF666" s="225"/>
    </row>
    <row r="667" spans="1:84" ht="12" customHeight="1" x14ac:dyDescent="0.25">
      <c r="A667" s="225"/>
      <c r="B667" s="225"/>
      <c r="C667" s="225"/>
      <c r="D667" s="225"/>
      <c r="E667" s="226"/>
      <c r="F667" s="226"/>
      <c r="G667" s="228"/>
      <c r="H667" s="227"/>
      <c r="I667" s="227"/>
      <c r="J667" s="228"/>
      <c r="K667" s="228"/>
      <c r="L667" s="229"/>
      <c r="M667" s="225"/>
      <c r="N667" s="225"/>
      <c r="O667" s="225"/>
      <c r="P667" s="225"/>
      <c r="Q667" s="225"/>
      <c r="R667" s="225"/>
      <c r="S667" s="225"/>
      <c r="T667" s="225"/>
      <c r="U667" s="225"/>
      <c r="V667" s="225"/>
      <c r="W667" s="225"/>
      <c r="X667" s="225"/>
      <c r="Y667" s="225"/>
      <c r="Z667" s="225"/>
      <c r="AA667" s="225"/>
      <c r="AB667" s="225"/>
      <c r="AC667" s="225"/>
      <c r="AD667" s="225"/>
      <c r="AE667" s="225"/>
      <c r="AF667" s="225"/>
      <c r="AG667" s="225"/>
      <c r="AH667" s="225"/>
      <c r="AI667" s="225"/>
      <c r="AJ667" s="225"/>
      <c r="AK667" s="225"/>
      <c r="AL667" s="225"/>
      <c r="AM667" s="225"/>
      <c r="AN667" s="225"/>
      <c r="AO667" s="225"/>
      <c r="AP667" s="225"/>
      <c r="AQ667" s="225"/>
      <c r="AR667" s="225"/>
      <c r="AS667" s="225"/>
      <c r="AT667" s="225"/>
      <c r="AU667" s="225"/>
      <c r="AV667" s="225"/>
      <c r="AW667" s="225"/>
      <c r="AX667" s="225"/>
      <c r="AY667" s="225"/>
      <c r="AZ667" s="225"/>
      <c r="BA667" s="225"/>
      <c r="BB667" s="225"/>
      <c r="BC667" s="225"/>
      <c r="BD667" s="225"/>
      <c r="BE667" s="225"/>
      <c r="BF667" s="225"/>
      <c r="BG667" s="225"/>
      <c r="BH667" s="225"/>
      <c r="BI667" s="225"/>
      <c r="BJ667" s="225"/>
      <c r="BK667" s="225"/>
      <c r="BL667" s="225"/>
      <c r="BM667" s="225"/>
      <c r="BN667" s="225"/>
      <c r="BO667" s="225"/>
      <c r="BP667" s="225"/>
      <c r="BQ667" s="225"/>
      <c r="BR667" s="225"/>
      <c r="BS667" s="225"/>
      <c r="BT667" s="225"/>
      <c r="BU667" s="225"/>
      <c r="BV667" s="225"/>
      <c r="BW667" s="225"/>
      <c r="BX667" s="225"/>
      <c r="BY667" s="225"/>
      <c r="BZ667" s="225"/>
      <c r="CA667" s="225"/>
      <c r="CB667" s="225"/>
      <c r="CC667" s="225"/>
      <c r="CD667" s="225"/>
      <c r="CE667" s="225"/>
      <c r="CF667" s="225"/>
    </row>
    <row r="668" spans="1:84" ht="12" customHeight="1" x14ac:dyDescent="0.25">
      <c r="A668" s="225"/>
      <c r="B668" s="225"/>
      <c r="C668" s="225"/>
      <c r="D668" s="225"/>
      <c r="E668" s="226"/>
      <c r="F668" s="226"/>
      <c r="G668" s="228"/>
      <c r="H668" s="227"/>
      <c r="I668" s="227"/>
      <c r="J668" s="228"/>
      <c r="K668" s="228"/>
      <c r="L668" s="229"/>
      <c r="M668" s="225"/>
      <c r="N668" s="225"/>
      <c r="O668" s="225"/>
      <c r="P668" s="225"/>
      <c r="Q668" s="225"/>
      <c r="R668" s="225"/>
      <c r="S668" s="225"/>
      <c r="T668" s="225"/>
      <c r="U668" s="225"/>
      <c r="V668" s="225"/>
      <c r="W668" s="225"/>
      <c r="X668" s="225"/>
      <c r="Y668" s="225"/>
      <c r="Z668" s="225"/>
      <c r="AA668" s="225"/>
      <c r="AB668" s="225"/>
      <c r="AC668" s="225"/>
      <c r="AD668" s="225"/>
      <c r="AE668" s="225"/>
      <c r="AF668" s="225"/>
      <c r="AG668" s="225"/>
      <c r="AH668" s="225"/>
      <c r="AI668" s="225"/>
      <c r="AJ668" s="225"/>
      <c r="AK668" s="225"/>
      <c r="AL668" s="225"/>
      <c r="AM668" s="225"/>
      <c r="AN668" s="225"/>
      <c r="AO668" s="225"/>
      <c r="AP668" s="225"/>
      <c r="AQ668" s="225"/>
      <c r="AR668" s="225"/>
      <c r="AS668" s="225"/>
      <c r="AT668" s="225"/>
      <c r="AU668" s="225"/>
      <c r="AV668" s="225"/>
      <c r="AW668" s="225"/>
      <c r="AX668" s="225"/>
      <c r="AY668" s="225"/>
      <c r="AZ668" s="225"/>
      <c r="BA668" s="225"/>
      <c r="BB668" s="225"/>
      <c r="BC668" s="225"/>
      <c r="BD668" s="225"/>
      <c r="BE668" s="225"/>
      <c r="BF668" s="225"/>
      <c r="BG668" s="225"/>
      <c r="BH668" s="225"/>
      <c r="BI668" s="225"/>
      <c r="BJ668" s="225"/>
      <c r="BK668" s="225"/>
      <c r="BL668" s="225"/>
      <c r="BM668" s="225"/>
      <c r="BN668" s="225"/>
      <c r="BO668" s="225"/>
      <c r="BP668" s="225"/>
      <c r="BQ668" s="225"/>
      <c r="BR668" s="225"/>
      <c r="BS668" s="225"/>
      <c r="BT668" s="225"/>
      <c r="BU668" s="225"/>
      <c r="BV668" s="225"/>
      <c r="BW668" s="225"/>
      <c r="BX668" s="225"/>
      <c r="BY668" s="225"/>
      <c r="BZ668" s="225"/>
      <c r="CA668" s="225"/>
      <c r="CB668" s="225"/>
      <c r="CC668" s="225"/>
      <c r="CD668" s="225"/>
      <c r="CE668" s="225"/>
      <c r="CF668" s="225"/>
    </row>
    <row r="669" spans="1:84" ht="12" customHeight="1" x14ac:dyDescent="0.25">
      <c r="A669" s="225"/>
      <c r="B669" s="225"/>
      <c r="C669" s="225"/>
      <c r="D669" s="225"/>
      <c r="E669" s="226"/>
      <c r="F669" s="226"/>
      <c r="G669" s="228"/>
      <c r="H669" s="227"/>
      <c r="I669" s="227"/>
      <c r="J669" s="228"/>
      <c r="K669" s="228"/>
      <c r="L669" s="229"/>
      <c r="M669" s="225"/>
      <c r="N669" s="225"/>
      <c r="O669" s="225"/>
      <c r="P669" s="225"/>
      <c r="Q669" s="225"/>
      <c r="R669" s="225"/>
      <c r="S669" s="225"/>
      <c r="T669" s="225"/>
      <c r="U669" s="225"/>
      <c r="V669" s="225"/>
      <c r="W669" s="225"/>
      <c r="X669" s="225"/>
      <c r="Y669" s="225"/>
      <c r="Z669" s="225"/>
      <c r="AA669" s="225"/>
      <c r="AB669" s="225"/>
      <c r="AC669" s="225"/>
      <c r="AD669" s="225"/>
      <c r="AE669" s="225"/>
      <c r="AF669" s="225"/>
      <c r="AG669" s="225"/>
      <c r="AH669" s="225"/>
      <c r="AI669" s="225"/>
      <c r="AJ669" s="225"/>
      <c r="AK669" s="225"/>
      <c r="AL669" s="225"/>
      <c r="AM669" s="225"/>
      <c r="AN669" s="225"/>
      <c r="AO669" s="225"/>
      <c r="AP669" s="225"/>
      <c r="AQ669" s="225"/>
      <c r="AR669" s="225"/>
      <c r="AS669" s="225"/>
      <c r="AT669" s="225"/>
      <c r="AU669" s="225"/>
      <c r="AV669" s="225"/>
      <c r="AW669" s="225"/>
      <c r="AX669" s="225"/>
      <c r="AY669" s="225"/>
      <c r="AZ669" s="225"/>
      <c r="BA669" s="225"/>
      <c r="BB669" s="225"/>
      <c r="BC669" s="225"/>
      <c r="BD669" s="225"/>
      <c r="BE669" s="225"/>
      <c r="BF669" s="225"/>
      <c r="BG669" s="225"/>
      <c r="BH669" s="225"/>
      <c r="BI669" s="225"/>
      <c r="BJ669" s="225"/>
      <c r="BK669" s="225"/>
      <c r="BL669" s="225"/>
      <c r="BM669" s="225"/>
      <c r="BN669" s="225"/>
      <c r="BO669" s="225"/>
      <c r="BP669" s="225"/>
      <c r="BQ669" s="225"/>
      <c r="BR669" s="225"/>
      <c r="BS669" s="225"/>
      <c r="BT669" s="225"/>
      <c r="BU669" s="225"/>
      <c r="BV669" s="225"/>
      <c r="BW669" s="225"/>
      <c r="BX669" s="225"/>
      <c r="BY669" s="225"/>
      <c r="BZ669" s="225"/>
      <c r="CA669" s="225"/>
      <c r="CB669" s="225"/>
      <c r="CC669" s="225"/>
      <c r="CD669" s="225"/>
      <c r="CE669" s="225"/>
      <c r="CF669" s="225"/>
    </row>
    <row r="670" spans="1:84" ht="12" customHeight="1" x14ac:dyDescent="0.25">
      <c r="A670" s="225"/>
      <c r="B670" s="225"/>
      <c r="C670" s="225"/>
      <c r="D670" s="225"/>
      <c r="E670" s="226"/>
      <c r="F670" s="226"/>
      <c r="G670" s="228"/>
      <c r="H670" s="227"/>
      <c r="I670" s="227"/>
      <c r="J670" s="228"/>
      <c r="K670" s="228"/>
      <c r="L670" s="229"/>
      <c r="M670" s="225"/>
      <c r="N670" s="225"/>
      <c r="O670" s="225"/>
      <c r="P670" s="225"/>
      <c r="Q670" s="225"/>
      <c r="R670" s="225"/>
      <c r="S670" s="225"/>
      <c r="T670" s="225"/>
      <c r="U670" s="225"/>
      <c r="V670" s="225"/>
      <c r="W670" s="225"/>
      <c r="X670" s="225"/>
      <c r="Y670" s="225"/>
      <c r="Z670" s="225"/>
      <c r="AA670" s="225"/>
      <c r="AB670" s="225"/>
      <c r="AC670" s="225"/>
      <c r="AD670" s="225"/>
      <c r="AE670" s="225"/>
      <c r="AF670" s="225"/>
      <c r="AG670" s="225"/>
      <c r="AH670" s="225"/>
      <c r="AI670" s="225"/>
      <c r="AJ670" s="225"/>
      <c r="AK670" s="225"/>
      <c r="AL670" s="225"/>
      <c r="AM670" s="225"/>
      <c r="AN670" s="225"/>
      <c r="AO670" s="225"/>
      <c r="AP670" s="225"/>
      <c r="AQ670" s="225"/>
      <c r="AR670" s="225"/>
      <c r="AS670" s="225"/>
      <c r="AT670" s="225"/>
      <c r="AU670" s="225"/>
      <c r="AV670" s="225"/>
      <c r="AW670" s="225"/>
      <c r="AX670" s="225"/>
      <c r="AY670" s="225"/>
      <c r="AZ670" s="225"/>
      <c r="BA670" s="225"/>
      <c r="BB670" s="225"/>
      <c r="BC670" s="225"/>
      <c r="BD670" s="225"/>
      <c r="BE670" s="225"/>
      <c r="BF670" s="225"/>
      <c r="BG670" s="225"/>
      <c r="BH670" s="225"/>
      <c r="BI670" s="225"/>
      <c r="BJ670" s="225"/>
      <c r="BK670" s="225"/>
      <c r="BL670" s="225"/>
      <c r="BM670" s="225"/>
      <c r="BN670" s="225"/>
      <c r="BO670" s="225"/>
      <c r="BP670" s="225"/>
      <c r="BQ670" s="225"/>
      <c r="BR670" s="225"/>
      <c r="BS670" s="225"/>
      <c r="BT670" s="225"/>
      <c r="BU670" s="225"/>
      <c r="BV670" s="225"/>
      <c r="BW670" s="225"/>
      <c r="BX670" s="225"/>
      <c r="BY670" s="225"/>
      <c r="BZ670" s="225"/>
      <c r="CA670" s="225"/>
      <c r="CB670" s="225"/>
      <c r="CC670" s="225"/>
      <c r="CD670" s="225"/>
      <c r="CE670" s="225"/>
      <c r="CF670" s="225"/>
    </row>
    <row r="671" spans="1:84" ht="12" customHeight="1" x14ac:dyDescent="0.25">
      <c r="A671" s="225"/>
      <c r="B671" s="225"/>
      <c r="C671" s="225"/>
      <c r="D671" s="225"/>
      <c r="E671" s="226"/>
      <c r="F671" s="226"/>
      <c r="G671" s="228"/>
      <c r="H671" s="227"/>
      <c r="I671" s="227"/>
      <c r="J671" s="228"/>
      <c r="K671" s="228"/>
      <c r="L671" s="229"/>
      <c r="M671" s="225"/>
      <c r="N671" s="225"/>
      <c r="O671" s="225"/>
      <c r="P671" s="225"/>
      <c r="Q671" s="225"/>
      <c r="R671" s="225"/>
      <c r="S671" s="225"/>
      <c r="T671" s="225"/>
      <c r="U671" s="225"/>
      <c r="V671" s="225"/>
      <c r="W671" s="225"/>
      <c r="X671" s="225"/>
      <c r="Y671" s="225"/>
      <c r="Z671" s="225"/>
      <c r="AA671" s="225"/>
      <c r="AB671" s="225"/>
      <c r="AC671" s="225"/>
      <c r="AD671" s="225"/>
      <c r="AE671" s="225"/>
      <c r="AF671" s="225"/>
      <c r="AG671" s="225"/>
      <c r="AH671" s="225"/>
      <c r="AI671" s="225"/>
      <c r="AJ671" s="225"/>
      <c r="AK671" s="225"/>
      <c r="AL671" s="225"/>
      <c r="AM671" s="225"/>
      <c r="AN671" s="225"/>
      <c r="AO671" s="225"/>
      <c r="AP671" s="225"/>
      <c r="AQ671" s="225"/>
      <c r="AR671" s="225"/>
      <c r="AS671" s="225"/>
      <c r="AT671" s="225"/>
      <c r="AU671" s="225"/>
      <c r="AV671" s="225"/>
      <c r="AW671" s="225"/>
      <c r="AX671" s="225"/>
      <c r="AY671" s="225"/>
      <c r="AZ671" s="225"/>
      <c r="BA671" s="225"/>
      <c r="BB671" s="225"/>
      <c r="BC671" s="225"/>
      <c r="BD671" s="225"/>
      <c r="BE671" s="225"/>
      <c r="BF671" s="225"/>
      <c r="BG671" s="225"/>
      <c r="BH671" s="225"/>
      <c r="BI671" s="225"/>
      <c r="BJ671" s="225"/>
      <c r="BK671" s="225"/>
      <c r="BL671" s="225"/>
      <c r="BM671" s="225"/>
      <c r="BN671" s="225"/>
      <c r="BO671" s="225"/>
      <c r="BP671" s="225"/>
      <c r="BQ671" s="225"/>
      <c r="BR671" s="225"/>
      <c r="BS671" s="225"/>
      <c r="BT671" s="225"/>
      <c r="BU671" s="225"/>
      <c r="BV671" s="225"/>
      <c r="BW671" s="225"/>
      <c r="BX671" s="225"/>
      <c r="BY671" s="225"/>
      <c r="BZ671" s="225"/>
      <c r="CA671" s="225"/>
      <c r="CB671" s="225"/>
      <c r="CC671" s="225"/>
      <c r="CD671" s="225"/>
      <c r="CE671" s="225"/>
      <c r="CF671" s="225"/>
    </row>
    <row r="672" spans="1:84" ht="12" customHeight="1" x14ac:dyDescent="0.25">
      <c r="A672" s="225"/>
      <c r="B672" s="225"/>
      <c r="C672" s="225"/>
      <c r="D672" s="225"/>
      <c r="E672" s="226"/>
      <c r="F672" s="226"/>
      <c r="G672" s="228"/>
      <c r="H672" s="227"/>
      <c r="I672" s="227"/>
      <c r="J672" s="228"/>
      <c r="K672" s="228"/>
      <c r="L672" s="229"/>
      <c r="M672" s="225"/>
      <c r="N672" s="225"/>
      <c r="O672" s="225"/>
      <c r="P672" s="225"/>
      <c r="Q672" s="225"/>
      <c r="R672" s="225"/>
      <c r="S672" s="225"/>
      <c r="T672" s="225"/>
      <c r="U672" s="225"/>
      <c r="V672" s="225"/>
      <c r="W672" s="225"/>
      <c r="X672" s="225"/>
      <c r="Y672" s="225"/>
      <c r="Z672" s="225"/>
      <c r="AA672" s="225"/>
      <c r="AB672" s="225"/>
      <c r="AC672" s="225"/>
      <c r="AD672" s="225"/>
      <c r="AE672" s="225"/>
      <c r="AF672" s="225"/>
      <c r="AG672" s="225"/>
      <c r="AH672" s="225"/>
      <c r="AI672" s="225"/>
      <c r="AJ672" s="225"/>
      <c r="AK672" s="225"/>
      <c r="AL672" s="225"/>
      <c r="AM672" s="225"/>
      <c r="AN672" s="225"/>
      <c r="AO672" s="225"/>
      <c r="AP672" s="225"/>
      <c r="AQ672" s="225"/>
      <c r="AR672" s="225"/>
      <c r="AS672" s="225"/>
      <c r="AT672" s="225"/>
      <c r="AU672" s="225"/>
      <c r="AV672" s="225"/>
      <c r="AW672" s="225"/>
      <c r="AX672" s="225"/>
      <c r="AY672" s="225"/>
      <c r="AZ672" s="225"/>
      <c r="BA672" s="225"/>
      <c r="BB672" s="225"/>
      <c r="BC672" s="225"/>
      <c r="BD672" s="225"/>
      <c r="BE672" s="225"/>
      <c r="BF672" s="225"/>
      <c r="BG672" s="225"/>
      <c r="BH672" s="225"/>
      <c r="BI672" s="225"/>
      <c r="BJ672" s="225"/>
      <c r="BK672" s="225"/>
      <c r="BL672" s="225"/>
      <c r="BM672" s="225"/>
      <c r="BN672" s="225"/>
      <c r="BO672" s="225"/>
      <c r="BP672" s="225"/>
      <c r="BQ672" s="225"/>
      <c r="BR672" s="225"/>
      <c r="BS672" s="225"/>
      <c r="BT672" s="225"/>
      <c r="BU672" s="225"/>
      <c r="BV672" s="225"/>
      <c r="BW672" s="225"/>
      <c r="BX672" s="225"/>
      <c r="BY672" s="225"/>
      <c r="BZ672" s="225"/>
      <c r="CA672" s="225"/>
      <c r="CB672" s="225"/>
      <c r="CC672" s="225"/>
      <c r="CD672" s="225"/>
      <c r="CE672" s="225"/>
      <c r="CF672" s="225"/>
    </row>
    <row r="673" spans="1:84" ht="12" customHeight="1" x14ac:dyDescent="0.25">
      <c r="A673" s="225"/>
      <c r="B673" s="225"/>
      <c r="C673" s="225"/>
      <c r="D673" s="225"/>
      <c r="E673" s="226"/>
      <c r="F673" s="226"/>
      <c r="G673" s="228"/>
      <c r="H673" s="227"/>
      <c r="I673" s="227"/>
      <c r="J673" s="228"/>
      <c r="K673" s="228"/>
      <c r="L673" s="229"/>
      <c r="M673" s="225"/>
      <c r="N673" s="225"/>
      <c r="O673" s="225"/>
      <c r="P673" s="225"/>
      <c r="Q673" s="225"/>
      <c r="R673" s="225"/>
      <c r="S673" s="225"/>
      <c r="T673" s="225"/>
      <c r="U673" s="225"/>
      <c r="V673" s="225"/>
      <c r="W673" s="225"/>
      <c r="X673" s="225"/>
      <c r="Y673" s="225"/>
      <c r="Z673" s="225"/>
      <c r="AA673" s="225"/>
      <c r="AB673" s="225"/>
      <c r="AC673" s="225"/>
      <c r="AD673" s="225"/>
      <c r="AE673" s="225"/>
      <c r="AF673" s="225"/>
      <c r="AG673" s="225"/>
      <c r="AH673" s="225"/>
      <c r="AI673" s="225"/>
      <c r="AJ673" s="225"/>
      <c r="AK673" s="225"/>
      <c r="AL673" s="225"/>
      <c r="AM673" s="225"/>
      <c r="AN673" s="225"/>
      <c r="AO673" s="225"/>
      <c r="AP673" s="225"/>
      <c r="AQ673" s="225"/>
      <c r="AR673" s="225"/>
      <c r="AS673" s="225"/>
      <c r="AT673" s="225"/>
      <c r="AU673" s="225"/>
      <c r="AV673" s="225"/>
      <c r="AW673" s="225"/>
      <c r="AX673" s="225"/>
      <c r="AY673" s="225"/>
      <c r="AZ673" s="225"/>
      <c r="BA673" s="225"/>
      <c r="BB673" s="225"/>
      <c r="BC673" s="225"/>
      <c r="BD673" s="225"/>
      <c r="BE673" s="225"/>
      <c r="BF673" s="225"/>
      <c r="BG673" s="225"/>
      <c r="BH673" s="225"/>
      <c r="BI673" s="225"/>
      <c r="BJ673" s="225"/>
      <c r="BK673" s="225"/>
      <c r="BL673" s="225"/>
      <c r="BM673" s="225"/>
      <c r="BN673" s="225"/>
      <c r="BO673" s="225"/>
      <c r="BP673" s="225"/>
      <c r="BQ673" s="225"/>
      <c r="BR673" s="225"/>
      <c r="BS673" s="225"/>
      <c r="BT673" s="225"/>
      <c r="BU673" s="225"/>
      <c r="BV673" s="225"/>
      <c r="BW673" s="225"/>
      <c r="BX673" s="225"/>
      <c r="BY673" s="225"/>
      <c r="BZ673" s="225"/>
      <c r="CA673" s="225"/>
      <c r="CB673" s="225"/>
      <c r="CC673" s="225"/>
      <c r="CD673" s="225"/>
      <c r="CE673" s="225"/>
      <c r="CF673" s="225"/>
    </row>
    <row r="674" spans="1:84" ht="12" customHeight="1" x14ac:dyDescent="0.25">
      <c r="A674" s="225"/>
      <c r="B674" s="225"/>
      <c r="C674" s="225"/>
      <c r="D674" s="225"/>
      <c r="E674" s="226"/>
      <c r="F674" s="226"/>
      <c r="G674" s="228"/>
      <c r="H674" s="227"/>
      <c r="I674" s="227"/>
      <c r="J674" s="228"/>
      <c r="K674" s="228"/>
      <c r="L674" s="229"/>
      <c r="M674" s="225"/>
      <c r="N674" s="225"/>
      <c r="O674" s="225"/>
      <c r="P674" s="225"/>
      <c r="Q674" s="225"/>
      <c r="R674" s="225"/>
      <c r="S674" s="225"/>
      <c r="T674" s="225"/>
      <c r="U674" s="225"/>
      <c r="V674" s="225"/>
      <c r="W674" s="225"/>
      <c r="X674" s="225"/>
      <c r="Y674" s="225"/>
      <c r="Z674" s="225"/>
      <c r="AA674" s="225"/>
      <c r="AB674" s="225"/>
      <c r="AC674" s="225"/>
      <c r="AD674" s="225"/>
      <c r="AE674" s="225"/>
      <c r="AF674" s="225"/>
      <c r="AG674" s="225"/>
      <c r="AH674" s="225"/>
      <c r="AI674" s="225"/>
      <c r="AJ674" s="225"/>
      <c r="AK674" s="225"/>
      <c r="AL674" s="225"/>
      <c r="AM674" s="225"/>
      <c r="AN674" s="225"/>
      <c r="AO674" s="225"/>
      <c r="AP674" s="225"/>
      <c r="AQ674" s="225"/>
      <c r="AR674" s="225"/>
      <c r="AS674" s="225"/>
      <c r="AT674" s="225"/>
      <c r="AU674" s="225"/>
      <c r="AV674" s="225"/>
      <c r="AW674" s="225"/>
      <c r="AX674" s="225"/>
      <c r="AY674" s="225"/>
      <c r="AZ674" s="225"/>
      <c r="BA674" s="225"/>
      <c r="BB674" s="225"/>
      <c r="BC674" s="225"/>
      <c r="BD674" s="225"/>
      <c r="BE674" s="225"/>
      <c r="BF674" s="225"/>
      <c r="BG674" s="225"/>
      <c r="BH674" s="225"/>
      <c r="BI674" s="225"/>
      <c r="BJ674" s="225"/>
      <c r="BK674" s="225"/>
      <c r="BL674" s="225"/>
      <c r="BM674" s="225"/>
      <c r="BN674" s="225"/>
      <c r="BO674" s="225"/>
      <c r="BP674" s="225"/>
      <c r="BQ674" s="225"/>
      <c r="BR674" s="225"/>
      <c r="BS674" s="225"/>
      <c r="BT674" s="225"/>
      <c r="BU674" s="225"/>
      <c r="BV674" s="225"/>
      <c r="BW674" s="225"/>
      <c r="BX674" s="225"/>
      <c r="BY674" s="225"/>
      <c r="BZ674" s="225"/>
      <c r="CA674" s="225"/>
      <c r="CB674" s="225"/>
      <c r="CC674" s="225"/>
      <c r="CD674" s="225"/>
      <c r="CE674" s="225"/>
      <c r="CF674" s="225"/>
    </row>
    <row r="675" spans="1:84" ht="12" customHeight="1" x14ac:dyDescent="0.25">
      <c r="A675" s="225"/>
      <c r="B675" s="225"/>
      <c r="C675" s="225"/>
      <c r="D675" s="225"/>
      <c r="E675" s="226"/>
      <c r="F675" s="226"/>
      <c r="G675" s="228"/>
      <c r="H675" s="227"/>
      <c r="I675" s="227"/>
      <c r="J675" s="228"/>
      <c r="K675" s="228"/>
      <c r="L675" s="229"/>
      <c r="M675" s="225"/>
      <c r="N675" s="225"/>
      <c r="O675" s="225"/>
      <c r="P675" s="225"/>
      <c r="Q675" s="225"/>
      <c r="R675" s="225"/>
      <c r="S675" s="225"/>
      <c r="T675" s="225"/>
      <c r="U675" s="225"/>
      <c r="V675" s="225"/>
      <c r="W675" s="225"/>
      <c r="X675" s="225"/>
      <c r="Y675" s="225"/>
      <c r="Z675" s="225"/>
      <c r="AA675" s="225"/>
      <c r="AB675" s="225"/>
      <c r="AC675" s="225"/>
      <c r="AD675" s="225"/>
      <c r="AE675" s="225"/>
      <c r="AF675" s="225"/>
      <c r="AG675" s="225"/>
      <c r="AH675" s="225"/>
      <c r="AI675" s="225"/>
      <c r="AJ675" s="225"/>
      <c r="AK675" s="225"/>
      <c r="AL675" s="225"/>
      <c r="AM675" s="225"/>
      <c r="AN675" s="225"/>
      <c r="AO675" s="225"/>
      <c r="AP675" s="225"/>
      <c r="AQ675" s="225"/>
      <c r="AR675" s="225"/>
      <c r="AS675" s="225"/>
      <c r="AT675" s="225"/>
      <c r="AU675" s="225"/>
      <c r="AV675" s="225"/>
      <c r="AW675" s="225"/>
      <c r="AX675" s="225"/>
      <c r="AY675" s="225"/>
      <c r="AZ675" s="225"/>
      <c r="BA675" s="225"/>
      <c r="BB675" s="225"/>
      <c r="BC675" s="225"/>
      <c r="BD675" s="225"/>
      <c r="BE675" s="225"/>
      <c r="BF675" s="225"/>
      <c r="BG675" s="225"/>
      <c r="BH675" s="225"/>
      <c r="BI675" s="225"/>
      <c r="BJ675" s="225"/>
      <c r="BK675" s="225"/>
      <c r="BL675" s="225"/>
      <c r="BM675" s="225"/>
      <c r="BN675" s="225"/>
      <c r="BO675" s="225"/>
      <c r="BP675" s="225"/>
      <c r="BQ675" s="225"/>
      <c r="BR675" s="225"/>
      <c r="BS675" s="225"/>
      <c r="BT675" s="225"/>
      <c r="BU675" s="225"/>
      <c r="BV675" s="225"/>
      <c r="BW675" s="225"/>
      <c r="BX675" s="225"/>
      <c r="BY675" s="225"/>
      <c r="BZ675" s="225"/>
      <c r="CA675" s="225"/>
      <c r="CB675" s="225"/>
      <c r="CC675" s="225"/>
      <c r="CD675" s="225"/>
      <c r="CE675" s="225"/>
      <c r="CF675" s="225"/>
    </row>
    <row r="676" spans="1:84" ht="12" customHeight="1" x14ac:dyDescent="0.25">
      <c r="A676" s="225"/>
      <c r="B676" s="225"/>
      <c r="C676" s="225"/>
      <c r="D676" s="225"/>
      <c r="E676" s="226"/>
      <c r="F676" s="226"/>
      <c r="G676" s="228"/>
      <c r="H676" s="227"/>
      <c r="I676" s="227"/>
      <c r="J676" s="228"/>
      <c r="K676" s="228"/>
      <c r="L676" s="229"/>
      <c r="M676" s="225"/>
      <c r="N676" s="225"/>
      <c r="O676" s="225"/>
      <c r="P676" s="225"/>
      <c r="Q676" s="225"/>
      <c r="R676" s="225"/>
      <c r="S676" s="225"/>
      <c r="T676" s="225"/>
      <c r="U676" s="225"/>
      <c r="V676" s="225"/>
      <c r="W676" s="225"/>
      <c r="X676" s="225"/>
      <c r="Y676" s="225"/>
      <c r="Z676" s="225"/>
      <c r="AA676" s="225"/>
      <c r="AB676" s="225"/>
      <c r="AC676" s="225"/>
      <c r="AD676" s="225"/>
      <c r="AE676" s="225"/>
      <c r="AF676" s="225"/>
      <c r="AG676" s="225"/>
      <c r="AH676" s="225"/>
      <c r="AI676" s="225"/>
      <c r="AJ676" s="225"/>
      <c r="AK676" s="225"/>
      <c r="AL676" s="225"/>
      <c r="AM676" s="225"/>
      <c r="AN676" s="225"/>
      <c r="AO676" s="225"/>
      <c r="AP676" s="225"/>
      <c r="AQ676" s="225"/>
      <c r="AR676" s="225"/>
      <c r="AS676" s="225"/>
      <c r="AT676" s="225"/>
      <c r="AU676" s="225"/>
      <c r="AV676" s="225"/>
      <c r="AW676" s="225"/>
      <c r="AX676" s="225"/>
      <c r="AY676" s="225"/>
      <c r="AZ676" s="225"/>
      <c r="BA676" s="225"/>
      <c r="BB676" s="225"/>
      <c r="BC676" s="225"/>
      <c r="BD676" s="225"/>
      <c r="BE676" s="225"/>
      <c r="BF676" s="225"/>
      <c r="BG676" s="225"/>
      <c r="BH676" s="225"/>
      <c r="BI676" s="225"/>
      <c r="BJ676" s="225"/>
      <c r="BK676" s="225"/>
      <c r="BL676" s="225"/>
      <c r="BM676" s="225"/>
      <c r="BN676" s="225"/>
      <c r="BO676" s="225"/>
      <c r="BP676" s="225"/>
      <c r="BQ676" s="225"/>
      <c r="BR676" s="225"/>
      <c r="BS676" s="225"/>
      <c r="BT676" s="225"/>
      <c r="BU676" s="225"/>
      <c r="BV676" s="225"/>
      <c r="BW676" s="225"/>
      <c r="BX676" s="225"/>
      <c r="BY676" s="225"/>
      <c r="BZ676" s="225"/>
      <c r="CA676" s="225"/>
      <c r="CB676" s="225"/>
      <c r="CC676" s="225"/>
      <c r="CD676" s="225"/>
      <c r="CE676" s="225"/>
      <c r="CF676" s="225"/>
    </row>
    <row r="677" spans="1:84" ht="12" customHeight="1" x14ac:dyDescent="0.25">
      <c r="A677" s="225"/>
      <c r="B677" s="225"/>
      <c r="C677" s="225"/>
      <c r="D677" s="225"/>
      <c r="E677" s="226"/>
      <c r="F677" s="226"/>
      <c r="G677" s="228"/>
      <c r="H677" s="227"/>
      <c r="I677" s="227"/>
      <c r="J677" s="228"/>
      <c r="K677" s="228"/>
      <c r="L677" s="229"/>
      <c r="M677" s="225"/>
      <c r="N677" s="225"/>
      <c r="O677" s="225"/>
      <c r="P677" s="225"/>
      <c r="Q677" s="225"/>
      <c r="R677" s="225"/>
      <c r="S677" s="225"/>
      <c r="T677" s="225"/>
      <c r="U677" s="225"/>
      <c r="V677" s="225"/>
      <c r="W677" s="225"/>
      <c r="X677" s="225"/>
      <c r="Y677" s="225"/>
      <c r="Z677" s="225"/>
      <c r="AA677" s="225"/>
      <c r="AB677" s="225"/>
      <c r="AC677" s="225"/>
      <c r="AD677" s="225"/>
      <c r="AE677" s="225"/>
      <c r="AF677" s="225"/>
      <c r="AG677" s="225"/>
      <c r="AH677" s="225"/>
      <c r="AI677" s="225"/>
      <c r="AJ677" s="225"/>
      <c r="AK677" s="225"/>
      <c r="AL677" s="225"/>
      <c r="AM677" s="225"/>
      <c r="AN677" s="225"/>
      <c r="AO677" s="225"/>
      <c r="AP677" s="225"/>
      <c r="AQ677" s="225"/>
      <c r="AR677" s="225"/>
      <c r="AS677" s="225"/>
      <c r="AT677" s="225"/>
      <c r="AU677" s="225"/>
      <c r="AV677" s="225"/>
      <c r="AW677" s="225"/>
      <c r="AX677" s="225"/>
      <c r="AY677" s="225"/>
      <c r="AZ677" s="225"/>
      <c r="BA677" s="225"/>
      <c r="BB677" s="225"/>
      <c r="BC677" s="225"/>
      <c r="BD677" s="225"/>
      <c r="BE677" s="225"/>
      <c r="BF677" s="225"/>
      <c r="BG677" s="225"/>
      <c r="BH677" s="225"/>
      <c r="BI677" s="225"/>
      <c r="BJ677" s="225"/>
      <c r="BK677" s="225"/>
      <c r="BL677" s="225"/>
      <c r="BM677" s="225"/>
      <c r="BN677" s="225"/>
      <c r="BO677" s="225"/>
      <c r="BP677" s="225"/>
      <c r="BQ677" s="225"/>
      <c r="BR677" s="225"/>
      <c r="BS677" s="225"/>
      <c r="BT677" s="225"/>
      <c r="BU677" s="225"/>
      <c r="BV677" s="225"/>
      <c r="BW677" s="225"/>
      <c r="BX677" s="225"/>
      <c r="BY677" s="225"/>
      <c r="BZ677" s="225"/>
      <c r="CA677" s="225"/>
      <c r="CB677" s="225"/>
      <c r="CC677" s="225"/>
      <c r="CD677" s="225"/>
      <c r="CE677" s="225"/>
      <c r="CF677" s="225"/>
    </row>
    <row r="678" spans="1:84" ht="12" customHeight="1" x14ac:dyDescent="0.25">
      <c r="A678" s="225"/>
      <c r="B678" s="225"/>
      <c r="C678" s="225"/>
      <c r="D678" s="225"/>
      <c r="E678" s="226"/>
      <c r="F678" s="226"/>
      <c r="G678" s="228"/>
      <c r="H678" s="227"/>
      <c r="I678" s="227"/>
      <c r="J678" s="228"/>
      <c r="K678" s="228"/>
      <c r="L678" s="229"/>
      <c r="M678" s="225"/>
      <c r="N678" s="225"/>
      <c r="O678" s="225"/>
      <c r="P678" s="225"/>
      <c r="Q678" s="225"/>
      <c r="R678" s="225"/>
      <c r="S678" s="225"/>
      <c r="T678" s="225"/>
      <c r="U678" s="225"/>
      <c r="V678" s="225"/>
      <c r="W678" s="225"/>
      <c r="X678" s="225"/>
      <c r="Y678" s="225"/>
      <c r="Z678" s="225"/>
      <c r="AA678" s="225"/>
      <c r="AB678" s="225"/>
      <c r="AC678" s="225"/>
      <c r="AD678" s="225"/>
      <c r="AE678" s="225"/>
      <c r="AF678" s="225"/>
      <c r="AG678" s="225"/>
      <c r="AH678" s="225"/>
      <c r="AI678" s="225"/>
      <c r="AJ678" s="225"/>
      <c r="AK678" s="225"/>
      <c r="AL678" s="225"/>
      <c r="AM678" s="225"/>
      <c r="AN678" s="225"/>
      <c r="AO678" s="225"/>
      <c r="AP678" s="225"/>
      <c r="AQ678" s="225"/>
      <c r="AR678" s="225"/>
      <c r="AS678" s="225"/>
      <c r="AT678" s="225"/>
      <c r="AU678" s="225"/>
      <c r="AV678" s="225"/>
      <c r="AW678" s="225"/>
      <c r="AX678" s="225"/>
      <c r="AY678" s="225"/>
      <c r="AZ678" s="225"/>
      <c r="BA678" s="225"/>
      <c r="BB678" s="225"/>
      <c r="BC678" s="225"/>
      <c r="BD678" s="225"/>
      <c r="BE678" s="225"/>
      <c r="BF678" s="225"/>
      <c r="BG678" s="225"/>
      <c r="BH678" s="225"/>
      <c r="BI678" s="225"/>
      <c r="BJ678" s="225"/>
      <c r="BK678" s="225"/>
      <c r="BL678" s="225"/>
      <c r="BM678" s="225"/>
      <c r="BN678" s="225"/>
      <c r="BO678" s="225"/>
      <c r="BP678" s="225"/>
      <c r="BQ678" s="225"/>
      <c r="BR678" s="225"/>
      <c r="BS678" s="225"/>
      <c r="BT678" s="225"/>
      <c r="BU678" s="225"/>
      <c r="BV678" s="225"/>
      <c r="BW678" s="225"/>
      <c r="BX678" s="225"/>
      <c r="BY678" s="225"/>
      <c r="BZ678" s="225"/>
      <c r="CA678" s="225"/>
      <c r="CB678" s="225"/>
      <c r="CC678" s="225"/>
      <c r="CD678" s="225"/>
      <c r="CE678" s="225"/>
      <c r="CF678" s="225"/>
    </row>
    <row r="679" spans="1:84" ht="12" customHeight="1" x14ac:dyDescent="0.25">
      <c r="A679" s="225"/>
      <c r="B679" s="225"/>
      <c r="C679" s="225"/>
      <c r="D679" s="225"/>
      <c r="E679" s="226"/>
      <c r="F679" s="226"/>
      <c r="G679" s="228"/>
      <c r="H679" s="227"/>
      <c r="I679" s="227"/>
      <c r="J679" s="228"/>
      <c r="K679" s="228"/>
      <c r="L679" s="229"/>
      <c r="M679" s="225"/>
      <c r="N679" s="225"/>
      <c r="O679" s="225"/>
      <c r="P679" s="225"/>
      <c r="Q679" s="225"/>
      <c r="R679" s="225"/>
      <c r="S679" s="225"/>
      <c r="T679" s="225"/>
      <c r="U679" s="225"/>
      <c r="V679" s="225"/>
      <c r="W679" s="225"/>
      <c r="X679" s="225"/>
      <c r="Y679" s="225"/>
      <c r="Z679" s="225"/>
      <c r="AA679" s="225"/>
      <c r="AB679" s="225"/>
      <c r="AC679" s="225"/>
      <c r="AD679" s="225"/>
      <c r="AE679" s="225"/>
      <c r="AF679" s="225"/>
      <c r="AG679" s="225"/>
      <c r="AH679" s="225"/>
      <c r="AI679" s="225"/>
      <c r="AJ679" s="225"/>
      <c r="AK679" s="225"/>
      <c r="AL679" s="225"/>
      <c r="AM679" s="225"/>
      <c r="AN679" s="225"/>
      <c r="AO679" s="225"/>
      <c r="AP679" s="225"/>
      <c r="AQ679" s="225"/>
      <c r="AR679" s="225"/>
      <c r="AS679" s="225"/>
      <c r="AT679" s="225"/>
      <c r="AU679" s="225"/>
      <c r="AV679" s="225"/>
      <c r="AW679" s="225"/>
      <c r="AX679" s="225"/>
      <c r="AY679" s="225"/>
      <c r="AZ679" s="225"/>
      <c r="BA679" s="225"/>
      <c r="BB679" s="225"/>
      <c r="BC679" s="225"/>
      <c r="BD679" s="225"/>
      <c r="BE679" s="225"/>
      <c r="BF679" s="225"/>
      <c r="BG679" s="225"/>
      <c r="BH679" s="225"/>
      <c r="BI679" s="225"/>
      <c r="BJ679" s="225"/>
      <c r="BK679" s="225"/>
      <c r="BL679" s="225"/>
      <c r="BM679" s="225"/>
      <c r="BN679" s="225"/>
      <c r="BO679" s="225"/>
      <c r="BP679" s="225"/>
      <c r="BQ679" s="225"/>
      <c r="BR679" s="225"/>
      <c r="BS679" s="225"/>
      <c r="BT679" s="225"/>
      <c r="BU679" s="225"/>
      <c r="BV679" s="225"/>
      <c r="BW679" s="225"/>
      <c r="BX679" s="225"/>
      <c r="BY679" s="225"/>
      <c r="BZ679" s="225"/>
      <c r="CA679" s="225"/>
      <c r="CB679" s="225"/>
      <c r="CC679" s="225"/>
      <c r="CD679" s="225"/>
      <c r="CE679" s="225"/>
      <c r="CF679" s="225"/>
    </row>
    <row r="680" spans="1:84" ht="12" customHeight="1" x14ac:dyDescent="0.25">
      <c r="A680" s="225"/>
      <c r="B680" s="225"/>
      <c r="C680" s="225"/>
      <c r="D680" s="225"/>
      <c r="E680" s="226"/>
      <c r="F680" s="226"/>
      <c r="G680" s="228"/>
      <c r="H680" s="227"/>
      <c r="I680" s="227"/>
      <c r="J680" s="228"/>
      <c r="K680" s="228"/>
      <c r="L680" s="229"/>
      <c r="M680" s="225"/>
      <c r="N680" s="225"/>
      <c r="O680" s="225"/>
      <c r="P680" s="225"/>
      <c r="Q680" s="225"/>
      <c r="R680" s="225"/>
      <c r="S680" s="225"/>
      <c r="T680" s="225"/>
      <c r="U680" s="225"/>
      <c r="V680" s="225"/>
      <c r="W680" s="225"/>
      <c r="X680" s="225"/>
      <c r="Y680" s="225"/>
      <c r="Z680" s="225"/>
      <c r="AA680" s="225"/>
      <c r="AB680" s="225"/>
      <c r="AC680" s="225"/>
      <c r="AD680" s="225"/>
      <c r="AE680" s="225"/>
      <c r="AF680" s="225"/>
      <c r="AG680" s="225"/>
      <c r="AH680" s="225"/>
      <c r="AI680" s="225"/>
      <c r="AJ680" s="225"/>
      <c r="AK680" s="225"/>
      <c r="AL680" s="225"/>
      <c r="AM680" s="225"/>
      <c r="AN680" s="225"/>
      <c r="AO680" s="225"/>
      <c r="AP680" s="225"/>
      <c r="AQ680" s="225"/>
      <c r="AR680" s="225"/>
      <c r="AS680" s="225"/>
      <c r="AT680" s="225"/>
      <c r="AU680" s="225"/>
      <c r="AV680" s="225"/>
      <c r="AW680" s="225"/>
      <c r="AX680" s="225"/>
      <c r="AY680" s="225"/>
      <c r="AZ680" s="225"/>
      <c r="BA680" s="225"/>
      <c r="BB680" s="225"/>
      <c r="BC680" s="225"/>
      <c r="BD680" s="225"/>
      <c r="BE680" s="225"/>
      <c r="BF680" s="225"/>
      <c r="BG680" s="225"/>
      <c r="BH680" s="225"/>
      <c r="BI680" s="225"/>
      <c r="BJ680" s="225"/>
      <c r="BK680" s="225"/>
      <c r="BL680" s="225"/>
      <c r="BM680" s="225"/>
      <c r="BN680" s="225"/>
      <c r="BO680" s="225"/>
      <c r="BP680" s="225"/>
      <c r="BQ680" s="225"/>
      <c r="BR680" s="225"/>
      <c r="BS680" s="225"/>
      <c r="BT680" s="225"/>
      <c r="BU680" s="225"/>
      <c r="BV680" s="225"/>
      <c r="BW680" s="225"/>
      <c r="BX680" s="225"/>
      <c r="BY680" s="225"/>
      <c r="BZ680" s="225"/>
      <c r="CA680" s="225"/>
      <c r="CB680" s="225"/>
      <c r="CC680" s="225"/>
      <c r="CD680" s="225"/>
      <c r="CE680" s="225"/>
      <c r="CF680" s="225"/>
    </row>
    <row r="681" spans="1:84" ht="12" customHeight="1" x14ac:dyDescent="0.25">
      <c r="A681" s="225"/>
      <c r="B681" s="225"/>
      <c r="C681" s="225"/>
      <c r="D681" s="225"/>
      <c r="E681" s="226"/>
      <c r="F681" s="226"/>
      <c r="G681" s="228"/>
      <c r="H681" s="227"/>
      <c r="I681" s="227"/>
      <c r="J681" s="228"/>
      <c r="K681" s="228"/>
      <c r="L681" s="229"/>
      <c r="M681" s="225"/>
      <c r="N681" s="225"/>
      <c r="O681" s="225"/>
      <c r="P681" s="225"/>
      <c r="Q681" s="225"/>
      <c r="R681" s="225"/>
      <c r="S681" s="225"/>
      <c r="T681" s="225"/>
      <c r="U681" s="225"/>
      <c r="V681" s="225"/>
      <c r="W681" s="225"/>
      <c r="X681" s="225"/>
      <c r="Y681" s="225"/>
      <c r="Z681" s="225"/>
      <c r="AA681" s="225"/>
      <c r="AB681" s="225"/>
      <c r="AC681" s="225"/>
      <c r="AD681" s="225"/>
      <c r="AE681" s="225"/>
      <c r="AF681" s="225"/>
      <c r="AG681" s="225"/>
      <c r="AH681" s="225"/>
      <c r="AI681" s="225"/>
      <c r="AJ681" s="225"/>
      <c r="AK681" s="225"/>
      <c r="AL681" s="225"/>
      <c r="AM681" s="225"/>
      <c r="AN681" s="225"/>
      <c r="AO681" s="225"/>
      <c r="AP681" s="225"/>
      <c r="AQ681" s="225"/>
      <c r="AR681" s="225"/>
      <c r="AS681" s="225"/>
      <c r="AT681" s="225"/>
      <c r="AU681" s="225"/>
      <c r="AV681" s="225"/>
      <c r="AW681" s="225"/>
      <c r="AX681" s="225"/>
      <c r="AY681" s="225"/>
      <c r="AZ681" s="225"/>
      <c r="BA681" s="225"/>
      <c r="BB681" s="225"/>
      <c r="BC681" s="225"/>
      <c r="BD681" s="225"/>
      <c r="BE681" s="225"/>
      <c r="BF681" s="225"/>
      <c r="BG681" s="225"/>
      <c r="BH681" s="225"/>
      <c r="BI681" s="225"/>
      <c r="BJ681" s="225"/>
      <c r="BK681" s="225"/>
      <c r="BL681" s="225"/>
      <c r="BM681" s="225"/>
      <c r="BN681" s="225"/>
      <c r="BO681" s="225"/>
      <c r="BP681" s="225"/>
      <c r="BQ681" s="225"/>
      <c r="BR681" s="225"/>
      <c r="BS681" s="225"/>
      <c r="BT681" s="225"/>
      <c r="BU681" s="225"/>
      <c r="BV681" s="225"/>
      <c r="BW681" s="225"/>
      <c r="BX681" s="225"/>
      <c r="BY681" s="225"/>
      <c r="BZ681" s="225"/>
      <c r="CA681" s="225"/>
      <c r="CB681" s="225"/>
      <c r="CC681" s="225"/>
      <c r="CD681" s="225"/>
      <c r="CE681" s="225"/>
      <c r="CF681" s="225"/>
    </row>
    <row r="682" spans="1:84" ht="12" customHeight="1" x14ac:dyDescent="0.25">
      <c r="A682" s="225"/>
      <c r="B682" s="225"/>
      <c r="C682" s="225"/>
      <c r="D682" s="225"/>
      <c r="E682" s="226"/>
      <c r="F682" s="226"/>
      <c r="G682" s="228"/>
      <c r="H682" s="227"/>
      <c r="I682" s="227"/>
      <c r="J682" s="228"/>
      <c r="K682" s="228"/>
      <c r="L682" s="229"/>
      <c r="M682" s="225"/>
      <c r="N682" s="225"/>
      <c r="O682" s="225"/>
      <c r="P682" s="225"/>
      <c r="Q682" s="225"/>
      <c r="R682" s="225"/>
      <c r="S682" s="225"/>
      <c r="T682" s="225"/>
      <c r="U682" s="225"/>
      <c r="V682" s="225"/>
      <c r="W682" s="225"/>
      <c r="X682" s="225"/>
      <c r="Y682" s="225"/>
      <c r="Z682" s="225"/>
      <c r="AA682" s="225"/>
      <c r="AB682" s="225"/>
      <c r="AC682" s="225"/>
      <c r="AD682" s="225"/>
      <c r="AE682" s="225"/>
      <c r="AF682" s="225"/>
      <c r="AG682" s="225"/>
      <c r="AH682" s="225"/>
      <c r="AI682" s="225"/>
      <c r="AJ682" s="225"/>
      <c r="AK682" s="225"/>
      <c r="AL682" s="225"/>
      <c r="AM682" s="225"/>
      <c r="AN682" s="225"/>
      <c r="AO682" s="225"/>
      <c r="AP682" s="225"/>
      <c r="AQ682" s="225"/>
      <c r="AR682" s="225"/>
      <c r="AS682" s="225"/>
      <c r="AT682" s="225"/>
      <c r="AU682" s="225"/>
      <c r="AV682" s="225"/>
      <c r="AW682" s="225"/>
      <c r="AX682" s="225"/>
      <c r="AY682" s="225"/>
      <c r="AZ682" s="225"/>
      <c r="BA682" s="225"/>
      <c r="BB682" s="225"/>
      <c r="BC682" s="225"/>
      <c r="BD682" s="225"/>
      <c r="BE682" s="225"/>
      <c r="BF682" s="225"/>
      <c r="BG682" s="225"/>
      <c r="BH682" s="225"/>
      <c r="BI682" s="225"/>
      <c r="BJ682" s="225"/>
      <c r="BK682" s="225"/>
      <c r="BL682" s="225"/>
      <c r="BM682" s="225"/>
      <c r="BN682" s="225"/>
      <c r="BO682" s="225"/>
      <c r="BP682" s="225"/>
      <c r="BQ682" s="225"/>
      <c r="BR682" s="225"/>
      <c r="BS682" s="225"/>
      <c r="BT682" s="225"/>
      <c r="BU682" s="225"/>
      <c r="BV682" s="225"/>
      <c r="BW682" s="225"/>
      <c r="BX682" s="225"/>
      <c r="BY682" s="225"/>
      <c r="BZ682" s="225"/>
      <c r="CA682" s="225"/>
      <c r="CB682" s="225"/>
      <c r="CC682" s="225"/>
      <c r="CD682" s="225"/>
      <c r="CE682" s="225"/>
      <c r="CF682" s="225"/>
    </row>
    <row r="683" spans="1:84" ht="12" customHeight="1" x14ac:dyDescent="0.25">
      <c r="A683" s="225"/>
      <c r="B683" s="225"/>
      <c r="C683" s="225"/>
      <c r="D683" s="225"/>
      <c r="E683" s="226"/>
      <c r="F683" s="226"/>
      <c r="G683" s="228"/>
      <c r="H683" s="227"/>
      <c r="I683" s="227"/>
      <c r="J683" s="228"/>
      <c r="K683" s="228"/>
      <c r="L683" s="229"/>
      <c r="M683" s="225"/>
      <c r="N683" s="225"/>
      <c r="O683" s="225"/>
      <c r="P683" s="225"/>
      <c r="Q683" s="225"/>
      <c r="R683" s="225"/>
      <c r="S683" s="225"/>
      <c r="T683" s="225"/>
      <c r="U683" s="225"/>
      <c r="V683" s="225"/>
      <c r="W683" s="225"/>
      <c r="X683" s="225"/>
      <c r="Y683" s="225"/>
      <c r="Z683" s="225"/>
      <c r="AA683" s="225"/>
      <c r="AB683" s="225"/>
      <c r="AC683" s="225"/>
      <c r="AD683" s="225"/>
      <c r="AE683" s="225"/>
      <c r="AF683" s="225"/>
      <c r="AG683" s="225"/>
      <c r="AH683" s="225"/>
      <c r="AI683" s="225"/>
      <c r="AJ683" s="225"/>
      <c r="AK683" s="225"/>
      <c r="AL683" s="225"/>
      <c r="AM683" s="225"/>
      <c r="AN683" s="225"/>
      <c r="AO683" s="225"/>
      <c r="AP683" s="225"/>
      <c r="AQ683" s="225"/>
      <c r="AR683" s="225"/>
      <c r="AS683" s="225"/>
      <c r="AT683" s="225"/>
      <c r="AU683" s="225"/>
      <c r="AV683" s="225"/>
      <c r="AW683" s="225"/>
      <c r="AX683" s="225"/>
      <c r="AY683" s="225"/>
      <c r="AZ683" s="225"/>
      <c r="BA683" s="225"/>
      <c r="BB683" s="225"/>
      <c r="BC683" s="225"/>
      <c r="BD683" s="225"/>
      <c r="BE683" s="225"/>
      <c r="BF683" s="225"/>
      <c r="BG683" s="225"/>
      <c r="BH683" s="225"/>
      <c r="BI683" s="225"/>
      <c r="BJ683" s="225"/>
      <c r="BK683" s="225"/>
      <c r="BL683" s="225"/>
      <c r="BM683" s="225"/>
      <c r="BN683" s="225"/>
      <c r="BO683" s="225"/>
      <c r="BP683" s="225"/>
      <c r="BQ683" s="225"/>
      <c r="BR683" s="225"/>
      <c r="BS683" s="225"/>
      <c r="BT683" s="225"/>
      <c r="BU683" s="225"/>
      <c r="BV683" s="225"/>
      <c r="BW683" s="225"/>
      <c r="BX683" s="225"/>
      <c r="BY683" s="225"/>
      <c r="BZ683" s="225"/>
      <c r="CA683" s="225"/>
      <c r="CB683" s="225"/>
      <c r="CC683" s="225"/>
      <c r="CD683" s="225"/>
      <c r="CE683" s="225"/>
      <c r="CF683" s="225"/>
    </row>
    <row r="684" spans="1:84" ht="12" customHeight="1" x14ac:dyDescent="0.25">
      <c r="A684" s="225"/>
      <c r="B684" s="225"/>
      <c r="C684" s="225"/>
      <c r="D684" s="225"/>
      <c r="E684" s="226"/>
      <c r="F684" s="226"/>
      <c r="G684" s="228"/>
      <c r="H684" s="227"/>
      <c r="I684" s="227"/>
      <c r="J684" s="228"/>
      <c r="K684" s="228"/>
      <c r="L684" s="229"/>
      <c r="M684" s="225"/>
      <c r="N684" s="225"/>
      <c r="O684" s="225"/>
      <c r="P684" s="225"/>
      <c r="Q684" s="225"/>
      <c r="R684" s="225"/>
      <c r="S684" s="225"/>
      <c r="T684" s="225"/>
      <c r="U684" s="225"/>
      <c r="V684" s="225"/>
      <c r="W684" s="225"/>
      <c r="X684" s="225"/>
      <c r="Y684" s="225"/>
      <c r="Z684" s="225"/>
      <c r="AA684" s="225"/>
      <c r="AB684" s="225"/>
      <c r="AC684" s="225"/>
      <c r="AD684" s="225"/>
      <c r="AE684" s="225"/>
      <c r="AF684" s="225"/>
      <c r="AG684" s="225"/>
      <c r="AH684" s="225"/>
      <c r="AI684" s="225"/>
      <c r="AJ684" s="225"/>
      <c r="AK684" s="225"/>
      <c r="AL684" s="225"/>
      <c r="AM684" s="225"/>
      <c r="AN684" s="225"/>
      <c r="AO684" s="225"/>
      <c r="AP684" s="225"/>
      <c r="AQ684" s="225"/>
      <c r="AR684" s="225"/>
      <c r="AS684" s="225"/>
      <c r="AT684" s="225"/>
      <c r="AU684" s="225"/>
      <c r="AV684" s="225"/>
      <c r="AW684" s="225"/>
      <c r="AX684" s="225"/>
      <c r="AY684" s="225"/>
      <c r="AZ684" s="225"/>
      <c r="BA684" s="225"/>
      <c r="BB684" s="225"/>
      <c r="BC684" s="225"/>
      <c r="BD684" s="225"/>
      <c r="BE684" s="225"/>
      <c r="BF684" s="225"/>
      <c r="BG684" s="225"/>
      <c r="BH684" s="225"/>
      <c r="BI684" s="225"/>
      <c r="BJ684" s="225"/>
      <c r="BK684" s="225"/>
      <c r="BL684" s="225"/>
      <c r="BM684" s="225"/>
      <c r="BN684" s="225"/>
      <c r="BO684" s="225"/>
      <c r="BP684" s="225"/>
      <c r="BQ684" s="225"/>
      <c r="BR684" s="225"/>
      <c r="BS684" s="225"/>
      <c r="BT684" s="225"/>
      <c r="BU684" s="225"/>
      <c r="BV684" s="225"/>
      <c r="BW684" s="225"/>
      <c r="BX684" s="225"/>
      <c r="BY684" s="225"/>
      <c r="BZ684" s="225"/>
      <c r="CA684" s="225"/>
      <c r="CB684" s="225"/>
      <c r="CC684" s="225"/>
      <c r="CD684" s="225"/>
      <c r="CE684" s="225"/>
      <c r="CF684" s="225"/>
    </row>
    <row r="685" spans="1:84" ht="12" customHeight="1" x14ac:dyDescent="0.25">
      <c r="A685" s="225"/>
      <c r="B685" s="225"/>
      <c r="C685" s="225"/>
      <c r="D685" s="225"/>
      <c r="E685" s="226"/>
      <c r="F685" s="226"/>
      <c r="G685" s="228"/>
      <c r="H685" s="227"/>
      <c r="I685" s="227"/>
      <c r="J685" s="228"/>
      <c r="K685" s="228"/>
      <c r="L685" s="229"/>
      <c r="M685" s="225"/>
      <c r="N685" s="225"/>
      <c r="O685" s="225"/>
      <c r="P685" s="225"/>
      <c r="Q685" s="225"/>
      <c r="R685" s="225"/>
      <c r="S685" s="225"/>
      <c r="T685" s="225"/>
      <c r="U685" s="225"/>
      <c r="V685" s="225"/>
      <c r="W685" s="225"/>
      <c r="X685" s="225"/>
      <c r="Y685" s="225"/>
      <c r="Z685" s="225"/>
      <c r="AA685" s="225"/>
      <c r="AB685" s="225"/>
      <c r="AC685" s="225"/>
      <c r="AD685" s="225"/>
      <c r="AE685" s="225"/>
      <c r="AF685" s="225"/>
      <c r="AG685" s="225"/>
      <c r="AH685" s="225"/>
      <c r="AI685" s="225"/>
      <c r="AJ685" s="225"/>
      <c r="AK685" s="225"/>
      <c r="AL685" s="225"/>
      <c r="AM685" s="225"/>
      <c r="AN685" s="225"/>
      <c r="AO685" s="225"/>
      <c r="AP685" s="225"/>
      <c r="AQ685" s="225"/>
      <c r="AR685" s="225"/>
      <c r="AS685" s="225"/>
      <c r="AT685" s="225"/>
      <c r="AU685" s="225"/>
      <c r="AV685" s="225"/>
      <c r="AW685" s="225"/>
      <c r="AX685" s="225"/>
      <c r="AY685" s="225"/>
      <c r="AZ685" s="225"/>
      <c r="BA685" s="225"/>
      <c r="BB685" s="225"/>
      <c r="BC685" s="225"/>
      <c r="BD685" s="225"/>
      <c r="BE685" s="225"/>
      <c r="BF685" s="225"/>
      <c r="BG685" s="225"/>
      <c r="BH685" s="225"/>
      <c r="BI685" s="225"/>
      <c r="BJ685" s="225"/>
      <c r="BK685" s="225"/>
      <c r="BL685" s="225"/>
      <c r="BM685" s="225"/>
      <c r="BN685" s="225"/>
      <c r="BO685" s="225"/>
      <c r="BP685" s="225"/>
      <c r="BQ685" s="225"/>
      <c r="BR685" s="225"/>
      <c r="BS685" s="225"/>
      <c r="BT685" s="225"/>
      <c r="BU685" s="225"/>
      <c r="BV685" s="225"/>
      <c r="BW685" s="225"/>
      <c r="BX685" s="225"/>
      <c r="BY685" s="225"/>
      <c r="BZ685" s="225"/>
      <c r="CA685" s="225"/>
      <c r="CB685" s="225"/>
      <c r="CC685" s="225"/>
      <c r="CD685" s="225"/>
      <c r="CE685" s="225"/>
      <c r="CF685" s="225"/>
    </row>
    <row r="686" spans="1:84" ht="12" customHeight="1" x14ac:dyDescent="0.25">
      <c r="A686" s="225"/>
      <c r="B686" s="225"/>
      <c r="C686" s="225"/>
      <c r="D686" s="225"/>
      <c r="E686" s="226"/>
      <c r="F686" s="226"/>
      <c r="G686" s="228"/>
      <c r="H686" s="227"/>
      <c r="I686" s="227"/>
      <c r="J686" s="228"/>
      <c r="K686" s="228"/>
      <c r="L686" s="229"/>
      <c r="M686" s="225"/>
      <c r="N686" s="225"/>
      <c r="O686" s="225"/>
      <c r="P686" s="225"/>
      <c r="Q686" s="225"/>
      <c r="R686" s="225"/>
      <c r="S686" s="225"/>
      <c r="T686" s="225"/>
      <c r="U686" s="225"/>
      <c r="V686" s="225"/>
      <c r="W686" s="225"/>
      <c r="X686" s="225"/>
      <c r="Y686" s="225"/>
      <c r="Z686" s="225"/>
      <c r="AA686" s="225"/>
      <c r="AB686" s="225"/>
      <c r="AC686" s="225"/>
      <c r="AD686" s="225"/>
      <c r="AE686" s="225"/>
      <c r="AF686" s="225"/>
      <c r="AG686" s="225"/>
      <c r="AH686" s="225"/>
      <c r="AI686" s="225"/>
      <c r="AJ686" s="225"/>
      <c r="AK686" s="225"/>
      <c r="AL686" s="225"/>
      <c r="AM686" s="225"/>
      <c r="AN686" s="225"/>
      <c r="AO686" s="225"/>
      <c r="AP686" s="225"/>
      <c r="AQ686" s="225"/>
      <c r="AR686" s="225"/>
      <c r="AS686" s="225"/>
      <c r="AT686" s="225"/>
      <c r="AU686" s="225"/>
      <c r="AV686" s="225"/>
      <c r="AW686" s="225"/>
      <c r="AX686" s="225"/>
      <c r="AY686" s="225"/>
      <c r="AZ686" s="225"/>
      <c r="BA686" s="225"/>
      <c r="BB686" s="225"/>
      <c r="BC686" s="225"/>
      <c r="BD686" s="225"/>
      <c r="BE686" s="225"/>
      <c r="BF686" s="225"/>
      <c r="BG686" s="225"/>
      <c r="BH686" s="225"/>
      <c r="BI686" s="225"/>
      <c r="BJ686" s="225"/>
      <c r="BK686" s="225"/>
      <c r="BL686" s="225"/>
      <c r="BM686" s="225"/>
      <c r="BN686" s="225"/>
      <c r="BO686" s="225"/>
      <c r="BP686" s="225"/>
      <c r="BQ686" s="225"/>
      <c r="BR686" s="225"/>
      <c r="BS686" s="225"/>
      <c r="BT686" s="225"/>
      <c r="BU686" s="225"/>
      <c r="BV686" s="225"/>
      <c r="BW686" s="225"/>
      <c r="BX686" s="225"/>
      <c r="BY686" s="225"/>
      <c r="BZ686" s="225"/>
      <c r="CA686" s="225"/>
      <c r="CB686" s="225"/>
      <c r="CC686" s="225"/>
      <c r="CD686" s="225"/>
      <c r="CE686" s="225"/>
      <c r="CF686" s="225"/>
    </row>
    <row r="687" spans="1:84" ht="12" customHeight="1" x14ac:dyDescent="0.25">
      <c r="A687" s="225"/>
      <c r="B687" s="225"/>
      <c r="C687" s="225"/>
      <c r="D687" s="225"/>
      <c r="E687" s="226"/>
      <c r="F687" s="226"/>
      <c r="G687" s="228"/>
      <c r="H687" s="227"/>
      <c r="I687" s="227"/>
      <c r="J687" s="228"/>
      <c r="K687" s="228"/>
      <c r="L687" s="229"/>
      <c r="M687" s="225"/>
      <c r="N687" s="225"/>
      <c r="O687" s="225"/>
      <c r="P687" s="225"/>
      <c r="Q687" s="225"/>
      <c r="R687" s="225"/>
      <c r="S687" s="225"/>
      <c r="T687" s="225"/>
      <c r="U687" s="225"/>
      <c r="V687" s="225"/>
      <c r="W687" s="225"/>
      <c r="X687" s="225"/>
      <c r="Y687" s="225"/>
      <c r="Z687" s="225"/>
      <c r="AA687" s="225"/>
      <c r="AB687" s="225"/>
      <c r="AC687" s="225"/>
      <c r="AD687" s="225"/>
      <c r="AE687" s="225"/>
      <c r="AF687" s="225"/>
      <c r="AG687" s="225"/>
      <c r="AH687" s="225"/>
      <c r="AI687" s="225"/>
      <c r="AJ687" s="225"/>
      <c r="AK687" s="225"/>
      <c r="AL687" s="225"/>
      <c r="AM687" s="225"/>
      <c r="AN687" s="225"/>
      <c r="AO687" s="225"/>
      <c r="AP687" s="225"/>
      <c r="AQ687" s="225"/>
      <c r="AR687" s="225"/>
      <c r="AS687" s="225"/>
      <c r="AT687" s="225"/>
      <c r="AU687" s="225"/>
      <c r="AV687" s="225"/>
      <c r="AW687" s="225"/>
      <c r="AX687" s="225"/>
      <c r="AY687" s="225"/>
      <c r="AZ687" s="225"/>
      <c r="BA687" s="225"/>
      <c r="BB687" s="225"/>
      <c r="BC687" s="225"/>
      <c r="BD687" s="225"/>
      <c r="BE687" s="225"/>
      <c r="BF687" s="225"/>
      <c r="BG687" s="225"/>
      <c r="BH687" s="225"/>
      <c r="BI687" s="225"/>
      <c r="BJ687" s="225"/>
      <c r="BK687" s="225"/>
      <c r="BL687" s="225"/>
      <c r="BM687" s="225"/>
      <c r="BN687" s="225"/>
      <c r="BO687" s="225"/>
      <c r="BP687" s="225"/>
      <c r="BQ687" s="225"/>
      <c r="BR687" s="225"/>
      <c r="BS687" s="225"/>
      <c r="BT687" s="225"/>
      <c r="BU687" s="225"/>
      <c r="BV687" s="225"/>
      <c r="BW687" s="225"/>
      <c r="BX687" s="225"/>
      <c r="BY687" s="225"/>
      <c r="BZ687" s="225"/>
      <c r="CA687" s="225"/>
      <c r="CB687" s="225"/>
      <c r="CC687" s="225"/>
      <c r="CD687" s="225"/>
      <c r="CE687" s="225"/>
      <c r="CF687" s="225"/>
    </row>
    <row r="688" spans="1:84" ht="12" customHeight="1" x14ac:dyDescent="0.25">
      <c r="A688" s="225"/>
      <c r="B688" s="225"/>
      <c r="C688" s="225"/>
      <c r="D688" s="225"/>
      <c r="E688" s="226"/>
      <c r="F688" s="226"/>
      <c r="G688" s="228"/>
      <c r="H688" s="227"/>
      <c r="I688" s="227"/>
      <c r="J688" s="228"/>
      <c r="K688" s="228"/>
      <c r="L688" s="229"/>
      <c r="M688" s="225"/>
      <c r="N688" s="225"/>
      <c r="O688" s="225"/>
      <c r="P688" s="225"/>
      <c r="Q688" s="225"/>
      <c r="R688" s="225"/>
      <c r="S688" s="225"/>
      <c r="T688" s="225"/>
      <c r="U688" s="225"/>
      <c r="V688" s="225"/>
      <c r="W688" s="225"/>
      <c r="X688" s="225"/>
      <c r="Y688" s="225"/>
      <c r="Z688" s="225"/>
      <c r="AA688" s="225"/>
      <c r="AB688" s="225"/>
      <c r="AC688" s="225"/>
      <c r="AD688" s="225"/>
      <c r="AE688" s="225"/>
      <c r="AF688" s="225"/>
      <c r="AG688" s="225"/>
      <c r="AH688" s="225"/>
      <c r="AI688" s="225"/>
      <c r="AJ688" s="225"/>
      <c r="AK688" s="225"/>
      <c r="AL688" s="225"/>
      <c r="AM688" s="225"/>
      <c r="AN688" s="225"/>
      <c r="AO688" s="225"/>
      <c r="AP688" s="225"/>
      <c r="AQ688" s="225"/>
      <c r="AR688" s="225"/>
      <c r="AS688" s="225"/>
      <c r="AT688" s="225"/>
      <c r="AU688" s="225"/>
      <c r="AV688" s="225"/>
      <c r="AW688" s="225"/>
      <c r="AX688" s="225"/>
      <c r="AY688" s="225"/>
      <c r="AZ688" s="225"/>
      <c r="BA688" s="225"/>
      <c r="BB688" s="225"/>
      <c r="BC688" s="225"/>
      <c r="BD688" s="225"/>
      <c r="BE688" s="225"/>
      <c r="BF688" s="225"/>
      <c r="BG688" s="225"/>
      <c r="BH688" s="225"/>
      <c r="BI688" s="225"/>
      <c r="BJ688" s="225"/>
      <c r="BK688" s="225"/>
      <c r="BL688" s="225"/>
      <c r="BM688" s="225"/>
      <c r="BN688" s="225"/>
      <c r="BO688" s="225"/>
      <c r="BP688" s="225"/>
      <c r="BQ688" s="225"/>
      <c r="BR688" s="225"/>
      <c r="BS688" s="225"/>
      <c r="BT688" s="225"/>
      <c r="BU688" s="225"/>
      <c r="BV688" s="225"/>
      <c r="BW688" s="225"/>
      <c r="BX688" s="225"/>
      <c r="BY688" s="225"/>
      <c r="BZ688" s="225"/>
      <c r="CA688" s="225"/>
      <c r="CB688" s="225"/>
      <c r="CC688" s="225"/>
      <c r="CD688" s="225"/>
      <c r="CE688" s="225"/>
      <c r="CF688" s="225"/>
    </row>
    <row r="689" spans="1:84" ht="12" customHeight="1" x14ac:dyDescent="0.25">
      <c r="A689" s="225"/>
      <c r="B689" s="225"/>
      <c r="C689" s="225"/>
      <c r="D689" s="225"/>
      <c r="E689" s="226"/>
      <c r="F689" s="226"/>
      <c r="G689" s="228"/>
      <c r="H689" s="227"/>
      <c r="I689" s="227"/>
      <c r="J689" s="228"/>
      <c r="K689" s="228"/>
      <c r="L689" s="229"/>
      <c r="M689" s="225"/>
      <c r="N689" s="225"/>
      <c r="O689" s="225"/>
      <c r="P689" s="225"/>
      <c r="Q689" s="225"/>
      <c r="R689" s="225"/>
      <c r="S689" s="225"/>
      <c r="T689" s="225"/>
      <c r="U689" s="225"/>
      <c r="V689" s="225"/>
      <c r="W689" s="225"/>
      <c r="X689" s="225"/>
      <c r="Y689" s="225"/>
      <c r="Z689" s="225"/>
      <c r="AA689" s="225"/>
      <c r="AB689" s="225"/>
      <c r="AC689" s="225"/>
      <c r="AD689" s="225"/>
      <c r="AE689" s="225"/>
      <c r="AF689" s="225"/>
      <c r="AG689" s="225"/>
      <c r="AH689" s="225"/>
      <c r="AI689" s="225"/>
      <c r="AJ689" s="225"/>
      <c r="AK689" s="225"/>
      <c r="AL689" s="225"/>
      <c r="AM689" s="225"/>
      <c r="AN689" s="225"/>
      <c r="AO689" s="225"/>
      <c r="AP689" s="225"/>
      <c r="AQ689" s="225"/>
      <c r="AR689" s="225"/>
      <c r="AS689" s="225"/>
      <c r="AT689" s="225"/>
      <c r="AU689" s="225"/>
      <c r="AV689" s="225"/>
      <c r="AW689" s="225"/>
      <c r="AX689" s="225"/>
      <c r="AY689" s="225"/>
      <c r="AZ689" s="225"/>
      <c r="BA689" s="225"/>
      <c r="BB689" s="225"/>
      <c r="BC689" s="225"/>
      <c r="BD689" s="225"/>
      <c r="BE689" s="225"/>
      <c r="BF689" s="225"/>
      <c r="BG689" s="225"/>
      <c r="BH689" s="225"/>
      <c r="BI689" s="225"/>
      <c r="BJ689" s="225"/>
      <c r="BK689" s="225"/>
      <c r="BL689" s="225"/>
      <c r="BM689" s="225"/>
      <c r="BN689" s="225"/>
      <c r="BO689" s="225"/>
      <c r="BP689" s="225"/>
      <c r="BQ689" s="225"/>
      <c r="BR689" s="225"/>
      <c r="BS689" s="225"/>
      <c r="BT689" s="225"/>
      <c r="BU689" s="225"/>
      <c r="BV689" s="225"/>
      <c r="BW689" s="225"/>
      <c r="BX689" s="225"/>
      <c r="BY689" s="225"/>
      <c r="BZ689" s="225"/>
      <c r="CA689" s="225"/>
      <c r="CB689" s="225"/>
      <c r="CC689" s="225"/>
      <c r="CD689" s="225"/>
      <c r="CE689" s="225"/>
      <c r="CF689" s="225"/>
    </row>
    <row r="690" spans="1:84" ht="12" customHeight="1" x14ac:dyDescent="0.25">
      <c r="A690" s="225"/>
      <c r="B690" s="225"/>
      <c r="C690" s="225"/>
      <c r="D690" s="225"/>
      <c r="E690" s="226"/>
      <c r="F690" s="226"/>
      <c r="G690" s="228"/>
      <c r="H690" s="227"/>
      <c r="I690" s="227"/>
      <c r="J690" s="228"/>
      <c r="K690" s="228"/>
      <c r="L690" s="229"/>
      <c r="M690" s="225"/>
      <c r="N690" s="225"/>
      <c r="O690" s="225"/>
      <c r="P690" s="225"/>
      <c r="Q690" s="225"/>
      <c r="R690" s="225"/>
      <c r="S690" s="225"/>
      <c r="T690" s="225"/>
      <c r="U690" s="225"/>
      <c r="V690" s="225"/>
      <c r="W690" s="225"/>
      <c r="X690" s="225"/>
      <c r="Y690" s="225"/>
      <c r="Z690" s="225"/>
      <c r="AA690" s="225"/>
      <c r="AB690" s="225"/>
      <c r="AC690" s="225"/>
      <c r="AD690" s="225"/>
      <c r="AE690" s="225"/>
      <c r="AF690" s="225"/>
      <c r="AG690" s="225"/>
      <c r="AH690" s="225"/>
      <c r="AI690" s="225"/>
      <c r="AJ690" s="225"/>
      <c r="AK690" s="225"/>
      <c r="AL690" s="225"/>
      <c r="AM690" s="225"/>
      <c r="AN690" s="225"/>
      <c r="AO690" s="225"/>
      <c r="AP690" s="225"/>
      <c r="AQ690" s="225"/>
      <c r="AR690" s="225"/>
      <c r="AS690" s="225"/>
      <c r="AT690" s="225"/>
      <c r="AU690" s="225"/>
      <c r="AV690" s="225"/>
      <c r="AW690" s="225"/>
      <c r="AX690" s="225"/>
      <c r="AY690" s="225"/>
      <c r="AZ690" s="225"/>
      <c r="BA690" s="225"/>
      <c r="BB690" s="225"/>
      <c r="BC690" s="225"/>
      <c r="BD690" s="225"/>
      <c r="BE690" s="225"/>
      <c r="BF690" s="225"/>
      <c r="BG690" s="225"/>
      <c r="BH690" s="225"/>
      <c r="BI690" s="225"/>
      <c r="BJ690" s="225"/>
      <c r="BK690" s="225"/>
      <c r="BL690" s="225"/>
      <c r="BM690" s="225"/>
      <c r="BN690" s="225"/>
      <c r="BO690" s="225"/>
      <c r="BP690" s="225"/>
      <c r="BQ690" s="225"/>
      <c r="BR690" s="225"/>
      <c r="BS690" s="225"/>
      <c r="BT690" s="225"/>
      <c r="BU690" s="225"/>
      <c r="BV690" s="225"/>
      <c r="BW690" s="225"/>
      <c r="BX690" s="225"/>
      <c r="BY690" s="225"/>
      <c r="BZ690" s="225"/>
      <c r="CA690" s="225"/>
      <c r="CB690" s="225"/>
      <c r="CC690" s="225"/>
      <c r="CD690" s="225"/>
      <c r="CE690" s="225"/>
      <c r="CF690" s="225"/>
    </row>
    <row r="691" spans="1:84" ht="12" customHeight="1" x14ac:dyDescent="0.25">
      <c r="A691" s="225"/>
      <c r="B691" s="225"/>
      <c r="C691" s="225"/>
      <c r="D691" s="225"/>
      <c r="E691" s="226"/>
      <c r="F691" s="226"/>
      <c r="G691" s="228"/>
      <c r="H691" s="227"/>
      <c r="I691" s="227"/>
      <c r="J691" s="228"/>
      <c r="K691" s="228"/>
      <c r="L691" s="229"/>
      <c r="M691" s="225"/>
      <c r="N691" s="225"/>
      <c r="O691" s="225"/>
      <c r="P691" s="225"/>
      <c r="Q691" s="225"/>
      <c r="R691" s="225"/>
      <c r="S691" s="225"/>
      <c r="T691" s="225"/>
      <c r="U691" s="225"/>
      <c r="V691" s="225"/>
      <c r="W691" s="225"/>
      <c r="X691" s="225"/>
      <c r="Y691" s="225"/>
      <c r="Z691" s="225"/>
      <c r="AA691" s="225"/>
      <c r="AB691" s="225"/>
      <c r="AC691" s="225"/>
      <c r="AD691" s="225"/>
      <c r="AE691" s="225"/>
      <c r="AF691" s="225"/>
      <c r="AG691" s="225"/>
      <c r="AH691" s="225"/>
      <c r="AI691" s="225"/>
      <c r="AJ691" s="225"/>
      <c r="AK691" s="225"/>
      <c r="AL691" s="225"/>
      <c r="AM691" s="225"/>
      <c r="AN691" s="225"/>
      <c r="AO691" s="225"/>
      <c r="AP691" s="225"/>
      <c r="AQ691" s="225"/>
      <c r="AR691" s="225"/>
      <c r="AS691" s="225"/>
      <c r="AT691" s="225"/>
      <c r="AU691" s="225"/>
      <c r="AV691" s="225"/>
      <c r="AW691" s="225"/>
      <c r="AX691" s="225"/>
      <c r="AY691" s="225"/>
      <c r="AZ691" s="225"/>
      <c r="BA691" s="225"/>
      <c r="BB691" s="225"/>
      <c r="BC691" s="225"/>
      <c r="BD691" s="225"/>
      <c r="BE691" s="225"/>
      <c r="BF691" s="225"/>
      <c r="BG691" s="225"/>
      <c r="BH691" s="225"/>
      <c r="BI691" s="225"/>
      <c r="BJ691" s="225"/>
      <c r="BK691" s="225"/>
      <c r="BL691" s="225"/>
      <c r="BM691" s="225"/>
      <c r="BN691" s="225"/>
      <c r="BO691" s="225"/>
      <c r="BP691" s="225"/>
      <c r="BQ691" s="225"/>
      <c r="BR691" s="225"/>
      <c r="BS691" s="225"/>
      <c r="BT691" s="225"/>
      <c r="BU691" s="225"/>
      <c r="BV691" s="225"/>
      <c r="BW691" s="225"/>
      <c r="BX691" s="225"/>
      <c r="BY691" s="225"/>
      <c r="BZ691" s="225"/>
      <c r="CA691" s="225"/>
      <c r="CB691" s="225"/>
      <c r="CC691" s="225"/>
      <c r="CD691" s="225"/>
      <c r="CE691" s="225"/>
      <c r="CF691" s="225"/>
    </row>
    <row r="692" spans="1:84" ht="12" customHeight="1" x14ac:dyDescent="0.25">
      <c r="A692" s="225"/>
      <c r="B692" s="225"/>
      <c r="C692" s="225"/>
      <c r="D692" s="225"/>
      <c r="E692" s="226"/>
      <c r="F692" s="226"/>
      <c r="G692" s="228"/>
      <c r="H692" s="227"/>
      <c r="I692" s="227"/>
      <c r="J692" s="228"/>
      <c r="K692" s="228"/>
      <c r="L692" s="229"/>
      <c r="M692" s="225"/>
      <c r="N692" s="225"/>
      <c r="O692" s="225"/>
      <c r="P692" s="225"/>
      <c r="Q692" s="225"/>
      <c r="R692" s="225"/>
      <c r="S692" s="225"/>
      <c r="T692" s="225"/>
      <c r="U692" s="225"/>
      <c r="V692" s="225"/>
      <c r="W692" s="225"/>
      <c r="X692" s="225"/>
      <c r="Y692" s="225"/>
      <c r="Z692" s="225"/>
      <c r="AA692" s="225"/>
      <c r="AB692" s="225"/>
      <c r="AC692" s="225"/>
      <c r="AD692" s="225"/>
      <c r="AE692" s="225"/>
      <c r="AF692" s="225"/>
      <c r="AG692" s="225"/>
      <c r="AH692" s="225"/>
      <c r="AI692" s="225"/>
      <c r="AJ692" s="225"/>
      <c r="AK692" s="225"/>
      <c r="AL692" s="225"/>
      <c r="AM692" s="225"/>
      <c r="AN692" s="225"/>
      <c r="AO692" s="225"/>
      <c r="AP692" s="225"/>
      <c r="AQ692" s="225"/>
      <c r="AR692" s="225"/>
      <c r="AS692" s="225"/>
      <c r="AT692" s="225"/>
      <c r="AU692" s="225"/>
      <c r="AV692" s="225"/>
      <c r="AW692" s="225"/>
      <c r="AX692" s="225"/>
      <c r="AY692" s="225"/>
      <c r="AZ692" s="225"/>
      <c r="BA692" s="225"/>
      <c r="BB692" s="225"/>
      <c r="BC692" s="225"/>
      <c r="BD692" s="225"/>
      <c r="BE692" s="225"/>
      <c r="BF692" s="225"/>
      <c r="BG692" s="225"/>
      <c r="BH692" s="225"/>
      <c r="BI692" s="225"/>
      <c r="BJ692" s="225"/>
      <c r="BK692" s="225"/>
      <c r="BL692" s="225"/>
      <c r="BM692" s="225"/>
      <c r="BN692" s="225"/>
      <c r="BO692" s="225"/>
      <c r="BP692" s="225"/>
      <c r="BQ692" s="225"/>
      <c r="BR692" s="225"/>
      <c r="BS692" s="225"/>
      <c r="BT692" s="225"/>
      <c r="BU692" s="225"/>
      <c r="BV692" s="225"/>
      <c r="BW692" s="225"/>
      <c r="BX692" s="225"/>
      <c r="BY692" s="225"/>
      <c r="BZ692" s="225"/>
      <c r="CA692" s="225"/>
      <c r="CB692" s="225"/>
      <c r="CC692" s="225"/>
      <c r="CD692" s="225"/>
      <c r="CE692" s="225"/>
      <c r="CF692" s="225"/>
    </row>
    <row r="693" spans="1:84" ht="12" customHeight="1" x14ac:dyDescent="0.25">
      <c r="A693" s="225"/>
      <c r="B693" s="225"/>
      <c r="C693" s="225"/>
      <c r="D693" s="225"/>
      <c r="E693" s="226"/>
      <c r="F693" s="226"/>
      <c r="G693" s="228"/>
      <c r="H693" s="227"/>
      <c r="I693" s="227"/>
      <c r="J693" s="228"/>
      <c r="K693" s="228"/>
      <c r="L693" s="229"/>
      <c r="M693" s="225"/>
      <c r="N693" s="225"/>
      <c r="O693" s="225"/>
      <c r="P693" s="225"/>
      <c r="Q693" s="225"/>
      <c r="R693" s="225"/>
      <c r="S693" s="225"/>
      <c r="T693" s="225"/>
      <c r="U693" s="225"/>
      <c r="V693" s="225"/>
      <c r="W693" s="225"/>
      <c r="X693" s="225"/>
      <c r="Y693" s="225"/>
      <c r="Z693" s="225"/>
      <c r="AA693" s="225"/>
      <c r="AB693" s="225"/>
      <c r="AC693" s="225"/>
      <c r="AD693" s="225"/>
      <c r="AE693" s="225"/>
      <c r="AF693" s="225"/>
      <c r="AG693" s="225"/>
      <c r="AH693" s="225"/>
      <c r="AI693" s="225"/>
      <c r="AJ693" s="225"/>
      <c r="AK693" s="225"/>
      <c r="AL693" s="225"/>
      <c r="AM693" s="225"/>
      <c r="AN693" s="225"/>
      <c r="AO693" s="225"/>
      <c r="AP693" s="225"/>
      <c r="AQ693" s="225"/>
      <c r="AR693" s="225"/>
      <c r="AS693" s="225"/>
      <c r="AT693" s="225"/>
      <c r="AU693" s="225"/>
      <c r="AV693" s="225"/>
      <c r="AW693" s="225"/>
      <c r="AX693" s="225"/>
      <c r="AY693" s="225"/>
      <c r="AZ693" s="225"/>
      <c r="BA693" s="225"/>
      <c r="BB693" s="225"/>
      <c r="BC693" s="225"/>
      <c r="BD693" s="225"/>
      <c r="BE693" s="225"/>
      <c r="BF693" s="225"/>
      <c r="BG693" s="225"/>
      <c r="BH693" s="225"/>
      <c r="BI693" s="225"/>
      <c r="BJ693" s="225"/>
      <c r="BK693" s="225"/>
      <c r="BL693" s="225"/>
      <c r="BM693" s="225"/>
      <c r="BN693" s="225"/>
      <c r="BO693" s="225"/>
      <c r="BP693" s="225"/>
      <c r="BQ693" s="225"/>
      <c r="BR693" s="225"/>
      <c r="BS693" s="225"/>
      <c r="BT693" s="225"/>
      <c r="BU693" s="225"/>
      <c r="BV693" s="225"/>
      <c r="BW693" s="225"/>
      <c r="BX693" s="225"/>
      <c r="BY693" s="225"/>
      <c r="BZ693" s="225"/>
      <c r="CA693" s="225"/>
      <c r="CB693" s="225"/>
      <c r="CC693" s="225"/>
      <c r="CD693" s="225"/>
      <c r="CE693" s="225"/>
      <c r="CF693" s="225"/>
    </row>
    <row r="694" spans="1:84" ht="12" customHeight="1" x14ac:dyDescent="0.25">
      <c r="A694" s="225"/>
      <c r="B694" s="225"/>
      <c r="C694" s="225"/>
      <c r="D694" s="225"/>
      <c r="E694" s="226"/>
      <c r="F694" s="226"/>
      <c r="G694" s="228"/>
      <c r="H694" s="227"/>
      <c r="I694" s="227"/>
      <c r="J694" s="228"/>
      <c r="K694" s="228"/>
      <c r="L694" s="229"/>
      <c r="M694" s="225"/>
      <c r="N694" s="225"/>
      <c r="O694" s="225"/>
      <c r="P694" s="225"/>
      <c r="Q694" s="225"/>
      <c r="R694" s="225"/>
      <c r="S694" s="225"/>
      <c r="T694" s="225"/>
      <c r="U694" s="225"/>
      <c r="V694" s="225"/>
      <c r="W694" s="225"/>
      <c r="X694" s="225"/>
      <c r="Y694" s="225"/>
      <c r="Z694" s="225"/>
      <c r="AA694" s="225"/>
      <c r="AB694" s="225"/>
      <c r="AC694" s="225"/>
      <c r="AD694" s="225"/>
      <c r="AE694" s="225"/>
      <c r="AF694" s="225"/>
      <c r="AG694" s="225"/>
      <c r="AH694" s="225"/>
      <c r="AI694" s="225"/>
      <c r="AJ694" s="225"/>
      <c r="AK694" s="225"/>
      <c r="AL694" s="225"/>
      <c r="AM694" s="225"/>
      <c r="AN694" s="225"/>
      <c r="AO694" s="225"/>
      <c r="AP694" s="225"/>
      <c r="AQ694" s="225"/>
      <c r="AR694" s="225"/>
      <c r="AS694" s="225"/>
      <c r="AT694" s="225"/>
      <c r="AU694" s="225"/>
      <c r="AV694" s="225"/>
      <c r="AW694" s="225"/>
      <c r="AX694" s="225"/>
      <c r="AY694" s="225"/>
      <c r="AZ694" s="225"/>
      <c r="BA694" s="225"/>
      <c r="BB694" s="225"/>
      <c r="BC694" s="225"/>
      <c r="BD694" s="225"/>
      <c r="BE694" s="225"/>
      <c r="BF694" s="225"/>
      <c r="BG694" s="225"/>
      <c r="BH694" s="225"/>
      <c r="BI694" s="225"/>
      <c r="BJ694" s="225"/>
      <c r="BK694" s="225"/>
      <c r="BL694" s="225"/>
      <c r="BM694" s="225"/>
      <c r="BN694" s="225"/>
      <c r="BO694" s="225"/>
      <c r="BP694" s="225"/>
      <c r="BQ694" s="225"/>
      <c r="BR694" s="225"/>
      <c r="BS694" s="225"/>
      <c r="BT694" s="225"/>
      <c r="BU694" s="225"/>
      <c r="BV694" s="225"/>
      <c r="BW694" s="225"/>
      <c r="BX694" s="225"/>
      <c r="BY694" s="225"/>
      <c r="BZ694" s="225"/>
      <c r="CA694" s="225"/>
      <c r="CB694" s="225"/>
      <c r="CC694" s="225"/>
      <c r="CD694" s="225"/>
      <c r="CE694" s="225"/>
      <c r="CF694" s="225"/>
    </row>
    <row r="695" spans="1:84" ht="12" customHeight="1" x14ac:dyDescent="0.25">
      <c r="A695" s="225"/>
      <c r="B695" s="225"/>
      <c r="C695" s="225"/>
      <c r="D695" s="225"/>
      <c r="E695" s="226"/>
      <c r="F695" s="226"/>
      <c r="G695" s="228"/>
      <c r="H695" s="227"/>
      <c r="I695" s="227"/>
      <c r="J695" s="228"/>
      <c r="K695" s="228"/>
      <c r="L695" s="229"/>
      <c r="M695" s="225"/>
      <c r="N695" s="225"/>
      <c r="O695" s="225"/>
      <c r="P695" s="225"/>
      <c r="Q695" s="225"/>
      <c r="R695" s="225"/>
      <c r="S695" s="225"/>
      <c r="T695" s="225"/>
      <c r="U695" s="225"/>
      <c r="V695" s="225"/>
      <c r="W695" s="225"/>
      <c r="X695" s="225"/>
      <c r="Y695" s="225"/>
      <c r="Z695" s="225"/>
      <c r="AA695" s="225"/>
      <c r="AB695" s="225"/>
      <c r="AC695" s="225"/>
      <c r="AD695" s="225"/>
      <c r="AE695" s="225"/>
      <c r="AF695" s="225"/>
      <c r="AG695" s="225"/>
      <c r="AH695" s="225"/>
      <c r="AI695" s="225"/>
      <c r="AJ695" s="225"/>
      <c r="AK695" s="225"/>
      <c r="AL695" s="225"/>
      <c r="AM695" s="225"/>
      <c r="AN695" s="225"/>
      <c r="AO695" s="225"/>
      <c r="AP695" s="225"/>
      <c r="AQ695" s="225"/>
      <c r="AR695" s="225"/>
      <c r="AS695" s="225"/>
      <c r="AT695" s="225"/>
      <c r="AU695" s="225"/>
      <c r="AV695" s="225"/>
      <c r="AW695" s="225"/>
      <c r="AX695" s="225"/>
      <c r="AY695" s="225"/>
      <c r="AZ695" s="225"/>
      <c r="BA695" s="225"/>
      <c r="BB695" s="225"/>
      <c r="BC695" s="225"/>
      <c r="BD695" s="225"/>
      <c r="BE695" s="225"/>
      <c r="BF695" s="225"/>
      <c r="BG695" s="225"/>
      <c r="BH695" s="225"/>
      <c r="BI695" s="225"/>
      <c r="BJ695" s="225"/>
      <c r="BK695" s="225"/>
      <c r="BL695" s="225"/>
      <c r="BM695" s="225"/>
      <c r="BN695" s="225"/>
      <c r="BO695" s="225"/>
      <c r="BP695" s="225"/>
      <c r="BQ695" s="225"/>
      <c r="BR695" s="225"/>
      <c r="BS695" s="225"/>
      <c r="BT695" s="225"/>
      <c r="BU695" s="225"/>
      <c r="BV695" s="225"/>
      <c r="BW695" s="225"/>
      <c r="BX695" s="225"/>
      <c r="BY695" s="225"/>
      <c r="BZ695" s="225"/>
      <c r="CA695" s="225"/>
      <c r="CB695" s="225"/>
      <c r="CC695" s="225"/>
      <c r="CD695" s="225"/>
      <c r="CE695" s="225"/>
      <c r="CF695" s="225"/>
    </row>
    <row r="696" spans="1:84" ht="12" customHeight="1" x14ac:dyDescent="0.25">
      <c r="A696" s="225"/>
      <c r="B696" s="225"/>
      <c r="C696" s="225"/>
      <c r="D696" s="225"/>
      <c r="E696" s="226"/>
      <c r="F696" s="226"/>
      <c r="G696" s="228"/>
      <c r="H696" s="227"/>
      <c r="I696" s="227"/>
      <c r="J696" s="228"/>
      <c r="K696" s="228"/>
      <c r="L696" s="229"/>
      <c r="M696" s="225"/>
      <c r="N696" s="225"/>
      <c r="O696" s="225"/>
      <c r="P696" s="225"/>
      <c r="Q696" s="225"/>
      <c r="R696" s="225"/>
      <c r="S696" s="225"/>
      <c r="T696" s="225"/>
      <c r="U696" s="225"/>
      <c r="V696" s="225"/>
      <c r="W696" s="225"/>
      <c r="X696" s="225"/>
      <c r="Y696" s="225"/>
      <c r="Z696" s="225"/>
      <c r="AA696" s="225"/>
      <c r="AB696" s="225"/>
      <c r="AC696" s="225"/>
      <c r="AD696" s="225"/>
      <c r="AE696" s="225"/>
      <c r="AF696" s="225"/>
      <c r="AG696" s="225"/>
      <c r="AH696" s="225"/>
      <c r="AI696" s="225"/>
      <c r="AJ696" s="225"/>
      <c r="AK696" s="225"/>
      <c r="AL696" s="225"/>
      <c r="AM696" s="225"/>
      <c r="AN696" s="225"/>
      <c r="AO696" s="225"/>
      <c r="AP696" s="225"/>
      <c r="AQ696" s="225"/>
      <c r="AR696" s="225"/>
      <c r="AS696" s="225"/>
      <c r="AT696" s="225"/>
      <c r="AU696" s="225"/>
      <c r="AV696" s="225"/>
      <c r="AW696" s="225"/>
      <c r="AX696" s="225"/>
      <c r="AY696" s="225"/>
      <c r="AZ696" s="225"/>
      <c r="BA696" s="225"/>
      <c r="BB696" s="225"/>
      <c r="BC696" s="225"/>
      <c r="BD696" s="225"/>
      <c r="BE696" s="225"/>
      <c r="BF696" s="225"/>
      <c r="BG696" s="225"/>
      <c r="BH696" s="225"/>
      <c r="BI696" s="225"/>
      <c r="BJ696" s="225"/>
      <c r="BK696" s="225"/>
      <c r="BL696" s="225"/>
      <c r="BM696" s="225"/>
      <c r="BN696" s="225"/>
      <c r="BO696" s="225"/>
      <c r="BP696" s="225"/>
      <c r="BQ696" s="225"/>
      <c r="BR696" s="225"/>
      <c r="BS696" s="225"/>
      <c r="BT696" s="225"/>
      <c r="BU696" s="225"/>
      <c r="BV696" s="225"/>
      <c r="BW696" s="225"/>
      <c r="BX696" s="225"/>
      <c r="BY696" s="225"/>
      <c r="BZ696" s="225"/>
      <c r="CA696" s="225"/>
      <c r="CB696" s="225"/>
      <c r="CC696" s="225"/>
      <c r="CD696" s="225"/>
      <c r="CE696" s="225"/>
      <c r="CF696" s="225"/>
    </row>
    <row r="697" spans="1:84" ht="12" customHeight="1" x14ac:dyDescent="0.25">
      <c r="A697" s="225"/>
      <c r="B697" s="225"/>
      <c r="C697" s="225"/>
      <c r="D697" s="225"/>
      <c r="E697" s="226"/>
      <c r="F697" s="226"/>
      <c r="G697" s="228"/>
      <c r="H697" s="227"/>
      <c r="I697" s="227"/>
      <c r="J697" s="228"/>
      <c r="K697" s="228"/>
      <c r="L697" s="229"/>
      <c r="M697" s="225"/>
      <c r="N697" s="225"/>
      <c r="O697" s="225"/>
      <c r="P697" s="225"/>
      <c r="Q697" s="225"/>
      <c r="R697" s="225"/>
      <c r="S697" s="225"/>
      <c r="T697" s="225"/>
      <c r="U697" s="225"/>
      <c r="V697" s="225"/>
      <c r="W697" s="225"/>
      <c r="X697" s="225"/>
      <c r="Y697" s="225"/>
      <c r="Z697" s="225"/>
      <c r="AA697" s="225"/>
      <c r="AB697" s="225"/>
      <c r="AC697" s="225"/>
      <c r="AD697" s="225"/>
      <c r="AE697" s="225"/>
      <c r="AF697" s="225"/>
      <c r="AG697" s="225"/>
      <c r="AH697" s="225"/>
      <c r="AI697" s="225"/>
      <c r="AJ697" s="225"/>
      <c r="AK697" s="225"/>
      <c r="AL697" s="225"/>
      <c r="AM697" s="225"/>
      <c r="AN697" s="225"/>
      <c r="AO697" s="225"/>
      <c r="AP697" s="225"/>
      <c r="AQ697" s="225"/>
      <c r="AR697" s="225"/>
      <c r="AS697" s="225"/>
      <c r="AT697" s="225"/>
      <c r="AU697" s="225"/>
      <c r="AV697" s="225"/>
      <c r="AW697" s="225"/>
      <c r="AX697" s="225"/>
      <c r="AY697" s="225"/>
      <c r="AZ697" s="225"/>
      <c r="BA697" s="225"/>
      <c r="BB697" s="225"/>
      <c r="BC697" s="225"/>
      <c r="BD697" s="225"/>
      <c r="BE697" s="225"/>
      <c r="BF697" s="225"/>
      <c r="BG697" s="225"/>
      <c r="BH697" s="225"/>
      <c r="BI697" s="225"/>
      <c r="BJ697" s="225"/>
      <c r="BK697" s="225"/>
      <c r="BL697" s="225"/>
      <c r="BM697" s="225"/>
      <c r="BN697" s="225"/>
      <c r="BO697" s="225"/>
      <c r="BP697" s="225"/>
      <c r="BQ697" s="225"/>
      <c r="BR697" s="225"/>
      <c r="BS697" s="225"/>
      <c r="BT697" s="225"/>
      <c r="BU697" s="225"/>
      <c r="BV697" s="225"/>
      <c r="BW697" s="225"/>
      <c r="BX697" s="225"/>
      <c r="BY697" s="225"/>
      <c r="BZ697" s="225"/>
      <c r="CA697" s="225"/>
      <c r="CB697" s="225"/>
      <c r="CC697" s="225"/>
      <c r="CD697" s="225"/>
      <c r="CE697" s="225"/>
      <c r="CF697" s="225"/>
    </row>
    <row r="698" spans="1:84" ht="12" customHeight="1" x14ac:dyDescent="0.25">
      <c r="A698" s="225"/>
      <c r="B698" s="225"/>
      <c r="C698" s="225"/>
      <c r="D698" s="225"/>
      <c r="E698" s="226"/>
      <c r="F698" s="226"/>
      <c r="G698" s="228"/>
      <c r="H698" s="227"/>
      <c r="I698" s="227"/>
      <c r="J698" s="228"/>
      <c r="K698" s="228"/>
      <c r="L698" s="229"/>
      <c r="M698" s="225"/>
      <c r="N698" s="225"/>
      <c r="O698" s="225"/>
      <c r="P698" s="225"/>
      <c r="Q698" s="225"/>
      <c r="R698" s="225"/>
      <c r="S698" s="225"/>
      <c r="T698" s="225"/>
      <c r="U698" s="225"/>
      <c r="V698" s="225"/>
      <c r="W698" s="225"/>
      <c r="X698" s="225"/>
      <c r="Y698" s="225"/>
      <c r="Z698" s="225"/>
      <c r="AA698" s="225"/>
      <c r="AB698" s="225"/>
      <c r="AC698" s="225"/>
      <c r="AD698" s="225"/>
      <c r="AE698" s="225"/>
      <c r="AF698" s="225"/>
      <c r="AG698" s="225"/>
      <c r="AH698" s="225"/>
      <c r="AI698" s="225"/>
      <c r="AJ698" s="225"/>
      <c r="AK698" s="225"/>
      <c r="AL698" s="225"/>
      <c r="AM698" s="225"/>
      <c r="AN698" s="225"/>
      <c r="AO698" s="225"/>
      <c r="AP698" s="225"/>
      <c r="AQ698" s="225"/>
      <c r="AR698" s="225"/>
      <c r="AS698" s="225"/>
      <c r="AT698" s="225"/>
      <c r="AU698" s="225"/>
      <c r="AV698" s="225"/>
      <c r="AW698" s="225"/>
      <c r="AX698" s="225"/>
      <c r="AY698" s="225"/>
      <c r="AZ698" s="225"/>
      <c r="BA698" s="225"/>
      <c r="BB698" s="225"/>
      <c r="BC698" s="225"/>
      <c r="BD698" s="225"/>
      <c r="BE698" s="225"/>
      <c r="BF698" s="225"/>
      <c r="BG698" s="225"/>
      <c r="BH698" s="225"/>
      <c r="BI698" s="225"/>
      <c r="BJ698" s="225"/>
      <c r="BK698" s="225"/>
      <c r="BL698" s="225"/>
      <c r="BM698" s="225"/>
      <c r="BN698" s="225"/>
      <c r="BO698" s="225"/>
      <c r="BP698" s="225"/>
      <c r="BQ698" s="225"/>
      <c r="BR698" s="225"/>
      <c r="BS698" s="225"/>
      <c r="BT698" s="225"/>
      <c r="BU698" s="225"/>
      <c r="BV698" s="225"/>
      <c r="BW698" s="225"/>
      <c r="BX698" s="225"/>
      <c r="BY698" s="225"/>
      <c r="BZ698" s="225"/>
      <c r="CA698" s="225"/>
      <c r="CB698" s="225"/>
      <c r="CC698" s="225"/>
      <c r="CD698" s="225"/>
      <c r="CE698" s="225"/>
      <c r="CF698" s="225"/>
    </row>
    <row r="699" spans="1:84" ht="12" customHeight="1" x14ac:dyDescent="0.25">
      <c r="A699" s="225"/>
      <c r="B699" s="225"/>
      <c r="C699" s="225"/>
      <c r="D699" s="225"/>
      <c r="E699" s="226"/>
      <c r="F699" s="226"/>
      <c r="G699" s="228"/>
      <c r="H699" s="227"/>
      <c r="I699" s="227"/>
      <c r="J699" s="228"/>
      <c r="K699" s="228"/>
      <c r="L699" s="229"/>
      <c r="M699" s="225"/>
      <c r="N699" s="225"/>
      <c r="O699" s="225"/>
      <c r="P699" s="225"/>
      <c r="Q699" s="225"/>
      <c r="R699" s="225"/>
      <c r="S699" s="225"/>
      <c r="T699" s="225"/>
      <c r="U699" s="225"/>
      <c r="V699" s="225"/>
      <c r="W699" s="225"/>
      <c r="X699" s="225"/>
      <c r="Y699" s="225"/>
      <c r="Z699" s="225"/>
      <c r="AA699" s="225"/>
      <c r="AB699" s="225"/>
      <c r="AC699" s="225"/>
      <c r="AD699" s="225"/>
      <c r="AE699" s="225"/>
      <c r="AF699" s="225"/>
      <c r="AG699" s="225"/>
      <c r="AH699" s="225"/>
      <c r="AI699" s="225"/>
      <c r="AJ699" s="225"/>
      <c r="AK699" s="225"/>
      <c r="AL699" s="225"/>
      <c r="AM699" s="225"/>
      <c r="AN699" s="225"/>
      <c r="AO699" s="225"/>
      <c r="AP699" s="225"/>
      <c r="AQ699" s="225"/>
      <c r="AR699" s="225"/>
      <c r="AS699" s="225"/>
      <c r="AT699" s="225"/>
      <c r="AU699" s="225"/>
      <c r="AV699" s="225"/>
      <c r="AW699" s="225"/>
      <c r="AX699" s="225"/>
      <c r="AY699" s="225"/>
      <c r="AZ699" s="225"/>
      <c r="BA699" s="225"/>
      <c r="BB699" s="225"/>
      <c r="BC699" s="225"/>
      <c r="BD699" s="225"/>
      <c r="BE699" s="225"/>
      <c r="BF699" s="225"/>
      <c r="BG699" s="225"/>
      <c r="BH699" s="225"/>
      <c r="BI699" s="225"/>
      <c r="BJ699" s="225"/>
      <c r="BK699" s="225"/>
      <c r="BL699" s="225"/>
      <c r="BM699" s="225"/>
      <c r="BN699" s="225"/>
      <c r="BO699" s="225"/>
      <c r="BP699" s="225"/>
      <c r="BQ699" s="225"/>
      <c r="BR699" s="225"/>
      <c r="BS699" s="225"/>
      <c r="BT699" s="225"/>
      <c r="BU699" s="225"/>
      <c r="BV699" s="225"/>
      <c r="BW699" s="225"/>
      <c r="BX699" s="225"/>
      <c r="BY699" s="225"/>
      <c r="BZ699" s="225"/>
      <c r="CA699" s="225"/>
      <c r="CB699" s="225"/>
      <c r="CC699" s="225"/>
      <c r="CD699" s="225"/>
      <c r="CE699" s="225"/>
      <c r="CF699" s="225"/>
    </row>
    <row r="700" spans="1:84" ht="12" customHeight="1" x14ac:dyDescent="0.25">
      <c r="A700" s="225"/>
      <c r="B700" s="225"/>
      <c r="C700" s="225"/>
      <c r="D700" s="225"/>
      <c r="E700" s="226"/>
      <c r="F700" s="226"/>
      <c r="G700" s="228"/>
      <c r="H700" s="227"/>
      <c r="I700" s="227"/>
      <c r="J700" s="228"/>
      <c r="K700" s="228"/>
      <c r="L700" s="229"/>
      <c r="M700" s="225"/>
      <c r="N700" s="225"/>
      <c r="O700" s="225"/>
      <c r="P700" s="225"/>
      <c r="Q700" s="225"/>
      <c r="R700" s="225"/>
      <c r="S700" s="225"/>
      <c r="T700" s="225"/>
      <c r="U700" s="225"/>
      <c r="V700" s="225"/>
      <c r="W700" s="225"/>
      <c r="X700" s="225"/>
      <c r="Y700" s="225"/>
      <c r="Z700" s="225"/>
      <c r="AA700" s="225"/>
      <c r="AB700" s="225"/>
      <c r="AC700" s="225"/>
      <c r="AD700" s="225"/>
      <c r="AE700" s="225"/>
      <c r="AF700" s="225"/>
      <c r="AG700" s="225"/>
      <c r="AH700" s="225"/>
      <c r="AI700" s="225"/>
      <c r="AJ700" s="225"/>
      <c r="AK700" s="225"/>
      <c r="AL700" s="225"/>
      <c r="AM700" s="225"/>
      <c r="AN700" s="225"/>
      <c r="AO700" s="225"/>
      <c r="AP700" s="225"/>
      <c r="AQ700" s="225"/>
      <c r="AR700" s="225"/>
      <c r="AS700" s="225"/>
      <c r="AT700" s="225"/>
      <c r="AU700" s="225"/>
      <c r="AV700" s="225"/>
      <c r="AW700" s="225"/>
      <c r="AX700" s="225"/>
      <c r="AY700" s="225"/>
      <c r="AZ700" s="225"/>
      <c r="BA700" s="225"/>
      <c r="BB700" s="225"/>
      <c r="BC700" s="225"/>
      <c r="BD700" s="225"/>
      <c r="BE700" s="225"/>
      <c r="BF700" s="225"/>
      <c r="BG700" s="225"/>
      <c r="BH700" s="225"/>
      <c r="BI700" s="225"/>
      <c r="BJ700" s="225"/>
      <c r="BK700" s="225"/>
      <c r="BL700" s="225"/>
      <c r="BM700" s="225"/>
      <c r="BN700" s="225"/>
      <c r="BO700" s="225"/>
      <c r="BP700" s="225"/>
      <c r="BQ700" s="225"/>
      <c r="BR700" s="225"/>
      <c r="BS700" s="225"/>
      <c r="BT700" s="225"/>
      <c r="BU700" s="225"/>
      <c r="BV700" s="225"/>
      <c r="BW700" s="225"/>
      <c r="BX700" s="225"/>
      <c r="BY700" s="225"/>
      <c r="BZ700" s="225"/>
      <c r="CA700" s="225"/>
      <c r="CB700" s="225"/>
      <c r="CC700" s="225"/>
      <c r="CD700" s="225"/>
      <c r="CE700" s="225"/>
      <c r="CF700" s="225"/>
    </row>
    <row r="701" spans="1:84" ht="12" customHeight="1" x14ac:dyDescent="0.25">
      <c r="A701" s="225"/>
      <c r="B701" s="225"/>
      <c r="C701" s="225"/>
      <c r="D701" s="225"/>
      <c r="E701" s="226"/>
      <c r="F701" s="226"/>
      <c r="G701" s="228"/>
      <c r="H701" s="227"/>
      <c r="I701" s="227"/>
      <c r="J701" s="228"/>
      <c r="K701" s="228"/>
      <c r="L701" s="229"/>
      <c r="M701" s="225"/>
      <c r="N701" s="225"/>
      <c r="O701" s="225"/>
      <c r="P701" s="225"/>
      <c r="Q701" s="225"/>
      <c r="R701" s="225"/>
      <c r="S701" s="225"/>
      <c r="T701" s="225"/>
      <c r="U701" s="225"/>
      <c r="V701" s="225"/>
      <c r="W701" s="225"/>
      <c r="X701" s="225"/>
      <c r="Y701" s="225"/>
      <c r="Z701" s="225"/>
      <c r="AA701" s="225"/>
      <c r="AB701" s="225"/>
      <c r="AC701" s="225"/>
      <c r="AD701" s="225"/>
      <c r="AE701" s="225"/>
      <c r="AF701" s="225"/>
      <c r="AG701" s="225"/>
      <c r="AH701" s="225"/>
      <c r="AI701" s="225"/>
      <c r="AJ701" s="225"/>
      <c r="AK701" s="225"/>
      <c r="AL701" s="225"/>
      <c r="AM701" s="225"/>
      <c r="AN701" s="225"/>
      <c r="AO701" s="225"/>
      <c r="AP701" s="225"/>
      <c r="AQ701" s="225"/>
      <c r="AR701" s="225"/>
      <c r="AS701" s="225"/>
      <c r="AT701" s="225"/>
      <c r="AU701" s="225"/>
      <c r="AV701" s="225"/>
      <c r="AW701" s="225"/>
      <c r="AX701" s="225"/>
      <c r="AY701" s="225"/>
      <c r="AZ701" s="225"/>
      <c r="BA701" s="225"/>
      <c r="BB701" s="225"/>
      <c r="BC701" s="225"/>
      <c r="BD701" s="225"/>
      <c r="BE701" s="225"/>
      <c r="BF701" s="225"/>
      <c r="BG701" s="225"/>
      <c r="BH701" s="225"/>
      <c r="BI701" s="225"/>
      <c r="BJ701" s="225"/>
      <c r="BK701" s="225"/>
      <c r="BL701" s="225"/>
      <c r="BM701" s="225"/>
      <c r="BN701" s="225"/>
      <c r="BO701" s="225"/>
      <c r="BP701" s="225"/>
      <c r="BQ701" s="225"/>
      <c r="BR701" s="225"/>
      <c r="BS701" s="225"/>
      <c r="BT701" s="225"/>
      <c r="BU701" s="225"/>
      <c r="BV701" s="225"/>
      <c r="BW701" s="225"/>
      <c r="BX701" s="225"/>
      <c r="BY701" s="225"/>
      <c r="BZ701" s="225"/>
      <c r="CA701" s="225"/>
      <c r="CB701" s="225"/>
      <c r="CC701" s="225"/>
      <c r="CD701" s="225"/>
      <c r="CE701" s="225"/>
      <c r="CF701" s="225"/>
    </row>
    <row r="702" spans="1:84" ht="12" customHeight="1" x14ac:dyDescent="0.25">
      <c r="A702" s="225"/>
      <c r="B702" s="225"/>
      <c r="C702" s="225"/>
      <c r="D702" s="225"/>
      <c r="E702" s="226"/>
      <c r="F702" s="226"/>
      <c r="G702" s="228"/>
      <c r="H702" s="227"/>
      <c r="I702" s="227"/>
      <c r="J702" s="228"/>
      <c r="K702" s="228"/>
      <c r="L702" s="229"/>
      <c r="M702" s="225"/>
      <c r="N702" s="225"/>
      <c r="O702" s="225"/>
      <c r="P702" s="225"/>
      <c r="Q702" s="225"/>
      <c r="R702" s="225"/>
      <c r="S702" s="225"/>
      <c r="T702" s="225"/>
      <c r="U702" s="225"/>
      <c r="V702" s="225"/>
      <c r="W702" s="225"/>
      <c r="X702" s="225"/>
      <c r="Y702" s="225"/>
      <c r="Z702" s="225"/>
      <c r="AA702" s="225"/>
      <c r="AB702" s="225"/>
      <c r="AC702" s="225"/>
      <c r="AD702" s="225"/>
      <c r="AE702" s="225"/>
      <c r="AF702" s="225"/>
      <c r="AG702" s="225"/>
      <c r="AH702" s="225"/>
      <c r="AI702" s="225"/>
      <c r="AJ702" s="225"/>
      <c r="AK702" s="225"/>
      <c r="AL702" s="225"/>
      <c r="AM702" s="225"/>
      <c r="AN702" s="225"/>
      <c r="AO702" s="225"/>
      <c r="AP702" s="225"/>
      <c r="AQ702" s="225"/>
      <c r="AR702" s="225"/>
      <c r="AS702" s="225"/>
      <c r="AT702" s="225"/>
      <c r="AU702" s="225"/>
      <c r="AV702" s="225"/>
      <c r="AW702" s="225"/>
      <c r="AX702" s="225"/>
      <c r="AY702" s="225"/>
      <c r="AZ702" s="225"/>
      <c r="BA702" s="225"/>
      <c r="BB702" s="225"/>
      <c r="BC702" s="225"/>
      <c r="BD702" s="225"/>
      <c r="BE702" s="225"/>
      <c r="BF702" s="225"/>
      <c r="BG702" s="225"/>
      <c r="BH702" s="225"/>
      <c r="BI702" s="225"/>
      <c r="BJ702" s="225"/>
      <c r="BK702" s="225"/>
      <c r="BL702" s="225"/>
      <c r="BM702" s="225"/>
      <c r="BN702" s="225"/>
      <c r="BO702" s="225"/>
      <c r="BP702" s="225"/>
      <c r="BQ702" s="225"/>
      <c r="BR702" s="225"/>
      <c r="BS702" s="225"/>
      <c r="BT702" s="225"/>
      <c r="BU702" s="225"/>
      <c r="BV702" s="225"/>
      <c r="BW702" s="225"/>
      <c r="BX702" s="225"/>
      <c r="BY702" s="225"/>
      <c r="BZ702" s="225"/>
      <c r="CA702" s="225"/>
      <c r="CB702" s="225"/>
      <c r="CC702" s="225"/>
      <c r="CD702" s="225"/>
      <c r="CE702" s="225"/>
      <c r="CF702" s="225"/>
    </row>
    <row r="703" spans="1:84" ht="12" customHeight="1" x14ac:dyDescent="0.25">
      <c r="A703" s="225"/>
      <c r="B703" s="225"/>
      <c r="C703" s="225"/>
      <c r="D703" s="225"/>
      <c r="E703" s="226"/>
      <c r="F703" s="226"/>
      <c r="G703" s="228"/>
      <c r="H703" s="227"/>
      <c r="I703" s="227"/>
      <c r="J703" s="228"/>
      <c r="K703" s="228"/>
      <c r="L703" s="229"/>
      <c r="M703" s="225"/>
      <c r="N703" s="225"/>
      <c r="O703" s="225"/>
      <c r="P703" s="225"/>
      <c r="Q703" s="225"/>
      <c r="R703" s="225"/>
      <c r="S703" s="225"/>
      <c r="T703" s="225"/>
      <c r="U703" s="225"/>
      <c r="V703" s="225"/>
      <c r="W703" s="225"/>
      <c r="X703" s="225"/>
      <c r="Y703" s="225"/>
      <c r="Z703" s="225"/>
      <c r="AA703" s="225"/>
      <c r="AB703" s="225"/>
      <c r="AC703" s="225"/>
      <c r="AD703" s="225"/>
      <c r="AE703" s="225"/>
      <c r="AF703" s="225"/>
      <c r="AG703" s="225"/>
      <c r="AH703" s="225"/>
      <c r="AI703" s="225"/>
      <c r="AJ703" s="225"/>
      <c r="AK703" s="225"/>
      <c r="AL703" s="225"/>
      <c r="AM703" s="225"/>
      <c r="AN703" s="225"/>
      <c r="AO703" s="225"/>
      <c r="AP703" s="225"/>
      <c r="AQ703" s="225"/>
      <c r="AR703" s="225"/>
      <c r="AS703" s="225"/>
      <c r="AT703" s="225"/>
      <c r="AU703" s="225"/>
      <c r="AV703" s="225"/>
      <c r="AW703" s="225"/>
      <c r="AX703" s="225"/>
      <c r="AY703" s="225"/>
      <c r="AZ703" s="225"/>
      <c r="BA703" s="225"/>
      <c r="BB703" s="225"/>
      <c r="BC703" s="225"/>
      <c r="BD703" s="225"/>
      <c r="BE703" s="225"/>
      <c r="BF703" s="225"/>
      <c r="BG703" s="225"/>
      <c r="BH703" s="225"/>
      <c r="BI703" s="225"/>
      <c r="BJ703" s="225"/>
      <c r="BK703" s="225"/>
      <c r="BL703" s="225"/>
      <c r="BM703" s="225"/>
      <c r="BN703" s="225"/>
      <c r="BO703" s="225"/>
      <c r="BP703" s="225"/>
      <c r="BQ703" s="225"/>
      <c r="BR703" s="225"/>
      <c r="BS703" s="225"/>
      <c r="BT703" s="225"/>
      <c r="BU703" s="225"/>
      <c r="BV703" s="225"/>
      <c r="BW703" s="225"/>
      <c r="BX703" s="225"/>
      <c r="BY703" s="225"/>
      <c r="BZ703" s="225"/>
      <c r="CA703" s="225"/>
      <c r="CB703" s="225"/>
      <c r="CC703" s="225"/>
      <c r="CD703" s="225"/>
      <c r="CE703" s="225"/>
      <c r="CF703" s="225"/>
    </row>
    <row r="704" spans="1:84" ht="12" customHeight="1" x14ac:dyDescent="0.25">
      <c r="A704" s="225"/>
      <c r="B704" s="225"/>
      <c r="C704" s="225"/>
      <c r="D704" s="225"/>
      <c r="E704" s="226"/>
      <c r="F704" s="226"/>
      <c r="G704" s="228"/>
      <c r="H704" s="227"/>
      <c r="I704" s="227"/>
      <c r="J704" s="228"/>
      <c r="K704" s="228"/>
      <c r="L704" s="229"/>
      <c r="M704" s="225"/>
      <c r="N704" s="225"/>
      <c r="O704" s="225"/>
      <c r="P704" s="225"/>
      <c r="Q704" s="225"/>
      <c r="R704" s="225"/>
      <c r="S704" s="225"/>
      <c r="T704" s="225"/>
      <c r="U704" s="225"/>
      <c r="V704" s="225"/>
      <c r="W704" s="225"/>
      <c r="X704" s="225"/>
      <c r="Y704" s="225"/>
      <c r="Z704" s="225"/>
      <c r="AA704" s="225"/>
      <c r="AB704" s="225"/>
      <c r="AC704" s="225"/>
      <c r="AD704" s="225"/>
      <c r="AE704" s="225"/>
      <c r="AF704" s="225"/>
      <c r="AG704" s="225"/>
      <c r="AH704" s="225"/>
      <c r="AI704" s="225"/>
      <c r="AJ704" s="225"/>
      <c r="AK704" s="225"/>
      <c r="AL704" s="225"/>
      <c r="AM704" s="225"/>
      <c r="AN704" s="225"/>
      <c r="AO704" s="225"/>
      <c r="AP704" s="225"/>
      <c r="AQ704" s="225"/>
      <c r="AR704" s="225"/>
      <c r="AS704" s="225"/>
      <c r="AT704" s="225"/>
      <c r="AU704" s="225"/>
      <c r="AV704" s="225"/>
      <c r="AW704" s="225"/>
      <c r="AX704" s="225"/>
      <c r="AY704" s="225"/>
      <c r="AZ704" s="225"/>
      <c r="BA704" s="225"/>
      <c r="BB704" s="225"/>
      <c r="BC704" s="225"/>
      <c r="BD704" s="225"/>
      <c r="BE704" s="225"/>
      <c r="BF704" s="225"/>
      <c r="BG704" s="225"/>
      <c r="BH704" s="225"/>
      <c r="BI704" s="225"/>
      <c r="BJ704" s="225"/>
      <c r="BK704" s="225"/>
      <c r="BL704" s="225"/>
      <c r="BM704" s="225"/>
      <c r="BN704" s="225"/>
      <c r="BO704" s="225"/>
      <c r="BP704" s="225"/>
      <c r="BQ704" s="225"/>
      <c r="BR704" s="225"/>
      <c r="BS704" s="225"/>
      <c r="BT704" s="225"/>
      <c r="BU704" s="225"/>
      <c r="BV704" s="225"/>
      <c r="BW704" s="225"/>
      <c r="BX704" s="225"/>
      <c r="BY704" s="225"/>
      <c r="BZ704" s="225"/>
      <c r="CA704" s="225"/>
      <c r="CB704" s="225"/>
      <c r="CC704" s="225"/>
      <c r="CD704" s="225"/>
      <c r="CE704" s="225"/>
      <c r="CF704" s="225"/>
    </row>
    <row r="705" spans="1:84" ht="12" customHeight="1" x14ac:dyDescent="0.25">
      <c r="A705" s="225"/>
      <c r="B705" s="225"/>
      <c r="C705" s="225"/>
      <c r="D705" s="225"/>
      <c r="E705" s="226"/>
      <c r="F705" s="226"/>
      <c r="G705" s="228"/>
      <c r="H705" s="227"/>
      <c r="I705" s="227"/>
      <c r="J705" s="228"/>
      <c r="K705" s="228"/>
      <c r="L705" s="229"/>
      <c r="M705" s="225"/>
      <c r="N705" s="225"/>
      <c r="O705" s="225"/>
      <c r="P705" s="225"/>
      <c r="Q705" s="225"/>
      <c r="R705" s="225"/>
      <c r="S705" s="225"/>
      <c r="T705" s="225"/>
      <c r="U705" s="225"/>
      <c r="V705" s="225"/>
      <c r="W705" s="225"/>
      <c r="X705" s="225"/>
      <c r="Y705" s="225"/>
      <c r="Z705" s="225"/>
      <c r="AA705" s="225"/>
      <c r="AB705" s="225"/>
      <c r="AC705" s="225"/>
      <c r="AD705" s="225"/>
      <c r="AE705" s="225"/>
      <c r="AF705" s="225"/>
      <c r="AG705" s="225"/>
      <c r="AH705" s="225"/>
      <c r="AI705" s="225"/>
      <c r="AJ705" s="225"/>
      <c r="AK705" s="225"/>
      <c r="AL705" s="225"/>
      <c r="AM705" s="225"/>
      <c r="AN705" s="225"/>
      <c r="AO705" s="225"/>
      <c r="AP705" s="225"/>
      <c r="AQ705" s="225"/>
      <c r="AR705" s="225"/>
      <c r="AS705" s="225"/>
      <c r="AT705" s="225"/>
      <c r="AU705" s="225"/>
      <c r="AV705" s="225"/>
      <c r="AW705" s="225"/>
      <c r="AX705" s="225"/>
      <c r="AY705" s="225"/>
      <c r="AZ705" s="225"/>
      <c r="BA705" s="225"/>
      <c r="BB705" s="225"/>
      <c r="BC705" s="225"/>
      <c r="BD705" s="225"/>
      <c r="BE705" s="225"/>
      <c r="BF705" s="225"/>
      <c r="BG705" s="225"/>
      <c r="BH705" s="225"/>
      <c r="BI705" s="225"/>
      <c r="BJ705" s="225"/>
      <c r="BK705" s="225"/>
      <c r="BL705" s="225"/>
      <c r="BM705" s="225"/>
      <c r="BN705" s="225"/>
      <c r="BO705" s="225"/>
      <c r="BP705" s="225"/>
      <c r="BQ705" s="225"/>
      <c r="BR705" s="225"/>
      <c r="BS705" s="225"/>
      <c r="BT705" s="225"/>
      <c r="BU705" s="225"/>
      <c r="BV705" s="225"/>
      <c r="BW705" s="225"/>
      <c r="BX705" s="225"/>
      <c r="BY705" s="225"/>
      <c r="BZ705" s="225"/>
      <c r="CA705" s="225"/>
      <c r="CB705" s="225"/>
      <c r="CC705" s="225"/>
      <c r="CD705" s="225"/>
      <c r="CE705" s="225"/>
      <c r="CF705" s="225"/>
    </row>
    <row r="706" spans="1:84" ht="12" customHeight="1" x14ac:dyDescent="0.25">
      <c r="A706" s="225"/>
      <c r="B706" s="225"/>
      <c r="C706" s="225"/>
      <c r="D706" s="225"/>
      <c r="E706" s="226"/>
      <c r="F706" s="226"/>
      <c r="G706" s="228"/>
      <c r="H706" s="227"/>
      <c r="I706" s="227"/>
      <c r="J706" s="228"/>
      <c r="K706" s="228"/>
      <c r="L706" s="229"/>
      <c r="M706" s="225"/>
      <c r="N706" s="225"/>
      <c r="O706" s="225"/>
      <c r="P706" s="225"/>
      <c r="Q706" s="225"/>
      <c r="R706" s="225"/>
      <c r="S706" s="225"/>
      <c r="T706" s="225"/>
      <c r="U706" s="225"/>
      <c r="V706" s="225"/>
      <c r="W706" s="225"/>
      <c r="X706" s="225"/>
      <c r="Y706" s="225"/>
      <c r="Z706" s="225"/>
      <c r="AA706" s="225"/>
      <c r="AB706" s="225"/>
      <c r="AC706" s="225"/>
      <c r="AD706" s="225"/>
      <c r="AE706" s="225"/>
      <c r="AF706" s="225"/>
      <c r="AG706" s="225"/>
      <c r="AH706" s="225"/>
      <c r="AI706" s="225"/>
      <c r="AJ706" s="225"/>
      <c r="AK706" s="225"/>
      <c r="AL706" s="225"/>
      <c r="AM706" s="225"/>
      <c r="AN706" s="225"/>
      <c r="AO706" s="225"/>
      <c r="AP706" s="225"/>
      <c r="AQ706" s="225"/>
      <c r="AR706" s="225"/>
      <c r="AS706" s="225"/>
      <c r="AT706" s="225"/>
      <c r="AU706" s="225"/>
      <c r="AV706" s="225"/>
      <c r="AW706" s="225"/>
      <c r="AX706" s="225"/>
      <c r="AY706" s="225"/>
      <c r="AZ706" s="225"/>
      <c r="BA706" s="225"/>
      <c r="BB706" s="225"/>
      <c r="BC706" s="225"/>
      <c r="BD706" s="225"/>
      <c r="BE706" s="225"/>
      <c r="BF706" s="225"/>
      <c r="BG706" s="225"/>
      <c r="BH706" s="225"/>
      <c r="BI706" s="225"/>
      <c r="BJ706" s="225"/>
      <c r="BK706" s="225"/>
      <c r="BL706" s="225"/>
      <c r="BM706" s="225"/>
      <c r="BN706" s="225"/>
      <c r="BO706" s="225"/>
      <c r="BP706" s="225"/>
      <c r="BQ706" s="225"/>
      <c r="BR706" s="225"/>
      <c r="BS706" s="225"/>
      <c r="BT706" s="225"/>
      <c r="BU706" s="225"/>
      <c r="BV706" s="225"/>
      <c r="BW706" s="225"/>
      <c r="BX706" s="225"/>
      <c r="BY706" s="225"/>
      <c r="BZ706" s="225"/>
      <c r="CA706" s="225"/>
      <c r="CB706" s="225"/>
      <c r="CC706" s="225"/>
      <c r="CD706" s="225"/>
      <c r="CE706" s="225"/>
      <c r="CF706" s="225"/>
    </row>
    <row r="707" spans="1:84" ht="12" customHeight="1" x14ac:dyDescent="0.25">
      <c r="A707" s="225"/>
      <c r="B707" s="225"/>
      <c r="C707" s="225"/>
      <c r="D707" s="225"/>
      <c r="E707" s="226"/>
      <c r="F707" s="226"/>
      <c r="G707" s="228"/>
      <c r="H707" s="227"/>
      <c r="I707" s="227"/>
      <c r="J707" s="228"/>
      <c r="K707" s="228"/>
      <c r="L707" s="229"/>
      <c r="M707" s="225"/>
      <c r="N707" s="225"/>
      <c r="O707" s="225"/>
      <c r="P707" s="225"/>
      <c r="Q707" s="225"/>
      <c r="R707" s="225"/>
      <c r="S707" s="225"/>
      <c r="T707" s="225"/>
      <c r="U707" s="225"/>
      <c r="V707" s="225"/>
      <c r="W707" s="225"/>
      <c r="X707" s="225"/>
      <c r="Y707" s="225"/>
      <c r="Z707" s="225"/>
      <c r="AA707" s="225"/>
      <c r="AB707" s="225"/>
      <c r="AC707" s="225"/>
      <c r="AD707" s="225"/>
      <c r="AE707" s="225"/>
      <c r="AF707" s="225"/>
      <c r="AG707" s="225"/>
      <c r="AH707" s="225"/>
      <c r="AI707" s="225"/>
      <c r="AJ707" s="225"/>
      <c r="AK707" s="225"/>
      <c r="AL707" s="225"/>
      <c r="AM707" s="225"/>
      <c r="AN707" s="225"/>
      <c r="AO707" s="225"/>
      <c r="AP707" s="225"/>
      <c r="AQ707" s="225"/>
      <c r="AR707" s="225"/>
      <c r="AS707" s="225"/>
      <c r="AT707" s="225"/>
      <c r="AU707" s="225"/>
      <c r="AV707" s="225"/>
      <c r="AW707" s="225"/>
      <c r="AX707" s="225"/>
      <c r="AY707" s="225"/>
      <c r="AZ707" s="225"/>
      <c r="BA707" s="225"/>
      <c r="BB707" s="225"/>
      <c r="BC707" s="225"/>
      <c r="BD707" s="225"/>
      <c r="BE707" s="225"/>
      <c r="BF707" s="225"/>
      <c r="BG707" s="225"/>
      <c r="BH707" s="225"/>
      <c r="BI707" s="225"/>
      <c r="BJ707" s="225"/>
      <c r="BK707" s="225"/>
      <c r="BL707" s="225"/>
      <c r="BM707" s="225"/>
      <c r="BN707" s="225"/>
      <c r="BO707" s="225"/>
      <c r="BP707" s="225"/>
      <c r="BQ707" s="225"/>
      <c r="BR707" s="225"/>
      <c r="BS707" s="225"/>
      <c r="BT707" s="225"/>
      <c r="BU707" s="225"/>
      <c r="BV707" s="225"/>
      <c r="BW707" s="225"/>
      <c r="BX707" s="225"/>
      <c r="BY707" s="225"/>
      <c r="BZ707" s="225"/>
      <c r="CA707" s="225"/>
      <c r="CB707" s="225"/>
      <c r="CC707" s="225"/>
      <c r="CD707" s="225"/>
      <c r="CE707" s="225"/>
      <c r="CF707" s="225"/>
    </row>
    <row r="708" spans="1:84" ht="12" customHeight="1" x14ac:dyDescent="0.25">
      <c r="A708" s="225"/>
      <c r="B708" s="225"/>
      <c r="C708" s="225"/>
      <c r="D708" s="225"/>
      <c r="E708" s="226"/>
      <c r="F708" s="226"/>
      <c r="G708" s="228"/>
      <c r="H708" s="227"/>
      <c r="I708" s="227"/>
      <c r="J708" s="228"/>
      <c r="K708" s="228"/>
      <c r="L708" s="229"/>
      <c r="M708" s="225"/>
      <c r="N708" s="225"/>
      <c r="O708" s="225"/>
      <c r="P708" s="225"/>
      <c r="Q708" s="225"/>
      <c r="R708" s="225"/>
      <c r="S708" s="225"/>
      <c r="T708" s="225"/>
      <c r="U708" s="225"/>
      <c r="V708" s="225"/>
      <c r="W708" s="225"/>
      <c r="X708" s="225"/>
      <c r="Y708" s="225"/>
      <c r="Z708" s="225"/>
      <c r="AA708" s="225"/>
      <c r="AB708" s="225"/>
      <c r="AC708" s="225"/>
      <c r="AD708" s="225"/>
      <c r="AE708" s="225"/>
      <c r="AF708" s="225"/>
      <c r="AG708" s="225"/>
      <c r="AH708" s="225"/>
      <c r="AI708" s="225"/>
      <c r="AJ708" s="225"/>
      <c r="AK708" s="225"/>
      <c r="AL708" s="225"/>
      <c r="AM708" s="225"/>
      <c r="AN708" s="225"/>
      <c r="AO708" s="225"/>
      <c r="AP708" s="225"/>
      <c r="AQ708" s="225"/>
      <c r="AR708" s="225"/>
      <c r="AS708" s="225"/>
      <c r="AT708" s="225"/>
      <c r="AU708" s="225"/>
      <c r="AV708" s="225"/>
      <c r="AW708" s="225"/>
      <c r="AX708" s="225"/>
      <c r="AY708" s="225"/>
      <c r="AZ708" s="225"/>
      <c r="BA708" s="225"/>
      <c r="BB708" s="225"/>
      <c r="BC708" s="225"/>
      <c r="BD708" s="225"/>
      <c r="BE708" s="225"/>
      <c r="BF708" s="225"/>
      <c r="BG708" s="225"/>
      <c r="BH708" s="225"/>
      <c r="BI708" s="225"/>
      <c r="BJ708" s="225"/>
      <c r="BK708" s="225"/>
      <c r="BL708" s="225"/>
      <c r="BM708" s="225"/>
      <c r="BN708" s="225"/>
      <c r="BO708" s="225"/>
      <c r="BP708" s="225"/>
      <c r="BQ708" s="225"/>
      <c r="BR708" s="225"/>
      <c r="BS708" s="225"/>
      <c r="BT708" s="225"/>
      <c r="BU708" s="225"/>
      <c r="BV708" s="225"/>
      <c r="BW708" s="225"/>
      <c r="BX708" s="225"/>
      <c r="BY708" s="225"/>
      <c r="BZ708" s="225"/>
      <c r="CA708" s="225"/>
      <c r="CB708" s="225"/>
      <c r="CC708" s="225"/>
      <c r="CD708" s="225"/>
      <c r="CE708" s="225"/>
      <c r="CF708" s="225"/>
    </row>
    <row r="709" spans="1:84" ht="12" customHeight="1" x14ac:dyDescent="0.25">
      <c r="A709" s="225"/>
      <c r="B709" s="225"/>
      <c r="C709" s="225"/>
      <c r="D709" s="225"/>
      <c r="E709" s="226"/>
      <c r="F709" s="226"/>
      <c r="G709" s="228"/>
      <c r="H709" s="227"/>
      <c r="I709" s="227"/>
      <c r="J709" s="228"/>
      <c r="K709" s="228"/>
      <c r="L709" s="229"/>
      <c r="M709" s="225"/>
      <c r="N709" s="225"/>
      <c r="O709" s="225"/>
      <c r="P709" s="225"/>
      <c r="Q709" s="225"/>
      <c r="R709" s="225"/>
      <c r="S709" s="225"/>
      <c r="T709" s="225"/>
      <c r="U709" s="225"/>
      <c r="V709" s="225"/>
      <c r="W709" s="225"/>
      <c r="X709" s="225"/>
      <c r="Y709" s="225"/>
      <c r="Z709" s="225"/>
      <c r="AA709" s="225"/>
      <c r="AB709" s="225"/>
      <c r="AC709" s="225"/>
      <c r="AD709" s="225"/>
      <c r="AE709" s="225"/>
      <c r="AF709" s="225"/>
      <c r="AG709" s="225"/>
      <c r="AH709" s="225"/>
      <c r="AI709" s="225"/>
      <c r="AJ709" s="225"/>
      <c r="AK709" s="225"/>
      <c r="AL709" s="225"/>
      <c r="AM709" s="225"/>
      <c r="AN709" s="225"/>
      <c r="AO709" s="225"/>
      <c r="AP709" s="225"/>
      <c r="AQ709" s="225"/>
      <c r="AR709" s="225"/>
      <c r="AS709" s="225"/>
      <c r="AT709" s="225"/>
      <c r="AU709" s="225"/>
      <c r="AV709" s="225"/>
      <c r="AW709" s="225"/>
      <c r="AX709" s="225"/>
      <c r="AY709" s="225"/>
      <c r="AZ709" s="225"/>
      <c r="BA709" s="225"/>
      <c r="BB709" s="225"/>
      <c r="BC709" s="225"/>
      <c r="BD709" s="225"/>
      <c r="BE709" s="225"/>
      <c r="BF709" s="225"/>
      <c r="BG709" s="225"/>
      <c r="BH709" s="225"/>
      <c r="BI709" s="225"/>
      <c r="BJ709" s="225"/>
      <c r="BK709" s="225"/>
      <c r="BL709" s="225"/>
      <c r="BM709" s="225"/>
      <c r="BN709" s="225"/>
      <c r="BO709" s="225"/>
      <c r="BP709" s="225"/>
      <c r="BQ709" s="225"/>
      <c r="BR709" s="225"/>
      <c r="BS709" s="225"/>
      <c r="BT709" s="225"/>
      <c r="BU709" s="225"/>
      <c r="BV709" s="225"/>
      <c r="BW709" s="225"/>
      <c r="BX709" s="225"/>
      <c r="BY709" s="225"/>
      <c r="BZ709" s="225"/>
      <c r="CA709" s="225"/>
      <c r="CB709" s="225"/>
      <c r="CC709" s="225"/>
      <c r="CD709" s="225"/>
      <c r="CE709" s="225"/>
      <c r="CF709" s="225"/>
    </row>
    <row r="710" spans="1:84" ht="12" customHeight="1" x14ac:dyDescent="0.25">
      <c r="A710" s="225"/>
      <c r="B710" s="225"/>
      <c r="C710" s="225"/>
      <c r="D710" s="225"/>
      <c r="E710" s="226"/>
      <c r="F710" s="226"/>
      <c r="G710" s="228"/>
      <c r="H710" s="227"/>
      <c r="I710" s="227"/>
      <c r="J710" s="228"/>
      <c r="K710" s="228"/>
      <c r="L710" s="229"/>
      <c r="M710" s="225"/>
      <c r="N710" s="225"/>
      <c r="O710" s="225"/>
      <c r="P710" s="225"/>
      <c r="Q710" s="225"/>
      <c r="R710" s="225"/>
      <c r="S710" s="225"/>
      <c r="T710" s="225"/>
      <c r="U710" s="225"/>
      <c r="V710" s="225"/>
      <c r="W710" s="225"/>
      <c r="X710" s="225"/>
      <c r="Y710" s="225"/>
      <c r="Z710" s="225"/>
      <c r="AA710" s="225"/>
      <c r="AB710" s="225"/>
      <c r="AC710" s="225"/>
      <c r="AD710" s="225"/>
      <c r="AE710" s="225"/>
      <c r="AF710" s="225"/>
      <c r="AG710" s="225"/>
      <c r="AH710" s="225"/>
      <c r="AI710" s="225"/>
      <c r="AJ710" s="225"/>
      <c r="AK710" s="225"/>
      <c r="AL710" s="225"/>
      <c r="AM710" s="225"/>
      <c r="AN710" s="225"/>
      <c r="AO710" s="225"/>
      <c r="AP710" s="225"/>
      <c r="AQ710" s="225"/>
      <c r="AR710" s="225"/>
      <c r="AS710" s="225"/>
      <c r="AT710" s="225"/>
      <c r="AU710" s="225"/>
      <c r="AV710" s="225"/>
      <c r="AW710" s="225"/>
      <c r="AX710" s="225"/>
      <c r="AY710" s="225"/>
      <c r="AZ710" s="225"/>
      <c r="BA710" s="225"/>
      <c r="BB710" s="225"/>
      <c r="BC710" s="225"/>
      <c r="BD710" s="225"/>
      <c r="BE710" s="225"/>
      <c r="BF710" s="225"/>
      <c r="BG710" s="225"/>
      <c r="BH710" s="225"/>
      <c r="BI710" s="225"/>
      <c r="BJ710" s="225"/>
      <c r="BK710" s="225"/>
      <c r="BL710" s="225"/>
      <c r="BM710" s="225"/>
      <c r="BN710" s="225"/>
      <c r="BO710" s="225"/>
      <c r="BP710" s="225"/>
      <c r="BQ710" s="225"/>
      <c r="BR710" s="225"/>
      <c r="BS710" s="225"/>
      <c r="BT710" s="225"/>
      <c r="BU710" s="225"/>
      <c r="BV710" s="225"/>
      <c r="BW710" s="225"/>
      <c r="BX710" s="225"/>
      <c r="BY710" s="225"/>
      <c r="BZ710" s="225"/>
      <c r="CA710" s="225"/>
      <c r="CB710" s="225"/>
      <c r="CC710" s="225"/>
      <c r="CD710" s="225"/>
      <c r="CE710" s="225"/>
      <c r="CF710" s="225"/>
    </row>
    <row r="711" spans="1:84" ht="12" customHeight="1" x14ac:dyDescent="0.25">
      <c r="A711" s="225"/>
      <c r="B711" s="225"/>
      <c r="C711" s="225"/>
      <c r="D711" s="225"/>
      <c r="E711" s="226"/>
      <c r="F711" s="226"/>
      <c r="G711" s="228"/>
      <c r="H711" s="227"/>
      <c r="I711" s="227"/>
      <c r="J711" s="228"/>
      <c r="K711" s="228"/>
      <c r="L711" s="229"/>
      <c r="M711" s="225"/>
      <c r="N711" s="225"/>
      <c r="O711" s="225"/>
      <c r="P711" s="225"/>
      <c r="Q711" s="225"/>
      <c r="R711" s="225"/>
      <c r="S711" s="225"/>
      <c r="T711" s="225"/>
      <c r="U711" s="225"/>
      <c r="V711" s="225"/>
      <c r="W711" s="225"/>
      <c r="X711" s="225"/>
      <c r="Y711" s="225"/>
      <c r="Z711" s="225"/>
      <c r="AA711" s="225"/>
      <c r="AB711" s="225"/>
      <c r="AC711" s="225"/>
      <c r="AD711" s="225"/>
      <c r="AE711" s="225"/>
      <c r="AF711" s="225"/>
      <c r="AG711" s="225"/>
      <c r="AH711" s="225"/>
      <c r="AI711" s="225"/>
      <c r="AJ711" s="225"/>
      <c r="AK711" s="225"/>
      <c r="AL711" s="225"/>
      <c r="AM711" s="225"/>
      <c r="AN711" s="225"/>
      <c r="AO711" s="225"/>
      <c r="AP711" s="225"/>
      <c r="AQ711" s="225"/>
      <c r="AR711" s="225"/>
      <c r="AS711" s="225"/>
      <c r="AT711" s="225"/>
      <c r="AU711" s="225"/>
      <c r="AV711" s="225"/>
      <c r="AW711" s="225"/>
      <c r="AX711" s="225"/>
      <c r="AY711" s="225"/>
      <c r="AZ711" s="225"/>
      <c r="BA711" s="225"/>
      <c r="BB711" s="225"/>
      <c r="BC711" s="225"/>
      <c r="BD711" s="225"/>
      <c r="BE711" s="225"/>
      <c r="BF711" s="225"/>
      <c r="BG711" s="225"/>
      <c r="BH711" s="225"/>
      <c r="BI711" s="225"/>
      <c r="BJ711" s="225"/>
      <c r="BK711" s="225"/>
      <c r="BL711" s="225"/>
      <c r="BM711" s="225"/>
      <c r="BN711" s="225"/>
      <c r="BO711" s="225"/>
      <c r="BP711" s="225"/>
      <c r="BQ711" s="225"/>
      <c r="BR711" s="225"/>
      <c r="BS711" s="225"/>
      <c r="BT711" s="225"/>
      <c r="BU711" s="225"/>
      <c r="BV711" s="225"/>
      <c r="BW711" s="225"/>
      <c r="BX711" s="225"/>
      <c r="BY711" s="225"/>
      <c r="BZ711" s="225"/>
      <c r="CA711" s="225"/>
      <c r="CB711" s="225"/>
      <c r="CC711" s="225"/>
      <c r="CD711" s="225"/>
      <c r="CE711" s="225"/>
      <c r="CF711" s="225"/>
    </row>
    <row r="712" spans="1:84" ht="12" customHeight="1" x14ac:dyDescent="0.25">
      <c r="A712" s="225"/>
      <c r="B712" s="225"/>
      <c r="C712" s="225"/>
      <c r="D712" s="225"/>
      <c r="E712" s="226"/>
      <c r="F712" s="226"/>
      <c r="G712" s="228"/>
      <c r="H712" s="227"/>
      <c r="I712" s="227"/>
      <c r="J712" s="228"/>
      <c r="K712" s="228"/>
      <c r="L712" s="229"/>
      <c r="M712" s="225"/>
      <c r="N712" s="225"/>
      <c r="O712" s="225"/>
      <c r="P712" s="225"/>
      <c r="Q712" s="225"/>
      <c r="R712" s="225"/>
      <c r="S712" s="225"/>
      <c r="T712" s="225"/>
      <c r="U712" s="225"/>
      <c r="V712" s="225"/>
      <c r="W712" s="225"/>
      <c r="X712" s="225"/>
      <c r="Y712" s="225"/>
      <c r="Z712" s="225"/>
      <c r="AA712" s="225"/>
      <c r="AB712" s="225"/>
      <c r="AC712" s="225"/>
      <c r="AD712" s="225"/>
      <c r="AE712" s="225"/>
      <c r="AF712" s="225"/>
      <c r="AG712" s="225"/>
      <c r="AH712" s="225"/>
      <c r="AI712" s="225"/>
      <c r="AJ712" s="225"/>
      <c r="AK712" s="225"/>
      <c r="AL712" s="225"/>
      <c r="AM712" s="225"/>
      <c r="AN712" s="225"/>
      <c r="AO712" s="225"/>
      <c r="AP712" s="225"/>
      <c r="AQ712" s="225"/>
      <c r="AR712" s="225"/>
      <c r="AS712" s="225"/>
      <c r="AT712" s="225"/>
      <c r="AU712" s="225"/>
      <c r="AV712" s="225"/>
      <c r="AW712" s="225"/>
      <c r="AX712" s="225"/>
      <c r="AY712" s="225"/>
      <c r="AZ712" s="225"/>
      <c r="BA712" s="225"/>
      <c r="BB712" s="225"/>
      <c r="BC712" s="225"/>
      <c r="BD712" s="225"/>
      <c r="BE712" s="225"/>
      <c r="BF712" s="225"/>
      <c r="BG712" s="225"/>
      <c r="BH712" s="225"/>
      <c r="BI712" s="225"/>
      <c r="BJ712" s="225"/>
      <c r="BK712" s="225"/>
      <c r="BL712" s="225"/>
      <c r="BM712" s="225"/>
      <c r="BN712" s="225"/>
      <c r="BO712" s="225"/>
      <c r="BP712" s="225"/>
      <c r="BQ712" s="225"/>
      <c r="BR712" s="225"/>
      <c r="BS712" s="225"/>
      <c r="BT712" s="225"/>
      <c r="BU712" s="225"/>
      <c r="BV712" s="225"/>
      <c r="BW712" s="225"/>
      <c r="BX712" s="225"/>
      <c r="BY712" s="225"/>
      <c r="BZ712" s="225"/>
      <c r="CA712" s="225"/>
      <c r="CB712" s="225"/>
      <c r="CC712" s="225"/>
      <c r="CD712" s="225"/>
      <c r="CE712" s="225"/>
      <c r="CF712" s="225"/>
    </row>
    <row r="713" spans="1:84" ht="12" customHeight="1" x14ac:dyDescent="0.25">
      <c r="A713" s="225"/>
      <c r="B713" s="225"/>
      <c r="C713" s="225"/>
      <c r="D713" s="225"/>
      <c r="E713" s="226"/>
      <c r="F713" s="226"/>
      <c r="G713" s="228"/>
      <c r="H713" s="227"/>
      <c r="I713" s="227"/>
      <c r="J713" s="228"/>
      <c r="K713" s="228"/>
      <c r="L713" s="229"/>
      <c r="M713" s="225"/>
      <c r="N713" s="225"/>
      <c r="O713" s="225"/>
      <c r="P713" s="225"/>
      <c r="Q713" s="225"/>
      <c r="R713" s="225"/>
      <c r="S713" s="225"/>
      <c r="T713" s="225"/>
      <c r="U713" s="225"/>
      <c r="V713" s="225"/>
      <c r="W713" s="225"/>
      <c r="X713" s="225"/>
      <c r="Y713" s="225"/>
      <c r="Z713" s="225"/>
      <c r="AA713" s="225"/>
      <c r="AB713" s="225"/>
      <c r="AC713" s="225"/>
      <c r="AD713" s="225"/>
      <c r="AE713" s="225"/>
      <c r="AF713" s="225"/>
      <c r="AG713" s="225"/>
      <c r="AH713" s="225"/>
      <c r="AI713" s="225"/>
      <c r="AJ713" s="225"/>
      <c r="AK713" s="225"/>
      <c r="AL713" s="225"/>
      <c r="AM713" s="225"/>
      <c r="AN713" s="225"/>
      <c r="AO713" s="225"/>
      <c r="AP713" s="225"/>
      <c r="AQ713" s="225"/>
      <c r="AR713" s="225"/>
      <c r="AS713" s="225"/>
      <c r="AT713" s="225"/>
      <c r="AU713" s="225"/>
      <c r="AV713" s="225"/>
      <c r="AW713" s="225"/>
      <c r="AX713" s="225"/>
      <c r="AY713" s="225"/>
      <c r="AZ713" s="225"/>
      <c r="BA713" s="225"/>
      <c r="BB713" s="225"/>
      <c r="BC713" s="225"/>
      <c r="BD713" s="225"/>
      <c r="BE713" s="225"/>
      <c r="BF713" s="225"/>
      <c r="BG713" s="225"/>
      <c r="BH713" s="225"/>
      <c r="BI713" s="225"/>
      <c r="BJ713" s="225"/>
      <c r="BK713" s="225"/>
      <c r="BL713" s="225"/>
      <c r="BM713" s="225"/>
      <c r="BN713" s="225"/>
      <c r="BO713" s="225"/>
      <c r="BP713" s="225"/>
      <c r="BQ713" s="225"/>
      <c r="BR713" s="225"/>
      <c r="BS713" s="225"/>
      <c r="BT713" s="225"/>
      <c r="BU713" s="225"/>
      <c r="BV713" s="225"/>
      <c r="BW713" s="225"/>
      <c r="BX713" s="225"/>
      <c r="BY713" s="225"/>
      <c r="BZ713" s="225"/>
      <c r="CA713" s="225"/>
      <c r="CB713" s="225"/>
      <c r="CC713" s="225"/>
      <c r="CD713" s="225"/>
      <c r="CE713" s="225"/>
      <c r="CF713" s="225"/>
    </row>
    <row r="714" spans="1:84" ht="12" customHeight="1" x14ac:dyDescent="0.25">
      <c r="A714" s="225"/>
      <c r="B714" s="225"/>
      <c r="C714" s="225"/>
      <c r="D714" s="225"/>
      <c r="E714" s="226"/>
      <c r="F714" s="226"/>
      <c r="G714" s="228"/>
      <c r="H714" s="227"/>
      <c r="I714" s="227"/>
      <c r="J714" s="228"/>
      <c r="K714" s="228"/>
      <c r="L714" s="229"/>
      <c r="M714" s="225"/>
      <c r="N714" s="225"/>
      <c r="O714" s="225"/>
      <c r="P714" s="225"/>
      <c r="Q714" s="225"/>
      <c r="R714" s="225"/>
      <c r="S714" s="225"/>
      <c r="T714" s="225"/>
      <c r="U714" s="225"/>
      <c r="V714" s="225"/>
      <c r="W714" s="225"/>
      <c r="X714" s="225"/>
      <c r="Y714" s="225"/>
      <c r="Z714" s="225"/>
      <c r="AA714" s="225"/>
      <c r="AB714" s="225"/>
      <c r="AC714" s="225"/>
      <c r="AD714" s="225"/>
      <c r="AE714" s="225"/>
      <c r="AF714" s="225"/>
      <c r="AG714" s="225"/>
      <c r="AH714" s="225"/>
      <c r="AI714" s="225"/>
      <c r="AJ714" s="225"/>
      <c r="AK714" s="225"/>
      <c r="AL714" s="225"/>
      <c r="AM714" s="225"/>
      <c r="AN714" s="225"/>
      <c r="AO714" s="225"/>
      <c r="AP714" s="225"/>
      <c r="AQ714" s="225"/>
      <c r="AR714" s="225"/>
      <c r="AS714" s="225"/>
      <c r="AT714" s="225"/>
      <c r="AU714" s="225"/>
      <c r="AV714" s="225"/>
      <c r="AW714" s="225"/>
      <c r="AX714" s="225"/>
      <c r="AY714" s="225"/>
      <c r="AZ714" s="225"/>
      <c r="BA714" s="225"/>
      <c r="BB714" s="225"/>
      <c r="BC714" s="225"/>
      <c r="BD714" s="225"/>
      <c r="BE714" s="225"/>
      <c r="BF714" s="225"/>
      <c r="BG714" s="225"/>
      <c r="BH714" s="225"/>
      <c r="BI714" s="225"/>
      <c r="BJ714" s="225"/>
      <c r="BK714" s="225"/>
      <c r="BL714" s="225"/>
      <c r="BM714" s="225"/>
      <c r="BN714" s="225"/>
      <c r="BO714" s="225"/>
      <c r="BP714" s="225"/>
      <c r="BQ714" s="225"/>
      <c r="BR714" s="225"/>
      <c r="BS714" s="225"/>
      <c r="BT714" s="225"/>
      <c r="BU714" s="225"/>
      <c r="BV714" s="225"/>
      <c r="BW714" s="225"/>
      <c r="BX714" s="225"/>
      <c r="BY714" s="225"/>
      <c r="BZ714" s="225"/>
      <c r="CA714" s="225"/>
      <c r="CB714" s="225"/>
      <c r="CC714" s="225"/>
      <c r="CD714" s="225"/>
      <c r="CE714" s="225"/>
      <c r="CF714" s="225"/>
    </row>
    <row r="715" spans="1:84" ht="12" customHeight="1" x14ac:dyDescent="0.25">
      <c r="A715" s="225"/>
      <c r="B715" s="225"/>
      <c r="C715" s="225"/>
      <c r="D715" s="225"/>
      <c r="E715" s="226"/>
      <c r="F715" s="226"/>
      <c r="G715" s="228"/>
      <c r="H715" s="227"/>
      <c r="I715" s="227"/>
      <c r="J715" s="228"/>
      <c r="K715" s="228"/>
      <c r="L715" s="229"/>
      <c r="M715" s="225"/>
      <c r="N715" s="225"/>
      <c r="O715" s="225"/>
      <c r="P715" s="225"/>
      <c r="Q715" s="225"/>
      <c r="R715" s="225"/>
      <c r="S715" s="225"/>
      <c r="T715" s="225"/>
      <c r="U715" s="225"/>
      <c r="V715" s="225"/>
      <c r="W715" s="225"/>
      <c r="X715" s="225"/>
      <c r="Y715" s="225"/>
      <c r="Z715" s="225"/>
      <c r="AA715" s="225"/>
      <c r="AB715" s="225"/>
      <c r="AC715" s="225"/>
      <c r="AD715" s="225"/>
      <c r="AE715" s="225"/>
      <c r="AF715" s="225"/>
      <c r="AG715" s="225"/>
      <c r="AH715" s="225"/>
      <c r="AI715" s="225"/>
      <c r="AJ715" s="225"/>
      <c r="AK715" s="225"/>
      <c r="AL715" s="225"/>
      <c r="AM715" s="225"/>
      <c r="AN715" s="225"/>
      <c r="AO715" s="225"/>
      <c r="AP715" s="225"/>
      <c r="AQ715" s="225"/>
      <c r="AR715" s="225"/>
      <c r="AS715" s="225"/>
      <c r="AT715" s="225"/>
      <c r="AU715" s="225"/>
      <c r="AV715" s="225"/>
      <c r="AW715" s="225"/>
      <c r="AX715" s="225"/>
      <c r="AY715" s="225"/>
      <c r="AZ715" s="225"/>
      <c r="BA715" s="225"/>
      <c r="BB715" s="225"/>
      <c r="BC715" s="225"/>
      <c r="BD715" s="225"/>
      <c r="BE715" s="225"/>
      <c r="BF715" s="225"/>
      <c r="BG715" s="225"/>
      <c r="BH715" s="225"/>
      <c r="BI715" s="225"/>
      <c r="BJ715" s="225"/>
      <c r="BK715" s="225"/>
      <c r="BL715" s="225"/>
      <c r="BM715" s="225"/>
      <c r="BN715" s="225"/>
      <c r="BO715" s="225"/>
      <c r="BP715" s="225"/>
      <c r="BQ715" s="225"/>
      <c r="BR715" s="225"/>
      <c r="BS715" s="225"/>
      <c r="BT715" s="225"/>
      <c r="BU715" s="225"/>
      <c r="BV715" s="225"/>
      <c r="BW715" s="225"/>
      <c r="BX715" s="225"/>
      <c r="BY715" s="225"/>
      <c r="BZ715" s="225"/>
      <c r="CA715" s="225"/>
      <c r="CB715" s="225"/>
      <c r="CC715" s="225"/>
      <c r="CD715" s="225"/>
      <c r="CE715" s="225"/>
      <c r="CF715" s="225"/>
    </row>
    <row r="716" spans="1:84" ht="12" customHeight="1" x14ac:dyDescent="0.25">
      <c r="A716" s="225"/>
      <c r="B716" s="225"/>
      <c r="C716" s="225"/>
      <c r="D716" s="225"/>
      <c r="E716" s="226"/>
      <c r="F716" s="226"/>
      <c r="G716" s="228"/>
      <c r="H716" s="227"/>
      <c r="I716" s="227"/>
      <c r="J716" s="228"/>
      <c r="K716" s="228"/>
      <c r="L716" s="229"/>
      <c r="M716" s="225"/>
      <c r="N716" s="225"/>
      <c r="O716" s="225"/>
      <c r="P716" s="225"/>
      <c r="Q716" s="225"/>
      <c r="R716" s="225"/>
      <c r="S716" s="225"/>
      <c r="T716" s="225"/>
      <c r="U716" s="225"/>
      <c r="V716" s="225"/>
      <c r="W716" s="225"/>
      <c r="X716" s="225"/>
      <c r="Y716" s="225"/>
      <c r="Z716" s="225"/>
      <c r="AA716" s="225"/>
      <c r="AB716" s="225"/>
      <c r="AC716" s="225"/>
      <c r="AD716" s="225"/>
      <c r="AE716" s="225"/>
      <c r="AF716" s="225"/>
      <c r="AG716" s="225"/>
      <c r="AH716" s="225"/>
      <c r="AI716" s="225"/>
      <c r="AJ716" s="225"/>
      <c r="AK716" s="225"/>
      <c r="AL716" s="225"/>
      <c r="AM716" s="225"/>
      <c r="AN716" s="225"/>
      <c r="AO716" s="225"/>
      <c r="AP716" s="225"/>
      <c r="AQ716" s="225"/>
      <c r="AR716" s="225"/>
      <c r="AS716" s="225"/>
      <c r="AT716" s="225"/>
      <c r="AU716" s="225"/>
      <c r="AV716" s="225"/>
      <c r="AW716" s="225"/>
      <c r="AX716" s="225"/>
      <c r="AY716" s="225"/>
      <c r="AZ716" s="225"/>
      <c r="BA716" s="225"/>
      <c r="BB716" s="225"/>
      <c r="BC716" s="225"/>
      <c r="BD716" s="225"/>
      <c r="BE716" s="225"/>
      <c r="BF716" s="225"/>
      <c r="BG716" s="225"/>
      <c r="BH716" s="225"/>
      <c r="BI716" s="225"/>
      <c r="BJ716" s="225"/>
      <c r="BK716" s="225"/>
      <c r="BL716" s="225"/>
      <c r="BM716" s="225"/>
      <c r="BN716" s="225"/>
      <c r="BO716" s="225"/>
      <c r="BP716" s="225"/>
      <c r="BQ716" s="225"/>
      <c r="BR716" s="225"/>
      <c r="BS716" s="225"/>
      <c r="BT716" s="225"/>
      <c r="BU716" s="225"/>
      <c r="BV716" s="225"/>
      <c r="BW716" s="225"/>
      <c r="BX716" s="225"/>
      <c r="BY716" s="225"/>
      <c r="BZ716" s="225"/>
      <c r="CA716" s="225"/>
      <c r="CB716" s="225"/>
      <c r="CC716" s="225"/>
      <c r="CD716" s="225"/>
      <c r="CE716" s="225"/>
      <c r="CF716" s="225"/>
    </row>
    <row r="717" spans="1:84" ht="12" customHeight="1" x14ac:dyDescent="0.25">
      <c r="A717" s="225"/>
      <c r="B717" s="225"/>
      <c r="C717" s="225"/>
      <c r="D717" s="225"/>
      <c r="E717" s="226"/>
      <c r="F717" s="226"/>
      <c r="G717" s="228"/>
      <c r="H717" s="227"/>
      <c r="I717" s="227"/>
      <c r="J717" s="228"/>
      <c r="K717" s="228"/>
      <c r="L717" s="229"/>
      <c r="M717" s="225"/>
      <c r="N717" s="225"/>
      <c r="O717" s="225"/>
      <c r="P717" s="225"/>
      <c r="Q717" s="225"/>
      <c r="R717" s="225"/>
      <c r="S717" s="225"/>
      <c r="T717" s="225"/>
      <c r="U717" s="225"/>
      <c r="V717" s="225"/>
      <c r="W717" s="225"/>
      <c r="X717" s="225"/>
      <c r="Y717" s="225"/>
      <c r="Z717" s="225"/>
      <c r="AA717" s="225"/>
      <c r="AB717" s="225"/>
      <c r="AC717" s="225"/>
      <c r="AD717" s="225"/>
      <c r="AE717" s="225"/>
      <c r="AF717" s="225"/>
      <c r="AG717" s="225"/>
      <c r="AH717" s="225"/>
      <c r="AI717" s="225"/>
      <c r="AJ717" s="225"/>
      <c r="AK717" s="225"/>
      <c r="AL717" s="225"/>
      <c r="AM717" s="225"/>
      <c r="AN717" s="225"/>
      <c r="AO717" s="225"/>
      <c r="AP717" s="225"/>
      <c r="AQ717" s="225"/>
      <c r="AR717" s="225"/>
      <c r="AS717" s="225"/>
      <c r="AT717" s="225"/>
      <c r="AU717" s="225"/>
      <c r="AV717" s="225"/>
      <c r="AW717" s="225"/>
      <c r="AX717" s="225"/>
      <c r="AY717" s="225"/>
      <c r="AZ717" s="225"/>
      <c r="BA717" s="225"/>
      <c r="BB717" s="225"/>
      <c r="BC717" s="225"/>
      <c r="BD717" s="225"/>
      <c r="BE717" s="225"/>
      <c r="BF717" s="225"/>
      <c r="BG717" s="225"/>
      <c r="BH717" s="225"/>
      <c r="BI717" s="225"/>
      <c r="BJ717" s="225"/>
      <c r="BK717" s="225"/>
      <c r="BL717" s="225"/>
      <c r="BM717" s="225"/>
      <c r="BN717" s="225"/>
      <c r="BO717" s="225"/>
      <c r="BP717" s="225"/>
      <c r="BQ717" s="225"/>
      <c r="BR717" s="225"/>
      <c r="BS717" s="225"/>
      <c r="BT717" s="225"/>
      <c r="BU717" s="225"/>
      <c r="BV717" s="225"/>
      <c r="BW717" s="225"/>
      <c r="BX717" s="225"/>
      <c r="BY717" s="225"/>
      <c r="BZ717" s="225"/>
      <c r="CA717" s="225"/>
      <c r="CB717" s="225"/>
      <c r="CC717" s="225"/>
      <c r="CD717" s="225"/>
      <c r="CE717" s="225"/>
      <c r="CF717" s="225"/>
    </row>
    <row r="718" spans="1:84" ht="12" customHeight="1" x14ac:dyDescent="0.25">
      <c r="A718" s="225"/>
      <c r="B718" s="225"/>
      <c r="C718" s="225"/>
      <c r="D718" s="225"/>
      <c r="E718" s="226"/>
      <c r="F718" s="226"/>
      <c r="G718" s="228"/>
      <c r="H718" s="227"/>
      <c r="I718" s="227"/>
      <c r="J718" s="228"/>
      <c r="K718" s="228"/>
      <c r="L718" s="229"/>
      <c r="M718" s="225"/>
      <c r="N718" s="225"/>
      <c r="O718" s="225"/>
      <c r="P718" s="225"/>
      <c r="Q718" s="225"/>
      <c r="R718" s="225"/>
      <c r="S718" s="225"/>
      <c r="T718" s="225"/>
      <c r="U718" s="225"/>
      <c r="V718" s="225"/>
      <c r="W718" s="225"/>
      <c r="X718" s="225"/>
      <c r="Y718" s="225"/>
      <c r="Z718" s="225"/>
      <c r="AA718" s="225"/>
      <c r="AB718" s="225"/>
      <c r="AC718" s="225"/>
      <c r="AD718" s="225"/>
      <c r="AE718" s="225"/>
      <c r="AF718" s="225"/>
      <c r="AG718" s="225"/>
      <c r="AH718" s="225"/>
      <c r="AI718" s="225"/>
      <c r="AJ718" s="225"/>
      <c r="AK718" s="225"/>
      <c r="AL718" s="225"/>
      <c r="AM718" s="225"/>
      <c r="AN718" s="225"/>
      <c r="AO718" s="225"/>
      <c r="AP718" s="225"/>
      <c r="AQ718" s="225"/>
      <c r="AR718" s="225"/>
      <c r="AS718" s="225"/>
      <c r="AT718" s="225"/>
      <c r="AU718" s="225"/>
      <c r="AV718" s="225"/>
      <c r="AW718" s="225"/>
      <c r="AX718" s="225"/>
      <c r="AY718" s="225"/>
      <c r="AZ718" s="225"/>
      <c r="BA718" s="225"/>
      <c r="BB718" s="225"/>
      <c r="BC718" s="225"/>
      <c r="BD718" s="225"/>
      <c r="BE718" s="225"/>
      <c r="BF718" s="225"/>
      <c r="BG718" s="225"/>
      <c r="BH718" s="225"/>
      <c r="BI718" s="225"/>
      <c r="BJ718" s="225"/>
      <c r="BK718" s="225"/>
      <c r="BL718" s="225"/>
      <c r="BM718" s="225"/>
      <c r="BN718" s="225"/>
      <c r="BO718" s="225"/>
      <c r="BP718" s="225"/>
      <c r="BQ718" s="225"/>
      <c r="BR718" s="225"/>
      <c r="BS718" s="225"/>
      <c r="BT718" s="225"/>
      <c r="BU718" s="225"/>
      <c r="BV718" s="225"/>
      <c r="BW718" s="225"/>
      <c r="BX718" s="225"/>
      <c r="BY718" s="225"/>
      <c r="BZ718" s="225"/>
      <c r="CA718" s="225"/>
      <c r="CB718" s="225"/>
      <c r="CC718" s="225"/>
      <c r="CD718" s="225"/>
      <c r="CE718" s="225"/>
      <c r="CF718" s="225"/>
    </row>
    <row r="719" spans="1:84" ht="12" customHeight="1" x14ac:dyDescent="0.25">
      <c r="A719" s="225"/>
      <c r="B719" s="225"/>
      <c r="C719" s="225"/>
      <c r="D719" s="225"/>
      <c r="E719" s="226"/>
      <c r="F719" s="226"/>
      <c r="G719" s="228"/>
      <c r="H719" s="227"/>
      <c r="I719" s="227"/>
      <c r="J719" s="228"/>
      <c r="K719" s="228"/>
      <c r="L719" s="229"/>
      <c r="M719" s="225"/>
      <c r="N719" s="225"/>
      <c r="O719" s="225"/>
      <c r="P719" s="225"/>
      <c r="Q719" s="225"/>
      <c r="R719" s="225"/>
      <c r="S719" s="225"/>
      <c r="T719" s="225"/>
      <c r="U719" s="225"/>
      <c r="V719" s="225"/>
      <c r="W719" s="225"/>
      <c r="X719" s="225"/>
      <c r="Y719" s="225"/>
      <c r="Z719" s="225"/>
      <c r="AA719" s="225"/>
      <c r="AB719" s="225"/>
      <c r="AC719" s="225"/>
      <c r="AD719" s="225"/>
      <c r="AE719" s="225"/>
      <c r="AF719" s="225"/>
      <c r="AG719" s="225"/>
      <c r="AH719" s="225"/>
      <c r="AI719" s="225"/>
      <c r="AJ719" s="225"/>
      <c r="AK719" s="225"/>
      <c r="AL719" s="225"/>
      <c r="AM719" s="225"/>
      <c r="AN719" s="225"/>
      <c r="AO719" s="225"/>
      <c r="AP719" s="225"/>
      <c r="AQ719" s="225"/>
      <c r="AR719" s="225"/>
      <c r="AS719" s="225"/>
      <c r="AT719" s="225"/>
      <c r="AU719" s="225"/>
      <c r="AV719" s="225"/>
      <c r="AW719" s="225"/>
      <c r="AX719" s="225"/>
      <c r="AY719" s="225"/>
      <c r="AZ719" s="225"/>
      <c r="BA719" s="225"/>
      <c r="BB719" s="225"/>
      <c r="BC719" s="225"/>
      <c r="BD719" s="225"/>
      <c r="BE719" s="225"/>
      <c r="BF719" s="225"/>
      <c r="BG719" s="225"/>
      <c r="BH719" s="225"/>
      <c r="BI719" s="225"/>
      <c r="BJ719" s="225"/>
      <c r="BK719" s="225"/>
      <c r="BL719" s="225"/>
      <c r="BM719" s="225"/>
      <c r="BN719" s="225"/>
      <c r="BO719" s="225"/>
      <c r="BP719" s="225"/>
      <c r="BQ719" s="225"/>
      <c r="BR719" s="225"/>
      <c r="BS719" s="225"/>
      <c r="BT719" s="225"/>
      <c r="BU719" s="225"/>
      <c r="BV719" s="225"/>
      <c r="BW719" s="225"/>
      <c r="BX719" s="225"/>
      <c r="BY719" s="225"/>
      <c r="BZ719" s="225"/>
      <c r="CA719" s="225"/>
      <c r="CB719" s="225"/>
      <c r="CC719" s="225"/>
      <c r="CD719" s="225"/>
      <c r="CE719" s="225"/>
      <c r="CF719" s="225"/>
    </row>
    <row r="720" spans="1:84" ht="12" customHeight="1" x14ac:dyDescent="0.25">
      <c r="A720" s="225"/>
      <c r="B720" s="225"/>
      <c r="C720" s="225"/>
      <c r="D720" s="225"/>
      <c r="E720" s="226"/>
      <c r="F720" s="226"/>
      <c r="G720" s="228"/>
      <c r="H720" s="227"/>
      <c r="I720" s="227"/>
      <c r="J720" s="228"/>
      <c r="K720" s="228"/>
      <c r="L720" s="229"/>
      <c r="M720" s="225"/>
      <c r="N720" s="225"/>
      <c r="O720" s="225"/>
      <c r="P720" s="225"/>
      <c r="Q720" s="225"/>
      <c r="R720" s="225"/>
      <c r="S720" s="225"/>
      <c r="T720" s="225"/>
      <c r="U720" s="225"/>
      <c r="V720" s="225"/>
      <c r="W720" s="225"/>
      <c r="X720" s="225"/>
      <c r="Y720" s="225"/>
      <c r="Z720" s="225"/>
      <c r="AA720" s="225"/>
      <c r="AB720" s="225"/>
      <c r="AC720" s="225"/>
      <c r="AD720" s="225"/>
      <c r="AE720" s="225"/>
      <c r="AF720" s="225"/>
      <c r="AG720" s="225"/>
      <c r="AH720" s="225"/>
      <c r="AI720" s="225"/>
      <c r="AJ720" s="225"/>
      <c r="AK720" s="225"/>
      <c r="AL720" s="225"/>
      <c r="AM720" s="225"/>
      <c r="AN720" s="225"/>
      <c r="AO720" s="225"/>
      <c r="AP720" s="225"/>
      <c r="AQ720" s="225"/>
      <c r="AR720" s="225"/>
      <c r="AS720" s="225"/>
      <c r="AT720" s="225"/>
      <c r="AU720" s="225"/>
      <c r="AV720" s="225"/>
      <c r="AW720" s="225"/>
      <c r="AX720" s="225"/>
      <c r="AY720" s="225"/>
      <c r="AZ720" s="225"/>
      <c r="BA720" s="225"/>
      <c r="BB720" s="225"/>
      <c r="BC720" s="225"/>
      <c r="BD720" s="225"/>
      <c r="BE720" s="225"/>
      <c r="BF720" s="225"/>
      <c r="BG720" s="225"/>
      <c r="BH720" s="225"/>
      <c r="BI720" s="225"/>
      <c r="BJ720" s="225"/>
      <c r="BK720" s="225"/>
      <c r="BL720" s="225"/>
      <c r="BM720" s="225"/>
      <c r="BN720" s="225"/>
      <c r="BO720" s="225"/>
      <c r="BP720" s="225"/>
      <c r="BQ720" s="225"/>
      <c r="BR720" s="225"/>
      <c r="BS720" s="225"/>
      <c r="BT720" s="225"/>
      <c r="BU720" s="225"/>
      <c r="BV720" s="225"/>
      <c r="BW720" s="225"/>
      <c r="BX720" s="225"/>
      <c r="BY720" s="225"/>
      <c r="BZ720" s="225"/>
      <c r="CA720" s="225"/>
      <c r="CB720" s="225"/>
      <c r="CC720" s="225"/>
      <c r="CD720" s="225"/>
      <c r="CE720" s="225"/>
      <c r="CF720" s="225"/>
    </row>
    <row r="721" spans="1:84" ht="12" customHeight="1" x14ac:dyDescent="0.25">
      <c r="A721" s="225"/>
      <c r="B721" s="225"/>
      <c r="C721" s="225"/>
      <c r="D721" s="225"/>
      <c r="E721" s="226"/>
      <c r="F721" s="226"/>
      <c r="G721" s="228"/>
      <c r="H721" s="227"/>
      <c r="I721" s="227"/>
      <c r="J721" s="228"/>
      <c r="K721" s="228"/>
      <c r="L721" s="229"/>
      <c r="M721" s="225"/>
      <c r="N721" s="225"/>
      <c r="O721" s="225"/>
      <c r="P721" s="225"/>
      <c r="Q721" s="225"/>
      <c r="R721" s="225"/>
      <c r="S721" s="225"/>
      <c r="T721" s="225"/>
      <c r="U721" s="225"/>
      <c r="V721" s="225"/>
      <c r="W721" s="225"/>
      <c r="X721" s="225"/>
      <c r="Y721" s="225"/>
      <c r="Z721" s="225"/>
      <c r="AA721" s="225"/>
      <c r="AB721" s="225"/>
      <c r="AC721" s="225"/>
      <c r="AD721" s="225"/>
      <c r="AE721" s="225"/>
      <c r="AF721" s="225"/>
      <c r="AG721" s="225"/>
      <c r="AH721" s="225"/>
      <c r="AI721" s="225"/>
      <c r="AJ721" s="225"/>
      <c r="AK721" s="225"/>
      <c r="AL721" s="225"/>
      <c r="AM721" s="225"/>
      <c r="AN721" s="225"/>
      <c r="AO721" s="225"/>
      <c r="AP721" s="225"/>
      <c r="AQ721" s="225"/>
      <c r="AR721" s="225"/>
      <c r="AS721" s="225"/>
      <c r="AT721" s="225"/>
      <c r="AU721" s="225"/>
      <c r="AV721" s="225"/>
      <c r="AW721" s="225"/>
      <c r="AX721" s="225"/>
      <c r="AY721" s="225"/>
      <c r="AZ721" s="225"/>
      <c r="BA721" s="225"/>
      <c r="BB721" s="225"/>
      <c r="BC721" s="225"/>
      <c r="BD721" s="225"/>
      <c r="BE721" s="225"/>
      <c r="BF721" s="225"/>
      <c r="BG721" s="225"/>
      <c r="BH721" s="225"/>
      <c r="BI721" s="225"/>
      <c r="BJ721" s="225"/>
      <c r="BK721" s="225"/>
      <c r="BL721" s="225"/>
      <c r="BM721" s="225"/>
      <c r="BN721" s="225"/>
      <c r="BO721" s="225"/>
      <c r="BP721" s="225"/>
      <c r="BQ721" s="225"/>
      <c r="BR721" s="225"/>
      <c r="BS721" s="225"/>
      <c r="BT721" s="225"/>
      <c r="BU721" s="225"/>
      <c r="BV721" s="225"/>
      <c r="BW721" s="225"/>
      <c r="BX721" s="225"/>
      <c r="BY721" s="225"/>
      <c r="BZ721" s="225"/>
      <c r="CA721" s="225"/>
      <c r="CB721" s="225"/>
      <c r="CC721" s="225"/>
      <c r="CD721" s="225"/>
      <c r="CE721" s="225"/>
      <c r="CF721" s="225"/>
    </row>
    <row r="722" spans="1:84" ht="12" customHeight="1" x14ac:dyDescent="0.25">
      <c r="A722" s="225"/>
      <c r="B722" s="225"/>
      <c r="C722" s="225"/>
      <c r="D722" s="225"/>
      <c r="E722" s="226"/>
      <c r="F722" s="226"/>
      <c r="G722" s="228"/>
      <c r="H722" s="227"/>
      <c r="I722" s="227"/>
      <c r="J722" s="228"/>
      <c r="K722" s="228"/>
      <c r="L722" s="229"/>
      <c r="M722" s="225"/>
      <c r="N722" s="225"/>
      <c r="O722" s="225"/>
      <c r="P722" s="225"/>
      <c r="Q722" s="225"/>
      <c r="R722" s="225"/>
      <c r="S722" s="225"/>
      <c r="T722" s="225"/>
      <c r="U722" s="225"/>
      <c r="V722" s="225"/>
      <c r="W722" s="225"/>
      <c r="X722" s="225"/>
      <c r="Y722" s="225"/>
      <c r="Z722" s="225"/>
      <c r="AA722" s="225"/>
      <c r="AB722" s="225"/>
      <c r="AC722" s="225"/>
      <c r="AD722" s="225"/>
      <c r="AE722" s="225"/>
      <c r="AF722" s="225"/>
      <c r="AG722" s="225"/>
      <c r="AH722" s="225"/>
      <c r="AI722" s="225"/>
      <c r="AJ722" s="225"/>
      <c r="AK722" s="225"/>
      <c r="AL722" s="225"/>
      <c r="AM722" s="225"/>
      <c r="AN722" s="225"/>
      <c r="AO722" s="225"/>
      <c r="AP722" s="225"/>
      <c r="AQ722" s="225"/>
      <c r="AR722" s="225"/>
      <c r="AS722" s="225"/>
      <c r="AT722" s="225"/>
      <c r="AU722" s="225"/>
      <c r="AV722" s="225"/>
      <c r="AW722" s="225"/>
      <c r="AX722" s="225"/>
      <c r="AY722" s="225"/>
      <c r="AZ722" s="225"/>
      <c r="BA722" s="225"/>
      <c r="BB722" s="225"/>
      <c r="BC722" s="225"/>
      <c r="BD722" s="225"/>
      <c r="BE722" s="225"/>
      <c r="BF722" s="225"/>
      <c r="BG722" s="225"/>
      <c r="BH722" s="225"/>
      <c r="BI722" s="225"/>
      <c r="BJ722" s="225"/>
      <c r="BK722" s="225"/>
      <c r="BL722" s="225"/>
      <c r="BM722" s="225"/>
      <c r="BN722" s="225"/>
      <c r="BO722" s="225"/>
      <c r="BP722" s="225"/>
      <c r="BQ722" s="225"/>
      <c r="BR722" s="225"/>
      <c r="BS722" s="225"/>
      <c r="BT722" s="225"/>
      <c r="BU722" s="225"/>
      <c r="BV722" s="225"/>
      <c r="BW722" s="225"/>
      <c r="BX722" s="225"/>
      <c r="BY722" s="225"/>
      <c r="BZ722" s="225"/>
      <c r="CA722" s="225"/>
      <c r="CB722" s="225"/>
      <c r="CC722" s="225"/>
      <c r="CD722" s="225"/>
      <c r="CE722" s="225"/>
      <c r="CF722" s="225"/>
    </row>
    <row r="723" spans="1:84" ht="12" customHeight="1" x14ac:dyDescent="0.25">
      <c r="A723" s="225"/>
      <c r="B723" s="225"/>
      <c r="C723" s="225"/>
      <c r="D723" s="225"/>
      <c r="E723" s="226"/>
      <c r="F723" s="226"/>
      <c r="G723" s="228"/>
      <c r="H723" s="227"/>
      <c r="I723" s="227"/>
      <c r="J723" s="228"/>
      <c r="K723" s="228"/>
      <c r="L723" s="229"/>
      <c r="M723" s="225"/>
      <c r="N723" s="225"/>
      <c r="O723" s="225"/>
      <c r="P723" s="225"/>
      <c r="Q723" s="225"/>
      <c r="R723" s="225"/>
      <c r="S723" s="225"/>
      <c r="T723" s="225"/>
      <c r="U723" s="225"/>
      <c r="V723" s="225"/>
      <c r="W723" s="225"/>
      <c r="X723" s="225"/>
      <c r="Y723" s="225"/>
      <c r="Z723" s="225"/>
      <c r="AA723" s="225"/>
      <c r="AB723" s="225"/>
      <c r="AC723" s="225"/>
      <c r="AD723" s="225"/>
      <c r="AE723" s="225"/>
      <c r="AF723" s="225"/>
      <c r="AG723" s="225"/>
      <c r="AH723" s="225"/>
      <c r="AI723" s="225"/>
      <c r="AJ723" s="225"/>
      <c r="AK723" s="225"/>
      <c r="AL723" s="225"/>
      <c r="AM723" s="225"/>
      <c r="AN723" s="225"/>
      <c r="AO723" s="225"/>
      <c r="AP723" s="225"/>
      <c r="AQ723" s="225"/>
      <c r="AR723" s="225"/>
      <c r="AS723" s="225"/>
      <c r="AT723" s="225"/>
      <c r="AU723" s="225"/>
      <c r="AV723" s="225"/>
      <c r="AW723" s="225"/>
      <c r="AX723" s="225"/>
      <c r="AY723" s="225"/>
      <c r="AZ723" s="225"/>
      <c r="BA723" s="225"/>
      <c r="BB723" s="225"/>
      <c r="BC723" s="225"/>
      <c r="BD723" s="225"/>
      <c r="BE723" s="225"/>
      <c r="BF723" s="225"/>
      <c r="BG723" s="225"/>
      <c r="BH723" s="225"/>
      <c r="BI723" s="225"/>
      <c r="BJ723" s="225"/>
      <c r="BK723" s="225"/>
      <c r="BL723" s="225"/>
      <c r="BM723" s="225"/>
      <c r="BN723" s="225"/>
      <c r="BO723" s="225"/>
      <c r="BP723" s="225"/>
      <c r="BQ723" s="225"/>
      <c r="BR723" s="225"/>
      <c r="BS723" s="225"/>
      <c r="BT723" s="225"/>
      <c r="BU723" s="225"/>
      <c r="BV723" s="225"/>
      <c r="BW723" s="225"/>
      <c r="BX723" s="225"/>
      <c r="BY723" s="225"/>
      <c r="BZ723" s="225"/>
      <c r="CA723" s="225"/>
      <c r="CB723" s="225"/>
      <c r="CC723" s="225"/>
      <c r="CD723" s="225"/>
      <c r="CE723" s="225"/>
      <c r="CF723" s="225"/>
    </row>
    <row r="724" spans="1:84" ht="12" customHeight="1" x14ac:dyDescent="0.25">
      <c r="A724" s="225"/>
      <c r="B724" s="225"/>
      <c r="C724" s="225"/>
      <c r="D724" s="225"/>
      <c r="E724" s="226"/>
      <c r="F724" s="226"/>
      <c r="G724" s="228"/>
      <c r="H724" s="227"/>
      <c r="I724" s="227"/>
      <c r="J724" s="228"/>
      <c r="K724" s="228"/>
      <c r="L724" s="229"/>
      <c r="M724" s="225"/>
      <c r="N724" s="225"/>
      <c r="O724" s="225"/>
      <c r="P724" s="225"/>
      <c r="Q724" s="225"/>
      <c r="R724" s="225"/>
      <c r="S724" s="225"/>
      <c r="T724" s="225"/>
      <c r="U724" s="225"/>
      <c r="V724" s="225"/>
      <c r="W724" s="225"/>
      <c r="X724" s="225"/>
      <c r="Y724" s="225"/>
      <c r="Z724" s="225"/>
      <c r="AA724" s="225"/>
      <c r="AB724" s="225"/>
      <c r="AC724" s="225"/>
      <c r="AD724" s="225"/>
      <c r="AE724" s="225"/>
      <c r="AF724" s="225"/>
      <c r="AG724" s="225"/>
      <c r="AH724" s="225"/>
      <c r="AI724" s="225"/>
      <c r="AJ724" s="225"/>
      <c r="AK724" s="225"/>
      <c r="AL724" s="225"/>
      <c r="AM724" s="225"/>
      <c r="AN724" s="225"/>
      <c r="AO724" s="225"/>
      <c r="AP724" s="225"/>
      <c r="AQ724" s="225"/>
      <c r="AR724" s="225"/>
      <c r="AS724" s="225"/>
      <c r="AT724" s="225"/>
      <c r="AU724" s="225"/>
      <c r="AV724" s="225"/>
      <c r="AW724" s="225"/>
      <c r="AX724" s="225"/>
      <c r="AY724" s="225"/>
      <c r="AZ724" s="225"/>
      <c r="BA724" s="225"/>
      <c r="BB724" s="225"/>
      <c r="BC724" s="225"/>
      <c r="BD724" s="225"/>
      <c r="BE724" s="225"/>
      <c r="BF724" s="225"/>
      <c r="BG724" s="225"/>
      <c r="BH724" s="225"/>
      <c r="BI724" s="225"/>
      <c r="BJ724" s="225"/>
      <c r="BK724" s="225"/>
      <c r="BL724" s="225"/>
      <c r="BM724" s="225"/>
      <c r="BN724" s="225"/>
      <c r="BO724" s="225"/>
      <c r="BP724" s="225"/>
      <c r="BQ724" s="225"/>
      <c r="BR724" s="225"/>
      <c r="BS724" s="225"/>
      <c r="BT724" s="225"/>
      <c r="BU724" s="225"/>
      <c r="BV724" s="225"/>
      <c r="BW724" s="225"/>
      <c r="BX724" s="225"/>
      <c r="BY724" s="225"/>
      <c r="BZ724" s="225"/>
      <c r="CA724" s="225"/>
      <c r="CB724" s="225"/>
      <c r="CC724" s="225"/>
      <c r="CD724" s="225"/>
      <c r="CE724" s="225"/>
      <c r="CF724" s="225"/>
    </row>
    <row r="725" spans="1:84" ht="12" customHeight="1" x14ac:dyDescent="0.25">
      <c r="A725" s="225"/>
      <c r="B725" s="225"/>
      <c r="C725" s="225"/>
      <c r="D725" s="225"/>
      <c r="E725" s="226"/>
      <c r="F725" s="226"/>
      <c r="G725" s="228"/>
      <c r="H725" s="227"/>
      <c r="I725" s="227"/>
      <c r="J725" s="228"/>
      <c r="K725" s="228"/>
      <c r="L725" s="229"/>
      <c r="M725" s="225"/>
      <c r="N725" s="225"/>
      <c r="O725" s="225"/>
      <c r="P725" s="225"/>
      <c r="Q725" s="225"/>
      <c r="R725" s="225"/>
      <c r="S725" s="225"/>
      <c r="T725" s="225"/>
      <c r="U725" s="225"/>
      <c r="V725" s="225"/>
      <c r="W725" s="225"/>
      <c r="X725" s="225"/>
      <c r="Y725" s="225"/>
      <c r="Z725" s="225"/>
      <c r="AA725" s="225"/>
      <c r="AB725" s="225"/>
      <c r="AC725" s="225"/>
      <c r="AD725" s="225"/>
      <c r="AE725" s="225"/>
      <c r="AF725" s="225"/>
      <c r="AG725" s="225"/>
      <c r="AH725" s="225"/>
      <c r="AI725" s="225"/>
      <c r="AJ725" s="225"/>
      <c r="AK725" s="225"/>
      <c r="AL725" s="225"/>
      <c r="AM725" s="225"/>
      <c r="AN725" s="225"/>
      <c r="AO725" s="225"/>
      <c r="AP725" s="225"/>
      <c r="AQ725" s="225"/>
      <c r="AR725" s="225"/>
      <c r="AS725" s="225"/>
      <c r="AT725" s="225"/>
      <c r="AU725" s="225"/>
      <c r="AV725" s="225"/>
      <c r="AW725" s="225"/>
      <c r="AX725" s="225"/>
      <c r="AY725" s="225"/>
      <c r="AZ725" s="225"/>
      <c r="BA725" s="225"/>
      <c r="BB725" s="225"/>
      <c r="BC725" s="225"/>
      <c r="BD725" s="225"/>
      <c r="BE725" s="225"/>
      <c r="BF725" s="225"/>
      <c r="BG725" s="225"/>
      <c r="BH725" s="225"/>
      <c r="BI725" s="225"/>
      <c r="BJ725" s="225"/>
      <c r="BK725" s="225"/>
      <c r="BL725" s="225"/>
      <c r="BM725" s="225"/>
      <c r="BN725" s="225"/>
      <c r="BO725" s="225"/>
      <c r="BP725" s="225"/>
      <c r="BQ725" s="225"/>
      <c r="BR725" s="225"/>
      <c r="BS725" s="225"/>
      <c r="BT725" s="225"/>
      <c r="BU725" s="225"/>
      <c r="BV725" s="225"/>
      <c r="BW725" s="225"/>
      <c r="BX725" s="225"/>
      <c r="BY725" s="225"/>
      <c r="BZ725" s="225"/>
      <c r="CA725" s="225"/>
      <c r="CB725" s="225"/>
      <c r="CC725" s="225"/>
      <c r="CD725" s="225"/>
      <c r="CE725" s="225"/>
      <c r="CF725" s="225"/>
    </row>
    <row r="726" spans="1:84" ht="12" customHeight="1" x14ac:dyDescent="0.25">
      <c r="A726" s="225"/>
      <c r="B726" s="225"/>
      <c r="C726" s="225"/>
      <c r="D726" s="225"/>
      <c r="E726" s="226"/>
      <c r="F726" s="226"/>
      <c r="G726" s="228"/>
      <c r="H726" s="227"/>
      <c r="I726" s="227"/>
      <c r="J726" s="228"/>
      <c r="K726" s="228"/>
      <c r="L726" s="229"/>
      <c r="M726" s="225"/>
      <c r="N726" s="225"/>
      <c r="O726" s="225"/>
      <c r="P726" s="225"/>
      <c r="Q726" s="225"/>
      <c r="R726" s="225"/>
      <c r="S726" s="225"/>
      <c r="T726" s="225"/>
      <c r="U726" s="225"/>
      <c r="V726" s="225"/>
      <c r="W726" s="225"/>
      <c r="X726" s="225"/>
      <c r="Y726" s="225"/>
      <c r="Z726" s="225"/>
      <c r="AA726" s="225"/>
      <c r="AB726" s="225"/>
      <c r="AC726" s="225"/>
      <c r="AD726" s="225"/>
      <c r="AE726" s="225"/>
      <c r="AF726" s="225"/>
      <c r="AG726" s="225"/>
      <c r="AH726" s="225"/>
      <c r="AI726" s="225"/>
      <c r="AJ726" s="225"/>
      <c r="AK726" s="225"/>
      <c r="AL726" s="225"/>
      <c r="AM726" s="225"/>
      <c r="AN726" s="225"/>
      <c r="AO726" s="225"/>
      <c r="AP726" s="225"/>
      <c r="AQ726" s="225"/>
      <c r="AR726" s="225"/>
      <c r="AS726" s="225"/>
      <c r="AT726" s="225"/>
      <c r="AU726" s="225"/>
      <c r="AV726" s="225"/>
      <c r="AW726" s="225"/>
      <c r="AX726" s="225"/>
      <c r="AY726" s="225"/>
      <c r="AZ726" s="225"/>
      <c r="BA726" s="225"/>
      <c r="BB726" s="225"/>
      <c r="BC726" s="225"/>
      <c r="BD726" s="225"/>
      <c r="BE726" s="225"/>
      <c r="BF726" s="225"/>
      <c r="BG726" s="225"/>
      <c r="BH726" s="225"/>
      <c r="BI726" s="225"/>
      <c r="BJ726" s="225"/>
      <c r="BK726" s="225"/>
      <c r="BL726" s="225"/>
      <c r="BM726" s="225"/>
      <c r="BN726" s="225"/>
      <c r="BO726" s="225"/>
      <c r="BP726" s="225"/>
      <c r="BQ726" s="225"/>
      <c r="BR726" s="225"/>
      <c r="BS726" s="225"/>
      <c r="BT726" s="225"/>
      <c r="BU726" s="225"/>
      <c r="BV726" s="225"/>
      <c r="BW726" s="225"/>
      <c r="BX726" s="225"/>
      <c r="BY726" s="225"/>
      <c r="BZ726" s="225"/>
      <c r="CA726" s="225"/>
      <c r="CB726" s="225"/>
      <c r="CC726" s="225"/>
      <c r="CD726" s="225"/>
      <c r="CE726" s="225"/>
      <c r="CF726" s="225"/>
    </row>
    <row r="727" spans="1:84" ht="12" customHeight="1" x14ac:dyDescent="0.25">
      <c r="A727" s="225"/>
      <c r="B727" s="225"/>
      <c r="C727" s="225"/>
      <c r="D727" s="225"/>
      <c r="E727" s="226"/>
      <c r="F727" s="226"/>
      <c r="G727" s="228"/>
      <c r="H727" s="227"/>
      <c r="I727" s="227"/>
      <c r="J727" s="228"/>
      <c r="K727" s="228"/>
      <c r="L727" s="229"/>
      <c r="M727" s="225"/>
      <c r="N727" s="225"/>
      <c r="O727" s="225"/>
      <c r="P727" s="225"/>
      <c r="Q727" s="225"/>
      <c r="R727" s="225"/>
      <c r="S727" s="225"/>
      <c r="T727" s="225"/>
      <c r="U727" s="225"/>
      <c r="V727" s="225"/>
      <c r="W727" s="225"/>
      <c r="X727" s="225"/>
      <c r="Y727" s="225"/>
      <c r="Z727" s="225"/>
      <c r="AA727" s="225"/>
      <c r="AB727" s="225"/>
      <c r="AC727" s="225"/>
      <c r="AD727" s="225"/>
      <c r="AE727" s="225"/>
      <c r="AF727" s="225"/>
      <c r="AG727" s="225"/>
      <c r="AH727" s="225"/>
      <c r="AI727" s="225"/>
      <c r="AJ727" s="225"/>
      <c r="AK727" s="225"/>
      <c r="AL727" s="225"/>
      <c r="AM727" s="225"/>
      <c r="AN727" s="225"/>
      <c r="AO727" s="225"/>
      <c r="AP727" s="225"/>
      <c r="AQ727" s="225"/>
      <c r="AR727" s="225"/>
      <c r="AS727" s="225"/>
      <c r="AT727" s="225"/>
      <c r="AU727" s="225"/>
      <c r="AV727" s="225"/>
      <c r="AW727" s="225"/>
      <c r="AX727" s="225"/>
      <c r="AY727" s="225"/>
      <c r="AZ727" s="225"/>
      <c r="BA727" s="225"/>
      <c r="BB727" s="225"/>
      <c r="BC727" s="225"/>
      <c r="BD727" s="225"/>
      <c r="BE727" s="225"/>
      <c r="BF727" s="225"/>
      <c r="BG727" s="225"/>
      <c r="BH727" s="225"/>
      <c r="BI727" s="225"/>
      <c r="BJ727" s="225"/>
      <c r="BK727" s="225"/>
      <c r="BL727" s="225"/>
      <c r="BM727" s="225"/>
      <c r="BN727" s="225"/>
      <c r="BO727" s="225"/>
      <c r="BP727" s="225"/>
      <c r="BQ727" s="225"/>
      <c r="BR727" s="225"/>
      <c r="BS727" s="225"/>
      <c r="BT727" s="225"/>
      <c r="BU727" s="225"/>
      <c r="BV727" s="225"/>
      <c r="BW727" s="225"/>
      <c r="BX727" s="225"/>
      <c r="BY727" s="225"/>
      <c r="BZ727" s="225"/>
      <c r="CA727" s="225"/>
      <c r="CB727" s="225"/>
      <c r="CC727" s="225"/>
      <c r="CD727" s="225"/>
      <c r="CE727" s="225"/>
      <c r="CF727" s="225"/>
    </row>
    <row r="728" spans="1:84" ht="12" customHeight="1" x14ac:dyDescent="0.25">
      <c r="A728" s="225"/>
      <c r="B728" s="225"/>
      <c r="C728" s="225"/>
      <c r="D728" s="225"/>
      <c r="E728" s="226"/>
      <c r="F728" s="226"/>
      <c r="G728" s="228"/>
      <c r="H728" s="227"/>
      <c r="I728" s="227"/>
      <c r="J728" s="228"/>
      <c r="K728" s="228"/>
      <c r="L728" s="229"/>
      <c r="M728" s="225"/>
      <c r="N728" s="225"/>
      <c r="O728" s="225"/>
      <c r="P728" s="225"/>
      <c r="Q728" s="225"/>
      <c r="R728" s="225"/>
      <c r="S728" s="225"/>
      <c r="T728" s="225"/>
      <c r="U728" s="225"/>
      <c r="V728" s="225"/>
      <c r="W728" s="225"/>
      <c r="X728" s="225"/>
      <c r="Y728" s="225"/>
      <c r="Z728" s="225"/>
      <c r="AA728" s="225"/>
      <c r="AB728" s="225"/>
      <c r="AC728" s="225"/>
      <c r="AD728" s="225"/>
      <c r="AE728" s="225"/>
      <c r="AF728" s="225"/>
      <c r="AG728" s="225"/>
      <c r="AH728" s="225"/>
      <c r="AI728" s="225"/>
      <c r="AJ728" s="225"/>
      <c r="AK728" s="225"/>
      <c r="AL728" s="225"/>
      <c r="AM728" s="225"/>
      <c r="AN728" s="225"/>
      <c r="AO728" s="225"/>
      <c r="AP728" s="225"/>
      <c r="AQ728" s="225"/>
      <c r="AR728" s="225"/>
      <c r="AS728" s="225"/>
      <c r="AT728" s="225"/>
      <c r="AU728" s="225"/>
      <c r="AV728" s="225"/>
      <c r="AW728" s="225"/>
      <c r="AX728" s="225"/>
      <c r="AY728" s="225"/>
      <c r="AZ728" s="225"/>
      <c r="BA728" s="225"/>
      <c r="BB728" s="225"/>
      <c r="BC728" s="225"/>
      <c r="BD728" s="225"/>
      <c r="BE728" s="225"/>
      <c r="BF728" s="225"/>
      <c r="BG728" s="225"/>
      <c r="BH728" s="225"/>
      <c r="BI728" s="225"/>
      <c r="BJ728" s="225"/>
      <c r="BK728" s="225"/>
      <c r="BL728" s="225"/>
      <c r="BM728" s="225"/>
      <c r="BN728" s="225"/>
      <c r="BO728" s="225"/>
      <c r="BP728" s="225"/>
      <c r="BQ728" s="225"/>
      <c r="BR728" s="225"/>
      <c r="BS728" s="225"/>
      <c r="BT728" s="225"/>
      <c r="BU728" s="225"/>
      <c r="BV728" s="225"/>
      <c r="BW728" s="225"/>
      <c r="BX728" s="225"/>
      <c r="BY728" s="225"/>
      <c r="BZ728" s="225"/>
      <c r="CA728" s="225"/>
      <c r="CB728" s="225"/>
      <c r="CC728" s="225"/>
      <c r="CD728" s="225"/>
      <c r="CE728" s="225"/>
      <c r="CF728" s="225"/>
    </row>
    <row r="729" spans="1:84" ht="12" customHeight="1" x14ac:dyDescent="0.25">
      <c r="A729" s="225"/>
      <c r="B729" s="225"/>
      <c r="C729" s="225"/>
      <c r="D729" s="225"/>
      <c r="E729" s="226"/>
      <c r="F729" s="226"/>
      <c r="G729" s="228"/>
      <c r="H729" s="227"/>
      <c r="I729" s="227"/>
      <c r="J729" s="228"/>
      <c r="K729" s="228"/>
      <c r="L729" s="229"/>
      <c r="M729" s="225"/>
      <c r="N729" s="225"/>
      <c r="O729" s="225"/>
      <c r="P729" s="225"/>
      <c r="Q729" s="225"/>
      <c r="R729" s="225"/>
      <c r="S729" s="225"/>
      <c r="T729" s="225"/>
      <c r="U729" s="225"/>
      <c r="V729" s="225"/>
      <c r="W729" s="225"/>
      <c r="X729" s="225"/>
      <c r="Y729" s="225"/>
      <c r="Z729" s="225"/>
      <c r="AA729" s="225"/>
      <c r="AB729" s="225"/>
      <c r="AC729" s="225"/>
      <c r="AD729" s="225"/>
      <c r="AE729" s="225"/>
      <c r="AF729" s="225"/>
      <c r="AG729" s="225"/>
      <c r="AH729" s="225"/>
      <c r="AI729" s="225"/>
      <c r="AJ729" s="225"/>
      <c r="AK729" s="225"/>
      <c r="AL729" s="225"/>
      <c r="AM729" s="225"/>
      <c r="AN729" s="225"/>
      <c r="AO729" s="225"/>
      <c r="AP729" s="225"/>
      <c r="AQ729" s="225"/>
      <c r="AR729" s="225"/>
      <c r="AS729" s="225"/>
      <c r="AT729" s="225"/>
      <c r="AU729" s="225"/>
      <c r="AV729" s="225"/>
      <c r="AW729" s="225"/>
      <c r="AX729" s="225"/>
      <c r="AY729" s="225"/>
      <c r="AZ729" s="225"/>
      <c r="BA729" s="225"/>
      <c r="BB729" s="225"/>
      <c r="BC729" s="225"/>
      <c r="BD729" s="225"/>
      <c r="BE729" s="225"/>
      <c r="BF729" s="225"/>
      <c r="BG729" s="225"/>
      <c r="BH729" s="225"/>
      <c r="BI729" s="225"/>
      <c r="BJ729" s="225"/>
      <c r="BK729" s="225"/>
      <c r="BL729" s="225"/>
      <c r="BM729" s="225"/>
      <c r="BN729" s="225"/>
      <c r="BO729" s="225"/>
      <c r="BP729" s="225"/>
      <c r="BQ729" s="225"/>
      <c r="BR729" s="225"/>
      <c r="BS729" s="225"/>
      <c r="BT729" s="225"/>
      <c r="BU729" s="225"/>
      <c r="BV729" s="225"/>
      <c r="BW729" s="225"/>
      <c r="BX729" s="225"/>
      <c r="BY729" s="225"/>
      <c r="BZ729" s="225"/>
      <c r="CA729" s="225"/>
      <c r="CB729" s="225"/>
      <c r="CC729" s="225"/>
      <c r="CD729" s="225"/>
      <c r="CE729" s="225"/>
      <c r="CF729" s="225"/>
    </row>
    <row r="730" spans="1:84" ht="12" customHeight="1" x14ac:dyDescent="0.25">
      <c r="A730" s="225"/>
      <c r="B730" s="225"/>
      <c r="C730" s="225"/>
      <c r="D730" s="225"/>
      <c r="E730" s="226"/>
      <c r="F730" s="226"/>
      <c r="G730" s="228"/>
      <c r="H730" s="227"/>
      <c r="I730" s="227"/>
      <c r="J730" s="228"/>
      <c r="K730" s="228"/>
      <c r="L730" s="229"/>
      <c r="M730" s="225"/>
      <c r="N730" s="225"/>
      <c r="O730" s="225"/>
      <c r="P730" s="225"/>
      <c r="Q730" s="225"/>
      <c r="R730" s="225"/>
      <c r="S730" s="225"/>
      <c r="T730" s="225"/>
      <c r="U730" s="225"/>
      <c r="V730" s="225"/>
      <c r="W730" s="225"/>
      <c r="X730" s="225"/>
      <c r="Y730" s="225"/>
      <c r="Z730" s="225"/>
      <c r="AA730" s="225"/>
      <c r="AB730" s="225"/>
      <c r="AC730" s="225"/>
      <c r="AD730" s="225"/>
      <c r="AE730" s="225"/>
      <c r="AF730" s="225"/>
      <c r="AG730" s="225"/>
      <c r="AH730" s="225"/>
      <c r="AI730" s="225"/>
      <c r="AJ730" s="225"/>
      <c r="AK730" s="225"/>
      <c r="AL730" s="225"/>
      <c r="AM730" s="225"/>
      <c r="AN730" s="225"/>
      <c r="AO730" s="225"/>
      <c r="AP730" s="225"/>
      <c r="AQ730" s="225"/>
      <c r="AR730" s="225"/>
      <c r="AS730" s="225"/>
      <c r="AT730" s="225"/>
      <c r="AU730" s="225"/>
      <c r="AV730" s="225"/>
      <c r="AW730" s="225"/>
      <c r="AX730" s="225"/>
      <c r="AY730" s="225"/>
      <c r="AZ730" s="225"/>
      <c r="BA730" s="225"/>
      <c r="BB730" s="225"/>
      <c r="BC730" s="225"/>
      <c r="BD730" s="225"/>
      <c r="BE730" s="225"/>
      <c r="BF730" s="225"/>
      <c r="BG730" s="225"/>
      <c r="BH730" s="225"/>
      <c r="BI730" s="225"/>
      <c r="BJ730" s="225"/>
      <c r="BK730" s="225"/>
      <c r="BL730" s="225"/>
      <c r="BM730" s="225"/>
      <c r="BN730" s="225"/>
      <c r="BO730" s="225"/>
      <c r="BP730" s="225"/>
      <c r="BQ730" s="225"/>
      <c r="BR730" s="225"/>
      <c r="BS730" s="225"/>
      <c r="BT730" s="225"/>
      <c r="BU730" s="225"/>
      <c r="BV730" s="225"/>
      <c r="BW730" s="225"/>
      <c r="BX730" s="225"/>
      <c r="BY730" s="225"/>
      <c r="BZ730" s="225"/>
      <c r="CA730" s="225"/>
      <c r="CB730" s="225"/>
      <c r="CC730" s="225"/>
      <c r="CD730" s="225"/>
      <c r="CE730" s="225"/>
      <c r="CF730" s="225"/>
    </row>
    <row r="731" spans="1:84" ht="12" customHeight="1" x14ac:dyDescent="0.25">
      <c r="A731" s="225"/>
      <c r="B731" s="225"/>
      <c r="C731" s="225"/>
      <c r="D731" s="225"/>
      <c r="E731" s="226"/>
      <c r="F731" s="226"/>
      <c r="G731" s="228"/>
      <c r="H731" s="227"/>
      <c r="I731" s="227"/>
      <c r="J731" s="228"/>
      <c r="K731" s="228"/>
      <c r="L731" s="229"/>
      <c r="M731" s="225"/>
      <c r="N731" s="225"/>
      <c r="O731" s="225"/>
      <c r="P731" s="225"/>
      <c r="Q731" s="225"/>
      <c r="R731" s="225"/>
      <c r="S731" s="225"/>
      <c r="T731" s="225"/>
      <c r="U731" s="225"/>
      <c r="V731" s="225"/>
      <c r="W731" s="225"/>
      <c r="X731" s="225"/>
      <c r="Y731" s="225"/>
      <c r="Z731" s="225"/>
      <c r="AA731" s="225"/>
      <c r="AB731" s="225"/>
      <c r="AC731" s="225"/>
      <c r="AD731" s="225"/>
      <c r="AE731" s="225"/>
      <c r="AF731" s="225"/>
      <c r="AG731" s="225"/>
      <c r="AH731" s="225"/>
      <c r="AI731" s="225"/>
      <c r="AJ731" s="225"/>
      <c r="AK731" s="225"/>
      <c r="AL731" s="225"/>
      <c r="AM731" s="225"/>
      <c r="AN731" s="225"/>
      <c r="AO731" s="225"/>
      <c r="AP731" s="225"/>
      <c r="AQ731" s="225"/>
      <c r="AR731" s="225"/>
      <c r="AS731" s="225"/>
      <c r="AT731" s="225"/>
      <c r="AU731" s="225"/>
      <c r="AV731" s="225"/>
      <c r="AW731" s="225"/>
      <c r="AX731" s="225"/>
      <c r="AY731" s="225"/>
      <c r="AZ731" s="225"/>
      <c r="BA731" s="225"/>
      <c r="BB731" s="225"/>
      <c r="BC731" s="225"/>
      <c r="BD731" s="225"/>
      <c r="BE731" s="225"/>
      <c r="BF731" s="225"/>
      <c r="BG731" s="225"/>
      <c r="BH731" s="225"/>
      <c r="BI731" s="225"/>
      <c r="BJ731" s="225"/>
      <c r="BK731" s="225"/>
      <c r="BL731" s="225"/>
      <c r="BM731" s="225"/>
      <c r="BN731" s="225"/>
      <c r="BO731" s="225"/>
      <c r="BP731" s="225"/>
      <c r="BQ731" s="225"/>
      <c r="BR731" s="225"/>
      <c r="BS731" s="225"/>
      <c r="BT731" s="225"/>
      <c r="BU731" s="225"/>
      <c r="BV731" s="225"/>
      <c r="BW731" s="225"/>
      <c r="BX731" s="225"/>
      <c r="BY731" s="225"/>
      <c r="BZ731" s="225"/>
      <c r="CA731" s="225"/>
      <c r="CB731" s="225"/>
      <c r="CC731" s="225"/>
      <c r="CD731" s="225"/>
      <c r="CE731" s="225"/>
      <c r="CF731" s="225"/>
    </row>
    <row r="732" spans="1:84" ht="12" customHeight="1" x14ac:dyDescent="0.25">
      <c r="A732" s="225"/>
      <c r="B732" s="225"/>
      <c r="C732" s="225"/>
      <c r="D732" s="225"/>
      <c r="E732" s="226"/>
      <c r="F732" s="226"/>
      <c r="G732" s="228"/>
      <c r="H732" s="227"/>
      <c r="I732" s="227"/>
      <c r="J732" s="228"/>
      <c r="K732" s="228"/>
      <c r="L732" s="229"/>
      <c r="M732" s="225"/>
      <c r="N732" s="225"/>
      <c r="O732" s="225"/>
      <c r="P732" s="225"/>
      <c r="Q732" s="225"/>
      <c r="R732" s="225"/>
      <c r="S732" s="225"/>
      <c r="T732" s="225"/>
      <c r="U732" s="225"/>
      <c r="V732" s="225"/>
      <c r="W732" s="225"/>
      <c r="X732" s="225"/>
      <c r="Y732" s="225"/>
      <c r="Z732" s="225"/>
      <c r="AA732" s="225"/>
      <c r="AB732" s="225"/>
      <c r="AC732" s="225"/>
      <c r="AD732" s="225"/>
      <c r="AE732" s="225"/>
      <c r="AF732" s="225"/>
      <c r="AG732" s="225"/>
      <c r="AH732" s="225"/>
      <c r="AI732" s="225"/>
      <c r="AJ732" s="225"/>
      <c r="AK732" s="225"/>
      <c r="AL732" s="225"/>
      <c r="AM732" s="225"/>
      <c r="AN732" s="225"/>
      <c r="AO732" s="225"/>
      <c r="AP732" s="225"/>
      <c r="AQ732" s="225"/>
      <c r="AR732" s="225"/>
      <c r="AS732" s="225"/>
      <c r="AT732" s="225"/>
      <c r="AU732" s="225"/>
      <c r="AV732" s="225"/>
      <c r="AW732" s="225"/>
      <c r="AX732" s="225"/>
      <c r="AY732" s="225"/>
      <c r="AZ732" s="225"/>
      <c r="BA732" s="225"/>
      <c r="BB732" s="225"/>
      <c r="BC732" s="225"/>
      <c r="BD732" s="225"/>
      <c r="BE732" s="225"/>
      <c r="BF732" s="225"/>
      <c r="BG732" s="225"/>
      <c r="BH732" s="225"/>
      <c r="BI732" s="225"/>
      <c r="BJ732" s="225"/>
      <c r="BK732" s="225"/>
      <c r="BL732" s="225"/>
      <c r="BM732" s="225"/>
      <c r="BN732" s="225"/>
      <c r="BO732" s="225"/>
      <c r="BP732" s="225"/>
      <c r="BQ732" s="225"/>
      <c r="BR732" s="225"/>
      <c r="BS732" s="225"/>
      <c r="BT732" s="225"/>
      <c r="BU732" s="225"/>
      <c r="BV732" s="225"/>
      <c r="BW732" s="225"/>
      <c r="BX732" s="225"/>
      <c r="BY732" s="225"/>
      <c r="BZ732" s="225"/>
      <c r="CA732" s="225"/>
      <c r="CB732" s="225"/>
      <c r="CC732" s="225"/>
      <c r="CD732" s="225"/>
      <c r="CE732" s="225"/>
      <c r="CF732" s="225"/>
    </row>
    <row r="733" spans="1:84" ht="12" customHeight="1" x14ac:dyDescent="0.25">
      <c r="A733" s="225"/>
      <c r="B733" s="225"/>
      <c r="C733" s="225"/>
      <c r="D733" s="225"/>
      <c r="E733" s="226"/>
      <c r="F733" s="226"/>
      <c r="G733" s="228"/>
      <c r="H733" s="227"/>
      <c r="I733" s="227"/>
      <c r="J733" s="228"/>
      <c r="K733" s="228"/>
      <c r="L733" s="229"/>
      <c r="M733" s="225"/>
      <c r="N733" s="225"/>
      <c r="O733" s="225"/>
      <c r="P733" s="225"/>
      <c r="Q733" s="225"/>
      <c r="R733" s="225"/>
      <c r="S733" s="225"/>
      <c r="T733" s="225"/>
      <c r="U733" s="225"/>
      <c r="V733" s="225"/>
      <c r="W733" s="225"/>
      <c r="X733" s="225"/>
      <c r="Y733" s="225"/>
      <c r="Z733" s="225"/>
      <c r="AA733" s="225"/>
      <c r="AB733" s="225"/>
      <c r="AC733" s="225"/>
      <c r="AD733" s="225"/>
      <c r="AE733" s="225"/>
      <c r="AF733" s="225"/>
      <c r="AG733" s="225"/>
      <c r="AH733" s="225"/>
      <c r="AI733" s="225"/>
      <c r="AJ733" s="225"/>
      <c r="AK733" s="225"/>
      <c r="AL733" s="225"/>
      <c r="AM733" s="225"/>
      <c r="AN733" s="225"/>
      <c r="AO733" s="225"/>
      <c r="AP733" s="225"/>
      <c r="AQ733" s="225"/>
      <c r="AR733" s="225"/>
      <c r="AS733" s="225"/>
      <c r="AT733" s="225"/>
      <c r="AU733" s="225"/>
      <c r="AV733" s="225"/>
      <c r="AW733" s="225"/>
      <c r="AX733" s="225"/>
      <c r="AY733" s="225"/>
      <c r="AZ733" s="225"/>
      <c r="BA733" s="225"/>
      <c r="BB733" s="225"/>
      <c r="BC733" s="225"/>
      <c r="BD733" s="225"/>
      <c r="BE733" s="225"/>
      <c r="BF733" s="225"/>
      <c r="BG733" s="225"/>
      <c r="BH733" s="225"/>
      <c r="BI733" s="225"/>
      <c r="BJ733" s="225"/>
      <c r="BK733" s="225"/>
      <c r="BL733" s="225"/>
      <c r="BM733" s="225"/>
      <c r="BN733" s="225"/>
      <c r="BO733" s="225"/>
      <c r="BP733" s="225"/>
      <c r="BQ733" s="225"/>
      <c r="BR733" s="225"/>
      <c r="BS733" s="225"/>
      <c r="BT733" s="225"/>
      <c r="BU733" s="225"/>
      <c r="BV733" s="225"/>
      <c r="BW733" s="225"/>
      <c r="BX733" s="225"/>
      <c r="BY733" s="225"/>
      <c r="BZ733" s="225"/>
      <c r="CA733" s="225"/>
      <c r="CB733" s="225"/>
      <c r="CC733" s="225"/>
      <c r="CD733" s="225"/>
      <c r="CE733" s="225"/>
      <c r="CF733" s="225"/>
    </row>
    <row r="734" spans="1:84" ht="12" customHeight="1" x14ac:dyDescent="0.25">
      <c r="A734" s="225"/>
      <c r="B734" s="225"/>
      <c r="C734" s="225"/>
      <c r="D734" s="225"/>
      <c r="E734" s="226"/>
      <c r="F734" s="226"/>
      <c r="G734" s="228"/>
      <c r="H734" s="227"/>
      <c r="I734" s="227"/>
      <c r="J734" s="228"/>
      <c r="K734" s="228"/>
      <c r="L734" s="229"/>
      <c r="M734" s="225"/>
      <c r="N734" s="225"/>
      <c r="O734" s="225"/>
      <c r="P734" s="225"/>
      <c r="Q734" s="225"/>
      <c r="R734" s="225"/>
      <c r="S734" s="225"/>
      <c r="T734" s="225"/>
      <c r="U734" s="225"/>
      <c r="V734" s="225"/>
      <c r="W734" s="225"/>
      <c r="X734" s="225"/>
      <c r="Y734" s="225"/>
      <c r="Z734" s="225"/>
      <c r="AA734" s="225"/>
      <c r="AB734" s="225"/>
      <c r="AC734" s="225"/>
      <c r="AD734" s="225"/>
      <c r="AE734" s="225"/>
      <c r="AF734" s="225"/>
      <c r="AG734" s="225"/>
      <c r="AH734" s="225"/>
      <c r="AI734" s="225"/>
      <c r="AJ734" s="225"/>
      <c r="AK734" s="225"/>
      <c r="AL734" s="225"/>
      <c r="AM734" s="225"/>
      <c r="AN734" s="225"/>
      <c r="AO734" s="225"/>
      <c r="AP734" s="225"/>
      <c r="AQ734" s="225"/>
      <c r="AR734" s="225"/>
      <c r="AS734" s="225"/>
      <c r="AT734" s="225"/>
      <c r="AU734" s="225"/>
      <c r="AV734" s="225"/>
      <c r="AW734" s="225"/>
      <c r="AX734" s="225"/>
      <c r="AY734" s="225"/>
      <c r="AZ734" s="225"/>
      <c r="BA734" s="225"/>
      <c r="BB734" s="225"/>
      <c r="BC734" s="225"/>
      <c r="BD734" s="225"/>
      <c r="BE734" s="225"/>
      <c r="BF734" s="225"/>
      <c r="BG734" s="225"/>
      <c r="BH734" s="225"/>
      <c r="BI734" s="225"/>
      <c r="BJ734" s="225"/>
      <c r="BK734" s="225"/>
      <c r="BL734" s="225"/>
      <c r="BM734" s="225"/>
      <c r="BN734" s="225"/>
      <c r="BO734" s="225"/>
      <c r="BP734" s="225"/>
      <c r="BQ734" s="225"/>
      <c r="BR734" s="225"/>
      <c r="BS734" s="225"/>
      <c r="BT734" s="225"/>
      <c r="BU734" s="225"/>
      <c r="BV734" s="225"/>
      <c r="BW734" s="225"/>
      <c r="BX734" s="225"/>
      <c r="BY734" s="225"/>
      <c r="BZ734" s="225"/>
      <c r="CA734" s="225"/>
      <c r="CB734" s="225"/>
      <c r="CC734" s="225"/>
      <c r="CD734" s="225"/>
      <c r="CE734" s="225"/>
      <c r="CF734" s="225"/>
    </row>
    <row r="735" spans="1:84" ht="12" customHeight="1" x14ac:dyDescent="0.25">
      <c r="A735" s="225"/>
      <c r="B735" s="225"/>
      <c r="C735" s="225"/>
      <c r="D735" s="225"/>
      <c r="E735" s="226"/>
      <c r="F735" s="226"/>
      <c r="G735" s="228"/>
      <c r="H735" s="227"/>
      <c r="I735" s="227"/>
      <c r="J735" s="228"/>
      <c r="K735" s="228"/>
      <c r="L735" s="229"/>
      <c r="M735" s="225"/>
      <c r="N735" s="225"/>
      <c r="O735" s="225"/>
      <c r="P735" s="225"/>
      <c r="Q735" s="225"/>
      <c r="R735" s="225"/>
      <c r="S735" s="225"/>
      <c r="T735" s="225"/>
      <c r="U735" s="225"/>
      <c r="V735" s="225"/>
      <c r="W735" s="225"/>
      <c r="X735" s="225"/>
      <c r="Y735" s="225"/>
      <c r="Z735" s="225"/>
      <c r="AA735" s="225"/>
      <c r="AB735" s="225"/>
      <c r="AC735" s="225"/>
      <c r="AD735" s="225"/>
      <c r="AE735" s="225"/>
      <c r="AF735" s="225"/>
      <c r="AG735" s="225"/>
      <c r="AH735" s="225"/>
      <c r="AI735" s="225"/>
      <c r="AJ735" s="225"/>
      <c r="AK735" s="225"/>
      <c r="AL735" s="225"/>
      <c r="AM735" s="225"/>
      <c r="AN735" s="225"/>
      <c r="AO735" s="225"/>
      <c r="AP735" s="225"/>
      <c r="AQ735" s="225"/>
      <c r="AR735" s="225"/>
      <c r="AS735" s="225"/>
      <c r="AT735" s="225"/>
      <c r="AU735" s="225"/>
      <c r="AV735" s="225"/>
      <c r="AW735" s="225"/>
      <c r="AX735" s="225"/>
      <c r="AY735" s="225"/>
      <c r="AZ735" s="225"/>
      <c r="BA735" s="225"/>
      <c r="BB735" s="225"/>
      <c r="BC735" s="225"/>
      <c r="BD735" s="225"/>
      <c r="BE735" s="225"/>
      <c r="BF735" s="225"/>
      <c r="BG735" s="225"/>
      <c r="BH735" s="225"/>
      <c r="BI735" s="225"/>
      <c r="BJ735" s="225"/>
      <c r="BK735" s="225"/>
      <c r="BL735" s="225"/>
      <c r="BM735" s="225"/>
      <c r="BN735" s="225"/>
      <c r="BO735" s="225"/>
      <c r="BP735" s="225"/>
      <c r="BQ735" s="225"/>
      <c r="BR735" s="225"/>
      <c r="BS735" s="225"/>
      <c r="BT735" s="225"/>
      <c r="BU735" s="225"/>
      <c r="BV735" s="225"/>
      <c r="BW735" s="225"/>
      <c r="BX735" s="225"/>
      <c r="BY735" s="225"/>
      <c r="BZ735" s="225"/>
      <c r="CA735" s="225"/>
      <c r="CB735" s="225"/>
      <c r="CC735" s="225"/>
      <c r="CD735" s="225"/>
      <c r="CE735" s="225"/>
      <c r="CF735" s="225"/>
    </row>
    <row r="736" spans="1:84" ht="12" customHeight="1" x14ac:dyDescent="0.25">
      <c r="A736" s="225"/>
      <c r="B736" s="225"/>
      <c r="C736" s="225"/>
      <c r="D736" s="225"/>
      <c r="E736" s="226"/>
      <c r="F736" s="226"/>
      <c r="G736" s="228"/>
      <c r="H736" s="227"/>
      <c r="I736" s="227"/>
      <c r="J736" s="228"/>
      <c r="K736" s="228"/>
      <c r="L736" s="229"/>
      <c r="M736" s="225"/>
      <c r="N736" s="225"/>
      <c r="O736" s="225"/>
      <c r="P736" s="225"/>
      <c r="Q736" s="225"/>
      <c r="R736" s="225"/>
      <c r="S736" s="225"/>
      <c r="T736" s="225"/>
      <c r="U736" s="225"/>
      <c r="V736" s="225"/>
      <c r="W736" s="225"/>
      <c r="X736" s="225"/>
      <c r="Y736" s="225"/>
      <c r="Z736" s="225"/>
      <c r="AA736" s="225"/>
      <c r="AB736" s="225"/>
      <c r="AC736" s="225"/>
      <c r="AD736" s="225"/>
      <c r="AE736" s="225"/>
      <c r="AF736" s="225"/>
      <c r="AG736" s="225"/>
      <c r="AH736" s="225"/>
      <c r="AI736" s="225"/>
      <c r="AJ736" s="225"/>
      <c r="AK736" s="225"/>
      <c r="AL736" s="225"/>
      <c r="AM736" s="225"/>
      <c r="AN736" s="225"/>
      <c r="AO736" s="225"/>
      <c r="AP736" s="225"/>
      <c r="AQ736" s="225"/>
      <c r="AR736" s="225"/>
      <c r="AS736" s="225"/>
      <c r="AT736" s="225"/>
      <c r="AU736" s="225"/>
      <c r="AV736" s="225"/>
      <c r="AW736" s="225"/>
      <c r="AX736" s="225"/>
      <c r="AY736" s="225"/>
      <c r="AZ736" s="225"/>
      <c r="BA736" s="225"/>
      <c r="BB736" s="225"/>
      <c r="BC736" s="225"/>
      <c r="BD736" s="225"/>
      <c r="BE736" s="225"/>
      <c r="BF736" s="225"/>
      <c r="BG736" s="225"/>
      <c r="BH736" s="225"/>
      <c r="BI736" s="225"/>
      <c r="BJ736" s="225"/>
      <c r="BK736" s="225"/>
      <c r="BL736" s="225"/>
      <c r="BM736" s="225"/>
      <c r="BN736" s="225"/>
      <c r="BO736" s="225"/>
      <c r="BP736" s="225"/>
      <c r="BQ736" s="225"/>
      <c r="BR736" s="225"/>
      <c r="BS736" s="225"/>
      <c r="BT736" s="225"/>
      <c r="BU736" s="225"/>
      <c r="BV736" s="225"/>
      <c r="BW736" s="225"/>
      <c r="BX736" s="225"/>
      <c r="BY736" s="225"/>
      <c r="BZ736" s="225"/>
      <c r="CA736" s="225"/>
      <c r="CB736" s="225"/>
      <c r="CC736" s="225"/>
      <c r="CD736" s="225"/>
      <c r="CE736" s="225"/>
      <c r="CF736" s="225"/>
    </row>
    <row r="737" spans="1:84" ht="12" customHeight="1" x14ac:dyDescent="0.25">
      <c r="A737" s="225"/>
      <c r="B737" s="225"/>
      <c r="C737" s="225"/>
      <c r="D737" s="225"/>
      <c r="E737" s="226"/>
      <c r="F737" s="226"/>
      <c r="G737" s="228"/>
      <c r="H737" s="227"/>
      <c r="I737" s="227"/>
      <c r="J737" s="228"/>
      <c r="K737" s="228"/>
      <c r="L737" s="229"/>
      <c r="M737" s="225"/>
      <c r="N737" s="225"/>
      <c r="O737" s="225"/>
      <c r="P737" s="225"/>
      <c r="Q737" s="225"/>
      <c r="R737" s="225"/>
      <c r="S737" s="225"/>
      <c r="T737" s="225"/>
      <c r="U737" s="225"/>
      <c r="V737" s="225"/>
      <c r="W737" s="225"/>
      <c r="X737" s="225"/>
      <c r="Y737" s="225"/>
      <c r="Z737" s="225"/>
      <c r="AA737" s="225"/>
      <c r="AB737" s="225"/>
      <c r="AC737" s="225"/>
      <c r="AD737" s="225"/>
      <c r="AE737" s="225"/>
      <c r="AF737" s="225"/>
      <c r="AG737" s="225"/>
      <c r="AH737" s="225"/>
      <c r="AI737" s="225"/>
      <c r="AJ737" s="225"/>
      <c r="AK737" s="225"/>
      <c r="AL737" s="225"/>
      <c r="AM737" s="225"/>
      <c r="AN737" s="225"/>
      <c r="AO737" s="225"/>
      <c r="AP737" s="225"/>
      <c r="AQ737" s="225"/>
      <c r="AR737" s="225"/>
      <c r="AS737" s="225"/>
      <c r="AT737" s="225"/>
      <c r="AU737" s="225"/>
      <c r="AV737" s="225"/>
      <c r="AW737" s="225"/>
      <c r="AX737" s="225"/>
      <c r="AY737" s="225"/>
      <c r="AZ737" s="225"/>
      <c r="BA737" s="225"/>
      <c r="BB737" s="225"/>
      <c r="BC737" s="225"/>
      <c r="BD737" s="225"/>
      <c r="BE737" s="225"/>
      <c r="BF737" s="225"/>
      <c r="BG737" s="225"/>
      <c r="BH737" s="225"/>
      <c r="BI737" s="225"/>
      <c r="BJ737" s="225"/>
      <c r="BK737" s="225"/>
      <c r="BL737" s="225"/>
      <c r="BM737" s="225"/>
      <c r="BN737" s="225"/>
      <c r="BO737" s="225"/>
      <c r="BP737" s="225"/>
      <c r="BQ737" s="225"/>
      <c r="BR737" s="225"/>
      <c r="BS737" s="225"/>
      <c r="BT737" s="225"/>
      <c r="BU737" s="225"/>
      <c r="BV737" s="225"/>
      <c r="BW737" s="225"/>
      <c r="BX737" s="225"/>
      <c r="BY737" s="225"/>
      <c r="BZ737" s="225"/>
      <c r="CA737" s="225"/>
      <c r="CB737" s="225"/>
      <c r="CC737" s="225"/>
      <c r="CD737" s="225"/>
      <c r="CE737" s="225"/>
      <c r="CF737" s="225"/>
    </row>
    <row r="738" spans="1:84" ht="12" customHeight="1" x14ac:dyDescent="0.25">
      <c r="A738" s="225"/>
      <c r="B738" s="225"/>
      <c r="C738" s="225"/>
      <c r="D738" s="225"/>
      <c r="E738" s="226"/>
      <c r="F738" s="226"/>
      <c r="G738" s="228"/>
      <c r="H738" s="227"/>
      <c r="I738" s="227"/>
      <c r="J738" s="228"/>
      <c r="K738" s="228"/>
      <c r="L738" s="229"/>
      <c r="M738" s="225"/>
      <c r="N738" s="225"/>
      <c r="O738" s="225"/>
      <c r="P738" s="225"/>
      <c r="Q738" s="225"/>
      <c r="R738" s="225"/>
      <c r="S738" s="225"/>
      <c r="T738" s="225"/>
      <c r="U738" s="225"/>
      <c r="V738" s="225"/>
      <c r="W738" s="225"/>
      <c r="X738" s="225"/>
      <c r="Y738" s="225"/>
      <c r="Z738" s="225"/>
      <c r="AA738" s="225"/>
      <c r="AB738" s="225"/>
      <c r="AC738" s="225"/>
      <c r="AD738" s="225"/>
      <c r="AE738" s="225"/>
      <c r="AF738" s="225"/>
      <c r="AG738" s="225"/>
      <c r="AH738" s="225"/>
      <c r="AI738" s="225"/>
      <c r="AJ738" s="225"/>
      <c r="AK738" s="225"/>
      <c r="AL738" s="225"/>
      <c r="AM738" s="225"/>
      <c r="AN738" s="225"/>
      <c r="AO738" s="225"/>
      <c r="AP738" s="225"/>
      <c r="AQ738" s="225"/>
      <c r="AR738" s="225"/>
      <c r="AS738" s="225"/>
      <c r="AT738" s="225"/>
      <c r="AU738" s="225"/>
      <c r="AV738" s="225"/>
      <c r="AW738" s="225"/>
      <c r="AX738" s="225"/>
      <c r="AY738" s="225"/>
      <c r="AZ738" s="225"/>
      <c r="BA738" s="225"/>
      <c r="BB738" s="225"/>
      <c r="BC738" s="225"/>
      <c r="BD738" s="225"/>
      <c r="BE738" s="225"/>
      <c r="BF738" s="225"/>
      <c r="BG738" s="225"/>
      <c r="BH738" s="225"/>
      <c r="BI738" s="225"/>
      <c r="BJ738" s="225"/>
      <c r="BK738" s="225"/>
      <c r="BL738" s="225"/>
      <c r="BM738" s="225"/>
      <c r="BN738" s="225"/>
      <c r="BO738" s="225"/>
      <c r="BP738" s="225"/>
      <c r="BQ738" s="225"/>
      <c r="BR738" s="225"/>
      <c r="BS738" s="225"/>
      <c r="BT738" s="225"/>
      <c r="BU738" s="225"/>
      <c r="BV738" s="225"/>
      <c r="BW738" s="225"/>
      <c r="BX738" s="225"/>
      <c r="BY738" s="225"/>
      <c r="BZ738" s="225"/>
      <c r="CA738" s="225"/>
      <c r="CB738" s="225"/>
      <c r="CC738" s="225"/>
      <c r="CD738" s="225"/>
      <c r="CE738" s="225"/>
      <c r="CF738" s="225"/>
    </row>
    <row r="739" spans="1:84" ht="12" customHeight="1" x14ac:dyDescent="0.25">
      <c r="A739" s="225"/>
      <c r="B739" s="225"/>
      <c r="C739" s="225"/>
      <c r="D739" s="225"/>
      <c r="E739" s="226"/>
      <c r="F739" s="226"/>
      <c r="G739" s="228"/>
      <c r="H739" s="227"/>
      <c r="I739" s="227"/>
      <c r="J739" s="228"/>
      <c r="K739" s="228"/>
      <c r="L739" s="229"/>
      <c r="M739" s="225"/>
      <c r="N739" s="225"/>
      <c r="O739" s="225"/>
      <c r="P739" s="225"/>
      <c r="Q739" s="225"/>
      <c r="R739" s="225"/>
      <c r="S739" s="225"/>
      <c r="T739" s="225"/>
      <c r="U739" s="225"/>
      <c r="V739" s="225"/>
      <c r="W739" s="225"/>
      <c r="X739" s="225"/>
      <c r="Y739" s="225"/>
      <c r="Z739" s="225"/>
      <c r="AA739" s="225"/>
      <c r="AB739" s="225"/>
      <c r="AC739" s="225"/>
      <c r="AD739" s="225"/>
      <c r="AE739" s="225"/>
      <c r="AF739" s="225"/>
      <c r="AG739" s="225"/>
      <c r="AH739" s="225"/>
      <c r="AI739" s="225"/>
      <c r="AJ739" s="225"/>
      <c r="AK739" s="225"/>
      <c r="AL739" s="225"/>
      <c r="AM739" s="225"/>
      <c r="AN739" s="225"/>
      <c r="AO739" s="225"/>
      <c r="AP739" s="225"/>
      <c r="AQ739" s="225"/>
      <c r="AR739" s="225"/>
      <c r="AS739" s="225"/>
      <c r="AT739" s="225"/>
      <c r="AU739" s="225"/>
      <c r="AV739" s="225"/>
      <c r="AW739" s="225"/>
      <c r="AX739" s="225"/>
      <c r="AY739" s="225"/>
      <c r="AZ739" s="225"/>
      <c r="BA739" s="225"/>
      <c r="BB739" s="225"/>
      <c r="BC739" s="225"/>
      <c r="BD739" s="225"/>
      <c r="BE739" s="225"/>
      <c r="BF739" s="225"/>
      <c r="BG739" s="225"/>
      <c r="BH739" s="225"/>
      <c r="BI739" s="225"/>
      <c r="BJ739" s="225"/>
      <c r="BK739" s="225"/>
      <c r="BL739" s="225"/>
      <c r="BM739" s="225"/>
      <c r="BN739" s="225"/>
      <c r="BO739" s="225"/>
      <c r="BP739" s="225"/>
      <c r="BQ739" s="225"/>
      <c r="BR739" s="225"/>
      <c r="BS739" s="225"/>
      <c r="BT739" s="225"/>
      <c r="BU739" s="225"/>
      <c r="BV739" s="225"/>
      <c r="BW739" s="225"/>
      <c r="BX739" s="225"/>
      <c r="BY739" s="225"/>
      <c r="BZ739" s="225"/>
      <c r="CA739" s="225"/>
      <c r="CB739" s="225"/>
      <c r="CC739" s="225"/>
      <c r="CD739" s="225"/>
      <c r="CE739" s="225"/>
      <c r="CF739" s="225"/>
    </row>
    <row r="740" spans="1:84" ht="12" customHeight="1" x14ac:dyDescent="0.25">
      <c r="A740" s="225"/>
      <c r="B740" s="225"/>
      <c r="C740" s="225"/>
      <c r="D740" s="225"/>
      <c r="E740" s="226"/>
      <c r="F740" s="226"/>
      <c r="G740" s="228"/>
      <c r="H740" s="227"/>
      <c r="I740" s="227"/>
      <c r="J740" s="228"/>
      <c r="K740" s="228"/>
      <c r="L740" s="229"/>
      <c r="M740" s="225"/>
      <c r="N740" s="225"/>
      <c r="O740" s="225"/>
      <c r="P740" s="225"/>
      <c r="Q740" s="225"/>
      <c r="R740" s="225"/>
      <c r="S740" s="225"/>
      <c r="T740" s="225"/>
      <c r="U740" s="225"/>
      <c r="V740" s="225"/>
      <c r="W740" s="225"/>
      <c r="X740" s="225"/>
      <c r="Y740" s="225"/>
      <c r="Z740" s="225"/>
      <c r="AA740" s="225"/>
      <c r="AB740" s="225"/>
      <c r="AC740" s="225"/>
      <c r="AD740" s="225"/>
      <c r="AE740" s="225"/>
      <c r="AF740" s="225"/>
      <c r="AG740" s="225"/>
      <c r="AH740" s="225"/>
      <c r="AI740" s="225"/>
      <c r="AJ740" s="225"/>
      <c r="AK740" s="225"/>
      <c r="AL740" s="225"/>
      <c r="AM740" s="225"/>
      <c r="AN740" s="225"/>
      <c r="AO740" s="225"/>
      <c r="AP740" s="225"/>
      <c r="AQ740" s="225"/>
      <c r="AR740" s="225"/>
      <c r="AS740" s="225"/>
      <c r="AT740" s="225"/>
      <c r="AU740" s="225"/>
      <c r="AV740" s="225"/>
      <c r="AW740" s="225"/>
      <c r="AX740" s="225"/>
      <c r="AY740" s="225"/>
      <c r="AZ740" s="225"/>
      <c r="BA740" s="225"/>
      <c r="BB740" s="225"/>
      <c r="BC740" s="225"/>
      <c r="BD740" s="225"/>
      <c r="BE740" s="225"/>
      <c r="BF740" s="225"/>
      <c r="BG740" s="225"/>
      <c r="BH740" s="225"/>
      <c r="BI740" s="225"/>
      <c r="BJ740" s="225"/>
      <c r="BK740" s="225"/>
      <c r="BL740" s="225"/>
      <c r="BM740" s="225"/>
      <c r="BN740" s="225"/>
      <c r="BO740" s="225"/>
      <c r="BP740" s="225"/>
      <c r="BQ740" s="225"/>
      <c r="BR740" s="225"/>
      <c r="BS740" s="225"/>
      <c r="BT740" s="225"/>
      <c r="BU740" s="225"/>
      <c r="BV740" s="225"/>
      <c r="BW740" s="225"/>
      <c r="BX740" s="225"/>
      <c r="BY740" s="225"/>
      <c r="BZ740" s="225"/>
      <c r="CA740" s="225"/>
      <c r="CB740" s="225"/>
      <c r="CC740" s="225"/>
      <c r="CD740" s="225"/>
      <c r="CE740" s="225"/>
      <c r="CF740" s="225"/>
    </row>
    <row r="741" spans="1:84" ht="12" customHeight="1" x14ac:dyDescent="0.25">
      <c r="A741" s="225"/>
      <c r="B741" s="225"/>
      <c r="C741" s="225"/>
      <c r="D741" s="225"/>
      <c r="E741" s="226"/>
      <c r="F741" s="226"/>
      <c r="G741" s="228"/>
      <c r="H741" s="227"/>
      <c r="I741" s="227"/>
      <c r="J741" s="228"/>
      <c r="K741" s="228"/>
      <c r="L741" s="229"/>
      <c r="M741" s="225"/>
      <c r="N741" s="225"/>
      <c r="O741" s="225"/>
      <c r="P741" s="225"/>
      <c r="Q741" s="225"/>
      <c r="R741" s="225"/>
      <c r="S741" s="225"/>
      <c r="T741" s="225"/>
      <c r="U741" s="225"/>
      <c r="V741" s="225"/>
      <c r="W741" s="225"/>
      <c r="X741" s="225"/>
      <c r="Y741" s="225"/>
      <c r="Z741" s="225"/>
      <c r="AA741" s="225"/>
      <c r="AB741" s="225"/>
      <c r="AC741" s="225"/>
      <c r="AD741" s="225"/>
      <c r="AE741" s="225"/>
      <c r="AF741" s="225"/>
      <c r="AG741" s="225"/>
      <c r="AH741" s="225"/>
      <c r="AI741" s="225"/>
      <c r="AJ741" s="225"/>
      <c r="AK741" s="225"/>
      <c r="AL741" s="225"/>
      <c r="AM741" s="225"/>
      <c r="AN741" s="225"/>
      <c r="AO741" s="225"/>
      <c r="AP741" s="225"/>
      <c r="AQ741" s="225"/>
      <c r="AR741" s="225"/>
      <c r="AS741" s="225"/>
      <c r="AT741" s="225"/>
      <c r="AU741" s="225"/>
      <c r="AV741" s="225"/>
      <c r="AW741" s="225"/>
      <c r="AX741" s="225"/>
      <c r="AY741" s="225"/>
      <c r="AZ741" s="225"/>
      <c r="BA741" s="225"/>
      <c r="BB741" s="225"/>
      <c r="BC741" s="225"/>
      <c r="BD741" s="225"/>
      <c r="BE741" s="225"/>
      <c r="BF741" s="225"/>
      <c r="BG741" s="225"/>
      <c r="BH741" s="225"/>
      <c r="BI741" s="225"/>
      <c r="BJ741" s="225"/>
      <c r="BK741" s="225"/>
      <c r="BL741" s="225"/>
      <c r="BM741" s="225"/>
      <c r="BN741" s="225"/>
      <c r="BO741" s="225"/>
      <c r="BP741" s="225"/>
      <c r="BQ741" s="225"/>
      <c r="BR741" s="225"/>
      <c r="BS741" s="225"/>
      <c r="BT741" s="225"/>
      <c r="BU741" s="225"/>
      <c r="BV741" s="225"/>
      <c r="BW741" s="225"/>
      <c r="BX741" s="225"/>
      <c r="BY741" s="225"/>
      <c r="BZ741" s="225"/>
      <c r="CA741" s="225"/>
      <c r="CB741" s="225"/>
      <c r="CC741" s="225"/>
      <c r="CD741" s="225"/>
      <c r="CE741" s="225"/>
      <c r="CF741" s="225"/>
    </row>
    <row r="742" spans="1:84" ht="12" customHeight="1" x14ac:dyDescent="0.25">
      <c r="A742" s="225"/>
      <c r="B742" s="225"/>
      <c r="C742" s="225"/>
      <c r="D742" s="225"/>
      <c r="E742" s="226"/>
      <c r="F742" s="226"/>
      <c r="G742" s="228"/>
      <c r="H742" s="227"/>
      <c r="I742" s="227"/>
      <c r="J742" s="228"/>
      <c r="K742" s="228"/>
      <c r="L742" s="229"/>
      <c r="M742" s="225"/>
      <c r="N742" s="225"/>
      <c r="O742" s="225"/>
      <c r="P742" s="225"/>
      <c r="Q742" s="225"/>
      <c r="R742" s="225"/>
      <c r="S742" s="225"/>
      <c r="T742" s="225"/>
      <c r="U742" s="225"/>
      <c r="V742" s="225"/>
      <c r="W742" s="225"/>
      <c r="X742" s="225"/>
      <c r="Y742" s="225"/>
      <c r="Z742" s="225"/>
      <c r="AA742" s="225"/>
      <c r="AB742" s="225"/>
      <c r="AC742" s="225"/>
      <c r="AD742" s="225"/>
      <c r="AE742" s="225"/>
      <c r="AF742" s="225"/>
      <c r="AG742" s="225"/>
      <c r="AH742" s="225"/>
      <c r="AI742" s="225"/>
      <c r="AJ742" s="225"/>
      <c r="AK742" s="225"/>
      <c r="AL742" s="225"/>
      <c r="AM742" s="225"/>
      <c r="AN742" s="225"/>
      <c r="AO742" s="225"/>
      <c r="AP742" s="225"/>
      <c r="AQ742" s="225"/>
      <c r="AR742" s="225"/>
      <c r="AS742" s="225"/>
      <c r="AT742" s="225"/>
      <c r="AU742" s="225"/>
      <c r="AV742" s="225"/>
      <c r="AW742" s="225"/>
      <c r="AX742" s="225"/>
      <c r="AY742" s="225"/>
      <c r="AZ742" s="225"/>
      <c r="BA742" s="225"/>
      <c r="BB742" s="225"/>
      <c r="BC742" s="225"/>
      <c r="BD742" s="225"/>
      <c r="BE742" s="225"/>
      <c r="BF742" s="225"/>
      <c r="BG742" s="225"/>
      <c r="BH742" s="225"/>
      <c r="BI742" s="225"/>
      <c r="BJ742" s="225"/>
      <c r="BK742" s="225"/>
      <c r="BL742" s="225"/>
      <c r="BM742" s="225"/>
      <c r="BN742" s="225"/>
      <c r="BO742" s="225"/>
      <c r="BP742" s="225"/>
      <c r="BQ742" s="225"/>
      <c r="BR742" s="225"/>
      <c r="BS742" s="225"/>
      <c r="BT742" s="225"/>
      <c r="BU742" s="225"/>
      <c r="BV742" s="225"/>
      <c r="BW742" s="225"/>
      <c r="BX742" s="225"/>
      <c r="BY742" s="225"/>
      <c r="BZ742" s="225"/>
      <c r="CA742" s="225"/>
      <c r="CB742" s="225"/>
      <c r="CC742" s="225"/>
      <c r="CD742" s="225"/>
      <c r="CE742" s="225"/>
      <c r="CF742" s="225"/>
    </row>
    <row r="743" spans="1:84" ht="12" customHeight="1" x14ac:dyDescent="0.25">
      <c r="A743" s="225"/>
      <c r="B743" s="225"/>
      <c r="C743" s="225"/>
      <c r="D743" s="225"/>
      <c r="E743" s="226"/>
      <c r="F743" s="226"/>
      <c r="G743" s="228"/>
      <c r="H743" s="227"/>
      <c r="I743" s="227"/>
      <c r="J743" s="228"/>
      <c r="K743" s="228"/>
      <c r="L743" s="229"/>
      <c r="M743" s="225"/>
      <c r="N743" s="225"/>
      <c r="O743" s="225"/>
      <c r="P743" s="225"/>
      <c r="Q743" s="225"/>
      <c r="R743" s="225"/>
      <c r="S743" s="225"/>
      <c r="T743" s="225"/>
      <c r="U743" s="225"/>
      <c r="V743" s="225"/>
      <c r="W743" s="225"/>
      <c r="X743" s="225"/>
      <c r="Y743" s="225"/>
      <c r="Z743" s="225"/>
      <c r="AA743" s="225"/>
      <c r="AB743" s="225"/>
      <c r="AC743" s="225"/>
      <c r="AD743" s="225"/>
      <c r="AE743" s="225"/>
      <c r="AF743" s="225"/>
      <c r="AG743" s="225"/>
      <c r="AH743" s="225"/>
      <c r="AI743" s="225"/>
      <c r="AJ743" s="225"/>
      <c r="AK743" s="225"/>
      <c r="AL743" s="225"/>
      <c r="AM743" s="225"/>
      <c r="AN743" s="225"/>
      <c r="AO743" s="225"/>
      <c r="AP743" s="225"/>
      <c r="AQ743" s="225"/>
      <c r="AR743" s="225"/>
      <c r="AS743" s="225"/>
      <c r="AT743" s="225"/>
      <c r="AU743" s="225"/>
      <c r="AV743" s="225"/>
      <c r="AW743" s="225"/>
      <c r="AX743" s="225"/>
      <c r="AY743" s="225"/>
      <c r="AZ743" s="225"/>
      <c r="BA743" s="225"/>
      <c r="BB743" s="225"/>
      <c r="BC743" s="225"/>
      <c r="BD743" s="225"/>
      <c r="BE743" s="225"/>
      <c r="BF743" s="225"/>
      <c r="BG743" s="225"/>
      <c r="BH743" s="225"/>
      <c r="BI743" s="225"/>
      <c r="BJ743" s="225"/>
      <c r="BK743" s="225"/>
      <c r="BL743" s="225"/>
      <c r="BM743" s="225"/>
      <c r="BN743" s="225"/>
      <c r="BO743" s="225"/>
      <c r="BP743" s="225"/>
      <c r="BQ743" s="225"/>
      <c r="BR743" s="225"/>
      <c r="BS743" s="225"/>
      <c r="BT743" s="225"/>
      <c r="BU743" s="225"/>
      <c r="BV743" s="225"/>
      <c r="BW743" s="225"/>
      <c r="BX743" s="225"/>
      <c r="BY743" s="225"/>
      <c r="BZ743" s="225"/>
      <c r="CA743" s="225"/>
      <c r="CB743" s="225"/>
      <c r="CC743" s="225"/>
      <c r="CD743" s="225"/>
      <c r="CE743" s="225"/>
      <c r="CF743" s="225"/>
    </row>
    <row r="744" spans="1:84" ht="12" customHeight="1" x14ac:dyDescent="0.25">
      <c r="A744" s="225"/>
      <c r="B744" s="225"/>
      <c r="C744" s="225"/>
      <c r="D744" s="225"/>
      <c r="E744" s="226"/>
      <c r="F744" s="226"/>
      <c r="G744" s="228"/>
      <c r="H744" s="227"/>
      <c r="I744" s="227"/>
      <c r="J744" s="228"/>
      <c r="K744" s="228"/>
      <c r="L744" s="229"/>
      <c r="M744" s="225"/>
      <c r="N744" s="225"/>
      <c r="O744" s="225"/>
      <c r="P744" s="225"/>
      <c r="Q744" s="225"/>
      <c r="R744" s="225"/>
      <c r="S744" s="225"/>
      <c r="T744" s="225"/>
      <c r="U744" s="225"/>
      <c r="V744" s="225"/>
      <c r="W744" s="225"/>
      <c r="X744" s="225"/>
      <c r="Y744" s="225"/>
      <c r="Z744" s="225"/>
      <c r="AA744" s="225"/>
      <c r="AB744" s="225"/>
      <c r="AC744" s="225"/>
      <c r="AD744" s="225"/>
      <c r="AE744" s="225"/>
      <c r="AF744" s="225"/>
      <c r="AG744" s="225"/>
      <c r="AH744" s="225"/>
      <c r="AI744" s="225"/>
      <c r="AJ744" s="225"/>
      <c r="AK744" s="225"/>
      <c r="AL744" s="225"/>
      <c r="AM744" s="225"/>
      <c r="AN744" s="225"/>
      <c r="AO744" s="225"/>
      <c r="AP744" s="225"/>
      <c r="AQ744" s="225"/>
      <c r="AR744" s="225"/>
      <c r="AS744" s="225"/>
      <c r="AT744" s="225"/>
      <c r="AU744" s="225"/>
      <c r="AV744" s="225"/>
      <c r="AW744" s="225"/>
      <c r="AX744" s="225"/>
      <c r="AY744" s="225"/>
      <c r="AZ744" s="225"/>
      <c r="BA744" s="225"/>
      <c r="BB744" s="225"/>
      <c r="BC744" s="225"/>
      <c r="BD744" s="225"/>
      <c r="BE744" s="225"/>
      <c r="BF744" s="225"/>
      <c r="BG744" s="225"/>
      <c r="BH744" s="225"/>
      <c r="BI744" s="225"/>
      <c r="BJ744" s="225"/>
      <c r="BK744" s="225"/>
      <c r="BL744" s="225"/>
      <c r="BM744" s="225"/>
      <c r="BN744" s="225"/>
      <c r="BO744" s="225"/>
      <c r="BP744" s="225"/>
      <c r="BQ744" s="225"/>
      <c r="BR744" s="225"/>
      <c r="BS744" s="225"/>
      <c r="BT744" s="225"/>
      <c r="BU744" s="225"/>
      <c r="BV744" s="225"/>
      <c r="BW744" s="225"/>
      <c r="BX744" s="225"/>
      <c r="BY744" s="225"/>
      <c r="BZ744" s="225"/>
      <c r="CA744" s="225"/>
      <c r="CB744" s="225"/>
      <c r="CC744" s="225"/>
      <c r="CD744" s="225"/>
      <c r="CE744" s="225"/>
      <c r="CF744" s="225"/>
    </row>
    <row r="745" spans="1:84" ht="12" customHeight="1" x14ac:dyDescent="0.25">
      <c r="A745" s="225"/>
      <c r="B745" s="225"/>
      <c r="C745" s="225"/>
      <c r="D745" s="225"/>
      <c r="E745" s="226"/>
      <c r="F745" s="226"/>
      <c r="G745" s="228"/>
      <c r="H745" s="227"/>
      <c r="I745" s="227"/>
      <c r="J745" s="228"/>
      <c r="K745" s="228"/>
      <c r="L745" s="229"/>
      <c r="M745" s="225"/>
      <c r="N745" s="225"/>
      <c r="O745" s="225"/>
      <c r="P745" s="225"/>
      <c r="Q745" s="225"/>
      <c r="R745" s="225"/>
      <c r="S745" s="225"/>
      <c r="T745" s="225"/>
      <c r="U745" s="225"/>
      <c r="V745" s="225"/>
      <c r="W745" s="225"/>
      <c r="X745" s="225"/>
      <c r="Y745" s="225"/>
      <c r="Z745" s="225"/>
      <c r="AA745" s="225"/>
      <c r="AB745" s="225"/>
      <c r="AC745" s="225"/>
      <c r="AD745" s="225"/>
      <c r="AE745" s="225"/>
      <c r="AF745" s="225"/>
      <c r="AG745" s="225"/>
      <c r="AH745" s="225"/>
      <c r="AI745" s="225"/>
      <c r="AJ745" s="225"/>
      <c r="AK745" s="225"/>
      <c r="AL745" s="225"/>
      <c r="AM745" s="225"/>
      <c r="AN745" s="225"/>
      <c r="AO745" s="225"/>
      <c r="AP745" s="225"/>
      <c r="AQ745" s="225"/>
      <c r="AR745" s="225"/>
      <c r="AS745" s="225"/>
      <c r="AT745" s="225"/>
      <c r="AU745" s="225"/>
      <c r="AV745" s="225"/>
      <c r="AW745" s="225"/>
      <c r="AX745" s="225"/>
      <c r="AY745" s="225"/>
      <c r="AZ745" s="225"/>
      <c r="BA745" s="225"/>
      <c r="BB745" s="225"/>
      <c r="BC745" s="225"/>
      <c r="BD745" s="225"/>
      <c r="BE745" s="225"/>
      <c r="BF745" s="225"/>
      <c r="BG745" s="225"/>
      <c r="BH745" s="225"/>
      <c r="BI745" s="225"/>
      <c r="BJ745" s="225"/>
      <c r="BK745" s="225"/>
      <c r="BL745" s="225"/>
      <c r="BM745" s="225"/>
      <c r="BN745" s="225"/>
      <c r="BO745" s="225"/>
      <c r="BP745" s="225"/>
      <c r="BQ745" s="225"/>
      <c r="BR745" s="225"/>
      <c r="BS745" s="225"/>
      <c r="BT745" s="225"/>
      <c r="BU745" s="225"/>
      <c r="BV745" s="225"/>
      <c r="BW745" s="225"/>
      <c r="BX745" s="225"/>
      <c r="BY745" s="225"/>
      <c r="BZ745" s="225"/>
      <c r="CA745" s="225"/>
      <c r="CB745" s="225"/>
      <c r="CC745" s="225"/>
      <c r="CD745" s="225"/>
      <c r="CE745" s="225"/>
      <c r="CF745" s="225"/>
    </row>
    <row r="746" spans="1:84" ht="12" customHeight="1" x14ac:dyDescent="0.25">
      <c r="A746" s="225"/>
      <c r="B746" s="225"/>
      <c r="C746" s="225"/>
      <c r="D746" s="225"/>
      <c r="E746" s="226"/>
      <c r="F746" s="226"/>
      <c r="G746" s="228"/>
      <c r="H746" s="227"/>
      <c r="I746" s="227"/>
      <c r="J746" s="228"/>
      <c r="K746" s="228"/>
      <c r="L746" s="229"/>
      <c r="M746" s="225"/>
      <c r="N746" s="225"/>
      <c r="O746" s="225"/>
      <c r="P746" s="225"/>
      <c r="Q746" s="225"/>
      <c r="R746" s="225"/>
      <c r="S746" s="225"/>
      <c r="T746" s="225"/>
      <c r="U746" s="225"/>
      <c r="V746" s="225"/>
      <c r="W746" s="225"/>
      <c r="X746" s="225"/>
      <c r="Y746" s="225"/>
      <c r="Z746" s="225"/>
      <c r="AA746" s="225"/>
      <c r="AB746" s="225"/>
      <c r="AC746" s="225"/>
      <c r="AD746" s="225"/>
      <c r="AE746" s="225"/>
      <c r="AF746" s="225"/>
      <c r="AG746" s="225"/>
      <c r="AH746" s="225"/>
      <c r="AI746" s="225"/>
      <c r="AJ746" s="225"/>
      <c r="AK746" s="225"/>
      <c r="AL746" s="225"/>
      <c r="AM746" s="225"/>
      <c r="AN746" s="225"/>
      <c r="AO746" s="225"/>
      <c r="AP746" s="225"/>
      <c r="AQ746" s="225"/>
      <c r="AR746" s="225"/>
      <c r="AS746" s="225"/>
      <c r="AT746" s="225"/>
      <c r="AU746" s="225"/>
      <c r="AV746" s="225"/>
      <c r="AW746" s="225"/>
      <c r="AX746" s="225"/>
      <c r="AY746" s="225"/>
      <c r="AZ746" s="225"/>
      <c r="BA746" s="225"/>
      <c r="BB746" s="225"/>
      <c r="BC746" s="225"/>
      <c r="BD746" s="225"/>
      <c r="BE746" s="225"/>
      <c r="BF746" s="225"/>
      <c r="BG746" s="225"/>
      <c r="BH746" s="225"/>
      <c r="BI746" s="225"/>
      <c r="BJ746" s="225"/>
      <c r="BK746" s="225"/>
      <c r="BL746" s="225"/>
      <c r="BM746" s="225"/>
      <c r="BN746" s="225"/>
      <c r="BO746" s="225"/>
      <c r="BP746" s="225"/>
      <c r="BQ746" s="225"/>
      <c r="BR746" s="225"/>
      <c r="BS746" s="225"/>
      <c r="BT746" s="225"/>
      <c r="BU746" s="225"/>
      <c r="BV746" s="225"/>
      <c r="BW746" s="225"/>
      <c r="BX746" s="225"/>
      <c r="BY746" s="225"/>
      <c r="BZ746" s="225"/>
      <c r="CA746" s="225"/>
      <c r="CB746" s="225"/>
      <c r="CC746" s="225"/>
      <c r="CD746" s="225"/>
      <c r="CE746" s="225"/>
      <c r="CF746" s="225"/>
    </row>
    <row r="747" spans="1:84" ht="12" customHeight="1" x14ac:dyDescent="0.25">
      <c r="A747" s="225"/>
      <c r="B747" s="225"/>
      <c r="C747" s="225"/>
      <c r="D747" s="225"/>
      <c r="E747" s="226"/>
      <c r="F747" s="226"/>
      <c r="G747" s="228"/>
      <c r="H747" s="227"/>
      <c r="I747" s="227"/>
      <c r="J747" s="228"/>
      <c r="K747" s="228"/>
      <c r="L747" s="229"/>
      <c r="M747" s="225"/>
      <c r="N747" s="225"/>
      <c r="O747" s="225"/>
      <c r="P747" s="225"/>
      <c r="Q747" s="225"/>
      <c r="R747" s="225"/>
      <c r="S747" s="225"/>
      <c r="T747" s="225"/>
      <c r="U747" s="225"/>
      <c r="V747" s="225"/>
      <c r="W747" s="225"/>
      <c r="X747" s="225"/>
      <c r="Y747" s="225"/>
      <c r="Z747" s="225"/>
      <c r="AA747" s="225"/>
      <c r="AB747" s="225"/>
      <c r="AC747" s="225"/>
      <c r="AD747" s="225"/>
      <c r="AE747" s="225"/>
      <c r="AF747" s="225"/>
      <c r="AG747" s="225"/>
      <c r="AH747" s="225"/>
      <c r="AI747" s="225"/>
      <c r="AJ747" s="225"/>
      <c r="AK747" s="225"/>
      <c r="AL747" s="225"/>
      <c r="AM747" s="225"/>
      <c r="AN747" s="225"/>
      <c r="AO747" s="225"/>
      <c r="AP747" s="225"/>
      <c r="AQ747" s="225"/>
      <c r="AR747" s="225"/>
      <c r="AS747" s="225"/>
      <c r="AT747" s="225"/>
      <c r="AU747" s="225"/>
      <c r="AV747" s="225"/>
      <c r="AW747" s="225"/>
      <c r="AX747" s="225"/>
      <c r="AY747" s="225"/>
      <c r="AZ747" s="225"/>
      <c r="BA747" s="225"/>
      <c r="BB747" s="225"/>
      <c r="BC747" s="225"/>
      <c r="BD747" s="225"/>
      <c r="BE747" s="225"/>
      <c r="BF747" s="225"/>
      <c r="BG747" s="225"/>
      <c r="BH747" s="225"/>
      <c r="BI747" s="225"/>
      <c r="BJ747" s="225"/>
      <c r="BK747" s="225"/>
      <c r="BL747" s="225"/>
      <c r="BM747" s="225"/>
      <c r="BN747" s="225"/>
      <c r="BO747" s="225"/>
      <c r="BP747" s="225"/>
      <c r="BQ747" s="225"/>
      <c r="BR747" s="225"/>
      <c r="BS747" s="225"/>
      <c r="BT747" s="225"/>
      <c r="BU747" s="225"/>
      <c r="BV747" s="225"/>
      <c r="BW747" s="225"/>
      <c r="BX747" s="225"/>
      <c r="BY747" s="225"/>
      <c r="BZ747" s="225"/>
      <c r="CA747" s="225"/>
      <c r="CB747" s="225"/>
      <c r="CC747" s="225"/>
      <c r="CD747" s="225"/>
      <c r="CE747" s="225"/>
      <c r="CF747" s="225"/>
    </row>
    <row r="748" spans="1:84" ht="12" customHeight="1" x14ac:dyDescent="0.25">
      <c r="A748" s="225"/>
      <c r="B748" s="225"/>
      <c r="C748" s="225"/>
      <c r="D748" s="225"/>
      <c r="E748" s="226"/>
      <c r="F748" s="226"/>
      <c r="G748" s="228"/>
      <c r="H748" s="227"/>
      <c r="I748" s="227"/>
      <c r="J748" s="228"/>
      <c r="K748" s="228"/>
      <c r="L748" s="229"/>
      <c r="M748" s="225"/>
      <c r="N748" s="225"/>
      <c r="O748" s="225"/>
      <c r="P748" s="225"/>
      <c r="Q748" s="225"/>
      <c r="R748" s="225"/>
      <c r="S748" s="225"/>
      <c r="T748" s="225"/>
      <c r="U748" s="225"/>
      <c r="V748" s="225"/>
      <c r="W748" s="225"/>
      <c r="X748" s="225"/>
      <c r="Y748" s="225"/>
      <c r="Z748" s="225"/>
      <c r="AA748" s="225"/>
      <c r="AB748" s="225"/>
      <c r="AC748" s="225"/>
      <c r="AD748" s="225"/>
      <c r="AE748" s="225"/>
      <c r="AF748" s="225"/>
      <c r="AG748" s="225"/>
      <c r="AH748" s="225"/>
      <c r="AI748" s="225"/>
      <c r="AJ748" s="225"/>
      <c r="AK748" s="225"/>
      <c r="AL748" s="225"/>
      <c r="AM748" s="225"/>
      <c r="AN748" s="225"/>
      <c r="AO748" s="225"/>
      <c r="AP748" s="225"/>
      <c r="AQ748" s="225"/>
      <c r="AR748" s="225"/>
      <c r="AS748" s="225"/>
      <c r="AT748" s="225"/>
      <c r="AU748" s="225"/>
      <c r="AV748" s="225"/>
      <c r="AW748" s="225"/>
      <c r="AX748" s="225"/>
      <c r="AY748" s="225"/>
      <c r="AZ748" s="225"/>
      <c r="BA748" s="225"/>
      <c r="BB748" s="225"/>
      <c r="BC748" s="225"/>
      <c r="BD748" s="225"/>
      <c r="BE748" s="225"/>
      <c r="BF748" s="225"/>
      <c r="BG748" s="225"/>
      <c r="BH748" s="225"/>
      <c r="BI748" s="225"/>
      <c r="BJ748" s="225"/>
      <c r="BK748" s="225"/>
      <c r="BL748" s="225"/>
      <c r="BM748" s="225"/>
      <c r="BN748" s="225"/>
      <c r="BO748" s="225"/>
      <c r="BP748" s="225"/>
      <c r="BQ748" s="225"/>
      <c r="BR748" s="225"/>
      <c r="BS748" s="225"/>
      <c r="BT748" s="225"/>
      <c r="BU748" s="225"/>
      <c r="BV748" s="225"/>
      <c r="BW748" s="225"/>
      <c r="BX748" s="225"/>
      <c r="BY748" s="225"/>
      <c r="BZ748" s="225"/>
      <c r="CA748" s="225"/>
      <c r="CB748" s="225"/>
      <c r="CC748" s="225"/>
      <c r="CD748" s="225"/>
      <c r="CE748" s="225"/>
      <c r="CF748" s="225"/>
    </row>
    <row r="749" spans="1:84" ht="12" customHeight="1" x14ac:dyDescent="0.25">
      <c r="A749" s="225"/>
      <c r="B749" s="225"/>
      <c r="C749" s="225"/>
      <c r="D749" s="225"/>
      <c r="E749" s="226"/>
      <c r="F749" s="226"/>
      <c r="G749" s="228"/>
      <c r="H749" s="227"/>
      <c r="I749" s="227"/>
      <c r="J749" s="228"/>
      <c r="K749" s="228"/>
      <c r="L749" s="229"/>
      <c r="M749" s="225"/>
      <c r="N749" s="225"/>
      <c r="O749" s="225"/>
      <c r="P749" s="225"/>
      <c r="Q749" s="225"/>
      <c r="R749" s="225"/>
      <c r="S749" s="225"/>
      <c r="T749" s="225"/>
      <c r="U749" s="225"/>
      <c r="V749" s="225"/>
      <c r="W749" s="225"/>
      <c r="X749" s="225"/>
      <c r="Y749" s="225"/>
      <c r="Z749" s="225"/>
      <c r="AA749" s="225"/>
      <c r="AB749" s="225"/>
      <c r="AC749" s="225"/>
      <c r="AD749" s="225"/>
      <c r="AE749" s="225"/>
      <c r="AF749" s="225"/>
      <c r="AG749" s="225"/>
      <c r="AH749" s="225"/>
      <c r="AI749" s="225"/>
      <c r="AJ749" s="225"/>
      <c r="AK749" s="225"/>
      <c r="AL749" s="225"/>
      <c r="AM749" s="225"/>
      <c r="AN749" s="225"/>
      <c r="AO749" s="225"/>
      <c r="AP749" s="225"/>
      <c r="AQ749" s="225"/>
      <c r="AR749" s="225"/>
      <c r="AS749" s="225"/>
      <c r="AT749" s="225"/>
      <c r="AU749" s="225"/>
      <c r="AV749" s="225"/>
      <c r="AW749" s="225"/>
      <c r="AX749" s="225"/>
      <c r="AY749" s="225"/>
      <c r="AZ749" s="225"/>
      <c r="BA749" s="225"/>
      <c r="BB749" s="225"/>
      <c r="BC749" s="225"/>
      <c r="BD749" s="225"/>
      <c r="BE749" s="225"/>
      <c r="BF749" s="225"/>
      <c r="BG749" s="225"/>
      <c r="BH749" s="225"/>
      <c r="BI749" s="225"/>
      <c r="BJ749" s="225"/>
      <c r="BK749" s="225"/>
      <c r="BL749" s="225"/>
      <c r="BM749" s="225"/>
      <c r="BN749" s="225"/>
      <c r="BO749" s="225"/>
      <c r="BP749" s="225"/>
      <c r="BQ749" s="225"/>
      <c r="BR749" s="225"/>
      <c r="BS749" s="225"/>
      <c r="BT749" s="225"/>
      <c r="BU749" s="225"/>
      <c r="BV749" s="225"/>
      <c r="BW749" s="225"/>
      <c r="BX749" s="225"/>
      <c r="BY749" s="225"/>
      <c r="BZ749" s="225"/>
      <c r="CA749" s="225"/>
      <c r="CB749" s="225"/>
      <c r="CC749" s="225"/>
      <c r="CD749" s="225"/>
      <c r="CE749" s="225"/>
      <c r="CF749" s="225"/>
    </row>
    <row r="750" spans="1:84" ht="12" customHeight="1" x14ac:dyDescent="0.25">
      <c r="A750" s="225"/>
      <c r="B750" s="225"/>
      <c r="C750" s="225"/>
      <c r="D750" s="225"/>
      <c r="E750" s="226"/>
      <c r="F750" s="226"/>
      <c r="G750" s="228"/>
      <c r="H750" s="227"/>
      <c r="I750" s="227"/>
      <c r="J750" s="228"/>
      <c r="K750" s="228"/>
      <c r="L750" s="229"/>
      <c r="M750" s="225"/>
      <c r="N750" s="225"/>
      <c r="O750" s="225"/>
      <c r="P750" s="225"/>
      <c r="Q750" s="225"/>
      <c r="R750" s="225"/>
      <c r="S750" s="225"/>
      <c r="T750" s="225"/>
      <c r="U750" s="225"/>
      <c r="V750" s="225"/>
      <c r="W750" s="225"/>
      <c r="X750" s="225"/>
      <c r="Y750" s="225"/>
      <c r="Z750" s="225"/>
      <c r="AA750" s="225"/>
      <c r="AB750" s="225"/>
      <c r="AC750" s="225"/>
      <c r="AD750" s="225"/>
      <c r="AE750" s="225"/>
      <c r="AF750" s="225"/>
      <c r="AG750" s="225"/>
      <c r="AH750" s="225"/>
      <c r="AI750" s="225"/>
      <c r="AJ750" s="225"/>
      <c r="AK750" s="225"/>
      <c r="AL750" s="225"/>
      <c r="AM750" s="225"/>
      <c r="AN750" s="225"/>
      <c r="AO750" s="225"/>
      <c r="AP750" s="225"/>
      <c r="AQ750" s="225"/>
      <c r="AR750" s="225"/>
      <c r="AS750" s="225"/>
      <c r="AT750" s="225"/>
      <c r="AU750" s="225"/>
      <c r="AV750" s="225"/>
      <c r="AW750" s="225"/>
      <c r="AX750" s="225"/>
      <c r="AY750" s="225"/>
      <c r="AZ750" s="225"/>
      <c r="BA750" s="225"/>
      <c r="BB750" s="225"/>
      <c r="BC750" s="225"/>
      <c r="BD750" s="225"/>
      <c r="BE750" s="225"/>
      <c r="BF750" s="225"/>
      <c r="BG750" s="225"/>
      <c r="BH750" s="225"/>
      <c r="BI750" s="225"/>
      <c r="BJ750" s="225"/>
      <c r="BK750" s="225"/>
      <c r="BL750" s="225"/>
      <c r="BM750" s="225"/>
      <c r="BN750" s="225"/>
      <c r="BO750" s="225"/>
      <c r="BP750" s="225"/>
      <c r="BQ750" s="225"/>
      <c r="BR750" s="225"/>
      <c r="BS750" s="225"/>
      <c r="BT750" s="225"/>
      <c r="BU750" s="225"/>
      <c r="BV750" s="225"/>
      <c r="BW750" s="225"/>
      <c r="BX750" s="225"/>
      <c r="BY750" s="225"/>
      <c r="BZ750" s="225"/>
      <c r="CA750" s="225"/>
      <c r="CB750" s="225"/>
      <c r="CC750" s="225"/>
      <c r="CD750" s="225"/>
      <c r="CE750" s="225"/>
      <c r="CF750" s="225"/>
    </row>
    <row r="751" spans="1:84" ht="12" customHeight="1" x14ac:dyDescent="0.25">
      <c r="A751" s="225"/>
      <c r="B751" s="225"/>
      <c r="C751" s="225"/>
      <c r="D751" s="225"/>
      <c r="E751" s="226"/>
      <c r="F751" s="226"/>
      <c r="G751" s="228"/>
      <c r="H751" s="227"/>
      <c r="I751" s="227"/>
      <c r="J751" s="228"/>
      <c r="K751" s="228"/>
      <c r="L751" s="229"/>
      <c r="M751" s="225"/>
      <c r="N751" s="225"/>
      <c r="O751" s="225"/>
      <c r="P751" s="225"/>
      <c r="Q751" s="225"/>
      <c r="R751" s="225"/>
      <c r="S751" s="225"/>
      <c r="T751" s="225"/>
      <c r="U751" s="225"/>
      <c r="V751" s="225"/>
      <c r="W751" s="225"/>
      <c r="X751" s="225"/>
      <c r="Y751" s="225"/>
      <c r="Z751" s="225"/>
      <c r="AA751" s="225"/>
      <c r="AB751" s="225"/>
      <c r="AC751" s="225"/>
      <c r="AD751" s="225"/>
      <c r="AE751" s="225"/>
      <c r="AF751" s="225"/>
      <c r="AG751" s="225"/>
      <c r="AH751" s="225"/>
      <c r="AI751" s="225"/>
      <c r="AJ751" s="225"/>
      <c r="AK751" s="225"/>
      <c r="AL751" s="225"/>
      <c r="AM751" s="225"/>
      <c r="AN751" s="225"/>
      <c r="AO751" s="225"/>
      <c r="AP751" s="225"/>
      <c r="AQ751" s="225"/>
      <c r="AR751" s="225"/>
      <c r="AS751" s="225"/>
      <c r="AT751" s="225"/>
      <c r="AU751" s="225"/>
      <c r="AV751" s="225"/>
      <c r="AW751" s="225"/>
      <c r="AX751" s="225"/>
      <c r="AY751" s="225"/>
      <c r="AZ751" s="225"/>
      <c r="BA751" s="225"/>
      <c r="BB751" s="225"/>
      <c r="BC751" s="225"/>
      <c r="BD751" s="225"/>
      <c r="BE751" s="225"/>
      <c r="BF751" s="225"/>
      <c r="BG751" s="225"/>
      <c r="BH751" s="225"/>
      <c r="BI751" s="225"/>
      <c r="BJ751" s="225"/>
      <c r="BK751" s="225"/>
      <c r="BL751" s="225"/>
      <c r="BM751" s="225"/>
      <c r="BN751" s="225"/>
      <c r="BO751" s="225"/>
      <c r="BP751" s="225"/>
      <c r="BQ751" s="225"/>
      <c r="BR751" s="225"/>
      <c r="BS751" s="225"/>
      <c r="BT751" s="225"/>
      <c r="BU751" s="225"/>
      <c r="BV751" s="225"/>
      <c r="BW751" s="225"/>
      <c r="BX751" s="225"/>
      <c r="BY751" s="225"/>
      <c r="BZ751" s="225"/>
      <c r="CA751" s="225"/>
      <c r="CB751" s="225"/>
      <c r="CC751" s="225"/>
      <c r="CD751" s="225"/>
      <c r="CE751" s="225"/>
      <c r="CF751" s="225"/>
    </row>
    <row r="752" spans="1:84" ht="12" customHeight="1" x14ac:dyDescent="0.25">
      <c r="A752" s="225"/>
      <c r="B752" s="225"/>
      <c r="C752" s="225"/>
      <c r="D752" s="225"/>
      <c r="E752" s="226"/>
      <c r="F752" s="226"/>
      <c r="G752" s="228"/>
      <c r="H752" s="227"/>
      <c r="I752" s="227"/>
      <c r="J752" s="228"/>
      <c r="K752" s="228"/>
      <c r="L752" s="229"/>
      <c r="M752" s="225"/>
      <c r="N752" s="225"/>
      <c r="O752" s="225"/>
      <c r="P752" s="225"/>
      <c r="Q752" s="225"/>
      <c r="R752" s="225"/>
      <c r="S752" s="225"/>
      <c r="T752" s="225"/>
      <c r="U752" s="225"/>
      <c r="V752" s="225"/>
      <c r="W752" s="225"/>
      <c r="X752" s="225"/>
      <c r="Y752" s="225"/>
      <c r="Z752" s="225"/>
      <c r="AA752" s="225"/>
      <c r="AB752" s="225"/>
      <c r="AC752" s="225"/>
      <c r="AD752" s="225"/>
      <c r="AE752" s="225"/>
      <c r="AF752" s="225"/>
      <c r="AG752" s="225"/>
      <c r="AH752" s="225"/>
      <c r="AI752" s="225"/>
      <c r="AJ752" s="225"/>
      <c r="AK752" s="225"/>
      <c r="AL752" s="225"/>
      <c r="AM752" s="225"/>
      <c r="AN752" s="225"/>
      <c r="AO752" s="225"/>
      <c r="AP752" s="225"/>
      <c r="AQ752" s="225"/>
      <c r="AR752" s="225"/>
      <c r="AS752" s="225"/>
      <c r="AT752" s="225"/>
      <c r="AU752" s="225"/>
      <c r="AV752" s="225"/>
      <c r="AW752" s="225"/>
      <c r="AX752" s="225"/>
      <c r="AY752" s="225"/>
      <c r="AZ752" s="225"/>
      <c r="BA752" s="225"/>
      <c r="BB752" s="225"/>
      <c r="BC752" s="225"/>
      <c r="BD752" s="225"/>
      <c r="BE752" s="225"/>
      <c r="BF752" s="225"/>
      <c r="BG752" s="225"/>
      <c r="BH752" s="225"/>
      <c r="BI752" s="225"/>
      <c r="BJ752" s="225"/>
      <c r="BK752" s="225"/>
      <c r="BL752" s="225"/>
      <c r="BM752" s="225"/>
      <c r="BN752" s="225"/>
      <c r="BO752" s="225"/>
      <c r="BP752" s="225"/>
      <c r="BQ752" s="225"/>
      <c r="BR752" s="225"/>
      <c r="BS752" s="225"/>
      <c r="BT752" s="225"/>
      <c r="BU752" s="225"/>
      <c r="BV752" s="225"/>
      <c r="BW752" s="225"/>
      <c r="BX752" s="225"/>
      <c r="BY752" s="225"/>
      <c r="BZ752" s="225"/>
      <c r="CA752" s="225"/>
      <c r="CB752" s="225"/>
      <c r="CC752" s="225"/>
      <c r="CD752" s="225"/>
      <c r="CE752" s="225"/>
      <c r="CF752" s="225"/>
    </row>
    <row r="753" spans="1:84" ht="12" customHeight="1" x14ac:dyDescent="0.25">
      <c r="A753" s="225"/>
      <c r="B753" s="225"/>
      <c r="C753" s="225"/>
      <c r="D753" s="225"/>
      <c r="E753" s="226"/>
      <c r="F753" s="226"/>
      <c r="G753" s="228"/>
      <c r="H753" s="227"/>
      <c r="I753" s="227"/>
      <c r="J753" s="228"/>
      <c r="K753" s="228"/>
      <c r="L753" s="229"/>
      <c r="M753" s="225"/>
      <c r="N753" s="225"/>
      <c r="O753" s="225"/>
      <c r="P753" s="225"/>
      <c r="Q753" s="225"/>
      <c r="R753" s="225"/>
      <c r="S753" s="225"/>
      <c r="T753" s="225"/>
      <c r="U753" s="225"/>
      <c r="V753" s="225"/>
      <c r="W753" s="225"/>
      <c r="X753" s="225"/>
      <c r="Y753" s="225"/>
      <c r="Z753" s="225"/>
      <c r="AA753" s="225"/>
      <c r="AB753" s="225"/>
      <c r="AC753" s="225"/>
      <c r="AD753" s="225"/>
      <c r="AE753" s="225"/>
      <c r="AF753" s="225"/>
      <c r="AG753" s="225"/>
      <c r="AH753" s="225"/>
      <c r="AI753" s="225"/>
      <c r="AJ753" s="225"/>
      <c r="AK753" s="225"/>
      <c r="AL753" s="225"/>
      <c r="AM753" s="225"/>
      <c r="AN753" s="225"/>
      <c r="AO753" s="225"/>
      <c r="AP753" s="225"/>
      <c r="AQ753" s="225"/>
      <c r="AR753" s="225"/>
      <c r="AS753" s="225"/>
      <c r="AT753" s="225"/>
      <c r="AU753" s="225"/>
      <c r="AV753" s="225"/>
      <c r="AW753" s="225"/>
      <c r="AX753" s="225"/>
      <c r="AY753" s="225"/>
      <c r="AZ753" s="225"/>
      <c r="BA753" s="225"/>
      <c r="BB753" s="225"/>
      <c r="BC753" s="225"/>
      <c r="BD753" s="225"/>
      <c r="BE753" s="225"/>
      <c r="BF753" s="225"/>
      <c r="BG753" s="225"/>
      <c r="BH753" s="225"/>
      <c r="BI753" s="225"/>
      <c r="BJ753" s="225"/>
      <c r="BK753" s="225"/>
      <c r="BL753" s="225"/>
      <c r="BM753" s="225"/>
      <c r="BN753" s="225"/>
      <c r="BO753" s="225"/>
      <c r="BP753" s="225"/>
      <c r="BQ753" s="225"/>
      <c r="BR753" s="225"/>
      <c r="BS753" s="225"/>
      <c r="BT753" s="225"/>
      <c r="BU753" s="225"/>
      <c r="BV753" s="225"/>
      <c r="BW753" s="225"/>
      <c r="BX753" s="225"/>
      <c r="BY753" s="225"/>
      <c r="BZ753" s="225"/>
      <c r="CA753" s="225"/>
      <c r="CB753" s="225"/>
      <c r="CC753" s="225"/>
      <c r="CD753" s="225"/>
      <c r="CE753" s="225"/>
      <c r="CF753" s="225"/>
    </row>
    <row r="754" spans="1:84" ht="12" customHeight="1" x14ac:dyDescent="0.25">
      <c r="A754" s="225"/>
      <c r="B754" s="225"/>
      <c r="C754" s="225"/>
      <c r="D754" s="225"/>
      <c r="E754" s="226"/>
      <c r="F754" s="226"/>
      <c r="G754" s="228"/>
      <c r="H754" s="227"/>
      <c r="I754" s="227"/>
      <c r="J754" s="228"/>
      <c r="K754" s="228"/>
      <c r="L754" s="229"/>
      <c r="M754" s="225"/>
      <c r="N754" s="225"/>
      <c r="O754" s="225"/>
      <c r="P754" s="225"/>
      <c r="Q754" s="225"/>
      <c r="R754" s="225"/>
      <c r="S754" s="225"/>
      <c r="T754" s="225"/>
      <c r="U754" s="225"/>
      <c r="V754" s="225"/>
      <c r="W754" s="225"/>
      <c r="X754" s="225"/>
      <c r="Y754" s="225"/>
      <c r="Z754" s="225"/>
      <c r="AA754" s="225"/>
      <c r="AB754" s="225"/>
      <c r="AC754" s="225"/>
      <c r="AD754" s="225"/>
      <c r="AE754" s="225"/>
      <c r="AF754" s="225"/>
      <c r="AG754" s="225"/>
      <c r="AH754" s="225"/>
      <c r="AI754" s="225"/>
      <c r="AJ754" s="225"/>
      <c r="AK754" s="225"/>
      <c r="AL754" s="225"/>
      <c r="AM754" s="225"/>
      <c r="AN754" s="225"/>
      <c r="AO754" s="225"/>
      <c r="AP754" s="225"/>
      <c r="AQ754" s="225"/>
      <c r="AR754" s="225"/>
      <c r="AS754" s="225"/>
      <c r="AT754" s="225"/>
      <c r="AU754" s="225"/>
      <c r="AV754" s="225"/>
      <c r="AW754" s="225"/>
      <c r="AX754" s="225"/>
      <c r="AY754" s="225"/>
      <c r="AZ754" s="225"/>
      <c r="BA754" s="225"/>
      <c r="BB754" s="225"/>
      <c r="BC754" s="225"/>
      <c r="BD754" s="225"/>
      <c r="BE754" s="225"/>
      <c r="BF754" s="225"/>
      <c r="BG754" s="225"/>
      <c r="BH754" s="225"/>
      <c r="BI754" s="225"/>
      <c r="BJ754" s="225"/>
      <c r="BK754" s="225"/>
      <c r="BL754" s="225"/>
      <c r="BM754" s="225"/>
      <c r="BN754" s="225"/>
      <c r="BO754" s="225"/>
      <c r="BP754" s="225"/>
      <c r="BQ754" s="225"/>
      <c r="BR754" s="225"/>
      <c r="BS754" s="225"/>
      <c r="BT754" s="225"/>
      <c r="BU754" s="225"/>
      <c r="BV754" s="225"/>
      <c r="BW754" s="225"/>
      <c r="BX754" s="225"/>
      <c r="BY754" s="225"/>
      <c r="BZ754" s="225"/>
      <c r="CA754" s="225"/>
      <c r="CB754" s="225"/>
      <c r="CC754" s="225"/>
      <c r="CD754" s="225"/>
      <c r="CE754" s="225"/>
      <c r="CF754" s="225"/>
    </row>
    <row r="755" spans="1:84" ht="12" customHeight="1" x14ac:dyDescent="0.25">
      <c r="A755" s="225"/>
      <c r="B755" s="225"/>
      <c r="C755" s="225"/>
      <c r="D755" s="225"/>
      <c r="E755" s="226"/>
      <c r="F755" s="226"/>
      <c r="G755" s="228"/>
      <c r="H755" s="227"/>
      <c r="I755" s="227"/>
      <c r="J755" s="228"/>
      <c r="K755" s="228"/>
      <c r="L755" s="229"/>
      <c r="M755" s="225"/>
      <c r="N755" s="225"/>
      <c r="O755" s="225"/>
      <c r="P755" s="225"/>
      <c r="Q755" s="225"/>
      <c r="R755" s="225"/>
      <c r="S755" s="225"/>
      <c r="T755" s="225"/>
      <c r="U755" s="225"/>
      <c r="V755" s="225"/>
      <c r="W755" s="225"/>
      <c r="X755" s="225"/>
      <c r="Y755" s="225"/>
      <c r="Z755" s="225"/>
      <c r="AA755" s="225"/>
      <c r="AB755" s="225"/>
      <c r="AC755" s="225"/>
      <c r="AD755" s="225"/>
      <c r="AE755" s="225"/>
      <c r="AF755" s="225"/>
      <c r="AG755" s="225"/>
      <c r="AH755" s="225"/>
      <c r="AI755" s="225"/>
      <c r="AJ755" s="225"/>
      <c r="AK755" s="225"/>
      <c r="AL755" s="225"/>
      <c r="AM755" s="225"/>
      <c r="AN755" s="225"/>
      <c r="AO755" s="225"/>
      <c r="AP755" s="225"/>
      <c r="AQ755" s="225"/>
      <c r="AR755" s="225"/>
      <c r="AS755" s="225"/>
      <c r="AT755" s="225"/>
      <c r="AU755" s="225"/>
      <c r="AV755" s="225"/>
      <c r="AW755" s="225"/>
      <c r="AX755" s="225"/>
      <c r="AY755" s="225"/>
      <c r="AZ755" s="225"/>
      <c r="BA755" s="225"/>
      <c r="BB755" s="225"/>
      <c r="BC755" s="225"/>
      <c r="BD755" s="225"/>
      <c r="BE755" s="225"/>
      <c r="BF755" s="225"/>
      <c r="BG755" s="225"/>
      <c r="BH755" s="225"/>
      <c r="BI755" s="225"/>
      <c r="BJ755" s="225"/>
      <c r="BK755" s="225"/>
      <c r="BL755" s="225"/>
      <c r="BM755" s="225"/>
      <c r="BN755" s="225"/>
      <c r="BO755" s="225"/>
      <c r="BP755" s="225"/>
      <c r="BQ755" s="225"/>
      <c r="BR755" s="225"/>
      <c r="BS755" s="225"/>
      <c r="BT755" s="225"/>
      <c r="BU755" s="225"/>
      <c r="BV755" s="225"/>
      <c r="BW755" s="225"/>
      <c r="BX755" s="225"/>
      <c r="BY755" s="225"/>
      <c r="BZ755" s="225"/>
      <c r="CA755" s="225"/>
      <c r="CB755" s="225"/>
      <c r="CC755" s="225"/>
      <c r="CD755" s="225"/>
      <c r="CE755" s="225"/>
      <c r="CF755" s="225"/>
    </row>
    <row r="756" spans="1:84" ht="12" customHeight="1" x14ac:dyDescent="0.25">
      <c r="A756" s="225"/>
      <c r="B756" s="225"/>
      <c r="C756" s="225"/>
      <c r="D756" s="225"/>
      <c r="E756" s="226"/>
      <c r="F756" s="226"/>
      <c r="G756" s="228"/>
      <c r="H756" s="227"/>
      <c r="I756" s="227"/>
      <c r="J756" s="228"/>
      <c r="K756" s="228"/>
      <c r="L756" s="229"/>
      <c r="M756" s="225"/>
      <c r="N756" s="225"/>
      <c r="O756" s="225"/>
      <c r="P756" s="225"/>
      <c r="Q756" s="225"/>
      <c r="R756" s="225"/>
      <c r="S756" s="225"/>
      <c r="T756" s="225"/>
      <c r="U756" s="225"/>
      <c r="V756" s="225"/>
      <c r="W756" s="225"/>
      <c r="X756" s="225"/>
      <c r="Y756" s="225"/>
      <c r="Z756" s="225"/>
      <c r="AA756" s="225"/>
      <c r="AB756" s="225"/>
      <c r="AC756" s="225"/>
      <c r="AD756" s="225"/>
      <c r="AE756" s="225"/>
      <c r="AF756" s="225"/>
      <c r="AG756" s="225"/>
      <c r="AH756" s="225"/>
      <c r="AI756" s="225"/>
      <c r="AJ756" s="225"/>
      <c r="AK756" s="225"/>
      <c r="AL756" s="225"/>
      <c r="AM756" s="225"/>
      <c r="AN756" s="225"/>
      <c r="AO756" s="225"/>
      <c r="AP756" s="225"/>
      <c r="AQ756" s="225"/>
      <c r="AR756" s="225"/>
      <c r="AS756" s="225"/>
      <c r="AT756" s="225"/>
      <c r="AU756" s="225"/>
      <c r="AV756" s="225"/>
      <c r="AW756" s="225"/>
      <c r="AX756" s="225"/>
      <c r="AY756" s="225"/>
      <c r="AZ756" s="225"/>
      <c r="BA756" s="225"/>
      <c r="BB756" s="225"/>
      <c r="BC756" s="225"/>
      <c r="BD756" s="225"/>
      <c r="BE756" s="225"/>
      <c r="BF756" s="225"/>
      <c r="BG756" s="225"/>
      <c r="BH756" s="225"/>
      <c r="BI756" s="225"/>
      <c r="BJ756" s="225"/>
      <c r="BK756" s="225"/>
      <c r="BL756" s="225"/>
      <c r="BM756" s="225"/>
      <c r="BN756" s="225"/>
      <c r="BO756" s="225"/>
      <c r="BP756" s="225"/>
      <c r="BQ756" s="225"/>
      <c r="BR756" s="225"/>
      <c r="BS756" s="225"/>
      <c r="BT756" s="225"/>
      <c r="BU756" s="225"/>
      <c r="BV756" s="225"/>
      <c r="BW756" s="225"/>
      <c r="BX756" s="225"/>
      <c r="BY756" s="225"/>
      <c r="BZ756" s="225"/>
      <c r="CA756" s="225"/>
      <c r="CB756" s="225"/>
      <c r="CC756" s="225"/>
      <c r="CD756" s="225"/>
      <c r="CE756" s="225"/>
      <c r="CF756" s="225"/>
    </row>
    <row r="757" spans="1:84" ht="12" customHeight="1" x14ac:dyDescent="0.25">
      <c r="A757" s="225"/>
      <c r="B757" s="225"/>
      <c r="C757" s="225"/>
      <c r="D757" s="225"/>
      <c r="E757" s="226"/>
      <c r="F757" s="226"/>
      <c r="G757" s="228"/>
      <c r="H757" s="227"/>
      <c r="I757" s="227"/>
      <c r="J757" s="228"/>
      <c r="K757" s="228"/>
      <c r="L757" s="229"/>
      <c r="M757" s="225"/>
      <c r="N757" s="225"/>
      <c r="O757" s="225"/>
      <c r="P757" s="225"/>
      <c r="Q757" s="225"/>
      <c r="R757" s="225"/>
      <c r="S757" s="225"/>
      <c r="T757" s="225"/>
      <c r="U757" s="225"/>
      <c r="V757" s="225"/>
      <c r="W757" s="225"/>
      <c r="X757" s="225"/>
      <c r="Y757" s="225"/>
      <c r="Z757" s="225"/>
      <c r="AA757" s="225"/>
      <c r="AB757" s="225"/>
      <c r="AC757" s="225"/>
      <c r="AD757" s="225"/>
      <c r="AE757" s="225"/>
      <c r="AF757" s="225"/>
      <c r="AG757" s="225"/>
      <c r="AH757" s="225"/>
      <c r="AI757" s="225"/>
      <c r="AJ757" s="225"/>
      <c r="AK757" s="225"/>
      <c r="AL757" s="225"/>
      <c r="AM757" s="225"/>
      <c r="AN757" s="225"/>
      <c r="AO757" s="225"/>
      <c r="AP757" s="225"/>
      <c r="AQ757" s="225"/>
      <c r="AR757" s="225"/>
      <c r="AS757" s="225"/>
      <c r="AT757" s="225"/>
      <c r="AU757" s="225"/>
      <c r="AV757" s="225"/>
      <c r="AW757" s="225"/>
      <c r="AX757" s="225"/>
      <c r="AY757" s="225"/>
      <c r="AZ757" s="225"/>
      <c r="BA757" s="225"/>
      <c r="BB757" s="225"/>
      <c r="BC757" s="225"/>
      <c r="BD757" s="225"/>
      <c r="BE757" s="225"/>
      <c r="BF757" s="225"/>
      <c r="BG757" s="225"/>
      <c r="BH757" s="225"/>
      <c r="BI757" s="225"/>
      <c r="BJ757" s="225"/>
      <c r="BK757" s="225"/>
      <c r="BL757" s="225"/>
      <c r="BM757" s="225"/>
      <c r="BN757" s="225"/>
      <c r="BO757" s="225"/>
      <c r="BP757" s="225"/>
      <c r="BQ757" s="225"/>
      <c r="BR757" s="225"/>
      <c r="BS757" s="225"/>
      <c r="BT757" s="225"/>
      <c r="BU757" s="225"/>
      <c r="BV757" s="225"/>
      <c r="BW757" s="225"/>
      <c r="BX757" s="225"/>
      <c r="BY757" s="225"/>
      <c r="BZ757" s="225"/>
      <c r="CA757" s="225"/>
      <c r="CB757" s="225"/>
      <c r="CC757" s="225"/>
      <c r="CD757" s="225"/>
      <c r="CE757" s="225"/>
      <c r="CF757" s="225"/>
    </row>
    <row r="758" spans="1:84" ht="12" customHeight="1" x14ac:dyDescent="0.25">
      <c r="A758" s="225"/>
      <c r="B758" s="225"/>
      <c r="C758" s="225"/>
      <c r="D758" s="225"/>
      <c r="E758" s="226"/>
      <c r="F758" s="226"/>
      <c r="G758" s="228"/>
      <c r="H758" s="227"/>
      <c r="I758" s="227"/>
      <c r="J758" s="228"/>
      <c r="K758" s="228"/>
      <c r="L758" s="229"/>
      <c r="M758" s="225"/>
      <c r="N758" s="225"/>
      <c r="O758" s="225"/>
      <c r="P758" s="225"/>
      <c r="Q758" s="225"/>
      <c r="R758" s="225"/>
      <c r="S758" s="225"/>
      <c r="T758" s="225"/>
      <c r="U758" s="225"/>
      <c r="V758" s="225"/>
      <c r="W758" s="225"/>
      <c r="X758" s="225"/>
      <c r="Y758" s="225"/>
      <c r="Z758" s="225"/>
      <c r="AA758" s="225"/>
      <c r="AB758" s="225"/>
      <c r="AC758" s="225"/>
      <c r="AD758" s="225"/>
      <c r="AE758" s="225"/>
      <c r="AF758" s="225"/>
      <c r="AG758" s="225"/>
      <c r="AH758" s="225"/>
      <c r="AI758" s="225"/>
      <c r="AJ758" s="225"/>
      <c r="AK758" s="225"/>
      <c r="AL758" s="225"/>
      <c r="AM758" s="225"/>
      <c r="AN758" s="225"/>
      <c r="AO758" s="225"/>
      <c r="AP758" s="225"/>
      <c r="AQ758" s="225"/>
      <c r="AR758" s="225"/>
      <c r="AS758" s="225"/>
      <c r="AT758" s="225"/>
      <c r="AU758" s="225"/>
      <c r="AV758" s="225"/>
      <c r="AW758" s="225"/>
      <c r="AX758" s="225"/>
      <c r="AY758" s="225"/>
      <c r="AZ758" s="225"/>
      <c r="BA758" s="225"/>
      <c r="BB758" s="225"/>
      <c r="BC758" s="225"/>
      <c r="BD758" s="225"/>
      <c r="BE758" s="225"/>
      <c r="BF758" s="225"/>
      <c r="BG758" s="225"/>
      <c r="BH758" s="225"/>
      <c r="BI758" s="225"/>
      <c r="BJ758" s="225"/>
      <c r="BK758" s="225"/>
      <c r="BL758" s="225"/>
      <c r="BM758" s="225"/>
      <c r="BN758" s="225"/>
      <c r="BO758" s="225"/>
      <c r="BP758" s="225"/>
      <c r="BQ758" s="225"/>
      <c r="BR758" s="225"/>
      <c r="BS758" s="225"/>
      <c r="BT758" s="225"/>
      <c r="BU758" s="225"/>
      <c r="BV758" s="225"/>
      <c r="BW758" s="225"/>
      <c r="BX758" s="225"/>
      <c r="BY758" s="225"/>
      <c r="BZ758" s="225"/>
      <c r="CA758" s="225"/>
      <c r="CB758" s="225"/>
      <c r="CC758" s="225"/>
      <c r="CD758" s="225"/>
      <c r="CE758" s="225"/>
      <c r="CF758" s="225"/>
    </row>
    <row r="759" spans="1:84" ht="12" customHeight="1" x14ac:dyDescent="0.25">
      <c r="A759" s="225"/>
      <c r="B759" s="225"/>
      <c r="C759" s="225"/>
      <c r="D759" s="225"/>
      <c r="E759" s="226"/>
      <c r="F759" s="226"/>
      <c r="G759" s="228"/>
      <c r="H759" s="227"/>
      <c r="I759" s="227"/>
      <c r="J759" s="228"/>
      <c r="K759" s="228"/>
      <c r="L759" s="229"/>
      <c r="M759" s="225"/>
      <c r="N759" s="225"/>
      <c r="O759" s="225"/>
      <c r="P759" s="225"/>
      <c r="Q759" s="225"/>
      <c r="R759" s="225"/>
      <c r="S759" s="225"/>
      <c r="T759" s="225"/>
      <c r="U759" s="225"/>
      <c r="V759" s="225"/>
      <c r="W759" s="225"/>
      <c r="X759" s="225"/>
      <c r="Y759" s="225"/>
      <c r="Z759" s="225"/>
      <c r="AA759" s="225"/>
      <c r="AB759" s="225"/>
      <c r="AC759" s="225"/>
      <c r="AD759" s="225"/>
      <c r="AE759" s="225"/>
      <c r="AF759" s="225"/>
      <c r="AG759" s="225"/>
      <c r="AH759" s="225"/>
      <c r="AI759" s="225"/>
      <c r="AJ759" s="225"/>
      <c r="AK759" s="225"/>
      <c r="AL759" s="225"/>
      <c r="AM759" s="225"/>
      <c r="AN759" s="225"/>
      <c r="AO759" s="225"/>
      <c r="AP759" s="225"/>
      <c r="AQ759" s="225"/>
      <c r="AR759" s="225"/>
      <c r="AS759" s="225"/>
      <c r="AT759" s="225"/>
      <c r="AU759" s="225"/>
      <c r="AV759" s="225"/>
      <c r="AW759" s="225"/>
      <c r="AX759" s="225"/>
      <c r="AY759" s="225"/>
      <c r="AZ759" s="225"/>
      <c r="BA759" s="225"/>
      <c r="BB759" s="225"/>
      <c r="BC759" s="225"/>
      <c r="BD759" s="225"/>
      <c r="BE759" s="225"/>
      <c r="BF759" s="225"/>
      <c r="BG759" s="225"/>
      <c r="BH759" s="225"/>
      <c r="BI759" s="225"/>
      <c r="BJ759" s="225"/>
      <c r="BK759" s="225"/>
      <c r="BL759" s="225"/>
      <c r="BM759" s="225"/>
      <c r="BN759" s="225"/>
      <c r="BO759" s="225"/>
      <c r="BP759" s="225"/>
      <c r="BQ759" s="225"/>
      <c r="BR759" s="225"/>
      <c r="BS759" s="225"/>
      <c r="BT759" s="225"/>
      <c r="BU759" s="225"/>
      <c r="BV759" s="225"/>
      <c r="BW759" s="225"/>
      <c r="BX759" s="225"/>
      <c r="BY759" s="225"/>
      <c r="BZ759" s="225"/>
      <c r="CA759" s="225"/>
      <c r="CB759" s="225"/>
      <c r="CC759" s="225"/>
      <c r="CD759" s="225"/>
      <c r="CE759" s="225"/>
      <c r="CF759" s="225"/>
    </row>
    <row r="760" spans="1:84" ht="12" customHeight="1" x14ac:dyDescent="0.25">
      <c r="A760" s="225"/>
      <c r="B760" s="225"/>
      <c r="C760" s="225"/>
      <c r="D760" s="225"/>
      <c r="E760" s="226"/>
      <c r="F760" s="226"/>
      <c r="G760" s="228"/>
      <c r="H760" s="227"/>
      <c r="I760" s="227"/>
      <c r="J760" s="228"/>
      <c r="K760" s="228"/>
      <c r="L760" s="229"/>
      <c r="M760" s="225"/>
      <c r="N760" s="225"/>
      <c r="O760" s="225"/>
      <c r="P760" s="225"/>
      <c r="Q760" s="225"/>
      <c r="R760" s="225"/>
      <c r="S760" s="225"/>
      <c r="T760" s="225"/>
      <c r="U760" s="225"/>
      <c r="V760" s="225"/>
      <c r="W760" s="225"/>
      <c r="X760" s="225"/>
      <c r="Y760" s="225"/>
      <c r="Z760" s="225"/>
      <c r="AA760" s="225"/>
      <c r="AB760" s="225"/>
      <c r="AC760" s="225"/>
      <c r="AD760" s="225"/>
      <c r="AE760" s="225"/>
      <c r="AF760" s="225"/>
      <c r="AG760" s="225"/>
      <c r="AH760" s="225"/>
      <c r="AI760" s="225"/>
      <c r="AJ760" s="225"/>
      <c r="AK760" s="225"/>
      <c r="AL760" s="225"/>
      <c r="AM760" s="225"/>
      <c r="AN760" s="225"/>
      <c r="AO760" s="225"/>
      <c r="AP760" s="225"/>
      <c r="AQ760" s="225"/>
      <c r="AR760" s="225"/>
      <c r="AS760" s="225"/>
      <c r="AT760" s="225"/>
      <c r="AU760" s="225"/>
      <c r="AV760" s="225"/>
      <c r="AW760" s="225"/>
      <c r="AX760" s="225"/>
      <c r="AY760" s="225"/>
      <c r="AZ760" s="225"/>
      <c r="BA760" s="225"/>
      <c r="BB760" s="225"/>
      <c r="BC760" s="225"/>
      <c r="BD760" s="225"/>
      <c r="BE760" s="225"/>
      <c r="BF760" s="225"/>
      <c r="BG760" s="225"/>
      <c r="BH760" s="225"/>
      <c r="BI760" s="225"/>
      <c r="BJ760" s="225"/>
      <c r="BK760" s="225"/>
      <c r="BL760" s="225"/>
      <c r="BM760" s="225"/>
      <c r="BN760" s="225"/>
      <c r="BO760" s="225"/>
      <c r="BP760" s="225"/>
      <c r="BQ760" s="225"/>
      <c r="BR760" s="225"/>
      <c r="BS760" s="225"/>
      <c r="BT760" s="225"/>
      <c r="BU760" s="225"/>
      <c r="BV760" s="225"/>
      <c r="BW760" s="225"/>
      <c r="BX760" s="225"/>
      <c r="BY760" s="225"/>
      <c r="BZ760" s="225"/>
      <c r="CA760" s="225"/>
      <c r="CB760" s="225"/>
      <c r="CC760" s="225"/>
      <c r="CD760" s="225"/>
      <c r="CE760" s="225"/>
      <c r="CF760" s="225"/>
    </row>
    <row r="761" spans="1:84" ht="12" customHeight="1" x14ac:dyDescent="0.25">
      <c r="A761" s="225"/>
      <c r="B761" s="225"/>
      <c r="C761" s="225"/>
      <c r="D761" s="225"/>
      <c r="E761" s="226"/>
      <c r="F761" s="226"/>
      <c r="G761" s="228"/>
      <c r="H761" s="227"/>
      <c r="I761" s="227"/>
      <c r="J761" s="228"/>
      <c r="K761" s="228"/>
      <c r="L761" s="229"/>
      <c r="M761" s="225"/>
      <c r="N761" s="225"/>
      <c r="O761" s="225"/>
      <c r="P761" s="225"/>
      <c r="Q761" s="225"/>
      <c r="R761" s="225"/>
      <c r="S761" s="225"/>
      <c r="T761" s="225"/>
      <c r="U761" s="225"/>
      <c r="V761" s="225"/>
      <c r="W761" s="225"/>
      <c r="X761" s="225"/>
      <c r="Y761" s="225"/>
      <c r="Z761" s="225"/>
      <c r="AA761" s="225"/>
      <c r="AB761" s="225"/>
      <c r="AC761" s="225"/>
      <c r="AD761" s="225"/>
      <c r="AE761" s="225"/>
      <c r="AF761" s="225"/>
      <c r="AG761" s="225"/>
      <c r="AH761" s="225"/>
      <c r="AI761" s="225"/>
      <c r="AJ761" s="225"/>
      <c r="AK761" s="225"/>
      <c r="AL761" s="225"/>
      <c r="AM761" s="225"/>
      <c r="AN761" s="225"/>
      <c r="AO761" s="225"/>
      <c r="AP761" s="225"/>
      <c r="AQ761" s="225"/>
      <c r="AR761" s="225"/>
      <c r="AS761" s="225"/>
      <c r="AT761" s="225"/>
      <c r="AU761" s="225"/>
      <c r="AV761" s="225"/>
      <c r="AW761" s="225"/>
      <c r="AX761" s="225"/>
      <c r="AY761" s="225"/>
      <c r="AZ761" s="225"/>
      <c r="BA761" s="225"/>
      <c r="BB761" s="225"/>
      <c r="BC761" s="225"/>
      <c r="BD761" s="225"/>
      <c r="BE761" s="225"/>
      <c r="BF761" s="225"/>
      <c r="BG761" s="225"/>
      <c r="BH761" s="225"/>
      <c r="BI761" s="225"/>
      <c r="BJ761" s="225"/>
      <c r="BK761" s="225"/>
      <c r="BL761" s="225"/>
      <c r="BM761" s="225"/>
      <c r="BN761" s="225"/>
      <c r="BO761" s="225"/>
      <c r="BP761" s="225"/>
      <c r="BQ761" s="225"/>
      <c r="BR761" s="225"/>
      <c r="BS761" s="225"/>
      <c r="BT761" s="225"/>
      <c r="BU761" s="225"/>
      <c r="BV761" s="225"/>
      <c r="BW761" s="225"/>
      <c r="BX761" s="225"/>
      <c r="BY761" s="225"/>
      <c r="BZ761" s="225"/>
      <c r="CA761" s="225"/>
      <c r="CB761" s="225"/>
      <c r="CC761" s="225"/>
      <c r="CD761" s="225"/>
      <c r="CE761" s="225"/>
      <c r="CF761" s="225"/>
    </row>
    <row r="762" spans="1:84" ht="12" customHeight="1" x14ac:dyDescent="0.25">
      <c r="A762" s="225"/>
      <c r="B762" s="225"/>
      <c r="C762" s="225"/>
      <c r="D762" s="225"/>
      <c r="E762" s="226"/>
      <c r="F762" s="226"/>
      <c r="G762" s="228"/>
      <c r="H762" s="227"/>
      <c r="I762" s="227"/>
      <c r="J762" s="228"/>
      <c r="K762" s="228"/>
      <c r="L762" s="229"/>
      <c r="M762" s="225"/>
      <c r="N762" s="225"/>
      <c r="O762" s="225"/>
      <c r="P762" s="225"/>
      <c r="Q762" s="225"/>
      <c r="R762" s="225"/>
      <c r="S762" s="225"/>
      <c r="T762" s="225"/>
      <c r="U762" s="225"/>
      <c r="V762" s="225"/>
      <c r="W762" s="225"/>
      <c r="X762" s="225"/>
      <c r="Y762" s="225"/>
      <c r="Z762" s="225"/>
      <c r="AA762" s="225"/>
      <c r="AB762" s="225"/>
      <c r="AC762" s="225"/>
      <c r="AD762" s="225"/>
      <c r="AE762" s="225"/>
      <c r="AF762" s="225"/>
      <c r="AG762" s="225"/>
      <c r="AH762" s="225"/>
      <c r="AI762" s="225"/>
      <c r="AJ762" s="225"/>
      <c r="AK762" s="225"/>
      <c r="AL762" s="225"/>
      <c r="AM762" s="225"/>
      <c r="AN762" s="225"/>
      <c r="AO762" s="225"/>
      <c r="AP762" s="225"/>
      <c r="AQ762" s="225"/>
      <c r="AR762" s="225"/>
      <c r="AS762" s="225"/>
      <c r="AT762" s="225"/>
      <c r="AU762" s="225"/>
      <c r="AV762" s="225"/>
      <c r="AW762" s="225"/>
      <c r="AX762" s="225"/>
      <c r="AY762" s="225"/>
      <c r="AZ762" s="225"/>
      <c r="BA762" s="225"/>
      <c r="BB762" s="225"/>
      <c r="BC762" s="225"/>
      <c r="BD762" s="225"/>
      <c r="BE762" s="225"/>
      <c r="BF762" s="225"/>
      <c r="BG762" s="225"/>
      <c r="BH762" s="225"/>
      <c r="BI762" s="225"/>
      <c r="BJ762" s="225"/>
      <c r="BK762" s="225"/>
      <c r="BL762" s="225"/>
      <c r="BM762" s="225"/>
      <c r="BN762" s="225"/>
      <c r="BO762" s="225"/>
      <c r="BP762" s="225"/>
      <c r="BQ762" s="225"/>
      <c r="BR762" s="225"/>
      <c r="BS762" s="225"/>
      <c r="BT762" s="225"/>
      <c r="BU762" s="225"/>
      <c r="BV762" s="225"/>
      <c r="BW762" s="225"/>
      <c r="BX762" s="225"/>
      <c r="BY762" s="225"/>
      <c r="BZ762" s="225"/>
      <c r="CA762" s="225"/>
      <c r="CB762" s="225"/>
      <c r="CC762" s="225"/>
      <c r="CD762" s="225"/>
      <c r="CE762" s="225"/>
      <c r="CF762" s="225"/>
    </row>
    <row r="763" spans="1:84" ht="12" customHeight="1" x14ac:dyDescent="0.25">
      <c r="A763" s="225"/>
      <c r="B763" s="225"/>
      <c r="C763" s="225"/>
      <c r="D763" s="225"/>
      <c r="E763" s="226"/>
      <c r="F763" s="226"/>
      <c r="G763" s="228"/>
      <c r="H763" s="227"/>
      <c r="I763" s="227"/>
      <c r="J763" s="228"/>
      <c r="K763" s="228"/>
      <c r="L763" s="229"/>
      <c r="M763" s="225"/>
      <c r="N763" s="225"/>
      <c r="O763" s="225"/>
      <c r="P763" s="225"/>
      <c r="Q763" s="225"/>
      <c r="R763" s="225"/>
      <c r="S763" s="225"/>
      <c r="T763" s="225"/>
      <c r="U763" s="225"/>
      <c r="V763" s="225"/>
      <c r="W763" s="225"/>
      <c r="X763" s="225"/>
      <c r="Y763" s="225"/>
      <c r="Z763" s="225"/>
      <c r="AA763" s="225"/>
      <c r="AB763" s="225"/>
      <c r="AC763" s="225"/>
      <c r="AD763" s="225"/>
      <c r="AE763" s="225"/>
      <c r="AF763" s="225"/>
      <c r="AG763" s="225"/>
      <c r="AH763" s="225"/>
      <c r="AI763" s="225"/>
      <c r="AJ763" s="225"/>
      <c r="AK763" s="225"/>
      <c r="AL763" s="225"/>
      <c r="AM763" s="225"/>
      <c r="AN763" s="225"/>
      <c r="AO763" s="225"/>
      <c r="AP763" s="225"/>
      <c r="AQ763" s="225"/>
      <c r="AR763" s="225"/>
      <c r="AS763" s="225"/>
      <c r="AT763" s="225"/>
      <c r="AU763" s="225"/>
      <c r="AV763" s="225"/>
      <c r="AW763" s="225"/>
      <c r="AX763" s="225"/>
      <c r="AY763" s="225"/>
      <c r="AZ763" s="225"/>
      <c r="BA763" s="225"/>
      <c r="BB763" s="225"/>
      <c r="BC763" s="225"/>
      <c r="BD763" s="225"/>
      <c r="BE763" s="225"/>
      <c r="BF763" s="225"/>
      <c r="BG763" s="225"/>
      <c r="BH763" s="225"/>
      <c r="BI763" s="225"/>
      <c r="BJ763" s="225"/>
      <c r="BK763" s="225"/>
      <c r="BL763" s="225"/>
      <c r="BM763" s="225"/>
      <c r="BN763" s="225"/>
      <c r="BO763" s="225"/>
      <c r="BP763" s="225"/>
      <c r="BQ763" s="225"/>
      <c r="BR763" s="225"/>
      <c r="BS763" s="225"/>
      <c r="BT763" s="225"/>
      <c r="BU763" s="225"/>
      <c r="BV763" s="225"/>
      <c r="BW763" s="225"/>
      <c r="BX763" s="225"/>
      <c r="BY763" s="225"/>
      <c r="BZ763" s="225"/>
      <c r="CA763" s="225"/>
      <c r="CB763" s="225"/>
      <c r="CC763" s="225"/>
      <c r="CD763" s="225"/>
      <c r="CE763" s="225"/>
      <c r="CF763" s="225"/>
    </row>
    <row r="764" spans="1:84" ht="12" customHeight="1" x14ac:dyDescent="0.25">
      <c r="A764" s="225"/>
      <c r="B764" s="225"/>
      <c r="C764" s="225"/>
      <c r="D764" s="225"/>
      <c r="E764" s="226"/>
      <c r="F764" s="226"/>
      <c r="G764" s="228"/>
      <c r="H764" s="227"/>
      <c r="I764" s="227"/>
      <c r="J764" s="228"/>
      <c r="K764" s="228"/>
      <c r="L764" s="229"/>
      <c r="M764" s="225"/>
      <c r="N764" s="225"/>
      <c r="O764" s="225"/>
      <c r="P764" s="225"/>
      <c r="Q764" s="225"/>
      <c r="R764" s="225"/>
      <c r="S764" s="225"/>
      <c r="T764" s="225"/>
      <c r="U764" s="225"/>
      <c r="V764" s="225"/>
      <c r="W764" s="225"/>
      <c r="X764" s="225"/>
      <c r="Y764" s="225"/>
      <c r="Z764" s="225"/>
      <c r="AA764" s="225"/>
      <c r="AB764" s="225"/>
      <c r="AC764" s="225"/>
      <c r="AD764" s="225"/>
      <c r="AE764" s="225"/>
      <c r="AF764" s="225"/>
      <c r="AG764" s="225"/>
      <c r="AH764" s="225"/>
      <c r="AI764" s="225"/>
      <c r="AJ764" s="225"/>
      <c r="AK764" s="225"/>
      <c r="AL764" s="225"/>
      <c r="AM764" s="225"/>
      <c r="AN764" s="225"/>
      <c r="AO764" s="225"/>
      <c r="AP764" s="225"/>
      <c r="AQ764" s="225"/>
      <c r="AR764" s="225"/>
      <c r="AS764" s="225"/>
      <c r="AT764" s="225"/>
      <c r="AU764" s="225"/>
      <c r="AV764" s="225"/>
      <c r="AW764" s="225"/>
      <c r="AX764" s="225"/>
      <c r="AY764" s="225"/>
      <c r="AZ764" s="225"/>
      <c r="BA764" s="225"/>
      <c r="BB764" s="225"/>
      <c r="BC764" s="225"/>
      <c r="BD764" s="225"/>
      <c r="BE764" s="225"/>
      <c r="BF764" s="225"/>
      <c r="BG764" s="225"/>
      <c r="BH764" s="225"/>
      <c r="BI764" s="225"/>
      <c r="BJ764" s="225"/>
      <c r="BK764" s="225"/>
      <c r="BL764" s="225"/>
      <c r="BM764" s="225"/>
      <c r="BN764" s="225"/>
      <c r="BO764" s="225"/>
      <c r="BP764" s="225"/>
      <c r="BQ764" s="225"/>
      <c r="BR764" s="225"/>
      <c r="BS764" s="225"/>
      <c r="BT764" s="225"/>
      <c r="BU764" s="225"/>
      <c r="BV764" s="225"/>
      <c r="BW764" s="225"/>
      <c r="BX764" s="225"/>
      <c r="BY764" s="225"/>
      <c r="BZ764" s="225"/>
      <c r="CA764" s="225"/>
      <c r="CB764" s="225"/>
      <c r="CC764" s="225"/>
      <c r="CD764" s="225"/>
      <c r="CE764" s="225"/>
      <c r="CF764" s="225"/>
    </row>
    <row r="765" spans="1:84" ht="12" customHeight="1" x14ac:dyDescent="0.25">
      <c r="A765" s="225"/>
      <c r="B765" s="225"/>
      <c r="C765" s="225"/>
      <c r="D765" s="225"/>
      <c r="E765" s="226"/>
      <c r="F765" s="226"/>
      <c r="G765" s="228"/>
      <c r="H765" s="227"/>
      <c r="I765" s="227"/>
      <c r="J765" s="228"/>
      <c r="K765" s="228"/>
      <c r="L765" s="229"/>
      <c r="M765" s="225"/>
      <c r="N765" s="225"/>
      <c r="O765" s="225"/>
      <c r="P765" s="225"/>
      <c r="Q765" s="225"/>
      <c r="R765" s="225"/>
      <c r="S765" s="225"/>
      <c r="T765" s="225"/>
      <c r="U765" s="225"/>
      <c r="V765" s="225"/>
      <c r="W765" s="225"/>
      <c r="X765" s="225"/>
      <c r="Y765" s="225"/>
      <c r="Z765" s="225"/>
      <c r="AA765" s="225"/>
      <c r="AB765" s="225"/>
      <c r="AC765" s="225"/>
      <c r="AD765" s="225"/>
      <c r="AE765" s="225"/>
      <c r="AF765" s="225"/>
      <c r="AG765" s="225"/>
      <c r="AH765" s="225"/>
      <c r="AI765" s="225"/>
      <c r="AJ765" s="225"/>
      <c r="AK765" s="225"/>
      <c r="AL765" s="225"/>
      <c r="AM765" s="225"/>
      <c r="AN765" s="225"/>
      <c r="AO765" s="225"/>
      <c r="AP765" s="225"/>
      <c r="AQ765" s="225"/>
      <c r="AR765" s="225"/>
      <c r="AS765" s="225"/>
      <c r="AT765" s="225"/>
      <c r="AU765" s="225"/>
      <c r="AV765" s="225"/>
      <c r="AW765" s="225"/>
      <c r="AX765" s="225"/>
      <c r="AY765" s="225"/>
      <c r="AZ765" s="225"/>
      <c r="BA765" s="225"/>
      <c r="BB765" s="225"/>
      <c r="BC765" s="225"/>
      <c r="BD765" s="225"/>
      <c r="BE765" s="225"/>
      <c r="BF765" s="225"/>
      <c r="BG765" s="225"/>
      <c r="BH765" s="225"/>
      <c r="BI765" s="225"/>
      <c r="BJ765" s="225"/>
      <c r="BK765" s="225"/>
      <c r="BL765" s="225"/>
      <c r="BM765" s="225"/>
      <c r="BN765" s="225"/>
      <c r="BO765" s="225"/>
      <c r="BP765" s="225"/>
      <c r="BQ765" s="225"/>
      <c r="BR765" s="225"/>
      <c r="BS765" s="225"/>
      <c r="BT765" s="225"/>
      <c r="BU765" s="225"/>
      <c r="BV765" s="225"/>
      <c r="BW765" s="225"/>
      <c r="BX765" s="225"/>
      <c r="BY765" s="225"/>
      <c r="BZ765" s="225"/>
      <c r="CA765" s="225"/>
      <c r="CB765" s="225"/>
      <c r="CC765" s="225"/>
      <c r="CD765" s="225"/>
      <c r="CE765" s="225"/>
      <c r="CF765" s="225"/>
    </row>
    <row r="766" spans="1:84" ht="12" customHeight="1" x14ac:dyDescent="0.25">
      <c r="A766" s="225"/>
      <c r="B766" s="225"/>
      <c r="C766" s="225"/>
      <c r="D766" s="225"/>
      <c r="E766" s="226"/>
      <c r="F766" s="226"/>
      <c r="G766" s="228"/>
      <c r="H766" s="227"/>
      <c r="I766" s="227"/>
      <c r="J766" s="228"/>
      <c r="K766" s="228"/>
      <c r="L766" s="229"/>
      <c r="M766" s="225"/>
      <c r="N766" s="225"/>
      <c r="O766" s="225"/>
      <c r="P766" s="225"/>
      <c r="Q766" s="225"/>
      <c r="R766" s="225"/>
      <c r="S766" s="225"/>
      <c r="T766" s="225"/>
      <c r="U766" s="225"/>
      <c r="V766" s="225"/>
      <c r="W766" s="225"/>
      <c r="X766" s="225"/>
      <c r="Y766" s="225"/>
      <c r="Z766" s="225"/>
      <c r="AA766" s="225"/>
      <c r="AB766" s="225"/>
      <c r="AC766" s="225"/>
      <c r="AD766" s="225"/>
      <c r="AE766" s="225"/>
      <c r="AF766" s="225"/>
      <c r="AG766" s="225"/>
      <c r="AH766" s="225"/>
      <c r="AI766" s="225"/>
      <c r="AJ766" s="225"/>
      <c r="AK766" s="225"/>
      <c r="AL766" s="225"/>
      <c r="AM766" s="225"/>
      <c r="AN766" s="225"/>
      <c r="AO766" s="225"/>
      <c r="AP766" s="225"/>
      <c r="AQ766" s="225"/>
      <c r="AR766" s="225"/>
      <c r="AS766" s="225"/>
      <c r="AT766" s="225"/>
      <c r="AU766" s="225"/>
      <c r="AV766" s="225"/>
      <c r="AW766" s="225"/>
      <c r="AX766" s="225"/>
      <c r="AY766" s="225"/>
      <c r="AZ766" s="225"/>
      <c r="BA766" s="225"/>
      <c r="BB766" s="225"/>
      <c r="BC766" s="225"/>
      <c r="BD766" s="225"/>
      <c r="BE766" s="225"/>
      <c r="BF766" s="225"/>
      <c r="BG766" s="225"/>
      <c r="BH766" s="225"/>
      <c r="BI766" s="225"/>
      <c r="BJ766" s="225"/>
      <c r="BK766" s="225"/>
      <c r="BL766" s="225"/>
      <c r="BM766" s="225"/>
      <c r="BN766" s="225"/>
      <c r="BO766" s="225"/>
      <c r="BP766" s="225"/>
      <c r="BQ766" s="225"/>
      <c r="BR766" s="225"/>
      <c r="BS766" s="225"/>
      <c r="BT766" s="225"/>
      <c r="BU766" s="225"/>
      <c r="BV766" s="225"/>
      <c r="BW766" s="225"/>
      <c r="BX766" s="225"/>
      <c r="BY766" s="225"/>
      <c r="BZ766" s="225"/>
      <c r="CA766" s="225"/>
      <c r="CB766" s="225"/>
      <c r="CC766" s="225"/>
      <c r="CD766" s="225"/>
      <c r="CE766" s="225"/>
      <c r="CF766" s="225"/>
    </row>
    <row r="767" spans="1:84" ht="12" customHeight="1" x14ac:dyDescent="0.25">
      <c r="A767" s="225"/>
      <c r="B767" s="225"/>
      <c r="C767" s="225"/>
      <c r="D767" s="225"/>
      <c r="E767" s="226"/>
      <c r="F767" s="226"/>
      <c r="G767" s="228"/>
      <c r="H767" s="227"/>
      <c r="I767" s="227"/>
      <c r="J767" s="228"/>
      <c r="K767" s="228"/>
      <c r="L767" s="229"/>
      <c r="M767" s="225"/>
      <c r="N767" s="225"/>
      <c r="O767" s="225"/>
      <c r="P767" s="225"/>
      <c r="Q767" s="225"/>
      <c r="R767" s="225"/>
      <c r="S767" s="225"/>
      <c r="T767" s="225"/>
      <c r="U767" s="225"/>
      <c r="V767" s="225"/>
      <c r="W767" s="225"/>
      <c r="X767" s="225"/>
      <c r="Y767" s="225"/>
      <c r="Z767" s="225"/>
      <c r="AA767" s="225"/>
      <c r="AB767" s="225"/>
      <c r="AC767" s="225"/>
      <c r="AD767" s="225"/>
      <c r="AE767" s="225"/>
      <c r="AF767" s="225"/>
      <c r="AG767" s="225"/>
      <c r="AH767" s="225"/>
      <c r="AI767" s="225"/>
      <c r="AJ767" s="225"/>
      <c r="AK767" s="225"/>
      <c r="AL767" s="225"/>
      <c r="AM767" s="225"/>
      <c r="AN767" s="225"/>
      <c r="AO767" s="225"/>
      <c r="AP767" s="225"/>
      <c r="AQ767" s="225"/>
      <c r="AR767" s="225"/>
      <c r="AS767" s="225"/>
      <c r="AT767" s="225"/>
      <c r="AU767" s="225"/>
      <c r="AV767" s="225"/>
      <c r="AW767" s="225"/>
      <c r="AX767" s="225"/>
      <c r="AY767" s="225"/>
      <c r="AZ767" s="225"/>
      <c r="BA767" s="225"/>
      <c r="BB767" s="225"/>
      <c r="BC767" s="225"/>
      <c r="BD767" s="225"/>
      <c r="BE767" s="225"/>
      <c r="BF767" s="225"/>
      <c r="BG767" s="225"/>
      <c r="BH767" s="225"/>
      <c r="BI767" s="225"/>
      <c r="BJ767" s="225"/>
      <c r="BK767" s="225"/>
      <c r="BL767" s="225"/>
      <c r="BM767" s="225"/>
      <c r="BN767" s="225"/>
      <c r="BO767" s="225"/>
      <c r="BP767" s="225"/>
      <c r="BQ767" s="225"/>
      <c r="BR767" s="225"/>
      <c r="BS767" s="225"/>
      <c r="BT767" s="225"/>
      <c r="BU767" s="225"/>
      <c r="BV767" s="225"/>
      <c r="BW767" s="225"/>
      <c r="BX767" s="225"/>
      <c r="BY767" s="225"/>
      <c r="BZ767" s="225"/>
      <c r="CA767" s="225"/>
      <c r="CB767" s="225"/>
      <c r="CC767" s="225"/>
      <c r="CD767" s="225"/>
      <c r="CE767" s="225"/>
      <c r="CF767" s="225"/>
    </row>
    <row r="768" spans="1:84" ht="12" customHeight="1" x14ac:dyDescent="0.25">
      <c r="A768" s="225"/>
      <c r="B768" s="225"/>
      <c r="C768" s="225"/>
      <c r="D768" s="225"/>
      <c r="E768" s="226"/>
      <c r="F768" s="226"/>
      <c r="G768" s="228"/>
      <c r="H768" s="227"/>
      <c r="I768" s="227"/>
      <c r="J768" s="228"/>
      <c r="K768" s="228"/>
      <c r="L768" s="229"/>
      <c r="M768" s="225"/>
      <c r="N768" s="225"/>
      <c r="O768" s="225"/>
      <c r="P768" s="225"/>
      <c r="Q768" s="225"/>
      <c r="R768" s="225"/>
      <c r="S768" s="225"/>
      <c r="T768" s="225"/>
      <c r="U768" s="225"/>
      <c r="V768" s="225"/>
      <c r="W768" s="225"/>
      <c r="X768" s="225"/>
      <c r="Y768" s="225"/>
      <c r="Z768" s="225"/>
      <c r="AA768" s="225"/>
      <c r="AB768" s="225"/>
      <c r="AC768" s="225"/>
      <c r="AD768" s="225"/>
      <c r="AE768" s="225"/>
      <c r="AF768" s="225"/>
      <c r="AG768" s="225"/>
      <c r="AH768" s="225"/>
      <c r="AI768" s="225"/>
      <c r="AJ768" s="225"/>
      <c r="AK768" s="225"/>
      <c r="AL768" s="225"/>
      <c r="AM768" s="225"/>
      <c r="AN768" s="225"/>
      <c r="AO768" s="225"/>
      <c r="AP768" s="225"/>
      <c r="AQ768" s="225"/>
      <c r="AR768" s="225"/>
      <c r="AS768" s="225"/>
      <c r="AT768" s="225"/>
      <c r="AU768" s="225"/>
      <c r="AV768" s="225"/>
      <c r="AW768" s="225"/>
      <c r="AX768" s="225"/>
      <c r="AY768" s="225"/>
      <c r="AZ768" s="225"/>
      <c r="BA768" s="225"/>
      <c r="BB768" s="225"/>
      <c r="BC768" s="225"/>
      <c r="BD768" s="225"/>
      <c r="BE768" s="225"/>
      <c r="BF768" s="225"/>
      <c r="BG768" s="225"/>
      <c r="BH768" s="225"/>
      <c r="BI768" s="225"/>
      <c r="BJ768" s="225"/>
      <c r="BK768" s="225"/>
      <c r="BL768" s="225"/>
      <c r="BM768" s="225"/>
      <c r="BN768" s="225"/>
      <c r="BO768" s="225"/>
      <c r="BP768" s="225"/>
      <c r="BQ768" s="225"/>
      <c r="BR768" s="225"/>
      <c r="BS768" s="225"/>
      <c r="BT768" s="225"/>
      <c r="BU768" s="225"/>
      <c r="BV768" s="225"/>
      <c r="BW768" s="225"/>
      <c r="BX768" s="225"/>
      <c r="BY768" s="225"/>
      <c r="BZ768" s="225"/>
      <c r="CA768" s="225"/>
      <c r="CB768" s="225"/>
      <c r="CC768" s="225"/>
      <c r="CD768" s="225"/>
      <c r="CE768" s="225"/>
      <c r="CF768" s="225"/>
    </row>
    <row r="769" spans="1:84" ht="12" customHeight="1" x14ac:dyDescent="0.25">
      <c r="A769" s="225"/>
      <c r="B769" s="225"/>
      <c r="C769" s="225"/>
      <c r="D769" s="225"/>
      <c r="E769" s="226"/>
      <c r="F769" s="226"/>
      <c r="G769" s="228"/>
      <c r="H769" s="227"/>
      <c r="I769" s="227"/>
      <c r="J769" s="228"/>
      <c r="K769" s="228"/>
      <c r="L769" s="229"/>
      <c r="M769" s="225"/>
      <c r="N769" s="225"/>
      <c r="O769" s="225"/>
      <c r="P769" s="225"/>
      <c r="Q769" s="225"/>
      <c r="R769" s="225"/>
      <c r="S769" s="225"/>
      <c r="T769" s="225"/>
      <c r="U769" s="225"/>
      <c r="V769" s="225"/>
      <c r="W769" s="225"/>
      <c r="X769" s="225"/>
      <c r="Y769" s="225"/>
      <c r="Z769" s="225"/>
      <c r="AA769" s="225"/>
      <c r="AB769" s="225"/>
      <c r="AC769" s="225"/>
      <c r="AD769" s="225"/>
      <c r="AE769" s="225"/>
      <c r="AF769" s="225"/>
      <c r="AG769" s="225"/>
      <c r="AH769" s="225"/>
      <c r="AI769" s="225"/>
      <c r="AJ769" s="225"/>
      <c r="AK769" s="225"/>
      <c r="AL769" s="225"/>
      <c r="AM769" s="225"/>
      <c r="AN769" s="225"/>
      <c r="AO769" s="225"/>
      <c r="AP769" s="225"/>
      <c r="AQ769" s="225"/>
      <c r="AR769" s="225"/>
      <c r="AS769" s="225"/>
      <c r="AT769" s="225"/>
      <c r="AU769" s="225"/>
      <c r="AV769" s="225"/>
      <c r="AW769" s="225"/>
      <c r="AX769" s="225"/>
      <c r="AY769" s="225"/>
      <c r="AZ769" s="225"/>
      <c r="BA769" s="225"/>
      <c r="BB769" s="225"/>
      <c r="BC769" s="225"/>
      <c r="BD769" s="225"/>
      <c r="BE769" s="225"/>
      <c r="BF769" s="225"/>
      <c r="BG769" s="225"/>
      <c r="BH769" s="225"/>
      <c r="BI769" s="225"/>
      <c r="BJ769" s="225"/>
      <c r="BK769" s="225"/>
      <c r="BL769" s="225"/>
      <c r="BM769" s="225"/>
      <c r="BN769" s="225"/>
      <c r="BO769" s="225"/>
      <c r="BP769" s="225"/>
      <c r="BQ769" s="225"/>
      <c r="BR769" s="225"/>
      <c r="BS769" s="225"/>
      <c r="BT769" s="225"/>
      <c r="BU769" s="225"/>
      <c r="BV769" s="225"/>
      <c r="BW769" s="225"/>
      <c r="BX769" s="225"/>
      <c r="BY769" s="225"/>
      <c r="BZ769" s="225"/>
      <c r="CA769" s="225"/>
      <c r="CB769" s="225"/>
      <c r="CC769" s="225"/>
      <c r="CD769" s="225"/>
      <c r="CE769" s="225"/>
      <c r="CF769" s="225"/>
    </row>
    <row r="770" spans="1:84" ht="12" customHeight="1" x14ac:dyDescent="0.25">
      <c r="A770" s="225"/>
      <c r="B770" s="225"/>
      <c r="C770" s="225"/>
      <c r="D770" s="225"/>
      <c r="E770" s="226"/>
      <c r="F770" s="226"/>
      <c r="G770" s="228"/>
      <c r="H770" s="227"/>
      <c r="I770" s="227"/>
      <c r="J770" s="228"/>
      <c r="K770" s="228"/>
      <c r="L770" s="229"/>
      <c r="M770" s="225"/>
      <c r="N770" s="225"/>
      <c r="O770" s="225"/>
      <c r="P770" s="225"/>
      <c r="Q770" s="225"/>
      <c r="R770" s="225"/>
      <c r="S770" s="225"/>
      <c r="T770" s="225"/>
      <c r="U770" s="225"/>
      <c r="V770" s="225"/>
      <c r="W770" s="225"/>
      <c r="X770" s="225"/>
      <c r="Y770" s="225"/>
      <c r="Z770" s="225"/>
      <c r="AA770" s="225"/>
      <c r="AB770" s="225"/>
      <c r="AC770" s="225"/>
      <c r="AD770" s="225"/>
      <c r="AE770" s="225"/>
      <c r="AF770" s="225"/>
      <c r="AG770" s="225"/>
      <c r="AH770" s="225"/>
      <c r="AI770" s="225"/>
      <c r="AJ770" s="225"/>
      <c r="AK770" s="225"/>
      <c r="AL770" s="225"/>
      <c r="AM770" s="225"/>
      <c r="AN770" s="225"/>
      <c r="AO770" s="225"/>
      <c r="AP770" s="225"/>
      <c r="AQ770" s="225"/>
      <c r="AR770" s="225"/>
      <c r="AS770" s="225"/>
      <c r="AT770" s="225"/>
      <c r="AU770" s="225"/>
      <c r="AV770" s="225"/>
      <c r="AW770" s="225"/>
      <c r="AX770" s="225"/>
      <c r="AY770" s="225"/>
      <c r="AZ770" s="225"/>
      <c r="BA770" s="225"/>
      <c r="BB770" s="225"/>
      <c r="BC770" s="225"/>
      <c r="BD770" s="225"/>
      <c r="BE770" s="225"/>
      <c r="BF770" s="225"/>
      <c r="BG770" s="225"/>
      <c r="BH770" s="225"/>
      <c r="BI770" s="225"/>
      <c r="BJ770" s="225"/>
      <c r="BK770" s="225"/>
      <c r="BL770" s="225"/>
      <c r="BM770" s="225"/>
      <c r="BN770" s="225"/>
      <c r="BO770" s="225"/>
      <c r="BP770" s="225"/>
      <c r="BQ770" s="225"/>
      <c r="BR770" s="225"/>
      <c r="BS770" s="225"/>
      <c r="BT770" s="225"/>
      <c r="BU770" s="225"/>
      <c r="BV770" s="225"/>
      <c r="BW770" s="225"/>
      <c r="BX770" s="225"/>
      <c r="BY770" s="225"/>
      <c r="BZ770" s="225"/>
      <c r="CA770" s="225"/>
      <c r="CB770" s="225"/>
      <c r="CC770" s="225"/>
      <c r="CD770" s="225"/>
      <c r="CE770" s="225"/>
      <c r="CF770" s="225"/>
    </row>
    <row r="771" spans="1:84" ht="12" customHeight="1" x14ac:dyDescent="0.25">
      <c r="A771" s="225"/>
      <c r="B771" s="225"/>
      <c r="C771" s="225"/>
      <c r="D771" s="225"/>
      <c r="E771" s="226"/>
      <c r="F771" s="226"/>
      <c r="G771" s="228"/>
      <c r="H771" s="227"/>
      <c r="I771" s="227"/>
      <c r="J771" s="228"/>
      <c r="K771" s="228"/>
      <c r="L771" s="229"/>
      <c r="M771" s="225"/>
      <c r="N771" s="225"/>
      <c r="O771" s="225"/>
      <c r="P771" s="225"/>
      <c r="Q771" s="225"/>
      <c r="R771" s="225"/>
      <c r="S771" s="225"/>
      <c r="T771" s="225"/>
      <c r="U771" s="225"/>
      <c r="V771" s="225"/>
      <c r="W771" s="225"/>
      <c r="X771" s="225"/>
      <c r="Y771" s="225"/>
      <c r="Z771" s="225"/>
      <c r="AA771" s="225"/>
      <c r="AB771" s="225"/>
      <c r="AC771" s="225"/>
      <c r="AD771" s="225"/>
      <c r="AE771" s="225"/>
      <c r="AF771" s="225"/>
      <c r="AG771" s="225"/>
      <c r="AH771" s="225"/>
      <c r="AI771" s="225"/>
      <c r="AJ771" s="225"/>
      <c r="AK771" s="225"/>
      <c r="AL771" s="225"/>
      <c r="AM771" s="225"/>
      <c r="AN771" s="225"/>
      <c r="AO771" s="225"/>
      <c r="AP771" s="225"/>
      <c r="AQ771" s="225"/>
      <c r="AR771" s="225"/>
      <c r="AS771" s="225"/>
      <c r="AT771" s="225"/>
      <c r="AU771" s="225"/>
      <c r="AV771" s="225"/>
      <c r="AW771" s="225"/>
      <c r="AX771" s="225"/>
      <c r="AY771" s="225"/>
      <c r="AZ771" s="225"/>
      <c r="BA771" s="225"/>
      <c r="BB771" s="225"/>
      <c r="BC771" s="225"/>
      <c r="BD771" s="225"/>
      <c r="BE771" s="225"/>
      <c r="BF771" s="225"/>
      <c r="BG771" s="225"/>
      <c r="BH771" s="225"/>
      <c r="BI771" s="225"/>
      <c r="BJ771" s="225"/>
      <c r="BK771" s="225"/>
      <c r="BL771" s="225"/>
      <c r="BM771" s="225"/>
      <c r="BN771" s="225"/>
      <c r="BO771" s="225"/>
      <c r="BP771" s="225"/>
      <c r="BQ771" s="225"/>
      <c r="BR771" s="225"/>
      <c r="BS771" s="225"/>
      <c r="BT771" s="225"/>
      <c r="BU771" s="225"/>
      <c r="BV771" s="225"/>
      <c r="BW771" s="225"/>
      <c r="BX771" s="225"/>
      <c r="BY771" s="225"/>
      <c r="BZ771" s="225"/>
      <c r="CA771" s="225"/>
      <c r="CB771" s="225"/>
      <c r="CC771" s="225"/>
      <c r="CD771" s="225"/>
      <c r="CE771" s="225"/>
      <c r="CF771" s="225"/>
    </row>
    <row r="772" spans="1:84" ht="12" customHeight="1" x14ac:dyDescent="0.25">
      <c r="A772" s="225"/>
      <c r="B772" s="225"/>
      <c r="C772" s="225"/>
      <c r="D772" s="225"/>
      <c r="E772" s="226"/>
      <c r="F772" s="226"/>
      <c r="G772" s="228"/>
      <c r="H772" s="227"/>
      <c r="I772" s="227"/>
      <c r="J772" s="228"/>
      <c r="K772" s="228"/>
      <c r="L772" s="229"/>
      <c r="M772" s="225"/>
      <c r="N772" s="225"/>
      <c r="O772" s="225"/>
      <c r="P772" s="225"/>
      <c r="Q772" s="225"/>
      <c r="R772" s="225"/>
      <c r="S772" s="225"/>
      <c r="T772" s="225"/>
      <c r="U772" s="225"/>
      <c r="V772" s="225"/>
      <c r="W772" s="225"/>
      <c r="X772" s="225"/>
      <c r="Y772" s="225"/>
      <c r="Z772" s="225"/>
      <c r="AA772" s="225"/>
      <c r="AB772" s="225"/>
      <c r="AC772" s="225"/>
      <c r="AD772" s="225"/>
      <c r="AE772" s="225"/>
      <c r="AF772" s="225"/>
      <c r="AG772" s="225"/>
      <c r="AH772" s="225"/>
      <c r="AI772" s="225"/>
      <c r="AJ772" s="225"/>
      <c r="AK772" s="225"/>
      <c r="AL772" s="225"/>
      <c r="AM772" s="225"/>
      <c r="AN772" s="225"/>
      <c r="AO772" s="225"/>
      <c r="AP772" s="225"/>
      <c r="AQ772" s="225"/>
      <c r="AR772" s="225"/>
      <c r="AS772" s="225"/>
      <c r="AT772" s="225"/>
      <c r="AU772" s="225"/>
      <c r="AV772" s="225"/>
      <c r="AW772" s="225"/>
      <c r="AX772" s="225"/>
      <c r="AY772" s="225"/>
      <c r="AZ772" s="225"/>
      <c r="BA772" s="225"/>
      <c r="BB772" s="225"/>
      <c r="BC772" s="225"/>
      <c r="BD772" s="225"/>
      <c r="BE772" s="225"/>
      <c r="BF772" s="225"/>
      <c r="BG772" s="225"/>
      <c r="BH772" s="225"/>
      <c r="BI772" s="225"/>
      <c r="BJ772" s="225"/>
      <c r="BK772" s="225"/>
      <c r="BL772" s="225"/>
      <c r="BM772" s="225"/>
      <c r="BN772" s="225"/>
      <c r="BO772" s="225"/>
      <c r="BP772" s="225"/>
      <c r="BQ772" s="225"/>
      <c r="BR772" s="225"/>
      <c r="BS772" s="225"/>
      <c r="BT772" s="225"/>
      <c r="BU772" s="225"/>
      <c r="BV772" s="225"/>
      <c r="BW772" s="225"/>
      <c r="BX772" s="225"/>
      <c r="BY772" s="225"/>
      <c r="BZ772" s="225"/>
      <c r="CA772" s="225"/>
      <c r="CB772" s="225"/>
      <c r="CC772" s="225"/>
      <c r="CD772" s="225"/>
      <c r="CE772" s="225"/>
      <c r="CF772" s="225"/>
    </row>
    <row r="773" spans="1:84" ht="12" customHeight="1" x14ac:dyDescent="0.25">
      <c r="A773" s="225"/>
      <c r="B773" s="225"/>
      <c r="C773" s="225"/>
      <c r="D773" s="225"/>
      <c r="E773" s="226"/>
      <c r="F773" s="226"/>
      <c r="G773" s="228"/>
      <c r="H773" s="227"/>
      <c r="I773" s="227"/>
      <c r="J773" s="228"/>
      <c r="K773" s="228"/>
      <c r="L773" s="229"/>
      <c r="M773" s="225"/>
      <c r="N773" s="225"/>
      <c r="O773" s="225"/>
      <c r="P773" s="225"/>
      <c r="Q773" s="225"/>
      <c r="R773" s="225"/>
      <c r="S773" s="225"/>
      <c r="T773" s="225"/>
      <c r="U773" s="225"/>
      <c r="V773" s="225"/>
      <c r="W773" s="225"/>
      <c r="X773" s="225"/>
      <c r="Y773" s="225"/>
      <c r="Z773" s="225"/>
      <c r="AA773" s="225"/>
      <c r="AB773" s="225"/>
      <c r="AC773" s="225"/>
      <c r="AD773" s="225"/>
      <c r="AE773" s="225"/>
      <c r="AF773" s="225"/>
      <c r="AG773" s="225"/>
      <c r="AH773" s="225"/>
      <c r="AI773" s="225"/>
      <c r="AJ773" s="225"/>
      <c r="AK773" s="225"/>
      <c r="AL773" s="225"/>
      <c r="AM773" s="225"/>
      <c r="AN773" s="225"/>
      <c r="AO773" s="225"/>
      <c r="AP773" s="225"/>
      <c r="AQ773" s="225"/>
      <c r="AR773" s="225"/>
      <c r="AS773" s="225"/>
      <c r="AT773" s="225"/>
      <c r="AU773" s="225"/>
      <c r="AV773" s="225"/>
      <c r="AW773" s="225"/>
      <c r="AX773" s="225"/>
      <c r="AY773" s="225"/>
      <c r="AZ773" s="225"/>
      <c r="BA773" s="225"/>
      <c r="BB773" s="225"/>
      <c r="BC773" s="225"/>
      <c r="BD773" s="225"/>
      <c r="BE773" s="225"/>
      <c r="BF773" s="225"/>
      <c r="BG773" s="225"/>
      <c r="BH773" s="225"/>
      <c r="BI773" s="225"/>
      <c r="BJ773" s="225"/>
      <c r="BK773" s="225"/>
      <c r="BL773" s="225"/>
      <c r="BM773" s="225"/>
      <c r="BN773" s="225"/>
      <c r="BO773" s="225"/>
      <c r="BP773" s="225"/>
      <c r="BQ773" s="225"/>
      <c r="BR773" s="225"/>
      <c r="BS773" s="225"/>
      <c r="BT773" s="225"/>
      <c r="BU773" s="225"/>
      <c r="BV773" s="225"/>
      <c r="BW773" s="225"/>
      <c r="BX773" s="225"/>
      <c r="BY773" s="225"/>
      <c r="BZ773" s="225"/>
      <c r="CA773" s="225"/>
      <c r="CB773" s="225"/>
      <c r="CC773" s="225"/>
      <c r="CD773" s="225"/>
      <c r="CE773" s="225"/>
      <c r="CF773" s="225"/>
    </row>
    <row r="774" spans="1:84" ht="12" customHeight="1" x14ac:dyDescent="0.25">
      <c r="A774" s="225"/>
      <c r="B774" s="225"/>
      <c r="C774" s="225"/>
      <c r="D774" s="225"/>
      <c r="E774" s="226"/>
      <c r="F774" s="226"/>
      <c r="G774" s="228"/>
      <c r="H774" s="227"/>
      <c r="I774" s="227"/>
      <c r="J774" s="228"/>
      <c r="K774" s="228"/>
      <c r="L774" s="229"/>
      <c r="M774" s="225"/>
      <c r="N774" s="225"/>
      <c r="O774" s="225"/>
      <c r="P774" s="225"/>
      <c r="Q774" s="225"/>
      <c r="R774" s="225"/>
      <c r="S774" s="225"/>
      <c r="T774" s="225"/>
      <c r="U774" s="225"/>
      <c r="V774" s="225"/>
      <c r="W774" s="225"/>
      <c r="X774" s="225"/>
      <c r="Y774" s="225"/>
      <c r="Z774" s="225"/>
      <c r="AA774" s="225"/>
      <c r="AB774" s="225"/>
      <c r="AC774" s="225"/>
      <c r="AD774" s="225"/>
      <c r="AE774" s="225"/>
      <c r="AF774" s="225"/>
      <c r="AG774" s="225"/>
      <c r="AH774" s="225"/>
      <c r="AI774" s="225"/>
      <c r="AJ774" s="225"/>
      <c r="AK774" s="225"/>
      <c r="AL774" s="225"/>
      <c r="AM774" s="225"/>
      <c r="AN774" s="225"/>
      <c r="AO774" s="225"/>
      <c r="AP774" s="225"/>
      <c r="AQ774" s="225"/>
      <c r="AR774" s="225"/>
      <c r="AS774" s="225"/>
      <c r="AT774" s="225"/>
      <c r="AU774" s="225"/>
      <c r="AV774" s="225"/>
      <c r="AW774" s="225"/>
      <c r="AX774" s="225"/>
      <c r="AY774" s="225"/>
      <c r="AZ774" s="225"/>
      <c r="BA774" s="225"/>
      <c r="BB774" s="225"/>
      <c r="BC774" s="225"/>
      <c r="BD774" s="225"/>
      <c r="BE774" s="225"/>
      <c r="BF774" s="225"/>
      <c r="BG774" s="225"/>
      <c r="BH774" s="225"/>
      <c r="BI774" s="225"/>
      <c r="BJ774" s="225"/>
      <c r="BK774" s="225"/>
      <c r="BL774" s="225"/>
      <c r="BM774" s="225"/>
      <c r="BN774" s="225"/>
      <c r="BO774" s="225"/>
      <c r="BP774" s="225"/>
      <c r="BQ774" s="225"/>
      <c r="BR774" s="225"/>
      <c r="BS774" s="225"/>
      <c r="BT774" s="225"/>
      <c r="BU774" s="225"/>
      <c r="BV774" s="225"/>
      <c r="BW774" s="225"/>
      <c r="BX774" s="225"/>
      <c r="BY774" s="225"/>
      <c r="BZ774" s="225"/>
      <c r="CA774" s="225"/>
      <c r="CB774" s="225"/>
      <c r="CC774" s="225"/>
      <c r="CD774" s="225"/>
      <c r="CE774" s="225"/>
      <c r="CF774" s="225"/>
    </row>
    <row r="775" spans="1:84" ht="12" customHeight="1" x14ac:dyDescent="0.25">
      <c r="A775" s="225"/>
      <c r="B775" s="225"/>
      <c r="C775" s="225"/>
      <c r="D775" s="225"/>
      <c r="E775" s="226"/>
      <c r="F775" s="226"/>
      <c r="G775" s="228"/>
      <c r="H775" s="227"/>
      <c r="I775" s="227"/>
      <c r="J775" s="228"/>
      <c r="K775" s="228"/>
      <c r="L775" s="229"/>
      <c r="M775" s="225"/>
      <c r="N775" s="225"/>
      <c r="O775" s="225"/>
      <c r="P775" s="225"/>
      <c r="Q775" s="225"/>
      <c r="R775" s="225"/>
      <c r="S775" s="225"/>
      <c r="T775" s="225"/>
      <c r="U775" s="225"/>
      <c r="V775" s="225"/>
      <c r="W775" s="225"/>
      <c r="X775" s="225"/>
      <c r="Y775" s="225"/>
      <c r="Z775" s="225"/>
      <c r="AA775" s="225"/>
      <c r="AB775" s="225"/>
      <c r="AC775" s="225"/>
      <c r="AD775" s="225"/>
      <c r="AE775" s="225"/>
      <c r="AF775" s="225"/>
      <c r="AG775" s="225"/>
      <c r="AH775" s="225"/>
      <c r="AI775" s="225"/>
      <c r="AJ775" s="225"/>
      <c r="AK775" s="225"/>
      <c r="AL775" s="225"/>
      <c r="AM775" s="225"/>
      <c r="AN775" s="225"/>
      <c r="AO775" s="225"/>
      <c r="AP775" s="225"/>
      <c r="AQ775" s="225"/>
      <c r="AR775" s="225"/>
      <c r="AS775" s="225"/>
      <c r="AT775" s="225"/>
      <c r="AU775" s="225"/>
      <c r="AV775" s="225"/>
      <c r="AW775" s="225"/>
      <c r="AX775" s="225"/>
      <c r="AY775" s="225"/>
      <c r="AZ775" s="225"/>
      <c r="BA775" s="225"/>
      <c r="BB775" s="225"/>
      <c r="BC775" s="225"/>
      <c r="BD775" s="225"/>
      <c r="BE775" s="225"/>
      <c r="BF775" s="225"/>
      <c r="BG775" s="225"/>
      <c r="BH775" s="225"/>
      <c r="BI775" s="225"/>
      <c r="BJ775" s="225"/>
      <c r="BK775" s="225"/>
      <c r="BL775" s="225"/>
      <c r="BM775" s="225"/>
      <c r="BN775" s="225"/>
      <c r="BO775" s="225"/>
      <c r="BP775" s="225"/>
      <c r="BQ775" s="225"/>
      <c r="BR775" s="225"/>
      <c r="BS775" s="225"/>
      <c r="BT775" s="225"/>
      <c r="BU775" s="225"/>
      <c r="BV775" s="225"/>
      <c r="BW775" s="225"/>
      <c r="BX775" s="225"/>
      <c r="BY775" s="225"/>
      <c r="BZ775" s="225"/>
      <c r="CA775" s="225"/>
      <c r="CB775" s="225"/>
      <c r="CC775" s="225"/>
      <c r="CD775" s="225"/>
      <c r="CE775" s="225"/>
      <c r="CF775" s="225"/>
    </row>
    <row r="776" spans="1:84" ht="12" customHeight="1" x14ac:dyDescent="0.25">
      <c r="A776" s="225"/>
      <c r="B776" s="225"/>
      <c r="C776" s="225"/>
      <c r="D776" s="225"/>
      <c r="E776" s="226"/>
      <c r="F776" s="226"/>
      <c r="G776" s="228"/>
      <c r="H776" s="227"/>
      <c r="I776" s="227"/>
      <c r="J776" s="228"/>
      <c r="K776" s="228"/>
      <c r="L776" s="229"/>
      <c r="M776" s="225"/>
      <c r="N776" s="225"/>
      <c r="O776" s="225"/>
      <c r="P776" s="225"/>
      <c r="Q776" s="225"/>
      <c r="R776" s="225"/>
      <c r="S776" s="225"/>
      <c r="T776" s="225"/>
      <c r="U776" s="225"/>
      <c r="V776" s="225"/>
      <c r="W776" s="225"/>
      <c r="X776" s="225"/>
      <c r="Y776" s="225"/>
      <c r="Z776" s="225"/>
      <c r="AA776" s="225"/>
      <c r="AB776" s="225"/>
      <c r="AC776" s="225"/>
      <c r="AD776" s="225"/>
      <c r="AE776" s="225"/>
      <c r="AF776" s="225"/>
      <c r="AG776" s="225"/>
      <c r="AH776" s="225"/>
      <c r="AI776" s="225"/>
      <c r="AJ776" s="225"/>
      <c r="AK776" s="225"/>
      <c r="AL776" s="225"/>
      <c r="AM776" s="225"/>
      <c r="AN776" s="225"/>
      <c r="AO776" s="225"/>
      <c r="AP776" s="225"/>
      <c r="AQ776" s="225"/>
      <c r="AR776" s="225"/>
      <c r="AS776" s="225"/>
      <c r="AT776" s="225"/>
      <c r="AU776" s="225"/>
      <c r="AV776" s="225"/>
      <c r="AW776" s="225"/>
      <c r="AX776" s="225"/>
      <c r="AY776" s="225"/>
      <c r="AZ776" s="225"/>
      <c r="BA776" s="225"/>
      <c r="BB776" s="225"/>
      <c r="BC776" s="225"/>
      <c r="BD776" s="225"/>
      <c r="BE776" s="225"/>
      <c r="BF776" s="225"/>
      <c r="BG776" s="225"/>
      <c r="BH776" s="225"/>
      <c r="BI776" s="225"/>
      <c r="BJ776" s="225"/>
      <c r="BK776" s="225"/>
      <c r="BL776" s="225"/>
      <c r="BM776" s="225"/>
      <c r="BN776" s="225"/>
      <c r="BO776" s="225"/>
      <c r="BP776" s="225"/>
      <c r="BQ776" s="225"/>
      <c r="BR776" s="225"/>
      <c r="BS776" s="225"/>
      <c r="BT776" s="225"/>
      <c r="BU776" s="225"/>
      <c r="BV776" s="225"/>
      <c r="BW776" s="225"/>
      <c r="BX776" s="225"/>
      <c r="BY776" s="225"/>
      <c r="BZ776" s="225"/>
      <c r="CA776" s="225"/>
      <c r="CB776" s="225"/>
      <c r="CC776" s="225"/>
      <c r="CD776" s="225"/>
      <c r="CE776" s="225"/>
      <c r="CF776" s="225"/>
    </row>
    <row r="777" spans="1:84" ht="12" customHeight="1" x14ac:dyDescent="0.25">
      <c r="A777" s="225"/>
      <c r="B777" s="225"/>
      <c r="C777" s="225"/>
      <c r="D777" s="225"/>
      <c r="E777" s="226"/>
      <c r="F777" s="226"/>
      <c r="G777" s="228"/>
      <c r="H777" s="227"/>
      <c r="I777" s="227"/>
      <c r="J777" s="228"/>
      <c r="K777" s="228"/>
      <c r="L777" s="229"/>
      <c r="M777" s="225"/>
      <c r="N777" s="225"/>
      <c r="O777" s="225"/>
      <c r="P777" s="225"/>
      <c r="Q777" s="225"/>
      <c r="R777" s="225"/>
      <c r="S777" s="225"/>
      <c r="T777" s="225"/>
      <c r="U777" s="225"/>
      <c r="V777" s="225"/>
      <c r="W777" s="225"/>
      <c r="X777" s="225"/>
      <c r="Y777" s="225"/>
      <c r="Z777" s="225"/>
      <c r="AA777" s="225"/>
      <c r="AB777" s="225"/>
      <c r="AC777" s="225"/>
      <c r="AD777" s="225"/>
      <c r="AE777" s="225"/>
      <c r="AF777" s="225"/>
      <c r="AG777" s="225"/>
      <c r="AH777" s="225"/>
      <c r="AI777" s="225"/>
      <c r="AJ777" s="225"/>
      <c r="AK777" s="225"/>
      <c r="AL777" s="225"/>
      <c r="AM777" s="225"/>
      <c r="AN777" s="225"/>
      <c r="AO777" s="225"/>
      <c r="AP777" s="225"/>
      <c r="AQ777" s="225"/>
      <c r="AR777" s="225"/>
      <c r="AS777" s="225"/>
      <c r="AT777" s="225"/>
      <c r="AU777" s="225"/>
      <c r="AV777" s="225"/>
      <c r="AW777" s="225"/>
      <c r="AX777" s="225"/>
      <c r="AY777" s="225"/>
      <c r="AZ777" s="225"/>
      <c r="BA777" s="225"/>
      <c r="BB777" s="225"/>
      <c r="BC777" s="225"/>
      <c r="BD777" s="225"/>
      <c r="BE777" s="225"/>
      <c r="BF777" s="225"/>
      <c r="BG777" s="225"/>
      <c r="BH777" s="225"/>
      <c r="BI777" s="225"/>
      <c r="BJ777" s="225"/>
      <c r="BK777" s="225"/>
      <c r="BL777" s="225"/>
      <c r="BM777" s="225"/>
      <c r="BN777" s="225"/>
      <c r="BO777" s="225"/>
      <c r="BP777" s="225"/>
      <c r="BQ777" s="225"/>
      <c r="BR777" s="225"/>
      <c r="BS777" s="225"/>
      <c r="BT777" s="225"/>
      <c r="BU777" s="225"/>
      <c r="BV777" s="225"/>
      <c r="BW777" s="225"/>
      <c r="BX777" s="225"/>
      <c r="BY777" s="225"/>
      <c r="BZ777" s="225"/>
      <c r="CA777" s="225"/>
      <c r="CB777" s="225"/>
      <c r="CC777" s="225"/>
      <c r="CD777" s="225"/>
      <c r="CE777" s="225"/>
      <c r="CF777" s="225"/>
    </row>
    <row r="778" spans="1:84" ht="12" customHeight="1" x14ac:dyDescent="0.25">
      <c r="A778" s="225"/>
      <c r="B778" s="225"/>
      <c r="C778" s="225"/>
      <c r="D778" s="225"/>
      <c r="E778" s="226"/>
      <c r="F778" s="226"/>
      <c r="G778" s="228"/>
      <c r="H778" s="227"/>
      <c r="I778" s="227"/>
      <c r="J778" s="228"/>
      <c r="K778" s="228"/>
      <c r="L778" s="229"/>
      <c r="M778" s="225"/>
      <c r="N778" s="225"/>
      <c r="O778" s="225"/>
      <c r="P778" s="225"/>
      <c r="Q778" s="225"/>
      <c r="R778" s="225"/>
      <c r="S778" s="225"/>
      <c r="T778" s="225"/>
      <c r="U778" s="225"/>
      <c r="V778" s="225"/>
      <c r="W778" s="225"/>
      <c r="X778" s="225"/>
      <c r="Y778" s="225"/>
      <c r="Z778" s="225"/>
      <c r="AA778" s="225"/>
      <c r="AB778" s="225"/>
      <c r="AC778" s="225"/>
      <c r="AD778" s="225"/>
      <c r="AE778" s="225"/>
      <c r="AF778" s="225"/>
      <c r="AG778" s="225"/>
      <c r="AH778" s="225"/>
      <c r="AI778" s="225"/>
      <c r="AJ778" s="225"/>
      <c r="AK778" s="225"/>
      <c r="AL778" s="225"/>
      <c r="AM778" s="225"/>
      <c r="AN778" s="225"/>
      <c r="AO778" s="225"/>
      <c r="AP778" s="225"/>
      <c r="AQ778" s="225"/>
      <c r="AR778" s="225"/>
      <c r="AS778" s="225"/>
      <c r="AT778" s="225"/>
      <c r="AU778" s="225"/>
      <c r="AV778" s="225"/>
      <c r="AW778" s="225"/>
      <c r="AX778" s="225"/>
      <c r="AY778" s="225"/>
      <c r="AZ778" s="225"/>
      <c r="BA778" s="225"/>
      <c r="BB778" s="225"/>
      <c r="BC778" s="225"/>
      <c r="BD778" s="225"/>
      <c r="BE778" s="225"/>
      <c r="BF778" s="225"/>
      <c r="BG778" s="225"/>
      <c r="BH778" s="225"/>
      <c r="BI778" s="225"/>
      <c r="BJ778" s="225"/>
      <c r="BK778" s="225"/>
      <c r="BL778" s="225"/>
      <c r="BM778" s="225"/>
      <c r="BN778" s="225"/>
      <c r="BO778" s="225"/>
      <c r="BP778" s="225"/>
      <c r="BQ778" s="225"/>
      <c r="BR778" s="225"/>
      <c r="BS778" s="225"/>
      <c r="BT778" s="225"/>
      <c r="BU778" s="225"/>
      <c r="BV778" s="225"/>
      <c r="BW778" s="225"/>
      <c r="BX778" s="225"/>
      <c r="BY778" s="225"/>
      <c r="BZ778" s="225"/>
      <c r="CA778" s="225"/>
      <c r="CB778" s="225"/>
      <c r="CC778" s="225"/>
      <c r="CD778" s="225"/>
      <c r="CE778" s="225"/>
      <c r="CF778" s="225"/>
    </row>
    <row r="779" spans="1:84" ht="12" customHeight="1" x14ac:dyDescent="0.25">
      <c r="A779" s="225"/>
      <c r="B779" s="225"/>
      <c r="C779" s="225"/>
      <c r="D779" s="225"/>
      <c r="E779" s="226"/>
      <c r="F779" s="226"/>
      <c r="G779" s="228"/>
      <c r="H779" s="227"/>
      <c r="I779" s="227"/>
      <c r="J779" s="228"/>
      <c r="K779" s="228"/>
      <c r="L779" s="229"/>
      <c r="M779" s="225"/>
      <c r="N779" s="225"/>
      <c r="O779" s="225"/>
      <c r="P779" s="225"/>
      <c r="Q779" s="225"/>
      <c r="R779" s="225"/>
      <c r="S779" s="225"/>
      <c r="T779" s="225"/>
      <c r="U779" s="225"/>
      <c r="V779" s="225"/>
      <c r="W779" s="225"/>
      <c r="X779" s="225"/>
      <c r="Y779" s="225"/>
      <c r="Z779" s="225"/>
      <c r="AA779" s="225"/>
      <c r="AB779" s="225"/>
      <c r="AC779" s="225"/>
      <c r="AD779" s="225"/>
      <c r="AE779" s="225"/>
      <c r="AF779" s="225"/>
      <c r="AG779" s="225"/>
      <c r="AH779" s="225"/>
      <c r="AI779" s="225"/>
      <c r="AJ779" s="225"/>
      <c r="AK779" s="225"/>
      <c r="AL779" s="225"/>
      <c r="AM779" s="225"/>
      <c r="AN779" s="225"/>
      <c r="AO779" s="225"/>
      <c r="AP779" s="225"/>
      <c r="AQ779" s="225"/>
      <c r="AR779" s="225"/>
      <c r="AS779" s="225"/>
      <c r="AT779" s="225"/>
      <c r="AU779" s="225"/>
      <c r="AV779" s="225"/>
      <c r="AW779" s="225"/>
      <c r="AX779" s="225"/>
      <c r="AY779" s="225"/>
      <c r="AZ779" s="225"/>
      <c r="BA779" s="225"/>
      <c r="BB779" s="225"/>
      <c r="BC779" s="225"/>
      <c r="BD779" s="225"/>
      <c r="BE779" s="225"/>
      <c r="BF779" s="225"/>
      <c r="BG779" s="225"/>
      <c r="BH779" s="225"/>
      <c r="BI779" s="225"/>
      <c r="BJ779" s="225"/>
      <c r="BK779" s="225"/>
      <c r="BL779" s="225"/>
      <c r="BM779" s="225"/>
      <c r="BN779" s="225"/>
      <c r="BO779" s="225"/>
      <c r="BP779" s="225"/>
      <c r="BQ779" s="225"/>
      <c r="BR779" s="225"/>
      <c r="BS779" s="225"/>
      <c r="BT779" s="225"/>
      <c r="BU779" s="225"/>
      <c r="BV779" s="225"/>
      <c r="BW779" s="225"/>
      <c r="BX779" s="225"/>
      <c r="BY779" s="225"/>
      <c r="BZ779" s="225"/>
      <c r="CA779" s="225"/>
      <c r="CB779" s="225"/>
      <c r="CC779" s="225"/>
      <c r="CD779" s="225"/>
      <c r="CE779" s="225"/>
      <c r="CF779" s="225"/>
    </row>
    <row r="780" spans="1:84" ht="12" customHeight="1" x14ac:dyDescent="0.25">
      <c r="A780" s="225"/>
      <c r="B780" s="225"/>
      <c r="C780" s="225"/>
      <c r="D780" s="225"/>
      <c r="E780" s="226"/>
      <c r="F780" s="226"/>
      <c r="G780" s="228"/>
      <c r="H780" s="227"/>
      <c r="I780" s="227"/>
      <c r="J780" s="228"/>
      <c r="K780" s="228"/>
      <c r="L780" s="229"/>
      <c r="M780" s="225"/>
      <c r="N780" s="225"/>
      <c r="O780" s="225"/>
      <c r="P780" s="225"/>
      <c r="Q780" s="225"/>
      <c r="R780" s="225"/>
      <c r="S780" s="225"/>
      <c r="T780" s="225"/>
      <c r="U780" s="225"/>
      <c r="V780" s="225"/>
      <c r="W780" s="225"/>
      <c r="X780" s="225"/>
      <c r="Y780" s="225"/>
      <c r="Z780" s="225"/>
      <c r="AA780" s="225"/>
      <c r="AB780" s="225"/>
      <c r="AC780" s="225"/>
      <c r="AD780" s="225"/>
      <c r="AE780" s="225"/>
      <c r="AF780" s="225"/>
      <c r="AG780" s="225"/>
      <c r="AH780" s="225"/>
      <c r="AI780" s="225"/>
      <c r="AJ780" s="225"/>
      <c r="AK780" s="225"/>
      <c r="AL780" s="225"/>
      <c r="AM780" s="225"/>
      <c r="AN780" s="225"/>
      <c r="AO780" s="225"/>
      <c r="AP780" s="225"/>
      <c r="AQ780" s="225"/>
      <c r="AR780" s="225"/>
      <c r="AS780" s="225"/>
      <c r="AT780" s="225"/>
      <c r="AU780" s="225"/>
      <c r="AV780" s="225"/>
      <c r="AW780" s="225"/>
      <c r="AX780" s="225"/>
      <c r="AY780" s="225"/>
      <c r="AZ780" s="225"/>
      <c r="BA780" s="225"/>
      <c r="BB780" s="225"/>
      <c r="BC780" s="225"/>
      <c r="BD780" s="225"/>
      <c r="BE780" s="225"/>
      <c r="BF780" s="225"/>
      <c r="BG780" s="225"/>
      <c r="BH780" s="225"/>
      <c r="BI780" s="225"/>
      <c r="BJ780" s="225"/>
      <c r="BK780" s="225"/>
      <c r="BL780" s="225"/>
      <c r="BM780" s="225"/>
      <c r="BN780" s="225"/>
      <c r="BO780" s="225"/>
      <c r="BP780" s="225"/>
      <c r="BQ780" s="225"/>
      <c r="BR780" s="225"/>
      <c r="BS780" s="225"/>
      <c r="BT780" s="225"/>
      <c r="BU780" s="225"/>
      <c r="BV780" s="225"/>
      <c r="BW780" s="225"/>
      <c r="BX780" s="225"/>
      <c r="BY780" s="225"/>
      <c r="BZ780" s="225"/>
      <c r="CA780" s="225"/>
      <c r="CB780" s="225"/>
      <c r="CC780" s="225"/>
      <c r="CD780" s="225"/>
      <c r="CE780" s="225"/>
      <c r="CF780" s="225"/>
    </row>
    <row r="781" spans="1:84" ht="12" customHeight="1" x14ac:dyDescent="0.25">
      <c r="A781" s="225"/>
      <c r="B781" s="225"/>
      <c r="C781" s="225"/>
      <c r="D781" s="225"/>
      <c r="E781" s="226"/>
      <c r="F781" s="226"/>
      <c r="G781" s="228"/>
      <c r="H781" s="227"/>
      <c r="I781" s="227"/>
      <c r="J781" s="228"/>
      <c r="K781" s="228"/>
      <c r="L781" s="229"/>
      <c r="M781" s="225"/>
      <c r="N781" s="225"/>
      <c r="O781" s="225"/>
      <c r="P781" s="225"/>
      <c r="Q781" s="225"/>
      <c r="R781" s="225"/>
      <c r="S781" s="225"/>
      <c r="T781" s="225"/>
      <c r="U781" s="225"/>
      <c r="V781" s="225"/>
      <c r="W781" s="225"/>
      <c r="X781" s="225"/>
      <c r="Y781" s="225"/>
      <c r="Z781" s="225"/>
      <c r="AA781" s="225"/>
      <c r="AB781" s="225"/>
      <c r="AC781" s="225"/>
      <c r="AD781" s="225"/>
      <c r="AE781" s="225"/>
      <c r="AF781" s="225"/>
      <c r="AG781" s="225"/>
      <c r="AH781" s="225"/>
      <c r="AI781" s="225"/>
      <c r="AJ781" s="225"/>
      <c r="AK781" s="225"/>
      <c r="AL781" s="225"/>
      <c r="AM781" s="225"/>
      <c r="AN781" s="225"/>
      <c r="AO781" s="225"/>
      <c r="AP781" s="225"/>
      <c r="AQ781" s="225"/>
      <c r="AR781" s="225"/>
      <c r="AS781" s="225"/>
      <c r="AT781" s="225"/>
      <c r="AU781" s="225"/>
      <c r="AV781" s="225"/>
      <c r="AW781" s="225"/>
      <c r="AX781" s="225"/>
      <c r="AY781" s="225"/>
      <c r="AZ781" s="225"/>
      <c r="BA781" s="225"/>
      <c r="BB781" s="225"/>
      <c r="BC781" s="225"/>
      <c r="BD781" s="225"/>
      <c r="BE781" s="225"/>
      <c r="BF781" s="225"/>
      <c r="BG781" s="225"/>
      <c r="BH781" s="225"/>
      <c r="BI781" s="225"/>
      <c r="BJ781" s="225"/>
      <c r="BK781" s="225"/>
      <c r="BL781" s="225"/>
      <c r="BM781" s="225"/>
      <c r="BN781" s="225"/>
      <c r="BO781" s="225"/>
      <c r="BP781" s="225"/>
      <c r="BQ781" s="225"/>
      <c r="BR781" s="225"/>
      <c r="BS781" s="225"/>
      <c r="BT781" s="225"/>
      <c r="BU781" s="225"/>
      <c r="BV781" s="225"/>
      <c r="BW781" s="225"/>
      <c r="BX781" s="225"/>
      <c r="BY781" s="225"/>
      <c r="BZ781" s="225"/>
      <c r="CA781" s="225"/>
      <c r="CB781" s="225"/>
      <c r="CC781" s="225"/>
      <c r="CD781" s="225"/>
      <c r="CE781" s="225"/>
      <c r="CF781" s="225"/>
    </row>
    <row r="782" spans="1:84" ht="12" customHeight="1" x14ac:dyDescent="0.25">
      <c r="A782" s="225"/>
      <c r="B782" s="225"/>
      <c r="C782" s="225"/>
      <c r="D782" s="225"/>
      <c r="E782" s="226"/>
      <c r="F782" s="226"/>
      <c r="G782" s="228"/>
      <c r="H782" s="227"/>
      <c r="I782" s="227"/>
      <c r="J782" s="228"/>
      <c r="K782" s="228"/>
      <c r="L782" s="229"/>
      <c r="M782" s="225"/>
      <c r="N782" s="225"/>
      <c r="O782" s="225"/>
      <c r="P782" s="225"/>
      <c r="Q782" s="225"/>
      <c r="R782" s="225"/>
      <c r="S782" s="225"/>
      <c r="T782" s="225"/>
      <c r="U782" s="225"/>
      <c r="V782" s="225"/>
      <c r="W782" s="225"/>
      <c r="X782" s="225"/>
      <c r="Y782" s="225"/>
      <c r="Z782" s="225"/>
      <c r="AA782" s="225"/>
      <c r="AB782" s="225"/>
      <c r="AC782" s="225"/>
      <c r="AD782" s="225"/>
      <c r="AE782" s="225"/>
      <c r="AF782" s="225"/>
      <c r="AG782" s="225"/>
      <c r="AH782" s="225"/>
      <c r="AI782" s="225"/>
      <c r="AJ782" s="225"/>
      <c r="AK782" s="225"/>
      <c r="AL782" s="225"/>
      <c r="AM782" s="225"/>
      <c r="AN782" s="225"/>
      <c r="AO782" s="225"/>
      <c r="AP782" s="225"/>
      <c r="AQ782" s="225"/>
      <c r="AR782" s="225"/>
      <c r="AS782" s="225"/>
      <c r="AT782" s="225"/>
      <c r="AU782" s="225"/>
      <c r="AV782" s="225"/>
      <c r="AW782" s="225"/>
      <c r="AX782" s="225"/>
      <c r="AY782" s="225"/>
      <c r="AZ782" s="225"/>
      <c r="BA782" s="225"/>
      <c r="BB782" s="225"/>
      <c r="BC782" s="225"/>
      <c r="BD782" s="225"/>
      <c r="BE782" s="225"/>
      <c r="BF782" s="225"/>
      <c r="BG782" s="225"/>
      <c r="BH782" s="225"/>
      <c r="BI782" s="225"/>
      <c r="BJ782" s="225"/>
      <c r="BK782" s="225"/>
      <c r="BL782" s="225"/>
      <c r="BM782" s="225"/>
      <c r="BN782" s="225"/>
      <c r="BO782" s="225"/>
      <c r="BP782" s="225"/>
      <c r="BQ782" s="225"/>
      <c r="BR782" s="225"/>
      <c r="BS782" s="225"/>
      <c r="BT782" s="225"/>
      <c r="BU782" s="225"/>
      <c r="BV782" s="225"/>
      <c r="BW782" s="225"/>
      <c r="BX782" s="225"/>
      <c r="BY782" s="225"/>
      <c r="BZ782" s="225"/>
      <c r="CA782" s="225"/>
      <c r="CB782" s="225"/>
      <c r="CC782" s="225"/>
      <c r="CD782" s="225"/>
      <c r="CE782" s="225"/>
      <c r="CF782" s="225"/>
    </row>
    <row r="783" spans="1:84" ht="12" customHeight="1" x14ac:dyDescent="0.25">
      <c r="A783" s="225"/>
      <c r="B783" s="225"/>
      <c r="C783" s="225"/>
      <c r="D783" s="225"/>
      <c r="E783" s="226"/>
      <c r="F783" s="226"/>
      <c r="G783" s="228"/>
      <c r="H783" s="227"/>
      <c r="I783" s="227"/>
      <c r="J783" s="228"/>
      <c r="K783" s="228"/>
      <c r="L783" s="229"/>
      <c r="M783" s="225"/>
      <c r="N783" s="225"/>
      <c r="O783" s="225"/>
      <c r="P783" s="225"/>
      <c r="Q783" s="225"/>
      <c r="R783" s="225"/>
      <c r="S783" s="225"/>
      <c r="T783" s="225"/>
      <c r="U783" s="225"/>
      <c r="V783" s="225"/>
      <c r="W783" s="225"/>
      <c r="X783" s="225"/>
      <c r="Y783" s="225"/>
      <c r="Z783" s="225"/>
      <c r="AA783" s="225"/>
      <c r="AB783" s="225"/>
      <c r="AC783" s="225"/>
      <c r="AD783" s="225"/>
      <c r="AE783" s="225"/>
      <c r="AF783" s="225"/>
      <c r="AG783" s="225"/>
      <c r="AH783" s="225"/>
      <c r="AI783" s="225"/>
      <c r="AJ783" s="225"/>
      <c r="AK783" s="225"/>
      <c r="AL783" s="225"/>
      <c r="AM783" s="225"/>
      <c r="AN783" s="225"/>
      <c r="AO783" s="225"/>
      <c r="AP783" s="225"/>
      <c r="AQ783" s="225"/>
      <c r="AR783" s="225"/>
      <c r="AS783" s="225"/>
      <c r="AT783" s="225"/>
      <c r="AU783" s="225"/>
      <c r="AV783" s="225"/>
      <c r="AW783" s="225"/>
      <c r="AX783" s="225"/>
      <c r="AY783" s="225"/>
      <c r="AZ783" s="225"/>
      <c r="BA783" s="225"/>
      <c r="BB783" s="225"/>
      <c r="BC783" s="225"/>
      <c r="BD783" s="225"/>
      <c r="BE783" s="225"/>
      <c r="BF783" s="225"/>
      <c r="BG783" s="225"/>
      <c r="BH783" s="225"/>
      <c r="BI783" s="225"/>
      <c r="BJ783" s="225"/>
      <c r="BK783" s="225"/>
      <c r="BL783" s="225"/>
      <c r="BM783" s="225"/>
      <c r="BN783" s="225"/>
      <c r="BO783" s="225"/>
      <c r="BP783" s="225"/>
      <c r="BQ783" s="225"/>
      <c r="BR783" s="225"/>
      <c r="BS783" s="225"/>
      <c r="BT783" s="225"/>
      <c r="BU783" s="225"/>
      <c r="BV783" s="225"/>
      <c r="BW783" s="225"/>
      <c r="BX783" s="225"/>
      <c r="BY783" s="225"/>
      <c r="BZ783" s="225"/>
      <c r="CA783" s="225"/>
      <c r="CB783" s="225"/>
      <c r="CC783" s="225"/>
      <c r="CD783" s="225"/>
      <c r="CE783" s="225"/>
      <c r="CF783" s="225"/>
    </row>
    <row r="784" spans="1:84" ht="12" customHeight="1" x14ac:dyDescent="0.25">
      <c r="A784" s="225"/>
      <c r="B784" s="225"/>
      <c r="C784" s="225"/>
      <c r="D784" s="225"/>
      <c r="E784" s="226"/>
      <c r="F784" s="226"/>
      <c r="G784" s="228"/>
      <c r="H784" s="227"/>
      <c r="I784" s="227"/>
      <c r="J784" s="228"/>
      <c r="K784" s="228"/>
      <c r="L784" s="229"/>
      <c r="M784" s="225"/>
      <c r="N784" s="225"/>
      <c r="O784" s="225"/>
      <c r="P784" s="225"/>
      <c r="Q784" s="225"/>
      <c r="R784" s="225"/>
      <c r="S784" s="225"/>
      <c r="T784" s="225"/>
      <c r="U784" s="225"/>
      <c r="V784" s="225"/>
      <c r="W784" s="225"/>
      <c r="X784" s="225"/>
      <c r="Y784" s="225"/>
      <c r="Z784" s="225"/>
      <c r="AA784" s="225"/>
      <c r="AB784" s="225"/>
      <c r="AC784" s="225"/>
      <c r="AD784" s="225"/>
      <c r="AE784" s="225"/>
      <c r="AF784" s="225"/>
      <c r="AG784" s="225"/>
      <c r="AH784" s="225"/>
      <c r="AI784" s="225"/>
      <c r="AJ784" s="225"/>
      <c r="AK784" s="225"/>
      <c r="AL784" s="225"/>
      <c r="AM784" s="225"/>
      <c r="AN784" s="225"/>
      <c r="AO784" s="225"/>
      <c r="AP784" s="225"/>
      <c r="AQ784" s="225"/>
      <c r="AR784" s="225"/>
      <c r="AS784" s="225"/>
      <c r="AT784" s="225"/>
      <c r="AU784" s="225"/>
      <c r="AV784" s="225"/>
      <c r="AW784" s="225"/>
      <c r="AX784" s="225"/>
      <c r="AY784" s="225"/>
      <c r="AZ784" s="225"/>
      <c r="BA784" s="225"/>
      <c r="BB784" s="225"/>
      <c r="BC784" s="225"/>
      <c r="BD784" s="225"/>
      <c r="BE784" s="225"/>
      <c r="BF784" s="225"/>
      <c r="BG784" s="225"/>
      <c r="BH784" s="225"/>
      <c r="BI784" s="225"/>
      <c r="BJ784" s="225"/>
      <c r="BK784" s="225"/>
      <c r="BL784" s="225"/>
      <c r="BM784" s="225"/>
      <c r="BN784" s="225"/>
      <c r="BO784" s="225"/>
      <c r="BP784" s="225"/>
      <c r="BQ784" s="225"/>
      <c r="BR784" s="225"/>
      <c r="BS784" s="225"/>
      <c r="BT784" s="225"/>
      <c r="BU784" s="225"/>
      <c r="BV784" s="225"/>
      <c r="BW784" s="225"/>
      <c r="BX784" s="225"/>
      <c r="BY784" s="225"/>
      <c r="BZ784" s="225"/>
      <c r="CA784" s="225"/>
      <c r="CB784" s="225"/>
      <c r="CC784" s="225"/>
      <c r="CD784" s="225"/>
      <c r="CE784" s="225"/>
      <c r="CF784" s="225"/>
    </row>
    <row r="785" spans="1:84" ht="12" customHeight="1" x14ac:dyDescent="0.25">
      <c r="A785" s="225"/>
      <c r="B785" s="225"/>
      <c r="C785" s="225"/>
      <c r="D785" s="225"/>
      <c r="E785" s="226"/>
      <c r="F785" s="226"/>
      <c r="G785" s="228"/>
      <c r="H785" s="227"/>
      <c r="I785" s="227"/>
      <c r="J785" s="228"/>
      <c r="K785" s="228"/>
      <c r="L785" s="229"/>
      <c r="M785" s="225"/>
      <c r="N785" s="225"/>
      <c r="O785" s="225"/>
      <c r="P785" s="225"/>
      <c r="Q785" s="225"/>
      <c r="R785" s="225"/>
      <c r="S785" s="225"/>
      <c r="T785" s="225"/>
      <c r="U785" s="225"/>
      <c r="V785" s="225"/>
      <c r="W785" s="225"/>
      <c r="X785" s="225"/>
      <c r="Y785" s="225"/>
      <c r="Z785" s="225"/>
      <c r="AA785" s="225"/>
      <c r="AB785" s="225"/>
      <c r="AC785" s="225"/>
      <c r="AD785" s="225"/>
      <c r="AE785" s="225"/>
      <c r="AF785" s="225"/>
      <c r="AG785" s="225"/>
      <c r="AH785" s="225"/>
      <c r="AI785" s="225"/>
      <c r="AJ785" s="225"/>
      <c r="AK785" s="225"/>
      <c r="AL785" s="225"/>
      <c r="AM785" s="225"/>
      <c r="AN785" s="225"/>
      <c r="AO785" s="225"/>
      <c r="AP785" s="225"/>
      <c r="AQ785" s="225"/>
      <c r="AR785" s="225"/>
      <c r="AS785" s="225"/>
      <c r="AT785" s="225"/>
      <c r="AU785" s="225"/>
      <c r="AV785" s="225"/>
      <c r="AW785" s="225"/>
      <c r="AX785" s="225"/>
      <c r="AY785" s="225"/>
      <c r="AZ785" s="225"/>
      <c r="BA785" s="225"/>
      <c r="BB785" s="225"/>
      <c r="BC785" s="225"/>
      <c r="BD785" s="225"/>
      <c r="BE785" s="225"/>
      <c r="BF785" s="225"/>
      <c r="BG785" s="225"/>
      <c r="BH785" s="225"/>
      <c r="BI785" s="225"/>
      <c r="BJ785" s="225"/>
      <c r="BK785" s="225"/>
      <c r="BL785" s="225"/>
      <c r="BM785" s="225"/>
      <c r="BN785" s="225"/>
      <c r="BO785" s="225"/>
      <c r="BP785" s="225"/>
      <c r="BQ785" s="225"/>
      <c r="BR785" s="225"/>
      <c r="BS785" s="225"/>
      <c r="BT785" s="225"/>
      <c r="BU785" s="225"/>
      <c r="BV785" s="225"/>
      <c r="BW785" s="225"/>
      <c r="BX785" s="225"/>
      <c r="BY785" s="225"/>
      <c r="BZ785" s="225"/>
      <c r="CA785" s="225"/>
      <c r="CB785" s="225"/>
      <c r="CC785" s="225"/>
      <c r="CD785" s="225"/>
      <c r="CE785" s="225"/>
      <c r="CF785" s="225"/>
    </row>
    <row r="786" spans="1:84" ht="12" customHeight="1" x14ac:dyDescent="0.25">
      <c r="A786" s="225"/>
      <c r="B786" s="225"/>
      <c r="C786" s="225"/>
      <c r="D786" s="225"/>
      <c r="E786" s="226"/>
      <c r="F786" s="226"/>
      <c r="G786" s="228"/>
      <c r="H786" s="227"/>
      <c r="I786" s="227"/>
      <c r="J786" s="228"/>
      <c r="K786" s="228"/>
      <c r="L786" s="229"/>
      <c r="M786" s="225"/>
      <c r="N786" s="225"/>
      <c r="O786" s="225"/>
      <c r="P786" s="225"/>
      <c r="Q786" s="225"/>
      <c r="R786" s="225"/>
      <c r="S786" s="225"/>
      <c r="T786" s="225"/>
      <c r="U786" s="225"/>
      <c r="V786" s="225"/>
      <c r="W786" s="225"/>
      <c r="X786" s="225"/>
      <c r="Y786" s="225"/>
      <c r="Z786" s="225"/>
      <c r="AA786" s="225"/>
      <c r="AB786" s="225"/>
      <c r="AC786" s="225"/>
      <c r="AD786" s="225"/>
      <c r="AE786" s="225"/>
      <c r="AF786" s="225"/>
      <c r="AG786" s="225"/>
      <c r="AH786" s="225"/>
      <c r="AI786" s="225"/>
      <c r="AJ786" s="225"/>
      <c r="AK786" s="225"/>
      <c r="AL786" s="225"/>
      <c r="AM786" s="225"/>
      <c r="AN786" s="225"/>
      <c r="AO786" s="225"/>
      <c r="AP786" s="225"/>
      <c r="AQ786" s="225"/>
      <c r="AR786" s="225"/>
      <c r="AS786" s="225"/>
      <c r="AT786" s="225"/>
      <c r="AU786" s="225"/>
      <c r="AV786" s="225"/>
      <c r="AW786" s="225"/>
      <c r="AX786" s="225"/>
      <c r="AY786" s="225"/>
      <c r="AZ786" s="225"/>
      <c r="BA786" s="225"/>
      <c r="BB786" s="225"/>
      <c r="BC786" s="225"/>
      <c r="BD786" s="225"/>
      <c r="BE786" s="225"/>
      <c r="BF786" s="225"/>
      <c r="BG786" s="225"/>
      <c r="BH786" s="225"/>
      <c r="BI786" s="225"/>
      <c r="BJ786" s="225"/>
      <c r="BK786" s="225"/>
      <c r="BL786" s="225"/>
      <c r="BM786" s="225"/>
      <c r="BN786" s="225"/>
      <c r="BO786" s="225"/>
      <c r="BP786" s="225"/>
      <c r="BQ786" s="225"/>
      <c r="BR786" s="225"/>
      <c r="BS786" s="225"/>
      <c r="BT786" s="225"/>
      <c r="BU786" s="225"/>
      <c r="BV786" s="225"/>
      <c r="BW786" s="225"/>
      <c r="BX786" s="225"/>
      <c r="BY786" s="225"/>
      <c r="BZ786" s="225"/>
      <c r="CA786" s="225"/>
      <c r="CB786" s="225"/>
      <c r="CC786" s="225"/>
      <c r="CD786" s="225"/>
      <c r="CE786" s="225"/>
      <c r="CF786" s="225"/>
    </row>
    <row r="787" spans="1:84" ht="12" customHeight="1" x14ac:dyDescent="0.25">
      <c r="A787" s="225"/>
      <c r="B787" s="225"/>
      <c r="C787" s="225"/>
      <c r="D787" s="225"/>
      <c r="E787" s="226"/>
      <c r="F787" s="226"/>
      <c r="G787" s="228"/>
      <c r="H787" s="227"/>
      <c r="I787" s="227"/>
      <c r="J787" s="228"/>
      <c r="K787" s="228"/>
      <c r="L787" s="229"/>
      <c r="M787" s="225"/>
      <c r="N787" s="225"/>
      <c r="O787" s="225"/>
      <c r="P787" s="225"/>
      <c r="Q787" s="225"/>
      <c r="R787" s="225"/>
      <c r="S787" s="225"/>
      <c r="T787" s="225"/>
      <c r="U787" s="225"/>
      <c r="V787" s="225"/>
      <c r="W787" s="225"/>
      <c r="X787" s="225"/>
      <c r="Y787" s="225"/>
      <c r="Z787" s="225"/>
      <c r="AA787" s="225"/>
      <c r="AB787" s="225"/>
      <c r="AC787" s="225"/>
      <c r="AD787" s="225"/>
      <c r="AE787" s="225"/>
      <c r="AF787" s="225"/>
      <c r="AG787" s="225"/>
      <c r="AH787" s="225"/>
      <c r="AI787" s="225"/>
      <c r="AJ787" s="225"/>
      <c r="AK787" s="225"/>
      <c r="AL787" s="225"/>
      <c r="AM787" s="225"/>
      <c r="AN787" s="225"/>
      <c r="AO787" s="225"/>
      <c r="AP787" s="225"/>
      <c r="AQ787" s="225"/>
      <c r="AR787" s="225"/>
      <c r="AS787" s="225"/>
      <c r="AT787" s="225"/>
      <c r="AU787" s="225"/>
      <c r="AV787" s="225"/>
      <c r="AW787" s="225"/>
      <c r="AX787" s="225"/>
      <c r="AY787" s="225"/>
      <c r="AZ787" s="225"/>
      <c r="BA787" s="225"/>
      <c r="BB787" s="225"/>
      <c r="BC787" s="225"/>
      <c r="BD787" s="225"/>
      <c r="BE787" s="225"/>
      <c r="BF787" s="225"/>
      <c r="BG787" s="225"/>
      <c r="BH787" s="225"/>
      <c r="BI787" s="225"/>
      <c r="BJ787" s="225"/>
      <c r="BK787" s="225"/>
      <c r="BL787" s="225"/>
      <c r="BM787" s="225"/>
      <c r="BN787" s="225"/>
      <c r="BO787" s="225"/>
      <c r="BP787" s="225"/>
      <c r="BQ787" s="225"/>
      <c r="BR787" s="225"/>
      <c r="BS787" s="225"/>
      <c r="BT787" s="225"/>
      <c r="BU787" s="225"/>
      <c r="BV787" s="225"/>
      <c r="BW787" s="225"/>
      <c r="BX787" s="225"/>
      <c r="BY787" s="225"/>
      <c r="BZ787" s="225"/>
      <c r="CA787" s="225"/>
      <c r="CB787" s="225"/>
      <c r="CC787" s="225"/>
      <c r="CD787" s="225"/>
      <c r="CE787" s="225"/>
      <c r="CF787" s="225"/>
    </row>
    <row r="788" spans="1:84" ht="12" customHeight="1" x14ac:dyDescent="0.25">
      <c r="A788" s="225"/>
      <c r="B788" s="225"/>
      <c r="C788" s="225"/>
      <c r="D788" s="225"/>
      <c r="E788" s="226"/>
      <c r="F788" s="226"/>
      <c r="G788" s="228"/>
      <c r="H788" s="227"/>
      <c r="I788" s="227"/>
      <c r="J788" s="228"/>
      <c r="K788" s="228"/>
      <c r="L788" s="229"/>
      <c r="M788" s="225"/>
      <c r="N788" s="225"/>
      <c r="O788" s="225"/>
      <c r="P788" s="225"/>
      <c r="Q788" s="225"/>
      <c r="R788" s="225"/>
      <c r="S788" s="225"/>
      <c r="T788" s="225"/>
      <c r="U788" s="225"/>
      <c r="V788" s="225"/>
      <c r="W788" s="225"/>
      <c r="X788" s="225"/>
      <c r="Y788" s="225"/>
      <c r="Z788" s="225"/>
      <c r="AA788" s="225"/>
      <c r="AB788" s="225"/>
      <c r="AC788" s="225"/>
      <c r="AD788" s="225"/>
      <c r="AE788" s="225"/>
      <c r="AF788" s="225"/>
      <c r="AG788" s="225"/>
      <c r="AH788" s="225"/>
      <c r="AI788" s="225"/>
      <c r="AJ788" s="225"/>
      <c r="AK788" s="225"/>
      <c r="AL788" s="225"/>
      <c r="AM788" s="225"/>
      <c r="AN788" s="225"/>
      <c r="AO788" s="225"/>
      <c r="AP788" s="225"/>
      <c r="AQ788" s="225"/>
      <c r="AR788" s="225"/>
      <c r="AS788" s="225"/>
      <c r="AT788" s="225"/>
      <c r="AU788" s="225"/>
      <c r="AV788" s="225"/>
      <c r="AW788" s="225"/>
      <c r="AX788" s="225"/>
      <c r="AY788" s="225"/>
      <c r="AZ788" s="225"/>
      <c r="BA788" s="225"/>
      <c r="BB788" s="225"/>
      <c r="BC788" s="225"/>
      <c r="BD788" s="225"/>
      <c r="BE788" s="225"/>
      <c r="BF788" s="225"/>
      <c r="BG788" s="225"/>
      <c r="BH788" s="225"/>
      <c r="BI788" s="225"/>
      <c r="BJ788" s="225"/>
      <c r="BK788" s="225"/>
      <c r="BL788" s="225"/>
      <c r="BM788" s="225"/>
      <c r="BN788" s="225"/>
      <c r="BO788" s="225"/>
      <c r="BP788" s="225"/>
      <c r="BQ788" s="225"/>
      <c r="BR788" s="225"/>
      <c r="BS788" s="225"/>
      <c r="BT788" s="225"/>
      <c r="BU788" s="225"/>
      <c r="BV788" s="225"/>
      <c r="BW788" s="225"/>
      <c r="BX788" s="225"/>
      <c r="BY788" s="225"/>
      <c r="BZ788" s="225"/>
      <c r="CA788" s="225"/>
      <c r="CB788" s="225"/>
      <c r="CC788" s="225"/>
      <c r="CD788" s="225"/>
      <c r="CE788" s="225"/>
      <c r="CF788" s="225"/>
    </row>
    <row r="789" spans="1:84" ht="12" customHeight="1" x14ac:dyDescent="0.25">
      <c r="A789" s="225"/>
      <c r="B789" s="225"/>
      <c r="C789" s="225"/>
      <c r="D789" s="225"/>
      <c r="E789" s="226"/>
      <c r="F789" s="226"/>
      <c r="G789" s="228"/>
      <c r="H789" s="227"/>
      <c r="I789" s="227"/>
      <c r="J789" s="228"/>
      <c r="K789" s="228"/>
      <c r="L789" s="229"/>
      <c r="M789" s="225"/>
      <c r="N789" s="225"/>
      <c r="O789" s="225"/>
      <c r="P789" s="225"/>
      <c r="Q789" s="225"/>
      <c r="R789" s="225"/>
      <c r="S789" s="225"/>
      <c r="T789" s="225"/>
      <c r="U789" s="225"/>
      <c r="V789" s="225"/>
      <c r="W789" s="225"/>
      <c r="X789" s="225"/>
      <c r="Y789" s="225"/>
      <c r="Z789" s="225"/>
      <c r="AA789" s="225"/>
      <c r="AB789" s="225"/>
      <c r="AC789" s="225"/>
      <c r="AD789" s="225"/>
      <c r="AE789" s="225"/>
      <c r="AF789" s="225"/>
      <c r="AG789" s="225"/>
      <c r="AH789" s="225"/>
      <c r="AI789" s="225"/>
      <c r="AJ789" s="225"/>
      <c r="AK789" s="225"/>
      <c r="AL789" s="225"/>
      <c r="AM789" s="225"/>
      <c r="AN789" s="225"/>
      <c r="AO789" s="225"/>
      <c r="AP789" s="225"/>
      <c r="AQ789" s="225"/>
      <c r="AR789" s="225"/>
      <c r="AS789" s="225"/>
      <c r="AT789" s="225"/>
      <c r="AU789" s="225"/>
      <c r="AV789" s="225"/>
      <c r="AW789" s="225"/>
      <c r="AX789" s="225"/>
      <c r="AY789" s="225"/>
      <c r="AZ789" s="225"/>
      <c r="BA789" s="225"/>
      <c r="BB789" s="225"/>
      <c r="BC789" s="225"/>
      <c r="BD789" s="225"/>
      <c r="BE789" s="225"/>
      <c r="BF789" s="225"/>
      <c r="BG789" s="225"/>
      <c r="BH789" s="225"/>
      <c r="BI789" s="225"/>
      <c r="BJ789" s="225"/>
      <c r="BK789" s="225"/>
      <c r="BL789" s="225"/>
      <c r="BM789" s="225"/>
      <c r="BN789" s="225"/>
      <c r="BO789" s="225"/>
      <c r="BP789" s="225"/>
      <c r="BQ789" s="225"/>
      <c r="BR789" s="225"/>
      <c r="BS789" s="225"/>
      <c r="BT789" s="225"/>
      <c r="BU789" s="225"/>
      <c r="BV789" s="225"/>
      <c r="BW789" s="225"/>
      <c r="BX789" s="225"/>
      <c r="BY789" s="225"/>
      <c r="BZ789" s="225"/>
      <c r="CA789" s="225"/>
      <c r="CB789" s="225"/>
      <c r="CC789" s="225"/>
      <c r="CD789" s="225"/>
      <c r="CE789" s="225"/>
      <c r="CF789" s="225"/>
    </row>
    <row r="790" spans="1:84" ht="12" customHeight="1" x14ac:dyDescent="0.25">
      <c r="A790" s="225"/>
      <c r="B790" s="225"/>
      <c r="C790" s="225"/>
      <c r="D790" s="225"/>
      <c r="E790" s="226"/>
      <c r="F790" s="226"/>
      <c r="G790" s="228"/>
      <c r="H790" s="227"/>
      <c r="I790" s="227"/>
      <c r="J790" s="228"/>
      <c r="K790" s="228"/>
      <c r="L790" s="229"/>
      <c r="M790" s="225"/>
      <c r="N790" s="225"/>
      <c r="O790" s="225"/>
      <c r="P790" s="225"/>
      <c r="Q790" s="225"/>
      <c r="R790" s="225"/>
      <c r="S790" s="225"/>
      <c r="T790" s="225"/>
      <c r="U790" s="225"/>
      <c r="V790" s="225"/>
      <c r="W790" s="225"/>
      <c r="X790" s="225"/>
      <c r="Y790" s="225"/>
      <c r="Z790" s="225"/>
      <c r="AA790" s="225"/>
      <c r="AB790" s="225"/>
      <c r="AC790" s="225"/>
      <c r="AD790" s="225"/>
      <c r="AE790" s="225"/>
      <c r="AF790" s="225"/>
      <c r="AG790" s="225"/>
      <c r="AH790" s="225"/>
      <c r="AI790" s="225"/>
      <c r="AJ790" s="225"/>
      <c r="AK790" s="225"/>
      <c r="AL790" s="225"/>
      <c r="AM790" s="225"/>
      <c r="AN790" s="225"/>
      <c r="AO790" s="225"/>
      <c r="AP790" s="225"/>
      <c r="AQ790" s="225"/>
      <c r="AR790" s="225"/>
      <c r="AS790" s="225"/>
      <c r="AT790" s="225"/>
      <c r="AU790" s="225"/>
      <c r="AV790" s="225"/>
      <c r="AW790" s="225"/>
      <c r="AX790" s="225"/>
      <c r="AY790" s="225"/>
      <c r="AZ790" s="225"/>
      <c r="BA790" s="225"/>
      <c r="BB790" s="225"/>
      <c r="BC790" s="225"/>
      <c r="BD790" s="225"/>
      <c r="BE790" s="225"/>
      <c r="BF790" s="225"/>
      <c r="BG790" s="225"/>
      <c r="BH790" s="225"/>
      <c r="BI790" s="225"/>
      <c r="BJ790" s="225"/>
      <c r="BK790" s="225"/>
      <c r="BL790" s="225"/>
      <c r="BM790" s="225"/>
      <c r="BN790" s="225"/>
      <c r="BO790" s="225"/>
      <c r="BP790" s="225"/>
      <c r="BQ790" s="225"/>
      <c r="BR790" s="225"/>
      <c r="BS790" s="225"/>
      <c r="BT790" s="225"/>
      <c r="BU790" s="225"/>
      <c r="BV790" s="225"/>
      <c r="BW790" s="225"/>
      <c r="BX790" s="225"/>
      <c r="BY790" s="225"/>
      <c r="BZ790" s="225"/>
      <c r="CA790" s="225"/>
      <c r="CB790" s="225"/>
      <c r="CC790" s="225"/>
      <c r="CD790" s="225"/>
      <c r="CE790" s="225"/>
      <c r="CF790" s="225"/>
    </row>
    <row r="791" spans="1:84" ht="12" customHeight="1" x14ac:dyDescent="0.25">
      <c r="A791" s="225"/>
      <c r="B791" s="225"/>
      <c r="C791" s="225"/>
      <c r="D791" s="225"/>
      <c r="E791" s="226"/>
      <c r="F791" s="226"/>
      <c r="G791" s="228"/>
      <c r="H791" s="227"/>
      <c r="I791" s="227"/>
      <c r="J791" s="228"/>
      <c r="K791" s="228"/>
      <c r="L791" s="229"/>
      <c r="M791" s="225"/>
      <c r="N791" s="225"/>
      <c r="O791" s="225"/>
      <c r="P791" s="225"/>
      <c r="Q791" s="225"/>
      <c r="R791" s="225"/>
      <c r="S791" s="225"/>
      <c r="T791" s="225"/>
      <c r="U791" s="225"/>
      <c r="V791" s="225"/>
      <c r="W791" s="225"/>
      <c r="X791" s="225"/>
      <c r="Y791" s="225"/>
      <c r="Z791" s="225"/>
      <c r="AA791" s="225"/>
      <c r="AB791" s="225"/>
      <c r="AC791" s="225"/>
      <c r="AD791" s="225"/>
      <c r="AE791" s="225"/>
      <c r="AF791" s="225"/>
      <c r="AG791" s="225"/>
      <c r="AH791" s="225"/>
      <c r="AI791" s="225"/>
      <c r="AJ791" s="225"/>
      <c r="AK791" s="225"/>
      <c r="AL791" s="225"/>
      <c r="AM791" s="225"/>
      <c r="AN791" s="225"/>
      <c r="AO791" s="225"/>
      <c r="AP791" s="225"/>
      <c r="AQ791" s="225"/>
      <c r="AR791" s="225"/>
      <c r="AS791" s="225"/>
      <c r="AT791" s="225"/>
      <c r="AU791" s="225"/>
      <c r="AV791" s="225"/>
      <c r="AW791" s="225"/>
      <c r="AX791" s="225"/>
      <c r="AY791" s="225"/>
      <c r="AZ791" s="225"/>
      <c r="BA791" s="225"/>
      <c r="BB791" s="225"/>
      <c r="BC791" s="225"/>
      <c r="BD791" s="225"/>
      <c r="BE791" s="225"/>
      <c r="BF791" s="225"/>
      <c r="BG791" s="225"/>
      <c r="BH791" s="225"/>
      <c r="BI791" s="225"/>
      <c r="BJ791" s="225"/>
      <c r="BK791" s="225"/>
      <c r="BL791" s="225"/>
      <c r="BM791" s="225"/>
      <c r="BN791" s="225"/>
      <c r="BO791" s="225"/>
      <c r="BP791" s="225"/>
      <c r="BQ791" s="225"/>
      <c r="BR791" s="225"/>
      <c r="BS791" s="225"/>
      <c r="BT791" s="225"/>
      <c r="BU791" s="225"/>
      <c r="BV791" s="225"/>
      <c r="BW791" s="225"/>
      <c r="BX791" s="225"/>
      <c r="BY791" s="225"/>
      <c r="BZ791" s="225"/>
      <c r="CA791" s="225"/>
      <c r="CB791" s="225"/>
      <c r="CC791" s="225"/>
      <c r="CD791" s="225"/>
      <c r="CE791" s="225"/>
      <c r="CF791" s="225"/>
    </row>
    <row r="792" spans="1:84" ht="12" customHeight="1" x14ac:dyDescent="0.25">
      <c r="A792" s="225"/>
      <c r="B792" s="225"/>
      <c r="C792" s="225"/>
      <c r="D792" s="225"/>
      <c r="E792" s="226"/>
      <c r="F792" s="226"/>
      <c r="G792" s="228"/>
      <c r="H792" s="227"/>
      <c r="I792" s="227"/>
      <c r="J792" s="228"/>
      <c r="K792" s="228"/>
      <c r="L792" s="229"/>
      <c r="M792" s="225"/>
      <c r="N792" s="225"/>
      <c r="O792" s="225"/>
      <c r="P792" s="225"/>
      <c r="Q792" s="225"/>
      <c r="R792" s="225"/>
      <c r="S792" s="225"/>
      <c r="T792" s="225"/>
      <c r="U792" s="225"/>
      <c r="V792" s="225"/>
      <c r="W792" s="225"/>
      <c r="X792" s="225"/>
      <c r="Y792" s="225"/>
      <c r="Z792" s="225"/>
      <c r="AA792" s="225"/>
      <c r="AB792" s="225"/>
      <c r="AC792" s="225"/>
      <c r="AD792" s="225"/>
      <c r="AE792" s="225"/>
      <c r="AF792" s="225"/>
      <c r="AG792" s="225"/>
      <c r="AH792" s="225"/>
      <c r="AI792" s="225"/>
      <c r="AJ792" s="225"/>
      <c r="AK792" s="225"/>
      <c r="AL792" s="225"/>
      <c r="AM792" s="225"/>
      <c r="AN792" s="225"/>
      <c r="AO792" s="225"/>
      <c r="AP792" s="225"/>
      <c r="AQ792" s="225"/>
      <c r="AR792" s="225"/>
      <c r="AS792" s="225"/>
      <c r="AT792" s="225"/>
      <c r="AU792" s="225"/>
      <c r="AV792" s="225"/>
      <c r="AW792" s="225"/>
      <c r="AX792" s="225"/>
      <c r="AY792" s="225"/>
      <c r="AZ792" s="225"/>
      <c r="BA792" s="225"/>
      <c r="BB792" s="225"/>
      <c r="BC792" s="225"/>
      <c r="BD792" s="225"/>
      <c r="BE792" s="225"/>
      <c r="BF792" s="225"/>
      <c r="BG792" s="225"/>
      <c r="BH792" s="225"/>
      <c r="BI792" s="225"/>
      <c r="BJ792" s="225"/>
      <c r="BK792" s="225"/>
      <c r="BL792" s="225"/>
      <c r="BM792" s="225"/>
      <c r="BN792" s="225"/>
      <c r="BO792" s="225"/>
      <c r="BP792" s="225"/>
      <c r="BQ792" s="225"/>
      <c r="BR792" s="225"/>
      <c r="BS792" s="225"/>
      <c r="BT792" s="225"/>
      <c r="BU792" s="225"/>
      <c r="BV792" s="225"/>
      <c r="BW792" s="225"/>
      <c r="BX792" s="225"/>
      <c r="BY792" s="225"/>
      <c r="BZ792" s="225"/>
      <c r="CA792" s="225"/>
      <c r="CB792" s="225"/>
      <c r="CC792" s="225"/>
      <c r="CD792" s="225"/>
      <c r="CE792" s="225"/>
      <c r="CF792" s="225"/>
    </row>
    <row r="793" spans="1:84" ht="12" customHeight="1" x14ac:dyDescent="0.25">
      <c r="A793" s="225"/>
      <c r="B793" s="225"/>
      <c r="C793" s="225"/>
      <c r="D793" s="225"/>
      <c r="E793" s="226"/>
      <c r="F793" s="226"/>
      <c r="G793" s="228"/>
      <c r="H793" s="227"/>
      <c r="I793" s="227"/>
      <c r="J793" s="228"/>
      <c r="K793" s="228"/>
      <c r="L793" s="229"/>
      <c r="M793" s="225"/>
      <c r="N793" s="225"/>
      <c r="O793" s="225"/>
      <c r="P793" s="225"/>
      <c r="Q793" s="225"/>
      <c r="R793" s="225"/>
      <c r="S793" s="225"/>
      <c r="T793" s="225"/>
      <c r="U793" s="225"/>
      <c r="V793" s="225"/>
      <c r="W793" s="225"/>
      <c r="X793" s="225"/>
      <c r="Y793" s="225"/>
      <c r="Z793" s="225"/>
      <c r="AA793" s="225"/>
      <c r="AB793" s="225"/>
      <c r="AC793" s="225"/>
      <c r="AD793" s="225"/>
      <c r="AE793" s="225"/>
      <c r="AF793" s="225"/>
      <c r="AG793" s="225"/>
      <c r="AH793" s="225"/>
      <c r="AI793" s="225"/>
      <c r="AJ793" s="225"/>
      <c r="AK793" s="225"/>
      <c r="AL793" s="225"/>
      <c r="AM793" s="225"/>
      <c r="AN793" s="225"/>
      <c r="AO793" s="225"/>
      <c r="AP793" s="225"/>
      <c r="AQ793" s="225"/>
      <c r="AR793" s="225"/>
      <c r="AS793" s="225"/>
      <c r="AT793" s="225"/>
      <c r="AU793" s="225"/>
      <c r="AV793" s="225"/>
      <c r="AW793" s="225"/>
      <c r="AX793" s="225"/>
      <c r="AY793" s="225"/>
      <c r="AZ793" s="225"/>
      <c r="BA793" s="225"/>
      <c r="BB793" s="225"/>
      <c r="BC793" s="225"/>
      <c r="BD793" s="225"/>
      <c r="BE793" s="225"/>
      <c r="BF793" s="225"/>
      <c r="BG793" s="225"/>
      <c r="BH793" s="225"/>
      <c r="BI793" s="225"/>
      <c r="BJ793" s="225"/>
      <c r="BK793" s="225"/>
      <c r="BL793" s="225"/>
      <c r="BM793" s="225"/>
      <c r="BN793" s="225"/>
      <c r="BO793" s="225"/>
      <c r="BP793" s="225"/>
      <c r="BQ793" s="225"/>
      <c r="BR793" s="225"/>
      <c r="BS793" s="225"/>
      <c r="BT793" s="225"/>
      <c r="BU793" s="225"/>
      <c r="BV793" s="225"/>
      <c r="BW793" s="225"/>
      <c r="BX793" s="225"/>
      <c r="BY793" s="225"/>
      <c r="BZ793" s="225"/>
      <c r="CA793" s="225"/>
      <c r="CB793" s="225"/>
      <c r="CC793" s="225"/>
      <c r="CD793" s="225"/>
      <c r="CE793" s="225"/>
      <c r="CF793" s="225"/>
    </row>
    <row r="794" spans="1:84" ht="12" customHeight="1" x14ac:dyDescent="0.25">
      <c r="A794" s="225"/>
      <c r="B794" s="225"/>
      <c r="C794" s="225"/>
      <c r="D794" s="225"/>
      <c r="E794" s="226"/>
      <c r="F794" s="226"/>
      <c r="G794" s="228"/>
      <c r="H794" s="227"/>
      <c r="I794" s="227"/>
      <c r="J794" s="228"/>
      <c r="K794" s="228"/>
      <c r="L794" s="229"/>
      <c r="M794" s="225"/>
      <c r="N794" s="225"/>
      <c r="O794" s="225"/>
      <c r="P794" s="225"/>
      <c r="Q794" s="225"/>
      <c r="R794" s="225"/>
      <c r="S794" s="225"/>
      <c r="T794" s="225"/>
      <c r="U794" s="225"/>
      <c r="V794" s="225"/>
      <c r="W794" s="225"/>
      <c r="X794" s="225"/>
      <c r="Y794" s="225"/>
      <c r="Z794" s="225"/>
      <c r="AA794" s="225"/>
      <c r="AB794" s="225"/>
      <c r="AC794" s="225"/>
      <c r="AD794" s="225"/>
      <c r="AE794" s="225"/>
      <c r="AF794" s="225"/>
      <c r="AG794" s="225"/>
      <c r="AH794" s="225"/>
      <c r="AI794" s="225"/>
      <c r="AJ794" s="225"/>
      <c r="AK794" s="225"/>
      <c r="AL794" s="225"/>
      <c r="AM794" s="225"/>
      <c r="AN794" s="225"/>
      <c r="AO794" s="225"/>
      <c r="AP794" s="225"/>
      <c r="AQ794" s="225"/>
      <c r="AR794" s="225"/>
      <c r="AS794" s="225"/>
      <c r="AT794" s="225"/>
      <c r="AU794" s="225"/>
      <c r="AV794" s="225"/>
      <c r="AW794" s="225"/>
      <c r="AX794" s="225"/>
      <c r="AY794" s="225"/>
      <c r="AZ794" s="225"/>
      <c r="BA794" s="225"/>
      <c r="BB794" s="225"/>
      <c r="BC794" s="225"/>
      <c r="BD794" s="225"/>
      <c r="BE794" s="225"/>
      <c r="BF794" s="225"/>
      <c r="BG794" s="225"/>
      <c r="BH794" s="225"/>
      <c r="BI794" s="225"/>
      <c r="BJ794" s="225"/>
      <c r="BK794" s="225"/>
      <c r="BL794" s="225"/>
      <c r="BM794" s="225"/>
      <c r="BN794" s="225"/>
      <c r="BO794" s="225"/>
      <c r="BP794" s="225"/>
      <c r="BQ794" s="225"/>
      <c r="BR794" s="225"/>
      <c r="BS794" s="225"/>
      <c r="BT794" s="225"/>
      <c r="BU794" s="225"/>
      <c r="BV794" s="225"/>
      <c r="BW794" s="225"/>
      <c r="BX794" s="225"/>
      <c r="BY794" s="225"/>
      <c r="BZ794" s="225"/>
      <c r="CA794" s="225"/>
      <c r="CB794" s="225"/>
      <c r="CC794" s="225"/>
      <c r="CD794" s="225"/>
      <c r="CE794" s="225"/>
      <c r="CF794" s="225"/>
    </row>
    <row r="795" spans="1:84" ht="12" customHeight="1" x14ac:dyDescent="0.25">
      <c r="A795" s="225"/>
      <c r="B795" s="225"/>
      <c r="C795" s="225"/>
      <c r="D795" s="225"/>
      <c r="E795" s="226"/>
      <c r="F795" s="226"/>
      <c r="G795" s="228"/>
      <c r="H795" s="227"/>
      <c r="I795" s="227"/>
      <c r="J795" s="228"/>
      <c r="K795" s="228"/>
      <c r="L795" s="229"/>
      <c r="M795" s="225"/>
      <c r="N795" s="225"/>
      <c r="O795" s="225"/>
      <c r="P795" s="225"/>
      <c r="Q795" s="225"/>
      <c r="R795" s="225"/>
      <c r="S795" s="225"/>
      <c r="T795" s="225"/>
      <c r="U795" s="225"/>
      <c r="V795" s="225"/>
      <c r="W795" s="225"/>
      <c r="X795" s="225"/>
      <c r="Y795" s="225"/>
      <c r="Z795" s="225"/>
      <c r="AA795" s="225"/>
      <c r="AB795" s="225"/>
      <c r="AC795" s="225"/>
      <c r="AD795" s="225"/>
      <c r="AE795" s="225"/>
      <c r="AF795" s="225"/>
      <c r="AG795" s="225"/>
      <c r="AH795" s="225"/>
      <c r="AI795" s="225"/>
      <c r="AJ795" s="225"/>
      <c r="AK795" s="225"/>
      <c r="AL795" s="225"/>
      <c r="AM795" s="225"/>
      <c r="AN795" s="225"/>
      <c r="AO795" s="225"/>
      <c r="AP795" s="225"/>
      <c r="AQ795" s="225"/>
      <c r="AR795" s="225"/>
      <c r="AS795" s="225"/>
      <c r="AT795" s="225"/>
      <c r="AU795" s="225"/>
      <c r="AV795" s="225"/>
      <c r="AW795" s="225"/>
      <c r="AX795" s="225"/>
      <c r="AY795" s="225"/>
      <c r="AZ795" s="225"/>
      <c r="BA795" s="225"/>
      <c r="BB795" s="225"/>
      <c r="BC795" s="225"/>
      <c r="BD795" s="225"/>
      <c r="BE795" s="225"/>
      <c r="BF795" s="225"/>
      <c r="BG795" s="225"/>
      <c r="BH795" s="225"/>
      <c r="BI795" s="225"/>
      <c r="BJ795" s="225"/>
      <c r="BK795" s="225"/>
      <c r="BL795" s="225"/>
      <c r="BM795" s="225"/>
      <c r="BN795" s="225"/>
      <c r="BO795" s="225"/>
      <c r="BP795" s="225"/>
      <c r="BQ795" s="225"/>
      <c r="BR795" s="225"/>
      <c r="BS795" s="225"/>
      <c r="BT795" s="225"/>
      <c r="BU795" s="225"/>
      <c r="BV795" s="225"/>
      <c r="BW795" s="225"/>
      <c r="BX795" s="225"/>
      <c r="BY795" s="225"/>
      <c r="BZ795" s="225"/>
      <c r="CA795" s="225"/>
      <c r="CB795" s="225"/>
      <c r="CC795" s="225"/>
      <c r="CD795" s="225"/>
      <c r="CE795" s="225"/>
      <c r="CF795" s="225"/>
    </row>
    <row r="796" spans="1:84" ht="12" customHeight="1" x14ac:dyDescent="0.25">
      <c r="A796" s="225"/>
      <c r="B796" s="225"/>
      <c r="C796" s="225"/>
      <c r="D796" s="225"/>
      <c r="E796" s="226"/>
      <c r="F796" s="226"/>
      <c r="G796" s="228"/>
      <c r="H796" s="227"/>
      <c r="I796" s="227"/>
      <c r="J796" s="228"/>
      <c r="K796" s="228"/>
      <c r="L796" s="229"/>
      <c r="M796" s="225"/>
      <c r="N796" s="225"/>
      <c r="O796" s="225"/>
      <c r="P796" s="225"/>
      <c r="Q796" s="225"/>
      <c r="R796" s="225"/>
      <c r="S796" s="225"/>
      <c r="T796" s="225"/>
      <c r="U796" s="225"/>
      <c r="V796" s="225"/>
      <c r="W796" s="225"/>
      <c r="X796" s="225"/>
      <c r="Y796" s="225"/>
      <c r="Z796" s="225"/>
      <c r="AA796" s="225"/>
      <c r="AB796" s="225"/>
      <c r="AC796" s="225"/>
      <c r="AD796" s="225"/>
      <c r="AE796" s="225"/>
      <c r="AF796" s="225"/>
      <c r="AG796" s="225"/>
      <c r="AH796" s="225"/>
      <c r="AI796" s="225"/>
      <c r="AJ796" s="225"/>
      <c r="AK796" s="225"/>
      <c r="AL796" s="225"/>
      <c r="AM796" s="225"/>
      <c r="AN796" s="225"/>
      <c r="AO796" s="225"/>
      <c r="AP796" s="225"/>
      <c r="AQ796" s="225"/>
      <c r="AR796" s="225"/>
      <c r="AS796" s="225"/>
      <c r="AT796" s="225"/>
      <c r="AU796" s="225"/>
      <c r="AV796" s="225"/>
      <c r="AW796" s="225"/>
      <c r="AX796" s="225"/>
      <c r="AY796" s="225"/>
      <c r="AZ796" s="225"/>
      <c r="BA796" s="225"/>
      <c r="BB796" s="225"/>
      <c r="BC796" s="225"/>
      <c r="BD796" s="225"/>
      <c r="BE796" s="225"/>
      <c r="BF796" s="225"/>
      <c r="BG796" s="225"/>
      <c r="BH796" s="225"/>
      <c r="BI796" s="225"/>
      <c r="BJ796" s="225"/>
      <c r="BK796" s="225"/>
      <c r="BL796" s="225"/>
      <c r="BM796" s="225"/>
      <c r="BN796" s="225"/>
      <c r="BO796" s="225"/>
      <c r="BP796" s="225"/>
      <c r="BQ796" s="225"/>
      <c r="BR796" s="225"/>
      <c r="BS796" s="225"/>
      <c r="BT796" s="225"/>
      <c r="BU796" s="225"/>
      <c r="BV796" s="225"/>
      <c r="BW796" s="225"/>
      <c r="BX796" s="225"/>
      <c r="BY796" s="225"/>
      <c r="BZ796" s="225"/>
      <c r="CA796" s="225"/>
      <c r="CB796" s="225"/>
      <c r="CC796" s="225"/>
      <c r="CD796" s="225"/>
      <c r="CE796" s="225"/>
      <c r="CF796" s="225"/>
    </row>
    <row r="797" spans="1:84" ht="12" customHeight="1" x14ac:dyDescent="0.25">
      <c r="A797" s="225"/>
      <c r="B797" s="225"/>
      <c r="C797" s="225"/>
      <c r="D797" s="225"/>
      <c r="E797" s="226"/>
      <c r="F797" s="226"/>
      <c r="G797" s="228"/>
      <c r="H797" s="227"/>
      <c r="I797" s="227"/>
      <c r="J797" s="228"/>
      <c r="K797" s="228"/>
      <c r="L797" s="229"/>
      <c r="M797" s="225"/>
      <c r="N797" s="225"/>
      <c r="O797" s="225"/>
      <c r="P797" s="225"/>
      <c r="Q797" s="225"/>
      <c r="R797" s="225"/>
      <c r="S797" s="225"/>
      <c r="T797" s="225"/>
      <c r="U797" s="225"/>
      <c r="V797" s="225"/>
      <c r="W797" s="225"/>
      <c r="X797" s="225"/>
      <c r="Y797" s="225"/>
      <c r="Z797" s="225"/>
      <c r="AA797" s="225"/>
      <c r="AB797" s="225"/>
      <c r="AC797" s="225"/>
      <c r="AD797" s="225"/>
      <c r="AE797" s="225"/>
      <c r="AF797" s="225"/>
      <c r="AG797" s="225"/>
      <c r="AH797" s="225"/>
      <c r="AI797" s="225"/>
      <c r="AJ797" s="225"/>
      <c r="AK797" s="225"/>
      <c r="AL797" s="225"/>
      <c r="AM797" s="225"/>
      <c r="AN797" s="225"/>
      <c r="AO797" s="225"/>
      <c r="AP797" s="225"/>
      <c r="AQ797" s="225"/>
      <c r="AR797" s="225"/>
      <c r="AS797" s="225"/>
      <c r="AT797" s="225"/>
      <c r="AU797" s="225"/>
      <c r="AV797" s="225"/>
      <c r="AW797" s="225"/>
      <c r="AX797" s="225"/>
      <c r="AY797" s="225"/>
      <c r="AZ797" s="225"/>
      <c r="BA797" s="225"/>
      <c r="BB797" s="225"/>
      <c r="BC797" s="225"/>
      <c r="BD797" s="225"/>
      <c r="BE797" s="225"/>
      <c r="BF797" s="225"/>
      <c r="BG797" s="225"/>
      <c r="BH797" s="225"/>
      <c r="BI797" s="225"/>
      <c r="BJ797" s="225"/>
      <c r="BK797" s="225"/>
      <c r="BL797" s="225"/>
      <c r="BM797" s="225"/>
      <c r="BN797" s="225"/>
      <c r="BO797" s="225"/>
      <c r="BP797" s="225"/>
      <c r="BQ797" s="225"/>
      <c r="BR797" s="225"/>
      <c r="BS797" s="225"/>
      <c r="BT797" s="225"/>
      <c r="BU797" s="225"/>
      <c r="BV797" s="225"/>
      <c r="BW797" s="225"/>
      <c r="BX797" s="225"/>
      <c r="BY797" s="225"/>
      <c r="BZ797" s="225"/>
      <c r="CA797" s="225"/>
      <c r="CB797" s="225"/>
      <c r="CC797" s="225"/>
      <c r="CD797" s="225"/>
      <c r="CE797" s="225"/>
      <c r="CF797" s="225"/>
    </row>
    <row r="798" spans="1:84" ht="12" customHeight="1" x14ac:dyDescent="0.25">
      <c r="A798" s="225"/>
      <c r="B798" s="225"/>
      <c r="C798" s="225"/>
      <c r="D798" s="225"/>
      <c r="E798" s="226"/>
      <c r="F798" s="226"/>
      <c r="G798" s="228"/>
      <c r="H798" s="227"/>
      <c r="I798" s="227"/>
      <c r="J798" s="228"/>
      <c r="K798" s="228"/>
      <c r="L798" s="229"/>
      <c r="M798" s="225"/>
      <c r="N798" s="225"/>
      <c r="O798" s="225"/>
      <c r="P798" s="225"/>
      <c r="Q798" s="225"/>
      <c r="R798" s="225"/>
      <c r="S798" s="225"/>
      <c r="T798" s="225"/>
      <c r="U798" s="225"/>
      <c r="V798" s="225"/>
      <c r="W798" s="225"/>
      <c r="X798" s="225"/>
      <c r="Y798" s="225"/>
      <c r="Z798" s="225"/>
      <c r="AA798" s="225"/>
      <c r="AB798" s="225"/>
      <c r="AC798" s="225"/>
      <c r="AD798" s="225"/>
      <c r="AE798" s="225"/>
      <c r="AF798" s="225"/>
      <c r="AG798" s="225"/>
      <c r="AH798" s="225"/>
      <c r="AI798" s="225"/>
      <c r="AJ798" s="225"/>
      <c r="AK798" s="225"/>
      <c r="AL798" s="225"/>
      <c r="AM798" s="225"/>
      <c r="AN798" s="225"/>
      <c r="AO798" s="225"/>
      <c r="AP798" s="225"/>
      <c r="AQ798" s="225"/>
      <c r="AR798" s="225"/>
      <c r="AS798" s="225"/>
      <c r="AT798" s="225"/>
      <c r="AU798" s="225"/>
      <c r="AV798" s="225"/>
      <c r="AW798" s="225"/>
      <c r="AX798" s="225"/>
      <c r="AY798" s="225"/>
      <c r="AZ798" s="225"/>
      <c r="BA798" s="225"/>
      <c r="BB798" s="225"/>
      <c r="BC798" s="225"/>
      <c r="BD798" s="225"/>
      <c r="BE798" s="225"/>
      <c r="BF798" s="225"/>
      <c r="BG798" s="225"/>
      <c r="BH798" s="225"/>
      <c r="BI798" s="225"/>
      <c r="BJ798" s="225"/>
      <c r="BK798" s="225"/>
      <c r="BL798" s="225"/>
      <c r="BM798" s="225"/>
      <c r="BN798" s="225"/>
      <c r="BO798" s="225"/>
      <c r="BP798" s="225"/>
      <c r="BQ798" s="225"/>
      <c r="BR798" s="225"/>
      <c r="BS798" s="225"/>
      <c r="BT798" s="225"/>
      <c r="BU798" s="225"/>
      <c r="BV798" s="225"/>
      <c r="BW798" s="225"/>
      <c r="BX798" s="225"/>
      <c r="BY798" s="225"/>
      <c r="BZ798" s="225"/>
      <c r="CA798" s="225"/>
      <c r="CB798" s="225"/>
      <c r="CC798" s="225"/>
      <c r="CD798" s="225"/>
      <c r="CE798" s="225"/>
      <c r="CF798" s="225"/>
    </row>
    <row r="799" spans="1:84" ht="12" customHeight="1" x14ac:dyDescent="0.25">
      <c r="A799" s="225"/>
      <c r="B799" s="225"/>
      <c r="C799" s="225"/>
      <c r="D799" s="225"/>
      <c r="E799" s="226"/>
      <c r="F799" s="226"/>
      <c r="G799" s="228"/>
      <c r="H799" s="227"/>
      <c r="I799" s="227"/>
      <c r="J799" s="228"/>
      <c r="K799" s="228"/>
      <c r="L799" s="229"/>
      <c r="M799" s="225"/>
      <c r="N799" s="225"/>
      <c r="O799" s="225"/>
      <c r="P799" s="225"/>
      <c r="Q799" s="225"/>
      <c r="R799" s="225"/>
      <c r="S799" s="225"/>
      <c r="T799" s="225"/>
      <c r="U799" s="225"/>
      <c r="V799" s="225"/>
      <c r="W799" s="225"/>
      <c r="X799" s="225"/>
      <c r="Y799" s="225"/>
      <c r="Z799" s="225"/>
      <c r="AA799" s="225"/>
      <c r="AB799" s="225"/>
      <c r="AC799" s="225"/>
      <c r="AD799" s="225"/>
      <c r="AE799" s="225"/>
      <c r="AF799" s="225"/>
      <c r="AG799" s="225"/>
      <c r="AH799" s="225"/>
      <c r="AI799" s="225"/>
      <c r="AJ799" s="225"/>
      <c r="AK799" s="225"/>
      <c r="AL799" s="225"/>
      <c r="AM799" s="225"/>
      <c r="AN799" s="225"/>
      <c r="AO799" s="225"/>
      <c r="AP799" s="225"/>
      <c r="AQ799" s="225"/>
      <c r="AR799" s="225"/>
      <c r="AS799" s="225"/>
      <c r="AT799" s="225"/>
      <c r="AU799" s="225"/>
      <c r="AV799" s="225"/>
      <c r="AW799" s="225"/>
      <c r="AX799" s="225"/>
      <c r="AY799" s="225"/>
      <c r="AZ799" s="225"/>
      <c r="BA799" s="225"/>
      <c r="BB799" s="225"/>
      <c r="BC799" s="225"/>
      <c r="BD799" s="225"/>
      <c r="BE799" s="225"/>
      <c r="BF799" s="225"/>
      <c r="BG799" s="225"/>
      <c r="BH799" s="225"/>
      <c r="BI799" s="225"/>
      <c r="BJ799" s="225"/>
      <c r="BK799" s="225"/>
      <c r="BL799" s="225"/>
      <c r="BM799" s="225"/>
      <c r="BN799" s="225"/>
      <c r="BO799" s="225"/>
      <c r="BP799" s="225"/>
      <c r="BQ799" s="225"/>
      <c r="BR799" s="225"/>
      <c r="BS799" s="225"/>
      <c r="BT799" s="225"/>
      <c r="BU799" s="225"/>
      <c r="BV799" s="225"/>
      <c r="BW799" s="225"/>
      <c r="BX799" s="225"/>
      <c r="BY799" s="225"/>
      <c r="BZ799" s="225"/>
      <c r="CA799" s="225"/>
      <c r="CB799" s="225"/>
      <c r="CC799" s="225"/>
      <c r="CD799" s="225"/>
      <c r="CE799" s="225"/>
      <c r="CF799" s="225"/>
    </row>
    <row r="800" spans="1:84" ht="12" customHeight="1" x14ac:dyDescent="0.25">
      <c r="A800" s="225"/>
      <c r="B800" s="225"/>
      <c r="C800" s="225"/>
      <c r="D800" s="225"/>
      <c r="E800" s="226"/>
      <c r="F800" s="226"/>
      <c r="G800" s="228"/>
      <c r="H800" s="227"/>
      <c r="I800" s="227"/>
      <c r="J800" s="228"/>
      <c r="K800" s="228"/>
      <c r="L800" s="229"/>
      <c r="M800" s="225"/>
      <c r="N800" s="225"/>
      <c r="O800" s="225"/>
      <c r="P800" s="225"/>
      <c r="Q800" s="225"/>
      <c r="R800" s="225"/>
      <c r="S800" s="225"/>
      <c r="T800" s="225"/>
      <c r="U800" s="225"/>
      <c r="V800" s="225"/>
      <c r="W800" s="225"/>
      <c r="X800" s="225"/>
      <c r="Y800" s="225"/>
      <c r="Z800" s="225"/>
      <c r="AA800" s="225"/>
      <c r="AB800" s="225"/>
      <c r="AC800" s="225"/>
      <c r="AD800" s="225"/>
      <c r="AE800" s="225"/>
      <c r="AF800" s="225"/>
      <c r="AG800" s="225"/>
      <c r="AH800" s="225"/>
      <c r="AI800" s="225"/>
      <c r="AJ800" s="225"/>
      <c r="AK800" s="225"/>
      <c r="AL800" s="225"/>
      <c r="AM800" s="225"/>
      <c r="AN800" s="225"/>
      <c r="AO800" s="225"/>
      <c r="AP800" s="225"/>
      <c r="AQ800" s="225"/>
      <c r="AR800" s="225"/>
      <c r="AS800" s="225"/>
      <c r="AT800" s="225"/>
      <c r="AU800" s="225"/>
      <c r="AV800" s="225"/>
      <c r="AW800" s="225"/>
      <c r="AX800" s="225"/>
      <c r="AY800" s="225"/>
      <c r="AZ800" s="225"/>
      <c r="BA800" s="225"/>
      <c r="BB800" s="225"/>
      <c r="BC800" s="225"/>
      <c r="BD800" s="225"/>
      <c r="BE800" s="225"/>
      <c r="BF800" s="225"/>
      <c r="BG800" s="225"/>
      <c r="BH800" s="225"/>
      <c r="BI800" s="225"/>
      <c r="BJ800" s="225"/>
      <c r="BK800" s="225"/>
      <c r="BL800" s="225"/>
      <c r="BM800" s="225"/>
      <c r="BN800" s="225"/>
      <c r="BO800" s="225"/>
      <c r="BP800" s="225"/>
      <c r="BQ800" s="225"/>
      <c r="BR800" s="225"/>
      <c r="BS800" s="225"/>
      <c r="BT800" s="225"/>
      <c r="BU800" s="225"/>
      <c r="BV800" s="225"/>
      <c r="BW800" s="225"/>
      <c r="BX800" s="225"/>
      <c r="BY800" s="225"/>
      <c r="BZ800" s="225"/>
      <c r="CA800" s="225"/>
      <c r="CB800" s="225"/>
      <c r="CC800" s="225"/>
      <c r="CD800" s="225"/>
      <c r="CE800" s="225"/>
      <c r="CF800" s="225"/>
    </row>
    <row r="801" spans="1:84" ht="12" customHeight="1" x14ac:dyDescent="0.25">
      <c r="A801" s="225"/>
      <c r="B801" s="225"/>
      <c r="C801" s="225"/>
      <c r="D801" s="225"/>
      <c r="E801" s="226"/>
      <c r="F801" s="226"/>
      <c r="G801" s="228"/>
      <c r="H801" s="227"/>
      <c r="I801" s="227"/>
      <c r="J801" s="228"/>
      <c r="K801" s="228"/>
      <c r="L801" s="229"/>
      <c r="M801" s="225"/>
      <c r="N801" s="225"/>
      <c r="O801" s="225"/>
      <c r="P801" s="225"/>
      <c r="Q801" s="225"/>
      <c r="R801" s="225"/>
      <c r="S801" s="225"/>
      <c r="T801" s="225"/>
      <c r="U801" s="225"/>
      <c r="V801" s="225"/>
      <c r="W801" s="225"/>
      <c r="X801" s="225"/>
      <c r="Y801" s="225"/>
      <c r="Z801" s="225"/>
      <c r="AA801" s="225"/>
      <c r="AB801" s="225"/>
      <c r="AC801" s="225"/>
      <c r="AD801" s="225"/>
      <c r="AE801" s="225"/>
      <c r="AF801" s="225"/>
      <c r="AG801" s="225"/>
      <c r="AH801" s="225"/>
      <c r="AI801" s="225"/>
      <c r="AJ801" s="225"/>
      <c r="AK801" s="225"/>
      <c r="AL801" s="225"/>
      <c r="AM801" s="225"/>
      <c r="AN801" s="225"/>
      <c r="AO801" s="225"/>
      <c r="AP801" s="225"/>
      <c r="AQ801" s="225"/>
      <c r="AR801" s="225"/>
      <c r="AS801" s="225"/>
      <c r="AT801" s="225"/>
      <c r="AU801" s="225"/>
      <c r="AV801" s="225"/>
      <c r="AW801" s="225"/>
      <c r="AX801" s="225"/>
      <c r="AY801" s="225"/>
      <c r="AZ801" s="225"/>
      <c r="BA801" s="225"/>
      <c r="BB801" s="225"/>
      <c r="BC801" s="225"/>
      <c r="BD801" s="225"/>
      <c r="BE801" s="225"/>
      <c r="BF801" s="225"/>
      <c r="BG801" s="225"/>
      <c r="BH801" s="225"/>
      <c r="BI801" s="225"/>
      <c r="BJ801" s="225"/>
      <c r="BK801" s="225"/>
      <c r="BL801" s="225"/>
      <c r="BM801" s="225"/>
      <c r="BN801" s="225"/>
      <c r="BO801" s="225"/>
      <c r="BP801" s="225"/>
      <c r="BQ801" s="225"/>
      <c r="BR801" s="225"/>
      <c r="BS801" s="225"/>
      <c r="BT801" s="225"/>
      <c r="BU801" s="225"/>
      <c r="BV801" s="225"/>
      <c r="BW801" s="225"/>
      <c r="BX801" s="225"/>
      <c r="BY801" s="225"/>
      <c r="BZ801" s="225"/>
      <c r="CA801" s="225"/>
      <c r="CB801" s="225"/>
      <c r="CC801" s="225"/>
      <c r="CD801" s="225"/>
      <c r="CE801" s="225"/>
      <c r="CF801" s="225"/>
    </row>
    <row r="802" spans="1:84" ht="12" customHeight="1" x14ac:dyDescent="0.25">
      <c r="A802" s="225"/>
      <c r="B802" s="225"/>
      <c r="C802" s="225"/>
      <c r="D802" s="225"/>
      <c r="E802" s="226"/>
      <c r="F802" s="226"/>
      <c r="G802" s="228"/>
      <c r="H802" s="227"/>
      <c r="I802" s="227"/>
      <c r="J802" s="228"/>
      <c r="K802" s="228"/>
      <c r="L802" s="229"/>
      <c r="M802" s="225"/>
      <c r="N802" s="225"/>
      <c r="O802" s="225"/>
      <c r="P802" s="225"/>
      <c r="Q802" s="225"/>
      <c r="R802" s="225"/>
      <c r="S802" s="225"/>
      <c r="T802" s="225"/>
      <c r="U802" s="225"/>
      <c r="V802" s="225"/>
      <c r="W802" s="225"/>
      <c r="X802" s="225"/>
      <c r="Y802" s="225"/>
      <c r="Z802" s="225"/>
      <c r="AA802" s="225"/>
      <c r="AB802" s="225"/>
      <c r="AC802" s="225"/>
      <c r="AD802" s="225"/>
      <c r="AE802" s="225"/>
      <c r="AF802" s="225"/>
      <c r="AG802" s="225"/>
      <c r="AH802" s="225"/>
      <c r="AI802" s="225"/>
      <c r="AJ802" s="225"/>
      <c r="AK802" s="225"/>
      <c r="AL802" s="225"/>
      <c r="AM802" s="225"/>
      <c r="AN802" s="225"/>
      <c r="AO802" s="225"/>
      <c r="AP802" s="225"/>
      <c r="AQ802" s="225"/>
      <c r="AR802" s="225"/>
      <c r="AS802" s="225"/>
      <c r="AT802" s="225"/>
      <c r="AU802" s="225"/>
      <c r="AV802" s="225"/>
      <c r="AW802" s="225"/>
      <c r="AX802" s="225"/>
      <c r="AY802" s="225"/>
      <c r="AZ802" s="225"/>
      <c r="BA802" s="225"/>
      <c r="BB802" s="225"/>
      <c r="BC802" s="225"/>
      <c r="BD802" s="225"/>
      <c r="BE802" s="225"/>
      <c r="BF802" s="225"/>
      <c r="BG802" s="225"/>
      <c r="BH802" s="225"/>
      <c r="BI802" s="225"/>
      <c r="BJ802" s="225"/>
      <c r="BK802" s="225"/>
      <c r="BL802" s="225"/>
      <c r="BM802" s="225"/>
      <c r="BN802" s="225"/>
      <c r="BO802" s="225"/>
      <c r="BP802" s="225"/>
      <c r="BQ802" s="225"/>
      <c r="BR802" s="225"/>
      <c r="BS802" s="225"/>
      <c r="BT802" s="225"/>
      <c r="BU802" s="225"/>
      <c r="BV802" s="225"/>
      <c r="BW802" s="225"/>
      <c r="BX802" s="225"/>
      <c r="BY802" s="225"/>
      <c r="BZ802" s="225"/>
      <c r="CA802" s="225"/>
      <c r="CB802" s="225"/>
      <c r="CC802" s="225"/>
      <c r="CD802" s="225"/>
      <c r="CE802" s="225"/>
      <c r="CF802" s="225"/>
    </row>
    <row r="803" spans="1:84" ht="12" customHeight="1" x14ac:dyDescent="0.25">
      <c r="A803" s="225"/>
      <c r="B803" s="225"/>
      <c r="C803" s="225"/>
      <c r="D803" s="225"/>
      <c r="E803" s="226"/>
      <c r="F803" s="226"/>
      <c r="G803" s="228"/>
      <c r="H803" s="227"/>
      <c r="I803" s="227"/>
      <c r="J803" s="228"/>
      <c r="K803" s="228"/>
      <c r="L803" s="229"/>
      <c r="M803" s="225"/>
      <c r="N803" s="225"/>
      <c r="O803" s="225"/>
      <c r="P803" s="225"/>
      <c r="Q803" s="225"/>
      <c r="R803" s="225"/>
      <c r="S803" s="225"/>
      <c r="T803" s="225"/>
      <c r="U803" s="225"/>
      <c r="V803" s="225"/>
      <c r="W803" s="225"/>
      <c r="X803" s="225"/>
      <c r="Y803" s="225"/>
      <c r="Z803" s="225"/>
      <c r="AA803" s="225"/>
      <c r="AB803" s="225"/>
      <c r="AC803" s="225"/>
      <c r="AD803" s="225"/>
      <c r="AE803" s="225"/>
      <c r="AF803" s="225"/>
      <c r="AG803" s="225"/>
      <c r="AH803" s="225"/>
      <c r="AI803" s="225"/>
      <c r="AJ803" s="225"/>
      <c r="AK803" s="225"/>
      <c r="AL803" s="225"/>
      <c r="AM803" s="225"/>
      <c r="AN803" s="225"/>
      <c r="AO803" s="225"/>
      <c r="AP803" s="225"/>
      <c r="AQ803" s="225"/>
      <c r="AR803" s="225"/>
      <c r="AS803" s="225"/>
      <c r="AT803" s="225"/>
      <c r="AU803" s="225"/>
      <c r="AV803" s="225"/>
      <c r="AW803" s="225"/>
      <c r="AX803" s="225"/>
      <c r="AY803" s="225"/>
      <c r="AZ803" s="225"/>
      <c r="BA803" s="225"/>
      <c r="BB803" s="225"/>
      <c r="BC803" s="225"/>
      <c r="BD803" s="225"/>
      <c r="BE803" s="225"/>
      <c r="BF803" s="225"/>
      <c r="BG803" s="225"/>
      <c r="BH803" s="225"/>
      <c r="BI803" s="225"/>
      <c r="BJ803" s="225"/>
      <c r="BK803" s="225"/>
      <c r="BL803" s="225"/>
      <c r="BM803" s="225"/>
      <c r="BN803" s="225"/>
      <c r="BO803" s="225"/>
      <c r="BP803" s="225"/>
      <c r="BQ803" s="225"/>
      <c r="BR803" s="225"/>
      <c r="BS803" s="225"/>
      <c r="BT803" s="225"/>
      <c r="BU803" s="225"/>
      <c r="BV803" s="225"/>
      <c r="BW803" s="225"/>
      <c r="BX803" s="225"/>
      <c r="BY803" s="225"/>
      <c r="BZ803" s="225"/>
      <c r="CA803" s="225"/>
      <c r="CB803" s="225"/>
      <c r="CC803" s="225"/>
      <c r="CD803" s="225"/>
      <c r="CE803" s="225"/>
      <c r="CF803" s="225"/>
    </row>
    <row r="804" spans="1:84" ht="12" customHeight="1" x14ac:dyDescent="0.25">
      <c r="A804" s="225"/>
      <c r="B804" s="225"/>
      <c r="C804" s="225"/>
      <c r="D804" s="225"/>
      <c r="E804" s="226"/>
      <c r="F804" s="226"/>
      <c r="G804" s="228"/>
      <c r="H804" s="227"/>
      <c r="I804" s="227"/>
      <c r="J804" s="228"/>
      <c r="K804" s="228"/>
      <c r="L804" s="229"/>
      <c r="M804" s="225"/>
      <c r="N804" s="225"/>
      <c r="O804" s="225"/>
      <c r="P804" s="225"/>
      <c r="Q804" s="225"/>
      <c r="R804" s="225"/>
      <c r="S804" s="225"/>
      <c r="T804" s="225"/>
      <c r="U804" s="225"/>
      <c r="V804" s="225"/>
      <c r="W804" s="225"/>
      <c r="X804" s="225"/>
      <c r="Y804" s="225"/>
      <c r="Z804" s="225"/>
      <c r="AA804" s="225"/>
      <c r="AB804" s="225"/>
      <c r="AC804" s="225"/>
      <c r="AD804" s="225"/>
      <c r="AE804" s="225"/>
      <c r="AF804" s="225"/>
      <c r="AG804" s="225"/>
      <c r="AH804" s="225"/>
      <c r="AI804" s="225"/>
      <c r="AJ804" s="225"/>
      <c r="AK804" s="225"/>
      <c r="AL804" s="225"/>
      <c r="AM804" s="225"/>
      <c r="AN804" s="225"/>
      <c r="AO804" s="225"/>
      <c r="AP804" s="225"/>
      <c r="AQ804" s="225"/>
      <c r="AR804" s="225"/>
      <c r="AS804" s="225"/>
      <c r="AT804" s="225"/>
      <c r="AU804" s="225"/>
      <c r="AV804" s="225"/>
      <c r="AW804" s="225"/>
      <c r="AX804" s="225"/>
      <c r="AY804" s="225"/>
      <c r="AZ804" s="225"/>
      <c r="BA804" s="225"/>
      <c r="BB804" s="225"/>
      <c r="BC804" s="225"/>
      <c r="BD804" s="225"/>
      <c r="BE804" s="225"/>
      <c r="BF804" s="225"/>
      <c r="BG804" s="225"/>
      <c r="BH804" s="225"/>
      <c r="BI804" s="225"/>
      <c r="BJ804" s="225"/>
      <c r="BK804" s="225"/>
      <c r="BL804" s="225"/>
      <c r="BM804" s="225"/>
      <c r="BN804" s="225"/>
      <c r="BO804" s="225"/>
      <c r="BP804" s="225"/>
      <c r="BQ804" s="225"/>
      <c r="BR804" s="225"/>
      <c r="BS804" s="225"/>
      <c r="BT804" s="225"/>
      <c r="BU804" s="225"/>
      <c r="BV804" s="225"/>
      <c r="BW804" s="225"/>
      <c r="BX804" s="225"/>
      <c r="BY804" s="225"/>
      <c r="BZ804" s="225"/>
      <c r="CA804" s="225"/>
      <c r="CB804" s="225"/>
      <c r="CC804" s="225"/>
      <c r="CD804" s="225"/>
      <c r="CE804" s="225"/>
      <c r="CF804" s="225"/>
    </row>
    <row r="805" spans="1:84" ht="12" customHeight="1" x14ac:dyDescent="0.25">
      <c r="A805" s="225"/>
      <c r="B805" s="225"/>
      <c r="C805" s="225"/>
      <c r="D805" s="225"/>
      <c r="E805" s="226"/>
      <c r="F805" s="226"/>
      <c r="G805" s="228"/>
      <c r="H805" s="227"/>
      <c r="I805" s="227"/>
      <c r="J805" s="228"/>
      <c r="K805" s="228"/>
      <c r="L805" s="229"/>
      <c r="M805" s="225"/>
      <c r="N805" s="225"/>
      <c r="O805" s="225"/>
      <c r="P805" s="225"/>
      <c r="Q805" s="225"/>
      <c r="R805" s="225"/>
      <c r="S805" s="225"/>
      <c r="T805" s="225"/>
      <c r="U805" s="225"/>
      <c r="V805" s="225"/>
      <c r="W805" s="225"/>
      <c r="X805" s="225"/>
      <c r="Y805" s="225"/>
      <c r="Z805" s="225"/>
      <c r="AA805" s="225"/>
      <c r="AB805" s="225"/>
      <c r="AC805" s="225"/>
      <c r="AD805" s="225"/>
      <c r="AE805" s="225"/>
      <c r="AF805" s="225"/>
      <c r="AG805" s="225"/>
      <c r="AH805" s="225"/>
      <c r="AI805" s="225"/>
      <c r="AJ805" s="225"/>
      <c r="AK805" s="225"/>
      <c r="AL805" s="225"/>
      <c r="AM805" s="225"/>
      <c r="AN805" s="225"/>
      <c r="AO805" s="225"/>
      <c r="AP805" s="225"/>
      <c r="AQ805" s="225"/>
      <c r="AR805" s="225"/>
      <c r="AS805" s="225"/>
      <c r="AT805" s="225"/>
      <c r="AU805" s="225"/>
      <c r="AV805" s="225"/>
      <c r="AW805" s="225"/>
      <c r="AX805" s="225"/>
      <c r="AY805" s="225"/>
      <c r="AZ805" s="225"/>
      <c r="BA805" s="225"/>
      <c r="BB805" s="225"/>
      <c r="BC805" s="225"/>
      <c r="BD805" s="225"/>
      <c r="BE805" s="225"/>
      <c r="BF805" s="225"/>
      <c r="BG805" s="225"/>
      <c r="BH805" s="225"/>
      <c r="BI805" s="225"/>
      <c r="BJ805" s="225"/>
      <c r="BK805" s="225"/>
      <c r="BL805" s="225"/>
      <c r="BM805" s="225"/>
      <c r="BN805" s="225"/>
      <c r="BO805" s="225"/>
      <c r="BP805" s="225"/>
      <c r="BQ805" s="225"/>
      <c r="BR805" s="225"/>
      <c r="BS805" s="225"/>
      <c r="BT805" s="225"/>
      <c r="BU805" s="225"/>
      <c r="BV805" s="225"/>
      <c r="BW805" s="225"/>
      <c r="BX805" s="225"/>
      <c r="BY805" s="225"/>
      <c r="BZ805" s="225"/>
      <c r="CA805" s="225"/>
      <c r="CB805" s="225"/>
      <c r="CC805" s="225"/>
      <c r="CD805" s="225"/>
      <c r="CE805" s="225"/>
      <c r="CF805" s="225"/>
    </row>
    <row r="806" spans="1:84" ht="12" customHeight="1" x14ac:dyDescent="0.25">
      <c r="A806" s="225"/>
      <c r="B806" s="225"/>
      <c r="C806" s="225"/>
      <c r="D806" s="225"/>
      <c r="E806" s="226"/>
      <c r="F806" s="226"/>
      <c r="G806" s="228"/>
      <c r="H806" s="227"/>
      <c r="I806" s="227"/>
      <c r="J806" s="228"/>
      <c r="K806" s="228"/>
      <c r="L806" s="229"/>
      <c r="M806" s="225"/>
      <c r="N806" s="225"/>
      <c r="O806" s="225"/>
      <c r="P806" s="225"/>
      <c r="Q806" s="225"/>
      <c r="R806" s="225"/>
      <c r="S806" s="225"/>
      <c r="T806" s="225"/>
      <c r="U806" s="225"/>
      <c r="V806" s="225"/>
      <c r="W806" s="225"/>
      <c r="X806" s="225"/>
      <c r="Y806" s="225"/>
      <c r="Z806" s="225"/>
      <c r="AA806" s="225"/>
      <c r="AB806" s="225"/>
      <c r="AC806" s="225"/>
      <c r="AD806" s="225"/>
      <c r="AE806" s="225"/>
      <c r="AF806" s="225"/>
      <c r="AG806" s="225"/>
      <c r="AH806" s="225"/>
      <c r="AI806" s="225"/>
      <c r="AJ806" s="225"/>
      <c r="AK806" s="225"/>
      <c r="AL806" s="225"/>
      <c r="AM806" s="225"/>
      <c r="AN806" s="225"/>
      <c r="AO806" s="225"/>
      <c r="AP806" s="225"/>
      <c r="AQ806" s="225"/>
      <c r="AR806" s="225"/>
      <c r="AS806" s="225"/>
      <c r="AT806" s="225"/>
      <c r="AU806" s="225"/>
      <c r="AV806" s="225"/>
      <c r="AW806" s="225"/>
      <c r="AX806" s="225"/>
      <c r="AY806" s="225"/>
      <c r="AZ806" s="225"/>
      <c r="BA806" s="225"/>
      <c r="BB806" s="225"/>
      <c r="BC806" s="225"/>
      <c r="BD806" s="225"/>
      <c r="BE806" s="225"/>
      <c r="BF806" s="225"/>
      <c r="BG806" s="225"/>
      <c r="BH806" s="225"/>
      <c r="BI806" s="225"/>
      <c r="BJ806" s="225"/>
      <c r="BK806" s="225"/>
      <c r="BL806" s="225"/>
      <c r="BM806" s="225"/>
      <c r="BN806" s="225"/>
      <c r="BO806" s="225"/>
      <c r="BP806" s="225"/>
      <c r="BQ806" s="225"/>
      <c r="BR806" s="225"/>
      <c r="BS806" s="225"/>
      <c r="BT806" s="225"/>
      <c r="BU806" s="225"/>
      <c r="BV806" s="225"/>
      <c r="BW806" s="225"/>
      <c r="BX806" s="225"/>
      <c r="BY806" s="225"/>
      <c r="BZ806" s="225"/>
      <c r="CA806" s="225"/>
      <c r="CB806" s="225"/>
      <c r="CC806" s="225"/>
      <c r="CD806" s="225"/>
      <c r="CE806" s="225"/>
      <c r="CF806" s="225"/>
    </row>
    <row r="807" spans="1:84" ht="12" customHeight="1" x14ac:dyDescent="0.25">
      <c r="A807" s="225"/>
      <c r="B807" s="225"/>
      <c r="C807" s="225"/>
      <c r="D807" s="225"/>
      <c r="E807" s="226"/>
      <c r="F807" s="226"/>
      <c r="G807" s="228"/>
      <c r="H807" s="227"/>
      <c r="I807" s="227"/>
      <c r="J807" s="228"/>
      <c r="K807" s="228"/>
      <c r="L807" s="229"/>
      <c r="M807" s="225"/>
      <c r="N807" s="225"/>
      <c r="O807" s="225"/>
      <c r="P807" s="225"/>
      <c r="Q807" s="225"/>
      <c r="R807" s="225"/>
      <c r="S807" s="225"/>
      <c r="T807" s="225"/>
      <c r="U807" s="225"/>
      <c r="V807" s="225"/>
      <c r="W807" s="225"/>
      <c r="X807" s="225"/>
      <c r="Y807" s="225"/>
      <c r="Z807" s="225"/>
      <c r="AA807" s="225"/>
      <c r="AB807" s="225"/>
      <c r="AC807" s="225"/>
      <c r="AD807" s="225"/>
      <c r="AE807" s="225"/>
      <c r="AF807" s="225"/>
      <c r="AG807" s="225"/>
      <c r="AH807" s="225"/>
      <c r="AI807" s="225"/>
      <c r="AJ807" s="225"/>
      <c r="AK807" s="225"/>
      <c r="AL807" s="225"/>
      <c r="AM807" s="225"/>
      <c r="AN807" s="225"/>
      <c r="AO807" s="225"/>
      <c r="AP807" s="225"/>
      <c r="AQ807" s="225"/>
      <c r="AR807" s="225"/>
      <c r="AS807" s="225"/>
      <c r="AT807" s="225"/>
      <c r="AU807" s="225"/>
      <c r="AV807" s="225"/>
      <c r="AW807" s="225"/>
      <c r="AX807" s="225"/>
      <c r="AY807" s="225"/>
      <c r="AZ807" s="225"/>
      <c r="BA807" s="225"/>
      <c r="BB807" s="225"/>
      <c r="BC807" s="225"/>
      <c r="BD807" s="225"/>
      <c r="BE807" s="225"/>
      <c r="BF807" s="225"/>
      <c r="BG807" s="225"/>
      <c r="BH807" s="225"/>
      <c r="BI807" s="225"/>
      <c r="BJ807" s="225"/>
      <c r="BK807" s="225"/>
      <c r="BL807" s="225"/>
      <c r="BM807" s="225"/>
      <c r="BN807" s="225"/>
      <c r="BO807" s="225"/>
      <c r="BP807" s="225"/>
      <c r="BQ807" s="225"/>
      <c r="BR807" s="225"/>
      <c r="BS807" s="225"/>
      <c r="BT807" s="225"/>
      <c r="BU807" s="225"/>
      <c r="BV807" s="225"/>
      <c r="BW807" s="225"/>
      <c r="BX807" s="225"/>
      <c r="BY807" s="225"/>
      <c r="BZ807" s="225"/>
      <c r="CA807" s="225"/>
      <c r="CB807" s="225"/>
      <c r="CC807" s="225"/>
      <c r="CD807" s="225"/>
      <c r="CE807" s="225"/>
      <c r="CF807" s="225"/>
    </row>
    <row r="808" spans="1:84" ht="12" customHeight="1" x14ac:dyDescent="0.25">
      <c r="A808" s="225"/>
      <c r="B808" s="225"/>
      <c r="C808" s="225"/>
      <c r="D808" s="225"/>
      <c r="E808" s="226"/>
      <c r="F808" s="226"/>
      <c r="G808" s="228"/>
      <c r="H808" s="227"/>
      <c r="I808" s="227"/>
      <c r="J808" s="228"/>
      <c r="K808" s="228"/>
      <c r="L808" s="229"/>
      <c r="M808" s="225"/>
      <c r="N808" s="225"/>
      <c r="O808" s="225"/>
      <c r="P808" s="225"/>
      <c r="Q808" s="225"/>
      <c r="R808" s="225"/>
      <c r="S808" s="225"/>
      <c r="T808" s="225"/>
      <c r="U808" s="225"/>
      <c r="V808" s="225"/>
      <c r="W808" s="225"/>
      <c r="X808" s="225"/>
      <c r="Y808" s="225"/>
      <c r="Z808" s="225"/>
      <c r="AA808" s="225"/>
      <c r="AB808" s="225"/>
      <c r="AC808" s="225"/>
      <c r="AD808" s="225"/>
      <c r="AE808" s="225"/>
      <c r="AF808" s="225"/>
      <c r="AG808" s="225"/>
      <c r="AH808" s="225"/>
      <c r="AI808" s="225"/>
      <c r="AJ808" s="225"/>
      <c r="AK808" s="225"/>
      <c r="AL808" s="225"/>
      <c r="AM808" s="225"/>
      <c r="AN808" s="225"/>
      <c r="AO808" s="225"/>
      <c r="AP808" s="225"/>
      <c r="AQ808" s="225"/>
      <c r="AR808" s="225"/>
      <c r="AS808" s="225"/>
      <c r="AT808" s="225"/>
      <c r="AU808" s="225"/>
      <c r="AV808" s="225"/>
      <c r="AW808" s="225"/>
      <c r="AX808" s="225"/>
      <c r="AY808" s="225"/>
      <c r="AZ808" s="225"/>
      <c r="BA808" s="225"/>
      <c r="BB808" s="225"/>
      <c r="BC808" s="225"/>
      <c r="BD808" s="225"/>
      <c r="BE808" s="225"/>
      <c r="BF808" s="225"/>
      <c r="BG808" s="225"/>
      <c r="BH808" s="225"/>
      <c r="BI808" s="225"/>
      <c r="BJ808" s="225"/>
      <c r="BK808" s="225"/>
      <c r="BL808" s="225"/>
      <c r="BM808" s="225"/>
      <c r="BN808" s="225"/>
      <c r="BO808" s="225"/>
      <c r="BP808" s="225"/>
      <c r="BQ808" s="225"/>
      <c r="BR808" s="225"/>
      <c r="BS808" s="225"/>
      <c r="BT808" s="225"/>
      <c r="BU808" s="225"/>
      <c r="BV808" s="225"/>
      <c r="BW808" s="225"/>
      <c r="BX808" s="225"/>
      <c r="BY808" s="225"/>
      <c r="BZ808" s="225"/>
      <c r="CA808" s="225"/>
      <c r="CB808" s="225"/>
      <c r="CC808" s="225"/>
      <c r="CD808" s="225"/>
      <c r="CE808" s="225"/>
      <c r="CF808" s="225"/>
    </row>
    <row r="809" spans="1:84" ht="12" customHeight="1" x14ac:dyDescent="0.25">
      <c r="A809" s="225"/>
      <c r="B809" s="225"/>
      <c r="C809" s="225"/>
      <c r="D809" s="225"/>
      <c r="E809" s="226"/>
      <c r="F809" s="226"/>
      <c r="G809" s="228"/>
      <c r="H809" s="227"/>
      <c r="I809" s="227"/>
      <c r="J809" s="228"/>
      <c r="K809" s="228"/>
      <c r="L809" s="229"/>
      <c r="M809" s="225"/>
      <c r="N809" s="225"/>
      <c r="O809" s="225"/>
      <c r="P809" s="225"/>
      <c r="Q809" s="225"/>
      <c r="R809" s="225"/>
      <c r="S809" s="225"/>
      <c r="T809" s="225"/>
      <c r="U809" s="225"/>
      <c r="V809" s="225"/>
      <c r="W809" s="225"/>
      <c r="X809" s="225"/>
      <c r="Y809" s="225"/>
      <c r="Z809" s="225"/>
      <c r="AA809" s="225"/>
      <c r="AB809" s="225"/>
      <c r="AC809" s="225"/>
      <c r="AD809" s="225"/>
      <c r="AE809" s="225"/>
      <c r="AF809" s="225"/>
      <c r="AG809" s="225"/>
      <c r="AH809" s="225"/>
      <c r="AI809" s="225"/>
      <c r="AJ809" s="225"/>
      <c r="AK809" s="225"/>
      <c r="AL809" s="225"/>
      <c r="AM809" s="225"/>
      <c r="AN809" s="225"/>
      <c r="AO809" s="225"/>
      <c r="AP809" s="225"/>
      <c r="AQ809" s="225"/>
      <c r="AR809" s="225"/>
      <c r="AS809" s="225"/>
      <c r="AT809" s="225"/>
      <c r="AU809" s="225"/>
      <c r="AV809" s="225"/>
      <c r="AW809" s="225"/>
      <c r="AX809" s="225"/>
      <c r="AY809" s="225"/>
      <c r="AZ809" s="225"/>
      <c r="BA809" s="225"/>
      <c r="BB809" s="225"/>
      <c r="BC809" s="225"/>
      <c r="BD809" s="225"/>
      <c r="BE809" s="225"/>
      <c r="BF809" s="225"/>
      <c r="BG809" s="225"/>
      <c r="BH809" s="225"/>
      <c r="BI809" s="225"/>
      <c r="BJ809" s="225"/>
      <c r="BK809" s="225"/>
      <c r="BL809" s="225"/>
      <c r="BM809" s="225"/>
      <c r="BN809" s="225"/>
      <c r="BO809" s="225"/>
      <c r="BP809" s="225"/>
      <c r="BQ809" s="225"/>
      <c r="BR809" s="225"/>
      <c r="BS809" s="225"/>
      <c r="BT809" s="225"/>
      <c r="BU809" s="225"/>
      <c r="BV809" s="225"/>
      <c r="BW809" s="225"/>
      <c r="BX809" s="225"/>
      <c r="BY809" s="225"/>
      <c r="BZ809" s="225"/>
      <c r="CA809" s="225"/>
      <c r="CB809" s="225"/>
      <c r="CC809" s="225"/>
      <c r="CD809" s="225"/>
      <c r="CE809" s="225"/>
      <c r="CF809" s="225"/>
    </row>
    <row r="810" spans="1:84" ht="12" customHeight="1" x14ac:dyDescent="0.25">
      <c r="A810" s="225"/>
      <c r="B810" s="225"/>
      <c r="C810" s="225"/>
      <c r="D810" s="225"/>
      <c r="E810" s="226"/>
      <c r="F810" s="226"/>
      <c r="G810" s="228"/>
      <c r="H810" s="227"/>
      <c r="I810" s="227"/>
      <c r="J810" s="228"/>
      <c r="K810" s="228"/>
      <c r="L810" s="229"/>
      <c r="M810" s="225"/>
      <c r="N810" s="225"/>
      <c r="O810" s="225"/>
      <c r="P810" s="225"/>
      <c r="Q810" s="225"/>
      <c r="R810" s="225"/>
      <c r="S810" s="225"/>
      <c r="T810" s="225"/>
      <c r="U810" s="225"/>
      <c r="V810" s="225"/>
      <c r="W810" s="225"/>
      <c r="X810" s="225"/>
      <c r="Y810" s="225"/>
      <c r="Z810" s="225"/>
      <c r="AA810" s="225"/>
      <c r="AB810" s="225"/>
      <c r="AC810" s="225"/>
      <c r="AD810" s="225"/>
      <c r="AE810" s="225"/>
      <c r="AF810" s="225"/>
      <c r="AG810" s="225"/>
      <c r="AH810" s="225"/>
      <c r="AI810" s="225"/>
      <c r="AJ810" s="225"/>
      <c r="AK810" s="225"/>
      <c r="AL810" s="225"/>
      <c r="AM810" s="225"/>
      <c r="AN810" s="225"/>
      <c r="AO810" s="225"/>
      <c r="AP810" s="225"/>
      <c r="AQ810" s="225"/>
      <c r="AR810" s="225"/>
      <c r="AS810" s="225"/>
      <c r="AT810" s="225"/>
      <c r="AU810" s="225"/>
      <c r="AV810" s="225"/>
      <c r="AW810" s="225"/>
      <c r="AX810" s="225"/>
      <c r="AY810" s="225"/>
      <c r="AZ810" s="225"/>
      <c r="BA810" s="225"/>
      <c r="BB810" s="225"/>
      <c r="BC810" s="225"/>
      <c r="BD810" s="225"/>
      <c r="BE810" s="225"/>
      <c r="BF810" s="225"/>
      <c r="BG810" s="225"/>
      <c r="BH810" s="225"/>
      <c r="BI810" s="225"/>
      <c r="BJ810" s="225"/>
      <c r="BK810" s="225"/>
      <c r="BL810" s="225"/>
      <c r="BM810" s="225"/>
      <c r="BN810" s="225"/>
      <c r="BO810" s="225"/>
      <c r="BP810" s="225"/>
      <c r="BQ810" s="225"/>
      <c r="BR810" s="225"/>
      <c r="BS810" s="225"/>
      <c r="BT810" s="225"/>
      <c r="BU810" s="225"/>
      <c r="BV810" s="225"/>
      <c r="BW810" s="225"/>
      <c r="BX810" s="225"/>
      <c r="BY810" s="225"/>
      <c r="BZ810" s="225"/>
      <c r="CA810" s="225"/>
      <c r="CB810" s="225"/>
      <c r="CC810" s="225"/>
      <c r="CD810" s="225"/>
      <c r="CE810" s="225"/>
      <c r="CF810" s="225"/>
    </row>
    <row r="811" spans="1:84" ht="12" customHeight="1" x14ac:dyDescent="0.25">
      <c r="A811" s="225"/>
      <c r="B811" s="225"/>
      <c r="C811" s="225"/>
      <c r="D811" s="225"/>
      <c r="E811" s="226"/>
      <c r="F811" s="226"/>
      <c r="G811" s="228"/>
      <c r="H811" s="227"/>
      <c r="I811" s="227"/>
      <c r="J811" s="228"/>
      <c r="K811" s="228"/>
      <c r="L811" s="229"/>
      <c r="M811" s="225"/>
      <c r="N811" s="225"/>
      <c r="O811" s="225"/>
      <c r="P811" s="225"/>
      <c r="Q811" s="225"/>
      <c r="R811" s="225"/>
      <c r="S811" s="225"/>
      <c r="T811" s="225"/>
      <c r="U811" s="225"/>
      <c r="V811" s="225"/>
      <c r="W811" s="225"/>
      <c r="X811" s="225"/>
      <c r="Y811" s="225"/>
      <c r="Z811" s="225"/>
      <c r="AA811" s="225"/>
      <c r="AB811" s="225"/>
      <c r="AC811" s="225"/>
      <c r="AD811" s="225"/>
      <c r="AE811" s="225"/>
      <c r="AF811" s="225"/>
      <c r="AG811" s="225"/>
      <c r="AH811" s="225"/>
      <c r="AI811" s="225"/>
      <c r="AJ811" s="225"/>
      <c r="AK811" s="225"/>
      <c r="AL811" s="225"/>
      <c r="AM811" s="225"/>
      <c r="AN811" s="225"/>
      <c r="AO811" s="225"/>
      <c r="AP811" s="225"/>
      <c r="AQ811" s="225"/>
      <c r="AR811" s="225"/>
      <c r="AS811" s="225"/>
      <c r="AT811" s="225"/>
      <c r="AU811" s="225"/>
      <c r="AV811" s="225"/>
      <c r="AW811" s="225"/>
      <c r="AX811" s="225"/>
      <c r="AY811" s="225"/>
      <c r="AZ811" s="225"/>
      <c r="BA811" s="225"/>
      <c r="BB811" s="225"/>
      <c r="BC811" s="225"/>
      <c r="BD811" s="225"/>
      <c r="BE811" s="225"/>
      <c r="BF811" s="225"/>
      <c r="BG811" s="225"/>
      <c r="BH811" s="225"/>
      <c r="BI811" s="225"/>
      <c r="BJ811" s="225"/>
      <c r="BK811" s="225"/>
      <c r="BL811" s="225"/>
      <c r="BM811" s="225"/>
      <c r="BN811" s="225"/>
      <c r="BO811" s="225"/>
      <c r="BP811" s="225"/>
      <c r="BQ811" s="225"/>
      <c r="BR811" s="225"/>
      <c r="BS811" s="225"/>
      <c r="BT811" s="225"/>
      <c r="BU811" s="225"/>
      <c r="BV811" s="225"/>
      <c r="BW811" s="225"/>
      <c r="BX811" s="225"/>
      <c r="BY811" s="225"/>
      <c r="BZ811" s="225"/>
      <c r="CA811" s="225"/>
      <c r="CB811" s="225"/>
      <c r="CC811" s="225"/>
      <c r="CD811" s="225"/>
      <c r="CE811" s="225"/>
      <c r="CF811" s="225"/>
    </row>
    <row r="812" spans="1:84" ht="12" customHeight="1" x14ac:dyDescent="0.25">
      <c r="A812" s="225"/>
      <c r="B812" s="225"/>
      <c r="C812" s="225"/>
      <c r="D812" s="225"/>
      <c r="E812" s="226"/>
      <c r="F812" s="226"/>
      <c r="G812" s="228"/>
      <c r="H812" s="227"/>
      <c r="I812" s="227"/>
      <c r="J812" s="228"/>
      <c r="K812" s="228"/>
      <c r="L812" s="229"/>
      <c r="M812" s="225"/>
      <c r="N812" s="225"/>
      <c r="O812" s="225"/>
      <c r="P812" s="225"/>
      <c r="Q812" s="225"/>
      <c r="R812" s="225"/>
      <c r="S812" s="225"/>
      <c r="T812" s="225"/>
      <c r="U812" s="225"/>
      <c r="V812" s="225"/>
      <c r="W812" s="225"/>
      <c r="X812" s="225"/>
      <c r="Y812" s="225"/>
      <c r="Z812" s="225"/>
      <c r="AA812" s="225"/>
      <c r="AB812" s="225"/>
      <c r="AC812" s="225"/>
      <c r="AD812" s="225"/>
      <c r="AE812" s="225"/>
      <c r="AF812" s="225"/>
      <c r="AG812" s="225"/>
      <c r="AH812" s="225"/>
      <c r="AI812" s="225"/>
      <c r="AJ812" s="225"/>
      <c r="AK812" s="225"/>
      <c r="AL812" s="225"/>
      <c r="AM812" s="225"/>
      <c r="AN812" s="225"/>
      <c r="AO812" s="225"/>
      <c r="AP812" s="225"/>
      <c r="AQ812" s="225"/>
      <c r="AR812" s="225"/>
      <c r="AS812" s="225"/>
      <c r="AT812" s="225"/>
      <c r="AU812" s="225"/>
      <c r="AV812" s="225"/>
      <c r="AW812" s="225"/>
      <c r="AX812" s="225"/>
      <c r="AY812" s="225"/>
      <c r="AZ812" s="225"/>
      <c r="BA812" s="225"/>
      <c r="BB812" s="225"/>
      <c r="BC812" s="225"/>
      <c r="BD812" s="225"/>
      <c r="BE812" s="225"/>
      <c r="BF812" s="225"/>
      <c r="BG812" s="225"/>
      <c r="BH812" s="225"/>
      <c r="BI812" s="225"/>
      <c r="BJ812" s="225"/>
      <c r="BK812" s="225"/>
      <c r="BL812" s="225"/>
      <c r="BM812" s="225"/>
      <c r="BN812" s="225"/>
      <c r="BO812" s="225"/>
      <c r="BP812" s="225"/>
      <c r="BQ812" s="225"/>
      <c r="BR812" s="225"/>
      <c r="BS812" s="225"/>
      <c r="BT812" s="225"/>
      <c r="BU812" s="225"/>
      <c r="BV812" s="225"/>
      <c r="BW812" s="225"/>
      <c r="BX812" s="225"/>
      <c r="BY812" s="225"/>
      <c r="BZ812" s="225"/>
      <c r="CA812" s="225"/>
      <c r="CB812" s="225"/>
      <c r="CC812" s="225"/>
      <c r="CD812" s="225"/>
      <c r="CE812" s="225"/>
      <c r="CF812" s="225"/>
    </row>
    <row r="813" spans="1:84" ht="12" customHeight="1" x14ac:dyDescent="0.25">
      <c r="A813" s="225"/>
      <c r="B813" s="225"/>
      <c r="C813" s="225"/>
      <c r="D813" s="225"/>
      <c r="E813" s="226"/>
      <c r="F813" s="226"/>
      <c r="G813" s="228"/>
      <c r="H813" s="227"/>
      <c r="I813" s="227"/>
      <c r="J813" s="228"/>
      <c r="K813" s="228"/>
      <c r="L813" s="229"/>
      <c r="M813" s="225"/>
      <c r="N813" s="225"/>
      <c r="O813" s="225"/>
      <c r="P813" s="225"/>
      <c r="Q813" s="225"/>
      <c r="R813" s="225"/>
      <c r="S813" s="225"/>
      <c r="T813" s="225"/>
      <c r="U813" s="225"/>
      <c r="V813" s="225"/>
      <c r="W813" s="225"/>
      <c r="X813" s="225"/>
      <c r="Y813" s="225"/>
      <c r="Z813" s="225"/>
      <c r="AA813" s="225"/>
      <c r="AB813" s="225"/>
      <c r="AC813" s="225"/>
      <c r="AD813" s="225"/>
      <c r="AE813" s="225"/>
      <c r="AF813" s="225"/>
      <c r="AG813" s="225"/>
      <c r="AH813" s="225"/>
      <c r="AI813" s="225"/>
      <c r="AJ813" s="225"/>
      <c r="AK813" s="225"/>
      <c r="AL813" s="225"/>
      <c r="AM813" s="225"/>
      <c r="AN813" s="225"/>
      <c r="AO813" s="225"/>
      <c r="AP813" s="225"/>
      <c r="AQ813" s="225"/>
      <c r="AR813" s="225"/>
      <c r="AS813" s="225"/>
      <c r="AT813" s="225"/>
      <c r="AU813" s="225"/>
      <c r="AV813" s="225"/>
      <c r="AW813" s="225"/>
      <c r="AX813" s="225"/>
      <c r="AY813" s="225"/>
      <c r="AZ813" s="225"/>
      <c r="BA813" s="225"/>
      <c r="BB813" s="225"/>
      <c r="BC813" s="225"/>
      <c r="BD813" s="225"/>
      <c r="BE813" s="225"/>
      <c r="BF813" s="225"/>
      <c r="BG813" s="225"/>
      <c r="BH813" s="225"/>
      <c r="BI813" s="225"/>
      <c r="BJ813" s="225"/>
      <c r="BK813" s="225"/>
      <c r="BL813" s="225"/>
      <c r="BM813" s="225"/>
      <c r="BN813" s="225"/>
      <c r="BO813" s="225"/>
      <c r="BP813" s="225"/>
      <c r="BQ813" s="225"/>
      <c r="BR813" s="225"/>
      <c r="BS813" s="225"/>
      <c r="BT813" s="225"/>
      <c r="BU813" s="225"/>
      <c r="BV813" s="225"/>
      <c r="BW813" s="225"/>
      <c r="BX813" s="225"/>
      <c r="BY813" s="225"/>
      <c r="BZ813" s="225"/>
      <c r="CA813" s="225"/>
      <c r="CB813" s="225"/>
      <c r="CC813" s="225"/>
      <c r="CD813" s="225"/>
      <c r="CE813" s="225"/>
      <c r="CF813" s="225"/>
    </row>
    <row r="814" spans="1:84" ht="12" customHeight="1" x14ac:dyDescent="0.25">
      <c r="A814" s="225"/>
      <c r="B814" s="225"/>
      <c r="C814" s="225"/>
      <c r="D814" s="225"/>
      <c r="E814" s="226"/>
      <c r="F814" s="226"/>
      <c r="G814" s="228"/>
      <c r="H814" s="227"/>
      <c r="I814" s="227"/>
      <c r="J814" s="228"/>
      <c r="K814" s="228"/>
      <c r="L814" s="229"/>
      <c r="M814" s="225"/>
      <c r="N814" s="225"/>
      <c r="O814" s="225"/>
      <c r="P814" s="225"/>
      <c r="Q814" s="225"/>
      <c r="R814" s="225"/>
      <c r="S814" s="225"/>
      <c r="T814" s="225"/>
      <c r="U814" s="225"/>
      <c r="V814" s="225"/>
      <c r="W814" s="225"/>
      <c r="X814" s="225"/>
      <c r="Y814" s="225"/>
      <c r="Z814" s="225"/>
      <c r="AA814" s="225"/>
      <c r="AB814" s="225"/>
      <c r="AC814" s="225"/>
      <c r="AD814" s="225"/>
      <c r="AE814" s="225"/>
      <c r="AF814" s="225"/>
      <c r="AG814" s="225"/>
      <c r="AH814" s="225"/>
      <c r="AI814" s="225"/>
      <c r="AJ814" s="225"/>
      <c r="AK814" s="225"/>
      <c r="AL814" s="225"/>
      <c r="AM814" s="225"/>
      <c r="AN814" s="225"/>
      <c r="AO814" s="225"/>
      <c r="AP814" s="225"/>
      <c r="AQ814" s="225"/>
      <c r="AR814" s="225"/>
      <c r="AS814" s="225"/>
      <c r="AT814" s="225"/>
      <c r="AU814" s="225"/>
      <c r="AV814" s="225"/>
      <c r="AW814" s="225"/>
      <c r="AX814" s="225"/>
      <c r="AY814" s="225"/>
      <c r="AZ814" s="225"/>
      <c r="BA814" s="225"/>
      <c r="BB814" s="225"/>
      <c r="BC814" s="225"/>
      <c r="BD814" s="225"/>
      <c r="BE814" s="225"/>
      <c r="BF814" s="225"/>
      <c r="BG814" s="225"/>
      <c r="BH814" s="225"/>
      <c r="BI814" s="225"/>
      <c r="BJ814" s="225"/>
      <c r="BK814" s="225"/>
      <c r="BL814" s="225"/>
      <c r="BM814" s="225"/>
      <c r="BN814" s="225"/>
      <c r="BO814" s="225"/>
      <c r="BP814" s="225"/>
      <c r="BQ814" s="225"/>
      <c r="BR814" s="225"/>
      <c r="BS814" s="225"/>
      <c r="BT814" s="225"/>
      <c r="BU814" s="225"/>
      <c r="BV814" s="225"/>
      <c r="BW814" s="225"/>
      <c r="BX814" s="225"/>
      <c r="BY814" s="225"/>
      <c r="BZ814" s="225"/>
      <c r="CA814" s="225"/>
      <c r="CB814" s="225"/>
      <c r="CC814" s="225"/>
      <c r="CD814" s="225"/>
      <c r="CE814" s="225"/>
      <c r="CF814" s="225"/>
    </row>
    <row r="815" spans="1:84" ht="12" customHeight="1" x14ac:dyDescent="0.25">
      <c r="A815" s="225"/>
      <c r="B815" s="225"/>
      <c r="C815" s="225"/>
      <c r="D815" s="225"/>
      <c r="E815" s="226"/>
      <c r="F815" s="226"/>
      <c r="G815" s="228"/>
      <c r="H815" s="227"/>
      <c r="I815" s="227"/>
      <c r="J815" s="228"/>
      <c r="K815" s="228"/>
      <c r="L815" s="229"/>
      <c r="M815" s="225"/>
      <c r="N815" s="225"/>
      <c r="O815" s="225"/>
      <c r="P815" s="225"/>
      <c r="Q815" s="225"/>
      <c r="R815" s="225"/>
      <c r="S815" s="225"/>
      <c r="T815" s="225"/>
      <c r="U815" s="225"/>
      <c r="V815" s="225"/>
      <c r="W815" s="225"/>
      <c r="X815" s="225"/>
      <c r="Y815" s="225"/>
      <c r="Z815" s="225"/>
      <c r="AA815" s="225"/>
      <c r="AB815" s="225"/>
      <c r="AC815" s="225"/>
      <c r="AD815" s="225"/>
      <c r="AE815" s="225"/>
      <c r="AF815" s="225"/>
      <c r="AG815" s="225"/>
      <c r="AH815" s="225"/>
      <c r="AI815" s="225"/>
      <c r="AJ815" s="225"/>
      <c r="AK815" s="225"/>
      <c r="AL815" s="225"/>
      <c r="AM815" s="225"/>
      <c r="AN815" s="225"/>
      <c r="AO815" s="225"/>
      <c r="AP815" s="225"/>
      <c r="AQ815" s="225"/>
      <c r="AR815" s="225"/>
      <c r="AS815" s="225"/>
      <c r="AT815" s="225"/>
      <c r="AU815" s="225"/>
      <c r="AV815" s="225"/>
      <c r="AW815" s="225"/>
      <c r="AX815" s="225"/>
      <c r="AY815" s="225"/>
      <c r="AZ815" s="225"/>
      <c r="BA815" s="225"/>
      <c r="BB815" s="225"/>
      <c r="BC815" s="225"/>
      <c r="BD815" s="225"/>
      <c r="BE815" s="225"/>
      <c r="BF815" s="225"/>
      <c r="BG815" s="225"/>
      <c r="BH815" s="225"/>
      <c r="BI815" s="225"/>
      <c r="BJ815" s="225"/>
      <c r="BK815" s="225"/>
      <c r="BL815" s="225"/>
      <c r="BM815" s="225"/>
      <c r="BN815" s="225"/>
      <c r="BO815" s="225"/>
      <c r="BP815" s="225"/>
      <c r="BQ815" s="225"/>
      <c r="BR815" s="225"/>
      <c r="BS815" s="225"/>
      <c r="BT815" s="225"/>
      <c r="BU815" s="225"/>
      <c r="BV815" s="225"/>
      <c r="BW815" s="225"/>
      <c r="BX815" s="225"/>
      <c r="BY815" s="225"/>
      <c r="BZ815" s="225"/>
      <c r="CA815" s="225"/>
      <c r="CB815" s="225"/>
      <c r="CC815" s="225"/>
      <c r="CD815" s="225"/>
      <c r="CE815" s="225"/>
      <c r="CF815" s="225"/>
    </row>
    <row r="816" spans="1:84" ht="12" customHeight="1" x14ac:dyDescent="0.25">
      <c r="A816" s="225"/>
      <c r="B816" s="225"/>
      <c r="C816" s="225"/>
      <c r="D816" s="225"/>
      <c r="E816" s="226"/>
      <c r="F816" s="226"/>
      <c r="G816" s="228"/>
      <c r="H816" s="227"/>
      <c r="I816" s="227"/>
      <c r="J816" s="228"/>
      <c r="K816" s="228"/>
      <c r="L816" s="229"/>
      <c r="M816" s="225"/>
      <c r="N816" s="225"/>
      <c r="O816" s="225"/>
      <c r="P816" s="225"/>
      <c r="Q816" s="225"/>
      <c r="R816" s="225"/>
      <c r="S816" s="225"/>
      <c r="T816" s="225"/>
      <c r="U816" s="225"/>
      <c r="V816" s="225"/>
      <c r="W816" s="225"/>
      <c r="X816" s="225"/>
      <c r="Y816" s="225"/>
      <c r="Z816" s="225"/>
      <c r="AA816" s="225"/>
      <c r="AB816" s="225"/>
      <c r="AC816" s="225"/>
      <c r="AD816" s="225"/>
      <c r="AE816" s="225"/>
      <c r="AF816" s="225"/>
      <c r="AG816" s="225"/>
      <c r="AH816" s="225"/>
      <c r="AI816" s="225"/>
      <c r="AJ816" s="225"/>
      <c r="AK816" s="225"/>
      <c r="AL816" s="225"/>
      <c r="AM816" s="225"/>
      <c r="AN816" s="225"/>
      <c r="AO816" s="225"/>
      <c r="AP816" s="225"/>
      <c r="AQ816" s="225"/>
      <c r="AR816" s="225"/>
      <c r="AS816" s="225"/>
      <c r="AT816" s="225"/>
      <c r="AU816" s="225"/>
      <c r="AV816" s="225"/>
      <c r="AW816" s="225"/>
      <c r="AX816" s="225"/>
      <c r="AY816" s="225"/>
      <c r="AZ816" s="225"/>
      <c r="BA816" s="225"/>
      <c r="BB816" s="225"/>
      <c r="BC816" s="225"/>
      <c r="BD816" s="225"/>
      <c r="BE816" s="225"/>
      <c r="BF816" s="225"/>
      <c r="BG816" s="225"/>
      <c r="BH816" s="225"/>
      <c r="BI816" s="225"/>
      <c r="BJ816" s="225"/>
      <c r="BK816" s="225"/>
      <c r="BL816" s="225"/>
      <c r="BM816" s="225"/>
      <c r="BN816" s="225"/>
      <c r="BO816" s="225"/>
      <c r="BP816" s="225"/>
      <c r="BQ816" s="225"/>
      <c r="BR816" s="225"/>
      <c r="BS816" s="225"/>
      <c r="BT816" s="225"/>
      <c r="BU816" s="225"/>
      <c r="BV816" s="225"/>
      <c r="BW816" s="225"/>
      <c r="BX816" s="225"/>
      <c r="BY816" s="225"/>
      <c r="BZ816" s="225"/>
      <c r="CA816" s="225"/>
      <c r="CB816" s="225"/>
      <c r="CC816" s="225"/>
      <c r="CD816" s="225"/>
      <c r="CE816" s="225"/>
      <c r="CF816" s="225"/>
    </row>
    <row r="817" spans="1:84" ht="12" customHeight="1" x14ac:dyDescent="0.25">
      <c r="A817" s="225"/>
      <c r="B817" s="225"/>
      <c r="C817" s="225"/>
      <c r="D817" s="225"/>
      <c r="E817" s="226"/>
      <c r="F817" s="226"/>
      <c r="G817" s="228"/>
      <c r="H817" s="227"/>
      <c r="I817" s="227"/>
      <c r="J817" s="228"/>
      <c r="K817" s="228"/>
      <c r="L817" s="229"/>
      <c r="M817" s="225"/>
      <c r="N817" s="225"/>
      <c r="O817" s="225"/>
      <c r="P817" s="225"/>
      <c r="Q817" s="225"/>
      <c r="R817" s="225"/>
      <c r="S817" s="225"/>
      <c r="T817" s="225"/>
      <c r="U817" s="225"/>
      <c r="V817" s="225"/>
      <c r="W817" s="225"/>
      <c r="X817" s="225"/>
      <c r="Y817" s="225"/>
      <c r="Z817" s="225"/>
      <c r="AA817" s="225"/>
      <c r="AB817" s="225"/>
      <c r="AC817" s="225"/>
      <c r="AD817" s="225"/>
      <c r="AE817" s="225"/>
      <c r="AF817" s="225"/>
      <c r="AG817" s="225"/>
      <c r="AH817" s="225"/>
      <c r="AI817" s="225"/>
      <c r="AJ817" s="225"/>
      <c r="AK817" s="225"/>
      <c r="AL817" s="225"/>
      <c r="AM817" s="225"/>
      <c r="AN817" s="225"/>
      <c r="AO817" s="225"/>
      <c r="AP817" s="225"/>
      <c r="AQ817" s="225"/>
      <c r="AR817" s="225"/>
      <c r="AS817" s="225"/>
      <c r="AT817" s="225"/>
      <c r="AU817" s="225"/>
      <c r="AV817" s="225"/>
      <c r="AW817" s="225"/>
      <c r="AX817" s="225"/>
      <c r="AY817" s="225"/>
      <c r="AZ817" s="225"/>
      <c r="BA817" s="225"/>
      <c r="BB817" s="225"/>
      <c r="BC817" s="225"/>
      <c r="BD817" s="225"/>
      <c r="BE817" s="225"/>
      <c r="BF817" s="225"/>
      <c r="BG817" s="225"/>
      <c r="BH817" s="225"/>
      <c r="BI817" s="225"/>
      <c r="BJ817" s="225"/>
      <c r="BK817" s="225"/>
      <c r="BL817" s="225"/>
      <c r="BM817" s="225"/>
      <c r="BN817" s="225"/>
      <c r="BO817" s="225"/>
      <c r="BP817" s="225"/>
      <c r="BQ817" s="225"/>
      <c r="BR817" s="225"/>
      <c r="BS817" s="225"/>
      <c r="BT817" s="225"/>
      <c r="BU817" s="225"/>
      <c r="BV817" s="225"/>
      <c r="BW817" s="225"/>
      <c r="BX817" s="225"/>
      <c r="BY817" s="225"/>
      <c r="BZ817" s="225"/>
      <c r="CA817" s="225"/>
      <c r="CB817" s="225"/>
      <c r="CC817" s="225"/>
      <c r="CD817" s="225"/>
      <c r="CE817" s="225"/>
      <c r="CF817" s="225"/>
    </row>
    <row r="818" spans="1:84" ht="12" customHeight="1" x14ac:dyDescent="0.25">
      <c r="A818" s="225"/>
      <c r="B818" s="225"/>
      <c r="C818" s="225"/>
      <c r="D818" s="225"/>
      <c r="E818" s="226"/>
      <c r="F818" s="226"/>
      <c r="G818" s="228"/>
      <c r="H818" s="227"/>
      <c r="I818" s="227"/>
      <c r="J818" s="228"/>
      <c r="K818" s="228"/>
      <c r="L818" s="229"/>
      <c r="M818" s="225"/>
      <c r="N818" s="225"/>
      <c r="O818" s="225"/>
      <c r="P818" s="225"/>
      <c r="Q818" s="225"/>
      <c r="R818" s="225"/>
      <c r="S818" s="225"/>
      <c r="T818" s="225"/>
      <c r="U818" s="225"/>
      <c r="V818" s="225"/>
      <c r="W818" s="225"/>
      <c r="X818" s="225"/>
      <c r="Y818" s="225"/>
      <c r="Z818" s="225"/>
      <c r="AA818" s="225"/>
      <c r="AB818" s="225"/>
      <c r="AC818" s="225"/>
      <c r="AD818" s="225"/>
      <c r="AE818" s="225"/>
      <c r="AF818" s="225"/>
      <c r="AG818" s="225"/>
      <c r="AH818" s="225"/>
      <c r="AI818" s="225"/>
      <c r="AJ818" s="225"/>
      <c r="AK818" s="225"/>
      <c r="AL818" s="225"/>
      <c r="AM818" s="225"/>
      <c r="AN818" s="225"/>
      <c r="AO818" s="225"/>
      <c r="AP818" s="225"/>
      <c r="AQ818" s="225"/>
      <c r="AR818" s="225"/>
      <c r="AS818" s="225"/>
      <c r="AT818" s="225"/>
      <c r="AU818" s="225"/>
      <c r="AV818" s="225"/>
      <c r="AW818" s="225"/>
      <c r="AX818" s="225"/>
      <c r="AY818" s="225"/>
      <c r="AZ818" s="225"/>
      <c r="BA818" s="225"/>
      <c r="BB818" s="225"/>
      <c r="BC818" s="225"/>
      <c r="BD818" s="225"/>
      <c r="BE818" s="225"/>
      <c r="BF818" s="225"/>
      <c r="BG818" s="225"/>
      <c r="BH818" s="225"/>
      <c r="BI818" s="225"/>
      <c r="BJ818" s="225"/>
      <c r="BK818" s="225"/>
      <c r="BL818" s="225"/>
      <c r="BM818" s="225"/>
      <c r="BN818" s="225"/>
      <c r="BO818" s="225"/>
      <c r="BP818" s="225"/>
      <c r="BQ818" s="225"/>
      <c r="BR818" s="225"/>
      <c r="BS818" s="225"/>
      <c r="BT818" s="225"/>
      <c r="BU818" s="225"/>
      <c r="BV818" s="225"/>
      <c r="BW818" s="225"/>
      <c r="BX818" s="225"/>
      <c r="BY818" s="225"/>
      <c r="BZ818" s="225"/>
      <c r="CA818" s="225"/>
      <c r="CB818" s="225"/>
      <c r="CC818" s="225"/>
      <c r="CD818" s="225"/>
      <c r="CE818" s="225"/>
      <c r="CF818" s="225"/>
    </row>
    <row r="819" spans="1:84" ht="12" customHeight="1" x14ac:dyDescent="0.25">
      <c r="A819" s="225"/>
      <c r="B819" s="225"/>
      <c r="C819" s="225"/>
      <c r="D819" s="225"/>
      <c r="E819" s="226"/>
      <c r="F819" s="226"/>
      <c r="G819" s="228"/>
      <c r="H819" s="227"/>
      <c r="I819" s="227"/>
      <c r="J819" s="228"/>
      <c r="K819" s="228"/>
      <c r="L819" s="229"/>
      <c r="M819" s="225"/>
      <c r="N819" s="225"/>
      <c r="O819" s="225"/>
      <c r="P819" s="225"/>
      <c r="Q819" s="225"/>
      <c r="R819" s="225"/>
      <c r="S819" s="225"/>
      <c r="T819" s="225"/>
      <c r="U819" s="225"/>
      <c r="V819" s="225"/>
      <c r="W819" s="225"/>
      <c r="X819" s="225"/>
      <c r="Y819" s="225"/>
      <c r="Z819" s="225"/>
      <c r="AA819" s="225"/>
      <c r="AB819" s="225"/>
      <c r="AC819" s="225"/>
      <c r="AD819" s="225"/>
      <c r="AE819" s="225"/>
      <c r="AF819" s="225"/>
      <c r="AG819" s="225"/>
      <c r="AH819" s="225"/>
      <c r="AI819" s="225"/>
      <c r="AJ819" s="225"/>
      <c r="AK819" s="225"/>
      <c r="AL819" s="225"/>
      <c r="AM819" s="225"/>
      <c r="AN819" s="225"/>
      <c r="AO819" s="225"/>
      <c r="AP819" s="225"/>
      <c r="AQ819" s="225"/>
      <c r="AR819" s="225"/>
      <c r="AS819" s="225"/>
      <c r="AT819" s="225"/>
      <c r="AU819" s="225"/>
      <c r="AV819" s="225"/>
      <c r="AW819" s="225"/>
      <c r="AX819" s="225"/>
      <c r="AY819" s="225"/>
      <c r="AZ819" s="225"/>
      <c r="BA819" s="225"/>
      <c r="BB819" s="225"/>
      <c r="BC819" s="225"/>
      <c r="BD819" s="225"/>
      <c r="BE819" s="225"/>
      <c r="BF819" s="225"/>
      <c r="BG819" s="225"/>
      <c r="BH819" s="225"/>
      <c r="BI819" s="225"/>
      <c r="BJ819" s="225"/>
      <c r="BK819" s="225"/>
      <c r="BL819" s="225"/>
      <c r="BM819" s="225"/>
      <c r="BN819" s="225"/>
      <c r="BO819" s="225"/>
      <c r="BP819" s="225"/>
      <c r="BQ819" s="225"/>
      <c r="BR819" s="225"/>
      <c r="BS819" s="225"/>
      <c r="BT819" s="225"/>
      <c r="BU819" s="225"/>
      <c r="BV819" s="225"/>
      <c r="BW819" s="225"/>
      <c r="BX819" s="225"/>
      <c r="BY819" s="225"/>
      <c r="BZ819" s="225"/>
      <c r="CA819" s="225"/>
      <c r="CB819" s="225"/>
      <c r="CC819" s="225"/>
      <c r="CD819" s="225"/>
      <c r="CE819" s="225"/>
      <c r="CF819" s="225"/>
    </row>
    <row r="820" spans="1:84" ht="12" customHeight="1" x14ac:dyDescent="0.25">
      <c r="A820" s="225"/>
      <c r="B820" s="225"/>
      <c r="C820" s="225"/>
      <c r="D820" s="225"/>
      <c r="E820" s="226"/>
      <c r="F820" s="226"/>
      <c r="G820" s="228"/>
      <c r="H820" s="227"/>
      <c r="I820" s="227"/>
      <c r="J820" s="228"/>
      <c r="K820" s="228"/>
      <c r="L820" s="229"/>
      <c r="M820" s="225"/>
      <c r="N820" s="225"/>
      <c r="O820" s="225"/>
      <c r="P820" s="225"/>
      <c r="Q820" s="225"/>
      <c r="R820" s="225"/>
      <c r="S820" s="225"/>
      <c r="T820" s="225"/>
      <c r="U820" s="225"/>
      <c r="V820" s="225"/>
      <c r="W820" s="225"/>
      <c r="X820" s="225"/>
      <c r="Y820" s="225"/>
      <c r="Z820" s="225"/>
      <c r="AA820" s="225"/>
      <c r="AB820" s="225"/>
      <c r="AC820" s="225"/>
      <c r="AD820" s="225"/>
      <c r="AE820" s="225"/>
      <c r="AF820" s="225"/>
      <c r="AG820" s="225"/>
      <c r="AH820" s="225"/>
      <c r="AI820" s="225"/>
      <c r="AJ820" s="225"/>
      <c r="AK820" s="225"/>
      <c r="AL820" s="225"/>
      <c r="AM820" s="225"/>
      <c r="AN820" s="225"/>
      <c r="AO820" s="225"/>
      <c r="AP820" s="225"/>
      <c r="AQ820" s="225"/>
      <c r="AR820" s="225"/>
      <c r="AS820" s="225"/>
      <c r="AT820" s="225"/>
      <c r="AU820" s="225"/>
      <c r="AV820" s="225"/>
      <c r="AW820" s="225"/>
      <c r="AX820" s="225"/>
      <c r="AY820" s="225"/>
      <c r="AZ820" s="225"/>
      <c r="BA820" s="225"/>
      <c r="BB820" s="225"/>
      <c r="BC820" s="225"/>
      <c r="BD820" s="225"/>
      <c r="BE820" s="225"/>
      <c r="BF820" s="225"/>
      <c r="BG820" s="225"/>
      <c r="BH820" s="225"/>
      <c r="BI820" s="225"/>
      <c r="BJ820" s="225"/>
      <c r="BK820" s="225"/>
      <c r="BL820" s="225"/>
      <c r="BM820" s="225"/>
      <c r="BN820" s="225"/>
      <c r="BO820" s="225"/>
      <c r="BP820" s="225"/>
      <c r="BQ820" s="225"/>
      <c r="BR820" s="225"/>
      <c r="BS820" s="225"/>
      <c r="BT820" s="225"/>
      <c r="BU820" s="225"/>
      <c r="BV820" s="225"/>
      <c r="BW820" s="225"/>
      <c r="BX820" s="225"/>
      <c r="BY820" s="225"/>
      <c r="BZ820" s="225"/>
      <c r="CA820" s="225"/>
      <c r="CB820" s="225"/>
      <c r="CC820" s="225"/>
      <c r="CD820" s="225"/>
      <c r="CE820" s="225"/>
      <c r="CF820" s="225"/>
    </row>
    <row r="821" spans="1:84" ht="12" customHeight="1" x14ac:dyDescent="0.25">
      <c r="A821" s="225"/>
      <c r="B821" s="225"/>
      <c r="C821" s="225"/>
      <c r="D821" s="225"/>
      <c r="E821" s="226"/>
      <c r="F821" s="226"/>
      <c r="G821" s="228"/>
      <c r="H821" s="227"/>
      <c r="I821" s="227"/>
      <c r="J821" s="228"/>
      <c r="K821" s="228"/>
      <c r="L821" s="229"/>
      <c r="M821" s="225"/>
      <c r="N821" s="225"/>
      <c r="O821" s="225"/>
      <c r="P821" s="225"/>
      <c r="Q821" s="225"/>
      <c r="R821" s="225"/>
      <c r="S821" s="225"/>
      <c r="T821" s="225"/>
      <c r="U821" s="225"/>
      <c r="V821" s="225"/>
      <c r="W821" s="225"/>
      <c r="X821" s="225"/>
      <c r="Y821" s="225"/>
      <c r="Z821" s="225"/>
      <c r="AA821" s="225"/>
      <c r="AB821" s="225"/>
      <c r="AC821" s="225"/>
      <c r="AD821" s="225"/>
      <c r="AE821" s="225"/>
      <c r="AF821" s="225"/>
      <c r="AG821" s="225"/>
      <c r="AH821" s="225"/>
      <c r="AI821" s="225"/>
      <c r="AJ821" s="225"/>
      <c r="AK821" s="225"/>
      <c r="AL821" s="225"/>
      <c r="AM821" s="225"/>
      <c r="AN821" s="225"/>
      <c r="AO821" s="225"/>
      <c r="AP821" s="225"/>
      <c r="AQ821" s="225"/>
      <c r="AR821" s="225"/>
      <c r="AS821" s="225"/>
      <c r="AT821" s="225"/>
      <c r="AU821" s="225"/>
      <c r="AV821" s="225"/>
      <c r="AW821" s="225"/>
      <c r="AX821" s="225"/>
      <c r="AY821" s="225"/>
      <c r="AZ821" s="225"/>
      <c r="BA821" s="225"/>
      <c r="BB821" s="225"/>
      <c r="BC821" s="225"/>
      <c r="BD821" s="225"/>
      <c r="BE821" s="225"/>
      <c r="BF821" s="225"/>
      <c r="BG821" s="225"/>
      <c r="BH821" s="225"/>
      <c r="BI821" s="225"/>
      <c r="BJ821" s="225"/>
      <c r="BK821" s="225"/>
      <c r="BL821" s="225"/>
      <c r="BM821" s="225"/>
      <c r="BN821" s="225"/>
      <c r="BO821" s="225"/>
      <c r="BP821" s="225"/>
      <c r="BQ821" s="225"/>
      <c r="BR821" s="225"/>
      <c r="BS821" s="225"/>
      <c r="BT821" s="225"/>
      <c r="BU821" s="225"/>
      <c r="BV821" s="225"/>
      <c r="BW821" s="225"/>
      <c r="BX821" s="225"/>
      <c r="BY821" s="225"/>
      <c r="BZ821" s="225"/>
      <c r="CA821" s="225"/>
      <c r="CB821" s="225"/>
      <c r="CC821" s="225"/>
      <c r="CD821" s="225"/>
      <c r="CE821" s="225"/>
      <c r="CF821" s="225"/>
    </row>
    <row r="822" spans="1:84" ht="12" customHeight="1" x14ac:dyDescent="0.25">
      <c r="A822" s="225"/>
      <c r="B822" s="225"/>
      <c r="C822" s="225"/>
      <c r="D822" s="225"/>
      <c r="E822" s="226"/>
      <c r="F822" s="226"/>
      <c r="G822" s="228"/>
      <c r="H822" s="227"/>
      <c r="I822" s="227"/>
      <c r="J822" s="228"/>
      <c r="K822" s="228"/>
      <c r="L822" s="229"/>
      <c r="M822" s="225"/>
      <c r="N822" s="225"/>
      <c r="O822" s="225"/>
      <c r="P822" s="225"/>
      <c r="Q822" s="225"/>
      <c r="R822" s="225"/>
      <c r="S822" s="225"/>
      <c r="T822" s="225"/>
      <c r="U822" s="225"/>
      <c r="V822" s="225"/>
      <c r="W822" s="225"/>
      <c r="X822" s="225"/>
      <c r="Y822" s="225"/>
      <c r="Z822" s="225"/>
      <c r="AA822" s="225"/>
      <c r="AB822" s="225"/>
      <c r="AC822" s="225"/>
      <c r="AD822" s="225"/>
      <c r="AE822" s="225"/>
      <c r="AF822" s="225"/>
      <c r="AG822" s="225"/>
      <c r="AH822" s="225"/>
      <c r="AI822" s="225"/>
      <c r="AJ822" s="225"/>
      <c r="AK822" s="225"/>
      <c r="AL822" s="225"/>
      <c r="AM822" s="225"/>
      <c r="AN822" s="225"/>
      <c r="AO822" s="225"/>
      <c r="AP822" s="225"/>
      <c r="AQ822" s="225"/>
      <c r="AR822" s="225"/>
      <c r="AS822" s="225"/>
      <c r="AT822" s="225"/>
      <c r="AU822" s="225"/>
      <c r="AV822" s="225"/>
      <c r="AW822" s="225"/>
      <c r="AX822" s="225"/>
      <c r="AY822" s="225"/>
      <c r="AZ822" s="225"/>
      <c r="BA822" s="225"/>
      <c r="BB822" s="225"/>
      <c r="BC822" s="225"/>
      <c r="BD822" s="225"/>
      <c r="BE822" s="225"/>
      <c r="BF822" s="225"/>
      <c r="BG822" s="225"/>
      <c r="BH822" s="225"/>
      <c r="BI822" s="225"/>
      <c r="BJ822" s="225"/>
      <c r="BK822" s="225"/>
      <c r="BL822" s="225"/>
      <c r="BM822" s="225"/>
      <c r="BN822" s="225"/>
      <c r="BO822" s="225"/>
      <c r="BP822" s="225"/>
      <c r="BQ822" s="225"/>
      <c r="BR822" s="225"/>
      <c r="BS822" s="225"/>
      <c r="BT822" s="225"/>
      <c r="BU822" s="225"/>
      <c r="BV822" s="225"/>
      <c r="BW822" s="225"/>
      <c r="BX822" s="225"/>
      <c r="BY822" s="225"/>
      <c r="BZ822" s="225"/>
      <c r="CA822" s="225"/>
      <c r="CB822" s="225"/>
      <c r="CC822" s="225"/>
      <c r="CD822" s="225"/>
      <c r="CE822" s="225"/>
      <c r="CF822" s="225"/>
    </row>
    <row r="823" spans="1:84" ht="12" customHeight="1" x14ac:dyDescent="0.25">
      <c r="A823" s="225"/>
      <c r="B823" s="225"/>
      <c r="C823" s="225"/>
      <c r="D823" s="225"/>
      <c r="E823" s="226"/>
      <c r="F823" s="226"/>
      <c r="G823" s="228"/>
      <c r="H823" s="227"/>
      <c r="I823" s="227"/>
      <c r="J823" s="228"/>
      <c r="K823" s="228"/>
      <c r="L823" s="229"/>
      <c r="M823" s="225"/>
      <c r="N823" s="225"/>
      <c r="O823" s="225"/>
      <c r="P823" s="225"/>
      <c r="Q823" s="225"/>
      <c r="R823" s="225"/>
      <c r="S823" s="225"/>
      <c r="T823" s="225"/>
      <c r="U823" s="225"/>
      <c r="V823" s="225"/>
      <c r="W823" s="225"/>
      <c r="X823" s="225"/>
      <c r="Y823" s="225"/>
      <c r="Z823" s="225"/>
      <c r="AA823" s="225"/>
      <c r="AB823" s="225"/>
      <c r="AC823" s="225"/>
      <c r="AD823" s="225"/>
      <c r="AE823" s="225"/>
      <c r="AF823" s="225"/>
      <c r="AG823" s="225"/>
      <c r="AH823" s="225"/>
      <c r="AI823" s="225"/>
      <c r="AJ823" s="225"/>
      <c r="AK823" s="225"/>
      <c r="AL823" s="225"/>
      <c r="AM823" s="225"/>
      <c r="AN823" s="225"/>
      <c r="AO823" s="225"/>
      <c r="AP823" s="225"/>
      <c r="AQ823" s="225"/>
      <c r="AR823" s="225"/>
      <c r="AS823" s="225"/>
      <c r="AT823" s="225"/>
      <c r="AU823" s="225"/>
      <c r="AV823" s="225"/>
      <c r="AW823" s="225"/>
      <c r="AX823" s="225"/>
      <c r="AY823" s="225"/>
      <c r="AZ823" s="225"/>
      <c r="BA823" s="225"/>
      <c r="BB823" s="225"/>
      <c r="BC823" s="225"/>
      <c r="BD823" s="225"/>
      <c r="BE823" s="225"/>
      <c r="BF823" s="225"/>
      <c r="BG823" s="225"/>
      <c r="BH823" s="225"/>
      <c r="BI823" s="225"/>
      <c r="BJ823" s="225"/>
      <c r="BK823" s="225"/>
      <c r="BL823" s="225"/>
      <c r="BM823" s="225"/>
      <c r="BN823" s="225"/>
      <c r="BO823" s="225"/>
      <c r="BP823" s="225"/>
      <c r="BQ823" s="225"/>
      <c r="BR823" s="225"/>
      <c r="BS823" s="225"/>
      <c r="BT823" s="225"/>
      <c r="BU823" s="225"/>
      <c r="BV823" s="225"/>
      <c r="BW823" s="225"/>
      <c r="BX823" s="225"/>
      <c r="BY823" s="225"/>
      <c r="BZ823" s="225"/>
      <c r="CA823" s="225"/>
      <c r="CB823" s="225"/>
      <c r="CC823" s="225"/>
      <c r="CD823" s="225"/>
      <c r="CE823" s="225"/>
      <c r="CF823" s="225"/>
    </row>
    <row r="824" spans="1:84" ht="12" customHeight="1" x14ac:dyDescent="0.25">
      <c r="A824" s="225"/>
      <c r="B824" s="225"/>
      <c r="C824" s="225"/>
      <c r="D824" s="225"/>
      <c r="E824" s="226"/>
      <c r="F824" s="226"/>
      <c r="G824" s="228"/>
      <c r="H824" s="227"/>
      <c r="I824" s="227"/>
      <c r="J824" s="228"/>
      <c r="K824" s="228"/>
      <c r="L824" s="229"/>
      <c r="M824" s="225"/>
      <c r="N824" s="225"/>
      <c r="O824" s="225"/>
      <c r="P824" s="225"/>
      <c r="Q824" s="225"/>
      <c r="R824" s="225"/>
      <c r="S824" s="225"/>
      <c r="T824" s="225"/>
      <c r="U824" s="225"/>
      <c r="V824" s="225"/>
      <c r="W824" s="225"/>
      <c r="X824" s="225"/>
      <c r="Y824" s="225"/>
      <c r="Z824" s="225"/>
      <c r="AA824" s="225"/>
      <c r="AB824" s="225"/>
      <c r="AC824" s="225"/>
      <c r="AD824" s="225"/>
      <c r="AE824" s="225"/>
      <c r="AF824" s="225"/>
      <c r="AG824" s="225"/>
      <c r="AH824" s="225"/>
      <c r="AI824" s="225"/>
      <c r="AJ824" s="225"/>
      <c r="AK824" s="225"/>
      <c r="AL824" s="225"/>
      <c r="AM824" s="225"/>
      <c r="AN824" s="225"/>
      <c r="AO824" s="225"/>
      <c r="AP824" s="225"/>
      <c r="AQ824" s="225"/>
      <c r="AR824" s="225"/>
      <c r="AS824" s="225"/>
      <c r="AT824" s="225"/>
      <c r="AU824" s="225"/>
      <c r="AV824" s="225"/>
      <c r="AW824" s="225"/>
      <c r="AX824" s="225"/>
      <c r="AY824" s="225"/>
      <c r="AZ824" s="225"/>
      <c r="BA824" s="225"/>
      <c r="BB824" s="225"/>
      <c r="BC824" s="225"/>
      <c r="BD824" s="225"/>
      <c r="BE824" s="225"/>
      <c r="BF824" s="225"/>
      <c r="BG824" s="225"/>
      <c r="BH824" s="225"/>
      <c r="BI824" s="225"/>
      <c r="BJ824" s="225"/>
      <c r="BK824" s="225"/>
      <c r="BL824" s="225"/>
      <c r="BM824" s="225"/>
      <c r="BN824" s="225"/>
      <c r="BO824" s="225"/>
      <c r="BP824" s="225"/>
      <c r="BQ824" s="225"/>
      <c r="BR824" s="225"/>
      <c r="BS824" s="225"/>
      <c r="BT824" s="225"/>
      <c r="BU824" s="225"/>
      <c r="BV824" s="225"/>
      <c r="BW824" s="225"/>
      <c r="BX824" s="225"/>
      <c r="BY824" s="225"/>
      <c r="BZ824" s="225"/>
      <c r="CA824" s="225"/>
      <c r="CB824" s="225"/>
      <c r="CC824" s="225"/>
      <c r="CD824" s="225"/>
      <c r="CE824" s="225"/>
      <c r="CF824" s="225"/>
    </row>
    <row r="825" spans="1:84" ht="12" customHeight="1" x14ac:dyDescent="0.25">
      <c r="A825" s="225"/>
      <c r="B825" s="225"/>
      <c r="C825" s="225"/>
      <c r="D825" s="225"/>
      <c r="E825" s="226"/>
      <c r="F825" s="226"/>
      <c r="G825" s="228"/>
      <c r="H825" s="227"/>
      <c r="I825" s="227"/>
      <c r="J825" s="228"/>
      <c r="K825" s="228"/>
      <c r="L825" s="229"/>
      <c r="M825" s="225"/>
      <c r="N825" s="225"/>
      <c r="O825" s="225"/>
      <c r="P825" s="225"/>
      <c r="Q825" s="225"/>
      <c r="R825" s="225"/>
      <c r="S825" s="225"/>
      <c r="T825" s="225"/>
      <c r="U825" s="225"/>
      <c r="V825" s="225"/>
      <c r="W825" s="225"/>
      <c r="X825" s="225"/>
      <c r="Y825" s="225"/>
      <c r="Z825" s="225"/>
      <c r="AA825" s="225"/>
      <c r="AB825" s="225"/>
      <c r="AC825" s="225"/>
      <c r="AD825" s="225"/>
      <c r="AE825" s="225"/>
      <c r="AF825" s="225"/>
      <c r="AG825" s="225"/>
      <c r="AH825" s="225"/>
      <c r="AI825" s="225"/>
      <c r="AJ825" s="225"/>
      <c r="AK825" s="225"/>
      <c r="AL825" s="225"/>
      <c r="AM825" s="225"/>
      <c r="AN825" s="225"/>
      <c r="AO825" s="225"/>
      <c r="AP825" s="225"/>
      <c r="AQ825" s="225"/>
      <c r="AR825" s="225"/>
      <c r="AS825" s="225"/>
      <c r="AT825" s="225"/>
      <c r="AU825" s="225"/>
      <c r="AV825" s="225"/>
      <c r="AW825" s="225"/>
      <c r="AX825" s="225"/>
      <c r="AY825" s="225"/>
      <c r="AZ825" s="225"/>
      <c r="BA825" s="225"/>
      <c r="BB825" s="225"/>
      <c r="BC825" s="225"/>
      <c r="BD825" s="225"/>
      <c r="BE825" s="225"/>
      <c r="BF825" s="225"/>
      <c r="BG825" s="225"/>
      <c r="BH825" s="225"/>
      <c r="BI825" s="225"/>
      <c r="BJ825" s="225"/>
      <c r="BK825" s="225"/>
      <c r="BL825" s="225"/>
      <c r="BM825" s="225"/>
      <c r="BN825" s="225"/>
      <c r="BO825" s="225"/>
      <c r="BP825" s="225"/>
      <c r="BQ825" s="225"/>
      <c r="BR825" s="225"/>
      <c r="BS825" s="225"/>
      <c r="BT825" s="225"/>
      <c r="BU825" s="225"/>
      <c r="BV825" s="225"/>
      <c r="BW825" s="225"/>
      <c r="BX825" s="225"/>
      <c r="BY825" s="225"/>
      <c r="BZ825" s="225"/>
      <c r="CA825" s="225"/>
      <c r="CB825" s="225"/>
      <c r="CC825" s="225"/>
      <c r="CD825" s="225"/>
      <c r="CE825" s="225"/>
      <c r="CF825" s="225"/>
    </row>
    <row r="826" spans="1:84" ht="12" customHeight="1" x14ac:dyDescent="0.25">
      <c r="A826" s="225"/>
      <c r="B826" s="225"/>
      <c r="C826" s="225"/>
      <c r="D826" s="225"/>
      <c r="E826" s="226"/>
      <c r="F826" s="226"/>
      <c r="G826" s="228"/>
      <c r="H826" s="227"/>
      <c r="I826" s="227"/>
      <c r="J826" s="228"/>
      <c r="K826" s="228"/>
      <c r="L826" s="229"/>
      <c r="M826" s="225"/>
      <c r="N826" s="225"/>
      <c r="O826" s="225"/>
      <c r="P826" s="225"/>
      <c r="Q826" s="225"/>
      <c r="R826" s="225"/>
      <c r="S826" s="225"/>
      <c r="T826" s="225"/>
      <c r="U826" s="225"/>
      <c r="V826" s="225"/>
      <c r="W826" s="225"/>
      <c r="X826" s="225"/>
      <c r="Y826" s="225"/>
      <c r="Z826" s="225"/>
      <c r="AA826" s="225"/>
      <c r="AB826" s="225"/>
      <c r="AC826" s="225"/>
      <c r="AD826" s="225"/>
      <c r="AE826" s="225"/>
      <c r="AF826" s="225"/>
      <c r="AG826" s="225"/>
      <c r="AH826" s="225"/>
      <c r="AI826" s="225"/>
      <c r="AJ826" s="225"/>
      <c r="AK826" s="225"/>
      <c r="AL826" s="225"/>
      <c r="AM826" s="225"/>
      <c r="AN826" s="225"/>
      <c r="AO826" s="225"/>
      <c r="AP826" s="225"/>
      <c r="AQ826" s="225"/>
      <c r="AR826" s="225"/>
      <c r="AS826" s="225"/>
      <c r="AT826" s="225"/>
      <c r="AU826" s="225"/>
      <c r="AV826" s="225"/>
      <c r="AW826" s="225"/>
      <c r="AX826" s="225"/>
      <c r="AY826" s="225"/>
      <c r="AZ826" s="225"/>
      <c r="BA826" s="225"/>
      <c r="BB826" s="225"/>
      <c r="BC826" s="225"/>
      <c r="BD826" s="225"/>
      <c r="BE826" s="225"/>
      <c r="BF826" s="225"/>
      <c r="BG826" s="225"/>
      <c r="BH826" s="225"/>
      <c r="BI826" s="225"/>
      <c r="BJ826" s="225"/>
      <c r="BK826" s="225"/>
      <c r="BL826" s="225"/>
      <c r="BM826" s="225"/>
      <c r="BN826" s="225"/>
      <c r="BO826" s="225"/>
      <c r="BP826" s="225"/>
      <c r="BQ826" s="225"/>
      <c r="BR826" s="225"/>
      <c r="BS826" s="225"/>
      <c r="BT826" s="225"/>
      <c r="BU826" s="225"/>
      <c r="BV826" s="225"/>
      <c r="BW826" s="225"/>
      <c r="BX826" s="225"/>
      <c r="BY826" s="225"/>
      <c r="BZ826" s="225"/>
      <c r="CA826" s="225"/>
      <c r="CB826" s="225"/>
      <c r="CC826" s="225"/>
      <c r="CD826" s="225"/>
      <c r="CE826" s="225"/>
      <c r="CF826" s="225"/>
    </row>
    <row r="827" spans="1:84" ht="12" customHeight="1" x14ac:dyDescent="0.25">
      <c r="A827" s="225"/>
      <c r="B827" s="225"/>
      <c r="C827" s="225"/>
      <c r="D827" s="225"/>
      <c r="E827" s="226"/>
      <c r="F827" s="226"/>
      <c r="G827" s="228"/>
      <c r="H827" s="227"/>
      <c r="I827" s="227"/>
      <c r="J827" s="228"/>
      <c r="K827" s="228"/>
      <c r="L827" s="229"/>
      <c r="M827" s="225"/>
      <c r="N827" s="225"/>
      <c r="O827" s="225"/>
      <c r="P827" s="225"/>
      <c r="Q827" s="225"/>
      <c r="R827" s="225"/>
      <c r="S827" s="225"/>
      <c r="T827" s="225"/>
      <c r="U827" s="225"/>
      <c r="V827" s="225"/>
      <c r="W827" s="225"/>
      <c r="X827" s="225"/>
      <c r="Y827" s="225"/>
      <c r="Z827" s="225"/>
      <c r="AA827" s="225"/>
      <c r="AB827" s="225"/>
      <c r="AC827" s="225"/>
      <c r="AD827" s="225"/>
      <c r="AE827" s="225"/>
      <c r="AF827" s="225"/>
      <c r="AG827" s="225"/>
      <c r="AH827" s="225"/>
      <c r="AI827" s="225"/>
      <c r="AJ827" s="225"/>
      <c r="AK827" s="225"/>
      <c r="AL827" s="225"/>
      <c r="AM827" s="225"/>
      <c r="AN827" s="225"/>
      <c r="AO827" s="225"/>
      <c r="AP827" s="225"/>
      <c r="AQ827" s="225"/>
      <c r="AR827" s="225"/>
      <c r="AS827" s="225"/>
      <c r="AT827" s="225"/>
      <c r="AU827" s="225"/>
      <c r="AV827" s="225"/>
      <c r="AW827" s="225"/>
      <c r="AX827" s="225"/>
      <c r="AY827" s="225"/>
      <c r="AZ827" s="225"/>
      <c r="BA827" s="225"/>
      <c r="BB827" s="225"/>
      <c r="BC827" s="225"/>
      <c r="BD827" s="225"/>
      <c r="BE827" s="225"/>
      <c r="BF827" s="225"/>
      <c r="BG827" s="225"/>
      <c r="BH827" s="225"/>
      <c r="BI827" s="225"/>
      <c r="BJ827" s="225"/>
      <c r="BK827" s="225"/>
      <c r="BL827" s="225"/>
      <c r="BM827" s="225"/>
      <c r="BN827" s="225"/>
      <c r="BO827" s="225"/>
      <c r="BP827" s="225"/>
      <c r="BQ827" s="225"/>
      <c r="BR827" s="225"/>
      <c r="BS827" s="225"/>
      <c r="BT827" s="225"/>
      <c r="BU827" s="225"/>
      <c r="BV827" s="225"/>
      <c r="BW827" s="225"/>
      <c r="BX827" s="225"/>
      <c r="BY827" s="225"/>
      <c r="BZ827" s="225"/>
      <c r="CA827" s="225"/>
      <c r="CB827" s="225"/>
      <c r="CC827" s="225"/>
      <c r="CD827" s="225"/>
      <c r="CE827" s="225"/>
      <c r="CF827" s="225"/>
    </row>
    <row r="828" spans="1:84" ht="12" customHeight="1" x14ac:dyDescent="0.25">
      <c r="A828" s="225"/>
      <c r="B828" s="225"/>
      <c r="C828" s="225"/>
      <c r="D828" s="225"/>
      <c r="E828" s="226"/>
      <c r="F828" s="226"/>
      <c r="G828" s="228"/>
      <c r="H828" s="227"/>
      <c r="I828" s="227"/>
      <c r="J828" s="228"/>
      <c r="K828" s="228"/>
      <c r="L828" s="229"/>
      <c r="M828" s="225"/>
      <c r="N828" s="225"/>
      <c r="O828" s="225"/>
      <c r="P828" s="225"/>
      <c r="Q828" s="225"/>
      <c r="R828" s="225"/>
      <c r="S828" s="225"/>
      <c r="T828" s="225"/>
      <c r="U828" s="225"/>
      <c r="V828" s="225"/>
      <c r="W828" s="225"/>
      <c r="X828" s="225"/>
      <c r="Y828" s="225"/>
      <c r="Z828" s="225"/>
      <c r="AA828" s="225"/>
      <c r="AB828" s="225"/>
      <c r="AC828" s="225"/>
      <c r="AD828" s="225"/>
      <c r="AE828" s="225"/>
      <c r="AF828" s="225"/>
      <c r="AG828" s="225"/>
      <c r="AH828" s="225"/>
      <c r="AI828" s="225"/>
      <c r="AJ828" s="225"/>
      <c r="AK828" s="225"/>
      <c r="AL828" s="225"/>
      <c r="AM828" s="225"/>
      <c r="AN828" s="225"/>
      <c r="AO828" s="225"/>
      <c r="AP828" s="225"/>
      <c r="AQ828" s="225"/>
      <c r="AR828" s="225"/>
      <c r="AS828" s="225"/>
      <c r="AT828" s="225"/>
      <c r="AU828" s="225"/>
      <c r="AV828" s="225"/>
      <c r="AW828" s="225"/>
      <c r="AX828" s="225"/>
      <c r="AY828" s="225"/>
      <c r="AZ828" s="225"/>
      <c r="BA828" s="225"/>
      <c r="BB828" s="225"/>
      <c r="BC828" s="225"/>
      <c r="BD828" s="225"/>
      <c r="BE828" s="225"/>
      <c r="BF828" s="225"/>
      <c r="BG828" s="225"/>
      <c r="BH828" s="225"/>
      <c r="BI828" s="225"/>
      <c r="BJ828" s="225"/>
      <c r="BK828" s="225"/>
      <c r="BL828" s="225"/>
      <c r="BM828" s="225"/>
      <c r="BN828" s="225"/>
      <c r="BO828" s="225"/>
      <c r="BP828" s="225"/>
      <c r="BQ828" s="225"/>
      <c r="BR828" s="225"/>
      <c r="BS828" s="225"/>
      <c r="BT828" s="225"/>
      <c r="BU828" s="225"/>
      <c r="BV828" s="225"/>
      <c r="BW828" s="225"/>
      <c r="BX828" s="225"/>
      <c r="BY828" s="225"/>
      <c r="BZ828" s="225"/>
      <c r="CA828" s="225"/>
      <c r="CB828" s="225"/>
      <c r="CC828" s="225"/>
      <c r="CD828" s="225"/>
      <c r="CE828" s="225"/>
      <c r="CF828" s="225"/>
    </row>
    <row r="829" spans="1:84" ht="12" customHeight="1" x14ac:dyDescent="0.25">
      <c r="A829" s="225"/>
      <c r="B829" s="225"/>
      <c r="C829" s="225"/>
      <c r="D829" s="225"/>
      <c r="E829" s="226"/>
      <c r="F829" s="226"/>
      <c r="G829" s="228"/>
      <c r="H829" s="227"/>
      <c r="I829" s="227"/>
      <c r="J829" s="228"/>
      <c r="K829" s="228"/>
      <c r="L829" s="229"/>
      <c r="M829" s="225"/>
      <c r="N829" s="225"/>
      <c r="O829" s="225"/>
      <c r="P829" s="225"/>
      <c r="Q829" s="225"/>
      <c r="R829" s="225"/>
      <c r="S829" s="225"/>
      <c r="T829" s="225"/>
      <c r="U829" s="225"/>
      <c r="V829" s="225"/>
      <c r="W829" s="225"/>
      <c r="X829" s="225"/>
      <c r="Y829" s="225"/>
      <c r="Z829" s="225"/>
      <c r="AA829" s="225"/>
      <c r="AB829" s="225"/>
      <c r="AC829" s="225"/>
      <c r="AD829" s="225"/>
      <c r="AE829" s="225"/>
      <c r="AF829" s="225"/>
      <c r="AG829" s="225"/>
      <c r="AH829" s="225"/>
      <c r="AI829" s="225"/>
      <c r="AJ829" s="225"/>
      <c r="AK829" s="225"/>
      <c r="AL829" s="225"/>
      <c r="AM829" s="225"/>
      <c r="AN829" s="225"/>
      <c r="AO829" s="225"/>
      <c r="AP829" s="225"/>
      <c r="AQ829" s="225"/>
      <c r="AR829" s="225"/>
      <c r="AS829" s="225"/>
      <c r="AT829" s="225"/>
      <c r="AU829" s="225"/>
      <c r="AV829" s="225"/>
      <c r="AW829" s="225"/>
      <c r="AX829" s="225"/>
      <c r="AY829" s="225"/>
      <c r="AZ829" s="225"/>
      <c r="BA829" s="225"/>
      <c r="BB829" s="225"/>
      <c r="BC829" s="225"/>
      <c r="BD829" s="225"/>
      <c r="BE829" s="225"/>
      <c r="BF829" s="225"/>
      <c r="BG829" s="225"/>
      <c r="BH829" s="225"/>
      <c r="BI829" s="225"/>
      <c r="BJ829" s="225"/>
      <c r="BK829" s="225"/>
      <c r="BL829" s="225"/>
      <c r="BM829" s="225"/>
      <c r="BN829" s="225"/>
      <c r="BO829" s="225"/>
      <c r="BP829" s="225"/>
      <c r="BQ829" s="225"/>
      <c r="BR829" s="225"/>
      <c r="BS829" s="225"/>
      <c r="BT829" s="225"/>
      <c r="BU829" s="225"/>
      <c r="BV829" s="225"/>
      <c r="BW829" s="225"/>
      <c r="BX829" s="225"/>
      <c r="BY829" s="225"/>
      <c r="BZ829" s="225"/>
      <c r="CA829" s="225"/>
      <c r="CB829" s="225"/>
      <c r="CC829" s="225"/>
      <c r="CD829" s="225"/>
      <c r="CE829" s="225"/>
      <c r="CF829" s="225"/>
    </row>
    <row r="830" spans="1:84" ht="12" customHeight="1" x14ac:dyDescent="0.25">
      <c r="A830" s="225"/>
      <c r="B830" s="225"/>
      <c r="C830" s="225"/>
      <c r="D830" s="225"/>
      <c r="E830" s="226"/>
      <c r="F830" s="226"/>
      <c r="G830" s="228"/>
      <c r="H830" s="227"/>
      <c r="I830" s="227"/>
      <c r="J830" s="228"/>
      <c r="K830" s="228"/>
      <c r="L830" s="229"/>
      <c r="M830" s="225"/>
      <c r="N830" s="225"/>
      <c r="O830" s="225"/>
      <c r="P830" s="225"/>
      <c r="Q830" s="225"/>
      <c r="R830" s="225"/>
      <c r="S830" s="225"/>
      <c r="T830" s="225"/>
      <c r="U830" s="225"/>
      <c r="V830" s="225"/>
      <c r="W830" s="225"/>
      <c r="X830" s="225"/>
      <c r="Y830" s="225"/>
      <c r="Z830" s="225"/>
      <c r="AA830" s="225"/>
      <c r="AB830" s="225"/>
      <c r="AC830" s="225"/>
      <c r="AD830" s="225"/>
      <c r="AE830" s="225"/>
      <c r="AF830" s="225"/>
      <c r="AG830" s="225"/>
      <c r="AH830" s="225"/>
      <c r="AI830" s="225"/>
      <c r="AJ830" s="225"/>
      <c r="AK830" s="225"/>
      <c r="AL830" s="225"/>
      <c r="AM830" s="225"/>
      <c r="AN830" s="225"/>
      <c r="AO830" s="225"/>
      <c r="AP830" s="225"/>
      <c r="AQ830" s="225"/>
      <c r="AR830" s="225"/>
      <c r="AS830" s="225"/>
      <c r="AT830" s="225"/>
      <c r="AU830" s="225"/>
      <c r="AV830" s="225"/>
      <c r="AW830" s="225"/>
      <c r="AX830" s="225"/>
      <c r="AY830" s="225"/>
      <c r="AZ830" s="225"/>
      <c r="BA830" s="225"/>
      <c r="BB830" s="225"/>
      <c r="BC830" s="225"/>
      <c r="BD830" s="225"/>
      <c r="BE830" s="225"/>
      <c r="BF830" s="225"/>
      <c r="BG830" s="225"/>
      <c r="BH830" s="225"/>
      <c r="BI830" s="225"/>
      <c r="BJ830" s="225"/>
      <c r="BK830" s="225"/>
      <c r="BL830" s="225"/>
      <c r="BM830" s="225"/>
      <c r="BN830" s="225"/>
      <c r="BO830" s="225"/>
      <c r="BP830" s="225"/>
      <c r="BQ830" s="225"/>
      <c r="BR830" s="225"/>
      <c r="BS830" s="225"/>
      <c r="BT830" s="225"/>
      <c r="BU830" s="225"/>
      <c r="BV830" s="225"/>
      <c r="BW830" s="225"/>
      <c r="BX830" s="225"/>
      <c r="BY830" s="225"/>
      <c r="BZ830" s="225"/>
      <c r="CA830" s="225"/>
      <c r="CB830" s="225"/>
      <c r="CC830" s="225"/>
      <c r="CD830" s="225"/>
      <c r="CE830" s="225"/>
      <c r="CF830" s="225"/>
    </row>
    <row r="831" spans="1:84" ht="12" customHeight="1" x14ac:dyDescent="0.25">
      <c r="A831" s="225"/>
      <c r="B831" s="225"/>
      <c r="C831" s="225"/>
      <c r="D831" s="225"/>
      <c r="E831" s="226"/>
      <c r="F831" s="226"/>
      <c r="G831" s="228"/>
      <c r="H831" s="227"/>
      <c r="I831" s="227"/>
      <c r="J831" s="228"/>
      <c r="K831" s="228"/>
      <c r="L831" s="229"/>
      <c r="M831" s="225"/>
      <c r="N831" s="225"/>
      <c r="O831" s="225"/>
      <c r="P831" s="225"/>
      <c r="Q831" s="225"/>
      <c r="R831" s="225"/>
      <c r="S831" s="225"/>
      <c r="T831" s="225"/>
      <c r="U831" s="225"/>
      <c r="V831" s="225"/>
      <c r="W831" s="225"/>
      <c r="X831" s="225"/>
      <c r="Y831" s="225"/>
      <c r="Z831" s="225"/>
      <c r="AA831" s="225"/>
      <c r="AB831" s="225"/>
      <c r="AC831" s="225"/>
      <c r="AD831" s="225"/>
      <c r="AE831" s="225"/>
      <c r="AF831" s="225"/>
      <c r="AG831" s="225"/>
      <c r="AH831" s="225"/>
      <c r="AI831" s="225"/>
      <c r="AJ831" s="225"/>
      <c r="AK831" s="225"/>
      <c r="AL831" s="225"/>
      <c r="AM831" s="225"/>
      <c r="AN831" s="225"/>
      <c r="AO831" s="225"/>
      <c r="AP831" s="225"/>
      <c r="AQ831" s="225"/>
      <c r="AR831" s="225"/>
      <c r="AS831" s="225"/>
      <c r="AT831" s="225"/>
      <c r="AU831" s="225"/>
      <c r="AV831" s="225"/>
      <c r="AW831" s="225"/>
      <c r="AX831" s="225"/>
      <c r="AY831" s="225"/>
      <c r="AZ831" s="225"/>
      <c r="BA831" s="225"/>
      <c r="BB831" s="225"/>
      <c r="BC831" s="225"/>
      <c r="BD831" s="225"/>
      <c r="BE831" s="225"/>
      <c r="BF831" s="225"/>
      <c r="BG831" s="225"/>
      <c r="BH831" s="225"/>
      <c r="BI831" s="225"/>
      <c r="BJ831" s="225"/>
      <c r="BK831" s="225"/>
      <c r="BL831" s="225"/>
      <c r="BM831" s="225"/>
      <c r="BN831" s="225"/>
      <c r="BO831" s="225"/>
      <c r="BP831" s="225"/>
      <c r="BQ831" s="225"/>
      <c r="BR831" s="225"/>
      <c r="BS831" s="225"/>
      <c r="BT831" s="225"/>
      <c r="BU831" s="225"/>
      <c r="BV831" s="225"/>
      <c r="BW831" s="225"/>
      <c r="BX831" s="225"/>
      <c r="BY831" s="225"/>
      <c r="BZ831" s="225"/>
      <c r="CA831" s="225"/>
      <c r="CB831" s="225"/>
      <c r="CC831" s="225"/>
      <c r="CD831" s="225"/>
      <c r="CE831" s="225"/>
      <c r="CF831" s="225"/>
    </row>
    <row r="832" spans="1:84" ht="12" customHeight="1" x14ac:dyDescent="0.25">
      <c r="A832" s="225"/>
      <c r="B832" s="225"/>
      <c r="C832" s="225"/>
      <c r="D832" s="225"/>
      <c r="E832" s="226"/>
      <c r="F832" s="226"/>
      <c r="G832" s="228"/>
      <c r="H832" s="227"/>
      <c r="I832" s="227"/>
      <c r="J832" s="228"/>
      <c r="K832" s="228"/>
      <c r="L832" s="229"/>
      <c r="M832" s="225"/>
      <c r="N832" s="225"/>
      <c r="O832" s="225"/>
      <c r="P832" s="225"/>
      <c r="Q832" s="225"/>
      <c r="R832" s="225"/>
      <c r="S832" s="225"/>
      <c r="T832" s="225"/>
      <c r="U832" s="225"/>
      <c r="V832" s="225"/>
      <c r="W832" s="225"/>
      <c r="X832" s="225"/>
      <c r="Y832" s="225"/>
      <c r="Z832" s="225"/>
      <c r="AA832" s="225"/>
      <c r="AB832" s="225"/>
      <c r="AC832" s="225"/>
      <c r="AD832" s="225"/>
      <c r="AE832" s="225"/>
      <c r="AF832" s="225"/>
      <c r="AG832" s="225"/>
      <c r="AH832" s="225"/>
      <c r="AI832" s="225"/>
      <c r="AJ832" s="225"/>
      <c r="AK832" s="225"/>
      <c r="AL832" s="225"/>
      <c r="AM832" s="225"/>
      <c r="AN832" s="225"/>
      <c r="AO832" s="225"/>
      <c r="AP832" s="225"/>
      <c r="AQ832" s="225"/>
      <c r="AR832" s="225"/>
      <c r="AS832" s="225"/>
      <c r="AT832" s="225"/>
      <c r="AU832" s="225"/>
      <c r="AV832" s="225"/>
      <c r="AW832" s="225"/>
      <c r="AX832" s="225"/>
      <c r="AY832" s="225"/>
      <c r="AZ832" s="225"/>
      <c r="BA832" s="225"/>
      <c r="BB832" s="225"/>
      <c r="BC832" s="225"/>
      <c r="BD832" s="225"/>
      <c r="BE832" s="225"/>
      <c r="BF832" s="225"/>
      <c r="BG832" s="225"/>
      <c r="BH832" s="225"/>
      <c r="BI832" s="225"/>
      <c r="BJ832" s="225"/>
      <c r="BK832" s="225"/>
      <c r="BL832" s="225"/>
      <c r="BM832" s="225"/>
      <c r="BN832" s="225"/>
      <c r="BO832" s="225"/>
      <c r="BP832" s="225"/>
      <c r="BQ832" s="225"/>
      <c r="BR832" s="225"/>
      <c r="BS832" s="225"/>
      <c r="BT832" s="225"/>
      <c r="BU832" s="225"/>
      <c r="BV832" s="225"/>
      <c r="BW832" s="225"/>
      <c r="BX832" s="225"/>
      <c r="BY832" s="225"/>
      <c r="BZ832" s="225"/>
      <c r="CA832" s="225"/>
      <c r="CB832" s="225"/>
      <c r="CC832" s="225"/>
      <c r="CD832" s="225"/>
      <c r="CE832" s="225"/>
      <c r="CF832" s="225"/>
    </row>
    <row r="833" spans="1:84" ht="12" customHeight="1" x14ac:dyDescent="0.25">
      <c r="A833" s="225"/>
      <c r="B833" s="225"/>
      <c r="C833" s="225"/>
      <c r="D833" s="225"/>
      <c r="E833" s="226"/>
      <c r="F833" s="226"/>
      <c r="G833" s="228"/>
      <c r="H833" s="227"/>
      <c r="I833" s="227"/>
      <c r="J833" s="228"/>
      <c r="K833" s="228"/>
      <c r="L833" s="229"/>
      <c r="M833" s="225"/>
      <c r="N833" s="225"/>
      <c r="O833" s="225"/>
      <c r="P833" s="225"/>
      <c r="Q833" s="225"/>
      <c r="R833" s="225"/>
      <c r="S833" s="225"/>
      <c r="T833" s="225"/>
      <c r="U833" s="225"/>
      <c r="V833" s="225"/>
      <c r="W833" s="225"/>
      <c r="X833" s="225"/>
      <c r="Y833" s="225"/>
      <c r="Z833" s="225"/>
      <c r="AA833" s="225"/>
      <c r="AB833" s="225"/>
      <c r="AC833" s="225"/>
      <c r="AD833" s="225"/>
      <c r="AE833" s="225"/>
      <c r="AF833" s="225"/>
      <c r="AG833" s="225"/>
      <c r="AH833" s="225"/>
      <c r="AI833" s="225"/>
      <c r="AJ833" s="225"/>
      <c r="AK833" s="225"/>
      <c r="AL833" s="225"/>
      <c r="AM833" s="225"/>
      <c r="AN833" s="225"/>
      <c r="AO833" s="225"/>
      <c r="AP833" s="225"/>
      <c r="AQ833" s="225"/>
      <c r="AR833" s="225"/>
      <c r="AS833" s="225"/>
      <c r="AT833" s="225"/>
      <c r="AU833" s="225"/>
      <c r="AV833" s="225"/>
      <c r="AW833" s="225"/>
      <c r="AX833" s="225"/>
      <c r="AY833" s="225"/>
      <c r="AZ833" s="225"/>
      <c r="BA833" s="225"/>
      <c r="BB833" s="225"/>
      <c r="BC833" s="225"/>
      <c r="BD833" s="225"/>
      <c r="BE833" s="225"/>
      <c r="BF833" s="225"/>
      <c r="BG833" s="225"/>
      <c r="BH833" s="225"/>
      <c r="BI833" s="225"/>
      <c r="BJ833" s="225"/>
      <c r="BK833" s="225"/>
      <c r="BL833" s="225"/>
      <c r="BM833" s="225"/>
      <c r="BN833" s="225"/>
      <c r="BO833" s="225"/>
      <c r="BP833" s="225"/>
      <c r="BQ833" s="225"/>
      <c r="BR833" s="225"/>
      <c r="BS833" s="225"/>
      <c r="BT833" s="225"/>
      <c r="BU833" s="225"/>
      <c r="BV833" s="225"/>
      <c r="BW833" s="225"/>
      <c r="BX833" s="225"/>
      <c r="BY833" s="225"/>
      <c r="BZ833" s="225"/>
      <c r="CA833" s="225"/>
      <c r="CB833" s="225"/>
      <c r="CC833" s="225"/>
      <c r="CD833" s="225"/>
      <c r="CE833" s="225"/>
      <c r="CF833" s="225"/>
    </row>
    <row r="834" spans="1:84" ht="12" customHeight="1" x14ac:dyDescent="0.25">
      <c r="A834" s="225"/>
      <c r="B834" s="225"/>
      <c r="C834" s="225"/>
      <c r="D834" s="225"/>
      <c r="E834" s="226"/>
      <c r="F834" s="226"/>
      <c r="G834" s="228"/>
      <c r="H834" s="227"/>
      <c r="I834" s="227"/>
      <c r="J834" s="228"/>
      <c r="K834" s="228"/>
      <c r="L834" s="229"/>
      <c r="M834" s="225"/>
      <c r="N834" s="225"/>
      <c r="O834" s="225"/>
      <c r="P834" s="225"/>
      <c r="Q834" s="225"/>
      <c r="R834" s="225"/>
      <c r="S834" s="225"/>
      <c r="T834" s="225"/>
      <c r="U834" s="225"/>
      <c r="V834" s="225"/>
      <c r="W834" s="225"/>
      <c r="X834" s="225"/>
      <c r="Y834" s="225"/>
      <c r="Z834" s="225"/>
      <c r="AA834" s="225"/>
      <c r="AB834" s="225"/>
      <c r="AC834" s="225"/>
      <c r="AD834" s="225"/>
      <c r="AE834" s="225"/>
      <c r="AF834" s="225"/>
      <c r="AG834" s="225"/>
      <c r="AH834" s="225"/>
      <c r="AI834" s="225"/>
      <c r="AJ834" s="225"/>
      <c r="AK834" s="225"/>
      <c r="AL834" s="225"/>
      <c r="AM834" s="225"/>
      <c r="AN834" s="225"/>
      <c r="AO834" s="225"/>
      <c r="AP834" s="225"/>
      <c r="AQ834" s="225"/>
      <c r="AR834" s="225"/>
      <c r="AS834" s="225"/>
      <c r="AT834" s="225"/>
      <c r="AU834" s="225"/>
      <c r="AV834" s="225"/>
      <c r="AW834" s="225"/>
      <c r="AX834" s="225"/>
      <c r="AY834" s="225"/>
      <c r="AZ834" s="225"/>
      <c r="BA834" s="225"/>
      <c r="BB834" s="225"/>
      <c r="BC834" s="225"/>
      <c r="BD834" s="225"/>
      <c r="BE834" s="225"/>
      <c r="BF834" s="225"/>
      <c r="BG834" s="225"/>
      <c r="BH834" s="225"/>
      <c r="BI834" s="225"/>
      <c r="BJ834" s="225"/>
      <c r="BK834" s="225"/>
      <c r="BL834" s="225"/>
      <c r="BM834" s="225"/>
      <c r="BN834" s="225"/>
      <c r="BO834" s="225"/>
      <c r="BP834" s="225"/>
      <c r="BQ834" s="225"/>
      <c r="BR834" s="225"/>
      <c r="BS834" s="225"/>
      <c r="BT834" s="225"/>
      <c r="BU834" s="225"/>
      <c r="BV834" s="225"/>
      <c r="BW834" s="225"/>
      <c r="BX834" s="225"/>
      <c r="BY834" s="225"/>
      <c r="BZ834" s="225"/>
      <c r="CA834" s="225"/>
      <c r="CB834" s="225"/>
      <c r="CC834" s="225"/>
      <c r="CD834" s="225"/>
      <c r="CE834" s="225"/>
      <c r="CF834" s="225"/>
    </row>
    <row r="835" spans="1:84" ht="12" customHeight="1" x14ac:dyDescent="0.25">
      <c r="A835" s="225"/>
      <c r="B835" s="225"/>
      <c r="C835" s="225"/>
      <c r="D835" s="225"/>
      <c r="E835" s="226"/>
      <c r="F835" s="226"/>
      <c r="G835" s="228"/>
      <c r="H835" s="227"/>
      <c r="I835" s="227"/>
      <c r="J835" s="228"/>
      <c r="K835" s="228"/>
      <c r="L835" s="229"/>
      <c r="M835" s="225"/>
      <c r="N835" s="225"/>
      <c r="O835" s="225"/>
      <c r="P835" s="225"/>
      <c r="Q835" s="225"/>
      <c r="R835" s="225"/>
      <c r="S835" s="225"/>
      <c r="T835" s="225"/>
      <c r="U835" s="225"/>
      <c r="V835" s="225"/>
      <c r="W835" s="225"/>
      <c r="X835" s="225"/>
      <c r="Y835" s="225"/>
      <c r="Z835" s="225"/>
      <c r="AA835" s="225"/>
      <c r="AB835" s="225"/>
      <c r="AC835" s="225"/>
      <c r="AD835" s="225"/>
      <c r="AE835" s="225"/>
      <c r="AF835" s="225"/>
      <c r="AG835" s="225"/>
      <c r="AH835" s="225"/>
      <c r="AI835" s="225"/>
      <c r="AJ835" s="225"/>
      <c r="AK835" s="225"/>
      <c r="AL835" s="225"/>
      <c r="AM835" s="225"/>
      <c r="AN835" s="225"/>
      <c r="AO835" s="225"/>
      <c r="AP835" s="225"/>
      <c r="AQ835" s="225"/>
      <c r="AR835" s="225"/>
      <c r="AS835" s="225"/>
      <c r="AT835" s="225"/>
      <c r="AU835" s="225"/>
      <c r="AV835" s="225"/>
      <c r="AW835" s="225"/>
      <c r="AX835" s="225"/>
      <c r="AY835" s="225"/>
      <c r="AZ835" s="225"/>
      <c r="BA835" s="225"/>
      <c r="BB835" s="225"/>
      <c r="BC835" s="225"/>
      <c r="BD835" s="225"/>
      <c r="BE835" s="225"/>
      <c r="BF835" s="225"/>
      <c r="BG835" s="225"/>
      <c r="BH835" s="225"/>
      <c r="BI835" s="225"/>
      <c r="BJ835" s="225"/>
      <c r="BK835" s="225"/>
      <c r="BL835" s="225"/>
      <c r="BM835" s="225"/>
      <c r="BN835" s="225"/>
      <c r="BO835" s="225"/>
      <c r="BP835" s="225"/>
      <c r="BQ835" s="225"/>
      <c r="BR835" s="225"/>
      <c r="BS835" s="225"/>
      <c r="BT835" s="225"/>
      <c r="BU835" s="225"/>
      <c r="BV835" s="225"/>
      <c r="BW835" s="225"/>
      <c r="BX835" s="225"/>
      <c r="BY835" s="225"/>
      <c r="BZ835" s="225"/>
      <c r="CA835" s="225"/>
      <c r="CB835" s="225"/>
      <c r="CC835" s="225"/>
      <c r="CD835" s="225"/>
      <c r="CE835" s="225"/>
      <c r="CF835" s="225"/>
    </row>
    <row r="836" spans="1:84" ht="12" customHeight="1" x14ac:dyDescent="0.25">
      <c r="A836" s="225"/>
      <c r="B836" s="225"/>
      <c r="C836" s="225"/>
      <c r="D836" s="225"/>
      <c r="E836" s="226"/>
      <c r="F836" s="226"/>
      <c r="G836" s="228"/>
      <c r="H836" s="227"/>
      <c r="I836" s="227"/>
      <c r="J836" s="228"/>
      <c r="K836" s="228"/>
      <c r="L836" s="229"/>
      <c r="M836" s="225"/>
      <c r="N836" s="225"/>
      <c r="O836" s="225"/>
      <c r="P836" s="225"/>
      <c r="Q836" s="225"/>
      <c r="R836" s="225"/>
      <c r="S836" s="225"/>
      <c r="T836" s="225"/>
      <c r="U836" s="225"/>
      <c r="V836" s="225"/>
      <c r="W836" s="225"/>
      <c r="X836" s="225"/>
      <c r="Y836" s="225"/>
      <c r="Z836" s="225"/>
      <c r="AA836" s="225"/>
      <c r="AB836" s="225"/>
      <c r="AC836" s="225"/>
      <c r="AD836" s="225"/>
      <c r="AE836" s="225"/>
      <c r="AF836" s="225"/>
      <c r="AG836" s="225"/>
      <c r="AH836" s="225"/>
      <c r="AI836" s="225"/>
      <c r="AJ836" s="225"/>
      <c r="AK836" s="225"/>
      <c r="AL836" s="225"/>
      <c r="AM836" s="225"/>
      <c r="AN836" s="225"/>
      <c r="AO836" s="225"/>
      <c r="AP836" s="225"/>
      <c r="AQ836" s="225"/>
      <c r="AR836" s="225"/>
      <c r="AS836" s="225"/>
      <c r="AT836" s="225"/>
      <c r="AU836" s="225"/>
      <c r="AV836" s="225"/>
      <c r="AW836" s="225"/>
      <c r="AX836" s="225"/>
      <c r="AY836" s="225"/>
      <c r="AZ836" s="225"/>
      <c r="BA836" s="225"/>
      <c r="BB836" s="225"/>
      <c r="BC836" s="225"/>
      <c r="BD836" s="225"/>
      <c r="BE836" s="225"/>
      <c r="BF836" s="225"/>
      <c r="BG836" s="225"/>
      <c r="BH836" s="225"/>
      <c r="BI836" s="225"/>
      <c r="BJ836" s="225"/>
      <c r="BK836" s="225"/>
      <c r="BL836" s="225"/>
      <c r="BM836" s="225"/>
      <c r="BN836" s="225"/>
      <c r="BO836" s="225"/>
      <c r="BP836" s="225"/>
      <c r="BQ836" s="225"/>
      <c r="BR836" s="225"/>
      <c r="BS836" s="225"/>
      <c r="BT836" s="225"/>
      <c r="BU836" s="225"/>
      <c r="BV836" s="225"/>
      <c r="BW836" s="225"/>
      <c r="BX836" s="225"/>
      <c r="BY836" s="225"/>
      <c r="BZ836" s="225"/>
      <c r="CA836" s="225"/>
      <c r="CB836" s="225"/>
      <c r="CC836" s="225"/>
      <c r="CD836" s="225"/>
      <c r="CE836" s="225"/>
      <c r="CF836" s="225"/>
    </row>
    <row r="837" spans="1:84" ht="12" customHeight="1" x14ac:dyDescent="0.25">
      <c r="A837" s="225"/>
      <c r="B837" s="225"/>
      <c r="C837" s="225"/>
      <c r="D837" s="225"/>
      <c r="E837" s="226"/>
      <c r="F837" s="226"/>
      <c r="G837" s="228"/>
      <c r="H837" s="227"/>
      <c r="I837" s="227"/>
      <c r="J837" s="228"/>
      <c r="K837" s="228"/>
      <c r="L837" s="229"/>
      <c r="M837" s="225"/>
      <c r="N837" s="225"/>
      <c r="O837" s="225"/>
      <c r="P837" s="225"/>
      <c r="Q837" s="225"/>
      <c r="R837" s="225"/>
      <c r="S837" s="225"/>
      <c r="T837" s="225"/>
      <c r="U837" s="225"/>
      <c r="V837" s="225"/>
      <c r="W837" s="225"/>
      <c r="X837" s="225"/>
      <c r="Y837" s="225"/>
      <c r="Z837" s="225"/>
      <c r="AA837" s="225"/>
      <c r="AB837" s="225"/>
      <c r="AC837" s="225"/>
      <c r="AD837" s="225"/>
      <c r="AE837" s="225"/>
      <c r="AF837" s="225"/>
      <c r="AG837" s="225"/>
      <c r="AH837" s="225"/>
      <c r="AI837" s="225"/>
      <c r="AJ837" s="225"/>
      <c r="AK837" s="225"/>
      <c r="AL837" s="225"/>
      <c r="AM837" s="225"/>
      <c r="AN837" s="225"/>
      <c r="AO837" s="225"/>
      <c r="AP837" s="225"/>
      <c r="AQ837" s="225"/>
      <c r="AR837" s="225"/>
      <c r="AS837" s="225"/>
      <c r="AT837" s="225"/>
      <c r="AU837" s="225"/>
      <c r="AV837" s="225"/>
      <c r="AW837" s="225"/>
      <c r="AX837" s="225"/>
      <c r="AY837" s="225"/>
      <c r="AZ837" s="225"/>
      <c r="BA837" s="225"/>
      <c r="BB837" s="225"/>
      <c r="BC837" s="225"/>
      <c r="BD837" s="225"/>
      <c r="BE837" s="225"/>
      <c r="BF837" s="225"/>
      <c r="BG837" s="225"/>
      <c r="BH837" s="225"/>
      <c r="BI837" s="225"/>
      <c r="BJ837" s="225"/>
      <c r="BK837" s="225"/>
      <c r="BL837" s="225"/>
      <c r="BM837" s="225"/>
      <c r="BN837" s="225"/>
      <c r="BO837" s="225"/>
      <c r="BP837" s="225"/>
      <c r="BQ837" s="225"/>
      <c r="BR837" s="225"/>
      <c r="BS837" s="225"/>
      <c r="BT837" s="225"/>
      <c r="BU837" s="225"/>
      <c r="BV837" s="225"/>
      <c r="BW837" s="225"/>
      <c r="BX837" s="225"/>
      <c r="BY837" s="225"/>
      <c r="BZ837" s="225"/>
      <c r="CA837" s="225"/>
      <c r="CB837" s="225"/>
      <c r="CC837" s="225"/>
      <c r="CD837" s="225"/>
      <c r="CE837" s="225"/>
      <c r="CF837" s="225"/>
    </row>
    <row r="838" spans="1:84" ht="12" customHeight="1" x14ac:dyDescent="0.25">
      <c r="A838" s="225"/>
      <c r="B838" s="225"/>
      <c r="C838" s="225"/>
      <c r="D838" s="225"/>
      <c r="E838" s="226"/>
      <c r="F838" s="226"/>
      <c r="G838" s="228"/>
      <c r="H838" s="227"/>
      <c r="I838" s="227"/>
      <c r="J838" s="228"/>
      <c r="K838" s="228"/>
      <c r="L838" s="229"/>
      <c r="M838" s="225"/>
      <c r="N838" s="225"/>
      <c r="O838" s="225"/>
      <c r="P838" s="225"/>
      <c r="Q838" s="225"/>
      <c r="R838" s="225"/>
      <c r="S838" s="225"/>
      <c r="T838" s="225"/>
      <c r="U838" s="225"/>
      <c r="V838" s="225"/>
      <c r="W838" s="225"/>
      <c r="X838" s="225"/>
      <c r="Y838" s="225"/>
      <c r="Z838" s="225"/>
      <c r="AA838" s="225"/>
      <c r="AB838" s="225"/>
      <c r="AC838" s="225"/>
      <c r="AD838" s="225"/>
      <c r="AE838" s="225"/>
      <c r="AF838" s="225"/>
      <c r="AG838" s="225"/>
      <c r="AH838" s="225"/>
      <c r="AI838" s="225"/>
      <c r="AJ838" s="225"/>
      <c r="AK838" s="225"/>
      <c r="AL838" s="225"/>
      <c r="AM838" s="225"/>
      <c r="AN838" s="225"/>
      <c r="AO838" s="225"/>
      <c r="AP838" s="225"/>
      <c r="AQ838" s="225"/>
      <c r="AR838" s="225"/>
      <c r="AS838" s="225"/>
      <c r="AT838" s="225"/>
      <c r="AU838" s="225"/>
      <c r="AV838" s="225"/>
      <c r="AW838" s="225"/>
      <c r="AX838" s="225"/>
      <c r="AY838" s="225"/>
      <c r="AZ838" s="225"/>
      <c r="BA838" s="225"/>
      <c r="BB838" s="225"/>
      <c r="BC838" s="225"/>
      <c r="BD838" s="225"/>
      <c r="BE838" s="225"/>
      <c r="BF838" s="225"/>
      <c r="BG838" s="225"/>
      <c r="BH838" s="225"/>
      <c r="BI838" s="225"/>
      <c r="BJ838" s="225"/>
      <c r="BK838" s="225"/>
      <c r="BL838" s="225"/>
      <c r="BM838" s="225"/>
      <c r="BN838" s="225"/>
      <c r="BO838" s="225"/>
      <c r="BP838" s="225"/>
      <c r="BQ838" s="225"/>
      <c r="BR838" s="225"/>
      <c r="BS838" s="225"/>
      <c r="BT838" s="225"/>
      <c r="BU838" s="225"/>
      <c r="BV838" s="225"/>
      <c r="BW838" s="225"/>
      <c r="BX838" s="225"/>
      <c r="BY838" s="225"/>
      <c r="BZ838" s="225"/>
      <c r="CA838" s="225"/>
      <c r="CB838" s="225"/>
      <c r="CC838" s="225"/>
      <c r="CD838" s="225"/>
      <c r="CE838" s="225"/>
      <c r="CF838" s="225"/>
    </row>
    <row r="839" spans="1:84" ht="12" customHeight="1" x14ac:dyDescent="0.25">
      <c r="A839" s="225"/>
      <c r="B839" s="225"/>
      <c r="C839" s="225"/>
      <c r="D839" s="225"/>
      <c r="E839" s="226"/>
      <c r="F839" s="226"/>
      <c r="G839" s="228"/>
      <c r="H839" s="227"/>
      <c r="I839" s="227"/>
      <c r="J839" s="228"/>
      <c r="K839" s="228"/>
      <c r="L839" s="229"/>
      <c r="M839" s="225"/>
      <c r="N839" s="225"/>
      <c r="O839" s="225"/>
      <c r="P839" s="225"/>
      <c r="Q839" s="225"/>
      <c r="R839" s="225"/>
      <c r="S839" s="225"/>
      <c r="T839" s="225"/>
      <c r="U839" s="225"/>
      <c r="V839" s="225"/>
      <c r="W839" s="225"/>
      <c r="X839" s="225"/>
      <c r="Y839" s="225"/>
      <c r="Z839" s="225"/>
      <c r="AA839" s="225"/>
      <c r="AB839" s="225"/>
      <c r="AC839" s="225"/>
      <c r="AD839" s="225"/>
      <c r="AE839" s="225"/>
      <c r="AF839" s="225"/>
      <c r="AG839" s="225"/>
      <c r="AH839" s="225"/>
      <c r="AI839" s="225"/>
      <c r="AJ839" s="225"/>
      <c r="AK839" s="225"/>
      <c r="AL839" s="225"/>
      <c r="AM839" s="225"/>
      <c r="AN839" s="225"/>
      <c r="AO839" s="225"/>
      <c r="AP839" s="225"/>
      <c r="AQ839" s="225"/>
      <c r="AR839" s="225"/>
      <c r="AS839" s="225"/>
      <c r="AT839" s="225"/>
      <c r="AU839" s="225"/>
      <c r="AV839" s="225"/>
      <c r="AW839" s="225"/>
      <c r="AX839" s="225"/>
      <c r="AY839" s="225"/>
      <c r="AZ839" s="225"/>
      <c r="BA839" s="225"/>
      <c r="BB839" s="225"/>
      <c r="BC839" s="225"/>
      <c r="BD839" s="225"/>
      <c r="BE839" s="225"/>
      <c r="BF839" s="225"/>
      <c r="BG839" s="225"/>
      <c r="BH839" s="225"/>
      <c r="BI839" s="225"/>
      <c r="BJ839" s="225"/>
      <c r="BK839" s="225"/>
      <c r="BL839" s="225"/>
      <c r="BM839" s="225"/>
      <c r="BN839" s="225"/>
      <c r="BO839" s="225"/>
      <c r="BP839" s="225"/>
      <c r="BQ839" s="225"/>
      <c r="BR839" s="225"/>
      <c r="BS839" s="225"/>
      <c r="BT839" s="225"/>
      <c r="BU839" s="225"/>
      <c r="BV839" s="225"/>
      <c r="BW839" s="225"/>
      <c r="BX839" s="225"/>
      <c r="BY839" s="225"/>
      <c r="BZ839" s="225"/>
      <c r="CA839" s="225"/>
      <c r="CB839" s="225"/>
      <c r="CC839" s="225"/>
      <c r="CD839" s="225"/>
      <c r="CE839" s="225"/>
      <c r="CF839" s="225"/>
    </row>
    <row r="840" spans="1:84" ht="12" customHeight="1" x14ac:dyDescent="0.25">
      <c r="A840" s="225"/>
      <c r="B840" s="225"/>
      <c r="C840" s="225"/>
      <c r="D840" s="225"/>
      <c r="E840" s="226"/>
      <c r="F840" s="226"/>
      <c r="G840" s="228"/>
      <c r="H840" s="227"/>
      <c r="I840" s="227"/>
      <c r="J840" s="228"/>
      <c r="K840" s="228"/>
      <c r="L840" s="229"/>
      <c r="M840" s="225"/>
      <c r="N840" s="225"/>
      <c r="O840" s="225"/>
      <c r="P840" s="225"/>
      <c r="Q840" s="225"/>
      <c r="R840" s="225"/>
      <c r="S840" s="225"/>
      <c r="T840" s="225"/>
      <c r="U840" s="225"/>
      <c r="V840" s="225"/>
      <c r="W840" s="225"/>
      <c r="X840" s="225"/>
      <c r="Y840" s="225"/>
      <c r="Z840" s="225"/>
      <c r="AA840" s="225"/>
      <c r="AB840" s="225"/>
      <c r="AC840" s="225"/>
      <c r="AD840" s="225"/>
      <c r="AE840" s="225"/>
      <c r="AF840" s="225"/>
      <c r="AG840" s="225"/>
      <c r="AH840" s="225"/>
      <c r="AI840" s="225"/>
      <c r="AJ840" s="225"/>
      <c r="AK840" s="225"/>
      <c r="AL840" s="225"/>
      <c r="AM840" s="225"/>
      <c r="AN840" s="225"/>
      <c r="AO840" s="225"/>
      <c r="AP840" s="225"/>
      <c r="AQ840" s="225"/>
      <c r="AR840" s="225"/>
      <c r="AS840" s="225"/>
      <c r="AT840" s="225"/>
      <c r="AU840" s="225"/>
      <c r="AV840" s="225"/>
      <c r="AW840" s="225"/>
      <c r="AX840" s="225"/>
      <c r="AY840" s="225"/>
      <c r="AZ840" s="225"/>
      <c r="BA840" s="225"/>
      <c r="BB840" s="225"/>
      <c r="BC840" s="225"/>
      <c r="BD840" s="225"/>
      <c r="BE840" s="225"/>
      <c r="BF840" s="225"/>
      <c r="BG840" s="225"/>
      <c r="BH840" s="225"/>
      <c r="BI840" s="225"/>
      <c r="BJ840" s="225"/>
      <c r="BK840" s="225"/>
      <c r="BL840" s="225"/>
      <c r="BM840" s="225"/>
      <c r="BN840" s="225"/>
      <c r="BO840" s="225"/>
      <c r="BP840" s="225"/>
      <c r="BQ840" s="225"/>
      <c r="BR840" s="225"/>
      <c r="BS840" s="225"/>
      <c r="BT840" s="225"/>
      <c r="BU840" s="225"/>
      <c r="BV840" s="225"/>
      <c r="BW840" s="225"/>
      <c r="BX840" s="225"/>
      <c r="BY840" s="225"/>
      <c r="BZ840" s="225"/>
      <c r="CA840" s="225"/>
      <c r="CB840" s="225"/>
      <c r="CC840" s="225"/>
      <c r="CD840" s="225"/>
      <c r="CE840" s="225"/>
      <c r="CF840" s="225"/>
    </row>
    <row r="841" spans="1:84" ht="12" customHeight="1" x14ac:dyDescent="0.25">
      <c r="A841" s="225"/>
      <c r="B841" s="225"/>
      <c r="C841" s="225"/>
      <c r="D841" s="225"/>
      <c r="E841" s="226"/>
      <c r="F841" s="226"/>
      <c r="G841" s="228"/>
      <c r="H841" s="227"/>
      <c r="I841" s="227"/>
      <c r="J841" s="228"/>
      <c r="K841" s="228"/>
      <c r="L841" s="229"/>
      <c r="M841" s="225"/>
      <c r="N841" s="225"/>
      <c r="O841" s="225"/>
      <c r="P841" s="225"/>
      <c r="Q841" s="225"/>
      <c r="R841" s="225"/>
      <c r="S841" s="225"/>
      <c r="T841" s="225"/>
      <c r="U841" s="225"/>
      <c r="V841" s="225"/>
      <c r="W841" s="225"/>
      <c r="X841" s="225"/>
      <c r="Y841" s="225"/>
      <c r="Z841" s="225"/>
      <c r="AA841" s="225"/>
      <c r="AB841" s="225"/>
      <c r="AC841" s="225"/>
      <c r="AD841" s="225"/>
      <c r="AE841" s="225"/>
      <c r="AF841" s="225"/>
      <c r="AG841" s="225"/>
      <c r="AH841" s="225"/>
      <c r="AI841" s="225"/>
      <c r="AJ841" s="225"/>
      <c r="AK841" s="225"/>
      <c r="AL841" s="225"/>
      <c r="AM841" s="225"/>
      <c r="AN841" s="225"/>
      <c r="AO841" s="225"/>
      <c r="AP841" s="225"/>
      <c r="AQ841" s="225"/>
      <c r="AR841" s="225"/>
      <c r="AS841" s="225"/>
      <c r="AT841" s="225"/>
      <c r="AU841" s="225"/>
      <c r="AV841" s="225"/>
      <c r="AW841" s="225"/>
      <c r="AX841" s="225"/>
      <c r="AY841" s="225"/>
      <c r="AZ841" s="225"/>
      <c r="BA841" s="225"/>
      <c r="BB841" s="225"/>
      <c r="BC841" s="225"/>
      <c r="BD841" s="225"/>
      <c r="BE841" s="225"/>
      <c r="BF841" s="225"/>
      <c r="BG841" s="225"/>
      <c r="BH841" s="225"/>
      <c r="BI841" s="225"/>
      <c r="BJ841" s="225"/>
      <c r="BK841" s="225"/>
      <c r="BL841" s="225"/>
      <c r="BM841" s="225"/>
      <c r="BN841" s="225"/>
      <c r="BO841" s="225"/>
      <c r="BP841" s="225"/>
      <c r="BQ841" s="225"/>
      <c r="BR841" s="225"/>
      <c r="BS841" s="225"/>
      <c r="BT841" s="225"/>
      <c r="BU841" s="225"/>
      <c r="BV841" s="225"/>
      <c r="BW841" s="225"/>
      <c r="BX841" s="225"/>
      <c r="BY841" s="225"/>
      <c r="BZ841" s="225"/>
      <c r="CA841" s="225"/>
      <c r="CB841" s="225"/>
      <c r="CC841" s="225"/>
      <c r="CD841" s="225"/>
      <c r="CE841" s="225"/>
      <c r="CF841" s="225"/>
    </row>
    <row r="842" spans="1:84" ht="12" customHeight="1" x14ac:dyDescent="0.25">
      <c r="A842" s="225"/>
      <c r="B842" s="225"/>
      <c r="C842" s="225"/>
      <c r="D842" s="225"/>
      <c r="E842" s="226"/>
      <c r="F842" s="226"/>
      <c r="G842" s="228"/>
      <c r="H842" s="227"/>
      <c r="I842" s="227"/>
      <c r="J842" s="228"/>
      <c r="K842" s="228"/>
      <c r="L842" s="229"/>
      <c r="M842" s="225"/>
      <c r="N842" s="225"/>
      <c r="O842" s="225"/>
      <c r="P842" s="225"/>
      <c r="Q842" s="225"/>
      <c r="R842" s="225"/>
      <c r="S842" s="225"/>
      <c r="T842" s="225"/>
      <c r="U842" s="225"/>
      <c r="V842" s="225"/>
      <c r="W842" s="225"/>
      <c r="X842" s="225"/>
      <c r="Y842" s="225"/>
      <c r="Z842" s="225"/>
      <c r="AA842" s="225"/>
      <c r="AB842" s="225"/>
      <c r="AC842" s="225"/>
      <c r="AD842" s="225"/>
      <c r="AE842" s="225"/>
      <c r="AF842" s="225"/>
      <c r="AG842" s="225"/>
      <c r="AH842" s="225"/>
      <c r="AI842" s="225"/>
      <c r="AJ842" s="225"/>
      <c r="AK842" s="225"/>
      <c r="AL842" s="225"/>
      <c r="AM842" s="225"/>
      <c r="AN842" s="225"/>
      <c r="AO842" s="225"/>
      <c r="AP842" s="225"/>
      <c r="AQ842" s="225"/>
      <c r="AR842" s="225"/>
      <c r="AS842" s="225"/>
      <c r="AT842" s="225"/>
      <c r="AU842" s="225"/>
      <c r="AV842" s="225"/>
      <c r="AW842" s="225"/>
      <c r="AX842" s="225"/>
      <c r="AY842" s="225"/>
      <c r="AZ842" s="225"/>
      <c r="BA842" s="225"/>
      <c r="BB842" s="225"/>
      <c r="BC842" s="225"/>
      <c r="BD842" s="225"/>
      <c r="BE842" s="225"/>
      <c r="BF842" s="225"/>
      <c r="BG842" s="225"/>
      <c r="BH842" s="225"/>
      <c r="BI842" s="225"/>
      <c r="BJ842" s="225"/>
      <c r="BK842" s="225"/>
      <c r="BL842" s="225"/>
      <c r="BM842" s="225"/>
      <c r="BN842" s="225"/>
      <c r="BO842" s="225"/>
      <c r="BP842" s="225"/>
      <c r="BQ842" s="225"/>
      <c r="BR842" s="225"/>
      <c r="BS842" s="225"/>
      <c r="BT842" s="225"/>
      <c r="BU842" s="225"/>
      <c r="BV842" s="225"/>
      <c r="BW842" s="225"/>
      <c r="BX842" s="225"/>
      <c r="BY842" s="225"/>
      <c r="BZ842" s="225"/>
      <c r="CA842" s="225"/>
      <c r="CB842" s="225"/>
      <c r="CC842" s="225"/>
      <c r="CD842" s="225"/>
      <c r="CE842" s="225"/>
      <c r="CF842" s="225"/>
    </row>
    <row r="843" spans="1:84" ht="12" customHeight="1" x14ac:dyDescent="0.25">
      <c r="A843" s="225"/>
      <c r="B843" s="225"/>
      <c r="C843" s="225"/>
      <c r="D843" s="225"/>
      <c r="E843" s="226"/>
      <c r="F843" s="226"/>
      <c r="G843" s="228"/>
      <c r="H843" s="227"/>
      <c r="I843" s="227"/>
      <c r="J843" s="228"/>
      <c r="K843" s="228"/>
      <c r="L843" s="229"/>
      <c r="M843" s="225"/>
      <c r="N843" s="225"/>
      <c r="O843" s="225"/>
      <c r="P843" s="225"/>
      <c r="Q843" s="225"/>
      <c r="R843" s="225"/>
      <c r="S843" s="225"/>
      <c r="T843" s="225"/>
      <c r="U843" s="225"/>
      <c r="V843" s="225"/>
      <c r="W843" s="225"/>
      <c r="X843" s="225"/>
      <c r="Y843" s="225"/>
      <c r="Z843" s="225"/>
      <c r="AA843" s="225"/>
      <c r="AB843" s="225"/>
      <c r="AC843" s="225"/>
      <c r="AD843" s="225"/>
      <c r="AE843" s="225"/>
      <c r="AF843" s="225"/>
      <c r="AG843" s="225"/>
      <c r="AH843" s="225"/>
      <c r="AI843" s="225"/>
      <c r="AJ843" s="225"/>
      <c r="AK843" s="225"/>
      <c r="AL843" s="225"/>
      <c r="AM843" s="225"/>
      <c r="AN843" s="225"/>
      <c r="AO843" s="225"/>
      <c r="AP843" s="225"/>
      <c r="AQ843" s="225"/>
      <c r="AR843" s="225"/>
      <c r="AS843" s="225"/>
      <c r="AT843" s="225"/>
      <c r="AU843" s="225"/>
      <c r="AV843" s="225"/>
      <c r="AW843" s="225"/>
      <c r="AX843" s="225"/>
      <c r="AY843" s="225"/>
      <c r="AZ843" s="225"/>
      <c r="BA843" s="225"/>
      <c r="BB843" s="225"/>
      <c r="BC843" s="225"/>
      <c r="BD843" s="225"/>
      <c r="BE843" s="225"/>
      <c r="BF843" s="225"/>
      <c r="BG843" s="225"/>
      <c r="BH843" s="225"/>
      <c r="BI843" s="225"/>
      <c r="BJ843" s="225"/>
      <c r="BK843" s="225"/>
      <c r="BL843" s="225"/>
      <c r="BM843" s="225"/>
      <c r="BN843" s="225"/>
      <c r="BO843" s="225"/>
      <c r="BP843" s="225"/>
      <c r="BQ843" s="225"/>
      <c r="BR843" s="225"/>
      <c r="BS843" s="225"/>
      <c r="BT843" s="225"/>
      <c r="BU843" s="225"/>
      <c r="BV843" s="225"/>
      <c r="BW843" s="225"/>
      <c r="BX843" s="225"/>
      <c r="BY843" s="225"/>
      <c r="BZ843" s="225"/>
      <c r="CA843" s="225"/>
      <c r="CB843" s="225"/>
      <c r="CC843" s="225"/>
      <c r="CD843" s="225"/>
      <c r="CE843" s="225"/>
      <c r="CF843" s="225"/>
    </row>
    <row r="844" spans="1:84" ht="12" customHeight="1" x14ac:dyDescent="0.25">
      <c r="A844" s="225"/>
      <c r="B844" s="225"/>
      <c r="C844" s="225"/>
      <c r="D844" s="225"/>
      <c r="E844" s="226"/>
      <c r="F844" s="226"/>
      <c r="G844" s="228"/>
      <c r="H844" s="227"/>
      <c r="I844" s="227"/>
      <c r="J844" s="228"/>
      <c r="K844" s="228"/>
      <c r="L844" s="229"/>
      <c r="M844" s="225"/>
      <c r="N844" s="225"/>
      <c r="O844" s="225"/>
      <c r="P844" s="225"/>
      <c r="Q844" s="225"/>
      <c r="R844" s="225"/>
      <c r="S844" s="225"/>
      <c r="T844" s="225"/>
      <c r="U844" s="225"/>
      <c r="V844" s="225"/>
      <c r="W844" s="225"/>
      <c r="X844" s="225"/>
      <c r="Y844" s="225"/>
      <c r="Z844" s="225"/>
      <c r="AA844" s="225"/>
      <c r="AB844" s="225"/>
      <c r="AC844" s="225"/>
      <c r="AD844" s="225"/>
      <c r="AE844" s="225"/>
      <c r="AF844" s="225"/>
      <c r="AG844" s="225"/>
      <c r="AH844" s="225"/>
      <c r="AI844" s="225"/>
      <c r="AJ844" s="225"/>
      <c r="AK844" s="225"/>
      <c r="AL844" s="225"/>
      <c r="AM844" s="225"/>
      <c r="AN844" s="225"/>
      <c r="AO844" s="225"/>
      <c r="AP844" s="225"/>
      <c r="AQ844" s="225"/>
      <c r="AR844" s="225"/>
      <c r="AS844" s="225"/>
      <c r="AT844" s="225"/>
      <c r="AU844" s="225"/>
      <c r="AV844" s="225"/>
      <c r="AW844" s="225"/>
      <c r="AX844" s="225"/>
      <c r="AY844" s="225"/>
      <c r="AZ844" s="225"/>
      <c r="BA844" s="225"/>
      <c r="BB844" s="225"/>
      <c r="BC844" s="225"/>
      <c r="BD844" s="225"/>
      <c r="BE844" s="225"/>
      <c r="BF844" s="225"/>
      <c r="BG844" s="225"/>
      <c r="BH844" s="225"/>
      <c r="BI844" s="225"/>
      <c r="BJ844" s="225"/>
      <c r="BK844" s="225"/>
      <c r="BL844" s="225"/>
      <c r="BM844" s="225"/>
      <c r="BN844" s="225"/>
      <c r="BO844" s="225"/>
      <c r="BP844" s="225"/>
      <c r="BQ844" s="225"/>
      <c r="BR844" s="225"/>
      <c r="BS844" s="225"/>
      <c r="BT844" s="225"/>
      <c r="BU844" s="225"/>
      <c r="BV844" s="225"/>
      <c r="BW844" s="225"/>
      <c r="BX844" s="225"/>
      <c r="BY844" s="225"/>
      <c r="BZ844" s="225"/>
      <c r="CA844" s="225"/>
      <c r="CB844" s="225"/>
      <c r="CC844" s="225"/>
      <c r="CD844" s="225"/>
      <c r="CE844" s="225"/>
      <c r="CF844" s="225"/>
    </row>
    <row r="845" spans="1:84" ht="12" customHeight="1" x14ac:dyDescent="0.25">
      <c r="A845" s="225"/>
      <c r="B845" s="225"/>
      <c r="C845" s="225"/>
      <c r="D845" s="225"/>
      <c r="E845" s="226"/>
      <c r="F845" s="226"/>
      <c r="G845" s="228"/>
      <c r="H845" s="227"/>
      <c r="I845" s="227"/>
      <c r="J845" s="228"/>
      <c r="K845" s="228"/>
      <c r="L845" s="229"/>
      <c r="M845" s="225"/>
      <c r="N845" s="225"/>
      <c r="O845" s="225"/>
      <c r="P845" s="225"/>
      <c r="Q845" s="225"/>
      <c r="R845" s="225"/>
      <c r="S845" s="225"/>
      <c r="T845" s="225"/>
      <c r="U845" s="225"/>
      <c r="V845" s="225"/>
      <c r="W845" s="225"/>
      <c r="X845" s="225"/>
      <c r="Y845" s="225"/>
      <c r="Z845" s="225"/>
      <c r="AA845" s="225"/>
      <c r="AB845" s="225"/>
      <c r="AC845" s="225"/>
      <c r="AD845" s="225"/>
      <c r="AE845" s="225"/>
      <c r="AF845" s="225"/>
      <c r="AG845" s="225"/>
      <c r="AH845" s="225"/>
      <c r="AI845" s="225"/>
      <c r="AJ845" s="225"/>
      <c r="AK845" s="225"/>
      <c r="AL845" s="225"/>
      <c r="AM845" s="225"/>
      <c r="AN845" s="225"/>
      <c r="AO845" s="225"/>
      <c r="AP845" s="225"/>
      <c r="AQ845" s="225"/>
      <c r="AR845" s="225"/>
      <c r="AS845" s="225"/>
      <c r="AT845" s="225"/>
      <c r="AU845" s="225"/>
      <c r="AV845" s="225"/>
      <c r="AW845" s="225"/>
      <c r="AX845" s="225"/>
      <c r="AY845" s="225"/>
      <c r="AZ845" s="225"/>
      <c r="BA845" s="225"/>
      <c r="BB845" s="225"/>
      <c r="BC845" s="225"/>
      <c r="BD845" s="225"/>
      <c r="BE845" s="225"/>
      <c r="BF845" s="225"/>
      <c r="BG845" s="225"/>
      <c r="BH845" s="225"/>
      <c r="BI845" s="225"/>
      <c r="BJ845" s="225"/>
      <c r="BK845" s="225"/>
      <c r="BL845" s="225"/>
      <c r="BM845" s="225"/>
      <c r="BN845" s="225"/>
      <c r="BO845" s="225"/>
      <c r="BP845" s="225"/>
      <c r="BQ845" s="225"/>
      <c r="BR845" s="225"/>
      <c r="BS845" s="225"/>
      <c r="BT845" s="225"/>
      <c r="BU845" s="225"/>
      <c r="BV845" s="225"/>
      <c r="BW845" s="225"/>
      <c r="BX845" s="225"/>
      <c r="BY845" s="225"/>
      <c r="BZ845" s="225"/>
      <c r="CA845" s="225"/>
      <c r="CB845" s="225"/>
      <c r="CC845" s="225"/>
      <c r="CD845" s="225"/>
      <c r="CE845" s="225"/>
      <c r="CF845" s="225"/>
    </row>
    <row r="846" spans="1:84" ht="12" customHeight="1" x14ac:dyDescent="0.25">
      <c r="A846" s="225"/>
      <c r="B846" s="225"/>
      <c r="C846" s="225"/>
      <c r="D846" s="225"/>
      <c r="E846" s="226"/>
      <c r="F846" s="226"/>
      <c r="G846" s="228"/>
      <c r="H846" s="227"/>
      <c r="I846" s="227"/>
      <c r="J846" s="228"/>
      <c r="K846" s="228"/>
      <c r="L846" s="229"/>
      <c r="M846" s="225"/>
      <c r="N846" s="225"/>
      <c r="O846" s="225"/>
      <c r="P846" s="225"/>
      <c r="Q846" s="225"/>
      <c r="R846" s="225"/>
      <c r="S846" s="225"/>
      <c r="T846" s="225"/>
      <c r="U846" s="225"/>
      <c r="V846" s="225"/>
      <c r="W846" s="225"/>
      <c r="X846" s="225"/>
      <c r="Y846" s="225"/>
      <c r="Z846" s="225"/>
      <c r="AA846" s="225"/>
      <c r="AB846" s="225"/>
      <c r="AC846" s="225"/>
      <c r="AD846" s="225"/>
      <c r="AE846" s="225"/>
      <c r="AF846" s="225"/>
      <c r="AG846" s="225"/>
      <c r="AH846" s="225"/>
      <c r="AI846" s="225"/>
      <c r="AJ846" s="225"/>
      <c r="AK846" s="225"/>
      <c r="AL846" s="225"/>
      <c r="AM846" s="225"/>
      <c r="AN846" s="225"/>
      <c r="AO846" s="225"/>
      <c r="AP846" s="225"/>
      <c r="AQ846" s="225"/>
      <c r="AR846" s="225"/>
      <c r="AS846" s="225"/>
      <c r="AT846" s="225"/>
      <c r="AU846" s="225"/>
      <c r="AV846" s="225"/>
      <c r="AW846" s="225"/>
      <c r="AX846" s="225"/>
      <c r="AY846" s="225"/>
      <c r="AZ846" s="225"/>
      <c r="BA846" s="225"/>
      <c r="BB846" s="225"/>
      <c r="BC846" s="225"/>
      <c r="BD846" s="225"/>
      <c r="BE846" s="225"/>
      <c r="BF846" s="225"/>
      <c r="BG846" s="225"/>
      <c r="BH846" s="225"/>
      <c r="BI846" s="225"/>
      <c r="BJ846" s="225"/>
      <c r="BK846" s="225"/>
      <c r="BL846" s="225"/>
      <c r="BM846" s="225"/>
      <c r="BN846" s="225"/>
      <c r="BO846" s="225"/>
      <c r="BP846" s="225"/>
      <c r="BQ846" s="225"/>
      <c r="BR846" s="225"/>
      <c r="BS846" s="225"/>
      <c r="BT846" s="225"/>
      <c r="BU846" s="225"/>
      <c r="BV846" s="225"/>
      <c r="BW846" s="225"/>
      <c r="BX846" s="225"/>
      <c r="BY846" s="225"/>
      <c r="BZ846" s="225"/>
      <c r="CA846" s="225"/>
      <c r="CB846" s="225"/>
      <c r="CC846" s="225"/>
      <c r="CD846" s="225"/>
      <c r="CE846" s="225"/>
      <c r="CF846" s="225"/>
    </row>
    <row r="847" spans="1:84" ht="12" customHeight="1" x14ac:dyDescent="0.25">
      <c r="A847" s="225"/>
      <c r="B847" s="225"/>
      <c r="C847" s="225"/>
      <c r="D847" s="225"/>
      <c r="E847" s="226"/>
      <c r="F847" s="226"/>
      <c r="G847" s="228"/>
      <c r="H847" s="227"/>
      <c r="I847" s="227"/>
      <c r="J847" s="228"/>
      <c r="K847" s="228"/>
      <c r="L847" s="229"/>
      <c r="M847" s="225"/>
      <c r="N847" s="225"/>
      <c r="O847" s="225"/>
      <c r="P847" s="225"/>
      <c r="Q847" s="225"/>
      <c r="R847" s="225"/>
      <c r="S847" s="225"/>
      <c r="T847" s="225"/>
      <c r="U847" s="225"/>
      <c r="V847" s="225"/>
      <c r="W847" s="225"/>
      <c r="X847" s="225"/>
      <c r="Y847" s="225"/>
      <c r="Z847" s="225"/>
      <c r="AA847" s="225"/>
      <c r="AB847" s="225"/>
      <c r="AC847" s="225"/>
      <c r="AD847" s="225"/>
      <c r="AE847" s="225"/>
      <c r="AF847" s="225"/>
      <c r="AG847" s="225"/>
      <c r="AH847" s="225"/>
      <c r="AI847" s="225"/>
      <c r="AJ847" s="225"/>
      <c r="AK847" s="225"/>
      <c r="AL847" s="225"/>
      <c r="AM847" s="225"/>
      <c r="AN847" s="225"/>
      <c r="AO847" s="225"/>
      <c r="AP847" s="225"/>
      <c r="AQ847" s="225"/>
      <c r="AR847" s="225"/>
      <c r="AS847" s="225"/>
      <c r="AT847" s="225"/>
      <c r="AU847" s="225"/>
      <c r="AV847" s="225"/>
      <c r="AW847" s="225"/>
      <c r="AX847" s="225"/>
      <c r="AY847" s="225"/>
      <c r="AZ847" s="225"/>
      <c r="BA847" s="225"/>
      <c r="BB847" s="225"/>
      <c r="BC847" s="225"/>
      <c r="BD847" s="225"/>
      <c r="BE847" s="225"/>
      <c r="BF847" s="225"/>
      <c r="BG847" s="225"/>
      <c r="BH847" s="225"/>
      <c r="BI847" s="225"/>
      <c r="BJ847" s="225"/>
      <c r="BK847" s="225"/>
      <c r="BL847" s="225"/>
      <c r="BM847" s="225"/>
      <c r="BN847" s="225"/>
      <c r="BO847" s="225"/>
      <c r="BP847" s="225"/>
      <c r="BQ847" s="225"/>
      <c r="BR847" s="225"/>
      <c r="BS847" s="225"/>
      <c r="BT847" s="225"/>
      <c r="BU847" s="225"/>
      <c r="BV847" s="225"/>
      <c r="BW847" s="225"/>
      <c r="BX847" s="225"/>
      <c r="BY847" s="225"/>
      <c r="BZ847" s="225"/>
      <c r="CA847" s="225"/>
      <c r="CB847" s="225"/>
      <c r="CC847" s="225"/>
      <c r="CD847" s="225"/>
      <c r="CE847" s="225"/>
      <c r="CF847" s="225"/>
    </row>
    <row r="848" spans="1:84" ht="12" customHeight="1" x14ac:dyDescent="0.25">
      <c r="A848" s="225"/>
      <c r="B848" s="225"/>
      <c r="C848" s="225"/>
      <c r="D848" s="225"/>
      <c r="E848" s="226"/>
      <c r="F848" s="226"/>
      <c r="G848" s="228"/>
      <c r="H848" s="227"/>
      <c r="I848" s="227"/>
      <c r="J848" s="228"/>
      <c r="K848" s="228"/>
      <c r="L848" s="229"/>
      <c r="M848" s="225"/>
      <c r="N848" s="225"/>
      <c r="O848" s="225"/>
      <c r="P848" s="225"/>
      <c r="Q848" s="225"/>
      <c r="R848" s="225"/>
      <c r="S848" s="225"/>
      <c r="T848" s="225"/>
      <c r="U848" s="225"/>
      <c r="V848" s="225"/>
      <c r="W848" s="225"/>
      <c r="X848" s="225"/>
      <c r="Y848" s="225"/>
      <c r="Z848" s="225"/>
      <c r="AA848" s="225"/>
      <c r="AB848" s="225"/>
      <c r="AC848" s="225"/>
      <c r="AD848" s="225"/>
      <c r="AE848" s="225"/>
      <c r="AF848" s="225"/>
      <c r="AG848" s="225"/>
      <c r="AH848" s="225"/>
      <c r="AI848" s="225"/>
      <c r="AJ848" s="225"/>
      <c r="AK848" s="225"/>
      <c r="AL848" s="225"/>
      <c r="AM848" s="225"/>
      <c r="AN848" s="225"/>
      <c r="AO848" s="225"/>
      <c r="AP848" s="225"/>
      <c r="AQ848" s="225"/>
      <c r="AR848" s="225"/>
      <c r="AS848" s="225"/>
      <c r="AT848" s="225"/>
      <c r="AU848" s="225"/>
      <c r="AV848" s="225"/>
      <c r="AW848" s="225"/>
      <c r="AX848" s="225"/>
      <c r="AY848" s="225"/>
      <c r="AZ848" s="225"/>
      <c r="BA848" s="225"/>
      <c r="BB848" s="225"/>
      <c r="BC848" s="225"/>
      <c r="BD848" s="225"/>
      <c r="BE848" s="225"/>
      <c r="BF848" s="225"/>
      <c r="BG848" s="225"/>
      <c r="BH848" s="225"/>
      <c r="BI848" s="225"/>
      <c r="BJ848" s="225"/>
      <c r="BK848" s="225"/>
      <c r="BL848" s="225"/>
      <c r="BM848" s="225"/>
      <c r="BN848" s="225"/>
      <c r="BO848" s="225"/>
      <c r="BP848" s="225"/>
      <c r="BQ848" s="225"/>
      <c r="BR848" s="225"/>
      <c r="BS848" s="225"/>
      <c r="BT848" s="225"/>
      <c r="BU848" s="225"/>
      <c r="BV848" s="225"/>
      <c r="BW848" s="225"/>
      <c r="BX848" s="225"/>
      <c r="BY848" s="225"/>
      <c r="BZ848" s="225"/>
      <c r="CA848" s="225"/>
      <c r="CB848" s="225"/>
      <c r="CC848" s="225"/>
      <c r="CD848" s="225"/>
      <c r="CE848" s="225"/>
      <c r="CF848" s="225"/>
    </row>
    <row r="849" spans="1:84" ht="12" customHeight="1" x14ac:dyDescent="0.25">
      <c r="A849" s="225"/>
      <c r="B849" s="225"/>
      <c r="C849" s="225"/>
      <c r="D849" s="225"/>
      <c r="E849" s="226"/>
      <c r="F849" s="226"/>
      <c r="G849" s="228"/>
      <c r="H849" s="227"/>
      <c r="I849" s="227"/>
      <c r="J849" s="228"/>
      <c r="K849" s="228"/>
      <c r="L849" s="229"/>
      <c r="M849" s="225"/>
      <c r="N849" s="225"/>
      <c r="O849" s="225"/>
      <c r="P849" s="225"/>
      <c r="Q849" s="225"/>
      <c r="R849" s="225"/>
      <c r="S849" s="225"/>
      <c r="T849" s="225"/>
      <c r="U849" s="225"/>
      <c r="V849" s="225"/>
      <c r="W849" s="225"/>
      <c r="X849" s="225"/>
      <c r="Y849" s="225"/>
      <c r="Z849" s="225"/>
      <c r="AA849" s="225"/>
      <c r="AB849" s="225"/>
      <c r="AC849" s="225"/>
      <c r="AD849" s="225"/>
      <c r="AE849" s="225"/>
      <c r="AF849" s="225"/>
      <c r="AG849" s="225"/>
      <c r="AH849" s="225"/>
      <c r="AI849" s="225"/>
      <c r="AJ849" s="225"/>
      <c r="AK849" s="225"/>
      <c r="AL849" s="225"/>
      <c r="AM849" s="225"/>
      <c r="AN849" s="225"/>
      <c r="AO849" s="225"/>
      <c r="AP849" s="225"/>
      <c r="AQ849" s="225"/>
      <c r="AR849" s="225"/>
      <c r="AS849" s="225"/>
      <c r="AT849" s="225"/>
      <c r="AU849" s="225"/>
      <c r="AV849" s="225"/>
      <c r="AW849" s="225"/>
      <c r="AX849" s="225"/>
      <c r="AY849" s="225"/>
      <c r="AZ849" s="225"/>
      <c r="BA849" s="225"/>
      <c r="BB849" s="225"/>
      <c r="BC849" s="225"/>
      <c r="BD849" s="225"/>
      <c r="BE849" s="225"/>
      <c r="BF849" s="225"/>
      <c r="BG849" s="225"/>
      <c r="BH849" s="225"/>
      <c r="BI849" s="225"/>
      <c r="BJ849" s="225"/>
      <c r="BK849" s="225"/>
      <c r="BL849" s="225"/>
      <c r="BM849" s="225"/>
      <c r="BN849" s="225"/>
      <c r="BO849" s="225"/>
      <c r="BP849" s="225"/>
      <c r="BQ849" s="225"/>
      <c r="BR849" s="225"/>
      <c r="BS849" s="225"/>
      <c r="BT849" s="225"/>
      <c r="BU849" s="225"/>
      <c r="BV849" s="225"/>
      <c r="BW849" s="225"/>
      <c r="BX849" s="225"/>
      <c r="BY849" s="225"/>
      <c r="BZ849" s="225"/>
      <c r="CA849" s="225"/>
      <c r="CB849" s="225"/>
      <c r="CC849" s="225"/>
      <c r="CD849" s="225"/>
      <c r="CE849" s="225"/>
      <c r="CF849" s="225"/>
    </row>
    <row r="850" spans="1:84" ht="12" customHeight="1" x14ac:dyDescent="0.25">
      <c r="A850" s="225"/>
      <c r="B850" s="225"/>
      <c r="C850" s="225"/>
      <c r="D850" s="225"/>
      <c r="E850" s="226"/>
      <c r="F850" s="226"/>
      <c r="G850" s="228"/>
      <c r="H850" s="227"/>
      <c r="I850" s="227"/>
      <c r="J850" s="228"/>
      <c r="K850" s="228"/>
      <c r="L850" s="229"/>
      <c r="M850" s="225"/>
      <c r="N850" s="225"/>
      <c r="O850" s="225"/>
      <c r="P850" s="225"/>
      <c r="Q850" s="225"/>
      <c r="R850" s="225"/>
      <c r="S850" s="225"/>
      <c r="T850" s="225"/>
      <c r="U850" s="225"/>
      <c r="V850" s="225"/>
      <c r="W850" s="225"/>
      <c r="X850" s="225"/>
      <c r="Y850" s="225"/>
      <c r="Z850" s="225"/>
      <c r="AA850" s="225"/>
      <c r="AB850" s="225"/>
      <c r="AC850" s="225"/>
      <c r="AD850" s="225"/>
      <c r="AE850" s="225"/>
      <c r="AF850" s="225"/>
      <c r="AG850" s="225"/>
      <c r="AH850" s="225"/>
      <c r="AI850" s="225"/>
      <c r="AJ850" s="225"/>
      <c r="AK850" s="225"/>
      <c r="AL850" s="225"/>
      <c r="AM850" s="225"/>
      <c r="AN850" s="225"/>
      <c r="AO850" s="225"/>
      <c r="AP850" s="225"/>
      <c r="AQ850" s="225"/>
      <c r="AR850" s="225"/>
      <c r="AS850" s="225"/>
      <c r="AT850" s="225"/>
      <c r="AU850" s="225"/>
      <c r="AV850" s="225"/>
      <c r="AW850" s="225"/>
      <c r="AX850" s="225"/>
      <c r="AY850" s="225"/>
      <c r="AZ850" s="225"/>
      <c r="BA850" s="225"/>
      <c r="BB850" s="225"/>
      <c r="BC850" s="225"/>
      <c r="BD850" s="225"/>
      <c r="BE850" s="225"/>
      <c r="BF850" s="225"/>
      <c r="BG850" s="225"/>
      <c r="BH850" s="225"/>
      <c r="BI850" s="225"/>
      <c r="BJ850" s="225"/>
      <c r="BK850" s="225"/>
      <c r="BL850" s="225"/>
      <c r="BM850" s="225"/>
      <c r="BN850" s="225"/>
      <c r="BO850" s="225"/>
      <c r="BP850" s="225"/>
      <c r="BQ850" s="225"/>
      <c r="BR850" s="225"/>
      <c r="BS850" s="225"/>
      <c r="BT850" s="225"/>
      <c r="BU850" s="225"/>
      <c r="BV850" s="225"/>
      <c r="BW850" s="225"/>
      <c r="BX850" s="225"/>
      <c r="BY850" s="225"/>
      <c r="BZ850" s="225"/>
      <c r="CA850" s="225"/>
      <c r="CB850" s="225"/>
      <c r="CC850" s="225"/>
      <c r="CD850" s="225"/>
      <c r="CE850" s="225"/>
      <c r="CF850" s="225"/>
    </row>
    <row r="851" spans="1:84" ht="12" customHeight="1" x14ac:dyDescent="0.25">
      <c r="A851" s="225"/>
      <c r="B851" s="225"/>
      <c r="C851" s="225"/>
      <c r="D851" s="225"/>
      <c r="E851" s="226"/>
      <c r="F851" s="226"/>
      <c r="G851" s="228"/>
      <c r="H851" s="227"/>
      <c r="I851" s="227"/>
      <c r="J851" s="228"/>
      <c r="K851" s="228"/>
      <c r="L851" s="229"/>
      <c r="M851" s="225"/>
      <c r="N851" s="225"/>
      <c r="O851" s="225"/>
      <c r="P851" s="225"/>
      <c r="Q851" s="225"/>
      <c r="R851" s="225"/>
      <c r="S851" s="225"/>
      <c r="T851" s="225"/>
      <c r="U851" s="225"/>
      <c r="V851" s="225"/>
      <c r="W851" s="225"/>
      <c r="X851" s="225"/>
      <c r="Y851" s="225"/>
      <c r="Z851" s="225"/>
      <c r="AA851" s="225"/>
      <c r="AB851" s="225"/>
      <c r="AC851" s="225"/>
      <c r="AD851" s="225"/>
      <c r="AE851" s="225"/>
      <c r="AF851" s="225"/>
      <c r="AG851" s="225"/>
      <c r="AH851" s="225"/>
      <c r="AI851" s="225"/>
      <c r="AJ851" s="225"/>
      <c r="AK851" s="225"/>
      <c r="AL851" s="225"/>
      <c r="AM851" s="225"/>
      <c r="AN851" s="225"/>
      <c r="AO851" s="225"/>
      <c r="AP851" s="225"/>
      <c r="AQ851" s="225"/>
      <c r="AR851" s="225"/>
      <c r="AS851" s="225"/>
      <c r="AT851" s="225"/>
      <c r="AU851" s="225"/>
      <c r="AV851" s="225"/>
      <c r="AW851" s="225"/>
      <c r="AX851" s="225"/>
      <c r="AY851" s="225"/>
      <c r="AZ851" s="225"/>
      <c r="BA851" s="225"/>
      <c r="BB851" s="225"/>
      <c r="BC851" s="225"/>
      <c r="BD851" s="225"/>
      <c r="BE851" s="225"/>
      <c r="BF851" s="225"/>
      <c r="BG851" s="225"/>
      <c r="BH851" s="225"/>
      <c r="BI851" s="225"/>
      <c r="BJ851" s="225"/>
      <c r="BK851" s="225"/>
      <c r="BL851" s="225"/>
      <c r="BM851" s="225"/>
      <c r="BN851" s="225"/>
      <c r="BO851" s="225"/>
      <c r="BP851" s="225"/>
      <c r="BQ851" s="225"/>
      <c r="BR851" s="225"/>
      <c r="BS851" s="225"/>
      <c r="BT851" s="225"/>
      <c r="BU851" s="225"/>
      <c r="BV851" s="225"/>
      <c r="BW851" s="225"/>
      <c r="BX851" s="225"/>
      <c r="BY851" s="225"/>
      <c r="BZ851" s="225"/>
      <c r="CA851" s="225"/>
      <c r="CB851" s="225"/>
      <c r="CC851" s="225"/>
      <c r="CD851" s="225"/>
      <c r="CE851" s="225"/>
      <c r="CF851" s="225"/>
    </row>
    <row r="852" spans="1:84" ht="12" customHeight="1" x14ac:dyDescent="0.25">
      <c r="A852" s="225"/>
      <c r="B852" s="225"/>
      <c r="C852" s="225"/>
      <c r="D852" s="225"/>
      <c r="E852" s="226"/>
      <c r="F852" s="226"/>
      <c r="G852" s="228"/>
      <c r="H852" s="227"/>
      <c r="I852" s="227"/>
      <c r="J852" s="228"/>
      <c r="K852" s="228"/>
      <c r="L852" s="229"/>
      <c r="M852" s="225"/>
      <c r="N852" s="225"/>
      <c r="O852" s="225"/>
      <c r="P852" s="225"/>
      <c r="Q852" s="225"/>
      <c r="R852" s="225"/>
      <c r="S852" s="225"/>
      <c r="T852" s="225"/>
      <c r="U852" s="225"/>
      <c r="V852" s="225"/>
      <c r="W852" s="225"/>
      <c r="X852" s="225"/>
      <c r="Y852" s="225"/>
      <c r="Z852" s="225"/>
      <c r="AA852" s="225"/>
      <c r="AB852" s="225"/>
      <c r="AC852" s="225"/>
      <c r="AD852" s="225"/>
      <c r="AE852" s="225"/>
      <c r="AF852" s="225"/>
      <c r="AG852" s="225"/>
      <c r="AH852" s="225"/>
      <c r="AI852" s="225"/>
      <c r="AJ852" s="225"/>
      <c r="AK852" s="225"/>
      <c r="AL852" s="225"/>
      <c r="AM852" s="225"/>
      <c r="AN852" s="225"/>
      <c r="AO852" s="225"/>
      <c r="AP852" s="225"/>
      <c r="AQ852" s="225"/>
      <c r="AR852" s="225"/>
      <c r="AS852" s="225"/>
      <c r="AT852" s="225"/>
      <c r="AU852" s="225"/>
      <c r="AV852" s="225"/>
      <c r="AW852" s="225"/>
      <c r="AX852" s="225"/>
      <c r="AY852" s="225"/>
      <c r="AZ852" s="225"/>
      <c r="BA852" s="225"/>
      <c r="BB852" s="225"/>
      <c r="BC852" s="225"/>
      <c r="BD852" s="225"/>
      <c r="BE852" s="225"/>
      <c r="BF852" s="225"/>
      <c r="BG852" s="225"/>
      <c r="BH852" s="225"/>
      <c r="BI852" s="225"/>
      <c r="BJ852" s="225"/>
      <c r="BK852" s="225"/>
      <c r="BL852" s="225"/>
      <c r="BM852" s="225"/>
      <c r="BN852" s="225"/>
      <c r="BO852" s="225"/>
      <c r="BP852" s="225"/>
      <c r="BQ852" s="225"/>
      <c r="BR852" s="225"/>
      <c r="BS852" s="225"/>
      <c r="BT852" s="225"/>
      <c r="BU852" s="225"/>
      <c r="BV852" s="225"/>
      <c r="BW852" s="225"/>
      <c r="BX852" s="225"/>
      <c r="BY852" s="225"/>
      <c r="BZ852" s="225"/>
      <c r="CA852" s="225"/>
      <c r="CB852" s="225"/>
      <c r="CC852" s="225"/>
      <c r="CD852" s="225"/>
      <c r="CE852" s="225"/>
      <c r="CF852" s="225"/>
    </row>
    <row r="853" spans="1:84" ht="12" customHeight="1" x14ac:dyDescent="0.25">
      <c r="A853" s="225"/>
      <c r="B853" s="225"/>
      <c r="C853" s="225"/>
      <c r="D853" s="225"/>
      <c r="E853" s="226"/>
      <c r="F853" s="226"/>
      <c r="G853" s="228"/>
      <c r="H853" s="227"/>
      <c r="I853" s="227"/>
      <c r="J853" s="228"/>
      <c r="K853" s="228"/>
      <c r="L853" s="229"/>
      <c r="M853" s="225"/>
      <c r="N853" s="225"/>
      <c r="O853" s="225"/>
      <c r="P853" s="225"/>
      <c r="Q853" s="225"/>
      <c r="R853" s="225"/>
      <c r="S853" s="225"/>
      <c r="T853" s="225"/>
      <c r="U853" s="225"/>
      <c r="V853" s="225"/>
      <c r="W853" s="225"/>
      <c r="X853" s="225"/>
      <c r="Y853" s="225"/>
      <c r="Z853" s="225"/>
      <c r="AA853" s="225"/>
      <c r="AB853" s="225"/>
      <c r="AC853" s="225"/>
      <c r="AD853" s="225"/>
      <c r="AE853" s="225"/>
      <c r="AF853" s="225"/>
      <c r="AG853" s="225"/>
      <c r="AH853" s="225"/>
      <c r="AI853" s="225"/>
      <c r="AJ853" s="225"/>
      <c r="AK853" s="225"/>
      <c r="AL853" s="225"/>
      <c r="AM853" s="225"/>
      <c r="AN853" s="225"/>
      <c r="AO853" s="225"/>
      <c r="AP853" s="225"/>
      <c r="AQ853" s="225"/>
      <c r="AR853" s="225"/>
      <c r="AS853" s="225"/>
      <c r="AT853" s="225"/>
      <c r="AU853" s="225"/>
      <c r="AV853" s="225"/>
      <c r="AW853" s="225"/>
      <c r="AX853" s="225"/>
      <c r="AY853" s="225"/>
      <c r="AZ853" s="225"/>
      <c r="BA853" s="225"/>
      <c r="BB853" s="225"/>
      <c r="BC853" s="225"/>
      <c r="BD853" s="225"/>
      <c r="BE853" s="225"/>
      <c r="BF853" s="225"/>
      <c r="BG853" s="225"/>
      <c r="BH853" s="225"/>
      <c r="BI853" s="225"/>
      <c r="BJ853" s="225"/>
      <c r="BK853" s="225"/>
      <c r="BL853" s="225"/>
      <c r="BM853" s="225"/>
      <c r="BN853" s="225"/>
      <c r="BO853" s="225"/>
      <c r="BP853" s="225"/>
      <c r="BQ853" s="225"/>
      <c r="BR853" s="225"/>
      <c r="BS853" s="225"/>
      <c r="BT853" s="225"/>
      <c r="BU853" s="225"/>
      <c r="BV853" s="225"/>
      <c r="BW853" s="225"/>
      <c r="BX853" s="225"/>
      <c r="BY853" s="225"/>
      <c r="BZ853" s="225"/>
      <c r="CA853" s="225"/>
      <c r="CB853" s="225"/>
      <c r="CC853" s="225"/>
      <c r="CD853" s="225"/>
      <c r="CE853" s="225"/>
      <c r="CF853" s="225"/>
    </row>
    <row r="854" spans="1:84" ht="12" customHeight="1" x14ac:dyDescent="0.25">
      <c r="A854" s="225"/>
      <c r="B854" s="225"/>
      <c r="C854" s="225"/>
      <c r="D854" s="225"/>
      <c r="E854" s="226"/>
      <c r="F854" s="226"/>
      <c r="G854" s="228"/>
      <c r="H854" s="227"/>
      <c r="I854" s="227"/>
      <c r="J854" s="228"/>
      <c r="K854" s="228"/>
      <c r="L854" s="229"/>
      <c r="M854" s="225"/>
      <c r="N854" s="225"/>
      <c r="O854" s="225"/>
      <c r="P854" s="225"/>
      <c r="Q854" s="225"/>
      <c r="R854" s="225"/>
      <c r="S854" s="225"/>
      <c r="T854" s="225"/>
      <c r="U854" s="225"/>
      <c r="V854" s="225"/>
      <c r="W854" s="225"/>
      <c r="X854" s="225"/>
      <c r="Y854" s="225"/>
      <c r="Z854" s="225"/>
      <c r="AA854" s="225"/>
      <c r="AB854" s="225"/>
      <c r="AC854" s="225"/>
      <c r="AD854" s="225"/>
      <c r="AE854" s="225"/>
      <c r="AF854" s="225"/>
      <c r="AG854" s="225"/>
      <c r="AH854" s="225"/>
      <c r="AI854" s="225"/>
      <c r="AJ854" s="225"/>
      <c r="AK854" s="225"/>
      <c r="AL854" s="225"/>
      <c r="AM854" s="225"/>
      <c r="AN854" s="225"/>
      <c r="AO854" s="225"/>
      <c r="AP854" s="225"/>
      <c r="AQ854" s="225"/>
      <c r="AR854" s="225"/>
      <c r="AS854" s="225"/>
      <c r="AT854" s="225"/>
      <c r="AU854" s="225"/>
      <c r="AV854" s="225"/>
      <c r="AW854" s="225"/>
      <c r="AX854" s="225"/>
      <c r="AY854" s="225"/>
      <c r="AZ854" s="225"/>
      <c r="BA854" s="225"/>
      <c r="BB854" s="225"/>
      <c r="BC854" s="225"/>
      <c r="BD854" s="225"/>
      <c r="BE854" s="225"/>
      <c r="BF854" s="225"/>
      <c r="BG854" s="225"/>
      <c r="BH854" s="225"/>
      <c r="BI854" s="225"/>
      <c r="BJ854" s="225"/>
      <c r="BK854" s="225"/>
      <c r="BL854" s="225"/>
      <c r="BM854" s="225"/>
      <c r="BN854" s="225"/>
      <c r="BO854" s="225"/>
      <c r="BP854" s="225"/>
      <c r="BQ854" s="225"/>
      <c r="BR854" s="225"/>
      <c r="BS854" s="225"/>
      <c r="BT854" s="225"/>
      <c r="BU854" s="225"/>
      <c r="BV854" s="225"/>
      <c r="BW854" s="225"/>
      <c r="BX854" s="225"/>
      <c r="BY854" s="225"/>
      <c r="BZ854" s="225"/>
      <c r="CA854" s="225"/>
      <c r="CB854" s="225"/>
      <c r="CC854" s="225"/>
      <c r="CD854" s="225"/>
      <c r="CE854" s="225"/>
      <c r="CF854" s="225"/>
    </row>
    <row r="855" spans="1:84" ht="12" customHeight="1" x14ac:dyDescent="0.25">
      <c r="A855" s="225"/>
      <c r="B855" s="225"/>
      <c r="C855" s="225"/>
      <c r="D855" s="225"/>
      <c r="E855" s="226"/>
      <c r="F855" s="226"/>
      <c r="G855" s="228"/>
      <c r="H855" s="227"/>
      <c r="I855" s="227"/>
      <c r="J855" s="228"/>
      <c r="K855" s="228"/>
      <c r="L855" s="229"/>
      <c r="M855" s="225"/>
      <c r="N855" s="225"/>
      <c r="O855" s="225"/>
      <c r="P855" s="225"/>
      <c r="Q855" s="225"/>
      <c r="R855" s="225"/>
      <c r="S855" s="225"/>
      <c r="T855" s="225"/>
      <c r="U855" s="225"/>
      <c r="V855" s="225"/>
      <c r="W855" s="225"/>
      <c r="X855" s="225"/>
      <c r="Y855" s="225"/>
      <c r="Z855" s="225"/>
      <c r="AA855" s="225"/>
      <c r="AB855" s="225"/>
      <c r="AC855" s="225"/>
      <c r="AD855" s="225"/>
      <c r="AE855" s="225"/>
      <c r="AF855" s="225"/>
      <c r="AG855" s="225"/>
      <c r="AH855" s="225"/>
      <c r="AI855" s="225"/>
      <c r="AJ855" s="225"/>
      <c r="AK855" s="225"/>
      <c r="AL855" s="225"/>
      <c r="AM855" s="225"/>
      <c r="AN855" s="225"/>
      <c r="AO855" s="225"/>
      <c r="AP855" s="225"/>
      <c r="AQ855" s="225"/>
      <c r="AR855" s="225"/>
      <c r="AS855" s="225"/>
      <c r="AT855" s="225"/>
      <c r="AU855" s="225"/>
      <c r="AV855" s="225"/>
      <c r="AW855" s="225"/>
      <c r="AX855" s="225"/>
      <c r="AY855" s="225"/>
      <c r="AZ855" s="225"/>
      <c r="BA855" s="225"/>
      <c r="BB855" s="225"/>
      <c r="BC855" s="225"/>
      <c r="BD855" s="225"/>
      <c r="BE855" s="225"/>
      <c r="BF855" s="225"/>
      <c r="BG855" s="225"/>
      <c r="BH855" s="225"/>
      <c r="BI855" s="225"/>
      <c r="BJ855" s="225"/>
      <c r="BK855" s="225"/>
      <c r="BL855" s="225"/>
      <c r="BM855" s="225"/>
      <c r="BN855" s="225"/>
      <c r="BO855" s="225"/>
      <c r="BP855" s="225"/>
      <c r="BQ855" s="225"/>
      <c r="BR855" s="225"/>
      <c r="BS855" s="225"/>
      <c r="BT855" s="225"/>
      <c r="BU855" s="225"/>
      <c r="BV855" s="225"/>
      <c r="BW855" s="225"/>
      <c r="BX855" s="225"/>
      <c r="BY855" s="225"/>
      <c r="BZ855" s="225"/>
      <c r="CA855" s="225"/>
      <c r="CB855" s="225"/>
      <c r="CC855" s="225"/>
      <c r="CD855" s="225"/>
      <c r="CE855" s="225"/>
      <c r="CF855" s="225"/>
    </row>
    <row r="856" spans="1:84" ht="12" customHeight="1" x14ac:dyDescent="0.25">
      <c r="A856" s="225"/>
      <c r="B856" s="225"/>
      <c r="C856" s="225"/>
      <c r="D856" s="225"/>
      <c r="E856" s="226"/>
      <c r="F856" s="226"/>
      <c r="G856" s="228"/>
      <c r="H856" s="227"/>
      <c r="I856" s="227"/>
      <c r="J856" s="228"/>
      <c r="K856" s="228"/>
      <c r="L856" s="229"/>
      <c r="M856" s="225"/>
      <c r="N856" s="225"/>
      <c r="O856" s="225"/>
      <c r="P856" s="225"/>
      <c r="Q856" s="225"/>
      <c r="R856" s="225"/>
      <c r="S856" s="225"/>
      <c r="T856" s="225"/>
      <c r="U856" s="225"/>
      <c r="V856" s="225"/>
      <c r="W856" s="225"/>
      <c r="X856" s="225"/>
      <c r="Y856" s="225"/>
      <c r="Z856" s="225"/>
      <c r="AA856" s="225"/>
      <c r="AB856" s="225"/>
      <c r="AC856" s="225"/>
      <c r="AD856" s="225"/>
      <c r="AE856" s="225"/>
      <c r="AF856" s="225"/>
      <c r="AG856" s="225"/>
      <c r="AH856" s="225"/>
      <c r="AI856" s="225"/>
      <c r="AJ856" s="225"/>
      <c r="AK856" s="225"/>
      <c r="AL856" s="225"/>
      <c r="AM856" s="225"/>
      <c r="AN856" s="225"/>
      <c r="AO856" s="225"/>
      <c r="AP856" s="225"/>
      <c r="AQ856" s="225"/>
      <c r="AR856" s="225"/>
      <c r="AS856" s="225"/>
      <c r="AT856" s="225"/>
      <c r="AU856" s="225"/>
      <c r="AV856" s="225"/>
      <c r="AW856" s="225"/>
      <c r="AX856" s="225"/>
      <c r="AY856" s="225"/>
      <c r="AZ856" s="225"/>
      <c r="BA856" s="225"/>
      <c r="BB856" s="225"/>
      <c r="BC856" s="225"/>
      <c r="BD856" s="225"/>
      <c r="BE856" s="225"/>
      <c r="BF856" s="225"/>
      <c r="BG856" s="225"/>
      <c r="BH856" s="225"/>
      <c r="BI856" s="225"/>
      <c r="BJ856" s="225"/>
      <c r="BK856" s="225"/>
      <c r="BL856" s="225"/>
      <c r="BM856" s="225"/>
      <c r="BN856" s="225"/>
      <c r="BO856" s="225"/>
      <c r="BP856" s="225"/>
      <c r="BQ856" s="225"/>
      <c r="BR856" s="225"/>
      <c r="BS856" s="225"/>
      <c r="BT856" s="225"/>
      <c r="BU856" s="225"/>
      <c r="BV856" s="225"/>
      <c r="BW856" s="225"/>
      <c r="BX856" s="225"/>
      <c r="BY856" s="225"/>
      <c r="BZ856" s="225"/>
      <c r="CA856" s="225"/>
      <c r="CB856" s="225"/>
      <c r="CC856" s="225"/>
      <c r="CD856" s="225"/>
      <c r="CE856" s="225"/>
      <c r="CF856" s="225"/>
    </row>
    <row r="857" spans="1:84" ht="12" customHeight="1" x14ac:dyDescent="0.25">
      <c r="A857" s="225"/>
      <c r="B857" s="225"/>
      <c r="C857" s="225"/>
      <c r="D857" s="225"/>
      <c r="E857" s="226"/>
      <c r="F857" s="226"/>
      <c r="G857" s="228"/>
      <c r="H857" s="227"/>
      <c r="I857" s="227"/>
      <c r="J857" s="228"/>
      <c r="K857" s="228"/>
      <c r="L857" s="229"/>
      <c r="M857" s="225"/>
      <c r="N857" s="225"/>
      <c r="O857" s="225"/>
      <c r="P857" s="225"/>
      <c r="Q857" s="225"/>
      <c r="R857" s="225"/>
      <c r="S857" s="225"/>
      <c r="T857" s="225"/>
      <c r="U857" s="225"/>
      <c r="V857" s="225"/>
      <c r="W857" s="225"/>
      <c r="X857" s="225"/>
      <c r="Y857" s="225"/>
      <c r="Z857" s="225"/>
      <c r="AA857" s="225"/>
      <c r="AB857" s="225"/>
      <c r="AC857" s="225"/>
      <c r="AD857" s="225"/>
      <c r="AE857" s="225"/>
      <c r="AF857" s="225"/>
      <c r="AG857" s="225"/>
      <c r="AH857" s="225"/>
      <c r="AI857" s="225"/>
      <c r="AJ857" s="225"/>
      <c r="AK857" s="225"/>
      <c r="AL857" s="225"/>
      <c r="AM857" s="225"/>
      <c r="AN857" s="225"/>
      <c r="AO857" s="225"/>
      <c r="AP857" s="225"/>
      <c r="AQ857" s="225"/>
      <c r="AR857" s="225"/>
      <c r="AS857" s="225"/>
      <c r="AT857" s="225"/>
      <c r="AU857" s="225"/>
      <c r="AV857" s="225"/>
      <c r="AW857" s="225"/>
      <c r="AX857" s="225"/>
      <c r="AY857" s="225"/>
      <c r="AZ857" s="225"/>
      <c r="BA857" s="225"/>
      <c r="BB857" s="225"/>
      <c r="BC857" s="225"/>
      <c r="BD857" s="225"/>
      <c r="BE857" s="225"/>
      <c r="BF857" s="225"/>
      <c r="BG857" s="225"/>
      <c r="BH857" s="225"/>
      <c r="BI857" s="225"/>
      <c r="BJ857" s="225"/>
      <c r="BK857" s="225"/>
      <c r="BL857" s="225"/>
      <c r="BM857" s="225"/>
      <c r="BN857" s="225"/>
      <c r="BO857" s="225"/>
      <c r="BP857" s="225"/>
      <c r="BQ857" s="225"/>
      <c r="BR857" s="225"/>
      <c r="BS857" s="225"/>
      <c r="BT857" s="225"/>
      <c r="BU857" s="225"/>
      <c r="BV857" s="225"/>
      <c r="BW857" s="225"/>
      <c r="BX857" s="225"/>
      <c r="BY857" s="225"/>
      <c r="BZ857" s="225"/>
      <c r="CA857" s="225"/>
      <c r="CB857" s="225"/>
      <c r="CC857" s="225"/>
      <c r="CD857" s="225"/>
      <c r="CE857" s="225"/>
      <c r="CF857" s="225"/>
    </row>
    <row r="858" spans="1:84" ht="12" customHeight="1" x14ac:dyDescent="0.25">
      <c r="A858" s="225"/>
      <c r="B858" s="225"/>
      <c r="C858" s="225"/>
      <c r="D858" s="225"/>
      <c r="E858" s="226"/>
      <c r="F858" s="226"/>
      <c r="G858" s="228"/>
      <c r="H858" s="227"/>
      <c r="I858" s="227"/>
      <c r="J858" s="228"/>
      <c r="K858" s="228"/>
      <c r="L858" s="229"/>
      <c r="M858" s="225"/>
      <c r="N858" s="225"/>
      <c r="O858" s="225"/>
      <c r="P858" s="225"/>
      <c r="Q858" s="225"/>
      <c r="R858" s="225"/>
      <c r="S858" s="225"/>
      <c r="T858" s="225"/>
      <c r="U858" s="225"/>
      <c r="V858" s="225"/>
      <c r="W858" s="225"/>
      <c r="X858" s="225"/>
      <c r="Y858" s="225"/>
      <c r="Z858" s="225"/>
      <c r="AA858" s="225"/>
      <c r="AB858" s="225"/>
      <c r="AC858" s="225"/>
      <c r="AD858" s="225"/>
      <c r="AE858" s="225"/>
      <c r="AF858" s="225"/>
      <c r="AG858" s="225"/>
      <c r="AH858" s="225"/>
      <c r="AI858" s="225"/>
      <c r="AJ858" s="225"/>
      <c r="AK858" s="225"/>
      <c r="AL858" s="225"/>
      <c r="AM858" s="225"/>
      <c r="AN858" s="225"/>
      <c r="AO858" s="225"/>
      <c r="AP858" s="225"/>
      <c r="AQ858" s="225"/>
      <c r="AR858" s="225"/>
      <c r="AS858" s="225"/>
      <c r="AT858" s="225"/>
      <c r="AU858" s="225"/>
      <c r="AV858" s="225"/>
      <c r="AW858" s="225"/>
      <c r="AX858" s="225"/>
      <c r="AY858" s="225"/>
      <c r="AZ858" s="225"/>
      <c r="BA858" s="225"/>
      <c r="BB858" s="225"/>
      <c r="BC858" s="225"/>
      <c r="BD858" s="225"/>
      <c r="BE858" s="225"/>
      <c r="BF858" s="225"/>
      <c r="BG858" s="225"/>
      <c r="BH858" s="225"/>
      <c r="BI858" s="225"/>
      <c r="BJ858" s="225"/>
      <c r="BK858" s="225"/>
      <c r="BL858" s="225"/>
      <c r="BM858" s="225"/>
      <c r="BN858" s="225"/>
      <c r="BO858" s="225"/>
      <c r="BP858" s="225"/>
      <c r="BQ858" s="225"/>
      <c r="BR858" s="225"/>
      <c r="BS858" s="225"/>
      <c r="BT858" s="225"/>
      <c r="BU858" s="225"/>
      <c r="BV858" s="225"/>
      <c r="BW858" s="225"/>
      <c r="BX858" s="225"/>
      <c r="BY858" s="225"/>
      <c r="BZ858" s="225"/>
      <c r="CA858" s="225"/>
      <c r="CB858" s="225"/>
      <c r="CC858" s="225"/>
      <c r="CD858" s="225"/>
      <c r="CE858" s="225"/>
      <c r="CF858" s="225"/>
    </row>
    <row r="859" spans="1:84" ht="12" customHeight="1" x14ac:dyDescent="0.25">
      <c r="A859" s="225"/>
      <c r="B859" s="225"/>
      <c r="C859" s="225"/>
      <c r="D859" s="225"/>
      <c r="E859" s="226"/>
      <c r="F859" s="226"/>
      <c r="G859" s="228"/>
      <c r="H859" s="227"/>
      <c r="I859" s="227"/>
      <c r="J859" s="228"/>
      <c r="K859" s="228"/>
      <c r="L859" s="229"/>
      <c r="M859" s="225"/>
      <c r="N859" s="225"/>
      <c r="O859" s="225"/>
      <c r="P859" s="225"/>
      <c r="Q859" s="225"/>
      <c r="R859" s="225"/>
      <c r="S859" s="225"/>
      <c r="T859" s="225"/>
      <c r="U859" s="225"/>
      <c r="V859" s="225"/>
      <c r="W859" s="225"/>
      <c r="X859" s="225"/>
      <c r="Y859" s="225"/>
      <c r="Z859" s="225"/>
      <c r="AA859" s="225"/>
      <c r="AB859" s="225"/>
      <c r="AC859" s="225"/>
      <c r="AD859" s="225"/>
      <c r="AE859" s="225"/>
      <c r="AF859" s="225"/>
      <c r="AG859" s="225"/>
      <c r="AH859" s="225"/>
      <c r="AI859" s="225"/>
      <c r="AJ859" s="225"/>
      <c r="AK859" s="225"/>
      <c r="AL859" s="225"/>
      <c r="AM859" s="225"/>
      <c r="AN859" s="225"/>
      <c r="AO859" s="225"/>
      <c r="AP859" s="225"/>
      <c r="AQ859" s="225"/>
      <c r="AR859" s="225"/>
      <c r="AS859" s="225"/>
      <c r="AT859" s="225"/>
      <c r="AU859" s="225"/>
      <c r="AV859" s="225"/>
      <c r="AW859" s="225"/>
      <c r="AX859" s="225"/>
      <c r="AY859" s="225"/>
      <c r="AZ859" s="225"/>
      <c r="BA859" s="225"/>
      <c r="BB859" s="225"/>
      <c r="BC859" s="225"/>
      <c r="BD859" s="225"/>
      <c r="BE859" s="225"/>
      <c r="BF859" s="225"/>
      <c r="BG859" s="225"/>
      <c r="BH859" s="225"/>
      <c r="BI859" s="225"/>
      <c r="BJ859" s="225"/>
      <c r="BK859" s="225"/>
      <c r="BL859" s="225"/>
      <c r="BM859" s="225"/>
      <c r="BN859" s="225"/>
      <c r="BO859" s="225"/>
      <c r="BP859" s="225"/>
      <c r="BQ859" s="225"/>
      <c r="BR859" s="225"/>
      <c r="BS859" s="225"/>
      <c r="BT859" s="225"/>
      <c r="BU859" s="225"/>
      <c r="BV859" s="225"/>
      <c r="BW859" s="225"/>
      <c r="BX859" s="225"/>
      <c r="BY859" s="225"/>
      <c r="BZ859" s="225"/>
      <c r="CA859" s="225"/>
      <c r="CB859" s="225"/>
      <c r="CC859" s="225"/>
      <c r="CD859" s="225"/>
      <c r="CE859" s="225"/>
      <c r="CF859" s="225"/>
    </row>
    <row r="860" spans="1:84" ht="12" customHeight="1" x14ac:dyDescent="0.25">
      <c r="A860" s="225"/>
      <c r="B860" s="225"/>
      <c r="C860" s="225"/>
      <c r="D860" s="225"/>
      <c r="E860" s="226"/>
      <c r="F860" s="226"/>
      <c r="G860" s="228"/>
      <c r="H860" s="227"/>
      <c r="I860" s="227"/>
      <c r="J860" s="228"/>
      <c r="K860" s="228"/>
      <c r="L860" s="229"/>
      <c r="M860" s="225"/>
      <c r="N860" s="225"/>
      <c r="O860" s="225"/>
      <c r="P860" s="225"/>
      <c r="Q860" s="225"/>
      <c r="R860" s="225"/>
      <c r="S860" s="225"/>
      <c r="T860" s="225"/>
      <c r="U860" s="225"/>
      <c r="V860" s="225"/>
      <c r="W860" s="225"/>
      <c r="X860" s="225"/>
      <c r="Y860" s="225"/>
      <c r="Z860" s="225"/>
      <c r="AA860" s="225"/>
      <c r="AB860" s="225"/>
      <c r="AC860" s="225"/>
      <c r="AD860" s="225"/>
      <c r="AE860" s="225"/>
      <c r="AF860" s="225"/>
      <c r="AG860" s="225"/>
      <c r="AH860" s="225"/>
      <c r="AI860" s="225"/>
      <c r="AJ860" s="225"/>
      <c r="AK860" s="225"/>
      <c r="AL860" s="225"/>
      <c r="AM860" s="225"/>
      <c r="AN860" s="225"/>
      <c r="AO860" s="225"/>
      <c r="AP860" s="225"/>
      <c r="AQ860" s="225"/>
      <c r="AR860" s="225"/>
      <c r="AS860" s="225"/>
      <c r="AT860" s="225"/>
      <c r="AU860" s="225"/>
      <c r="AV860" s="225"/>
      <c r="AW860" s="225"/>
      <c r="AX860" s="225"/>
      <c r="AY860" s="225"/>
      <c r="AZ860" s="225"/>
      <c r="BA860" s="225"/>
      <c r="BB860" s="225"/>
      <c r="BC860" s="225"/>
      <c r="BD860" s="225"/>
      <c r="BE860" s="225"/>
      <c r="BF860" s="225"/>
      <c r="BG860" s="225"/>
      <c r="BH860" s="225"/>
      <c r="BI860" s="225"/>
      <c r="BJ860" s="225"/>
      <c r="BK860" s="225"/>
      <c r="BL860" s="225"/>
      <c r="BM860" s="225"/>
      <c r="BN860" s="225"/>
      <c r="BO860" s="225"/>
      <c r="BP860" s="225"/>
      <c r="BQ860" s="225"/>
      <c r="BR860" s="225"/>
      <c r="BS860" s="225"/>
      <c r="BT860" s="225"/>
      <c r="BU860" s="225"/>
      <c r="BV860" s="225"/>
      <c r="BW860" s="225"/>
      <c r="BX860" s="225"/>
      <c r="BY860" s="225"/>
      <c r="BZ860" s="225"/>
      <c r="CA860" s="225"/>
      <c r="CB860" s="225"/>
      <c r="CC860" s="225"/>
      <c r="CD860" s="225"/>
      <c r="CE860" s="225"/>
      <c r="CF860" s="225"/>
    </row>
    <row r="861" spans="1:84" ht="12" customHeight="1" x14ac:dyDescent="0.25">
      <c r="A861" s="225"/>
      <c r="B861" s="225"/>
      <c r="C861" s="225"/>
      <c r="D861" s="225"/>
      <c r="E861" s="226"/>
      <c r="F861" s="226"/>
      <c r="G861" s="228"/>
      <c r="H861" s="227"/>
      <c r="I861" s="227"/>
      <c r="J861" s="228"/>
      <c r="K861" s="228"/>
      <c r="L861" s="229"/>
      <c r="M861" s="225"/>
      <c r="N861" s="225"/>
      <c r="O861" s="225"/>
      <c r="P861" s="225"/>
      <c r="Q861" s="225"/>
      <c r="R861" s="225"/>
      <c r="S861" s="225"/>
      <c r="T861" s="225"/>
      <c r="U861" s="225"/>
      <c r="V861" s="225"/>
      <c r="W861" s="225"/>
      <c r="X861" s="225"/>
      <c r="Y861" s="225"/>
      <c r="Z861" s="225"/>
      <c r="AA861" s="225"/>
      <c r="AB861" s="225"/>
      <c r="AC861" s="225"/>
      <c r="AD861" s="225"/>
      <c r="AE861" s="225"/>
      <c r="AF861" s="225"/>
      <c r="AG861" s="225"/>
      <c r="AH861" s="225"/>
      <c r="AI861" s="225"/>
      <c r="AJ861" s="225"/>
      <c r="AK861" s="225"/>
      <c r="AL861" s="225"/>
      <c r="AM861" s="225"/>
      <c r="AN861" s="225"/>
      <c r="AO861" s="225"/>
      <c r="AP861" s="225"/>
      <c r="AQ861" s="225"/>
      <c r="AR861" s="225"/>
      <c r="AS861" s="225"/>
      <c r="AT861" s="225"/>
      <c r="AU861" s="225"/>
      <c r="AV861" s="225"/>
      <c r="AW861" s="225"/>
      <c r="AX861" s="225"/>
      <c r="AY861" s="225"/>
      <c r="AZ861" s="225"/>
      <c r="BA861" s="225"/>
      <c r="BB861" s="225"/>
      <c r="BC861" s="225"/>
      <c r="BD861" s="225"/>
      <c r="BE861" s="225"/>
      <c r="BF861" s="225"/>
      <c r="BG861" s="225"/>
      <c r="BH861" s="225"/>
      <c r="BI861" s="225"/>
      <c r="BJ861" s="225"/>
      <c r="BK861" s="225"/>
      <c r="BL861" s="225"/>
      <c r="BM861" s="225"/>
      <c r="BN861" s="225"/>
      <c r="BO861" s="225"/>
      <c r="BP861" s="225"/>
      <c r="BQ861" s="225"/>
      <c r="BR861" s="225"/>
      <c r="BS861" s="225"/>
      <c r="BT861" s="225"/>
      <c r="BU861" s="225"/>
      <c r="BV861" s="225"/>
      <c r="BW861" s="225"/>
      <c r="BX861" s="225"/>
      <c r="BY861" s="225"/>
      <c r="BZ861" s="225"/>
      <c r="CA861" s="225"/>
      <c r="CB861" s="225"/>
      <c r="CC861" s="225"/>
      <c r="CD861" s="225"/>
      <c r="CE861" s="225"/>
      <c r="CF861" s="225"/>
    </row>
    <row r="862" spans="1:84" ht="12" customHeight="1" x14ac:dyDescent="0.25">
      <c r="A862" s="225"/>
      <c r="B862" s="225"/>
      <c r="C862" s="225"/>
      <c r="D862" s="225"/>
      <c r="E862" s="226"/>
      <c r="F862" s="226"/>
      <c r="G862" s="228"/>
      <c r="H862" s="227"/>
      <c r="I862" s="227"/>
      <c r="J862" s="228"/>
      <c r="K862" s="228"/>
      <c r="L862" s="229"/>
      <c r="M862" s="225"/>
      <c r="N862" s="225"/>
      <c r="O862" s="225"/>
      <c r="P862" s="225"/>
      <c r="Q862" s="225"/>
      <c r="R862" s="225"/>
      <c r="S862" s="225"/>
      <c r="T862" s="225"/>
      <c r="U862" s="225"/>
      <c r="V862" s="225"/>
      <c r="W862" s="225"/>
      <c r="X862" s="225"/>
      <c r="Y862" s="225"/>
      <c r="Z862" s="225"/>
      <c r="AA862" s="225"/>
      <c r="AB862" s="225"/>
      <c r="AC862" s="225"/>
      <c r="AD862" s="225"/>
      <c r="AE862" s="225"/>
      <c r="AF862" s="225"/>
      <c r="AG862" s="225"/>
      <c r="AH862" s="225"/>
      <c r="AI862" s="225"/>
      <c r="AJ862" s="225"/>
      <c r="AK862" s="225"/>
      <c r="AL862" s="225"/>
      <c r="AM862" s="225"/>
      <c r="AN862" s="225"/>
      <c r="AO862" s="225"/>
      <c r="AP862" s="225"/>
      <c r="AQ862" s="225"/>
      <c r="AR862" s="225"/>
      <c r="AS862" s="225"/>
      <c r="AT862" s="225"/>
      <c r="AU862" s="225"/>
      <c r="AV862" s="225"/>
      <c r="AW862" s="225"/>
      <c r="AX862" s="225"/>
      <c r="AY862" s="225"/>
      <c r="AZ862" s="225"/>
      <c r="BA862" s="225"/>
      <c r="BB862" s="225"/>
      <c r="BC862" s="225"/>
      <c r="BD862" s="225"/>
      <c r="BE862" s="225"/>
      <c r="BF862" s="225"/>
      <c r="BG862" s="225"/>
      <c r="BH862" s="225"/>
      <c r="BI862" s="225"/>
      <c r="BJ862" s="225"/>
      <c r="BK862" s="225"/>
      <c r="BL862" s="225"/>
      <c r="BM862" s="225"/>
      <c r="BN862" s="225"/>
      <c r="BO862" s="225"/>
      <c r="BP862" s="225"/>
      <c r="BQ862" s="225"/>
      <c r="BR862" s="225"/>
      <c r="BS862" s="225"/>
      <c r="BT862" s="225"/>
      <c r="BU862" s="225"/>
      <c r="BV862" s="225"/>
      <c r="BW862" s="225"/>
      <c r="BX862" s="225"/>
      <c r="BY862" s="225"/>
      <c r="BZ862" s="225"/>
      <c r="CA862" s="225"/>
      <c r="CB862" s="225"/>
      <c r="CC862" s="225"/>
      <c r="CD862" s="225"/>
      <c r="CE862" s="225"/>
      <c r="CF862" s="225"/>
    </row>
    <row r="863" spans="1:84" ht="12" customHeight="1" x14ac:dyDescent="0.25">
      <c r="A863" s="225"/>
      <c r="B863" s="225"/>
      <c r="C863" s="225"/>
      <c r="D863" s="225"/>
      <c r="E863" s="226"/>
      <c r="F863" s="226"/>
      <c r="G863" s="228"/>
      <c r="H863" s="227"/>
      <c r="I863" s="227"/>
      <c r="J863" s="228"/>
      <c r="K863" s="228"/>
      <c r="L863" s="229"/>
      <c r="M863" s="225"/>
      <c r="N863" s="225"/>
      <c r="O863" s="225"/>
      <c r="P863" s="225"/>
      <c r="Q863" s="225"/>
      <c r="R863" s="225"/>
      <c r="S863" s="225"/>
      <c r="T863" s="225"/>
      <c r="U863" s="225"/>
      <c r="V863" s="225"/>
      <c r="W863" s="225"/>
      <c r="X863" s="225"/>
      <c r="Y863" s="225"/>
      <c r="Z863" s="225"/>
      <c r="AA863" s="225"/>
      <c r="AB863" s="225"/>
      <c r="AC863" s="225"/>
      <c r="AD863" s="225"/>
      <c r="AE863" s="225"/>
      <c r="AF863" s="225"/>
      <c r="AG863" s="225"/>
      <c r="AH863" s="225"/>
      <c r="AI863" s="225"/>
      <c r="AJ863" s="225"/>
      <c r="AK863" s="225"/>
      <c r="AL863" s="225"/>
      <c r="AM863" s="225"/>
      <c r="AN863" s="225"/>
      <c r="AO863" s="225"/>
      <c r="AP863" s="225"/>
      <c r="AQ863" s="225"/>
      <c r="AR863" s="225"/>
      <c r="AS863" s="225"/>
      <c r="AT863" s="225"/>
      <c r="AU863" s="225"/>
      <c r="AV863" s="225"/>
      <c r="AW863" s="225"/>
      <c r="AX863" s="225"/>
      <c r="AY863" s="225"/>
      <c r="AZ863" s="225"/>
      <c r="BA863" s="225"/>
      <c r="BB863" s="225"/>
      <c r="BC863" s="225"/>
      <c r="BD863" s="225"/>
      <c r="BE863" s="225"/>
      <c r="BF863" s="225"/>
      <c r="BG863" s="225"/>
      <c r="BH863" s="225"/>
      <c r="BI863" s="225"/>
      <c r="BJ863" s="225"/>
      <c r="BK863" s="225"/>
      <c r="BL863" s="225"/>
      <c r="BM863" s="225"/>
      <c r="BN863" s="225"/>
      <c r="BO863" s="225"/>
      <c r="BP863" s="225"/>
      <c r="BQ863" s="225"/>
      <c r="BR863" s="225"/>
      <c r="BS863" s="225"/>
      <c r="BT863" s="225"/>
      <c r="BU863" s="225"/>
      <c r="BV863" s="225"/>
      <c r="BW863" s="225"/>
      <c r="BX863" s="225"/>
      <c r="BY863" s="225"/>
      <c r="BZ863" s="225"/>
      <c r="CA863" s="225"/>
      <c r="CB863" s="225"/>
      <c r="CC863" s="225"/>
      <c r="CD863" s="225"/>
      <c r="CE863" s="225"/>
      <c r="CF863" s="225"/>
    </row>
    <row r="864" spans="1:84" ht="12" customHeight="1" x14ac:dyDescent="0.25">
      <c r="A864" s="225"/>
      <c r="B864" s="225"/>
      <c r="C864" s="225"/>
      <c r="D864" s="225"/>
      <c r="E864" s="226"/>
      <c r="F864" s="226"/>
      <c r="G864" s="228"/>
      <c r="H864" s="227"/>
      <c r="I864" s="227"/>
      <c r="J864" s="228"/>
      <c r="K864" s="228"/>
      <c r="L864" s="229"/>
      <c r="M864" s="225"/>
      <c r="N864" s="225"/>
      <c r="O864" s="225"/>
      <c r="P864" s="225"/>
      <c r="Q864" s="225"/>
      <c r="R864" s="225"/>
      <c r="S864" s="225"/>
      <c r="T864" s="225"/>
      <c r="U864" s="225"/>
      <c r="V864" s="225"/>
      <c r="W864" s="225"/>
      <c r="X864" s="225"/>
      <c r="Y864" s="225"/>
      <c r="Z864" s="225"/>
      <c r="AA864" s="225"/>
      <c r="AB864" s="225"/>
      <c r="AC864" s="225"/>
      <c r="AD864" s="225"/>
      <c r="AE864" s="225"/>
      <c r="AF864" s="225"/>
      <c r="AG864" s="225"/>
      <c r="AH864" s="225"/>
      <c r="AI864" s="225"/>
      <c r="AJ864" s="225"/>
      <c r="AK864" s="225"/>
      <c r="AL864" s="225"/>
      <c r="AM864" s="225"/>
      <c r="AN864" s="225"/>
      <c r="AO864" s="225"/>
      <c r="AP864" s="225"/>
      <c r="AQ864" s="225"/>
      <c r="AR864" s="225"/>
      <c r="AS864" s="225"/>
      <c r="AT864" s="225"/>
      <c r="AU864" s="225"/>
      <c r="AV864" s="225"/>
      <c r="AW864" s="225"/>
      <c r="AX864" s="225"/>
      <c r="AY864" s="225"/>
      <c r="AZ864" s="225"/>
      <c r="BA864" s="225"/>
      <c r="BB864" s="225"/>
      <c r="BC864" s="225"/>
      <c r="BD864" s="225"/>
      <c r="BE864" s="225"/>
      <c r="BF864" s="225"/>
      <c r="BG864" s="225"/>
      <c r="BH864" s="225"/>
      <c r="BI864" s="225"/>
      <c r="BJ864" s="225"/>
      <c r="BK864" s="225"/>
      <c r="BL864" s="225"/>
      <c r="BM864" s="225"/>
      <c r="BN864" s="225"/>
      <c r="BO864" s="225"/>
      <c r="BP864" s="225"/>
      <c r="BQ864" s="225"/>
      <c r="BR864" s="225"/>
      <c r="BS864" s="225"/>
      <c r="BT864" s="225"/>
      <c r="BU864" s="225"/>
      <c r="BV864" s="225"/>
      <c r="BW864" s="225"/>
      <c r="BX864" s="225"/>
      <c r="BY864" s="225"/>
      <c r="BZ864" s="225"/>
      <c r="CA864" s="225"/>
      <c r="CB864" s="225"/>
      <c r="CC864" s="225"/>
      <c r="CD864" s="225"/>
      <c r="CE864" s="225"/>
      <c r="CF864" s="225"/>
    </row>
    <row r="865" spans="1:84" ht="12" customHeight="1" x14ac:dyDescent="0.25">
      <c r="A865" s="225"/>
      <c r="B865" s="225"/>
      <c r="C865" s="225"/>
      <c r="D865" s="225"/>
      <c r="E865" s="226"/>
      <c r="F865" s="226"/>
      <c r="G865" s="228"/>
      <c r="H865" s="227"/>
      <c r="I865" s="227"/>
      <c r="J865" s="228"/>
      <c r="K865" s="228"/>
      <c r="L865" s="229"/>
      <c r="M865" s="225"/>
      <c r="N865" s="225"/>
      <c r="O865" s="225"/>
      <c r="P865" s="225"/>
      <c r="Q865" s="225"/>
      <c r="R865" s="225"/>
      <c r="S865" s="225"/>
      <c r="T865" s="225"/>
      <c r="U865" s="225"/>
      <c r="V865" s="225"/>
      <c r="W865" s="225"/>
      <c r="X865" s="225"/>
      <c r="Y865" s="225"/>
      <c r="Z865" s="225"/>
      <c r="AA865" s="225"/>
      <c r="AB865" s="225"/>
      <c r="AC865" s="225"/>
      <c r="AD865" s="225"/>
      <c r="AE865" s="225"/>
      <c r="AF865" s="225"/>
      <c r="AG865" s="225"/>
      <c r="AH865" s="225"/>
      <c r="AI865" s="225"/>
      <c r="AJ865" s="225"/>
      <c r="AK865" s="225"/>
      <c r="AL865" s="225"/>
      <c r="AM865" s="225"/>
      <c r="AN865" s="225"/>
      <c r="AO865" s="225"/>
      <c r="AP865" s="225"/>
      <c r="AQ865" s="225"/>
      <c r="AR865" s="225"/>
      <c r="AS865" s="225"/>
      <c r="AT865" s="225"/>
      <c r="AU865" s="225"/>
      <c r="AV865" s="225"/>
      <c r="AW865" s="225"/>
      <c r="AX865" s="225"/>
      <c r="AY865" s="225"/>
      <c r="AZ865" s="225"/>
      <c r="BA865" s="225"/>
      <c r="BB865" s="225"/>
      <c r="BC865" s="225"/>
      <c r="BD865" s="225"/>
      <c r="BE865" s="225"/>
      <c r="BF865" s="225"/>
      <c r="BG865" s="225"/>
      <c r="BH865" s="225"/>
      <c r="BI865" s="225"/>
      <c r="BJ865" s="225"/>
      <c r="BK865" s="225"/>
      <c r="BL865" s="225"/>
      <c r="BM865" s="225"/>
      <c r="BN865" s="225"/>
      <c r="BO865" s="225"/>
      <c r="BP865" s="225"/>
      <c r="BQ865" s="225"/>
      <c r="BR865" s="225"/>
      <c r="BS865" s="225"/>
      <c r="BT865" s="225"/>
      <c r="BU865" s="225"/>
      <c r="BV865" s="225"/>
      <c r="BW865" s="225"/>
      <c r="BX865" s="225"/>
      <c r="BY865" s="225"/>
      <c r="BZ865" s="225"/>
      <c r="CA865" s="225"/>
      <c r="CB865" s="225"/>
      <c r="CC865" s="225"/>
      <c r="CD865" s="225"/>
      <c r="CE865" s="225"/>
      <c r="CF865" s="225"/>
    </row>
    <row r="866" spans="1:84" ht="12" customHeight="1" x14ac:dyDescent="0.25">
      <c r="A866" s="225"/>
      <c r="B866" s="225"/>
      <c r="C866" s="225"/>
      <c r="D866" s="225"/>
      <c r="E866" s="226"/>
      <c r="F866" s="226"/>
      <c r="G866" s="228"/>
      <c r="H866" s="227"/>
      <c r="I866" s="227"/>
      <c r="J866" s="228"/>
      <c r="K866" s="228"/>
      <c r="L866" s="229"/>
      <c r="M866" s="225"/>
      <c r="N866" s="225"/>
      <c r="O866" s="225"/>
      <c r="P866" s="225"/>
      <c r="Q866" s="225"/>
      <c r="R866" s="225"/>
      <c r="S866" s="225"/>
      <c r="T866" s="225"/>
      <c r="U866" s="225"/>
      <c r="V866" s="225"/>
      <c r="W866" s="225"/>
      <c r="X866" s="225"/>
      <c r="Y866" s="225"/>
      <c r="Z866" s="225"/>
      <c r="AA866" s="225"/>
      <c r="AB866" s="225"/>
      <c r="AC866" s="225"/>
      <c r="AD866" s="225"/>
      <c r="AE866" s="225"/>
      <c r="AF866" s="225"/>
      <c r="AG866" s="225"/>
      <c r="AH866" s="225"/>
      <c r="AI866" s="225"/>
      <c r="AJ866" s="225"/>
      <c r="AK866" s="225"/>
      <c r="AL866" s="225"/>
      <c r="AM866" s="225"/>
      <c r="AN866" s="225"/>
      <c r="AO866" s="225"/>
      <c r="AP866" s="225"/>
      <c r="AQ866" s="225"/>
      <c r="AR866" s="225"/>
      <c r="AS866" s="225"/>
      <c r="AT866" s="225"/>
      <c r="AU866" s="225"/>
      <c r="AV866" s="225"/>
      <c r="AW866" s="225"/>
      <c r="AX866" s="225"/>
      <c r="AY866" s="225"/>
      <c r="AZ866" s="225"/>
      <c r="BA866" s="225"/>
      <c r="BB866" s="225"/>
      <c r="BC866" s="225"/>
      <c r="BD866" s="225"/>
      <c r="BE866" s="225"/>
      <c r="BF866" s="225"/>
      <c r="BG866" s="225"/>
      <c r="BH866" s="225"/>
      <c r="BI866" s="225"/>
      <c r="BJ866" s="225"/>
      <c r="BK866" s="225"/>
      <c r="BL866" s="225"/>
      <c r="BM866" s="225"/>
      <c r="BN866" s="225"/>
      <c r="BO866" s="225"/>
      <c r="BP866" s="225"/>
      <c r="BQ866" s="225"/>
      <c r="BR866" s="225"/>
      <c r="BS866" s="225"/>
      <c r="BT866" s="225"/>
      <c r="BU866" s="225"/>
      <c r="BV866" s="225"/>
      <c r="BW866" s="225"/>
      <c r="BX866" s="225"/>
      <c r="BY866" s="225"/>
      <c r="BZ866" s="225"/>
      <c r="CA866" s="225"/>
      <c r="CB866" s="225"/>
      <c r="CC866" s="225"/>
      <c r="CD866" s="225"/>
      <c r="CE866" s="225"/>
      <c r="CF866" s="225"/>
    </row>
    <row r="867" spans="1:84" ht="12" customHeight="1" x14ac:dyDescent="0.25">
      <c r="A867" s="225"/>
      <c r="B867" s="225"/>
      <c r="C867" s="225"/>
      <c r="D867" s="225"/>
      <c r="E867" s="226"/>
      <c r="F867" s="226"/>
      <c r="G867" s="228"/>
      <c r="H867" s="227"/>
      <c r="I867" s="227"/>
      <c r="J867" s="228"/>
      <c r="K867" s="228"/>
      <c r="L867" s="229"/>
      <c r="M867" s="225"/>
      <c r="N867" s="225"/>
      <c r="O867" s="225"/>
      <c r="P867" s="225"/>
      <c r="Q867" s="225"/>
      <c r="R867" s="225"/>
      <c r="S867" s="225"/>
      <c r="T867" s="225"/>
      <c r="U867" s="225"/>
      <c r="V867" s="225"/>
      <c r="W867" s="225"/>
      <c r="X867" s="225"/>
      <c r="Y867" s="225"/>
      <c r="Z867" s="225"/>
      <c r="AA867" s="225"/>
      <c r="AB867" s="225"/>
      <c r="AC867" s="225"/>
      <c r="AD867" s="225"/>
      <c r="AE867" s="225"/>
      <c r="AF867" s="225"/>
      <c r="AG867" s="225"/>
      <c r="AH867" s="225"/>
      <c r="AI867" s="225"/>
      <c r="AJ867" s="225"/>
      <c r="AK867" s="225"/>
      <c r="AL867" s="225"/>
      <c r="AM867" s="225"/>
      <c r="AN867" s="225"/>
      <c r="AO867" s="225"/>
      <c r="AP867" s="225"/>
      <c r="AQ867" s="225"/>
      <c r="AR867" s="225"/>
      <c r="AS867" s="225"/>
      <c r="AT867" s="225"/>
      <c r="AU867" s="225"/>
      <c r="AV867" s="225"/>
      <c r="AW867" s="225"/>
      <c r="AX867" s="225"/>
      <c r="AY867" s="225"/>
      <c r="AZ867" s="225"/>
      <c r="BA867" s="225"/>
      <c r="BB867" s="225"/>
      <c r="BC867" s="225"/>
      <c r="BD867" s="225"/>
      <c r="BE867" s="225"/>
      <c r="BF867" s="225"/>
      <c r="BG867" s="225"/>
      <c r="BH867" s="225"/>
      <c r="BI867" s="225"/>
      <c r="BJ867" s="225"/>
      <c r="BK867" s="225"/>
      <c r="BL867" s="225"/>
      <c r="BM867" s="225"/>
      <c r="BN867" s="225"/>
      <c r="BO867" s="225"/>
      <c r="BP867" s="225"/>
      <c r="BQ867" s="225"/>
      <c r="BR867" s="225"/>
      <c r="BS867" s="225"/>
      <c r="BT867" s="225"/>
      <c r="BU867" s="225"/>
      <c r="BV867" s="225"/>
      <c r="BW867" s="225"/>
      <c r="BX867" s="225"/>
      <c r="BY867" s="225"/>
      <c r="BZ867" s="225"/>
      <c r="CA867" s="225"/>
      <c r="CB867" s="225"/>
      <c r="CC867" s="225"/>
      <c r="CD867" s="225"/>
      <c r="CE867" s="225"/>
      <c r="CF867" s="225"/>
    </row>
    <row r="868" spans="1:84" ht="12" customHeight="1" x14ac:dyDescent="0.25">
      <c r="A868" s="225"/>
      <c r="B868" s="225"/>
      <c r="C868" s="225"/>
      <c r="D868" s="225"/>
      <c r="E868" s="226"/>
      <c r="F868" s="226"/>
      <c r="G868" s="228"/>
      <c r="H868" s="227"/>
      <c r="I868" s="227"/>
      <c r="J868" s="228"/>
      <c r="K868" s="228"/>
      <c r="L868" s="229"/>
      <c r="M868" s="225"/>
      <c r="N868" s="225"/>
      <c r="O868" s="225"/>
      <c r="P868" s="225"/>
      <c r="Q868" s="225"/>
      <c r="R868" s="225"/>
      <c r="S868" s="225"/>
      <c r="T868" s="225"/>
      <c r="U868" s="225"/>
      <c r="V868" s="225"/>
      <c r="W868" s="225"/>
      <c r="X868" s="225"/>
      <c r="Y868" s="225"/>
      <c r="Z868" s="225"/>
      <c r="AA868" s="225"/>
      <c r="AB868" s="225"/>
      <c r="AC868" s="225"/>
      <c r="AD868" s="225"/>
      <c r="AE868" s="225"/>
      <c r="AF868" s="225"/>
      <c r="AG868" s="225"/>
      <c r="AH868" s="225"/>
      <c r="AI868" s="225"/>
      <c r="AJ868" s="225"/>
      <c r="AK868" s="225"/>
      <c r="AL868" s="225"/>
      <c r="AM868" s="225"/>
      <c r="AN868" s="225"/>
      <c r="AO868" s="225"/>
      <c r="AP868" s="225"/>
      <c r="AQ868" s="225"/>
      <c r="AR868" s="225"/>
      <c r="AS868" s="225"/>
      <c r="AT868" s="225"/>
      <c r="AU868" s="225"/>
      <c r="AV868" s="225"/>
      <c r="AW868" s="225"/>
      <c r="AX868" s="225"/>
      <c r="AY868" s="225"/>
      <c r="AZ868" s="225"/>
      <c r="BA868" s="225"/>
      <c r="BB868" s="225"/>
      <c r="BC868" s="225"/>
      <c r="BD868" s="225"/>
      <c r="BE868" s="225"/>
      <c r="BF868" s="225"/>
      <c r="BG868" s="225"/>
      <c r="BH868" s="225"/>
      <c r="BI868" s="225"/>
      <c r="BJ868" s="225"/>
      <c r="BK868" s="225"/>
      <c r="BL868" s="225"/>
      <c r="BM868" s="225"/>
      <c r="BN868" s="225"/>
      <c r="BO868" s="225"/>
      <c r="BP868" s="225"/>
      <c r="BQ868" s="225"/>
      <c r="BR868" s="225"/>
      <c r="BS868" s="225"/>
      <c r="BT868" s="225"/>
      <c r="BU868" s="225"/>
      <c r="BV868" s="225"/>
      <c r="BW868" s="225"/>
      <c r="BX868" s="225"/>
      <c r="BY868" s="225"/>
      <c r="BZ868" s="225"/>
      <c r="CA868" s="225"/>
      <c r="CB868" s="225"/>
      <c r="CC868" s="225"/>
      <c r="CD868" s="225"/>
      <c r="CE868" s="225"/>
      <c r="CF868" s="225"/>
    </row>
    <row r="869" spans="1:84" ht="12" customHeight="1" x14ac:dyDescent="0.25">
      <c r="A869" s="225"/>
      <c r="B869" s="225"/>
      <c r="C869" s="225"/>
      <c r="D869" s="225"/>
      <c r="E869" s="226"/>
      <c r="F869" s="226"/>
      <c r="G869" s="228"/>
      <c r="H869" s="227"/>
      <c r="I869" s="227"/>
      <c r="J869" s="228"/>
      <c r="K869" s="228"/>
      <c r="L869" s="229"/>
      <c r="M869" s="225"/>
      <c r="N869" s="225"/>
      <c r="O869" s="225"/>
      <c r="P869" s="225"/>
      <c r="Q869" s="225"/>
      <c r="R869" s="225"/>
      <c r="S869" s="225"/>
      <c r="T869" s="225"/>
      <c r="U869" s="225"/>
      <c r="V869" s="225"/>
      <c r="W869" s="225"/>
      <c r="X869" s="225"/>
      <c r="Y869" s="225"/>
      <c r="Z869" s="225"/>
      <c r="AA869" s="225"/>
      <c r="AB869" s="225"/>
      <c r="AC869" s="225"/>
      <c r="AD869" s="225"/>
      <c r="AE869" s="225"/>
      <c r="AF869" s="225"/>
      <c r="AG869" s="225"/>
      <c r="AH869" s="225"/>
      <c r="AI869" s="225"/>
      <c r="AJ869" s="225"/>
      <c r="AK869" s="225"/>
      <c r="AL869" s="225"/>
      <c r="AM869" s="225"/>
      <c r="AN869" s="225"/>
      <c r="AO869" s="225"/>
      <c r="AP869" s="225"/>
      <c r="AQ869" s="225"/>
      <c r="AR869" s="225"/>
      <c r="AS869" s="225"/>
      <c r="AT869" s="225"/>
      <c r="AU869" s="225"/>
      <c r="AV869" s="225"/>
      <c r="AW869" s="225"/>
      <c r="AX869" s="225"/>
      <c r="AY869" s="225"/>
      <c r="AZ869" s="225"/>
      <c r="BA869" s="225"/>
      <c r="BB869" s="225"/>
      <c r="BC869" s="225"/>
      <c r="BD869" s="225"/>
      <c r="BE869" s="225"/>
      <c r="BF869" s="225"/>
      <c r="BG869" s="225"/>
      <c r="BH869" s="225"/>
      <c r="BI869" s="225"/>
      <c r="BJ869" s="225"/>
      <c r="BK869" s="225"/>
      <c r="BL869" s="225"/>
      <c r="BM869" s="225"/>
      <c r="BN869" s="225"/>
      <c r="BO869" s="225"/>
      <c r="BP869" s="225"/>
      <c r="BQ869" s="225"/>
      <c r="BR869" s="225"/>
      <c r="BS869" s="225"/>
      <c r="BT869" s="225"/>
      <c r="BU869" s="225"/>
      <c r="BV869" s="225"/>
      <c r="BW869" s="225"/>
      <c r="BX869" s="225"/>
      <c r="BY869" s="225"/>
      <c r="BZ869" s="225"/>
      <c r="CA869" s="225"/>
      <c r="CB869" s="225"/>
      <c r="CC869" s="225"/>
      <c r="CD869" s="225"/>
      <c r="CE869" s="225"/>
      <c r="CF869" s="225"/>
    </row>
    <row r="870" spans="1:84" ht="12" customHeight="1" x14ac:dyDescent="0.25">
      <c r="A870" s="225"/>
      <c r="B870" s="225"/>
      <c r="C870" s="225"/>
      <c r="D870" s="225"/>
      <c r="E870" s="226"/>
      <c r="F870" s="226"/>
      <c r="G870" s="228"/>
      <c r="H870" s="227"/>
      <c r="I870" s="227"/>
      <c r="J870" s="228"/>
      <c r="K870" s="228"/>
      <c r="L870" s="229"/>
      <c r="M870" s="225"/>
      <c r="N870" s="225"/>
      <c r="O870" s="225"/>
      <c r="P870" s="225"/>
      <c r="Q870" s="225"/>
      <c r="R870" s="225"/>
      <c r="S870" s="225"/>
      <c r="T870" s="225"/>
      <c r="U870" s="225"/>
      <c r="V870" s="225"/>
      <c r="W870" s="225"/>
      <c r="X870" s="225"/>
      <c r="Y870" s="225"/>
      <c r="Z870" s="225"/>
      <c r="AA870" s="225"/>
      <c r="AB870" s="225"/>
      <c r="AC870" s="225"/>
      <c r="AD870" s="225"/>
      <c r="AE870" s="225"/>
      <c r="AF870" s="225"/>
      <c r="AG870" s="225"/>
      <c r="AH870" s="225"/>
      <c r="AI870" s="225"/>
      <c r="AJ870" s="225"/>
      <c r="AK870" s="225"/>
      <c r="AL870" s="225"/>
      <c r="AM870" s="225"/>
      <c r="AN870" s="225"/>
      <c r="AO870" s="225"/>
      <c r="AP870" s="225"/>
      <c r="AQ870" s="225"/>
      <c r="AR870" s="225"/>
      <c r="AS870" s="225"/>
      <c r="AT870" s="225"/>
      <c r="AU870" s="225"/>
      <c r="AV870" s="225"/>
      <c r="AW870" s="225"/>
      <c r="AX870" s="225"/>
      <c r="AY870" s="225"/>
      <c r="AZ870" s="225"/>
      <c r="BA870" s="225"/>
      <c r="BB870" s="225"/>
      <c r="BC870" s="225"/>
      <c r="BD870" s="225"/>
      <c r="BE870" s="225"/>
      <c r="BF870" s="225"/>
      <c r="BG870" s="225"/>
      <c r="BH870" s="225"/>
      <c r="BI870" s="225"/>
      <c r="BJ870" s="225"/>
      <c r="BK870" s="225"/>
      <c r="BL870" s="225"/>
      <c r="BM870" s="225"/>
      <c r="BN870" s="225"/>
      <c r="BO870" s="225"/>
      <c r="BP870" s="225"/>
      <c r="BQ870" s="225"/>
      <c r="BR870" s="225"/>
      <c r="BS870" s="225"/>
      <c r="BT870" s="225"/>
      <c r="BU870" s="225"/>
      <c r="BV870" s="225"/>
      <c r="BW870" s="225"/>
      <c r="BX870" s="225"/>
      <c r="BY870" s="225"/>
      <c r="BZ870" s="225"/>
      <c r="CA870" s="225"/>
      <c r="CB870" s="225"/>
      <c r="CC870" s="225"/>
      <c r="CD870" s="225"/>
      <c r="CE870" s="225"/>
      <c r="CF870" s="225"/>
    </row>
    <row r="871" spans="1:84" ht="12" customHeight="1" x14ac:dyDescent="0.25">
      <c r="A871" s="225"/>
      <c r="B871" s="225"/>
      <c r="C871" s="225"/>
      <c r="D871" s="225"/>
      <c r="E871" s="226"/>
      <c r="F871" s="226"/>
      <c r="G871" s="228"/>
      <c r="H871" s="227"/>
      <c r="I871" s="227"/>
      <c r="J871" s="228"/>
      <c r="K871" s="228"/>
      <c r="L871" s="229"/>
      <c r="M871" s="225"/>
      <c r="N871" s="225"/>
      <c r="O871" s="225"/>
      <c r="P871" s="225"/>
      <c r="Q871" s="225"/>
      <c r="R871" s="225"/>
      <c r="S871" s="225"/>
      <c r="T871" s="225"/>
      <c r="U871" s="225"/>
      <c r="V871" s="225"/>
      <c r="W871" s="225"/>
      <c r="X871" s="225"/>
      <c r="Y871" s="225"/>
      <c r="Z871" s="225"/>
      <c r="AA871" s="225"/>
      <c r="AB871" s="225"/>
      <c r="AC871" s="225"/>
      <c r="AD871" s="225"/>
      <c r="AE871" s="225"/>
      <c r="AF871" s="225"/>
      <c r="AG871" s="225"/>
      <c r="AH871" s="225"/>
      <c r="AI871" s="225"/>
      <c r="AJ871" s="225"/>
      <c r="AK871" s="225"/>
      <c r="AL871" s="225"/>
      <c r="AM871" s="225"/>
      <c r="AN871" s="225"/>
      <c r="AO871" s="225"/>
      <c r="AP871" s="225"/>
      <c r="AQ871" s="225"/>
      <c r="AR871" s="225"/>
      <c r="AS871" s="225"/>
      <c r="AT871" s="225"/>
      <c r="AU871" s="225"/>
      <c r="AV871" s="225"/>
      <c r="AW871" s="225"/>
      <c r="AX871" s="225"/>
      <c r="AY871" s="225"/>
      <c r="AZ871" s="225"/>
      <c r="BA871" s="225"/>
      <c r="BB871" s="225"/>
      <c r="BC871" s="225"/>
      <c r="BD871" s="225"/>
      <c r="BE871" s="225"/>
      <c r="BF871" s="225"/>
      <c r="BG871" s="225"/>
      <c r="BH871" s="225"/>
      <c r="BI871" s="225"/>
      <c r="BJ871" s="225"/>
      <c r="BK871" s="225"/>
      <c r="BL871" s="225"/>
      <c r="BM871" s="225"/>
      <c r="BN871" s="225"/>
      <c r="BO871" s="225"/>
      <c r="BP871" s="225"/>
      <c r="BQ871" s="225"/>
      <c r="BR871" s="225"/>
      <c r="BS871" s="225"/>
      <c r="BT871" s="225"/>
      <c r="BU871" s="225"/>
      <c r="BV871" s="225"/>
      <c r="BW871" s="225"/>
      <c r="BX871" s="225"/>
      <c r="BY871" s="225"/>
      <c r="BZ871" s="225"/>
      <c r="CA871" s="225"/>
      <c r="CB871" s="225"/>
      <c r="CC871" s="225"/>
      <c r="CD871" s="225"/>
      <c r="CE871" s="225"/>
      <c r="CF871" s="225"/>
    </row>
    <row r="872" spans="1:84" ht="12" customHeight="1" x14ac:dyDescent="0.25">
      <c r="A872" s="225"/>
      <c r="B872" s="225"/>
      <c r="C872" s="225"/>
      <c r="D872" s="225"/>
      <c r="E872" s="226"/>
      <c r="F872" s="226"/>
      <c r="G872" s="228"/>
      <c r="H872" s="227"/>
      <c r="I872" s="227"/>
      <c r="J872" s="228"/>
      <c r="K872" s="228"/>
      <c r="L872" s="229"/>
      <c r="M872" s="225"/>
      <c r="N872" s="225"/>
      <c r="O872" s="225"/>
      <c r="P872" s="225"/>
      <c r="Q872" s="225"/>
      <c r="R872" s="225"/>
      <c r="S872" s="225"/>
      <c r="T872" s="225"/>
      <c r="U872" s="225"/>
      <c r="V872" s="225"/>
      <c r="W872" s="225"/>
      <c r="X872" s="225"/>
      <c r="Y872" s="225"/>
      <c r="Z872" s="225"/>
      <c r="AA872" s="225"/>
      <c r="AB872" s="225"/>
      <c r="AC872" s="225"/>
      <c r="AD872" s="225"/>
      <c r="AE872" s="225"/>
      <c r="AF872" s="225"/>
      <c r="AG872" s="225"/>
      <c r="AH872" s="225"/>
      <c r="AI872" s="225"/>
      <c r="AJ872" s="225"/>
      <c r="AK872" s="225"/>
      <c r="AL872" s="225"/>
      <c r="AM872" s="225"/>
      <c r="AN872" s="225"/>
      <c r="AO872" s="225"/>
      <c r="AP872" s="225"/>
      <c r="AQ872" s="225"/>
      <c r="AR872" s="225"/>
      <c r="AS872" s="225"/>
      <c r="AT872" s="225"/>
      <c r="AU872" s="225"/>
      <c r="AV872" s="225"/>
      <c r="AW872" s="225"/>
      <c r="AX872" s="225"/>
      <c r="AY872" s="225"/>
      <c r="AZ872" s="225"/>
      <c r="BA872" s="225"/>
      <c r="BB872" s="225"/>
      <c r="BC872" s="225"/>
      <c r="BD872" s="225"/>
      <c r="BE872" s="225"/>
      <c r="BF872" s="225"/>
      <c r="BG872" s="225"/>
      <c r="BH872" s="225"/>
      <c r="BI872" s="225"/>
      <c r="BJ872" s="225"/>
      <c r="BK872" s="225"/>
      <c r="BL872" s="225"/>
      <c r="BM872" s="225"/>
      <c r="BN872" s="225"/>
      <c r="BO872" s="225"/>
      <c r="BP872" s="225"/>
      <c r="BQ872" s="225"/>
      <c r="BR872" s="225"/>
      <c r="BS872" s="225"/>
      <c r="BT872" s="225"/>
      <c r="BU872" s="225"/>
      <c r="BV872" s="225"/>
      <c r="BW872" s="225"/>
      <c r="BX872" s="225"/>
      <c r="BY872" s="225"/>
      <c r="BZ872" s="225"/>
      <c r="CA872" s="225"/>
      <c r="CB872" s="225"/>
      <c r="CC872" s="225"/>
      <c r="CD872" s="225"/>
      <c r="CE872" s="225"/>
      <c r="CF872" s="225"/>
    </row>
    <row r="873" spans="1:84" ht="12" customHeight="1" x14ac:dyDescent="0.25">
      <c r="A873" s="225"/>
      <c r="B873" s="225"/>
      <c r="C873" s="225"/>
      <c r="D873" s="225"/>
      <c r="E873" s="226"/>
      <c r="F873" s="226"/>
      <c r="G873" s="228"/>
      <c r="H873" s="227"/>
      <c r="I873" s="227"/>
      <c r="J873" s="228"/>
      <c r="K873" s="228"/>
      <c r="L873" s="229"/>
      <c r="M873" s="225"/>
      <c r="N873" s="225"/>
      <c r="O873" s="225"/>
      <c r="P873" s="225"/>
      <c r="Q873" s="225"/>
      <c r="R873" s="225"/>
      <c r="S873" s="225"/>
      <c r="T873" s="225"/>
      <c r="U873" s="225"/>
      <c r="V873" s="225"/>
      <c r="W873" s="225"/>
      <c r="X873" s="225"/>
      <c r="Y873" s="225"/>
      <c r="Z873" s="225"/>
      <c r="AA873" s="225"/>
      <c r="AB873" s="225"/>
      <c r="AC873" s="225"/>
      <c r="AD873" s="225"/>
      <c r="AE873" s="225"/>
      <c r="AF873" s="225"/>
      <c r="AG873" s="225"/>
      <c r="AH873" s="225"/>
      <c r="AI873" s="225"/>
      <c r="AJ873" s="225"/>
      <c r="AK873" s="225"/>
      <c r="AL873" s="225"/>
      <c r="AM873" s="225"/>
      <c r="AN873" s="225"/>
      <c r="AO873" s="225"/>
      <c r="AP873" s="225"/>
      <c r="AQ873" s="225"/>
      <c r="AR873" s="225"/>
      <c r="AS873" s="225"/>
      <c r="AT873" s="225"/>
      <c r="AU873" s="225"/>
      <c r="AV873" s="225"/>
      <c r="AW873" s="225"/>
      <c r="AX873" s="225"/>
      <c r="AY873" s="225"/>
      <c r="AZ873" s="225"/>
      <c r="BA873" s="225"/>
      <c r="BB873" s="225"/>
      <c r="BC873" s="225"/>
      <c r="BD873" s="225"/>
      <c r="BE873" s="225"/>
      <c r="BF873" s="225"/>
      <c r="BG873" s="225"/>
      <c r="BH873" s="225"/>
      <c r="BI873" s="225"/>
      <c r="BJ873" s="225"/>
      <c r="BK873" s="225"/>
      <c r="BL873" s="225"/>
      <c r="BM873" s="225"/>
      <c r="BN873" s="225"/>
      <c r="BO873" s="225"/>
      <c r="BP873" s="225"/>
      <c r="BQ873" s="225"/>
      <c r="BR873" s="225"/>
      <c r="BS873" s="225"/>
      <c r="BT873" s="225"/>
      <c r="BU873" s="225"/>
      <c r="BV873" s="225"/>
      <c r="BW873" s="225"/>
      <c r="BX873" s="225"/>
      <c r="BY873" s="225"/>
      <c r="BZ873" s="225"/>
      <c r="CA873" s="225"/>
      <c r="CB873" s="225"/>
      <c r="CC873" s="225"/>
      <c r="CD873" s="225"/>
      <c r="CE873" s="225"/>
      <c r="CF873" s="225"/>
    </row>
    <row r="874" spans="1:84" ht="12" customHeight="1" x14ac:dyDescent="0.25">
      <c r="A874" s="225"/>
      <c r="B874" s="225"/>
      <c r="C874" s="225"/>
      <c r="D874" s="225"/>
      <c r="E874" s="226"/>
      <c r="F874" s="226"/>
      <c r="G874" s="228"/>
      <c r="H874" s="227"/>
      <c r="I874" s="227"/>
      <c r="J874" s="228"/>
      <c r="K874" s="228"/>
      <c r="L874" s="229"/>
      <c r="M874" s="225"/>
      <c r="N874" s="225"/>
      <c r="O874" s="225"/>
      <c r="P874" s="225"/>
      <c r="Q874" s="225"/>
      <c r="R874" s="225"/>
      <c r="S874" s="225"/>
      <c r="T874" s="225"/>
      <c r="U874" s="225"/>
      <c r="V874" s="225"/>
      <c r="W874" s="225"/>
      <c r="X874" s="225"/>
      <c r="Y874" s="225"/>
      <c r="Z874" s="225"/>
      <c r="AA874" s="225"/>
      <c r="AB874" s="225"/>
      <c r="AC874" s="225"/>
      <c r="AD874" s="225"/>
      <c r="AE874" s="225"/>
      <c r="AF874" s="225"/>
      <c r="AG874" s="225"/>
      <c r="AH874" s="225"/>
      <c r="AI874" s="225"/>
      <c r="AJ874" s="225"/>
      <c r="AK874" s="225"/>
      <c r="AL874" s="225"/>
      <c r="AM874" s="225"/>
      <c r="AN874" s="225"/>
      <c r="AO874" s="225"/>
      <c r="AP874" s="225"/>
      <c r="AQ874" s="225"/>
      <c r="AR874" s="225"/>
      <c r="AS874" s="225"/>
      <c r="AT874" s="225"/>
      <c r="AU874" s="225"/>
      <c r="AV874" s="225"/>
      <c r="AW874" s="225"/>
      <c r="AX874" s="225"/>
      <c r="AY874" s="225"/>
      <c r="AZ874" s="225"/>
      <c r="BA874" s="225"/>
      <c r="BB874" s="225"/>
      <c r="BC874" s="225"/>
      <c r="BD874" s="225"/>
      <c r="BE874" s="225"/>
      <c r="BF874" s="225"/>
      <c r="BG874" s="225"/>
      <c r="BH874" s="225"/>
      <c r="BI874" s="225"/>
      <c r="BJ874" s="225"/>
      <c r="BK874" s="225"/>
      <c r="BL874" s="225"/>
      <c r="BM874" s="225"/>
      <c r="BN874" s="225"/>
      <c r="BO874" s="225"/>
      <c r="BP874" s="225"/>
      <c r="BQ874" s="225"/>
      <c r="BR874" s="225"/>
      <c r="BS874" s="225"/>
      <c r="BT874" s="225"/>
      <c r="BU874" s="225"/>
      <c r="BV874" s="225"/>
      <c r="BW874" s="225"/>
      <c r="BX874" s="225"/>
      <c r="BY874" s="225"/>
      <c r="BZ874" s="225"/>
      <c r="CA874" s="225"/>
      <c r="CB874" s="225"/>
      <c r="CC874" s="225"/>
      <c r="CD874" s="225"/>
      <c r="CE874" s="225"/>
      <c r="CF874" s="225"/>
    </row>
    <row r="875" spans="1:84" ht="12" customHeight="1" x14ac:dyDescent="0.25">
      <c r="A875" s="225"/>
      <c r="B875" s="225"/>
      <c r="C875" s="225"/>
      <c r="D875" s="225"/>
      <c r="E875" s="226"/>
      <c r="F875" s="226"/>
      <c r="G875" s="228"/>
      <c r="H875" s="227"/>
      <c r="I875" s="227"/>
      <c r="J875" s="228"/>
      <c r="K875" s="228"/>
      <c r="L875" s="229"/>
      <c r="M875" s="225"/>
      <c r="N875" s="225"/>
      <c r="O875" s="225"/>
      <c r="P875" s="225"/>
      <c r="Q875" s="225"/>
      <c r="R875" s="225"/>
      <c r="S875" s="225"/>
      <c r="T875" s="225"/>
      <c r="U875" s="225"/>
      <c r="V875" s="225"/>
      <c r="W875" s="225"/>
      <c r="X875" s="225"/>
      <c r="Y875" s="225"/>
      <c r="Z875" s="225"/>
      <c r="AA875" s="225"/>
      <c r="AB875" s="225"/>
      <c r="AC875" s="225"/>
      <c r="AD875" s="225"/>
      <c r="AE875" s="225"/>
      <c r="AF875" s="225"/>
      <c r="AG875" s="225"/>
      <c r="AH875" s="225"/>
      <c r="AI875" s="225"/>
      <c r="AJ875" s="225"/>
      <c r="AK875" s="225"/>
      <c r="AL875" s="225"/>
      <c r="AM875" s="225"/>
      <c r="AN875" s="225"/>
      <c r="AO875" s="225"/>
      <c r="AP875" s="225"/>
      <c r="AQ875" s="225"/>
      <c r="AR875" s="225"/>
      <c r="AS875" s="225"/>
      <c r="AT875" s="225"/>
      <c r="AU875" s="225"/>
      <c r="AV875" s="225"/>
      <c r="AW875" s="225"/>
      <c r="AX875" s="225"/>
      <c r="AY875" s="225"/>
      <c r="AZ875" s="225"/>
      <c r="BA875" s="225"/>
      <c r="BB875" s="225"/>
      <c r="BC875" s="225"/>
      <c r="BD875" s="225"/>
      <c r="BE875" s="225"/>
      <c r="BF875" s="225"/>
      <c r="BG875" s="225"/>
      <c r="BH875" s="225"/>
      <c r="BI875" s="225"/>
      <c r="BJ875" s="225"/>
      <c r="BK875" s="225"/>
      <c r="BL875" s="225"/>
      <c r="BM875" s="225"/>
      <c r="BN875" s="225"/>
      <c r="BO875" s="225"/>
      <c r="BP875" s="225"/>
      <c r="BQ875" s="225"/>
      <c r="BR875" s="225"/>
      <c r="BS875" s="225"/>
      <c r="BT875" s="225"/>
      <c r="BU875" s="225"/>
      <c r="BV875" s="225"/>
      <c r="BW875" s="225"/>
      <c r="BX875" s="225"/>
      <c r="BY875" s="225"/>
      <c r="BZ875" s="225"/>
      <c r="CA875" s="225"/>
      <c r="CB875" s="225"/>
      <c r="CC875" s="225"/>
      <c r="CD875" s="225"/>
      <c r="CE875" s="225"/>
      <c r="CF875" s="225"/>
    </row>
    <row r="876" spans="1:84" ht="12" customHeight="1" x14ac:dyDescent="0.25">
      <c r="A876" s="225"/>
      <c r="B876" s="225"/>
      <c r="C876" s="225"/>
      <c r="D876" s="225"/>
      <c r="E876" s="226"/>
      <c r="F876" s="226"/>
      <c r="G876" s="228"/>
      <c r="H876" s="227"/>
      <c r="I876" s="227"/>
      <c r="J876" s="228"/>
      <c r="K876" s="228"/>
      <c r="L876" s="229"/>
      <c r="M876" s="225"/>
      <c r="N876" s="225"/>
      <c r="O876" s="225"/>
      <c r="P876" s="225"/>
      <c r="Q876" s="225"/>
      <c r="R876" s="225"/>
      <c r="S876" s="225"/>
      <c r="T876" s="225"/>
      <c r="U876" s="225"/>
      <c r="V876" s="225"/>
      <c r="W876" s="225"/>
      <c r="X876" s="225"/>
      <c r="Y876" s="225"/>
      <c r="Z876" s="225"/>
      <c r="AA876" s="225"/>
      <c r="AB876" s="225"/>
      <c r="AC876" s="225"/>
      <c r="AD876" s="225"/>
      <c r="AE876" s="225"/>
      <c r="AF876" s="225"/>
      <c r="AG876" s="225"/>
      <c r="AH876" s="225"/>
      <c r="AI876" s="225"/>
      <c r="AJ876" s="225"/>
      <c r="AK876" s="225"/>
      <c r="AL876" s="225"/>
      <c r="AM876" s="225"/>
      <c r="AN876" s="225"/>
      <c r="AO876" s="225"/>
      <c r="AP876" s="225"/>
      <c r="AQ876" s="225"/>
      <c r="AR876" s="225"/>
      <c r="AS876" s="225"/>
      <c r="AT876" s="225"/>
      <c r="AU876" s="225"/>
      <c r="AV876" s="225"/>
      <c r="AW876" s="225"/>
      <c r="AX876" s="225"/>
      <c r="AY876" s="225"/>
      <c r="AZ876" s="225"/>
      <c r="BA876" s="225"/>
      <c r="BB876" s="225"/>
      <c r="BC876" s="225"/>
      <c r="BD876" s="225"/>
      <c r="BE876" s="225"/>
      <c r="BF876" s="225"/>
      <c r="BG876" s="225"/>
      <c r="BH876" s="225"/>
      <c r="BI876" s="225"/>
      <c r="BJ876" s="225"/>
      <c r="BK876" s="225"/>
      <c r="BL876" s="225"/>
      <c r="BM876" s="225"/>
      <c r="BN876" s="225"/>
      <c r="BO876" s="225"/>
      <c r="BP876" s="225"/>
      <c r="BQ876" s="225"/>
      <c r="BR876" s="225"/>
      <c r="BS876" s="225"/>
      <c r="BT876" s="225"/>
      <c r="BU876" s="225"/>
      <c r="BV876" s="225"/>
      <c r="BW876" s="225"/>
      <c r="BX876" s="225"/>
      <c r="BY876" s="225"/>
      <c r="BZ876" s="225"/>
      <c r="CA876" s="225"/>
      <c r="CB876" s="225"/>
      <c r="CC876" s="225"/>
      <c r="CD876" s="225"/>
      <c r="CE876" s="225"/>
      <c r="CF876" s="225"/>
    </row>
    <row r="877" spans="1:84" ht="12" customHeight="1" x14ac:dyDescent="0.25">
      <c r="A877" s="225"/>
      <c r="B877" s="225"/>
      <c r="C877" s="225"/>
      <c r="D877" s="225"/>
      <c r="E877" s="226"/>
      <c r="F877" s="226"/>
      <c r="G877" s="228"/>
      <c r="H877" s="227"/>
      <c r="I877" s="227"/>
      <c r="J877" s="228"/>
      <c r="K877" s="228"/>
      <c r="L877" s="229"/>
      <c r="M877" s="225"/>
      <c r="N877" s="225"/>
      <c r="O877" s="225"/>
      <c r="P877" s="225"/>
      <c r="Q877" s="225"/>
      <c r="R877" s="225"/>
      <c r="S877" s="225"/>
      <c r="T877" s="225"/>
      <c r="U877" s="225"/>
      <c r="V877" s="225"/>
      <c r="W877" s="225"/>
      <c r="X877" s="225"/>
      <c r="Y877" s="225"/>
      <c r="Z877" s="225"/>
      <c r="AA877" s="225"/>
      <c r="AB877" s="225"/>
      <c r="AC877" s="225"/>
      <c r="AD877" s="225"/>
      <c r="AE877" s="225"/>
      <c r="AF877" s="225"/>
      <c r="AG877" s="225"/>
      <c r="AH877" s="225"/>
      <c r="AI877" s="225"/>
      <c r="AJ877" s="225"/>
      <c r="AK877" s="225"/>
      <c r="AL877" s="225"/>
      <c r="AM877" s="225"/>
      <c r="AN877" s="225"/>
      <c r="AO877" s="225"/>
      <c r="AP877" s="225"/>
      <c r="AQ877" s="225"/>
      <c r="AR877" s="225"/>
      <c r="AS877" s="225"/>
      <c r="AT877" s="225"/>
      <c r="AU877" s="225"/>
      <c r="AV877" s="225"/>
      <c r="AW877" s="225"/>
      <c r="AX877" s="225"/>
      <c r="AY877" s="225"/>
      <c r="AZ877" s="225"/>
      <c r="BA877" s="225"/>
      <c r="BB877" s="225"/>
      <c r="BC877" s="225"/>
      <c r="BD877" s="225"/>
      <c r="BE877" s="225"/>
      <c r="BF877" s="225"/>
      <c r="BG877" s="225"/>
      <c r="BH877" s="225"/>
      <c r="BI877" s="225"/>
      <c r="BJ877" s="225"/>
      <c r="BK877" s="225"/>
      <c r="BL877" s="225"/>
      <c r="BM877" s="225"/>
      <c r="BN877" s="225"/>
      <c r="BO877" s="225"/>
      <c r="BP877" s="225"/>
      <c r="BQ877" s="225"/>
      <c r="BR877" s="225"/>
      <c r="BS877" s="225"/>
      <c r="BT877" s="225"/>
      <c r="BU877" s="225"/>
      <c r="BV877" s="225"/>
      <c r="BW877" s="225"/>
      <c r="BX877" s="225"/>
      <c r="BY877" s="225"/>
      <c r="BZ877" s="225"/>
      <c r="CA877" s="225"/>
      <c r="CB877" s="225"/>
      <c r="CC877" s="225"/>
      <c r="CD877" s="225"/>
      <c r="CE877" s="225"/>
      <c r="CF877" s="225"/>
    </row>
    <row r="878" spans="1:84" ht="12" customHeight="1" x14ac:dyDescent="0.25">
      <c r="A878" s="225"/>
      <c r="B878" s="225"/>
      <c r="C878" s="225"/>
      <c r="D878" s="225"/>
      <c r="E878" s="226"/>
      <c r="F878" s="226"/>
      <c r="G878" s="228"/>
      <c r="H878" s="227"/>
      <c r="I878" s="227"/>
      <c r="J878" s="228"/>
      <c r="K878" s="228"/>
      <c r="L878" s="229"/>
      <c r="M878" s="225"/>
      <c r="N878" s="225"/>
      <c r="O878" s="225"/>
      <c r="P878" s="225"/>
      <c r="Q878" s="225"/>
      <c r="R878" s="225"/>
      <c r="S878" s="225"/>
      <c r="T878" s="225"/>
      <c r="U878" s="225"/>
      <c r="V878" s="225"/>
      <c r="W878" s="225"/>
      <c r="X878" s="225"/>
      <c r="Y878" s="225"/>
      <c r="Z878" s="225"/>
      <c r="AA878" s="225"/>
      <c r="AB878" s="225"/>
      <c r="AC878" s="225"/>
      <c r="AD878" s="225"/>
      <c r="AE878" s="225"/>
      <c r="AF878" s="225"/>
      <c r="AG878" s="225"/>
      <c r="AH878" s="225"/>
      <c r="AI878" s="225"/>
      <c r="AJ878" s="225"/>
      <c r="AK878" s="225"/>
      <c r="AL878" s="225"/>
      <c r="AM878" s="225"/>
      <c r="AN878" s="225"/>
      <c r="AO878" s="225"/>
      <c r="AP878" s="225"/>
      <c r="AQ878" s="225"/>
      <c r="AR878" s="225"/>
      <c r="AS878" s="225"/>
      <c r="AT878" s="225"/>
      <c r="AU878" s="225"/>
      <c r="AV878" s="225"/>
      <c r="AW878" s="225"/>
      <c r="AX878" s="225"/>
      <c r="AY878" s="225"/>
      <c r="AZ878" s="225"/>
      <c r="BA878" s="225"/>
      <c r="BB878" s="225"/>
      <c r="BC878" s="225"/>
      <c r="BD878" s="225"/>
      <c r="BE878" s="225"/>
      <c r="BF878" s="225"/>
      <c r="BG878" s="225"/>
      <c r="BH878" s="225"/>
      <c r="BI878" s="225"/>
      <c r="BJ878" s="225"/>
      <c r="BK878" s="225"/>
      <c r="BL878" s="225"/>
      <c r="BM878" s="225"/>
      <c r="BN878" s="225"/>
      <c r="BO878" s="225"/>
      <c r="BP878" s="225"/>
      <c r="BQ878" s="225"/>
      <c r="BR878" s="225"/>
      <c r="BS878" s="225"/>
      <c r="BT878" s="225"/>
      <c r="BU878" s="225"/>
      <c r="BV878" s="225"/>
      <c r="BW878" s="225"/>
      <c r="BX878" s="225"/>
      <c r="BY878" s="225"/>
      <c r="BZ878" s="225"/>
      <c r="CA878" s="225"/>
      <c r="CB878" s="225"/>
      <c r="CC878" s="225"/>
      <c r="CD878" s="225"/>
      <c r="CE878" s="225"/>
      <c r="CF878" s="225"/>
    </row>
    <row r="879" spans="1:84" ht="12" customHeight="1" x14ac:dyDescent="0.25">
      <c r="A879" s="225"/>
      <c r="B879" s="225"/>
      <c r="C879" s="225"/>
      <c r="D879" s="225"/>
      <c r="E879" s="226"/>
      <c r="F879" s="226"/>
      <c r="G879" s="228"/>
      <c r="H879" s="227"/>
      <c r="I879" s="227"/>
      <c r="J879" s="228"/>
      <c r="K879" s="228"/>
      <c r="L879" s="229"/>
      <c r="M879" s="225"/>
      <c r="N879" s="225"/>
      <c r="O879" s="225"/>
      <c r="P879" s="225"/>
      <c r="Q879" s="225"/>
      <c r="R879" s="225"/>
      <c r="S879" s="225"/>
      <c r="T879" s="225"/>
      <c r="U879" s="225"/>
      <c r="V879" s="225"/>
      <c r="W879" s="225"/>
      <c r="X879" s="225"/>
      <c r="Y879" s="225"/>
      <c r="Z879" s="225"/>
      <c r="AA879" s="225"/>
      <c r="AB879" s="225"/>
      <c r="AC879" s="225"/>
      <c r="AD879" s="225"/>
      <c r="AE879" s="225"/>
      <c r="AF879" s="225"/>
      <c r="AG879" s="225"/>
      <c r="AH879" s="225"/>
      <c r="AI879" s="225"/>
      <c r="AJ879" s="225"/>
      <c r="AK879" s="225"/>
      <c r="AL879" s="225"/>
      <c r="AM879" s="225"/>
      <c r="AN879" s="225"/>
      <c r="AO879" s="225"/>
      <c r="AP879" s="225"/>
      <c r="AQ879" s="225"/>
      <c r="AR879" s="225"/>
      <c r="AS879" s="225"/>
      <c r="AT879" s="225"/>
      <c r="AU879" s="225"/>
      <c r="AV879" s="225"/>
      <c r="AW879" s="225"/>
      <c r="AX879" s="225"/>
      <c r="AY879" s="225"/>
      <c r="AZ879" s="225"/>
      <c r="BA879" s="225"/>
      <c r="BB879" s="225"/>
      <c r="BC879" s="225"/>
      <c r="BD879" s="225"/>
      <c r="BE879" s="225"/>
      <c r="BF879" s="225"/>
      <c r="BG879" s="225"/>
      <c r="BH879" s="225"/>
      <c r="BI879" s="225"/>
      <c r="BJ879" s="225"/>
      <c r="BK879" s="225"/>
      <c r="BL879" s="225"/>
      <c r="BM879" s="225"/>
      <c r="BN879" s="225"/>
      <c r="BO879" s="225"/>
      <c r="BP879" s="225"/>
      <c r="BQ879" s="225"/>
      <c r="BR879" s="225"/>
      <c r="BS879" s="225"/>
      <c r="BT879" s="225"/>
      <c r="BU879" s="225"/>
      <c r="BV879" s="225"/>
      <c r="BW879" s="225"/>
      <c r="BX879" s="225"/>
      <c r="BY879" s="225"/>
      <c r="BZ879" s="225"/>
      <c r="CA879" s="225"/>
      <c r="CB879" s="225"/>
      <c r="CC879" s="225"/>
      <c r="CD879" s="225"/>
      <c r="CE879" s="225"/>
      <c r="CF879" s="225"/>
    </row>
    <row r="880" spans="1:84" ht="12" customHeight="1" x14ac:dyDescent="0.25">
      <c r="A880" s="225"/>
      <c r="B880" s="225"/>
      <c r="C880" s="225"/>
      <c r="D880" s="225"/>
      <c r="E880" s="226"/>
      <c r="F880" s="226"/>
      <c r="G880" s="228"/>
      <c r="H880" s="227"/>
      <c r="I880" s="227"/>
      <c r="J880" s="228"/>
      <c r="K880" s="228"/>
      <c r="L880" s="229"/>
      <c r="M880" s="225"/>
      <c r="N880" s="225"/>
      <c r="O880" s="225"/>
      <c r="P880" s="225"/>
      <c r="Q880" s="225"/>
      <c r="R880" s="225"/>
      <c r="S880" s="225"/>
      <c r="T880" s="225"/>
      <c r="U880" s="225"/>
      <c r="V880" s="225"/>
      <c r="W880" s="225"/>
      <c r="X880" s="225"/>
      <c r="Y880" s="225"/>
      <c r="Z880" s="225"/>
      <c r="AA880" s="225"/>
      <c r="AB880" s="225"/>
      <c r="AC880" s="225"/>
      <c r="AD880" s="225"/>
      <c r="AE880" s="225"/>
      <c r="AF880" s="225"/>
      <c r="AG880" s="225"/>
      <c r="AH880" s="225"/>
      <c r="AI880" s="225"/>
      <c r="AJ880" s="225"/>
      <c r="AK880" s="225"/>
      <c r="AL880" s="225"/>
      <c r="AM880" s="225"/>
      <c r="AN880" s="225"/>
      <c r="AO880" s="225"/>
      <c r="AP880" s="225"/>
      <c r="AQ880" s="225"/>
      <c r="AR880" s="225"/>
      <c r="AS880" s="225"/>
      <c r="AT880" s="225"/>
      <c r="AU880" s="225"/>
      <c r="AV880" s="225"/>
      <c r="AW880" s="225"/>
      <c r="AX880" s="225"/>
      <c r="AY880" s="225"/>
      <c r="AZ880" s="225"/>
      <c r="BA880" s="225"/>
      <c r="BB880" s="225"/>
      <c r="BC880" s="225"/>
      <c r="BD880" s="225"/>
      <c r="BE880" s="225"/>
      <c r="BF880" s="225"/>
      <c r="BG880" s="225"/>
      <c r="BH880" s="225"/>
      <c r="BI880" s="225"/>
      <c r="BJ880" s="225"/>
      <c r="BK880" s="225"/>
      <c r="BL880" s="225"/>
      <c r="BM880" s="225"/>
      <c r="BN880" s="225"/>
      <c r="BO880" s="225"/>
      <c r="BP880" s="225"/>
      <c r="BQ880" s="225"/>
      <c r="BR880" s="225"/>
      <c r="BS880" s="225"/>
      <c r="BT880" s="225"/>
      <c r="BU880" s="225"/>
      <c r="BV880" s="225"/>
      <c r="BW880" s="225"/>
      <c r="BX880" s="225"/>
      <c r="BY880" s="225"/>
      <c r="BZ880" s="225"/>
      <c r="CA880" s="225"/>
      <c r="CB880" s="225"/>
      <c r="CC880" s="225"/>
      <c r="CD880" s="225"/>
      <c r="CE880" s="225"/>
      <c r="CF880" s="225"/>
    </row>
    <row r="881" spans="1:84" ht="12" customHeight="1" x14ac:dyDescent="0.25">
      <c r="A881" s="225"/>
      <c r="B881" s="225"/>
      <c r="C881" s="225"/>
      <c r="D881" s="225"/>
      <c r="E881" s="226"/>
      <c r="F881" s="226"/>
      <c r="G881" s="228"/>
      <c r="H881" s="227"/>
      <c r="I881" s="227"/>
      <c r="J881" s="228"/>
      <c r="K881" s="228"/>
      <c r="L881" s="229"/>
      <c r="M881" s="225"/>
      <c r="N881" s="225"/>
      <c r="O881" s="225"/>
      <c r="P881" s="225"/>
      <c r="Q881" s="225"/>
      <c r="R881" s="225"/>
      <c r="S881" s="225"/>
      <c r="T881" s="225"/>
      <c r="U881" s="225"/>
      <c r="V881" s="225"/>
      <c r="W881" s="225"/>
      <c r="X881" s="225"/>
      <c r="Y881" s="225"/>
      <c r="Z881" s="225"/>
      <c r="AA881" s="225"/>
      <c r="AB881" s="225"/>
      <c r="AC881" s="225"/>
      <c r="AD881" s="225"/>
      <c r="AE881" s="225"/>
      <c r="AF881" s="225"/>
      <c r="AG881" s="225"/>
      <c r="AH881" s="225"/>
      <c r="AI881" s="225"/>
      <c r="AJ881" s="225"/>
      <c r="AK881" s="225"/>
      <c r="AL881" s="225"/>
      <c r="AM881" s="225"/>
      <c r="AN881" s="225"/>
      <c r="AO881" s="225"/>
      <c r="AP881" s="225"/>
      <c r="AQ881" s="225"/>
      <c r="AR881" s="225"/>
      <c r="AS881" s="225"/>
      <c r="AT881" s="225"/>
      <c r="AU881" s="225"/>
      <c r="AV881" s="225"/>
      <c r="AW881" s="225"/>
      <c r="AX881" s="225"/>
      <c r="AY881" s="225"/>
      <c r="AZ881" s="225"/>
      <c r="BA881" s="225"/>
      <c r="BB881" s="225"/>
      <c r="BC881" s="225"/>
      <c r="BD881" s="225"/>
      <c r="BE881" s="225"/>
      <c r="BF881" s="225"/>
      <c r="BG881" s="225"/>
      <c r="BH881" s="225"/>
      <c r="BI881" s="225"/>
      <c r="BJ881" s="225"/>
      <c r="BK881" s="225"/>
      <c r="BL881" s="225"/>
      <c r="BM881" s="225"/>
      <c r="BN881" s="225"/>
      <c r="BO881" s="225"/>
      <c r="BP881" s="225"/>
      <c r="BQ881" s="225"/>
      <c r="BR881" s="225"/>
      <c r="BS881" s="225"/>
      <c r="BT881" s="225"/>
      <c r="BU881" s="225"/>
      <c r="BV881" s="225"/>
      <c r="BW881" s="225"/>
      <c r="BX881" s="225"/>
      <c r="BY881" s="225"/>
      <c r="BZ881" s="225"/>
      <c r="CA881" s="225"/>
      <c r="CB881" s="225"/>
      <c r="CC881" s="225"/>
      <c r="CD881" s="225"/>
      <c r="CE881" s="225"/>
      <c r="CF881" s="225"/>
    </row>
    <row r="882" spans="1:84" ht="12" customHeight="1" x14ac:dyDescent="0.25">
      <c r="A882" s="225"/>
      <c r="B882" s="225"/>
      <c r="C882" s="225"/>
      <c r="D882" s="225"/>
      <c r="E882" s="226"/>
      <c r="F882" s="226"/>
      <c r="G882" s="228"/>
      <c r="H882" s="227"/>
      <c r="I882" s="227"/>
      <c r="J882" s="228"/>
      <c r="K882" s="228"/>
      <c r="L882" s="229"/>
      <c r="M882" s="225"/>
      <c r="N882" s="225"/>
      <c r="O882" s="225"/>
      <c r="P882" s="225"/>
      <c r="Q882" s="225"/>
      <c r="R882" s="225"/>
      <c r="S882" s="225"/>
      <c r="T882" s="225"/>
      <c r="U882" s="225"/>
      <c r="V882" s="225"/>
      <c r="W882" s="225"/>
      <c r="X882" s="225"/>
      <c r="Y882" s="225"/>
      <c r="Z882" s="225"/>
      <c r="AA882" s="225"/>
      <c r="AB882" s="225"/>
      <c r="AC882" s="225"/>
      <c r="AD882" s="225"/>
      <c r="AE882" s="225"/>
      <c r="AF882" s="225"/>
      <c r="AG882" s="225"/>
      <c r="AH882" s="225"/>
      <c r="AI882" s="225"/>
      <c r="AJ882" s="225"/>
      <c r="AK882" s="225"/>
      <c r="AL882" s="225"/>
      <c r="AM882" s="225"/>
      <c r="AN882" s="225"/>
      <c r="AO882" s="225"/>
      <c r="AP882" s="225"/>
      <c r="AQ882" s="225"/>
      <c r="AR882" s="225"/>
      <c r="AS882" s="225"/>
      <c r="AT882" s="225"/>
      <c r="AU882" s="225"/>
      <c r="AV882" s="225"/>
      <c r="AW882" s="225"/>
      <c r="AX882" s="225"/>
      <c r="AY882" s="225"/>
      <c r="AZ882" s="225"/>
      <c r="BA882" s="225"/>
      <c r="BB882" s="225"/>
      <c r="BC882" s="225"/>
      <c r="BD882" s="225"/>
      <c r="BE882" s="225"/>
      <c r="BF882" s="225"/>
      <c r="BG882" s="225"/>
      <c r="BH882" s="225"/>
      <c r="BI882" s="225"/>
      <c r="BJ882" s="225"/>
      <c r="BK882" s="225"/>
      <c r="BL882" s="225"/>
      <c r="BM882" s="225"/>
      <c r="BN882" s="225"/>
      <c r="BO882" s="225"/>
      <c r="BP882" s="225"/>
      <c r="BQ882" s="225"/>
      <c r="BR882" s="225"/>
      <c r="BS882" s="225"/>
      <c r="BT882" s="225"/>
      <c r="BU882" s="225"/>
      <c r="BV882" s="225"/>
      <c r="BW882" s="225"/>
      <c r="BX882" s="225"/>
      <c r="BY882" s="225"/>
      <c r="BZ882" s="225"/>
      <c r="CA882" s="225"/>
      <c r="CB882" s="225"/>
      <c r="CC882" s="225"/>
      <c r="CD882" s="225"/>
      <c r="CE882" s="225"/>
      <c r="CF882" s="225"/>
    </row>
    <row r="883" spans="1:84" ht="12" customHeight="1" x14ac:dyDescent="0.25">
      <c r="A883" s="225"/>
      <c r="B883" s="225"/>
      <c r="C883" s="225"/>
      <c r="D883" s="225"/>
      <c r="E883" s="226"/>
      <c r="F883" s="226"/>
      <c r="G883" s="228"/>
      <c r="H883" s="227"/>
      <c r="I883" s="227"/>
      <c r="J883" s="228"/>
      <c r="K883" s="228"/>
      <c r="L883" s="229"/>
      <c r="M883" s="225"/>
      <c r="N883" s="225"/>
      <c r="O883" s="225"/>
      <c r="P883" s="225"/>
      <c r="Q883" s="225"/>
      <c r="R883" s="225"/>
      <c r="S883" s="225"/>
      <c r="T883" s="225"/>
      <c r="U883" s="225"/>
      <c r="V883" s="225"/>
      <c r="W883" s="225"/>
      <c r="X883" s="225"/>
      <c r="Y883" s="225"/>
      <c r="Z883" s="225"/>
      <c r="AA883" s="225"/>
      <c r="AB883" s="225"/>
      <c r="AC883" s="225"/>
      <c r="AD883" s="225"/>
      <c r="AE883" s="225"/>
      <c r="AF883" s="225"/>
      <c r="AG883" s="225"/>
      <c r="AH883" s="225"/>
      <c r="AI883" s="225"/>
      <c r="AJ883" s="225"/>
      <c r="AK883" s="225"/>
      <c r="AL883" s="225"/>
      <c r="AM883" s="225"/>
      <c r="AN883" s="225"/>
      <c r="AO883" s="225"/>
      <c r="AP883" s="225"/>
      <c r="AQ883" s="225"/>
      <c r="AR883" s="225"/>
      <c r="AS883" s="225"/>
      <c r="AT883" s="225"/>
      <c r="AU883" s="225"/>
      <c r="AV883" s="225"/>
      <c r="AW883" s="225"/>
      <c r="AX883" s="225"/>
      <c r="AY883" s="225"/>
      <c r="AZ883" s="225"/>
      <c r="BA883" s="225"/>
      <c r="BB883" s="225"/>
      <c r="BC883" s="225"/>
      <c r="BD883" s="225"/>
      <c r="BE883" s="225"/>
      <c r="BF883" s="225"/>
      <c r="BG883" s="225"/>
      <c r="BH883" s="225"/>
      <c r="BI883" s="225"/>
      <c r="BJ883" s="225"/>
      <c r="BK883" s="225"/>
      <c r="BL883" s="225"/>
      <c r="BM883" s="225"/>
      <c r="BN883" s="225"/>
      <c r="BO883" s="225"/>
      <c r="BP883" s="225"/>
      <c r="BQ883" s="225"/>
      <c r="BR883" s="225"/>
      <c r="BS883" s="225"/>
      <c r="BT883" s="225"/>
      <c r="BU883" s="225"/>
      <c r="BV883" s="225"/>
      <c r="BW883" s="225"/>
      <c r="BX883" s="225"/>
      <c r="BY883" s="225"/>
      <c r="BZ883" s="225"/>
      <c r="CA883" s="225"/>
      <c r="CB883" s="225"/>
      <c r="CC883" s="225"/>
      <c r="CD883" s="225"/>
      <c r="CE883" s="225"/>
      <c r="CF883" s="225"/>
    </row>
    <row r="884" spans="1:84" ht="12" customHeight="1" x14ac:dyDescent="0.25">
      <c r="A884" s="225"/>
      <c r="B884" s="225"/>
      <c r="C884" s="225"/>
      <c r="D884" s="225"/>
      <c r="E884" s="226"/>
      <c r="F884" s="226"/>
      <c r="G884" s="228"/>
      <c r="H884" s="227"/>
      <c r="I884" s="227"/>
      <c r="J884" s="228"/>
      <c r="K884" s="228"/>
      <c r="L884" s="229"/>
      <c r="M884" s="225"/>
      <c r="N884" s="225"/>
      <c r="O884" s="225"/>
      <c r="P884" s="225"/>
      <c r="Q884" s="225"/>
      <c r="R884" s="225"/>
      <c r="S884" s="225"/>
      <c r="T884" s="225"/>
      <c r="U884" s="225"/>
      <c r="V884" s="225"/>
      <c r="W884" s="225"/>
      <c r="X884" s="225"/>
      <c r="Y884" s="225"/>
      <c r="Z884" s="225"/>
      <c r="AA884" s="225"/>
      <c r="AB884" s="225"/>
      <c r="AC884" s="225"/>
      <c r="AD884" s="225"/>
      <c r="AE884" s="225"/>
      <c r="AF884" s="225"/>
      <c r="AG884" s="225"/>
      <c r="AH884" s="225"/>
      <c r="AI884" s="225"/>
      <c r="AJ884" s="225"/>
      <c r="AK884" s="225"/>
      <c r="AL884" s="225"/>
      <c r="AM884" s="225"/>
      <c r="AN884" s="225"/>
      <c r="AO884" s="225"/>
      <c r="AP884" s="225"/>
      <c r="AQ884" s="225"/>
      <c r="AR884" s="225"/>
      <c r="AS884" s="225"/>
      <c r="AT884" s="225"/>
      <c r="AU884" s="225"/>
      <c r="AV884" s="225"/>
      <c r="AW884" s="225"/>
      <c r="AX884" s="225"/>
      <c r="AY884" s="225"/>
      <c r="AZ884" s="225"/>
      <c r="BA884" s="225"/>
      <c r="BB884" s="225"/>
      <c r="BC884" s="225"/>
      <c r="BD884" s="225"/>
      <c r="BE884" s="225"/>
      <c r="BF884" s="225"/>
      <c r="BG884" s="225"/>
      <c r="BH884" s="225"/>
      <c r="BI884" s="225"/>
      <c r="BJ884" s="225"/>
      <c r="BK884" s="225"/>
      <c r="BL884" s="225"/>
      <c r="BM884" s="225"/>
      <c r="BN884" s="225"/>
      <c r="BO884" s="225"/>
      <c r="BP884" s="225"/>
      <c r="BQ884" s="225"/>
      <c r="BR884" s="225"/>
      <c r="BS884" s="225"/>
      <c r="BT884" s="225"/>
      <c r="BU884" s="225"/>
      <c r="BV884" s="225"/>
      <c r="BW884" s="225"/>
      <c r="BX884" s="225"/>
      <c r="BY884" s="225"/>
      <c r="BZ884" s="225"/>
      <c r="CA884" s="225"/>
      <c r="CB884" s="225"/>
      <c r="CC884" s="225"/>
      <c r="CD884" s="225"/>
      <c r="CE884" s="225"/>
      <c r="CF884" s="225"/>
    </row>
    <row r="885" spans="1:84" ht="12" customHeight="1" x14ac:dyDescent="0.25">
      <c r="A885" s="225"/>
      <c r="B885" s="225"/>
      <c r="C885" s="225"/>
      <c r="D885" s="225"/>
      <c r="E885" s="226"/>
      <c r="F885" s="226"/>
      <c r="G885" s="228"/>
      <c r="H885" s="227"/>
      <c r="I885" s="227"/>
      <c r="J885" s="228"/>
      <c r="K885" s="228"/>
      <c r="L885" s="229"/>
      <c r="M885" s="225"/>
      <c r="N885" s="225"/>
      <c r="O885" s="225"/>
      <c r="P885" s="225"/>
      <c r="Q885" s="225"/>
      <c r="R885" s="225"/>
      <c r="S885" s="225"/>
      <c r="T885" s="225"/>
      <c r="U885" s="225"/>
      <c r="V885" s="225"/>
      <c r="W885" s="225"/>
      <c r="X885" s="225"/>
      <c r="Y885" s="225"/>
      <c r="Z885" s="225"/>
      <c r="AA885" s="225"/>
      <c r="AB885" s="225"/>
      <c r="AC885" s="225"/>
      <c r="AD885" s="225"/>
      <c r="AE885" s="225"/>
      <c r="AF885" s="225"/>
      <c r="AG885" s="225"/>
      <c r="AH885" s="225"/>
      <c r="AI885" s="225"/>
      <c r="AJ885" s="225"/>
      <c r="AK885" s="225"/>
      <c r="AL885" s="225"/>
      <c r="AM885" s="225"/>
      <c r="AN885" s="225"/>
      <c r="AO885" s="225"/>
      <c r="AP885" s="225"/>
      <c r="AQ885" s="225"/>
      <c r="AR885" s="225"/>
      <c r="AS885" s="225"/>
      <c r="AT885" s="225"/>
      <c r="AU885" s="225"/>
      <c r="AV885" s="225"/>
      <c r="AW885" s="225"/>
      <c r="AX885" s="225"/>
      <c r="AY885" s="225"/>
      <c r="AZ885" s="225"/>
      <c r="BA885" s="225"/>
      <c r="BB885" s="225"/>
      <c r="BC885" s="225"/>
      <c r="BD885" s="225"/>
      <c r="BE885" s="225"/>
      <c r="BF885" s="225"/>
      <c r="BG885" s="225"/>
      <c r="BH885" s="225"/>
      <c r="BI885" s="225"/>
      <c r="BJ885" s="225"/>
      <c r="BK885" s="225"/>
      <c r="BL885" s="225"/>
      <c r="BM885" s="225"/>
      <c r="BN885" s="225"/>
      <c r="BO885" s="225"/>
      <c r="BP885" s="225"/>
      <c r="BQ885" s="225"/>
      <c r="BR885" s="225"/>
      <c r="BS885" s="225"/>
      <c r="BT885" s="225"/>
      <c r="BU885" s="225"/>
      <c r="BV885" s="225"/>
      <c r="BW885" s="225"/>
      <c r="BX885" s="225"/>
      <c r="BY885" s="225"/>
      <c r="BZ885" s="225"/>
      <c r="CA885" s="225"/>
      <c r="CB885" s="225"/>
      <c r="CC885" s="225"/>
      <c r="CD885" s="225"/>
      <c r="CE885" s="225"/>
      <c r="CF885" s="225"/>
    </row>
    <row r="886" spans="1:84" ht="12" customHeight="1" x14ac:dyDescent="0.25">
      <c r="A886" s="225"/>
      <c r="B886" s="225"/>
      <c r="C886" s="225"/>
      <c r="D886" s="225"/>
      <c r="E886" s="226"/>
      <c r="F886" s="226"/>
      <c r="G886" s="228"/>
      <c r="H886" s="227"/>
      <c r="I886" s="227"/>
      <c r="J886" s="228"/>
      <c r="K886" s="228"/>
      <c r="L886" s="229"/>
      <c r="M886" s="225"/>
      <c r="N886" s="225"/>
      <c r="O886" s="225"/>
      <c r="P886" s="225"/>
      <c r="Q886" s="225"/>
      <c r="R886" s="225"/>
      <c r="S886" s="225"/>
      <c r="T886" s="225"/>
      <c r="U886" s="225"/>
      <c r="V886" s="225"/>
      <c r="W886" s="225"/>
      <c r="X886" s="225"/>
      <c r="Y886" s="225"/>
      <c r="Z886" s="225"/>
      <c r="AA886" s="225"/>
      <c r="AB886" s="225"/>
      <c r="AC886" s="225"/>
      <c r="AD886" s="225"/>
      <c r="AE886" s="225"/>
      <c r="AF886" s="225"/>
      <c r="AG886" s="225"/>
      <c r="AH886" s="225"/>
      <c r="AI886" s="225"/>
      <c r="AJ886" s="225"/>
      <c r="AK886" s="225"/>
      <c r="AL886" s="225"/>
      <c r="AM886" s="225"/>
      <c r="AN886" s="225"/>
      <c r="AO886" s="225"/>
      <c r="AP886" s="225"/>
      <c r="AQ886" s="225"/>
      <c r="AR886" s="225"/>
      <c r="AS886" s="225"/>
      <c r="AT886" s="225"/>
      <c r="AU886" s="225"/>
      <c r="AV886" s="225"/>
      <c r="AW886" s="225"/>
      <c r="AX886" s="225"/>
      <c r="AY886" s="225"/>
      <c r="AZ886" s="225"/>
      <c r="BA886" s="225"/>
      <c r="BB886" s="225"/>
      <c r="BC886" s="225"/>
      <c r="BD886" s="225"/>
      <c r="BE886" s="225"/>
      <c r="BF886" s="225"/>
      <c r="BG886" s="225"/>
      <c r="BH886" s="225"/>
      <c r="BI886" s="225"/>
      <c r="BJ886" s="225"/>
      <c r="BK886" s="225"/>
      <c r="BL886" s="225"/>
      <c r="BM886" s="225"/>
      <c r="BN886" s="225"/>
      <c r="BO886" s="225"/>
      <c r="BP886" s="225"/>
      <c r="BQ886" s="225"/>
      <c r="BR886" s="225"/>
      <c r="BS886" s="225"/>
      <c r="BT886" s="225"/>
      <c r="BU886" s="225"/>
      <c r="BV886" s="225"/>
      <c r="BW886" s="225"/>
      <c r="BX886" s="225"/>
      <c r="BY886" s="225"/>
      <c r="BZ886" s="225"/>
      <c r="CA886" s="225"/>
      <c r="CB886" s="225"/>
      <c r="CC886" s="225"/>
      <c r="CD886" s="225"/>
      <c r="CE886" s="225"/>
      <c r="CF886" s="225"/>
    </row>
    <row r="887" spans="1:84" ht="12" customHeight="1" x14ac:dyDescent="0.25">
      <c r="A887" s="225"/>
      <c r="B887" s="225"/>
      <c r="C887" s="225"/>
      <c r="D887" s="225"/>
      <c r="E887" s="226"/>
      <c r="F887" s="226"/>
      <c r="G887" s="228"/>
      <c r="H887" s="227"/>
      <c r="I887" s="227"/>
      <c r="J887" s="228"/>
      <c r="K887" s="228"/>
      <c r="L887" s="229"/>
      <c r="M887" s="225"/>
      <c r="N887" s="225"/>
      <c r="O887" s="225"/>
      <c r="P887" s="225"/>
      <c r="Q887" s="225"/>
      <c r="R887" s="225"/>
      <c r="S887" s="225"/>
      <c r="T887" s="225"/>
      <c r="U887" s="225"/>
      <c r="V887" s="225"/>
      <c r="W887" s="225"/>
      <c r="X887" s="225"/>
      <c r="Y887" s="225"/>
      <c r="Z887" s="225"/>
      <c r="AA887" s="225"/>
      <c r="AB887" s="225"/>
      <c r="AC887" s="225"/>
      <c r="AD887" s="225"/>
      <c r="AE887" s="225"/>
      <c r="AF887" s="225"/>
      <c r="AG887" s="225"/>
      <c r="AH887" s="225"/>
      <c r="AI887" s="225"/>
      <c r="AJ887" s="225"/>
      <c r="AK887" s="225"/>
      <c r="AL887" s="225"/>
      <c r="AM887" s="225"/>
      <c r="AN887" s="225"/>
      <c r="AO887" s="225"/>
      <c r="AP887" s="225"/>
      <c r="AQ887" s="225"/>
      <c r="AR887" s="225"/>
      <c r="AS887" s="225"/>
      <c r="AT887" s="225"/>
      <c r="AU887" s="225"/>
      <c r="AV887" s="225"/>
      <c r="AW887" s="225"/>
      <c r="AX887" s="225"/>
      <c r="AY887" s="225"/>
      <c r="AZ887" s="225"/>
      <c r="BA887" s="225"/>
      <c r="BB887" s="225"/>
      <c r="BC887" s="225"/>
      <c r="BD887" s="225"/>
      <c r="BE887" s="225"/>
      <c r="BF887" s="225"/>
      <c r="BG887" s="225"/>
      <c r="BH887" s="225"/>
      <c r="BI887" s="225"/>
      <c r="BJ887" s="225"/>
      <c r="BK887" s="225"/>
      <c r="BL887" s="225"/>
      <c r="BM887" s="225"/>
      <c r="BN887" s="225"/>
      <c r="BO887" s="225"/>
      <c r="BP887" s="225"/>
      <c r="BQ887" s="225"/>
      <c r="BR887" s="225"/>
      <c r="BS887" s="225"/>
      <c r="BT887" s="225"/>
      <c r="BU887" s="225"/>
      <c r="BV887" s="225"/>
      <c r="BW887" s="225"/>
      <c r="BX887" s="225"/>
      <c r="BY887" s="225"/>
      <c r="BZ887" s="225"/>
      <c r="CA887" s="225"/>
      <c r="CB887" s="225"/>
      <c r="CC887" s="225"/>
      <c r="CD887" s="225"/>
      <c r="CE887" s="225"/>
      <c r="CF887" s="225"/>
    </row>
    <row r="888" spans="1:84" ht="12" customHeight="1" x14ac:dyDescent="0.25">
      <c r="A888" s="225"/>
      <c r="B888" s="225"/>
      <c r="C888" s="225"/>
      <c r="D888" s="225"/>
      <c r="E888" s="226"/>
      <c r="F888" s="226"/>
      <c r="G888" s="228"/>
      <c r="H888" s="227"/>
      <c r="I888" s="227"/>
      <c r="J888" s="228"/>
      <c r="K888" s="228"/>
      <c r="L888" s="229"/>
      <c r="M888" s="225"/>
      <c r="N888" s="225"/>
      <c r="O888" s="225"/>
      <c r="P888" s="225"/>
      <c r="Q888" s="225"/>
      <c r="R888" s="225"/>
      <c r="S888" s="225"/>
      <c r="T888" s="225"/>
      <c r="U888" s="225"/>
      <c r="V888" s="225"/>
      <c r="W888" s="225"/>
      <c r="X888" s="225"/>
      <c r="Y888" s="225"/>
      <c r="Z888" s="225"/>
      <c r="AA888" s="225"/>
      <c r="AB888" s="225"/>
      <c r="AC888" s="225"/>
      <c r="AD888" s="225"/>
      <c r="AE888" s="225"/>
      <c r="AF888" s="225"/>
      <c r="AG888" s="225"/>
      <c r="AH888" s="225"/>
      <c r="AI888" s="225"/>
      <c r="AJ888" s="225"/>
      <c r="AK888" s="225"/>
      <c r="AL888" s="225"/>
      <c r="AM888" s="225"/>
      <c r="AN888" s="225"/>
      <c r="AO888" s="225"/>
      <c r="AP888" s="225"/>
      <c r="AQ888" s="225"/>
      <c r="AR888" s="225"/>
      <c r="AS888" s="225"/>
      <c r="AT888" s="225"/>
      <c r="AU888" s="225"/>
      <c r="AV888" s="225"/>
      <c r="AW888" s="225"/>
      <c r="AX888" s="225"/>
      <c r="AY888" s="225"/>
      <c r="AZ888" s="225"/>
      <c r="BA888" s="225"/>
      <c r="BB888" s="225"/>
      <c r="BC888" s="225"/>
      <c r="BD888" s="225"/>
      <c r="BE888" s="225"/>
      <c r="BF888" s="225"/>
      <c r="BG888" s="225"/>
      <c r="BH888" s="225"/>
      <c r="BI888" s="225"/>
      <c r="BJ888" s="225"/>
      <c r="BK888" s="225"/>
      <c r="BL888" s="225"/>
      <c r="BM888" s="225"/>
      <c r="BN888" s="225"/>
      <c r="BO888" s="225"/>
      <c r="BP888" s="225"/>
      <c r="BQ888" s="225"/>
      <c r="BR888" s="225"/>
      <c r="BS888" s="225"/>
      <c r="BT888" s="225"/>
      <c r="BU888" s="225"/>
      <c r="BV888" s="225"/>
      <c r="BW888" s="225"/>
      <c r="BX888" s="225"/>
      <c r="BY888" s="225"/>
      <c r="BZ888" s="225"/>
      <c r="CA888" s="225"/>
      <c r="CB888" s="225"/>
      <c r="CC888" s="225"/>
      <c r="CD888" s="225"/>
      <c r="CE888" s="225"/>
      <c r="CF888" s="225"/>
    </row>
    <row r="889" spans="1:84" ht="12" customHeight="1" x14ac:dyDescent="0.25">
      <c r="A889" s="225"/>
      <c r="B889" s="225"/>
      <c r="C889" s="225"/>
      <c r="D889" s="225"/>
      <c r="E889" s="226"/>
      <c r="F889" s="226"/>
      <c r="G889" s="228"/>
      <c r="H889" s="227"/>
      <c r="I889" s="227"/>
      <c r="J889" s="228"/>
      <c r="K889" s="228"/>
      <c r="L889" s="229"/>
      <c r="M889" s="225"/>
      <c r="N889" s="225"/>
      <c r="O889" s="225"/>
      <c r="P889" s="225"/>
      <c r="Q889" s="225"/>
      <c r="R889" s="225"/>
      <c r="S889" s="225"/>
      <c r="T889" s="225"/>
      <c r="U889" s="225"/>
      <c r="V889" s="225"/>
      <c r="W889" s="225"/>
      <c r="X889" s="225"/>
      <c r="Y889" s="225"/>
      <c r="Z889" s="225"/>
      <c r="AA889" s="225"/>
      <c r="AB889" s="225"/>
      <c r="AC889" s="225"/>
      <c r="AD889" s="225"/>
      <c r="AE889" s="225"/>
      <c r="AF889" s="225"/>
      <c r="AG889" s="225"/>
      <c r="AH889" s="225"/>
      <c r="AI889" s="225"/>
      <c r="AJ889" s="225"/>
      <c r="AK889" s="225"/>
      <c r="AL889" s="225"/>
      <c r="AM889" s="225"/>
      <c r="AN889" s="225"/>
      <c r="AO889" s="225"/>
      <c r="AP889" s="225"/>
      <c r="AQ889" s="225"/>
      <c r="AR889" s="225"/>
      <c r="AS889" s="225"/>
      <c r="AT889" s="225"/>
      <c r="AU889" s="225"/>
      <c r="AV889" s="225"/>
      <c r="AW889" s="225"/>
      <c r="AX889" s="225"/>
      <c r="AY889" s="225"/>
      <c r="AZ889" s="225"/>
      <c r="BA889" s="225"/>
      <c r="BB889" s="225"/>
      <c r="BC889" s="225"/>
      <c r="BD889" s="225"/>
      <c r="BE889" s="225"/>
      <c r="BF889" s="225"/>
      <c r="BG889" s="225"/>
      <c r="BH889" s="225"/>
      <c r="BI889" s="225"/>
      <c r="BJ889" s="225"/>
      <c r="BK889" s="225"/>
      <c r="BL889" s="225"/>
      <c r="BM889" s="225"/>
      <c r="BN889" s="225"/>
      <c r="BO889" s="225"/>
      <c r="BP889" s="225"/>
      <c r="BQ889" s="225"/>
      <c r="BR889" s="225"/>
      <c r="BS889" s="225"/>
      <c r="BT889" s="225"/>
      <c r="BU889" s="225"/>
      <c r="BV889" s="225"/>
      <c r="BW889" s="225"/>
      <c r="BX889" s="225"/>
      <c r="BY889" s="225"/>
      <c r="BZ889" s="225"/>
      <c r="CA889" s="225"/>
      <c r="CB889" s="225"/>
      <c r="CC889" s="225"/>
      <c r="CD889" s="225"/>
      <c r="CE889" s="225"/>
      <c r="CF889" s="225"/>
    </row>
    <row r="890" spans="1:84" ht="12" customHeight="1" x14ac:dyDescent="0.25">
      <c r="A890" s="225"/>
      <c r="B890" s="225"/>
      <c r="C890" s="225"/>
      <c r="D890" s="225"/>
      <c r="E890" s="226"/>
      <c r="F890" s="226"/>
      <c r="G890" s="228"/>
      <c r="H890" s="227"/>
      <c r="I890" s="227"/>
      <c r="J890" s="228"/>
      <c r="K890" s="228"/>
      <c r="L890" s="229"/>
      <c r="M890" s="225"/>
      <c r="N890" s="225"/>
      <c r="O890" s="225"/>
      <c r="P890" s="225"/>
      <c r="Q890" s="225"/>
      <c r="R890" s="225"/>
      <c r="S890" s="225"/>
      <c r="T890" s="225"/>
      <c r="U890" s="225"/>
      <c r="V890" s="225"/>
      <c r="W890" s="225"/>
      <c r="X890" s="225"/>
      <c r="Y890" s="225"/>
      <c r="Z890" s="225"/>
      <c r="AA890" s="225"/>
      <c r="AB890" s="225"/>
      <c r="AC890" s="225"/>
      <c r="AD890" s="225"/>
      <c r="AE890" s="225"/>
      <c r="AF890" s="225"/>
      <c r="AG890" s="225"/>
      <c r="AH890" s="225"/>
      <c r="AI890" s="225"/>
      <c r="AJ890" s="225"/>
      <c r="AK890" s="225"/>
      <c r="AL890" s="225"/>
      <c r="AM890" s="225"/>
      <c r="AN890" s="225"/>
      <c r="AO890" s="225"/>
      <c r="AP890" s="225"/>
      <c r="AQ890" s="225"/>
      <c r="AR890" s="225"/>
      <c r="AS890" s="225"/>
      <c r="AT890" s="225"/>
      <c r="AU890" s="225"/>
      <c r="AV890" s="225"/>
      <c r="AW890" s="225"/>
      <c r="AX890" s="225"/>
      <c r="AY890" s="225"/>
      <c r="AZ890" s="225"/>
      <c r="BA890" s="225"/>
      <c r="BB890" s="225"/>
      <c r="BC890" s="225"/>
      <c r="BD890" s="225"/>
      <c r="BE890" s="225"/>
      <c r="BF890" s="225"/>
      <c r="BG890" s="225"/>
      <c r="BH890" s="225"/>
      <c r="BI890" s="225"/>
      <c r="BJ890" s="225"/>
      <c r="BK890" s="225"/>
      <c r="BL890" s="225"/>
      <c r="BM890" s="225"/>
      <c r="BN890" s="225"/>
      <c r="BO890" s="225"/>
      <c r="BP890" s="225"/>
      <c r="BQ890" s="225"/>
      <c r="BR890" s="225"/>
      <c r="BS890" s="225"/>
      <c r="BT890" s="225"/>
      <c r="BU890" s="225"/>
      <c r="BV890" s="225"/>
      <c r="BW890" s="225"/>
      <c r="BX890" s="225"/>
      <c r="BY890" s="225"/>
      <c r="BZ890" s="225"/>
      <c r="CA890" s="225"/>
      <c r="CB890" s="225"/>
      <c r="CC890" s="225"/>
      <c r="CD890" s="225"/>
      <c r="CE890" s="225"/>
      <c r="CF890" s="225"/>
    </row>
    <row r="891" spans="1:84" ht="12" customHeight="1" x14ac:dyDescent="0.25">
      <c r="A891" s="225"/>
      <c r="B891" s="225"/>
      <c r="C891" s="225"/>
      <c r="D891" s="225"/>
      <c r="E891" s="226"/>
      <c r="F891" s="226"/>
      <c r="G891" s="228"/>
      <c r="H891" s="227"/>
      <c r="I891" s="227"/>
      <c r="J891" s="228"/>
      <c r="K891" s="228"/>
      <c r="L891" s="229"/>
      <c r="M891" s="225"/>
      <c r="N891" s="225"/>
      <c r="O891" s="225"/>
      <c r="P891" s="225"/>
      <c r="Q891" s="225"/>
      <c r="R891" s="225"/>
      <c r="S891" s="225"/>
      <c r="T891" s="225"/>
      <c r="U891" s="225"/>
      <c r="V891" s="225"/>
      <c r="W891" s="225"/>
      <c r="X891" s="225"/>
      <c r="Y891" s="225"/>
      <c r="Z891" s="225"/>
      <c r="AA891" s="225"/>
      <c r="AB891" s="225"/>
      <c r="AC891" s="225"/>
      <c r="AD891" s="225"/>
      <c r="AE891" s="225"/>
      <c r="AF891" s="225"/>
      <c r="AG891" s="225"/>
      <c r="AH891" s="225"/>
      <c r="AI891" s="225"/>
      <c r="AJ891" s="225"/>
      <c r="AK891" s="225"/>
      <c r="AL891" s="225"/>
      <c r="AM891" s="225"/>
      <c r="AN891" s="225"/>
      <c r="AO891" s="225"/>
      <c r="AP891" s="225"/>
      <c r="AQ891" s="225"/>
      <c r="AR891" s="225"/>
      <c r="AS891" s="225"/>
      <c r="AT891" s="225"/>
      <c r="AU891" s="225"/>
      <c r="AV891" s="225"/>
      <c r="AW891" s="225"/>
      <c r="AX891" s="225"/>
      <c r="AY891" s="225"/>
      <c r="AZ891" s="225"/>
      <c r="BA891" s="225"/>
      <c r="BB891" s="225"/>
      <c r="BC891" s="225"/>
      <c r="BD891" s="225"/>
      <c r="BE891" s="225"/>
      <c r="BF891" s="225"/>
      <c r="BG891" s="225"/>
      <c r="BH891" s="225"/>
      <c r="BI891" s="225"/>
      <c r="BJ891" s="225"/>
      <c r="BK891" s="225"/>
      <c r="BL891" s="225"/>
      <c r="BM891" s="225"/>
      <c r="BN891" s="225"/>
      <c r="BO891" s="225"/>
      <c r="BP891" s="225"/>
      <c r="BQ891" s="225"/>
      <c r="BR891" s="225"/>
      <c r="BS891" s="225"/>
      <c r="BT891" s="225"/>
      <c r="BU891" s="225"/>
      <c r="BV891" s="225"/>
      <c r="BW891" s="225"/>
      <c r="BX891" s="225"/>
      <c r="BY891" s="225"/>
      <c r="BZ891" s="225"/>
      <c r="CA891" s="225"/>
      <c r="CB891" s="225"/>
      <c r="CC891" s="225"/>
      <c r="CD891" s="225"/>
      <c r="CE891" s="225"/>
      <c r="CF891" s="225"/>
    </row>
    <row r="892" spans="1:84" ht="12" customHeight="1" x14ac:dyDescent="0.25">
      <c r="A892" s="225"/>
      <c r="B892" s="225"/>
      <c r="C892" s="225"/>
      <c r="D892" s="225"/>
      <c r="E892" s="226"/>
      <c r="F892" s="226"/>
      <c r="G892" s="228"/>
      <c r="H892" s="227"/>
      <c r="I892" s="227"/>
      <c r="J892" s="228"/>
      <c r="K892" s="228"/>
      <c r="L892" s="229"/>
      <c r="M892" s="225"/>
      <c r="N892" s="225"/>
      <c r="O892" s="225"/>
      <c r="P892" s="225"/>
      <c r="Q892" s="225"/>
      <c r="R892" s="225"/>
      <c r="S892" s="225"/>
      <c r="T892" s="225"/>
      <c r="U892" s="225"/>
      <c r="V892" s="225"/>
      <c r="W892" s="225"/>
      <c r="X892" s="225"/>
      <c r="Y892" s="225"/>
      <c r="Z892" s="225"/>
      <c r="AA892" s="225"/>
      <c r="AB892" s="225"/>
      <c r="AC892" s="225"/>
      <c r="AD892" s="225"/>
      <c r="AE892" s="225"/>
      <c r="AF892" s="225"/>
      <c r="AG892" s="225"/>
      <c r="AH892" s="225"/>
      <c r="AI892" s="225"/>
      <c r="AJ892" s="225"/>
      <c r="AK892" s="225"/>
      <c r="AL892" s="225"/>
      <c r="AM892" s="225"/>
      <c r="AN892" s="225"/>
      <c r="AO892" s="225"/>
      <c r="AP892" s="225"/>
      <c r="AQ892" s="225"/>
      <c r="AR892" s="225"/>
      <c r="AS892" s="225"/>
      <c r="AT892" s="225"/>
      <c r="AU892" s="225"/>
      <c r="AV892" s="225"/>
      <c r="AW892" s="225"/>
      <c r="AX892" s="225"/>
      <c r="AY892" s="225"/>
      <c r="AZ892" s="225"/>
      <c r="BA892" s="225"/>
      <c r="BB892" s="225"/>
      <c r="BC892" s="225"/>
      <c r="BD892" s="225"/>
      <c r="BE892" s="225"/>
      <c r="BF892" s="225"/>
      <c r="BG892" s="225"/>
      <c r="BH892" s="225"/>
      <c r="BI892" s="225"/>
      <c r="BJ892" s="225"/>
      <c r="BK892" s="225"/>
      <c r="BL892" s="225"/>
      <c r="BM892" s="225"/>
      <c r="BN892" s="225"/>
      <c r="BO892" s="225"/>
      <c r="BP892" s="225"/>
      <c r="BQ892" s="225"/>
      <c r="BR892" s="225"/>
      <c r="BS892" s="225"/>
      <c r="BT892" s="225"/>
      <c r="BU892" s="225"/>
      <c r="BV892" s="225"/>
      <c r="BW892" s="225"/>
      <c r="BX892" s="225"/>
      <c r="BY892" s="225"/>
      <c r="BZ892" s="225"/>
      <c r="CA892" s="225"/>
      <c r="CB892" s="225"/>
      <c r="CC892" s="225"/>
      <c r="CD892" s="225"/>
      <c r="CE892" s="225"/>
      <c r="CF892" s="225"/>
    </row>
    <row r="893" spans="1:84" ht="12" customHeight="1" x14ac:dyDescent="0.25">
      <c r="A893" s="225"/>
      <c r="B893" s="225"/>
      <c r="C893" s="225"/>
      <c r="D893" s="225"/>
      <c r="E893" s="226"/>
      <c r="F893" s="226"/>
      <c r="G893" s="228"/>
      <c r="H893" s="227"/>
      <c r="I893" s="227"/>
      <c r="J893" s="228"/>
      <c r="K893" s="228"/>
      <c r="L893" s="229"/>
      <c r="M893" s="225"/>
      <c r="N893" s="225"/>
      <c r="O893" s="225"/>
      <c r="P893" s="225"/>
      <c r="Q893" s="225"/>
      <c r="R893" s="225"/>
      <c r="S893" s="225"/>
      <c r="T893" s="225"/>
      <c r="U893" s="225"/>
      <c r="V893" s="225"/>
      <c r="W893" s="225"/>
      <c r="X893" s="225"/>
      <c r="Y893" s="225"/>
      <c r="Z893" s="225"/>
      <c r="AA893" s="225"/>
      <c r="AB893" s="225"/>
      <c r="AC893" s="225"/>
      <c r="AD893" s="225"/>
      <c r="AE893" s="225"/>
      <c r="AF893" s="225"/>
      <c r="AG893" s="225"/>
      <c r="AH893" s="225"/>
      <c r="AI893" s="225"/>
      <c r="AJ893" s="225"/>
      <c r="AK893" s="225"/>
      <c r="AL893" s="225"/>
      <c r="AM893" s="225"/>
      <c r="AN893" s="225"/>
      <c r="AO893" s="225"/>
      <c r="AP893" s="225"/>
      <c r="AQ893" s="225"/>
      <c r="AR893" s="225"/>
      <c r="AS893" s="225"/>
      <c r="AT893" s="225"/>
      <c r="AU893" s="225"/>
      <c r="AV893" s="225"/>
      <c r="AW893" s="225"/>
      <c r="AX893" s="225"/>
      <c r="AY893" s="225"/>
      <c r="AZ893" s="225"/>
      <c r="BA893" s="225"/>
      <c r="BB893" s="225"/>
      <c r="BC893" s="225"/>
      <c r="BD893" s="225"/>
      <c r="BE893" s="225"/>
      <c r="BF893" s="225"/>
      <c r="BG893" s="225"/>
      <c r="BH893" s="225"/>
      <c r="BI893" s="225"/>
      <c r="BJ893" s="225"/>
      <c r="BK893" s="225"/>
      <c r="BL893" s="225"/>
      <c r="BM893" s="225"/>
      <c r="BN893" s="225"/>
      <c r="BO893" s="225"/>
      <c r="BP893" s="225"/>
      <c r="BQ893" s="225"/>
      <c r="BR893" s="225"/>
      <c r="BS893" s="225"/>
      <c r="BT893" s="225"/>
      <c r="BU893" s="225"/>
      <c r="BV893" s="225"/>
      <c r="BW893" s="225"/>
      <c r="BX893" s="225"/>
      <c r="BY893" s="225"/>
      <c r="BZ893" s="225"/>
      <c r="CA893" s="225"/>
      <c r="CB893" s="225"/>
      <c r="CC893" s="225"/>
      <c r="CD893" s="225"/>
      <c r="CE893" s="225"/>
      <c r="CF893" s="225"/>
    </row>
    <row r="894" spans="1:84" ht="12" customHeight="1" x14ac:dyDescent="0.25">
      <c r="A894" s="225"/>
      <c r="B894" s="225"/>
      <c r="C894" s="225"/>
      <c r="D894" s="225"/>
      <c r="E894" s="226"/>
      <c r="F894" s="226"/>
      <c r="G894" s="228"/>
      <c r="H894" s="227"/>
      <c r="I894" s="227"/>
      <c r="J894" s="228"/>
      <c r="K894" s="228"/>
      <c r="L894" s="229"/>
      <c r="M894" s="225"/>
      <c r="N894" s="225"/>
      <c r="O894" s="225"/>
      <c r="P894" s="225"/>
      <c r="Q894" s="225"/>
      <c r="R894" s="225"/>
      <c r="S894" s="225"/>
      <c r="T894" s="225"/>
      <c r="U894" s="225"/>
      <c r="V894" s="225"/>
      <c r="W894" s="225"/>
      <c r="X894" s="225"/>
      <c r="Y894" s="225"/>
      <c r="Z894" s="225"/>
      <c r="AA894" s="225"/>
      <c r="AB894" s="225"/>
      <c r="AC894" s="225"/>
      <c r="AD894" s="225"/>
      <c r="AE894" s="225"/>
      <c r="AF894" s="225"/>
      <c r="AG894" s="225"/>
      <c r="AH894" s="225"/>
      <c r="AI894" s="225"/>
      <c r="AJ894" s="225"/>
      <c r="AK894" s="225"/>
      <c r="AL894" s="225"/>
      <c r="AM894" s="225"/>
      <c r="AN894" s="225"/>
      <c r="AO894" s="225"/>
      <c r="AP894" s="225"/>
      <c r="AQ894" s="225"/>
      <c r="AR894" s="225"/>
      <c r="AS894" s="225"/>
      <c r="AT894" s="225"/>
      <c r="AU894" s="225"/>
      <c r="AV894" s="225"/>
      <c r="AW894" s="225"/>
      <c r="AX894" s="225"/>
      <c r="AY894" s="225"/>
      <c r="AZ894" s="225"/>
      <c r="BA894" s="225"/>
      <c r="BB894" s="225"/>
      <c r="BC894" s="225"/>
      <c r="BD894" s="225"/>
      <c r="BE894" s="225"/>
      <c r="BF894" s="225"/>
      <c r="BG894" s="225"/>
      <c r="BH894" s="225"/>
      <c r="BI894" s="225"/>
      <c r="BJ894" s="225"/>
      <c r="BK894" s="225"/>
      <c r="BL894" s="225"/>
      <c r="BM894" s="225"/>
      <c r="BN894" s="225"/>
      <c r="BO894" s="225"/>
      <c r="BP894" s="225"/>
      <c r="BQ894" s="225"/>
      <c r="BR894" s="225"/>
      <c r="BS894" s="225"/>
      <c r="BT894" s="225"/>
      <c r="BU894" s="225"/>
      <c r="BV894" s="225"/>
      <c r="BW894" s="225"/>
      <c r="BX894" s="225"/>
      <c r="BY894" s="225"/>
      <c r="BZ894" s="225"/>
      <c r="CA894" s="225"/>
      <c r="CB894" s="225"/>
      <c r="CC894" s="225"/>
      <c r="CD894" s="225"/>
      <c r="CE894" s="225"/>
      <c r="CF894" s="225"/>
    </row>
    <row r="895" spans="1:84" ht="12" customHeight="1" x14ac:dyDescent="0.25">
      <c r="A895" s="225"/>
      <c r="B895" s="225"/>
      <c r="C895" s="225"/>
      <c r="D895" s="225"/>
      <c r="E895" s="226"/>
      <c r="F895" s="226"/>
      <c r="G895" s="228"/>
      <c r="H895" s="227"/>
      <c r="I895" s="227"/>
      <c r="J895" s="228"/>
      <c r="K895" s="228"/>
      <c r="L895" s="229"/>
      <c r="M895" s="225"/>
      <c r="N895" s="225"/>
      <c r="O895" s="225"/>
      <c r="P895" s="225"/>
      <c r="Q895" s="225"/>
      <c r="R895" s="225"/>
      <c r="S895" s="225"/>
      <c r="T895" s="225"/>
      <c r="U895" s="225"/>
      <c r="V895" s="225"/>
      <c r="W895" s="225"/>
      <c r="X895" s="225"/>
      <c r="Y895" s="225"/>
      <c r="Z895" s="225"/>
      <c r="AA895" s="225"/>
      <c r="AB895" s="225"/>
      <c r="AC895" s="225"/>
      <c r="AD895" s="225"/>
      <c r="AE895" s="225"/>
      <c r="AF895" s="225"/>
      <c r="AG895" s="225"/>
      <c r="AH895" s="225"/>
      <c r="AI895" s="225"/>
      <c r="AJ895" s="225"/>
      <c r="AK895" s="225"/>
      <c r="AL895" s="225"/>
      <c r="AM895" s="225"/>
      <c r="AN895" s="225"/>
      <c r="AO895" s="225"/>
      <c r="AP895" s="225"/>
      <c r="AQ895" s="225"/>
      <c r="AR895" s="225"/>
      <c r="AS895" s="225"/>
      <c r="AT895" s="225"/>
      <c r="AU895" s="225"/>
      <c r="AV895" s="225"/>
      <c r="AW895" s="225"/>
      <c r="AX895" s="225"/>
      <c r="AY895" s="225"/>
      <c r="AZ895" s="225"/>
      <c r="BA895" s="225"/>
      <c r="BB895" s="225"/>
      <c r="BC895" s="225"/>
      <c r="BD895" s="225"/>
      <c r="BE895" s="225"/>
      <c r="BF895" s="225"/>
      <c r="BG895" s="225"/>
      <c r="BH895" s="225"/>
      <c r="BI895" s="225"/>
      <c r="BJ895" s="225"/>
      <c r="BK895" s="225"/>
      <c r="BL895" s="225"/>
      <c r="BM895" s="225"/>
      <c r="BN895" s="225"/>
      <c r="BO895" s="225"/>
      <c r="BP895" s="225"/>
      <c r="BQ895" s="225"/>
      <c r="BR895" s="225"/>
      <c r="BS895" s="225"/>
      <c r="BT895" s="225"/>
      <c r="BU895" s="225"/>
      <c r="BV895" s="225"/>
      <c r="BW895" s="225"/>
      <c r="BX895" s="225"/>
      <c r="BY895" s="225"/>
      <c r="BZ895" s="225"/>
      <c r="CA895" s="225"/>
      <c r="CB895" s="225"/>
      <c r="CC895" s="225"/>
      <c r="CD895" s="225"/>
      <c r="CE895" s="225"/>
      <c r="CF895" s="225"/>
    </row>
    <row r="896" spans="1:84" ht="12" customHeight="1" x14ac:dyDescent="0.25">
      <c r="A896" s="225"/>
      <c r="B896" s="225"/>
      <c r="C896" s="225"/>
      <c r="D896" s="225"/>
      <c r="E896" s="226"/>
      <c r="F896" s="226"/>
      <c r="G896" s="228"/>
      <c r="H896" s="227"/>
      <c r="I896" s="227"/>
      <c r="J896" s="228"/>
      <c r="K896" s="228"/>
      <c r="L896" s="229"/>
      <c r="M896" s="225"/>
      <c r="N896" s="225"/>
      <c r="O896" s="225"/>
      <c r="P896" s="225"/>
      <c r="Q896" s="225"/>
      <c r="R896" s="225"/>
      <c r="S896" s="225"/>
      <c r="T896" s="225"/>
      <c r="U896" s="225"/>
      <c r="V896" s="225"/>
      <c r="W896" s="225"/>
      <c r="X896" s="225"/>
      <c r="Y896" s="225"/>
      <c r="Z896" s="225"/>
      <c r="AA896" s="225"/>
      <c r="AB896" s="225"/>
      <c r="AC896" s="225"/>
      <c r="AD896" s="225"/>
      <c r="AE896" s="225"/>
      <c r="AF896" s="225"/>
      <c r="AG896" s="225"/>
      <c r="AH896" s="225"/>
      <c r="AI896" s="225"/>
      <c r="AJ896" s="225"/>
      <c r="AK896" s="225"/>
      <c r="AL896" s="225"/>
      <c r="AM896" s="225"/>
      <c r="AN896" s="225"/>
      <c r="AO896" s="225"/>
      <c r="AP896" s="225"/>
      <c r="AQ896" s="225"/>
      <c r="AR896" s="225"/>
      <c r="AS896" s="225"/>
      <c r="AT896" s="225"/>
      <c r="AU896" s="225"/>
      <c r="AV896" s="225"/>
      <c r="AW896" s="225"/>
      <c r="AX896" s="225"/>
      <c r="AY896" s="225"/>
      <c r="AZ896" s="225"/>
      <c r="BA896" s="225"/>
      <c r="BB896" s="225"/>
      <c r="BC896" s="225"/>
      <c r="BD896" s="225"/>
      <c r="BE896" s="225"/>
      <c r="BF896" s="225"/>
      <c r="BG896" s="225"/>
      <c r="BH896" s="225"/>
      <c r="BI896" s="225"/>
      <c r="BJ896" s="225"/>
      <c r="BK896" s="225"/>
      <c r="BL896" s="225"/>
      <c r="BM896" s="225"/>
      <c r="BN896" s="225"/>
      <c r="BO896" s="225"/>
      <c r="BP896" s="225"/>
      <c r="BQ896" s="225"/>
      <c r="BR896" s="225"/>
      <c r="BS896" s="225"/>
      <c r="BT896" s="225"/>
      <c r="BU896" s="225"/>
      <c r="BV896" s="225"/>
      <c r="BW896" s="225"/>
      <c r="BX896" s="225"/>
      <c r="BY896" s="225"/>
      <c r="BZ896" s="225"/>
      <c r="CA896" s="225"/>
      <c r="CB896" s="225"/>
      <c r="CC896" s="225"/>
      <c r="CD896" s="225"/>
      <c r="CE896" s="225"/>
      <c r="CF896" s="225"/>
    </row>
    <row r="897" spans="1:84" ht="12" customHeight="1" x14ac:dyDescent="0.25">
      <c r="A897" s="225"/>
      <c r="B897" s="225"/>
      <c r="C897" s="225"/>
      <c r="D897" s="225"/>
      <c r="E897" s="226"/>
      <c r="F897" s="226"/>
      <c r="G897" s="228"/>
      <c r="H897" s="227"/>
      <c r="I897" s="227"/>
      <c r="J897" s="228"/>
      <c r="K897" s="228"/>
      <c r="L897" s="229"/>
      <c r="M897" s="225"/>
      <c r="N897" s="225"/>
      <c r="O897" s="225"/>
      <c r="P897" s="225"/>
      <c r="Q897" s="225"/>
      <c r="R897" s="225"/>
      <c r="S897" s="225"/>
      <c r="T897" s="225"/>
      <c r="U897" s="225"/>
      <c r="V897" s="225"/>
      <c r="W897" s="225"/>
      <c r="X897" s="225"/>
      <c r="Y897" s="225"/>
      <c r="Z897" s="225"/>
      <c r="AA897" s="225"/>
      <c r="AB897" s="225"/>
      <c r="AC897" s="225"/>
      <c r="AD897" s="225"/>
      <c r="AE897" s="225"/>
      <c r="AF897" s="225"/>
      <c r="AG897" s="225"/>
      <c r="AH897" s="225"/>
      <c r="AI897" s="225"/>
      <c r="AJ897" s="225"/>
      <c r="AK897" s="225"/>
      <c r="AL897" s="225"/>
      <c r="AM897" s="225"/>
      <c r="AN897" s="225"/>
      <c r="AO897" s="225"/>
      <c r="AP897" s="225"/>
      <c r="AQ897" s="225"/>
      <c r="AR897" s="225"/>
      <c r="AS897" s="225"/>
      <c r="AT897" s="225"/>
      <c r="AU897" s="225"/>
      <c r="AV897" s="225"/>
      <c r="AW897" s="225"/>
      <c r="AX897" s="225"/>
      <c r="AY897" s="225"/>
      <c r="AZ897" s="225"/>
      <c r="BA897" s="225"/>
      <c r="BB897" s="225"/>
      <c r="BC897" s="225"/>
      <c r="BD897" s="225"/>
      <c r="BE897" s="225"/>
      <c r="BF897" s="225"/>
      <c r="BG897" s="225"/>
      <c r="BH897" s="225"/>
      <c r="BI897" s="225"/>
      <c r="BJ897" s="225"/>
      <c r="BK897" s="225"/>
      <c r="BL897" s="225"/>
      <c r="BM897" s="225"/>
      <c r="BN897" s="225"/>
      <c r="BO897" s="225"/>
      <c r="BP897" s="225"/>
      <c r="BQ897" s="225"/>
      <c r="BR897" s="225"/>
      <c r="BS897" s="225"/>
      <c r="BT897" s="225"/>
      <c r="BU897" s="225"/>
      <c r="BV897" s="225"/>
      <c r="BW897" s="225"/>
      <c r="BX897" s="225"/>
      <c r="BY897" s="225"/>
      <c r="BZ897" s="225"/>
      <c r="CA897" s="225"/>
      <c r="CB897" s="225"/>
      <c r="CC897" s="225"/>
      <c r="CD897" s="225"/>
      <c r="CE897" s="225"/>
      <c r="CF897" s="225"/>
    </row>
    <row r="898" spans="1:84" ht="12" customHeight="1" x14ac:dyDescent="0.25">
      <c r="A898" s="225"/>
      <c r="B898" s="225"/>
      <c r="C898" s="225"/>
      <c r="D898" s="225"/>
      <c r="E898" s="226"/>
      <c r="F898" s="226"/>
      <c r="G898" s="228"/>
      <c r="H898" s="227"/>
      <c r="I898" s="227"/>
      <c r="J898" s="228"/>
      <c r="K898" s="228"/>
      <c r="L898" s="229"/>
      <c r="M898" s="225"/>
      <c r="N898" s="225"/>
      <c r="O898" s="225"/>
      <c r="P898" s="225"/>
      <c r="Q898" s="225"/>
      <c r="R898" s="225"/>
      <c r="S898" s="225"/>
      <c r="T898" s="225"/>
      <c r="U898" s="225"/>
      <c r="V898" s="225"/>
      <c r="W898" s="225"/>
      <c r="X898" s="225"/>
      <c r="Y898" s="225"/>
      <c r="Z898" s="225"/>
      <c r="AA898" s="225"/>
      <c r="AB898" s="225"/>
      <c r="AC898" s="225"/>
      <c r="AD898" s="225"/>
      <c r="AE898" s="225"/>
      <c r="AF898" s="225"/>
      <c r="AG898" s="225"/>
      <c r="AH898" s="225"/>
      <c r="AI898" s="225"/>
      <c r="AJ898" s="225"/>
      <c r="AK898" s="225"/>
      <c r="AL898" s="225"/>
      <c r="AM898" s="225"/>
      <c r="AN898" s="225"/>
      <c r="AO898" s="225"/>
      <c r="AP898" s="225"/>
      <c r="AQ898" s="225"/>
      <c r="AR898" s="225"/>
      <c r="AS898" s="225"/>
      <c r="AT898" s="225"/>
      <c r="AU898" s="225"/>
      <c r="AV898" s="225"/>
      <c r="AW898" s="225"/>
      <c r="AX898" s="225"/>
      <c r="AY898" s="225"/>
      <c r="AZ898" s="225"/>
      <c r="BA898" s="225"/>
      <c r="BB898" s="225"/>
      <c r="BC898" s="225"/>
      <c r="BD898" s="225"/>
      <c r="BE898" s="225"/>
      <c r="BF898" s="225"/>
      <c r="BG898" s="225"/>
      <c r="BH898" s="225"/>
      <c r="BI898" s="225"/>
      <c r="BJ898" s="225"/>
      <c r="BK898" s="225"/>
      <c r="BL898" s="225"/>
      <c r="BM898" s="225"/>
      <c r="BN898" s="225"/>
      <c r="BO898" s="225"/>
      <c r="BP898" s="225"/>
      <c r="BQ898" s="225"/>
      <c r="BR898" s="225"/>
      <c r="BS898" s="225"/>
      <c r="BT898" s="225"/>
      <c r="BU898" s="225"/>
      <c r="BV898" s="225"/>
      <c r="BW898" s="225"/>
      <c r="BX898" s="225"/>
      <c r="BY898" s="225"/>
      <c r="BZ898" s="225"/>
      <c r="CA898" s="225"/>
      <c r="CB898" s="225"/>
      <c r="CC898" s="225"/>
      <c r="CD898" s="225"/>
      <c r="CE898" s="225"/>
      <c r="CF898" s="225"/>
    </row>
    <row r="899" spans="1:84" ht="12" customHeight="1" x14ac:dyDescent="0.25">
      <c r="A899" s="225"/>
      <c r="B899" s="225"/>
      <c r="C899" s="225"/>
      <c r="D899" s="225"/>
      <c r="E899" s="226"/>
      <c r="F899" s="226"/>
      <c r="G899" s="228"/>
      <c r="H899" s="227"/>
      <c r="I899" s="227"/>
      <c r="J899" s="228"/>
      <c r="K899" s="228"/>
      <c r="L899" s="229"/>
      <c r="M899" s="225"/>
      <c r="N899" s="225"/>
      <c r="O899" s="225"/>
      <c r="P899" s="225"/>
      <c r="Q899" s="225"/>
      <c r="R899" s="225"/>
      <c r="S899" s="225"/>
      <c r="T899" s="225"/>
      <c r="U899" s="225"/>
      <c r="V899" s="225"/>
      <c r="W899" s="225"/>
      <c r="X899" s="225"/>
      <c r="Y899" s="225"/>
      <c r="Z899" s="225"/>
      <c r="AA899" s="225"/>
      <c r="AB899" s="225"/>
      <c r="AC899" s="225"/>
      <c r="AD899" s="225"/>
      <c r="AE899" s="225"/>
      <c r="AF899" s="225"/>
      <c r="AG899" s="225"/>
      <c r="AH899" s="225"/>
      <c r="AI899" s="225"/>
      <c r="AJ899" s="225"/>
      <c r="AK899" s="225"/>
      <c r="AL899" s="225"/>
      <c r="AM899" s="225"/>
      <c r="AN899" s="225"/>
      <c r="AO899" s="225"/>
      <c r="AP899" s="225"/>
      <c r="AQ899" s="225"/>
      <c r="AR899" s="225"/>
      <c r="AS899" s="225"/>
      <c r="AT899" s="225"/>
      <c r="AU899" s="225"/>
      <c r="AV899" s="225"/>
      <c r="AW899" s="225"/>
      <c r="AX899" s="225"/>
      <c r="AY899" s="225"/>
      <c r="AZ899" s="225"/>
      <c r="BA899" s="225"/>
      <c r="BB899" s="225"/>
      <c r="BC899" s="225"/>
      <c r="BD899" s="225"/>
      <c r="BE899" s="225"/>
      <c r="BF899" s="225"/>
      <c r="BG899" s="225"/>
      <c r="BH899" s="225"/>
      <c r="BI899" s="225"/>
      <c r="BJ899" s="225"/>
      <c r="BK899" s="225"/>
      <c r="BL899" s="225"/>
      <c r="BM899" s="225"/>
      <c r="BN899" s="225"/>
      <c r="BO899" s="225"/>
      <c r="BP899" s="225"/>
      <c r="BQ899" s="225"/>
      <c r="BR899" s="225"/>
      <c r="BS899" s="225"/>
      <c r="BT899" s="225"/>
      <c r="BU899" s="225"/>
      <c r="BV899" s="225"/>
      <c r="BW899" s="225"/>
      <c r="BX899" s="225"/>
      <c r="BY899" s="225"/>
      <c r="BZ899" s="225"/>
      <c r="CA899" s="225"/>
      <c r="CB899" s="225"/>
      <c r="CC899" s="225"/>
      <c r="CD899" s="225"/>
      <c r="CE899" s="225"/>
      <c r="CF899" s="225"/>
    </row>
    <row r="900" spans="1:84" ht="12" customHeight="1" x14ac:dyDescent="0.25">
      <c r="A900" s="225"/>
      <c r="B900" s="225"/>
      <c r="C900" s="225"/>
      <c r="D900" s="225"/>
      <c r="E900" s="226"/>
      <c r="F900" s="226"/>
      <c r="G900" s="228"/>
      <c r="H900" s="227"/>
      <c r="I900" s="227"/>
      <c r="J900" s="228"/>
      <c r="K900" s="228"/>
      <c r="L900" s="229"/>
      <c r="M900" s="225"/>
      <c r="N900" s="225"/>
      <c r="O900" s="225"/>
      <c r="P900" s="225"/>
      <c r="Q900" s="225"/>
      <c r="R900" s="225"/>
      <c r="S900" s="225"/>
      <c r="T900" s="225"/>
      <c r="U900" s="225"/>
      <c r="V900" s="225"/>
      <c r="W900" s="225"/>
      <c r="X900" s="225"/>
      <c r="Y900" s="225"/>
      <c r="Z900" s="225"/>
      <c r="AA900" s="225"/>
      <c r="AB900" s="225"/>
      <c r="AC900" s="225"/>
      <c r="AD900" s="225"/>
      <c r="AE900" s="225"/>
      <c r="AF900" s="225"/>
      <c r="AG900" s="225"/>
      <c r="AH900" s="225"/>
      <c r="AI900" s="225"/>
      <c r="AJ900" s="225"/>
      <c r="AK900" s="225"/>
      <c r="AL900" s="225"/>
      <c r="AM900" s="225"/>
      <c r="AN900" s="225"/>
      <c r="AO900" s="225"/>
      <c r="AP900" s="225"/>
      <c r="AQ900" s="225"/>
      <c r="AR900" s="225"/>
      <c r="AS900" s="225"/>
      <c r="AT900" s="225"/>
      <c r="AU900" s="225"/>
      <c r="AV900" s="225"/>
      <c r="AW900" s="225"/>
      <c r="AX900" s="225"/>
      <c r="AY900" s="225"/>
      <c r="AZ900" s="225"/>
      <c r="BA900" s="225"/>
      <c r="BB900" s="225"/>
      <c r="BC900" s="225"/>
      <c r="BD900" s="225"/>
      <c r="BE900" s="225"/>
      <c r="BF900" s="225"/>
      <c r="BG900" s="225"/>
      <c r="BH900" s="225"/>
      <c r="BI900" s="225"/>
      <c r="BJ900" s="225"/>
      <c r="BK900" s="225"/>
      <c r="BL900" s="225"/>
      <c r="BM900" s="225"/>
      <c r="BN900" s="225"/>
      <c r="BO900" s="225"/>
      <c r="BP900" s="225"/>
      <c r="BQ900" s="225"/>
      <c r="BR900" s="225"/>
      <c r="BS900" s="225"/>
      <c r="BT900" s="225"/>
      <c r="BU900" s="225"/>
      <c r="BV900" s="225"/>
      <c r="BW900" s="225"/>
      <c r="BX900" s="225"/>
      <c r="BY900" s="225"/>
      <c r="BZ900" s="225"/>
      <c r="CA900" s="225"/>
      <c r="CB900" s="225"/>
      <c r="CC900" s="225"/>
      <c r="CD900" s="225"/>
      <c r="CE900" s="225"/>
      <c r="CF900" s="225"/>
    </row>
    <row r="901" spans="1:84" ht="12" customHeight="1" x14ac:dyDescent="0.25">
      <c r="A901" s="225"/>
      <c r="B901" s="225"/>
      <c r="C901" s="225"/>
      <c r="D901" s="225"/>
      <c r="E901" s="226"/>
      <c r="F901" s="226"/>
      <c r="G901" s="228"/>
      <c r="H901" s="227"/>
      <c r="I901" s="227"/>
      <c r="J901" s="228"/>
      <c r="K901" s="228"/>
      <c r="L901" s="229"/>
      <c r="M901" s="225"/>
      <c r="N901" s="225"/>
      <c r="O901" s="225"/>
      <c r="P901" s="225"/>
      <c r="Q901" s="225"/>
      <c r="R901" s="225"/>
      <c r="S901" s="225"/>
      <c r="T901" s="225"/>
      <c r="U901" s="225"/>
      <c r="V901" s="225"/>
      <c r="W901" s="225"/>
      <c r="X901" s="225"/>
      <c r="Y901" s="225"/>
      <c r="Z901" s="225"/>
      <c r="AA901" s="225"/>
      <c r="AB901" s="225"/>
      <c r="AC901" s="225"/>
      <c r="AD901" s="225"/>
      <c r="AE901" s="225"/>
      <c r="AF901" s="225"/>
      <c r="AG901" s="225"/>
      <c r="AH901" s="225"/>
      <c r="AI901" s="225"/>
      <c r="AJ901" s="225"/>
      <c r="AK901" s="225"/>
      <c r="AL901" s="225"/>
      <c r="AM901" s="225"/>
      <c r="AN901" s="225"/>
      <c r="AO901" s="225"/>
      <c r="AP901" s="225"/>
      <c r="AQ901" s="225"/>
      <c r="AR901" s="225"/>
      <c r="AS901" s="225"/>
      <c r="AT901" s="225"/>
      <c r="AU901" s="225"/>
      <c r="AV901" s="225"/>
      <c r="AW901" s="225"/>
      <c r="AX901" s="225"/>
      <c r="AY901" s="225"/>
      <c r="AZ901" s="225"/>
      <c r="BA901" s="225"/>
      <c r="BB901" s="225"/>
      <c r="BC901" s="225"/>
      <c r="BD901" s="225"/>
      <c r="BE901" s="225"/>
      <c r="BF901" s="225"/>
      <c r="BG901" s="225"/>
      <c r="BH901" s="225"/>
      <c r="BI901" s="225"/>
      <c r="BJ901" s="225"/>
      <c r="BK901" s="225"/>
      <c r="BL901" s="225"/>
      <c r="BM901" s="225"/>
      <c r="BN901" s="225"/>
      <c r="BO901" s="225"/>
      <c r="BP901" s="225"/>
      <c r="BQ901" s="225"/>
      <c r="BR901" s="225"/>
      <c r="BS901" s="225"/>
      <c r="BT901" s="225"/>
      <c r="BU901" s="225"/>
      <c r="BV901" s="225"/>
      <c r="BW901" s="225"/>
      <c r="BX901" s="225"/>
      <c r="BY901" s="225"/>
      <c r="BZ901" s="225"/>
      <c r="CA901" s="225"/>
      <c r="CB901" s="225"/>
      <c r="CC901" s="225"/>
      <c r="CD901" s="225"/>
      <c r="CE901" s="225"/>
      <c r="CF901" s="225"/>
    </row>
    <row r="902" spans="1:84" ht="12" customHeight="1" x14ac:dyDescent="0.25">
      <c r="A902" s="225"/>
      <c r="B902" s="225"/>
      <c r="C902" s="225"/>
      <c r="D902" s="225"/>
      <c r="E902" s="226"/>
      <c r="F902" s="226"/>
      <c r="G902" s="228"/>
      <c r="H902" s="227"/>
      <c r="I902" s="227"/>
      <c r="J902" s="228"/>
      <c r="K902" s="228"/>
      <c r="L902" s="229"/>
      <c r="M902" s="225"/>
      <c r="N902" s="225"/>
      <c r="O902" s="225"/>
      <c r="P902" s="225"/>
      <c r="Q902" s="225"/>
      <c r="R902" s="225"/>
      <c r="S902" s="225"/>
      <c r="T902" s="225"/>
      <c r="U902" s="225"/>
      <c r="V902" s="225"/>
      <c r="W902" s="225"/>
      <c r="X902" s="225"/>
      <c r="Y902" s="225"/>
      <c r="Z902" s="225"/>
      <c r="AA902" s="225"/>
      <c r="AB902" s="225"/>
      <c r="AC902" s="225"/>
      <c r="AD902" s="225"/>
      <c r="AE902" s="225"/>
      <c r="AF902" s="225"/>
      <c r="AG902" s="225"/>
      <c r="AH902" s="225"/>
      <c r="AI902" s="225"/>
      <c r="AJ902" s="225"/>
      <c r="AK902" s="225"/>
      <c r="AL902" s="225"/>
      <c r="AM902" s="225"/>
      <c r="AN902" s="225"/>
      <c r="AO902" s="225"/>
      <c r="AP902" s="225"/>
      <c r="AQ902" s="225"/>
      <c r="AR902" s="225"/>
      <c r="AS902" s="225"/>
      <c r="AT902" s="225"/>
      <c r="AU902" s="225"/>
      <c r="AV902" s="225"/>
      <c r="AW902" s="225"/>
      <c r="AX902" s="225"/>
      <c r="AY902" s="225"/>
      <c r="AZ902" s="225"/>
      <c r="BA902" s="225"/>
      <c r="BB902" s="225"/>
      <c r="BC902" s="225"/>
      <c r="BD902" s="225"/>
      <c r="BE902" s="225"/>
      <c r="BF902" s="225"/>
      <c r="BG902" s="225"/>
      <c r="BH902" s="225"/>
      <c r="BI902" s="225"/>
      <c r="BJ902" s="225"/>
      <c r="BK902" s="225"/>
      <c r="BL902" s="225"/>
      <c r="BM902" s="225"/>
      <c r="BN902" s="225"/>
      <c r="BO902" s="225"/>
      <c r="BP902" s="225"/>
      <c r="BQ902" s="225"/>
      <c r="BR902" s="225"/>
      <c r="BS902" s="225"/>
      <c r="BT902" s="225"/>
      <c r="BU902" s="225"/>
      <c r="BV902" s="225"/>
      <c r="BW902" s="225"/>
      <c r="BX902" s="225"/>
      <c r="BY902" s="225"/>
      <c r="BZ902" s="225"/>
      <c r="CA902" s="225"/>
      <c r="CB902" s="225"/>
      <c r="CC902" s="225"/>
      <c r="CD902" s="225"/>
      <c r="CE902" s="225"/>
      <c r="CF902" s="225"/>
    </row>
    <row r="903" spans="1:84" ht="12" customHeight="1" x14ac:dyDescent="0.25">
      <c r="A903" s="225"/>
      <c r="B903" s="225"/>
      <c r="C903" s="225"/>
      <c r="D903" s="225"/>
      <c r="E903" s="226"/>
      <c r="F903" s="226"/>
      <c r="G903" s="228"/>
      <c r="H903" s="227"/>
      <c r="I903" s="227"/>
      <c r="J903" s="228"/>
      <c r="K903" s="228"/>
      <c r="L903" s="229"/>
      <c r="M903" s="225"/>
      <c r="N903" s="225"/>
      <c r="O903" s="225"/>
      <c r="P903" s="225"/>
      <c r="Q903" s="225"/>
      <c r="R903" s="225"/>
      <c r="S903" s="225"/>
      <c r="T903" s="225"/>
      <c r="U903" s="225"/>
      <c r="V903" s="225"/>
      <c r="W903" s="225"/>
      <c r="X903" s="225"/>
      <c r="Y903" s="225"/>
      <c r="Z903" s="225"/>
      <c r="AA903" s="225"/>
      <c r="AB903" s="225"/>
      <c r="AC903" s="225"/>
      <c r="AD903" s="225"/>
      <c r="AE903" s="225"/>
      <c r="AF903" s="225"/>
      <c r="AG903" s="225"/>
      <c r="AH903" s="225"/>
      <c r="AI903" s="225"/>
      <c r="AJ903" s="225"/>
      <c r="AK903" s="225"/>
      <c r="AL903" s="225"/>
      <c r="AM903" s="225"/>
      <c r="AN903" s="225"/>
      <c r="AO903" s="225"/>
      <c r="AP903" s="225"/>
      <c r="AQ903" s="225"/>
      <c r="AR903" s="225"/>
      <c r="AS903" s="225"/>
      <c r="AT903" s="225"/>
      <c r="AU903" s="225"/>
      <c r="AV903" s="225"/>
      <c r="AW903" s="225"/>
      <c r="AX903" s="225"/>
      <c r="AY903" s="225"/>
      <c r="AZ903" s="225"/>
      <c r="BA903" s="225"/>
      <c r="BB903" s="225"/>
      <c r="BC903" s="225"/>
      <c r="BD903" s="225"/>
      <c r="BE903" s="225"/>
      <c r="BF903" s="225"/>
      <c r="BG903" s="225"/>
      <c r="BH903" s="225"/>
      <c r="BI903" s="225"/>
      <c r="BJ903" s="225"/>
      <c r="BK903" s="225"/>
      <c r="BL903" s="225"/>
      <c r="BM903" s="225"/>
      <c r="BN903" s="225"/>
      <c r="BO903" s="225"/>
      <c r="BP903" s="225"/>
      <c r="BQ903" s="225"/>
      <c r="BR903" s="225"/>
      <c r="BS903" s="225"/>
      <c r="BT903" s="225"/>
      <c r="BU903" s="225"/>
      <c r="BV903" s="225"/>
      <c r="BW903" s="225"/>
      <c r="BX903" s="225"/>
      <c r="BY903" s="225"/>
      <c r="BZ903" s="225"/>
      <c r="CA903" s="225"/>
      <c r="CB903" s="225"/>
      <c r="CC903" s="225"/>
      <c r="CD903" s="225"/>
      <c r="CE903" s="225"/>
      <c r="CF903" s="225"/>
    </row>
    <row r="904" spans="1:84" ht="12" customHeight="1" x14ac:dyDescent="0.25">
      <c r="A904" s="225"/>
      <c r="B904" s="225"/>
      <c r="C904" s="225"/>
      <c r="D904" s="225"/>
      <c r="E904" s="226"/>
      <c r="F904" s="226"/>
      <c r="G904" s="228"/>
      <c r="H904" s="227"/>
      <c r="I904" s="227"/>
      <c r="J904" s="228"/>
      <c r="K904" s="228"/>
      <c r="L904" s="229"/>
      <c r="M904" s="225"/>
      <c r="N904" s="225"/>
      <c r="O904" s="225"/>
      <c r="P904" s="225"/>
      <c r="Q904" s="225"/>
      <c r="R904" s="225"/>
      <c r="S904" s="225"/>
      <c r="T904" s="225"/>
      <c r="U904" s="225"/>
      <c r="V904" s="225"/>
      <c r="W904" s="225"/>
      <c r="X904" s="225"/>
      <c r="Y904" s="225"/>
      <c r="Z904" s="225"/>
      <c r="AA904" s="225"/>
      <c r="AB904" s="225"/>
      <c r="AC904" s="225"/>
      <c r="AD904" s="225"/>
      <c r="AE904" s="225"/>
      <c r="AF904" s="225"/>
      <c r="AG904" s="225"/>
      <c r="AH904" s="225"/>
      <c r="AI904" s="225"/>
      <c r="AJ904" s="225"/>
      <c r="AK904" s="225"/>
      <c r="AL904" s="225"/>
      <c r="AM904" s="225"/>
      <c r="AN904" s="225"/>
      <c r="AO904" s="225"/>
      <c r="AP904" s="225"/>
      <c r="AQ904" s="225"/>
      <c r="AR904" s="225"/>
      <c r="AS904" s="225"/>
      <c r="AT904" s="225"/>
      <c r="AU904" s="225"/>
      <c r="AV904" s="225"/>
      <c r="AW904" s="225"/>
      <c r="AX904" s="225"/>
      <c r="AY904" s="225"/>
      <c r="AZ904" s="225"/>
      <c r="BA904" s="225"/>
      <c r="BB904" s="225"/>
      <c r="BC904" s="225"/>
      <c r="BD904" s="225"/>
      <c r="BE904" s="225"/>
      <c r="BF904" s="225"/>
      <c r="BG904" s="225"/>
      <c r="BH904" s="225"/>
      <c r="BI904" s="225"/>
      <c r="BJ904" s="225"/>
      <c r="BK904" s="225"/>
      <c r="BL904" s="225"/>
      <c r="BM904" s="225"/>
      <c r="BN904" s="225"/>
      <c r="BO904" s="225"/>
      <c r="BP904" s="225"/>
      <c r="BQ904" s="225"/>
      <c r="BR904" s="225"/>
      <c r="BS904" s="225"/>
      <c r="BT904" s="225"/>
      <c r="BU904" s="225"/>
      <c r="BV904" s="225"/>
      <c r="BW904" s="225"/>
      <c r="BX904" s="225"/>
      <c r="BY904" s="225"/>
      <c r="BZ904" s="225"/>
      <c r="CA904" s="225"/>
      <c r="CB904" s="225"/>
      <c r="CC904" s="225"/>
      <c r="CD904" s="225"/>
      <c r="CE904" s="225"/>
      <c r="CF904" s="225"/>
    </row>
    <row r="905" spans="1:84" ht="12" customHeight="1" x14ac:dyDescent="0.25">
      <c r="A905" s="225"/>
      <c r="B905" s="225"/>
      <c r="C905" s="225"/>
      <c r="D905" s="225"/>
      <c r="E905" s="226"/>
      <c r="F905" s="226"/>
      <c r="G905" s="228"/>
      <c r="H905" s="227"/>
      <c r="I905" s="227"/>
      <c r="J905" s="228"/>
      <c r="K905" s="228"/>
      <c r="L905" s="229"/>
      <c r="M905" s="225"/>
      <c r="N905" s="225"/>
      <c r="O905" s="225"/>
      <c r="P905" s="225"/>
      <c r="Q905" s="225"/>
      <c r="R905" s="225"/>
      <c r="S905" s="225"/>
      <c r="T905" s="225"/>
      <c r="U905" s="225"/>
      <c r="V905" s="225"/>
      <c r="W905" s="225"/>
      <c r="X905" s="225"/>
      <c r="Y905" s="225"/>
      <c r="Z905" s="225"/>
      <c r="AA905" s="225"/>
      <c r="AB905" s="225"/>
      <c r="AC905" s="225"/>
      <c r="AD905" s="225"/>
      <c r="AE905" s="225"/>
      <c r="AF905" s="225"/>
      <c r="AG905" s="225"/>
      <c r="AH905" s="225"/>
      <c r="AI905" s="225"/>
      <c r="AJ905" s="225"/>
      <c r="AK905" s="225"/>
      <c r="AL905" s="225"/>
      <c r="AM905" s="225"/>
      <c r="AN905" s="225"/>
      <c r="AO905" s="225"/>
      <c r="AP905" s="225"/>
      <c r="AQ905" s="225"/>
      <c r="AR905" s="225"/>
      <c r="AS905" s="225"/>
      <c r="AT905" s="225"/>
      <c r="AU905" s="225"/>
      <c r="AV905" s="225"/>
      <c r="AW905" s="225"/>
      <c r="AX905" s="225"/>
      <c r="AY905" s="225"/>
      <c r="AZ905" s="225"/>
      <c r="BA905" s="225"/>
      <c r="BB905" s="225"/>
      <c r="BC905" s="225"/>
      <c r="BD905" s="225"/>
      <c r="BE905" s="225"/>
      <c r="BF905" s="225"/>
      <c r="BG905" s="225"/>
      <c r="BH905" s="225"/>
      <c r="BI905" s="225"/>
      <c r="BJ905" s="225"/>
      <c r="BK905" s="225"/>
      <c r="BL905" s="225"/>
      <c r="BM905" s="225"/>
      <c r="BN905" s="225"/>
      <c r="BO905" s="225"/>
      <c r="BP905" s="225"/>
      <c r="BQ905" s="225"/>
      <c r="BR905" s="225"/>
      <c r="BS905" s="225"/>
      <c r="BT905" s="225"/>
      <c r="BU905" s="225"/>
      <c r="BV905" s="225"/>
      <c r="BW905" s="225"/>
      <c r="BX905" s="225"/>
      <c r="BY905" s="225"/>
      <c r="BZ905" s="225"/>
      <c r="CA905" s="225"/>
      <c r="CB905" s="225"/>
      <c r="CC905" s="225"/>
      <c r="CD905" s="225"/>
      <c r="CE905" s="225"/>
      <c r="CF905" s="225"/>
    </row>
    <row r="906" spans="1:84" ht="12" customHeight="1" x14ac:dyDescent="0.25">
      <c r="A906" s="225"/>
      <c r="B906" s="225"/>
      <c r="C906" s="225"/>
      <c r="D906" s="225"/>
      <c r="E906" s="226"/>
      <c r="F906" s="226"/>
      <c r="G906" s="228"/>
      <c r="H906" s="227"/>
      <c r="I906" s="227"/>
      <c r="J906" s="228"/>
      <c r="K906" s="228"/>
      <c r="L906" s="229"/>
      <c r="M906" s="225"/>
      <c r="N906" s="225"/>
      <c r="O906" s="225"/>
      <c r="P906" s="225"/>
      <c r="Q906" s="225"/>
      <c r="R906" s="225"/>
      <c r="S906" s="225"/>
      <c r="T906" s="225"/>
      <c r="U906" s="225"/>
      <c r="V906" s="225"/>
      <c r="W906" s="225"/>
      <c r="X906" s="225"/>
      <c r="Y906" s="225"/>
      <c r="Z906" s="225"/>
      <c r="AA906" s="225"/>
      <c r="AB906" s="225"/>
      <c r="AC906" s="225"/>
      <c r="AD906" s="225"/>
      <c r="AE906" s="225"/>
      <c r="AF906" s="225"/>
      <c r="AG906" s="225"/>
      <c r="AH906" s="225"/>
      <c r="AI906" s="225"/>
      <c r="AJ906" s="225"/>
      <c r="AK906" s="225"/>
      <c r="AL906" s="225"/>
      <c r="AM906" s="225"/>
      <c r="AN906" s="225"/>
      <c r="AO906" s="225"/>
      <c r="AP906" s="225"/>
      <c r="AQ906" s="225"/>
      <c r="AR906" s="225"/>
      <c r="AS906" s="225"/>
      <c r="AT906" s="225"/>
      <c r="AU906" s="225"/>
      <c r="AV906" s="225"/>
      <c r="AW906" s="225"/>
      <c r="AX906" s="225"/>
      <c r="AY906" s="225"/>
      <c r="AZ906" s="225"/>
      <c r="BA906" s="225"/>
      <c r="BB906" s="225"/>
      <c r="BC906" s="225"/>
      <c r="BD906" s="225"/>
      <c r="BE906" s="225"/>
      <c r="BF906" s="225"/>
      <c r="BG906" s="225"/>
      <c r="BH906" s="225"/>
      <c r="BI906" s="225"/>
      <c r="BJ906" s="225"/>
      <c r="BK906" s="225"/>
      <c r="BL906" s="225"/>
      <c r="BM906" s="225"/>
      <c r="BN906" s="225"/>
      <c r="BO906" s="225"/>
      <c r="BP906" s="225"/>
      <c r="BQ906" s="225"/>
      <c r="BR906" s="225"/>
      <c r="BS906" s="225"/>
      <c r="BT906" s="225"/>
      <c r="BU906" s="225"/>
      <c r="BV906" s="225"/>
      <c r="BW906" s="225"/>
      <c r="BX906" s="225"/>
      <c r="BY906" s="225"/>
      <c r="BZ906" s="225"/>
      <c r="CA906" s="225"/>
      <c r="CB906" s="225"/>
      <c r="CC906" s="225"/>
      <c r="CD906" s="225"/>
      <c r="CE906" s="225"/>
      <c r="CF906" s="225"/>
    </row>
    <row r="907" spans="1:84" ht="12" customHeight="1" x14ac:dyDescent="0.25">
      <c r="A907" s="225"/>
      <c r="B907" s="225"/>
      <c r="C907" s="225"/>
      <c r="D907" s="225"/>
      <c r="E907" s="226"/>
      <c r="F907" s="226"/>
      <c r="G907" s="228"/>
      <c r="H907" s="227"/>
      <c r="I907" s="227"/>
      <c r="J907" s="228"/>
      <c r="K907" s="228"/>
      <c r="L907" s="229"/>
      <c r="M907" s="225"/>
      <c r="N907" s="225"/>
      <c r="O907" s="225"/>
      <c r="P907" s="225"/>
      <c r="Q907" s="225"/>
      <c r="R907" s="225"/>
      <c r="S907" s="225"/>
      <c r="T907" s="225"/>
      <c r="U907" s="225"/>
      <c r="V907" s="225"/>
      <c r="W907" s="225"/>
      <c r="X907" s="225"/>
      <c r="Y907" s="225"/>
      <c r="Z907" s="225"/>
      <c r="AA907" s="225"/>
      <c r="AB907" s="225"/>
      <c r="AC907" s="225"/>
      <c r="AD907" s="225"/>
      <c r="AE907" s="225"/>
      <c r="AF907" s="225"/>
      <c r="AG907" s="225"/>
      <c r="AH907" s="225"/>
      <c r="AI907" s="225"/>
      <c r="AJ907" s="225"/>
      <c r="AK907" s="225"/>
      <c r="AL907" s="225"/>
      <c r="AM907" s="225"/>
      <c r="AN907" s="225"/>
      <c r="AO907" s="225"/>
      <c r="AP907" s="225"/>
      <c r="AQ907" s="225"/>
      <c r="AR907" s="225"/>
      <c r="AS907" s="225"/>
      <c r="AT907" s="225"/>
      <c r="AU907" s="225"/>
      <c r="AV907" s="225"/>
      <c r="AW907" s="225"/>
      <c r="AX907" s="225"/>
      <c r="AY907" s="225"/>
      <c r="AZ907" s="225"/>
      <c r="BA907" s="225"/>
      <c r="BB907" s="225"/>
      <c r="BC907" s="225"/>
      <c r="BD907" s="225"/>
      <c r="BE907" s="225"/>
      <c r="BF907" s="225"/>
      <c r="BG907" s="225"/>
      <c r="BH907" s="225"/>
      <c r="BI907" s="225"/>
      <c r="BJ907" s="225"/>
      <c r="BK907" s="225"/>
      <c r="BL907" s="225"/>
      <c r="BM907" s="225"/>
      <c r="BN907" s="225"/>
      <c r="BO907" s="225"/>
      <c r="BP907" s="225"/>
      <c r="BQ907" s="225"/>
      <c r="BR907" s="225"/>
      <c r="BS907" s="225"/>
      <c r="BT907" s="225"/>
      <c r="BU907" s="225"/>
      <c r="BV907" s="225"/>
      <c r="BW907" s="225"/>
      <c r="BX907" s="225"/>
      <c r="BY907" s="225"/>
      <c r="BZ907" s="225"/>
      <c r="CA907" s="225"/>
      <c r="CB907" s="225"/>
      <c r="CC907" s="225"/>
      <c r="CD907" s="225"/>
      <c r="CE907" s="225"/>
      <c r="CF907" s="225"/>
    </row>
    <row r="908" spans="1:84" ht="12" customHeight="1" x14ac:dyDescent="0.25">
      <c r="A908" s="225"/>
      <c r="B908" s="225"/>
      <c r="C908" s="225"/>
      <c r="D908" s="225"/>
      <c r="E908" s="226"/>
      <c r="F908" s="226"/>
      <c r="G908" s="228"/>
      <c r="H908" s="227"/>
      <c r="I908" s="227"/>
      <c r="J908" s="228"/>
      <c r="K908" s="228"/>
      <c r="L908" s="229"/>
      <c r="M908" s="225"/>
      <c r="N908" s="225"/>
      <c r="O908" s="225"/>
      <c r="P908" s="225"/>
      <c r="Q908" s="225"/>
      <c r="R908" s="225"/>
      <c r="S908" s="225"/>
      <c r="T908" s="225"/>
      <c r="U908" s="225"/>
      <c r="V908" s="225"/>
      <c r="W908" s="225"/>
      <c r="X908" s="225"/>
      <c r="Y908" s="225"/>
      <c r="Z908" s="225"/>
      <c r="AA908" s="225"/>
      <c r="AB908" s="225"/>
      <c r="AC908" s="225"/>
      <c r="AD908" s="225"/>
      <c r="AE908" s="225"/>
      <c r="AF908" s="225"/>
      <c r="AG908" s="225"/>
      <c r="AH908" s="225"/>
      <c r="AI908" s="225"/>
      <c r="AJ908" s="225"/>
      <c r="AK908" s="225"/>
      <c r="AL908" s="225"/>
      <c r="AM908" s="225"/>
      <c r="AN908" s="225"/>
      <c r="AO908" s="225"/>
      <c r="AP908" s="225"/>
      <c r="AQ908" s="225"/>
      <c r="AR908" s="225"/>
      <c r="AS908" s="225"/>
      <c r="AT908" s="225"/>
      <c r="AU908" s="225"/>
      <c r="AV908" s="225"/>
      <c r="AW908" s="225"/>
      <c r="AX908" s="225"/>
      <c r="AY908" s="225"/>
      <c r="AZ908" s="225"/>
      <c r="BA908" s="225"/>
      <c r="BB908" s="225"/>
      <c r="BC908" s="225"/>
      <c r="BD908" s="225"/>
      <c r="BE908" s="225"/>
      <c r="BF908" s="225"/>
      <c r="BG908" s="225"/>
      <c r="BH908" s="225"/>
      <c r="BI908" s="225"/>
      <c r="BJ908" s="225"/>
      <c r="BK908" s="225"/>
      <c r="BL908" s="225"/>
      <c r="BM908" s="225"/>
      <c r="BN908" s="225"/>
      <c r="BO908" s="225"/>
      <c r="BP908" s="225"/>
      <c r="BQ908" s="225"/>
      <c r="BR908" s="225"/>
      <c r="BS908" s="225"/>
      <c r="BT908" s="225"/>
      <c r="BU908" s="225"/>
      <c r="BV908" s="225"/>
      <c r="BW908" s="225"/>
      <c r="BX908" s="225"/>
      <c r="BY908" s="225"/>
      <c r="BZ908" s="225"/>
      <c r="CA908" s="225"/>
      <c r="CB908" s="225"/>
      <c r="CC908" s="225"/>
      <c r="CD908" s="225"/>
      <c r="CE908" s="225"/>
      <c r="CF908" s="225"/>
    </row>
    <row r="909" spans="1:84" ht="12" customHeight="1" x14ac:dyDescent="0.25">
      <c r="A909" s="225"/>
      <c r="B909" s="225"/>
      <c r="C909" s="225"/>
      <c r="D909" s="225"/>
      <c r="E909" s="226"/>
      <c r="F909" s="226"/>
      <c r="G909" s="228"/>
      <c r="H909" s="227"/>
      <c r="I909" s="227"/>
      <c r="J909" s="228"/>
      <c r="K909" s="228"/>
      <c r="L909" s="229"/>
      <c r="M909" s="225"/>
      <c r="N909" s="225"/>
      <c r="O909" s="225"/>
      <c r="P909" s="225"/>
      <c r="Q909" s="225"/>
      <c r="R909" s="225"/>
      <c r="S909" s="225"/>
      <c r="T909" s="225"/>
      <c r="U909" s="225"/>
      <c r="V909" s="225"/>
      <c r="W909" s="225"/>
      <c r="X909" s="225"/>
      <c r="Y909" s="225"/>
      <c r="Z909" s="225"/>
      <c r="AA909" s="225"/>
      <c r="AB909" s="225"/>
      <c r="AC909" s="225"/>
      <c r="AD909" s="225"/>
      <c r="AE909" s="225"/>
      <c r="AF909" s="225"/>
      <c r="AG909" s="225"/>
      <c r="AH909" s="225"/>
      <c r="AI909" s="225"/>
      <c r="AJ909" s="225"/>
      <c r="AK909" s="225"/>
      <c r="AL909" s="225"/>
      <c r="AM909" s="225"/>
      <c r="AN909" s="225"/>
      <c r="AO909" s="225"/>
      <c r="AP909" s="225"/>
      <c r="AQ909" s="225"/>
      <c r="AR909" s="225"/>
      <c r="AS909" s="225"/>
      <c r="AT909" s="225"/>
      <c r="AU909" s="225"/>
      <c r="AV909" s="225"/>
      <c r="AW909" s="225"/>
      <c r="AX909" s="225"/>
      <c r="AY909" s="225"/>
      <c r="AZ909" s="225"/>
      <c r="BA909" s="225"/>
      <c r="BB909" s="225"/>
      <c r="BC909" s="225"/>
      <c r="BD909" s="225"/>
      <c r="BE909" s="225"/>
      <c r="BF909" s="225"/>
      <c r="BG909" s="225"/>
      <c r="BH909" s="225"/>
      <c r="BI909" s="225"/>
      <c r="BJ909" s="225"/>
      <c r="BK909" s="225"/>
      <c r="BL909" s="225"/>
      <c r="BM909" s="225"/>
      <c r="BN909" s="225"/>
      <c r="BO909" s="225"/>
      <c r="BP909" s="225"/>
      <c r="BQ909" s="225"/>
      <c r="BR909" s="225"/>
      <c r="BS909" s="225"/>
      <c r="BT909" s="225"/>
      <c r="BU909" s="225"/>
      <c r="BV909" s="225"/>
      <c r="BW909" s="225"/>
      <c r="BX909" s="225"/>
      <c r="BY909" s="225"/>
      <c r="BZ909" s="225"/>
      <c r="CA909" s="225"/>
      <c r="CB909" s="225"/>
      <c r="CC909" s="225"/>
      <c r="CD909" s="225"/>
      <c r="CE909" s="225"/>
      <c r="CF909" s="225"/>
    </row>
    <row r="910" spans="1:84" ht="12" customHeight="1" x14ac:dyDescent="0.25">
      <c r="A910" s="225"/>
      <c r="B910" s="225"/>
      <c r="C910" s="225"/>
      <c r="D910" s="225"/>
      <c r="E910" s="226"/>
      <c r="F910" s="226"/>
      <c r="G910" s="228"/>
      <c r="H910" s="227"/>
      <c r="I910" s="227"/>
      <c r="J910" s="228"/>
      <c r="K910" s="228"/>
      <c r="L910" s="229"/>
      <c r="M910" s="225"/>
      <c r="N910" s="225"/>
      <c r="O910" s="225"/>
      <c r="P910" s="225"/>
      <c r="Q910" s="225"/>
      <c r="R910" s="225"/>
      <c r="S910" s="225"/>
      <c r="T910" s="225"/>
      <c r="U910" s="225"/>
      <c r="V910" s="225"/>
      <c r="W910" s="225"/>
      <c r="X910" s="225"/>
      <c r="Y910" s="225"/>
      <c r="Z910" s="225"/>
      <c r="AA910" s="225"/>
      <c r="AB910" s="225"/>
      <c r="AC910" s="225"/>
      <c r="AD910" s="225"/>
      <c r="AE910" s="225"/>
      <c r="AF910" s="225"/>
      <c r="AG910" s="225"/>
      <c r="AH910" s="225"/>
      <c r="AI910" s="225"/>
      <c r="AJ910" s="225"/>
      <c r="AK910" s="225"/>
      <c r="AL910" s="225"/>
      <c r="AM910" s="225"/>
      <c r="AN910" s="225"/>
      <c r="AO910" s="225"/>
      <c r="AP910" s="225"/>
      <c r="AQ910" s="225"/>
      <c r="AR910" s="225"/>
      <c r="AS910" s="225"/>
      <c r="AT910" s="225"/>
      <c r="AU910" s="225"/>
      <c r="AV910" s="225"/>
      <c r="AW910" s="225"/>
      <c r="AX910" s="225"/>
      <c r="AY910" s="225"/>
      <c r="AZ910" s="225"/>
      <c r="BA910" s="225"/>
      <c r="BB910" s="225"/>
      <c r="BC910" s="225"/>
      <c r="BD910" s="225"/>
      <c r="BE910" s="225"/>
      <c r="BF910" s="225"/>
      <c r="BG910" s="225"/>
      <c r="BH910" s="225"/>
      <c r="BI910" s="225"/>
      <c r="BJ910" s="225"/>
      <c r="BK910" s="225"/>
      <c r="BL910" s="225"/>
      <c r="BM910" s="225"/>
      <c r="BN910" s="225"/>
      <c r="BO910" s="225"/>
      <c r="BP910" s="225"/>
      <c r="BQ910" s="225"/>
      <c r="BR910" s="225"/>
      <c r="BS910" s="225"/>
      <c r="BT910" s="225"/>
      <c r="BU910" s="225"/>
      <c r="BV910" s="225"/>
      <c r="BW910" s="225"/>
      <c r="BX910" s="225"/>
      <c r="BY910" s="225"/>
      <c r="BZ910" s="225"/>
      <c r="CA910" s="225"/>
      <c r="CB910" s="225"/>
      <c r="CC910" s="225"/>
      <c r="CD910" s="225"/>
      <c r="CE910" s="225"/>
      <c r="CF910" s="225"/>
    </row>
    <row r="911" spans="1:84" ht="12" customHeight="1" x14ac:dyDescent="0.25">
      <c r="A911" s="225"/>
      <c r="B911" s="225"/>
      <c r="C911" s="225"/>
      <c r="D911" s="225"/>
      <c r="E911" s="226"/>
      <c r="F911" s="226"/>
      <c r="G911" s="228"/>
      <c r="H911" s="227"/>
      <c r="I911" s="227"/>
      <c r="J911" s="228"/>
      <c r="K911" s="228"/>
      <c r="L911" s="229"/>
      <c r="M911" s="225"/>
      <c r="N911" s="225"/>
      <c r="O911" s="225"/>
      <c r="P911" s="225"/>
      <c r="Q911" s="225"/>
      <c r="R911" s="225"/>
      <c r="S911" s="225"/>
      <c r="T911" s="225"/>
      <c r="U911" s="225"/>
      <c r="V911" s="225"/>
      <c r="W911" s="225"/>
      <c r="X911" s="225"/>
      <c r="Y911" s="225"/>
      <c r="Z911" s="225"/>
      <c r="AA911" s="225"/>
      <c r="AB911" s="225"/>
      <c r="AC911" s="225"/>
      <c r="AD911" s="225"/>
      <c r="AE911" s="225"/>
      <c r="AF911" s="225"/>
      <c r="AG911" s="225"/>
      <c r="AH911" s="225"/>
      <c r="AI911" s="225"/>
      <c r="AJ911" s="225"/>
      <c r="AK911" s="225"/>
      <c r="AL911" s="225"/>
      <c r="AM911" s="225"/>
      <c r="AN911" s="225"/>
      <c r="AO911" s="225"/>
      <c r="AP911" s="225"/>
      <c r="AQ911" s="225"/>
      <c r="AR911" s="225"/>
      <c r="AS911" s="225"/>
      <c r="AT911" s="225"/>
      <c r="AU911" s="225"/>
      <c r="AV911" s="225"/>
      <c r="AW911" s="225"/>
      <c r="AX911" s="225"/>
      <c r="AY911" s="225"/>
      <c r="AZ911" s="225"/>
      <c r="BA911" s="225"/>
      <c r="BB911" s="225"/>
      <c r="BC911" s="225"/>
      <c r="BD911" s="225"/>
      <c r="BE911" s="225"/>
      <c r="BF911" s="225"/>
      <c r="BG911" s="225"/>
      <c r="BH911" s="225"/>
      <c r="BI911" s="225"/>
      <c r="BJ911" s="225"/>
      <c r="BK911" s="225"/>
      <c r="BL911" s="225"/>
      <c r="BM911" s="225"/>
      <c r="BN911" s="225"/>
      <c r="BO911" s="225"/>
      <c r="BP911" s="225"/>
      <c r="BQ911" s="225"/>
      <c r="BR911" s="225"/>
      <c r="BS911" s="225"/>
      <c r="BT911" s="225"/>
      <c r="BU911" s="225"/>
      <c r="BV911" s="225"/>
      <c r="BW911" s="225"/>
      <c r="BX911" s="225"/>
      <c r="BY911" s="225"/>
      <c r="BZ911" s="225"/>
      <c r="CA911" s="225"/>
      <c r="CB911" s="225"/>
      <c r="CC911" s="225"/>
      <c r="CD911" s="225"/>
      <c r="CE911" s="225"/>
      <c r="CF911" s="225"/>
    </row>
    <row r="912" spans="1:84" ht="12" customHeight="1" x14ac:dyDescent="0.25">
      <c r="A912" s="225"/>
      <c r="B912" s="225"/>
      <c r="C912" s="225"/>
      <c r="D912" s="225"/>
      <c r="E912" s="226"/>
      <c r="F912" s="226"/>
      <c r="G912" s="228"/>
      <c r="H912" s="227"/>
      <c r="I912" s="227"/>
      <c r="J912" s="228"/>
      <c r="K912" s="228"/>
      <c r="L912" s="229"/>
      <c r="M912" s="225"/>
      <c r="N912" s="225"/>
      <c r="O912" s="225"/>
      <c r="P912" s="225"/>
      <c r="Q912" s="225"/>
      <c r="R912" s="225"/>
      <c r="S912" s="225"/>
      <c r="T912" s="225"/>
      <c r="U912" s="225"/>
      <c r="V912" s="225"/>
      <c r="W912" s="225"/>
      <c r="X912" s="225"/>
      <c r="Y912" s="225"/>
      <c r="Z912" s="225"/>
      <c r="AA912" s="225"/>
      <c r="AB912" s="225"/>
      <c r="AC912" s="225"/>
      <c r="AD912" s="225"/>
      <c r="AE912" s="225"/>
      <c r="AF912" s="225"/>
      <c r="AG912" s="225"/>
      <c r="AH912" s="225"/>
      <c r="AI912" s="225"/>
      <c r="AJ912" s="225"/>
      <c r="AK912" s="225"/>
      <c r="AL912" s="225"/>
      <c r="AM912" s="225"/>
      <c r="AN912" s="225"/>
      <c r="AO912" s="225"/>
      <c r="AP912" s="225"/>
      <c r="AQ912" s="225"/>
      <c r="AR912" s="225"/>
      <c r="AS912" s="225"/>
      <c r="AT912" s="225"/>
      <c r="AU912" s="225"/>
      <c r="AV912" s="225"/>
      <c r="AW912" s="225"/>
      <c r="AX912" s="225"/>
      <c r="AY912" s="225"/>
      <c r="AZ912" s="225"/>
      <c r="BA912" s="225"/>
      <c r="BB912" s="225"/>
      <c r="BC912" s="225"/>
      <c r="BD912" s="225"/>
      <c r="BE912" s="225"/>
      <c r="BF912" s="225"/>
      <c r="BG912" s="225"/>
      <c r="BH912" s="225"/>
      <c r="BI912" s="225"/>
      <c r="BJ912" s="225"/>
      <c r="BK912" s="225"/>
      <c r="BL912" s="225"/>
      <c r="BM912" s="225"/>
      <c r="BN912" s="225"/>
      <c r="BO912" s="225"/>
      <c r="BP912" s="225"/>
      <c r="BQ912" s="225"/>
      <c r="BR912" s="225"/>
      <c r="BS912" s="225"/>
      <c r="BT912" s="225"/>
      <c r="BU912" s="225"/>
      <c r="BV912" s="225"/>
      <c r="BW912" s="225"/>
      <c r="BX912" s="225"/>
      <c r="BY912" s="225"/>
      <c r="BZ912" s="225"/>
      <c r="CA912" s="225"/>
      <c r="CB912" s="225"/>
      <c r="CC912" s="225"/>
      <c r="CD912" s="225"/>
      <c r="CE912" s="225"/>
      <c r="CF912" s="225"/>
    </row>
    <row r="913" spans="1:84" ht="12" customHeight="1" x14ac:dyDescent="0.25">
      <c r="A913" s="225"/>
      <c r="B913" s="225"/>
      <c r="C913" s="225"/>
      <c r="D913" s="225"/>
      <c r="E913" s="226"/>
      <c r="F913" s="226"/>
      <c r="G913" s="228"/>
      <c r="H913" s="227"/>
      <c r="I913" s="227"/>
      <c r="J913" s="228"/>
      <c r="K913" s="228"/>
      <c r="L913" s="229"/>
      <c r="M913" s="225"/>
      <c r="N913" s="225"/>
      <c r="O913" s="225"/>
      <c r="P913" s="225"/>
      <c r="Q913" s="225"/>
      <c r="R913" s="225"/>
      <c r="S913" s="225"/>
      <c r="T913" s="225"/>
      <c r="U913" s="225"/>
      <c r="V913" s="225"/>
      <c r="W913" s="225"/>
      <c r="X913" s="225"/>
      <c r="Y913" s="225"/>
      <c r="Z913" s="225"/>
      <c r="AA913" s="225"/>
      <c r="AB913" s="225"/>
      <c r="AC913" s="225"/>
      <c r="AD913" s="225"/>
      <c r="AE913" s="225"/>
      <c r="AF913" s="225"/>
      <c r="AG913" s="225"/>
      <c r="AH913" s="225"/>
      <c r="AI913" s="225"/>
      <c r="AJ913" s="225"/>
      <c r="AK913" s="225"/>
      <c r="AL913" s="225"/>
      <c r="AM913" s="225"/>
      <c r="AN913" s="225"/>
      <c r="AO913" s="225"/>
      <c r="AP913" s="225"/>
      <c r="AQ913" s="225"/>
      <c r="AR913" s="225"/>
      <c r="AS913" s="225"/>
      <c r="AT913" s="225"/>
      <c r="AU913" s="225"/>
      <c r="AV913" s="225"/>
      <c r="AW913" s="225"/>
      <c r="AX913" s="225"/>
      <c r="AY913" s="225"/>
      <c r="AZ913" s="225"/>
      <c r="BA913" s="225"/>
      <c r="BB913" s="225"/>
      <c r="BC913" s="225"/>
      <c r="BD913" s="225"/>
      <c r="BE913" s="225"/>
      <c r="BF913" s="225"/>
      <c r="BG913" s="225"/>
      <c r="BH913" s="225"/>
      <c r="BI913" s="225"/>
      <c r="BJ913" s="225"/>
      <c r="BK913" s="225"/>
      <c r="BL913" s="225"/>
      <c r="BM913" s="225"/>
      <c r="BN913" s="225"/>
      <c r="BO913" s="225"/>
      <c r="BP913" s="225"/>
      <c r="BQ913" s="225"/>
      <c r="BR913" s="225"/>
      <c r="BS913" s="225"/>
      <c r="BT913" s="225"/>
      <c r="BU913" s="225"/>
      <c r="BV913" s="225"/>
      <c r="BW913" s="225"/>
      <c r="BX913" s="225"/>
      <c r="BY913" s="225"/>
      <c r="BZ913" s="225"/>
      <c r="CA913" s="225"/>
      <c r="CB913" s="225"/>
      <c r="CC913" s="225"/>
      <c r="CD913" s="225"/>
      <c r="CE913" s="225"/>
      <c r="CF913" s="225"/>
    </row>
    <row r="914" spans="1:84" ht="12" customHeight="1" x14ac:dyDescent="0.25">
      <c r="A914" s="225"/>
      <c r="B914" s="225"/>
      <c r="C914" s="225"/>
      <c r="D914" s="225"/>
      <c r="E914" s="226"/>
      <c r="F914" s="226"/>
      <c r="G914" s="228"/>
      <c r="H914" s="227"/>
      <c r="I914" s="227"/>
      <c r="J914" s="228"/>
      <c r="K914" s="228"/>
      <c r="L914" s="229"/>
      <c r="M914" s="225"/>
      <c r="N914" s="225"/>
      <c r="O914" s="225"/>
      <c r="P914" s="225"/>
      <c r="Q914" s="225"/>
      <c r="R914" s="225"/>
      <c r="S914" s="225"/>
      <c r="T914" s="225"/>
      <c r="U914" s="225"/>
      <c r="V914" s="225"/>
      <c r="W914" s="225"/>
      <c r="X914" s="225"/>
      <c r="Y914" s="225"/>
      <c r="Z914" s="225"/>
      <c r="AA914" s="225"/>
      <c r="AB914" s="225"/>
      <c r="AC914" s="225"/>
      <c r="AD914" s="225"/>
      <c r="AE914" s="225"/>
      <c r="AF914" s="225"/>
      <c r="AG914" s="225"/>
      <c r="AH914" s="225"/>
      <c r="AI914" s="225"/>
      <c r="AJ914" s="225"/>
      <c r="AK914" s="225"/>
      <c r="AL914" s="225"/>
      <c r="AM914" s="225"/>
      <c r="AN914" s="225"/>
      <c r="AO914" s="225"/>
      <c r="AP914" s="225"/>
      <c r="AQ914" s="225"/>
      <c r="AR914" s="225"/>
      <c r="AS914" s="225"/>
      <c r="AT914" s="225"/>
      <c r="AU914" s="225"/>
      <c r="AV914" s="225"/>
      <c r="AW914" s="225"/>
      <c r="AX914" s="225"/>
      <c r="AY914" s="225"/>
      <c r="AZ914" s="225"/>
      <c r="BA914" s="225"/>
      <c r="BB914" s="225"/>
      <c r="BC914" s="225"/>
      <c r="BD914" s="225"/>
      <c r="BE914" s="225"/>
      <c r="BF914" s="225"/>
      <c r="BG914" s="225"/>
      <c r="BH914" s="225"/>
      <c r="BI914" s="225"/>
      <c r="BJ914" s="225"/>
      <c r="BK914" s="225"/>
      <c r="BL914" s="225"/>
      <c r="BM914" s="225"/>
      <c r="BN914" s="225"/>
      <c r="BO914" s="225"/>
      <c r="BP914" s="225"/>
      <c r="BQ914" s="225"/>
      <c r="BR914" s="225"/>
      <c r="BS914" s="225"/>
      <c r="BT914" s="225"/>
      <c r="BU914" s="225"/>
      <c r="BV914" s="225"/>
      <c r="BW914" s="225"/>
      <c r="BX914" s="225"/>
      <c r="BY914" s="225"/>
      <c r="BZ914" s="225"/>
      <c r="CA914" s="225"/>
      <c r="CB914" s="225"/>
      <c r="CC914" s="225"/>
      <c r="CD914" s="225"/>
      <c r="CE914" s="225"/>
      <c r="CF914" s="225"/>
    </row>
    <row r="915" spans="1:84" ht="12" customHeight="1" x14ac:dyDescent="0.25">
      <c r="A915" s="225"/>
      <c r="B915" s="225"/>
      <c r="C915" s="225"/>
      <c r="D915" s="225"/>
      <c r="E915" s="226"/>
      <c r="F915" s="226"/>
      <c r="G915" s="228"/>
      <c r="H915" s="227"/>
      <c r="I915" s="227"/>
      <c r="J915" s="228"/>
      <c r="K915" s="228"/>
      <c r="L915" s="229"/>
      <c r="M915" s="225"/>
      <c r="N915" s="225"/>
      <c r="O915" s="225"/>
      <c r="P915" s="225"/>
      <c r="Q915" s="225"/>
      <c r="R915" s="225"/>
      <c r="S915" s="225"/>
      <c r="T915" s="225"/>
      <c r="U915" s="225"/>
      <c r="V915" s="225"/>
      <c r="W915" s="225"/>
      <c r="X915" s="225"/>
      <c r="Y915" s="225"/>
      <c r="Z915" s="225"/>
      <c r="AA915" s="225"/>
      <c r="AB915" s="225"/>
      <c r="AC915" s="225"/>
      <c r="AD915" s="225"/>
      <c r="AE915" s="225"/>
      <c r="AF915" s="225"/>
      <c r="AG915" s="225"/>
      <c r="AH915" s="225"/>
      <c r="AI915" s="225"/>
      <c r="AJ915" s="225"/>
      <c r="AK915" s="225"/>
      <c r="AL915" s="225"/>
      <c r="AM915" s="225"/>
      <c r="AN915" s="225"/>
      <c r="AO915" s="225"/>
      <c r="AP915" s="225"/>
      <c r="AQ915" s="225"/>
      <c r="AR915" s="225"/>
      <c r="AS915" s="225"/>
      <c r="AT915" s="225"/>
      <c r="AU915" s="225"/>
      <c r="AV915" s="225"/>
      <c r="AW915" s="225"/>
      <c r="AX915" s="225"/>
      <c r="AY915" s="225"/>
      <c r="AZ915" s="225"/>
      <c r="BA915" s="225"/>
      <c r="BB915" s="225"/>
      <c r="BC915" s="225"/>
      <c r="BD915" s="225"/>
      <c r="BE915" s="225"/>
      <c r="BF915" s="225"/>
      <c r="BG915" s="225"/>
      <c r="BH915" s="225"/>
      <c r="BI915" s="225"/>
      <c r="BJ915" s="225"/>
      <c r="BK915" s="225"/>
      <c r="BL915" s="225"/>
      <c r="BM915" s="225"/>
      <c r="BN915" s="225"/>
      <c r="BO915" s="225"/>
      <c r="BP915" s="225"/>
      <c r="BQ915" s="225"/>
      <c r="BR915" s="225"/>
      <c r="BS915" s="225"/>
      <c r="BT915" s="225"/>
      <c r="BU915" s="225"/>
      <c r="BV915" s="225"/>
      <c r="BW915" s="225"/>
      <c r="BX915" s="225"/>
      <c r="BY915" s="225"/>
      <c r="BZ915" s="225"/>
      <c r="CA915" s="225"/>
      <c r="CB915" s="225"/>
      <c r="CC915" s="225"/>
      <c r="CD915" s="225"/>
      <c r="CE915" s="225"/>
      <c r="CF915" s="225"/>
    </row>
    <row r="916" spans="1:84" ht="12" customHeight="1" x14ac:dyDescent="0.25">
      <c r="A916" s="225"/>
      <c r="B916" s="225"/>
      <c r="C916" s="225"/>
      <c r="D916" s="225"/>
      <c r="E916" s="226"/>
      <c r="F916" s="226"/>
      <c r="G916" s="228"/>
      <c r="H916" s="227"/>
      <c r="I916" s="227"/>
      <c r="J916" s="228"/>
      <c r="K916" s="228"/>
      <c r="L916" s="229"/>
      <c r="M916" s="225"/>
      <c r="N916" s="225"/>
      <c r="O916" s="225"/>
      <c r="P916" s="225"/>
      <c r="Q916" s="225"/>
      <c r="R916" s="225"/>
      <c r="S916" s="225"/>
      <c r="T916" s="225"/>
      <c r="U916" s="225"/>
      <c r="V916" s="225"/>
      <c r="W916" s="225"/>
      <c r="X916" s="225"/>
      <c r="Y916" s="225"/>
      <c r="Z916" s="225"/>
      <c r="AA916" s="225"/>
      <c r="AB916" s="225"/>
      <c r="AC916" s="225"/>
      <c r="AD916" s="225"/>
      <c r="AE916" s="225"/>
      <c r="AF916" s="225"/>
      <c r="AG916" s="225"/>
      <c r="AH916" s="225"/>
      <c r="AI916" s="225"/>
      <c r="AJ916" s="225"/>
      <c r="AK916" s="225"/>
      <c r="AL916" s="225"/>
      <c r="AM916" s="225"/>
      <c r="AN916" s="225"/>
      <c r="AO916" s="225"/>
      <c r="AP916" s="225"/>
      <c r="AQ916" s="225"/>
      <c r="AR916" s="225"/>
      <c r="AS916" s="225"/>
      <c r="AT916" s="225"/>
      <c r="AU916" s="225"/>
      <c r="AV916" s="225"/>
      <c r="AW916" s="225"/>
      <c r="AX916" s="225"/>
      <c r="AY916" s="225"/>
      <c r="AZ916" s="225"/>
      <c r="BA916" s="225"/>
      <c r="BB916" s="225"/>
      <c r="BC916" s="225"/>
      <c r="BD916" s="225"/>
      <c r="BE916" s="225"/>
      <c r="BF916" s="225"/>
      <c r="BG916" s="225"/>
      <c r="BH916" s="225"/>
      <c r="BI916" s="225"/>
      <c r="BJ916" s="225"/>
      <c r="BK916" s="225"/>
      <c r="BL916" s="225"/>
      <c r="BM916" s="225"/>
      <c r="BN916" s="225"/>
      <c r="BO916" s="225"/>
      <c r="BP916" s="225"/>
      <c r="BQ916" s="225"/>
      <c r="BR916" s="225"/>
      <c r="BS916" s="225"/>
      <c r="BT916" s="225"/>
      <c r="BU916" s="225"/>
      <c r="BV916" s="225"/>
      <c r="BW916" s="225"/>
      <c r="BX916" s="225"/>
      <c r="BY916" s="225"/>
      <c r="BZ916" s="225"/>
      <c r="CA916" s="225"/>
      <c r="CB916" s="225"/>
      <c r="CC916" s="225"/>
      <c r="CD916" s="225"/>
      <c r="CE916" s="225"/>
      <c r="CF916" s="225"/>
    </row>
    <row r="917" spans="1:84" ht="12" customHeight="1" x14ac:dyDescent="0.25">
      <c r="A917" s="225"/>
      <c r="B917" s="225"/>
      <c r="C917" s="225"/>
      <c r="D917" s="225"/>
      <c r="E917" s="226"/>
      <c r="F917" s="226"/>
      <c r="G917" s="228"/>
      <c r="H917" s="227"/>
      <c r="I917" s="227"/>
      <c r="J917" s="228"/>
      <c r="K917" s="228"/>
      <c r="L917" s="229"/>
      <c r="M917" s="225"/>
      <c r="N917" s="225"/>
      <c r="O917" s="225"/>
      <c r="P917" s="225"/>
      <c r="Q917" s="225"/>
      <c r="R917" s="225"/>
      <c r="S917" s="225"/>
      <c r="T917" s="225"/>
      <c r="U917" s="225"/>
      <c r="V917" s="225"/>
      <c r="W917" s="225"/>
      <c r="X917" s="225"/>
      <c r="Y917" s="225"/>
      <c r="Z917" s="225"/>
      <c r="AA917" s="225"/>
      <c r="AB917" s="225"/>
      <c r="AC917" s="225"/>
      <c r="AD917" s="225"/>
      <c r="AE917" s="225"/>
      <c r="AF917" s="225"/>
      <c r="AG917" s="225"/>
      <c r="AH917" s="225"/>
      <c r="AI917" s="225"/>
      <c r="AJ917" s="225"/>
      <c r="AK917" s="225"/>
      <c r="AL917" s="225"/>
      <c r="AM917" s="225"/>
      <c r="AN917" s="225"/>
      <c r="AO917" s="225"/>
      <c r="AP917" s="225"/>
      <c r="AQ917" s="225"/>
      <c r="AR917" s="225"/>
      <c r="AS917" s="225"/>
      <c r="AT917" s="225"/>
      <c r="AU917" s="225"/>
      <c r="AV917" s="225"/>
      <c r="AW917" s="225"/>
      <c r="AX917" s="225"/>
      <c r="AY917" s="225"/>
      <c r="AZ917" s="225"/>
      <c r="BA917" s="225"/>
      <c r="BB917" s="225"/>
      <c r="BC917" s="225"/>
      <c r="BD917" s="225"/>
      <c r="BE917" s="225"/>
      <c r="BF917" s="225"/>
      <c r="BG917" s="225"/>
      <c r="BH917" s="225"/>
      <c r="BI917" s="225"/>
      <c r="BJ917" s="225"/>
      <c r="BK917" s="225"/>
      <c r="BL917" s="225"/>
      <c r="BM917" s="225"/>
      <c r="BN917" s="225"/>
      <c r="BO917" s="225"/>
      <c r="BP917" s="225"/>
      <c r="BQ917" s="225"/>
      <c r="BR917" s="225"/>
      <c r="BS917" s="225"/>
      <c r="BT917" s="225"/>
      <c r="BU917" s="225"/>
      <c r="BV917" s="225"/>
      <c r="BW917" s="225"/>
      <c r="BX917" s="225"/>
      <c r="BY917" s="225"/>
      <c r="BZ917" s="225"/>
      <c r="CA917" s="225"/>
      <c r="CB917" s="225"/>
      <c r="CC917" s="225"/>
      <c r="CD917" s="225"/>
      <c r="CE917" s="225"/>
      <c r="CF917" s="225"/>
    </row>
    <row r="918" spans="1:84" ht="12" customHeight="1" x14ac:dyDescent="0.25">
      <c r="A918" s="225"/>
      <c r="B918" s="225"/>
      <c r="C918" s="225"/>
      <c r="D918" s="225"/>
      <c r="E918" s="226"/>
      <c r="F918" s="226"/>
      <c r="G918" s="228"/>
      <c r="H918" s="227"/>
      <c r="I918" s="227"/>
      <c r="J918" s="228"/>
      <c r="K918" s="228"/>
      <c r="L918" s="229"/>
      <c r="M918" s="225"/>
      <c r="N918" s="225"/>
      <c r="O918" s="225"/>
      <c r="P918" s="225"/>
      <c r="Q918" s="225"/>
      <c r="R918" s="225"/>
      <c r="S918" s="225"/>
      <c r="T918" s="225"/>
      <c r="U918" s="225"/>
      <c r="V918" s="225"/>
      <c r="W918" s="225"/>
      <c r="X918" s="225"/>
      <c r="Y918" s="225"/>
      <c r="Z918" s="225"/>
      <c r="AA918" s="225"/>
      <c r="AB918" s="225"/>
      <c r="AC918" s="225"/>
      <c r="AD918" s="225"/>
      <c r="AE918" s="225"/>
      <c r="AF918" s="225"/>
      <c r="AG918" s="225"/>
      <c r="AH918" s="225"/>
      <c r="AI918" s="225"/>
      <c r="AJ918" s="225"/>
      <c r="AK918" s="225"/>
      <c r="AL918" s="225"/>
      <c r="AM918" s="225"/>
      <c r="AN918" s="225"/>
      <c r="AO918" s="225"/>
      <c r="AP918" s="225"/>
      <c r="AQ918" s="225"/>
      <c r="AR918" s="225"/>
      <c r="AS918" s="225"/>
      <c r="AT918" s="225"/>
      <c r="AU918" s="225"/>
      <c r="AV918" s="225"/>
      <c r="AW918" s="225"/>
      <c r="AX918" s="225"/>
      <c r="AY918" s="225"/>
      <c r="AZ918" s="225"/>
      <c r="BA918" s="225"/>
      <c r="BB918" s="225"/>
      <c r="BC918" s="225"/>
      <c r="BD918" s="225"/>
      <c r="BE918" s="225"/>
      <c r="BF918" s="225"/>
      <c r="BG918" s="225"/>
      <c r="BH918" s="225"/>
      <c r="BI918" s="225"/>
      <c r="BJ918" s="225"/>
      <c r="BK918" s="225"/>
      <c r="BL918" s="225"/>
      <c r="BM918" s="225"/>
      <c r="BN918" s="225"/>
      <c r="BO918" s="225"/>
      <c r="BP918" s="225"/>
      <c r="BQ918" s="225"/>
      <c r="BR918" s="225"/>
      <c r="BS918" s="225"/>
      <c r="BT918" s="225"/>
      <c r="BU918" s="225"/>
      <c r="BV918" s="225"/>
      <c r="BW918" s="225"/>
      <c r="BX918" s="225"/>
      <c r="BY918" s="225"/>
      <c r="BZ918" s="225"/>
      <c r="CA918" s="225"/>
      <c r="CB918" s="225"/>
      <c r="CC918" s="225"/>
      <c r="CD918" s="225"/>
      <c r="CE918" s="225"/>
      <c r="CF918" s="225"/>
    </row>
    <row r="919" spans="1:84" ht="12" customHeight="1" x14ac:dyDescent="0.25">
      <c r="A919" s="225"/>
      <c r="B919" s="225"/>
      <c r="C919" s="225"/>
      <c r="D919" s="225"/>
      <c r="E919" s="226"/>
      <c r="F919" s="226"/>
      <c r="G919" s="228"/>
      <c r="H919" s="227"/>
      <c r="I919" s="227"/>
      <c r="J919" s="228"/>
      <c r="K919" s="228"/>
      <c r="L919" s="229"/>
      <c r="M919" s="225"/>
      <c r="N919" s="225"/>
      <c r="O919" s="225"/>
      <c r="P919" s="225"/>
      <c r="Q919" s="225"/>
      <c r="R919" s="225"/>
      <c r="S919" s="225"/>
      <c r="T919" s="225"/>
      <c r="U919" s="225"/>
      <c r="V919" s="225"/>
      <c r="W919" s="225"/>
      <c r="X919" s="225"/>
      <c r="Y919" s="225"/>
      <c r="Z919" s="225"/>
      <c r="AA919" s="225"/>
      <c r="AB919" s="225"/>
      <c r="AC919" s="225"/>
      <c r="AD919" s="225"/>
      <c r="AE919" s="225"/>
      <c r="AF919" s="225"/>
      <c r="AG919" s="225"/>
      <c r="AH919" s="225"/>
      <c r="AI919" s="225"/>
      <c r="AJ919" s="225"/>
      <c r="AK919" s="225"/>
      <c r="AL919" s="225"/>
      <c r="AM919" s="225"/>
      <c r="AN919" s="225"/>
      <c r="AO919" s="225"/>
      <c r="AP919" s="225"/>
      <c r="AQ919" s="225"/>
      <c r="AR919" s="225"/>
      <c r="AS919" s="225"/>
      <c r="AT919" s="225"/>
      <c r="AU919" s="225"/>
      <c r="AV919" s="225"/>
      <c r="AW919" s="225"/>
      <c r="AX919" s="225"/>
      <c r="AY919" s="225"/>
      <c r="AZ919" s="225"/>
      <c r="BA919" s="225"/>
      <c r="BB919" s="225"/>
      <c r="BC919" s="225"/>
      <c r="BD919" s="225"/>
      <c r="BE919" s="225"/>
      <c r="BF919" s="225"/>
      <c r="BG919" s="225"/>
      <c r="BH919" s="225"/>
      <c r="BI919" s="225"/>
      <c r="BJ919" s="225"/>
      <c r="BK919" s="225"/>
      <c r="BL919" s="225"/>
      <c r="BM919" s="225"/>
      <c r="BN919" s="225"/>
      <c r="BO919" s="225"/>
      <c r="BP919" s="225"/>
      <c r="BQ919" s="225"/>
      <c r="BR919" s="225"/>
      <c r="BS919" s="225"/>
      <c r="BT919" s="225"/>
      <c r="BU919" s="225"/>
      <c r="BV919" s="225"/>
      <c r="BW919" s="225"/>
      <c r="BX919" s="225"/>
      <c r="BY919" s="225"/>
      <c r="BZ919" s="225"/>
      <c r="CA919" s="225"/>
      <c r="CB919" s="225"/>
      <c r="CC919" s="225"/>
      <c r="CD919" s="225"/>
      <c r="CE919" s="225"/>
      <c r="CF919" s="225"/>
    </row>
    <row r="920" spans="1:84" ht="12" customHeight="1" x14ac:dyDescent="0.25">
      <c r="A920" s="225"/>
      <c r="B920" s="225"/>
      <c r="C920" s="225"/>
      <c r="D920" s="225"/>
      <c r="E920" s="226"/>
      <c r="F920" s="226"/>
      <c r="G920" s="228"/>
      <c r="H920" s="227"/>
      <c r="I920" s="227"/>
      <c r="J920" s="228"/>
      <c r="K920" s="228"/>
      <c r="L920" s="229"/>
      <c r="M920" s="225"/>
      <c r="N920" s="225"/>
      <c r="O920" s="225"/>
      <c r="P920" s="225"/>
      <c r="Q920" s="225"/>
      <c r="R920" s="225"/>
      <c r="S920" s="225"/>
      <c r="T920" s="225"/>
      <c r="U920" s="225"/>
      <c r="V920" s="225"/>
      <c r="W920" s="225"/>
      <c r="X920" s="225"/>
      <c r="Y920" s="225"/>
      <c r="Z920" s="225"/>
      <c r="AA920" s="225"/>
      <c r="AB920" s="225"/>
      <c r="AC920" s="225"/>
      <c r="AD920" s="225"/>
      <c r="AE920" s="225"/>
      <c r="AF920" s="225"/>
      <c r="AG920" s="225"/>
      <c r="AH920" s="225"/>
      <c r="AI920" s="225"/>
      <c r="AJ920" s="225"/>
      <c r="AK920" s="225"/>
      <c r="AL920" s="225"/>
      <c r="AM920" s="225"/>
      <c r="AN920" s="225"/>
      <c r="AO920" s="225"/>
      <c r="AP920" s="225"/>
      <c r="AQ920" s="225"/>
      <c r="AR920" s="225"/>
      <c r="AS920" s="225"/>
      <c r="AT920" s="225"/>
      <c r="AU920" s="225"/>
      <c r="AV920" s="225"/>
      <c r="AW920" s="225"/>
      <c r="AX920" s="225"/>
      <c r="AY920" s="225"/>
      <c r="AZ920" s="225"/>
      <c r="BA920" s="225"/>
      <c r="BB920" s="225"/>
      <c r="BC920" s="225"/>
      <c r="BD920" s="225"/>
      <c r="BE920" s="225"/>
      <c r="BF920" s="225"/>
      <c r="BG920" s="225"/>
      <c r="BH920" s="225"/>
      <c r="BI920" s="225"/>
      <c r="BJ920" s="225"/>
      <c r="BK920" s="225"/>
      <c r="BL920" s="225"/>
      <c r="BM920" s="225"/>
      <c r="BN920" s="225"/>
      <c r="BO920" s="225"/>
      <c r="BP920" s="225"/>
      <c r="BQ920" s="225"/>
      <c r="BR920" s="225"/>
      <c r="BS920" s="225"/>
      <c r="BT920" s="225"/>
      <c r="BU920" s="225"/>
      <c r="BV920" s="225"/>
      <c r="BW920" s="225"/>
      <c r="BX920" s="225"/>
      <c r="BY920" s="225"/>
      <c r="BZ920" s="225"/>
      <c r="CA920" s="225"/>
      <c r="CB920" s="225"/>
      <c r="CC920" s="225"/>
      <c r="CD920" s="225"/>
      <c r="CE920" s="225"/>
      <c r="CF920" s="225"/>
    </row>
    <row r="921" spans="1:84" ht="12" customHeight="1" x14ac:dyDescent="0.25">
      <c r="A921" s="225"/>
      <c r="B921" s="225"/>
      <c r="C921" s="225"/>
      <c r="D921" s="225"/>
      <c r="E921" s="226"/>
      <c r="F921" s="226"/>
      <c r="G921" s="228"/>
      <c r="H921" s="227"/>
      <c r="I921" s="227"/>
      <c r="J921" s="228"/>
      <c r="K921" s="228"/>
      <c r="L921" s="229"/>
      <c r="M921" s="225"/>
      <c r="N921" s="225"/>
      <c r="O921" s="225"/>
      <c r="P921" s="225"/>
      <c r="Q921" s="225"/>
      <c r="R921" s="225"/>
      <c r="S921" s="225"/>
      <c r="T921" s="225"/>
      <c r="U921" s="225"/>
      <c r="V921" s="225"/>
      <c r="W921" s="225"/>
      <c r="X921" s="225"/>
      <c r="Y921" s="225"/>
      <c r="Z921" s="225"/>
      <c r="AA921" s="225"/>
      <c r="AB921" s="225"/>
      <c r="AC921" s="225"/>
      <c r="AD921" s="225"/>
      <c r="AE921" s="225"/>
      <c r="AF921" s="225"/>
      <c r="AG921" s="225"/>
      <c r="AH921" s="225"/>
      <c r="AI921" s="225"/>
      <c r="AJ921" s="225"/>
      <c r="AK921" s="225"/>
      <c r="AL921" s="225"/>
      <c r="AM921" s="225"/>
      <c r="AN921" s="225"/>
      <c r="AO921" s="225"/>
      <c r="AP921" s="225"/>
      <c r="AQ921" s="225"/>
      <c r="AR921" s="225"/>
      <c r="AS921" s="225"/>
      <c r="AT921" s="225"/>
      <c r="AU921" s="225"/>
      <c r="AV921" s="225"/>
      <c r="AW921" s="225"/>
      <c r="AX921" s="225"/>
      <c r="AY921" s="225"/>
      <c r="AZ921" s="225"/>
      <c r="BA921" s="225"/>
      <c r="BB921" s="225"/>
      <c r="BC921" s="225"/>
      <c r="BD921" s="225"/>
      <c r="BE921" s="225"/>
      <c r="BF921" s="225"/>
      <c r="BG921" s="225"/>
      <c r="BH921" s="225"/>
      <c r="BI921" s="225"/>
      <c r="BJ921" s="225"/>
      <c r="BK921" s="225"/>
      <c r="BL921" s="225"/>
      <c r="BM921" s="225"/>
      <c r="BN921" s="225"/>
      <c r="BO921" s="225"/>
      <c r="BP921" s="225"/>
      <c r="BQ921" s="225"/>
      <c r="BR921" s="225"/>
      <c r="BS921" s="225"/>
      <c r="BT921" s="225"/>
      <c r="BU921" s="225"/>
      <c r="BV921" s="225"/>
      <c r="BW921" s="225"/>
      <c r="BX921" s="225"/>
      <c r="BY921" s="225"/>
      <c r="BZ921" s="225"/>
      <c r="CA921" s="225"/>
      <c r="CB921" s="225"/>
      <c r="CC921" s="225"/>
      <c r="CD921" s="225"/>
      <c r="CE921" s="225"/>
      <c r="CF921" s="225"/>
    </row>
    <row r="922" spans="1:84" ht="12" customHeight="1" x14ac:dyDescent="0.25">
      <c r="A922" s="225"/>
      <c r="B922" s="225"/>
      <c r="C922" s="225"/>
      <c r="D922" s="225"/>
      <c r="E922" s="226"/>
      <c r="F922" s="226"/>
      <c r="G922" s="228"/>
      <c r="H922" s="227"/>
      <c r="I922" s="227"/>
      <c r="J922" s="228"/>
      <c r="K922" s="228"/>
      <c r="L922" s="229"/>
      <c r="M922" s="225"/>
      <c r="N922" s="225"/>
      <c r="O922" s="225"/>
      <c r="P922" s="225"/>
      <c r="Q922" s="225"/>
      <c r="R922" s="225"/>
      <c r="S922" s="225"/>
      <c r="T922" s="225"/>
      <c r="U922" s="225"/>
      <c r="V922" s="225"/>
      <c r="W922" s="225"/>
      <c r="X922" s="225"/>
      <c r="Y922" s="225"/>
      <c r="Z922" s="225"/>
      <c r="AA922" s="225"/>
      <c r="AB922" s="225"/>
      <c r="AC922" s="225"/>
      <c r="AD922" s="225"/>
      <c r="AE922" s="225"/>
      <c r="AF922" s="225"/>
      <c r="AG922" s="225"/>
      <c r="AH922" s="225"/>
      <c r="AI922" s="225"/>
      <c r="AJ922" s="225"/>
      <c r="AK922" s="225"/>
      <c r="AL922" s="225"/>
      <c r="AM922" s="225"/>
      <c r="AN922" s="225"/>
      <c r="AO922" s="225"/>
      <c r="AP922" s="225"/>
      <c r="AQ922" s="225"/>
      <c r="AR922" s="225"/>
      <c r="AS922" s="225"/>
      <c r="AT922" s="225"/>
      <c r="AU922" s="225"/>
      <c r="AV922" s="225"/>
      <c r="AW922" s="225"/>
      <c r="AX922" s="225"/>
      <c r="AY922" s="225"/>
      <c r="AZ922" s="225"/>
      <c r="BA922" s="225"/>
      <c r="BB922" s="225"/>
      <c r="BC922" s="225"/>
      <c r="BD922" s="225"/>
      <c r="BE922" s="225"/>
      <c r="BF922" s="225"/>
      <c r="BG922" s="225"/>
      <c r="BH922" s="225"/>
      <c r="BI922" s="225"/>
      <c r="BJ922" s="225"/>
      <c r="BK922" s="225"/>
      <c r="BL922" s="225"/>
      <c r="BM922" s="225"/>
      <c r="BN922" s="225"/>
      <c r="BO922" s="225"/>
      <c r="BP922" s="225"/>
      <c r="BQ922" s="225"/>
      <c r="BR922" s="225"/>
      <c r="BS922" s="225"/>
      <c r="BT922" s="225"/>
      <c r="BU922" s="225"/>
      <c r="BV922" s="225"/>
      <c r="BW922" s="225"/>
      <c r="BX922" s="225"/>
      <c r="BY922" s="225"/>
      <c r="BZ922" s="225"/>
      <c r="CA922" s="225"/>
      <c r="CB922" s="225"/>
      <c r="CC922" s="225"/>
      <c r="CD922" s="225"/>
      <c r="CE922" s="225"/>
      <c r="CF922" s="225"/>
    </row>
    <row r="923" spans="1:84" ht="12" customHeight="1" x14ac:dyDescent="0.25">
      <c r="A923" s="225"/>
      <c r="B923" s="225"/>
      <c r="C923" s="225"/>
      <c r="D923" s="225"/>
      <c r="E923" s="226"/>
      <c r="F923" s="226"/>
      <c r="G923" s="228"/>
      <c r="H923" s="227"/>
      <c r="I923" s="227"/>
      <c r="J923" s="228"/>
      <c r="K923" s="228"/>
      <c r="L923" s="229"/>
      <c r="M923" s="225"/>
      <c r="N923" s="225"/>
      <c r="O923" s="225"/>
      <c r="P923" s="225"/>
      <c r="Q923" s="225"/>
      <c r="R923" s="225"/>
      <c r="S923" s="225"/>
      <c r="T923" s="225"/>
      <c r="U923" s="225"/>
      <c r="V923" s="225"/>
      <c r="W923" s="225"/>
      <c r="X923" s="225"/>
      <c r="Y923" s="225"/>
      <c r="Z923" s="225"/>
      <c r="AA923" s="225"/>
      <c r="AB923" s="225"/>
      <c r="AC923" s="225"/>
      <c r="AD923" s="225"/>
      <c r="AE923" s="225"/>
      <c r="AF923" s="225"/>
      <c r="AG923" s="225"/>
      <c r="AH923" s="225"/>
      <c r="AI923" s="225"/>
      <c r="AJ923" s="225"/>
      <c r="AK923" s="225"/>
      <c r="AL923" s="225"/>
      <c r="AM923" s="225"/>
      <c r="AN923" s="225"/>
      <c r="AO923" s="225"/>
      <c r="AP923" s="225"/>
      <c r="AQ923" s="225"/>
      <c r="AR923" s="225"/>
      <c r="AS923" s="225"/>
      <c r="AT923" s="225"/>
      <c r="AU923" s="225"/>
      <c r="AV923" s="225"/>
      <c r="AW923" s="225"/>
      <c r="AX923" s="225"/>
      <c r="AY923" s="225"/>
      <c r="AZ923" s="225"/>
      <c r="BA923" s="225"/>
      <c r="BB923" s="225"/>
      <c r="BC923" s="225"/>
      <c r="BD923" s="225"/>
      <c r="BE923" s="225"/>
      <c r="BF923" s="225"/>
      <c r="BG923" s="225"/>
      <c r="BH923" s="225"/>
      <c r="BI923" s="225"/>
      <c r="BJ923" s="225"/>
      <c r="BK923" s="225"/>
      <c r="BL923" s="225"/>
      <c r="BM923" s="225"/>
      <c r="BN923" s="225"/>
      <c r="BO923" s="225"/>
      <c r="BP923" s="225"/>
      <c r="BQ923" s="225"/>
      <c r="BR923" s="225"/>
      <c r="BS923" s="225"/>
      <c r="BT923" s="225"/>
      <c r="BU923" s="225"/>
      <c r="BV923" s="225"/>
      <c r="BW923" s="225"/>
      <c r="BX923" s="225"/>
      <c r="BY923" s="225"/>
      <c r="BZ923" s="225"/>
      <c r="CA923" s="225"/>
      <c r="CB923" s="225"/>
      <c r="CC923" s="225"/>
      <c r="CD923" s="225"/>
      <c r="CE923" s="225"/>
      <c r="CF923" s="225"/>
    </row>
    <row r="924" spans="1:84" ht="12" customHeight="1" x14ac:dyDescent="0.25">
      <c r="A924" s="225"/>
      <c r="B924" s="225"/>
      <c r="C924" s="225"/>
      <c r="D924" s="225"/>
      <c r="E924" s="226"/>
      <c r="F924" s="226"/>
      <c r="G924" s="228"/>
      <c r="H924" s="227"/>
      <c r="I924" s="227"/>
      <c r="J924" s="228"/>
      <c r="K924" s="228"/>
      <c r="L924" s="229"/>
      <c r="M924" s="225"/>
      <c r="N924" s="225"/>
      <c r="O924" s="225"/>
      <c r="P924" s="225"/>
      <c r="Q924" s="225"/>
      <c r="R924" s="225"/>
      <c r="S924" s="225"/>
      <c r="T924" s="225"/>
      <c r="U924" s="225"/>
      <c r="V924" s="225"/>
      <c r="W924" s="225"/>
      <c r="X924" s="225"/>
      <c r="Y924" s="225"/>
      <c r="Z924" s="225"/>
      <c r="AA924" s="225"/>
      <c r="AB924" s="225"/>
      <c r="AC924" s="225"/>
      <c r="AD924" s="225"/>
      <c r="AE924" s="225"/>
      <c r="AF924" s="225"/>
      <c r="AG924" s="225"/>
      <c r="AH924" s="225"/>
      <c r="AI924" s="225"/>
      <c r="AJ924" s="225"/>
      <c r="AK924" s="225"/>
      <c r="AL924" s="225"/>
      <c r="AM924" s="225"/>
      <c r="AN924" s="225"/>
      <c r="AO924" s="225"/>
      <c r="AP924" s="225"/>
      <c r="AQ924" s="225"/>
      <c r="AR924" s="225"/>
      <c r="AS924" s="225"/>
      <c r="AT924" s="225"/>
      <c r="AU924" s="225"/>
      <c r="AV924" s="225"/>
      <c r="AW924" s="225"/>
      <c r="AX924" s="225"/>
      <c r="AY924" s="225"/>
      <c r="AZ924" s="225"/>
      <c r="BA924" s="225"/>
      <c r="BB924" s="225"/>
      <c r="BC924" s="225"/>
      <c r="BD924" s="225"/>
      <c r="BE924" s="225"/>
      <c r="BF924" s="225"/>
      <c r="BG924" s="225"/>
      <c r="BH924" s="225"/>
      <c r="BI924" s="225"/>
      <c r="BJ924" s="225"/>
      <c r="BK924" s="225"/>
      <c r="BL924" s="225"/>
      <c r="BM924" s="225"/>
      <c r="BN924" s="225"/>
      <c r="BO924" s="225"/>
      <c r="BP924" s="225"/>
      <c r="BQ924" s="225"/>
      <c r="BR924" s="225"/>
      <c r="BS924" s="225"/>
      <c r="BT924" s="225"/>
      <c r="BU924" s="225"/>
      <c r="BV924" s="225"/>
      <c r="BW924" s="225"/>
      <c r="BX924" s="225"/>
      <c r="BY924" s="225"/>
      <c r="BZ924" s="225"/>
      <c r="CA924" s="225"/>
      <c r="CB924" s="225"/>
      <c r="CC924" s="225"/>
      <c r="CD924" s="225"/>
      <c r="CE924" s="225"/>
      <c r="CF924" s="225"/>
    </row>
    <row r="925" spans="1:84" ht="12" customHeight="1" x14ac:dyDescent="0.25">
      <c r="A925" s="225"/>
      <c r="B925" s="225"/>
      <c r="C925" s="225"/>
      <c r="D925" s="225"/>
      <c r="E925" s="226"/>
      <c r="F925" s="226"/>
      <c r="G925" s="228"/>
      <c r="H925" s="227"/>
      <c r="I925" s="227"/>
      <c r="J925" s="228"/>
      <c r="K925" s="228"/>
      <c r="L925" s="229"/>
      <c r="M925" s="225"/>
      <c r="N925" s="225"/>
      <c r="O925" s="225"/>
      <c r="P925" s="225"/>
      <c r="Q925" s="225"/>
      <c r="R925" s="225"/>
      <c r="S925" s="225"/>
      <c r="T925" s="225"/>
      <c r="U925" s="225"/>
      <c r="V925" s="225"/>
      <c r="W925" s="225"/>
      <c r="X925" s="225"/>
      <c r="Y925" s="225"/>
      <c r="Z925" s="225"/>
      <c r="AA925" s="225"/>
      <c r="AB925" s="225"/>
      <c r="AC925" s="225"/>
      <c r="AD925" s="225"/>
      <c r="AE925" s="225"/>
      <c r="AF925" s="225"/>
      <c r="AG925" s="225"/>
      <c r="AH925" s="225"/>
      <c r="AI925" s="225"/>
      <c r="AJ925" s="225"/>
      <c r="AK925" s="225"/>
      <c r="AL925" s="225"/>
      <c r="AM925" s="225"/>
      <c r="AN925" s="225"/>
      <c r="AO925" s="225"/>
      <c r="AP925" s="225"/>
      <c r="AQ925" s="225"/>
      <c r="AR925" s="225"/>
      <c r="AS925" s="225"/>
      <c r="AT925" s="225"/>
      <c r="AU925" s="225"/>
      <c r="AV925" s="225"/>
      <c r="AW925" s="225"/>
      <c r="AX925" s="225"/>
      <c r="AY925" s="225"/>
      <c r="AZ925" s="225"/>
      <c r="BA925" s="225"/>
      <c r="BB925" s="225"/>
      <c r="BC925" s="225"/>
      <c r="BD925" s="225"/>
      <c r="BE925" s="225"/>
      <c r="BF925" s="225"/>
      <c r="BG925" s="225"/>
      <c r="BH925" s="225"/>
      <c r="BI925" s="225"/>
      <c r="BJ925" s="225"/>
      <c r="BK925" s="225"/>
      <c r="BL925" s="225"/>
      <c r="BM925" s="225"/>
      <c r="BN925" s="225"/>
      <c r="BO925" s="225"/>
      <c r="BP925" s="225"/>
      <c r="BQ925" s="225"/>
      <c r="BR925" s="225"/>
      <c r="BS925" s="225"/>
      <c r="BT925" s="225"/>
      <c r="BU925" s="225"/>
      <c r="BV925" s="225"/>
      <c r="BW925" s="225"/>
      <c r="BX925" s="225"/>
      <c r="BY925" s="225"/>
      <c r="BZ925" s="225"/>
      <c r="CA925" s="225"/>
      <c r="CB925" s="225"/>
      <c r="CC925" s="225"/>
      <c r="CD925" s="225"/>
      <c r="CE925" s="225"/>
      <c r="CF925" s="225"/>
    </row>
    <row r="926" spans="1:84" ht="12" customHeight="1" x14ac:dyDescent="0.25">
      <c r="A926" s="225"/>
      <c r="B926" s="225"/>
      <c r="C926" s="225"/>
      <c r="D926" s="225"/>
      <c r="E926" s="226"/>
      <c r="F926" s="226"/>
      <c r="G926" s="228"/>
      <c r="H926" s="227"/>
      <c r="I926" s="227"/>
      <c r="J926" s="228"/>
      <c r="K926" s="228"/>
      <c r="L926" s="229"/>
      <c r="M926" s="225"/>
      <c r="N926" s="225"/>
      <c r="O926" s="225"/>
      <c r="P926" s="225"/>
      <c r="Q926" s="225"/>
      <c r="R926" s="225"/>
      <c r="S926" s="225"/>
      <c r="T926" s="225"/>
      <c r="U926" s="225"/>
      <c r="V926" s="225"/>
      <c r="W926" s="225"/>
      <c r="X926" s="225"/>
      <c r="Y926" s="225"/>
      <c r="Z926" s="225"/>
      <c r="AA926" s="225"/>
      <c r="AB926" s="225"/>
      <c r="AC926" s="225"/>
      <c r="AD926" s="225"/>
      <c r="AE926" s="225"/>
      <c r="AF926" s="225"/>
      <c r="AG926" s="225"/>
      <c r="AH926" s="225"/>
      <c r="AI926" s="225"/>
      <c r="AJ926" s="225"/>
      <c r="AK926" s="225"/>
      <c r="AL926" s="225"/>
      <c r="AM926" s="225"/>
      <c r="AN926" s="225"/>
      <c r="AO926" s="225"/>
      <c r="AP926" s="225"/>
      <c r="AQ926" s="225"/>
      <c r="AR926" s="225"/>
      <c r="AS926" s="225"/>
      <c r="AT926" s="225"/>
      <c r="AU926" s="225"/>
      <c r="AV926" s="225"/>
      <c r="AW926" s="225"/>
      <c r="AX926" s="225"/>
      <c r="AY926" s="225"/>
      <c r="AZ926" s="225"/>
      <c r="BA926" s="225"/>
      <c r="BB926" s="225"/>
      <c r="BC926" s="225"/>
      <c r="BD926" s="225"/>
      <c r="BE926" s="225"/>
      <c r="BF926" s="225"/>
      <c r="BG926" s="225"/>
      <c r="BH926" s="225"/>
      <c r="BI926" s="225"/>
      <c r="BJ926" s="225"/>
      <c r="BK926" s="225"/>
      <c r="BL926" s="225"/>
      <c r="BM926" s="225"/>
      <c r="BN926" s="225"/>
      <c r="BO926" s="225"/>
      <c r="BP926" s="225"/>
      <c r="BQ926" s="225"/>
      <c r="BR926" s="225"/>
      <c r="BS926" s="225"/>
      <c r="BT926" s="225"/>
      <c r="BU926" s="225"/>
      <c r="BV926" s="225"/>
      <c r="BW926" s="225"/>
      <c r="BX926" s="225"/>
      <c r="BY926" s="225"/>
      <c r="BZ926" s="225"/>
      <c r="CA926" s="225"/>
      <c r="CB926" s="225"/>
      <c r="CC926" s="225"/>
      <c r="CD926" s="225"/>
      <c r="CE926" s="225"/>
      <c r="CF926" s="225"/>
    </row>
    <row r="927" spans="1:84" ht="12" customHeight="1" x14ac:dyDescent="0.25">
      <c r="A927" s="225"/>
      <c r="B927" s="225"/>
      <c r="C927" s="225"/>
      <c r="D927" s="225"/>
      <c r="E927" s="226"/>
      <c r="F927" s="226"/>
      <c r="G927" s="228"/>
      <c r="H927" s="227"/>
      <c r="I927" s="227"/>
      <c r="J927" s="228"/>
      <c r="K927" s="228"/>
      <c r="L927" s="229"/>
      <c r="M927" s="225"/>
      <c r="N927" s="225"/>
      <c r="O927" s="225"/>
      <c r="P927" s="225"/>
      <c r="Q927" s="225"/>
      <c r="R927" s="225"/>
      <c r="S927" s="225"/>
      <c r="T927" s="225"/>
      <c r="U927" s="225"/>
      <c r="V927" s="225"/>
      <c r="W927" s="225"/>
      <c r="X927" s="225"/>
      <c r="Y927" s="225"/>
      <c r="Z927" s="225"/>
      <c r="AA927" s="225"/>
      <c r="AB927" s="225"/>
      <c r="AC927" s="225"/>
      <c r="AD927" s="225"/>
      <c r="AE927" s="225"/>
      <c r="AF927" s="225"/>
      <c r="AG927" s="225"/>
      <c r="AH927" s="225"/>
      <c r="AI927" s="225"/>
      <c r="AJ927" s="225"/>
      <c r="AK927" s="225"/>
      <c r="AL927" s="225"/>
      <c r="AM927" s="225"/>
      <c r="AN927" s="225"/>
      <c r="AO927" s="225"/>
      <c r="AP927" s="225"/>
      <c r="AQ927" s="225"/>
      <c r="AR927" s="225"/>
      <c r="AS927" s="225"/>
      <c r="AT927" s="225"/>
      <c r="AU927" s="225"/>
      <c r="AV927" s="225"/>
      <c r="AW927" s="225"/>
      <c r="AX927" s="225"/>
      <c r="AY927" s="225"/>
      <c r="AZ927" s="225"/>
      <c r="BA927" s="225"/>
      <c r="BB927" s="225"/>
      <c r="BC927" s="225"/>
      <c r="BD927" s="225"/>
      <c r="BE927" s="225"/>
      <c r="BF927" s="225"/>
      <c r="BG927" s="225"/>
      <c r="BH927" s="225"/>
      <c r="BI927" s="225"/>
      <c r="BJ927" s="225"/>
      <c r="BK927" s="225"/>
      <c r="BL927" s="225"/>
      <c r="BM927" s="225"/>
      <c r="BN927" s="225"/>
      <c r="BO927" s="225"/>
      <c r="BP927" s="225"/>
      <c r="BQ927" s="225"/>
      <c r="BR927" s="225"/>
      <c r="BS927" s="225"/>
      <c r="BT927" s="225"/>
      <c r="BU927" s="225"/>
      <c r="BV927" s="225"/>
      <c r="BW927" s="225"/>
      <c r="BX927" s="225"/>
      <c r="BY927" s="225"/>
      <c r="BZ927" s="225"/>
      <c r="CA927" s="225"/>
      <c r="CB927" s="225"/>
      <c r="CC927" s="225"/>
      <c r="CD927" s="225"/>
      <c r="CE927" s="225"/>
      <c r="CF927" s="225"/>
    </row>
    <row r="928" spans="1:84" ht="12" customHeight="1" x14ac:dyDescent="0.25">
      <c r="A928" s="225"/>
      <c r="B928" s="225"/>
      <c r="C928" s="225"/>
      <c r="D928" s="225"/>
      <c r="E928" s="226"/>
      <c r="F928" s="226"/>
      <c r="G928" s="228"/>
      <c r="H928" s="227"/>
      <c r="I928" s="227"/>
      <c r="J928" s="228"/>
      <c r="K928" s="228"/>
      <c r="L928" s="229"/>
      <c r="M928" s="225"/>
      <c r="N928" s="225"/>
      <c r="O928" s="225"/>
      <c r="P928" s="225"/>
      <c r="Q928" s="225"/>
      <c r="R928" s="225"/>
      <c r="S928" s="225"/>
      <c r="T928" s="225"/>
      <c r="U928" s="225"/>
      <c r="V928" s="225"/>
      <c r="W928" s="225"/>
      <c r="X928" s="225"/>
      <c r="Y928" s="225"/>
      <c r="Z928" s="225"/>
      <c r="AA928" s="225"/>
      <c r="AB928" s="225"/>
      <c r="AC928" s="225"/>
      <c r="AD928" s="225"/>
      <c r="AE928" s="225"/>
      <c r="AF928" s="225"/>
      <c r="AG928" s="225"/>
      <c r="AH928" s="225"/>
      <c r="AI928" s="225"/>
      <c r="AJ928" s="225"/>
      <c r="AK928" s="225"/>
      <c r="AL928" s="225"/>
      <c r="AM928" s="225"/>
      <c r="AN928" s="225"/>
      <c r="AO928" s="225"/>
      <c r="AP928" s="225"/>
      <c r="AQ928" s="225"/>
      <c r="AR928" s="225"/>
      <c r="AS928" s="225"/>
      <c r="AT928" s="225"/>
      <c r="AU928" s="225"/>
      <c r="AV928" s="225"/>
      <c r="AW928" s="225"/>
      <c r="AX928" s="225"/>
      <c r="AY928" s="225"/>
      <c r="AZ928" s="225"/>
      <c r="BA928" s="225"/>
      <c r="BB928" s="225"/>
      <c r="BC928" s="225"/>
      <c r="BD928" s="225"/>
      <c r="BE928" s="225"/>
      <c r="BF928" s="225"/>
      <c r="BG928" s="225"/>
      <c r="BH928" s="225"/>
      <c r="BI928" s="225"/>
      <c r="BJ928" s="225"/>
      <c r="BK928" s="225"/>
      <c r="BL928" s="225"/>
      <c r="BM928" s="225"/>
      <c r="BN928" s="225"/>
      <c r="BO928" s="225"/>
      <c r="BP928" s="225"/>
      <c r="BQ928" s="225"/>
      <c r="BR928" s="225"/>
      <c r="BS928" s="225"/>
      <c r="BT928" s="225"/>
      <c r="BU928" s="225"/>
      <c r="BV928" s="225"/>
      <c r="BW928" s="225"/>
      <c r="BX928" s="225"/>
      <c r="BY928" s="225"/>
      <c r="BZ928" s="225"/>
      <c r="CA928" s="225"/>
      <c r="CB928" s="225"/>
      <c r="CC928" s="225"/>
      <c r="CD928" s="225"/>
      <c r="CE928" s="225"/>
      <c r="CF928" s="225"/>
    </row>
    <row r="929" spans="1:84" ht="12" customHeight="1" x14ac:dyDescent="0.25">
      <c r="A929" s="225"/>
      <c r="B929" s="225"/>
      <c r="C929" s="225"/>
      <c r="D929" s="225"/>
      <c r="E929" s="226"/>
      <c r="F929" s="226"/>
      <c r="G929" s="228"/>
      <c r="H929" s="227"/>
      <c r="I929" s="227"/>
      <c r="J929" s="228"/>
      <c r="K929" s="228"/>
      <c r="L929" s="229"/>
      <c r="M929" s="225"/>
      <c r="N929" s="225"/>
      <c r="O929" s="225"/>
      <c r="P929" s="225"/>
      <c r="Q929" s="225"/>
      <c r="R929" s="225"/>
      <c r="S929" s="225"/>
      <c r="T929" s="225"/>
      <c r="U929" s="225"/>
      <c r="V929" s="225"/>
      <c r="W929" s="225"/>
      <c r="X929" s="225"/>
      <c r="Y929" s="225"/>
      <c r="Z929" s="225"/>
      <c r="AA929" s="225"/>
      <c r="AB929" s="225"/>
      <c r="AC929" s="225"/>
      <c r="AD929" s="225"/>
      <c r="AE929" s="225"/>
      <c r="AF929" s="225"/>
      <c r="AG929" s="225"/>
      <c r="AH929" s="225"/>
      <c r="AI929" s="225"/>
      <c r="AJ929" s="225"/>
      <c r="AK929" s="225"/>
      <c r="AL929" s="225"/>
      <c r="AM929" s="225"/>
      <c r="AN929" s="225"/>
      <c r="AO929" s="225"/>
      <c r="AP929" s="225"/>
      <c r="AQ929" s="225"/>
      <c r="AR929" s="225"/>
      <c r="AS929" s="225"/>
      <c r="AT929" s="225"/>
      <c r="AU929" s="225"/>
      <c r="AV929" s="225"/>
      <c r="AW929" s="225"/>
      <c r="AX929" s="225"/>
      <c r="AY929" s="225"/>
      <c r="AZ929" s="225"/>
      <c r="BA929" s="225"/>
      <c r="BB929" s="225"/>
      <c r="BC929" s="225"/>
      <c r="BD929" s="225"/>
      <c r="BE929" s="225"/>
      <c r="BF929" s="225"/>
      <c r="BG929" s="225"/>
      <c r="BH929" s="225"/>
      <c r="BI929" s="225"/>
      <c r="BJ929" s="225"/>
      <c r="BK929" s="225"/>
      <c r="BL929" s="225"/>
      <c r="BM929" s="225"/>
      <c r="BN929" s="225"/>
      <c r="BO929" s="225"/>
      <c r="BP929" s="225"/>
      <c r="BQ929" s="225"/>
      <c r="BR929" s="225"/>
      <c r="BS929" s="225"/>
      <c r="BT929" s="225"/>
      <c r="BU929" s="225"/>
      <c r="BV929" s="225"/>
      <c r="BW929" s="225"/>
      <c r="BX929" s="225"/>
      <c r="BY929" s="225"/>
      <c r="BZ929" s="225"/>
      <c r="CA929" s="225"/>
      <c r="CB929" s="225"/>
      <c r="CC929" s="225"/>
      <c r="CD929" s="225"/>
      <c r="CE929" s="225"/>
      <c r="CF929" s="225"/>
    </row>
    <row r="930" spans="1:84" ht="12" customHeight="1" x14ac:dyDescent="0.25">
      <c r="A930" s="225"/>
      <c r="B930" s="225"/>
      <c r="C930" s="225"/>
      <c r="D930" s="225"/>
      <c r="E930" s="226"/>
      <c r="F930" s="226"/>
      <c r="G930" s="228"/>
      <c r="H930" s="227"/>
      <c r="I930" s="227"/>
      <c r="J930" s="228"/>
      <c r="K930" s="228"/>
      <c r="L930" s="229"/>
      <c r="M930" s="225"/>
      <c r="N930" s="225"/>
      <c r="O930" s="225"/>
      <c r="P930" s="225"/>
      <c r="Q930" s="225"/>
      <c r="R930" s="225"/>
      <c r="S930" s="225"/>
      <c r="T930" s="225"/>
      <c r="U930" s="225"/>
      <c r="V930" s="225"/>
      <c r="W930" s="225"/>
      <c r="X930" s="225"/>
      <c r="Y930" s="225"/>
      <c r="Z930" s="225"/>
      <c r="AA930" s="225"/>
      <c r="AB930" s="225"/>
      <c r="AC930" s="225"/>
      <c r="AD930" s="225"/>
      <c r="AE930" s="225"/>
      <c r="AF930" s="225"/>
      <c r="AG930" s="225"/>
      <c r="AH930" s="225"/>
      <c r="AI930" s="225"/>
      <c r="AJ930" s="225"/>
      <c r="AK930" s="225"/>
      <c r="AL930" s="225"/>
      <c r="AM930" s="225"/>
      <c r="AN930" s="225"/>
      <c r="AO930" s="225"/>
      <c r="AP930" s="225"/>
      <c r="AQ930" s="225"/>
      <c r="AR930" s="225"/>
      <c r="AS930" s="225"/>
      <c r="AT930" s="225"/>
      <c r="AU930" s="225"/>
      <c r="AV930" s="225"/>
      <c r="AW930" s="225"/>
      <c r="AX930" s="225"/>
      <c r="AY930" s="225"/>
      <c r="AZ930" s="225"/>
      <c r="BA930" s="225"/>
      <c r="BB930" s="225"/>
      <c r="BC930" s="225"/>
      <c r="BD930" s="225"/>
      <c r="BE930" s="225"/>
      <c r="BF930" s="225"/>
      <c r="BG930" s="225"/>
      <c r="BH930" s="225"/>
      <c r="BI930" s="225"/>
      <c r="BJ930" s="225"/>
      <c r="BK930" s="225"/>
      <c r="BL930" s="225"/>
      <c r="BM930" s="225"/>
      <c r="BN930" s="225"/>
      <c r="BO930" s="225"/>
      <c r="BP930" s="225"/>
      <c r="BQ930" s="225"/>
      <c r="BR930" s="225"/>
      <c r="BS930" s="225"/>
      <c r="BT930" s="225"/>
      <c r="BU930" s="225"/>
      <c r="BV930" s="225"/>
      <c r="BW930" s="225"/>
      <c r="BX930" s="225"/>
      <c r="BY930" s="225"/>
      <c r="BZ930" s="225"/>
      <c r="CA930" s="225"/>
      <c r="CB930" s="225"/>
      <c r="CC930" s="225"/>
      <c r="CD930" s="225"/>
      <c r="CE930" s="225"/>
      <c r="CF930" s="225"/>
    </row>
    <row r="931" spans="1:84" ht="12" customHeight="1" x14ac:dyDescent="0.25">
      <c r="A931" s="225"/>
      <c r="B931" s="225"/>
      <c r="C931" s="225"/>
      <c r="D931" s="225"/>
      <c r="E931" s="226"/>
      <c r="F931" s="226"/>
      <c r="G931" s="228"/>
      <c r="H931" s="227"/>
      <c r="I931" s="227"/>
      <c r="J931" s="228"/>
      <c r="K931" s="228"/>
      <c r="L931" s="229"/>
      <c r="M931" s="225"/>
      <c r="N931" s="225"/>
      <c r="O931" s="225"/>
      <c r="P931" s="225"/>
      <c r="Q931" s="225"/>
      <c r="R931" s="225"/>
      <c r="S931" s="225"/>
      <c r="T931" s="225"/>
      <c r="U931" s="225"/>
      <c r="V931" s="225"/>
      <c r="W931" s="225"/>
      <c r="X931" s="225"/>
      <c r="Y931" s="225"/>
      <c r="Z931" s="225"/>
      <c r="AA931" s="225"/>
      <c r="AB931" s="225"/>
      <c r="AC931" s="225"/>
      <c r="AD931" s="225"/>
      <c r="AE931" s="225"/>
      <c r="AF931" s="225"/>
      <c r="AG931" s="225"/>
      <c r="AH931" s="225"/>
      <c r="AI931" s="225"/>
      <c r="AJ931" s="225"/>
      <c r="AK931" s="225"/>
      <c r="AL931" s="225"/>
      <c r="AM931" s="225"/>
      <c r="AN931" s="225"/>
      <c r="AO931" s="225"/>
      <c r="AP931" s="225"/>
      <c r="AQ931" s="225"/>
      <c r="AR931" s="225"/>
      <c r="AS931" s="225"/>
      <c r="AT931" s="225"/>
      <c r="AU931" s="225"/>
      <c r="AV931" s="225"/>
      <c r="AW931" s="225"/>
      <c r="AX931" s="225"/>
      <c r="AY931" s="225"/>
      <c r="AZ931" s="225"/>
      <c r="BA931" s="225"/>
      <c r="BB931" s="225"/>
      <c r="BC931" s="225"/>
      <c r="BD931" s="225"/>
      <c r="BE931" s="225"/>
      <c r="BF931" s="225"/>
      <c r="BG931" s="225"/>
      <c r="BH931" s="225"/>
      <c r="BI931" s="225"/>
      <c r="BJ931" s="225"/>
      <c r="BK931" s="225"/>
      <c r="BL931" s="225"/>
      <c r="BM931" s="225"/>
      <c r="BN931" s="225"/>
      <c r="BO931" s="225"/>
      <c r="BP931" s="225"/>
      <c r="BQ931" s="225"/>
      <c r="BR931" s="225"/>
      <c r="BS931" s="225"/>
      <c r="BT931" s="225"/>
      <c r="BU931" s="225"/>
      <c r="BV931" s="225"/>
      <c r="BW931" s="225"/>
      <c r="BX931" s="225"/>
      <c r="BY931" s="225"/>
      <c r="BZ931" s="225"/>
      <c r="CA931" s="225"/>
      <c r="CB931" s="225"/>
      <c r="CC931" s="225"/>
      <c r="CD931" s="225"/>
      <c r="CE931" s="225"/>
      <c r="CF931" s="225"/>
    </row>
    <row r="932" spans="1:84" ht="12" customHeight="1" x14ac:dyDescent="0.25">
      <c r="A932" s="225"/>
      <c r="B932" s="225"/>
      <c r="C932" s="225"/>
      <c r="D932" s="225"/>
      <c r="E932" s="226"/>
      <c r="F932" s="226"/>
      <c r="G932" s="228"/>
      <c r="H932" s="227"/>
      <c r="I932" s="227"/>
      <c r="J932" s="228"/>
      <c r="K932" s="228"/>
      <c r="L932" s="229"/>
      <c r="M932" s="225"/>
      <c r="N932" s="225"/>
      <c r="O932" s="225"/>
      <c r="P932" s="225"/>
      <c r="Q932" s="225"/>
      <c r="R932" s="225"/>
      <c r="S932" s="225"/>
      <c r="T932" s="225"/>
      <c r="U932" s="225"/>
      <c r="V932" s="225"/>
      <c r="W932" s="225"/>
      <c r="X932" s="225"/>
      <c r="Y932" s="225"/>
      <c r="Z932" s="225"/>
      <c r="AA932" s="225"/>
      <c r="AB932" s="225"/>
      <c r="AC932" s="225"/>
      <c r="AD932" s="225"/>
      <c r="AE932" s="225"/>
      <c r="AF932" s="225"/>
      <c r="AG932" s="225"/>
      <c r="AH932" s="225"/>
      <c r="AI932" s="225"/>
      <c r="AJ932" s="225"/>
      <c r="AK932" s="225"/>
      <c r="AL932" s="225"/>
      <c r="AM932" s="225"/>
      <c r="AN932" s="225"/>
      <c r="AO932" s="225"/>
      <c r="AP932" s="225"/>
      <c r="AQ932" s="225"/>
      <c r="AR932" s="225"/>
      <c r="AS932" s="225"/>
      <c r="AT932" s="225"/>
      <c r="AU932" s="225"/>
      <c r="AV932" s="225"/>
      <c r="AW932" s="225"/>
      <c r="AX932" s="225"/>
      <c r="AY932" s="225"/>
      <c r="AZ932" s="225"/>
      <c r="BA932" s="225"/>
      <c r="BB932" s="225"/>
      <c r="BC932" s="225"/>
      <c r="BD932" s="225"/>
      <c r="BE932" s="225"/>
      <c r="BF932" s="225"/>
      <c r="BG932" s="225"/>
      <c r="BH932" s="225"/>
      <c r="BI932" s="225"/>
      <c r="BJ932" s="225"/>
      <c r="BK932" s="225"/>
      <c r="BL932" s="225"/>
      <c r="BM932" s="225"/>
      <c r="BN932" s="225"/>
      <c r="BO932" s="225"/>
      <c r="BP932" s="225"/>
      <c r="BQ932" s="225"/>
      <c r="BR932" s="225"/>
      <c r="BS932" s="225"/>
      <c r="BT932" s="225"/>
      <c r="BU932" s="225"/>
      <c r="BV932" s="225"/>
      <c r="BW932" s="225"/>
      <c r="BX932" s="225"/>
      <c r="BY932" s="225"/>
      <c r="BZ932" s="225"/>
      <c r="CA932" s="225"/>
      <c r="CB932" s="225"/>
      <c r="CC932" s="225"/>
      <c r="CD932" s="225"/>
      <c r="CE932" s="225"/>
      <c r="CF932" s="225"/>
    </row>
    <row r="933" spans="1:84" ht="12" customHeight="1" x14ac:dyDescent="0.25">
      <c r="A933" s="225"/>
      <c r="B933" s="225"/>
      <c r="C933" s="225"/>
      <c r="D933" s="225"/>
      <c r="E933" s="226"/>
      <c r="F933" s="226"/>
      <c r="G933" s="228"/>
      <c r="H933" s="227"/>
      <c r="I933" s="227"/>
      <c r="J933" s="228"/>
      <c r="K933" s="228"/>
      <c r="L933" s="229"/>
      <c r="M933" s="225"/>
      <c r="N933" s="225"/>
      <c r="O933" s="225"/>
      <c r="P933" s="225"/>
      <c r="Q933" s="225"/>
      <c r="R933" s="225"/>
      <c r="S933" s="225"/>
      <c r="T933" s="225"/>
      <c r="U933" s="225"/>
      <c r="V933" s="225"/>
      <c r="W933" s="225"/>
      <c r="X933" s="225"/>
      <c r="Y933" s="225"/>
      <c r="Z933" s="225"/>
      <c r="AA933" s="225"/>
      <c r="AB933" s="225"/>
      <c r="AC933" s="225"/>
      <c r="AD933" s="225"/>
      <c r="AE933" s="225"/>
      <c r="AF933" s="225"/>
      <c r="AG933" s="225"/>
      <c r="AH933" s="225"/>
      <c r="AI933" s="225"/>
      <c r="AJ933" s="225"/>
      <c r="AK933" s="225"/>
      <c r="AL933" s="225"/>
      <c r="AM933" s="225"/>
      <c r="AN933" s="225"/>
      <c r="AO933" s="225"/>
      <c r="AP933" s="225"/>
      <c r="AQ933" s="225"/>
      <c r="AR933" s="225"/>
      <c r="AS933" s="225"/>
      <c r="AT933" s="225"/>
      <c r="AU933" s="225"/>
      <c r="AV933" s="225"/>
      <c r="AW933" s="225"/>
      <c r="AX933" s="225"/>
      <c r="AY933" s="225"/>
      <c r="AZ933" s="225"/>
      <c r="BA933" s="225"/>
      <c r="BB933" s="225"/>
      <c r="BC933" s="225"/>
      <c r="BD933" s="225"/>
      <c r="BE933" s="225"/>
      <c r="BF933" s="225"/>
      <c r="BG933" s="225"/>
      <c r="BH933" s="225"/>
      <c r="BI933" s="225"/>
      <c r="BJ933" s="225"/>
      <c r="BK933" s="225"/>
      <c r="BL933" s="225"/>
      <c r="BM933" s="225"/>
      <c r="BN933" s="225"/>
      <c r="BO933" s="225"/>
      <c r="BP933" s="225"/>
      <c r="BQ933" s="225"/>
      <c r="BR933" s="225"/>
      <c r="BS933" s="225"/>
      <c r="BT933" s="225"/>
      <c r="BU933" s="225"/>
      <c r="BV933" s="225"/>
      <c r="BW933" s="225"/>
      <c r="BX933" s="225"/>
      <c r="BY933" s="225"/>
      <c r="BZ933" s="225"/>
      <c r="CA933" s="225"/>
      <c r="CB933" s="225"/>
      <c r="CC933" s="225"/>
      <c r="CD933" s="225"/>
      <c r="CE933" s="225"/>
      <c r="CF933" s="225"/>
    </row>
    <row r="934" spans="1:84" ht="12" customHeight="1" x14ac:dyDescent="0.25">
      <c r="A934" s="225"/>
      <c r="B934" s="225"/>
      <c r="C934" s="225"/>
      <c r="D934" s="225"/>
      <c r="E934" s="226"/>
      <c r="F934" s="226"/>
      <c r="G934" s="228"/>
      <c r="H934" s="227"/>
      <c r="I934" s="227"/>
      <c r="J934" s="228"/>
      <c r="K934" s="228"/>
      <c r="L934" s="229"/>
      <c r="M934" s="225"/>
      <c r="N934" s="225"/>
      <c r="O934" s="225"/>
      <c r="P934" s="225"/>
      <c r="Q934" s="225"/>
      <c r="R934" s="225"/>
      <c r="S934" s="225"/>
      <c r="T934" s="225"/>
      <c r="U934" s="225"/>
      <c r="V934" s="225"/>
      <c r="W934" s="225"/>
      <c r="X934" s="225"/>
      <c r="Y934" s="225"/>
      <c r="Z934" s="225"/>
      <c r="AA934" s="225"/>
      <c r="AB934" s="225"/>
      <c r="AC934" s="225"/>
      <c r="AD934" s="225"/>
      <c r="AE934" s="225"/>
      <c r="AF934" s="225"/>
      <c r="AG934" s="225"/>
      <c r="AH934" s="225"/>
      <c r="AI934" s="225"/>
      <c r="AJ934" s="225"/>
      <c r="AK934" s="225"/>
      <c r="AL934" s="225"/>
      <c r="AM934" s="225"/>
      <c r="AN934" s="225"/>
      <c r="AO934" s="225"/>
      <c r="AP934" s="225"/>
      <c r="AQ934" s="225"/>
      <c r="AR934" s="225"/>
      <c r="AS934" s="225"/>
      <c r="AT934" s="225"/>
      <c r="AU934" s="225"/>
      <c r="AV934" s="225"/>
      <c r="AW934" s="225"/>
      <c r="AX934" s="225"/>
      <c r="AY934" s="225"/>
      <c r="AZ934" s="225"/>
      <c r="BA934" s="225"/>
      <c r="BB934" s="225"/>
      <c r="BC934" s="225"/>
      <c r="BD934" s="225"/>
      <c r="BE934" s="225"/>
      <c r="BF934" s="225"/>
      <c r="BG934" s="225"/>
      <c r="BH934" s="225"/>
      <c r="BI934" s="225"/>
      <c r="BJ934" s="225"/>
      <c r="BK934" s="225"/>
      <c r="BL934" s="225"/>
      <c r="BM934" s="225"/>
      <c r="BN934" s="225"/>
      <c r="BO934" s="225"/>
      <c r="BP934" s="225"/>
      <c r="BQ934" s="225"/>
      <c r="BR934" s="225"/>
      <c r="BS934" s="225"/>
      <c r="BT934" s="225"/>
      <c r="BU934" s="225"/>
      <c r="BV934" s="225"/>
      <c r="BW934" s="225"/>
      <c r="BX934" s="225"/>
      <c r="BY934" s="225"/>
      <c r="BZ934" s="225"/>
      <c r="CA934" s="225"/>
      <c r="CB934" s="225"/>
      <c r="CC934" s="225"/>
      <c r="CD934" s="225"/>
      <c r="CE934" s="225"/>
      <c r="CF934" s="225"/>
    </row>
    <row r="935" spans="1:84" ht="12" customHeight="1" x14ac:dyDescent="0.25">
      <c r="A935" s="225"/>
      <c r="B935" s="225"/>
      <c r="C935" s="225"/>
      <c r="D935" s="225"/>
      <c r="E935" s="226"/>
      <c r="F935" s="226"/>
      <c r="G935" s="228"/>
      <c r="H935" s="227"/>
      <c r="I935" s="227"/>
      <c r="J935" s="228"/>
      <c r="K935" s="228"/>
      <c r="L935" s="229"/>
      <c r="M935" s="225"/>
      <c r="N935" s="225"/>
      <c r="O935" s="225"/>
      <c r="P935" s="225"/>
      <c r="Q935" s="225"/>
      <c r="R935" s="225"/>
      <c r="S935" s="225"/>
      <c r="T935" s="225"/>
      <c r="U935" s="225"/>
      <c r="V935" s="225"/>
      <c r="W935" s="225"/>
      <c r="X935" s="225"/>
      <c r="Y935" s="225"/>
      <c r="Z935" s="225"/>
      <c r="AA935" s="225"/>
      <c r="AB935" s="225"/>
      <c r="AC935" s="225"/>
      <c r="AD935" s="225"/>
      <c r="AE935" s="225"/>
      <c r="AF935" s="225"/>
      <c r="AG935" s="225"/>
      <c r="AH935" s="225"/>
      <c r="AI935" s="225"/>
      <c r="AJ935" s="225"/>
      <c r="AK935" s="225"/>
      <c r="AL935" s="225"/>
      <c r="AM935" s="225"/>
      <c r="AN935" s="225"/>
      <c r="AO935" s="225"/>
      <c r="AP935" s="225"/>
      <c r="AQ935" s="225"/>
      <c r="AR935" s="225"/>
      <c r="AS935" s="225"/>
      <c r="AT935" s="225"/>
      <c r="AU935" s="225"/>
      <c r="AV935" s="225"/>
      <c r="AW935" s="225"/>
      <c r="AX935" s="225"/>
      <c r="AY935" s="225"/>
      <c r="AZ935" s="225"/>
      <c r="BA935" s="225"/>
      <c r="BB935" s="225"/>
      <c r="BC935" s="225"/>
      <c r="BD935" s="225"/>
      <c r="BE935" s="225"/>
      <c r="BF935" s="225"/>
      <c r="BG935" s="225"/>
      <c r="BH935" s="225"/>
      <c r="BI935" s="225"/>
      <c r="BJ935" s="225"/>
      <c r="BK935" s="225"/>
      <c r="BL935" s="225"/>
      <c r="BM935" s="225"/>
      <c r="BN935" s="225"/>
      <c r="BO935" s="225"/>
      <c r="BP935" s="225"/>
      <c r="BQ935" s="225"/>
      <c r="BR935" s="225"/>
      <c r="BS935" s="225"/>
      <c r="BT935" s="225"/>
      <c r="BU935" s="225"/>
      <c r="BV935" s="225"/>
      <c r="BW935" s="225"/>
      <c r="BX935" s="225"/>
      <c r="BY935" s="225"/>
      <c r="BZ935" s="225"/>
      <c r="CA935" s="225"/>
      <c r="CB935" s="225"/>
      <c r="CC935" s="225"/>
      <c r="CD935" s="225"/>
      <c r="CE935" s="225"/>
      <c r="CF935" s="225"/>
    </row>
    <row r="936" spans="1:84" ht="12" customHeight="1" x14ac:dyDescent="0.25">
      <c r="A936" s="225"/>
      <c r="B936" s="225"/>
      <c r="C936" s="225"/>
      <c r="D936" s="225"/>
      <c r="E936" s="226"/>
      <c r="F936" s="226"/>
      <c r="G936" s="228"/>
      <c r="H936" s="227"/>
      <c r="I936" s="227"/>
      <c r="J936" s="228"/>
      <c r="K936" s="228"/>
      <c r="L936" s="229"/>
      <c r="M936" s="225"/>
      <c r="N936" s="225"/>
      <c r="O936" s="225"/>
      <c r="P936" s="225"/>
      <c r="Q936" s="225"/>
      <c r="R936" s="225"/>
      <c r="S936" s="225"/>
      <c r="T936" s="225"/>
      <c r="U936" s="225"/>
      <c r="V936" s="225"/>
      <c r="W936" s="225"/>
      <c r="X936" s="225"/>
      <c r="Y936" s="225"/>
      <c r="Z936" s="225"/>
      <c r="AA936" s="225"/>
      <c r="AB936" s="225"/>
      <c r="AC936" s="225"/>
      <c r="AD936" s="225"/>
      <c r="AE936" s="225"/>
      <c r="AF936" s="225"/>
      <c r="AG936" s="225"/>
      <c r="AH936" s="225"/>
      <c r="AI936" s="225"/>
      <c r="AJ936" s="225"/>
      <c r="AK936" s="225"/>
      <c r="AL936" s="225"/>
      <c r="AM936" s="225"/>
      <c r="AN936" s="225"/>
      <c r="AO936" s="225"/>
      <c r="AP936" s="225"/>
      <c r="AQ936" s="225"/>
      <c r="AR936" s="225"/>
      <c r="AS936" s="225"/>
      <c r="AT936" s="225"/>
      <c r="AU936" s="225"/>
      <c r="AV936" s="225"/>
      <c r="AW936" s="225"/>
      <c r="AX936" s="225"/>
      <c r="AY936" s="225"/>
      <c r="AZ936" s="225"/>
      <c r="BA936" s="225"/>
      <c r="BB936" s="225"/>
      <c r="BC936" s="225"/>
      <c r="BD936" s="225"/>
      <c r="BE936" s="225"/>
      <c r="BF936" s="225"/>
      <c r="BG936" s="225"/>
      <c r="BH936" s="225"/>
      <c r="BI936" s="225"/>
      <c r="BJ936" s="225"/>
      <c r="BK936" s="225"/>
      <c r="BL936" s="225"/>
      <c r="BM936" s="225"/>
      <c r="BN936" s="225"/>
      <c r="BO936" s="225"/>
      <c r="BP936" s="225"/>
      <c r="BQ936" s="225"/>
      <c r="BR936" s="225"/>
      <c r="BS936" s="225"/>
      <c r="BT936" s="225"/>
      <c r="BU936" s="225"/>
      <c r="BV936" s="225"/>
      <c r="BW936" s="225"/>
      <c r="BX936" s="225"/>
      <c r="BY936" s="225"/>
      <c r="BZ936" s="225"/>
      <c r="CA936" s="225"/>
      <c r="CB936" s="225"/>
      <c r="CC936" s="225"/>
      <c r="CD936" s="225"/>
      <c r="CE936" s="225"/>
      <c r="CF936" s="225"/>
    </row>
    <row r="937" spans="1:84" ht="12" customHeight="1" x14ac:dyDescent="0.25">
      <c r="A937" s="225"/>
      <c r="B937" s="225"/>
      <c r="C937" s="225"/>
      <c r="D937" s="225"/>
      <c r="E937" s="226"/>
      <c r="F937" s="226"/>
      <c r="G937" s="228"/>
      <c r="H937" s="227"/>
      <c r="I937" s="227"/>
      <c r="J937" s="228"/>
      <c r="K937" s="228"/>
      <c r="L937" s="229"/>
      <c r="M937" s="225"/>
      <c r="N937" s="225"/>
      <c r="O937" s="225"/>
      <c r="P937" s="225"/>
      <c r="Q937" s="225"/>
      <c r="R937" s="225"/>
      <c r="S937" s="225"/>
      <c r="T937" s="225"/>
      <c r="U937" s="225"/>
      <c r="V937" s="225"/>
      <c r="W937" s="225"/>
      <c r="X937" s="225"/>
      <c r="Y937" s="225"/>
      <c r="Z937" s="225"/>
      <c r="AA937" s="225"/>
      <c r="AB937" s="225"/>
      <c r="AC937" s="225"/>
      <c r="AD937" s="225"/>
      <c r="AE937" s="225"/>
      <c r="AF937" s="225"/>
      <c r="AG937" s="225"/>
      <c r="AH937" s="225"/>
      <c r="AI937" s="225"/>
      <c r="AJ937" s="225"/>
      <c r="AK937" s="225"/>
      <c r="AL937" s="225"/>
      <c r="AM937" s="225"/>
      <c r="AN937" s="225"/>
      <c r="AO937" s="225"/>
      <c r="AP937" s="225"/>
      <c r="AQ937" s="225"/>
      <c r="AR937" s="225"/>
      <c r="AS937" s="225"/>
      <c r="AT937" s="225"/>
      <c r="AU937" s="225"/>
      <c r="AV937" s="225"/>
      <c r="AW937" s="225"/>
      <c r="AX937" s="225"/>
      <c r="AY937" s="225"/>
      <c r="AZ937" s="225"/>
      <c r="BA937" s="225"/>
      <c r="BB937" s="225"/>
      <c r="BC937" s="225"/>
      <c r="BD937" s="225"/>
      <c r="BE937" s="225"/>
      <c r="BF937" s="225"/>
      <c r="BG937" s="225"/>
      <c r="BH937" s="225"/>
      <c r="BI937" s="225"/>
      <c r="BJ937" s="225"/>
      <c r="BK937" s="225"/>
      <c r="BL937" s="225"/>
      <c r="BM937" s="225"/>
      <c r="BN937" s="225"/>
      <c r="BO937" s="225"/>
      <c r="BP937" s="225"/>
      <c r="BQ937" s="225"/>
      <c r="BR937" s="225"/>
      <c r="BS937" s="225"/>
      <c r="BT937" s="225"/>
      <c r="BU937" s="225"/>
      <c r="BV937" s="225"/>
      <c r="BW937" s="225"/>
      <c r="BX937" s="225"/>
      <c r="BY937" s="225"/>
      <c r="BZ937" s="225"/>
      <c r="CA937" s="225"/>
      <c r="CB937" s="225"/>
      <c r="CC937" s="225"/>
      <c r="CD937" s="225"/>
      <c r="CE937" s="225"/>
      <c r="CF937" s="225"/>
    </row>
    <row r="938" spans="1:84" ht="12" customHeight="1" x14ac:dyDescent="0.25">
      <c r="A938" s="225"/>
      <c r="B938" s="225"/>
      <c r="C938" s="225"/>
      <c r="D938" s="225"/>
      <c r="E938" s="226"/>
      <c r="F938" s="226"/>
      <c r="G938" s="228"/>
      <c r="H938" s="227"/>
      <c r="I938" s="227"/>
      <c r="J938" s="228"/>
      <c r="K938" s="228"/>
      <c r="L938" s="229"/>
      <c r="M938" s="225"/>
      <c r="N938" s="225"/>
      <c r="O938" s="225"/>
      <c r="P938" s="225"/>
      <c r="Q938" s="225"/>
      <c r="R938" s="225"/>
      <c r="S938" s="225"/>
      <c r="T938" s="225"/>
      <c r="U938" s="225"/>
      <c r="V938" s="225"/>
      <c r="W938" s="225"/>
      <c r="X938" s="225"/>
      <c r="Y938" s="225"/>
      <c r="Z938" s="225"/>
      <c r="AA938" s="225"/>
      <c r="AB938" s="225"/>
      <c r="AC938" s="225"/>
      <c r="AD938" s="225"/>
      <c r="AE938" s="225"/>
      <c r="AF938" s="225"/>
      <c r="AG938" s="225"/>
      <c r="AH938" s="225"/>
      <c r="AI938" s="225"/>
      <c r="AJ938" s="225"/>
      <c r="AK938" s="225"/>
      <c r="AL938" s="225"/>
      <c r="AM938" s="225"/>
      <c r="AN938" s="225"/>
      <c r="AO938" s="225"/>
      <c r="AP938" s="225"/>
      <c r="AQ938" s="225"/>
      <c r="AR938" s="225"/>
      <c r="AS938" s="225"/>
      <c r="AT938" s="225"/>
      <c r="AU938" s="225"/>
      <c r="AV938" s="225"/>
      <c r="AW938" s="225"/>
      <c r="AX938" s="225"/>
      <c r="AY938" s="225"/>
      <c r="AZ938" s="225"/>
      <c r="BA938" s="225"/>
      <c r="BB938" s="225"/>
      <c r="BC938" s="225"/>
      <c r="BD938" s="225"/>
      <c r="BE938" s="225"/>
      <c r="BF938" s="225"/>
      <c r="BG938" s="225"/>
      <c r="BH938" s="225"/>
      <c r="BI938" s="225"/>
      <c r="BJ938" s="225"/>
      <c r="BK938" s="225"/>
      <c r="BL938" s="225"/>
      <c r="BM938" s="225"/>
      <c r="BN938" s="225"/>
      <c r="BO938" s="225"/>
      <c r="BP938" s="225"/>
      <c r="BQ938" s="225"/>
      <c r="BR938" s="225"/>
      <c r="BS938" s="225"/>
      <c r="BT938" s="225"/>
      <c r="BU938" s="225"/>
      <c r="BV938" s="225"/>
      <c r="BW938" s="225"/>
      <c r="BX938" s="225"/>
      <c r="BY938" s="225"/>
      <c r="BZ938" s="225"/>
      <c r="CA938" s="225"/>
      <c r="CB938" s="225"/>
      <c r="CC938" s="225"/>
      <c r="CD938" s="225"/>
      <c r="CE938" s="225"/>
      <c r="CF938" s="225"/>
    </row>
    <row r="939" spans="1:84" ht="12" customHeight="1" x14ac:dyDescent="0.25">
      <c r="A939" s="225"/>
      <c r="B939" s="225"/>
      <c r="C939" s="225"/>
      <c r="D939" s="225"/>
      <c r="E939" s="226"/>
      <c r="F939" s="226"/>
      <c r="G939" s="228"/>
      <c r="H939" s="227"/>
      <c r="I939" s="227"/>
      <c r="J939" s="228"/>
      <c r="K939" s="228"/>
      <c r="L939" s="229"/>
      <c r="M939" s="225"/>
      <c r="N939" s="225"/>
      <c r="O939" s="225"/>
      <c r="P939" s="225"/>
      <c r="Q939" s="225"/>
      <c r="R939" s="225"/>
      <c r="S939" s="225"/>
      <c r="T939" s="225"/>
      <c r="U939" s="225"/>
      <c r="V939" s="225"/>
      <c r="W939" s="225"/>
      <c r="X939" s="225"/>
      <c r="Y939" s="225"/>
      <c r="Z939" s="225"/>
      <c r="AA939" s="225"/>
      <c r="AB939" s="225"/>
      <c r="AC939" s="225"/>
      <c r="AD939" s="225"/>
      <c r="AE939" s="225"/>
      <c r="AF939" s="225"/>
      <c r="AG939" s="225"/>
      <c r="AH939" s="225"/>
      <c r="AI939" s="225"/>
      <c r="AJ939" s="225"/>
      <c r="AK939" s="225"/>
      <c r="AL939" s="225"/>
      <c r="AM939" s="225"/>
      <c r="AN939" s="225"/>
      <c r="AO939" s="225"/>
      <c r="AP939" s="225"/>
      <c r="AQ939" s="225"/>
      <c r="AR939" s="225"/>
      <c r="AS939" s="225"/>
      <c r="AT939" s="225"/>
      <c r="AU939" s="225"/>
      <c r="AV939" s="225"/>
      <c r="AW939" s="225"/>
      <c r="AX939" s="225"/>
      <c r="AY939" s="225"/>
      <c r="AZ939" s="225"/>
      <c r="BA939" s="225"/>
      <c r="BB939" s="225"/>
      <c r="BC939" s="225"/>
      <c r="BD939" s="225"/>
      <c r="BE939" s="225"/>
      <c r="BF939" s="225"/>
      <c r="BG939" s="225"/>
      <c r="BH939" s="225"/>
      <c r="BI939" s="225"/>
      <c r="BJ939" s="225"/>
      <c r="BK939" s="225"/>
      <c r="BL939" s="225"/>
      <c r="BM939" s="225"/>
      <c r="BN939" s="225"/>
      <c r="BO939" s="225"/>
      <c r="BP939" s="225"/>
      <c r="BQ939" s="225"/>
      <c r="BR939" s="225"/>
      <c r="BS939" s="225"/>
      <c r="BT939" s="225"/>
      <c r="BU939" s="225"/>
      <c r="BV939" s="225"/>
      <c r="BW939" s="225"/>
      <c r="BX939" s="225"/>
      <c r="BY939" s="225"/>
      <c r="BZ939" s="225"/>
      <c r="CA939" s="225"/>
      <c r="CB939" s="225"/>
      <c r="CC939" s="225"/>
      <c r="CD939" s="225"/>
      <c r="CE939" s="225"/>
      <c r="CF939" s="225"/>
    </row>
    <row r="940" spans="1:84" ht="12" customHeight="1" x14ac:dyDescent="0.25">
      <c r="A940" s="225"/>
      <c r="B940" s="225"/>
      <c r="C940" s="225"/>
      <c r="D940" s="225"/>
      <c r="E940" s="226"/>
      <c r="F940" s="226"/>
      <c r="G940" s="228"/>
      <c r="H940" s="227"/>
      <c r="I940" s="227"/>
      <c r="J940" s="228"/>
      <c r="K940" s="228"/>
      <c r="L940" s="229"/>
      <c r="M940" s="225"/>
      <c r="N940" s="225"/>
      <c r="O940" s="225"/>
      <c r="P940" s="225"/>
      <c r="Q940" s="225"/>
      <c r="R940" s="225"/>
      <c r="S940" s="225"/>
      <c r="T940" s="225"/>
      <c r="U940" s="225"/>
      <c r="V940" s="225"/>
      <c r="W940" s="225"/>
      <c r="X940" s="225"/>
      <c r="Y940" s="225"/>
      <c r="Z940" s="225"/>
      <c r="AA940" s="225"/>
      <c r="AB940" s="225"/>
      <c r="AC940" s="225"/>
      <c r="AD940" s="225"/>
      <c r="AE940" s="225"/>
      <c r="AF940" s="225"/>
      <c r="AG940" s="225"/>
      <c r="AH940" s="225"/>
      <c r="AI940" s="225"/>
      <c r="AJ940" s="225"/>
      <c r="AK940" s="225"/>
      <c r="AL940" s="225"/>
      <c r="AM940" s="225"/>
      <c r="AN940" s="225"/>
      <c r="AO940" s="225"/>
      <c r="AP940" s="225"/>
      <c r="AQ940" s="225"/>
      <c r="AR940" s="225"/>
      <c r="AS940" s="225"/>
      <c r="AT940" s="225"/>
      <c r="AU940" s="225"/>
      <c r="AV940" s="225"/>
      <c r="AW940" s="225"/>
      <c r="AX940" s="225"/>
      <c r="AY940" s="225"/>
      <c r="AZ940" s="225"/>
      <c r="BA940" s="225"/>
      <c r="BB940" s="225"/>
      <c r="BC940" s="225"/>
      <c r="BD940" s="225"/>
      <c r="BE940" s="225"/>
      <c r="BF940" s="225"/>
      <c r="BG940" s="225"/>
      <c r="BH940" s="225"/>
      <c r="BI940" s="225"/>
      <c r="BJ940" s="225"/>
      <c r="BK940" s="225"/>
      <c r="BL940" s="225"/>
      <c r="BM940" s="225"/>
      <c r="BN940" s="225"/>
      <c r="BO940" s="225"/>
      <c r="BP940" s="225"/>
      <c r="BQ940" s="225"/>
      <c r="BR940" s="225"/>
      <c r="BS940" s="225"/>
      <c r="BT940" s="225"/>
      <c r="BU940" s="225"/>
      <c r="BV940" s="225"/>
      <c r="BW940" s="225"/>
      <c r="BX940" s="225"/>
      <c r="BY940" s="225"/>
      <c r="BZ940" s="225"/>
      <c r="CA940" s="225"/>
      <c r="CB940" s="225"/>
      <c r="CC940" s="225"/>
      <c r="CD940" s="225"/>
      <c r="CE940" s="225"/>
      <c r="CF940" s="225"/>
    </row>
    <row r="941" spans="1:84" ht="12" customHeight="1" x14ac:dyDescent="0.25">
      <c r="A941" s="225"/>
      <c r="B941" s="225"/>
      <c r="C941" s="225"/>
      <c r="D941" s="225"/>
      <c r="E941" s="226"/>
      <c r="F941" s="226"/>
      <c r="G941" s="228"/>
      <c r="H941" s="227"/>
      <c r="I941" s="227"/>
      <c r="J941" s="228"/>
      <c r="K941" s="228"/>
      <c r="L941" s="229"/>
      <c r="M941" s="225"/>
      <c r="N941" s="225"/>
      <c r="O941" s="225"/>
      <c r="P941" s="225"/>
      <c r="Q941" s="225"/>
      <c r="R941" s="225"/>
      <c r="S941" s="225"/>
      <c r="T941" s="225"/>
      <c r="U941" s="225"/>
      <c r="V941" s="225"/>
      <c r="W941" s="225"/>
      <c r="X941" s="225"/>
      <c r="Y941" s="225"/>
      <c r="Z941" s="225"/>
      <c r="AA941" s="225"/>
      <c r="AB941" s="225"/>
      <c r="AC941" s="225"/>
      <c r="AD941" s="225"/>
      <c r="AE941" s="225"/>
      <c r="AF941" s="225"/>
      <c r="AG941" s="225"/>
      <c r="AH941" s="225"/>
      <c r="AI941" s="225"/>
      <c r="AJ941" s="225"/>
      <c r="AK941" s="225"/>
      <c r="AL941" s="225"/>
      <c r="AM941" s="225"/>
      <c r="AN941" s="225"/>
      <c r="AO941" s="225"/>
      <c r="AP941" s="225"/>
      <c r="AQ941" s="225"/>
      <c r="AR941" s="225"/>
      <c r="AS941" s="225"/>
      <c r="AT941" s="225"/>
      <c r="AU941" s="225"/>
      <c r="AV941" s="225"/>
      <c r="AW941" s="225"/>
      <c r="AX941" s="225"/>
      <c r="AY941" s="225"/>
      <c r="AZ941" s="225"/>
      <c r="BA941" s="225"/>
      <c r="BB941" s="225"/>
      <c r="BC941" s="225"/>
      <c r="BD941" s="225"/>
      <c r="BE941" s="225"/>
      <c r="BF941" s="225"/>
      <c r="BG941" s="225"/>
      <c r="BH941" s="225"/>
      <c r="BI941" s="225"/>
      <c r="BJ941" s="225"/>
      <c r="BK941" s="225"/>
      <c r="BL941" s="225"/>
      <c r="BM941" s="225"/>
      <c r="BN941" s="225"/>
      <c r="BO941" s="225"/>
      <c r="BP941" s="225"/>
      <c r="BQ941" s="225"/>
      <c r="BR941" s="225"/>
      <c r="BS941" s="225"/>
      <c r="BT941" s="225"/>
      <c r="BU941" s="225"/>
      <c r="BV941" s="225"/>
      <c r="BW941" s="225"/>
      <c r="BX941" s="225"/>
      <c r="BY941" s="225"/>
      <c r="BZ941" s="225"/>
      <c r="CA941" s="225"/>
      <c r="CB941" s="225"/>
      <c r="CC941" s="225"/>
      <c r="CD941" s="225"/>
      <c r="CE941" s="225"/>
      <c r="CF941" s="225"/>
    </row>
    <row r="942" spans="1:84" ht="12" customHeight="1" x14ac:dyDescent="0.25">
      <c r="A942" s="225"/>
      <c r="B942" s="225"/>
      <c r="C942" s="225"/>
      <c r="D942" s="225"/>
      <c r="E942" s="226"/>
      <c r="F942" s="226"/>
      <c r="G942" s="228"/>
      <c r="H942" s="227"/>
      <c r="I942" s="227"/>
      <c r="J942" s="228"/>
      <c r="K942" s="228"/>
      <c r="L942" s="229"/>
      <c r="M942" s="225"/>
      <c r="N942" s="225"/>
      <c r="O942" s="225"/>
      <c r="P942" s="225"/>
      <c r="Q942" s="225"/>
      <c r="R942" s="225"/>
      <c r="S942" s="225"/>
      <c r="T942" s="225"/>
      <c r="U942" s="225"/>
      <c r="V942" s="225"/>
      <c r="W942" s="225"/>
      <c r="X942" s="225"/>
      <c r="Y942" s="225"/>
      <c r="Z942" s="225"/>
      <c r="AA942" s="225"/>
      <c r="AB942" s="225"/>
      <c r="AC942" s="225"/>
      <c r="AD942" s="225"/>
      <c r="AE942" s="225"/>
      <c r="AF942" s="225"/>
      <c r="AG942" s="225"/>
      <c r="AH942" s="225"/>
      <c r="AI942" s="225"/>
      <c r="AJ942" s="225"/>
      <c r="AK942" s="225"/>
      <c r="AL942" s="225"/>
      <c r="AM942" s="225"/>
      <c r="AN942" s="225"/>
      <c r="AO942" s="225"/>
      <c r="AP942" s="225"/>
      <c r="AQ942" s="225"/>
      <c r="AR942" s="225"/>
      <c r="AS942" s="225"/>
      <c r="AT942" s="225"/>
      <c r="AU942" s="225"/>
      <c r="AV942" s="225"/>
      <c r="AW942" s="225"/>
      <c r="AX942" s="225"/>
      <c r="AY942" s="225"/>
      <c r="AZ942" s="225"/>
      <c r="BA942" s="225"/>
      <c r="BB942" s="225"/>
      <c r="BC942" s="225"/>
      <c r="BD942" s="225"/>
      <c r="BE942" s="225"/>
      <c r="BF942" s="225"/>
      <c r="BG942" s="225"/>
      <c r="BH942" s="225"/>
      <c r="BI942" s="225"/>
      <c r="BJ942" s="225"/>
      <c r="BK942" s="225"/>
      <c r="BL942" s="225"/>
      <c r="BM942" s="225"/>
      <c r="BN942" s="225"/>
      <c r="BO942" s="225"/>
      <c r="BP942" s="225"/>
      <c r="BQ942" s="225"/>
      <c r="BR942" s="225"/>
      <c r="BS942" s="225"/>
      <c r="BT942" s="225"/>
      <c r="BU942" s="225"/>
      <c r="BV942" s="225"/>
      <c r="BW942" s="225"/>
      <c r="BX942" s="225"/>
      <c r="BY942" s="225"/>
      <c r="BZ942" s="225"/>
      <c r="CA942" s="225"/>
      <c r="CB942" s="225"/>
      <c r="CC942" s="225"/>
      <c r="CD942" s="225"/>
      <c r="CE942" s="225"/>
      <c r="CF942" s="225"/>
    </row>
    <row r="943" spans="1:84" ht="12" customHeight="1" x14ac:dyDescent="0.25">
      <c r="A943" s="225"/>
      <c r="B943" s="225"/>
      <c r="C943" s="225"/>
      <c r="D943" s="225"/>
      <c r="E943" s="226"/>
      <c r="F943" s="226"/>
      <c r="G943" s="228"/>
      <c r="H943" s="227"/>
      <c r="I943" s="227"/>
      <c r="J943" s="228"/>
      <c r="K943" s="228"/>
      <c r="L943" s="229"/>
      <c r="M943" s="225"/>
      <c r="N943" s="225"/>
      <c r="O943" s="225"/>
      <c r="P943" s="225"/>
      <c r="Q943" s="225"/>
      <c r="R943" s="225"/>
      <c r="S943" s="225"/>
      <c r="T943" s="225"/>
      <c r="U943" s="225"/>
      <c r="V943" s="225"/>
      <c r="W943" s="225"/>
      <c r="X943" s="225"/>
      <c r="Y943" s="225"/>
      <c r="Z943" s="225"/>
      <c r="AA943" s="225"/>
      <c r="AB943" s="225"/>
      <c r="AC943" s="225"/>
      <c r="AD943" s="225"/>
      <c r="AE943" s="225"/>
      <c r="AF943" s="225"/>
      <c r="AG943" s="225"/>
      <c r="AH943" s="225"/>
      <c r="AI943" s="225"/>
      <c r="AJ943" s="225"/>
      <c r="AK943" s="225"/>
      <c r="AL943" s="225"/>
      <c r="AM943" s="225"/>
      <c r="AN943" s="225"/>
      <c r="AO943" s="225"/>
      <c r="AP943" s="225"/>
      <c r="AQ943" s="225"/>
      <c r="AR943" s="225"/>
      <c r="AS943" s="225"/>
      <c r="AT943" s="225"/>
      <c r="AU943" s="225"/>
      <c r="AV943" s="225"/>
      <c r="AW943" s="225"/>
      <c r="AX943" s="225"/>
      <c r="AY943" s="225"/>
      <c r="AZ943" s="225"/>
      <c r="BA943" s="225"/>
      <c r="BB943" s="225"/>
      <c r="BC943" s="225"/>
      <c r="BD943" s="225"/>
      <c r="BE943" s="225"/>
      <c r="BF943" s="225"/>
      <c r="BG943" s="225"/>
      <c r="BH943" s="225"/>
      <c r="BI943" s="225"/>
      <c r="BJ943" s="225"/>
      <c r="BK943" s="225"/>
      <c r="BL943" s="225"/>
      <c r="BM943" s="225"/>
      <c r="BN943" s="225"/>
      <c r="BO943" s="225"/>
      <c r="BP943" s="225"/>
      <c r="BQ943" s="225"/>
      <c r="BR943" s="225"/>
      <c r="BS943" s="225"/>
      <c r="BT943" s="225"/>
      <c r="BU943" s="225"/>
      <c r="BV943" s="225"/>
      <c r="BW943" s="225"/>
      <c r="BX943" s="225"/>
      <c r="BY943" s="225"/>
      <c r="BZ943" s="225"/>
      <c r="CA943" s="225"/>
      <c r="CB943" s="225"/>
      <c r="CC943" s="225"/>
      <c r="CD943" s="225"/>
      <c r="CE943" s="225"/>
      <c r="CF943" s="225"/>
    </row>
    <row r="944" spans="1:84" ht="12" customHeight="1" x14ac:dyDescent="0.25">
      <c r="A944" s="225"/>
      <c r="B944" s="225"/>
      <c r="C944" s="225"/>
      <c r="D944" s="225"/>
      <c r="E944" s="226"/>
      <c r="F944" s="226"/>
      <c r="G944" s="228"/>
      <c r="H944" s="227"/>
      <c r="I944" s="227"/>
      <c r="J944" s="228"/>
      <c r="K944" s="228"/>
      <c r="L944" s="229"/>
      <c r="M944" s="225"/>
      <c r="N944" s="225"/>
      <c r="O944" s="225"/>
      <c r="P944" s="225"/>
      <c r="Q944" s="225"/>
      <c r="R944" s="225"/>
      <c r="S944" s="225"/>
      <c r="T944" s="225"/>
      <c r="U944" s="225"/>
      <c r="V944" s="225"/>
      <c r="W944" s="225"/>
      <c r="X944" s="225"/>
      <c r="Y944" s="225"/>
      <c r="Z944" s="225"/>
      <c r="AA944" s="225"/>
      <c r="AB944" s="225"/>
      <c r="AC944" s="225"/>
      <c r="AD944" s="225"/>
      <c r="AE944" s="225"/>
      <c r="AF944" s="225"/>
      <c r="AG944" s="225"/>
      <c r="AH944" s="225"/>
      <c r="AI944" s="225"/>
      <c r="AJ944" s="225"/>
      <c r="AK944" s="225"/>
      <c r="AL944" s="225"/>
      <c r="AM944" s="225"/>
      <c r="AN944" s="225"/>
      <c r="AO944" s="225"/>
      <c r="AP944" s="225"/>
      <c r="AQ944" s="225"/>
      <c r="AR944" s="225"/>
      <c r="AS944" s="225"/>
      <c r="AT944" s="225"/>
      <c r="AU944" s="225"/>
      <c r="AV944" s="225"/>
      <c r="AW944" s="225"/>
      <c r="AX944" s="225"/>
      <c r="AY944" s="225"/>
      <c r="AZ944" s="225"/>
      <c r="BA944" s="225"/>
      <c r="BB944" s="225"/>
      <c r="BC944" s="225"/>
      <c r="BD944" s="225"/>
      <c r="BE944" s="225"/>
      <c r="BF944" s="225"/>
      <c r="BG944" s="225"/>
      <c r="BH944" s="225"/>
      <c r="BI944" s="225"/>
      <c r="BJ944" s="225"/>
      <c r="BK944" s="225"/>
      <c r="BL944" s="225"/>
      <c r="BM944" s="225"/>
      <c r="BN944" s="225"/>
      <c r="BO944" s="225"/>
      <c r="BP944" s="225"/>
      <c r="BQ944" s="225"/>
      <c r="BR944" s="225"/>
      <c r="BS944" s="225"/>
      <c r="BT944" s="225"/>
      <c r="BU944" s="225"/>
      <c r="BV944" s="225"/>
      <c r="BW944" s="225"/>
      <c r="BX944" s="225"/>
      <c r="BY944" s="225"/>
      <c r="BZ944" s="225"/>
      <c r="CA944" s="225"/>
      <c r="CB944" s="225"/>
      <c r="CC944" s="225"/>
      <c r="CD944" s="225"/>
      <c r="CE944" s="225"/>
      <c r="CF944" s="225"/>
    </row>
    <row r="945" spans="1:84" ht="12" customHeight="1" x14ac:dyDescent="0.25">
      <c r="A945" s="225"/>
      <c r="B945" s="225"/>
      <c r="C945" s="225"/>
      <c r="D945" s="225"/>
      <c r="E945" s="226"/>
      <c r="F945" s="226"/>
      <c r="G945" s="228"/>
      <c r="H945" s="227"/>
      <c r="I945" s="227"/>
      <c r="J945" s="228"/>
      <c r="K945" s="228"/>
      <c r="L945" s="229"/>
      <c r="M945" s="225"/>
      <c r="N945" s="225"/>
      <c r="O945" s="225"/>
      <c r="P945" s="225"/>
      <c r="Q945" s="225"/>
      <c r="R945" s="225"/>
      <c r="S945" s="225"/>
      <c r="T945" s="225"/>
      <c r="U945" s="225"/>
      <c r="V945" s="225"/>
      <c r="W945" s="225"/>
      <c r="X945" s="225"/>
      <c r="Y945" s="225"/>
      <c r="Z945" s="225"/>
      <c r="AA945" s="225"/>
      <c r="AB945" s="225"/>
      <c r="AC945" s="225"/>
      <c r="AD945" s="225"/>
      <c r="AE945" s="225"/>
      <c r="AF945" s="225"/>
      <c r="AG945" s="225"/>
      <c r="AH945" s="225"/>
      <c r="AI945" s="225"/>
      <c r="AJ945" s="225"/>
      <c r="AK945" s="225"/>
      <c r="AL945" s="225"/>
      <c r="AM945" s="225"/>
      <c r="AN945" s="225"/>
      <c r="AO945" s="225"/>
      <c r="AP945" s="225"/>
      <c r="AQ945" s="225"/>
      <c r="AR945" s="225"/>
      <c r="AS945" s="225"/>
      <c r="AT945" s="225"/>
      <c r="AU945" s="225"/>
      <c r="AV945" s="225"/>
      <c r="AW945" s="225"/>
      <c r="AX945" s="225"/>
      <c r="AY945" s="225"/>
      <c r="AZ945" s="225"/>
      <c r="BA945" s="225"/>
      <c r="BB945" s="225"/>
      <c r="BC945" s="225"/>
      <c r="BD945" s="225"/>
      <c r="BE945" s="225"/>
      <c r="BF945" s="225"/>
      <c r="BG945" s="225"/>
      <c r="BH945" s="225"/>
      <c r="BI945" s="225"/>
      <c r="BJ945" s="225"/>
      <c r="BK945" s="225"/>
      <c r="BL945" s="225"/>
      <c r="BM945" s="225"/>
      <c r="BN945" s="225"/>
      <c r="BO945" s="225"/>
      <c r="BP945" s="225"/>
      <c r="BQ945" s="225"/>
      <c r="BR945" s="225"/>
      <c r="BS945" s="225"/>
      <c r="BT945" s="225"/>
      <c r="BU945" s="225"/>
      <c r="BV945" s="225"/>
      <c r="BW945" s="225"/>
      <c r="BX945" s="225"/>
      <c r="BY945" s="225"/>
      <c r="BZ945" s="225"/>
      <c r="CA945" s="225"/>
      <c r="CB945" s="225"/>
      <c r="CC945" s="225"/>
      <c r="CD945" s="225"/>
      <c r="CE945" s="225"/>
      <c r="CF945" s="225"/>
    </row>
    <row r="946" spans="1:84" ht="12" customHeight="1" x14ac:dyDescent="0.25">
      <c r="A946" s="225"/>
      <c r="B946" s="225"/>
      <c r="C946" s="225"/>
      <c r="D946" s="225"/>
      <c r="E946" s="226"/>
      <c r="F946" s="226"/>
      <c r="G946" s="228"/>
      <c r="H946" s="227"/>
      <c r="I946" s="227"/>
      <c r="J946" s="228"/>
      <c r="K946" s="228"/>
      <c r="L946" s="229"/>
      <c r="M946" s="225"/>
      <c r="N946" s="225"/>
      <c r="O946" s="225"/>
      <c r="P946" s="225"/>
      <c r="Q946" s="225"/>
      <c r="R946" s="225"/>
      <c r="S946" s="225"/>
      <c r="T946" s="225"/>
      <c r="U946" s="225"/>
      <c r="V946" s="225"/>
      <c r="W946" s="225"/>
      <c r="X946" s="225"/>
      <c r="Y946" s="225"/>
      <c r="Z946" s="225"/>
      <c r="AA946" s="225"/>
      <c r="AB946" s="225"/>
      <c r="AC946" s="225"/>
      <c r="AD946" s="225"/>
      <c r="AE946" s="225"/>
      <c r="AF946" s="225"/>
      <c r="AG946" s="225"/>
      <c r="AH946" s="225"/>
      <c r="AI946" s="225"/>
      <c r="AJ946" s="225"/>
      <c r="AK946" s="225"/>
      <c r="AL946" s="225"/>
      <c r="AM946" s="225"/>
      <c r="AN946" s="225"/>
      <c r="AO946" s="225"/>
      <c r="AP946" s="225"/>
      <c r="AQ946" s="225"/>
      <c r="AR946" s="225"/>
      <c r="AS946" s="225"/>
      <c r="AT946" s="225"/>
      <c r="AU946" s="225"/>
      <c r="AV946" s="225"/>
      <c r="AW946" s="225"/>
      <c r="AX946" s="225"/>
      <c r="AY946" s="225"/>
      <c r="AZ946" s="225"/>
      <c r="BA946" s="225"/>
      <c r="BB946" s="225"/>
      <c r="BC946" s="225"/>
      <c r="BD946" s="225"/>
      <c r="BE946" s="225"/>
      <c r="BF946" s="225"/>
      <c r="BG946" s="225"/>
      <c r="BH946" s="225"/>
      <c r="BI946" s="225"/>
      <c r="BJ946" s="225"/>
      <c r="BK946" s="225"/>
      <c r="BL946" s="225"/>
      <c r="BM946" s="225"/>
      <c r="BN946" s="225"/>
      <c r="BO946" s="225"/>
      <c r="BP946" s="225"/>
      <c r="BQ946" s="225"/>
      <c r="BR946" s="225"/>
      <c r="BS946" s="225"/>
      <c r="BT946" s="225"/>
      <c r="BU946" s="225"/>
      <c r="BV946" s="225"/>
      <c r="BW946" s="225"/>
      <c r="BX946" s="225"/>
      <c r="BY946" s="225"/>
      <c r="BZ946" s="225"/>
      <c r="CA946" s="225"/>
      <c r="CB946" s="225"/>
      <c r="CC946" s="225"/>
      <c r="CD946" s="225"/>
      <c r="CE946" s="225"/>
      <c r="CF946" s="225"/>
    </row>
    <row r="947" spans="1:84" ht="12" customHeight="1" x14ac:dyDescent="0.25">
      <c r="A947" s="225"/>
      <c r="B947" s="225"/>
      <c r="C947" s="225"/>
      <c r="D947" s="225"/>
      <c r="E947" s="226"/>
      <c r="F947" s="226"/>
      <c r="G947" s="228"/>
      <c r="H947" s="227"/>
      <c r="I947" s="227"/>
      <c r="J947" s="228"/>
      <c r="K947" s="228"/>
      <c r="L947" s="229"/>
      <c r="M947" s="225"/>
      <c r="N947" s="225"/>
      <c r="O947" s="225"/>
      <c r="P947" s="225"/>
      <c r="Q947" s="225"/>
      <c r="R947" s="225"/>
      <c r="S947" s="225"/>
      <c r="T947" s="225"/>
      <c r="U947" s="225"/>
      <c r="V947" s="225"/>
      <c r="W947" s="225"/>
      <c r="X947" s="225"/>
      <c r="Y947" s="225"/>
      <c r="Z947" s="225"/>
      <c r="AA947" s="225"/>
      <c r="AB947" s="225"/>
      <c r="AC947" s="225"/>
      <c r="AD947" s="225"/>
      <c r="AE947" s="225"/>
      <c r="AF947" s="225"/>
      <c r="AG947" s="225"/>
      <c r="AH947" s="225"/>
      <c r="AI947" s="225"/>
      <c r="AJ947" s="225"/>
      <c r="AK947" s="225"/>
      <c r="AL947" s="225"/>
      <c r="AM947" s="225"/>
      <c r="AN947" s="225"/>
      <c r="AO947" s="225"/>
      <c r="AP947" s="225"/>
      <c r="AQ947" s="225"/>
      <c r="AR947" s="225"/>
      <c r="AS947" s="225"/>
      <c r="AT947" s="225"/>
      <c r="AU947" s="225"/>
      <c r="AV947" s="225"/>
      <c r="AW947" s="225"/>
      <c r="AX947" s="225"/>
      <c r="AY947" s="225"/>
      <c r="AZ947" s="225"/>
      <c r="BA947" s="225"/>
      <c r="BB947" s="225"/>
      <c r="BC947" s="225"/>
      <c r="BD947" s="225"/>
      <c r="BE947" s="225"/>
      <c r="BF947" s="225"/>
      <c r="BG947" s="225"/>
      <c r="BH947" s="225"/>
      <c r="BI947" s="225"/>
      <c r="BJ947" s="225"/>
      <c r="BK947" s="225"/>
      <c r="BL947" s="225"/>
      <c r="BM947" s="225"/>
      <c r="BN947" s="225"/>
      <c r="BO947" s="225"/>
      <c r="BP947" s="225"/>
      <c r="BQ947" s="225"/>
      <c r="BR947" s="225"/>
      <c r="BS947" s="225"/>
      <c r="BT947" s="225"/>
      <c r="BU947" s="225"/>
      <c r="BV947" s="225"/>
      <c r="BW947" s="225"/>
      <c r="BX947" s="225"/>
      <c r="BY947" s="225"/>
      <c r="BZ947" s="225"/>
      <c r="CA947" s="225"/>
      <c r="CB947" s="225"/>
      <c r="CC947" s="225"/>
      <c r="CD947" s="225"/>
      <c r="CE947" s="225"/>
      <c r="CF947" s="225"/>
    </row>
    <row r="948" spans="1:84" ht="12" customHeight="1" x14ac:dyDescent="0.25">
      <c r="A948" s="225"/>
      <c r="B948" s="225"/>
      <c r="C948" s="225"/>
      <c r="D948" s="225"/>
      <c r="E948" s="226"/>
      <c r="F948" s="226"/>
      <c r="G948" s="228"/>
      <c r="H948" s="227"/>
      <c r="I948" s="227"/>
      <c r="J948" s="228"/>
      <c r="K948" s="228"/>
      <c r="L948" s="229"/>
      <c r="M948" s="225"/>
      <c r="N948" s="225"/>
      <c r="O948" s="225"/>
      <c r="P948" s="225"/>
      <c r="Q948" s="225"/>
      <c r="R948" s="225"/>
      <c r="S948" s="225"/>
      <c r="T948" s="225"/>
      <c r="U948" s="225"/>
      <c r="V948" s="225"/>
      <c r="W948" s="225"/>
      <c r="X948" s="225"/>
      <c r="Y948" s="225"/>
      <c r="Z948" s="225"/>
      <c r="AA948" s="225"/>
      <c r="AB948" s="225"/>
      <c r="AC948" s="225"/>
      <c r="AD948" s="225"/>
      <c r="AE948" s="225"/>
      <c r="AF948" s="225"/>
      <c r="AG948" s="225"/>
      <c r="AH948" s="225"/>
      <c r="AI948" s="225"/>
      <c r="AJ948" s="225"/>
      <c r="AK948" s="225"/>
      <c r="AL948" s="225"/>
      <c r="AM948" s="225"/>
      <c r="AN948" s="225"/>
      <c r="AO948" s="225"/>
      <c r="AP948" s="225"/>
      <c r="AQ948" s="225"/>
      <c r="AR948" s="225"/>
      <c r="AS948" s="225"/>
      <c r="AT948" s="225"/>
      <c r="AU948" s="225"/>
      <c r="AV948" s="225"/>
      <c r="AW948" s="225"/>
      <c r="AX948" s="225"/>
      <c r="AY948" s="225"/>
      <c r="AZ948" s="225"/>
      <c r="BA948" s="225"/>
      <c r="BB948" s="225"/>
      <c r="BC948" s="225"/>
      <c r="BD948" s="225"/>
      <c r="BE948" s="225"/>
      <c r="BF948" s="225"/>
      <c r="BG948" s="225"/>
      <c r="BH948" s="225"/>
      <c r="BI948" s="225"/>
      <c r="BJ948" s="225"/>
      <c r="BK948" s="225"/>
      <c r="BL948" s="225"/>
      <c r="BM948" s="225"/>
      <c r="BN948" s="225"/>
      <c r="BO948" s="225"/>
      <c r="BP948" s="225"/>
      <c r="BQ948" s="225"/>
      <c r="BR948" s="225"/>
      <c r="BS948" s="225"/>
      <c r="BT948" s="225"/>
      <c r="BU948" s="225"/>
      <c r="BV948" s="225"/>
      <c r="BW948" s="225"/>
      <c r="BX948" s="225"/>
      <c r="BY948" s="225"/>
      <c r="BZ948" s="225"/>
      <c r="CA948" s="225"/>
      <c r="CB948" s="225"/>
      <c r="CC948" s="225"/>
      <c r="CD948" s="225"/>
      <c r="CE948" s="225"/>
      <c r="CF948" s="225"/>
    </row>
    <row r="949" spans="1:84" ht="12" customHeight="1" x14ac:dyDescent="0.25">
      <c r="A949" s="225"/>
      <c r="B949" s="225"/>
      <c r="C949" s="225"/>
      <c r="D949" s="225"/>
      <c r="E949" s="226"/>
      <c r="F949" s="226"/>
      <c r="G949" s="228"/>
      <c r="H949" s="227"/>
      <c r="I949" s="227"/>
      <c r="J949" s="228"/>
      <c r="K949" s="228"/>
      <c r="L949" s="229"/>
      <c r="M949" s="225"/>
      <c r="N949" s="225"/>
      <c r="O949" s="225"/>
      <c r="P949" s="225"/>
      <c r="Q949" s="225"/>
      <c r="R949" s="225"/>
      <c r="S949" s="225"/>
      <c r="T949" s="225"/>
      <c r="U949" s="225"/>
      <c r="V949" s="225"/>
      <c r="W949" s="225"/>
      <c r="X949" s="225"/>
      <c r="Y949" s="225"/>
      <c r="Z949" s="225"/>
      <c r="AA949" s="225"/>
      <c r="AB949" s="225"/>
      <c r="AC949" s="225"/>
      <c r="AD949" s="225"/>
      <c r="AE949" s="225"/>
      <c r="AF949" s="225"/>
      <c r="AG949" s="225"/>
      <c r="AH949" s="225"/>
      <c r="AI949" s="225"/>
      <c r="AJ949" s="225"/>
      <c r="AK949" s="225"/>
      <c r="AL949" s="225"/>
      <c r="AM949" s="225"/>
      <c r="AN949" s="225"/>
      <c r="AO949" s="225"/>
      <c r="AP949" s="225"/>
      <c r="AQ949" s="225"/>
      <c r="AR949" s="225"/>
      <c r="AS949" s="225"/>
      <c r="AT949" s="225"/>
      <c r="AU949" s="225"/>
      <c r="AV949" s="225"/>
      <c r="AW949" s="225"/>
      <c r="AX949" s="225"/>
      <c r="AY949" s="225"/>
      <c r="AZ949" s="225"/>
      <c r="BA949" s="225"/>
      <c r="BB949" s="225"/>
      <c r="BC949" s="225"/>
      <c r="BD949" s="225"/>
      <c r="BE949" s="225"/>
      <c r="BF949" s="225"/>
      <c r="BG949" s="225"/>
      <c r="BH949" s="225"/>
      <c r="BI949" s="225"/>
      <c r="BJ949" s="225"/>
      <c r="BK949" s="225"/>
      <c r="BL949" s="225"/>
      <c r="BM949" s="225"/>
      <c r="BN949" s="225"/>
      <c r="BO949" s="225"/>
      <c r="BP949" s="225"/>
      <c r="BQ949" s="225"/>
      <c r="BR949" s="225"/>
      <c r="BS949" s="225"/>
      <c r="BT949" s="225"/>
      <c r="BU949" s="225"/>
      <c r="BV949" s="225"/>
      <c r="BW949" s="225"/>
      <c r="BX949" s="225"/>
      <c r="BY949" s="225"/>
      <c r="BZ949" s="225"/>
      <c r="CA949" s="225"/>
      <c r="CB949" s="225"/>
      <c r="CC949" s="225"/>
      <c r="CD949" s="225"/>
      <c r="CE949" s="225"/>
      <c r="CF949" s="225"/>
    </row>
    <row r="950" spans="1:84" ht="12" customHeight="1" x14ac:dyDescent="0.25">
      <c r="A950" s="225"/>
      <c r="B950" s="225"/>
      <c r="C950" s="225"/>
      <c r="D950" s="225"/>
      <c r="E950" s="226"/>
      <c r="F950" s="226"/>
      <c r="G950" s="228"/>
      <c r="H950" s="227"/>
      <c r="I950" s="227"/>
      <c r="J950" s="228"/>
      <c r="K950" s="228"/>
      <c r="L950" s="229"/>
      <c r="M950" s="225"/>
      <c r="N950" s="225"/>
      <c r="O950" s="225"/>
      <c r="P950" s="225"/>
      <c r="Q950" s="225"/>
      <c r="R950" s="225"/>
      <c r="S950" s="225"/>
      <c r="T950" s="225"/>
      <c r="U950" s="225"/>
      <c r="V950" s="225"/>
      <c r="W950" s="225"/>
      <c r="X950" s="225"/>
      <c r="Y950" s="225"/>
      <c r="Z950" s="225"/>
      <c r="AA950" s="225"/>
      <c r="AB950" s="225"/>
      <c r="AC950" s="225"/>
      <c r="AD950" s="225"/>
      <c r="AE950" s="225"/>
      <c r="AF950" s="225"/>
      <c r="AG950" s="225"/>
      <c r="AH950" s="225"/>
      <c r="AI950" s="225"/>
      <c r="AJ950" s="225"/>
      <c r="AK950" s="225"/>
      <c r="AL950" s="225"/>
      <c r="AM950" s="225"/>
      <c r="AN950" s="225"/>
      <c r="AO950" s="225"/>
      <c r="AP950" s="225"/>
      <c r="AQ950" s="225"/>
      <c r="AR950" s="225"/>
      <c r="AS950" s="225"/>
      <c r="AT950" s="225"/>
      <c r="AU950" s="225"/>
      <c r="AV950" s="225"/>
      <c r="AW950" s="225"/>
      <c r="AX950" s="225"/>
      <c r="AY950" s="225"/>
      <c r="AZ950" s="225"/>
      <c r="BA950" s="225"/>
      <c r="BB950" s="225"/>
      <c r="BC950" s="225"/>
      <c r="BD950" s="225"/>
      <c r="BE950" s="225"/>
      <c r="BF950" s="225"/>
      <c r="BG950" s="225"/>
      <c r="BH950" s="225"/>
      <c r="BI950" s="225"/>
      <c r="BJ950" s="225"/>
      <c r="BK950" s="225"/>
      <c r="BL950" s="225"/>
      <c r="BM950" s="225"/>
      <c r="BN950" s="225"/>
      <c r="BO950" s="225"/>
      <c r="BP950" s="225"/>
      <c r="BQ950" s="225"/>
      <c r="BR950" s="225"/>
      <c r="BS950" s="225"/>
      <c r="BT950" s="225"/>
      <c r="BU950" s="225"/>
      <c r="BV950" s="225"/>
      <c r="BW950" s="225"/>
      <c r="BX950" s="225"/>
      <c r="BY950" s="225"/>
      <c r="BZ950" s="225"/>
      <c r="CA950" s="225"/>
      <c r="CB950" s="225"/>
      <c r="CC950" s="225"/>
      <c r="CD950" s="225"/>
      <c r="CE950" s="225"/>
      <c r="CF950" s="225"/>
    </row>
    <row r="951" spans="1:84" ht="12" customHeight="1" x14ac:dyDescent="0.25">
      <c r="A951" s="225"/>
      <c r="B951" s="225"/>
      <c r="C951" s="225"/>
      <c r="D951" s="225"/>
      <c r="E951" s="226"/>
      <c r="F951" s="226"/>
      <c r="G951" s="228"/>
      <c r="H951" s="227"/>
      <c r="I951" s="227"/>
      <c r="J951" s="228"/>
      <c r="K951" s="228"/>
      <c r="L951" s="229"/>
      <c r="M951" s="225"/>
      <c r="N951" s="225"/>
      <c r="O951" s="225"/>
      <c r="P951" s="225"/>
      <c r="Q951" s="225"/>
      <c r="R951" s="225"/>
      <c r="S951" s="225"/>
      <c r="T951" s="225"/>
      <c r="U951" s="225"/>
      <c r="V951" s="225"/>
      <c r="W951" s="225"/>
      <c r="X951" s="225"/>
      <c r="Y951" s="225"/>
      <c r="Z951" s="225"/>
      <c r="AA951" s="225"/>
      <c r="AB951" s="225"/>
      <c r="AC951" s="225"/>
      <c r="AD951" s="225"/>
      <c r="AE951" s="225"/>
      <c r="AF951" s="225"/>
      <c r="AG951" s="225"/>
      <c r="AH951" s="225"/>
      <c r="AI951" s="225"/>
      <c r="AJ951" s="225"/>
      <c r="AK951" s="225"/>
      <c r="AL951" s="225"/>
      <c r="AM951" s="225"/>
      <c r="AN951" s="225"/>
      <c r="AO951" s="225"/>
      <c r="AP951" s="225"/>
      <c r="AQ951" s="225"/>
      <c r="AR951" s="225"/>
      <c r="AS951" s="225"/>
      <c r="AT951" s="225"/>
      <c r="AU951" s="225"/>
      <c r="AV951" s="225"/>
      <c r="AW951" s="225"/>
      <c r="AX951" s="225"/>
      <c r="AY951" s="225"/>
      <c r="AZ951" s="225"/>
      <c r="BA951" s="225"/>
      <c r="BB951" s="225"/>
      <c r="BC951" s="225"/>
      <c r="BD951" s="225"/>
      <c r="BE951" s="225"/>
      <c r="BF951" s="225"/>
      <c r="BG951" s="225"/>
      <c r="BH951" s="225"/>
      <c r="BI951" s="225"/>
      <c r="BJ951" s="225"/>
      <c r="BK951" s="225"/>
      <c r="BL951" s="225"/>
      <c r="BM951" s="225"/>
      <c r="BN951" s="225"/>
      <c r="BO951" s="225"/>
      <c r="BP951" s="225"/>
      <c r="BQ951" s="225"/>
      <c r="BR951" s="225"/>
      <c r="BS951" s="225"/>
      <c r="BT951" s="225"/>
      <c r="BU951" s="225"/>
      <c r="BV951" s="225"/>
      <c r="BW951" s="225"/>
      <c r="BX951" s="225"/>
      <c r="BY951" s="225"/>
      <c r="BZ951" s="225"/>
      <c r="CA951" s="225"/>
      <c r="CB951" s="225"/>
      <c r="CC951" s="225"/>
      <c r="CD951" s="225"/>
      <c r="CE951" s="225"/>
      <c r="CF951" s="225"/>
    </row>
    <row r="952" spans="1:84" ht="12" customHeight="1" x14ac:dyDescent="0.25">
      <c r="A952" s="225"/>
      <c r="B952" s="225"/>
      <c r="C952" s="225"/>
      <c r="D952" s="225"/>
      <c r="E952" s="226"/>
      <c r="F952" s="226"/>
      <c r="G952" s="228"/>
      <c r="H952" s="227"/>
      <c r="I952" s="227"/>
      <c r="J952" s="228"/>
      <c r="K952" s="228"/>
      <c r="L952" s="229"/>
      <c r="M952" s="225"/>
      <c r="N952" s="225"/>
      <c r="O952" s="225"/>
      <c r="P952" s="225"/>
      <c r="Q952" s="225"/>
      <c r="R952" s="225"/>
      <c r="S952" s="225"/>
      <c r="T952" s="225"/>
      <c r="U952" s="225"/>
      <c r="V952" s="225"/>
      <c r="W952" s="225"/>
      <c r="X952" s="225"/>
      <c r="Y952" s="225"/>
      <c r="Z952" s="225"/>
      <c r="AA952" s="225"/>
      <c r="AB952" s="225"/>
      <c r="AC952" s="225"/>
      <c r="AD952" s="225"/>
      <c r="AE952" s="225"/>
      <c r="AF952" s="225"/>
      <c r="AG952" s="225"/>
      <c r="AH952" s="225"/>
      <c r="AI952" s="225"/>
      <c r="AJ952" s="225"/>
      <c r="AK952" s="225"/>
      <c r="AL952" s="225"/>
      <c r="AM952" s="225"/>
      <c r="AN952" s="225"/>
      <c r="AO952" s="225"/>
      <c r="AP952" s="225"/>
      <c r="AQ952" s="225"/>
      <c r="AR952" s="225"/>
      <c r="AS952" s="225"/>
      <c r="AT952" s="225"/>
      <c r="AU952" s="225"/>
      <c r="AV952" s="225"/>
      <c r="AW952" s="225"/>
      <c r="AX952" s="225"/>
      <c r="AY952" s="225"/>
      <c r="AZ952" s="225"/>
      <c r="BA952" s="225"/>
      <c r="BB952" s="225"/>
      <c r="BC952" s="225"/>
      <c r="BD952" s="225"/>
      <c r="BE952" s="225"/>
      <c r="BF952" s="225"/>
      <c r="BG952" s="225"/>
      <c r="BH952" s="225"/>
      <c r="BI952" s="225"/>
      <c r="BJ952" s="225"/>
      <c r="BK952" s="225"/>
      <c r="BL952" s="225"/>
      <c r="BM952" s="225"/>
      <c r="BN952" s="225"/>
      <c r="BO952" s="225"/>
      <c r="BP952" s="225"/>
      <c r="BQ952" s="225"/>
      <c r="BR952" s="225"/>
      <c r="BS952" s="225"/>
      <c r="BT952" s="225"/>
      <c r="BU952" s="225"/>
      <c r="BV952" s="225"/>
      <c r="BW952" s="225"/>
      <c r="BX952" s="225"/>
      <c r="BY952" s="225"/>
      <c r="BZ952" s="225"/>
      <c r="CA952" s="225"/>
      <c r="CB952" s="225"/>
      <c r="CC952" s="225"/>
      <c r="CD952" s="225"/>
      <c r="CE952" s="225"/>
      <c r="CF952" s="225"/>
    </row>
    <row r="953" spans="1:84" ht="12" customHeight="1" x14ac:dyDescent="0.25">
      <c r="A953" s="225"/>
      <c r="B953" s="225"/>
      <c r="C953" s="225"/>
      <c r="D953" s="225"/>
      <c r="E953" s="226"/>
      <c r="F953" s="226"/>
      <c r="G953" s="228"/>
      <c r="H953" s="227"/>
      <c r="I953" s="227"/>
      <c r="J953" s="228"/>
      <c r="K953" s="228"/>
      <c r="L953" s="229"/>
      <c r="M953" s="225"/>
      <c r="N953" s="225"/>
      <c r="O953" s="225"/>
      <c r="P953" s="225"/>
      <c r="Q953" s="225"/>
      <c r="R953" s="225"/>
      <c r="S953" s="225"/>
      <c r="T953" s="225"/>
      <c r="U953" s="225"/>
      <c r="V953" s="225"/>
      <c r="W953" s="225"/>
      <c r="X953" s="225"/>
      <c r="Y953" s="225"/>
      <c r="Z953" s="225"/>
      <c r="AA953" s="225"/>
      <c r="AB953" s="225"/>
      <c r="AC953" s="225"/>
      <c r="AD953" s="225"/>
      <c r="AE953" s="225"/>
      <c r="AF953" s="225"/>
      <c r="AG953" s="225"/>
      <c r="AH953" s="225"/>
      <c r="AI953" s="225"/>
      <c r="AJ953" s="225"/>
      <c r="AK953" s="225"/>
      <c r="AL953" s="225"/>
      <c r="AM953" s="225"/>
      <c r="AN953" s="225"/>
      <c r="AO953" s="225"/>
      <c r="AP953" s="225"/>
      <c r="AQ953" s="225"/>
      <c r="AR953" s="225"/>
      <c r="AS953" s="225"/>
      <c r="AT953" s="225"/>
      <c r="AU953" s="225"/>
      <c r="AV953" s="225"/>
      <c r="AW953" s="225"/>
      <c r="AX953" s="225"/>
      <c r="AY953" s="225"/>
      <c r="AZ953" s="225"/>
      <c r="BA953" s="225"/>
      <c r="BB953" s="225"/>
      <c r="BC953" s="225"/>
      <c r="BD953" s="225"/>
      <c r="BE953" s="225"/>
      <c r="BF953" s="225"/>
      <c r="BG953" s="225"/>
      <c r="BH953" s="225"/>
      <c r="BI953" s="225"/>
      <c r="BJ953" s="225"/>
      <c r="BK953" s="225"/>
      <c r="BL953" s="225"/>
      <c r="BM953" s="225"/>
      <c r="BN953" s="225"/>
      <c r="BO953" s="225"/>
      <c r="BP953" s="225"/>
      <c r="BQ953" s="225"/>
      <c r="BR953" s="225"/>
      <c r="BS953" s="225"/>
      <c r="BT953" s="225"/>
      <c r="BU953" s="225"/>
      <c r="BV953" s="225"/>
      <c r="BW953" s="225"/>
      <c r="BX953" s="225"/>
      <c r="BY953" s="225"/>
      <c r="BZ953" s="225"/>
      <c r="CA953" s="225"/>
      <c r="CB953" s="225"/>
      <c r="CC953" s="225"/>
      <c r="CD953" s="225"/>
      <c r="CE953" s="225"/>
      <c r="CF953" s="225"/>
    </row>
    <row r="954" spans="1:84" ht="12" customHeight="1" x14ac:dyDescent="0.25">
      <c r="A954" s="225"/>
      <c r="B954" s="225"/>
      <c r="C954" s="225"/>
      <c r="D954" s="225"/>
      <c r="E954" s="226"/>
      <c r="F954" s="226"/>
      <c r="G954" s="228"/>
      <c r="H954" s="227"/>
      <c r="I954" s="227"/>
      <c r="J954" s="228"/>
      <c r="K954" s="228"/>
      <c r="L954" s="229"/>
      <c r="M954" s="225"/>
      <c r="N954" s="225"/>
      <c r="O954" s="225"/>
      <c r="P954" s="225"/>
      <c r="Q954" s="225"/>
      <c r="R954" s="225"/>
      <c r="S954" s="225"/>
      <c r="T954" s="225"/>
      <c r="U954" s="225"/>
      <c r="V954" s="225"/>
      <c r="W954" s="225"/>
      <c r="X954" s="225"/>
      <c r="Y954" s="225"/>
      <c r="Z954" s="225"/>
      <c r="AA954" s="225"/>
      <c r="AB954" s="225"/>
      <c r="AC954" s="225"/>
      <c r="AD954" s="225"/>
      <c r="AE954" s="225"/>
      <c r="AF954" s="225"/>
      <c r="AG954" s="225"/>
      <c r="AH954" s="225"/>
      <c r="AI954" s="225"/>
      <c r="AJ954" s="225"/>
      <c r="AK954" s="225"/>
      <c r="AL954" s="225"/>
      <c r="AM954" s="225"/>
      <c r="AN954" s="225"/>
      <c r="AO954" s="225"/>
      <c r="AP954" s="225"/>
      <c r="AQ954" s="225"/>
      <c r="AR954" s="225"/>
      <c r="AS954" s="225"/>
      <c r="AT954" s="225"/>
      <c r="AU954" s="225"/>
      <c r="AV954" s="225"/>
      <c r="AW954" s="225"/>
      <c r="AX954" s="225"/>
      <c r="AY954" s="225"/>
      <c r="AZ954" s="225"/>
      <c r="BA954" s="225"/>
      <c r="BB954" s="225"/>
      <c r="BC954" s="225"/>
      <c r="BD954" s="225"/>
      <c r="BE954" s="225"/>
      <c r="BF954" s="225"/>
      <c r="BG954" s="225"/>
      <c r="BH954" s="225"/>
      <c r="BI954" s="225"/>
      <c r="BJ954" s="225"/>
      <c r="BK954" s="225"/>
      <c r="BL954" s="225"/>
      <c r="BM954" s="225"/>
      <c r="BN954" s="225"/>
      <c r="BO954" s="225"/>
      <c r="BP954" s="225"/>
      <c r="BQ954" s="225"/>
      <c r="BR954" s="225"/>
      <c r="BS954" s="225"/>
      <c r="BT954" s="225"/>
      <c r="BU954" s="225"/>
      <c r="BV954" s="225"/>
      <c r="BW954" s="225"/>
      <c r="BX954" s="225"/>
      <c r="BY954" s="225"/>
      <c r="BZ954" s="225"/>
      <c r="CA954" s="225"/>
      <c r="CB954" s="225"/>
      <c r="CC954" s="225"/>
      <c r="CD954" s="225"/>
      <c r="CE954" s="225"/>
      <c r="CF954" s="225"/>
    </row>
    <row r="955" spans="1:84" ht="12" customHeight="1" x14ac:dyDescent="0.25">
      <c r="A955" s="225"/>
      <c r="B955" s="225"/>
      <c r="C955" s="225"/>
      <c r="D955" s="225"/>
      <c r="E955" s="226"/>
      <c r="F955" s="226"/>
      <c r="G955" s="228"/>
      <c r="H955" s="227"/>
      <c r="I955" s="227"/>
      <c r="J955" s="228"/>
      <c r="K955" s="228"/>
      <c r="L955" s="229"/>
      <c r="M955" s="225"/>
      <c r="N955" s="225"/>
      <c r="O955" s="225"/>
      <c r="P955" s="225"/>
      <c r="Q955" s="225"/>
      <c r="R955" s="225"/>
      <c r="S955" s="225"/>
      <c r="T955" s="225"/>
      <c r="U955" s="225"/>
      <c r="V955" s="225"/>
      <c r="W955" s="225"/>
      <c r="X955" s="225"/>
      <c r="Y955" s="225"/>
      <c r="Z955" s="225"/>
      <c r="AA955" s="225"/>
      <c r="AB955" s="225"/>
      <c r="AC955" s="225"/>
      <c r="AD955" s="225"/>
      <c r="AE955" s="225"/>
      <c r="AF955" s="225"/>
      <c r="AG955" s="225"/>
      <c r="AH955" s="225"/>
      <c r="AI955" s="225"/>
      <c r="AJ955" s="225"/>
      <c r="AK955" s="225"/>
      <c r="AL955" s="225"/>
      <c r="AM955" s="225"/>
      <c r="AN955" s="225"/>
      <c r="AO955" s="225"/>
      <c r="AP955" s="225"/>
      <c r="AQ955" s="225"/>
      <c r="AR955" s="225"/>
      <c r="AS955" s="225"/>
      <c r="AT955" s="225"/>
      <c r="AU955" s="225"/>
      <c r="AV955" s="225"/>
      <c r="AW955" s="225"/>
      <c r="AX955" s="225"/>
      <c r="AY955" s="225"/>
      <c r="AZ955" s="225"/>
      <c r="BA955" s="225"/>
      <c r="BB955" s="225"/>
      <c r="BC955" s="225"/>
      <c r="BD955" s="225"/>
      <c r="BE955" s="225"/>
      <c r="BF955" s="225"/>
      <c r="BG955" s="225"/>
      <c r="BH955" s="225"/>
      <c r="BI955" s="225"/>
      <c r="BJ955" s="225"/>
      <c r="BK955" s="225"/>
      <c r="BL955" s="225"/>
      <c r="BM955" s="225"/>
      <c r="BN955" s="225"/>
      <c r="BO955" s="225"/>
      <c r="BP955" s="225"/>
      <c r="BQ955" s="225"/>
      <c r="BR955" s="225"/>
      <c r="BS955" s="225"/>
      <c r="BT955" s="225"/>
      <c r="BU955" s="225"/>
      <c r="BV955" s="225"/>
      <c r="BW955" s="225"/>
      <c r="BX955" s="225"/>
      <c r="BY955" s="225"/>
      <c r="BZ955" s="225"/>
      <c r="CA955" s="225"/>
      <c r="CB955" s="225"/>
      <c r="CC955" s="225"/>
      <c r="CD955" s="225"/>
      <c r="CE955" s="225"/>
      <c r="CF955" s="225"/>
    </row>
    <row r="956" spans="1:84" ht="12" customHeight="1" x14ac:dyDescent="0.25">
      <c r="A956" s="225"/>
      <c r="B956" s="225"/>
      <c r="C956" s="225"/>
      <c r="D956" s="225"/>
      <c r="E956" s="226"/>
      <c r="F956" s="226"/>
      <c r="G956" s="228"/>
      <c r="H956" s="227"/>
      <c r="I956" s="227"/>
      <c r="J956" s="228"/>
      <c r="K956" s="228"/>
      <c r="L956" s="229"/>
      <c r="M956" s="225"/>
      <c r="N956" s="225"/>
      <c r="O956" s="225"/>
      <c r="P956" s="225"/>
      <c r="Q956" s="225"/>
      <c r="R956" s="225"/>
      <c r="S956" s="225"/>
      <c r="T956" s="225"/>
      <c r="U956" s="225"/>
      <c r="V956" s="225"/>
      <c r="W956" s="225"/>
      <c r="X956" s="225"/>
      <c r="Y956" s="225"/>
      <c r="Z956" s="225"/>
      <c r="AA956" s="225"/>
      <c r="AB956" s="225"/>
      <c r="AC956" s="225"/>
      <c r="AD956" s="225"/>
      <c r="AE956" s="225"/>
      <c r="AF956" s="225"/>
      <c r="AG956" s="225"/>
      <c r="AH956" s="225"/>
      <c r="AI956" s="225"/>
      <c r="AJ956" s="225"/>
      <c r="AK956" s="225"/>
      <c r="AL956" s="225"/>
      <c r="AM956" s="225"/>
      <c r="AN956" s="225"/>
      <c r="AO956" s="225"/>
      <c r="AP956" s="225"/>
      <c r="AQ956" s="225"/>
      <c r="AR956" s="225"/>
      <c r="AS956" s="225"/>
      <c r="AT956" s="225"/>
      <c r="AU956" s="225"/>
      <c r="AV956" s="225"/>
      <c r="AW956" s="225"/>
      <c r="AX956" s="225"/>
      <c r="AY956" s="225"/>
      <c r="AZ956" s="225"/>
      <c r="BA956" s="225"/>
      <c r="BB956" s="225"/>
      <c r="BC956" s="225"/>
      <c r="BD956" s="225"/>
      <c r="BE956" s="225"/>
      <c r="BF956" s="225"/>
      <c r="BG956" s="225"/>
      <c r="BH956" s="225"/>
      <c r="BI956" s="225"/>
      <c r="BJ956" s="225"/>
      <c r="BK956" s="225"/>
      <c r="BL956" s="225"/>
      <c r="BM956" s="225"/>
      <c r="BN956" s="225"/>
      <c r="BO956" s="225"/>
      <c r="BP956" s="225"/>
      <c r="BQ956" s="225"/>
      <c r="BR956" s="225"/>
      <c r="BS956" s="225"/>
      <c r="BT956" s="225"/>
      <c r="BU956" s="225"/>
      <c r="BV956" s="225"/>
      <c r="BW956" s="225"/>
      <c r="BX956" s="225"/>
      <c r="BY956" s="225"/>
      <c r="BZ956" s="225"/>
      <c r="CA956" s="225"/>
      <c r="CB956" s="225"/>
      <c r="CC956" s="225"/>
      <c r="CD956" s="225"/>
      <c r="CE956" s="225"/>
      <c r="CF956" s="225"/>
    </row>
    <row r="957" spans="1:84" ht="12" customHeight="1" x14ac:dyDescent="0.25">
      <c r="A957" s="225"/>
      <c r="B957" s="225"/>
      <c r="C957" s="225"/>
      <c r="D957" s="225"/>
      <c r="E957" s="226"/>
      <c r="F957" s="226"/>
      <c r="G957" s="228"/>
      <c r="H957" s="227"/>
      <c r="I957" s="227"/>
      <c r="J957" s="228"/>
      <c r="K957" s="228"/>
      <c r="L957" s="229"/>
      <c r="M957" s="225"/>
      <c r="N957" s="225"/>
      <c r="O957" s="225"/>
      <c r="P957" s="225"/>
      <c r="Q957" s="225"/>
      <c r="R957" s="225"/>
      <c r="S957" s="225"/>
      <c r="T957" s="225"/>
      <c r="U957" s="225"/>
      <c r="V957" s="225"/>
      <c r="W957" s="225"/>
      <c r="X957" s="225"/>
      <c r="Y957" s="225"/>
      <c r="Z957" s="225"/>
      <c r="AA957" s="225"/>
      <c r="AB957" s="225"/>
      <c r="AC957" s="225"/>
      <c r="AD957" s="225"/>
      <c r="AE957" s="225"/>
      <c r="AF957" s="225"/>
      <c r="AG957" s="225"/>
      <c r="AH957" s="225"/>
      <c r="AI957" s="225"/>
      <c r="AJ957" s="225"/>
      <c r="AK957" s="225"/>
      <c r="AL957" s="225"/>
      <c r="AM957" s="225"/>
      <c r="AN957" s="225"/>
      <c r="AO957" s="225"/>
      <c r="AP957" s="225"/>
      <c r="AQ957" s="225"/>
      <c r="AR957" s="225"/>
      <c r="AS957" s="225"/>
      <c r="AT957" s="225"/>
      <c r="AU957" s="225"/>
      <c r="AV957" s="225"/>
      <c r="AW957" s="225"/>
      <c r="AX957" s="225"/>
      <c r="AY957" s="225"/>
      <c r="AZ957" s="225"/>
      <c r="BA957" s="225"/>
      <c r="BB957" s="225"/>
      <c r="BC957" s="225"/>
      <c r="BD957" s="225"/>
      <c r="BE957" s="225"/>
      <c r="BF957" s="225"/>
      <c r="BG957" s="225"/>
      <c r="BH957" s="225"/>
      <c r="BI957" s="225"/>
      <c r="BJ957" s="225"/>
      <c r="BK957" s="225"/>
      <c r="BL957" s="225"/>
      <c r="BM957" s="225"/>
      <c r="BN957" s="225"/>
      <c r="BO957" s="225"/>
      <c r="BP957" s="225"/>
      <c r="BQ957" s="225"/>
      <c r="BR957" s="225"/>
      <c r="BS957" s="225"/>
      <c r="BT957" s="225"/>
      <c r="BU957" s="225"/>
      <c r="BV957" s="225"/>
      <c r="BW957" s="225"/>
      <c r="BX957" s="225"/>
      <c r="BY957" s="225"/>
      <c r="BZ957" s="225"/>
      <c r="CA957" s="225"/>
      <c r="CB957" s="225"/>
      <c r="CC957" s="225"/>
      <c r="CD957" s="225"/>
      <c r="CE957" s="225"/>
      <c r="CF957" s="225"/>
    </row>
    <row r="958" spans="1:84" ht="12" customHeight="1" x14ac:dyDescent="0.25">
      <c r="A958" s="225"/>
      <c r="B958" s="225"/>
      <c r="C958" s="225"/>
      <c r="D958" s="225"/>
      <c r="E958" s="226"/>
      <c r="F958" s="226"/>
      <c r="G958" s="228"/>
      <c r="H958" s="227"/>
      <c r="I958" s="227"/>
      <c r="J958" s="228"/>
      <c r="K958" s="228"/>
      <c r="L958" s="229"/>
      <c r="M958" s="225"/>
      <c r="N958" s="225"/>
      <c r="O958" s="225"/>
      <c r="P958" s="225"/>
      <c r="Q958" s="225"/>
      <c r="R958" s="225"/>
      <c r="S958" s="225"/>
      <c r="T958" s="225"/>
      <c r="U958" s="225"/>
      <c r="V958" s="225"/>
      <c r="W958" s="225"/>
      <c r="X958" s="225"/>
      <c r="Y958" s="225"/>
      <c r="Z958" s="225"/>
      <c r="AA958" s="225"/>
      <c r="AB958" s="225"/>
      <c r="AC958" s="225"/>
      <c r="AD958" s="225"/>
      <c r="AE958" s="225"/>
      <c r="AF958" s="225"/>
      <c r="AG958" s="225"/>
      <c r="AH958" s="225"/>
      <c r="AI958" s="225"/>
      <c r="AJ958" s="225"/>
      <c r="AK958" s="225"/>
      <c r="AL958" s="225"/>
      <c r="AM958" s="225"/>
      <c r="AN958" s="225"/>
      <c r="AO958" s="225"/>
      <c r="AP958" s="225"/>
      <c r="AQ958" s="225"/>
      <c r="AR958" s="225"/>
      <c r="AS958" s="225"/>
      <c r="AT958" s="225"/>
      <c r="AU958" s="225"/>
      <c r="AV958" s="225"/>
      <c r="AW958" s="225"/>
      <c r="AX958" s="225"/>
      <c r="AY958" s="225"/>
      <c r="AZ958" s="225"/>
      <c r="BA958" s="225"/>
      <c r="BB958" s="225"/>
      <c r="BC958" s="225"/>
      <c r="BD958" s="225"/>
      <c r="BE958" s="225"/>
      <c r="BF958" s="225"/>
      <c r="BG958" s="225"/>
      <c r="BH958" s="225"/>
      <c r="BI958" s="225"/>
      <c r="BJ958" s="225"/>
      <c r="BK958" s="225"/>
      <c r="BL958" s="225"/>
      <c r="BM958" s="225"/>
      <c r="BN958" s="225"/>
      <c r="BO958" s="225"/>
      <c r="BP958" s="225"/>
      <c r="BQ958" s="225"/>
      <c r="BR958" s="225"/>
      <c r="BS958" s="225"/>
      <c r="BT958" s="225"/>
      <c r="BU958" s="225"/>
      <c r="BV958" s="225"/>
      <c r="BW958" s="225"/>
      <c r="BX958" s="225"/>
      <c r="BY958" s="225"/>
      <c r="BZ958" s="225"/>
      <c r="CA958" s="225"/>
      <c r="CB958" s="225"/>
      <c r="CC958" s="225"/>
      <c r="CD958" s="225"/>
      <c r="CE958" s="225"/>
      <c r="CF958" s="225"/>
    </row>
    <row r="959" spans="1:84" ht="12" customHeight="1" x14ac:dyDescent="0.25">
      <c r="A959" s="225"/>
      <c r="B959" s="225"/>
      <c r="C959" s="225"/>
      <c r="D959" s="225"/>
      <c r="E959" s="226"/>
      <c r="F959" s="226"/>
      <c r="G959" s="228"/>
      <c r="H959" s="227"/>
      <c r="I959" s="227"/>
      <c r="J959" s="228"/>
      <c r="K959" s="228"/>
      <c r="L959" s="229"/>
      <c r="M959" s="225"/>
      <c r="N959" s="225"/>
      <c r="O959" s="225"/>
      <c r="P959" s="225"/>
      <c r="Q959" s="225"/>
      <c r="R959" s="225"/>
      <c r="S959" s="225"/>
      <c r="T959" s="225"/>
      <c r="U959" s="225"/>
      <c r="V959" s="225"/>
      <c r="W959" s="225"/>
      <c r="X959" s="225"/>
      <c r="Y959" s="225"/>
      <c r="Z959" s="225"/>
      <c r="AA959" s="225"/>
      <c r="AB959" s="225"/>
      <c r="AC959" s="225"/>
      <c r="AD959" s="225"/>
      <c r="AE959" s="225"/>
      <c r="AF959" s="225"/>
      <c r="AG959" s="225"/>
      <c r="AH959" s="225"/>
      <c r="AI959" s="225"/>
      <c r="AJ959" s="225"/>
      <c r="AK959" s="225"/>
      <c r="AL959" s="225"/>
      <c r="AM959" s="225"/>
      <c r="AN959" s="225"/>
      <c r="AO959" s="225"/>
      <c r="AP959" s="225"/>
      <c r="AQ959" s="225"/>
      <c r="AR959" s="225"/>
      <c r="AS959" s="225"/>
      <c r="AT959" s="225"/>
      <c r="AU959" s="225"/>
      <c r="AV959" s="225"/>
      <c r="AW959" s="225"/>
      <c r="AX959" s="225"/>
      <c r="AY959" s="225"/>
      <c r="AZ959" s="225"/>
      <c r="BA959" s="225"/>
      <c r="BB959" s="225"/>
      <c r="BC959" s="225"/>
      <c r="BD959" s="225"/>
      <c r="BE959" s="225"/>
      <c r="BF959" s="225"/>
      <c r="BG959" s="225"/>
      <c r="BH959" s="225"/>
      <c r="BI959" s="225"/>
      <c r="BJ959" s="225"/>
      <c r="BK959" s="225"/>
      <c r="BL959" s="225"/>
      <c r="BM959" s="225"/>
      <c r="BN959" s="225"/>
      <c r="BO959" s="225"/>
      <c r="BP959" s="225"/>
      <c r="BQ959" s="225"/>
      <c r="BR959" s="225"/>
      <c r="BS959" s="225"/>
      <c r="BT959" s="225"/>
      <c r="BU959" s="225"/>
      <c r="BV959" s="225"/>
      <c r="BW959" s="225"/>
      <c r="BX959" s="225"/>
      <c r="BY959" s="225"/>
      <c r="BZ959" s="225"/>
      <c r="CA959" s="225"/>
      <c r="CB959" s="225"/>
      <c r="CC959" s="225"/>
      <c r="CD959" s="225"/>
      <c r="CE959" s="225"/>
      <c r="CF959" s="225"/>
    </row>
    <row r="960" spans="1:84" ht="12" customHeight="1" x14ac:dyDescent="0.25">
      <c r="A960" s="225"/>
      <c r="B960" s="225"/>
      <c r="C960" s="225"/>
      <c r="D960" s="225"/>
      <c r="E960" s="226"/>
      <c r="F960" s="226"/>
      <c r="G960" s="228"/>
      <c r="H960" s="227"/>
      <c r="I960" s="227"/>
      <c r="J960" s="228"/>
      <c r="K960" s="228"/>
      <c r="L960" s="229"/>
      <c r="M960" s="225"/>
      <c r="N960" s="225"/>
      <c r="O960" s="225"/>
      <c r="P960" s="225"/>
      <c r="Q960" s="225"/>
      <c r="R960" s="225"/>
      <c r="S960" s="225"/>
      <c r="T960" s="225"/>
      <c r="U960" s="225"/>
      <c r="V960" s="225"/>
      <c r="W960" s="225"/>
      <c r="X960" s="225"/>
      <c r="Y960" s="225"/>
      <c r="Z960" s="225"/>
      <c r="AA960" s="225"/>
      <c r="AB960" s="225"/>
      <c r="AC960" s="225"/>
      <c r="AD960" s="225"/>
      <c r="AE960" s="225"/>
      <c r="AF960" s="225"/>
      <c r="AG960" s="225"/>
      <c r="AH960" s="225"/>
      <c r="AI960" s="225"/>
      <c r="AJ960" s="225"/>
      <c r="AK960" s="225"/>
      <c r="AL960" s="225"/>
      <c r="AM960" s="225"/>
      <c r="AN960" s="225"/>
      <c r="AO960" s="225"/>
      <c r="AP960" s="225"/>
      <c r="AQ960" s="225"/>
      <c r="AR960" s="225"/>
      <c r="AS960" s="225"/>
      <c r="AT960" s="225"/>
      <c r="AU960" s="225"/>
      <c r="AV960" s="225"/>
      <c r="AW960" s="225"/>
      <c r="AX960" s="225"/>
      <c r="AY960" s="225"/>
      <c r="AZ960" s="225"/>
      <c r="BA960" s="225"/>
      <c r="BB960" s="225"/>
      <c r="BC960" s="225"/>
      <c r="BD960" s="225"/>
      <c r="BE960" s="225"/>
      <c r="BF960" s="225"/>
      <c r="BG960" s="225"/>
      <c r="BH960" s="225"/>
      <c r="BI960" s="225"/>
      <c r="BJ960" s="225"/>
      <c r="BK960" s="225"/>
      <c r="BL960" s="225"/>
      <c r="BM960" s="225"/>
      <c r="BN960" s="225"/>
      <c r="BO960" s="225"/>
      <c r="BP960" s="225"/>
      <c r="BQ960" s="225"/>
      <c r="BR960" s="225"/>
      <c r="BS960" s="225"/>
      <c r="BT960" s="225"/>
      <c r="BU960" s="225"/>
      <c r="BV960" s="225"/>
      <c r="BW960" s="225"/>
      <c r="BX960" s="225"/>
      <c r="BY960" s="225"/>
      <c r="BZ960" s="225"/>
      <c r="CA960" s="225"/>
      <c r="CB960" s="225"/>
      <c r="CC960" s="225"/>
      <c r="CD960" s="225"/>
      <c r="CE960" s="225"/>
      <c r="CF960" s="225"/>
    </row>
    <row r="961" spans="1:84" ht="12" customHeight="1" x14ac:dyDescent="0.25">
      <c r="A961" s="225"/>
      <c r="B961" s="225"/>
      <c r="C961" s="225"/>
      <c r="D961" s="225"/>
      <c r="E961" s="226"/>
      <c r="F961" s="226"/>
      <c r="G961" s="228"/>
      <c r="H961" s="227"/>
      <c r="I961" s="227"/>
      <c r="J961" s="228"/>
      <c r="K961" s="228"/>
      <c r="L961" s="229"/>
      <c r="M961" s="225"/>
      <c r="N961" s="225"/>
      <c r="O961" s="225"/>
      <c r="P961" s="225"/>
      <c r="Q961" s="225"/>
      <c r="R961" s="225"/>
      <c r="S961" s="225"/>
      <c r="T961" s="225"/>
      <c r="U961" s="225"/>
      <c r="V961" s="225"/>
      <c r="W961" s="225"/>
      <c r="X961" s="225"/>
      <c r="Y961" s="225"/>
      <c r="Z961" s="225"/>
      <c r="AA961" s="225"/>
      <c r="AB961" s="225"/>
      <c r="AC961" s="225"/>
      <c r="AD961" s="225"/>
      <c r="AE961" s="225"/>
      <c r="AF961" s="225"/>
      <c r="AG961" s="225"/>
      <c r="AH961" s="225"/>
      <c r="AI961" s="225"/>
      <c r="AJ961" s="225"/>
      <c r="AK961" s="225"/>
      <c r="AL961" s="225"/>
      <c r="AM961" s="225"/>
      <c r="AN961" s="225"/>
      <c r="AO961" s="225"/>
      <c r="AP961" s="225"/>
      <c r="AQ961" s="225"/>
      <c r="AR961" s="225"/>
      <c r="AS961" s="225"/>
      <c r="AT961" s="225"/>
      <c r="AU961" s="225"/>
      <c r="AV961" s="225"/>
      <c r="AW961" s="225"/>
      <c r="AX961" s="225"/>
      <c r="AY961" s="225"/>
      <c r="AZ961" s="225"/>
      <c r="BA961" s="225"/>
      <c r="BB961" s="225"/>
      <c r="BC961" s="225"/>
      <c r="BD961" s="225"/>
      <c r="BE961" s="225"/>
      <c r="BF961" s="225"/>
      <c r="BG961" s="225"/>
      <c r="BH961" s="225"/>
      <c r="BI961" s="225"/>
      <c r="BJ961" s="225"/>
      <c r="BK961" s="225"/>
      <c r="BL961" s="225"/>
      <c r="BM961" s="225"/>
      <c r="BN961" s="225"/>
      <c r="BO961" s="225"/>
      <c r="BP961" s="225"/>
      <c r="BQ961" s="225"/>
      <c r="BR961" s="225"/>
      <c r="BS961" s="225"/>
      <c r="BT961" s="225"/>
      <c r="BU961" s="225"/>
      <c r="BV961" s="225"/>
      <c r="BW961" s="225"/>
      <c r="BX961" s="225"/>
      <c r="BY961" s="225"/>
      <c r="BZ961" s="225"/>
      <c r="CA961" s="225"/>
      <c r="CB961" s="225"/>
      <c r="CC961" s="225"/>
      <c r="CD961" s="225"/>
      <c r="CE961" s="225"/>
      <c r="CF961" s="225"/>
    </row>
    <row r="962" spans="1:84" ht="12" customHeight="1" x14ac:dyDescent="0.25">
      <c r="A962" s="225"/>
      <c r="B962" s="225"/>
      <c r="C962" s="225"/>
      <c r="D962" s="225"/>
      <c r="E962" s="226"/>
      <c r="F962" s="226"/>
      <c r="G962" s="228"/>
      <c r="H962" s="227"/>
      <c r="I962" s="227"/>
      <c r="J962" s="228"/>
      <c r="K962" s="228"/>
      <c r="L962" s="229"/>
      <c r="M962" s="225"/>
      <c r="N962" s="225"/>
      <c r="O962" s="225"/>
      <c r="P962" s="225"/>
      <c r="Q962" s="225"/>
      <c r="R962" s="225"/>
      <c r="S962" s="225"/>
      <c r="T962" s="225"/>
      <c r="U962" s="225"/>
      <c r="V962" s="225"/>
      <c r="W962" s="225"/>
      <c r="X962" s="225"/>
      <c r="Y962" s="225"/>
      <c r="Z962" s="225"/>
      <c r="AA962" s="225"/>
      <c r="AB962" s="225"/>
      <c r="AC962" s="225"/>
      <c r="AD962" s="225"/>
      <c r="AE962" s="225"/>
      <c r="AF962" s="225"/>
      <c r="AG962" s="225"/>
      <c r="AH962" s="225"/>
      <c r="AI962" s="225"/>
      <c r="AJ962" s="225"/>
      <c r="AK962" s="225"/>
      <c r="AL962" s="225"/>
      <c r="AM962" s="225"/>
      <c r="AN962" s="225"/>
      <c r="AO962" s="225"/>
      <c r="AP962" s="225"/>
      <c r="AQ962" s="225"/>
      <c r="AR962" s="225"/>
      <c r="AS962" s="225"/>
      <c r="AT962" s="225"/>
      <c r="AU962" s="225"/>
      <c r="AV962" s="225"/>
      <c r="AW962" s="225"/>
      <c r="AX962" s="225"/>
      <c r="AY962" s="225"/>
      <c r="AZ962" s="225"/>
      <c r="BA962" s="225"/>
      <c r="BB962" s="225"/>
      <c r="BC962" s="225"/>
      <c r="BD962" s="225"/>
      <c r="BE962" s="225"/>
      <c r="BF962" s="225"/>
      <c r="BG962" s="225"/>
      <c r="BH962" s="225"/>
      <c r="BI962" s="225"/>
      <c r="BJ962" s="225"/>
      <c r="BK962" s="225"/>
      <c r="BL962" s="225"/>
      <c r="BM962" s="225"/>
      <c r="BN962" s="225"/>
      <c r="BO962" s="225"/>
      <c r="BP962" s="225"/>
      <c r="BQ962" s="225"/>
      <c r="BR962" s="225"/>
      <c r="BS962" s="225"/>
      <c r="BT962" s="225"/>
      <c r="BU962" s="225"/>
      <c r="BV962" s="225"/>
      <c r="BW962" s="225"/>
      <c r="BX962" s="225"/>
      <c r="BY962" s="225"/>
      <c r="BZ962" s="225"/>
      <c r="CA962" s="225"/>
      <c r="CB962" s="225"/>
      <c r="CC962" s="225"/>
      <c r="CD962" s="225"/>
      <c r="CE962" s="225"/>
      <c r="CF962" s="225"/>
    </row>
    <row r="963" spans="1:84" ht="12" customHeight="1" x14ac:dyDescent="0.25">
      <c r="A963" s="225"/>
      <c r="B963" s="225"/>
      <c r="C963" s="225"/>
      <c r="D963" s="225"/>
      <c r="E963" s="226"/>
      <c r="F963" s="226"/>
      <c r="G963" s="228"/>
      <c r="H963" s="227"/>
      <c r="I963" s="227"/>
      <c r="J963" s="228"/>
      <c r="K963" s="228"/>
      <c r="L963" s="229"/>
      <c r="M963" s="225"/>
      <c r="N963" s="225"/>
      <c r="O963" s="225"/>
      <c r="P963" s="225"/>
      <c r="Q963" s="225"/>
      <c r="R963" s="225"/>
      <c r="S963" s="225"/>
      <c r="T963" s="225"/>
      <c r="U963" s="225"/>
      <c r="V963" s="225"/>
      <c r="W963" s="225"/>
      <c r="X963" s="225"/>
      <c r="Y963" s="225"/>
      <c r="Z963" s="225"/>
      <c r="AA963" s="225"/>
      <c r="AB963" s="225"/>
      <c r="AC963" s="225"/>
      <c r="AD963" s="225"/>
      <c r="AE963" s="225"/>
      <c r="AF963" s="225"/>
      <c r="AG963" s="225"/>
      <c r="AH963" s="225"/>
      <c r="AI963" s="225"/>
      <c r="AJ963" s="225"/>
      <c r="AK963" s="225"/>
      <c r="AL963" s="225"/>
      <c r="AM963" s="225"/>
      <c r="AN963" s="225"/>
      <c r="AO963" s="225"/>
      <c r="AP963" s="225"/>
      <c r="AQ963" s="225"/>
      <c r="AR963" s="225"/>
      <c r="AS963" s="225"/>
      <c r="AT963" s="225"/>
      <c r="AU963" s="225"/>
      <c r="AV963" s="225"/>
      <c r="AW963" s="225"/>
      <c r="AX963" s="225"/>
      <c r="AY963" s="225"/>
      <c r="AZ963" s="225"/>
      <c r="BA963" s="225"/>
      <c r="BB963" s="225"/>
      <c r="BC963" s="225"/>
      <c r="BD963" s="225"/>
      <c r="BE963" s="225"/>
      <c r="BF963" s="225"/>
      <c r="BG963" s="225"/>
      <c r="BH963" s="225"/>
      <c r="BI963" s="225"/>
      <c r="BJ963" s="225"/>
      <c r="BK963" s="225"/>
      <c r="BL963" s="225"/>
      <c r="BM963" s="225"/>
      <c r="BN963" s="225"/>
      <c r="BO963" s="225"/>
      <c r="BP963" s="225"/>
      <c r="BQ963" s="225"/>
      <c r="BR963" s="225"/>
      <c r="BS963" s="225"/>
      <c r="BT963" s="225"/>
      <c r="BU963" s="225"/>
      <c r="BV963" s="225"/>
      <c r="BW963" s="225"/>
      <c r="BX963" s="225"/>
      <c r="BY963" s="225"/>
      <c r="BZ963" s="225"/>
      <c r="CA963" s="225"/>
      <c r="CB963" s="225"/>
      <c r="CC963" s="225"/>
      <c r="CD963" s="225"/>
      <c r="CE963" s="225"/>
      <c r="CF963" s="225"/>
    </row>
    <row r="964" spans="1:84" ht="12" customHeight="1" x14ac:dyDescent="0.25">
      <c r="A964" s="225"/>
      <c r="B964" s="225"/>
      <c r="C964" s="225"/>
      <c r="D964" s="225"/>
      <c r="E964" s="226"/>
      <c r="F964" s="226"/>
      <c r="G964" s="228"/>
      <c r="H964" s="227"/>
      <c r="I964" s="227"/>
      <c r="J964" s="228"/>
      <c r="K964" s="228"/>
      <c r="L964" s="229"/>
      <c r="M964" s="225"/>
      <c r="N964" s="225"/>
      <c r="O964" s="225"/>
      <c r="P964" s="225"/>
      <c r="Q964" s="225"/>
      <c r="R964" s="225"/>
      <c r="S964" s="225"/>
      <c r="T964" s="225"/>
      <c r="U964" s="225"/>
      <c r="V964" s="225"/>
      <c r="W964" s="225"/>
      <c r="X964" s="225"/>
      <c r="Y964" s="225"/>
      <c r="Z964" s="225"/>
      <c r="AA964" s="225"/>
      <c r="AB964" s="225"/>
      <c r="AC964" s="225"/>
      <c r="AD964" s="225"/>
      <c r="AE964" s="225"/>
      <c r="AF964" s="225"/>
      <c r="AG964" s="225"/>
      <c r="AH964" s="225"/>
      <c r="AI964" s="225"/>
      <c r="AJ964" s="225"/>
      <c r="AK964" s="225"/>
      <c r="AL964" s="225"/>
      <c r="AM964" s="225"/>
      <c r="AN964" s="225"/>
      <c r="AO964" s="225"/>
      <c r="AP964" s="225"/>
      <c r="AQ964" s="225"/>
      <c r="AR964" s="225"/>
      <c r="AS964" s="225"/>
      <c r="AT964" s="225"/>
      <c r="AU964" s="225"/>
      <c r="AV964" s="225"/>
      <c r="AW964" s="225"/>
      <c r="AX964" s="225"/>
      <c r="AY964" s="225"/>
      <c r="AZ964" s="225"/>
      <c r="BA964" s="225"/>
      <c r="BB964" s="225"/>
      <c r="BC964" s="225"/>
      <c r="BD964" s="225"/>
      <c r="BE964" s="225"/>
      <c r="BF964" s="225"/>
      <c r="BG964" s="225"/>
      <c r="BH964" s="225"/>
      <c r="BI964" s="225"/>
      <c r="BJ964" s="225"/>
      <c r="BK964" s="225"/>
      <c r="BL964" s="225"/>
      <c r="BM964" s="225"/>
      <c r="BN964" s="225"/>
      <c r="BO964" s="225"/>
      <c r="BP964" s="225"/>
      <c r="BQ964" s="225"/>
      <c r="BR964" s="225"/>
      <c r="BS964" s="225"/>
      <c r="BT964" s="225"/>
      <c r="BU964" s="225"/>
      <c r="BV964" s="225"/>
      <c r="BW964" s="225"/>
      <c r="BX964" s="225"/>
      <c r="BY964" s="225"/>
      <c r="BZ964" s="225"/>
      <c r="CA964" s="225"/>
      <c r="CB964" s="225"/>
      <c r="CC964" s="225"/>
      <c r="CD964" s="225"/>
      <c r="CE964" s="225"/>
      <c r="CF964" s="225"/>
    </row>
    <row r="965" spans="1:84" ht="12" customHeight="1" x14ac:dyDescent="0.25">
      <c r="A965" s="225"/>
      <c r="B965" s="225"/>
      <c r="C965" s="225"/>
      <c r="D965" s="225"/>
      <c r="E965" s="226"/>
      <c r="F965" s="226"/>
      <c r="G965" s="228"/>
      <c r="H965" s="227"/>
      <c r="I965" s="227"/>
      <c r="J965" s="228"/>
      <c r="K965" s="228"/>
      <c r="L965" s="229"/>
      <c r="M965" s="225"/>
      <c r="N965" s="225"/>
      <c r="O965" s="225"/>
      <c r="P965" s="225"/>
      <c r="Q965" s="225"/>
      <c r="R965" s="225"/>
      <c r="S965" s="225"/>
      <c r="T965" s="225"/>
      <c r="U965" s="225"/>
      <c r="V965" s="225"/>
      <c r="W965" s="225"/>
      <c r="X965" s="225"/>
      <c r="Y965" s="225"/>
      <c r="Z965" s="225"/>
      <c r="AA965" s="225"/>
      <c r="AB965" s="225"/>
      <c r="AC965" s="225"/>
      <c r="AD965" s="225"/>
      <c r="AE965" s="225"/>
      <c r="AF965" s="225"/>
      <c r="AG965" s="225"/>
      <c r="AH965" s="225"/>
      <c r="AI965" s="225"/>
      <c r="AJ965" s="225"/>
      <c r="AK965" s="225"/>
      <c r="AL965" s="225"/>
      <c r="AM965" s="225"/>
      <c r="AN965" s="225"/>
      <c r="AO965" s="225"/>
      <c r="AP965" s="225"/>
      <c r="AQ965" s="225"/>
      <c r="AR965" s="225"/>
      <c r="AS965" s="225"/>
      <c r="AT965" s="225"/>
      <c r="AU965" s="225"/>
      <c r="AV965" s="225"/>
      <c r="AW965" s="225"/>
      <c r="AX965" s="225"/>
      <c r="AY965" s="225"/>
      <c r="AZ965" s="225"/>
      <c r="BA965" s="225"/>
      <c r="BB965" s="225"/>
      <c r="BC965" s="225"/>
      <c r="BD965" s="225"/>
      <c r="BE965" s="225"/>
      <c r="BF965" s="225"/>
      <c r="BG965" s="225"/>
      <c r="BH965" s="225"/>
      <c r="BI965" s="225"/>
      <c r="BJ965" s="225"/>
      <c r="BK965" s="225"/>
      <c r="BL965" s="225"/>
      <c r="BM965" s="225"/>
      <c r="BN965" s="225"/>
      <c r="BO965" s="225"/>
      <c r="BP965" s="225"/>
      <c r="BQ965" s="225"/>
      <c r="BR965" s="225"/>
      <c r="BS965" s="225"/>
      <c r="BT965" s="225"/>
      <c r="BU965" s="225"/>
      <c r="BV965" s="225"/>
      <c r="BW965" s="225"/>
      <c r="BX965" s="225"/>
      <c r="BY965" s="225"/>
      <c r="BZ965" s="225"/>
      <c r="CA965" s="225"/>
      <c r="CB965" s="225"/>
      <c r="CC965" s="225"/>
      <c r="CD965" s="225"/>
      <c r="CE965" s="225"/>
      <c r="CF965" s="225"/>
    </row>
    <row r="966" spans="1:84" ht="12" customHeight="1" x14ac:dyDescent="0.25">
      <c r="A966" s="225"/>
      <c r="B966" s="225"/>
      <c r="C966" s="225"/>
      <c r="D966" s="225"/>
      <c r="E966" s="226"/>
      <c r="F966" s="226"/>
      <c r="G966" s="228"/>
      <c r="H966" s="227"/>
      <c r="I966" s="227"/>
      <c r="J966" s="228"/>
      <c r="K966" s="228"/>
      <c r="L966" s="229"/>
      <c r="M966" s="225"/>
      <c r="N966" s="225"/>
      <c r="O966" s="225"/>
      <c r="P966" s="225"/>
      <c r="Q966" s="225"/>
      <c r="R966" s="225"/>
      <c r="S966" s="225"/>
      <c r="T966" s="225"/>
      <c r="U966" s="225"/>
      <c r="V966" s="225"/>
      <c r="W966" s="225"/>
      <c r="X966" s="225"/>
      <c r="Y966" s="225"/>
      <c r="Z966" s="225"/>
      <c r="AA966" s="225"/>
      <c r="AB966" s="225"/>
      <c r="AC966" s="225"/>
      <c r="AD966" s="225"/>
      <c r="AE966" s="225"/>
      <c r="AF966" s="225"/>
      <c r="AG966" s="225"/>
      <c r="AH966" s="225"/>
      <c r="AI966" s="225"/>
      <c r="AJ966" s="225"/>
      <c r="AK966" s="225"/>
      <c r="AL966" s="225"/>
      <c r="AM966" s="225"/>
      <c r="AN966" s="225"/>
      <c r="AO966" s="225"/>
      <c r="AP966" s="225"/>
      <c r="AQ966" s="225"/>
      <c r="AR966" s="225"/>
      <c r="AS966" s="225"/>
      <c r="AT966" s="225"/>
      <c r="AU966" s="225"/>
      <c r="AV966" s="225"/>
      <c r="AW966" s="225"/>
      <c r="AX966" s="225"/>
      <c r="AY966" s="225"/>
      <c r="AZ966" s="225"/>
      <c r="BA966" s="225"/>
      <c r="BB966" s="225"/>
      <c r="BC966" s="225"/>
      <c r="BD966" s="225"/>
      <c r="BE966" s="225"/>
      <c r="BF966" s="225"/>
      <c r="BG966" s="225"/>
      <c r="BH966" s="225"/>
      <c r="BI966" s="225"/>
      <c r="BJ966" s="225"/>
      <c r="BK966" s="225"/>
      <c r="BL966" s="225"/>
      <c r="BM966" s="225"/>
      <c r="BN966" s="225"/>
      <c r="BO966" s="225"/>
      <c r="BP966" s="225"/>
      <c r="BQ966" s="225"/>
      <c r="BR966" s="225"/>
      <c r="BS966" s="225"/>
      <c r="BT966" s="225"/>
      <c r="BU966" s="225"/>
      <c r="BV966" s="225"/>
      <c r="BW966" s="225"/>
      <c r="BX966" s="225"/>
      <c r="BY966" s="225"/>
      <c r="BZ966" s="225"/>
      <c r="CA966" s="225"/>
      <c r="CB966" s="225"/>
      <c r="CC966" s="225"/>
      <c r="CD966" s="225"/>
      <c r="CE966" s="225"/>
      <c r="CF966" s="225"/>
    </row>
    <row r="967" spans="1:84" ht="12" customHeight="1" x14ac:dyDescent="0.25">
      <c r="A967" s="225"/>
      <c r="B967" s="225"/>
      <c r="C967" s="225"/>
      <c r="D967" s="225"/>
      <c r="E967" s="226"/>
      <c r="F967" s="226"/>
      <c r="G967" s="228"/>
      <c r="H967" s="227"/>
      <c r="I967" s="227"/>
      <c r="J967" s="228"/>
      <c r="K967" s="228"/>
      <c r="L967" s="229"/>
      <c r="M967" s="225"/>
      <c r="N967" s="225"/>
      <c r="O967" s="225"/>
      <c r="P967" s="225"/>
      <c r="Q967" s="225"/>
      <c r="R967" s="225"/>
      <c r="S967" s="225"/>
      <c r="T967" s="225"/>
      <c r="U967" s="225"/>
      <c r="V967" s="225"/>
      <c r="W967" s="225"/>
      <c r="X967" s="225"/>
      <c r="Y967" s="225"/>
      <c r="Z967" s="225"/>
      <c r="AA967" s="225"/>
      <c r="AB967" s="225"/>
      <c r="AC967" s="225"/>
      <c r="AD967" s="225"/>
      <c r="AE967" s="225"/>
      <c r="AF967" s="225"/>
      <c r="AG967" s="225"/>
      <c r="AH967" s="225"/>
      <c r="AI967" s="225"/>
      <c r="AJ967" s="225"/>
      <c r="AK967" s="225"/>
      <c r="AL967" s="225"/>
      <c r="AM967" s="225"/>
      <c r="AN967" s="225"/>
      <c r="AO967" s="225"/>
      <c r="AP967" s="225"/>
      <c r="AQ967" s="225"/>
      <c r="AR967" s="225"/>
      <c r="AS967" s="225"/>
      <c r="AT967" s="225"/>
      <c r="AU967" s="225"/>
      <c r="AV967" s="225"/>
      <c r="AW967" s="225"/>
      <c r="AX967" s="225"/>
      <c r="AY967" s="225"/>
      <c r="AZ967" s="225"/>
      <c r="BA967" s="225"/>
      <c r="BB967" s="225"/>
      <c r="BC967" s="225"/>
      <c r="BD967" s="225"/>
      <c r="BE967" s="225"/>
      <c r="BF967" s="225"/>
      <c r="BG967" s="225"/>
      <c r="BH967" s="225"/>
      <c r="BI967" s="225"/>
      <c r="BJ967" s="225"/>
      <c r="BK967" s="225"/>
      <c r="BL967" s="225"/>
      <c r="BM967" s="225"/>
      <c r="BN967" s="225"/>
      <c r="BO967" s="225"/>
      <c r="BP967" s="225"/>
      <c r="BQ967" s="225"/>
      <c r="BR967" s="225"/>
      <c r="BS967" s="225"/>
      <c r="BT967" s="225"/>
      <c r="BU967" s="225"/>
      <c r="BV967" s="225"/>
      <c r="BW967" s="225"/>
      <c r="BX967" s="225"/>
      <c r="BY967" s="225"/>
      <c r="BZ967" s="225"/>
      <c r="CA967" s="225"/>
      <c r="CB967" s="225"/>
      <c r="CC967" s="225"/>
      <c r="CD967" s="225"/>
      <c r="CE967" s="225"/>
      <c r="CF967" s="225"/>
    </row>
    <row r="968" spans="1:84" ht="12" customHeight="1" x14ac:dyDescent="0.25">
      <c r="A968" s="225"/>
      <c r="B968" s="225"/>
      <c r="C968" s="225"/>
      <c r="D968" s="225"/>
      <c r="E968" s="226"/>
      <c r="F968" s="226"/>
      <c r="G968" s="228"/>
      <c r="H968" s="227"/>
      <c r="I968" s="227"/>
      <c r="J968" s="228"/>
      <c r="K968" s="228"/>
      <c r="L968" s="229"/>
      <c r="M968" s="225"/>
      <c r="N968" s="225"/>
      <c r="O968" s="225"/>
      <c r="P968" s="225"/>
      <c r="Q968" s="225"/>
      <c r="R968" s="225"/>
      <c r="S968" s="225"/>
      <c r="T968" s="225"/>
      <c r="U968" s="225"/>
      <c r="V968" s="225"/>
      <c r="W968" s="225"/>
      <c r="X968" s="225"/>
      <c r="Y968" s="225"/>
      <c r="Z968" s="225"/>
      <c r="AA968" s="225"/>
      <c r="AB968" s="225"/>
      <c r="AC968" s="225"/>
      <c r="AD968" s="225"/>
      <c r="AE968" s="225"/>
      <c r="AF968" s="225"/>
      <c r="AG968" s="225"/>
      <c r="AH968" s="225"/>
      <c r="AI968" s="225"/>
      <c r="AJ968" s="225"/>
      <c r="AK968" s="225"/>
      <c r="AL968" s="225"/>
      <c r="AM968" s="225"/>
      <c r="AN968" s="225"/>
      <c r="AO968" s="225"/>
      <c r="AP968" s="225"/>
      <c r="AQ968" s="225"/>
      <c r="AR968" s="225"/>
      <c r="AS968" s="225"/>
      <c r="AT968" s="225"/>
      <c r="AU968" s="225"/>
      <c r="AV968" s="225"/>
      <c r="AW968" s="225"/>
      <c r="AX968" s="225"/>
      <c r="AY968" s="225"/>
      <c r="AZ968" s="225"/>
      <c r="BA968" s="225"/>
      <c r="BB968" s="225"/>
      <c r="BC968" s="225"/>
      <c r="BD968" s="225"/>
      <c r="BE968" s="225"/>
      <c r="BF968" s="225"/>
      <c r="BG968" s="225"/>
      <c r="BH968" s="225"/>
      <c r="BI968" s="225"/>
      <c r="BJ968" s="225"/>
      <c r="BK968" s="225"/>
      <c r="BL968" s="225"/>
      <c r="BM968" s="225"/>
      <c r="BN968" s="225"/>
      <c r="BO968" s="225"/>
      <c r="BP968" s="225"/>
      <c r="BQ968" s="225"/>
      <c r="BR968" s="225"/>
      <c r="BS968" s="225"/>
      <c r="BT968" s="225"/>
      <c r="BU968" s="225"/>
      <c r="BV968" s="225"/>
      <c r="BW968" s="225"/>
      <c r="BX968" s="225"/>
      <c r="BY968" s="225"/>
      <c r="BZ968" s="225"/>
      <c r="CA968" s="225"/>
      <c r="CB968" s="225"/>
      <c r="CC968" s="225"/>
      <c r="CD968" s="225"/>
      <c r="CE968" s="225"/>
      <c r="CF968" s="225"/>
    </row>
    <row r="969" spans="1:84" ht="12" customHeight="1" x14ac:dyDescent="0.25">
      <c r="A969" s="225"/>
      <c r="B969" s="225"/>
      <c r="C969" s="225"/>
      <c r="D969" s="225"/>
      <c r="E969" s="226"/>
      <c r="F969" s="226"/>
      <c r="G969" s="228"/>
      <c r="H969" s="227"/>
      <c r="I969" s="227"/>
      <c r="J969" s="228"/>
      <c r="K969" s="228"/>
      <c r="L969" s="229"/>
      <c r="M969" s="225"/>
      <c r="N969" s="225"/>
      <c r="O969" s="225"/>
      <c r="P969" s="225"/>
      <c r="Q969" s="225"/>
      <c r="R969" s="225"/>
      <c r="S969" s="225"/>
      <c r="T969" s="225"/>
      <c r="U969" s="225"/>
      <c r="V969" s="225"/>
      <c r="W969" s="225"/>
      <c r="X969" s="225"/>
      <c r="Y969" s="225"/>
      <c r="Z969" s="225"/>
      <c r="AA969" s="225"/>
      <c r="AB969" s="225"/>
      <c r="AC969" s="225"/>
      <c r="AD969" s="225"/>
      <c r="AE969" s="225"/>
      <c r="AF969" s="225"/>
      <c r="AG969" s="225"/>
      <c r="AH969" s="225"/>
      <c r="AI969" s="225"/>
      <c r="AJ969" s="225"/>
      <c r="AK969" s="225"/>
      <c r="AL969" s="225"/>
      <c r="AM969" s="225"/>
      <c r="AN969" s="225"/>
      <c r="AO969" s="225"/>
      <c r="AP969" s="225"/>
      <c r="AQ969" s="225"/>
      <c r="AR969" s="225"/>
      <c r="AS969" s="225"/>
      <c r="AT969" s="225"/>
      <c r="AU969" s="225"/>
      <c r="AV969" s="225"/>
      <c r="AW969" s="225"/>
      <c r="AX969" s="225"/>
      <c r="AY969" s="225"/>
      <c r="AZ969" s="225"/>
      <c r="BA969" s="225"/>
      <c r="BB969" s="225"/>
      <c r="BC969" s="225"/>
      <c r="BD969" s="225"/>
      <c r="BE969" s="225"/>
      <c r="BF969" s="225"/>
      <c r="BG969" s="225"/>
      <c r="BH969" s="225"/>
      <c r="BI969" s="225"/>
      <c r="BJ969" s="225"/>
      <c r="BK969" s="225"/>
      <c r="BL969" s="225"/>
      <c r="BM969" s="225"/>
      <c r="BN969" s="225"/>
      <c r="BO969" s="225"/>
      <c r="BP969" s="225"/>
      <c r="BQ969" s="225"/>
      <c r="BR969" s="225"/>
      <c r="BS969" s="225"/>
      <c r="BT969" s="225"/>
      <c r="BU969" s="225"/>
      <c r="BV969" s="225"/>
      <c r="BW969" s="225"/>
      <c r="BX969" s="225"/>
      <c r="BY969" s="225"/>
      <c r="BZ969" s="225"/>
      <c r="CA969" s="225"/>
      <c r="CB969" s="225"/>
      <c r="CC969" s="225"/>
      <c r="CD969" s="225"/>
      <c r="CE969" s="225"/>
      <c r="CF969" s="225"/>
    </row>
    <row r="970" spans="1:84" ht="12" customHeight="1" x14ac:dyDescent="0.25">
      <c r="A970" s="225"/>
      <c r="B970" s="225"/>
      <c r="C970" s="225"/>
      <c r="D970" s="225"/>
      <c r="E970" s="226"/>
      <c r="F970" s="226"/>
      <c r="G970" s="228"/>
      <c r="H970" s="227"/>
      <c r="I970" s="227"/>
      <c r="J970" s="228"/>
      <c r="K970" s="228"/>
      <c r="L970" s="229"/>
      <c r="M970" s="225"/>
      <c r="N970" s="225"/>
      <c r="O970" s="225"/>
      <c r="P970" s="225"/>
      <c r="Q970" s="225"/>
      <c r="R970" s="225"/>
      <c r="S970" s="225"/>
      <c r="T970" s="225"/>
      <c r="U970" s="225"/>
      <c r="V970" s="225"/>
      <c r="W970" s="225"/>
      <c r="X970" s="225"/>
      <c r="Y970" s="225"/>
      <c r="Z970" s="225"/>
      <c r="AA970" s="225"/>
      <c r="AB970" s="225"/>
      <c r="AC970" s="225"/>
      <c r="AD970" s="225"/>
      <c r="AE970" s="225"/>
      <c r="AF970" s="225"/>
      <c r="AG970" s="225"/>
      <c r="AH970" s="225"/>
      <c r="AI970" s="225"/>
      <c r="AJ970" s="225"/>
      <c r="AK970" s="225"/>
      <c r="AL970" s="225"/>
      <c r="AM970" s="225"/>
      <c r="AN970" s="225"/>
      <c r="AO970" s="225"/>
      <c r="AP970" s="225"/>
      <c r="AQ970" s="225"/>
      <c r="AR970" s="225"/>
      <c r="AS970" s="225"/>
      <c r="AT970" s="225"/>
      <c r="AU970" s="225"/>
      <c r="AV970" s="225"/>
      <c r="AW970" s="225"/>
      <c r="AX970" s="225"/>
      <c r="AY970" s="225"/>
      <c r="AZ970" s="225"/>
      <c r="BA970" s="225"/>
      <c r="BB970" s="225"/>
      <c r="BC970" s="225"/>
      <c r="BD970" s="225"/>
      <c r="BE970" s="225"/>
      <c r="BF970" s="225"/>
      <c r="BG970" s="225"/>
      <c r="BH970" s="225"/>
      <c r="BI970" s="225"/>
      <c r="BJ970" s="225"/>
      <c r="BK970" s="225"/>
      <c r="BL970" s="225"/>
      <c r="BM970" s="225"/>
      <c r="BN970" s="225"/>
      <c r="BO970" s="225"/>
      <c r="BP970" s="225"/>
      <c r="BQ970" s="225"/>
      <c r="BR970" s="225"/>
      <c r="BS970" s="225"/>
      <c r="BT970" s="225"/>
      <c r="BU970" s="225"/>
      <c r="BV970" s="225"/>
      <c r="BW970" s="225"/>
      <c r="BX970" s="225"/>
      <c r="BY970" s="225"/>
      <c r="BZ970" s="225"/>
      <c r="CA970" s="225"/>
      <c r="CB970" s="225"/>
      <c r="CC970" s="225"/>
      <c r="CD970" s="225"/>
      <c r="CE970" s="225"/>
      <c r="CF970" s="225"/>
    </row>
    <row r="971" spans="1:84" ht="12" customHeight="1" x14ac:dyDescent="0.25">
      <c r="A971" s="225"/>
      <c r="B971" s="225"/>
      <c r="C971" s="225"/>
      <c r="D971" s="225"/>
      <c r="E971" s="226"/>
      <c r="F971" s="226"/>
      <c r="G971" s="228"/>
      <c r="H971" s="227"/>
      <c r="I971" s="227"/>
      <c r="J971" s="228"/>
      <c r="K971" s="228"/>
      <c r="L971" s="229"/>
      <c r="M971" s="225"/>
      <c r="N971" s="225"/>
      <c r="O971" s="225"/>
      <c r="P971" s="225"/>
      <c r="Q971" s="225"/>
      <c r="R971" s="225"/>
      <c r="S971" s="225"/>
      <c r="T971" s="225"/>
      <c r="U971" s="225"/>
      <c r="V971" s="225"/>
      <c r="W971" s="225"/>
      <c r="X971" s="225"/>
      <c r="Y971" s="225"/>
      <c r="Z971" s="225"/>
      <c r="AA971" s="225"/>
      <c r="AB971" s="225"/>
      <c r="AC971" s="225"/>
      <c r="AD971" s="225"/>
      <c r="AE971" s="225"/>
      <c r="AF971" s="225"/>
      <c r="AG971" s="225"/>
      <c r="AH971" s="225"/>
      <c r="AI971" s="225"/>
      <c r="AJ971" s="225"/>
      <c r="AK971" s="225"/>
      <c r="AL971" s="225"/>
      <c r="AM971" s="225"/>
      <c r="AN971" s="225"/>
      <c r="AO971" s="225"/>
      <c r="AP971" s="225"/>
      <c r="AQ971" s="225"/>
      <c r="AR971" s="225"/>
      <c r="AS971" s="225"/>
      <c r="AT971" s="225"/>
      <c r="AU971" s="225"/>
      <c r="AV971" s="225"/>
      <c r="AW971" s="225"/>
      <c r="AX971" s="225"/>
      <c r="AY971" s="225"/>
      <c r="AZ971" s="225"/>
      <c r="BA971" s="225"/>
      <c r="BB971" s="225"/>
      <c r="BC971" s="225"/>
      <c r="BD971" s="225"/>
      <c r="BE971" s="225"/>
      <c r="BF971" s="225"/>
      <c r="BG971" s="225"/>
      <c r="BH971" s="225"/>
      <c r="BI971" s="225"/>
      <c r="BJ971" s="225"/>
      <c r="BK971" s="225"/>
      <c r="BL971" s="225"/>
      <c r="BM971" s="225"/>
      <c r="BN971" s="225"/>
      <c r="BO971" s="225"/>
      <c r="BP971" s="225"/>
      <c r="BQ971" s="225"/>
      <c r="BR971" s="225"/>
      <c r="BS971" s="225"/>
      <c r="BT971" s="225"/>
      <c r="BU971" s="225"/>
      <c r="BV971" s="225"/>
      <c r="BW971" s="225"/>
      <c r="BX971" s="225"/>
      <c r="BY971" s="225"/>
      <c r="BZ971" s="225"/>
      <c r="CA971" s="225"/>
      <c r="CB971" s="225"/>
      <c r="CC971" s="225"/>
      <c r="CD971" s="225"/>
      <c r="CE971" s="225"/>
      <c r="CF971" s="225"/>
    </row>
    <row r="972" spans="1:84" ht="12" customHeight="1" x14ac:dyDescent="0.25">
      <c r="A972" s="225"/>
      <c r="B972" s="225"/>
      <c r="C972" s="225"/>
      <c r="D972" s="225"/>
      <c r="E972" s="226"/>
      <c r="F972" s="226"/>
      <c r="G972" s="228"/>
      <c r="H972" s="227"/>
      <c r="I972" s="227"/>
      <c r="J972" s="228"/>
      <c r="K972" s="228"/>
      <c r="L972" s="229"/>
      <c r="M972" s="225"/>
      <c r="N972" s="225"/>
      <c r="O972" s="225"/>
      <c r="P972" s="225"/>
      <c r="Q972" s="225"/>
      <c r="R972" s="225"/>
      <c r="S972" s="225"/>
      <c r="T972" s="225"/>
      <c r="U972" s="225"/>
      <c r="V972" s="225"/>
      <c r="W972" s="225"/>
      <c r="X972" s="225"/>
      <c r="Y972" s="225"/>
      <c r="Z972" s="225"/>
      <c r="AA972" s="225"/>
      <c r="AB972" s="225"/>
      <c r="AC972" s="225"/>
      <c r="AD972" s="225"/>
      <c r="AE972" s="225"/>
      <c r="AF972" s="225"/>
      <c r="AG972" s="225"/>
      <c r="AH972" s="225"/>
      <c r="AI972" s="225"/>
      <c r="AJ972" s="225"/>
      <c r="AK972" s="225"/>
      <c r="AL972" s="225"/>
      <c r="AM972" s="225"/>
      <c r="AN972" s="225"/>
      <c r="AO972" s="225"/>
      <c r="AP972" s="225"/>
      <c r="AQ972" s="225"/>
      <c r="AR972" s="225"/>
      <c r="AS972" s="225"/>
      <c r="AT972" s="225"/>
      <c r="AU972" s="225"/>
      <c r="AV972" s="225"/>
      <c r="AW972" s="225"/>
      <c r="AX972" s="225"/>
      <c r="AY972" s="225"/>
      <c r="AZ972" s="225"/>
      <c r="BA972" s="225"/>
      <c r="BB972" s="225"/>
      <c r="BC972" s="225"/>
      <c r="BD972" s="225"/>
      <c r="BE972" s="225"/>
      <c r="BF972" s="225"/>
      <c r="BG972" s="225"/>
      <c r="BH972" s="225"/>
      <c r="BI972" s="225"/>
      <c r="BJ972" s="225"/>
      <c r="BK972" s="225"/>
      <c r="BL972" s="225"/>
      <c r="BM972" s="225"/>
      <c r="BN972" s="225"/>
      <c r="BO972" s="225"/>
      <c r="BP972" s="225"/>
      <c r="BQ972" s="225"/>
      <c r="BR972" s="225"/>
      <c r="BS972" s="225"/>
      <c r="BT972" s="225"/>
      <c r="BU972" s="225"/>
      <c r="BV972" s="225"/>
      <c r="BW972" s="225"/>
      <c r="BX972" s="225"/>
      <c r="BY972" s="225"/>
      <c r="BZ972" s="225"/>
      <c r="CA972" s="225"/>
      <c r="CB972" s="225"/>
      <c r="CC972" s="225"/>
      <c r="CD972" s="225"/>
      <c r="CE972" s="225"/>
      <c r="CF972" s="225"/>
    </row>
    <row r="973" spans="1:84" ht="12" customHeight="1" x14ac:dyDescent="0.25">
      <c r="A973" s="225"/>
      <c r="B973" s="225"/>
      <c r="C973" s="225"/>
      <c r="D973" s="225"/>
      <c r="E973" s="226"/>
      <c r="F973" s="226"/>
      <c r="G973" s="228"/>
      <c r="H973" s="227"/>
      <c r="I973" s="227"/>
      <c r="J973" s="228"/>
      <c r="K973" s="228"/>
      <c r="L973" s="229"/>
      <c r="M973" s="225"/>
      <c r="N973" s="225"/>
      <c r="O973" s="225"/>
      <c r="P973" s="225"/>
      <c r="Q973" s="225"/>
      <c r="R973" s="225"/>
      <c r="S973" s="225"/>
      <c r="T973" s="225"/>
      <c r="U973" s="225"/>
      <c r="V973" s="225"/>
      <c r="W973" s="225"/>
      <c r="X973" s="225"/>
      <c r="Y973" s="225"/>
      <c r="Z973" s="225"/>
      <c r="AA973" s="225"/>
      <c r="AB973" s="225"/>
      <c r="AC973" s="225"/>
      <c r="AD973" s="225"/>
      <c r="AE973" s="225"/>
      <c r="AF973" s="225"/>
      <c r="AG973" s="225"/>
      <c r="AH973" s="225"/>
      <c r="AI973" s="225"/>
      <c r="AJ973" s="225"/>
      <c r="AK973" s="225"/>
      <c r="AL973" s="225"/>
      <c r="AM973" s="225"/>
      <c r="AN973" s="225"/>
      <c r="AO973" s="225"/>
      <c r="AP973" s="225"/>
      <c r="AQ973" s="225"/>
      <c r="AR973" s="225"/>
      <c r="AS973" s="225"/>
      <c r="AT973" s="225"/>
      <c r="AU973" s="225"/>
      <c r="AV973" s="225"/>
      <c r="AW973" s="225"/>
      <c r="AX973" s="225"/>
      <c r="AY973" s="225"/>
      <c r="AZ973" s="225"/>
      <c r="BA973" s="225"/>
      <c r="BB973" s="225"/>
      <c r="BC973" s="225"/>
      <c r="BD973" s="225"/>
      <c r="BE973" s="225"/>
      <c r="BF973" s="225"/>
      <c r="BG973" s="225"/>
      <c r="BH973" s="225"/>
      <c r="BI973" s="225"/>
      <c r="BJ973" s="225"/>
      <c r="BK973" s="225"/>
      <c r="BL973" s="225"/>
      <c r="BM973" s="225"/>
      <c r="BN973" s="225"/>
      <c r="BO973" s="225"/>
      <c r="BP973" s="225"/>
      <c r="BQ973" s="225"/>
      <c r="BR973" s="225"/>
      <c r="BS973" s="225"/>
      <c r="BT973" s="225"/>
      <c r="BU973" s="225"/>
      <c r="BV973" s="225"/>
      <c r="BW973" s="225"/>
      <c r="BX973" s="225"/>
      <c r="BY973" s="225"/>
      <c r="BZ973" s="225"/>
      <c r="CA973" s="225"/>
      <c r="CB973" s="225"/>
      <c r="CC973" s="225"/>
      <c r="CD973" s="225"/>
      <c r="CE973" s="225"/>
      <c r="CF973" s="225"/>
    </row>
    <row r="974" spans="1:84" ht="12" customHeight="1" x14ac:dyDescent="0.25">
      <c r="A974" s="225"/>
      <c r="B974" s="225"/>
      <c r="C974" s="225"/>
      <c r="D974" s="225"/>
      <c r="E974" s="226"/>
      <c r="F974" s="226"/>
      <c r="G974" s="228"/>
      <c r="H974" s="227"/>
      <c r="I974" s="227"/>
      <c r="J974" s="228"/>
      <c r="K974" s="228"/>
      <c r="L974" s="229"/>
      <c r="M974" s="225"/>
      <c r="N974" s="225"/>
      <c r="O974" s="225"/>
      <c r="P974" s="225"/>
      <c r="Q974" s="225"/>
      <c r="R974" s="225"/>
      <c r="S974" s="225"/>
      <c r="T974" s="225"/>
      <c r="U974" s="225"/>
      <c r="V974" s="225"/>
      <c r="W974" s="225"/>
      <c r="X974" s="225"/>
      <c r="Y974" s="225"/>
      <c r="Z974" s="225"/>
      <c r="AA974" s="225"/>
      <c r="AB974" s="225"/>
      <c r="AC974" s="225"/>
      <c r="AD974" s="225"/>
      <c r="AE974" s="225"/>
      <c r="AF974" s="225"/>
      <c r="AG974" s="225"/>
      <c r="AH974" s="225"/>
      <c r="AI974" s="225"/>
      <c r="AJ974" s="225"/>
      <c r="AK974" s="225"/>
      <c r="AL974" s="225"/>
      <c r="AM974" s="225"/>
      <c r="AN974" s="225"/>
      <c r="AO974" s="225"/>
      <c r="AP974" s="225"/>
      <c r="AQ974" s="225"/>
      <c r="AR974" s="225"/>
      <c r="AS974" s="225"/>
      <c r="AT974" s="225"/>
      <c r="AU974" s="225"/>
      <c r="AV974" s="225"/>
      <c r="AW974" s="225"/>
      <c r="AX974" s="225"/>
      <c r="AY974" s="225"/>
      <c r="AZ974" s="225"/>
      <c r="BA974" s="225"/>
      <c r="BB974" s="225"/>
      <c r="BC974" s="225"/>
      <c r="BD974" s="225"/>
      <c r="BE974" s="225"/>
      <c r="BF974" s="225"/>
      <c r="BG974" s="225"/>
      <c r="BH974" s="225"/>
      <c r="BI974" s="225"/>
      <c r="BJ974" s="225"/>
      <c r="BK974" s="225"/>
      <c r="BL974" s="225"/>
      <c r="BM974" s="225"/>
      <c r="BN974" s="225"/>
      <c r="BO974" s="225"/>
      <c r="BP974" s="225"/>
      <c r="BQ974" s="225"/>
      <c r="BR974" s="225"/>
      <c r="BS974" s="225"/>
      <c r="BT974" s="225"/>
      <c r="BU974" s="225"/>
      <c r="BV974" s="225"/>
      <c r="BW974" s="225"/>
      <c r="BX974" s="225"/>
      <c r="BY974" s="225"/>
      <c r="BZ974" s="225"/>
      <c r="CA974" s="225"/>
      <c r="CB974" s="225"/>
      <c r="CC974" s="225"/>
      <c r="CD974" s="225"/>
      <c r="CE974" s="225"/>
      <c r="CF974" s="225"/>
    </row>
    <row r="975" spans="1:84" ht="12" customHeight="1" x14ac:dyDescent="0.25">
      <c r="A975" s="225"/>
      <c r="B975" s="225"/>
      <c r="C975" s="225"/>
      <c r="D975" s="225"/>
      <c r="E975" s="226"/>
      <c r="F975" s="226"/>
      <c r="G975" s="228"/>
      <c r="H975" s="227"/>
      <c r="I975" s="227"/>
      <c r="J975" s="228"/>
      <c r="K975" s="228"/>
      <c r="L975" s="229"/>
      <c r="M975" s="225"/>
      <c r="N975" s="225"/>
      <c r="O975" s="225"/>
      <c r="P975" s="225"/>
      <c r="Q975" s="225"/>
      <c r="R975" s="225"/>
      <c r="S975" s="225"/>
      <c r="T975" s="225"/>
      <c r="U975" s="225"/>
      <c r="V975" s="225"/>
      <c r="W975" s="225"/>
      <c r="X975" s="225"/>
      <c r="Y975" s="225"/>
      <c r="Z975" s="225"/>
      <c r="AA975" s="225"/>
      <c r="AB975" s="225"/>
      <c r="AC975" s="225"/>
      <c r="AD975" s="225"/>
      <c r="AE975" s="225"/>
      <c r="AF975" s="225"/>
      <c r="AG975" s="225"/>
      <c r="AH975" s="225"/>
      <c r="AI975" s="225"/>
      <c r="AJ975" s="225"/>
      <c r="AK975" s="225"/>
      <c r="AL975" s="225"/>
      <c r="AM975" s="225"/>
      <c r="AN975" s="225"/>
      <c r="AO975" s="225"/>
      <c r="AP975" s="225"/>
      <c r="AQ975" s="225"/>
      <c r="AR975" s="225"/>
      <c r="AS975" s="225"/>
      <c r="AT975" s="225"/>
      <c r="AU975" s="225"/>
      <c r="AV975" s="225"/>
      <c r="AW975" s="225"/>
      <c r="AX975" s="225"/>
      <c r="AY975" s="225"/>
      <c r="AZ975" s="225"/>
      <c r="BA975" s="225"/>
      <c r="BB975" s="225"/>
      <c r="BC975" s="225"/>
      <c r="BD975" s="225"/>
      <c r="BE975" s="225"/>
      <c r="BF975" s="225"/>
      <c r="BG975" s="225"/>
      <c r="BH975" s="225"/>
      <c r="BI975" s="225"/>
      <c r="BJ975" s="225"/>
      <c r="BK975" s="225"/>
      <c r="BL975" s="225"/>
      <c r="BM975" s="225"/>
      <c r="BN975" s="225"/>
      <c r="BO975" s="225"/>
      <c r="BP975" s="225"/>
      <c r="BQ975" s="225"/>
      <c r="BR975" s="225"/>
      <c r="BS975" s="225"/>
      <c r="BT975" s="225"/>
      <c r="BU975" s="225"/>
      <c r="BV975" s="225"/>
      <c r="BW975" s="225"/>
      <c r="BX975" s="225"/>
      <c r="BY975" s="225"/>
      <c r="BZ975" s="225"/>
      <c r="CA975" s="225"/>
      <c r="CB975" s="225"/>
      <c r="CC975" s="225"/>
      <c r="CD975" s="225"/>
      <c r="CE975" s="225"/>
      <c r="CF975" s="225"/>
    </row>
    <row r="976" spans="1:84" ht="12" customHeight="1" x14ac:dyDescent="0.25">
      <c r="A976" s="225"/>
      <c r="B976" s="225"/>
      <c r="C976" s="225"/>
      <c r="D976" s="225"/>
      <c r="E976" s="226"/>
      <c r="F976" s="226"/>
      <c r="G976" s="228"/>
      <c r="H976" s="227"/>
      <c r="I976" s="227"/>
      <c r="J976" s="228"/>
      <c r="K976" s="228"/>
      <c r="L976" s="229"/>
      <c r="M976" s="225"/>
      <c r="N976" s="225"/>
      <c r="O976" s="225"/>
      <c r="P976" s="225"/>
      <c r="Q976" s="225"/>
      <c r="R976" s="225"/>
      <c r="S976" s="225"/>
      <c r="T976" s="225"/>
      <c r="U976" s="225"/>
      <c r="V976" s="225"/>
      <c r="W976" s="225"/>
      <c r="X976" s="225"/>
      <c r="Y976" s="225"/>
      <c r="Z976" s="225"/>
      <c r="AA976" s="225"/>
      <c r="AB976" s="225"/>
      <c r="AC976" s="225"/>
      <c r="AD976" s="225"/>
      <c r="AE976" s="225"/>
      <c r="AF976" s="225"/>
      <c r="AG976" s="225"/>
      <c r="AH976" s="225"/>
      <c r="AI976" s="225"/>
      <c r="AJ976" s="225"/>
      <c r="AK976" s="225"/>
      <c r="AL976" s="225"/>
      <c r="AM976" s="225"/>
      <c r="AN976" s="225"/>
      <c r="AO976" s="225"/>
      <c r="AP976" s="225"/>
      <c r="AQ976" s="225"/>
      <c r="AR976" s="225"/>
      <c r="AS976" s="225"/>
      <c r="AT976" s="225"/>
      <c r="AU976" s="225"/>
      <c r="AV976" s="225"/>
      <c r="AW976" s="225"/>
      <c r="AX976" s="225"/>
      <c r="AY976" s="225"/>
      <c r="AZ976" s="225"/>
      <c r="BA976" s="225"/>
      <c r="BB976" s="225"/>
      <c r="BC976" s="225"/>
      <c r="BD976" s="225"/>
      <c r="BE976" s="225"/>
      <c r="BF976" s="225"/>
      <c r="BG976" s="225"/>
      <c r="BH976" s="225"/>
      <c r="BI976" s="225"/>
      <c r="BJ976" s="225"/>
      <c r="BK976" s="225"/>
      <c r="BL976" s="225"/>
      <c r="BM976" s="225"/>
      <c r="BN976" s="225"/>
      <c r="BO976" s="225"/>
      <c r="BP976" s="225"/>
      <c r="BQ976" s="225"/>
      <c r="BR976" s="225"/>
      <c r="BS976" s="225"/>
      <c r="BT976" s="225"/>
      <c r="BU976" s="225"/>
      <c r="BV976" s="225"/>
      <c r="BW976" s="225"/>
      <c r="BX976" s="225"/>
      <c r="BY976" s="225"/>
      <c r="BZ976" s="225"/>
      <c r="CA976" s="225"/>
      <c r="CB976" s="225"/>
      <c r="CC976" s="225"/>
      <c r="CD976" s="225"/>
      <c r="CE976" s="225"/>
      <c r="CF976" s="225"/>
    </row>
    <row r="977" spans="1:84" ht="12" customHeight="1" x14ac:dyDescent="0.25">
      <c r="A977" s="225"/>
      <c r="B977" s="225"/>
      <c r="C977" s="225"/>
      <c r="D977" s="225"/>
      <c r="E977" s="226"/>
      <c r="F977" s="226"/>
      <c r="G977" s="228"/>
      <c r="H977" s="227"/>
      <c r="I977" s="227"/>
      <c r="J977" s="228"/>
      <c r="K977" s="228"/>
      <c r="L977" s="229"/>
      <c r="M977" s="225"/>
      <c r="N977" s="225"/>
      <c r="O977" s="225"/>
      <c r="P977" s="225"/>
      <c r="Q977" s="225"/>
      <c r="R977" s="225"/>
      <c r="S977" s="225"/>
      <c r="T977" s="225"/>
      <c r="U977" s="225"/>
      <c r="V977" s="225"/>
      <c r="W977" s="225"/>
      <c r="X977" s="225"/>
      <c r="Y977" s="225"/>
      <c r="Z977" s="225"/>
      <c r="AA977" s="225"/>
      <c r="AB977" s="225"/>
      <c r="AC977" s="225"/>
      <c r="AD977" s="225"/>
      <c r="AE977" s="225"/>
      <c r="AF977" s="225"/>
      <c r="AG977" s="225"/>
      <c r="AH977" s="225"/>
      <c r="AI977" s="225"/>
      <c r="AJ977" s="225"/>
      <c r="AK977" s="225"/>
      <c r="AL977" s="225"/>
      <c r="AM977" s="225"/>
      <c r="AN977" s="225"/>
      <c r="AO977" s="225"/>
      <c r="AP977" s="225"/>
      <c r="AQ977" s="225"/>
      <c r="AR977" s="225"/>
      <c r="AS977" s="225"/>
      <c r="AT977" s="225"/>
      <c r="AU977" s="225"/>
      <c r="AV977" s="225"/>
      <c r="AW977" s="225"/>
      <c r="AX977" s="225"/>
      <c r="AY977" s="225"/>
      <c r="AZ977" s="225"/>
      <c r="BA977" s="225"/>
      <c r="BB977" s="225"/>
      <c r="BC977" s="225"/>
      <c r="BD977" s="225"/>
      <c r="BE977" s="225"/>
      <c r="BF977" s="225"/>
      <c r="BG977" s="225"/>
      <c r="BH977" s="225"/>
      <c r="BI977" s="225"/>
      <c r="BJ977" s="225"/>
      <c r="BK977" s="225"/>
      <c r="BL977" s="225"/>
      <c r="BM977" s="225"/>
      <c r="BN977" s="225"/>
      <c r="BO977" s="225"/>
      <c r="BP977" s="225"/>
      <c r="BQ977" s="225"/>
      <c r="BR977" s="225"/>
      <c r="BS977" s="225"/>
      <c r="BT977" s="225"/>
      <c r="BU977" s="225"/>
      <c r="BV977" s="225"/>
      <c r="BW977" s="225"/>
      <c r="BX977" s="225"/>
      <c r="BY977" s="225"/>
      <c r="BZ977" s="225"/>
      <c r="CA977" s="225"/>
      <c r="CB977" s="225"/>
      <c r="CC977" s="225"/>
      <c r="CD977" s="225"/>
      <c r="CE977" s="225"/>
      <c r="CF977" s="225"/>
    </row>
    <row r="978" spans="1:84" ht="12" customHeight="1" x14ac:dyDescent="0.25">
      <c r="A978" s="225"/>
      <c r="B978" s="225"/>
      <c r="C978" s="225"/>
      <c r="D978" s="225"/>
      <c r="E978" s="226"/>
      <c r="F978" s="226"/>
      <c r="G978" s="228"/>
      <c r="H978" s="227"/>
      <c r="I978" s="227"/>
      <c r="J978" s="228"/>
      <c r="K978" s="228"/>
      <c r="L978" s="229"/>
      <c r="M978" s="225"/>
      <c r="N978" s="225"/>
      <c r="O978" s="225"/>
      <c r="P978" s="225"/>
      <c r="Q978" s="225"/>
      <c r="R978" s="225"/>
      <c r="S978" s="225"/>
      <c r="T978" s="225"/>
      <c r="U978" s="225"/>
      <c r="V978" s="225"/>
      <c r="W978" s="225"/>
      <c r="X978" s="225"/>
      <c r="Y978" s="225"/>
      <c r="Z978" s="225"/>
      <c r="AA978" s="225"/>
      <c r="AB978" s="225"/>
      <c r="AC978" s="225"/>
      <c r="AD978" s="225"/>
      <c r="AE978" s="225"/>
      <c r="AF978" s="225"/>
      <c r="AG978" s="225"/>
      <c r="AH978" s="225"/>
      <c r="AI978" s="225"/>
      <c r="AJ978" s="225"/>
      <c r="AK978" s="225"/>
      <c r="AL978" s="225"/>
      <c r="AM978" s="225"/>
      <c r="AN978" s="225"/>
      <c r="AO978" s="225"/>
      <c r="AP978" s="225"/>
      <c r="AQ978" s="225"/>
      <c r="AR978" s="225"/>
      <c r="AS978" s="225"/>
      <c r="AT978" s="225"/>
      <c r="AU978" s="225"/>
      <c r="AV978" s="225"/>
      <c r="AW978" s="225"/>
      <c r="AX978" s="225"/>
      <c r="AY978" s="225"/>
      <c r="AZ978" s="225"/>
      <c r="BA978" s="225"/>
      <c r="BB978" s="225"/>
      <c r="BC978" s="225"/>
      <c r="BD978" s="225"/>
      <c r="BE978" s="225"/>
      <c r="BF978" s="225"/>
      <c r="BG978" s="225"/>
      <c r="BH978" s="225"/>
      <c r="BI978" s="225"/>
      <c r="BJ978" s="225"/>
      <c r="BK978" s="225"/>
      <c r="BL978" s="225"/>
      <c r="BM978" s="225"/>
      <c r="BN978" s="225"/>
      <c r="BO978" s="225"/>
      <c r="BP978" s="225"/>
      <c r="BQ978" s="225"/>
      <c r="BR978" s="225"/>
      <c r="BS978" s="225"/>
      <c r="BT978" s="225"/>
      <c r="BU978" s="225"/>
      <c r="BV978" s="225"/>
      <c r="BW978" s="225"/>
      <c r="BX978" s="225"/>
      <c r="BY978" s="225"/>
      <c r="BZ978" s="225"/>
      <c r="CA978" s="225"/>
      <c r="CB978" s="225"/>
      <c r="CC978" s="225"/>
      <c r="CD978" s="225"/>
      <c r="CE978" s="225"/>
      <c r="CF978" s="225"/>
    </row>
    <row r="979" spans="1:84" ht="12" customHeight="1" x14ac:dyDescent="0.25">
      <c r="A979" s="225"/>
      <c r="B979" s="225"/>
      <c r="C979" s="225"/>
      <c r="D979" s="225"/>
      <c r="E979" s="226"/>
      <c r="F979" s="226"/>
      <c r="G979" s="228"/>
      <c r="H979" s="227"/>
      <c r="I979" s="227"/>
      <c r="J979" s="228"/>
      <c r="K979" s="228"/>
      <c r="L979" s="229"/>
      <c r="M979" s="225"/>
      <c r="N979" s="225"/>
      <c r="O979" s="225"/>
      <c r="P979" s="225"/>
      <c r="Q979" s="225"/>
      <c r="R979" s="225"/>
      <c r="S979" s="225"/>
      <c r="T979" s="225"/>
      <c r="U979" s="225"/>
      <c r="V979" s="225"/>
      <c r="W979" s="225"/>
      <c r="X979" s="225"/>
      <c r="Y979" s="225"/>
      <c r="Z979" s="225"/>
      <c r="AA979" s="225"/>
      <c r="AB979" s="225"/>
      <c r="AC979" s="225"/>
      <c r="AD979" s="225"/>
      <c r="AE979" s="225"/>
      <c r="AF979" s="225"/>
      <c r="AG979" s="225"/>
      <c r="AH979" s="225"/>
      <c r="AI979" s="225"/>
      <c r="AJ979" s="225"/>
      <c r="AK979" s="225"/>
      <c r="AL979" s="225"/>
      <c r="AM979" s="225"/>
      <c r="AN979" s="225"/>
      <c r="AO979" s="225"/>
      <c r="AP979" s="225"/>
      <c r="AQ979" s="225"/>
      <c r="AR979" s="225"/>
      <c r="AS979" s="225"/>
      <c r="AT979" s="225"/>
      <c r="AU979" s="225"/>
      <c r="AV979" s="225"/>
      <c r="AW979" s="225"/>
      <c r="AX979" s="225"/>
      <c r="AY979" s="225"/>
      <c r="AZ979" s="225"/>
      <c r="BA979" s="225"/>
      <c r="BB979" s="225"/>
      <c r="BC979" s="225"/>
      <c r="BD979" s="225"/>
      <c r="BE979" s="225"/>
      <c r="BF979" s="225"/>
      <c r="BG979" s="225"/>
      <c r="BH979" s="225"/>
      <c r="BI979" s="225"/>
      <c r="BJ979" s="225"/>
      <c r="BK979" s="225"/>
      <c r="BL979" s="225"/>
      <c r="BM979" s="225"/>
      <c r="BN979" s="225"/>
      <c r="BO979" s="225"/>
      <c r="BP979" s="225"/>
      <c r="BQ979" s="225"/>
      <c r="BR979" s="225"/>
      <c r="BS979" s="225"/>
      <c r="BT979" s="225"/>
      <c r="BU979" s="225"/>
      <c r="BV979" s="225"/>
      <c r="BW979" s="225"/>
      <c r="BX979" s="225"/>
      <c r="BY979" s="225"/>
      <c r="BZ979" s="225"/>
      <c r="CA979" s="225"/>
      <c r="CB979" s="225"/>
      <c r="CC979" s="225"/>
      <c r="CD979" s="225"/>
      <c r="CE979" s="225"/>
      <c r="CF979" s="225"/>
    </row>
    <row r="980" spans="1:84" ht="12" customHeight="1" x14ac:dyDescent="0.25">
      <c r="A980" s="225"/>
      <c r="B980" s="225"/>
      <c r="C980" s="225"/>
      <c r="D980" s="225"/>
      <c r="E980" s="226"/>
      <c r="F980" s="226"/>
      <c r="G980" s="228"/>
      <c r="H980" s="227"/>
      <c r="I980" s="227"/>
      <c r="J980" s="228"/>
      <c r="K980" s="228"/>
      <c r="L980" s="229"/>
      <c r="M980" s="225"/>
      <c r="N980" s="225"/>
      <c r="O980" s="225"/>
      <c r="P980" s="225"/>
      <c r="Q980" s="225"/>
      <c r="R980" s="225"/>
      <c r="S980" s="225"/>
      <c r="T980" s="225"/>
      <c r="U980" s="225"/>
      <c r="V980" s="225"/>
      <c r="W980" s="225"/>
      <c r="X980" s="225"/>
      <c r="Y980" s="225"/>
      <c r="Z980" s="225"/>
      <c r="AA980" s="225"/>
      <c r="AB980" s="225"/>
      <c r="AC980" s="225"/>
      <c r="AD980" s="225"/>
      <c r="AE980" s="225"/>
      <c r="AF980" s="225"/>
      <c r="AG980" s="225"/>
      <c r="AH980" s="225"/>
      <c r="AI980" s="225"/>
      <c r="AJ980" s="225"/>
      <c r="AK980" s="225"/>
      <c r="AL980" s="225"/>
      <c r="AM980" s="225"/>
      <c r="AN980" s="225"/>
      <c r="AO980" s="225"/>
      <c r="AP980" s="225"/>
      <c r="AQ980" s="225"/>
      <c r="AR980" s="225"/>
      <c r="AS980" s="225"/>
      <c r="AT980" s="225"/>
      <c r="AU980" s="225"/>
      <c r="AV980" s="225"/>
      <c r="AW980" s="225"/>
      <c r="AX980" s="225"/>
      <c r="AY980" s="225"/>
      <c r="AZ980" s="225"/>
      <c r="BA980" s="225"/>
      <c r="BB980" s="225"/>
      <c r="BC980" s="225"/>
      <c r="BD980" s="225"/>
      <c r="BE980" s="225"/>
      <c r="BF980" s="225"/>
      <c r="BG980" s="225"/>
      <c r="BH980" s="225"/>
      <c r="BI980" s="225"/>
      <c r="BJ980" s="225"/>
      <c r="BK980" s="225"/>
      <c r="BL980" s="225"/>
      <c r="BM980" s="225"/>
      <c r="BN980" s="225"/>
      <c r="BO980" s="225"/>
      <c r="BP980" s="225"/>
      <c r="BQ980" s="225"/>
      <c r="BR980" s="225"/>
      <c r="BS980" s="225"/>
      <c r="BT980" s="225"/>
      <c r="BU980" s="225"/>
      <c r="BV980" s="225"/>
      <c r="BW980" s="225"/>
      <c r="BX980" s="225"/>
      <c r="BY980" s="225"/>
      <c r="BZ980" s="225"/>
      <c r="CA980" s="225"/>
      <c r="CB980" s="225"/>
      <c r="CC980" s="225"/>
      <c r="CD980" s="225"/>
      <c r="CE980" s="225"/>
      <c r="CF980" s="225"/>
    </row>
    <row r="981" spans="1:84" ht="12" customHeight="1" x14ac:dyDescent="0.25">
      <c r="A981" s="225"/>
      <c r="B981" s="225"/>
      <c r="C981" s="225"/>
      <c r="D981" s="225"/>
      <c r="E981" s="226"/>
      <c r="F981" s="226"/>
      <c r="G981" s="228"/>
      <c r="H981" s="227"/>
      <c r="I981" s="227"/>
      <c r="J981" s="228"/>
      <c r="K981" s="228"/>
      <c r="L981" s="229"/>
      <c r="M981" s="225"/>
      <c r="N981" s="225"/>
      <c r="O981" s="225"/>
      <c r="P981" s="225"/>
      <c r="Q981" s="225"/>
      <c r="R981" s="225"/>
      <c r="S981" s="225"/>
      <c r="T981" s="225"/>
      <c r="U981" s="225"/>
      <c r="V981" s="225"/>
      <c r="W981" s="225"/>
      <c r="X981" s="225"/>
      <c r="Y981" s="225"/>
      <c r="Z981" s="225"/>
      <c r="AA981" s="225"/>
      <c r="AB981" s="225"/>
      <c r="AC981" s="225"/>
      <c r="AD981" s="225"/>
      <c r="AE981" s="225"/>
      <c r="AF981" s="225"/>
      <c r="AG981" s="225"/>
      <c r="AH981" s="225"/>
      <c r="AI981" s="225"/>
      <c r="AJ981" s="225"/>
      <c r="AK981" s="225"/>
      <c r="AL981" s="225"/>
      <c r="AM981" s="225"/>
      <c r="AN981" s="225"/>
      <c r="AO981" s="225"/>
      <c r="AP981" s="225"/>
      <c r="AQ981" s="225"/>
      <c r="AR981" s="225"/>
      <c r="AS981" s="225"/>
      <c r="AT981" s="225"/>
      <c r="AU981" s="225"/>
      <c r="AV981" s="225"/>
      <c r="AW981" s="225"/>
      <c r="AX981" s="225"/>
      <c r="AY981" s="225"/>
      <c r="AZ981" s="225"/>
      <c r="BA981" s="225"/>
      <c r="BB981" s="225"/>
      <c r="BC981" s="225"/>
      <c r="BD981" s="225"/>
      <c r="BE981" s="225"/>
      <c r="BF981" s="225"/>
      <c r="BG981" s="225"/>
      <c r="BH981" s="225"/>
      <c r="BI981" s="225"/>
      <c r="BJ981" s="225"/>
      <c r="BK981" s="225"/>
      <c r="BL981" s="225"/>
      <c r="BM981" s="225"/>
      <c r="BN981" s="225"/>
      <c r="BO981" s="225"/>
      <c r="BP981" s="225"/>
      <c r="BQ981" s="225"/>
      <c r="BR981" s="225"/>
      <c r="BS981" s="225"/>
      <c r="BT981" s="225"/>
      <c r="BU981" s="225"/>
      <c r="BV981" s="225"/>
      <c r="BW981" s="225"/>
      <c r="BX981" s="225"/>
      <c r="BY981" s="225"/>
      <c r="BZ981" s="225"/>
      <c r="CA981" s="225"/>
      <c r="CB981" s="225"/>
      <c r="CC981" s="225"/>
      <c r="CD981" s="225"/>
      <c r="CE981" s="225"/>
      <c r="CF981" s="225"/>
    </row>
    <row r="982" spans="1:84" ht="12" customHeight="1" x14ac:dyDescent="0.25">
      <c r="A982" s="225"/>
      <c r="B982" s="225"/>
      <c r="C982" s="225"/>
      <c r="D982" s="225"/>
      <c r="E982" s="226"/>
      <c r="F982" s="226"/>
      <c r="G982" s="228"/>
      <c r="H982" s="227"/>
      <c r="I982" s="227"/>
      <c r="J982" s="228"/>
      <c r="K982" s="228"/>
      <c r="L982" s="229"/>
      <c r="M982" s="225"/>
      <c r="N982" s="225"/>
      <c r="O982" s="225"/>
      <c r="P982" s="225"/>
      <c r="Q982" s="225"/>
      <c r="R982" s="225"/>
      <c r="S982" s="225"/>
      <c r="T982" s="225"/>
      <c r="U982" s="225"/>
      <c r="V982" s="225"/>
      <c r="W982" s="225"/>
      <c r="X982" s="225"/>
      <c r="Y982" s="225"/>
      <c r="Z982" s="225"/>
      <c r="AA982" s="225"/>
      <c r="AB982" s="225"/>
      <c r="AC982" s="225"/>
      <c r="AD982" s="225"/>
      <c r="AE982" s="225"/>
      <c r="AF982" s="225"/>
      <c r="AG982" s="225"/>
      <c r="AH982" s="225"/>
      <c r="AI982" s="225"/>
      <c r="AJ982" s="225"/>
      <c r="AK982" s="225"/>
      <c r="AL982" s="225"/>
      <c r="AM982" s="225"/>
      <c r="AN982" s="225"/>
      <c r="AO982" s="225"/>
      <c r="AP982" s="225"/>
      <c r="AQ982" s="225"/>
      <c r="AR982" s="225"/>
      <c r="AS982" s="225"/>
      <c r="AT982" s="225"/>
      <c r="AU982" s="225"/>
      <c r="AV982" s="225"/>
      <c r="AW982" s="225"/>
      <c r="AX982" s="225"/>
      <c r="AY982" s="225"/>
      <c r="AZ982" s="225"/>
      <c r="BA982" s="225"/>
      <c r="BB982" s="225"/>
      <c r="BC982" s="225"/>
      <c r="BD982" s="225"/>
      <c r="BE982" s="225"/>
      <c r="BF982" s="225"/>
      <c r="BG982" s="225"/>
      <c r="BH982" s="225"/>
      <c r="BI982" s="225"/>
      <c r="BJ982" s="225"/>
      <c r="BK982" s="225"/>
      <c r="BL982" s="225"/>
      <c r="BM982" s="225"/>
      <c r="BN982" s="225"/>
      <c r="BO982" s="225"/>
      <c r="BP982" s="225"/>
      <c r="BQ982" s="225"/>
      <c r="BR982" s="225"/>
      <c r="BS982" s="225"/>
      <c r="BT982" s="225"/>
      <c r="BU982" s="225"/>
      <c r="BV982" s="225"/>
      <c r="BW982" s="225"/>
      <c r="BX982" s="225"/>
      <c r="BY982" s="225"/>
      <c r="BZ982" s="225"/>
      <c r="CA982" s="225"/>
      <c r="CB982" s="225"/>
      <c r="CC982" s="225"/>
      <c r="CD982" s="225"/>
      <c r="CE982" s="225"/>
      <c r="CF982" s="225"/>
    </row>
    <row r="983" spans="1:84" ht="12" customHeight="1" x14ac:dyDescent="0.25">
      <c r="A983" s="225"/>
      <c r="B983" s="225"/>
      <c r="C983" s="225"/>
      <c r="D983" s="225"/>
      <c r="E983" s="226"/>
      <c r="F983" s="226"/>
      <c r="G983" s="228"/>
      <c r="H983" s="227"/>
      <c r="I983" s="227"/>
      <c r="J983" s="228"/>
      <c r="K983" s="228"/>
      <c r="L983" s="229"/>
      <c r="M983" s="225"/>
      <c r="N983" s="225"/>
      <c r="O983" s="225"/>
      <c r="P983" s="225"/>
      <c r="Q983" s="225"/>
      <c r="R983" s="225"/>
      <c r="S983" s="225"/>
      <c r="T983" s="225"/>
      <c r="U983" s="225"/>
      <c r="V983" s="225"/>
      <c r="W983" s="225"/>
      <c r="X983" s="225"/>
      <c r="Y983" s="225"/>
      <c r="Z983" s="225"/>
      <c r="AA983" s="225"/>
      <c r="AB983" s="225"/>
      <c r="AC983" s="225"/>
      <c r="AD983" s="225"/>
      <c r="AE983" s="225"/>
      <c r="AF983" s="225"/>
      <c r="AG983" s="225"/>
      <c r="AH983" s="225"/>
      <c r="AI983" s="225"/>
      <c r="AJ983" s="225"/>
      <c r="AK983" s="225"/>
      <c r="AL983" s="225"/>
      <c r="AM983" s="225"/>
      <c r="AN983" s="225"/>
      <c r="AO983" s="225"/>
      <c r="AP983" s="225"/>
      <c r="AQ983" s="225"/>
      <c r="AR983" s="225"/>
      <c r="AS983" s="225"/>
      <c r="AT983" s="225"/>
      <c r="AU983" s="225"/>
      <c r="AV983" s="225"/>
      <c r="AW983" s="225"/>
      <c r="AX983" s="225"/>
      <c r="AY983" s="225"/>
      <c r="AZ983" s="225"/>
      <c r="BA983" s="225"/>
      <c r="BB983" s="225"/>
      <c r="BC983" s="225"/>
      <c r="BD983" s="225"/>
      <c r="BE983" s="225"/>
      <c r="BF983" s="225"/>
      <c r="BG983" s="225"/>
      <c r="BH983" s="225"/>
      <c r="BI983" s="225"/>
      <c r="BJ983" s="225"/>
      <c r="BK983" s="225"/>
      <c r="BL983" s="225"/>
      <c r="BM983" s="225"/>
      <c r="BN983" s="225"/>
      <c r="BO983" s="225"/>
      <c r="BP983" s="225"/>
      <c r="BQ983" s="225"/>
      <c r="BR983" s="225"/>
      <c r="BS983" s="225"/>
      <c r="BT983" s="225"/>
      <c r="BU983" s="225"/>
      <c r="BV983" s="225"/>
      <c r="BW983" s="225"/>
      <c r="BX983" s="225"/>
      <c r="BY983" s="225"/>
      <c r="BZ983" s="225"/>
      <c r="CA983" s="225"/>
      <c r="CB983" s="225"/>
      <c r="CC983" s="225"/>
      <c r="CD983" s="225"/>
      <c r="CE983" s="225"/>
      <c r="CF983" s="225"/>
    </row>
    <row r="984" spans="1:84" ht="12" customHeight="1" x14ac:dyDescent="0.25">
      <c r="A984" s="225"/>
      <c r="B984" s="225"/>
      <c r="C984" s="225"/>
      <c r="D984" s="225"/>
      <c r="E984" s="226"/>
      <c r="F984" s="226"/>
      <c r="G984" s="228"/>
      <c r="H984" s="227"/>
      <c r="I984" s="227"/>
      <c r="J984" s="228"/>
      <c r="K984" s="228"/>
      <c r="L984" s="229"/>
      <c r="M984" s="225"/>
      <c r="N984" s="225"/>
      <c r="O984" s="225"/>
      <c r="P984" s="225"/>
      <c r="Q984" s="225"/>
      <c r="R984" s="225"/>
      <c r="S984" s="225"/>
      <c r="T984" s="225"/>
      <c r="U984" s="225"/>
      <c r="V984" s="225"/>
      <c r="W984" s="225"/>
      <c r="X984" s="225"/>
      <c r="Y984" s="225"/>
      <c r="Z984" s="225"/>
      <c r="AA984" s="225"/>
      <c r="AB984" s="225"/>
      <c r="AC984" s="225"/>
      <c r="AD984" s="225"/>
      <c r="AE984" s="225"/>
      <c r="AF984" s="225"/>
      <c r="AG984" s="225"/>
      <c r="AH984" s="225"/>
      <c r="AI984" s="225"/>
      <c r="AJ984" s="225"/>
      <c r="AK984" s="225"/>
      <c r="AL984" s="225"/>
      <c r="AM984" s="225"/>
      <c r="AN984" s="225"/>
      <c r="AO984" s="225"/>
      <c r="AP984" s="225"/>
      <c r="AQ984" s="225"/>
      <c r="AR984" s="225"/>
      <c r="AS984" s="225"/>
      <c r="AT984" s="225"/>
      <c r="AU984" s="225"/>
      <c r="AV984" s="225"/>
      <c r="AW984" s="225"/>
      <c r="AX984" s="225"/>
      <c r="AY984" s="225"/>
      <c r="AZ984" s="225"/>
      <c r="BA984" s="225"/>
      <c r="BB984" s="225"/>
      <c r="BC984" s="225"/>
      <c r="BD984" s="225"/>
      <c r="BE984" s="225"/>
      <c r="BF984" s="225"/>
      <c r="BG984" s="225"/>
      <c r="BH984" s="225"/>
      <c r="BI984" s="225"/>
      <c r="BJ984" s="225"/>
      <c r="BK984" s="225"/>
      <c r="BL984" s="225"/>
      <c r="BM984" s="225"/>
      <c r="BN984" s="225"/>
      <c r="BO984" s="225"/>
      <c r="BP984" s="225"/>
      <c r="BQ984" s="225"/>
      <c r="BR984" s="225"/>
      <c r="BS984" s="225"/>
      <c r="BT984" s="225"/>
      <c r="BU984" s="225"/>
      <c r="BV984" s="225"/>
      <c r="BW984" s="225"/>
      <c r="BX984" s="225"/>
      <c r="BY984" s="225"/>
      <c r="BZ984" s="225"/>
      <c r="CA984" s="225"/>
      <c r="CB984" s="225"/>
      <c r="CC984" s="225"/>
      <c r="CD984" s="225"/>
      <c r="CE984" s="225"/>
      <c r="CF984" s="225"/>
    </row>
    <row r="985" spans="1:84" ht="12" customHeight="1" x14ac:dyDescent="0.25">
      <c r="A985" s="225"/>
      <c r="B985" s="225"/>
      <c r="C985" s="225"/>
      <c r="D985" s="225"/>
      <c r="E985" s="226"/>
      <c r="F985" s="226"/>
      <c r="G985" s="228"/>
      <c r="H985" s="227"/>
      <c r="I985" s="227"/>
      <c r="J985" s="228"/>
      <c r="K985" s="228"/>
      <c r="L985" s="229"/>
      <c r="M985" s="225"/>
      <c r="N985" s="225"/>
      <c r="O985" s="225"/>
      <c r="P985" s="225"/>
      <c r="Q985" s="225"/>
      <c r="R985" s="225"/>
      <c r="S985" s="225"/>
      <c r="T985" s="225"/>
      <c r="U985" s="225"/>
      <c r="V985" s="225"/>
      <c r="W985" s="225"/>
      <c r="X985" s="225"/>
      <c r="Y985" s="225"/>
      <c r="Z985" s="225"/>
      <c r="AA985" s="225"/>
      <c r="AB985" s="225"/>
      <c r="AC985" s="225"/>
      <c r="AD985" s="225"/>
      <c r="AE985" s="225"/>
      <c r="AF985" s="225"/>
      <c r="AG985" s="225"/>
      <c r="AH985" s="225"/>
      <c r="AI985" s="225"/>
      <c r="AJ985" s="225"/>
      <c r="AK985" s="225"/>
      <c r="AL985" s="225"/>
      <c r="AM985" s="225"/>
      <c r="AN985" s="225"/>
      <c r="AO985" s="225"/>
      <c r="AP985" s="225"/>
      <c r="AQ985" s="225"/>
      <c r="AR985" s="225"/>
      <c r="AS985" s="225"/>
      <c r="AT985" s="225"/>
      <c r="AU985" s="225"/>
      <c r="AV985" s="225"/>
      <c r="AW985" s="225"/>
      <c r="AX985" s="225"/>
      <c r="AY985" s="225"/>
      <c r="AZ985" s="225"/>
      <c r="BA985" s="225"/>
      <c r="BB985" s="225"/>
      <c r="BC985" s="225"/>
      <c r="BD985" s="225"/>
      <c r="BE985" s="225"/>
      <c r="BF985" s="225"/>
      <c r="BG985" s="225"/>
      <c r="BH985" s="225"/>
      <c r="BI985" s="225"/>
      <c r="BJ985" s="225"/>
      <c r="BK985" s="225"/>
      <c r="BL985" s="225"/>
      <c r="BM985" s="225"/>
      <c r="BN985" s="225"/>
      <c r="BO985" s="225"/>
      <c r="BP985" s="225"/>
      <c r="BQ985" s="225"/>
      <c r="BR985" s="225"/>
      <c r="BS985" s="225"/>
      <c r="BT985" s="225"/>
      <c r="BU985" s="225"/>
      <c r="BV985" s="225"/>
      <c r="BW985" s="225"/>
      <c r="BX985" s="225"/>
      <c r="BY985" s="225"/>
      <c r="BZ985" s="225"/>
      <c r="CA985" s="225"/>
      <c r="CB985" s="225"/>
      <c r="CC985" s="225"/>
      <c r="CD985" s="225"/>
      <c r="CE985" s="225"/>
      <c r="CF985" s="225"/>
    </row>
    <row r="986" spans="1:84" ht="12" customHeight="1" x14ac:dyDescent="0.25">
      <c r="A986" s="225"/>
      <c r="B986" s="225"/>
      <c r="C986" s="225"/>
      <c r="D986" s="225"/>
      <c r="E986" s="226"/>
      <c r="F986" s="226"/>
      <c r="G986" s="228"/>
      <c r="H986" s="227"/>
      <c r="I986" s="227"/>
      <c r="J986" s="228"/>
      <c r="K986" s="228"/>
      <c r="L986" s="229"/>
      <c r="M986" s="225"/>
      <c r="N986" s="225"/>
      <c r="O986" s="225"/>
      <c r="P986" s="225"/>
      <c r="Q986" s="225"/>
      <c r="R986" s="225"/>
      <c r="S986" s="225"/>
      <c r="T986" s="225"/>
      <c r="U986" s="225"/>
      <c r="V986" s="225"/>
      <c r="W986" s="225"/>
      <c r="X986" s="225"/>
      <c r="Y986" s="225"/>
      <c r="Z986" s="225"/>
      <c r="AA986" s="225"/>
      <c r="AB986" s="225"/>
      <c r="AC986" s="225"/>
      <c r="AD986" s="225"/>
      <c r="AE986" s="225"/>
      <c r="AF986" s="225"/>
      <c r="AG986" s="225"/>
      <c r="AH986" s="225"/>
      <c r="AI986" s="225"/>
      <c r="AJ986" s="225"/>
      <c r="AK986" s="225"/>
      <c r="AL986" s="225"/>
      <c r="AM986" s="225"/>
      <c r="AN986" s="225"/>
      <c r="AO986" s="225"/>
      <c r="AP986" s="225"/>
      <c r="AQ986" s="225"/>
      <c r="AR986" s="225"/>
      <c r="AS986" s="225"/>
      <c r="AT986" s="225"/>
      <c r="AU986" s="225"/>
      <c r="AV986" s="225"/>
      <c r="AW986" s="225"/>
      <c r="AX986" s="225"/>
      <c r="AY986" s="225"/>
      <c r="AZ986" s="225"/>
      <c r="BA986" s="225"/>
      <c r="BB986" s="225"/>
      <c r="BC986" s="225"/>
      <c r="BD986" s="225"/>
      <c r="BE986" s="225"/>
      <c r="BF986" s="225"/>
      <c r="BG986" s="225"/>
      <c r="BH986" s="225"/>
      <c r="BI986" s="225"/>
      <c r="BJ986" s="225"/>
      <c r="BK986" s="225"/>
      <c r="BL986" s="225"/>
      <c r="BM986" s="225"/>
      <c r="BN986" s="225"/>
      <c r="BO986" s="225"/>
      <c r="BP986" s="225"/>
      <c r="BQ986" s="225"/>
      <c r="BR986" s="225"/>
      <c r="BS986" s="225"/>
      <c r="BT986" s="225"/>
      <c r="BU986" s="225"/>
      <c r="BV986" s="225"/>
      <c r="BW986" s="225"/>
      <c r="BX986" s="225"/>
      <c r="BY986" s="225"/>
      <c r="BZ986" s="225"/>
      <c r="CA986" s="225"/>
      <c r="CB986" s="225"/>
      <c r="CC986" s="225"/>
      <c r="CD986" s="225"/>
      <c r="CE986" s="225"/>
      <c r="CF986" s="225"/>
    </row>
    <row r="987" spans="1:84" ht="12" customHeight="1" x14ac:dyDescent="0.25">
      <c r="A987" s="225"/>
      <c r="B987" s="225"/>
      <c r="C987" s="225"/>
      <c r="D987" s="225"/>
      <c r="E987" s="226"/>
      <c r="F987" s="226"/>
      <c r="G987" s="228"/>
      <c r="H987" s="227"/>
      <c r="I987" s="227"/>
      <c r="J987" s="228"/>
      <c r="K987" s="228"/>
      <c r="L987" s="229"/>
      <c r="M987" s="225"/>
      <c r="N987" s="225"/>
      <c r="O987" s="225"/>
      <c r="P987" s="225"/>
      <c r="Q987" s="225"/>
      <c r="R987" s="225"/>
      <c r="S987" s="225"/>
      <c r="T987" s="225"/>
      <c r="U987" s="225"/>
      <c r="V987" s="225"/>
      <c r="W987" s="225"/>
      <c r="X987" s="225"/>
      <c r="Y987" s="225"/>
      <c r="Z987" s="225"/>
      <c r="AA987" s="225"/>
      <c r="AB987" s="225"/>
      <c r="AC987" s="225"/>
      <c r="AD987" s="225"/>
      <c r="AE987" s="225"/>
      <c r="AF987" s="225"/>
      <c r="AG987" s="225"/>
      <c r="AH987" s="225"/>
      <c r="AI987" s="225"/>
      <c r="AJ987" s="225"/>
      <c r="AK987" s="225"/>
      <c r="AL987" s="225"/>
      <c r="AM987" s="225"/>
      <c r="AN987" s="225"/>
      <c r="AO987" s="225"/>
      <c r="AP987" s="225"/>
      <c r="AQ987" s="225"/>
      <c r="AR987" s="225"/>
      <c r="AS987" s="225"/>
      <c r="AT987" s="225"/>
      <c r="AU987" s="225"/>
      <c r="AV987" s="225"/>
      <c r="AW987" s="225"/>
      <c r="AX987" s="225"/>
      <c r="AY987" s="225"/>
      <c r="AZ987" s="225"/>
      <c r="BA987" s="225"/>
      <c r="BB987" s="225"/>
      <c r="BC987" s="225"/>
      <c r="BD987" s="225"/>
      <c r="BE987" s="225"/>
      <c r="BF987" s="225"/>
      <c r="BG987" s="225"/>
      <c r="BH987" s="225"/>
      <c r="BI987" s="225"/>
      <c r="BJ987" s="225"/>
      <c r="BK987" s="225"/>
      <c r="BL987" s="225"/>
      <c r="BM987" s="225"/>
      <c r="BN987" s="225"/>
      <c r="BO987" s="225"/>
      <c r="BP987" s="225"/>
      <c r="BQ987" s="225"/>
      <c r="BR987" s="225"/>
      <c r="BS987" s="225"/>
      <c r="BT987" s="225"/>
      <c r="BU987" s="225"/>
      <c r="BV987" s="225"/>
      <c r="BW987" s="225"/>
      <c r="BX987" s="225"/>
      <c r="BY987" s="225"/>
      <c r="BZ987" s="225"/>
      <c r="CA987" s="225"/>
      <c r="CB987" s="225"/>
      <c r="CC987" s="225"/>
      <c r="CD987" s="225"/>
      <c r="CE987" s="225"/>
      <c r="CF987" s="225"/>
    </row>
    <row r="988" spans="1:84" ht="12" customHeight="1" x14ac:dyDescent="0.25">
      <c r="A988" s="225"/>
      <c r="B988" s="225"/>
      <c r="C988" s="225"/>
      <c r="D988" s="225"/>
      <c r="E988" s="226"/>
      <c r="F988" s="226"/>
      <c r="G988" s="228"/>
      <c r="H988" s="227"/>
      <c r="I988" s="227"/>
      <c r="J988" s="228"/>
      <c r="K988" s="228"/>
      <c r="L988" s="229"/>
      <c r="M988" s="225"/>
      <c r="N988" s="225"/>
      <c r="O988" s="225"/>
      <c r="P988" s="225"/>
      <c r="Q988" s="225"/>
      <c r="R988" s="225"/>
      <c r="S988" s="225"/>
      <c r="T988" s="225"/>
      <c r="U988" s="225"/>
      <c r="V988" s="225"/>
      <c r="W988" s="225"/>
      <c r="X988" s="225"/>
      <c r="Y988" s="225"/>
      <c r="Z988" s="225"/>
      <c r="AA988" s="225"/>
      <c r="AB988" s="225"/>
      <c r="AC988" s="225"/>
      <c r="AD988" s="225"/>
      <c r="AE988" s="225"/>
      <c r="AF988" s="225"/>
      <c r="AG988" s="225"/>
      <c r="AH988" s="225"/>
      <c r="AI988" s="225"/>
      <c r="AJ988" s="225"/>
      <c r="AK988" s="225"/>
      <c r="AL988" s="225"/>
      <c r="AM988" s="225"/>
      <c r="AN988" s="225"/>
      <c r="AO988" s="225"/>
      <c r="AP988" s="225"/>
      <c r="AQ988" s="225"/>
      <c r="AR988" s="225"/>
      <c r="AS988" s="225"/>
      <c r="AT988" s="225"/>
      <c r="AU988" s="225"/>
      <c r="AV988" s="225"/>
      <c r="AW988" s="225"/>
      <c r="AX988" s="225"/>
      <c r="AY988" s="225"/>
      <c r="AZ988" s="225"/>
      <c r="BA988" s="225"/>
      <c r="BB988" s="225"/>
      <c r="BC988" s="225"/>
      <c r="BD988" s="225"/>
      <c r="BE988" s="225"/>
      <c r="BF988" s="225"/>
      <c r="BG988" s="225"/>
      <c r="BH988" s="225"/>
      <c r="BI988" s="225"/>
      <c r="BJ988" s="225"/>
      <c r="BK988" s="225"/>
      <c r="BL988" s="225"/>
      <c r="BM988" s="225"/>
      <c r="BN988" s="225"/>
      <c r="BO988" s="225"/>
      <c r="BP988" s="225"/>
      <c r="BQ988" s="225"/>
      <c r="BR988" s="225"/>
      <c r="BS988" s="225"/>
      <c r="BT988" s="225"/>
      <c r="BU988" s="225"/>
      <c r="BV988" s="225"/>
      <c r="BW988" s="225"/>
      <c r="BX988" s="225"/>
      <c r="BY988" s="225"/>
      <c r="BZ988" s="225"/>
      <c r="CA988" s="225"/>
      <c r="CB988" s="225"/>
      <c r="CC988" s="225"/>
      <c r="CD988" s="225"/>
      <c r="CE988" s="225"/>
      <c r="CF988" s="225"/>
    </row>
    <row r="989" spans="1:84" ht="12" customHeight="1" x14ac:dyDescent="0.25">
      <c r="A989" s="225"/>
      <c r="B989" s="225"/>
      <c r="C989" s="225"/>
      <c r="D989" s="225"/>
      <c r="E989" s="226"/>
      <c r="F989" s="226"/>
      <c r="G989" s="228"/>
      <c r="H989" s="227"/>
      <c r="I989" s="227"/>
      <c r="J989" s="228"/>
      <c r="K989" s="228"/>
      <c r="L989" s="229"/>
      <c r="M989" s="225"/>
      <c r="N989" s="225"/>
      <c r="O989" s="225"/>
      <c r="P989" s="225"/>
      <c r="Q989" s="225"/>
      <c r="R989" s="225"/>
      <c r="S989" s="225"/>
      <c r="T989" s="225"/>
      <c r="U989" s="225"/>
      <c r="V989" s="225"/>
      <c r="W989" s="225"/>
      <c r="X989" s="225"/>
      <c r="Y989" s="225"/>
      <c r="Z989" s="225"/>
      <c r="AA989" s="225"/>
      <c r="AB989" s="225"/>
      <c r="AC989" s="225"/>
      <c r="AD989" s="225"/>
      <c r="AE989" s="225"/>
      <c r="AF989" s="225"/>
      <c r="AG989" s="225"/>
      <c r="AH989" s="225"/>
      <c r="AI989" s="225"/>
      <c r="AJ989" s="225"/>
      <c r="AK989" s="225"/>
      <c r="AL989" s="225"/>
      <c r="AM989" s="225"/>
      <c r="AN989" s="225"/>
      <c r="AO989" s="225"/>
      <c r="AP989" s="225"/>
      <c r="AQ989" s="225"/>
      <c r="AR989" s="225"/>
      <c r="AS989" s="225"/>
      <c r="AT989" s="225"/>
      <c r="AU989" s="225"/>
      <c r="AV989" s="225"/>
      <c r="AW989" s="225"/>
      <c r="AX989" s="225"/>
      <c r="AY989" s="225"/>
      <c r="AZ989" s="225"/>
      <c r="BA989" s="225"/>
      <c r="BB989" s="225"/>
      <c r="BC989" s="225"/>
      <c r="BD989" s="225"/>
      <c r="BE989" s="225"/>
      <c r="BF989" s="225"/>
      <c r="BG989" s="225"/>
      <c r="BH989" s="225"/>
      <c r="BI989" s="225"/>
      <c r="BJ989" s="225"/>
      <c r="BK989" s="225"/>
      <c r="BL989" s="225"/>
      <c r="BM989" s="225"/>
      <c r="BN989" s="225"/>
      <c r="BO989" s="225"/>
      <c r="BP989" s="225"/>
      <c r="BQ989" s="225"/>
      <c r="BR989" s="225"/>
      <c r="BS989" s="225"/>
      <c r="BT989" s="225"/>
      <c r="BU989" s="225"/>
      <c r="BV989" s="225"/>
      <c r="BW989" s="225"/>
      <c r="BX989" s="225"/>
      <c r="BY989" s="225"/>
      <c r="BZ989" s="225"/>
      <c r="CA989" s="225"/>
      <c r="CB989" s="225"/>
      <c r="CC989" s="225"/>
      <c r="CD989" s="225"/>
      <c r="CE989" s="225"/>
      <c r="CF989" s="225"/>
    </row>
    <row r="990" spans="1:84" ht="12" customHeight="1" x14ac:dyDescent="0.25">
      <c r="A990" s="225"/>
      <c r="B990" s="225"/>
      <c r="C990" s="225"/>
      <c r="D990" s="225"/>
      <c r="E990" s="226"/>
      <c r="F990" s="226"/>
      <c r="G990" s="228"/>
      <c r="H990" s="227"/>
      <c r="I990" s="227"/>
      <c r="J990" s="228"/>
      <c r="K990" s="228"/>
      <c r="L990" s="229"/>
      <c r="M990" s="225"/>
      <c r="N990" s="225"/>
      <c r="O990" s="225"/>
      <c r="P990" s="225"/>
      <c r="Q990" s="225"/>
      <c r="R990" s="225"/>
      <c r="S990" s="225"/>
      <c r="T990" s="225"/>
      <c r="U990" s="225"/>
      <c r="V990" s="225"/>
      <c r="W990" s="225"/>
      <c r="X990" s="225"/>
      <c r="Y990" s="225"/>
      <c r="Z990" s="225"/>
      <c r="AA990" s="225"/>
      <c r="AB990" s="225"/>
      <c r="AC990" s="225"/>
      <c r="AD990" s="225"/>
      <c r="AE990" s="225"/>
      <c r="AF990" s="225"/>
      <c r="AG990" s="225"/>
      <c r="AH990" s="225"/>
      <c r="AI990" s="225"/>
      <c r="AJ990" s="225"/>
      <c r="AK990" s="225"/>
      <c r="AL990" s="225"/>
      <c r="AM990" s="225"/>
      <c r="AN990" s="225"/>
      <c r="AO990" s="225"/>
      <c r="AP990" s="225"/>
      <c r="AQ990" s="225"/>
      <c r="AR990" s="225"/>
      <c r="AS990" s="225"/>
      <c r="AT990" s="225"/>
      <c r="AU990" s="225"/>
      <c r="AV990" s="225"/>
      <c r="AW990" s="225"/>
      <c r="AX990" s="225"/>
      <c r="AY990" s="225"/>
      <c r="AZ990" s="225"/>
      <c r="BA990" s="225"/>
      <c r="BB990" s="225"/>
      <c r="BC990" s="225"/>
      <c r="BD990" s="225"/>
      <c r="BE990" s="225"/>
      <c r="BF990" s="225"/>
      <c r="BG990" s="225"/>
      <c r="BH990" s="225"/>
      <c r="BI990" s="225"/>
      <c r="BJ990" s="225"/>
      <c r="BK990" s="225"/>
      <c r="BL990" s="225"/>
      <c r="BM990" s="225"/>
      <c r="BN990" s="225"/>
      <c r="BO990" s="225"/>
      <c r="BP990" s="225"/>
      <c r="BQ990" s="225"/>
      <c r="BR990" s="225"/>
      <c r="BS990" s="225"/>
      <c r="BT990" s="225"/>
      <c r="BU990" s="225"/>
      <c r="BV990" s="225"/>
      <c r="BW990" s="225"/>
      <c r="BX990" s="225"/>
      <c r="BY990" s="225"/>
      <c r="BZ990" s="225"/>
      <c r="CA990" s="225"/>
      <c r="CB990" s="225"/>
      <c r="CC990" s="225"/>
      <c r="CD990" s="225"/>
      <c r="CE990" s="225"/>
      <c r="CF990" s="225"/>
    </row>
    <row r="991" spans="1:84" ht="12" customHeight="1" x14ac:dyDescent="0.25">
      <c r="A991" s="225"/>
      <c r="B991" s="225"/>
      <c r="C991" s="225"/>
      <c r="D991" s="225"/>
      <c r="E991" s="226"/>
      <c r="F991" s="226"/>
      <c r="G991" s="228"/>
      <c r="H991" s="227"/>
      <c r="I991" s="227"/>
      <c r="J991" s="228"/>
      <c r="K991" s="228"/>
      <c r="L991" s="229"/>
      <c r="M991" s="225"/>
      <c r="N991" s="225"/>
      <c r="O991" s="225"/>
      <c r="P991" s="225"/>
      <c r="Q991" s="225"/>
      <c r="R991" s="225"/>
      <c r="S991" s="225"/>
      <c r="T991" s="225"/>
      <c r="U991" s="225"/>
      <c r="V991" s="225"/>
      <c r="W991" s="225"/>
      <c r="X991" s="225"/>
      <c r="Y991" s="225"/>
      <c r="Z991" s="225"/>
      <c r="AA991" s="225"/>
      <c r="AB991" s="225"/>
      <c r="AC991" s="225"/>
      <c r="AD991" s="225"/>
      <c r="AE991" s="225"/>
      <c r="AF991" s="225"/>
      <c r="AG991" s="225"/>
      <c r="AH991" s="225"/>
      <c r="AI991" s="225"/>
      <c r="AJ991" s="225"/>
      <c r="AK991" s="225"/>
      <c r="AL991" s="225"/>
      <c r="AM991" s="225"/>
      <c r="AN991" s="225"/>
      <c r="AO991" s="225"/>
      <c r="AP991" s="225"/>
      <c r="AQ991" s="225"/>
      <c r="AR991" s="225"/>
      <c r="AS991" s="225"/>
      <c r="AT991" s="225"/>
      <c r="AU991" s="225"/>
      <c r="AV991" s="225"/>
      <c r="AW991" s="225"/>
      <c r="AX991" s="225"/>
      <c r="AY991" s="225"/>
      <c r="AZ991" s="225"/>
      <c r="BA991" s="225"/>
      <c r="BB991" s="225"/>
      <c r="BC991" s="225"/>
      <c r="BD991" s="225"/>
      <c r="BE991" s="225"/>
      <c r="BF991" s="225"/>
      <c r="BG991" s="225"/>
      <c r="BH991" s="225"/>
      <c r="BI991" s="225"/>
      <c r="BJ991" s="225"/>
      <c r="BK991" s="225"/>
      <c r="BL991" s="225"/>
      <c r="BM991" s="225"/>
      <c r="BN991" s="225"/>
      <c r="BO991" s="225"/>
      <c r="BP991" s="225"/>
      <c r="BQ991" s="225"/>
      <c r="BR991" s="225"/>
      <c r="BS991" s="225"/>
      <c r="BT991" s="225"/>
      <c r="BU991" s="225"/>
      <c r="BV991" s="225"/>
      <c r="BW991" s="225"/>
      <c r="BX991" s="225"/>
      <c r="BY991" s="225"/>
      <c r="BZ991" s="225"/>
      <c r="CA991" s="225"/>
      <c r="CB991" s="225"/>
      <c r="CC991" s="225"/>
      <c r="CD991" s="225"/>
      <c r="CE991" s="225"/>
      <c r="CF991" s="225"/>
    </row>
    <row r="992" spans="1:84" ht="12" customHeight="1" x14ac:dyDescent="0.25">
      <c r="A992" s="225"/>
      <c r="B992" s="225"/>
      <c r="C992" s="225"/>
      <c r="D992" s="225"/>
      <c r="E992" s="226"/>
      <c r="F992" s="226"/>
      <c r="G992" s="228"/>
      <c r="H992" s="227"/>
      <c r="I992" s="227"/>
      <c r="J992" s="228"/>
      <c r="K992" s="228"/>
      <c r="L992" s="229"/>
      <c r="M992" s="225"/>
      <c r="N992" s="225"/>
      <c r="O992" s="225"/>
      <c r="P992" s="225"/>
      <c r="Q992" s="225"/>
      <c r="R992" s="225"/>
      <c r="S992" s="225"/>
      <c r="T992" s="225"/>
      <c r="U992" s="225"/>
      <c r="V992" s="225"/>
      <c r="W992" s="225"/>
      <c r="X992" s="225"/>
      <c r="Y992" s="225"/>
      <c r="Z992" s="225"/>
      <c r="AA992" s="225"/>
      <c r="AB992" s="225"/>
      <c r="AC992" s="225"/>
      <c r="AD992" s="225"/>
      <c r="AE992" s="225"/>
      <c r="AF992" s="225"/>
      <c r="AG992" s="225"/>
      <c r="AH992" s="225"/>
      <c r="AI992" s="225"/>
      <c r="AJ992" s="225"/>
      <c r="AK992" s="225"/>
      <c r="AL992" s="225"/>
      <c r="AM992" s="225"/>
      <c r="AN992" s="225"/>
      <c r="AO992" s="225"/>
      <c r="AP992" s="225"/>
      <c r="AQ992" s="225"/>
      <c r="AR992" s="225"/>
      <c r="AS992" s="225"/>
      <c r="AT992" s="225"/>
      <c r="AU992" s="225"/>
      <c r="AV992" s="225"/>
      <c r="AW992" s="225"/>
      <c r="AX992" s="225"/>
      <c r="AY992" s="225"/>
      <c r="AZ992" s="225"/>
      <c r="BA992" s="225"/>
      <c r="BB992" s="225"/>
      <c r="BC992" s="225"/>
      <c r="BD992" s="225"/>
      <c r="BE992" s="225"/>
      <c r="BF992" s="225"/>
      <c r="BG992" s="225"/>
      <c r="BH992" s="225"/>
      <c r="BI992" s="225"/>
      <c r="BJ992" s="225"/>
      <c r="BK992" s="225"/>
      <c r="BL992" s="225"/>
      <c r="BM992" s="225"/>
      <c r="BN992" s="225"/>
      <c r="BO992" s="225"/>
      <c r="BP992" s="225"/>
      <c r="BQ992" s="225"/>
      <c r="BR992" s="225"/>
      <c r="BS992" s="225"/>
      <c r="BT992" s="225"/>
      <c r="BU992" s="225"/>
      <c r="BV992" s="225"/>
      <c r="BW992" s="225"/>
      <c r="BX992" s="225"/>
      <c r="BY992" s="225"/>
      <c r="BZ992" s="225"/>
      <c r="CA992" s="225"/>
      <c r="CB992" s="225"/>
      <c r="CC992" s="225"/>
      <c r="CD992" s="225"/>
      <c r="CE992" s="225"/>
      <c r="CF992" s="225"/>
    </row>
    <row r="993" spans="1:84" ht="12" customHeight="1" x14ac:dyDescent="0.25">
      <c r="A993" s="225"/>
      <c r="B993" s="225"/>
      <c r="C993" s="225"/>
      <c r="D993" s="225"/>
      <c r="E993" s="226"/>
      <c r="F993" s="226"/>
      <c r="G993" s="228"/>
      <c r="H993" s="227"/>
      <c r="I993" s="227"/>
      <c r="J993" s="228"/>
      <c r="K993" s="228"/>
      <c r="L993" s="229"/>
      <c r="M993" s="225"/>
      <c r="N993" s="225"/>
      <c r="O993" s="225"/>
      <c r="P993" s="225"/>
      <c r="Q993" s="225"/>
      <c r="R993" s="225"/>
      <c r="S993" s="225"/>
      <c r="T993" s="225"/>
      <c r="U993" s="225"/>
      <c r="V993" s="225"/>
      <c r="W993" s="225"/>
      <c r="X993" s="225"/>
      <c r="Y993" s="225"/>
      <c r="Z993" s="225"/>
      <c r="AA993" s="225"/>
      <c r="AB993" s="225"/>
      <c r="AC993" s="225"/>
      <c r="AD993" s="225"/>
      <c r="AE993" s="225"/>
      <c r="AF993" s="225"/>
      <c r="AG993" s="225"/>
      <c r="AH993" s="225"/>
      <c r="AI993" s="225"/>
      <c r="AJ993" s="225"/>
      <c r="AK993" s="225"/>
      <c r="AL993" s="225"/>
      <c r="AM993" s="225"/>
      <c r="AN993" s="225"/>
      <c r="AO993" s="225"/>
      <c r="AP993" s="225"/>
      <c r="AQ993" s="225"/>
      <c r="AR993" s="225"/>
      <c r="AS993" s="225"/>
      <c r="AT993" s="225"/>
      <c r="AU993" s="225"/>
      <c r="AV993" s="225"/>
      <c r="AW993" s="225"/>
      <c r="AX993" s="225"/>
      <c r="AY993" s="225"/>
      <c r="AZ993" s="225"/>
      <c r="BA993" s="225"/>
      <c r="BB993" s="225"/>
      <c r="BC993" s="225"/>
      <c r="BD993" s="225"/>
      <c r="BE993" s="225"/>
      <c r="BF993" s="225"/>
      <c r="BG993" s="225"/>
      <c r="BH993" s="225"/>
      <c r="BI993" s="225"/>
      <c r="BJ993" s="225"/>
      <c r="BK993" s="225"/>
      <c r="BL993" s="225"/>
      <c r="BM993" s="225"/>
      <c r="BN993" s="225"/>
      <c r="BO993" s="225"/>
      <c r="BP993" s="225"/>
      <c r="BQ993" s="225"/>
      <c r="BR993" s="225"/>
      <c r="BS993" s="225"/>
      <c r="BT993" s="225"/>
      <c r="BU993" s="225"/>
      <c r="BV993" s="225"/>
      <c r="BW993" s="225"/>
      <c r="BX993" s="225"/>
      <c r="BY993" s="225"/>
      <c r="BZ993" s="225"/>
      <c r="CA993" s="225"/>
      <c r="CB993" s="225"/>
      <c r="CC993" s="225"/>
      <c r="CD993" s="225"/>
      <c r="CE993" s="225"/>
      <c r="CF993" s="225"/>
    </row>
    <row r="994" spans="1:84" ht="12" customHeight="1" x14ac:dyDescent="0.25">
      <c r="A994" s="225"/>
      <c r="B994" s="225"/>
      <c r="C994" s="225"/>
      <c r="D994" s="225"/>
      <c r="E994" s="226"/>
      <c r="F994" s="226"/>
      <c r="G994" s="228"/>
      <c r="H994" s="227"/>
      <c r="I994" s="227"/>
      <c r="J994" s="228"/>
      <c r="K994" s="228"/>
      <c r="L994" s="229"/>
      <c r="M994" s="225"/>
      <c r="N994" s="225"/>
      <c r="O994" s="225"/>
      <c r="P994" s="225"/>
      <c r="Q994" s="225"/>
      <c r="R994" s="225"/>
      <c r="S994" s="225"/>
      <c r="T994" s="225"/>
      <c r="U994" s="225"/>
      <c r="V994" s="225"/>
      <c r="W994" s="225"/>
      <c r="X994" s="225"/>
      <c r="Y994" s="225"/>
      <c r="Z994" s="225"/>
      <c r="AA994" s="225"/>
      <c r="AB994" s="225"/>
      <c r="AC994" s="225"/>
      <c r="AD994" s="225"/>
      <c r="AE994" s="225"/>
      <c r="AF994" s="225"/>
      <c r="AG994" s="225"/>
      <c r="AH994" s="225"/>
      <c r="AI994" s="225"/>
      <c r="AJ994" s="225"/>
      <c r="AK994" s="225"/>
      <c r="AL994" s="225"/>
      <c r="AM994" s="225"/>
      <c r="AN994" s="225"/>
      <c r="AO994" s="225"/>
      <c r="AP994" s="225"/>
      <c r="AQ994" s="225"/>
      <c r="AR994" s="225"/>
      <c r="AS994" s="225"/>
      <c r="AT994" s="225"/>
      <c r="AU994" s="225"/>
      <c r="AV994" s="225"/>
      <c r="AW994" s="225"/>
      <c r="AX994" s="225"/>
      <c r="AY994" s="225"/>
      <c r="AZ994" s="225"/>
      <c r="BA994" s="225"/>
      <c r="BB994" s="225"/>
      <c r="BC994" s="225"/>
      <c r="BD994" s="225"/>
      <c r="BE994" s="225"/>
      <c r="BF994" s="225"/>
      <c r="BG994" s="225"/>
      <c r="BH994" s="225"/>
      <c r="BI994" s="225"/>
      <c r="BJ994" s="225"/>
      <c r="BK994" s="225"/>
      <c r="BL994" s="225"/>
      <c r="BM994" s="225"/>
      <c r="BN994" s="225"/>
      <c r="BO994" s="225"/>
      <c r="BP994" s="225"/>
      <c r="BQ994" s="225"/>
      <c r="BR994" s="225"/>
      <c r="BS994" s="225"/>
      <c r="BT994" s="225"/>
      <c r="BU994" s="225"/>
      <c r="BV994" s="225"/>
      <c r="BW994" s="225"/>
      <c r="BX994" s="225"/>
      <c r="BY994" s="225"/>
      <c r="BZ994" s="225"/>
      <c r="CA994" s="225"/>
      <c r="CB994" s="225"/>
      <c r="CC994" s="225"/>
      <c r="CD994" s="225"/>
      <c r="CE994" s="225"/>
      <c r="CF994" s="225"/>
    </row>
    <row r="995" spans="1:84" ht="12" customHeight="1" x14ac:dyDescent="0.25">
      <c r="A995" s="225"/>
      <c r="B995" s="225"/>
      <c r="C995" s="225"/>
      <c r="D995" s="225"/>
      <c r="E995" s="226"/>
      <c r="F995" s="226"/>
      <c r="G995" s="228"/>
      <c r="H995" s="227"/>
      <c r="I995" s="227"/>
      <c r="J995" s="228"/>
      <c r="K995" s="228"/>
      <c r="L995" s="229"/>
      <c r="M995" s="225"/>
      <c r="N995" s="225"/>
      <c r="O995" s="225"/>
      <c r="P995" s="225"/>
      <c r="Q995" s="225"/>
      <c r="R995" s="225"/>
      <c r="S995" s="225"/>
      <c r="T995" s="225"/>
      <c r="U995" s="225"/>
      <c r="V995" s="225"/>
      <c r="W995" s="225"/>
      <c r="X995" s="225"/>
      <c r="Y995" s="225"/>
      <c r="Z995" s="225"/>
      <c r="AA995" s="225"/>
      <c r="AB995" s="225"/>
      <c r="AC995" s="225"/>
      <c r="AD995" s="225"/>
      <c r="AE995" s="225"/>
      <c r="AF995" s="225"/>
      <c r="AG995" s="225"/>
      <c r="AH995" s="225"/>
      <c r="AI995" s="225"/>
      <c r="AJ995" s="225"/>
      <c r="AK995" s="225"/>
      <c r="AL995" s="225"/>
      <c r="AM995" s="225"/>
      <c r="AN995" s="225"/>
      <c r="AO995" s="225"/>
      <c r="AP995" s="225"/>
      <c r="AQ995" s="225"/>
      <c r="AR995" s="225"/>
      <c r="AS995" s="225"/>
      <c r="AT995" s="225"/>
      <c r="AU995" s="225"/>
      <c r="AV995" s="225"/>
      <c r="AW995" s="225"/>
      <c r="AX995" s="225"/>
      <c r="AY995" s="225"/>
      <c r="AZ995" s="225"/>
      <c r="BA995" s="225"/>
      <c r="BB995" s="225"/>
      <c r="BC995" s="225"/>
      <c r="BD995" s="225"/>
      <c r="BE995" s="225"/>
      <c r="BF995" s="225"/>
      <c r="BG995" s="225"/>
      <c r="BH995" s="225"/>
      <c r="BI995" s="225"/>
      <c r="BJ995" s="225"/>
      <c r="BK995" s="225"/>
      <c r="BL995" s="225"/>
      <c r="BM995" s="225"/>
      <c r="BN995" s="225"/>
      <c r="BO995" s="225"/>
      <c r="BP995" s="225"/>
      <c r="BQ995" s="225"/>
      <c r="BR995" s="225"/>
      <c r="BS995" s="225"/>
      <c r="BT995" s="225"/>
      <c r="BU995" s="225"/>
      <c r="BV995" s="225"/>
      <c r="BW995" s="225"/>
      <c r="BX995" s="225"/>
      <c r="BY995" s="225"/>
      <c r="BZ995" s="225"/>
      <c r="CA995" s="225"/>
      <c r="CB995" s="225"/>
      <c r="CC995" s="225"/>
      <c r="CD995" s="225"/>
      <c r="CE995" s="225"/>
      <c r="CF995" s="225"/>
    </row>
    <row r="996" spans="1:84" ht="12" customHeight="1" x14ac:dyDescent="0.25">
      <c r="A996" s="225"/>
      <c r="B996" s="225"/>
      <c r="C996" s="225"/>
      <c r="D996" s="225"/>
      <c r="E996" s="226"/>
      <c r="F996" s="226"/>
      <c r="G996" s="228"/>
      <c r="H996" s="227"/>
      <c r="I996" s="227"/>
      <c r="J996" s="228"/>
      <c r="K996" s="228"/>
      <c r="L996" s="229"/>
      <c r="M996" s="225"/>
      <c r="N996" s="225"/>
      <c r="O996" s="225"/>
      <c r="P996" s="225"/>
      <c r="Q996" s="225"/>
      <c r="R996" s="225"/>
      <c r="S996" s="225"/>
      <c r="T996" s="225"/>
      <c r="U996" s="225"/>
      <c r="V996" s="225"/>
      <c r="W996" s="225"/>
      <c r="X996" s="225"/>
      <c r="Y996" s="225"/>
      <c r="Z996" s="225"/>
      <c r="AA996" s="225"/>
      <c r="AB996" s="225"/>
      <c r="AC996" s="225"/>
      <c r="AD996" s="225"/>
      <c r="AE996" s="225"/>
      <c r="AF996" s="225"/>
      <c r="AG996" s="225"/>
      <c r="AH996" s="225"/>
      <c r="AI996" s="225"/>
      <c r="AJ996" s="225"/>
      <c r="AK996" s="225"/>
      <c r="AL996" s="225"/>
      <c r="AM996" s="225"/>
      <c r="AN996" s="225"/>
      <c r="AO996" s="225"/>
      <c r="AP996" s="225"/>
      <c r="AQ996" s="225"/>
      <c r="AR996" s="225"/>
      <c r="AS996" s="225"/>
      <c r="AT996" s="225"/>
      <c r="AU996" s="225"/>
      <c r="AV996" s="225"/>
      <c r="AW996" s="225"/>
      <c r="AX996" s="225"/>
      <c r="AY996" s="225"/>
      <c r="AZ996" s="225"/>
      <c r="BA996" s="225"/>
      <c r="BB996" s="225"/>
      <c r="BC996" s="225"/>
      <c r="BD996" s="225"/>
      <c r="BE996" s="225"/>
      <c r="BF996" s="225"/>
      <c r="BG996" s="225"/>
      <c r="BH996" s="225"/>
      <c r="BI996" s="225"/>
      <c r="BJ996" s="225"/>
      <c r="BK996" s="225"/>
      <c r="BL996" s="225"/>
      <c r="BM996" s="225"/>
      <c r="BN996" s="225"/>
      <c r="BO996" s="225"/>
      <c r="BP996" s="225"/>
      <c r="BQ996" s="225"/>
      <c r="BR996" s="225"/>
      <c r="BS996" s="225"/>
      <c r="BT996" s="225"/>
      <c r="BU996" s="225"/>
      <c r="BV996" s="225"/>
      <c r="BW996" s="225"/>
      <c r="BX996" s="225"/>
      <c r="BY996" s="225"/>
      <c r="BZ996" s="225"/>
      <c r="CA996" s="225"/>
      <c r="CB996" s="225"/>
      <c r="CC996" s="225"/>
      <c r="CD996" s="225"/>
      <c r="CE996" s="225"/>
      <c r="CF996" s="225"/>
    </row>
    <row r="997" spans="1:84" ht="12" customHeight="1" x14ac:dyDescent="0.25">
      <c r="A997" s="225"/>
      <c r="B997" s="225"/>
      <c r="C997" s="225"/>
      <c r="D997" s="225"/>
      <c r="E997" s="226"/>
      <c r="F997" s="226"/>
      <c r="G997" s="228"/>
      <c r="H997" s="227"/>
      <c r="I997" s="227"/>
      <c r="J997" s="228"/>
      <c r="K997" s="228"/>
      <c r="L997" s="229"/>
      <c r="M997" s="225"/>
      <c r="N997" s="225"/>
      <c r="O997" s="225"/>
      <c r="P997" s="225"/>
      <c r="Q997" s="225"/>
      <c r="R997" s="225"/>
      <c r="S997" s="225"/>
      <c r="T997" s="225"/>
      <c r="U997" s="225"/>
      <c r="V997" s="225"/>
      <c r="W997" s="225"/>
      <c r="X997" s="225"/>
      <c r="Y997" s="225"/>
      <c r="Z997" s="225"/>
      <c r="AA997" s="225"/>
      <c r="AB997" s="225"/>
      <c r="AC997" s="225"/>
      <c r="AD997" s="225"/>
      <c r="AE997" s="225"/>
      <c r="AF997" s="225"/>
      <c r="AG997" s="225"/>
      <c r="AH997" s="225"/>
      <c r="AI997" s="225"/>
      <c r="AJ997" s="225"/>
      <c r="AK997" s="225"/>
      <c r="AL997" s="225"/>
      <c r="AM997" s="225"/>
      <c r="AN997" s="225"/>
      <c r="AO997" s="225"/>
      <c r="AP997" s="225"/>
      <c r="AQ997" s="225"/>
      <c r="AR997" s="225"/>
      <c r="AS997" s="225"/>
      <c r="AT997" s="225"/>
      <c r="AU997" s="225"/>
      <c r="AV997" s="225"/>
      <c r="AW997" s="225"/>
      <c r="AX997" s="225"/>
      <c r="AY997" s="225"/>
      <c r="AZ997" s="225"/>
      <c r="BA997" s="225"/>
      <c r="BB997" s="225"/>
      <c r="BC997" s="225"/>
      <c r="BD997" s="225"/>
      <c r="BE997" s="225"/>
      <c r="BF997" s="225"/>
      <c r="BG997" s="225"/>
      <c r="BH997" s="225"/>
      <c r="BI997" s="225"/>
      <c r="BJ997" s="225"/>
      <c r="BK997" s="225"/>
      <c r="BL997" s="225"/>
      <c r="BM997" s="225"/>
      <c r="BN997" s="225"/>
      <c r="BO997" s="225"/>
      <c r="BP997" s="225"/>
      <c r="BQ997" s="225"/>
      <c r="BR997" s="225"/>
      <c r="BS997" s="225"/>
      <c r="BT997" s="225"/>
      <c r="BU997" s="225"/>
      <c r="BV997" s="225"/>
      <c r="BW997" s="225"/>
      <c r="BX997" s="225"/>
      <c r="BY997" s="225"/>
      <c r="BZ997" s="225"/>
      <c r="CA997" s="225"/>
      <c r="CB997" s="225"/>
      <c r="CC997" s="225"/>
      <c r="CD997" s="225"/>
      <c r="CE997" s="225"/>
      <c r="CF997" s="225"/>
    </row>
    <row r="998" spans="1:84" ht="12" customHeight="1" x14ac:dyDescent="0.25">
      <c r="A998" s="225"/>
      <c r="B998" s="225"/>
      <c r="C998" s="225"/>
      <c r="D998" s="225"/>
      <c r="E998" s="226"/>
      <c r="F998" s="226"/>
      <c r="G998" s="228"/>
      <c r="H998" s="227"/>
      <c r="I998" s="227"/>
      <c r="J998" s="228"/>
      <c r="K998" s="228"/>
      <c r="L998" s="229"/>
      <c r="M998" s="225"/>
      <c r="N998" s="225"/>
      <c r="O998" s="225"/>
      <c r="P998" s="225"/>
      <c r="Q998" s="225"/>
      <c r="R998" s="225"/>
      <c r="S998" s="225"/>
      <c r="T998" s="225"/>
      <c r="U998" s="225"/>
      <c r="V998" s="225"/>
      <c r="W998" s="225"/>
      <c r="X998" s="225"/>
      <c r="Y998" s="225"/>
      <c r="Z998" s="225"/>
      <c r="AA998" s="225"/>
      <c r="AB998" s="225"/>
      <c r="AC998" s="225"/>
      <c r="AD998" s="225"/>
      <c r="AE998" s="225"/>
      <c r="AF998" s="225"/>
      <c r="AG998" s="225"/>
      <c r="AH998" s="225"/>
      <c r="AI998" s="225"/>
      <c r="AJ998" s="225"/>
      <c r="AK998" s="225"/>
      <c r="AL998" s="225"/>
      <c r="AM998" s="225"/>
      <c r="AN998" s="225"/>
      <c r="AO998" s="225"/>
      <c r="AP998" s="225"/>
      <c r="AQ998" s="225"/>
      <c r="AR998" s="225"/>
      <c r="AS998" s="225"/>
      <c r="AT998" s="225"/>
      <c r="AU998" s="225"/>
      <c r="AV998" s="225"/>
      <c r="AW998" s="225"/>
      <c r="AX998" s="225"/>
      <c r="AY998" s="225"/>
      <c r="AZ998" s="225"/>
      <c r="BA998" s="225"/>
      <c r="BB998" s="225"/>
      <c r="BC998" s="225"/>
      <c r="BD998" s="225"/>
      <c r="BE998" s="225"/>
      <c r="BF998" s="225"/>
      <c r="BG998" s="225"/>
      <c r="BH998" s="225"/>
      <c r="BI998" s="225"/>
      <c r="BJ998" s="225"/>
      <c r="BK998" s="225"/>
      <c r="BL998" s="225"/>
      <c r="BM998" s="225"/>
      <c r="BN998" s="225"/>
      <c r="BO998" s="225"/>
      <c r="BP998" s="225"/>
      <c r="BQ998" s="225"/>
      <c r="BR998" s="225"/>
      <c r="BS998" s="225"/>
      <c r="BT998" s="225"/>
      <c r="BU998" s="225"/>
      <c r="BV998" s="225"/>
      <c r="BW998" s="225"/>
      <c r="BX998" s="225"/>
      <c r="BY998" s="225"/>
      <c r="BZ998" s="225"/>
      <c r="CA998" s="225"/>
      <c r="CB998" s="225"/>
      <c r="CC998" s="225"/>
      <c r="CD998" s="225"/>
      <c r="CE998" s="225"/>
      <c r="CF998" s="225"/>
    </row>
    <row r="999" spans="1:84" ht="12" customHeight="1" x14ac:dyDescent="0.25">
      <c r="A999" s="225"/>
      <c r="B999" s="225"/>
      <c r="C999" s="225"/>
      <c r="D999" s="225"/>
      <c r="E999" s="226"/>
      <c r="F999" s="226"/>
      <c r="G999" s="228"/>
      <c r="H999" s="227"/>
      <c r="I999" s="227"/>
      <c r="J999" s="228"/>
      <c r="K999" s="228"/>
      <c r="L999" s="229"/>
      <c r="M999" s="225"/>
      <c r="N999" s="225"/>
      <c r="O999" s="225"/>
      <c r="P999" s="225"/>
      <c r="Q999" s="225"/>
      <c r="R999" s="225"/>
      <c r="S999" s="225"/>
      <c r="T999" s="225"/>
      <c r="U999" s="225"/>
      <c r="V999" s="225"/>
      <c r="W999" s="225"/>
      <c r="X999" s="225"/>
      <c r="Y999" s="225"/>
      <c r="Z999" s="225"/>
      <c r="AA999" s="225"/>
      <c r="AB999" s="225"/>
      <c r="AC999" s="225"/>
      <c r="AD999" s="225"/>
      <c r="AE999" s="225"/>
      <c r="AF999" s="225"/>
      <c r="AG999" s="225"/>
      <c r="AH999" s="225"/>
      <c r="AI999" s="225"/>
      <c r="AJ999" s="225"/>
      <c r="AK999" s="225"/>
      <c r="AL999" s="225"/>
      <c r="AM999" s="225"/>
      <c r="AN999" s="225"/>
      <c r="AO999" s="225"/>
      <c r="AP999" s="225"/>
      <c r="AQ999" s="225"/>
      <c r="AR999" s="225"/>
      <c r="AS999" s="225"/>
      <c r="AT999" s="225"/>
      <c r="AU999" s="225"/>
      <c r="AV999" s="225"/>
      <c r="AW999" s="225"/>
      <c r="AX999" s="225"/>
      <c r="AY999" s="225"/>
      <c r="AZ999" s="225"/>
      <c r="BA999" s="225"/>
      <c r="BB999" s="225"/>
      <c r="BC999" s="225"/>
      <c r="BD999" s="225"/>
      <c r="BE999" s="225"/>
      <c r="BF999" s="225"/>
      <c r="BG999" s="225"/>
      <c r="BH999" s="225"/>
      <c r="BI999" s="225"/>
      <c r="BJ999" s="225"/>
      <c r="BK999" s="225"/>
      <c r="BL999" s="225"/>
      <c r="BM999" s="225"/>
      <c r="BN999" s="225"/>
      <c r="BO999" s="225"/>
      <c r="BP999" s="225"/>
      <c r="BQ999" s="225"/>
      <c r="BR999" s="225"/>
      <c r="BS999" s="225"/>
      <c r="BT999" s="225"/>
      <c r="BU999" s="225"/>
      <c r="BV999" s="225"/>
      <c r="BW999" s="225"/>
      <c r="BX999" s="225"/>
      <c r="BY999" s="225"/>
      <c r="BZ999" s="225"/>
      <c r="CA999" s="225"/>
      <c r="CB999" s="225"/>
      <c r="CC999" s="225"/>
      <c r="CD999" s="225"/>
      <c r="CE999" s="225"/>
      <c r="CF999" s="225"/>
    </row>
    <row r="1000" spans="1:84" ht="12" customHeight="1" x14ac:dyDescent="0.25">
      <c r="A1000" s="225"/>
      <c r="B1000" s="225"/>
      <c r="C1000" s="225"/>
      <c r="D1000" s="225"/>
      <c r="E1000" s="226"/>
      <c r="F1000" s="226"/>
      <c r="G1000" s="228"/>
      <c r="H1000" s="227"/>
      <c r="I1000" s="227"/>
      <c r="J1000" s="228"/>
      <c r="K1000" s="228"/>
      <c r="L1000" s="229"/>
      <c r="M1000" s="225"/>
      <c r="N1000" s="225"/>
      <c r="O1000" s="225"/>
      <c r="P1000" s="225"/>
      <c r="Q1000" s="225"/>
      <c r="R1000" s="225"/>
      <c r="S1000" s="225"/>
      <c r="T1000" s="225"/>
      <c r="U1000" s="225"/>
      <c r="V1000" s="225"/>
      <c r="W1000" s="225"/>
      <c r="X1000" s="225"/>
      <c r="Y1000" s="225"/>
      <c r="Z1000" s="225"/>
      <c r="AA1000" s="225"/>
      <c r="AB1000" s="225"/>
      <c r="AC1000" s="225"/>
      <c r="AD1000" s="225"/>
      <c r="AE1000" s="225"/>
      <c r="AF1000" s="225"/>
      <c r="AG1000" s="225"/>
      <c r="AH1000" s="225"/>
      <c r="AI1000" s="225"/>
      <c r="AJ1000" s="225"/>
      <c r="AK1000" s="225"/>
      <c r="AL1000" s="225"/>
      <c r="AM1000" s="225"/>
      <c r="AN1000" s="225"/>
      <c r="AO1000" s="225"/>
      <c r="AP1000" s="225"/>
      <c r="AQ1000" s="225"/>
      <c r="AR1000" s="225"/>
      <c r="AS1000" s="225"/>
      <c r="AT1000" s="225"/>
      <c r="AU1000" s="225"/>
      <c r="AV1000" s="225"/>
      <c r="AW1000" s="225"/>
      <c r="AX1000" s="225"/>
      <c r="AY1000" s="225"/>
      <c r="AZ1000" s="225"/>
      <c r="BA1000" s="225"/>
      <c r="BB1000" s="225"/>
      <c r="BC1000" s="225"/>
      <c r="BD1000" s="225"/>
      <c r="BE1000" s="225"/>
      <c r="BF1000" s="225"/>
      <c r="BG1000" s="225"/>
      <c r="BH1000" s="225"/>
      <c r="BI1000" s="225"/>
      <c r="BJ1000" s="225"/>
      <c r="BK1000" s="225"/>
      <c r="BL1000" s="225"/>
      <c r="BM1000" s="225"/>
      <c r="BN1000" s="225"/>
      <c r="BO1000" s="225"/>
      <c r="BP1000" s="225"/>
      <c r="BQ1000" s="225"/>
      <c r="BR1000" s="225"/>
      <c r="BS1000" s="225"/>
      <c r="BT1000" s="225"/>
      <c r="BU1000" s="225"/>
      <c r="BV1000" s="225"/>
      <c r="BW1000" s="225"/>
      <c r="BX1000" s="225"/>
      <c r="BY1000" s="225"/>
      <c r="BZ1000" s="225"/>
      <c r="CA1000" s="225"/>
      <c r="CB1000" s="225"/>
      <c r="CC1000" s="225"/>
      <c r="CD1000" s="225"/>
      <c r="CE1000" s="225"/>
      <c r="CF1000" s="225"/>
    </row>
  </sheetData>
  <mergeCells count="8">
    <mergeCell ref="D66:E66"/>
    <mergeCell ref="D73:E73"/>
    <mergeCell ref="D88:E88"/>
    <mergeCell ref="D3:E3"/>
    <mergeCell ref="A5:B24"/>
    <mergeCell ref="D5:E5"/>
    <mergeCell ref="D26:E26"/>
    <mergeCell ref="D48:E48"/>
  </mergeCells>
  <pageMargins left="0.69930555555555596" right="0.69930555555555596" top="0.75" bottom="0.75" header="0" footer="0"/>
  <pageSetup orientation="portrait"/>
  <colBreaks count="1" manualBreakCount="1">
    <brk id="3" man="1"/>
  </colBreaks>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election activeCell="D10" sqref="D10"/>
    </sheetView>
  </sheetViews>
  <sheetFormatPr defaultColWidth="14.44140625" defaultRowHeight="15" customHeight="1" x14ac:dyDescent="0.25"/>
  <cols>
    <col min="1" max="2" width="8.88671875" customWidth="1"/>
    <col min="3" max="3" width="36.33203125" customWidth="1"/>
    <col min="4" max="4" width="59.109375" customWidth="1"/>
    <col min="5" max="5" width="10" customWidth="1"/>
    <col min="6" max="6" width="11.5546875" customWidth="1"/>
    <col min="7" max="7" width="12.5546875" customWidth="1"/>
    <col min="8" max="8" width="10" customWidth="1"/>
    <col min="9" max="10" width="8.88671875" customWidth="1"/>
    <col min="11" max="11" width="11" customWidth="1"/>
    <col min="12" max="12" width="12.44140625" customWidth="1"/>
    <col min="13" max="13" width="14.5546875" customWidth="1"/>
    <col min="14" max="15" width="12.44140625" customWidth="1"/>
    <col min="16" max="26" width="8.88671875" customWidth="1"/>
  </cols>
  <sheetData>
    <row r="1" spans="1:26" ht="12.75" customHeight="1" x14ac:dyDescent="0.3">
      <c r="A1" s="234"/>
      <c r="B1" s="234"/>
      <c r="C1" s="234"/>
      <c r="D1" s="234"/>
      <c r="E1" s="234"/>
      <c r="F1" s="234"/>
      <c r="G1" s="234"/>
      <c r="H1" s="234"/>
      <c r="I1" s="234"/>
      <c r="J1" s="234"/>
      <c r="K1" s="234"/>
      <c r="L1" s="234"/>
      <c r="M1" s="234"/>
      <c r="N1" s="234"/>
      <c r="O1" s="234"/>
      <c r="P1" s="234"/>
      <c r="Q1" s="234"/>
      <c r="R1" s="234"/>
      <c r="S1" s="234"/>
      <c r="T1" s="234"/>
      <c r="U1" s="234"/>
      <c r="V1" s="234"/>
      <c r="W1" s="234"/>
      <c r="X1" s="234"/>
      <c r="Y1" s="234"/>
      <c r="Z1" s="234"/>
    </row>
    <row r="2" spans="1:26" ht="12.75" customHeight="1" x14ac:dyDescent="0.3">
      <c r="A2" s="234"/>
      <c r="B2" s="234"/>
      <c r="C2" s="234"/>
      <c r="D2" s="234"/>
      <c r="E2" s="234"/>
      <c r="F2" s="234"/>
      <c r="G2" s="234"/>
      <c r="H2" s="234"/>
      <c r="I2" s="234"/>
      <c r="J2" s="234"/>
      <c r="K2" s="234"/>
      <c r="L2" s="234"/>
      <c r="M2" s="234"/>
      <c r="N2" s="234"/>
      <c r="O2" s="234"/>
      <c r="P2" s="234"/>
      <c r="Q2" s="234"/>
      <c r="R2" s="234"/>
      <c r="S2" s="234"/>
      <c r="T2" s="234"/>
      <c r="U2" s="234"/>
      <c r="V2" s="234"/>
      <c r="W2" s="234"/>
      <c r="X2" s="234"/>
      <c r="Y2" s="234"/>
      <c r="Z2" s="234"/>
    </row>
    <row r="3" spans="1:26" ht="12.75" customHeight="1" x14ac:dyDescent="0.3">
      <c r="A3" s="234"/>
      <c r="B3" s="234"/>
      <c r="C3" s="234"/>
      <c r="D3" s="234"/>
      <c r="E3" s="234"/>
      <c r="F3" s="234"/>
      <c r="G3" s="234"/>
      <c r="H3" s="234"/>
      <c r="I3" s="234"/>
      <c r="J3" s="234"/>
      <c r="K3" s="234"/>
      <c r="L3" s="234"/>
      <c r="M3" s="234"/>
      <c r="N3" s="234"/>
      <c r="O3" s="234"/>
      <c r="P3" s="234"/>
      <c r="Q3" s="234"/>
      <c r="R3" s="234"/>
      <c r="S3" s="234"/>
      <c r="T3" s="234"/>
      <c r="U3" s="234"/>
      <c r="V3" s="234"/>
      <c r="W3" s="234"/>
      <c r="X3" s="234"/>
      <c r="Y3" s="234"/>
      <c r="Z3" s="234"/>
    </row>
    <row r="4" spans="1:26" ht="12.75" customHeight="1" x14ac:dyDescent="0.3">
      <c r="A4" s="234"/>
      <c r="B4" s="234"/>
      <c r="C4" s="234"/>
      <c r="D4" s="234"/>
      <c r="E4" s="234"/>
      <c r="F4" s="234"/>
      <c r="G4" s="234"/>
      <c r="H4" s="234"/>
      <c r="I4" s="234"/>
      <c r="J4" s="234"/>
      <c r="K4" s="234"/>
      <c r="L4" s="234"/>
      <c r="M4" s="234"/>
      <c r="N4" s="234"/>
      <c r="O4" s="234"/>
      <c r="P4" s="234"/>
      <c r="Q4" s="234"/>
      <c r="R4" s="234"/>
      <c r="S4" s="234"/>
      <c r="T4" s="234"/>
      <c r="U4" s="234"/>
      <c r="V4" s="234"/>
      <c r="W4" s="234"/>
      <c r="X4" s="234"/>
      <c r="Y4" s="234"/>
      <c r="Z4" s="234"/>
    </row>
    <row r="5" spans="1:26" ht="12.75" customHeight="1" x14ac:dyDescent="0.3">
      <c r="A5" s="234"/>
      <c r="B5" s="235" t="s">
        <v>355</v>
      </c>
      <c r="C5" s="235" t="s">
        <v>356</v>
      </c>
      <c r="D5" s="235" t="s">
        <v>357</v>
      </c>
      <c r="E5" s="235" t="s">
        <v>358</v>
      </c>
      <c r="F5" s="235" t="s">
        <v>359</v>
      </c>
      <c r="G5" s="235" t="s">
        <v>360</v>
      </c>
      <c r="H5" s="235" t="s">
        <v>93</v>
      </c>
      <c r="I5" s="234"/>
      <c r="J5" s="234"/>
      <c r="K5" s="234"/>
      <c r="L5" s="234"/>
      <c r="M5" s="234"/>
      <c r="N5" s="234"/>
      <c r="O5" s="234"/>
      <c r="P5" s="234"/>
      <c r="Q5" s="234"/>
      <c r="R5" s="234"/>
      <c r="S5" s="234"/>
      <c r="T5" s="234"/>
      <c r="U5" s="234"/>
      <c r="V5" s="234"/>
      <c r="W5" s="234"/>
      <c r="X5" s="234"/>
      <c r="Y5" s="234"/>
      <c r="Z5" s="234"/>
    </row>
    <row r="6" spans="1:26" ht="12.75" customHeight="1" x14ac:dyDescent="0.3">
      <c r="A6" s="234"/>
      <c r="B6" s="235">
        <v>1</v>
      </c>
      <c r="C6" s="235" t="s">
        <v>361</v>
      </c>
      <c r="D6" s="235" t="s">
        <v>274</v>
      </c>
      <c r="E6" s="236">
        <v>5000</v>
      </c>
      <c r="F6" s="236"/>
      <c r="G6" s="236">
        <f>18000*0.03</f>
        <v>540</v>
      </c>
      <c r="H6" s="236">
        <f t="shared" ref="H6:H16" si="0">+E6+G6</f>
        <v>5540</v>
      </c>
      <c r="I6" s="234"/>
      <c r="J6" s="234"/>
      <c r="K6" s="234"/>
      <c r="L6" s="234"/>
      <c r="M6" s="234"/>
      <c r="N6" s="234"/>
      <c r="O6" s="234"/>
      <c r="P6" s="234"/>
      <c r="Q6" s="234"/>
      <c r="R6" s="234"/>
      <c r="S6" s="234"/>
      <c r="T6" s="234"/>
      <c r="U6" s="234"/>
      <c r="V6" s="234"/>
      <c r="W6" s="234"/>
      <c r="X6" s="234"/>
      <c r="Y6" s="234"/>
      <c r="Z6" s="234"/>
    </row>
    <row r="7" spans="1:26" ht="12.75" customHeight="1" x14ac:dyDescent="0.3">
      <c r="A7" s="234"/>
      <c r="B7" s="235">
        <v>2</v>
      </c>
      <c r="C7" s="235" t="s">
        <v>361</v>
      </c>
      <c r="D7" s="235" t="s">
        <v>362</v>
      </c>
      <c r="E7" s="236">
        <v>25000</v>
      </c>
      <c r="F7" s="236"/>
      <c r="G7" s="236">
        <f>25000*0.03</f>
        <v>750</v>
      </c>
      <c r="H7" s="236">
        <f t="shared" si="0"/>
        <v>25750</v>
      </c>
      <c r="I7" s="234"/>
      <c r="J7" s="234"/>
      <c r="K7" s="234"/>
      <c r="L7" s="234"/>
      <c r="M7" s="234"/>
      <c r="N7" s="234"/>
      <c r="O7" s="234"/>
      <c r="P7" s="234"/>
      <c r="Q7" s="234"/>
      <c r="R7" s="234"/>
      <c r="S7" s="234"/>
      <c r="T7" s="234"/>
      <c r="U7" s="234"/>
      <c r="V7" s="234"/>
      <c r="W7" s="234"/>
      <c r="X7" s="234"/>
      <c r="Y7" s="234"/>
      <c r="Z7" s="234"/>
    </row>
    <row r="8" spans="1:26" ht="12.75" customHeight="1" x14ac:dyDescent="0.3">
      <c r="A8" s="234"/>
      <c r="B8" s="235">
        <v>3</v>
      </c>
      <c r="C8" s="235" t="s">
        <v>275</v>
      </c>
      <c r="D8" s="235" t="s">
        <v>276</v>
      </c>
      <c r="E8" s="236"/>
      <c r="F8" s="236"/>
      <c r="G8" s="236">
        <v>5000</v>
      </c>
      <c r="H8" s="236">
        <f t="shared" si="0"/>
        <v>5000</v>
      </c>
      <c r="I8" s="234"/>
      <c r="J8" s="234"/>
      <c r="K8" s="234"/>
      <c r="L8" s="234"/>
      <c r="M8" s="234"/>
      <c r="N8" s="234"/>
      <c r="O8" s="234"/>
      <c r="P8" s="234"/>
      <c r="Q8" s="234"/>
      <c r="R8" s="234"/>
      <c r="S8" s="234"/>
      <c r="T8" s="234"/>
      <c r="U8" s="234"/>
      <c r="V8" s="234"/>
      <c r="W8" s="234"/>
      <c r="X8" s="234"/>
      <c r="Y8" s="234"/>
      <c r="Z8" s="234"/>
    </row>
    <row r="9" spans="1:26" ht="12.75" customHeight="1" x14ac:dyDescent="0.3">
      <c r="A9" s="234"/>
      <c r="B9" s="235">
        <v>4</v>
      </c>
      <c r="C9" s="235" t="s">
        <v>288</v>
      </c>
      <c r="D9" s="235" t="s">
        <v>363</v>
      </c>
      <c r="E9" s="236"/>
      <c r="F9" s="236"/>
      <c r="G9" s="236"/>
      <c r="H9" s="236">
        <f t="shared" si="0"/>
        <v>0</v>
      </c>
      <c r="I9" s="234"/>
      <c r="J9" s="234"/>
      <c r="K9" s="234"/>
      <c r="L9" s="234"/>
      <c r="M9" s="234"/>
      <c r="N9" s="234"/>
      <c r="O9" s="234"/>
      <c r="P9" s="234"/>
      <c r="Q9" s="234"/>
      <c r="R9" s="234"/>
      <c r="S9" s="234"/>
      <c r="T9" s="234"/>
      <c r="U9" s="234"/>
      <c r="V9" s="234"/>
      <c r="W9" s="234"/>
      <c r="X9" s="234"/>
      <c r="Y9" s="234"/>
      <c r="Z9" s="234"/>
    </row>
    <row r="10" spans="1:26" ht="12.75" customHeight="1" x14ac:dyDescent="0.3">
      <c r="A10" s="234"/>
      <c r="B10" s="235">
        <v>5</v>
      </c>
      <c r="C10" s="235" t="s">
        <v>288</v>
      </c>
      <c r="D10" s="235" t="s">
        <v>164</v>
      </c>
      <c r="E10" s="236"/>
      <c r="F10" s="236"/>
      <c r="G10" s="236"/>
      <c r="H10" s="236">
        <f t="shared" si="0"/>
        <v>0</v>
      </c>
      <c r="I10" s="234"/>
      <c r="J10" s="234"/>
      <c r="K10" s="234"/>
      <c r="L10" s="234"/>
      <c r="M10" s="234"/>
      <c r="N10" s="234"/>
      <c r="O10" s="234"/>
      <c r="P10" s="234"/>
      <c r="Q10" s="234"/>
      <c r="R10" s="234"/>
      <c r="S10" s="234"/>
      <c r="T10" s="234"/>
      <c r="U10" s="234"/>
      <c r="V10" s="234"/>
      <c r="W10" s="234"/>
      <c r="X10" s="234"/>
      <c r="Y10" s="234"/>
      <c r="Z10" s="234"/>
    </row>
    <row r="11" spans="1:26" ht="12.75" customHeight="1" x14ac:dyDescent="0.3">
      <c r="A11" s="234"/>
      <c r="B11" s="235">
        <v>6</v>
      </c>
      <c r="C11" s="235" t="s">
        <v>364</v>
      </c>
      <c r="D11" s="235" t="s">
        <v>165</v>
      </c>
      <c r="E11" s="236"/>
      <c r="F11" s="236"/>
      <c r="G11" s="236"/>
      <c r="H11" s="236">
        <f t="shared" si="0"/>
        <v>0</v>
      </c>
      <c r="I11" s="234"/>
      <c r="J11" s="234"/>
      <c r="K11" s="234"/>
      <c r="L11" s="234"/>
      <c r="M11" s="234"/>
      <c r="N11" s="234"/>
      <c r="O11" s="234"/>
      <c r="P11" s="234"/>
      <c r="Q11" s="234"/>
      <c r="R11" s="234"/>
      <c r="S11" s="234"/>
      <c r="T11" s="234"/>
      <c r="U11" s="234"/>
      <c r="V11" s="234"/>
      <c r="W11" s="234"/>
      <c r="X11" s="234"/>
      <c r="Y11" s="234"/>
      <c r="Z11" s="234"/>
    </row>
    <row r="12" spans="1:26" ht="12.75" customHeight="1" x14ac:dyDescent="0.3">
      <c r="A12" s="234"/>
      <c r="B12" s="235">
        <v>7</v>
      </c>
      <c r="C12" s="235" t="s">
        <v>291</v>
      </c>
      <c r="D12" s="235" t="s">
        <v>365</v>
      </c>
      <c r="E12" s="236"/>
      <c r="F12" s="236"/>
      <c r="G12" s="236"/>
      <c r="H12" s="236">
        <f t="shared" si="0"/>
        <v>0</v>
      </c>
      <c r="I12" s="234"/>
      <c r="J12" s="234"/>
      <c r="K12" s="234"/>
      <c r="L12" s="234"/>
      <c r="M12" s="234"/>
      <c r="N12" s="234"/>
      <c r="O12" s="234"/>
      <c r="P12" s="234"/>
      <c r="Q12" s="234"/>
      <c r="R12" s="234"/>
      <c r="S12" s="234"/>
      <c r="T12" s="234"/>
      <c r="U12" s="234"/>
      <c r="V12" s="234"/>
      <c r="W12" s="234"/>
      <c r="X12" s="234"/>
      <c r="Y12" s="234"/>
      <c r="Z12" s="234"/>
    </row>
    <row r="13" spans="1:26" ht="12.75" customHeight="1" x14ac:dyDescent="0.3">
      <c r="A13" s="234"/>
      <c r="B13" s="235">
        <v>8</v>
      </c>
      <c r="C13" s="235" t="s">
        <v>291</v>
      </c>
      <c r="D13" s="235" t="s">
        <v>366</v>
      </c>
      <c r="E13" s="236"/>
      <c r="F13" s="236"/>
      <c r="G13" s="236"/>
      <c r="H13" s="236">
        <f t="shared" si="0"/>
        <v>0</v>
      </c>
      <c r="I13" s="234"/>
      <c r="J13" s="234"/>
      <c r="K13" s="234"/>
      <c r="L13" s="234"/>
      <c r="M13" s="234"/>
      <c r="N13" s="234"/>
      <c r="O13" s="234"/>
      <c r="P13" s="234"/>
      <c r="Q13" s="234"/>
      <c r="R13" s="234"/>
      <c r="S13" s="234"/>
      <c r="T13" s="234"/>
      <c r="U13" s="234"/>
      <c r="V13" s="234"/>
      <c r="W13" s="234"/>
      <c r="X13" s="234"/>
      <c r="Y13" s="234"/>
      <c r="Z13" s="234"/>
    </row>
    <row r="14" spans="1:26" ht="12.75" customHeight="1" x14ac:dyDescent="0.3">
      <c r="A14" s="234"/>
      <c r="B14" s="235">
        <v>9</v>
      </c>
      <c r="C14" s="235" t="s">
        <v>292</v>
      </c>
      <c r="D14" s="235" t="s">
        <v>293</v>
      </c>
      <c r="E14" s="236"/>
      <c r="F14" s="236"/>
      <c r="G14" s="236"/>
      <c r="H14" s="236">
        <f t="shared" si="0"/>
        <v>0</v>
      </c>
      <c r="I14" s="234"/>
      <c r="J14" s="234"/>
      <c r="K14" s="234"/>
      <c r="L14" s="234"/>
      <c r="M14" s="234"/>
      <c r="N14" s="234"/>
      <c r="O14" s="234"/>
      <c r="P14" s="234"/>
      <c r="Q14" s="234"/>
      <c r="R14" s="234"/>
      <c r="S14" s="234"/>
      <c r="T14" s="234"/>
      <c r="U14" s="234"/>
      <c r="V14" s="234"/>
      <c r="W14" s="234"/>
      <c r="X14" s="234"/>
      <c r="Y14" s="234"/>
      <c r="Z14" s="234"/>
    </row>
    <row r="15" spans="1:26" ht="12.75" customHeight="1" x14ac:dyDescent="0.3">
      <c r="A15" s="234"/>
      <c r="B15" s="235">
        <v>10</v>
      </c>
      <c r="C15" s="235" t="s">
        <v>299</v>
      </c>
      <c r="D15" s="235" t="s">
        <v>300</v>
      </c>
      <c r="E15" s="236"/>
      <c r="F15" s="236"/>
      <c r="G15" s="236"/>
      <c r="H15" s="236">
        <f t="shared" si="0"/>
        <v>0</v>
      </c>
      <c r="I15" s="234"/>
      <c r="J15" s="234"/>
      <c r="K15" s="234"/>
      <c r="L15" s="234"/>
      <c r="M15" s="234"/>
      <c r="N15" s="234"/>
      <c r="O15" s="234"/>
      <c r="P15" s="234"/>
      <c r="Q15" s="234"/>
      <c r="R15" s="234"/>
      <c r="S15" s="234"/>
      <c r="T15" s="234"/>
      <c r="U15" s="234"/>
      <c r="V15" s="234"/>
      <c r="W15" s="234"/>
      <c r="X15" s="234"/>
      <c r="Y15" s="234"/>
      <c r="Z15" s="234"/>
    </row>
    <row r="16" spans="1:26" ht="12.75" customHeight="1" x14ac:dyDescent="0.3">
      <c r="A16" s="234"/>
      <c r="B16" s="235">
        <v>11</v>
      </c>
      <c r="C16" s="235" t="s">
        <v>277</v>
      </c>
      <c r="D16" s="235" t="s">
        <v>278</v>
      </c>
      <c r="E16" s="236"/>
      <c r="F16" s="236"/>
      <c r="G16" s="236"/>
      <c r="H16" s="236">
        <f t="shared" si="0"/>
        <v>0</v>
      </c>
      <c r="I16" s="234"/>
      <c r="J16" s="234"/>
      <c r="K16" s="234"/>
      <c r="L16" s="234"/>
      <c r="M16" s="234"/>
      <c r="N16" s="234"/>
      <c r="O16" s="234"/>
      <c r="P16" s="234"/>
      <c r="Q16" s="234"/>
      <c r="R16" s="234"/>
      <c r="S16" s="234"/>
      <c r="T16" s="234"/>
      <c r="U16" s="234"/>
      <c r="V16" s="234"/>
      <c r="W16" s="234"/>
      <c r="X16" s="234"/>
      <c r="Y16" s="234"/>
      <c r="Z16" s="234"/>
    </row>
    <row r="17" spans="1:26" ht="12.75" customHeight="1" x14ac:dyDescent="0.3">
      <c r="A17" s="234"/>
      <c r="B17" s="235"/>
      <c r="C17" s="235"/>
      <c r="D17" s="235"/>
      <c r="E17" s="236"/>
      <c r="F17" s="236"/>
      <c r="G17" s="236"/>
      <c r="H17" s="236"/>
      <c r="I17" s="234"/>
      <c r="J17" s="234"/>
      <c r="K17" s="234"/>
      <c r="L17" s="234"/>
      <c r="M17" s="234"/>
      <c r="N17" s="234"/>
      <c r="O17" s="234"/>
      <c r="P17" s="234"/>
      <c r="Q17" s="234"/>
      <c r="R17" s="234"/>
      <c r="S17" s="234"/>
      <c r="T17" s="234"/>
      <c r="U17" s="234"/>
      <c r="V17" s="234"/>
      <c r="W17" s="234"/>
      <c r="X17" s="234"/>
      <c r="Y17" s="234"/>
      <c r="Z17" s="234"/>
    </row>
    <row r="18" spans="1:26" ht="12.75" customHeight="1" x14ac:dyDescent="0.3">
      <c r="A18" s="234"/>
      <c r="B18" s="234"/>
      <c r="C18" s="234"/>
      <c r="D18" s="234"/>
      <c r="E18" s="237"/>
      <c r="F18" s="237"/>
      <c r="G18" s="237"/>
      <c r="H18" s="237"/>
      <c r="I18" s="234"/>
      <c r="J18" s="234"/>
      <c r="K18" s="234"/>
      <c r="L18" s="234"/>
      <c r="M18" s="234"/>
      <c r="N18" s="234"/>
      <c r="O18" s="234"/>
      <c r="P18" s="234"/>
      <c r="Q18" s="234"/>
      <c r="R18" s="234"/>
      <c r="S18" s="234"/>
      <c r="T18" s="234"/>
      <c r="U18" s="234"/>
      <c r="V18" s="234"/>
      <c r="W18" s="234"/>
      <c r="X18" s="234"/>
      <c r="Y18" s="234"/>
      <c r="Z18" s="234"/>
    </row>
    <row r="19" spans="1:26" ht="12.75" customHeight="1" x14ac:dyDescent="0.3">
      <c r="A19" s="234"/>
      <c r="B19" s="234"/>
      <c r="C19" s="234"/>
      <c r="D19" s="234"/>
      <c r="E19" s="237"/>
      <c r="F19" s="237"/>
      <c r="G19" s="237"/>
      <c r="H19" s="237"/>
      <c r="I19" s="234"/>
      <c r="J19" s="234"/>
      <c r="K19" s="234"/>
      <c r="L19" s="234"/>
      <c r="M19" s="234"/>
      <c r="N19" s="234"/>
      <c r="O19" s="234"/>
      <c r="P19" s="234"/>
      <c r="Q19" s="234"/>
      <c r="R19" s="234"/>
      <c r="S19" s="234"/>
      <c r="T19" s="234"/>
      <c r="U19" s="234"/>
      <c r="V19" s="234"/>
      <c r="W19" s="234"/>
      <c r="X19" s="234"/>
      <c r="Y19" s="234"/>
      <c r="Z19" s="234"/>
    </row>
    <row r="20" spans="1:26" ht="12.75" customHeight="1" x14ac:dyDescent="0.3">
      <c r="A20" s="234"/>
      <c r="B20" s="234"/>
      <c r="C20" s="234"/>
      <c r="D20" s="234"/>
      <c r="E20" s="237"/>
      <c r="F20" s="237"/>
      <c r="G20" s="237"/>
      <c r="H20" s="237"/>
      <c r="I20" s="234"/>
      <c r="J20" s="234"/>
      <c r="K20" s="234"/>
      <c r="L20" s="234"/>
      <c r="M20" s="234"/>
      <c r="N20" s="234"/>
      <c r="O20" s="234"/>
      <c r="P20" s="234"/>
      <c r="Q20" s="234"/>
      <c r="R20" s="234"/>
      <c r="S20" s="234"/>
      <c r="T20" s="234"/>
      <c r="U20" s="234"/>
      <c r="V20" s="234"/>
      <c r="W20" s="234"/>
      <c r="X20" s="234"/>
      <c r="Y20" s="234"/>
      <c r="Z20" s="234"/>
    </row>
    <row r="21" spans="1:26" ht="12.75" customHeight="1" x14ac:dyDescent="0.3">
      <c r="A21" s="234"/>
      <c r="B21" s="234"/>
      <c r="C21" s="234"/>
      <c r="D21" s="234"/>
      <c r="E21" s="237"/>
      <c r="F21" s="237"/>
      <c r="G21" s="237"/>
      <c r="H21" s="237"/>
      <c r="I21" s="234"/>
      <c r="J21" s="234"/>
      <c r="K21" s="238"/>
      <c r="L21" s="238"/>
      <c r="M21" s="238"/>
      <c r="N21" s="238"/>
      <c r="O21" s="238"/>
      <c r="P21" s="234"/>
      <c r="Q21" s="234"/>
      <c r="R21" s="234"/>
      <c r="S21" s="234"/>
      <c r="T21" s="234"/>
      <c r="U21" s="234"/>
      <c r="V21" s="234"/>
      <c r="W21" s="234"/>
      <c r="X21" s="234"/>
      <c r="Y21" s="234"/>
      <c r="Z21" s="234"/>
    </row>
    <row r="22" spans="1:26" ht="12.75" customHeight="1" x14ac:dyDescent="0.3">
      <c r="A22" s="234"/>
      <c r="B22" s="234"/>
      <c r="C22" s="234"/>
      <c r="D22" s="234"/>
      <c r="E22" s="237"/>
      <c r="F22" s="237"/>
      <c r="G22" s="237"/>
      <c r="H22" s="237"/>
      <c r="I22" s="234"/>
      <c r="J22" s="234"/>
      <c r="K22" s="238">
        <v>1</v>
      </c>
      <c r="L22" s="238">
        <v>501</v>
      </c>
      <c r="M22" s="238">
        <v>1001</v>
      </c>
      <c r="N22" s="238">
        <v>1501</v>
      </c>
      <c r="O22" s="238">
        <v>2501</v>
      </c>
      <c r="P22" s="234"/>
      <c r="Q22" s="234"/>
      <c r="R22" s="234"/>
      <c r="S22" s="234"/>
      <c r="T22" s="234"/>
      <c r="U22" s="234"/>
      <c r="V22" s="234"/>
      <c r="W22" s="234"/>
      <c r="X22" s="234"/>
      <c r="Y22" s="234"/>
      <c r="Z22" s="234"/>
    </row>
    <row r="23" spans="1:26" ht="12.75" customHeight="1" x14ac:dyDescent="0.3">
      <c r="A23" s="234"/>
      <c r="B23" s="234"/>
      <c r="C23" s="234"/>
      <c r="D23" s="234"/>
      <c r="E23" s="237"/>
      <c r="F23" s="237"/>
      <c r="G23" s="237"/>
      <c r="H23" s="237"/>
      <c r="I23" s="234"/>
      <c r="J23" s="234"/>
      <c r="K23" s="238">
        <v>500</v>
      </c>
      <c r="L23" s="238">
        <v>1000</v>
      </c>
      <c r="M23" s="238">
        <v>1500</v>
      </c>
      <c r="N23" s="238">
        <v>2500</v>
      </c>
      <c r="O23" s="238"/>
      <c r="P23" s="234"/>
      <c r="Q23" s="234"/>
      <c r="R23" s="234"/>
      <c r="S23" s="234"/>
      <c r="T23" s="234"/>
      <c r="U23" s="234"/>
      <c r="V23" s="234"/>
      <c r="W23" s="234"/>
      <c r="X23" s="234"/>
      <c r="Y23" s="234"/>
      <c r="Z23" s="234"/>
    </row>
    <row r="24" spans="1:26" ht="12.75" customHeight="1" x14ac:dyDescent="0.3">
      <c r="A24" s="234"/>
      <c r="B24" s="234"/>
      <c r="C24" s="234"/>
      <c r="D24" s="234"/>
      <c r="E24" s="237"/>
      <c r="F24" s="237"/>
      <c r="G24" s="237"/>
      <c r="H24" s="237"/>
      <c r="I24" s="234"/>
      <c r="J24" s="234"/>
      <c r="K24" s="238">
        <v>500000</v>
      </c>
      <c r="L24" s="238">
        <v>1000000</v>
      </c>
      <c r="M24" s="238">
        <v>1500000</v>
      </c>
      <c r="N24" s="238">
        <v>2000000</v>
      </c>
      <c r="O24" s="238">
        <v>2500000</v>
      </c>
      <c r="P24" s="234"/>
      <c r="Q24" s="234"/>
      <c r="R24" s="234"/>
      <c r="S24" s="234"/>
      <c r="T24" s="234"/>
      <c r="U24" s="234"/>
      <c r="V24" s="234"/>
      <c r="W24" s="234"/>
      <c r="X24" s="234"/>
      <c r="Y24" s="234"/>
      <c r="Z24" s="234"/>
    </row>
    <row r="25" spans="1:26" ht="12.75" customHeight="1" x14ac:dyDescent="0.3">
      <c r="A25" s="234"/>
      <c r="B25" s="234"/>
      <c r="C25" s="234"/>
      <c r="D25" s="234"/>
      <c r="E25" s="237"/>
      <c r="F25" s="237"/>
      <c r="G25" s="237"/>
      <c r="H25" s="237"/>
      <c r="I25" s="234"/>
      <c r="J25" s="234"/>
      <c r="K25" s="238"/>
      <c r="L25" s="238"/>
      <c r="M25" s="238"/>
      <c r="N25" s="238"/>
      <c r="O25" s="238"/>
      <c r="P25" s="234"/>
      <c r="Q25" s="234"/>
      <c r="R25" s="234"/>
      <c r="S25" s="234"/>
      <c r="T25" s="234"/>
      <c r="U25" s="234"/>
      <c r="V25" s="234"/>
      <c r="W25" s="234"/>
      <c r="X25" s="234"/>
      <c r="Y25" s="234"/>
      <c r="Z25" s="234"/>
    </row>
    <row r="26" spans="1:26" ht="12.75" customHeight="1" x14ac:dyDescent="0.3">
      <c r="A26" s="234"/>
      <c r="B26" s="234"/>
      <c r="C26" s="234"/>
      <c r="D26" s="234"/>
      <c r="E26" s="237"/>
      <c r="F26" s="237"/>
      <c r="G26" s="237"/>
      <c r="H26" s="237"/>
      <c r="I26" s="234"/>
      <c r="J26" s="239" t="s">
        <v>367</v>
      </c>
      <c r="K26" s="240">
        <v>1</v>
      </c>
      <c r="L26" s="240">
        <v>501</v>
      </c>
      <c r="M26" s="240">
        <v>1001</v>
      </c>
      <c r="N26" s="240">
        <v>1501</v>
      </c>
      <c r="O26" s="240">
        <v>2501</v>
      </c>
      <c r="P26" s="234"/>
      <c r="Q26" s="234"/>
      <c r="R26" s="234"/>
      <c r="S26" s="234"/>
      <c r="T26" s="234"/>
      <c r="U26" s="234"/>
      <c r="V26" s="234"/>
      <c r="W26" s="234"/>
      <c r="X26" s="234"/>
      <c r="Y26" s="234"/>
      <c r="Z26" s="234"/>
    </row>
    <row r="27" spans="1:26" ht="12.75" customHeight="1" x14ac:dyDescent="0.3">
      <c r="A27" s="234"/>
      <c r="B27" s="234"/>
      <c r="C27" s="234"/>
      <c r="D27" s="234"/>
      <c r="E27" s="237"/>
      <c r="F27" s="237"/>
      <c r="G27" s="237"/>
      <c r="H27" s="237"/>
      <c r="I27" s="234"/>
      <c r="J27" s="234"/>
      <c r="K27" s="238">
        <v>500</v>
      </c>
      <c r="L27" s="238">
        <v>1000</v>
      </c>
      <c r="M27" s="238">
        <v>1500</v>
      </c>
      <c r="N27" s="238">
        <v>2500</v>
      </c>
      <c r="O27" s="238"/>
      <c r="P27" s="234"/>
      <c r="Q27" s="234"/>
      <c r="R27" s="234"/>
      <c r="S27" s="234"/>
      <c r="T27" s="234"/>
      <c r="U27" s="234"/>
      <c r="V27" s="234"/>
      <c r="W27" s="234"/>
      <c r="X27" s="234"/>
      <c r="Y27" s="234"/>
      <c r="Z27" s="234"/>
    </row>
    <row r="28" spans="1:26" ht="12.75" customHeight="1" x14ac:dyDescent="0.3">
      <c r="A28" s="234"/>
      <c r="B28" s="234"/>
      <c r="C28" s="234"/>
      <c r="D28" s="234"/>
      <c r="E28" s="237"/>
      <c r="F28" s="237"/>
      <c r="G28" s="237"/>
      <c r="H28" s="237"/>
      <c r="I28" s="234"/>
      <c r="J28" s="234"/>
      <c r="K28" s="238">
        <v>1000</v>
      </c>
      <c r="L28" s="238">
        <v>900</v>
      </c>
      <c r="M28" s="238">
        <v>850</v>
      </c>
      <c r="N28" s="238">
        <v>800</v>
      </c>
      <c r="O28" s="238">
        <v>750</v>
      </c>
      <c r="P28" s="234"/>
      <c r="Q28" s="234"/>
      <c r="R28" s="234"/>
      <c r="S28" s="234"/>
      <c r="T28" s="234"/>
      <c r="U28" s="234"/>
      <c r="V28" s="234"/>
      <c r="W28" s="234"/>
      <c r="X28" s="234"/>
      <c r="Y28" s="234"/>
      <c r="Z28" s="234"/>
    </row>
    <row r="29" spans="1:26" ht="12.75" customHeight="1" x14ac:dyDescent="0.3">
      <c r="A29" s="234"/>
      <c r="B29" s="234"/>
      <c r="C29" s="234"/>
      <c r="D29" s="234"/>
      <c r="E29" s="234"/>
      <c r="F29" s="234"/>
      <c r="G29" s="234"/>
      <c r="H29" s="234"/>
      <c r="I29" s="234"/>
      <c r="J29" s="239" t="s">
        <v>368</v>
      </c>
      <c r="K29" s="240">
        <v>500000</v>
      </c>
      <c r="L29" s="240">
        <v>900000</v>
      </c>
      <c r="M29" s="240">
        <v>1275000</v>
      </c>
      <c r="N29" s="240">
        <v>1600000</v>
      </c>
      <c r="O29" s="240">
        <v>1900000</v>
      </c>
      <c r="P29" s="234"/>
      <c r="Q29" s="234"/>
      <c r="R29" s="234"/>
      <c r="S29" s="234"/>
      <c r="T29" s="234"/>
      <c r="U29" s="234"/>
      <c r="V29" s="234"/>
      <c r="W29" s="234"/>
      <c r="X29" s="234"/>
      <c r="Y29" s="234"/>
      <c r="Z29" s="234"/>
    </row>
    <row r="30" spans="1:26" ht="12.75" customHeight="1" x14ac:dyDescent="0.3">
      <c r="A30" s="234"/>
      <c r="B30" s="234"/>
      <c r="C30" s="234"/>
      <c r="D30" s="234"/>
      <c r="E30" s="234"/>
      <c r="F30" s="234"/>
      <c r="G30" s="234"/>
      <c r="H30" s="234"/>
      <c r="I30" s="234"/>
      <c r="J30" s="234"/>
      <c r="K30" s="238"/>
      <c r="L30" s="238">
        <v>400000</v>
      </c>
      <c r="M30" s="238">
        <v>375000</v>
      </c>
      <c r="N30" s="238">
        <v>325000</v>
      </c>
      <c r="O30" s="238">
        <v>300000</v>
      </c>
      <c r="P30" s="234"/>
      <c r="Q30" s="234"/>
      <c r="R30" s="234"/>
      <c r="S30" s="234"/>
      <c r="T30" s="234"/>
      <c r="U30" s="234"/>
      <c r="V30" s="234"/>
      <c r="W30" s="234"/>
      <c r="X30" s="234"/>
      <c r="Y30" s="234"/>
      <c r="Z30" s="234"/>
    </row>
    <row r="31" spans="1:26" ht="12.75" customHeight="1" x14ac:dyDescent="0.3">
      <c r="A31" s="234"/>
      <c r="B31" s="234"/>
      <c r="C31" s="234"/>
      <c r="D31" s="234"/>
      <c r="E31" s="234"/>
      <c r="F31" s="234"/>
      <c r="G31" s="234"/>
      <c r="H31" s="234"/>
      <c r="I31" s="234"/>
      <c r="J31" s="234"/>
      <c r="K31" s="238"/>
      <c r="L31" s="238"/>
      <c r="M31" s="238">
        <v>19125000</v>
      </c>
      <c r="N31" s="238"/>
      <c r="O31" s="238"/>
      <c r="P31" s="234"/>
      <c r="Q31" s="234"/>
      <c r="R31" s="234"/>
      <c r="S31" s="234"/>
      <c r="T31" s="234"/>
      <c r="U31" s="234"/>
      <c r="V31" s="234"/>
      <c r="W31" s="234"/>
      <c r="X31" s="234"/>
      <c r="Y31" s="234"/>
      <c r="Z31" s="234"/>
    </row>
    <row r="32" spans="1:26" ht="12.75" customHeight="1" x14ac:dyDescent="0.3">
      <c r="A32" s="234"/>
      <c r="B32" s="234"/>
      <c r="C32" s="234"/>
      <c r="D32" s="234"/>
      <c r="E32" s="234"/>
      <c r="F32" s="234"/>
      <c r="G32" s="234"/>
      <c r="H32" s="234"/>
      <c r="I32" s="234"/>
      <c r="J32" s="234"/>
      <c r="K32" s="238"/>
      <c r="L32" s="238"/>
      <c r="M32" s="238">
        <v>229500000</v>
      </c>
      <c r="N32" s="238"/>
      <c r="O32" s="238"/>
      <c r="P32" s="234"/>
      <c r="Q32" s="234"/>
      <c r="R32" s="234"/>
      <c r="S32" s="234"/>
      <c r="T32" s="234"/>
      <c r="U32" s="234"/>
      <c r="V32" s="234"/>
      <c r="W32" s="234"/>
      <c r="X32" s="234"/>
      <c r="Y32" s="234"/>
      <c r="Z32" s="234"/>
    </row>
    <row r="33" spans="1:26" ht="12.75" customHeight="1" x14ac:dyDescent="0.3">
      <c r="A33" s="234"/>
      <c r="B33" s="234"/>
      <c r="C33" s="234"/>
      <c r="D33" s="234"/>
      <c r="E33" s="234"/>
      <c r="F33" s="234"/>
      <c r="G33" s="234"/>
      <c r="H33" s="234"/>
      <c r="I33" s="234"/>
      <c r="J33" s="234"/>
      <c r="K33" s="238"/>
      <c r="L33" s="238"/>
      <c r="M33" s="238"/>
      <c r="N33" s="238"/>
      <c r="O33" s="238"/>
      <c r="P33" s="234"/>
      <c r="Q33" s="234"/>
      <c r="R33" s="234"/>
      <c r="S33" s="234"/>
      <c r="T33" s="234"/>
      <c r="U33" s="234"/>
      <c r="V33" s="234"/>
      <c r="W33" s="234"/>
      <c r="X33" s="234"/>
      <c r="Y33" s="234"/>
      <c r="Z33" s="234"/>
    </row>
    <row r="34" spans="1:26" ht="12.75" customHeight="1" x14ac:dyDescent="0.3">
      <c r="A34" s="234"/>
      <c r="B34" s="234"/>
      <c r="C34" s="234"/>
      <c r="D34" s="234"/>
      <c r="E34" s="234"/>
      <c r="F34" s="234"/>
      <c r="G34" s="234"/>
      <c r="H34" s="234"/>
      <c r="I34" s="234"/>
      <c r="J34" s="234"/>
      <c r="K34" s="234"/>
      <c r="L34" s="234"/>
      <c r="M34" s="234"/>
      <c r="N34" s="234"/>
      <c r="O34" s="234"/>
      <c r="P34" s="234"/>
      <c r="Q34" s="234"/>
      <c r="R34" s="234"/>
      <c r="S34" s="234"/>
      <c r="T34" s="234"/>
      <c r="U34" s="234"/>
      <c r="V34" s="234"/>
      <c r="W34" s="234"/>
      <c r="X34" s="234"/>
      <c r="Y34" s="234"/>
      <c r="Z34" s="234"/>
    </row>
    <row r="35" spans="1:26" ht="12.75" customHeight="1" x14ac:dyDescent="0.3">
      <c r="A35" s="234"/>
      <c r="B35" s="234"/>
      <c r="C35" s="234"/>
      <c r="D35" s="234"/>
      <c r="E35" s="234"/>
      <c r="F35" s="234"/>
      <c r="G35" s="234"/>
      <c r="H35" s="234"/>
      <c r="I35" s="234"/>
      <c r="J35" s="234"/>
      <c r="K35" s="234"/>
      <c r="L35" s="234"/>
      <c r="M35" s="234"/>
      <c r="N35" s="234"/>
      <c r="O35" s="234"/>
      <c r="P35" s="234"/>
      <c r="Q35" s="234"/>
      <c r="R35" s="234"/>
      <c r="S35" s="234"/>
      <c r="T35" s="234"/>
      <c r="U35" s="234"/>
      <c r="V35" s="234"/>
      <c r="W35" s="234"/>
      <c r="X35" s="234"/>
      <c r="Y35" s="234"/>
      <c r="Z35" s="234"/>
    </row>
    <row r="36" spans="1:26" ht="12.75" customHeight="1" x14ac:dyDescent="0.3">
      <c r="A36" s="234"/>
      <c r="B36" s="234"/>
      <c r="C36" s="234"/>
      <c r="D36" s="234"/>
      <c r="E36" s="234"/>
      <c r="F36" s="234"/>
      <c r="G36" s="234"/>
      <c r="H36" s="234"/>
      <c r="I36" s="234"/>
      <c r="J36" s="234"/>
      <c r="K36" s="234"/>
      <c r="L36" s="234"/>
      <c r="M36" s="234"/>
      <c r="N36" s="234"/>
      <c r="O36" s="234"/>
      <c r="P36" s="234"/>
      <c r="Q36" s="234"/>
      <c r="R36" s="234"/>
      <c r="S36" s="234"/>
      <c r="T36" s="234"/>
      <c r="U36" s="234"/>
      <c r="V36" s="234"/>
      <c r="W36" s="234"/>
      <c r="X36" s="234"/>
      <c r="Y36" s="234"/>
      <c r="Z36" s="234"/>
    </row>
    <row r="37" spans="1:26" ht="12.75" customHeight="1" x14ac:dyDescent="0.3">
      <c r="A37" s="234"/>
      <c r="B37" s="234"/>
      <c r="C37" s="234"/>
      <c r="D37" s="234"/>
      <c r="E37" s="234"/>
      <c r="F37" s="234"/>
      <c r="G37" s="234"/>
      <c r="H37" s="234"/>
      <c r="I37" s="234"/>
      <c r="J37" s="234"/>
      <c r="K37" s="234"/>
      <c r="L37" s="234"/>
      <c r="M37" s="234"/>
      <c r="N37" s="234"/>
      <c r="O37" s="234"/>
      <c r="P37" s="234"/>
      <c r="Q37" s="234"/>
      <c r="R37" s="234"/>
      <c r="S37" s="234"/>
      <c r="T37" s="234"/>
      <c r="U37" s="234"/>
      <c r="V37" s="234"/>
      <c r="W37" s="234"/>
      <c r="X37" s="234"/>
      <c r="Y37" s="234"/>
      <c r="Z37" s="234"/>
    </row>
    <row r="38" spans="1:26" ht="12.75" customHeight="1" x14ac:dyDescent="0.3">
      <c r="A38" s="234"/>
      <c r="B38" s="234"/>
      <c r="C38" s="234"/>
      <c r="D38" s="234"/>
      <c r="E38" s="234"/>
      <c r="F38" s="234"/>
      <c r="G38" s="234"/>
      <c r="H38" s="234"/>
      <c r="I38" s="234"/>
      <c r="J38" s="234"/>
      <c r="K38" s="234"/>
      <c r="L38" s="234"/>
      <c r="M38" s="234"/>
      <c r="N38" s="234"/>
      <c r="O38" s="234"/>
      <c r="P38" s="234"/>
      <c r="Q38" s="234"/>
      <c r="R38" s="234"/>
      <c r="S38" s="234"/>
      <c r="T38" s="234"/>
      <c r="U38" s="234"/>
      <c r="V38" s="234"/>
      <c r="W38" s="234"/>
      <c r="X38" s="234"/>
      <c r="Y38" s="234"/>
      <c r="Z38" s="234"/>
    </row>
    <row r="39" spans="1:26" ht="12.75" customHeight="1" x14ac:dyDescent="0.3">
      <c r="A39" s="234"/>
      <c r="B39" s="234"/>
      <c r="C39" s="234"/>
      <c r="D39" s="234"/>
      <c r="E39" s="234"/>
      <c r="F39" s="234"/>
      <c r="G39" s="234"/>
      <c r="H39" s="234"/>
      <c r="I39" s="234"/>
      <c r="J39" s="234"/>
      <c r="K39" s="234"/>
      <c r="L39" s="234"/>
      <c r="M39" s="234"/>
      <c r="N39" s="234"/>
      <c r="O39" s="234"/>
      <c r="P39" s="234"/>
      <c r="Q39" s="234"/>
      <c r="R39" s="234"/>
      <c r="S39" s="234"/>
      <c r="T39" s="234"/>
      <c r="U39" s="234"/>
      <c r="V39" s="234"/>
      <c r="W39" s="234"/>
      <c r="X39" s="234"/>
      <c r="Y39" s="234"/>
      <c r="Z39" s="234"/>
    </row>
    <row r="40" spans="1:26" ht="12.75" customHeight="1" x14ac:dyDescent="0.3">
      <c r="A40" s="234"/>
      <c r="B40" s="234"/>
      <c r="C40" s="234"/>
      <c r="D40" s="234"/>
      <c r="E40" s="234"/>
      <c r="F40" s="234"/>
      <c r="G40" s="234"/>
      <c r="H40" s="234"/>
      <c r="I40" s="234"/>
      <c r="J40" s="234"/>
      <c r="K40" s="234"/>
      <c r="L40" s="234"/>
      <c r="M40" s="234"/>
      <c r="N40" s="234"/>
      <c r="O40" s="234"/>
      <c r="P40" s="234"/>
      <c r="Q40" s="234"/>
      <c r="R40" s="234"/>
      <c r="S40" s="234"/>
      <c r="T40" s="234"/>
      <c r="U40" s="234"/>
      <c r="V40" s="234"/>
      <c r="W40" s="234"/>
      <c r="X40" s="234"/>
      <c r="Y40" s="234"/>
      <c r="Z40" s="234"/>
    </row>
    <row r="41" spans="1:26" ht="12.75" customHeight="1" x14ac:dyDescent="0.3">
      <c r="A41" s="234"/>
      <c r="B41" s="234"/>
      <c r="C41" s="234"/>
      <c r="D41" s="234"/>
      <c r="E41" s="234"/>
      <c r="F41" s="234"/>
      <c r="G41" s="234"/>
      <c r="H41" s="234"/>
      <c r="I41" s="234"/>
      <c r="J41" s="234"/>
      <c r="K41" s="234"/>
      <c r="L41" s="234"/>
      <c r="M41" s="234"/>
      <c r="N41" s="234"/>
      <c r="O41" s="234"/>
      <c r="P41" s="234"/>
      <c r="Q41" s="234"/>
      <c r="R41" s="234"/>
      <c r="S41" s="234"/>
      <c r="T41" s="234"/>
      <c r="U41" s="234"/>
      <c r="V41" s="234"/>
      <c r="W41" s="234"/>
      <c r="X41" s="234"/>
      <c r="Y41" s="234"/>
      <c r="Z41" s="234"/>
    </row>
    <row r="42" spans="1:26" ht="12.75" customHeight="1" x14ac:dyDescent="0.3">
      <c r="A42" s="234"/>
      <c r="B42" s="234"/>
      <c r="C42" s="234"/>
      <c r="D42" s="234"/>
      <c r="E42" s="234"/>
      <c r="F42" s="234"/>
      <c r="G42" s="234"/>
      <c r="H42" s="234"/>
      <c r="I42" s="234"/>
      <c r="J42" s="234"/>
      <c r="K42" s="234"/>
      <c r="L42" s="234"/>
      <c r="M42" s="234"/>
      <c r="N42" s="234"/>
      <c r="O42" s="234"/>
      <c r="P42" s="234"/>
      <c r="Q42" s="234"/>
      <c r="R42" s="234"/>
      <c r="S42" s="234"/>
      <c r="T42" s="234"/>
      <c r="U42" s="234"/>
      <c r="V42" s="234"/>
      <c r="W42" s="234"/>
      <c r="X42" s="234"/>
      <c r="Y42" s="234"/>
      <c r="Z42" s="234"/>
    </row>
    <row r="43" spans="1:26" ht="12.75" customHeight="1" x14ac:dyDescent="0.3">
      <c r="A43" s="234"/>
      <c r="B43" s="234"/>
      <c r="C43" s="234"/>
      <c r="D43" s="234"/>
      <c r="E43" s="234"/>
      <c r="F43" s="234"/>
      <c r="G43" s="234"/>
      <c r="H43" s="234"/>
      <c r="I43" s="234"/>
      <c r="J43" s="234"/>
      <c r="K43" s="234"/>
      <c r="L43" s="234"/>
      <c r="M43" s="234"/>
      <c r="N43" s="234"/>
      <c r="O43" s="234"/>
      <c r="P43" s="234"/>
      <c r="Q43" s="234"/>
      <c r="R43" s="234"/>
      <c r="S43" s="234"/>
      <c r="T43" s="234"/>
      <c r="U43" s="234"/>
      <c r="V43" s="234"/>
      <c r="W43" s="234"/>
      <c r="X43" s="234"/>
      <c r="Y43" s="234"/>
      <c r="Z43" s="234"/>
    </row>
    <row r="44" spans="1:26" ht="12.75" customHeight="1" x14ac:dyDescent="0.3">
      <c r="A44" s="234"/>
      <c r="B44" s="234"/>
      <c r="C44" s="234"/>
      <c r="D44" s="234"/>
      <c r="E44" s="234"/>
      <c r="F44" s="234"/>
      <c r="G44" s="234"/>
      <c r="H44" s="234"/>
      <c r="I44" s="234"/>
      <c r="J44" s="234"/>
      <c r="K44" s="234"/>
      <c r="L44" s="234"/>
      <c r="M44" s="234"/>
      <c r="N44" s="234"/>
      <c r="O44" s="234"/>
      <c r="P44" s="234"/>
      <c r="Q44" s="234"/>
      <c r="R44" s="234"/>
      <c r="S44" s="234"/>
      <c r="T44" s="234"/>
      <c r="U44" s="234"/>
      <c r="V44" s="234"/>
      <c r="W44" s="234"/>
      <c r="X44" s="234"/>
      <c r="Y44" s="234"/>
      <c r="Z44" s="234"/>
    </row>
    <row r="45" spans="1:26" ht="12.75" customHeight="1" x14ac:dyDescent="0.3">
      <c r="A45" s="234"/>
      <c r="B45" s="234"/>
      <c r="C45" s="234"/>
      <c r="D45" s="234"/>
      <c r="E45" s="234"/>
      <c r="F45" s="234"/>
      <c r="G45" s="234"/>
      <c r="H45" s="234"/>
      <c r="I45" s="234"/>
      <c r="J45" s="234"/>
      <c r="K45" s="234"/>
      <c r="L45" s="234"/>
      <c r="M45" s="234"/>
      <c r="N45" s="234"/>
      <c r="O45" s="234"/>
      <c r="P45" s="234"/>
      <c r="Q45" s="234"/>
      <c r="R45" s="234"/>
      <c r="S45" s="234"/>
      <c r="T45" s="234"/>
      <c r="U45" s="234"/>
      <c r="V45" s="234"/>
      <c r="W45" s="234"/>
      <c r="X45" s="234"/>
      <c r="Y45" s="234"/>
      <c r="Z45" s="234"/>
    </row>
    <row r="46" spans="1:26" ht="12.75" customHeight="1" x14ac:dyDescent="0.3">
      <c r="A46" s="234"/>
      <c r="B46" s="234"/>
      <c r="C46" s="234"/>
      <c r="D46" s="234"/>
      <c r="E46" s="234"/>
      <c r="F46" s="234"/>
      <c r="G46" s="234"/>
      <c r="H46" s="234"/>
      <c r="I46" s="234"/>
      <c r="J46" s="234"/>
      <c r="K46" s="234"/>
      <c r="L46" s="234"/>
      <c r="M46" s="234"/>
      <c r="N46" s="234"/>
      <c r="O46" s="234"/>
      <c r="P46" s="234"/>
      <c r="Q46" s="234"/>
      <c r="R46" s="234"/>
      <c r="S46" s="234"/>
      <c r="T46" s="234"/>
      <c r="U46" s="234"/>
      <c r="V46" s="234"/>
      <c r="W46" s="234"/>
      <c r="X46" s="234"/>
      <c r="Y46" s="234"/>
      <c r="Z46" s="234"/>
    </row>
    <row r="47" spans="1:26" ht="12.75" customHeight="1" x14ac:dyDescent="0.3">
      <c r="A47" s="234"/>
      <c r="B47" s="234"/>
      <c r="C47" s="234"/>
      <c r="D47" s="234"/>
      <c r="E47" s="234"/>
      <c r="F47" s="234"/>
      <c r="G47" s="234"/>
      <c r="H47" s="234"/>
      <c r="I47" s="234"/>
      <c r="J47" s="234"/>
      <c r="K47" s="234"/>
      <c r="L47" s="234"/>
      <c r="M47" s="234"/>
      <c r="N47" s="234"/>
      <c r="O47" s="234"/>
      <c r="P47" s="234"/>
      <c r="Q47" s="234"/>
      <c r="R47" s="234"/>
      <c r="S47" s="234"/>
      <c r="T47" s="234"/>
      <c r="U47" s="234"/>
      <c r="V47" s="234"/>
      <c r="W47" s="234"/>
      <c r="X47" s="234"/>
      <c r="Y47" s="234"/>
      <c r="Z47" s="234"/>
    </row>
    <row r="48" spans="1:26" ht="12.75" customHeight="1" x14ac:dyDescent="0.3">
      <c r="A48" s="234"/>
      <c r="B48" s="234"/>
      <c r="C48" s="234"/>
      <c r="D48" s="234"/>
      <c r="E48" s="234"/>
      <c r="F48" s="234"/>
      <c r="G48" s="234"/>
      <c r="H48" s="234"/>
      <c r="I48" s="234"/>
      <c r="J48" s="234"/>
      <c r="K48" s="234"/>
      <c r="L48" s="234"/>
      <c r="M48" s="234"/>
      <c r="N48" s="234"/>
      <c r="O48" s="234"/>
      <c r="P48" s="234"/>
      <c r="Q48" s="234"/>
      <c r="R48" s="234"/>
      <c r="S48" s="234"/>
      <c r="T48" s="234"/>
      <c r="U48" s="234"/>
      <c r="V48" s="234"/>
      <c r="W48" s="234"/>
      <c r="X48" s="234"/>
      <c r="Y48" s="234"/>
      <c r="Z48" s="234"/>
    </row>
    <row r="49" spans="1:26" ht="12.75" customHeight="1" x14ac:dyDescent="0.3">
      <c r="A49" s="234"/>
      <c r="B49" s="234"/>
      <c r="C49" s="234"/>
      <c r="D49" s="234"/>
      <c r="E49" s="234"/>
      <c r="F49" s="234"/>
      <c r="G49" s="234"/>
      <c r="H49" s="234"/>
      <c r="I49" s="234"/>
      <c r="J49" s="234"/>
      <c r="K49" s="234"/>
      <c r="L49" s="234"/>
      <c r="M49" s="234"/>
      <c r="N49" s="234"/>
      <c r="O49" s="234"/>
      <c r="P49" s="234"/>
      <c r="Q49" s="234"/>
      <c r="R49" s="234"/>
      <c r="S49" s="234"/>
      <c r="T49" s="234"/>
      <c r="U49" s="234"/>
      <c r="V49" s="234"/>
      <c r="W49" s="234"/>
      <c r="X49" s="234"/>
      <c r="Y49" s="234"/>
      <c r="Z49" s="234"/>
    </row>
    <row r="50" spans="1:26" ht="12.75" customHeight="1" x14ac:dyDescent="0.3">
      <c r="A50" s="234"/>
      <c r="B50" s="234"/>
      <c r="C50" s="234"/>
      <c r="D50" s="234"/>
      <c r="E50" s="234"/>
      <c r="F50" s="234"/>
      <c r="G50" s="234"/>
      <c r="H50" s="234"/>
      <c r="I50" s="234"/>
      <c r="J50" s="234"/>
      <c r="K50" s="234"/>
      <c r="L50" s="234"/>
      <c r="M50" s="234"/>
      <c r="N50" s="234"/>
      <c r="O50" s="234"/>
      <c r="P50" s="234"/>
      <c r="Q50" s="234"/>
      <c r="R50" s="234"/>
      <c r="S50" s="234"/>
      <c r="T50" s="234"/>
      <c r="U50" s="234"/>
      <c r="V50" s="234"/>
      <c r="W50" s="234"/>
      <c r="X50" s="234"/>
      <c r="Y50" s="234"/>
      <c r="Z50" s="234"/>
    </row>
    <row r="51" spans="1:26" ht="12.75" customHeight="1" x14ac:dyDescent="0.3">
      <c r="A51" s="234"/>
      <c r="B51" s="234"/>
      <c r="C51" s="234"/>
      <c r="D51" s="234"/>
      <c r="E51" s="234"/>
      <c r="F51" s="234"/>
      <c r="G51" s="234"/>
      <c r="H51" s="234"/>
      <c r="I51" s="234"/>
      <c r="J51" s="234"/>
      <c r="K51" s="234"/>
      <c r="L51" s="234"/>
      <c r="M51" s="234"/>
      <c r="N51" s="234"/>
      <c r="O51" s="234"/>
      <c r="P51" s="234"/>
      <c r="Q51" s="234"/>
      <c r="R51" s="234"/>
      <c r="S51" s="234"/>
      <c r="T51" s="234"/>
      <c r="U51" s="234"/>
      <c r="V51" s="234"/>
      <c r="W51" s="234"/>
      <c r="X51" s="234"/>
      <c r="Y51" s="234"/>
      <c r="Z51" s="234"/>
    </row>
    <row r="52" spans="1:26" ht="12.75" customHeight="1" x14ac:dyDescent="0.3">
      <c r="A52" s="234"/>
      <c r="B52" s="234"/>
      <c r="C52" s="234"/>
      <c r="D52" s="234"/>
      <c r="E52" s="234"/>
      <c r="F52" s="234"/>
      <c r="G52" s="234"/>
      <c r="H52" s="234"/>
      <c r="I52" s="234"/>
      <c r="J52" s="234"/>
      <c r="K52" s="234"/>
      <c r="L52" s="234"/>
      <c r="M52" s="234"/>
      <c r="N52" s="234"/>
      <c r="O52" s="234"/>
      <c r="P52" s="234"/>
      <c r="Q52" s="234"/>
      <c r="R52" s="234"/>
      <c r="S52" s="234"/>
      <c r="T52" s="234"/>
      <c r="U52" s="234"/>
      <c r="V52" s="234"/>
      <c r="W52" s="234"/>
      <c r="X52" s="234"/>
      <c r="Y52" s="234"/>
      <c r="Z52" s="234"/>
    </row>
    <row r="53" spans="1:26" ht="12.75" customHeight="1" x14ac:dyDescent="0.3">
      <c r="A53" s="234"/>
      <c r="B53" s="234"/>
      <c r="C53" s="234"/>
      <c r="D53" s="234"/>
      <c r="E53" s="234"/>
      <c r="F53" s="234"/>
      <c r="G53" s="234"/>
      <c r="H53" s="234"/>
      <c r="I53" s="234"/>
      <c r="J53" s="234"/>
      <c r="K53" s="234"/>
      <c r="L53" s="234"/>
      <c r="M53" s="234"/>
      <c r="N53" s="234"/>
      <c r="O53" s="234"/>
      <c r="P53" s="234"/>
      <c r="Q53" s="234"/>
      <c r="R53" s="234"/>
      <c r="S53" s="234"/>
      <c r="T53" s="234"/>
      <c r="U53" s="234"/>
      <c r="V53" s="234"/>
      <c r="W53" s="234"/>
      <c r="X53" s="234"/>
      <c r="Y53" s="234"/>
      <c r="Z53" s="234"/>
    </row>
    <row r="54" spans="1:26" ht="12.75" customHeight="1" x14ac:dyDescent="0.3">
      <c r="A54" s="234"/>
      <c r="B54" s="234"/>
      <c r="C54" s="234"/>
      <c r="D54" s="234"/>
      <c r="E54" s="234"/>
      <c r="F54" s="234"/>
      <c r="G54" s="234"/>
      <c r="H54" s="234"/>
      <c r="I54" s="234"/>
      <c r="J54" s="234"/>
      <c r="K54" s="234"/>
      <c r="L54" s="234"/>
      <c r="M54" s="234"/>
      <c r="N54" s="234"/>
      <c r="O54" s="234"/>
      <c r="P54" s="234"/>
      <c r="Q54" s="234"/>
      <c r="R54" s="234"/>
      <c r="S54" s="234"/>
      <c r="T54" s="234"/>
      <c r="U54" s="234"/>
      <c r="V54" s="234"/>
      <c r="W54" s="234"/>
      <c r="X54" s="234"/>
      <c r="Y54" s="234"/>
      <c r="Z54" s="234"/>
    </row>
    <row r="55" spans="1:26" ht="12.75" customHeight="1" x14ac:dyDescent="0.3">
      <c r="A55" s="234"/>
      <c r="B55" s="234"/>
      <c r="C55" s="234"/>
      <c r="D55" s="234"/>
      <c r="E55" s="234"/>
      <c r="F55" s="234"/>
      <c r="G55" s="234"/>
      <c r="H55" s="234"/>
      <c r="I55" s="234"/>
      <c r="J55" s="234"/>
      <c r="K55" s="234"/>
      <c r="L55" s="234"/>
      <c r="M55" s="234"/>
      <c r="N55" s="234"/>
      <c r="O55" s="234"/>
      <c r="P55" s="234"/>
      <c r="Q55" s="234"/>
      <c r="R55" s="234"/>
      <c r="S55" s="234"/>
      <c r="T55" s="234"/>
      <c r="U55" s="234"/>
      <c r="V55" s="234"/>
      <c r="W55" s="234"/>
      <c r="X55" s="234"/>
      <c r="Y55" s="234"/>
      <c r="Z55" s="234"/>
    </row>
    <row r="56" spans="1:26" ht="12.75" customHeight="1" x14ac:dyDescent="0.3">
      <c r="A56" s="234"/>
      <c r="B56" s="234"/>
      <c r="C56" s="234"/>
      <c r="D56" s="234"/>
      <c r="E56" s="234"/>
      <c r="F56" s="234"/>
      <c r="G56" s="234"/>
      <c r="H56" s="234"/>
      <c r="I56" s="234"/>
      <c r="J56" s="234"/>
      <c r="K56" s="234"/>
      <c r="L56" s="234"/>
      <c r="M56" s="234"/>
      <c r="N56" s="234"/>
      <c r="O56" s="234"/>
      <c r="P56" s="234"/>
      <c r="Q56" s="234"/>
      <c r="R56" s="234"/>
      <c r="S56" s="234"/>
      <c r="T56" s="234"/>
      <c r="U56" s="234"/>
      <c r="V56" s="234"/>
      <c r="W56" s="234"/>
      <c r="X56" s="234"/>
      <c r="Y56" s="234"/>
      <c r="Z56" s="234"/>
    </row>
    <row r="57" spans="1:26" ht="12.75" customHeight="1" x14ac:dyDescent="0.3">
      <c r="A57" s="234"/>
      <c r="B57" s="234"/>
      <c r="C57" s="234"/>
      <c r="D57" s="234"/>
      <c r="E57" s="234"/>
      <c r="F57" s="234"/>
      <c r="G57" s="234"/>
      <c r="H57" s="234"/>
      <c r="I57" s="234"/>
      <c r="J57" s="234"/>
      <c r="K57" s="234"/>
      <c r="L57" s="234"/>
      <c r="M57" s="234"/>
      <c r="N57" s="234"/>
      <c r="O57" s="234"/>
      <c r="P57" s="234"/>
      <c r="Q57" s="234"/>
      <c r="R57" s="234"/>
      <c r="S57" s="234"/>
      <c r="T57" s="234"/>
      <c r="U57" s="234"/>
      <c r="V57" s="234"/>
      <c r="W57" s="234"/>
      <c r="X57" s="234"/>
      <c r="Y57" s="234"/>
      <c r="Z57" s="234"/>
    </row>
    <row r="58" spans="1:26" ht="12.75" customHeight="1" x14ac:dyDescent="0.3">
      <c r="A58" s="234"/>
      <c r="B58" s="234"/>
      <c r="C58" s="234"/>
      <c r="D58" s="234"/>
      <c r="E58" s="234"/>
      <c r="F58" s="234"/>
      <c r="G58" s="234"/>
      <c r="H58" s="234"/>
      <c r="I58" s="234"/>
      <c r="J58" s="234"/>
      <c r="K58" s="234"/>
      <c r="L58" s="234"/>
      <c r="M58" s="234"/>
      <c r="N58" s="234"/>
      <c r="O58" s="234"/>
      <c r="P58" s="234"/>
      <c r="Q58" s="234"/>
      <c r="R58" s="234"/>
      <c r="S58" s="234"/>
      <c r="T58" s="234"/>
      <c r="U58" s="234"/>
      <c r="V58" s="234"/>
      <c r="W58" s="234"/>
      <c r="X58" s="234"/>
      <c r="Y58" s="234"/>
      <c r="Z58" s="234"/>
    </row>
    <row r="59" spans="1:26" ht="12.75" customHeight="1" x14ac:dyDescent="0.3">
      <c r="A59" s="234"/>
      <c r="B59" s="234"/>
      <c r="C59" s="234"/>
      <c r="D59" s="234"/>
      <c r="E59" s="234"/>
      <c r="F59" s="234"/>
      <c r="G59" s="234"/>
      <c r="H59" s="234"/>
      <c r="I59" s="234"/>
      <c r="J59" s="234"/>
      <c r="K59" s="234"/>
      <c r="L59" s="234"/>
      <c r="M59" s="234"/>
      <c r="N59" s="234"/>
      <c r="O59" s="234"/>
      <c r="P59" s="234"/>
      <c r="Q59" s="234"/>
      <c r="R59" s="234"/>
      <c r="S59" s="234"/>
      <c r="T59" s="234"/>
      <c r="U59" s="234"/>
      <c r="V59" s="234"/>
      <c r="W59" s="234"/>
      <c r="X59" s="234"/>
      <c r="Y59" s="234"/>
      <c r="Z59" s="234"/>
    </row>
    <row r="60" spans="1:26" ht="12.75" customHeight="1" x14ac:dyDescent="0.3">
      <c r="A60" s="234"/>
      <c r="B60" s="234"/>
      <c r="C60" s="234"/>
      <c r="D60" s="234"/>
      <c r="E60" s="234"/>
      <c r="F60" s="234"/>
      <c r="G60" s="234"/>
      <c r="H60" s="234"/>
      <c r="I60" s="234"/>
      <c r="J60" s="234"/>
      <c r="K60" s="234"/>
      <c r="L60" s="234"/>
      <c r="M60" s="234"/>
      <c r="N60" s="234"/>
      <c r="O60" s="234"/>
      <c r="P60" s="234"/>
      <c r="Q60" s="234"/>
      <c r="R60" s="234"/>
      <c r="S60" s="234"/>
      <c r="T60" s="234"/>
      <c r="U60" s="234"/>
      <c r="V60" s="234"/>
      <c r="W60" s="234"/>
      <c r="X60" s="234"/>
      <c r="Y60" s="234"/>
      <c r="Z60" s="234"/>
    </row>
    <row r="61" spans="1:26" ht="12.75" customHeight="1" x14ac:dyDescent="0.3">
      <c r="A61" s="234"/>
      <c r="B61" s="234"/>
      <c r="C61" s="234"/>
      <c r="D61" s="234"/>
      <c r="E61" s="234"/>
      <c r="F61" s="234"/>
      <c r="G61" s="234"/>
      <c r="H61" s="234"/>
      <c r="I61" s="234"/>
      <c r="J61" s="234"/>
      <c r="K61" s="234"/>
      <c r="L61" s="234"/>
      <c r="M61" s="234"/>
      <c r="N61" s="234"/>
      <c r="O61" s="234"/>
      <c r="P61" s="234"/>
      <c r="Q61" s="234"/>
      <c r="R61" s="234"/>
      <c r="S61" s="234"/>
      <c r="T61" s="234"/>
      <c r="U61" s="234"/>
      <c r="V61" s="234"/>
      <c r="W61" s="234"/>
      <c r="X61" s="234"/>
      <c r="Y61" s="234"/>
      <c r="Z61" s="234"/>
    </row>
    <row r="62" spans="1:26" ht="12.75" customHeight="1" x14ac:dyDescent="0.3">
      <c r="A62" s="234"/>
      <c r="B62" s="234"/>
      <c r="C62" s="234"/>
      <c r="D62" s="234"/>
      <c r="E62" s="234"/>
      <c r="F62" s="234"/>
      <c r="G62" s="234"/>
      <c r="H62" s="234"/>
      <c r="I62" s="234"/>
      <c r="J62" s="234"/>
      <c r="K62" s="234"/>
      <c r="L62" s="234"/>
      <c r="M62" s="234"/>
      <c r="N62" s="234"/>
      <c r="O62" s="234"/>
      <c r="P62" s="234"/>
      <c r="Q62" s="234"/>
      <c r="R62" s="234"/>
      <c r="S62" s="234"/>
      <c r="T62" s="234"/>
      <c r="U62" s="234"/>
      <c r="V62" s="234"/>
      <c r="W62" s="234"/>
      <c r="X62" s="234"/>
      <c r="Y62" s="234"/>
      <c r="Z62" s="234"/>
    </row>
    <row r="63" spans="1:26" ht="12.75" customHeight="1" x14ac:dyDescent="0.3">
      <c r="A63" s="234"/>
      <c r="B63" s="234"/>
      <c r="C63" s="234"/>
      <c r="D63" s="234"/>
      <c r="E63" s="234"/>
      <c r="F63" s="234"/>
      <c r="G63" s="234"/>
      <c r="H63" s="234"/>
      <c r="I63" s="234"/>
      <c r="J63" s="234"/>
      <c r="K63" s="234"/>
      <c r="L63" s="234"/>
      <c r="M63" s="234"/>
      <c r="N63" s="234"/>
      <c r="O63" s="234"/>
      <c r="P63" s="234"/>
      <c r="Q63" s="234"/>
      <c r="R63" s="234"/>
      <c r="S63" s="234"/>
      <c r="T63" s="234"/>
      <c r="U63" s="234"/>
      <c r="V63" s="234"/>
      <c r="W63" s="234"/>
      <c r="X63" s="234"/>
      <c r="Y63" s="234"/>
      <c r="Z63" s="234"/>
    </row>
    <row r="64" spans="1:26" ht="12.75" customHeight="1" x14ac:dyDescent="0.3">
      <c r="A64" s="234"/>
      <c r="B64" s="234"/>
      <c r="C64" s="234"/>
      <c r="D64" s="234"/>
      <c r="E64" s="234"/>
      <c r="F64" s="234"/>
      <c r="G64" s="234"/>
      <c r="H64" s="234"/>
      <c r="I64" s="234"/>
      <c r="J64" s="234"/>
      <c r="K64" s="234"/>
      <c r="L64" s="234"/>
      <c r="M64" s="234"/>
      <c r="N64" s="234"/>
      <c r="O64" s="234"/>
      <c r="P64" s="234"/>
      <c r="Q64" s="234"/>
      <c r="R64" s="234"/>
      <c r="S64" s="234"/>
      <c r="T64" s="234"/>
      <c r="U64" s="234"/>
      <c r="V64" s="234"/>
      <c r="W64" s="234"/>
      <c r="X64" s="234"/>
      <c r="Y64" s="234"/>
      <c r="Z64" s="234"/>
    </row>
    <row r="65" spans="1:26" ht="12.75" customHeight="1" x14ac:dyDescent="0.3">
      <c r="A65" s="234"/>
      <c r="B65" s="234"/>
      <c r="C65" s="234"/>
      <c r="D65" s="234"/>
      <c r="E65" s="234"/>
      <c r="F65" s="234"/>
      <c r="G65" s="234"/>
      <c r="H65" s="234"/>
      <c r="I65" s="234"/>
      <c r="J65" s="234"/>
      <c r="K65" s="234"/>
      <c r="L65" s="234"/>
      <c r="M65" s="234"/>
      <c r="N65" s="234"/>
      <c r="O65" s="234"/>
      <c r="P65" s="234"/>
      <c r="Q65" s="234"/>
      <c r="R65" s="234"/>
      <c r="S65" s="234"/>
      <c r="T65" s="234"/>
      <c r="U65" s="234"/>
      <c r="V65" s="234"/>
      <c r="W65" s="234"/>
      <c r="X65" s="234"/>
      <c r="Y65" s="234"/>
      <c r="Z65" s="234"/>
    </row>
    <row r="66" spans="1:26" ht="12.75" customHeight="1" x14ac:dyDescent="0.3">
      <c r="A66" s="234"/>
      <c r="B66" s="234"/>
      <c r="C66" s="234"/>
      <c r="D66" s="234"/>
      <c r="E66" s="234"/>
      <c r="F66" s="234"/>
      <c r="G66" s="234"/>
      <c r="H66" s="234"/>
      <c r="I66" s="234"/>
      <c r="J66" s="234"/>
      <c r="K66" s="234"/>
      <c r="L66" s="234"/>
      <c r="M66" s="234"/>
      <c r="N66" s="234"/>
      <c r="O66" s="234"/>
      <c r="P66" s="234"/>
      <c r="Q66" s="234"/>
      <c r="R66" s="234"/>
      <c r="S66" s="234"/>
      <c r="T66" s="234"/>
      <c r="U66" s="234"/>
      <c r="V66" s="234"/>
      <c r="W66" s="234"/>
      <c r="X66" s="234"/>
      <c r="Y66" s="234"/>
      <c r="Z66" s="234"/>
    </row>
    <row r="67" spans="1:26" ht="12.75" customHeight="1" x14ac:dyDescent="0.3">
      <c r="A67" s="234"/>
      <c r="B67" s="234"/>
      <c r="C67" s="234"/>
      <c r="D67" s="234"/>
      <c r="E67" s="234"/>
      <c r="F67" s="234"/>
      <c r="G67" s="234"/>
      <c r="H67" s="234"/>
      <c r="I67" s="234"/>
      <c r="J67" s="234"/>
      <c r="K67" s="234"/>
      <c r="L67" s="234"/>
      <c r="M67" s="234"/>
      <c r="N67" s="234"/>
      <c r="O67" s="234"/>
      <c r="P67" s="234"/>
      <c r="Q67" s="234"/>
      <c r="R67" s="234"/>
      <c r="S67" s="234"/>
      <c r="T67" s="234"/>
      <c r="U67" s="234"/>
      <c r="V67" s="234"/>
      <c r="W67" s="234"/>
      <c r="X67" s="234"/>
      <c r="Y67" s="234"/>
      <c r="Z67" s="234"/>
    </row>
    <row r="68" spans="1:26" ht="12.75" customHeight="1" x14ac:dyDescent="0.3">
      <c r="A68" s="234"/>
      <c r="B68" s="234"/>
      <c r="C68" s="234"/>
      <c r="D68" s="234"/>
      <c r="E68" s="234"/>
      <c r="F68" s="234"/>
      <c r="G68" s="234"/>
      <c r="H68" s="234"/>
      <c r="I68" s="234"/>
      <c r="J68" s="234"/>
      <c r="K68" s="234"/>
      <c r="L68" s="234"/>
      <c r="M68" s="234"/>
      <c r="N68" s="234"/>
      <c r="O68" s="234"/>
      <c r="P68" s="234"/>
      <c r="Q68" s="234"/>
      <c r="R68" s="234"/>
      <c r="S68" s="234"/>
      <c r="T68" s="234"/>
      <c r="U68" s="234"/>
      <c r="V68" s="234"/>
      <c r="W68" s="234"/>
      <c r="X68" s="234"/>
      <c r="Y68" s="234"/>
      <c r="Z68" s="234"/>
    </row>
    <row r="69" spans="1:26" ht="12.75" customHeight="1" x14ac:dyDescent="0.3">
      <c r="A69" s="234"/>
      <c r="B69" s="234"/>
      <c r="C69" s="234"/>
      <c r="D69" s="234"/>
      <c r="E69" s="234"/>
      <c r="F69" s="234"/>
      <c r="G69" s="234"/>
      <c r="H69" s="234"/>
      <c r="I69" s="234"/>
      <c r="J69" s="234"/>
      <c r="K69" s="234"/>
      <c r="L69" s="234"/>
      <c r="M69" s="234"/>
      <c r="N69" s="234"/>
      <c r="O69" s="234"/>
      <c r="P69" s="234"/>
      <c r="Q69" s="234"/>
      <c r="R69" s="234"/>
      <c r="S69" s="234"/>
      <c r="T69" s="234"/>
      <c r="U69" s="234"/>
      <c r="V69" s="234"/>
      <c r="W69" s="234"/>
      <c r="X69" s="234"/>
      <c r="Y69" s="234"/>
      <c r="Z69" s="234"/>
    </row>
    <row r="70" spans="1:26" ht="12.75" customHeight="1" x14ac:dyDescent="0.3">
      <c r="A70" s="234"/>
      <c r="B70" s="234"/>
      <c r="C70" s="234"/>
      <c r="D70" s="234"/>
      <c r="E70" s="234"/>
      <c r="F70" s="234"/>
      <c r="G70" s="234"/>
      <c r="H70" s="234"/>
      <c r="I70" s="234"/>
      <c r="J70" s="234"/>
      <c r="K70" s="234"/>
      <c r="L70" s="234"/>
      <c r="M70" s="234"/>
      <c r="N70" s="234"/>
      <c r="O70" s="234"/>
      <c r="P70" s="234"/>
      <c r="Q70" s="234"/>
      <c r="R70" s="234"/>
      <c r="S70" s="234"/>
      <c r="T70" s="234"/>
      <c r="U70" s="234"/>
      <c r="V70" s="234"/>
      <c r="W70" s="234"/>
      <c r="X70" s="234"/>
      <c r="Y70" s="234"/>
      <c r="Z70" s="234"/>
    </row>
    <row r="71" spans="1:26" ht="12.75" customHeight="1" x14ac:dyDescent="0.3">
      <c r="A71" s="234"/>
      <c r="B71" s="234"/>
      <c r="C71" s="234"/>
      <c r="D71" s="234"/>
      <c r="E71" s="234"/>
      <c r="F71" s="234"/>
      <c r="G71" s="234"/>
      <c r="H71" s="234"/>
      <c r="I71" s="234"/>
      <c r="J71" s="234"/>
      <c r="K71" s="234"/>
      <c r="L71" s="234"/>
      <c r="M71" s="234"/>
      <c r="N71" s="234"/>
      <c r="O71" s="234"/>
      <c r="P71" s="234"/>
      <c r="Q71" s="234"/>
      <c r="R71" s="234"/>
      <c r="S71" s="234"/>
      <c r="T71" s="234"/>
      <c r="U71" s="234"/>
      <c r="V71" s="234"/>
      <c r="W71" s="234"/>
      <c r="X71" s="234"/>
      <c r="Y71" s="234"/>
      <c r="Z71" s="234"/>
    </row>
    <row r="72" spans="1:26" ht="12.75" customHeight="1" x14ac:dyDescent="0.3">
      <c r="A72" s="234"/>
      <c r="B72" s="234"/>
      <c r="C72" s="234"/>
      <c r="D72" s="234"/>
      <c r="E72" s="234"/>
      <c r="F72" s="234"/>
      <c r="G72" s="234"/>
      <c r="H72" s="234"/>
      <c r="I72" s="234"/>
      <c r="J72" s="234"/>
      <c r="K72" s="234"/>
      <c r="L72" s="234"/>
      <c r="M72" s="234"/>
      <c r="N72" s="234"/>
      <c r="O72" s="234"/>
      <c r="P72" s="234"/>
      <c r="Q72" s="234"/>
      <c r="R72" s="234"/>
      <c r="S72" s="234"/>
      <c r="T72" s="234"/>
      <c r="U72" s="234"/>
      <c r="V72" s="234"/>
      <c r="W72" s="234"/>
      <c r="X72" s="234"/>
      <c r="Y72" s="234"/>
      <c r="Z72" s="234"/>
    </row>
    <row r="73" spans="1:26" ht="12.75" customHeight="1" x14ac:dyDescent="0.3">
      <c r="A73" s="234"/>
      <c r="B73" s="234"/>
      <c r="C73" s="234"/>
      <c r="D73" s="234"/>
      <c r="E73" s="234"/>
      <c r="F73" s="234"/>
      <c r="G73" s="234"/>
      <c r="H73" s="234"/>
      <c r="I73" s="234"/>
      <c r="J73" s="234"/>
      <c r="K73" s="234"/>
      <c r="L73" s="234"/>
      <c r="M73" s="234"/>
      <c r="N73" s="234"/>
      <c r="O73" s="234"/>
      <c r="P73" s="234"/>
      <c r="Q73" s="234"/>
      <c r="R73" s="234"/>
      <c r="S73" s="234"/>
      <c r="T73" s="234"/>
      <c r="U73" s="234"/>
      <c r="V73" s="234"/>
      <c r="W73" s="234"/>
      <c r="X73" s="234"/>
      <c r="Y73" s="234"/>
      <c r="Z73" s="234"/>
    </row>
    <row r="74" spans="1:26" ht="12.75" customHeight="1" x14ac:dyDescent="0.3">
      <c r="A74" s="234"/>
      <c r="B74" s="234"/>
      <c r="C74" s="234"/>
      <c r="D74" s="234"/>
      <c r="E74" s="234"/>
      <c r="F74" s="234"/>
      <c r="G74" s="234"/>
      <c r="H74" s="234"/>
      <c r="I74" s="234"/>
      <c r="J74" s="234"/>
      <c r="K74" s="234"/>
      <c r="L74" s="234"/>
      <c r="M74" s="234"/>
      <c r="N74" s="234"/>
      <c r="O74" s="234"/>
      <c r="P74" s="234"/>
      <c r="Q74" s="234"/>
      <c r="R74" s="234"/>
      <c r="S74" s="234"/>
      <c r="T74" s="234"/>
      <c r="U74" s="234"/>
      <c r="V74" s="234"/>
      <c r="W74" s="234"/>
      <c r="X74" s="234"/>
      <c r="Y74" s="234"/>
      <c r="Z74" s="234"/>
    </row>
    <row r="75" spans="1:26" ht="12.75" customHeight="1" x14ac:dyDescent="0.3">
      <c r="A75" s="234"/>
      <c r="B75" s="234"/>
      <c r="C75" s="234"/>
      <c r="D75" s="234"/>
      <c r="E75" s="234"/>
      <c r="F75" s="234"/>
      <c r="G75" s="234"/>
      <c r="H75" s="234"/>
      <c r="I75" s="234"/>
      <c r="J75" s="234"/>
      <c r="K75" s="234"/>
      <c r="L75" s="234"/>
      <c r="M75" s="234"/>
      <c r="N75" s="234"/>
      <c r="O75" s="234"/>
      <c r="P75" s="234"/>
      <c r="Q75" s="234"/>
      <c r="R75" s="234"/>
      <c r="S75" s="234"/>
      <c r="T75" s="234"/>
      <c r="U75" s="234"/>
      <c r="V75" s="234"/>
      <c r="W75" s="234"/>
      <c r="X75" s="234"/>
      <c r="Y75" s="234"/>
      <c r="Z75" s="234"/>
    </row>
    <row r="76" spans="1:26" ht="12.75" customHeight="1" x14ac:dyDescent="0.3">
      <c r="A76" s="234"/>
      <c r="B76" s="234"/>
      <c r="C76" s="234"/>
      <c r="D76" s="234"/>
      <c r="E76" s="234"/>
      <c r="F76" s="234"/>
      <c r="G76" s="234"/>
      <c r="H76" s="234"/>
      <c r="I76" s="234"/>
      <c r="J76" s="234"/>
      <c r="K76" s="234"/>
      <c r="L76" s="234"/>
      <c r="M76" s="234"/>
      <c r="N76" s="234"/>
      <c r="O76" s="234"/>
      <c r="P76" s="234"/>
      <c r="Q76" s="234"/>
      <c r="R76" s="234"/>
      <c r="S76" s="234"/>
      <c r="T76" s="234"/>
      <c r="U76" s="234"/>
      <c r="V76" s="234"/>
      <c r="W76" s="234"/>
      <c r="X76" s="234"/>
      <c r="Y76" s="234"/>
      <c r="Z76" s="234"/>
    </row>
    <row r="77" spans="1:26" ht="12.75" customHeight="1" x14ac:dyDescent="0.3">
      <c r="A77" s="234"/>
      <c r="B77" s="234"/>
      <c r="C77" s="234"/>
      <c r="D77" s="234"/>
      <c r="E77" s="234"/>
      <c r="F77" s="234"/>
      <c r="G77" s="234"/>
      <c r="H77" s="234"/>
      <c r="I77" s="234"/>
      <c r="J77" s="234"/>
      <c r="K77" s="234"/>
      <c r="L77" s="234"/>
      <c r="M77" s="234"/>
      <c r="N77" s="234"/>
      <c r="O77" s="234"/>
      <c r="P77" s="234"/>
      <c r="Q77" s="234"/>
      <c r="R77" s="234"/>
      <c r="S77" s="234"/>
      <c r="T77" s="234"/>
      <c r="U77" s="234"/>
      <c r="V77" s="234"/>
      <c r="W77" s="234"/>
      <c r="X77" s="234"/>
      <c r="Y77" s="234"/>
      <c r="Z77" s="234"/>
    </row>
    <row r="78" spans="1:26" ht="12.75" customHeight="1" x14ac:dyDescent="0.3">
      <c r="A78" s="234"/>
      <c r="B78" s="234"/>
      <c r="C78" s="234"/>
      <c r="D78" s="234"/>
      <c r="E78" s="234"/>
      <c r="F78" s="234"/>
      <c r="G78" s="234"/>
      <c r="H78" s="234"/>
      <c r="I78" s="234"/>
      <c r="J78" s="234"/>
      <c r="K78" s="234"/>
      <c r="L78" s="234"/>
      <c r="M78" s="234"/>
      <c r="N78" s="234"/>
      <c r="O78" s="234"/>
      <c r="P78" s="234"/>
      <c r="Q78" s="234"/>
      <c r="R78" s="234"/>
      <c r="S78" s="234"/>
      <c r="T78" s="234"/>
      <c r="U78" s="234"/>
      <c r="V78" s="234"/>
      <c r="W78" s="234"/>
      <c r="X78" s="234"/>
      <c r="Y78" s="234"/>
      <c r="Z78" s="234"/>
    </row>
    <row r="79" spans="1:26" ht="12.75" customHeight="1" x14ac:dyDescent="0.3">
      <c r="A79" s="234"/>
      <c r="B79" s="234"/>
      <c r="C79" s="234"/>
      <c r="D79" s="234"/>
      <c r="E79" s="234"/>
      <c r="F79" s="234"/>
      <c r="G79" s="234"/>
      <c r="H79" s="234"/>
      <c r="I79" s="234"/>
      <c r="J79" s="234"/>
      <c r="K79" s="234"/>
      <c r="L79" s="234"/>
      <c r="M79" s="234"/>
      <c r="N79" s="234"/>
      <c r="O79" s="234"/>
      <c r="P79" s="234"/>
      <c r="Q79" s="234"/>
      <c r="R79" s="234"/>
      <c r="S79" s="234"/>
      <c r="T79" s="234"/>
      <c r="U79" s="234"/>
      <c r="V79" s="234"/>
      <c r="W79" s="234"/>
      <c r="X79" s="234"/>
      <c r="Y79" s="234"/>
      <c r="Z79" s="234"/>
    </row>
    <row r="80" spans="1:26" ht="12.75" customHeight="1" x14ac:dyDescent="0.3">
      <c r="A80" s="234"/>
      <c r="B80" s="234"/>
      <c r="C80" s="234"/>
      <c r="D80" s="234"/>
      <c r="E80" s="234"/>
      <c r="F80" s="234"/>
      <c r="G80" s="234"/>
      <c r="H80" s="234"/>
      <c r="I80" s="234"/>
      <c r="J80" s="234"/>
      <c r="K80" s="234"/>
      <c r="L80" s="234"/>
      <c r="M80" s="234"/>
      <c r="N80" s="234"/>
      <c r="O80" s="234"/>
      <c r="P80" s="234"/>
      <c r="Q80" s="234"/>
      <c r="R80" s="234"/>
      <c r="S80" s="234"/>
      <c r="T80" s="234"/>
      <c r="U80" s="234"/>
      <c r="V80" s="234"/>
      <c r="W80" s="234"/>
      <c r="X80" s="234"/>
      <c r="Y80" s="234"/>
      <c r="Z80" s="234"/>
    </row>
    <row r="81" spans="1:26" ht="12.75" customHeight="1" x14ac:dyDescent="0.3">
      <c r="A81" s="234"/>
      <c r="B81" s="234"/>
      <c r="C81" s="234"/>
      <c r="D81" s="234"/>
      <c r="E81" s="234"/>
      <c r="F81" s="234"/>
      <c r="G81" s="234"/>
      <c r="H81" s="234"/>
      <c r="I81" s="234"/>
      <c r="J81" s="234"/>
      <c r="K81" s="234"/>
      <c r="L81" s="234"/>
      <c r="M81" s="234"/>
      <c r="N81" s="234"/>
      <c r="O81" s="234"/>
      <c r="P81" s="234"/>
      <c r="Q81" s="234"/>
      <c r="R81" s="234"/>
      <c r="S81" s="234"/>
      <c r="T81" s="234"/>
      <c r="U81" s="234"/>
      <c r="V81" s="234"/>
      <c r="W81" s="234"/>
      <c r="X81" s="234"/>
      <c r="Y81" s="234"/>
      <c r="Z81" s="234"/>
    </row>
    <row r="82" spans="1:26" ht="12.75" customHeight="1" x14ac:dyDescent="0.3">
      <c r="A82" s="234"/>
      <c r="B82" s="234"/>
      <c r="C82" s="234"/>
      <c r="D82" s="234"/>
      <c r="E82" s="234"/>
      <c r="F82" s="234"/>
      <c r="G82" s="234"/>
      <c r="H82" s="234"/>
      <c r="I82" s="234"/>
      <c r="J82" s="234"/>
      <c r="K82" s="234"/>
      <c r="L82" s="234"/>
      <c r="M82" s="234"/>
      <c r="N82" s="234"/>
      <c r="O82" s="234"/>
      <c r="P82" s="234"/>
      <c r="Q82" s="234"/>
      <c r="R82" s="234"/>
      <c r="S82" s="234"/>
      <c r="T82" s="234"/>
      <c r="U82" s="234"/>
      <c r="V82" s="234"/>
      <c r="W82" s="234"/>
      <c r="X82" s="234"/>
      <c r="Y82" s="234"/>
      <c r="Z82" s="234"/>
    </row>
    <row r="83" spans="1:26" ht="12.75" customHeight="1" x14ac:dyDescent="0.3">
      <c r="A83" s="234"/>
      <c r="B83" s="234"/>
      <c r="C83" s="234"/>
      <c r="D83" s="234"/>
      <c r="E83" s="234"/>
      <c r="F83" s="234"/>
      <c r="G83" s="234"/>
      <c r="H83" s="234"/>
      <c r="I83" s="234"/>
      <c r="J83" s="234"/>
      <c r="K83" s="234"/>
      <c r="L83" s="234"/>
      <c r="M83" s="234"/>
      <c r="N83" s="234"/>
      <c r="O83" s="234"/>
      <c r="P83" s="234"/>
      <c r="Q83" s="234"/>
      <c r="R83" s="234"/>
      <c r="S83" s="234"/>
      <c r="T83" s="234"/>
      <c r="U83" s="234"/>
      <c r="V83" s="234"/>
      <c r="W83" s="234"/>
      <c r="X83" s="234"/>
      <c r="Y83" s="234"/>
      <c r="Z83" s="234"/>
    </row>
    <row r="84" spans="1:26" ht="12.75" customHeight="1" x14ac:dyDescent="0.3">
      <c r="A84" s="234"/>
      <c r="B84" s="234"/>
      <c r="C84" s="234"/>
      <c r="D84" s="234"/>
      <c r="E84" s="234"/>
      <c r="F84" s="234"/>
      <c r="G84" s="234"/>
      <c r="H84" s="234"/>
      <c r="I84" s="234"/>
      <c r="J84" s="234"/>
      <c r="K84" s="234"/>
      <c r="L84" s="234"/>
      <c r="M84" s="234"/>
      <c r="N84" s="234"/>
      <c r="O84" s="234"/>
      <c r="P84" s="234"/>
      <c r="Q84" s="234"/>
      <c r="R84" s="234"/>
      <c r="S84" s="234"/>
      <c r="T84" s="234"/>
      <c r="U84" s="234"/>
      <c r="V84" s="234"/>
      <c r="W84" s="234"/>
      <c r="X84" s="234"/>
      <c r="Y84" s="234"/>
      <c r="Z84" s="234"/>
    </row>
    <row r="85" spans="1:26" ht="12.75" customHeight="1" x14ac:dyDescent="0.3">
      <c r="A85" s="234"/>
      <c r="B85" s="234"/>
      <c r="C85" s="234"/>
      <c r="D85" s="234"/>
      <c r="E85" s="234"/>
      <c r="F85" s="234"/>
      <c r="G85" s="234"/>
      <c r="H85" s="234"/>
      <c r="I85" s="234"/>
      <c r="J85" s="234"/>
      <c r="K85" s="234"/>
      <c r="L85" s="234"/>
      <c r="M85" s="234"/>
      <c r="N85" s="234"/>
      <c r="O85" s="234"/>
      <c r="P85" s="234"/>
      <c r="Q85" s="234"/>
      <c r="R85" s="234"/>
      <c r="S85" s="234"/>
      <c r="T85" s="234"/>
      <c r="U85" s="234"/>
      <c r="V85" s="234"/>
      <c r="W85" s="234"/>
      <c r="X85" s="234"/>
      <c r="Y85" s="234"/>
      <c r="Z85" s="234"/>
    </row>
    <row r="86" spans="1:26" ht="12.75" customHeight="1" x14ac:dyDescent="0.3">
      <c r="A86" s="234"/>
      <c r="B86" s="234"/>
      <c r="C86" s="234"/>
      <c r="D86" s="234"/>
      <c r="E86" s="234"/>
      <c r="F86" s="234"/>
      <c r="G86" s="234"/>
      <c r="H86" s="234"/>
      <c r="I86" s="234"/>
      <c r="J86" s="234"/>
      <c r="K86" s="234"/>
      <c r="L86" s="234"/>
      <c r="M86" s="234"/>
      <c r="N86" s="234"/>
      <c r="O86" s="234"/>
      <c r="P86" s="234"/>
      <c r="Q86" s="234"/>
      <c r="R86" s="234"/>
      <c r="S86" s="234"/>
      <c r="T86" s="234"/>
      <c r="U86" s="234"/>
      <c r="V86" s="234"/>
      <c r="W86" s="234"/>
      <c r="X86" s="234"/>
      <c r="Y86" s="234"/>
      <c r="Z86" s="234"/>
    </row>
    <row r="87" spans="1:26" ht="12.75" customHeight="1" x14ac:dyDescent="0.3">
      <c r="A87" s="234"/>
      <c r="B87" s="234"/>
      <c r="C87" s="234"/>
      <c r="D87" s="234"/>
      <c r="E87" s="234"/>
      <c r="F87" s="234"/>
      <c r="G87" s="234"/>
      <c r="H87" s="234"/>
      <c r="I87" s="234"/>
      <c r="J87" s="234"/>
      <c r="K87" s="234"/>
      <c r="L87" s="234"/>
      <c r="M87" s="234"/>
      <c r="N87" s="234"/>
      <c r="O87" s="234"/>
      <c r="P87" s="234"/>
      <c r="Q87" s="234"/>
      <c r="R87" s="234"/>
      <c r="S87" s="234"/>
      <c r="T87" s="234"/>
      <c r="U87" s="234"/>
      <c r="V87" s="234"/>
      <c r="W87" s="234"/>
      <c r="X87" s="234"/>
      <c r="Y87" s="234"/>
      <c r="Z87" s="234"/>
    </row>
    <row r="88" spans="1:26" ht="12.75" customHeight="1" x14ac:dyDescent="0.3">
      <c r="A88" s="234"/>
      <c r="B88" s="234"/>
      <c r="C88" s="234"/>
      <c r="D88" s="234"/>
      <c r="E88" s="234"/>
      <c r="F88" s="234"/>
      <c r="G88" s="234"/>
      <c r="H88" s="234"/>
      <c r="I88" s="234"/>
      <c r="J88" s="234"/>
      <c r="K88" s="234"/>
      <c r="L88" s="234"/>
      <c r="M88" s="234"/>
      <c r="N88" s="234"/>
      <c r="O88" s="234"/>
      <c r="P88" s="234"/>
      <c r="Q88" s="234"/>
      <c r="R88" s="234"/>
      <c r="S88" s="234"/>
      <c r="T88" s="234"/>
      <c r="U88" s="234"/>
      <c r="V88" s="234"/>
      <c r="W88" s="234"/>
      <c r="X88" s="234"/>
      <c r="Y88" s="234"/>
      <c r="Z88" s="234"/>
    </row>
    <row r="89" spans="1:26" ht="12.75" customHeight="1" x14ac:dyDescent="0.3">
      <c r="A89" s="234"/>
      <c r="B89" s="234"/>
      <c r="C89" s="234"/>
      <c r="D89" s="234"/>
      <c r="E89" s="234"/>
      <c r="F89" s="234"/>
      <c r="G89" s="234"/>
      <c r="H89" s="234"/>
      <c r="I89" s="234"/>
      <c r="J89" s="234"/>
      <c r="K89" s="234"/>
      <c r="L89" s="234"/>
      <c r="M89" s="234"/>
      <c r="N89" s="234"/>
      <c r="O89" s="234"/>
      <c r="P89" s="234"/>
      <c r="Q89" s="234"/>
      <c r="R89" s="234"/>
      <c r="S89" s="234"/>
      <c r="T89" s="234"/>
      <c r="U89" s="234"/>
      <c r="V89" s="234"/>
      <c r="W89" s="234"/>
      <c r="X89" s="234"/>
      <c r="Y89" s="234"/>
      <c r="Z89" s="234"/>
    </row>
    <row r="90" spans="1:26" ht="12.75" customHeight="1" x14ac:dyDescent="0.3">
      <c r="A90" s="234"/>
      <c r="B90" s="234"/>
      <c r="C90" s="234"/>
      <c r="D90" s="234"/>
      <c r="E90" s="234"/>
      <c r="F90" s="234"/>
      <c r="G90" s="234"/>
      <c r="H90" s="234"/>
      <c r="I90" s="234"/>
      <c r="J90" s="234"/>
      <c r="K90" s="234"/>
      <c r="L90" s="234"/>
      <c r="M90" s="234"/>
      <c r="N90" s="234"/>
      <c r="O90" s="234"/>
      <c r="P90" s="234"/>
      <c r="Q90" s="234"/>
      <c r="R90" s="234"/>
      <c r="S90" s="234"/>
      <c r="T90" s="234"/>
      <c r="U90" s="234"/>
      <c r="V90" s="234"/>
      <c r="W90" s="234"/>
      <c r="X90" s="234"/>
      <c r="Y90" s="234"/>
      <c r="Z90" s="234"/>
    </row>
    <row r="91" spans="1:26" ht="12.75" customHeight="1" x14ac:dyDescent="0.3">
      <c r="A91" s="234"/>
      <c r="B91" s="234"/>
      <c r="C91" s="234"/>
      <c r="D91" s="234"/>
      <c r="E91" s="234"/>
      <c r="F91" s="234"/>
      <c r="G91" s="234"/>
      <c r="H91" s="234"/>
      <c r="I91" s="234"/>
      <c r="J91" s="234"/>
      <c r="K91" s="234"/>
      <c r="L91" s="234"/>
      <c r="M91" s="234"/>
      <c r="N91" s="234"/>
      <c r="O91" s="234"/>
      <c r="P91" s="234"/>
      <c r="Q91" s="234"/>
      <c r="R91" s="234"/>
      <c r="S91" s="234"/>
      <c r="T91" s="234"/>
      <c r="U91" s="234"/>
      <c r="V91" s="234"/>
      <c r="W91" s="234"/>
      <c r="X91" s="234"/>
      <c r="Y91" s="234"/>
      <c r="Z91" s="234"/>
    </row>
    <row r="92" spans="1:26" ht="12.75" customHeight="1" x14ac:dyDescent="0.3">
      <c r="A92" s="234"/>
      <c r="B92" s="234"/>
      <c r="C92" s="234"/>
      <c r="D92" s="234"/>
      <c r="E92" s="234"/>
      <c r="F92" s="234"/>
      <c r="G92" s="234"/>
      <c r="H92" s="234"/>
      <c r="I92" s="234"/>
      <c r="J92" s="234"/>
      <c r="K92" s="234"/>
      <c r="L92" s="234"/>
      <c r="M92" s="234"/>
      <c r="N92" s="234"/>
      <c r="O92" s="234"/>
      <c r="P92" s="234"/>
      <c r="Q92" s="234"/>
      <c r="R92" s="234"/>
      <c r="S92" s="234"/>
      <c r="T92" s="234"/>
      <c r="U92" s="234"/>
      <c r="V92" s="234"/>
      <c r="W92" s="234"/>
      <c r="X92" s="234"/>
      <c r="Y92" s="234"/>
      <c r="Z92" s="234"/>
    </row>
    <row r="93" spans="1:26" ht="12.75" customHeight="1" x14ac:dyDescent="0.3">
      <c r="A93" s="234"/>
      <c r="B93" s="234"/>
      <c r="C93" s="234"/>
      <c r="D93" s="234"/>
      <c r="E93" s="234"/>
      <c r="F93" s="234"/>
      <c r="G93" s="234"/>
      <c r="H93" s="234"/>
      <c r="I93" s="234"/>
      <c r="J93" s="234"/>
      <c r="K93" s="234"/>
      <c r="L93" s="234"/>
      <c r="M93" s="234"/>
      <c r="N93" s="234"/>
      <c r="O93" s="234"/>
      <c r="P93" s="234"/>
      <c r="Q93" s="234"/>
      <c r="R93" s="234"/>
      <c r="S93" s="234"/>
      <c r="T93" s="234"/>
      <c r="U93" s="234"/>
      <c r="V93" s="234"/>
      <c r="W93" s="234"/>
      <c r="X93" s="234"/>
      <c r="Y93" s="234"/>
      <c r="Z93" s="234"/>
    </row>
    <row r="94" spans="1:26" ht="12.75" customHeight="1" x14ac:dyDescent="0.3">
      <c r="A94" s="234"/>
      <c r="B94" s="234"/>
      <c r="C94" s="234"/>
      <c r="D94" s="234"/>
      <c r="E94" s="234"/>
      <c r="F94" s="234"/>
      <c r="G94" s="234"/>
      <c r="H94" s="234"/>
      <c r="I94" s="234"/>
      <c r="J94" s="234"/>
      <c r="K94" s="234"/>
      <c r="L94" s="234"/>
      <c r="M94" s="234"/>
      <c r="N94" s="234"/>
      <c r="O94" s="234"/>
      <c r="P94" s="234"/>
      <c r="Q94" s="234"/>
      <c r="R94" s="234"/>
      <c r="S94" s="234"/>
      <c r="T94" s="234"/>
      <c r="U94" s="234"/>
      <c r="V94" s="234"/>
      <c r="W94" s="234"/>
      <c r="X94" s="234"/>
      <c r="Y94" s="234"/>
      <c r="Z94" s="234"/>
    </row>
    <row r="95" spans="1:26" ht="12.75" customHeight="1" x14ac:dyDescent="0.3">
      <c r="A95" s="234"/>
      <c r="B95" s="234"/>
      <c r="C95" s="234"/>
      <c r="D95" s="234"/>
      <c r="E95" s="234"/>
      <c r="F95" s="234"/>
      <c r="G95" s="234"/>
      <c r="H95" s="234"/>
      <c r="I95" s="234"/>
      <c r="J95" s="234"/>
      <c r="K95" s="234"/>
      <c r="L95" s="234"/>
      <c r="M95" s="234"/>
      <c r="N95" s="234"/>
      <c r="O95" s="234"/>
      <c r="P95" s="234"/>
      <c r="Q95" s="234"/>
      <c r="R95" s="234"/>
      <c r="S95" s="234"/>
      <c r="T95" s="234"/>
      <c r="U95" s="234"/>
      <c r="V95" s="234"/>
      <c r="W95" s="234"/>
      <c r="X95" s="234"/>
      <c r="Y95" s="234"/>
      <c r="Z95" s="234"/>
    </row>
    <row r="96" spans="1:26" ht="12.75" customHeight="1" x14ac:dyDescent="0.3">
      <c r="A96" s="234"/>
      <c r="B96" s="234"/>
      <c r="C96" s="234"/>
      <c r="D96" s="234"/>
      <c r="E96" s="234"/>
      <c r="F96" s="234"/>
      <c r="G96" s="234"/>
      <c r="H96" s="234"/>
      <c r="I96" s="234"/>
      <c r="J96" s="234"/>
      <c r="K96" s="234"/>
      <c r="L96" s="234"/>
      <c r="M96" s="234"/>
      <c r="N96" s="234"/>
      <c r="O96" s="234"/>
      <c r="P96" s="234"/>
      <c r="Q96" s="234"/>
      <c r="R96" s="234"/>
      <c r="S96" s="234"/>
      <c r="T96" s="234"/>
      <c r="U96" s="234"/>
      <c r="V96" s="234"/>
      <c r="W96" s="234"/>
      <c r="X96" s="234"/>
      <c r="Y96" s="234"/>
      <c r="Z96" s="234"/>
    </row>
    <row r="97" spans="1:26" ht="12.75" customHeight="1" x14ac:dyDescent="0.3">
      <c r="A97" s="234"/>
      <c r="B97" s="234"/>
      <c r="C97" s="234"/>
      <c r="D97" s="234"/>
      <c r="E97" s="234"/>
      <c r="F97" s="234"/>
      <c r="G97" s="234"/>
      <c r="H97" s="234"/>
      <c r="I97" s="234"/>
      <c r="J97" s="234"/>
      <c r="K97" s="234"/>
      <c r="L97" s="234"/>
      <c r="M97" s="234"/>
      <c r="N97" s="234"/>
      <c r="O97" s="234"/>
      <c r="P97" s="234"/>
      <c r="Q97" s="234"/>
      <c r="R97" s="234"/>
      <c r="S97" s="234"/>
      <c r="T97" s="234"/>
      <c r="U97" s="234"/>
      <c r="V97" s="234"/>
      <c r="W97" s="234"/>
      <c r="X97" s="234"/>
      <c r="Y97" s="234"/>
      <c r="Z97" s="234"/>
    </row>
    <row r="98" spans="1:26" ht="12.75" customHeight="1" x14ac:dyDescent="0.3">
      <c r="A98" s="234"/>
      <c r="B98" s="234"/>
      <c r="C98" s="234"/>
      <c r="D98" s="234"/>
      <c r="E98" s="234"/>
      <c r="F98" s="234"/>
      <c r="G98" s="234"/>
      <c r="H98" s="234"/>
      <c r="I98" s="234"/>
      <c r="J98" s="234"/>
      <c r="K98" s="234"/>
      <c r="L98" s="234"/>
      <c r="M98" s="234"/>
      <c r="N98" s="234"/>
      <c r="O98" s="234"/>
      <c r="P98" s="234"/>
      <c r="Q98" s="234"/>
      <c r="R98" s="234"/>
      <c r="S98" s="234"/>
      <c r="T98" s="234"/>
      <c r="U98" s="234"/>
      <c r="V98" s="234"/>
      <c r="W98" s="234"/>
      <c r="X98" s="234"/>
      <c r="Y98" s="234"/>
      <c r="Z98" s="234"/>
    </row>
    <row r="99" spans="1:26" ht="12.75" customHeight="1" x14ac:dyDescent="0.3">
      <c r="A99" s="234"/>
      <c r="B99" s="234"/>
      <c r="C99" s="234"/>
      <c r="D99" s="234"/>
      <c r="E99" s="234"/>
      <c r="F99" s="234"/>
      <c r="G99" s="234"/>
      <c r="H99" s="234"/>
      <c r="I99" s="234"/>
      <c r="J99" s="234"/>
      <c r="K99" s="234"/>
      <c r="L99" s="234"/>
      <c r="M99" s="234"/>
      <c r="N99" s="234"/>
      <c r="O99" s="234"/>
      <c r="P99" s="234"/>
      <c r="Q99" s="234"/>
      <c r="R99" s="234"/>
      <c r="S99" s="234"/>
      <c r="T99" s="234"/>
      <c r="U99" s="234"/>
      <c r="V99" s="234"/>
      <c r="W99" s="234"/>
      <c r="X99" s="234"/>
      <c r="Y99" s="234"/>
      <c r="Z99" s="234"/>
    </row>
    <row r="100" spans="1:26" ht="12.75" customHeight="1" x14ac:dyDescent="0.3">
      <c r="A100" s="234"/>
      <c r="B100" s="234"/>
      <c r="C100" s="234"/>
      <c r="D100" s="234"/>
      <c r="E100" s="234"/>
      <c r="F100" s="234"/>
      <c r="G100" s="234"/>
      <c r="H100" s="234"/>
      <c r="I100" s="234"/>
      <c r="J100" s="234"/>
      <c r="K100" s="234"/>
      <c r="L100" s="234"/>
      <c r="M100" s="234"/>
      <c r="N100" s="234"/>
      <c r="O100" s="234"/>
      <c r="P100" s="234"/>
      <c r="Q100" s="234"/>
      <c r="R100" s="234"/>
      <c r="S100" s="234"/>
      <c r="T100" s="234"/>
      <c r="U100" s="234"/>
      <c r="V100" s="234"/>
      <c r="W100" s="234"/>
      <c r="X100" s="234"/>
      <c r="Y100" s="234"/>
      <c r="Z100" s="234"/>
    </row>
    <row r="101" spans="1:26" ht="12.75" customHeight="1" x14ac:dyDescent="0.3">
      <c r="A101" s="234"/>
      <c r="B101" s="234"/>
      <c r="C101" s="234"/>
      <c r="D101" s="234"/>
      <c r="E101" s="234"/>
      <c r="F101" s="234"/>
      <c r="G101" s="234"/>
      <c r="H101" s="234"/>
      <c r="I101" s="234"/>
      <c r="J101" s="234"/>
      <c r="K101" s="234"/>
      <c r="L101" s="234"/>
      <c r="M101" s="234"/>
      <c r="N101" s="234"/>
      <c r="O101" s="234"/>
      <c r="P101" s="234"/>
      <c r="Q101" s="234"/>
      <c r="R101" s="234"/>
      <c r="S101" s="234"/>
      <c r="T101" s="234"/>
      <c r="U101" s="234"/>
      <c r="V101" s="234"/>
      <c r="W101" s="234"/>
      <c r="X101" s="234"/>
      <c r="Y101" s="234"/>
      <c r="Z101" s="234"/>
    </row>
    <row r="102" spans="1:26" ht="12.75" customHeight="1" x14ac:dyDescent="0.3">
      <c r="A102" s="234"/>
      <c r="B102" s="234"/>
      <c r="C102" s="234"/>
      <c r="D102" s="234"/>
      <c r="E102" s="234"/>
      <c r="F102" s="234"/>
      <c r="G102" s="234"/>
      <c r="H102" s="234"/>
      <c r="I102" s="234"/>
      <c r="J102" s="234"/>
      <c r="K102" s="234"/>
      <c r="L102" s="234"/>
      <c r="M102" s="234"/>
      <c r="N102" s="234"/>
      <c r="O102" s="234"/>
      <c r="P102" s="234"/>
      <c r="Q102" s="234"/>
      <c r="R102" s="234"/>
      <c r="S102" s="234"/>
      <c r="T102" s="234"/>
      <c r="U102" s="234"/>
      <c r="V102" s="234"/>
      <c r="W102" s="234"/>
      <c r="X102" s="234"/>
      <c r="Y102" s="234"/>
      <c r="Z102" s="234"/>
    </row>
    <row r="103" spans="1:26" ht="12.75" customHeight="1" x14ac:dyDescent="0.3">
      <c r="A103" s="234"/>
      <c r="B103" s="234"/>
      <c r="C103" s="234"/>
      <c r="D103" s="234"/>
      <c r="E103" s="234"/>
      <c r="F103" s="234"/>
      <c r="G103" s="234"/>
      <c r="H103" s="234"/>
      <c r="I103" s="234"/>
      <c r="J103" s="234"/>
      <c r="K103" s="234"/>
      <c r="L103" s="234"/>
      <c r="M103" s="234"/>
      <c r="N103" s="234"/>
      <c r="O103" s="234"/>
      <c r="P103" s="234"/>
      <c r="Q103" s="234"/>
      <c r="R103" s="234"/>
      <c r="S103" s="234"/>
      <c r="T103" s="234"/>
      <c r="U103" s="234"/>
      <c r="V103" s="234"/>
      <c r="W103" s="234"/>
      <c r="X103" s="234"/>
      <c r="Y103" s="234"/>
      <c r="Z103" s="234"/>
    </row>
    <row r="104" spans="1:26" ht="12.75" customHeight="1" x14ac:dyDescent="0.3">
      <c r="A104" s="234"/>
      <c r="B104" s="234"/>
      <c r="C104" s="234"/>
      <c r="D104" s="234"/>
      <c r="E104" s="234"/>
      <c r="F104" s="234"/>
      <c r="G104" s="234"/>
      <c r="H104" s="234"/>
      <c r="I104" s="234"/>
      <c r="J104" s="234"/>
      <c r="K104" s="234"/>
      <c r="L104" s="234"/>
      <c r="M104" s="234"/>
      <c r="N104" s="234"/>
      <c r="O104" s="234"/>
      <c r="P104" s="234"/>
      <c r="Q104" s="234"/>
      <c r="R104" s="234"/>
      <c r="S104" s="234"/>
      <c r="T104" s="234"/>
      <c r="U104" s="234"/>
      <c r="V104" s="234"/>
      <c r="W104" s="234"/>
      <c r="X104" s="234"/>
      <c r="Y104" s="234"/>
      <c r="Z104" s="234"/>
    </row>
    <row r="105" spans="1:26" ht="12.75" customHeight="1" x14ac:dyDescent="0.3">
      <c r="A105" s="234"/>
      <c r="B105" s="234"/>
      <c r="C105" s="234"/>
      <c r="D105" s="234"/>
      <c r="E105" s="234"/>
      <c r="F105" s="234"/>
      <c r="G105" s="234"/>
      <c r="H105" s="234"/>
      <c r="I105" s="234"/>
      <c r="J105" s="234"/>
      <c r="K105" s="234"/>
      <c r="L105" s="234"/>
      <c r="M105" s="234"/>
      <c r="N105" s="234"/>
      <c r="O105" s="234"/>
      <c r="P105" s="234"/>
      <c r="Q105" s="234"/>
      <c r="R105" s="234"/>
      <c r="S105" s="234"/>
      <c r="T105" s="234"/>
      <c r="U105" s="234"/>
      <c r="V105" s="234"/>
      <c r="W105" s="234"/>
      <c r="X105" s="234"/>
      <c r="Y105" s="234"/>
      <c r="Z105" s="234"/>
    </row>
    <row r="106" spans="1:26" ht="12.75" customHeight="1" x14ac:dyDescent="0.3">
      <c r="A106" s="234"/>
      <c r="B106" s="234"/>
      <c r="C106" s="234"/>
      <c r="D106" s="234"/>
      <c r="E106" s="234"/>
      <c r="F106" s="234"/>
      <c r="G106" s="234"/>
      <c r="H106" s="234"/>
      <c r="I106" s="234"/>
      <c r="J106" s="234"/>
      <c r="K106" s="234"/>
      <c r="L106" s="234"/>
      <c r="M106" s="234"/>
      <c r="N106" s="234"/>
      <c r="O106" s="234"/>
      <c r="P106" s="234"/>
      <c r="Q106" s="234"/>
      <c r="R106" s="234"/>
      <c r="S106" s="234"/>
      <c r="T106" s="234"/>
      <c r="U106" s="234"/>
      <c r="V106" s="234"/>
      <c r="W106" s="234"/>
      <c r="X106" s="234"/>
      <c r="Y106" s="234"/>
      <c r="Z106" s="234"/>
    </row>
    <row r="107" spans="1:26" ht="12.75" customHeight="1" x14ac:dyDescent="0.3">
      <c r="A107" s="234"/>
      <c r="B107" s="234"/>
      <c r="C107" s="234"/>
      <c r="D107" s="234"/>
      <c r="E107" s="234"/>
      <c r="F107" s="234"/>
      <c r="G107" s="234"/>
      <c r="H107" s="234"/>
      <c r="I107" s="234"/>
      <c r="J107" s="234"/>
      <c r="K107" s="234"/>
      <c r="L107" s="234"/>
      <c r="M107" s="234"/>
      <c r="N107" s="234"/>
      <c r="O107" s="234"/>
      <c r="P107" s="234"/>
      <c r="Q107" s="234"/>
      <c r="R107" s="234"/>
      <c r="S107" s="234"/>
      <c r="T107" s="234"/>
      <c r="U107" s="234"/>
      <c r="V107" s="234"/>
      <c r="W107" s="234"/>
      <c r="X107" s="234"/>
      <c r="Y107" s="234"/>
      <c r="Z107" s="234"/>
    </row>
    <row r="108" spans="1:26" ht="12.75" customHeight="1" x14ac:dyDescent="0.3">
      <c r="A108" s="234"/>
      <c r="B108" s="234"/>
      <c r="C108" s="234"/>
      <c r="D108" s="234"/>
      <c r="E108" s="234"/>
      <c r="F108" s="234"/>
      <c r="G108" s="234"/>
      <c r="H108" s="234"/>
      <c r="I108" s="234"/>
      <c r="J108" s="234"/>
      <c r="K108" s="234"/>
      <c r="L108" s="234"/>
      <c r="M108" s="234"/>
      <c r="N108" s="234"/>
      <c r="O108" s="234"/>
      <c r="P108" s="234"/>
      <c r="Q108" s="234"/>
      <c r="R108" s="234"/>
      <c r="S108" s="234"/>
      <c r="T108" s="234"/>
      <c r="U108" s="234"/>
      <c r="V108" s="234"/>
      <c r="W108" s="234"/>
      <c r="X108" s="234"/>
      <c r="Y108" s="234"/>
      <c r="Z108" s="234"/>
    </row>
    <row r="109" spans="1:26" ht="12.75" customHeight="1" x14ac:dyDescent="0.3">
      <c r="A109" s="234"/>
      <c r="B109" s="234"/>
      <c r="C109" s="234"/>
      <c r="D109" s="234"/>
      <c r="E109" s="234"/>
      <c r="F109" s="234"/>
      <c r="G109" s="234"/>
      <c r="H109" s="234"/>
      <c r="I109" s="234"/>
      <c r="J109" s="234"/>
      <c r="K109" s="234"/>
      <c r="L109" s="234"/>
      <c r="M109" s="234"/>
      <c r="N109" s="234"/>
      <c r="O109" s="234"/>
      <c r="P109" s="234"/>
      <c r="Q109" s="234"/>
      <c r="R109" s="234"/>
      <c r="S109" s="234"/>
      <c r="T109" s="234"/>
      <c r="U109" s="234"/>
      <c r="V109" s="234"/>
      <c r="W109" s="234"/>
      <c r="X109" s="234"/>
      <c r="Y109" s="234"/>
      <c r="Z109" s="234"/>
    </row>
    <row r="110" spans="1:26" ht="12.75" customHeight="1" x14ac:dyDescent="0.3">
      <c r="A110" s="234"/>
      <c r="B110" s="234"/>
      <c r="C110" s="234"/>
      <c r="D110" s="234"/>
      <c r="E110" s="234"/>
      <c r="F110" s="234"/>
      <c r="G110" s="234"/>
      <c r="H110" s="234"/>
      <c r="I110" s="234"/>
      <c r="J110" s="234"/>
      <c r="K110" s="234"/>
      <c r="L110" s="234"/>
      <c r="M110" s="234"/>
      <c r="N110" s="234"/>
      <c r="O110" s="234"/>
      <c r="P110" s="234"/>
      <c r="Q110" s="234"/>
      <c r="R110" s="234"/>
      <c r="S110" s="234"/>
      <c r="T110" s="234"/>
      <c r="U110" s="234"/>
      <c r="V110" s="234"/>
      <c r="W110" s="234"/>
      <c r="X110" s="234"/>
      <c r="Y110" s="234"/>
      <c r="Z110" s="234"/>
    </row>
    <row r="111" spans="1:26" ht="12.75" customHeight="1" x14ac:dyDescent="0.3">
      <c r="A111" s="234"/>
      <c r="B111" s="234"/>
      <c r="C111" s="234"/>
      <c r="D111" s="234"/>
      <c r="E111" s="234"/>
      <c r="F111" s="234"/>
      <c r="G111" s="234"/>
      <c r="H111" s="234"/>
      <c r="I111" s="234"/>
      <c r="J111" s="234"/>
      <c r="K111" s="234"/>
      <c r="L111" s="234"/>
      <c r="M111" s="234"/>
      <c r="N111" s="234"/>
      <c r="O111" s="234"/>
      <c r="P111" s="234"/>
      <c r="Q111" s="234"/>
      <c r="R111" s="234"/>
      <c r="S111" s="234"/>
      <c r="T111" s="234"/>
      <c r="U111" s="234"/>
      <c r="V111" s="234"/>
      <c r="W111" s="234"/>
      <c r="X111" s="234"/>
      <c r="Y111" s="234"/>
      <c r="Z111" s="234"/>
    </row>
    <row r="112" spans="1:26" ht="12.75" customHeight="1" x14ac:dyDescent="0.3">
      <c r="A112" s="234"/>
      <c r="B112" s="234"/>
      <c r="C112" s="234"/>
      <c r="D112" s="234"/>
      <c r="E112" s="234"/>
      <c r="F112" s="234"/>
      <c r="G112" s="234"/>
      <c r="H112" s="234"/>
      <c r="I112" s="234"/>
      <c r="J112" s="234"/>
      <c r="K112" s="234"/>
      <c r="L112" s="234"/>
      <c r="M112" s="234"/>
      <c r="N112" s="234"/>
      <c r="O112" s="234"/>
      <c r="P112" s="234"/>
      <c r="Q112" s="234"/>
      <c r="R112" s="234"/>
      <c r="S112" s="234"/>
      <c r="T112" s="234"/>
      <c r="U112" s="234"/>
      <c r="V112" s="234"/>
      <c r="W112" s="234"/>
      <c r="X112" s="234"/>
      <c r="Y112" s="234"/>
      <c r="Z112" s="234"/>
    </row>
    <row r="113" spans="1:26" ht="12.75" customHeight="1" x14ac:dyDescent="0.3">
      <c r="A113" s="234"/>
      <c r="B113" s="234"/>
      <c r="C113" s="234"/>
      <c r="D113" s="234"/>
      <c r="E113" s="234"/>
      <c r="F113" s="234"/>
      <c r="G113" s="234"/>
      <c r="H113" s="234"/>
      <c r="I113" s="234"/>
      <c r="J113" s="234"/>
      <c r="K113" s="234"/>
      <c r="L113" s="234"/>
      <c r="M113" s="234"/>
      <c r="N113" s="234"/>
      <c r="O113" s="234"/>
      <c r="P113" s="234"/>
      <c r="Q113" s="234"/>
      <c r="R113" s="234"/>
      <c r="S113" s="234"/>
      <c r="T113" s="234"/>
      <c r="U113" s="234"/>
      <c r="V113" s="234"/>
      <c r="W113" s="234"/>
      <c r="X113" s="234"/>
      <c r="Y113" s="234"/>
      <c r="Z113" s="234"/>
    </row>
    <row r="114" spans="1:26" ht="12.75" customHeight="1" x14ac:dyDescent="0.3">
      <c r="A114" s="234"/>
      <c r="B114" s="234"/>
      <c r="C114" s="234"/>
      <c r="D114" s="234"/>
      <c r="E114" s="234"/>
      <c r="F114" s="234"/>
      <c r="G114" s="234"/>
      <c r="H114" s="234"/>
      <c r="I114" s="234"/>
      <c r="J114" s="234"/>
      <c r="K114" s="234"/>
      <c r="L114" s="234"/>
      <c r="M114" s="234"/>
      <c r="N114" s="234"/>
      <c r="O114" s="234"/>
      <c r="P114" s="234"/>
      <c r="Q114" s="234"/>
      <c r="R114" s="234"/>
      <c r="S114" s="234"/>
      <c r="T114" s="234"/>
      <c r="U114" s="234"/>
      <c r="V114" s="234"/>
      <c r="W114" s="234"/>
      <c r="X114" s="234"/>
      <c r="Y114" s="234"/>
      <c r="Z114" s="234"/>
    </row>
    <row r="115" spans="1:26" ht="12.75" customHeight="1" x14ac:dyDescent="0.3">
      <c r="A115" s="234"/>
      <c r="B115" s="234"/>
      <c r="C115" s="234"/>
      <c r="D115" s="234"/>
      <c r="E115" s="234"/>
      <c r="F115" s="234"/>
      <c r="G115" s="234"/>
      <c r="H115" s="234"/>
      <c r="I115" s="234"/>
      <c r="J115" s="234"/>
      <c r="K115" s="234"/>
      <c r="L115" s="234"/>
      <c r="M115" s="234"/>
      <c r="N115" s="234"/>
      <c r="O115" s="234"/>
      <c r="P115" s="234"/>
      <c r="Q115" s="234"/>
      <c r="R115" s="234"/>
      <c r="S115" s="234"/>
      <c r="T115" s="234"/>
      <c r="U115" s="234"/>
      <c r="V115" s="234"/>
      <c r="W115" s="234"/>
      <c r="X115" s="234"/>
      <c r="Y115" s="234"/>
      <c r="Z115" s="234"/>
    </row>
    <row r="116" spans="1:26" ht="12.75" customHeight="1" x14ac:dyDescent="0.3">
      <c r="A116" s="234"/>
      <c r="B116" s="234"/>
      <c r="C116" s="234"/>
      <c r="D116" s="234"/>
      <c r="E116" s="234"/>
      <c r="F116" s="234"/>
      <c r="G116" s="234"/>
      <c r="H116" s="234"/>
      <c r="I116" s="234"/>
      <c r="J116" s="234"/>
      <c r="K116" s="234"/>
      <c r="L116" s="234"/>
      <c r="M116" s="234"/>
      <c r="N116" s="234"/>
      <c r="O116" s="234"/>
      <c r="P116" s="234"/>
      <c r="Q116" s="234"/>
      <c r="R116" s="234"/>
      <c r="S116" s="234"/>
      <c r="T116" s="234"/>
      <c r="U116" s="234"/>
      <c r="V116" s="234"/>
      <c r="W116" s="234"/>
      <c r="X116" s="234"/>
      <c r="Y116" s="234"/>
      <c r="Z116" s="234"/>
    </row>
    <row r="117" spans="1:26" ht="12.75" customHeight="1" x14ac:dyDescent="0.3">
      <c r="A117" s="234"/>
      <c r="B117" s="234"/>
      <c r="C117" s="234"/>
      <c r="D117" s="234"/>
      <c r="E117" s="234"/>
      <c r="F117" s="234"/>
      <c r="G117" s="234"/>
      <c r="H117" s="234"/>
      <c r="I117" s="234"/>
      <c r="J117" s="234"/>
      <c r="K117" s="234"/>
      <c r="L117" s="234"/>
      <c r="M117" s="234"/>
      <c r="N117" s="234"/>
      <c r="O117" s="234"/>
      <c r="P117" s="234"/>
      <c r="Q117" s="234"/>
      <c r="R117" s="234"/>
      <c r="S117" s="234"/>
      <c r="T117" s="234"/>
      <c r="U117" s="234"/>
      <c r="V117" s="234"/>
      <c r="W117" s="234"/>
      <c r="X117" s="234"/>
      <c r="Y117" s="234"/>
      <c r="Z117" s="234"/>
    </row>
    <row r="118" spans="1:26" ht="12.75" customHeight="1" x14ac:dyDescent="0.3">
      <c r="A118" s="234"/>
      <c r="B118" s="234"/>
      <c r="C118" s="234"/>
      <c r="D118" s="234"/>
      <c r="E118" s="234"/>
      <c r="F118" s="234"/>
      <c r="G118" s="234"/>
      <c r="H118" s="234"/>
      <c r="I118" s="234"/>
      <c r="J118" s="234"/>
      <c r="K118" s="234"/>
      <c r="L118" s="234"/>
      <c r="M118" s="234"/>
      <c r="N118" s="234"/>
      <c r="O118" s="234"/>
      <c r="P118" s="234"/>
      <c r="Q118" s="234"/>
      <c r="R118" s="234"/>
      <c r="S118" s="234"/>
      <c r="T118" s="234"/>
      <c r="U118" s="234"/>
      <c r="V118" s="234"/>
      <c r="W118" s="234"/>
      <c r="X118" s="234"/>
      <c r="Y118" s="234"/>
      <c r="Z118" s="234"/>
    </row>
    <row r="119" spans="1:26" ht="12.75" customHeight="1" x14ac:dyDescent="0.3">
      <c r="A119" s="234"/>
      <c r="B119" s="234"/>
      <c r="C119" s="234"/>
      <c r="D119" s="234"/>
      <c r="E119" s="234"/>
      <c r="F119" s="234"/>
      <c r="G119" s="234"/>
      <c r="H119" s="234"/>
      <c r="I119" s="234"/>
      <c r="J119" s="234"/>
      <c r="K119" s="234"/>
      <c r="L119" s="234"/>
      <c r="M119" s="234"/>
      <c r="N119" s="234"/>
      <c r="O119" s="234"/>
      <c r="P119" s="234"/>
      <c r="Q119" s="234"/>
      <c r="R119" s="234"/>
      <c r="S119" s="234"/>
      <c r="T119" s="234"/>
      <c r="U119" s="234"/>
      <c r="V119" s="234"/>
      <c r="W119" s="234"/>
      <c r="X119" s="234"/>
      <c r="Y119" s="234"/>
      <c r="Z119" s="234"/>
    </row>
    <row r="120" spans="1:26" ht="12.75" customHeight="1" x14ac:dyDescent="0.3">
      <c r="A120" s="234"/>
      <c r="B120" s="234"/>
      <c r="C120" s="234"/>
      <c r="D120" s="234"/>
      <c r="E120" s="234"/>
      <c r="F120" s="234"/>
      <c r="G120" s="234"/>
      <c r="H120" s="234"/>
      <c r="I120" s="234"/>
      <c r="J120" s="234"/>
      <c r="K120" s="234"/>
      <c r="L120" s="234"/>
      <c r="M120" s="234"/>
      <c r="N120" s="234"/>
      <c r="O120" s="234"/>
      <c r="P120" s="234"/>
      <c r="Q120" s="234"/>
      <c r="R120" s="234"/>
      <c r="S120" s="234"/>
      <c r="T120" s="234"/>
      <c r="U120" s="234"/>
      <c r="V120" s="234"/>
      <c r="W120" s="234"/>
      <c r="X120" s="234"/>
      <c r="Y120" s="234"/>
      <c r="Z120" s="234"/>
    </row>
    <row r="121" spans="1:26" ht="12.75" customHeight="1" x14ac:dyDescent="0.3">
      <c r="A121" s="234"/>
      <c r="B121" s="234"/>
      <c r="C121" s="234"/>
      <c r="D121" s="234"/>
      <c r="E121" s="234"/>
      <c r="F121" s="234"/>
      <c r="G121" s="234"/>
      <c r="H121" s="234"/>
      <c r="I121" s="234"/>
      <c r="J121" s="234"/>
      <c r="K121" s="234"/>
      <c r="L121" s="234"/>
      <c r="M121" s="234"/>
      <c r="N121" s="234"/>
      <c r="O121" s="234"/>
      <c r="P121" s="234"/>
      <c r="Q121" s="234"/>
      <c r="R121" s="234"/>
      <c r="S121" s="234"/>
      <c r="T121" s="234"/>
      <c r="U121" s="234"/>
      <c r="V121" s="234"/>
      <c r="W121" s="234"/>
      <c r="X121" s="234"/>
      <c r="Y121" s="234"/>
      <c r="Z121" s="234"/>
    </row>
    <row r="122" spans="1:26" ht="12.75" customHeight="1" x14ac:dyDescent="0.3">
      <c r="A122" s="234"/>
      <c r="B122" s="234"/>
      <c r="C122" s="234"/>
      <c r="D122" s="234"/>
      <c r="E122" s="234"/>
      <c r="F122" s="234"/>
      <c r="G122" s="234"/>
      <c r="H122" s="234"/>
      <c r="I122" s="234"/>
      <c r="J122" s="234"/>
      <c r="K122" s="234"/>
      <c r="L122" s="234"/>
      <c r="M122" s="234"/>
      <c r="N122" s="234"/>
      <c r="O122" s="234"/>
      <c r="P122" s="234"/>
      <c r="Q122" s="234"/>
      <c r="R122" s="234"/>
      <c r="S122" s="234"/>
      <c r="T122" s="234"/>
      <c r="U122" s="234"/>
      <c r="V122" s="234"/>
      <c r="W122" s="234"/>
      <c r="X122" s="234"/>
      <c r="Y122" s="234"/>
      <c r="Z122" s="234"/>
    </row>
    <row r="123" spans="1:26" ht="12.75" customHeight="1" x14ac:dyDescent="0.3">
      <c r="A123" s="234"/>
      <c r="B123" s="234"/>
      <c r="C123" s="234"/>
      <c r="D123" s="234"/>
      <c r="E123" s="234"/>
      <c r="F123" s="234"/>
      <c r="G123" s="234"/>
      <c r="H123" s="234"/>
      <c r="I123" s="234"/>
      <c r="J123" s="234"/>
      <c r="K123" s="234"/>
      <c r="L123" s="234"/>
      <c r="M123" s="234"/>
      <c r="N123" s="234"/>
      <c r="O123" s="234"/>
      <c r="P123" s="234"/>
      <c r="Q123" s="234"/>
      <c r="R123" s="234"/>
      <c r="S123" s="234"/>
      <c r="T123" s="234"/>
      <c r="U123" s="234"/>
      <c r="V123" s="234"/>
      <c r="W123" s="234"/>
      <c r="X123" s="234"/>
      <c r="Y123" s="234"/>
      <c r="Z123" s="234"/>
    </row>
    <row r="124" spans="1:26" ht="12.75" customHeight="1" x14ac:dyDescent="0.3">
      <c r="A124" s="234"/>
      <c r="B124" s="234"/>
      <c r="C124" s="234"/>
      <c r="D124" s="234"/>
      <c r="E124" s="234"/>
      <c r="F124" s="234"/>
      <c r="G124" s="234"/>
      <c r="H124" s="234"/>
      <c r="I124" s="234"/>
      <c r="J124" s="234"/>
      <c r="K124" s="234"/>
      <c r="L124" s="234"/>
      <c r="M124" s="234"/>
      <c r="N124" s="234"/>
      <c r="O124" s="234"/>
      <c r="P124" s="234"/>
      <c r="Q124" s="234"/>
      <c r="R124" s="234"/>
      <c r="S124" s="234"/>
      <c r="T124" s="234"/>
      <c r="U124" s="234"/>
      <c r="V124" s="234"/>
      <c r="W124" s="234"/>
      <c r="X124" s="234"/>
      <c r="Y124" s="234"/>
      <c r="Z124" s="234"/>
    </row>
    <row r="125" spans="1:26" ht="12.75" customHeight="1" x14ac:dyDescent="0.3">
      <c r="A125" s="234"/>
      <c r="B125" s="234"/>
      <c r="C125" s="234"/>
      <c r="D125" s="234"/>
      <c r="E125" s="234"/>
      <c r="F125" s="234"/>
      <c r="G125" s="234"/>
      <c r="H125" s="234"/>
      <c r="I125" s="234"/>
      <c r="J125" s="234"/>
      <c r="K125" s="234"/>
      <c r="L125" s="234"/>
      <c r="M125" s="234"/>
      <c r="N125" s="234"/>
      <c r="O125" s="234"/>
      <c r="P125" s="234"/>
      <c r="Q125" s="234"/>
      <c r="R125" s="234"/>
      <c r="S125" s="234"/>
      <c r="T125" s="234"/>
      <c r="U125" s="234"/>
      <c r="V125" s="234"/>
      <c r="W125" s="234"/>
      <c r="X125" s="234"/>
      <c r="Y125" s="234"/>
      <c r="Z125" s="234"/>
    </row>
    <row r="126" spans="1:26" ht="12.75" customHeight="1" x14ac:dyDescent="0.3">
      <c r="A126" s="234"/>
      <c r="B126" s="234"/>
      <c r="C126" s="234"/>
      <c r="D126" s="234"/>
      <c r="E126" s="234"/>
      <c r="F126" s="234"/>
      <c r="G126" s="234"/>
      <c r="H126" s="234"/>
      <c r="I126" s="234"/>
      <c r="J126" s="234"/>
      <c r="K126" s="234"/>
      <c r="L126" s="234"/>
      <c r="M126" s="234"/>
      <c r="N126" s="234"/>
      <c r="O126" s="234"/>
      <c r="P126" s="234"/>
      <c r="Q126" s="234"/>
      <c r="R126" s="234"/>
      <c r="S126" s="234"/>
      <c r="T126" s="234"/>
      <c r="U126" s="234"/>
      <c r="V126" s="234"/>
      <c r="W126" s="234"/>
      <c r="X126" s="234"/>
      <c r="Y126" s="234"/>
      <c r="Z126" s="234"/>
    </row>
    <row r="127" spans="1:26" ht="12.75" customHeight="1" x14ac:dyDescent="0.3">
      <c r="A127" s="234"/>
      <c r="B127" s="234"/>
      <c r="C127" s="234"/>
      <c r="D127" s="234"/>
      <c r="E127" s="234"/>
      <c r="F127" s="234"/>
      <c r="G127" s="234"/>
      <c r="H127" s="234"/>
      <c r="I127" s="234"/>
      <c r="J127" s="234"/>
      <c r="K127" s="234"/>
      <c r="L127" s="234"/>
      <c r="M127" s="234"/>
      <c r="N127" s="234"/>
      <c r="O127" s="234"/>
      <c r="P127" s="234"/>
      <c r="Q127" s="234"/>
      <c r="R127" s="234"/>
      <c r="S127" s="234"/>
      <c r="T127" s="234"/>
      <c r="U127" s="234"/>
      <c r="V127" s="234"/>
      <c r="W127" s="234"/>
      <c r="X127" s="234"/>
      <c r="Y127" s="234"/>
      <c r="Z127" s="234"/>
    </row>
    <row r="128" spans="1:26" ht="12.75" customHeight="1" x14ac:dyDescent="0.3">
      <c r="A128" s="234"/>
      <c r="B128" s="234"/>
      <c r="C128" s="234"/>
      <c r="D128" s="234"/>
      <c r="E128" s="234"/>
      <c r="F128" s="234"/>
      <c r="G128" s="234"/>
      <c r="H128" s="234"/>
      <c r="I128" s="234"/>
      <c r="J128" s="234"/>
      <c r="K128" s="234"/>
      <c r="L128" s="234"/>
      <c r="M128" s="234"/>
      <c r="N128" s="234"/>
      <c r="O128" s="234"/>
      <c r="P128" s="234"/>
      <c r="Q128" s="234"/>
      <c r="R128" s="234"/>
      <c r="S128" s="234"/>
      <c r="T128" s="234"/>
      <c r="U128" s="234"/>
      <c r="V128" s="234"/>
      <c r="W128" s="234"/>
      <c r="X128" s="234"/>
      <c r="Y128" s="234"/>
      <c r="Z128" s="234"/>
    </row>
    <row r="129" spans="1:26" ht="12.75" customHeight="1" x14ac:dyDescent="0.3">
      <c r="A129" s="234"/>
      <c r="B129" s="234"/>
      <c r="C129" s="234"/>
      <c r="D129" s="234"/>
      <c r="E129" s="234"/>
      <c r="F129" s="234"/>
      <c r="G129" s="234"/>
      <c r="H129" s="234"/>
      <c r="I129" s="234"/>
      <c r="J129" s="234"/>
      <c r="K129" s="234"/>
      <c r="L129" s="234"/>
      <c r="M129" s="234"/>
      <c r="N129" s="234"/>
      <c r="O129" s="234"/>
      <c r="P129" s="234"/>
      <c r="Q129" s="234"/>
      <c r="R129" s="234"/>
      <c r="S129" s="234"/>
      <c r="T129" s="234"/>
      <c r="U129" s="234"/>
      <c r="V129" s="234"/>
      <c r="W129" s="234"/>
      <c r="X129" s="234"/>
      <c r="Y129" s="234"/>
      <c r="Z129" s="234"/>
    </row>
    <row r="130" spans="1:26" ht="12.75" customHeight="1" x14ac:dyDescent="0.3">
      <c r="A130" s="234"/>
      <c r="B130" s="234"/>
      <c r="C130" s="234"/>
      <c r="D130" s="234"/>
      <c r="E130" s="234"/>
      <c r="F130" s="234"/>
      <c r="G130" s="234"/>
      <c r="H130" s="234"/>
      <c r="I130" s="234"/>
      <c r="J130" s="234"/>
      <c r="K130" s="234"/>
      <c r="L130" s="234"/>
      <c r="M130" s="234"/>
      <c r="N130" s="234"/>
      <c r="O130" s="234"/>
      <c r="P130" s="234"/>
      <c r="Q130" s="234"/>
      <c r="R130" s="234"/>
      <c r="S130" s="234"/>
      <c r="T130" s="234"/>
      <c r="U130" s="234"/>
      <c r="V130" s="234"/>
      <c r="W130" s="234"/>
      <c r="X130" s="234"/>
      <c r="Y130" s="234"/>
      <c r="Z130" s="234"/>
    </row>
    <row r="131" spans="1:26" ht="12.75" customHeight="1" x14ac:dyDescent="0.3">
      <c r="A131" s="234"/>
      <c r="B131" s="234"/>
      <c r="C131" s="234"/>
      <c r="D131" s="234"/>
      <c r="E131" s="234"/>
      <c r="F131" s="234"/>
      <c r="G131" s="234"/>
      <c r="H131" s="234"/>
      <c r="I131" s="234"/>
      <c r="J131" s="234"/>
      <c r="K131" s="234"/>
      <c r="L131" s="234"/>
      <c r="M131" s="234"/>
      <c r="N131" s="234"/>
      <c r="O131" s="234"/>
      <c r="P131" s="234"/>
      <c r="Q131" s="234"/>
      <c r="R131" s="234"/>
      <c r="S131" s="234"/>
      <c r="T131" s="234"/>
      <c r="U131" s="234"/>
      <c r="V131" s="234"/>
      <c r="W131" s="234"/>
      <c r="X131" s="234"/>
      <c r="Y131" s="234"/>
      <c r="Z131" s="234"/>
    </row>
    <row r="132" spans="1:26" ht="12.75" customHeight="1" x14ac:dyDescent="0.3">
      <c r="A132" s="234"/>
      <c r="B132" s="234"/>
      <c r="C132" s="234"/>
      <c r="D132" s="234"/>
      <c r="E132" s="234"/>
      <c r="F132" s="234"/>
      <c r="G132" s="234"/>
      <c r="H132" s="234"/>
      <c r="I132" s="234"/>
      <c r="J132" s="234"/>
      <c r="K132" s="234"/>
      <c r="L132" s="234"/>
      <c r="M132" s="234"/>
      <c r="N132" s="234"/>
      <c r="O132" s="234"/>
      <c r="P132" s="234"/>
      <c r="Q132" s="234"/>
      <c r="R132" s="234"/>
      <c r="S132" s="234"/>
      <c r="T132" s="234"/>
      <c r="U132" s="234"/>
      <c r="V132" s="234"/>
      <c r="W132" s="234"/>
      <c r="X132" s="234"/>
      <c r="Y132" s="234"/>
      <c r="Z132" s="234"/>
    </row>
    <row r="133" spans="1:26" ht="12.75" customHeight="1" x14ac:dyDescent="0.3">
      <c r="A133" s="234"/>
      <c r="B133" s="234"/>
      <c r="C133" s="234"/>
      <c r="D133" s="234"/>
      <c r="E133" s="234"/>
      <c r="F133" s="234"/>
      <c r="G133" s="234"/>
      <c r="H133" s="234"/>
      <c r="I133" s="234"/>
      <c r="J133" s="234"/>
      <c r="K133" s="234"/>
      <c r="L133" s="234"/>
      <c r="M133" s="234"/>
      <c r="N133" s="234"/>
      <c r="O133" s="234"/>
      <c r="P133" s="234"/>
      <c r="Q133" s="234"/>
      <c r="R133" s="234"/>
      <c r="S133" s="234"/>
      <c r="T133" s="234"/>
      <c r="U133" s="234"/>
      <c r="V133" s="234"/>
      <c r="W133" s="234"/>
      <c r="X133" s="234"/>
      <c r="Y133" s="234"/>
      <c r="Z133" s="234"/>
    </row>
    <row r="134" spans="1:26" ht="12.75" customHeight="1" x14ac:dyDescent="0.3">
      <c r="A134" s="234"/>
      <c r="B134" s="234"/>
      <c r="C134" s="234"/>
      <c r="D134" s="234"/>
      <c r="E134" s="234"/>
      <c r="F134" s="234"/>
      <c r="G134" s="234"/>
      <c r="H134" s="234"/>
      <c r="I134" s="234"/>
      <c r="J134" s="234"/>
      <c r="K134" s="234"/>
      <c r="L134" s="234"/>
      <c r="M134" s="234"/>
      <c r="N134" s="234"/>
      <c r="O134" s="234"/>
      <c r="P134" s="234"/>
      <c r="Q134" s="234"/>
      <c r="R134" s="234"/>
      <c r="S134" s="234"/>
      <c r="T134" s="234"/>
      <c r="U134" s="234"/>
      <c r="V134" s="234"/>
      <c r="W134" s="234"/>
      <c r="X134" s="234"/>
      <c r="Y134" s="234"/>
      <c r="Z134" s="234"/>
    </row>
    <row r="135" spans="1:26" ht="12.75" customHeight="1" x14ac:dyDescent="0.3">
      <c r="A135" s="234"/>
      <c r="B135" s="234"/>
      <c r="C135" s="234"/>
      <c r="D135" s="234"/>
      <c r="E135" s="234"/>
      <c r="F135" s="234"/>
      <c r="G135" s="234"/>
      <c r="H135" s="234"/>
      <c r="I135" s="234"/>
      <c r="J135" s="234"/>
      <c r="K135" s="234"/>
      <c r="L135" s="234"/>
      <c r="M135" s="234"/>
      <c r="N135" s="234"/>
      <c r="O135" s="234"/>
      <c r="P135" s="234"/>
      <c r="Q135" s="234"/>
      <c r="R135" s="234"/>
      <c r="S135" s="234"/>
      <c r="T135" s="234"/>
      <c r="U135" s="234"/>
      <c r="V135" s="234"/>
      <c r="W135" s="234"/>
      <c r="X135" s="234"/>
      <c r="Y135" s="234"/>
      <c r="Z135" s="234"/>
    </row>
    <row r="136" spans="1:26" ht="12.75" customHeight="1" x14ac:dyDescent="0.3">
      <c r="A136" s="234"/>
      <c r="B136" s="234"/>
      <c r="C136" s="234"/>
      <c r="D136" s="234"/>
      <c r="E136" s="234"/>
      <c r="F136" s="234"/>
      <c r="G136" s="234"/>
      <c r="H136" s="234"/>
      <c r="I136" s="234"/>
      <c r="J136" s="234"/>
      <c r="K136" s="234"/>
      <c r="L136" s="234"/>
      <c r="M136" s="234"/>
      <c r="N136" s="234"/>
      <c r="O136" s="234"/>
      <c r="P136" s="234"/>
      <c r="Q136" s="234"/>
      <c r="R136" s="234"/>
      <c r="S136" s="234"/>
      <c r="T136" s="234"/>
      <c r="U136" s="234"/>
      <c r="V136" s="234"/>
      <c r="W136" s="234"/>
      <c r="X136" s="234"/>
      <c r="Y136" s="234"/>
      <c r="Z136" s="234"/>
    </row>
    <row r="137" spans="1:26" ht="12.75" customHeight="1" x14ac:dyDescent="0.3">
      <c r="A137" s="234"/>
      <c r="B137" s="234"/>
      <c r="C137" s="234"/>
      <c r="D137" s="234"/>
      <c r="E137" s="234"/>
      <c r="F137" s="234"/>
      <c r="G137" s="234"/>
      <c r="H137" s="234"/>
      <c r="I137" s="234"/>
      <c r="J137" s="234"/>
      <c r="K137" s="234"/>
      <c r="L137" s="234"/>
      <c r="M137" s="234"/>
      <c r="N137" s="234"/>
      <c r="O137" s="234"/>
      <c r="P137" s="234"/>
      <c r="Q137" s="234"/>
      <c r="R137" s="234"/>
      <c r="S137" s="234"/>
      <c r="T137" s="234"/>
      <c r="U137" s="234"/>
      <c r="V137" s="234"/>
      <c r="W137" s="234"/>
      <c r="X137" s="234"/>
      <c r="Y137" s="234"/>
      <c r="Z137" s="234"/>
    </row>
    <row r="138" spans="1:26" ht="12.75" customHeight="1" x14ac:dyDescent="0.3">
      <c r="A138" s="234"/>
      <c r="B138" s="234"/>
      <c r="C138" s="234"/>
      <c r="D138" s="234"/>
      <c r="E138" s="234"/>
      <c r="F138" s="234"/>
      <c r="G138" s="234"/>
      <c r="H138" s="234"/>
      <c r="I138" s="234"/>
      <c r="J138" s="234"/>
      <c r="K138" s="234"/>
      <c r="L138" s="234"/>
      <c r="M138" s="234"/>
      <c r="N138" s="234"/>
      <c r="O138" s="234"/>
      <c r="P138" s="234"/>
      <c r="Q138" s="234"/>
      <c r="R138" s="234"/>
      <c r="S138" s="234"/>
      <c r="T138" s="234"/>
      <c r="U138" s="234"/>
      <c r="V138" s="234"/>
      <c r="W138" s="234"/>
      <c r="X138" s="234"/>
      <c r="Y138" s="234"/>
      <c r="Z138" s="234"/>
    </row>
    <row r="139" spans="1:26" ht="12.75" customHeight="1" x14ac:dyDescent="0.3">
      <c r="A139" s="234"/>
      <c r="B139" s="234"/>
      <c r="C139" s="234"/>
      <c r="D139" s="234"/>
      <c r="E139" s="234"/>
      <c r="F139" s="234"/>
      <c r="G139" s="234"/>
      <c r="H139" s="234"/>
      <c r="I139" s="234"/>
      <c r="J139" s="234"/>
      <c r="K139" s="234"/>
      <c r="L139" s="234"/>
      <c r="M139" s="234"/>
      <c r="N139" s="234"/>
      <c r="O139" s="234"/>
      <c r="P139" s="234"/>
      <c r="Q139" s="234"/>
      <c r="R139" s="234"/>
      <c r="S139" s="234"/>
      <c r="T139" s="234"/>
      <c r="U139" s="234"/>
      <c r="V139" s="234"/>
      <c r="W139" s="234"/>
      <c r="X139" s="234"/>
      <c r="Y139" s="234"/>
      <c r="Z139" s="234"/>
    </row>
    <row r="140" spans="1:26" ht="12.75" customHeight="1" x14ac:dyDescent="0.3">
      <c r="A140" s="234"/>
      <c r="B140" s="234"/>
      <c r="C140" s="234"/>
      <c r="D140" s="234"/>
      <c r="E140" s="234"/>
      <c r="F140" s="234"/>
      <c r="G140" s="234"/>
      <c r="H140" s="234"/>
      <c r="I140" s="234"/>
      <c r="J140" s="234"/>
      <c r="K140" s="234"/>
      <c r="L140" s="234"/>
      <c r="M140" s="234"/>
      <c r="N140" s="234"/>
      <c r="O140" s="234"/>
      <c r="P140" s="234"/>
      <c r="Q140" s="234"/>
      <c r="R140" s="234"/>
      <c r="S140" s="234"/>
      <c r="T140" s="234"/>
      <c r="U140" s="234"/>
      <c r="V140" s="234"/>
      <c r="W140" s="234"/>
      <c r="X140" s="234"/>
      <c r="Y140" s="234"/>
      <c r="Z140" s="234"/>
    </row>
    <row r="141" spans="1:26" ht="12.75" customHeight="1" x14ac:dyDescent="0.3">
      <c r="A141" s="234"/>
      <c r="B141" s="234"/>
      <c r="C141" s="234"/>
      <c r="D141" s="234"/>
      <c r="E141" s="234"/>
      <c r="F141" s="234"/>
      <c r="G141" s="234"/>
      <c r="H141" s="234"/>
      <c r="I141" s="234"/>
      <c r="J141" s="234"/>
      <c r="K141" s="234"/>
      <c r="L141" s="234"/>
      <c r="M141" s="234"/>
      <c r="N141" s="234"/>
      <c r="O141" s="234"/>
      <c r="P141" s="234"/>
      <c r="Q141" s="234"/>
      <c r="R141" s="234"/>
      <c r="S141" s="234"/>
      <c r="T141" s="234"/>
      <c r="U141" s="234"/>
      <c r="V141" s="234"/>
      <c r="W141" s="234"/>
      <c r="X141" s="234"/>
      <c r="Y141" s="234"/>
      <c r="Z141" s="234"/>
    </row>
    <row r="142" spans="1:26" ht="12.75" customHeight="1" x14ac:dyDescent="0.3">
      <c r="A142" s="234"/>
      <c r="B142" s="234"/>
      <c r="C142" s="234"/>
      <c r="D142" s="234"/>
      <c r="E142" s="234"/>
      <c r="F142" s="234"/>
      <c r="G142" s="234"/>
      <c r="H142" s="234"/>
      <c r="I142" s="234"/>
      <c r="J142" s="234"/>
      <c r="K142" s="234"/>
      <c r="L142" s="234"/>
      <c r="M142" s="234"/>
      <c r="N142" s="234"/>
      <c r="O142" s="234"/>
      <c r="P142" s="234"/>
      <c r="Q142" s="234"/>
      <c r="R142" s="234"/>
      <c r="S142" s="234"/>
      <c r="T142" s="234"/>
      <c r="U142" s="234"/>
      <c r="V142" s="234"/>
      <c r="W142" s="234"/>
      <c r="X142" s="234"/>
      <c r="Y142" s="234"/>
      <c r="Z142" s="234"/>
    </row>
    <row r="143" spans="1:26" ht="12.75" customHeight="1" x14ac:dyDescent="0.3">
      <c r="A143" s="234"/>
      <c r="B143" s="234"/>
      <c r="C143" s="234"/>
      <c r="D143" s="234"/>
      <c r="E143" s="234"/>
      <c r="F143" s="234"/>
      <c r="G143" s="234"/>
      <c r="H143" s="234"/>
      <c r="I143" s="234"/>
      <c r="J143" s="234"/>
      <c r="K143" s="234"/>
      <c r="L143" s="234"/>
      <c r="M143" s="234"/>
      <c r="N143" s="234"/>
      <c r="O143" s="234"/>
      <c r="P143" s="234"/>
      <c r="Q143" s="234"/>
      <c r="R143" s="234"/>
      <c r="S143" s="234"/>
      <c r="T143" s="234"/>
      <c r="U143" s="234"/>
      <c r="V143" s="234"/>
      <c r="W143" s="234"/>
      <c r="X143" s="234"/>
      <c r="Y143" s="234"/>
      <c r="Z143" s="234"/>
    </row>
    <row r="144" spans="1:26" ht="12.75" customHeight="1" x14ac:dyDescent="0.3">
      <c r="A144" s="234"/>
      <c r="B144" s="234"/>
      <c r="C144" s="234"/>
      <c r="D144" s="234"/>
      <c r="E144" s="234"/>
      <c r="F144" s="234"/>
      <c r="G144" s="234"/>
      <c r="H144" s="234"/>
      <c r="I144" s="234"/>
      <c r="J144" s="234"/>
      <c r="K144" s="234"/>
      <c r="L144" s="234"/>
      <c r="M144" s="234"/>
      <c r="N144" s="234"/>
      <c r="O144" s="234"/>
      <c r="P144" s="234"/>
      <c r="Q144" s="234"/>
      <c r="R144" s="234"/>
      <c r="S144" s="234"/>
      <c r="T144" s="234"/>
      <c r="U144" s="234"/>
      <c r="V144" s="234"/>
      <c r="W144" s="234"/>
      <c r="X144" s="234"/>
      <c r="Y144" s="234"/>
      <c r="Z144" s="234"/>
    </row>
    <row r="145" spans="1:26" ht="12.75" customHeight="1" x14ac:dyDescent="0.3">
      <c r="A145" s="234"/>
      <c r="B145" s="234"/>
      <c r="C145" s="234"/>
      <c r="D145" s="234"/>
      <c r="E145" s="234"/>
      <c r="F145" s="234"/>
      <c r="G145" s="234"/>
      <c r="H145" s="234"/>
      <c r="I145" s="234"/>
      <c r="J145" s="234"/>
      <c r="K145" s="234"/>
      <c r="L145" s="234"/>
      <c r="M145" s="234"/>
      <c r="N145" s="234"/>
      <c r="O145" s="234"/>
      <c r="P145" s="234"/>
      <c r="Q145" s="234"/>
      <c r="R145" s="234"/>
      <c r="S145" s="234"/>
      <c r="T145" s="234"/>
      <c r="U145" s="234"/>
      <c r="V145" s="234"/>
      <c r="W145" s="234"/>
      <c r="X145" s="234"/>
      <c r="Y145" s="234"/>
      <c r="Z145" s="234"/>
    </row>
    <row r="146" spans="1:26" ht="12.75" customHeight="1" x14ac:dyDescent="0.3">
      <c r="A146" s="234"/>
      <c r="B146" s="234"/>
      <c r="C146" s="234"/>
      <c r="D146" s="234"/>
      <c r="E146" s="234"/>
      <c r="F146" s="234"/>
      <c r="G146" s="234"/>
      <c r="H146" s="234"/>
      <c r="I146" s="234"/>
      <c r="J146" s="234"/>
      <c r="K146" s="234"/>
      <c r="L146" s="234"/>
      <c r="M146" s="234"/>
      <c r="N146" s="234"/>
      <c r="O146" s="234"/>
      <c r="P146" s="234"/>
      <c r="Q146" s="234"/>
      <c r="R146" s="234"/>
      <c r="S146" s="234"/>
      <c r="T146" s="234"/>
      <c r="U146" s="234"/>
      <c r="V146" s="234"/>
      <c r="W146" s="234"/>
      <c r="X146" s="234"/>
      <c r="Y146" s="234"/>
      <c r="Z146" s="234"/>
    </row>
    <row r="147" spans="1:26" ht="12.75" customHeight="1" x14ac:dyDescent="0.3">
      <c r="A147" s="234"/>
      <c r="B147" s="234"/>
      <c r="C147" s="234"/>
      <c r="D147" s="234"/>
      <c r="E147" s="234"/>
      <c r="F147" s="234"/>
      <c r="G147" s="234"/>
      <c r="H147" s="234"/>
      <c r="I147" s="234"/>
      <c r="J147" s="234"/>
      <c r="K147" s="234"/>
      <c r="L147" s="234"/>
      <c r="M147" s="234"/>
      <c r="N147" s="234"/>
      <c r="O147" s="234"/>
      <c r="P147" s="234"/>
      <c r="Q147" s="234"/>
      <c r="R147" s="234"/>
      <c r="S147" s="234"/>
      <c r="T147" s="234"/>
      <c r="U147" s="234"/>
      <c r="V147" s="234"/>
      <c r="W147" s="234"/>
      <c r="X147" s="234"/>
      <c r="Y147" s="234"/>
      <c r="Z147" s="234"/>
    </row>
    <row r="148" spans="1:26" ht="12.75" customHeight="1" x14ac:dyDescent="0.3">
      <c r="A148" s="234"/>
      <c r="B148" s="234"/>
      <c r="C148" s="234"/>
      <c r="D148" s="234"/>
      <c r="E148" s="234"/>
      <c r="F148" s="234"/>
      <c r="G148" s="234"/>
      <c r="H148" s="234"/>
      <c r="I148" s="234"/>
      <c r="J148" s="234"/>
      <c r="K148" s="234"/>
      <c r="L148" s="234"/>
      <c r="M148" s="234"/>
      <c r="N148" s="234"/>
      <c r="O148" s="234"/>
      <c r="P148" s="234"/>
      <c r="Q148" s="234"/>
      <c r="R148" s="234"/>
      <c r="S148" s="234"/>
      <c r="T148" s="234"/>
      <c r="U148" s="234"/>
      <c r="V148" s="234"/>
      <c r="W148" s="234"/>
      <c r="X148" s="234"/>
      <c r="Y148" s="234"/>
      <c r="Z148" s="234"/>
    </row>
    <row r="149" spans="1:26" ht="12.75" customHeight="1" x14ac:dyDescent="0.3">
      <c r="A149" s="234"/>
      <c r="B149" s="234"/>
      <c r="C149" s="234"/>
      <c r="D149" s="234"/>
      <c r="E149" s="234"/>
      <c r="F149" s="234"/>
      <c r="G149" s="234"/>
      <c r="H149" s="234"/>
      <c r="I149" s="234"/>
      <c r="J149" s="234"/>
      <c r="K149" s="234"/>
      <c r="L149" s="234"/>
      <c r="M149" s="234"/>
      <c r="N149" s="234"/>
      <c r="O149" s="234"/>
      <c r="P149" s="234"/>
      <c r="Q149" s="234"/>
      <c r="R149" s="234"/>
      <c r="S149" s="234"/>
      <c r="T149" s="234"/>
      <c r="U149" s="234"/>
      <c r="V149" s="234"/>
      <c r="W149" s="234"/>
      <c r="X149" s="234"/>
      <c r="Y149" s="234"/>
      <c r="Z149" s="234"/>
    </row>
    <row r="150" spans="1:26" ht="12.75" customHeight="1" x14ac:dyDescent="0.3">
      <c r="A150" s="234"/>
      <c r="B150" s="234"/>
      <c r="C150" s="234"/>
      <c r="D150" s="234"/>
      <c r="E150" s="234"/>
      <c r="F150" s="234"/>
      <c r="G150" s="234"/>
      <c r="H150" s="234"/>
      <c r="I150" s="234"/>
      <c r="J150" s="234"/>
      <c r="K150" s="234"/>
      <c r="L150" s="234"/>
      <c r="M150" s="234"/>
      <c r="N150" s="234"/>
      <c r="O150" s="234"/>
      <c r="P150" s="234"/>
      <c r="Q150" s="234"/>
      <c r="R150" s="234"/>
      <c r="S150" s="234"/>
      <c r="T150" s="234"/>
      <c r="U150" s="234"/>
      <c r="V150" s="234"/>
      <c r="W150" s="234"/>
      <c r="X150" s="234"/>
      <c r="Y150" s="234"/>
      <c r="Z150" s="234"/>
    </row>
    <row r="151" spans="1:26" ht="12.75" customHeight="1" x14ac:dyDescent="0.3">
      <c r="A151" s="234"/>
      <c r="B151" s="234"/>
      <c r="C151" s="234"/>
      <c r="D151" s="234"/>
      <c r="E151" s="234"/>
      <c r="F151" s="234"/>
      <c r="G151" s="234"/>
      <c r="H151" s="234"/>
      <c r="I151" s="234"/>
      <c r="J151" s="234"/>
      <c r="K151" s="234"/>
      <c r="L151" s="234"/>
      <c r="M151" s="234"/>
      <c r="N151" s="234"/>
      <c r="O151" s="234"/>
      <c r="P151" s="234"/>
      <c r="Q151" s="234"/>
      <c r="R151" s="234"/>
      <c r="S151" s="234"/>
      <c r="T151" s="234"/>
      <c r="U151" s="234"/>
      <c r="V151" s="234"/>
      <c r="W151" s="234"/>
      <c r="X151" s="234"/>
      <c r="Y151" s="234"/>
      <c r="Z151" s="234"/>
    </row>
    <row r="152" spans="1:26" ht="12.75" customHeight="1" x14ac:dyDescent="0.3">
      <c r="A152" s="234"/>
      <c r="B152" s="234"/>
      <c r="C152" s="234"/>
      <c r="D152" s="234"/>
      <c r="E152" s="234"/>
      <c r="F152" s="234"/>
      <c r="G152" s="234"/>
      <c r="H152" s="234"/>
      <c r="I152" s="234"/>
      <c r="J152" s="234"/>
      <c r="K152" s="234"/>
      <c r="L152" s="234"/>
      <c r="M152" s="234"/>
      <c r="N152" s="234"/>
      <c r="O152" s="234"/>
      <c r="P152" s="234"/>
      <c r="Q152" s="234"/>
      <c r="R152" s="234"/>
      <c r="S152" s="234"/>
      <c r="T152" s="234"/>
      <c r="U152" s="234"/>
      <c r="V152" s="234"/>
      <c r="W152" s="234"/>
      <c r="X152" s="234"/>
      <c r="Y152" s="234"/>
      <c r="Z152" s="234"/>
    </row>
    <row r="153" spans="1:26" ht="12.75" customHeight="1" x14ac:dyDescent="0.3">
      <c r="A153" s="234"/>
      <c r="B153" s="234"/>
      <c r="C153" s="234"/>
      <c r="D153" s="234"/>
      <c r="E153" s="234"/>
      <c r="F153" s="234"/>
      <c r="G153" s="234"/>
      <c r="H153" s="234"/>
      <c r="I153" s="234"/>
      <c r="J153" s="234"/>
      <c r="K153" s="234"/>
      <c r="L153" s="234"/>
      <c r="M153" s="234"/>
      <c r="N153" s="234"/>
      <c r="O153" s="234"/>
      <c r="P153" s="234"/>
      <c r="Q153" s="234"/>
      <c r="R153" s="234"/>
      <c r="S153" s="234"/>
      <c r="T153" s="234"/>
      <c r="U153" s="234"/>
      <c r="V153" s="234"/>
      <c r="W153" s="234"/>
      <c r="X153" s="234"/>
      <c r="Y153" s="234"/>
      <c r="Z153" s="234"/>
    </row>
    <row r="154" spans="1:26" ht="12.75" customHeight="1" x14ac:dyDescent="0.3">
      <c r="A154" s="234"/>
      <c r="B154" s="234"/>
      <c r="C154" s="234"/>
      <c r="D154" s="234"/>
      <c r="E154" s="234"/>
      <c r="F154" s="234"/>
      <c r="G154" s="234"/>
      <c r="H154" s="234"/>
      <c r="I154" s="234"/>
      <c r="J154" s="234"/>
      <c r="K154" s="234"/>
      <c r="L154" s="234"/>
      <c r="M154" s="234"/>
      <c r="N154" s="234"/>
      <c r="O154" s="234"/>
      <c r="P154" s="234"/>
      <c r="Q154" s="234"/>
      <c r="R154" s="234"/>
      <c r="S154" s="234"/>
      <c r="T154" s="234"/>
      <c r="U154" s="234"/>
      <c r="V154" s="234"/>
      <c r="W154" s="234"/>
      <c r="X154" s="234"/>
      <c r="Y154" s="234"/>
      <c r="Z154" s="234"/>
    </row>
    <row r="155" spans="1:26" ht="12.75" customHeight="1" x14ac:dyDescent="0.3">
      <c r="A155" s="234"/>
      <c r="B155" s="234"/>
      <c r="C155" s="234"/>
      <c r="D155" s="234"/>
      <c r="E155" s="234"/>
      <c r="F155" s="234"/>
      <c r="G155" s="234"/>
      <c r="H155" s="234"/>
      <c r="I155" s="234"/>
      <c r="J155" s="234"/>
      <c r="K155" s="234"/>
      <c r="L155" s="234"/>
      <c r="M155" s="234"/>
      <c r="N155" s="234"/>
      <c r="O155" s="234"/>
      <c r="P155" s="234"/>
      <c r="Q155" s="234"/>
      <c r="R155" s="234"/>
      <c r="S155" s="234"/>
      <c r="T155" s="234"/>
      <c r="U155" s="234"/>
      <c r="V155" s="234"/>
      <c r="W155" s="234"/>
      <c r="X155" s="234"/>
      <c r="Y155" s="234"/>
      <c r="Z155" s="234"/>
    </row>
    <row r="156" spans="1:26" ht="12.75" customHeight="1" x14ac:dyDescent="0.3">
      <c r="A156" s="234"/>
      <c r="B156" s="234"/>
      <c r="C156" s="234"/>
      <c r="D156" s="234"/>
      <c r="E156" s="234"/>
      <c r="F156" s="234"/>
      <c r="G156" s="234"/>
      <c r="H156" s="234"/>
      <c r="I156" s="234"/>
      <c r="J156" s="234"/>
      <c r="K156" s="234"/>
      <c r="L156" s="234"/>
      <c r="M156" s="234"/>
      <c r="N156" s="234"/>
      <c r="O156" s="234"/>
      <c r="P156" s="234"/>
      <c r="Q156" s="234"/>
      <c r="R156" s="234"/>
      <c r="S156" s="234"/>
      <c r="T156" s="234"/>
      <c r="U156" s="234"/>
      <c r="V156" s="234"/>
      <c r="W156" s="234"/>
      <c r="X156" s="234"/>
      <c r="Y156" s="234"/>
      <c r="Z156" s="234"/>
    </row>
    <row r="157" spans="1:26" ht="12.75" customHeight="1" x14ac:dyDescent="0.3">
      <c r="A157" s="234"/>
      <c r="B157" s="234"/>
      <c r="C157" s="234"/>
      <c r="D157" s="234"/>
      <c r="E157" s="234"/>
      <c r="F157" s="234"/>
      <c r="G157" s="234"/>
      <c r="H157" s="234"/>
      <c r="I157" s="234"/>
      <c r="J157" s="234"/>
      <c r="K157" s="234"/>
      <c r="L157" s="234"/>
      <c r="M157" s="234"/>
      <c r="N157" s="234"/>
      <c r="O157" s="234"/>
      <c r="P157" s="234"/>
      <c r="Q157" s="234"/>
      <c r="R157" s="234"/>
      <c r="S157" s="234"/>
      <c r="T157" s="234"/>
      <c r="U157" s="234"/>
      <c r="V157" s="234"/>
      <c r="W157" s="234"/>
      <c r="X157" s="234"/>
      <c r="Y157" s="234"/>
      <c r="Z157" s="234"/>
    </row>
    <row r="158" spans="1:26" ht="12.75" customHeight="1" x14ac:dyDescent="0.3">
      <c r="A158" s="234"/>
      <c r="B158" s="234"/>
      <c r="C158" s="234"/>
      <c r="D158" s="234"/>
      <c r="E158" s="234"/>
      <c r="F158" s="234"/>
      <c r="G158" s="234"/>
      <c r="H158" s="234"/>
      <c r="I158" s="234"/>
      <c r="J158" s="234"/>
      <c r="K158" s="234"/>
      <c r="L158" s="234"/>
      <c r="M158" s="234"/>
      <c r="N158" s="234"/>
      <c r="O158" s="234"/>
      <c r="P158" s="234"/>
      <c r="Q158" s="234"/>
      <c r="R158" s="234"/>
      <c r="S158" s="234"/>
      <c r="T158" s="234"/>
      <c r="U158" s="234"/>
      <c r="V158" s="234"/>
      <c r="W158" s="234"/>
      <c r="X158" s="234"/>
      <c r="Y158" s="234"/>
      <c r="Z158" s="234"/>
    </row>
    <row r="159" spans="1:26" ht="12.75" customHeight="1" x14ac:dyDescent="0.3">
      <c r="A159" s="234"/>
      <c r="B159" s="234"/>
      <c r="C159" s="234"/>
      <c r="D159" s="234"/>
      <c r="E159" s="234"/>
      <c r="F159" s="234"/>
      <c r="G159" s="234"/>
      <c r="H159" s="234"/>
      <c r="I159" s="234"/>
      <c r="J159" s="234"/>
      <c r="K159" s="234"/>
      <c r="L159" s="234"/>
      <c r="M159" s="234"/>
      <c r="N159" s="234"/>
      <c r="O159" s="234"/>
      <c r="P159" s="234"/>
      <c r="Q159" s="234"/>
      <c r="R159" s="234"/>
      <c r="S159" s="234"/>
      <c r="T159" s="234"/>
      <c r="U159" s="234"/>
      <c r="V159" s="234"/>
      <c r="W159" s="234"/>
      <c r="X159" s="234"/>
      <c r="Y159" s="234"/>
      <c r="Z159" s="234"/>
    </row>
    <row r="160" spans="1:26" ht="12.75" customHeight="1" x14ac:dyDescent="0.3">
      <c r="A160" s="234"/>
      <c r="B160" s="234"/>
      <c r="C160" s="234"/>
      <c r="D160" s="234"/>
      <c r="E160" s="234"/>
      <c r="F160" s="234"/>
      <c r="G160" s="234"/>
      <c r="H160" s="234"/>
      <c r="I160" s="234"/>
      <c r="J160" s="234"/>
      <c r="K160" s="234"/>
      <c r="L160" s="234"/>
      <c r="M160" s="234"/>
      <c r="N160" s="234"/>
      <c r="O160" s="234"/>
      <c r="P160" s="234"/>
      <c r="Q160" s="234"/>
      <c r="R160" s="234"/>
      <c r="S160" s="234"/>
      <c r="T160" s="234"/>
      <c r="U160" s="234"/>
      <c r="V160" s="234"/>
      <c r="W160" s="234"/>
      <c r="X160" s="234"/>
      <c r="Y160" s="234"/>
      <c r="Z160" s="234"/>
    </row>
    <row r="161" spans="1:26" ht="12.75" customHeight="1" x14ac:dyDescent="0.3">
      <c r="A161" s="234"/>
      <c r="B161" s="234"/>
      <c r="C161" s="234"/>
      <c r="D161" s="234"/>
      <c r="E161" s="234"/>
      <c r="F161" s="234"/>
      <c r="G161" s="234"/>
      <c r="H161" s="234"/>
      <c r="I161" s="234"/>
      <c r="J161" s="234"/>
      <c r="K161" s="234"/>
      <c r="L161" s="234"/>
      <c r="M161" s="234"/>
      <c r="N161" s="234"/>
      <c r="O161" s="234"/>
      <c r="P161" s="234"/>
      <c r="Q161" s="234"/>
      <c r="R161" s="234"/>
      <c r="S161" s="234"/>
      <c r="T161" s="234"/>
      <c r="U161" s="234"/>
      <c r="V161" s="234"/>
      <c r="W161" s="234"/>
      <c r="X161" s="234"/>
      <c r="Y161" s="234"/>
      <c r="Z161" s="234"/>
    </row>
    <row r="162" spans="1:26" ht="12.75" customHeight="1" x14ac:dyDescent="0.3">
      <c r="A162" s="234"/>
      <c r="B162" s="234"/>
      <c r="C162" s="234"/>
      <c r="D162" s="234"/>
      <c r="E162" s="234"/>
      <c r="F162" s="234"/>
      <c r="G162" s="234"/>
      <c r="H162" s="234"/>
      <c r="I162" s="234"/>
      <c r="J162" s="234"/>
      <c r="K162" s="234"/>
      <c r="L162" s="234"/>
      <c r="M162" s="234"/>
      <c r="N162" s="234"/>
      <c r="O162" s="234"/>
      <c r="P162" s="234"/>
      <c r="Q162" s="234"/>
      <c r="R162" s="234"/>
      <c r="S162" s="234"/>
      <c r="T162" s="234"/>
      <c r="U162" s="234"/>
      <c r="V162" s="234"/>
      <c r="W162" s="234"/>
      <c r="X162" s="234"/>
      <c r="Y162" s="234"/>
      <c r="Z162" s="234"/>
    </row>
    <row r="163" spans="1:26" ht="12.75" customHeight="1" x14ac:dyDescent="0.3">
      <c r="A163" s="234"/>
      <c r="B163" s="234"/>
      <c r="C163" s="234"/>
      <c r="D163" s="234"/>
      <c r="E163" s="234"/>
      <c r="F163" s="234"/>
      <c r="G163" s="234"/>
      <c r="H163" s="234"/>
      <c r="I163" s="234"/>
      <c r="J163" s="234"/>
      <c r="K163" s="234"/>
      <c r="L163" s="234"/>
      <c r="M163" s="234"/>
      <c r="N163" s="234"/>
      <c r="O163" s="234"/>
      <c r="P163" s="234"/>
      <c r="Q163" s="234"/>
      <c r="R163" s="234"/>
      <c r="S163" s="234"/>
      <c r="T163" s="234"/>
      <c r="U163" s="234"/>
      <c r="V163" s="234"/>
      <c r="W163" s="234"/>
      <c r="X163" s="234"/>
      <c r="Y163" s="234"/>
      <c r="Z163" s="234"/>
    </row>
    <row r="164" spans="1:26" ht="12.75" customHeight="1" x14ac:dyDescent="0.3">
      <c r="A164" s="234"/>
      <c r="B164" s="234"/>
      <c r="C164" s="234"/>
      <c r="D164" s="234"/>
      <c r="E164" s="234"/>
      <c r="F164" s="234"/>
      <c r="G164" s="234"/>
      <c r="H164" s="234"/>
      <c r="I164" s="234"/>
      <c r="J164" s="234"/>
      <c r="K164" s="234"/>
      <c r="L164" s="234"/>
      <c r="M164" s="234"/>
      <c r="N164" s="234"/>
      <c r="O164" s="234"/>
      <c r="P164" s="234"/>
      <c r="Q164" s="234"/>
      <c r="R164" s="234"/>
      <c r="S164" s="234"/>
      <c r="T164" s="234"/>
      <c r="U164" s="234"/>
      <c r="V164" s="234"/>
      <c r="W164" s="234"/>
      <c r="X164" s="234"/>
      <c r="Y164" s="234"/>
      <c r="Z164" s="234"/>
    </row>
    <row r="165" spans="1:26" ht="12.75" customHeight="1" x14ac:dyDescent="0.3">
      <c r="A165" s="234"/>
      <c r="B165" s="234"/>
      <c r="C165" s="234"/>
      <c r="D165" s="234"/>
      <c r="E165" s="234"/>
      <c r="F165" s="234"/>
      <c r="G165" s="234"/>
      <c r="H165" s="234"/>
      <c r="I165" s="234"/>
      <c r="J165" s="234"/>
      <c r="K165" s="234"/>
      <c r="L165" s="234"/>
      <c r="M165" s="234"/>
      <c r="N165" s="234"/>
      <c r="O165" s="234"/>
      <c r="P165" s="234"/>
      <c r="Q165" s="234"/>
      <c r="R165" s="234"/>
      <c r="S165" s="234"/>
      <c r="T165" s="234"/>
      <c r="U165" s="234"/>
      <c r="V165" s="234"/>
      <c r="W165" s="234"/>
      <c r="X165" s="234"/>
      <c r="Y165" s="234"/>
      <c r="Z165" s="234"/>
    </row>
    <row r="166" spans="1:26" ht="12.75" customHeight="1" x14ac:dyDescent="0.3">
      <c r="A166" s="234"/>
      <c r="B166" s="234"/>
      <c r="C166" s="234"/>
      <c r="D166" s="234"/>
      <c r="E166" s="234"/>
      <c r="F166" s="234"/>
      <c r="G166" s="234"/>
      <c r="H166" s="234"/>
      <c r="I166" s="234"/>
      <c r="J166" s="234"/>
      <c r="K166" s="234"/>
      <c r="L166" s="234"/>
      <c r="M166" s="234"/>
      <c r="N166" s="234"/>
      <c r="O166" s="234"/>
      <c r="P166" s="234"/>
      <c r="Q166" s="234"/>
      <c r="R166" s="234"/>
      <c r="S166" s="234"/>
      <c r="T166" s="234"/>
      <c r="U166" s="234"/>
      <c r="V166" s="234"/>
      <c r="W166" s="234"/>
      <c r="X166" s="234"/>
      <c r="Y166" s="234"/>
      <c r="Z166" s="234"/>
    </row>
    <row r="167" spans="1:26" ht="12.75" customHeight="1" x14ac:dyDescent="0.3">
      <c r="A167" s="234"/>
      <c r="B167" s="234"/>
      <c r="C167" s="234"/>
      <c r="D167" s="234"/>
      <c r="E167" s="234"/>
      <c r="F167" s="234"/>
      <c r="G167" s="234"/>
      <c r="H167" s="234"/>
      <c r="I167" s="234"/>
      <c r="J167" s="234"/>
      <c r="K167" s="234"/>
      <c r="L167" s="234"/>
      <c r="M167" s="234"/>
      <c r="N167" s="234"/>
      <c r="O167" s="234"/>
      <c r="P167" s="234"/>
      <c r="Q167" s="234"/>
      <c r="R167" s="234"/>
      <c r="S167" s="234"/>
      <c r="T167" s="234"/>
      <c r="U167" s="234"/>
      <c r="V167" s="234"/>
      <c r="W167" s="234"/>
      <c r="X167" s="234"/>
      <c r="Y167" s="234"/>
      <c r="Z167" s="234"/>
    </row>
    <row r="168" spans="1:26" ht="12.75" customHeight="1" x14ac:dyDescent="0.3">
      <c r="A168" s="234"/>
      <c r="B168" s="234"/>
      <c r="C168" s="234"/>
      <c r="D168" s="234"/>
      <c r="E168" s="234"/>
      <c r="F168" s="234"/>
      <c r="G168" s="234"/>
      <c r="H168" s="234"/>
      <c r="I168" s="234"/>
      <c r="J168" s="234"/>
      <c r="K168" s="234"/>
      <c r="L168" s="234"/>
      <c r="M168" s="234"/>
      <c r="N168" s="234"/>
      <c r="O168" s="234"/>
      <c r="P168" s="234"/>
      <c r="Q168" s="234"/>
      <c r="R168" s="234"/>
      <c r="S168" s="234"/>
      <c r="T168" s="234"/>
      <c r="U168" s="234"/>
      <c r="V168" s="234"/>
      <c r="W168" s="234"/>
      <c r="X168" s="234"/>
      <c r="Y168" s="234"/>
      <c r="Z168" s="234"/>
    </row>
    <row r="169" spans="1:26" ht="12.75" customHeight="1" x14ac:dyDescent="0.3">
      <c r="A169" s="234"/>
      <c r="B169" s="234"/>
      <c r="C169" s="234"/>
      <c r="D169" s="234"/>
      <c r="E169" s="234"/>
      <c r="F169" s="234"/>
      <c r="G169" s="234"/>
      <c r="H169" s="234"/>
      <c r="I169" s="234"/>
      <c r="J169" s="234"/>
      <c r="K169" s="234"/>
      <c r="L169" s="234"/>
      <c r="M169" s="234"/>
      <c r="N169" s="234"/>
      <c r="O169" s="234"/>
      <c r="P169" s="234"/>
      <c r="Q169" s="234"/>
      <c r="R169" s="234"/>
      <c r="S169" s="234"/>
      <c r="T169" s="234"/>
      <c r="U169" s="234"/>
      <c r="V169" s="234"/>
      <c r="W169" s="234"/>
      <c r="X169" s="234"/>
      <c r="Y169" s="234"/>
      <c r="Z169" s="234"/>
    </row>
    <row r="170" spans="1:26" ht="12.75" customHeight="1" x14ac:dyDescent="0.3">
      <c r="A170" s="234"/>
      <c r="B170" s="234"/>
      <c r="C170" s="234"/>
      <c r="D170" s="234"/>
      <c r="E170" s="234"/>
      <c r="F170" s="234"/>
      <c r="G170" s="234"/>
      <c r="H170" s="234"/>
      <c r="I170" s="234"/>
      <c r="J170" s="234"/>
      <c r="K170" s="234"/>
      <c r="L170" s="234"/>
      <c r="M170" s="234"/>
      <c r="N170" s="234"/>
      <c r="O170" s="234"/>
      <c r="P170" s="234"/>
      <c r="Q170" s="234"/>
      <c r="R170" s="234"/>
      <c r="S170" s="234"/>
      <c r="T170" s="234"/>
      <c r="U170" s="234"/>
      <c r="V170" s="234"/>
      <c r="W170" s="234"/>
      <c r="X170" s="234"/>
      <c r="Y170" s="234"/>
      <c r="Z170" s="234"/>
    </row>
    <row r="171" spans="1:26" ht="12.75" customHeight="1" x14ac:dyDescent="0.3">
      <c r="A171" s="234"/>
      <c r="B171" s="234"/>
      <c r="C171" s="234"/>
      <c r="D171" s="234"/>
      <c r="E171" s="234"/>
      <c r="F171" s="234"/>
      <c r="G171" s="234"/>
      <c r="H171" s="234"/>
      <c r="I171" s="234"/>
      <c r="J171" s="234"/>
      <c r="K171" s="234"/>
      <c r="L171" s="234"/>
      <c r="M171" s="234"/>
      <c r="N171" s="234"/>
      <c r="O171" s="234"/>
      <c r="P171" s="234"/>
      <c r="Q171" s="234"/>
      <c r="R171" s="234"/>
      <c r="S171" s="234"/>
      <c r="T171" s="234"/>
      <c r="U171" s="234"/>
      <c r="V171" s="234"/>
      <c r="W171" s="234"/>
      <c r="X171" s="234"/>
      <c r="Y171" s="234"/>
      <c r="Z171" s="234"/>
    </row>
    <row r="172" spans="1:26" ht="12.75" customHeight="1" x14ac:dyDescent="0.3">
      <c r="A172" s="234"/>
      <c r="B172" s="234"/>
      <c r="C172" s="234"/>
      <c r="D172" s="234"/>
      <c r="E172" s="234"/>
      <c r="F172" s="234"/>
      <c r="G172" s="234"/>
      <c r="H172" s="234"/>
      <c r="I172" s="234"/>
      <c r="J172" s="234"/>
      <c r="K172" s="234"/>
      <c r="L172" s="234"/>
      <c r="M172" s="234"/>
      <c r="N172" s="234"/>
      <c r="O172" s="234"/>
      <c r="P172" s="234"/>
      <c r="Q172" s="234"/>
      <c r="R172" s="234"/>
      <c r="S172" s="234"/>
      <c r="T172" s="234"/>
      <c r="U172" s="234"/>
      <c r="V172" s="234"/>
      <c r="W172" s="234"/>
      <c r="X172" s="234"/>
      <c r="Y172" s="234"/>
      <c r="Z172" s="234"/>
    </row>
    <row r="173" spans="1:26" ht="12.75" customHeight="1" x14ac:dyDescent="0.3">
      <c r="A173" s="234"/>
      <c r="B173" s="234"/>
      <c r="C173" s="234"/>
      <c r="D173" s="234"/>
      <c r="E173" s="234"/>
      <c r="F173" s="234"/>
      <c r="G173" s="234"/>
      <c r="H173" s="234"/>
      <c r="I173" s="234"/>
      <c r="J173" s="234"/>
      <c r="K173" s="234"/>
      <c r="L173" s="234"/>
      <c r="M173" s="234"/>
      <c r="N173" s="234"/>
      <c r="O173" s="234"/>
      <c r="P173" s="234"/>
      <c r="Q173" s="234"/>
      <c r="R173" s="234"/>
      <c r="S173" s="234"/>
      <c r="T173" s="234"/>
      <c r="U173" s="234"/>
      <c r="V173" s="234"/>
      <c r="W173" s="234"/>
      <c r="X173" s="234"/>
      <c r="Y173" s="234"/>
      <c r="Z173" s="234"/>
    </row>
    <row r="174" spans="1:26" ht="12.75" customHeight="1" x14ac:dyDescent="0.3">
      <c r="A174" s="234"/>
      <c r="B174" s="234"/>
      <c r="C174" s="234"/>
      <c r="D174" s="234"/>
      <c r="E174" s="234"/>
      <c r="F174" s="234"/>
      <c r="G174" s="234"/>
      <c r="H174" s="234"/>
      <c r="I174" s="234"/>
      <c r="J174" s="234"/>
      <c r="K174" s="234"/>
      <c r="L174" s="234"/>
      <c r="M174" s="234"/>
      <c r="N174" s="234"/>
      <c r="O174" s="234"/>
      <c r="P174" s="234"/>
      <c r="Q174" s="234"/>
      <c r="R174" s="234"/>
      <c r="S174" s="234"/>
      <c r="T174" s="234"/>
      <c r="U174" s="234"/>
      <c r="V174" s="234"/>
      <c r="W174" s="234"/>
      <c r="X174" s="234"/>
      <c r="Y174" s="234"/>
      <c r="Z174" s="234"/>
    </row>
    <row r="175" spans="1:26" ht="12.75" customHeight="1" x14ac:dyDescent="0.3">
      <c r="A175" s="234"/>
      <c r="B175" s="234"/>
      <c r="C175" s="234"/>
      <c r="D175" s="234"/>
      <c r="E175" s="234"/>
      <c r="F175" s="234"/>
      <c r="G175" s="234"/>
      <c r="H175" s="234"/>
      <c r="I175" s="234"/>
      <c r="J175" s="234"/>
      <c r="K175" s="234"/>
      <c r="L175" s="234"/>
      <c r="M175" s="234"/>
      <c r="N175" s="234"/>
      <c r="O175" s="234"/>
      <c r="P175" s="234"/>
      <c r="Q175" s="234"/>
      <c r="R175" s="234"/>
      <c r="S175" s="234"/>
      <c r="T175" s="234"/>
      <c r="U175" s="234"/>
      <c r="V175" s="234"/>
      <c r="W175" s="234"/>
      <c r="X175" s="234"/>
      <c r="Y175" s="234"/>
      <c r="Z175" s="234"/>
    </row>
    <row r="176" spans="1:26" ht="12.75" customHeight="1" x14ac:dyDescent="0.3">
      <c r="A176" s="234"/>
      <c r="B176" s="234"/>
      <c r="C176" s="234"/>
      <c r="D176" s="234"/>
      <c r="E176" s="234"/>
      <c r="F176" s="234"/>
      <c r="G176" s="234"/>
      <c r="H176" s="234"/>
      <c r="I176" s="234"/>
      <c r="J176" s="234"/>
      <c r="K176" s="234"/>
      <c r="L176" s="234"/>
      <c r="M176" s="234"/>
      <c r="N176" s="234"/>
      <c r="O176" s="234"/>
      <c r="P176" s="234"/>
      <c r="Q176" s="234"/>
      <c r="R176" s="234"/>
      <c r="S176" s="234"/>
      <c r="T176" s="234"/>
      <c r="U176" s="234"/>
      <c r="V176" s="234"/>
      <c r="W176" s="234"/>
      <c r="X176" s="234"/>
      <c r="Y176" s="234"/>
      <c r="Z176" s="234"/>
    </row>
    <row r="177" spans="1:26" ht="12.75" customHeight="1" x14ac:dyDescent="0.3">
      <c r="A177" s="234"/>
      <c r="B177" s="234"/>
      <c r="C177" s="234"/>
      <c r="D177" s="234"/>
      <c r="E177" s="234"/>
      <c r="F177" s="234"/>
      <c r="G177" s="234"/>
      <c r="H177" s="234"/>
      <c r="I177" s="234"/>
      <c r="J177" s="234"/>
      <c r="K177" s="234"/>
      <c r="L177" s="234"/>
      <c r="M177" s="234"/>
      <c r="N177" s="234"/>
      <c r="O177" s="234"/>
      <c r="P177" s="234"/>
      <c r="Q177" s="234"/>
      <c r="R177" s="234"/>
      <c r="S177" s="234"/>
      <c r="T177" s="234"/>
      <c r="U177" s="234"/>
      <c r="V177" s="234"/>
      <c r="W177" s="234"/>
      <c r="X177" s="234"/>
      <c r="Y177" s="234"/>
      <c r="Z177" s="234"/>
    </row>
    <row r="178" spans="1:26" ht="12.75" customHeight="1" x14ac:dyDescent="0.3">
      <c r="A178" s="234"/>
      <c r="B178" s="234"/>
      <c r="C178" s="234"/>
      <c r="D178" s="234"/>
      <c r="E178" s="234"/>
      <c r="F178" s="234"/>
      <c r="G178" s="234"/>
      <c r="H178" s="234"/>
      <c r="I178" s="234"/>
      <c r="J178" s="234"/>
      <c r="K178" s="234"/>
      <c r="L178" s="234"/>
      <c r="M178" s="234"/>
      <c r="N178" s="234"/>
      <c r="O178" s="234"/>
      <c r="P178" s="234"/>
      <c r="Q178" s="234"/>
      <c r="R178" s="234"/>
      <c r="S178" s="234"/>
      <c r="T178" s="234"/>
      <c r="U178" s="234"/>
      <c r="V178" s="234"/>
      <c r="W178" s="234"/>
      <c r="X178" s="234"/>
      <c r="Y178" s="234"/>
      <c r="Z178" s="234"/>
    </row>
    <row r="179" spans="1:26" ht="12.75" customHeight="1" x14ac:dyDescent="0.3">
      <c r="A179" s="234"/>
      <c r="B179" s="234"/>
      <c r="C179" s="234"/>
      <c r="D179" s="234"/>
      <c r="E179" s="234"/>
      <c r="F179" s="234"/>
      <c r="G179" s="234"/>
      <c r="H179" s="234"/>
      <c r="I179" s="234"/>
      <c r="J179" s="234"/>
      <c r="K179" s="234"/>
      <c r="L179" s="234"/>
      <c r="M179" s="234"/>
      <c r="N179" s="234"/>
      <c r="O179" s="234"/>
      <c r="P179" s="234"/>
      <c r="Q179" s="234"/>
      <c r="R179" s="234"/>
      <c r="S179" s="234"/>
      <c r="T179" s="234"/>
      <c r="U179" s="234"/>
      <c r="V179" s="234"/>
      <c r="W179" s="234"/>
      <c r="X179" s="234"/>
      <c r="Y179" s="234"/>
      <c r="Z179" s="234"/>
    </row>
    <row r="180" spans="1:26" ht="12.75" customHeight="1" x14ac:dyDescent="0.3">
      <c r="A180" s="234"/>
      <c r="B180" s="234"/>
      <c r="C180" s="234"/>
      <c r="D180" s="234"/>
      <c r="E180" s="234"/>
      <c r="F180" s="234"/>
      <c r="G180" s="234"/>
      <c r="H180" s="234"/>
      <c r="I180" s="234"/>
      <c r="J180" s="234"/>
      <c r="K180" s="234"/>
      <c r="L180" s="234"/>
      <c r="M180" s="234"/>
      <c r="N180" s="234"/>
      <c r="O180" s="234"/>
      <c r="P180" s="234"/>
      <c r="Q180" s="234"/>
      <c r="R180" s="234"/>
      <c r="S180" s="234"/>
      <c r="T180" s="234"/>
      <c r="U180" s="234"/>
      <c r="V180" s="234"/>
      <c r="W180" s="234"/>
      <c r="X180" s="234"/>
      <c r="Y180" s="234"/>
      <c r="Z180" s="234"/>
    </row>
    <row r="181" spans="1:26" ht="12.75" customHeight="1" x14ac:dyDescent="0.3">
      <c r="A181" s="234"/>
      <c r="B181" s="234"/>
      <c r="C181" s="234"/>
      <c r="D181" s="234"/>
      <c r="E181" s="234"/>
      <c r="F181" s="234"/>
      <c r="G181" s="234"/>
      <c r="H181" s="234"/>
      <c r="I181" s="234"/>
      <c r="J181" s="234"/>
      <c r="K181" s="234"/>
      <c r="L181" s="234"/>
      <c r="M181" s="234"/>
      <c r="N181" s="234"/>
      <c r="O181" s="234"/>
      <c r="P181" s="234"/>
      <c r="Q181" s="234"/>
      <c r="R181" s="234"/>
      <c r="S181" s="234"/>
      <c r="T181" s="234"/>
      <c r="U181" s="234"/>
      <c r="V181" s="234"/>
      <c r="W181" s="234"/>
      <c r="X181" s="234"/>
      <c r="Y181" s="234"/>
      <c r="Z181" s="234"/>
    </row>
    <row r="182" spans="1:26" ht="12.75" customHeight="1" x14ac:dyDescent="0.3">
      <c r="A182" s="234"/>
      <c r="B182" s="234"/>
      <c r="C182" s="234"/>
      <c r="D182" s="234"/>
      <c r="E182" s="234"/>
      <c r="F182" s="234"/>
      <c r="G182" s="234"/>
      <c r="H182" s="234"/>
      <c r="I182" s="234"/>
      <c r="J182" s="234"/>
      <c r="K182" s="234"/>
      <c r="L182" s="234"/>
      <c r="M182" s="234"/>
      <c r="N182" s="234"/>
      <c r="O182" s="234"/>
      <c r="P182" s="234"/>
      <c r="Q182" s="234"/>
      <c r="R182" s="234"/>
      <c r="S182" s="234"/>
      <c r="T182" s="234"/>
      <c r="U182" s="234"/>
      <c r="V182" s="234"/>
      <c r="W182" s="234"/>
      <c r="X182" s="234"/>
      <c r="Y182" s="234"/>
      <c r="Z182" s="234"/>
    </row>
    <row r="183" spans="1:26" ht="12.75" customHeight="1" x14ac:dyDescent="0.3">
      <c r="A183" s="234"/>
      <c r="B183" s="234"/>
      <c r="C183" s="234"/>
      <c r="D183" s="234"/>
      <c r="E183" s="234"/>
      <c r="F183" s="234"/>
      <c r="G183" s="234"/>
      <c r="H183" s="234"/>
      <c r="I183" s="234"/>
      <c r="J183" s="234"/>
      <c r="K183" s="234"/>
      <c r="L183" s="234"/>
      <c r="M183" s="234"/>
      <c r="N183" s="234"/>
      <c r="O183" s="234"/>
      <c r="P183" s="234"/>
      <c r="Q183" s="234"/>
      <c r="R183" s="234"/>
      <c r="S183" s="234"/>
      <c r="T183" s="234"/>
      <c r="U183" s="234"/>
      <c r="V183" s="234"/>
      <c r="W183" s="234"/>
      <c r="X183" s="234"/>
      <c r="Y183" s="234"/>
      <c r="Z183" s="234"/>
    </row>
    <row r="184" spans="1:26" ht="12.75" customHeight="1" x14ac:dyDescent="0.3">
      <c r="A184" s="234"/>
      <c r="B184" s="234"/>
      <c r="C184" s="234"/>
      <c r="D184" s="234"/>
      <c r="E184" s="234"/>
      <c r="F184" s="234"/>
      <c r="G184" s="234"/>
      <c r="H184" s="234"/>
      <c r="I184" s="234"/>
      <c r="J184" s="234"/>
      <c r="K184" s="234"/>
      <c r="L184" s="234"/>
      <c r="M184" s="234"/>
      <c r="N184" s="234"/>
      <c r="O184" s="234"/>
      <c r="P184" s="234"/>
      <c r="Q184" s="234"/>
      <c r="R184" s="234"/>
      <c r="S184" s="234"/>
      <c r="T184" s="234"/>
      <c r="U184" s="234"/>
      <c r="V184" s="234"/>
      <c r="W184" s="234"/>
      <c r="X184" s="234"/>
      <c r="Y184" s="234"/>
      <c r="Z184" s="234"/>
    </row>
    <row r="185" spans="1:26" ht="12.75" customHeight="1" x14ac:dyDescent="0.3">
      <c r="A185" s="234"/>
      <c r="B185" s="234"/>
      <c r="C185" s="234"/>
      <c r="D185" s="234"/>
      <c r="E185" s="234"/>
      <c r="F185" s="234"/>
      <c r="G185" s="234"/>
      <c r="H185" s="234"/>
      <c r="I185" s="234"/>
      <c r="J185" s="234"/>
      <c r="K185" s="234"/>
      <c r="L185" s="234"/>
      <c r="M185" s="234"/>
      <c r="N185" s="234"/>
      <c r="O185" s="234"/>
      <c r="P185" s="234"/>
      <c r="Q185" s="234"/>
      <c r="R185" s="234"/>
      <c r="S185" s="234"/>
      <c r="T185" s="234"/>
      <c r="U185" s="234"/>
      <c r="V185" s="234"/>
      <c r="W185" s="234"/>
      <c r="X185" s="234"/>
      <c r="Y185" s="234"/>
      <c r="Z185" s="234"/>
    </row>
    <row r="186" spans="1:26" ht="12.75" customHeight="1" x14ac:dyDescent="0.3">
      <c r="A186" s="234"/>
      <c r="B186" s="234"/>
      <c r="C186" s="234"/>
      <c r="D186" s="234"/>
      <c r="E186" s="234"/>
      <c r="F186" s="234"/>
      <c r="G186" s="234"/>
      <c r="H186" s="234"/>
      <c r="I186" s="234"/>
      <c r="J186" s="234"/>
      <c r="K186" s="234"/>
      <c r="L186" s="234"/>
      <c r="M186" s="234"/>
      <c r="N186" s="234"/>
      <c r="O186" s="234"/>
      <c r="P186" s="234"/>
      <c r="Q186" s="234"/>
      <c r="R186" s="234"/>
      <c r="S186" s="234"/>
      <c r="T186" s="234"/>
      <c r="U186" s="234"/>
      <c r="V186" s="234"/>
      <c r="W186" s="234"/>
      <c r="X186" s="234"/>
      <c r="Y186" s="234"/>
      <c r="Z186" s="234"/>
    </row>
    <row r="187" spans="1:26" ht="12.75" customHeight="1" x14ac:dyDescent="0.3">
      <c r="A187" s="234"/>
      <c r="B187" s="234"/>
      <c r="C187" s="234"/>
      <c r="D187" s="234"/>
      <c r="E187" s="234"/>
      <c r="F187" s="234"/>
      <c r="G187" s="234"/>
      <c r="H187" s="234"/>
      <c r="I187" s="234"/>
      <c r="J187" s="234"/>
      <c r="K187" s="234"/>
      <c r="L187" s="234"/>
      <c r="M187" s="234"/>
      <c r="N187" s="234"/>
      <c r="O187" s="234"/>
      <c r="P187" s="234"/>
      <c r="Q187" s="234"/>
      <c r="R187" s="234"/>
      <c r="S187" s="234"/>
      <c r="T187" s="234"/>
      <c r="U187" s="234"/>
      <c r="V187" s="234"/>
      <c r="W187" s="234"/>
      <c r="X187" s="234"/>
      <c r="Y187" s="234"/>
      <c r="Z187" s="234"/>
    </row>
    <row r="188" spans="1:26" ht="12.75" customHeight="1" x14ac:dyDescent="0.3">
      <c r="A188" s="234"/>
      <c r="B188" s="234"/>
      <c r="C188" s="234"/>
      <c r="D188" s="234"/>
      <c r="E188" s="234"/>
      <c r="F188" s="234"/>
      <c r="G188" s="234"/>
      <c r="H188" s="234"/>
      <c r="I188" s="234"/>
      <c r="J188" s="234"/>
      <c r="K188" s="234"/>
      <c r="L188" s="234"/>
      <c r="M188" s="234"/>
      <c r="N188" s="234"/>
      <c r="O188" s="234"/>
      <c r="P188" s="234"/>
      <c r="Q188" s="234"/>
      <c r="R188" s="234"/>
      <c r="S188" s="234"/>
      <c r="T188" s="234"/>
      <c r="U188" s="234"/>
      <c r="V188" s="234"/>
      <c r="W188" s="234"/>
      <c r="X188" s="234"/>
      <c r="Y188" s="234"/>
      <c r="Z188" s="234"/>
    </row>
    <row r="189" spans="1:26" ht="12.75" customHeight="1" x14ac:dyDescent="0.3">
      <c r="A189" s="234"/>
      <c r="B189" s="234"/>
      <c r="C189" s="234"/>
      <c r="D189" s="234"/>
      <c r="E189" s="234"/>
      <c r="F189" s="234"/>
      <c r="G189" s="234"/>
      <c r="H189" s="234"/>
      <c r="I189" s="234"/>
      <c r="J189" s="234"/>
      <c r="K189" s="234"/>
      <c r="L189" s="234"/>
      <c r="M189" s="234"/>
      <c r="N189" s="234"/>
      <c r="O189" s="234"/>
      <c r="P189" s="234"/>
      <c r="Q189" s="234"/>
      <c r="R189" s="234"/>
      <c r="S189" s="234"/>
      <c r="T189" s="234"/>
      <c r="U189" s="234"/>
      <c r="V189" s="234"/>
      <c r="W189" s="234"/>
      <c r="X189" s="234"/>
      <c r="Y189" s="234"/>
      <c r="Z189" s="234"/>
    </row>
    <row r="190" spans="1:26" ht="12.75" customHeight="1" x14ac:dyDescent="0.3">
      <c r="A190" s="234"/>
      <c r="B190" s="234"/>
      <c r="C190" s="234"/>
      <c r="D190" s="234"/>
      <c r="E190" s="234"/>
      <c r="F190" s="234"/>
      <c r="G190" s="234"/>
      <c r="H190" s="234"/>
      <c r="I190" s="234"/>
      <c r="J190" s="234"/>
      <c r="K190" s="234"/>
      <c r="L190" s="234"/>
      <c r="M190" s="234"/>
      <c r="N190" s="234"/>
      <c r="O190" s="234"/>
      <c r="P190" s="234"/>
      <c r="Q190" s="234"/>
      <c r="R190" s="234"/>
      <c r="S190" s="234"/>
      <c r="T190" s="234"/>
      <c r="U190" s="234"/>
      <c r="V190" s="234"/>
      <c r="W190" s="234"/>
      <c r="X190" s="234"/>
      <c r="Y190" s="234"/>
      <c r="Z190" s="234"/>
    </row>
    <row r="191" spans="1:26" ht="12.75" customHeight="1" x14ac:dyDescent="0.3">
      <c r="A191" s="234"/>
      <c r="B191" s="234"/>
      <c r="C191" s="234"/>
      <c r="D191" s="234"/>
      <c r="E191" s="234"/>
      <c r="F191" s="234"/>
      <c r="G191" s="234"/>
      <c r="H191" s="234"/>
      <c r="I191" s="234"/>
      <c r="J191" s="234"/>
      <c r="K191" s="234"/>
      <c r="L191" s="234"/>
      <c r="M191" s="234"/>
      <c r="N191" s="234"/>
      <c r="O191" s="234"/>
      <c r="P191" s="234"/>
      <c r="Q191" s="234"/>
      <c r="R191" s="234"/>
      <c r="S191" s="234"/>
      <c r="T191" s="234"/>
      <c r="U191" s="234"/>
      <c r="V191" s="234"/>
      <c r="W191" s="234"/>
      <c r="X191" s="234"/>
      <c r="Y191" s="234"/>
      <c r="Z191" s="234"/>
    </row>
    <row r="192" spans="1:26" ht="12.75" customHeight="1" x14ac:dyDescent="0.3">
      <c r="A192" s="234"/>
      <c r="B192" s="234"/>
      <c r="C192" s="234"/>
      <c r="D192" s="234"/>
      <c r="E192" s="234"/>
      <c r="F192" s="234"/>
      <c r="G192" s="234"/>
      <c r="H192" s="234"/>
      <c r="I192" s="234"/>
      <c r="J192" s="234"/>
      <c r="K192" s="234"/>
      <c r="L192" s="234"/>
      <c r="M192" s="234"/>
      <c r="N192" s="234"/>
      <c r="O192" s="234"/>
      <c r="P192" s="234"/>
      <c r="Q192" s="234"/>
      <c r="R192" s="234"/>
      <c r="S192" s="234"/>
      <c r="T192" s="234"/>
      <c r="U192" s="234"/>
      <c r="V192" s="234"/>
      <c r="W192" s="234"/>
      <c r="X192" s="234"/>
      <c r="Y192" s="234"/>
      <c r="Z192" s="234"/>
    </row>
    <row r="193" spans="1:26" ht="12.75" customHeight="1" x14ac:dyDescent="0.3">
      <c r="A193" s="234"/>
      <c r="B193" s="234"/>
      <c r="C193" s="234"/>
      <c r="D193" s="234"/>
      <c r="E193" s="234"/>
      <c r="F193" s="234"/>
      <c r="G193" s="234"/>
      <c r="H193" s="234"/>
      <c r="I193" s="234"/>
      <c r="J193" s="234"/>
      <c r="K193" s="234"/>
      <c r="L193" s="234"/>
      <c r="M193" s="234"/>
      <c r="N193" s="234"/>
      <c r="O193" s="234"/>
      <c r="P193" s="234"/>
      <c r="Q193" s="234"/>
      <c r="R193" s="234"/>
      <c r="S193" s="234"/>
      <c r="T193" s="234"/>
      <c r="U193" s="234"/>
      <c r="V193" s="234"/>
      <c r="W193" s="234"/>
      <c r="X193" s="234"/>
      <c r="Y193" s="234"/>
      <c r="Z193" s="234"/>
    </row>
    <row r="194" spans="1:26" ht="12.75" customHeight="1" x14ac:dyDescent="0.3">
      <c r="A194" s="234"/>
      <c r="B194" s="234"/>
      <c r="C194" s="234"/>
      <c r="D194" s="234"/>
      <c r="E194" s="234"/>
      <c r="F194" s="234"/>
      <c r="G194" s="234"/>
      <c r="H194" s="234"/>
      <c r="I194" s="234"/>
      <c r="J194" s="234"/>
      <c r="K194" s="234"/>
      <c r="L194" s="234"/>
      <c r="M194" s="234"/>
      <c r="N194" s="234"/>
      <c r="O194" s="234"/>
      <c r="P194" s="234"/>
      <c r="Q194" s="234"/>
      <c r="R194" s="234"/>
      <c r="S194" s="234"/>
      <c r="T194" s="234"/>
      <c r="U194" s="234"/>
      <c r="V194" s="234"/>
      <c r="W194" s="234"/>
      <c r="X194" s="234"/>
      <c r="Y194" s="234"/>
      <c r="Z194" s="234"/>
    </row>
    <row r="195" spans="1:26" ht="12.75" customHeight="1" x14ac:dyDescent="0.3">
      <c r="A195" s="234"/>
      <c r="B195" s="234"/>
      <c r="C195" s="234"/>
      <c r="D195" s="234"/>
      <c r="E195" s="234"/>
      <c r="F195" s="234"/>
      <c r="G195" s="234"/>
      <c r="H195" s="234"/>
      <c r="I195" s="234"/>
      <c r="J195" s="234"/>
      <c r="K195" s="234"/>
      <c r="L195" s="234"/>
      <c r="M195" s="234"/>
      <c r="N195" s="234"/>
      <c r="O195" s="234"/>
      <c r="P195" s="234"/>
      <c r="Q195" s="234"/>
      <c r="R195" s="234"/>
      <c r="S195" s="234"/>
      <c r="T195" s="234"/>
      <c r="U195" s="234"/>
      <c r="V195" s="234"/>
      <c r="W195" s="234"/>
      <c r="X195" s="234"/>
      <c r="Y195" s="234"/>
      <c r="Z195" s="234"/>
    </row>
    <row r="196" spans="1:26" ht="12.75" customHeight="1" x14ac:dyDescent="0.3">
      <c r="A196" s="234"/>
      <c r="B196" s="234"/>
      <c r="C196" s="234"/>
      <c r="D196" s="234"/>
      <c r="E196" s="234"/>
      <c r="F196" s="234"/>
      <c r="G196" s="234"/>
      <c r="H196" s="234"/>
      <c r="I196" s="234"/>
      <c r="J196" s="234"/>
      <c r="K196" s="234"/>
      <c r="L196" s="234"/>
      <c r="M196" s="234"/>
      <c r="N196" s="234"/>
      <c r="O196" s="234"/>
      <c r="P196" s="234"/>
      <c r="Q196" s="234"/>
      <c r="R196" s="234"/>
      <c r="S196" s="234"/>
      <c r="T196" s="234"/>
      <c r="U196" s="234"/>
      <c r="V196" s="234"/>
      <c r="W196" s="234"/>
      <c r="X196" s="234"/>
      <c r="Y196" s="234"/>
      <c r="Z196" s="234"/>
    </row>
    <row r="197" spans="1:26" ht="12.75" customHeight="1" x14ac:dyDescent="0.3">
      <c r="A197" s="234"/>
      <c r="B197" s="234"/>
      <c r="C197" s="234"/>
      <c r="D197" s="234"/>
      <c r="E197" s="234"/>
      <c r="F197" s="234"/>
      <c r="G197" s="234"/>
      <c r="H197" s="234"/>
      <c r="I197" s="234"/>
      <c r="J197" s="234"/>
      <c r="K197" s="234"/>
      <c r="L197" s="234"/>
      <c r="M197" s="234"/>
      <c r="N197" s="234"/>
      <c r="O197" s="234"/>
      <c r="P197" s="234"/>
      <c r="Q197" s="234"/>
      <c r="R197" s="234"/>
      <c r="S197" s="234"/>
      <c r="T197" s="234"/>
      <c r="U197" s="234"/>
      <c r="V197" s="234"/>
      <c r="W197" s="234"/>
      <c r="X197" s="234"/>
      <c r="Y197" s="234"/>
      <c r="Z197" s="234"/>
    </row>
    <row r="198" spans="1:26" ht="12.75" customHeight="1" x14ac:dyDescent="0.3">
      <c r="A198" s="234"/>
      <c r="B198" s="234"/>
      <c r="C198" s="234"/>
      <c r="D198" s="234"/>
      <c r="E198" s="234"/>
      <c r="F198" s="234"/>
      <c r="G198" s="234"/>
      <c r="H198" s="234"/>
      <c r="I198" s="234"/>
      <c r="J198" s="234"/>
      <c r="K198" s="234"/>
      <c r="L198" s="234"/>
      <c r="M198" s="234"/>
      <c r="N198" s="234"/>
      <c r="O198" s="234"/>
      <c r="P198" s="234"/>
      <c r="Q198" s="234"/>
      <c r="R198" s="234"/>
      <c r="S198" s="234"/>
      <c r="T198" s="234"/>
      <c r="U198" s="234"/>
      <c r="V198" s="234"/>
      <c r="W198" s="234"/>
      <c r="X198" s="234"/>
      <c r="Y198" s="234"/>
      <c r="Z198" s="234"/>
    </row>
    <row r="199" spans="1:26" ht="12.75" customHeight="1" x14ac:dyDescent="0.3">
      <c r="A199" s="234"/>
      <c r="B199" s="234"/>
      <c r="C199" s="234"/>
      <c r="D199" s="234"/>
      <c r="E199" s="234"/>
      <c r="F199" s="234"/>
      <c r="G199" s="234"/>
      <c r="H199" s="234"/>
      <c r="I199" s="234"/>
      <c r="J199" s="234"/>
      <c r="K199" s="234"/>
      <c r="L199" s="234"/>
      <c r="M199" s="234"/>
      <c r="N199" s="234"/>
      <c r="O199" s="234"/>
      <c r="P199" s="234"/>
      <c r="Q199" s="234"/>
      <c r="R199" s="234"/>
      <c r="S199" s="234"/>
      <c r="T199" s="234"/>
      <c r="U199" s="234"/>
      <c r="V199" s="234"/>
      <c r="W199" s="234"/>
      <c r="X199" s="234"/>
      <c r="Y199" s="234"/>
      <c r="Z199" s="234"/>
    </row>
    <row r="200" spans="1:26" ht="12.75" customHeight="1" x14ac:dyDescent="0.3">
      <c r="A200" s="234"/>
      <c r="B200" s="234"/>
      <c r="C200" s="234"/>
      <c r="D200" s="234"/>
      <c r="E200" s="234"/>
      <c r="F200" s="234"/>
      <c r="G200" s="234"/>
      <c r="H200" s="234"/>
      <c r="I200" s="234"/>
      <c r="J200" s="234"/>
      <c r="K200" s="234"/>
      <c r="L200" s="234"/>
      <c r="M200" s="234"/>
      <c r="N200" s="234"/>
      <c r="O200" s="234"/>
      <c r="P200" s="234"/>
      <c r="Q200" s="234"/>
      <c r="R200" s="234"/>
      <c r="S200" s="234"/>
      <c r="T200" s="234"/>
      <c r="U200" s="234"/>
      <c r="V200" s="234"/>
      <c r="W200" s="234"/>
      <c r="X200" s="234"/>
      <c r="Y200" s="234"/>
      <c r="Z200" s="234"/>
    </row>
    <row r="201" spans="1:26" ht="12.75" customHeight="1" x14ac:dyDescent="0.3">
      <c r="A201" s="234"/>
      <c r="B201" s="234"/>
      <c r="C201" s="234"/>
      <c r="D201" s="234"/>
      <c r="E201" s="234"/>
      <c r="F201" s="234"/>
      <c r="G201" s="234"/>
      <c r="H201" s="234"/>
      <c r="I201" s="234"/>
      <c r="J201" s="234"/>
      <c r="K201" s="234"/>
      <c r="L201" s="234"/>
      <c r="M201" s="234"/>
      <c r="N201" s="234"/>
      <c r="O201" s="234"/>
      <c r="P201" s="234"/>
      <c r="Q201" s="234"/>
      <c r="R201" s="234"/>
      <c r="S201" s="234"/>
      <c r="T201" s="234"/>
      <c r="U201" s="234"/>
      <c r="V201" s="234"/>
      <c r="W201" s="234"/>
      <c r="X201" s="234"/>
      <c r="Y201" s="234"/>
      <c r="Z201" s="234"/>
    </row>
    <row r="202" spans="1:26" ht="12.75" customHeight="1" x14ac:dyDescent="0.3">
      <c r="A202" s="234"/>
      <c r="B202" s="234"/>
      <c r="C202" s="234"/>
      <c r="D202" s="234"/>
      <c r="E202" s="234"/>
      <c r="F202" s="234"/>
      <c r="G202" s="234"/>
      <c r="H202" s="234"/>
      <c r="I202" s="234"/>
      <c r="J202" s="234"/>
      <c r="K202" s="234"/>
      <c r="L202" s="234"/>
      <c r="M202" s="234"/>
      <c r="N202" s="234"/>
      <c r="O202" s="234"/>
      <c r="P202" s="234"/>
      <c r="Q202" s="234"/>
      <c r="R202" s="234"/>
      <c r="S202" s="234"/>
      <c r="T202" s="234"/>
      <c r="U202" s="234"/>
      <c r="V202" s="234"/>
      <c r="W202" s="234"/>
      <c r="X202" s="234"/>
      <c r="Y202" s="234"/>
      <c r="Z202" s="234"/>
    </row>
    <row r="203" spans="1:26" ht="12.75" customHeight="1" x14ac:dyDescent="0.3">
      <c r="A203" s="234"/>
      <c r="B203" s="234"/>
      <c r="C203" s="234"/>
      <c r="D203" s="234"/>
      <c r="E203" s="234"/>
      <c r="F203" s="234"/>
      <c r="G203" s="234"/>
      <c r="H203" s="234"/>
      <c r="I203" s="234"/>
      <c r="J203" s="234"/>
      <c r="K203" s="234"/>
      <c r="L203" s="234"/>
      <c r="M203" s="234"/>
      <c r="N203" s="234"/>
      <c r="O203" s="234"/>
      <c r="P203" s="234"/>
      <c r="Q203" s="234"/>
      <c r="R203" s="234"/>
      <c r="S203" s="234"/>
      <c r="T203" s="234"/>
      <c r="U203" s="234"/>
      <c r="V203" s="234"/>
      <c r="W203" s="234"/>
      <c r="X203" s="234"/>
      <c r="Y203" s="234"/>
      <c r="Z203" s="234"/>
    </row>
    <row r="204" spans="1:26" ht="12.75" customHeight="1" x14ac:dyDescent="0.3">
      <c r="A204" s="234"/>
      <c r="B204" s="234"/>
      <c r="C204" s="234"/>
      <c r="D204" s="234"/>
      <c r="E204" s="234"/>
      <c r="F204" s="234"/>
      <c r="G204" s="234"/>
      <c r="H204" s="234"/>
      <c r="I204" s="234"/>
      <c r="J204" s="234"/>
      <c r="K204" s="234"/>
      <c r="L204" s="234"/>
      <c r="M204" s="234"/>
      <c r="N204" s="234"/>
      <c r="O204" s="234"/>
      <c r="P204" s="234"/>
      <c r="Q204" s="234"/>
      <c r="R204" s="234"/>
      <c r="S204" s="234"/>
      <c r="T204" s="234"/>
      <c r="U204" s="234"/>
      <c r="V204" s="234"/>
      <c r="W204" s="234"/>
      <c r="X204" s="234"/>
      <c r="Y204" s="234"/>
      <c r="Z204" s="234"/>
    </row>
    <row r="205" spans="1:26" ht="12.75" customHeight="1" x14ac:dyDescent="0.3">
      <c r="A205" s="234"/>
      <c r="B205" s="234"/>
      <c r="C205" s="234"/>
      <c r="D205" s="234"/>
      <c r="E205" s="234"/>
      <c r="F205" s="234"/>
      <c r="G205" s="234"/>
      <c r="H205" s="234"/>
      <c r="I205" s="234"/>
      <c r="J205" s="234"/>
      <c r="K205" s="234"/>
      <c r="L205" s="234"/>
      <c r="M205" s="234"/>
      <c r="N205" s="234"/>
      <c r="O205" s="234"/>
      <c r="P205" s="234"/>
      <c r="Q205" s="234"/>
      <c r="R205" s="234"/>
      <c r="S205" s="234"/>
      <c r="T205" s="234"/>
      <c r="U205" s="234"/>
      <c r="V205" s="234"/>
      <c r="W205" s="234"/>
      <c r="X205" s="234"/>
      <c r="Y205" s="234"/>
      <c r="Z205" s="234"/>
    </row>
    <row r="206" spans="1:26" ht="12.75" customHeight="1" x14ac:dyDescent="0.3">
      <c r="A206" s="234"/>
      <c r="B206" s="234"/>
      <c r="C206" s="234"/>
      <c r="D206" s="234"/>
      <c r="E206" s="234"/>
      <c r="F206" s="234"/>
      <c r="G206" s="234"/>
      <c r="H206" s="234"/>
      <c r="I206" s="234"/>
      <c r="J206" s="234"/>
      <c r="K206" s="234"/>
      <c r="L206" s="234"/>
      <c r="M206" s="234"/>
      <c r="N206" s="234"/>
      <c r="O206" s="234"/>
      <c r="P206" s="234"/>
      <c r="Q206" s="234"/>
      <c r="R206" s="234"/>
      <c r="S206" s="234"/>
      <c r="T206" s="234"/>
      <c r="U206" s="234"/>
      <c r="V206" s="234"/>
      <c r="W206" s="234"/>
      <c r="X206" s="234"/>
      <c r="Y206" s="234"/>
      <c r="Z206" s="234"/>
    </row>
    <row r="207" spans="1:26" ht="12.75" customHeight="1" x14ac:dyDescent="0.3">
      <c r="A207" s="234"/>
      <c r="B207" s="234"/>
      <c r="C207" s="234"/>
      <c r="D207" s="234"/>
      <c r="E207" s="234"/>
      <c r="F207" s="234"/>
      <c r="G207" s="234"/>
      <c r="H207" s="234"/>
      <c r="I207" s="234"/>
      <c r="J207" s="234"/>
      <c r="K207" s="234"/>
      <c r="L207" s="234"/>
      <c r="M207" s="234"/>
      <c r="N207" s="234"/>
      <c r="O207" s="234"/>
      <c r="P207" s="234"/>
      <c r="Q207" s="234"/>
      <c r="R207" s="234"/>
      <c r="S207" s="234"/>
      <c r="T207" s="234"/>
      <c r="U207" s="234"/>
      <c r="V207" s="234"/>
      <c r="W207" s="234"/>
      <c r="X207" s="234"/>
      <c r="Y207" s="234"/>
      <c r="Z207" s="234"/>
    </row>
    <row r="208" spans="1:26" ht="12.75" customHeight="1" x14ac:dyDescent="0.3">
      <c r="A208" s="234"/>
      <c r="B208" s="234"/>
      <c r="C208" s="234"/>
      <c r="D208" s="234"/>
      <c r="E208" s="234"/>
      <c r="F208" s="234"/>
      <c r="G208" s="234"/>
      <c r="H208" s="234"/>
      <c r="I208" s="234"/>
      <c r="J208" s="234"/>
      <c r="K208" s="234"/>
      <c r="L208" s="234"/>
      <c r="M208" s="234"/>
      <c r="N208" s="234"/>
      <c r="O208" s="234"/>
      <c r="P208" s="234"/>
      <c r="Q208" s="234"/>
      <c r="R208" s="234"/>
      <c r="S208" s="234"/>
      <c r="T208" s="234"/>
      <c r="U208" s="234"/>
      <c r="V208" s="234"/>
      <c r="W208" s="234"/>
      <c r="X208" s="234"/>
      <c r="Y208" s="234"/>
      <c r="Z208" s="234"/>
    </row>
    <row r="209" spans="1:26" ht="12.75" customHeight="1" x14ac:dyDescent="0.3">
      <c r="A209" s="234"/>
      <c r="B209" s="234"/>
      <c r="C209" s="234"/>
      <c r="D209" s="234"/>
      <c r="E209" s="234"/>
      <c r="F209" s="234"/>
      <c r="G209" s="234"/>
      <c r="H209" s="234"/>
      <c r="I209" s="234"/>
      <c r="J209" s="234"/>
      <c r="K209" s="234"/>
      <c r="L209" s="234"/>
      <c r="M209" s="234"/>
      <c r="N209" s="234"/>
      <c r="O209" s="234"/>
      <c r="P209" s="234"/>
      <c r="Q209" s="234"/>
      <c r="R209" s="234"/>
      <c r="S209" s="234"/>
      <c r="T209" s="234"/>
      <c r="U209" s="234"/>
      <c r="V209" s="234"/>
      <c r="W209" s="234"/>
      <c r="X209" s="234"/>
      <c r="Y209" s="234"/>
      <c r="Z209" s="234"/>
    </row>
    <row r="210" spans="1:26" ht="12.75" customHeight="1" x14ac:dyDescent="0.3">
      <c r="A210" s="234"/>
      <c r="B210" s="234"/>
      <c r="C210" s="234"/>
      <c r="D210" s="234"/>
      <c r="E210" s="234"/>
      <c r="F210" s="234"/>
      <c r="G210" s="234"/>
      <c r="H210" s="234"/>
      <c r="I210" s="234"/>
      <c r="J210" s="234"/>
      <c r="K210" s="234"/>
      <c r="L210" s="234"/>
      <c r="M210" s="234"/>
      <c r="N210" s="234"/>
      <c r="O210" s="234"/>
      <c r="P210" s="234"/>
      <c r="Q210" s="234"/>
      <c r="R210" s="234"/>
      <c r="S210" s="234"/>
      <c r="T210" s="234"/>
      <c r="U210" s="234"/>
      <c r="V210" s="234"/>
      <c r="W210" s="234"/>
      <c r="X210" s="234"/>
      <c r="Y210" s="234"/>
      <c r="Z210" s="234"/>
    </row>
    <row r="211" spans="1:26" ht="12.75" customHeight="1" x14ac:dyDescent="0.3">
      <c r="A211" s="234"/>
      <c r="B211" s="234"/>
      <c r="C211" s="234"/>
      <c r="D211" s="234"/>
      <c r="E211" s="234"/>
      <c r="F211" s="234"/>
      <c r="G211" s="234"/>
      <c r="H211" s="234"/>
      <c r="I211" s="234"/>
      <c r="J211" s="234"/>
      <c r="K211" s="234"/>
      <c r="L211" s="234"/>
      <c r="M211" s="234"/>
      <c r="N211" s="234"/>
      <c r="O211" s="234"/>
      <c r="P211" s="234"/>
      <c r="Q211" s="234"/>
      <c r="R211" s="234"/>
      <c r="S211" s="234"/>
      <c r="T211" s="234"/>
      <c r="U211" s="234"/>
      <c r="V211" s="234"/>
      <c r="W211" s="234"/>
      <c r="X211" s="234"/>
      <c r="Y211" s="234"/>
      <c r="Z211" s="234"/>
    </row>
    <row r="212" spans="1:26" ht="12.75" customHeight="1" x14ac:dyDescent="0.3">
      <c r="A212" s="234"/>
      <c r="B212" s="234"/>
      <c r="C212" s="234"/>
      <c r="D212" s="234"/>
      <c r="E212" s="234"/>
      <c r="F212" s="234"/>
      <c r="G212" s="234"/>
      <c r="H212" s="234"/>
      <c r="I212" s="234"/>
      <c r="J212" s="234"/>
      <c r="K212" s="234"/>
      <c r="L212" s="234"/>
      <c r="M212" s="234"/>
      <c r="N212" s="234"/>
      <c r="O212" s="234"/>
      <c r="P212" s="234"/>
      <c r="Q212" s="234"/>
      <c r="R212" s="234"/>
      <c r="S212" s="234"/>
      <c r="T212" s="234"/>
      <c r="U212" s="234"/>
      <c r="V212" s="234"/>
      <c r="W212" s="234"/>
      <c r="X212" s="234"/>
      <c r="Y212" s="234"/>
      <c r="Z212" s="234"/>
    </row>
    <row r="213" spans="1:26" ht="12.75" customHeight="1" x14ac:dyDescent="0.3">
      <c r="A213" s="234"/>
      <c r="B213" s="234"/>
      <c r="C213" s="234"/>
      <c r="D213" s="234"/>
      <c r="E213" s="234"/>
      <c r="F213" s="234"/>
      <c r="G213" s="234"/>
      <c r="H213" s="234"/>
      <c r="I213" s="234"/>
      <c r="J213" s="234"/>
      <c r="K213" s="234"/>
      <c r="L213" s="234"/>
      <c r="M213" s="234"/>
      <c r="N213" s="234"/>
      <c r="O213" s="234"/>
      <c r="P213" s="234"/>
      <c r="Q213" s="234"/>
      <c r="R213" s="234"/>
      <c r="S213" s="234"/>
      <c r="T213" s="234"/>
      <c r="U213" s="234"/>
      <c r="V213" s="234"/>
      <c r="W213" s="234"/>
      <c r="X213" s="234"/>
      <c r="Y213" s="234"/>
      <c r="Z213" s="234"/>
    </row>
    <row r="214" spans="1:26" ht="12.75" customHeight="1" x14ac:dyDescent="0.3">
      <c r="A214" s="234"/>
      <c r="B214" s="234"/>
      <c r="C214" s="234"/>
      <c r="D214" s="234"/>
      <c r="E214" s="234"/>
      <c r="F214" s="234"/>
      <c r="G214" s="234"/>
      <c r="H214" s="234"/>
      <c r="I214" s="234"/>
      <c r="J214" s="234"/>
      <c r="K214" s="234"/>
      <c r="L214" s="234"/>
      <c r="M214" s="234"/>
      <c r="N214" s="234"/>
      <c r="O214" s="234"/>
      <c r="P214" s="234"/>
      <c r="Q214" s="234"/>
      <c r="R214" s="234"/>
      <c r="S214" s="234"/>
      <c r="T214" s="234"/>
      <c r="U214" s="234"/>
      <c r="V214" s="234"/>
      <c r="W214" s="234"/>
      <c r="X214" s="234"/>
      <c r="Y214" s="234"/>
      <c r="Z214" s="234"/>
    </row>
    <row r="215" spans="1:26" ht="12.75" customHeight="1" x14ac:dyDescent="0.3">
      <c r="A215" s="234"/>
      <c r="B215" s="234"/>
      <c r="C215" s="234"/>
      <c r="D215" s="234"/>
      <c r="E215" s="234"/>
      <c r="F215" s="234"/>
      <c r="G215" s="234"/>
      <c r="H215" s="234"/>
      <c r="I215" s="234"/>
      <c r="J215" s="234"/>
      <c r="K215" s="234"/>
      <c r="L215" s="234"/>
      <c r="M215" s="234"/>
      <c r="N215" s="234"/>
      <c r="O215" s="234"/>
      <c r="P215" s="234"/>
      <c r="Q215" s="234"/>
      <c r="R215" s="234"/>
      <c r="S215" s="234"/>
      <c r="T215" s="234"/>
      <c r="U215" s="234"/>
      <c r="V215" s="234"/>
      <c r="W215" s="234"/>
      <c r="X215" s="234"/>
      <c r="Y215" s="234"/>
      <c r="Z215" s="234"/>
    </row>
    <row r="216" spans="1:26" ht="12.75" customHeight="1" x14ac:dyDescent="0.3">
      <c r="A216" s="234"/>
      <c r="B216" s="234"/>
      <c r="C216" s="234"/>
      <c r="D216" s="234"/>
      <c r="E216" s="234"/>
      <c r="F216" s="234"/>
      <c r="G216" s="234"/>
      <c r="H216" s="234"/>
      <c r="I216" s="234"/>
      <c r="J216" s="234"/>
      <c r="K216" s="234"/>
      <c r="L216" s="234"/>
      <c r="M216" s="234"/>
      <c r="N216" s="234"/>
      <c r="O216" s="234"/>
      <c r="P216" s="234"/>
      <c r="Q216" s="234"/>
      <c r="R216" s="234"/>
      <c r="S216" s="234"/>
      <c r="T216" s="234"/>
      <c r="U216" s="234"/>
      <c r="V216" s="234"/>
      <c r="W216" s="234"/>
      <c r="X216" s="234"/>
      <c r="Y216" s="234"/>
      <c r="Z216" s="234"/>
    </row>
    <row r="217" spans="1:26" ht="12.75" customHeight="1" x14ac:dyDescent="0.3">
      <c r="A217" s="234"/>
      <c r="B217" s="234"/>
      <c r="C217" s="234"/>
      <c r="D217" s="234"/>
      <c r="E217" s="234"/>
      <c r="F217" s="234"/>
      <c r="G217" s="234"/>
      <c r="H217" s="234"/>
      <c r="I217" s="234"/>
      <c r="J217" s="234"/>
      <c r="K217" s="234"/>
      <c r="L217" s="234"/>
      <c r="M217" s="234"/>
      <c r="N217" s="234"/>
      <c r="O217" s="234"/>
      <c r="P217" s="234"/>
      <c r="Q217" s="234"/>
      <c r="R217" s="234"/>
      <c r="S217" s="234"/>
      <c r="T217" s="234"/>
      <c r="U217" s="234"/>
      <c r="V217" s="234"/>
      <c r="W217" s="234"/>
      <c r="X217" s="234"/>
      <c r="Y217" s="234"/>
      <c r="Z217" s="234"/>
    </row>
    <row r="218" spans="1:26" ht="12.75" customHeight="1" x14ac:dyDescent="0.3">
      <c r="A218" s="234"/>
      <c r="B218" s="234"/>
      <c r="C218" s="234"/>
      <c r="D218" s="234"/>
      <c r="E218" s="234"/>
      <c r="F218" s="234"/>
      <c r="G218" s="234"/>
      <c r="H218" s="234"/>
      <c r="I218" s="234"/>
      <c r="J218" s="234"/>
      <c r="K218" s="234"/>
      <c r="L218" s="234"/>
      <c r="M218" s="234"/>
      <c r="N218" s="234"/>
      <c r="O218" s="234"/>
      <c r="P218" s="234"/>
      <c r="Q218" s="234"/>
      <c r="R218" s="234"/>
      <c r="S218" s="234"/>
      <c r="T218" s="234"/>
      <c r="U218" s="234"/>
      <c r="V218" s="234"/>
      <c r="W218" s="234"/>
      <c r="X218" s="234"/>
      <c r="Y218" s="234"/>
      <c r="Z218" s="234"/>
    </row>
    <row r="219" spans="1:26" ht="12.75" customHeight="1" x14ac:dyDescent="0.3">
      <c r="A219" s="234"/>
      <c r="B219" s="234"/>
      <c r="C219" s="234"/>
      <c r="D219" s="234"/>
      <c r="E219" s="234"/>
      <c r="F219" s="234"/>
      <c r="G219" s="234"/>
      <c r="H219" s="234"/>
      <c r="I219" s="234"/>
      <c r="J219" s="234"/>
      <c r="K219" s="234"/>
      <c r="L219" s="234"/>
      <c r="M219" s="234"/>
      <c r="N219" s="234"/>
      <c r="O219" s="234"/>
      <c r="P219" s="234"/>
      <c r="Q219" s="234"/>
      <c r="R219" s="234"/>
      <c r="S219" s="234"/>
      <c r="T219" s="234"/>
      <c r="U219" s="234"/>
      <c r="V219" s="234"/>
      <c r="W219" s="234"/>
      <c r="X219" s="234"/>
      <c r="Y219" s="234"/>
      <c r="Z219" s="234"/>
    </row>
    <row r="220" spans="1:26" ht="12.75" customHeight="1" x14ac:dyDescent="0.3">
      <c r="A220" s="234"/>
      <c r="B220" s="234"/>
      <c r="C220" s="234"/>
      <c r="D220" s="234"/>
      <c r="E220" s="234"/>
      <c r="F220" s="234"/>
      <c r="G220" s="234"/>
      <c r="H220" s="234"/>
      <c r="I220" s="234"/>
      <c r="J220" s="234"/>
      <c r="K220" s="234"/>
      <c r="L220" s="234"/>
      <c r="M220" s="234"/>
      <c r="N220" s="234"/>
      <c r="O220" s="234"/>
      <c r="P220" s="234"/>
      <c r="Q220" s="234"/>
      <c r="R220" s="234"/>
      <c r="S220" s="234"/>
      <c r="T220" s="234"/>
      <c r="U220" s="234"/>
      <c r="V220" s="234"/>
      <c r="W220" s="234"/>
      <c r="X220" s="234"/>
      <c r="Y220" s="234"/>
      <c r="Z220" s="234"/>
    </row>
    <row r="221" spans="1:26" ht="12.75" customHeight="1" x14ac:dyDescent="0.3">
      <c r="A221" s="234"/>
      <c r="B221" s="234"/>
      <c r="C221" s="234"/>
      <c r="D221" s="234"/>
      <c r="E221" s="234"/>
      <c r="F221" s="234"/>
      <c r="G221" s="234"/>
      <c r="H221" s="234"/>
      <c r="I221" s="234"/>
      <c r="J221" s="234"/>
      <c r="K221" s="234"/>
      <c r="L221" s="234"/>
      <c r="M221" s="234"/>
      <c r="N221" s="234"/>
      <c r="O221" s="234"/>
      <c r="P221" s="234"/>
      <c r="Q221" s="234"/>
      <c r="R221" s="234"/>
      <c r="S221" s="234"/>
      <c r="T221" s="234"/>
      <c r="U221" s="234"/>
      <c r="V221" s="234"/>
      <c r="W221" s="234"/>
      <c r="X221" s="234"/>
      <c r="Y221" s="234"/>
      <c r="Z221" s="234"/>
    </row>
    <row r="222" spans="1:26" ht="12.75" customHeight="1" x14ac:dyDescent="0.3">
      <c r="A222" s="234"/>
      <c r="B222" s="234"/>
      <c r="C222" s="234"/>
      <c r="D222" s="234"/>
      <c r="E222" s="234"/>
      <c r="F222" s="234"/>
      <c r="G222" s="234"/>
      <c r="H222" s="234"/>
      <c r="I222" s="234"/>
      <c r="J222" s="234"/>
      <c r="K222" s="234"/>
      <c r="L222" s="234"/>
      <c r="M222" s="234"/>
      <c r="N222" s="234"/>
      <c r="O222" s="234"/>
      <c r="P222" s="234"/>
      <c r="Q222" s="234"/>
      <c r="R222" s="234"/>
      <c r="S222" s="234"/>
      <c r="T222" s="234"/>
      <c r="U222" s="234"/>
      <c r="V222" s="234"/>
      <c r="W222" s="234"/>
      <c r="X222" s="234"/>
      <c r="Y222" s="234"/>
      <c r="Z222" s="234"/>
    </row>
    <row r="223" spans="1:26" ht="12.75" customHeight="1" x14ac:dyDescent="0.3">
      <c r="A223" s="234"/>
      <c r="B223" s="234"/>
      <c r="C223" s="234"/>
      <c r="D223" s="234"/>
      <c r="E223" s="234"/>
      <c r="F223" s="234"/>
      <c r="G223" s="234"/>
      <c r="H223" s="234"/>
      <c r="I223" s="234"/>
      <c r="J223" s="234"/>
      <c r="K223" s="234"/>
      <c r="L223" s="234"/>
      <c r="M223" s="234"/>
      <c r="N223" s="234"/>
      <c r="O223" s="234"/>
      <c r="P223" s="234"/>
      <c r="Q223" s="234"/>
      <c r="R223" s="234"/>
      <c r="S223" s="234"/>
      <c r="T223" s="234"/>
      <c r="U223" s="234"/>
      <c r="V223" s="234"/>
      <c r="W223" s="234"/>
      <c r="X223" s="234"/>
      <c r="Y223" s="234"/>
      <c r="Z223" s="234"/>
    </row>
    <row r="224" spans="1:26" ht="12.75" customHeight="1" x14ac:dyDescent="0.3">
      <c r="A224" s="234"/>
      <c r="B224" s="234"/>
      <c r="C224" s="234"/>
      <c r="D224" s="234"/>
      <c r="E224" s="234"/>
      <c r="F224" s="234"/>
      <c r="G224" s="234"/>
      <c r="H224" s="234"/>
      <c r="I224" s="234"/>
      <c r="J224" s="234"/>
      <c r="K224" s="234"/>
      <c r="L224" s="234"/>
      <c r="M224" s="234"/>
      <c r="N224" s="234"/>
      <c r="O224" s="234"/>
      <c r="P224" s="234"/>
      <c r="Q224" s="234"/>
      <c r="R224" s="234"/>
      <c r="S224" s="234"/>
      <c r="T224" s="234"/>
      <c r="U224" s="234"/>
      <c r="V224" s="234"/>
      <c r="W224" s="234"/>
      <c r="X224" s="234"/>
      <c r="Y224" s="234"/>
      <c r="Z224" s="234"/>
    </row>
    <row r="225" spans="1:26" ht="12.75" customHeight="1" x14ac:dyDescent="0.3">
      <c r="A225" s="234"/>
      <c r="B225" s="234"/>
      <c r="C225" s="234"/>
      <c r="D225" s="234"/>
      <c r="E225" s="234"/>
      <c r="F225" s="234"/>
      <c r="G225" s="234"/>
      <c r="H225" s="234"/>
      <c r="I225" s="234"/>
      <c r="J225" s="234"/>
      <c r="K225" s="234"/>
      <c r="L225" s="234"/>
      <c r="M225" s="234"/>
      <c r="N225" s="234"/>
      <c r="O225" s="234"/>
      <c r="P225" s="234"/>
      <c r="Q225" s="234"/>
      <c r="R225" s="234"/>
      <c r="S225" s="234"/>
      <c r="T225" s="234"/>
      <c r="U225" s="234"/>
      <c r="V225" s="234"/>
      <c r="W225" s="234"/>
      <c r="X225" s="234"/>
      <c r="Y225" s="234"/>
      <c r="Z225" s="234"/>
    </row>
    <row r="226" spans="1:26" ht="12.75" customHeight="1" x14ac:dyDescent="0.3">
      <c r="A226" s="234"/>
      <c r="B226" s="234"/>
      <c r="C226" s="234"/>
      <c r="D226" s="234"/>
      <c r="E226" s="234"/>
      <c r="F226" s="234"/>
      <c r="G226" s="234"/>
      <c r="H226" s="234"/>
      <c r="I226" s="234"/>
      <c r="J226" s="234"/>
      <c r="K226" s="234"/>
      <c r="L226" s="234"/>
      <c r="M226" s="234"/>
      <c r="N226" s="234"/>
      <c r="O226" s="234"/>
      <c r="P226" s="234"/>
      <c r="Q226" s="234"/>
      <c r="R226" s="234"/>
      <c r="S226" s="234"/>
      <c r="T226" s="234"/>
      <c r="U226" s="234"/>
      <c r="V226" s="234"/>
      <c r="W226" s="234"/>
      <c r="X226" s="234"/>
      <c r="Y226" s="234"/>
      <c r="Z226" s="234"/>
    </row>
    <row r="227" spans="1:26" ht="12.75" customHeight="1" x14ac:dyDescent="0.3">
      <c r="A227" s="234"/>
      <c r="B227" s="234"/>
      <c r="C227" s="234"/>
      <c r="D227" s="234"/>
      <c r="E227" s="234"/>
      <c r="F227" s="234"/>
      <c r="G227" s="234"/>
      <c r="H227" s="234"/>
      <c r="I227" s="234"/>
      <c r="J227" s="234"/>
      <c r="K227" s="234"/>
      <c r="L227" s="234"/>
      <c r="M227" s="234"/>
      <c r="N227" s="234"/>
      <c r="O227" s="234"/>
      <c r="P227" s="234"/>
      <c r="Q227" s="234"/>
      <c r="R227" s="234"/>
      <c r="S227" s="234"/>
      <c r="T227" s="234"/>
      <c r="U227" s="234"/>
      <c r="V227" s="234"/>
      <c r="W227" s="234"/>
      <c r="X227" s="234"/>
      <c r="Y227" s="234"/>
      <c r="Z227" s="234"/>
    </row>
    <row r="228" spans="1:26" ht="12.75" customHeight="1" x14ac:dyDescent="0.3">
      <c r="A228" s="234"/>
      <c r="B228" s="234"/>
      <c r="C228" s="234"/>
      <c r="D228" s="234"/>
      <c r="E228" s="234"/>
      <c r="F228" s="234"/>
      <c r="G228" s="234"/>
      <c r="H228" s="234"/>
      <c r="I228" s="234"/>
      <c r="J228" s="234"/>
      <c r="K228" s="234"/>
      <c r="L228" s="234"/>
      <c r="M228" s="234"/>
      <c r="N228" s="234"/>
      <c r="O228" s="234"/>
      <c r="P228" s="234"/>
      <c r="Q228" s="234"/>
      <c r="R228" s="234"/>
      <c r="S228" s="234"/>
      <c r="T228" s="234"/>
      <c r="U228" s="234"/>
      <c r="V228" s="234"/>
      <c r="W228" s="234"/>
      <c r="X228" s="234"/>
      <c r="Y228" s="234"/>
      <c r="Z228" s="234"/>
    </row>
    <row r="229" spans="1:26" ht="12.75" customHeight="1" x14ac:dyDescent="0.3">
      <c r="A229" s="234"/>
      <c r="B229" s="234"/>
      <c r="C229" s="234"/>
      <c r="D229" s="234"/>
      <c r="E229" s="234"/>
      <c r="F229" s="234"/>
      <c r="G229" s="234"/>
      <c r="H229" s="234"/>
      <c r="I229" s="234"/>
      <c r="J229" s="234"/>
      <c r="K229" s="234"/>
      <c r="L229" s="234"/>
      <c r="M229" s="234"/>
      <c r="N229" s="234"/>
      <c r="O229" s="234"/>
      <c r="P229" s="234"/>
      <c r="Q229" s="234"/>
      <c r="R229" s="234"/>
      <c r="S229" s="234"/>
      <c r="T229" s="234"/>
      <c r="U229" s="234"/>
      <c r="V229" s="234"/>
      <c r="W229" s="234"/>
      <c r="X229" s="234"/>
      <c r="Y229" s="234"/>
      <c r="Z229" s="234"/>
    </row>
    <row r="230" spans="1:26" ht="12.75" customHeight="1" x14ac:dyDescent="0.3">
      <c r="A230" s="234"/>
      <c r="B230" s="234"/>
      <c r="C230" s="234"/>
      <c r="D230" s="234"/>
      <c r="E230" s="234"/>
      <c r="F230" s="234"/>
      <c r="G230" s="234"/>
      <c r="H230" s="234"/>
      <c r="I230" s="234"/>
      <c r="J230" s="234"/>
      <c r="K230" s="234"/>
      <c r="L230" s="234"/>
      <c r="M230" s="234"/>
      <c r="N230" s="234"/>
      <c r="O230" s="234"/>
      <c r="P230" s="234"/>
      <c r="Q230" s="234"/>
      <c r="R230" s="234"/>
      <c r="S230" s="234"/>
      <c r="T230" s="234"/>
      <c r="U230" s="234"/>
      <c r="V230" s="234"/>
      <c r="W230" s="234"/>
      <c r="X230" s="234"/>
      <c r="Y230" s="234"/>
      <c r="Z230" s="234"/>
    </row>
    <row r="231" spans="1:26" ht="12.75" customHeight="1" x14ac:dyDescent="0.3">
      <c r="A231" s="234"/>
      <c r="B231" s="234"/>
      <c r="C231" s="234"/>
      <c r="D231" s="234"/>
      <c r="E231" s="234"/>
      <c r="F231" s="234"/>
      <c r="G231" s="234"/>
      <c r="H231" s="234"/>
      <c r="I231" s="234"/>
      <c r="J231" s="234"/>
      <c r="K231" s="234"/>
      <c r="L231" s="234"/>
      <c r="M231" s="234"/>
      <c r="N231" s="234"/>
      <c r="O231" s="234"/>
      <c r="P231" s="234"/>
      <c r="Q231" s="234"/>
      <c r="R231" s="234"/>
      <c r="S231" s="234"/>
      <c r="T231" s="234"/>
      <c r="U231" s="234"/>
      <c r="V231" s="234"/>
      <c r="W231" s="234"/>
      <c r="X231" s="234"/>
      <c r="Y231" s="234"/>
      <c r="Z231" s="234"/>
    </row>
    <row r="232" spans="1:26" ht="12.75" customHeight="1" x14ac:dyDescent="0.3">
      <c r="A232" s="234"/>
      <c r="B232" s="234"/>
      <c r="C232" s="234"/>
      <c r="D232" s="234"/>
      <c r="E232" s="234"/>
      <c r="F232" s="234"/>
      <c r="G232" s="234"/>
      <c r="H232" s="234"/>
      <c r="I232" s="234"/>
      <c r="J232" s="234"/>
      <c r="K232" s="234"/>
      <c r="L232" s="234"/>
      <c r="M232" s="234"/>
      <c r="N232" s="234"/>
      <c r="O232" s="234"/>
      <c r="P232" s="234"/>
      <c r="Q232" s="234"/>
      <c r="R232" s="234"/>
      <c r="S232" s="234"/>
      <c r="T232" s="234"/>
      <c r="U232" s="234"/>
      <c r="V232" s="234"/>
      <c r="W232" s="234"/>
      <c r="X232" s="234"/>
      <c r="Y232" s="234"/>
      <c r="Z232" s="234"/>
    </row>
    <row r="233" spans="1:26" ht="12.75" customHeight="1" x14ac:dyDescent="0.3">
      <c r="A233" s="234"/>
      <c r="B233" s="234"/>
      <c r="C233" s="234"/>
      <c r="D233" s="234"/>
      <c r="E233" s="234"/>
      <c r="F233" s="234"/>
      <c r="G233" s="234"/>
      <c r="H233" s="234"/>
      <c r="I233" s="234"/>
      <c r="J233" s="234"/>
      <c r="K233" s="234"/>
      <c r="L233" s="234"/>
      <c r="M233" s="234"/>
      <c r="N233" s="234"/>
      <c r="O233" s="234"/>
      <c r="P233" s="234"/>
      <c r="Q233" s="234"/>
      <c r="R233" s="234"/>
      <c r="S233" s="234"/>
      <c r="T233" s="234"/>
      <c r="U233" s="234"/>
      <c r="V233" s="234"/>
      <c r="W233" s="234"/>
      <c r="X233" s="234"/>
      <c r="Y233" s="234"/>
      <c r="Z233" s="234"/>
    </row>
    <row r="234" spans="1:26" ht="12.75" customHeight="1" x14ac:dyDescent="0.3">
      <c r="A234" s="234"/>
      <c r="B234" s="234"/>
      <c r="C234" s="234"/>
      <c r="D234" s="234"/>
      <c r="E234" s="234"/>
      <c r="F234" s="234"/>
      <c r="G234" s="234"/>
      <c r="H234" s="234"/>
      <c r="I234" s="234"/>
      <c r="J234" s="234"/>
      <c r="K234" s="234"/>
      <c r="L234" s="234"/>
      <c r="M234" s="234"/>
      <c r="N234" s="234"/>
      <c r="O234" s="234"/>
      <c r="P234" s="234"/>
      <c r="Q234" s="234"/>
      <c r="R234" s="234"/>
      <c r="S234" s="234"/>
      <c r="T234" s="234"/>
      <c r="U234" s="234"/>
      <c r="V234" s="234"/>
      <c r="W234" s="234"/>
      <c r="X234" s="234"/>
      <c r="Y234" s="234"/>
      <c r="Z234" s="234"/>
    </row>
    <row r="235" spans="1:26" ht="12.75" customHeight="1" x14ac:dyDescent="0.3">
      <c r="A235" s="234"/>
      <c r="B235" s="234"/>
      <c r="C235" s="234"/>
      <c r="D235" s="234"/>
      <c r="E235" s="234"/>
      <c r="F235" s="234"/>
      <c r="G235" s="234"/>
      <c r="H235" s="234"/>
      <c r="I235" s="234"/>
      <c r="J235" s="234"/>
      <c r="K235" s="234"/>
      <c r="L235" s="234"/>
      <c r="M235" s="234"/>
      <c r="N235" s="234"/>
      <c r="O235" s="234"/>
      <c r="P235" s="234"/>
      <c r="Q235" s="234"/>
      <c r="R235" s="234"/>
      <c r="S235" s="234"/>
      <c r="T235" s="234"/>
      <c r="U235" s="234"/>
      <c r="V235" s="234"/>
      <c r="W235" s="234"/>
      <c r="X235" s="234"/>
      <c r="Y235" s="234"/>
      <c r="Z235" s="234"/>
    </row>
    <row r="236" spans="1:26" ht="12.75" customHeight="1" x14ac:dyDescent="0.3">
      <c r="A236" s="234"/>
      <c r="B236" s="234"/>
      <c r="C236" s="234"/>
      <c r="D236" s="234"/>
      <c r="E236" s="234"/>
      <c r="F236" s="234"/>
      <c r="G236" s="234"/>
      <c r="H236" s="234"/>
      <c r="I236" s="234"/>
      <c r="J236" s="234"/>
      <c r="K236" s="234"/>
      <c r="L236" s="234"/>
      <c r="M236" s="234"/>
      <c r="N236" s="234"/>
      <c r="O236" s="234"/>
      <c r="P236" s="234"/>
      <c r="Q236" s="234"/>
      <c r="R236" s="234"/>
      <c r="S236" s="234"/>
      <c r="T236" s="234"/>
      <c r="U236" s="234"/>
      <c r="V236" s="234"/>
      <c r="W236" s="234"/>
      <c r="X236" s="234"/>
      <c r="Y236" s="234"/>
      <c r="Z236" s="234"/>
    </row>
    <row r="237" spans="1:26" ht="12.75" customHeight="1" x14ac:dyDescent="0.3">
      <c r="A237" s="234"/>
      <c r="B237" s="234"/>
      <c r="C237" s="234"/>
      <c r="D237" s="234"/>
      <c r="E237" s="234"/>
      <c r="F237" s="234"/>
      <c r="G237" s="234"/>
      <c r="H237" s="234"/>
      <c r="I237" s="234"/>
      <c r="J237" s="234"/>
      <c r="K237" s="234"/>
      <c r="L237" s="234"/>
      <c r="M237" s="234"/>
      <c r="N237" s="234"/>
      <c r="O237" s="234"/>
      <c r="P237" s="234"/>
      <c r="Q237" s="234"/>
      <c r="R237" s="234"/>
      <c r="S237" s="234"/>
      <c r="T237" s="234"/>
      <c r="U237" s="234"/>
      <c r="V237" s="234"/>
      <c r="W237" s="234"/>
      <c r="X237" s="234"/>
      <c r="Y237" s="234"/>
      <c r="Z237" s="234"/>
    </row>
    <row r="238" spans="1:26" ht="12.75" customHeight="1" x14ac:dyDescent="0.3">
      <c r="A238" s="234"/>
      <c r="B238" s="234"/>
      <c r="C238" s="234"/>
      <c r="D238" s="234"/>
      <c r="E238" s="234"/>
      <c r="F238" s="234"/>
      <c r="G238" s="234"/>
      <c r="H238" s="234"/>
      <c r="I238" s="234"/>
      <c r="J238" s="234"/>
      <c r="K238" s="234"/>
      <c r="L238" s="234"/>
      <c r="M238" s="234"/>
      <c r="N238" s="234"/>
      <c r="O238" s="234"/>
      <c r="P238" s="234"/>
      <c r="Q238" s="234"/>
      <c r="R238" s="234"/>
      <c r="S238" s="234"/>
      <c r="T238" s="234"/>
      <c r="U238" s="234"/>
      <c r="V238" s="234"/>
      <c r="W238" s="234"/>
      <c r="X238" s="234"/>
      <c r="Y238" s="234"/>
      <c r="Z238" s="234"/>
    </row>
    <row r="239" spans="1:26" ht="12.75" customHeight="1" x14ac:dyDescent="0.3">
      <c r="A239" s="234"/>
      <c r="B239" s="234"/>
      <c r="C239" s="234"/>
      <c r="D239" s="234"/>
      <c r="E239" s="234"/>
      <c r="F239" s="234"/>
      <c r="G239" s="234"/>
      <c r="H239" s="234"/>
      <c r="I239" s="234"/>
      <c r="J239" s="234"/>
      <c r="K239" s="234"/>
      <c r="L239" s="234"/>
      <c r="M239" s="234"/>
      <c r="N239" s="234"/>
      <c r="O239" s="234"/>
      <c r="P239" s="234"/>
      <c r="Q239" s="234"/>
      <c r="R239" s="234"/>
      <c r="S239" s="234"/>
      <c r="T239" s="234"/>
      <c r="U239" s="234"/>
      <c r="V239" s="234"/>
      <c r="W239" s="234"/>
      <c r="X239" s="234"/>
      <c r="Y239" s="234"/>
      <c r="Z239" s="234"/>
    </row>
    <row r="240" spans="1:26" ht="12.75" customHeight="1" x14ac:dyDescent="0.3">
      <c r="A240" s="234"/>
      <c r="B240" s="234"/>
      <c r="C240" s="234"/>
      <c r="D240" s="234"/>
      <c r="E240" s="234"/>
      <c r="F240" s="234"/>
      <c r="G240" s="234"/>
      <c r="H240" s="234"/>
      <c r="I240" s="234"/>
      <c r="J240" s="234"/>
      <c r="K240" s="234"/>
      <c r="L240" s="234"/>
      <c r="M240" s="234"/>
      <c r="N240" s="234"/>
      <c r="O240" s="234"/>
      <c r="P240" s="234"/>
      <c r="Q240" s="234"/>
      <c r="R240" s="234"/>
      <c r="S240" s="234"/>
      <c r="T240" s="234"/>
      <c r="U240" s="234"/>
      <c r="V240" s="234"/>
      <c r="W240" s="234"/>
      <c r="X240" s="234"/>
      <c r="Y240" s="234"/>
      <c r="Z240" s="234"/>
    </row>
    <row r="241" spans="1:26" ht="12.75" customHeight="1" x14ac:dyDescent="0.3">
      <c r="A241" s="234"/>
      <c r="B241" s="234"/>
      <c r="C241" s="234"/>
      <c r="D241" s="234"/>
      <c r="E241" s="234"/>
      <c r="F241" s="234"/>
      <c r="G241" s="234"/>
      <c r="H241" s="234"/>
      <c r="I241" s="234"/>
      <c r="J241" s="234"/>
      <c r="K241" s="234"/>
      <c r="L241" s="234"/>
      <c r="M241" s="234"/>
      <c r="N241" s="234"/>
      <c r="O241" s="234"/>
      <c r="P241" s="234"/>
      <c r="Q241" s="234"/>
      <c r="R241" s="234"/>
      <c r="S241" s="234"/>
      <c r="T241" s="234"/>
      <c r="U241" s="234"/>
      <c r="V241" s="234"/>
      <c r="W241" s="234"/>
      <c r="X241" s="234"/>
      <c r="Y241" s="234"/>
      <c r="Z241" s="234"/>
    </row>
    <row r="242" spans="1:26" ht="12.75" customHeight="1" x14ac:dyDescent="0.3">
      <c r="A242" s="234"/>
      <c r="B242" s="234"/>
      <c r="C242" s="234"/>
      <c r="D242" s="234"/>
      <c r="E242" s="234"/>
      <c r="F242" s="234"/>
      <c r="G242" s="234"/>
      <c r="H242" s="234"/>
      <c r="I242" s="234"/>
      <c r="J242" s="234"/>
      <c r="K242" s="234"/>
      <c r="L242" s="234"/>
      <c r="M242" s="234"/>
      <c r="N242" s="234"/>
      <c r="O242" s="234"/>
      <c r="P242" s="234"/>
      <c r="Q242" s="234"/>
      <c r="R242" s="234"/>
      <c r="S242" s="234"/>
      <c r="T242" s="234"/>
      <c r="U242" s="234"/>
      <c r="V242" s="234"/>
      <c r="W242" s="234"/>
      <c r="X242" s="234"/>
      <c r="Y242" s="234"/>
      <c r="Z242" s="234"/>
    </row>
    <row r="243" spans="1:26" ht="12.75" customHeight="1" x14ac:dyDescent="0.3">
      <c r="A243" s="234"/>
      <c r="B243" s="234"/>
      <c r="C243" s="234"/>
      <c r="D243" s="234"/>
      <c r="E243" s="234"/>
      <c r="F243" s="234"/>
      <c r="G243" s="234"/>
      <c r="H243" s="234"/>
      <c r="I243" s="234"/>
      <c r="J243" s="234"/>
      <c r="K243" s="234"/>
      <c r="L243" s="234"/>
      <c r="M243" s="234"/>
      <c r="N243" s="234"/>
      <c r="O243" s="234"/>
      <c r="P243" s="234"/>
      <c r="Q243" s="234"/>
      <c r="R243" s="234"/>
      <c r="S243" s="234"/>
      <c r="T243" s="234"/>
      <c r="U243" s="234"/>
      <c r="V243" s="234"/>
      <c r="W243" s="234"/>
      <c r="X243" s="234"/>
      <c r="Y243" s="234"/>
      <c r="Z243" s="234"/>
    </row>
    <row r="244" spans="1:26" ht="12.75" customHeight="1" x14ac:dyDescent="0.3">
      <c r="A244" s="234"/>
      <c r="B244" s="234"/>
      <c r="C244" s="234"/>
      <c r="D244" s="234"/>
      <c r="E244" s="234"/>
      <c r="F244" s="234"/>
      <c r="G244" s="234"/>
      <c r="H244" s="234"/>
      <c r="I244" s="234"/>
      <c r="J244" s="234"/>
      <c r="K244" s="234"/>
      <c r="L244" s="234"/>
      <c r="M244" s="234"/>
      <c r="N244" s="234"/>
      <c r="O244" s="234"/>
      <c r="P244" s="234"/>
      <c r="Q244" s="234"/>
      <c r="R244" s="234"/>
      <c r="S244" s="234"/>
      <c r="T244" s="234"/>
      <c r="U244" s="234"/>
      <c r="V244" s="234"/>
      <c r="W244" s="234"/>
      <c r="X244" s="234"/>
      <c r="Y244" s="234"/>
      <c r="Z244" s="234"/>
    </row>
    <row r="245" spans="1:26" ht="12.75" customHeight="1" x14ac:dyDescent="0.3">
      <c r="A245" s="234"/>
      <c r="B245" s="234"/>
      <c r="C245" s="234"/>
      <c r="D245" s="234"/>
      <c r="E245" s="234"/>
      <c r="F245" s="234"/>
      <c r="G245" s="234"/>
      <c r="H245" s="234"/>
      <c r="I245" s="234"/>
      <c r="J245" s="234"/>
      <c r="K245" s="234"/>
      <c r="L245" s="234"/>
      <c r="M245" s="234"/>
      <c r="N245" s="234"/>
      <c r="O245" s="234"/>
      <c r="P245" s="234"/>
      <c r="Q245" s="234"/>
      <c r="R245" s="234"/>
      <c r="S245" s="234"/>
      <c r="T245" s="234"/>
      <c r="U245" s="234"/>
      <c r="V245" s="234"/>
      <c r="W245" s="234"/>
      <c r="X245" s="234"/>
      <c r="Y245" s="234"/>
      <c r="Z245" s="234"/>
    </row>
    <row r="246" spans="1:26" ht="12.75" customHeight="1" x14ac:dyDescent="0.3">
      <c r="A246" s="234"/>
      <c r="B246" s="234"/>
      <c r="C246" s="234"/>
      <c r="D246" s="234"/>
      <c r="E246" s="234"/>
      <c r="F246" s="234"/>
      <c r="G246" s="234"/>
      <c r="H246" s="234"/>
      <c r="I246" s="234"/>
      <c r="J246" s="234"/>
      <c r="K246" s="234"/>
      <c r="L246" s="234"/>
      <c r="M246" s="234"/>
      <c r="N246" s="234"/>
      <c r="O246" s="234"/>
      <c r="P246" s="234"/>
      <c r="Q246" s="234"/>
      <c r="R246" s="234"/>
      <c r="S246" s="234"/>
      <c r="T246" s="234"/>
      <c r="U246" s="234"/>
      <c r="V246" s="234"/>
      <c r="W246" s="234"/>
      <c r="X246" s="234"/>
      <c r="Y246" s="234"/>
      <c r="Z246" s="234"/>
    </row>
    <row r="247" spans="1:26" ht="12.75" customHeight="1" x14ac:dyDescent="0.3">
      <c r="A247" s="234"/>
      <c r="B247" s="234"/>
      <c r="C247" s="234"/>
      <c r="D247" s="234"/>
      <c r="E247" s="234"/>
      <c r="F247" s="234"/>
      <c r="G247" s="234"/>
      <c r="H247" s="234"/>
      <c r="I247" s="234"/>
      <c r="J247" s="234"/>
      <c r="K247" s="234"/>
      <c r="L247" s="234"/>
      <c r="M247" s="234"/>
      <c r="N247" s="234"/>
      <c r="O247" s="234"/>
      <c r="P247" s="234"/>
      <c r="Q247" s="234"/>
      <c r="R247" s="234"/>
      <c r="S247" s="234"/>
      <c r="T247" s="234"/>
      <c r="U247" s="234"/>
      <c r="V247" s="234"/>
      <c r="W247" s="234"/>
      <c r="X247" s="234"/>
      <c r="Y247" s="234"/>
      <c r="Z247" s="234"/>
    </row>
    <row r="248" spans="1:26" ht="12.75" customHeight="1" x14ac:dyDescent="0.3">
      <c r="A248" s="234"/>
      <c r="B248" s="234"/>
      <c r="C248" s="234"/>
      <c r="D248" s="234"/>
      <c r="E248" s="234"/>
      <c r="F248" s="234"/>
      <c r="G248" s="234"/>
      <c r="H248" s="234"/>
      <c r="I248" s="234"/>
      <c r="J248" s="234"/>
      <c r="K248" s="234"/>
      <c r="L248" s="234"/>
      <c r="M248" s="234"/>
      <c r="N248" s="234"/>
      <c r="O248" s="234"/>
      <c r="P248" s="234"/>
      <c r="Q248" s="234"/>
      <c r="R248" s="234"/>
      <c r="S248" s="234"/>
      <c r="T248" s="234"/>
      <c r="U248" s="234"/>
      <c r="V248" s="234"/>
      <c r="W248" s="234"/>
      <c r="X248" s="234"/>
      <c r="Y248" s="234"/>
      <c r="Z248" s="234"/>
    </row>
    <row r="249" spans="1:26" ht="12.75" customHeight="1" x14ac:dyDescent="0.3">
      <c r="A249" s="234"/>
      <c r="B249" s="234"/>
      <c r="C249" s="234"/>
      <c r="D249" s="234"/>
      <c r="E249" s="234"/>
      <c r="F249" s="234"/>
      <c r="G249" s="234"/>
      <c r="H249" s="234"/>
      <c r="I249" s="234"/>
      <c r="J249" s="234"/>
      <c r="K249" s="234"/>
      <c r="L249" s="234"/>
      <c r="M249" s="234"/>
      <c r="N249" s="234"/>
      <c r="O249" s="234"/>
      <c r="P249" s="234"/>
      <c r="Q249" s="234"/>
      <c r="R249" s="234"/>
      <c r="S249" s="234"/>
      <c r="T249" s="234"/>
      <c r="U249" s="234"/>
      <c r="V249" s="234"/>
      <c r="W249" s="234"/>
      <c r="X249" s="234"/>
      <c r="Y249" s="234"/>
      <c r="Z249" s="234"/>
    </row>
    <row r="250" spans="1:26" ht="12.75" customHeight="1" x14ac:dyDescent="0.3">
      <c r="A250" s="234"/>
      <c r="B250" s="234"/>
      <c r="C250" s="234"/>
      <c r="D250" s="234"/>
      <c r="E250" s="234"/>
      <c r="F250" s="234"/>
      <c r="G250" s="234"/>
      <c r="H250" s="234"/>
      <c r="I250" s="234"/>
      <c r="J250" s="234"/>
      <c r="K250" s="234"/>
      <c r="L250" s="234"/>
      <c r="M250" s="234"/>
      <c r="N250" s="234"/>
      <c r="O250" s="234"/>
      <c r="P250" s="234"/>
      <c r="Q250" s="234"/>
      <c r="R250" s="234"/>
      <c r="S250" s="234"/>
      <c r="T250" s="234"/>
      <c r="U250" s="234"/>
      <c r="V250" s="234"/>
      <c r="W250" s="234"/>
      <c r="X250" s="234"/>
      <c r="Y250" s="234"/>
      <c r="Z250" s="234"/>
    </row>
    <row r="251" spans="1:26" ht="12.75" customHeight="1" x14ac:dyDescent="0.3">
      <c r="A251" s="234"/>
      <c r="B251" s="234"/>
      <c r="C251" s="234"/>
      <c r="D251" s="234"/>
      <c r="E251" s="234"/>
      <c r="F251" s="234"/>
      <c r="G251" s="234"/>
      <c r="H251" s="234"/>
      <c r="I251" s="234"/>
      <c r="J251" s="234"/>
      <c r="K251" s="234"/>
      <c r="L251" s="234"/>
      <c r="M251" s="234"/>
      <c r="N251" s="234"/>
      <c r="O251" s="234"/>
      <c r="P251" s="234"/>
      <c r="Q251" s="234"/>
      <c r="R251" s="234"/>
      <c r="S251" s="234"/>
      <c r="T251" s="234"/>
      <c r="U251" s="234"/>
      <c r="V251" s="234"/>
      <c r="W251" s="234"/>
      <c r="X251" s="234"/>
      <c r="Y251" s="234"/>
      <c r="Z251" s="234"/>
    </row>
    <row r="252" spans="1:26" ht="12.75" customHeight="1" x14ac:dyDescent="0.3">
      <c r="A252" s="234"/>
      <c r="B252" s="234"/>
      <c r="C252" s="234"/>
      <c r="D252" s="234"/>
      <c r="E252" s="234"/>
      <c r="F252" s="234"/>
      <c r="G252" s="234"/>
      <c r="H252" s="234"/>
      <c r="I252" s="234"/>
      <c r="J252" s="234"/>
      <c r="K252" s="234"/>
      <c r="L252" s="234"/>
      <c r="M252" s="234"/>
      <c r="N252" s="234"/>
      <c r="O252" s="234"/>
      <c r="P252" s="234"/>
      <c r="Q252" s="234"/>
      <c r="R252" s="234"/>
      <c r="S252" s="234"/>
      <c r="T252" s="234"/>
      <c r="U252" s="234"/>
      <c r="V252" s="234"/>
      <c r="W252" s="234"/>
      <c r="X252" s="234"/>
      <c r="Y252" s="234"/>
      <c r="Z252" s="234"/>
    </row>
    <row r="253" spans="1:26" ht="12.75" customHeight="1" x14ac:dyDescent="0.3">
      <c r="A253" s="234"/>
      <c r="B253" s="234"/>
      <c r="C253" s="234"/>
      <c r="D253" s="234"/>
      <c r="E253" s="234"/>
      <c r="F253" s="234"/>
      <c r="G253" s="234"/>
      <c r="H253" s="234"/>
      <c r="I253" s="234"/>
      <c r="J253" s="234"/>
      <c r="K253" s="234"/>
      <c r="L253" s="234"/>
      <c r="M253" s="234"/>
      <c r="N253" s="234"/>
      <c r="O253" s="234"/>
      <c r="P253" s="234"/>
      <c r="Q253" s="234"/>
      <c r="R253" s="234"/>
      <c r="S253" s="234"/>
      <c r="T253" s="234"/>
      <c r="U253" s="234"/>
      <c r="V253" s="234"/>
      <c r="W253" s="234"/>
      <c r="X253" s="234"/>
      <c r="Y253" s="234"/>
      <c r="Z253" s="234"/>
    </row>
    <row r="254" spans="1:26" ht="12.75" customHeight="1" x14ac:dyDescent="0.3">
      <c r="A254" s="234"/>
      <c r="B254" s="234"/>
      <c r="C254" s="234"/>
      <c r="D254" s="234"/>
      <c r="E254" s="234"/>
      <c r="F254" s="234"/>
      <c r="G254" s="234"/>
      <c r="H254" s="234"/>
      <c r="I254" s="234"/>
      <c r="J254" s="234"/>
      <c r="K254" s="234"/>
      <c r="L254" s="234"/>
      <c r="M254" s="234"/>
      <c r="N254" s="234"/>
      <c r="O254" s="234"/>
      <c r="P254" s="234"/>
      <c r="Q254" s="234"/>
      <c r="R254" s="234"/>
      <c r="S254" s="234"/>
      <c r="T254" s="234"/>
      <c r="U254" s="234"/>
      <c r="V254" s="234"/>
      <c r="W254" s="234"/>
      <c r="X254" s="234"/>
      <c r="Y254" s="234"/>
      <c r="Z254" s="234"/>
    </row>
    <row r="255" spans="1:26" ht="12.75" customHeight="1" x14ac:dyDescent="0.3">
      <c r="A255" s="234"/>
      <c r="B255" s="234"/>
      <c r="C255" s="234"/>
      <c r="D255" s="234"/>
      <c r="E255" s="234"/>
      <c r="F255" s="234"/>
      <c r="G255" s="234"/>
      <c r="H255" s="234"/>
      <c r="I255" s="234"/>
      <c r="J255" s="234"/>
      <c r="K255" s="234"/>
      <c r="L255" s="234"/>
      <c r="M255" s="234"/>
      <c r="N255" s="234"/>
      <c r="O255" s="234"/>
      <c r="P255" s="234"/>
      <c r="Q255" s="234"/>
      <c r="R255" s="234"/>
      <c r="S255" s="234"/>
      <c r="T255" s="234"/>
      <c r="U255" s="234"/>
      <c r="V255" s="234"/>
      <c r="W255" s="234"/>
      <c r="X255" s="234"/>
      <c r="Y255" s="234"/>
      <c r="Z255" s="234"/>
    </row>
    <row r="256" spans="1:26" ht="12.75" customHeight="1" x14ac:dyDescent="0.3">
      <c r="A256" s="234"/>
      <c r="B256" s="234"/>
      <c r="C256" s="234"/>
      <c r="D256" s="234"/>
      <c r="E256" s="234"/>
      <c r="F256" s="234"/>
      <c r="G256" s="234"/>
      <c r="H256" s="234"/>
      <c r="I256" s="234"/>
      <c r="J256" s="234"/>
      <c r="K256" s="234"/>
      <c r="L256" s="234"/>
      <c r="M256" s="234"/>
      <c r="N256" s="234"/>
      <c r="O256" s="234"/>
      <c r="P256" s="234"/>
      <c r="Q256" s="234"/>
      <c r="R256" s="234"/>
      <c r="S256" s="234"/>
      <c r="T256" s="234"/>
      <c r="U256" s="234"/>
      <c r="V256" s="234"/>
      <c r="W256" s="234"/>
      <c r="X256" s="234"/>
      <c r="Y256" s="234"/>
      <c r="Z256" s="234"/>
    </row>
    <row r="257" spans="1:26" ht="12.75" customHeight="1" x14ac:dyDescent="0.3">
      <c r="A257" s="234"/>
      <c r="B257" s="234"/>
      <c r="C257" s="234"/>
      <c r="D257" s="234"/>
      <c r="E257" s="234"/>
      <c r="F257" s="234"/>
      <c r="G257" s="234"/>
      <c r="H257" s="234"/>
      <c r="I257" s="234"/>
      <c r="J257" s="234"/>
      <c r="K257" s="234"/>
      <c r="L257" s="234"/>
      <c r="M257" s="234"/>
      <c r="N257" s="234"/>
      <c r="O257" s="234"/>
      <c r="P257" s="234"/>
      <c r="Q257" s="234"/>
      <c r="R257" s="234"/>
      <c r="S257" s="234"/>
      <c r="T257" s="234"/>
      <c r="U257" s="234"/>
      <c r="V257" s="234"/>
      <c r="W257" s="234"/>
      <c r="X257" s="234"/>
      <c r="Y257" s="234"/>
      <c r="Z257" s="234"/>
    </row>
    <row r="258" spans="1:26" ht="12.75" customHeight="1" x14ac:dyDescent="0.3">
      <c r="A258" s="234"/>
      <c r="B258" s="234"/>
      <c r="C258" s="234"/>
      <c r="D258" s="234"/>
      <c r="E258" s="234"/>
      <c r="F258" s="234"/>
      <c r="G258" s="234"/>
      <c r="H258" s="234"/>
      <c r="I258" s="234"/>
      <c r="J258" s="234"/>
      <c r="K258" s="234"/>
      <c r="L258" s="234"/>
      <c r="M258" s="234"/>
      <c r="N258" s="234"/>
      <c r="O258" s="234"/>
      <c r="P258" s="234"/>
      <c r="Q258" s="234"/>
      <c r="R258" s="234"/>
      <c r="S258" s="234"/>
      <c r="T258" s="234"/>
      <c r="U258" s="234"/>
      <c r="V258" s="234"/>
      <c r="W258" s="234"/>
      <c r="X258" s="234"/>
      <c r="Y258" s="234"/>
      <c r="Z258" s="234"/>
    </row>
    <row r="259" spans="1:26" ht="12.75" customHeight="1" x14ac:dyDescent="0.3">
      <c r="A259" s="234"/>
      <c r="B259" s="234"/>
      <c r="C259" s="234"/>
      <c r="D259" s="234"/>
      <c r="E259" s="234"/>
      <c r="F259" s="234"/>
      <c r="G259" s="234"/>
      <c r="H259" s="234"/>
      <c r="I259" s="234"/>
      <c r="J259" s="234"/>
      <c r="K259" s="234"/>
      <c r="L259" s="234"/>
      <c r="M259" s="234"/>
      <c r="N259" s="234"/>
      <c r="O259" s="234"/>
      <c r="P259" s="234"/>
      <c r="Q259" s="234"/>
      <c r="R259" s="234"/>
      <c r="S259" s="234"/>
      <c r="T259" s="234"/>
      <c r="U259" s="234"/>
      <c r="V259" s="234"/>
      <c r="W259" s="234"/>
      <c r="X259" s="234"/>
      <c r="Y259" s="234"/>
      <c r="Z259" s="234"/>
    </row>
    <row r="260" spans="1:26" ht="12.75" customHeight="1" x14ac:dyDescent="0.3">
      <c r="A260" s="234"/>
      <c r="B260" s="234"/>
      <c r="C260" s="234"/>
      <c r="D260" s="234"/>
      <c r="E260" s="234"/>
      <c r="F260" s="234"/>
      <c r="G260" s="234"/>
      <c r="H260" s="234"/>
      <c r="I260" s="234"/>
      <c r="J260" s="234"/>
      <c r="K260" s="234"/>
      <c r="L260" s="234"/>
      <c r="M260" s="234"/>
      <c r="N260" s="234"/>
      <c r="O260" s="234"/>
      <c r="P260" s="234"/>
      <c r="Q260" s="234"/>
      <c r="R260" s="234"/>
      <c r="S260" s="234"/>
      <c r="T260" s="234"/>
      <c r="U260" s="234"/>
      <c r="V260" s="234"/>
      <c r="W260" s="234"/>
      <c r="X260" s="234"/>
      <c r="Y260" s="234"/>
      <c r="Z260" s="234"/>
    </row>
    <row r="261" spans="1:26" ht="12.75" customHeight="1" x14ac:dyDescent="0.3">
      <c r="A261" s="234"/>
      <c r="B261" s="234"/>
      <c r="C261" s="234"/>
      <c r="D261" s="234"/>
      <c r="E261" s="234"/>
      <c r="F261" s="234"/>
      <c r="G261" s="234"/>
      <c r="H261" s="234"/>
      <c r="I261" s="234"/>
      <c r="J261" s="234"/>
      <c r="K261" s="234"/>
      <c r="L261" s="234"/>
      <c r="M261" s="234"/>
      <c r="N261" s="234"/>
      <c r="O261" s="234"/>
      <c r="P261" s="234"/>
      <c r="Q261" s="234"/>
      <c r="R261" s="234"/>
      <c r="S261" s="234"/>
      <c r="T261" s="234"/>
      <c r="U261" s="234"/>
      <c r="V261" s="234"/>
      <c r="W261" s="234"/>
      <c r="X261" s="234"/>
      <c r="Y261" s="234"/>
      <c r="Z261" s="234"/>
    </row>
    <row r="262" spans="1:26" ht="12.75" customHeight="1" x14ac:dyDescent="0.3">
      <c r="A262" s="234"/>
      <c r="B262" s="234"/>
      <c r="C262" s="234"/>
      <c r="D262" s="234"/>
      <c r="E262" s="234"/>
      <c r="F262" s="234"/>
      <c r="G262" s="234"/>
      <c r="H262" s="234"/>
      <c r="I262" s="234"/>
      <c r="J262" s="234"/>
      <c r="K262" s="234"/>
      <c r="L262" s="234"/>
      <c r="M262" s="234"/>
      <c r="N262" s="234"/>
      <c r="O262" s="234"/>
      <c r="P262" s="234"/>
      <c r="Q262" s="234"/>
      <c r="R262" s="234"/>
      <c r="S262" s="234"/>
      <c r="T262" s="234"/>
      <c r="U262" s="234"/>
      <c r="V262" s="234"/>
      <c r="W262" s="234"/>
      <c r="X262" s="234"/>
      <c r="Y262" s="234"/>
      <c r="Z262" s="234"/>
    </row>
    <row r="263" spans="1:26" ht="12.75" customHeight="1" x14ac:dyDescent="0.3">
      <c r="A263" s="234"/>
      <c r="B263" s="234"/>
      <c r="C263" s="234"/>
      <c r="D263" s="234"/>
      <c r="E263" s="234"/>
      <c r="F263" s="234"/>
      <c r="G263" s="234"/>
      <c r="H263" s="234"/>
      <c r="I263" s="234"/>
      <c r="J263" s="234"/>
      <c r="K263" s="234"/>
      <c r="L263" s="234"/>
      <c r="M263" s="234"/>
      <c r="N263" s="234"/>
      <c r="O263" s="234"/>
      <c r="P263" s="234"/>
      <c r="Q263" s="234"/>
      <c r="R263" s="234"/>
      <c r="S263" s="234"/>
      <c r="T263" s="234"/>
      <c r="U263" s="234"/>
      <c r="V263" s="234"/>
      <c r="W263" s="234"/>
      <c r="X263" s="234"/>
      <c r="Y263" s="234"/>
      <c r="Z263" s="234"/>
    </row>
    <row r="264" spans="1:26" ht="12.75" customHeight="1" x14ac:dyDescent="0.3">
      <c r="A264" s="234"/>
      <c r="B264" s="234"/>
      <c r="C264" s="234"/>
      <c r="D264" s="234"/>
      <c r="E264" s="234"/>
      <c r="F264" s="234"/>
      <c r="G264" s="234"/>
      <c r="H264" s="234"/>
      <c r="I264" s="234"/>
      <c r="J264" s="234"/>
      <c r="K264" s="234"/>
      <c r="L264" s="234"/>
      <c r="M264" s="234"/>
      <c r="N264" s="234"/>
      <c r="O264" s="234"/>
      <c r="P264" s="234"/>
      <c r="Q264" s="234"/>
      <c r="R264" s="234"/>
      <c r="S264" s="234"/>
      <c r="T264" s="234"/>
      <c r="U264" s="234"/>
      <c r="V264" s="234"/>
      <c r="W264" s="234"/>
      <c r="X264" s="234"/>
      <c r="Y264" s="234"/>
      <c r="Z264" s="234"/>
    </row>
    <row r="265" spans="1:26" ht="12.75" customHeight="1" x14ac:dyDescent="0.3">
      <c r="A265" s="234"/>
      <c r="B265" s="234"/>
      <c r="C265" s="234"/>
      <c r="D265" s="234"/>
      <c r="E265" s="234"/>
      <c r="F265" s="234"/>
      <c r="G265" s="234"/>
      <c r="H265" s="234"/>
      <c r="I265" s="234"/>
      <c r="J265" s="234"/>
      <c r="K265" s="234"/>
      <c r="L265" s="234"/>
      <c r="M265" s="234"/>
      <c r="N265" s="234"/>
      <c r="O265" s="234"/>
      <c r="P265" s="234"/>
      <c r="Q265" s="234"/>
      <c r="R265" s="234"/>
      <c r="S265" s="234"/>
      <c r="T265" s="234"/>
      <c r="U265" s="234"/>
      <c r="V265" s="234"/>
      <c r="W265" s="234"/>
      <c r="X265" s="234"/>
      <c r="Y265" s="234"/>
      <c r="Z265" s="234"/>
    </row>
    <row r="266" spans="1:26" ht="12.75" customHeight="1" x14ac:dyDescent="0.3">
      <c r="A266" s="234"/>
      <c r="B266" s="234"/>
      <c r="C266" s="234"/>
      <c r="D266" s="234"/>
      <c r="E266" s="234"/>
      <c r="F266" s="234"/>
      <c r="G266" s="234"/>
      <c r="H266" s="234"/>
      <c r="I266" s="234"/>
      <c r="J266" s="234"/>
      <c r="K266" s="234"/>
      <c r="L266" s="234"/>
      <c r="M266" s="234"/>
      <c r="N266" s="234"/>
      <c r="O266" s="234"/>
      <c r="P266" s="234"/>
      <c r="Q266" s="234"/>
      <c r="R266" s="234"/>
      <c r="S266" s="234"/>
      <c r="T266" s="234"/>
      <c r="U266" s="234"/>
      <c r="V266" s="234"/>
      <c r="W266" s="234"/>
      <c r="X266" s="234"/>
      <c r="Y266" s="234"/>
      <c r="Z266" s="234"/>
    </row>
    <row r="267" spans="1:26" ht="12.75" customHeight="1" x14ac:dyDescent="0.3">
      <c r="A267" s="234"/>
      <c r="B267" s="234"/>
      <c r="C267" s="234"/>
      <c r="D267" s="234"/>
      <c r="E267" s="234"/>
      <c r="F267" s="234"/>
      <c r="G267" s="234"/>
      <c r="H267" s="234"/>
      <c r="I267" s="234"/>
      <c r="J267" s="234"/>
      <c r="K267" s="234"/>
      <c r="L267" s="234"/>
      <c r="M267" s="234"/>
      <c r="N267" s="234"/>
      <c r="O267" s="234"/>
      <c r="P267" s="234"/>
      <c r="Q267" s="234"/>
      <c r="R267" s="234"/>
      <c r="S267" s="234"/>
      <c r="T267" s="234"/>
      <c r="U267" s="234"/>
      <c r="V267" s="234"/>
      <c r="W267" s="234"/>
      <c r="X267" s="234"/>
      <c r="Y267" s="234"/>
      <c r="Z267" s="234"/>
    </row>
    <row r="268" spans="1:26" ht="12.75" customHeight="1" x14ac:dyDescent="0.3">
      <c r="A268" s="234"/>
      <c r="B268" s="234"/>
      <c r="C268" s="234"/>
      <c r="D268" s="234"/>
      <c r="E268" s="234"/>
      <c r="F268" s="234"/>
      <c r="G268" s="234"/>
      <c r="H268" s="234"/>
      <c r="I268" s="234"/>
      <c r="J268" s="234"/>
      <c r="K268" s="234"/>
      <c r="L268" s="234"/>
      <c r="M268" s="234"/>
      <c r="N268" s="234"/>
      <c r="O268" s="234"/>
      <c r="P268" s="234"/>
      <c r="Q268" s="234"/>
      <c r="R268" s="234"/>
      <c r="S268" s="234"/>
      <c r="T268" s="234"/>
      <c r="U268" s="234"/>
      <c r="V268" s="234"/>
      <c r="W268" s="234"/>
      <c r="X268" s="234"/>
      <c r="Y268" s="234"/>
      <c r="Z268" s="234"/>
    </row>
    <row r="269" spans="1:26" ht="12.75" customHeight="1" x14ac:dyDescent="0.3">
      <c r="A269" s="234"/>
      <c r="B269" s="234"/>
      <c r="C269" s="234"/>
      <c r="D269" s="234"/>
      <c r="E269" s="234"/>
      <c r="F269" s="234"/>
      <c r="G269" s="234"/>
      <c r="H269" s="234"/>
      <c r="I269" s="234"/>
      <c r="J269" s="234"/>
      <c r="K269" s="234"/>
      <c r="L269" s="234"/>
      <c r="M269" s="234"/>
      <c r="N269" s="234"/>
      <c r="O269" s="234"/>
      <c r="P269" s="234"/>
      <c r="Q269" s="234"/>
      <c r="R269" s="234"/>
      <c r="S269" s="234"/>
      <c r="T269" s="234"/>
      <c r="U269" s="234"/>
      <c r="V269" s="234"/>
      <c r="W269" s="234"/>
      <c r="X269" s="234"/>
      <c r="Y269" s="234"/>
      <c r="Z269" s="234"/>
    </row>
    <row r="270" spans="1:26" ht="12.75" customHeight="1" x14ac:dyDescent="0.3">
      <c r="A270" s="234"/>
      <c r="B270" s="234"/>
      <c r="C270" s="234"/>
      <c r="D270" s="234"/>
      <c r="E270" s="234"/>
      <c r="F270" s="234"/>
      <c r="G270" s="234"/>
      <c r="H270" s="234"/>
      <c r="I270" s="234"/>
      <c r="J270" s="234"/>
      <c r="K270" s="234"/>
      <c r="L270" s="234"/>
      <c r="M270" s="234"/>
      <c r="N270" s="234"/>
      <c r="O270" s="234"/>
      <c r="P270" s="234"/>
      <c r="Q270" s="234"/>
      <c r="R270" s="234"/>
      <c r="S270" s="234"/>
      <c r="T270" s="234"/>
      <c r="U270" s="234"/>
      <c r="V270" s="234"/>
      <c r="W270" s="234"/>
      <c r="X270" s="234"/>
      <c r="Y270" s="234"/>
      <c r="Z270" s="234"/>
    </row>
    <row r="271" spans="1:26" ht="12.75" customHeight="1" x14ac:dyDescent="0.3">
      <c r="A271" s="234"/>
      <c r="B271" s="234"/>
      <c r="C271" s="234"/>
      <c r="D271" s="234"/>
      <c r="E271" s="234"/>
      <c r="F271" s="234"/>
      <c r="G271" s="234"/>
      <c r="H271" s="234"/>
      <c r="I271" s="234"/>
      <c r="J271" s="234"/>
      <c r="K271" s="234"/>
      <c r="L271" s="234"/>
      <c r="M271" s="234"/>
      <c r="N271" s="234"/>
      <c r="O271" s="234"/>
      <c r="P271" s="234"/>
      <c r="Q271" s="234"/>
      <c r="R271" s="234"/>
      <c r="S271" s="234"/>
      <c r="T271" s="234"/>
      <c r="U271" s="234"/>
      <c r="V271" s="234"/>
      <c r="W271" s="234"/>
      <c r="X271" s="234"/>
      <c r="Y271" s="234"/>
      <c r="Z271" s="234"/>
    </row>
    <row r="272" spans="1:26" ht="12.75" customHeight="1" x14ac:dyDescent="0.3">
      <c r="A272" s="234"/>
      <c r="B272" s="234"/>
      <c r="C272" s="234"/>
      <c r="D272" s="234"/>
      <c r="E272" s="234"/>
      <c r="F272" s="234"/>
      <c r="G272" s="234"/>
      <c r="H272" s="234"/>
      <c r="I272" s="234"/>
      <c r="J272" s="234"/>
      <c r="K272" s="234"/>
      <c r="L272" s="234"/>
      <c r="M272" s="234"/>
      <c r="N272" s="234"/>
      <c r="O272" s="234"/>
      <c r="P272" s="234"/>
      <c r="Q272" s="234"/>
      <c r="R272" s="234"/>
      <c r="S272" s="234"/>
      <c r="T272" s="234"/>
      <c r="U272" s="234"/>
      <c r="V272" s="234"/>
      <c r="W272" s="234"/>
      <c r="X272" s="234"/>
      <c r="Y272" s="234"/>
      <c r="Z272" s="234"/>
    </row>
    <row r="273" spans="1:26" ht="12.75" customHeight="1" x14ac:dyDescent="0.3">
      <c r="A273" s="234"/>
      <c r="B273" s="234"/>
      <c r="C273" s="234"/>
      <c r="D273" s="234"/>
      <c r="E273" s="234"/>
      <c r="F273" s="234"/>
      <c r="G273" s="234"/>
      <c r="H273" s="234"/>
      <c r="I273" s="234"/>
      <c r="J273" s="234"/>
      <c r="K273" s="234"/>
      <c r="L273" s="234"/>
      <c r="M273" s="234"/>
      <c r="N273" s="234"/>
      <c r="O273" s="234"/>
      <c r="P273" s="234"/>
      <c r="Q273" s="234"/>
      <c r="R273" s="234"/>
      <c r="S273" s="234"/>
      <c r="T273" s="234"/>
      <c r="U273" s="234"/>
      <c r="V273" s="234"/>
      <c r="W273" s="234"/>
      <c r="X273" s="234"/>
      <c r="Y273" s="234"/>
      <c r="Z273" s="234"/>
    </row>
    <row r="274" spans="1:26" ht="12.75" customHeight="1" x14ac:dyDescent="0.3">
      <c r="A274" s="234"/>
      <c r="B274" s="234"/>
      <c r="C274" s="234"/>
      <c r="D274" s="234"/>
      <c r="E274" s="234"/>
      <c r="F274" s="234"/>
      <c r="G274" s="234"/>
      <c r="H274" s="234"/>
      <c r="I274" s="234"/>
      <c r="J274" s="234"/>
      <c r="K274" s="234"/>
      <c r="L274" s="234"/>
      <c r="M274" s="234"/>
      <c r="N274" s="234"/>
      <c r="O274" s="234"/>
      <c r="P274" s="234"/>
      <c r="Q274" s="234"/>
      <c r="R274" s="234"/>
      <c r="S274" s="234"/>
      <c r="T274" s="234"/>
      <c r="U274" s="234"/>
      <c r="V274" s="234"/>
      <c r="W274" s="234"/>
      <c r="X274" s="234"/>
      <c r="Y274" s="234"/>
      <c r="Z274" s="234"/>
    </row>
    <row r="275" spans="1:26" ht="12.75" customHeight="1" x14ac:dyDescent="0.3">
      <c r="A275" s="234"/>
      <c r="B275" s="234"/>
      <c r="C275" s="234"/>
      <c r="D275" s="234"/>
      <c r="E275" s="234"/>
      <c r="F275" s="234"/>
      <c r="G275" s="234"/>
      <c r="H275" s="234"/>
      <c r="I275" s="234"/>
      <c r="J275" s="234"/>
      <c r="K275" s="234"/>
      <c r="L275" s="234"/>
      <c r="M275" s="234"/>
      <c r="N275" s="234"/>
      <c r="O275" s="234"/>
      <c r="P275" s="234"/>
      <c r="Q275" s="234"/>
      <c r="R275" s="234"/>
      <c r="S275" s="234"/>
      <c r="T275" s="234"/>
      <c r="U275" s="234"/>
      <c r="V275" s="234"/>
      <c r="W275" s="234"/>
      <c r="X275" s="234"/>
      <c r="Y275" s="234"/>
      <c r="Z275" s="234"/>
    </row>
    <row r="276" spans="1:26" ht="12.75" customHeight="1" x14ac:dyDescent="0.3">
      <c r="A276" s="234"/>
      <c r="B276" s="234"/>
      <c r="C276" s="234"/>
      <c r="D276" s="234"/>
      <c r="E276" s="234"/>
      <c r="F276" s="234"/>
      <c r="G276" s="234"/>
      <c r="H276" s="234"/>
      <c r="I276" s="234"/>
      <c r="J276" s="234"/>
      <c r="K276" s="234"/>
      <c r="L276" s="234"/>
      <c r="M276" s="234"/>
      <c r="N276" s="234"/>
      <c r="O276" s="234"/>
      <c r="P276" s="234"/>
      <c r="Q276" s="234"/>
      <c r="R276" s="234"/>
      <c r="S276" s="234"/>
      <c r="T276" s="234"/>
      <c r="U276" s="234"/>
      <c r="V276" s="234"/>
      <c r="W276" s="234"/>
      <c r="X276" s="234"/>
      <c r="Y276" s="234"/>
      <c r="Z276" s="234"/>
    </row>
    <row r="277" spans="1:26" ht="12.75" customHeight="1" x14ac:dyDescent="0.3">
      <c r="A277" s="234"/>
      <c r="B277" s="234"/>
      <c r="C277" s="234"/>
      <c r="D277" s="234"/>
      <c r="E277" s="234"/>
      <c r="F277" s="234"/>
      <c r="G277" s="234"/>
      <c r="H277" s="234"/>
      <c r="I277" s="234"/>
      <c r="J277" s="234"/>
      <c r="K277" s="234"/>
      <c r="L277" s="234"/>
      <c r="M277" s="234"/>
      <c r="N277" s="234"/>
      <c r="O277" s="234"/>
      <c r="P277" s="234"/>
      <c r="Q277" s="234"/>
      <c r="R277" s="234"/>
      <c r="S277" s="234"/>
      <c r="T277" s="234"/>
      <c r="U277" s="234"/>
      <c r="V277" s="234"/>
      <c r="W277" s="234"/>
      <c r="X277" s="234"/>
      <c r="Y277" s="234"/>
      <c r="Z277" s="234"/>
    </row>
    <row r="278" spans="1:26" ht="12.75" customHeight="1" x14ac:dyDescent="0.3">
      <c r="A278" s="234"/>
      <c r="B278" s="234"/>
      <c r="C278" s="234"/>
      <c r="D278" s="234"/>
      <c r="E278" s="234"/>
      <c r="F278" s="234"/>
      <c r="G278" s="234"/>
      <c r="H278" s="234"/>
      <c r="I278" s="234"/>
      <c r="J278" s="234"/>
      <c r="K278" s="234"/>
      <c r="L278" s="234"/>
      <c r="M278" s="234"/>
      <c r="N278" s="234"/>
      <c r="O278" s="234"/>
      <c r="P278" s="234"/>
      <c r="Q278" s="234"/>
      <c r="R278" s="234"/>
      <c r="S278" s="234"/>
      <c r="T278" s="234"/>
      <c r="U278" s="234"/>
      <c r="V278" s="234"/>
      <c r="W278" s="234"/>
      <c r="X278" s="234"/>
      <c r="Y278" s="234"/>
      <c r="Z278" s="234"/>
    </row>
    <row r="279" spans="1:26" ht="12.75" customHeight="1" x14ac:dyDescent="0.3">
      <c r="A279" s="234"/>
      <c r="B279" s="234"/>
      <c r="C279" s="234"/>
      <c r="D279" s="234"/>
      <c r="E279" s="234"/>
      <c r="F279" s="234"/>
      <c r="G279" s="234"/>
      <c r="H279" s="234"/>
      <c r="I279" s="234"/>
      <c r="J279" s="234"/>
      <c r="K279" s="234"/>
      <c r="L279" s="234"/>
      <c r="M279" s="234"/>
      <c r="N279" s="234"/>
      <c r="O279" s="234"/>
      <c r="P279" s="234"/>
      <c r="Q279" s="234"/>
      <c r="R279" s="234"/>
      <c r="S279" s="234"/>
      <c r="T279" s="234"/>
      <c r="U279" s="234"/>
      <c r="V279" s="234"/>
      <c r="W279" s="234"/>
      <c r="X279" s="234"/>
      <c r="Y279" s="234"/>
      <c r="Z279" s="234"/>
    </row>
    <row r="280" spans="1:26" ht="12.75" customHeight="1" x14ac:dyDescent="0.3">
      <c r="A280" s="234"/>
      <c r="B280" s="234"/>
      <c r="C280" s="234"/>
      <c r="D280" s="234"/>
      <c r="E280" s="234"/>
      <c r="F280" s="234"/>
      <c r="G280" s="234"/>
      <c r="H280" s="234"/>
      <c r="I280" s="234"/>
      <c r="J280" s="234"/>
      <c r="K280" s="234"/>
      <c r="L280" s="234"/>
      <c r="M280" s="234"/>
      <c r="N280" s="234"/>
      <c r="O280" s="234"/>
      <c r="P280" s="234"/>
      <c r="Q280" s="234"/>
      <c r="R280" s="234"/>
      <c r="S280" s="234"/>
      <c r="T280" s="234"/>
      <c r="U280" s="234"/>
      <c r="V280" s="234"/>
      <c r="W280" s="234"/>
      <c r="X280" s="234"/>
      <c r="Y280" s="234"/>
      <c r="Z280" s="234"/>
    </row>
    <row r="281" spans="1:26" ht="12.75" customHeight="1" x14ac:dyDescent="0.3">
      <c r="A281" s="234"/>
      <c r="B281" s="234"/>
      <c r="C281" s="234"/>
      <c r="D281" s="234"/>
      <c r="E281" s="234"/>
      <c r="F281" s="234"/>
      <c r="G281" s="234"/>
      <c r="H281" s="234"/>
      <c r="I281" s="234"/>
      <c r="J281" s="234"/>
      <c r="K281" s="234"/>
      <c r="L281" s="234"/>
      <c r="M281" s="234"/>
      <c r="N281" s="234"/>
      <c r="O281" s="234"/>
      <c r="P281" s="234"/>
      <c r="Q281" s="234"/>
      <c r="R281" s="234"/>
      <c r="S281" s="234"/>
      <c r="T281" s="234"/>
      <c r="U281" s="234"/>
      <c r="V281" s="234"/>
      <c r="W281" s="234"/>
      <c r="X281" s="234"/>
      <c r="Y281" s="234"/>
      <c r="Z281" s="234"/>
    </row>
    <row r="282" spans="1:26" ht="12.75" customHeight="1" x14ac:dyDescent="0.3">
      <c r="A282" s="234"/>
      <c r="B282" s="234"/>
      <c r="C282" s="234"/>
      <c r="D282" s="234"/>
      <c r="E282" s="234"/>
      <c r="F282" s="234"/>
      <c r="G282" s="234"/>
      <c r="H282" s="234"/>
      <c r="I282" s="234"/>
      <c r="J282" s="234"/>
      <c r="K282" s="234"/>
      <c r="L282" s="234"/>
      <c r="M282" s="234"/>
      <c r="N282" s="234"/>
      <c r="O282" s="234"/>
      <c r="P282" s="234"/>
      <c r="Q282" s="234"/>
      <c r="R282" s="234"/>
      <c r="S282" s="234"/>
      <c r="T282" s="234"/>
      <c r="U282" s="234"/>
      <c r="V282" s="234"/>
      <c r="W282" s="234"/>
      <c r="X282" s="234"/>
      <c r="Y282" s="234"/>
      <c r="Z282" s="234"/>
    </row>
    <row r="283" spans="1:26" ht="12.75" customHeight="1" x14ac:dyDescent="0.3">
      <c r="A283" s="234"/>
      <c r="B283" s="234"/>
      <c r="C283" s="234"/>
      <c r="D283" s="234"/>
      <c r="E283" s="234"/>
      <c r="F283" s="234"/>
      <c r="G283" s="234"/>
      <c r="H283" s="234"/>
      <c r="I283" s="234"/>
      <c r="J283" s="234"/>
      <c r="K283" s="234"/>
      <c r="L283" s="234"/>
      <c r="M283" s="234"/>
      <c r="N283" s="234"/>
      <c r="O283" s="234"/>
      <c r="P283" s="234"/>
      <c r="Q283" s="234"/>
      <c r="R283" s="234"/>
      <c r="S283" s="234"/>
      <c r="T283" s="234"/>
      <c r="U283" s="234"/>
      <c r="V283" s="234"/>
      <c r="W283" s="234"/>
      <c r="X283" s="234"/>
      <c r="Y283" s="234"/>
      <c r="Z283" s="234"/>
    </row>
    <row r="284" spans="1:26" ht="12.75" customHeight="1" x14ac:dyDescent="0.3">
      <c r="A284" s="234"/>
      <c r="B284" s="234"/>
      <c r="C284" s="234"/>
      <c r="D284" s="234"/>
      <c r="E284" s="234"/>
      <c r="F284" s="234"/>
      <c r="G284" s="234"/>
      <c r="H284" s="234"/>
      <c r="I284" s="234"/>
      <c r="J284" s="234"/>
      <c r="K284" s="234"/>
      <c r="L284" s="234"/>
      <c r="M284" s="234"/>
      <c r="N284" s="234"/>
      <c r="O284" s="234"/>
      <c r="P284" s="234"/>
      <c r="Q284" s="234"/>
      <c r="R284" s="234"/>
      <c r="S284" s="234"/>
      <c r="T284" s="234"/>
      <c r="U284" s="234"/>
      <c r="V284" s="234"/>
      <c r="W284" s="234"/>
      <c r="X284" s="234"/>
      <c r="Y284" s="234"/>
      <c r="Z284" s="234"/>
    </row>
    <row r="285" spans="1:26" ht="12.75" customHeight="1" x14ac:dyDescent="0.3">
      <c r="A285" s="234"/>
      <c r="B285" s="234"/>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c r="Z285" s="234"/>
    </row>
    <row r="286" spans="1:26" ht="12.75" customHeight="1" x14ac:dyDescent="0.3">
      <c r="A286" s="234"/>
      <c r="B286" s="234"/>
      <c r="C286" s="234"/>
      <c r="D286" s="234"/>
      <c r="E286" s="234"/>
      <c r="F286" s="234"/>
      <c r="G286" s="234"/>
      <c r="H286" s="234"/>
      <c r="I286" s="234"/>
      <c r="J286" s="234"/>
      <c r="K286" s="234"/>
      <c r="L286" s="234"/>
      <c r="M286" s="234"/>
      <c r="N286" s="234"/>
      <c r="O286" s="234"/>
      <c r="P286" s="234"/>
      <c r="Q286" s="234"/>
      <c r="R286" s="234"/>
      <c r="S286" s="234"/>
      <c r="T286" s="234"/>
      <c r="U286" s="234"/>
      <c r="V286" s="234"/>
      <c r="W286" s="234"/>
      <c r="X286" s="234"/>
      <c r="Y286" s="234"/>
      <c r="Z286" s="234"/>
    </row>
    <row r="287" spans="1:26" ht="12.75" customHeight="1" x14ac:dyDescent="0.3">
      <c r="A287" s="234"/>
      <c r="B287" s="234"/>
      <c r="C287" s="234"/>
      <c r="D287" s="234"/>
      <c r="E287" s="234"/>
      <c r="F287" s="234"/>
      <c r="G287" s="234"/>
      <c r="H287" s="234"/>
      <c r="I287" s="234"/>
      <c r="J287" s="234"/>
      <c r="K287" s="234"/>
      <c r="L287" s="234"/>
      <c r="M287" s="234"/>
      <c r="N287" s="234"/>
      <c r="O287" s="234"/>
      <c r="P287" s="234"/>
      <c r="Q287" s="234"/>
      <c r="R287" s="234"/>
      <c r="S287" s="234"/>
      <c r="T287" s="234"/>
      <c r="U287" s="234"/>
      <c r="V287" s="234"/>
      <c r="W287" s="234"/>
      <c r="X287" s="234"/>
      <c r="Y287" s="234"/>
      <c r="Z287" s="234"/>
    </row>
    <row r="288" spans="1:26" ht="12.75" customHeight="1" x14ac:dyDescent="0.3">
      <c r="A288" s="234"/>
      <c r="B288" s="234"/>
      <c r="C288" s="234"/>
      <c r="D288" s="234"/>
      <c r="E288" s="234"/>
      <c r="F288" s="234"/>
      <c r="G288" s="234"/>
      <c r="H288" s="234"/>
      <c r="I288" s="234"/>
      <c r="J288" s="234"/>
      <c r="K288" s="234"/>
      <c r="L288" s="234"/>
      <c r="M288" s="234"/>
      <c r="N288" s="234"/>
      <c r="O288" s="234"/>
      <c r="P288" s="234"/>
      <c r="Q288" s="234"/>
      <c r="R288" s="234"/>
      <c r="S288" s="234"/>
      <c r="T288" s="234"/>
      <c r="U288" s="234"/>
      <c r="V288" s="234"/>
      <c r="W288" s="234"/>
      <c r="X288" s="234"/>
      <c r="Y288" s="234"/>
      <c r="Z288" s="234"/>
    </row>
    <row r="289" spans="1:26" ht="12.75" customHeight="1" x14ac:dyDescent="0.3">
      <c r="A289" s="234"/>
      <c r="B289" s="234"/>
      <c r="C289" s="234"/>
      <c r="D289" s="234"/>
      <c r="E289" s="234"/>
      <c r="F289" s="234"/>
      <c r="G289" s="234"/>
      <c r="H289" s="234"/>
      <c r="I289" s="234"/>
      <c r="J289" s="234"/>
      <c r="K289" s="234"/>
      <c r="L289" s="234"/>
      <c r="M289" s="234"/>
      <c r="N289" s="234"/>
      <c r="O289" s="234"/>
      <c r="P289" s="234"/>
      <c r="Q289" s="234"/>
      <c r="R289" s="234"/>
      <c r="S289" s="234"/>
      <c r="T289" s="234"/>
      <c r="U289" s="234"/>
      <c r="V289" s="234"/>
      <c r="W289" s="234"/>
      <c r="X289" s="234"/>
      <c r="Y289" s="234"/>
      <c r="Z289" s="234"/>
    </row>
    <row r="290" spans="1:26" ht="12.75" customHeight="1" x14ac:dyDescent="0.3">
      <c r="A290" s="234"/>
      <c r="B290" s="234"/>
      <c r="C290" s="234"/>
      <c r="D290" s="234"/>
      <c r="E290" s="234"/>
      <c r="F290" s="234"/>
      <c r="G290" s="234"/>
      <c r="H290" s="234"/>
      <c r="I290" s="234"/>
      <c r="J290" s="234"/>
      <c r="K290" s="234"/>
      <c r="L290" s="234"/>
      <c r="M290" s="234"/>
      <c r="N290" s="234"/>
      <c r="O290" s="234"/>
      <c r="P290" s="234"/>
      <c r="Q290" s="234"/>
      <c r="R290" s="234"/>
      <c r="S290" s="234"/>
      <c r="T290" s="234"/>
      <c r="U290" s="234"/>
      <c r="V290" s="234"/>
      <c r="W290" s="234"/>
      <c r="X290" s="234"/>
      <c r="Y290" s="234"/>
      <c r="Z290" s="234"/>
    </row>
    <row r="291" spans="1:26" ht="12.75" customHeight="1" x14ac:dyDescent="0.3">
      <c r="A291" s="234"/>
      <c r="B291" s="234"/>
      <c r="C291" s="234"/>
      <c r="D291" s="234"/>
      <c r="E291" s="234"/>
      <c r="F291" s="234"/>
      <c r="G291" s="234"/>
      <c r="H291" s="234"/>
      <c r="I291" s="234"/>
      <c r="J291" s="234"/>
      <c r="K291" s="234"/>
      <c r="L291" s="234"/>
      <c r="M291" s="234"/>
      <c r="N291" s="234"/>
      <c r="O291" s="234"/>
      <c r="P291" s="234"/>
      <c r="Q291" s="234"/>
      <c r="R291" s="234"/>
      <c r="S291" s="234"/>
      <c r="T291" s="234"/>
      <c r="U291" s="234"/>
      <c r="V291" s="234"/>
      <c r="W291" s="234"/>
      <c r="X291" s="234"/>
      <c r="Y291" s="234"/>
      <c r="Z291" s="234"/>
    </row>
    <row r="292" spans="1:26" ht="12.75" customHeight="1" x14ac:dyDescent="0.3">
      <c r="A292" s="234"/>
      <c r="B292" s="234"/>
      <c r="C292" s="234"/>
      <c r="D292" s="234"/>
      <c r="E292" s="234"/>
      <c r="F292" s="234"/>
      <c r="G292" s="234"/>
      <c r="H292" s="234"/>
      <c r="I292" s="234"/>
      <c r="J292" s="234"/>
      <c r="K292" s="234"/>
      <c r="L292" s="234"/>
      <c r="M292" s="234"/>
      <c r="N292" s="234"/>
      <c r="O292" s="234"/>
      <c r="P292" s="234"/>
      <c r="Q292" s="234"/>
      <c r="R292" s="234"/>
      <c r="S292" s="234"/>
      <c r="T292" s="234"/>
      <c r="U292" s="234"/>
      <c r="V292" s="234"/>
      <c r="W292" s="234"/>
      <c r="X292" s="234"/>
      <c r="Y292" s="234"/>
      <c r="Z292" s="234"/>
    </row>
    <row r="293" spans="1:26" ht="12.75" customHeight="1" x14ac:dyDescent="0.3">
      <c r="A293" s="234"/>
      <c r="B293" s="234"/>
      <c r="C293" s="234"/>
      <c r="D293" s="234"/>
      <c r="E293" s="234"/>
      <c r="F293" s="234"/>
      <c r="G293" s="234"/>
      <c r="H293" s="234"/>
      <c r="I293" s="234"/>
      <c r="J293" s="234"/>
      <c r="K293" s="234"/>
      <c r="L293" s="234"/>
      <c r="M293" s="234"/>
      <c r="N293" s="234"/>
      <c r="O293" s="234"/>
      <c r="P293" s="234"/>
      <c r="Q293" s="234"/>
      <c r="R293" s="234"/>
      <c r="S293" s="234"/>
      <c r="T293" s="234"/>
      <c r="U293" s="234"/>
      <c r="V293" s="234"/>
      <c r="W293" s="234"/>
      <c r="X293" s="234"/>
      <c r="Y293" s="234"/>
      <c r="Z293" s="234"/>
    </row>
    <row r="294" spans="1:26" ht="12.75" customHeight="1" x14ac:dyDescent="0.3">
      <c r="A294" s="234"/>
      <c r="B294" s="234"/>
      <c r="C294" s="234"/>
      <c r="D294" s="234"/>
      <c r="E294" s="234"/>
      <c r="F294" s="234"/>
      <c r="G294" s="234"/>
      <c r="H294" s="234"/>
      <c r="I294" s="234"/>
      <c r="J294" s="234"/>
      <c r="K294" s="234"/>
      <c r="L294" s="234"/>
      <c r="M294" s="234"/>
      <c r="N294" s="234"/>
      <c r="O294" s="234"/>
      <c r="P294" s="234"/>
      <c r="Q294" s="234"/>
      <c r="R294" s="234"/>
      <c r="S294" s="234"/>
      <c r="T294" s="234"/>
      <c r="U294" s="234"/>
      <c r="V294" s="234"/>
      <c r="W294" s="234"/>
      <c r="X294" s="234"/>
      <c r="Y294" s="234"/>
      <c r="Z294" s="234"/>
    </row>
    <row r="295" spans="1:26" ht="12.75" customHeight="1" x14ac:dyDescent="0.3">
      <c r="A295" s="234"/>
      <c r="B295" s="234"/>
      <c r="C295" s="234"/>
      <c r="D295" s="234"/>
      <c r="E295" s="234"/>
      <c r="F295" s="234"/>
      <c r="G295" s="234"/>
      <c r="H295" s="234"/>
      <c r="I295" s="234"/>
      <c r="J295" s="234"/>
      <c r="K295" s="234"/>
      <c r="L295" s="234"/>
      <c r="M295" s="234"/>
      <c r="N295" s="234"/>
      <c r="O295" s="234"/>
      <c r="P295" s="234"/>
      <c r="Q295" s="234"/>
      <c r="R295" s="234"/>
      <c r="S295" s="234"/>
      <c r="T295" s="234"/>
      <c r="U295" s="234"/>
      <c r="V295" s="234"/>
      <c r="W295" s="234"/>
      <c r="X295" s="234"/>
      <c r="Y295" s="234"/>
      <c r="Z295" s="234"/>
    </row>
    <row r="296" spans="1:26" ht="12.75" customHeight="1" x14ac:dyDescent="0.3">
      <c r="A296" s="234"/>
      <c r="B296" s="234"/>
      <c r="C296" s="234"/>
      <c r="D296" s="234"/>
      <c r="E296" s="234"/>
      <c r="F296" s="234"/>
      <c r="G296" s="234"/>
      <c r="H296" s="234"/>
      <c r="I296" s="234"/>
      <c r="J296" s="234"/>
      <c r="K296" s="234"/>
      <c r="L296" s="234"/>
      <c r="M296" s="234"/>
      <c r="N296" s="234"/>
      <c r="O296" s="234"/>
      <c r="P296" s="234"/>
      <c r="Q296" s="234"/>
      <c r="R296" s="234"/>
      <c r="S296" s="234"/>
      <c r="T296" s="234"/>
      <c r="U296" s="234"/>
      <c r="V296" s="234"/>
      <c r="W296" s="234"/>
      <c r="X296" s="234"/>
      <c r="Y296" s="234"/>
      <c r="Z296" s="234"/>
    </row>
    <row r="297" spans="1:26" ht="12.75" customHeight="1" x14ac:dyDescent="0.3">
      <c r="A297" s="234"/>
      <c r="B297" s="234"/>
      <c r="C297" s="234"/>
      <c r="D297" s="234"/>
      <c r="E297" s="234"/>
      <c r="F297" s="234"/>
      <c r="G297" s="234"/>
      <c r="H297" s="234"/>
      <c r="I297" s="234"/>
      <c r="J297" s="234"/>
      <c r="K297" s="234"/>
      <c r="L297" s="234"/>
      <c r="M297" s="234"/>
      <c r="N297" s="234"/>
      <c r="O297" s="234"/>
      <c r="P297" s="234"/>
      <c r="Q297" s="234"/>
      <c r="R297" s="234"/>
      <c r="S297" s="234"/>
      <c r="T297" s="234"/>
      <c r="U297" s="234"/>
      <c r="V297" s="234"/>
      <c r="W297" s="234"/>
      <c r="X297" s="234"/>
      <c r="Y297" s="234"/>
      <c r="Z297" s="234"/>
    </row>
    <row r="298" spans="1:26" ht="12.75" customHeight="1" x14ac:dyDescent="0.3">
      <c r="A298" s="234"/>
      <c r="B298" s="234"/>
      <c r="C298" s="234"/>
      <c r="D298" s="234"/>
      <c r="E298" s="234"/>
      <c r="F298" s="234"/>
      <c r="G298" s="234"/>
      <c r="H298" s="234"/>
      <c r="I298" s="234"/>
      <c r="J298" s="234"/>
      <c r="K298" s="234"/>
      <c r="L298" s="234"/>
      <c r="M298" s="234"/>
      <c r="N298" s="234"/>
      <c r="O298" s="234"/>
      <c r="P298" s="234"/>
      <c r="Q298" s="234"/>
      <c r="R298" s="234"/>
      <c r="S298" s="234"/>
      <c r="T298" s="234"/>
      <c r="U298" s="234"/>
      <c r="V298" s="234"/>
      <c r="W298" s="234"/>
      <c r="X298" s="234"/>
      <c r="Y298" s="234"/>
      <c r="Z298" s="234"/>
    </row>
    <row r="299" spans="1:26" ht="12.75" customHeight="1" x14ac:dyDescent="0.3">
      <c r="A299" s="234"/>
      <c r="B299" s="234"/>
      <c r="C299" s="234"/>
      <c r="D299" s="234"/>
      <c r="E299" s="234"/>
      <c r="F299" s="234"/>
      <c r="G299" s="234"/>
      <c r="H299" s="234"/>
      <c r="I299" s="234"/>
      <c r="J299" s="234"/>
      <c r="K299" s="234"/>
      <c r="L299" s="234"/>
      <c r="M299" s="234"/>
      <c r="N299" s="234"/>
      <c r="O299" s="234"/>
      <c r="P299" s="234"/>
      <c r="Q299" s="234"/>
      <c r="R299" s="234"/>
      <c r="S299" s="234"/>
      <c r="T299" s="234"/>
      <c r="U299" s="234"/>
      <c r="V299" s="234"/>
      <c r="W299" s="234"/>
      <c r="X299" s="234"/>
      <c r="Y299" s="234"/>
      <c r="Z299" s="234"/>
    </row>
    <row r="300" spans="1:26" ht="12.75" customHeight="1" x14ac:dyDescent="0.3">
      <c r="A300" s="234"/>
      <c r="B300" s="234"/>
      <c r="C300" s="234"/>
      <c r="D300" s="234"/>
      <c r="E300" s="234"/>
      <c r="F300" s="234"/>
      <c r="G300" s="234"/>
      <c r="H300" s="234"/>
      <c r="I300" s="234"/>
      <c r="J300" s="234"/>
      <c r="K300" s="234"/>
      <c r="L300" s="234"/>
      <c r="M300" s="234"/>
      <c r="N300" s="234"/>
      <c r="O300" s="234"/>
      <c r="P300" s="234"/>
      <c r="Q300" s="234"/>
      <c r="R300" s="234"/>
      <c r="S300" s="234"/>
      <c r="T300" s="234"/>
      <c r="U300" s="234"/>
      <c r="V300" s="234"/>
      <c r="W300" s="234"/>
      <c r="X300" s="234"/>
      <c r="Y300" s="234"/>
      <c r="Z300" s="234"/>
    </row>
    <row r="301" spans="1:26" ht="12.75" customHeight="1" x14ac:dyDescent="0.3">
      <c r="A301" s="234"/>
      <c r="B301" s="234"/>
      <c r="C301" s="234"/>
      <c r="D301" s="234"/>
      <c r="E301" s="234"/>
      <c r="F301" s="234"/>
      <c r="G301" s="234"/>
      <c r="H301" s="234"/>
      <c r="I301" s="234"/>
      <c r="J301" s="234"/>
      <c r="K301" s="234"/>
      <c r="L301" s="234"/>
      <c r="M301" s="234"/>
      <c r="N301" s="234"/>
      <c r="O301" s="234"/>
      <c r="P301" s="234"/>
      <c r="Q301" s="234"/>
      <c r="R301" s="234"/>
      <c r="S301" s="234"/>
      <c r="T301" s="234"/>
      <c r="U301" s="234"/>
      <c r="V301" s="234"/>
      <c r="W301" s="234"/>
      <c r="X301" s="234"/>
      <c r="Y301" s="234"/>
      <c r="Z301" s="234"/>
    </row>
    <row r="302" spans="1:26" ht="12.75" customHeight="1" x14ac:dyDescent="0.3">
      <c r="A302" s="234"/>
      <c r="B302" s="234"/>
      <c r="C302" s="234"/>
      <c r="D302" s="234"/>
      <c r="E302" s="234"/>
      <c r="F302" s="234"/>
      <c r="G302" s="234"/>
      <c r="H302" s="234"/>
      <c r="I302" s="234"/>
      <c r="J302" s="234"/>
      <c r="K302" s="234"/>
      <c r="L302" s="234"/>
      <c r="M302" s="234"/>
      <c r="N302" s="234"/>
      <c r="O302" s="234"/>
      <c r="P302" s="234"/>
      <c r="Q302" s="234"/>
      <c r="R302" s="234"/>
      <c r="S302" s="234"/>
      <c r="T302" s="234"/>
      <c r="U302" s="234"/>
      <c r="V302" s="234"/>
      <c r="W302" s="234"/>
      <c r="X302" s="234"/>
      <c r="Y302" s="234"/>
      <c r="Z302" s="234"/>
    </row>
    <row r="303" spans="1:26" ht="12.75" customHeight="1" x14ac:dyDescent="0.3">
      <c r="A303" s="234"/>
      <c r="B303" s="234"/>
      <c r="C303" s="234"/>
      <c r="D303" s="234"/>
      <c r="E303" s="234"/>
      <c r="F303" s="234"/>
      <c r="G303" s="234"/>
      <c r="H303" s="234"/>
      <c r="I303" s="234"/>
      <c r="J303" s="234"/>
      <c r="K303" s="234"/>
      <c r="L303" s="234"/>
      <c r="M303" s="234"/>
      <c r="N303" s="234"/>
      <c r="O303" s="234"/>
      <c r="P303" s="234"/>
      <c r="Q303" s="234"/>
      <c r="R303" s="234"/>
      <c r="S303" s="234"/>
      <c r="T303" s="234"/>
      <c r="U303" s="234"/>
      <c r="V303" s="234"/>
      <c r="W303" s="234"/>
      <c r="X303" s="234"/>
      <c r="Y303" s="234"/>
      <c r="Z303" s="234"/>
    </row>
    <row r="304" spans="1:26" ht="12.75" customHeight="1" x14ac:dyDescent="0.3">
      <c r="A304" s="234"/>
      <c r="B304" s="234"/>
      <c r="C304" s="234"/>
      <c r="D304" s="234"/>
      <c r="E304" s="234"/>
      <c r="F304" s="234"/>
      <c r="G304" s="234"/>
      <c r="H304" s="234"/>
      <c r="I304" s="234"/>
      <c r="J304" s="234"/>
      <c r="K304" s="234"/>
      <c r="L304" s="234"/>
      <c r="M304" s="234"/>
      <c r="N304" s="234"/>
      <c r="O304" s="234"/>
      <c r="P304" s="234"/>
      <c r="Q304" s="234"/>
      <c r="R304" s="234"/>
      <c r="S304" s="234"/>
      <c r="T304" s="234"/>
      <c r="U304" s="234"/>
      <c r="V304" s="234"/>
      <c r="W304" s="234"/>
      <c r="X304" s="234"/>
      <c r="Y304" s="234"/>
      <c r="Z304" s="234"/>
    </row>
    <row r="305" spans="1:26" ht="12.75" customHeight="1" x14ac:dyDescent="0.3">
      <c r="A305" s="234"/>
      <c r="B305" s="234"/>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c r="Z305" s="234"/>
    </row>
    <row r="306" spans="1:26" ht="12.75" customHeight="1" x14ac:dyDescent="0.3">
      <c r="A306" s="234"/>
      <c r="B306" s="234"/>
      <c r="C306" s="234"/>
      <c r="D306" s="234"/>
      <c r="E306" s="234"/>
      <c r="F306" s="234"/>
      <c r="G306" s="234"/>
      <c r="H306" s="234"/>
      <c r="I306" s="234"/>
      <c r="J306" s="234"/>
      <c r="K306" s="234"/>
      <c r="L306" s="234"/>
      <c r="M306" s="234"/>
      <c r="N306" s="234"/>
      <c r="O306" s="234"/>
      <c r="P306" s="234"/>
      <c r="Q306" s="234"/>
      <c r="R306" s="234"/>
      <c r="S306" s="234"/>
      <c r="T306" s="234"/>
      <c r="U306" s="234"/>
      <c r="V306" s="234"/>
      <c r="W306" s="234"/>
      <c r="X306" s="234"/>
      <c r="Y306" s="234"/>
      <c r="Z306" s="234"/>
    </row>
    <row r="307" spans="1:26" ht="12.75" customHeight="1" x14ac:dyDescent="0.3">
      <c r="A307" s="234"/>
      <c r="B307" s="234"/>
      <c r="C307" s="234"/>
      <c r="D307" s="234"/>
      <c r="E307" s="234"/>
      <c r="F307" s="234"/>
      <c r="G307" s="234"/>
      <c r="H307" s="234"/>
      <c r="I307" s="234"/>
      <c r="J307" s="234"/>
      <c r="K307" s="234"/>
      <c r="L307" s="234"/>
      <c r="M307" s="234"/>
      <c r="N307" s="234"/>
      <c r="O307" s="234"/>
      <c r="P307" s="234"/>
      <c r="Q307" s="234"/>
      <c r="R307" s="234"/>
      <c r="S307" s="234"/>
      <c r="T307" s="234"/>
      <c r="U307" s="234"/>
      <c r="V307" s="234"/>
      <c r="W307" s="234"/>
      <c r="X307" s="234"/>
      <c r="Y307" s="234"/>
      <c r="Z307" s="234"/>
    </row>
    <row r="308" spans="1:26" ht="12.75" customHeight="1" x14ac:dyDescent="0.3">
      <c r="A308" s="234"/>
      <c r="B308" s="234"/>
      <c r="C308" s="234"/>
      <c r="D308" s="234"/>
      <c r="E308" s="234"/>
      <c r="F308" s="234"/>
      <c r="G308" s="234"/>
      <c r="H308" s="234"/>
      <c r="I308" s="234"/>
      <c r="J308" s="234"/>
      <c r="K308" s="234"/>
      <c r="L308" s="234"/>
      <c r="M308" s="234"/>
      <c r="N308" s="234"/>
      <c r="O308" s="234"/>
      <c r="P308" s="234"/>
      <c r="Q308" s="234"/>
      <c r="R308" s="234"/>
      <c r="S308" s="234"/>
      <c r="T308" s="234"/>
      <c r="U308" s="234"/>
      <c r="V308" s="234"/>
      <c r="W308" s="234"/>
      <c r="X308" s="234"/>
      <c r="Y308" s="234"/>
      <c r="Z308" s="234"/>
    </row>
    <row r="309" spans="1:26" ht="12.75" customHeight="1" x14ac:dyDescent="0.3">
      <c r="A309" s="234"/>
      <c r="B309" s="234"/>
      <c r="C309" s="234"/>
      <c r="D309" s="234"/>
      <c r="E309" s="234"/>
      <c r="F309" s="234"/>
      <c r="G309" s="234"/>
      <c r="H309" s="234"/>
      <c r="I309" s="234"/>
      <c r="J309" s="234"/>
      <c r="K309" s="234"/>
      <c r="L309" s="234"/>
      <c r="M309" s="234"/>
      <c r="N309" s="234"/>
      <c r="O309" s="234"/>
      <c r="P309" s="234"/>
      <c r="Q309" s="234"/>
      <c r="R309" s="234"/>
      <c r="S309" s="234"/>
      <c r="T309" s="234"/>
      <c r="U309" s="234"/>
      <c r="V309" s="234"/>
      <c r="W309" s="234"/>
      <c r="X309" s="234"/>
      <c r="Y309" s="234"/>
      <c r="Z309" s="234"/>
    </row>
    <row r="310" spans="1:26" ht="12.75" customHeight="1" x14ac:dyDescent="0.3">
      <c r="A310" s="234"/>
      <c r="B310" s="234"/>
      <c r="C310" s="234"/>
      <c r="D310" s="234"/>
      <c r="E310" s="234"/>
      <c r="F310" s="234"/>
      <c r="G310" s="234"/>
      <c r="H310" s="234"/>
      <c r="I310" s="234"/>
      <c r="J310" s="234"/>
      <c r="K310" s="234"/>
      <c r="L310" s="234"/>
      <c r="M310" s="234"/>
      <c r="N310" s="234"/>
      <c r="O310" s="234"/>
      <c r="P310" s="234"/>
      <c r="Q310" s="234"/>
      <c r="R310" s="234"/>
      <c r="S310" s="234"/>
      <c r="T310" s="234"/>
      <c r="U310" s="234"/>
      <c r="V310" s="234"/>
      <c r="W310" s="234"/>
      <c r="X310" s="234"/>
      <c r="Y310" s="234"/>
      <c r="Z310" s="234"/>
    </row>
    <row r="311" spans="1:26" ht="12.75" customHeight="1" x14ac:dyDescent="0.3">
      <c r="A311" s="234"/>
      <c r="B311" s="234"/>
      <c r="C311" s="234"/>
      <c r="D311" s="234"/>
      <c r="E311" s="234"/>
      <c r="F311" s="234"/>
      <c r="G311" s="234"/>
      <c r="H311" s="234"/>
      <c r="I311" s="234"/>
      <c r="J311" s="234"/>
      <c r="K311" s="234"/>
      <c r="L311" s="234"/>
      <c r="M311" s="234"/>
      <c r="N311" s="234"/>
      <c r="O311" s="234"/>
      <c r="P311" s="234"/>
      <c r="Q311" s="234"/>
      <c r="R311" s="234"/>
      <c r="S311" s="234"/>
      <c r="T311" s="234"/>
      <c r="U311" s="234"/>
      <c r="V311" s="234"/>
      <c r="W311" s="234"/>
      <c r="X311" s="234"/>
      <c r="Y311" s="234"/>
      <c r="Z311" s="234"/>
    </row>
    <row r="312" spans="1:26" ht="12.75" customHeight="1" x14ac:dyDescent="0.3">
      <c r="A312" s="234"/>
      <c r="B312" s="234"/>
      <c r="C312" s="234"/>
      <c r="D312" s="234"/>
      <c r="E312" s="234"/>
      <c r="F312" s="234"/>
      <c r="G312" s="234"/>
      <c r="H312" s="234"/>
      <c r="I312" s="234"/>
      <c r="J312" s="234"/>
      <c r="K312" s="234"/>
      <c r="L312" s="234"/>
      <c r="M312" s="234"/>
      <c r="N312" s="234"/>
      <c r="O312" s="234"/>
      <c r="P312" s="234"/>
      <c r="Q312" s="234"/>
      <c r="R312" s="234"/>
      <c r="S312" s="234"/>
      <c r="T312" s="234"/>
      <c r="U312" s="234"/>
      <c r="V312" s="234"/>
      <c r="W312" s="234"/>
      <c r="X312" s="234"/>
      <c r="Y312" s="234"/>
      <c r="Z312" s="234"/>
    </row>
    <row r="313" spans="1:26" ht="12.75" customHeight="1" x14ac:dyDescent="0.3">
      <c r="A313" s="234"/>
      <c r="B313" s="234"/>
      <c r="C313" s="234"/>
      <c r="D313" s="234"/>
      <c r="E313" s="234"/>
      <c r="F313" s="234"/>
      <c r="G313" s="234"/>
      <c r="H313" s="234"/>
      <c r="I313" s="234"/>
      <c r="J313" s="234"/>
      <c r="K313" s="234"/>
      <c r="L313" s="234"/>
      <c r="M313" s="234"/>
      <c r="N313" s="234"/>
      <c r="O313" s="234"/>
      <c r="P313" s="234"/>
      <c r="Q313" s="234"/>
      <c r="R313" s="234"/>
      <c r="S313" s="234"/>
      <c r="T313" s="234"/>
      <c r="U313" s="234"/>
      <c r="V313" s="234"/>
      <c r="W313" s="234"/>
      <c r="X313" s="234"/>
      <c r="Y313" s="234"/>
      <c r="Z313" s="234"/>
    </row>
    <row r="314" spans="1:26" ht="12.75" customHeight="1" x14ac:dyDescent="0.3">
      <c r="A314" s="234"/>
      <c r="B314" s="234"/>
      <c r="C314" s="234"/>
      <c r="D314" s="234"/>
      <c r="E314" s="234"/>
      <c r="F314" s="234"/>
      <c r="G314" s="234"/>
      <c r="H314" s="234"/>
      <c r="I314" s="234"/>
      <c r="J314" s="234"/>
      <c r="K314" s="234"/>
      <c r="L314" s="234"/>
      <c r="M314" s="234"/>
      <c r="N314" s="234"/>
      <c r="O314" s="234"/>
      <c r="P314" s="234"/>
      <c r="Q314" s="234"/>
      <c r="R314" s="234"/>
      <c r="S314" s="234"/>
      <c r="T314" s="234"/>
      <c r="U314" s="234"/>
      <c r="V314" s="234"/>
      <c r="W314" s="234"/>
      <c r="X314" s="234"/>
      <c r="Y314" s="234"/>
      <c r="Z314" s="234"/>
    </row>
    <row r="315" spans="1:26" ht="12.75" customHeight="1" x14ac:dyDescent="0.3">
      <c r="A315" s="234"/>
      <c r="B315" s="234"/>
      <c r="C315" s="234"/>
      <c r="D315" s="234"/>
      <c r="E315" s="234"/>
      <c r="F315" s="234"/>
      <c r="G315" s="234"/>
      <c r="H315" s="234"/>
      <c r="I315" s="234"/>
      <c r="J315" s="234"/>
      <c r="K315" s="234"/>
      <c r="L315" s="234"/>
      <c r="M315" s="234"/>
      <c r="N315" s="234"/>
      <c r="O315" s="234"/>
      <c r="P315" s="234"/>
      <c r="Q315" s="234"/>
      <c r="R315" s="234"/>
      <c r="S315" s="234"/>
      <c r="T315" s="234"/>
      <c r="U315" s="234"/>
      <c r="V315" s="234"/>
      <c r="W315" s="234"/>
      <c r="X315" s="234"/>
      <c r="Y315" s="234"/>
      <c r="Z315" s="234"/>
    </row>
    <row r="316" spans="1:26" ht="12.75" customHeight="1" x14ac:dyDescent="0.3">
      <c r="A316" s="234"/>
      <c r="B316" s="234"/>
      <c r="C316" s="234"/>
      <c r="D316" s="234"/>
      <c r="E316" s="234"/>
      <c r="F316" s="234"/>
      <c r="G316" s="234"/>
      <c r="H316" s="234"/>
      <c r="I316" s="234"/>
      <c r="J316" s="234"/>
      <c r="K316" s="234"/>
      <c r="L316" s="234"/>
      <c r="M316" s="234"/>
      <c r="N316" s="234"/>
      <c r="O316" s="234"/>
      <c r="P316" s="234"/>
      <c r="Q316" s="234"/>
      <c r="R316" s="234"/>
      <c r="S316" s="234"/>
      <c r="T316" s="234"/>
      <c r="U316" s="234"/>
      <c r="V316" s="234"/>
      <c r="W316" s="234"/>
      <c r="X316" s="234"/>
      <c r="Y316" s="234"/>
      <c r="Z316" s="234"/>
    </row>
    <row r="317" spans="1:26" ht="12.75" customHeight="1" x14ac:dyDescent="0.3">
      <c r="A317" s="234"/>
      <c r="B317" s="234"/>
      <c r="C317" s="234"/>
      <c r="D317" s="234"/>
      <c r="E317" s="234"/>
      <c r="F317" s="234"/>
      <c r="G317" s="234"/>
      <c r="H317" s="234"/>
      <c r="I317" s="234"/>
      <c r="J317" s="234"/>
      <c r="K317" s="234"/>
      <c r="L317" s="234"/>
      <c r="M317" s="234"/>
      <c r="N317" s="234"/>
      <c r="O317" s="234"/>
      <c r="P317" s="234"/>
      <c r="Q317" s="234"/>
      <c r="R317" s="234"/>
      <c r="S317" s="234"/>
      <c r="T317" s="234"/>
      <c r="U317" s="234"/>
      <c r="V317" s="234"/>
      <c r="W317" s="234"/>
      <c r="X317" s="234"/>
      <c r="Y317" s="234"/>
      <c r="Z317" s="234"/>
    </row>
    <row r="318" spans="1:26" ht="12.75" customHeight="1" x14ac:dyDescent="0.3">
      <c r="A318" s="234"/>
      <c r="B318" s="234"/>
      <c r="C318" s="234"/>
      <c r="D318" s="234"/>
      <c r="E318" s="234"/>
      <c r="F318" s="234"/>
      <c r="G318" s="234"/>
      <c r="H318" s="234"/>
      <c r="I318" s="234"/>
      <c r="J318" s="234"/>
      <c r="K318" s="234"/>
      <c r="L318" s="234"/>
      <c r="M318" s="234"/>
      <c r="N318" s="234"/>
      <c r="O318" s="234"/>
      <c r="P318" s="234"/>
      <c r="Q318" s="234"/>
      <c r="R318" s="234"/>
      <c r="S318" s="234"/>
      <c r="T318" s="234"/>
      <c r="U318" s="234"/>
      <c r="V318" s="234"/>
      <c r="W318" s="234"/>
      <c r="X318" s="234"/>
      <c r="Y318" s="234"/>
      <c r="Z318" s="234"/>
    </row>
    <row r="319" spans="1:26" ht="12.75" customHeight="1" x14ac:dyDescent="0.3">
      <c r="A319" s="234"/>
      <c r="B319" s="234"/>
      <c r="C319" s="234"/>
      <c r="D319" s="234"/>
      <c r="E319" s="234"/>
      <c r="F319" s="234"/>
      <c r="G319" s="234"/>
      <c r="H319" s="234"/>
      <c r="I319" s="234"/>
      <c r="J319" s="234"/>
      <c r="K319" s="234"/>
      <c r="L319" s="234"/>
      <c r="M319" s="234"/>
      <c r="N319" s="234"/>
      <c r="O319" s="234"/>
      <c r="P319" s="234"/>
      <c r="Q319" s="234"/>
      <c r="R319" s="234"/>
      <c r="S319" s="234"/>
      <c r="T319" s="234"/>
      <c r="U319" s="234"/>
      <c r="V319" s="234"/>
      <c r="W319" s="234"/>
      <c r="X319" s="234"/>
      <c r="Y319" s="234"/>
      <c r="Z319" s="234"/>
    </row>
    <row r="320" spans="1:26" ht="12.75" customHeight="1" x14ac:dyDescent="0.3">
      <c r="A320" s="234"/>
      <c r="B320" s="234"/>
      <c r="C320" s="234"/>
      <c r="D320" s="234"/>
      <c r="E320" s="234"/>
      <c r="F320" s="234"/>
      <c r="G320" s="234"/>
      <c r="H320" s="234"/>
      <c r="I320" s="234"/>
      <c r="J320" s="234"/>
      <c r="K320" s="234"/>
      <c r="L320" s="234"/>
      <c r="M320" s="234"/>
      <c r="N320" s="234"/>
      <c r="O320" s="234"/>
      <c r="P320" s="234"/>
      <c r="Q320" s="234"/>
      <c r="R320" s="234"/>
      <c r="S320" s="234"/>
      <c r="T320" s="234"/>
      <c r="U320" s="234"/>
      <c r="V320" s="234"/>
      <c r="W320" s="234"/>
      <c r="X320" s="234"/>
      <c r="Y320" s="234"/>
      <c r="Z320" s="234"/>
    </row>
    <row r="321" spans="1:26" ht="12.75" customHeight="1" x14ac:dyDescent="0.3">
      <c r="A321" s="234"/>
      <c r="B321" s="234"/>
      <c r="C321" s="234"/>
      <c r="D321" s="234"/>
      <c r="E321" s="234"/>
      <c r="F321" s="234"/>
      <c r="G321" s="234"/>
      <c r="H321" s="234"/>
      <c r="I321" s="234"/>
      <c r="J321" s="234"/>
      <c r="K321" s="234"/>
      <c r="L321" s="234"/>
      <c r="M321" s="234"/>
      <c r="N321" s="234"/>
      <c r="O321" s="234"/>
      <c r="P321" s="234"/>
      <c r="Q321" s="234"/>
      <c r="R321" s="234"/>
      <c r="S321" s="234"/>
      <c r="T321" s="234"/>
      <c r="U321" s="234"/>
      <c r="V321" s="234"/>
      <c r="W321" s="234"/>
      <c r="X321" s="234"/>
      <c r="Y321" s="234"/>
      <c r="Z321" s="234"/>
    </row>
    <row r="322" spans="1:26" ht="12.75" customHeight="1" x14ac:dyDescent="0.3">
      <c r="A322" s="234"/>
      <c r="B322" s="234"/>
      <c r="C322" s="234"/>
      <c r="D322" s="234"/>
      <c r="E322" s="234"/>
      <c r="F322" s="234"/>
      <c r="G322" s="234"/>
      <c r="H322" s="234"/>
      <c r="I322" s="234"/>
      <c r="J322" s="234"/>
      <c r="K322" s="234"/>
      <c r="L322" s="234"/>
      <c r="M322" s="234"/>
      <c r="N322" s="234"/>
      <c r="O322" s="234"/>
      <c r="P322" s="234"/>
      <c r="Q322" s="234"/>
      <c r="R322" s="234"/>
      <c r="S322" s="234"/>
      <c r="T322" s="234"/>
      <c r="U322" s="234"/>
      <c r="V322" s="234"/>
      <c r="W322" s="234"/>
      <c r="X322" s="234"/>
      <c r="Y322" s="234"/>
      <c r="Z322" s="234"/>
    </row>
    <row r="323" spans="1:26" ht="12.75" customHeight="1" x14ac:dyDescent="0.3">
      <c r="A323" s="234"/>
      <c r="B323" s="234"/>
      <c r="C323" s="234"/>
      <c r="D323" s="234"/>
      <c r="E323" s="234"/>
      <c r="F323" s="234"/>
      <c r="G323" s="234"/>
      <c r="H323" s="234"/>
      <c r="I323" s="234"/>
      <c r="J323" s="234"/>
      <c r="K323" s="234"/>
      <c r="L323" s="234"/>
      <c r="M323" s="234"/>
      <c r="N323" s="234"/>
      <c r="O323" s="234"/>
      <c r="P323" s="234"/>
      <c r="Q323" s="234"/>
      <c r="R323" s="234"/>
      <c r="S323" s="234"/>
      <c r="T323" s="234"/>
      <c r="U323" s="234"/>
      <c r="V323" s="234"/>
      <c r="W323" s="234"/>
      <c r="X323" s="234"/>
      <c r="Y323" s="234"/>
      <c r="Z323" s="234"/>
    </row>
    <row r="324" spans="1:26" ht="12.75" customHeight="1" x14ac:dyDescent="0.3">
      <c r="A324" s="234"/>
      <c r="B324" s="234"/>
      <c r="C324" s="234"/>
      <c r="D324" s="234"/>
      <c r="E324" s="234"/>
      <c r="F324" s="234"/>
      <c r="G324" s="234"/>
      <c r="H324" s="234"/>
      <c r="I324" s="234"/>
      <c r="J324" s="234"/>
      <c r="K324" s="234"/>
      <c r="L324" s="234"/>
      <c r="M324" s="234"/>
      <c r="N324" s="234"/>
      <c r="O324" s="234"/>
      <c r="P324" s="234"/>
      <c r="Q324" s="234"/>
      <c r="R324" s="234"/>
      <c r="S324" s="234"/>
      <c r="T324" s="234"/>
      <c r="U324" s="234"/>
      <c r="V324" s="234"/>
      <c r="W324" s="234"/>
      <c r="X324" s="234"/>
      <c r="Y324" s="234"/>
      <c r="Z324" s="234"/>
    </row>
    <row r="325" spans="1:26" ht="12.75" customHeight="1" x14ac:dyDescent="0.3">
      <c r="A325" s="234"/>
      <c r="B325" s="234"/>
      <c r="C325" s="234"/>
      <c r="D325" s="234"/>
      <c r="E325" s="234"/>
      <c r="F325" s="234"/>
      <c r="G325" s="234"/>
      <c r="H325" s="234"/>
      <c r="I325" s="234"/>
      <c r="J325" s="234"/>
      <c r="K325" s="234"/>
      <c r="L325" s="234"/>
      <c r="M325" s="234"/>
      <c r="N325" s="234"/>
      <c r="O325" s="234"/>
      <c r="P325" s="234"/>
      <c r="Q325" s="234"/>
      <c r="R325" s="234"/>
      <c r="S325" s="234"/>
      <c r="T325" s="234"/>
      <c r="U325" s="234"/>
      <c r="V325" s="234"/>
      <c r="W325" s="234"/>
      <c r="X325" s="234"/>
      <c r="Y325" s="234"/>
      <c r="Z325" s="234"/>
    </row>
    <row r="326" spans="1:26" ht="12.75" customHeight="1" x14ac:dyDescent="0.3">
      <c r="A326" s="234"/>
      <c r="B326" s="234"/>
      <c r="C326" s="234"/>
      <c r="D326" s="234"/>
      <c r="E326" s="234"/>
      <c r="F326" s="234"/>
      <c r="G326" s="234"/>
      <c r="H326" s="234"/>
      <c r="I326" s="234"/>
      <c r="J326" s="234"/>
      <c r="K326" s="234"/>
      <c r="L326" s="234"/>
      <c r="M326" s="234"/>
      <c r="N326" s="234"/>
      <c r="O326" s="234"/>
      <c r="P326" s="234"/>
      <c r="Q326" s="234"/>
      <c r="R326" s="234"/>
      <c r="S326" s="234"/>
      <c r="T326" s="234"/>
      <c r="U326" s="234"/>
      <c r="V326" s="234"/>
      <c r="W326" s="234"/>
      <c r="X326" s="234"/>
      <c r="Y326" s="234"/>
      <c r="Z326" s="234"/>
    </row>
    <row r="327" spans="1:26" ht="12.75" customHeight="1" x14ac:dyDescent="0.3">
      <c r="A327" s="234"/>
      <c r="B327" s="234"/>
      <c r="C327" s="234"/>
      <c r="D327" s="234"/>
      <c r="E327" s="234"/>
      <c r="F327" s="234"/>
      <c r="G327" s="234"/>
      <c r="H327" s="234"/>
      <c r="I327" s="234"/>
      <c r="J327" s="234"/>
      <c r="K327" s="234"/>
      <c r="L327" s="234"/>
      <c r="M327" s="234"/>
      <c r="N327" s="234"/>
      <c r="O327" s="234"/>
      <c r="P327" s="234"/>
      <c r="Q327" s="234"/>
      <c r="R327" s="234"/>
      <c r="S327" s="234"/>
      <c r="T327" s="234"/>
      <c r="U327" s="234"/>
      <c r="V327" s="234"/>
      <c r="W327" s="234"/>
      <c r="X327" s="234"/>
      <c r="Y327" s="234"/>
      <c r="Z327" s="234"/>
    </row>
    <row r="328" spans="1:26" ht="12.75" customHeight="1" x14ac:dyDescent="0.3">
      <c r="A328" s="234"/>
      <c r="B328" s="234"/>
      <c r="C328" s="234"/>
      <c r="D328" s="234"/>
      <c r="E328" s="234"/>
      <c r="F328" s="234"/>
      <c r="G328" s="234"/>
      <c r="H328" s="234"/>
      <c r="I328" s="234"/>
      <c r="J328" s="234"/>
      <c r="K328" s="234"/>
      <c r="L328" s="234"/>
      <c r="M328" s="234"/>
      <c r="N328" s="234"/>
      <c r="O328" s="234"/>
      <c r="P328" s="234"/>
      <c r="Q328" s="234"/>
      <c r="R328" s="234"/>
      <c r="S328" s="234"/>
      <c r="T328" s="234"/>
      <c r="U328" s="234"/>
      <c r="V328" s="234"/>
      <c r="W328" s="234"/>
      <c r="X328" s="234"/>
      <c r="Y328" s="234"/>
      <c r="Z328" s="234"/>
    </row>
    <row r="329" spans="1:26" ht="12.75" customHeight="1" x14ac:dyDescent="0.3">
      <c r="A329" s="234"/>
      <c r="B329" s="234"/>
      <c r="C329" s="234"/>
      <c r="D329" s="234"/>
      <c r="E329" s="234"/>
      <c r="F329" s="234"/>
      <c r="G329" s="234"/>
      <c r="H329" s="234"/>
      <c r="I329" s="234"/>
      <c r="J329" s="234"/>
      <c r="K329" s="234"/>
      <c r="L329" s="234"/>
      <c r="M329" s="234"/>
      <c r="N329" s="234"/>
      <c r="O329" s="234"/>
      <c r="P329" s="234"/>
      <c r="Q329" s="234"/>
      <c r="R329" s="234"/>
      <c r="S329" s="234"/>
      <c r="T329" s="234"/>
      <c r="U329" s="234"/>
      <c r="V329" s="234"/>
      <c r="W329" s="234"/>
      <c r="X329" s="234"/>
      <c r="Y329" s="234"/>
      <c r="Z329" s="234"/>
    </row>
    <row r="330" spans="1:26" ht="12.75" customHeight="1" x14ac:dyDescent="0.3">
      <c r="A330" s="234"/>
      <c r="B330" s="234"/>
      <c r="C330" s="234"/>
      <c r="D330" s="234"/>
      <c r="E330" s="234"/>
      <c r="F330" s="234"/>
      <c r="G330" s="234"/>
      <c r="H330" s="234"/>
      <c r="I330" s="234"/>
      <c r="J330" s="234"/>
      <c r="K330" s="234"/>
      <c r="L330" s="234"/>
      <c r="M330" s="234"/>
      <c r="N330" s="234"/>
      <c r="O330" s="234"/>
      <c r="P330" s="234"/>
      <c r="Q330" s="234"/>
      <c r="R330" s="234"/>
      <c r="S330" s="234"/>
      <c r="T330" s="234"/>
      <c r="U330" s="234"/>
      <c r="V330" s="234"/>
      <c r="W330" s="234"/>
      <c r="X330" s="234"/>
      <c r="Y330" s="234"/>
      <c r="Z330" s="234"/>
    </row>
    <row r="331" spans="1:26" ht="12.75" customHeight="1" x14ac:dyDescent="0.3">
      <c r="A331" s="234"/>
      <c r="B331" s="234"/>
      <c r="C331" s="234"/>
      <c r="D331" s="234"/>
      <c r="E331" s="234"/>
      <c r="F331" s="234"/>
      <c r="G331" s="234"/>
      <c r="H331" s="234"/>
      <c r="I331" s="234"/>
      <c r="J331" s="234"/>
      <c r="K331" s="234"/>
      <c r="L331" s="234"/>
      <c r="M331" s="234"/>
      <c r="N331" s="234"/>
      <c r="O331" s="234"/>
      <c r="P331" s="234"/>
      <c r="Q331" s="234"/>
      <c r="R331" s="234"/>
      <c r="S331" s="234"/>
      <c r="T331" s="234"/>
      <c r="U331" s="234"/>
      <c r="V331" s="234"/>
      <c r="W331" s="234"/>
      <c r="X331" s="234"/>
      <c r="Y331" s="234"/>
      <c r="Z331" s="234"/>
    </row>
    <row r="332" spans="1:26" ht="12.75" customHeight="1" x14ac:dyDescent="0.3">
      <c r="A332" s="234"/>
      <c r="B332" s="234"/>
      <c r="C332" s="234"/>
      <c r="D332" s="234"/>
      <c r="E332" s="234"/>
      <c r="F332" s="234"/>
      <c r="G332" s="234"/>
      <c r="H332" s="234"/>
      <c r="I332" s="234"/>
      <c r="J332" s="234"/>
      <c r="K332" s="234"/>
      <c r="L332" s="234"/>
      <c r="M332" s="234"/>
      <c r="N332" s="234"/>
      <c r="O332" s="234"/>
      <c r="P332" s="234"/>
      <c r="Q332" s="234"/>
      <c r="R332" s="234"/>
      <c r="S332" s="234"/>
      <c r="T332" s="234"/>
      <c r="U332" s="234"/>
      <c r="V332" s="234"/>
      <c r="W332" s="234"/>
      <c r="X332" s="234"/>
      <c r="Y332" s="234"/>
      <c r="Z332" s="234"/>
    </row>
    <row r="333" spans="1:26" ht="12.75" customHeight="1" x14ac:dyDescent="0.3">
      <c r="A333" s="234"/>
      <c r="B333" s="234"/>
      <c r="C333" s="234"/>
      <c r="D333" s="234"/>
      <c r="E333" s="234"/>
      <c r="F333" s="234"/>
      <c r="G333" s="234"/>
      <c r="H333" s="234"/>
      <c r="I333" s="234"/>
      <c r="J333" s="234"/>
      <c r="K333" s="234"/>
      <c r="L333" s="234"/>
      <c r="M333" s="234"/>
      <c r="N333" s="234"/>
      <c r="O333" s="234"/>
      <c r="P333" s="234"/>
      <c r="Q333" s="234"/>
      <c r="R333" s="234"/>
      <c r="S333" s="234"/>
      <c r="T333" s="234"/>
      <c r="U333" s="234"/>
      <c r="V333" s="234"/>
      <c r="W333" s="234"/>
      <c r="X333" s="234"/>
      <c r="Y333" s="234"/>
      <c r="Z333" s="234"/>
    </row>
    <row r="334" spans="1:26" ht="12.75" customHeight="1" x14ac:dyDescent="0.3">
      <c r="A334" s="234"/>
      <c r="B334" s="234"/>
      <c r="C334" s="234"/>
      <c r="D334" s="234"/>
      <c r="E334" s="234"/>
      <c r="F334" s="234"/>
      <c r="G334" s="234"/>
      <c r="H334" s="234"/>
      <c r="I334" s="234"/>
      <c r="J334" s="234"/>
      <c r="K334" s="234"/>
      <c r="L334" s="234"/>
      <c r="M334" s="234"/>
      <c r="N334" s="234"/>
      <c r="O334" s="234"/>
      <c r="P334" s="234"/>
      <c r="Q334" s="234"/>
      <c r="R334" s="234"/>
      <c r="S334" s="234"/>
      <c r="T334" s="234"/>
      <c r="U334" s="234"/>
      <c r="V334" s="234"/>
      <c r="W334" s="234"/>
      <c r="X334" s="234"/>
      <c r="Y334" s="234"/>
      <c r="Z334" s="234"/>
    </row>
    <row r="335" spans="1:26" ht="12.75" customHeight="1" x14ac:dyDescent="0.3">
      <c r="A335" s="234"/>
      <c r="B335" s="234"/>
      <c r="C335" s="234"/>
      <c r="D335" s="234"/>
      <c r="E335" s="234"/>
      <c r="F335" s="234"/>
      <c r="G335" s="234"/>
      <c r="H335" s="234"/>
      <c r="I335" s="234"/>
      <c r="J335" s="234"/>
      <c r="K335" s="234"/>
      <c r="L335" s="234"/>
      <c r="M335" s="234"/>
      <c r="N335" s="234"/>
      <c r="O335" s="234"/>
      <c r="P335" s="234"/>
      <c r="Q335" s="234"/>
      <c r="R335" s="234"/>
      <c r="S335" s="234"/>
      <c r="T335" s="234"/>
      <c r="U335" s="234"/>
      <c r="V335" s="234"/>
      <c r="W335" s="234"/>
      <c r="X335" s="234"/>
      <c r="Y335" s="234"/>
      <c r="Z335" s="234"/>
    </row>
    <row r="336" spans="1:26" ht="12.75" customHeight="1" x14ac:dyDescent="0.3">
      <c r="A336" s="234"/>
      <c r="B336" s="234"/>
      <c r="C336" s="234"/>
      <c r="D336" s="234"/>
      <c r="E336" s="234"/>
      <c r="F336" s="234"/>
      <c r="G336" s="234"/>
      <c r="H336" s="234"/>
      <c r="I336" s="234"/>
      <c r="J336" s="234"/>
      <c r="K336" s="234"/>
      <c r="L336" s="234"/>
      <c r="M336" s="234"/>
      <c r="N336" s="234"/>
      <c r="O336" s="234"/>
      <c r="P336" s="234"/>
      <c r="Q336" s="234"/>
      <c r="R336" s="234"/>
      <c r="S336" s="234"/>
      <c r="T336" s="234"/>
      <c r="U336" s="234"/>
      <c r="V336" s="234"/>
      <c r="W336" s="234"/>
      <c r="X336" s="234"/>
      <c r="Y336" s="234"/>
      <c r="Z336" s="234"/>
    </row>
    <row r="337" spans="1:26" ht="12.75" customHeight="1" x14ac:dyDescent="0.3">
      <c r="A337" s="234"/>
      <c r="B337" s="234"/>
      <c r="C337" s="234"/>
      <c r="D337" s="234"/>
      <c r="E337" s="234"/>
      <c r="F337" s="234"/>
      <c r="G337" s="234"/>
      <c r="H337" s="234"/>
      <c r="I337" s="234"/>
      <c r="J337" s="234"/>
      <c r="K337" s="234"/>
      <c r="L337" s="234"/>
      <c r="M337" s="234"/>
      <c r="N337" s="234"/>
      <c r="O337" s="234"/>
      <c r="P337" s="234"/>
      <c r="Q337" s="234"/>
      <c r="R337" s="234"/>
      <c r="S337" s="234"/>
      <c r="T337" s="234"/>
      <c r="U337" s="234"/>
      <c r="V337" s="234"/>
      <c r="W337" s="234"/>
      <c r="X337" s="234"/>
      <c r="Y337" s="234"/>
      <c r="Z337" s="234"/>
    </row>
    <row r="338" spans="1:26" ht="12.75" customHeight="1" x14ac:dyDescent="0.3">
      <c r="A338" s="234"/>
      <c r="B338" s="234"/>
      <c r="C338" s="234"/>
      <c r="D338" s="234"/>
      <c r="E338" s="234"/>
      <c r="F338" s="234"/>
      <c r="G338" s="234"/>
      <c r="H338" s="234"/>
      <c r="I338" s="234"/>
      <c r="J338" s="234"/>
      <c r="K338" s="234"/>
      <c r="L338" s="234"/>
      <c r="M338" s="234"/>
      <c r="N338" s="234"/>
      <c r="O338" s="234"/>
      <c r="P338" s="234"/>
      <c r="Q338" s="234"/>
      <c r="R338" s="234"/>
      <c r="S338" s="234"/>
      <c r="T338" s="234"/>
      <c r="U338" s="234"/>
      <c r="V338" s="234"/>
      <c r="W338" s="234"/>
      <c r="X338" s="234"/>
      <c r="Y338" s="234"/>
      <c r="Z338" s="234"/>
    </row>
    <row r="339" spans="1:26" ht="12.75" customHeight="1" x14ac:dyDescent="0.3">
      <c r="A339" s="234"/>
      <c r="B339" s="234"/>
      <c r="C339" s="234"/>
      <c r="D339" s="234"/>
      <c r="E339" s="234"/>
      <c r="F339" s="234"/>
      <c r="G339" s="234"/>
      <c r="H339" s="234"/>
      <c r="I339" s="234"/>
      <c r="J339" s="234"/>
      <c r="K339" s="234"/>
      <c r="L339" s="234"/>
      <c r="M339" s="234"/>
      <c r="N339" s="234"/>
      <c r="O339" s="234"/>
      <c r="P339" s="234"/>
      <c r="Q339" s="234"/>
      <c r="R339" s="234"/>
      <c r="S339" s="234"/>
      <c r="T339" s="234"/>
      <c r="U339" s="234"/>
      <c r="V339" s="234"/>
      <c r="W339" s="234"/>
      <c r="X339" s="234"/>
      <c r="Y339" s="234"/>
      <c r="Z339" s="234"/>
    </row>
    <row r="340" spans="1:26" ht="12.75" customHeight="1" x14ac:dyDescent="0.3">
      <c r="A340" s="234"/>
      <c r="B340" s="234"/>
      <c r="C340" s="234"/>
      <c r="D340" s="234"/>
      <c r="E340" s="234"/>
      <c r="F340" s="234"/>
      <c r="G340" s="234"/>
      <c r="H340" s="234"/>
      <c r="I340" s="234"/>
      <c r="J340" s="234"/>
      <c r="K340" s="234"/>
      <c r="L340" s="234"/>
      <c r="M340" s="234"/>
      <c r="N340" s="234"/>
      <c r="O340" s="234"/>
      <c r="P340" s="234"/>
      <c r="Q340" s="234"/>
      <c r="R340" s="234"/>
      <c r="S340" s="234"/>
      <c r="T340" s="234"/>
      <c r="U340" s="234"/>
      <c r="V340" s="234"/>
      <c r="W340" s="234"/>
      <c r="X340" s="234"/>
      <c r="Y340" s="234"/>
      <c r="Z340" s="234"/>
    </row>
    <row r="341" spans="1:26" ht="12.75" customHeight="1" x14ac:dyDescent="0.3">
      <c r="A341" s="234"/>
      <c r="B341" s="234"/>
      <c r="C341" s="234"/>
      <c r="D341" s="234"/>
      <c r="E341" s="234"/>
      <c r="F341" s="234"/>
      <c r="G341" s="234"/>
      <c r="H341" s="234"/>
      <c r="I341" s="234"/>
      <c r="J341" s="234"/>
      <c r="K341" s="234"/>
      <c r="L341" s="234"/>
      <c r="M341" s="234"/>
      <c r="N341" s="234"/>
      <c r="O341" s="234"/>
      <c r="P341" s="234"/>
      <c r="Q341" s="234"/>
      <c r="R341" s="234"/>
      <c r="S341" s="234"/>
      <c r="T341" s="234"/>
      <c r="U341" s="234"/>
      <c r="V341" s="234"/>
      <c r="W341" s="234"/>
      <c r="X341" s="234"/>
      <c r="Y341" s="234"/>
      <c r="Z341" s="234"/>
    </row>
    <row r="342" spans="1:26" ht="12.75" customHeight="1" x14ac:dyDescent="0.3">
      <c r="A342" s="234"/>
      <c r="B342" s="234"/>
      <c r="C342" s="234"/>
      <c r="D342" s="234"/>
      <c r="E342" s="234"/>
      <c r="F342" s="234"/>
      <c r="G342" s="234"/>
      <c r="H342" s="234"/>
      <c r="I342" s="234"/>
      <c r="J342" s="234"/>
      <c r="K342" s="234"/>
      <c r="L342" s="234"/>
      <c r="M342" s="234"/>
      <c r="N342" s="234"/>
      <c r="O342" s="234"/>
      <c r="P342" s="234"/>
      <c r="Q342" s="234"/>
      <c r="R342" s="234"/>
      <c r="S342" s="234"/>
      <c r="T342" s="234"/>
      <c r="U342" s="234"/>
      <c r="V342" s="234"/>
      <c r="W342" s="234"/>
      <c r="X342" s="234"/>
      <c r="Y342" s="234"/>
      <c r="Z342" s="234"/>
    </row>
    <row r="343" spans="1:26" ht="12.75" customHeight="1" x14ac:dyDescent="0.3">
      <c r="A343" s="234"/>
      <c r="B343" s="234"/>
      <c r="C343" s="234"/>
      <c r="D343" s="234"/>
      <c r="E343" s="234"/>
      <c r="F343" s="234"/>
      <c r="G343" s="234"/>
      <c r="H343" s="234"/>
      <c r="I343" s="234"/>
      <c r="J343" s="234"/>
      <c r="K343" s="234"/>
      <c r="L343" s="234"/>
      <c r="M343" s="234"/>
      <c r="N343" s="234"/>
      <c r="O343" s="234"/>
      <c r="P343" s="234"/>
      <c r="Q343" s="234"/>
      <c r="R343" s="234"/>
      <c r="S343" s="234"/>
      <c r="T343" s="234"/>
      <c r="U343" s="234"/>
      <c r="V343" s="234"/>
      <c r="W343" s="234"/>
      <c r="X343" s="234"/>
      <c r="Y343" s="234"/>
      <c r="Z343" s="234"/>
    </row>
    <row r="344" spans="1:26" ht="12.75" customHeight="1" x14ac:dyDescent="0.3">
      <c r="A344" s="234"/>
      <c r="B344" s="234"/>
      <c r="C344" s="234"/>
      <c r="D344" s="234"/>
      <c r="E344" s="234"/>
      <c r="F344" s="234"/>
      <c r="G344" s="234"/>
      <c r="H344" s="234"/>
      <c r="I344" s="234"/>
      <c r="J344" s="234"/>
      <c r="K344" s="234"/>
      <c r="L344" s="234"/>
      <c r="M344" s="234"/>
      <c r="N344" s="234"/>
      <c r="O344" s="234"/>
      <c r="P344" s="234"/>
      <c r="Q344" s="234"/>
      <c r="R344" s="234"/>
      <c r="S344" s="234"/>
      <c r="T344" s="234"/>
      <c r="U344" s="234"/>
      <c r="V344" s="234"/>
      <c r="W344" s="234"/>
      <c r="X344" s="234"/>
      <c r="Y344" s="234"/>
      <c r="Z344" s="234"/>
    </row>
    <row r="345" spans="1:26" ht="12.75" customHeight="1" x14ac:dyDescent="0.3">
      <c r="A345" s="234"/>
      <c r="B345" s="234"/>
      <c r="C345" s="234"/>
      <c r="D345" s="234"/>
      <c r="E345" s="234"/>
      <c r="F345" s="234"/>
      <c r="G345" s="234"/>
      <c r="H345" s="234"/>
      <c r="I345" s="234"/>
      <c r="J345" s="234"/>
      <c r="K345" s="234"/>
      <c r="L345" s="234"/>
      <c r="M345" s="234"/>
      <c r="N345" s="234"/>
      <c r="O345" s="234"/>
      <c r="P345" s="234"/>
      <c r="Q345" s="234"/>
      <c r="R345" s="234"/>
      <c r="S345" s="234"/>
      <c r="T345" s="234"/>
      <c r="U345" s="234"/>
      <c r="V345" s="234"/>
      <c r="W345" s="234"/>
      <c r="X345" s="234"/>
      <c r="Y345" s="234"/>
      <c r="Z345" s="234"/>
    </row>
    <row r="346" spans="1:26" ht="12.75" customHeight="1" x14ac:dyDescent="0.3">
      <c r="A346" s="234"/>
      <c r="B346" s="234"/>
      <c r="C346" s="234"/>
      <c r="D346" s="234"/>
      <c r="E346" s="234"/>
      <c r="F346" s="234"/>
      <c r="G346" s="234"/>
      <c r="H346" s="234"/>
      <c r="I346" s="234"/>
      <c r="J346" s="234"/>
      <c r="K346" s="234"/>
      <c r="L346" s="234"/>
      <c r="M346" s="234"/>
      <c r="N346" s="234"/>
      <c r="O346" s="234"/>
      <c r="P346" s="234"/>
      <c r="Q346" s="234"/>
      <c r="R346" s="234"/>
      <c r="S346" s="234"/>
      <c r="T346" s="234"/>
      <c r="U346" s="234"/>
      <c r="V346" s="234"/>
      <c r="W346" s="234"/>
      <c r="X346" s="234"/>
      <c r="Y346" s="234"/>
      <c r="Z346" s="234"/>
    </row>
    <row r="347" spans="1:26" ht="12.75" customHeight="1" x14ac:dyDescent="0.3">
      <c r="A347" s="234"/>
      <c r="B347" s="234"/>
      <c r="C347" s="234"/>
      <c r="D347" s="234"/>
      <c r="E347" s="234"/>
      <c r="F347" s="234"/>
      <c r="G347" s="234"/>
      <c r="H347" s="234"/>
      <c r="I347" s="234"/>
      <c r="J347" s="234"/>
      <c r="K347" s="234"/>
      <c r="L347" s="234"/>
      <c r="M347" s="234"/>
      <c r="N347" s="234"/>
      <c r="O347" s="234"/>
      <c r="P347" s="234"/>
      <c r="Q347" s="234"/>
      <c r="R347" s="234"/>
      <c r="S347" s="234"/>
      <c r="T347" s="234"/>
      <c r="U347" s="234"/>
      <c r="V347" s="234"/>
      <c r="W347" s="234"/>
      <c r="X347" s="234"/>
      <c r="Y347" s="234"/>
      <c r="Z347" s="234"/>
    </row>
    <row r="348" spans="1:26" ht="12.75" customHeight="1" x14ac:dyDescent="0.3">
      <c r="A348" s="234"/>
      <c r="B348" s="234"/>
      <c r="C348" s="234"/>
      <c r="D348" s="234"/>
      <c r="E348" s="234"/>
      <c r="F348" s="234"/>
      <c r="G348" s="234"/>
      <c r="H348" s="234"/>
      <c r="I348" s="234"/>
      <c r="J348" s="234"/>
      <c r="K348" s="234"/>
      <c r="L348" s="234"/>
      <c r="M348" s="234"/>
      <c r="N348" s="234"/>
      <c r="O348" s="234"/>
      <c r="P348" s="234"/>
      <c r="Q348" s="234"/>
      <c r="R348" s="234"/>
      <c r="S348" s="234"/>
      <c r="T348" s="234"/>
      <c r="U348" s="234"/>
      <c r="V348" s="234"/>
      <c r="W348" s="234"/>
      <c r="X348" s="234"/>
      <c r="Y348" s="234"/>
      <c r="Z348" s="234"/>
    </row>
    <row r="349" spans="1:26" ht="12.75" customHeight="1" x14ac:dyDescent="0.3">
      <c r="A349" s="234"/>
      <c r="B349" s="234"/>
      <c r="C349" s="234"/>
      <c r="D349" s="234"/>
      <c r="E349" s="234"/>
      <c r="F349" s="234"/>
      <c r="G349" s="234"/>
      <c r="H349" s="234"/>
      <c r="I349" s="234"/>
      <c r="J349" s="234"/>
      <c r="K349" s="234"/>
      <c r="L349" s="234"/>
      <c r="M349" s="234"/>
      <c r="N349" s="234"/>
      <c r="O349" s="234"/>
      <c r="P349" s="234"/>
      <c r="Q349" s="234"/>
      <c r="R349" s="234"/>
      <c r="S349" s="234"/>
      <c r="T349" s="234"/>
      <c r="U349" s="234"/>
      <c r="V349" s="234"/>
      <c r="W349" s="234"/>
      <c r="X349" s="234"/>
      <c r="Y349" s="234"/>
      <c r="Z349" s="234"/>
    </row>
    <row r="350" spans="1:26" ht="12.75" customHeight="1" x14ac:dyDescent="0.3">
      <c r="A350" s="234"/>
      <c r="B350" s="234"/>
      <c r="C350" s="234"/>
      <c r="D350" s="234"/>
      <c r="E350" s="234"/>
      <c r="F350" s="234"/>
      <c r="G350" s="234"/>
      <c r="H350" s="234"/>
      <c r="I350" s="234"/>
      <c r="J350" s="234"/>
      <c r="K350" s="234"/>
      <c r="L350" s="234"/>
      <c r="M350" s="234"/>
      <c r="N350" s="234"/>
      <c r="O350" s="234"/>
      <c r="P350" s="234"/>
      <c r="Q350" s="234"/>
      <c r="R350" s="234"/>
      <c r="S350" s="234"/>
      <c r="T350" s="234"/>
      <c r="U350" s="234"/>
      <c r="V350" s="234"/>
      <c r="W350" s="234"/>
      <c r="X350" s="234"/>
      <c r="Y350" s="234"/>
      <c r="Z350" s="234"/>
    </row>
    <row r="351" spans="1:26" ht="12.75" customHeight="1" x14ac:dyDescent="0.3">
      <c r="A351" s="234"/>
      <c r="B351" s="234"/>
      <c r="C351" s="234"/>
      <c r="D351" s="234"/>
      <c r="E351" s="234"/>
      <c r="F351" s="234"/>
      <c r="G351" s="234"/>
      <c r="H351" s="234"/>
      <c r="I351" s="234"/>
      <c r="J351" s="234"/>
      <c r="K351" s="234"/>
      <c r="L351" s="234"/>
      <c r="M351" s="234"/>
      <c r="N351" s="234"/>
      <c r="O351" s="234"/>
      <c r="P351" s="234"/>
      <c r="Q351" s="234"/>
      <c r="R351" s="234"/>
      <c r="S351" s="234"/>
      <c r="T351" s="234"/>
      <c r="U351" s="234"/>
      <c r="V351" s="234"/>
      <c r="W351" s="234"/>
      <c r="X351" s="234"/>
      <c r="Y351" s="234"/>
      <c r="Z351" s="234"/>
    </row>
    <row r="352" spans="1:26" ht="12.75" customHeight="1" x14ac:dyDescent="0.3">
      <c r="A352" s="234"/>
      <c r="B352" s="234"/>
      <c r="C352" s="234"/>
      <c r="D352" s="234"/>
      <c r="E352" s="234"/>
      <c r="F352" s="234"/>
      <c r="G352" s="234"/>
      <c r="H352" s="234"/>
      <c r="I352" s="234"/>
      <c r="J352" s="234"/>
      <c r="K352" s="234"/>
      <c r="L352" s="234"/>
      <c r="M352" s="234"/>
      <c r="N352" s="234"/>
      <c r="O352" s="234"/>
      <c r="P352" s="234"/>
      <c r="Q352" s="234"/>
      <c r="R352" s="234"/>
      <c r="S352" s="234"/>
      <c r="T352" s="234"/>
      <c r="U352" s="234"/>
      <c r="V352" s="234"/>
      <c r="W352" s="234"/>
      <c r="X352" s="234"/>
      <c r="Y352" s="234"/>
      <c r="Z352" s="234"/>
    </row>
    <row r="353" spans="1:26" ht="12.75" customHeight="1" x14ac:dyDescent="0.3">
      <c r="A353" s="234"/>
      <c r="B353" s="234"/>
      <c r="C353" s="234"/>
      <c r="D353" s="234"/>
      <c r="E353" s="234"/>
      <c r="F353" s="234"/>
      <c r="G353" s="234"/>
      <c r="H353" s="234"/>
      <c r="I353" s="234"/>
      <c r="J353" s="234"/>
      <c r="K353" s="234"/>
      <c r="L353" s="234"/>
      <c r="M353" s="234"/>
      <c r="N353" s="234"/>
      <c r="O353" s="234"/>
      <c r="P353" s="234"/>
      <c r="Q353" s="234"/>
      <c r="R353" s="234"/>
      <c r="S353" s="234"/>
      <c r="T353" s="234"/>
      <c r="U353" s="234"/>
      <c r="V353" s="234"/>
      <c r="W353" s="234"/>
      <c r="X353" s="234"/>
      <c r="Y353" s="234"/>
      <c r="Z353" s="234"/>
    </row>
    <row r="354" spans="1:26" ht="12.75" customHeight="1" x14ac:dyDescent="0.3">
      <c r="A354" s="234"/>
      <c r="B354" s="234"/>
      <c r="C354" s="234"/>
      <c r="D354" s="234"/>
      <c r="E354" s="234"/>
      <c r="F354" s="234"/>
      <c r="G354" s="234"/>
      <c r="H354" s="234"/>
      <c r="I354" s="234"/>
      <c r="J354" s="234"/>
      <c r="K354" s="234"/>
      <c r="L354" s="234"/>
      <c r="M354" s="234"/>
      <c r="N354" s="234"/>
      <c r="O354" s="234"/>
      <c r="P354" s="234"/>
      <c r="Q354" s="234"/>
      <c r="R354" s="234"/>
      <c r="S354" s="234"/>
      <c r="T354" s="234"/>
      <c r="U354" s="234"/>
      <c r="V354" s="234"/>
      <c r="W354" s="234"/>
      <c r="X354" s="234"/>
      <c r="Y354" s="234"/>
      <c r="Z354" s="234"/>
    </row>
    <row r="355" spans="1:26" ht="12.75" customHeight="1" x14ac:dyDescent="0.3">
      <c r="A355" s="234"/>
      <c r="B355" s="234"/>
      <c r="C355" s="234"/>
      <c r="D355" s="234"/>
      <c r="E355" s="234"/>
      <c r="F355" s="234"/>
      <c r="G355" s="234"/>
      <c r="H355" s="234"/>
      <c r="I355" s="234"/>
      <c r="J355" s="234"/>
      <c r="K355" s="234"/>
      <c r="L355" s="234"/>
      <c r="M355" s="234"/>
      <c r="N355" s="234"/>
      <c r="O355" s="234"/>
      <c r="P355" s="234"/>
      <c r="Q355" s="234"/>
      <c r="R355" s="234"/>
      <c r="S355" s="234"/>
      <c r="T355" s="234"/>
      <c r="U355" s="234"/>
      <c r="V355" s="234"/>
      <c r="W355" s="234"/>
      <c r="X355" s="234"/>
      <c r="Y355" s="234"/>
      <c r="Z355" s="234"/>
    </row>
    <row r="356" spans="1:26" ht="12.75" customHeight="1" x14ac:dyDescent="0.3">
      <c r="A356" s="234"/>
      <c r="B356" s="234"/>
      <c r="C356" s="234"/>
      <c r="D356" s="234"/>
      <c r="E356" s="234"/>
      <c r="F356" s="234"/>
      <c r="G356" s="234"/>
      <c r="H356" s="234"/>
      <c r="I356" s="234"/>
      <c r="J356" s="234"/>
      <c r="K356" s="234"/>
      <c r="L356" s="234"/>
      <c r="M356" s="234"/>
      <c r="N356" s="234"/>
      <c r="O356" s="234"/>
      <c r="P356" s="234"/>
      <c r="Q356" s="234"/>
      <c r="R356" s="234"/>
      <c r="S356" s="234"/>
      <c r="T356" s="234"/>
      <c r="U356" s="234"/>
      <c r="V356" s="234"/>
      <c r="W356" s="234"/>
      <c r="X356" s="234"/>
      <c r="Y356" s="234"/>
      <c r="Z356" s="234"/>
    </row>
    <row r="357" spans="1:26" ht="12.75" customHeight="1" x14ac:dyDescent="0.3">
      <c r="A357" s="234"/>
      <c r="B357" s="234"/>
      <c r="C357" s="234"/>
      <c r="D357" s="234"/>
      <c r="E357" s="234"/>
      <c r="F357" s="234"/>
      <c r="G357" s="234"/>
      <c r="H357" s="234"/>
      <c r="I357" s="234"/>
      <c r="J357" s="234"/>
      <c r="K357" s="234"/>
      <c r="L357" s="234"/>
      <c r="M357" s="234"/>
      <c r="N357" s="234"/>
      <c r="O357" s="234"/>
      <c r="P357" s="234"/>
      <c r="Q357" s="234"/>
      <c r="R357" s="234"/>
      <c r="S357" s="234"/>
      <c r="T357" s="234"/>
      <c r="U357" s="234"/>
      <c r="V357" s="234"/>
      <c r="W357" s="234"/>
      <c r="X357" s="234"/>
      <c r="Y357" s="234"/>
      <c r="Z357" s="234"/>
    </row>
    <row r="358" spans="1:26" ht="12.75" customHeight="1" x14ac:dyDescent="0.3">
      <c r="A358" s="234"/>
      <c r="B358" s="234"/>
      <c r="C358" s="234"/>
      <c r="D358" s="234"/>
      <c r="E358" s="234"/>
      <c r="F358" s="234"/>
      <c r="G358" s="234"/>
      <c r="H358" s="234"/>
      <c r="I358" s="234"/>
      <c r="J358" s="234"/>
      <c r="K358" s="234"/>
      <c r="L358" s="234"/>
      <c r="M358" s="234"/>
      <c r="N358" s="234"/>
      <c r="O358" s="234"/>
      <c r="P358" s="234"/>
      <c r="Q358" s="234"/>
      <c r="R358" s="234"/>
      <c r="S358" s="234"/>
      <c r="T358" s="234"/>
      <c r="U358" s="234"/>
      <c r="V358" s="234"/>
      <c r="W358" s="234"/>
      <c r="X358" s="234"/>
      <c r="Y358" s="234"/>
      <c r="Z358" s="234"/>
    </row>
    <row r="359" spans="1:26" ht="12.75" customHeight="1" x14ac:dyDescent="0.3">
      <c r="A359" s="234"/>
      <c r="B359" s="234"/>
      <c r="C359" s="234"/>
      <c r="D359" s="234"/>
      <c r="E359" s="234"/>
      <c r="F359" s="234"/>
      <c r="G359" s="234"/>
      <c r="H359" s="234"/>
      <c r="I359" s="234"/>
      <c r="J359" s="234"/>
      <c r="K359" s="234"/>
      <c r="L359" s="234"/>
      <c r="M359" s="234"/>
      <c r="N359" s="234"/>
      <c r="O359" s="234"/>
      <c r="P359" s="234"/>
      <c r="Q359" s="234"/>
      <c r="R359" s="234"/>
      <c r="S359" s="234"/>
      <c r="T359" s="234"/>
      <c r="U359" s="234"/>
      <c r="V359" s="234"/>
      <c r="W359" s="234"/>
      <c r="X359" s="234"/>
      <c r="Y359" s="234"/>
      <c r="Z359" s="234"/>
    </row>
    <row r="360" spans="1:26" ht="12.75" customHeight="1" x14ac:dyDescent="0.3">
      <c r="A360" s="234"/>
      <c r="B360" s="234"/>
      <c r="C360" s="234"/>
      <c r="D360" s="234"/>
      <c r="E360" s="234"/>
      <c r="F360" s="234"/>
      <c r="G360" s="234"/>
      <c r="H360" s="234"/>
      <c r="I360" s="234"/>
      <c r="J360" s="234"/>
      <c r="K360" s="234"/>
      <c r="L360" s="234"/>
      <c r="M360" s="234"/>
      <c r="N360" s="234"/>
      <c r="O360" s="234"/>
      <c r="P360" s="234"/>
      <c r="Q360" s="234"/>
      <c r="R360" s="234"/>
      <c r="S360" s="234"/>
      <c r="T360" s="234"/>
      <c r="U360" s="234"/>
      <c r="V360" s="234"/>
      <c r="W360" s="234"/>
      <c r="X360" s="234"/>
      <c r="Y360" s="234"/>
      <c r="Z360" s="234"/>
    </row>
    <row r="361" spans="1:26" ht="12.75" customHeight="1" x14ac:dyDescent="0.3">
      <c r="A361" s="234"/>
      <c r="B361" s="234"/>
      <c r="C361" s="234"/>
      <c r="D361" s="234"/>
      <c r="E361" s="234"/>
      <c r="F361" s="234"/>
      <c r="G361" s="234"/>
      <c r="H361" s="234"/>
      <c r="I361" s="234"/>
      <c r="J361" s="234"/>
      <c r="K361" s="234"/>
      <c r="L361" s="234"/>
      <c r="M361" s="234"/>
      <c r="N361" s="234"/>
      <c r="O361" s="234"/>
      <c r="P361" s="234"/>
      <c r="Q361" s="234"/>
      <c r="R361" s="234"/>
      <c r="S361" s="234"/>
      <c r="T361" s="234"/>
      <c r="U361" s="234"/>
      <c r="V361" s="234"/>
      <c r="W361" s="234"/>
      <c r="X361" s="234"/>
      <c r="Y361" s="234"/>
      <c r="Z361" s="234"/>
    </row>
    <row r="362" spans="1:26" ht="12.75" customHeight="1" x14ac:dyDescent="0.3">
      <c r="A362" s="234"/>
      <c r="B362" s="234"/>
      <c r="C362" s="234"/>
      <c r="D362" s="234"/>
      <c r="E362" s="234"/>
      <c r="F362" s="234"/>
      <c r="G362" s="234"/>
      <c r="H362" s="234"/>
      <c r="I362" s="234"/>
      <c r="J362" s="234"/>
      <c r="K362" s="234"/>
      <c r="L362" s="234"/>
      <c r="M362" s="234"/>
      <c r="N362" s="234"/>
      <c r="O362" s="234"/>
      <c r="P362" s="234"/>
      <c r="Q362" s="234"/>
      <c r="R362" s="234"/>
      <c r="S362" s="234"/>
      <c r="T362" s="234"/>
      <c r="U362" s="234"/>
      <c r="V362" s="234"/>
      <c r="W362" s="234"/>
      <c r="X362" s="234"/>
      <c r="Y362" s="234"/>
      <c r="Z362" s="234"/>
    </row>
    <row r="363" spans="1:26" ht="12.75" customHeight="1" x14ac:dyDescent="0.3">
      <c r="A363" s="234"/>
      <c r="B363" s="234"/>
      <c r="C363" s="234"/>
      <c r="D363" s="234"/>
      <c r="E363" s="234"/>
      <c r="F363" s="234"/>
      <c r="G363" s="234"/>
      <c r="H363" s="234"/>
      <c r="I363" s="234"/>
      <c r="J363" s="234"/>
      <c r="K363" s="234"/>
      <c r="L363" s="234"/>
      <c r="M363" s="234"/>
      <c r="N363" s="234"/>
      <c r="O363" s="234"/>
      <c r="P363" s="234"/>
      <c r="Q363" s="234"/>
      <c r="R363" s="234"/>
      <c r="S363" s="234"/>
      <c r="T363" s="234"/>
      <c r="U363" s="234"/>
      <c r="V363" s="234"/>
      <c r="W363" s="234"/>
      <c r="X363" s="234"/>
      <c r="Y363" s="234"/>
      <c r="Z363" s="234"/>
    </row>
    <row r="364" spans="1:26" ht="12.75" customHeight="1" x14ac:dyDescent="0.3">
      <c r="A364" s="234"/>
      <c r="B364" s="234"/>
      <c r="C364" s="234"/>
      <c r="D364" s="234"/>
      <c r="E364" s="234"/>
      <c r="F364" s="234"/>
      <c r="G364" s="234"/>
      <c r="H364" s="234"/>
      <c r="I364" s="234"/>
      <c r="J364" s="234"/>
      <c r="K364" s="234"/>
      <c r="L364" s="234"/>
      <c r="M364" s="234"/>
      <c r="N364" s="234"/>
      <c r="O364" s="234"/>
      <c r="P364" s="234"/>
      <c r="Q364" s="234"/>
      <c r="R364" s="234"/>
      <c r="S364" s="234"/>
      <c r="T364" s="234"/>
      <c r="U364" s="234"/>
      <c r="V364" s="234"/>
      <c r="W364" s="234"/>
      <c r="X364" s="234"/>
      <c r="Y364" s="234"/>
      <c r="Z364" s="234"/>
    </row>
    <row r="365" spans="1:26" ht="12.75" customHeight="1" x14ac:dyDescent="0.3">
      <c r="A365" s="234"/>
      <c r="B365" s="234"/>
      <c r="C365" s="234"/>
      <c r="D365" s="234"/>
      <c r="E365" s="234"/>
      <c r="F365" s="234"/>
      <c r="G365" s="234"/>
      <c r="H365" s="234"/>
      <c r="I365" s="234"/>
      <c r="J365" s="234"/>
      <c r="K365" s="234"/>
      <c r="L365" s="234"/>
      <c r="M365" s="234"/>
      <c r="N365" s="234"/>
      <c r="O365" s="234"/>
      <c r="P365" s="234"/>
      <c r="Q365" s="234"/>
      <c r="R365" s="234"/>
      <c r="S365" s="234"/>
      <c r="T365" s="234"/>
      <c r="U365" s="234"/>
      <c r="V365" s="234"/>
      <c r="W365" s="234"/>
      <c r="X365" s="234"/>
      <c r="Y365" s="234"/>
      <c r="Z365" s="234"/>
    </row>
    <row r="366" spans="1:26" ht="12.75" customHeight="1" x14ac:dyDescent="0.3">
      <c r="A366" s="234"/>
      <c r="B366" s="234"/>
      <c r="C366" s="234"/>
      <c r="D366" s="234"/>
      <c r="E366" s="234"/>
      <c r="F366" s="234"/>
      <c r="G366" s="234"/>
      <c r="H366" s="234"/>
      <c r="I366" s="234"/>
      <c r="J366" s="234"/>
      <c r="K366" s="234"/>
      <c r="L366" s="234"/>
      <c r="M366" s="234"/>
      <c r="N366" s="234"/>
      <c r="O366" s="234"/>
      <c r="P366" s="234"/>
      <c r="Q366" s="234"/>
      <c r="R366" s="234"/>
      <c r="S366" s="234"/>
      <c r="T366" s="234"/>
      <c r="U366" s="234"/>
      <c r="V366" s="234"/>
      <c r="W366" s="234"/>
      <c r="X366" s="234"/>
      <c r="Y366" s="234"/>
      <c r="Z366" s="234"/>
    </row>
    <row r="367" spans="1:26" ht="12.75" customHeight="1" x14ac:dyDescent="0.3">
      <c r="A367" s="234"/>
      <c r="B367" s="234"/>
      <c r="C367" s="234"/>
      <c r="D367" s="234"/>
      <c r="E367" s="234"/>
      <c r="F367" s="234"/>
      <c r="G367" s="234"/>
      <c r="H367" s="234"/>
      <c r="I367" s="234"/>
      <c r="J367" s="234"/>
      <c r="K367" s="234"/>
      <c r="L367" s="234"/>
      <c r="M367" s="234"/>
      <c r="N367" s="234"/>
      <c r="O367" s="234"/>
      <c r="P367" s="234"/>
      <c r="Q367" s="234"/>
      <c r="R367" s="234"/>
      <c r="S367" s="234"/>
      <c r="T367" s="234"/>
      <c r="U367" s="234"/>
      <c r="V367" s="234"/>
      <c r="W367" s="234"/>
      <c r="X367" s="234"/>
      <c r="Y367" s="234"/>
      <c r="Z367" s="234"/>
    </row>
    <row r="368" spans="1:26" ht="12.75" customHeight="1" x14ac:dyDescent="0.3">
      <c r="A368" s="234"/>
      <c r="B368" s="234"/>
      <c r="C368" s="234"/>
      <c r="D368" s="234"/>
      <c r="E368" s="234"/>
      <c r="F368" s="234"/>
      <c r="G368" s="234"/>
      <c r="H368" s="234"/>
      <c r="I368" s="234"/>
      <c r="J368" s="234"/>
      <c r="K368" s="234"/>
      <c r="L368" s="234"/>
      <c r="M368" s="234"/>
      <c r="N368" s="234"/>
      <c r="O368" s="234"/>
      <c r="P368" s="234"/>
      <c r="Q368" s="234"/>
      <c r="R368" s="234"/>
      <c r="S368" s="234"/>
      <c r="T368" s="234"/>
      <c r="U368" s="234"/>
      <c r="V368" s="234"/>
      <c r="W368" s="234"/>
      <c r="X368" s="234"/>
      <c r="Y368" s="234"/>
      <c r="Z368" s="234"/>
    </row>
    <row r="369" spans="1:26" ht="12.75" customHeight="1" x14ac:dyDescent="0.3">
      <c r="A369" s="234"/>
      <c r="B369" s="234"/>
      <c r="C369" s="234"/>
      <c r="D369" s="234"/>
      <c r="E369" s="234"/>
      <c r="F369" s="234"/>
      <c r="G369" s="234"/>
      <c r="H369" s="234"/>
      <c r="I369" s="234"/>
      <c r="J369" s="234"/>
      <c r="K369" s="234"/>
      <c r="L369" s="234"/>
      <c r="M369" s="234"/>
      <c r="N369" s="234"/>
      <c r="O369" s="234"/>
      <c r="P369" s="234"/>
      <c r="Q369" s="234"/>
      <c r="R369" s="234"/>
      <c r="S369" s="234"/>
      <c r="T369" s="234"/>
      <c r="U369" s="234"/>
      <c r="V369" s="234"/>
      <c r="W369" s="234"/>
      <c r="X369" s="234"/>
      <c r="Y369" s="234"/>
      <c r="Z369" s="234"/>
    </row>
    <row r="370" spans="1:26" ht="12.75" customHeight="1" x14ac:dyDescent="0.3">
      <c r="A370" s="234"/>
      <c r="B370" s="234"/>
      <c r="C370" s="234"/>
      <c r="D370" s="234"/>
      <c r="E370" s="234"/>
      <c r="F370" s="234"/>
      <c r="G370" s="234"/>
      <c r="H370" s="234"/>
      <c r="I370" s="234"/>
      <c r="J370" s="234"/>
      <c r="K370" s="234"/>
      <c r="L370" s="234"/>
      <c r="M370" s="234"/>
      <c r="N370" s="234"/>
      <c r="O370" s="234"/>
      <c r="P370" s="234"/>
      <c r="Q370" s="234"/>
      <c r="R370" s="234"/>
      <c r="S370" s="234"/>
      <c r="T370" s="234"/>
      <c r="U370" s="234"/>
      <c r="V370" s="234"/>
      <c r="W370" s="234"/>
      <c r="X370" s="234"/>
      <c r="Y370" s="234"/>
      <c r="Z370" s="234"/>
    </row>
    <row r="371" spans="1:26" ht="12.75" customHeight="1" x14ac:dyDescent="0.3">
      <c r="A371" s="234"/>
      <c r="B371" s="234"/>
      <c r="C371" s="234"/>
      <c r="D371" s="234"/>
      <c r="E371" s="234"/>
      <c r="F371" s="234"/>
      <c r="G371" s="234"/>
      <c r="H371" s="234"/>
      <c r="I371" s="234"/>
      <c r="J371" s="234"/>
      <c r="K371" s="234"/>
      <c r="L371" s="234"/>
      <c r="M371" s="234"/>
      <c r="N371" s="234"/>
      <c r="O371" s="234"/>
      <c r="P371" s="234"/>
      <c r="Q371" s="234"/>
      <c r="R371" s="234"/>
      <c r="S371" s="234"/>
      <c r="T371" s="234"/>
      <c r="U371" s="234"/>
      <c r="V371" s="234"/>
      <c r="W371" s="234"/>
      <c r="X371" s="234"/>
      <c r="Y371" s="234"/>
      <c r="Z371" s="234"/>
    </row>
    <row r="372" spans="1:26" ht="12.75" customHeight="1" x14ac:dyDescent="0.3">
      <c r="A372" s="234"/>
      <c r="B372" s="234"/>
      <c r="C372" s="234"/>
      <c r="D372" s="234"/>
      <c r="E372" s="234"/>
      <c r="F372" s="234"/>
      <c r="G372" s="234"/>
      <c r="H372" s="234"/>
      <c r="I372" s="234"/>
      <c r="J372" s="234"/>
      <c r="K372" s="234"/>
      <c r="L372" s="234"/>
      <c r="M372" s="234"/>
      <c r="N372" s="234"/>
      <c r="O372" s="234"/>
      <c r="P372" s="234"/>
      <c r="Q372" s="234"/>
      <c r="R372" s="234"/>
      <c r="S372" s="234"/>
      <c r="T372" s="234"/>
      <c r="U372" s="234"/>
      <c r="V372" s="234"/>
      <c r="W372" s="234"/>
      <c r="X372" s="234"/>
      <c r="Y372" s="234"/>
      <c r="Z372" s="234"/>
    </row>
    <row r="373" spans="1:26" ht="12.75" customHeight="1" x14ac:dyDescent="0.3">
      <c r="A373" s="234"/>
      <c r="B373" s="234"/>
      <c r="C373" s="234"/>
      <c r="D373" s="234"/>
      <c r="E373" s="234"/>
      <c r="F373" s="234"/>
      <c r="G373" s="234"/>
      <c r="H373" s="234"/>
      <c r="I373" s="234"/>
      <c r="J373" s="234"/>
      <c r="K373" s="234"/>
      <c r="L373" s="234"/>
      <c r="M373" s="234"/>
      <c r="N373" s="234"/>
      <c r="O373" s="234"/>
      <c r="P373" s="234"/>
      <c r="Q373" s="234"/>
      <c r="R373" s="234"/>
      <c r="S373" s="234"/>
      <c r="T373" s="234"/>
      <c r="U373" s="234"/>
      <c r="V373" s="234"/>
      <c r="W373" s="234"/>
      <c r="X373" s="234"/>
      <c r="Y373" s="234"/>
      <c r="Z373" s="234"/>
    </row>
    <row r="374" spans="1:26" ht="12.75" customHeight="1" x14ac:dyDescent="0.3">
      <c r="A374" s="234"/>
      <c r="B374" s="234"/>
      <c r="C374" s="234"/>
      <c r="D374" s="234"/>
      <c r="E374" s="234"/>
      <c r="F374" s="234"/>
      <c r="G374" s="234"/>
      <c r="H374" s="234"/>
      <c r="I374" s="234"/>
      <c r="J374" s="234"/>
      <c r="K374" s="234"/>
      <c r="L374" s="234"/>
      <c r="M374" s="234"/>
      <c r="N374" s="234"/>
      <c r="O374" s="234"/>
      <c r="P374" s="234"/>
      <c r="Q374" s="234"/>
      <c r="R374" s="234"/>
      <c r="S374" s="234"/>
      <c r="T374" s="234"/>
      <c r="U374" s="234"/>
      <c r="V374" s="234"/>
      <c r="W374" s="234"/>
      <c r="X374" s="234"/>
      <c r="Y374" s="234"/>
      <c r="Z374" s="234"/>
    </row>
    <row r="375" spans="1:26" ht="12.75" customHeight="1" x14ac:dyDescent="0.3">
      <c r="A375" s="234"/>
      <c r="B375" s="234"/>
      <c r="C375" s="234"/>
      <c r="D375" s="234"/>
      <c r="E375" s="234"/>
      <c r="F375" s="234"/>
      <c r="G375" s="234"/>
      <c r="H375" s="234"/>
      <c r="I375" s="234"/>
      <c r="J375" s="234"/>
      <c r="K375" s="234"/>
      <c r="L375" s="234"/>
      <c r="M375" s="234"/>
      <c r="N375" s="234"/>
      <c r="O375" s="234"/>
      <c r="P375" s="234"/>
      <c r="Q375" s="234"/>
      <c r="R375" s="234"/>
      <c r="S375" s="234"/>
      <c r="T375" s="234"/>
      <c r="U375" s="234"/>
      <c r="V375" s="234"/>
      <c r="W375" s="234"/>
      <c r="X375" s="234"/>
      <c r="Y375" s="234"/>
      <c r="Z375" s="234"/>
    </row>
    <row r="376" spans="1:26" ht="12.75" customHeight="1" x14ac:dyDescent="0.3">
      <c r="A376" s="234"/>
      <c r="B376" s="234"/>
      <c r="C376" s="234"/>
      <c r="D376" s="234"/>
      <c r="E376" s="234"/>
      <c r="F376" s="234"/>
      <c r="G376" s="234"/>
      <c r="H376" s="234"/>
      <c r="I376" s="234"/>
      <c r="J376" s="234"/>
      <c r="K376" s="234"/>
      <c r="L376" s="234"/>
      <c r="M376" s="234"/>
      <c r="N376" s="234"/>
      <c r="O376" s="234"/>
      <c r="P376" s="234"/>
      <c r="Q376" s="234"/>
      <c r="R376" s="234"/>
      <c r="S376" s="234"/>
      <c r="T376" s="234"/>
      <c r="U376" s="234"/>
      <c r="V376" s="234"/>
      <c r="W376" s="234"/>
      <c r="X376" s="234"/>
      <c r="Y376" s="234"/>
      <c r="Z376" s="234"/>
    </row>
    <row r="377" spans="1:26" ht="12.75" customHeight="1" x14ac:dyDescent="0.3">
      <c r="A377" s="234"/>
      <c r="B377" s="234"/>
      <c r="C377" s="234"/>
      <c r="D377" s="234"/>
      <c r="E377" s="234"/>
      <c r="F377" s="234"/>
      <c r="G377" s="234"/>
      <c r="H377" s="234"/>
      <c r="I377" s="234"/>
      <c r="J377" s="234"/>
      <c r="K377" s="234"/>
      <c r="L377" s="234"/>
      <c r="M377" s="234"/>
      <c r="N377" s="234"/>
      <c r="O377" s="234"/>
      <c r="P377" s="234"/>
      <c r="Q377" s="234"/>
      <c r="R377" s="234"/>
      <c r="S377" s="234"/>
      <c r="T377" s="234"/>
      <c r="U377" s="234"/>
      <c r="V377" s="234"/>
      <c r="W377" s="234"/>
      <c r="X377" s="234"/>
      <c r="Y377" s="234"/>
      <c r="Z377" s="234"/>
    </row>
    <row r="378" spans="1:26" ht="12.75" customHeight="1" x14ac:dyDescent="0.3">
      <c r="A378" s="234"/>
      <c r="B378" s="234"/>
      <c r="C378" s="234"/>
      <c r="D378" s="234"/>
      <c r="E378" s="234"/>
      <c r="F378" s="234"/>
      <c r="G378" s="234"/>
      <c r="H378" s="234"/>
      <c r="I378" s="234"/>
      <c r="J378" s="234"/>
      <c r="K378" s="234"/>
      <c r="L378" s="234"/>
      <c r="M378" s="234"/>
      <c r="N378" s="234"/>
      <c r="O378" s="234"/>
      <c r="P378" s="234"/>
      <c r="Q378" s="234"/>
      <c r="R378" s="234"/>
      <c r="S378" s="234"/>
      <c r="T378" s="234"/>
      <c r="U378" s="234"/>
      <c r="V378" s="234"/>
      <c r="W378" s="234"/>
      <c r="X378" s="234"/>
      <c r="Y378" s="234"/>
      <c r="Z378" s="234"/>
    </row>
    <row r="379" spans="1:26" ht="12.75" customHeight="1" x14ac:dyDescent="0.3">
      <c r="A379" s="234"/>
      <c r="B379" s="234"/>
      <c r="C379" s="234"/>
      <c r="D379" s="234"/>
      <c r="E379" s="234"/>
      <c r="F379" s="234"/>
      <c r="G379" s="234"/>
      <c r="H379" s="234"/>
      <c r="I379" s="234"/>
      <c r="J379" s="234"/>
      <c r="K379" s="234"/>
      <c r="L379" s="234"/>
      <c r="M379" s="234"/>
      <c r="N379" s="234"/>
      <c r="O379" s="234"/>
      <c r="P379" s="234"/>
      <c r="Q379" s="234"/>
      <c r="R379" s="234"/>
      <c r="S379" s="234"/>
      <c r="T379" s="234"/>
      <c r="U379" s="234"/>
      <c r="V379" s="234"/>
      <c r="W379" s="234"/>
      <c r="X379" s="234"/>
      <c r="Y379" s="234"/>
      <c r="Z379" s="234"/>
    </row>
    <row r="380" spans="1:26" ht="12.75" customHeight="1" x14ac:dyDescent="0.3">
      <c r="A380" s="234"/>
      <c r="B380" s="234"/>
      <c r="C380" s="234"/>
      <c r="D380" s="234"/>
      <c r="E380" s="234"/>
      <c r="F380" s="234"/>
      <c r="G380" s="234"/>
      <c r="H380" s="234"/>
      <c r="I380" s="234"/>
      <c r="J380" s="234"/>
      <c r="K380" s="234"/>
      <c r="L380" s="234"/>
      <c r="M380" s="234"/>
      <c r="N380" s="234"/>
      <c r="O380" s="234"/>
      <c r="P380" s="234"/>
      <c r="Q380" s="234"/>
      <c r="R380" s="234"/>
      <c r="S380" s="234"/>
      <c r="T380" s="234"/>
      <c r="U380" s="234"/>
      <c r="V380" s="234"/>
      <c r="W380" s="234"/>
      <c r="X380" s="234"/>
      <c r="Y380" s="234"/>
      <c r="Z380" s="234"/>
    </row>
    <row r="381" spans="1:26" ht="12.75" customHeight="1" x14ac:dyDescent="0.3">
      <c r="A381" s="234"/>
      <c r="B381" s="234"/>
      <c r="C381" s="234"/>
      <c r="D381" s="234"/>
      <c r="E381" s="234"/>
      <c r="F381" s="234"/>
      <c r="G381" s="234"/>
      <c r="H381" s="234"/>
      <c r="I381" s="234"/>
      <c r="J381" s="234"/>
      <c r="K381" s="234"/>
      <c r="L381" s="234"/>
      <c r="M381" s="234"/>
      <c r="N381" s="234"/>
      <c r="O381" s="234"/>
      <c r="P381" s="234"/>
      <c r="Q381" s="234"/>
      <c r="R381" s="234"/>
      <c r="S381" s="234"/>
      <c r="T381" s="234"/>
      <c r="U381" s="234"/>
      <c r="V381" s="234"/>
      <c r="W381" s="234"/>
      <c r="X381" s="234"/>
      <c r="Y381" s="234"/>
      <c r="Z381" s="234"/>
    </row>
    <row r="382" spans="1:26" ht="12.75" customHeight="1" x14ac:dyDescent="0.3">
      <c r="A382" s="234"/>
      <c r="B382" s="234"/>
      <c r="C382" s="234"/>
      <c r="D382" s="234"/>
      <c r="E382" s="234"/>
      <c r="F382" s="234"/>
      <c r="G382" s="234"/>
      <c r="H382" s="234"/>
      <c r="I382" s="234"/>
      <c r="J382" s="234"/>
      <c r="K382" s="234"/>
      <c r="L382" s="234"/>
      <c r="M382" s="234"/>
      <c r="N382" s="234"/>
      <c r="O382" s="234"/>
      <c r="P382" s="234"/>
      <c r="Q382" s="234"/>
      <c r="R382" s="234"/>
      <c r="S382" s="234"/>
      <c r="T382" s="234"/>
      <c r="U382" s="234"/>
      <c r="V382" s="234"/>
      <c r="W382" s="234"/>
      <c r="X382" s="234"/>
      <c r="Y382" s="234"/>
      <c r="Z382" s="234"/>
    </row>
    <row r="383" spans="1:26" ht="12.75" customHeight="1" x14ac:dyDescent="0.3">
      <c r="A383" s="234"/>
      <c r="B383" s="234"/>
      <c r="C383" s="234"/>
      <c r="D383" s="234"/>
      <c r="E383" s="234"/>
      <c r="F383" s="234"/>
      <c r="G383" s="234"/>
      <c r="H383" s="234"/>
      <c r="I383" s="234"/>
      <c r="J383" s="234"/>
      <c r="K383" s="234"/>
      <c r="L383" s="234"/>
      <c r="M383" s="234"/>
      <c r="N383" s="234"/>
      <c r="O383" s="234"/>
      <c r="P383" s="234"/>
      <c r="Q383" s="234"/>
      <c r="R383" s="234"/>
      <c r="S383" s="234"/>
      <c r="T383" s="234"/>
      <c r="U383" s="234"/>
      <c r="V383" s="234"/>
      <c r="W383" s="234"/>
      <c r="X383" s="234"/>
      <c r="Y383" s="234"/>
      <c r="Z383" s="234"/>
    </row>
    <row r="384" spans="1:26" ht="12.75" customHeight="1" x14ac:dyDescent="0.3">
      <c r="A384" s="234"/>
      <c r="B384" s="234"/>
      <c r="C384" s="234"/>
      <c r="D384" s="234"/>
      <c r="E384" s="234"/>
      <c r="F384" s="234"/>
      <c r="G384" s="234"/>
      <c r="H384" s="234"/>
      <c r="I384" s="234"/>
      <c r="J384" s="234"/>
      <c r="K384" s="234"/>
      <c r="L384" s="234"/>
      <c r="M384" s="234"/>
      <c r="N384" s="234"/>
      <c r="O384" s="234"/>
      <c r="P384" s="234"/>
      <c r="Q384" s="234"/>
      <c r="R384" s="234"/>
      <c r="S384" s="234"/>
      <c r="T384" s="234"/>
      <c r="U384" s="234"/>
      <c r="V384" s="234"/>
      <c r="W384" s="234"/>
      <c r="X384" s="234"/>
      <c r="Y384" s="234"/>
      <c r="Z384" s="234"/>
    </row>
    <row r="385" spans="1:26" ht="12.75" customHeight="1" x14ac:dyDescent="0.3">
      <c r="A385" s="234"/>
      <c r="B385" s="234"/>
      <c r="C385" s="234"/>
      <c r="D385" s="234"/>
      <c r="E385" s="234"/>
      <c r="F385" s="234"/>
      <c r="G385" s="234"/>
      <c r="H385" s="234"/>
      <c r="I385" s="234"/>
      <c r="J385" s="234"/>
      <c r="K385" s="234"/>
      <c r="L385" s="234"/>
      <c r="M385" s="234"/>
      <c r="N385" s="234"/>
      <c r="O385" s="234"/>
      <c r="P385" s="234"/>
      <c r="Q385" s="234"/>
      <c r="R385" s="234"/>
      <c r="S385" s="234"/>
      <c r="T385" s="234"/>
      <c r="U385" s="234"/>
      <c r="V385" s="234"/>
      <c r="W385" s="234"/>
      <c r="X385" s="234"/>
      <c r="Y385" s="234"/>
      <c r="Z385" s="234"/>
    </row>
    <row r="386" spans="1:26" ht="12.75" customHeight="1" x14ac:dyDescent="0.3">
      <c r="A386" s="234"/>
      <c r="B386" s="234"/>
      <c r="C386" s="234"/>
      <c r="D386" s="234"/>
      <c r="E386" s="234"/>
      <c r="F386" s="234"/>
      <c r="G386" s="234"/>
      <c r="H386" s="234"/>
      <c r="I386" s="234"/>
      <c r="J386" s="234"/>
      <c r="K386" s="234"/>
      <c r="L386" s="234"/>
      <c r="M386" s="234"/>
      <c r="N386" s="234"/>
      <c r="O386" s="234"/>
      <c r="P386" s="234"/>
      <c r="Q386" s="234"/>
      <c r="R386" s="234"/>
      <c r="S386" s="234"/>
      <c r="T386" s="234"/>
      <c r="U386" s="234"/>
      <c r="V386" s="234"/>
      <c r="W386" s="234"/>
      <c r="X386" s="234"/>
      <c r="Y386" s="234"/>
      <c r="Z386" s="234"/>
    </row>
    <row r="387" spans="1:26" ht="12.75" customHeight="1" x14ac:dyDescent="0.3">
      <c r="A387" s="234"/>
      <c r="B387" s="234"/>
      <c r="C387" s="234"/>
      <c r="D387" s="234"/>
      <c r="E387" s="234"/>
      <c r="F387" s="234"/>
      <c r="G387" s="234"/>
      <c r="H387" s="234"/>
      <c r="I387" s="234"/>
      <c r="J387" s="234"/>
      <c r="K387" s="234"/>
      <c r="L387" s="234"/>
      <c r="M387" s="234"/>
      <c r="N387" s="234"/>
      <c r="O387" s="234"/>
      <c r="P387" s="234"/>
      <c r="Q387" s="234"/>
      <c r="R387" s="234"/>
      <c r="S387" s="234"/>
      <c r="T387" s="234"/>
      <c r="U387" s="234"/>
      <c r="V387" s="234"/>
      <c r="W387" s="234"/>
      <c r="X387" s="234"/>
      <c r="Y387" s="234"/>
      <c r="Z387" s="234"/>
    </row>
    <row r="388" spans="1:26" ht="12.75" customHeight="1" x14ac:dyDescent="0.3">
      <c r="A388" s="234"/>
      <c r="B388" s="234"/>
      <c r="C388" s="234"/>
      <c r="D388" s="234"/>
      <c r="E388" s="234"/>
      <c r="F388" s="234"/>
      <c r="G388" s="234"/>
      <c r="H388" s="234"/>
      <c r="I388" s="234"/>
      <c r="J388" s="234"/>
      <c r="K388" s="234"/>
      <c r="L388" s="234"/>
      <c r="M388" s="234"/>
      <c r="N388" s="234"/>
      <c r="O388" s="234"/>
      <c r="P388" s="234"/>
      <c r="Q388" s="234"/>
      <c r="R388" s="234"/>
      <c r="S388" s="234"/>
      <c r="T388" s="234"/>
      <c r="U388" s="234"/>
      <c r="V388" s="234"/>
      <c r="W388" s="234"/>
      <c r="X388" s="234"/>
      <c r="Y388" s="234"/>
      <c r="Z388" s="234"/>
    </row>
    <row r="389" spans="1:26" ht="12.75" customHeight="1" x14ac:dyDescent="0.3">
      <c r="A389" s="234"/>
      <c r="B389" s="234"/>
      <c r="C389" s="234"/>
      <c r="D389" s="234"/>
      <c r="E389" s="234"/>
      <c r="F389" s="234"/>
      <c r="G389" s="234"/>
      <c r="H389" s="234"/>
      <c r="I389" s="234"/>
      <c r="J389" s="234"/>
      <c r="K389" s="234"/>
      <c r="L389" s="234"/>
      <c r="M389" s="234"/>
      <c r="N389" s="234"/>
      <c r="O389" s="234"/>
      <c r="P389" s="234"/>
      <c r="Q389" s="234"/>
      <c r="R389" s="234"/>
      <c r="S389" s="234"/>
      <c r="T389" s="234"/>
      <c r="U389" s="234"/>
      <c r="V389" s="234"/>
      <c r="W389" s="234"/>
      <c r="X389" s="234"/>
      <c r="Y389" s="234"/>
      <c r="Z389" s="234"/>
    </row>
    <row r="390" spans="1:26" ht="12.75" customHeight="1" x14ac:dyDescent="0.3">
      <c r="A390" s="234"/>
      <c r="B390" s="234"/>
      <c r="C390" s="234"/>
      <c r="D390" s="234"/>
      <c r="E390" s="234"/>
      <c r="F390" s="234"/>
      <c r="G390" s="234"/>
      <c r="H390" s="234"/>
      <c r="I390" s="234"/>
      <c r="J390" s="234"/>
      <c r="K390" s="234"/>
      <c r="L390" s="234"/>
      <c r="M390" s="234"/>
      <c r="N390" s="234"/>
      <c r="O390" s="234"/>
      <c r="P390" s="234"/>
      <c r="Q390" s="234"/>
      <c r="R390" s="234"/>
      <c r="S390" s="234"/>
      <c r="T390" s="234"/>
      <c r="U390" s="234"/>
      <c r="V390" s="234"/>
      <c r="W390" s="234"/>
      <c r="X390" s="234"/>
      <c r="Y390" s="234"/>
      <c r="Z390" s="234"/>
    </row>
    <row r="391" spans="1:26" ht="12.75" customHeight="1" x14ac:dyDescent="0.3">
      <c r="A391" s="234"/>
      <c r="B391" s="234"/>
      <c r="C391" s="234"/>
      <c r="D391" s="234"/>
      <c r="E391" s="234"/>
      <c r="F391" s="234"/>
      <c r="G391" s="234"/>
      <c r="H391" s="234"/>
      <c r="I391" s="234"/>
      <c r="J391" s="234"/>
      <c r="K391" s="234"/>
      <c r="L391" s="234"/>
      <c r="M391" s="234"/>
      <c r="N391" s="234"/>
      <c r="O391" s="234"/>
      <c r="P391" s="234"/>
      <c r="Q391" s="234"/>
      <c r="R391" s="234"/>
      <c r="S391" s="234"/>
      <c r="T391" s="234"/>
      <c r="U391" s="234"/>
      <c r="V391" s="234"/>
      <c r="W391" s="234"/>
      <c r="X391" s="234"/>
      <c r="Y391" s="234"/>
      <c r="Z391" s="234"/>
    </row>
    <row r="392" spans="1:26" ht="12.75" customHeight="1" x14ac:dyDescent="0.3">
      <c r="A392" s="234"/>
      <c r="B392" s="234"/>
      <c r="C392" s="234"/>
      <c r="D392" s="234"/>
      <c r="E392" s="234"/>
      <c r="F392" s="234"/>
      <c r="G392" s="234"/>
      <c r="H392" s="234"/>
      <c r="I392" s="234"/>
      <c r="J392" s="234"/>
      <c r="K392" s="234"/>
      <c r="L392" s="234"/>
      <c r="M392" s="234"/>
      <c r="N392" s="234"/>
      <c r="O392" s="234"/>
      <c r="P392" s="234"/>
      <c r="Q392" s="234"/>
      <c r="R392" s="234"/>
      <c r="S392" s="234"/>
      <c r="T392" s="234"/>
      <c r="U392" s="234"/>
      <c r="V392" s="234"/>
      <c r="W392" s="234"/>
      <c r="X392" s="234"/>
      <c r="Y392" s="234"/>
      <c r="Z392" s="234"/>
    </row>
    <row r="393" spans="1:26" ht="12.75" customHeight="1" x14ac:dyDescent="0.3">
      <c r="A393" s="234"/>
      <c r="B393" s="234"/>
      <c r="C393" s="234"/>
      <c r="D393" s="234"/>
      <c r="E393" s="234"/>
      <c r="F393" s="234"/>
      <c r="G393" s="234"/>
      <c r="H393" s="234"/>
      <c r="I393" s="234"/>
      <c r="J393" s="234"/>
      <c r="K393" s="234"/>
      <c r="L393" s="234"/>
      <c r="M393" s="234"/>
      <c r="N393" s="234"/>
      <c r="O393" s="234"/>
      <c r="P393" s="234"/>
      <c r="Q393" s="234"/>
      <c r="R393" s="234"/>
      <c r="S393" s="234"/>
      <c r="T393" s="234"/>
      <c r="U393" s="234"/>
      <c r="V393" s="234"/>
      <c r="W393" s="234"/>
      <c r="X393" s="234"/>
      <c r="Y393" s="234"/>
      <c r="Z393" s="234"/>
    </row>
    <row r="394" spans="1:26" ht="12.75" customHeight="1" x14ac:dyDescent="0.3">
      <c r="A394" s="234"/>
      <c r="B394" s="234"/>
      <c r="C394" s="234"/>
      <c r="D394" s="234"/>
      <c r="E394" s="234"/>
      <c r="F394" s="234"/>
      <c r="G394" s="234"/>
      <c r="H394" s="234"/>
      <c r="I394" s="234"/>
      <c r="J394" s="234"/>
      <c r="K394" s="234"/>
      <c r="L394" s="234"/>
      <c r="M394" s="234"/>
      <c r="N394" s="234"/>
      <c r="O394" s="234"/>
      <c r="P394" s="234"/>
      <c r="Q394" s="234"/>
      <c r="R394" s="234"/>
      <c r="S394" s="234"/>
      <c r="T394" s="234"/>
      <c r="U394" s="234"/>
      <c r="V394" s="234"/>
      <c r="W394" s="234"/>
      <c r="X394" s="234"/>
      <c r="Y394" s="234"/>
      <c r="Z394" s="234"/>
    </row>
    <row r="395" spans="1:26" ht="12.75" customHeight="1" x14ac:dyDescent="0.3">
      <c r="A395" s="234"/>
      <c r="B395" s="234"/>
      <c r="C395" s="234"/>
      <c r="D395" s="234"/>
      <c r="E395" s="234"/>
      <c r="F395" s="234"/>
      <c r="G395" s="234"/>
      <c r="H395" s="234"/>
      <c r="I395" s="234"/>
      <c r="J395" s="234"/>
      <c r="K395" s="234"/>
      <c r="L395" s="234"/>
      <c r="M395" s="234"/>
      <c r="N395" s="234"/>
      <c r="O395" s="234"/>
      <c r="P395" s="234"/>
      <c r="Q395" s="234"/>
      <c r="R395" s="234"/>
      <c r="S395" s="234"/>
      <c r="T395" s="234"/>
      <c r="U395" s="234"/>
      <c r="V395" s="234"/>
      <c r="W395" s="234"/>
      <c r="X395" s="234"/>
      <c r="Y395" s="234"/>
      <c r="Z395" s="234"/>
    </row>
    <row r="396" spans="1:26" ht="12.75" customHeight="1" x14ac:dyDescent="0.3">
      <c r="A396" s="234"/>
      <c r="B396" s="234"/>
      <c r="C396" s="234"/>
      <c r="D396" s="234"/>
      <c r="E396" s="234"/>
      <c r="F396" s="234"/>
      <c r="G396" s="234"/>
      <c r="H396" s="234"/>
      <c r="I396" s="234"/>
      <c r="J396" s="234"/>
      <c r="K396" s="234"/>
      <c r="L396" s="234"/>
      <c r="M396" s="234"/>
      <c r="N396" s="234"/>
      <c r="O396" s="234"/>
      <c r="P396" s="234"/>
      <c r="Q396" s="234"/>
      <c r="R396" s="234"/>
      <c r="S396" s="234"/>
      <c r="T396" s="234"/>
      <c r="U396" s="234"/>
      <c r="V396" s="234"/>
      <c r="W396" s="234"/>
      <c r="X396" s="234"/>
      <c r="Y396" s="234"/>
      <c r="Z396" s="234"/>
    </row>
    <row r="397" spans="1:26" ht="12.75" customHeight="1" x14ac:dyDescent="0.3">
      <c r="A397" s="234"/>
      <c r="B397" s="234"/>
      <c r="C397" s="234"/>
      <c r="D397" s="234"/>
      <c r="E397" s="234"/>
      <c r="F397" s="234"/>
      <c r="G397" s="234"/>
      <c r="H397" s="234"/>
      <c r="I397" s="234"/>
      <c r="J397" s="234"/>
      <c r="K397" s="234"/>
      <c r="L397" s="234"/>
      <c r="M397" s="234"/>
      <c r="N397" s="234"/>
      <c r="O397" s="234"/>
      <c r="P397" s="234"/>
      <c r="Q397" s="234"/>
      <c r="R397" s="234"/>
      <c r="S397" s="234"/>
      <c r="T397" s="234"/>
      <c r="U397" s="234"/>
      <c r="V397" s="234"/>
      <c r="W397" s="234"/>
      <c r="X397" s="234"/>
      <c r="Y397" s="234"/>
      <c r="Z397" s="234"/>
    </row>
    <row r="398" spans="1:26" ht="12.75" customHeight="1" x14ac:dyDescent="0.3">
      <c r="A398" s="234"/>
      <c r="B398" s="234"/>
      <c r="C398" s="234"/>
      <c r="D398" s="234"/>
      <c r="E398" s="234"/>
      <c r="F398" s="234"/>
      <c r="G398" s="234"/>
      <c r="H398" s="234"/>
      <c r="I398" s="234"/>
      <c r="J398" s="234"/>
      <c r="K398" s="234"/>
      <c r="L398" s="234"/>
      <c r="M398" s="234"/>
      <c r="N398" s="234"/>
      <c r="O398" s="234"/>
      <c r="P398" s="234"/>
      <c r="Q398" s="234"/>
      <c r="R398" s="234"/>
      <c r="S398" s="234"/>
      <c r="T398" s="234"/>
      <c r="U398" s="234"/>
      <c r="V398" s="234"/>
      <c r="W398" s="234"/>
      <c r="X398" s="234"/>
      <c r="Y398" s="234"/>
      <c r="Z398" s="234"/>
    </row>
    <row r="399" spans="1:26" ht="12.75" customHeight="1" x14ac:dyDescent="0.3">
      <c r="A399" s="234"/>
      <c r="B399" s="234"/>
      <c r="C399" s="234"/>
      <c r="D399" s="234"/>
      <c r="E399" s="234"/>
      <c r="F399" s="234"/>
      <c r="G399" s="234"/>
      <c r="H399" s="234"/>
      <c r="I399" s="234"/>
      <c r="J399" s="234"/>
      <c r="K399" s="234"/>
      <c r="L399" s="234"/>
      <c r="M399" s="234"/>
      <c r="N399" s="234"/>
      <c r="O399" s="234"/>
      <c r="P399" s="234"/>
      <c r="Q399" s="234"/>
      <c r="R399" s="234"/>
      <c r="S399" s="234"/>
      <c r="T399" s="234"/>
      <c r="U399" s="234"/>
      <c r="V399" s="234"/>
      <c r="W399" s="234"/>
      <c r="X399" s="234"/>
      <c r="Y399" s="234"/>
      <c r="Z399" s="234"/>
    </row>
    <row r="400" spans="1:26" ht="12.75" customHeight="1" x14ac:dyDescent="0.3">
      <c r="A400" s="234"/>
      <c r="B400" s="234"/>
      <c r="C400" s="234"/>
      <c r="D400" s="234"/>
      <c r="E400" s="234"/>
      <c r="F400" s="234"/>
      <c r="G400" s="234"/>
      <c r="H400" s="234"/>
      <c r="I400" s="234"/>
      <c r="J400" s="234"/>
      <c r="K400" s="234"/>
      <c r="L400" s="234"/>
      <c r="M400" s="234"/>
      <c r="N400" s="234"/>
      <c r="O400" s="234"/>
      <c r="P400" s="234"/>
      <c r="Q400" s="234"/>
      <c r="R400" s="234"/>
      <c r="S400" s="234"/>
      <c r="T400" s="234"/>
      <c r="U400" s="234"/>
      <c r="V400" s="234"/>
      <c r="W400" s="234"/>
      <c r="X400" s="234"/>
      <c r="Y400" s="234"/>
      <c r="Z400" s="234"/>
    </row>
    <row r="401" spans="1:26" ht="12.75" customHeight="1" x14ac:dyDescent="0.3">
      <c r="A401" s="234"/>
      <c r="B401" s="234"/>
      <c r="C401" s="234"/>
      <c r="D401" s="234"/>
      <c r="E401" s="234"/>
      <c r="F401" s="234"/>
      <c r="G401" s="234"/>
      <c r="H401" s="234"/>
      <c r="I401" s="234"/>
      <c r="J401" s="234"/>
      <c r="K401" s="234"/>
      <c r="L401" s="234"/>
      <c r="M401" s="234"/>
      <c r="N401" s="234"/>
      <c r="O401" s="234"/>
      <c r="P401" s="234"/>
      <c r="Q401" s="234"/>
      <c r="R401" s="234"/>
      <c r="S401" s="234"/>
      <c r="T401" s="234"/>
      <c r="U401" s="234"/>
      <c r="V401" s="234"/>
      <c r="W401" s="234"/>
      <c r="X401" s="234"/>
      <c r="Y401" s="234"/>
      <c r="Z401" s="234"/>
    </row>
    <row r="402" spans="1:26" ht="12.75" customHeight="1" x14ac:dyDescent="0.3">
      <c r="A402" s="234"/>
      <c r="B402" s="234"/>
      <c r="C402" s="234"/>
      <c r="D402" s="234"/>
      <c r="E402" s="234"/>
      <c r="F402" s="234"/>
      <c r="G402" s="234"/>
      <c r="H402" s="234"/>
      <c r="I402" s="234"/>
      <c r="J402" s="234"/>
      <c r="K402" s="234"/>
      <c r="L402" s="234"/>
      <c r="M402" s="234"/>
      <c r="N402" s="234"/>
      <c r="O402" s="234"/>
      <c r="P402" s="234"/>
      <c r="Q402" s="234"/>
      <c r="R402" s="234"/>
      <c r="S402" s="234"/>
      <c r="T402" s="234"/>
      <c r="U402" s="234"/>
      <c r="V402" s="234"/>
      <c r="W402" s="234"/>
      <c r="X402" s="234"/>
      <c r="Y402" s="234"/>
      <c r="Z402" s="234"/>
    </row>
    <row r="403" spans="1:26" ht="12.75" customHeight="1" x14ac:dyDescent="0.3">
      <c r="A403" s="234"/>
      <c r="B403" s="234"/>
      <c r="C403" s="234"/>
      <c r="D403" s="234"/>
      <c r="E403" s="234"/>
      <c r="F403" s="234"/>
      <c r="G403" s="234"/>
      <c r="H403" s="234"/>
      <c r="I403" s="234"/>
      <c r="J403" s="234"/>
      <c r="K403" s="234"/>
      <c r="L403" s="234"/>
      <c r="M403" s="234"/>
      <c r="N403" s="234"/>
      <c r="O403" s="234"/>
      <c r="P403" s="234"/>
      <c r="Q403" s="234"/>
      <c r="R403" s="234"/>
      <c r="S403" s="234"/>
      <c r="T403" s="234"/>
      <c r="U403" s="234"/>
      <c r="V403" s="234"/>
      <c r="W403" s="234"/>
      <c r="X403" s="234"/>
      <c r="Y403" s="234"/>
      <c r="Z403" s="234"/>
    </row>
    <row r="404" spans="1:26" ht="12.75" customHeight="1" x14ac:dyDescent="0.3">
      <c r="A404" s="234"/>
      <c r="B404" s="234"/>
      <c r="C404" s="234"/>
      <c r="D404" s="234"/>
      <c r="E404" s="234"/>
      <c r="F404" s="234"/>
      <c r="G404" s="234"/>
      <c r="H404" s="234"/>
      <c r="I404" s="234"/>
      <c r="J404" s="234"/>
      <c r="K404" s="234"/>
      <c r="L404" s="234"/>
      <c r="M404" s="234"/>
      <c r="N404" s="234"/>
      <c r="O404" s="234"/>
      <c r="P404" s="234"/>
      <c r="Q404" s="234"/>
      <c r="R404" s="234"/>
      <c r="S404" s="234"/>
      <c r="T404" s="234"/>
      <c r="U404" s="234"/>
      <c r="V404" s="234"/>
      <c r="W404" s="234"/>
      <c r="X404" s="234"/>
      <c r="Y404" s="234"/>
      <c r="Z404" s="234"/>
    </row>
    <row r="405" spans="1:26" ht="12.75" customHeight="1" x14ac:dyDescent="0.3">
      <c r="A405" s="234"/>
      <c r="B405" s="234"/>
      <c r="C405" s="234"/>
      <c r="D405" s="234"/>
      <c r="E405" s="234"/>
      <c r="F405" s="234"/>
      <c r="G405" s="234"/>
      <c r="H405" s="234"/>
      <c r="I405" s="234"/>
      <c r="J405" s="234"/>
      <c r="K405" s="234"/>
      <c r="L405" s="234"/>
      <c r="M405" s="234"/>
      <c r="N405" s="234"/>
      <c r="O405" s="234"/>
      <c r="P405" s="234"/>
      <c r="Q405" s="234"/>
      <c r="R405" s="234"/>
      <c r="S405" s="234"/>
      <c r="T405" s="234"/>
      <c r="U405" s="234"/>
      <c r="V405" s="234"/>
      <c r="W405" s="234"/>
      <c r="X405" s="234"/>
      <c r="Y405" s="234"/>
      <c r="Z405" s="234"/>
    </row>
    <row r="406" spans="1:26" ht="12.75" customHeight="1" x14ac:dyDescent="0.3">
      <c r="A406" s="234"/>
      <c r="B406" s="234"/>
      <c r="C406" s="234"/>
      <c r="D406" s="234"/>
      <c r="E406" s="234"/>
      <c r="F406" s="234"/>
      <c r="G406" s="234"/>
      <c r="H406" s="234"/>
      <c r="I406" s="234"/>
      <c r="J406" s="234"/>
      <c r="K406" s="234"/>
      <c r="L406" s="234"/>
      <c r="M406" s="234"/>
      <c r="N406" s="234"/>
      <c r="O406" s="234"/>
      <c r="P406" s="234"/>
      <c r="Q406" s="234"/>
      <c r="R406" s="234"/>
      <c r="S406" s="234"/>
      <c r="T406" s="234"/>
      <c r="U406" s="234"/>
      <c r="V406" s="234"/>
      <c r="W406" s="234"/>
      <c r="X406" s="234"/>
      <c r="Y406" s="234"/>
      <c r="Z406" s="234"/>
    </row>
    <row r="407" spans="1:26" ht="12.75" customHeight="1" x14ac:dyDescent="0.3">
      <c r="A407" s="234"/>
      <c r="B407" s="234"/>
      <c r="C407" s="234"/>
      <c r="D407" s="234"/>
      <c r="E407" s="234"/>
      <c r="F407" s="234"/>
      <c r="G407" s="234"/>
      <c r="H407" s="234"/>
      <c r="I407" s="234"/>
      <c r="J407" s="234"/>
      <c r="K407" s="234"/>
      <c r="L407" s="234"/>
      <c r="M407" s="234"/>
      <c r="N407" s="234"/>
      <c r="O407" s="234"/>
      <c r="P407" s="234"/>
      <c r="Q407" s="234"/>
      <c r="R407" s="234"/>
      <c r="S407" s="234"/>
      <c r="T407" s="234"/>
      <c r="U407" s="234"/>
      <c r="V407" s="234"/>
      <c r="W407" s="234"/>
      <c r="X407" s="234"/>
      <c r="Y407" s="234"/>
      <c r="Z407" s="234"/>
    </row>
    <row r="408" spans="1:26" ht="12.75" customHeight="1" x14ac:dyDescent="0.3">
      <c r="A408" s="234"/>
      <c r="B408" s="234"/>
      <c r="C408" s="234"/>
      <c r="D408" s="234"/>
      <c r="E408" s="234"/>
      <c r="F408" s="234"/>
      <c r="G408" s="234"/>
      <c r="H408" s="234"/>
      <c r="I408" s="234"/>
      <c r="J408" s="234"/>
      <c r="K408" s="234"/>
      <c r="L408" s="234"/>
      <c r="M408" s="234"/>
      <c r="N408" s="234"/>
      <c r="O408" s="234"/>
      <c r="P408" s="234"/>
      <c r="Q408" s="234"/>
      <c r="R408" s="234"/>
      <c r="S408" s="234"/>
      <c r="T408" s="234"/>
      <c r="U408" s="234"/>
      <c r="V408" s="234"/>
      <c r="W408" s="234"/>
      <c r="X408" s="234"/>
      <c r="Y408" s="234"/>
      <c r="Z408" s="234"/>
    </row>
    <row r="409" spans="1:26" ht="12.75" customHeight="1" x14ac:dyDescent="0.3">
      <c r="A409" s="234"/>
      <c r="B409" s="234"/>
      <c r="C409" s="234"/>
      <c r="D409" s="234"/>
      <c r="E409" s="234"/>
      <c r="F409" s="234"/>
      <c r="G409" s="234"/>
      <c r="H409" s="234"/>
      <c r="I409" s="234"/>
      <c r="J409" s="234"/>
      <c r="K409" s="234"/>
      <c r="L409" s="234"/>
      <c r="M409" s="234"/>
      <c r="N409" s="234"/>
      <c r="O409" s="234"/>
      <c r="P409" s="234"/>
      <c r="Q409" s="234"/>
      <c r="R409" s="234"/>
      <c r="S409" s="234"/>
      <c r="T409" s="234"/>
      <c r="U409" s="234"/>
      <c r="V409" s="234"/>
      <c r="W409" s="234"/>
      <c r="X409" s="234"/>
      <c r="Y409" s="234"/>
      <c r="Z409" s="234"/>
    </row>
    <row r="410" spans="1:26" ht="12.75" customHeight="1" x14ac:dyDescent="0.3">
      <c r="A410" s="234"/>
      <c r="B410" s="234"/>
      <c r="C410" s="234"/>
      <c r="D410" s="234"/>
      <c r="E410" s="234"/>
      <c r="F410" s="234"/>
      <c r="G410" s="234"/>
      <c r="H410" s="234"/>
      <c r="I410" s="234"/>
      <c r="J410" s="234"/>
      <c r="K410" s="234"/>
      <c r="L410" s="234"/>
      <c r="M410" s="234"/>
      <c r="N410" s="234"/>
      <c r="O410" s="234"/>
      <c r="P410" s="234"/>
      <c r="Q410" s="234"/>
      <c r="R410" s="234"/>
      <c r="S410" s="234"/>
      <c r="T410" s="234"/>
      <c r="U410" s="234"/>
      <c r="V410" s="234"/>
      <c r="W410" s="234"/>
      <c r="X410" s="234"/>
      <c r="Y410" s="234"/>
      <c r="Z410" s="234"/>
    </row>
    <row r="411" spans="1:26" ht="12.75" customHeight="1" x14ac:dyDescent="0.3">
      <c r="A411" s="234"/>
      <c r="B411" s="234"/>
      <c r="C411" s="234"/>
      <c r="D411" s="234"/>
      <c r="E411" s="234"/>
      <c r="F411" s="234"/>
      <c r="G411" s="234"/>
      <c r="H411" s="234"/>
      <c r="I411" s="234"/>
      <c r="J411" s="234"/>
      <c r="K411" s="234"/>
      <c r="L411" s="234"/>
      <c r="M411" s="234"/>
      <c r="N411" s="234"/>
      <c r="O411" s="234"/>
      <c r="P411" s="234"/>
      <c r="Q411" s="234"/>
      <c r="R411" s="234"/>
      <c r="S411" s="234"/>
      <c r="T411" s="234"/>
      <c r="U411" s="234"/>
      <c r="V411" s="234"/>
      <c r="W411" s="234"/>
      <c r="X411" s="234"/>
      <c r="Y411" s="234"/>
      <c r="Z411" s="234"/>
    </row>
    <row r="412" spans="1:26" ht="12.75" customHeight="1" x14ac:dyDescent="0.3">
      <c r="A412" s="234"/>
      <c r="B412" s="234"/>
      <c r="C412" s="234"/>
      <c r="D412" s="234"/>
      <c r="E412" s="234"/>
      <c r="F412" s="234"/>
      <c r="G412" s="234"/>
      <c r="H412" s="234"/>
      <c r="I412" s="234"/>
      <c r="J412" s="234"/>
      <c r="K412" s="234"/>
      <c r="L412" s="234"/>
      <c r="M412" s="234"/>
      <c r="N412" s="234"/>
      <c r="O412" s="234"/>
      <c r="P412" s="234"/>
      <c r="Q412" s="234"/>
      <c r="R412" s="234"/>
      <c r="S412" s="234"/>
      <c r="T412" s="234"/>
      <c r="U412" s="234"/>
      <c r="V412" s="234"/>
      <c r="W412" s="234"/>
      <c r="X412" s="234"/>
      <c r="Y412" s="234"/>
      <c r="Z412" s="234"/>
    </row>
    <row r="413" spans="1:26" ht="12.75" customHeight="1" x14ac:dyDescent="0.3">
      <c r="A413" s="234"/>
      <c r="B413" s="234"/>
      <c r="C413" s="234"/>
      <c r="D413" s="234"/>
      <c r="E413" s="234"/>
      <c r="F413" s="234"/>
      <c r="G413" s="234"/>
      <c r="H413" s="234"/>
      <c r="I413" s="234"/>
      <c r="J413" s="234"/>
      <c r="K413" s="234"/>
      <c r="L413" s="234"/>
      <c r="M413" s="234"/>
      <c r="N413" s="234"/>
      <c r="O413" s="234"/>
      <c r="P413" s="234"/>
      <c r="Q413" s="234"/>
      <c r="R413" s="234"/>
      <c r="S413" s="234"/>
      <c r="T413" s="234"/>
      <c r="U413" s="234"/>
      <c r="V413" s="234"/>
      <c r="W413" s="234"/>
      <c r="X413" s="234"/>
      <c r="Y413" s="234"/>
      <c r="Z413" s="234"/>
    </row>
    <row r="414" spans="1:26" ht="12.75" customHeight="1" x14ac:dyDescent="0.3">
      <c r="A414" s="234"/>
      <c r="B414" s="234"/>
      <c r="C414" s="234"/>
      <c r="D414" s="234"/>
      <c r="E414" s="234"/>
      <c r="F414" s="234"/>
      <c r="G414" s="234"/>
      <c r="H414" s="234"/>
      <c r="I414" s="234"/>
      <c r="J414" s="234"/>
      <c r="K414" s="234"/>
      <c r="L414" s="234"/>
      <c r="M414" s="234"/>
      <c r="N414" s="234"/>
      <c r="O414" s="234"/>
      <c r="P414" s="234"/>
      <c r="Q414" s="234"/>
      <c r="R414" s="234"/>
      <c r="S414" s="234"/>
      <c r="T414" s="234"/>
      <c r="U414" s="234"/>
      <c r="V414" s="234"/>
      <c r="W414" s="234"/>
      <c r="X414" s="234"/>
      <c r="Y414" s="234"/>
      <c r="Z414" s="234"/>
    </row>
    <row r="415" spans="1:26" ht="12.75" customHeight="1" x14ac:dyDescent="0.3">
      <c r="A415" s="234"/>
      <c r="B415" s="234"/>
      <c r="C415" s="234"/>
      <c r="D415" s="234"/>
      <c r="E415" s="234"/>
      <c r="F415" s="234"/>
      <c r="G415" s="234"/>
      <c r="H415" s="234"/>
      <c r="I415" s="234"/>
      <c r="J415" s="234"/>
      <c r="K415" s="234"/>
      <c r="L415" s="234"/>
      <c r="M415" s="234"/>
      <c r="N415" s="234"/>
      <c r="O415" s="234"/>
      <c r="P415" s="234"/>
      <c r="Q415" s="234"/>
      <c r="R415" s="234"/>
      <c r="S415" s="234"/>
      <c r="T415" s="234"/>
      <c r="U415" s="234"/>
      <c r="V415" s="234"/>
      <c r="W415" s="234"/>
      <c r="X415" s="234"/>
      <c r="Y415" s="234"/>
      <c r="Z415" s="234"/>
    </row>
    <row r="416" spans="1:26" ht="12.75" customHeight="1" x14ac:dyDescent="0.3">
      <c r="A416" s="234"/>
      <c r="B416" s="234"/>
      <c r="C416" s="234"/>
      <c r="D416" s="234"/>
      <c r="E416" s="234"/>
      <c r="F416" s="234"/>
      <c r="G416" s="234"/>
      <c r="H416" s="234"/>
      <c r="I416" s="234"/>
      <c r="J416" s="234"/>
      <c r="K416" s="234"/>
      <c r="L416" s="234"/>
      <c r="M416" s="234"/>
      <c r="N416" s="234"/>
      <c r="O416" s="234"/>
      <c r="P416" s="234"/>
      <c r="Q416" s="234"/>
      <c r="R416" s="234"/>
      <c r="S416" s="234"/>
      <c r="T416" s="234"/>
      <c r="U416" s="234"/>
      <c r="V416" s="234"/>
      <c r="W416" s="234"/>
      <c r="X416" s="234"/>
      <c r="Y416" s="234"/>
      <c r="Z416" s="234"/>
    </row>
    <row r="417" spans="1:26" ht="12.75" customHeight="1" x14ac:dyDescent="0.3">
      <c r="A417" s="234"/>
      <c r="B417" s="234"/>
      <c r="C417" s="234"/>
      <c r="D417" s="234"/>
      <c r="E417" s="234"/>
      <c r="F417" s="234"/>
      <c r="G417" s="234"/>
      <c r="H417" s="234"/>
      <c r="I417" s="234"/>
      <c r="J417" s="234"/>
      <c r="K417" s="234"/>
      <c r="L417" s="234"/>
      <c r="M417" s="234"/>
      <c r="N417" s="234"/>
      <c r="O417" s="234"/>
      <c r="P417" s="234"/>
      <c r="Q417" s="234"/>
      <c r="R417" s="234"/>
      <c r="S417" s="234"/>
      <c r="T417" s="234"/>
      <c r="U417" s="234"/>
      <c r="V417" s="234"/>
      <c r="W417" s="234"/>
      <c r="X417" s="234"/>
      <c r="Y417" s="234"/>
      <c r="Z417" s="234"/>
    </row>
    <row r="418" spans="1:26" ht="12.75" customHeight="1" x14ac:dyDescent="0.3">
      <c r="A418" s="234"/>
      <c r="B418" s="234"/>
      <c r="C418" s="234"/>
      <c r="D418" s="234"/>
      <c r="E418" s="234"/>
      <c r="F418" s="234"/>
      <c r="G418" s="234"/>
      <c r="H418" s="234"/>
      <c r="I418" s="234"/>
      <c r="J418" s="234"/>
      <c r="K418" s="234"/>
      <c r="L418" s="234"/>
      <c r="M418" s="234"/>
      <c r="N418" s="234"/>
      <c r="O418" s="234"/>
      <c r="P418" s="234"/>
      <c r="Q418" s="234"/>
      <c r="R418" s="234"/>
      <c r="S418" s="234"/>
      <c r="T418" s="234"/>
      <c r="U418" s="234"/>
      <c r="V418" s="234"/>
      <c r="W418" s="234"/>
      <c r="X418" s="234"/>
      <c r="Y418" s="234"/>
      <c r="Z418" s="234"/>
    </row>
    <row r="419" spans="1:26" ht="12.75" customHeight="1" x14ac:dyDescent="0.3">
      <c r="A419" s="234"/>
      <c r="B419" s="234"/>
      <c r="C419" s="234"/>
      <c r="D419" s="234"/>
      <c r="E419" s="234"/>
      <c r="F419" s="234"/>
      <c r="G419" s="234"/>
      <c r="H419" s="234"/>
      <c r="I419" s="234"/>
      <c r="J419" s="234"/>
      <c r="K419" s="234"/>
      <c r="L419" s="234"/>
      <c r="M419" s="234"/>
      <c r="N419" s="234"/>
      <c r="O419" s="234"/>
      <c r="P419" s="234"/>
      <c r="Q419" s="234"/>
      <c r="R419" s="234"/>
      <c r="S419" s="234"/>
      <c r="T419" s="234"/>
      <c r="U419" s="234"/>
      <c r="V419" s="234"/>
      <c r="W419" s="234"/>
      <c r="X419" s="234"/>
      <c r="Y419" s="234"/>
      <c r="Z419" s="234"/>
    </row>
    <row r="420" spans="1:26" ht="12.75" customHeight="1" x14ac:dyDescent="0.3">
      <c r="A420" s="234"/>
      <c r="B420" s="234"/>
      <c r="C420" s="234"/>
      <c r="D420" s="234"/>
      <c r="E420" s="234"/>
      <c r="F420" s="234"/>
      <c r="G420" s="234"/>
      <c r="H420" s="234"/>
      <c r="I420" s="234"/>
      <c r="J420" s="234"/>
      <c r="K420" s="234"/>
      <c r="L420" s="234"/>
      <c r="M420" s="234"/>
      <c r="N420" s="234"/>
      <c r="O420" s="234"/>
      <c r="P420" s="234"/>
      <c r="Q420" s="234"/>
      <c r="R420" s="234"/>
      <c r="S420" s="234"/>
      <c r="T420" s="234"/>
      <c r="U420" s="234"/>
      <c r="V420" s="234"/>
      <c r="W420" s="234"/>
      <c r="X420" s="234"/>
      <c r="Y420" s="234"/>
      <c r="Z420" s="234"/>
    </row>
    <row r="421" spans="1:26" ht="12.75" customHeight="1" x14ac:dyDescent="0.3">
      <c r="A421" s="234"/>
      <c r="B421" s="234"/>
      <c r="C421" s="234"/>
      <c r="D421" s="234"/>
      <c r="E421" s="234"/>
      <c r="F421" s="234"/>
      <c r="G421" s="234"/>
      <c r="H421" s="234"/>
      <c r="I421" s="234"/>
      <c r="J421" s="234"/>
      <c r="K421" s="234"/>
      <c r="L421" s="234"/>
      <c r="M421" s="234"/>
      <c r="N421" s="234"/>
      <c r="O421" s="234"/>
      <c r="P421" s="234"/>
      <c r="Q421" s="234"/>
      <c r="R421" s="234"/>
      <c r="S421" s="234"/>
      <c r="T421" s="234"/>
      <c r="U421" s="234"/>
      <c r="V421" s="234"/>
      <c r="W421" s="234"/>
      <c r="X421" s="234"/>
      <c r="Y421" s="234"/>
      <c r="Z421" s="234"/>
    </row>
    <row r="422" spans="1:26" ht="12.75" customHeight="1" x14ac:dyDescent="0.3">
      <c r="A422" s="234"/>
      <c r="B422" s="234"/>
      <c r="C422" s="234"/>
      <c r="D422" s="234"/>
      <c r="E422" s="234"/>
      <c r="F422" s="234"/>
      <c r="G422" s="234"/>
      <c r="H422" s="234"/>
      <c r="I422" s="234"/>
      <c r="J422" s="234"/>
      <c r="K422" s="234"/>
      <c r="L422" s="234"/>
      <c r="M422" s="234"/>
      <c r="N422" s="234"/>
      <c r="O422" s="234"/>
      <c r="P422" s="234"/>
      <c r="Q422" s="234"/>
      <c r="R422" s="234"/>
      <c r="S422" s="234"/>
      <c r="T422" s="234"/>
      <c r="U422" s="234"/>
      <c r="V422" s="234"/>
      <c r="W422" s="234"/>
      <c r="X422" s="234"/>
      <c r="Y422" s="234"/>
      <c r="Z422" s="234"/>
    </row>
    <row r="423" spans="1:26" ht="12.75" customHeight="1" x14ac:dyDescent="0.3">
      <c r="A423" s="234"/>
      <c r="B423" s="234"/>
      <c r="C423" s="234"/>
      <c r="D423" s="234"/>
      <c r="E423" s="234"/>
      <c r="F423" s="234"/>
      <c r="G423" s="234"/>
      <c r="H423" s="234"/>
      <c r="I423" s="234"/>
      <c r="J423" s="234"/>
      <c r="K423" s="234"/>
      <c r="L423" s="234"/>
      <c r="M423" s="234"/>
      <c r="N423" s="234"/>
      <c r="O423" s="234"/>
      <c r="P423" s="234"/>
      <c r="Q423" s="234"/>
      <c r="R423" s="234"/>
      <c r="S423" s="234"/>
      <c r="T423" s="234"/>
      <c r="U423" s="234"/>
      <c r="V423" s="234"/>
      <c r="W423" s="234"/>
      <c r="X423" s="234"/>
      <c r="Y423" s="234"/>
      <c r="Z423" s="234"/>
    </row>
    <row r="424" spans="1:26" ht="12.75" customHeight="1" x14ac:dyDescent="0.3">
      <c r="A424" s="234"/>
      <c r="B424" s="234"/>
      <c r="C424" s="234"/>
      <c r="D424" s="234"/>
      <c r="E424" s="234"/>
      <c r="F424" s="234"/>
      <c r="G424" s="234"/>
      <c r="H424" s="234"/>
      <c r="I424" s="234"/>
      <c r="J424" s="234"/>
      <c r="K424" s="234"/>
      <c r="L424" s="234"/>
      <c r="M424" s="234"/>
      <c r="N424" s="234"/>
      <c r="O424" s="234"/>
      <c r="P424" s="234"/>
      <c r="Q424" s="234"/>
      <c r="R424" s="234"/>
      <c r="S424" s="234"/>
      <c r="T424" s="234"/>
      <c r="U424" s="234"/>
      <c r="V424" s="234"/>
      <c r="W424" s="234"/>
      <c r="X424" s="234"/>
      <c r="Y424" s="234"/>
      <c r="Z424" s="234"/>
    </row>
    <row r="425" spans="1:26" ht="12.75" customHeight="1" x14ac:dyDescent="0.3">
      <c r="A425" s="234"/>
      <c r="B425" s="234"/>
      <c r="C425" s="234"/>
      <c r="D425" s="234"/>
      <c r="E425" s="234"/>
      <c r="F425" s="234"/>
      <c r="G425" s="234"/>
      <c r="H425" s="234"/>
      <c r="I425" s="234"/>
      <c r="J425" s="234"/>
      <c r="K425" s="234"/>
      <c r="L425" s="234"/>
      <c r="M425" s="234"/>
      <c r="N425" s="234"/>
      <c r="O425" s="234"/>
      <c r="P425" s="234"/>
      <c r="Q425" s="234"/>
      <c r="R425" s="234"/>
      <c r="S425" s="234"/>
      <c r="T425" s="234"/>
      <c r="U425" s="234"/>
      <c r="V425" s="234"/>
      <c r="W425" s="234"/>
      <c r="X425" s="234"/>
      <c r="Y425" s="234"/>
      <c r="Z425" s="234"/>
    </row>
    <row r="426" spans="1:26" ht="12.75" customHeight="1" x14ac:dyDescent="0.3">
      <c r="A426" s="234"/>
      <c r="B426" s="234"/>
      <c r="C426" s="234"/>
      <c r="D426" s="234"/>
      <c r="E426" s="234"/>
      <c r="F426" s="234"/>
      <c r="G426" s="234"/>
      <c r="H426" s="234"/>
      <c r="I426" s="234"/>
      <c r="J426" s="234"/>
      <c r="K426" s="234"/>
      <c r="L426" s="234"/>
      <c r="M426" s="234"/>
      <c r="N426" s="234"/>
      <c r="O426" s="234"/>
      <c r="P426" s="234"/>
      <c r="Q426" s="234"/>
      <c r="R426" s="234"/>
      <c r="S426" s="234"/>
      <c r="T426" s="234"/>
      <c r="U426" s="234"/>
      <c r="V426" s="234"/>
      <c r="W426" s="234"/>
      <c r="X426" s="234"/>
      <c r="Y426" s="234"/>
      <c r="Z426" s="234"/>
    </row>
    <row r="427" spans="1:26" ht="12.75" customHeight="1" x14ac:dyDescent="0.3">
      <c r="A427" s="234"/>
      <c r="B427" s="234"/>
      <c r="C427" s="234"/>
      <c r="D427" s="234"/>
      <c r="E427" s="234"/>
      <c r="F427" s="234"/>
      <c r="G427" s="234"/>
      <c r="H427" s="234"/>
      <c r="I427" s="234"/>
      <c r="J427" s="234"/>
      <c r="K427" s="234"/>
      <c r="L427" s="234"/>
      <c r="M427" s="234"/>
      <c r="N427" s="234"/>
      <c r="O427" s="234"/>
      <c r="P427" s="234"/>
      <c r="Q427" s="234"/>
      <c r="R427" s="234"/>
      <c r="S427" s="234"/>
      <c r="T427" s="234"/>
      <c r="U427" s="234"/>
      <c r="V427" s="234"/>
      <c r="W427" s="234"/>
      <c r="X427" s="234"/>
      <c r="Y427" s="234"/>
      <c r="Z427" s="234"/>
    </row>
    <row r="428" spans="1:26" ht="12.75" customHeight="1" x14ac:dyDescent="0.3">
      <c r="A428" s="234"/>
      <c r="B428" s="234"/>
      <c r="C428" s="234"/>
      <c r="D428" s="234"/>
      <c r="E428" s="234"/>
      <c r="F428" s="234"/>
      <c r="G428" s="234"/>
      <c r="H428" s="234"/>
      <c r="I428" s="234"/>
      <c r="J428" s="234"/>
      <c r="K428" s="234"/>
      <c r="L428" s="234"/>
      <c r="M428" s="234"/>
      <c r="N428" s="234"/>
      <c r="O428" s="234"/>
      <c r="P428" s="234"/>
      <c r="Q428" s="234"/>
      <c r="R428" s="234"/>
      <c r="S428" s="234"/>
      <c r="T428" s="234"/>
      <c r="U428" s="234"/>
      <c r="V428" s="234"/>
      <c r="W428" s="234"/>
      <c r="X428" s="234"/>
      <c r="Y428" s="234"/>
      <c r="Z428" s="234"/>
    </row>
    <row r="429" spans="1:26" ht="12.75" customHeight="1" x14ac:dyDescent="0.3">
      <c r="A429" s="234"/>
      <c r="B429" s="234"/>
      <c r="C429" s="234"/>
      <c r="D429" s="234"/>
      <c r="E429" s="234"/>
      <c r="F429" s="234"/>
      <c r="G429" s="234"/>
      <c r="H429" s="234"/>
      <c r="I429" s="234"/>
      <c r="J429" s="234"/>
      <c r="K429" s="234"/>
      <c r="L429" s="234"/>
      <c r="M429" s="234"/>
      <c r="N429" s="234"/>
      <c r="O429" s="234"/>
      <c r="P429" s="234"/>
      <c r="Q429" s="234"/>
      <c r="R429" s="234"/>
      <c r="S429" s="234"/>
      <c r="T429" s="234"/>
      <c r="U429" s="234"/>
      <c r="V429" s="234"/>
      <c r="W429" s="234"/>
      <c r="X429" s="234"/>
      <c r="Y429" s="234"/>
      <c r="Z429" s="234"/>
    </row>
    <row r="430" spans="1:26" ht="12.75" customHeight="1" x14ac:dyDescent="0.3">
      <c r="A430" s="234"/>
      <c r="B430" s="234"/>
      <c r="C430" s="234"/>
      <c r="D430" s="234"/>
      <c r="E430" s="234"/>
      <c r="F430" s="234"/>
      <c r="G430" s="234"/>
      <c r="H430" s="234"/>
      <c r="I430" s="234"/>
      <c r="J430" s="234"/>
      <c r="K430" s="234"/>
      <c r="L430" s="234"/>
      <c r="M430" s="234"/>
      <c r="N430" s="234"/>
      <c r="O430" s="234"/>
      <c r="P430" s="234"/>
      <c r="Q430" s="234"/>
      <c r="R430" s="234"/>
      <c r="S430" s="234"/>
      <c r="T430" s="234"/>
      <c r="U430" s="234"/>
      <c r="V430" s="234"/>
      <c r="W430" s="234"/>
      <c r="X430" s="234"/>
      <c r="Y430" s="234"/>
      <c r="Z430" s="234"/>
    </row>
    <row r="431" spans="1:26" ht="12.75" customHeight="1" x14ac:dyDescent="0.3">
      <c r="A431" s="234"/>
      <c r="B431" s="234"/>
      <c r="C431" s="234"/>
      <c r="D431" s="234"/>
      <c r="E431" s="234"/>
      <c r="F431" s="234"/>
      <c r="G431" s="234"/>
      <c r="H431" s="234"/>
      <c r="I431" s="234"/>
      <c r="J431" s="234"/>
      <c r="K431" s="234"/>
      <c r="L431" s="234"/>
      <c r="M431" s="234"/>
      <c r="N431" s="234"/>
      <c r="O431" s="234"/>
      <c r="P431" s="234"/>
      <c r="Q431" s="234"/>
      <c r="R431" s="234"/>
      <c r="S431" s="234"/>
      <c r="T431" s="234"/>
      <c r="U431" s="234"/>
      <c r="V431" s="234"/>
      <c r="W431" s="234"/>
      <c r="X431" s="234"/>
      <c r="Y431" s="234"/>
      <c r="Z431" s="234"/>
    </row>
    <row r="432" spans="1:26" ht="12.75" customHeight="1" x14ac:dyDescent="0.3">
      <c r="A432" s="234"/>
      <c r="B432" s="234"/>
      <c r="C432" s="234"/>
      <c r="D432" s="234"/>
      <c r="E432" s="234"/>
      <c r="F432" s="234"/>
      <c r="G432" s="234"/>
      <c r="H432" s="234"/>
      <c r="I432" s="234"/>
      <c r="J432" s="234"/>
      <c r="K432" s="234"/>
      <c r="L432" s="234"/>
      <c r="M432" s="234"/>
      <c r="N432" s="234"/>
      <c r="O432" s="234"/>
      <c r="P432" s="234"/>
      <c r="Q432" s="234"/>
      <c r="R432" s="234"/>
      <c r="S432" s="234"/>
      <c r="T432" s="234"/>
      <c r="U432" s="234"/>
      <c r="V432" s="234"/>
      <c r="W432" s="234"/>
      <c r="X432" s="234"/>
      <c r="Y432" s="234"/>
      <c r="Z432" s="234"/>
    </row>
    <row r="433" spans="1:26" ht="12.75" customHeight="1" x14ac:dyDescent="0.3">
      <c r="A433" s="234"/>
      <c r="B433" s="234"/>
      <c r="C433" s="234"/>
      <c r="D433" s="234"/>
      <c r="E433" s="234"/>
      <c r="F433" s="234"/>
      <c r="G433" s="234"/>
      <c r="H433" s="234"/>
      <c r="I433" s="234"/>
      <c r="J433" s="234"/>
      <c r="K433" s="234"/>
      <c r="L433" s="234"/>
      <c r="M433" s="234"/>
      <c r="N433" s="234"/>
      <c r="O433" s="234"/>
      <c r="P433" s="234"/>
      <c r="Q433" s="234"/>
      <c r="R433" s="234"/>
      <c r="S433" s="234"/>
      <c r="T433" s="234"/>
      <c r="U433" s="234"/>
      <c r="V433" s="234"/>
      <c r="W433" s="234"/>
      <c r="X433" s="234"/>
      <c r="Y433" s="234"/>
      <c r="Z433" s="234"/>
    </row>
    <row r="434" spans="1:26" ht="12.75" customHeight="1" x14ac:dyDescent="0.3">
      <c r="A434" s="234"/>
      <c r="B434" s="234"/>
      <c r="C434" s="234"/>
      <c r="D434" s="234"/>
      <c r="E434" s="234"/>
      <c r="F434" s="234"/>
      <c r="G434" s="234"/>
      <c r="H434" s="234"/>
      <c r="I434" s="234"/>
      <c r="J434" s="234"/>
      <c r="K434" s="234"/>
      <c r="L434" s="234"/>
      <c r="M434" s="234"/>
      <c r="N434" s="234"/>
      <c r="O434" s="234"/>
      <c r="P434" s="234"/>
      <c r="Q434" s="234"/>
      <c r="R434" s="234"/>
      <c r="S434" s="234"/>
      <c r="T434" s="234"/>
      <c r="U434" s="234"/>
      <c r="V434" s="234"/>
      <c r="W434" s="234"/>
      <c r="X434" s="234"/>
      <c r="Y434" s="234"/>
      <c r="Z434" s="234"/>
    </row>
    <row r="435" spans="1:26" ht="12.75" customHeight="1" x14ac:dyDescent="0.3">
      <c r="A435" s="234"/>
      <c r="B435" s="234"/>
      <c r="C435" s="234"/>
      <c r="D435" s="234"/>
      <c r="E435" s="234"/>
      <c r="F435" s="234"/>
      <c r="G435" s="234"/>
      <c r="H435" s="234"/>
      <c r="I435" s="234"/>
      <c r="J435" s="234"/>
      <c r="K435" s="234"/>
      <c r="L435" s="234"/>
      <c r="M435" s="234"/>
      <c r="N435" s="234"/>
      <c r="O435" s="234"/>
      <c r="P435" s="234"/>
      <c r="Q435" s="234"/>
      <c r="R435" s="234"/>
      <c r="S435" s="234"/>
      <c r="T435" s="234"/>
      <c r="U435" s="234"/>
      <c r="V435" s="234"/>
      <c r="W435" s="234"/>
      <c r="X435" s="234"/>
      <c r="Y435" s="234"/>
      <c r="Z435" s="234"/>
    </row>
    <row r="436" spans="1:26" ht="12.75" customHeight="1" x14ac:dyDescent="0.3">
      <c r="A436" s="234"/>
      <c r="B436" s="234"/>
      <c r="C436" s="234"/>
      <c r="D436" s="234"/>
      <c r="E436" s="234"/>
      <c r="F436" s="234"/>
      <c r="G436" s="234"/>
      <c r="H436" s="234"/>
      <c r="I436" s="234"/>
      <c r="J436" s="234"/>
      <c r="K436" s="234"/>
      <c r="L436" s="234"/>
      <c r="M436" s="234"/>
      <c r="N436" s="234"/>
      <c r="O436" s="234"/>
      <c r="P436" s="234"/>
      <c r="Q436" s="234"/>
      <c r="R436" s="234"/>
      <c r="S436" s="234"/>
      <c r="T436" s="234"/>
      <c r="U436" s="234"/>
      <c r="V436" s="234"/>
      <c r="W436" s="234"/>
      <c r="X436" s="234"/>
      <c r="Y436" s="234"/>
      <c r="Z436" s="234"/>
    </row>
    <row r="437" spans="1:26" ht="12.75" customHeight="1" x14ac:dyDescent="0.3">
      <c r="A437" s="234"/>
      <c r="B437" s="234"/>
      <c r="C437" s="234"/>
      <c r="D437" s="234"/>
      <c r="E437" s="234"/>
      <c r="F437" s="234"/>
      <c r="G437" s="234"/>
      <c r="H437" s="234"/>
      <c r="I437" s="234"/>
      <c r="J437" s="234"/>
      <c r="K437" s="234"/>
      <c r="L437" s="234"/>
      <c r="M437" s="234"/>
      <c r="N437" s="234"/>
      <c r="O437" s="234"/>
      <c r="P437" s="234"/>
      <c r="Q437" s="234"/>
      <c r="R437" s="234"/>
      <c r="S437" s="234"/>
      <c r="T437" s="234"/>
      <c r="U437" s="234"/>
      <c r="V437" s="234"/>
      <c r="W437" s="234"/>
      <c r="X437" s="234"/>
      <c r="Y437" s="234"/>
      <c r="Z437" s="234"/>
    </row>
    <row r="438" spans="1:26" ht="12.75" customHeight="1" x14ac:dyDescent="0.3">
      <c r="A438" s="234"/>
      <c r="B438" s="234"/>
      <c r="C438" s="234"/>
      <c r="D438" s="234"/>
      <c r="E438" s="234"/>
      <c r="F438" s="234"/>
      <c r="G438" s="234"/>
      <c r="H438" s="234"/>
      <c r="I438" s="234"/>
      <c r="J438" s="234"/>
      <c r="K438" s="234"/>
      <c r="L438" s="234"/>
      <c r="M438" s="234"/>
      <c r="N438" s="234"/>
      <c r="O438" s="234"/>
      <c r="P438" s="234"/>
      <c r="Q438" s="234"/>
      <c r="R438" s="234"/>
      <c r="S438" s="234"/>
      <c r="T438" s="234"/>
      <c r="U438" s="234"/>
      <c r="V438" s="234"/>
      <c r="W438" s="234"/>
      <c r="X438" s="234"/>
      <c r="Y438" s="234"/>
      <c r="Z438" s="234"/>
    </row>
    <row r="439" spans="1:26" ht="12.75" customHeight="1" x14ac:dyDescent="0.3">
      <c r="A439" s="234"/>
      <c r="B439" s="234"/>
      <c r="C439" s="234"/>
      <c r="D439" s="234"/>
      <c r="E439" s="234"/>
      <c r="F439" s="234"/>
      <c r="G439" s="234"/>
      <c r="H439" s="234"/>
      <c r="I439" s="234"/>
      <c r="J439" s="234"/>
      <c r="K439" s="234"/>
      <c r="L439" s="234"/>
      <c r="M439" s="234"/>
      <c r="N439" s="234"/>
      <c r="O439" s="234"/>
      <c r="P439" s="234"/>
      <c r="Q439" s="234"/>
      <c r="R439" s="234"/>
      <c r="S439" s="234"/>
      <c r="T439" s="234"/>
      <c r="U439" s="234"/>
      <c r="V439" s="234"/>
      <c r="W439" s="234"/>
      <c r="X439" s="234"/>
      <c r="Y439" s="234"/>
      <c r="Z439" s="234"/>
    </row>
    <row r="440" spans="1:26" ht="12.75" customHeight="1" x14ac:dyDescent="0.3">
      <c r="A440" s="234"/>
      <c r="B440" s="234"/>
      <c r="C440" s="234"/>
      <c r="D440" s="234"/>
      <c r="E440" s="234"/>
      <c r="F440" s="234"/>
      <c r="G440" s="234"/>
      <c r="H440" s="234"/>
      <c r="I440" s="234"/>
      <c r="J440" s="234"/>
      <c r="K440" s="234"/>
      <c r="L440" s="234"/>
      <c r="M440" s="234"/>
      <c r="N440" s="234"/>
      <c r="O440" s="234"/>
      <c r="P440" s="234"/>
      <c r="Q440" s="234"/>
      <c r="R440" s="234"/>
      <c r="S440" s="234"/>
      <c r="T440" s="234"/>
      <c r="U440" s="234"/>
      <c r="V440" s="234"/>
      <c r="W440" s="234"/>
      <c r="X440" s="234"/>
      <c r="Y440" s="234"/>
      <c r="Z440" s="234"/>
    </row>
    <row r="441" spans="1:26" ht="12.75" customHeight="1" x14ac:dyDescent="0.3">
      <c r="A441" s="234"/>
      <c r="B441" s="234"/>
      <c r="C441" s="234"/>
      <c r="D441" s="234"/>
      <c r="E441" s="234"/>
      <c r="F441" s="234"/>
      <c r="G441" s="234"/>
      <c r="H441" s="234"/>
      <c r="I441" s="234"/>
      <c r="J441" s="234"/>
      <c r="K441" s="234"/>
      <c r="L441" s="234"/>
      <c r="M441" s="234"/>
      <c r="N441" s="234"/>
      <c r="O441" s="234"/>
      <c r="P441" s="234"/>
      <c r="Q441" s="234"/>
      <c r="R441" s="234"/>
      <c r="S441" s="234"/>
      <c r="T441" s="234"/>
      <c r="U441" s="234"/>
      <c r="V441" s="234"/>
      <c r="W441" s="234"/>
      <c r="X441" s="234"/>
      <c r="Y441" s="234"/>
      <c r="Z441" s="234"/>
    </row>
    <row r="442" spans="1:26" ht="12.75" customHeight="1" x14ac:dyDescent="0.3">
      <c r="A442" s="234"/>
      <c r="B442" s="234"/>
      <c r="C442" s="234"/>
      <c r="D442" s="234"/>
      <c r="E442" s="234"/>
      <c r="F442" s="234"/>
      <c r="G442" s="234"/>
      <c r="H442" s="234"/>
      <c r="I442" s="234"/>
      <c r="J442" s="234"/>
      <c r="K442" s="234"/>
      <c r="L442" s="234"/>
      <c r="M442" s="234"/>
      <c r="N442" s="234"/>
      <c r="O442" s="234"/>
      <c r="P442" s="234"/>
      <c r="Q442" s="234"/>
      <c r="R442" s="234"/>
      <c r="S442" s="234"/>
      <c r="T442" s="234"/>
      <c r="U442" s="234"/>
      <c r="V442" s="234"/>
      <c r="W442" s="234"/>
      <c r="X442" s="234"/>
      <c r="Y442" s="234"/>
      <c r="Z442" s="234"/>
    </row>
    <row r="443" spans="1:26" ht="12.75" customHeight="1" x14ac:dyDescent="0.3">
      <c r="A443" s="234"/>
      <c r="B443" s="234"/>
      <c r="C443" s="234"/>
      <c r="D443" s="234"/>
      <c r="E443" s="234"/>
      <c r="F443" s="234"/>
      <c r="G443" s="234"/>
      <c r="H443" s="234"/>
      <c r="I443" s="234"/>
      <c r="J443" s="234"/>
      <c r="K443" s="234"/>
      <c r="L443" s="234"/>
      <c r="M443" s="234"/>
      <c r="N443" s="234"/>
      <c r="O443" s="234"/>
      <c r="P443" s="234"/>
      <c r="Q443" s="234"/>
      <c r="R443" s="234"/>
      <c r="S443" s="234"/>
      <c r="T443" s="234"/>
      <c r="U443" s="234"/>
      <c r="V443" s="234"/>
      <c r="W443" s="234"/>
      <c r="X443" s="234"/>
      <c r="Y443" s="234"/>
      <c r="Z443" s="234"/>
    </row>
    <row r="444" spans="1:26" ht="12.75" customHeight="1" x14ac:dyDescent="0.3">
      <c r="A444" s="234"/>
      <c r="B444" s="234"/>
      <c r="C444" s="234"/>
      <c r="D444" s="234"/>
      <c r="E444" s="234"/>
      <c r="F444" s="234"/>
      <c r="G444" s="234"/>
      <c r="H444" s="234"/>
      <c r="I444" s="234"/>
      <c r="J444" s="234"/>
      <c r="K444" s="234"/>
      <c r="L444" s="234"/>
      <c r="M444" s="234"/>
      <c r="N444" s="234"/>
      <c r="O444" s="234"/>
      <c r="P444" s="234"/>
      <c r="Q444" s="234"/>
      <c r="R444" s="234"/>
      <c r="S444" s="234"/>
      <c r="T444" s="234"/>
      <c r="U444" s="234"/>
      <c r="V444" s="234"/>
      <c r="W444" s="234"/>
      <c r="X444" s="234"/>
      <c r="Y444" s="234"/>
      <c r="Z444" s="234"/>
    </row>
    <row r="445" spans="1:26" ht="12.75" customHeight="1" x14ac:dyDescent="0.3">
      <c r="A445" s="234"/>
      <c r="B445" s="234"/>
      <c r="C445" s="234"/>
      <c r="D445" s="234"/>
      <c r="E445" s="234"/>
      <c r="F445" s="234"/>
      <c r="G445" s="234"/>
      <c r="H445" s="234"/>
      <c r="I445" s="234"/>
      <c r="J445" s="234"/>
      <c r="K445" s="234"/>
      <c r="L445" s="234"/>
      <c r="M445" s="234"/>
      <c r="N445" s="234"/>
      <c r="O445" s="234"/>
      <c r="P445" s="234"/>
      <c r="Q445" s="234"/>
      <c r="R445" s="234"/>
      <c r="S445" s="234"/>
      <c r="T445" s="234"/>
      <c r="U445" s="234"/>
      <c r="V445" s="234"/>
      <c r="W445" s="234"/>
      <c r="X445" s="234"/>
      <c r="Y445" s="234"/>
      <c r="Z445" s="234"/>
    </row>
    <row r="446" spans="1:26" ht="12.75" customHeight="1" x14ac:dyDescent="0.3">
      <c r="A446" s="234"/>
      <c r="B446" s="234"/>
      <c r="C446" s="234"/>
      <c r="D446" s="234"/>
      <c r="E446" s="234"/>
      <c r="F446" s="234"/>
      <c r="G446" s="234"/>
      <c r="H446" s="234"/>
      <c r="I446" s="234"/>
      <c r="J446" s="234"/>
      <c r="K446" s="234"/>
      <c r="L446" s="234"/>
      <c r="M446" s="234"/>
      <c r="N446" s="234"/>
      <c r="O446" s="234"/>
      <c r="P446" s="234"/>
      <c r="Q446" s="234"/>
      <c r="R446" s="234"/>
      <c r="S446" s="234"/>
      <c r="T446" s="234"/>
      <c r="U446" s="234"/>
      <c r="V446" s="234"/>
      <c r="W446" s="234"/>
      <c r="X446" s="234"/>
      <c r="Y446" s="234"/>
      <c r="Z446" s="234"/>
    </row>
    <row r="447" spans="1:26" ht="12.75" customHeight="1" x14ac:dyDescent="0.3">
      <c r="A447" s="234"/>
      <c r="B447" s="234"/>
      <c r="C447" s="234"/>
      <c r="D447" s="234"/>
      <c r="E447" s="234"/>
      <c r="F447" s="234"/>
      <c r="G447" s="234"/>
      <c r="H447" s="234"/>
      <c r="I447" s="234"/>
      <c r="J447" s="234"/>
      <c r="K447" s="234"/>
      <c r="L447" s="234"/>
      <c r="M447" s="234"/>
      <c r="N447" s="234"/>
      <c r="O447" s="234"/>
      <c r="P447" s="234"/>
      <c r="Q447" s="234"/>
      <c r="R447" s="234"/>
      <c r="S447" s="234"/>
      <c r="T447" s="234"/>
      <c r="U447" s="234"/>
      <c r="V447" s="234"/>
      <c r="W447" s="234"/>
      <c r="X447" s="234"/>
      <c r="Y447" s="234"/>
      <c r="Z447" s="234"/>
    </row>
    <row r="448" spans="1:26" ht="12.75" customHeight="1" x14ac:dyDescent="0.3">
      <c r="A448" s="234"/>
      <c r="B448" s="234"/>
      <c r="C448" s="234"/>
      <c r="D448" s="234"/>
      <c r="E448" s="234"/>
      <c r="F448" s="234"/>
      <c r="G448" s="234"/>
      <c r="H448" s="234"/>
      <c r="I448" s="234"/>
      <c r="J448" s="234"/>
      <c r="K448" s="234"/>
      <c r="L448" s="234"/>
      <c r="M448" s="234"/>
      <c r="N448" s="234"/>
      <c r="O448" s="234"/>
      <c r="P448" s="234"/>
      <c r="Q448" s="234"/>
      <c r="R448" s="234"/>
      <c r="S448" s="234"/>
      <c r="T448" s="234"/>
      <c r="U448" s="234"/>
      <c r="V448" s="234"/>
      <c r="W448" s="234"/>
      <c r="X448" s="234"/>
      <c r="Y448" s="234"/>
      <c r="Z448" s="234"/>
    </row>
    <row r="449" spans="1:26" ht="12.75" customHeight="1" x14ac:dyDescent="0.3">
      <c r="A449" s="234"/>
      <c r="B449" s="234"/>
      <c r="C449" s="234"/>
      <c r="D449" s="234"/>
      <c r="E449" s="234"/>
      <c r="F449" s="234"/>
      <c r="G449" s="234"/>
      <c r="H449" s="234"/>
      <c r="I449" s="234"/>
      <c r="J449" s="234"/>
      <c r="K449" s="234"/>
      <c r="L449" s="234"/>
      <c r="M449" s="234"/>
      <c r="N449" s="234"/>
      <c r="O449" s="234"/>
      <c r="P449" s="234"/>
      <c r="Q449" s="234"/>
      <c r="R449" s="234"/>
      <c r="S449" s="234"/>
      <c r="T449" s="234"/>
      <c r="U449" s="234"/>
      <c r="V449" s="234"/>
      <c r="W449" s="234"/>
      <c r="X449" s="234"/>
      <c r="Y449" s="234"/>
      <c r="Z449" s="234"/>
    </row>
    <row r="450" spans="1:26" ht="12.75" customHeight="1" x14ac:dyDescent="0.3">
      <c r="A450" s="234"/>
      <c r="B450" s="234"/>
      <c r="C450" s="234"/>
      <c r="D450" s="234"/>
      <c r="E450" s="234"/>
      <c r="F450" s="234"/>
      <c r="G450" s="234"/>
      <c r="H450" s="234"/>
      <c r="I450" s="234"/>
      <c r="J450" s="234"/>
      <c r="K450" s="234"/>
      <c r="L450" s="234"/>
      <c r="M450" s="234"/>
      <c r="N450" s="234"/>
      <c r="O450" s="234"/>
      <c r="P450" s="234"/>
      <c r="Q450" s="234"/>
      <c r="R450" s="234"/>
      <c r="S450" s="234"/>
      <c r="T450" s="234"/>
      <c r="U450" s="234"/>
      <c r="V450" s="234"/>
      <c r="W450" s="234"/>
      <c r="X450" s="234"/>
      <c r="Y450" s="234"/>
      <c r="Z450" s="234"/>
    </row>
    <row r="451" spans="1:26" ht="12.75" customHeight="1" x14ac:dyDescent="0.3">
      <c r="A451" s="234"/>
      <c r="B451" s="234"/>
      <c r="C451" s="234"/>
      <c r="D451" s="234"/>
      <c r="E451" s="234"/>
      <c r="F451" s="234"/>
      <c r="G451" s="234"/>
      <c r="H451" s="234"/>
      <c r="I451" s="234"/>
      <c r="J451" s="234"/>
      <c r="K451" s="234"/>
      <c r="L451" s="234"/>
      <c r="M451" s="234"/>
      <c r="N451" s="234"/>
      <c r="O451" s="234"/>
      <c r="P451" s="234"/>
      <c r="Q451" s="234"/>
      <c r="R451" s="234"/>
      <c r="S451" s="234"/>
      <c r="T451" s="234"/>
      <c r="U451" s="234"/>
      <c r="V451" s="234"/>
      <c r="W451" s="234"/>
      <c r="X451" s="234"/>
      <c r="Y451" s="234"/>
      <c r="Z451" s="234"/>
    </row>
    <row r="452" spans="1:26" ht="12.75" customHeight="1" x14ac:dyDescent="0.3">
      <c r="A452" s="234"/>
      <c r="B452" s="234"/>
      <c r="C452" s="234"/>
      <c r="D452" s="234"/>
      <c r="E452" s="234"/>
      <c r="F452" s="234"/>
      <c r="G452" s="234"/>
      <c r="H452" s="234"/>
      <c r="I452" s="234"/>
      <c r="J452" s="234"/>
      <c r="K452" s="234"/>
      <c r="L452" s="234"/>
      <c r="M452" s="234"/>
      <c r="N452" s="234"/>
      <c r="O452" s="234"/>
      <c r="P452" s="234"/>
      <c r="Q452" s="234"/>
      <c r="R452" s="234"/>
      <c r="S452" s="234"/>
      <c r="T452" s="234"/>
      <c r="U452" s="234"/>
      <c r="V452" s="234"/>
      <c r="W452" s="234"/>
      <c r="X452" s="234"/>
      <c r="Y452" s="234"/>
      <c r="Z452" s="234"/>
    </row>
    <row r="453" spans="1:26" ht="12.75" customHeight="1" x14ac:dyDescent="0.3">
      <c r="A453" s="234"/>
      <c r="B453" s="234"/>
      <c r="C453" s="234"/>
      <c r="D453" s="234"/>
      <c r="E453" s="234"/>
      <c r="F453" s="234"/>
      <c r="G453" s="234"/>
      <c r="H453" s="234"/>
      <c r="I453" s="234"/>
      <c r="J453" s="234"/>
      <c r="K453" s="234"/>
      <c r="L453" s="234"/>
      <c r="M453" s="234"/>
      <c r="N453" s="234"/>
      <c r="O453" s="234"/>
      <c r="P453" s="234"/>
      <c r="Q453" s="234"/>
      <c r="R453" s="234"/>
      <c r="S453" s="234"/>
      <c r="T453" s="234"/>
      <c r="U453" s="234"/>
      <c r="V453" s="234"/>
      <c r="W453" s="234"/>
      <c r="X453" s="234"/>
      <c r="Y453" s="234"/>
      <c r="Z453" s="234"/>
    </row>
    <row r="454" spans="1:26" ht="12.75" customHeight="1" x14ac:dyDescent="0.3">
      <c r="A454" s="234"/>
      <c r="B454" s="234"/>
      <c r="C454" s="234"/>
      <c r="D454" s="234"/>
      <c r="E454" s="234"/>
      <c r="F454" s="234"/>
      <c r="G454" s="234"/>
      <c r="H454" s="234"/>
      <c r="I454" s="234"/>
      <c r="J454" s="234"/>
      <c r="K454" s="234"/>
      <c r="L454" s="234"/>
      <c r="M454" s="234"/>
      <c r="N454" s="234"/>
      <c r="O454" s="234"/>
      <c r="P454" s="234"/>
      <c r="Q454" s="234"/>
      <c r="R454" s="234"/>
      <c r="S454" s="234"/>
      <c r="T454" s="234"/>
      <c r="U454" s="234"/>
      <c r="V454" s="234"/>
      <c r="W454" s="234"/>
      <c r="X454" s="234"/>
      <c r="Y454" s="234"/>
      <c r="Z454" s="234"/>
    </row>
    <row r="455" spans="1:26" ht="12.75" customHeight="1" x14ac:dyDescent="0.3">
      <c r="A455" s="234"/>
      <c r="B455" s="234"/>
      <c r="C455" s="234"/>
      <c r="D455" s="234"/>
      <c r="E455" s="234"/>
      <c r="F455" s="234"/>
      <c r="G455" s="234"/>
      <c r="H455" s="234"/>
      <c r="I455" s="234"/>
      <c r="J455" s="234"/>
      <c r="K455" s="234"/>
      <c r="L455" s="234"/>
      <c r="M455" s="234"/>
      <c r="N455" s="234"/>
      <c r="O455" s="234"/>
      <c r="P455" s="234"/>
      <c r="Q455" s="234"/>
      <c r="R455" s="234"/>
      <c r="S455" s="234"/>
      <c r="T455" s="234"/>
      <c r="U455" s="234"/>
      <c r="V455" s="234"/>
      <c r="W455" s="234"/>
      <c r="X455" s="234"/>
      <c r="Y455" s="234"/>
      <c r="Z455" s="234"/>
    </row>
    <row r="456" spans="1:26" ht="12.75" customHeight="1" x14ac:dyDescent="0.3">
      <c r="A456" s="234"/>
      <c r="B456" s="234"/>
      <c r="C456" s="234"/>
      <c r="D456" s="234"/>
      <c r="E456" s="234"/>
      <c r="F456" s="234"/>
      <c r="G456" s="234"/>
      <c r="H456" s="234"/>
      <c r="I456" s="234"/>
      <c r="J456" s="234"/>
      <c r="K456" s="234"/>
      <c r="L456" s="234"/>
      <c r="M456" s="234"/>
      <c r="N456" s="234"/>
      <c r="O456" s="234"/>
      <c r="P456" s="234"/>
      <c r="Q456" s="234"/>
      <c r="R456" s="234"/>
      <c r="S456" s="234"/>
      <c r="T456" s="234"/>
      <c r="U456" s="234"/>
      <c r="V456" s="234"/>
      <c r="W456" s="234"/>
      <c r="X456" s="234"/>
      <c r="Y456" s="234"/>
      <c r="Z456" s="234"/>
    </row>
    <row r="457" spans="1:26" ht="12.75" customHeight="1" x14ac:dyDescent="0.3">
      <c r="A457" s="234"/>
      <c r="B457" s="234"/>
      <c r="C457" s="234"/>
      <c r="D457" s="234"/>
      <c r="E457" s="234"/>
      <c r="F457" s="234"/>
      <c r="G457" s="234"/>
      <c r="H457" s="234"/>
      <c r="I457" s="234"/>
      <c r="J457" s="234"/>
      <c r="K457" s="234"/>
      <c r="L457" s="234"/>
      <c r="M457" s="234"/>
      <c r="N457" s="234"/>
      <c r="O457" s="234"/>
      <c r="P457" s="234"/>
      <c r="Q457" s="234"/>
      <c r="R457" s="234"/>
      <c r="S457" s="234"/>
      <c r="T457" s="234"/>
      <c r="U457" s="234"/>
      <c r="V457" s="234"/>
      <c r="W457" s="234"/>
      <c r="X457" s="234"/>
      <c r="Y457" s="234"/>
      <c r="Z457" s="234"/>
    </row>
    <row r="458" spans="1:26" ht="12.75" customHeight="1" x14ac:dyDescent="0.3">
      <c r="A458" s="234"/>
      <c r="B458" s="234"/>
      <c r="C458" s="234"/>
      <c r="D458" s="234"/>
      <c r="E458" s="234"/>
      <c r="F458" s="234"/>
      <c r="G458" s="234"/>
      <c r="H458" s="234"/>
      <c r="I458" s="234"/>
      <c r="J458" s="234"/>
      <c r="K458" s="234"/>
      <c r="L458" s="234"/>
      <c r="M458" s="234"/>
      <c r="N458" s="234"/>
      <c r="O458" s="234"/>
      <c r="P458" s="234"/>
      <c r="Q458" s="234"/>
      <c r="R458" s="234"/>
      <c r="S458" s="234"/>
      <c r="T458" s="234"/>
      <c r="U458" s="234"/>
      <c r="V458" s="234"/>
      <c r="W458" s="234"/>
      <c r="X458" s="234"/>
      <c r="Y458" s="234"/>
      <c r="Z458" s="234"/>
    </row>
    <row r="459" spans="1:26" ht="12.75" customHeight="1" x14ac:dyDescent="0.3">
      <c r="A459" s="234"/>
      <c r="B459" s="234"/>
      <c r="C459" s="234"/>
      <c r="D459" s="234"/>
      <c r="E459" s="234"/>
      <c r="F459" s="234"/>
      <c r="G459" s="234"/>
      <c r="H459" s="234"/>
      <c r="I459" s="234"/>
      <c r="J459" s="234"/>
      <c r="K459" s="234"/>
      <c r="L459" s="234"/>
      <c r="M459" s="234"/>
      <c r="N459" s="234"/>
      <c r="O459" s="234"/>
      <c r="P459" s="234"/>
      <c r="Q459" s="234"/>
      <c r="R459" s="234"/>
      <c r="S459" s="234"/>
      <c r="T459" s="234"/>
      <c r="U459" s="234"/>
      <c r="V459" s="234"/>
      <c r="W459" s="234"/>
      <c r="X459" s="234"/>
      <c r="Y459" s="234"/>
      <c r="Z459" s="234"/>
    </row>
    <row r="460" spans="1:26" ht="12.75" customHeight="1" x14ac:dyDescent="0.3">
      <c r="A460" s="234"/>
      <c r="B460" s="234"/>
      <c r="C460" s="234"/>
      <c r="D460" s="234"/>
      <c r="E460" s="234"/>
      <c r="F460" s="234"/>
      <c r="G460" s="234"/>
      <c r="H460" s="234"/>
      <c r="I460" s="234"/>
      <c r="J460" s="234"/>
      <c r="K460" s="234"/>
      <c r="L460" s="234"/>
      <c r="M460" s="234"/>
      <c r="N460" s="234"/>
      <c r="O460" s="234"/>
      <c r="P460" s="234"/>
      <c r="Q460" s="234"/>
      <c r="R460" s="234"/>
      <c r="S460" s="234"/>
      <c r="T460" s="234"/>
      <c r="U460" s="234"/>
      <c r="V460" s="234"/>
      <c r="W460" s="234"/>
      <c r="X460" s="234"/>
      <c r="Y460" s="234"/>
      <c r="Z460" s="234"/>
    </row>
    <row r="461" spans="1:26" ht="12.75" customHeight="1" x14ac:dyDescent="0.3">
      <c r="A461" s="234"/>
      <c r="B461" s="234"/>
      <c r="C461" s="234"/>
      <c r="D461" s="234"/>
      <c r="E461" s="234"/>
      <c r="F461" s="234"/>
      <c r="G461" s="234"/>
      <c r="H461" s="234"/>
      <c r="I461" s="234"/>
      <c r="J461" s="234"/>
      <c r="K461" s="234"/>
      <c r="L461" s="234"/>
      <c r="M461" s="234"/>
      <c r="N461" s="234"/>
      <c r="O461" s="234"/>
      <c r="P461" s="234"/>
      <c r="Q461" s="234"/>
      <c r="R461" s="234"/>
      <c r="S461" s="234"/>
      <c r="T461" s="234"/>
      <c r="U461" s="234"/>
      <c r="V461" s="234"/>
      <c r="W461" s="234"/>
      <c r="X461" s="234"/>
      <c r="Y461" s="234"/>
      <c r="Z461" s="234"/>
    </row>
    <row r="462" spans="1:26" ht="12.75" customHeight="1" x14ac:dyDescent="0.3">
      <c r="A462" s="234"/>
      <c r="B462" s="234"/>
      <c r="C462" s="234"/>
      <c r="D462" s="234"/>
      <c r="E462" s="234"/>
      <c r="F462" s="234"/>
      <c r="G462" s="234"/>
      <c r="H462" s="234"/>
      <c r="I462" s="234"/>
      <c r="J462" s="234"/>
      <c r="K462" s="234"/>
      <c r="L462" s="234"/>
      <c r="M462" s="234"/>
      <c r="N462" s="234"/>
      <c r="O462" s="234"/>
      <c r="P462" s="234"/>
      <c r="Q462" s="234"/>
      <c r="R462" s="234"/>
      <c r="S462" s="234"/>
      <c r="T462" s="234"/>
      <c r="U462" s="234"/>
      <c r="V462" s="234"/>
      <c r="W462" s="234"/>
      <c r="X462" s="234"/>
      <c r="Y462" s="234"/>
      <c r="Z462" s="234"/>
    </row>
    <row r="463" spans="1:26" ht="12.75" customHeight="1" x14ac:dyDescent="0.3">
      <c r="A463" s="234"/>
      <c r="B463" s="234"/>
      <c r="C463" s="234"/>
      <c r="D463" s="234"/>
      <c r="E463" s="234"/>
      <c r="F463" s="234"/>
      <c r="G463" s="234"/>
      <c r="H463" s="234"/>
      <c r="I463" s="234"/>
      <c r="J463" s="234"/>
      <c r="K463" s="234"/>
      <c r="L463" s="234"/>
      <c r="M463" s="234"/>
      <c r="N463" s="234"/>
      <c r="O463" s="234"/>
      <c r="P463" s="234"/>
      <c r="Q463" s="234"/>
      <c r="R463" s="234"/>
      <c r="S463" s="234"/>
      <c r="T463" s="234"/>
      <c r="U463" s="234"/>
      <c r="V463" s="234"/>
      <c r="W463" s="234"/>
      <c r="X463" s="234"/>
      <c r="Y463" s="234"/>
      <c r="Z463" s="234"/>
    </row>
    <row r="464" spans="1:26" ht="12.75" customHeight="1" x14ac:dyDescent="0.3">
      <c r="A464" s="234"/>
      <c r="B464" s="234"/>
      <c r="C464" s="234"/>
      <c r="D464" s="234"/>
      <c r="E464" s="234"/>
      <c r="F464" s="234"/>
      <c r="G464" s="234"/>
      <c r="H464" s="234"/>
      <c r="I464" s="234"/>
      <c r="J464" s="234"/>
      <c r="K464" s="234"/>
      <c r="L464" s="234"/>
      <c r="M464" s="234"/>
      <c r="N464" s="234"/>
      <c r="O464" s="234"/>
      <c r="P464" s="234"/>
      <c r="Q464" s="234"/>
      <c r="R464" s="234"/>
      <c r="S464" s="234"/>
      <c r="T464" s="234"/>
      <c r="U464" s="234"/>
      <c r="V464" s="234"/>
      <c r="W464" s="234"/>
      <c r="X464" s="234"/>
      <c r="Y464" s="234"/>
      <c r="Z464" s="234"/>
    </row>
    <row r="465" spans="1:26" ht="12.75" customHeight="1" x14ac:dyDescent="0.3">
      <c r="A465" s="234"/>
      <c r="B465" s="234"/>
      <c r="C465" s="234"/>
      <c r="D465" s="234"/>
      <c r="E465" s="234"/>
      <c r="F465" s="234"/>
      <c r="G465" s="234"/>
      <c r="H465" s="234"/>
      <c r="I465" s="234"/>
      <c r="J465" s="234"/>
      <c r="K465" s="234"/>
      <c r="L465" s="234"/>
      <c r="M465" s="234"/>
      <c r="N465" s="234"/>
      <c r="O465" s="234"/>
      <c r="P465" s="234"/>
      <c r="Q465" s="234"/>
      <c r="R465" s="234"/>
      <c r="S465" s="234"/>
      <c r="T465" s="234"/>
      <c r="U465" s="234"/>
      <c r="V465" s="234"/>
      <c r="W465" s="234"/>
      <c r="X465" s="234"/>
      <c r="Y465" s="234"/>
      <c r="Z465" s="234"/>
    </row>
    <row r="466" spans="1:26" ht="12.75" customHeight="1" x14ac:dyDescent="0.3">
      <c r="A466" s="234"/>
      <c r="B466" s="234"/>
      <c r="C466" s="234"/>
      <c r="D466" s="234"/>
      <c r="E466" s="234"/>
      <c r="F466" s="234"/>
      <c r="G466" s="234"/>
      <c r="H466" s="234"/>
      <c r="I466" s="234"/>
      <c r="J466" s="234"/>
      <c r="K466" s="234"/>
      <c r="L466" s="234"/>
      <c r="M466" s="234"/>
      <c r="N466" s="234"/>
      <c r="O466" s="234"/>
      <c r="P466" s="234"/>
      <c r="Q466" s="234"/>
      <c r="R466" s="234"/>
      <c r="S466" s="234"/>
      <c r="T466" s="234"/>
      <c r="U466" s="234"/>
      <c r="V466" s="234"/>
      <c r="W466" s="234"/>
      <c r="X466" s="234"/>
      <c r="Y466" s="234"/>
      <c r="Z466" s="234"/>
    </row>
    <row r="467" spans="1:26" ht="12.75" customHeight="1" x14ac:dyDescent="0.3">
      <c r="A467" s="234"/>
      <c r="B467" s="234"/>
      <c r="C467" s="234"/>
      <c r="D467" s="234"/>
      <c r="E467" s="234"/>
      <c r="F467" s="234"/>
      <c r="G467" s="234"/>
      <c r="H467" s="234"/>
      <c r="I467" s="234"/>
      <c r="J467" s="234"/>
      <c r="K467" s="234"/>
      <c r="L467" s="234"/>
      <c r="M467" s="234"/>
      <c r="N467" s="234"/>
      <c r="O467" s="234"/>
      <c r="P467" s="234"/>
      <c r="Q467" s="234"/>
      <c r="R467" s="234"/>
      <c r="S467" s="234"/>
      <c r="T467" s="234"/>
      <c r="U467" s="234"/>
      <c r="V467" s="234"/>
      <c r="W467" s="234"/>
      <c r="X467" s="234"/>
      <c r="Y467" s="234"/>
      <c r="Z467" s="234"/>
    </row>
    <row r="468" spans="1:26" ht="12.75" customHeight="1" x14ac:dyDescent="0.3">
      <c r="A468" s="234"/>
      <c r="B468" s="234"/>
      <c r="C468" s="234"/>
      <c r="D468" s="234"/>
      <c r="E468" s="234"/>
      <c r="F468" s="234"/>
      <c r="G468" s="234"/>
      <c r="H468" s="234"/>
      <c r="I468" s="234"/>
      <c r="J468" s="234"/>
      <c r="K468" s="234"/>
      <c r="L468" s="234"/>
      <c r="M468" s="234"/>
      <c r="N468" s="234"/>
      <c r="O468" s="234"/>
      <c r="P468" s="234"/>
      <c r="Q468" s="234"/>
      <c r="R468" s="234"/>
      <c r="S468" s="234"/>
      <c r="T468" s="234"/>
      <c r="U468" s="234"/>
      <c r="V468" s="234"/>
      <c r="W468" s="234"/>
      <c r="X468" s="234"/>
      <c r="Y468" s="234"/>
      <c r="Z468" s="234"/>
    </row>
    <row r="469" spans="1:26" ht="12.75" customHeight="1" x14ac:dyDescent="0.3">
      <c r="A469" s="234"/>
      <c r="B469" s="234"/>
      <c r="C469" s="234"/>
      <c r="D469" s="234"/>
      <c r="E469" s="234"/>
      <c r="F469" s="234"/>
      <c r="G469" s="234"/>
      <c r="H469" s="234"/>
      <c r="I469" s="234"/>
      <c r="J469" s="234"/>
      <c r="K469" s="234"/>
      <c r="L469" s="234"/>
      <c r="M469" s="234"/>
      <c r="N469" s="234"/>
      <c r="O469" s="234"/>
      <c r="P469" s="234"/>
      <c r="Q469" s="234"/>
      <c r="R469" s="234"/>
      <c r="S469" s="234"/>
      <c r="T469" s="234"/>
      <c r="U469" s="234"/>
      <c r="V469" s="234"/>
      <c r="W469" s="234"/>
      <c r="X469" s="234"/>
      <c r="Y469" s="234"/>
      <c r="Z469" s="234"/>
    </row>
    <row r="470" spans="1:26" ht="12.75" customHeight="1" x14ac:dyDescent="0.3">
      <c r="A470" s="234"/>
      <c r="B470" s="234"/>
      <c r="C470" s="234"/>
      <c r="D470" s="234"/>
      <c r="E470" s="234"/>
      <c r="F470" s="234"/>
      <c r="G470" s="234"/>
      <c r="H470" s="234"/>
      <c r="I470" s="234"/>
      <c r="J470" s="234"/>
      <c r="K470" s="234"/>
      <c r="L470" s="234"/>
      <c r="M470" s="234"/>
      <c r="N470" s="234"/>
      <c r="O470" s="234"/>
      <c r="P470" s="234"/>
      <c r="Q470" s="234"/>
      <c r="R470" s="234"/>
      <c r="S470" s="234"/>
      <c r="T470" s="234"/>
      <c r="U470" s="234"/>
      <c r="V470" s="234"/>
      <c r="W470" s="234"/>
      <c r="X470" s="234"/>
      <c r="Y470" s="234"/>
      <c r="Z470" s="234"/>
    </row>
    <row r="471" spans="1:26" ht="12.75" customHeight="1" x14ac:dyDescent="0.3">
      <c r="A471" s="234"/>
      <c r="B471" s="234"/>
      <c r="C471" s="234"/>
      <c r="D471" s="234"/>
      <c r="E471" s="234"/>
      <c r="F471" s="234"/>
      <c r="G471" s="234"/>
      <c r="H471" s="234"/>
      <c r="I471" s="234"/>
      <c r="J471" s="234"/>
      <c r="K471" s="234"/>
      <c r="L471" s="234"/>
      <c r="M471" s="234"/>
      <c r="N471" s="234"/>
      <c r="O471" s="234"/>
      <c r="P471" s="234"/>
      <c r="Q471" s="234"/>
      <c r="R471" s="234"/>
      <c r="S471" s="234"/>
      <c r="T471" s="234"/>
      <c r="U471" s="234"/>
      <c r="V471" s="234"/>
      <c r="W471" s="234"/>
      <c r="X471" s="234"/>
      <c r="Y471" s="234"/>
      <c r="Z471" s="234"/>
    </row>
    <row r="472" spans="1:26" ht="12.75" customHeight="1" x14ac:dyDescent="0.3">
      <c r="A472" s="234"/>
      <c r="B472" s="234"/>
      <c r="C472" s="234"/>
      <c r="D472" s="234"/>
      <c r="E472" s="234"/>
      <c r="F472" s="234"/>
      <c r="G472" s="234"/>
      <c r="H472" s="234"/>
      <c r="I472" s="234"/>
      <c r="J472" s="234"/>
      <c r="K472" s="234"/>
      <c r="L472" s="234"/>
      <c r="M472" s="234"/>
      <c r="N472" s="234"/>
      <c r="O472" s="234"/>
      <c r="P472" s="234"/>
      <c r="Q472" s="234"/>
      <c r="R472" s="234"/>
      <c r="S472" s="234"/>
      <c r="T472" s="234"/>
      <c r="U472" s="234"/>
      <c r="V472" s="234"/>
      <c r="W472" s="234"/>
      <c r="X472" s="234"/>
      <c r="Y472" s="234"/>
      <c r="Z472" s="234"/>
    </row>
    <row r="473" spans="1:26" ht="12.75" customHeight="1" x14ac:dyDescent="0.3">
      <c r="A473" s="234"/>
      <c r="B473" s="234"/>
      <c r="C473" s="234"/>
      <c r="D473" s="234"/>
      <c r="E473" s="234"/>
      <c r="F473" s="234"/>
      <c r="G473" s="234"/>
      <c r="H473" s="234"/>
      <c r="I473" s="234"/>
      <c r="J473" s="234"/>
      <c r="K473" s="234"/>
      <c r="L473" s="234"/>
      <c r="M473" s="234"/>
      <c r="N473" s="234"/>
      <c r="O473" s="234"/>
      <c r="P473" s="234"/>
      <c r="Q473" s="234"/>
      <c r="R473" s="234"/>
      <c r="S473" s="234"/>
      <c r="T473" s="234"/>
      <c r="U473" s="234"/>
      <c r="V473" s="234"/>
      <c r="W473" s="234"/>
      <c r="X473" s="234"/>
      <c r="Y473" s="234"/>
      <c r="Z473" s="234"/>
    </row>
    <row r="474" spans="1:26" ht="12.75" customHeight="1" x14ac:dyDescent="0.3">
      <c r="A474" s="234"/>
      <c r="B474" s="234"/>
      <c r="C474" s="234"/>
      <c r="D474" s="234"/>
      <c r="E474" s="234"/>
      <c r="F474" s="234"/>
      <c r="G474" s="234"/>
      <c r="H474" s="234"/>
      <c r="I474" s="234"/>
      <c r="J474" s="234"/>
      <c r="K474" s="234"/>
      <c r="L474" s="234"/>
      <c r="M474" s="234"/>
      <c r="N474" s="234"/>
      <c r="O474" s="234"/>
      <c r="P474" s="234"/>
      <c r="Q474" s="234"/>
      <c r="R474" s="234"/>
      <c r="S474" s="234"/>
      <c r="T474" s="234"/>
      <c r="U474" s="234"/>
      <c r="V474" s="234"/>
      <c r="W474" s="234"/>
      <c r="X474" s="234"/>
      <c r="Y474" s="234"/>
      <c r="Z474" s="234"/>
    </row>
    <row r="475" spans="1:26" ht="12.75" customHeight="1" x14ac:dyDescent="0.3">
      <c r="A475" s="234"/>
      <c r="B475" s="234"/>
      <c r="C475" s="234"/>
      <c r="D475" s="234"/>
      <c r="E475" s="234"/>
      <c r="F475" s="234"/>
      <c r="G475" s="234"/>
      <c r="H475" s="234"/>
      <c r="I475" s="234"/>
      <c r="J475" s="234"/>
      <c r="K475" s="234"/>
      <c r="L475" s="234"/>
      <c r="M475" s="234"/>
      <c r="N475" s="234"/>
      <c r="O475" s="234"/>
      <c r="P475" s="234"/>
      <c r="Q475" s="234"/>
      <c r="R475" s="234"/>
      <c r="S475" s="234"/>
      <c r="T475" s="234"/>
      <c r="U475" s="234"/>
      <c r="V475" s="234"/>
      <c r="W475" s="234"/>
      <c r="X475" s="234"/>
      <c r="Y475" s="234"/>
      <c r="Z475" s="234"/>
    </row>
    <row r="476" spans="1:26" ht="12.75" customHeight="1" x14ac:dyDescent="0.3">
      <c r="A476" s="234"/>
      <c r="B476" s="234"/>
      <c r="C476" s="234"/>
      <c r="D476" s="234"/>
      <c r="E476" s="234"/>
      <c r="F476" s="234"/>
      <c r="G476" s="234"/>
      <c r="H476" s="234"/>
      <c r="I476" s="234"/>
      <c r="J476" s="234"/>
      <c r="K476" s="234"/>
      <c r="L476" s="234"/>
      <c r="M476" s="234"/>
      <c r="N476" s="234"/>
      <c r="O476" s="234"/>
      <c r="P476" s="234"/>
      <c r="Q476" s="234"/>
      <c r="R476" s="234"/>
      <c r="S476" s="234"/>
      <c r="T476" s="234"/>
      <c r="U476" s="234"/>
      <c r="V476" s="234"/>
      <c r="W476" s="234"/>
      <c r="X476" s="234"/>
      <c r="Y476" s="234"/>
      <c r="Z476" s="234"/>
    </row>
    <row r="477" spans="1:26" ht="12.75" customHeight="1" x14ac:dyDescent="0.3">
      <c r="A477" s="234"/>
      <c r="B477" s="234"/>
      <c r="C477" s="234"/>
      <c r="D477" s="234"/>
      <c r="E477" s="234"/>
      <c r="F477" s="234"/>
      <c r="G477" s="234"/>
      <c r="H477" s="234"/>
      <c r="I477" s="234"/>
      <c r="J477" s="234"/>
      <c r="K477" s="234"/>
      <c r="L477" s="234"/>
      <c r="M477" s="234"/>
      <c r="N477" s="234"/>
      <c r="O477" s="234"/>
      <c r="P477" s="234"/>
      <c r="Q477" s="234"/>
      <c r="R477" s="234"/>
      <c r="S477" s="234"/>
      <c r="T477" s="234"/>
      <c r="U477" s="234"/>
      <c r="V477" s="234"/>
      <c r="W477" s="234"/>
      <c r="X477" s="234"/>
      <c r="Y477" s="234"/>
      <c r="Z477" s="234"/>
    </row>
    <row r="478" spans="1:26" ht="12.75" customHeight="1" x14ac:dyDescent="0.3">
      <c r="A478" s="234"/>
      <c r="B478" s="234"/>
      <c r="C478" s="234"/>
      <c r="D478" s="234"/>
      <c r="E478" s="234"/>
      <c r="F478" s="234"/>
      <c r="G478" s="234"/>
      <c r="H478" s="234"/>
      <c r="I478" s="234"/>
      <c r="J478" s="234"/>
      <c r="K478" s="234"/>
      <c r="L478" s="234"/>
      <c r="M478" s="234"/>
      <c r="N478" s="234"/>
      <c r="O478" s="234"/>
      <c r="P478" s="234"/>
      <c r="Q478" s="234"/>
      <c r="R478" s="234"/>
      <c r="S478" s="234"/>
      <c r="T478" s="234"/>
      <c r="U478" s="234"/>
      <c r="V478" s="234"/>
      <c r="W478" s="234"/>
      <c r="X478" s="234"/>
      <c r="Y478" s="234"/>
      <c r="Z478" s="234"/>
    </row>
    <row r="479" spans="1:26" ht="12.75" customHeight="1" x14ac:dyDescent="0.3">
      <c r="A479" s="234"/>
      <c r="B479" s="234"/>
      <c r="C479" s="234"/>
      <c r="D479" s="234"/>
      <c r="E479" s="234"/>
      <c r="F479" s="234"/>
      <c r="G479" s="234"/>
      <c r="H479" s="234"/>
      <c r="I479" s="234"/>
      <c r="J479" s="234"/>
      <c r="K479" s="234"/>
      <c r="L479" s="234"/>
      <c r="M479" s="234"/>
      <c r="N479" s="234"/>
      <c r="O479" s="234"/>
      <c r="P479" s="234"/>
      <c r="Q479" s="234"/>
      <c r="R479" s="234"/>
      <c r="S479" s="234"/>
      <c r="T479" s="234"/>
      <c r="U479" s="234"/>
      <c r="V479" s="234"/>
      <c r="W479" s="234"/>
      <c r="X479" s="234"/>
      <c r="Y479" s="234"/>
      <c r="Z479" s="234"/>
    </row>
    <row r="480" spans="1:26" ht="12.75" customHeight="1" x14ac:dyDescent="0.3">
      <c r="A480" s="234"/>
      <c r="B480" s="234"/>
      <c r="C480" s="234"/>
      <c r="D480" s="234"/>
      <c r="E480" s="234"/>
      <c r="F480" s="234"/>
      <c r="G480" s="234"/>
      <c r="H480" s="234"/>
      <c r="I480" s="234"/>
      <c r="J480" s="234"/>
      <c r="K480" s="234"/>
      <c r="L480" s="234"/>
      <c r="M480" s="234"/>
      <c r="N480" s="234"/>
      <c r="O480" s="234"/>
      <c r="P480" s="234"/>
      <c r="Q480" s="234"/>
      <c r="R480" s="234"/>
      <c r="S480" s="234"/>
      <c r="T480" s="234"/>
      <c r="U480" s="234"/>
      <c r="V480" s="234"/>
      <c r="W480" s="234"/>
      <c r="X480" s="234"/>
      <c r="Y480" s="234"/>
      <c r="Z480" s="234"/>
    </row>
    <row r="481" spans="1:26" ht="12.75" customHeight="1" x14ac:dyDescent="0.3">
      <c r="A481" s="234"/>
      <c r="B481" s="234"/>
      <c r="C481" s="234"/>
      <c r="D481" s="234"/>
      <c r="E481" s="234"/>
      <c r="F481" s="234"/>
      <c r="G481" s="234"/>
      <c r="H481" s="234"/>
      <c r="I481" s="234"/>
      <c r="J481" s="234"/>
      <c r="K481" s="234"/>
      <c r="L481" s="234"/>
      <c r="M481" s="234"/>
      <c r="N481" s="234"/>
      <c r="O481" s="234"/>
      <c r="P481" s="234"/>
      <c r="Q481" s="234"/>
      <c r="R481" s="234"/>
      <c r="S481" s="234"/>
      <c r="T481" s="234"/>
      <c r="U481" s="234"/>
      <c r="V481" s="234"/>
      <c r="W481" s="234"/>
      <c r="X481" s="234"/>
      <c r="Y481" s="234"/>
      <c r="Z481" s="234"/>
    </row>
    <row r="482" spans="1:26" ht="12.75" customHeight="1" x14ac:dyDescent="0.3">
      <c r="A482" s="234"/>
      <c r="B482" s="234"/>
      <c r="C482" s="234"/>
      <c r="D482" s="234"/>
      <c r="E482" s="234"/>
      <c r="F482" s="234"/>
      <c r="G482" s="234"/>
      <c r="H482" s="234"/>
      <c r="I482" s="234"/>
      <c r="J482" s="234"/>
      <c r="K482" s="234"/>
      <c r="L482" s="234"/>
      <c r="M482" s="234"/>
      <c r="N482" s="234"/>
      <c r="O482" s="234"/>
      <c r="P482" s="234"/>
      <c r="Q482" s="234"/>
      <c r="R482" s="234"/>
      <c r="S482" s="234"/>
      <c r="T482" s="234"/>
      <c r="U482" s="234"/>
      <c r="V482" s="234"/>
      <c r="W482" s="234"/>
      <c r="X482" s="234"/>
      <c r="Y482" s="234"/>
      <c r="Z482" s="234"/>
    </row>
    <row r="483" spans="1:26" ht="12.75" customHeight="1" x14ac:dyDescent="0.3">
      <c r="A483" s="234"/>
      <c r="B483" s="234"/>
      <c r="C483" s="234"/>
      <c r="D483" s="234"/>
      <c r="E483" s="234"/>
      <c r="F483" s="234"/>
      <c r="G483" s="234"/>
      <c r="H483" s="234"/>
      <c r="I483" s="234"/>
      <c r="J483" s="234"/>
      <c r="K483" s="234"/>
      <c r="L483" s="234"/>
      <c r="M483" s="234"/>
      <c r="N483" s="234"/>
      <c r="O483" s="234"/>
      <c r="P483" s="234"/>
      <c r="Q483" s="234"/>
      <c r="R483" s="234"/>
      <c r="S483" s="234"/>
      <c r="T483" s="234"/>
      <c r="U483" s="234"/>
      <c r="V483" s="234"/>
      <c r="W483" s="234"/>
      <c r="X483" s="234"/>
      <c r="Y483" s="234"/>
      <c r="Z483" s="234"/>
    </row>
    <row r="484" spans="1:26" ht="12.75" customHeight="1" x14ac:dyDescent="0.3">
      <c r="A484" s="234"/>
      <c r="B484" s="234"/>
      <c r="C484" s="234"/>
      <c r="D484" s="234"/>
      <c r="E484" s="234"/>
      <c r="F484" s="234"/>
      <c r="G484" s="234"/>
      <c r="H484" s="234"/>
      <c r="I484" s="234"/>
      <c r="J484" s="234"/>
      <c r="K484" s="234"/>
      <c r="L484" s="234"/>
      <c r="M484" s="234"/>
      <c r="N484" s="234"/>
      <c r="O484" s="234"/>
      <c r="P484" s="234"/>
      <c r="Q484" s="234"/>
      <c r="R484" s="234"/>
      <c r="S484" s="234"/>
      <c r="T484" s="234"/>
      <c r="U484" s="234"/>
      <c r="V484" s="234"/>
      <c r="W484" s="234"/>
      <c r="X484" s="234"/>
      <c r="Y484" s="234"/>
      <c r="Z484" s="234"/>
    </row>
    <row r="485" spans="1:26" ht="12.75" customHeight="1" x14ac:dyDescent="0.3">
      <c r="A485" s="234"/>
      <c r="B485" s="234"/>
      <c r="C485" s="234"/>
      <c r="D485" s="234"/>
      <c r="E485" s="234"/>
      <c r="F485" s="234"/>
      <c r="G485" s="234"/>
      <c r="H485" s="234"/>
      <c r="I485" s="234"/>
      <c r="J485" s="234"/>
      <c r="K485" s="234"/>
      <c r="L485" s="234"/>
      <c r="M485" s="234"/>
      <c r="N485" s="234"/>
      <c r="O485" s="234"/>
      <c r="P485" s="234"/>
      <c r="Q485" s="234"/>
      <c r="R485" s="234"/>
      <c r="S485" s="234"/>
      <c r="T485" s="234"/>
      <c r="U485" s="234"/>
      <c r="V485" s="234"/>
      <c r="W485" s="234"/>
      <c r="X485" s="234"/>
      <c r="Y485" s="234"/>
      <c r="Z485" s="234"/>
    </row>
    <row r="486" spans="1:26" ht="12.75" customHeight="1" x14ac:dyDescent="0.3">
      <c r="A486" s="234"/>
      <c r="B486" s="234"/>
      <c r="C486" s="234"/>
      <c r="D486" s="234"/>
      <c r="E486" s="234"/>
      <c r="F486" s="234"/>
      <c r="G486" s="234"/>
      <c r="H486" s="234"/>
      <c r="I486" s="234"/>
      <c r="J486" s="234"/>
      <c r="K486" s="234"/>
      <c r="L486" s="234"/>
      <c r="M486" s="234"/>
      <c r="N486" s="234"/>
      <c r="O486" s="234"/>
      <c r="P486" s="234"/>
      <c r="Q486" s="234"/>
      <c r="R486" s="234"/>
      <c r="S486" s="234"/>
      <c r="T486" s="234"/>
      <c r="U486" s="234"/>
      <c r="V486" s="234"/>
      <c r="W486" s="234"/>
      <c r="X486" s="234"/>
      <c r="Y486" s="234"/>
      <c r="Z486" s="234"/>
    </row>
    <row r="487" spans="1:26" ht="12.75" customHeight="1" x14ac:dyDescent="0.3">
      <c r="A487" s="234"/>
      <c r="B487" s="234"/>
      <c r="C487" s="234"/>
      <c r="D487" s="234"/>
      <c r="E487" s="234"/>
      <c r="F487" s="234"/>
      <c r="G487" s="234"/>
      <c r="H487" s="234"/>
      <c r="I487" s="234"/>
      <c r="J487" s="234"/>
      <c r="K487" s="234"/>
      <c r="L487" s="234"/>
      <c r="M487" s="234"/>
      <c r="N487" s="234"/>
      <c r="O487" s="234"/>
      <c r="P487" s="234"/>
      <c r="Q487" s="234"/>
      <c r="R487" s="234"/>
      <c r="S487" s="234"/>
      <c r="T487" s="234"/>
      <c r="U487" s="234"/>
      <c r="V487" s="234"/>
      <c r="W487" s="234"/>
      <c r="X487" s="234"/>
      <c r="Y487" s="234"/>
      <c r="Z487" s="234"/>
    </row>
    <row r="488" spans="1:26" ht="12.75" customHeight="1" x14ac:dyDescent="0.3">
      <c r="A488" s="234"/>
      <c r="B488" s="234"/>
      <c r="C488" s="234"/>
      <c r="D488" s="234"/>
      <c r="E488" s="234"/>
      <c r="F488" s="234"/>
      <c r="G488" s="234"/>
      <c r="H488" s="234"/>
      <c r="I488" s="234"/>
      <c r="J488" s="234"/>
      <c r="K488" s="234"/>
      <c r="L488" s="234"/>
      <c r="M488" s="234"/>
      <c r="N488" s="234"/>
      <c r="O488" s="234"/>
      <c r="P488" s="234"/>
      <c r="Q488" s="234"/>
      <c r="R488" s="234"/>
      <c r="S488" s="234"/>
      <c r="T488" s="234"/>
      <c r="U488" s="234"/>
      <c r="V488" s="234"/>
      <c r="W488" s="234"/>
      <c r="X488" s="234"/>
      <c r="Y488" s="234"/>
      <c r="Z488" s="234"/>
    </row>
    <row r="489" spans="1:26" ht="12.75" customHeight="1" x14ac:dyDescent="0.3">
      <c r="A489" s="234"/>
      <c r="B489" s="234"/>
      <c r="C489" s="234"/>
      <c r="D489" s="234"/>
      <c r="E489" s="234"/>
      <c r="F489" s="234"/>
      <c r="G489" s="234"/>
      <c r="H489" s="234"/>
      <c r="I489" s="234"/>
      <c r="J489" s="234"/>
      <c r="K489" s="234"/>
      <c r="L489" s="234"/>
      <c r="M489" s="234"/>
      <c r="N489" s="234"/>
      <c r="O489" s="234"/>
      <c r="P489" s="234"/>
      <c r="Q489" s="234"/>
      <c r="R489" s="234"/>
      <c r="S489" s="234"/>
      <c r="T489" s="234"/>
      <c r="U489" s="234"/>
      <c r="V489" s="234"/>
      <c r="W489" s="234"/>
      <c r="X489" s="234"/>
      <c r="Y489" s="234"/>
      <c r="Z489" s="234"/>
    </row>
    <row r="490" spans="1:26" ht="12.75" customHeight="1" x14ac:dyDescent="0.3">
      <c r="A490" s="234"/>
      <c r="B490" s="234"/>
      <c r="C490" s="234"/>
      <c r="D490" s="234"/>
      <c r="E490" s="234"/>
      <c r="F490" s="234"/>
      <c r="G490" s="234"/>
      <c r="H490" s="234"/>
      <c r="I490" s="234"/>
      <c r="J490" s="234"/>
      <c r="K490" s="234"/>
      <c r="L490" s="234"/>
      <c r="M490" s="234"/>
      <c r="N490" s="234"/>
      <c r="O490" s="234"/>
      <c r="P490" s="234"/>
      <c r="Q490" s="234"/>
      <c r="R490" s="234"/>
      <c r="S490" s="234"/>
      <c r="T490" s="234"/>
      <c r="U490" s="234"/>
      <c r="V490" s="234"/>
      <c r="W490" s="234"/>
      <c r="X490" s="234"/>
      <c r="Y490" s="234"/>
      <c r="Z490" s="234"/>
    </row>
    <row r="491" spans="1:26" ht="12.75" customHeight="1" x14ac:dyDescent="0.3">
      <c r="A491" s="234"/>
      <c r="B491" s="234"/>
      <c r="C491" s="234"/>
      <c r="D491" s="234"/>
      <c r="E491" s="234"/>
      <c r="F491" s="234"/>
      <c r="G491" s="234"/>
      <c r="H491" s="234"/>
      <c r="I491" s="234"/>
      <c r="J491" s="234"/>
      <c r="K491" s="234"/>
      <c r="L491" s="234"/>
      <c r="M491" s="234"/>
      <c r="N491" s="234"/>
      <c r="O491" s="234"/>
      <c r="P491" s="234"/>
      <c r="Q491" s="234"/>
      <c r="R491" s="234"/>
      <c r="S491" s="234"/>
      <c r="T491" s="234"/>
      <c r="U491" s="234"/>
      <c r="V491" s="234"/>
      <c r="W491" s="234"/>
      <c r="X491" s="234"/>
      <c r="Y491" s="234"/>
      <c r="Z491" s="234"/>
    </row>
    <row r="492" spans="1:26" ht="12.75" customHeight="1" x14ac:dyDescent="0.3">
      <c r="A492" s="234"/>
      <c r="B492" s="234"/>
      <c r="C492" s="234"/>
      <c r="D492" s="234"/>
      <c r="E492" s="234"/>
      <c r="F492" s="234"/>
      <c r="G492" s="234"/>
      <c r="H492" s="234"/>
      <c r="I492" s="234"/>
      <c r="J492" s="234"/>
      <c r="K492" s="234"/>
      <c r="L492" s="234"/>
      <c r="M492" s="234"/>
      <c r="N492" s="234"/>
      <c r="O492" s="234"/>
      <c r="P492" s="234"/>
      <c r="Q492" s="234"/>
      <c r="R492" s="234"/>
      <c r="S492" s="234"/>
      <c r="T492" s="234"/>
      <c r="U492" s="234"/>
      <c r="V492" s="234"/>
      <c r="W492" s="234"/>
      <c r="X492" s="234"/>
      <c r="Y492" s="234"/>
      <c r="Z492" s="234"/>
    </row>
    <row r="493" spans="1:26" ht="12.75" customHeight="1" x14ac:dyDescent="0.3">
      <c r="A493" s="234"/>
      <c r="B493" s="234"/>
      <c r="C493" s="234"/>
      <c r="D493" s="234"/>
      <c r="E493" s="234"/>
      <c r="F493" s="234"/>
      <c r="G493" s="234"/>
      <c r="H493" s="234"/>
      <c r="I493" s="234"/>
      <c r="J493" s="234"/>
      <c r="K493" s="234"/>
      <c r="L493" s="234"/>
      <c r="M493" s="234"/>
      <c r="N493" s="234"/>
      <c r="O493" s="234"/>
      <c r="P493" s="234"/>
      <c r="Q493" s="234"/>
      <c r="R493" s="234"/>
      <c r="S493" s="234"/>
      <c r="T493" s="234"/>
      <c r="U493" s="234"/>
      <c r="V493" s="234"/>
      <c r="W493" s="234"/>
      <c r="X493" s="234"/>
      <c r="Y493" s="234"/>
      <c r="Z493" s="234"/>
    </row>
    <row r="494" spans="1:26" ht="12.75" customHeight="1" x14ac:dyDescent="0.3">
      <c r="A494" s="234"/>
      <c r="B494" s="234"/>
      <c r="C494" s="234"/>
      <c r="D494" s="234"/>
      <c r="E494" s="234"/>
      <c r="F494" s="234"/>
      <c r="G494" s="234"/>
      <c r="H494" s="234"/>
      <c r="I494" s="234"/>
      <c r="J494" s="234"/>
      <c r="K494" s="234"/>
      <c r="L494" s="234"/>
      <c r="M494" s="234"/>
      <c r="N494" s="234"/>
      <c r="O494" s="234"/>
      <c r="P494" s="234"/>
      <c r="Q494" s="234"/>
      <c r="R494" s="234"/>
      <c r="S494" s="234"/>
      <c r="T494" s="234"/>
      <c r="U494" s="234"/>
      <c r="V494" s="234"/>
      <c r="W494" s="234"/>
      <c r="X494" s="234"/>
      <c r="Y494" s="234"/>
      <c r="Z494" s="234"/>
    </row>
    <row r="495" spans="1:26" ht="12.75" customHeight="1" x14ac:dyDescent="0.3">
      <c r="A495" s="234"/>
      <c r="B495" s="234"/>
      <c r="C495" s="234"/>
      <c r="D495" s="234"/>
      <c r="E495" s="234"/>
      <c r="F495" s="234"/>
      <c r="G495" s="234"/>
      <c r="H495" s="234"/>
      <c r="I495" s="234"/>
      <c r="J495" s="234"/>
      <c r="K495" s="234"/>
      <c r="L495" s="234"/>
      <c r="M495" s="234"/>
      <c r="N495" s="234"/>
      <c r="O495" s="234"/>
      <c r="P495" s="234"/>
      <c r="Q495" s="234"/>
      <c r="R495" s="234"/>
      <c r="S495" s="234"/>
      <c r="T495" s="234"/>
      <c r="U495" s="234"/>
      <c r="V495" s="234"/>
      <c r="W495" s="234"/>
      <c r="X495" s="234"/>
      <c r="Y495" s="234"/>
      <c r="Z495" s="234"/>
    </row>
    <row r="496" spans="1:26" ht="12.75" customHeight="1" x14ac:dyDescent="0.3">
      <c r="A496" s="234"/>
      <c r="B496" s="234"/>
      <c r="C496" s="234"/>
      <c r="D496" s="234"/>
      <c r="E496" s="234"/>
      <c r="F496" s="234"/>
      <c r="G496" s="234"/>
      <c r="H496" s="234"/>
      <c r="I496" s="234"/>
      <c r="J496" s="234"/>
      <c r="K496" s="234"/>
      <c r="L496" s="234"/>
      <c r="M496" s="234"/>
      <c r="N496" s="234"/>
      <c r="O496" s="234"/>
      <c r="P496" s="234"/>
      <c r="Q496" s="234"/>
      <c r="R496" s="234"/>
      <c r="S496" s="234"/>
      <c r="T496" s="234"/>
      <c r="U496" s="234"/>
      <c r="V496" s="234"/>
      <c r="W496" s="234"/>
      <c r="X496" s="234"/>
      <c r="Y496" s="234"/>
      <c r="Z496" s="234"/>
    </row>
    <row r="497" spans="1:26" ht="12.75" customHeight="1" x14ac:dyDescent="0.3">
      <c r="A497" s="234"/>
      <c r="B497" s="234"/>
      <c r="C497" s="234"/>
      <c r="D497" s="234"/>
      <c r="E497" s="234"/>
      <c r="F497" s="234"/>
      <c r="G497" s="234"/>
      <c r="H497" s="234"/>
      <c r="I497" s="234"/>
      <c r="J497" s="234"/>
      <c r="K497" s="234"/>
      <c r="L497" s="234"/>
      <c r="M497" s="234"/>
      <c r="N497" s="234"/>
      <c r="O497" s="234"/>
      <c r="P497" s="234"/>
      <c r="Q497" s="234"/>
      <c r="R497" s="234"/>
      <c r="S497" s="234"/>
      <c r="T497" s="234"/>
      <c r="U497" s="234"/>
      <c r="V497" s="234"/>
      <c r="W497" s="234"/>
      <c r="X497" s="234"/>
      <c r="Y497" s="234"/>
      <c r="Z497" s="234"/>
    </row>
    <row r="498" spans="1:26" ht="12.75" customHeight="1" x14ac:dyDescent="0.3">
      <c r="A498" s="234"/>
      <c r="B498" s="234"/>
      <c r="C498" s="234"/>
      <c r="D498" s="234"/>
      <c r="E498" s="234"/>
      <c r="F498" s="234"/>
      <c r="G498" s="234"/>
      <c r="H498" s="234"/>
      <c r="I498" s="234"/>
      <c r="J498" s="234"/>
      <c r="K498" s="234"/>
      <c r="L498" s="234"/>
      <c r="M498" s="234"/>
      <c r="N498" s="234"/>
      <c r="O498" s="234"/>
      <c r="P498" s="234"/>
      <c r="Q498" s="234"/>
      <c r="R498" s="234"/>
      <c r="S498" s="234"/>
      <c r="T498" s="234"/>
      <c r="U498" s="234"/>
      <c r="V498" s="234"/>
      <c r="W498" s="234"/>
      <c r="X498" s="234"/>
      <c r="Y498" s="234"/>
      <c r="Z498" s="234"/>
    </row>
    <row r="499" spans="1:26" ht="12.75" customHeight="1" x14ac:dyDescent="0.3">
      <c r="A499" s="234"/>
      <c r="B499" s="234"/>
      <c r="C499" s="234"/>
      <c r="D499" s="234"/>
      <c r="E499" s="234"/>
      <c r="F499" s="234"/>
      <c r="G499" s="234"/>
      <c r="H499" s="234"/>
      <c r="I499" s="234"/>
      <c r="J499" s="234"/>
      <c r="K499" s="234"/>
      <c r="L499" s="234"/>
      <c r="M499" s="234"/>
      <c r="N499" s="234"/>
      <c r="O499" s="234"/>
      <c r="P499" s="234"/>
      <c r="Q499" s="234"/>
      <c r="R499" s="234"/>
      <c r="S499" s="234"/>
      <c r="T499" s="234"/>
      <c r="U499" s="234"/>
      <c r="V499" s="234"/>
      <c r="W499" s="234"/>
      <c r="X499" s="234"/>
      <c r="Y499" s="234"/>
      <c r="Z499" s="234"/>
    </row>
    <row r="500" spans="1:26" ht="12.75" customHeight="1" x14ac:dyDescent="0.3">
      <c r="A500" s="234"/>
      <c r="B500" s="234"/>
      <c r="C500" s="234"/>
      <c r="D500" s="234"/>
      <c r="E500" s="234"/>
      <c r="F500" s="234"/>
      <c r="G500" s="234"/>
      <c r="H500" s="234"/>
      <c r="I500" s="234"/>
      <c r="J500" s="234"/>
      <c r="K500" s="234"/>
      <c r="L500" s="234"/>
      <c r="M500" s="234"/>
      <c r="N500" s="234"/>
      <c r="O500" s="234"/>
      <c r="P500" s="234"/>
      <c r="Q500" s="234"/>
      <c r="R500" s="234"/>
      <c r="S500" s="234"/>
      <c r="T500" s="234"/>
      <c r="U500" s="234"/>
      <c r="V500" s="234"/>
      <c r="W500" s="234"/>
      <c r="X500" s="234"/>
      <c r="Y500" s="234"/>
      <c r="Z500" s="234"/>
    </row>
    <row r="501" spans="1:26" ht="12.75" customHeight="1" x14ac:dyDescent="0.3">
      <c r="A501" s="234"/>
      <c r="B501" s="234"/>
      <c r="C501" s="234"/>
      <c r="D501" s="234"/>
      <c r="E501" s="234"/>
      <c r="F501" s="234"/>
      <c r="G501" s="234"/>
      <c r="H501" s="234"/>
      <c r="I501" s="234"/>
      <c r="J501" s="234"/>
      <c r="K501" s="234"/>
      <c r="L501" s="234"/>
      <c r="M501" s="234"/>
      <c r="N501" s="234"/>
      <c r="O501" s="234"/>
      <c r="P501" s="234"/>
      <c r="Q501" s="234"/>
      <c r="R501" s="234"/>
      <c r="S501" s="234"/>
      <c r="T501" s="234"/>
      <c r="U501" s="234"/>
      <c r="V501" s="234"/>
      <c r="W501" s="234"/>
      <c r="X501" s="234"/>
      <c r="Y501" s="234"/>
      <c r="Z501" s="234"/>
    </row>
    <row r="502" spans="1:26" ht="12.75" customHeight="1" x14ac:dyDescent="0.3">
      <c r="A502" s="234"/>
      <c r="B502" s="234"/>
      <c r="C502" s="234"/>
      <c r="D502" s="234"/>
      <c r="E502" s="234"/>
      <c r="F502" s="234"/>
      <c r="G502" s="234"/>
      <c r="H502" s="234"/>
      <c r="I502" s="234"/>
      <c r="J502" s="234"/>
      <c r="K502" s="234"/>
      <c r="L502" s="234"/>
      <c r="M502" s="234"/>
      <c r="N502" s="234"/>
      <c r="O502" s="234"/>
      <c r="P502" s="234"/>
      <c r="Q502" s="234"/>
      <c r="R502" s="234"/>
      <c r="S502" s="234"/>
      <c r="T502" s="234"/>
      <c r="U502" s="234"/>
      <c r="V502" s="234"/>
      <c r="W502" s="234"/>
      <c r="X502" s="234"/>
      <c r="Y502" s="234"/>
      <c r="Z502" s="234"/>
    </row>
    <row r="503" spans="1:26" ht="12.75" customHeight="1" x14ac:dyDescent="0.3">
      <c r="A503" s="234"/>
      <c r="B503" s="234"/>
      <c r="C503" s="234"/>
      <c r="D503" s="234"/>
      <c r="E503" s="234"/>
      <c r="F503" s="234"/>
      <c r="G503" s="234"/>
      <c r="H503" s="234"/>
      <c r="I503" s="234"/>
      <c r="J503" s="234"/>
      <c r="K503" s="234"/>
      <c r="L503" s="234"/>
      <c r="M503" s="234"/>
      <c r="N503" s="234"/>
      <c r="O503" s="234"/>
      <c r="P503" s="234"/>
      <c r="Q503" s="234"/>
      <c r="R503" s="234"/>
      <c r="S503" s="234"/>
      <c r="T503" s="234"/>
      <c r="U503" s="234"/>
      <c r="V503" s="234"/>
      <c r="W503" s="234"/>
      <c r="X503" s="234"/>
      <c r="Y503" s="234"/>
      <c r="Z503" s="234"/>
    </row>
    <row r="504" spans="1:26" ht="12.75" customHeight="1" x14ac:dyDescent="0.3">
      <c r="A504" s="234"/>
      <c r="B504" s="234"/>
      <c r="C504" s="234"/>
      <c r="D504" s="234"/>
      <c r="E504" s="234"/>
      <c r="F504" s="234"/>
      <c r="G504" s="234"/>
      <c r="H504" s="234"/>
      <c r="I504" s="234"/>
      <c r="J504" s="234"/>
      <c r="K504" s="234"/>
      <c r="L504" s="234"/>
      <c r="M504" s="234"/>
      <c r="N504" s="234"/>
      <c r="O504" s="234"/>
      <c r="P504" s="234"/>
      <c r="Q504" s="234"/>
      <c r="R504" s="234"/>
      <c r="S504" s="234"/>
      <c r="T504" s="234"/>
      <c r="U504" s="234"/>
      <c r="V504" s="234"/>
      <c r="W504" s="234"/>
      <c r="X504" s="234"/>
      <c r="Y504" s="234"/>
      <c r="Z504" s="234"/>
    </row>
    <row r="505" spans="1:26" ht="12.75" customHeight="1" x14ac:dyDescent="0.3">
      <c r="A505" s="234"/>
      <c r="B505" s="234"/>
      <c r="C505" s="234"/>
      <c r="D505" s="234"/>
      <c r="E505" s="234"/>
      <c r="F505" s="234"/>
      <c r="G505" s="234"/>
      <c r="H505" s="234"/>
      <c r="I505" s="234"/>
      <c r="J505" s="234"/>
      <c r="K505" s="234"/>
      <c r="L505" s="234"/>
      <c r="M505" s="234"/>
      <c r="N505" s="234"/>
      <c r="O505" s="234"/>
      <c r="P505" s="234"/>
      <c r="Q505" s="234"/>
      <c r="R505" s="234"/>
      <c r="S505" s="234"/>
      <c r="T505" s="234"/>
      <c r="U505" s="234"/>
      <c r="V505" s="234"/>
      <c r="W505" s="234"/>
      <c r="X505" s="234"/>
      <c r="Y505" s="234"/>
      <c r="Z505" s="234"/>
    </row>
    <row r="506" spans="1:26" ht="12.75" customHeight="1" x14ac:dyDescent="0.3">
      <c r="A506" s="234"/>
      <c r="B506" s="234"/>
      <c r="C506" s="234"/>
      <c r="D506" s="234"/>
      <c r="E506" s="234"/>
      <c r="F506" s="234"/>
      <c r="G506" s="234"/>
      <c r="H506" s="234"/>
      <c r="I506" s="234"/>
      <c r="J506" s="234"/>
      <c r="K506" s="234"/>
      <c r="L506" s="234"/>
      <c r="M506" s="234"/>
      <c r="N506" s="234"/>
      <c r="O506" s="234"/>
      <c r="P506" s="234"/>
      <c r="Q506" s="234"/>
      <c r="R506" s="234"/>
      <c r="S506" s="234"/>
      <c r="T506" s="234"/>
      <c r="U506" s="234"/>
      <c r="V506" s="234"/>
      <c r="W506" s="234"/>
      <c r="X506" s="234"/>
      <c r="Y506" s="234"/>
      <c r="Z506" s="234"/>
    </row>
    <row r="507" spans="1:26" ht="12.75" customHeight="1" x14ac:dyDescent="0.3">
      <c r="A507" s="234"/>
      <c r="B507" s="234"/>
      <c r="C507" s="234"/>
      <c r="D507" s="234"/>
      <c r="E507" s="234"/>
      <c r="F507" s="234"/>
      <c r="G507" s="234"/>
      <c r="H507" s="234"/>
      <c r="I507" s="234"/>
      <c r="J507" s="234"/>
      <c r="K507" s="234"/>
      <c r="L507" s="234"/>
      <c r="M507" s="234"/>
      <c r="N507" s="234"/>
      <c r="O507" s="234"/>
      <c r="P507" s="234"/>
      <c r="Q507" s="234"/>
      <c r="R507" s="234"/>
      <c r="S507" s="234"/>
      <c r="T507" s="234"/>
      <c r="U507" s="234"/>
      <c r="V507" s="234"/>
      <c r="W507" s="234"/>
      <c r="X507" s="234"/>
      <c r="Y507" s="234"/>
      <c r="Z507" s="234"/>
    </row>
    <row r="508" spans="1:26" ht="12.75" customHeight="1" x14ac:dyDescent="0.3">
      <c r="A508" s="234"/>
      <c r="B508" s="234"/>
      <c r="C508" s="234"/>
      <c r="D508" s="234"/>
      <c r="E508" s="234"/>
      <c r="F508" s="234"/>
      <c r="G508" s="234"/>
      <c r="H508" s="234"/>
      <c r="I508" s="234"/>
      <c r="J508" s="234"/>
      <c r="K508" s="234"/>
      <c r="L508" s="234"/>
      <c r="M508" s="234"/>
      <c r="N508" s="234"/>
      <c r="O508" s="234"/>
      <c r="P508" s="234"/>
      <c r="Q508" s="234"/>
      <c r="R508" s="234"/>
      <c r="S508" s="234"/>
      <c r="T508" s="234"/>
      <c r="U508" s="234"/>
      <c r="V508" s="234"/>
      <c r="W508" s="234"/>
      <c r="X508" s="234"/>
      <c r="Y508" s="234"/>
      <c r="Z508" s="234"/>
    </row>
    <row r="509" spans="1:26" ht="12.75" customHeight="1" x14ac:dyDescent="0.3">
      <c r="A509" s="234"/>
      <c r="B509" s="234"/>
      <c r="C509" s="234"/>
      <c r="D509" s="234"/>
      <c r="E509" s="234"/>
      <c r="F509" s="234"/>
      <c r="G509" s="234"/>
      <c r="H509" s="234"/>
      <c r="I509" s="234"/>
      <c r="J509" s="234"/>
      <c r="K509" s="234"/>
      <c r="L509" s="234"/>
      <c r="M509" s="234"/>
      <c r="N509" s="234"/>
      <c r="O509" s="234"/>
      <c r="P509" s="234"/>
      <c r="Q509" s="234"/>
      <c r="R509" s="234"/>
      <c r="S509" s="234"/>
      <c r="T509" s="234"/>
      <c r="U509" s="234"/>
      <c r="V509" s="234"/>
      <c r="W509" s="234"/>
      <c r="X509" s="234"/>
      <c r="Y509" s="234"/>
      <c r="Z509" s="234"/>
    </row>
    <row r="510" spans="1:26" ht="12.75" customHeight="1" x14ac:dyDescent="0.3">
      <c r="A510" s="234"/>
      <c r="B510" s="234"/>
      <c r="C510" s="234"/>
      <c r="D510" s="234"/>
      <c r="E510" s="234"/>
      <c r="F510" s="234"/>
      <c r="G510" s="234"/>
      <c r="H510" s="234"/>
      <c r="I510" s="234"/>
      <c r="J510" s="234"/>
      <c r="K510" s="234"/>
      <c r="L510" s="234"/>
      <c r="M510" s="234"/>
      <c r="N510" s="234"/>
      <c r="O510" s="234"/>
      <c r="P510" s="234"/>
      <c r="Q510" s="234"/>
      <c r="R510" s="234"/>
      <c r="S510" s="234"/>
      <c r="T510" s="234"/>
      <c r="U510" s="234"/>
      <c r="V510" s="234"/>
      <c r="W510" s="234"/>
      <c r="X510" s="234"/>
      <c r="Y510" s="234"/>
      <c r="Z510" s="234"/>
    </row>
    <row r="511" spans="1:26" ht="12.75" customHeight="1" x14ac:dyDescent="0.3">
      <c r="A511" s="234"/>
      <c r="B511" s="234"/>
      <c r="C511" s="234"/>
      <c r="D511" s="234"/>
      <c r="E511" s="234"/>
      <c r="F511" s="234"/>
      <c r="G511" s="234"/>
      <c r="H511" s="234"/>
      <c r="I511" s="234"/>
      <c r="J511" s="234"/>
      <c r="K511" s="234"/>
      <c r="L511" s="234"/>
      <c r="M511" s="234"/>
      <c r="N511" s="234"/>
      <c r="O511" s="234"/>
      <c r="P511" s="234"/>
      <c r="Q511" s="234"/>
      <c r="R511" s="234"/>
      <c r="S511" s="234"/>
      <c r="T511" s="234"/>
      <c r="U511" s="234"/>
      <c r="V511" s="234"/>
      <c r="W511" s="234"/>
      <c r="X511" s="234"/>
      <c r="Y511" s="234"/>
      <c r="Z511" s="234"/>
    </row>
    <row r="512" spans="1:26" ht="12.75" customHeight="1" x14ac:dyDescent="0.3">
      <c r="A512" s="234"/>
      <c r="B512" s="234"/>
      <c r="C512" s="234"/>
      <c r="D512" s="234"/>
      <c r="E512" s="234"/>
      <c r="F512" s="234"/>
      <c r="G512" s="234"/>
      <c r="H512" s="234"/>
      <c r="I512" s="234"/>
      <c r="J512" s="234"/>
      <c r="K512" s="234"/>
      <c r="L512" s="234"/>
      <c r="M512" s="234"/>
      <c r="N512" s="234"/>
      <c r="O512" s="234"/>
      <c r="P512" s="234"/>
      <c r="Q512" s="234"/>
      <c r="R512" s="234"/>
      <c r="S512" s="234"/>
      <c r="T512" s="234"/>
      <c r="U512" s="234"/>
      <c r="V512" s="234"/>
      <c r="W512" s="234"/>
      <c r="X512" s="234"/>
      <c r="Y512" s="234"/>
      <c r="Z512" s="234"/>
    </row>
    <row r="513" spans="1:26" ht="12.75" customHeight="1" x14ac:dyDescent="0.3">
      <c r="A513" s="234"/>
      <c r="B513" s="234"/>
      <c r="C513" s="234"/>
      <c r="D513" s="234"/>
      <c r="E513" s="234"/>
      <c r="F513" s="234"/>
      <c r="G513" s="234"/>
      <c r="H513" s="234"/>
      <c r="I513" s="234"/>
      <c r="J513" s="234"/>
      <c r="K513" s="234"/>
      <c r="L513" s="234"/>
      <c r="M513" s="234"/>
      <c r="N513" s="234"/>
      <c r="O513" s="234"/>
      <c r="P513" s="234"/>
      <c r="Q513" s="234"/>
      <c r="R513" s="234"/>
      <c r="S513" s="234"/>
      <c r="T513" s="234"/>
      <c r="U513" s="234"/>
      <c r="V513" s="234"/>
      <c r="W513" s="234"/>
      <c r="X513" s="234"/>
      <c r="Y513" s="234"/>
      <c r="Z513" s="234"/>
    </row>
    <row r="514" spans="1:26" ht="12.75" customHeight="1" x14ac:dyDescent="0.3">
      <c r="A514" s="234"/>
      <c r="B514" s="234"/>
      <c r="C514" s="234"/>
      <c r="D514" s="234"/>
      <c r="E514" s="234"/>
      <c r="F514" s="234"/>
      <c r="G514" s="234"/>
      <c r="H514" s="234"/>
      <c r="I514" s="234"/>
      <c r="J514" s="234"/>
      <c r="K514" s="234"/>
      <c r="L514" s="234"/>
      <c r="M514" s="234"/>
      <c r="N514" s="234"/>
      <c r="O514" s="234"/>
      <c r="P514" s="234"/>
      <c r="Q514" s="234"/>
      <c r="R514" s="234"/>
      <c r="S514" s="234"/>
      <c r="T514" s="234"/>
      <c r="U514" s="234"/>
      <c r="V514" s="234"/>
      <c r="W514" s="234"/>
      <c r="X514" s="234"/>
      <c r="Y514" s="234"/>
      <c r="Z514" s="234"/>
    </row>
    <row r="515" spans="1:26" ht="12.75" customHeight="1" x14ac:dyDescent="0.3">
      <c r="A515" s="234"/>
      <c r="B515" s="234"/>
      <c r="C515" s="234"/>
      <c r="D515" s="234"/>
      <c r="E515" s="234"/>
      <c r="F515" s="234"/>
      <c r="G515" s="234"/>
      <c r="H515" s="234"/>
      <c r="I515" s="234"/>
      <c r="J515" s="234"/>
      <c r="K515" s="234"/>
      <c r="L515" s="234"/>
      <c r="M515" s="234"/>
      <c r="N515" s="234"/>
      <c r="O515" s="234"/>
      <c r="P515" s="234"/>
      <c r="Q515" s="234"/>
      <c r="R515" s="234"/>
      <c r="S515" s="234"/>
      <c r="T515" s="234"/>
      <c r="U515" s="234"/>
      <c r="V515" s="234"/>
      <c r="W515" s="234"/>
      <c r="X515" s="234"/>
      <c r="Y515" s="234"/>
      <c r="Z515" s="234"/>
    </row>
    <row r="516" spans="1:26" ht="12.75" customHeight="1" x14ac:dyDescent="0.3">
      <c r="A516" s="234"/>
      <c r="B516" s="234"/>
      <c r="C516" s="234"/>
      <c r="D516" s="234"/>
      <c r="E516" s="234"/>
      <c r="F516" s="234"/>
      <c r="G516" s="234"/>
      <c r="H516" s="234"/>
      <c r="I516" s="234"/>
      <c r="J516" s="234"/>
      <c r="K516" s="234"/>
      <c r="L516" s="234"/>
      <c r="M516" s="234"/>
      <c r="N516" s="234"/>
      <c r="O516" s="234"/>
      <c r="P516" s="234"/>
      <c r="Q516" s="234"/>
      <c r="R516" s="234"/>
      <c r="S516" s="234"/>
      <c r="T516" s="234"/>
      <c r="U516" s="234"/>
      <c r="V516" s="234"/>
      <c r="W516" s="234"/>
      <c r="X516" s="234"/>
      <c r="Y516" s="234"/>
      <c r="Z516" s="234"/>
    </row>
    <row r="517" spans="1:26" ht="12.75" customHeight="1" x14ac:dyDescent="0.3">
      <c r="A517" s="234"/>
      <c r="B517" s="234"/>
      <c r="C517" s="234"/>
      <c r="D517" s="234"/>
      <c r="E517" s="234"/>
      <c r="F517" s="234"/>
      <c r="G517" s="234"/>
      <c r="H517" s="234"/>
      <c r="I517" s="234"/>
      <c r="J517" s="234"/>
      <c r="K517" s="234"/>
      <c r="L517" s="234"/>
      <c r="M517" s="234"/>
      <c r="N517" s="234"/>
      <c r="O517" s="234"/>
      <c r="P517" s="234"/>
      <c r="Q517" s="234"/>
      <c r="R517" s="234"/>
      <c r="S517" s="234"/>
      <c r="T517" s="234"/>
      <c r="U517" s="234"/>
      <c r="V517" s="234"/>
      <c r="W517" s="234"/>
      <c r="X517" s="234"/>
      <c r="Y517" s="234"/>
      <c r="Z517" s="234"/>
    </row>
    <row r="518" spans="1:26" ht="12.75" customHeight="1" x14ac:dyDescent="0.3">
      <c r="A518" s="234"/>
      <c r="B518" s="234"/>
      <c r="C518" s="234"/>
      <c r="D518" s="234"/>
      <c r="E518" s="234"/>
      <c r="F518" s="234"/>
      <c r="G518" s="234"/>
      <c r="H518" s="234"/>
      <c r="I518" s="234"/>
      <c r="J518" s="234"/>
      <c r="K518" s="234"/>
      <c r="L518" s="234"/>
      <c r="M518" s="234"/>
      <c r="N518" s="234"/>
      <c r="O518" s="234"/>
      <c r="P518" s="234"/>
      <c r="Q518" s="234"/>
      <c r="R518" s="234"/>
      <c r="S518" s="234"/>
      <c r="T518" s="234"/>
      <c r="U518" s="234"/>
      <c r="V518" s="234"/>
      <c r="W518" s="234"/>
      <c r="X518" s="234"/>
      <c r="Y518" s="234"/>
      <c r="Z518" s="234"/>
    </row>
    <row r="519" spans="1:26" ht="12.75" customHeight="1" x14ac:dyDescent="0.3">
      <c r="A519" s="234"/>
      <c r="B519" s="234"/>
      <c r="C519" s="234"/>
      <c r="D519" s="234"/>
      <c r="E519" s="234"/>
      <c r="F519" s="234"/>
      <c r="G519" s="234"/>
      <c r="H519" s="234"/>
      <c r="I519" s="234"/>
      <c r="J519" s="234"/>
      <c r="K519" s="234"/>
      <c r="L519" s="234"/>
      <c r="M519" s="234"/>
      <c r="N519" s="234"/>
      <c r="O519" s="234"/>
      <c r="P519" s="234"/>
      <c r="Q519" s="234"/>
      <c r="R519" s="234"/>
      <c r="S519" s="234"/>
      <c r="T519" s="234"/>
      <c r="U519" s="234"/>
      <c r="V519" s="234"/>
      <c r="W519" s="234"/>
      <c r="X519" s="234"/>
      <c r="Y519" s="234"/>
      <c r="Z519" s="234"/>
    </row>
    <row r="520" spans="1:26" ht="12.75" customHeight="1" x14ac:dyDescent="0.3">
      <c r="A520" s="234"/>
      <c r="B520" s="234"/>
      <c r="C520" s="234"/>
      <c r="D520" s="234"/>
      <c r="E520" s="234"/>
      <c r="F520" s="234"/>
      <c r="G520" s="234"/>
      <c r="H520" s="234"/>
      <c r="I520" s="234"/>
      <c r="J520" s="234"/>
      <c r="K520" s="234"/>
      <c r="L520" s="234"/>
      <c r="M520" s="234"/>
      <c r="N520" s="234"/>
      <c r="O520" s="234"/>
      <c r="P520" s="234"/>
      <c r="Q520" s="234"/>
      <c r="R520" s="234"/>
      <c r="S520" s="234"/>
      <c r="T520" s="234"/>
      <c r="U520" s="234"/>
      <c r="V520" s="234"/>
      <c r="W520" s="234"/>
      <c r="X520" s="234"/>
      <c r="Y520" s="234"/>
      <c r="Z520" s="234"/>
    </row>
    <row r="521" spans="1:26" ht="12.75" customHeight="1" x14ac:dyDescent="0.3">
      <c r="A521" s="234"/>
      <c r="B521" s="234"/>
      <c r="C521" s="234"/>
      <c r="D521" s="234"/>
      <c r="E521" s="234"/>
      <c r="F521" s="234"/>
      <c r="G521" s="234"/>
      <c r="H521" s="234"/>
      <c r="I521" s="234"/>
      <c r="J521" s="234"/>
      <c r="K521" s="234"/>
      <c r="L521" s="234"/>
      <c r="M521" s="234"/>
      <c r="N521" s="234"/>
      <c r="O521" s="234"/>
      <c r="P521" s="234"/>
      <c r="Q521" s="234"/>
      <c r="R521" s="234"/>
      <c r="S521" s="234"/>
      <c r="T521" s="234"/>
      <c r="U521" s="234"/>
      <c r="V521" s="234"/>
      <c r="W521" s="234"/>
      <c r="X521" s="234"/>
      <c r="Y521" s="234"/>
      <c r="Z521" s="234"/>
    </row>
    <row r="522" spans="1:26" ht="12.75" customHeight="1" x14ac:dyDescent="0.3">
      <c r="A522" s="234"/>
      <c r="B522" s="234"/>
      <c r="C522" s="234"/>
      <c r="D522" s="234"/>
      <c r="E522" s="234"/>
      <c r="F522" s="234"/>
      <c r="G522" s="234"/>
      <c r="H522" s="234"/>
      <c r="I522" s="234"/>
      <c r="J522" s="234"/>
      <c r="K522" s="234"/>
      <c r="L522" s="234"/>
      <c r="M522" s="234"/>
      <c r="N522" s="234"/>
      <c r="O522" s="234"/>
      <c r="P522" s="234"/>
      <c r="Q522" s="234"/>
      <c r="R522" s="234"/>
      <c r="S522" s="234"/>
      <c r="T522" s="234"/>
      <c r="U522" s="234"/>
      <c r="V522" s="234"/>
      <c r="W522" s="234"/>
      <c r="X522" s="234"/>
      <c r="Y522" s="234"/>
      <c r="Z522" s="234"/>
    </row>
    <row r="523" spans="1:26" ht="12.75" customHeight="1" x14ac:dyDescent="0.3">
      <c r="A523" s="234"/>
      <c r="B523" s="234"/>
      <c r="C523" s="234"/>
      <c r="D523" s="234"/>
      <c r="E523" s="234"/>
      <c r="F523" s="234"/>
      <c r="G523" s="234"/>
      <c r="H523" s="234"/>
      <c r="I523" s="234"/>
      <c r="J523" s="234"/>
      <c r="K523" s="234"/>
      <c r="L523" s="234"/>
      <c r="M523" s="234"/>
      <c r="N523" s="234"/>
      <c r="O523" s="234"/>
      <c r="P523" s="234"/>
      <c r="Q523" s="234"/>
      <c r="R523" s="234"/>
      <c r="S523" s="234"/>
      <c r="T523" s="234"/>
      <c r="U523" s="234"/>
      <c r="V523" s="234"/>
      <c r="W523" s="234"/>
      <c r="X523" s="234"/>
      <c r="Y523" s="234"/>
      <c r="Z523" s="234"/>
    </row>
    <row r="524" spans="1:26" ht="12.75" customHeight="1" x14ac:dyDescent="0.3">
      <c r="A524" s="234"/>
      <c r="B524" s="234"/>
      <c r="C524" s="234"/>
      <c r="D524" s="234"/>
      <c r="E524" s="234"/>
      <c r="F524" s="234"/>
      <c r="G524" s="234"/>
      <c r="H524" s="234"/>
      <c r="I524" s="234"/>
      <c r="J524" s="234"/>
      <c r="K524" s="234"/>
      <c r="L524" s="234"/>
      <c r="M524" s="234"/>
      <c r="N524" s="234"/>
      <c r="O524" s="234"/>
      <c r="P524" s="234"/>
      <c r="Q524" s="234"/>
      <c r="R524" s="234"/>
      <c r="S524" s="234"/>
      <c r="T524" s="234"/>
      <c r="U524" s="234"/>
      <c r="V524" s="234"/>
      <c r="W524" s="234"/>
      <c r="X524" s="234"/>
      <c r="Y524" s="234"/>
      <c r="Z524" s="234"/>
    </row>
    <row r="525" spans="1:26" ht="12.75" customHeight="1" x14ac:dyDescent="0.3">
      <c r="A525" s="234"/>
      <c r="B525" s="234"/>
      <c r="C525" s="234"/>
      <c r="D525" s="234"/>
      <c r="E525" s="234"/>
      <c r="F525" s="234"/>
      <c r="G525" s="234"/>
      <c r="H525" s="234"/>
      <c r="I525" s="234"/>
      <c r="J525" s="234"/>
      <c r="K525" s="234"/>
      <c r="L525" s="234"/>
      <c r="M525" s="234"/>
      <c r="N525" s="234"/>
      <c r="O525" s="234"/>
      <c r="P525" s="234"/>
      <c r="Q525" s="234"/>
      <c r="R525" s="234"/>
      <c r="S525" s="234"/>
      <c r="T525" s="234"/>
      <c r="U525" s="234"/>
      <c r="V525" s="234"/>
      <c r="W525" s="234"/>
      <c r="X525" s="234"/>
      <c r="Y525" s="234"/>
      <c r="Z525" s="234"/>
    </row>
    <row r="526" spans="1:26" ht="12.75" customHeight="1" x14ac:dyDescent="0.3">
      <c r="A526" s="234"/>
      <c r="B526" s="234"/>
      <c r="C526" s="234"/>
      <c r="D526" s="234"/>
      <c r="E526" s="234"/>
      <c r="F526" s="234"/>
      <c r="G526" s="234"/>
      <c r="H526" s="234"/>
      <c r="I526" s="234"/>
      <c r="J526" s="234"/>
      <c r="K526" s="234"/>
      <c r="L526" s="234"/>
      <c r="M526" s="234"/>
      <c r="N526" s="234"/>
      <c r="O526" s="234"/>
      <c r="P526" s="234"/>
      <c r="Q526" s="234"/>
      <c r="R526" s="234"/>
      <c r="S526" s="234"/>
      <c r="T526" s="234"/>
      <c r="U526" s="234"/>
      <c r="V526" s="234"/>
      <c r="W526" s="234"/>
      <c r="X526" s="234"/>
      <c r="Y526" s="234"/>
      <c r="Z526" s="234"/>
    </row>
    <row r="527" spans="1:26" ht="12.75" customHeight="1" x14ac:dyDescent="0.3">
      <c r="A527" s="234"/>
      <c r="B527" s="234"/>
      <c r="C527" s="234"/>
      <c r="D527" s="234"/>
      <c r="E527" s="234"/>
      <c r="F527" s="234"/>
      <c r="G527" s="234"/>
      <c r="H527" s="234"/>
      <c r="I527" s="234"/>
      <c r="J527" s="234"/>
      <c r="K527" s="234"/>
      <c r="L527" s="234"/>
      <c r="M527" s="234"/>
      <c r="N527" s="234"/>
      <c r="O527" s="234"/>
      <c r="P527" s="234"/>
      <c r="Q527" s="234"/>
      <c r="R527" s="234"/>
      <c r="S527" s="234"/>
      <c r="T527" s="234"/>
      <c r="U527" s="234"/>
      <c r="V527" s="234"/>
      <c r="W527" s="234"/>
      <c r="X527" s="234"/>
      <c r="Y527" s="234"/>
      <c r="Z527" s="234"/>
    </row>
    <row r="528" spans="1:26" ht="12.75" customHeight="1" x14ac:dyDescent="0.3">
      <c r="A528" s="234"/>
      <c r="B528" s="234"/>
      <c r="C528" s="234"/>
      <c r="D528" s="234"/>
      <c r="E528" s="234"/>
      <c r="F528" s="234"/>
      <c r="G528" s="234"/>
      <c r="H528" s="234"/>
      <c r="I528" s="234"/>
      <c r="J528" s="234"/>
      <c r="K528" s="234"/>
      <c r="L528" s="234"/>
      <c r="M528" s="234"/>
      <c r="N528" s="234"/>
      <c r="O528" s="234"/>
      <c r="P528" s="234"/>
      <c r="Q528" s="234"/>
      <c r="R528" s="234"/>
      <c r="S528" s="234"/>
      <c r="T528" s="234"/>
      <c r="U528" s="234"/>
      <c r="V528" s="234"/>
      <c r="W528" s="234"/>
      <c r="X528" s="234"/>
      <c r="Y528" s="234"/>
      <c r="Z528" s="234"/>
    </row>
    <row r="529" spans="1:26" ht="12.75" customHeight="1" x14ac:dyDescent="0.3">
      <c r="A529" s="234"/>
      <c r="B529" s="234"/>
      <c r="C529" s="234"/>
      <c r="D529" s="234"/>
      <c r="E529" s="234"/>
      <c r="F529" s="234"/>
      <c r="G529" s="234"/>
      <c r="H529" s="234"/>
      <c r="I529" s="234"/>
      <c r="J529" s="234"/>
      <c r="K529" s="234"/>
      <c r="L529" s="234"/>
      <c r="M529" s="234"/>
      <c r="N529" s="234"/>
      <c r="O529" s="234"/>
      <c r="P529" s="234"/>
      <c r="Q529" s="234"/>
      <c r="R529" s="234"/>
      <c r="S529" s="234"/>
      <c r="T529" s="234"/>
      <c r="U529" s="234"/>
      <c r="V529" s="234"/>
      <c r="W529" s="234"/>
      <c r="X529" s="234"/>
      <c r="Y529" s="234"/>
      <c r="Z529" s="234"/>
    </row>
    <row r="530" spans="1:26" ht="12.75" customHeight="1" x14ac:dyDescent="0.3">
      <c r="A530" s="234"/>
      <c r="B530" s="234"/>
      <c r="C530" s="234"/>
      <c r="D530" s="234"/>
      <c r="E530" s="234"/>
      <c r="F530" s="234"/>
      <c r="G530" s="234"/>
      <c r="H530" s="234"/>
      <c r="I530" s="234"/>
      <c r="J530" s="234"/>
      <c r="K530" s="234"/>
      <c r="L530" s="234"/>
      <c r="M530" s="234"/>
      <c r="N530" s="234"/>
      <c r="O530" s="234"/>
      <c r="P530" s="234"/>
      <c r="Q530" s="234"/>
      <c r="R530" s="234"/>
      <c r="S530" s="234"/>
      <c r="T530" s="234"/>
      <c r="U530" s="234"/>
      <c r="V530" s="234"/>
      <c r="W530" s="234"/>
      <c r="X530" s="234"/>
      <c r="Y530" s="234"/>
      <c r="Z530" s="234"/>
    </row>
    <row r="531" spans="1:26" ht="12.75" customHeight="1" x14ac:dyDescent="0.3">
      <c r="A531" s="234"/>
      <c r="B531" s="234"/>
      <c r="C531" s="234"/>
      <c r="D531" s="234"/>
      <c r="E531" s="234"/>
      <c r="F531" s="234"/>
      <c r="G531" s="234"/>
      <c r="H531" s="234"/>
      <c r="I531" s="234"/>
      <c r="J531" s="234"/>
      <c r="K531" s="234"/>
      <c r="L531" s="234"/>
      <c r="M531" s="234"/>
      <c r="N531" s="234"/>
      <c r="O531" s="234"/>
      <c r="P531" s="234"/>
      <c r="Q531" s="234"/>
      <c r="R531" s="234"/>
      <c r="S531" s="234"/>
      <c r="T531" s="234"/>
      <c r="U531" s="234"/>
      <c r="V531" s="234"/>
      <c r="W531" s="234"/>
      <c r="X531" s="234"/>
      <c r="Y531" s="234"/>
      <c r="Z531" s="234"/>
    </row>
    <row r="532" spans="1:26" ht="12.75" customHeight="1" x14ac:dyDescent="0.3">
      <c r="A532" s="234"/>
      <c r="B532" s="234"/>
      <c r="C532" s="234"/>
      <c r="D532" s="234"/>
      <c r="E532" s="234"/>
      <c r="F532" s="234"/>
      <c r="G532" s="234"/>
      <c r="H532" s="234"/>
      <c r="I532" s="234"/>
      <c r="J532" s="234"/>
      <c r="K532" s="234"/>
      <c r="L532" s="234"/>
      <c r="M532" s="234"/>
      <c r="N532" s="234"/>
      <c r="O532" s="234"/>
      <c r="P532" s="234"/>
      <c r="Q532" s="234"/>
      <c r="R532" s="234"/>
      <c r="S532" s="234"/>
      <c r="T532" s="234"/>
      <c r="U532" s="234"/>
      <c r="V532" s="234"/>
      <c r="W532" s="234"/>
      <c r="X532" s="234"/>
      <c r="Y532" s="234"/>
      <c r="Z532" s="234"/>
    </row>
    <row r="533" spans="1:26" ht="12.75" customHeight="1" x14ac:dyDescent="0.3">
      <c r="A533" s="234"/>
      <c r="B533" s="234"/>
      <c r="C533" s="234"/>
      <c r="D533" s="234"/>
      <c r="E533" s="234"/>
      <c r="F533" s="234"/>
      <c r="G533" s="234"/>
      <c r="H533" s="234"/>
      <c r="I533" s="234"/>
      <c r="J533" s="234"/>
      <c r="K533" s="234"/>
      <c r="L533" s="234"/>
      <c r="M533" s="234"/>
      <c r="N533" s="234"/>
      <c r="O533" s="234"/>
      <c r="P533" s="234"/>
      <c r="Q533" s="234"/>
      <c r="R533" s="234"/>
      <c r="S533" s="234"/>
      <c r="T533" s="234"/>
      <c r="U533" s="234"/>
      <c r="V533" s="234"/>
      <c r="W533" s="234"/>
      <c r="X533" s="234"/>
      <c r="Y533" s="234"/>
      <c r="Z533" s="234"/>
    </row>
    <row r="534" spans="1:26" ht="12.75" customHeight="1" x14ac:dyDescent="0.3">
      <c r="A534" s="234"/>
      <c r="B534" s="234"/>
      <c r="C534" s="234"/>
      <c r="D534" s="234"/>
      <c r="E534" s="234"/>
      <c r="F534" s="234"/>
      <c r="G534" s="234"/>
      <c r="H534" s="234"/>
      <c r="I534" s="234"/>
      <c r="J534" s="234"/>
      <c r="K534" s="234"/>
      <c r="L534" s="234"/>
      <c r="M534" s="234"/>
      <c r="N534" s="234"/>
      <c r="O534" s="234"/>
      <c r="P534" s="234"/>
      <c r="Q534" s="234"/>
      <c r="R534" s="234"/>
      <c r="S534" s="234"/>
      <c r="T534" s="234"/>
      <c r="U534" s="234"/>
      <c r="V534" s="234"/>
      <c r="W534" s="234"/>
      <c r="X534" s="234"/>
      <c r="Y534" s="234"/>
      <c r="Z534" s="234"/>
    </row>
    <row r="535" spans="1:26" ht="12.75" customHeight="1" x14ac:dyDescent="0.3">
      <c r="A535" s="234"/>
      <c r="B535" s="234"/>
      <c r="C535" s="234"/>
      <c r="D535" s="234"/>
      <c r="E535" s="234"/>
      <c r="F535" s="234"/>
      <c r="G535" s="234"/>
      <c r="H535" s="234"/>
      <c r="I535" s="234"/>
      <c r="J535" s="234"/>
      <c r="K535" s="234"/>
      <c r="L535" s="234"/>
      <c r="M535" s="234"/>
      <c r="N535" s="234"/>
      <c r="O535" s="234"/>
      <c r="P535" s="234"/>
      <c r="Q535" s="234"/>
      <c r="R535" s="234"/>
      <c r="S535" s="234"/>
      <c r="T535" s="234"/>
      <c r="U535" s="234"/>
      <c r="V535" s="234"/>
      <c r="W535" s="234"/>
      <c r="X535" s="234"/>
      <c r="Y535" s="234"/>
      <c r="Z535" s="234"/>
    </row>
    <row r="536" spans="1:26" ht="12.75" customHeight="1" x14ac:dyDescent="0.3">
      <c r="A536" s="234"/>
      <c r="B536" s="234"/>
      <c r="C536" s="234"/>
      <c r="D536" s="234"/>
      <c r="E536" s="234"/>
      <c r="F536" s="234"/>
      <c r="G536" s="234"/>
      <c r="H536" s="234"/>
      <c r="I536" s="234"/>
      <c r="J536" s="234"/>
      <c r="K536" s="234"/>
      <c r="L536" s="234"/>
      <c r="M536" s="234"/>
      <c r="N536" s="234"/>
      <c r="O536" s="234"/>
      <c r="P536" s="234"/>
      <c r="Q536" s="234"/>
      <c r="R536" s="234"/>
      <c r="S536" s="234"/>
      <c r="T536" s="234"/>
      <c r="U536" s="234"/>
      <c r="V536" s="234"/>
      <c r="W536" s="234"/>
      <c r="X536" s="234"/>
      <c r="Y536" s="234"/>
      <c r="Z536" s="234"/>
    </row>
    <row r="537" spans="1:26" ht="12.75" customHeight="1" x14ac:dyDescent="0.3">
      <c r="A537" s="234"/>
      <c r="B537" s="234"/>
      <c r="C537" s="234"/>
      <c r="D537" s="234"/>
      <c r="E537" s="234"/>
      <c r="F537" s="234"/>
      <c r="G537" s="234"/>
      <c r="H537" s="234"/>
      <c r="I537" s="234"/>
      <c r="J537" s="234"/>
      <c r="K537" s="234"/>
      <c r="L537" s="234"/>
      <c r="M537" s="234"/>
      <c r="N537" s="234"/>
      <c r="O537" s="234"/>
      <c r="P537" s="234"/>
      <c r="Q537" s="234"/>
      <c r="R537" s="234"/>
      <c r="S537" s="234"/>
      <c r="T537" s="234"/>
      <c r="U537" s="234"/>
      <c r="V537" s="234"/>
      <c r="W537" s="234"/>
      <c r="X537" s="234"/>
      <c r="Y537" s="234"/>
      <c r="Z537" s="234"/>
    </row>
    <row r="538" spans="1:26" ht="12.75" customHeight="1" x14ac:dyDescent="0.3">
      <c r="A538" s="234"/>
      <c r="B538" s="234"/>
      <c r="C538" s="234"/>
      <c r="D538" s="234"/>
      <c r="E538" s="234"/>
      <c r="F538" s="234"/>
      <c r="G538" s="234"/>
      <c r="H538" s="234"/>
      <c r="I538" s="234"/>
      <c r="J538" s="234"/>
      <c r="K538" s="234"/>
      <c r="L538" s="234"/>
      <c r="M538" s="234"/>
      <c r="N538" s="234"/>
      <c r="O538" s="234"/>
      <c r="P538" s="234"/>
      <c r="Q538" s="234"/>
      <c r="R538" s="234"/>
      <c r="S538" s="234"/>
      <c r="T538" s="234"/>
      <c r="U538" s="234"/>
      <c r="V538" s="234"/>
      <c r="W538" s="234"/>
      <c r="X538" s="234"/>
      <c r="Y538" s="234"/>
      <c r="Z538" s="234"/>
    </row>
    <row r="539" spans="1:26" ht="12.75" customHeight="1" x14ac:dyDescent="0.3">
      <c r="A539" s="234"/>
      <c r="B539" s="234"/>
      <c r="C539" s="234"/>
      <c r="D539" s="234"/>
      <c r="E539" s="234"/>
      <c r="F539" s="234"/>
      <c r="G539" s="234"/>
      <c r="H539" s="234"/>
      <c r="I539" s="234"/>
      <c r="J539" s="234"/>
      <c r="K539" s="234"/>
      <c r="L539" s="234"/>
      <c r="M539" s="234"/>
      <c r="N539" s="234"/>
      <c r="O539" s="234"/>
      <c r="P539" s="234"/>
      <c r="Q539" s="234"/>
      <c r="R539" s="234"/>
      <c r="S539" s="234"/>
      <c r="T539" s="234"/>
      <c r="U539" s="234"/>
      <c r="V539" s="234"/>
      <c r="W539" s="234"/>
      <c r="X539" s="234"/>
      <c r="Y539" s="234"/>
      <c r="Z539" s="234"/>
    </row>
    <row r="540" spans="1:26" ht="12.75" customHeight="1" x14ac:dyDescent="0.3">
      <c r="A540" s="234"/>
      <c r="B540" s="234"/>
      <c r="C540" s="234"/>
      <c r="D540" s="234"/>
      <c r="E540" s="234"/>
      <c r="F540" s="234"/>
      <c r="G540" s="234"/>
      <c r="H540" s="234"/>
      <c r="I540" s="234"/>
      <c r="J540" s="234"/>
      <c r="K540" s="234"/>
      <c r="L540" s="234"/>
      <c r="M540" s="234"/>
      <c r="N540" s="234"/>
      <c r="O540" s="234"/>
      <c r="P540" s="234"/>
      <c r="Q540" s="234"/>
      <c r="R540" s="234"/>
      <c r="S540" s="234"/>
      <c r="T540" s="234"/>
      <c r="U540" s="234"/>
      <c r="V540" s="234"/>
      <c r="W540" s="234"/>
      <c r="X540" s="234"/>
      <c r="Y540" s="234"/>
      <c r="Z540" s="234"/>
    </row>
    <row r="541" spans="1:26" ht="12.75" customHeight="1" x14ac:dyDescent="0.3">
      <c r="A541" s="234"/>
      <c r="B541" s="234"/>
      <c r="C541" s="234"/>
      <c r="D541" s="234"/>
      <c r="E541" s="234"/>
      <c r="F541" s="234"/>
      <c r="G541" s="234"/>
      <c r="H541" s="234"/>
      <c r="I541" s="234"/>
      <c r="J541" s="234"/>
      <c r="K541" s="234"/>
      <c r="L541" s="234"/>
      <c r="M541" s="234"/>
      <c r="N541" s="234"/>
      <c r="O541" s="234"/>
      <c r="P541" s="234"/>
      <c r="Q541" s="234"/>
      <c r="R541" s="234"/>
      <c r="S541" s="234"/>
      <c r="T541" s="234"/>
      <c r="U541" s="234"/>
      <c r="V541" s="234"/>
      <c r="W541" s="234"/>
      <c r="X541" s="234"/>
      <c r="Y541" s="234"/>
      <c r="Z541" s="234"/>
    </row>
    <row r="542" spans="1:26" ht="12.75" customHeight="1" x14ac:dyDescent="0.3">
      <c r="A542" s="234"/>
      <c r="B542" s="234"/>
      <c r="C542" s="234"/>
      <c r="D542" s="234"/>
      <c r="E542" s="234"/>
      <c r="F542" s="234"/>
      <c r="G542" s="234"/>
      <c r="H542" s="234"/>
      <c r="I542" s="234"/>
      <c r="J542" s="234"/>
      <c r="K542" s="234"/>
      <c r="L542" s="234"/>
      <c r="M542" s="234"/>
      <c r="N542" s="234"/>
      <c r="O542" s="234"/>
      <c r="P542" s="234"/>
      <c r="Q542" s="234"/>
      <c r="R542" s="234"/>
      <c r="S542" s="234"/>
      <c r="T542" s="234"/>
      <c r="U542" s="234"/>
      <c r="V542" s="234"/>
      <c r="W542" s="234"/>
      <c r="X542" s="234"/>
      <c r="Y542" s="234"/>
      <c r="Z542" s="234"/>
    </row>
    <row r="543" spans="1:26" ht="12.75" customHeight="1" x14ac:dyDescent="0.3">
      <c r="A543" s="234"/>
      <c r="B543" s="234"/>
      <c r="C543" s="234"/>
      <c r="D543" s="234"/>
      <c r="E543" s="234"/>
      <c r="F543" s="234"/>
      <c r="G543" s="234"/>
      <c r="H543" s="234"/>
      <c r="I543" s="234"/>
      <c r="J543" s="234"/>
      <c r="K543" s="234"/>
      <c r="L543" s="234"/>
      <c r="M543" s="234"/>
      <c r="N543" s="234"/>
      <c r="O543" s="234"/>
      <c r="P543" s="234"/>
      <c r="Q543" s="234"/>
      <c r="R543" s="234"/>
      <c r="S543" s="234"/>
      <c r="T543" s="234"/>
      <c r="U543" s="234"/>
      <c r="V543" s="234"/>
      <c r="W543" s="234"/>
      <c r="X543" s="234"/>
      <c r="Y543" s="234"/>
      <c r="Z543" s="234"/>
    </row>
    <row r="544" spans="1:26" ht="12.75" customHeight="1" x14ac:dyDescent="0.3">
      <c r="A544" s="234"/>
      <c r="B544" s="234"/>
      <c r="C544" s="234"/>
      <c r="D544" s="234"/>
      <c r="E544" s="234"/>
      <c r="F544" s="234"/>
      <c r="G544" s="234"/>
      <c r="H544" s="234"/>
      <c r="I544" s="234"/>
      <c r="J544" s="234"/>
      <c r="K544" s="234"/>
      <c r="L544" s="234"/>
      <c r="M544" s="234"/>
      <c r="N544" s="234"/>
      <c r="O544" s="234"/>
      <c r="P544" s="234"/>
      <c r="Q544" s="234"/>
      <c r="R544" s="234"/>
      <c r="S544" s="234"/>
      <c r="T544" s="234"/>
      <c r="U544" s="234"/>
      <c r="V544" s="234"/>
      <c r="W544" s="234"/>
      <c r="X544" s="234"/>
      <c r="Y544" s="234"/>
      <c r="Z544" s="234"/>
    </row>
    <row r="545" spans="1:26" ht="12.75" customHeight="1" x14ac:dyDescent="0.3">
      <c r="A545" s="234"/>
      <c r="B545" s="234"/>
      <c r="C545" s="234"/>
      <c r="D545" s="234"/>
      <c r="E545" s="234"/>
      <c r="F545" s="234"/>
      <c r="G545" s="234"/>
      <c r="H545" s="234"/>
      <c r="I545" s="234"/>
      <c r="J545" s="234"/>
      <c r="K545" s="234"/>
      <c r="L545" s="234"/>
      <c r="M545" s="234"/>
      <c r="N545" s="234"/>
      <c r="O545" s="234"/>
      <c r="P545" s="234"/>
      <c r="Q545" s="234"/>
      <c r="R545" s="234"/>
      <c r="S545" s="234"/>
      <c r="T545" s="234"/>
      <c r="U545" s="234"/>
      <c r="V545" s="234"/>
      <c r="W545" s="234"/>
      <c r="X545" s="234"/>
      <c r="Y545" s="234"/>
      <c r="Z545" s="234"/>
    </row>
    <row r="546" spans="1:26" ht="12.75" customHeight="1" x14ac:dyDescent="0.3">
      <c r="A546" s="234"/>
      <c r="B546" s="234"/>
      <c r="C546" s="234"/>
      <c r="D546" s="234"/>
      <c r="E546" s="234"/>
      <c r="F546" s="234"/>
      <c r="G546" s="234"/>
      <c r="H546" s="234"/>
      <c r="I546" s="234"/>
      <c r="J546" s="234"/>
      <c r="K546" s="234"/>
      <c r="L546" s="234"/>
      <c r="M546" s="234"/>
      <c r="N546" s="234"/>
      <c r="O546" s="234"/>
      <c r="P546" s="234"/>
      <c r="Q546" s="234"/>
      <c r="R546" s="234"/>
      <c r="S546" s="234"/>
      <c r="T546" s="234"/>
      <c r="U546" s="234"/>
      <c r="V546" s="234"/>
      <c r="W546" s="234"/>
      <c r="X546" s="234"/>
      <c r="Y546" s="234"/>
      <c r="Z546" s="234"/>
    </row>
    <row r="547" spans="1:26" ht="12.75" customHeight="1" x14ac:dyDescent="0.3">
      <c r="A547" s="234"/>
      <c r="B547" s="234"/>
      <c r="C547" s="234"/>
      <c r="D547" s="234"/>
      <c r="E547" s="234"/>
      <c r="F547" s="234"/>
      <c r="G547" s="234"/>
      <c r="H547" s="234"/>
      <c r="I547" s="234"/>
      <c r="J547" s="234"/>
      <c r="K547" s="234"/>
      <c r="L547" s="234"/>
      <c r="M547" s="234"/>
      <c r="N547" s="234"/>
      <c r="O547" s="234"/>
      <c r="P547" s="234"/>
      <c r="Q547" s="234"/>
      <c r="R547" s="234"/>
      <c r="S547" s="234"/>
      <c r="T547" s="234"/>
      <c r="U547" s="234"/>
      <c r="V547" s="234"/>
      <c r="W547" s="234"/>
      <c r="X547" s="234"/>
      <c r="Y547" s="234"/>
      <c r="Z547" s="234"/>
    </row>
    <row r="548" spans="1:26" ht="12.75" customHeight="1" x14ac:dyDescent="0.3">
      <c r="A548" s="234"/>
      <c r="B548" s="234"/>
      <c r="C548" s="234"/>
      <c r="D548" s="234"/>
      <c r="E548" s="234"/>
      <c r="F548" s="234"/>
      <c r="G548" s="234"/>
      <c r="H548" s="234"/>
      <c r="I548" s="234"/>
      <c r="J548" s="234"/>
      <c r="K548" s="234"/>
      <c r="L548" s="234"/>
      <c r="M548" s="234"/>
      <c r="N548" s="234"/>
      <c r="O548" s="234"/>
      <c r="P548" s="234"/>
      <c r="Q548" s="234"/>
      <c r="R548" s="234"/>
      <c r="S548" s="234"/>
      <c r="T548" s="234"/>
      <c r="U548" s="234"/>
      <c r="V548" s="234"/>
      <c r="W548" s="234"/>
      <c r="X548" s="234"/>
      <c r="Y548" s="234"/>
      <c r="Z548" s="234"/>
    </row>
    <row r="549" spans="1:26" ht="12.75" customHeight="1" x14ac:dyDescent="0.3">
      <c r="A549" s="234"/>
      <c r="B549" s="234"/>
      <c r="C549" s="234"/>
      <c r="D549" s="234"/>
      <c r="E549" s="234"/>
      <c r="F549" s="234"/>
      <c r="G549" s="234"/>
      <c r="H549" s="234"/>
      <c r="I549" s="234"/>
      <c r="J549" s="234"/>
      <c r="K549" s="234"/>
      <c r="L549" s="234"/>
      <c r="M549" s="234"/>
      <c r="N549" s="234"/>
      <c r="O549" s="234"/>
      <c r="P549" s="234"/>
      <c r="Q549" s="234"/>
      <c r="R549" s="234"/>
      <c r="S549" s="234"/>
      <c r="T549" s="234"/>
      <c r="U549" s="234"/>
      <c r="V549" s="234"/>
      <c r="W549" s="234"/>
      <c r="X549" s="234"/>
      <c r="Y549" s="234"/>
      <c r="Z549" s="234"/>
    </row>
    <row r="550" spans="1:26" ht="12.75" customHeight="1" x14ac:dyDescent="0.3">
      <c r="A550" s="234"/>
      <c r="B550" s="234"/>
      <c r="C550" s="234"/>
      <c r="D550" s="234"/>
      <c r="E550" s="234"/>
      <c r="F550" s="234"/>
      <c r="G550" s="234"/>
      <c r="H550" s="234"/>
      <c r="I550" s="234"/>
      <c r="J550" s="234"/>
      <c r="K550" s="234"/>
      <c r="L550" s="234"/>
      <c r="M550" s="234"/>
      <c r="N550" s="234"/>
      <c r="O550" s="234"/>
      <c r="P550" s="234"/>
      <c r="Q550" s="234"/>
      <c r="R550" s="234"/>
      <c r="S550" s="234"/>
      <c r="T550" s="234"/>
      <c r="U550" s="234"/>
      <c r="V550" s="234"/>
      <c r="W550" s="234"/>
      <c r="X550" s="234"/>
      <c r="Y550" s="234"/>
      <c r="Z550" s="234"/>
    </row>
    <row r="551" spans="1:26" ht="12.75" customHeight="1" x14ac:dyDescent="0.3">
      <c r="A551" s="234"/>
      <c r="B551" s="234"/>
      <c r="C551" s="234"/>
      <c r="D551" s="234"/>
      <c r="E551" s="234"/>
      <c r="F551" s="234"/>
      <c r="G551" s="234"/>
      <c r="H551" s="234"/>
      <c r="I551" s="234"/>
      <c r="J551" s="234"/>
      <c r="K551" s="234"/>
      <c r="L551" s="234"/>
      <c r="M551" s="234"/>
      <c r="N551" s="234"/>
      <c r="O551" s="234"/>
      <c r="P551" s="234"/>
      <c r="Q551" s="234"/>
      <c r="R551" s="234"/>
      <c r="S551" s="234"/>
      <c r="T551" s="234"/>
      <c r="U551" s="234"/>
      <c r="V551" s="234"/>
      <c r="W551" s="234"/>
      <c r="X551" s="234"/>
      <c r="Y551" s="234"/>
      <c r="Z551" s="234"/>
    </row>
    <row r="552" spans="1:26" ht="12.75" customHeight="1" x14ac:dyDescent="0.3">
      <c r="A552" s="234"/>
      <c r="B552" s="234"/>
      <c r="C552" s="234"/>
      <c r="D552" s="234"/>
      <c r="E552" s="234"/>
      <c r="F552" s="234"/>
      <c r="G552" s="234"/>
      <c r="H552" s="234"/>
      <c r="I552" s="234"/>
      <c r="J552" s="234"/>
      <c r="K552" s="234"/>
      <c r="L552" s="234"/>
      <c r="M552" s="234"/>
      <c r="N552" s="234"/>
      <c r="O552" s="234"/>
      <c r="P552" s="234"/>
      <c r="Q552" s="234"/>
      <c r="R552" s="234"/>
      <c r="S552" s="234"/>
      <c r="T552" s="234"/>
      <c r="U552" s="234"/>
      <c r="V552" s="234"/>
      <c r="W552" s="234"/>
      <c r="X552" s="234"/>
      <c r="Y552" s="234"/>
      <c r="Z552" s="234"/>
    </row>
    <row r="553" spans="1:26" ht="12.75" customHeight="1" x14ac:dyDescent="0.3">
      <c r="A553" s="234"/>
      <c r="B553" s="234"/>
      <c r="C553" s="234"/>
      <c r="D553" s="234"/>
      <c r="E553" s="234"/>
      <c r="F553" s="234"/>
      <c r="G553" s="234"/>
      <c r="H553" s="234"/>
      <c r="I553" s="234"/>
      <c r="J553" s="234"/>
      <c r="K553" s="234"/>
      <c r="L553" s="234"/>
      <c r="M553" s="234"/>
      <c r="N553" s="234"/>
      <c r="O553" s="234"/>
      <c r="P553" s="234"/>
      <c r="Q553" s="234"/>
      <c r="R553" s="234"/>
      <c r="S553" s="234"/>
      <c r="T553" s="234"/>
      <c r="U553" s="234"/>
      <c r="V553" s="234"/>
      <c r="W553" s="234"/>
      <c r="X553" s="234"/>
      <c r="Y553" s="234"/>
      <c r="Z553" s="234"/>
    </row>
    <row r="554" spans="1:26" ht="12.75" customHeight="1" x14ac:dyDescent="0.3">
      <c r="A554" s="234"/>
      <c r="B554" s="234"/>
      <c r="C554" s="234"/>
      <c r="D554" s="234"/>
      <c r="E554" s="234"/>
      <c r="F554" s="234"/>
      <c r="G554" s="234"/>
      <c r="H554" s="234"/>
      <c r="I554" s="234"/>
      <c r="J554" s="234"/>
      <c r="K554" s="234"/>
      <c r="L554" s="234"/>
      <c r="M554" s="234"/>
      <c r="N554" s="234"/>
      <c r="O554" s="234"/>
      <c r="P554" s="234"/>
      <c r="Q554" s="234"/>
      <c r="R554" s="234"/>
      <c r="S554" s="234"/>
      <c r="T554" s="234"/>
      <c r="U554" s="234"/>
      <c r="V554" s="234"/>
      <c r="W554" s="234"/>
      <c r="X554" s="234"/>
      <c r="Y554" s="234"/>
      <c r="Z554" s="234"/>
    </row>
    <row r="555" spans="1:26" ht="12.75" customHeight="1" x14ac:dyDescent="0.3">
      <c r="A555" s="234"/>
      <c r="B555" s="234"/>
      <c r="C555" s="234"/>
      <c r="D555" s="234"/>
      <c r="E555" s="234"/>
      <c r="F555" s="234"/>
      <c r="G555" s="234"/>
      <c r="H555" s="234"/>
      <c r="I555" s="234"/>
      <c r="J555" s="234"/>
      <c r="K555" s="234"/>
      <c r="L555" s="234"/>
      <c r="M555" s="234"/>
      <c r="N555" s="234"/>
      <c r="O555" s="234"/>
      <c r="P555" s="234"/>
      <c r="Q555" s="234"/>
      <c r="R555" s="234"/>
      <c r="S555" s="234"/>
      <c r="T555" s="234"/>
      <c r="U555" s="234"/>
      <c r="V555" s="234"/>
      <c r="W555" s="234"/>
      <c r="X555" s="234"/>
      <c r="Y555" s="234"/>
      <c r="Z555" s="234"/>
    </row>
    <row r="556" spans="1:26" ht="12.75" customHeight="1" x14ac:dyDescent="0.3">
      <c r="A556" s="234"/>
      <c r="B556" s="234"/>
      <c r="C556" s="234"/>
      <c r="D556" s="234"/>
      <c r="E556" s="234"/>
      <c r="F556" s="234"/>
      <c r="G556" s="234"/>
      <c r="H556" s="234"/>
      <c r="I556" s="234"/>
      <c r="J556" s="234"/>
      <c r="K556" s="234"/>
      <c r="L556" s="234"/>
      <c r="M556" s="234"/>
      <c r="N556" s="234"/>
      <c r="O556" s="234"/>
      <c r="P556" s="234"/>
      <c r="Q556" s="234"/>
      <c r="R556" s="234"/>
      <c r="S556" s="234"/>
      <c r="T556" s="234"/>
      <c r="U556" s="234"/>
      <c r="V556" s="234"/>
      <c r="W556" s="234"/>
      <c r="X556" s="234"/>
      <c r="Y556" s="234"/>
      <c r="Z556" s="234"/>
    </row>
    <row r="557" spans="1:26" ht="12.75" customHeight="1" x14ac:dyDescent="0.3">
      <c r="A557" s="234"/>
      <c r="B557" s="234"/>
      <c r="C557" s="234"/>
      <c r="D557" s="234"/>
      <c r="E557" s="234"/>
      <c r="F557" s="234"/>
      <c r="G557" s="234"/>
      <c r="H557" s="234"/>
      <c r="I557" s="234"/>
      <c r="J557" s="234"/>
      <c r="K557" s="234"/>
      <c r="L557" s="234"/>
      <c r="M557" s="234"/>
      <c r="N557" s="234"/>
      <c r="O557" s="234"/>
      <c r="P557" s="234"/>
      <c r="Q557" s="234"/>
      <c r="R557" s="234"/>
      <c r="S557" s="234"/>
      <c r="T557" s="234"/>
      <c r="U557" s="234"/>
      <c r="V557" s="234"/>
      <c r="W557" s="234"/>
      <c r="X557" s="234"/>
      <c r="Y557" s="234"/>
      <c r="Z557" s="234"/>
    </row>
    <row r="558" spans="1:26" ht="12.75" customHeight="1" x14ac:dyDescent="0.3">
      <c r="A558" s="234"/>
      <c r="B558" s="234"/>
      <c r="C558" s="234"/>
      <c r="D558" s="234"/>
      <c r="E558" s="234"/>
      <c r="F558" s="234"/>
      <c r="G558" s="234"/>
      <c r="H558" s="234"/>
      <c r="I558" s="234"/>
      <c r="J558" s="234"/>
      <c r="K558" s="234"/>
      <c r="L558" s="234"/>
      <c r="M558" s="234"/>
      <c r="N558" s="234"/>
      <c r="O558" s="234"/>
      <c r="P558" s="234"/>
      <c r="Q558" s="234"/>
      <c r="R558" s="234"/>
      <c r="S558" s="234"/>
      <c r="T558" s="234"/>
      <c r="U558" s="234"/>
      <c r="V558" s="234"/>
      <c r="W558" s="234"/>
      <c r="X558" s="234"/>
      <c r="Y558" s="234"/>
      <c r="Z558" s="234"/>
    </row>
    <row r="559" spans="1:26" ht="12.75" customHeight="1" x14ac:dyDescent="0.3">
      <c r="A559" s="234"/>
      <c r="B559" s="234"/>
      <c r="C559" s="234"/>
      <c r="D559" s="234"/>
      <c r="E559" s="234"/>
      <c r="F559" s="234"/>
      <c r="G559" s="234"/>
      <c r="H559" s="234"/>
      <c r="I559" s="234"/>
      <c r="J559" s="234"/>
      <c r="K559" s="234"/>
      <c r="L559" s="234"/>
      <c r="M559" s="234"/>
      <c r="N559" s="234"/>
      <c r="O559" s="234"/>
      <c r="P559" s="234"/>
      <c r="Q559" s="234"/>
      <c r="R559" s="234"/>
      <c r="S559" s="234"/>
      <c r="T559" s="234"/>
      <c r="U559" s="234"/>
      <c r="V559" s="234"/>
      <c r="W559" s="234"/>
      <c r="X559" s="234"/>
      <c r="Y559" s="234"/>
      <c r="Z559" s="234"/>
    </row>
    <row r="560" spans="1:26" ht="12.75" customHeight="1" x14ac:dyDescent="0.3">
      <c r="A560" s="234"/>
      <c r="B560" s="234"/>
      <c r="C560" s="234"/>
      <c r="D560" s="234"/>
      <c r="E560" s="234"/>
      <c r="F560" s="234"/>
      <c r="G560" s="234"/>
      <c r="H560" s="234"/>
      <c r="I560" s="234"/>
      <c r="J560" s="234"/>
      <c r="K560" s="234"/>
      <c r="L560" s="234"/>
      <c r="M560" s="234"/>
      <c r="N560" s="234"/>
      <c r="O560" s="234"/>
      <c r="P560" s="234"/>
      <c r="Q560" s="234"/>
      <c r="R560" s="234"/>
      <c r="S560" s="234"/>
      <c r="T560" s="234"/>
      <c r="U560" s="234"/>
      <c r="V560" s="234"/>
      <c r="W560" s="234"/>
      <c r="X560" s="234"/>
      <c r="Y560" s="234"/>
      <c r="Z560" s="234"/>
    </row>
    <row r="561" spans="1:26" ht="12.75" customHeight="1" x14ac:dyDescent="0.3">
      <c r="A561" s="234"/>
      <c r="B561" s="234"/>
      <c r="C561" s="234"/>
      <c r="D561" s="234"/>
      <c r="E561" s="234"/>
      <c r="F561" s="234"/>
      <c r="G561" s="234"/>
      <c r="H561" s="234"/>
      <c r="I561" s="234"/>
      <c r="J561" s="234"/>
      <c r="K561" s="234"/>
      <c r="L561" s="234"/>
      <c r="M561" s="234"/>
      <c r="N561" s="234"/>
      <c r="O561" s="234"/>
      <c r="P561" s="234"/>
      <c r="Q561" s="234"/>
      <c r="R561" s="234"/>
      <c r="S561" s="234"/>
      <c r="T561" s="234"/>
      <c r="U561" s="234"/>
      <c r="V561" s="234"/>
      <c r="W561" s="234"/>
      <c r="X561" s="234"/>
      <c r="Y561" s="234"/>
      <c r="Z561" s="234"/>
    </row>
    <row r="562" spans="1:26" ht="12.75" customHeight="1" x14ac:dyDescent="0.3">
      <c r="A562" s="234"/>
      <c r="B562" s="234"/>
      <c r="C562" s="234"/>
      <c r="D562" s="234"/>
      <c r="E562" s="234"/>
      <c r="F562" s="234"/>
      <c r="G562" s="234"/>
      <c r="H562" s="234"/>
      <c r="I562" s="234"/>
      <c r="J562" s="234"/>
      <c r="K562" s="234"/>
      <c r="L562" s="234"/>
      <c r="M562" s="234"/>
      <c r="N562" s="234"/>
      <c r="O562" s="234"/>
      <c r="P562" s="234"/>
      <c r="Q562" s="234"/>
      <c r="R562" s="234"/>
      <c r="S562" s="234"/>
      <c r="T562" s="234"/>
      <c r="U562" s="234"/>
      <c r="V562" s="234"/>
      <c r="W562" s="234"/>
      <c r="X562" s="234"/>
      <c r="Y562" s="234"/>
      <c r="Z562" s="234"/>
    </row>
    <row r="563" spans="1:26" ht="12.75" customHeight="1" x14ac:dyDescent="0.3">
      <c r="A563" s="234"/>
      <c r="B563" s="234"/>
      <c r="C563" s="234"/>
      <c r="D563" s="234"/>
      <c r="E563" s="234"/>
      <c r="F563" s="234"/>
      <c r="G563" s="234"/>
      <c r="H563" s="234"/>
      <c r="I563" s="234"/>
      <c r="J563" s="234"/>
      <c r="K563" s="234"/>
      <c r="L563" s="234"/>
      <c r="M563" s="234"/>
      <c r="N563" s="234"/>
      <c r="O563" s="234"/>
      <c r="P563" s="234"/>
      <c r="Q563" s="234"/>
      <c r="R563" s="234"/>
      <c r="S563" s="234"/>
      <c r="T563" s="234"/>
      <c r="U563" s="234"/>
      <c r="V563" s="234"/>
      <c r="W563" s="234"/>
      <c r="X563" s="234"/>
      <c r="Y563" s="234"/>
      <c r="Z563" s="234"/>
    </row>
    <row r="564" spans="1:26" ht="12.75" customHeight="1" x14ac:dyDescent="0.3">
      <c r="A564" s="234"/>
      <c r="B564" s="234"/>
      <c r="C564" s="234"/>
      <c r="D564" s="234"/>
      <c r="E564" s="234"/>
      <c r="F564" s="234"/>
      <c r="G564" s="234"/>
      <c r="H564" s="234"/>
      <c r="I564" s="234"/>
      <c r="J564" s="234"/>
      <c r="K564" s="234"/>
      <c r="L564" s="234"/>
      <c r="M564" s="234"/>
      <c r="N564" s="234"/>
      <c r="O564" s="234"/>
      <c r="P564" s="234"/>
      <c r="Q564" s="234"/>
      <c r="R564" s="234"/>
      <c r="S564" s="234"/>
      <c r="T564" s="234"/>
      <c r="U564" s="234"/>
      <c r="V564" s="234"/>
      <c r="W564" s="234"/>
      <c r="X564" s="234"/>
      <c r="Y564" s="234"/>
      <c r="Z564" s="234"/>
    </row>
    <row r="565" spans="1:26" ht="12.75" customHeight="1" x14ac:dyDescent="0.3">
      <c r="A565" s="234"/>
      <c r="B565" s="234"/>
      <c r="C565" s="234"/>
      <c r="D565" s="234"/>
      <c r="E565" s="234"/>
      <c r="F565" s="234"/>
      <c r="G565" s="234"/>
      <c r="H565" s="234"/>
      <c r="I565" s="234"/>
      <c r="J565" s="234"/>
      <c r="K565" s="234"/>
      <c r="L565" s="234"/>
      <c r="M565" s="234"/>
      <c r="N565" s="234"/>
      <c r="O565" s="234"/>
      <c r="P565" s="234"/>
      <c r="Q565" s="234"/>
      <c r="R565" s="234"/>
      <c r="S565" s="234"/>
      <c r="T565" s="234"/>
      <c r="U565" s="234"/>
      <c r="V565" s="234"/>
      <c r="W565" s="234"/>
      <c r="X565" s="234"/>
      <c r="Y565" s="234"/>
      <c r="Z565" s="234"/>
    </row>
    <row r="566" spans="1:26" ht="12.75" customHeight="1" x14ac:dyDescent="0.3">
      <c r="A566" s="234"/>
      <c r="B566" s="234"/>
      <c r="C566" s="234"/>
      <c r="D566" s="234"/>
      <c r="E566" s="234"/>
      <c r="F566" s="234"/>
      <c r="G566" s="234"/>
      <c r="H566" s="234"/>
      <c r="I566" s="234"/>
      <c r="J566" s="234"/>
      <c r="K566" s="234"/>
      <c r="L566" s="234"/>
      <c r="M566" s="234"/>
      <c r="N566" s="234"/>
      <c r="O566" s="234"/>
      <c r="P566" s="234"/>
      <c r="Q566" s="234"/>
      <c r="R566" s="234"/>
      <c r="S566" s="234"/>
      <c r="T566" s="234"/>
      <c r="U566" s="234"/>
      <c r="V566" s="234"/>
      <c r="W566" s="234"/>
      <c r="X566" s="234"/>
      <c r="Y566" s="234"/>
      <c r="Z566" s="234"/>
    </row>
    <row r="567" spans="1:26" ht="12.75" customHeight="1" x14ac:dyDescent="0.3">
      <c r="A567" s="234"/>
      <c r="B567" s="234"/>
      <c r="C567" s="234"/>
      <c r="D567" s="234"/>
      <c r="E567" s="234"/>
      <c r="F567" s="234"/>
      <c r="G567" s="234"/>
      <c r="H567" s="234"/>
      <c r="I567" s="234"/>
      <c r="J567" s="234"/>
      <c r="K567" s="234"/>
      <c r="L567" s="234"/>
      <c r="M567" s="234"/>
      <c r="N567" s="234"/>
      <c r="O567" s="234"/>
      <c r="P567" s="234"/>
      <c r="Q567" s="234"/>
      <c r="R567" s="234"/>
      <c r="S567" s="234"/>
      <c r="T567" s="234"/>
      <c r="U567" s="234"/>
      <c r="V567" s="234"/>
      <c r="W567" s="234"/>
      <c r="X567" s="234"/>
      <c r="Y567" s="234"/>
      <c r="Z567" s="234"/>
    </row>
    <row r="568" spans="1:26" ht="12.75" customHeight="1" x14ac:dyDescent="0.3">
      <c r="A568" s="234"/>
      <c r="B568" s="234"/>
      <c r="C568" s="234"/>
      <c r="D568" s="234"/>
      <c r="E568" s="234"/>
      <c r="F568" s="234"/>
      <c r="G568" s="234"/>
      <c r="H568" s="234"/>
      <c r="I568" s="234"/>
      <c r="J568" s="234"/>
      <c r="K568" s="234"/>
      <c r="L568" s="234"/>
      <c r="M568" s="234"/>
      <c r="N568" s="234"/>
      <c r="O568" s="234"/>
      <c r="P568" s="234"/>
      <c r="Q568" s="234"/>
      <c r="R568" s="234"/>
      <c r="S568" s="234"/>
      <c r="T568" s="234"/>
      <c r="U568" s="234"/>
      <c r="V568" s="234"/>
      <c r="W568" s="234"/>
      <c r="X568" s="234"/>
      <c r="Y568" s="234"/>
      <c r="Z568" s="234"/>
    </row>
    <row r="569" spans="1:26" ht="12.75" customHeight="1" x14ac:dyDescent="0.3">
      <c r="A569" s="234"/>
      <c r="B569" s="234"/>
      <c r="C569" s="234"/>
      <c r="D569" s="234"/>
      <c r="E569" s="234"/>
      <c r="F569" s="234"/>
      <c r="G569" s="234"/>
      <c r="H569" s="234"/>
      <c r="I569" s="234"/>
      <c r="J569" s="234"/>
      <c r="K569" s="234"/>
      <c r="L569" s="234"/>
      <c r="M569" s="234"/>
      <c r="N569" s="234"/>
      <c r="O569" s="234"/>
      <c r="P569" s="234"/>
      <c r="Q569" s="234"/>
      <c r="R569" s="234"/>
      <c r="S569" s="234"/>
      <c r="T569" s="234"/>
      <c r="U569" s="234"/>
      <c r="V569" s="234"/>
      <c r="W569" s="234"/>
      <c r="X569" s="234"/>
      <c r="Y569" s="234"/>
      <c r="Z569" s="234"/>
    </row>
    <row r="570" spans="1:26" ht="12.75" customHeight="1" x14ac:dyDescent="0.3">
      <c r="A570" s="234"/>
      <c r="B570" s="234"/>
      <c r="C570" s="234"/>
      <c r="D570" s="234"/>
      <c r="E570" s="234"/>
      <c r="F570" s="234"/>
      <c r="G570" s="234"/>
      <c r="H570" s="234"/>
      <c r="I570" s="234"/>
      <c r="J570" s="234"/>
      <c r="K570" s="234"/>
      <c r="L570" s="234"/>
      <c r="M570" s="234"/>
      <c r="N570" s="234"/>
      <c r="O570" s="234"/>
      <c r="P570" s="234"/>
      <c r="Q570" s="234"/>
      <c r="R570" s="234"/>
      <c r="S570" s="234"/>
      <c r="T570" s="234"/>
      <c r="U570" s="234"/>
      <c r="V570" s="234"/>
      <c r="W570" s="234"/>
      <c r="X570" s="234"/>
      <c r="Y570" s="234"/>
      <c r="Z570" s="234"/>
    </row>
    <row r="571" spans="1:26" ht="12.75" customHeight="1" x14ac:dyDescent="0.3">
      <c r="A571" s="234"/>
      <c r="B571" s="234"/>
      <c r="C571" s="234"/>
      <c r="D571" s="234"/>
      <c r="E571" s="234"/>
      <c r="F571" s="234"/>
      <c r="G571" s="234"/>
      <c r="H571" s="234"/>
      <c r="I571" s="234"/>
      <c r="J571" s="234"/>
      <c r="K571" s="234"/>
      <c r="L571" s="234"/>
      <c r="M571" s="234"/>
      <c r="N571" s="234"/>
      <c r="O571" s="234"/>
      <c r="P571" s="234"/>
      <c r="Q571" s="234"/>
      <c r="R571" s="234"/>
      <c r="S571" s="234"/>
      <c r="T571" s="234"/>
      <c r="U571" s="234"/>
      <c r="V571" s="234"/>
      <c r="W571" s="234"/>
      <c r="X571" s="234"/>
      <c r="Y571" s="234"/>
      <c r="Z571" s="234"/>
    </row>
    <row r="572" spans="1:26" ht="12.75" customHeight="1" x14ac:dyDescent="0.3">
      <c r="A572" s="234"/>
      <c r="B572" s="234"/>
      <c r="C572" s="234"/>
      <c r="D572" s="234"/>
      <c r="E572" s="234"/>
      <c r="F572" s="234"/>
      <c r="G572" s="234"/>
      <c r="H572" s="234"/>
      <c r="I572" s="234"/>
      <c r="J572" s="234"/>
      <c r="K572" s="234"/>
      <c r="L572" s="234"/>
      <c r="M572" s="234"/>
      <c r="N572" s="234"/>
      <c r="O572" s="234"/>
      <c r="P572" s="234"/>
      <c r="Q572" s="234"/>
      <c r="R572" s="234"/>
      <c r="S572" s="234"/>
      <c r="T572" s="234"/>
      <c r="U572" s="234"/>
      <c r="V572" s="234"/>
      <c r="W572" s="234"/>
      <c r="X572" s="234"/>
      <c r="Y572" s="234"/>
      <c r="Z572" s="234"/>
    </row>
    <row r="573" spans="1:26" ht="12.75" customHeight="1" x14ac:dyDescent="0.3">
      <c r="A573" s="234"/>
      <c r="B573" s="234"/>
      <c r="C573" s="234"/>
      <c r="D573" s="234"/>
      <c r="E573" s="234"/>
      <c r="F573" s="234"/>
      <c r="G573" s="234"/>
      <c r="H573" s="234"/>
      <c r="I573" s="234"/>
      <c r="J573" s="234"/>
      <c r="K573" s="234"/>
      <c r="L573" s="234"/>
      <c r="M573" s="234"/>
      <c r="N573" s="234"/>
      <c r="O573" s="234"/>
      <c r="P573" s="234"/>
      <c r="Q573" s="234"/>
      <c r="R573" s="234"/>
      <c r="S573" s="234"/>
      <c r="T573" s="234"/>
      <c r="U573" s="234"/>
      <c r="V573" s="234"/>
      <c r="W573" s="234"/>
      <c r="X573" s="234"/>
      <c r="Y573" s="234"/>
      <c r="Z573" s="234"/>
    </row>
    <row r="574" spans="1:26" ht="12.75" customHeight="1" x14ac:dyDescent="0.3">
      <c r="A574" s="234"/>
      <c r="B574" s="234"/>
      <c r="C574" s="234"/>
      <c r="D574" s="234"/>
      <c r="E574" s="234"/>
      <c r="F574" s="234"/>
      <c r="G574" s="234"/>
      <c r="H574" s="234"/>
      <c r="I574" s="234"/>
      <c r="J574" s="234"/>
      <c r="K574" s="234"/>
      <c r="L574" s="234"/>
      <c r="M574" s="234"/>
      <c r="N574" s="234"/>
      <c r="O574" s="234"/>
      <c r="P574" s="234"/>
      <c r="Q574" s="234"/>
      <c r="R574" s="234"/>
      <c r="S574" s="234"/>
      <c r="T574" s="234"/>
      <c r="U574" s="234"/>
      <c r="V574" s="234"/>
      <c r="W574" s="234"/>
      <c r="X574" s="234"/>
      <c r="Y574" s="234"/>
      <c r="Z574" s="234"/>
    </row>
    <row r="575" spans="1:26" ht="12.75" customHeight="1" x14ac:dyDescent="0.3">
      <c r="A575" s="234"/>
      <c r="B575" s="234"/>
      <c r="C575" s="234"/>
      <c r="D575" s="234"/>
      <c r="E575" s="234"/>
      <c r="F575" s="234"/>
      <c r="G575" s="234"/>
      <c r="H575" s="234"/>
      <c r="I575" s="234"/>
      <c r="J575" s="234"/>
      <c r="K575" s="234"/>
      <c r="L575" s="234"/>
      <c r="M575" s="234"/>
      <c r="N575" s="234"/>
      <c r="O575" s="234"/>
      <c r="P575" s="234"/>
      <c r="Q575" s="234"/>
      <c r="R575" s="234"/>
      <c r="S575" s="234"/>
      <c r="T575" s="234"/>
      <c r="U575" s="234"/>
      <c r="V575" s="234"/>
      <c r="W575" s="234"/>
      <c r="X575" s="234"/>
      <c r="Y575" s="234"/>
      <c r="Z575" s="234"/>
    </row>
    <row r="576" spans="1:26" ht="12.75" customHeight="1" x14ac:dyDescent="0.3">
      <c r="A576" s="234"/>
      <c r="B576" s="234"/>
      <c r="C576" s="234"/>
      <c r="D576" s="234"/>
      <c r="E576" s="234"/>
      <c r="F576" s="234"/>
      <c r="G576" s="234"/>
      <c r="H576" s="234"/>
      <c r="I576" s="234"/>
      <c r="J576" s="234"/>
      <c r="K576" s="234"/>
      <c r="L576" s="234"/>
      <c r="M576" s="234"/>
      <c r="N576" s="234"/>
      <c r="O576" s="234"/>
      <c r="P576" s="234"/>
      <c r="Q576" s="234"/>
      <c r="R576" s="234"/>
      <c r="S576" s="234"/>
      <c r="T576" s="234"/>
      <c r="U576" s="234"/>
      <c r="V576" s="234"/>
      <c r="W576" s="234"/>
      <c r="X576" s="234"/>
      <c r="Y576" s="234"/>
      <c r="Z576" s="234"/>
    </row>
    <row r="577" spans="1:26" ht="12.75" customHeight="1" x14ac:dyDescent="0.3">
      <c r="A577" s="234"/>
      <c r="B577" s="234"/>
      <c r="C577" s="234"/>
      <c r="D577" s="234"/>
      <c r="E577" s="234"/>
      <c r="F577" s="234"/>
      <c r="G577" s="234"/>
      <c r="H577" s="234"/>
      <c r="I577" s="234"/>
      <c r="J577" s="234"/>
      <c r="K577" s="234"/>
      <c r="L577" s="234"/>
      <c r="M577" s="234"/>
      <c r="N577" s="234"/>
      <c r="O577" s="234"/>
      <c r="P577" s="234"/>
      <c r="Q577" s="234"/>
      <c r="R577" s="234"/>
      <c r="S577" s="234"/>
      <c r="T577" s="234"/>
      <c r="U577" s="234"/>
      <c r="V577" s="234"/>
      <c r="W577" s="234"/>
      <c r="X577" s="234"/>
      <c r="Y577" s="234"/>
      <c r="Z577" s="234"/>
    </row>
    <row r="578" spans="1:26" ht="12.75" customHeight="1" x14ac:dyDescent="0.3">
      <c r="A578" s="234"/>
      <c r="B578" s="234"/>
      <c r="C578" s="234"/>
      <c r="D578" s="234"/>
      <c r="E578" s="234"/>
      <c r="F578" s="234"/>
      <c r="G578" s="234"/>
      <c r="H578" s="234"/>
      <c r="I578" s="234"/>
      <c r="J578" s="234"/>
      <c r="K578" s="234"/>
      <c r="L578" s="234"/>
      <c r="M578" s="234"/>
      <c r="N578" s="234"/>
      <c r="O578" s="234"/>
      <c r="P578" s="234"/>
      <c r="Q578" s="234"/>
      <c r="R578" s="234"/>
      <c r="S578" s="234"/>
      <c r="T578" s="234"/>
      <c r="U578" s="234"/>
      <c r="V578" s="234"/>
      <c r="W578" s="234"/>
      <c r="X578" s="234"/>
      <c r="Y578" s="234"/>
      <c r="Z578" s="234"/>
    </row>
    <row r="579" spans="1:26" ht="12.75" customHeight="1" x14ac:dyDescent="0.3">
      <c r="A579" s="234"/>
      <c r="B579" s="234"/>
      <c r="C579" s="234"/>
      <c r="D579" s="234"/>
      <c r="E579" s="234"/>
      <c r="F579" s="234"/>
      <c r="G579" s="234"/>
      <c r="H579" s="234"/>
      <c r="I579" s="234"/>
      <c r="J579" s="234"/>
      <c r="K579" s="234"/>
      <c r="L579" s="234"/>
      <c r="M579" s="234"/>
      <c r="N579" s="234"/>
      <c r="O579" s="234"/>
      <c r="P579" s="234"/>
      <c r="Q579" s="234"/>
      <c r="R579" s="234"/>
      <c r="S579" s="234"/>
      <c r="T579" s="234"/>
      <c r="U579" s="234"/>
      <c r="V579" s="234"/>
      <c r="W579" s="234"/>
      <c r="X579" s="234"/>
      <c r="Y579" s="234"/>
      <c r="Z579" s="234"/>
    </row>
    <row r="580" spans="1:26" ht="12.75" customHeight="1" x14ac:dyDescent="0.3">
      <c r="A580" s="234"/>
      <c r="B580" s="234"/>
      <c r="C580" s="234"/>
      <c r="D580" s="234"/>
      <c r="E580" s="234"/>
      <c r="F580" s="234"/>
      <c r="G580" s="234"/>
      <c r="H580" s="234"/>
      <c r="I580" s="234"/>
      <c r="J580" s="234"/>
      <c r="K580" s="234"/>
      <c r="L580" s="234"/>
      <c r="M580" s="234"/>
      <c r="N580" s="234"/>
      <c r="O580" s="234"/>
      <c r="P580" s="234"/>
      <c r="Q580" s="234"/>
      <c r="R580" s="234"/>
      <c r="S580" s="234"/>
      <c r="T580" s="234"/>
      <c r="U580" s="234"/>
      <c r="V580" s="234"/>
      <c r="W580" s="234"/>
      <c r="X580" s="234"/>
      <c r="Y580" s="234"/>
      <c r="Z580" s="234"/>
    </row>
    <row r="581" spans="1:26" ht="12.75" customHeight="1" x14ac:dyDescent="0.3">
      <c r="A581" s="234"/>
      <c r="B581" s="234"/>
      <c r="C581" s="234"/>
      <c r="D581" s="234"/>
      <c r="E581" s="234"/>
      <c r="F581" s="234"/>
      <c r="G581" s="234"/>
      <c r="H581" s="234"/>
      <c r="I581" s="234"/>
      <c r="J581" s="234"/>
      <c r="K581" s="234"/>
      <c r="L581" s="234"/>
      <c r="M581" s="234"/>
      <c r="N581" s="234"/>
      <c r="O581" s="234"/>
      <c r="P581" s="234"/>
      <c r="Q581" s="234"/>
      <c r="R581" s="234"/>
      <c r="S581" s="234"/>
      <c r="T581" s="234"/>
      <c r="U581" s="234"/>
      <c r="V581" s="234"/>
      <c r="W581" s="234"/>
      <c r="X581" s="234"/>
      <c r="Y581" s="234"/>
      <c r="Z581" s="234"/>
    </row>
    <row r="582" spans="1:26" ht="12.75" customHeight="1" x14ac:dyDescent="0.3">
      <c r="A582" s="234"/>
      <c r="B582" s="234"/>
      <c r="C582" s="234"/>
      <c r="D582" s="234"/>
      <c r="E582" s="234"/>
      <c r="F582" s="234"/>
      <c r="G582" s="234"/>
      <c r="H582" s="234"/>
      <c r="I582" s="234"/>
      <c r="J582" s="234"/>
      <c r="K582" s="234"/>
      <c r="L582" s="234"/>
      <c r="M582" s="234"/>
      <c r="N582" s="234"/>
      <c r="O582" s="234"/>
      <c r="P582" s="234"/>
      <c r="Q582" s="234"/>
      <c r="R582" s="234"/>
      <c r="S582" s="234"/>
      <c r="T582" s="234"/>
      <c r="U582" s="234"/>
      <c r="V582" s="234"/>
      <c r="W582" s="234"/>
      <c r="X582" s="234"/>
      <c r="Y582" s="234"/>
      <c r="Z582" s="234"/>
    </row>
    <row r="583" spans="1:26" ht="12.75" customHeight="1" x14ac:dyDescent="0.3">
      <c r="A583" s="234"/>
      <c r="B583" s="234"/>
      <c r="C583" s="234"/>
      <c r="D583" s="234"/>
      <c r="E583" s="234"/>
      <c r="F583" s="234"/>
      <c r="G583" s="234"/>
      <c r="H583" s="234"/>
      <c r="I583" s="234"/>
      <c r="J583" s="234"/>
      <c r="K583" s="234"/>
      <c r="L583" s="234"/>
      <c r="M583" s="234"/>
      <c r="N583" s="234"/>
      <c r="O583" s="234"/>
      <c r="P583" s="234"/>
      <c r="Q583" s="234"/>
      <c r="R583" s="234"/>
      <c r="S583" s="234"/>
      <c r="T583" s="234"/>
      <c r="U583" s="234"/>
      <c r="V583" s="234"/>
      <c r="W583" s="234"/>
      <c r="X583" s="234"/>
      <c r="Y583" s="234"/>
      <c r="Z583" s="234"/>
    </row>
    <row r="584" spans="1:26" ht="12.75" customHeight="1" x14ac:dyDescent="0.3">
      <c r="A584" s="234"/>
      <c r="B584" s="234"/>
      <c r="C584" s="234"/>
      <c r="D584" s="234"/>
      <c r="E584" s="234"/>
      <c r="F584" s="234"/>
      <c r="G584" s="234"/>
      <c r="H584" s="234"/>
      <c r="I584" s="234"/>
      <c r="J584" s="234"/>
      <c r="K584" s="234"/>
      <c r="L584" s="234"/>
      <c r="M584" s="234"/>
      <c r="N584" s="234"/>
      <c r="O584" s="234"/>
      <c r="P584" s="234"/>
      <c r="Q584" s="234"/>
      <c r="R584" s="234"/>
      <c r="S584" s="234"/>
      <c r="T584" s="234"/>
      <c r="U584" s="234"/>
      <c r="V584" s="234"/>
      <c r="W584" s="234"/>
      <c r="X584" s="234"/>
      <c r="Y584" s="234"/>
      <c r="Z584" s="234"/>
    </row>
    <row r="585" spans="1:26" ht="12.75" customHeight="1" x14ac:dyDescent="0.3">
      <c r="A585" s="234"/>
      <c r="B585" s="234"/>
      <c r="C585" s="234"/>
      <c r="D585" s="234"/>
      <c r="E585" s="234"/>
      <c r="F585" s="234"/>
      <c r="G585" s="234"/>
      <c r="H585" s="234"/>
      <c r="I585" s="234"/>
      <c r="J585" s="234"/>
      <c r="K585" s="234"/>
      <c r="L585" s="234"/>
      <c r="M585" s="234"/>
      <c r="N585" s="234"/>
      <c r="O585" s="234"/>
      <c r="P585" s="234"/>
      <c r="Q585" s="234"/>
      <c r="R585" s="234"/>
      <c r="S585" s="234"/>
      <c r="T585" s="234"/>
      <c r="U585" s="234"/>
      <c r="V585" s="234"/>
      <c r="W585" s="234"/>
      <c r="X585" s="234"/>
      <c r="Y585" s="234"/>
      <c r="Z585" s="234"/>
    </row>
    <row r="586" spans="1:26" ht="12.75" customHeight="1" x14ac:dyDescent="0.3">
      <c r="A586" s="234"/>
      <c r="B586" s="234"/>
      <c r="C586" s="234"/>
      <c r="D586" s="234"/>
      <c r="E586" s="234"/>
      <c r="F586" s="234"/>
      <c r="G586" s="234"/>
      <c r="H586" s="234"/>
      <c r="I586" s="234"/>
      <c r="J586" s="234"/>
      <c r="K586" s="234"/>
      <c r="L586" s="234"/>
      <c r="M586" s="234"/>
      <c r="N586" s="234"/>
      <c r="O586" s="234"/>
      <c r="P586" s="234"/>
      <c r="Q586" s="234"/>
      <c r="R586" s="234"/>
      <c r="S586" s="234"/>
      <c r="T586" s="234"/>
      <c r="U586" s="234"/>
      <c r="V586" s="234"/>
      <c r="W586" s="234"/>
      <c r="X586" s="234"/>
      <c r="Y586" s="234"/>
      <c r="Z586" s="234"/>
    </row>
    <row r="587" spans="1:26" ht="12.75" customHeight="1" x14ac:dyDescent="0.3">
      <c r="A587" s="234"/>
      <c r="B587" s="234"/>
      <c r="C587" s="234"/>
      <c r="D587" s="234"/>
      <c r="E587" s="234"/>
      <c r="F587" s="234"/>
      <c r="G587" s="234"/>
      <c r="H587" s="234"/>
      <c r="I587" s="234"/>
      <c r="J587" s="234"/>
      <c r="K587" s="234"/>
      <c r="L587" s="234"/>
      <c r="M587" s="234"/>
      <c r="N587" s="234"/>
      <c r="O587" s="234"/>
      <c r="P587" s="234"/>
      <c r="Q587" s="234"/>
      <c r="R587" s="234"/>
      <c r="S587" s="234"/>
      <c r="T587" s="234"/>
      <c r="U587" s="234"/>
      <c r="V587" s="234"/>
      <c r="W587" s="234"/>
      <c r="X587" s="234"/>
      <c r="Y587" s="234"/>
      <c r="Z587" s="234"/>
    </row>
    <row r="588" spans="1:26" ht="12.75" customHeight="1" x14ac:dyDescent="0.3">
      <c r="A588" s="234"/>
      <c r="B588" s="234"/>
      <c r="C588" s="234"/>
      <c r="D588" s="234"/>
      <c r="E588" s="234"/>
      <c r="F588" s="234"/>
      <c r="G588" s="234"/>
      <c r="H588" s="234"/>
      <c r="I588" s="234"/>
      <c r="J588" s="234"/>
      <c r="K588" s="234"/>
      <c r="L588" s="234"/>
      <c r="M588" s="234"/>
      <c r="N588" s="234"/>
      <c r="O588" s="234"/>
      <c r="P588" s="234"/>
      <c r="Q588" s="234"/>
      <c r="R588" s="234"/>
      <c r="S588" s="234"/>
      <c r="T588" s="234"/>
      <c r="U588" s="234"/>
      <c r="V588" s="234"/>
      <c r="W588" s="234"/>
      <c r="X588" s="234"/>
      <c r="Y588" s="234"/>
      <c r="Z588" s="234"/>
    </row>
    <row r="589" spans="1:26" ht="12.75" customHeight="1" x14ac:dyDescent="0.3">
      <c r="A589" s="234"/>
      <c r="B589" s="234"/>
      <c r="C589" s="234"/>
      <c r="D589" s="234"/>
      <c r="E589" s="234"/>
      <c r="F589" s="234"/>
      <c r="G589" s="234"/>
      <c r="H589" s="234"/>
      <c r="I589" s="234"/>
      <c r="J589" s="234"/>
      <c r="K589" s="234"/>
      <c r="L589" s="234"/>
      <c r="M589" s="234"/>
      <c r="N589" s="234"/>
      <c r="O589" s="234"/>
      <c r="P589" s="234"/>
      <c r="Q589" s="234"/>
      <c r="R589" s="234"/>
      <c r="S589" s="234"/>
      <c r="T589" s="234"/>
      <c r="U589" s="234"/>
      <c r="V589" s="234"/>
      <c r="W589" s="234"/>
      <c r="X589" s="234"/>
      <c r="Y589" s="234"/>
      <c r="Z589" s="234"/>
    </row>
    <row r="590" spans="1:26" ht="12.75" customHeight="1" x14ac:dyDescent="0.3">
      <c r="A590" s="234"/>
      <c r="B590" s="234"/>
      <c r="C590" s="234"/>
      <c r="D590" s="234"/>
      <c r="E590" s="234"/>
      <c r="F590" s="234"/>
      <c r="G590" s="234"/>
      <c r="H590" s="234"/>
      <c r="I590" s="234"/>
      <c r="J590" s="234"/>
      <c r="K590" s="234"/>
      <c r="L590" s="234"/>
      <c r="M590" s="234"/>
      <c r="N590" s="234"/>
      <c r="O590" s="234"/>
      <c r="P590" s="234"/>
      <c r="Q590" s="234"/>
      <c r="R590" s="234"/>
      <c r="S590" s="234"/>
      <c r="T590" s="234"/>
      <c r="U590" s="234"/>
      <c r="V590" s="234"/>
      <c r="W590" s="234"/>
      <c r="X590" s="234"/>
      <c r="Y590" s="234"/>
      <c r="Z590" s="234"/>
    </row>
    <row r="591" spans="1:26" ht="12.75" customHeight="1" x14ac:dyDescent="0.3">
      <c r="A591" s="234"/>
      <c r="B591" s="234"/>
      <c r="C591" s="234"/>
      <c r="D591" s="234"/>
      <c r="E591" s="234"/>
      <c r="F591" s="234"/>
      <c r="G591" s="234"/>
      <c r="H591" s="234"/>
      <c r="I591" s="234"/>
      <c r="J591" s="234"/>
      <c r="K591" s="234"/>
      <c r="L591" s="234"/>
      <c r="M591" s="234"/>
      <c r="N591" s="234"/>
      <c r="O591" s="234"/>
      <c r="P591" s="234"/>
      <c r="Q591" s="234"/>
      <c r="R591" s="234"/>
      <c r="S591" s="234"/>
      <c r="T591" s="234"/>
      <c r="U591" s="234"/>
      <c r="V591" s="234"/>
      <c r="W591" s="234"/>
      <c r="X591" s="234"/>
      <c r="Y591" s="234"/>
      <c r="Z591" s="234"/>
    </row>
    <row r="592" spans="1:26" ht="12.75" customHeight="1" x14ac:dyDescent="0.3">
      <c r="A592" s="234"/>
      <c r="B592" s="234"/>
      <c r="C592" s="234"/>
      <c r="D592" s="234"/>
      <c r="E592" s="234"/>
      <c r="F592" s="234"/>
      <c r="G592" s="234"/>
      <c r="H592" s="234"/>
      <c r="I592" s="234"/>
      <c r="J592" s="234"/>
      <c r="K592" s="234"/>
      <c r="L592" s="234"/>
      <c r="M592" s="234"/>
      <c r="N592" s="234"/>
      <c r="O592" s="234"/>
      <c r="P592" s="234"/>
      <c r="Q592" s="234"/>
      <c r="R592" s="234"/>
      <c r="S592" s="234"/>
      <c r="T592" s="234"/>
      <c r="U592" s="234"/>
      <c r="V592" s="234"/>
      <c r="W592" s="234"/>
      <c r="X592" s="234"/>
      <c r="Y592" s="234"/>
      <c r="Z592" s="234"/>
    </row>
    <row r="593" spans="1:26" ht="12.75" customHeight="1" x14ac:dyDescent="0.3">
      <c r="A593" s="234"/>
      <c r="B593" s="234"/>
      <c r="C593" s="234"/>
      <c r="D593" s="234"/>
      <c r="E593" s="234"/>
      <c r="F593" s="234"/>
      <c r="G593" s="234"/>
      <c r="H593" s="234"/>
      <c r="I593" s="234"/>
      <c r="J593" s="234"/>
      <c r="K593" s="234"/>
      <c r="L593" s="234"/>
      <c r="M593" s="234"/>
      <c r="N593" s="234"/>
      <c r="O593" s="234"/>
      <c r="P593" s="234"/>
      <c r="Q593" s="234"/>
      <c r="R593" s="234"/>
      <c r="S593" s="234"/>
      <c r="T593" s="234"/>
      <c r="U593" s="234"/>
      <c r="V593" s="234"/>
      <c r="W593" s="234"/>
      <c r="X593" s="234"/>
      <c r="Y593" s="234"/>
      <c r="Z593" s="234"/>
    </row>
    <row r="594" spans="1:26" ht="12.75" customHeight="1" x14ac:dyDescent="0.3">
      <c r="A594" s="234"/>
      <c r="B594" s="234"/>
      <c r="C594" s="234"/>
      <c r="D594" s="234"/>
      <c r="E594" s="234"/>
      <c r="F594" s="234"/>
      <c r="G594" s="234"/>
      <c r="H594" s="234"/>
      <c r="I594" s="234"/>
      <c r="J594" s="234"/>
      <c r="K594" s="234"/>
      <c r="L594" s="234"/>
      <c r="M594" s="234"/>
      <c r="N594" s="234"/>
      <c r="O594" s="234"/>
      <c r="P594" s="234"/>
      <c r="Q594" s="234"/>
      <c r="R594" s="234"/>
      <c r="S594" s="234"/>
      <c r="T594" s="234"/>
      <c r="U594" s="234"/>
      <c r="V594" s="234"/>
      <c r="W594" s="234"/>
      <c r="X594" s="234"/>
      <c r="Y594" s="234"/>
      <c r="Z594" s="234"/>
    </row>
    <row r="595" spans="1:26" ht="12.75" customHeight="1" x14ac:dyDescent="0.3">
      <c r="A595" s="234"/>
      <c r="B595" s="234"/>
      <c r="C595" s="234"/>
      <c r="D595" s="234"/>
      <c r="E595" s="234"/>
      <c r="F595" s="234"/>
      <c r="G595" s="234"/>
      <c r="H595" s="234"/>
      <c r="I595" s="234"/>
      <c r="J595" s="234"/>
      <c r="K595" s="234"/>
      <c r="L595" s="234"/>
      <c r="M595" s="234"/>
      <c r="N595" s="234"/>
      <c r="O595" s="234"/>
      <c r="P595" s="234"/>
      <c r="Q595" s="234"/>
      <c r="R595" s="234"/>
      <c r="S595" s="234"/>
      <c r="T595" s="234"/>
      <c r="U595" s="234"/>
      <c r="V595" s="234"/>
      <c r="W595" s="234"/>
      <c r="X595" s="234"/>
      <c r="Y595" s="234"/>
      <c r="Z595" s="234"/>
    </row>
    <row r="596" spans="1:26" ht="12.75" customHeight="1" x14ac:dyDescent="0.3">
      <c r="A596" s="234"/>
      <c r="B596" s="234"/>
      <c r="C596" s="234"/>
      <c r="D596" s="234"/>
      <c r="E596" s="234"/>
      <c r="F596" s="234"/>
      <c r="G596" s="234"/>
      <c r="H596" s="234"/>
      <c r="I596" s="234"/>
      <c r="J596" s="234"/>
      <c r="K596" s="234"/>
      <c r="L596" s="234"/>
      <c r="M596" s="234"/>
      <c r="N596" s="234"/>
      <c r="O596" s="234"/>
      <c r="P596" s="234"/>
      <c r="Q596" s="234"/>
      <c r="R596" s="234"/>
      <c r="S596" s="234"/>
      <c r="T596" s="234"/>
      <c r="U596" s="234"/>
      <c r="V596" s="234"/>
      <c r="W596" s="234"/>
      <c r="X596" s="234"/>
      <c r="Y596" s="234"/>
      <c r="Z596" s="234"/>
    </row>
    <row r="597" spans="1:26" ht="12.75" customHeight="1" x14ac:dyDescent="0.3">
      <c r="A597" s="234"/>
      <c r="B597" s="234"/>
      <c r="C597" s="234"/>
      <c r="D597" s="234"/>
      <c r="E597" s="234"/>
      <c r="F597" s="234"/>
      <c r="G597" s="234"/>
      <c r="H597" s="234"/>
      <c r="I597" s="234"/>
      <c r="J597" s="234"/>
      <c r="K597" s="234"/>
      <c r="L597" s="234"/>
      <c r="M597" s="234"/>
      <c r="N597" s="234"/>
      <c r="O597" s="234"/>
      <c r="P597" s="234"/>
      <c r="Q597" s="234"/>
      <c r="R597" s="234"/>
      <c r="S597" s="234"/>
      <c r="T597" s="234"/>
      <c r="U597" s="234"/>
      <c r="V597" s="234"/>
      <c r="W597" s="234"/>
      <c r="X597" s="234"/>
      <c r="Y597" s="234"/>
      <c r="Z597" s="234"/>
    </row>
    <row r="598" spans="1:26" ht="12.75" customHeight="1" x14ac:dyDescent="0.3">
      <c r="A598" s="234"/>
      <c r="B598" s="234"/>
      <c r="C598" s="234"/>
      <c r="D598" s="234"/>
      <c r="E598" s="234"/>
      <c r="F598" s="234"/>
      <c r="G598" s="234"/>
      <c r="H598" s="234"/>
      <c r="I598" s="234"/>
      <c r="J598" s="234"/>
      <c r="K598" s="234"/>
      <c r="L598" s="234"/>
      <c r="M598" s="234"/>
      <c r="N598" s="234"/>
      <c r="O598" s="234"/>
      <c r="P598" s="234"/>
      <c r="Q598" s="234"/>
      <c r="R598" s="234"/>
      <c r="S598" s="234"/>
      <c r="T598" s="234"/>
      <c r="U598" s="234"/>
      <c r="V598" s="234"/>
      <c r="W598" s="234"/>
      <c r="X598" s="234"/>
      <c r="Y598" s="234"/>
      <c r="Z598" s="234"/>
    </row>
    <row r="599" spans="1:26" ht="12.75" customHeight="1" x14ac:dyDescent="0.3">
      <c r="A599" s="234"/>
      <c r="B599" s="234"/>
      <c r="C599" s="234"/>
      <c r="D599" s="234"/>
      <c r="E599" s="234"/>
      <c r="F599" s="234"/>
      <c r="G599" s="234"/>
      <c r="H599" s="234"/>
      <c r="I599" s="234"/>
      <c r="J599" s="234"/>
      <c r="K599" s="234"/>
      <c r="L599" s="234"/>
      <c r="M599" s="234"/>
      <c r="N599" s="234"/>
      <c r="O599" s="234"/>
      <c r="P599" s="234"/>
      <c r="Q599" s="234"/>
      <c r="R599" s="234"/>
      <c r="S599" s="234"/>
      <c r="T599" s="234"/>
      <c r="U599" s="234"/>
      <c r="V599" s="234"/>
      <c r="W599" s="234"/>
      <c r="X599" s="234"/>
      <c r="Y599" s="234"/>
      <c r="Z599" s="234"/>
    </row>
    <row r="600" spans="1:26" ht="12.75" customHeight="1" x14ac:dyDescent="0.3">
      <c r="A600" s="234"/>
      <c r="B600" s="234"/>
      <c r="C600" s="234"/>
      <c r="D600" s="234"/>
      <c r="E600" s="234"/>
      <c r="F600" s="234"/>
      <c r="G600" s="234"/>
      <c r="H600" s="234"/>
      <c r="I600" s="234"/>
      <c r="J600" s="234"/>
      <c r="K600" s="234"/>
      <c r="L600" s="234"/>
      <c r="M600" s="234"/>
      <c r="N600" s="234"/>
      <c r="O600" s="234"/>
      <c r="P600" s="234"/>
      <c r="Q600" s="234"/>
      <c r="R600" s="234"/>
      <c r="S600" s="234"/>
      <c r="T600" s="234"/>
      <c r="U600" s="234"/>
      <c r="V600" s="234"/>
      <c r="W600" s="234"/>
      <c r="X600" s="234"/>
      <c r="Y600" s="234"/>
      <c r="Z600" s="234"/>
    </row>
    <row r="601" spans="1:26" ht="12.75" customHeight="1" x14ac:dyDescent="0.3">
      <c r="A601" s="234"/>
      <c r="B601" s="234"/>
      <c r="C601" s="234"/>
      <c r="D601" s="234"/>
      <c r="E601" s="234"/>
      <c r="F601" s="234"/>
      <c r="G601" s="234"/>
      <c r="H601" s="234"/>
      <c r="I601" s="234"/>
      <c r="J601" s="234"/>
      <c r="K601" s="234"/>
      <c r="L601" s="234"/>
      <c r="M601" s="234"/>
      <c r="N601" s="234"/>
      <c r="O601" s="234"/>
      <c r="P601" s="234"/>
      <c r="Q601" s="234"/>
      <c r="R601" s="234"/>
      <c r="S601" s="234"/>
      <c r="T601" s="234"/>
      <c r="U601" s="234"/>
      <c r="V601" s="234"/>
      <c r="W601" s="234"/>
      <c r="X601" s="234"/>
      <c r="Y601" s="234"/>
      <c r="Z601" s="234"/>
    </row>
    <row r="602" spans="1:26" ht="12.75" customHeight="1" x14ac:dyDescent="0.3">
      <c r="A602" s="234"/>
      <c r="B602" s="234"/>
      <c r="C602" s="234"/>
      <c r="D602" s="234"/>
      <c r="E602" s="234"/>
      <c r="F602" s="234"/>
      <c r="G602" s="234"/>
      <c r="H602" s="234"/>
      <c r="I602" s="234"/>
      <c r="J602" s="234"/>
      <c r="K602" s="234"/>
      <c r="L602" s="234"/>
      <c r="M602" s="234"/>
      <c r="N602" s="234"/>
      <c r="O602" s="234"/>
      <c r="P602" s="234"/>
      <c r="Q602" s="234"/>
      <c r="R602" s="234"/>
      <c r="S602" s="234"/>
      <c r="T602" s="234"/>
      <c r="U602" s="234"/>
      <c r="V602" s="234"/>
      <c r="W602" s="234"/>
      <c r="X602" s="234"/>
      <c r="Y602" s="234"/>
      <c r="Z602" s="234"/>
    </row>
    <row r="603" spans="1:26" ht="12.75" customHeight="1" x14ac:dyDescent="0.3">
      <c r="A603" s="234"/>
      <c r="B603" s="234"/>
      <c r="C603" s="234"/>
      <c r="D603" s="234"/>
      <c r="E603" s="234"/>
      <c r="F603" s="234"/>
      <c r="G603" s="234"/>
      <c r="H603" s="234"/>
      <c r="I603" s="234"/>
      <c r="J603" s="234"/>
      <c r="K603" s="234"/>
      <c r="L603" s="234"/>
      <c r="M603" s="234"/>
      <c r="N603" s="234"/>
      <c r="O603" s="234"/>
      <c r="P603" s="234"/>
      <c r="Q603" s="234"/>
      <c r="R603" s="234"/>
      <c r="S603" s="234"/>
      <c r="T603" s="234"/>
      <c r="U603" s="234"/>
      <c r="V603" s="234"/>
      <c r="W603" s="234"/>
      <c r="X603" s="234"/>
      <c r="Y603" s="234"/>
      <c r="Z603" s="234"/>
    </row>
    <row r="604" spans="1:26" ht="12.75" customHeight="1" x14ac:dyDescent="0.3">
      <c r="A604" s="234"/>
      <c r="B604" s="234"/>
      <c r="C604" s="234"/>
      <c r="D604" s="234"/>
      <c r="E604" s="234"/>
      <c r="F604" s="234"/>
      <c r="G604" s="234"/>
      <c r="H604" s="234"/>
      <c r="I604" s="234"/>
      <c r="J604" s="234"/>
      <c r="K604" s="234"/>
      <c r="L604" s="234"/>
      <c r="M604" s="234"/>
      <c r="N604" s="234"/>
      <c r="O604" s="234"/>
      <c r="P604" s="234"/>
      <c r="Q604" s="234"/>
      <c r="R604" s="234"/>
      <c r="S604" s="234"/>
      <c r="T604" s="234"/>
      <c r="U604" s="234"/>
      <c r="V604" s="234"/>
      <c r="W604" s="234"/>
      <c r="X604" s="234"/>
      <c r="Y604" s="234"/>
      <c r="Z604" s="234"/>
    </row>
    <row r="605" spans="1:26" ht="12.75" customHeight="1" x14ac:dyDescent="0.3">
      <c r="A605" s="234"/>
      <c r="B605" s="234"/>
      <c r="C605" s="234"/>
      <c r="D605" s="234"/>
      <c r="E605" s="234"/>
      <c r="F605" s="234"/>
      <c r="G605" s="234"/>
      <c r="H605" s="234"/>
      <c r="I605" s="234"/>
      <c r="J605" s="234"/>
      <c r="K605" s="234"/>
      <c r="L605" s="234"/>
      <c r="M605" s="234"/>
      <c r="N605" s="234"/>
      <c r="O605" s="234"/>
      <c r="P605" s="234"/>
      <c r="Q605" s="234"/>
      <c r="R605" s="234"/>
      <c r="S605" s="234"/>
      <c r="T605" s="234"/>
      <c r="U605" s="234"/>
      <c r="V605" s="234"/>
      <c r="W605" s="234"/>
      <c r="X605" s="234"/>
      <c r="Y605" s="234"/>
      <c r="Z605" s="234"/>
    </row>
    <row r="606" spans="1:26" ht="12.75" customHeight="1" x14ac:dyDescent="0.3">
      <c r="A606" s="234"/>
      <c r="B606" s="234"/>
      <c r="C606" s="234"/>
      <c r="D606" s="234"/>
      <c r="E606" s="234"/>
      <c r="F606" s="234"/>
      <c r="G606" s="234"/>
      <c r="H606" s="234"/>
      <c r="I606" s="234"/>
      <c r="J606" s="234"/>
      <c r="K606" s="234"/>
      <c r="L606" s="234"/>
      <c r="M606" s="234"/>
      <c r="N606" s="234"/>
      <c r="O606" s="234"/>
      <c r="P606" s="234"/>
      <c r="Q606" s="234"/>
      <c r="R606" s="234"/>
      <c r="S606" s="234"/>
      <c r="T606" s="234"/>
      <c r="U606" s="234"/>
      <c r="V606" s="234"/>
      <c r="W606" s="234"/>
      <c r="X606" s="234"/>
      <c r="Y606" s="234"/>
      <c r="Z606" s="234"/>
    </row>
    <row r="607" spans="1:26" ht="12.75" customHeight="1" x14ac:dyDescent="0.3">
      <c r="A607" s="234"/>
      <c r="B607" s="234"/>
      <c r="C607" s="234"/>
      <c r="D607" s="234"/>
      <c r="E607" s="234"/>
      <c r="F607" s="234"/>
      <c r="G607" s="234"/>
      <c r="H607" s="234"/>
      <c r="I607" s="234"/>
      <c r="J607" s="234"/>
      <c r="K607" s="234"/>
      <c r="L607" s="234"/>
      <c r="M607" s="234"/>
      <c r="N607" s="234"/>
      <c r="O607" s="234"/>
      <c r="P607" s="234"/>
      <c r="Q607" s="234"/>
      <c r="R607" s="234"/>
      <c r="S607" s="234"/>
      <c r="T607" s="234"/>
      <c r="U607" s="234"/>
      <c r="V607" s="234"/>
      <c r="W607" s="234"/>
      <c r="X607" s="234"/>
      <c r="Y607" s="234"/>
      <c r="Z607" s="234"/>
    </row>
    <row r="608" spans="1:26" ht="12.75" customHeight="1" x14ac:dyDescent="0.3">
      <c r="A608" s="234"/>
      <c r="B608" s="234"/>
      <c r="C608" s="234"/>
      <c r="D608" s="234"/>
      <c r="E608" s="234"/>
      <c r="F608" s="234"/>
      <c r="G608" s="234"/>
      <c r="H608" s="234"/>
      <c r="I608" s="234"/>
      <c r="J608" s="234"/>
      <c r="K608" s="234"/>
      <c r="L608" s="234"/>
      <c r="M608" s="234"/>
      <c r="N608" s="234"/>
      <c r="O608" s="234"/>
      <c r="P608" s="234"/>
      <c r="Q608" s="234"/>
      <c r="R608" s="234"/>
      <c r="S608" s="234"/>
      <c r="T608" s="234"/>
      <c r="U608" s="234"/>
      <c r="V608" s="234"/>
      <c r="W608" s="234"/>
      <c r="X608" s="234"/>
      <c r="Y608" s="234"/>
      <c r="Z608" s="234"/>
    </row>
    <row r="609" spans="1:26" ht="12.75" customHeight="1" x14ac:dyDescent="0.3">
      <c r="A609" s="234"/>
      <c r="B609" s="234"/>
      <c r="C609" s="234"/>
      <c r="D609" s="234"/>
      <c r="E609" s="234"/>
      <c r="F609" s="234"/>
      <c r="G609" s="234"/>
      <c r="H609" s="234"/>
      <c r="I609" s="234"/>
      <c r="J609" s="234"/>
      <c r="K609" s="234"/>
      <c r="L609" s="234"/>
      <c r="M609" s="234"/>
      <c r="N609" s="234"/>
      <c r="O609" s="234"/>
      <c r="P609" s="234"/>
      <c r="Q609" s="234"/>
      <c r="R609" s="234"/>
      <c r="S609" s="234"/>
      <c r="T609" s="234"/>
      <c r="U609" s="234"/>
      <c r="V609" s="234"/>
      <c r="W609" s="234"/>
      <c r="X609" s="234"/>
      <c r="Y609" s="234"/>
      <c r="Z609" s="234"/>
    </row>
    <row r="610" spans="1:26" ht="12.75" customHeight="1" x14ac:dyDescent="0.3">
      <c r="A610" s="234"/>
      <c r="B610" s="234"/>
      <c r="C610" s="234"/>
      <c r="D610" s="234"/>
      <c r="E610" s="234"/>
      <c r="F610" s="234"/>
      <c r="G610" s="234"/>
      <c r="H610" s="234"/>
      <c r="I610" s="234"/>
      <c r="J610" s="234"/>
      <c r="K610" s="234"/>
      <c r="L610" s="234"/>
      <c r="M610" s="234"/>
      <c r="N610" s="234"/>
      <c r="O610" s="234"/>
      <c r="P610" s="234"/>
      <c r="Q610" s="234"/>
      <c r="R610" s="234"/>
      <c r="S610" s="234"/>
      <c r="T610" s="234"/>
      <c r="U610" s="234"/>
      <c r="V610" s="234"/>
      <c r="W610" s="234"/>
      <c r="X610" s="234"/>
      <c r="Y610" s="234"/>
      <c r="Z610" s="234"/>
    </row>
    <row r="611" spans="1:26" ht="12.75" customHeight="1" x14ac:dyDescent="0.3">
      <c r="A611" s="234"/>
      <c r="B611" s="234"/>
      <c r="C611" s="234"/>
      <c r="D611" s="234"/>
      <c r="E611" s="234"/>
      <c r="F611" s="234"/>
      <c r="G611" s="234"/>
      <c r="H611" s="234"/>
      <c r="I611" s="234"/>
      <c r="J611" s="234"/>
      <c r="K611" s="234"/>
      <c r="L611" s="234"/>
      <c r="M611" s="234"/>
      <c r="N611" s="234"/>
      <c r="O611" s="234"/>
      <c r="P611" s="234"/>
      <c r="Q611" s="234"/>
      <c r="R611" s="234"/>
      <c r="S611" s="234"/>
      <c r="T611" s="234"/>
      <c r="U611" s="234"/>
      <c r="V611" s="234"/>
      <c r="W611" s="234"/>
      <c r="X611" s="234"/>
      <c r="Y611" s="234"/>
      <c r="Z611" s="234"/>
    </row>
    <row r="612" spans="1:26" ht="12.75" customHeight="1" x14ac:dyDescent="0.3">
      <c r="A612" s="234"/>
      <c r="B612" s="234"/>
      <c r="C612" s="234"/>
      <c r="D612" s="234"/>
      <c r="E612" s="234"/>
      <c r="F612" s="234"/>
      <c r="G612" s="234"/>
      <c r="H612" s="234"/>
      <c r="I612" s="234"/>
      <c r="J612" s="234"/>
      <c r="K612" s="234"/>
      <c r="L612" s="234"/>
      <c r="M612" s="234"/>
      <c r="N612" s="234"/>
      <c r="O612" s="234"/>
      <c r="P612" s="234"/>
      <c r="Q612" s="234"/>
      <c r="R612" s="234"/>
      <c r="S612" s="234"/>
      <c r="T612" s="234"/>
      <c r="U612" s="234"/>
      <c r="V612" s="234"/>
      <c r="W612" s="234"/>
      <c r="X612" s="234"/>
      <c r="Y612" s="234"/>
      <c r="Z612" s="234"/>
    </row>
    <row r="613" spans="1:26" ht="12.75" customHeight="1" x14ac:dyDescent="0.3">
      <c r="A613" s="234"/>
      <c r="B613" s="234"/>
      <c r="C613" s="234"/>
      <c r="D613" s="234"/>
      <c r="E613" s="234"/>
      <c r="F613" s="234"/>
      <c r="G613" s="234"/>
      <c r="H613" s="234"/>
      <c r="I613" s="234"/>
      <c r="J613" s="234"/>
      <c r="K613" s="234"/>
      <c r="L613" s="234"/>
      <c r="M613" s="234"/>
      <c r="N613" s="234"/>
      <c r="O613" s="234"/>
      <c r="P613" s="234"/>
      <c r="Q613" s="234"/>
      <c r="R613" s="234"/>
      <c r="S613" s="234"/>
      <c r="T613" s="234"/>
      <c r="U613" s="234"/>
      <c r="V613" s="234"/>
      <c r="W613" s="234"/>
      <c r="X613" s="234"/>
      <c r="Y613" s="234"/>
      <c r="Z613" s="234"/>
    </row>
    <row r="614" spans="1:26" ht="12.75" customHeight="1" x14ac:dyDescent="0.3">
      <c r="A614" s="234"/>
      <c r="B614" s="234"/>
      <c r="C614" s="234"/>
      <c r="D614" s="234"/>
      <c r="E614" s="234"/>
      <c r="F614" s="234"/>
      <c r="G614" s="234"/>
      <c r="H614" s="234"/>
      <c r="I614" s="234"/>
      <c r="J614" s="234"/>
      <c r="K614" s="234"/>
      <c r="L614" s="234"/>
      <c r="M614" s="234"/>
      <c r="N614" s="234"/>
      <c r="O614" s="234"/>
      <c r="P614" s="234"/>
      <c r="Q614" s="234"/>
      <c r="R614" s="234"/>
      <c r="S614" s="234"/>
      <c r="T614" s="234"/>
      <c r="U614" s="234"/>
      <c r="V614" s="234"/>
      <c r="W614" s="234"/>
      <c r="X614" s="234"/>
      <c r="Y614" s="234"/>
      <c r="Z614" s="234"/>
    </row>
    <row r="615" spans="1:26" ht="12.75" customHeight="1" x14ac:dyDescent="0.3">
      <c r="A615" s="234"/>
      <c r="B615" s="234"/>
      <c r="C615" s="234"/>
      <c r="D615" s="234"/>
      <c r="E615" s="234"/>
      <c r="F615" s="234"/>
      <c r="G615" s="234"/>
      <c r="H615" s="234"/>
      <c r="I615" s="234"/>
      <c r="J615" s="234"/>
      <c r="K615" s="234"/>
      <c r="L615" s="234"/>
      <c r="M615" s="234"/>
      <c r="N615" s="234"/>
      <c r="O615" s="234"/>
      <c r="P615" s="234"/>
      <c r="Q615" s="234"/>
      <c r="R615" s="234"/>
      <c r="S615" s="234"/>
      <c r="T615" s="234"/>
      <c r="U615" s="234"/>
      <c r="V615" s="234"/>
      <c r="W615" s="234"/>
      <c r="X615" s="234"/>
      <c r="Y615" s="234"/>
      <c r="Z615" s="234"/>
    </row>
    <row r="616" spans="1:26" ht="12.75" customHeight="1" x14ac:dyDescent="0.3">
      <c r="A616" s="234"/>
      <c r="B616" s="234"/>
      <c r="C616" s="234"/>
      <c r="D616" s="234"/>
      <c r="E616" s="234"/>
      <c r="F616" s="234"/>
      <c r="G616" s="234"/>
      <c r="H616" s="234"/>
      <c r="I616" s="234"/>
      <c r="J616" s="234"/>
      <c r="K616" s="234"/>
      <c r="L616" s="234"/>
      <c r="M616" s="234"/>
      <c r="N616" s="234"/>
      <c r="O616" s="234"/>
      <c r="P616" s="234"/>
      <c r="Q616" s="234"/>
      <c r="R616" s="234"/>
      <c r="S616" s="234"/>
      <c r="T616" s="234"/>
      <c r="U616" s="234"/>
      <c r="V616" s="234"/>
      <c r="W616" s="234"/>
      <c r="X616" s="234"/>
      <c r="Y616" s="234"/>
      <c r="Z616" s="234"/>
    </row>
    <row r="617" spans="1:26" ht="12.75" customHeight="1" x14ac:dyDescent="0.3">
      <c r="A617" s="234"/>
      <c r="B617" s="234"/>
      <c r="C617" s="234"/>
      <c r="D617" s="234"/>
      <c r="E617" s="234"/>
      <c r="F617" s="234"/>
      <c r="G617" s="234"/>
      <c r="H617" s="234"/>
      <c r="I617" s="234"/>
      <c r="J617" s="234"/>
      <c r="K617" s="234"/>
      <c r="L617" s="234"/>
      <c r="M617" s="234"/>
      <c r="N617" s="234"/>
      <c r="O617" s="234"/>
      <c r="P617" s="234"/>
      <c r="Q617" s="234"/>
      <c r="R617" s="234"/>
      <c r="S617" s="234"/>
      <c r="T617" s="234"/>
      <c r="U617" s="234"/>
      <c r="V617" s="234"/>
      <c r="W617" s="234"/>
      <c r="X617" s="234"/>
      <c r="Y617" s="234"/>
      <c r="Z617" s="234"/>
    </row>
    <row r="618" spans="1:26" ht="12.75" customHeight="1" x14ac:dyDescent="0.3">
      <c r="A618" s="234"/>
      <c r="B618" s="234"/>
      <c r="C618" s="234"/>
      <c r="D618" s="234"/>
      <c r="E618" s="234"/>
      <c r="F618" s="234"/>
      <c r="G618" s="234"/>
      <c r="H618" s="234"/>
      <c r="I618" s="234"/>
      <c r="J618" s="234"/>
      <c r="K618" s="234"/>
      <c r="L618" s="234"/>
      <c r="M618" s="234"/>
      <c r="N618" s="234"/>
      <c r="O618" s="234"/>
      <c r="P618" s="234"/>
      <c r="Q618" s="234"/>
      <c r="R618" s="234"/>
      <c r="S618" s="234"/>
      <c r="T618" s="234"/>
      <c r="U618" s="234"/>
      <c r="V618" s="234"/>
      <c r="W618" s="234"/>
      <c r="X618" s="234"/>
      <c r="Y618" s="234"/>
      <c r="Z618" s="234"/>
    </row>
    <row r="619" spans="1:26" ht="12.75" customHeight="1" x14ac:dyDescent="0.3">
      <c r="A619" s="234"/>
      <c r="B619" s="234"/>
      <c r="C619" s="234"/>
      <c r="D619" s="234"/>
      <c r="E619" s="234"/>
      <c r="F619" s="234"/>
      <c r="G619" s="234"/>
      <c r="H619" s="234"/>
      <c r="I619" s="234"/>
      <c r="J619" s="234"/>
      <c r="K619" s="234"/>
      <c r="L619" s="234"/>
      <c r="M619" s="234"/>
      <c r="N619" s="234"/>
      <c r="O619" s="234"/>
      <c r="P619" s="234"/>
      <c r="Q619" s="234"/>
      <c r="R619" s="234"/>
      <c r="S619" s="234"/>
      <c r="T619" s="234"/>
      <c r="U619" s="234"/>
      <c r="V619" s="234"/>
      <c r="W619" s="234"/>
      <c r="X619" s="234"/>
      <c r="Y619" s="234"/>
      <c r="Z619" s="234"/>
    </row>
    <row r="620" spans="1:26" ht="12.75" customHeight="1" x14ac:dyDescent="0.3">
      <c r="A620" s="234"/>
      <c r="B620" s="234"/>
      <c r="C620" s="234"/>
      <c r="D620" s="234"/>
      <c r="E620" s="234"/>
      <c r="F620" s="234"/>
      <c r="G620" s="234"/>
      <c r="H620" s="234"/>
      <c r="I620" s="234"/>
      <c r="J620" s="234"/>
      <c r="K620" s="234"/>
      <c r="L620" s="234"/>
      <c r="M620" s="234"/>
      <c r="N620" s="234"/>
      <c r="O620" s="234"/>
      <c r="P620" s="234"/>
      <c r="Q620" s="234"/>
      <c r="R620" s="234"/>
      <c r="S620" s="234"/>
      <c r="T620" s="234"/>
      <c r="U620" s="234"/>
      <c r="V620" s="234"/>
      <c r="W620" s="234"/>
      <c r="X620" s="234"/>
      <c r="Y620" s="234"/>
      <c r="Z620" s="234"/>
    </row>
    <row r="621" spans="1:26" ht="12.75" customHeight="1" x14ac:dyDescent="0.3">
      <c r="A621" s="234"/>
      <c r="B621" s="234"/>
      <c r="C621" s="234"/>
      <c r="D621" s="234"/>
      <c r="E621" s="234"/>
      <c r="F621" s="234"/>
      <c r="G621" s="234"/>
      <c r="H621" s="234"/>
      <c r="I621" s="234"/>
      <c r="J621" s="234"/>
      <c r="K621" s="234"/>
      <c r="L621" s="234"/>
      <c r="M621" s="234"/>
      <c r="N621" s="234"/>
      <c r="O621" s="234"/>
      <c r="P621" s="234"/>
      <c r="Q621" s="234"/>
      <c r="R621" s="234"/>
      <c r="S621" s="234"/>
      <c r="T621" s="234"/>
      <c r="U621" s="234"/>
      <c r="V621" s="234"/>
      <c r="W621" s="234"/>
      <c r="X621" s="234"/>
      <c r="Y621" s="234"/>
      <c r="Z621" s="234"/>
    </row>
    <row r="622" spans="1:26" ht="12.75" customHeight="1" x14ac:dyDescent="0.3">
      <c r="A622" s="234"/>
      <c r="B622" s="234"/>
      <c r="C622" s="234"/>
      <c r="D622" s="234"/>
      <c r="E622" s="234"/>
      <c r="F622" s="234"/>
      <c r="G622" s="234"/>
      <c r="H622" s="234"/>
      <c r="I622" s="234"/>
      <c r="J622" s="234"/>
      <c r="K622" s="234"/>
      <c r="L622" s="234"/>
      <c r="M622" s="234"/>
      <c r="N622" s="234"/>
      <c r="O622" s="234"/>
      <c r="P622" s="234"/>
      <c r="Q622" s="234"/>
      <c r="R622" s="234"/>
      <c r="S622" s="234"/>
      <c r="T622" s="234"/>
      <c r="U622" s="234"/>
      <c r="V622" s="234"/>
      <c r="W622" s="234"/>
      <c r="X622" s="234"/>
      <c r="Y622" s="234"/>
      <c r="Z622" s="234"/>
    </row>
    <row r="623" spans="1:26" ht="12.75" customHeight="1" x14ac:dyDescent="0.3">
      <c r="A623" s="234"/>
      <c r="B623" s="234"/>
      <c r="C623" s="234"/>
      <c r="D623" s="234"/>
      <c r="E623" s="234"/>
      <c r="F623" s="234"/>
      <c r="G623" s="234"/>
      <c r="H623" s="234"/>
      <c r="I623" s="234"/>
      <c r="J623" s="234"/>
      <c r="K623" s="234"/>
      <c r="L623" s="234"/>
      <c r="M623" s="234"/>
      <c r="N623" s="234"/>
      <c r="O623" s="234"/>
      <c r="P623" s="234"/>
      <c r="Q623" s="234"/>
      <c r="R623" s="234"/>
      <c r="S623" s="234"/>
      <c r="T623" s="234"/>
      <c r="U623" s="234"/>
      <c r="V623" s="234"/>
      <c r="W623" s="234"/>
      <c r="X623" s="234"/>
      <c r="Y623" s="234"/>
      <c r="Z623" s="234"/>
    </row>
    <row r="624" spans="1:26" ht="12.75" customHeight="1" x14ac:dyDescent="0.3">
      <c r="A624" s="234"/>
      <c r="B624" s="234"/>
      <c r="C624" s="234"/>
      <c r="D624" s="234"/>
      <c r="E624" s="234"/>
      <c r="F624" s="234"/>
      <c r="G624" s="234"/>
      <c r="H624" s="234"/>
      <c r="I624" s="234"/>
      <c r="J624" s="234"/>
      <c r="K624" s="234"/>
      <c r="L624" s="234"/>
      <c r="M624" s="234"/>
      <c r="N624" s="234"/>
      <c r="O624" s="234"/>
      <c r="P624" s="234"/>
      <c r="Q624" s="234"/>
      <c r="R624" s="234"/>
      <c r="S624" s="234"/>
      <c r="T624" s="234"/>
      <c r="U624" s="234"/>
      <c r="V624" s="234"/>
      <c r="W624" s="234"/>
      <c r="X624" s="234"/>
      <c r="Y624" s="234"/>
      <c r="Z624" s="234"/>
    </row>
    <row r="625" spans="1:26" ht="12.75" customHeight="1" x14ac:dyDescent="0.3">
      <c r="A625" s="234"/>
      <c r="B625" s="234"/>
      <c r="C625" s="234"/>
      <c r="D625" s="234"/>
      <c r="E625" s="234"/>
      <c r="F625" s="234"/>
      <c r="G625" s="234"/>
      <c r="H625" s="234"/>
      <c r="I625" s="234"/>
      <c r="J625" s="234"/>
      <c r="K625" s="234"/>
      <c r="L625" s="234"/>
      <c r="M625" s="234"/>
      <c r="N625" s="234"/>
      <c r="O625" s="234"/>
      <c r="P625" s="234"/>
      <c r="Q625" s="234"/>
      <c r="R625" s="234"/>
      <c r="S625" s="234"/>
      <c r="T625" s="234"/>
      <c r="U625" s="234"/>
      <c r="V625" s="234"/>
      <c r="W625" s="234"/>
      <c r="X625" s="234"/>
      <c r="Y625" s="234"/>
      <c r="Z625" s="234"/>
    </row>
    <row r="626" spans="1:26" ht="12.75" customHeight="1" x14ac:dyDescent="0.3">
      <c r="A626" s="234"/>
      <c r="B626" s="234"/>
      <c r="C626" s="234"/>
      <c r="D626" s="234"/>
      <c r="E626" s="234"/>
      <c r="F626" s="234"/>
      <c r="G626" s="234"/>
      <c r="H626" s="234"/>
      <c r="I626" s="234"/>
      <c r="J626" s="234"/>
      <c r="K626" s="234"/>
      <c r="L626" s="234"/>
      <c r="M626" s="234"/>
      <c r="N626" s="234"/>
      <c r="O626" s="234"/>
      <c r="P626" s="234"/>
      <c r="Q626" s="234"/>
      <c r="R626" s="234"/>
      <c r="S626" s="234"/>
      <c r="T626" s="234"/>
      <c r="U626" s="234"/>
      <c r="V626" s="234"/>
      <c r="W626" s="234"/>
      <c r="X626" s="234"/>
      <c r="Y626" s="234"/>
      <c r="Z626" s="234"/>
    </row>
    <row r="627" spans="1:26" ht="12.75" customHeight="1" x14ac:dyDescent="0.3">
      <c r="A627" s="234"/>
      <c r="B627" s="234"/>
      <c r="C627" s="234"/>
      <c r="D627" s="234"/>
      <c r="E627" s="234"/>
      <c r="F627" s="234"/>
      <c r="G627" s="234"/>
      <c r="H627" s="234"/>
      <c r="I627" s="234"/>
      <c r="J627" s="234"/>
      <c r="K627" s="234"/>
      <c r="L627" s="234"/>
      <c r="M627" s="234"/>
      <c r="N627" s="234"/>
      <c r="O627" s="234"/>
      <c r="P627" s="234"/>
      <c r="Q627" s="234"/>
      <c r="R627" s="234"/>
      <c r="S627" s="234"/>
      <c r="T627" s="234"/>
      <c r="U627" s="234"/>
      <c r="V627" s="234"/>
      <c r="W627" s="234"/>
      <c r="X627" s="234"/>
      <c r="Y627" s="234"/>
      <c r="Z627" s="234"/>
    </row>
    <row r="628" spans="1:26" ht="12.75" customHeight="1" x14ac:dyDescent="0.3">
      <c r="A628" s="234"/>
      <c r="B628" s="234"/>
      <c r="C628" s="234"/>
      <c r="D628" s="234"/>
      <c r="E628" s="234"/>
      <c r="F628" s="234"/>
      <c r="G628" s="234"/>
      <c r="H628" s="234"/>
      <c r="I628" s="234"/>
      <c r="J628" s="234"/>
      <c r="K628" s="234"/>
      <c r="L628" s="234"/>
      <c r="M628" s="234"/>
      <c r="N628" s="234"/>
      <c r="O628" s="234"/>
      <c r="P628" s="234"/>
      <c r="Q628" s="234"/>
      <c r="R628" s="234"/>
      <c r="S628" s="234"/>
      <c r="T628" s="234"/>
      <c r="U628" s="234"/>
      <c r="V628" s="234"/>
      <c r="W628" s="234"/>
      <c r="X628" s="234"/>
      <c r="Y628" s="234"/>
      <c r="Z628" s="234"/>
    </row>
    <row r="629" spans="1:26" ht="12.75" customHeight="1" x14ac:dyDescent="0.3">
      <c r="A629" s="234"/>
      <c r="B629" s="234"/>
      <c r="C629" s="234"/>
      <c r="D629" s="234"/>
      <c r="E629" s="234"/>
      <c r="F629" s="234"/>
      <c r="G629" s="234"/>
      <c r="H629" s="234"/>
      <c r="I629" s="234"/>
      <c r="J629" s="234"/>
      <c r="K629" s="234"/>
      <c r="L629" s="234"/>
      <c r="M629" s="234"/>
      <c r="N629" s="234"/>
      <c r="O629" s="234"/>
      <c r="P629" s="234"/>
      <c r="Q629" s="234"/>
      <c r="R629" s="234"/>
      <c r="S629" s="234"/>
      <c r="T629" s="234"/>
      <c r="U629" s="234"/>
      <c r="V629" s="234"/>
      <c r="W629" s="234"/>
      <c r="X629" s="234"/>
      <c r="Y629" s="234"/>
      <c r="Z629" s="234"/>
    </row>
    <row r="630" spans="1:26" ht="12.75" customHeight="1" x14ac:dyDescent="0.3">
      <c r="A630" s="234"/>
      <c r="B630" s="234"/>
      <c r="C630" s="234"/>
      <c r="D630" s="234"/>
      <c r="E630" s="234"/>
      <c r="F630" s="234"/>
      <c r="G630" s="234"/>
      <c r="H630" s="234"/>
      <c r="I630" s="234"/>
      <c r="J630" s="234"/>
      <c r="K630" s="234"/>
      <c r="L630" s="234"/>
      <c r="M630" s="234"/>
      <c r="N630" s="234"/>
      <c r="O630" s="234"/>
      <c r="P630" s="234"/>
      <c r="Q630" s="234"/>
      <c r="R630" s="234"/>
      <c r="S630" s="234"/>
      <c r="T630" s="234"/>
      <c r="U630" s="234"/>
      <c r="V630" s="234"/>
      <c r="W630" s="234"/>
      <c r="X630" s="234"/>
      <c r="Y630" s="234"/>
      <c r="Z630" s="234"/>
    </row>
    <row r="631" spans="1:26" ht="12.75" customHeight="1" x14ac:dyDescent="0.3">
      <c r="A631" s="234"/>
      <c r="B631" s="234"/>
      <c r="C631" s="234"/>
      <c r="D631" s="234"/>
      <c r="E631" s="234"/>
      <c r="F631" s="234"/>
      <c r="G631" s="234"/>
      <c r="H631" s="234"/>
      <c r="I631" s="234"/>
      <c r="J631" s="234"/>
      <c r="K631" s="234"/>
      <c r="L631" s="234"/>
      <c r="M631" s="234"/>
      <c r="N631" s="234"/>
      <c r="O631" s="234"/>
      <c r="P631" s="234"/>
      <c r="Q631" s="234"/>
      <c r="R631" s="234"/>
      <c r="S631" s="234"/>
      <c r="T631" s="234"/>
      <c r="U631" s="234"/>
      <c r="V631" s="234"/>
      <c r="W631" s="234"/>
      <c r="X631" s="234"/>
      <c r="Y631" s="234"/>
      <c r="Z631" s="234"/>
    </row>
    <row r="632" spans="1:26" ht="12.75" customHeight="1" x14ac:dyDescent="0.3">
      <c r="A632" s="234"/>
      <c r="B632" s="234"/>
      <c r="C632" s="234"/>
      <c r="D632" s="234"/>
      <c r="E632" s="234"/>
      <c r="F632" s="234"/>
      <c r="G632" s="234"/>
      <c r="H632" s="234"/>
      <c r="I632" s="234"/>
      <c r="J632" s="234"/>
      <c r="K632" s="234"/>
      <c r="L632" s="234"/>
      <c r="M632" s="234"/>
      <c r="N632" s="234"/>
      <c r="O632" s="234"/>
      <c r="P632" s="234"/>
      <c r="Q632" s="234"/>
      <c r="R632" s="234"/>
      <c r="S632" s="234"/>
      <c r="T632" s="234"/>
      <c r="U632" s="234"/>
      <c r="V632" s="234"/>
      <c r="W632" s="234"/>
      <c r="X632" s="234"/>
      <c r="Y632" s="234"/>
      <c r="Z632" s="234"/>
    </row>
    <row r="633" spans="1:26" ht="12.75" customHeight="1" x14ac:dyDescent="0.3">
      <c r="A633" s="234"/>
      <c r="B633" s="234"/>
      <c r="C633" s="234"/>
      <c r="D633" s="234"/>
      <c r="E633" s="234"/>
      <c r="F633" s="234"/>
      <c r="G633" s="234"/>
      <c r="H633" s="234"/>
      <c r="I633" s="234"/>
      <c r="J633" s="234"/>
      <c r="K633" s="234"/>
      <c r="L633" s="234"/>
      <c r="M633" s="234"/>
      <c r="N633" s="234"/>
      <c r="O633" s="234"/>
      <c r="P633" s="234"/>
      <c r="Q633" s="234"/>
      <c r="R633" s="234"/>
      <c r="S633" s="234"/>
      <c r="T633" s="234"/>
      <c r="U633" s="234"/>
      <c r="V633" s="234"/>
      <c r="W633" s="234"/>
      <c r="X633" s="234"/>
      <c r="Y633" s="234"/>
      <c r="Z633" s="234"/>
    </row>
    <row r="634" spans="1:26" ht="12.75" customHeight="1" x14ac:dyDescent="0.3">
      <c r="A634" s="234"/>
      <c r="B634" s="234"/>
      <c r="C634" s="234"/>
      <c r="D634" s="234"/>
      <c r="E634" s="234"/>
      <c r="F634" s="234"/>
      <c r="G634" s="234"/>
      <c r="H634" s="234"/>
      <c r="I634" s="234"/>
      <c r="J634" s="234"/>
      <c r="K634" s="234"/>
      <c r="L634" s="234"/>
      <c r="M634" s="234"/>
      <c r="N634" s="234"/>
      <c r="O634" s="234"/>
      <c r="P634" s="234"/>
      <c r="Q634" s="234"/>
      <c r="R634" s="234"/>
      <c r="S634" s="234"/>
      <c r="T634" s="234"/>
      <c r="U634" s="234"/>
      <c r="V634" s="234"/>
      <c r="W634" s="234"/>
      <c r="X634" s="234"/>
      <c r="Y634" s="234"/>
      <c r="Z634" s="234"/>
    </row>
    <row r="635" spans="1:26" ht="12.75" customHeight="1" x14ac:dyDescent="0.3">
      <c r="A635" s="234"/>
      <c r="B635" s="234"/>
      <c r="C635" s="234"/>
      <c r="D635" s="234"/>
      <c r="E635" s="234"/>
      <c r="F635" s="234"/>
      <c r="G635" s="234"/>
      <c r="H635" s="234"/>
      <c r="I635" s="234"/>
      <c r="J635" s="234"/>
      <c r="K635" s="234"/>
      <c r="L635" s="234"/>
      <c r="M635" s="234"/>
      <c r="N635" s="234"/>
      <c r="O635" s="234"/>
      <c r="P635" s="234"/>
      <c r="Q635" s="234"/>
      <c r="R635" s="234"/>
      <c r="S635" s="234"/>
      <c r="T635" s="234"/>
      <c r="U635" s="234"/>
      <c r="V635" s="234"/>
      <c r="W635" s="234"/>
      <c r="X635" s="234"/>
      <c r="Y635" s="234"/>
      <c r="Z635" s="234"/>
    </row>
    <row r="636" spans="1:26" ht="12.75" customHeight="1" x14ac:dyDescent="0.3">
      <c r="A636" s="234"/>
      <c r="B636" s="234"/>
      <c r="C636" s="234"/>
      <c r="D636" s="234"/>
      <c r="E636" s="234"/>
      <c r="F636" s="234"/>
      <c r="G636" s="234"/>
      <c r="H636" s="234"/>
      <c r="I636" s="234"/>
      <c r="J636" s="234"/>
      <c r="K636" s="234"/>
      <c r="L636" s="234"/>
      <c r="M636" s="234"/>
      <c r="N636" s="234"/>
      <c r="O636" s="234"/>
      <c r="P636" s="234"/>
      <c r="Q636" s="234"/>
      <c r="R636" s="234"/>
      <c r="S636" s="234"/>
      <c r="T636" s="234"/>
      <c r="U636" s="234"/>
      <c r="V636" s="234"/>
      <c r="W636" s="234"/>
      <c r="X636" s="234"/>
      <c r="Y636" s="234"/>
      <c r="Z636" s="234"/>
    </row>
    <row r="637" spans="1:26" ht="12.75" customHeight="1" x14ac:dyDescent="0.3">
      <c r="A637" s="234"/>
      <c r="B637" s="234"/>
      <c r="C637" s="234"/>
      <c r="D637" s="234"/>
      <c r="E637" s="234"/>
      <c r="F637" s="234"/>
      <c r="G637" s="234"/>
      <c r="H637" s="234"/>
      <c r="I637" s="234"/>
      <c r="J637" s="234"/>
      <c r="K637" s="234"/>
      <c r="L637" s="234"/>
      <c r="M637" s="234"/>
      <c r="N637" s="234"/>
      <c r="O637" s="234"/>
      <c r="P637" s="234"/>
      <c r="Q637" s="234"/>
      <c r="R637" s="234"/>
      <c r="S637" s="234"/>
      <c r="T637" s="234"/>
      <c r="U637" s="234"/>
      <c r="V637" s="234"/>
      <c r="W637" s="234"/>
      <c r="X637" s="234"/>
      <c r="Y637" s="234"/>
      <c r="Z637" s="234"/>
    </row>
    <row r="638" spans="1:26" ht="12.75" customHeight="1" x14ac:dyDescent="0.3">
      <c r="A638" s="234"/>
      <c r="B638" s="234"/>
      <c r="C638" s="234"/>
      <c r="D638" s="234"/>
      <c r="E638" s="234"/>
      <c r="F638" s="234"/>
      <c r="G638" s="234"/>
      <c r="H638" s="234"/>
      <c r="I638" s="234"/>
      <c r="J638" s="234"/>
      <c r="K638" s="234"/>
      <c r="L638" s="234"/>
      <c r="M638" s="234"/>
      <c r="N638" s="234"/>
      <c r="O638" s="234"/>
      <c r="P638" s="234"/>
      <c r="Q638" s="234"/>
      <c r="R638" s="234"/>
      <c r="S638" s="234"/>
      <c r="T638" s="234"/>
      <c r="U638" s="234"/>
      <c r="V638" s="234"/>
      <c r="W638" s="234"/>
      <c r="X638" s="234"/>
      <c r="Y638" s="234"/>
      <c r="Z638" s="234"/>
    </row>
    <row r="639" spans="1:26" ht="12.75" customHeight="1" x14ac:dyDescent="0.3">
      <c r="A639" s="234"/>
      <c r="B639" s="234"/>
      <c r="C639" s="234"/>
      <c r="D639" s="234"/>
      <c r="E639" s="234"/>
      <c r="F639" s="234"/>
      <c r="G639" s="234"/>
      <c r="H639" s="234"/>
      <c r="I639" s="234"/>
      <c r="J639" s="234"/>
      <c r="K639" s="234"/>
      <c r="L639" s="234"/>
      <c r="M639" s="234"/>
      <c r="N639" s="234"/>
      <c r="O639" s="234"/>
      <c r="P639" s="234"/>
      <c r="Q639" s="234"/>
      <c r="R639" s="234"/>
      <c r="S639" s="234"/>
      <c r="T639" s="234"/>
      <c r="U639" s="234"/>
      <c r="V639" s="234"/>
      <c r="W639" s="234"/>
      <c r="X639" s="234"/>
      <c r="Y639" s="234"/>
      <c r="Z639" s="234"/>
    </row>
    <row r="640" spans="1:26" ht="12.75" customHeight="1" x14ac:dyDescent="0.3">
      <c r="A640" s="234"/>
      <c r="B640" s="234"/>
      <c r="C640" s="234"/>
      <c r="D640" s="234"/>
      <c r="E640" s="234"/>
      <c r="F640" s="234"/>
      <c r="G640" s="234"/>
      <c r="H640" s="234"/>
      <c r="I640" s="234"/>
      <c r="J640" s="234"/>
      <c r="K640" s="234"/>
      <c r="L640" s="234"/>
      <c r="M640" s="234"/>
      <c r="N640" s="234"/>
      <c r="O640" s="234"/>
      <c r="P640" s="234"/>
      <c r="Q640" s="234"/>
      <c r="R640" s="234"/>
      <c r="S640" s="234"/>
      <c r="T640" s="234"/>
      <c r="U640" s="234"/>
      <c r="V640" s="234"/>
      <c r="W640" s="234"/>
      <c r="X640" s="234"/>
      <c r="Y640" s="234"/>
      <c r="Z640" s="234"/>
    </row>
    <row r="641" spans="1:26" ht="12.75" customHeight="1" x14ac:dyDescent="0.3">
      <c r="A641" s="234"/>
      <c r="B641" s="234"/>
      <c r="C641" s="234"/>
      <c r="D641" s="234"/>
      <c r="E641" s="234"/>
      <c r="F641" s="234"/>
      <c r="G641" s="234"/>
      <c r="H641" s="234"/>
      <c r="I641" s="234"/>
      <c r="J641" s="234"/>
      <c r="K641" s="234"/>
      <c r="L641" s="234"/>
      <c r="M641" s="234"/>
      <c r="N641" s="234"/>
      <c r="O641" s="234"/>
      <c r="P641" s="234"/>
      <c r="Q641" s="234"/>
      <c r="R641" s="234"/>
      <c r="S641" s="234"/>
      <c r="T641" s="234"/>
      <c r="U641" s="234"/>
      <c r="V641" s="234"/>
      <c r="W641" s="234"/>
      <c r="X641" s="234"/>
      <c r="Y641" s="234"/>
      <c r="Z641" s="234"/>
    </row>
    <row r="642" spans="1:26" ht="12.75" customHeight="1" x14ac:dyDescent="0.3">
      <c r="A642" s="234"/>
      <c r="B642" s="234"/>
      <c r="C642" s="234"/>
      <c r="D642" s="234"/>
      <c r="E642" s="234"/>
      <c r="F642" s="234"/>
      <c r="G642" s="234"/>
      <c r="H642" s="234"/>
      <c r="I642" s="234"/>
      <c r="J642" s="234"/>
      <c r="K642" s="234"/>
      <c r="L642" s="234"/>
      <c r="M642" s="234"/>
      <c r="N642" s="234"/>
      <c r="O642" s="234"/>
      <c r="P642" s="234"/>
      <c r="Q642" s="234"/>
      <c r="R642" s="234"/>
      <c r="S642" s="234"/>
      <c r="T642" s="234"/>
      <c r="U642" s="234"/>
      <c r="V642" s="234"/>
      <c r="W642" s="234"/>
      <c r="X642" s="234"/>
      <c r="Y642" s="234"/>
      <c r="Z642" s="234"/>
    </row>
    <row r="643" spans="1:26" ht="12.75" customHeight="1" x14ac:dyDescent="0.3">
      <c r="A643" s="234"/>
      <c r="B643" s="234"/>
      <c r="C643" s="234"/>
      <c r="D643" s="234"/>
      <c r="E643" s="234"/>
      <c r="F643" s="234"/>
      <c r="G643" s="234"/>
      <c r="H643" s="234"/>
      <c r="I643" s="234"/>
      <c r="J643" s="234"/>
      <c r="K643" s="234"/>
      <c r="L643" s="234"/>
      <c r="M643" s="234"/>
      <c r="N643" s="234"/>
      <c r="O643" s="234"/>
      <c r="P643" s="234"/>
      <c r="Q643" s="234"/>
      <c r="R643" s="234"/>
      <c r="S643" s="234"/>
      <c r="T643" s="234"/>
      <c r="U643" s="234"/>
      <c r="V643" s="234"/>
      <c r="W643" s="234"/>
      <c r="X643" s="234"/>
      <c r="Y643" s="234"/>
      <c r="Z643" s="234"/>
    </row>
    <row r="644" spans="1:26" ht="12.75" customHeight="1" x14ac:dyDescent="0.3">
      <c r="A644" s="234"/>
      <c r="B644" s="234"/>
      <c r="C644" s="234"/>
      <c r="D644" s="234"/>
      <c r="E644" s="234"/>
      <c r="F644" s="234"/>
      <c r="G644" s="234"/>
      <c r="H644" s="234"/>
      <c r="I644" s="234"/>
      <c r="J644" s="234"/>
      <c r="K644" s="234"/>
      <c r="L644" s="234"/>
      <c r="M644" s="234"/>
      <c r="N644" s="234"/>
      <c r="O644" s="234"/>
      <c r="P644" s="234"/>
      <c r="Q644" s="234"/>
      <c r="R644" s="234"/>
      <c r="S644" s="234"/>
      <c r="T644" s="234"/>
      <c r="U644" s="234"/>
      <c r="V644" s="234"/>
      <c r="W644" s="234"/>
      <c r="X644" s="234"/>
      <c r="Y644" s="234"/>
      <c r="Z644" s="234"/>
    </row>
    <row r="645" spans="1:26" ht="12.75" customHeight="1" x14ac:dyDescent="0.3">
      <c r="A645" s="234"/>
      <c r="B645" s="234"/>
      <c r="C645" s="234"/>
      <c r="D645" s="234"/>
      <c r="E645" s="234"/>
      <c r="F645" s="234"/>
      <c r="G645" s="234"/>
      <c r="H645" s="234"/>
      <c r="I645" s="234"/>
      <c r="J645" s="234"/>
      <c r="K645" s="234"/>
      <c r="L645" s="234"/>
      <c r="M645" s="234"/>
      <c r="N645" s="234"/>
      <c r="O645" s="234"/>
      <c r="P645" s="234"/>
      <c r="Q645" s="234"/>
      <c r="R645" s="234"/>
      <c r="S645" s="234"/>
      <c r="T645" s="234"/>
      <c r="U645" s="234"/>
      <c r="V645" s="234"/>
      <c r="W645" s="234"/>
      <c r="X645" s="234"/>
      <c r="Y645" s="234"/>
      <c r="Z645" s="234"/>
    </row>
    <row r="646" spans="1:26" ht="12.75" customHeight="1" x14ac:dyDescent="0.3">
      <c r="A646" s="234"/>
      <c r="B646" s="234"/>
      <c r="C646" s="234"/>
      <c r="D646" s="234"/>
      <c r="E646" s="234"/>
      <c r="F646" s="234"/>
      <c r="G646" s="234"/>
      <c r="H646" s="234"/>
      <c r="I646" s="234"/>
      <c r="J646" s="234"/>
      <c r="K646" s="234"/>
      <c r="L646" s="234"/>
      <c r="M646" s="234"/>
      <c r="N646" s="234"/>
      <c r="O646" s="234"/>
      <c r="P646" s="234"/>
      <c r="Q646" s="234"/>
      <c r="R646" s="234"/>
      <c r="S646" s="234"/>
      <c r="T646" s="234"/>
      <c r="U646" s="234"/>
      <c r="V646" s="234"/>
      <c r="W646" s="234"/>
      <c r="X646" s="234"/>
      <c r="Y646" s="234"/>
      <c r="Z646" s="234"/>
    </row>
    <row r="647" spans="1:26" ht="12.75" customHeight="1" x14ac:dyDescent="0.3">
      <c r="A647" s="234"/>
      <c r="B647" s="234"/>
      <c r="C647" s="234"/>
      <c r="D647" s="234"/>
      <c r="E647" s="234"/>
      <c r="F647" s="234"/>
      <c r="G647" s="234"/>
      <c r="H647" s="234"/>
      <c r="I647" s="234"/>
      <c r="J647" s="234"/>
      <c r="K647" s="234"/>
      <c r="L647" s="234"/>
      <c r="M647" s="234"/>
      <c r="N647" s="234"/>
      <c r="O647" s="234"/>
      <c r="P647" s="234"/>
      <c r="Q647" s="234"/>
      <c r="R647" s="234"/>
      <c r="S647" s="234"/>
      <c r="T647" s="234"/>
      <c r="U647" s="234"/>
      <c r="V647" s="234"/>
      <c r="W647" s="234"/>
      <c r="X647" s="234"/>
      <c r="Y647" s="234"/>
      <c r="Z647" s="234"/>
    </row>
    <row r="648" spans="1:26" ht="12.75" customHeight="1" x14ac:dyDescent="0.3">
      <c r="A648" s="234"/>
      <c r="B648" s="234"/>
      <c r="C648" s="234"/>
      <c r="D648" s="234"/>
      <c r="E648" s="234"/>
      <c r="F648" s="234"/>
      <c r="G648" s="234"/>
      <c r="H648" s="234"/>
      <c r="I648" s="234"/>
      <c r="J648" s="234"/>
      <c r="K648" s="234"/>
      <c r="L648" s="234"/>
      <c r="M648" s="234"/>
      <c r="N648" s="234"/>
      <c r="O648" s="234"/>
      <c r="P648" s="234"/>
      <c r="Q648" s="234"/>
      <c r="R648" s="234"/>
      <c r="S648" s="234"/>
      <c r="T648" s="234"/>
      <c r="U648" s="234"/>
      <c r="V648" s="234"/>
      <c r="W648" s="234"/>
      <c r="X648" s="234"/>
      <c r="Y648" s="234"/>
      <c r="Z648" s="234"/>
    </row>
    <row r="649" spans="1:26" ht="12.75" customHeight="1" x14ac:dyDescent="0.3">
      <c r="A649" s="234"/>
      <c r="B649" s="234"/>
      <c r="C649" s="234"/>
      <c r="D649" s="234"/>
      <c r="E649" s="234"/>
      <c r="F649" s="234"/>
      <c r="G649" s="234"/>
      <c r="H649" s="234"/>
      <c r="I649" s="234"/>
      <c r="J649" s="234"/>
      <c r="K649" s="234"/>
      <c r="L649" s="234"/>
      <c r="M649" s="234"/>
      <c r="N649" s="234"/>
      <c r="O649" s="234"/>
      <c r="P649" s="234"/>
      <c r="Q649" s="234"/>
      <c r="R649" s="234"/>
      <c r="S649" s="234"/>
      <c r="T649" s="234"/>
      <c r="U649" s="234"/>
      <c r="V649" s="234"/>
      <c r="W649" s="234"/>
      <c r="X649" s="234"/>
      <c r="Y649" s="234"/>
      <c r="Z649" s="234"/>
    </row>
    <row r="650" spans="1:26" ht="12.75" customHeight="1" x14ac:dyDescent="0.3">
      <c r="A650" s="234"/>
      <c r="B650" s="234"/>
      <c r="C650" s="234"/>
      <c r="D650" s="234"/>
      <c r="E650" s="234"/>
      <c r="F650" s="234"/>
      <c r="G650" s="234"/>
      <c r="H650" s="234"/>
      <c r="I650" s="234"/>
      <c r="J650" s="234"/>
      <c r="K650" s="234"/>
      <c r="L650" s="234"/>
      <c r="M650" s="234"/>
      <c r="N650" s="234"/>
      <c r="O650" s="234"/>
      <c r="P650" s="234"/>
      <c r="Q650" s="234"/>
      <c r="R650" s="234"/>
      <c r="S650" s="234"/>
      <c r="T650" s="234"/>
      <c r="U650" s="234"/>
      <c r="V650" s="234"/>
      <c r="W650" s="234"/>
      <c r="X650" s="234"/>
      <c r="Y650" s="234"/>
      <c r="Z650" s="234"/>
    </row>
    <row r="651" spans="1:26" ht="12.75" customHeight="1" x14ac:dyDescent="0.3">
      <c r="A651" s="234"/>
      <c r="B651" s="234"/>
      <c r="C651" s="234"/>
      <c r="D651" s="234"/>
      <c r="E651" s="234"/>
      <c r="F651" s="234"/>
      <c r="G651" s="234"/>
      <c r="H651" s="234"/>
      <c r="I651" s="234"/>
      <c r="J651" s="234"/>
      <c r="K651" s="234"/>
      <c r="L651" s="234"/>
      <c r="M651" s="234"/>
      <c r="N651" s="234"/>
      <c r="O651" s="234"/>
      <c r="P651" s="234"/>
      <c r="Q651" s="234"/>
      <c r="R651" s="234"/>
      <c r="S651" s="234"/>
      <c r="T651" s="234"/>
      <c r="U651" s="234"/>
      <c r="V651" s="234"/>
      <c r="W651" s="234"/>
      <c r="X651" s="234"/>
      <c r="Y651" s="234"/>
      <c r="Z651" s="234"/>
    </row>
    <row r="652" spans="1:26" ht="12.75" customHeight="1" x14ac:dyDescent="0.3">
      <c r="A652" s="234"/>
      <c r="B652" s="234"/>
      <c r="C652" s="234"/>
      <c r="D652" s="234"/>
      <c r="E652" s="234"/>
      <c r="F652" s="234"/>
      <c r="G652" s="234"/>
      <c r="H652" s="234"/>
      <c r="I652" s="234"/>
      <c r="J652" s="234"/>
      <c r="K652" s="234"/>
      <c r="L652" s="234"/>
      <c r="M652" s="234"/>
      <c r="N652" s="234"/>
      <c r="O652" s="234"/>
      <c r="P652" s="234"/>
      <c r="Q652" s="234"/>
      <c r="R652" s="234"/>
      <c r="S652" s="234"/>
      <c r="T652" s="234"/>
      <c r="U652" s="234"/>
      <c r="V652" s="234"/>
      <c r="W652" s="234"/>
      <c r="X652" s="234"/>
      <c r="Y652" s="234"/>
      <c r="Z652" s="234"/>
    </row>
    <row r="653" spans="1:26" ht="12.75" customHeight="1" x14ac:dyDescent="0.3">
      <c r="A653" s="234"/>
      <c r="B653" s="234"/>
      <c r="C653" s="234"/>
      <c r="D653" s="234"/>
      <c r="E653" s="234"/>
      <c r="F653" s="234"/>
      <c r="G653" s="234"/>
      <c r="H653" s="234"/>
      <c r="I653" s="234"/>
      <c r="J653" s="234"/>
      <c r="K653" s="234"/>
      <c r="L653" s="234"/>
      <c r="M653" s="234"/>
      <c r="N653" s="234"/>
      <c r="O653" s="234"/>
      <c r="P653" s="234"/>
      <c r="Q653" s="234"/>
      <c r="R653" s="234"/>
      <c r="S653" s="234"/>
      <c r="T653" s="234"/>
      <c r="U653" s="234"/>
      <c r="V653" s="234"/>
      <c r="W653" s="234"/>
      <c r="X653" s="234"/>
      <c r="Y653" s="234"/>
      <c r="Z653" s="234"/>
    </row>
    <row r="654" spans="1:26" ht="12.75" customHeight="1" x14ac:dyDescent="0.3">
      <c r="A654" s="234"/>
      <c r="B654" s="234"/>
      <c r="C654" s="234"/>
      <c r="D654" s="234"/>
      <c r="E654" s="234"/>
      <c r="F654" s="234"/>
      <c r="G654" s="234"/>
      <c r="H654" s="234"/>
      <c r="I654" s="234"/>
      <c r="J654" s="234"/>
      <c r="K654" s="234"/>
      <c r="L654" s="234"/>
      <c r="M654" s="234"/>
      <c r="N654" s="234"/>
      <c r="O654" s="234"/>
      <c r="P654" s="234"/>
      <c r="Q654" s="234"/>
      <c r="R654" s="234"/>
      <c r="S654" s="234"/>
      <c r="T654" s="234"/>
      <c r="U654" s="234"/>
      <c r="V654" s="234"/>
      <c r="W654" s="234"/>
      <c r="X654" s="234"/>
      <c r="Y654" s="234"/>
      <c r="Z654" s="234"/>
    </row>
    <row r="655" spans="1:26" ht="12.75" customHeight="1" x14ac:dyDescent="0.3">
      <c r="A655" s="234"/>
      <c r="B655" s="234"/>
      <c r="C655" s="234"/>
      <c r="D655" s="234"/>
      <c r="E655" s="234"/>
      <c r="F655" s="234"/>
      <c r="G655" s="234"/>
      <c r="H655" s="234"/>
      <c r="I655" s="234"/>
      <c r="J655" s="234"/>
      <c r="K655" s="234"/>
      <c r="L655" s="234"/>
      <c r="M655" s="234"/>
      <c r="N655" s="234"/>
      <c r="O655" s="234"/>
      <c r="P655" s="234"/>
      <c r="Q655" s="234"/>
      <c r="R655" s="234"/>
      <c r="S655" s="234"/>
      <c r="T655" s="234"/>
      <c r="U655" s="234"/>
      <c r="V655" s="234"/>
      <c r="W655" s="234"/>
      <c r="X655" s="234"/>
      <c r="Y655" s="234"/>
      <c r="Z655" s="234"/>
    </row>
    <row r="656" spans="1:26" ht="12.75" customHeight="1" x14ac:dyDescent="0.3">
      <c r="A656" s="234"/>
      <c r="B656" s="234"/>
      <c r="C656" s="234"/>
      <c r="D656" s="234"/>
      <c r="E656" s="234"/>
      <c r="F656" s="234"/>
      <c r="G656" s="234"/>
      <c r="H656" s="234"/>
      <c r="I656" s="234"/>
      <c r="J656" s="234"/>
      <c r="K656" s="234"/>
      <c r="L656" s="234"/>
      <c r="M656" s="234"/>
      <c r="N656" s="234"/>
      <c r="O656" s="234"/>
      <c r="P656" s="234"/>
      <c r="Q656" s="234"/>
      <c r="R656" s="234"/>
      <c r="S656" s="234"/>
      <c r="T656" s="234"/>
      <c r="U656" s="234"/>
      <c r="V656" s="234"/>
      <c r="W656" s="234"/>
      <c r="X656" s="234"/>
      <c r="Y656" s="234"/>
      <c r="Z656" s="234"/>
    </row>
    <row r="657" spans="1:26" ht="12.75" customHeight="1" x14ac:dyDescent="0.3">
      <c r="A657" s="234"/>
      <c r="B657" s="234"/>
      <c r="C657" s="234"/>
      <c r="D657" s="234"/>
      <c r="E657" s="234"/>
      <c r="F657" s="234"/>
      <c r="G657" s="234"/>
      <c r="H657" s="234"/>
      <c r="I657" s="234"/>
      <c r="J657" s="234"/>
      <c r="K657" s="234"/>
      <c r="L657" s="234"/>
      <c r="M657" s="234"/>
      <c r="N657" s="234"/>
      <c r="O657" s="234"/>
      <c r="P657" s="234"/>
      <c r="Q657" s="234"/>
      <c r="R657" s="234"/>
      <c r="S657" s="234"/>
      <c r="T657" s="234"/>
      <c r="U657" s="234"/>
      <c r="V657" s="234"/>
      <c r="W657" s="234"/>
      <c r="X657" s="234"/>
      <c r="Y657" s="234"/>
      <c r="Z657" s="234"/>
    </row>
    <row r="658" spans="1:26" ht="12.75" customHeight="1" x14ac:dyDescent="0.3">
      <c r="A658" s="234"/>
      <c r="B658" s="234"/>
      <c r="C658" s="234"/>
      <c r="D658" s="234"/>
      <c r="E658" s="234"/>
      <c r="F658" s="234"/>
      <c r="G658" s="234"/>
      <c r="H658" s="234"/>
      <c r="I658" s="234"/>
      <c r="J658" s="234"/>
      <c r="K658" s="234"/>
      <c r="L658" s="234"/>
      <c r="M658" s="234"/>
      <c r="N658" s="234"/>
      <c r="O658" s="234"/>
      <c r="P658" s="234"/>
      <c r="Q658" s="234"/>
      <c r="R658" s="234"/>
      <c r="S658" s="234"/>
      <c r="T658" s="234"/>
      <c r="U658" s="234"/>
      <c r="V658" s="234"/>
      <c r="W658" s="234"/>
      <c r="X658" s="234"/>
      <c r="Y658" s="234"/>
      <c r="Z658" s="234"/>
    </row>
    <row r="659" spans="1:26" ht="12.75" customHeight="1" x14ac:dyDescent="0.3">
      <c r="A659" s="234"/>
      <c r="B659" s="234"/>
      <c r="C659" s="234"/>
      <c r="D659" s="234"/>
      <c r="E659" s="234"/>
      <c r="F659" s="234"/>
      <c r="G659" s="234"/>
      <c r="H659" s="234"/>
      <c r="I659" s="234"/>
      <c r="J659" s="234"/>
      <c r="K659" s="234"/>
      <c r="L659" s="234"/>
      <c r="M659" s="234"/>
      <c r="N659" s="234"/>
      <c r="O659" s="234"/>
      <c r="P659" s="234"/>
      <c r="Q659" s="234"/>
      <c r="R659" s="234"/>
      <c r="S659" s="234"/>
      <c r="T659" s="234"/>
      <c r="U659" s="234"/>
      <c r="V659" s="234"/>
      <c r="W659" s="234"/>
      <c r="X659" s="234"/>
      <c r="Y659" s="234"/>
      <c r="Z659" s="234"/>
    </row>
    <row r="660" spans="1:26" ht="12.75" customHeight="1" x14ac:dyDescent="0.3">
      <c r="A660" s="234"/>
      <c r="B660" s="234"/>
      <c r="C660" s="234"/>
      <c r="D660" s="234"/>
      <c r="E660" s="234"/>
      <c r="F660" s="234"/>
      <c r="G660" s="234"/>
      <c r="H660" s="234"/>
      <c r="I660" s="234"/>
      <c r="J660" s="234"/>
      <c r="K660" s="234"/>
      <c r="L660" s="234"/>
      <c r="M660" s="234"/>
      <c r="N660" s="234"/>
      <c r="O660" s="234"/>
      <c r="P660" s="234"/>
      <c r="Q660" s="234"/>
      <c r="R660" s="234"/>
      <c r="S660" s="234"/>
      <c r="T660" s="234"/>
      <c r="U660" s="234"/>
      <c r="V660" s="234"/>
      <c r="W660" s="234"/>
      <c r="X660" s="234"/>
      <c r="Y660" s="234"/>
      <c r="Z660" s="234"/>
    </row>
    <row r="661" spans="1:26" ht="12.75" customHeight="1" x14ac:dyDescent="0.3">
      <c r="A661" s="234"/>
      <c r="B661" s="234"/>
      <c r="C661" s="234"/>
      <c r="D661" s="234"/>
      <c r="E661" s="234"/>
      <c r="F661" s="234"/>
      <c r="G661" s="234"/>
      <c r="H661" s="234"/>
      <c r="I661" s="234"/>
      <c r="J661" s="234"/>
      <c r="K661" s="234"/>
      <c r="L661" s="234"/>
      <c r="M661" s="234"/>
      <c r="N661" s="234"/>
      <c r="O661" s="234"/>
      <c r="P661" s="234"/>
      <c r="Q661" s="234"/>
      <c r="R661" s="234"/>
      <c r="S661" s="234"/>
      <c r="T661" s="234"/>
      <c r="U661" s="234"/>
      <c r="V661" s="234"/>
      <c r="W661" s="234"/>
      <c r="X661" s="234"/>
      <c r="Y661" s="234"/>
      <c r="Z661" s="234"/>
    </row>
    <row r="662" spans="1:26" ht="12.75" customHeight="1" x14ac:dyDescent="0.3">
      <c r="A662" s="234"/>
      <c r="B662" s="234"/>
      <c r="C662" s="234"/>
      <c r="D662" s="234"/>
      <c r="E662" s="234"/>
      <c r="F662" s="234"/>
      <c r="G662" s="234"/>
      <c r="H662" s="234"/>
      <c r="I662" s="234"/>
      <c r="J662" s="234"/>
      <c r="K662" s="234"/>
      <c r="L662" s="234"/>
      <c r="M662" s="234"/>
      <c r="N662" s="234"/>
      <c r="O662" s="234"/>
      <c r="P662" s="234"/>
      <c r="Q662" s="234"/>
      <c r="R662" s="234"/>
      <c r="S662" s="234"/>
      <c r="T662" s="234"/>
      <c r="U662" s="234"/>
      <c r="V662" s="234"/>
      <c r="W662" s="234"/>
      <c r="X662" s="234"/>
      <c r="Y662" s="234"/>
      <c r="Z662" s="234"/>
    </row>
    <row r="663" spans="1:26" ht="12.75" customHeight="1" x14ac:dyDescent="0.3">
      <c r="A663" s="234"/>
      <c r="B663" s="234"/>
      <c r="C663" s="234"/>
      <c r="D663" s="234"/>
      <c r="E663" s="234"/>
      <c r="F663" s="234"/>
      <c r="G663" s="234"/>
      <c r="H663" s="234"/>
      <c r="I663" s="234"/>
      <c r="J663" s="234"/>
      <c r="K663" s="234"/>
      <c r="L663" s="234"/>
      <c r="M663" s="234"/>
      <c r="N663" s="234"/>
      <c r="O663" s="234"/>
      <c r="P663" s="234"/>
      <c r="Q663" s="234"/>
      <c r="R663" s="234"/>
      <c r="S663" s="234"/>
      <c r="T663" s="234"/>
      <c r="U663" s="234"/>
      <c r="V663" s="234"/>
      <c r="W663" s="234"/>
      <c r="X663" s="234"/>
      <c r="Y663" s="234"/>
      <c r="Z663" s="234"/>
    </row>
    <row r="664" spans="1:26" ht="12.75" customHeight="1" x14ac:dyDescent="0.3">
      <c r="A664" s="234"/>
      <c r="B664" s="234"/>
      <c r="C664" s="234"/>
      <c r="D664" s="234"/>
      <c r="E664" s="234"/>
      <c r="F664" s="234"/>
      <c r="G664" s="234"/>
      <c r="H664" s="234"/>
      <c r="I664" s="234"/>
      <c r="J664" s="234"/>
      <c r="K664" s="234"/>
      <c r="L664" s="234"/>
      <c r="M664" s="234"/>
      <c r="N664" s="234"/>
      <c r="O664" s="234"/>
      <c r="P664" s="234"/>
      <c r="Q664" s="234"/>
      <c r="R664" s="234"/>
      <c r="S664" s="234"/>
      <c r="T664" s="234"/>
      <c r="U664" s="234"/>
      <c r="V664" s="234"/>
      <c r="W664" s="234"/>
      <c r="X664" s="234"/>
      <c r="Y664" s="234"/>
      <c r="Z664" s="234"/>
    </row>
    <row r="665" spans="1:26" ht="12.75" customHeight="1" x14ac:dyDescent="0.3">
      <c r="A665" s="234"/>
      <c r="B665" s="234"/>
      <c r="C665" s="234"/>
      <c r="D665" s="234"/>
      <c r="E665" s="234"/>
      <c r="F665" s="234"/>
      <c r="G665" s="234"/>
      <c r="H665" s="234"/>
      <c r="I665" s="234"/>
      <c r="J665" s="234"/>
      <c r="K665" s="234"/>
      <c r="L665" s="234"/>
      <c r="M665" s="234"/>
      <c r="N665" s="234"/>
      <c r="O665" s="234"/>
      <c r="P665" s="234"/>
      <c r="Q665" s="234"/>
      <c r="R665" s="234"/>
      <c r="S665" s="234"/>
      <c r="T665" s="234"/>
      <c r="U665" s="234"/>
      <c r="V665" s="234"/>
      <c r="W665" s="234"/>
      <c r="X665" s="234"/>
      <c r="Y665" s="234"/>
      <c r="Z665" s="234"/>
    </row>
    <row r="666" spans="1:26" ht="12.75" customHeight="1" x14ac:dyDescent="0.3">
      <c r="A666" s="234"/>
      <c r="B666" s="234"/>
      <c r="C666" s="234"/>
      <c r="D666" s="234"/>
      <c r="E666" s="234"/>
      <c r="F666" s="234"/>
      <c r="G666" s="234"/>
      <c r="H666" s="234"/>
      <c r="I666" s="234"/>
      <c r="J666" s="234"/>
      <c r="K666" s="234"/>
      <c r="L666" s="234"/>
      <c r="M666" s="234"/>
      <c r="N666" s="234"/>
      <c r="O666" s="234"/>
      <c r="P666" s="234"/>
      <c r="Q666" s="234"/>
      <c r="R666" s="234"/>
      <c r="S666" s="234"/>
      <c r="T666" s="234"/>
      <c r="U666" s="234"/>
      <c r="V666" s="234"/>
      <c r="W666" s="234"/>
      <c r="X666" s="234"/>
      <c r="Y666" s="234"/>
      <c r="Z666" s="234"/>
    </row>
    <row r="667" spans="1:26" ht="12.75" customHeight="1" x14ac:dyDescent="0.3">
      <c r="A667" s="234"/>
      <c r="B667" s="234"/>
      <c r="C667" s="234"/>
      <c r="D667" s="234"/>
      <c r="E667" s="234"/>
      <c r="F667" s="234"/>
      <c r="G667" s="234"/>
      <c r="H667" s="234"/>
      <c r="I667" s="234"/>
      <c r="J667" s="234"/>
      <c r="K667" s="234"/>
      <c r="L667" s="234"/>
      <c r="M667" s="234"/>
      <c r="N667" s="234"/>
      <c r="O667" s="234"/>
      <c r="P667" s="234"/>
      <c r="Q667" s="234"/>
      <c r="R667" s="234"/>
      <c r="S667" s="234"/>
      <c r="T667" s="234"/>
      <c r="U667" s="234"/>
      <c r="V667" s="234"/>
      <c r="W667" s="234"/>
      <c r="X667" s="234"/>
      <c r="Y667" s="234"/>
      <c r="Z667" s="234"/>
    </row>
    <row r="668" spans="1:26" ht="12.75" customHeight="1" x14ac:dyDescent="0.3">
      <c r="A668" s="234"/>
      <c r="B668" s="234"/>
      <c r="C668" s="234"/>
      <c r="D668" s="234"/>
      <c r="E668" s="234"/>
      <c r="F668" s="234"/>
      <c r="G668" s="234"/>
      <c r="H668" s="234"/>
      <c r="I668" s="234"/>
      <c r="J668" s="234"/>
      <c r="K668" s="234"/>
      <c r="L668" s="234"/>
      <c r="M668" s="234"/>
      <c r="N668" s="234"/>
      <c r="O668" s="234"/>
      <c r="P668" s="234"/>
      <c r="Q668" s="234"/>
      <c r="R668" s="234"/>
      <c r="S668" s="234"/>
      <c r="T668" s="234"/>
      <c r="U668" s="234"/>
      <c r="V668" s="234"/>
      <c r="W668" s="234"/>
      <c r="X668" s="234"/>
      <c r="Y668" s="234"/>
      <c r="Z668" s="234"/>
    </row>
    <row r="669" spans="1:26" ht="12.75" customHeight="1" x14ac:dyDescent="0.3">
      <c r="A669" s="234"/>
      <c r="B669" s="234"/>
      <c r="C669" s="234"/>
      <c r="D669" s="234"/>
      <c r="E669" s="234"/>
      <c r="F669" s="234"/>
      <c r="G669" s="234"/>
      <c r="H669" s="234"/>
      <c r="I669" s="234"/>
      <c r="J669" s="234"/>
      <c r="K669" s="234"/>
      <c r="L669" s="234"/>
      <c r="M669" s="234"/>
      <c r="N669" s="234"/>
      <c r="O669" s="234"/>
      <c r="P669" s="234"/>
      <c r="Q669" s="234"/>
      <c r="R669" s="234"/>
      <c r="S669" s="234"/>
      <c r="T669" s="234"/>
      <c r="U669" s="234"/>
      <c r="V669" s="234"/>
      <c r="W669" s="234"/>
      <c r="X669" s="234"/>
      <c r="Y669" s="234"/>
      <c r="Z669" s="234"/>
    </row>
    <row r="670" spans="1:26" ht="12.75" customHeight="1" x14ac:dyDescent="0.3">
      <c r="A670" s="234"/>
      <c r="B670" s="234"/>
      <c r="C670" s="234"/>
      <c r="D670" s="234"/>
      <c r="E670" s="234"/>
      <c r="F670" s="234"/>
      <c r="G670" s="234"/>
      <c r="H670" s="234"/>
      <c r="I670" s="234"/>
      <c r="J670" s="234"/>
      <c r="K670" s="234"/>
      <c r="L670" s="234"/>
      <c r="M670" s="234"/>
      <c r="N670" s="234"/>
      <c r="O670" s="234"/>
      <c r="P670" s="234"/>
      <c r="Q670" s="234"/>
      <c r="R670" s="234"/>
      <c r="S670" s="234"/>
      <c r="T670" s="234"/>
      <c r="U670" s="234"/>
      <c r="V670" s="234"/>
      <c r="W670" s="234"/>
      <c r="X670" s="234"/>
      <c r="Y670" s="234"/>
      <c r="Z670" s="234"/>
    </row>
    <row r="671" spans="1:26" ht="12.75" customHeight="1" x14ac:dyDescent="0.3">
      <c r="A671" s="234"/>
      <c r="B671" s="234"/>
      <c r="C671" s="234"/>
      <c r="D671" s="234"/>
      <c r="E671" s="234"/>
      <c r="F671" s="234"/>
      <c r="G671" s="234"/>
      <c r="H671" s="234"/>
      <c r="I671" s="234"/>
      <c r="J671" s="234"/>
      <c r="K671" s="234"/>
      <c r="L671" s="234"/>
      <c r="M671" s="234"/>
      <c r="N671" s="234"/>
      <c r="O671" s="234"/>
      <c r="P671" s="234"/>
      <c r="Q671" s="234"/>
      <c r="R671" s="234"/>
      <c r="S671" s="234"/>
      <c r="T671" s="234"/>
      <c r="U671" s="234"/>
      <c r="V671" s="234"/>
      <c r="W671" s="234"/>
      <c r="X671" s="234"/>
      <c r="Y671" s="234"/>
      <c r="Z671" s="234"/>
    </row>
    <row r="672" spans="1:26" ht="12.75" customHeight="1" x14ac:dyDescent="0.3">
      <c r="A672" s="234"/>
      <c r="B672" s="234"/>
      <c r="C672" s="234"/>
      <c r="D672" s="234"/>
      <c r="E672" s="234"/>
      <c r="F672" s="234"/>
      <c r="G672" s="234"/>
      <c r="H672" s="234"/>
      <c r="I672" s="234"/>
      <c r="J672" s="234"/>
      <c r="K672" s="234"/>
      <c r="L672" s="234"/>
      <c r="M672" s="234"/>
      <c r="N672" s="234"/>
      <c r="O672" s="234"/>
      <c r="P672" s="234"/>
      <c r="Q672" s="234"/>
      <c r="R672" s="234"/>
      <c r="S672" s="234"/>
      <c r="T672" s="234"/>
      <c r="U672" s="234"/>
      <c r="V672" s="234"/>
      <c r="W672" s="234"/>
      <c r="X672" s="234"/>
      <c r="Y672" s="234"/>
      <c r="Z672" s="234"/>
    </row>
    <row r="673" spans="1:26" ht="12.75" customHeight="1" x14ac:dyDescent="0.3">
      <c r="A673" s="234"/>
      <c r="B673" s="234"/>
      <c r="C673" s="234"/>
      <c r="D673" s="234"/>
      <c r="E673" s="234"/>
      <c r="F673" s="234"/>
      <c r="G673" s="234"/>
      <c r="H673" s="234"/>
      <c r="I673" s="234"/>
      <c r="J673" s="234"/>
      <c r="K673" s="234"/>
      <c r="L673" s="234"/>
      <c r="M673" s="234"/>
      <c r="N673" s="234"/>
      <c r="O673" s="234"/>
      <c r="P673" s="234"/>
      <c r="Q673" s="234"/>
      <c r="R673" s="234"/>
      <c r="S673" s="234"/>
      <c r="T673" s="234"/>
      <c r="U673" s="234"/>
      <c r="V673" s="234"/>
      <c r="W673" s="234"/>
      <c r="X673" s="234"/>
      <c r="Y673" s="234"/>
      <c r="Z673" s="234"/>
    </row>
    <row r="674" spans="1:26" ht="12.75" customHeight="1" x14ac:dyDescent="0.3">
      <c r="A674" s="234"/>
      <c r="B674" s="234"/>
      <c r="C674" s="234"/>
      <c r="D674" s="234"/>
      <c r="E674" s="234"/>
      <c r="F674" s="234"/>
      <c r="G674" s="234"/>
      <c r="H674" s="234"/>
      <c r="I674" s="234"/>
      <c r="J674" s="234"/>
      <c r="K674" s="234"/>
      <c r="L674" s="234"/>
      <c r="M674" s="234"/>
      <c r="N674" s="234"/>
      <c r="O674" s="234"/>
      <c r="P674" s="234"/>
      <c r="Q674" s="234"/>
      <c r="R674" s="234"/>
      <c r="S674" s="234"/>
      <c r="T674" s="234"/>
      <c r="U674" s="234"/>
      <c r="V674" s="234"/>
      <c r="W674" s="234"/>
      <c r="X674" s="234"/>
      <c r="Y674" s="234"/>
      <c r="Z674" s="234"/>
    </row>
    <row r="675" spans="1:26" ht="12.75" customHeight="1" x14ac:dyDescent="0.3">
      <c r="A675" s="234"/>
      <c r="B675" s="234"/>
      <c r="C675" s="234"/>
      <c r="D675" s="234"/>
      <c r="E675" s="234"/>
      <c r="F675" s="234"/>
      <c r="G675" s="234"/>
      <c r="H675" s="234"/>
      <c r="I675" s="234"/>
      <c r="J675" s="234"/>
      <c r="K675" s="234"/>
      <c r="L675" s="234"/>
      <c r="M675" s="234"/>
      <c r="N675" s="234"/>
      <c r="O675" s="234"/>
      <c r="P675" s="234"/>
      <c r="Q675" s="234"/>
      <c r="R675" s="234"/>
      <c r="S675" s="234"/>
      <c r="T675" s="234"/>
      <c r="U675" s="234"/>
      <c r="V675" s="234"/>
      <c r="W675" s="234"/>
      <c r="X675" s="234"/>
      <c r="Y675" s="234"/>
      <c r="Z675" s="234"/>
    </row>
    <row r="676" spans="1:26" ht="12.75" customHeight="1" x14ac:dyDescent="0.3">
      <c r="A676" s="234"/>
      <c r="B676" s="234"/>
      <c r="C676" s="234"/>
      <c r="D676" s="234"/>
      <c r="E676" s="234"/>
      <c r="F676" s="234"/>
      <c r="G676" s="234"/>
      <c r="H676" s="234"/>
      <c r="I676" s="234"/>
      <c r="J676" s="234"/>
      <c r="K676" s="234"/>
      <c r="L676" s="234"/>
      <c r="M676" s="234"/>
      <c r="N676" s="234"/>
      <c r="O676" s="234"/>
      <c r="P676" s="234"/>
      <c r="Q676" s="234"/>
      <c r="R676" s="234"/>
      <c r="S676" s="234"/>
      <c r="T676" s="234"/>
      <c r="U676" s="234"/>
      <c r="V676" s="234"/>
      <c r="W676" s="234"/>
      <c r="X676" s="234"/>
      <c r="Y676" s="234"/>
      <c r="Z676" s="234"/>
    </row>
    <row r="677" spans="1:26" ht="12.75" customHeight="1" x14ac:dyDescent="0.3">
      <c r="A677" s="234"/>
      <c r="B677" s="234"/>
      <c r="C677" s="234"/>
      <c r="D677" s="234"/>
      <c r="E677" s="234"/>
      <c r="F677" s="234"/>
      <c r="G677" s="234"/>
      <c r="H677" s="234"/>
      <c r="I677" s="234"/>
      <c r="J677" s="234"/>
      <c r="K677" s="234"/>
      <c r="L677" s="234"/>
      <c r="M677" s="234"/>
      <c r="N677" s="234"/>
      <c r="O677" s="234"/>
      <c r="P677" s="234"/>
      <c r="Q677" s="234"/>
      <c r="R677" s="234"/>
      <c r="S677" s="234"/>
      <c r="T677" s="234"/>
      <c r="U677" s="234"/>
      <c r="V677" s="234"/>
      <c r="W677" s="234"/>
      <c r="X677" s="234"/>
      <c r="Y677" s="234"/>
      <c r="Z677" s="234"/>
    </row>
    <row r="678" spans="1:26" ht="12.75" customHeight="1" x14ac:dyDescent="0.3">
      <c r="A678" s="234"/>
      <c r="B678" s="234"/>
      <c r="C678" s="234"/>
      <c r="D678" s="234"/>
      <c r="E678" s="234"/>
      <c r="F678" s="234"/>
      <c r="G678" s="234"/>
      <c r="H678" s="234"/>
      <c r="I678" s="234"/>
      <c r="J678" s="234"/>
      <c r="K678" s="234"/>
      <c r="L678" s="234"/>
      <c r="M678" s="234"/>
      <c r="N678" s="234"/>
      <c r="O678" s="234"/>
      <c r="P678" s="234"/>
      <c r="Q678" s="234"/>
      <c r="R678" s="234"/>
      <c r="S678" s="234"/>
      <c r="T678" s="234"/>
      <c r="U678" s="234"/>
      <c r="V678" s="234"/>
      <c r="W678" s="234"/>
      <c r="X678" s="234"/>
      <c r="Y678" s="234"/>
      <c r="Z678" s="234"/>
    </row>
    <row r="679" spans="1:26" ht="12.75" customHeight="1" x14ac:dyDescent="0.3">
      <c r="A679" s="234"/>
      <c r="B679" s="234"/>
      <c r="C679" s="234"/>
      <c r="D679" s="234"/>
      <c r="E679" s="234"/>
      <c r="F679" s="234"/>
      <c r="G679" s="234"/>
      <c r="H679" s="234"/>
      <c r="I679" s="234"/>
      <c r="J679" s="234"/>
      <c r="K679" s="234"/>
      <c r="L679" s="234"/>
      <c r="M679" s="234"/>
      <c r="N679" s="234"/>
      <c r="O679" s="234"/>
      <c r="P679" s="234"/>
      <c r="Q679" s="234"/>
      <c r="R679" s="234"/>
      <c r="S679" s="234"/>
      <c r="T679" s="234"/>
      <c r="U679" s="234"/>
      <c r="V679" s="234"/>
      <c r="W679" s="234"/>
      <c r="X679" s="234"/>
      <c r="Y679" s="234"/>
      <c r="Z679" s="234"/>
    </row>
    <row r="680" spans="1:26" ht="12.75" customHeight="1" x14ac:dyDescent="0.3">
      <c r="A680" s="234"/>
      <c r="B680" s="234"/>
      <c r="C680" s="234"/>
      <c r="D680" s="234"/>
      <c r="E680" s="234"/>
      <c r="F680" s="234"/>
      <c r="G680" s="234"/>
      <c r="H680" s="234"/>
      <c r="I680" s="234"/>
      <c r="J680" s="234"/>
      <c r="K680" s="234"/>
      <c r="L680" s="234"/>
      <c r="M680" s="234"/>
      <c r="N680" s="234"/>
      <c r="O680" s="234"/>
      <c r="P680" s="234"/>
      <c r="Q680" s="234"/>
      <c r="R680" s="234"/>
      <c r="S680" s="234"/>
      <c r="T680" s="234"/>
      <c r="U680" s="234"/>
      <c r="V680" s="234"/>
      <c r="W680" s="234"/>
      <c r="X680" s="234"/>
      <c r="Y680" s="234"/>
      <c r="Z680" s="234"/>
    </row>
    <row r="681" spans="1:26" ht="12.75" customHeight="1" x14ac:dyDescent="0.3">
      <c r="A681" s="234"/>
      <c r="B681" s="234"/>
      <c r="C681" s="234"/>
      <c r="D681" s="234"/>
      <c r="E681" s="234"/>
      <c r="F681" s="234"/>
      <c r="G681" s="234"/>
      <c r="H681" s="234"/>
      <c r="I681" s="234"/>
      <c r="J681" s="234"/>
      <c r="K681" s="234"/>
      <c r="L681" s="234"/>
      <c r="M681" s="234"/>
      <c r="N681" s="234"/>
      <c r="O681" s="234"/>
      <c r="P681" s="234"/>
      <c r="Q681" s="234"/>
      <c r="R681" s="234"/>
      <c r="S681" s="234"/>
      <c r="T681" s="234"/>
      <c r="U681" s="234"/>
      <c r="V681" s="234"/>
      <c r="W681" s="234"/>
      <c r="X681" s="234"/>
      <c r="Y681" s="234"/>
      <c r="Z681" s="234"/>
    </row>
    <row r="682" spans="1:26" ht="12.75" customHeight="1" x14ac:dyDescent="0.3">
      <c r="A682" s="234"/>
      <c r="B682" s="234"/>
      <c r="C682" s="234"/>
      <c r="D682" s="234"/>
      <c r="E682" s="234"/>
      <c r="F682" s="234"/>
      <c r="G682" s="234"/>
      <c r="H682" s="234"/>
      <c r="I682" s="234"/>
      <c r="J682" s="234"/>
      <c r="K682" s="234"/>
      <c r="L682" s="234"/>
      <c r="M682" s="234"/>
      <c r="N682" s="234"/>
      <c r="O682" s="234"/>
      <c r="P682" s="234"/>
      <c r="Q682" s="234"/>
      <c r="R682" s="234"/>
      <c r="S682" s="234"/>
      <c r="T682" s="234"/>
      <c r="U682" s="234"/>
      <c r="V682" s="234"/>
      <c r="W682" s="234"/>
      <c r="X682" s="234"/>
      <c r="Y682" s="234"/>
      <c r="Z682" s="234"/>
    </row>
    <row r="683" spans="1:26" ht="12.75" customHeight="1" x14ac:dyDescent="0.3">
      <c r="A683" s="234"/>
      <c r="B683" s="234"/>
      <c r="C683" s="234"/>
      <c r="D683" s="234"/>
      <c r="E683" s="234"/>
      <c r="F683" s="234"/>
      <c r="G683" s="234"/>
      <c r="H683" s="234"/>
      <c r="I683" s="234"/>
      <c r="J683" s="234"/>
      <c r="K683" s="234"/>
      <c r="L683" s="234"/>
      <c r="M683" s="234"/>
      <c r="N683" s="234"/>
      <c r="O683" s="234"/>
      <c r="P683" s="234"/>
      <c r="Q683" s="234"/>
      <c r="R683" s="234"/>
      <c r="S683" s="234"/>
      <c r="T683" s="234"/>
      <c r="U683" s="234"/>
      <c r="V683" s="234"/>
      <c r="W683" s="234"/>
      <c r="X683" s="234"/>
      <c r="Y683" s="234"/>
      <c r="Z683" s="234"/>
    </row>
    <row r="684" spans="1:26" ht="12.75" customHeight="1" x14ac:dyDescent="0.3">
      <c r="A684" s="234"/>
      <c r="B684" s="234"/>
      <c r="C684" s="234"/>
      <c r="D684" s="234"/>
      <c r="E684" s="234"/>
      <c r="F684" s="234"/>
      <c r="G684" s="234"/>
      <c r="H684" s="234"/>
      <c r="I684" s="234"/>
      <c r="J684" s="234"/>
      <c r="K684" s="234"/>
      <c r="L684" s="234"/>
      <c r="M684" s="234"/>
      <c r="N684" s="234"/>
      <c r="O684" s="234"/>
      <c r="P684" s="234"/>
      <c r="Q684" s="234"/>
      <c r="R684" s="234"/>
      <c r="S684" s="234"/>
      <c r="T684" s="234"/>
      <c r="U684" s="234"/>
      <c r="V684" s="234"/>
      <c r="W684" s="234"/>
      <c r="X684" s="234"/>
      <c r="Y684" s="234"/>
      <c r="Z684" s="234"/>
    </row>
    <row r="685" spans="1:26" ht="12.75" customHeight="1" x14ac:dyDescent="0.3">
      <c r="A685" s="234"/>
      <c r="B685" s="234"/>
      <c r="C685" s="234"/>
      <c r="D685" s="234"/>
      <c r="E685" s="234"/>
      <c r="F685" s="234"/>
      <c r="G685" s="234"/>
      <c r="H685" s="234"/>
      <c r="I685" s="234"/>
      <c r="J685" s="234"/>
      <c r="K685" s="234"/>
      <c r="L685" s="234"/>
      <c r="M685" s="234"/>
      <c r="N685" s="234"/>
      <c r="O685" s="234"/>
      <c r="P685" s="234"/>
      <c r="Q685" s="234"/>
      <c r="R685" s="234"/>
      <c r="S685" s="234"/>
      <c r="T685" s="234"/>
      <c r="U685" s="234"/>
      <c r="V685" s="234"/>
      <c r="W685" s="234"/>
      <c r="X685" s="234"/>
      <c r="Y685" s="234"/>
      <c r="Z685" s="234"/>
    </row>
    <row r="686" spans="1:26" ht="12.75" customHeight="1" x14ac:dyDescent="0.3">
      <c r="A686" s="234"/>
      <c r="B686" s="234"/>
      <c r="C686" s="234"/>
      <c r="D686" s="234"/>
      <c r="E686" s="234"/>
      <c r="F686" s="234"/>
      <c r="G686" s="234"/>
      <c r="H686" s="234"/>
      <c r="I686" s="234"/>
      <c r="J686" s="234"/>
      <c r="K686" s="234"/>
      <c r="L686" s="234"/>
      <c r="M686" s="234"/>
      <c r="N686" s="234"/>
      <c r="O686" s="234"/>
      <c r="P686" s="234"/>
      <c r="Q686" s="234"/>
      <c r="R686" s="234"/>
      <c r="S686" s="234"/>
      <c r="T686" s="234"/>
      <c r="U686" s="234"/>
      <c r="V686" s="234"/>
      <c r="W686" s="234"/>
      <c r="X686" s="234"/>
      <c r="Y686" s="234"/>
      <c r="Z686" s="234"/>
    </row>
    <row r="687" spans="1:26" ht="12.75" customHeight="1" x14ac:dyDescent="0.3">
      <c r="A687" s="234"/>
      <c r="B687" s="234"/>
      <c r="C687" s="234"/>
      <c r="D687" s="234"/>
      <c r="E687" s="234"/>
      <c r="F687" s="234"/>
      <c r="G687" s="234"/>
      <c r="H687" s="234"/>
      <c r="I687" s="234"/>
      <c r="J687" s="234"/>
      <c r="K687" s="234"/>
      <c r="L687" s="234"/>
      <c r="M687" s="234"/>
      <c r="N687" s="234"/>
      <c r="O687" s="234"/>
      <c r="P687" s="234"/>
      <c r="Q687" s="234"/>
      <c r="R687" s="234"/>
      <c r="S687" s="234"/>
      <c r="T687" s="234"/>
      <c r="U687" s="234"/>
      <c r="V687" s="234"/>
      <c r="W687" s="234"/>
      <c r="X687" s="234"/>
      <c r="Y687" s="234"/>
      <c r="Z687" s="234"/>
    </row>
    <row r="688" spans="1:26" ht="12.75" customHeight="1" x14ac:dyDescent="0.3">
      <c r="A688" s="234"/>
      <c r="B688" s="234"/>
      <c r="C688" s="234"/>
      <c r="D688" s="234"/>
      <c r="E688" s="234"/>
      <c r="F688" s="234"/>
      <c r="G688" s="234"/>
      <c r="H688" s="234"/>
      <c r="I688" s="234"/>
      <c r="J688" s="234"/>
      <c r="K688" s="234"/>
      <c r="L688" s="234"/>
      <c r="M688" s="234"/>
      <c r="N688" s="234"/>
      <c r="O688" s="234"/>
      <c r="P688" s="234"/>
      <c r="Q688" s="234"/>
      <c r="R688" s="234"/>
      <c r="S688" s="234"/>
      <c r="T688" s="234"/>
      <c r="U688" s="234"/>
      <c r="V688" s="234"/>
      <c r="W688" s="234"/>
      <c r="X688" s="234"/>
      <c r="Y688" s="234"/>
      <c r="Z688" s="234"/>
    </row>
    <row r="689" spans="1:26" ht="12.75" customHeight="1" x14ac:dyDescent="0.3">
      <c r="A689" s="234"/>
      <c r="B689" s="234"/>
      <c r="C689" s="234"/>
      <c r="D689" s="234"/>
      <c r="E689" s="234"/>
      <c r="F689" s="234"/>
      <c r="G689" s="234"/>
      <c r="H689" s="234"/>
      <c r="I689" s="234"/>
      <c r="J689" s="234"/>
      <c r="K689" s="234"/>
      <c r="L689" s="234"/>
      <c r="M689" s="234"/>
      <c r="N689" s="234"/>
      <c r="O689" s="234"/>
      <c r="P689" s="234"/>
      <c r="Q689" s="234"/>
      <c r="R689" s="234"/>
      <c r="S689" s="234"/>
      <c r="T689" s="234"/>
      <c r="U689" s="234"/>
      <c r="V689" s="234"/>
      <c r="W689" s="234"/>
      <c r="X689" s="234"/>
      <c r="Y689" s="234"/>
      <c r="Z689" s="234"/>
    </row>
    <row r="690" spans="1:26" ht="12.75" customHeight="1" x14ac:dyDescent="0.3">
      <c r="A690" s="234"/>
      <c r="B690" s="234"/>
      <c r="C690" s="234"/>
      <c r="D690" s="234"/>
      <c r="E690" s="234"/>
      <c r="F690" s="234"/>
      <c r="G690" s="234"/>
      <c r="H690" s="234"/>
      <c r="I690" s="234"/>
      <c r="J690" s="234"/>
      <c r="K690" s="234"/>
      <c r="L690" s="234"/>
      <c r="M690" s="234"/>
      <c r="N690" s="234"/>
      <c r="O690" s="234"/>
      <c r="P690" s="234"/>
      <c r="Q690" s="234"/>
      <c r="R690" s="234"/>
      <c r="S690" s="234"/>
      <c r="T690" s="234"/>
      <c r="U690" s="234"/>
      <c r="V690" s="234"/>
      <c r="W690" s="234"/>
      <c r="X690" s="234"/>
      <c r="Y690" s="234"/>
      <c r="Z690" s="234"/>
    </row>
    <row r="691" spans="1:26" ht="12.75" customHeight="1" x14ac:dyDescent="0.3">
      <c r="A691" s="234"/>
      <c r="B691" s="234"/>
      <c r="C691" s="234"/>
      <c r="D691" s="234"/>
      <c r="E691" s="234"/>
      <c r="F691" s="234"/>
      <c r="G691" s="234"/>
      <c r="H691" s="234"/>
      <c r="I691" s="234"/>
      <c r="J691" s="234"/>
      <c r="K691" s="234"/>
      <c r="L691" s="234"/>
      <c r="M691" s="234"/>
      <c r="N691" s="234"/>
      <c r="O691" s="234"/>
      <c r="P691" s="234"/>
      <c r="Q691" s="234"/>
      <c r="R691" s="234"/>
      <c r="S691" s="234"/>
      <c r="T691" s="234"/>
      <c r="U691" s="234"/>
      <c r="V691" s="234"/>
      <c r="W691" s="234"/>
      <c r="X691" s="234"/>
      <c r="Y691" s="234"/>
      <c r="Z691" s="234"/>
    </row>
    <row r="692" spans="1:26" ht="12.75" customHeight="1" x14ac:dyDescent="0.3">
      <c r="A692" s="234"/>
      <c r="B692" s="234"/>
      <c r="C692" s="234"/>
      <c r="D692" s="234"/>
      <c r="E692" s="234"/>
      <c r="F692" s="234"/>
      <c r="G692" s="234"/>
      <c r="H692" s="234"/>
      <c r="I692" s="234"/>
      <c r="J692" s="234"/>
      <c r="K692" s="234"/>
      <c r="L692" s="234"/>
      <c r="M692" s="234"/>
      <c r="N692" s="234"/>
      <c r="O692" s="234"/>
      <c r="P692" s="234"/>
      <c r="Q692" s="234"/>
      <c r="R692" s="234"/>
      <c r="S692" s="234"/>
      <c r="T692" s="234"/>
      <c r="U692" s="234"/>
      <c r="V692" s="234"/>
      <c r="W692" s="234"/>
      <c r="X692" s="234"/>
      <c r="Y692" s="234"/>
      <c r="Z692" s="234"/>
    </row>
    <row r="693" spans="1:26" ht="12.75" customHeight="1" x14ac:dyDescent="0.3">
      <c r="A693" s="234"/>
      <c r="B693" s="234"/>
      <c r="C693" s="234"/>
      <c r="D693" s="234"/>
      <c r="E693" s="234"/>
      <c r="F693" s="234"/>
      <c r="G693" s="234"/>
      <c r="H693" s="234"/>
      <c r="I693" s="234"/>
      <c r="J693" s="234"/>
      <c r="K693" s="234"/>
      <c r="L693" s="234"/>
      <c r="M693" s="234"/>
      <c r="N693" s="234"/>
      <c r="O693" s="234"/>
      <c r="P693" s="234"/>
      <c r="Q693" s="234"/>
      <c r="R693" s="234"/>
      <c r="S693" s="234"/>
      <c r="T693" s="234"/>
      <c r="U693" s="234"/>
      <c r="V693" s="234"/>
      <c r="W693" s="234"/>
      <c r="X693" s="234"/>
      <c r="Y693" s="234"/>
      <c r="Z693" s="234"/>
    </row>
    <row r="694" spans="1:26" ht="12.75" customHeight="1" x14ac:dyDescent="0.3">
      <c r="A694" s="234"/>
      <c r="B694" s="234"/>
      <c r="C694" s="234"/>
      <c r="D694" s="234"/>
      <c r="E694" s="234"/>
      <c r="F694" s="234"/>
      <c r="G694" s="234"/>
      <c r="H694" s="234"/>
      <c r="I694" s="234"/>
      <c r="J694" s="234"/>
      <c r="K694" s="234"/>
      <c r="L694" s="234"/>
      <c r="M694" s="234"/>
      <c r="N694" s="234"/>
      <c r="O694" s="234"/>
      <c r="P694" s="234"/>
      <c r="Q694" s="234"/>
      <c r="R694" s="234"/>
      <c r="S694" s="234"/>
      <c r="T694" s="234"/>
      <c r="U694" s="234"/>
      <c r="V694" s="234"/>
      <c r="W694" s="234"/>
      <c r="X694" s="234"/>
      <c r="Y694" s="234"/>
      <c r="Z694" s="234"/>
    </row>
    <row r="695" spans="1:26" ht="12.75" customHeight="1" x14ac:dyDescent="0.3">
      <c r="A695" s="234"/>
      <c r="B695" s="234"/>
      <c r="C695" s="234"/>
      <c r="D695" s="234"/>
      <c r="E695" s="234"/>
      <c r="F695" s="234"/>
      <c r="G695" s="234"/>
      <c r="H695" s="234"/>
      <c r="I695" s="234"/>
      <c r="J695" s="234"/>
      <c r="K695" s="234"/>
      <c r="L695" s="234"/>
      <c r="M695" s="234"/>
      <c r="N695" s="234"/>
      <c r="O695" s="234"/>
      <c r="P695" s="234"/>
      <c r="Q695" s="234"/>
      <c r="R695" s="234"/>
      <c r="S695" s="234"/>
      <c r="T695" s="234"/>
      <c r="U695" s="234"/>
      <c r="V695" s="234"/>
      <c r="W695" s="234"/>
      <c r="X695" s="234"/>
      <c r="Y695" s="234"/>
      <c r="Z695" s="234"/>
    </row>
    <row r="696" spans="1:26" ht="12.75" customHeight="1" x14ac:dyDescent="0.3">
      <c r="A696" s="234"/>
      <c r="B696" s="234"/>
      <c r="C696" s="234"/>
      <c r="D696" s="234"/>
      <c r="E696" s="234"/>
      <c r="F696" s="234"/>
      <c r="G696" s="234"/>
      <c r="H696" s="234"/>
      <c r="I696" s="234"/>
      <c r="J696" s="234"/>
      <c r="K696" s="234"/>
      <c r="L696" s="234"/>
      <c r="M696" s="234"/>
      <c r="N696" s="234"/>
      <c r="O696" s="234"/>
      <c r="P696" s="234"/>
      <c r="Q696" s="234"/>
      <c r="R696" s="234"/>
      <c r="S696" s="234"/>
      <c r="T696" s="234"/>
      <c r="U696" s="234"/>
      <c r="V696" s="234"/>
      <c r="W696" s="234"/>
      <c r="X696" s="234"/>
      <c r="Y696" s="234"/>
      <c r="Z696" s="234"/>
    </row>
    <row r="697" spans="1:26" ht="12.75" customHeight="1" x14ac:dyDescent="0.3">
      <c r="A697" s="234"/>
      <c r="B697" s="234"/>
      <c r="C697" s="234"/>
      <c r="D697" s="234"/>
      <c r="E697" s="234"/>
      <c r="F697" s="234"/>
      <c r="G697" s="234"/>
      <c r="H697" s="234"/>
      <c r="I697" s="234"/>
      <c r="J697" s="234"/>
      <c r="K697" s="234"/>
      <c r="L697" s="234"/>
      <c r="M697" s="234"/>
      <c r="N697" s="234"/>
      <c r="O697" s="234"/>
      <c r="P697" s="234"/>
      <c r="Q697" s="234"/>
      <c r="R697" s="234"/>
      <c r="S697" s="234"/>
      <c r="T697" s="234"/>
      <c r="U697" s="234"/>
      <c r="V697" s="234"/>
      <c r="W697" s="234"/>
      <c r="X697" s="234"/>
      <c r="Y697" s="234"/>
      <c r="Z697" s="234"/>
    </row>
    <row r="698" spans="1:26" ht="12.75" customHeight="1" x14ac:dyDescent="0.3">
      <c r="A698" s="234"/>
      <c r="B698" s="234"/>
      <c r="C698" s="234"/>
      <c r="D698" s="234"/>
      <c r="E698" s="234"/>
      <c r="F698" s="234"/>
      <c r="G698" s="234"/>
      <c r="H698" s="234"/>
      <c r="I698" s="234"/>
      <c r="J698" s="234"/>
      <c r="K698" s="234"/>
      <c r="L698" s="234"/>
      <c r="M698" s="234"/>
      <c r="N698" s="234"/>
      <c r="O698" s="234"/>
      <c r="P698" s="234"/>
      <c r="Q698" s="234"/>
      <c r="R698" s="234"/>
      <c r="S698" s="234"/>
      <c r="T698" s="234"/>
      <c r="U698" s="234"/>
      <c r="V698" s="234"/>
      <c r="W698" s="234"/>
      <c r="X698" s="234"/>
      <c r="Y698" s="234"/>
      <c r="Z698" s="234"/>
    </row>
    <row r="699" spans="1:26" ht="12.75" customHeight="1" x14ac:dyDescent="0.3">
      <c r="A699" s="234"/>
      <c r="B699" s="234"/>
      <c r="C699" s="234"/>
      <c r="D699" s="234"/>
      <c r="E699" s="234"/>
      <c r="F699" s="234"/>
      <c r="G699" s="234"/>
      <c r="H699" s="234"/>
      <c r="I699" s="234"/>
      <c r="J699" s="234"/>
      <c r="K699" s="234"/>
      <c r="L699" s="234"/>
      <c r="M699" s="234"/>
      <c r="N699" s="234"/>
      <c r="O699" s="234"/>
      <c r="P699" s="234"/>
      <c r="Q699" s="234"/>
      <c r="R699" s="234"/>
      <c r="S699" s="234"/>
      <c r="T699" s="234"/>
      <c r="U699" s="234"/>
      <c r="V699" s="234"/>
      <c r="W699" s="234"/>
      <c r="X699" s="234"/>
      <c r="Y699" s="234"/>
      <c r="Z699" s="234"/>
    </row>
    <row r="700" spans="1:26" ht="12.75" customHeight="1" x14ac:dyDescent="0.3">
      <c r="A700" s="234"/>
      <c r="B700" s="234"/>
      <c r="C700" s="234"/>
      <c r="D700" s="234"/>
      <c r="E700" s="234"/>
      <c r="F700" s="234"/>
      <c r="G700" s="234"/>
      <c r="H700" s="234"/>
      <c r="I700" s="234"/>
      <c r="J700" s="234"/>
      <c r="K700" s="234"/>
      <c r="L700" s="234"/>
      <c r="M700" s="234"/>
      <c r="N700" s="234"/>
      <c r="O700" s="234"/>
      <c r="P700" s="234"/>
      <c r="Q700" s="234"/>
      <c r="R700" s="234"/>
      <c r="S700" s="234"/>
      <c r="T700" s="234"/>
      <c r="U700" s="234"/>
      <c r="V700" s="234"/>
      <c r="W700" s="234"/>
      <c r="X700" s="234"/>
      <c r="Y700" s="234"/>
      <c r="Z700" s="234"/>
    </row>
    <row r="701" spans="1:26" ht="12.75" customHeight="1" x14ac:dyDescent="0.3">
      <c r="A701" s="234"/>
      <c r="B701" s="234"/>
      <c r="C701" s="234"/>
      <c r="D701" s="234"/>
      <c r="E701" s="234"/>
      <c r="F701" s="234"/>
      <c r="G701" s="234"/>
      <c r="H701" s="234"/>
      <c r="I701" s="234"/>
      <c r="J701" s="234"/>
      <c r="K701" s="234"/>
      <c r="L701" s="234"/>
      <c r="M701" s="234"/>
      <c r="N701" s="234"/>
      <c r="O701" s="234"/>
      <c r="P701" s="234"/>
      <c r="Q701" s="234"/>
      <c r="R701" s="234"/>
      <c r="S701" s="234"/>
      <c r="T701" s="234"/>
      <c r="U701" s="234"/>
      <c r="V701" s="234"/>
      <c r="W701" s="234"/>
      <c r="X701" s="234"/>
      <c r="Y701" s="234"/>
      <c r="Z701" s="234"/>
    </row>
    <row r="702" spans="1:26" ht="12.75" customHeight="1" x14ac:dyDescent="0.3">
      <c r="A702" s="234"/>
      <c r="B702" s="234"/>
      <c r="C702" s="234"/>
      <c r="D702" s="234"/>
      <c r="E702" s="234"/>
      <c r="F702" s="234"/>
      <c r="G702" s="234"/>
      <c r="H702" s="234"/>
      <c r="I702" s="234"/>
      <c r="J702" s="234"/>
      <c r="K702" s="234"/>
      <c r="L702" s="234"/>
      <c r="M702" s="234"/>
      <c r="N702" s="234"/>
      <c r="O702" s="234"/>
      <c r="P702" s="234"/>
      <c r="Q702" s="234"/>
      <c r="R702" s="234"/>
      <c r="S702" s="234"/>
      <c r="T702" s="234"/>
      <c r="U702" s="234"/>
      <c r="V702" s="234"/>
      <c r="W702" s="234"/>
      <c r="X702" s="234"/>
      <c r="Y702" s="234"/>
      <c r="Z702" s="234"/>
    </row>
    <row r="703" spans="1:26" ht="12.75" customHeight="1" x14ac:dyDescent="0.3">
      <c r="A703" s="234"/>
      <c r="B703" s="234"/>
      <c r="C703" s="234"/>
      <c r="D703" s="234"/>
      <c r="E703" s="234"/>
      <c r="F703" s="234"/>
      <c r="G703" s="234"/>
      <c r="H703" s="234"/>
      <c r="I703" s="234"/>
      <c r="J703" s="234"/>
      <c r="K703" s="234"/>
      <c r="L703" s="234"/>
      <c r="M703" s="234"/>
      <c r="N703" s="234"/>
      <c r="O703" s="234"/>
      <c r="P703" s="234"/>
      <c r="Q703" s="234"/>
      <c r="R703" s="234"/>
      <c r="S703" s="234"/>
      <c r="T703" s="234"/>
      <c r="U703" s="234"/>
      <c r="V703" s="234"/>
      <c r="W703" s="234"/>
      <c r="X703" s="234"/>
      <c r="Y703" s="234"/>
      <c r="Z703" s="234"/>
    </row>
    <row r="704" spans="1:26" ht="12.75" customHeight="1" x14ac:dyDescent="0.3">
      <c r="A704" s="234"/>
      <c r="B704" s="234"/>
      <c r="C704" s="234"/>
      <c r="D704" s="234"/>
      <c r="E704" s="234"/>
      <c r="F704" s="234"/>
      <c r="G704" s="234"/>
      <c r="H704" s="234"/>
      <c r="I704" s="234"/>
      <c r="J704" s="234"/>
      <c r="K704" s="234"/>
      <c r="L704" s="234"/>
      <c r="M704" s="234"/>
      <c r="N704" s="234"/>
      <c r="O704" s="234"/>
      <c r="P704" s="234"/>
      <c r="Q704" s="234"/>
      <c r="R704" s="234"/>
      <c r="S704" s="234"/>
      <c r="T704" s="234"/>
      <c r="U704" s="234"/>
      <c r="V704" s="234"/>
      <c r="W704" s="234"/>
      <c r="X704" s="234"/>
      <c r="Y704" s="234"/>
      <c r="Z704" s="234"/>
    </row>
    <row r="705" spans="1:26" ht="12.75" customHeight="1" x14ac:dyDescent="0.3">
      <c r="A705" s="234"/>
      <c r="B705" s="234"/>
      <c r="C705" s="234"/>
      <c r="D705" s="234"/>
      <c r="E705" s="234"/>
      <c r="F705" s="234"/>
      <c r="G705" s="234"/>
      <c r="H705" s="234"/>
      <c r="I705" s="234"/>
      <c r="J705" s="234"/>
      <c r="K705" s="234"/>
      <c r="L705" s="234"/>
      <c r="M705" s="234"/>
      <c r="N705" s="234"/>
      <c r="O705" s="234"/>
      <c r="P705" s="234"/>
      <c r="Q705" s="234"/>
      <c r="R705" s="234"/>
      <c r="S705" s="234"/>
      <c r="T705" s="234"/>
      <c r="U705" s="234"/>
      <c r="V705" s="234"/>
      <c r="W705" s="234"/>
      <c r="X705" s="234"/>
      <c r="Y705" s="234"/>
      <c r="Z705" s="234"/>
    </row>
    <row r="706" spans="1:26" ht="12.75" customHeight="1" x14ac:dyDescent="0.3">
      <c r="A706" s="234"/>
      <c r="B706" s="234"/>
      <c r="C706" s="234"/>
      <c r="D706" s="234"/>
      <c r="E706" s="234"/>
      <c r="F706" s="234"/>
      <c r="G706" s="234"/>
      <c r="H706" s="234"/>
      <c r="I706" s="234"/>
      <c r="J706" s="234"/>
      <c r="K706" s="234"/>
      <c r="L706" s="234"/>
      <c r="M706" s="234"/>
      <c r="N706" s="234"/>
      <c r="O706" s="234"/>
      <c r="P706" s="234"/>
      <c r="Q706" s="234"/>
      <c r="R706" s="234"/>
      <c r="S706" s="234"/>
      <c r="T706" s="234"/>
      <c r="U706" s="234"/>
      <c r="V706" s="234"/>
      <c r="W706" s="234"/>
      <c r="X706" s="234"/>
      <c r="Y706" s="234"/>
      <c r="Z706" s="234"/>
    </row>
    <row r="707" spans="1:26" ht="12.75" customHeight="1" x14ac:dyDescent="0.3">
      <c r="A707" s="234"/>
      <c r="B707" s="234"/>
      <c r="C707" s="234"/>
      <c r="D707" s="234"/>
      <c r="E707" s="234"/>
      <c r="F707" s="234"/>
      <c r="G707" s="234"/>
      <c r="H707" s="234"/>
      <c r="I707" s="234"/>
      <c r="J707" s="234"/>
      <c r="K707" s="234"/>
      <c r="L707" s="234"/>
      <c r="M707" s="234"/>
      <c r="N707" s="234"/>
      <c r="O707" s="234"/>
      <c r="P707" s="234"/>
      <c r="Q707" s="234"/>
      <c r="R707" s="234"/>
      <c r="S707" s="234"/>
      <c r="T707" s="234"/>
      <c r="U707" s="234"/>
      <c r="V707" s="234"/>
      <c r="W707" s="234"/>
      <c r="X707" s="234"/>
      <c r="Y707" s="234"/>
      <c r="Z707" s="234"/>
    </row>
    <row r="708" spans="1:26" ht="12.75" customHeight="1" x14ac:dyDescent="0.3">
      <c r="A708" s="234"/>
      <c r="B708" s="234"/>
      <c r="C708" s="234"/>
      <c r="D708" s="234"/>
      <c r="E708" s="234"/>
      <c r="F708" s="234"/>
      <c r="G708" s="234"/>
      <c r="H708" s="234"/>
      <c r="I708" s="234"/>
      <c r="J708" s="234"/>
      <c r="K708" s="234"/>
      <c r="L708" s="234"/>
      <c r="M708" s="234"/>
      <c r="N708" s="234"/>
      <c r="O708" s="234"/>
      <c r="P708" s="234"/>
      <c r="Q708" s="234"/>
      <c r="R708" s="234"/>
      <c r="S708" s="234"/>
      <c r="T708" s="234"/>
      <c r="U708" s="234"/>
      <c r="V708" s="234"/>
      <c r="W708" s="234"/>
      <c r="X708" s="234"/>
      <c r="Y708" s="234"/>
      <c r="Z708" s="234"/>
    </row>
    <row r="709" spans="1:26" ht="12.75" customHeight="1" x14ac:dyDescent="0.3">
      <c r="A709" s="234"/>
      <c r="B709" s="234"/>
      <c r="C709" s="234"/>
      <c r="D709" s="234"/>
      <c r="E709" s="234"/>
      <c r="F709" s="234"/>
      <c r="G709" s="234"/>
      <c r="H709" s="234"/>
      <c r="I709" s="234"/>
      <c r="J709" s="234"/>
      <c r="K709" s="234"/>
      <c r="L709" s="234"/>
      <c r="M709" s="234"/>
      <c r="N709" s="234"/>
      <c r="O709" s="234"/>
      <c r="P709" s="234"/>
      <c r="Q709" s="234"/>
      <c r="R709" s="234"/>
      <c r="S709" s="234"/>
      <c r="T709" s="234"/>
      <c r="U709" s="234"/>
      <c r="V709" s="234"/>
      <c r="W709" s="234"/>
      <c r="X709" s="234"/>
      <c r="Y709" s="234"/>
      <c r="Z709" s="234"/>
    </row>
    <row r="710" spans="1:26" ht="12.75" customHeight="1" x14ac:dyDescent="0.3">
      <c r="A710" s="234"/>
      <c r="B710" s="234"/>
      <c r="C710" s="234"/>
      <c r="D710" s="234"/>
      <c r="E710" s="234"/>
      <c r="F710" s="234"/>
      <c r="G710" s="234"/>
      <c r="H710" s="234"/>
      <c r="I710" s="234"/>
      <c r="J710" s="234"/>
      <c r="K710" s="234"/>
      <c r="L710" s="234"/>
      <c r="M710" s="234"/>
      <c r="N710" s="234"/>
      <c r="O710" s="234"/>
      <c r="P710" s="234"/>
      <c r="Q710" s="234"/>
      <c r="R710" s="234"/>
      <c r="S710" s="234"/>
      <c r="T710" s="234"/>
      <c r="U710" s="234"/>
      <c r="V710" s="234"/>
      <c r="W710" s="234"/>
      <c r="X710" s="234"/>
      <c r="Y710" s="234"/>
      <c r="Z710" s="234"/>
    </row>
    <row r="711" spans="1:26" ht="12.75" customHeight="1" x14ac:dyDescent="0.3">
      <c r="A711" s="234"/>
      <c r="B711" s="234"/>
      <c r="C711" s="234"/>
      <c r="D711" s="234"/>
      <c r="E711" s="234"/>
      <c r="F711" s="234"/>
      <c r="G711" s="234"/>
      <c r="H711" s="234"/>
      <c r="I711" s="234"/>
      <c r="J711" s="234"/>
      <c r="K711" s="234"/>
      <c r="L711" s="234"/>
      <c r="M711" s="234"/>
      <c r="N711" s="234"/>
      <c r="O711" s="234"/>
      <c r="P711" s="234"/>
      <c r="Q711" s="234"/>
      <c r="R711" s="234"/>
      <c r="S711" s="234"/>
      <c r="T711" s="234"/>
      <c r="U711" s="234"/>
      <c r="V711" s="234"/>
      <c r="W711" s="234"/>
      <c r="X711" s="234"/>
      <c r="Y711" s="234"/>
      <c r="Z711" s="234"/>
    </row>
    <row r="712" spans="1:26" ht="12.75" customHeight="1" x14ac:dyDescent="0.3">
      <c r="A712" s="234"/>
      <c r="B712" s="234"/>
      <c r="C712" s="234"/>
      <c r="D712" s="234"/>
      <c r="E712" s="234"/>
      <c r="F712" s="234"/>
      <c r="G712" s="234"/>
      <c r="H712" s="234"/>
      <c r="I712" s="234"/>
      <c r="J712" s="234"/>
      <c r="K712" s="234"/>
      <c r="L712" s="234"/>
      <c r="M712" s="234"/>
      <c r="N712" s="234"/>
      <c r="O712" s="234"/>
      <c r="P712" s="234"/>
      <c r="Q712" s="234"/>
      <c r="R712" s="234"/>
      <c r="S712" s="234"/>
      <c r="T712" s="234"/>
      <c r="U712" s="234"/>
      <c r="V712" s="234"/>
      <c r="W712" s="234"/>
      <c r="X712" s="234"/>
      <c r="Y712" s="234"/>
      <c r="Z712" s="234"/>
    </row>
    <row r="713" spans="1:26" ht="12.75" customHeight="1" x14ac:dyDescent="0.3">
      <c r="A713" s="234"/>
      <c r="B713" s="234"/>
      <c r="C713" s="234"/>
      <c r="D713" s="234"/>
      <c r="E713" s="234"/>
      <c r="F713" s="234"/>
      <c r="G713" s="234"/>
      <c r="H713" s="234"/>
      <c r="I713" s="234"/>
      <c r="J713" s="234"/>
      <c r="K713" s="234"/>
      <c r="L713" s="234"/>
      <c r="M713" s="234"/>
      <c r="N713" s="234"/>
      <c r="O713" s="234"/>
      <c r="P713" s="234"/>
      <c r="Q713" s="234"/>
      <c r="R713" s="234"/>
      <c r="S713" s="234"/>
      <c r="T713" s="234"/>
      <c r="U713" s="234"/>
      <c r="V713" s="234"/>
      <c r="W713" s="234"/>
      <c r="X713" s="234"/>
      <c r="Y713" s="234"/>
      <c r="Z713" s="234"/>
    </row>
    <row r="714" spans="1:26" ht="12.75" customHeight="1" x14ac:dyDescent="0.3">
      <c r="A714" s="234"/>
      <c r="B714" s="234"/>
      <c r="C714" s="234"/>
      <c r="D714" s="234"/>
      <c r="E714" s="234"/>
      <c r="F714" s="234"/>
      <c r="G714" s="234"/>
      <c r="H714" s="234"/>
      <c r="I714" s="234"/>
      <c r="J714" s="234"/>
      <c r="K714" s="234"/>
      <c r="L714" s="234"/>
      <c r="M714" s="234"/>
      <c r="N714" s="234"/>
      <c r="O714" s="234"/>
      <c r="P714" s="234"/>
      <c r="Q714" s="234"/>
      <c r="R714" s="234"/>
      <c r="S714" s="234"/>
      <c r="T714" s="234"/>
      <c r="U714" s="234"/>
      <c r="V714" s="234"/>
      <c r="W714" s="234"/>
      <c r="X714" s="234"/>
      <c r="Y714" s="234"/>
      <c r="Z714" s="234"/>
    </row>
    <row r="715" spans="1:26" ht="12.75" customHeight="1" x14ac:dyDescent="0.3">
      <c r="A715" s="234"/>
      <c r="B715" s="234"/>
      <c r="C715" s="234"/>
      <c r="D715" s="234"/>
      <c r="E715" s="234"/>
      <c r="F715" s="234"/>
      <c r="G715" s="234"/>
      <c r="H715" s="234"/>
      <c r="I715" s="234"/>
      <c r="J715" s="234"/>
      <c r="K715" s="234"/>
      <c r="L715" s="234"/>
      <c r="M715" s="234"/>
      <c r="N715" s="234"/>
      <c r="O715" s="234"/>
      <c r="P715" s="234"/>
      <c r="Q715" s="234"/>
      <c r="R715" s="234"/>
      <c r="S715" s="234"/>
      <c r="T715" s="234"/>
      <c r="U715" s="234"/>
      <c r="V715" s="234"/>
      <c r="W715" s="234"/>
      <c r="X715" s="234"/>
      <c r="Y715" s="234"/>
      <c r="Z715" s="234"/>
    </row>
    <row r="716" spans="1:26" ht="12.75" customHeight="1" x14ac:dyDescent="0.3">
      <c r="A716" s="234"/>
      <c r="B716" s="234"/>
      <c r="C716" s="234"/>
      <c r="D716" s="234"/>
      <c r="E716" s="234"/>
      <c r="F716" s="234"/>
      <c r="G716" s="234"/>
      <c r="H716" s="234"/>
      <c r="I716" s="234"/>
      <c r="J716" s="234"/>
      <c r="K716" s="234"/>
      <c r="L716" s="234"/>
      <c r="M716" s="234"/>
      <c r="N716" s="234"/>
      <c r="O716" s="234"/>
      <c r="P716" s="234"/>
      <c r="Q716" s="234"/>
      <c r="R716" s="234"/>
      <c r="S716" s="234"/>
      <c r="T716" s="234"/>
      <c r="U716" s="234"/>
      <c r="V716" s="234"/>
      <c r="W716" s="234"/>
      <c r="X716" s="234"/>
      <c r="Y716" s="234"/>
      <c r="Z716" s="234"/>
    </row>
    <row r="717" spans="1:26" ht="12.75" customHeight="1" x14ac:dyDescent="0.3">
      <c r="A717" s="234"/>
      <c r="B717" s="234"/>
      <c r="C717" s="234"/>
      <c r="D717" s="234"/>
      <c r="E717" s="234"/>
      <c r="F717" s="234"/>
      <c r="G717" s="234"/>
      <c r="H717" s="234"/>
      <c r="I717" s="234"/>
      <c r="J717" s="234"/>
      <c r="K717" s="234"/>
      <c r="L717" s="234"/>
      <c r="M717" s="234"/>
      <c r="N717" s="234"/>
      <c r="O717" s="234"/>
      <c r="P717" s="234"/>
      <c r="Q717" s="234"/>
      <c r="R717" s="234"/>
      <c r="S717" s="234"/>
      <c r="T717" s="234"/>
      <c r="U717" s="234"/>
      <c r="V717" s="234"/>
      <c r="W717" s="234"/>
      <c r="X717" s="234"/>
      <c r="Y717" s="234"/>
      <c r="Z717" s="234"/>
    </row>
    <row r="718" spans="1:26" ht="12.75" customHeight="1" x14ac:dyDescent="0.3">
      <c r="A718" s="234"/>
      <c r="B718" s="234"/>
      <c r="C718" s="234"/>
      <c r="D718" s="234"/>
      <c r="E718" s="234"/>
      <c r="F718" s="234"/>
      <c r="G718" s="234"/>
      <c r="H718" s="234"/>
      <c r="I718" s="234"/>
      <c r="J718" s="234"/>
      <c r="K718" s="234"/>
      <c r="L718" s="234"/>
      <c r="M718" s="234"/>
      <c r="N718" s="234"/>
      <c r="O718" s="234"/>
      <c r="P718" s="234"/>
      <c r="Q718" s="234"/>
      <c r="R718" s="234"/>
      <c r="S718" s="234"/>
      <c r="T718" s="234"/>
      <c r="U718" s="234"/>
      <c r="V718" s="234"/>
      <c r="W718" s="234"/>
      <c r="X718" s="234"/>
      <c r="Y718" s="234"/>
      <c r="Z718" s="234"/>
    </row>
    <row r="719" spans="1:26" ht="12.75" customHeight="1" x14ac:dyDescent="0.3">
      <c r="A719" s="234"/>
      <c r="B719" s="234"/>
      <c r="C719" s="234"/>
      <c r="D719" s="234"/>
      <c r="E719" s="234"/>
      <c r="F719" s="234"/>
      <c r="G719" s="234"/>
      <c r="H719" s="234"/>
      <c r="I719" s="234"/>
      <c r="J719" s="234"/>
      <c r="K719" s="234"/>
      <c r="L719" s="234"/>
      <c r="M719" s="234"/>
      <c r="N719" s="234"/>
      <c r="O719" s="234"/>
      <c r="P719" s="234"/>
      <c r="Q719" s="234"/>
      <c r="R719" s="234"/>
      <c r="S719" s="234"/>
      <c r="T719" s="234"/>
      <c r="U719" s="234"/>
      <c r="V719" s="234"/>
      <c r="W719" s="234"/>
      <c r="X719" s="234"/>
      <c r="Y719" s="234"/>
      <c r="Z719" s="234"/>
    </row>
    <row r="720" spans="1:26" ht="12.75" customHeight="1" x14ac:dyDescent="0.3">
      <c r="A720" s="234"/>
      <c r="B720" s="234"/>
      <c r="C720" s="234"/>
      <c r="D720" s="234"/>
      <c r="E720" s="234"/>
      <c r="F720" s="234"/>
      <c r="G720" s="234"/>
      <c r="H720" s="234"/>
      <c r="I720" s="234"/>
      <c r="J720" s="234"/>
      <c r="K720" s="234"/>
      <c r="L720" s="234"/>
      <c r="M720" s="234"/>
      <c r="N720" s="234"/>
      <c r="O720" s="234"/>
      <c r="P720" s="234"/>
      <c r="Q720" s="234"/>
      <c r="R720" s="234"/>
      <c r="S720" s="234"/>
      <c r="T720" s="234"/>
      <c r="U720" s="234"/>
      <c r="V720" s="234"/>
      <c r="W720" s="234"/>
      <c r="X720" s="234"/>
      <c r="Y720" s="234"/>
      <c r="Z720" s="234"/>
    </row>
    <row r="721" spans="1:26" ht="12.75" customHeight="1" x14ac:dyDescent="0.3">
      <c r="A721" s="234"/>
      <c r="B721" s="234"/>
      <c r="C721" s="234"/>
      <c r="D721" s="234"/>
      <c r="E721" s="234"/>
      <c r="F721" s="234"/>
      <c r="G721" s="234"/>
      <c r="H721" s="234"/>
      <c r="I721" s="234"/>
      <c r="J721" s="234"/>
      <c r="K721" s="234"/>
      <c r="L721" s="234"/>
      <c r="M721" s="234"/>
      <c r="N721" s="234"/>
      <c r="O721" s="234"/>
      <c r="P721" s="234"/>
      <c r="Q721" s="234"/>
      <c r="R721" s="234"/>
      <c r="S721" s="234"/>
      <c r="T721" s="234"/>
      <c r="U721" s="234"/>
      <c r="V721" s="234"/>
      <c r="W721" s="234"/>
      <c r="X721" s="234"/>
      <c r="Y721" s="234"/>
      <c r="Z721" s="234"/>
    </row>
    <row r="722" spans="1:26" ht="12.75" customHeight="1" x14ac:dyDescent="0.3">
      <c r="A722" s="234"/>
      <c r="B722" s="234"/>
      <c r="C722" s="234"/>
      <c r="D722" s="234"/>
      <c r="E722" s="234"/>
      <c r="F722" s="234"/>
      <c r="G722" s="234"/>
      <c r="H722" s="234"/>
      <c r="I722" s="234"/>
      <c r="J722" s="234"/>
      <c r="K722" s="234"/>
      <c r="L722" s="234"/>
      <c r="M722" s="234"/>
      <c r="N722" s="234"/>
      <c r="O722" s="234"/>
      <c r="P722" s="234"/>
      <c r="Q722" s="234"/>
      <c r="R722" s="234"/>
      <c r="S722" s="234"/>
      <c r="T722" s="234"/>
      <c r="U722" s="234"/>
      <c r="V722" s="234"/>
      <c r="W722" s="234"/>
      <c r="X722" s="234"/>
      <c r="Y722" s="234"/>
      <c r="Z722" s="234"/>
    </row>
    <row r="723" spans="1:26" ht="12.75" customHeight="1" x14ac:dyDescent="0.3">
      <c r="A723" s="234"/>
      <c r="B723" s="234"/>
      <c r="C723" s="234"/>
      <c r="D723" s="234"/>
      <c r="E723" s="234"/>
      <c r="F723" s="234"/>
      <c r="G723" s="234"/>
      <c r="H723" s="234"/>
      <c r="I723" s="234"/>
      <c r="J723" s="234"/>
      <c r="K723" s="234"/>
      <c r="L723" s="234"/>
      <c r="M723" s="234"/>
      <c r="N723" s="234"/>
      <c r="O723" s="234"/>
      <c r="P723" s="234"/>
      <c r="Q723" s="234"/>
      <c r="R723" s="234"/>
      <c r="S723" s="234"/>
      <c r="T723" s="234"/>
      <c r="U723" s="234"/>
      <c r="V723" s="234"/>
      <c r="W723" s="234"/>
      <c r="X723" s="234"/>
      <c r="Y723" s="234"/>
      <c r="Z723" s="234"/>
    </row>
    <row r="724" spans="1:26" ht="12.75" customHeight="1" x14ac:dyDescent="0.3">
      <c r="A724" s="234"/>
      <c r="B724" s="234"/>
      <c r="C724" s="234"/>
      <c r="D724" s="234"/>
      <c r="E724" s="234"/>
      <c r="F724" s="234"/>
      <c r="G724" s="234"/>
      <c r="H724" s="234"/>
      <c r="I724" s="234"/>
      <c r="J724" s="234"/>
      <c r="K724" s="234"/>
      <c r="L724" s="234"/>
      <c r="M724" s="234"/>
      <c r="N724" s="234"/>
      <c r="O724" s="234"/>
      <c r="P724" s="234"/>
      <c r="Q724" s="234"/>
      <c r="R724" s="234"/>
      <c r="S724" s="234"/>
      <c r="T724" s="234"/>
      <c r="U724" s="234"/>
      <c r="V724" s="234"/>
      <c r="W724" s="234"/>
      <c r="X724" s="234"/>
      <c r="Y724" s="234"/>
      <c r="Z724" s="234"/>
    </row>
    <row r="725" spans="1:26" ht="12.75" customHeight="1" x14ac:dyDescent="0.3">
      <c r="A725" s="234"/>
      <c r="B725" s="234"/>
      <c r="C725" s="234"/>
      <c r="D725" s="234"/>
      <c r="E725" s="234"/>
      <c r="F725" s="234"/>
      <c r="G725" s="234"/>
      <c r="H725" s="234"/>
      <c r="I725" s="234"/>
      <c r="J725" s="234"/>
      <c r="K725" s="234"/>
      <c r="L725" s="234"/>
      <c r="M725" s="234"/>
      <c r="N725" s="234"/>
      <c r="O725" s="234"/>
      <c r="P725" s="234"/>
      <c r="Q725" s="234"/>
      <c r="R725" s="234"/>
      <c r="S725" s="234"/>
      <c r="T725" s="234"/>
      <c r="U725" s="234"/>
      <c r="V725" s="234"/>
      <c r="W725" s="234"/>
      <c r="X725" s="234"/>
      <c r="Y725" s="234"/>
      <c r="Z725" s="234"/>
    </row>
    <row r="726" spans="1:26" ht="12.75" customHeight="1" x14ac:dyDescent="0.3">
      <c r="A726" s="234"/>
      <c r="B726" s="234"/>
      <c r="C726" s="234"/>
      <c r="D726" s="234"/>
      <c r="E726" s="234"/>
      <c r="F726" s="234"/>
      <c r="G726" s="234"/>
      <c r="H726" s="234"/>
      <c r="I726" s="234"/>
      <c r="J726" s="234"/>
      <c r="K726" s="234"/>
      <c r="L726" s="234"/>
      <c r="M726" s="234"/>
      <c r="N726" s="234"/>
      <c r="O726" s="234"/>
      <c r="P726" s="234"/>
      <c r="Q726" s="234"/>
      <c r="R726" s="234"/>
      <c r="S726" s="234"/>
      <c r="T726" s="234"/>
      <c r="U726" s="234"/>
      <c r="V726" s="234"/>
      <c r="W726" s="234"/>
      <c r="X726" s="234"/>
      <c r="Y726" s="234"/>
      <c r="Z726" s="234"/>
    </row>
    <row r="727" spans="1:26" ht="12.75" customHeight="1" x14ac:dyDescent="0.3">
      <c r="A727" s="234"/>
      <c r="B727" s="234"/>
      <c r="C727" s="234"/>
      <c r="D727" s="234"/>
      <c r="E727" s="234"/>
      <c r="F727" s="234"/>
      <c r="G727" s="234"/>
      <c r="H727" s="234"/>
      <c r="I727" s="234"/>
      <c r="J727" s="234"/>
      <c r="K727" s="234"/>
      <c r="L727" s="234"/>
      <c r="M727" s="234"/>
      <c r="N727" s="234"/>
      <c r="O727" s="234"/>
      <c r="P727" s="234"/>
      <c r="Q727" s="234"/>
      <c r="R727" s="234"/>
      <c r="S727" s="234"/>
      <c r="T727" s="234"/>
      <c r="U727" s="234"/>
      <c r="V727" s="234"/>
      <c r="W727" s="234"/>
      <c r="X727" s="234"/>
      <c r="Y727" s="234"/>
      <c r="Z727" s="234"/>
    </row>
    <row r="728" spans="1:26" ht="12.75" customHeight="1" x14ac:dyDescent="0.3">
      <c r="A728" s="234"/>
      <c r="B728" s="234"/>
      <c r="C728" s="234"/>
      <c r="D728" s="234"/>
      <c r="E728" s="234"/>
      <c r="F728" s="234"/>
      <c r="G728" s="234"/>
      <c r="H728" s="234"/>
      <c r="I728" s="234"/>
      <c r="J728" s="234"/>
      <c r="K728" s="234"/>
      <c r="L728" s="234"/>
      <c r="M728" s="234"/>
      <c r="N728" s="234"/>
      <c r="O728" s="234"/>
      <c r="P728" s="234"/>
      <c r="Q728" s="234"/>
      <c r="R728" s="234"/>
      <c r="S728" s="234"/>
      <c r="T728" s="234"/>
      <c r="U728" s="234"/>
      <c r="V728" s="234"/>
      <c r="W728" s="234"/>
      <c r="X728" s="234"/>
      <c r="Y728" s="234"/>
      <c r="Z728" s="234"/>
    </row>
    <row r="729" spans="1:26" ht="12.75" customHeight="1" x14ac:dyDescent="0.3">
      <c r="A729" s="234"/>
      <c r="B729" s="234"/>
      <c r="C729" s="234"/>
      <c r="D729" s="234"/>
      <c r="E729" s="234"/>
      <c r="F729" s="234"/>
      <c r="G729" s="234"/>
      <c r="H729" s="234"/>
      <c r="I729" s="234"/>
      <c r="J729" s="234"/>
      <c r="K729" s="234"/>
      <c r="L729" s="234"/>
      <c r="M729" s="234"/>
      <c r="N729" s="234"/>
      <c r="O729" s="234"/>
      <c r="P729" s="234"/>
      <c r="Q729" s="234"/>
      <c r="R729" s="234"/>
      <c r="S729" s="234"/>
      <c r="T729" s="234"/>
      <c r="U729" s="234"/>
      <c r="V729" s="234"/>
      <c r="W729" s="234"/>
      <c r="X729" s="234"/>
      <c r="Y729" s="234"/>
      <c r="Z729" s="234"/>
    </row>
    <row r="730" spans="1:26" ht="12.75" customHeight="1" x14ac:dyDescent="0.3">
      <c r="A730" s="234"/>
      <c r="B730" s="234"/>
      <c r="C730" s="234"/>
      <c r="D730" s="234"/>
      <c r="E730" s="234"/>
      <c r="F730" s="234"/>
      <c r="G730" s="234"/>
      <c r="H730" s="234"/>
      <c r="I730" s="234"/>
      <c r="J730" s="234"/>
      <c r="K730" s="234"/>
      <c r="L730" s="234"/>
      <c r="M730" s="234"/>
      <c r="N730" s="234"/>
      <c r="O730" s="234"/>
      <c r="P730" s="234"/>
      <c r="Q730" s="234"/>
      <c r="R730" s="234"/>
      <c r="S730" s="234"/>
      <c r="T730" s="234"/>
      <c r="U730" s="234"/>
      <c r="V730" s="234"/>
      <c r="W730" s="234"/>
      <c r="X730" s="234"/>
      <c r="Y730" s="234"/>
      <c r="Z730" s="234"/>
    </row>
    <row r="731" spans="1:26" ht="12.75" customHeight="1" x14ac:dyDescent="0.3">
      <c r="A731" s="234"/>
      <c r="B731" s="234"/>
      <c r="C731" s="234"/>
      <c r="D731" s="234"/>
      <c r="E731" s="234"/>
      <c r="F731" s="234"/>
      <c r="G731" s="234"/>
      <c r="H731" s="234"/>
      <c r="I731" s="234"/>
      <c r="J731" s="234"/>
      <c r="K731" s="234"/>
      <c r="L731" s="234"/>
      <c r="M731" s="234"/>
      <c r="N731" s="234"/>
      <c r="O731" s="234"/>
      <c r="P731" s="234"/>
      <c r="Q731" s="234"/>
      <c r="R731" s="234"/>
      <c r="S731" s="234"/>
      <c r="T731" s="234"/>
      <c r="U731" s="234"/>
      <c r="V731" s="234"/>
      <c r="W731" s="234"/>
      <c r="X731" s="234"/>
      <c r="Y731" s="234"/>
      <c r="Z731" s="234"/>
    </row>
    <row r="732" spans="1:26" ht="12.75" customHeight="1" x14ac:dyDescent="0.3">
      <c r="A732" s="234"/>
      <c r="B732" s="234"/>
      <c r="C732" s="234"/>
      <c r="D732" s="234"/>
      <c r="E732" s="234"/>
      <c r="F732" s="234"/>
      <c r="G732" s="234"/>
      <c r="H732" s="234"/>
      <c r="I732" s="234"/>
      <c r="J732" s="234"/>
      <c r="K732" s="234"/>
      <c r="L732" s="234"/>
      <c r="M732" s="234"/>
      <c r="N732" s="234"/>
      <c r="O732" s="234"/>
      <c r="P732" s="234"/>
      <c r="Q732" s="234"/>
      <c r="R732" s="234"/>
      <c r="S732" s="234"/>
      <c r="T732" s="234"/>
      <c r="U732" s="234"/>
      <c r="V732" s="234"/>
      <c r="W732" s="234"/>
      <c r="X732" s="234"/>
      <c r="Y732" s="234"/>
      <c r="Z732" s="234"/>
    </row>
    <row r="733" spans="1:26" ht="12.75" customHeight="1" x14ac:dyDescent="0.3">
      <c r="A733" s="234"/>
      <c r="B733" s="234"/>
      <c r="C733" s="234"/>
      <c r="D733" s="234"/>
      <c r="E733" s="234"/>
      <c r="F733" s="234"/>
      <c r="G733" s="234"/>
      <c r="H733" s="234"/>
      <c r="I733" s="234"/>
      <c r="J733" s="234"/>
      <c r="K733" s="234"/>
      <c r="L733" s="234"/>
      <c r="M733" s="234"/>
      <c r="N733" s="234"/>
      <c r="O733" s="234"/>
      <c r="P733" s="234"/>
      <c r="Q733" s="234"/>
      <c r="R733" s="234"/>
      <c r="S733" s="234"/>
      <c r="T733" s="234"/>
      <c r="U733" s="234"/>
      <c r="V733" s="234"/>
      <c r="W733" s="234"/>
      <c r="X733" s="234"/>
      <c r="Y733" s="234"/>
      <c r="Z733" s="234"/>
    </row>
    <row r="734" spans="1:26" ht="12.75" customHeight="1" x14ac:dyDescent="0.3">
      <c r="A734" s="234"/>
      <c r="B734" s="234"/>
      <c r="C734" s="234"/>
      <c r="D734" s="234"/>
      <c r="E734" s="234"/>
      <c r="F734" s="234"/>
      <c r="G734" s="234"/>
      <c r="H734" s="234"/>
      <c r="I734" s="234"/>
      <c r="J734" s="234"/>
      <c r="K734" s="234"/>
      <c r="L734" s="234"/>
      <c r="M734" s="234"/>
      <c r="N734" s="234"/>
      <c r="O734" s="234"/>
      <c r="P734" s="234"/>
      <c r="Q734" s="234"/>
      <c r="R734" s="234"/>
      <c r="S734" s="234"/>
      <c r="T734" s="234"/>
      <c r="U734" s="234"/>
      <c r="V734" s="234"/>
      <c r="W734" s="234"/>
      <c r="X734" s="234"/>
      <c r="Y734" s="234"/>
      <c r="Z734" s="234"/>
    </row>
    <row r="735" spans="1:26" ht="12.75" customHeight="1" x14ac:dyDescent="0.3">
      <c r="A735" s="234"/>
      <c r="B735" s="234"/>
      <c r="C735" s="234"/>
      <c r="D735" s="234"/>
      <c r="E735" s="234"/>
      <c r="F735" s="234"/>
      <c r="G735" s="234"/>
      <c r="H735" s="234"/>
      <c r="I735" s="234"/>
      <c r="J735" s="234"/>
      <c r="K735" s="234"/>
      <c r="L735" s="234"/>
      <c r="M735" s="234"/>
      <c r="N735" s="234"/>
      <c r="O735" s="234"/>
      <c r="P735" s="234"/>
      <c r="Q735" s="234"/>
      <c r="R735" s="234"/>
      <c r="S735" s="234"/>
      <c r="T735" s="234"/>
      <c r="U735" s="234"/>
      <c r="V735" s="234"/>
      <c r="W735" s="234"/>
      <c r="X735" s="234"/>
      <c r="Y735" s="234"/>
      <c r="Z735" s="234"/>
    </row>
    <row r="736" spans="1:26" ht="12.75" customHeight="1" x14ac:dyDescent="0.3">
      <c r="A736" s="234"/>
      <c r="B736" s="234"/>
      <c r="C736" s="234"/>
      <c r="D736" s="234"/>
      <c r="E736" s="234"/>
      <c r="F736" s="234"/>
      <c r="G736" s="234"/>
      <c r="H736" s="234"/>
      <c r="I736" s="234"/>
      <c r="J736" s="234"/>
      <c r="K736" s="234"/>
      <c r="L736" s="234"/>
      <c r="M736" s="234"/>
      <c r="N736" s="234"/>
      <c r="O736" s="234"/>
      <c r="P736" s="234"/>
      <c r="Q736" s="234"/>
      <c r="R736" s="234"/>
      <c r="S736" s="234"/>
      <c r="T736" s="234"/>
      <c r="U736" s="234"/>
      <c r="V736" s="234"/>
      <c r="W736" s="234"/>
      <c r="X736" s="234"/>
      <c r="Y736" s="234"/>
      <c r="Z736" s="234"/>
    </row>
    <row r="737" spans="1:26" ht="12.75" customHeight="1" x14ac:dyDescent="0.3">
      <c r="A737" s="234"/>
      <c r="B737" s="234"/>
      <c r="C737" s="234"/>
      <c r="D737" s="234"/>
      <c r="E737" s="234"/>
      <c r="F737" s="234"/>
      <c r="G737" s="234"/>
      <c r="H737" s="234"/>
      <c r="I737" s="234"/>
      <c r="J737" s="234"/>
      <c r="K737" s="234"/>
      <c r="L737" s="234"/>
      <c r="M737" s="234"/>
      <c r="N737" s="234"/>
      <c r="O737" s="234"/>
      <c r="P737" s="234"/>
      <c r="Q737" s="234"/>
      <c r="R737" s="234"/>
      <c r="S737" s="234"/>
      <c r="T737" s="234"/>
      <c r="U737" s="234"/>
      <c r="V737" s="234"/>
      <c r="W737" s="234"/>
      <c r="X737" s="234"/>
      <c r="Y737" s="234"/>
      <c r="Z737" s="234"/>
    </row>
    <row r="738" spans="1:26" ht="12.75" customHeight="1" x14ac:dyDescent="0.3">
      <c r="A738" s="234"/>
      <c r="B738" s="234"/>
      <c r="C738" s="234"/>
      <c r="D738" s="234"/>
      <c r="E738" s="234"/>
      <c r="F738" s="234"/>
      <c r="G738" s="234"/>
      <c r="H738" s="234"/>
      <c r="I738" s="234"/>
      <c r="J738" s="234"/>
      <c r="K738" s="234"/>
      <c r="L738" s="234"/>
      <c r="M738" s="234"/>
      <c r="N738" s="234"/>
      <c r="O738" s="234"/>
      <c r="P738" s="234"/>
      <c r="Q738" s="234"/>
      <c r="R738" s="234"/>
      <c r="S738" s="234"/>
      <c r="T738" s="234"/>
      <c r="U738" s="234"/>
      <c r="V738" s="234"/>
      <c r="W738" s="234"/>
      <c r="X738" s="234"/>
      <c r="Y738" s="234"/>
      <c r="Z738" s="234"/>
    </row>
    <row r="739" spans="1:26" ht="12.75" customHeight="1" x14ac:dyDescent="0.3">
      <c r="A739" s="234"/>
      <c r="B739" s="234"/>
      <c r="C739" s="234"/>
      <c r="D739" s="234"/>
      <c r="E739" s="234"/>
      <c r="F739" s="234"/>
      <c r="G739" s="234"/>
      <c r="H739" s="234"/>
      <c r="I739" s="234"/>
      <c r="J739" s="234"/>
      <c r="K739" s="234"/>
      <c r="L739" s="234"/>
      <c r="M739" s="234"/>
      <c r="N739" s="234"/>
      <c r="O739" s="234"/>
      <c r="P739" s="234"/>
      <c r="Q739" s="234"/>
      <c r="R739" s="234"/>
      <c r="S739" s="234"/>
      <c r="T739" s="234"/>
      <c r="U739" s="234"/>
      <c r="V739" s="234"/>
      <c r="W739" s="234"/>
      <c r="X739" s="234"/>
      <c r="Y739" s="234"/>
      <c r="Z739" s="234"/>
    </row>
    <row r="740" spans="1:26" ht="12.75" customHeight="1" x14ac:dyDescent="0.3">
      <c r="A740" s="234"/>
      <c r="B740" s="234"/>
      <c r="C740" s="234"/>
      <c r="D740" s="234"/>
      <c r="E740" s="234"/>
      <c r="F740" s="234"/>
      <c r="G740" s="234"/>
      <c r="H740" s="234"/>
      <c r="I740" s="234"/>
      <c r="J740" s="234"/>
      <c r="K740" s="234"/>
      <c r="L740" s="234"/>
      <c r="M740" s="234"/>
      <c r="N740" s="234"/>
      <c r="O740" s="234"/>
      <c r="P740" s="234"/>
      <c r="Q740" s="234"/>
      <c r="R740" s="234"/>
      <c r="S740" s="234"/>
      <c r="T740" s="234"/>
      <c r="U740" s="234"/>
      <c r="V740" s="234"/>
      <c r="W740" s="234"/>
      <c r="X740" s="234"/>
      <c r="Y740" s="234"/>
      <c r="Z740" s="234"/>
    </row>
    <row r="741" spans="1:26" ht="12.75" customHeight="1" x14ac:dyDescent="0.3">
      <c r="A741" s="234"/>
      <c r="B741" s="234"/>
      <c r="C741" s="234"/>
      <c r="D741" s="234"/>
      <c r="E741" s="234"/>
      <c r="F741" s="234"/>
      <c r="G741" s="234"/>
      <c r="H741" s="234"/>
      <c r="I741" s="234"/>
      <c r="J741" s="234"/>
      <c r="K741" s="234"/>
      <c r="L741" s="234"/>
      <c r="M741" s="234"/>
      <c r="N741" s="234"/>
      <c r="O741" s="234"/>
      <c r="P741" s="234"/>
      <c r="Q741" s="234"/>
      <c r="R741" s="234"/>
      <c r="S741" s="234"/>
      <c r="T741" s="234"/>
      <c r="U741" s="234"/>
      <c r="V741" s="234"/>
      <c r="W741" s="234"/>
      <c r="X741" s="234"/>
      <c r="Y741" s="234"/>
      <c r="Z741" s="234"/>
    </row>
    <row r="742" spans="1:26" ht="12.75" customHeight="1" x14ac:dyDescent="0.3">
      <c r="A742" s="234"/>
      <c r="B742" s="234"/>
      <c r="C742" s="234"/>
      <c r="D742" s="234"/>
      <c r="E742" s="234"/>
      <c r="F742" s="234"/>
      <c r="G742" s="234"/>
      <c r="H742" s="234"/>
      <c r="I742" s="234"/>
      <c r="J742" s="234"/>
      <c r="K742" s="234"/>
      <c r="L742" s="234"/>
      <c r="M742" s="234"/>
      <c r="N742" s="234"/>
      <c r="O742" s="234"/>
      <c r="P742" s="234"/>
      <c r="Q742" s="234"/>
      <c r="R742" s="234"/>
      <c r="S742" s="234"/>
      <c r="T742" s="234"/>
      <c r="U742" s="234"/>
      <c r="V742" s="234"/>
      <c r="W742" s="234"/>
      <c r="X742" s="234"/>
      <c r="Y742" s="234"/>
      <c r="Z742" s="234"/>
    </row>
    <row r="743" spans="1:26" ht="12.75" customHeight="1" x14ac:dyDescent="0.3">
      <c r="A743" s="234"/>
      <c r="B743" s="234"/>
      <c r="C743" s="234"/>
      <c r="D743" s="234"/>
      <c r="E743" s="234"/>
      <c r="F743" s="234"/>
      <c r="G743" s="234"/>
      <c r="H743" s="234"/>
      <c r="I743" s="234"/>
      <c r="J743" s="234"/>
      <c r="K743" s="234"/>
      <c r="L743" s="234"/>
      <c r="M743" s="234"/>
      <c r="N743" s="234"/>
      <c r="O743" s="234"/>
      <c r="P743" s="234"/>
      <c r="Q743" s="234"/>
      <c r="R743" s="234"/>
      <c r="S743" s="234"/>
      <c r="T743" s="234"/>
      <c r="U743" s="234"/>
      <c r="V743" s="234"/>
      <c r="W743" s="234"/>
      <c r="X743" s="234"/>
      <c r="Y743" s="234"/>
      <c r="Z743" s="234"/>
    </row>
    <row r="744" spans="1:26" ht="12.75" customHeight="1" x14ac:dyDescent="0.3">
      <c r="A744" s="234"/>
      <c r="B744" s="234"/>
      <c r="C744" s="234"/>
      <c r="D744" s="234"/>
      <c r="E744" s="234"/>
      <c r="F744" s="234"/>
      <c r="G744" s="234"/>
      <c r="H744" s="234"/>
      <c r="I744" s="234"/>
      <c r="J744" s="234"/>
      <c r="K744" s="234"/>
      <c r="L744" s="234"/>
      <c r="M744" s="234"/>
      <c r="N744" s="234"/>
      <c r="O744" s="234"/>
      <c r="P744" s="234"/>
      <c r="Q744" s="234"/>
      <c r="R744" s="234"/>
      <c r="S744" s="234"/>
      <c r="T744" s="234"/>
      <c r="U744" s="234"/>
      <c r="V744" s="234"/>
      <c r="W744" s="234"/>
      <c r="X744" s="234"/>
      <c r="Y744" s="234"/>
      <c r="Z744" s="234"/>
    </row>
    <row r="745" spans="1:26" ht="12.75" customHeight="1" x14ac:dyDescent="0.3">
      <c r="A745" s="234"/>
      <c r="B745" s="234"/>
      <c r="C745" s="234"/>
      <c r="D745" s="234"/>
      <c r="E745" s="234"/>
      <c r="F745" s="234"/>
      <c r="G745" s="234"/>
      <c r="H745" s="234"/>
      <c r="I745" s="234"/>
      <c r="J745" s="234"/>
      <c r="K745" s="234"/>
      <c r="L745" s="234"/>
      <c r="M745" s="234"/>
      <c r="N745" s="234"/>
      <c r="O745" s="234"/>
      <c r="P745" s="234"/>
      <c r="Q745" s="234"/>
      <c r="R745" s="234"/>
      <c r="S745" s="234"/>
      <c r="T745" s="234"/>
      <c r="U745" s="234"/>
      <c r="V745" s="234"/>
      <c r="W745" s="234"/>
      <c r="X745" s="234"/>
      <c r="Y745" s="234"/>
      <c r="Z745" s="234"/>
    </row>
    <row r="746" spans="1:26" ht="12.75" customHeight="1" x14ac:dyDescent="0.3">
      <c r="A746" s="234"/>
      <c r="B746" s="234"/>
      <c r="C746" s="234"/>
      <c r="D746" s="234"/>
      <c r="E746" s="234"/>
      <c r="F746" s="234"/>
      <c r="G746" s="234"/>
      <c r="H746" s="234"/>
      <c r="I746" s="234"/>
      <c r="J746" s="234"/>
      <c r="K746" s="234"/>
      <c r="L746" s="234"/>
      <c r="M746" s="234"/>
      <c r="N746" s="234"/>
      <c r="O746" s="234"/>
      <c r="P746" s="234"/>
      <c r="Q746" s="234"/>
      <c r="R746" s="234"/>
      <c r="S746" s="234"/>
      <c r="T746" s="234"/>
      <c r="U746" s="234"/>
      <c r="V746" s="234"/>
      <c r="W746" s="234"/>
      <c r="X746" s="234"/>
      <c r="Y746" s="234"/>
      <c r="Z746" s="234"/>
    </row>
    <row r="747" spans="1:26" ht="12.75" customHeight="1" x14ac:dyDescent="0.3">
      <c r="A747" s="234"/>
      <c r="B747" s="234"/>
      <c r="C747" s="234"/>
      <c r="D747" s="234"/>
      <c r="E747" s="234"/>
      <c r="F747" s="234"/>
      <c r="G747" s="234"/>
      <c r="H747" s="234"/>
      <c r="I747" s="234"/>
      <c r="J747" s="234"/>
      <c r="K747" s="234"/>
      <c r="L747" s="234"/>
      <c r="M747" s="234"/>
      <c r="N747" s="234"/>
      <c r="O747" s="234"/>
      <c r="P747" s="234"/>
      <c r="Q747" s="234"/>
      <c r="R747" s="234"/>
      <c r="S747" s="234"/>
      <c r="T747" s="234"/>
      <c r="U747" s="234"/>
      <c r="V747" s="234"/>
      <c r="W747" s="234"/>
      <c r="X747" s="234"/>
      <c r="Y747" s="234"/>
      <c r="Z747" s="234"/>
    </row>
    <row r="748" spans="1:26" ht="12.75" customHeight="1" x14ac:dyDescent="0.3">
      <c r="A748" s="234"/>
      <c r="B748" s="234"/>
      <c r="C748" s="234"/>
      <c r="D748" s="234"/>
      <c r="E748" s="234"/>
      <c r="F748" s="234"/>
      <c r="G748" s="234"/>
      <c r="H748" s="234"/>
      <c r="I748" s="234"/>
      <c r="J748" s="234"/>
      <c r="K748" s="234"/>
      <c r="L748" s="234"/>
      <c r="M748" s="234"/>
      <c r="N748" s="234"/>
      <c r="O748" s="234"/>
      <c r="P748" s="234"/>
      <c r="Q748" s="234"/>
      <c r="R748" s="234"/>
      <c r="S748" s="234"/>
      <c r="T748" s="234"/>
      <c r="U748" s="234"/>
      <c r="V748" s="234"/>
      <c r="W748" s="234"/>
      <c r="X748" s="234"/>
      <c r="Y748" s="234"/>
      <c r="Z748" s="234"/>
    </row>
    <row r="749" spans="1:26" ht="12.75" customHeight="1" x14ac:dyDescent="0.3">
      <c r="A749" s="234"/>
      <c r="B749" s="234"/>
      <c r="C749" s="234"/>
      <c r="D749" s="234"/>
      <c r="E749" s="234"/>
      <c r="F749" s="234"/>
      <c r="G749" s="234"/>
      <c r="H749" s="234"/>
      <c r="I749" s="234"/>
      <c r="J749" s="234"/>
      <c r="K749" s="234"/>
      <c r="L749" s="234"/>
      <c r="M749" s="234"/>
      <c r="N749" s="234"/>
      <c r="O749" s="234"/>
      <c r="P749" s="234"/>
      <c r="Q749" s="234"/>
      <c r="R749" s="234"/>
      <c r="S749" s="234"/>
      <c r="T749" s="234"/>
      <c r="U749" s="234"/>
      <c r="V749" s="234"/>
      <c r="W749" s="234"/>
      <c r="X749" s="234"/>
      <c r="Y749" s="234"/>
      <c r="Z749" s="234"/>
    </row>
    <row r="750" spans="1:26" ht="12.75" customHeight="1" x14ac:dyDescent="0.3">
      <c r="A750" s="234"/>
      <c r="B750" s="234"/>
      <c r="C750" s="234"/>
      <c r="D750" s="234"/>
      <c r="E750" s="234"/>
      <c r="F750" s="234"/>
      <c r="G750" s="234"/>
      <c r="H750" s="234"/>
      <c r="I750" s="234"/>
      <c r="J750" s="234"/>
      <c r="K750" s="234"/>
      <c r="L750" s="234"/>
      <c r="M750" s="234"/>
      <c r="N750" s="234"/>
      <c r="O750" s="234"/>
      <c r="P750" s="234"/>
      <c r="Q750" s="234"/>
      <c r="R750" s="234"/>
      <c r="S750" s="234"/>
      <c r="T750" s="234"/>
      <c r="U750" s="234"/>
      <c r="V750" s="234"/>
      <c r="W750" s="234"/>
      <c r="X750" s="234"/>
      <c r="Y750" s="234"/>
      <c r="Z750" s="234"/>
    </row>
    <row r="751" spans="1:26" ht="12.75" customHeight="1" x14ac:dyDescent="0.3">
      <c r="A751" s="234"/>
      <c r="B751" s="234"/>
      <c r="C751" s="234"/>
      <c r="D751" s="234"/>
      <c r="E751" s="234"/>
      <c r="F751" s="234"/>
      <c r="G751" s="234"/>
      <c r="H751" s="234"/>
      <c r="I751" s="234"/>
      <c r="J751" s="234"/>
      <c r="K751" s="234"/>
      <c r="L751" s="234"/>
      <c r="M751" s="234"/>
      <c r="N751" s="234"/>
      <c r="O751" s="234"/>
      <c r="P751" s="234"/>
      <c r="Q751" s="234"/>
      <c r="R751" s="234"/>
      <c r="S751" s="234"/>
      <c r="T751" s="234"/>
      <c r="U751" s="234"/>
      <c r="V751" s="234"/>
      <c r="W751" s="234"/>
      <c r="X751" s="234"/>
      <c r="Y751" s="234"/>
      <c r="Z751" s="234"/>
    </row>
    <row r="752" spans="1:26" ht="12.75" customHeight="1" x14ac:dyDescent="0.3">
      <c r="A752" s="234"/>
      <c r="B752" s="234"/>
      <c r="C752" s="234"/>
      <c r="D752" s="234"/>
      <c r="E752" s="234"/>
      <c r="F752" s="234"/>
      <c r="G752" s="234"/>
      <c r="H752" s="234"/>
      <c r="I752" s="234"/>
      <c r="J752" s="234"/>
      <c r="K752" s="234"/>
      <c r="L752" s="234"/>
      <c r="M752" s="234"/>
      <c r="N752" s="234"/>
      <c r="O752" s="234"/>
      <c r="P752" s="234"/>
      <c r="Q752" s="234"/>
      <c r="R752" s="234"/>
      <c r="S752" s="234"/>
      <c r="T752" s="234"/>
      <c r="U752" s="234"/>
      <c r="V752" s="234"/>
      <c r="W752" s="234"/>
      <c r="X752" s="234"/>
      <c r="Y752" s="234"/>
      <c r="Z752" s="234"/>
    </row>
    <row r="753" spans="1:26" ht="12.75" customHeight="1" x14ac:dyDescent="0.3">
      <c r="A753" s="234"/>
      <c r="B753" s="234"/>
      <c r="C753" s="234"/>
      <c r="D753" s="234"/>
      <c r="E753" s="234"/>
      <c r="F753" s="234"/>
      <c r="G753" s="234"/>
      <c r="H753" s="234"/>
      <c r="I753" s="234"/>
      <c r="J753" s="234"/>
      <c r="K753" s="234"/>
      <c r="L753" s="234"/>
      <c r="M753" s="234"/>
      <c r="N753" s="234"/>
      <c r="O753" s="234"/>
      <c r="P753" s="234"/>
      <c r="Q753" s="234"/>
      <c r="R753" s="234"/>
      <c r="S753" s="234"/>
      <c r="T753" s="234"/>
      <c r="U753" s="234"/>
      <c r="V753" s="234"/>
      <c r="W753" s="234"/>
      <c r="X753" s="234"/>
      <c r="Y753" s="234"/>
      <c r="Z753" s="234"/>
    </row>
    <row r="754" spans="1:26" ht="12.75" customHeight="1" x14ac:dyDescent="0.3">
      <c r="A754" s="234"/>
      <c r="B754" s="234"/>
      <c r="C754" s="234"/>
      <c r="D754" s="234"/>
      <c r="E754" s="234"/>
      <c r="F754" s="234"/>
      <c r="G754" s="234"/>
      <c r="H754" s="234"/>
      <c r="I754" s="234"/>
      <c r="J754" s="234"/>
      <c r="K754" s="234"/>
      <c r="L754" s="234"/>
      <c r="M754" s="234"/>
      <c r="N754" s="234"/>
      <c r="O754" s="234"/>
      <c r="P754" s="234"/>
      <c r="Q754" s="234"/>
      <c r="R754" s="234"/>
      <c r="S754" s="234"/>
      <c r="T754" s="234"/>
      <c r="U754" s="234"/>
      <c r="V754" s="234"/>
      <c r="W754" s="234"/>
      <c r="X754" s="234"/>
      <c r="Y754" s="234"/>
      <c r="Z754" s="234"/>
    </row>
    <row r="755" spans="1:26" ht="12.75" customHeight="1" x14ac:dyDescent="0.3">
      <c r="A755" s="234"/>
      <c r="B755" s="234"/>
      <c r="C755" s="234"/>
      <c r="D755" s="234"/>
      <c r="E755" s="234"/>
      <c r="F755" s="234"/>
      <c r="G755" s="234"/>
      <c r="H755" s="234"/>
      <c r="I755" s="234"/>
      <c r="J755" s="234"/>
      <c r="K755" s="234"/>
      <c r="L755" s="234"/>
      <c r="M755" s="234"/>
      <c r="N755" s="234"/>
      <c r="O755" s="234"/>
      <c r="P755" s="234"/>
      <c r="Q755" s="234"/>
      <c r="R755" s="234"/>
      <c r="S755" s="234"/>
      <c r="T755" s="234"/>
      <c r="U755" s="234"/>
      <c r="V755" s="234"/>
      <c r="W755" s="234"/>
      <c r="X755" s="234"/>
      <c r="Y755" s="234"/>
      <c r="Z755" s="234"/>
    </row>
    <row r="756" spans="1:26" ht="12.75" customHeight="1" x14ac:dyDescent="0.3">
      <c r="A756" s="234"/>
      <c r="B756" s="234"/>
      <c r="C756" s="234"/>
      <c r="D756" s="234"/>
      <c r="E756" s="234"/>
      <c r="F756" s="234"/>
      <c r="G756" s="234"/>
      <c r="H756" s="234"/>
      <c r="I756" s="234"/>
      <c r="J756" s="234"/>
      <c r="K756" s="234"/>
      <c r="L756" s="234"/>
      <c r="M756" s="234"/>
      <c r="N756" s="234"/>
      <c r="O756" s="234"/>
      <c r="P756" s="234"/>
      <c r="Q756" s="234"/>
      <c r="R756" s="234"/>
      <c r="S756" s="234"/>
      <c r="T756" s="234"/>
      <c r="U756" s="234"/>
      <c r="V756" s="234"/>
      <c r="W756" s="234"/>
      <c r="X756" s="234"/>
      <c r="Y756" s="234"/>
      <c r="Z756" s="234"/>
    </row>
    <row r="757" spans="1:26" ht="12.75" customHeight="1" x14ac:dyDescent="0.3">
      <c r="A757" s="234"/>
      <c r="B757" s="234"/>
      <c r="C757" s="234"/>
      <c r="D757" s="234"/>
      <c r="E757" s="234"/>
      <c r="F757" s="234"/>
      <c r="G757" s="234"/>
      <c r="H757" s="234"/>
      <c r="I757" s="234"/>
      <c r="J757" s="234"/>
      <c r="K757" s="234"/>
      <c r="L757" s="234"/>
      <c r="M757" s="234"/>
      <c r="N757" s="234"/>
      <c r="O757" s="234"/>
      <c r="P757" s="234"/>
      <c r="Q757" s="234"/>
      <c r="R757" s="234"/>
      <c r="S757" s="234"/>
      <c r="T757" s="234"/>
      <c r="U757" s="234"/>
      <c r="V757" s="234"/>
      <c r="W757" s="234"/>
      <c r="X757" s="234"/>
      <c r="Y757" s="234"/>
      <c r="Z757" s="234"/>
    </row>
    <row r="758" spans="1:26" ht="12.75" customHeight="1" x14ac:dyDescent="0.3">
      <c r="A758" s="234"/>
      <c r="B758" s="234"/>
      <c r="C758" s="234"/>
      <c r="D758" s="234"/>
      <c r="E758" s="234"/>
      <c r="F758" s="234"/>
      <c r="G758" s="234"/>
      <c r="H758" s="234"/>
      <c r="I758" s="234"/>
      <c r="J758" s="234"/>
      <c r="K758" s="234"/>
      <c r="L758" s="234"/>
      <c r="M758" s="234"/>
      <c r="N758" s="234"/>
      <c r="O758" s="234"/>
      <c r="P758" s="234"/>
      <c r="Q758" s="234"/>
      <c r="R758" s="234"/>
      <c r="S758" s="234"/>
      <c r="T758" s="234"/>
      <c r="U758" s="234"/>
      <c r="V758" s="234"/>
      <c r="W758" s="234"/>
      <c r="X758" s="234"/>
      <c r="Y758" s="234"/>
      <c r="Z758" s="234"/>
    </row>
    <row r="759" spans="1:26" ht="12.75" customHeight="1" x14ac:dyDescent="0.3">
      <c r="A759" s="234"/>
      <c r="B759" s="234"/>
      <c r="C759" s="234"/>
      <c r="D759" s="234"/>
      <c r="E759" s="234"/>
      <c r="F759" s="234"/>
      <c r="G759" s="234"/>
      <c r="H759" s="234"/>
      <c r="I759" s="234"/>
      <c r="J759" s="234"/>
      <c r="K759" s="234"/>
      <c r="L759" s="234"/>
      <c r="M759" s="234"/>
      <c r="N759" s="234"/>
      <c r="O759" s="234"/>
      <c r="P759" s="234"/>
      <c r="Q759" s="234"/>
      <c r="R759" s="234"/>
      <c r="S759" s="234"/>
      <c r="T759" s="234"/>
      <c r="U759" s="234"/>
      <c r="V759" s="234"/>
      <c r="W759" s="234"/>
      <c r="X759" s="234"/>
      <c r="Y759" s="234"/>
      <c r="Z759" s="234"/>
    </row>
    <row r="760" spans="1:26" ht="12.75" customHeight="1" x14ac:dyDescent="0.3">
      <c r="A760" s="234"/>
      <c r="B760" s="234"/>
      <c r="C760" s="234"/>
      <c r="D760" s="234"/>
      <c r="E760" s="234"/>
      <c r="F760" s="234"/>
      <c r="G760" s="234"/>
      <c r="H760" s="234"/>
      <c r="I760" s="234"/>
      <c r="J760" s="234"/>
      <c r="K760" s="234"/>
      <c r="L760" s="234"/>
      <c r="M760" s="234"/>
      <c r="N760" s="234"/>
      <c r="O760" s="234"/>
      <c r="P760" s="234"/>
      <c r="Q760" s="234"/>
      <c r="R760" s="234"/>
      <c r="S760" s="234"/>
      <c r="T760" s="234"/>
      <c r="U760" s="234"/>
      <c r="V760" s="234"/>
      <c r="W760" s="234"/>
      <c r="X760" s="234"/>
      <c r="Y760" s="234"/>
      <c r="Z760" s="234"/>
    </row>
    <row r="761" spans="1:26" ht="12.75" customHeight="1" x14ac:dyDescent="0.3">
      <c r="A761" s="234"/>
      <c r="B761" s="234"/>
      <c r="C761" s="234"/>
      <c r="D761" s="234"/>
      <c r="E761" s="234"/>
      <c r="F761" s="234"/>
      <c r="G761" s="234"/>
      <c r="H761" s="234"/>
      <c r="I761" s="234"/>
      <c r="J761" s="234"/>
      <c r="K761" s="234"/>
      <c r="L761" s="234"/>
      <c r="M761" s="234"/>
      <c r="N761" s="234"/>
      <c r="O761" s="234"/>
      <c r="P761" s="234"/>
      <c r="Q761" s="234"/>
      <c r="R761" s="234"/>
      <c r="S761" s="234"/>
      <c r="T761" s="234"/>
      <c r="U761" s="234"/>
      <c r="V761" s="234"/>
      <c r="W761" s="234"/>
      <c r="X761" s="234"/>
      <c r="Y761" s="234"/>
      <c r="Z761" s="234"/>
    </row>
    <row r="762" spans="1:26" ht="12.75" customHeight="1" x14ac:dyDescent="0.3">
      <c r="A762" s="234"/>
      <c r="B762" s="234"/>
      <c r="C762" s="234"/>
      <c r="D762" s="234"/>
      <c r="E762" s="234"/>
      <c r="F762" s="234"/>
      <c r="G762" s="234"/>
      <c r="H762" s="234"/>
      <c r="I762" s="234"/>
      <c r="J762" s="234"/>
      <c r="K762" s="234"/>
      <c r="L762" s="234"/>
      <c r="M762" s="234"/>
      <c r="N762" s="234"/>
      <c r="O762" s="234"/>
      <c r="P762" s="234"/>
      <c r="Q762" s="234"/>
      <c r="R762" s="234"/>
      <c r="S762" s="234"/>
      <c r="T762" s="234"/>
      <c r="U762" s="234"/>
      <c r="V762" s="234"/>
      <c r="W762" s="234"/>
      <c r="X762" s="234"/>
      <c r="Y762" s="234"/>
      <c r="Z762" s="234"/>
    </row>
    <row r="763" spans="1:26" ht="12.75" customHeight="1" x14ac:dyDescent="0.3">
      <c r="A763" s="234"/>
      <c r="B763" s="234"/>
      <c r="C763" s="234"/>
      <c r="D763" s="234"/>
      <c r="E763" s="234"/>
      <c r="F763" s="234"/>
      <c r="G763" s="234"/>
      <c r="H763" s="234"/>
      <c r="I763" s="234"/>
      <c r="J763" s="234"/>
      <c r="K763" s="234"/>
      <c r="L763" s="234"/>
      <c r="M763" s="234"/>
      <c r="N763" s="234"/>
      <c r="O763" s="234"/>
      <c r="P763" s="234"/>
      <c r="Q763" s="234"/>
      <c r="R763" s="234"/>
      <c r="S763" s="234"/>
      <c r="T763" s="234"/>
      <c r="U763" s="234"/>
      <c r="V763" s="234"/>
      <c r="W763" s="234"/>
      <c r="X763" s="234"/>
      <c r="Y763" s="234"/>
      <c r="Z763" s="234"/>
    </row>
    <row r="764" spans="1:26" ht="12.75" customHeight="1" x14ac:dyDescent="0.3">
      <c r="A764" s="234"/>
      <c r="B764" s="234"/>
      <c r="C764" s="234"/>
      <c r="D764" s="234"/>
      <c r="E764" s="234"/>
      <c r="F764" s="234"/>
      <c r="G764" s="234"/>
      <c r="H764" s="234"/>
      <c r="I764" s="234"/>
      <c r="J764" s="234"/>
      <c r="K764" s="234"/>
      <c r="L764" s="234"/>
      <c r="M764" s="234"/>
      <c r="N764" s="234"/>
      <c r="O764" s="234"/>
      <c r="P764" s="234"/>
      <c r="Q764" s="234"/>
      <c r="R764" s="234"/>
      <c r="S764" s="234"/>
      <c r="T764" s="234"/>
      <c r="U764" s="234"/>
      <c r="V764" s="234"/>
      <c r="W764" s="234"/>
      <c r="X764" s="234"/>
      <c r="Y764" s="234"/>
      <c r="Z764" s="234"/>
    </row>
    <row r="765" spans="1:26" ht="12.75" customHeight="1" x14ac:dyDescent="0.3">
      <c r="A765" s="234"/>
      <c r="B765" s="234"/>
      <c r="C765" s="234"/>
      <c r="D765" s="234"/>
      <c r="E765" s="234"/>
      <c r="F765" s="234"/>
      <c r="G765" s="234"/>
      <c r="H765" s="234"/>
      <c r="I765" s="234"/>
      <c r="J765" s="234"/>
      <c r="K765" s="234"/>
      <c r="L765" s="234"/>
      <c r="M765" s="234"/>
      <c r="N765" s="234"/>
      <c r="O765" s="234"/>
      <c r="P765" s="234"/>
      <c r="Q765" s="234"/>
      <c r="R765" s="234"/>
      <c r="S765" s="234"/>
      <c r="T765" s="234"/>
      <c r="U765" s="234"/>
      <c r="V765" s="234"/>
      <c r="W765" s="234"/>
      <c r="X765" s="234"/>
      <c r="Y765" s="234"/>
      <c r="Z765" s="234"/>
    </row>
    <row r="766" spans="1:26" ht="12.75" customHeight="1" x14ac:dyDescent="0.3">
      <c r="A766" s="234"/>
      <c r="B766" s="234"/>
      <c r="C766" s="234"/>
      <c r="D766" s="234"/>
      <c r="E766" s="234"/>
      <c r="F766" s="234"/>
      <c r="G766" s="234"/>
      <c r="H766" s="234"/>
      <c r="I766" s="234"/>
      <c r="J766" s="234"/>
      <c r="K766" s="234"/>
      <c r="L766" s="234"/>
      <c r="M766" s="234"/>
      <c r="N766" s="234"/>
      <c r="O766" s="234"/>
      <c r="P766" s="234"/>
      <c r="Q766" s="234"/>
      <c r="R766" s="234"/>
      <c r="S766" s="234"/>
      <c r="T766" s="234"/>
      <c r="U766" s="234"/>
      <c r="V766" s="234"/>
      <c r="W766" s="234"/>
      <c r="X766" s="234"/>
      <c r="Y766" s="234"/>
      <c r="Z766" s="234"/>
    </row>
    <row r="767" spans="1:26" ht="12.75" customHeight="1" x14ac:dyDescent="0.3">
      <c r="A767" s="234"/>
      <c r="B767" s="234"/>
      <c r="C767" s="234"/>
      <c r="D767" s="234"/>
      <c r="E767" s="234"/>
      <c r="F767" s="234"/>
      <c r="G767" s="234"/>
      <c r="H767" s="234"/>
      <c r="I767" s="234"/>
      <c r="J767" s="234"/>
      <c r="K767" s="234"/>
      <c r="L767" s="234"/>
      <c r="M767" s="234"/>
      <c r="N767" s="234"/>
      <c r="O767" s="234"/>
      <c r="P767" s="234"/>
      <c r="Q767" s="234"/>
      <c r="R767" s="234"/>
      <c r="S767" s="234"/>
      <c r="T767" s="234"/>
      <c r="U767" s="234"/>
      <c r="V767" s="234"/>
      <c r="W767" s="234"/>
      <c r="X767" s="234"/>
      <c r="Y767" s="234"/>
      <c r="Z767" s="234"/>
    </row>
    <row r="768" spans="1:26" ht="12.75" customHeight="1" x14ac:dyDescent="0.3">
      <c r="A768" s="234"/>
      <c r="B768" s="234"/>
      <c r="C768" s="234"/>
      <c r="D768" s="234"/>
      <c r="E768" s="234"/>
      <c r="F768" s="234"/>
      <c r="G768" s="234"/>
      <c r="H768" s="234"/>
      <c r="I768" s="234"/>
      <c r="J768" s="234"/>
      <c r="K768" s="234"/>
      <c r="L768" s="234"/>
      <c r="M768" s="234"/>
      <c r="N768" s="234"/>
      <c r="O768" s="234"/>
      <c r="P768" s="234"/>
      <c r="Q768" s="234"/>
      <c r="R768" s="234"/>
      <c r="S768" s="234"/>
      <c r="T768" s="234"/>
      <c r="U768" s="234"/>
      <c r="V768" s="234"/>
      <c r="W768" s="234"/>
      <c r="X768" s="234"/>
      <c r="Y768" s="234"/>
      <c r="Z768" s="234"/>
    </row>
    <row r="769" spans="1:26" ht="12.75" customHeight="1" x14ac:dyDescent="0.3">
      <c r="A769" s="234"/>
      <c r="B769" s="234"/>
      <c r="C769" s="234"/>
      <c r="D769" s="234"/>
      <c r="E769" s="234"/>
      <c r="F769" s="234"/>
      <c r="G769" s="234"/>
      <c r="H769" s="234"/>
      <c r="I769" s="234"/>
      <c r="J769" s="234"/>
      <c r="K769" s="234"/>
      <c r="L769" s="234"/>
      <c r="M769" s="234"/>
      <c r="N769" s="234"/>
      <c r="O769" s="234"/>
      <c r="P769" s="234"/>
      <c r="Q769" s="234"/>
      <c r="R769" s="234"/>
      <c r="S769" s="234"/>
      <c r="T769" s="234"/>
      <c r="U769" s="234"/>
      <c r="V769" s="234"/>
      <c r="W769" s="234"/>
      <c r="X769" s="234"/>
      <c r="Y769" s="234"/>
      <c r="Z769" s="234"/>
    </row>
    <row r="770" spans="1:26" ht="12.75" customHeight="1" x14ac:dyDescent="0.3">
      <c r="A770" s="234"/>
      <c r="B770" s="234"/>
      <c r="C770" s="234"/>
      <c r="D770" s="234"/>
      <c r="E770" s="234"/>
      <c r="F770" s="234"/>
      <c r="G770" s="234"/>
      <c r="H770" s="234"/>
      <c r="I770" s="234"/>
      <c r="J770" s="234"/>
      <c r="K770" s="234"/>
      <c r="L770" s="234"/>
      <c r="M770" s="234"/>
      <c r="N770" s="234"/>
      <c r="O770" s="234"/>
      <c r="P770" s="234"/>
      <c r="Q770" s="234"/>
      <c r="R770" s="234"/>
      <c r="S770" s="234"/>
      <c r="T770" s="234"/>
      <c r="U770" s="234"/>
      <c r="V770" s="234"/>
      <c r="W770" s="234"/>
      <c r="X770" s="234"/>
      <c r="Y770" s="234"/>
      <c r="Z770" s="234"/>
    </row>
    <row r="771" spans="1:26" ht="12.75" customHeight="1" x14ac:dyDescent="0.3">
      <c r="A771" s="234"/>
      <c r="B771" s="234"/>
      <c r="C771" s="234"/>
      <c r="D771" s="234"/>
      <c r="E771" s="234"/>
      <c r="F771" s="234"/>
      <c r="G771" s="234"/>
      <c r="H771" s="234"/>
      <c r="I771" s="234"/>
      <c r="J771" s="234"/>
      <c r="K771" s="234"/>
      <c r="L771" s="234"/>
      <c r="M771" s="234"/>
      <c r="N771" s="234"/>
      <c r="O771" s="234"/>
      <c r="P771" s="234"/>
      <c r="Q771" s="234"/>
      <c r="R771" s="234"/>
      <c r="S771" s="234"/>
      <c r="T771" s="234"/>
      <c r="U771" s="234"/>
      <c r="V771" s="234"/>
      <c r="W771" s="234"/>
      <c r="X771" s="234"/>
      <c r="Y771" s="234"/>
      <c r="Z771" s="234"/>
    </row>
    <row r="772" spans="1:26" ht="12.75" customHeight="1" x14ac:dyDescent="0.3">
      <c r="A772" s="234"/>
      <c r="B772" s="234"/>
      <c r="C772" s="234"/>
      <c r="D772" s="234"/>
      <c r="E772" s="234"/>
      <c r="F772" s="234"/>
      <c r="G772" s="234"/>
      <c r="H772" s="234"/>
      <c r="I772" s="234"/>
      <c r="J772" s="234"/>
      <c r="K772" s="234"/>
      <c r="L772" s="234"/>
      <c r="M772" s="234"/>
      <c r="N772" s="234"/>
      <c r="O772" s="234"/>
      <c r="P772" s="234"/>
      <c r="Q772" s="234"/>
      <c r="R772" s="234"/>
      <c r="S772" s="234"/>
      <c r="T772" s="234"/>
      <c r="U772" s="234"/>
      <c r="V772" s="234"/>
      <c r="W772" s="234"/>
      <c r="X772" s="234"/>
      <c r="Y772" s="234"/>
      <c r="Z772" s="234"/>
    </row>
    <row r="773" spans="1:26" ht="12.75" customHeight="1" x14ac:dyDescent="0.3">
      <c r="A773" s="234"/>
      <c r="B773" s="234"/>
      <c r="C773" s="234"/>
      <c r="D773" s="234"/>
      <c r="E773" s="234"/>
      <c r="F773" s="234"/>
      <c r="G773" s="234"/>
      <c r="H773" s="234"/>
      <c r="I773" s="234"/>
      <c r="J773" s="234"/>
      <c r="K773" s="234"/>
      <c r="L773" s="234"/>
      <c r="M773" s="234"/>
      <c r="N773" s="234"/>
      <c r="O773" s="234"/>
      <c r="P773" s="234"/>
      <c r="Q773" s="234"/>
      <c r="R773" s="234"/>
      <c r="S773" s="234"/>
      <c r="T773" s="234"/>
      <c r="U773" s="234"/>
      <c r="V773" s="234"/>
      <c r="W773" s="234"/>
      <c r="X773" s="234"/>
      <c r="Y773" s="234"/>
      <c r="Z773" s="234"/>
    </row>
    <row r="774" spans="1:26" ht="12.75" customHeight="1" x14ac:dyDescent="0.3">
      <c r="A774" s="234"/>
      <c r="B774" s="234"/>
      <c r="C774" s="234"/>
      <c r="D774" s="234"/>
      <c r="E774" s="234"/>
      <c r="F774" s="234"/>
      <c r="G774" s="234"/>
      <c r="H774" s="234"/>
      <c r="I774" s="234"/>
      <c r="J774" s="234"/>
      <c r="K774" s="234"/>
      <c r="L774" s="234"/>
      <c r="M774" s="234"/>
      <c r="N774" s="234"/>
      <c r="O774" s="234"/>
      <c r="P774" s="234"/>
      <c r="Q774" s="234"/>
      <c r="R774" s="234"/>
      <c r="S774" s="234"/>
      <c r="T774" s="234"/>
      <c r="U774" s="234"/>
      <c r="V774" s="234"/>
      <c r="W774" s="234"/>
      <c r="X774" s="234"/>
      <c r="Y774" s="234"/>
      <c r="Z774" s="234"/>
    </row>
    <row r="775" spans="1:26" ht="12.75" customHeight="1" x14ac:dyDescent="0.3">
      <c r="A775" s="234"/>
      <c r="B775" s="234"/>
      <c r="C775" s="234"/>
      <c r="D775" s="234"/>
      <c r="E775" s="234"/>
      <c r="F775" s="234"/>
      <c r="G775" s="234"/>
      <c r="H775" s="234"/>
      <c r="I775" s="234"/>
      <c r="J775" s="234"/>
      <c r="K775" s="234"/>
      <c r="L775" s="234"/>
      <c r="M775" s="234"/>
      <c r="N775" s="234"/>
      <c r="O775" s="234"/>
      <c r="P775" s="234"/>
      <c r="Q775" s="234"/>
      <c r="R775" s="234"/>
      <c r="S775" s="234"/>
      <c r="T775" s="234"/>
      <c r="U775" s="234"/>
      <c r="V775" s="234"/>
      <c r="W775" s="234"/>
      <c r="X775" s="234"/>
      <c r="Y775" s="234"/>
      <c r="Z775" s="234"/>
    </row>
    <row r="776" spans="1:26" ht="12.75" customHeight="1" x14ac:dyDescent="0.3">
      <c r="A776" s="234"/>
      <c r="B776" s="234"/>
      <c r="C776" s="234"/>
      <c r="D776" s="234"/>
      <c r="E776" s="234"/>
      <c r="F776" s="234"/>
      <c r="G776" s="234"/>
      <c r="H776" s="234"/>
      <c r="I776" s="234"/>
      <c r="J776" s="234"/>
      <c r="K776" s="234"/>
      <c r="L776" s="234"/>
      <c r="M776" s="234"/>
      <c r="N776" s="234"/>
      <c r="O776" s="234"/>
      <c r="P776" s="234"/>
      <c r="Q776" s="234"/>
      <c r="R776" s="234"/>
      <c r="S776" s="234"/>
      <c r="T776" s="234"/>
      <c r="U776" s="234"/>
      <c r="V776" s="234"/>
      <c r="W776" s="234"/>
      <c r="X776" s="234"/>
      <c r="Y776" s="234"/>
      <c r="Z776" s="234"/>
    </row>
    <row r="777" spans="1:26" ht="12.75" customHeight="1" x14ac:dyDescent="0.3">
      <c r="A777" s="234"/>
      <c r="B777" s="234"/>
      <c r="C777" s="234"/>
      <c r="D777" s="234"/>
      <c r="E777" s="234"/>
      <c r="F777" s="234"/>
      <c r="G777" s="234"/>
      <c r="H777" s="234"/>
      <c r="I777" s="234"/>
      <c r="J777" s="234"/>
      <c r="K777" s="234"/>
      <c r="L777" s="234"/>
      <c r="M777" s="234"/>
      <c r="N777" s="234"/>
      <c r="O777" s="234"/>
      <c r="P777" s="234"/>
      <c r="Q777" s="234"/>
      <c r="R777" s="234"/>
      <c r="S777" s="234"/>
      <c r="T777" s="234"/>
      <c r="U777" s="234"/>
      <c r="V777" s="234"/>
      <c r="W777" s="234"/>
      <c r="X777" s="234"/>
      <c r="Y777" s="234"/>
      <c r="Z777" s="234"/>
    </row>
    <row r="778" spans="1:26" ht="12.75" customHeight="1" x14ac:dyDescent="0.3">
      <c r="A778" s="234"/>
      <c r="B778" s="234"/>
      <c r="C778" s="234"/>
      <c r="D778" s="234"/>
      <c r="E778" s="234"/>
      <c r="F778" s="234"/>
      <c r="G778" s="234"/>
      <c r="H778" s="234"/>
      <c r="I778" s="234"/>
      <c r="J778" s="234"/>
      <c r="K778" s="234"/>
      <c r="L778" s="234"/>
      <c r="M778" s="234"/>
      <c r="N778" s="234"/>
      <c r="O778" s="234"/>
      <c r="P778" s="234"/>
      <c r="Q778" s="234"/>
      <c r="R778" s="234"/>
      <c r="S778" s="234"/>
      <c r="T778" s="234"/>
      <c r="U778" s="234"/>
      <c r="V778" s="234"/>
      <c r="W778" s="234"/>
      <c r="X778" s="234"/>
      <c r="Y778" s="234"/>
      <c r="Z778" s="234"/>
    </row>
    <row r="779" spans="1:26" ht="12.75" customHeight="1" x14ac:dyDescent="0.3">
      <c r="A779" s="234"/>
      <c r="B779" s="234"/>
      <c r="C779" s="234"/>
      <c r="D779" s="234"/>
      <c r="E779" s="234"/>
      <c r="F779" s="234"/>
      <c r="G779" s="234"/>
      <c r="H779" s="234"/>
      <c r="I779" s="234"/>
      <c r="J779" s="234"/>
      <c r="K779" s="234"/>
      <c r="L779" s="234"/>
      <c r="M779" s="234"/>
      <c r="N779" s="234"/>
      <c r="O779" s="234"/>
      <c r="P779" s="234"/>
      <c r="Q779" s="234"/>
      <c r="R779" s="234"/>
      <c r="S779" s="234"/>
      <c r="T779" s="234"/>
      <c r="U779" s="234"/>
      <c r="V779" s="234"/>
      <c r="W779" s="234"/>
      <c r="X779" s="234"/>
      <c r="Y779" s="234"/>
      <c r="Z779" s="234"/>
    </row>
    <row r="780" spans="1:26" ht="12.75" customHeight="1" x14ac:dyDescent="0.3">
      <c r="A780" s="234"/>
      <c r="B780" s="234"/>
      <c r="C780" s="234"/>
      <c r="D780" s="234"/>
      <c r="E780" s="234"/>
      <c r="F780" s="234"/>
      <c r="G780" s="234"/>
      <c r="H780" s="234"/>
      <c r="I780" s="234"/>
      <c r="J780" s="234"/>
      <c r="K780" s="234"/>
      <c r="L780" s="234"/>
      <c r="M780" s="234"/>
      <c r="N780" s="234"/>
      <c r="O780" s="234"/>
      <c r="P780" s="234"/>
      <c r="Q780" s="234"/>
      <c r="R780" s="234"/>
      <c r="S780" s="234"/>
      <c r="T780" s="234"/>
      <c r="U780" s="234"/>
      <c r="V780" s="234"/>
      <c r="W780" s="234"/>
      <c r="X780" s="234"/>
      <c r="Y780" s="234"/>
      <c r="Z780" s="234"/>
    </row>
    <row r="781" spans="1:26" ht="12.75" customHeight="1" x14ac:dyDescent="0.3">
      <c r="A781" s="234"/>
      <c r="B781" s="234"/>
      <c r="C781" s="234"/>
      <c r="D781" s="234"/>
      <c r="E781" s="234"/>
      <c r="F781" s="234"/>
      <c r="G781" s="234"/>
      <c r="H781" s="234"/>
      <c r="I781" s="234"/>
      <c r="J781" s="234"/>
      <c r="K781" s="234"/>
      <c r="L781" s="234"/>
      <c r="M781" s="234"/>
      <c r="N781" s="234"/>
      <c r="O781" s="234"/>
      <c r="P781" s="234"/>
      <c r="Q781" s="234"/>
      <c r="R781" s="234"/>
      <c r="S781" s="234"/>
      <c r="T781" s="234"/>
      <c r="U781" s="234"/>
      <c r="V781" s="234"/>
      <c r="W781" s="234"/>
      <c r="X781" s="234"/>
      <c r="Y781" s="234"/>
      <c r="Z781" s="234"/>
    </row>
    <row r="782" spans="1:26" ht="12.75" customHeight="1" x14ac:dyDescent="0.3">
      <c r="A782" s="234"/>
      <c r="B782" s="234"/>
      <c r="C782" s="234"/>
      <c r="D782" s="234"/>
      <c r="E782" s="234"/>
      <c r="F782" s="234"/>
      <c r="G782" s="234"/>
      <c r="H782" s="234"/>
      <c r="I782" s="234"/>
      <c r="J782" s="234"/>
      <c r="K782" s="234"/>
      <c r="L782" s="234"/>
      <c r="M782" s="234"/>
      <c r="N782" s="234"/>
      <c r="O782" s="234"/>
      <c r="P782" s="234"/>
      <c r="Q782" s="234"/>
      <c r="R782" s="234"/>
      <c r="S782" s="234"/>
      <c r="T782" s="234"/>
      <c r="U782" s="234"/>
      <c r="V782" s="234"/>
      <c r="W782" s="234"/>
      <c r="X782" s="234"/>
      <c r="Y782" s="234"/>
      <c r="Z782" s="234"/>
    </row>
    <row r="783" spans="1:26" ht="12.75" customHeight="1" x14ac:dyDescent="0.3">
      <c r="A783" s="234"/>
      <c r="B783" s="234"/>
      <c r="C783" s="234"/>
      <c r="D783" s="234"/>
      <c r="E783" s="234"/>
      <c r="F783" s="234"/>
      <c r="G783" s="234"/>
      <c r="H783" s="234"/>
      <c r="I783" s="234"/>
      <c r="J783" s="234"/>
      <c r="K783" s="234"/>
      <c r="L783" s="234"/>
      <c r="M783" s="234"/>
      <c r="N783" s="234"/>
      <c r="O783" s="234"/>
      <c r="P783" s="234"/>
      <c r="Q783" s="234"/>
      <c r="R783" s="234"/>
      <c r="S783" s="234"/>
      <c r="T783" s="234"/>
      <c r="U783" s="234"/>
      <c r="V783" s="234"/>
      <c r="W783" s="234"/>
      <c r="X783" s="234"/>
      <c r="Y783" s="234"/>
      <c r="Z783" s="234"/>
    </row>
    <row r="784" spans="1:26" ht="12.75" customHeight="1" x14ac:dyDescent="0.3">
      <c r="A784" s="234"/>
      <c r="B784" s="234"/>
      <c r="C784" s="234"/>
      <c r="D784" s="234"/>
      <c r="E784" s="234"/>
      <c r="F784" s="234"/>
      <c r="G784" s="234"/>
      <c r="H784" s="234"/>
      <c r="I784" s="234"/>
      <c r="J784" s="234"/>
      <c r="K784" s="234"/>
      <c r="L784" s="234"/>
      <c r="M784" s="234"/>
      <c r="N784" s="234"/>
      <c r="O784" s="234"/>
      <c r="P784" s="234"/>
      <c r="Q784" s="234"/>
      <c r="R784" s="234"/>
      <c r="S784" s="234"/>
      <c r="T784" s="234"/>
      <c r="U784" s="234"/>
      <c r="V784" s="234"/>
      <c r="W784" s="234"/>
      <c r="X784" s="234"/>
      <c r="Y784" s="234"/>
      <c r="Z784" s="234"/>
    </row>
    <row r="785" spans="1:26" ht="12.75" customHeight="1" x14ac:dyDescent="0.3">
      <c r="A785" s="234"/>
      <c r="B785" s="234"/>
      <c r="C785" s="234"/>
      <c r="D785" s="234"/>
      <c r="E785" s="234"/>
      <c r="F785" s="234"/>
      <c r="G785" s="234"/>
      <c r="H785" s="234"/>
      <c r="I785" s="234"/>
      <c r="J785" s="234"/>
      <c r="K785" s="234"/>
      <c r="L785" s="234"/>
      <c r="M785" s="234"/>
      <c r="N785" s="234"/>
      <c r="O785" s="234"/>
      <c r="P785" s="234"/>
      <c r="Q785" s="234"/>
      <c r="R785" s="234"/>
      <c r="S785" s="234"/>
      <c r="T785" s="234"/>
      <c r="U785" s="234"/>
      <c r="V785" s="234"/>
      <c r="W785" s="234"/>
      <c r="X785" s="234"/>
      <c r="Y785" s="234"/>
      <c r="Z785" s="234"/>
    </row>
    <row r="786" spans="1:26" ht="12.75" customHeight="1" x14ac:dyDescent="0.3">
      <c r="A786" s="234"/>
      <c r="B786" s="234"/>
      <c r="C786" s="234"/>
      <c r="D786" s="234"/>
      <c r="E786" s="234"/>
      <c r="F786" s="234"/>
      <c r="G786" s="234"/>
      <c r="H786" s="234"/>
      <c r="I786" s="234"/>
      <c r="J786" s="234"/>
      <c r="K786" s="234"/>
      <c r="L786" s="234"/>
      <c r="M786" s="234"/>
      <c r="N786" s="234"/>
      <c r="O786" s="234"/>
      <c r="P786" s="234"/>
      <c r="Q786" s="234"/>
      <c r="R786" s="234"/>
      <c r="S786" s="234"/>
      <c r="T786" s="234"/>
      <c r="U786" s="234"/>
      <c r="V786" s="234"/>
      <c r="W786" s="234"/>
      <c r="X786" s="234"/>
      <c r="Y786" s="234"/>
      <c r="Z786" s="234"/>
    </row>
    <row r="787" spans="1:26" ht="12.75" customHeight="1" x14ac:dyDescent="0.3">
      <c r="A787" s="234"/>
      <c r="B787" s="234"/>
      <c r="C787" s="234"/>
      <c r="D787" s="234"/>
      <c r="E787" s="234"/>
      <c r="F787" s="234"/>
      <c r="G787" s="234"/>
      <c r="H787" s="234"/>
      <c r="I787" s="234"/>
      <c r="J787" s="234"/>
      <c r="K787" s="234"/>
      <c r="L787" s="234"/>
      <c r="M787" s="234"/>
      <c r="N787" s="234"/>
      <c r="O787" s="234"/>
      <c r="P787" s="234"/>
      <c r="Q787" s="234"/>
      <c r="R787" s="234"/>
      <c r="S787" s="234"/>
      <c r="T787" s="234"/>
      <c r="U787" s="234"/>
      <c r="V787" s="234"/>
      <c r="W787" s="234"/>
      <c r="X787" s="234"/>
      <c r="Y787" s="234"/>
      <c r="Z787" s="234"/>
    </row>
    <row r="788" spans="1:26" ht="12.75" customHeight="1" x14ac:dyDescent="0.3">
      <c r="A788" s="234"/>
      <c r="B788" s="234"/>
      <c r="C788" s="234"/>
      <c r="D788" s="234"/>
      <c r="E788" s="234"/>
      <c r="F788" s="234"/>
      <c r="G788" s="234"/>
      <c r="H788" s="234"/>
      <c r="I788" s="234"/>
      <c r="J788" s="234"/>
      <c r="K788" s="234"/>
      <c r="L788" s="234"/>
      <c r="M788" s="234"/>
      <c r="N788" s="234"/>
      <c r="O788" s="234"/>
      <c r="P788" s="234"/>
      <c r="Q788" s="234"/>
      <c r="R788" s="234"/>
      <c r="S788" s="234"/>
      <c r="T788" s="234"/>
      <c r="U788" s="234"/>
      <c r="V788" s="234"/>
      <c r="W788" s="234"/>
      <c r="X788" s="234"/>
      <c r="Y788" s="234"/>
      <c r="Z788" s="234"/>
    </row>
    <row r="789" spans="1:26" ht="12.75" customHeight="1" x14ac:dyDescent="0.3">
      <c r="A789" s="234"/>
      <c r="B789" s="234"/>
      <c r="C789" s="234"/>
      <c r="D789" s="234"/>
      <c r="E789" s="234"/>
      <c r="F789" s="234"/>
      <c r="G789" s="234"/>
      <c r="H789" s="234"/>
      <c r="I789" s="234"/>
      <c r="J789" s="234"/>
      <c r="K789" s="234"/>
      <c r="L789" s="234"/>
      <c r="M789" s="234"/>
      <c r="N789" s="234"/>
      <c r="O789" s="234"/>
      <c r="P789" s="234"/>
      <c r="Q789" s="234"/>
      <c r="R789" s="234"/>
      <c r="S789" s="234"/>
      <c r="T789" s="234"/>
      <c r="U789" s="234"/>
      <c r="V789" s="234"/>
      <c r="W789" s="234"/>
      <c r="X789" s="234"/>
      <c r="Y789" s="234"/>
      <c r="Z789" s="234"/>
    </row>
    <row r="790" spans="1:26" ht="12.75" customHeight="1" x14ac:dyDescent="0.3">
      <c r="A790" s="234"/>
      <c r="B790" s="234"/>
      <c r="C790" s="234"/>
      <c r="D790" s="234"/>
      <c r="E790" s="234"/>
      <c r="F790" s="234"/>
      <c r="G790" s="234"/>
      <c r="H790" s="234"/>
      <c r="I790" s="234"/>
      <c r="J790" s="234"/>
      <c r="K790" s="234"/>
      <c r="L790" s="234"/>
      <c r="M790" s="234"/>
      <c r="N790" s="234"/>
      <c r="O790" s="234"/>
      <c r="P790" s="234"/>
      <c r="Q790" s="234"/>
      <c r="R790" s="234"/>
      <c r="S790" s="234"/>
      <c r="T790" s="234"/>
      <c r="U790" s="234"/>
      <c r="V790" s="234"/>
      <c r="W790" s="234"/>
      <c r="X790" s="234"/>
      <c r="Y790" s="234"/>
      <c r="Z790" s="234"/>
    </row>
    <row r="791" spans="1:26" ht="12.75" customHeight="1" x14ac:dyDescent="0.3">
      <c r="A791" s="234"/>
      <c r="B791" s="234"/>
      <c r="C791" s="234"/>
      <c r="D791" s="234"/>
      <c r="E791" s="234"/>
      <c r="F791" s="234"/>
      <c r="G791" s="234"/>
      <c r="H791" s="234"/>
      <c r="I791" s="234"/>
      <c r="J791" s="234"/>
      <c r="K791" s="234"/>
      <c r="L791" s="234"/>
      <c r="M791" s="234"/>
      <c r="N791" s="234"/>
      <c r="O791" s="234"/>
      <c r="P791" s="234"/>
      <c r="Q791" s="234"/>
      <c r="R791" s="234"/>
      <c r="S791" s="234"/>
      <c r="T791" s="234"/>
      <c r="U791" s="234"/>
      <c r="V791" s="234"/>
      <c r="W791" s="234"/>
      <c r="X791" s="234"/>
      <c r="Y791" s="234"/>
      <c r="Z791" s="234"/>
    </row>
    <row r="792" spans="1:26" ht="12.75" customHeight="1" x14ac:dyDescent="0.3">
      <c r="A792" s="234"/>
      <c r="B792" s="234"/>
      <c r="C792" s="234"/>
      <c r="D792" s="234"/>
      <c r="E792" s="234"/>
      <c r="F792" s="234"/>
      <c r="G792" s="234"/>
      <c r="H792" s="234"/>
      <c r="I792" s="234"/>
      <c r="J792" s="234"/>
      <c r="K792" s="234"/>
      <c r="L792" s="234"/>
      <c r="M792" s="234"/>
      <c r="N792" s="234"/>
      <c r="O792" s="234"/>
      <c r="P792" s="234"/>
      <c r="Q792" s="234"/>
      <c r="R792" s="234"/>
      <c r="S792" s="234"/>
      <c r="T792" s="234"/>
      <c r="U792" s="234"/>
      <c r="V792" s="234"/>
      <c r="W792" s="234"/>
      <c r="X792" s="234"/>
      <c r="Y792" s="234"/>
      <c r="Z792" s="234"/>
    </row>
    <row r="793" spans="1:26" ht="12.75" customHeight="1" x14ac:dyDescent="0.3">
      <c r="A793" s="234"/>
      <c r="B793" s="234"/>
      <c r="C793" s="234"/>
      <c r="D793" s="234"/>
      <c r="E793" s="234"/>
      <c r="F793" s="234"/>
      <c r="G793" s="234"/>
      <c r="H793" s="234"/>
      <c r="I793" s="234"/>
      <c r="J793" s="234"/>
      <c r="K793" s="234"/>
      <c r="L793" s="234"/>
      <c r="M793" s="234"/>
      <c r="N793" s="234"/>
      <c r="O793" s="234"/>
      <c r="P793" s="234"/>
      <c r="Q793" s="234"/>
      <c r="R793" s="234"/>
      <c r="S793" s="234"/>
      <c r="T793" s="234"/>
      <c r="U793" s="234"/>
      <c r="V793" s="234"/>
      <c r="W793" s="234"/>
      <c r="X793" s="234"/>
      <c r="Y793" s="234"/>
      <c r="Z793" s="234"/>
    </row>
    <row r="794" spans="1:26" ht="12.75" customHeight="1" x14ac:dyDescent="0.3">
      <c r="A794" s="234"/>
      <c r="B794" s="234"/>
      <c r="C794" s="234"/>
      <c r="D794" s="234"/>
      <c r="E794" s="234"/>
      <c r="F794" s="234"/>
      <c r="G794" s="234"/>
      <c r="H794" s="234"/>
      <c r="I794" s="234"/>
      <c r="J794" s="234"/>
      <c r="K794" s="234"/>
      <c r="L794" s="234"/>
      <c r="M794" s="234"/>
      <c r="N794" s="234"/>
      <c r="O794" s="234"/>
      <c r="P794" s="234"/>
      <c r="Q794" s="234"/>
      <c r="R794" s="234"/>
      <c r="S794" s="234"/>
      <c r="T794" s="234"/>
      <c r="U794" s="234"/>
      <c r="V794" s="234"/>
      <c r="W794" s="234"/>
      <c r="X794" s="234"/>
      <c r="Y794" s="234"/>
      <c r="Z794" s="234"/>
    </row>
    <row r="795" spans="1:26" ht="12.75" customHeight="1" x14ac:dyDescent="0.3">
      <c r="A795" s="234"/>
      <c r="B795" s="234"/>
      <c r="C795" s="234"/>
      <c r="D795" s="234"/>
      <c r="E795" s="234"/>
      <c r="F795" s="234"/>
      <c r="G795" s="234"/>
      <c r="H795" s="234"/>
      <c r="I795" s="234"/>
      <c r="J795" s="234"/>
      <c r="K795" s="234"/>
      <c r="L795" s="234"/>
      <c r="M795" s="234"/>
      <c r="N795" s="234"/>
      <c r="O795" s="234"/>
      <c r="P795" s="234"/>
      <c r="Q795" s="234"/>
      <c r="R795" s="234"/>
      <c r="S795" s="234"/>
      <c r="T795" s="234"/>
      <c r="U795" s="234"/>
      <c r="V795" s="234"/>
      <c r="W795" s="234"/>
      <c r="X795" s="234"/>
      <c r="Y795" s="234"/>
      <c r="Z795" s="234"/>
    </row>
    <row r="796" spans="1:26" ht="12.75" customHeight="1" x14ac:dyDescent="0.3">
      <c r="A796" s="234"/>
      <c r="B796" s="234"/>
      <c r="C796" s="234"/>
      <c r="D796" s="234"/>
      <c r="E796" s="234"/>
      <c r="F796" s="234"/>
      <c r="G796" s="234"/>
      <c r="H796" s="234"/>
      <c r="I796" s="234"/>
      <c r="J796" s="234"/>
      <c r="K796" s="234"/>
      <c r="L796" s="234"/>
      <c r="M796" s="234"/>
      <c r="N796" s="234"/>
      <c r="O796" s="234"/>
      <c r="P796" s="234"/>
      <c r="Q796" s="234"/>
      <c r="R796" s="234"/>
      <c r="S796" s="234"/>
      <c r="T796" s="234"/>
      <c r="U796" s="234"/>
      <c r="V796" s="234"/>
      <c r="W796" s="234"/>
      <c r="X796" s="234"/>
      <c r="Y796" s="234"/>
      <c r="Z796" s="234"/>
    </row>
    <row r="797" spans="1:26" ht="12.75" customHeight="1" x14ac:dyDescent="0.3">
      <c r="A797" s="234"/>
      <c r="B797" s="234"/>
      <c r="C797" s="234"/>
      <c r="D797" s="234"/>
      <c r="E797" s="234"/>
      <c r="F797" s="234"/>
      <c r="G797" s="234"/>
      <c r="H797" s="234"/>
      <c r="I797" s="234"/>
      <c r="J797" s="234"/>
      <c r="K797" s="234"/>
      <c r="L797" s="234"/>
      <c r="M797" s="234"/>
      <c r="N797" s="234"/>
      <c r="O797" s="234"/>
      <c r="P797" s="234"/>
      <c r="Q797" s="234"/>
      <c r="R797" s="234"/>
      <c r="S797" s="234"/>
      <c r="T797" s="234"/>
      <c r="U797" s="234"/>
      <c r="V797" s="234"/>
      <c r="W797" s="234"/>
      <c r="X797" s="234"/>
      <c r="Y797" s="234"/>
      <c r="Z797" s="234"/>
    </row>
    <row r="798" spans="1:26" ht="12.75" customHeight="1" x14ac:dyDescent="0.3">
      <c r="A798" s="234"/>
      <c r="B798" s="234"/>
      <c r="C798" s="234"/>
      <c r="D798" s="234"/>
      <c r="E798" s="234"/>
      <c r="F798" s="234"/>
      <c r="G798" s="234"/>
      <c r="H798" s="234"/>
      <c r="I798" s="234"/>
      <c r="J798" s="234"/>
      <c r="K798" s="234"/>
      <c r="L798" s="234"/>
      <c r="M798" s="234"/>
      <c r="N798" s="234"/>
      <c r="O798" s="234"/>
      <c r="P798" s="234"/>
      <c r="Q798" s="234"/>
      <c r="R798" s="234"/>
      <c r="S798" s="234"/>
      <c r="T798" s="234"/>
      <c r="U798" s="234"/>
      <c r="V798" s="234"/>
      <c r="W798" s="234"/>
      <c r="X798" s="234"/>
      <c r="Y798" s="234"/>
      <c r="Z798" s="234"/>
    </row>
    <row r="799" spans="1:26" ht="12.75" customHeight="1" x14ac:dyDescent="0.3">
      <c r="A799" s="234"/>
      <c r="B799" s="234"/>
      <c r="C799" s="234"/>
      <c r="D799" s="234"/>
      <c r="E799" s="234"/>
      <c r="F799" s="234"/>
      <c r="G799" s="234"/>
      <c r="H799" s="234"/>
      <c r="I799" s="234"/>
      <c r="J799" s="234"/>
      <c r="K799" s="234"/>
      <c r="L799" s="234"/>
      <c r="M799" s="234"/>
      <c r="N799" s="234"/>
      <c r="O799" s="234"/>
      <c r="P799" s="234"/>
      <c r="Q799" s="234"/>
      <c r="R799" s="234"/>
      <c r="S799" s="234"/>
      <c r="T799" s="234"/>
      <c r="U799" s="234"/>
      <c r="V799" s="234"/>
      <c r="W799" s="234"/>
      <c r="X799" s="234"/>
      <c r="Y799" s="234"/>
      <c r="Z799" s="234"/>
    </row>
    <row r="800" spans="1:26" ht="12.75" customHeight="1" x14ac:dyDescent="0.3">
      <c r="A800" s="234"/>
      <c r="B800" s="234"/>
      <c r="C800" s="234"/>
      <c r="D800" s="234"/>
      <c r="E800" s="234"/>
      <c r="F800" s="234"/>
      <c r="G800" s="234"/>
      <c r="H800" s="234"/>
      <c r="I800" s="234"/>
      <c r="J800" s="234"/>
      <c r="K800" s="234"/>
      <c r="L800" s="234"/>
      <c r="M800" s="234"/>
      <c r="N800" s="234"/>
      <c r="O800" s="234"/>
      <c r="P800" s="234"/>
      <c r="Q800" s="234"/>
      <c r="R800" s="234"/>
      <c r="S800" s="234"/>
      <c r="T800" s="234"/>
      <c r="U800" s="234"/>
      <c r="V800" s="234"/>
      <c r="W800" s="234"/>
      <c r="X800" s="234"/>
      <c r="Y800" s="234"/>
      <c r="Z800" s="234"/>
    </row>
    <row r="801" spans="1:26" ht="12.75" customHeight="1" x14ac:dyDescent="0.3">
      <c r="A801" s="234"/>
      <c r="B801" s="234"/>
      <c r="C801" s="234"/>
      <c r="D801" s="234"/>
      <c r="E801" s="234"/>
      <c r="F801" s="234"/>
      <c r="G801" s="234"/>
      <c r="H801" s="234"/>
      <c r="I801" s="234"/>
      <c r="J801" s="234"/>
      <c r="K801" s="234"/>
      <c r="L801" s="234"/>
      <c r="M801" s="234"/>
      <c r="N801" s="234"/>
      <c r="O801" s="234"/>
      <c r="P801" s="234"/>
      <c r="Q801" s="234"/>
      <c r="R801" s="234"/>
      <c r="S801" s="234"/>
      <c r="T801" s="234"/>
      <c r="U801" s="234"/>
      <c r="V801" s="234"/>
      <c r="W801" s="234"/>
      <c r="X801" s="234"/>
      <c r="Y801" s="234"/>
      <c r="Z801" s="234"/>
    </row>
    <row r="802" spans="1:26" ht="12.75" customHeight="1" x14ac:dyDescent="0.3">
      <c r="A802" s="234"/>
      <c r="B802" s="234"/>
      <c r="C802" s="234"/>
      <c r="D802" s="234"/>
      <c r="E802" s="234"/>
      <c r="F802" s="234"/>
      <c r="G802" s="234"/>
      <c r="H802" s="234"/>
      <c r="I802" s="234"/>
      <c r="J802" s="234"/>
      <c r="K802" s="234"/>
      <c r="L802" s="234"/>
      <c r="M802" s="234"/>
      <c r="N802" s="234"/>
      <c r="O802" s="234"/>
      <c r="P802" s="234"/>
      <c r="Q802" s="234"/>
      <c r="R802" s="234"/>
      <c r="S802" s="234"/>
      <c r="T802" s="234"/>
      <c r="U802" s="234"/>
      <c r="V802" s="234"/>
      <c r="W802" s="234"/>
      <c r="X802" s="234"/>
      <c r="Y802" s="234"/>
      <c r="Z802" s="234"/>
    </row>
    <row r="803" spans="1:26" ht="12.75" customHeight="1" x14ac:dyDescent="0.3">
      <c r="A803" s="234"/>
      <c r="B803" s="234"/>
      <c r="C803" s="234"/>
      <c r="D803" s="234"/>
      <c r="E803" s="234"/>
      <c r="F803" s="234"/>
      <c r="G803" s="234"/>
      <c r="H803" s="234"/>
      <c r="I803" s="234"/>
      <c r="J803" s="234"/>
      <c r="K803" s="234"/>
      <c r="L803" s="234"/>
      <c r="M803" s="234"/>
      <c r="N803" s="234"/>
      <c r="O803" s="234"/>
      <c r="P803" s="234"/>
      <c r="Q803" s="234"/>
      <c r="R803" s="234"/>
      <c r="S803" s="234"/>
      <c r="T803" s="234"/>
      <c r="U803" s="234"/>
      <c r="V803" s="234"/>
      <c r="W803" s="234"/>
      <c r="X803" s="234"/>
      <c r="Y803" s="234"/>
      <c r="Z803" s="234"/>
    </row>
    <row r="804" spans="1:26" ht="12.75" customHeight="1" x14ac:dyDescent="0.3">
      <c r="A804" s="234"/>
      <c r="B804" s="234"/>
      <c r="C804" s="234"/>
      <c r="D804" s="234"/>
      <c r="E804" s="234"/>
      <c r="F804" s="234"/>
      <c r="G804" s="234"/>
      <c r="H804" s="234"/>
      <c r="I804" s="234"/>
      <c r="J804" s="234"/>
      <c r="K804" s="234"/>
      <c r="L804" s="234"/>
      <c r="M804" s="234"/>
      <c r="N804" s="234"/>
      <c r="O804" s="234"/>
      <c r="P804" s="234"/>
      <c r="Q804" s="234"/>
      <c r="R804" s="234"/>
      <c r="S804" s="234"/>
      <c r="T804" s="234"/>
      <c r="U804" s="234"/>
      <c r="V804" s="234"/>
      <c r="W804" s="234"/>
      <c r="X804" s="234"/>
      <c r="Y804" s="234"/>
      <c r="Z804" s="234"/>
    </row>
    <row r="805" spans="1:26" ht="12.75" customHeight="1" x14ac:dyDescent="0.3">
      <c r="A805" s="234"/>
      <c r="B805" s="234"/>
      <c r="C805" s="234"/>
      <c r="D805" s="234"/>
      <c r="E805" s="234"/>
      <c r="F805" s="234"/>
      <c r="G805" s="234"/>
      <c r="H805" s="234"/>
      <c r="I805" s="234"/>
      <c r="J805" s="234"/>
      <c r="K805" s="234"/>
      <c r="L805" s="234"/>
      <c r="M805" s="234"/>
      <c r="N805" s="234"/>
      <c r="O805" s="234"/>
      <c r="P805" s="234"/>
      <c r="Q805" s="234"/>
      <c r="R805" s="234"/>
      <c r="S805" s="234"/>
      <c r="T805" s="234"/>
      <c r="U805" s="234"/>
      <c r="V805" s="234"/>
      <c r="W805" s="234"/>
      <c r="X805" s="234"/>
      <c r="Y805" s="234"/>
      <c r="Z805" s="234"/>
    </row>
    <row r="806" spans="1:26" ht="12.75" customHeight="1" x14ac:dyDescent="0.3">
      <c r="A806" s="234"/>
      <c r="B806" s="234"/>
      <c r="C806" s="234"/>
      <c r="D806" s="234"/>
      <c r="E806" s="234"/>
      <c r="F806" s="234"/>
      <c r="G806" s="234"/>
      <c r="H806" s="234"/>
      <c r="I806" s="234"/>
      <c r="J806" s="234"/>
      <c r="K806" s="234"/>
      <c r="L806" s="234"/>
      <c r="M806" s="234"/>
      <c r="N806" s="234"/>
      <c r="O806" s="234"/>
      <c r="P806" s="234"/>
      <c r="Q806" s="234"/>
      <c r="R806" s="234"/>
      <c r="S806" s="234"/>
      <c r="T806" s="234"/>
      <c r="U806" s="234"/>
      <c r="V806" s="234"/>
      <c r="W806" s="234"/>
      <c r="X806" s="234"/>
      <c r="Y806" s="234"/>
      <c r="Z806" s="234"/>
    </row>
    <row r="807" spans="1:26" ht="12.75" customHeight="1" x14ac:dyDescent="0.3">
      <c r="A807" s="234"/>
      <c r="B807" s="234"/>
      <c r="C807" s="234"/>
      <c r="D807" s="234"/>
      <c r="E807" s="234"/>
      <c r="F807" s="234"/>
      <c r="G807" s="234"/>
      <c r="H807" s="234"/>
      <c r="I807" s="234"/>
      <c r="J807" s="234"/>
      <c r="K807" s="234"/>
      <c r="L807" s="234"/>
      <c r="M807" s="234"/>
      <c r="N807" s="234"/>
      <c r="O807" s="234"/>
      <c r="P807" s="234"/>
      <c r="Q807" s="234"/>
      <c r="R807" s="234"/>
      <c r="S807" s="234"/>
      <c r="T807" s="234"/>
      <c r="U807" s="234"/>
      <c r="V807" s="234"/>
      <c r="W807" s="234"/>
      <c r="X807" s="234"/>
      <c r="Y807" s="234"/>
      <c r="Z807" s="234"/>
    </row>
    <row r="808" spans="1:26" ht="12.75" customHeight="1" x14ac:dyDescent="0.3">
      <c r="A808" s="234"/>
      <c r="B808" s="234"/>
      <c r="C808" s="234"/>
      <c r="D808" s="234"/>
      <c r="E808" s="234"/>
      <c r="F808" s="234"/>
      <c r="G808" s="234"/>
      <c r="H808" s="234"/>
      <c r="I808" s="234"/>
      <c r="J808" s="234"/>
      <c r="K808" s="234"/>
      <c r="L808" s="234"/>
      <c r="M808" s="234"/>
      <c r="N808" s="234"/>
      <c r="O808" s="234"/>
      <c r="P808" s="234"/>
      <c r="Q808" s="234"/>
      <c r="R808" s="234"/>
      <c r="S808" s="234"/>
      <c r="T808" s="234"/>
      <c r="U808" s="234"/>
      <c r="V808" s="234"/>
      <c r="W808" s="234"/>
      <c r="X808" s="234"/>
      <c r="Y808" s="234"/>
      <c r="Z808" s="234"/>
    </row>
    <row r="809" spans="1:26" ht="12.75" customHeight="1" x14ac:dyDescent="0.3">
      <c r="A809" s="234"/>
      <c r="B809" s="234"/>
      <c r="C809" s="234"/>
      <c r="D809" s="234"/>
      <c r="E809" s="234"/>
      <c r="F809" s="234"/>
      <c r="G809" s="234"/>
      <c r="H809" s="234"/>
      <c r="I809" s="234"/>
      <c r="J809" s="234"/>
      <c r="K809" s="234"/>
      <c r="L809" s="234"/>
      <c r="M809" s="234"/>
      <c r="N809" s="234"/>
      <c r="O809" s="234"/>
      <c r="P809" s="234"/>
      <c r="Q809" s="234"/>
      <c r="R809" s="234"/>
      <c r="S809" s="234"/>
      <c r="T809" s="234"/>
      <c r="U809" s="234"/>
      <c r="V809" s="234"/>
      <c r="W809" s="234"/>
      <c r="X809" s="234"/>
      <c r="Y809" s="234"/>
      <c r="Z809" s="234"/>
    </row>
    <row r="810" spans="1:26" ht="12.75" customHeight="1" x14ac:dyDescent="0.3">
      <c r="A810" s="234"/>
      <c r="B810" s="234"/>
      <c r="C810" s="234"/>
      <c r="D810" s="234"/>
      <c r="E810" s="234"/>
      <c r="F810" s="234"/>
      <c r="G810" s="234"/>
      <c r="H810" s="234"/>
      <c r="I810" s="234"/>
      <c r="J810" s="234"/>
      <c r="K810" s="234"/>
      <c r="L810" s="234"/>
      <c r="M810" s="234"/>
      <c r="N810" s="234"/>
      <c r="O810" s="234"/>
      <c r="P810" s="234"/>
      <c r="Q810" s="234"/>
      <c r="R810" s="234"/>
      <c r="S810" s="234"/>
      <c r="T810" s="234"/>
      <c r="U810" s="234"/>
      <c r="V810" s="234"/>
      <c r="W810" s="234"/>
      <c r="X810" s="234"/>
      <c r="Y810" s="234"/>
      <c r="Z810" s="234"/>
    </row>
    <row r="811" spans="1:26" ht="12.75" customHeight="1" x14ac:dyDescent="0.3">
      <c r="A811" s="234"/>
      <c r="B811" s="234"/>
      <c r="C811" s="234"/>
      <c r="D811" s="234"/>
      <c r="E811" s="234"/>
      <c r="F811" s="234"/>
      <c r="G811" s="234"/>
      <c r="H811" s="234"/>
      <c r="I811" s="234"/>
      <c r="J811" s="234"/>
      <c r="K811" s="234"/>
      <c r="L811" s="234"/>
      <c r="M811" s="234"/>
      <c r="N811" s="234"/>
      <c r="O811" s="234"/>
      <c r="P811" s="234"/>
      <c r="Q811" s="234"/>
      <c r="R811" s="234"/>
      <c r="S811" s="234"/>
      <c r="T811" s="234"/>
      <c r="U811" s="234"/>
      <c r="V811" s="234"/>
      <c r="W811" s="234"/>
      <c r="X811" s="234"/>
      <c r="Y811" s="234"/>
      <c r="Z811" s="234"/>
    </row>
    <row r="812" spans="1:26" ht="12.75" customHeight="1" x14ac:dyDescent="0.3">
      <c r="A812" s="234"/>
      <c r="B812" s="234"/>
      <c r="C812" s="234"/>
      <c r="D812" s="234"/>
      <c r="E812" s="234"/>
      <c r="F812" s="234"/>
      <c r="G812" s="234"/>
      <c r="H812" s="234"/>
      <c r="I812" s="234"/>
      <c r="J812" s="234"/>
      <c r="K812" s="234"/>
      <c r="L812" s="234"/>
      <c r="M812" s="234"/>
      <c r="N812" s="234"/>
      <c r="O812" s="234"/>
      <c r="P812" s="234"/>
      <c r="Q812" s="234"/>
      <c r="R812" s="234"/>
      <c r="S812" s="234"/>
      <c r="T812" s="234"/>
      <c r="U812" s="234"/>
      <c r="V812" s="234"/>
      <c r="W812" s="234"/>
      <c r="X812" s="234"/>
      <c r="Y812" s="234"/>
      <c r="Z812" s="234"/>
    </row>
    <row r="813" spans="1:26" ht="12.75" customHeight="1" x14ac:dyDescent="0.3">
      <c r="A813" s="234"/>
      <c r="B813" s="234"/>
      <c r="C813" s="234"/>
      <c r="D813" s="234"/>
      <c r="E813" s="234"/>
      <c r="F813" s="234"/>
      <c r="G813" s="234"/>
      <c r="H813" s="234"/>
      <c r="I813" s="234"/>
      <c r="J813" s="234"/>
      <c r="K813" s="234"/>
      <c r="L813" s="234"/>
      <c r="M813" s="234"/>
      <c r="N813" s="234"/>
      <c r="O813" s="234"/>
      <c r="P813" s="234"/>
      <c r="Q813" s="234"/>
      <c r="R813" s="234"/>
      <c r="S813" s="234"/>
      <c r="T813" s="234"/>
      <c r="U813" s="234"/>
      <c r="V813" s="234"/>
      <c r="W813" s="234"/>
      <c r="X813" s="234"/>
      <c r="Y813" s="234"/>
      <c r="Z813" s="234"/>
    </row>
    <row r="814" spans="1:26" ht="12.75" customHeight="1" x14ac:dyDescent="0.3">
      <c r="A814" s="234"/>
      <c r="B814" s="234"/>
      <c r="C814" s="234"/>
      <c r="D814" s="234"/>
      <c r="E814" s="234"/>
      <c r="F814" s="234"/>
      <c r="G814" s="234"/>
      <c r="H814" s="234"/>
      <c r="I814" s="234"/>
      <c r="J814" s="234"/>
      <c r="K814" s="234"/>
      <c r="L814" s="234"/>
      <c r="M814" s="234"/>
      <c r="N814" s="234"/>
      <c r="O814" s="234"/>
      <c r="P814" s="234"/>
      <c r="Q814" s="234"/>
      <c r="R814" s="234"/>
      <c r="S814" s="234"/>
      <c r="T814" s="234"/>
      <c r="U814" s="234"/>
      <c r="V814" s="234"/>
      <c r="W814" s="234"/>
      <c r="X814" s="234"/>
      <c r="Y814" s="234"/>
      <c r="Z814" s="234"/>
    </row>
    <row r="815" spans="1:26" ht="12.75" customHeight="1" x14ac:dyDescent="0.3">
      <c r="A815" s="234"/>
      <c r="B815" s="234"/>
      <c r="C815" s="234"/>
      <c r="D815" s="234"/>
      <c r="E815" s="234"/>
      <c r="F815" s="234"/>
      <c r="G815" s="234"/>
      <c r="H815" s="234"/>
      <c r="I815" s="234"/>
      <c r="J815" s="234"/>
      <c r="K815" s="234"/>
      <c r="L815" s="234"/>
      <c r="M815" s="234"/>
      <c r="N815" s="234"/>
      <c r="O815" s="234"/>
      <c r="P815" s="234"/>
      <c r="Q815" s="234"/>
      <c r="R815" s="234"/>
      <c r="S815" s="234"/>
      <c r="T815" s="234"/>
      <c r="U815" s="234"/>
      <c r="V815" s="234"/>
      <c r="W815" s="234"/>
      <c r="X815" s="234"/>
      <c r="Y815" s="234"/>
      <c r="Z815" s="234"/>
    </row>
    <row r="816" spans="1:26" ht="12.75" customHeight="1" x14ac:dyDescent="0.3">
      <c r="A816" s="234"/>
      <c r="B816" s="234"/>
      <c r="C816" s="234"/>
      <c r="D816" s="234"/>
      <c r="E816" s="234"/>
      <c r="F816" s="234"/>
      <c r="G816" s="234"/>
      <c r="H816" s="234"/>
      <c r="I816" s="234"/>
      <c r="J816" s="234"/>
      <c r="K816" s="234"/>
      <c r="L816" s="234"/>
      <c r="M816" s="234"/>
      <c r="N816" s="234"/>
      <c r="O816" s="234"/>
      <c r="P816" s="234"/>
      <c r="Q816" s="234"/>
      <c r="R816" s="234"/>
      <c r="S816" s="234"/>
      <c r="T816" s="234"/>
      <c r="U816" s="234"/>
      <c r="V816" s="234"/>
      <c r="W816" s="234"/>
      <c r="X816" s="234"/>
      <c r="Y816" s="234"/>
      <c r="Z816" s="234"/>
    </row>
    <row r="817" spans="1:26" ht="12.75" customHeight="1" x14ac:dyDescent="0.3">
      <c r="A817" s="234"/>
      <c r="B817" s="234"/>
      <c r="C817" s="234"/>
      <c r="D817" s="234"/>
      <c r="E817" s="234"/>
      <c r="F817" s="234"/>
      <c r="G817" s="234"/>
      <c r="H817" s="234"/>
      <c r="I817" s="234"/>
      <c r="J817" s="234"/>
      <c r="K817" s="234"/>
      <c r="L817" s="234"/>
      <c r="M817" s="234"/>
      <c r="N817" s="234"/>
      <c r="O817" s="234"/>
      <c r="P817" s="234"/>
      <c r="Q817" s="234"/>
      <c r="R817" s="234"/>
      <c r="S817" s="234"/>
      <c r="T817" s="234"/>
      <c r="U817" s="234"/>
      <c r="V817" s="234"/>
      <c r="W817" s="234"/>
      <c r="X817" s="234"/>
      <c r="Y817" s="234"/>
      <c r="Z817" s="234"/>
    </row>
    <row r="818" spans="1:26" ht="12.75" customHeight="1" x14ac:dyDescent="0.3">
      <c r="A818" s="234"/>
      <c r="B818" s="234"/>
      <c r="C818" s="234"/>
      <c r="D818" s="234"/>
      <c r="E818" s="234"/>
      <c r="F818" s="234"/>
      <c r="G818" s="234"/>
      <c r="H818" s="234"/>
      <c r="I818" s="234"/>
      <c r="J818" s="234"/>
      <c r="K818" s="234"/>
      <c r="L818" s="234"/>
      <c r="M818" s="234"/>
      <c r="N818" s="234"/>
      <c r="O818" s="234"/>
      <c r="P818" s="234"/>
      <c r="Q818" s="234"/>
      <c r="R818" s="234"/>
      <c r="S818" s="234"/>
      <c r="T818" s="234"/>
      <c r="U818" s="234"/>
      <c r="V818" s="234"/>
      <c r="W818" s="234"/>
      <c r="X818" s="234"/>
      <c r="Y818" s="234"/>
      <c r="Z818" s="234"/>
    </row>
    <row r="819" spans="1:26" ht="12.75" customHeight="1" x14ac:dyDescent="0.3">
      <c r="A819" s="234"/>
      <c r="B819" s="234"/>
      <c r="C819" s="234"/>
      <c r="D819" s="234"/>
      <c r="E819" s="234"/>
      <c r="F819" s="234"/>
      <c r="G819" s="234"/>
      <c r="H819" s="234"/>
      <c r="I819" s="234"/>
      <c r="J819" s="234"/>
      <c r="K819" s="234"/>
      <c r="L819" s="234"/>
      <c r="M819" s="234"/>
      <c r="N819" s="234"/>
      <c r="O819" s="234"/>
      <c r="P819" s="234"/>
      <c r="Q819" s="234"/>
      <c r="R819" s="234"/>
      <c r="S819" s="234"/>
      <c r="T819" s="234"/>
      <c r="U819" s="234"/>
      <c r="V819" s="234"/>
      <c r="W819" s="234"/>
      <c r="X819" s="234"/>
      <c r="Y819" s="234"/>
      <c r="Z819" s="234"/>
    </row>
    <row r="820" spans="1:26" ht="12.75" customHeight="1" x14ac:dyDescent="0.3">
      <c r="A820" s="234"/>
      <c r="B820" s="234"/>
      <c r="C820" s="234"/>
      <c r="D820" s="234"/>
      <c r="E820" s="234"/>
      <c r="F820" s="234"/>
      <c r="G820" s="234"/>
      <c r="H820" s="234"/>
      <c r="I820" s="234"/>
      <c r="J820" s="234"/>
      <c r="K820" s="234"/>
      <c r="L820" s="234"/>
      <c r="M820" s="234"/>
      <c r="N820" s="234"/>
      <c r="O820" s="234"/>
      <c r="P820" s="234"/>
      <c r="Q820" s="234"/>
      <c r="R820" s="234"/>
      <c r="S820" s="234"/>
      <c r="T820" s="234"/>
      <c r="U820" s="234"/>
      <c r="V820" s="234"/>
      <c r="W820" s="234"/>
      <c r="X820" s="234"/>
      <c r="Y820" s="234"/>
      <c r="Z820" s="234"/>
    </row>
    <row r="821" spans="1:26" ht="12.75" customHeight="1" x14ac:dyDescent="0.3">
      <c r="A821" s="234"/>
      <c r="B821" s="234"/>
      <c r="C821" s="234"/>
      <c r="D821" s="234"/>
      <c r="E821" s="234"/>
      <c r="F821" s="234"/>
      <c r="G821" s="234"/>
      <c r="H821" s="234"/>
      <c r="I821" s="234"/>
      <c r="J821" s="234"/>
      <c r="K821" s="234"/>
      <c r="L821" s="234"/>
      <c r="M821" s="234"/>
      <c r="N821" s="234"/>
      <c r="O821" s="234"/>
      <c r="P821" s="234"/>
      <c r="Q821" s="234"/>
      <c r="R821" s="234"/>
      <c r="S821" s="234"/>
      <c r="T821" s="234"/>
      <c r="U821" s="234"/>
      <c r="V821" s="234"/>
      <c r="W821" s="234"/>
      <c r="X821" s="234"/>
      <c r="Y821" s="234"/>
      <c r="Z821" s="234"/>
    </row>
    <row r="822" spans="1:26" ht="12.75" customHeight="1" x14ac:dyDescent="0.3">
      <c r="A822" s="234"/>
      <c r="B822" s="234"/>
      <c r="C822" s="234"/>
      <c r="D822" s="234"/>
      <c r="E822" s="234"/>
      <c r="F822" s="234"/>
      <c r="G822" s="234"/>
      <c r="H822" s="234"/>
      <c r="I822" s="234"/>
      <c r="J822" s="234"/>
      <c r="K822" s="234"/>
      <c r="L822" s="234"/>
      <c r="M822" s="234"/>
      <c r="N822" s="234"/>
      <c r="O822" s="234"/>
      <c r="P822" s="234"/>
      <c r="Q822" s="234"/>
      <c r="R822" s="234"/>
      <c r="S822" s="234"/>
      <c r="T822" s="234"/>
      <c r="U822" s="234"/>
      <c r="V822" s="234"/>
      <c r="W822" s="234"/>
      <c r="X822" s="234"/>
      <c r="Y822" s="234"/>
      <c r="Z822" s="234"/>
    </row>
    <row r="823" spans="1:26" ht="12.75" customHeight="1" x14ac:dyDescent="0.3">
      <c r="A823" s="234"/>
      <c r="B823" s="234"/>
      <c r="C823" s="234"/>
      <c r="D823" s="234"/>
      <c r="E823" s="234"/>
      <c r="F823" s="234"/>
      <c r="G823" s="234"/>
      <c r="H823" s="234"/>
      <c r="I823" s="234"/>
      <c r="J823" s="234"/>
      <c r="K823" s="234"/>
      <c r="L823" s="234"/>
      <c r="M823" s="234"/>
      <c r="N823" s="234"/>
      <c r="O823" s="234"/>
      <c r="P823" s="234"/>
      <c r="Q823" s="234"/>
      <c r="R823" s="234"/>
      <c r="S823" s="234"/>
      <c r="T823" s="234"/>
      <c r="U823" s="234"/>
      <c r="V823" s="234"/>
      <c r="W823" s="234"/>
      <c r="X823" s="234"/>
      <c r="Y823" s="234"/>
      <c r="Z823" s="234"/>
    </row>
    <row r="824" spans="1:26" ht="12.75" customHeight="1" x14ac:dyDescent="0.3">
      <c r="A824" s="234"/>
      <c r="B824" s="234"/>
      <c r="C824" s="234"/>
      <c r="D824" s="234"/>
      <c r="E824" s="234"/>
      <c r="F824" s="234"/>
      <c r="G824" s="234"/>
      <c r="H824" s="234"/>
      <c r="I824" s="234"/>
      <c r="J824" s="234"/>
      <c r="K824" s="234"/>
      <c r="L824" s="234"/>
      <c r="M824" s="234"/>
      <c r="N824" s="234"/>
      <c r="O824" s="234"/>
      <c r="P824" s="234"/>
      <c r="Q824" s="234"/>
      <c r="R824" s="234"/>
      <c r="S824" s="234"/>
      <c r="T824" s="234"/>
      <c r="U824" s="234"/>
      <c r="V824" s="234"/>
      <c r="W824" s="234"/>
      <c r="X824" s="234"/>
      <c r="Y824" s="234"/>
      <c r="Z824" s="234"/>
    </row>
    <row r="825" spans="1:26" ht="12.75" customHeight="1" x14ac:dyDescent="0.3">
      <c r="A825" s="234"/>
      <c r="B825" s="234"/>
      <c r="C825" s="234"/>
      <c r="D825" s="234"/>
      <c r="E825" s="234"/>
      <c r="F825" s="234"/>
      <c r="G825" s="234"/>
      <c r="H825" s="234"/>
      <c r="I825" s="234"/>
      <c r="J825" s="234"/>
      <c r="K825" s="234"/>
      <c r="L825" s="234"/>
      <c r="M825" s="234"/>
      <c r="N825" s="234"/>
      <c r="O825" s="234"/>
      <c r="P825" s="234"/>
      <c r="Q825" s="234"/>
      <c r="R825" s="234"/>
      <c r="S825" s="234"/>
      <c r="T825" s="234"/>
      <c r="U825" s="234"/>
      <c r="V825" s="234"/>
      <c r="W825" s="234"/>
      <c r="X825" s="234"/>
      <c r="Y825" s="234"/>
      <c r="Z825" s="234"/>
    </row>
    <row r="826" spans="1:26" ht="12.75" customHeight="1" x14ac:dyDescent="0.3">
      <c r="A826" s="234"/>
      <c r="B826" s="234"/>
      <c r="C826" s="234"/>
      <c r="D826" s="234"/>
      <c r="E826" s="234"/>
      <c r="F826" s="234"/>
      <c r="G826" s="234"/>
      <c r="H826" s="234"/>
      <c r="I826" s="234"/>
      <c r="J826" s="234"/>
      <c r="K826" s="234"/>
      <c r="L826" s="234"/>
      <c r="M826" s="234"/>
      <c r="N826" s="234"/>
      <c r="O826" s="234"/>
      <c r="P826" s="234"/>
      <c r="Q826" s="234"/>
      <c r="R826" s="234"/>
      <c r="S826" s="234"/>
      <c r="T826" s="234"/>
      <c r="U826" s="234"/>
      <c r="V826" s="234"/>
      <c r="W826" s="234"/>
      <c r="X826" s="234"/>
      <c r="Y826" s="234"/>
      <c r="Z826" s="234"/>
    </row>
    <row r="827" spans="1:26" ht="12.75" customHeight="1" x14ac:dyDescent="0.3">
      <c r="A827" s="234"/>
      <c r="B827" s="234"/>
      <c r="C827" s="234"/>
      <c r="D827" s="234"/>
      <c r="E827" s="234"/>
      <c r="F827" s="234"/>
      <c r="G827" s="234"/>
      <c r="H827" s="234"/>
      <c r="I827" s="234"/>
      <c r="J827" s="234"/>
      <c r="K827" s="234"/>
      <c r="L827" s="234"/>
      <c r="M827" s="234"/>
      <c r="N827" s="234"/>
      <c r="O827" s="234"/>
      <c r="P827" s="234"/>
      <c r="Q827" s="234"/>
      <c r="R827" s="234"/>
      <c r="S827" s="234"/>
      <c r="T827" s="234"/>
      <c r="U827" s="234"/>
      <c r="V827" s="234"/>
      <c r="W827" s="234"/>
      <c r="X827" s="234"/>
      <c r="Y827" s="234"/>
      <c r="Z827" s="234"/>
    </row>
    <row r="828" spans="1:26" ht="12.75" customHeight="1" x14ac:dyDescent="0.3">
      <c r="A828" s="234"/>
      <c r="B828" s="234"/>
      <c r="C828" s="234"/>
      <c r="D828" s="234"/>
      <c r="E828" s="234"/>
      <c r="F828" s="234"/>
      <c r="G828" s="234"/>
      <c r="H828" s="234"/>
      <c r="I828" s="234"/>
      <c r="J828" s="234"/>
      <c r="K828" s="234"/>
      <c r="L828" s="234"/>
      <c r="M828" s="234"/>
      <c r="N828" s="234"/>
      <c r="O828" s="234"/>
      <c r="P828" s="234"/>
      <c r="Q828" s="234"/>
      <c r="R828" s="234"/>
      <c r="S828" s="234"/>
      <c r="T828" s="234"/>
      <c r="U828" s="234"/>
      <c r="V828" s="234"/>
      <c r="W828" s="234"/>
      <c r="X828" s="234"/>
      <c r="Y828" s="234"/>
      <c r="Z828" s="234"/>
    </row>
    <row r="829" spans="1:26" ht="12.75" customHeight="1" x14ac:dyDescent="0.3">
      <c r="A829" s="234"/>
      <c r="B829" s="234"/>
      <c r="C829" s="234"/>
      <c r="D829" s="234"/>
      <c r="E829" s="234"/>
      <c r="F829" s="234"/>
      <c r="G829" s="234"/>
      <c r="H829" s="234"/>
      <c r="I829" s="234"/>
      <c r="J829" s="234"/>
      <c r="K829" s="234"/>
      <c r="L829" s="234"/>
      <c r="M829" s="234"/>
      <c r="N829" s="234"/>
      <c r="O829" s="234"/>
      <c r="P829" s="234"/>
      <c r="Q829" s="234"/>
      <c r="R829" s="234"/>
      <c r="S829" s="234"/>
      <c r="T829" s="234"/>
      <c r="U829" s="234"/>
      <c r="V829" s="234"/>
      <c r="W829" s="234"/>
      <c r="X829" s="234"/>
      <c r="Y829" s="234"/>
      <c r="Z829" s="234"/>
    </row>
    <row r="830" spans="1:26" ht="12.75" customHeight="1" x14ac:dyDescent="0.3">
      <c r="A830" s="234"/>
      <c r="B830" s="234"/>
      <c r="C830" s="234"/>
      <c r="D830" s="234"/>
      <c r="E830" s="234"/>
      <c r="F830" s="234"/>
      <c r="G830" s="234"/>
      <c r="H830" s="234"/>
      <c r="I830" s="234"/>
      <c r="J830" s="234"/>
      <c r="K830" s="234"/>
      <c r="L830" s="234"/>
      <c r="M830" s="234"/>
      <c r="N830" s="234"/>
      <c r="O830" s="234"/>
      <c r="P830" s="234"/>
      <c r="Q830" s="234"/>
      <c r="R830" s="234"/>
      <c r="S830" s="234"/>
      <c r="T830" s="234"/>
      <c r="U830" s="234"/>
      <c r="V830" s="234"/>
      <c r="W830" s="234"/>
      <c r="X830" s="234"/>
      <c r="Y830" s="234"/>
      <c r="Z830" s="234"/>
    </row>
    <row r="831" spans="1:26" ht="12.75" customHeight="1" x14ac:dyDescent="0.3">
      <c r="A831" s="234"/>
      <c r="B831" s="234"/>
      <c r="C831" s="234"/>
      <c r="D831" s="234"/>
      <c r="E831" s="234"/>
      <c r="F831" s="234"/>
      <c r="G831" s="234"/>
      <c r="H831" s="234"/>
      <c r="I831" s="234"/>
      <c r="J831" s="234"/>
      <c r="K831" s="234"/>
      <c r="L831" s="234"/>
      <c r="M831" s="234"/>
      <c r="N831" s="234"/>
      <c r="O831" s="234"/>
      <c r="P831" s="234"/>
      <c r="Q831" s="234"/>
      <c r="R831" s="234"/>
      <c r="S831" s="234"/>
      <c r="T831" s="234"/>
      <c r="U831" s="234"/>
      <c r="V831" s="234"/>
      <c r="W831" s="234"/>
      <c r="X831" s="234"/>
      <c r="Y831" s="234"/>
      <c r="Z831" s="234"/>
    </row>
    <row r="832" spans="1:26" ht="12.75" customHeight="1" x14ac:dyDescent="0.3">
      <c r="A832" s="234"/>
      <c r="B832" s="234"/>
      <c r="C832" s="234"/>
      <c r="D832" s="234"/>
      <c r="E832" s="234"/>
      <c r="F832" s="234"/>
      <c r="G832" s="234"/>
      <c r="H832" s="234"/>
      <c r="I832" s="234"/>
      <c r="J832" s="234"/>
      <c r="K832" s="234"/>
      <c r="L832" s="234"/>
      <c r="M832" s="234"/>
      <c r="N832" s="234"/>
      <c r="O832" s="234"/>
      <c r="P832" s="234"/>
      <c r="Q832" s="234"/>
      <c r="R832" s="234"/>
      <c r="S832" s="234"/>
      <c r="T832" s="234"/>
      <c r="U832" s="234"/>
      <c r="V832" s="234"/>
      <c r="W832" s="234"/>
      <c r="X832" s="234"/>
      <c r="Y832" s="234"/>
      <c r="Z832" s="234"/>
    </row>
    <row r="833" spans="1:26" ht="12.75" customHeight="1" x14ac:dyDescent="0.3">
      <c r="A833" s="234"/>
      <c r="B833" s="234"/>
      <c r="C833" s="234"/>
      <c r="D833" s="234"/>
      <c r="E833" s="234"/>
      <c r="F833" s="234"/>
      <c r="G833" s="234"/>
      <c r="H833" s="234"/>
      <c r="I833" s="234"/>
      <c r="J833" s="234"/>
      <c r="K833" s="234"/>
      <c r="L833" s="234"/>
      <c r="M833" s="234"/>
      <c r="N833" s="234"/>
      <c r="O833" s="234"/>
      <c r="P833" s="234"/>
      <c r="Q833" s="234"/>
      <c r="R833" s="234"/>
      <c r="S833" s="234"/>
      <c r="T833" s="234"/>
      <c r="U833" s="234"/>
      <c r="V833" s="234"/>
      <c r="W833" s="234"/>
      <c r="X833" s="234"/>
      <c r="Y833" s="234"/>
      <c r="Z833" s="234"/>
    </row>
    <row r="834" spans="1:26" ht="12.75" customHeight="1" x14ac:dyDescent="0.3">
      <c r="A834" s="234"/>
      <c r="B834" s="234"/>
      <c r="C834" s="234"/>
      <c r="D834" s="234"/>
      <c r="E834" s="234"/>
      <c r="F834" s="234"/>
      <c r="G834" s="234"/>
      <c r="H834" s="234"/>
      <c r="I834" s="234"/>
      <c r="J834" s="234"/>
      <c r="K834" s="234"/>
      <c r="L834" s="234"/>
      <c r="M834" s="234"/>
      <c r="N834" s="234"/>
      <c r="O834" s="234"/>
      <c r="P834" s="234"/>
      <c r="Q834" s="234"/>
      <c r="R834" s="234"/>
      <c r="S834" s="234"/>
      <c r="T834" s="234"/>
      <c r="U834" s="234"/>
      <c r="V834" s="234"/>
      <c r="W834" s="234"/>
      <c r="X834" s="234"/>
      <c r="Y834" s="234"/>
      <c r="Z834" s="234"/>
    </row>
    <row r="835" spans="1:26" ht="12.75" customHeight="1" x14ac:dyDescent="0.3">
      <c r="A835" s="234"/>
      <c r="B835" s="234"/>
      <c r="C835" s="234"/>
      <c r="D835" s="234"/>
      <c r="E835" s="234"/>
      <c r="F835" s="234"/>
      <c r="G835" s="234"/>
      <c r="H835" s="234"/>
      <c r="I835" s="234"/>
      <c r="J835" s="234"/>
      <c r="K835" s="234"/>
      <c r="L835" s="234"/>
      <c r="M835" s="234"/>
      <c r="N835" s="234"/>
      <c r="O835" s="234"/>
      <c r="P835" s="234"/>
      <c r="Q835" s="234"/>
      <c r="R835" s="234"/>
      <c r="S835" s="234"/>
      <c r="T835" s="234"/>
      <c r="U835" s="234"/>
      <c r="V835" s="234"/>
      <c r="W835" s="234"/>
      <c r="X835" s="234"/>
      <c r="Y835" s="234"/>
      <c r="Z835" s="234"/>
    </row>
    <row r="836" spans="1:26" ht="12.75" customHeight="1" x14ac:dyDescent="0.3">
      <c r="A836" s="234"/>
      <c r="B836" s="234"/>
      <c r="C836" s="234"/>
      <c r="D836" s="234"/>
      <c r="E836" s="234"/>
      <c r="F836" s="234"/>
      <c r="G836" s="234"/>
      <c r="H836" s="234"/>
      <c r="I836" s="234"/>
      <c r="J836" s="234"/>
      <c r="K836" s="234"/>
      <c r="L836" s="234"/>
      <c r="M836" s="234"/>
      <c r="N836" s="234"/>
      <c r="O836" s="234"/>
      <c r="P836" s="234"/>
      <c r="Q836" s="234"/>
      <c r="R836" s="234"/>
      <c r="S836" s="234"/>
      <c r="T836" s="234"/>
      <c r="U836" s="234"/>
      <c r="V836" s="234"/>
      <c r="W836" s="234"/>
      <c r="X836" s="234"/>
      <c r="Y836" s="234"/>
      <c r="Z836" s="234"/>
    </row>
    <row r="837" spans="1:26" ht="12.75" customHeight="1" x14ac:dyDescent="0.3">
      <c r="A837" s="234"/>
      <c r="B837" s="234"/>
      <c r="C837" s="234"/>
      <c r="D837" s="234"/>
      <c r="E837" s="234"/>
      <c r="F837" s="234"/>
      <c r="G837" s="234"/>
      <c r="H837" s="234"/>
      <c r="I837" s="234"/>
      <c r="J837" s="234"/>
      <c r="K837" s="234"/>
      <c r="L837" s="234"/>
      <c r="M837" s="234"/>
      <c r="N837" s="234"/>
      <c r="O837" s="234"/>
      <c r="P837" s="234"/>
      <c r="Q837" s="234"/>
      <c r="R837" s="234"/>
      <c r="S837" s="234"/>
      <c r="T837" s="234"/>
      <c r="U837" s="234"/>
      <c r="V837" s="234"/>
      <c r="W837" s="234"/>
      <c r="X837" s="234"/>
      <c r="Y837" s="234"/>
      <c r="Z837" s="234"/>
    </row>
    <row r="838" spans="1:26" ht="12.75" customHeight="1" x14ac:dyDescent="0.3">
      <c r="A838" s="234"/>
      <c r="B838" s="234"/>
      <c r="C838" s="234"/>
      <c r="D838" s="234"/>
      <c r="E838" s="234"/>
      <c r="F838" s="234"/>
      <c r="G838" s="234"/>
      <c r="H838" s="234"/>
      <c r="I838" s="234"/>
      <c r="J838" s="234"/>
      <c r="K838" s="234"/>
      <c r="L838" s="234"/>
      <c r="M838" s="234"/>
      <c r="N838" s="234"/>
      <c r="O838" s="234"/>
      <c r="P838" s="234"/>
      <c r="Q838" s="234"/>
      <c r="R838" s="234"/>
      <c r="S838" s="234"/>
      <c r="T838" s="234"/>
      <c r="U838" s="234"/>
      <c r="V838" s="234"/>
      <c r="W838" s="234"/>
      <c r="X838" s="234"/>
      <c r="Y838" s="234"/>
      <c r="Z838" s="234"/>
    </row>
    <row r="839" spans="1:26" ht="12.75" customHeight="1" x14ac:dyDescent="0.3">
      <c r="A839" s="234"/>
      <c r="B839" s="234"/>
      <c r="C839" s="234"/>
      <c r="D839" s="234"/>
      <c r="E839" s="234"/>
      <c r="F839" s="234"/>
      <c r="G839" s="234"/>
      <c r="H839" s="234"/>
      <c r="I839" s="234"/>
      <c r="J839" s="234"/>
      <c r="K839" s="234"/>
      <c r="L839" s="234"/>
      <c r="M839" s="234"/>
      <c r="N839" s="234"/>
      <c r="O839" s="234"/>
      <c r="P839" s="234"/>
      <c r="Q839" s="234"/>
      <c r="R839" s="234"/>
      <c r="S839" s="234"/>
      <c r="T839" s="234"/>
      <c r="U839" s="234"/>
      <c r="V839" s="234"/>
      <c r="W839" s="234"/>
      <c r="X839" s="234"/>
      <c r="Y839" s="234"/>
      <c r="Z839" s="234"/>
    </row>
    <row r="840" spans="1:26" ht="12.75" customHeight="1" x14ac:dyDescent="0.3">
      <c r="A840" s="234"/>
      <c r="B840" s="234"/>
      <c r="C840" s="234"/>
      <c r="D840" s="234"/>
      <c r="E840" s="234"/>
      <c r="F840" s="234"/>
      <c r="G840" s="234"/>
      <c r="H840" s="234"/>
      <c r="I840" s="234"/>
      <c r="J840" s="234"/>
      <c r="K840" s="234"/>
      <c r="L840" s="234"/>
      <c r="M840" s="234"/>
      <c r="N840" s="234"/>
      <c r="O840" s="234"/>
      <c r="P840" s="234"/>
      <c r="Q840" s="234"/>
      <c r="R840" s="234"/>
      <c r="S840" s="234"/>
      <c r="T840" s="234"/>
      <c r="U840" s="234"/>
      <c r="V840" s="234"/>
      <c r="W840" s="234"/>
      <c r="X840" s="234"/>
      <c r="Y840" s="234"/>
      <c r="Z840" s="234"/>
    </row>
    <row r="841" spans="1:26" ht="12.75" customHeight="1" x14ac:dyDescent="0.3">
      <c r="A841" s="234"/>
      <c r="B841" s="234"/>
      <c r="C841" s="234"/>
      <c r="D841" s="234"/>
      <c r="E841" s="234"/>
      <c r="F841" s="234"/>
      <c r="G841" s="234"/>
      <c r="H841" s="234"/>
      <c r="I841" s="234"/>
      <c r="J841" s="234"/>
      <c r="K841" s="234"/>
      <c r="L841" s="234"/>
      <c r="M841" s="234"/>
      <c r="N841" s="234"/>
      <c r="O841" s="234"/>
      <c r="P841" s="234"/>
      <c r="Q841" s="234"/>
      <c r="R841" s="234"/>
      <c r="S841" s="234"/>
      <c r="T841" s="234"/>
      <c r="U841" s="234"/>
      <c r="V841" s="234"/>
      <c r="W841" s="234"/>
      <c r="X841" s="234"/>
      <c r="Y841" s="234"/>
      <c r="Z841" s="234"/>
    </row>
    <row r="842" spans="1:26" ht="12.75" customHeight="1" x14ac:dyDescent="0.3">
      <c r="A842" s="234"/>
      <c r="B842" s="234"/>
      <c r="C842" s="234"/>
      <c r="D842" s="234"/>
      <c r="E842" s="234"/>
      <c r="F842" s="234"/>
      <c r="G842" s="234"/>
      <c r="H842" s="234"/>
      <c r="I842" s="234"/>
      <c r="J842" s="234"/>
      <c r="K842" s="234"/>
      <c r="L842" s="234"/>
      <c r="M842" s="234"/>
      <c r="N842" s="234"/>
      <c r="O842" s="234"/>
      <c r="P842" s="234"/>
      <c r="Q842" s="234"/>
      <c r="R842" s="234"/>
      <c r="S842" s="234"/>
      <c r="T842" s="234"/>
      <c r="U842" s="234"/>
      <c r="V842" s="234"/>
      <c r="W842" s="234"/>
      <c r="X842" s="234"/>
      <c r="Y842" s="234"/>
      <c r="Z842" s="234"/>
    </row>
    <row r="843" spans="1:26" ht="12.75" customHeight="1" x14ac:dyDescent="0.3">
      <c r="A843" s="234"/>
      <c r="B843" s="234"/>
      <c r="C843" s="234"/>
      <c r="D843" s="234"/>
      <c r="E843" s="234"/>
      <c r="F843" s="234"/>
      <c r="G843" s="234"/>
      <c r="H843" s="234"/>
      <c r="I843" s="234"/>
      <c r="J843" s="234"/>
      <c r="K843" s="234"/>
      <c r="L843" s="234"/>
      <c r="M843" s="234"/>
      <c r="N843" s="234"/>
      <c r="O843" s="234"/>
      <c r="P843" s="234"/>
      <c r="Q843" s="234"/>
      <c r="R843" s="234"/>
      <c r="S843" s="234"/>
      <c r="T843" s="234"/>
      <c r="U843" s="234"/>
      <c r="V843" s="234"/>
      <c r="W843" s="234"/>
      <c r="X843" s="234"/>
      <c r="Y843" s="234"/>
      <c r="Z843" s="234"/>
    </row>
    <row r="844" spans="1:26" ht="12.75" customHeight="1" x14ac:dyDescent="0.3">
      <c r="A844" s="234"/>
      <c r="B844" s="234"/>
      <c r="C844" s="234"/>
      <c r="D844" s="234"/>
      <c r="E844" s="234"/>
      <c r="F844" s="234"/>
      <c r="G844" s="234"/>
      <c r="H844" s="234"/>
      <c r="I844" s="234"/>
      <c r="J844" s="234"/>
      <c r="K844" s="234"/>
      <c r="L844" s="234"/>
      <c r="M844" s="234"/>
      <c r="N844" s="234"/>
      <c r="O844" s="234"/>
      <c r="P844" s="234"/>
      <c r="Q844" s="234"/>
      <c r="R844" s="234"/>
      <c r="S844" s="234"/>
      <c r="T844" s="234"/>
      <c r="U844" s="234"/>
      <c r="V844" s="234"/>
      <c r="W844" s="234"/>
      <c r="X844" s="234"/>
      <c r="Y844" s="234"/>
      <c r="Z844" s="234"/>
    </row>
    <row r="845" spans="1:26" ht="12.75" customHeight="1" x14ac:dyDescent="0.3">
      <c r="A845" s="234"/>
      <c r="B845" s="234"/>
      <c r="C845" s="234"/>
      <c r="D845" s="234"/>
      <c r="E845" s="234"/>
      <c r="F845" s="234"/>
      <c r="G845" s="234"/>
      <c r="H845" s="234"/>
      <c r="I845" s="234"/>
      <c r="J845" s="234"/>
      <c r="K845" s="234"/>
      <c r="L845" s="234"/>
      <c r="M845" s="234"/>
      <c r="N845" s="234"/>
      <c r="O845" s="234"/>
      <c r="P845" s="234"/>
      <c r="Q845" s="234"/>
      <c r="R845" s="234"/>
      <c r="S845" s="234"/>
      <c r="T845" s="234"/>
      <c r="U845" s="234"/>
      <c r="V845" s="234"/>
      <c r="W845" s="234"/>
      <c r="X845" s="234"/>
      <c r="Y845" s="234"/>
      <c r="Z845" s="234"/>
    </row>
    <row r="846" spans="1:26" ht="12.75" customHeight="1" x14ac:dyDescent="0.3">
      <c r="A846" s="234"/>
      <c r="B846" s="234"/>
      <c r="C846" s="234"/>
      <c r="D846" s="234"/>
      <c r="E846" s="234"/>
      <c r="F846" s="234"/>
      <c r="G846" s="234"/>
      <c r="H846" s="234"/>
      <c r="I846" s="234"/>
      <c r="J846" s="234"/>
      <c r="K846" s="234"/>
      <c r="L846" s="234"/>
      <c r="M846" s="234"/>
      <c r="N846" s="234"/>
      <c r="O846" s="234"/>
      <c r="P846" s="234"/>
      <c r="Q846" s="234"/>
      <c r="R846" s="234"/>
      <c r="S846" s="234"/>
      <c r="T846" s="234"/>
      <c r="U846" s="234"/>
      <c r="V846" s="234"/>
      <c r="W846" s="234"/>
      <c r="X846" s="234"/>
      <c r="Y846" s="234"/>
      <c r="Z846" s="234"/>
    </row>
    <row r="847" spans="1:26" ht="12.75" customHeight="1" x14ac:dyDescent="0.3">
      <c r="A847" s="234"/>
      <c r="B847" s="234"/>
      <c r="C847" s="234"/>
      <c r="D847" s="234"/>
      <c r="E847" s="234"/>
      <c r="F847" s="234"/>
      <c r="G847" s="234"/>
      <c r="H847" s="234"/>
      <c r="I847" s="234"/>
      <c r="J847" s="234"/>
      <c r="K847" s="234"/>
      <c r="L847" s="234"/>
      <c r="M847" s="234"/>
      <c r="N847" s="234"/>
      <c r="O847" s="234"/>
      <c r="P847" s="234"/>
      <c r="Q847" s="234"/>
      <c r="R847" s="234"/>
      <c r="S847" s="234"/>
      <c r="T847" s="234"/>
      <c r="U847" s="234"/>
      <c r="V847" s="234"/>
      <c r="W847" s="234"/>
      <c r="X847" s="234"/>
      <c r="Y847" s="234"/>
      <c r="Z847" s="234"/>
    </row>
    <row r="848" spans="1:26" ht="12.75" customHeight="1" x14ac:dyDescent="0.3">
      <c r="A848" s="234"/>
      <c r="B848" s="234"/>
      <c r="C848" s="234"/>
      <c r="D848" s="234"/>
      <c r="E848" s="234"/>
      <c r="F848" s="234"/>
      <c r="G848" s="234"/>
      <c r="H848" s="234"/>
      <c r="I848" s="234"/>
      <c r="J848" s="234"/>
      <c r="K848" s="234"/>
      <c r="L848" s="234"/>
      <c r="M848" s="234"/>
      <c r="N848" s="234"/>
      <c r="O848" s="234"/>
      <c r="P848" s="234"/>
      <c r="Q848" s="234"/>
      <c r="R848" s="234"/>
      <c r="S848" s="234"/>
      <c r="T848" s="234"/>
      <c r="U848" s="234"/>
      <c r="V848" s="234"/>
      <c r="W848" s="234"/>
      <c r="X848" s="234"/>
      <c r="Y848" s="234"/>
      <c r="Z848" s="234"/>
    </row>
    <row r="849" spans="1:26" ht="12.75" customHeight="1" x14ac:dyDescent="0.3">
      <c r="A849" s="234"/>
      <c r="B849" s="234"/>
      <c r="C849" s="234"/>
      <c r="D849" s="234"/>
      <c r="E849" s="234"/>
      <c r="F849" s="234"/>
      <c r="G849" s="234"/>
      <c r="H849" s="234"/>
      <c r="I849" s="234"/>
      <c r="J849" s="234"/>
      <c r="K849" s="234"/>
      <c r="L849" s="234"/>
      <c r="M849" s="234"/>
      <c r="N849" s="234"/>
      <c r="O849" s="234"/>
      <c r="P849" s="234"/>
      <c r="Q849" s="234"/>
      <c r="R849" s="234"/>
      <c r="S849" s="234"/>
      <c r="T849" s="234"/>
      <c r="U849" s="234"/>
      <c r="V849" s="234"/>
      <c r="W849" s="234"/>
      <c r="X849" s="234"/>
      <c r="Y849" s="234"/>
      <c r="Z849" s="234"/>
    </row>
    <row r="850" spans="1:26" ht="12.75" customHeight="1" x14ac:dyDescent="0.3">
      <c r="A850" s="234"/>
      <c r="B850" s="234"/>
      <c r="C850" s="234"/>
      <c r="D850" s="234"/>
      <c r="E850" s="234"/>
      <c r="F850" s="234"/>
      <c r="G850" s="234"/>
      <c r="H850" s="234"/>
      <c r="I850" s="234"/>
      <c r="J850" s="234"/>
      <c r="K850" s="234"/>
      <c r="L850" s="234"/>
      <c r="M850" s="234"/>
      <c r="N850" s="234"/>
      <c r="O850" s="234"/>
      <c r="P850" s="234"/>
      <c r="Q850" s="234"/>
      <c r="R850" s="234"/>
      <c r="S850" s="234"/>
      <c r="T850" s="234"/>
      <c r="U850" s="234"/>
      <c r="V850" s="234"/>
      <c r="W850" s="234"/>
      <c r="X850" s="234"/>
      <c r="Y850" s="234"/>
      <c r="Z850" s="234"/>
    </row>
    <row r="851" spans="1:26" ht="12.75" customHeight="1" x14ac:dyDescent="0.3">
      <c r="A851" s="234"/>
      <c r="B851" s="234"/>
      <c r="C851" s="234"/>
      <c r="D851" s="234"/>
      <c r="E851" s="234"/>
      <c r="F851" s="234"/>
      <c r="G851" s="234"/>
      <c r="H851" s="234"/>
      <c r="I851" s="234"/>
      <c r="J851" s="234"/>
      <c r="K851" s="234"/>
      <c r="L851" s="234"/>
      <c r="M851" s="234"/>
      <c r="N851" s="234"/>
      <c r="O851" s="234"/>
      <c r="P851" s="234"/>
      <c r="Q851" s="234"/>
      <c r="R851" s="234"/>
      <c r="S851" s="234"/>
      <c r="T851" s="234"/>
      <c r="U851" s="234"/>
      <c r="V851" s="234"/>
      <c r="W851" s="234"/>
      <c r="X851" s="234"/>
      <c r="Y851" s="234"/>
      <c r="Z851" s="234"/>
    </row>
    <row r="852" spans="1:26" ht="12.75" customHeight="1" x14ac:dyDescent="0.3">
      <c r="A852" s="234"/>
      <c r="B852" s="234"/>
      <c r="C852" s="234"/>
      <c r="D852" s="234"/>
      <c r="E852" s="234"/>
      <c r="F852" s="234"/>
      <c r="G852" s="234"/>
      <c r="H852" s="234"/>
      <c r="I852" s="234"/>
      <c r="J852" s="234"/>
      <c r="K852" s="234"/>
      <c r="L852" s="234"/>
      <c r="M852" s="234"/>
      <c r="N852" s="234"/>
      <c r="O852" s="234"/>
      <c r="P852" s="234"/>
      <c r="Q852" s="234"/>
      <c r="R852" s="234"/>
      <c r="S852" s="234"/>
      <c r="T852" s="234"/>
      <c r="U852" s="234"/>
      <c r="V852" s="234"/>
      <c r="W852" s="234"/>
      <c r="X852" s="234"/>
      <c r="Y852" s="234"/>
      <c r="Z852" s="234"/>
    </row>
    <row r="853" spans="1:26" ht="12.75" customHeight="1" x14ac:dyDescent="0.3">
      <c r="A853" s="234"/>
      <c r="B853" s="234"/>
      <c r="C853" s="234"/>
      <c r="D853" s="234"/>
      <c r="E853" s="234"/>
      <c r="F853" s="234"/>
      <c r="G853" s="234"/>
      <c r="H853" s="234"/>
      <c r="I853" s="234"/>
      <c r="J853" s="234"/>
      <c r="K853" s="234"/>
      <c r="L853" s="234"/>
      <c r="M853" s="234"/>
      <c r="N853" s="234"/>
      <c r="O853" s="234"/>
      <c r="P853" s="234"/>
      <c r="Q853" s="234"/>
      <c r="R853" s="234"/>
      <c r="S853" s="234"/>
      <c r="T853" s="234"/>
      <c r="U853" s="234"/>
      <c r="V853" s="234"/>
      <c r="W853" s="234"/>
      <c r="X853" s="234"/>
      <c r="Y853" s="234"/>
      <c r="Z853" s="234"/>
    </row>
    <row r="854" spans="1:26" ht="12.75" customHeight="1" x14ac:dyDescent="0.3">
      <c r="A854" s="234"/>
      <c r="B854" s="234"/>
      <c r="C854" s="234"/>
      <c r="D854" s="234"/>
      <c r="E854" s="234"/>
      <c r="F854" s="234"/>
      <c r="G854" s="234"/>
      <c r="H854" s="234"/>
      <c r="I854" s="234"/>
      <c r="J854" s="234"/>
      <c r="K854" s="234"/>
      <c r="L854" s="234"/>
      <c r="M854" s="234"/>
      <c r="N854" s="234"/>
      <c r="O854" s="234"/>
      <c r="P854" s="234"/>
      <c r="Q854" s="234"/>
      <c r="R854" s="234"/>
      <c r="S854" s="234"/>
      <c r="T854" s="234"/>
      <c r="U854" s="234"/>
      <c r="V854" s="234"/>
      <c r="W854" s="234"/>
      <c r="X854" s="234"/>
      <c r="Y854" s="234"/>
      <c r="Z854" s="234"/>
    </row>
    <row r="855" spans="1:26" ht="12.75" customHeight="1" x14ac:dyDescent="0.3">
      <c r="A855" s="234"/>
      <c r="B855" s="234"/>
      <c r="C855" s="234"/>
      <c r="D855" s="234"/>
      <c r="E855" s="234"/>
      <c r="F855" s="234"/>
      <c r="G855" s="234"/>
      <c r="H855" s="234"/>
      <c r="I855" s="234"/>
      <c r="J855" s="234"/>
      <c r="K855" s="234"/>
      <c r="L855" s="234"/>
      <c r="M855" s="234"/>
      <c r="N855" s="234"/>
      <c r="O855" s="234"/>
      <c r="P855" s="234"/>
      <c r="Q855" s="234"/>
      <c r="R855" s="234"/>
      <c r="S855" s="234"/>
      <c r="T855" s="234"/>
      <c r="U855" s="234"/>
      <c r="V855" s="234"/>
      <c r="W855" s="234"/>
      <c r="X855" s="234"/>
      <c r="Y855" s="234"/>
      <c r="Z855" s="234"/>
    </row>
    <row r="856" spans="1:26" ht="12.75" customHeight="1" x14ac:dyDescent="0.3">
      <c r="A856" s="234"/>
      <c r="B856" s="234"/>
      <c r="C856" s="234"/>
      <c r="D856" s="234"/>
      <c r="E856" s="234"/>
      <c r="F856" s="234"/>
      <c r="G856" s="234"/>
      <c r="H856" s="234"/>
      <c r="I856" s="234"/>
      <c r="J856" s="234"/>
      <c r="K856" s="234"/>
      <c r="L856" s="234"/>
      <c r="M856" s="234"/>
      <c r="N856" s="234"/>
      <c r="O856" s="234"/>
      <c r="P856" s="234"/>
      <c r="Q856" s="234"/>
      <c r="R856" s="234"/>
      <c r="S856" s="234"/>
      <c r="T856" s="234"/>
      <c r="U856" s="234"/>
      <c r="V856" s="234"/>
      <c r="W856" s="234"/>
      <c r="X856" s="234"/>
      <c r="Y856" s="234"/>
      <c r="Z856" s="234"/>
    </row>
    <row r="857" spans="1:26" ht="12.75" customHeight="1" x14ac:dyDescent="0.3">
      <c r="A857" s="234"/>
      <c r="B857" s="234"/>
      <c r="C857" s="234"/>
      <c r="D857" s="234"/>
      <c r="E857" s="234"/>
      <c r="F857" s="234"/>
      <c r="G857" s="234"/>
      <c r="H857" s="234"/>
      <c r="I857" s="234"/>
      <c r="J857" s="234"/>
      <c r="K857" s="234"/>
      <c r="L857" s="234"/>
      <c r="M857" s="234"/>
      <c r="N857" s="234"/>
      <c r="O857" s="234"/>
      <c r="P857" s="234"/>
      <c r="Q857" s="234"/>
      <c r="R857" s="234"/>
      <c r="S857" s="234"/>
      <c r="T857" s="234"/>
      <c r="U857" s="234"/>
      <c r="V857" s="234"/>
      <c r="W857" s="234"/>
      <c r="X857" s="234"/>
      <c r="Y857" s="234"/>
      <c r="Z857" s="234"/>
    </row>
    <row r="858" spans="1:26" ht="12.75" customHeight="1" x14ac:dyDescent="0.3">
      <c r="A858" s="234"/>
      <c r="B858" s="234"/>
      <c r="C858" s="234"/>
      <c r="D858" s="234"/>
      <c r="E858" s="234"/>
      <c r="F858" s="234"/>
      <c r="G858" s="234"/>
      <c r="H858" s="234"/>
      <c r="I858" s="234"/>
      <c r="J858" s="234"/>
      <c r="K858" s="234"/>
      <c r="L858" s="234"/>
      <c r="M858" s="234"/>
      <c r="N858" s="234"/>
      <c r="O858" s="234"/>
      <c r="P858" s="234"/>
      <c r="Q858" s="234"/>
      <c r="R858" s="234"/>
      <c r="S858" s="234"/>
      <c r="T858" s="234"/>
      <c r="U858" s="234"/>
      <c r="V858" s="234"/>
      <c r="W858" s="234"/>
      <c r="X858" s="234"/>
      <c r="Y858" s="234"/>
      <c r="Z858" s="234"/>
    </row>
    <row r="859" spans="1:26" ht="12.75" customHeight="1" x14ac:dyDescent="0.3">
      <c r="A859" s="234"/>
      <c r="B859" s="234"/>
      <c r="C859" s="234"/>
      <c r="D859" s="234"/>
      <c r="E859" s="234"/>
      <c r="F859" s="234"/>
      <c r="G859" s="234"/>
      <c r="H859" s="234"/>
      <c r="I859" s="234"/>
      <c r="J859" s="234"/>
      <c r="K859" s="234"/>
      <c r="L859" s="234"/>
      <c r="M859" s="234"/>
      <c r="N859" s="234"/>
      <c r="O859" s="234"/>
      <c r="P859" s="234"/>
      <c r="Q859" s="234"/>
      <c r="R859" s="234"/>
      <c r="S859" s="234"/>
      <c r="T859" s="234"/>
      <c r="U859" s="234"/>
      <c r="V859" s="234"/>
      <c r="W859" s="234"/>
      <c r="X859" s="234"/>
      <c r="Y859" s="234"/>
      <c r="Z859" s="234"/>
    </row>
    <row r="860" spans="1:26" ht="12.75" customHeight="1" x14ac:dyDescent="0.3">
      <c r="A860" s="234"/>
      <c r="B860" s="234"/>
      <c r="C860" s="234"/>
      <c r="D860" s="234"/>
      <c r="E860" s="234"/>
      <c r="F860" s="234"/>
      <c r="G860" s="234"/>
      <c r="H860" s="234"/>
      <c r="I860" s="234"/>
      <c r="J860" s="234"/>
      <c r="K860" s="234"/>
      <c r="L860" s="234"/>
      <c r="M860" s="234"/>
      <c r="N860" s="234"/>
      <c r="O860" s="234"/>
      <c r="P860" s="234"/>
      <c r="Q860" s="234"/>
      <c r="R860" s="234"/>
      <c r="S860" s="234"/>
      <c r="T860" s="234"/>
      <c r="U860" s="234"/>
      <c r="V860" s="234"/>
      <c r="W860" s="234"/>
      <c r="X860" s="234"/>
      <c r="Y860" s="234"/>
      <c r="Z860" s="234"/>
    </row>
    <row r="861" spans="1:26" ht="12.75" customHeight="1" x14ac:dyDescent="0.3">
      <c r="A861" s="234"/>
      <c r="B861" s="234"/>
      <c r="C861" s="234"/>
      <c r="D861" s="234"/>
      <c r="E861" s="234"/>
      <c r="F861" s="234"/>
      <c r="G861" s="234"/>
      <c r="H861" s="234"/>
      <c r="I861" s="234"/>
      <c r="J861" s="234"/>
      <c r="K861" s="234"/>
      <c r="L861" s="234"/>
      <c r="M861" s="234"/>
      <c r="N861" s="234"/>
      <c r="O861" s="234"/>
      <c r="P861" s="234"/>
      <c r="Q861" s="234"/>
      <c r="R861" s="234"/>
      <c r="S861" s="234"/>
      <c r="T861" s="234"/>
      <c r="U861" s="234"/>
      <c r="V861" s="234"/>
      <c r="W861" s="234"/>
      <c r="X861" s="234"/>
      <c r="Y861" s="234"/>
      <c r="Z861" s="234"/>
    </row>
    <row r="862" spans="1:26" ht="12.75" customHeight="1" x14ac:dyDescent="0.3">
      <c r="A862" s="234"/>
      <c r="B862" s="234"/>
      <c r="C862" s="234"/>
      <c r="D862" s="234"/>
      <c r="E862" s="234"/>
      <c r="F862" s="234"/>
      <c r="G862" s="234"/>
      <c r="H862" s="234"/>
      <c r="I862" s="234"/>
      <c r="J862" s="234"/>
      <c r="K862" s="234"/>
      <c r="L862" s="234"/>
      <c r="M862" s="234"/>
      <c r="N862" s="234"/>
      <c r="O862" s="234"/>
      <c r="P862" s="234"/>
      <c r="Q862" s="234"/>
      <c r="R862" s="234"/>
      <c r="S862" s="234"/>
      <c r="T862" s="234"/>
      <c r="U862" s="234"/>
      <c r="V862" s="234"/>
      <c r="W862" s="234"/>
      <c r="X862" s="234"/>
      <c r="Y862" s="234"/>
      <c r="Z862" s="234"/>
    </row>
    <row r="863" spans="1:26" ht="12.75" customHeight="1" x14ac:dyDescent="0.3">
      <c r="A863" s="234"/>
      <c r="B863" s="234"/>
      <c r="C863" s="234"/>
      <c r="D863" s="234"/>
      <c r="E863" s="234"/>
      <c r="F863" s="234"/>
      <c r="G863" s="234"/>
      <c r="H863" s="234"/>
      <c r="I863" s="234"/>
      <c r="J863" s="234"/>
      <c r="K863" s="234"/>
      <c r="L863" s="234"/>
      <c r="M863" s="234"/>
      <c r="N863" s="234"/>
      <c r="O863" s="234"/>
      <c r="P863" s="234"/>
      <c r="Q863" s="234"/>
      <c r="R863" s="234"/>
      <c r="S863" s="234"/>
      <c r="T863" s="234"/>
      <c r="U863" s="234"/>
      <c r="V863" s="234"/>
      <c r="W863" s="234"/>
      <c r="X863" s="234"/>
      <c r="Y863" s="234"/>
      <c r="Z863" s="234"/>
    </row>
    <row r="864" spans="1:26" ht="12.75" customHeight="1" x14ac:dyDescent="0.3">
      <c r="A864" s="234"/>
      <c r="B864" s="234"/>
      <c r="C864" s="234"/>
      <c r="D864" s="234"/>
      <c r="E864" s="234"/>
      <c r="F864" s="234"/>
      <c r="G864" s="234"/>
      <c r="H864" s="234"/>
      <c r="I864" s="234"/>
      <c r="J864" s="234"/>
      <c r="K864" s="234"/>
      <c r="L864" s="234"/>
      <c r="M864" s="234"/>
      <c r="N864" s="234"/>
      <c r="O864" s="234"/>
      <c r="P864" s="234"/>
      <c r="Q864" s="234"/>
      <c r="R864" s="234"/>
      <c r="S864" s="234"/>
      <c r="T864" s="234"/>
      <c r="U864" s="234"/>
      <c r="V864" s="234"/>
      <c r="W864" s="234"/>
      <c r="X864" s="234"/>
      <c r="Y864" s="234"/>
      <c r="Z864" s="234"/>
    </row>
    <row r="865" spans="1:26" ht="12.75" customHeight="1" x14ac:dyDescent="0.3">
      <c r="A865" s="234"/>
      <c r="B865" s="234"/>
      <c r="C865" s="234"/>
      <c r="D865" s="234"/>
      <c r="E865" s="234"/>
      <c r="F865" s="234"/>
      <c r="G865" s="234"/>
      <c r="H865" s="234"/>
      <c r="I865" s="234"/>
      <c r="J865" s="234"/>
      <c r="K865" s="234"/>
      <c r="L865" s="234"/>
      <c r="M865" s="234"/>
      <c r="N865" s="234"/>
      <c r="O865" s="234"/>
      <c r="P865" s="234"/>
      <c r="Q865" s="234"/>
      <c r="R865" s="234"/>
      <c r="S865" s="234"/>
      <c r="T865" s="234"/>
      <c r="U865" s="234"/>
      <c r="V865" s="234"/>
      <c r="W865" s="234"/>
      <c r="X865" s="234"/>
      <c r="Y865" s="234"/>
      <c r="Z865" s="234"/>
    </row>
    <row r="866" spans="1:26" ht="12.75" customHeight="1" x14ac:dyDescent="0.3">
      <c r="A866" s="234"/>
      <c r="B866" s="234"/>
      <c r="C866" s="234"/>
      <c r="D866" s="234"/>
      <c r="E866" s="234"/>
      <c r="F866" s="234"/>
      <c r="G866" s="234"/>
      <c r="H866" s="234"/>
      <c r="I866" s="234"/>
      <c r="J866" s="234"/>
      <c r="K866" s="234"/>
      <c r="L866" s="234"/>
      <c r="M866" s="234"/>
      <c r="N866" s="234"/>
      <c r="O866" s="234"/>
      <c r="P866" s="234"/>
      <c r="Q866" s="234"/>
      <c r="R866" s="234"/>
      <c r="S866" s="234"/>
      <c r="T866" s="234"/>
      <c r="U866" s="234"/>
      <c r="V866" s="234"/>
      <c r="W866" s="234"/>
      <c r="X866" s="234"/>
      <c r="Y866" s="234"/>
      <c r="Z866" s="234"/>
    </row>
    <row r="867" spans="1:26" ht="12.75" customHeight="1" x14ac:dyDescent="0.3">
      <c r="A867" s="234"/>
      <c r="B867" s="234"/>
      <c r="C867" s="234"/>
      <c r="D867" s="234"/>
      <c r="E867" s="234"/>
      <c r="F867" s="234"/>
      <c r="G867" s="234"/>
      <c r="H867" s="234"/>
      <c r="I867" s="234"/>
      <c r="J867" s="234"/>
      <c r="K867" s="234"/>
      <c r="L867" s="234"/>
      <c r="M867" s="234"/>
      <c r="N867" s="234"/>
      <c r="O867" s="234"/>
      <c r="P867" s="234"/>
      <c r="Q867" s="234"/>
      <c r="R867" s="234"/>
      <c r="S867" s="234"/>
      <c r="T867" s="234"/>
      <c r="U867" s="234"/>
      <c r="V867" s="234"/>
      <c r="W867" s="234"/>
      <c r="X867" s="234"/>
      <c r="Y867" s="234"/>
      <c r="Z867" s="234"/>
    </row>
    <row r="868" spans="1:26" ht="12.75" customHeight="1" x14ac:dyDescent="0.3">
      <c r="A868" s="234"/>
      <c r="B868" s="234"/>
      <c r="C868" s="234"/>
      <c r="D868" s="234"/>
      <c r="E868" s="234"/>
      <c r="F868" s="234"/>
      <c r="G868" s="234"/>
      <c r="H868" s="234"/>
      <c r="I868" s="234"/>
      <c r="J868" s="234"/>
      <c r="K868" s="234"/>
      <c r="L868" s="234"/>
      <c r="M868" s="234"/>
      <c r="N868" s="234"/>
      <c r="O868" s="234"/>
      <c r="P868" s="234"/>
      <c r="Q868" s="234"/>
      <c r="R868" s="234"/>
      <c r="S868" s="234"/>
      <c r="T868" s="234"/>
      <c r="U868" s="234"/>
      <c r="V868" s="234"/>
      <c r="W868" s="234"/>
      <c r="X868" s="234"/>
      <c r="Y868" s="234"/>
      <c r="Z868" s="234"/>
    </row>
    <row r="869" spans="1:26" ht="12.75" customHeight="1" x14ac:dyDescent="0.3">
      <c r="A869" s="234"/>
      <c r="B869" s="234"/>
      <c r="C869" s="234"/>
      <c r="D869" s="234"/>
      <c r="E869" s="234"/>
      <c r="F869" s="234"/>
      <c r="G869" s="234"/>
      <c r="H869" s="234"/>
      <c r="I869" s="234"/>
      <c r="J869" s="234"/>
      <c r="K869" s="234"/>
      <c r="L869" s="234"/>
      <c r="M869" s="234"/>
      <c r="N869" s="234"/>
      <c r="O869" s="234"/>
      <c r="P869" s="234"/>
      <c r="Q869" s="234"/>
      <c r="R869" s="234"/>
      <c r="S869" s="234"/>
      <c r="T869" s="234"/>
      <c r="U869" s="234"/>
      <c r="V869" s="234"/>
      <c r="W869" s="234"/>
      <c r="X869" s="234"/>
      <c r="Y869" s="234"/>
      <c r="Z869" s="234"/>
    </row>
    <row r="870" spans="1:26" ht="12.75" customHeight="1" x14ac:dyDescent="0.3">
      <c r="A870" s="234"/>
      <c r="B870" s="234"/>
      <c r="C870" s="234"/>
      <c r="D870" s="234"/>
      <c r="E870" s="234"/>
      <c r="F870" s="234"/>
      <c r="G870" s="234"/>
      <c r="H870" s="234"/>
      <c r="I870" s="234"/>
      <c r="J870" s="234"/>
      <c r="K870" s="234"/>
      <c r="L870" s="234"/>
      <c r="M870" s="234"/>
      <c r="N870" s="234"/>
      <c r="O870" s="234"/>
      <c r="P870" s="234"/>
      <c r="Q870" s="234"/>
      <c r="R870" s="234"/>
      <c r="S870" s="234"/>
      <c r="T870" s="234"/>
      <c r="U870" s="234"/>
      <c r="V870" s="234"/>
      <c r="W870" s="234"/>
      <c r="X870" s="234"/>
      <c r="Y870" s="234"/>
      <c r="Z870" s="234"/>
    </row>
    <row r="871" spans="1:26" ht="12.75" customHeight="1" x14ac:dyDescent="0.3">
      <c r="A871" s="234"/>
      <c r="B871" s="234"/>
      <c r="C871" s="234"/>
      <c r="D871" s="234"/>
      <c r="E871" s="234"/>
      <c r="F871" s="234"/>
      <c r="G871" s="234"/>
      <c r="H871" s="234"/>
      <c r="I871" s="234"/>
      <c r="J871" s="234"/>
      <c r="K871" s="234"/>
      <c r="L871" s="234"/>
      <c r="M871" s="234"/>
      <c r="N871" s="234"/>
      <c r="O871" s="234"/>
      <c r="P871" s="234"/>
      <c r="Q871" s="234"/>
      <c r="R871" s="234"/>
      <c r="S871" s="234"/>
      <c r="T871" s="234"/>
      <c r="U871" s="234"/>
      <c r="V871" s="234"/>
      <c r="W871" s="234"/>
      <c r="X871" s="234"/>
      <c r="Y871" s="234"/>
      <c r="Z871" s="234"/>
    </row>
    <row r="872" spans="1:26" ht="12.75" customHeight="1" x14ac:dyDescent="0.3">
      <c r="A872" s="234"/>
      <c r="B872" s="234"/>
      <c r="C872" s="234"/>
      <c r="D872" s="234"/>
      <c r="E872" s="234"/>
      <c r="F872" s="234"/>
      <c r="G872" s="234"/>
      <c r="H872" s="234"/>
      <c r="I872" s="234"/>
      <c r="J872" s="234"/>
      <c r="K872" s="234"/>
      <c r="L872" s="234"/>
      <c r="M872" s="234"/>
      <c r="N872" s="234"/>
      <c r="O872" s="234"/>
      <c r="P872" s="234"/>
      <c r="Q872" s="234"/>
      <c r="R872" s="234"/>
      <c r="S872" s="234"/>
      <c r="T872" s="234"/>
      <c r="U872" s="234"/>
      <c r="V872" s="234"/>
      <c r="W872" s="234"/>
      <c r="X872" s="234"/>
      <c r="Y872" s="234"/>
      <c r="Z872" s="234"/>
    </row>
    <row r="873" spans="1:26" ht="12.75" customHeight="1" x14ac:dyDescent="0.3">
      <c r="A873" s="234"/>
      <c r="B873" s="234"/>
      <c r="C873" s="234"/>
      <c r="D873" s="234"/>
      <c r="E873" s="234"/>
      <c r="F873" s="234"/>
      <c r="G873" s="234"/>
      <c r="H873" s="234"/>
      <c r="I873" s="234"/>
      <c r="J873" s="234"/>
      <c r="K873" s="234"/>
      <c r="L873" s="234"/>
      <c r="M873" s="234"/>
      <c r="N873" s="234"/>
      <c r="O873" s="234"/>
      <c r="P873" s="234"/>
      <c r="Q873" s="234"/>
      <c r="R873" s="234"/>
      <c r="S873" s="234"/>
      <c r="T873" s="234"/>
      <c r="U873" s="234"/>
      <c r="V873" s="234"/>
      <c r="W873" s="234"/>
      <c r="X873" s="234"/>
      <c r="Y873" s="234"/>
      <c r="Z873" s="234"/>
    </row>
    <row r="874" spans="1:26" ht="12.75" customHeight="1" x14ac:dyDescent="0.3">
      <c r="A874" s="234"/>
      <c r="B874" s="234"/>
      <c r="C874" s="234"/>
      <c r="D874" s="234"/>
      <c r="E874" s="234"/>
      <c r="F874" s="234"/>
      <c r="G874" s="234"/>
      <c r="H874" s="234"/>
      <c r="I874" s="234"/>
      <c r="J874" s="234"/>
      <c r="K874" s="234"/>
      <c r="L874" s="234"/>
      <c r="M874" s="234"/>
      <c r="N874" s="234"/>
      <c r="O874" s="234"/>
      <c r="P874" s="234"/>
      <c r="Q874" s="234"/>
      <c r="R874" s="234"/>
      <c r="S874" s="234"/>
      <c r="T874" s="234"/>
      <c r="U874" s="234"/>
      <c r="V874" s="234"/>
      <c r="W874" s="234"/>
      <c r="X874" s="234"/>
      <c r="Y874" s="234"/>
      <c r="Z874" s="234"/>
    </row>
    <row r="875" spans="1:26" ht="12.75" customHeight="1" x14ac:dyDescent="0.3">
      <c r="A875" s="234"/>
      <c r="B875" s="234"/>
      <c r="C875" s="234"/>
      <c r="D875" s="234"/>
      <c r="E875" s="234"/>
      <c r="F875" s="234"/>
      <c r="G875" s="234"/>
      <c r="H875" s="234"/>
      <c r="I875" s="234"/>
      <c r="J875" s="234"/>
      <c r="K875" s="234"/>
      <c r="L875" s="234"/>
      <c r="M875" s="234"/>
      <c r="N875" s="234"/>
      <c r="O875" s="234"/>
      <c r="P875" s="234"/>
      <c r="Q875" s="234"/>
      <c r="R875" s="234"/>
      <c r="S875" s="234"/>
      <c r="T875" s="234"/>
      <c r="U875" s="234"/>
      <c r="V875" s="234"/>
      <c r="W875" s="234"/>
      <c r="X875" s="234"/>
      <c r="Y875" s="234"/>
      <c r="Z875" s="234"/>
    </row>
    <row r="876" spans="1:26" ht="12.75" customHeight="1" x14ac:dyDescent="0.3">
      <c r="A876" s="234"/>
      <c r="B876" s="234"/>
      <c r="C876" s="234"/>
      <c r="D876" s="234"/>
      <c r="E876" s="234"/>
      <c r="F876" s="234"/>
      <c r="G876" s="234"/>
      <c r="H876" s="234"/>
      <c r="I876" s="234"/>
      <c r="J876" s="234"/>
      <c r="K876" s="234"/>
      <c r="L876" s="234"/>
      <c r="M876" s="234"/>
      <c r="N876" s="234"/>
      <c r="O876" s="234"/>
      <c r="P876" s="234"/>
      <c r="Q876" s="234"/>
      <c r="R876" s="234"/>
      <c r="S876" s="234"/>
      <c r="T876" s="234"/>
      <c r="U876" s="234"/>
      <c r="V876" s="234"/>
      <c r="W876" s="234"/>
      <c r="X876" s="234"/>
      <c r="Y876" s="234"/>
      <c r="Z876" s="234"/>
    </row>
    <row r="877" spans="1:26" ht="12.75" customHeight="1" x14ac:dyDescent="0.3">
      <c r="A877" s="234"/>
      <c r="B877" s="234"/>
      <c r="C877" s="234"/>
      <c r="D877" s="234"/>
      <c r="E877" s="234"/>
      <c r="F877" s="234"/>
      <c r="G877" s="234"/>
      <c r="H877" s="234"/>
      <c r="I877" s="234"/>
      <c r="J877" s="234"/>
      <c r="K877" s="234"/>
      <c r="L877" s="234"/>
      <c r="M877" s="234"/>
      <c r="N877" s="234"/>
      <c r="O877" s="234"/>
      <c r="P877" s="234"/>
      <c r="Q877" s="234"/>
      <c r="R877" s="234"/>
      <c r="S877" s="234"/>
      <c r="T877" s="234"/>
      <c r="U877" s="234"/>
      <c r="V877" s="234"/>
      <c r="W877" s="234"/>
      <c r="X877" s="234"/>
      <c r="Y877" s="234"/>
      <c r="Z877" s="234"/>
    </row>
    <row r="878" spans="1:26" ht="12.75" customHeight="1" x14ac:dyDescent="0.3">
      <c r="A878" s="234"/>
      <c r="B878" s="234"/>
      <c r="C878" s="234"/>
      <c r="D878" s="234"/>
      <c r="E878" s="234"/>
      <c r="F878" s="234"/>
      <c r="G878" s="234"/>
      <c r="H878" s="234"/>
      <c r="I878" s="234"/>
      <c r="J878" s="234"/>
      <c r="K878" s="234"/>
      <c r="L878" s="234"/>
      <c r="M878" s="234"/>
      <c r="N878" s="234"/>
      <c r="O878" s="234"/>
      <c r="P878" s="234"/>
      <c r="Q878" s="234"/>
      <c r="R878" s="234"/>
      <c r="S878" s="234"/>
      <c r="T878" s="234"/>
      <c r="U878" s="234"/>
      <c r="V878" s="234"/>
      <c r="W878" s="234"/>
      <c r="X878" s="234"/>
      <c r="Y878" s="234"/>
      <c r="Z878" s="234"/>
    </row>
    <row r="879" spans="1:26" ht="12.75" customHeight="1" x14ac:dyDescent="0.3">
      <c r="A879" s="234"/>
      <c r="B879" s="234"/>
      <c r="C879" s="234"/>
      <c r="D879" s="234"/>
      <c r="E879" s="234"/>
      <c r="F879" s="234"/>
      <c r="G879" s="234"/>
      <c r="H879" s="234"/>
      <c r="I879" s="234"/>
      <c r="J879" s="234"/>
      <c r="K879" s="234"/>
      <c r="L879" s="234"/>
      <c r="M879" s="234"/>
      <c r="N879" s="234"/>
      <c r="O879" s="234"/>
      <c r="P879" s="234"/>
      <c r="Q879" s="234"/>
      <c r="R879" s="234"/>
      <c r="S879" s="234"/>
      <c r="T879" s="234"/>
      <c r="U879" s="234"/>
      <c r="V879" s="234"/>
      <c r="W879" s="234"/>
      <c r="X879" s="234"/>
      <c r="Y879" s="234"/>
      <c r="Z879" s="234"/>
    </row>
    <row r="880" spans="1:26" ht="12.75" customHeight="1" x14ac:dyDescent="0.3">
      <c r="A880" s="234"/>
      <c r="B880" s="234"/>
      <c r="C880" s="234"/>
      <c r="D880" s="234"/>
      <c r="E880" s="234"/>
      <c r="F880" s="234"/>
      <c r="G880" s="234"/>
      <c r="H880" s="234"/>
      <c r="I880" s="234"/>
      <c r="J880" s="234"/>
      <c r="K880" s="234"/>
      <c r="L880" s="234"/>
      <c r="M880" s="234"/>
      <c r="N880" s="234"/>
      <c r="O880" s="234"/>
      <c r="P880" s="234"/>
      <c r="Q880" s="234"/>
      <c r="R880" s="234"/>
      <c r="S880" s="234"/>
      <c r="T880" s="234"/>
      <c r="U880" s="234"/>
      <c r="V880" s="234"/>
      <c r="W880" s="234"/>
      <c r="X880" s="234"/>
      <c r="Y880" s="234"/>
      <c r="Z880" s="234"/>
    </row>
    <row r="881" spans="1:26" ht="12.75" customHeight="1" x14ac:dyDescent="0.3">
      <c r="A881" s="234"/>
      <c r="B881" s="234"/>
      <c r="C881" s="234"/>
      <c r="D881" s="234"/>
      <c r="E881" s="234"/>
      <c r="F881" s="234"/>
      <c r="G881" s="234"/>
      <c r="H881" s="234"/>
      <c r="I881" s="234"/>
      <c r="J881" s="234"/>
      <c r="K881" s="234"/>
      <c r="L881" s="234"/>
      <c r="M881" s="234"/>
      <c r="N881" s="234"/>
      <c r="O881" s="234"/>
      <c r="P881" s="234"/>
      <c r="Q881" s="234"/>
      <c r="R881" s="234"/>
      <c r="S881" s="234"/>
      <c r="T881" s="234"/>
      <c r="U881" s="234"/>
      <c r="V881" s="234"/>
      <c r="W881" s="234"/>
      <c r="X881" s="234"/>
      <c r="Y881" s="234"/>
      <c r="Z881" s="234"/>
    </row>
    <row r="882" spans="1:26" ht="12.75" customHeight="1" x14ac:dyDescent="0.3">
      <c r="A882" s="234"/>
      <c r="B882" s="234"/>
      <c r="C882" s="234"/>
      <c r="D882" s="234"/>
      <c r="E882" s="234"/>
      <c r="F882" s="234"/>
      <c r="G882" s="234"/>
      <c r="H882" s="234"/>
      <c r="I882" s="234"/>
      <c r="J882" s="234"/>
      <c r="K882" s="234"/>
      <c r="L882" s="234"/>
      <c r="M882" s="234"/>
      <c r="N882" s="234"/>
      <c r="O882" s="234"/>
      <c r="P882" s="234"/>
      <c r="Q882" s="234"/>
      <c r="R882" s="234"/>
      <c r="S882" s="234"/>
      <c r="T882" s="234"/>
      <c r="U882" s="234"/>
      <c r="V882" s="234"/>
      <c r="W882" s="234"/>
      <c r="X882" s="234"/>
      <c r="Y882" s="234"/>
      <c r="Z882" s="234"/>
    </row>
    <row r="883" spans="1:26" ht="12.75" customHeight="1" x14ac:dyDescent="0.3">
      <c r="A883" s="234"/>
      <c r="B883" s="234"/>
      <c r="C883" s="234"/>
      <c r="D883" s="234"/>
      <c r="E883" s="234"/>
      <c r="F883" s="234"/>
      <c r="G883" s="234"/>
      <c r="H883" s="234"/>
      <c r="I883" s="234"/>
      <c r="J883" s="234"/>
      <c r="K883" s="234"/>
      <c r="L883" s="234"/>
      <c r="M883" s="234"/>
      <c r="N883" s="234"/>
      <c r="O883" s="234"/>
      <c r="P883" s="234"/>
      <c r="Q883" s="234"/>
      <c r="R883" s="234"/>
      <c r="S883" s="234"/>
      <c r="T883" s="234"/>
      <c r="U883" s="234"/>
      <c r="V883" s="234"/>
      <c r="W883" s="234"/>
      <c r="X883" s="234"/>
      <c r="Y883" s="234"/>
      <c r="Z883" s="234"/>
    </row>
    <row r="884" spans="1:26" ht="12.75" customHeight="1" x14ac:dyDescent="0.3">
      <c r="A884" s="234"/>
      <c r="B884" s="234"/>
      <c r="C884" s="234"/>
      <c r="D884" s="234"/>
      <c r="E884" s="234"/>
      <c r="F884" s="234"/>
      <c r="G884" s="234"/>
      <c r="H884" s="234"/>
      <c r="I884" s="234"/>
      <c r="J884" s="234"/>
      <c r="K884" s="234"/>
      <c r="L884" s="234"/>
      <c r="M884" s="234"/>
      <c r="N884" s="234"/>
      <c r="O884" s="234"/>
      <c r="P884" s="234"/>
      <c r="Q884" s="234"/>
      <c r="R884" s="234"/>
      <c r="S884" s="234"/>
      <c r="T884" s="234"/>
      <c r="U884" s="234"/>
      <c r="V884" s="234"/>
      <c r="W884" s="234"/>
      <c r="X884" s="234"/>
      <c r="Y884" s="234"/>
      <c r="Z884" s="234"/>
    </row>
    <row r="885" spans="1:26" ht="12.75" customHeight="1" x14ac:dyDescent="0.3">
      <c r="A885" s="234"/>
      <c r="B885" s="234"/>
      <c r="C885" s="234"/>
      <c r="D885" s="234"/>
      <c r="E885" s="234"/>
      <c r="F885" s="234"/>
      <c r="G885" s="234"/>
      <c r="H885" s="234"/>
      <c r="I885" s="234"/>
      <c r="J885" s="234"/>
      <c r="K885" s="234"/>
      <c r="L885" s="234"/>
      <c r="M885" s="234"/>
      <c r="N885" s="234"/>
      <c r="O885" s="234"/>
      <c r="P885" s="234"/>
      <c r="Q885" s="234"/>
      <c r="R885" s="234"/>
      <c r="S885" s="234"/>
      <c r="T885" s="234"/>
      <c r="U885" s="234"/>
      <c r="V885" s="234"/>
      <c r="W885" s="234"/>
      <c r="X885" s="234"/>
      <c r="Y885" s="234"/>
      <c r="Z885" s="234"/>
    </row>
    <row r="886" spans="1:26" ht="12.75" customHeight="1" x14ac:dyDescent="0.3">
      <c r="A886" s="234"/>
      <c r="B886" s="234"/>
      <c r="C886" s="234"/>
      <c r="D886" s="234"/>
      <c r="E886" s="234"/>
      <c r="F886" s="234"/>
      <c r="G886" s="234"/>
      <c r="H886" s="234"/>
      <c r="I886" s="234"/>
      <c r="J886" s="234"/>
      <c r="K886" s="234"/>
      <c r="L886" s="234"/>
      <c r="M886" s="234"/>
      <c r="N886" s="234"/>
      <c r="O886" s="234"/>
      <c r="P886" s="234"/>
      <c r="Q886" s="234"/>
      <c r="R886" s="234"/>
      <c r="S886" s="234"/>
      <c r="T886" s="234"/>
      <c r="U886" s="234"/>
      <c r="V886" s="234"/>
      <c r="W886" s="234"/>
      <c r="X886" s="234"/>
      <c r="Y886" s="234"/>
      <c r="Z886" s="234"/>
    </row>
    <row r="887" spans="1:26" ht="12.75" customHeight="1" x14ac:dyDescent="0.3">
      <c r="A887" s="234"/>
      <c r="B887" s="234"/>
      <c r="C887" s="234"/>
      <c r="D887" s="234"/>
      <c r="E887" s="234"/>
      <c r="F887" s="234"/>
      <c r="G887" s="234"/>
      <c r="H887" s="234"/>
      <c r="I887" s="234"/>
      <c r="J887" s="234"/>
      <c r="K887" s="234"/>
      <c r="L887" s="234"/>
      <c r="M887" s="234"/>
      <c r="N887" s="234"/>
      <c r="O887" s="234"/>
      <c r="P887" s="234"/>
      <c r="Q887" s="234"/>
      <c r="R887" s="234"/>
      <c r="S887" s="234"/>
      <c r="T887" s="234"/>
      <c r="U887" s="234"/>
      <c r="V887" s="234"/>
      <c r="W887" s="234"/>
      <c r="X887" s="234"/>
      <c r="Y887" s="234"/>
      <c r="Z887" s="234"/>
    </row>
    <row r="888" spans="1:26" ht="12.75" customHeight="1" x14ac:dyDescent="0.3">
      <c r="A888" s="234"/>
      <c r="B888" s="234"/>
      <c r="C888" s="234"/>
      <c r="D888" s="234"/>
      <c r="E888" s="234"/>
      <c r="F888" s="234"/>
      <c r="G888" s="234"/>
      <c r="H888" s="234"/>
      <c r="I888" s="234"/>
      <c r="J888" s="234"/>
      <c r="K888" s="234"/>
      <c r="L888" s="234"/>
      <c r="M888" s="234"/>
      <c r="N888" s="234"/>
      <c r="O888" s="234"/>
      <c r="P888" s="234"/>
      <c r="Q888" s="234"/>
      <c r="R888" s="234"/>
      <c r="S888" s="234"/>
      <c r="T888" s="234"/>
      <c r="U888" s="234"/>
      <c r="V888" s="234"/>
      <c r="W888" s="234"/>
      <c r="X888" s="234"/>
      <c r="Y888" s="234"/>
      <c r="Z888" s="234"/>
    </row>
    <row r="889" spans="1:26" ht="12.75" customHeight="1" x14ac:dyDescent="0.3">
      <c r="A889" s="234"/>
      <c r="B889" s="234"/>
      <c r="C889" s="234"/>
      <c r="D889" s="234"/>
      <c r="E889" s="234"/>
      <c r="F889" s="234"/>
      <c r="G889" s="234"/>
      <c r="H889" s="234"/>
      <c r="I889" s="234"/>
      <c r="J889" s="234"/>
      <c r="K889" s="234"/>
      <c r="L889" s="234"/>
      <c r="M889" s="234"/>
      <c r="N889" s="234"/>
      <c r="O889" s="234"/>
      <c r="P889" s="234"/>
      <c r="Q889" s="234"/>
      <c r="R889" s="234"/>
      <c r="S889" s="234"/>
      <c r="T889" s="234"/>
      <c r="U889" s="234"/>
      <c r="V889" s="234"/>
      <c r="W889" s="234"/>
      <c r="X889" s="234"/>
      <c r="Y889" s="234"/>
      <c r="Z889" s="234"/>
    </row>
    <row r="890" spans="1:26" ht="12.75" customHeight="1" x14ac:dyDescent="0.3">
      <c r="A890" s="234"/>
      <c r="B890" s="234"/>
      <c r="C890" s="234"/>
      <c r="D890" s="234"/>
      <c r="E890" s="234"/>
      <c r="F890" s="234"/>
      <c r="G890" s="234"/>
      <c r="H890" s="234"/>
      <c r="I890" s="234"/>
      <c r="J890" s="234"/>
      <c r="K890" s="234"/>
      <c r="L890" s="234"/>
      <c r="M890" s="234"/>
      <c r="N890" s="234"/>
      <c r="O890" s="234"/>
      <c r="P890" s="234"/>
      <c r="Q890" s="234"/>
      <c r="R890" s="234"/>
      <c r="S890" s="234"/>
      <c r="T890" s="234"/>
      <c r="U890" s="234"/>
      <c r="V890" s="234"/>
      <c r="W890" s="234"/>
      <c r="X890" s="234"/>
      <c r="Y890" s="234"/>
      <c r="Z890" s="234"/>
    </row>
    <row r="891" spans="1:26" ht="12.75" customHeight="1" x14ac:dyDescent="0.3">
      <c r="A891" s="234"/>
      <c r="B891" s="234"/>
      <c r="C891" s="234"/>
      <c r="D891" s="234"/>
      <c r="E891" s="234"/>
      <c r="F891" s="234"/>
      <c r="G891" s="234"/>
      <c r="H891" s="234"/>
      <c r="I891" s="234"/>
      <c r="J891" s="234"/>
      <c r="K891" s="234"/>
      <c r="L891" s="234"/>
      <c r="M891" s="234"/>
      <c r="N891" s="234"/>
      <c r="O891" s="234"/>
      <c r="P891" s="234"/>
      <c r="Q891" s="234"/>
      <c r="R891" s="234"/>
      <c r="S891" s="234"/>
      <c r="T891" s="234"/>
      <c r="U891" s="234"/>
      <c r="V891" s="234"/>
      <c r="W891" s="234"/>
      <c r="X891" s="234"/>
      <c r="Y891" s="234"/>
      <c r="Z891" s="234"/>
    </row>
    <row r="892" spans="1:26" ht="12.75" customHeight="1" x14ac:dyDescent="0.3">
      <c r="A892" s="234"/>
      <c r="B892" s="234"/>
      <c r="C892" s="234"/>
      <c r="D892" s="234"/>
      <c r="E892" s="234"/>
      <c r="F892" s="234"/>
      <c r="G892" s="234"/>
      <c r="H892" s="234"/>
      <c r="I892" s="234"/>
      <c r="J892" s="234"/>
      <c r="K892" s="234"/>
      <c r="L892" s="234"/>
      <c r="M892" s="234"/>
      <c r="N892" s="234"/>
      <c r="O892" s="234"/>
      <c r="P892" s="234"/>
      <c r="Q892" s="234"/>
      <c r="R892" s="234"/>
      <c r="S892" s="234"/>
      <c r="T892" s="234"/>
      <c r="U892" s="234"/>
      <c r="V892" s="234"/>
      <c r="W892" s="234"/>
      <c r="X892" s="234"/>
      <c r="Y892" s="234"/>
      <c r="Z892" s="234"/>
    </row>
    <row r="893" spans="1:26" ht="12.75" customHeight="1" x14ac:dyDescent="0.3">
      <c r="A893" s="234"/>
      <c r="B893" s="234"/>
      <c r="C893" s="234"/>
      <c r="D893" s="234"/>
      <c r="E893" s="234"/>
      <c r="F893" s="234"/>
      <c r="G893" s="234"/>
      <c r="H893" s="234"/>
      <c r="I893" s="234"/>
      <c r="J893" s="234"/>
      <c r="K893" s="234"/>
      <c r="L893" s="234"/>
      <c r="M893" s="234"/>
      <c r="N893" s="234"/>
      <c r="O893" s="234"/>
      <c r="P893" s="234"/>
      <c r="Q893" s="234"/>
      <c r="R893" s="234"/>
      <c r="S893" s="234"/>
      <c r="T893" s="234"/>
      <c r="U893" s="234"/>
      <c r="V893" s="234"/>
      <c r="W893" s="234"/>
      <c r="X893" s="234"/>
      <c r="Y893" s="234"/>
      <c r="Z893" s="234"/>
    </row>
    <row r="894" spans="1:26" ht="12.75" customHeight="1" x14ac:dyDescent="0.3">
      <c r="A894" s="234"/>
      <c r="B894" s="234"/>
      <c r="C894" s="234"/>
      <c r="D894" s="234"/>
      <c r="E894" s="234"/>
      <c r="F894" s="234"/>
      <c r="G894" s="234"/>
      <c r="H894" s="234"/>
      <c r="I894" s="234"/>
      <c r="J894" s="234"/>
      <c r="K894" s="234"/>
      <c r="L894" s="234"/>
      <c r="M894" s="234"/>
      <c r="N894" s="234"/>
      <c r="O894" s="234"/>
      <c r="P894" s="234"/>
      <c r="Q894" s="234"/>
      <c r="R894" s="234"/>
      <c r="S894" s="234"/>
      <c r="T894" s="234"/>
      <c r="U894" s="234"/>
      <c r="V894" s="234"/>
      <c r="W894" s="234"/>
      <c r="X894" s="234"/>
      <c r="Y894" s="234"/>
      <c r="Z894" s="234"/>
    </row>
    <row r="895" spans="1:26" ht="12.75" customHeight="1" x14ac:dyDescent="0.3">
      <c r="A895" s="234"/>
      <c r="B895" s="234"/>
      <c r="C895" s="234"/>
      <c r="D895" s="234"/>
      <c r="E895" s="234"/>
      <c r="F895" s="234"/>
      <c r="G895" s="234"/>
      <c r="H895" s="234"/>
      <c r="I895" s="234"/>
      <c r="J895" s="234"/>
      <c r="K895" s="234"/>
      <c r="L895" s="234"/>
      <c r="M895" s="234"/>
      <c r="N895" s="234"/>
      <c r="O895" s="234"/>
      <c r="P895" s="234"/>
      <c r="Q895" s="234"/>
      <c r="R895" s="234"/>
      <c r="S895" s="234"/>
      <c r="T895" s="234"/>
      <c r="U895" s="234"/>
      <c r="V895" s="234"/>
      <c r="W895" s="234"/>
      <c r="X895" s="234"/>
      <c r="Y895" s="234"/>
      <c r="Z895" s="234"/>
    </row>
    <row r="896" spans="1:26" ht="12.75" customHeight="1" x14ac:dyDescent="0.3">
      <c r="A896" s="234"/>
      <c r="B896" s="234"/>
      <c r="C896" s="234"/>
      <c r="D896" s="234"/>
      <c r="E896" s="234"/>
      <c r="F896" s="234"/>
      <c r="G896" s="234"/>
      <c r="H896" s="234"/>
      <c r="I896" s="234"/>
      <c r="J896" s="234"/>
      <c r="K896" s="234"/>
      <c r="L896" s="234"/>
      <c r="M896" s="234"/>
      <c r="N896" s="234"/>
      <c r="O896" s="234"/>
      <c r="P896" s="234"/>
      <c r="Q896" s="234"/>
      <c r="R896" s="234"/>
      <c r="S896" s="234"/>
      <c r="T896" s="234"/>
      <c r="U896" s="234"/>
      <c r="V896" s="234"/>
      <c r="W896" s="234"/>
      <c r="X896" s="234"/>
      <c r="Y896" s="234"/>
      <c r="Z896" s="234"/>
    </row>
    <row r="897" spans="1:26" ht="12.75" customHeight="1" x14ac:dyDescent="0.3">
      <c r="A897" s="234"/>
      <c r="B897" s="234"/>
      <c r="C897" s="234"/>
      <c r="D897" s="234"/>
      <c r="E897" s="234"/>
      <c r="F897" s="234"/>
      <c r="G897" s="234"/>
      <c r="H897" s="234"/>
      <c r="I897" s="234"/>
      <c r="J897" s="234"/>
      <c r="K897" s="234"/>
      <c r="L897" s="234"/>
      <c r="M897" s="234"/>
      <c r="N897" s="234"/>
      <c r="O897" s="234"/>
      <c r="P897" s="234"/>
      <c r="Q897" s="234"/>
      <c r="R897" s="234"/>
      <c r="S897" s="234"/>
      <c r="T897" s="234"/>
      <c r="U897" s="234"/>
      <c r="V897" s="234"/>
      <c r="W897" s="234"/>
      <c r="X897" s="234"/>
      <c r="Y897" s="234"/>
      <c r="Z897" s="234"/>
    </row>
    <row r="898" spans="1:26" ht="12.75" customHeight="1" x14ac:dyDescent="0.3">
      <c r="A898" s="234"/>
      <c r="B898" s="234"/>
      <c r="C898" s="234"/>
      <c r="D898" s="234"/>
      <c r="E898" s="234"/>
      <c r="F898" s="234"/>
      <c r="G898" s="234"/>
      <c r="H898" s="234"/>
      <c r="I898" s="234"/>
      <c r="J898" s="234"/>
      <c r="K898" s="234"/>
      <c r="L898" s="234"/>
      <c r="M898" s="234"/>
      <c r="N898" s="234"/>
      <c r="O898" s="234"/>
      <c r="P898" s="234"/>
      <c r="Q898" s="234"/>
      <c r="R898" s="234"/>
      <c r="S898" s="234"/>
      <c r="T898" s="234"/>
      <c r="U898" s="234"/>
      <c r="V898" s="234"/>
      <c r="W898" s="234"/>
      <c r="X898" s="234"/>
      <c r="Y898" s="234"/>
      <c r="Z898" s="234"/>
    </row>
    <row r="899" spans="1:26" ht="12.75" customHeight="1" x14ac:dyDescent="0.3">
      <c r="A899" s="234"/>
      <c r="B899" s="234"/>
      <c r="C899" s="234"/>
      <c r="D899" s="234"/>
      <c r="E899" s="234"/>
      <c r="F899" s="234"/>
      <c r="G899" s="234"/>
      <c r="H899" s="234"/>
      <c r="I899" s="234"/>
      <c r="J899" s="234"/>
      <c r="K899" s="234"/>
      <c r="L899" s="234"/>
      <c r="M899" s="234"/>
      <c r="N899" s="234"/>
      <c r="O899" s="234"/>
      <c r="P899" s="234"/>
      <c r="Q899" s="234"/>
      <c r="R899" s="234"/>
      <c r="S899" s="234"/>
      <c r="T899" s="234"/>
      <c r="U899" s="234"/>
      <c r="V899" s="234"/>
      <c r="W899" s="234"/>
      <c r="X899" s="234"/>
      <c r="Y899" s="234"/>
      <c r="Z899" s="234"/>
    </row>
    <row r="900" spans="1:26" ht="12.75" customHeight="1" x14ac:dyDescent="0.3">
      <c r="A900" s="234"/>
      <c r="B900" s="234"/>
      <c r="C900" s="234"/>
      <c r="D900" s="234"/>
      <c r="E900" s="234"/>
      <c r="F900" s="234"/>
      <c r="G900" s="234"/>
      <c r="H900" s="234"/>
      <c r="I900" s="234"/>
      <c r="J900" s="234"/>
      <c r="K900" s="234"/>
      <c r="L900" s="234"/>
      <c r="M900" s="234"/>
      <c r="N900" s="234"/>
      <c r="O900" s="234"/>
      <c r="P900" s="234"/>
      <c r="Q900" s="234"/>
      <c r="R900" s="234"/>
      <c r="S900" s="234"/>
      <c r="T900" s="234"/>
      <c r="U900" s="234"/>
      <c r="V900" s="234"/>
      <c r="W900" s="234"/>
      <c r="X900" s="234"/>
      <c r="Y900" s="234"/>
      <c r="Z900" s="234"/>
    </row>
    <row r="901" spans="1:26" ht="12.75" customHeight="1" x14ac:dyDescent="0.3">
      <c r="A901" s="234"/>
      <c r="B901" s="234"/>
      <c r="C901" s="234"/>
      <c r="D901" s="234"/>
      <c r="E901" s="234"/>
      <c r="F901" s="234"/>
      <c r="G901" s="234"/>
      <c r="H901" s="234"/>
      <c r="I901" s="234"/>
      <c r="J901" s="234"/>
      <c r="K901" s="234"/>
      <c r="L901" s="234"/>
      <c r="M901" s="234"/>
      <c r="N901" s="234"/>
      <c r="O901" s="234"/>
      <c r="P901" s="234"/>
      <c r="Q901" s="234"/>
      <c r="R901" s="234"/>
      <c r="S901" s="234"/>
      <c r="T901" s="234"/>
      <c r="U901" s="234"/>
      <c r="V901" s="234"/>
      <c r="W901" s="234"/>
      <c r="X901" s="234"/>
      <c r="Y901" s="234"/>
      <c r="Z901" s="234"/>
    </row>
    <row r="902" spans="1:26" ht="12.75" customHeight="1" x14ac:dyDescent="0.3">
      <c r="A902" s="234"/>
      <c r="B902" s="234"/>
      <c r="C902" s="234"/>
      <c r="D902" s="234"/>
      <c r="E902" s="234"/>
      <c r="F902" s="234"/>
      <c r="G902" s="234"/>
      <c r="H902" s="234"/>
      <c r="I902" s="234"/>
      <c r="J902" s="234"/>
      <c r="K902" s="234"/>
      <c r="L902" s="234"/>
      <c r="M902" s="234"/>
      <c r="N902" s="234"/>
      <c r="O902" s="234"/>
      <c r="P902" s="234"/>
      <c r="Q902" s="234"/>
      <c r="R902" s="234"/>
      <c r="S902" s="234"/>
      <c r="T902" s="234"/>
      <c r="U902" s="234"/>
      <c r="V902" s="234"/>
      <c r="W902" s="234"/>
      <c r="X902" s="234"/>
      <c r="Y902" s="234"/>
      <c r="Z902" s="234"/>
    </row>
    <row r="903" spans="1:26" ht="12.75" customHeight="1" x14ac:dyDescent="0.3">
      <c r="A903" s="234"/>
      <c r="B903" s="234"/>
      <c r="C903" s="234"/>
      <c r="D903" s="234"/>
      <c r="E903" s="234"/>
      <c r="F903" s="234"/>
      <c r="G903" s="234"/>
      <c r="H903" s="234"/>
      <c r="I903" s="234"/>
      <c r="J903" s="234"/>
      <c r="K903" s="234"/>
      <c r="L903" s="234"/>
      <c r="M903" s="234"/>
      <c r="N903" s="234"/>
      <c r="O903" s="234"/>
      <c r="P903" s="234"/>
      <c r="Q903" s="234"/>
      <c r="R903" s="234"/>
      <c r="S903" s="234"/>
      <c r="T903" s="234"/>
      <c r="U903" s="234"/>
      <c r="V903" s="234"/>
      <c r="W903" s="234"/>
      <c r="X903" s="234"/>
      <c r="Y903" s="234"/>
      <c r="Z903" s="234"/>
    </row>
    <row r="904" spans="1:26" ht="12.75" customHeight="1" x14ac:dyDescent="0.3">
      <c r="A904" s="234"/>
      <c r="B904" s="234"/>
      <c r="C904" s="234"/>
      <c r="D904" s="234"/>
      <c r="E904" s="234"/>
      <c r="F904" s="234"/>
      <c r="G904" s="234"/>
      <c r="H904" s="234"/>
      <c r="I904" s="234"/>
      <c r="J904" s="234"/>
      <c r="K904" s="234"/>
      <c r="L904" s="234"/>
      <c r="M904" s="234"/>
      <c r="N904" s="234"/>
      <c r="O904" s="234"/>
      <c r="P904" s="234"/>
      <c r="Q904" s="234"/>
      <c r="R904" s="234"/>
      <c r="S904" s="234"/>
      <c r="T904" s="234"/>
      <c r="U904" s="234"/>
      <c r="V904" s="234"/>
      <c r="W904" s="234"/>
      <c r="X904" s="234"/>
      <c r="Y904" s="234"/>
      <c r="Z904" s="234"/>
    </row>
    <row r="905" spans="1:26" ht="12.75" customHeight="1" x14ac:dyDescent="0.3">
      <c r="A905" s="234"/>
      <c r="B905" s="234"/>
      <c r="C905" s="234"/>
      <c r="D905" s="234"/>
      <c r="E905" s="234"/>
      <c r="F905" s="234"/>
      <c r="G905" s="234"/>
      <c r="H905" s="234"/>
      <c r="I905" s="234"/>
      <c r="J905" s="234"/>
      <c r="K905" s="234"/>
      <c r="L905" s="234"/>
      <c r="M905" s="234"/>
      <c r="N905" s="234"/>
      <c r="O905" s="234"/>
      <c r="P905" s="234"/>
      <c r="Q905" s="234"/>
      <c r="R905" s="234"/>
      <c r="S905" s="234"/>
      <c r="T905" s="234"/>
      <c r="U905" s="234"/>
      <c r="V905" s="234"/>
      <c r="W905" s="234"/>
      <c r="X905" s="234"/>
      <c r="Y905" s="234"/>
      <c r="Z905" s="234"/>
    </row>
    <row r="906" spans="1:26" ht="12.75" customHeight="1" x14ac:dyDescent="0.3">
      <c r="A906" s="234"/>
      <c r="B906" s="234"/>
      <c r="C906" s="234"/>
      <c r="D906" s="234"/>
      <c r="E906" s="234"/>
      <c r="F906" s="234"/>
      <c r="G906" s="234"/>
      <c r="H906" s="234"/>
      <c r="I906" s="234"/>
      <c r="J906" s="234"/>
      <c r="K906" s="234"/>
      <c r="L906" s="234"/>
      <c r="M906" s="234"/>
      <c r="N906" s="234"/>
      <c r="O906" s="234"/>
      <c r="P906" s="234"/>
      <c r="Q906" s="234"/>
      <c r="R906" s="234"/>
      <c r="S906" s="234"/>
      <c r="T906" s="234"/>
      <c r="U906" s="234"/>
      <c r="V906" s="234"/>
      <c r="W906" s="234"/>
      <c r="X906" s="234"/>
      <c r="Y906" s="234"/>
      <c r="Z906" s="234"/>
    </row>
    <row r="907" spans="1:26" ht="12.75" customHeight="1" x14ac:dyDescent="0.3">
      <c r="A907" s="234"/>
      <c r="B907" s="234"/>
      <c r="C907" s="234"/>
      <c r="D907" s="234"/>
      <c r="E907" s="234"/>
      <c r="F907" s="234"/>
      <c r="G907" s="234"/>
      <c r="H907" s="234"/>
      <c r="I907" s="234"/>
      <c r="J907" s="234"/>
      <c r="K907" s="234"/>
      <c r="L907" s="234"/>
      <c r="M907" s="234"/>
      <c r="N907" s="234"/>
      <c r="O907" s="234"/>
      <c r="P907" s="234"/>
      <c r="Q907" s="234"/>
      <c r="R907" s="234"/>
      <c r="S907" s="234"/>
      <c r="T907" s="234"/>
      <c r="U907" s="234"/>
      <c r="V907" s="234"/>
      <c r="W907" s="234"/>
      <c r="X907" s="234"/>
      <c r="Y907" s="234"/>
      <c r="Z907" s="234"/>
    </row>
    <row r="908" spans="1:26" ht="12.75" customHeight="1" x14ac:dyDescent="0.3">
      <c r="A908" s="234"/>
      <c r="B908" s="234"/>
      <c r="C908" s="234"/>
      <c r="D908" s="234"/>
      <c r="E908" s="234"/>
      <c r="F908" s="234"/>
      <c r="G908" s="234"/>
      <c r="H908" s="234"/>
      <c r="I908" s="234"/>
      <c r="J908" s="234"/>
      <c r="K908" s="234"/>
      <c r="L908" s="234"/>
      <c r="M908" s="234"/>
      <c r="N908" s="234"/>
      <c r="O908" s="234"/>
      <c r="P908" s="234"/>
      <c r="Q908" s="234"/>
      <c r="R908" s="234"/>
      <c r="S908" s="234"/>
      <c r="T908" s="234"/>
      <c r="U908" s="234"/>
      <c r="V908" s="234"/>
      <c r="W908" s="234"/>
      <c r="X908" s="234"/>
      <c r="Y908" s="234"/>
      <c r="Z908" s="234"/>
    </row>
    <row r="909" spans="1:26" ht="12.75" customHeight="1" x14ac:dyDescent="0.3">
      <c r="A909" s="234"/>
      <c r="B909" s="234"/>
      <c r="C909" s="234"/>
      <c r="D909" s="234"/>
      <c r="E909" s="234"/>
      <c r="F909" s="234"/>
      <c r="G909" s="234"/>
      <c r="H909" s="234"/>
      <c r="I909" s="234"/>
      <c r="J909" s="234"/>
      <c r="K909" s="234"/>
      <c r="L909" s="234"/>
      <c r="M909" s="234"/>
      <c r="N909" s="234"/>
      <c r="O909" s="234"/>
      <c r="P909" s="234"/>
      <c r="Q909" s="234"/>
      <c r="R909" s="234"/>
      <c r="S909" s="234"/>
      <c r="T909" s="234"/>
      <c r="U909" s="234"/>
      <c r="V909" s="234"/>
      <c r="W909" s="234"/>
      <c r="X909" s="234"/>
      <c r="Y909" s="234"/>
      <c r="Z909" s="234"/>
    </row>
    <row r="910" spans="1:26" ht="12.75" customHeight="1" x14ac:dyDescent="0.3">
      <c r="A910" s="234"/>
      <c r="B910" s="234"/>
      <c r="C910" s="234"/>
      <c r="D910" s="234"/>
      <c r="E910" s="234"/>
      <c r="F910" s="234"/>
      <c r="G910" s="234"/>
      <c r="H910" s="234"/>
      <c r="I910" s="234"/>
      <c r="J910" s="234"/>
      <c r="K910" s="234"/>
      <c r="L910" s="234"/>
      <c r="M910" s="234"/>
      <c r="N910" s="234"/>
      <c r="O910" s="234"/>
      <c r="P910" s="234"/>
      <c r="Q910" s="234"/>
      <c r="R910" s="234"/>
      <c r="S910" s="234"/>
      <c r="T910" s="234"/>
      <c r="U910" s="234"/>
      <c r="V910" s="234"/>
      <c r="W910" s="234"/>
      <c r="X910" s="234"/>
      <c r="Y910" s="234"/>
      <c r="Z910" s="234"/>
    </row>
    <row r="911" spans="1:26" ht="12.75" customHeight="1" x14ac:dyDescent="0.3">
      <c r="A911" s="234"/>
      <c r="B911" s="234"/>
      <c r="C911" s="234"/>
      <c r="D911" s="234"/>
      <c r="E911" s="234"/>
      <c r="F911" s="234"/>
      <c r="G911" s="234"/>
      <c r="H911" s="234"/>
      <c r="I911" s="234"/>
      <c r="J911" s="234"/>
      <c r="K911" s="234"/>
      <c r="L911" s="234"/>
      <c r="M911" s="234"/>
      <c r="N911" s="234"/>
      <c r="O911" s="234"/>
      <c r="P911" s="234"/>
      <c r="Q911" s="234"/>
      <c r="R911" s="234"/>
      <c r="S911" s="234"/>
      <c r="T911" s="234"/>
      <c r="U911" s="234"/>
      <c r="V911" s="234"/>
      <c r="W911" s="234"/>
      <c r="X911" s="234"/>
      <c r="Y911" s="234"/>
      <c r="Z911" s="234"/>
    </row>
    <row r="912" spans="1:26" ht="12.75" customHeight="1" x14ac:dyDescent="0.3">
      <c r="A912" s="234"/>
      <c r="B912" s="234"/>
      <c r="C912" s="234"/>
      <c r="D912" s="234"/>
      <c r="E912" s="234"/>
      <c r="F912" s="234"/>
      <c r="G912" s="234"/>
      <c r="H912" s="234"/>
      <c r="I912" s="234"/>
      <c r="J912" s="234"/>
      <c r="K912" s="234"/>
      <c r="L912" s="234"/>
      <c r="M912" s="234"/>
      <c r="N912" s="234"/>
      <c r="O912" s="234"/>
      <c r="P912" s="234"/>
      <c r="Q912" s="234"/>
      <c r="R912" s="234"/>
      <c r="S912" s="234"/>
      <c r="T912" s="234"/>
      <c r="U912" s="234"/>
      <c r="V912" s="234"/>
      <c r="W912" s="234"/>
      <c r="X912" s="234"/>
      <c r="Y912" s="234"/>
      <c r="Z912" s="234"/>
    </row>
    <row r="913" spans="1:26" ht="12.75" customHeight="1" x14ac:dyDescent="0.3">
      <c r="A913" s="234"/>
      <c r="B913" s="234"/>
      <c r="C913" s="234"/>
      <c r="D913" s="234"/>
      <c r="E913" s="234"/>
      <c r="F913" s="234"/>
      <c r="G913" s="234"/>
      <c r="H913" s="234"/>
      <c r="I913" s="234"/>
      <c r="J913" s="234"/>
      <c r="K913" s="234"/>
      <c r="L913" s="234"/>
      <c r="M913" s="234"/>
      <c r="N913" s="234"/>
      <c r="O913" s="234"/>
      <c r="P913" s="234"/>
      <c r="Q913" s="234"/>
      <c r="R913" s="234"/>
      <c r="S913" s="234"/>
      <c r="T913" s="234"/>
      <c r="U913" s="234"/>
      <c r="V913" s="234"/>
      <c r="W913" s="234"/>
      <c r="X913" s="234"/>
      <c r="Y913" s="234"/>
      <c r="Z913" s="234"/>
    </row>
    <row r="914" spans="1:26" ht="12.75" customHeight="1" x14ac:dyDescent="0.3">
      <c r="A914" s="234"/>
      <c r="B914" s="234"/>
      <c r="C914" s="234"/>
      <c r="D914" s="234"/>
      <c r="E914" s="234"/>
      <c r="F914" s="234"/>
      <c r="G914" s="234"/>
      <c r="H914" s="234"/>
      <c r="I914" s="234"/>
      <c r="J914" s="234"/>
      <c r="K914" s="234"/>
      <c r="L914" s="234"/>
      <c r="M914" s="234"/>
      <c r="N914" s="234"/>
      <c r="O914" s="234"/>
      <c r="P914" s="234"/>
      <c r="Q914" s="234"/>
      <c r="R914" s="234"/>
      <c r="S914" s="234"/>
      <c r="T914" s="234"/>
      <c r="U914" s="234"/>
      <c r="V914" s="234"/>
      <c r="W914" s="234"/>
      <c r="X914" s="234"/>
      <c r="Y914" s="234"/>
      <c r="Z914" s="234"/>
    </row>
    <row r="915" spans="1:26" ht="12.75" customHeight="1" x14ac:dyDescent="0.3">
      <c r="A915" s="234"/>
      <c r="B915" s="234"/>
      <c r="C915" s="234"/>
      <c r="D915" s="234"/>
      <c r="E915" s="234"/>
      <c r="F915" s="234"/>
      <c r="G915" s="234"/>
      <c r="H915" s="234"/>
      <c r="I915" s="234"/>
      <c r="J915" s="234"/>
      <c r="K915" s="234"/>
      <c r="L915" s="234"/>
      <c r="M915" s="234"/>
      <c r="N915" s="234"/>
      <c r="O915" s="234"/>
      <c r="P915" s="234"/>
      <c r="Q915" s="234"/>
      <c r="R915" s="234"/>
      <c r="S915" s="234"/>
      <c r="T915" s="234"/>
      <c r="U915" s="234"/>
      <c r="V915" s="234"/>
      <c r="W915" s="234"/>
      <c r="X915" s="234"/>
      <c r="Y915" s="234"/>
      <c r="Z915" s="234"/>
    </row>
    <row r="916" spans="1:26" ht="12.75" customHeight="1" x14ac:dyDescent="0.3">
      <c r="A916" s="234"/>
      <c r="B916" s="234"/>
      <c r="C916" s="234"/>
      <c r="D916" s="234"/>
      <c r="E916" s="234"/>
      <c r="F916" s="234"/>
      <c r="G916" s="234"/>
      <c r="H916" s="234"/>
      <c r="I916" s="234"/>
      <c r="J916" s="234"/>
      <c r="K916" s="234"/>
      <c r="L916" s="234"/>
      <c r="M916" s="234"/>
      <c r="N916" s="234"/>
      <c r="O916" s="234"/>
      <c r="P916" s="234"/>
      <c r="Q916" s="234"/>
      <c r="R916" s="234"/>
      <c r="S916" s="234"/>
      <c r="T916" s="234"/>
      <c r="U916" s="234"/>
      <c r="V916" s="234"/>
      <c r="W916" s="234"/>
      <c r="X916" s="234"/>
      <c r="Y916" s="234"/>
      <c r="Z916" s="234"/>
    </row>
    <row r="917" spans="1:26" ht="12.75" customHeight="1" x14ac:dyDescent="0.3">
      <c r="A917" s="234"/>
      <c r="B917" s="234"/>
      <c r="C917" s="234"/>
      <c r="D917" s="234"/>
      <c r="E917" s="234"/>
      <c r="F917" s="234"/>
      <c r="G917" s="234"/>
      <c r="H917" s="234"/>
      <c r="I917" s="234"/>
      <c r="J917" s="234"/>
      <c r="K917" s="234"/>
      <c r="L917" s="234"/>
      <c r="M917" s="234"/>
      <c r="N917" s="234"/>
      <c r="O917" s="234"/>
      <c r="P917" s="234"/>
      <c r="Q917" s="234"/>
      <c r="R917" s="234"/>
      <c r="S917" s="234"/>
      <c r="T917" s="234"/>
      <c r="U917" s="234"/>
      <c r="V917" s="234"/>
      <c r="W917" s="234"/>
      <c r="X917" s="234"/>
      <c r="Y917" s="234"/>
      <c r="Z917" s="234"/>
    </row>
    <row r="918" spans="1:26" ht="12.75" customHeight="1" x14ac:dyDescent="0.3">
      <c r="A918" s="234"/>
      <c r="B918" s="234"/>
      <c r="C918" s="234"/>
      <c r="D918" s="234"/>
      <c r="E918" s="234"/>
      <c r="F918" s="234"/>
      <c r="G918" s="234"/>
      <c r="H918" s="234"/>
      <c r="I918" s="234"/>
      <c r="J918" s="234"/>
      <c r="K918" s="234"/>
      <c r="L918" s="234"/>
      <c r="M918" s="234"/>
      <c r="N918" s="234"/>
      <c r="O918" s="234"/>
      <c r="P918" s="234"/>
      <c r="Q918" s="234"/>
      <c r="R918" s="234"/>
      <c r="S918" s="234"/>
      <c r="T918" s="234"/>
      <c r="U918" s="234"/>
      <c r="V918" s="234"/>
      <c r="W918" s="234"/>
      <c r="X918" s="234"/>
      <c r="Y918" s="234"/>
      <c r="Z918" s="234"/>
    </row>
    <row r="919" spans="1:26" ht="12.75" customHeight="1" x14ac:dyDescent="0.3">
      <c r="A919" s="234"/>
      <c r="B919" s="234"/>
      <c r="C919" s="234"/>
      <c r="D919" s="234"/>
      <c r="E919" s="234"/>
      <c r="F919" s="234"/>
      <c r="G919" s="234"/>
      <c r="H919" s="234"/>
      <c r="I919" s="234"/>
      <c r="J919" s="234"/>
      <c r="K919" s="234"/>
      <c r="L919" s="234"/>
      <c r="M919" s="234"/>
      <c r="N919" s="234"/>
      <c r="O919" s="234"/>
      <c r="P919" s="234"/>
      <c r="Q919" s="234"/>
      <c r="R919" s="234"/>
      <c r="S919" s="234"/>
      <c r="T919" s="234"/>
      <c r="U919" s="234"/>
      <c r="V919" s="234"/>
      <c r="W919" s="234"/>
      <c r="X919" s="234"/>
      <c r="Y919" s="234"/>
      <c r="Z919" s="234"/>
    </row>
    <row r="920" spans="1:26" ht="12.75" customHeight="1" x14ac:dyDescent="0.3">
      <c r="A920" s="234"/>
      <c r="B920" s="234"/>
      <c r="C920" s="234"/>
      <c r="D920" s="234"/>
      <c r="E920" s="234"/>
      <c r="F920" s="234"/>
      <c r="G920" s="234"/>
      <c r="H920" s="234"/>
      <c r="I920" s="234"/>
      <c r="J920" s="234"/>
      <c r="K920" s="234"/>
      <c r="L920" s="234"/>
      <c r="M920" s="234"/>
      <c r="N920" s="234"/>
      <c r="O920" s="234"/>
      <c r="P920" s="234"/>
      <c r="Q920" s="234"/>
      <c r="R920" s="234"/>
      <c r="S920" s="234"/>
      <c r="T920" s="234"/>
      <c r="U920" s="234"/>
      <c r="V920" s="234"/>
      <c r="W920" s="234"/>
      <c r="X920" s="234"/>
      <c r="Y920" s="234"/>
      <c r="Z920" s="234"/>
    </row>
    <row r="921" spans="1:26" ht="12.75" customHeight="1" x14ac:dyDescent="0.3">
      <c r="A921" s="234"/>
      <c r="B921" s="234"/>
      <c r="C921" s="234"/>
      <c r="D921" s="234"/>
      <c r="E921" s="234"/>
      <c r="F921" s="234"/>
      <c r="G921" s="234"/>
      <c r="H921" s="234"/>
      <c r="I921" s="234"/>
      <c r="J921" s="234"/>
      <c r="K921" s="234"/>
      <c r="L921" s="234"/>
      <c r="M921" s="234"/>
      <c r="N921" s="234"/>
      <c r="O921" s="234"/>
      <c r="P921" s="234"/>
      <c r="Q921" s="234"/>
      <c r="R921" s="234"/>
      <c r="S921" s="234"/>
      <c r="T921" s="234"/>
      <c r="U921" s="234"/>
      <c r="V921" s="234"/>
      <c r="W921" s="234"/>
      <c r="X921" s="234"/>
      <c r="Y921" s="234"/>
      <c r="Z921" s="234"/>
    </row>
    <row r="922" spans="1:26" ht="12.75" customHeight="1" x14ac:dyDescent="0.3">
      <c r="A922" s="234"/>
      <c r="B922" s="234"/>
      <c r="C922" s="234"/>
      <c r="D922" s="234"/>
      <c r="E922" s="234"/>
      <c r="F922" s="234"/>
      <c r="G922" s="234"/>
      <c r="H922" s="234"/>
      <c r="I922" s="234"/>
      <c r="J922" s="234"/>
      <c r="K922" s="234"/>
      <c r="L922" s="234"/>
      <c r="M922" s="234"/>
      <c r="N922" s="234"/>
      <c r="O922" s="234"/>
      <c r="P922" s="234"/>
      <c r="Q922" s="234"/>
      <c r="R922" s="234"/>
      <c r="S922" s="234"/>
      <c r="T922" s="234"/>
      <c r="U922" s="234"/>
      <c r="V922" s="234"/>
      <c r="W922" s="234"/>
      <c r="X922" s="234"/>
      <c r="Y922" s="234"/>
      <c r="Z922" s="234"/>
    </row>
    <row r="923" spans="1:26" ht="12.75" customHeight="1" x14ac:dyDescent="0.3">
      <c r="A923" s="234"/>
      <c r="B923" s="234"/>
      <c r="C923" s="234"/>
      <c r="D923" s="234"/>
      <c r="E923" s="234"/>
      <c r="F923" s="234"/>
      <c r="G923" s="234"/>
      <c r="H923" s="234"/>
      <c r="I923" s="234"/>
      <c r="J923" s="234"/>
      <c r="K923" s="234"/>
      <c r="L923" s="234"/>
      <c r="M923" s="234"/>
      <c r="N923" s="234"/>
      <c r="O923" s="234"/>
      <c r="P923" s="234"/>
      <c r="Q923" s="234"/>
      <c r="R923" s="234"/>
      <c r="S923" s="234"/>
      <c r="T923" s="234"/>
      <c r="U923" s="234"/>
      <c r="V923" s="234"/>
      <c r="W923" s="234"/>
      <c r="X923" s="234"/>
      <c r="Y923" s="234"/>
      <c r="Z923" s="234"/>
    </row>
    <row r="924" spans="1:26" ht="12.75" customHeight="1" x14ac:dyDescent="0.3">
      <c r="A924" s="234"/>
      <c r="B924" s="234"/>
      <c r="C924" s="234"/>
      <c r="D924" s="234"/>
      <c r="E924" s="234"/>
      <c r="F924" s="234"/>
      <c r="G924" s="234"/>
      <c r="H924" s="234"/>
      <c r="I924" s="234"/>
      <c r="J924" s="234"/>
      <c r="K924" s="234"/>
      <c r="L924" s="234"/>
      <c r="M924" s="234"/>
      <c r="N924" s="234"/>
      <c r="O924" s="234"/>
      <c r="P924" s="234"/>
      <c r="Q924" s="234"/>
      <c r="R924" s="234"/>
      <c r="S924" s="234"/>
      <c r="T924" s="234"/>
      <c r="U924" s="234"/>
      <c r="V924" s="234"/>
      <c r="W924" s="234"/>
      <c r="X924" s="234"/>
      <c r="Y924" s="234"/>
      <c r="Z924" s="234"/>
    </row>
    <row r="925" spans="1:26" ht="12.75" customHeight="1" x14ac:dyDescent="0.3">
      <c r="A925" s="234"/>
      <c r="B925" s="234"/>
      <c r="C925" s="234"/>
      <c r="D925" s="234"/>
      <c r="E925" s="234"/>
      <c r="F925" s="234"/>
      <c r="G925" s="234"/>
      <c r="H925" s="234"/>
      <c r="I925" s="234"/>
      <c r="J925" s="234"/>
      <c r="K925" s="234"/>
      <c r="L925" s="234"/>
      <c r="M925" s="234"/>
      <c r="N925" s="234"/>
      <c r="O925" s="234"/>
      <c r="P925" s="234"/>
      <c r="Q925" s="234"/>
      <c r="R925" s="234"/>
      <c r="S925" s="234"/>
      <c r="T925" s="234"/>
      <c r="U925" s="234"/>
      <c r="V925" s="234"/>
      <c r="W925" s="234"/>
      <c r="X925" s="234"/>
      <c r="Y925" s="234"/>
      <c r="Z925" s="234"/>
    </row>
    <row r="926" spans="1:26" ht="12.75" customHeight="1" x14ac:dyDescent="0.3">
      <c r="A926" s="234"/>
      <c r="B926" s="234"/>
      <c r="C926" s="234"/>
      <c r="D926" s="234"/>
      <c r="E926" s="234"/>
      <c r="F926" s="234"/>
      <c r="G926" s="234"/>
      <c r="H926" s="234"/>
      <c r="I926" s="234"/>
      <c r="J926" s="234"/>
      <c r="K926" s="234"/>
      <c r="L926" s="234"/>
      <c r="M926" s="234"/>
      <c r="N926" s="234"/>
      <c r="O926" s="234"/>
      <c r="P926" s="234"/>
      <c r="Q926" s="234"/>
      <c r="R926" s="234"/>
      <c r="S926" s="234"/>
      <c r="T926" s="234"/>
      <c r="U926" s="234"/>
      <c r="V926" s="234"/>
      <c r="W926" s="234"/>
      <c r="X926" s="234"/>
      <c r="Y926" s="234"/>
      <c r="Z926" s="234"/>
    </row>
    <row r="927" spans="1:26" ht="12.75" customHeight="1" x14ac:dyDescent="0.3">
      <c r="A927" s="234"/>
      <c r="B927" s="234"/>
      <c r="C927" s="234"/>
      <c r="D927" s="234"/>
      <c r="E927" s="234"/>
      <c r="F927" s="234"/>
      <c r="G927" s="234"/>
      <c r="H927" s="234"/>
      <c r="I927" s="234"/>
      <c r="J927" s="234"/>
      <c r="K927" s="234"/>
      <c r="L927" s="234"/>
      <c r="M927" s="234"/>
      <c r="N927" s="234"/>
      <c r="O927" s="234"/>
      <c r="P927" s="234"/>
      <c r="Q927" s="234"/>
      <c r="R927" s="234"/>
      <c r="S927" s="234"/>
      <c r="T927" s="234"/>
      <c r="U927" s="234"/>
      <c r="V927" s="234"/>
      <c r="W927" s="234"/>
      <c r="X927" s="234"/>
      <c r="Y927" s="234"/>
      <c r="Z927" s="234"/>
    </row>
    <row r="928" spans="1:26" ht="12.75" customHeight="1" x14ac:dyDescent="0.3">
      <c r="A928" s="234"/>
      <c r="B928" s="234"/>
      <c r="C928" s="234"/>
      <c r="D928" s="234"/>
      <c r="E928" s="234"/>
      <c r="F928" s="234"/>
      <c r="G928" s="234"/>
      <c r="H928" s="234"/>
      <c r="I928" s="234"/>
      <c r="J928" s="234"/>
      <c r="K928" s="234"/>
      <c r="L928" s="234"/>
      <c r="M928" s="234"/>
      <c r="N928" s="234"/>
      <c r="O928" s="234"/>
      <c r="P928" s="234"/>
      <c r="Q928" s="234"/>
      <c r="R928" s="234"/>
      <c r="S928" s="234"/>
      <c r="T928" s="234"/>
      <c r="U928" s="234"/>
      <c r="V928" s="234"/>
      <c r="W928" s="234"/>
      <c r="X928" s="234"/>
      <c r="Y928" s="234"/>
      <c r="Z928" s="234"/>
    </row>
    <row r="929" spans="1:26" ht="12.75" customHeight="1" x14ac:dyDescent="0.3">
      <c r="A929" s="234"/>
      <c r="B929" s="234"/>
      <c r="C929" s="234"/>
      <c r="D929" s="234"/>
      <c r="E929" s="234"/>
      <c r="F929" s="234"/>
      <c r="G929" s="234"/>
      <c r="H929" s="234"/>
      <c r="I929" s="234"/>
      <c r="J929" s="234"/>
      <c r="K929" s="234"/>
      <c r="L929" s="234"/>
      <c r="M929" s="234"/>
      <c r="N929" s="234"/>
      <c r="O929" s="234"/>
      <c r="P929" s="234"/>
      <c r="Q929" s="234"/>
      <c r="R929" s="234"/>
      <c r="S929" s="234"/>
      <c r="T929" s="234"/>
      <c r="U929" s="234"/>
      <c r="V929" s="234"/>
      <c r="W929" s="234"/>
      <c r="X929" s="234"/>
      <c r="Y929" s="234"/>
      <c r="Z929" s="234"/>
    </row>
    <row r="930" spans="1:26" ht="12.75" customHeight="1" x14ac:dyDescent="0.3">
      <c r="A930" s="234"/>
      <c r="B930" s="234"/>
      <c r="C930" s="234"/>
      <c r="D930" s="234"/>
      <c r="E930" s="234"/>
      <c r="F930" s="234"/>
      <c r="G930" s="234"/>
      <c r="H930" s="234"/>
      <c r="I930" s="234"/>
      <c r="J930" s="234"/>
      <c r="K930" s="234"/>
      <c r="L930" s="234"/>
      <c r="M930" s="234"/>
      <c r="N930" s="234"/>
      <c r="O930" s="234"/>
      <c r="P930" s="234"/>
      <c r="Q930" s="234"/>
      <c r="R930" s="234"/>
      <c r="S930" s="234"/>
      <c r="T930" s="234"/>
      <c r="U930" s="234"/>
      <c r="V930" s="234"/>
      <c r="W930" s="234"/>
      <c r="X930" s="234"/>
      <c r="Y930" s="234"/>
      <c r="Z930" s="234"/>
    </row>
    <row r="931" spans="1:26" ht="12.75" customHeight="1" x14ac:dyDescent="0.3">
      <c r="A931" s="234"/>
      <c r="B931" s="234"/>
      <c r="C931" s="234"/>
      <c r="D931" s="234"/>
      <c r="E931" s="234"/>
      <c r="F931" s="234"/>
      <c r="G931" s="234"/>
      <c r="H931" s="234"/>
      <c r="I931" s="234"/>
      <c r="J931" s="234"/>
      <c r="K931" s="234"/>
      <c r="L931" s="234"/>
      <c r="M931" s="234"/>
      <c r="N931" s="234"/>
      <c r="O931" s="234"/>
      <c r="P931" s="234"/>
      <c r="Q931" s="234"/>
      <c r="R931" s="234"/>
      <c r="S931" s="234"/>
      <c r="T931" s="234"/>
      <c r="U931" s="234"/>
      <c r="V931" s="234"/>
      <c r="W931" s="234"/>
      <c r="X931" s="234"/>
      <c r="Y931" s="234"/>
      <c r="Z931" s="234"/>
    </row>
    <row r="932" spans="1:26" ht="12.75" customHeight="1" x14ac:dyDescent="0.3">
      <c r="A932" s="234"/>
      <c r="B932" s="234"/>
      <c r="C932" s="234"/>
      <c r="D932" s="234"/>
      <c r="E932" s="234"/>
      <c r="F932" s="234"/>
      <c r="G932" s="234"/>
      <c r="H932" s="234"/>
      <c r="I932" s="234"/>
      <c r="J932" s="234"/>
      <c r="K932" s="234"/>
      <c r="L932" s="234"/>
      <c r="M932" s="234"/>
      <c r="N932" s="234"/>
      <c r="O932" s="234"/>
      <c r="P932" s="234"/>
      <c r="Q932" s="234"/>
      <c r="R932" s="234"/>
      <c r="S932" s="234"/>
      <c r="T932" s="234"/>
      <c r="U932" s="234"/>
      <c r="V932" s="234"/>
      <c r="W932" s="234"/>
      <c r="X932" s="234"/>
      <c r="Y932" s="234"/>
      <c r="Z932" s="234"/>
    </row>
    <row r="933" spans="1:26" ht="12.75" customHeight="1" x14ac:dyDescent="0.3">
      <c r="A933" s="234"/>
      <c r="B933" s="234"/>
      <c r="C933" s="234"/>
      <c r="D933" s="234"/>
      <c r="E933" s="234"/>
      <c r="F933" s="234"/>
      <c r="G933" s="234"/>
      <c r="H933" s="234"/>
      <c r="I933" s="234"/>
      <c r="J933" s="234"/>
      <c r="K933" s="234"/>
      <c r="L933" s="234"/>
      <c r="M933" s="234"/>
      <c r="N933" s="234"/>
      <c r="O933" s="234"/>
      <c r="P933" s="234"/>
      <c r="Q933" s="234"/>
      <c r="R933" s="234"/>
      <c r="S933" s="234"/>
      <c r="T933" s="234"/>
      <c r="U933" s="234"/>
      <c r="V933" s="234"/>
      <c r="W933" s="234"/>
      <c r="X933" s="234"/>
      <c r="Y933" s="234"/>
      <c r="Z933" s="234"/>
    </row>
    <row r="934" spans="1:26" ht="12.75" customHeight="1" x14ac:dyDescent="0.3">
      <c r="A934" s="234"/>
      <c r="B934" s="234"/>
      <c r="C934" s="234"/>
      <c r="D934" s="234"/>
      <c r="E934" s="234"/>
      <c r="F934" s="234"/>
      <c r="G934" s="234"/>
      <c r="H934" s="234"/>
      <c r="I934" s="234"/>
      <c r="J934" s="234"/>
      <c r="K934" s="234"/>
      <c r="L934" s="234"/>
      <c r="M934" s="234"/>
      <c r="N934" s="234"/>
      <c r="O934" s="234"/>
      <c r="P934" s="234"/>
      <c r="Q934" s="234"/>
      <c r="R934" s="234"/>
      <c r="S934" s="234"/>
      <c r="T934" s="234"/>
      <c r="U934" s="234"/>
      <c r="V934" s="234"/>
      <c r="W934" s="234"/>
      <c r="X934" s="234"/>
      <c r="Y934" s="234"/>
      <c r="Z934" s="234"/>
    </row>
    <row r="935" spans="1:26" ht="12.75" customHeight="1" x14ac:dyDescent="0.3">
      <c r="A935" s="234"/>
      <c r="B935" s="234"/>
      <c r="C935" s="234"/>
      <c r="D935" s="234"/>
      <c r="E935" s="234"/>
      <c r="F935" s="234"/>
      <c r="G935" s="234"/>
      <c r="H935" s="234"/>
      <c r="I935" s="234"/>
      <c r="J935" s="234"/>
      <c r="K935" s="234"/>
      <c r="L935" s="234"/>
      <c r="M935" s="234"/>
      <c r="N935" s="234"/>
      <c r="O935" s="234"/>
      <c r="P935" s="234"/>
      <c r="Q935" s="234"/>
      <c r="R935" s="234"/>
      <c r="S935" s="234"/>
      <c r="T935" s="234"/>
      <c r="U935" s="234"/>
      <c r="V935" s="234"/>
      <c r="W935" s="234"/>
      <c r="X935" s="234"/>
      <c r="Y935" s="234"/>
      <c r="Z935" s="234"/>
    </row>
    <row r="936" spans="1:26" ht="12.75" customHeight="1" x14ac:dyDescent="0.3">
      <c r="A936" s="234"/>
      <c r="B936" s="234"/>
      <c r="C936" s="234"/>
      <c r="D936" s="234"/>
      <c r="E936" s="234"/>
      <c r="F936" s="234"/>
      <c r="G936" s="234"/>
      <c r="H936" s="234"/>
      <c r="I936" s="234"/>
      <c r="J936" s="234"/>
      <c r="K936" s="234"/>
      <c r="L936" s="234"/>
      <c r="M936" s="234"/>
      <c r="N936" s="234"/>
      <c r="O936" s="234"/>
      <c r="P936" s="234"/>
      <c r="Q936" s="234"/>
      <c r="R936" s="234"/>
      <c r="S936" s="234"/>
      <c r="T936" s="234"/>
      <c r="U936" s="234"/>
      <c r="V936" s="234"/>
      <c r="W936" s="234"/>
      <c r="X936" s="234"/>
      <c r="Y936" s="234"/>
      <c r="Z936" s="234"/>
    </row>
    <row r="937" spans="1:26" ht="12.75" customHeight="1" x14ac:dyDescent="0.3">
      <c r="A937" s="234"/>
      <c r="B937" s="234"/>
      <c r="C937" s="234"/>
      <c r="D937" s="234"/>
      <c r="E937" s="234"/>
      <c r="F937" s="234"/>
      <c r="G937" s="234"/>
      <c r="H937" s="234"/>
      <c r="I937" s="234"/>
      <c r="J937" s="234"/>
      <c r="K937" s="234"/>
      <c r="L937" s="234"/>
      <c r="M937" s="234"/>
      <c r="N937" s="234"/>
      <c r="O937" s="234"/>
      <c r="P937" s="234"/>
      <c r="Q937" s="234"/>
      <c r="R937" s="234"/>
      <c r="S937" s="234"/>
      <c r="T937" s="234"/>
      <c r="U937" s="234"/>
      <c r="V937" s="234"/>
      <c r="W937" s="234"/>
      <c r="X937" s="234"/>
      <c r="Y937" s="234"/>
      <c r="Z937" s="234"/>
    </row>
    <row r="938" spans="1:26" ht="12.75" customHeight="1" x14ac:dyDescent="0.3">
      <c r="A938" s="234"/>
      <c r="B938" s="234"/>
      <c r="C938" s="234"/>
      <c r="D938" s="234"/>
      <c r="E938" s="234"/>
      <c r="F938" s="234"/>
      <c r="G938" s="234"/>
      <c r="H938" s="234"/>
      <c r="I938" s="234"/>
      <c r="J938" s="234"/>
      <c r="K938" s="234"/>
      <c r="L938" s="234"/>
      <c r="M938" s="234"/>
      <c r="N938" s="234"/>
      <c r="O938" s="234"/>
      <c r="P938" s="234"/>
      <c r="Q938" s="234"/>
      <c r="R938" s="234"/>
      <c r="S938" s="234"/>
      <c r="T938" s="234"/>
      <c r="U938" s="234"/>
      <c r="V938" s="234"/>
      <c r="W938" s="234"/>
      <c r="X938" s="234"/>
      <c r="Y938" s="234"/>
      <c r="Z938" s="234"/>
    </row>
    <row r="939" spans="1:26" ht="12.75" customHeight="1" x14ac:dyDescent="0.3">
      <c r="A939" s="234"/>
      <c r="B939" s="234"/>
      <c r="C939" s="234"/>
      <c r="D939" s="234"/>
      <c r="E939" s="234"/>
      <c r="F939" s="234"/>
      <c r="G939" s="234"/>
      <c r="H939" s="234"/>
      <c r="I939" s="234"/>
      <c r="J939" s="234"/>
      <c r="K939" s="234"/>
      <c r="L939" s="234"/>
      <c r="M939" s="234"/>
      <c r="N939" s="234"/>
      <c r="O939" s="234"/>
      <c r="P939" s="234"/>
      <c r="Q939" s="234"/>
      <c r="R939" s="234"/>
      <c r="S939" s="234"/>
      <c r="T939" s="234"/>
      <c r="U939" s="234"/>
      <c r="V939" s="234"/>
      <c r="W939" s="234"/>
      <c r="X939" s="234"/>
      <c r="Y939" s="234"/>
      <c r="Z939" s="234"/>
    </row>
    <row r="940" spans="1:26" ht="12.75" customHeight="1" x14ac:dyDescent="0.3">
      <c r="A940" s="234"/>
      <c r="B940" s="234"/>
      <c r="C940" s="234"/>
      <c r="D940" s="234"/>
      <c r="E940" s="234"/>
      <c r="F940" s="234"/>
      <c r="G940" s="234"/>
      <c r="H940" s="234"/>
      <c r="I940" s="234"/>
      <c r="J940" s="234"/>
      <c r="K940" s="234"/>
      <c r="L940" s="234"/>
      <c r="M940" s="234"/>
      <c r="N940" s="234"/>
      <c r="O940" s="234"/>
      <c r="P940" s="234"/>
      <c r="Q940" s="234"/>
      <c r="R940" s="234"/>
      <c r="S940" s="234"/>
      <c r="T940" s="234"/>
      <c r="U940" s="234"/>
      <c r="V940" s="234"/>
      <c r="W940" s="234"/>
      <c r="X940" s="234"/>
      <c r="Y940" s="234"/>
      <c r="Z940" s="234"/>
    </row>
    <row r="941" spans="1:26" ht="12.75" customHeight="1" x14ac:dyDescent="0.3">
      <c r="A941" s="234"/>
      <c r="B941" s="234"/>
      <c r="C941" s="234"/>
      <c r="D941" s="234"/>
      <c r="E941" s="234"/>
      <c r="F941" s="234"/>
      <c r="G941" s="234"/>
      <c r="H941" s="234"/>
      <c r="I941" s="234"/>
      <c r="J941" s="234"/>
      <c r="K941" s="234"/>
      <c r="L941" s="234"/>
      <c r="M941" s="234"/>
      <c r="N941" s="234"/>
      <c r="O941" s="234"/>
      <c r="P941" s="234"/>
      <c r="Q941" s="234"/>
      <c r="R941" s="234"/>
      <c r="S941" s="234"/>
      <c r="T941" s="234"/>
      <c r="U941" s="234"/>
      <c r="V941" s="234"/>
      <c r="W941" s="234"/>
      <c r="X941" s="234"/>
      <c r="Y941" s="234"/>
      <c r="Z941" s="234"/>
    </row>
    <row r="942" spans="1:26" ht="12.75" customHeight="1" x14ac:dyDescent="0.3">
      <c r="A942" s="234"/>
      <c r="B942" s="234"/>
      <c r="C942" s="234"/>
      <c r="D942" s="234"/>
      <c r="E942" s="234"/>
      <c r="F942" s="234"/>
      <c r="G942" s="234"/>
      <c r="H942" s="234"/>
      <c r="I942" s="234"/>
      <c r="J942" s="234"/>
      <c r="K942" s="234"/>
      <c r="L942" s="234"/>
      <c r="M942" s="234"/>
      <c r="N942" s="234"/>
      <c r="O942" s="234"/>
      <c r="P942" s="234"/>
      <c r="Q942" s="234"/>
      <c r="R942" s="234"/>
      <c r="S942" s="234"/>
      <c r="T942" s="234"/>
      <c r="U942" s="234"/>
      <c r="V942" s="234"/>
      <c r="W942" s="234"/>
      <c r="X942" s="234"/>
      <c r="Y942" s="234"/>
      <c r="Z942" s="234"/>
    </row>
    <row r="943" spans="1:26" ht="12.75" customHeight="1" x14ac:dyDescent="0.3">
      <c r="A943" s="234"/>
      <c r="B943" s="234"/>
      <c r="C943" s="234"/>
      <c r="D943" s="234"/>
      <c r="E943" s="234"/>
      <c r="F943" s="234"/>
      <c r="G943" s="234"/>
      <c r="H943" s="234"/>
      <c r="I943" s="234"/>
      <c r="J943" s="234"/>
      <c r="K943" s="234"/>
      <c r="L943" s="234"/>
      <c r="M943" s="234"/>
      <c r="N943" s="234"/>
      <c r="O943" s="234"/>
      <c r="P943" s="234"/>
      <c r="Q943" s="234"/>
      <c r="R943" s="234"/>
      <c r="S943" s="234"/>
      <c r="T943" s="234"/>
      <c r="U943" s="234"/>
      <c r="V943" s="234"/>
      <c r="W943" s="234"/>
      <c r="X943" s="234"/>
      <c r="Y943" s="234"/>
      <c r="Z943" s="234"/>
    </row>
    <row r="944" spans="1:26" ht="12.75" customHeight="1" x14ac:dyDescent="0.3">
      <c r="A944" s="234"/>
      <c r="B944" s="234"/>
      <c r="C944" s="234"/>
      <c r="D944" s="234"/>
      <c r="E944" s="234"/>
      <c r="F944" s="234"/>
      <c r="G944" s="234"/>
      <c r="H944" s="234"/>
      <c r="I944" s="234"/>
      <c r="J944" s="234"/>
      <c r="K944" s="234"/>
      <c r="L944" s="234"/>
      <c r="M944" s="234"/>
      <c r="N944" s="234"/>
      <c r="O944" s="234"/>
      <c r="P944" s="234"/>
      <c r="Q944" s="234"/>
      <c r="R944" s="234"/>
      <c r="S944" s="234"/>
      <c r="T944" s="234"/>
      <c r="U944" s="234"/>
      <c r="V944" s="234"/>
      <c r="W944" s="234"/>
      <c r="X944" s="234"/>
      <c r="Y944" s="234"/>
      <c r="Z944" s="234"/>
    </row>
    <row r="945" spans="1:26" ht="12.75" customHeight="1" x14ac:dyDescent="0.3">
      <c r="A945" s="234"/>
      <c r="B945" s="234"/>
      <c r="C945" s="234"/>
      <c r="D945" s="234"/>
      <c r="E945" s="234"/>
      <c r="F945" s="234"/>
      <c r="G945" s="234"/>
      <c r="H945" s="234"/>
      <c r="I945" s="234"/>
      <c r="J945" s="234"/>
      <c r="K945" s="234"/>
      <c r="L945" s="234"/>
      <c r="M945" s="234"/>
      <c r="N945" s="234"/>
      <c r="O945" s="234"/>
      <c r="P945" s="234"/>
      <c r="Q945" s="234"/>
      <c r="R945" s="234"/>
      <c r="S945" s="234"/>
      <c r="T945" s="234"/>
      <c r="U945" s="234"/>
      <c r="V945" s="234"/>
      <c r="W945" s="234"/>
      <c r="X945" s="234"/>
      <c r="Y945" s="234"/>
      <c r="Z945" s="234"/>
    </row>
    <row r="946" spans="1:26" ht="12.75" customHeight="1" x14ac:dyDescent="0.3">
      <c r="A946" s="234"/>
      <c r="B946" s="234"/>
      <c r="C946" s="234"/>
      <c r="D946" s="234"/>
      <c r="E946" s="234"/>
      <c r="F946" s="234"/>
      <c r="G946" s="234"/>
      <c r="H946" s="234"/>
      <c r="I946" s="234"/>
      <c r="J946" s="234"/>
      <c r="K946" s="234"/>
      <c r="L946" s="234"/>
      <c r="M946" s="234"/>
      <c r="N946" s="234"/>
      <c r="O946" s="234"/>
      <c r="P946" s="234"/>
      <c r="Q946" s="234"/>
      <c r="R946" s="234"/>
      <c r="S946" s="234"/>
      <c r="T946" s="234"/>
      <c r="U946" s="234"/>
      <c r="V946" s="234"/>
      <c r="W946" s="234"/>
      <c r="X946" s="234"/>
      <c r="Y946" s="234"/>
      <c r="Z946" s="234"/>
    </row>
    <row r="947" spans="1:26" ht="12.75" customHeight="1" x14ac:dyDescent="0.3">
      <c r="A947" s="234"/>
      <c r="B947" s="234"/>
      <c r="C947" s="234"/>
      <c r="D947" s="234"/>
      <c r="E947" s="234"/>
      <c r="F947" s="234"/>
      <c r="G947" s="234"/>
      <c r="H947" s="234"/>
      <c r="I947" s="234"/>
      <c r="J947" s="234"/>
      <c r="K947" s="234"/>
      <c r="L947" s="234"/>
      <c r="M947" s="234"/>
      <c r="N947" s="234"/>
      <c r="O947" s="234"/>
      <c r="P947" s="234"/>
      <c r="Q947" s="234"/>
      <c r="R947" s="234"/>
      <c r="S947" s="234"/>
      <c r="T947" s="234"/>
      <c r="U947" s="234"/>
      <c r="V947" s="234"/>
      <c r="W947" s="234"/>
      <c r="X947" s="234"/>
      <c r="Y947" s="234"/>
      <c r="Z947" s="234"/>
    </row>
    <row r="948" spans="1:26" ht="12.75" customHeight="1" x14ac:dyDescent="0.3">
      <c r="A948" s="234"/>
      <c r="B948" s="234"/>
      <c r="C948" s="234"/>
      <c r="D948" s="234"/>
      <c r="E948" s="234"/>
      <c r="F948" s="234"/>
      <c r="G948" s="234"/>
      <c r="H948" s="234"/>
      <c r="I948" s="234"/>
      <c r="J948" s="234"/>
      <c r="K948" s="234"/>
      <c r="L948" s="234"/>
      <c r="M948" s="234"/>
      <c r="N948" s="234"/>
      <c r="O948" s="234"/>
      <c r="P948" s="234"/>
      <c r="Q948" s="234"/>
      <c r="R948" s="234"/>
      <c r="S948" s="234"/>
      <c r="T948" s="234"/>
      <c r="U948" s="234"/>
      <c r="V948" s="234"/>
      <c r="W948" s="234"/>
      <c r="X948" s="234"/>
      <c r="Y948" s="234"/>
      <c r="Z948" s="234"/>
    </row>
    <row r="949" spans="1:26" ht="12.75" customHeight="1" x14ac:dyDescent="0.3">
      <c r="A949" s="234"/>
      <c r="B949" s="234"/>
      <c r="C949" s="234"/>
      <c r="D949" s="234"/>
      <c r="E949" s="234"/>
      <c r="F949" s="234"/>
      <c r="G949" s="234"/>
      <c r="H949" s="234"/>
      <c r="I949" s="234"/>
      <c r="J949" s="234"/>
      <c r="K949" s="234"/>
      <c r="L949" s="234"/>
      <c r="M949" s="234"/>
      <c r="N949" s="234"/>
      <c r="O949" s="234"/>
      <c r="P949" s="234"/>
      <c r="Q949" s="234"/>
      <c r="R949" s="234"/>
      <c r="S949" s="234"/>
      <c r="T949" s="234"/>
      <c r="U949" s="234"/>
      <c r="V949" s="234"/>
      <c r="W949" s="234"/>
      <c r="X949" s="234"/>
      <c r="Y949" s="234"/>
      <c r="Z949" s="234"/>
    </row>
    <row r="950" spans="1:26" ht="12.75" customHeight="1" x14ac:dyDescent="0.3">
      <c r="A950" s="234"/>
      <c r="B950" s="234"/>
      <c r="C950" s="234"/>
      <c r="D950" s="234"/>
      <c r="E950" s="234"/>
      <c r="F950" s="234"/>
      <c r="G950" s="234"/>
      <c r="H950" s="234"/>
      <c r="I950" s="234"/>
      <c r="J950" s="234"/>
      <c r="K950" s="234"/>
      <c r="L950" s="234"/>
      <c r="M950" s="234"/>
      <c r="N950" s="234"/>
      <c r="O950" s="234"/>
      <c r="P950" s="234"/>
      <c r="Q950" s="234"/>
      <c r="R950" s="234"/>
      <c r="S950" s="234"/>
      <c r="T950" s="234"/>
      <c r="U950" s="234"/>
      <c r="V950" s="234"/>
      <c r="W950" s="234"/>
      <c r="X950" s="234"/>
      <c r="Y950" s="234"/>
      <c r="Z950" s="234"/>
    </row>
    <row r="951" spans="1:26" ht="12.75" customHeight="1" x14ac:dyDescent="0.3">
      <c r="A951" s="234"/>
      <c r="B951" s="234"/>
      <c r="C951" s="234"/>
      <c r="D951" s="234"/>
      <c r="E951" s="234"/>
      <c r="F951" s="234"/>
      <c r="G951" s="234"/>
      <c r="H951" s="234"/>
      <c r="I951" s="234"/>
      <c r="J951" s="234"/>
      <c r="K951" s="234"/>
      <c r="L951" s="234"/>
      <c r="M951" s="234"/>
      <c r="N951" s="234"/>
      <c r="O951" s="234"/>
      <c r="P951" s="234"/>
      <c r="Q951" s="234"/>
      <c r="R951" s="234"/>
      <c r="S951" s="234"/>
      <c r="T951" s="234"/>
      <c r="U951" s="234"/>
      <c r="V951" s="234"/>
      <c r="W951" s="234"/>
      <c r="X951" s="234"/>
      <c r="Y951" s="234"/>
      <c r="Z951" s="234"/>
    </row>
    <row r="952" spans="1:26" ht="12.75" customHeight="1" x14ac:dyDescent="0.3">
      <c r="A952" s="234"/>
      <c r="B952" s="234"/>
      <c r="C952" s="234"/>
      <c r="D952" s="234"/>
      <c r="E952" s="234"/>
      <c r="F952" s="234"/>
      <c r="G952" s="234"/>
      <c r="H952" s="234"/>
      <c r="I952" s="234"/>
      <c r="J952" s="234"/>
      <c r="K952" s="234"/>
      <c r="L952" s="234"/>
      <c r="M952" s="234"/>
      <c r="N952" s="234"/>
      <c r="O952" s="234"/>
      <c r="P952" s="234"/>
      <c r="Q952" s="234"/>
      <c r="R952" s="234"/>
      <c r="S952" s="234"/>
      <c r="T952" s="234"/>
      <c r="U952" s="234"/>
      <c r="V952" s="234"/>
      <c r="W952" s="234"/>
      <c r="X952" s="234"/>
      <c r="Y952" s="234"/>
      <c r="Z952" s="234"/>
    </row>
    <row r="953" spans="1:26" ht="12.75" customHeight="1" x14ac:dyDescent="0.3">
      <c r="A953" s="234"/>
      <c r="B953" s="234"/>
      <c r="C953" s="234"/>
      <c r="D953" s="234"/>
      <c r="E953" s="234"/>
      <c r="F953" s="234"/>
      <c r="G953" s="234"/>
      <c r="H953" s="234"/>
      <c r="I953" s="234"/>
      <c r="J953" s="234"/>
      <c r="K953" s="234"/>
      <c r="L953" s="234"/>
      <c r="M953" s="234"/>
      <c r="N953" s="234"/>
      <c r="O953" s="234"/>
      <c r="P953" s="234"/>
      <c r="Q953" s="234"/>
      <c r="R953" s="234"/>
      <c r="S953" s="234"/>
      <c r="T953" s="234"/>
      <c r="U953" s="234"/>
      <c r="V953" s="234"/>
      <c r="W953" s="234"/>
      <c r="X953" s="234"/>
      <c r="Y953" s="234"/>
      <c r="Z953" s="234"/>
    </row>
    <row r="954" spans="1:26" ht="12.75" customHeight="1" x14ac:dyDescent="0.3">
      <c r="A954" s="234"/>
      <c r="B954" s="234"/>
      <c r="C954" s="234"/>
      <c r="D954" s="234"/>
      <c r="E954" s="234"/>
      <c r="F954" s="234"/>
      <c r="G954" s="234"/>
      <c r="H954" s="234"/>
      <c r="I954" s="234"/>
      <c r="J954" s="234"/>
      <c r="K954" s="234"/>
      <c r="L954" s="234"/>
      <c r="M954" s="234"/>
      <c r="N954" s="234"/>
      <c r="O954" s="234"/>
      <c r="P954" s="234"/>
      <c r="Q954" s="234"/>
      <c r="R954" s="234"/>
      <c r="S954" s="234"/>
      <c r="T954" s="234"/>
      <c r="U954" s="234"/>
      <c r="V954" s="234"/>
      <c r="W954" s="234"/>
      <c r="X954" s="234"/>
      <c r="Y954" s="234"/>
      <c r="Z954" s="234"/>
    </row>
    <row r="955" spans="1:26" ht="12.75" customHeight="1" x14ac:dyDescent="0.3">
      <c r="A955" s="234"/>
      <c r="B955" s="234"/>
      <c r="C955" s="234"/>
      <c r="D955" s="234"/>
      <c r="E955" s="234"/>
      <c r="F955" s="234"/>
      <c r="G955" s="234"/>
      <c r="H955" s="234"/>
      <c r="I955" s="234"/>
      <c r="J955" s="234"/>
      <c r="K955" s="234"/>
      <c r="L955" s="234"/>
      <c r="M955" s="234"/>
      <c r="N955" s="234"/>
      <c r="O955" s="234"/>
      <c r="P955" s="234"/>
      <c r="Q955" s="234"/>
      <c r="R955" s="234"/>
      <c r="S955" s="234"/>
      <c r="T955" s="234"/>
      <c r="U955" s="234"/>
      <c r="V955" s="234"/>
      <c r="W955" s="234"/>
      <c r="X955" s="234"/>
      <c r="Y955" s="234"/>
      <c r="Z955" s="234"/>
    </row>
    <row r="956" spans="1:26" ht="12.75" customHeight="1" x14ac:dyDescent="0.3">
      <c r="A956" s="234"/>
      <c r="B956" s="234"/>
      <c r="C956" s="234"/>
      <c r="D956" s="234"/>
      <c r="E956" s="234"/>
      <c r="F956" s="234"/>
      <c r="G956" s="234"/>
      <c r="H956" s="234"/>
      <c r="I956" s="234"/>
      <c r="J956" s="234"/>
      <c r="K956" s="234"/>
      <c r="L956" s="234"/>
      <c r="M956" s="234"/>
      <c r="N956" s="234"/>
      <c r="O956" s="234"/>
      <c r="P956" s="234"/>
      <c r="Q956" s="234"/>
      <c r="R956" s="234"/>
      <c r="S956" s="234"/>
      <c r="T956" s="234"/>
      <c r="U956" s="234"/>
      <c r="V956" s="234"/>
      <c r="W956" s="234"/>
      <c r="X956" s="234"/>
      <c r="Y956" s="234"/>
      <c r="Z956" s="234"/>
    </row>
    <row r="957" spans="1:26" ht="12.75" customHeight="1" x14ac:dyDescent="0.3">
      <c r="A957" s="234"/>
      <c r="B957" s="234"/>
      <c r="C957" s="234"/>
      <c r="D957" s="234"/>
      <c r="E957" s="234"/>
      <c r="F957" s="234"/>
      <c r="G957" s="234"/>
      <c r="H957" s="234"/>
      <c r="I957" s="234"/>
      <c r="J957" s="234"/>
      <c r="K957" s="234"/>
      <c r="L957" s="234"/>
      <c r="M957" s="234"/>
      <c r="N957" s="234"/>
      <c r="O957" s="234"/>
      <c r="P957" s="234"/>
      <c r="Q957" s="234"/>
      <c r="R957" s="234"/>
      <c r="S957" s="234"/>
      <c r="T957" s="234"/>
      <c r="U957" s="234"/>
      <c r="V957" s="234"/>
      <c r="W957" s="234"/>
      <c r="X957" s="234"/>
      <c r="Y957" s="234"/>
      <c r="Z957" s="234"/>
    </row>
    <row r="958" spans="1:26" ht="12.75" customHeight="1" x14ac:dyDescent="0.3">
      <c r="A958" s="234"/>
      <c r="B958" s="234"/>
      <c r="C958" s="234"/>
      <c r="D958" s="234"/>
      <c r="E958" s="234"/>
      <c r="F958" s="234"/>
      <c r="G958" s="234"/>
      <c r="H958" s="234"/>
      <c r="I958" s="234"/>
      <c r="J958" s="234"/>
      <c r="K958" s="234"/>
      <c r="L958" s="234"/>
      <c r="M958" s="234"/>
      <c r="N958" s="234"/>
      <c r="O958" s="234"/>
      <c r="P958" s="234"/>
      <c r="Q958" s="234"/>
      <c r="R958" s="234"/>
      <c r="S958" s="234"/>
      <c r="T958" s="234"/>
      <c r="U958" s="234"/>
      <c r="V958" s="234"/>
      <c r="W958" s="234"/>
      <c r="X958" s="234"/>
      <c r="Y958" s="234"/>
      <c r="Z958" s="234"/>
    </row>
    <row r="959" spans="1:26" ht="12.75" customHeight="1" x14ac:dyDescent="0.3">
      <c r="A959" s="234"/>
      <c r="B959" s="234"/>
      <c r="C959" s="234"/>
      <c r="D959" s="234"/>
      <c r="E959" s="234"/>
      <c r="F959" s="234"/>
      <c r="G959" s="234"/>
      <c r="H959" s="234"/>
      <c r="I959" s="234"/>
      <c r="J959" s="234"/>
      <c r="K959" s="234"/>
      <c r="L959" s="234"/>
      <c r="M959" s="234"/>
      <c r="N959" s="234"/>
      <c r="O959" s="234"/>
      <c r="P959" s="234"/>
      <c r="Q959" s="234"/>
      <c r="R959" s="234"/>
      <c r="S959" s="234"/>
      <c r="T959" s="234"/>
      <c r="U959" s="234"/>
      <c r="V959" s="234"/>
      <c r="W959" s="234"/>
      <c r="X959" s="234"/>
      <c r="Y959" s="234"/>
      <c r="Z959" s="234"/>
    </row>
    <row r="960" spans="1:26" ht="12.75" customHeight="1" x14ac:dyDescent="0.3">
      <c r="A960" s="234"/>
      <c r="B960" s="234"/>
      <c r="C960" s="234"/>
      <c r="D960" s="234"/>
      <c r="E960" s="234"/>
      <c r="F960" s="234"/>
      <c r="G960" s="234"/>
      <c r="H960" s="234"/>
      <c r="I960" s="234"/>
      <c r="J960" s="234"/>
      <c r="K960" s="234"/>
      <c r="L960" s="234"/>
      <c r="M960" s="234"/>
      <c r="N960" s="234"/>
      <c r="O960" s="234"/>
      <c r="P960" s="234"/>
      <c r="Q960" s="234"/>
      <c r="R960" s="234"/>
      <c r="S960" s="234"/>
      <c r="T960" s="234"/>
      <c r="U960" s="234"/>
      <c r="V960" s="234"/>
      <c r="W960" s="234"/>
      <c r="X960" s="234"/>
      <c r="Y960" s="234"/>
      <c r="Z960" s="234"/>
    </row>
    <row r="961" spans="1:26" ht="12.75" customHeight="1" x14ac:dyDescent="0.3">
      <c r="A961" s="234"/>
      <c r="B961" s="234"/>
      <c r="C961" s="234"/>
      <c r="D961" s="234"/>
      <c r="E961" s="234"/>
      <c r="F961" s="234"/>
      <c r="G961" s="234"/>
      <c r="H961" s="234"/>
      <c r="I961" s="234"/>
      <c r="J961" s="234"/>
      <c r="K961" s="234"/>
      <c r="L961" s="234"/>
      <c r="M961" s="234"/>
      <c r="N961" s="234"/>
      <c r="O961" s="234"/>
      <c r="P961" s="234"/>
      <c r="Q961" s="234"/>
      <c r="R961" s="234"/>
      <c r="S961" s="234"/>
      <c r="T961" s="234"/>
      <c r="U961" s="234"/>
      <c r="V961" s="234"/>
      <c r="W961" s="234"/>
      <c r="X961" s="234"/>
      <c r="Y961" s="234"/>
      <c r="Z961" s="234"/>
    </row>
    <row r="962" spans="1:26" ht="12.75" customHeight="1" x14ac:dyDescent="0.3">
      <c r="A962" s="234"/>
      <c r="B962" s="234"/>
      <c r="C962" s="234"/>
      <c r="D962" s="234"/>
      <c r="E962" s="234"/>
      <c r="F962" s="234"/>
      <c r="G962" s="234"/>
      <c r="H962" s="234"/>
      <c r="I962" s="234"/>
      <c r="J962" s="234"/>
      <c r="K962" s="234"/>
      <c r="L962" s="234"/>
      <c r="M962" s="234"/>
      <c r="N962" s="234"/>
      <c r="O962" s="234"/>
      <c r="P962" s="234"/>
      <c r="Q962" s="234"/>
      <c r="R962" s="234"/>
      <c r="S962" s="234"/>
      <c r="T962" s="234"/>
      <c r="U962" s="234"/>
      <c r="V962" s="234"/>
      <c r="W962" s="234"/>
      <c r="X962" s="234"/>
      <c r="Y962" s="234"/>
      <c r="Z962" s="234"/>
    </row>
    <row r="963" spans="1:26" ht="12.75" customHeight="1" x14ac:dyDescent="0.3">
      <c r="A963" s="234"/>
      <c r="B963" s="234"/>
      <c r="C963" s="234"/>
      <c r="D963" s="234"/>
      <c r="E963" s="234"/>
      <c r="F963" s="234"/>
      <c r="G963" s="234"/>
      <c r="H963" s="234"/>
      <c r="I963" s="234"/>
      <c r="J963" s="234"/>
      <c r="K963" s="234"/>
      <c r="L963" s="234"/>
      <c r="M963" s="234"/>
      <c r="N963" s="234"/>
      <c r="O963" s="234"/>
      <c r="P963" s="234"/>
      <c r="Q963" s="234"/>
      <c r="R963" s="234"/>
      <c r="S963" s="234"/>
      <c r="T963" s="234"/>
      <c r="U963" s="234"/>
      <c r="V963" s="234"/>
      <c r="W963" s="234"/>
      <c r="X963" s="234"/>
      <c r="Y963" s="234"/>
      <c r="Z963" s="234"/>
    </row>
    <row r="964" spans="1:26" ht="12.75" customHeight="1" x14ac:dyDescent="0.3">
      <c r="A964" s="234"/>
      <c r="B964" s="234"/>
      <c r="C964" s="234"/>
      <c r="D964" s="234"/>
      <c r="E964" s="234"/>
      <c r="F964" s="234"/>
      <c r="G964" s="234"/>
      <c r="H964" s="234"/>
      <c r="I964" s="234"/>
      <c r="J964" s="234"/>
      <c r="K964" s="234"/>
      <c r="L964" s="234"/>
      <c r="M964" s="234"/>
      <c r="N964" s="234"/>
      <c r="O964" s="234"/>
      <c r="P964" s="234"/>
      <c r="Q964" s="234"/>
      <c r="R964" s="234"/>
      <c r="S964" s="234"/>
      <c r="T964" s="234"/>
      <c r="U964" s="234"/>
      <c r="V964" s="234"/>
      <c r="W964" s="234"/>
      <c r="X964" s="234"/>
      <c r="Y964" s="234"/>
      <c r="Z964" s="234"/>
    </row>
    <row r="965" spans="1:26" ht="12.75" customHeight="1" x14ac:dyDescent="0.3">
      <c r="A965" s="234"/>
      <c r="B965" s="234"/>
      <c r="C965" s="234"/>
      <c r="D965" s="234"/>
      <c r="E965" s="234"/>
      <c r="F965" s="234"/>
      <c r="G965" s="234"/>
      <c r="H965" s="234"/>
      <c r="I965" s="234"/>
      <c r="J965" s="234"/>
      <c r="K965" s="234"/>
      <c r="L965" s="234"/>
      <c r="M965" s="234"/>
      <c r="N965" s="234"/>
      <c r="O965" s="234"/>
      <c r="P965" s="234"/>
      <c r="Q965" s="234"/>
      <c r="R965" s="234"/>
      <c r="S965" s="234"/>
      <c r="T965" s="234"/>
      <c r="U965" s="234"/>
      <c r="V965" s="234"/>
      <c r="W965" s="234"/>
      <c r="X965" s="234"/>
      <c r="Y965" s="234"/>
      <c r="Z965" s="234"/>
    </row>
    <row r="966" spans="1:26" ht="12.75" customHeight="1" x14ac:dyDescent="0.3">
      <c r="A966" s="234"/>
      <c r="B966" s="234"/>
      <c r="C966" s="234"/>
      <c r="D966" s="234"/>
      <c r="E966" s="234"/>
      <c r="F966" s="234"/>
      <c r="G966" s="234"/>
      <c r="H966" s="234"/>
      <c r="I966" s="234"/>
      <c r="J966" s="234"/>
      <c r="K966" s="234"/>
      <c r="L966" s="234"/>
      <c r="M966" s="234"/>
      <c r="N966" s="234"/>
      <c r="O966" s="234"/>
      <c r="P966" s="234"/>
      <c r="Q966" s="234"/>
      <c r="R966" s="234"/>
      <c r="S966" s="234"/>
      <c r="T966" s="234"/>
      <c r="U966" s="234"/>
      <c r="V966" s="234"/>
      <c r="W966" s="234"/>
      <c r="X966" s="234"/>
      <c r="Y966" s="234"/>
      <c r="Z966" s="234"/>
    </row>
    <row r="967" spans="1:26" ht="12.75" customHeight="1" x14ac:dyDescent="0.3">
      <c r="A967" s="234"/>
      <c r="B967" s="234"/>
      <c r="C967" s="234"/>
      <c r="D967" s="234"/>
      <c r="E967" s="234"/>
      <c r="F967" s="234"/>
      <c r="G967" s="234"/>
      <c r="H967" s="234"/>
      <c r="I967" s="234"/>
      <c r="J967" s="234"/>
      <c r="K967" s="234"/>
      <c r="L967" s="234"/>
      <c r="M967" s="234"/>
      <c r="N967" s="234"/>
      <c r="O967" s="234"/>
      <c r="P967" s="234"/>
      <c r="Q967" s="234"/>
      <c r="R967" s="234"/>
      <c r="S967" s="234"/>
      <c r="T967" s="234"/>
      <c r="U967" s="234"/>
      <c r="V967" s="234"/>
      <c r="W967" s="234"/>
      <c r="X967" s="234"/>
      <c r="Y967" s="234"/>
      <c r="Z967" s="234"/>
    </row>
    <row r="968" spans="1:26" ht="12.75" customHeight="1" x14ac:dyDescent="0.3">
      <c r="A968" s="234"/>
      <c r="B968" s="234"/>
      <c r="C968" s="234"/>
      <c r="D968" s="234"/>
      <c r="E968" s="234"/>
      <c r="F968" s="234"/>
      <c r="G968" s="234"/>
      <c r="H968" s="234"/>
      <c r="I968" s="234"/>
      <c r="J968" s="234"/>
      <c r="K968" s="234"/>
      <c r="L968" s="234"/>
      <c r="M968" s="234"/>
      <c r="N968" s="234"/>
      <c r="O968" s="234"/>
      <c r="P968" s="234"/>
      <c r="Q968" s="234"/>
      <c r="R968" s="234"/>
      <c r="S968" s="234"/>
      <c r="T968" s="234"/>
      <c r="U968" s="234"/>
      <c r="V968" s="234"/>
      <c r="W968" s="234"/>
      <c r="X968" s="234"/>
      <c r="Y968" s="234"/>
      <c r="Z968" s="234"/>
    </row>
    <row r="969" spans="1:26" ht="12.75" customHeight="1" x14ac:dyDescent="0.3">
      <c r="A969" s="234"/>
      <c r="B969" s="234"/>
      <c r="C969" s="234"/>
      <c r="D969" s="234"/>
      <c r="E969" s="234"/>
      <c r="F969" s="234"/>
      <c r="G969" s="234"/>
      <c r="H969" s="234"/>
      <c r="I969" s="234"/>
      <c r="J969" s="234"/>
      <c r="K969" s="234"/>
      <c r="L969" s="234"/>
      <c r="M969" s="234"/>
      <c r="N969" s="234"/>
      <c r="O969" s="234"/>
      <c r="P969" s="234"/>
      <c r="Q969" s="234"/>
      <c r="R969" s="234"/>
      <c r="S969" s="234"/>
      <c r="T969" s="234"/>
      <c r="U969" s="234"/>
      <c r="V969" s="234"/>
      <c r="W969" s="234"/>
      <c r="X969" s="234"/>
      <c r="Y969" s="234"/>
      <c r="Z969" s="234"/>
    </row>
    <row r="970" spans="1:26" ht="12.75" customHeight="1" x14ac:dyDescent="0.3">
      <c r="A970" s="234"/>
      <c r="B970" s="234"/>
      <c r="C970" s="234"/>
      <c r="D970" s="234"/>
      <c r="E970" s="234"/>
      <c r="F970" s="234"/>
      <c r="G970" s="234"/>
      <c r="H970" s="234"/>
      <c r="I970" s="234"/>
      <c r="J970" s="234"/>
      <c r="K970" s="234"/>
      <c r="L970" s="234"/>
      <c r="M970" s="234"/>
      <c r="N970" s="234"/>
      <c r="O970" s="234"/>
      <c r="P970" s="234"/>
      <c r="Q970" s="234"/>
      <c r="R970" s="234"/>
      <c r="S970" s="234"/>
      <c r="T970" s="234"/>
      <c r="U970" s="234"/>
      <c r="V970" s="234"/>
      <c r="W970" s="234"/>
      <c r="X970" s="234"/>
      <c r="Y970" s="234"/>
      <c r="Z970" s="234"/>
    </row>
    <row r="971" spans="1:26" ht="12.75" customHeight="1" x14ac:dyDescent="0.3">
      <c r="A971" s="234"/>
      <c r="B971" s="234"/>
      <c r="C971" s="234"/>
      <c r="D971" s="234"/>
      <c r="E971" s="234"/>
      <c r="F971" s="234"/>
      <c r="G971" s="234"/>
      <c r="H971" s="234"/>
      <c r="I971" s="234"/>
      <c r="J971" s="234"/>
      <c r="K971" s="234"/>
      <c r="L971" s="234"/>
      <c r="M971" s="234"/>
      <c r="N971" s="234"/>
      <c r="O971" s="234"/>
      <c r="P971" s="234"/>
      <c r="Q971" s="234"/>
      <c r="R971" s="234"/>
      <c r="S971" s="234"/>
      <c r="T971" s="234"/>
      <c r="U971" s="234"/>
      <c r="V971" s="234"/>
      <c r="W971" s="234"/>
      <c r="X971" s="234"/>
      <c r="Y971" s="234"/>
      <c r="Z971" s="234"/>
    </row>
    <row r="972" spans="1:26" ht="12.75" customHeight="1" x14ac:dyDescent="0.3">
      <c r="A972" s="234"/>
      <c r="B972" s="234"/>
      <c r="C972" s="234"/>
      <c r="D972" s="234"/>
      <c r="E972" s="234"/>
      <c r="F972" s="234"/>
      <c r="G972" s="234"/>
      <c r="H972" s="234"/>
      <c r="I972" s="234"/>
      <c r="J972" s="234"/>
      <c r="K972" s="234"/>
      <c r="L972" s="234"/>
      <c r="M972" s="234"/>
      <c r="N972" s="234"/>
      <c r="O972" s="234"/>
      <c r="P972" s="234"/>
      <c r="Q972" s="234"/>
      <c r="R972" s="234"/>
      <c r="S972" s="234"/>
      <c r="T972" s="234"/>
      <c r="U972" s="234"/>
      <c r="V972" s="234"/>
      <c r="W972" s="234"/>
      <c r="X972" s="234"/>
      <c r="Y972" s="234"/>
      <c r="Z972" s="234"/>
    </row>
    <row r="973" spans="1:26" ht="12.75" customHeight="1" x14ac:dyDescent="0.3">
      <c r="A973" s="234"/>
      <c r="B973" s="234"/>
      <c r="C973" s="234"/>
      <c r="D973" s="234"/>
      <c r="E973" s="234"/>
      <c r="F973" s="234"/>
      <c r="G973" s="234"/>
      <c r="H973" s="234"/>
      <c r="I973" s="234"/>
      <c r="J973" s="234"/>
      <c r="K973" s="234"/>
      <c r="L973" s="234"/>
      <c r="M973" s="234"/>
      <c r="N973" s="234"/>
      <c r="O973" s="234"/>
      <c r="P973" s="234"/>
      <c r="Q973" s="234"/>
      <c r="R973" s="234"/>
      <c r="S973" s="234"/>
      <c r="T973" s="234"/>
      <c r="U973" s="234"/>
      <c r="V973" s="234"/>
      <c r="W973" s="234"/>
      <c r="X973" s="234"/>
      <c r="Y973" s="234"/>
      <c r="Z973" s="234"/>
    </row>
    <row r="974" spans="1:26" ht="12.75" customHeight="1" x14ac:dyDescent="0.3">
      <c r="A974" s="234"/>
      <c r="B974" s="234"/>
      <c r="C974" s="234"/>
      <c r="D974" s="234"/>
      <c r="E974" s="234"/>
      <c r="F974" s="234"/>
      <c r="G974" s="234"/>
      <c r="H974" s="234"/>
      <c r="I974" s="234"/>
      <c r="J974" s="234"/>
      <c r="K974" s="234"/>
      <c r="L974" s="234"/>
      <c r="M974" s="234"/>
      <c r="N974" s="234"/>
      <c r="O974" s="234"/>
      <c r="P974" s="234"/>
      <c r="Q974" s="234"/>
      <c r="R974" s="234"/>
      <c r="S974" s="234"/>
      <c r="T974" s="234"/>
      <c r="U974" s="234"/>
      <c r="V974" s="234"/>
      <c r="W974" s="234"/>
      <c r="X974" s="234"/>
      <c r="Y974" s="234"/>
      <c r="Z974" s="234"/>
    </row>
    <row r="975" spans="1:26" ht="12.75" customHeight="1" x14ac:dyDescent="0.3">
      <c r="A975" s="234"/>
      <c r="B975" s="234"/>
      <c r="C975" s="234"/>
      <c r="D975" s="234"/>
      <c r="E975" s="234"/>
      <c r="F975" s="234"/>
      <c r="G975" s="234"/>
      <c r="H975" s="234"/>
      <c r="I975" s="234"/>
      <c r="J975" s="234"/>
      <c r="K975" s="234"/>
      <c r="L975" s="234"/>
      <c r="M975" s="234"/>
      <c r="N975" s="234"/>
      <c r="O975" s="234"/>
      <c r="P975" s="234"/>
      <c r="Q975" s="234"/>
      <c r="R975" s="234"/>
      <c r="S975" s="234"/>
      <c r="T975" s="234"/>
      <c r="U975" s="234"/>
      <c r="V975" s="234"/>
      <c r="W975" s="234"/>
      <c r="X975" s="234"/>
      <c r="Y975" s="234"/>
      <c r="Z975" s="234"/>
    </row>
    <row r="976" spans="1:26" ht="12.75" customHeight="1" x14ac:dyDescent="0.3">
      <c r="A976" s="234"/>
      <c r="B976" s="234"/>
      <c r="C976" s="234"/>
      <c r="D976" s="234"/>
      <c r="E976" s="234"/>
      <c r="F976" s="234"/>
      <c r="G976" s="234"/>
      <c r="H976" s="234"/>
      <c r="I976" s="234"/>
      <c r="J976" s="234"/>
      <c r="K976" s="234"/>
      <c r="L976" s="234"/>
      <c r="M976" s="234"/>
      <c r="N976" s="234"/>
      <c r="O976" s="234"/>
      <c r="P976" s="234"/>
      <c r="Q976" s="234"/>
      <c r="R976" s="234"/>
      <c r="S976" s="234"/>
      <c r="T976" s="234"/>
      <c r="U976" s="234"/>
      <c r="V976" s="234"/>
      <c r="W976" s="234"/>
      <c r="X976" s="234"/>
      <c r="Y976" s="234"/>
      <c r="Z976" s="234"/>
    </row>
    <row r="977" spans="1:26" ht="12.75" customHeight="1" x14ac:dyDescent="0.3">
      <c r="A977" s="234"/>
      <c r="B977" s="234"/>
      <c r="C977" s="234"/>
      <c r="D977" s="234"/>
      <c r="E977" s="234"/>
      <c r="F977" s="234"/>
      <c r="G977" s="234"/>
      <c r="H977" s="234"/>
      <c r="I977" s="234"/>
      <c r="J977" s="234"/>
      <c r="K977" s="234"/>
      <c r="L977" s="234"/>
      <c r="M977" s="234"/>
      <c r="N977" s="234"/>
      <c r="O977" s="234"/>
      <c r="P977" s="234"/>
      <c r="Q977" s="234"/>
      <c r="R977" s="234"/>
      <c r="S977" s="234"/>
      <c r="T977" s="234"/>
      <c r="U977" s="234"/>
      <c r="V977" s="234"/>
      <c r="W977" s="234"/>
      <c r="X977" s="234"/>
      <c r="Y977" s="234"/>
      <c r="Z977" s="234"/>
    </row>
    <row r="978" spans="1:26" ht="12.75" customHeight="1" x14ac:dyDescent="0.3">
      <c r="A978" s="234"/>
      <c r="B978" s="234"/>
      <c r="C978" s="234"/>
      <c r="D978" s="234"/>
      <c r="E978" s="234"/>
      <c r="F978" s="234"/>
      <c r="G978" s="234"/>
      <c r="H978" s="234"/>
      <c r="I978" s="234"/>
      <c r="J978" s="234"/>
      <c r="K978" s="234"/>
      <c r="L978" s="234"/>
      <c r="M978" s="234"/>
      <c r="N978" s="234"/>
      <c r="O978" s="234"/>
      <c r="P978" s="234"/>
      <c r="Q978" s="234"/>
      <c r="R978" s="234"/>
      <c r="S978" s="234"/>
      <c r="T978" s="234"/>
      <c r="U978" s="234"/>
      <c r="V978" s="234"/>
      <c r="W978" s="234"/>
      <c r="X978" s="234"/>
      <c r="Y978" s="234"/>
      <c r="Z978" s="234"/>
    </row>
    <row r="979" spans="1:26" ht="12.75" customHeight="1" x14ac:dyDescent="0.3">
      <c r="A979" s="234"/>
      <c r="B979" s="234"/>
      <c r="C979" s="234"/>
      <c r="D979" s="234"/>
      <c r="E979" s="234"/>
      <c r="F979" s="234"/>
      <c r="G979" s="234"/>
      <c r="H979" s="234"/>
      <c r="I979" s="234"/>
      <c r="J979" s="234"/>
      <c r="K979" s="234"/>
      <c r="L979" s="234"/>
      <c r="M979" s="234"/>
      <c r="N979" s="234"/>
      <c r="O979" s="234"/>
      <c r="P979" s="234"/>
      <c r="Q979" s="234"/>
      <c r="R979" s="234"/>
      <c r="S979" s="234"/>
      <c r="T979" s="234"/>
      <c r="U979" s="234"/>
      <c r="V979" s="234"/>
      <c r="W979" s="234"/>
      <c r="X979" s="234"/>
      <c r="Y979" s="234"/>
      <c r="Z979" s="234"/>
    </row>
    <row r="980" spans="1:26" ht="12.75" customHeight="1" x14ac:dyDescent="0.3">
      <c r="A980" s="234"/>
      <c r="B980" s="234"/>
      <c r="C980" s="234"/>
      <c r="D980" s="234"/>
      <c r="E980" s="234"/>
      <c r="F980" s="234"/>
      <c r="G980" s="234"/>
      <c r="H980" s="234"/>
      <c r="I980" s="234"/>
      <c r="J980" s="234"/>
      <c r="K980" s="234"/>
      <c r="L980" s="234"/>
      <c r="M980" s="234"/>
      <c r="N980" s="234"/>
      <c r="O980" s="234"/>
      <c r="P980" s="234"/>
      <c r="Q980" s="234"/>
      <c r="R980" s="234"/>
      <c r="S980" s="234"/>
      <c r="T980" s="234"/>
      <c r="U980" s="234"/>
      <c r="V980" s="234"/>
      <c r="W980" s="234"/>
      <c r="X980" s="234"/>
      <c r="Y980" s="234"/>
      <c r="Z980" s="234"/>
    </row>
    <row r="981" spans="1:26" ht="12.75" customHeight="1" x14ac:dyDescent="0.3">
      <c r="A981" s="234"/>
      <c r="B981" s="234"/>
      <c r="C981" s="234"/>
      <c r="D981" s="234"/>
      <c r="E981" s="234"/>
      <c r="F981" s="234"/>
      <c r="G981" s="234"/>
      <c r="H981" s="234"/>
      <c r="I981" s="234"/>
      <c r="J981" s="234"/>
      <c r="K981" s="234"/>
      <c r="L981" s="234"/>
      <c r="M981" s="234"/>
      <c r="N981" s="234"/>
      <c r="O981" s="234"/>
      <c r="P981" s="234"/>
      <c r="Q981" s="234"/>
      <c r="R981" s="234"/>
      <c r="S981" s="234"/>
      <c r="T981" s="234"/>
      <c r="U981" s="234"/>
      <c r="V981" s="234"/>
      <c r="W981" s="234"/>
      <c r="X981" s="234"/>
      <c r="Y981" s="234"/>
      <c r="Z981" s="234"/>
    </row>
    <row r="982" spans="1:26" ht="12.75" customHeight="1" x14ac:dyDescent="0.3">
      <c r="A982" s="234"/>
      <c r="B982" s="234"/>
      <c r="C982" s="234"/>
      <c r="D982" s="234"/>
      <c r="E982" s="234"/>
      <c r="F982" s="234"/>
      <c r="G982" s="234"/>
      <c r="H982" s="234"/>
      <c r="I982" s="234"/>
      <c r="J982" s="234"/>
      <c r="K982" s="234"/>
      <c r="L982" s="234"/>
      <c r="M982" s="234"/>
      <c r="N982" s="234"/>
      <c r="O982" s="234"/>
      <c r="P982" s="234"/>
      <c r="Q982" s="234"/>
      <c r="R982" s="234"/>
      <c r="S982" s="234"/>
      <c r="T982" s="234"/>
      <c r="U982" s="234"/>
      <c r="V982" s="234"/>
      <c r="W982" s="234"/>
      <c r="X982" s="234"/>
      <c r="Y982" s="234"/>
      <c r="Z982" s="234"/>
    </row>
    <row r="983" spans="1:26" ht="12.75" customHeight="1" x14ac:dyDescent="0.3">
      <c r="A983" s="234"/>
      <c r="B983" s="234"/>
      <c r="C983" s="234"/>
      <c r="D983" s="234"/>
      <c r="E983" s="234"/>
      <c r="F983" s="234"/>
      <c r="G983" s="234"/>
      <c r="H983" s="234"/>
      <c r="I983" s="234"/>
      <c r="J983" s="234"/>
      <c r="K983" s="234"/>
      <c r="L983" s="234"/>
      <c r="M983" s="234"/>
      <c r="N983" s="234"/>
      <c r="O983" s="234"/>
      <c r="P983" s="234"/>
      <c r="Q983" s="234"/>
      <c r="R983" s="234"/>
      <c r="S983" s="234"/>
      <c r="T983" s="234"/>
      <c r="U983" s="234"/>
      <c r="V983" s="234"/>
      <c r="W983" s="234"/>
      <c r="X983" s="234"/>
      <c r="Y983" s="234"/>
      <c r="Z983" s="234"/>
    </row>
    <row r="984" spans="1:26" ht="12.75" customHeight="1" x14ac:dyDescent="0.3">
      <c r="A984" s="234"/>
      <c r="B984" s="234"/>
      <c r="C984" s="234"/>
      <c r="D984" s="234"/>
      <c r="E984" s="234"/>
      <c r="F984" s="234"/>
      <c r="G984" s="234"/>
      <c r="H984" s="234"/>
      <c r="I984" s="234"/>
      <c r="J984" s="234"/>
      <c r="K984" s="234"/>
      <c r="L984" s="234"/>
      <c r="M984" s="234"/>
      <c r="N984" s="234"/>
      <c r="O984" s="234"/>
      <c r="P984" s="234"/>
      <c r="Q984" s="234"/>
      <c r="R984" s="234"/>
      <c r="S984" s="234"/>
      <c r="T984" s="234"/>
      <c r="U984" s="234"/>
      <c r="V984" s="234"/>
      <c r="W984" s="234"/>
      <c r="X984" s="234"/>
      <c r="Y984" s="234"/>
      <c r="Z984" s="234"/>
    </row>
    <row r="985" spans="1:26" ht="12.75" customHeight="1" x14ac:dyDescent="0.3">
      <c r="A985" s="234"/>
      <c r="B985" s="234"/>
      <c r="C985" s="234"/>
      <c r="D985" s="234"/>
      <c r="E985" s="234"/>
      <c r="F985" s="234"/>
      <c r="G985" s="234"/>
      <c r="H985" s="234"/>
      <c r="I985" s="234"/>
      <c r="J985" s="234"/>
      <c r="K985" s="234"/>
      <c r="L985" s="234"/>
      <c r="M985" s="234"/>
      <c r="N985" s="234"/>
      <c r="O985" s="234"/>
      <c r="P985" s="234"/>
      <c r="Q985" s="234"/>
      <c r="R985" s="234"/>
      <c r="S985" s="234"/>
      <c r="T985" s="234"/>
      <c r="U985" s="234"/>
      <c r="V985" s="234"/>
      <c r="W985" s="234"/>
      <c r="X985" s="234"/>
      <c r="Y985" s="234"/>
      <c r="Z985" s="234"/>
    </row>
    <row r="986" spans="1:26" ht="12.75" customHeight="1" x14ac:dyDescent="0.3">
      <c r="A986" s="234"/>
      <c r="B986" s="234"/>
      <c r="C986" s="234"/>
      <c r="D986" s="234"/>
      <c r="E986" s="234"/>
      <c r="F986" s="234"/>
      <c r="G986" s="234"/>
      <c r="H986" s="234"/>
      <c r="I986" s="234"/>
      <c r="J986" s="234"/>
      <c r="K986" s="234"/>
      <c r="L986" s="234"/>
      <c r="M986" s="234"/>
      <c r="N986" s="234"/>
      <c r="O986" s="234"/>
      <c r="P986" s="234"/>
      <c r="Q986" s="234"/>
      <c r="R986" s="234"/>
      <c r="S986" s="234"/>
      <c r="T986" s="234"/>
      <c r="U986" s="234"/>
      <c r="V986" s="234"/>
      <c r="W986" s="234"/>
      <c r="X986" s="234"/>
      <c r="Y986" s="234"/>
      <c r="Z986" s="234"/>
    </row>
    <row r="987" spans="1:26" ht="12.75" customHeight="1" x14ac:dyDescent="0.3">
      <c r="A987" s="234"/>
      <c r="B987" s="234"/>
      <c r="C987" s="234"/>
      <c r="D987" s="234"/>
      <c r="E987" s="234"/>
      <c r="F987" s="234"/>
      <c r="G987" s="234"/>
      <c r="H987" s="234"/>
      <c r="I987" s="234"/>
      <c r="J987" s="234"/>
      <c r="K987" s="234"/>
      <c r="L987" s="234"/>
      <c r="M987" s="234"/>
      <c r="N987" s="234"/>
      <c r="O987" s="234"/>
      <c r="P987" s="234"/>
      <c r="Q987" s="234"/>
      <c r="R987" s="234"/>
      <c r="S987" s="234"/>
      <c r="T987" s="234"/>
      <c r="U987" s="234"/>
      <c r="V987" s="234"/>
      <c r="W987" s="234"/>
      <c r="X987" s="234"/>
      <c r="Y987" s="234"/>
      <c r="Z987" s="234"/>
    </row>
    <row r="988" spans="1:26" ht="12.75" customHeight="1" x14ac:dyDescent="0.3">
      <c r="A988" s="234"/>
      <c r="B988" s="234"/>
      <c r="C988" s="234"/>
      <c r="D988" s="234"/>
      <c r="E988" s="234"/>
      <c r="F988" s="234"/>
      <c r="G988" s="234"/>
      <c r="H988" s="234"/>
      <c r="I988" s="234"/>
      <c r="J988" s="234"/>
      <c r="K988" s="234"/>
      <c r="L988" s="234"/>
      <c r="M988" s="234"/>
      <c r="N988" s="234"/>
      <c r="O988" s="234"/>
      <c r="P988" s="234"/>
      <c r="Q988" s="234"/>
      <c r="R988" s="234"/>
      <c r="S988" s="234"/>
      <c r="T988" s="234"/>
      <c r="U988" s="234"/>
      <c r="V988" s="234"/>
      <c r="W988" s="234"/>
      <c r="X988" s="234"/>
      <c r="Y988" s="234"/>
      <c r="Z988" s="234"/>
    </row>
    <row r="989" spans="1:26" ht="12.75" customHeight="1" x14ac:dyDescent="0.3">
      <c r="A989" s="234"/>
      <c r="B989" s="234"/>
      <c r="C989" s="234"/>
      <c r="D989" s="234"/>
      <c r="E989" s="234"/>
      <c r="F989" s="234"/>
      <c r="G989" s="234"/>
      <c r="H989" s="234"/>
      <c r="I989" s="234"/>
      <c r="J989" s="234"/>
      <c r="K989" s="234"/>
      <c r="L989" s="234"/>
      <c r="M989" s="234"/>
      <c r="N989" s="234"/>
      <c r="O989" s="234"/>
      <c r="P989" s="234"/>
      <c r="Q989" s="234"/>
      <c r="R989" s="234"/>
      <c r="S989" s="234"/>
      <c r="T989" s="234"/>
      <c r="U989" s="234"/>
      <c r="V989" s="234"/>
      <c r="W989" s="234"/>
      <c r="X989" s="234"/>
      <c r="Y989" s="234"/>
      <c r="Z989" s="234"/>
    </row>
    <row r="990" spans="1:26" ht="12.75" customHeight="1" x14ac:dyDescent="0.3">
      <c r="A990" s="234"/>
      <c r="B990" s="234"/>
      <c r="C990" s="234"/>
      <c r="D990" s="234"/>
      <c r="E990" s="234"/>
      <c r="F990" s="234"/>
      <c r="G990" s="234"/>
      <c r="H990" s="234"/>
      <c r="I990" s="234"/>
      <c r="J990" s="234"/>
      <c r="K990" s="234"/>
      <c r="L990" s="234"/>
      <c r="M990" s="234"/>
      <c r="N990" s="234"/>
      <c r="O990" s="234"/>
      <c r="P990" s="234"/>
      <c r="Q990" s="234"/>
      <c r="R990" s="234"/>
      <c r="S990" s="234"/>
      <c r="T990" s="234"/>
      <c r="U990" s="234"/>
      <c r="V990" s="234"/>
      <c r="W990" s="234"/>
      <c r="X990" s="234"/>
      <c r="Y990" s="234"/>
      <c r="Z990" s="234"/>
    </row>
    <row r="991" spans="1:26" ht="12.75" customHeight="1" x14ac:dyDescent="0.3">
      <c r="A991" s="234"/>
      <c r="B991" s="234"/>
      <c r="C991" s="234"/>
      <c r="D991" s="234"/>
      <c r="E991" s="234"/>
      <c r="F991" s="234"/>
      <c r="G991" s="234"/>
      <c r="H991" s="234"/>
      <c r="I991" s="234"/>
      <c r="J991" s="234"/>
      <c r="K991" s="234"/>
      <c r="L991" s="234"/>
      <c r="M991" s="234"/>
      <c r="N991" s="234"/>
      <c r="O991" s="234"/>
      <c r="P991" s="234"/>
      <c r="Q991" s="234"/>
      <c r="R991" s="234"/>
      <c r="S991" s="234"/>
      <c r="T991" s="234"/>
      <c r="U991" s="234"/>
      <c r="V991" s="234"/>
      <c r="W991" s="234"/>
      <c r="X991" s="234"/>
      <c r="Y991" s="234"/>
      <c r="Z991" s="234"/>
    </row>
    <row r="992" spans="1:26" ht="12.75" customHeight="1" x14ac:dyDescent="0.3">
      <c r="A992" s="234"/>
      <c r="B992" s="234"/>
      <c r="C992" s="234"/>
      <c r="D992" s="234"/>
      <c r="E992" s="234"/>
      <c r="F992" s="234"/>
      <c r="G992" s="234"/>
      <c r="H992" s="234"/>
      <c r="I992" s="234"/>
      <c r="J992" s="234"/>
      <c r="K992" s="234"/>
      <c r="L992" s="234"/>
      <c r="M992" s="234"/>
      <c r="N992" s="234"/>
      <c r="O992" s="234"/>
      <c r="P992" s="234"/>
      <c r="Q992" s="234"/>
      <c r="R992" s="234"/>
      <c r="S992" s="234"/>
      <c r="T992" s="234"/>
      <c r="U992" s="234"/>
      <c r="V992" s="234"/>
      <c r="W992" s="234"/>
      <c r="X992" s="234"/>
      <c r="Y992" s="234"/>
      <c r="Z992" s="234"/>
    </row>
    <row r="993" spans="1:26" ht="12.75" customHeight="1" x14ac:dyDescent="0.3">
      <c r="A993" s="234"/>
      <c r="B993" s="234"/>
      <c r="C993" s="234"/>
      <c r="D993" s="234"/>
      <c r="E993" s="234"/>
      <c r="F993" s="234"/>
      <c r="G993" s="234"/>
      <c r="H993" s="234"/>
      <c r="I993" s="234"/>
      <c r="J993" s="234"/>
      <c r="K993" s="234"/>
      <c r="L993" s="234"/>
      <c r="M993" s="234"/>
      <c r="N993" s="234"/>
      <c r="O993" s="234"/>
      <c r="P993" s="234"/>
      <c r="Q993" s="234"/>
      <c r="R993" s="234"/>
      <c r="S993" s="234"/>
      <c r="T993" s="234"/>
      <c r="U993" s="234"/>
      <c r="V993" s="234"/>
      <c r="W993" s="234"/>
      <c r="X993" s="234"/>
      <c r="Y993" s="234"/>
      <c r="Z993" s="234"/>
    </row>
    <row r="994" spans="1:26" ht="12.75" customHeight="1" x14ac:dyDescent="0.3">
      <c r="A994" s="234"/>
      <c r="B994" s="234"/>
      <c r="C994" s="234"/>
      <c r="D994" s="234"/>
      <c r="E994" s="234"/>
      <c r="F994" s="234"/>
      <c r="G994" s="234"/>
      <c r="H994" s="234"/>
      <c r="I994" s="234"/>
      <c r="J994" s="234"/>
      <c r="K994" s="234"/>
      <c r="L994" s="234"/>
      <c r="M994" s="234"/>
      <c r="N994" s="234"/>
      <c r="O994" s="234"/>
      <c r="P994" s="234"/>
      <c r="Q994" s="234"/>
      <c r="R994" s="234"/>
      <c r="S994" s="234"/>
      <c r="T994" s="234"/>
      <c r="U994" s="234"/>
      <c r="V994" s="234"/>
      <c r="W994" s="234"/>
      <c r="X994" s="234"/>
      <c r="Y994" s="234"/>
      <c r="Z994" s="234"/>
    </row>
    <row r="995" spans="1:26" ht="12.75" customHeight="1" x14ac:dyDescent="0.3">
      <c r="A995" s="234"/>
      <c r="B995" s="234"/>
      <c r="C995" s="234"/>
      <c r="D995" s="234"/>
      <c r="E995" s="234"/>
      <c r="F995" s="234"/>
      <c r="G995" s="234"/>
      <c r="H995" s="234"/>
      <c r="I995" s="234"/>
      <c r="J995" s="234"/>
      <c r="K995" s="234"/>
      <c r="L995" s="234"/>
      <c r="M995" s="234"/>
      <c r="N995" s="234"/>
      <c r="O995" s="234"/>
      <c r="P995" s="234"/>
      <c r="Q995" s="234"/>
      <c r="R995" s="234"/>
      <c r="S995" s="234"/>
      <c r="T995" s="234"/>
      <c r="U995" s="234"/>
      <c r="V995" s="234"/>
      <c r="W995" s="234"/>
      <c r="X995" s="234"/>
      <c r="Y995" s="234"/>
      <c r="Z995" s="234"/>
    </row>
    <row r="996" spans="1:26" ht="12.75" customHeight="1" x14ac:dyDescent="0.3">
      <c r="A996" s="234"/>
      <c r="B996" s="234"/>
      <c r="C996" s="234"/>
      <c r="D996" s="234"/>
      <c r="E996" s="234"/>
      <c r="F996" s="234"/>
      <c r="G996" s="234"/>
      <c r="H996" s="234"/>
      <c r="I996" s="234"/>
      <c r="J996" s="234"/>
      <c r="K996" s="234"/>
      <c r="L996" s="234"/>
      <c r="M996" s="234"/>
      <c r="N996" s="234"/>
      <c r="O996" s="234"/>
      <c r="P996" s="234"/>
      <c r="Q996" s="234"/>
      <c r="R996" s="234"/>
      <c r="S996" s="234"/>
      <c r="T996" s="234"/>
      <c r="U996" s="234"/>
      <c r="V996" s="234"/>
      <c r="W996" s="234"/>
      <c r="X996" s="234"/>
      <c r="Y996" s="234"/>
      <c r="Z996" s="234"/>
    </row>
    <row r="997" spans="1:26" ht="12.75" customHeight="1" x14ac:dyDescent="0.3">
      <c r="A997" s="234"/>
      <c r="B997" s="234"/>
      <c r="C997" s="234"/>
      <c r="D997" s="234"/>
      <c r="E997" s="234"/>
      <c r="F997" s="234"/>
      <c r="G997" s="234"/>
      <c r="H997" s="234"/>
      <c r="I997" s="234"/>
      <c r="J997" s="234"/>
      <c r="K997" s="234"/>
      <c r="L997" s="234"/>
      <c r="M997" s="234"/>
      <c r="N997" s="234"/>
      <c r="O997" s="234"/>
      <c r="P997" s="234"/>
      <c r="Q997" s="234"/>
      <c r="R997" s="234"/>
      <c r="S997" s="234"/>
      <c r="T997" s="234"/>
      <c r="U997" s="234"/>
      <c r="V997" s="234"/>
      <c r="W997" s="234"/>
      <c r="X997" s="234"/>
      <c r="Y997" s="234"/>
      <c r="Z997" s="234"/>
    </row>
    <row r="998" spans="1:26" ht="12.75" customHeight="1" x14ac:dyDescent="0.3">
      <c r="A998" s="234"/>
      <c r="B998" s="234"/>
      <c r="C998" s="234"/>
      <c r="D998" s="234"/>
      <c r="E998" s="234"/>
      <c r="F998" s="234"/>
      <c r="G998" s="234"/>
      <c r="H998" s="234"/>
      <c r="I998" s="234"/>
      <c r="J998" s="234"/>
      <c r="K998" s="234"/>
      <c r="L998" s="234"/>
      <c r="M998" s="234"/>
      <c r="N998" s="234"/>
      <c r="O998" s="234"/>
      <c r="P998" s="234"/>
      <c r="Q998" s="234"/>
      <c r="R998" s="234"/>
      <c r="S998" s="234"/>
      <c r="T998" s="234"/>
      <c r="U998" s="234"/>
      <c r="V998" s="234"/>
      <c r="W998" s="234"/>
      <c r="X998" s="234"/>
      <c r="Y998" s="234"/>
      <c r="Z998" s="234"/>
    </row>
    <row r="999" spans="1:26" ht="12.75" customHeight="1" x14ac:dyDescent="0.3">
      <c r="A999" s="234"/>
      <c r="B999" s="234"/>
      <c r="C999" s="234"/>
      <c r="D999" s="234"/>
      <c r="E999" s="234"/>
      <c r="F999" s="234"/>
      <c r="G999" s="234"/>
      <c r="H999" s="234"/>
      <c r="I999" s="234"/>
      <c r="J999" s="234"/>
      <c r="K999" s="234"/>
      <c r="L999" s="234"/>
      <c r="M999" s="234"/>
      <c r="N999" s="234"/>
      <c r="O999" s="234"/>
      <c r="P999" s="234"/>
      <c r="Q999" s="234"/>
      <c r="R999" s="234"/>
      <c r="S999" s="234"/>
      <c r="T999" s="234"/>
      <c r="U999" s="234"/>
      <c r="V999" s="234"/>
      <c r="W999" s="234"/>
      <c r="X999" s="234"/>
      <c r="Y999" s="234"/>
      <c r="Z999" s="234"/>
    </row>
    <row r="1000" spans="1:26" ht="12.75" customHeight="1" x14ac:dyDescent="0.3">
      <c r="A1000" s="234"/>
      <c r="B1000" s="234"/>
      <c r="C1000" s="234"/>
      <c r="D1000" s="234"/>
      <c r="E1000" s="234"/>
      <c r="F1000" s="234"/>
      <c r="G1000" s="234"/>
      <c r="H1000" s="234"/>
      <c r="I1000" s="234"/>
      <c r="J1000" s="234"/>
      <c r="K1000" s="234"/>
      <c r="L1000" s="234"/>
      <c r="M1000" s="234"/>
      <c r="N1000" s="234"/>
      <c r="O1000" s="234"/>
      <c r="P1000" s="234"/>
      <c r="Q1000" s="234"/>
      <c r="R1000" s="234"/>
      <c r="S1000" s="234"/>
      <c r="T1000" s="234"/>
      <c r="U1000" s="234"/>
      <c r="V1000" s="234"/>
      <c r="W1000" s="234"/>
      <c r="X1000" s="234"/>
      <c r="Y1000" s="234"/>
      <c r="Z1000" s="234"/>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36C09"/>
    <outlinePr summaryBelow="0"/>
  </sheetPr>
  <dimension ref="A1:BZ1000"/>
  <sheetViews>
    <sheetView workbookViewId="0">
      <pane xSplit="3" ySplit="5" topLeftCell="D6" activePane="bottomRight" state="frozen"/>
      <selection pane="topRight" activeCell="D1" sqref="D1"/>
      <selection pane="bottomLeft" activeCell="A6" sqref="A6"/>
      <selection pane="bottomRight" activeCell="J13" sqref="J13"/>
    </sheetView>
  </sheetViews>
  <sheetFormatPr defaultColWidth="14.44140625" defaultRowHeight="15" customHeight="1" outlineLevelRow="2" outlineLevelCol="1" x14ac:dyDescent="0.25"/>
  <cols>
    <col min="1" max="2" width="2.88671875" customWidth="1"/>
    <col min="3" max="3" width="45.5546875" customWidth="1"/>
    <col min="4" max="4" width="52.6640625" customWidth="1"/>
    <col min="5" max="5" width="12" customWidth="1"/>
    <col min="6" max="6" width="13.33203125" customWidth="1"/>
    <col min="7" max="9" width="13.88671875" customWidth="1"/>
    <col min="10" max="10" width="14.33203125" customWidth="1"/>
    <col min="11" max="11" width="5.109375" customWidth="1"/>
    <col min="12" max="12" width="8.6640625" customWidth="1"/>
    <col min="13" max="16" width="8.6640625" customWidth="1" outlineLevel="1"/>
    <col min="17" max="23" width="9.109375" customWidth="1" outlineLevel="1"/>
    <col min="24" max="37" width="8.6640625" customWidth="1" outlineLevel="1"/>
    <col min="38" max="70" width="9.6640625" customWidth="1" outlineLevel="1"/>
    <col min="71" max="78" width="9.6640625" customWidth="1"/>
  </cols>
  <sheetData>
    <row r="1" spans="1:78" ht="33.75" customHeight="1" x14ac:dyDescent="0.25">
      <c r="A1" s="241" t="str">
        <f>Inputs!D1</f>
        <v>Medex Project</v>
      </c>
      <c r="B1" s="241"/>
      <c r="C1" s="241"/>
      <c r="D1" s="242" t="str">
        <f>A1</f>
        <v>Medex Project</v>
      </c>
      <c r="E1" s="243"/>
      <c r="F1" s="243"/>
      <c r="G1" s="243"/>
      <c r="H1" s="243"/>
      <c r="I1" s="243"/>
      <c r="J1" s="244"/>
      <c r="K1" s="245"/>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row>
    <row r="2" spans="1:78" ht="18.75" customHeight="1" x14ac:dyDescent="0.25">
      <c r="A2" s="241" t="s">
        <v>370</v>
      </c>
      <c r="B2" s="241"/>
      <c r="C2" s="241"/>
      <c r="D2" s="241" t="s">
        <v>371</v>
      </c>
      <c r="E2" s="243"/>
      <c r="F2" s="246"/>
      <c r="G2" s="246"/>
      <c r="H2" s="246"/>
      <c r="I2" s="246"/>
      <c r="J2" s="246"/>
      <c r="K2" s="245"/>
      <c r="L2" s="247">
        <v>1</v>
      </c>
      <c r="M2" s="247">
        <f t="shared" ref="M2:BZ2" si="0">+L2+1</f>
        <v>2</v>
      </c>
      <c r="N2" s="247">
        <f t="shared" si="0"/>
        <v>3</v>
      </c>
      <c r="O2" s="247">
        <f t="shared" si="0"/>
        <v>4</v>
      </c>
      <c r="P2" s="247">
        <f t="shared" si="0"/>
        <v>5</v>
      </c>
      <c r="Q2" s="247">
        <f t="shared" si="0"/>
        <v>6</v>
      </c>
      <c r="R2" s="247">
        <f t="shared" si="0"/>
        <v>7</v>
      </c>
      <c r="S2" s="247">
        <f t="shared" si="0"/>
        <v>8</v>
      </c>
      <c r="T2" s="247">
        <f t="shared" si="0"/>
        <v>9</v>
      </c>
      <c r="U2" s="247">
        <f t="shared" si="0"/>
        <v>10</v>
      </c>
      <c r="V2" s="247">
        <f t="shared" si="0"/>
        <v>11</v>
      </c>
      <c r="W2" s="247">
        <f t="shared" si="0"/>
        <v>12</v>
      </c>
      <c r="X2" s="247">
        <f t="shared" si="0"/>
        <v>13</v>
      </c>
      <c r="Y2" s="247">
        <f t="shared" si="0"/>
        <v>14</v>
      </c>
      <c r="Z2" s="247">
        <f t="shared" si="0"/>
        <v>15</v>
      </c>
      <c r="AA2" s="247">
        <f t="shared" si="0"/>
        <v>16</v>
      </c>
      <c r="AB2" s="247">
        <f t="shared" si="0"/>
        <v>17</v>
      </c>
      <c r="AC2" s="247">
        <f t="shared" si="0"/>
        <v>18</v>
      </c>
      <c r="AD2" s="247">
        <f t="shared" si="0"/>
        <v>19</v>
      </c>
      <c r="AE2" s="247">
        <f t="shared" si="0"/>
        <v>20</v>
      </c>
      <c r="AF2" s="247">
        <f t="shared" si="0"/>
        <v>21</v>
      </c>
      <c r="AG2" s="247">
        <f t="shared" si="0"/>
        <v>22</v>
      </c>
      <c r="AH2" s="247">
        <f t="shared" si="0"/>
        <v>23</v>
      </c>
      <c r="AI2" s="247">
        <f t="shared" si="0"/>
        <v>24</v>
      </c>
      <c r="AJ2" s="247">
        <f t="shared" si="0"/>
        <v>25</v>
      </c>
      <c r="AK2" s="247">
        <f t="shared" si="0"/>
        <v>26</v>
      </c>
      <c r="AL2" s="247">
        <f t="shared" si="0"/>
        <v>27</v>
      </c>
      <c r="AM2" s="247">
        <f t="shared" si="0"/>
        <v>28</v>
      </c>
      <c r="AN2" s="247">
        <f t="shared" si="0"/>
        <v>29</v>
      </c>
      <c r="AO2" s="247">
        <f t="shared" si="0"/>
        <v>30</v>
      </c>
      <c r="AP2" s="247">
        <f t="shared" si="0"/>
        <v>31</v>
      </c>
      <c r="AQ2" s="247">
        <f t="shared" si="0"/>
        <v>32</v>
      </c>
      <c r="AR2" s="247">
        <f t="shared" si="0"/>
        <v>33</v>
      </c>
      <c r="AS2" s="247">
        <f t="shared" si="0"/>
        <v>34</v>
      </c>
      <c r="AT2" s="247">
        <f t="shared" si="0"/>
        <v>35</v>
      </c>
      <c r="AU2" s="247">
        <f t="shared" si="0"/>
        <v>36</v>
      </c>
      <c r="AV2" s="247">
        <f t="shared" si="0"/>
        <v>37</v>
      </c>
      <c r="AW2" s="247">
        <f t="shared" si="0"/>
        <v>38</v>
      </c>
      <c r="AX2" s="247">
        <f t="shared" si="0"/>
        <v>39</v>
      </c>
      <c r="AY2" s="247">
        <f t="shared" si="0"/>
        <v>40</v>
      </c>
      <c r="AZ2" s="247">
        <f t="shared" si="0"/>
        <v>41</v>
      </c>
      <c r="BA2" s="247">
        <f t="shared" si="0"/>
        <v>42</v>
      </c>
      <c r="BB2" s="247">
        <f t="shared" si="0"/>
        <v>43</v>
      </c>
      <c r="BC2" s="247">
        <f t="shared" si="0"/>
        <v>44</v>
      </c>
      <c r="BD2" s="247">
        <f t="shared" si="0"/>
        <v>45</v>
      </c>
      <c r="BE2" s="247">
        <f t="shared" si="0"/>
        <v>46</v>
      </c>
      <c r="BF2" s="247">
        <f t="shared" si="0"/>
        <v>47</v>
      </c>
      <c r="BG2" s="247">
        <f t="shared" si="0"/>
        <v>48</v>
      </c>
      <c r="BH2" s="247">
        <f t="shared" si="0"/>
        <v>49</v>
      </c>
      <c r="BI2" s="247">
        <f t="shared" si="0"/>
        <v>50</v>
      </c>
      <c r="BJ2" s="247">
        <f t="shared" si="0"/>
        <v>51</v>
      </c>
      <c r="BK2" s="247">
        <f t="shared" si="0"/>
        <v>52</v>
      </c>
      <c r="BL2" s="247">
        <f t="shared" si="0"/>
        <v>53</v>
      </c>
      <c r="BM2" s="247">
        <f t="shared" si="0"/>
        <v>54</v>
      </c>
      <c r="BN2" s="247">
        <f t="shared" si="0"/>
        <v>55</v>
      </c>
      <c r="BO2" s="247">
        <f t="shared" si="0"/>
        <v>56</v>
      </c>
      <c r="BP2" s="247">
        <f t="shared" si="0"/>
        <v>57</v>
      </c>
      <c r="BQ2" s="247">
        <f t="shared" si="0"/>
        <v>58</v>
      </c>
      <c r="BR2" s="247">
        <f t="shared" si="0"/>
        <v>59</v>
      </c>
      <c r="BS2" s="247">
        <f t="shared" si="0"/>
        <v>60</v>
      </c>
      <c r="BT2" s="247">
        <f t="shared" si="0"/>
        <v>61</v>
      </c>
      <c r="BU2" s="247">
        <f t="shared" si="0"/>
        <v>62</v>
      </c>
      <c r="BV2" s="247">
        <f t="shared" si="0"/>
        <v>63</v>
      </c>
      <c r="BW2" s="247">
        <f t="shared" si="0"/>
        <v>64</v>
      </c>
      <c r="BX2" s="247">
        <f t="shared" si="0"/>
        <v>65</v>
      </c>
      <c r="BY2" s="247">
        <f t="shared" si="0"/>
        <v>66</v>
      </c>
      <c r="BZ2" s="247">
        <f t="shared" si="0"/>
        <v>67</v>
      </c>
    </row>
    <row r="3" spans="1:78" ht="15.75" customHeight="1" x14ac:dyDescent="0.25">
      <c r="A3" s="248"/>
      <c r="B3" s="248"/>
      <c r="C3" s="248"/>
      <c r="D3" s="248"/>
      <c r="E3" s="249">
        <v>0</v>
      </c>
      <c r="F3" s="249">
        <f t="shared" ref="F3:J3" si="1">E3+1</f>
        <v>1</v>
      </c>
      <c r="G3" s="249">
        <f t="shared" si="1"/>
        <v>2</v>
      </c>
      <c r="H3" s="249">
        <f t="shared" si="1"/>
        <v>3</v>
      </c>
      <c r="I3" s="249">
        <f t="shared" si="1"/>
        <v>4</v>
      </c>
      <c r="J3" s="249">
        <f t="shared" si="1"/>
        <v>5</v>
      </c>
      <c r="K3" s="250"/>
      <c r="L3" s="248">
        <f>Inputs!P1</f>
        <v>2021</v>
      </c>
      <c r="M3" s="248">
        <f>Inputs!Q1</f>
        <v>2022</v>
      </c>
      <c r="N3" s="248">
        <f>Inputs!R1</f>
        <v>2022</v>
      </c>
      <c r="O3" s="248">
        <f>Inputs!S1</f>
        <v>2022</v>
      </c>
      <c r="P3" s="248">
        <f>Inputs!T1</f>
        <v>2022</v>
      </c>
      <c r="Q3" s="248">
        <f>Inputs!U1</f>
        <v>2022</v>
      </c>
      <c r="R3" s="248">
        <f>Inputs!V1</f>
        <v>2022</v>
      </c>
      <c r="S3" s="248">
        <f>Inputs!W1</f>
        <v>2022</v>
      </c>
      <c r="T3" s="248">
        <f>Inputs!X1</f>
        <v>2022</v>
      </c>
      <c r="U3" s="248">
        <f>Inputs!Y1</f>
        <v>2022</v>
      </c>
      <c r="V3" s="248">
        <f>Inputs!Z1</f>
        <v>2022</v>
      </c>
      <c r="W3" s="248">
        <f>Inputs!AA1</f>
        <v>2022</v>
      </c>
      <c r="X3" s="248">
        <f>Inputs!AB1</f>
        <v>2022</v>
      </c>
      <c r="Y3" s="248">
        <f>Inputs!AC1</f>
        <v>2023</v>
      </c>
      <c r="Z3" s="248">
        <f>Inputs!AD1</f>
        <v>2023</v>
      </c>
      <c r="AA3" s="248">
        <f>Inputs!AE1</f>
        <v>2023</v>
      </c>
      <c r="AB3" s="248">
        <f>Inputs!AF1</f>
        <v>2023</v>
      </c>
      <c r="AC3" s="248">
        <f>Inputs!AG1</f>
        <v>2023</v>
      </c>
      <c r="AD3" s="248">
        <f>Inputs!AH1</f>
        <v>2023</v>
      </c>
      <c r="AE3" s="248">
        <f>Inputs!AI1</f>
        <v>2023</v>
      </c>
      <c r="AF3" s="248">
        <f>Inputs!AJ1</f>
        <v>2023</v>
      </c>
      <c r="AG3" s="248">
        <f>Inputs!AK1</f>
        <v>2023</v>
      </c>
      <c r="AH3" s="248">
        <f>Inputs!AL1</f>
        <v>2023</v>
      </c>
      <c r="AI3" s="248">
        <f>Inputs!AM1</f>
        <v>2023</v>
      </c>
      <c r="AJ3" s="248">
        <f>Inputs!AN1</f>
        <v>2023</v>
      </c>
      <c r="AK3" s="248">
        <f>Inputs!AO1</f>
        <v>2024</v>
      </c>
      <c r="AL3" s="248">
        <f>Inputs!AP1</f>
        <v>2024</v>
      </c>
      <c r="AM3" s="248">
        <f>Inputs!AQ1</f>
        <v>2024</v>
      </c>
      <c r="AN3" s="248">
        <f>Inputs!AR1</f>
        <v>2024</v>
      </c>
      <c r="AO3" s="248">
        <f>Inputs!AS1</f>
        <v>2024</v>
      </c>
      <c r="AP3" s="248">
        <f>Inputs!AT1</f>
        <v>2024</v>
      </c>
      <c r="AQ3" s="248">
        <f>Inputs!AU1</f>
        <v>2024</v>
      </c>
      <c r="AR3" s="248">
        <f>Inputs!AV1</f>
        <v>2024</v>
      </c>
      <c r="AS3" s="248">
        <f>Inputs!AW1</f>
        <v>2024</v>
      </c>
      <c r="AT3" s="248">
        <f>Inputs!AX1</f>
        <v>2024</v>
      </c>
      <c r="AU3" s="248">
        <f>Inputs!AY1</f>
        <v>2024</v>
      </c>
      <c r="AV3" s="248">
        <f>Inputs!AZ1</f>
        <v>2024</v>
      </c>
      <c r="AW3" s="248">
        <f>Inputs!BA1</f>
        <v>2025</v>
      </c>
      <c r="AX3" s="248">
        <f>Inputs!BB1</f>
        <v>2025</v>
      </c>
      <c r="AY3" s="248">
        <f>Inputs!BC1</f>
        <v>2025</v>
      </c>
      <c r="AZ3" s="248">
        <f>Inputs!BD1</f>
        <v>2025</v>
      </c>
      <c r="BA3" s="248">
        <f>Inputs!BE1</f>
        <v>2025</v>
      </c>
      <c r="BB3" s="248">
        <f>Inputs!BF1</f>
        <v>2025</v>
      </c>
      <c r="BC3" s="248">
        <f>Inputs!BG1</f>
        <v>2025</v>
      </c>
      <c r="BD3" s="248">
        <f>Inputs!BH1</f>
        <v>2025</v>
      </c>
      <c r="BE3" s="248">
        <f>Inputs!BI1</f>
        <v>2025</v>
      </c>
      <c r="BF3" s="248">
        <f>Inputs!BJ1</f>
        <v>2025</v>
      </c>
      <c r="BG3" s="248">
        <f>Inputs!BK1</f>
        <v>2025</v>
      </c>
      <c r="BH3" s="248">
        <f>Inputs!BL1</f>
        <v>2025</v>
      </c>
      <c r="BI3" s="248">
        <f>Inputs!BM1</f>
        <v>2026</v>
      </c>
      <c r="BJ3" s="248">
        <f>Inputs!BN1</f>
        <v>2026</v>
      </c>
      <c r="BK3" s="248">
        <f>Inputs!BO1</f>
        <v>2026</v>
      </c>
      <c r="BL3" s="248">
        <f>Inputs!BP1</f>
        <v>2026</v>
      </c>
      <c r="BM3" s="248">
        <f>Inputs!BQ1</f>
        <v>2026</v>
      </c>
      <c r="BN3" s="248">
        <f>Inputs!BR1</f>
        <v>2026</v>
      </c>
      <c r="BO3" s="248">
        <f>Inputs!BS1</f>
        <v>2026</v>
      </c>
      <c r="BP3" s="248">
        <f>Inputs!BT1</f>
        <v>2026</v>
      </c>
      <c r="BQ3" s="248">
        <f>Inputs!BU1</f>
        <v>2026</v>
      </c>
      <c r="BR3" s="248">
        <f>Inputs!BV1</f>
        <v>2026</v>
      </c>
      <c r="BS3" s="248">
        <f>Inputs!BW1</f>
        <v>2026</v>
      </c>
      <c r="BT3" s="248">
        <f>Inputs!BX1</f>
        <v>2026</v>
      </c>
      <c r="BU3" s="248">
        <f>Inputs!BY1</f>
        <v>2027</v>
      </c>
      <c r="BV3" s="248">
        <f>Inputs!BZ1</f>
        <v>2027</v>
      </c>
      <c r="BW3" s="248">
        <f>Inputs!CA1</f>
        <v>2027</v>
      </c>
      <c r="BX3" s="248">
        <f>Inputs!CB1</f>
        <v>2027</v>
      </c>
      <c r="BY3" s="248">
        <f>Inputs!CC1</f>
        <v>2027</v>
      </c>
      <c r="BZ3" s="248">
        <f>Inputs!CD1</f>
        <v>2027</v>
      </c>
    </row>
    <row r="4" spans="1:78" ht="15.75" customHeight="1" x14ac:dyDescent="0.25">
      <c r="A4" s="627" t="s">
        <v>372</v>
      </c>
      <c r="B4" s="628"/>
      <c r="C4" s="621"/>
      <c r="D4" s="251" t="s">
        <v>373</v>
      </c>
      <c r="E4" s="252">
        <f>Inputs!I73</f>
        <v>2021</v>
      </c>
      <c r="F4" s="252">
        <f t="shared" ref="F4:J4" si="2">E4+1</f>
        <v>2022</v>
      </c>
      <c r="G4" s="252">
        <f t="shared" si="2"/>
        <v>2023</v>
      </c>
      <c r="H4" s="252">
        <f t="shared" si="2"/>
        <v>2024</v>
      </c>
      <c r="I4" s="252">
        <f t="shared" si="2"/>
        <v>2025</v>
      </c>
      <c r="J4" s="252">
        <f t="shared" si="2"/>
        <v>2026</v>
      </c>
      <c r="K4" s="253"/>
      <c r="L4" s="254">
        <f>Inputs!P3</f>
        <v>44561</v>
      </c>
      <c r="M4" s="254">
        <f>Inputs!Q3</f>
        <v>44592</v>
      </c>
      <c r="N4" s="254">
        <f>Inputs!R3</f>
        <v>44620</v>
      </c>
      <c r="O4" s="254">
        <f>Inputs!S3</f>
        <v>44651</v>
      </c>
      <c r="P4" s="254">
        <f>Inputs!T3</f>
        <v>44681</v>
      </c>
      <c r="Q4" s="254">
        <f>Inputs!U3</f>
        <v>44712</v>
      </c>
      <c r="R4" s="254">
        <f>Inputs!V3</f>
        <v>44742</v>
      </c>
      <c r="S4" s="254">
        <f>Inputs!W3</f>
        <v>44773</v>
      </c>
      <c r="T4" s="254">
        <f>Inputs!X3</f>
        <v>44804</v>
      </c>
      <c r="U4" s="254">
        <f>Inputs!Y3</f>
        <v>44834</v>
      </c>
      <c r="V4" s="254">
        <f>Inputs!Z3</f>
        <v>44865</v>
      </c>
      <c r="W4" s="254">
        <f>Inputs!AA3</f>
        <v>44895</v>
      </c>
      <c r="X4" s="254">
        <f>Inputs!AB3</f>
        <v>44926</v>
      </c>
      <c r="Y4" s="254">
        <f>Inputs!AC3</f>
        <v>44957</v>
      </c>
      <c r="Z4" s="254">
        <f>Inputs!AD3</f>
        <v>44985</v>
      </c>
      <c r="AA4" s="254">
        <f>Inputs!AE3</f>
        <v>45016</v>
      </c>
      <c r="AB4" s="254">
        <f>Inputs!AF3</f>
        <v>45046</v>
      </c>
      <c r="AC4" s="254">
        <f>Inputs!AG3</f>
        <v>45077</v>
      </c>
      <c r="AD4" s="254">
        <f>Inputs!AH3</f>
        <v>45107</v>
      </c>
      <c r="AE4" s="254">
        <f>Inputs!AI3</f>
        <v>45138</v>
      </c>
      <c r="AF4" s="254">
        <f>Inputs!AJ3</f>
        <v>45169</v>
      </c>
      <c r="AG4" s="254">
        <f>Inputs!AK3</f>
        <v>45199</v>
      </c>
      <c r="AH4" s="254">
        <f>Inputs!AL3</f>
        <v>45230</v>
      </c>
      <c r="AI4" s="254">
        <f>Inputs!AM3</f>
        <v>45260</v>
      </c>
      <c r="AJ4" s="254">
        <f>Inputs!AN3</f>
        <v>45291</v>
      </c>
      <c r="AK4" s="254">
        <f>Inputs!AO3</f>
        <v>45322</v>
      </c>
      <c r="AL4" s="254">
        <f>Inputs!AP3</f>
        <v>45351</v>
      </c>
      <c r="AM4" s="254">
        <f>Inputs!AQ3</f>
        <v>45382</v>
      </c>
      <c r="AN4" s="254">
        <f>Inputs!AR3</f>
        <v>45412</v>
      </c>
      <c r="AO4" s="254">
        <f>Inputs!AS3</f>
        <v>45443</v>
      </c>
      <c r="AP4" s="254">
        <f>Inputs!AT3</f>
        <v>45473</v>
      </c>
      <c r="AQ4" s="254">
        <f>Inputs!AU3</f>
        <v>45504</v>
      </c>
      <c r="AR4" s="254">
        <f>Inputs!AV3</f>
        <v>45535</v>
      </c>
      <c r="AS4" s="254">
        <f>Inputs!AW3</f>
        <v>45565</v>
      </c>
      <c r="AT4" s="254">
        <f>Inputs!AX3</f>
        <v>45596</v>
      </c>
      <c r="AU4" s="254">
        <f>Inputs!AY3</f>
        <v>45626</v>
      </c>
      <c r="AV4" s="254">
        <f>Inputs!AZ3</f>
        <v>45657</v>
      </c>
      <c r="AW4" s="254">
        <f>Inputs!BA3</f>
        <v>45688</v>
      </c>
      <c r="AX4" s="254">
        <f>Inputs!BB3</f>
        <v>45716</v>
      </c>
      <c r="AY4" s="254">
        <f>Inputs!BC3</f>
        <v>45747</v>
      </c>
      <c r="AZ4" s="254">
        <f>Inputs!BD3</f>
        <v>45777</v>
      </c>
      <c r="BA4" s="254">
        <f>Inputs!BE3</f>
        <v>45808</v>
      </c>
      <c r="BB4" s="254">
        <f>Inputs!BF3</f>
        <v>45838</v>
      </c>
      <c r="BC4" s="254">
        <f>Inputs!BG3</f>
        <v>45869</v>
      </c>
      <c r="BD4" s="254">
        <f>Inputs!BH3</f>
        <v>45900</v>
      </c>
      <c r="BE4" s="254">
        <f>Inputs!BI3</f>
        <v>45930</v>
      </c>
      <c r="BF4" s="254">
        <f>Inputs!BJ3</f>
        <v>45961</v>
      </c>
      <c r="BG4" s="254">
        <f>Inputs!BK3</f>
        <v>45991</v>
      </c>
      <c r="BH4" s="254">
        <f>Inputs!BL3</f>
        <v>46022</v>
      </c>
      <c r="BI4" s="254">
        <f>Inputs!BM3</f>
        <v>46053</v>
      </c>
      <c r="BJ4" s="254">
        <f>Inputs!BN3</f>
        <v>46081</v>
      </c>
      <c r="BK4" s="254">
        <f>Inputs!BO3</f>
        <v>46112</v>
      </c>
      <c r="BL4" s="254">
        <f>Inputs!BP3</f>
        <v>46142</v>
      </c>
      <c r="BM4" s="254">
        <f>Inputs!BQ3</f>
        <v>46173</v>
      </c>
      <c r="BN4" s="254">
        <f>Inputs!BR3</f>
        <v>46203</v>
      </c>
      <c r="BO4" s="254">
        <f>Inputs!BS3</f>
        <v>46234</v>
      </c>
      <c r="BP4" s="254">
        <f>Inputs!BT3</f>
        <v>46265</v>
      </c>
      <c r="BQ4" s="254">
        <f>Inputs!BU3</f>
        <v>46295</v>
      </c>
      <c r="BR4" s="254">
        <f>Inputs!BV3</f>
        <v>46326</v>
      </c>
      <c r="BS4" s="254">
        <f>Inputs!BW3</f>
        <v>46356</v>
      </c>
      <c r="BT4" s="254">
        <f>Inputs!BX3</f>
        <v>46387</v>
      </c>
      <c r="BU4" s="254">
        <f>Inputs!BY3</f>
        <v>46418</v>
      </c>
      <c r="BV4" s="254">
        <f>Inputs!BZ3</f>
        <v>46446</v>
      </c>
      <c r="BW4" s="254">
        <f>Inputs!CA3</f>
        <v>46477</v>
      </c>
      <c r="BX4" s="254">
        <f>Inputs!CB3</f>
        <v>46507</v>
      </c>
      <c r="BY4" s="254">
        <f>Inputs!CC3</f>
        <v>46538</v>
      </c>
      <c r="BZ4" s="254">
        <f>Inputs!CD3</f>
        <v>46568</v>
      </c>
    </row>
    <row r="5" spans="1:78" ht="15.75" customHeight="1" x14ac:dyDescent="0.25">
      <c r="A5" s="629" t="s">
        <v>374</v>
      </c>
      <c r="B5" s="628"/>
      <c r="C5" s="621"/>
      <c r="D5" s="255" t="s">
        <v>375</v>
      </c>
      <c r="E5" s="256">
        <f t="shared" ref="E5:J5" si="3">SUM(E6)</f>
        <v>0</v>
      </c>
      <c r="F5" s="256">
        <f t="shared" si="3"/>
        <v>332116.12400000007</v>
      </c>
      <c r="G5" s="256">
        <f t="shared" si="3"/>
        <v>1545968.7120000008</v>
      </c>
      <c r="H5" s="256">
        <f t="shared" si="3"/>
        <v>2767930.1280000014</v>
      </c>
      <c r="I5" s="256">
        <f t="shared" si="3"/>
        <v>3386951.8800000018</v>
      </c>
      <c r="J5" s="256">
        <f t="shared" si="3"/>
        <v>3975145.160000002</v>
      </c>
      <c r="K5" s="257"/>
      <c r="L5" s="258">
        <f t="shared" ref="L5:BZ5" si="4">SUM(L6)</f>
        <v>0</v>
      </c>
      <c r="M5" s="258">
        <f t="shared" si="4"/>
        <v>0</v>
      </c>
      <c r="N5" s="258">
        <f t="shared" si="4"/>
        <v>793.2</v>
      </c>
      <c r="O5" s="258">
        <f t="shared" si="4"/>
        <v>1760.98</v>
      </c>
      <c r="P5" s="258">
        <f t="shared" si="4"/>
        <v>3335.5</v>
      </c>
      <c r="Q5" s="258">
        <f t="shared" si="4"/>
        <v>16144.560000000001</v>
      </c>
      <c r="R5" s="258">
        <f t="shared" si="4"/>
        <v>22409.700000000004</v>
      </c>
      <c r="S5" s="258">
        <f t="shared" si="4"/>
        <v>26976.280000000002</v>
      </c>
      <c r="T5" s="258">
        <f t="shared" si="4"/>
        <v>32315.380000000005</v>
      </c>
      <c r="U5" s="258">
        <f t="shared" si="4"/>
        <v>45243.680000000008</v>
      </c>
      <c r="V5" s="258">
        <f t="shared" si="4"/>
        <v>54948.554000000018</v>
      </c>
      <c r="W5" s="258">
        <f t="shared" si="4"/>
        <v>58990.72600000001</v>
      </c>
      <c r="X5" s="258">
        <f t="shared" si="4"/>
        <v>69197.564000000013</v>
      </c>
      <c r="Y5" s="258">
        <f t="shared" si="4"/>
        <v>82178.858000000007</v>
      </c>
      <c r="Z5" s="258">
        <f t="shared" si="4"/>
        <v>87162.578000000023</v>
      </c>
      <c r="AA5" s="258">
        <f t="shared" si="4"/>
        <v>97987.030000000028</v>
      </c>
      <c r="AB5" s="258">
        <f t="shared" si="4"/>
        <v>104815.26000000004</v>
      </c>
      <c r="AC5" s="258">
        <f t="shared" si="4"/>
        <v>117330.18000000004</v>
      </c>
      <c r="AD5" s="258">
        <f t="shared" si="4"/>
        <v>132974.59200000003</v>
      </c>
      <c r="AE5" s="258">
        <f t="shared" si="4"/>
        <v>132974.59200000003</v>
      </c>
      <c r="AF5" s="258">
        <f t="shared" si="4"/>
        <v>136644.35200000007</v>
      </c>
      <c r="AG5" s="258">
        <f t="shared" si="4"/>
        <v>151965.92400000006</v>
      </c>
      <c r="AH5" s="258">
        <f t="shared" si="4"/>
        <v>159010.82600000006</v>
      </c>
      <c r="AI5" s="258">
        <f t="shared" si="4"/>
        <v>162929.90400000007</v>
      </c>
      <c r="AJ5" s="258">
        <f t="shared" si="4"/>
        <v>179994.6160000001</v>
      </c>
      <c r="AK5" s="258">
        <f t="shared" si="4"/>
        <v>179994.6160000001</v>
      </c>
      <c r="AL5" s="258">
        <f t="shared" si="4"/>
        <v>184520.53600000008</v>
      </c>
      <c r="AM5" s="258">
        <f t="shared" si="4"/>
        <v>200019.28800000012</v>
      </c>
      <c r="AN5" s="258">
        <f t="shared" si="4"/>
        <v>208511.16400000008</v>
      </c>
      <c r="AO5" s="258">
        <f t="shared" si="4"/>
        <v>227023.32400000008</v>
      </c>
      <c r="AP5" s="258">
        <f t="shared" si="4"/>
        <v>244861.9200000001</v>
      </c>
      <c r="AQ5" s="258">
        <f t="shared" si="4"/>
        <v>244861.9200000001</v>
      </c>
      <c r="AR5" s="258">
        <f t="shared" si="4"/>
        <v>250644.32000000009</v>
      </c>
      <c r="AS5" s="258">
        <f t="shared" si="4"/>
        <v>251724.32000000009</v>
      </c>
      <c r="AT5" s="258">
        <f t="shared" si="4"/>
        <v>251724.32000000009</v>
      </c>
      <c r="AU5" s="258">
        <f t="shared" si="4"/>
        <v>261452.20000000013</v>
      </c>
      <c r="AV5" s="258">
        <f t="shared" si="4"/>
        <v>262592.20000000013</v>
      </c>
      <c r="AW5" s="258">
        <f t="shared" si="4"/>
        <v>262592.20000000013</v>
      </c>
      <c r="AX5" s="258">
        <f t="shared" si="4"/>
        <v>262592.20000000013</v>
      </c>
      <c r="AY5" s="258">
        <f t="shared" si="4"/>
        <v>263672.20000000013</v>
      </c>
      <c r="AZ5" s="258">
        <f t="shared" si="4"/>
        <v>263672.20000000013</v>
      </c>
      <c r="BA5" s="258">
        <f t="shared" si="4"/>
        <v>280786.60000000015</v>
      </c>
      <c r="BB5" s="258">
        <f t="shared" si="4"/>
        <v>292596.64000000013</v>
      </c>
      <c r="BC5" s="258">
        <f t="shared" si="4"/>
        <v>292596.64000000013</v>
      </c>
      <c r="BD5" s="258">
        <f t="shared" si="4"/>
        <v>292596.64000000013</v>
      </c>
      <c r="BE5" s="258">
        <f t="shared" si="4"/>
        <v>293676.64000000013</v>
      </c>
      <c r="BF5" s="258">
        <f t="shared" si="4"/>
        <v>293676.64000000013</v>
      </c>
      <c r="BG5" s="258">
        <f t="shared" si="4"/>
        <v>293676.64000000013</v>
      </c>
      <c r="BH5" s="258">
        <f t="shared" si="4"/>
        <v>294816.64000000013</v>
      </c>
      <c r="BI5" s="258">
        <f t="shared" si="4"/>
        <v>305492.68000000017</v>
      </c>
      <c r="BJ5" s="258">
        <f t="shared" si="4"/>
        <v>305492.68000000017</v>
      </c>
      <c r="BK5" s="258">
        <f t="shared" si="4"/>
        <v>306572.68000000017</v>
      </c>
      <c r="BL5" s="258">
        <f t="shared" si="4"/>
        <v>306572.68000000017</v>
      </c>
      <c r="BM5" s="258">
        <f t="shared" si="4"/>
        <v>327688.28000000014</v>
      </c>
      <c r="BN5" s="258">
        <f t="shared" si="4"/>
        <v>328828.28000000014</v>
      </c>
      <c r="BO5" s="258">
        <f t="shared" si="4"/>
        <v>337160.28000000014</v>
      </c>
      <c r="BP5" s="258">
        <f t="shared" si="4"/>
        <v>348693.12000000017</v>
      </c>
      <c r="BQ5" s="258">
        <f t="shared" si="4"/>
        <v>349773.12000000017</v>
      </c>
      <c r="BR5" s="258">
        <f t="shared" si="4"/>
        <v>349773.12000000017</v>
      </c>
      <c r="BS5" s="258">
        <f t="shared" si="4"/>
        <v>349773.12000000017</v>
      </c>
      <c r="BT5" s="258">
        <f t="shared" si="4"/>
        <v>359325.12000000017</v>
      </c>
      <c r="BU5" s="258">
        <f t="shared" si="4"/>
        <v>359325.12000000017</v>
      </c>
      <c r="BV5" s="258">
        <f t="shared" si="4"/>
        <v>359325.12000000017</v>
      </c>
      <c r="BW5" s="258">
        <f t="shared" si="4"/>
        <v>359325.12000000017</v>
      </c>
      <c r="BX5" s="258">
        <f t="shared" si="4"/>
        <v>360405.12000000017</v>
      </c>
      <c r="BY5" s="258">
        <f t="shared" si="4"/>
        <v>360405.12000000017</v>
      </c>
      <c r="BZ5" s="258">
        <f t="shared" si="4"/>
        <v>360405.12000000017</v>
      </c>
    </row>
    <row r="6" spans="1:78" ht="15.75" customHeight="1" outlineLevel="2" x14ac:dyDescent="0.25">
      <c r="A6" s="259"/>
      <c r="B6" s="260"/>
      <c r="C6" s="261" t="s">
        <v>376</v>
      </c>
      <c r="D6" s="261" t="s">
        <v>377</v>
      </c>
      <c r="E6" s="167">
        <f t="shared" ref="E6:I6" si="5">SUMIF($L$3:$BS$3,E$4,$L6:$BS6)</f>
        <v>0</v>
      </c>
      <c r="F6" s="167">
        <f t="shared" si="5"/>
        <v>332116.12400000007</v>
      </c>
      <c r="G6" s="167">
        <f t="shared" si="5"/>
        <v>1545968.7120000008</v>
      </c>
      <c r="H6" s="167">
        <f t="shared" si="5"/>
        <v>2767930.1280000014</v>
      </c>
      <c r="I6" s="167">
        <f t="shared" si="5"/>
        <v>3386951.8800000018</v>
      </c>
      <c r="J6" s="167">
        <f>SUMIF($L$3:$BZ$3,J$4,$L6:$BZ6)</f>
        <v>3975145.160000002</v>
      </c>
      <c r="K6" s="249"/>
      <c r="L6" s="262">
        <f>SUM(Inputs!P50:P61)</f>
        <v>0</v>
      </c>
      <c r="M6" s="262">
        <f>SUM(Inputs!Q50:Q61)</f>
        <v>0</v>
      </c>
      <c r="N6" s="262">
        <f>SUM(Inputs!R50:R61)</f>
        <v>793.2</v>
      </c>
      <c r="O6" s="262">
        <f>SUM(Inputs!S50:S61)</f>
        <v>1760.98</v>
      </c>
      <c r="P6" s="262">
        <f>SUM(Inputs!T50:T61)</f>
        <v>3335.5</v>
      </c>
      <c r="Q6" s="262">
        <f>SUM(Inputs!U50:U61)</f>
        <v>16144.560000000001</v>
      </c>
      <c r="R6" s="262">
        <f>SUM(Inputs!V50:V61)</f>
        <v>22409.700000000004</v>
      </c>
      <c r="S6" s="262">
        <f>SUM(Inputs!W50:W61)</f>
        <v>26976.280000000002</v>
      </c>
      <c r="T6" s="262">
        <f>SUM(Inputs!X50:X61)</f>
        <v>32315.380000000005</v>
      </c>
      <c r="U6" s="262">
        <f>SUM(Inputs!Y50:Y61)</f>
        <v>45243.680000000008</v>
      </c>
      <c r="V6" s="262">
        <f>SUM(Inputs!Z50:Z61)</f>
        <v>54948.554000000018</v>
      </c>
      <c r="W6" s="262">
        <f>SUM(Inputs!AA50:AA61)</f>
        <v>58990.72600000001</v>
      </c>
      <c r="X6" s="262">
        <f>SUM(Inputs!AB50:AB61)</f>
        <v>69197.564000000013</v>
      </c>
      <c r="Y6" s="262">
        <f>SUM(Inputs!AC50:AC61)</f>
        <v>82178.858000000007</v>
      </c>
      <c r="Z6" s="262">
        <f>SUM(Inputs!AD50:AD61)</f>
        <v>87162.578000000023</v>
      </c>
      <c r="AA6" s="262">
        <f>SUM(Inputs!AE50:AE61)</f>
        <v>97987.030000000028</v>
      </c>
      <c r="AB6" s="262">
        <f>SUM(Inputs!AF50:AF61)</f>
        <v>104815.26000000004</v>
      </c>
      <c r="AC6" s="262">
        <f>SUM(Inputs!AG50:AG61)</f>
        <v>117330.18000000004</v>
      </c>
      <c r="AD6" s="262">
        <f>SUM(Inputs!AH50:AH61)</f>
        <v>132974.59200000003</v>
      </c>
      <c r="AE6" s="262">
        <f>SUM(Inputs!AI50:AI61)</f>
        <v>132974.59200000003</v>
      </c>
      <c r="AF6" s="262">
        <f>SUM(Inputs!AJ50:AJ61)</f>
        <v>136644.35200000007</v>
      </c>
      <c r="AG6" s="262">
        <f>SUM(Inputs!AK50:AK61)</f>
        <v>151965.92400000006</v>
      </c>
      <c r="AH6" s="262">
        <f>SUM(Inputs!AL50:AL61)</f>
        <v>159010.82600000006</v>
      </c>
      <c r="AI6" s="262">
        <f>SUM(Inputs!AM50:AM61)</f>
        <v>162929.90400000007</v>
      </c>
      <c r="AJ6" s="262">
        <f>SUM(Inputs!AN50:AN61)</f>
        <v>179994.6160000001</v>
      </c>
      <c r="AK6" s="262">
        <f>SUM(Inputs!AO50:AO61)</f>
        <v>179994.6160000001</v>
      </c>
      <c r="AL6" s="262">
        <f>SUM(Inputs!AP50:AP61)</f>
        <v>184520.53600000008</v>
      </c>
      <c r="AM6" s="262">
        <f>SUM(Inputs!AQ50:AQ61)</f>
        <v>200019.28800000012</v>
      </c>
      <c r="AN6" s="262">
        <f>SUM(Inputs!AR50:AR61)</f>
        <v>208511.16400000008</v>
      </c>
      <c r="AO6" s="262">
        <f>SUM(Inputs!AS50:AS61)</f>
        <v>227023.32400000008</v>
      </c>
      <c r="AP6" s="262">
        <f>SUM(Inputs!AT50:AT61)</f>
        <v>244861.9200000001</v>
      </c>
      <c r="AQ6" s="262">
        <f>SUM(Inputs!AU50:AU61)</f>
        <v>244861.9200000001</v>
      </c>
      <c r="AR6" s="262">
        <f>SUM(Inputs!AV50:AV61)</f>
        <v>250644.32000000009</v>
      </c>
      <c r="AS6" s="262">
        <f>SUM(Inputs!AW50:AW61)</f>
        <v>251724.32000000009</v>
      </c>
      <c r="AT6" s="262">
        <f>SUM(Inputs!AX50:AX61)</f>
        <v>251724.32000000009</v>
      </c>
      <c r="AU6" s="262">
        <f>SUM(Inputs!AY50:AY61)</f>
        <v>261452.20000000013</v>
      </c>
      <c r="AV6" s="262">
        <f>SUM(Inputs!AZ50:AZ61)</f>
        <v>262592.20000000013</v>
      </c>
      <c r="AW6" s="262">
        <f>SUM(Inputs!BA50:BA61)</f>
        <v>262592.20000000013</v>
      </c>
      <c r="AX6" s="262">
        <f>SUM(Inputs!BB50:BB61)</f>
        <v>262592.20000000013</v>
      </c>
      <c r="AY6" s="262">
        <f>SUM(Inputs!BC50:BC61)</f>
        <v>263672.20000000013</v>
      </c>
      <c r="AZ6" s="262">
        <f>SUM(Inputs!BD50:BD61)</f>
        <v>263672.20000000013</v>
      </c>
      <c r="BA6" s="262">
        <f>SUM(Inputs!BE50:BE61)</f>
        <v>280786.60000000015</v>
      </c>
      <c r="BB6" s="262">
        <f>SUM(Inputs!BF50:BF61)</f>
        <v>292596.64000000013</v>
      </c>
      <c r="BC6" s="262">
        <f>SUM(Inputs!BG50:BG61)</f>
        <v>292596.64000000013</v>
      </c>
      <c r="BD6" s="262">
        <f>SUM(Inputs!BH50:BH61)</f>
        <v>292596.64000000013</v>
      </c>
      <c r="BE6" s="262">
        <f>SUM(Inputs!BI50:BI61)</f>
        <v>293676.64000000013</v>
      </c>
      <c r="BF6" s="262">
        <f>SUM(Inputs!BJ50:BJ61)</f>
        <v>293676.64000000013</v>
      </c>
      <c r="BG6" s="262">
        <f>SUM(Inputs!BK50:BK61)</f>
        <v>293676.64000000013</v>
      </c>
      <c r="BH6" s="262">
        <f>SUM(Inputs!BL50:BL61)</f>
        <v>294816.64000000013</v>
      </c>
      <c r="BI6" s="262">
        <f>SUM(Inputs!BM50:BM61)</f>
        <v>305492.68000000017</v>
      </c>
      <c r="BJ6" s="262">
        <f>SUM(Inputs!BN50:BN61)</f>
        <v>305492.68000000017</v>
      </c>
      <c r="BK6" s="262">
        <f>SUM(Inputs!BO50:BO61)</f>
        <v>306572.68000000017</v>
      </c>
      <c r="BL6" s="262">
        <f>SUM(Inputs!BP50:BP61)</f>
        <v>306572.68000000017</v>
      </c>
      <c r="BM6" s="262">
        <f>SUM(Inputs!BQ50:BQ61)</f>
        <v>327688.28000000014</v>
      </c>
      <c r="BN6" s="262">
        <f>SUM(Inputs!BR50:BR61)</f>
        <v>328828.28000000014</v>
      </c>
      <c r="BO6" s="262">
        <f>SUM(Inputs!BS50:BS61)</f>
        <v>337160.28000000014</v>
      </c>
      <c r="BP6" s="262">
        <f>SUM(Inputs!BT50:BT61)</f>
        <v>348693.12000000017</v>
      </c>
      <c r="BQ6" s="262">
        <f>SUM(Inputs!BU50:BU61)</f>
        <v>349773.12000000017</v>
      </c>
      <c r="BR6" s="262">
        <f>SUM(Inputs!BV50:BV61)</f>
        <v>349773.12000000017</v>
      </c>
      <c r="BS6" s="262">
        <f>SUM(Inputs!BW50:BW61)</f>
        <v>349773.12000000017</v>
      </c>
      <c r="BT6" s="262">
        <f>SUM(Inputs!BX50:BX61)</f>
        <v>359325.12000000017</v>
      </c>
      <c r="BU6" s="262">
        <f>SUM(Inputs!BY50:BY61)</f>
        <v>359325.12000000017</v>
      </c>
      <c r="BV6" s="262">
        <f>SUM(Inputs!BZ50:BZ61)</f>
        <v>359325.12000000017</v>
      </c>
      <c r="BW6" s="262">
        <f>SUM(Inputs!CA50:CA61)</f>
        <v>359325.12000000017</v>
      </c>
      <c r="BX6" s="262">
        <f>SUM(Inputs!CB50:CB61)</f>
        <v>360405.12000000017</v>
      </c>
      <c r="BY6" s="262">
        <f>SUM(Inputs!CC50:CC61)</f>
        <v>360405.12000000017</v>
      </c>
      <c r="BZ6" s="262">
        <f>SUM(Inputs!CD50:CD61)</f>
        <v>360405.12000000017</v>
      </c>
    </row>
    <row r="7" spans="1:78" ht="17.25" customHeight="1" x14ac:dyDescent="0.25">
      <c r="A7" s="263"/>
      <c r="B7" s="630" t="s">
        <v>378</v>
      </c>
      <c r="C7" s="621"/>
      <c r="D7" s="264" t="s">
        <v>379</v>
      </c>
      <c r="E7" s="265">
        <f t="shared" ref="E7:J7" si="6">SUM(E8:E9)</f>
        <v>0</v>
      </c>
      <c r="F7" s="265">
        <f t="shared" si="6"/>
        <v>88829.957440000013</v>
      </c>
      <c r="G7" s="265">
        <f t="shared" si="6"/>
        <v>66602.071920000017</v>
      </c>
      <c r="H7" s="265">
        <f t="shared" si="6"/>
        <v>55358.602560000028</v>
      </c>
      <c r="I7" s="265">
        <f t="shared" si="6"/>
        <v>67739.037600000025</v>
      </c>
      <c r="J7" s="265">
        <f t="shared" si="6"/>
        <v>79502.90320000003</v>
      </c>
      <c r="K7" s="266"/>
      <c r="L7" s="258">
        <f t="shared" ref="L7:BZ7" si="7">SUM(L8:L9)</f>
        <v>0</v>
      </c>
      <c r="M7" s="258">
        <f t="shared" si="7"/>
        <v>0</v>
      </c>
      <c r="N7" s="258">
        <f t="shared" si="7"/>
        <v>801.13200000000006</v>
      </c>
      <c r="O7" s="258">
        <f t="shared" si="7"/>
        <v>1778.5898</v>
      </c>
      <c r="P7" s="258">
        <f t="shared" si="7"/>
        <v>3368.855</v>
      </c>
      <c r="Q7" s="258">
        <f t="shared" si="7"/>
        <v>16306.0056</v>
      </c>
      <c r="R7" s="258">
        <f t="shared" si="7"/>
        <v>22633.797000000006</v>
      </c>
      <c r="S7" s="258">
        <f t="shared" si="7"/>
        <v>13757.902800000002</v>
      </c>
      <c r="T7" s="258">
        <f t="shared" si="7"/>
        <v>16480.843800000002</v>
      </c>
      <c r="U7" s="258">
        <f t="shared" si="7"/>
        <v>2714.6208000000006</v>
      </c>
      <c r="V7" s="258">
        <f t="shared" si="7"/>
        <v>3296.9132400000012</v>
      </c>
      <c r="W7" s="258">
        <f t="shared" si="7"/>
        <v>3539.4435600000006</v>
      </c>
      <c r="X7" s="258">
        <f t="shared" si="7"/>
        <v>4151.8538400000016</v>
      </c>
      <c r="Y7" s="258">
        <f t="shared" si="7"/>
        <v>4930.7314800000013</v>
      </c>
      <c r="Z7" s="258">
        <f t="shared" si="7"/>
        <v>5229.7546800000018</v>
      </c>
      <c r="AA7" s="258">
        <f t="shared" si="7"/>
        <v>5879.2218000000021</v>
      </c>
      <c r="AB7" s="258">
        <f t="shared" si="7"/>
        <v>6288.915600000003</v>
      </c>
      <c r="AC7" s="258">
        <f t="shared" si="7"/>
        <v>7039.810800000002</v>
      </c>
      <c r="AD7" s="258">
        <f t="shared" si="7"/>
        <v>7978.4755200000027</v>
      </c>
      <c r="AE7" s="258">
        <f t="shared" si="7"/>
        <v>7978.4755200000027</v>
      </c>
      <c r="AF7" s="258">
        <f t="shared" si="7"/>
        <v>8198.6611200000043</v>
      </c>
      <c r="AG7" s="258">
        <f t="shared" si="7"/>
        <v>3039.3184800000013</v>
      </c>
      <c r="AH7" s="258">
        <f t="shared" si="7"/>
        <v>3180.2165200000013</v>
      </c>
      <c r="AI7" s="258">
        <f t="shared" si="7"/>
        <v>3258.5980800000016</v>
      </c>
      <c r="AJ7" s="258">
        <f t="shared" si="7"/>
        <v>3599.8923200000022</v>
      </c>
      <c r="AK7" s="258">
        <f t="shared" si="7"/>
        <v>3599.8923200000022</v>
      </c>
      <c r="AL7" s="258">
        <f t="shared" si="7"/>
        <v>3690.4107200000017</v>
      </c>
      <c r="AM7" s="258">
        <f t="shared" si="7"/>
        <v>4000.3857600000024</v>
      </c>
      <c r="AN7" s="258">
        <f t="shared" si="7"/>
        <v>4170.223280000002</v>
      </c>
      <c r="AO7" s="258">
        <f t="shared" si="7"/>
        <v>4540.4664800000019</v>
      </c>
      <c r="AP7" s="258">
        <f t="shared" si="7"/>
        <v>4897.238400000002</v>
      </c>
      <c r="AQ7" s="258">
        <f t="shared" si="7"/>
        <v>4897.238400000002</v>
      </c>
      <c r="AR7" s="258">
        <f t="shared" si="7"/>
        <v>5012.8864000000021</v>
      </c>
      <c r="AS7" s="258">
        <f t="shared" si="7"/>
        <v>5034.4864000000016</v>
      </c>
      <c r="AT7" s="258">
        <f t="shared" si="7"/>
        <v>5034.4864000000016</v>
      </c>
      <c r="AU7" s="258">
        <f t="shared" si="7"/>
        <v>5229.0440000000026</v>
      </c>
      <c r="AV7" s="258">
        <f t="shared" si="7"/>
        <v>5251.8440000000028</v>
      </c>
      <c r="AW7" s="258">
        <f t="shared" si="7"/>
        <v>5251.8440000000028</v>
      </c>
      <c r="AX7" s="258">
        <f t="shared" si="7"/>
        <v>5251.8440000000028</v>
      </c>
      <c r="AY7" s="258">
        <f t="shared" si="7"/>
        <v>5273.4440000000022</v>
      </c>
      <c r="AZ7" s="258">
        <f t="shared" si="7"/>
        <v>5273.4440000000022</v>
      </c>
      <c r="BA7" s="258">
        <f t="shared" si="7"/>
        <v>5615.7320000000027</v>
      </c>
      <c r="BB7" s="258">
        <f t="shared" si="7"/>
        <v>5851.9328000000023</v>
      </c>
      <c r="BC7" s="258">
        <f t="shared" si="7"/>
        <v>5851.9328000000023</v>
      </c>
      <c r="BD7" s="258">
        <f t="shared" si="7"/>
        <v>5851.9328000000023</v>
      </c>
      <c r="BE7" s="258">
        <f t="shared" si="7"/>
        <v>5873.5328000000027</v>
      </c>
      <c r="BF7" s="258">
        <f t="shared" si="7"/>
        <v>5873.5328000000027</v>
      </c>
      <c r="BG7" s="258">
        <f t="shared" si="7"/>
        <v>5873.5328000000027</v>
      </c>
      <c r="BH7" s="258">
        <f t="shared" si="7"/>
        <v>5896.3328000000029</v>
      </c>
      <c r="BI7" s="258">
        <f t="shared" si="7"/>
        <v>6109.8536000000031</v>
      </c>
      <c r="BJ7" s="258">
        <f t="shared" si="7"/>
        <v>6109.8536000000031</v>
      </c>
      <c r="BK7" s="258">
        <f t="shared" si="7"/>
        <v>6131.4536000000035</v>
      </c>
      <c r="BL7" s="258">
        <f t="shared" si="7"/>
        <v>6131.4536000000035</v>
      </c>
      <c r="BM7" s="258">
        <f t="shared" si="7"/>
        <v>6553.7656000000034</v>
      </c>
      <c r="BN7" s="258">
        <f t="shared" si="7"/>
        <v>6576.5656000000026</v>
      </c>
      <c r="BO7" s="258">
        <f t="shared" si="7"/>
        <v>6743.205600000003</v>
      </c>
      <c r="BP7" s="258">
        <f t="shared" si="7"/>
        <v>6973.8624000000036</v>
      </c>
      <c r="BQ7" s="258">
        <f t="shared" si="7"/>
        <v>6995.462400000004</v>
      </c>
      <c r="BR7" s="258">
        <f t="shared" si="7"/>
        <v>6995.462400000004</v>
      </c>
      <c r="BS7" s="258">
        <f t="shared" si="7"/>
        <v>6995.462400000004</v>
      </c>
      <c r="BT7" s="258">
        <f t="shared" si="7"/>
        <v>7186.5024000000039</v>
      </c>
      <c r="BU7" s="258">
        <f t="shared" si="7"/>
        <v>7186.5024000000039</v>
      </c>
      <c r="BV7" s="258">
        <f t="shared" si="7"/>
        <v>7186.5024000000039</v>
      </c>
      <c r="BW7" s="258">
        <f t="shared" si="7"/>
        <v>7186.5024000000039</v>
      </c>
      <c r="BX7" s="258">
        <f t="shared" si="7"/>
        <v>7208.1024000000034</v>
      </c>
      <c r="BY7" s="258">
        <f t="shared" si="7"/>
        <v>7208.1024000000034</v>
      </c>
      <c r="BZ7" s="258">
        <f t="shared" si="7"/>
        <v>7208.1024000000034</v>
      </c>
    </row>
    <row r="8" spans="1:78" ht="17.25" customHeight="1" x14ac:dyDescent="0.25">
      <c r="A8" s="267"/>
      <c r="B8" s="267"/>
      <c r="C8" s="268" t="s">
        <v>380</v>
      </c>
      <c r="D8" s="268" t="s">
        <v>381</v>
      </c>
      <c r="E8" s="167">
        <f t="shared" ref="E8:I8" si="8">SUMIF($L$3:$BS$3,E$4,$L8:$BS8)</f>
        <v>0</v>
      </c>
      <c r="F8" s="167">
        <f t="shared" si="8"/>
        <v>85508.796200000012</v>
      </c>
      <c r="G8" s="167">
        <f t="shared" si="8"/>
        <v>51142.384800000014</v>
      </c>
      <c r="H8" s="167">
        <f t="shared" si="8"/>
        <v>27679.301280000014</v>
      </c>
      <c r="I8" s="167">
        <f t="shared" si="8"/>
        <v>33869.518800000013</v>
      </c>
      <c r="J8" s="167">
        <f t="shared" ref="J8:J10" si="9">SUMIF($L$3:$BZ$3,J$4,$L8:$BZ8)</f>
        <v>39751.451600000015</v>
      </c>
      <c r="K8" s="229"/>
      <c r="L8" s="262">
        <f>L5*sdiscount2020</f>
        <v>0</v>
      </c>
      <c r="M8" s="262">
        <f>M5*sdiscount2020</f>
        <v>0</v>
      </c>
      <c r="N8" s="262">
        <f t="shared" ref="N8:R8" si="10">+N6</f>
        <v>793.2</v>
      </c>
      <c r="O8" s="262">
        <f t="shared" si="10"/>
        <v>1760.98</v>
      </c>
      <c r="P8" s="262">
        <f t="shared" si="10"/>
        <v>3335.5</v>
      </c>
      <c r="Q8" s="262">
        <f t="shared" si="10"/>
        <v>16144.560000000001</v>
      </c>
      <c r="R8" s="262">
        <f t="shared" si="10"/>
        <v>22409.700000000004</v>
      </c>
      <c r="S8" s="262">
        <f t="shared" ref="S8:T8" si="11">+S6*0.5</f>
        <v>13488.140000000001</v>
      </c>
      <c r="T8" s="262">
        <f t="shared" si="11"/>
        <v>16157.690000000002</v>
      </c>
      <c r="U8" s="262">
        <f t="shared" ref="U8:AF8" si="12">U5*sdiscount2021</f>
        <v>2262.1840000000007</v>
      </c>
      <c r="V8" s="262">
        <f t="shared" si="12"/>
        <v>2747.4277000000011</v>
      </c>
      <c r="W8" s="262">
        <f t="shared" si="12"/>
        <v>2949.5363000000007</v>
      </c>
      <c r="X8" s="262">
        <f t="shared" si="12"/>
        <v>3459.878200000001</v>
      </c>
      <c r="Y8" s="262">
        <f t="shared" si="12"/>
        <v>4108.9429000000009</v>
      </c>
      <c r="Z8" s="262">
        <f t="shared" si="12"/>
        <v>4358.1289000000015</v>
      </c>
      <c r="AA8" s="262">
        <f t="shared" si="12"/>
        <v>4899.3515000000016</v>
      </c>
      <c r="AB8" s="262">
        <f t="shared" si="12"/>
        <v>5240.7630000000026</v>
      </c>
      <c r="AC8" s="262">
        <f t="shared" si="12"/>
        <v>5866.5090000000018</v>
      </c>
      <c r="AD8" s="262">
        <f t="shared" si="12"/>
        <v>6648.7296000000024</v>
      </c>
      <c r="AE8" s="262">
        <f t="shared" si="12"/>
        <v>6648.7296000000024</v>
      </c>
      <c r="AF8" s="262">
        <f t="shared" si="12"/>
        <v>6832.2176000000036</v>
      </c>
      <c r="AG8" s="262">
        <f t="shared" ref="AG8:BZ8" si="13">AG5*sdiscount2022</f>
        <v>1519.6592400000006</v>
      </c>
      <c r="AH8" s="262">
        <f t="shared" si="13"/>
        <v>1590.1082600000007</v>
      </c>
      <c r="AI8" s="262">
        <f t="shared" si="13"/>
        <v>1629.2990400000008</v>
      </c>
      <c r="AJ8" s="262">
        <f t="shared" si="13"/>
        <v>1799.9461600000011</v>
      </c>
      <c r="AK8" s="262">
        <f t="shared" si="13"/>
        <v>1799.9461600000011</v>
      </c>
      <c r="AL8" s="262">
        <f t="shared" si="13"/>
        <v>1845.2053600000008</v>
      </c>
      <c r="AM8" s="262">
        <f t="shared" si="13"/>
        <v>2000.1928800000012</v>
      </c>
      <c r="AN8" s="262">
        <f t="shared" si="13"/>
        <v>2085.111640000001</v>
      </c>
      <c r="AO8" s="262">
        <f t="shared" si="13"/>
        <v>2270.2332400000009</v>
      </c>
      <c r="AP8" s="262">
        <f t="shared" si="13"/>
        <v>2448.619200000001</v>
      </c>
      <c r="AQ8" s="262">
        <f t="shared" si="13"/>
        <v>2448.619200000001</v>
      </c>
      <c r="AR8" s="262">
        <f t="shared" si="13"/>
        <v>2506.4432000000011</v>
      </c>
      <c r="AS8" s="262">
        <f t="shared" si="13"/>
        <v>2517.2432000000008</v>
      </c>
      <c r="AT8" s="262">
        <f t="shared" si="13"/>
        <v>2517.2432000000008</v>
      </c>
      <c r="AU8" s="262">
        <f t="shared" si="13"/>
        <v>2614.5220000000013</v>
      </c>
      <c r="AV8" s="262">
        <f t="shared" si="13"/>
        <v>2625.9220000000014</v>
      </c>
      <c r="AW8" s="262">
        <f t="shared" si="13"/>
        <v>2625.9220000000014</v>
      </c>
      <c r="AX8" s="262">
        <f t="shared" si="13"/>
        <v>2625.9220000000014</v>
      </c>
      <c r="AY8" s="262">
        <f t="shared" si="13"/>
        <v>2636.7220000000011</v>
      </c>
      <c r="AZ8" s="262">
        <f t="shared" si="13"/>
        <v>2636.7220000000011</v>
      </c>
      <c r="BA8" s="262">
        <f t="shared" si="13"/>
        <v>2807.8660000000013</v>
      </c>
      <c r="BB8" s="262">
        <f t="shared" si="13"/>
        <v>2925.9664000000012</v>
      </c>
      <c r="BC8" s="262">
        <f t="shared" si="13"/>
        <v>2925.9664000000012</v>
      </c>
      <c r="BD8" s="262">
        <f t="shared" si="13"/>
        <v>2925.9664000000012</v>
      </c>
      <c r="BE8" s="262">
        <f t="shared" si="13"/>
        <v>2936.7664000000013</v>
      </c>
      <c r="BF8" s="262">
        <f t="shared" si="13"/>
        <v>2936.7664000000013</v>
      </c>
      <c r="BG8" s="262">
        <f t="shared" si="13"/>
        <v>2936.7664000000013</v>
      </c>
      <c r="BH8" s="262">
        <f t="shared" si="13"/>
        <v>2948.1664000000014</v>
      </c>
      <c r="BI8" s="262">
        <f t="shared" si="13"/>
        <v>3054.9268000000015</v>
      </c>
      <c r="BJ8" s="262">
        <f t="shared" si="13"/>
        <v>3054.9268000000015</v>
      </c>
      <c r="BK8" s="262">
        <f t="shared" si="13"/>
        <v>3065.7268000000017</v>
      </c>
      <c r="BL8" s="262">
        <f t="shared" si="13"/>
        <v>3065.7268000000017</v>
      </c>
      <c r="BM8" s="262">
        <f t="shared" si="13"/>
        <v>3276.8828000000017</v>
      </c>
      <c r="BN8" s="262">
        <f t="shared" si="13"/>
        <v>3288.2828000000013</v>
      </c>
      <c r="BO8" s="262">
        <f t="shared" si="13"/>
        <v>3371.6028000000015</v>
      </c>
      <c r="BP8" s="262">
        <f t="shared" si="13"/>
        <v>3486.9312000000018</v>
      </c>
      <c r="BQ8" s="262">
        <f t="shared" si="13"/>
        <v>3497.731200000002</v>
      </c>
      <c r="BR8" s="262">
        <f t="shared" si="13"/>
        <v>3497.731200000002</v>
      </c>
      <c r="BS8" s="262">
        <f t="shared" si="13"/>
        <v>3497.731200000002</v>
      </c>
      <c r="BT8" s="262">
        <f t="shared" si="13"/>
        <v>3593.251200000002</v>
      </c>
      <c r="BU8" s="262">
        <f t="shared" si="13"/>
        <v>3593.251200000002</v>
      </c>
      <c r="BV8" s="262">
        <f t="shared" si="13"/>
        <v>3593.251200000002</v>
      </c>
      <c r="BW8" s="262">
        <f t="shared" si="13"/>
        <v>3593.251200000002</v>
      </c>
      <c r="BX8" s="262">
        <f t="shared" si="13"/>
        <v>3604.0512000000017</v>
      </c>
      <c r="BY8" s="262">
        <f t="shared" si="13"/>
        <v>3604.0512000000017</v>
      </c>
      <c r="BZ8" s="262">
        <f t="shared" si="13"/>
        <v>3604.0512000000017</v>
      </c>
    </row>
    <row r="9" spans="1:78" ht="17.25" customHeight="1" x14ac:dyDescent="0.25">
      <c r="A9" s="267"/>
      <c r="B9" s="267"/>
      <c r="C9" s="268" t="s">
        <v>382</v>
      </c>
      <c r="D9" s="268" t="s">
        <v>383</v>
      </c>
      <c r="E9" s="167">
        <f t="shared" ref="E9:I9" si="14">SUMIF($L$3:$BS$3,E$4,$L9:$BS9)</f>
        <v>0</v>
      </c>
      <c r="F9" s="167">
        <f t="shared" si="14"/>
        <v>3321.1612400000004</v>
      </c>
      <c r="G9" s="167">
        <f t="shared" si="14"/>
        <v>15459.687120000008</v>
      </c>
      <c r="H9" s="167">
        <f t="shared" si="14"/>
        <v>27679.301280000014</v>
      </c>
      <c r="I9" s="167">
        <f t="shared" si="14"/>
        <v>33869.518800000013</v>
      </c>
      <c r="J9" s="167">
        <f t="shared" si="9"/>
        <v>39751.451600000015</v>
      </c>
      <c r="K9" s="229"/>
      <c r="L9" s="262">
        <f t="shared" ref="L9:AQ9" si="15">L5*Sincentive</f>
        <v>0</v>
      </c>
      <c r="M9" s="262">
        <f t="shared" si="15"/>
        <v>0</v>
      </c>
      <c r="N9" s="262">
        <f t="shared" si="15"/>
        <v>7.9320000000000004</v>
      </c>
      <c r="O9" s="262">
        <f t="shared" si="15"/>
        <v>17.6098</v>
      </c>
      <c r="P9" s="262">
        <f t="shared" si="15"/>
        <v>33.355000000000004</v>
      </c>
      <c r="Q9" s="262">
        <f t="shared" si="15"/>
        <v>161.44560000000001</v>
      </c>
      <c r="R9" s="262">
        <f t="shared" si="15"/>
        <v>224.09700000000004</v>
      </c>
      <c r="S9" s="262">
        <f t="shared" si="15"/>
        <v>269.76280000000003</v>
      </c>
      <c r="T9" s="262">
        <f t="shared" si="15"/>
        <v>323.15380000000005</v>
      </c>
      <c r="U9" s="262">
        <f t="shared" si="15"/>
        <v>452.43680000000006</v>
      </c>
      <c r="V9" s="262">
        <f t="shared" si="15"/>
        <v>549.48554000000024</v>
      </c>
      <c r="W9" s="262">
        <f t="shared" si="15"/>
        <v>589.90726000000006</v>
      </c>
      <c r="X9" s="262">
        <f t="shared" si="15"/>
        <v>691.97564000000011</v>
      </c>
      <c r="Y9" s="262">
        <f t="shared" si="15"/>
        <v>821.78858000000014</v>
      </c>
      <c r="Z9" s="262">
        <f t="shared" si="15"/>
        <v>871.6257800000003</v>
      </c>
      <c r="AA9" s="262">
        <f t="shared" si="15"/>
        <v>979.87030000000027</v>
      </c>
      <c r="AB9" s="262">
        <f t="shared" si="15"/>
        <v>1048.1526000000003</v>
      </c>
      <c r="AC9" s="262">
        <f t="shared" si="15"/>
        <v>1173.3018000000004</v>
      </c>
      <c r="AD9" s="262">
        <f t="shared" si="15"/>
        <v>1329.7459200000003</v>
      </c>
      <c r="AE9" s="262">
        <f t="shared" si="15"/>
        <v>1329.7459200000003</v>
      </c>
      <c r="AF9" s="262">
        <f t="shared" si="15"/>
        <v>1366.4435200000007</v>
      </c>
      <c r="AG9" s="262">
        <f t="shared" si="15"/>
        <v>1519.6592400000006</v>
      </c>
      <c r="AH9" s="262">
        <f t="shared" si="15"/>
        <v>1590.1082600000007</v>
      </c>
      <c r="AI9" s="262">
        <f t="shared" si="15"/>
        <v>1629.2990400000008</v>
      </c>
      <c r="AJ9" s="262">
        <f t="shared" si="15"/>
        <v>1799.9461600000011</v>
      </c>
      <c r="AK9" s="262">
        <f t="shared" si="15"/>
        <v>1799.9461600000011</v>
      </c>
      <c r="AL9" s="262">
        <f t="shared" si="15"/>
        <v>1845.2053600000008</v>
      </c>
      <c r="AM9" s="262">
        <f t="shared" si="15"/>
        <v>2000.1928800000012</v>
      </c>
      <c r="AN9" s="262">
        <f t="shared" si="15"/>
        <v>2085.111640000001</v>
      </c>
      <c r="AO9" s="262">
        <f t="shared" si="15"/>
        <v>2270.2332400000009</v>
      </c>
      <c r="AP9" s="262">
        <f t="shared" si="15"/>
        <v>2448.619200000001</v>
      </c>
      <c r="AQ9" s="262">
        <f t="shared" si="15"/>
        <v>2448.619200000001</v>
      </c>
      <c r="AR9" s="262">
        <f t="shared" ref="AR9:BZ9" si="16">AR5*Sincentive</f>
        <v>2506.4432000000011</v>
      </c>
      <c r="AS9" s="262">
        <f t="shared" si="16"/>
        <v>2517.2432000000008</v>
      </c>
      <c r="AT9" s="262">
        <f t="shared" si="16"/>
        <v>2517.2432000000008</v>
      </c>
      <c r="AU9" s="262">
        <f t="shared" si="16"/>
        <v>2614.5220000000013</v>
      </c>
      <c r="AV9" s="262">
        <f t="shared" si="16"/>
        <v>2625.9220000000014</v>
      </c>
      <c r="AW9" s="262">
        <f t="shared" si="16"/>
        <v>2625.9220000000014</v>
      </c>
      <c r="AX9" s="262">
        <f t="shared" si="16"/>
        <v>2625.9220000000014</v>
      </c>
      <c r="AY9" s="262">
        <f t="shared" si="16"/>
        <v>2636.7220000000011</v>
      </c>
      <c r="AZ9" s="262">
        <f t="shared" si="16"/>
        <v>2636.7220000000011</v>
      </c>
      <c r="BA9" s="262">
        <f t="shared" si="16"/>
        <v>2807.8660000000013</v>
      </c>
      <c r="BB9" s="262">
        <f t="shared" si="16"/>
        <v>2925.9664000000012</v>
      </c>
      <c r="BC9" s="262">
        <f t="shared" si="16"/>
        <v>2925.9664000000012</v>
      </c>
      <c r="BD9" s="262">
        <f t="shared" si="16"/>
        <v>2925.9664000000012</v>
      </c>
      <c r="BE9" s="262">
        <f t="shared" si="16"/>
        <v>2936.7664000000013</v>
      </c>
      <c r="BF9" s="262">
        <f t="shared" si="16"/>
        <v>2936.7664000000013</v>
      </c>
      <c r="BG9" s="262">
        <f t="shared" si="16"/>
        <v>2936.7664000000013</v>
      </c>
      <c r="BH9" s="262">
        <f t="shared" si="16"/>
        <v>2948.1664000000014</v>
      </c>
      <c r="BI9" s="262">
        <f t="shared" si="16"/>
        <v>3054.9268000000015</v>
      </c>
      <c r="BJ9" s="262">
        <f t="shared" si="16"/>
        <v>3054.9268000000015</v>
      </c>
      <c r="BK9" s="262">
        <f t="shared" si="16"/>
        <v>3065.7268000000017</v>
      </c>
      <c r="BL9" s="262">
        <f t="shared" si="16"/>
        <v>3065.7268000000017</v>
      </c>
      <c r="BM9" s="262">
        <f t="shared" si="16"/>
        <v>3276.8828000000017</v>
      </c>
      <c r="BN9" s="262">
        <f t="shared" si="16"/>
        <v>3288.2828000000013</v>
      </c>
      <c r="BO9" s="262">
        <f t="shared" si="16"/>
        <v>3371.6028000000015</v>
      </c>
      <c r="BP9" s="262">
        <f t="shared" si="16"/>
        <v>3486.9312000000018</v>
      </c>
      <c r="BQ9" s="262">
        <f t="shared" si="16"/>
        <v>3497.731200000002</v>
      </c>
      <c r="BR9" s="262">
        <f t="shared" si="16"/>
        <v>3497.731200000002</v>
      </c>
      <c r="BS9" s="262">
        <f t="shared" si="16"/>
        <v>3497.731200000002</v>
      </c>
      <c r="BT9" s="262">
        <f t="shared" si="16"/>
        <v>3593.251200000002</v>
      </c>
      <c r="BU9" s="262">
        <f t="shared" si="16"/>
        <v>3593.251200000002</v>
      </c>
      <c r="BV9" s="262">
        <f t="shared" si="16"/>
        <v>3593.251200000002</v>
      </c>
      <c r="BW9" s="262">
        <f t="shared" si="16"/>
        <v>3593.251200000002</v>
      </c>
      <c r="BX9" s="262">
        <f t="shared" si="16"/>
        <v>3604.0512000000017</v>
      </c>
      <c r="BY9" s="262">
        <f t="shared" si="16"/>
        <v>3604.0512000000017</v>
      </c>
      <c r="BZ9" s="262">
        <f t="shared" si="16"/>
        <v>3604.0512000000017</v>
      </c>
    </row>
    <row r="10" spans="1:78" ht="17.25" customHeight="1" x14ac:dyDescent="0.25">
      <c r="A10" s="263"/>
      <c r="B10" s="630" t="s">
        <v>384</v>
      </c>
      <c r="C10" s="621"/>
      <c r="D10" s="264" t="s">
        <v>385</v>
      </c>
      <c r="E10" s="265">
        <f t="shared" ref="E10:I10" si="17">SUMIF($L$3:$BS$3,E$4,$L10:$BS10)</f>
        <v>0</v>
      </c>
      <c r="F10" s="265">
        <f t="shared" si="17"/>
        <v>243286.16656000004</v>
      </c>
      <c r="G10" s="265">
        <f t="shared" si="17"/>
        <v>1479366.6400800005</v>
      </c>
      <c r="H10" s="265">
        <f t="shared" si="17"/>
        <v>2712571.5254400009</v>
      </c>
      <c r="I10" s="265">
        <f t="shared" si="17"/>
        <v>3319212.8424000009</v>
      </c>
      <c r="J10" s="265">
        <f t="shared" si="9"/>
        <v>3895642.2568000015</v>
      </c>
      <c r="K10" s="225"/>
      <c r="L10" s="258">
        <f t="shared" ref="L10:BZ10" si="18">L5-L7</f>
        <v>0</v>
      </c>
      <c r="M10" s="258">
        <f t="shared" si="18"/>
        <v>0</v>
      </c>
      <c r="N10" s="258">
        <f t="shared" si="18"/>
        <v>-7.9320000000000164</v>
      </c>
      <c r="O10" s="258">
        <f t="shared" si="18"/>
        <v>-17.60979999999995</v>
      </c>
      <c r="P10" s="258">
        <f t="shared" si="18"/>
        <v>-33.355000000000018</v>
      </c>
      <c r="Q10" s="258">
        <f t="shared" si="18"/>
        <v>-161.4455999999991</v>
      </c>
      <c r="R10" s="258">
        <f t="shared" si="18"/>
        <v>-224.09700000000157</v>
      </c>
      <c r="S10" s="258">
        <f t="shared" si="18"/>
        <v>13218.377200000001</v>
      </c>
      <c r="T10" s="258">
        <f t="shared" si="18"/>
        <v>15834.536200000002</v>
      </c>
      <c r="U10" s="258">
        <f t="shared" si="18"/>
        <v>42529.059200000003</v>
      </c>
      <c r="V10" s="258">
        <f t="shared" si="18"/>
        <v>51651.640760000017</v>
      </c>
      <c r="W10" s="258">
        <f t="shared" si="18"/>
        <v>55451.28244000001</v>
      </c>
      <c r="X10" s="258">
        <f t="shared" si="18"/>
        <v>65045.71016000001</v>
      </c>
      <c r="Y10" s="258">
        <f t="shared" si="18"/>
        <v>77248.126520000005</v>
      </c>
      <c r="Z10" s="258">
        <f t="shared" si="18"/>
        <v>81932.823320000025</v>
      </c>
      <c r="AA10" s="258">
        <f t="shared" si="18"/>
        <v>92107.808200000029</v>
      </c>
      <c r="AB10" s="258">
        <f t="shared" si="18"/>
        <v>98526.344400000031</v>
      </c>
      <c r="AC10" s="258">
        <f t="shared" si="18"/>
        <v>110290.36920000003</v>
      </c>
      <c r="AD10" s="258">
        <f t="shared" si="18"/>
        <v>124996.11648000003</v>
      </c>
      <c r="AE10" s="258">
        <f t="shared" si="18"/>
        <v>124996.11648000003</v>
      </c>
      <c r="AF10" s="258">
        <f t="shared" si="18"/>
        <v>128445.69088000007</v>
      </c>
      <c r="AG10" s="258">
        <f t="shared" si="18"/>
        <v>148926.60552000007</v>
      </c>
      <c r="AH10" s="258">
        <f t="shared" si="18"/>
        <v>155830.60948000007</v>
      </c>
      <c r="AI10" s="258">
        <f t="shared" si="18"/>
        <v>159671.30592000007</v>
      </c>
      <c r="AJ10" s="258">
        <f t="shared" si="18"/>
        <v>176394.72368000008</v>
      </c>
      <c r="AK10" s="258">
        <f t="shared" si="18"/>
        <v>176394.72368000008</v>
      </c>
      <c r="AL10" s="258">
        <f t="shared" si="18"/>
        <v>180830.12528000007</v>
      </c>
      <c r="AM10" s="258">
        <f t="shared" si="18"/>
        <v>196018.90224000011</v>
      </c>
      <c r="AN10" s="258">
        <f t="shared" si="18"/>
        <v>204340.94072000007</v>
      </c>
      <c r="AO10" s="258">
        <f t="shared" si="18"/>
        <v>222482.85752000008</v>
      </c>
      <c r="AP10" s="258">
        <f t="shared" si="18"/>
        <v>239964.6816000001</v>
      </c>
      <c r="AQ10" s="258">
        <f t="shared" si="18"/>
        <v>239964.6816000001</v>
      </c>
      <c r="AR10" s="258">
        <f t="shared" si="18"/>
        <v>245631.43360000011</v>
      </c>
      <c r="AS10" s="258">
        <f t="shared" si="18"/>
        <v>246689.8336000001</v>
      </c>
      <c r="AT10" s="258">
        <f t="shared" si="18"/>
        <v>246689.8336000001</v>
      </c>
      <c r="AU10" s="258">
        <f t="shared" si="18"/>
        <v>256223.15600000013</v>
      </c>
      <c r="AV10" s="258">
        <f t="shared" si="18"/>
        <v>257340.35600000012</v>
      </c>
      <c r="AW10" s="258">
        <f t="shared" si="18"/>
        <v>257340.35600000012</v>
      </c>
      <c r="AX10" s="258">
        <f t="shared" si="18"/>
        <v>257340.35600000012</v>
      </c>
      <c r="AY10" s="258">
        <f t="shared" si="18"/>
        <v>258398.75600000014</v>
      </c>
      <c r="AZ10" s="258">
        <f t="shared" si="18"/>
        <v>258398.75600000014</v>
      </c>
      <c r="BA10" s="258">
        <f t="shared" si="18"/>
        <v>275170.86800000013</v>
      </c>
      <c r="BB10" s="258">
        <f t="shared" si="18"/>
        <v>286744.70720000012</v>
      </c>
      <c r="BC10" s="258">
        <f t="shared" si="18"/>
        <v>286744.70720000012</v>
      </c>
      <c r="BD10" s="258">
        <f t="shared" si="18"/>
        <v>286744.70720000012</v>
      </c>
      <c r="BE10" s="258">
        <f t="shared" si="18"/>
        <v>287803.10720000014</v>
      </c>
      <c r="BF10" s="258">
        <f t="shared" si="18"/>
        <v>287803.10720000014</v>
      </c>
      <c r="BG10" s="258">
        <f t="shared" si="18"/>
        <v>287803.10720000014</v>
      </c>
      <c r="BH10" s="258">
        <f t="shared" si="18"/>
        <v>288920.30720000016</v>
      </c>
      <c r="BI10" s="258">
        <f t="shared" si="18"/>
        <v>299382.82640000014</v>
      </c>
      <c r="BJ10" s="258">
        <f t="shared" si="18"/>
        <v>299382.82640000014</v>
      </c>
      <c r="BK10" s="258">
        <f t="shared" si="18"/>
        <v>300441.22640000016</v>
      </c>
      <c r="BL10" s="258">
        <f t="shared" si="18"/>
        <v>300441.22640000016</v>
      </c>
      <c r="BM10" s="258">
        <f t="shared" si="18"/>
        <v>321134.51440000016</v>
      </c>
      <c r="BN10" s="258">
        <f t="shared" si="18"/>
        <v>322251.71440000011</v>
      </c>
      <c r="BO10" s="258">
        <f t="shared" si="18"/>
        <v>330417.07440000016</v>
      </c>
      <c r="BP10" s="258">
        <f t="shared" si="18"/>
        <v>341719.25760000019</v>
      </c>
      <c r="BQ10" s="258">
        <f t="shared" si="18"/>
        <v>342777.65760000015</v>
      </c>
      <c r="BR10" s="258">
        <f t="shared" si="18"/>
        <v>342777.65760000015</v>
      </c>
      <c r="BS10" s="258">
        <f t="shared" si="18"/>
        <v>342777.65760000015</v>
      </c>
      <c r="BT10" s="258">
        <f t="shared" si="18"/>
        <v>352138.61760000017</v>
      </c>
      <c r="BU10" s="258">
        <f t="shared" si="18"/>
        <v>352138.61760000017</v>
      </c>
      <c r="BV10" s="258">
        <f t="shared" si="18"/>
        <v>352138.61760000017</v>
      </c>
      <c r="BW10" s="258">
        <f t="shared" si="18"/>
        <v>352138.61760000017</v>
      </c>
      <c r="BX10" s="258">
        <f t="shared" si="18"/>
        <v>353197.01760000014</v>
      </c>
      <c r="BY10" s="258">
        <f t="shared" si="18"/>
        <v>353197.01760000014</v>
      </c>
      <c r="BZ10" s="258">
        <f t="shared" si="18"/>
        <v>353197.01760000014</v>
      </c>
    </row>
    <row r="11" spans="1:78" ht="12" customHeight="1" x14ac:dyDescent="0.25">
      <c r="A11" s="225"/>
      <c r="B11" s="225"/>
      <c r="C11" s="225"/>
      <c r="D11" s="225"/>
      <c r="E11" s="225"/>
      <c r="F11" s="225"/>
      <c r="G11" s="225"/>
      <c r="H11" s="225"/>
      <c r="I11" s="225"/>
      <c r="J11" s="225"/>
      <c r="K11" s="225"/>
      <c r="L11" s="225"/>
      <c r="M11" s="225"/>
      <c r="N11" s="225"/>
      <c r="O11" s="225"/>
      <c r="P11" s="225"/>
      <c r="Q11" s="225"/>
      <c r="R11" s="225"/>
      <c r="S11" s="225"/>
      <c r="T11" s="225"/>
      <c r="U11" s="225"/>
      <c r="V11" s="225"/>
      <c r="W11" s="225"/>
      <c r="X11" s="225"/>
      <c r="Y11" s="225"/>
      <c r="Z11" s="225"/>
      <c r="AA11" s="225"/>
      <c r="AB11" s="225"/>
      <c r="AC11" s="225"/>
      <c r="AD11" s="225"/>
      <c r="AE11" s="225"/>
      <c r="AF11" s="225"/>
      <c r="AG11" s="225"/>
      <c r="AH11" s="225"/>
      <c r="AI11" s="225"/>
      <c r="AJ11" s="225"/>
      <c r="AK11" s="225"/>
      <c r="AL11" s="225"/>
      <c r="AM11" s="225"/>
      <c r="AN11" s="225"/>
      <c r="AO11" s="225"/>
      <c r="AP11" s="225"/>
      <c r="AQ11" s="225"/>
      <c r="AR11" s="225"/>
      <c r="AS11" s="225"/>
      <c r="AT11" s="225"/>
      <c r="AU11" s="225"/>
      <c r="AV11" s="225"/>
      <c r="AW11" s="225"/>
      <c r="AX11" s="225"/>
      <c r="AY11" s="225"/>
      <c r="AZ11" s="225"/>
      <c r="BA11" s="225"/>
      <c r="BB11" s="225"/>
      <c r="BC11" s="225"/>
      <c r="BD11" s="225"/>
      <c r="BE11" s="225"/>
      <c r="BF11" s="225"/>
      <c r="BG11" s="225"/>
      <c r="BH11" s="225"/>
      <c r="BI11" s="225"/>
      <c r="BJ11" s="225"/>
      <c r="BK11" s="225"/>
      <c r="BL11" s="225"/>
      <c r="BM11" s="225"/>
      <c r="BN11" s="225"/>
      <c r="BO11" s="225"/>
      <c r="BP11" s="225"/>
      <c r="BQ11" s="225"/>
      <c r="BR11" s="225"/>
      <c r="BS11" s="225"/>
      <c r="BT11" s="225"/>
      <c r="BU11" s="225"/>
      <c r="BV11" s="225"/>
      <c r="BW11" s="225"/>
      <c r="BX11" s="225"/>
      <c r="BY11" s="225"/>
      <c r="BZ11" s="225"/>
    </row>
    <row r="12" spans="1:78" ht="12" customHeight="1" x14ac:dyDescent="0.25">
      <c r="A12" s="225"/>
      <c r="B12" s="225"/>
      <c r="C12" s="225"/>
      <c r="D12" s="225"/>
      <c r="E12" s="225"/>
      <c r="F12" s="225"/>
      <c r="G12" s="225"/>
      <c r="H12" s="225"/>
      <c r="I12" s="225"/>
      <c r="J12" s="225"/>
      <c r="K12" s="225"/>
      <c r="L12" s="225"/>
      <c r="M12" s="225"/>
      <c r="N12" s="269"/>
      <c r="O12" s="269"/>
      <c r="P12" s="269"/>
      <c r="Q12" s="269"/>
      <c r="R12" s="269"/>
      <c r="S12" s="269"/>
      <c r="T12" s="269"/>
      <c r="U12" s="269"/>
      <c r="V12" s="269"/>
      <c r="W12" s="225"/>
      <c r="X12" s="225"/>
      <c r="Y12" s="225"/>
      <c r="Z12" s="225"/>
      <c r="AA12" s="225"/>
      <c r="AB12" s="225"/>
      <c r="AC12" s="225"/>
      <c r="AD12" s="225"/>
      <c r="AE12" s="225"/>
      <c r="AF12" s="225"/>
      <c r="AG12" s="225"/>
      <c r="AH12" s="225"/>
      <c r="AI12" s="225"/>
      <c r="AJ12" s="225"/>
      <c r="AK12" s="225"/>
      <c r="AL12" s="225"/>
      <c r="AM12" s="225"/>
      <c r="AN12" s="225"/>
      <c r="AO12" s="225"/>
      <c r="AP12" s="225"/>
      <c r="AQ12" s="225"/>
      <c r="AR12" s="225"/>
      <c r="AS12" s="225"/>
      <c r="AT12" s="225"/>
      <c r="AU12" s="225"/>
      <c r="AV12" s="225"/>
      <c r="AW12" s="225"/>
      <c r="AX12" s="225"/>
      <c r="AY12" s="225"/>
      <c r="AZ12" s="225"/>
      <c r="BA12" s="225"/>
      <c r="BB12" s="225"/>
      <c r="BC12" s="225"/>
      <c r="BD12" s="225"/>
      <c r="BE12" s="225"/>
      <c r="BF12" s="225"/>
      <c r="BG12" s="225"/>
      <c r="BH12" s="225"/>
      <c r="BI12" s="225"/>
      <c r="BJ12" s="225"/>
      <c r="BK12" s="225"/>
      <c r="BL12" s="225"/>
      <c r="BM12" s="225"/>
      <c r="BN12" s="225"/>
      <c r="BO12" s="225"/>
      <c r="BP12" s="225"/>
      <c r="BQ12" s="225"/>
      <c r="BR12" s="225"/>
      <c r="BS12" s="225"/>
      <c r="BT12" s="225"/>
      <c r="BU12" s="225"/>
      <c r="BV12" s="225"/>
      <c r="BW12" s="225"/>
      <c r="BX12" s="225"/>
      <c r="BY12" s="225"/>
      <c r="BZ12" s="225"/>
    </row>
    <row r="13" spans="1:78" ht="12" customHeight="1" x14ac:dyDescent="0.25">
      <c r="A13" s="225"/>
      <c r="B13" s="225"/>
      <c r="C13" s="225"/>
      <c r="D13" s="225"/>
      <c r="E13" s="225"/>
      <c r="F13" s="225"/>
      <c r="G13" s="225"/>
      <c r="H13" s="225"/>
      <c r="I13" s="225"/>
      <c r="J13" s="225"/>
      <c r="K13" s="225"/>
      <c r="L13" s="225"/>
      <c r="M13" s="225"/>
      <c r="N13" s="269"/>
      <c r="O13" s="269"/>
      <c r="P13" s="269"/>
      <c r="Q13" s="269"/>
      <c r="R13" s="269"/>
      <c r="S13" s="269"/>
      <c r="T13" s="269"/>
      <c r="U13" s="269"/>
      <c r="V13" s="269"/>
      <c r="W13" s="225"/>
      <c r="X13" s="225"/>
      <c r="Y13" s="225"/>
      <c r="Z13" s="225"/>
      <c r="AA13" s="225"/>
      <c r="AB13" s="225"/>
      <c r="AC13" s="225"/>
      <c r="AD13" s="225"/>
      <c r="AE13" s="225"/>
      <c r="AF13" s="225"/>
      <c r="AG13" s="225"/>
      <c r="AH13" s="225"/>
      <c r="AI13" s="225"/>
      <c r="AJ13" s="225"/>
      <c r="AK13" s="225"/>
      <c r="AL13" s="225"/>
      <c r="AM13" s="225"/>
      <c r="AN13" s="225"/>
      <c r="AO13" s="225"/>
      <c r="AP13" s="225"/>
      <c r="AQ13" s="225"/>
      <c r="AR13" s="225"/>
      <c r="AS13" s="225"/>
      <c r="AT13" s="225"/>
      <c r="AU13" s="225"/>
      <c r="AV13" s="225"/>
      <c r="AW13" s="225"/>
      <c r="AX13" s="225"/>
      <c r="AY13" s="225"/>
      <c r="AZ13" s="225"/>
      <c r="BA13" s="225"/>
      <c r="BB13" s="225"/>
      <c r="BC13" s="225"/>
      <c r="BD13" s="225"/>
      <c r="BE13" s="225"/>
      <c r="BF13" s="225"/>
      <c r="BG13" s="225"/>
      <c r="BH13" s="225"/>
      <c r="BI13" s="225"/>
      <c r="BJ13" s="225"/>
      <c r="BK13" s="225"/>
      <c r="BL13" s="225"/>
      <c r="BM13" s="225"/>
      <c r="BN13" s="225"/>
      <c r="BO13" s="225"/>
      <c r="BP13" s="225"/>
      <c r="BQ13" s="225"/>
      <c r="BR13" s="225"/>
      <c r="BS13" s="225"/>
      <c r="BT13" s="225"/>
      <c r="BU13" s="225"/>
      <c r="BV13" s="225"/>
      <c r="BW13" s="225"/>
      <c r="BX13" s="225"/>
      <c r="BY13" s="225"/>
      <c r="BZ13" s="225"/>
    </row>
    <row r="14" spans="1:78" ht="12" customHeight="1" x14ac:dyDescent="0.25">
      <c r="A14" s="225"/>
      <c r="B14" s="225"/>
      <c r="C14" s="225"/>
      <c r="D14" s="225"/>
      <c r="E14" s="225"/>
      <c r="F14" s="225"/>
      <c r="G14" s="225"/>
      <c r="H14" s="225"/>
      <c r="I14" s="225"/>
      <c r="J14" s="225"/>
      <c r="K14" s="225"/>
      <c r="L14" s="225"/>
      <c r="M14" s="225"/>
      <c r="N14" s="269"/>
      <c r="O14" s="269"/>
      <c r="P14" s="269"/>
      <c r="Q14" s="269"/>
      <c r="R14" s="225"/>
      <c r="S14" s="225"/>
      <c r="T14" s="225"/>
      <c r="U14" s="225"/>
      <c r="V14" s="225"/>
      <c r="W14" s="225"/>
      <c r="X14" s="225"/>
      <c r="Y14" s="225"/>
      <c r="Z14" s="225"/>
      <c r="AA14" s="225"/>
      <c r="AB14" s="225"/>
      <c r="AC14" s="225"/>
      <c r="AD14" s="225"/>
      <c r="AE14" s="225"/>
      <c r="AF14" s="225"/>
      <c r="AG14" s="225"/>
      <c r="AH14" s="225"/>
      <c r="AI14" s="225"/>
      <c r="AJ14" s="225"/>
      <c r="AK14" s="225"/>
      <c r="AL14" s="225"/>
      <c r="AM14" s="225"/>
      <c r="AN14" s="225"/>
      <c r="AO14" s="225"/>
      <c r="AP14" s="225"/>
      <c r="AQ14" s="225"/>
      <c r="AR14" s="225"/>
      <c r="AS14" s="225"/>
      <c r="AT14" s="225"/>
      <c r="AU14" s="225"/>
      <c r="AV14" s="225"/>
      <c r="AW14" s="225"/>
      <c r="AX14" s="225"/>
      <c r="AY14" s="225"/>
      <c r="AZ14" s="225"/>
      <c r="BA14" s="225"/>
      <c r="BB14" s="225"/>
      <c r="BC14" s="225"/>
      <c r="BD14" s="225"/>
      <c r="BE14" s="225"/>
      <c r="BF14" s="225"/>
      <c r="BG14" s="225"/>
      <c r="BH14" s="225"/>
      <c r="BI14" s="225"/>
      <c r="BJ14" s="225"/>
      <c r="BK14" s="225"/>
      <c r="BL14" s="225"/>
      <c r="BM14" s="225"/>
      <c r="BN14" s="225"/>
      <c r="BO14" s="225"/>
      <c r="BP14" s="225"/>
      <c r="BQ14" s="225"/>
      <c r="BR14" s="225"/>
      <c r="BS14" s="225"/>
      <c r="BT14" s="225"/>
      <c r="BU14" s="225"/>
      <c r="BV14" s="225"/>
      <c r="BW14" s="225"/>
      <c r="BX14" s="225"/>
      <c r="BY14" s="225"/>
      <c r="BZ14" s="225"/>
    </row>
    <row r="15" spans="1:78" ht="12" customHeight="1" x14ac:dyDescent="0.25">
      <c r="A15" s="225"/>
      <c r="B15" s="225"/>
      <c r="C15" s="225"/>
      <c r="D15" s="225"/>
      <c r="E15" s="225"/>
      <c r="F15" s="225"/>
      <c r="G15" s="225"/>
      <c r="H15" s="225"/>
      <c r="I15" s="225"/>
      <c r="J15" s="225"/>
      <c r="K15" s="225"/>
      <c r="L15" s="225"/>
      <c r="M15" s="225"/>
      <c r="N15" s="269"/>
      <c r="O15" s="269"/>
      <c r="P15" s="269"/>
      <c r="Q15" s="225"/>
      <c r="R15" s="225"/>
      <c r="S15" s="225"/>
      <c r="T15" s="225"/>
      <c r="U15" s="225"/>
      <c r="V15" s="225"/>
      <c r="W15" s="225"/>
      <c r="X15" s="225"/>
      <c r="Y15" s="225"/>
      <c r="Z15" s="225"/>
      <c r="AA15" s="225"/>
      <c r="AB15" s="225"/>
      <c r="AC15" s="225"/>
      <c r="AD15" s="225"/>
      <c r="AE15" s="225"/>
      <c r="AF15" s="225"/>
      <c r="AG15" s="225"/>
      <c r="AH15" s="225"/>
      <c r="AI15" s="225"/>
      <c r="AJ15" s="225"/>
      <c r="AK15" s="225"/>
      <c r="AL15" s="225"/>
      <c r="AM15" s="225"/>
      <c r="AN15" s="225"/>
      <c r="AO15" s="225"/>
      <c r="AP15" s="225"/>
      <c r="AQ15" s="225"/>
      <c r="AR15" s="225"/>
      <c r="AS15" s="225"/>
      <c r="AT15" s="225"/>
      <c r="AU15" s="225"/>
      <c r="AV15" s="225"/>
      <c r="AW15" s="225"/>
      <c r="AX15" s="225"/>
      <c r="AY15" s="225"/>
      <c r="AZ15" s="225"/>
      <c r="BA15" s="225"/>
      <c r="BB15" s="225"/>
      <c r="BC15" s="225"/>
      <c r="BD15" s="225"/>
      <c r="BE15" s="225"/>
      <c r="BF15" s="225"/>
      <c r="BG15" s="225"/>
      <c r="BH15" s="225"/>
      <c r="BI15" s="225"/>
      <c r="BJ15" s="225"/>
      <c r="BK15" s="225"/>
      <c r="BL15" s="225"/>
      <c r="BM15" s="225"/>
      <c r="BN15" s="225"/>
      <c r="BO15" s="225"/>
      <c r="BP15" s="225"/>
      <c r="BQ15" s="225"/>
      <c r="BR15" s="225"/>
      <c r="BS15" s="225"/>
      <c r="BT15" s="225"/>
      <c r="BU15" s="225"/>
      <c r="BV15" s="225"/>
      <c r="BW15" s="225"/>
      <c r="BX15" s="225"/>
      <c r="BY15" s="225"/>
      <c r="BZ15" s="225"/>
    </row>
    <row r="16" spans="1:78" ht="12" customHeight="1" x14ac:dyDescent="0.25">
      <c r="A16" s="225"/>
      <c r="B16" s="225"/>
      <c r="C16" s="225"/>
      <c r="D16" s="225"/>
      <c r="E16" s="225"/>
      <c r="F16" s="225"/>
      <c r="G16" s="225"/>
      <c r="H16" s="225"/>
      <c r="I16" s="225"/>
      <c r="J16" s="225"/>
      <c r="K16" s="225"/>
      <c r="L16" s="225"/>
      <c r="M16" s="225"/>
      <c r="N16" s="269"/>
      <c r="O16" s="269"/>
      <c r="P16" s="269"/>
      <c r="Q16" s="269"/>
      <c r="R16" s="225"/>
      <c r="S16" s="225"/>
      <c r="T16" s="225"/>
      <c r="U16" s="225"/>
      <c r="V16" s="225"/>
      <c r="W16" s="225"/>
      <c r="X16" s="225"/>
      <c r="Y16" s="225"/>
      <c r="Z16" s="225"/>
      <c r="AA16" s="225"/>
      <c r="AB16" s="225"/>
      <c r="AC16" s="225"/>
      <c r="AD16" s="225"/>
      <c r="AE16" s="225"/>
      <c r="AF16" s="225"/>
      <c r="AG16" s="225"/>
      <c r="AH16" s="225"/>
      <c r="AI16" s="225"/>
      <c r="AJ16" s="225"/>
      <c r="AK16" s="225"/>
      <c r="AL16" s="225"/>
      <c r="AM16" s="225"/>
      <c r="AN16" s="225"/>
      <c r="AO16" s="225"/>
      <c r="AP16" s="225"/>
      <c r="AQ16" s="225"/>
      <c r="AR16" s="225"/>
      <c r="AS16" s="225"/>
      <c r="AT16" s="225"/>
      <c r="AU16" s="225"/>
      <c r="AV16" s="225"/>
      <c r="AW16" s="225"/>
      <c r="AX16" s="225"/>
      <c r="AY16" s="225"/>
      <c r="AZ16" s="225"/>
      <c r="BA16" s="225"/>
      <c r="BB16" s="225"/>
      <c r="BC16" s="225"/>
      <c r="BD16" s="225"/>
      <c r="BE16" s="225"/>
      <c r="BF16" s="225"/>
      <c r="BG16" s="225"/>
      <c r="BH16" s="225"/>
      <c r="BI16" s="225"/>
      <c r="BJ16" s="225"/>
      <c r="BK16" s="225"/>
      <c r="BL16" s="225"/>
      <c r="BM16" s="225"/>
      <c r="BN16" s="225"/>
      <c r="BO16" s="225"/>
      <c r="BP16" s="225"/>
      <c r="BQ16" s="225"/>
      <c r="BR16" s="225"/>
      <c r="BS16" s="225"/>
      <c r="BT16" s="225"/>
      <c r="BU16" s="225"/>
      <c r="BV16" s="225"/>
      <c r="BW16" s="225"/>
      <c r="BX16" s="225"/>
      <c r="BY16" s="225"/>
      <c r="BZ16" s="225"/>
    </row>
    <row r="17" spans="1:78" ht="12" customHeight="1" x14ac:dyDescent="0.25">
      <c r="A17" s="225"/>
      <c r="B17" s="225"/>
      <c r="C17" s="225"/>
      <c r="D17" s="225"/>
      <c r="E17" s="225"/>
      <c r="F17" s="225"/>
      <c r="G17" s="225"/>
      <c r="H17" s="225"/>
      <c r="I17" s="225"/>
      <c r="J17" s="225"/>
      <c r="K17" s="225"/>
      <c r="L17" s="225"/>
      <c r="M17" s="225"/>
      <c r="N17" s="269"/>
      <c r="O17" s="269"/>
      <c r="P17" s="269"/>
      <c r="Q17" s="269"/>
      <c r="R17" s="269"/>
      <c r="S17" s="225"/>
      <c r="T17" s="225"/>
      <c r="U17" s="225"/>
      <c r="V17" s="225"/>
      <c r="W17" s="225"/>
      <c r="X17" s="225"/>
      <c r="Y17" s="225"/>
      <c r="Z17" s="225"/>
      <c r="AA17" s="225"/>
      <c r="AB17" s="225"/>
      <c r="AC17" s="225"/>
      <c r="AD17" s="225"/>
      <c r="AE17" s="225"/>
      <c r="AF17" s="225"/>
      <c r="AG17" s="225"/>
      <c r="AH17" s="225"/>
      <c r="AI17" s="225"/>
      <c r="AJ17" s="225"/>
      <c r="AK17" s="225"/>
      <c r="AL17" s="225"/>
      <c r="AM17" s="225"/>
      <c r="AN17" s="225"/>
      <c r="AO17" s="225"/>
      <c r="AP17" s="225"/>
      <c r="AQ17" s="225"/>
      <c r="AR17" s="225"/>
      <c r="AS17" s="225"/>
      <c r="AT17" s="225"/>
      <c r="AU17" s="225"/>
      <c r="AV17" s="225"/>
      <c r="AW17" s="225"/>
      <c r="AX17" s="225"/>
      <c r="AY17" s="225"/>
      <c r="AZ17" s="225"/>
      <c r="BA17" s="225"/>
      <c r="BB17" s="225"/>
      <c r="BC17" s="225"/>
      <c r="BD17" s="225"/>
      <c r="BE17" s="225"/>
      <c r="BF17" s="225"/>
      <c r="BG17" s="225"/>
      <c r="BH17" s="225"/>
      <c r="BI17" s="225"/>
      <c r="BJ17" s="225"/>
      <c r="BK17" s="225"/>
      <c r="BL17" s="225"/>
      <c r="BM17" s="225"/>
      <c r="BN17" s="225"/>
      <c r="BO17" s="225"/>
      <c r="BP17" s="225"/>
      <c r="BQ17" s="225"/>
      <c r="BR17" s="225"/>
      <c r="BS17" s="225"/>
      <c r="BT17" s="225"/>
      <c r="BU17" s="225"/>
      <c r="BV17" s="225"/>
      <c r="BW17" s="225"/>
      <c r="BX17" s="225"/>
      <c r="BY17" s="225"/>
      <c r="BZ17" s="225"/>
    </row>
    <row r="18" spans="1:78" ht="12" customHeight="1" x14ac:dyDescent="0.25">
      <c r="A18" s="225"/>
      <c r="B18" s="225"/>
      <c r="C18" s="225"/>
      <c r="D18" s="225"/>
      <c r="E18" s="225"/>
      <c r="F18" s="225"/>
      <c r="G18" s="225"/>
      <c r="H18" s="225"/>
      <c r="I18" s="225"/>
      <c r="J18" s="270"/>
      <c r="K18" s="271"/>
      <c r="L18" s="225"/>
      <c r="M18" s="225"/>
      <c r="N18" s="269"/>
      <c r="O18" s="269"/>
      <c r="P18" s="269"/>
      <c r="Q18" s="269"/>
      <c r="R18" s="269"/>
      <c r="S18" s="269"/>
      <c r="T18" s="225"/>
      <c r="U18" s="225"/>
      <c r="V18" s="225"/>
      <c r="W18" s="225"/>
      <c r="X18" s="225"/>
      <c r="Y18" s="225"/>
      <c r="Z18" s="225"/>
      <c r="AA18" s="225"/>
      <c r="AB18" s="225"/>
      <c r="AC18" s="225"/>
      <c r="AD18" s="225"/>
      <c r="AE18" s="225"/>
      <c r="AF18" s="225"/>
      <c r="AG18" s="225"/>
      <c r="AH18" s="225"/>
      <c r="AI18" s="225"/>
      <c r="AJ18" s="225"/>
      <c r="AK18" s="225"/>
      <c r="AL18" s="225"/>
      <c r="AM18" s="225"/>
      <c r="AN18" s="225"/>
      <c r="AO18" s="225"/>
      <c r="AP18" s="225"/>
      <c r="AQ18" s="225"/>
      <c r="AR18" s="225"/>
      <c r="AS18" s="225"/>
      <c r="AT18" s="225"/>
      <c r="AU18" s="225"/>
      <c r="AV18" s="225"/>
      <c r="AW18" s="225"/>
      <c r="AX18" s="225"/>
      <c r="AY18" s="225"/>
      <c r="AZ18" s="225"/>
      <c r="BA18" s="225"/>
      <c r="BB18" s="225"/>
      <c r="BC18" s="225"/>
      <c r="BD18" s="225"/>
      <c r="BE18" s="225"/>
      <c r="BF18" s="225"/>
      <c r="BG18" s="225"/>
      <c r="BH18" s="225"/>
      <c r="BI18" s="225"/>
      <c r="BJ18" s="225"/>
      <c r="BK18" s="225"/>
      <c r="BL18" s="225"/>
      <c r="BM18" s="225"/>
      <c r="BN18" s="225"/>
      <c r="BO18" s="225"/>
      <c r="BP18" s="225"/>
      <c r="BQ18" s="225"/>
      <c r="BR18" s="225"/>
      <c r="BS18" s="225"/>
      <c r="BT18" s="225"/>
      <c r="BU18" s="225"/>
      <c r="BV18" s="225"/>
      <c r="BW18" s="225"/>
      <c r="BX18" s="225"/>
      <c r="BY18" s="225"/>
      <c r="BZ18" s="225"/>
    </row>
    <row r="19" spans="1:78" ht="12" customHeight="1" x14ac:dyDescent="0.25">
      <c r="A19" s="225"/>
      <c r="B19" s="225"/>
      <c r="C19" s="225"/>
      <c r="D19" s="225"/>
      <c r="E19" s="225"/>
      <c r="F19" s="225"/>
      <c r="G19" s="225"/>
      <c r="H19" s="225"/>
      <c r="I19" s="225"/>
      <c r="J19" s="270"/>
      <c r="K19" s="271"/>
      <c r="L19" s="225"/>
      <c r="M19" s="225"/>
      <c r="N19" s="269"/>
      <c r="O19" s="269"/>
      <c r="P19" s="269"/>
      <c r="Q19" s="269"/>
      <c r="R19" s="269"/>
      <c r="S19" s="269"/>
      <c r="T19" s="269"/>
      <c r="U19" s="269"/>
      <c r="V19" s="269"/>
      <c r="W19" s="225"/>
      <c r="X19" s="225"/>
      <c r="Y19" s="225"/>
      <c r="Z19" s="225"/>
      <c r="AA19" s="225"/>
      <c r="AB19" s="225"/>
      <c r="AC19" s="225"/>
      <c r="AD19" s="225"/>
      <c r="AE19" s="225"/>
      <c r="AF19" s="225"/>
      <c r="AG19" s="225"/>
      <c r="AH19" s="225"/>
      <c r="AI19" s="225"/>
      <c r="AJ19" s="225"/>
      <c r="AK19" s="225"/>
      <c r="AL19" s="225"/>
      <c r="AM19" s="225"/>
      <c r="AN19" s="225"/>
      <c r="AO19" s="225"/>
      <c r="AP19" s="225"/>
      <c r="AQ19" s="225"/>
      <c r="AR19" s="225"/>
      <c r="AS19" s="225"/>
      <c r="AT19" s="225"/>
      <c r="AU19" s="225"/>
      <c r="AV19" s="225"/>
      <c r="AW19" s="225"/>
      <c r="AX19" s="225"/>
      <c r="AY19" s="225"/>
      <c r="AZ19" s="225"/>
      <c r="BA19" s="225"/>
      <c r="BB19" s="225"/>
      <c r="BC19" s="225"/>
      <c r="BD19" s="225"/>
      <c r="BE19" s="225"/>
      <c r="BF19" s="225"/>
      <c r="BG19" s="225"/>
      <c r="BH19" s="225"/>
      <c r="BI19" s="225"/>
      <c r="BJ19" s="225"/>
      <c r="BK19" s="225"/>
      <c r="BL19" s="225"/>
      <c r="BM19" s="225"/>
      <c r="BN19" s="225"/>
      <c r="BO19" s="225"/>
      <c r="BP19" s="225"/>
      <c r="BQ19" s="225"/>
      <c r="BR19" s="225"/>
      <c r="BS19" s="225"/>
      <c r="BT19" s="225"/>
      <c r="BU19" s="225"/>
      <c r="BV19" s="225"/>
      <c r="BW19" s="225"/>
      <c r="BX19" s="225"/>
      <c r="BY19" s="225"/>
      <c r="BZ19" s="225"/>
    </row>
    <row r="20" spans="1:78" ht="12" customHeight="1" x14ac:dyDescent="0.25">
      <c r="A20" s="225"/>
      <c r="B20" s="225"/>
      <c r="C20" s="225"/>
      <c r="D20" s="225"/>
      <c r="E20" s="225"/>
      <c r="F20" s="225"/>
      <c r="G20" s="225"/>
      <c r="H20" s="225"/>
      <c r="I20" s="225"/>
      <c r="J20" s="270"/>
      <c r="K20" s="271"/>
      <c r="L20" s="225"/>
      <c r="M20" s="225"/>
      <c r="N20" s="269"/>
      <c r="O20" s="269"/>
      <c r="P20" s="269"/>
      <c r="Q20" s="269"/>
      <c r="R20" s="269"/>
      <c r="S20" s="269"/>
      <c r="T20" s="269"/>
      <c r="U20" s="269"/>
      <c r="V20" s="269"/>
      <c r="W20" s="225"/>
      <c r="X20" s="225"/>
      <c r="Y20" s="225"/>
      <c r="Z20" s="225"/>
      <c r="AA20" s="225"/>
      <c r="AB20" s="225"/>
      <c r="AC20" s="225"/>
      <c r="AD20" s="225"/>
      <c r="AE20" s="225"/>
      <c r="AF20" s="225"/>
      <c r="AG20" s="225"/>
      <c r="AH20" s="225"/>
      <c r="AI20" s="225"/>
      <c r="AJ20" s="225"/>
      <c r="AK20" s="225"/>
      <c r="AL20" s="225"/>
      <c r="AM20" s="225"/>
      <c r="AN20" s="225"/>
      <c r="AO20" s="225"/>
      <c r="AP20" s="225"/>
      <c r="AQ20" s="225"/>
      <c r="AR20" s="225"/>
      <c r="AS20" s="225"/>
      <c r="AT20" s="225"/>
      <c r="AU20" s="225"/>
      <c r="AV20" s="225"/>
      <c r="AW20" s="225"/>
      <c r="AX20" s="225"/>
      <c r="AY20" s="225"/>
      <c r="AZ20" s="225"/>
      <c r="BA20" s="225"/>
      <c r="BB20" s="225"/>
      <c r="BC20" s="225"/>
      <c r="BD20" s="225"/>
      <c r="BE20" s="225"/>
      <c r="BF20" s="225"/>
      <c r="BG20" s="225"/>
      <c r="BH20" s="225"/>
      <c r="BI20" s="225"/>
      <c r="BJ20" s="225"/>
      <c r="BK20" s="225"/>
      <c r="BL20" s="225"/>
      <c r="BM20" s="225"/>
      <c r="BN20" s="225"/>
      <c r="BO20" s="225"/>
      <c r="BP20" s="225"/>
      <c r="BQ20" s="225"/>
      <c r="BR20" s="225"/>
      <c r="BS20" s="225"/>
      <c r="BT20" s="225"/>
      <c r="BU20" s="225"/>
      <c r="BV20" s="225"/>
      <c r="BW20" s="225"/>
      <c r="BX20" s="225"/>
      <c r="BY20" s="225"/>
      <c r="BZ20" s="225"/>
    </row>
    <row r="21" spans="1:78" ht="12" customHeight="1" x14ac:dyDescent="0.25">
      <c r="A21" s="225"/>
      <c r="B21" s="225"/>
      <c r="C21" s="225"/>
      <c r="D21" s="225"/>
      <c r="E21" s="225"/>
      <c r="F21" s="225"/>
      <c r="G21" s="225"/>
      <c r="H21" s="225"/>
      <c r="I21" s="225"/>
      <c r="J21" s="270"/>
      <c r="K21" s="271"/>
      <c r="L21" s="225"/>
      <c r="M21" s="225"/>
      <c r="N21" s="225"/>
      <c r="O21" s="269"/>
      <c r="P21" s="269"/>
      <c r="Q21" s="269"/>
      <c r="R21" s="269"/>
      <c r="S21" s="269"/>
      <c r="T21" s="269"/>
      <c r="U21" s="269"/>
      <c r="V21" s="269"/>
      <c r="W21" s="225"/>
      <c r="X21" s="225"/>
      <c r="Y21" s="225"/>
      <c r="Z21" s="225"/>
      <c r="AA21" s="225"/>
      <c r="AB21" s="225"/>
      <c r="AC21" s="225"/>
      <c r="AD21" s="225"/>
      <c r="AE21" s="225"/>
      <c r="AF21" s="225"/>
      <c r="AG21" s="225"/>
      <c r="AH21" s="225"/>
      <c r="AI21" s="225"/>
      <c r="AJ21" s="225"/>
      <c r="AK21" s="225"/>
      <c r="AL21" s="225"/>
      <c r="AM21" s="225"/>
      <c r="AN21" s="225"/>
      <c r="AO21" s="225"/>
      <c r="AP21" s="225"/>
      <c r="AQ21" s="225"/>
      <c r="AR21" s="225"/>
      <c r="AS21" s="225"/>
      <c r="AT21" s="225"/>
      <c r="AU21" s="225"/>
      <c r="AV21" s="225"/>
      <c r="AW21" s="225"/>
      <c r="AX21" s="225"/>
      <c r="AY21" s="225"/>
      <c r="AZ21" s="225"/>
      <c r="BA21" s="225"/>
      <c r="BB21" s="225"/>
      <c r="BC21" s="225"/>
      <c r="BD21" s="225"/>
      <c r="BE21" s="225"/>
      <c r="BF21" s="225"/>
      <c r="BG21" s="225"/>
      <c r="BH21" s="225"/>
      <c r="BI21" s="225"/>
      <c r="BJ21" s="225"/>
      <c r="BK21" s="225"/>
      <c r="BL21" s="225"/>
      <c r="BM21" s="225"/>
      <c r="BN21" s="225"/>
      <c r="BO21" s="225"/>
      <c r="BP21" s="225"/>
      <c r="BQ21" s="225"/>
      <c r="BR21" s="225"/>
      <c r="BS21" s="225"/>
      <c r="BT21" s="225"/>
      <c r="BU21" s="225"/>
      <c r="BV21" s="225"/>
      <c r="BW21" s="225"/>
      <c r="BX21" s="225"/>
      <c r="BY21" s="225"/>
      <c r="BZ21" s="225"/>
    </row>
    <row r="22" spans="1:78" ht="12" customHeight="1" x14ac:dyDescent="0.25">
      <c r="A22" s="225"/>
      <c r="B22" s="225"/>
      <c r="C22" s="225"/>
      <c r="D22" s="225"/>
      <c r="E22" s="225"/>
      <c r="F22" s="225"/>
      <c r="G22" s="225"/>
      <c r="H22" s="225"/>
      <c r="I22" s="225"/>
      <c r="J22" s="270"/>
      <c r="K22" s="271"/>
      <c r="L22" s="225"/>
      <c r="M22" s="225"/>
      <c r="N22" s="269"/>
      <c r="O22" s="269"/>
      <c r="P22" s="269"/>
      <c r="Q22" s="269"/>
      <c r="R22" s="269"/>
      <c r="S22" s="269"/>
      <c r="T22" s="269"/>
      <c r="U22" s="269"/>
      <c r="V22" s="269"/>
      <c r="W22" s="225"/>
      <c r="X22" s="225"/>
      <c r="Y22" s="225"/>
      <c r="Z22" s="225"/>
      <c r="AA22" s="225"/>
      <c r="AB22" s="225"/>
      <c r="AC22" s="225"/>
      <c r="AD22" s="225"/>
      <c r="AE22" s="225"/>
      <c r="AF22" s="225"/>
      <c r="AG22" s="225"/>
      <c r="AH22" s="225"/>
      <c r="AI22" s="225"/>
      <c r="AJ22" s="225"/>
      <c r="AK22" s="225"/>
      <c r="AL22" s="225"/>
      <c r="AM22" s="225"/>
      <c r="AN22" s="225"/>
      <c r="AO22" s="225"/>
      <c r="AP22" s="225"/>
      <c r="AQ22" s="225"/>
      <c r="AR22" s="225"/>
      <c r="AS22" s="225"/>
      <c r="AT22" s="225"/>
      <c r="AU22" s="225"/>
      <c r="AV22" s="225"/>
      <c r="AW22" s="225"/>
      <c r="AX22" s="225"/>
      <c r="AY22" s="225"/>
      <c r="AZ22" s="225"/>
      <c r="BA22" s="225"/>
      <c r="BB22" s="225"/>
      <c r="BC22" s="225"/>
      <c r="BD22" s="225"/>
      <c r="BE22" s="225"/>
      <c r="BF22" s="225"/>
      <c r="BG22" s="225"/>
      <c r="BH22" s="225"/>
      <c r="BI22" s="225"/>
      <c r="BJ22" s="225"/>
      <c r="BK22" s="225"/>
      <c r="BL22" s="225"/>
      <c r="BM22" s="225"/>
      <c r="BN22" s="225"/>
      <c r="BO22" s="225"/>
      <c r="BP22" s="225"/>
      <c r="BQ22" s="225"/>
      <c r="BR22" s="225"/>
      <c r="BS22" s="225"/>
      <c r="BT22" s="225"/>
      <c r="BU22" s="225"/>
      <c r="BV22" s="225"/>
      <c r="BW22" s="225"/>
      <c r="BX22" s="225"/>
      <c r="BY22" s="225"/>
      <c r="BZ22" s="225"/>
    </row>
    <row r="23" spans="1:78" ht="12" customHeight="1" x14ac:dyDescent="0.25">
      <c r="A23" s="225"/>
      <c r="B23" s="225"/>
      <c r="C23" s="225"/>
      <c r="D23" s="225"/>
      <c r="E23" s="225"/>
      <c r="F23" s="225"/>
      <c r="G23" s="225"/>
      <c r="H23" s="225"/>
      <c r="I23" s="225"/>
      <c r="J23" s="270"/>
      <c r="K23" s="271"/>
      <c r="L23" s="225"/>
      <c r="M23" s="225"/>
      <c r="N23" s="269"/>
      <c r="O23" s="269"/>
      <c r="P23" s="269"/>
      <c r="Q23" s="269"/>
      <c r="R23" s="269"/>
      <c r="S23" s="269"/>
      <c r="T23" s="269"/>
      <c r="U23" s="269"/>
      <c r="V23" s="269"/>
      <c r="W23" s="225"/>
      <c r="X23" s="225"/>
      <c r="Y23" s="225"/>
      <c r="Z23" s="225"/>
      <c r="AA23" s="225"/>
      <c r="AB23" s="225"/>
      <c r="AC23" s="225"/>
      <c r="AD23" s="225"/>
      <c r="AE23" s="225"/>
      <c r="AF23" s="225"/>
      <c r="AG23" s="225"/>
      <c r="AH23" s="225"/>
      <c r="AI23" s="225"/>
      <c r="AJ23" s="225"/>
      <c r="AK23" s="225"/>
      <c r="AL23" s="225"/>
      <c r="AM23" s="225"/>
      <c r="AN23" s="225"/>
      <c r="AO23" s="225"/>
      <c r="AP23" s="225"/>
      <c r="AQ23" s="225"/>
      <c r="AR23" s="225"/>
      <c r="AS23" s="225"/>
      <c r="AT23" s="225"/>
      <c r="AU23" s="225"/>
      <c r="AV23" s="225"/>
      <c r="AW23" s="225"/>
      <c r="AX23" s="225"/>
      <c r="AY23" s="225"/>
      <c r="AZ23" s="225"/>
      <c r="BA23" s="225"/>
      <c r="BB23" s="225"/>
      <c r="BC23" s="225"/>
      <c r="BD23" s="225"/>
      <c r="BE23" s="225"/>
      <c r="BF23" s="225"/>
      <c r="BG23" s="225"/>
      <c r="BH23" s="225"/>
      <c r="BI23" s="225"/>
      <c r="BJ23" s="225"/>
      <c r="BK23" s="225"/>
      <c r="BL23" s="225"/>
      <c r="BM23" s="225"/>
      <c r="BN23" s="225"/>
      <c r="BO23" s="225"/>
      <c r="BP23" s="225"/>
      <c r="BQ23" s="225"/>
      <c r="BR23" s="225"/>
      <c r="BS23" s="225"/>
      <c r="BT23" s="225"/>
      <c r="BU23" s="225"/>
      <c r="BV23" s="225"/>
      <c r="BW23" s="225"/>
      <c r="BX23" s="225"/>
      <c r="BY23" s="225"/>
      <c r="BZ23" s="225"/>
    </row>
    <row r="24" spans="1:78" ht="12" customHeight="1" x14ac:dyDescent="0.25">
      <c r="A24" s="225"/>
      <c r="B24" s="225"/>
      <c r="C24" s="225"/>
      <c r="D24" s="225"/>
      <c r="E24" s="225"/>
      <c r="F24" s="225"/>
      <c r="G24" s="225"/>
      <c r="H24" s="225"/>
      <c r="I24" s="225"/>
      <c r="J24" s="270"/>
      <c r="K24" s="271"/>
      <c r="L24" s="225"/>
      <c r="M24" s="225"/>
      <c r="N24" s="225"/>
      <c r="O24" s="225"/>
      <c r="P24" s="225"/>
      <c r="Q24" s="225"/>
      <c r="R24" s="225"/>
      <c r="S24" s="225"/>
      <c r="T24" s="225"/>
      <c r="U24" s="225"/>
      <c r="V24" s="225"/>
      <c r="W24" s="225"/>
      <c r="X24" s="225"/>
      <c r="Y24" s="225"/>
      <c r="Z24" s="225"/>
      <c r="AA24" s="225"/>
      <c r="AB24" s="225"/>
      <c r="AC24" s="225"/>
      <c r="AD24" s="225"/>
      <c r="AE24" s="225"/>
      <c r="AF24" s="225"/>
      <c r="AG24" s="225"/>
      <c r="AH24" s="225"/>
      <c r="AI24" s="225"/>
      <c r="AJ24" s="225"/>
      <c r="AK24" s="225"/>
      <c r="AL24" s="225"/>
      <c r="AM24" s="225"/>
      <c r="AN24" s="225"/>
      <c r="AO24" s="225"/>
      <c r="AP24" s="225"/>
      <c r="AQ24" s="225"/>
      <c r="AR24" s="225"/>
      <c r="AS24" s="225"/>
      <c r="AT24" s="225"/>
      <c r="AU24" s="225"/>
      <c r="AV24" s="225"/>
      <c r="AW24" s="225"/>
      <c r="AX24" s="225"/>
      <c r="AY24" s="225"/>
      <c r="AZ24" s="225"/>
      <c r="BA24" s="225"/>
      <c r="BB24" s="225"/>
      <c r="BC24" s="225"/>
      <c r="BD24" s="225"/>
      <c r="BE24" s="225"/>
      <c r="BF24" s="225"/>
      <c r="BG24" s="225"/>
      <c r="BH24" s="225"/>
      <c r="BI24" s="225"/>
      <c r="BJ24" s="225"/>
      <c r="BK24" s="225"/>
      <c r="BL24" s="225"/>
      <c r="BM24" s="225"/>
      <c r="BN24" s="225"/>
      <c r="BO24" s="225"/>
      <c r="BP24" s="225"/>
      <c r="BQ24" s="225"/>
      <c r="BR24" s="225"/>
      <c r="BS24" s="225"/>
      <c r="BT24" s="225"/>
      <c r="BU24" s="225"/>
      <c r="BV24" s="225"/>
      <c r="BW24" s="225"/>
      <c r="BX24" s="225"/>
      <c r="BY24" s="225"/>
      <c r="BZ24" s="225"/>
    </row>
    <row r="25" spans="1:78" ht="12" customHeight="1" x14ac:dyDescent="0.25">
      <c r="A25" s="225"/>
      <c r="B25" s="225"/>
      <c r="C25" s="225"/>
      <c r="D25" s="225"/>
      <c r="E25" s="225"/>
      <c r="F25" s="225"/>
      <c r="G25" s="225"/>
      <c r="H25" s="225"/>
      <c r="I25" s="225"/>
      <c r="J25" s="270"/>
      <c r="K25" s="271"/>
      <c r="L25" s="225"/>
      <c r="M25" s="225"/>
      <c r="N25" s="225"/>
      <c r="O25" s="225"/>
      <c r="P25" s="225"/>
      <c r="Q25" s="225"/>
      <c r="R25" s="225"/>
      <c r="S25" s="225"/>
      <c r="T25" s="225"/>
      <c r="U25" s="225"/>
      <c r="V25" s="225"/>
      <c r="W25" s="225"/>
      <c r="X25" s="225"/>
      <c r="Y25" s="225"/>
      <c r="Z25" s="225"/>
      <c r="AA25" s="225"/>
      <c r="AB25" s="225"/>
      <c r="AC25" s="225"/>
      <c r="AD25" s="225"/>
      <c r="AE25" s="225"/>
      <c r="AF25" s="225"/>
      <c r="AG25" s="225"/>
      <c r="AH25" s="225"/>
      <c r="AI25" s="225"/>
      <c r="AJ25" s="225"/>
      <c r="AK25" s="225"/>
      <c r="AL25" s="225"/>
      <c r="AM25" s="225"/>
      <c r="AN25" s="225"/>
      <c r="AO25" s="225"/>
      <c r="AP25" s="225"/>
      <c r="AQ25" s="225"/>
      <c r="AR25" s="225"/>
      <c r="AS25" s="225"/>
      <c r="AT25" s="225"/>
      <c r="AU25" s="225"/>
      <c r="AV25" s="225"/>
      <c r="AW25" s="225"/>
      <c r="AX25" s="225"/>
      <c r="AY25" s="225"/>
      <c r="AZ25" s="225"/>
      <c r="BA25" s="225"/>
      <c r="BB25" s="225"/>
      <c r="BC25" s="225"/>
      <c r="BD25" s="225"/>
      <c r="BE25" s="225"/>
      <c r="BF25" s="225"/>
      <c r="BG25" s="225"/>
      <c r="BH25" s="225"/>
      <c r="BI25" s="225"/>
      <c r="BJ25" s="225"/>
      <c r="BK25" s="225"/>
      <c r="BL25" s="225"/>
      <c r="BM25" s="225"/>
      <c r="BN25" s="225"/>
      <c r="BO25" s="225"/>
      <c r="BP25" s="225"/>
      <c r="BQ25" s="225"/>
      <c r="BR25" s="225"/>
      <c r="BS25" s="225"/>
      <c r="BT25" s="225"/>
      <c r="BU25" s="225"/>
      <c r="BV25" s="225"/>
      <c r="BW25" s="225"/>
      <c r="BX25" s="225"/>
      <c r="BY25" s="225"/>
      <c r="BZ25" s="225"/>
    </row>
    <row r="26" spans="1:78" ht="12" customHeight="1" x14ac:dyDescent="0.25">
      <c r="A26" s="225"/>
      <c r="B26" s="225"/>
      <c r="C26" s="225"/>
      <c r="D26" s="225"/>
      <c r="E26" s="225"/>
      <c r="F26" s="225"/>
      <c r="G26" s="225"/>
      <c r="H26" s="225"/>
      <c r="I26" s="225"/>
      <c r="J26" s="270"/>
      <c r="K26" s="271"/>
      <c r="L26" s="225"/>
      <c r="M26" s="225"/>
      <c r="N26" s="225"/>
      <c r="O26" s="225"/>
      <c r="P26" s="225"/>
      <c r="Q26" s="225"/>
      <c r="R26" s="225"/>
      <c r="S26" s="225"/>
      <c r="T26" s="225"/>
      <c r="U26" s="225"/>
      <c r="V26" s="225"/>
      <c r="W26" s="225"/>
      <c r="X26" s="225"/>
      <c r="Y26" s="225"/>
      <c r="Z26" s="225"/>
      <c r="AA26" s="225"/>
      <c r="AB26" s="225"/>
      <c r="AC26" s="225"/>
      <c r="AD26" s="225"/>
      <c r="AE26" s="225"/>
      <c r="AF26" s="225"/>
      <c r="AG26" s="225"/>
      <c r="AH26" s="225"/>
      <c r="AI26" s="225"/>
      <c r="AJ26" s="225"/>
      <c r="AK26" s="225"/>
      <c r="AL26" s="225"/>
      <c r="AM26" s="225"/>
      <c r="AN26" s="225"/>
      <c r="AO26" s="225"/>
      <c r="AP26" s="225"/>
      <c r="AQ26" s="225"/>
      <c r="AR26" s="225"/>
      <c r="AS26" s="225"/>
      <c r="AT26" s="225"/>
      <c r="AU26" s="225"/>
      <c r="AV26" s="225"/>
      <c r="AW26" s="225"/>
      <c r="AX26" s="225"/>
      <c r="AY26" s="225"/>
      <c r="AZ26" s="225"/>
      <c r="BA26" s="225"/>
      <c r="BB26" s="225"/>
      <c r="BC26" s="225"/>
      <c r="BD26" s="225"/>
      <c r="BE26" s="225"/>
      <c r="BF26" s="225"/>
      <c r="BG26" s="225"/>
      <c r="BH26" s="225"/>
      <c r="BI26" s="225"/>
      <c r="BJ26" s="225"/>
      <c r="BK26" s="225"/>
      <c r="BL26" s="225"/>
      <c r="BM26" s="225"/>
      <c r="BN26" s="225"/>
      <c r="BO26" s="225"/>
      <c r="BP26" s="225"/>
      <c r="BQ26" s="225"/>
      <c r="BR26" s="225"/>
      <c r="BS26" s="225"/>
      <c r="BT26" s="225"/>
      <c r="BU26" s="225"/>
      <c r="BV26" s="225"/>
      <c r="BW26" s="225"/>
      <c r="BX26" s="225"/>
      <c r="BY26" s="225"/>
      <c r="BZ26" s="225"/>
    </row>
    <row r="27" spans="1:78" ht="12" customHeight="1" x14ac:dyDescent="0.25">
      <c r="A27" s="225"/>
      <c r="B27" s="225"/>
      <c r="C27" s="225"/>
      <c r="D27" s="225"/>
      <c r="E27" s="225"/>
      <c r="F27" s="225"/>
      <c r="G27" s="225"/>
      <c r="H27" s="225"/>
      <c r="I27" s="225"/>
      <c r="J27" s="270"/>
      <c r="K27" s="271"/>
      <c r="L27" s="225"/>
      <c r="M27" s="225"/>
      <c r="N27" s="225"/>
      <c r="O27" s="225"/>
      <c r="P27" s="225"/>
      <c r="Q27" s="225"/>
      <c r="R27" s="225"/>
      <c r="S27" s="225"/>
      <c r="T27" s="225"/>
      <c r="U27" s="225"/>
      <c r="V27" s="225"/>
      <c r="W27" s="225"/>
      <c r="X27" s="225"/>
      <c r="Y27" s="225"/>
      <c r="Z27" s="225"/>
      <c r="AA27" s="225"/>
      <c r="AB27" s="225"/>
      <c r="AC27" s="225"/>
      <c r="AD27" s="225"/>
      <c r="AE27" s="225"/>
      <c r="AF27" s="225"/>
      <c r="AG27" s="225"/>
      <c r="AH27" s="225"/>
      <c r="AI27" s="225"/>
      <c r="AJ27" s="225"/>
      <c r="AK27" s="225"/>
      <c r="AL27" s="225"/>
      <c r="AM27" s="225"/>
      <c r="AN27" s="225"/>
      <c r="AO27" s="225"/>
      <c r="AP27" s="225"/>
      <c r="AQ27" s="225"/>
      <c r="AR27" s="225"/>
      <c r="AS27" s="225"/>
      <c r="AT27" s="225"/>
      <c r="AU27" s="225"/>
      <c r="AV27" s="225"/>
      <c r="AW27" s="225"/>
      <c r="AX27" s="225"/>
      <c r="AY27" s="225"/>
      <c r="AZ27" s="225"/>
      <c r="BA27" s="225"/>
      <c r="BB27" s="225"/>
      <c r="BC27" s="225"/>
      <c r="BD27" s="225"/>
      <c r="BE27" s="225"/>
      <c r="BF27" s="225"/>
      <c r="BG27" s="225"/>
      <c r="BH27" s="225"/>
      <c r="BI27" s="225"/>
      <c r="BJ27" s="225"/>
      <c r="BK27" s="225"/>
      <c r="BL27" s="225"/>
      <c r="BM27" s="225"/>
      <c r="BN27" s="225"/>
      <c r="BO27" s="225"/>
      <c r="BP27" s="225"/>
      <c r="BQ27" s="225"/>
      <c r="BR27" s="225"/>
      <c r="BS27" s="225"/>
      <c r="BT27" s="225"/>
      <c r="BU27" s="225"/>
      <c r="BV27" s="225"/>
      <c r="BW27" s="225"/>
      <c r="BX27" s="225"/>
      <c r="BY27" s="225"/>
      <c r="BZ27" s="225"/>
    </row>
    <row r="28" spans="1:78" ht="12" customHeight="1" x14ac:dyDescent="0.25">
      <c r="A28" s="225"/>
      <c r="B28" s="225"/>
      <c r="C28" s="225"/>
      <c r="D28" s="225"/>
      <c r="E28" s="225"/>
      <c r="F28" s="225"/>
      <c r="G28" s="225"/>
      <c r="H28" s="225"/>
      <c r="I28" s="225"/>
      <c r="J28" s="270"/>
      <c r="K28" s="271"/>
      <c r="L28" s="225"/>
      <c r="M28" s="225"/>
      <c r="N28" s="225"/>
      <c r="O28" s="225"/>
      <c r="P28" s="225"/>
      <c r="Q28" s="225"/>
      <c r="R28" s="225"/>
      <c r="S28" s="225"/>
      <c r="T28" s="225"/>
      <c r="U28" s="225"/>
      <c r="V28" s="225"/>
      <c r="W28" s="225"/>
      <c r="X28" s="225"/>
      <c r="Y28" s="225"/>
      <c r="Z28" s="225"/>
      <c r="AA28" s="225"/>
      <c r="AB28" s="225"/>
      <c r="AC28" s="225"/>
      <c r="AD28" s="225"/>
      <c r="AE28" s="225"/>
      <c r="AF28" s="225"/>
      <c r="AG28" s="225"/>
      <c r="AH28" s="225"/>
      <c r="AI28" s="225"/>
      <c r="AJ28" s="225"/>
      <c r="AK28" s="225"/>
      <c r="AL28" s="225"/>
      <c r="AM28" s="225"/>
      <c r="AN28" s="225"/>
      <c r="AO28" s="225"/>
      <c r="AP28" s="225"/>
      <c r="AQ28" s="225"/>
      <c r="AR28" s="225"/>
      <c r="AS28" s="225"/>
      <c r="AT28" s="225"/>
      <c r="AU28" s="225"/>
      <c r="AV28" s="225"/>
      <c r="AW28" s="225"/>
      <c r="AX28" s="225"/>
      <c r="AY28" s="225"/>
      <c r="AZ28" s="225"/>
      <c r="BA28" s="225"/>
      <c r="BB28" s="225"/>
      <c r="BC28" s="225"/>
      <c r="BD28" s="225"/>
      <c r="BE28" s="225"/>
      <c r="BF28" s="225"/>
      <c r="BG28" s="225"/>
      <c r="BH28" s="225"/>
      <c r="BI28" s="225"/>
      <c r="BJ28" s="225"/>
      <c r="BK28" s="225"/>
      <c r="BL28" s="225"/>
      <c r="BM28" s="225"/>
      <c r="BN28" s="225"/>
      <c r="BO28" s="225"/>
      <c r="BP28" s="225"/>
      <c r="BQ28" s="225"/>
      <c r="BR28" s="225"/>
      <c r="BS28" s="225"/>
      <c r="BT28" s="225"/>
      <c r="BU28" s="225"/>
      <c r="BV28" s="225"/>
      <c r="BW28" s="225"/>
      <c r="BX28" s="225"/>
      <c r="BY28" s="225"/>
      <c r="BZ28" s="225"/>
    </row>
    <row r="29" spans="1:78" ht="12" customHeight="1" x14ac:dyDescent="0.25">
      <c r="A29" s="225"/>
      <c r="B29" s="225"/>
      <c r="C29" s="225"/>
      <c r="D29" s="225"/>
      <c r="E29" s="225"/>
      <c r="F29" s="225"/>
      <c r="G29" s="225"/>
      <c r="H29" s="225"/>
      <c r="I29" s="225"/>
      <c r="J29" s="270"/>
      <c r="K29" s="271"/>
      <c r="L29" s="225"/>
      <c r="M29" s="225"/>
      <c r="N29" s="225"/>
      <c r="O29" s="225"/>
      <c r="P29" s="225"/>
      <c r="Q29" s="225"/>
      <c r="R29" s="225"/>
      <c r="S29" s="225"/>
      <c r="T29" s="225"/>
      <c r="U29" s="225"/>
      <c r="V29" s="225"/>
      <c r="W29" s="225"/>
      <c r="X29" s="225"/>
      <c r="Y29" s="225"/>
      <c r="Z29" s="225"/>
      <c r="AA29" s="225"/>
      <c r="AB29" s="225"/>
      <c r="AC29" s="225"/>
      <c r="AD29" s="225"/>
      <c r="AE29" s="225"/>
      <c r="AF29" s="225"/>
      <c r="AG29" s="225"/>
      <c r="AH29" s="225"/>
      <c r="AI29" s="225"/>
      <c r="AJ29" s="225"/>
      <c r="AK29" s="225"/>
      <c r="AL29" s="225"/>
      <c r="AM29" s="225"/>
      <c r="AN29" s="225"/>
      <c r="AO29" s="225"/>
      <c r="AP29" s="225"/>
      <c r="AQ29" s="225"/>
      <c r="AR29" s="225"/>
      <c r="AS29" s="225"/>
      <c r="AT29" s="225"/>
      <c r="AU29" s="225"/>
      <c r="AV29" s="225"/>
      <c r="AW29" s="225"/>
      <c r="AX29" s="225"/>
      <c r="AY29" s="225"/>
      <c r="AZ29" s="225"/>
      <c r="BA29" s="225"/>
      <c r="BB29" s="225"/>
      <c r="BC29" s="225"/>
      <c r="BD29" s="225"/>
      <c r="BE29" s="225"/>
      <c r="BF29" s="225"/>
      <c r="BG29" s="225"/>
      <c r="BH29" s="225"/>
      <c r="BI29" s="225"/>
      <c r="BJ29" s="225"/>
      <c r="BK29" s="225"/>
      <c r="BL29" s="225"/>
      <c r="BM29" s="225"/>
      <c r="BN29" s="225"/>
      <c r="BO29" s="225"/>
      <c r="BP29" s="225"/>
      <c r="BQ29" s="225"/>
      <c r="BR29" s="225"/>
      <c r="BS29" s="225"/>
      <c r="BT29" s="225"/>
      <c r="BU29" s="225"/>
      <c r="BV29" s="225"/>
      <c r="BW29" s="225"/>
      <c r="BX29" s="225"/>
      <c r="BY29" s="225"/>
      <c r="BZ29" s="225"/>
    </row>
    <row r="30" spans="1:78" ht="12" customHeight="1" x14ac:dyDescent="0.25">
      <c r="A30" s="225"/>
      <c r="B30" s="225"/>
      <c r="C30" s="225"/>
      <c r="D30" s="225"/>
      <c r="E30" s="225"/>
      <c r="F30" s="225"/>
      <c r="G30" s="225"/>
      <c r="H30" s="225"/>
      <c r="I30" s="225"/>
      <c r="J30" s="270"/>
      <c r="K30" s="271"/>
      <c r="L30" s="225"/>
      <c r="M30" s="225"/>
      <c r="N30" s="225"/>
      <c r="O30" s="225"/>
      <c r="P30" s="225"/>
      <c r="Q30" s="225"/>
      <c r="R30" s="225"/>
      <c r="S30" s="225"/>
      <c r="T30" s="225"/>
      <c r="U30" s="225"/>
      <c r="V30" s="225"/>
      <c r="W30" s="225"/>
      <c r="X30" s="225"/>
      <c r="Y30" s="225"/>
      <c r="Z30" s="225"/>
      <c r="AA30" s="225"/>
      <c r="AB30" s="225"/>
      <c r="AC30" s="225"/>
      <c r="AD30" s="225"/>
      <c r="AE30" s="225"/>
      <c r="AF30" s="225"/>
      <c r="AG30" s="225"/>
      <c r="AH30" s="225"/>
      <c r="AI30" s="225"/>
      <c r="AJ30" s="225"/>
      <c r="AK30" s="225"/>
      <c r="AL30" s="225"/>
      <c r="AM30" s="225"/>
      <c r="AN30" s="225"/>
      <c r="AO30" s="225"/>
      <c r="AP30" s="225"/>
      <c r="AQ30" s="225"/>
      <c r="AR30" s="225"/>
      <c r="AS30" s="225"/>
      <c r="AT30" s="225"/>
      <c r="AU30" s="225"/>
      <c r="AV30" s="225"/>
      <c r="AW30" s="225"/>
      <c r="AX30" s="225"/>
      <c r="AY30" s="225"/>
      <c r="AZ30" s="225"/>
      <c r="BA30" s="225"/>
      <c r="BB30" s="225"/>
      <c r="BC30" s="225"/>
      <c r="BD30" s="225"/>
      <c r="BE30" s="225"/>
      <c r="BF30" s="225"/>
      <c r="BG30" s="225"/>
      <c r="BH30" s="225"/>
      <c r="BI30" s="225"/>
      <c r="BJ30" s="225"/>
      <c r="BK30" s="225"/>
      <c r="BL30" s="225"/>
      <c r="BM30" s="225"/>
      <c r="BN30" s="225"/>
      <c r="BO30" s="225"/>
      <c r="BP30" s="225"/>
      <c r="BQ30" s="225"/>
      <c r="BR30" s="225"/>
      <c r="BS30" s="225"/>
      <c r="BT30" s="225"/>
      <c r="BU30" s="225"/>
      <c r="BV30" s="225"/>
      <c r="BW30" s="225"/>
      <c r="BX30" s="225"/>
      <c r="BY30" s="225"/>
      <c r="BZ30" s="225"/>
    </row>
    <row r="31" spans="1:78" ht="12" customHeight="1" x14ac:dyDescent="0.25">
      <c r="A31" s="225"/>
      <c r="B31" s="225"/>
      <c r="C31" s="225"/>
      <c r="D31" s="225"/>
      <c r="E31" s="225"/>
      <c r="F31" s="225"/>
      <c r="G31" s="225"/>
      <c r="H31" s="225"/>
      <c r="I31" s="225"/>
      <c r="J31" s="270"/>
      <c r="K31" s="271"/>
      <c r="L31" s="225"/>
      <c r="M31" s="225"/>
      <c r="N31" s="225"/>
      <c r="O31" s="225"/>
      <c r="P31" s="225"/>
      <c r="Q31" s="225"/>
      <c r="R31" s="225"/>
      <c r="S31" s="225"/>
      <c r="T31" s="225"/>
      <c r="U31" s="225"/>
      <c r="V31" s="225"/>
      <c r="W31" s="225"/>
      <c r="X31" s="225"/>
      <c r="Y31" s="225"/>
      <c r="Z31" s="225"/>
      <c r="AA31" s="225"/>
      <c r="AB31" s="225"/>
      <c r="AC31" s="225"/>
      <c r="AD31" s="225"/>
      <c r="AE31" s="225"/>
      <c r="AF31" s="225"/>
      <c r="AG31" s="225"/>
      <c r="AH31" s="225"/>
      <c r="AI31" s="225"/>
      <c r="AJ31" s="225"/>
      <c r="AK31" s="225"/>
      <c r="AL31" s="225"/>
      <c r="AM31" s="225"/>
      <c r="AN31" s="225"/>
      <c r="AO31" s="225"/>
      <c r="AP31" s="225"/>
      <c r="AQ31" s="225"/>
      <c r="AR31" s="225"/>
      <c r="AS31" s="225"/>
      <c r="AT31" s="225"/>
      <c r="AU31" s="225"/>
      <c r="AV31" s="225"/>
      <c r="AW31" s="225"/>
      <c r="AX31" s="225"/>
      <c r="AY31" s="225"/>
      <c r="AZ31" s="225"/>
      <c r="BA31" s="225"/>
      <c r="BB31" s="225"/>
      <c r="BC31" s="225"/>
      <c r="BD31" s="225"/>
      <c r="BE31" s="225"/>
      <c r="BF31" s="225"/>
      <c r="BG31" s="225"/>
      <c r="BH31" s="225"/>
      <c r="BI31" s="225"/>
      <c r="BJ31" s="225"/>
      <c r="BK31" s="225"/>
      <c r="BL31" s="225"/>
      <c r="BM31" s="225"/>
      <c r="BN31" s="225"/>
      <c r="BO31" s="225"/>
      <c r="BP31" s="225"/>
      <c r="BQ31" s="225"/>
      <c r="BR31" s="225"/>
      <c r="BS31" s="225"/>
      <c r="BT31" s="225"/>
      <c r="BU31" s="225"/>
      <c r="BV31" s="225"/>
      <c r="BW31" s="225"/>
      <c r="BX31" s="225"/>
      <c r="BY31" s="225"/>
      <c r="BZ31" s="225"/>
    </row>
    <row r="32" spans="1:78" ht="12" customHeight="1" x14ac:dyDescent="0.25">
      <c r="A32" s="225"/>
      <c r="B32" s="225"/>
      <c r="C32" s="225"/>
      <c r="D32" s="225"/>
      <c r="E32" s="225"/>
      <c r="F32" s="225"/>
      <c r="G32" s="225"/>
      <c r="H32" s="225"/>
      <c r="I32" s="225"/>
      <c r="J32" s="270"/>
      <c r="K32" s="271"/>
      <c r="L32" s="225"/>
      <c r="M32" s="225"/>
      <c r="N32" s="225"/>
      <c r="O32" s="225"/>
      <c r="P32" s="225"/>
      <c r="Q32" s="225"/>
      <c r="R32" s="225"/>
      <c r="S32" s="225"/>
      <c r="T32" s="225"/>
      <c r="U32" s="225"/>
      <c r="V32" s="225"/>
      <c r="W32" s="225"/>
      <c r="X32" s="225"/>
      <c r="Y32" s="225"/>
      <c r="Z32" s="225"/>
      <c r="AA32" s="225"/>
      <c r="AB32" s="225"/>
      <c r="AC32" s="225"/>
      <c r="AD32" s="225"/>
      <c r="AE32" s="225"/>
      <c r="AF32" s="225"/>
      <c r="AG32" s="225"/>
      <c r="AH32" s="225"/>
      <c r="AI32" s="225"/>
      <c r="AJ32" s="225"/>
      <c r="AK32" s="225"/>
      <c r="AL32" s="225"/>
      <c r="AM32" s="225"/>
      <c r="AN32" s="225"/>
      <c r="AO32" s="225"/>
      <c r="AP32" s="225"/>
      <c r="AQ32" s="225"/>
      <c r="AR32" s="225"/>
      <c r="AS32" s="225"/>
      <c r="AT32" s="225"/>
      <c r="AU32" s="225"/>
      <c r="AV32" s="225"/>
      <c r="AW32" s="225"/>
      <c r="AX32" s="225"/>
      <c r="AY32" s="225"/>
      <c r="AZ32" s="225"/>
      <c r="BA32" s="225"/>
      <c r="BB32" s="225"/>
      <c r="BC32" s="225"/>
      <c r="BD32" s="225"/>
      <c r="BE32" s="225"/>
      <c r="BF32" s="225"/>
      <c r="BG32" s="225"/>
      <c r="BH32" s="225"/>
      <c r="BI32" s="225"/>
      <c r="BJ32" s="225"/>
      <c r="BK32" s="225"/>
      <c r="BL32" s="225"/>
      <c r="BM32" s="225"/>
      <c r="BN32" s="225"/>
      <c r="BO32" s="225"/>
      <c r="BP32" s="225"/>
      <c r="BQ32" s="225"/>
      <c r="BR32" s="225"/>
      <c r="BS32" s="225"/>
      <c r="BT32" s="225"/>
      <c r="BU32" s="225"/>
      <c r="BV32" s="225"/>
      <c r="BW32" s="225"/>
      <c r="BX32" s="225"/>
      <c r="BY32" s="225"/>
      <c r="BZ32" s="225"/>
    </row>
    <row r="33" spans="1:78" ht="12" customHeight="1" x14ac:dyDescent="0.25">
      <c r="A33" s="225"/>
      <c r="B33" s="225"/>
      <c r="C33" s="225"/>
      <c r="D33" s="225"/>
      <c r="E33" s="225"/>
      <c r="F33" s="225"/>
      <c r="G33" s="225"/>
      <c r="H33" s="225"/>
      <c r="I33" s="225"/>
      <c r="J33" s="270"/>
      <c r="K33" s="271"/>
      <c r="L33" s="225"/>
      <c r="M33" s="225"/>
      <c r="N33" s="225"/>
      <c r="O33" s="225"/>
      <c r="P33" s="225"/>
      <c r="Q33" s="225"/>
      <c r="R33" s="225"/>
      <c r="S33" s="225"/>
      <c r="T33" s="225"/>
      <c r="U33" s="225"/>
      <c r="V33" s="225"/>
      <c r="W33" s="225"/>
      <c r="X33" s="225"/>
      <c r="Y33" s="225"/>
      <c r="Z33" s="225"/>
      <c r="AA33" s="225"/>
      <c r="AB33" s="225"/>
      <c r="AC33" s="225"/>
      <c r="AD33" s="225"/>
      <c r="AE33" s="225"/>
      <c r="AF33" s="225"/>
      <c r="AG33" s="225"/>
      <c r="AH33" s="225"/>
      <c r="AI33" s="225"/>
      <c r="AJ33" s="225"/>
      <c r="AK33" s="225"/>
      <c r="AL33" s="225"/>
      <c r="AM33" s="225"/>
      <c r="AN33" s="225"/>
      <c r="AO33" s="225"/>
      <c r="AP33" s="225"/>
      <c r="AQ33" s="225"/>
      <c r="AR33" s="225"/>
      <c r="AS33" s="225"/>
      <c r="AT33" s="225"/>
      <c r="AU33" s="225"/>
      <c r="AV33" s="225"/>
      <c r="AW33" s="225"/>
      <c r="AX33" s="225"/>
      <c r="AY33" s="225"/>
      <c r="AZ33" s="225"/>
      <c r="BA33" s="225"/>
      <c r="BB33" s="225"/>
      <c r="BC33" s="225"/>
      <c r="BD33" s="225"/>
      <c r="BE33" s="225"/>
      <c r="BF33" s="225"/>
      <c r="BG33" s="225"/>
      <c r="BH33" s="225"/>
      <c r="BI33" s="225"/>
      <c r="BJ33" s="225"/>
      <c r="BK33" s="225"/>
      <c r="BL33" s="225"/>
      <c r="BM33" s="225"/>
      <c r="BN33" s="225"/>
      <c r="BO33" s="225"/>
      <c r="BP33" s="225"/>
      <c r="BQ33" s="225"/>
      <c r="BR33" s="225"/>
      <c r="BS33" s="225"/>
      <c r="BT33" s="225"/>
      <c r="BU33" s="225"/>
      <c r="BV33" s="225"/>
      <c r="BW33" s="225"/>
      <c r="BX33" s="225"/>
      <c r="BY33" s="225"/>
      <c r="BZ33" s="225"/>
    </row>
    <row r="34" spans="1:78" ht="12" customHeight="1" x14ac:dyDescent="0.25">
      <c r="A34" s="225"/>
      <c r="B34" s="225"/>
      <c r="C34" s="225"/>
      <c r="D34" s="225"/>
      <c r="E34" s="225"/>
      <c r="F34" s="225"/>
      <c r="G34" s="225"/>
      <c r="H34" s="225"/>
      <c r="I34" s="225"/>
      <c r="J34" s="270"/>
      <c r="K34" s="271"/>
      <c r="L34" s="225"/>
      <c r="M34" s="225"/>
      <c r="N34" s="225"/>
      <c r="O34" s="225"/>
      <c r="P34" s="225"/>
      <c r="Q34" s="225"/>
      <c r="R34" s="225"/>
      <c r="S34" s="225"/>
      <c r="T34" s="225"/>
      <c r="U34" s="225"/>
      <c r="V34" s="225"/>
      <c r="W34" s="225"/>
      <c r="X34" s="225"/>
      <c r="Y34" s="225"/>
      <c r="Z34" s="225"/>
      <c r="AA34" s="225"/>
      <c r="AB34" s="225"/>
      <c r="AC34" s="225"/>
      <c r="AD34" s="225"/>
      <c r="AE34" s="225"/>
      <c r="AF34" s="225"/>
      <c r="AG34" s="225"/>
      <c r="AH34" s="225"/>
      <c r="AI34" s="225"/>
      <c r="AJ34" s="225"/>
      <c r="AK34" s="225"/>
      <c r="AL34" s="225"/>
      <c r="AM34" s="225"/>
      <c r="AN34" s="225"/>
      <c r="AO34" s="225"/>
      <c r="AP34" s="225"/>
      <c r="AQ34" s="225"/>
      <c r="AR34" s="225"/>
      <c r="AS34" s="225"/>
      <c r="AT34" s="225"/>
      <c r="AU34" s="225"/>
      <c r="AV34" s="225"/>
      <c r="AW34" s="225"/>
      <c r="AX34" s="225"/>
      <c r="AY34" s="225"/>
      <c r="AZ34" s="225"/>
      <c r="BA34" s="225"/>
      <c r="BB34" s="225"/>
      <c r="BC34" s="225"/>
      <c r="BD34" s="225"/>
      <c r="BE34" s="225"/>
      <c r="BF34" s="225"/>
      <c r="BG34" s="225"/>
      <c r="BH34" s="225"/>
      <c r="BI34" s="225"/>
      <c r="BJ34" s="225"/>
      <c r="BK34" s="225"/>
      <c r="BL34" s="225"/>
      <c r="BM34" s="225"/>
      <c r="BN34" s="225"/>
      <c r="BO34" s="225"/>
      <c r="BP34" s="225"/>
      <c r="BQ34" s="225"/>
      <c r="BR34" s="225"/>
      <c r="BS34" s="225"/>
      <c r="BT34" s="225"/>
      <c r="BU34" s="225"/>
      <c r="BV34" s="225"/>
      <c r="BW34" s="225"/>
      <c r="BX34" s="225"/>
      <c r="BY34" s="225"/>
      <c r="BZ34" s="225"/>
    </row>
    <row r="35" spans="1:78" ht="12" customHeight="1" x14ac:dyDescent="0.25">
      <c r="A35" s="225"/>
      <c r="B35" s="225"/>
      <c r="C35" s="225"/>
      <c r="D35" s="225"/>
      <c r="E35" s="225"/>
      <c r="F35" s="225"/>
      <c r="G35" s="225"/>
      <c r="H35" s="225"/>
      <c r="I35" s="225"/>
      <c r="J35" s="270"/>
      <c r="K35" s="271"/>
      <c r="L35" s="225"/>
      <c r="M35" s="225"/>
      <c r="N35" s="225"/>
      <c r="O35" s="225"/>
      <c r="P35" s="225"/>
      <c r="Q35" s="225"/>
      <c r="R35" s="225"/>
      <c r="S35" s="225"/>
      <c r="T35" s="225"/>
      <c r="U35" s="225"/>
      <c r="V35" s="225"/>
      <c r="W35" s="225"/>
      <c r="X35" s="225"/>
      <c r="Y35" s="225"/>
      <c r="Z35" s="225"/>
      <c r="AA35" s="225"/>
      <c r="AB35" s="225"/>
      <c r="AC35" s="225"/>
      <c r="AD35" s="225"/>
      <c r="AE35" s="225"/>
      <c r="AF35" s="225"/>
      <c r="AG35" s="225"/>
      <c r="AH35" s="225"/>
      <c r="AI35" s="225"/>
      <c r="AJ35" s="225"/>
      <c r="AK35" s="225"/>
      <c r="AL35" s="225"/>
      <c r="AM35" s="225"/>
      <c r="AN35" s="225"/>
      <c r="AO35" s="225"/>
      <c r="AP35" s="225"/>
      <c r="AQ35" s="225"/>
      <c r="AR35" s="225"/>
      <c r="AS35" s="225"/>
      <c r="AT35" s="225"/>
      <c r="AU35" s="225"/>
      <c r="AV35" s="225"/>
      <c r="AW35" s="225"/>
      <c r="AX35" s="225"/>
      <c r="AY35" s="225"/>
      <c r="AZ35" s="225"/>
      <c r="BA35" s="225"/>
      <c r="BB35" s="225"/>
      <c r="BC35" s="225"/>
      <c r="BD35" s="225"/>
      <c r="BE35" s="225"/>
      <c r="BF35" s="225"/>
      <c r="BG35" s="225"/>
      <c r="BH35" s="225"/>
      <c r="BI35" s="225"/>
      <c r="BJ35" s="225"/>
      <c r="BK35" s="225"/>
      <c r="BL35" s="225"/>
      <c r="BM35" s="225"/>
      <c r="BN35" s="225"/>
      <c r="BO35" s="225"/>
      <c r="BP35" s="225"/>
      <c r="BQ35" s="225"/>
      <c r="BR35" s="225"/>
      <c r="BS35" s="225"/>
      <c r="BT35" s="225"/>
      <c r="BU35" s="225"/>
      <c r="BV35" s="225"/>
      <c r="BW35" s="225"/>
      <c r="BX35" s="225"/>
      <c r="BY35" s="225"/>
      <c r="BZ35" s="225"/>
    </row>
    <row r="36" spans="1:78" ht="12" customHeight="1" x14ac:dyDescent="0.25">
      <c r="A36" s="225"/>
      <c r="B36" s="225"/>
      <c r="C36" s="225"/>
      <c r="D36" s="225"/>
      <c r="E36" s="225"/>
      <c r="F36" s="225"/>
      <c r="G36" s="225"/>
      <c r="H36" s="225"/>
      <c r="I36" s="225"/>
      <c r="J36" s="270"/>
      <c r="K36" s="271"/>
      <c r="L36" s="225"/>
      <c r="M36" s="225"/>
      <c r="N36" s="225"/>
      <c r="O36" s="225"/>
      <c r="P36" s="225"/>
      <c r="Q36" s="225"/>
      <c r="R36" s="225"/>
      <c r="S36" s="225"/>
      <c r="T36" s="225"/>
      <c r="U36" s="225"/>
      <c r="V36" s="225"/>
      <c r="W36" s="225"/>
      <c r="X36" s="225"/>
      <c r="Y36" s="225"/>
      <c r="Z36" s="225"/>
      <c r="AA36" s="225"/>
      <c r="AB36" s="225"/>
      <c r="AC36" s="225"/>
      <c r="AD36" s="225"/>
      <c r="AE36" s="225"/>
      <c r="AF36" s="225"/>
      <c r="AG36" s="225"/>
      <c r="AH36" s="225"/>
      <c r="AI36" s="225"/>
      <c r="AJ36" s="225"/>
      <c r="AK36" s="225"/>
      <c r="AL36" s="225"/>
      <c r="AM36" s="225"/>
      <c r="AN36" s="225"/>
      <c r="AO36" s="225"/>
      <c r="AP36" s="225"/>
      <c r="AQ36" s="225"/>
      <c r="AR36" s="225"/>
      <c r="AS36" s="225"/>
      <c r="AT36" s="225"/>
      <c r="AU36" s="225"/>
      <c r="AV36" s="225"/>
      <c r="AW36" s="225"/>
      <c r="AX36" s="225"/>
      <c r="AY36" s="225"/>
      <c r="AZ36" s="225"/>
      <c r="BA36" s="225"/>
      <c r="BB36" s="225"/>
      <c r="BC36" s="225"/>
      <c r="BD36" s="225"/>
      <c r="BE36" s="225"/>
      <c r="BF36" s="225"/>
      <c r="BG36" s="225"/>
      <c r="BH36" s="225"/>
      <c r="BI36" s="225"/>
      <c r="BJ36" s="225"/>
      <c r="BK36" s="225"/>
      <c r="BL36" s="225"/>
      <c r="BM36" s="225"/>
      <c r="BN36" s="225"/>
      <c r="BO36" s="225"/>
      <c r="BP36" s="225"/>
      <c r="BQ36" s="225"/>
      <c r="BR36" s="225"/>
      <c r="BS36" s="225"/>
      <c r="BT36" s="225"/>
      <c r="BU36" s="225"/>
      <c r="BV36" s="225"/>
      <c r="BW36" s="225"/>
      <c r="BX36" s="225"/>
      <c r="BY36" s="225"/>
      <c r="BZ36" s="225"/>
    </row>
    <row r="37" spans="1:78" ht="12" customHeight="1" x14ac:dyDescent="0.25">
      <c r="A37" s="225"/>
      <c r="B37" s="225"/>
      <c r="C37" s="225"/>
      <c r="D37" s="225"/>
      <c r="E37" s="225"/>
      <c r="F37" s="225"/>
      <c r="G37" s="225"/>
      <c r="H37" s="225"/>
      <c r="I37" s="225"/>
      <c r="J37" s="270"/>
      <c r="K37" s="271"/>
      <c r="L37" s="225"/>
      <c r="M37" s="225"/>
      <c r="N37" s="225"/>
      <c r="O37" s="225"/>
      <c r="P37" s="225"/>
      <c r="Q37" s="225"/>
      <c r="R37" s="225"/>
      <c r="S37" s="225"/>
      <c r="T37" s="225"/>
      <c r="U37" s="225"/>
      <c r="V37" s="225"/>
      <c r="W37" s="225"/>
      <c r="X37" s="225"/>
      <c r="Y37" s="225"/>
      <c r="Z37" s="225"/>
      <c r="AA37" s="225"/>
      <c r="AB37" s="225"/>
      <c r="AC37" s="225"/>
      <c r="AD37" s="225"/>
      <c r="AE37" s="225"/>
      <c r="AF37" s="225"/>
      <c r="AG37" s="225"/>
      <c r="AH37" s="225"/>
      <c r="AI37" s="225"/>
      <c r="AJ37" s="225"/>
      <c r="AK37" s="225"/>
      <c r="AL37" s="225"/>
      <c r="AM37" s="225"/>
      <c r="AN37" s="225"/>
      <c r="AO37" s="225"/>
      <c r="AP37" s="225"/>
      <c r="AQ37" s="225"/>
      <c r="AR37" s="225"/>
      <c r="AS37" s="225"/>
      <c r="AT37" s="225"/>
      <c r="AU37" s="225"/>
      <c r="AV37" s="225"/>
      <c r="AW37" s="225"/>
      <c r="AX37" s="225"/>
      <c r="AY37" s="225"/>
      <c r="AZ37" s="225"/>
      <c r="BA37" s="225"/>
      <c r="BB37" s="225"/>
      <c r="BC37" s="225"/>
      <c r="BD37" s="225"/>
      <c r="BE37" s="225"/>
      <c r="BF37" s="225"/>
      <c r="BG37" s="225"/>
      <c r="BH37" s="225"/>
      <c r="BI37" s="225"/>
      <c r="BJ37" s="225"/>
      <c r="BK37" s="225"/>
      <c r="BL37" s="225"/>
      <c r="BM37" s="225"/>
      <c r="BN37" s="225"/>
      <c r="BO37" s="225"/>
      <c r="BP37" s="225"/>
      <c r="BQ37" s="225"/>
      <c r="BR37" s="225"/>
      <c r="BS37" s="225"/>
      <c r="BT37" s="225"/>
      <c r="BU37" s="225"/>
      <c r="BV37" s="225"/>
      <c r="BW37" s="225"/>
      <c r="BX37" s="225"/>
      <c r="BY37" s="225"/>
      <c r="BZ37" s="225"/>
    </row>
    <row r="38" spans="1:78" ht="12" customHeight="1" x14ac:dyDescent="0.25">
      <c r="A38" s="225"/>
      <c r="B38" s="225"/>
      <c r="C38" s="225"/>
      <c r="D38" s="225"/>
      <c r="E38" s="225"/>
      <c r="F38" s="225"/>
      <c r="G38" s="225"/>
      <c r="H38" s="225"/>
      <c r="I38" s="225"/>
      <c r="J38" s="270"/>
      <c r="K38" s="271"/>
      <c r="L38" s="225"/>
      <c r="M38" s="225"/>
      <c r="N38" s="225"/>
      <c r="O38" s="225"/>
      <c r="P38" s="225"/>
      <c r="Q38" s="225"/>
      <c r="R38" s="225"/>
      <c r="S38" s="225"/>
      <c r="T38" s="225"/>
      <c r="U38" s="225"/>
      <c r="V38" s="225"/>
      <c r="W38" s="225"/>
      <c r="X38" s="225"/>
      <c r="Y38" s="225"/>
      <c r="Z38" s="225"/>
      <c r="AA38" s="225"/>
      <c r="AB38" s="225"/>
      <c r="AC38" s="225"/>
      <c r="AD38" s="225"/>
      <c r="AE38" s="225"/>
      <c r="AF38" s="225"/>
      <c r="AG38" s="225"/>
      <c r="AH38" s="225"/>
      <c r="AI38" s="225"/>
      <c r="AJ38" s="225"/>
      <c r="AK38" s="225"/>
      <c r="AL38" s="225"/>
      <c r="AM38" s="225"/>
      <c r="AN38" s="225"/>
      <c r="AO38" s="225"/>
      <c r="AP38" s="225"/>
      <c r="AQ38" s="225"/>
      <c r="AR38" s="225"/>
      <c r="AS38" s="225"/>
      <c r="AT38" s="225"/>
      <c r="AU38" s="225"/>
      <c r="AV38" s="225"/>
      <c r="AW38" s="225"/>
      <c r="AX38" s="225"/>
      <c r="AY38" s="225"/>
      <c r="AZ38" s="225"/>
      <c r="BA38" s="225"/>
      <c r="BB38" s="225"/>
      <c r="BC38" s="225"/>
      <c r="BD38" s="225"/>
      <c r="BE38" s="225"/>
      <c r="BF38" s="225"/>
      <c r="BG38" s="225"/>
      <c r="BH38" s="225"/>
      <c r="BI38" s="225"/>
      <c r="BJ38" s="225"/>
      <c r="BK38" s="225"/>
      <c r="BL38" s="225"/>
      <c r="BM38" s="225"/>
      <c r="BN38" s="225"/>
      <c r="BO38" s="225"/>
      <c r="BP38" s="225"/>
      <c r="BQ38" s="225"/>
      <c r="BR38" s="225"/>
      <c r="BS38" s="225"/>
      <c r="BT38" s="225"/>
      <c r="BU38" s="225"/>
      <c r="BV38" s="225"/>
      <c r="BW38" s="225"/>
      <c r="BX38" s="225"/>
      <c r="BY38" s="225"/>
      <c r="BZ38" s="225"/>
    </row>
    <row r="39" spans="1:78" ht="12" customHeight="1" x14ac:dyDescent="0.25">
      <c r="A39" s="225"/>
      <c r="B39" s="225"/>
      <c r="C39" s="225"/>
      <c r="D39" s="225"/>
      <c r="E39" s="225"/>
      <c r="F39" s="225"/>
      <c r="G39" s="225"/>
      <c r="H39" s="225"/>
      <c r="I39" s="225"/>
      <c r="J39" s="270"/>
      <c r="K39" s="271"/>
      <c r="L39" s="225"/>
      <c r="M39" s="225"/>
      <c r="N39" s="225"/>
      <c r="O39" s="225"/>
      <c r="P39" s="225"/>
      <c r="Q39" s="225"/>
      <c r="R39" s="225"/>
      <c r="S39" s="225"/>
      <c r="T39" s="225"/>
      <c r="U39" s="225"/>
      <c r="V39" s="225"/>
      <c r="W39" s="225"/>
      <c r="X39" s="225"/>
      <c r="Y39" s="225"/>
      <c r="Z39" s="225"/>
      <c r="AA39" s="225"/>
      <c r="AB39" s="225"/>
      <c r="AC39" s="225"/>
      <c r="AD39" s="225"/>
      <c r="AE39" s="225"/>
      <c r="AF39" s="225"/>
      <c r="AG39" s="225"/>
      <c r="AH39" s="225"/>
      <c r="AI39" s="225"/>
      <c r="AJ39" s="225"/>
      <c r="AK39" s="225"/>
      <c r="AL39" s="225"/>
      <c r="AM39" s="225"/>
      <c r="AN39" s="225"/>
      <c r="AO39" s="225"/>
      <c r="AP39" s="225"/>
      <c r="AQ39" s="225"/>
      <c r="AR39" s="225"/>
      <c r="AS39" s="225"/>
      <c r="AT39" s="225"/>
      <c r="AU39" s="225"/>
      <c r="AV39" s="225"/>
      <c r="AW39" s="225"/>
      <c r="AX39" s="225"/>
      <c r="AY39" s="225"/>
      <c r="AZ39" s="225"/>
      <c r="BA39" s="225"/>
      <c r="BB39" s="225"/>
      <c r="BC39" s="225"/>
      <c r="BD39" s="225"/>
      <c r="BE39" s="225"/>
      <c r="BF39" s="225"/>
      <c r="BG39" s="225"/>
      <c r="BH39" s="225"/>
      <c r="BI39" s="225"/>
      <c r="BJ39" s="225"/>
      <c r="BK39" s="225"/>
      <c r="BL39" s="225"/>
      <c r="BM39" s="225"/>
      <c r="BN39" s="225"/>
      <c r="BO39" s="225"/>
      <c r="BP39" s="225"/>
      <c r="BQ39" s="225"/>
      <c r="BR39" s="225"/>
      <c r="BS39" s="225"/>
      <c r="BT39" s="225"/>
      <c r="BU39" s="225"/>
      <c r="BV39" s="225"/>
      <c r="BW39" s="225"/>
      <c r="BX39" s="225"/>
      <c r="BY39" s="225"/>
      <c r="BZ39" s="225"/>
    </row>
    <row r="40" spans="1:78" ht="12" customHeight="1" x14ac:dyDescent="0.25">
      <c r="A40" s="225"/>
      <c r="B40" s="225"/>
      <c r="C40" s="225"/>
      <c r="D40" s="225"/>
      <c r="E40" s="225"/>
      <c r="F40" s="225"/>
      <c r="G40" s="225"/>
      <c r="H40" s="225"/>
      <c r="I40" s="225"/>
      <c r="J40" s="270"/>
      <c r="K40" s="271"/>
      <c r="L40" s="225"/>
      <c r="M40" s="225"/>
      <c r="N40" s="225"/>
      <c r="O40" s="225"/>
      <c r="P40" s="225"/>
      <c r="Q40" s="225"/>
      <c r="R40" s="225"/>
      <c r="S40" s="225"/>
      <c r="T40" s="225"/>
      <c r="U40" s="225"/>
      <c r="V40" s="225"/>
      <c r="W40" s="225"/>
      <c r="X40" s="225"/>
      <c r="Y40" s="225"/>
      <c r="Z40" s="225"/>
      <c r="AA40" s="225"/>
      <c r="AB40" s="225"/>
      <c r="AC40" s="225"/>
      <c r="AD40" s="225"/>
      <c r="AE40" s="225"/>
      <c r="AF40" s="225"/>
      <c r="AG40" s="225"/>
      <c r="AH40" s="225"/>
      <c r="AI40" s="225"/>
      <c r="AJ40" s="225"/>
      <c r="AK40" s="225"/>
      <c r="AL40" s="225"/>
      <c r="AM40" s="225"/>
      <c r="AN40" s="225"/>
      <c r="AO40" s="225"/>
      <c r="AP40" s="225"/>
      <c r="AQ40" s="225"/>
      <c r="AR40" s="225"/>
      <c r="AS40" s="225"/>
      <c r="AT40" s="225"/>
      <c r="AU40" s="225"/>
      <c r="AV40" s="225"/>
      <c r="AW40" s="225"/>
      <c r="AX40" s="225"/>
      <c r="AY40" s="225"/>
      <c r="AZ40" s="225"/>
      <c r="BA40" s="225"/>
      <c r="BB40" s="225"/>
      <c r="BC40" s="225"/>
      <c r="BD40" s="225"/>
      <c r="BE40" s="225"/>
      <c r="BF40" s="225"/>
      <c r="BG40" s="225"/>
      <c r="BH40" s="225"/>
      <c r="BI40" s="225"/>
      <c r="BJ40" s="225"/>
      <c r="BK40" s="225"/>
      <c r="BL40" s="225"/>
      <c r="BM40" s="225"/>
      <c r="BN40" s="225"/>
      <c r="BO40" s="225"/>
      <c r="BP40" s="225"/>
      <c r="BQ40" s="225"/>
      <c r="BR40" s="225"/>
      <c r="BS40" s="225"/>
      <c r="BT40" s="225"/>
      <c r="BU40" s="225"/>
      <c r="BV40" s="225"/>
      <c r="BW40" s="225"/>
      <c r="BX40" s="225"/>
      <c r="BY40" s="225"/>
      <c r="BZ40" s="225"/>
    </row>
    <row r="41" spans="1:78" ht="12" customHeight="1" x14ac:dyDescent="0.25">
      <c r="A41" s="225"/>
      <c r="B41" s="225"/>
      <c r="C41" s="225"/>
      <c r="D41" s="225"/>
      <c r="E41" s="225"/>
      <c r="F41" s="225"/>
      <c r="G41" s="225"/>
      <c r="H41" s="225"/>
      <c r="I41" s="225"/>
      <c r="J41" s="270"/>
      <c r="K41" s="271"/>
      <c r="L41" s="225"/>
      <c r="M41" s="225"/>
      <c r="N41" s="225"/>
      <c r="O41" s="225"/>
      <c r="P41" s="225"/>
      <c r="Q41" s="225"/>
      <c r="R41" s="225"/>
      <c r="S41" s="225"/>
      <c r="T41" s="225"/>
      <c r="U41" s="225"/>
      <c r="V41" s="225"/>
      <c r="W41" s="225"/>
      <c r="X41" s="225"/>
      <c r="Y41" s="225"/>
      <c r="Z41" s="225"/>
      <c r="AA41" s="225"/>
      <c r="AB41" s="225"/>
      <c r="AC41" s="225"/>
      <c r="AD41" s="225"/>
      <c r="AE41" s="225"/>
      <c r="AF41" s="225"/>
      <c r="AG41" s="225"/>
      <c r="AH41" s="225"/>
      <c r="AI41" s="225"/>
      <c r="AJ41" s="225"/>
      <c r="AK41" s="225"/>
      <c r="AL41" s="225"/>
      <c r="AM41" s="225"/>
      <c r="AN41" s="225"/>
      <c r="AO41" s="225"/>
      <c r="AP41" s="225"/>
      <c r="AQ41" s="225"/>
      <c r="AR41" s="225"/>
      <c r="AS41" s="225"/>
      <c r="AT41" s="225"/>
      <c r="AU41" s="225"/>
      <c r="AV41" s="225"/>
      <c r="AW41" s="225"/>
      <c r="AX41" s="225"/>
      <c r="AY41" s="225"/>
      <c r="AZ41" s="225"/>
      <c r="BA41" s="225"/>
      <c r="BB41" s="225"/>
      <c r="BC41" s="225"/>
      <c r="BD41" s="225"/>
      <c r="BE41" s="225"/>
      <c r="BF41" s="225"/>
      <c r="BG41" s="225"/>
      <c r="BH41" s="225"/>
      <c r="BI41" s="225"/>
      <c r="BJ41" s="225"/>
      <c r="BK41" s="225"/>
      <c r="BL41" s="225"/>
      <c r="BM41" s="225"/>
      <c r="BN41" s="225"/>
      <c r="BO41" s="225"/>
      <c r="BP41" s="225"/>
      <c r="BQ41" s="225"/>
      <c r="BR41" s="225"/>
      <c r="BS41" s="225"/>
      <c r="BT41" s="225"/>
      <c r="BU41" s="225"/>
      <c r="BV41" s="225"/>
      <c r="BW41" s="225"/>
      <c r="BX41" s="225"/>
      <c r="BY41" s="225"/>
      <c r="BZ41" s="225"/>
    </row>
    <row r="42" spans="1:78" ht="12" customHeight="1" x14ac:dyDescent="0.25">
      <c r="A42" s="225"/>
      <c r="B42" s="225"/>
      <c r="C42" s="225"/>
      <c r="D42" s="225"/>
      <c r="E42" s="225"/>
      <c r="F42" s="225"/>
      <c r="G42" s="225"/>
      <c r="H42" s="225"/>
      <c r="I42" s="225"/>
      <c r="J42" s="270"/>
      <c r="K42" s="271"/>
      <c r="L42" s="225"/>
      <c r="M42" s="225"/>
      <c r="N42" s="225"/>
      <c r="O42" s="225"/>
      <c r="P42" s="225"/>
      <c r="Q42" s="225"/>
      <c r="R42" s="225"/>
      <c r="S42" s="225"/>
      <c r="T42" s="225"/>
      <c r="U42" s="225"/>
      <c r="V42" s="225"/>
      <c r="W42" s="225"/>
      <c r="X42" s="225"/>
      <c r="Y42" s="225"/>
      <c r="Z42" s="225"/>
      <c r="AA42" s="225"/>
      <c r="AB42" s="225"/>
      <c r="AC42" s="225"/>
      <c r="AD42" s="225"/>
      <c r="AE42" s="225"/>
      <c r="AF42" s="225"/>
      <c r="AG42" s="225"/>
      <c r="AH42" s="225"/>
      <c r="AI42" s="225"/>
      <c r="AJ42" s="225"/>
      <c r="AK42" s="225"/>
      <c r="AL42" s="225"/>
      <c r="AM42" s="225"/>
      <c r="AN42" s="225"/>
      <c r="AO42" s="225"/>
      <c r="AP42" s="225"/>
      <c r="AQ42" s="225"/>
      <c r="AR42" s="225"/>
      <c r="AS42" s="225"/>
      <c r="AT42" s="225"/>
      <c r="AU42" s="225"/>
      <c r="AV42" s="225"/>
      <c r="AW42" s="225"/>
      <c r="AX42" s="225"/>
      <c r="AY42" s="225"/>
      <c r="AZ42" s="225"/>
      <c r="BA42" s="225"/>
      <c r="BB42" s="225"/>
      <c r="BC42" s="225"/>
      <c r="BD42" s="225"/>
      <c r="BE42" s="225"/>
      <c r="BF42" s="225"/>
      <c r="BG42" s="225"/>
      <c r="BH42" s="225"/>
      <c r="BI42" s="225"/>
      <c r="BJ42" s="225"/>
      <c r="BK42" s="225"/>
      <c r="BL42" s="225"/>
      <c r="BM42" s="225"/>
      <c r="BN42" s="225"/>
      <c r="BO42" s="225"/>
      <c r="BP42" s="225"/>
      <c r="BQ42" s="225"/>
      <c r="BR42" s="225"/>
      <c r="BS42" s="225"/>
      <c r="BT42" s="225"/>
      <c r="BU42" s="225"/>
      <c r="BV42" s="225"/>
      <c r="BW42" s="225"/>
      <c r="BX42" s="225"/>
      <c r="BY42" s="225"/>
      <c r="BZ42" s="225"/>
    </row>
    <row r="43" spans="1:78" ht="12" customHeight="1" x14ac:dyDescent="0.25">
      <c r="A43" s="225"/>
      <c r="B43" s="225"/>
      <c r="C43" s="225"/>
      <c r="D43" s="225"/>
      <c r="E43" s="225"/>
      <c r="F43" s="225"/>
      <c r="G43" s="225"/>
      <c r="H43" s="225"/>
      <c r="I43" s="225"/>
      <c r="J43" s="270"/>
      <c r="K43" s="271"/>
      <c r="L43" s="225"/>
      <c r="M43" s="225"/>
      <c r="N43" s="225"/>
      <c r="O43" s="225"/>
      <c r="P43" s="225"/>
      <c r="Q43" s="225"/>
      <c r="R43" s="225"/>
      <c r="S43" s="225"/>
      <c r="T43" s="225"/>
      <c r="U43" s="225"/>
      <c r="V43" s="225"/>
      <c r="W43" s="225"/>
      <c r="X43" s="225"/>
      <c r="Y43" s="225"/>
      <c r="Z43" s="225"/>
      <c r="AA43" s="225"/>
      <c r="AB43" s="225"/>
      <c r="AC43" s="225"/>
      <c r="AD43" s="225"/>
      <c r="AE43" s="225"/>
      <c r="AF43" s="225"/>
      <c r="AG43" s="225"/>
      <c r="AH43" s="225"/>
      <c r="AI43" s="225"/>
      <c r="AJ43" s="225"/>
      <c r="AK43" s="225"/>
      <c r="AL43" s="225"/>
      <c r="AM43" s="225"/>
      <c r="AN43" s="225"/>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c r="BL43" s="225"/>
      <c r="BM43" s="225"/>
      <c r="BN43" s="225"/>
      <c r="BO43" s="225"/>
      <c r="BP43" s="225"/>
      <c r="BQ43" s="225"/>
      <c r="BR43" s="225"/>
      <c r="BS43" s="225"/>
      <c r="BT43" s="225"/>
      <c r="BU43" s="225"/>
      <c r="BV43" s="225"/>
      <c r="BW43" s="225"/>
      <c r="BX43" s="225"/>
      <c r="BY43" s="225"/>
      <c r="BZ43" s="225"/>
    </row>
    <row r="44" spans="1:78" ht="12" customHeight="1" x14ac:dyDescent="0.25">
      <c r="A44" s="225"/>
      <c r="B44" s="225"/>
      <c r="C44" s="225"/>
      <c r="D44" s="225"/>
      <c r="E44" s="225"/>
      <c r="F44" s="225"/>
      <c r="G44" s="225"/>
      <c r="H44" s="225"/>
      <c r="I44" s="225"/>
      <c r="J44" s="270"/>
      <c r="K44" s="271"/>
      <c r="L44" s="225"/>
      <c r="M44" s="225"/>
      <c r="N44" s="225"/>
      <c r="O44" s="225"/>
      <c r="P44" s="225"/>
      <c r="Q44" s="225"/>
      <c r="R44" s="225"/>
      <c r="S44" s="225"/>
      <c r="T44" s="225"/>
      <c r="U44" s="225"/>
      <c r="V44" s="225"/>
      <c r="W44" s="225"/>
      <c r="X44" s="225"/>
      <c r="Y44" s="225"/>
      <c r="Z44" s="225"/>
      <c r="AA44" s="225"/>
      <c r="AB44" s="225"/>
      <c r="AC44" s="225"/>
      <c r="AD44" s="225"/>
      <c r="AE44" s="225"/>
      <c r="AF44" s="225"/>
      <c r="AG44" s="225"/>
      <c r="AH44" s="225"/>
      <c r="AI44" s="225"/>
      <c r="AJ44" s="225"/>
      <c r="AK44" s="225"/>
      <c r="AL44" s="225"/>
      <c r="AM44" s="225"/>
      <c r="AN44" s="225"/>
      <c r="AO44" s="225"/>
      <c r="AP44" s="225"/>
      <c r="AQ44" s="225"/>
      <c r="AR44" s="225"/>
      <c r="AS44" s="225"/>
      <c r="AT44" s="225"/>
      <c r="AU44" s="225"/>
      <c r="AV44" s="225"/>
      <c r="AW44" s="225"/>
      <c r="AX44" s="225"/>
      <c r="AY44" s="225"/>
      <c r="AZ44" s="225"/>
      <c r="BA44" s="225"/>
      <c r="BB44" s="225"/>
      <c r="BC44" s="225"/>
      <c r="BD44" s="225"/>
      <c r="BE44" s="225"/>
      <c r="BF44" s="225"/>
      <c r="BG44" s="225"/>
      <c r="BH44" s="225"/>
      <c r="BI44" s="225"/>
      <c r="BJ44" s="225"/>
      <c r="BK44" s="225"/>
      <c r="BL44" s="225"/>
      <c r="BM44" s="225"/>
      <c r="BN44" s="225"/>
      <c r="BO44" s="225"/>
      <c r="BP44" s="225"/>
      <c r="BQ44" s="225"/>
      <c r="BR44" s="225"/>
      <c r="BS44" s="225"/>
      <c r="BT44" s="225"/>
      <c r="BU44" s="225"/>
      <c r="BV44" s="225"/>
      <c r="BW44" s="225"/>
      <c r="BX44" s="225"/>
      <c r="BY44" s="225"/>
      <c r="BZ44" s="225"/>
    </row>
    <row r="45" spans="1:78" ht="12" customHeight="1" x14ac:dyDescent="0.25">
      <c r="A45" s="225"/>
      <c r="B45" s="225"/>
      <c r="C45" s="225"/>
      <c r="D45" s="225"/>
      <c r="E45" s="225"/>
      <c r="F45" s="225"/>
      <c r="G45" s="225"/>
      <c r="H45" s="225"/>
      <c r="I45" s="225"/>
      <c r="J45" s="270"/>
      <c r="K45" s="271"/>
      <c r="L45" s="225"/>
      <c r="M45" s="225"/>
      <c r="N45" s="225"/>
      <c r="O45" s="225"/>
      <c r="P45" s="225"/>
      <c r="Q45" s="225"/>
      <c r="R45" s="225"/>
      <c r="S45" s="225"/>
      <c r="T45" s="225"/>
      <c r="U45" s="225"/>
      <c r="V45" s="225"/>
      <c r="W45" s="225"/>
      <c r="X45" s="225"/>
      <c r="Y45" s="225"/>
      <c r="Z45" s="225"/>
      <c r="AA45" s="225"/>
      <c r="AB45" s="225"/>
      <c r="AC45" s="225"/>
      <c r="AD45" s="225"/>
      <c r="AE45" s="225"/>
      <c r="AF45" s="225"/>
      <c r="AG45" s="225"/>
      <c r="AH45" s="225"/>
      <c r="AI45" s="225"/>
      <c r="AJ45" s="225"/>
      <c r="AK45" s="225"/>
      <c r="AL45" s="225"/>
      <c r="AM45" s="225"/>
      <c r="AN45" s="225"/>
      <c r="AO45" s="225"/>
      <c r="AP45" s="225"/>
      <c r="AQ45" s="225"/>
      <c r="AR45" s="225"/>
      <c r="AS45" s="225"/>
      <c r="AT45" s="225"/>
      <c r="AU45" s="225"/>
      <c r="AV45" s="225"/>
      <c r="AW45" s="225"/>
      <c r="AX45" s="225"/>
      <c r="AY45" s="225"/>
      <c r="AZ45" s="225"/>
      <c r="BA45" s="225"/>
      <c r="BB45" s="225"/>
      <c r="BC45" s="225"/>
      <c r="BD45" s="225"/>
      <c r="BE45" s="225"/>
      <c r="BF45" s="225"/>
      <c r="BG45" s="225"/>
      <c r="BH45" s="225"/>
      <c r="BI45" s="225"/>
      <c r="BJ45" s="225"/>
      <c r="BK45" s="225"/>
      <c r="BL45" s="225"/>
      <c r="BM45" s="225"/>
      <c r="BN45" s="225"/>
      <c r="BO45" s="225"/>
      <c r="BP45" s="225"/>
      <c r="BQ45" s="225"/>
      <c r="BR45" s="225"/>
      <c r="BS45" s="225"/>
      <c r="BT45" s="225"/>
      <c r="BU45" s="225"/>
      <c r="BV45" s="225"/>
      <c r="BW45" s="225"/>
      <c r="BX45" s="225"/>
      <c r="BY45" s="225"/>
      <c r="BZ45" s="225"/>
    </row>
    <row r="46" spans="1:78" ht="12" customHeight="1" x14ac:dyDescent="0.25">
      <c r="A46" s="225"/>
      <c r="B46" s="225"/>
      <c r="C46" s="225"/>
      <c r="D46" s="225"/>
      <c r="E46" s="225"/>
      <c r="F46" s="225"/>
      <c r="G46" s="225"/>
      <c r="H46" s="225"/>
      <c r="I46" s="225"/>
      <c r="J46" s="270"/>
      <c r="K46" s="271"/>
      <c r="L46" s="225"/>
      <c r="M46" s="225"/>
      <c r="N46" s="225"/>
      <c r="O46" s="225"/>
      <c r="P46" s="225"/>
      <c r="Q46" s="225"/>
      <c r="R46" s="225"/>
      <c r="S46" s="225"/>
      <c r="T46" s="225"/>
      <c r="U46" s="225"/>
      <c r="V46" s="225"/>
      <c r="W46" s="225"/>
      <c r="X46" s="225"/>
      <c r="Y46" s="225"/>
      <c r="Z46" s="225"/>
      <c r="AA46" s="225"/>
      <c r="AB46" s="225"/>
      <c r="AC46" s="225"/>
      <c r="AD46" s="225"/>
      <c r="AE46" s="225"/>
      <c r="AF46" s="225"/>
      <c r="AG46" s="225"/>
      <c r="AH46" s="225"/>
      <c r="AI46" s="225"/>
      <c r="AJ46" s="225"/>
      <c r="AK46" s="225"/>
      <c r="AL46" s="225"/>
      <c r="AM46" s="225"/>
      <c r="AN46" s="225"/>
      <c r="AO46" s="225"/>
      <c r="AP46" s="225"/>
      <c r="AQ46" s="225"/>
      <c r="AR46" s="225"/>
      <c r="AS46" s="225"/>
      <c r="AT46" s="225"/>
      <c r="AU46" s="225"/>
      <c r="AV46" s="225"/>
      <c r="AW46" s="225"/>
      <c r="AX46" s="225"/>
      <c r="AY46" s="225"/>
      <c r="AZ46" s="225"/>
      <c r="BA46" s="225"/>
      <c r="BB46" s="225"/>
      <c r="BC46" s="225"/>
      <c r="BD46" s="225"/>
      <c r="BE46" s="225"/>
      <c r="BF46" s="225"/>
      <c r="BG46" s="225"/>
      <c r="BH46" s="225"/>
      <c r="BI46" s="225"/>
      <c r="BJ46" s="225"/>
      <c r="BK46" s="225"/>
      <c r="BL46" s="225"/>
      <c r="BM46" s="225"/>
      <c r="BN46" s="225"/>
      <c r="BO46" s="225"/>
      <c r="BP46" s="225"/>
      <c r="BQ46" s="225"/>
      <c r="BR46" s="225"/>
      <c r="BS46" s="225"/>
      <c r="BT46" s="225"/>
      <c r="BU46" s="225"/>
      <c r="BV46" s="225"/>
      <c r="BW46" s="225"/>
      <c r="BX46" s="225"/>
      <c r="BY46" s="225"/>
      <c r="BZ46" s="225"/>
    </row>
    <row r="47" spans="1:78" ht="12" customHeight="1" x14ac:dyDescent="0.25">
      <c r="A47" s="225"/>
      <c r="B47" s="225"/>
      <c r="C47" s="225"/>
      <c r="D47" s="225"/>
      <c r="E47" s="225"/>
      <c r="F47" s="225"/>
      <c r="G47" s="225"/>
      <c r="H47" s="225"/>
      <c r="I47" s="225"/>
      <c r="J47" s="270"/>
      <c r="K47" s="271"/>
      <c r="L47" s="225"/>
      <c r="M47" s="225"/>
      <c r="N47" s="225"/>
      <c r="O47" s="225"/>
      <c r="P47" s="225"/>
      <c r="Q47" s="225"/>
      <c r="R47" s="225"/>
      <c r="S47" s="225"/>
      <c r="T47" s="225"/>
      <c r="U47" s="225"/>
      <c r="V47" s="225"/>
      <c r="W47" s="225"/>
      <c r="X47" s="225"/>
      <c r="Y47" s="225"/>
      <c r="Z47" s="225"/>
      <c r="AA47" s="225"/>
      <c r="AB47" s="225"/>
      <c r="AC47" s="225"/>
      <c r="AD47" s="225"/>
      <c r="AE47" s="225"/>
      <c r="AF47" s="225"/>
      <c r="AG47" s="225"/>
      <c r="AH47" s="225"/>
      <c r="AI47" s="225"/>
      <c r="AJ47" s="225"/>
      <c r="AK47" s="225"/>
      <c r="AL47" s="225"/>
      <c r="AM47" s="225"/>
      <c r="AN47" s="225"/>
      <c r="AO47" s="225"/>
      <c r="AP47" s="225"/>
      <c r="AQ47" s="225"/>
      <c r="AR47" s="225"/>
      <c r="AS47" s="225"/>
      <c r="AT47" s="225"/>
      <c r="AU47" s="225"/>
      <c r="AV47" s="225"/>
      <c r="AW47" s="225"/>
      <c r="AX47" s="225"/>
      <c r="AY47" s="225"/>
      <c r="AZ47" s="225"/>
      <c r="BA47" s="225"/>
      <c r="BB47" s="225"/>
      <c r="BC47" s="225"/>
      <c r="BD47" s="225"/>
      <c r="BE47" s="225"/>
      <c r="BF47" s="225"/>
      <c r="BG47" s="225"/>
      <c r="BH47" s="225"/>
      <c r="BI47" s="225"/>
      <c r="BJ47" s="225"/>
      <c r="BK47" s="225"/>
      <c r="BL47" s="225"/>
      <c r="BM47" s="225"/>
      <c r="BN47" s="225"/>
      <c r="BO47" s="225"/>
      <c r="BP47" s="225"/>
      <c r="BQ47" s="225"/>
      <c r="BR47" s="225"/>
      <c r="BS47" s="225"/>
      <c r="BT47" s="225"/>
      <c r="BU47" s="225"/>
      <c r="BV47" s="225"/>
      <c r="BW47" s="225"/>
      <c r="BX47" s="225"/>
      <c r="BY47" s="225"/>
      <c r="BZ47" s="225"/>
    </row>
    <row r="48" spans="1:78" ht="12" customHeight="1" x14ac:dyDescent="0.25">
      <c r="A48" s="225"/>
      <c r="B48" s="225"/>
      <c r="C48" s="225"/>
      <c r="D48" s="225"/>
      <c r="E48" s="225"/>
      <c r="F48" s="225"/>
      <c r="G48" s="225"/>
      <c r="H48" s="225"/>
      <c r="I48" s="225"/>
      <c r="J48" s="270"/>
      <c r="K48" s="271"/>
      <c r="L48" s="225"/>
      <c r="M48" s="225"/>
      <c r="N48" s="225"/>
      <c r="O48" s="225"/>
      <c r="P48" s="225"/>
      <c r="Q48" s="225"/>
      <c r="R48" s="225"/>
      <c r="S48" s="225"/>
      <c r="T48" s="225"/>
      <c r="U48" s="225"/>
      <c r="V48" s="225"/>
      <c r="W48" s="225"/>
      <c r="X48" s="225"/>
      <c r="Y48" s="225"/>
      <c r="Z48" s="225"/>
      <c r="AA48" s="225"/>
      <c r="AB48" s="225"/>
      <c r="AC48" s="225"/>
      <c r="AD48" s="225"/>
      <c r="AE48" s="225"/>
      <c r="AF48" s="225"/>
      <c r="AG48" s="225"/>
      <c r="AH48" s="225"/>
      <c r="AI48" s="225"/>
      <c r="AJ48" s="225"/>
      <c r="AK48" s="225"/>
      <c r="AL48" s="225"/>
      <c r="AM48" s="225"/>
      <c r="AN48" s="225"/>
      <c r="AO48" s="225"/>
      <c r="AP48" s="225"/>
      <c r="AQ48" s="225"/>
      <c r="AR48" s="225"/>
      <c r="AS48" s="225"/>
      <c r="AT48" s="225"/>
      <c r="AU48" s="225"/>
      <c r="AV48" s="225"/>
      <c r="AW48" s="225"/>
      <c r="AX48" s="225"/>
      <c r="AY48" s="225"/>
      <c r="AZ48" s="225"/>
      <c r="BA48" s="225"/>
      <c r="BB48" s="225"/>
      <c r="BC48" s="225"/>
      <c r="BD48" s="225"/>
      <c r="BE48" s="225"/>
      <c r="BF48" s="225"/>
      <c r="BG48" s="225"/>
      <c r="BH48" s="225"/>
      <c r="BI48" s="225"/>
      <c r="BJ48" s="225"/>
      <c r="BK48" s="225"/>
      <c r="BL48" s="225"/>
      <c r="BM48" s="225"/>
      <c r="BN48" s="225"/>
      <c r="BO48" s="225"/>
      <c r="BP48" s="225"/>
      <c r="BQ48" s="225"/>
      <c r="BR48" s="225"/>
      <c r="BS48" s="225"/>
      <c r="BT48" s="225"/>
      <c r="BU48" s="225"/>
      <c r="BV48" s="225"/>
      <c r="BW48" s="225"/>
      <c r="BX48" s="225"/>
      <c r="BY48" s="225"/>
      <c r="BZ48" s="225"/>
    </row>
    <row r="49" spans="1:78" ht="12" customHeight="1" x14ac:dyDescent="0.25">
      <c r="A49" s="225"/>
      <c r="B49" s="225"/>
      <c r="C49" s="225"/>
      <c r="D49" s="225"/>
      <c r="E49" s="225"/>
      <c r="F49" s="225"/>
      <c r="G49" s="225"/>
      <c r="H49" s="225"/>
      <c r="I49" s="225"/>
      <c r="J49" s="270"/>
      <c r="K49" s="271"/>
      <c r="L49" s="225"/>
      <c r="M49" s="225"/>
      <c r="N49" s="225"/>
      <c r="O49" s="225"/>
      <c r="P49" s="225"/>
      <c r="Q49" s="225"/>
      <c r="R49" s="225"/>
      <c r="S49" s="225"/>
      <c r="T49" s="225"/>
      <c r="U49" s="225"/>
      <c r="V49" s="225"/>
      <c r="W49" s="225"/>
      <c r="X49" s="225"/>
      <c r="Y49" s="225"/>
      <c r="Z49" s="225"/>
      <c r="AA49" s="225"/>
      <c r="AB49" s="225"/>
      <c r="AC49" s="225"/>
      <c r="AD49" s="225"/>
      <c r="AE49" s="225"/>
      <c r="AF49" s="225"/>
      <c r="AG49" s="225"/>
      <c r="AH49" s="225"/>
      <c r="AI49" s="225"/>
      <c r="AJ49" s="225"/>
      <c r="AK49" s="225"/>
      <c r="AL49" s="225"/>
      <c r="AM49" s="225"/>
      <c r="AN49" s="225"/>
      <c r="AO49" s="225"/>
      <c r="AP49" s="225"/>
      <c r="AQ49" s="225"/>
      <c r="AR49" s="225"/>
      <c r="AS49" s="225"/>
      <c r="AT49" s="225"/>
      <c r="AU49" s="225"/>
      <c r="AV49" s="225"/>
      <c r="AW49" s="225"/>
      <c r="AX49" s="225"/>
      <c r="AY49" s="225"/>
      <c r="AZ49" s="225"/>
      <c r="BA49" s="225"/>
      <c r="BB49" s="225"/>
      <c r="BC49" s="225"/>
      <c r="BD49" s="225"/>
      <c r="BE49" s="225"/>
      <c r="BF49" s="225"/>
      <c r="BG49" s="225"/>
      <c r="BH49" s="225"/>
      <c r="BI49" s="225"/>
      <c r="BJ49" s="225"/>
      <c r="BK49" s="225"/>
      <c r="BL49" s="225"/>
      <c r="BM49" s="225"/>
      <c r="BN49" s="225"/>
      <c r="BO49" s="225"/>
      <c r="BP49" s="225"/>
      <c r="BQ49" s="225"/>
      <c r="BR49" s="225"/>
      <c r="BS49" s="225"/>
      <c r="BT49" s="225"/>
      <c r="BU49" s="225"/>
      <c r="BV49" s="225"/>
      <c r="BW49" s="225"/>
      <c r="BX49" s="225"/>
      <c r="BY49" s="225"/>
      <c r="BZ49" s="225"/>
    </row>
    <row r="50" spans="1:78" ht="12" customHeight="1" x14ac:dyDescent="0.25">
      <c r="A50" s="225"/>
      <c r="B50" s="225"/>
      <c r="C50" s="225"/>
      <c r="D50" s="225"/>
      <c r="E50" s="225"/>
      <c r="F50" s="225"/>
      <c r="G50" s="225"/>
      <c r="H50" s="225"/>
      <c r="I50" s="225"/>
      <c r="J50" s="270"/>
      <c r="K50" s="271"/>
      <c r="L50" s="225"/>
      <c r="M50" s="225"/>
      <c r="N50" s="225"/>
      <c r="O50" s="225"/>
      <c r="P50" s="225"/>
      <c r="Q50" s="225"/>
      <c r="R50" s="225"/>
      <c r="S50" s="225"/>
      <c r="T50" s="225"/>
      <c r="U50" s="225"/>
      <c r="V50" s="225"/>
      <c r="W50" s="225"/>
      <c r="X50" s="225"/>
      <c r="Y50" s="225"/>
      <c r="Z50" s="225"/>
      <c r="AA50" s="225"/>
      <c r="AB50" s="225"/>
      <c r="AC50" s="225"/>
      <c r="AD50" s="225"/>
      <c r="AE50" s="225"/>
      <c r="AF50" s="225"/>
      <c r="AG50" s="225"/>
      <c r="AH50" s="225"/>
      <c r="AI50" s="225"/>
      <c r="AJ50" s="225"/>
      <c r="AK50" s="225"/>
      <c r="AL50" s="225"/>
      <c r="AM50" s="225"/>
      <c r="AN50" s="225"/>
      <c r="AO50" s="225"/>
      <c r="AP50" s="225"/>
      <c r="AQ50" s="225"/>
      <c r="AR50" s="225"/>
      <c r="AS50" s="225"/>
      <c r="AT50" s="225"/>
      <c r="AU50" s="225"/>
      <c r="AV50" s="225"/>
      <c r="AW50" s="225"/>
      <c r="AX50" s="225"/>
      <c r="AY50" s="225"/>
      <c r="AZ50" s="225"/>
      <c r="BA50" s="225"/>
      <c r="BB50" s="225"/>
      <c r="BC50" s="225"/>
      <c r="BD50" s="225"/>
      <c r="BE50" s="225"/>
      <c r="BF50" s="225"/>
      <c r="BG50" s="225"/>
      <c r="BH50" s="225"/>
      <c r="BI50" s="225"/>
      <c r="BJ50" s="225"/>
      <c r="BK50" s="225"/>
      <c r="BL50" s="225"/>
      <c r="BM50" s="225"/>
      <c r="BN50" s="225"/>
      <c r="BO50" s="225"/>
      <c r="BP50" s="225"/>
      <c r="BQ50" s="225"/>
      <c r="BR50" s="225"/>
      <c r="BS50" s="225"/>
      <c r="BT50" s="225"/>
      <c r="BU50" s="225"/>
      <c r="BV50" s="225"/>
      <c r="BW50" s="225"/>
      <c r="BX50" s="225"/>
      <c r="BY50" s="225"/>
      <c r="BZ50" s="225"/>
    </row>
    <row r="51" spans="1:78" ht="12" customHeight="1" x14ac:dyDescent="0.25">
      <c r="A51" s="225"/>
      <c r="B51" s="225"/>
      <c r="C51" s="225"/>
      <c r="D51" s="225"/>
      <c r="E51" s="225"/>
      <c r="F51" s="225"/>
      <c r="G51" s="225"/>
      <c r="H51" s="225"/>
      <c r="I51" s="225"/>
      <c r="J51" s="270"/>
      <c r="K51" s="271"/>
      <c r="L51" s="225"/>
      <c r="M51" s="225"/>
      <c r="N51" s="225"/>
      <c r="O51" s="225"/>
      <c r="P51" s="225"/>
      <c r="Q51" s="225"/>
      <c r="R51" s="225"/>
      <c r="S51" s="225"/>
      <c r="T51" s="225"/>
      <c r="U51" s="225"/>
      <c r="V51" s="225"/>
      <c r="W51" s="225"/>
      <c r="X51" s="225"/>
      <c r="Y51" s="225"/>
      <c r="Z51" s="225"/>
      <c r="AA51" s="225"/>
      <c r="AB51" s="225"/>
      <c r="AC51" s="225"/>
      <c r="AD51" s="225"/>
      <c r="AE51" s="225"/>
      <c r="AF51" s="225"/>
      <c r="AG51" s="225"/>
      <c r="AH51" s="225"/>
      <c r="AI51" s="225"/>
      <c r="AJ51" s="225"/>
      <c r="AK51" s="225"/>
      <c r="AL51" s="225"/>
      <c r="AM51" s="225"/>
      <c r="AN51" s="225"/>
      <c r="AO51" s="225"/>
      <c r="AP51" s="225"/>
      <c r="AQ51" s="225"/>
      <c r="AR51" s="225"/>
      <c r="AS51" s="225"/>
      <c r="AT51" s="225"/>
      <c r="AU51" s="225"/>
      <c r="AV51" s="225"/>
      <c r="AW51" s="225"/>
      <c r="AX51" s="225"/>
      <c r="AY51" s="225"/>
      <c r="AZ51" s="225"/>
      <c r="BA51" s="225"/>
      <c r="BB51" s="225"/>
      <c r="BC51" s="225"/>
      <c r="BD51" s="225"/>
      <c r="BE51" s="225"/>
      <c r="BF51" s="225"/>
      <c r="BG51" s="225"/>
      <c r="BH51" s="225"/>
      <c r="BI51" s="225"/>
      <c r="BJ51" s="225"/>
      <c r="BK51" s="225"/>
      <c r="BL51" s="225"/>
      <c r="BM51" s="225"/>
      <c r="BN51" s="225"/>
      <c r="BO51" s="225"/>
      <c r="BP51" s="225"/>
      <c r="BQ51" s="225"/>
      <c r="BR51" s="225"/>
      <c r="BS51" s="225"/>
      <c r="BT51" s="225"/>
      <c r="BU51" s="225"/>
      <c r="BV51" s="225"/>
      <c r="BW51" s="225"/>
      <c r="BX51" s="225"/>
      <c r="BY51" s="225"/>
      <c r="BZ51" s="225"/>
    </row>
    <row r="52" spans="1:78" ht="12" customHeight="1" x14ac:dyDescent="0.25">
      <c r="A52" s="225"/>
      <c r="B52" s="225"/>
      <c r="C52" s="225"/>
      <c r="D52" s="225"/>
      <c r="E52" s="225"/>
      <c r="F52" s="225"/>
      <c r="G52" s="225"/>
      <c r="H52" s="225"/>
      <c r="I52" s="225"/>
      <c r="J52" s="270"/>
      <c r="K52" s="271"/>
      <c r="L52" s="225"/>
      <c r="M52" s="225"/>
      <c r="N52" s="225"/>
      <c r="O52" s="225"/>
      <c r="P52" s="225"/>
      <c r="Q52" s="225"/>
      <c r="R52" s="225"/>
      <c r="S52" s="225"/>
      <c r="T52" s="225"/>
      <c r="U52" s="225"/>
      <c r="V52" s="225"/>
      <c r="W52" s="225"/>
      <c r="X52" s="225"/>
      <c r="Y52" s="225"/>
      <c r="Z52" s="225"/>
      <c r="AA52" s="225"/>
      <c r="AB52" s="225"/>
      <c r="AC52" s="225"/>
      <c r="AD52" s="225"/>
      <c r="AE52" s="225"/>
      <c r="AF52" s="225"/>
      <c r="AG52" s="225"/>
      <c r="AH52" s="225"/>
      <c r="AI52" s="225"/>
      <c r="AJ52" s="225"/>
      <c r="AK52" s="225"/>
      <c r="AL52" s="225"/>
      <c r="AM52" s="225"/>
      <c r="AN52" s="225"/>
      <c r="AO52" s="225"/>
      <c r="AP52" s="225"/>
      <c r="AQ52" s="225"/>
      <c r="AR52" s="225"/>
      <c r="AS52" s="225"/>
      <c r="AT52" s="225"/>
      <c r="AU52" s="225"/>
      <c r="AV52" s="225"/>
      <c r="AW52" s="225"/>
      <c r="AX52" s="225"/>
      <c r="AY52" s="225"/>
      <c r="AZ52" s="225"/>
      <c r="BA52" s="225"/>
      <c r="BB52" s="225"/>
      <c r="BC52" s="225"/>
      <c r="BD52" s="225"/>
      <c r="BE52" s="225"/>
      <c r="BF52" s="225"/>
      <c r="BG52" s="225"/>
      <c r="BH52" s="225"/>
      <c r="BI52" s="225"/>
      <c r="BJ52" s="225"/>
      <c r="BK52" s="225"/>
      <c r="BL52" s="225"/>
      <c r="BM52" s="225"/>
      <c r="BN52" s="225"/>
      <c r="BO52" s="225"/>
      <c r="BP52" s="225"/>
      <c r="BQ52" s="225"/>
      <c r="BR52" s="225"/>
      <c r="BS52" s="225"/>
      <c r="BT52" s="225"/>
      <c r="BU52" s="225"/>
      <c r="BV52" s="225"/>
      <c r="BW52" s="225"/>
      <c r="BX52" s="225"/>
      <c r="BY52" s="225"/>
      <c r="BZ52" s="225"/>
    </row>
    <row r="53" spans="1:78" ht="12" customHeight="1" x14ac:dyDescent="0.25">
      <c r="A53" s="225"/>
      <c r="B53" s="225"/>
      <c r="C53" s="225"/>
      <c r="D53" s="225"/>
      <c r="E53" s="225"/>
      <c r="F53" s="225"/>
      <c r="G53" s="225"/>
      <c r="H53" s="225"/>
      <c r="I53" s="225"/>
      <c r="J53" s="270"/>
      <c r="K53" s="271"/>
      <c r="L53" s="225"/>
      <c r="M53" s="225"/>
      <c r="N53" s="225"/>
      <c r="O53" s="225"/>
      <c r="P53" s="225"/>
      <c r="Q53" s="225"/>
      <c r="R53" s="225"/>
      <c r="S53" s="225"/>
      <c r="T53" s="225"/>
      <c r="U53" s="225"/>
      <c r="V53" s="225"/>
      <c r="W53" s="225"/>
      <c r="X53" s="225"/>
      <c r="Y53" s="225"/>
      <c r="Z53" s="225"/>
      <c r="AA53" s="225"/>
      <c r="AB53" s="225"/>
      <c r="AC53" s="225"/>
      <c r="AD53" s="225"/>
      <c r="AE53" s="225"/>
      <c r="AF53" s="225"/>
      <c r="AG53" s="225"/>
      <c r="AH53" s="225"/>
      <c r="AI53" s="225"/>
      <c r="AJ53" s="225"/>
      <c r="AK53" s="225"/>
      <c r="AL53" s="225"/>
      <c r="AM53" s="225"/>
      <c r="AN53" s="225"/>
      <c r="AO53" s="225"/>
      <c r="AP53" s="225"/>
      <c r="AQ53" s="225"/>
      <c r="AR53" s="225"/>
      <c r="AS53" s="225"/>
      <c r="AT53" s="225"/>
      <c r="AU53" s="225"/>
      <c r="AV53" s="225"/>
      <c r="AW53" s="225"/>
      <c r="AX53" s="225"/>
      <c r="AY53" s="225"/>
      <c r="AZ53" s="225"/>
      <c r="BA53" s="225"/>
      <c r="BB53" s="225"/>
      <c r="BC53" s="225"/>
      <c r="BD53" s="225"/>
      <c r="BE53" s="225"/>
      <c r="BF53" s="225"/>
      <c r="BG53" s="225"/>
      <c r="BH53" s="225"/>
      <c r="BI53" s="225"/>
      <c r="BJ53" s="225"/>
      <c r="BK53" s="225"/>
      <c r="BL53" s="225"/>
      <c r="BM53" s="225"/>
      <c r="BN53" s="225"/>
      <c r="BO53" s="225"/>
      <c r="BP53" s="225"/>
      <c r="BQ53" s="225"/>
      <c r="BR53" s="225"/>
      <c r="BS53" s="225"/>
      <c r="BT53" s="225"/>
      <c r="BU53" s="225"/>
      <c r="BV53" s="225"/>
      <c r="BW53" s="225"/>
      <c r="BX53" s="225"/>
      <c r="BY53" s="225"/>
      <c r="BZ53" s="225"/>
    </row>
    <row r="54" spans="1:78" ht="12" customHeight="1" x14ac:dyDescent="0.25">
      <c r="A54" s="225"/>
      <c r="B54" s="225"/>
      <c r="C54" s="225"/>
      <c r="D54" s="225"/>
      <c r="E54" s="225"/>
      <c r="F54" s="225"/>
      <c r="G54" s="225"/>
      <c r="H54" s="225"/>
      <c r="I54" s="225"/>
      <c r="J54" s="270"/>
      <c r="K54" s="271"/>
      <c r="L54" s="225"/>
      <c r="M54" s="225"/>
      <c r="N54" s="225"/>
      <c r="O54" s="225"/>
      <c r="P54" s="225"/>
      <c r="Q54" s="225"/>
      <c r="R54" s="225"/>
      <c r="S54" s="225"/>
      <c r="T54" s="225"/>
      <c r="U54" s="225"/>
      <c r="V54" s="225"/>
      <c r="W54" s="225"/>
      <c r="X54" s="225"/>
      <c r="Y54" s="225"/>
      <c r="Z54" s="225"/>
      <c r="AA54" s="225"/>
      <c r="AB54" s="225"/>
      <c r="AC54" s="225"/>
      <c r="AD54" s="225"/>
      <c r="AE54" s="225"/>
      <c r="AF54" s="225"/>
      <c r="AG54" s="225"/>
      <c r="AH54" s="225"/>
      <c r="AI54" s="225"/>
      <c r="AJ54" s="225"/>
      <c r="AK54" s="225"/>
      <c r="AL54" s="225"/>
      <c r="AM54" s="225"/>
      <c r="AN54" s="225"/>
      <c r="AO54" s="225"/>
      <c r="AP54" s="225"/>
      <c r="AQ54" s="225"/>
      <c r="AR54" s="225"/>
      <c r="AS54" s="225"/>
      <c r="AT54" s="225"/>
      <c r="AU54" s="225"/>
      <c r="AV54" s="225"/>
      <c r="AW54" s="225"/>
      <c r="AX54" s="225"/>
      <c r="AY54" s="225"/>
      <c r="AZ54" s="225"/>
      <c r="BA54" s="225"/>
      <c r="BB54" s="225"/>
      <c r="BC54" s="225"/>
      <c r="BD54" s="225"/>
      <c r="BE54" s="225"/>
      <c r="BF54" s="225"/>
      <c r="BG54" s="225"/>
      <c r="BH54" s="225"/>
      <c r="BI54" s="225"/>
      <c r="BJ54" s="225"/>
      <c r="BK54" s="225"/>
      <c r="BL54" s="225"/>
      <c r="BM54" s="225"/>
      <c r="BN54" s="225"/>
      <c r="BO54" s="225"/>
      <c r="BP54" s="225"/>
      <c r="BQ54" s="225"/>
      <c r="BR54" s="225"/>
      <c r="BS54" s="225"/>
      <c r="BT54" s="225"/>
      <c r="BU54" s="225"/>
      <c r="BV54" s="225"/>
      <c r="BW54" s="225"/>
      <c r="BX54" s="225"/>
      <c r="BY54" s="225"/>
      <c r="BZ54" s="225"/>
    </row>
    <row r="55" spans="1:78" ht="12" customHeight="1" x14ac:dyDescent="0.25">
      <c r="A55" s="225"/>
      <c r="B55" s="225"/>
      <c r="C55" s="225"/>
      <c r="D55" s="225"/>
      <c r="E55" s="225"/>
      <c r="F55" s="225"/>
      <c r="G55" s="225"/>
      <c r="H55" s="225"/>
      <c r="I55" s="225"/>
      <c r="J55" s="270"/>
      <c r="K55" s="271"/>
      <c r="L55" s="225"/>
      <c r="M55" s="225"/>
      <c r="N55" s="225"/>
      <c r="O55" s="225"/>
      <c r="P55" s="225"/>
      <c r="Q55" s="225"/>
      <c r="R55" s="225"/>
      <c r="S55" s="225"/>
      <c r="T55" s="225"/>
      <c r="U55" s="225"/>
      <c r="V55" s="225"/>
      <c r="W55" s="225"/>
      <c r="X55" s="225"/>
      <c r="Y55" s="225"/>
      <c r="Z55" s="225"/>
      <c r="AA55" s="225"/>
      <c r="AB55" s="225"/>
      <c r="AC55" s="225"/>
      <c r="AD55" s="225"/>
      <c r="AE55" s="225"/>
      <c r="AF55" s="225"/>
      <c r="AG55" s="225"/>
      <c r="AH55" s="225"/>
      <c r="AI55" s="225"/>
      <c r="AJ55" s="225"/>
      <c r="AK55" s="225"/>
      <c r="AL55" s="225"/>
      <c r="AM55" s="225"/>
      <c r="AN55" s="225"/>
      <c r="AO55" s="225"/>
      <c r="AP55" s="225"/>
      <c r="AQ55" s="225"/>
      <c r="AR55" s="225"/>
      <c r="AS55" s="225"/>
      <c r="AT55" s="225"/>
      <c r="AU55" s="225"/>
      <c r="AV55" s="225"/>
      <c r="AW55" s="225"/>
      <c r="AX55" s="225"/>
      <c r="AY55" s="225"/>
      <c r="AZ55" s="225"/>
      <c r="BA55" s="225"/>
      <c r="BB55" s="225"/>
      <c r="BC55" s="225"/>
      <c r="BD55" s="225"/>
      <c r="BE55" s="225"/>
      <c r="BF55" s="225"/>
      <c r="BG55" s="225"/>
      <c r="BH55" s="225"/>
      <c r="BI55" s="225"/>
      <c r="BJ55" s="225"/>
      <c r="BK55" s="225"/>
      <c r="BL55" s="225"/>
      <c r="BM55" s="225"/>
      <c r="BN55" s="225"/>
      <c r="BO55" s="225"/>
      <c r="BP55" s="225"/>
      <c r="BQ55" s="225"/>
      <c r="BR55" s="225"/>
      <c r="BS55" s="225"/>
      <c r="BT55" s="225"/>
      <c r="BU55" s="225"/>
      <c r="BV55" s="225"/>
      <c r="BW55" s="225"/>
      <c r="BX55" s="225"/>
      <c r="BY55" s="225"/>
      <c r="BZ55" s="225"/>
    </row>
    <row r="56" spans="1:78" ht="12" customHeight="1" x14ac:dyDescent="0.25">
      <c r="A56" s="225"/>
      <c r="B56" s="225"/>
      <c r="C56" s="225"/>
      <c r="D56" s="225"/>
      <c r="E56" s="225"/>
      <c r="F56" s="225"/>
      <c r="G56" s="225"/>
      <c r="H56" s="225"/>
      <c r="I56" s="225"/>
      <c r="J56" s="270"/>
      <c r="K56" s="271"/>
      <c r="L56" s="225"/>
      <c r="M56" s="225"/>
      <c r="N56" s="225"/>
      <c r="O56" s="225"/>
      <c r="P56" s="225"/>
      <c r="Q56" s="225"/>
      <c r="R56" s="225"/>
      <c r="S56" s="225"/>
      <c r="T56" s="225"/>
      <c r="U56" s="225"/>
      <c r="V56" s="225"/>
      <c r="W56" s="225"/>
      <c r="X56" s="225"/>
      <c r="Y56" s="225"/>
      <c r="Z56" s="225"/>
      <c r="AA56" s="225"/>
      <c r="AB56" s="225"/>
      <c r="AC56" s="225"/>
      <c r="AD56" s="225"/>
      <c r="AE56" s="225"/>
      <c r="AF56" s="225"/>
      <c r="AG56" s="225"/>
      <c r="AH56" s="225"/>
      <c r="AI56" s="225"/>
      <c r="AJ56" s="225"/>
      <c r="AK56" s="225"/>
      <c r="AL56" s="225"/>
      <c r="AM56" s="225"/>
      <c r="AN56" s="225"/>
      <c r="AO56" s="225"/>
      <c r="AP56" s="225"/>
      <c r="AQ56" s="225"/>
      <c r="AR56" s="225"/>
      <c r="AS56" s="225"/>
      <c r="AT56" s="225"/>
      <c r="AU56" s="225"/>
      <c r="AV56" s="225"/>
      <c r="AW56" s="225"/>
      <c r="AX56" s="225"/>
      <c r="AY56" s="225"/>
      <c r="AZ56" s="225"/>
      <c r="BA56" s="225"/>
      <c r="BB56" s="225"/>
      <c r="BC56" s="225"/>
      <c r="BD56" s="225"/>
      <c r="BE56" s="225"/>
      <c r="BF56" s="225"/>
      <c r="BG56" s="225"/>
      <c r="BH56" s="225"/>
      <c r="BI56" s="225"/>
      <c r="BJ56" s="225"/>
      <c r="BK56" s="225"/>
      <c r="BL56" s="225"/>
      <c r="BM56" s="225"/>
      <c r="BN56" s="225"/>
      <c r="BO56" s="225"/>
      <c r="BP56" s="225"/>
      <c r="BQ56" s="225"/>
      <c r="BR56" s="225"/>
      <c r="BS56" s="225"/>
      <c r="BT56" s="225"/>
      <c r="BU56" s="225"/>
      <c r="BV56" s="225"/>
      <c r="BW56" s="225"/>
      <c r="BX56" s="225"/>
      <c r="BY56" s="225"/>
      <c r="BZ56" s="225"/>
    </row>
    <row r="57" spans="1:78" ht="12" customHeight="1" x14ac:dyDescent="0.25">
      <c r="A57" s="225"/>
      <c r="B57" s="225"/>
      <c r="C57" s="225"/>
      <c r="D57" s="225"/>
      <c r="E57" s="225"/>
      <c r="F57" s="225"/>
      <c r="G57" s="225"/>
      <c r="H57" s="225"/>
      <c r="I57" s="225"/>
      <c r="J57" s="270"/>
      <c r="K57" s="271"/>
      <c r="L57" s="225"/>
      <c r="M57" s="225"/>
      <c r="N57" s="225"/>
      <c r="O57" s="225"/>
      <c r="P57" s="225"/>
      <c r="Q57" s="225"/>
      <c r="R57" s="225"/>
      <c r="S57" s="225"/>
      <c r="T57" s="225"/>
      <c r="U57" s="225"/>
      <c r="V57" s="225"/>
      <c r="W57" s="225"/>
      <c r="X57" s="225"/>
      <c r="Y57" s="225"/>
      <c r="Z57" s="225"/>
      <c r="AA57" s="225"/>
      <c r="AB57" s="225"/>
      <c r="AC57" s="225"/>
      <c r="AD57" s="225"/>
      <c r="AE57" s="225"/>
      <c r="AF57" s="225"/>
      <c r="AG57" s="225"/>
      <c r="AH57" s="225"/>
      <c r="AI57" s="225"/>
      <c r="AJ57" s="225"/>
      <c r="AK57" s="225"/>
      <c r="AL57" s="225"/>
      <c r="AM57" s="225"/>
      <c r="AN57" s="225"/>
      <c r="AO57" s="225"/>
      <c r="AP57" s="225"/>
      <c r="AQ57" s="225"/>
      <c r="AR57" s="225"/>
      <c r="AS57" s="225"/>
      <c r="AT57" s="225"/>
      <c r="AU57" s="225"/>
      <c r="AV57" s="225"/>
      <c r="AW57" s="225"/>
      <c r="AX57" s="225"/>
      <c r="AY57" s="225"/>
      <c r="AZ57" s="225"/>
      <c r="BA57" s="225"/>
      <c r="BB57" s="225"/>
      <c r="BC57" s="225"/>
      <c r="BD57" s="225"/>
      <c r="BE57" s="225"/>
      <c r="BF57" s="225"/>
      <c r="BG57" s="225"/>
      <c r="BH57" s="225"/>
      <c r="BI57" s="225"/>
      <c r="BJ57" s="225"/>
      <c r="BK57" s="225"/>
      <c r="BL57" s="225"/>
      <c r="BM57" s="225"/>
      <c r="BN57" s="225"/>
      <c r="BO57" s="225"/>
      <c r="BP57" s="225"/>
      <c r="BQ57" s="225"/>
      <c r="BR57" s="225"/>
      <c r="BS57" s="225"/>
      <c r="BT57" s="225"/>
      <c r="BU57" s="225"/>
      <c r="BV57" s="225"/>
      <c r="BW57" s="225"/>
      <c r="BX57" s="225"/>
      <c r="BY57" s="225"/>
      <c r="BZ57" s="225"/>
    </row>
    <row r="58" spans="1:78" ht="12" customHeight="1" x14ac:dyDescent="0.25">
      <c r="A58" s="225"/>
      <c r="B58" s="225"/>
      <c r="C58" s="225"/>
      <c r="D58" s="225"/>
      <c r="E58" s="225"/>
      <c r="F58" s="225"/>
      <c r="G58" s="225"/>
      <c r="H58" s="225"/>
      <c r="I58" s="225"/>
      <c r="J58" s="270"/>
      <c r="K58" s="271"/>
      <c r="L58" s="225"/>
      <c r="M58" s="225"/>
      <c r="N58" s="225"/>
      <c r="O58" s="225"/>
      <c r="P58" s="225"/>
      <c r="Q58" s="225"/>
      <c r="R58" s="225"/>
      <c r="S58" s="225"/>
      <c r="T58" s="225"/>
      <c r="U58" s="225"/>
      <c r="V58" s="225"/>
      <c r="W58" s="225"/>
      <c r="X58" s="225"/>
      <c r="Y58" s="225"/>
      <c r="Z58" s="225"/>
      <c r="AA58" s="225"/>
      <c r="AB58" s="225"/>
      <c r="AC58" s="225"/>
      <c r="AD58" s="225"/>
      <c r="AE58" s="225"/>
      <c r="AF58" s="225"/>
      <c r="AG58" s="225"/>
      <c r="AH58" s="225"/>
      <c r="AI58" s="225"/>
      <c r="AJ58" s="225"/>
      <c r="AK58" s="225"/>
      <c r="AL58" s="225"/>
      <c r="AM58" s="225"/>
      <c r="AN58" s="225"/>
      <c r="AO58" s="225"/>
      <c r="AP58" s="225"/>
      <c r="AQ58" s="225"/>
      <c r="AR58" s="225"/>
      <c r="AS58" s="225"/>
      <c r="AT58" s="225"/>
      <c r="AU58" s="225"/>
      <c r="AV58" s="225"/>
      <c r="AW58" s="225"/>
      <c r="AX58" s="225"/>
      <c r="AY58" s="225"/>
      <c r="AZ58" s="225"/>
      <c r="BA58" s="225"/>
      <c r="BB58" s="225"/>
      <c r="BC58" s="225"/>
      <c r="BD58" s="225"/>
      <c r="BE58" s="225"/>
      <c r="BF58" s="225"/>
      <c r="BG58" s="225"/>
      <c r="BH58" s="225"/>
      <c r="BI58" s="225"/>
      <c r="BJ58" s="225"/>
      <c r="BK58" s="225"/>
      <c r="BL58" s="225"/>
      <c r="BM58" s="225"/>
      <c r="BN58" s="225"/>
      <c r="BO58" s="225"/>
      <c r="BP58" s="225"/>
      <c r="BQ58" s="225"/>
      <c r="BR58" s="225"/>
      <c r="BS58" s="225"/>
      <c r="BT58" s="225"/>
      <c r="BU58" s="225"/>
      <c r="BV58" s="225"/>
      <c r="BW58" s="225"/>
      <c r="BX58" s="225"/>
      <c r="BY58" s="225"/>
      <c r="BZ58" s="225"/>
    </row>
    <row r="59" spans="1:78" ht="12" customHeight="1" x14ac:dyDescent="0.25">
      <c r="A59" s="225"/>
      <c r="B59" s="225"/>
      <c r="C59" s="225"/>
      <c r="D59" s="225"/>
      <c r="E59" s="225"/>
      <c r="F59" s="225"/>
      <c r="G59" s="225"/>
      <c r="H59" s="225"/>
      <c r="I59" s="225"/>
      <c r="J59" s="270"/>
      <c r="K59" s="271"/>
      <c r="L59" s="225"/>
      <c r="M59" s="225"/>
      <c r="N59" s="225"/>
      <c r="O59" s="225"/>
      <c r="P59" s="225"/>
      <c r="Q59" s="225"/>
      <c r="R59" s="225"/>
      <c r="S59" s="225"/>
      <c r="T59" s="225"/>
      <c r="U59" s="225"/>
      <c r="V59" s="225"/>
      <c r="W59" s="225"/>
      <c r="X59" s="225"/>
      <c r="Y59" s="225"/>
      <c r="Z59" s="225"/>
      <c r="AA59" s="225"/>
      <c r="AB59" s="225"/>
      <c r="AC59" s="225"/>
      <c r="AD59" s="225"/>
      <c r="AE59" s="225"/>
      <c r="AF59" s="225"/>
      <c r="AG59" s="225"/>
      <c r="AH59" s="225"/>
      <c r="AI59" s="225"/>
      <c r="AJ59" s="225"/>
      <c r="AK59" s="225"/>
      <c r="AL59" s="225"/>
      <c r="AM59" s="225"/>
      <c r="AN59" s="225"/>
      <c r="AO59" s="225"/>
      <c r="AP59" s="225"/>
      <c r="AQ59" s="225"/>
      <c r="AR59" s="225"/>
      <c r="AS59" s="225"/>
      <c r="AT59" s="225"/>
      <c r="AU59" s="225"/>
      <c r="AV59" s="225"/>
      <c r="AW59" s="225"/>
      <c r="AX59" s="225"/>
      <c r="AY59" s="225"/>
      <c r="AZ59" s="225"/>
      <c r="BA59" s="225"/>
      <c r="BB59" s="225"/>
      <c r="BC59" s="225"/>
      <c r="BD59" s="225"/>
      <c r="BE59" s="225"/>
      <c r="BF59" s="225"/>
      <c r="BG59" s="225"/>
      <c r="BH59" s="225"/>
      <c r="BI59" s="225"/>
      <c r="BJ59" s="225"/>
      <c r="BK59" s="225"/>
      <c r="BL59" s="225"/>
      <c r="BM59" s="225"/>
      <c r="BN59" s="225"/>
      <c r="BO59" s="225"/>
      <c r="BP59" s="225"/>
      <c r="BQ59" s="225"/>
      <c r="BR59" s="225"/>
      <c r="BS59" s="225"/>
      <c r="BT59" s="225"/>
      <c r="BU59" s="225"/>
      <c r="BV59" s="225"/>
      <c r="BW59" s="225"/>
      <c r="BX59" s="225"/>
      <c r="BY59" s="225"/>
      <c r="BZ59" s="225"/>
    </row>
    <row r="60" spans="1:78" ht="12" customHeight="1" x14ac:dyDescent="0.25">
      <c r="A60" s="225"/>
      <c r="B60" s="225"/>
      <c r="C60" s="225"/>
      <c r="D60" s="225"/>
      <c r="E60" s="225"/>
      <c r="F60" s="225"/>
      <c r="G60" s="225"/>
      <c r="H60" s="225"/>
      <c r="I60" s="225"/>
      <c r="J60" s="270"/>
      <c r="K60" s="271"/>
      <c r="L60" s="225"/>
      <c r="M60" s="225"/>
      <c r="N60" s="225"/>
      <c r="O60" s="225"/>
      <c r="P60" s="225"/>
      <c r="Q60" s="225"/>
      <c r="R60" s="225"/>
      <c r="S60" s="225"/>
      <c r="T60" s="225"/>
      <c r="U60" s="225"/>
      <c r="V60" s="225"/>
      <c r="W60" s="225"/>
      <c r="X60" s="225"/>
      <c r="Y60" s="225"/>
      <c r="Z60" s="225"/>
      <c r="AA60" s="225"/>
      <c r="AB60" s="225"/>
      <c r="AC60" s="225"/>
      <c r="AD60" s="225"/>
      <c r="AE60" s="225"/>
      <c r="AF60" s="225"/>
      <c r="AG60" s="225"/>
      <c r="AH60" s="225"/>
      <c r="AI60" s="225"/>
      <c r="AJ60" s="225"/>
      <c r="AK60" s="225"/>
      <c r="AL60" s="225"/>
      <c r="AM60" s="225"/>
      <c r="AN60" s="225"/>
      <c r="AO60" s="225"/>
      <c r="AP60" s="225"/>
      <c r="AQ60" s="225"/>
      <c r="AR60" s="225"/>
      <c r="AS60" s="225"/>
      <c r="AT60" s="225"/>
      <c r="AU60" s="225"/>
      <c r="AV60" s="225"/>
      <c r="AW60" s="225"/>
      <c r="AX60" s="225"/>
      <c r="AY60" s="225"/>
      <c r="AZ60" s="225"/>
      <c r="BA60" s="225"/>
      <c r="BB60" s="225"/>
      <c r="BC60" s="225"/>
      <c r="BD60" s="225"/>
      <c r="BE60" s="225"/>
      <c r="BF60" s="225"/>
      <c r="BG60" s="225"/>
      <c r="BH60" s="225"/>
      <c r="BI60" s="225"/>
      <c r="BJ60" s="225"/>
      <c r="BK60" s="225"/>
      <c r="BL60" s="225"/>
      <c r="BM60" s="225"/>
      <c r="BN60" s="225"/>
      <c r="BO60" s="225"/>
      <c r="BP60" s="225"/>
      <c r="BQ60" s="225"/>
      <c r="BR60" s="225"/>
      <c r="BS60" s="225"/>
      <c r="BT60" s="225"/>
      <c r="BU60" s="225"/>
      <c r="BV60" s="225"/>
      <c r="BW60" s="225"/>
      <c r="BX60" s="225"/>
      <c r="BY60" s="225"/>
      <c r="BZ60" s="225"/>
    </row>
    <row r="61" spans="1:78" ht="12" customHeight="1" x14ac:dyDescent="0.25">
      <c r="A61" s="225"/>
      <c r="B61" s="225"/>
      <c r="C61" s="225"/>
      <c r="D61" s="225"/>
      <c r="E61" s="225"/>
      <c r="F61" s="225"/>
      <c r="G61" s="225"/>
      <c r="H61" s="225"/>
      <c r="I61" s="225"/>
      <c r="J61" s="270"/>
      <c r="K61" s="271"/>
      <c r="L61" s="225"/>
      <c r="M61" s="225"/>
      <c r="N61" s="225"/>
      <c r="O61" s="225"/>
      <c r="P61" s="225"/>
      <c r="Q61" s="225"/>
      <c r="R61" s="225"/>
      <c r="S61" s="225"/>
      <c r="T61" s="225"/>
      <c r="U61" s="225"/>
      <c r="V61" s="225"/>
      <c r="W61" s="225"/>
      <c r="X61" s="225"/>
      <c r="Y61" s="225"/>
      <c r="Z61" s="225"/>
      <c r="AA61" s="225"/>
      <c r="AB61" s="225"/>
      <c r="AC61" s="225"/>
      <c r="AD61" s="225"/>
      <c r="AE61" s="225"/>
      <c r="AF61" s="225"/>
      <c r="AG61" s="225"/>
      <c r="AH61" s="225"/>
      <c r="AI61" s="225"/>
      <c r="AJ61" s="225"/>
      <c r="AK61" s="225"/>
      <c r="AL61" s="225"/>
      <c r="AM61" s="225"/>
      <c r="AN61" s="225"/>
      <c r="AO61" s="225"/>
      <c r="AP61" s="225"/>
      <c r="AQ61" s="225"/>
      <c r="AR61" s="225"/>
      <c r="AS61" s="225"/>
      <c r="AT61" s="225"/>
      <c r="AU61" s="225"/>
      <c r="AV61" s="225"/>
      <c r="AW61" s="225"/>
      <c r="AX61" s="225"/>
      <c r="AY61" s="225"/>
      <c r="AZ61" s="225"/>
      <c r="BA61" s="225"/>
      <c r="BB61" s="225"/>
      <c r="BC61" s="225"/>
      <c r="BD61" s="225"/>
      <c r="BE61" s="225"/>
      <c r="BF61" s="225"/>
      <c r="BG61" s="225"/>
      <c r="BH61" s="225"/>
      <c r="BI61" s="225"/>
      <c r="BJ61" s="225"/>
      <c r="BK61" s="225"/>
      <c r="BL61" s="225"/>
      <c r="BM61" s="225"/>
      <c r="BN61" s="225"/>
      <c r="BO61" s="225"/>
      <c r="BP61" s="225"/>
      <c r="BQ61" s="225"/>
      <c r="BR61" s="225"/>
      <c r="BS61" s="225"/>
      <c r="BT61" s="225"/>
      <c r="BU61" s="225"/>
      <c r="BV61" s="225"/>
      <c r="BW61" s="225"/>
      <c r="BX61" s="225"/>
      <c r="BY61" s="225"/>
      <c r="BZ61" s="225"/>
    </row>
    <row r="62" spans="1:78" ht="12" customHeight="1" x14ac:dyDescent="0.25">
      <c r="A62" s="225"/>
      <c r="B62" s="225"/>
      <c r="C62" s="225"/>
      <c r="D62" s="225"/>
      <c r="E62" s="225"/>
      <c r="F62" s="225"/>
      <c r="G62" s="225"/>
      <c r="H62" s="225"/>
      <c r="I62" s="225"/>
      <c r="J62" s="270"/>
      <c r="K62" s="271"/>
      <c r="L62" s="225"/>
      <c r="M62" s="225"/>
      <c r="N62" s="225"/>
      <c r="O62" s="225"/>
      <c r="P62" s="225"/>
      <c r="Q62" s="225"/>
      <c r="R62" s="225"/>
      <c r="S62" s="225"/>
      <c r="T62" s="225"/>
      <c r="U62" s="225"/>
      <c r="V62" s="225"/>
      <c r="W62" s="225"/>
      <c r="X62" s="225"/>
      <c r="Y62" s="225"/>
      <c r="Z62" s="225"/>
      <c r="AA62" s="225"/>
      <c r="AB62" s="225"/>
      <c r="AC62" s="225"/>
      <c r="AD62" s="225"/>
      <c r="AE62" s="225"/>
      <c r="AF62" s="225"/>
      <c r="AG62" s="225"/>
      <c r="AH62" s="225"/>
      <c r="AI62" s="225"/>
      <c r="AJ62" s="225"/>
      <c r="AK62" s="225"/>
      <c r="AL62" s="225"/>
      <c r="AM62" s="225"/>
      <c r="AN62" s="225"/>
      <c r="AO62" s="225"/>
      <c r="AP62" s="225"/>
      <c r="AQ62" s="225"/>
      <c r="AR62" s="225"/>
      <c r="AS62" s="225"/>
      <c r="AT62" s="225"/>
      <c r="AU62" s="225"/>
      <c r="AV62" s="225"/>
      <c r="AW62" s="225"/>
      <c r="AX62" s="225"/>
      <c r="AY62" s="225"/>
      <c r="AZ62" s="225"/>
      <c r="BA62" s="225"/>
      <c r="BB62" s="225"/>
      <c r="BC62" s="225"/>
      <c r="BD62" s="225"/>
      <c r="BE62" s="225"/>
      <c r="BF62" s="225"/>
      <c r="BG62" s="225"/>
      <c r="BH62" s="225"/>
      <c r="BI62" s="225"/>
      <c r="BJ62" s="225"/>
      <c r="BK62" s="225"/>
      <c r="BL62" s="225"/>
      <c r="BM62" s="225"/>
      <c r="BN62" s="225"/>
      <c r="BO62" s="225"/>
      <c r="BP62" s="225"/>
      <c r="BQ62" s="225"/>
      <c r="BR62" s="225"/>
      <c r="BS62" s="225"/>
      <c r="BT62" s="225"/>
      <c r="BU62" s="225"/>
      <c r="BV62" s="225"/>
      <c r="BW62" s="225"/>
      <c r="BX62" s="225"/>
      <c r="BY62" s="225"/>
      <c r="BZ62" s="225"/>
    </row>
    <row r="63" spans="1:78" ht="12" customHeight="1" x14ac:dyDescent="0.25">
      <c r="A63" s="225"/>
      <c r="B63" s="225"/>
      <c r="C63" s="225"/>
      <c r="D63" s="225"/>
      <c r="E63" s="225"/>
      <c r="F63" s="225"/>
      <c r="G63" s="225"/>
      <c r="H63" s="225"/>
      <c r="I63" s="225"/>
      <c r="J63" s="270"/>
      <c r="K63" s="271"/>
      <c r="L63" s="225"/>
      <c r="M63" s="225"/>
      <c r="N63" s="225"/>
      <c r="O63" s="225"/>
      <c r="P63" s="225"/>
      <c r="Q63" s="225"/>
      <c r="R63" s="225"/>
      <c r="S63" s="225"/>
      <c r="T63" s="225"/>
      <c r="U63" s="225"/>
      <c r="V63" s="225"/>
      <c r="W63" s="225"/>
      <c r="X63" s="225"/>
      <c r="Y63" s="225"/>
      <c r="Z63" s="225"/>
      <c r="AA63" s="225"/>
      <c r="AB63" s="225"/>
      <c r="AC63" s="225"/>
      <c r="AD63" s="225"/>
      <c r="AE63" s="225"/>
      <c r="AF63" s="225"/>
      <c r="AG63" s="225"/>
      <c r="AH63" s="225"/>
      <c r="AI63" s="225"/>
      <c r="AJ63" s="225"/>
      <c r="AK63" s="225"/>
      <c r="AL63" s="225"/>
      <c r="AM63" s="225"/>
      <c r="AN63" s="225"/>
      <c r="AO63" s="225"/>
      <c r="AP63" s="225"/>
      <c r="AQ63" s="225"/>
      <c r="AR63" s="225"/>
      <c r="AS63" s="225"/>
      <c r="AT63" s="225"/>
      <c r="AU63" s="225"/>
      <c r="AV63" s="225"/>
      <c r="AW63" s="225"/>
      <c r="AX63" s="225"/>
      <c r="AY63" s="225"/>
      <c r="AZ63" s="225"/>
      <c r="BA63" s="225"/>
      <c r="BB63" s="225"/>
      <c r="BC63" s="225"/>
      <c r="BD63" s="225"/>
      <c r="BE63" s="225"/>
      <c r="BF63" s="225"/>
      <c r="BG63" s="225"/>
      <c r="BH63" s="225"/>
      <c r="BI63" s="225"/>
      <c r="BJ63" s="225"/>
      <c r="BK63" s="225"/>
      <c r="BL63" s="225"/>
      <c r="BM63" s="225"/>
      <c r="BN63" s="225"/>
      <c r="BO63" s="225"/>
      <c r="BP63" s="225"/>
      <c r="BQ63" s="225"/>
      <c r="BR63" s="225"/>
      <c r="BS63" s="225"/>
      <c r="BT63" s="225"/>
      <c r="BU63" s="225"/>
      <c r="BV63" s="225"/>
      <c r="BW63" s="225"/>
      <c r="BX63" s="225"/>
      <c r="BY63" s="225"/>
      <c r="BZ63" s="225"/>
    </row>
    <row r="64" spans="1:78" ht="12" customHeight="1" x14ac:dyDescent="0.25">
      <c r="A64" s="225"/>
      <c r="B64" s="225"/>
      <c r="C64" s="225"/>
      <c r="D64" s="225"/>
      <c r="E64" s="225"/>
      <c r="F64" s="225"/>
      <c r="G64" s="225"/>
      <c r="H64" s="225"/>
      <c r="I64" s="225"/>
      <c r="J64" s="270"/>
      <c r="K64" s="271"/>
      <c r="L64" s="225"/>
      <c r="M64" s="225"/>
      <c r="N64" s="225"/>
      <c r="O64" s="225"/>
      <c r="P64" s="225"/>
      <c r="Q64" s="225"/>
      <c r="R64" s="225"/>
      <c r="S64" s="225"/>
      <c r="T64" s="225"/>
      <c r="U64" s="225"/>
      <c r="V64" s="225"/>
      <c r="W64" s="225"/>
      <c r="X64" s="225"/>
      <c r="Y64" s="225"/>
      <c r="Z64" s="225"/>
      <c r="AA64" s="225"/>
      <c r="AB64" s="225"/>
      <c r="AC64" s="225"/>
      <c r="AD64" s="225"/>
      <c r="AE64" s="225"/>
      <c r="AF64" s="225"/>
      <c r="AG64" s="225"/>
      <c r="AH64" s="225"/>
      <c r="AI64" s="225"/>
      <c r="AJ64" s="225"/>
      <c r="AK64" s="225"/>
      <c r="AL64" s="225"/>
      <c r="AM64" s="225"/>
      <c r="AN64" s="225"/>
      <c r="AO64" s="225"/>
      <c r="AP64" s="225"/>
      <c r="AQ64" s="225"/>
      <c r="AR64" s="225"/>
      <c r="AS64" s="225"/>
      <c r="AT64" s="225"/>
      <c r="AU64" s="225"/>
      <c r="AV64" s="225"/>
      <c r="AW64" s="225"/>
      <c r="AX64" s="225"/>
      <c r="AY64" s="225"/>
      <c r="AZ64" s="225"/>
      <c r="BA64" s="225"/>
      <c r="BB64" s="225"/>
      <c r="BC64" s="225"/>
      <c r="BD64" s="225"/>
      <c r="BE64" s="225"/>
      <c r="BF64" s="225"/>
      <c r="BG64" s="225"/>
      <c r="BH64" s="225"/>
      <c r="BI64" s="225"/>
      <c r="BJ64" s="225"/>
      <c r="BK64" s="225"/>
      <c r="BL64" s="225"/>
      <c r="BM64" s="225"/>
      <c r="BN64" s="225"/>
      <c r="BO64" s="225"/>
      <c r="BP64" s="225"/>
      <c r="BQ64" s="225"/>
      <c r="BR64" s="225"/>
      <c r="BS64" s="225"/>
      <c r="BT64" s="225"/>
      <c r="BU64" s="225"/>
      <c r="BV64" s="225"/>
      <c r="BW64" s="225"/>
      <c r="BX64" s="225"/>
      <c r="BY64" s="225"/>
      <c r="BZ64" s="225"/>
    </row>
    <row r="65" spans="1:78" ht="12" customHeight="1" x14ac:dyDescent="0.25">
      <c r="A65" s="225"/>
      <c r="B65" s="225"/>
      <c r="C65" s="225"/>
      <c r="D65" s="225"/>
      <c r="E65" s="225"/>
      <c r="F65" s="225"/>
      <c r="G65" s="225"/>
      <c r="H65" s="225"/>
      <c r="I65" s="225"/>
      <c r="J65" s="270"/>
      <c r="K65" s="271"/>
      <c r="L65" s="225"/>
      <c r="M65" s="225"/>
      <c r="N65" s="225"/>
      <c r="O65" s="225"/>
      <c r="P65" s="225"/>
      <c r="Q65" s="225"/>
      <c r="R65" s="225"/>
      <c r="S65" s="225"/>
      <c r="T65" s="225"/>
      <c r="U65" s="225"/>
      <c r="V65" s="225"/>
      <c r="W65" s="225"/>
      <c r="X65" s="225"/>
      <c r="Y65" s="225"/>
      <c r="Z65" s="225"/>
      <c r="AA65" s="225"/>
      <c r="AB65" s="225"/>
      <c r="AC65" s="225"/>
      <c r="AD65" s="225"/>
      <c r="AE65" s="225"/>
      <c r="AF65" s="225"/>
      <c r="AG65" s="225"/>
      <c r="AH65" s="225"/>
      <c r="AI65" s="225"/>
      <c r="AJ65" s="225"/>
      <c r="AK65" s="225"/>
      <c r="AL65" s="225"/>
      <c r="AM65" s="225"/>
      <c r="AN65" s="225"/>
      <c r="AO65" s="225"/>
      <c r="AP65" s="225"/>
      <c r="AQ65" s="225"/>
      <c r="AR65" s="225"/>
      <c r="AS65" s="225"/>
      <c r="AT65" s="225"/>
      <c r="AU65" s="225"/>
      <c r="AV65" s="225"/>
      <c r="AW65" s="225"/>
      <c r="AX65" s="225"/>
      <c r="AY65" s="225"/>
      <c r="AZ65" s="225"/>
      <c r="BA65" s="225"/>
      <c r="BB65" s="225"/>
      <c r="BC65" s="225"/>
      <c r="BD65" s="225"/>
      <c r="BE65" s="225"/>
      <c r="BF65" s="225"/>
      <c r="BG65" s="225"/>
      <c r="BH65" s="225"/>
      <c r="BI65" s="225"/>
      <c r="BJ65" s="225"/>
      <c r="BK65" s="225"/>
      <c r="BL65" s="225"/>
      <c r="BM65" s="225"/>
      <c r="BN65" s="225"/>
      <c r="BO65" s="225"/>
      <c r="BP65" s="225"/>
      <c r="BQ65" s="225"/>
      <c r="BR65" s="225"/>
      <c r="BS65" s="225"/>
      <c r="BT65" s="225"/>
      <c r="BU65" s="225"/>
      <c r="BV65" s="225"/>
      <c r="BW65" s="225"/>
      <c r="BX65" s="225"/>
      <c r="BY65" s="225"/>
      <c r="BZ65" s="225"/>
    </row>
    <row r="66" spans="1:78" ht="12" customHeight="1" x14ac:dyDescent="0.25">
      <c r="A66" s="225"/>
      <c r="B66" s="225"/>
      <c r="C66" s="225"/>
      <c r="D66" s="225"/>
      <c r="E66" s="225"/>
      <c r="F66" s="225"/>
      <c r="G66" s="225"/>
      <c r="H66" s="225"/>
      <c r="I66" s="225"/>
      <c r="J66" s="270"/>
      <c r="K66" s="271"/>
      <c r="L66" s="225"/>
      <c r="M66" s="225"/>
      <c r="N66" s="225"/>
      <c r="O66" s="225"/>
      <c r="P66" s="225"/>
      <c r="Q66" s="225"/>
      <c r="R66" s="225"/>
      <c r="S66" s="225"/>
      <c r="T66" s="225"/>
      <c r="U66" s="225"/>
      <c r="V66" s="225"/>
      <c r="W66" s="225"/>
      <c r="X66" s="225"/>
      <c r="Y66" s="225"/>
      <c r="Z66" s="225"/>
      <c r="AA66" s="225"/>
      <c r="AB66" s="225"/>
      <c r="AC66" s="225"/>
      <c r="AD66" s="225"/>
      <c r="AE66" s="225"/>
      <c r="AF66" s="225"/>
      <c r="AG66" s="225"/>
      <c r="AH66" s="225"/>
      <c r="AI66" s="225"/>
      <c r="AJ66" s="225"/>
      <c r="AK66" s="225"/>
      <c r="AL66" s="225"/>
      <c r="AM66" s="225"/>
      <c r="AN66" s="225"/>
      <c r="AO66" s="225"/>
      <c r="AP66" s="225"/>
      <c r="AQ66" s="225"/>
      <c r="AR66" s="225"/>
      <c r="AS66" s="225"/>
      <c r="AT66" s="225"/>
      <c r="AU66" s="225"/>
      <c r="AV66" s="225"/>
      <c r="AW66" s="225"/>
      <c r="AX66" s="225"/>
      <c r="AY66" s="225"/>
      <c r="AZ66" s="225"/>
      <c r="BA66" s="225"/>
      <c r="BB66" s="225"/>
      <c r="BC66" s="225"/>
      <c r="BD66" s="225"/>
      <c r="BE66" s="225"/>
      <c r="BF66" s="225"/>
      <c r="BG66" s="225"/>
      <c r="BH66" s="225"/>
      <c r="BI66" s="225"/>
      <c r="BJ66" s="225"/>
      <c r="BK66" s="225"/>
      <c r="BL66" s="225"/>
      <c r="BM66" s="225"/>
      <c r="BN66" s="225"/>
      <c r="BO66" s="225"/>
      <c r="BP66" s="225"/>
      <c r="BQ66" s="225"/>
      <c r="BR66" s="225"/>
      <c r="BS66" s="225"/>
      <c r="BT66" s="225"/>
      <c r="BU66" s="225"/>
      <c r="BV66" s="225"/>
      <c r="BW66" s="225"/>
      <c r="BX66" s="225"/>
      <c r="BY66" s="225"/>
      <c r="BZ66" s="225"/>
    </row>
    <row r="67" spans="1:78" ht="12" customHeight="1" x14ac:dyDescent="0.25">
      <c r="A67" s="225"/>
      <c r="B67" s="225"/>
      <c r="C67" s="225"/>
      <c r="D67" s="225"/>
      <c r="E67" s="225"/>
      <c r="F67" s="225"/>
      <c r="G67" s="225"/>
      <c r="H67" s="225"/>
      <c r="I67" s="225"/>
      <c r="J67" s="270"/>
      <c r="K67" s="271"/>
      <c r="L67" s="225"/>
      <c r="M67" s="225"/>
      <c r="N67" s="225"/>
      <c r="O67" s="225"/>
      <c r="P67" s="225"/>
      <c r="Q67" s="225"/>
      <c r="R67" s="225"/>
      <c r="S67" s="225"/>
      <c r="T67" s="225"/>
      <c r="U67" s="225"/>
      <c r="V67" s="225"/>
      <c r="W67" s="225"/>
      <c r="X67" s="225"/>
      <c r="Y67" s="225"/>
      <c r="Z67" s="225"/>
      <c r="AA67" s="225"/>
      <c r="AB67" s="225"/>
      <c r="AC67" s="225"/>
      <c r="AD67" s="225"/>
      <c r="AE67" s="225"/>
      <c r="AF67" s="225"/>
      <c r="AG67" s="225"/>
      <c r="AH67" s="225"/>
      <c r="AI67" s="225"/>
      <c r="AJ67" s="225"/>
      <c r="AK67" s="225"/>
      <c r="AL67" s="225"/>
      <c r="AM67" s="225"/>
      <c r="AN67" s="225"/>
      <c r="AO67" s="225"/>
      <c r="AP67" s="225"/>
      <c r="AQ67" s="225"/>
      <c r="AR67" s="225"/>
      <c r="AS67" s="225"/>
      <c r="AT67" s="225"/>
      <c r="AU67" s="225"/>
      <c r="AV67" s="225"/>
      <c r="AW67" s="225"/>
      <c r="AX67" s="225"/>
      <c r="AY67" s="225"/>
      <c r="AZ67" s="225"/>
      <c r="BA67" s="225"/>
      <c r="BB67" s="225"/>
      <c r="BC67" s="225"/>
      <c r="BD67" s="225"/>
      <c r="BE67" s="225"/>
      <c r="BF67" s="225"/>
      <c r="BG67" s="225"/>
      <c r="BH67" s="225"/>
      <c r="BI67" s="225"/>
      <c r="BJ67" s="225"/>
      <c r="BK67" s="225"/>
      <c r="BL67" s="225"/>
      <c r="BM67" s="225"/>
      <c r="BN67" s="225"/>
      <c r="BO67" s="225"/>
      <c r="BP67" s="225"/>
      <c r="BQ67" s="225"/>
      <c r="BR67" s="225"/>
      <c r="BS67" s="225"/>
      <c r="BT67" s="225"/>
      <c r="BU67" s="225"/>
      <c r="BV67" s="225"/>
      <c r="BW67" s="225"/>
      <c r="BX67" s="225"/>
      <c r="BY67" s="225"/>
      <c r="BZ67" s="225"/>
    </row>
    <row r="68" spans="1:78" ht="12" customHeight="1" x14ac:dyDescent="0.25">
      <c r="A68" s="225"/>
      <c r="B68" s="225"/>
      <c r="C68" s="225"/>
      <c r="D68" s="225"/>
      <c r="E68" s="225"/>
      <c r="F68" s="225"/>
      <c r="G68" s="225"/>
      <c r="H68" s="225"/>
      <c r="I68" s="225"/>
      <c r="J68" s="270"/>
      <c r="K68" s="271"/>
      <c r="L68" s="225"/>
      <c r="M68" s="225"/>
      <c r="N68" s="225"/>
      <c r="O68" s="225"/>
      <c r="P68" s="225"/>
      <c r="Q68" s="225"/>
      <c r="R68" s="225"/>
      <c r="S68" s="225"/>
      <c r="T68" s="225"/>
      <c r="U68" s="225"/>
      <c r="V68" s="225"/>
      <c r="W68" s="225"/>
      <c r="X68" s="225"/>
      <c r="Y68" s="225"/>
      <c r="Z68" s="225"/>
      <c r="AA68" s="225"/>
      <c r="AB68" s="225"/>
      <c r="AC68" s="225"/>
      <c r="AD68" s="225"/>
      <c r="AE68" s="225"/>
      <c r="AF68" s="225"/>
      <c r="AG68" s="225"/>
      <c r="AH68" s="225"/>
      <c r="AI68" s="225"/>
      <c r="AJ68" s="225"/>
      <c r="AK68" s="225"/>
      <c r="AL68" s="225"/>
      <c r="AM68" s="225"/>
      <c r="AN68" s="225"/>
      <c r="AO68" s="225"/>
      <c r="AP68" s="225"/>
      <c r="AQ68" s="225"/>
      <c r="AR68" s="225"/>
      <c r="AS68" s="225"/>
      <c r="AT68" s="225"/>
      <c r="AU68" s="225"/>
      <c r="AV68" s="225"/>
      <c r="AW68" s="225"/>
      <c r="AX68" s="225"/>
      <c r="AY68" s="225"/>
      <c r="AZ68" s="225"/>
      <c r="BA68" s="225"/>
      <c r="BB68" s="225"/>
      <c r="BC68" s="225"/>
      <c r="BD68" s="225"/>
      <c r="BE68" s="225"/>
      <c r="BF68" s="225"/>
      <c r="BG68" s="225"/>
      <c r="BH68" s="225"/>
      <c r="BI68" s="225"/>
      <c r="BJ68" s="225"/>
      <c r="BK68" s="225"/>
      <c r="BL68" s="225"/>
      <c r="BM68" s="225"/>
      <c r="BN68" s="225"/>
      <c r="BO68" s="225"/>
      <c r="BP68" s="225"/>
      <c r="BQ68" s="225"/>
      <c r="BR68" s="225"/>
      <c r="BS68" s="225"/>
      <c r="BT68" s="225"/>
      <c r="BU68" s="225"/>
      <c r="BV68" s="225"/>
      <c r="BW68" s="225"/>
      <c r="BX68" s="225"/>
      <c r="BY68" s="225"/>
      <c r="BZ68" s="225"/>
    </row>
    <row r="69" spans="1:78" ht="12" customHeight="1" x14ac:dyDescent="0.25">
      <c r="A69" s="225"/>
      <c r="B69" s="225"/>
      <c r="C69" s="225"/>
      <c r="D69" s="225"/>
      <c r="E69" s="225"/>
      <c r="F69" s="225"/>
      <c r="G69" s="225"/>
      <c r="H69" s="225"/>
      <c r="I69" s="225"/>
      <c r="J69" s="270"/>
      <c r="K69" s="271"/>
      <c r="L69" s="225"/>
      <c r="M69" s="225"/>
      <c r="N69" s="225"/>
      <c r="O69" s="225"/>
      <c r="P69" s="225"/>
      <c r="Q69" s="225"/>
      <c r="R69" s="225"/>
      <c r="S69" s="225"/>
      <c r="T69" s="225"/>
      <c r="U69" s="225"/>
      <c r="V69" s="225"/>
      <c r="W69" s="225"/>
      <c r="X69" s="225"/>
      <c r="Y69" s="225"/>
      <c r="Z69" s="225"/>
      <c r="AA69" s="225"/>
      <c r="AB69" s="225"/>
      <c r="AC69" s="225"/>
      <c r="AD69" s="225"/>
      <c r="AE69" s="225"/>
      <c r="AF69" s="225"/>
      <c r="AG69" s="225"/>
      <c r="AH69" s="225"/>
      <c r="AI69" s="225"/>
      <c r="AJ69" s="225"/>
      <c r="AK69" s="225"/>
      <c r="AL69" s="225"/>
      <c r="AM69" s="225"/>
      <c r="AN69" s="225"/>
      <c r="AO69" s="225"/>
      <c r="AP69" s="225"/>
      <c r="AQ69" s="225"/>
      <c r="AR69" s="225"/>
      <c r="AS69" s="225"/>
      <c r="AT69" s="225"/>
      <c r="AU69" s="225"/>
      <c r="AV69" s="225"/>
      <c r="AW69" s="225"/>
      <c r="AX69" s="225"/>
      <c r="AY69" s="225"/>
      <c r="AZ69" s="225"/>
      <c r="BA69" s="225"/>
      <c r="BB69" s="225"/>
      <c r="BC69" s="225"/>
      <c r="BD69" s="225"/>
      <c r="BE69" s="225"/>
      <c r="BF69" s="225"/>
      <c r="BG69" s="225"/>
      <c r="BH69" s="225"/>
      <c r="BI69" s="225"/>
      <c r="BJ69" s="225"/>
      <c r="BK69" s="225"/>
      <c r="BL69" s="225"/>
      <c r="BM69" s="225"/>
      <c r="BN69" s="225"/>
      <c r="BO69" s="225"/>
      <c r="BP69" s="225"/>
      <c r="BQ69" s="225"/>
      <c r="BR69" s="225"/>
      <c r="BS69" s="225"/>
      <c r="BT69" s="225"/>
      <c r="BU69" s="225"/>
      <c r="BV69" s="225"/>
      <c r="BW69" s="225"/>
      <c r="BX69" s="225"/>
      <c r="BY69" s="225"/>
      <c r="BZ69" s="225"/>
    </row>
    <row r="70" spans="1:78" ht="12" customHeight="1" x14ac:dyDescent="0.25">
      <c r="A70" s="225"/>
      <c r="B70" s="225"/>
      <c r="C70" s="225"/>
      <c r="D70" s="225"/>
      <c r="E70" s="225"/>
      <c r="F70" s="225"/>
      <c r="G70" s="225"/>
      <c r="H70" s="225"/>
      <c r="I70" s="225"/>
      <c r="J70" s="270"/>
      <c r="K70" s="271"/>
      <c r="L70" s="225"/>
      <c r="M70" s="225"/>
      <c r="N70" s="225"/>
      <c r="O70" s="225"/>
      <c r="P70" s="225"/>
      <c r="Q70" s="225"/>
      <c r="R70" s="225"/>
      <c r="S70" s="225"/>
      <c r="T70" s="225"/>
      <c r="U70" s="225"/>
      <c r="V70" s="225"/>
      <c r="W70" s="225"/>
      <c r="X70" s="225"/>
      <c r="Y70" s="225"/>
      <c r="Z70" s="225"/>
      <c r="AA70" s="225"/>
      <c r="AB70" s="225"/>
      <c r="AC70" s="225"/>
      <c r="AD70" s="225"/>
      <c r="AE70" s="225"/>
      <c r="AF70" s="225"/>
      <c r="AG70" s="225"/>
      <c r="AH70" s="225"/>
      <c r="AI70" s="225"/>
      <c r="AJ70" s="225"/>
      <c r="AK70" s="225"/>
      <c r="AL70" s="225"/>
      <c r="AM70" s="225"/>
      <c r="AN70" s="225"/>
      <c r="AO70" s="225"/>
      <c r="AP70" s="225"/>
      <c r="AQ70" s="225"/>
      <c r="AR70" s="225"/>
      <c r="AS70" s="225"/>
      <c r="AT70" s="225"/>
      <c r="AU70" s="225"/>
      <c r="AV70" s="225"/>
      <c r="AW70" s="225"/>
      <c r="AX70" s="225"/>
      <c r="AY70" s="225"/>
      <c r="AZ70" s="225"/>
      <c r="BA70" s="225"/>
      <c r="BB70" s="225"/>
      <c r="BC70" s="225"/>
      <c r="BD70" s="225"/>
      <c r="BE70" s="225"/>
      <c r="BF70" s="225"/>
      <c r="BG70" s="225"/>
      <c r="BH70" s="225"/>
      <c r="BI70" s="225"/>
      <c r="BJ70" s="225"/>
      <c r="BK70" s="225"/>
      <c r="BL70" s="225"/>
      <c r="BM70" s="225"/>
      <c r="BN70" s="225"/>
      <c r="BO70" s="225"/>
      <c r="BP70" s="225"/>
      <c r="BQ70" s="225"/>
      <c r="BR70" s="225"/>
      <c r="BS70" s="225"/>
      <c r="BT70" s="225"/>
      <c r="BU70" s="225"/>
      <c r="BV70" s="225"/>
      <c r="BW70" s="225"/>
      <c r="BX70" s="225"/>
      <c r="BY70" s="225"/>
      <c r="BZ70" s="225"/>
    </row>
    <row r="71" spans="1:78" ht="12" customHeight="1" x14ac:dyDescent="0.25">
      <c r="A71" s="225"/>
      <c r="B71" s="225"/>
      <c r="C71" s="225"/>
      <c r="D71" s="225"/>
      <c r="E71" s="225"/>
      <c r="F71" s="225"/>
      <c r="G71" s="225"/>
      <c r="H71" s="225"/>
      <c r="I71" s="225"/>
      <c r="J71" s="270"/>
      <c r="K71" s="271"/>
      <c r="L71" s="225"/>
      <c r="M71" s="225"/>
      <c r="N71" s="225"/>
      <c r="O71" s="225"/>
      <c r="P71" s="225"/>
      <c r="Q71" s="225"/>
      <c r="R71" s="225"/>
      <c r="S71" s="225"/>
      <c r="T71" s="225"/>
      <c r="U71" s="225"/>
      <c r="V71" s="225"/>
      <c r="W71" s="225"/>
      <c r="X71" s="225"/>
      <c r="Y71" s="225"/>
      <c r="Z71" s="225"/>
      <c r="AA71" s="225"/>
      <c r="AB71" s="225"/>
      <c r="AC71" s="225"/>
      <c r="AD71" s="225"/>
      <c r="AE71" s="225"/>
      <c r="AF71" s="225"/>
      <c r="AG71" s="225"/>
      <c r="AH71" s="225"/>
      <c r="AI71" s="225"/>
      <c r="AJ71" s="225"/>
      <c r="AK71" s="225"/>
      <c r="AL71" s="225"/>
      <c r="AM71" s="225"/>
      <c r="AN71" s="225"/>
      <c r="AO71" s="225"/>
      <c r="AP71" s="225"/>
      <c r="AQ71" s="225"/>
      <c r="AR71" s="225"/>
      <c r="AS71" s="225"/>
      <c r="AT71" s="225"/>
      <c r="AU71" s="225"/>
      <c r="AV71" s="225"/>
      <c r="AW71" s="225"/>
      <c r="AX71" s="225"/>
      <c r="AY71" s="225"/>
      <c r="AZ71" s="225"/>
      <c r="BA71" s="225"/>
      <c r="BB71" s="225"/>
      <c r="BC71" s="225"/>
      <c r="BD71" s="225"/>
      <c r="BE71" s="225"/>
      <c r="BF71" s="225"/>
      <c r="BG71" s="225"/>
      <c r="BH71" s="225"/>
      <c r="BI71" s="225"/>
      <c r="BJ71" s="225"/>
      <c r="BK71" s="225"/>
      <c r="BL71" s="225"/>
      <c r="BM71" s="225"/>
      <c r="BN71" s="225"/>
      <c r="BO71" s="225"/>
      <c r="BP71" s="225"/>
      <c r="BQ71" s="225"/>
      <c r="BR71" s="225"/>
      <c r="BS71" s="225"/>
      <c r="BT71" s="225"/>
      <c r="BU71" s="225"/>
      <c r="BV71" s="225"/>
      <c r="BW71" s="225"/>
      <c r="BX71" s="225"/>
      <c r="BY71" s="225"/>
      <c r="BZ71" s="225"/>
    </row>
    <row r="72" spans="1:78" ht="12" customHeight="1" x14ac:dyDescent="0.25">
      <c r="A72" s="225"/>
      <c r="B72" s="225"/>
      <c r="C72" s="225"/>
      <c r="D72" s="225"/>
      <c r="E72" s="225"/>
      <c r="F72" s="225"/>
      <c r="G72" s="225"/>
      <c r="H72" s="225"/>
      <c r="I72" s="225"/>
      <c r="J72" s="270"/>
      <c r="K72" s="271"/>
      <c r="L72" s="225"/>
      <c r="M72" s="225"/>
      <c r="N72" s="225"/>
      <c r="O72" s="225"/>
      <c r="P72" s="225"/>
      <c r="Q72" s="225"/>
      <c r="R72" s="225"/>
      <c r="S72" s="225"/>
      <c r="T72" s="225"/>
      <c r="U72" s="225"/>
      <c r="V72" s="225"/>
      <c r="W72" s="225"/>
      <c r="X72" s="225"/>
      <c r="Y72" s="225"/>
      <c r="Z72" s="225"/>
      <c r="AA72" s="225"/>
      <c r="AB72" s="225"/>
      <c r="AC72" s="225"/>
      <c r="AD72" s="225"/>
      <c r="AE72" s="225"/>
      <c r="AF72" s="225"/>
      <c r="AG72" s="225"/>
      <c r="AH72" s="225"/>
      <c r="AI72" s="225"/>
      <c r="AJ72" s="225"/>
      <c r="AK72" s="225"/>
      <c r="AL72" s="225"/>
      <c r="AM72" s="225"/>
      <c r="AN72" s="225"/>
      <c r="AO72" s="225"/>
      <c r="AP72" s="225"/>
      <c r="AQ72" s="225"/>
      <c r="AR72" s="225"/>
      <c r="AS72" s="225"/>
      <c r="AT72" s="225"/>
      <c r="AU72" s="225"/>
      <c r="AV72" s="225"/>
      <c r="AW72" s="225"/>
      <c r="AX72" s="225"/>
      <c r="AY72" s="225"/>
      <c r="AZ72" s="225"/>
      <c r="BA72" s="225"/>
      <c r="BB72" s="225"/>
      <c r="BC72" s="225"/>
      <c r="BD72" s="225"/>
      <c r="BE72" s="225"/>
      <c r="BF72" s="225"/>
      <c r="BG72" s="225"/>
      <c r="BH72" s="225"/>
      <c r="BI72" s="225"/>
      <c r="BJ72" s="225"/>
      <c r="BK72" s="225"/>
      <c r="BL72" s="225"/>
      <c r="BM72" s="225"/>
      <c r="BN72" s="225"/>
      <c r="BO72" s="225"/>
      <c r="BP72" s="225"/>
      <c r="BQ72" s="225"/>
      <c r="BR72" s="225"/>
      <c r="BS72" s="225"/>
      <c r="BT72" s="225"/>
      <c r="BU72" s="225"/>
      <c r="BV72" s="225"/>
      <c r="BW72" s="225"/>
      <c r="BX72" s="225"/>
      <c r="BY72" s="225"/>
      <c r="BZ72" s="225"/>
    </row>
    <row r="73" spans="1:78" ht="12" customHeight="1" x14ac:dyDescent="0.25">
      <c r="A73" s="225"/>
      <c r="B73" s="225"/>
      <c r="C73" s="225"/>
      <c r="D73" s="225"/>
      <c r="E73" s="225"/>
      <c r="F73" s="225"/>
      <c r="G73" s="225"/>
      <c r="H73" s="225"/>
      <c r="I73" s="225"/>
      <c r="J73" s="270"/>
      <c r="K73" s="271"/>
      <c r="L73" s="225"/>
      <c r="M73" s="225"/>
      <c r="N73" s="225"/>
      <c r="O73" s="225"/>
      <c r="P73" s="225"/>
      <c r="Q73" s="225"/>
      <c r="R73" s="225"/>
      <c r="S73" s="225"/>
      <c r="T73" s="225"/>
      <c r="U73" s="225"/>
      <c r="V73" s="225"/>
      <c r="W73" s="225"/>
      <c r="X73" s="225"/>
      <c r="Y73" s="225"/>
      <c r="Z73" s="225"/>
      <c r="AA73" s="225"/>
      <c r="AB73" s="225"/>
      <c r="AC73" s="225"/>
      <c r="AD73" s="225"/>
      <c r="AE73" s="225"/>
      <c r="AF73" s="225"/>
      <c r="AG73" s="225"/>
      <c r="AH73" s="225"/>
      <c r="AI73" s="225"/>
      <c r="AJ73" s="225"/>
      <c r="AK73" s="225"/>
      <c r="AL73" s="225"/>
      <c r="AM73" s="225"/>
      <c r="AN73" s="225"/>
      <c r="AO73" s="225"/>
      <c r="AP73" s="225"/>
      <c r="AQ73" s="225"/>
      <c r="AR73" s="225"/>
      <c r="AS73" s="225"/>
      <c r="AT73" s="225"/>
      <c r="AU73" s="225"/>
      <c r="AV73" s="225"/>
      <c r="AW73" s="225"/>
      <c r="AX73" s="225"/>
      <c r="AY73" s="225"/>
      <c r="AZ73" s="225"/>
      <c r="BA73" s="225"/>
      <c r="BB73" s="225"/>
      <c r="BC73" s="225"/>
      <c r="BD73" s="225"/>
      <c r="BE73" s="225"/>
      <c r="BF73" s="225"/>
      <c r="BG73" s="225"/>
      <c r="BH73" s="225"/>
      <c r="BI73" s="225"/>
      <c r="BJ73" s="225"/>
      <c r="BK73" s="225"/>
      <c r="BL73" s="225"/>
      <c r="BM73" s="225"/>
      <c r="BN73" s="225"/>
      <c r="BO73" s="225"/>
      <c r="BP73" s="225"/>
      <c r="BQ73" s="225"/>
      <c r="BR73" s="225"/>
      <c r="BS73" s="225"/>
      <c r="BT73" s="225"/>
      <c r="BU73" s="225"/>
      <c r="BV73" s="225"/>
      <c r="BW73" s="225"/>
      <c r="BX73" s="225"/>
      <c r="BY73" s="225"/>
      <c r="BZ73" s="225"/>
    </row>
    <row r="74" spans="1:78" ht="12" customHeight="1" x14ac:dyDescent="0.25">
      <c r="A74" s="225"/>
      <c r="B74" s="225"/>
      <c r="C74" s="225"/>
      <c r="D74" s="225"/>
      <c r="E74" s="225"/>
      <c r="F74" s="225"/>
      <c r="G74" s="225"/>
      <c r="H74" s="225"/>
      <c r="I74" s="225"/>
      <c r="J74" s="270"/>
      <c r="K74" s="271"/>
      <c r="L74" s="225"/>
      <c r="M74" s="225"/>
      <c r="N74" s="225"/>
      <c r="O74" s="225"/>
      <c r="P74" s="225"/>
      <c r="Q74" s="225"/>
      <c r="R74" s="225"/>
      <c r="S74" s="225"/>
      <c r="T74" s="225"/>
      <c r="U74" s="225"/>
      <c r="V74" s="225"/>
      <c r="W74" s="225"/>
      <c r="X74" s="225"/>
      <c r="Y74" s="225"/>
      <c r="Z74" s="225"/>
      <c r="AA74" s="225"/>
      <c r="AB74" s="225"/>
      <c r="AC74" s="225"/>
      <c r="AD74" s="225"/>
      <c r="AE74" s="225"/>
      <c r="AF74" s="225"/>
      <c r="AG74" s="225"/>
      <c r="AH74" s="225"/>
      <c r="AI74" s="225"/>
      <c r="AJ74" s="225"/>
      <c r="AK74" s="225"/>
      <c r="AL74" s="225"/>
      <c r="AM74" s="225"/>
      <c r="AN74" s="225"/>
      <c r="AO74" s="225"/>
      <c r="AP74" s="225"/>
      <c r="AQ74" s="225"/>
      <c r="AR74" s="225"/>
      <c r="AS74" s="225"/>
      <c r="AT74" s="225"/>
      <c r="AU74" s="225"/>
      <c r="AV74" s="225"/>
      <c r="AW74" s="225"/>
      <c r="AX74" s="225"/>
      <c r="AY74" s="225"/>
      <c r="AZ74" s="225"/>
      <c r="BA74" s="225"/>
      <c r="BB74" s="225"/>
      <c r="BC74" s="225"/>
      <c r="BD74" s="225"/>
      <c r="BE74" s="225"/>
      <c r="BF74" s="225"/>
      <c r="BG74" s="225"/>
      <c r="BH74" s="225"/>
      <c r="BI74" s="225"/>
      <c r="BJ74" s="225"/>
      <c r="BK74" s="225"/>
      <c r="BL74" s="225"/>
      <c r="BM74" s="225"/>
      <c r="BN74" s="225"/>
      <c r="BO74" s="225"/>
      <c r="BP74" s="225"/>
      <c r="BQ74" s="225"/>
      <c r="BR74" s="225"/>
      <c r="BS74" s="225"/>
      <c r="BT74" s="225"/>
      <c r="BU74" s="225"/>
      <c r="BV74" s="225"/>
      <c r="BW74" s="225"/>
      <c r="BX74" s="225"/>
      <c r="BY74" s="225"/>
      <c r="BZ74" s="225"/>
    </row>
    <row r="75" spans="1:78" ht="12" customHeight="1" x14ac:dyDescent="0.25">
      <c r="A75" s="225"/>
      <c r="B75" s="225"/>
      <c r="C75" s="225"/>
      <c r="D75" s="225"/>
      <c r="E75" s="225"/>
      <c r="F75" s="225"/>
      <c r="G75" s="225"/>
      <c r="H75" s="225"/>
      <c r="I75" s="225"/>
      <c r="J75" s="270"/>
      <c r="K75" s="271"/>
      <c r="L75" s="225"/>
      <c r="M75" s="225"/>
      <c r="N75" s="225"/>
      <c r="O75" s="225"/>
      <c r="P75" s="225"/>
      <c r="Q75" s="225"/>
      <c r="R75" s="225"/>
      <c r="S75" s="225"/>
      <c r="T75" s="225"/>
      <c r="U75" s="225"/>
      <c r="V75" s="225"/>
      <c r="W75" s="225"/>
      <c r="X75" s="225"/>
      <c r="Y75" s="225"/>
      <c r="Z75" s="225"/>
      <c r="AA75" s="225"/>
      <c r="AB75" s="225"/>
      <c r="AC75" s="225"/>
      <c r="AD75" s="225"/>
      <c r="AE75" s="225"/>
      <c r="AF75" s="225"/>
      <c r="AG75" s="225"/>
      <c r="AH75" s="225"/>
      <c r="AI75" s="225"/>
      <c r="AJ75" s="225"/>
      <c r="AK75" s="225"/>
      <c r="AL75" s="225"/>
      <c r="AM75" s="225"/>
      <c r="AN75" s="225"/>
      <c r="AO75" s="225"/>
      <c r="AP75" s="225"/>
      <c r="AQ75" s="225"/>
      <c r="AR75" s="225"/>
      <c r="AS75" s="225"/>
      <c r="AT75" s="225"/>
      <c r="AU75" s="225"/>
      <c r="AV75" s="225"/>
      <c r="AW75" s="225"/>
      <c r="AX75" s="225"/>
      <c r="AY75" s="225"/>
      <c r="AZ75" s="225"/>
      <c r="BA75" s="225"/>
      <c r="BB75" s="225"/>
      <c r="BC75" s="225"/>
      <c r="BD75" s="225"/>
      <c r="BE75" s="225"/>
      <c r="BF75" s="225"/>
      <c r="BG75" s="225"/>
      <c r="BH75" s="225"/>
      <c r="BI75" s="225"/>
      <c r="BJ75" s="225"/>
      <c r="BK75" s="225"/>
      <c r="BL75" s="225"/>
      <c r="BM75" s="225"/>
      <c r="BN75" s="225"/>
      <c r="BO75" s="225"/>
      <c r="BP75" s="225"/>
      <c r="BQ75" s="225"/>
      <c r="BR75" s="225"/>
      <c r="BS75" s="225"/>
      <c r="BT75" s="225"/>
      <c r="BU75" s="225"/>
      <c r="BV75" s="225"/>
      <c r="BW75" s="225"/>
      <c r="BX75" s="225"/>
      <c r="BY75" s="225"/>
      <c r="BZ75" s="225"/>
    </row>
    <row r="76" spans="1:78" ht="12" customHeight="1" x14ac:dyDescent="0.25">
      <c r="A76" s="225"/>
      <c r="B76" s="225"/>
      <c r="C76" s="225"/>
      <c r="D76" s="225"/>
      <c r="E76" s="225"/>
      <c r="F76" s="225"/>
      <c r="G76" s="225"/>
      <c r="H76" s="225"/>
      <c r="I76" s="225"/>
      <c r="J76" s="270"/>
      <c r="K76" s="271"/>
      <c r="L76" s="225"/>
      <c r="M76" s="225"/>
      <c r="N76" s="225"/>
      <c r="O76" s="225"/>
      <c r="P76" s="225"/>
      <c r="Q76" s="225"/>
      <c r="R76" s="225"/>
      <c r="S76" s="225"/>
      <c r="T76" s="225"/>
      <c r="U76" s="225"/>
      <c r="V76" s="225"/>
      <c r="W76" s="225"/>
      <c r="X76" s="225"/>
      <c r="Y76" s="225"/>
      <c r="Z76" s="225"/>
      <c r="AA76" s="225"/>
      <c r="AB76" s="225"/>
      <c r="AC76" s="225"/>
      <c r="AD76" s="225"/>
      <c r="AE76" s="225"/>
      <c r="AF76" s="225"/>
      <c r="AG76" s="225"/>
      <c r="AH76" s="225"/>
      <c r="AI76" s="225"/>
      <c r="AJ76" s="225"/>
      <c r="AK76" s="225"/>
      <c r="AL76" s="225"/>
      <c r="AM76" s="225"/>
      <c r="AN76" s="225"/>
      <c r="AO76" s="225"/>
      <c r="AP76" s="225"/>
      <c r="AQ76" s="225"/>
      <c r="AR76" s="225"/>
      <c r="AS76" s="225"/>
      <c r="AT76" s="225"/>
      <c r="AU76" s="225"/>
      <c r="AV76" s="225"/>
      <c r="AW76" s="225"/>
      <c r="AX76" s="225"/>
      <c r="AY76" s="225"/>
      <c r="AZ76" s="225"/>
      <c r="BA76" s="225"/>
      <c r="BB76" s="225"/>
      <c r="BC76" s="225"/>
      <c r="BD76" s="225"/>
      <c r="BE76" s="225"/>
      <c r="BF76" s="225"/>
      <c r="BG76" s="225"/>
      <c r="BH76" s="225"/>
      <c r="BI76" s="225"/>
      <c r="BJ76" s="225"/>
      <c r="BK76" s="225"/>
      <c r="BL76" s="225"/>
      <c r="BM76" s="225"/>
      <c r="BN76" s="225"/>
      <c r="BO76" s="225"/>
      <c r="BP76" s="225"/>
      <c r="BQ76" s="225"/>
      <c r="BR76" s="225"/>
      <c r="BS76" s="225"/>
      <c r="BT76" s="225"/>
      <c r="BU76" s="225"/>
      <c r="BV76" s="225"/>
      <c r="BW76" s="225"/>
      <c r="BX76" s="225"/>
      <c r="BY76" s="225"/>
      <c r="BZ76" s="225"/>
    </row>
    <row r="77" spans="1:78" ht="12" customHeight="1" x14ac:dyDescent="0.25">
      <c r="A77" s="225"/>
      <c r="B77" s="225"/>
      <c r="C77" s="225"/>
      <c r="D77" s="225"/>
      <c r="E77" s="225"/>
      <c r="F77" s="225"/>
      <c r="G77" s="225"/>
      <c r="H77" s="225"/>
      <c r="I77" s="225"/>
      <c r="J77" s="270"/>
      <c r="K77" s="271"/>
      <c r="L77" s="225"/>
      <c r="M77" s="225"/>
      <c r="N77" s="225"/>
      <c r="O77" s="225"/>
      <c r="P77" s="225"/>
      <c r="Q77" s="225"/>
      <c r="R77" s="225"/>
      <c r="S77" s="225"/>
      <c r="T77" s="225"/>
      <c r="U77" s="225"/>
      <c r="V77" s="225"/>
      <c r="W77" s="225"/>
      <c r="X77" s="225"/>
      <c r="Y77" s="225"/>
      <c r="Z77" s="225"/>
      <c r="AA77" s="225"/>
      <c r="AB77" s="225"/>
      <c r="AC77" s="225"/>
      <c r="AD77" s="225"/>
      <c r="AE77" s="225"/>
      <c r="AF77" s="225"/>
      <c r="AG77" s="225"/>
      <c r="AH77" s="225"/>
      <c r="AI77" s="225"/>
      <c r="AJ77" s="225"/>
      <c r="AK77" s="225"/>
      <c r="AL77" s="225"/>
      <c r="AM77" s="225"/>
      <c r="AN77" s="225"/>
      <c r="AO77" s="225"/>
      <c r="AP77" s="225"/>
      <c r="AQ77" s="225"/>
      <c r="AR77" s="225"/>
      <c r="AS77" s="225"/>
      <c r="AT77" s="225"/>
      <c r="AU77" s="225"/>
      <c r="AV77" s="225"/>
      <c r="AW77" s="225"/>
      <c r="AX77" s="225"/>
      <c r="AY77" s="225"/>
      <c r="AZ77" s="225"/>
      <c r="BA77" s="225"/>
      <c r="BB77" s="225"/>
      <c r="BC77" s="225"/>
      <c r="BD77" s="225"/>
      <c r="BE77" s="225"/>
      <c r="BF77" s="225"/>
      <c r="BG77" s="225"/>
      <c r="BH77" s="225"/>
      <c r="BI77" s="225"/>
      <c r="BJ77" s="225"/>
      <c r="BK77" s="225"/>
      <c r="BL77" s="225"/>
      <c r="BM77" s="225"/>
      <c r="BN77" s="225"/>
      <c r="BO77" s="225"/>
      <c r="BP77" s="225"/>
      <c r="BQ77" s="225"/>
      <c r="BR77" s="225"/>
      <c r="BS77" s="225"/>
      <c r="BT77" s="225"/>
      <c r="BU77" s="225"/>
      <c r="BV77" s="225"/>
      <c r="BW77" s="225"/>
      <c r="BX77" s="225"/>
      <c r="BY77" s="225"/>
      <c r="BZ77" s="225"/>
    </row>
    <row r="78" spans="1:78" ht="12" customHeight="1" x14ac:dyDescent="0.25">
      <c r="A78" s="225"/>
      <c r="B78" s="225"/>
      <c r="C78" s="225"/>
      <c r="D78" s="225"/>
      <c r="E78" s="225"/>
      <c r="F78" s="225"/>
      <c r="G78" s="225"/>
      <c r="H78" s="225"/>
      <c r="I78" s="225"/>
      <c r="J78" s="270"/>
      <c r="K78" s="271"/>
      <c r="L78" s="225"/>
      <c r="M78" s="225"/>
      <c r="N78" s="225"/>
      <c r="O78" s="225"/>
      <c r="P78" s="225"/>
      <c r="Q78" s="225"/>
      <c r="R78" s="225"/>
      <c r="S78" s="225"/>
      <c r="T78" s="225"/>
      <c r="U78" s="225"/>
      <c r="V78" s="225"/>
      <c r="W78" s="225"/>
      <c r="X78" s="225"/>
      <c r="Y78" s="225"/>
      <c r="Z78" s="225"/>
      <c r="AA78" s="225"/>
      <c r="AB78" s="225"/>
      <c r="AC78" s="225"/>
      <c r="AD78" s="225"/>
      <c r="AE78" s="225"/>
      <c r="AF78" s="225"/>
      <c r="AG78" s="225"/>
      <c r="AH78" s="225"/>
      <c r="AI78" s="225"/>
      <c r="AJ78" s="225"/>
      <c r="AK78" s="225"/>
      <c r="AL78" s="225"/>
      <c r="AM78" s="225"/>
      <c r="AN78" s="225"/>
      <c r="AO78" s="225"/>
      <c r="AP78" s="225"/>
      <c r="AQ78" s="225"/>
      <c r="AR78" s="225"/>
      <c r="AS78" s="225"/>
      <c r="AT78" s="225"/>
      <c r="AU78" s="225"/>
      <c r="AV78" s="225"/>
      <c r="AW78" s="225"/>
      <c r="AX78" s="225"/>
      <c r="AY78" s="225"/>
      <c r="AZ78" s="225"/>
      <c r="BA78" s="225"/>
      <c r="BB78" s="225"/>
      <c r="BC78" s="225"/>
      <c r="BD78" s="225"/>
      <c r="BE78" s="225"/>
      <c r="BF78" s="225"/>
      <c r="BG78" s="225"/>
      <c r="BH78" s="225"/>
      <c r="BI78" s="225"/>
      <c r="BJ78" s="225"/>
      <c r="BK78" s="225"/>
      <c r="BL78" s="225"/>
      <c r="BM78" s="225"/>
      <c r="BN78" s="225"/>
      <c r="BO78" s="225"/>
      <c r="BP78" s="225"/>
      <c r="BQ78" s="225"/>
      <c r="BR78" s="225"/>
      <c r="BS78" s="225"/>
      <c r="BT78" s="225"/>
      <c r="BU78" s="225"/>
      <c r="BV78" s="225"/>
      <c r="BW78" s="225"/>
      <c r="BX78" s="225"/>
      <c r="BY78" s="225"/>
      <c r="BZ78" s="225"/>
    </row>
    <row r="79" spans="1:78" ht="12" customHeight="1" x14ac:dyDescent="0.25">
      <c r="A79" s="225"/>
      <c r="B79" s="225"/>
      <c r="C79" s="225"/>
      <c r="D79" s="225"/>
      <c r="E79" s="225"/>
      <c r="F79" s="225"/>
      <c r="G79" s="225"/>
      <c r="H79" s="225"/>
      <c r="I79" s="225"/>
      <c r="J79" s="270"/>
      <c r="K79" s="271"/>
      <c r="L79" s="225"/>
      <c r="M79" s="225"/>
      <c r="N79" s="225"/>
      <c r="O79" s="225"/>
      <c r="P79" s="225"/>
      <c r="Q79" s="225"/>
      <c r="R79" s="225"/>
      <c r="S79" s="225"/>
      <c r="T79" s="225"/>
      <c r="U79" s="225"/>
      <c r="V79" s="225"/>
      <c r="W79" s="225"/>
      <c r="X79" s="225"/>
      <c r="Y79" s="225"/>
      <c r="Z79" s="225"/>
      <c r="AA79" s="225"/>
      <c r="AB79" s="225"/>
      <c r="AC79" s="225"/>
      <c r="AD79" s="225"/>
      <c r="AE79" s="225"/>
      <c r="AF79" s="225"/>
      <c r="AG79" s="225"/>
      <c r="AH79" s="225"/>
      <c r="AI79" s="225"/>
      <c r="AJ79" s="225"/>
      <c r="AK79" s="225"/>
      <c r="AL79" s="225"/>
      <c r="AM79" s="225"/>
      <c r="AN79" s="225"/>
      <c r="AO79" s="225"/>
      <c r="AP79" s="225"/>
      <c r="AQ79" s="225"/>
      <c r="AR79" s="225"/>
      <c r="AS79" s="225"/>
      <c r="AT79" s="225"/>
      <c r="AU79" s="225"/>
      <c r="AV79" s="225"/>
      <c r="AW79" s="225"/>
      <c r="AX79" s="225"/>
      <c r="AY79" s="225"/>
      <c r="AZ79" s="225"/>
      <c r="BA79" s="225"/>
      <c r="BB79" s="225"/>
      <c r="BC79" s="225"/>
      <c r="BD79" s="225"/>
      <c r="BE79" s="225"/>
      <c r="BF79" s="225"/>
      <c r="BG79" s="225"/>
      <c r="BH79" s="225"/>
      <c r="BI79" s="225"/>
      <c r="BJ79" s="225"/>
      <c r="BK79" s="225"/>
      <c r="BL79" s="225"/>
      <c r="BM79" s="225"/>
      <c r="BN79" s="225"/>
      <c r="BO79" s="225"/>
      <c r="BP79" s="225"/>
      <c r="BQ79" s="225"/>
      <c r="BR79" s="225"/>
      <c r="BS79" s="225"/>
      <c r="BT79" s="225"/>
      <c r="BU79" s="225"/>
      <c r="BV79" s="225"/>
      <c r="BW79" s="225"/>
      <c r="BX79" s="225"/>
      <c r="BY79" s="225"/>
      <c r="BZ79" s="225"/>
    </row>
    <row r="80" spans="1:78" ht="12" customHeight="1" x14ac:dyDescent="0.25">
      <c r="A80" s="225"/>
      <c r="B80" s="225"/>
      <c r="C80" s="225"/>
      <c r="D80" s="225"/>
      <c r="E80" s="225"/>
      <c r="F80" s="225"/>
      <c r="G80" s="225"/>
      <c r="H80" s="225"/>
      <c r="I80" s="225"/>
      <c r="J80" s="270"/>
      <c r="K80" s="271"/>
      <c r="L80" s="225"/>
      <c r="M80" s="225"/>
      <c r="N80" s="225"/>
      <c r="O80" s="225"/>
      <c r="P80" s="225"/>
      <c r="Q80" s="225"/>
      <c r="R80" s="225"/>
      <c r="S80" s="225"/>
      <c r="T80" s="225"/>
      <c r="U80" s="225"/>
      <c r="V80" s="225"/>
      <c r="W80" s="225"/>
      <c r="X80" s="225"/>
      <c r="Y80" s="225"/>
      <c r="Z80" s="225"/>
      <c r="AA80" s="225"/>
      <c r="AB80" s="225"/>
      <c r="AC80" s="225"/>
      <c r="AD80" s="225"/>
      <c r="AE80" s="225"/>
      <c r="AF80" s="225"/>
      <c r="AG80" s="225"/>
      <c r="AH80" s="225"/>
      <c r="AI80" s="225"/>
      <c r="AJ80" s="225"/>
      <c r="AK80" s="225"/>
      <c r="AL80" s="225"/>
      <c r="AM80" s="225"/>
      <c r="AN80" s="225"/>
      <c r="AO80" s="225"/>
      <c r="AP80" s="225"/>
      <c r="AQ80" s="225"/>
      <c r="AR80" s="225"/>
      <c r="AS80" s="225"/>
      <c r="AT80" s="225"/>
      <c r="AU80" s="225"/>
      <c r="AV80" s="225"/>
      <c r="AW80" s="225"/>
      <c r="AX80" s="225"/>
      <c r="AY80" s="225"/>
      <c r="AZ80" s="225"/>
      <c r="BA80" s="225"/>
      <c r="BB80" s="225"/>
      <c r="BC80" s="225"/>
      <c r="BD80" s="225"/>
      <c r="BE80" s="225"/>
      <c r="BF80" s="225"/>
      <c r="BG80" s="225"/>
      <c r="BH80" s="225"/>
      <c r="BI80" s="225"/>
      <c r="BJ80" s="225"/>
      <c r="BK80" s="225"/>
      <c r="BL80" s="225"/>
      <c r="BM80" s="225"/>
      <c r="BN80" s="225"/>
      <c r="BO80" s="225"/>
      <c r="BP80" s="225"/>
      <c r="BQ80" s="225"/>
      <c r="BR80" s="225"/>
      <c r="BS80" s="225"/>
      <c r="BT80" s="225"/>
      <c r="BU80" s="225"/>
      <c r="BV80" s="225"/>
      <c r="BW80" s="225"/>
      <c r="BX80" s="225"/>
      <c r="BY80" s="225"/>
      <c r="BZ80" s="225"/>
    </row>
    <row r="81" spans="1:78" ht="12" customHeight="1" x14ac:dyDescent="0.25">
      <c r="A81" s="225"/>
      <c r="B81" s="225"/>
      <c r="C81" s="225"/>
      <c r="D81" s="225"/>
      <c r="E81" s="225"/>
      <c r="F81" s="225"/>
      <c r="G81" s="225"/>
      <c r="H81" s="225"/>
      <c r="I81" s="225"/>
      <c r="J81" s="270"/>
      <c r="K81" s="271"/>
      <c r="L81" s="225"/>
      <c r="M81" s="225"/>
      <c r="N81" s="225"/>
      <c r="O81" s="225"/>
      <c r="P81" s="225"/>
      <c r="Q81" s="225"/>
      <c r="R81" s="225"/>
      <c r="S81" s="225"/>
      <c r="T81" s="225"/>
      <c r="U81" s="225"/>
      <c r="V81" s="225"/>
      <c r="W81" s="225"/>
      <c r="X81" s="225"/>
      <c r="Y81" s="225"/>
      <c r="Z81" s="225"/>
      <c r="AA81" s="225"/>
      <c r="AB81" s="225"/>
      <c r="AC81" s="225"/>
      <c r="AD81" s="225"/>
      <c r="AE81" s="225"/>
      <c r="AF81" s="225"/>
      <c r="AG81" s="225"/>
      <c r="AH81" s="225"/>
      <c r="AI81" s="225"/>
      <c r="AJ81" s="225"/>
      <c r="AK81" s="225"/>
      <c r="AL81" s="225"/>
      <c r="AM81" s="225"/>
      <c r="AN81" s="225"/>
      <c r="AO81" s="225"/>
      <c r="AP81" s="225"/>
      <c r="AQ81" s="225"/>
      <c r="AR81" s="225"/>
      <c r="AS81" s="225"/>
      <c r="AT81" s="225"/>
      <c r="AU81" s="225"/>
      <c r="AV81" s="225"/>
      <c r="AW81" s="225"/>
      <c r="AX81" s="225"/>
      <c r="AY81" s="225"/>
      <c r="AZ81" s="225"/>
      <c r="BA81" s="225"/>
      <c r="BB81" s="225"/>
      <c r="BC81" s="225"/>
      <c r="BD81" s="225"/>
      <c r="BE81" s="225"/>
      <c r="BF81" s="225"/>
      <c r="BG81" s="225"/>
      <c r="BH81" s="225"/>
      <c r="BI81" s="225"/>
      <c r="BJ81" s="225"/>
      <c r="BK81" s="225"/>
      <c r="BL81" s="225"/>
      <c r="BM81" s="225"/>
      <c r="BN81" s="225"/>
      <c r="BO81" s="225"/>
      <c r="BP81" s="225"/>
      <c r="BQ81" s="225"/>
      <c r="BR81" s="225"/>
      <c r="BS81" s="225"/>
      <c r="BT81" s="225"/>
      <c r="BU81" s="225"/>
      <c r="BV81" s="225"/>
      <c r="BW81" s="225"/>
      <c r="BX81" s="225"/>
      <c r="BY81" s="225"/>
      <c r="BZ81" s="225"/>
    </row>
    <row r="82" spans="1:78" ht="12" customHeight="1" x14ac:dyDescent="0.25">
      <c r="A82" s="225"/>
      <c r="B82" s="225"/>
      <c r="C82" s="225"/>
      <c r="D82" s="225"/>
      <c r="E82" s="225"/>
      <c r="F82" s="225"/>
      <c r="G82" s="225"/>
      <c r="H82" s="225"/>
      <c r="I82" s="225"/>
      <c r="J82" s="270"/>
      <c r="K82" s="271"/>
      <c r="L82" s="225"/>
      <c r="M82" s="225"/>
      <c r="N82" s="225"/>
      <c r="O82" s="225"/>
      <c r="P82" s="225"/>
      <c r="Q82" s="225"/>
      <c r="R82" s="225"/>
      <c r="S82" s="225"/>
      <c r="T82" s="225"/>
      <c r="U82" s="225"/>
      <c r="V82" s="225"/>
      <c r="W82" s="225"/>
      <c r="X82" s="225"/>
      <c r="Y82" s="225"/>
      <c r="Z82" s="225"/>
      <c r="AA82" s="225"/>
      <c r="AB82" s="225"/>
      <c r="AC82" s="225"/>
      <c r="AD82" s="225"/>
      <c r="AE82" s="225"/>
      <c r="AF82" s="225"/>
      <c r="AG82" s="225"/>
      <c r="AH82" s="225"/>
      <c r="AI82" s="225"/>
      <c r="AJ82" s="225"/>
      <c r="AK82" s="225"/>
      <c r="AL82" s="225"/>
      <c r="AM82" s="225"/>
      <c r="AN82" s="225"/>
      <c r="AO82" s="225"/>
      <c r="AP82" s="225"/>
      <c r="AQ82" s="225"/>
      <c r="AR82" s="225"/>
      <c r="AS82" s="225"/>
      <c r="AT82" s="225"/>
      <c r="AU82" s="225"/>
      <c r="AV82" s="225"/>
      <c r="AW82" s="225"/>
      <c r="AX82" s="225"/>
      <c r="AY82" s="225"/>
      <c r="AZ82" s="225"/>
      <c r="BA82" s="225"/>
      <c r="BB82" s="225"/>
      <c r="BC82" s="225"/>
      <c r="BD82" s="225"/>
      <c r="BE82" s="225"/>
      <c r="BF82" s="225"/>
      <c r="BG82" s="225"/>
      <c r="BH82" s="225"/>
      <c r="BI82" s="225"/>
      <c r="BJ82" s="225"/>
      <c r="BK82" s="225"/>
      <c r="BL82" s="225"/>
      <c r="BM82" s="225"/>
      <c r="BN82" s="225"/>
      <c r="BO82" s="225"/>
      <c r="BP82" s="225"/>
      <c r="BQ82" s="225"/>
      <c r="BR82" s="225"/>
      <c r="BS82" s="225"/>
      <c r="BT82" s="225"/>
      <c r="BU82" s="225"/>
      <c r="BV82" s="225"/>
      <c r="BW82" s="225"/>
      <c r="BX82" s="225"/>
      <c r="BY82" s="225"/>
      <c r="BZ82" s="225"/>
    </row>
    <row r="83" spans="1:78" ht="12" customHeight="1" x14ac:dyDescent="0.25">
      <c r="A83" s="225"/>
      <c r="B83" s="225"/>
      <c r="C83" s="225"/>
      <c r="D83" s="225"/>
      <c r="E83" s="225"/>
      <c r="F83" s="225"/>
      <c r="G83" s="225"/>
      <c r="H83" s="225"/>
      <c r="I83" s="225"/>
      <c r="J83" s="270"/>
      <c r="K83" s="271"/>
      <c r="L83" s="225"/>
      <c r="M83" s="225"/>
      <c r="N83" s="225"/>
      <c r="O83" s="225"/>
      <c r="P83" s="225"/>
      <c r="Q83" s="225"/>
      <c r="R83" s="225"/>
      <c r="S83" s="225"/>
      <c r="T83" s="225"/>
      <c r="U83" s="225"/>
      <c r="V83" s="225"/>
      <c r="W83" s="225"/>
      <c r="X83" s="225"/>
      <c r="Y83" s="225"/>
      <c r="Z83" s="225"/>
      <c r="AA83" s="225"/>
      <c r="AB83" s="225"/>
      <c r="AC83" s="225"/>
      <c r="AD83" s="225"/>
      <c r="AE83" s="225"/>
      <c r="AF83" s="225"/>
      <c r="AG83" s="225"/>
      <c r="AH83" s="225"/>
      <c r="AI83" s="225"/>
      <c r="AJ83" s="225"/>
      <c r="AK83" s="225"/>
      <c r="AL83" s="225"/>
      <c r="AM83" s="225"/>
      <c r="AN83" s="225"/>
      <c r="AO83" s="225"/>
      <c r="AP83" s="225"/>
      <c r="AQ83" s="225"/>
      <c r="AR83" s="225"/>
      <c r="AS83" s="225"/>
      <c r="AT83" s="225"/>
      <c r="AU83" s="225"/>
      <c r="AV83" s="225"/>
      <c r="AW83" s="225"/>
      <c r="AX83" s="225"/>
      <c r="AY83" s="225"/>
      <c r="AZ83" s="225"/>
      <c r="BA83" s="225"/>
      <c r="BB83" s="225"/>
      <c r="BC83" s="225"/>
      <c r="BD83" s="225"/>
      <c r="BE83" s="225"/>
      <c r="BF83" s="225"/>
      <c r="BG83" s="225"/>
      <c r="BH83" s="225"/>
      <c r="BI83" s="225"/>
      <c r="BJ83" s="225"/>
      <c r="BK83" s="225"/>
      <c r="BL83" s="225"/>
      <c r="BM83" s="225"/>
      <c r="BN83" s="225"/>
      <c r="BO83" s="225"/>
      <c r="BP83" s="225"/>
      <c r="BQ83" s="225"/>
      <c r="BR83" s="225"/>
      <c r="BS83" s="225"/>
      <c r="BT83" s="225"/>
      <c r="BU83" s="225"/>
      <c r="BV83" s="225"/>
      <c r="BW83" s="225"/>
      <c r="BX83" s="225"/>
      <c r="BY83" s="225"/>
      <c r="BZ83" s="225"/>
    </row>
    <row r="84" spans="1:78" ht="12" customHeight="1" x14ac:dyDescent="0.25">
      <c r="A84" s="225"/>
      <c r="B84" s="225"/>
      <c r="C84" s="225"/>
      <c r="D84" s="225"/>
      <c r="E84" s="225"/>
      <c r="F84" s="225"/>
      <c r="G84" s="225"/>
      <c r="H84" s="225"/>
      <c r="I84" s="225"/>
      <c r="J84" s="270"/>
      <c r="K84" s="271"/>
      <c r="L84" s="225"/>
      <c r="M84" s="225"/>
      <c r="N84" s="225"/>
      <c r="O84" s="225"/>
      <c r="P84" s="225"/>
      <c r="Q84" s="225"/>
      <c r="R84" s="225"/>
      <c r="S84" s="225"/>
      <c r="T84" s="225"/>
      <c r="U84" s="225"/>
      <c r="V84" s="225"/>
      <c r="W84" s="225"/>
      <c r="X84" s="225"/>
      <c r="Y84" s="225"/>
      <c r="Z84" s="225"/>
      <c r="AA84" s="225"/>
      <c r="AB84" s="225"/>
      <c r="AC84" s="225"/>
      <c r="AD84" s="225"/>
      <c r="AE84" s="225"/>
      <c r="AF84" s="225"/>
      <c r="AG84" s="225"/>
      <c r="AH84" s="225"/>
      <c r="AI84" s="225"/>
      <c r="AJ84" s="225"/>
      <c r="AK84" s="225"/>
      <c r="AL84" s="225"/>
      <c r="AM84" s="225"/>
      <c r="AN84" s="225"/>
      <c r="AO84" s="225"/>
      <c r="AP84" s="225"/>
      <c r="AQ84" s="225"/>
      <c r="AR84" s="225"/>
      <c r="AS84" s="225"/>
      <c r="AT84" s="225"/>
      <c r="AU84" s="225"/>
      <c r="AV84" s="225"/>
      <c r="AW84" s="225"/>
      <c r="AX84" s="225"/>
      <c r="AY84" s="225"/>
      <c r="AZ84" s="225"/>
      <c r="BA84" s="225"/>
      <c r="BB84" s="225"/>
      <c r="BC84" s="225"/>
      <c r="BD84" s="225"/>
      <c r="BE84" s="225"/>
      <c r="BF84" s="225"/>
      <c r="BG84" s="225"/>
      <c r="BH84" s="225"/>
      <c r="BI84" s="225"/>
      <c r="BJ84" s="225"/>
      <c r="BK84" s="225"/>
      <c r="BL84" s="225"/>
      <c r="BM84" s="225"/>
      <c r="BN84" s="225"/>
      <c r="BO84" s="225"/>
      <c r="BP84" s="225"/>
      <c r="BQ84" s="225"/>
      <c r="BR84" s="225"/>
      <c r="BS84" s="225"/>
      <c r="BT84" s="225"/>
      <c r="BU84" s="225"/>
      <c r="BV84" s="225"/>
      <c r="BW84" s="225"/>
      <c r="BX84" s="225"/>
      <c r="BY84" s="225"/>
      <c r="BZ84" s="225"/>
    </row>
    <row r="85" spans="1:78" ht="12" customHeight="1" x14ac:dyDescent="0.25">
      <c r="A85" s="225"/>
      <c r="B85" s="225"/>
      <c r="C85" s="225"/>
      <c r="D85" s="225"/>
      <c r="E85" s="225"/>
      <c r="F85" s="225"/>
      <c r="G85" s="225"/>
      <c r="H85" s="225"/>
      <c r="I85" s="225"/>
      <c r="J85" s="270"/>
      <c r="K85" s="271"/>
      <c r="L85" s="225"/>
      <c r="M85" s="225"/>
      <c r="N85" s="225"/>
      <c r="O85" s="225"/>
      <c r="P85" s="225"/>
      <c r="Q85" s="225"/>
      <c r="R85" s="225"/>
      <c r="S85" s="225"/>
      <c r="T85" s="225"/>
      <c r="U85" s="225"/>
      <c r="V85" s="225"/>
      <c r="W85" s="225"/>
      <c r="X85" s="225"/>
      <c r="Y85" s="225"/>
      <c r="Z85" s="225"/>
      <c r="AA85" s="225"/>
      <c r="AB85" s="225"/>
      <c r="AC85" s="225"/>
      <c r="AD85" s="225"/>
      <c r="AE85" s="225"/>
      <c r="AF85" s="225"/>
      <c r="AG85" s="225"/>
      <c r="AH85" s="225"/>
      <c r="AI85" s="225"/>
      <c r="AJ85" s="225"/>
      <c r="AK85" s="225"/>
      <c r="AL85" s="225"/>
      <c r="AM85" s="225"/>
      <c r="AN85" s="225"/>
      <c r="AO85" s="225"/>
      <c r="AP85" s="225"/>
      <c r="AQ85" s="225"/>
      <c r="AR85" s="225"/>
      <c r="AS85" s="225"/>
      <c r="AT85" s="225"/>
      <c r="AU85" s="225"/>
      <c r="AV85" s="225"/>
      <c r="AW85" s="225"/>
      <c r="AX85" s="225"/>
      <c r="AY85" s="225"/>
      <c r="AZ85" s="225"/>
      <c r="BA85" s="225"/>
      <c r="BB85" s="225"/>
      <c r="BC85" s="225"/>
      <c r="BD85" s="225"/>
      <c r="BE85" s="225"/>
      <c r="BF85" s="225"/>
      <c r="BG85" s="225"/>
      <c r="BH85" s="225"/>
      <c r="BI85" s="225"/>
      <c r="BJ85" s="225"/>
      <c r="BK85" s="225"/>
      <c r="BL85" s="225"/>
      <c r="BM85" s="225"/>
      <c r="BN85" s="225"/>
      <c r="BO85" s="225"/>
      <c r="BP85" s="225"/>
      <c r="BQ85" s="225"/>
      <c r="BR85" s="225"/>
      <c r="BS85" s="225"/>
      <c r="BT85" s="225"/>
      <c r="BU85" s="225"/>
      <c r="BV85" s="225"/>
      <c r="BW85" s="225"/>
      <c r="BX85" s="225"/>
      <c r="BY85" s="225"/>
      <c r="BZ85" s="225"/>
    </row>
    <row r="86" spans="1:78" ht="12" customHeight="1" x14ac:dyDescent="0.25">
      <c r="A86" s="225"/>
      <c r="B86" s="225"/>
      <c r="C86" s="225"/>
      <c r="D86" s="225"/>
      <c r="E86" s="225"/>
      <c r="F86" s="225"/>
      <c r="G86" s="225"/>
      <c r="H86" s="225"/>
      <c r="I86" s="225"/>
      <c r="J86" s="270"/>
      <c r="K86" s="271"/>
      <c r="L86" s="225"/>
      <c r="M86" s="225"/>
      <c r="N86" s="225"/>
      <c r="O86" s="225"/>
      <c r="P86" s="225"/>
      <c r="Q86" s="225"/>
      <c r="R86" s="225"/>
      <c r="S86" s="225"/>
      <c r="T86" s="225"/>
      <c r="U86" s="225"/>
      <c r="V86" s="225"/>
      <c r="W86" s="225"/>
      <c r="X86" s="225"/>
      <c r="Y86" s="225"/>
      <c r="Z86" s="225"/>
      <c r="AA86" s="225"/>
      <c r="AB86" s="225"/>
      <c r="AC86" s="225"/>
      <c r="AD86" s="225"/>
      <c r="AE86" s="225"/>
      <c r="AF86" s="225"/>
      <c r="AG86" s="225"/>
      <c r="AH86" s="225"/>
      <c r="AI86" s="225"/>
      <c r="AJ86" s="225"/>
      <c r="AK86" s="225"/>
      <c r="AL86" s="225"/>
      <c r="AM86" s="225"/>
      <c r="AN86" s="225"/>
      <c r="AO86" s="225"/>
      <c r="AP86" s="225"/>
      <c r="AQ86" s="225"/>
      <c r="AR86" s="225"/>
      <c r="AS86" s="225"/>
      <c r="AT86" s="225"/>
      <c r="AU86" s="225"/>
      <c r="AV86" s="225"/>
      <c r="AW86" s="225"/>
      <c r="AX86" s="225"/>
      <c r="AY86" s="225"/>
      <c r="AZ86" s="225"/>
      <c r="BA86" s="225"/>
      <c r="BB86" s="225"/>
      <c r="BC86" s="225"/>
      <c r="BD86" s="225"/>
      <c r="BE86" s="225"/>
      <c r="BF86" s="225"/>
      <c r="BG86" s="225"/>
      <c r="BH86" s="225"/>
      <c r="BI86" s="225"/>
      <c r="BJ86" s="225"/>
      <c r="BK86" s="225"/>
      <c r="BL86" s="225"/>
      <c r="BM86" s="225"/>
      <c r="BN86" s="225"/>
      <c r="BO86" s="225"/>
      <c r="BP86" s="225"/>
      <c r="BQ86" s="225"/>
      <c r="BR86" s="225"/>
      <c r="BS86" s="225"/>
      <c r="BT86" s="225"/>
      <c r="BU86" s="225"/>
      <c r="BV86" s="225"/>
      <c r="BW86" s="225"/>
      <c r="BX86" s="225"/>
      <c r="BY86" s="225"/>
      <c r="BZ86" s="225"/>
    </row>
    <row r="87" spans="1:78" ht="12" customHeight="1" x14ac:dyDescent="0.25">
      <c r="A87" s="225"/>
      <c r="B87" s="225"/>
      <c r="C87" s="225"/>
      <c r="D87" s="225"/>
      <c r="E87" s="225"/>
      <c r="F87" s="225"/>
      <c r="G87" s="225"/>
      <c r="H87" s="225"/>
      <c r="I87" s="225"/>
      <c r="J87" s="270"/>
      <c r="K87" s="271"/>
      <c r="L87" s="225"/>
      <c r="M87" s="225"/>
      <c r="N87" s="225"/>
      <c r="O87" s="225"/>
      <c r="P87" s="225"/>
      <c r="Q87" s="225"/>
      <c r="R87" s="225"/>
      <c r="S87" s="225"/>
      <c r="T87" s="225"/>
      <c r="U87" s="225"/>
      <c r="V87" s="225"/>
      <c r="W87" s="225"/>
      <c r="X87" s="225"/>
      <c r="Y87" s="225"/>
      <c r="Z87" s="225"/>
      <c r="AA87" s="225"/>
      <c r="AB87" s="225"/>
      <c r="AC87" s="225"/>
      <c r="AD87" s="225"/>
      <c r="AE87" s="225"/>
      <c r="AF87" s="225"/>
      <c r="AG87" s="225"/>
      <c r="AH87" s="225"/>
      <c r="AI87" s="225"/>
      <c r="AJ87" s="225"/>
      <c r="AK87" s="225"/>
      <c r="AL87" s="225"/>
      <c r="AM87" s="225"/>
      <c r="AN87" s="225"/>
      <c r="AO87" s="225"/>
      <c r="AP87" s="225"/>
      <c r="AQ87" s="225"/>
      <c r="AR87" s="225"/>
      <c r="AS87" s="225"/>
      <c r="AT87" s="225"/>
      <c r="AU87" s="225"/>
      <c r="AV87" s="225"/>
      <c r="AW87" s="225"/>
      <c r="AX87" s="225"/>
      <c r="AY87" s="225"/>
      <c r="AZ87" s="225"/>
      <c r="BA87" s="225"/>
      <c r="BB87" s="225"/>
      <c r="BC87" s="225"/>
      <c r="BD87" s="225"/>
      <c r="BE87" s="225"/>
      <c r="BF87" s="225"/>
      <c r="BG87" s="225"/>
      <c r="BH87" s="225"/>
      <c r="BI87" s="225"/>
      <c r="BJ87" s="225"/>
      <c r="BK87" s="225"/>
      <c r="BL87" s="225"/>
      <c r="BM87" s="225"/>
      <c r="BN87" s="225"/>
      <c r="BO87" s="225"/>
      <c r="BP87" s="225"/>
      <c r="BQ87" s="225"/>
      <c r="BR87" s="225"/>
      <c r="BS87" s="225"/>
      <c r="BT87" s="225"/>
      <c r="BU87" s="225"/>
      <c r="BV87" s="225"/>
      <c r="BW87" s="225"/>
      <c r="BX87" s="225"/>
      <c r="BY87" s="225"/>
      <c r="BZ87" s="225"/>
    </row>
    <row r="88" spans="1:78" ht="12" customHeight="1" x14ac:dyDescent="0.25">
      <c r="A88" s="225"/>
      <c r="B88" s="225"/>
      <c r="C88" s="225"/>
      <c r="D88" s="225"/>
      <c r="E88" s="225"/>
      <c r="F88" s="225"/>
      <c r="G88" s="225"/>
      <c r="H88" s="225"/>
      <c r="I88" s="225"/>
      <c r="J88" s="270"/>
      <c r="K88" s="271"/>
      <c r="L88" s="225"/>
      <c r="M88" s="225"/>
      <c r="N88" s="225"/>
      <c r="O88" s="225"/>
      <c r="P88" s="225"/>
      <c r="Q88" s="225"/>
      <c r="R88" s="225"/>
      <c r="S88" s="225"/>
      <c r="T88" s="225"/>
      <c r="U88" s="225"/>
      <c r="V88" s="225"/>
      <c r="W88" s="225"/>
      <c r="X88" s="225"/>
      <c r="Y88" s="225"/>
      <c r="Z88" s="225"/>
      <c r="AA88" s="225"/>
      <c r="AB88" s="225"/>
      <c r="AC88" s="225"/>
      <c r="AD88" s="225"/>
      <c r="AE88" s="225"/>
      <c r="AF88" s="225"/>
      <c r="AG88" s="225"/>
      <c r="AH88" s="225"/>
      <c r="AI88" s="225"/>
      <c r="AJ88" s="225"/>
      <c r="AK88" s="225"/>
      <c r="AL88" s="225"/>
      <c r="AM88" s="225"/>
      <c r="AN88" s="225"/>
      <c r="AO88" s="225"/>
      <c r="AP88" s="225"/>
      <c r="AQ88" s="225"/>
      <c r="AR88" s="225"/>
      <c r="AS88" s="225"/>
      <c r="AT88" s="225"/>
      <c r="AU88" s="225"/>
      <c r="AV88" s="225"/>
      <c r="AW88" s="225"/>
      <c r="AX88" s="225"/>
      <c r="AY88" s="225"/>
      <c r="AZ88" s="225"/>
      <c r="BA88" s="225"/>
      <c r="BB88" s="225"/>
      <c r="BC88" s="225"/>
      <c r="BD88" s="225"/>
      <c r="BE88" s="225"/>
      <c r="BF88" s="225"/>
      <c r="BG88" s="225"/>
      <c r="BH88" s="225"/>
      <c r="BI88" s="225"/>
      <c r="BJ88" s="225"/>
      <c r="BK88" s="225"/>
      <c r="BL88" s="225"/>
      <c r="BM88" s="225"/>
      <c r="BN88" s="225"/>
      <c r="BO88" s="225"/>
      <c r="BP88" s="225"/>
      <c r="BQ88" s="225"/>
      <c r="BR88" s="225"/>
      <c r="BS88" s="225"/>
      <c r="BT88" s="225"/>
      <c r="BU88" s="225"/>
      <c r="BV88" s="225"/>
      <c r="BW88" s="225"/>
      <c r="BX88" s="225"/>
      <c r="BY88" s="225"/>
      <c r="BZ88" s="225"/>
    </row>
    <row r="89" spans="1:78" ht="12" customHeight="1" x14ac:dyDescent="0.25">
      <c r="A89" s="225"/>
      <c r="B89" s="225"/>
      <c r="C89" s="225"/>
      <c r="D89" s="225"/>
      <c r="E89" s="225"/>
      <c r="F89" s="225"/>
      <c r="G89" s="225"/>
      <c r="H89" s="225"/>
      <c r="I89" s="225"/>
      <c r="J89" s="270"/>
      <c r="K89" s="271"/>
      <c r="L89" s="225"/>
      <c r="M89" s="225"/>
      <c r="N89" s="225"/>
      <c r="O89" s="225"/>
      <c r="P89" s="225"/>
      <c r="Q89" s="225"/>
      <c r="R89" s="225"/>
      <c r="S89" s="225"/>
      <c r="T89" s="225"/>
      <c r="U89" s="225"/>
      <c r="V89" s="225"/>
      <c r="W89" s="225"/>
      <c r="X89" s="225"/>
      <c r="Y89" s="225"/>
      <c r="Z89" s="225"/>
      <c r="AA89" s="225"/>
      <c r="AB89" s="225"/>
      <c r="AC89" s="225"/>
      <c r="AD89" s="225"/>
      <c r="AE89" s="225"/>
      <c r="AF89" s="225"/>
      <c r="AG89" s="225"/>
      <c r="AH89" s="225"/>
      <c r="AI89" s="225"/>
      <c r="AJ89" s="225"/>
      <c r="AK89" s="225"/>
      <c r="AL89" s="225"/>
      <c r="AM89" s="225"/>
      <c r="AN89" s="225"/>
      <c r="AO89" s="225"/>
      <c r="AP89" s="225"/>
      <c r="AQ89" s="225"/>
      <c r="AR89" s="225"/>
      <c r="AS89" s="225"/>
      <c r="AT89" s="225"/>
      <c r="AU89" s="225"/>
      <c r="AV89" s="225"/>
      <c r="AW89" s="225"/>
      <c r="AX89" s="225"/>
      <c r="AY89" s="225"/>
      <c r="AZ89" s="225"/>
      <c r="BA89" s="225"/>
      <c r="BB89" s="225"/>
      <c r="BC89" s="225"/>
      <c r="BD89" s="225"/>
      <c r="BE89" s="225"/>
      <c r="BF89" s="225"/>
      <c r="BG89" s="225"/>
      <c r="BH89" s="225"/>
      <c r="BI89" s="225"/>
      <c r="BJ89" s="225"/>
      <c r="BK89" s="225"/>
      <c r="BL89" s="225"/>
      <c r="BM89" s="225"/>
      <c r="BN89" s="225"/>
      <c r="BO89" s="225"/>
      <c r="BP89" s="225"/>
      <c r="BQ89" s="225"/>
      <c r="BR89" s="225"/>
      <c r="BS89" s="225"/>
      <c r="BT89" s="225"/>
      <c r="BU89" s="225"/>
      <c r="BV89" s="225"/>
      <c r="BW89" s="225"/>
      <c r="BX89" s="225"/>
      <c r="BY89" s="225"/>
      <c r="BZ89" s="225"/>
    </row>
    <row r="90" spans="1:78" ht="12" customHeight="1" x14ac:dyDescent="0.25">
      <c r="A90" s="225"/>
      <c r="B90" s="225"/>
      <c r="C90" s="225"/>
      <c r="D90" s="225"/>
      <c r="E90" s="225"/>
      <c r="F90" s="225"/>
      <c r="G90" s="225"/>
      <c r="H90" s="225"/>
      <c r="I90" s="225"/>
      <c r="J90" s="270"/>
      <c r="K90" s="271"/>
      <c r="L90" s="225"/>
      <c r="M90" s="225"/>
      <c r="N90" s="225"/>
      <c r="O90" s="225"/>
      <c r="P90" s="225"/>
      <c r="Q90" s="225"/>
      <c r="R90" s="225"/>
      <c r="S90" s="225"/>
      <c r="T90" s="225"/>
      <c r="U90" s="225"/>
      <c r="V90" s="225"/>
      <c r="W90" s="225"/>
      <c r="X90" s="225"/>
      <c r="Y90" s="225"/>
      <c r="Z90" s="225"/>
      <c r="AA90" s="225"/>
      <c r="AB90" s="225"/>
      <c r="AC90" s="225"/>
      <c r="AD90" s="225"/>
      <c r="AE90" s="225"/>
      <c r="AF90" s="225"/>
      <c r="AG90" s="225"/>
      <c r="AH90" s="225"/>
      <c r="AI90" s="225"/>
      <c r="AJ90" s="225"/>
      <c r="AK90" s="225"/>
      <c r="AL90" s="225"/>
      <c r="AM90" s="225"/>
      <c r="AN90" s="225"/>
      <c r="AO90" s="225"/>
      <c r="AP90" s="225"/>
      <c r="AQ90" s="225"/>
      <c r="AR90" s="225"/>
      <c r="AS90" s="225"/>
      <c r="AT90" s="225"/>
      <c r="AU90" s="225"/>
      <c r="AV90" s="225"/>
      <c r="AW90" s="225"/>
      <c r="AX90" s="225"/>
      <c r="AY90" s="225"/>
      <c r="AZ90" s="225"/>
      <c r="BA90" s="225"/>
      <c r="BB90" s="225"/>
      <c r="BC90" s="225"/>
      <c r="BD90" s="225"/>
      <c r="BE90" s="225"/>
      <c r="BF90" s="225"/>
      <c r="BG90" s="225"/>
      <c r="BH90" s="225"/>
      <c r="BI90" s="225"/>
      <c r="BJ90" s="225"/>
      <c r="BK90" s="225"/>
      <c r="BL90" s="225"/>
      <c r="BM90" s="225"/>
      <c r="BN90" s="225"/>
      <c r="BO90" s="225"/>
      <c r="BP90" s="225"/>
      <c r="BQ90" s="225"/>
      <c r="BR90" s="225"/>
      <c r="BS90" s="225"/>
      <c r="BT90" s="225"/>
      <c r="BU90" s="225"/>
      <c r="BV90" s="225"/>
      <c r="BW90" s="225"/>
      <c r="BX90" s="225"/>
      <c r="BY90" s="225"/>
      <c r="BZ90" s="225"/>
    </row>
    <row r="91" spans="1:78" ht="12" customHeight="1" x14ac:dyDescent="0.25">
      <c r="A91" s="225"/>
      <c r="B91" s="225"/>
      <c r="C91" s="225"/>
      <c r="D91" s="225"/>
      <c r="E91" s="225"/>
      <c r="F91" s="225"/>
      <c r="G91" s="225"/>
      <c r="H91" s="225"/>
      <c r="I91" s="225"/>
      <c r="J91" s="270"/>
      <c r="K91" s="271"/>
      <c r="L91" s="225"/>
      <c r="M91" s="225"/>
      <c r="N91" s="225"/>
      <c r="O91" s="225"/>
      <c r="P91" s="225"/>
      <c r="Q91" s="225"/>
      <c r="R91" s="225"/>
      <c r="S91" s="225"/>
      <c r="T91" s="225"/>
      <c r="U91" s="225"/>
      <c r="V91" s="225"/>
      <c r="W91" s="225"/>
      <c r="X91" s="225"/>
      <c r="Y91" s="225"/>
      <c r="Z91" s="225"/>
      <c r="AA91" s="225"/>
      <c r="AB91" s="225"/>
      <c r="AC91" s="225"/>
      <c r="AD91" s="225"/>
      <c r="AE91" s="225"/>
      <c r="AF91" s="225"/>
      <c r="AG91" s="225"/>
      <c r="AH91" s="225"/>
      <c r="AI91" s="225"/>
      <c r="AJ91" s="225"/>
      <c r="AK91" s="225"/>
      <c r="AL91" s="225"/>
      <c r="AM91" s="225"/>
      <c r="AN91" s="225"/>
      <c r="AO91" s="225"/>
      <c r="AP91" s="225"/>
      <c r="AQ91" s="225"/>
      <c r="AR91" s="225"/>
      <c r="AS91" s="225"/>
      <c r="AT91" s="225"/>
      <c r="AU91" s="225"/>
      <c r="AV91" s="225"/>
      <c r="AW91" s="225"/>
      <c r="AX91" s="225"/>
      <c r="AY91" s="225"/>
      <c r="AZ91" s="225"/>
      <c r="BA91" s="225"/>
      <c r="BB91" s="225"/>
      <c r="BC91" s="225"/>
      <c r="BD91" s="225"/>
      <c r="BE91" s="225"/>
      <c r="BF91" s="225"/>
      <c r="BG91" s="225"/>
      <c r="BH91" s="225"/>
      <c r="BI91" s="225"/>
      <c r="BJ91" s="225"/>
      <c r="BK91" s="225"/>
      <c r="BL91" s="225"/>
      <c r="BM91" s="225"/>
      <c r="BN91" s="225"/>
      <c r="BO91" s="225"/>
      <c r="BP91" s="225"/>
      <c r="BQ91" s="225"/>
      <c r="BR91" s="225"/>
      <c r="BS91" s="225"/>
      <c r="BT91" s="225"/>
      <c r="BU91" s="225"/>
      <c r="BV91" s="225"/>
      <c r="BW91" s="225"/>
      <c r="BX91" s="225"/>
      <c r="BY91" s="225"/>
      <c r="BZ91" s="225"/>
    </row>
    <row r="92" spans="1:78" ht="12" customHeight="1" x14ac:dyDescent="0.25">
      <c r="A92" s="225"/>
      <c r="B92" s="225"/>
      <c r="C92" s="225"/>
      <c r="D92" s="225"/>
      <c r="E92" s="225"/>
      <c r="F92" s="225"/>
      <c r="G92" s="225"/>
      <c r="H92" s="225"/>
      <c r="I92" s="225"/>
      <c r="J92" s="270"/>
      <c r="K92" s="271"/>
      <c r="L92" s="225"/>
      <c r="M92" s="225"/>
      <c r="N92" s="225"/>
      <c r="O92" s="225"/>
      <c r="P92" s="225"/>
      <c r="Q92" s="225"/>
      <c r="R92" s="225"/>
      <c r="S92" s="225"/>
      <c r="T92" s="225"/>
      <c r="U92" s="225"/>
      <c r="V92" s="225"/>
      <c r="W92" s="225"/>
      <c r="X92" s="225"/>
      <c r="Y92" s="225"/>
      <c r="Z92" s="225"/>
      <c r="AA92" s="225"/>
      <c r="AB92" s="225"/>
      <c r="AC92" s="225"/>
      <c r="AD92" s="225"/>
      <c r="AE92" s="225"/>
      <c r="AF92" s="225"/>
      <c r="AG92" s="225"/>
      <c r="AH92" s="225"/>
      <c r="AI92" s="225"/>
      <c r="AJ92" s="225"/>
      <c r="AK92" s="225"/>
      <c r="AL92" s="225"/>
      <c r="AM92" s="225"/>
      <c r="AN92" s="225"/>
      <c r="AO92" s="225"/>
      <c r="AP92" s="225"/>
      <c r="AQ92" s="225"/>
      <c r="AR92" s="225"/>
      <c r="AS92" s="225"/>
      <c r="AT92" s="225"/>
      <c r="AU92" s="225"/>
      <c r="AV92" s="225"/>
      <c r="AW92" s="225"/>
      <c r="AX92" s="225"/>
      <c r="AY92" s="225"/>
      <c r="AZ92" s="225"/>
      <c r="BA92" s="225"/>
      <c r="BB92" s="225"/>
      <c r="BC92" s="225"/>
      <c r="BD92" s="225"/>
      <c r="BE92" s="225"/>
      <c r="BF92" s="225"/>
      <c r="BG92" s="225"/>
      <c r="BH92" s="225"/>
      <c r="BI92" s="225"/>
      <c r="BJ92" s="225"/>
      <c r="BK92" s="225"/>
      <c r="BL92" s="225"/>
      <c r="BM92" s="225"/>
      <c r="BN92" s="225"/>
      <c r="BO92" s="225"/>
      <c r="BP92" s="225"/>
      <c r="BQ92" s="225"/>
      <c r="BR92" s="225"/>
      <c r="BS92" s="225"/>
      <c r="BT92" s="225"/>
      <c r="BU92" s="225"/>
      <c r="BV92" s="225"/>
      <c r="BW92" s="225"/>
      <c r="BX92" s="225"/>
      <c r="BY92" s="225"/>
      <c r="BZ92" s="225"/>
    </row>
    <row r="93" spans="1:78" ht="12" customHeight="1" x14ac:dyDescent="0.25">
      <c r="A93" s="225"/>
      <c r="B93" s="225"/>
      <c r="C93" s="225"/>
      <c r="D93" s="225"/>
      <c r="E93" s="225"/>
      <c r="F93" s="225"/>
      <c r="G93" s="225"/>
      <c r="H93" s="225"/>
      <c r="I93" s="225"/>
      <c r="J93" s="270"/>
      <c r="K93" s="271"/>
      <c r="L93" s="225"/>
      <c r="M93" s="225"/>
      <c r="N93" s="225"/>
      <c r="O93" s="225"/>
      <c r="P93" s="225"/>
      <c r="Q93" s="225"/>
      <c r="R93" s="225"/>
      <c r="S93" s="225"/>
      <c r="T93" s="225"/>
      <c r="U93" s="225"/>
      <c r="V93" s="225"/>
      <c r="W93" s="225"/>
      <c r="X93" s="225"/>
      <c r="Y93" s="225"/>
      <c r="Z93" s="225"/>
      <c r="AA93" s="225"/>
      <c r="AB93" s="225"/>
      <c r="AC93" s="225"/>
      <c r="AD93" s="225"/>
      <c r="AE93" s="225"/>
      <c r="AF93" s="225"/>
      <c r="AG93" s="225"/>
      <c r="AH93" s="225"/>
      <c r="AI93" s="225"/>
      <c r="AJ93" s="225"/>
      <c r="AK93" s="225"/>
      <c r="AL93" s="225"/>
      <c r="AM93" s="225"/>
      <c r="AN93" s="225"/>
      <c r="AO93" s="225"/>
      <c r="AP93" s="225"/>
      <c r="AQ93" s="225"/>
      <c r="AR93" s="225"/>
      <c r="AS93" s="225"/>
      <c r="AT93" s="225"/>
      <c r="AU93" s="225"/>
      <c r="AV93" s="225"/>
      <c r="AW93" s="225"/>
      <c r="AX93" s="225"/>
      <c r="AY93" s="225"/>
      <c r="AZ93" s="225"/>
      <c r="BA93" s="225"/>
      <c r="BB93" s="225"/>
      <c r="BC93" s="225"/>
      <c r="BD93" s="225"/>
      <c r="BE93" s="225"/>
      <c r="BF93" s="225"/>
      <c r="BG93" s="225"/>
      <c r="BH93" s="225"/>
      <c r="BI93" s="225"/>
      <c r="BJ93" s="225"/>
      <c r="BK93" s="225"/>
      <c r="BL93" s="225"/>
      <c r="BM93" s="225"/>
      <c r="BN93" s="225"/>
      <c r="BO93" s="225"/>
      <c r="BP93" s="225"/>
      <c r="BQ93" s="225"/>
      <c r="BR93" s="225"/>
      <c r="BS93" s="225"/>
      <c r="BT93" s="225"/>
      <c r="BU93" s="225"/>
      <c r="BV93" s="225"/>
      <c r="BW93" s="225"/>
      <c r="BX93" s="225"/>
      <c r="BY93" s="225"/>
      <c r="BZ93" s="225"/>
    </row>
    <row r="94" spans="1:78" ht="12" customHeight="1" x14ac:dyDescent="0.25">
      <c r="A94" s="225"/>
      <c r="B94" s="225"/>
      <c r="C94" s="225"/>
      <c r="D94" s="225"/>
      <c r="E94" s="225"/>
      <c r="F94" s="225"/>
      <c r="G94" s="225"/>
      <c r="H94" s="225"/>
      <c r="I94" s="225"/>
      <c r="J94" s="270"/>
      <c r="K94" s="271"/>
      <c r="L94" s="225"/>
      <c r="M94" s="225"/>
      <c r="N94" s="225"/>
      <c r="O94" s="225"/>
      <c r="P94" s="225"/>
      <c r="Q94" s="225"/>
      <c r="R94" s="225"/>
      <c r="S94" s="225"/>
      <c r="T94" s="225"/>
      <c r="U94" s="225"/>
      <c r="V94" s="225"/>
      <c r="W94" s="225"/>
      <c r="X94" s="225"/>
      <c r="Y94" s="225"/>
      <c r="Z94" s="225"/>
      <c r="AA94" s="225"/>
      <c r="AB94" s="225"/>
      <c r="AC94" s="225"/>
      <c r="AD94" s="225"/>
      <c r="AE94" s="225"/>
      <c r="AF94" s="225"/>
      <c r="AG94" s="225"/>
      <c r="AH94" s="225"/>
      <c r="AI94" s="225"/>
      <c r="AJ94" s="225"/>
      <c r="AK94" s="225"/>
      <c r="AL94" s="225"/>
      <c r="AM94" s="225"/>
      <c r="AN94" s="225"/>
      <c r="AO94" s="225"/>
      <c r="AP94" s="225"/>
      <c r="AQ94" s="225"/>
      <c r="AR94" s="225"/>
      <c r="AS94" s="225"/>
      <c r="AT94" s="225"/>
      <c r="AU94" s="225"/>
      <c r="AV94" s="225"/>
      <c r="AW94" s="225"/>
      <c r="AX94" s="225"/>
      <c r="AY94" s="225"/>
      <c r="AZ94" s="225"/>
      <c r="BA94" s="225"/>
      <c r="BB94" s="225"/>
      <c r="BC94" s="225"/>
      <c r="BD94" s="225"/>
      <c r="BE94" s="225"/>
      <c r="BF94" s="225"/>
      <c r="BG94" s="225"/>
      <c r="BH94" s="225"/>
      <c r="BI94" s="225"/>
      <c r="BJ94" s="225"/>
      <c r="BK94" s="225"/>
      <c r="BL94" s="225"/>
      <c r="BM94" s="225"/>
      <c r="BN94" s="225"/>
      <c r="BO94" s="225"/>
      <c r="BP94" s="225"/>
      <c r="BQ94" s="225"/>
      <c r="BR94" s="225"/>
      <c r="BS94" s="225"/>
      <c r="BT94" s="225"/>
      <c r="BU94" s="225"/>
      <c r="BV94" s="225"/>
      <c r="BW94" s="225"/>
      <c r="BX94" s="225"/>
      <c r="BY94" s="225"/>
      <c r="BZ94" s="225"/>
    </row>
    <row r="95" spans="1:78" ht="12" customHeight="1" x14ac:dyDescent="0.25">
      <c r="A95" s="225"/>
      <c r="B95" s="225"/>
      <c r="C95" s="225"/>
      <c r="D95" s="225"/>
      <c r="E95" s="225"/>
      <c r="F95" s="225"/>
      <c r="G95" s="225"/>
      <c r="H95" s="225"/>
      <c r="I95" s="225"/>
      <c r="J95" s="270"/>
      <c r="K95" s="271"/>
      <c r="L95" s="225"/>
      <c r="M95" s="225"/>
      <c r="N95" s="225"/>
      <c r="O95" s="225"/>
      <c r="P95" s="225"/>
      <c r="Q95" s="225"/>
      <c r="R95" s="225"/>
      <c r="S95" s="225"/>
      <c r="T95" s="225"/>
      <c r="U95" s="225"/>
      <c r="V95" s="225"/>
      <c r="W95" s="225"/>
      <c r="X95" s="225"/>
      <c r="Y95" s="225"/>
      <c r="Z95" s="225"/>
      <c r="AA95" s="225"/>
      <c r="AB95" s="225"/>
      <c r="AC95" s="225"/>
      <c r="AD95" s="225"/>
      <c r="AE95" s="225"/>
      <c r="AF95" s="225"/>
      <c r="AG95" s="225"/>
      <c r="AH95" s="225"/>
      <c r="AI95" s="225"/>
      <c r="AJ95" s="225"/>
      <c r="AK95" s="225"/>
      <c r="AL95" s="225"/>
      <c r="AM95" s="225"/>
      <c r="AN95" s="225"/>
      <c r="AO95" s="225"/>
      <c r="AP95" s="225"/>
      <c r="AQ95" s="225"/>
      <c r="AR95" s="225"/>
      <c r="AS95" s="225"/>
      <c r="AT95" s="225"/>
      <c r="AU95" s="225"/>
      <c r="AV95" s="225"/>
      <c r="AW95" s="225"/>
      <c r="AX95" s="225"/>
      <c r="AY95" s="225"/>
      <c r="AZ95" s="225"/>
      <c r="BA95" s="225"/>
      <c r="BB95" s="225"/>
      <c r="BC95" s="225"/>
      <c r="BD95" s="225"/>
      <c r="BE95" s="225"/>
      <c r="BF95" s="225"/>
      <c r="BG95" s="225"/>
      <c r="BH95" s="225"/>
      <c r="BI95" s="225"/>
      <c r="BJ95" s="225"/>
      <c r="BK95" s="225"/>
      <c r="BL95" s="225"/>
      <c r="BM95" s="225"/>
      <c r="BN95" s="225"/>
      <c r="BO95" s="225"/>
      <c r="BP95" s="225"/>
      <c r="BQ95" s="225"/>
      <c r="BR95" s="225"/>
      <c r="BS95" s="225"/>
      <c r="BT95" s="225"/>
      <c r="BU95" s="225"/>
      <c r="BV95" s="225"/>
      <c r="BW95" s="225"/>
      <c r="BX95" s="225"/>
      <c r="BY95" s="225"/>
      <c r="BZ95" s="225"/>
    </row>
    <row r="96" spans="1:78" ht="12" customHeight="1" x14ac:dyDescent="0.25">
      <c r="A96" s="225"/>
      <c r="B96" s="225"/>
      <c r="C96" s="225"/>
      <c r="D96" s="225"/>
      <c r="E96" s="225"/>
      <c r="F96" s="225"/>
      <c r="G96" s="225"/>
      <c r="H96" s="225"/>
      <c r="I96" s="225"/>
      <c r="J96" s="270"/>
      <c r="K96" s="271"/>
      <c r="L96" s="225"/>
      <c r="M96" s="225"/>
      <c r="N96" s="225"/>
      <c r="O96" s="225"/>
      <c r="P96" s="225"/>
      <c r="Q96" s="225"/>
      <c r="R96" s="225"/>
      <c r="S96" s="225"/>
      <c r="T96" s="225"/>
      <c r="U96" s="225"/>
      <c r="V96" s="225"/>
      <c r="W96" s="225"/>
      <c r="X96" s="225"/>
      <c r="Y96" s="225"/>
      <c r="Z96" s="225"/>
      <c r="AA96" s="225"/>
      <c r="AB96" s="225"/>
      <c r="AC96" s="225"/>
      <c r="AD96" s="225"/>
      <c r="AE96" s="225"/>
      <c r="AF96" s="225"/>
      <c r="AG96" s="225"/>
      <c r="AH96" s="225"/>
      <c r="AI96" s="225"/>
      <c r="AJ96" s="225"/>
      <c r="AK96" s="225"/>
      <c r="AL96" s="225"/>
      <c r="AM96" s="225"/>
      <c r="AN96" s="225"/>
      <c r="AO96" s="225"/>
      <c r="AP96" s="225"/>
      <c r="AQ96" s="225"/>
      <c r="AR96" s="225"/>
      <c r="AS96" s="225"/>
      <c r="AT96" s="225"/>
      <c r="AU96" s="225"/>
      <c r="AV96" s="225"/>
      <c r="AW96" s="225"/>
      <c r="AX96" s="225"/>
      <c r="AY96" s="225"/>
      <c r="AZ96" s="225"/>
      <c r="BA96" s="225"/>
      <c r="BB96" s="225"/>
      <c r="BC96" s="225"/>
      <c r="BD96" s="225"/>
      <c r="BE96" s="225"/>
      <c r="BF96" s="225"/>
      <c r="BG96" s="225"/>
      <c r="BH96" s="225"/>
      <c r="BI96" s="225"/>
      <c r="BJ96" s="225"/>
      <c r="BK96" s="225"/>
      <c r="BL96" s="225"/>
      <c r="BM96" s="225"/>
      <c r="BN96" s="225"/>
      <c r="BO96" s="225"/>
      <c r="BP96" s="225"/>
      <c r="BQ96" s="225"/>
      <c r="BR96" s="225"/>
      <c r="BS96" s="225"/>
      <c r="BT96" s="225"/>
      <c r="BU96" s="225"/>
      <c r="BV96" s="225"/>
      <c r="BW96" s="225"/>
      <c r="BX96" s="225"/>
      <c r="BY96" s="225"/>
      <c r="BZ96" s="225"/>
    </row>
    <row r="97" spans="1:78" ht="12" customHeight="1" x14ac:dyDescent="0.25">
      <c r="A97" s="225"/>
      <c r="B97" s="225"/>
      <c r="C97" s="225"/>
      <c r="D97" s="225"/>
      <c r="E97" s="225"/>
      <c r="F97" s="225"/>
      <c r="G97" s="225"/>
      <c r="H97" s="225"/>
      <c r="I97" s="225"/>
      <c r="J97" s="270"/>
      <c r="K97" s="271"/>
      <c r="L97" s="225"/>
      <c r="M97" s="225"/>
      <c r="N97" s="225"/>
      <c r="O97" s="225"/>
      <c r="P97" s="225"/>
      <c r="Q97" s="225"/>
      <c r="R97" s="225"/>
      <c r="S97" s="225"/>
      <c r="T97" s="225"/>
      <c r="U97" s="225"/>
      <c r="V97" s="225"/>
      <c r="W97" s="225"/>
      <c r="X97" s="225"/>
      <c r="Y97" s="225"/>
      <c r="Z97" s="225"/>
      <c r="AA97" s="225"/>
      <c r="AB97" s="225"/>
      <c r="AC97" s="225"/>
      <c r="AD97" s="225"/>
      <c r="AE97" s="225"/>
      <c r="AF97" s="225"/>
      <c r="AG97" s="225"/>
      <c r="AH97" s="225"/>
      <c r="AI97" s="225"/>
      <c r="AJ97" s="225"/>
      <c r="AK97" s="225"/>
      <c r="AL97" s="225"/>
      <c r="AM97" s="225"/>
      <c r="AN97" s="225"/>
      <c r="AO97" s="225"/>
      <c r="AP97" s="225"/>
      <c r="AQ97" s="225"/>
      <c r="AR97" s="225"/>
      <c r="AS97" s="225"/>
      <c r="AT97" s="225"/>
      <c r="AU97" s="225"/>
      <c r="AV97" s="225"/>
      <c r="AW97" s="225"/>
      <c r="AX97" s="225"/>
      <c r="AY97" s="225"/>
      <c r="AZ97" s="225"/>
      <c r="BA97" s="225"/>
      <c r="BB97" s="225"/>
      <c r="BC97" s="225"/>
      <c r="BD97" s="225"/>
      <c r="BE97" s="225"/>
      <c r="BF97" s="225"/>
      <c r="BG97" s="225"/>
      <c r="BH97" s="225"/>
      <c r="BI97" s="225"/>
      <c r="BJ97" s="225"/>
      <c r="BK97" s="225"/>
      <c r="BL97" s="225"/>
      <c r="BM97" s="225"/>
      <c r="BN97" s="225"/>
      <c r="BO97" s="225"/>
      <c r="BP97" s="225"/>
      <c r="BQ97" s="225"/>
      <c r="BR97" s="225"/>
      <c r="BS97" s="225"/>
      <c r="BT97" s="225"/>
      <c r="BU97" s="225"/>
      <c r="BV97" s="225"/>
      <c r="BW97" s="225"/>
      <c r="BX97" s="225"/>
      <c r="BY97" s="225"/>
      <c r="BZ97" s="225"/>
    </row>
    <row r="98" spans="1:78" ht="12" customHeight="1" x14ac:dyDescent="0.25">
      <c r="A98" s="225"/>
      <c r="B98" s="225"/>
      <c r="C98" s="225"/>
      <c r="D98" s="225"/>
      <c r="E98" s="225"/>
      <c r="F98" s="225"/>
      <c r="G98" s="225"/>
      <c r="H98" s="225"/>
      <c r="I98" s="225"/>
      <c r="J98" s="270"/>
      <c r="K98" s="271"/>
      <c r="L98" s="225"/>
      <c r="M98" s="225"/>
      <c r="N98" s="225"/>
      <c r="O98" s="225"/>
      <c r="P98" s="225"/>
      <c r="Q98" s="225"/>
      <c r="R98" s="225"/>
      <c r="S98" s="225"/>
      <c r="T98" s="225"/>
      <c r="U98" s="225"/>
      <c r="V98" s="225"/>
      <c r="W98" s="225"/>
      <c r="X98" s="225"/>
      <c r="Y98" s="225"/>
      <c r="Z98" s="225"/>
      <c r="AA98" s="225"/>
      <c r="AB98" s="225"/>
      <c r="AC98" s="225"/>
      <c r="AD98" s="225"/>
      <c r="AE98" s="225"/>
      <c r="AF98" s="225"/>
      <c r="AG98" s="225"/>
      <c r="AH98" s="225"/>
      <c r="AI98" s="225"/>
      <c r="AJ98" s="225"/>
      <c r="AK98" s="225"/>
      <c r="AL98" s="225"/>
      <c r="AM98" s="225"/>
      <c r="AN98" s="225"/>
      <c r="AO98" s="225"/>
      <c r="AP98" s="225"/>
      <c r="AQ98" s="225"/>
      <c r="AR98" s="225"/>
      <c r="AS98" s="225"/>
      <c r="AT98" s="225"/>
      <c r="AU98" s="225"/>
      <c r="AV98" s="225"/>
      <c r="AW98" s="225"/>
      <c r="AX98" s="225"/>
      <c r="AY98" s="225"/>
      <c r="AZ98" s="225"/>
      <c r="BA98" s="225"/>
      <c r="BB98" s="225"/>
      <c r="BC98" s="225"/>
      <c r="BD98" s="225"/>
      <c r="BE98" s="225"/>
      <c r="BF98" s="225"/>
      <c r="BG98" s="225"/>
      <c r="BH98" s="225"/>
      <c r="BI98" s="225"/>
      <c r="BJ98" s="225"/>
      <c r="BK98" s="225"/>
      <c r="BL98" s="225"/>
      <c r="BM98" s="225"/>
      <c r="BN98" s="225"/>
      <c r="BO98" s="225"/>
      <c r="BP98" s="225"/>
      <c r="BQ98" s="225"/>
      <c r="BR98" s="225"/>
      <c r="BS98" s="225"/>
      <c r="BT98" s="225"/>
      <c r="BU98" s="225"/>
      <c r="BV98" s="225"/>
      <c r="BW98" s="225"/>
      <c r="BX98" s="225"/>
      <c r="BY98" s="225"/>
      <c r="BZ98" s="225"/>
    </row>
    <row r="99" spans="1:78" ht="12" customHeight="1" x14ac:dyDescent="0.25">
      <c r="A99" s="225"/>
      <c r="B99" s="225"/>
      <c r="C99" s="225"/>
      <c r="D99" s="225"/>
      <c r="E99" s="225"/>
      <c r="F99" s="225"/>
      <c r="G99" s="225"/>
      <c r="H99" s="225"/>
      <c r="I99" s="225"/>
      <c r="J99" s="270"/>
      <c r="K99" s="271"/>
      <c r="L99" s="225"/>
      <c r="M99" s="225"/>
      <c r="N99" s="225"/>
      <c r="O99" s="225"/>
      <c r="P99" s="225"/>
      <c r="Q99" s="225"/>
      <c r="R99" s="225"/>
      <c r="S99" s="225"/>
      <c r="T99" s="225"/>
      <c r="U99" s="225"/>
      <c r="V99" s="225"/>
      <c r="W99" s="225"/>
      <c r="X99" s="225"/>
      <c r="Y99" s="225"/>
      <c r="Z99" s="225"/>
      <c r="AA99" s="225"/>
      <c r="AB99" s="225"/>
      <c r="AC99" s="225"/>
      <c r="AD99" s="225"/>
      <c r="AE99" s="225"/>
      <c r="AF99" s="225"/>
      <c r="AG99" s="225"/>
      <c r="AH99" s="225"/>
      <c r="AI99" s="225"/>
      <c r="AJ99" s="225"/>
      <c r="AK99" s="225"/>
      <c r="AL99" s="225"/>
      <c r="AM99" s="225"/>
      <c r="AN99" s="225"/>
      <c r="AO99" s="225"/>
      <c r="AP99" s="225"/>
      <c r="AQ99" s="225"/>
      <c r="AR99" s="225"/>
      <c r="AS99" s="225"/>
      <c r="AT99" s="225"/>
      <c r="AU99" s="225"/>
      <c r="AV99" s="225"/>
      <c r="AW99" s="225"/>
      <c r="AX99" s="225"/>
      <c r="AY99" s="225"/>
      <c r="AZ99" s="225"/>
      <c r="BA99" s="225"/>
      <c r="BB99" s="225"/>
      <c r="BC99" s="225"/>
      <c r="BD99" s="225"/>
      <c r="BE99" s="225"/>
      <c r="BF99" s="225"/>
      <c r="BG99" s="225"/>
      <c r="BH99" s="225"/>
      <c r="BI99" s="225"/>
      <c r="BJ99" s="225"/>
      <c r="BK99" s="225"/>
      <c r="BL99" s="225"/>
      <c r="BM99" s="225"/>
      <c r="BN99" s="225"/>
      <c r="BO99" s="225"/>
      <c r="BP99" s="225"/>
      <c r="BQ99" s="225"/>
      <c r="BR99" s="225"/>
      <c r="BS99" s="225"/>
      <c r="BT99" s="225"/>
      <c r="BU99" s="225"/>
      <c r="BV99" s="225"/>
      <c r="BW99" s="225"/>
      <c r="BX99" s="225"/>
      <c r="BY99" s="225"/>
      <c r="BZ99" s="225"/>
    </row>
    <row r="100" spans="1:78" ht="12" customHeight="1" x14ac:dyDescent="0.25">
      <c r="A100" s="225"/>
      <c r="B100" s="225"/>
      <c r="C100" s="225"/>
      <c r="D100" s="225"/>
      <c r="E100" s="225"/>
      <c r="F100" s="225"/>
      <c r="G100" s="225"/>
      <c r="H100" s="225"/>
      <c r="I100" s="225"/>
      <c r="J100" s="270"/>
      <c r="K100" s="271"/>
      <c r="L100" s="225"/>
      <c r="M100" s="225"/>
      <c r="N100" s="225"/>
      <c r="O100" s="225"/>
      <c r="P100" s="225"/>
      <c r="Q100" s="225"/>
      <c r="R100" s="225"/>
      <c r="S100" s="225"/>
      <c r="T100" s="225"/>
      <c r="U100" s="225"/>
      <c r="V100" s="225"/>
      <c r="W100" s="225"/>
      <c r="X100" s="225"/>
      <c r="Y100" s="225"/>
      <c r="Z100" s="225"/>
      <c r="AA100" s="225"/>
      <c r="AB100" s="225"/>
      <c r="AC100" s="225"/>
      <c r="AD100" s="225"/>
      <c r="AE100" s="225"/>
      <c r="AF100" s="225"/>
      <c r="AG100" s="225"/>
      <c r="AH100" s="225"/>
      <c r="AI100" s="225"/>
      <c r="AJ100" s="225"/>
      <c r="AK100" s="225"/>
      <c r="AL100" s="225"/>
      <c r="AM100" s="225"/>
      <c r="AN100" s="225"/>
      <c r="AO100" s="225"/>
      <c r="AP100" s="225"/>
      <c r="AQ100" s="225"/>
      <c r="AR100" s="225"/>
      <c r="AS100" s="225"/>
      <c r="AT100" s="225"/>
      <c r="AU100" s="225"/>
      <c r="AV100" s="225"/>
      <c r="AW100" s="225"/>
      <c r="AX100" s="225"/>
      <c r="AY100" s="225"/>
      <c r="AZ100" s="225"/>
      <c r="BA100" s="225"/>
      <c r="BB100" s="225"/>
      <c r="BC100" s="225"/>
      <c r="BD100" s="225"/>
      <c r="BE100" s="225"/>
      <c r="BF100" s="225"/>
      <c r="BG100" s="225"/>
      <c r="BH100" s="225"/>
      <c r="BI100" s="225"/>
      <c r="BJ100" s="225"/>
      <c r="BK100" s="225"/>
      <c r="BL100" s="225"/>
      <c r="BM100" s="225"/>
      <c r="BN100" s="225"/>
      <c r="BO100" s="225"/>
      <c r="BP100" s="225"/>
      <c r="BQ100" s="225"/>
      <c r="BR100" s="225"/>
      <c r="BS100" s="225"/>
      <c r="BT100" s="225"/>
      <c r="BU100" s="225"/>
      <c r="BV100" s="225"/>
      <c r="BW100" s="225"/>
      <c r="BX100" s="225"/>
      <c r="BY100" s="225"/>
      <c r="BZ100" s="225"/>
    </row>
    <row r="101" spans="1:78" ht="12" customHeight="1" x14ac:dyDescent="0.25">
      <c r="A101" s="225"/>
      <c r="B101" s="225"/>
      <c r="C101" s="225"/>
      <c r="D101" s="225"/>
      <c r="E101" s="225"/>
      <c r="F101" s="225"/>
      <c r="G101" s="225"/>
      <c r="H101" s="225"/>
      <c r="I101" s="225"/>
      <c r="J101" s="270"/>
      <c r="K101" s="271"/>
      <c r="L101" s="225"/>
      <c r="M101" s="225"/>
      <c r="N101" s="225"/>
      <c r="O101" s="225"/>
      <c r="P101" s="225"/>
      <c r="Q101" s="225"/>
      <c r="R101" s="225"/>
      <c r="S101" s="225"/>
      <c r="T101" s="225"/>
      <c r="U101" s="225"/>
      <c r="V101" s="225"/>
      <c r="W101" s="225"/>
      <c r="X101" s="225"/>
      <c r="Y101" s="225"/>
      <c r="Z101" s="225"/>
      <c r="AA101" s="225"/>
      <c r="AB101" s="225"/>
      <c r="AC101" s="225"/>
      <c r="AD101" s="225"/>
      <c r="AE101" s="225"/>
      <c r="AF101" s="225"/>
      <c r="AG101" s="225"/>
      <c r="AH101" s="225"/>
      <c r="AI101" s="225"/>
      <c r="AJ101" s="225"/>
      <c r="AK101" s="225"/>
      <c r="AL101" s="225"/>
      <c r="AM101" s="225"/>
      <c r="AN101" s="225"/>
      <c r="AO101" s="225"/>
      <c r="AP101" s="225"/>
      <c r="AQ101" s="225"/>
      <c r="AR101" s="225"/>
      <c r="AS101" s="225"/>
      <c r="AT101" s="225"/>
      <c r="AU101" s="225"/>
      <c r="AV101" s="225"/>
      <c r="AW101" s="225"/>
      <c r="AX101" s="225"/>
      <c r="AY101" s="225"/>
      <c r="AZ101" s="225"/>
      <c r="BA101" s="225"/>
      <c r="BB101" s="225"/>
      <c r="BC101" s="225"/>
      <c r="BD101" s="225"/>
      <c r="BE101" s="225"/>
      <c r="BF101" s="225"/>
      <c r="BG101" s="225"/>
      <c r="BH101" s="225"/>
      <c r="BI101" s="225"/>
      <c r="BJ101" s="225"/>
      <c r="BK101" s="225"/>
      <c r="BL101" s="225"/>
      <c r="BM101" s="225"/>
      <c r="BN101" s="225"/>
      <c r="BO101" s="225"/>
      <c r="BP101" s="225"/>
      <c r="BQ101" s="225"/>
      <c r="BR101" s="225"/>
      <c r="BS101" s="225"/>
      <c r="BT101" s="225"/>
      <c r="BU101" s="225"/>
      <c r="BV101" s="225"/>
      <c r="BW101" s="225"/>
      <c r="BX101" s="225"/>
      <c r="BY101" s="225"/>
      <c r="BZ101" s="225"/>
    </row>
    <row r="102" spans="1:78" ht="12" customHeight="1" x14ac:dyDescent="0.25">
      <c r="A102" s="225"/>
      <c r="B102" s="225"/>
      <c r="C102" s="225"/>
      <c r="D102" s="225"/>
      <c r="E102" s="225"/>
      <c r="F102" s="225"/>
      <c r="G102" s="225"/>
      <c r="H102" s="225"/>
      <c r="I102" s="225"/>
      <c r="J102" s="270"/>
      <c r="K102" s="271"/>
      <c r="L102" s="225"/>
      <c r="M102" s="225"/>
      <c r="N102" s="225"/>
      <c r="O102" s="225"/>
      <c r="P102" s="225"/>
      <c r="Q102" s="225"/>
      <c r="R102" s="225"/>
      <c r="S102" s="225"/>
      <c r="T102" s="225"/>
      <c r="U102" s="225"/>
      <c r="V102" s="225"/>
      <c r="W102" s="225"/>
      <c r="X102" s="225"/>
      <c r="Y102" s="225"/>
      <c r="Z102" s="225"/>
      <c r="AA102" s="225"/>
      <c r="AB102" s="225"/>
      <c r="AC102" s="225"/>
      <c r="AD102" s="225"/>
      <c r="AE102" s="225"/>
      <c r="AF102" s="225"/>
      <c r="AG102" s="225"/>
      <c r="AH102" s="225"/>
      <c r="AI102" s="225"/>
      <c r="AJ102" s="225"/>
      <c r="AK102" s="225"/>
      <c r="AL102" s="225"/>
      <c r="AM102" s="225"/>
      <c r="AN102" s="225"/>
      <c r="AO102" s="225"/>
      <c r="AP102" s="225"/>
      <c r="AQ102" s="225"/>
      <c r="AR102" s="225"/>
      <c r="AS102" s="225"/>
      <c r="AT102" s="225"/>
      <c r="AU102" s="225"/>
      <c r="AV102" s="225"/>
      <c r="AW102" s="225"/>
      <c r="AX102" s="225"/>
      <c r="AY102" s="225"/>
      <c r="AZ102" s="225"/>
      <c r="BA102" s="225"/>
      <c r="BB102" s="225"/>
      <c r="BC102" s="225"/>
      <c r="BD102" s="225"/>
      <c r="BE102" s="225"/>
      <c r="BF102" s="225"/>
      <c r="BG102" s="225"/>
      <c r="BH102" s="225"/>
      <c r="BI102" s="225"/>
      <c r="BJ102" s="225"/>
      <c r="BK102" s="225"/>
      <c r="BL102" s="225"/>
      <c r="BM102" s="225"/>
      <c r="BN102" s="225"/>
      <c r="BO102" s="225"/>
      <c r="BP102" s="225"/>
      <c r="BQ102" s="225"/>
      <c r="BR102" s="225"/>
      <c r="BS102" s="225"/>
      <c r="BT102" s="225"/>
      <c r="BU102" s="225"/>
      <c r="BV102" s="225"/>
      <c r="BW102" s="225"/>
      <c r="BX102" s="225"/>
      <c r="BY102" s="225"/>
      <c r="BZ102" s="225"/>
    </row>
    <row r="103" spans="1:78" ht="12" customHeight="1" x14ac:dyDescent="0.25">
      <c r="A103" s="225"/>
      <c r="B103" s="225"/>
      <c r="C103" s="225"/>
      <c r="D103" s="225"/>
      <c r="E103" s="225"/>
      <c r="F103" s="225"/>
      <c r="G103" s="225"/>
      <c r="H103" s="225"/>
      <c r="I103" s="225"/>
      <c r="J103" s="270"/>
      <c r="K103" s="271"/>
      <c r="L103" s="225"/>
      <c r="M103" s="225"/>
      <c r="N103" s="225"/>
      <c r="O103" s="225"/>
      <c r="P103" s="225"/>
      <c r="Q103" s="225"/>
      <c r="R103" s="225"/>
      <c r="S103" s="225"/>
      <c r="T103" s="225"/>
      <c r="U103" s="225"/>
      <c r="V103" s="225"/>
      <c r="W103" s="225"/>
      <c r="X103" s="225"/>
      <c r="Y103" s="225"/>
      <c r="Z103" s="225"/>
      <c r="AA103" s="225"/>
      <c r="AB103" s="225"/>
      <c r="AC103" s="225"/>
      <c r="AD103" s="225"/>
      <c r="AE103" s="225"/>
      <c r="AF103" s="225"/>
      <c r="AG103" s="225"/>
      <c r="AH103" s="225"/>
      <c r="AI103" s="225"/>
      <c r="AJ103" s="225"/>
      <c r="AK103" s="225"/>
      <c r="AL103" s="225"/>
      <c r="AM103" s="225"/>
      <c r="AN103" s="225"/>
      <c r="AO103" s="225"/>
      <c r="AP103" s="225"/>
      <c r="AQ103" s="225"/>
      <c r="AR103" s="225"/>
      <c r="AS103" s="225"/>
      <c r="AT103" s="225"/>
      <c r="AU103" s="225"/>
      <c r="AV103" s="225"/>
      <c r="AW103" s="225"/>
      <c r="AX103" s="225"/>
      <c r="AY103" s="225"/>
      <c r="AZ103" s="225"/>
      <c r="BA103" s="225"/>
      <c r="BB103" s="225"/>
      <c r="BC103" s="225"/>
      <c r="BD103" s="225"/>
      <c r="BE103" s="225"/>
      <c r="BF103" s="225"/>
      <c r="BG103" s="225"/>
      <c r="BH103" s="225"/>
      <c r="BI103" s="225"/>
      <c r="BJ103" s="225"/>
      <c r="BK103" s="225"/>
      <c r="BL103" s="225"/>
      <c r="BM103" s="225"/>
      <c r="BN103" s="225"/>
      <c r="BO103" s="225"/>
      <c r="BP103" s="225"/>
      <c r="BQ103" s="225"/>
      <c r="BR103" s="225"/>
      <c r="BS103" s="225"/>
      <c r="BT103" s="225"/>
      <c r="BU103" s="225"/>
      <c r="BV103" s="225"/>
      <c r="BW103" s="225"/>
      <c r="BX103" s="225"/>
      <c r="BY103" s="225"/>
      <c r="BZ103" s="225"/>
    </row>
    <row r="104" spans="1:78" ht="12" customHeight="1" x14ac:dyDescent="0.25">
      <c r="A104" s="225"/>
      <c r="B104" s="225"/>
      <c r="C104" s="225"/>
      <c r="D104" s="225"/>
      <c r="E104" s="225"/>
      <c r="F104" s="225"/>
      <c r="G104" s="225"/>
      <c r="H104" s="225"/>
      <c r="I104" s="225"/>
      <c r="J104" s="270"/>
      <c r="K104" s="271"/>
      <c r="L104" s="225"/>
      <c r="M104" s="225"/>
      <c r="N104" s="225"/>
      <c r="O104" s="225"/>
      <c r="P104" s="225"/>
      <c r="Q104" s="225"/>
      <c r="R104" s="225"/>
      <c r="S104" s="225"/>
      <c r="T104" s="225"/>
      <c r="U104" s="225"/>
      <c r="V104" s="225"/>
      <c r="W104" s="225"/>
      <c r="X104" s="225"/>
      <c r="Y104" s="225"/>
      <c r="Z104" s="225"/>
      <c r="AA104" s="225"/>
      <c r="AB104" s="225"/>
      <c r="AC104" s="225"/>
      <c r="AD104" s="225"/>
      <c r="AE104" s="225"/>
      <c r="AF104" s="225"/>
      <c r="AG104" s="225"/>
      <c r="AH104" s="225"/>
      <c r="AI104" s="225"/>
      <c r="AJ104" s="225"/>
      <c r="AK104" s="225"/>
      <c r="AL104" s="225"/>
      <c r="AM104" s="225"/>
      <c r="AN104" s="225"/>
      <c r="AO104" s="225"/>
      <c r="AP104" s="225"/>
      <c r="AQ104" s="225"/>
      <c r="AR104" s="225"/>
      <c r="AS104" s="225"/>
      <c r="AT104" s="225"/>
      <c r="AU104" s="225"/>
      <c r="AV104" s="225"/>
      <c r="AW104" s="225"/>
      <c r="AX104" s="225"/>
      <c r="AY104" s="225"/>
      <c r="AZ104" s="225"/>
      <c r="BA104" s="225"/>
      <c r="BB104" s="225"/>
      <c r="BC104" s="225"/>
      <c r="BD104" s="225"/>
      <c r="BE104" s="225"/>
      <c r="BF104" s="225"/>
      <c r="BG104" s="225"/>
      <c r="BH104" s="225"/>
      <c r="BI104" s="225"/>
      <c r="BJ104" s="225"/>
      <c r="BK104" s="225"/>
      <c r="BL104" s="225"/>
      <c r="BM104" s="225"/>
      <c r="BN104" s="225"/>
      <c r="BO104" s="225"/>
      <c r="BP104" s="225"/>
      <c r="BQ104" s="225"/>
      <c r="BR104" s="225"/>
      <c r="BS104" s="225"/>
      <c r="BT104" s="225"/>
      <c r="BU104" s="225"/>
      <c r="BV104" s="225"/>
      <c r="BW104" s="225"/>
      <c r="BX104" s="225"/>
      <c r="BY104" s="225"/>
      <c r="BZ104" s="225"/>
    </row>
    <row r="105" spans="1:78" ht="12" customHeight="1" x14ac:dyDescent="0.25">
      <c r="A105" s="225"/>
      <c r="B105" s="225"/>
      <c r="C105" s="225"/>
      <c r="D105" s="225"/>
      <c r="E105" s="225"/>
      <c r="F105" s="225"/>
      <c r="G105" s="225"/>
      <c r="H105" s="225"/>
      <c r="I105" s="225"/>
      <c r="J105" s="270"/>
      <c r="K105" s="271"/>
      <c r="L105" s="225"/>
      <c r="M105" s="225"/>
      <c r="N105" s="225"/>
      <c r="O105" s="225"/>
      <c r="P105" s="225"/>
      <c r="Q105" s="225"/>
      <c r="R105" s="225"/>
      <c r="S105" s="225"/>
      <c r="T105" s="225"/>
      <c r="U105" s="225"/>
      <c r="V105" s="225"/>
      <c r="W105" s="225"/>
      <c r="X105" s="225"/>
      <c r="Y105" s="225"/>
      <c r="Z105" s="225"/>
      <c r="AA105" s="225"/>
      <c r="AB105" s="225"/>
      <c r="AC105" s="225"/>
      <c r="AD105" s="225"/>
      <c r="AE105" s="225"/>
      <c r="AF105" s="225"/>
      <c r="AG105" s="225"/>
      <c r="AH105" s="225"/>
      <c r="AI105" s="225"/>
      <c r="AJ105" s="225"/>
      <c r="AK105" s="225"/>
      <c r="AL105" s="225"/>
      <c r="AM105" s="225"/>
      <c r="AN105" s="225"/>
      <c r="AO105" s="225"/>
      <c r="AP105" s="225"/>
      <c r="AQ105" s="225"/>
      <c r="AR105" s="225"/>
      <c r="AS105" s="225"/>
      <c r="AT105" s="225"/>
      <c r="AU105" s="225"/>
      <c r="AV105" s="225"/>
      <c r="AW105" s="225"/>
      <c r="AX105" s="225"/>
      <c r="AY105" s="225"/>
      <c r="AZ105" s="225"/>
      <c r="BA105" s="225"/>
      <c r="BB105" s="225"/>
      <c r="BC105" s="225"/>
      <c r="BD105" s="225"/>
      <c r="BE105" s="225"/>
      <c r="BF105" s="225"/>
      <c r="BG105" s="225"/>
      <c r="BH105" s="225"/>
      <c r="BI105" s="225"/>
      <c r="BJ105" s="225"/>
      <c r="BK105" s="225"/>
      <c r="BL105" s="225"/>
      <c r="BM105" s="225"/>
      <c r="BN105" s="225"/>
      <c r="BO105" s="225"/>
      <c r="BP105" s="225"/>
      <c r="BQ105" s="225"/>
      <c r="BR105" s="225"/>
      <c r="BS105" s="225"/>
      <c r="BT105" s="225"/>
      <c r="BU105" s="225"/>
      <c r="BV105" s="225"/>
      <c r="BW105" s="225"/>
      <c r="BX105" s="225"/>
      <c r="BY105" s="225"/>
      <c r="BZ105" s="225"/>
    </row>
    <row r="106" spans="1:78" ht="12" customHeight="1" x14ac:dyDescent="0.25">
      <c r="A106" s="225"/>
      <c r="B106" s="225"/>
      <c r="C106" s="225"/>
      <c r="D106" s="225"/>
      <c r="E106" s="225"/>
      <c r="F106" s="225"/>
      <c r="G106" s="225"/>
      <c r="H106" s="225"/>
      <c r="I106" s="225"/>
      <c r="J106" s="270"/>
      <c r="K106" s="271"/>
      <c r="L106" s="225"/>
      <c r="M106" s="225"/>
      <c r="N106" s="225"/>
      <c r="O106" s="225"/>
      <c r="P106" s="225"/>
      <c r="Q106" s="225"/>
      <c r="R106" s="225"/>
      <c r="S106" s="225"/>
      <c r="T106" s="225"/>
      <c r="U106" s="225"/>
      <c r="V106" s="225"/>
      <c r="W106" s="225"/>
      <c r="X106" s="225"/>
      <c r="Y106" s="225"/>
      <c r="Z106" s="225"/>
      <c r="AA106" s="225"/>
      <c r="AB106" s="225"/>
      <c r="AC106" s="225"/>
      <c r="AD106" s="225"/>
      <c r="AE106" s="225"/>
      <c r="AF106" s="225"/>
      <c r="AG106" s="225"/>
      <c r="AH106" s="225"/>
      <c r="AI106" s="225"/>
      <c r="AJ106" s="225"/>
      <c r="AK106" s="225"/>
      <c r="AL106" s="225"/>
      <c r="AM106" s="225"/>
      <c r="AN106" s="225"/>
      <c r="AO106" s="225"/>
      <c r="AP106" s="225"/>
      <c r="AQ106" s="225"/>
      <c r="AR106" s="225"/>
      <c r="AS106" s="225"/>
      <c r="AT106" s="225"/>
      <c r="AU106" s="225"/>
      <c r="AV106" s="225"/>
      <c r="AW106" s="225"/>
      <c r="AX106" s="225"/>
      <c r="AY106" s="225"/>
      <c r="AZ106" s="225"/>
      <c r="BA106" s="225"/>
      <c r="BB106" s="225"/>
      <c r="BC106" s="225"/>
      <c r="BD106" s="225"/>
      <c r="BE106" s="225"/>
      <c r="BF106" s="225"/>
      <c r="BG106" s="225"/>
      <c r="BH106" s="225"/>
      <c r="BI106" s="225"/>
      <c r="BJ106" s="225"/>
      <c r="BK106" s="225"/>
      <c r="BL106" s="225"/>
      <c r="BM106" s="225"/>
      <c r="BN106" s="225"/>
      <c r="BO106" s="225"/>
      <c r="BP106" s="225"/>
      <c r="BQ106" s="225"/>
      <c r="BR106" s="225"/>
      <c r="BS106" s="225"/>
      <c r="BT106" s="225"/>
      <c r="BU106" s="225"/>
      <c r="BV106" s="225"/>
      <c r="BW106" s="225"/>
      <c r="BX106" s="225"/>
      <c r="BY106" s="225"/>
      <c r="BZ106" s="225"/>
    </row>
    <row r="107" spans="1:78" ht="12" customHeight="1" x14ac:dyDescent="0.25">
      <c r="A107" s="225"/>
      <c r="B107" s="225"/>
      <c r="C107" s="225"/>
      <c r="D107" s="225"/>
      <c r="E107" s="225"/>
      <c r="F107" s="225"/>
      <c r="G107" s="225"/>
      <c r="H107" s="225"/>
      <c r="I107" s="225"/>
      <c r="J107" s="270"/>
      <c r="K107" s="271"/>
      <c r="L107" s="225"/>
      <c r="M107" s="225"/>
      <c r="N107" s="225"/>
      <c r="O107" s="225"/>
      <c r="P107" s="225"/>
      <c r="Q107" s="225"/>
      <c r="R107" s="225"/>
      <c r="S107" s="225"/>
      <c r="T107" s="225"/>
      <c r="U107" s="225"/>
      <c r="V107" s="225"/>
      <c r="W107" s="225"/>
      <c r="X107" s="225"/>
      <c r="Y107" s="225"/>
      <c r="Z107" s="225"/>
      <c r="AA107" s="225"/>
      <c r="AB107" s="225"/>
      <c r="AC107" s="225"/>
      <c r="AD107" s="225"/>
      <c r="AE107" s="225"/>
      <c r="AF107" s="225"/>
      <c r="AG107" s="225"/>
      <c r="AH107" s="225"/>
      <c r="AI107" s="225"/>
      <c r="AJ107" s="225"/>
      <c r="AK107" s="225"/>
      <c r="AL107" s="225"/>
      <c r="AM107" s="225"/>
      <c r="AN107" s="225"/>
      <c r="AO107" s="225"/>
      <c r="AP107" s="225"/>
      <c r="AQ107" s="225"/>
      <c r="AR107" s="225"/>
      <c r="AS107" s="225"/>
      <c r="AT107" s="225"/>
      <c r="AU107" s="225"/>
      <c r="AV107" s="225"/>
      <c r="AW107" s="225"/>
      <c r="AX107" s="225"/>
      <c r="AY107" s="225"/>
      <c r="AZ107" s="225"/>
      <c r="BA107" s="225"/>
      <c r="BB107" s="225"/>
      <c r="BC107" s="225"/>
      <c r="BD107" s="225"/>
      <c r="BE107" s="225"/>
      <c r="BF107" s="225"/>
      <c r="BG107" s="225"/>
      <c r="BH107" s="225"/>
      <c r="BI107" s="225"/>
      <c r="BJ107" s="225"/>
      <c r="BK107" s="225"/>
      <c r="BL107" s="225"/>
      <c r="BM107" s="225"/>
      <c r="BN107" s="225"/>
      <c r="BO107" s="225"/>
      <c r="BP107" s="225"/>
      <c r="BQ107" s="225"/>
      <c r="BR107" s="225"/>
      <c r="BS107" s="225"/>
      <c r="BT107" s="225"/>
      <c r="BU107" s="225"/>
      <c r="BV107" s="225"/>
      <c r="BW107" s="225"/>
      <c r="BX107" s="225"/>
      <c r="BY107" s="225"/>
      <c r="BZ107" s="225"/>
    </row>
    <row r="108" spans="1:78" ht="12" customHeight="1" x14ac:dyDescent="0.25">
      <c r="A108" s="225"/>
      <c r="B108" s="225"/>
      <c r="C108" s="225"/>
      <c r="D108" s="225"/>
      <c r="E108" s="225"/>
      <c r="F108" s="225"/>
      <c r="G108" s="225"/>
      <c r="H108" s="225"/>
      <c r="I108" s="225"/>
      <c r="J108" s="270"/>
      <c r="K108" s="271"/>
      <c r="L108" s="225"/>
      <c r="M108" s="225"/>
      <c r="N108" s="225"/>
      <c r="O108" s="225"/>
      <c r="P108" s="225"/>
      <c r="Q108" s="225"/>
      <c r="R108" s="225"/>
      <c r="S108" s="225"/>
      <c r="T108" s="225"/>
      <c r="U108" s="225"/>
      <c r="V108" s="225"/>
      <c r="W108" s="225"/>
      <c r="X108" s="225"/>
      <c r="Y108" s="225"/>
      <c r="Z108" s="225"/>
      <c r="AA108" s="225"/>
      <c r="AB108" s="225"/>
      <c r="AC108" s="225"/>
      <c r="AD108" s="225"/>
      <c r="AE108" s="225"/>
      <c r="AF108" s="225"/>
      <c r="AG108" s="225"/>
      <c r="AH108" s="225"/>
      <c r="AI108" s="225"/>
      <c r="AJ108" s="225"/>
      <c r="AK108" s="225"/>
      <c r="AL108" s="225"/>
      <c r="AM108" s="225"/>
      <c r="AN108" s="225"/>
      <c r="AO108" s="225"/>
      <c r="AP108" s="225"/>
      <c r="AQ108" s="225"/>
      <c r="AR108" s="225"/>
      <c r="AS108" s="225"/>
      <c r="AT108" s="225"/>
      <c r="AU108" s="225"/>
      <c r="AV108" s="225"/>
      <c r="AW108" s="225"/>
      <c r="AX108" s="225"/>
      <c r="AY108" s="225"/>
      <c r="AZ108" s="225"/>
      <c r="BA108" s="225"/>
      <c r="BB108" s="225"/>
      <c r="BC108" s="225"/>
      <c r="BD108" s="225"/>
      <c r="BE108" s="225"/>
      <c r="BF108" s="225"/>
      <c r="BG108" s="225"/>
      <c r="BH108" s="225"/>
      <c r="BI108" s="225"/>
      <c r="BJ108" s="225"/>
      <c r="BK108" s="225"/>
      <c r="BL108" s="225"/>
      <c r="BM108" s="225"/>
      <c r="BN108" s="225"/>
      <c r="BO108" s="225"/>
      <c r="BP108" s="225"/>
      <c r="BQ108" s="225"/>
      <c r="BR108" s="225"/>
      <c r="BS108" s="225"/>
      <c r="BT108" s="225"/>
      <c r="BU108" s="225"/>
      <c r="BV108" s="225"/>
      <c r="BW108" s="225"/>
      <c r="BX108" s="225"/>
      <c r="BY108" s="225"/>
      <c r="BZ108" s="225"/>
    </row>
    <row r="109" spans="1:78" ht="12" customHeight="1" x14ac:dyDescent="0.25">
      <c r="A109" s="225"/>
      <c r="B109" s="225"/>
      <c r="C109" s="225"/>
      <c r="D109" s="225"/>
      <c r="E109" s="225"/>
      <c r="F109" s="225"/>
      <c r="G109" s="225"/>
      <c r="H109" s="225"/>
      <c r="I109" s="225"/>
      <c r="J109" s="270"/>
      <c r="K109" s="271"/>
      <c r="L109" s="225"/>
      <c r="M109" s="225"/>
      <c r="N109" s="225"/>
      <c r="O109" s="225"/>
      <c r="P109" s="225"/>
      <c r="Q109" s="225"/>
      <c r="R109" s="225"/>
      <c r="S109" s="225"/>
      <c r="T109" s="225"/>
      <c r="U109" s="225"/>
      <c r="V109" s="225"/>
      <c r="W109" s="225"/>
      <c r="X109" s="225"/>
      <c r="Y109" s="225"/>
      <c r="Z109" s="225"/>
      <c r="AA109" s="225"/>
      <c r="AB109" s="225"/>
      <c r="AC109" s="225"/>
      <c r="AD109" s="225"/>
      <c r="AE109" s="225"/>
      <c r="AF109" s="225"/>
      <c r="AG109" s="225"/>
      <c r="AH109" s="225"/>
      <c r="AI109" s="225"/>
      <c r="AJ109" s="225"/>
      <c r="AK109" s="225"/>
      <c r="AL109" s="225"/>
      <c r="AM109" s="225"/>
      <c r="AN109" s="225"/>
      <c r="AO109" s="225"/>
      <c r="AP109" s="225"/>
      <c r="AQ109" s="225"/>
      <c r="AR109" s="225"/>
      <c r="AS109" s="225"/>
      <c r="AT109" s="225"/>
      <c r="AU109" s="225"/>
      <c r="AV109" s="225"/>
      <c r="AW109" s="225"/>
      <c r="AX109" s="225"/>
      <c r="AY109" s="225"/>
      <c r="AZ109" s="225"/>
      <c r="BA109" s="225"/>
      <c r="BB109" s="225"/>
      <c r="BC109" s="225"/>
      <c r="BD109" s="225"/>
      <c r="BE109" s="225"/>
      <c r="BF109" s="225"/>
      <c r="BG109" s="225"/>
      <c r="BH109" s="225"/>
      <c r="BI109" s="225"/>
      <c r="BJ109" s="225"/>
      <c r="BK109" s="225"/>
      <c r="BL109" s="225"/>
      <c r="BM109" s="225"/>
      <c r="BN109" s="225"/>
      <c r="BO109" s="225"/>
      <c r="BP109" s="225"/>
      <c r="BQ109" s="225"/>
      <c r="BR109" s="225"/>
      <c r="BS109" s="225"/>
      <c r="BT109" s="225"/>
      <c r="BU109" s="225"/>
      <c r="BV109" s="225"/>
      <c r="BW109" s="225"/>
      <c r="BX109" s="225"/>
      <c r="BY109" s="225"/>
      <c r="BZ109" s="225"/>
    </row>
    <row r="110" spans="1:78" ht="12" customHeight="1" x14ac:dyDescent="0.25">
      <c r="A110" s="225"/>
      <c r="B110" s="225"/>
      <c r="C110" s="225"/>
      <c r="D110" s="225"/>
      <c r="E110" s="225"/>
      <c r="F110" s="225"/>
      <c r="G110" s="225"/>
      <c r="H110" s="225"/>
      <c r="I110" s="225"/>
      <c r="J110" s="270"/>
      <c r="K110" s="271"/>
      <c r="L110" s="225"/>
      <c r="M110" s="225"/>
      <c r="N110" s="225"/>
      <c r="O110" s="225"/>
      <c r="P110" s="225"/>
      <c r="Q110" s="225"/>
      <c r="R110" s="225"/>
      <c r="S110" s="225"/>
      <c r="T110" s="225"/>
      <c r="U110" s="225"/>
      <c r="V110" s="225"/>
      <c r="W110" s="225"/>
      <c r="X110" s="225"/>
      <c r="Y110" s="225"/>
      <c r="Z110" s="225"/>
      <c r="AA110" s="225"/>
      <c r="AB110" s="225"/>
      <c r="AC110" s="225"/>
      <c r="AD110" s="225"/>
      <c r="AE110" s="225"/>
      <c r="AF110" s="225"/>
      <c r="AG110" s="225"/>
      <c r="AH110" s="225"/>
      <c r="AI110" s="225"/>
      <c r="AJ110" s="225"/>
      <c r="AK110" s="225"/>
      <c r="AL110" s="225"/>
      <c r="AM110" s="225"/>
      <c r="AN110" s="225"/>
      <c r="AO110" s="225"/>
      <c r="AP110" s="225"/>
      <c r="AQ110" s="225"/>
      <c r="AR110" s="225"/>
      <c r="AS110" s="225"/>
      <c r="AT110" s="225"/>
      <c r="AU110" s="225"/>
      <c r="AV110" s="225"/>
      <c r="AW110" s="225"/>
      <c r="AX110" s="225"/>
      <c r="AY110" s="225"/>
      <c r="AZ110" s="225"/>
      <c r="BA110" s="225"/>
      <c r="BB110" s="225"/>
      <c r="BC110" s="225"/>
      <c r="BD110" s="225"/>
      <c r="BE110" s="225"/>
      <c r="BF110" s="225"/>
      <c r="BG110" s="225"/>
      <c r="BH110" s="225"/>
      <c r="BI110" s="225"/>
      <c r="BJ110" s="225"/>
      <c r="BK110" s="225"/>
      <c r="BL110" s="225"/>
      <c r="BM110" s="225"/>
      <c r="BN110" s="225"/>
      <c r="BO110" s="225"/>
      <c r="BP110" s="225"/>
      <c r="BQ110" s="225"/>
      <c r="BR110" s="225"/>
      <c r="BS110" s="225"/>
      <c r="BT110" s="225"/>
      <c r="BU110" s="225"/>
      <c r="BV110" s="225"/>
      <c r="BW110" s="225"/>
      <c r="BX110" s="225"/>
      <c r="BY110" s="225"/>
      <c r="BZ110" s="225"/>
    </row>
    <row r="111" spans="1:78" ht="12" customHeight="1" x14ac:dyDescent="0.25">
      <c r="A111" s="225"/>
      <c r="B111" s="225"/>
      <c r="C111" s="225"/>
      <c r="D111" s="225"/>
      <c r="E111" s="225"/>
      <c r="F111" s="225"/>
      <c r="G111" s="225"/>
      <c r="H111" s="225"/>
      <c r="I111" s="225"/>
      <c r="J111" s="270"/>
      <c r="K111" s="271"/>
      <c r="L111" s="225"/>
      <c r="M111" s="225"/>
      <c r="N111" s="225"/>
      <c r="O111" s="225"/>
      <c r="P111" s="225"/>
      <c r="Q111" s="225"/>
      <c r="R111" s="225"/>
      <c r="S111" s="225"/>
      <c r="T111" s="225"/>
      <c r="U111" s="225"/>
      <c r="V111" s="225"/>
      <c r="W111" s="225"/>
      <c r="X111" s="225"/>
      <c r="Y111" s="225"/>
      <c r="Z111" s="225"/>
      <c r="AA111" s="225"/>
      <c r="AB111" s="225"/>
      <c r="AC111" s="225"/>
      <c r="AD111" s="225"/>
      <c r="AE111" s="225"/>
      <c r="AF111" s="225"/>
      <c r="AG111" s="225"/>
      <c r="AH111" s="225"/>
      <c r="AI111" s="225"/>
      <c r="AJ111" s="225"/>
      <c r="AK111" s="225"/>
      <c r="AL111" s="225"/>
      <c r="AM111" s="225"/>
      <c r="AN111" s="225"/>
      <c r="AO111" s="225"/>
      <c r="AP111" s="225"/>
      <c r="AQ111" s="225"/>
      <c r="AR111" s="225"/>
      <c r="AS111" s="225"/>
      <c r="AT111" s="225"/>
      <c r="AU111" s="225"/>
      <c r="AV111" s="225"/>
      <c r="AW111" s="225"/>
      <c r="AX111" s="225"/>
      <c r="AY111" s="225"/>
      <c r="AZ111" s="225"/>
      <c r="BA111" s="225"/>
      <c r="BB111" s="225"/>
      <c r="BC111" s="225"/>
      <c r="BD111" s="225"/>
      <c r="BE111" s="225"/>
      <c r="BF111" s="225"/>
      <c r="BG111" s="225"/>
      <c r="BH111" s="225"/>
      <c r="BI111" s="225"/>
      <c r="BJ111" s="225"/>
      <c r="BK111" s="225"/>
      <c r="BL111" s="225"/>
      <c r="BM111" s="225"/>
      <c r="BN111" s="225"/>
      <c r="BO111" s="225"/>
      <c r="BP111" s="225"/>
      <c r="BQ111" s="225"/>
      <c r="BR111" s="225"/>
      <c r="BS111" s="225"/>
      <c r="BT111" s="225"/>
      <c r="BU111" s="225"/>
      <c r="BV111" s="225"/>
      <c r="BW111" s="225"/>
      <c r="BX111" s="225"/>
      <c r="BY111" s="225"/>
      <c r="BZ111" s="225"/>
    </row>
    <row r="112" spans="1:78" ht="12" customHeight="1" x14ac:dyDescent="0.25">
      <c r="A112" s="225"/>
      <c r="B112" s="225"/>
      <c r="C112" s="225"/>
      <c r="D112" s="225"/>
      <c r="E112" s="225"/>
      <c r="F112" s="225"/>
      <c r="G112" s="225"/>
      <c r="H112" s="225"/>
      <c r="I112" s="225"/>
      <c r="J112" s="270"/>
      <c r="K112" s="271"/>
      <c r="L112" s="225"/>
      <c r="M112" s="225"/>
      <c r="N112" s="225"/>
      <c r="O112" s="225"/>
      <c r="P112" s="225"/>
      <c r="Q112" s="225"/>
      <c r="R112" s="225"/>
      <c r="S112" s="225"/>
      <c r="T112" s="225"/>
      <c r="U112" s="225"/>
      <c r="V112" s="225"/>
      <c r="W112" s="225"/>
      <c r="X112" s="225"/>
      <c r="Y112" s="225"/>
      <c r="Z112" s="225"/>
      <c r="AA112" s="225"/>
      <c r="AB112" s="225"/>
      <c r="AC112" s="225"/>
      <c r="AD112" s="225"/>
      <c r="AE112" s="225"/>
      <c r="AF112" s="225"/>
      <c r="AG112" s="225"/>
      <c r="AH112" s="225"/>
      <c r="AI112" s="225"/>
      <c r="AJ112" s="225"/>
      <c r="AK112" s="225"/>
      <c r="AL112" s="225"/>
      <c r="AM112" s="225"/>
      <c r="AN112" s="225"/>
      <c r="AO112" s="225"/>
      <c r="AP112" s="225"/>
      <c r="AQ112" s="225"/>
      <c r="AR112" s="225"/>
      <c r="AS112" s="225"/>
      <c r="AT112" s="225"/>
      <c r="AU112" s="225"/>
      <c r="AV112" s="225"/>
      <c r="AW112" s="225"/>
      <c r="AX112" s="225"/>
      <c r="AY112" s="225"/>
      <c r="AZ112" s="225"/>
      <c r="BA112" s="225"/>
      <c r="BB112" s="225"/>
      <c r="BC112" s="225"/>
      <c r="BD112" s="225"/>
      <c r="BE112" s="225"/>
      <c r="BF112" s="225"/>
      <c r="BG112" s="225"/>
      <c r="BH112" s="225"/>
      <c r="BI112" s="225"/>
      <c r="BJ112" s="225"/>
      <c r="BK112" s="225"/>
      <c r="BL112" s="225"/>
      <c r="BM112" s="225"/>
      <c r="BN112" s="225"/>
      <c r="BO112" s="225"/>
      <c r="BP112" s="225"/>
      <c r="BQ112" s="225"/>
      <c r="BR112" s="225"/>
      <c r="BS112" s="225"/>
      <c r="BT112" s="225"/>
      <c r="BU112" s="225"/>
      <c r="BV112" s="225"/>
      <c r="BW112" s="225"/>
      <c r="BX112" s="225"/>
      <c r="BY112" s="225"/>
      <c r="BZ112" s="225"/>
    </row>
    <row r="113" spans="1:78" ht="12" customHeight="1" x14ac:dyDescent="0.25">
      <c r="A113" s="225"/>
      <c r="B113" s="225"/>
      <c r="C113" s="225"/>
      <c r="D113" s="225"/>
      <c r="E113" s="225"/>
      <c r="F113" s="225"/>
      <c r="G113" s="225"/>
      <c r="H113" s="225"/>
      <c r="I113" s="225"/>
      <c r="J113" s="270"/>
      <c r="K113" s="271"/>
      <c r="L113" s="225"/>
      <c r="M113" s="225"/>
      <c r="N113" s="225"/>
      <c r="O113" s="225"/>
      <c r="P113" s="225"/>
      <c r="Q113" s="225"/>
      <c r="R113" s="225"/>
      <c r="S113" s="225"/>
      <c r="T113" s="225"/>
      <c r="U113" s="225"/>
      <c r="V113" s="225"/>
      <c r="W113" s="225"/>
      <c r="X113" s="225"/>
      <c r="Y113" s="225"/>
      <c r="Z113" s="225"/>
      <c r="AA113" s="225"/>
      <c r="AB113" s="225"/>
      <c r="AC113" s="225"/>
      <c r="AD113" s="225"/>
      <c r="AE113" s="225"/>
      <c r="AF113" s="225"/>
      <c r="AG113" s="225"/>
      <c r="AH113" s="225"/>
      <c r="AI113" s="225"/>
      <c r="AJ113" s="225"/>
      <c r="AK113" s="225"/>
      <c r="AL113" s="225"/>
      <c r="AM113" s="225"/>
      <c r="AN113" s="225"/>
      <c r="AO113" s="225"/>
      <c r="AP113" s="225"/>
      <c r="AQ113" s="225"/>
      <c r="AR113" s="225"/>
      <c r="AS113" s="225"/>
      <c r="AT113" s="225"/>
      <c r="AU113" s="225"/>
      <c r="AV113" s="225"/>
      <c r="AW113" s="225"/>
      <c r="AX113" s="225"/>
      <c r="AY113" s="225"/>
      <c r="AZ113" s="225"/>
      <c r="BA113" s="225"/>
      <c r="BB113" s="225"/>
      <c r="BC113" s="225"/>
      <c r="BD113" s="225"/>
      <c r="BE113" s="225"/>
      <c r="BF113" s="225"/>
      <c r="BG113" s="225"/>
      <c r="BH113" s="225"/>
      <c r="BI113" s="225"/>
      <c r="BJ113" s="225"/>
      <c r="BK113" s="225"/>
      <c r="BL113" s="225"/>
      <c r="BM113" s="225"/>
      <c r="BN113" s="225"/>
      <c r="BO113" s="225"/>
      <c r="BP113" s="225"/>
      <c r="BQ113" s="225"/>
      <c r="BR113" s="225"/>
      <c r="BS113" s="225"/>
      <c r="BT113" s="225"/>
      <c r="BU113" s="225"/>
      <c r="BV113" s="225"/>
      <c r="BW113" s="225"/>
      <c r="BX113" s="225"/>
      <c r="BY113" s="225"/>
      <c r="BZ113" s="225"/>
    </row>
    <row r="114" spans="1:78" ht="12" customHeight="1" x14ac:dyDescent="0.25">
      <c r="A114" s="225"/>
      <c r="B114" s="225"/>
      <c r="C114" s="225"/>
      <c r="D114" s="225"/>
      <c r="E114" s="225"/>
      <c r="F114" s="225"/>
      <c r="G114" s="225"/>
      <c r="H114" s="225"/>
      <c r="I114" s="225"/>
      <c r="J114" s="270"/>
      <c r="K114" s="271"/>
      <c r="L114" s="225"/>
      <c r="M114" s="225"/>
      <c r="N114" s="225"/>
      <c r="O114" s="225"/>
      <c r="P114" s="225"/>
      <c r="Q114" s="225"/>
      <c r="R114" s="225"/>
      <c r="S114" s="225"/>
      <c r="T114" s="225"/>
      <c r="U114" s="225"/>
      <c r="V114" s="225"/>
      <c r="W114" s="225"/>
      <c r="X114" s="225"/>
      <c r="Y114" s="225"/>
      <c r="Z114" s="225"/>
      <c r="AA114" s="225"/>
      <c r="AB114" s="225"/>
      <c r="AC114" s="225"/>
      <c r="AD114" s="225"/>
      <c r="AE114" s="225"/>
      <c r="AF114" s="225"/>
      <c r="AG114" s="225"/>
      <c r="AH114" s="225"/>
      <c r="AI114" s="225"/>
      <c r="AJ114" s="225"/>
      <c r="AK114" s="225"/>
      <c r="AL114" s="225"/>
      <c r="AM114" s="225"/>
      <c r="AN114" s="225"/>
      <c r="AO114" s="225"/>
      <c r="AP114" s="225"/>
      <c r="AQ114" s="225"/>
      <c r="AR114" s="225"/>
      <c r="AS114" s="225"/>
      <c r="AT114" s="225"/>
      <c r="AU114" s="225"/>
      <c r="AV114" s="225"/>
      <c r="AW114" s="225"/>
      <c r="AX114" s="225"/>
      <c r="AY114" s="225"/>
      <c r="AZ114" s="225"/>
      <c r="BA114" s="225"/>
      <c r="BB114" s="225"/>
      <c r="BC114" s="225"/>
      <c r="BD114" s="225"/>
      <c r="BE114" s="225"/>
      <c r="BF114" s="225"/>
      <c r="BG114" s="225"/>
      <c r="BH114" s="225"/>
      <c r="BI114" s="225"/>
      <c r="BJ114" s="225"/>
      <c r="BK114" s="225"/>
      <c r="BL114" s="225"/>
      <c r="BM114" s="225"/>
      <c r="BN114" s="225"/>
      <c r="BO114" s="225"/>
      <c r="BP114" s="225"/>
      <c r="BQ114" s="225"/>
      <c r="BR114" s="225"/>
      <c r="BS114" s="225"/>
      <c r="BT114" s="225"/>
      <c r="BU114" s="225"/>
      <c r="BV114" s="225"/>
      <c r="BW114" s="225"/>
      <c r="BX114" s="225"/>
      <c r="BY114" s="225"/>
      <c r="BZ114" s="225"/>
    </row>
    <row r="115" spans="1:78" ht="12" customHeight="1" x14ac:dyDescent="0.25">
      <c r="A115" s="225"/>
      <c r="B115" s="225"/>
      <c r="C115" s="225"/>
      <c r="D115" s="225"/>
      <c r="E115" s="225"/>
      <c r="F115" s="225"/>
      <c r="G115" s="225"/>
      <c r="H115" s="225"/>
      <c r="I115" s="225"/>
      <c r="J115" s="270"/>
      <c r="K115" s="271"/>
      <c r="L115" s="225"/>
      <c r="M115" s="225"/>
      <c r="N115" s="225"/>
      <c r="O115" s="225"/>
      <c r="P115" s="225"/>
      <c r="Q115" s="225"/>
      <c r="R115" s="225"/>
      <c r="S115" s="225"/>
      <c r="T115" s="225"/>
      <c r="U115" s="225"/>
      <c r="V115" s="225"/>
      <c r="W115" s="225"/>
      <c r="X115" s="225"/>
      <c r="Y115" s="225"/>
      <c r="Z115" s="225"/>
      <c r="AA115" s="225"/>
      <c r="AB115" s="225"/>
      <c r="AC115" s="225"/>
      <c r="AD115" s="225"/>
      <c r="AE115" s="225"/>
      <c r="AF115" s="225"/>
      <c r="AG115" s="225"/>
      <c r="AH115" s="225"/>
      <c r="AI115" s="225"/>
      <c r="AJ115" s="225"/>
      <c r="AK115" s="225"/>
      <c r="AL115" s="225"/>
      <c r="AM115" s="225"/>
      <c r="AN115" s="225"/>
      <c r="AO115" s="225"/>
      <c r="AP115" s="225"/>
      <c r="AQ115" s="225"/>
      <c r="AR115" s="225"/>
      <c r="AS115" s="225"/>
      <c r="AT115" s="225"/>
      <c r="AU115" s="225"/>
      <c r="AV115" s="225"/>
      <c r="AW115" s="225"/>
      <c r="AX115" s="225"/>
      <c r="AY115" s="225"/>
      <c r="AZ115" s="225"/>
      <c r="BA115" s="225"/>
      <c r="BB115" s="225"/>
      <c r="BC115" s="225"/>
      <c r="BD115" s="225"/>
      <c r="BE115" s="225"/>
      <c r="BF115" s="225"/>
      <c r="BG115" s="225"/>
      <c r="BH115" s="225"/>
      <c r="BI115" s="225"/>
      <c r="BJ115" s="225"/>
      <c r="BK115" s="225"/>
      <c r="BL115" s="225"/>
      <c r="BM115" s="225"/>
      <c r="BN115" s="225"/>
      <c r="BO115" s="225"/>
      <c r="BP115" s="225"/>
      <c r="BQ115" s="225"/>
      <c r="BR115" s="225"/>
      <c r="BS115" s="225"/>
      <c r="BT115" s="225"/>
      <c r="BU115" s="225"/>
      <c r="BV115" s="225"/>
      <c r="BW115" s="225"/>
      <c r="BX115" s="225"/>
      <c r="BY115" s="225"/>
      <c r="BZ115" s="225"/>
    </row>
    <row r="116" spans="1:78" ht="12" customHeight="1" x14ac:dyDescent="0.25">
      <c r="A116" s="225"/>
      <c r="B116" s="225"/>
      <c r="C116" s="225"/>
      <c r="D116" s="225"/>
      <c r="E116" s="225"/>
      <c r="F116" s="225"/>
      <c r="G116" s="225"/>
      <c r="H116" s="225"/>
      <c r="I116" s="225"/>
      <c r="J116" s="270"/>
      <c r="K116" s="271"/>
      <c r="L116" s="225"/>
      <c r="M116" s="225"/>
      <c r="N116" s="225"/>
      <c r="O116" s="225"/>
      <c r="P116" s="225"/>
      <c r="Q116" s="225"/>
      <c r="R116" s="225"/>
      <c r="S116" s="225"/>
      <c r="T116" s="225"/>
      <c r="U116" s="225"/>
      <c r="V116" s="225"/>
      <c r="W116" s="225"/>
      <c r="X116" s="225"/>
      <c r="Y116" s="225"/>
      <c r="Z116" s="225"/>
      <c r="AA116" s="225"/>
      <c r="AB116" s="225"/>
      <c r="AC116" s="225"/>
      <c r="AD116" s="225"/>
      <c r="AE116" s="225"/>
      <c r="AF116" s="225"/>
      <c r="AG116" s="225"/>
      <c r="AH116" s="225"/>
      <c r="AI116" s="225"/>
      <c r="AJ116" s="225"/>
      <c r="AK116" s="225"/>
      <c r="AL116" s="225"/>
      <c r="AM116" s="225"/>
      <c r="AN116" s="225"/>
      <c r="AO116" s="225"/>
      <c r="AP116" s="225"/>
      <c r="AQ116" s="225"/>
      <c r="AR116" s="225"/>
      <c r="AS116" s="225"/>
      <c r="AT116" s="225"/>
      <c r="AU116" s="225"/>
      <c r="AV116" s="225"/>
      <c r="AW116" s="225"/>
      <c r="AX116" s="225"/>
      <c r="AY116" s="225"/>
      <c r="AZ116" s="225"/>
      <c r="BA116" s="225"/>
      <c r="BB116" s="225"/>
      <c r="BC116" s="225"/>
      <c r="BD116" s="225"/>
      <c r="BE116" s="225"/>
      <c r="BF116" s="225"/>
      <c r="BG116" s="225"/>
      <c r="BH116" s="225"/>
      <c r="BI116" s="225"/>
      <c r="BJ116" s="225"/>
      <c r="BK116" s="225"/>
      <c r="BL116" s="225"/>
      <c r="BM116" s="225"/>
      <c r="BN116" s="225"/>
      <c r="BO116" s="225"/>
      <c r="BP116" s="225"/>
      <c r="BQ116" s="225"/>
      <c r="BR116" s="225"/>
      <c r="BS116" s="225"/>
      <c r="BT116" s="225"/>
      <c r="BU116" s="225"/>
      <c r="BV116" s="225"/>
      <c r="BW116" s="225"/>
      <c r="BX116" s="225"/>
      <c r="BY116" s="225"/>
      <c r="BZ116" s="225"/>
    </row>
    <row r="117" spans="1:78" ht="12" customHeight="1" x14ac:dyDescent="0.25">
      <c r="A117" s="225"/>
      <c r="B117" s="225"/>
      <c r="C117" s="225"/>
      <c r="D117" s="225"/>
      <c r="E117" s="225"/>
      <c r="F117" s="225"/>
      <c r="G117" s="225"/>
      <c r="H117" s="225"/>
      <c r="I117" s="225"/>
      <c r="J117" s="270"/>
      <c r="K117" s="271"/>
      <c r="L117" s="225"/>
      <c r="M117" s="225"/>
      <c r="N117" s="225"/>
      <c r="O117" s="225"/>
      <c r="P117" s="225"/>
      <c r="Q117" s="225"/>
      <c r="R117" s="225"/>
      <c r="S117" s="225"/>
      <c r="T117" s="225"/>
      <c r="U117" s="225"/>
      <c r="V117" s="225"/>
      <c r="W117" s="225"/>
      <c r="X117" s="225"/>
      <c r="Y117" s="225"/>
      <c r="Z117" s="225"/>
      <c r="AA117" s="225"/>
      <c r="AB117" s="225"/>
      <c r="AC117" s="225"/>
      <c r="AD117" s="225"/>
      <c r="AE117" s="225"/>
      <c r="AF117" s="225"/>
      <c r="AG117" s="225"/>
      <c r="AH117" s="225"/>
      <c r="AI117" s="225"/>
      <c r="AJ117" s="225"/>
      <c r="AK117" s="225"/>
      <c r="AL117" s="225"/>
      <c r="AM117" s="225"/>
      <c r="AN117" s="225"/>
      <c r="AO117" s="225"/>
      <c r="AP117" s="225"/>
      <c r="AQ117" s="225"/>
      <c r="AR117" s="225"/>
      <c r="AS117" s="225"/>
      <c r="AT117" s="225"/>
      <c r="AU117" s="225"/>
      <c r="AV117" s="225"/>
      <c r="AW117" s="225"/>
      <c r="AX117" s="225"/>
      <c r="AY117" s="225"/>
      <c r="AZ117" s="225"/>
      <c r="BA117" s="225"/>
      <c r="BB117" s="225"/>
      <c r="BC117" s="225"/>
      <c r="BD117" s="225"/>
      <c r="BE117" s="225"/>
      <c r="BF117" s="225"/>
      <c r="BG117" s="225"/>
      <c r="BH117" s="225"/>
      <c r="BI117" s="225"/>
      <c r="BJ117" s="225"/>
      <c r="BK117" s="225"/>
      <c r="BL117" s="225"/>
      <c r="BM117" s="225"/>
      <c r="BN117" s="225"/>
      <c r="BO117" s="225"/>
      <c r="BP117" s="225"/>
      <c r="BQ117" s="225"/>
      <c r="BR117" s="225"/>
      <c r="BS117" s="225"/>
      <c r="BT117" s="225"/>
      <c r="BU117" s="225"/>
      <c r="BV117" s="225"/>
      <c r="BW117" s="225"/>
      <c r="BX117" s="225"/>
      <c r="BY117" s="225"/>
      <c r="BZ117" s="225"/>
    </row>
    <row r="118" spans="1:78" ht="12" customHeight="1" x14ac:dyDescent="0.25">
      <c r="A118" s="225"/>
      <c r="B118" s="225"/>
      <c r="C118" s="225"/>
      <c r="D118" s="225"/>
      <c r="E118" s="225"/>
      <c r="F118" s="225"/>
      <c r="G118" s="225"/>
      <c r="H118" s="225"/>
      <c r="I118" s="225"/>
      <c r="J118" s="270"/>
      <c r="K118" s="271"/>
      <c r="L118" s="225"/>
      <c r="M118" s="225"/>
      <c r="N118" s="225"/>
      <c r="O118" s="225"/>
      <c r="P118" s="225"/>
      <c r="Q118" s="225"/>
      <c r="R118" s="225"/>
      <c r="S118" s="225"/>
      <c r="T118" s="225"/>
      <c r="U118" s="225"/>
      <c r="V118" s="225"/>
      <c r="W118" s="225"/>
      <c r="X118" s="225"/>
      <c r="Y118" s="225"/>
      <c r="Z118" s="225"/>
      <c r="AA118" s="225"/>
      <c r="AB118" s="225"/>
      <c r="AC118" s="225"/>
      <c r="AD118" s="225"/>
      <c r="AE118" s="225"/>
      <c r="AF118" s="225"/>
      <c r="AG118" s="225"/>
      <c r="AH118" s="225"/>
      <c r="AI118" s="225"/>
      <c r="AJ118" s="225"/>
      <c r="AK118" s="225"/>
      <c r="AL118" s="225"/>
      <c r="AM118" s="225"/>
      <c r="AN118" s="225"/>
      <c r="AO118" s="225"/>
      <c r="AP118" s="225"/>
      <c r="AQ118" s="225"/>
      <c r="AR118" s="225"/>
      <c r="AS118" s="225"/>
      <c r="AT118" s="225"/>
      <c r="AU118" s="225"/>
      <c r="AV118" s="225"/>
      <c r="AW118" s="225"/>
      <c r="AX118" s="225"/>
      <c r="AY118" s="225"/>
      <c r="AZ118" s="225"/>
      <c r="BA118" s="225"/>
      <c r="BB118" s="225"/>
      <c r="BC118" s="225"/>
      <c r="BD118" s="225"/>
      <c r="BE118" s="225"/>
      <c r="BF118" s="225"/>
      <c r="BG118" s="225"/>
      <c r="BH118" s="225"/>
      <c r="BI118" s="225"/>
      <c r="BJ118" s="225"/>
      <c r="BK118" s="225"/>
      <c r="BL118" s="225"/>
      <c r="BM118" s="225"/>
      <c r="BN118" s="225"/>
      <c r="BO118" s="225"/>
      <c r="BP118" s="225"/>
      <c r="BQ118" s="225"/>
      <c r="BR118" s="225"/>
      <c r="BS118" s="225"/>
      <c r="BT118" s="225"/>
      <c r="BU118" s="225"/>
      <c r="BV118" s="225"/>
      <c r="BW118" s="225"/>
      <c r="BX118" s="225"/>
      <c r="BY118" s="225"/>
      <c r="BZ118" s="225"/>
    </row>
    <row r="119" spans="1:78" ht="12" customHeight="1" x14ac:dyDescent="0.25">
      <c r="A119" s="225"/>
      <c r="B119" s="225"/>
      <c r="C119" s="225"/>
      <c r="D119" s="225"/>
      <c r="E119" s="225"/>
      <c r="F119" s="225"/>
      <c r="G119" s="225"/>
      <c r="H119" s="225"/>
      <c r="I119" s="225"/>
      <c r="J119" s="270"/>
      <c r="K119" s="271"/>
      <c r="L119" s="225"/>
      <c r="M119" s="225"/>
      <c r="N119" s="225"/>
      <c r="O119" s="225"/>
      <c r="P119" s="225"/>
      <c r="Q119" s="225"/>
      <c r="R119" s="225"/>
      <c r="S119" s="225"/>
      <c r="T119" s="225"/>
      <c r="U119" s="225"/>
      <c r="V119" s="225"/>
      <c r="W119" s="225"/>
      <c r="X119" s="225"/>
      <c r="Y119" s="225"/>
      <c r="Z119" s="225"/>
      <c r="AA119" s="225"/>
      <c r="AB119" s="225"/>
      <c r="AC119" s="225"/>
      <c r="AD119" s="225"/>
      <c r="AE119" s="225"/>
      <c r="AF119" s="225"/>
      <c r="AG119" s="225"/>
      <c r="AH119" s="225"/>
      <c r="AI119" s="225"/>
      <c r="AJ119" s="225"/>
      <c r="AK119" s="225"/>
      <c r="AL119" s="225"/>
      <c r="AM119" s="225"/>
      <c r="AN119" s="225"/>
      <c r="AO119" s="225"/>
      <c r="AP119" s="225"/>
      <c r="AQ119" s="225"/>
      <c r="AR119" s="225"/>
      <c r="AS119" s="225"/>
      <c r="AT119" s="225"/>
      <c r="AU119" s="225"/>
      <c r="AV119" s="225"/>
      <c r="AW119" s="225"/>
      <c r="AX119" s="225"/>
      <c r="AY119" s="225"/>
      <c r="AZ119" s="225"/>
      <c r="BA119" s="225"/>
      <c r="BB119" s="225"/>
      <c r="BC119" s="225"/>
      <c r="BD119" s="225"/>
      <c r="BE119" s="225"/>
      <c r="BF119" s="225"/>
      <c r="BG119" s="225"/>
      <c r="BH119" s="225"/>
      <c r="BI119" s="225"/>
      <c r="BJ119" s="225"/>
      <c r="BK119" s="225"/>
      <c r="BL119" s="225"/>
      <c r="BM119" s="225"/>
      <c r="BN119" s="225"/>
      <c r="BO119" s="225"/>
      <c r="BP119" s="225"/>
      <c r="BQ119" s="225"/>
      <c r="BR119" s="225"/>
      <c r="BS119" s="225"/>
      <c r="BT119" s="225"/>
      <c r="BU119" s="225"/>
      <c r="BV119" s="225"/>
      <c r="BW119" s="225"/>
      <c r="BX119" s="225"/>
      <c r="BY119" s="225"/>
      <c r="BZ119" s="225"/>
    </row>
    <row r="120" spans="1:78" ht="12" customHeight="1" x14ac:dyDescent="0.25">
      <c r="A120" s="225"/>
      <c r="B120" s="225"/>
      <c r="C120" s="225"/>
      <c r="D120" s="225"/>
      <c r="E120" s="225"/>
      <c r="F120" s="225"/>
      <c r="G120" s="225"/>
      <c r="H120" s="225"/>
      <c r="I120" s="225"/>
      <c r="J120" s="270"/>
      <c r="K120" s="271"/>
      <c r="L120" s="225"/>
      <c r="M120" s="225"/>
      <c r="N120" s="225"/>
      <c r="O120" s="225"/>
      <c r="P120" s="225"/>
      <c r="Q120" s="225"/>
      <c r="R120" s="225"/>
      <c r="S120" s="225"/>
      <c r="T120" s="225"/>
      <c r="U120" s="225"/>
      <c r="V120" s="225"/>
      <c r="W120" s="225"/>
      <c r="X120" s="225"/>
      <c r="Y120" s="225"/>
      <c r="Z120" s="225"/>
      <c r="AA120" s="225"/>
      <c r="AB120" s="225"/>
      <c r="AC120" s="225"/>
      <c r="AD120" s="225"/>
      <c r="AE120" s="225"/>
      <c r="AF120" s="225"/>
      <c r="AG120" s="225"/>
      <c r="AH120" s="225"/>
      <c r="AI120" s="225"/>
      <c r="AJ120" s="225"/>
      <c r="AK120" s="225"/>
      <c r="AL120" s="225"/>
      <c r="AM120" s="225"/>
      <c r="AN120" s="225"/>
      <c r="AO120" s="225"/>
      <c r="AP120" s="225"/>
      <c r="AQ120" s="225"/>
      <c r="AR120" s="225"/>
      <c r="AS120" s="225"/>
      <c r="AT120" s="225"/>
      <c r="AU120" s="225"/>
      <c r="AV120" s="225"/>
      <c r="AW120" s="225"/>
      <c r="AX120" s="225"/>
      <c r="AY120" s="225"/>
      <c r="AZ120" s="225"/>
      <c r="BA120" s="225"/>
      <c r="BB120" s="225"/>
      <c r="BC120" s="225"/>
      <c r="BD120" s="225"/>
      <c r="BE120" s="225"/>
      <c r="BF120" s="225"/>
      <c r="BG120" s="225"/>
      <c r="BH120" s="225"/>
      <c r="BI120" s="225"/>
      <c r="BJ120" s="225"/>
      <c r="BK120" s="225"/>
      <c r="BL120" s="225"/>
      <c r="BM120" s="225"/>
      <c r="BN120" s="225"/>
      <c r="BO120" s="225"/>
      <c r="BP120" s="225"/>
      <c r="BQ120" s="225"/>
      <c r="BR120" s="225"/>
      <c r="BS120" s="225"/>
      <c r="BT120" s="225"/>
      <c r="BU120" s="225"/>
      <c r="BV120" s="225"/>
      <c r="BW120" s="225"/>
      <c r="BX120" s="225"/>
      <c r="BY120" s="225"/>
      <c r="BZ120" s="225"/>
    </row>
    <row r="121" spans="1:78" ht="12" customHeight="1" x14ac:dyDescent="0.25">
      <c r="A121" s="225"/>
      <c r="B121" s="225"/>
      <c r="C121" s="225"/>
      <c r="D121" s="225"/>
      <c r="E121" s="225"/>
      <c r="F121" s="225"/>
      <c r="G121" s="225"/>
      <c r="H121" s="225"/>
      <c r="I121" s="225"/>
      <c r="J121" s="270"/>
      <c r="K121" s="271"/>
      <c r="L121" s="225"/>
      <c r="M121" s="225"/>
      <c r="N121" s="225"/>
      <c r="O121" s="225"/>
      <c r="P121" s="225"/>
      <c r="Q121" s="225"/>
      <c r="R121" s="225"/>
      <c r="S121" s="225"/>
      <c r="T121" s="225"/>
      <c r="U121" s="225"/>
      <c r="V121" s="225"/>
      <c r="W121" s="225"/>
      <c r="X121" s="225"/>
      <c r="Y121" s="225"/>
      <c r="Z121" s="225"/>
      <c r="AA121" s="225"/>
      <c r="AB121" s="225"/>
      <c r="AC121" s="225"/>
      <c r="AD121" s="225"/>
      <c r="AE121" s="225"/>
      <c r="AF121" s="225"/>
      <c r="AG121" s="225"/>
      <c r="AH121" s="225"/>
      <c r="AI121" s="225"/>
      <c r="AJ121" s="225"/>
      <c r="AK121" s="225"/>
      <c r="AL121" s="225"/>
      <c r="AM121" s="225"/>
      <c r="AN121" s="225"/>
      <c r="AO121" s="225"/>
      <c r="AP121" s="225"/>
      <c r="AQ121" s="225"/>
      <c r="AR121" s="225"/>
      <c r="AS121" s="225"/>
      <c r="AT121" s="225"/>
      <c r="AU121" s="225"/>
      <c r="AV121" s="225"/>
      <c r="AW121" s="225"/>
      <c r="AX121" s="225"/>
      <c r="AY121" s="225"/>
      <c r="AZ121" s="225"/>
      <c r="BA121" s="225"/>
      <c r="BB121" s="225"/>
      <c r="BC121" s="225"/>
      <c r="BD121" s="225"/>
      <c r="BE121" s="225"/>
      <c r="BF121" s="225"/>
      <c r="BG121" s="225"/>
      <c r="BH121" s="225"/>
      <c r="BI121" s="225"/>
      <c r="BJ121" s="225"/>
      <c r="BK121" s="225"/>
      <c r="BL121" s="225"/>
      <c r="BM121" s="225"/>
      <c r="BN121" s="225"/>
      <c r="BO121" s="225"/>
      <c r="BP121" s="225"/>
      <c r="BQ121" s="225"/>
      <c r="BR121" s="225"/>
      <c r="BS121" s="225"/>
      <c r="BT121" s="225"/>
      <c r="BU121" s="225"/>
      <c r="BV121" s="225"/>
      <c r="BW121" s="225"/>
      <c r="BX121" s="225"/>
      <c r="BY121" s="225"/>
      <c r="BZ121" s="225"/>
    </row>
    <row r="122" spans="1:78" ht="12" customHeight="1" x14ac:dyDescent="0.25">
      <c r="A122" s="225"/>
      <c r="B122" s="225"/>
      <c r="C122" s="225"/>
      <c r="D122" s="225"/>
      <c r="E122" s="225"/>
      <c r="F122" s="225"/>
      <c r="G122" s="225"/>
      <c r="H122" s="225"/>
      <c r="I122" s="225"/>
      <c r="J122" s="270"/>
      <c r="K122" s="271"/>
      <c r="L122" s="225"/>
      <c r="M122" s="225"/>
      <c r="N122" s="225"/>
      <c r="O122" s="225"/>
      <c r="P122" s="225"/>
      <c r="Q122" s="225"/>
      <c r="R122" s="225"/>
      <c r="S122" s="225"/>
      <c r="T122" s="225"/>
      <c r="U122" s="225"/>
      <c r="V122" s="225"/>
      <c r="W122" s="225"/>
      <c r="X122" s="225"/>
      <c r="Y122" s="225"/>
      <c r="Z122" s="225"/>
      <c r="AA122" s="225"/>
      <c r="AB122" s="225"/>
      <c r="AC122" s="225"/>
      <c r="AD122" s="225"/>
      <c r="AE122" s="225"/>
      <c r="AF122" s="225"/>
      <c r="AG122" s="225"/>
      <c r="AH122" s="225"/>
      <c r="AI122" s="225"/>
      <c r="AJ122" s="225"/>
      <c r="AK122" s="225"/>
      <c r="AL122" s="225"/>
      <c r="AM122" s="225"/>
      <c r="AN122" s="225"/>
      <c r="AO122" s="225"/>
      <c r="AP122" s="225"/>
      <c r="AQ122" s="225"/>
      <c r="AR122" s="225"/>
      <c r="AS122" s="225"/>
      <c r="AT122" s="225"/>
      <c r="AU122" s="225"/>
      <c r="AV122" s="225"/>
      <c r="AW122" s="225"/>
      <c r="AX122" s="225"/>
      <c r="AY122" s="225"/>
      <c r="AZ122" s="225"/>
      <c r="BA122" s="225"/>
      <c r="BB122" s="225"/>
      <c r="BC122" s="225"/>
      <c r="BD122" s="225"/>
      <c r="BE122" s="225"/>
      <c r="BF122" s="225"/>
      <c r="BG122" s="225"/>
      <c r="BH122" s="225"/>
      <c r="BI122" s="225"/>
      <c r="BJ122" s="225"/>
      <c r="BK122" s="225"/>
      <c r="BL122" s="225"/>
      <c r="BM122" s="225"/>
      <c r="BN122" s="225"/>
      <c r="BO122" s="225"/>
      <c r="BP122" s="225"/>
      <c r="BQ122" s="225"/>
      <c r="BR122" s="225"/>
      <c r="BS122" s="225"/>
      <c r="BT122" s="225"/>
      <c r="BU122" s="225"/>
      <c r="BV122" s="225"/>
      <c r="BW122" s="225"/>
      <c r="BX122" s="225"/>
      <c r="BY122" s="225"/>
      <c r="BZ122" s="225"/>
    </row>
    <row r="123" spans="1:78" ht="12" customHeight="1" x14ac:dyDescent="0.25">
      <c r="A123" s="225"/>
      <c r="B123" s="225"/>
      <c r="C123" s="225"/>
      <c r="D123" s="225"/>
      <c r="E123" s="225"/>
      <c r="F123" s="225"/>
      <c r="G123" s="225"/>
      <c r="H123" s="225"/>
      <c r="I123" s="225"/>
      <c r="J123" s="270"/>
      <c r="K123" s="271"/>
      <c r="L123" s="225"/>
      <c r="M123" s="225"/>
      <c r="N123" s="225"/>
      <c r="O123" s="225"/>
      <c r="P123" s="225"/>
      <c r="Q123" s="225"/>
      <c r="R123" s="225"/>
      <c r="S123" s="225"/>
      <c r="T123" s="225"/>
      <c r="U123" s="225"/>
      <c r="V123" s="225"/>
      <c r="W123" s="225"/>
      <c r="X123" s="225"/>
      <c r="Y123" s="225"/>
      <c r="Z123" s="225"/>
      <c r="AA123" s="225"/>
      <c r="AB123" s="225"/>
      <c r="AC123" s="225"/>
      <c r="AD123" s="225"/>
      <c r="AE123" s="225"/>
      <c r="AF123" s="225"/>
      <c r="AG123" s="225"/>
      <c r="AH123" s="225"/>
      <c r="AI123" s="225"/>
      <c r="AJ123" s="225"/>
      <c r="AK123" s="225"/>
      <c r="AL123" s="225"/>
      <c r="AM123" s="225"/>
      <c r="AN123" s="225"/>
      <c r="AO123" s="225"/>
      <c r="AP123" s="225"/>
      <c r="AQ123" s="225"/>
      <c r="AR123" s="225"/>
      <c r="AS123" s="225"/>
      <c r="AT123" s="225"/>
      <c r="AU123" s="225"/>
      <c r="AV123" s="225"/>
      <c r="AW123" s="225"/>
      <c r="AX123" s="225"/>
      <c r="AY123" s="225"/>
      <c r="AZ123" s="225"/>
      <c r="BA123" s="225"/>
      <c r="BB123" s="225"/>
      <c r="BC123" s="225"/>
      <c r="BD123" s="225"/>
      <c r="BE123" s="225"/>
      <c r="BF123" s="225"/>
      <c r="BG123" s="225"/>
      <c r="BH123" s="225"/>
      <c r="BI123" s="225"/>
      <c r="BJ123" s="225"/>
      <c r="BK123" s="225"/>
      <c r="BL123" s="225"/>
      <c r="BM123" s="225"/>
      <c r="BN123" s="225"/>
      <c r="BO123" s="225"/>
      <c r="BP123" s="225"/>
      <c r="BQ123" s="225"/>
      <c r="BR123" s="225"/>
      <c r="BS123" s="225"/>
      <c r="BT123" s="225"/>
      <c r="BU123" s="225"/>
      <c r="BV123" s="225"/>
      <c r="BW123" s="225"/>
      <c r="BX123" s="225"/>
      <c r="BY123" s="225"/>
      <c r="BZ123" s="225"/>
    </row>
    <row r="124" spans="1:78" ht="12" customHeight="1" x14ac:dyDescent="0.25">
      <c r="A124" s="225"/>
      <c r="B124" s="225"/>
      <c r="C124" s="225"/>
      <c r="D124" s="225"/>
      <c r="E124" s="225"/>
      <c r="F124" s="225"/>
      <c r="G124" s="225"/>
      <c r="H124" s="225"/>
      <c r="I124" s="225"/>
      <c r="J124" s="270"/>
      <c r="K124" s="271"/>
      <c r="L124" s="225"/>
      <c r="M124" s="225"/>
      <c r="N124" s="225"/>
      <c r="O124" s="225"/>
      <c r="P124" s="225"/>
      <c r="Q124" s="225"/>
      <c r="R124" s="225"/>
      <c r="S124" s="225"/>
      <c r="T124" s="225"/>
      <c r="U124" s="225"/>
      <c r="V124" s="225"/>
      <c r="W124" s="225"/>
      <c r="X124" s="225"/>
      <c r="Y124" s="225"/>
      <c r="Z124" s="225"/>
      <c r="AA124" s="225"/>
      <c r="AB124" s="225"/>
      <c r="AC124" s="225"/>
      <c r="AD124" s="225"/>
      <c r="AE124" s="225"/>
      <c r="AF124" s="225"/>
      <c r="AG124" s="225"/>
      <c r="AH124" s="225"/>
      <c r="AI124" s="225"/>
      <c r="AJ124" s="225"/>
      <c r="AK124" s="225"/>
      <c r="AL124" s="225"/>
      <c r="AM124" s="225"/>
      <c r="AN124" s="225"/>
      <c r="AO124" s="225"/>
      <c r="AP124" s="225"/>
      <c r="AQ124" s="225"/>
      <c r="AR124" s="225"/>
      <c r="AS124" s="225"/>
      <c r="AT124" s="225"/>
      <c r="AU124" s="225"/>
      <c r="AV124" s="225"/>
      <c r="AW124" s="225"/>
      <c r="AX124" s="225"/>
      <c r="AY124" s="225"/>
      <c r="AZ124" s="225"/>
      <c r="BA124" s="225"/>
      <c r="BB124" s="225"/>
      <c r="BC124" s="225"/>
      <c r="BD124" s="225"/>
      <c r="BE124" s="225"/>
      <c r="BF124" s="225"/>
      <c r="BG124" s="225"/>
      <c r="BH124" s="225"/>
      <c r="BI124" s="225"/>
      <c r="BJ124" s="225"/>
      <c r="BK124" s="225"/>
      <c r="BL124" s="225"/>
      <c r="BM124" s="225"/>
      <c r="BN124" s="225"/>
      <c r="BO124" s="225"/>
      <c r="BP124" s="225"/>
      <c r="BQ124" s="225"/>
      <c r="BR124" s="225"/>
      <c r="BS124" s="225"/>
      <c r="BT124" s="225"/>
      <c r="BU124" s="225"/>
      <c r="BV124" s="225"/>
      <c r="BW124" s="225"/>
      <c r="BX124" s="225"/>
      <c r="BY124" s="225"/>
      <c r="BZ124" s="225"/>
    </row>
    <row r="125" spans="1:78" ht="12" customHeight="1" x14ac:dyDescent="0.25">
      <c r="A125" s="225"/>
      <c r="B125" s="225"/>
      <c r="C125" s="225"/>
      <c r="D125" s="225"/>
      <c r="E125" s="225"/>
      <c r="F125" s="225"/>
      <c r="G125" s="225"/>
      <c r="H125" s="225"/>
      <c r="I125" s="225"/>
      <c r="J125" s="270"/>
      <c r="K125" s="271"/>
      <c r="L125" s="225"/>
      <c r="M125" s="225"/>
      <c r="N125" s="225"/>
      <c r="O125" s="225"/>
      <c r="P125" s="225"/>
      <c r="Q125" s="225"/>
      <c r="R125" s="225"/>
      <c r="S125" s="225"/>
      <c r="T125" s="225"/>
      <c r="U125" s="225"/>
      <c r="V125" s="225"/>
      <c r="W125" s="225"/>
      <c r="X125" s="225"/>
      <c r="Y125" s="225"/>
      <c r="Z125" s="225"/>
      <c r="AA125" s="225"/>
      <c r="AB125" s="225"/>
      <c r="AC125" s="225"/>
      <c r="AD125" s="225"/>
      <c r="AE125" s="225"/>
      <c r="AF125" s="225"/>
      <c r="AG125" s="225"/>
      <c r="AH125" s="225"/>
      <c r="AI125" s="225"/>
      <c r="AJ125" s="225"/>
      <c r="AK125" s="225"/>
      <c r="AL125" s="225"/>
      <c r="AM125" s="225"/>
      <c r="AN125" s="225"/>
      <c r="AO125" s="225"/>
      <c r="AP125" s="225"/>
      <c r="AQ125" s="225"/>
      <c r="AR125" s="225"/>
      <c r="AS125" s="225"/>
      <c r="AT125" s="225"/>
      <c r="AU125" s="225"/>
      <c r="AV125" s="225"/>
      <c r="AW125" s="225"/>
      <c r="AX125" s="225"/>
      <c r="AY125" s="225"/>
      <c r="AZ125" s="225"/>
      <c r="BA125" s="225"/>
      <c r="BB125" s="225"/>
      <c r="BC125" s="225"/>
      <c r="BD125" s="225"/>
      <c r="BE125" s="225"/>
      <c r="BF125" s="225"/>
      <c r="BG125" s="225"/>
      <c r="BH125" s="225"/>
      <c r="BI125" s="225"/>
      <c r="BJ125" s="225"/>
      <c r="BK125" s="225"/>
      <c r="BL125" s="225"/>
      <c r="BM125" s="225"/>
      <c r="BN125" s="225"/>
      <c r="BO125" s="225"/>
      <c r="BP125" s="225"/>
      <c r="BQ125" s="225"/>
      <c r="BR125" s="225"/>
      <c r="BS125" s="225"/>
      <c r="BT125" s="225"/>
      <c r="BU125" s="225"/>
      <c r="BV125" s="225"/>
      <c r="BW125" s="225"/>
      <c r="BX125" s="225"/>
      <c r="BY125" s="225"/>
      <c r="BZ125" s="225"/>
    </row>
    <row r="126" spans="1:78" ht="12" customHeight="1" x14ac:dyDescent="0.25">
      <c r="A126" s="225"/>
      <c r="B126" s="225"/>
      <c r="C126" s="225"/>
      <c r="D126" s="225"/>
      <c r="E126" s="225"/>
      <c r="F126" s="225"/>
      <c r="G126" s="225"/>
      <c r="H126" s="225"/>
      <c r="I126" s="225"/>
      <c r="J126" s="270"/>
      <c r="K126" s="271"/>
      <c r="L126" s="225"/>
      <c r="M126" s="225"/>
      <c r="N126" s="225"/>
      <c r="O126" s="225"/>
      <c r="P126" s="225"/>
      <c r="Q126" s="225"/>
      <c r="R126" s="225"/>
      <c r="S126" s="225"/>
      <c r="T126" s="225"/>
      <c r="U126" s="225"/>
      <c r="V126" s="225"/>
      <c r="W126" s="225"/>
      <c r="X126" s="225"/>
      <c r="Y126" s="225"/>
      <c r="Z126" s="225"/>
      <c r="AA126" s="225"/>
      <c r="AB126" s="225"/>
      <c r="AC126" s="225"/>
      <c r="AD126" s="225"/>
      <c r="AE126" s="225"/>
      <c r="AF126" s="225"/>
      <c r="AG126" s="225"/>
      <c r="AH126" s="225"/>
      <c r="AI126" s="225"/>
      <c r="AJ126" s="225"/>
      <c r="AK126" s="225"/>
      <c r="AL126" s="225"/>
      <c r="AM126" s="225"/>
      <c r="AN126" s="225"/>
      <c r="AO126" s="225"/>
      <c r="AP126" s="225"/>
      <c r="AQ126" s="225"/>
      <c r="AR126" s="225"/>
      <c r="AS126" s="225"/>
      <c r="AT126" s="225"/>
      <c r="AU126" s="225"/>
      <c r="AV126" s="225"/>
      <c r="AW126" s="225"/>
      <c r="AX126" s="225"/>
      <c r="AY126" s="225"/>
      <c r="AZ126" s="225"/>
      <c r="BA126" s="225"/>
      <c r="BB126" s="225"/>
      <c r="BC126" s="225"/>
      <c r="BD126" s="225"/>
      <c r="BE126" s="225"/>
      <c r="BF126" s="225"/>
      <c r="BG126" s="225"/>
      <c r="BH126" s="225"/>
      <c r="BI126" s="225"/>
      <c r="BJ126" s="225"/>
      <c r="BK126" s="225"/>
      <c r="BL126" s="225"/>
      <c r="BM126" s="225"/>
      <c r="BN126" s="225"/>
      <c r="BO126" s="225"/>
      <c r="BP126" s="225"/>
      <c r="BQ126" s="225"/>
      <c r="BR126" s="225"/>
      <c r="BS126" s="225"/>
      <c r="BT126" s="225"/>
      <c r="BU126" s="225"/>
      <c r="BV126" s="225"/>
      <c r="BW126" s="225"/>
      <c r="BX126" s="225"/>
      <c r="BY126" s="225"/>
      <c r="BZ126" s="225"/>
    </row>
    <row r="127" spans="1:78" ht="12" customHeight="1" x14ac:dyDescent="0.25">
      <c r="A127" s="225"/>
      <c r="B127" s="225"/>
      <c r="C127" s="225"/>
      <c r="D127" s="225"/>
      <c r="E127" s="225"/>
      <c r="F127" s="225"/>
      <c r="G127" s="225"/>
      <c r="H127" s="225"/>
      <c r="I127" s="225"/>
      <c r="J127" s="270"/>
      <c r="K127" s="271"/>
      <c r="L127" s="225"/>
      <c r="M127" s="225"/>
      <c r="N127" s="225"/>
      <c r="O127" s="225"/>
      <c r="P127" s="225"/>
      <c r="Q127" s="225"/>
      <c r="R127" s="225"/>
      <c r="S127" s="225"/>
      <c r="T127" s="225"/>
      <c r="U127" s="225"/>
      <c r="V127" s="225"/>
      <c r="W127" s="225"/>
      <c r="X127" s="225"/>
      <c r="Y127" s="225"/>
      <c r="Z127" s="225"/>
      <c r="AA127" s="225"/>
      <c r="AB127" s="225"/>
      <c r="AC127" s="225"/>
      <c r="AD127" s="225"/>
      <c r="AE127" s="225"/>
      <c r="AF127" s="225"/>
      <c r="AG127" s="225"/>
      <c r="AH127" s="225"/>
      <c r="AI127" s="225"/>
      <c r="AJ127" s="225"/>
      <c r="AK127" s="225"/>
      <c r="AL127" s="225"/>
      <c r="AM127" s="225"/>
      <c r="AN127" s="225"/>
      <c r="AO127" s="225"/>
      <c r="AP127" s="225"/>
      <c r="AQ127" s="225"/>
      <c r="AR127" s="225"/>
      <c r="AS127" s="225"/>
      <c r="AT127" s="225"/>
      <c r="AU127" s="225"/>
      <c r="AV127" s="225"/>
      <c r="AW127" s="225"/>
      <c r="AX127" s="225"/>
      <c r="AY127" s="225"/>
      <c r="AZ127" s="225"/>
      <c r="BA127" s="225"/>
      <c r="BB127" s="225"/>
      <c r="BC127" s="225"/>
      <c r="BD127" s="225"/>
      <c r="BE127" s="225"/>
      <c r="BF127" s="225"/>
      <c r="BG127" s="225"/>
      <c r="BH127" s="225"/>
      <c r="BI127" s="225"/>
      <c r="BJ127" s="225"/>
      <c r="BK127" s="225"/>
      <c r="BL127" s="225"/>
      <c r="BM127" s="225"/>
      <c r="BN127" s="225"/>
      <c r="BO127" s="225"/>
      <c r="BP127" s="225"/>
      <c r="BQ127" s="225"/>
      <c r="BR127" s="225"/>
      <c r="BS127" s="225"/>
      <c r="BT127" s="225"/>
      <c r="BU127" s="225"/>
      <c r="BV127" s="225"/>
      <c r="BW127" s="225"/>
      <c r="BX127" s="225"/>
      <c r="BY127" s="225"/>
      <c r="BZ127" s="225"/>
    </row>
    <row r="128" spans="1:78" ht="12" customHeight="1" x14ac:dyDescent="0.25">
      <c r="A128" s="225"/>
      <c r="B128" s="225"/>
      <c r="C128" s="225"/>
      <c r="D128" s="225"/>
      <c r="E128" s="225"/>
      <c r="F128" s="225"/>
      <c r="G128" s="225"/>
      <c r="H128" s="225"/>
      <c r="I128" s="225"/>
      <c r="J128" s="270"/>
      <c r="K128" s="271"/>
      <c r="L128" s="225"/>
      <c r="M128" s="225"/>
      <c r="N128" s="225"/>
      <c r="O128" s="225"/>
      <c r="P128" s="225"/>
      <c r="Q128" s="225"/>
      <c r="R128" s="225"/>
      <c r="S128" s="225"/>
      <c r="T128" s="225"/>
      <c r="U128" s="225"/>
      <c r="V128" s="225"/>
      <c r="W128" s="225"/>
      <c r="X128" s="225"/>
      <c r="Y128" s="225"/>
      <c r="Z128" s="225"/>
      <c r="AA128" s="225"/>
      <c r="AB128" s="225"/>
      <c r="AC128" s="225"/>
      <c r="AD128" s="225"/>
      <c r="AE128" s="225"/>
      <c r="AF128" s="225"/>
      <c r="AG128" s="225"/>
      <c r="AH128" s="225"/>
      <c r="AI128" s="225"/>
      <c r="AJ128" s="225"/>
      <c r="AK128" s="225"/>
      <c r="AL128" s="225"/>
      <c r="AM128" s="225"/>
      <c r="AN128" s="225"/>
      <c r="AO128" s="225"/>
      <c r="AP128" s="225"/>
      <c r="AQ128" s="225"/>
      <c r="AR128" s="225"/>
      <c r="AS128" s="225"/>
      <c r="AT128" s="225"/>
      <c r="AU128" s="225"/>
      <c r="AV128" s="225"/>
      <c r="AW128" s="225"/>
      <c r="AX128" s="225"/>
      <c r="AY128" s="225"/>
      <c r="AZ128" s="225"/>
      <c r="BA128" s="225"/>
      <c r="BB128" s="225"/>
      <c r="BC128" s="225"/>
      <c r="BD128" s="225"/>
      <c r="BE128" s="225"/>
      <c r="BF128" s="225"/>
      <c r="BG128" s="225"/>
      <c r="BH128" s="225"/>
      <c r="BI128" s="225"/>
      <c r="BJ128" s="225"/>
      <c r="BK128" s="225"/>
      <c r="BL128" s="225"/>
      <c r="BM128" s="225"/>
      <c r="BN128" s="225"/>
      <c r="BO128" s="225"/>
      <c r="BP128" s="225"/>
      <c r="BQ128" s="225"/>
      <c r="BR128" s="225"/>
      <c r="BS128" s="225"/>
      <c r="BT128" s="225"/>
      <c r="BU128" s="225"/>
      <c r="BV128" s="225"/>
      <c r="BW128" s="225"/>
      <c r="BX128" s="225"/>
      <c r="BY128" s="225"/>
      <c r="BZ128" s="225"/>
    </row>
    <row r="129" spans="1:78" ht="12" customHeight="1" x14ac:dyDescent="0.25">
      <c r="A129" s="225"/>
      <c r="B129" s="225"/>
      <c r="C129" s="225"/>
      <c r="D129" s="225"/>
      <c r="E129" s="225"/>
      <c r="F129" s="225"/>
      <c r="G129" s="225"/>
      <c r="H129" s="225"/>
      <c r="I129" s="225"/>
      <c r="J129" s="270"/>
      <c r="K129" s="271"/>
      <c r="L129" s="225"/>
      <c r="M129" s="225"/>
      <c r="N129" s="225"/>
      <c r="O129" s="225"/>
      <c r="P129" s="225"/>
      <c r="Q129" s="225"/>
      <c r="R129" s="225"/>
      <c r="S129" s="225"/>
      <c r="T129" s="225"/>
      <c r="U129" s="225"/>
      <c r="V129" s="225"/>
      <c r="W129" s="225"/>
      <c r="X129" s="225"/>
      <c r="Y129" s="225"/>
      <c r="Z129" s="225"/>
      <c r="AA129" s="225"/>
      <c r="AB129" s="225"/>
      <c r="AC129" s="225"/>
      <c r="AD129" s="225"/>
      <c r="AE129" s="225"/>
      <c r="AF129" s="225"/>
      <c r="AG129" s="225"/>
      <c r="AH129" s="225"/>
      <c r="AI129" s="225"/>
      <c r="AJ129" s="225"/>
      <c r="AK129" s="225"/>
      <c r="AL129" s="225"/>
      <c r="AM129" s="225"/>
      <c r="AN129" s="225"/>
      <c r="AO129" s="225"/>
      <c r="AP129" s="225"/>
      <c r="AQ129" s="225"/>
      <c r="AR129" s="225"/>
      <c r="AS129" s="225"/>
      <c r="AT129" s="225"/>
      <c r="AU129" s="225"/>
      <c r="AV129" s="225"/>
      <c r="AW129" s="225"/>
      <c r="AX129" s="225"/>
      <c r="AY129" s="225"/>
      <c r="AZ129" s="225"/>
      <c r="BA129" s="225"/>
      <c r="BB129" s="225"/>
      <c r="BC129" s="225"/>
      <c r="BD129" s="225"/>
      <c r="BE129" s="225"/>
      <c r="BF129" s="225"/>
      <c r="BG129" s="225"/>
      <c r="BH129" s="225"/>
      <c r="BI129" s="225"/>
      <c r="BJ129" s="225"/>
      <c r="BK129" s="225"/>
      <c r="BL129" s="225"/>
      <c r="BM129" s="225"/>
      <c r="BN129" s="225"/>
      <c r="BO129" s="225"/>
      <c r="BP129" s="225"/>
      <c r="BQ129" s="225"/>
      <c r="BR129" s="225"/>
      <c r="BS129" s="225"/>
      <c r="BT129" s="225"/>
      <c r="BU129" s="225"/>
      <c r="BV129" s="225"/>
      <c r="BW129" s="225"/>
      <c r="BX129" s="225"/>
      <c r="BY129" s="225"/>
      <c r="BZ129" s="225"/>
    </row>
    <row r="130" spans="1:78" ht="12" customHeight="1" x14ac:dyDescent="0.25">
      <c r="A130" s="225"/>
      <c r="B130" s="225"/>
      <c r="C130" s="225"/>
      <c r="D130" s="225"/>
      <c r="E130" s="225"/>
      <c r="F130" s="225"/>
      <c r="G130" s="225"/>
      <c r="H130" s="225"/>
      <c r="I130" s="225"/>
      <c r="J130" s="270"/>
      <c r="K130" s="271"/>
      <c r="L130" s="225"/>
      <c r="M130" s="225"/>
      <c r="N130" s="225"/>
      <c r="O130" s="225"/>
      <c r="P130" s="225"/>
      <c r="Q130" s="225"/>
      <c r="R130" s="225"/>
      <c r="S130" s="225"/>
      <c r="T130" s="225"/>
      <c r="U130" s="225"/>
      <c r="V130" s="225"/>
      <c r="W130" s="225"/>
      <c r="X130" s="225"/>
      <c r="Y130" s="225"/>
      <c r="Z130" s="225"/>
      <c r="AA130" s="225"/>
      <c r="AB130" s="225"/>
      <c r="AC130" s="225"/>
      <c r="AD130" s="225"/>
      <c r="AE130" s="225"/>
      <c r="AF130" s="225"/>
      <c r="AG130" s="225"/>
      <c r="AH130" s="225"/>
      <c r="AI130" s="225"/>
      <c r="AJ130" s="225"/>
      <c r="AK130" s="225"/>
      <c r="AL130" s="225"/>
      <c r="AM130" s="225"/>
      <c r="AN130" s="225"/>
      <c r="AO130" s="225"/>
      <c r="AP130" s="225"/>
      <c r="AQ130" s="225"/>
      <c r="AR130" s="225"/>
      <c r="AS130" s="225"/>
      <c r="AT130" s="225"/>
      <c r="AU130" s="225"/>
      <c r="AV130" s="225"/>
      <c r="AW130" s="225"/>
      <c r="AX130" s="225"/>
      <c r="AY130" s="225"/>
      <c r="AZ130" s="225"/>
      <c r="BA130" s="225"/>
      <c r="BB130" s="225"/>
      <c r="BC130" s="225"/>
      <c r="BD130" s="225"/>
      <c r="BE130" s="225"/>
      <c r="BF130" s="225"/>
      <c r="BG130" s="225"/>
      <c r="BH130" s="225"/>
      <c r="BI130" s="225"/>
      <c r="BJ130" s="225"/>
      <c r="BK130" s="225"/>
      <c r="BL130" s="225"/>
      <c r="BM130" s="225"/>
      <c r="BN130" s="225"/>
      <c r="BO130" s="225"/>
      <c r="BP130" s="225"/>
      <c r="BQ130" s="225"/>
      <c r="BR130" s="225"/>
      <c r="BS130" s="225"/>
      <c r="BT130" s="225"/>
      <c r="BU130" s="225"/>
      <c r="BV130" s="225"/>
      <c r="BW130" s="225"/>
      <c r="BX130" s="225"/>
      <c r="BY130" s="225"/>
      <c r="BZ130" s="225"/>
    </row>
    <row r="131" spans="1:78" ht="12" customHeight="1" x14ac:dyDescent="0.25">
      <c r="A131" s="225"/>
      <c r="B131" s="225"/>
      <c r="C131" s="225"/>
      <c r="D131" s="225"/>
      <c r="E131" s="225"/>
      <c r="F131" s="225"/>
      <c r="G131" s="225"/>
      <c r="H131" s="225"/>
      <c r="I131" s="225"/>
      <c r="J131" s="270"/>
      <c r="K131" s="271"/>
      <c r="L131" s="225"/>
      <c r="M131" s="225"/>
      <c r="N131" s="225"/>
      <c r="O131" s="225"/>
      <c r="P131" s="225"/>
      <c r="Q131" s="225"/>
      <c r="R131" s="225"/>
      <c r="S131" s="225"/>
      <c r="T131" s="225"/>
      <c r="U131" s="225"/>
      <c r="V131" s="225"/>
      <c r="W131" s="225"/>
      <c r="X131" s="225"/>
      <c r="Y131" s="225"/>
      <c r="Z131" s="225"/>
      <c r="AA131" s="225"/>
      <c r="AB131" s="225"/>
      <c r="AC131" s="225"/>
      <c r="AD131" s="225"/>
      <c r="AE131" s="225"/>
      <c r="AF131" s="225"/>
      <c r="AG131" s="225"/>
      <c r="AH131" s="225"/>
      <c r="AI131" s="225"/>
      <c r="AJ131" s="225"/>
      <c r="AK131" s="225"/>
      <c r="AL131" s="225"/>
      <c r="AM131" s="225"/>
      <c r="AN131" s="225"/>
      <c r="AO131" s="225"/>
      <c r="AP131" s="225"/>
      <c r="AQ131" s="225"/>
      <c r="AR131" s="225"/>
      <c r="AS131" s="225"/>
      <c r="AT131" s="225"/>
      <c r="AU131" s="225"/>
      <c r="AV131" s="225"/>
      <c r="AW131" s="225"/>
      <c r="AX131" s="225"/>
      <c r="AY131" s="225"/>
      <c r="AZ131" s="225"/>
      <c r="BA131" s="225"/>
      <c r="BB131" s="225"/>
      <c r="BC131" s="225"/>
      <c r="BD131" s="225"/>
      <c r="BE131" s="225"/>
      <c r="BF131" s="225"/>
      <c r="BG131" s="225"/>
      <c r="BH131" s="225"/>
      <c r="BI131" s="225"/>
      <c r="BJ131" s="225"/>
      <c r="BK131" s="225"/>
      <c r="BL131" s="225"/>
      <c r="BM131" s="225"/>
      <c r="BN131" s="225"/>
      <c r="BO131" s="225"/>
      <c r="BP131" s="225"/>
      <c r="BQ131" s="225"/>
      <c r="BR131" s="225"/>
      <c r="BS131" s="225"/>
      <c r="BT131" s="225"/>
      <c r="BU131" s="225"/>
      <c r="BV131" s="225"/>
      <c r="BW131" s="225"/>
      <c r="BX131" s="225"/>
      <c r="BY131" s="225"/>
      <c r="BZ131" s="225"/>
    </row>
    <row r="132" spans="1:78" ht="12" customHeight="1" x14ac:dyDescent="0.25">
      <c r="A132" s="225"/>
      <c r="B132" s="225"/>
      <c r="C132" s="225"/>
      <c r="D132" s="225"/>
      <c r="E132" s="225"/>
      <c r="F132" s="225"/>
      <c r="G132" s="225"/>
      <c r="H132" s="225"/>
      <c r="I132" s="225"/>
      <c r="J132" s="270"/>
      <c r="K132" s="271"/>
      <c r="L132" s="225"/>
      <c r="M132" s="225"/>
      <c r="N132" s="225"/>
      <c r="O132" s="225"/>
      <c r="P132" s="225"/>
      <c r="Q132" s="225"/>
      <c r="R132" s="225"/>
      <c r="S132" s="225"/>
      <c r="T132" s="225"/>
      <c r="U132" s="225"/>
      <c r="V132" s="225"/>
      <c r="W132" s="225"/>
      <c r="X132" s="225"/>
      <c r="Y132" s="225"/>
      <c r="Z132" s="225"/>
      <c r="AA132" s="225"/>
      <c r="AB132" s="225"/>
      <c r="AC132" s="225"/>
      <c r="AD132" s="225"/>
      <c r="AE132" s="225"/>
      <c r="AF132" s="225"/>
      <c r="AG132" s="225"/>
      <c r="AH132" s="225"/>
      <c r="AI132" s="225"/>
      <c r="AJ132" s="225"/>
      <c r="AK132" s="225"/>
      <c r="AL132" s="225"/>
      <c r="AM132" s="225"/>
      <c r="AN132" s="225"/>
      <c r="AO132" s="225"/>
      <c r="AP132" s="225"/>
      <c r="AQ132" s="225"/>
      <c r="AR132" s="225"/>
      <c r="AS132" s="225"/>
      <c r="AT132" s="225"/>
      <c r="AU132" s="225"/>
      <c r="AV132" s="225"/>
      <c r="AW132" s="225"/>
      <c r="AX132" s="225"/>
      <c r="AY132" s="225"/>
      <c r="AZ132" s="225"/>
      <c r="BA132" s="225"/>
      <c r="BB132" s="225"/>
      <c r="BC132" s="225"/>
      <c r="BD132" s="225"/>
      <c r="BE132" s="225"/>
      <c r="BF132" s="225"/>
      <c r="BG132" s="225"/>
      <c r="BH132" s="225"/>
      <c r="BI132" s="225"/>
      <c r="BJ132" s="225"/>
      <c r="BK132" s="225"/>
      <c r="BL132" s="225"/>
      <c r="BM132" s="225"/>
      <c r="BN132" s="225"/>
      <c r="BO132" s="225"/>
      <c r="BP132" s="225"/>
      <c r="BQ132" s="225"/>
      <c r="BR132" s="225"/>
      <c r="BS132" s="225"/>
      <c r="BT132" s="225"/>
      <c r="BU132" s="225"/>
      <c r="BV132" s="225"/>
      <c r="BW132" s="225"/>
      <c r="BX132" s="225"/>
      <c r="BY132" s="225"/>
      <c r="BZ132" s="225"/>
    </row>
    <row r="133" spans="1:78" ht="12" customHeight="1" x14ac:dyDescent="0.25">
      <c r="A133" s="225"/>
      <c r="B133" s="225"/>
      <c r="C133" s="225"/>
      <c r="D133" s="225"/>
      <c r="E133" s="225"/>
      <c r="F133" s="225"/>
      <c r="G133" s="225"/>
      <c r="H133" s="225"/>
      <c r="I133" s="225"/>
      <c r="J133" s="270"/>
      <c r="K133" s="271"/>
      <c r="L133" s="225"/>
      <c r="M133" s="225"/>
      <c r="N133" s="225"/>
      <c r="O133" s="225"/>
      <c r="P133" s="225"/>
      <c r="Q133" s="225"/>
      <c r="R133" s="225"/>
      <c r="S133" s="225"/>
      <c r="T133" s="225"/>
      <c r="U133" s="225"/>
      <c r="V133" s="225"/>
      <c r="W133" s="225"/>
      <c r="X133" s="225"/>
      <c r="Y133" s="225"/>
      <c r="Z133" s="225"/>
      <c r="AA133" s="225"/>
      <c r="AB133" s="225"/>
      <c r="AC133" s="225"/>
      <c r="AD133" s="225"/>
      <c r="AE133" s="225"/>
      <c r="AF133" s="225"/>
      <c r="AG133" s="225"/>
      <c r="AH133" s="225"/>
      <c r="AI133" s="225"/>
      <c r="AJ133" s="225"/>
      <c r="AK133" s="225"/>
      <c r="AL133" s="225"/>
      <c r="AM133" s="225"/>
      <c r="AN133" s="225"/>
      <c r="AO133" s="225"/>
      <c r="AP133" s="225"/>
      <c r="AQ133" s="225"/>
      <c r="AR133" s="225"/>
      <c r="AS133" s="225"/>
      <c r="AT133" s="225"/>
      <c r="AU133" s="225"/>
      <c r="AV133" s="225"/>
      <c r="AW133" s="225"/>
      <c r="AX133" s="225"/>
      <c r="AY133" s="225"/>
      <c r="AZ133" s="225"/>
      <c r="BA133" s="225"/>
      <c r="BB133" s="225"/>
      <c r="BC133" s="225"/>
      <c r="BD133" s="225"/>
      <c r="BE133" s="225"/>
      <c r="BF133" s="225"/>
      <c r="BG133" s="225"/>
      <c r="BH133" s="225"/>
      <c r="BI133" s="225"/>
      <c r="BJ133" s="225"/>
      <c r="BK133" s="225"/>
      <c r="BL133" s="225"/>
      <c r="BM133" s="225"/>
      <c r="BN133" s="225"/>
      <c r="BO133" s="225"/>
      <c r="BP133" s="225"/>
      <c r="BQ133" s="225"/>
      <c r="BR133" s="225"/>
      <c r="BS133" s="225"/>
      <c r="BT133" s="225"/>
      <c r="BU133" s="225"/>
      <c r="BV133" s="225"/>
      <c r="BW133" s="225"/>
      <c r="BX133" s="225"/>
      <c r="BY133" s="225"/>
      <c r="BZ133" s="225"/>
    </row>
    <row r="134" spans="1:78" ht="12" customHeight="1" x14ac:dyDescent="0.25">
      <c r="A134" s="225"/>
      <c r="B134" s="225"/>
      <c r="C134" s="225"/>
      <c r="D134" s="225"/>
      <c r="E134" s="225"/>
      <c r="F134" s="225"/>
      <c r="G134" s="225"/>
      <c r="H134" s="225"/>
      <c r="I134" s="225"/>
      <c r="J134" s="270"/>
      <c r="K134" s="271"/>
      <c r="L134" s="225"/>
      <c r="M134" s="225"/>
      <c r="N134" s="225"/>
      <c r="O134" s="225"/>
      <c r="P134" s="225"/>
      <c r="Q134" s="225"/>
      <c r="R134" s="225"/>
      <c r="S134" s="225"/>
      <c r="T134" s="225"/>
      <c r="U134" s="225"/>
      <c r="V134" s="225"/>
      <c r="W134" s="225"/>
      <c r="X134" s="225"/>
      <c r="Y134" s="225"/>
      <c r="Z134" s="225"/>
      <c r="AA134" s="225"/>
      <c r="AB134" s="225"/>
      <c r="AC134" s="225"/>
      <c r="AD134" s="225"/>
      <c r="AE134" s="225"/>
      <c r="AF134" s="225"/>
      <c r="AG134" s="225"/>
      <c r="AH134" s="225"/>
      <c r="AI134" s="225"/>
      <c r="AJ134" s="225"/>
      <c r="AK134" s="225"/>
      <c r="AL134" s="225"/>
      <c r="AM134" s="225"/>
      <c r="AN134" s="225"/>
      <c r="AO134" s="225"/>
      <c r="AP134" s="225"/>
      <c r="AQ134" s="225"/>
      <c r="AR134" s="225"/>
      <c r="AS134" s="225"/>
      <c r="AT134" s="225"/>
      <c r="AU134" s="225"/>
      <c r="AV134" s="225"/>
      <c r="AW134" s="225"/>
      <c r="AX134" s="225"/>
      <c r="AY134" s="225"/>
      <c r="AZ134" s="225"/>
      <c r="BA134" s="225"/>
      <c r="BB134" s="225"/>
      <c r="BC134" s="225"/>
      <c r="BD134" s="225"/>
      <c r="BE134" s="225"/>
      <c r="BF134" s="225"/>
      <c r="BG134" s="225"/>
      <c r="BH134" s="225"/>
      <c r="BI134" s="225"/>
      <c r="BJ134" s="225"/>
      <c r="BK134" s="225"/>
      <c r="BL134" s="225"/>
      <c r="BM134" s="225"/>
      <c r="BN134" s="225"/>
      <c r="BO134" s="225"/>
      <c r="BP134" s="225"/>
      <c r="BQ134" s="225"/>
      <c r="BR134" s="225"/>
      <c r="BS134" s="225"/>
      <c r="BT134" s="225"/>
      <c r="BU134" s="225"/>
      <c r="BV134" s="225"/>
      <c r="BW134" s="225"/>
      <c r="BX134" s="225"/>
      <c r="BY134" s="225"/>
      <c r="BZ134" s="225"/>
    </row>
    <row r="135" spans="1:78" ht="12" customHeight="1" x14ac:dyDescent="0.25">
      <c r="A135" s="225"/>
      <c r="B135" s="225"/>
      <c r="C135" s="225"/>
      <c r="D135" s="225"/>
      <c r="E135" s="225"/>
      <c r="F135" s="225"/>
      <c r="G135" s="225"/>
      <c r="H135" s="225"/>
      <c r="I135" s="225"/>
      <c r="J135" s="270"/>
      <c r="K135" s="271"/>
      <c r="L135" s="225"/>
      <c r="M135" s="225"/>
      <c r="N135" s="225"/>
      <c r="O135" s="225"/>
      <c r="P135" s="225"/>
      <c r="Q135" s="225"/>
      <c r="R135" s="225"/>
      <c r="S135" s="225"/>
      <c r="T135" s="225"/>
      <c r="U135" s="225"/>
      <c r="V135" s="225"/>
      <c r="W135" s="225"/>
      <c r="X135" s="225"/>
      <c r="Y135" s="225"/>
      <c r="Z135" s="225"/>
      <c r="AA135" s="225"/>
      <c r="AB135" s="225"/>
      <c r="AC135" s="225"/>
      <c r="AD135" s="225"/>
      <c r="AE135" s="225"/>
      <c r="AF135" s="225"/>
      <c r="AG135" s="225"/>
      <c r="AH135" s="225"/>
      <c r="AI135" s="225"/>
      <c r="AJ135" s="225"/>
      <c r="AK135" s="225"/>
      <c r="AL135" s="225"/>
      <c r="AM135" s="225"/>
      <c r="AN135" s="225"/>
      <c r="AO135" s="225"/>
      <c r="AP135" s="225"/>
      <c r="AQ135" s="225"/>
      <c r="AR135" s="225"/>
      <c r="AS135" s="225"/>
      <c r="AT135" s="225"/>
      <c r="AU135" s="225"/>
      <c r="AV135" s="225"/>
      <c r="AW135" s="225"/>
      <c r="AX135" s="225"/>
      <c r="AY135" s="225"/>
      <c r="AZ135" s="225"/>
      <c r="BA135" s="225"/>
      <c r="BB135" s="225"/>
      <c r="BC135" s="225"/>
      <c r="BD135" s="225"/>
      <c r="BE135" s="225"/>
      <c r="BF135" s="225"/>
      <c r="BG135" s="225"/>
      <c r="BH135" s="225"/>
      <c r="BI135" s="225"/>
      <c r="BJ135" s="225"/>
      <c r="BK135" s="225"/>
      <c r="BL135" s="225"/>
      <c r="BM135" s="225"/>
      <c r="BN135" s="225"/>
      <c r="BO135" s="225"/>
      <c r="BP135" s="225"/>
      <c r="BQ135" s="225"/>
      <c r="BR135" s="225"/>
      <c r="BS135" s="225"/>
      <c r="BT135" s="225"/>
      <c r="BU135" s="225"/>
      <c r="BV135" s="225"/>
      <c r="BW135" s="225"/>
      <c r="BX135" s="225"/>
      <c r="BY135" s="225"/>
      <c r="BZ135" s="225"/>
    </row>
    <row r="136" spans="1:78" ht="12" customHeight="1" x14ac:dyDescent="0.25">
      <c r="A136" s="225"/>
      <c r="B136" s="225"/>
      <c r="C136" s="225"/>
      <c r="D136" s="225"/>
      <c r="E136" s="225"/>
      <c r="F136" s="225"/>
      <c r="G136" s="225"/>
      <c r="H136" s="225"/>
      <c r="I136" s="225"/>
      <c r="J136" s="270"/>
      <c r="K136" s="271"/>
      <c r="L136" s="225"/>
      <c r="M136" s="225"/>
      <c r="N136" s="225"/>
      <c r="O136" s="225"/>
      <c r="P136" s="225"/>
      <c r="Q136" s="225"/>
      <c r="R136" s="225"/>
      <c r="S136" s="225"/>
      <c r="T136" s="225"/>
      <c r="U136" s="225"/>
      <c r="V136" s="225"/>
      <c r="W136" s="225"/>
      <c r="X136" s="225"/>
      <c r="Y136" s="225"/>
      <c r="Z136" s="225"/>
      <c r="AA136" s="225"/>
      <c r="AB136" s="225"/>
      <c r="AC136" s="225"/>
      <c r="AD136" s="225"/>
      <c r="AE136" s="225"/>
      <c r="AF136" s="225"/>
      <c r="AG136" s="225"/>
      <c r="AH136" s="225"/>
      <c r="AI136" s="225"/>
      <c r="AJ136" s="225"/>
      <c r="AK136" s="225"/>
      <c r="AL136" s="225"/>
      <c r="AM136" s="225"/>
      <c r="AN136" s="225"/>
      <c r="AO136" s="225"/>
      <c r="AP136" s="225"/>
      <c r="AQ136" s="225"/>
      <c r="AR136" s="225"/>
      <c r="AS136" s="225"/>
      <c r="AT136" s="225"/>
      <c r="AU136" s="225"/>
      <c r="AV136" s="225"/>
      <c r="AW136" s="225"/>
      <c r="AX136" s="225"/>
      <c r="AY136" s="225"/>
      <c r="AZ136" s="225"/>
      <c r="BA136" s="225"/>
      <c r="BB136" s="225"/>
      <c r="BC136" s="225"/>
      <c r="BD136" s="225"/>
      <c r="BE136" s="225"/>
      <c r="BF136" s="225"/>
      <c r="BG136" s="225"/>
      <c r="BH136" s="225"/>
      <c r="BI136" s="225"/>
      <c r="BJ136" s="225"/>
      <c r="BK136" s="225"/>
      <c r="BL136" s="225"/>
      <c r="BM136" s="225"/>
      <c r="BN136" s="225"/>
      <c r="BO136" s="225"/>
      <c r="BP136" s="225"/>
      <c r="BQ136" s="225"/>
      <c r="BR136" s="225"/>
      <c r="BS136" s="225"/>
      <c r="BT136" s="225"/>
      <c r="BU136" s="225"/>
      <c r="BV136" s="225"/>
      <c r="BW136" s="225"/>
      <c r="BX136" s="225"/>
      <c r="BY136" s="225"/>
      <c r="BZ136" s="225"/>
    </row>
    <row r="137" spans="1:78" ht="12" customHeight="1" x14ac:dyDescent="0.25">
      <c r="A137" s="225"/>
      <c r="B137" s="225"/>
      <c r="C137" s="225"/>
      <c r="D137" s="225"/>
      <c r="E137" s="225"/>
      <c r="F137" s="225"/>
      <c r="G137" s="225"/>
      <c r="H137" s="225"/>
      <c r="I137" s="225"/>
      <c r="J137" s="270"/>
      <c r="K137" s="271"/>
      <c r="L137" s="225"/>
      <c r="M137" s="225"/>
      <c r="N137" s="225"/>
      <c r="O137" s="225"/>
      <c r="P137" s="225"/>
      <c r="Q137" s="225"/>
      <c r="R137" s="225"/>
      <c r="S137" s="225"/>
      <c r="T137" s="225"/>
      <c r="U137" s="225"/>
      <c r="V137" s="225"/>
      <c r="W137" s="225"/>
      <c r="X137" s="225"/>
      <c r="Y137" s="225"/>
      <c r="Z137" s="225"/>
      <c r="AA137" s="225"/>
      <c r="AB137" s="225"/>
      <c r="AC137" s="225"/>
      <c r="AD137" s="225"/>
      <c r="AE137" s="225"/>
      <c r="AF137" s="225"/>
      <c r="AG137" s="225"/>
      <c r="AH137" s="225"/>
      <c r="AI137" s="225"/>
      <c r="AJ137" s="225"/>
      <c r="AK137" s="225"/>
      <c r="AL137" s="225"/>
      <c r="AM137" s="225"/>
      <c r="AN137" s="225"/>
      <c r="AO137" s="225"/>
      <c r="AP137" s="225"/>
      <c r="AQ137" s="225"/>
      <c r="AR137" s="225"/>
      <c r="AS137" s="225"/>
      <c r="AT137" s="225"/>
      <c r="AU137" s="225"/>
      <c r="AV137" s="225"/>
      <c r="AW137" s="225"/>
      <c r="AX137" s="225"/>
      <c r="AY137" s="225"/>
      <c r="AZ137" s="225"/>
      <c r="BA137" s="225"/>
      <c r="BB137" s="225"/>
      <c r="BC137" s="225"/>
      <c r="BD137" s="225"/>
      <c r="BE137" s="225"/>
      <c r="BF137" s="225"/>
      <c r="BG137" s="225"/>
      <c r="BH137" s="225"/>
      <c r="BI137" s="225"/>
      <c r="BJ137" s="225"/>
      <c r="BK137" s="225"/>
      <c r="BL137" s="225"/>
      <c r="BM137" s="225"/>
      <c r="BN137" s="225"/>
      <c r="BO137" s="225"/>
      <c r="BP137" s="225"/>
      <c r="BQ137" s="225"/>
      <c r="BR137" s="225"/>
      <c r="BS137" s="225"/>
      <c r="BT137" s="225"/>
      <c r="BU137" s="225"/>
      <c r="BV137" s="225"/>
      <c r="BW137" s="225"/>
      <c r="BX137" s="225"/>
      <c r="BY137" s="225"/>
      <c r="BZ137" s="225"/>
    </row>
    <row r="138" spans="1:78" ht="12" customHeight="1" x14ac:dyDescent="0.25">
      <c r="A138" s="225"/>
      <c r="B138" s="225"/>
      <c r="C138" s="225"/>
      <c r="D138" s="225"/>
      <c r="E138" s="225"/>
      <c r="F138" s="225"/>
      <c r="G138" s="225"/>
      <c r="H138" s="225"/>
      <c r="I138" s="225"/>
      <c r="J138" s="270"/>
      <c r="K138" s="271"/>
      <c r="L138" s="225"/>
      <c r="M138" s="225"/>
      <c r="N138" s="225"/>
      <c r="O138" s="225"/>
      <c r="P138" s="225"/>
      <c r="Q138" s="225"/>
      <c r="R138" s="225"/>
      <c r="S138" s="225"/>
      <c r="T138" s="225"/>
      <c r="U138" s="225"/>
      <c r="V138" s="225"/>
      <c r="W138" s="225"/>
      <c r="X138" s="225"/>
      <c r="Y138" s="225"/>
      <c r="Z138" s="225"/>
      <c r="AA138" s="225"/>
      <c r="AB138" s="225"/>
      <c r="AC138" s="225"/>
      <c r="AD138" s="225"/>
      <c r="AE138" s="225"/>
      <c r="AF138" s="225"/>
      <c r="AG138" s="225"/>
      <c r="AH138" s="225"/>
      <c r="AI138" s="225"/>
      <c r="AJ138" s="225"/>
      <c r="AK138" s="225"/>
      <c r="AL138" s="225"/>
      <c r="AM138" s="225"/>
      <c r="AN138" s="225"/>
      <c r="AO138" s="225"/>
      <c r="AP138" s="225"/>
      <c r="AQ138" s="225"/>
      <c r="AR138" s="225"/>
      <c r="AS138" s="225"/>
      <c r="AT138" s="225"/>
      <c r="AU138" s="225"/>
      <c r="AV138" s="225"/>
      <c r="AW138" s="225"/>
      <c r="AX138" s="225"/>
      <c r="AY138" s="225"/>
      <c r="AZ138" s="225"/>
      <c r="BA138" s="225"/>
      <c r="BB138" s="225"/>
      <c r="BC138" s="225"/>
      <c r="BD138" s="225"/>
      <c r="BE138" s="225"/>
      <c r="BF138" s="225"/>
      <c r="BG138" s="225"/>
      <c r="BH138" s="225"/>
      <c r="BI138" s="225"/>
      <c r="BJ138" s="225"/>
      <c r="BK138" s="225"/>
      <c r="BL138" s="225"/>
      <c r="BM138" s="225"/>
      <c r="BN138" s="225"/>
      <c r="BO138" s="225"/>
      <c r="BP138" s="225"/>
      <c r="BQ138" s="225"/>
      <c r="BR138" s="225"/>
      <c r="BS138" s="225"/>
      <c r="BT138" s="225"/>
      <c r="BU138" s="225"/>
      <c r="BV138" s="225"/>
      <c r="BW138" s="225"/>
      <c r="BX138" s="225"/>
      <c r="BY138" s="225"/>
      <c r="BZ138" s="225"/>
    </row>
    <row r="139" spans="1:78" ht="12" customHeight="1" x14ac:dyDescent="0.25">
      <c r="A139" s="225"/>
      <c r="B139" s="225"/>
      <c r="C139" s="225"/>
      <c r="D139" s="225"/>
      <c r="E139" s="225"/>
      <c r="F139" s="225"/>
      <c r="G139" s="225"/>
      <c r="H139" s="225"/>
      <c r="I139" s="225"/>
      <c r="J139" s="270"/>
      <c r="K139" s="271"/>
      <c r="L139" s="225"/>
      <c r="M139" s="225"/>
      <c r="N139" s="225"/>
      <c r="O139" s="225"/>
      <c r="P139" s="225"/>
      <c r="Q139" s="225"/>
      <c r="R139" s="225"/>
      <c r="S139" s="225"/>
      <c r="T139" s="225"/>
      <c r="U139" s="225"/>
      <c r="V139" s="225"/>
      <c r="W139" s="225"/>
      <c r="X139" s="225"/>
      <c r="Y139" s="225"/>
      <c r="Z139" s="225"/>
      <c r="AA139" s="225"/>
      <c r="AB139" s="225"/>
      <c r="AC139" s="225"/>
      <c r="AD139" s="225"/>
      <c r="AE139" s="225"/>
      <c r="AF139" s="225"/>
      <c r="AG139" s="225"/>
      <c r="AH139" s="225"/>
      <c r="AI139" s="225"/>
      <c r="AJ139" s="225"/>
      <c r="AK139" s="225"/>
      <c r="AL139" s="225"/>
      <c r="AM139" s="225"/>
      <c r="AN139" s="225"/>
      <c r="AO139" s="225"/>
      <c r="AP139" s="225"/>
      <c r="AQ139" s="225"/>
      <c r="AR139" s="225"/>
      <c r="AS139" s="225"/>
      <c r="AT139" s="225"/>
      <c r="AU139" s="225"/>
      <c r="AV139" s="225"/>
      <c r="AW139" s="225"/>
      <c r="AX139" s="225"/>
      <c r="AY139" s="225"/>
      <c r="AZ139" s="225"/>
      <c r="BA139" s="225"/>
      <c r="BB139" s="225"/>
      <c r="BC139" s="225"/>
      <c r="BD139" s="225"/>
      <c r="BE139" s="225"/>
      <c r="BF139" s="225"/>
      <c r="BG139" s="225"/>
      <c r="BH139" s="225"/>
      <c r="BI139" s="225"/>
      <c r="BJ139" s="225"/>
      <c r="BK139" s="225"/>
      <c r="BL139" s="225"/>
      <c r="BM139" s="225"/>
      <c r="BN139" s="225"/>
      <c r="BO139" s="225"/>
      <c r="BP139" s="225"/>
      <c r="BQ139" s="225"/>
      <c r="BR139" s="225"/>
      <c r="BS139" s="225"/>
      <c r="BT139" s="225"/>
      <c r="BU139" s="225"/>
      <c r="BV139" s="225"/>
      <c r="BW139" s="225"/>
      <c r="BX139" s="225"/>
      <c r="BY139" s="225"/>
      <c r="BZ139" s="225"/>
    </row>
    <row r="140" spans="1:78" ht="12" customHeight="1" x14ac:dyDescent="0.25">
      <c r="A140" s="225"/>
      <c r="B140" s="225"/>
      <c r="C140" s="225"/>
      <c r="D140" s="225"/>
      <c r="E140" s="225"/>
      <c r="F140" s="225"/>
      <c r="G140" s="225"/>
      <c r="H140" s="225"/>
      <c r="I140" s="225"/>
      <c r="J140" s="270"/>
      <c r="K140" s="271"/>
      <c r="L140" s="225"/>
      <c r="M140" s="225"/>
      <c r="N140" s="225"/>
      <c r="O140" s="225"/>
      <c r="P140" s="225"/>
      <c r="Q140" s="225"/>
      <c r="R140" s="225"/>
      <c r="S140" s="225"/>
      <c r="T140" s="225"/>
      <c r="U140" s="225"/>
      <c r="V140" s="225"/>
      <c r="W140" s="225"/>
      <c r="X140" s="225"/>
      <c r="Y140" s="225"/>
      <c r="Z140" s="225"/>
      <c r="AA140" s="225"/>
      <c r="AB140" s="225"/>
      <c r="AC140" s="225"/>
      <c r="AD140" s="225"/>
      <c r="AE140" s="225"/>
      <c r="AF140" s="225"/>
      <c r="AG140" s="225"/>
      <c r="AH140" s="225"/>
      <c r="AI140" s="225"/>
      <c r="AJ140" s="225"/>
      <c r="AK140" s="225"/>
      <c r="AL140" s="225"/>
      <c r="AM140" s="225"/>
      <c r="AN140" s="225"/>
      <c r="AO140" s="225"/>
      <c r="AP140" s="225"/>
      <c r="AQ140" s="225"/>
      <c r="AR140" s="225"/>
      <c r="AS140" s="225"/>
      <c r="AT140" s="225"/>
      <c r="AU140" s="225"/>
      <c r="AV140" s="225"/>
      <c r="AW140" s="225"/>
      <c r="AX140" s="225"/>
      <c r="AY140" s="225"/>
      <c r="AZ140" s="225"/>
      <c r="BA140" s="225"/>
      <c r="BB140" s="225"/>
      <c r="BC140" s="225"/>
      <c r="BD140" s="225"/>
      <c r="BE140" s="225"/>
      <c r="BF140" s="225"/>
      <c r="BG140" s="225"/>
      <c r="BH140" s="225"/>
      <c r="BI140" s="225"/>
      <c r="BJ140" s="225"/>
      <c r="BK140" s="225"/>
      <c r="BL140" s="225"/>
      <c r="BM140" s="225"/>
      <c r="BN140" s="225"/>
      <c r="BO140" s="225"/>
      <c r="BP140" s="225"/>
      <c r="BQ140" s="225"/>
      <c r="BR140" s="225"/>
      <c r="BS140" s="225"/>
      <c r="BT140" s="225"/>
      <c r="BU140" s="225"/>
      <c r="BV140" s="225"/>
      <c r="BW140" s="225"/>
      <c r="BX140" s="225"/>
      <c r="BY140" s="225"/>
      <c r="BZ140" s="225"/>
    </row>
    <row r="141" spans="1:78" ht="12" customHeight="1" x14ac:dyDescent="0.25">
      <c r="A141" s="225"/>
      <c r="B141" s="225"/>
      <c r="C141" s="225"/>
      <c r="D141" s="225"/>
      <c r="E141" s="225"/>
      <c r="F141" s="225"/>
      <c r="G141" s="225"/>
      <c r="H141" s="225"/>
      <c r="I141" s="225"/>
      <c r="J141" s="270"/>
      <c r="K141" s="271"/>
      <c r="L141" s="225"/>
      <c r="M141" s="225"/>
      <c r="N141" s="225"/>
      <c r="O141" s="225"/>
      <c r="P141" s="225"/>
      <c r="Q141" s="225"/>
      <c r="R141" s="225"/>
      <c r="S141" s="225"/>
      <c r="T141" s="225"/>
      <c r="U141" s="225"/>
      <c r="V141" s="225"/>
      <c r="W141" s="225"/>
      <c r="X141" s="225"/>
      <c r="Y141" s="225"/>
      <c r="Z141" s="225"/>
      <c r="AA141" s="225"/>
      <c r="AB141" s="225"/>
      <c r="AC141" s="225"/>
      <c r="AD141" s="225"/>
      <c r="AE141" s="225"/>
      <c r="AF141" s="225"/>
      <c r="AG141" s="225"/>
      <c r="AH141" s="225"/>
      <c r="AI141" s="225"/>
      <c r="AJ141" s="225"/>
      <c r="AK141" s="225"/>
      <c r="AL141" s="225"/>
      <c r="AM141" s="225"/>
      <c r="AN141" s="225"/>
      <c r="AO141" s="225"/>
      <c r="AP141" s="225"/>
      <c r="AQ141" s="225"/>
      <c r="AR141" s="225"/>
      <c r="AS141" s="225"/>
      <c r="AT141" s="225"/>
      <c r="AU141" s="225"/>
      <c r="AV141" s="225"/>
      <c r="AW141" s="225"/>
      <c r="AX141" s="225"/>
      <c r="AY141" s="225"/>
      <c r="AZ141" s="225"/>
      <c r="BA141" s="225"/>
      <c r="BB141" s="225"/>
      <c r="BC141" s="225"/>
      <c r="BD141" s="225"/>
      <c r="BE141" s="225"/>
      <c r="BF141" s="225"/>
      <c r="BG141" s="225"/>
      <c r="BH141" s="225"/>
      <c r="BI141" s="225"/>
      <c r="BJ141" s="225"/>
      <c r="BK141" s="225"/>
      <c r="BL141" s="225"/>
      <c r="BM141" s="225"/>
      <c r="BN141" s="225"/>
      <c r="BO141" s="225"/>
      <c r="BP141" s="225"/>
      <c r="BQ141" s="225"/>
      <c r="BR141" s="225"/>
      <c r="BS141" s="225"/>
      <c r="BT141" s="225"/>
      <c r="BU141" s="225"/>
      <c r="BV141" s="225"/>
      <c r="BW141" s="225"/>
      <c r="BX141" s="225"/>
      <c r="BY141" s="225"/>
      <c r="BZ141" s="225"/>
    </row>
    <row r="142" spans="1:78" ht="12" customHeight="1" x14ac:dyDescent="0.25">
      <c r="A142" s="225"/>
      <c r="B142" s="225"/>
      <c r="C142" s="225"/>
      <c r="D142" s="225"/>
      <c r="E142" s="225"/>
      <c r="F142" s="225"/>
      <c r="G142" s="225"/>
      <c r="H142" s="225"/>
      <c r="I142" s="225"/>
      <c r="J142" s="270"/>
      <c r="K142" s="271"/>
      <c r="L142" s="225"/>
      <c r="M142" s="225"/>
      <c r="N142" s="225"/>
      <c r="O142" s="225"/>
      <c r="P142" s="225"/>
      <c r="Q142" s="225"/>
      <c r="R142" s="225"/>
      <c r="S142" s="225"/>
      <c r="T142" s="225"/>
      <c r="U142" s="225"/>
      <c r="V142" s="225"/>
      <c r="W142" s="225"/>
      <c r="X142" s="225"/>
      <c r="Y142" s="225"/>
      <c r="Z142" s="225"/>
      <c r="AA142" s="225"/>
      <c r="AB142" s="225"/>
      <c r="AC142" s="225"/>
      <c r="AD142" s="225"/>
      <c r="AE142" s="225"/>
      <c r="AF142" s="225"/>
      <c r="AG142" s="225"/>
      <c r="AH142" s="225"/>
      <c r="AI142" s="225"/>
      <c r="AJ142" s="225"/>
      <c r="AK142" s="225"/>
      <c r="AL142" s="225"/>
      <c r="AM142" s="225"/>
      <c r="AN142" s="225"/>
      <c r="AO142" s="225"/>
      <c r="AP142" s="225"/>
      <c r="AQ142" s="225"/>
      <c r="AR142" s="225"/>
      <c r="AS142" s="225"/>
      <c r="AT142" s="225"/>
      <c r="AU142" s="225"/>
      <c r="AV142" s="225"/>
      <c r="AW142" s="225"/>
      <c r="AX142" s="225"/>
      <c r="AY142" s="225"/>
      <c r="AZ142" s="225"/>
      <c r="BA142" s="225"/>
      <c r="BB142" s="225"/>
      <c r="BC142" s="225"/>
      <c r="BD142" s="225"/>
      <c r="BE142" s="225"/>
      <c r="BF142" s="225"/>
      <c r="BG142" s="225"/>
      <c r="BH142" s="225"/>
      <c r="BI142" s="225"/>
      <c r="BJ142" s="225"/>
      <c r="BK142" s="225"/>
      <c r="BL142" s="225"/>
      <c r="BM142" s="225"/>
      <c r="BN142" s="225"/>
      <c r="BO142" s="225"/>
      <c r="BP142" s="225"/>
      <c r="BQ142" s="225"/>
      <c r="BR142" s="225"/>
      <c r="BS142" s="225"/>
      <c r="BT142" s="225"/>
      <c r="BU142" s="225"/>
      <c r="BV142" s="225"/>
      <c r="BW142" s="225"/>
      <c r="BX142" s="225"/>
      <c r="BY142" s="225"/>
      <c r="BZ142" s="225"/>
    </row>
    <row r="143" spans="1:78" ht="12" customHeight="1" x14ac:dyDescent="0.25">
      <c r="A143" s="225"/>
      <c r="B143" s="225"/>
      <c r="C143" s="225"/>
      <c r="D143" s="225"/>
      <c r="E143" s="225"/>
      <c r="F143" s="225"/>
      <c r="G143" s="225"/>
      <c r="H143" s="225"/>
      <c r="I143" s="225"/>
      <c r="J143" s="270"/>
      <c r="K143" s="271"/>
      <c r="L143" s="225"/>
      <c r="M143" s="225"/>
      <c r="N143" s="225"/>
      <c r="O143" s="225"/>
      <c r="P143" s="225"/>
      <c r="Q143" s="225"/>
      <c r="R143" s="225"/>
      <c r="S143" s="225"/>
      <c r="T143" s="225"/>
      <c r="U143" s="225"/>
      <c r="V143" s="225"/>
      <c r="W143" s="225"/>
      <c r="X143" s="225"/>
      <c r="Y143" s="225"/>
      <c r="Z143" s="225"/>
      <c r="AA143" s="225"/>
      <c r="AB143" s="225"/>
      <c r="AC143" s="225"/>
      <c r="AD143" s="225"/>
      <c r="AE143" s="225"/>
      <c r="AF143" s="225"/>
      <c r="AG143" s="225"/>
      <c r="AH143" s="225"/>
      <c r="AI143" s="225"/>
      <c r="AJ143" s="225"/>
      <c r="AK143" s="225"/>
      <c r="AL143" s="225"/>
      <c r="AM143" s="225"/>
      <c r="AN143" s="225"/>
      <c r="AO143" s="225"/>
      <c r="AP143" s="225"/>
      <c r="AQ143" s="225"/>
      <c r="AR143" s="225"/>
      <c r="AS143" s="225"/>
      <c r="AT143" s="225"/>
      <c r="AU143" s="225"/>
      <c r="AV143" s="225"/>
      <c r="AW143" s="225"/>
      <c r="AX143" s="225"/>
      <c r="AY143" s="225"/>
      <c r="AZ143" s="225"/>
      <c r="BA143" s="225"/>
      <c r="BB143" s="225"/>
      <c r="BC143" s="225"/>
      <c r="BD143" s="225"/>
      <c r="BE143" s="225"/>
      <c r="BF143" s="225"/>
      <c r="BG143" s="225"/>
      <c r="BH143" s="225"/>
      <c r="BI143" s="225"/>
      <c r="BJ143" s="225"/>
      <c r="BK143" s="225"/>
      <c r="BL143" s="225"/>
      <c r="BM143" s="225"/>
      <c r="BN143" s="225"/>
      <c r="BO143" s="225"/>
      <c r="BP143" s="225"/>
      <c r="BQ143" s="225"/>
      <c r="BR143" s="225"/>
      <c r="BS143" s="225"/>
      <c r="BT143" s="225"/>
      <c r="BU143" s="225"/>
      <c r="BV143" s="225"/>
      <c r="BW143" s="225"/>
      <c r="BX143" s="225"/>
      <c r="BY143" s="225"/>
      <c r="BZ143" s="225"/>
    </row>
    <row r="144" spans="1:78" ht="12" customHeight="1" x14ac:dyDescent="0.25">
      <c r="A144" s="225"/>
      <c r="B144" s="225"/>
      <c r="C144" s="225"/>
      <c r="D144" s="225"/>
      <c r="E144" s="225"/>
      <c r="F144" s="225"/>
      <c r="G144" s="225"/>
      <c r="H144" s="225"/>
      <c r="I144" s="225"/>
      <c r="J144" s="270"/>
      <c r="K144" s="271"/>
      <c r="L144" s="225"/>
      <c r="M144" s="225"/>
      <c r="N144" s="225"/>
      <c r="O144" s="225"/>
      <c r="P144" s="225"/>
      <c r="Q144" s="225"/>
      <c r="R144" s="225"/>
      <c r="S144" s="225"/>
      <c r="T144" s="225"/>
      <c r="U144" s="225"/>
      <c r="V144" s="225"/>
      <c r="W144" s="225"/>
      <c r="X144" s="225"/>
      <c r="Y144" s="225"/>
      <c r="Z144" s="225"/>
      <c r="AA144" s="225"/>
      <c r="AB144" s="225"/>
      <c r="AC144" s="225"/>
      <c r="AD144" s="225"/>
      <c r="AE144" s="225"/>
      <c r="AF144" s="225"/>
      <c r="AG144" s="225"/>
      <c r="AH144" s="225"/>
      <c r="AI144" s="225"/>
      <c r="AJ144" s="225"/>
      <c r="AK144" s="225"/>
      <c r="AL144" s="225"/>
      <c r="AM144" s="225"/>
      <c r="AN144" s="225"/>
      <c r="AO144" s="225"/>
      <c r="AP144" s="225"/>
      <c r="AQ144" s="225"/>
      <c r="AR144" s="225"/>
      <c r="AS144" s="225"/>
      <c r="AT144" s="225"/>
      <c r="AU144" s="225"/>
      <c r="AV144" s="225"/>
      <c r="AW144" s="225"/>
      <c r="AX144" s="225"/>
      <c r="AY144" s="225"/>
      <c r="AZ144" s="225"/>
      <c r="BA144" s="225"/>
      <c r="BB144" s="225"/>
      <c r="BC144" s="225"/>
      <c r="BD144" s="225"/>
      <c r="BE144" s="225"/>
      <c r="BF144" s="225"/>
      <c r="BG144" s="225"/>
      <c r="BH144" s="225"/>
      <c r="BI144" s="225"/>
      <c r="BJ144" s="225"/>
      <c r="BK144" s="225"/>
      <c r="BL144" s="225"/>
      <c r="BM144" s="225"/>
      <c r="BN144" s="225"/>
      <c r="BO144" s="225"/>
      <c r="BP144" s="225"/>
      <c r="BQ144" s="225"/>
      <c r="BR144" s="225"/>
      <c r="BS144" s="225"/>
      <c r="BT144" s="225"/>
      <c r="BU144" s="225"/>
      <c r="BV144" s="225"/>
      <c r="BW144" s="225"/>
      <c r="BX144" s="225"/>
      <c r="BY144" s="225"/>
      <c r="BZ144" s="225"/>
    </row>
    <row r="145" spans="1:78" ht="12" customHeight="1" x14ac:dyDescent="0.25">
      <c r="A145" s="225"/>
      <c r="B145" s="225"/>
      <c r="C145" s="225"/>
      <c r="D145" s="225"/>
      <c r="E145" s="225"/>
      <c r="F145" s="225"/>
      <c r="G145" s="225"/>
      <c r="H145" s="225"/>
      <c r="I145" s="225"/>
      <c r="J145" s="270"/>
      <c r="K145" s="271"/>
      <c r="L145" s="225"/>
      <c r="M145" s="225"/>
      <c r="N145" s="225"/>
      <c r="O145" s="225"/>
      <c r="P145" s="225"/>
      <c r="Q145" s="225"/>
      <c r="R145" s="225"/>
      <c r="S145" s="225"/>
      <c r="T145" s="225"/>
      <c r="U145" s="225"/>
      <c r="V145" s="225"/>
      <c r="W145" s="225"/>
      <c r="X145" s="225"/>
      <c r="Y145" s="225"/>
      <c r="Z145" s="225"/>
      <c r="AA145" s="225"/>
      <c r="AB145" s="225"/>
      <c r="AC145" s="225"/>
      <c r="AD145" s="225"/>
      <c r="AE145" s="225"/>
      <c r="AF145" s="225"/>
      <c r="AG145" s="225"/>
      <c r="AH145" s="225"/>
      <c r="AI145" s="225"/>
      <c r="AJ145" s="225"/>
      <c r="AK145" s="225"/>
      <c r="AL145" s="225"/>
      <c r="AM145" s="225"/>
      <c r="AN145" s="225"/>
      <c r="AO145" s="225"/>
      <c r="AP145" s="225"/>
      <c r="AQ145" s="225"/>
      <c r="AR145" s="225"/>
      <c r="AS145" s="225"/>
      <c r="AT145" s="225"/>
      <c r="AU145" s="225"/>
      <c r="AV145" s="225"/>
      <c r="AW145" s="225"/>
      <c r="AX145" s="225"/>
      <c r="AY145" s="225"/>
      <c r="AZ145" s="225"/>
      <c r="BA145" s="225"/>
      <c r="BB145" s="225"/>
      <c r="BC145" s="225"/>
      <c r="BD145" s="225"/>
      <c r="BE145" s="225"/>
      <c r="BF145" s="225"/>
      <c r="BG145" s="225"/>
      <c r="BH145" s="225"/>
      <c r="BI145" s="225"/>
      <c r="BJ145" s="225"/>
      <c r="BK145" s="225"/>
      <c r="BL145" s="225"/>
      <c r="BM145" s="225"/>
      <c r="BN145" s="225"/>
      <c r="BO145" s="225"/>
      <c r="BP145" s="225"/>
      <c r="BQ145" s="225"/>
      <c r="BR145" s="225"/>
      <c r="BS145" s="225"/>
      <c r="BT145" s="225"/>
      <c r="BU145" s="225"/>
      <c r="BV145" s="225"/>
      <c r="BW145" s="225"/>
      <c r="BX145" s="225"/>
      <c r="BY145" s="225"/>
      <c r="BZ145" s="225"/>
    </row>
    <row r="146" spans="1:78" ht="12" customHeight="1" x14ac:dyDescent="0.25">
      <c r="A146" s="225"/>
      <c r="B146" s="225"/>
      <c r="C146" s="225"/>
      <c r="D146" s="225"/>
      <c r="E146" s="225"/>
      <c r="F146" s="225"/>
      <c r="G146" s="225"/>
      <c r="H146" s="225"/>
      <c r="I146" s="225"/>
      <c r="J146" s="270"/>
      <c r="K146" s="271"/>
      <c r="L146" s="225"/>
      <c r="M146" s="225"/>
      <c r="N146" s="225"/>
      <c r="O146" s="225"/>
      <c r="P146" s="225"/>
      <c r="Q146" s="225"/>
      <c r="R146" s="225"/>
      <c r="S146" s="225"/>
      <c r="T146" s="225"/>
      <c r="U146" s="225"/>
      <c r="V146" s="225"/>
      <c r="W146" s="225"/>
      <c r="X146" s="225"/>
      <c r="Y146" s="225"/>
      <c r="Z146" s="225"/>
      <c r="AA146" s="225"/>
      <c r="AB146" s="225"/>
      <c r="AC146" s="225"/>
      <c r="AD146" s="225"/>
      <c r="AE146" s="225"/>
      <c r="AF146" s="225"/>
      <c r="AG146" s="225"/>
      <c r="AH146" s="225"/>
      <c r="AI146" s="225"/>
      <c r="AJ146" s="225"/>
      <c r="AK146" s="225"/>
      <c r="AL146" s="225"/>
      <c r="AM146" s="225"/>
      <c r="AN146" s="225"/>
      <c r="AO146" s="225"/>
      <c r="AP146" s="225"/>
      <c r="AQ146" s="225"/>
      <c r="AR146" s="225"/>
      <c r="AS146" s="225"/>
      <c r="AT146" s="225"/>
      <c r="AU146" s="225"/>
      <c r="AV146" s="225"/>
      <c r="AW146" s="225"/>
      <c r="AX146" s="225"/>
      <c r="AY146" s="225"/>
      <c r="AZ146" s="225"/>
      <c r="BA146" s="225"/>
      <c r="BB146" s="225"/>
      <c r="BC146" s="225"/>
      <c r="BD146" s="225"/>
      <c r="BE146" s="225"/>
      <c r="BF146" s="225"/>
      <c r="BG146" s="225"/>
      <c r="BH146" s="225"/>
      <c r="BI146" s="225"/>
      <c r="BJ146" s="225"/>
      <c r="BK146" s="225"/>
      <c r="BL146" s="225"/>
      <c r="BM146" s="225"/>
      <c r="BN146" s="225"/>
      <c r="BO146" s="225"/>
      <c r="BP146" s="225"/>
      <c r="BQ146" s="225"/>
      <c r="BR146" s="225"/>
      <c r="BS146" s="225"/>
      <c r="BT146" s="225"/>
      <c r="BU146" s="225"/>
      <c r="BV146" s="225"/>
      <c r="BW146" s="225"/>
      <c r="BX146" s="225"/>
      <c r="BY146" s="225"/>
      <c r="BZ146" s="225"/>
    </row>
    <row r="147" spans="1:78" ht="12" customHeight="1" x14ac:dyDescent="0.25">
      <c r="A147" s="225"/>
      <c r="B147" s="225"/>
      <c r="C147" s="225"/>
      <c r="D147" s="225"/>
      <c r="E147" s="225"/>
      <c r="F147" s="225"/>
      <c r="G147" s="225"/>
      <c r="H147" s="225"/>
      <c r="I147" s="225"/>
      <c r="J147" s="270"/>
      <c r="K147" s="271"/>
      <c r="L147" s="225"/>
      <c r="M147" s="225"/>
      <c r="N147" s="225"/>
      <c r="O147" s="225"/>
      <c r="P147" s="225"/>
      <c r="Q147" s="225"/>
      <c r="R147" s="225"/>
      <c r="S147" s="225"/>
      <c r="T147" s="225"/>
      <c r="U147" s="225"/>
      <c r="V147" s="225"/>
      <c r="W147" s="225"/>
      <c r="X147" s="225"/>
      <c r="Y147" s="225"/>
      <c r="Z147" s="225"/>
      <c r="AA147" s="225"/>
      <c r="AB147" s="225"/>
      <c r="AC147" s="225"/>
      <c r="AD147" s="225"/>
      <c r="AE147" s="225"/>
      <c r="AF147" s="225"/>
      <c r="AG147" s="225"/>
      <c r="AH147" s="225"/>
      <c r="AI147" s="225"/>
      <c r="AJ147" s="225"/>
      <c r="AK147" s="225"/>
      <c r="AL147" s="225"/>
      <c r="AM147" s="225"/>
      <c r="AN147" s="225"/>
      <c r="AO147" s="225"/>
      <c r="AP147" s="225"/>
      <c r="AQ147" s="225"/>
      <c r="AR147" s="225"/>
      <c r="AS147" s="225"/>
      <c r="AT147" s="225"/>
      <c r="AU147" s="225"/>
      <c r="AV147" s="225"/>
      <c r="AW147" s="225"/>
      <c r="AX147" s="225"/>
      <c r="AY147" s="225"/>
      <c r="AZ147" s="225"/>
      <c r="BA147" s="225"/>
      <c r="BB147" s="225"/>
      <c r="BC147" s="225"/>
      <c r="BD147" s="225"/>
      <c r="BE147" s="225"/>
      <c r="BF147" s="225"/>
      <c r="BG147" s="225"/>
      <c r="BH147" s="225"/>
      <c r="BI147" s="225"/>
      <c r="BJ147" s="225"/>
      <c r="BK147" s="225"/>
      <c r="BL147" s="225"/>
      <c r="BM147" s="225"/>
      <c r="BN147" s="225"/>
      <c r="BO147" s="225"/>
      <c r="BP147" s="225"/>
      <c r="BQ147" s="225"/>
      <c r="BR147" s="225"/>
      <c r="BS147" s="225"/>
      <c r="BT147" s="225"/>
      <c r="BU147" s="225"/>
      <c r="BV147" s="225"/>
      <c r="BW147" s="225"/>
      <c r="BX147" s="225"/>
      <c r="BY147" s="225"/>
      <c r="BZ147" s="225"/>
    </row>
    <row r="148" spans="1:78" ht="12" customHeight="1" x14ac:dyDescent="0.25">
      <c r="A148" s="225"/>
      <c r="B148" s="225"/>
      <c r="C148" s="225"/>
      <c r="D148" s="225"/>
      <c r="E148" s="225"/>
      <c r="F148" s="225"/>
      <c r="G148" s="225"/>
      <c r="H148" s="225"/>
      <c r="I148" s="225"/>
      <c r="J148" s="270"/>
      <c r="K148" s="271"/>
      <c r="L148" s="225"/>
      <c r="M148" s="225"/>
      <c r="N148" s="225"/>
      <c r="O148" s="225"/>
      <c r="P148" s="225"/>
      <c r="Q148" s="225"/>
      <c r="R148" s="225"/>
      <c r="S148" s="225"/>
      <c r="T148" s="225"/>
      <c r="U148" s="225"/>
      <c r="V148" s="225"/>
      <c r="W148" s="225"/>
      <c r="X148" s="225"/>
      <c r="Y148" s="225"/>
      <c r="Z148" s="225"/>
      <c r="AA148" s="225"/>
      <c r="AB148" s="225"/>
      <c r="AC148" s="225"/>
      <c r="AD148" s="225"/>
      <c r="AE148" s="225"/>
      <c r="AF148" s="225"/>
      <c r="AG148" s="225"/>
      <c r="AH148" s="225"/>
      <c r="AI148" s="225"/>
      <c r="AJ148" s="225"/>
      <c r="AK148" s="225"/>
      <c r="AL148" s="225"/>
      <c r="AM148" s="225"/>
      <c r="AN148" s="225"/>
      <c r="AO148" s="225"/>
      <c r="AP148" s="225"/>
      <c r="AQ148" s="225"/>
      <c r="AR148" s="225"/>
      <c r="AS148" s="225"/>
      <c r="AT148" s="225"/>
      <c r="AU148" s="225"/>
      <c r="AV148" s="225"/>
      <c r="AW148" s="225"/>
      <c r="AX148" s="225"/>
      <c r="AY148" s="225"/>
      <c r="AZ148" s="225"/>
      <c r="BA148" s="225"/>
      <c r="BB148" s="225"/>
      <c r="BC148" s="225"/>
      <c r="BD148" s="225"/>
      <c r="BE148" s="225"/>
      <c r="BF148" s="225"/>
      <c r="BG148" s="225"/>
      <c r="BH148" s="225"/>
      <c r="BI148" s="225"/>
      <c r="BJ148" s="225"/>
      <c r="BK148" s="225"/>
      <c r="BL148" s="225"/>
      <c r="BM148" s="225"/>
      <c r="BN148" s="225"/>
      <c r="BO148" s="225"/>
      <c r="BP148" s="225"/>
      <c r="BQ148" s="225"/>
      <c r="BR148" s="225"/>
      <c r="BS148" s="225"/>
      <c r="BT148" s="225"/>
      <c r="BU148" s="225"/>
      <c r="BV148" s="225"/>
      <c r="BW148" s="225"/>
      <c r="BX148" s="225"/>
      <c r="BY148" s="225"/>
      <c r="BZ148" s="225"/>
    </row>
    <row r="149" spans="1:78" ht="12" customHeight="1" x14ac:dyDescent="0.25">
      <c r="A149" s="225"/>
      <c r="B149" s="225"/>
      <c r="C149" s="225"/>
      <c r="D149" s="225"/>
      <c r="E149" s="225"/>
      <c r="F149" s="225"/>
      <c r="G149" s="225"/>
      <c r="H149" s="225"/>
      <c r="I149" s="225"/>
      <c r="J149" s="270"/>
      <c r="K149" s="271"/>
      <c r="L149" s="225"/>
      <c r="M149" s="225"/>
      <c r="N149" s="225"/>
      <c r="O149" s="225"/>
      <c r="P149" s="225"/>
      <c r="Q149" s="225"/>
      <c r="R149" s="225"/>
      <c r="S149" s="225"/>
      <c r="T149" s="225"/>
      <c r="U149" s="225"/>
      <c r="V149" s="225"/>
      <c r="W149" s="225"/>
      <c r="X149" s="225"/>
      <c r="Y149" s="225"/>
      <c r="Z149" s="225"/>
      <c r="AA149" s="225"/>
      <c r="AB149" s="225"/>
      <c r="AC149" s="225"/>
      <c r="AD149" s="225"/>
      <c r="AE149" s="225"/>
      <c r="AF149" s="225"/>
      <c r="AG149" s="225"/>
      <c r="AH149" s="225"/>
      <c r="AI149" s="225"/>
      <c r="AJ149" s="225"/>
      <c r="AK149" s="225"/>
      <c r="AL149" s="225"/>
      <c r="AM149" s="225"/>
      <c r="AN149" s="225"/>
      <c r="AO149" s="225"/>
      <c r="AP149" s="225"/>
      <c r="AQ149" s="225"/>
      <c r="AR149" s="225"/>
      <c r="AS149" s="225"/>
      <c r="AT149" s="225"/>
      <c r="AU149" s="225"/>
      <c r="AV149" s="225"/>
      <c r="AW149" s="225"/>
      <c r="AX149" s="225"/>
      <c r="AY149" s="225"/>
      <c r="AZ149" s="225"/>
      <c r="BA149" s="225"/>
      <c r="BB149" s="225"/>
      <c r="BC149" s="225"/>
      <c r="BD149" s="225"/>
      <c r="BE149" s="225"/>
      <c r="BF149" s="225"/>
      <c r="BG149" s="225"/>
      <c r="BH149" s="225"/>
      <c r="BI149" s="225"/>
      <c r="BJ149" s="225"/>
      <c r="BK149" s="225"/>
      <c r="BL149" s="225"/>
      <c r="BM149" s="225"/>
      <c r="BN149" s="225"/>
      <c r="BO149" s="225"/>
      <c r="BP149" s="225"/>
      <c r="BQ149" s="225"/>
      <c r="BR149" s="225"/>
      <c r="BS149" s="225"/>
      <c r="BT149" s="225"/>
      <c r="BU149" s="225"/>
      <c r="BV149" s="225"/>
      <c r="BW149" s="225"/>
      <c r="BX149" s="225"/>
      <c r="BY149" s="225"/>
      <c r="BZ149" s="225"/>
    </row>
    <row r="150" spans="1:78" ht="12" customHeight="1" x14ac:dyDescent="0.25">
      <c r="A150" s="225"/>
      <c r="B150" s="225"/>
      <c r="C150" s="225"/>
      <c r="D150" s="225"/>
      <c r="E150" s="225"/>
      <c r="F150" s="225"/>
      <c r="G150" s="225"/>
      <c r="H150" s="225"/>
      <c r="I150" s="225"/>
      <c r="J150" s="270"/>
      <c r="K150" s="271"/>
      <c r="L150" s="225"/>
      <c r="M150" s="225"/>
      <c r="N150" s="225"/>
      <c r="O150" s="225"/>
      <c r="P150" s="225"/>
      <c r="Q150" s="225"/>
      <c r="R150" s="225"/>
      <c r="S150" s="225"/>
      <c r="T150" s="225"/>
      <c r="U150" s="225"/>
      <c r="V150" s="225"/>
      <c r="W150" s="225"/>
      <c r="X150" s="225"/>
      <c r="Y150" s="225"/>
      <c r="Z150" s="225"/>
      <c r="AA150" s="225"/>
      <c r="AB150" s="225"/>
      <c r="AC150" s="225"/>
      <c r="AD150" s="225"/>
      <c r="AE150" s="225"/>
      <c r="AF150" s="225"/>
      <c r="AG150" s="225"/>
      <c r="AH150" s="225"/>
      <c r="AI150" s="225"/>
      <c r="AJ150" s="225"/>
      <c r="AK150" s="225"/>
      <c r="AL150" s="225"/>
      <c r="AM150" s="225"/>
      <c r="AN150" s="225"/>
      <c r="AO150" s="225"/>
      <c r="AP150" s="225"/>
      <c r="AQ150" s="225"/>
      <c r="AR150" s="225"/>
      <c r="AS150" s="225"/>
      <c r="AT150" s="225"/>
      <c r="AU150" s="225"/>
      <c r="AV150" s="225"/>
      <c r="AW150" s="225"/>
      <c r="AX150" s="225"/>
      <c r="AY150" s="225"/>
      <c r="AZ150" s="225"/>
      <c r="BA150" s="225"/>
      <c r="BB150" s="225"/>
      <c r="BC150" s="225"/>
      <c r="BD150" s="225"/>
      <c r="BE150" s="225"/>
      <c r="BF150" s="225"/>
      <c r="BG150" s="225"/>
      <c r="BH150" s="225"/>
      <c r="BI150" s="225"/>
      <c r="BJ150" s="225"/>
      <c r="BK150" s="225"/>
      <c r="BL150" s="225"/>
      <c r="BM150" s="225"/>
      <c r="BN150" s="225"/>
      <c r="BO150" s="225"/>
      <c r="BP150" s="225"/>
      <c r="BQ150" s="225"/>
      <c r="BR150" s="225"/>
      <c r="BS150" s="225"/>
      <c r="BT150" s="225"/>
      <c r="BU150" s="225"/>
      <c r="BV150" s="225"/>
      <c r="BW150" s="225"/>
      <c r="BX150" s="225"/>
      <c r="BY150" s="225"/>
      <c r="BZ150" s="225"/>
    </row>
    <row r="151" spans="1:78" ht="12" customHeight="1" x14ac:dyDescent="0.25">
      <c r="A151" s="225"/>
      <c r="B151" s="225"/>
      <c r="C151" s="225"/>
      <c r="D151" s="225"/>
      <c r="E151" s="225"/>
      <c r="F151" s="225"/>
      <c r="G151" s="225"/>
      <c r="H151" s="225"/>
      <c r="I151" s="225"/>
      <c r="J151" s="270"/>
      <c r="K151" s="271"/>
      <c r="L151" s="225"/>
      <c r="M151" s="225"/>
      <c r="N151" s="225"/>
      <c r="O151" s="225"/>
      <c r="P151" s="225"/>
      <c r="Q151" s="225"/>
      <c r="R151" s="225"/>
      <c r="S151" s="225"/>
      <c r="T151" s="225"/>
      <c r="U151" s="225"/>
      <c r="V151" s="225"/>
      <c r="W151" s="225"/>
      <c r="X151" s="225"/>
      <c r="Y151" s="225"/>
      <c r="Z151" s="225"/>
      <c r="AA151" s="225"/>
      <c r="AB151" s="225"/>
      <c r="AC151" s="225"/>
      <c r="AD151" s="225"/>
      <c r="AE151" s="225"/>
      <c r="AF151" s="225"/>
      <c r="AG151" s="225"/>
      <c r="AH151" s="225"/>
      <c r="AI151" s="225"/>
      <c r="AJ151" s="225"/>
      <c r="AK151" s="225"/>
      <c r="AL151" s="225"/>
      <c r="AM151" s="225"/>
      <c r="AN151" s="225"/>
      <c r="AO151" s="225"/>
      <c r="AP151" s="225"/>
      <c r="AQ151" s="225"/>
      <c r="AR151" s="225"/>
      <c r="AS151" s="225"/>
      <c r="AT151" s="225"/>
      <c r="AU151" s="225"/>
      <c r="AV151" s="225"/>
      <c r="AW151" s="225"/>
      <c r="AX151" s="225"/>
      <c r="AY151" s="225"/>
      <c r="AZ151" s="225"/>
      <c r="BA151" s="225"/>
      <c r="BB151" s="225"/>
      <c r="BC151" s="225"/>
      <c r="BD151" s="225"/>
      <c r="BE151" s="225"/>
      <c r="BF151" s="225"/>
      <c r="BG151" s="225"/>
      <c r="BH151" s="225"/>
      <c r="BI151" s="225"/>
      <c r="BJ151" s="225"/>
      <c r="BK151" s="225"/>
      <c r="BL151" s="225"/>
      <c r="BM151" s="225"/>
      <c r="BN151" s="225"/>
      <c r="BO151" s="225"/>
      <c r="BP151" s="225"/>
      <c r="BQ151" s="225"/>
      <c r="BR151" s="225"/>
      <c r="BS151" s="225"/>
      <c r="BT151" s="225"/>
      <c r="BU151" s="225"/>
      <c r="BV151" s="225"/>
      <c r="BW151" s="225"/>
      <c r="BX151" s="225"/>
      <c r="BY151" s="225"/>
      <c r="BZ151" s="225"/>
    </row>
    <row r="152" spans="1:78" ht="12" customHeight="1" x14ac:dyDescent="0.25">
      <c r="A152" s="225"/>
      <c r="B152" s="225"/>
      <c r="C152" s="225"/>
      <c r="D152" s="225"/>
      <c r="E152" s="225"/>
      <c r="F152" s="225"/>
      <c r="G152" s="225"/>
      <c r="H152" s="225"/>
      <c r="I152" s="225"/>
      <c r="J152" s="270"/>
      <c r="K152" s="271"/>
      <c r="L152" s="225"/>
      <c r="M152" s="225"/>
      <c r="N152" s="225"/>
      <c r="O152" s="225"/>
      <c r="P152" s="225"/>
      <c r="Q152" s="225"/>
      <c r="R152" s="225"/>
      <c r="S152" s="225"/>
      <c r="T152" s="225"/>
      <c r="U152" s="225"/>
      <c r="V152" s="225"/>
      <c r="W152" s="225"/>
      <c r="X152" s="225"/>
      <c r="Y152" s="225"/>
      <c r="Z152" s="225"/>
      <c r="AA152" s="225"/>
      <c r="AB152" s="225"/>
      <c r="AC152" s="225"/>
      <c r="AD152" s="225"/>
      <c r="AE152" s="225"/>
      <c r="AF152" s="225"/>
      <c r="AG152" s="225"/>
      <c r="AH152" s="225"/>
      <c r="AI152" s="225"/>
      <c r="AJ152" s="225"/>
      <c r="AK152" s="225"/>
      <c r="AL152" s="225"/>
      <c r="AM152" s="225"/>
      <c r="AN152" s="225"/>
      <c r="AO152" s="225"/>
      <c r="AP152" s="225"/>
      <c r="AQ152" s="225"/>
      <c r="AR152" s="225"/>
      <c r="AS152" s="225"/>
      <c r="AT152" s="225"/>
      <c r="AU152" s="225"/>
      <c r="AV152" s="225"/>
      <c r="AW152" s="225"/>
      <c r="AX152" s="225"/>
      <c r="AY152" s="225"/>
      <c r="AZ152" s="225"/>
      <c r="BA152" s="225"/>
      <c r="BB152" s="225"/>
      <c r="BC152" s="225"/>
      <c r="BD152" s="225"/>
      <c r="BE152" s="225"/>
      <c r="BF152" s="225"/>
      <c r="BG152" s="225"/>
      <c r="BH152" s="225"/>
      <c r="BI152" s="225"/>
      <c r="BJ152" s="225"/>
      <c r="BK152" s="225"/>
      <c r="BL152" s="225"/>
      <c r="BM152" s="225"/>
      <c r="BN152" s="225"/>
      <c r="BO152" s="225"/>
      <c r="BP152" s="225"/>
      <c r="BQ152" s="225"/>
      <c r="BR152" s="225"/>
      <c r="BS152" s="225"/>
      <c r="BT152" s="225"/>
      <c r="BU152" s="225"/>
      <c r="BV152" s="225"/>
      <c r="BW152" s="225"/>
      <c r="BX152" s="225"/>
      <c r="BY152" s="225"/>
      <c r="BZ152" s="225"/>
    </row>
    <row r="153" spans="1:78" ht="12" customHeight="1" x14ac:dyDescent="0.25">
      <c r="A153" s="225"/>
      <c r="B153" s="225"/>
      <c r="C153" s="225"/>
      <c r="D153" s="225"/>
      <c r="E153" s="225"/>
      <c r="F153" s="225"/>
      <c r="G153" s="225"/>
      <c r="H153" s="225"/>
      <c r="I153" s="225"/>
      <c r="J153" s="270"/>
      <c r="K153" s="271"/>
      <c r="L153" s="225"/>
      <c r="M153" s="225"/>
      <c r="N153" s="225"/>
      <c r="O153" s="225"/>
      <c r="P153" s="225"/>
      <c r="Q153" s="225"/>
      <c r="R153" s="225"/>
      <c r="S153" s="225"/>
      <c r="T153" s="225"/>
      <c r="U153" s="225"/>
      <c r="V153" s="225"/>
      <c r="W153" s="225"/>
      <c r="X153" s="225"/>
      <c r="Y153" s="225"/>
      <c r="Z153" s="225"/>
      <c r="AA153" s="225"/>
      <c r="AB153" s="225"/>
      <c r="AC153" s="225"/>
      <c r="AD153" s="225"/>
      <c r="AE153" s="225"/>
      <c r="AF153" s="225"/>
      <c r="AG153" s="225"/>
      <c r="AH153" s="225"/>
      <c r="AI153" s="225"/>
      <c r="AJ153" s="225"/>
      <c r="AK153" s="225"/>
      <c r="AL153" s="225"/>
      <c r="AM153" s="225"/>
      <c r="AN153" s="225"/>
      <c r="AO153" s="225"/>
      <c r="AP153" s="225"/>
      <c r="AQ153" s="225"/>
      <c r="AR153" s="225"/>
      <c r="AS153" s="225"/>
      <c r="AT153" s="225"/>
      <c r="AU153" s="225"/>
      <c r="AV153" s="225"/>
      <c r="AW153" s="225"/>
      <c r="AX153" s="225"/>
      <c r="AY153" s="225"/>
      <c r="AZ153" s="225"/>
      <c r="BA153" s="225"/>
      <c r="BB153" s="225"/>
      <c r="BC153" s="225"/>
      <c r="BD153" s="225"/>
      <c r="BE153" s="225"/>
      <c r="BF153" s="225"/>
      <c r="BG153" s="225"/>
      <c r="BH153" s="225"/>
      <c r="BI153" s="225"/>
      <c r="BJ153" s="225"/>
      <c r="BK153" s="225"/>
      <c r="BL153" s="225"/>
      <c r="BM153" s="225"/>
      <c r="BN153" s="225"/>
      <c r="BO153" s="225"/>
      <c r="BP153" s="225"/>
      <c r="BQ153" s="225"/>
      <c r="BR153" s="225"/>
      <c r="BS153" s="225"/>
      <c r="BT153" s="225"/>
      <c r="BU153" s="225"/>
      <c r="BV153" s="225"/>
      <c r="BW153" s="225"/>
      <c r="BX153" s="225"/>
      <c r="BY153" s="225"/>
      <c r="BZ153" s="225"/>
    </row>
    <row r="154" spans="1:78" ht="12" customHeight="1" x14ac:dyDescent="0.25">
      <c r="A154" s="225"/>
      <c r="B154" s="225"/>
      <c r="C154" s="225"/>
      <c r="D154" s="225"/>
      <c r="E154" s="225"/>
      <c r="F154" s="225"/>
      <c r="G154" s="225"/>
      <c r="H154" s="225"/>
      <c r="I154" s="225"/>
      <c r="J154" s="270"/>
      <c r="K154" s="271"/>
      <c r="L154" s="225"/>
      <c r="M154" s="225"/>
      <c r="N154" s="225"/>
      <c r="O154" s="225"/>
      <c r="P154" s="225"/>
      <c r="Q154" s="225"/>
      <c r="R154" s="225"/>
      <c r="S154" s="225"/>
      <c r="T154" s="225"/>
      <c r="U154" s="225"/>
      <c r="V154" s="225"/>
      <c r="W154" s="225"/>
      <c r="X154" s="225"/>
      <c r="Y154" s="225"/>
      <c r="Z154" s="225"/>
      <c r="AA154" s="225"/>
      <c r="AB154" s="225"/>
      <c r="AC154" s="225"/>
      <c r="AD154" s="225"/>
      <c r="AE154" s="225"/>
      <c r="AF154" s="225"/>
      <c r="AG154" s="225"/>
      <c r="AH154" s="225"/>
      <c r="AI154" s="225"/>
      <c r="AJ154" s="225"/>
      <c r="AK154" s="225"/>
      <c r="AL154" s="225"/>
      <c r="AM154" s="225"/>
      <c r="AN154" s="225"/>
      <c r="AO154" s="225"/>
      <c r="AP154" s="225"/>
      <c r="AQ154" s="225"/>
      <c r="AR154" s="225"/>
      <c r="AS154" s="225"/>
      <c r="AT154" s="225"/>
      <c r="AU154" s="225"/>
      <c r="AV154" s="225"/>
      <c r="AW154" s="225"/>
      <c r="AX154" s="225"/>
      <c r="AY154" s="225"/>
      <c r="AZ154" s="225"/>
      <c r="BA154" s="225"/>
      <c r="BB154" s="225"/>
      <c r="BC154" s="225"/>
      <c r="BD154" s="225"/>
      <c r="BE154" s="225"/>
      <c r="BF154" s="225"/>
      <c r="BG154" s="225"/>
      <c r="BH154" s="225"/>
      <c r="BI154" s="225"/>
      <c r="BJ154" s="225"/>
      <c r="BK154" s="225"/>
      <c r="BL154" s="225"/>
      <c r="BM154" s="225"/>
      <c r="BN154" s="225"/>
      <c r="BO154" s="225"/>
      <c r="BP154" s="225"/>
      <c r="BQ154" s="225"/>
      <c r="BR154" s="225"/>
      <c r="BS154" s="225"/>
      <c r="BT154" s="225"/>
      <c r="BU154" s="225"/>
      <c r="BV154" s="225"/>
      <c r="BW154" s="225"/>
      <c r="BX154" s="225"/>
      <c r="BY154" s="225"/>
      <c r="BZ154" s="225"/>
    </row>
    <row r="155" spans="1:78" ht="12" customHeight="1" x14ac:dyDescent="0.25">
      <c r="A155" s="225"/>
      <c r="B155" s="225"/>
      <c r="C155" s="225"/>
      <c r="D155" s="225"/>
      <c r="E155" s="225"/>
      <c r="F155" s="225"/>
      <c r="G155" s="225"/>
      <c r="H155" s="225"/>
      <c r="I155" s="225"/>
      <c r="J155" s="270"/>
      <c r="K155" s="271"/>
      <c r="L155" s="225"/>
      <c r="M155" s="225"/>
      <c r="N155" s="225"/>
      <c r="O155" s="225"/>
      <c r="P155" s="225"/>
      <c r="Q155" s="225"/>
      <c r="R155" s="225"/>
      <c r="S155" s="225"/>
      <c r="T155" s="225"/>
      <c r="U155" s="225"/>
      <c r="V155" s="225"/>
      <c r="W155" s="225"/>
      <c r="X155" s="225"/>
      <c r="Y155" s="225"/>
      <c r="Z155" s="225"/>
      <c r="AA155" s="225"/>
      <c r="AB155" s="225"/>
      <c r="AC155" s="225"/>
      <c r="AD155" s="225"/>
      <c r="AE155" s="225"/>
      <c r="AF155" s="225"/>
      <c r="AG155" s="225"/>
      <c r="AH155" s="225"/>
      <c r="AI155" s="225"/>
      <c r="AJ155" s="225"/>
      <c r="AK155" s="225"/>
      <c r="AL155" s="225"/>
      <c r="AM155" s="225"/>
      <c r="AN155" s="225"/>
      <c r="AO155" s="225"/>
      <c r="AP155" s="225"/>
      <c r="AQ155" s="225"/>
      <c r="AR155" s="225"/>
      <c r="AS155" s="225"/>
      <c r="AT155" s="225"/>
      <c r="AU155" s="225"/>
      <c r="AV155" s="225"/>
      <c r="AW155" s="225"/>
      <c r="AX155" s="225"/>
      <c r="AY155" s="225"/>
      <c r="AZ155" s="225"/>
      <c r="BA155" s="225"/>
      <c r="BB155" s="225"/>
      <c r="BC155" s="225"/>
      <c r="BD155" s="225"/>
      <c r="BE155" s="225"/>
      <c r="BF155" s="225"/>
      <c r="BG155" s="225"/>
      <c r="BH155" s="225"/>
      <c r="BI155" s="225"/>
      <c r="BJ155" s="225"/>
      <c r="BK155" s="225"/>
      <c r="BL155" s="225"/>
      <c r="BM155" s="225"/>
      <c r="BN155" s="225"/>
      <c r="BO155" s="225"/>
      <c r="BP155" s="225"/>
      <c r="BQ155" s="225"/>
      <c r="BR155" s="225"/>
      <c r="BS155" s="225"/>
      <c r="BT155" s="225"/>
      <c r="BU155" s="225"/>
      <c r="BV155" s="225"/>
      <c r="BW155" s="225"/>
      <c r="BX155" s="225"/>
      <c r="BY155" s="225"/>
      <c r="BZ155" s="225"/>
    </row>
    <row r="156" spans="1:78" ht="12" customHeight="1" x14ac:dyDescent="0.25">
      <c r="A156" s="225"/>
      <c r="B156" s="225"/>
      <c r="C156" s="225"/>
      <c r="D156" s="225"/>
      <c r="E156" s="225"/>
      <c r="F156" s="225"/>
      <c r="G156" s="225"/>
      <c r="H156" s="225"/>
      <c r="I156" s="225"/>
      <c r="J156" s="270"/>
      <c r="K156" s="271"/>
      <c r="L156" s="225"/>
      <c r="M156" s="225"/>
      <c r="N156" s="225"/>
      <c r="O156" s="225"/>
      <c r="P156" s="225"/>
      <c r="Q156" s="225"/>
      <c r="R156" s="225"/>
      <c r="S156" s="225"/>
      <c r="T156" s="225"/>
      <c r="U156" s="225"/>
      <c r="V156" s="225"/>
      <c r="W156" s="225"/>
      <c r="X156" s="225"/>
      <c r="Y156" s="225"/>
      <c r="Z156" s="225"/>
      <c r="AA156" s="225"/>
      <c r="AB156" s="225"/>
      <c r="AC156" s="225"/>
      <c r="AD156" s="225"/>
      <c r="AE156" s="225"/>
      <c r="AF156" s="225"/>
      <c r="AG156" s="225"/>
      <c r="AH156" s="225"/>
      <c r="AI156" s="225"/>
      <c r="AJ156" s="225"/>
      <c r="AK156" s="225"/>
      <c r="AL156" s="225"/>
      <c r="AM156" s="225"/>
      <c r="AN156" s="225"/>
      <c r="AO156" s="225"/>
      <c r="AP156" s="225"/>
      <c r="AQ156" s="225"/>
      <c r="AR156" s="225"/>
      <c r="AS156" s="225"/>
      <c r="AT156" s="225"/>
      <c r="AU156" s="225"/>
      <c r="AV156" s="225"/>
      <c r="AW156" s="225"/>
      <c r="AX156" s="225"/>
      <c r="AY156" s="225"/>
      <c r="AZ156" s="225"/>
      <c r="BA156" s="225"/>
      <c r="BB156" s="225"/>
      <c r="BC156" s="225"/>
      <c r="BD156" s="225"/>
      <c r="BE156" s="225"/>
      <c r="BF156" s="225"/>
      <c r="BG156" s="225"/>
      <c r="BH156" s="225"/>
      <c r="BI156" s="225"/>
      <c r="BJ156" s="225"/>
      <c r="BK156" s="225"/>
      <c r="BL156" s="225"/>
      <c r="BM156" s="225"/>
      <c r="BN156" s="225"/>
      <c r="BO156" s="225"/>
      <c r="BP156" s="225"/>
      <c r="BQ156" s="225"/>
      <c r="BR156" s="225"/>
      <c r="BS156" s="225"/>
      <c r="BT156" s="225"/>
      <c r="BU156" s="225"/>
      <c r="BV156" s="225"/>
      <c r="BW156" s="225"/>
      <c r="BX156" s="225"/>
      <c r="BY156" s="225"/>
      <c r="BZ156" s="225"/>
    </row>
    <row r="157" spans="1:78" ht="12" customHeight="1" x14ac:dyDescent="0.25">
      <c r="A157" s="225"/>
      <c r="B157" s="225"/>
      <c r="C157" s="225"/>
      <c r="D157" s="225"/>
      <c r="E157" s="225"/>
      <c r="F157" s="225"/>
      <c r="G157" s="225"/>
      <c r="H157" s="225"/>
      <c r="I157" s="225"/>
      <c r="J157" s="270"/>
      <c r="K157" s="271"/>
      <c r="L157" s="225"/>
      <c r="M157" s="225"/>
      <c r="N157" s="225"/>
      <c r="O157" s="225"/>
      <c r="P157" s="225"/>
      <c r="Q157" s="225"/>
      <c r="R157" s="225"/>
      <c r="S157" s="225"/>
      <c r="T157" s="225"/>
      <c r="U157" s="225"/>
      <c r="V157" s="225"/>
      <c r="W157" s="225"/>
      <c r="X157" s="225"/>
      <c r="Y157" s="225"/>
      <c r="Z157" s="225"/>
      <c r="AA157" s="225"/>
      <c r="AB157" s="225"/>
      <c r="AC157" s="225"/>
      <c r="AD157" s="225"/>
      <c r="AE157" s="225"/>
      <c r="AF157" s="225"/>
      <c r="AG157" s="225"/>
      <c r="AH157" s="225"/>
      <c r="AI157" s="225"/>
      <c r="AJ157" s="225"/>
      <c r="AK157" s="225"/>
      <c r="AL157" s="225"/>
      <c r="AM157" s="225"/>
      <c r="AN157" s="225"/>
      <c r="AO157" s="225"/>
      <c r="AP157" s="225"/>
      <c r="AQ157" s="225"/>
      <c r="AR157" s="225"/>
      <c r="AS157" s="225"/>
      <c r="AT157" s="225"/>
      <c r="AU157" s="225"/>
      <c r="AV157" s="225"/>
      <c r="AW157" s="225"/>
      <c r="AX157" s="225"/>
      <c r="AY157" s="225"/>
      <c r="AZ157" s="225"/>
      <c r="BA157" s="225"/>
      <c r="BB157" s="225"/>
      <c r="BC157" s="225"/>
      <c r="BD157" s="225"/>
      <c r="BE157" s="225"/>
      <c r="BF157" s="225"/>
      <c r="BG157" s="225"/>
      <c r="BH157" s="225"/>
      <c r="BI157" s="225"/>
      <c r="BJ157" s="225"/>
      <c r="BK157" s="225"/>
      <c r="BL157" s="225"/>
      <c r="BM157" s="225"/>
      <c r="BN157" s="225"/>
      <c r="BO157" s="225"/>
      <c r="BP157" s="225"/>
      <c r="BQ157" s="225"/>
      <c r="BR157" s="225"/>
      <c r="BS157" s="225"/>
      <c r="BT157" s="225"/>
      <c r="BU157" s="225"/>
      <c r="BV157" s="225"/>
      <c r="BW157" s="225"/>
      <c r="BX157" s="225"/>
      <c r="BY157" s="225"/>
      <c r="BZ157" s="225"/>
    </row>
    <row r="158" spans="1:78" ht="12" customHeight="1" x14ac:dyDescent="0.25">
      <c r="A158" s="225"/>
      <c r="B158" s="225"/>
      <c r="C158" s="225"/>
      <c r="D158" s="225"/>
      <c r="E158" s="225"/>
      <c r="F158" s="225"/>
      <c r="G158" s="225"/>
      <c r="H158" s="225"/>
      <c r="I158" s="225"/>
      <c r="J158" s="270"/>
      <c r="K158" s="271"/>
      <c r="L158" s="225"/>
      <c r="M158" s="225"/>
      <c r="N158" s="225"/>
      <c r="O158" s="225"/>
      <c r="P158" s="225"/>
      <c r="Q158" s="225"/>
      <c r="R158" s="225"/>
      <c r="S158" s="225"/>
      <c r="T158" s="225"/>
      <c r="U158" s="225"/>
      <c r="V158" s="225"/>
      <c r="W158" s="225"/>
      <c r="X158" s="225"/>
      <c r="Y158" s="225"/>
      <c r="Z158" s="225"/>
      <c r="AA158" s="225"/>
      <c r="AB158" s="225"/>
      <c r="AC158" s="225"/>
      <c r="AD158" s="225"/>
      <c r="AE158" s="225"/>
      <c r="AF158" s="225"/>
      <c r="AG158" s="225"/>
      <c r="AH158" s="225"/>
      <c r="AI158" s="225"/>
      <c r="AJ158" s="225"/>
      <c r="AK158" s="225"/>
      <c r="AL158" s="225"/>
      <c r="AM158" s="225"/>
      <c r="AN158" s="225"/>
      <c r="AO158" s="225"/>
      <c r="AP158" s="225"/>
      <c r="AQ158" s="225"/>
      <c r="AR158" s="225"/>
      <c r="AS158" s="225"/>
      <c r="AT158" s="225"/>
      <c r="AU158" s="225"/>
      <c r="AV158" s="225"/>
      <c r="AW158" s="225"/>
      <c r="AX158" s="225"/>
      <c r="AY158" s="225"/>
      <c r="AZ158" s="225"/>
      <c r="BA158" s="225"/>
      <c r="BB158" s="225"/>
      <c r="BC158" s="225"/>
      <c r="BD158" s="225"/>
      <c r="BE158" s="225"/>
      <c r="BF158" s="225"/>
      <c r="BG158" s="225"/>
      <c r="BH158" s="225"/>
      <c r="BI158" s="225"/>
      <c r="BJ158" s="225"/>
      <c r="BK158" s="225"/>
      <c r="BL158" s="225"/>
      <c r="BM158" s="225"/>
      <c r="BN158" s="225"/>
      <c r="BO158" s="225"/>
      <c r="BP158" s="225"/>
      <c r="BQ158" s="225"/>
      <c r="BR158" s="225"/>
      <c r="BS158" s="225"/>
      <c r="BT158" s="225"/>
      <c r="BU158" s="225"/>
      <c r="BV158" s="225"/>
      <c r="BW158" s="225"/>
      <c r="BX158" s="225"/>
      <c r="BY158" s="225"/>
      <c r="BZ158" s="225"/>
    </row>
    <row r="159" spans="1:78" ht="12" customHeight="1" x14ac:dyDescent="0.25">
      <c r="A159" s="225"/>
      <c r="B159" s="225"/>
      <c r="C159" s="225"/>
      <c r="D159" s="225"/>
      <c r="E159" s="225"/>
      <c r="F159" s="225"/>
      <c r="G159" s="225"/>
      <c r="H159" s="225"/>
      <c r="I159" s="225"/>
      <c r="J159" s="270"/>
      <c r="K159" s="271"/>
      <c r="L159" s="225"/>
      <c r="M159" s="225"/>
      <c r="N159" s="225"/>
      <c r="O159" s="225"/>
      <c r="P159" s="225"/>
      <c r="Q159" s="225"/>
      <c r="R159" s="225"/>
      <c r="S159" s="225"/>
      <c r="T159" s="225"/>
      <c r="U159" s="225"/>
      <c r="V159" s="225"/>
      <c r="W159" s="225"/>
      <c r="X159" s="225"/>
      <c r="Y159" s="225"/>
      <c r="Z159" s="225"/>
      <c r="AA159" s="225"/>
      <c r="AB159" s="225"/>
      <c r="AC159" s="225"/>
      <c r="AD159" s="225"/>
      <c r="AE159" s="225"/>
      <c r="AF159" s="225"/>
      <c r="AG159" s="225"/>
      <c r="AH159" s="225"/>
      <c r="AI159" s="225"/>
      <c r="AJ159" s="225"/>
      <c r="AK159" s="225"/>
      <c r="AL159" s="225"/>
      <c r="AM159" s="225"/>
      <c r="AN159" s="225"/>
      <c r="AO159" s="225"/>
      <c r="AP159" s="225"/>
      <c r="AQ159" s="225"/>
      <c r="AR159" s="225"/>
      <c r="AS159" s="225"/>
      <c r="AT159" s="225"/>
      <c r="AU159" s="225"/>
      <c r="AV159" s="225"/>
      <c r="AW159" s="225"/>
      <c r="AX159" s="225"/>
      <c r="AY159" s="225"/>
      <c r="AZ159" s="225"/>
      <c r="BA159" s="225"/>
      <c r="BB159" s="225"/>
      <c r="BC159" s="225"/>
      <c r="BD159" s="225"/>
      <c r="BE159" s="225"/>
      <c r="BF159" s="225"/>
      <c r="BG159" s="225"/>
      <c r="BH159" s="225"/>
      <c r="BI159" s="225"/>
      <c r="BJ159" s="225"/>
      <c r="BK159" s="225"/>
      <c r="BL159" s="225"/>
      <c r="BM159" s="225"/>
      <c r="BN159" s="225"/>
      <c r="BO159" s="225"/>
      <c r="BP159" s="225"/>
      <c r="BQ159" s="225"/>
      <c r="BR159" s="225"/>
      <c r="BS159" s="225"/>
      <c r="BT159" s="225"/>
      <c r="BU159" s="225"/>
      <c r="BV159" s="225"/>
      <c r="BW159" s="225"/>
      <c r="BX159" s="225"/>
      <c r="BY159" s="225"/>
      <c r="BZ159" s="225"/>
    </row>
    <row r="160" spans="1:78" ht="12" customHeight="1" x14ac:dyDescent="0.25">
      <c r="A160" s="225"/>
      <c r="B160" s="225"/>
      <c r="C160" s="225"/>
      <c r="D160" s="225"/>
      <c r="E160" s="225"/>
      <c r="F160" s="225"/>
      <c r="G160" s="225"/>
      <c r="H160" s="225"/>
      <c r="I160" s="225"/>
      <c r="J160" s="270"/>
      <c r="K160" s="271"/>
      <c r="L160" s="225"/>
      <c r="M160" s="225"/>
      <c r="N160" s="225"/>
      <c r="O160" s="225"/>
      <c r="P160" s="225"/>
      <c r="Q160" s="225"/>
      <c r="R160" s="225"/>
      <c r="S160" s="225"/>
      <c r="T160" s="225"/>
      <c r="U160" s="225"/>
      <c r="V160" s="225"/>
      <c r="W160" s="225"/>
      <c r="X160" s="225"/>
      <c r="Y160" s="225"/>
      <c r="Z160" s="225"/>
      <c r="AA160" s="225"/>
      <c r="AB160" s="225"/>
      <c r="AC160" s="225"/>
      <c r="AD160" s="225"/>
      <c r="AE160" s="225"/>
      <c r="AF160" s="225"/>
      <c r="AG160" s="225"/>
      <c r="AH160" s="225"/>
      <c r="AI160" s="225"/>
      <c r="AJ160" s="225"/>
      <c r="AK160" s="225"/>
      <c r="AL160" s="225"/>
      <c r="AM160" s="225"/>
      <c r="AN160" s="225"/>
      <c r="AO160" s="225"/>
      <c r="AP160" s="225"/>
      <c r="AQ160" s="225"/>
      <c r="AR160" s="225"/>
      <c r="AS160" s="225"/>
      <c r="AT160" s="225"/>
      <c r="AU160" s="225"/>
      <c r="AV160" s="225"/>
      <c r="AW160" s="225"/>
      <c r="AX160" s="225"/>
      <c r="AY160" s="225"/>
      <c r="AZ160" s="225"/>
      <c r="BA160" s="225"/>
      <c r="BB160" s="225"/>
      <c r="BC160" s="225"/>
      <c r="BD160" s="225"/>
      <c r="BE160" s="225"/>
      <c r="BF160" s="225"/>
      <c r="BG160" s="225"/>
      <c r="BH160" s="225"/>
      <c r="BI160" s="225"/>
      <c r="BJ160" s="225"/>
      <c r="BK160" s="225"/>
      <c r="BL160" s="225"/>
      <c r="BM160" s="225"/>
      <c r="BN160" s="225"/>
      <c r="BO160" s="225"/>
      <c r="BP160" s="225"/>
      <c r="BQ160" s="225"/>
      <c r="BR160" s="225"/>
      <c r="BS160" s="225"/>
      <c r="BT160" s="225"/>
      <c r="BU160" s="225"/>
      <c r="BV160" s="225"/>
      <c r="BW160" s="225"/>
      <c r="BX160" s="225"/>
      <c r="BY160" s="225"/>
      <c r="BZ160" s="225"/>
    </row>
    <row r="161" spans="1:78" ht="12" customHeight="1" x14ac:dyDescent="0.25">
      <c r="A161" s="225"/>
      <c r="B161" s="225"/>
      <c r="C161" s="225"/>
      <c r="D161" s="225"/>
      <c r="E161" s="225"/>
      <c r="F161" s="225"/>
      <c r="G161" s="225"/>
      <c r="H161" s="225"/>
      <c r="I161" s="225"/>
      <c r="J161" s="270"/>
      <c r="K161" s="271"/>
      <c r="L161" s="225"/>
      <c r="M161" s="225"/>
      <c r="N161" s="225"/>
      <c r="O161" s="225"/>
      <c r="P161" s="225"/>
      <c r="Q161" s="225"/>
      <c r="R161" s="225"/>
      <c r="S161" s="225"/>
      <c r="T161" s="225"/>
      <c r="U161" s="225"/>
      <c r="V161" s="225"/>
      <c r="W161" s="225"/>
      <c r="X161" s="225"/>
      <c r="Y161" s="225"/>
      <c r="Z161" s="225"/>
      <c r="AA161" s="225"/>
      <c r="AB161" s="225"/>
      <c r="AC161" s="225"/>
      <c r="AD161" s="225"/>
      <c r="AE161" s="225"/>
      <c r="AF161" s="225"/>
      <c r="AG161" s="225"/>
      <c r="AH161" s="225"/>
      <c r="AI161" s="225"/>
      <c r="AJ161" s="225"/>
      <c r="AK161" s="225"/>
      <c r="AL161" s="225"/>
      <c r="AM161" s="225"/>
      <c r="AN161" s="225"/>
      <c r="AO161" s="225"/>
      <c r="AP161" s="225"/>
      <c r="AQ161" s="225"/>
      <c r="AR161" s="225"/>
      <c r="AS161" s="225"/>
      <c r="AT161" s="225"/>
      <c r="AU161" s="225"/>
      <c r="AV161" s="225"/>
      <c r="AW161" s="225"/>
      <c r="AX161" s="225"/>
      <c r="AY161" s="225"/>
      <c r="AZ161" s="225"/>
      <c r="BA161" s="225"/>
      <c r="BB161" s="225"/>
      <c r="BC161" s="225"/>
      <c r="BD161" s="225"/>
      <c r="BE161" s="225"/>
      <c r="BF161" s="225"/>
      <c r="BG161" s="225"/>
      <c r="BH161" s="225"/>
      <c r="BI161" s="225"/>
      <c r="BJ161" s="225"/>
      <c r="BK161" s="225"/>
      <c r="BL161" s="225"/>
      <c r="BM161" s="225"/>
      <c r="BN161" s="225"/>
      <c r="BO161" s="225"/>
      <c r="BP161" s="225"/>
      <c r="BQ161" s="225"/>
      <c r="BR161" s="225"/>
      <c r="BS161" s="225"/>
      <c r="BT161" s="225"/>
      <c r="BU161" s="225"/>
      <c r="BV161" s="225"/>
      <c r="BW161" s="225"/>
      <c r="BX161" s="225"/>
      <c r="BY161" s="225"/>
      <c r="BZ161" s="225"/>
    </row>
    <row r="162" spans="1:78" ht="12" customHeight="1" x14ac:dyDescent="0.25">
      <c r="A162" s="225"/>
      <c r="B162" s="225"/>
      <c r="C162" s="225"/>
      <c r="D162" s="225"/>
      <c r="E162" s="225"/>
      <c r="F162" s="225"/>
      <c r="G162" s="225"/>
      <c r="H162" s="225"/>
      <c r="I162" s="225"/>
      <c r="J162" s="270"/>
      <c r="K162" s="271"/>
      <c r="L162" s="225"/>
      <c r="M162" s="225"/>
      <c r="N162" s="225"/>
      <c r="O162" s="225"/>
      <c r="P162" s="225"/>
      <c r="Q162" s="225"/>
      <c r="R162" s="225"/>
      <c r="S162" s="225"/>
      <c r="T162" s="225"/>
      <c r="U162" s="225"/>
      <c r="V162" s="225"/>
      <c r="W162" s="225"/>
      <c r="X162" s="225"/>
      <c r="Y162" s="225"/>
      <c r="Z162" s="225"/>
      <c r="AA162" s="225"/>
      <c r="AB162" s="225"/>
      <c r="AC162" s="225"/>
      <c r="AD162" s="225"/>
      <c r="AE162" s="225"/>
      <c r="AF162" s="225"/>
      <c r="AG162" s="225"/>
      <c r="AH162" s="225"/>
      <c r="AI162" s="225"/>
      <c r="AJ162" s="225"/>
      <c r="AK162" s="225"/>
      <c r="AL162" s="225"/>
      <c r="AM162" s="225"/>
      <c r="AN162" s="225"/>
      <c r="AO162" s="225"/>
      <c r="AP162" s="225"/>
      <c r="AQ162" s="225"/>
      <c r="AR162" s="225"/>
      <c r="AS162" s="225"/>
      <c r="AT162" s="225"/>
      <c r="AU162" s="225"/>
      <c r="AV162" s="225"/>
      <c r="AW162" s="225"/>
      <c r="AX162" s="225"/>
      <c r="AY162" s="225"/>
      <c r="AZ162" s="225"/>
      <c r="BA162" s="225"/>
      <c r="BB162" s="225"/>
      <c r="BC162" s="225"/>
      <c r="BD162" s="225"/>
      <c r="BE162" s="225"/>
      <c r="BF162" s="225"/>
      <c r="BG162" s="225"/>
      <c r="BH162" s="225"/>
      <c r="BI162" s="225"/>
      <c r="BJ162" s="225"/>
      <c r="BK162" s="225"/>
      <c r="BL162" s="225"/>
      <c r="BM162" s="225"/>
      <c r="BN162" s="225"/>
      <c r="BO162" s="225"/>
      <c r="BP162" s="225"/>
      <c r="BQ162" s="225"/>
      <c r="BR162" s="225"/>
      <c r="BS162" s="225"/>
      <c r="BT162" s="225"/>
      <c r="BU162" s="225"/>
      <c r="BV162" s="225"/>
      <c r="BW162" s="225"/>
      <c r="BX162" s="225"/>
      <c r="BY162" s="225"/>
      <c r="BZ162" s="225"/>
    </row>
    <row r="163" spans="1:78" ht="12" customHeight="1" x14ac:dyDescent="0.25">
      <c r="A163" s="225"/>
      <c r="B163" s="225"/>
      <c r="C163" s="225"/>
      <c r="D163" s="225"/>
      <c r="E163" s="225"/>
      <c r="F163" s="225"/>
      <c r="G163" s="225"/>
      <c r="H163" s="225"/>
      <c r="I163" s="225"/>
      <c r="J163" s="270"/>
      <c r="K163" s="271"/>
      <c r="L163" s="225"/>
      <c r="M163" s="225"/>
      <c r="N163" s="225"/>
      <c r="O163" s="225"/>
      <c r="P163" s="225"/>
      <c r="Q163" s="225"/>
      <c r="R163" s="225"/>
      <c r="S163" s="225"/>
      <c r="T163" s="225"/>
      <c r="U163" s="225"/>
      <c r="V163" s="225"/>
      <c r="W163" s="225"/>
      <c r="X163" s="225"/>
      <c r="Y163" s="225"/>
      <c r="Z163" s="225"/>
      <c r="AA163" s="225"/>
      <c r="AB163" s="225"/>
      <c r="AC163" s="225"/>
      <c r="AD163" s="225"/>
      <c r="AE163" s="225"/>
      <c r="AF163" s="225"/>
      <c r="AG163" s="225"/>
      <c r="AH163" s="225"/>
      <c r="AI163" s="225"/>
      <c r="AJ163" s="225"/>
      <c r="AK163" s="225"/>
      <c r="AL163" s="225"/>
      <c r="AM163" s="225"/>
      <c r="AN163" s="225"/>
      <c r="AO163" s="225"/>
      <c r="AP163" s="225"/>
      <c r="AQ163" s="225"/>
      <c r="AR163" s="225"/>
      <c r="AS163" s="225"/>
      <c r="AT163" s="225"/>
      <c r="AU163" s="225"/>
      <c r="AV163" s="225"/>
      <c r="AW163" s="225"/>
      <c r="AX163" s="225"/>
      <c r="AY163" s="225"/>
      <c r="AZ163" s="225"/>
      <c r="BA163" s="225"/>
      <c r="BB163" s="225"/>
      <c r="BC163" s="225"/>
      <c r="BD163" s="225"/>
      <c r="BE163" s="225"/>
      <c r="BF163" s="225"/>
      <c r="BG163" s="225"/>
      <c r="BH163" s="225"/>
      <c r="BI163" s="225"/>
      <c r="BJ163" s="225"/>
      <c r="BK163" s="225"/>
      <c r="BL163" s="225"/>
      <c r="BM163" s="225"/>
      <c r="BN163" s="225"/>
      <c r="BO163" s="225"/>
      <c r="BP163" s="225"/>
      <c r="BQ163" s="225"/>
      <c r="BR163" s="225"/>
      <c r="BS163" s="225"/>
      <c r="BT163" s="225"/>
      <c r="BU163" s="225"/>
      <c r="BV163" s="225"/>
      <c r="BW163" s="225"/>
      <c r="BX163" s="225"/>
      <c r="BY163" s="225"/>
      <c r="BZ163" s="225"/>
    </row>
    <row r="164" spans="1:78" ht="12" customHeight="1" x14ac:dyDescent="0.25">
      <c r="A164" s="225"/>
      <c r="B164" s="225"/>
      <c r="C164" s="225"/>
      <c r="D164" s="225"/>
      <c r="E164" s="225"/>
      <c r="F164" s="225"/>
      <c r="G164" s="225"/>
      <c r="H164" s="225"/>
      <c r="I164" s="225"/>
      <c r="J164" s="270"/>
      <c r="K164" s="271"/>
      <c r="L164" s="225"/>
      <c r="M164" s="225"/>
      <c r="N164" s="225"/>
      <c r="O164" s="225"/>
      <c r="P164" s="225"/>
      <c r="Q164" s="225"/>
      <c r="R164" s="225"/>
      <c r="S164" s="225"/>
      <c r="T164" s="225"/>
      <c r="U164" s="225"/>
      <c r="V164" s="225"/>
      <c r="W164" s="225"/>
      <c r="X164" s="225"/>
      <c r="Y164" s="225"/>
      <c r="Z164" s="225"/>
      <c r="AA164" s="225"/>
      <c r="AB164" s="225"/>
      <c r="AC164" s="225"/>
      <c r="AD164" s="225"/>
      <c r="AE164" s="225"/>
      <c r="AF164" s="225"/>
      <c r="AG164" s="225"/>
      <c r="AH164" s="225"/>
      <c r="AI164" s="225"/>
      <c r="AJ164" s="225"/>
      <c r="AK164" s="225"/>
      <c r="AL164" s="225"/>
      <c r="AM164" s="225"/>
      <c r="AN164" s="225"/>
      <c r="AO164" s="225"/>
      <c r="AP164" s="225"/>
      <c r="AQ164" s="225"/>
      <c r="AR164" s="225"/>
      <c r="AS164" s="225"/>
      <c r="AT164" s="225"/>
      <c r="AU164" s="225"/>
      <c r="AV164" s="225"/>
      <c r="AW164" s="225"/>
      <c r="AX164" s="225"/>
      <c r="AY164" s="225"/>
      <c r="AZ164" s="225"/>
      <c r="BA164" s="225"/>
      <c r="BB164" s="225"/>
      <c r="BC164" s="225"/>
      <c r="BD164" s="225"/>
      <c r="BE164" s="225"/>
      <c r="BF164" s="225"/>
      <c r="BG164" s="225"/>
      <c r="BH164" s="225"/>
      <c r="BI164" s="225"/>
      <c r="BJ164" s="225"/>
      <c r="BK164" s="225"/>
      <c r="BL164" s="225"/>
      <c r="BM164" s="225"/>
      <c r="BN164" s="225"/>
      <c r="BO164" s="225"/>
      <c r="BP164" s="225"/>
      <c r="BQ164" s="225"/>
      <c r="BR164" s="225"/>
      <c r="BS164" s="225"/>
      <c r="BT164" s="225"/>
      <c r="BU164" s="225"/>
      <c r="BV164" s="225"/>
      <c r="BW164" s="225"/>
      <c r="BX164" s="225"/>
      <c r="BY164" s="225"/>
      <c r="BZ164" s="225"/>
    </row>
    <row r="165" spans="1:78" ht="12" customHeight="1" x14ac:dyDescent="0.25">
      <c r="A165" s="225"/>
      <c r="B165" s="225"/>
      <c r="C165" s="225"/>
      <c r="D165" s="225"/>
      <c r="E165" s="225"/>
      <c r="F165" s="225"/>
      <c r="G165" s="225"/>
      <c r="H165" s="225"/>
      <c r="I165" s="225"/>
      <c r="J165" s="270"/>
      <c r="K165" s="271"/>
      <c r="L165" s="225"/>
      <c r="M165" s="225"/>
      <c r="N165" s="225"/>
      <c r="O165" s="225"/>
      <c r="P165" s="225"/>
      <c r="Q165" s="225"/>
      <c r="R165" s="225"/>
      <c r="S165" s="225"/>
      <c r="T165" s="225"/>
      <c r="U165" s="225"/>
      <c r="V165" s="225"/>
      <c r="W165" s="225"/>
      <c r="X165" s="225"/>
      <c r="Y165" s="225"/>
      <c r="Z165" s="225"/>
      <c r="AA165" s="225"/>
      <c r="AB165" s="225"/>
      <c r="AC165" s="225"/>
      <c r="AD165" s="225"/>
      <c r="AE165" s="225"/>
      <c r="AF165" s="225"/>
      <c r="AG165" s="225"/>
      <c r="AH165" s="225"/>
      <c r="AI165" s="225"/>
      <c r="AJ165" s="225"/>
      <c r="AK165" s="225"/>
      <c r="AL165" s="225"/>
      <c r="AM165" s="225"/>
      <c r="AN165" s="225"/>
      <c r="AO165" s="225"/>
      <c r="AP165" s="225"/>
      <c r="AQ165" s="225"/>
      <c r="AR165" s="225"/>
      <c r="AS165" s="225"/>
      <c r="AT165" s="225"/>
      <c r="AU165" s="225"/>
      <c r="AV165" s="225"/>
      <c r="AW165" s="225"/>
      <c r="AX165" s="225"/>
      <c r="AY165" s="225"/>
      <c r="AZ165" s="225"/>
      <c r="BA165" s="225"/>
      <c r="BB165" s="225"/>
      <c r="BC165" s="225"/>
      <c r="BD165" s="225"/>
      <c r="BE165" s="225"/>
      <c r="BF165" s="225"/>
      <c r="BG165" s="225"/>
      <c r="BH165" s="225"/>
      <c r="BI165" s="225"/>
      <c r="BJ165" s="225"/>
      <c r="BK165" s="225"/>
      <c r="BL165" s="225"/>
      <c r="BM165" s="225"/>
      <c r="BN165" s="225"/>
      <c r="BO165" s="225"/>
      <c r="BP165" s="225"/>
      <c r="BQ165" s="225"/>
      <c r="BR165" s="225"/>
      <c r="BS165" s="225"/>
      <c r="BT165" s="225"/>
      <c r="BU165" s="225"/>
      <c r="BV165" s="225"/>
      <c r="BW165" s="225"/>
      <c r="BX165" s="225"/>
      <c r="BY165" s="225"/>
      <c r="BZ165" s="225"/>
    </row>
    <row r="166" spans="1:78" ht="12" customHeight="1" x14ac:dyDescent="0.25">
      <c r="A166" s="225"/>
      <c r="B166" s="225"/>
      <c r="C166" s="225"/>
      <c r="D166" s="225"/>
      <c r="E166" s="225"/>
      <c r="F166" s="225"/>
      <c r="G166" s="225"/>
      <c r="H166" s="225"/>
      <c r="I166" s="225"/>
      <c r="J166" s="270"/>
      <c r="K166" s="271"/>
      <c r="L166" s="225"/>
      <c r="M166" s="225"/>
      <c r="N166" s="225"/>
      <c r="O166" s="225"/>
      <c r="P166" s="225"/>
      <c r="Q166" s="225"/>
      <c r="R166" s="225"/>
      <c r="S166" s="225"/>
      <c r="T166" s="225"/>
      <c r="U166" s="225"/>
      <c r="V166" s="225"/>
      <c r="W166" s="225"/>
      <c r="X166" s="225"/>
      <c r="Y166" s="225"/>
      <c r="Z166" s="225"/>
      <c r="AA166" s="225"/>
      <c r="AB166" s="225"/>
      <c r="AC166" s="225"/>
      <c r="AD166" s="225"/>
      <c r="AE166" s="225"/>
      <c r="AF166" s="225"/>
      <c r="AG166" s="225"/>
      <c r="AH166" s="225"/>
      <c r="AI166" s="225"/>
      <c r="AJ166" s="225"/>
      <c r="AK166" s="225"/>
      <c r="AL166" s="225"/>
      <c r="AM166" s="225"/>
      <c r="AN166" s="225"/>
      <c r="AO166" s="225"/>
      <c r="AP166" s="225"/>
      <c r="AQ166" s="225"/>
      <c r="AR166" s="225"/>
      <c r="AS166" s="225"/>
      <c r="AT166" s="225"/>
      <c r="AU166" s="225"/>
      <c r="AV166" s="225"/>
      <c r="AW166" s="225"/>
      <c r="AX166" s="225"/>
      <c r="AY166" s="225"/>
      <c r="AZ166" s="225"/>
      <c r="BA166" s="225"/>
      <c r="BB166" s="225"/>
      <c r="BC166" s="225"/>
      <c r="BD166" s="225"/>
      <c r="BE166" s="225"/>
      <c r="BF166" s="225"/>
      <c r="BG166" s="225"/>
      <c r="BH166" s="225"/>
      <c r="BI166" s="225"/>
      <c r="BJ166" s="225"/>
      <c r="BK166" s="225"/>
      <c r="BL166" s="225"/>
      <c r="BM166" s="225"/>
      <c r="BN166" s="225"/>
      <c r="BO166" s="225"/>
      <c r="BP166" s="225"/>
      <c r="BQ166" s="225"/>
      <c r="BR166" s="225"/>
      <c r="BS166" s="225"/>
      <c r="BT166" s="225"/>
      <c r="BU166" s="225"/>
      <c r="BV166" s="225"/>
      <c r="BW166" s="225"/>
      <c r="BX166" s="225"/>
      <c r="BY166" s="225"/>
      <c r="BZ166" s="225"/>
    </row>
    <row r="167" spans="1:78" ht="12" customHeight="1" x14ac:dyDescent="0.25">
      <c r="A167" s="225"/>
      <c r="B167" s="225"/>
      <c r="C167" s="225"/>
      <c r="D167" s="225"/>
      <c r="E167" s="225"/>
      <c r="F167" s="225"/>
      <c r="G167" s="225"/>
      <c r="H167" s="225"/>
      <c r="I167" s="225"/>
      <c r="J167" s="270"/>
      <c r="K167" s="271"/>
      <c r="L167" s="225"/>
      <c r="M167" s="225"/>
      <c r="N167" s="225"/>
      <c r="O167" s="225"/>
      <c r="P167" s="225"/>
      <c r="Q167" s="225"/>
      <c r="R167" s="225"/>
      <c r="S167" s="225"/>
      <c r="T167" s="225"/>
      <c r="U167" s="225"/>
      <c r="V167" s="225"/>
      <c r="W167" s="225"/>
      <c r="X167" s="225"/>
      <c r="Y167" s="225"/>
      <c r="Z167" s="225"/>
      <c r="AA167" s="225"/>
      <c r="AB167" s="225"/>
      <c r="AC167" s="225"/>
      <c r="AD167" s="225"/>
      <c r="AE167" s="225"/>
      <c r="AF167" s="225"/>
      <c r="AG167" s="225"/>
      <c r="AH167" s="225"/>
      <c r="AI167" s="225"/>
      <c r="AJ167" s="225"/>
      <c r="AK167" s="225"/>
      <c r="AL167" s="225"/>
      <c r="AM167" s="225"/>
      <c r="AN167" s="225"/>
      <c r="AO167" s="225"/>
      <c r="AP167" s="225"/>
      <c r="AQ167" s="225"/>
      <c r="AR167" s="225"/>
      <c r="AS167" s="225"/>
      <c r="AT167" s="225"/>
      <c r="AU167" s="225"/>
      <c r="AV167" s="225"/>
      <c r="AW167" s="225"/>
      <c r="AX167" s="225"/>
      <c r="AY167" s="225"/>
      <c r="AZ167" s="225"/>
      <c r="BA167" s="225"/>
      <c r="BB167" s="225"/>
      <c r="BC167" s="225"/>
      <c r="BD167" s="225"/>
      <c r="BE167" s="225"/>
      <c r="BF167" s="225"/>
      <c r="BG167" s="225"/>
      <c r="BH167" s="225"/>
      <c r="BI167" s="225"/>
      <c r="BJ167" s="225"/>
      <c r="BK167" s="225"/>
      <c r="BL167" s="225"/>
      <c r="BM167" s="225"/>
      <c r="BN167" s="225"/>
      <c r="BO167" s="225"/>
      <c r="BP167" s="225"/>
      <c r="BQ167" s="225"/>
      <c r="BR167" s="225"/>
      <c r="BS167" s="225"/>
      <c r="BT167" s="225"/>
      <c r="BU167" s="225"/>
      <c r="BV167" s="225"/>
      <c r="BW167" s="225"/>
      <c r="BX167" s="225"/>
      <c r="BY167" s="225"/>
      <c r="BZ167" s="225"/>
    </row>
    <row r="168" spans="1:78" ht="12" customHeight="1" x14ac:dyDescent="0.25">
      <c r="A168" s="225"/>
      <c r="B168" s="225"/>
      <c r="C168" s="225"/>
      <c r="D168" s="225"/>
      <c r="E168" s="225"/>
      <c r="F168" s="225"/>
      <c r="G168" s="225"/>
      <c r="H168" s="225"/>
      <c r="I168" s="225"/>
      <c r="J168" s="270"/>
      <c r="K168" s="271"/>
      <c r="L168" s="225"/>
      <c r="M168" s="225"/>
      <c r="N168" s="225"/>
      <c r="O168" s="225"/>
      <c r="P168" s="225"/>
      <c r="Q168" s="225"/>
      <c r="R168" s="225"/>
      <c r="S168" s="225"/>
      <c r="T168" s="225"/>
      <c r="U168" s="225"/>
      <c r="V168" s="225"/>
      <c r="W168" s="225"/>
      <c r="X168" s="225"/>
      <c r="Y168" s="225"/>
      <c r="Z168" s="225"/>
      <c r="AA168" s="225"/>
      <c r="AB168" s="225"/>
      <c r="AC168" s="225"/>
      <c r="AD168" s="225"/>
      <c r="AE168" s="225"/>
      <c r="AF168" s="225"/>
      <c r="AG168" s="225"/>
      <c r="AH168" s="225"/>
      <c r="AI168" s="225"/>
      <c r="AJ168" s="225"/>
      <c r="AK168" s="225"/>
      <c r="AL168" s="225"/>
      <c r="AM168" s="225"/>
      <c r="AN168" s="225"/>
      <c r="AO168" s="225"/>
      <c r="AP168" s="225"/>
      <c r="AQ168" s="225"/>
      <c r="AR168" s="225"/>
      <c r="AS168" s="225"/>
      <c r="AT168" s="225"/>
      <c r="AU168" s="225"/>
      <c r="AV168" s="225"/>
      <c r="AW168" s="225"/>
      <c r="AX168" s="225"/>
      <c r="AY168" s="225"/>
      <c r="AZ168" s="225"/>
      <c r="BA168" s="225"/>
      <c r="BB168" s="225"/>
      <c r="BC168" s="225"/>
      <c r="BD168" s="225"/>
      <c r="BE168" s="225"/>
      <c r="BF168" s="225"/>
      <c r="BG168" s="225"/>
      <c r="BH168" s="225"/>
      <c r="BI168" s="225"/>
      <c r="BJ168" s="225"/>
      <c r="BK168" s="225"/>
      <c r="BL168" s="225"/>
      <c r="BM168" s="225"/>
      <c r="BN168" s="225"/>
      <c r="BO168" s="225"/>
      <c r="BP168" s="225"/>
      <c r="BQ168" s="225"/>
      <c r="BR168" s="225"/>
      <c r="BS168" s="225"/>
      <c r="BT168" s="225"/>
      <c r="BU168" s="225"/>
      <c r="BV168" s="225"/>
      <c r="BW168" s="225"/>
      <c r="BX168" s="225"/>
      <c r="BY168" s="225"/>
      <c r="BZ168" s="225"/>
    </row>
    <row r="169" spans="1:78" ht="12" customHeight="1" x14ac:dyDescent="0.25">
      <c r="A169" s="225"/>
      <c r="B169" s="225"/>
      <c r="C169" s="225"/>
      <c r="D169" s="225"/>
      <c r="E169" s="225"/>
      <c r="F169" s="225"/>
      <c r="G169" s="225"/>
      <c r="H169" s="225"/>
      <c r="I169" s="225"/>
      <c r="J169" s="270"/>
      <c r="K169" s="271"/>
      <c r="L169" s="225"/>
      <c r="M169" s="225"/>
      <c r="N169" s="225"/>
      <c r="O169" s="225"/>
      <c r="P169" s="225"/>
      <c r="Q169" s="225"/>
      <c r="R169" s="225"/>
      <c r="S169" s="225"/>
      <c r="T169" s="225"/>
      <c r="U169" s="225"/>
      <c r="V169" s="225"/>
      <c r="W169" s="225"/>
      <c r="X169" s="225"/>
      <c r="Y169" s="225"/>
      <c r="Z169" s="225"/>
      <c r="AA169" s="225"/>
      <c r="AB169" s="225"/>
      <c r="AC169" s="225"/>
      <c r="AD169" s="225"/>
      <c r="AE169" s="225"/>
      <c r="AF169" s="225"/>
      <c r="AG169" s="225"/>
      <c r="AH169" s="225"/>
      <c r="AI169" s="225"/>
      <c r="AJ169" s="225"/>
      <c r="AK169" s="225"/>
      <c r="AL169" s="225"/>
      <c r="AM169" s="225"/>
      <c r="AN169" s="225"/>
      <c r="AO169" s="225"/>
      <c r="AP169" s="225"/>
      <c r="AQ169" s="225"/>
      <c r="AR169" s="225"/>
      <c r="AS169" s="225"/>
      <c r="AT169" s="225"/>
      <c r="AU169" s="225"/>
      <c r="AV169" s="225"/>
      <c r="AW169" s="225"/>
      <c r="AX169" s="225"/>
      <c r="AY169" s="225"/>
      <c r="AZ169" s="225"/>
      <c r="BA169" s="225"/>
      <c r="BB169" s="225"/>
      <c r="BC169" s="225"/>
      <c r="BD169" s="225"/>
      <c r="BE169" s="225"/>
      <c r="BF169" s="225"/>
      <c r="BG169" s="225"/>
      <c r="BH169" s="225"/>
      <c r="BI169" s="225"/>
      <c r="BJ169" s="225"/>
      <c r="BK169" s="225"/>
      <c r="BL169" s="225"/>
      <c r="BM169" s="225"/>
      <c r="BN169" s="225"/>
      <c r="BO169" s="225"/>
      <c r="BP169" s="225"/>
      <c r="BQ169" s="225"/>
      <c r="BR169" s="225"/>
      <c r="BS169" s="225"/>
      <c r="BT169" s="225"/>
      <c r="BU169" s="225"/>
      <c r="BV169" s="225"/>
      <c r="BW169" s="225"/>
      <c r="BX169" s="225"/>
      <c r="BY169" s="225"/>
      <c r="BZ169" s="225"/>
    </row>
    <row r="170" spans="1:78" ht="12" customHeight="1" x14ac:dyDescent="0.25">
      <c r="A170" s="225"/>
      <c r="B170" s="225"/>
      <c r="C170" s="225"/>
      <c r="D170" s="225"/>
      <c r="E170" s="225"/>
      <c r="F170" s="225"/>
      <c r="G170" s="225"/>
      <c r="H170" s="225"/>
      <c r="I170" s="225"/>
      <c r="J170" s="270"/>
      <c r="K170" s="271"/>
      <c r="L170" s="225"/>
      <c r="M170" s="225"/>
      <c r="N170" s="225"/>
      <c r="O170" s="225"/>
      <c r="P170" s="225"/>
      <c r="Q170" s="225"/>
      <c r="R170" s="225"/>
      <c r="S170" s="225"/>
      <c r="T170" s="225"/>
      <c r="U170" s="225"/>
      <c r="V170" s="225"/>
      <c r="W170" s="225"/>
      <c r="X170" s="225"/>
      <c r="Y170" s="225"/>
      <c r="Z170" s="225"/>
      <c r="AA170" s="225"/>
      <c r="AB170" s="225"/>
      <c r="AC170" s="225"/>
      <c r="AD170" s="225"/>
      <c r="AE170" s="225"/>
      <c r="AF170" s="225"/>
      <c r="AG170" s="225"/>
      <c r="AH170" s="225"/>
      <c r="AI170" s="225"/>
      <c r="AJ170" s="225"/>
      <c r="AK170" s="225"/>
      <c r="AL170" s="225"/>
      <c r="AM170" s="225"/>
      <c r="AN170" s="225"/>
      <c r="AO170" s="225"/>
      <c r="AP170" s="225"/>
      <c r="AQ170" s="225"/>
      <c r="AR170" s="225"/>
      <c r="AS170" s="225"/>
      <c r="AT170" s="225"/>
      <c r="AU170" s="225"/>
      <c r="AV170" s="225"/>
      <c r="AW170" s="225"/>
      <c r="AX170" s="225"/>
      <c r="AY170" s="225"/>
      <c r="AZ170" s="225"/>
      <c r="BA170" s="225"/>
      <c r="BB170" s="225"/>
      <c r="BC170" s="225"/>
      <c r="BD170" s="225"/>
      <c r="BE170" s="225"/>
      <c r="BF170" s="225"/>
      <c r="BG170" s="225"/>
      <c r="BH170" s="225"/>
      <c r="BI170" s="225"/>
      <c r="BJ170" s="225"/>
      <c r="BK170" s="225"/>
      <c r="BL170" s="225"/>
      <c r="BM170" s="225"/>
      <c r="BN170" s="225"/>
      <c r="BO170" s="225"/>
      <c r="BP170" s="225"/>
      <c r="BQ170" s="225"/>
      <c r="BR170" s="225"/>
      <c r="BS170" s="225"/>
      <c r="BT170" s="225"/>
      <c r="BU170" s="225"/>
      <c r="BV170" s="225"/>
      <c r="BW170" s="225"/>
      <c r="BX170" s="225"/>
      <c r="BY170" s="225"/>
      <c r="BZ170" s="225"/>
    </row>
    <row r="171" spans="1:78" ht="12" customHeight="1" x14ac:dyDescent="0.25">
      <c r="A171" s="225"/>
      <c r="B171" s="225"/>
      <c r="C171" s="225"/>
      <c r="D171" s="225"/>
      <c r="E171" s="225"/>
      <c r="F171" s="225"/>
      <c r="G171" s="225"/>
      <c r="H171" s="225"/>
      <c r="I171" s="225"/>
      <c r="J171" s="270"/>
      <c r="K171" s="271"/>
      <c r="L171" s="225"/>
      <c r="M171" s="225"/>
      <c r="N171" s="225"/>
      <c r="O171" s="225"/>
      <c r="P171" s="225"/>
      <c r="Q171" s="225"/>
      <c r="R171" s="225"/>
      <c r="S171" s="225"/>
      <c r="T171" s="225"/>
      <c r="U171" s="225"/>
      <c r="V171" s="225"/>
      <c r="W171" s="225"/>
      <c r="X171" s="225"/>
      <c r="Y171" s="225"/>
      <c r="Z171" s="225"/>
      <c r="AA171" s="225"/>
      <c r="AB171" s="225"/>
      <c r="AC171" s="225"/>
      <c r="AD171" s="225"/>
      <c r="AE171" s="225"/>
      <c r="AF171" s="225"/>
      <c r="AG171" s="225"/>
      <c r="AH171" s="225"/>
      <c r="AI171" s="225"/>
      <c r="AJ171" s="225"/>
      <c r="AK171" s="225"/>
      <c r="AL171" s="225"/>
      <c r="AM171" s="225"/>
      <c r="AN171" s="225"/>
      <c r="AO171" s="225"/>
      <c r="AP171" s="225"/>
      <c r="AQ171" s="225"/>
      <c r="AR171" s="225"/>
      <c r="AS171" s="225"/>
      <c r="AT171" s="225"/>
      <c r="AU171" s="225"/>
      <c r="AV171" s="225"/>
      <c r="AW171" s="225"/>
      <c r="AX171" s="225"/>
      <c r="AY171" s="225"/>
      <c r="AZ171" s="225"/>
      <c r="BA171" s="225"/>
      <c r="BB171" s="225"/>
      <c r="BC171" s="225"/>
      <c r="BD171" s="225"/>
      <c r="BE171" s="225"/>
      <c r="BF171" s="225"/>
      <c r="BG171" s="225"/>
      <c r="BH171" s="225"/>
      <c r="BI171" s="225"/>
      <c r="BJ171" s="225"/>
      <c r="BK171" s="225"/>
      <c r="BL171" s="225"/>
      <c r="BM171" s="225"/>
      <c r="BN171" s="225"/>
      <c r="BO171" s="225"/>
      <c r="BP171" s="225"/>
      <c r="BQ171" s="225"/>
      <c r="BR171" s="225"/>
      <c r="BS171" s="225"/>
      <c r="BT171" s="225"/>
      <c r="BU171" s="225"/>
      <c r="BV171" s="225"/>
      <c r="BW171" s="225"/>
      <c r="BX171" s="225"/>
      <c r="BY171" s="225"/>
      <c r="BZ171" s="225"/>
    </row>
    <row r="172" spans="1:78" ht="12" customHeight="1" x14ac:dyDescent="0.25">
      <c r="A172" s="225"/>
      <c r="B172" s="225"/>
      <c r="C172" s="225"/>
      <c r="D172" s="225"/>
      <c r="E172" s="225"/>
      <c r="F172" s="225"/>
      <c r="G172" s="225"/>
      <c r="H172" s="225"/>
      <c r="I172" s="225"/>
      <c r="J172" s="270"/>
      <c r="K172" s="271"/>
      <c r="L172" s="225"/>
      <c r="M172" s="225"/>
      <c r="N172" s="225"/>
      <c r="O172" s="225"/>
      <c r="P172" s="225"/>
      <c r="Q172" s="225"/>
      <c r="R172" s="225"/>
      <c r="S172" s="225"/>
      <c r="T172" s="225"/>
      <c r="U172" s="225"/>
      <c r="V172" s="225"/>
      <c r="W172" s="225"/>
      <c r="X172" s="225"/>
      <c r="Y172" s="225"/>
      <c r="Z172" s="225"/>
      <c r="AA172" s="225"/>
      <c r="AB172" s="225"/>
      <c r="AC172" s="225"/>
      <c r="AD172" s="225"/>
      <c r="AE172" s="225"/>
      <c r="AF172" s="225"/>
      <c r="AG172" s="225"/>
      <c r="AH172" s="225"/>
      <c r="AI172" s="225"/>
      <c r="AJ172" s="225"/>
      <c r="AK172" s="225"/>
      <c r="AL172" s="225"/>
      <c r="AM172" s="225"/>
      <c r="AN172" s="225"/>
      <c r="AO172" s="225"/>
      <c r="AP172" s="225"/>
      <c r="AQ172" s="225"/>
      <c r="AR172" s="225"/>
      <c r="AS172" s="225"/>
      <c r="AT172" s="225"/>
      <c r="AU172" s="225"/>
      <c r="AV172" s="225"/>
      <c r="AW172" s="225"/>
      <c r="AX172" s="225"/>
      <c r="AY172" s="225"/>
      <c r="AZ172" s="225"/>
      <c r="BA172" s="225"/>
      <c r="BB172" s="225"/>
      <c r="BC172" s="225"/>
      <c r="BD172" s="225"/>
      <c r="BE172" s="225"/>
      <c r="BF172" s="225"/>
      <c r="BG172" s="225"/>
      <c r="BH172" s="225"/>
      <c r="BI172" s="225"/>
      <c r="BJ172" s="225"/>
      <c r="BK172" s="225"/>
      <c r="BL172" s="225"/>
      <c r="BM172" s="225"/>
      <c r="BN172" s="225"/>
      <c r="BO172" s="225"/>
      <c r="BP172" s="225"/>
      <c r="BQ172" s="225"/>
      <c r="BR172" s="225"/>
      <c r="BS172" s="225"/>
      <c r="BT172" s="225"/>
      <c r="BU172" s="225"/>
      <c r="BV172" s="225"/>
      <c r="BW172" s="225"/>
      <c r="BX172" s="225"/>
      <c r="BY172" s="225"/>
      <c r="BZ172" s="225"/>
    </row>
    <row r="173" spans="1:78" ht="12" customHeight="1" x14ac:dyDescent="0.25">
      <c r="A173" s="225"/>
      <c r="B173" s="225"/>
      <c r="C173" s="225"/>
      <c r="D173" s="225"/>
      <c r="E173" s="225"/>
      <c r="F173" s="225"/>
      <c r="G173" s="225"/>
      <c r="H173" s="225"/>
      <c r="I173" s="225"/>
      <c r="J173" s="270"/>
      <c r="K173" s="271"/>
      <c r="L173" s="225"/>
      <c r="M173" s="225"/>
      <c r="N173" s="225"/>
      <c r="O173" s="225"/>
      <c r="P173" s="225"/>
      <c r="Q173" s="225"/>
      <c r="R173" s="225"/>
      <c r="S173" s="225"/>
      <c r="T173" s="225"/>
      <c r="U173" s="225"/>
      <c r="V173" s="225"/>
      <c r="W173" s="225"/>
      <c r="X173" s="225"/>
      <c r="Y173" s="225"/>
      <c r="Z173" s="225"/>
      <c r="AA173" s="225"/>
      <c r="AB173" s="225"/>
      <c r="AC173" s="225"/>
      <c r="AD173" s="225"/>
      <c r="AE173" s="225"/>
      <c r="AF173" s="225"/>
      <c r="AG173" s="225"/>
      <c r="AH173" s="225"/>
      <c r="AI173" s="225"/>
      <c r="AJ173" s="225"/>
      <c r="AK173" s="225"/>
      <c r="AL173" s="225"/>
      <c r="AM173" s="225"/>
      <c r="AN173" s="225"/>
      <c r="AO173" s="225"/>
      <c r="AP173" s="225"/>
      <c r="AQ173" s="225"/>
      <c r="AR173" s="225"/>
      <c r="AS173" s="225"/>
      <c r="AT173" s="225"/>
      <c r="AU173" s="225"/>
      <c r="AV173" s="225"/>
      <c r="AW173" s="225"/>
      <c r="AX173" s="225"/>
      <c r="AY173" s="225"/>
      <c r="AZ173" s="225"/>
      <c r="BA173" s="225"/>
      <c r="BB173" s="225"/>
      <c r="BC173" s="225"/>
      <c r="BD173" s="225"/>
      <c r="BE173" s="225"/>
      <c r="BF173" s="225"/>
      <c r="BG173" s="225"/>
      <c r="BH173" s="225"/>
      <c r="BI173" s="225"/>
      <c r="BJ173" s="225"/>
      <c r="BK173" s="225"/>
      <c r="BL173" s="225"/>
      <c r="BM173" s="225"/>
      <c r="BN173" s="225"/>
      <c r="BO173" s="225"/>
      <c r="BP173" s="225"/>
      <c r="BQ173" s="225"/>
      <c r="BR173" s="225"/>
      <c r="BS173" s="225"/>
      <c r="BT173" s="225"/>
      <c r="BU173" s="225"/>
      <c r="BV173" s="225"/>
      <c r="BW173" s="225"/>
      <c r="BX173" s="225"/>
      <c r="BY173" s="225"/>
      <c r="BZ173" s="225"/>
    </row>
    <row r="174" spans="1:78" ht="12" customHeight="1" x14ac:dyDescent="0.25">
      <c r="A174" s="225"/>
      <c r="B174" s="225"/>
      <c r="C174" s="225"/>
      <c r="D174" s="225"/>
      <c r="E174" s="225"/>
      <c r="F174" s="225"/>
      <c r="G174" s="225"/>
      <c r="H174" s="225"/>
      <c r="I174" s="225"/>
      <c r="J174" s="270"/>
      <c r="K174" s="271"/>
      <c r="L174" s="225"/>
      <c r="M174" s="225"/>
      <c r="N174" s="225"/>
      <c r="O174" s="225"/>
      <c r="P174" s="225"/>
      <c r="Q174" s="225"/>
      <c r="R174" s="225"/>
      <c r="S174" s="225"/>
      <c r="T174" s="225"/>
      <c r="U174" s="225"/>
      <c r="V174" s="225"/>
      <c r="W174" s="225"/>
      <c r="X174" s="225"/>
      <c r="Y174" s="225"/>
      <c r="Z174" s="225"/>
      <c r="AA174" s="225"/>
      <c r="AB174" s="225"/>
      <c r="AC174" s="225"/>
      <c r="AD174" s="225"/>
      <c r="AE174" s="225"/>
      <c r="AF174" s="225"/>
      <c r="AG174" s="225"/>
      <c r="AH174" s="225"/>
      <c r="AI174" s="225"/>
      <c r="AJ174" s="225"/>
      <c r="AK174" s="225"/>
      <c r="AL174" s="225"/>
      <c r="AM174" s="225"/>
      <c r="AN174" s="225"/>
      <c r="AO174" s="225"/>
      <c r="AP174" s="225"/>
      <c r="AQ174" s="225"/>
      <c r="AR174" s="225"/>
      <c r="AS174" s="225"/>
      <c r="AT174" s="225"/>
      <c r="AU174" s="225"/>
      <c r="AV174" s="225"/>
      <c r="AW174" s="225"/>
      <c r="AX174" s="225"/>
      <c r="AY174" s="225"/>
      <c r="AZ174" s="225"/>
      <c r="BA174" s="225"/>
      <c r="BB174" s="225"/>
      <c r="BC174" s="225"/>
      <c r="BD174" s="225"/>
      <c r="BE174" s="225"/>
      <c r="BF174" s="225"/>
      <c r="BG174" s="225"/>
      <c r="BH174" s="225"/>
      <c r="BI174" s="225"/>
      <c r="BJ174" s="225"/>
      <c r="BK174" s="225"/>
      <c r="BL174" s="225"/>
      <c r="BM174" s="225"/>
      <c r="BN174" s="225"/>
      <c r="BO174" s="225"/>
      <c r="BP174" s="225"/>
      <c r="BQ174" s="225"/>
      <c r="BR174" s="225"/>
      <c r="BS174" s="225"/>
      <c r="BT174" s="225"/>
      <c r="BU174" s="225"/>
      <c r="BV174" s="225"/>
      <c r="BW174" s="225"/>
      <c r="BX174" s="225"/>
      <c r="BY174" s="225"/>
      <c r="BZ174" s="225"/>
    </row>
    <row r="175" spans="1:78" ht="12" customHeight="1" x14ac:dyDescent="0.25">
      <c r="A175" s="225"/>
      <c r="B175" s="225"/>
      <c r="C175" s="225"/>
      <c r="D175" s="225"/>
      <c r="E175" s="225"/>
      <c r="F175" s="225"/>
      <c r="G175" s="225"/>
      <c r="H175" s="225"/>
      <c r="I175" s="225"/>
      <c r="J175" s="270"/>
      <c r="K175" s="271"/>
      <c r="L175" s="225"/>
      <c r="M175" s="225"/>
      <c r="N175" s="225"/>
      <c r="O175" s="225"/>
      <c r="P175" s="225"/>
      <c r="Q175" s="225"/>
      <c r="R175" s="225"/>
      <c r="S175" s="225"/>
      <c r="T175" s="225"/>
      <c r="U175" s="225"/>
      <c r="V175" s="225"/>
      <c r="W175" s="225"/>
      <c r="X175" s="225"/>
      <c r="Y175" s="225"/>
      <c r="Z175" s="225"/>
      <c r="AA175" s="225"/>
      <c r="AB175" s="225"/>
      <c r="AC175" s="225"/>
      <c r="AD175" s="225"/>
      <c r="AE175" s="225"/>
      <c r="AF175" s="225"/>
      <c r="AG175" s="225"/>
      <c r="AH175" s="225"/>
      <c r="AI175" s="225"/>
      <c r="AJ175" s="225"/>
      <c r="AK175" s="225"/>
      <c r="AL175" s="225"/>
      <c r="AM175" s="225"/>
      <c r="AN175" s="225"/>
      <c r="AO175" s="225"/>
      <c r="AP175" s="225"/>
      <c r="AQ175" s="225"/>
      <c r="AR175" s="225"/>
      <c r="AS175" s="225"/>
      <c r="AT175" s="225"/>
      <c r="AU175" s="225"/>
      <c r="AV175" s="225"/>
      <c r="AW175" s="225"/>
      <c r="AX175" s="225"/>
      <c r="AY175" s="225"/>
      <c r="AZ175" s="225"/>
      <c r="BA175" s="225"/>
      <c r="BB175" s="225"/>
      <c r="BC175" s="225"/>
      <c r="BD175" s="225"/>
      <c r="BE175" s="225"/>
      <c r="BF175" s="225"/>
      <c r="BG175" s="225"/>
      <c r="BH175" s="225"/>
      <c r="BI175" s="225"/>
      <c r="BJ175" s="225"/>
      <c r="BK175" s="225"/>
      <c r="BL175" s="225"/>
      <c r="BM175" s="225"/>
      <c r="BN175" s="225"/>
      <c r="BO175" s="225"/>
      <c r="BP175" s="225"/>
      <c r="BQ175" s="225"/>
      <c r="BR175" s="225"/>
      <c r="BS175" s="225"/>
      <c r="BT175" s="225"/>
      <c r="BU175" s="225"/>
      <c r="BV175" s="225"/>
      <c r="BW175" s="225"/>
      <c r="BX175" s="225"/>
      <c r="BY175" s="225"/>
      <c r="BZ175" s="225"/>
    </row>
    <row r="176" spans="1:78" ht="12" customHeight="1" x14ac:dyDescent="0.25">
      <c r="A176" s="225"/>
      <c r="B176" s="225"/>
      <c r="C176" s="225"/>
      <c r="D176" s="225"/>
      <c r="E176" s="225"/>
      <c r="F176" s="225"/>
      <c r="G176" s="225"/>
      <c r="H176" s="225"/>
      <c r="I176" s="225"/>
      <c r="J176" s="270"/>
      <c r="K176" s="271"/>
      <c r="L176" s="225"/>
      <c r="M176" s="225"/>
      <c r="N176" s="225"/>
      <c r="O176" s="225"/>
      <c r="P176" s="225"/>
      <c r="Q176" s="225"/>
      <c r="R176" s="225"/>
      <c r="S176" s="225"/>
      <c r="T176" s="225"/>
      <c r="U176" s="225"/>
      <c r="V176" s="225"/>
      <c r="W176" s="225"/>
      <c r="X176" s="225"/>
      <c r="Y176" s="225"/>
      <c r="Z176" s="225"/>
      <c r="AA176" s="225"/>
      <c r="AB176" s="225"/>
      <c r="AC176" s="225"/>
      <c r="AD176" s="225"/>
      <c r="AE176" s="225"/>
      <c r="AF176" s="225"/>
      <c r="AG176" s="225"/>
      <c r="AH176" s="225"/>
      <c r="AI176" s="225"/>
      <c r="AJ176" s="225"/>
      <c r="AK176" s="225"/>
      <c r="AL176" s="225"/>
      <c r="AM176" s="225"/>
      <c r="AN176" s="225"/>
      <c r="AO176" s="225"/>
      <c r="AP176" s="225"/>
      <c r="AQ176" s="225"/>
      <c r="AR176" s="225"/>
      <c r="AS176" s="225"/>
      <c r="AT176" s="225"/>
      <c r="AU176" s="225"/>
      <c r="AV176" s="225"/>
      <c r="AW176" s="225"/>
      <c r="AX176" s="225"/>
      <c r="AY176" s="225"/>
      <c r="AZ176" s="225"/>
      <c r="BA176" s="225"/>
      <c r="BB176" s="225"/>
      <c r="BC176" s="225"/>
      <c r="BD176" s="225"/>
      <c r="BE176" s="225"/>
      <c r="BF176" s="225"/>
      <c r="BG176" s="225"/>
      <c r="BH176" s="225"/>
      <c r="BI176" s="225"/>
      <c r="BJ176" s="225"/>
      <c r="BK176" s="225"/>
      <c r="BL176" s="225"/>
      <c r="BM176" s="225"/>
      <c r="BN176" s="225"/>
      <c r="BO176" s="225"/>
      <c r="BP176" s="225"/>
      <c r="BQ176" s="225"/>
      <c r="BR176" s="225"/>
      <c r="BS176" s="225"/>
      <c r="BT176" s="225"/>
      <c r="BU176" s="225"/>
      <c r="BV176" s="225"/>
      <c r="BW176" s="225"/>
      <c r="BX176" s="225"/>
      <c r="BY176" s="225"/>
      <c r="BZ176" s="225"/>
    </row>
    <row r="177" spans="1:78" ht="12" customHeight="1" x14ac:dyDescent="0.25">
      <c r="A177" s="225"/>
      <c r="B177" s="225"/>
      <c r="C177" s="225"/>
      <c r="D177" s="225"/>
      <c r="E177" s="225"/>
      <c r="F177" s="225"/>
      <c r="G177" s="225"/>
      <c r="H177" s="225"/>
      <c r="I177" s="225"/>
      <c r="J177" s="270"/>
      <c r="K177" s="271"/>
      <c r="L177" s="225"/>
      <c r="M177" s="225"/>
      <c r="N177" s="225"/>
      <c r="O177" s="225"/>
      <c r="P177" s="225"/>
      <c r="Q177" s="225"/>
      <c r="R177" s="225"/>
      <c r="S177" s="225"/>
      <c r="T177" s="225"/>
      <c r="U177" s="225"/>
      <c r="V177" s="225"/>
      <c r="W177" s="225"/>
      <c r="X177" s="225"/>
      <c r="Y177" s="225"/>
      <c r="Z177" s="225"/>
      <c r="AA177" s="225"/>
      <c r="AB177" s="225"/>
      <c r="AC177" s="225"/>
      <c r="AD177" s="225"/>
      <c r="AE177" s="225"/>
      <c r="AF177" s="225"/>
      <c r="AG177" s="225"/>
      <c r="AH177" s="225"/>
      <c r="AI177" s="225"/>
      <c r="AJ177" s="225"/>
      <c r="AK177" s="225"/>
      <c r="AL177" s="225"/>
      <c r="AM177" s="225"/>
      <c r="AN177" s="225"/>
      <c r="AO177" s="225"/>
      <c r="AP177" s="225"/>
      <c r="AQ177" s="225"/>
      <c r="AR177" s="225"/>
      <c r="AS177" s="225"/>
      <c r="AT177" s="225"/>
      <c r="AU177" s="225"/>
      <c r="AV177" s="225"/>
      <c r="AW177" s="225"/>
      <c r="AX177" s="225"/>
      <c r="AY177" s="225"/>
      <c r="AZ177" s="225"/>
      <c r="BA177" s="225"/>
      <c r="BB177" s="225"/>
      <c r="BC177" s="225"/>
      <c r="BD177" s="225"/>
      <c r="BE177" s="225"/>
      <c r="BF177" s="225"/>
      <c r="BG177" s="225"/>
      <c r="BH177" s="225"/>
      <c r="BI177" s="225"/>
      <c r="BJ177" s="225"/>
      <c r="BK177" s="225"/>
      <c r="BL177" s="225"/>
      <c r="BM177" s="225"/>
      <c r="BN177" s="225"/>
      <c r="BO177" s="225"/>
      <c r="BP177" s="225"/>
      <c r="BQ177" s="225"/>
      <c r="BR177" s="225"/>
      <c r="BS177" s="225"/>
      <c r="BT177" s="225"/>
      <c r="BU177" s="225"/>
      <c r="BV177" s="225"/>
      <c r="BW177" s="225"/>
      <c r="BX177" s="225"/>
      <c r="BY177" s="225"/>
      <c r="BZ177" s="225"/>
    </row>
    <row r="178" spans="1:78" ht="12" customHeight="1" x14ac:dyDescent="0.25">
      <c r="A178" s="225"/>
      <c r="B178" s="225"/>
      <c r="C178" s="225"/>
      <c r="D178" s="225"/>
      <c r="E178" s="225"/>
      <c r="F178" s="225"/>
      <c r="G178" s="225"/>
      <c r="H178" s="225"/>
      <c r="I178" s="225"/>
      <c r="J178" s="270"/>
      <c r="K178" s="271"/>
      <c r="L178" s="225"/>
      <c r="M178" s="225"/>
      <c r="N178" s="225"/>
      <c r="O178" s="225"/>
      <c r="P178" s="225"/>
      <c r="Q178" s="225"/>
      <c r="R178" s="225"/>
      <c r="S178" s="225"/>
      <c r="T178" s="225"/>
      <c r="U178" s="225"/>
      <c r="V178" s="225"/>
      <c r="W178" s="225"/>
      <c r="X178" s="225"/>
      <c r="Y178" s="225"/>
      <c r="Z178" s="225"/>
      <c r="AA178" s="225"/>
      <c r="AB178" s="225"/>
      <c r="AC178" s="225"/>
      <c r="AD178" s="225"/>
      <c r="AE178" s="225"/>
      <c r="AF178" s="225"/>
      <c r="AG178" s="225"/>
      <c r="AH178" s="225"/>
      <c r="AI178" s="225"/>
      <c r="AJ178" s="225"/>
      <c r="AK178" s="225"/>
      <c r="AL178" s="225"/>
      <c r="AM178" s="225"/>
      <c r="AN178" s="225"/>
      <c r="AO178" s="225"/>
      <c r="AP178" s="225"/>
      <c r="AQ178" s="225"/>
      <c r="AR178" s="225"/>
      <c r="AS178" s="225"/>
      <c r="AT178" s="225"/>
      <c r="AU178" s="225"/>
      <c r="AV178" s="225"/>
      <c r="AW178" s="225"/>
      <c r="AX178" s="225"/>
      <c r="AY178" s="225"/>
      <c r="AZ178" s="225"/>
      <c r="BA178" s="225"/>
      <c r="BB178" s="225"/>
      <c r="BC178" s="225"/>
      <c r="BD178" s="225"/>
      <c r="BE178" s="225"/>
      <c r="BF178" s="225"/>
      <c r="BG178" s="225"/>
      <c r="BH178" s="225"/>
      <c r="BI178" s="225"/>
      <c r="BJ178" s="225"/>
      <c r="BK178" s="225"/>
      <c r="BL178" s="225"/>
      <c r="BM178" s="225"/>
      <c r="BN178" s="225"/>
      <c r="BO178" s="225"/>
      <c r="BP178" s="225"/>
      <c r="BQ178" s="225"/>
      <c r="BR178" s="225"/>
      <c r="BS178" s="225"/>
      <c r="BT178" s="225"/>
      <c r="BU178" s="225"/>
      <c r="BV178" s="225"/>
      <c r="BW178" s="225"/>
      <c r="BX178" s="225"/>
      <c r="BY178" s="225"/>
      <c r="BZ178" s="225"/>
    </row>
    <row r="179" spans="1:78" ht="12" customHeight="1" x14ac:dyDescent="0.25">
      <c r="A179" s="225"/>
      <c r="B179" s="225"/>
      <c r="C179" s="225"/>
      <c r="D179" s="225"/>
      <c r="E179" s="225"/>
      <c r="F179" s="225"/>
      <c r="G179" s="225"/>
      <c r="H179" s="225"/>
      <c r="I179" s="225"/>
      <c r="J179" s="270"/>
      <c r="K179" s="271"/>
      <c r="L179" s="225"/>
      <c r="M179" s="225"/>
      <c r="N179" s="225"/>
      <c r="O179" s="225"/>
      <c r="P179" s="225"/>
      <c r="Q179" s="225"/>
      <c r="R179" s="225"/>
      <c r="S179" s="225"/>
      <c r="T179" s="225"/>
      <c r="U179" s="225"/>
      <c r="V179" s="225"/>
      <c r="W179" s="225"/>
      <c r="X179" s="225"/>
      <c r="Y179" s="225"/>
      <c r="Z179" s="225"/>
      <c r="AA179" s="225"/>
      <c r="AB179" s="225"/>
      <c r="AC179" s="225"/>
      <c r="AD179" s="225"/>
      <c r="AE179" s="225"/>
      <c r="AF179" s="225"/>
      <c r="AG179" s="225"/>
      <c r="AH179" s="225"/>
      <c r="AI179" s="225"/>
      <c r="AJ179" s="225"/>
      <c r="AK179" s="225"/>
      <c r="AL179" s="225"/>
      <c r="AM179" s="225"/>
      <c r="AN179" s="225"/>
      <c r="AO179" s="225"/>
      <c r="AP179" s="225"/>
      <c r="AQ179" s="225"/>
      <c r="AR179" s="225"/>
      <c r="AS179" s="225"/>
      <c r="AT179" s="225"/>
      <c r="AU179" s="225"/>
      <c r="AV179" s="225"/>
      <c r="AW179" s="225"/>
      <c r="AX179" s="225"/>
      <c r="AY179" s="225"/>
      <c r="AZ179" s="225"/>
      <c r="BA179" s="225"/>
      <c r="BB179" s="225"/>
      <c r="BC179" s="225"/>
      <c r="BD179" s="225"/>
      <c r="BE179" s="225"/>
      <c r="BF179" s="225"/>
      <c r="BG179" s="225"/>
      <c r="BH179" s="225"/>
      <c r="BI179" s="225"/>
      <c r="BJ179" s="225"/>
      <c r="BK179" s="225"/>
      <c r="BL179" s="225"/>
      <c r="BM179" s="225"/>
      <c r="BN179" s="225"/>
      <c r="BO179" s="225"/>
      <c r="BP179" s="225"/>
      <c r="BQ179" s="225"/>
      <c r="BR179" s="225"/>
      <c r="BS179" s="225"/>
      <c r="BT179" s="225"/>
      <c r="BU179" s="225"/>
      <c r="BV179" s="225"/>
      <c r="BW179" s="225"/>
      <c r="BX179" s="225"/>
      <c r="BY179" s="225"/>
      <c r="BZ179" s="225"/>
    </row>
    <row r="180" spans="1:78" ht="12" customHeight="1" x14ac:dyDescent="0.25">
      <c r="A180" s="225"/>
      <c r="B180" s="225"/>
      <c r="C180" s="225"/>
      <c r="D180" s="225"/>
      <c r="E180" s="225"/>
      <c r="F180" s="225"/>
      <c r="G180" s="225"/>
      <c r="H180" s="225"/>
      <c r="I180" s="225"/>
      <c r="J180" s="270"/>
      <c r="K180" s="271"/>
      <c r="L180" s="225"/>
      <c r="M180" s="225"/>
      <c r="N180" s="225"/>
      <c r="O180" s="225"/>
      <c r="P180" s="225"/>
      <c r="Q180" s="225"/>
      <c r="R180" s="225"/>
      <c r="S180" s="225"/>
      <c r="T180" s="225"/>
      <c r="U180" s="225"/>
      <c r="V180" s="225"/>
      <c r="W180" s="225"/>
      <c r="X180" s="225"/>
      <c r="Y180" s="225"/>
      <c r="Z180" s="225"/>
      <c r="AA180" s="225"/>
      <c r="AB180" s="225"/>
      <c r="AC180" s="225"/>
      <c r="AD180" s="225"/>
      <c r="AE180" s="225"/>
      <c r="AF180" s="225"/>
      <c r="AG180" s="225"/>
      <c r="AH180" s="225"/>
      <c r="AI180" s="225"/>
      <c r="AJ180" s="225"/>
      <c r="AK180" s="225"/>
      <c r="AL180" s="225"/>
      <c r="AM180" s="225"/>
      <c r="AN180" s="225"/>
      <c r="AO180" s="225"/>
      <c r="AP180" s="225"/>
      <c r="AQ180" s="225"/>
      <c r="AR180" s="225"/>
      <c r="AS180" s="225"/>
      <c r="AT180" s="225"/>
      <c r="AU180" s="225"/>
      <c r="AV180" s="225"/>
      <c r="AW180" s="225"/>
      <c r="AX180" s="225"/>
      <c r="AY180" s="225"/>
      <c r="AZ180" s="225"/>
      <c r="BA180" s="225"/>
      <c r="BB180" s="225"/>
      <c r="BC180" s="225"/>
      <c r="BD180" s="225"/>
      <c r="BE180" s="225"/>
      <c r="BF180" s="225"/>
      <c r="BG180" s="225"/>
      <c r="BH180" s="225"/>
      <c r="BI180" s="225"/>
      <c r="BJ180" s="225"/>
      <c r="BK180" s="225"/>
      <c r="BL180" s="225"/>
      <c r="BM180" s="225"/>
      <c r="BN180" s="225"/>
      <c r="BO180" s="225"/>
      <c r="BP180" s="225"/>
      <c r="BQ180" s="225"/>
      <c r="BR180" s="225"/>
      <c r="BS180" s="225"/>
      <c r="BT180" s="225"/>
      <c r="BU180" s="225"/>
      <c r="BV180" s="225"/>
      <c r="BW180" s="225"/>
      <c r="BX180" s="225"/>
      <c r="BY180" s="225"/>
      <c r="BZ180" s="225"/>
    </row>
    <row r="181" spans="1:78" ht="12" customHeight="1" x14ac:dyDescent="0.25">
      <c r="A181" s="225"/>
      <c r="B181" s="225"/>
      <c r="C181" s="225"/>
      <c r="D181" s="225"/>
      <c r="E181" s="225"/>
      <c r="F181" s="225"/>
      <c r="G181" s="225"/>
      <c r="H181" s="225"/>
      <c r="I181" s="225"/>
      <c r="J181" s="270"/>
      <c r="K181" s="271"/>
      <c r="L181" s="225"/>
      <c r="M181" s="225"/>
      <c r="N181" s="225"/>
      <c r="O181" s="225"/>
      <c r="P181" s="225"/>
      <c r="Q181" s="225"/>
      <c r="R181" s="225"/>
      <c r="S181" s="225"/>
      <c r="T181" s="225"/>
      <c r="U181" s="225"/>
      <c r="V181" s="225"/>
      <c r="W181" s="225"/>
      <c r="X181" s="225"/>
      <c r="Y181" s="225"/>
      <c r="Z181" s="225"/>
      <c r="AA181" s="225"/>
      <c r="AB181" s="225"/>
      <c r="AC181" s="225"/>
      <c r="AD181" s="225"/>
      <c r="AE181" s="225"/>
      <c r="AF181" s="225"/>
      <c r="AG181" s="225"/>
      <c r="AH181" s="225"/>
      <c r="AI181" s="225"/>
      <c r="AJ181" s="225"/>
      <c r="AK181" s="225"/>
      <c r="AL181" s="225"/>
      <c r="AM181" s="225"/>
      <c r="AN181" s="225"/>
      <c r="AO181" s="225"/>
      <c r="AP181" s="225"/>
      <c r="AQ181" s="225"/>
      <c r="AR181" s="225"/>
      <c r="AS181" s="225"/>
      <c r="AT181" s="225"/>
      <c r="AU181" s="225"/>
      <c r="AV181" s="225"/>
      <c r="AW181" s="225"/>
      <c r="AX181" s="225"/>
      <c r="AY181" s="225"/>
      <c r="AZ181" s="225"/>
      <c r="BA181" s="225"/>
      <c r="BB181" s="225"/>
      <c r="BC181" s="225"/>
      <c r="BD181" s="225"/>
      <c r="BE181" s="225"/>
      <c r="BF181" s="225"/>
      <c r="BG181" s="225"/>
      <c r="BH181" s="225"/>
      <c r="BI181" s="225"/>
      <c r="BJ181" s="225"/>
      <c r="BK181" s="225"/>
      <c r="BL181" s="225"/>
      <c r="BM181" s="225"/>
      <c r="BN181" s="225"/>
      <c r="BO181" s="225"/>
      <c r="BP181" s="225"/>
      <c r="BQ181" s="225"/>
      <c r="BR181" s="225"/>
      <c r="BS181" s="225"/>
      <c r="BT181" s="225"/>
      <c r="BU181" s="225"/>
      <c r="BV181" s="225"/>
      <c r="BW181" s="225"/>
      <c r="BX181" s="225"/>
      <c r="BY181" s="225"/>
      <c r="BZ181" s="225"/>
    </row>
    <row r="182" spans="1:78" ht="12" customHeight="1" x14ac:dyDescent="0.25">
      <c r="A182" s="225"/>
      <c r="B182" s="225"/>
      <c r="C182" s="225"/>
      <c r="D182" s="225"/>
      <c r="E182" s="225"/>
      <c r="F182" s="225"/>
      <c r="G182" s="225"/>
      <c r="H182" s="225"/>
      <c r="I182" s="225"/>
      <c r="J182" s="270"/>
      <c r="K182" s="271"/>
      <c r="L182" s="225"/>
      <c r="M182" s="225"/>
      <c r="N182" s="225"/>
      <c r="O182" s="225"/>
      <c r="P182" s="225"/>
      <c r="Q182" s="225"/>
      <c r="R182" s="225"/>
      <c r="S182" s="225"/>
      <c r="T182" s="225"/>
      <c r="U182" s="225"/>
      <c r="V182" s="225"/>
      <c r="W182" s="225"/>
      <c r="X182" s="225"/>
      <c r="Y182" s="225"/>
      <c r="Z182" s="225"/>
      <c r="AA182" s="225"/>
      <c r="AB182" s="225"/>
      <c r="AC182" s="225"/>
      <c r="AD182" s="225"/>
      <c r="AE182" s="225"/>
      <c r="AF182" s="225"/>
      <c r="AG182" s="225"/>
      <c r="AH182" s="225"/>
      <c r="AI182" s="225"/>
      <c r="AJ182" s="225"/>
      <c r="AK182" s="225"/>
      <c r="AL182" s="225"/>
      <c r="AM182" s="225"/>
      <c r="AN182" s="225"/>
      <c r="AO182" s="225"/>
      <c r="AP182" s="225"/>
      <c r="AQ182" s="225"/>
      <c r="AR182" s="225"/>
      <c r="AS182" s="225"/>
      <c r="AT182" s="225"/>
      <c r="AU182" s="225"/>
      <c r="AV182" s="225"/>
      <c r="AW182" s="225"/>
      <c r="AX182" s="225"/>
      <c r="AY182" s="225"/>
      <c r="AZ182" s="225"/>
      <c r="BA182" s="225"/>
      <c r="BB182" s="225"/>
      <c r="BC182" s="225"/>
      <c r="BD182" s="225"/>
      <c r="BE182" s="225"/>
      <c r="BF182" s="225"/>
      <c r="BG182" s="225"/>
      <c r="BH182" s="225"/>
      <c r="BI182" s="225"/>
      <c r="BJ182" s="225"/>
      <c r="BK182" s="225"/>
      <c r="BL182" s="225"/>
      <c r="BM182" s="225"/>
      <c r="BN182" s="225"/>
      <c r="BO182" s="225"/>
      <c r="BP182" s="225"/>
      <c r="BQ182" s="225"/>
      <c r="BR182" s="225"/>
      <c r="BS182" s="225"/>
      <c r="BT182" s="225"/>
      <c r="BU182" s="225"/>
      <c r="BV182" s="225"/>
      <c r="BW182" s="225"/>
      <c r="BX182" s="225"/>
      <c r="BY182" s="225"/>
      <c r="BZ182" s="225"/>
    </row>
    <row r="183" spans="1:78" ht="12" customHeight="1" x14ac:dyDescent="0.25">
      <c r="A183" s="225"/>
      <c r="B183" s="225"/>
      <c r="C183" s="225"/>
      <c r="D183" s="225"/>
      <c r="E183" s="225"/>
      <c r="F183" s="225"/>
      <c r="G183" s="225"/>
      <c r="H183" s="225"/>
      <c r="I183" s="225"/>
      <c r="J183" s="270"/>
      <c r="K183" s="271"/>
      <c r="L183" s="225"/>
      <c r="M183" s="225"/>
      <c r="N183" s="225"/>
      <c r="O183" s="225"/>
      <c r="P183" s="225"/>
      <c r="Q183" s="225"/>
      <c r="R183" s="225"/>
      <c r="S183" s="225"/>
      <c r="T183" s="225"/>
      <c r="U183" s="225"/>
      <c r="V183" s="225"/>
      <c r="W183" s="225"/>
      <c r="X183" s="225"/>
      <c r="Y183" s="225"/>
      <c r="Z183" s="225"/>
      <c r="AA183" s="225"/>
      <c r="AB183" s="225"/>
      <c r="AC183" s="225"/>
      <c r="AD183" s="225"/>
      <c r="AE183" s="225"/>
      <c r="AF183" s="225"/>
      <c r="AG183" s="225"/>
      <c r="AH183" s="225"/>
      <c r="AI183" s="225"/>
      <c r="AJ183" s="225"/>
      <c r="AK183" s="225"/>
      <c r="AL183" s="225"/>
      <c r="AM183" s="225"/>
      <c r="AN183" s="225"/>
      <c r="AO183" s="225"/>
      <c r="AP183" s="225"/>
      <c r="AQ183" s="225"/>
      <c r="AR183" s="225"/>
      <c r="AS183" s="225"/>
      <c r="AT183" s="225"/>
      <c r="AU183" s="225"/>
      <c r="AV183" s="225"/>
      <c r="AW183" s="225"/>
      <c r="AX183" s="225"/>
      <c r="AY183" s="225"/>
      <c r="AZ183" s="225"/>
      <c r="BA183" s="225"/>
      <c r="BB183" s="225"/>
      <c r="BC183" s="225"/>
      <c r="BD183" s="225"/>
      <c r="BE183" s="225"/>
      <c r="BF183" s="225"/>
      <c r="BG183" s="225"/>
      <c r="BH183" s="225"/>
      <c r="BI183" s="225"/>
      <c r="BJ183" s="225"/>
      <c r="BK183" s="225"/>
      <c r="BL183" s="225"/>
      <c r="BM183" s="225"/>
      <c r="BN183" s="225"/>
      <c r="BO183" s="225"/>
      <c r="BP183" s="225"/>
      <c r="BQ183" s="225"/>
      <c r="BR183" s="225"/>
      <c r="BS183" s="225"/>
      <c r="BT183" s="225"/>
      <c r="BU183" s="225"/>
      <c r="BV183" s="225"/>
      <c r="BW183" s="225"/>
      <c r="BX183" s="225"/>
      <c r="BY183" s="225"/>
      <c r="BZ183" s="225"/>
    </row>
    <row r="184" spans="1:78" ht="12" customHeight="1" x14ac:dyDescent="0.25">
      <c r="A184" s="225"/>
      <c r="B184" s="225"/>
      <c r="C184" s="225"/>
      <c r="D184" s="225"/>
      <c r="E184" s="225"/>
      <c r="F184" s="225"/>
      <c r="G184" s="225"/>
      <c r="H184" s="225"/>
      <c r="I184" s="225"/>
      <c r="J184" s="270"/>
      <c r="K184" s="271"/>
      <c r="L184" s="225"/>
      <c r="M184" s="225"/>
      <c r="N184" s="225"/>
      <c r="O184" s="225"/>
      <c r="P184" s="225"/>
      <c r="Q184" s="225"/>
      <c r="R184" s="225"/>
      <c r="S184" s="225"/>
      <c r="T184" s="225"/>
      <c r="U184" s="225"/>
      <c r="V184" s="225"/>
      <c r="W184" s="225"/>
      <c r="X184" s="225"/>
      <c r="Y184" s="225"/>
      <c r="Z184" s="225"/>
      <c r="AA184" s="225"/>
      <c r="AB184" s="225"/>
      <c r="AC184" s="225"/>
      <c r="AD184" s="225"/>
      <c r="AE184" s="225"/>
      <c r="AF184" s="225"/>
      <c r="AG184" s="225"/>
      <c r="AH184" s="225"/>
      <c r="AI184" s="225"/>
      <c r="AJ184" s="225"/>
      <c r="AK184" s="225"/>
      <c r="AL184" s="225"/>
      <c r="AM184" s="225"/>
      <c r="AN184" s="225"/>
      <c r="AO184" s="225"/>
      <c r="AP184" s="225"/>
      <c r="AQ184" s="225"/>
      <c r="AR184" s="225"/>
      <c r="AS184" s="225"/>
      <c r="AT184" s="225"/>
      <c r="AU184" s="225"/>
      <c r="AV184" s="225"/>
      <c r="AW184" s="225"/>
      <c r="AX184" s="225"/>
      <c r="AY184" s="225"/>
      <c r="AZ184" s="225"/>
      <c r="BA184" s="225"/>
      <c r="BB184" s="225"/>
      <c r="BC184" s="225"/>
      <c r="BD184" s="225"/>
      <c r="BE184" s="225"/>
      <c r="BF184" s="225"/>
      <c r="BG184" s="225"/>
      <c r="BH184" s="225"/>
      <c r="BI184" s="225"/>
      <c r="BJ184" s="225"/>
      <c r="BK184" s="225"/>
      <c r="BL184" s="225"/>
      <c r="BM184" s="225"/>
      <c r="BN184" s="225"/>
      <c r="BO184" s="225"/>
      <c r="BP184" s="225"/>
      <c r="BQ184" s="225"/>
      <c r="BR184" s="225"/>
      <c r="BS184" s="225"/>
      <c r="BT184" s="225"/>
      <c r="BU184" s="225"/>
      <c r="BV184" s="225"/>
      <c r="BW184" s="225"/>
      <c r="BX184" s="225"/>
      <c r="BY184" s="225"/>
      <c r="BZ184" s="225"/>
    </row>
    <row r="185" spans="1:78" ht="12" customHeight="1" x14ac:dyDescent="0.25">
      <c r="A185" s="225"/>
      <c r="B185" s="225"/>
      <c r="C185" s="225"/>
      <c r="D185" s="225"/>
      <c r="E185" s="225"/>
      <c r="F185" s="225"/>
      <c r="G185" s="225"/>
      <c r="H185" s="225"/>
      <c r="I185" s="225"/>
      <c r="J185" s="270"/>
      <c r="K185" s="271"/>
      <c r="L185" s="225"/>
      <c r="M185" s="225"/>
      <c r="N185" s="225"/>
      <c r="O185" s="225"/>
      <c r="P185" s="225"/>
      <c r="Q185" s="225"/>
      <c r="R185" s="225"/>
      <c r="S185" s="225"/>
      <c r="T185" s="225"/>
      <c r="U185" s="225"/>
      <c r="V185" s="225"/>
      <c r="W185" s="225"/>
      <c r="X185" s="225"/>
      <c r="Y185" s="225"/>
      <c r="Z185" s="225"/>
      <c r="AA185" s="225"/>
      <c r="AB185" s="225"/>
      <c r="AC185" s="225"/>
      <c r="AD185" s="225"/>
      <c r="AE185" s="225"/>
      <c r="AF185" s="225"/>
      <c r="AG185" s="225"/>
      <c r="AH185" s="225"/>
      <c r="AI185" s="225"/>
      <c r="AJ185" s="225"/>
      <c r="AK185" s="225"/>
      <c r="AL185" s="225"/>
      <c r="AM185" s="225"/>
      <c r="AN185" s="225"/>
      <c r="AO185" s="225"/>
      <c r="AP185" s="225"/>
      <c r="AQ185" s="225"/>
      <c r="AR185" s="225"/>
      <c r="AS185" s="225"/>
      <c r="AT185" s="225"/>
      <c r="AU185" s="225"/>
      <c r="AV185" s="225"/>
      <c r="AW185" s="225"/>
      <c r="AX185" s="225"/>
      <c r="AY185" s="225"/>
      <c r="AZ185" s="225"/>
      <c r="BA185" s="225"/>
      <c r="BB185" s="225"/>
      <c r="BC185" s="225"/>
      <c r="BD185" s="225"/>
      <c r="BE185" s="225"/>
      <c r="BF185" s="225"/>
      <c r="BG185" s="225"/>
      <c r="BH185" s="225"/>
      <c r="BI185" s="225"/>
      <c r="BJ185" s="225"/>
      <c r="BK185" s="225"/>
      <c r="BL185" s="225"/>
      <c r="BM185" s="225"/>
      <c r="BN185" s="225"/>
      <c r="BO185" s="225"/>
      <c r="BP185" s="225"/>
      <c r="BQ185" s="225"/>
      <c r="BR185" s="225"/>
      <c r="BS185" s="225"/>
      <c r="BT185" s="225"/>
      <c r="BU185" s="225"/>
      <c r="BV185" s="225"/>
      <c r="BW185" s="225"/>
      <c r="BX185" s="225"/>
      <c r="BY185" s="225"/>
      <c r="BZ185" s="225"/>
    </row>
    <row r="186" spans="1:78" ht="12" customHeight="1" x14ac:dyDescent="0.25">
      <c r="A186" s="225"/>
      <c r="B186" s="225"/>
      <c r="C186" s="225"/>
      <c r="D186" s="225"/>
      <c r="E186" s="225"/>
      <c r="F186" s="225"/>
      <c r="G186" s="225"/>
      <c r="H186" s="225"/>
      <c r="I186" s="225"/>
      <c r="J186" s="270"/>
      <c r="K186" s="271"/>
      <c r="L186" s="225"/>
      <c r="M186" s="225"/>
      <c r="N186" s="225"/>
      <c r="O186" s="225"/>
      <c r="P186" s="225"/>
      <c r="Q186" s="225"/>
      <c r="R186" s="225"/>
      <c r="S186" s="225"/>
      <c r="T186" s="225"/>
      <c r="U186" s="225"/>
      <c r="V186" s="225"/>
      <c r="W186" s="225"/>
      <c r="X186" s="225"/>
      <c r="Y186" s="225"/>
      <c r="Z186" s="225"/>
      <c r="AA186" s="225"/>
      <c r="AB186" s="225"/>
      <c r="AC186" s="225"/>
      <c r="AD186" s="225"/>
      <c r="AE186" s="225"/>
      <c r="AF186" s="225"/>
      <c r="AG186" s="225"/>
      <c r="AH186" s="225"/>
      <c r="AI186" s="225"/>
      <c r="AJ186" s="225"/>
      <c r="AK186" s="225"/>
      <c r="AL186" s="225"/>
      <c r="AM186" s="225"/>
      <c r="AN186" s="225"/>
      <c r="AO186" s="225"/>
      <c r="AP186" s="225"/>
      <c r="AQ186" s="225"/>
      <c r="AR186" s="225"/>
      <c r="AS186" s="225"/>
      <c r="AT186" s="225"/>
      <c r="AU186" s="225"/>
      <c r="AV186" s="225"/>
      <c r="AW186" s="225"/>
      <c r="AX186" s="225"/>
      <c r="AY186" s="225"/>
      <c r="AZ186" s="225"/>
      <c r="BA186" s="225"/>
      <c r="BB186" s="225"/>
      <c r="BC186" s="225"/>
      <c r="BD186" s="225"/>
      <c r="BE186" s="225"/>
      <c r="BF186" s="225"/>
      <c r="BG186" s="225"/>
      <c r="BH186" s="225"/>
      <c r="BI186" s="225"/>
      <c r="BJ186" s="225"/>
      <c r="BK186" s="225"/>
      <c r="BL186" s="225"/>
      <c r="BM186" s="225"/>
      <c r="BN186" s="225"/>
      <c r="BO186" s="225"/>
      <c r="BP186" s="225"/>
      <c r="BQ186" s="225"/>
      <c r="BR186" s="225"/>
      <c r="BS186" s="225"/>
      <c r="BT186" s="225"/>
      <c r="BU186" s="225"/>
      <c r="BV186" s="225"/>
      <c r="BW186" s="225"/>
      <c r="BX186" s="225"/>
      <c r="BY186" s="225"/>
      <c r="BZ186" s="225"/>
    </row>
    <row r="187" spans="1:78" ht="12" customHeight="1" x14ac:dyDescent="0.25">
      <c r="A187" s="225"/>
      <c r="B187" s="225"/>
      <c r="C187" s="225"/>
      <c r="D187" s="225"/>
      <c r="E187" s="225"/>
      <c r="F187" s="225"/>
      <c r="G187" s="225"/>
      <c r="H187" s="225"/>
      <c r="I187" s="225"/>
      <c r="J187" s="270"/>
      <c r="K187" s="271"/>
      <c r="L187" s="225"/>
      <c r="M187" s="225"/>
      <c r="N187" s="225"/>
      <c r="O187" s="225"/>
      <c r="P187" s="225"/>
      <c r="Q187" s="225"/>
      <c r="R187" s="225"/>
      <c r="S187" s="225"/>
      <c r="T187" s="225"/>
      <c r="U187" s="225"/>
      <c r="V187" s="225"/>
      <c r="W187" s="225"/>
      <c r="X187" s="225"/>
      <c r="Y187" s="225"/>
      <c r="Z187" s="225"/>
      <c r="AA187" s="225"/>
      <c r="AB187" s="225"/>
      <c r="AC187" s="225"/>
      <c r="AD187" s="225"/>
      <c r="AE187" s="225"/>
      <c r="AF187" s="225"/>
      <c r="AG187" s="225"/>
      <c r="AH187" s="225"/>
      <c r="AI187" s="225"/>
      <c r="AJ187" s="225"/>
      <c r="AK187" s="225"/>
      <c r="AL187" s="225"/>
      <c r="AM187" s="225"/>
      <c r="AN187" s="225"/>
      <c r="AO187" s="225"/>
      <c r="AP187" s="225"/>
      <c r="AQ187" s="225"/>
      <c r="AR187" s="225"/>
      <c r="AS187" s="225"/>
      <c r="AT187" s="225"/>
      <c r="AU187" s="225"/>
      <c r="AV187" s="225"/>
      <c r="AW187" s="225"/>
      <c r="AX187" s="225"/>
      <c r="AY187" s="225"/>
      <c r="AZ187" s="225"/>
      <c r="BA187" s="225"/>
      <c r="BB187" s="225"/>
      <c r="BC187" s="225"/>
      <c r="BD187" s="225"/>
      <c r="BE187" s="225"/>
      <c r="BF187" s="225"/>
      <c r="BG187" s="225"/>
      <c r="BH187" s="225"/>
      <c r="BI187" s="225"/>
      <c r="BJ187" s="225"/>
      <c r="BK187" s="225"/>
      <c r="BL187" s="225"/>
      <c r="BM187" s="225"/>
      <c r="BN187" s="225"/>
      <c r="BO187" s="225"/>
      <c r="BP187" s="225"/>
      <c r="BQ187" s="225"/>
      <c r="BR187" s="225"/>
      <c r="BS187" s="225"/>
      <c r="BT187" s="225"/>
      <c r="BU187" s="225"/>
      <c r="BV187" s="225"/>
      <c r="BW187" s="225"/>
      <c r="BX187" s="225"/>
      <c r="BY187" s="225"/>
      <c r="BZ187" s="225"/>
    </row>
    <row r="188" spans="1:78" ht="12" customHeight="1" x14ac:dyDescent="0.25">
      <c r="A188" s="225"/>
      <c r="B188" s="225"/>
      <c r="C188" s="225"/>
      <c r="D188" s="225"/>
      <c r="E188" s="225"/>
      <c r="F188" s="225"/>
      <c r="G188" s="225"/>
      <c r="H188" s="225"/>
      <c r="I188" s="225"/>
      <c r="J188" s="270"/>
      <c r="K188" s="271"/>
      <c r="L188" s="225"/>
      <c r="M188" s="225"/>
      <c r="N188" s="225"/>
      <c r="O188" s="225"/>
      <c r="P188" s="225"/>
      <c r="Q188" s="225"/>
      <c r="R188" s="225"/>
      <c r="S188" s="225"/>
      <c r="T188" s="225"/>
      <c r="U188" s="225"/>
      <c r="V188" s="225"/>
      <c r="W188" s="225"/>
      <c r="X188" s="225"/>
      <c r="Y188" s="225"/>
      <c r="Z188" s="225"/>
      <c r="AA188" s="225"/>
      <c r="AB188" s="225"/>
      <c r="AC188" s="225"/>
      <c r="AD188" s="225"/>
      <c r="AE188" s="225"/>
      <c r="AF188" s="225"/>
      <c r="AG188" s="225"/>
      <c r="AH188" s="225"/>
      <c r="AI188" s="225"/>
      <c r="AJ188" s="225"/>
      <c r="AK188" s="225"/>
      <c r="AL188" s="225"/>
      <c r="AM188" s="225"/>
      <c r="AN188" s="225"/>
      <c r="AO188" s="225"/>
      <c r="AP188" s="225"/>
      <c r="AQ188" s="225"/>
      <c r="AR188" s="225"/>
      <c r="AS188" s="225"/>
      <c r="AT188" s="225"/>
      <c r="AU188" s="225"/>
      <c r="AV188" s="225"/>
      <c r="AW188" s="225"/>
      <c r="AX188" s="225"/>
      <c r="AY188" s="225"/>
      <c r="AZ188" s="225"/>
      <c r="BA188" s="225"/>
      <c r="BB188" s="225"/>
      <c r="BC188" s="225"/>
      <c r="BD188" s="225"/>
      <c r="BE188" s="225"/>
      <c r="BF188" s="225"/>
      <c r="BG188" s="225"/>
      <c r="BH188" s="225"/>
      <c r="BI188" s="225"/>
      <c r="BJ188" s="225"/>
      <c r="BK188" s="225"/>
      <c r="BL188" s="225"/>
      <c r="BM188" s="225"/>
      <c r="BN188" s="225"/>
      <c r="BO188" s="225"/>
      <c r="BP188" s="225"/>
      <c r="BQ188" s="225"/>
      <c r="BR188" s="225"/>
      <c r="BS188" s="225"/>
      <c r="BT188" s="225"/>
      <c r="BU188" s="225"/>
      <c r="BV188" s="225"/>
      <c r="BW188" s="225"/>
      <c r="BX188" s="225"/>
      <c r="BY188" s="225"/>
      <c r="BZ188" s="225"/>
    </row>
    <row r="189" spans="1:78" ht="12" customHeight="1" x14ac:dyDescent="0.25">
      <c r="A189" s="225"/>
      <c r="B189" s="225"/>
      <c r="C189" s="225"/>
      <c r="D189" s="225"/>
      <c r="E189" s="225"/>
      <c r="F189" s="225"/>
      <c r="G189" s="225"/>
      <c r="H189" s="225"/>
      <c r="I189" s="225"/>
      <c r="J189" s="270"/>
      <c r="K189" s="271"/>
      <c r="L189" s="225"/>
      <c r="M189" s="225"/>
      <c r="N189" s="225"/>
      <c r="O189" s="225"/>
      <c r="P189" s="225"/>
      <c r="Q189" s="225"/>
      <c r="R189" s="225"/>
      <c r="S189" s="225"/>
      <c r="T189" s="225"/>
      <c r="U189" s="225"/>
      <c r="V189" s="225"/>
      <c r="W189" s="225"/>
      <c r="X189" s="225"/>
      <c r="Y189" s="225"/>
      <c r="Z189" s="225"/>
      <c r="AA189" s="225"/>
      <c r="AB189" s="225"/>
      <c r="AC189" s="225"/>
      <c r="AD189" s="225"/>
      <c r="AE189" s="225"/>
      <c r="AF189" s="225"/>
      <c r="AG189" s="225"/>
      <c r="AH189" s="225"/>
      <c r="AI189" s="225"/>
      <c r="AJ189" s="225"/>
      <c r="AK189" s="225"/>
      <c r="AL189" s="225"/>
      <c r="AM189" s="225"/>
      <c r="AN189" s="225"/>
      <c r="AO189" s="225"/>
      <c r="AP189" s="225"/>
      <c r="AQ189" s="225"/>
      <c r="AR189" s="225"/>
      <c r="AS189" s="225"/>
      <c r="AT189" s="225"/>
      <c r="AU189" s="225"/>
      <c r="AV189" s="225"/>
      <c r="AW189" s="225"/>
      <c r="AX189" s="225"/>
      <c r="AY189" s="225"/>
      <c r="AZ189" s="225"/>
      <c r="BA189" s="225"/>
      <c r="BB189" s="225"/>
      <c r="BC189" s="225"/>
      <c r="BD189" s="225"/>
      <c r="BE189" s="225"/>
      <c r="BF189" s="225"/>
      <c r="BG189" s="225"/>
      <c r="BH189" s="225"/>
      <c r="BI189" s="225"/>
      <c r="BJ189" s="225"/>
      <c r="BK189" s="225"/>
      <c r="BL189" s="225"/>
      <c r="BM189" s="225"/>
      <c r="BN189" s="225"/>
      <c r="BO189" s="225"/>
      <c r="BP189" s="225"/>
      <c r="BQ189" s="225"/>
      <c r="BR189" s="225"/>
      <c r="BS189" s="225"/>
      <c r="BT189" s="225"/>
      <c r="BU189" s="225"/>
      <c r="BV189" s="225"/>
      <c r="BW189" s="225"/>
      <c r="BX189" s="225"/>
      <c r="BY189" s="225"/>
      <c r="BZ189" s="225"/>
    </row>
    <row r="190" spans="1:78" ht="12" customHeight="1" x14ac:dyDescent="0.25">
      <c r="A190" s="225"/>
      <c r="B190" s="225"/>
      <c r="C190" s="225"/>
      <c r="D190" s="225"/>
      <c r="E190" s="225"/>
      <c r="F190" s="225"/>
      <c r="G190" s="225"/>
      <c r="H190" s="225"/>
      <c r="I190" s="225"/>
      <c r="J190" s="270"/>
      <c r="K190" s="271"/>
      <c r="L190" s="225"/>
      <c r="M190" s="225"/>
      <c r="N190" s="225"/>
      <c r="O190" s="225"/>
      <c r="P190" s="225"/>
      <c r="Q190" s="225"/>
      <c r="R190" s="225"/>
      <c r="S190" s="225"/>
      <c r="T190" s="225"/>
      <c r="U190" s="225"/>
      <c r="V190" s="225"/>
      <c r="W190" s="225"/>
      <c r="X190" s="225"/>
      <c r="Y190" s="225"/>
      <c r="Z190" s="225"/>
      <c r="AA190" s="225"/>
      <c r="AB190" s="225"/>
      <c r="AC190" s="225"/>
      <c r="AD190" s="225"/>
      <c r="AE190" s="225"/>
      <c r="AF190" s="225"/>
      <c r="AG190" s="225"/>
      <c r="AH190" s="225"/>
      <c r="AI190" s="225"/>
      <c r="AJ190" s="225"/>
      <c r="AK190" s="225"/>
      <c r="AL190" s="225"/>
      <c r="AM190" s="225"/>
      <c r="AN190" s="225"/>
      <c r="AO190" s="225"/>
      <c r="AP190" s="225"/>
      <c r="AQ190" s="225"/>
      <c r="AR190" s="225"/>
      <c r="AS190" s="225"/>
      <c r="AT190" s="225"/>
      <c r="AU190" s="225"/>
      <c r="AV190" s="225"/>
      <c r="AW190" s="225"/>
      <c r="AX190" s="225"/>
      <c r="AY190" s="225"/>
      <c r="AZ190" s="225"/>
      <c r="BA190" s="225"/>
      <c r="BB190" s="225"/>
      <c r="BC190" s="225"/>
      <c r="BD190" s="225"/>
      <c r="BE190" s="225"/>
      <c r="BF190" s="225"/>
      <c r="BG190" s="225"/>
      <c r="BH190" s="225"/>
      <c r="BI190" s="225"/>
      <c r="BJ190" s="225"/>
      <c r="BK190" s="225"/>
      <c r="BL190" s="225"/>
      <c r="BM190" s="225"/>
      <c r="BN190" s="225"/>
      <c r="BO190" s="225"/>
      <c r="BP190" s="225"/>
      <c r="BQ190" s="225"/>
      <c r="BR190" s="225"/>
      <c r="BS190" s="225"/>
      <c r="BT190" s="225"/>
      <c r="BU190" s="225"/>
      <c r="BV190" s="225"/>
      <c r="BW190" s="225"/>
      <c r="BX190" s="225"/>
      <c r="BY190" s="225"/>
      <c r="BZ190" s="225"/>
    </row>
    <row r="191" spans="1:78" ht="12" customHeight="1" x14ac:dyDescent="0.25">
      <c r="A191" s="225"/>
      <c r="B191" s="225"/>
      <c r="C191" s="225"/>
      <c r="D191" s="225"/>
      <c r="E191" s="225"/>
      <c r="F191" s="225"/>
      <c r="G191" s="225"/>
      <c r="H191" s="225"/>
      <c r="I191" s="225"/>
      <c r="J191" s="270"/>
      <c r="K191" s="271"/>
      <c r="L191" s="225"/>
      <c r="M191" s="225"/>
      <c r="N191" s="225"/>
      <c r="O191" s="225"/>
      <c r="P191" s="225"/>
      <c r="Q191" s="225"/>
      <c r="R191" s="225"/>
      <c r="S191" s="225"/>
      <c r="T191" s="225"/>
      <c r="U191" s="225"/>
      <c r="V191" s="225"/>
      <c r="W191" s="225"/>
      <c r="X191" s="225"/>
      <c r="Y191" s="225"/>
      <c r="Z191" s="225"/>
      <c r="AA191" s="225"/>
      <c r="AB191" s="225"/>
      <c r="AC191" s="225"/>
      <c r="AD191" s="225"/>
      <c r="AE191" s="225"/>
      <c r="AF191" s="225"/>
      <c r="AG191" s="225"/>
      <c r="AH191" s="225"/>
      <c r="AI191" s="225"/>
      <c r="AJ191" s="225"/>
      <c r="AK191" s="225"/>
      <c r="AL191" s="225"/>
      <c r="AM191" s="225"/>
      <c r="AN191" s="225"/>
      <c r="AO191" s="225"/>
      <c r="AP191" s="225"/>
      <c r="AQ191" s="225"/>
      <c r="AR191" s="225"/>
      <c r="AS191" s="225"/>
      <c r="AT191" s="225"/>
      <c r="AU191" s="225"/>
      <c r="AV191" s="225"/>
      <c r="AW191" s="225"/>
      <c r="AX191" s="225"/>
      <c r="AY191" s="225"/>
      <c r="AZ191" s="225"/>
      <c r="BA191" s="225"/>
      <c r="BB191" s="225"/>
      <c r="BC191" s="225"/>
      <c r="BD191" s="225"/>
      <c r="BE191" s="225"/>
      <c r="BF191" s="225"/>
      <c r="BG191" s="225"/>
      <c r="BH191" s="225"/>
      <c r="BI191" s="225"/>
      <c r="BJ191" s="225"/>
      <c r="BK191" s="225"/>
      <c r="BL191" s="225"/>
      <c r="BM191" s="225"/>
      <c r="BN191" s="225"/>
      <c r="BO191" s="225"/>
      <c r="BP191" s="225"/>
      <c r="BQ191" s="225"/>
      <c r="BR191" s="225"/>
      <c r="BS191" s="225"/>
      <c r="BT191" s="225"/>
      <c r="BU191" s="225"/>
      <c r="BV191" s="225"/>
      <c r="BW191" s="225"/>
      <c r="BX191" s="225"/>
      <c r="BY191" s="225"/>
      <c r="BZ191" s="225"/>
    </row>
    <row r="192" spans="1:78" ht="12" customHeight="1" x14ac:dyDescent="0.25">
      <c r="A192" s="225"/>
      <c r="B192" s="225"/>
      <c r="C192" s="225"/>
      <c r="D192" s="225"/>
      <c r="E192" s="225"/>
      <c r="F192" s="225"/>
      <c r="G192" s="225"/>
      <c r="H192" s="225"/>
      <c r="I192" s="225"/>
      <c r="J192" s="270"/>
      <c r="K192" s="271"/>
      <c r="L192" s="225"/>
      <c r="M192" s="225"/>
      <c r="N192" s="225"/>
      <c r="O192" s="225"/>
      <c r="P192" s="225"/>
      <c r="Q192" s="225"/>
      <c r="R192" s="225"/>
      <c r="S192" s="225"/>
      <c r="T192" s="225"/>
      <c r="U192" s="225"/>
      <c r="V192" s="225"/>
      <c r="W192" s="225"/>
      <c r="X192" s="225"/>
      <c r="Y192" s="225"/>
      <c r="Z192" s="225"/>
      <c r="AA192" s="225"/>
      <c r="AB192" s="225"/>
      <c r="AC192" s="225"/>
      <c r="AD192" s="225"/>
      <c r="AE192" s="225"/>
      <c r="AF192" s="225"/>
      <c r="AG192" s="225"/>
      <c r="AH192" s="225"/>
      <c r="AI192" s="225"/>
      <c r="AJ192" s="225"/>
      <c r="AK192" s="225"/>
      <c r="AL192" s="225"/>
      <c r="AM192" s="225"/>
      <c r="AN192" s="225"/>
      <c r="AO192" s="225"/>
      <c r="AP192" s="225"/>
      <c r="AQ192" s="225"/>
      <c r="AR192" s="225"/>
      <c r="AS192" s="225"/>
      <c r="AT192" s="225"/>
      <c r="AU192" s="225"/>
      <c r="AV192" s="225"/>
      <c r="AW192" s="225"/>
      <c r="AX192" s="225"/>
      <c r="AY192" s="225"/>
      <c r="AZ192" s="225"/>
      <c r="BA192" s="225"/>
      <c r="BB192" s="225"/>
      <c r="BC192" s="225"/>
      <c r="BD192" s="225"/>
      <c r="BE192" s="225"/>
      <c r="BF192" s="225"/>
      <c r="BG192" s="225"/>
      <c r="BH192" s="225"/>
      <c r="BI192" s="225"/>
      <c r="BJ192" s="225"/>
      <c r="BK192" s="225"/>
      <c r="BL192" s="225"/>
      <c r="BM192" s="225"/>
      <c r="BN192" s="225"/>
      <c r="BO192" s="225"/>
      <c r="BP192" s="225"/>
      <c r="BQ192" s="225"/>
      <c r="BR192" s="225"/>
      <c r="BS192" s="225"/>
      <c r="BT192" s="225"/>
      <c r="BU192" s="225"/>
      <c r="BV192" s="225"/>
      <c r="BW192" s="225"/>
      <c r="BX192" s="225"/>
      <c r="BY192" s="225"/>
      <c r="BZ192" s="225"/>
    </row>
    <row r="193" spans="1:78" ht="12" customHeight="1" x14ac:dyDescent="0.25">
      <c r="A193" s="225"/>
      <c r="B193" s="225"/>
      <c r="C193" s="225"/>
      <c r="D193" s="225"/>
      <c r="E193" s="225"/>
      <c r="F193" s="225"/>
      <c r="G193" s="225"/>
      <c r="H193" s="225"/>
      <c r="I193" s="225"/>
      <c r="J193" s="270"/>
      <c r="K193" s="271"/>
      <c r="L193" s="225"/>
      <c r="M193" s="225"/>
      <c r="N193" s="225"/>
      <c r="O193" s="225"/>
      <c r="P193" s="225"/>
      <c r="Q193" s="225"/>
      <c r="R193" s="225"/>
      <c r="S193" s="225"/>
      <c r="T193" s="225"/>
      <c r="U193" s="225"/>
      <c r="V193" s="225"/>
      <c r="W193" s="225"/>
      <c r="X193" s="225"/>
      <c r="Y193" s="225"/>
      <c r="Z193" s="225"/>
      <c r="AA193" s="225"/>
      <c r="AB193" s="225"/>
      <c r="AC193" s="225"/>
      <c r="AD193" s="225"/>
      <c r="AE193" s="225"/>
      <c r="AF193" s="225"/>
      <c r="AG193" s="225"/>
      <c r="AH193" s="225"/>
      <c r="AI193" s="225"/>
      <c r="AJ193" s="225"/>
      <c r="AK193" s="225"/>
      <c r="AL193" s="225"/>
      <c r="AM193" s="225"/>
      <c r="AN193" s="225"/>
      <c r="AO193" s="225"/>
      <c r="AP193" s="225"/>
      <c r="AQ193" s="225"/>
      <c r="AR193" s="225"/>
      <c r="AS193" s="225"/>
      <c r="AT193" s="225"/>
      <c r="AU193" s="225"/>
      <c r="AV193" s="225"/>
      <c r="AW193" s="225"/>
      <c r="AX193" s="225"/>
      <c r="AY193" s="225"/>
      <c r="AZ193" s="225"/>
      <c r="BA193" s="225"/>
      <c r="BB193" s="225"/>
      <c r="BC193" s="225"/>
      <c r="BD193" s="225"/>
      <c r="BE193" s="225"/>
      <c r="BF193" s="225"/>
      <c r="BG193" s="225"/>
      <c r="BH193" s="225"/>
      <c r="BI193" s="225"/>
      <c r="BJ193" s="225"/>
      <c r="BK193" s="225"/>
      <c r="BL193" s="225"/>
      <c r="BM193" s="225"/>
      <c r="BN193" s="225"/>
      <c r="BO193" s="225"/>
      <c r="BP193" s="225"/>
      <c r="BQ193" s="225"/>
      <c r="BR193" s="225"/>
      <c r="BS193" s="225"/>
      <c r="BT193" s="225"/>
      <c r="BU193" s="225"/>
      <c r="BV193" s="225"/>
      <c r="BW193" s="225"/>
      <c r="BX193" s="225"/>
      <c r="BY193" s="225"/>
      <c r="BZ193" s="225"/>
    </row>
    <row r="194" spans="1:78" ht="12" customHeight="1" x14ac:dyDescent="0.25">
      <c r="A194" s="225"/>
      <c r="B194" s="225"/>
      <c r="C194" s="225"/>
      <c r="D194" s="225"/>
      <c r="E194" s="225"/>
      <c r="F194" s="225"/>
      <c r="G194" s="225"/>
      <c r="H194" s="225"/>
      <c r="I194" s="225"/>
      <c r="J194" s="270"/>
      <c r="K194" s="271"/>
      <c r="L194" s="225"/>
      <c r="M194" s="225"/>
      <c r="N194" s="225"/>
      <c r="O194" s="225"/>
      <c r="P194" s="225"/>
      <c r="Q194" s="225"/>
      <c r="R194" s="225"/>
      <c r="S194" s="225"/>
      <c r="T194" s="225"/>
      <c r="U194" s="225"/>
      <c r="V194" s="225"/>
      <c r="W194" s="225"/>
      <c r="X194" s="225"/>
      <c r="Y194" s="225"/>
      <c r="Z194" s="225"/>
      <c r="AA194" s="225"/>
      <c r="AB194" s="225"/>
      <c r="AC194" s="225"/>
      <c r="AD194" s="225"/>
      <c r="AE194" s="225"/>
      <c r="AF194" s="225"/>
      <c r="AG194" s="225"/>
      <c r="AH194" s="225"/>
      <c r="AI194" s="225"/>
      <c r="AJ194" s="225"/>
      <c r="AK194" s="225"/>
      <c r="AL194" s="225"/>
      <c r="AM194" s="225"/>
      <c r="AN194" s="225"/>
      <c r="AO194" s="225"/>
      <c r="AP194" s="225"/>
      <c r="AQ194" s="225"/>
      <c r="AR194" s="225"/>
      <c r="AS194" s="225"/>
      <c r="AT194" s="225"/>
      <c r="AU194" s="225"/>
      <c r="AV194" s="225"/>
      <c r="AW194" s="225"/>
      <c r="AX194" s="225"/>
      <c r="AY194" s="225"/>
      <c r="AZ194" s="225"/>
      <c r="BA194" s="225"/>
      <c r="BB194" s="225"/>
      <c r="BC194" s="225"/>
      <c r="BD194" s="225"/>
      <c r="BE194" s="225"/>
      <c r="BF194" s="225"/>
      <c r="BG194" s="225"/>
      <c r="BH194" s="225"/>
      <c r="BI194" s="225"/>
      <c r="BJ194" s="225"/>
      <c r="BK194" s="225"/>
      <c r="BL194" s="225"/>
      <c r="BM194" s="225"/>
      <c r="BN194" s="225"/>
      <c r="BO194" s="225"/>
      <c r="BP194" s="225"/>
      <c r="BQ194" s="225"/>
      <c r="BR194" s="225"/>
      <c r="BS194" s="225"/>
      <c r="BT194" s="225"/>
      <c r="BU194" s="225"/>
      <c r="BV194" s="225"/>
      <c r="BW194" s="225"/>
      <c r="BX194" s="225"/>
      <c r="BY194" s="225"/>
      <c r="BZ194" s="225"/>
    </row>
    <row r="195" spans="1:78" ht="12" customHeight="1" x14ac:dyDescent="0.25">
      <c r="A195" s="225"/>
      <c r="B195" s="225"/>
      <c r="C195" s="225"/>
      <c r="D195" s="225"/>
      <c r="E195" s="225"/>
      <c r="F195" s="225"/>
      <c r="G195" s="225"/>
      <c r="H195" s="225"/>
      <c r="I195" s="225"/>
      <c r="J195" s="270"/>
      <c r="K195" s="271"/>
      <c r="L195" s="225"/>
      <c r="M195" s="225"/>
      <c r="N195" s="225"/>
      <c r="O195" s="225"/>
      <c r="P195" s="225"/>
      <c r="Q195" s="225"/>
      <c r="R195" s="225"/>
      <c r="S195" s="225"/>
      <c r="T195" s="225"/>
      <c r="U195" s="225"/>
      <c r="V195" s="225"/>
      <c r="W195" s="225"/>
      <c r="X195" s="225"/>
      <c r="Y195" s="225"/>
      <c r="Z195" s="225"/>
      <c r="AA195" s="225"/>
      <c r="AB195" s="225"/>
      <c r="AC195" s="225"/>
      <c r="AD195" s="225"/>
      <c r="AE195" s="225"/>
      <c r="AF195" s="225"/>
      <c r="AG195" s="225"/>
      <c r="AH195" s="225"/>
      <c r="AI195" s="225"/>
      <c r="AJ195" s="225"/>
      <c r="AK195" s="225"/>
      <c r="AL195" s="225"/>
      <c r="AM195" s="225"/>
      <c r="AN195" s="225"/>
      <c r="AO195" s="225"/>
      <c r="AP195" s="225"/>
      <c r="AQ195" s="225"/>
      <c r="AR195" s="225"/>
      <c r="AS195" s="225"/>
      <c r="AT195" s="225"/>
      <c r="AU195" s="225"/>
      <c r="AV195" s="225"/>
      <c r="AW195" s="225"/>
      <c r="AX195" s="225"/>
      <c r="AY195" s="225"/>
      <c r="AZ195" s="225"/>
      <c r="BA195" s="225"/>
      <c r="BB195" s="225"/>
      <c r="BC195" s="225"/>
      <c r="BD195" s="225"/>
      <c r="BE195" s="225"/>
      <c r="BF195" s="225"/>
      <c r="BG195" s="225"/>
      <c r="BH195" s="225"/>
      <c r="BI195" s="225"/>
      <c r="BJ195" s="225"/>
      <c r="BK195" s="225"/>
      <c r="BL195" s="225"/>
      <c r="BM195" s="225"/>
      <c r="BN195" s="225"/>
      <c r="BO195" s="225"/>
      <c r="BP195" s="225"/>
      <c r="BQ195" s="225"/>
      <c r="BR195" s="225"/>
      <c r="BS195" s="225"/>
      <c r="BT195" s="225"/>
      <c r="BU195" s="225"/>
      <c r="BV195" s="225"/>
      <c r="BW195" s="225"/>
      <c r="BX195" s="225"/>
      <c r="BY195" s="225"/>
      <c r="BZ195" s="225"/>
    </row>
    <row r="196" spans="1:78" ht="12" customHeight="1" x14ac:dyDescent="0.25">
      <c r="A196" s="225"/>
      <c r="B196" s="225"/>
      <c r="C196" s="225"/>
      <c r="D196" s="225"/>
      <c r="E196" s="225"/>
      <c r="F196" s="225"/>
      <c r="G196" s="225"/>
      <c r="H196" s="225"/>
      <c r="I196" s="225"/>
      <c r="J196" s="270"/>
      <c r="K196" s="271"/>
      <c r="L196" s="225"/>
      <c r="M196" s="225"/>
      <c r="N196" s="225"/>
      <c r="O196" s="225"/>
      <c r="P196" s="225"/>
      <c r="Q196" s="225"/>
      <c r="R196" s="225"/>
      <c r="S196" s="225"/>
      <c r="T196" s="225"/>
      <c r="U196" s="225"/>
      <c r="V196" s="225"/>
      <c r="W196" s="225"/>
      <c r="X196" s="225"/>
      <c r="Y196" s="225"/>
      <c r="Z196" s="225"/>
      <c r="AA196" s="225"/>
      <c r="AB196" s="225"/>
      <c r="AC196" s="225"/>
      <c r="AD196" s="225"/>
      <c r="AE196" s="225"/>
      <c r="AF196" s="225"/>
      <c r="AG196" s="225"/>
      <c r="AH196" s="225"/>
      <c r="AI196" s="225"/>
      <c r="AJ196" s="225"/>
      <c r="AK196" s="225"/>
      <c r="AL196" s="225"/>
      <c r="AM196" s="225"/>
      <c r="AN196" s="225"/>
      <c r="AO196" s="225"/>
      <c r="AP196" s="225"/>
      <c r="AQ196" s="225"/>
      <c r="AR196" s="225"/>
      <c r="AS196" s="225"/>
      <c r="AT196" s="225"/>
      <c r="AU196" s="225"/>
      <c r="AV196" s="225"/>
      <c r="AW196" s="225"/>
      <c r="AX196" s="225"/>
      <c r="AY196" s="225"/>
      <c r="AZ196" s="225"/>
      <c r="BA196" s="225"/>
      <c r="BB196" s="225"/>
      <c r="BC196" s="225"/>
      <c r="BD196" s="225"/>
      <c r="BE196" s="225"/>
      <c r="BF196" s="225"/>
      <c r="BG196" s="225"/>
      <c r="BH196" s="225"/>
      <c r="BI196" s="225"/>
      <c r="BJ196" s="225"/>
      <c r="BK196" s="225"/>
      <c r="BL196" s="225"/>
      <c r="BM196" s="225"/>
      <c r="BN196" s="225"/>
      <c r="BO196" s="225"/>
      <c r="BP196" s="225"/>
      <c r="BQ196" s="225"/>
      <c r="BR196" s="225"/>
      <c r="BS196" s="225"/>
      <c r="BT196" s="225"/>
      <c r="BU196" s="225"/>
      <c r="BV196" s="225"/>
      <c r="BW196" s="225"/>
      <c r="BX196" s="225"/>
      <c r="BY196" s="225"/>
      <c r="BZ196" s="225"/>
    </row>
    <row r="197" spans="1:78" ht="12" customHeight="1" x14ac:dyDescent="0.25">
      <c r="A197" s="225"/>
      <c r="B197" s="225"/>
      <c r="C197" s="225"/>
      <c r="D197" s="225"/>
      <c r="E197" s="225"/>
      <c r="F197" s="225"/>
      <c r="G197" s="225"/>
      <c r="H197" s="225"/>
      <c r="I197" s="225"/>
      <c r="J197" s="270"/>
      <c r="K197" s="271"/>
      <c r="L197" s="225"/>
      <c r="M197" s="225"/>
      <c r="N197" s="225"/>
      <c r="O197" s="225"/>
      <c r="P197" s="225"/>
      <c r="Q197" s="225"/>
      <c r="R197" s="225"/>
      <c r="S197" s="225"/>
      <c r="T197" s="225"/>
      <c r="U197" s="225"/>
      <c r="V197" s="225"/>
      <c r="W197" s="225"/>
      <c r="X197" s="225"/>
      <c r="Y197" s="225"/>
      <c r="Z197" s="225"/>
      <c r="AA197" s="225"/>
      <c r="AB197" s="225"/>
      <c r="AC197" s="225"/>
      <c r="AD197" s="225"/>
      <c r="AE197" s="225"/>
      <c r="AF197" s="225"/>
      <c r="AG197" s="225"/>
      <c r="AH197" s="225"/>
      <c r="AI197" s="225"/>
      <c r="AJ197" s="225"/>
      <c r="AK197" s="225"/>
      <c r="AL197" s="225"/>
      <c r="AM197" s="225"/>
      <c r="AN197" s="225"/>
      <c r="AO197" s="225"/>
      <c r="AP197" s="225"/>
      <c r="AQ197" s="225"/>
      <c r="AR197" s="225"/>
      <c r="AS197" s="225"/>
      <c r="AT197" s="225"/>
      <c r="AU197" s="225"/>
      <c r="AV197" s="225"/>
      <c r="AW197" s="225"/>
      <c r="AX197" s="225"/>
      <c r="AY197" s="225"/>
      <c r="AZ197" s="225"/>
      <c r="BA197" s="225"/>
      <c r="BB197" s="225"/>
      <c r="BC197" s="225"/>
      <c r="BD197" s="225"/>
      <c r="BE197" s="225"/>
      <c r="BF197" s="225"/>
      <c r="BG197" s="225"/>
      <c r="BH197" s="225"/>
      <c r="BI197" s="225"/>
      <c r="BJ197" s="225"/>
      <c r="BK197" s="225"/>
      <c r="BL197" s="225"/>
      <c r="BM197" s="225"/>
      <c r="BN197" s="225"/>
      <c r="BO197" s="225"/>
      <c r="BP197" s="225"/>
      <c r="BQ197" s="225"/>
      <c r="BR197" s="225"/>
      <c r="BS197" s="225"/>
      <c r="BT197" s="225"/>
      <c r="BU197" s="225"/>
      <c r="BV197" s="225"/>
      <c r="BW197" s="225"/>
      <c r="BX197" s="225"/>
      <c r="BY197" s="225"/>
      <c r="BZ197" s="225"/>
    </row>
    <row r="198" spans="1:78" ht="12" customHeight="1" x14ac:dyDescent="0.25">
      <c r="A198" s="225"/>
      <c r="B198" s="225"/>
      <c r="C198" s="225"/>
      <c r="D198" s="225"/>
      <c r="E198" s="225"/>
      <c r="F198" s="225"/>
      <c r="G198" s="225"/>
      <c r="H198" s="225"/>
      <c r="I198" s="225"/>
      <c r="J198" s="270"/>
      <c r="K198" s="271"/>
      <c r="L198" s="225"/>
      <c r="M198" s="225"/>
      <c r="N198" s="225"/>
      <c r="O198" s="225"/>
      <c r="P198" s="225"/>
      <c r="Q198" s="225"/>
      <c r="R198" s="225"/>
      <c r="S198" s="225"/>
      <c r="T198" s="225"/>
      <c r="U198" s="225"/>
      <c r="V198" s="225"/>
      <c r="W198" s="225"/>
      <c r="X198" s="225"/>
      <c r="Y198" s="225"/>
      <c r="Z198" s="225"/>
      <c r="AA198" s="225"/>
      <c r="AB198" s="225"/>
      <c r="AC198" s="225"/>
      <c r="AD198" s="225"/>
      <c r="AE198" s="225"/>
      <c r="AF198" s="225"/>
      <c r="AG198" s="225"/>
      <c r="AH198" s="225"/>
      <c r="AI198" s="225"/>
      <c r="AJ198" s="225"/>
      <c r="AK198" s="225"/>
      <c r="AL198" s="225"/>
      <c r="AM198" s="225"/>
      <c r="AN198" s="225"/>
      <c r="AO198" s="225"/>
      <c r="AP198" s="225"/>
      <c r="AQ198" s="225"/>
      <c r="AR198" s="225"/>
      <c r="AS198" s="225"/>
      <c r="AT198" s="225"/>
      <c r="AU198" s="225"/>
      <c r="AV198" s="225"/>
      <c r="AW198" s="225"/>
      <c r="AX198" s="225"/>
      <c r="AY198" s="225"/>
      <c r="AZ198" s="225"/>
      <c r="BA198" s="225"/>
      <c r="BB198" s="225"/>
      <c r="BC198" s="225"/>
      <c r="BD198" s="225"/>
      <c r="BE198" s="225"/>
      <c r="BF198" s="225"/>
      <c r="BG198" s="225"/>
      <c r="BH198" s="225"/>
      <c r="BI198" s="225"/>
      <c r="BJ198" s="225"/>
      <c r="BK198" s="225"/>
      <c r="BL198" s="225"/>
      <c r="BM198" s="225"/>
      <c r="BN198" s="225"/>
      <c r="BO198" s="225"/>
      <c r="BP198" s="225"/>
      <c r="BQ198" s="225"/>
      <c r="BR198" s="225"/>
      <c r="BS198" s="225"/>
      <c r="BT198" s="225"/>
      <c r="BU198" s="225"/>
      <c r="BV198" s="225"/>
      <c r="BW198" s="225"/>
      <c r="BX198" s="225"/>
      <c r="BY198" s="225"/>
      <c r="BZ198" s="225"/>
    </row>
    <row r="199" spans="1:78" ht="12" customHeight="1" x14ac:dyDescent="0.25">
      <c r="A199" s="225"/>
      <c r="B199" s="225"/>
      <c r="C199" s="225"/>
      <c r="D199" s="225"/>
      <c r="E199" s="225"/>
      <c r="F199" s="225"/>
      <c r="G199" s="225"/>
      <c r="H199" s="225"/>
      <c r="I199" s="225"/>
      <c r="J199" s="270"/>
      <c r="K199" s="271"/>
      <c r="L199" s="225"/>
      <c r="M199" s="225"/>
      <c r="N199" s="225"/>
      <c r="O199" s="225"/>
      <c r="P199" s="225"/>
      <c r="Q199" s="225"/>
      <c r="R199" s="225"/>
      <c r="S199" s="225"/>
      <c r="T199" s="225"/>
      <c r="U199" s="225"/>
      <c r="V199" s="225"/>
      <c r="W199" s="225"/>
      <c r="X199" s="225"/>
      <c r="Y199" s="225"/>
      <c r="Z199" s="225"/>
      <c r="AA199" s="225"/>
      <c r="AB199" s="225"/>
      <c r="AC199" s="225"/>
      <c r="AD199" s="225"/>
      <c r="AE199" s="225"/>
      <c r="AF199" s="225"/>
      <c r="AG199" s="225"/>
      <c r="AH199" s="225"/>
      <c r="AI199" s="225"/>
      <c r="AJ199" s="225"/>
      <c r="AK199" s="225"/>
      <c r="AL199" s="225"/>
      <c r="AM199" s="225"/>
      <c r="AN199" s="225"/>
      <c r="AO199" s="225"/>
      <c r="AP199" s="225"/>
      <c r="AQ199" s="225"/>
      <c r="AR199" s="225"/>
      <c r="AS199" s="225"/>
      <c r="AT199" s="225"/>
      <c r="AU199" s="225"/>
      <c r="AV199" s="225"/>
      <c r="AW199" s="225"/>
      <c r="AX199" s="225"/>
      <c r="AY199" s="225"/>
      <c r="AZ199" s="225"/>
      <c r="BA199" s="225"/>
      <c r="BB199" s="225"/>
      <c r="BC199" s="225"/>
      <c r="BD199" s="225"/>
      <c r="BE199" s="225"/>
      <c r="BF199" s="225"/>
      <c r="BG199" s="225"/>
      <c r="BH199" s="225"/>
      <c r="BI199" s="225"/>
      <c r="BJ199" s="225"/>
      <c r="BK199" s="225"/>
      <c r="BL199" s="225"/>
      <c r="BM199" s="225"/>
      <c r="BN199" s="225"/>
      <c r="BO199" s="225"/>
      <c r="BP199" s="225"/>
      <c r="BQ199" s="225"/>
      <c r="BR199" s="225"/>
      <c r="BS199" s="225"/>
      <c r="BT199" s="225"/>
      <c r="BU199" s="225"/>
      <c r="BV199" s="225"/>
      <c r="BW199" s="225"/>
      <c r="BX199" s="225"/>
      <c r="BY199" s="225"/>
      <c r="BZ199" s="225"/>
    </row>
    <row r="200" spans="1:78" ht="12" customHeight="1" x14ac:dyDescent="0.25">
      <c r="A200" s="225"/>
      <c r="B200" s="225"/>
      <c r="C200" s="225"/>
      <c r="D200" s="225"/>
      <c r="E200" s="225"/>
      <c r="F200" s="225"/>
      <c r="G200" s="225"/>
      <c r="H200" s="225"/>
      <c r="I200" s="225"/>
      <c r="J200" s="270"/>
      <c r="K200" s="271"/>
      <c r="L200" s="225"/>
      <c r="M200" s="225"/>
      <c r="N200" s="225"/>
      <c r="O200" s="225"/>
      <c r="P200" s="225"/>
      <c r="Q200" s="225"/>
      <c r="R200" s="225"/>
      <c r="S200" s="225"/>
      <c r="T200" s="225"/>
      <c r="U200" s="225"/>
      <c r="V200" s="225"/>
      <c r="W200" s="225"/>
      <c r="X200" s="225"/>
      <c r="Y200" s="225"/>
      <c r="Z200" s="225"/>
      <c r="AA200" s="225"/>
      <c r="AB200" s="225"/>
      <c r="AC200" s="225"/>
      <c r="AD200" s="225"/>
      <c r="AE200" s="225"/>
      <c r="AF200" s="225"/>
      <c r="AG200" s="225"/>
      <c r="AH200" s="225"/>
      <c r="AI200" s="225"/>
      <c r="AJ200" s="225"/>
      <c r="AK200" s="225"/>
      <c r="AL200" s="225"/>
      <c r="AM200" s="225"/>
      <c r="AN200" s="225"/>
      <c r="AO200" s="225"/>
      <c r="AP200" s="225"/>
      <c r="AQ200" s="225"/>
      <c r="AR200" s="225"/>
      <c r="AS200" s="225"/>
      <c r="AT200" s="225"/>
      <c r="AU200" s="225"/>
      <c r="AV200" s="225"/>
      <c r="AW200" s="225"/>
      <c r="AX200" s="225"/>
      <c r="AY200" s="225"/>
      <c r="AZ200" s="225"/>
      <c r="BA200" s="225"/>
      <c r="BB200" s="225"/>
      <c r="BC200" s="225"/>
      <c r="BD200" s="225"/>
      <c r="BE200" s="225"/>
      <c r="BF200" s="225"/>
      <c r="BG200" s="225"/>
      <c r="BH200" s="225"/>
      <c r="BI200" s="225"/>
      <c r="BJ200" s="225"/>
      <c r="BK200" s="225"/>
      <c r="BL200" s="225"/>
      <c r="BM200" s="225"/>
      <c r="BN200" s="225"/>
      <c r="BO200" s="225"/>
      <c r="BP200" s="225"/>
      <c r="BQ200" s="225"/>
      <c r="BR200" s="225"/>
      <c r="BS200" s="225"/>
      <c r="BT200" s="225"/>
      <c r="BU200" s="225"/>
      <c r="BV200" s="225"/>
      <c r="BW200" s="225"/>
      <c r="BX200" s="225"/>
      <c r="BY200" s="225"/>
      <c r="BZ200" s="225"/>
    </row>
    <row r="201" spans="1:78" ht="12" customHeight="1" x14ac:dyDescent="0.25">
      <c r="A201" s="225"/>
      <c r="B201" s="225"/>
      <c r="C201" s="225"/>
      <c r="D201" s="225"/>
      <c r="E201" s="225"/>
      <c r="F201" s="225"/>
      <c r="G201" s="225"/>
      <c r="H201" s="225"/>
      <c r="I201" s="225"/>
      <c r="J201" s="270"/>
      <c r="K201" s="271"/>
      <c r="L201" s="225"/>
      <c r="M201" s="225"/>
      <c r="N201" s="225"/>
      <c r="O201" s="225"/>
      <c r="P201" s="225"/>
      <c r="Q201" s="225"/>
      <c r="R201" s="225"/>
      <c r="S201" s="225"/>
      <c r="T201" s="225"/>
      <c r="U201" s="225"/>
      <c r="V201" s="225"/>
      <c r="W201" s="225"/>
      <c r="X201" s="225"/>
      <c r="Y201" s="225"/>
      <c r="Z201" s="225"/>
      <c r="AA201" s="225"/>
      <c r="AB201" s="225"/>
      <c r="AC201" s="225"/>
      <c r="AD201" s="225"/>
      <c r="AE201" s="225"/>
      <c r="AF201" s="225"/>
      <c r="AG201" s="225"/>
      <c r="AH201" s="225"/>
      <c r="AI201" s="225"/>
      <c r="AJ201" s="225"/>
      <c r="AK201" s="225"/>
      <c r="AL201" s="225"/>
      <c r="AM201" s="225"/>
      <c r="AN201" s="225"/>
      <c r="AO201" s="225"/>
      <c r="AP201" s="225"/>
      <c r="AQ201" s="225"/>
      <c r="AR201" s="225"/>
      <c r="AS201" s="225"/>
      <c r="AT201" s="225"/>
      <c r="AU201" s="225"/>
      <c r="AV201" s="225"/>
      <c r="AW201" s="225"/>
      <c r="AX201" s="225"/>
      <c r="AY201" s="225"/>
      <c r="AZ201" s="225"/>
      <c r="BA201" s="225"/>
      <c r="BB201" s="225"/>
      <c r="BC201" s="225"/>
      <c r="BD201" s="225"/>
      <c r="BE201" s="225"/>
      <c r="BF201" s="225"/>
      <c r="BG201" s="225"/>
      <c r="BH201" s="225"/>
      <c r="BI201" s="225"/>
      <c r="BJ201" s="225"/>
      <c r="BK201" s="225"/>
      <c r="BL201" s="225"/>
      <c r="BM201" s="225"/>
      <c r="BN201" s="225"/>
      <c r="BO201" s="225"/>
      <c r="BP201" s="225"/>
      <c r="BQ201" s="225"/>
      <c r="BR201" s="225"/>
      <c r="BS201" s="225"/>
      <c r="BT201" s="225"/>
      <c r="BU201" s="225"/>
      <c r="BV201" s="225"/>
      <c r="BW201" s="225"/>
      <c r="BX201" s="225"/>
      <c r="BY201" s="225"/>
      <c r="BZ201" s="225"/>
    </row>
    <row r="202" spans="1:78" ht="12" customHeight="1" x14ac:dyDescent="0.25">
      <c r="A202" s="225"/>
      <c r="B202" s="225"/>
      <c r="C202" s="225"/>
      <c r="D202" s="225"/>
      <c r="E202" s="225"/>
      <c r="F202" s="225"/>
      <c r="G202" s="225"/>
      <c r="H202" s="225"/>
      <c r="I202" s="225"/>
      <c r="J202" s="270"/>
      <c r="K202" s="271"/>
      <c r="L202" s="225"/>
      <c r="M202" s="225"/>
      <c r="N202" s="225"/>
      <c r="O202" s="225"/>
      <c r="P202" s="225"/>
      <c r="Q202" s="225"/>
      <c r="R202" s="225"/>
      <c r="S202" s="225"/>
      <c r="T202" s="225"/>
      <c r="U202" s="225"/>
      <c r="V202" s="225"/>
      <c r="W202" s="225"/>
      <c r="X202" s="225"/>
      <c r="Y202" s="225"/>
      <c r="Z202" s="225"/>
      <c r="AA202" s="225"/>
      <c r="AB202" s="225"/>
      <c r="AC202" s="225"/>
      <c r="AD202" s="225"/>
      <c r="AE202" s="225"/>
      <c r="AF202" s="225"/>
      <c r="AG202" s="225"/>
      <c r="AH202" s="225"/>
      <c r="AI202" s="225"/>
      <c r="AJ202" s="225"/>
      <c r="AK202" s="225"/>
      <c r="AL202" s="225"/>
      <c r="AM202" s="225"/>
      <c r="AN202" s="225"/>
      <c r="AO202" s="225"/>
      <c r="AP202" s="225"/>
      <c r="AQ202" s="225"/>
      <c r="AR202" s="225"/>
      <c r="AS202" s="225"/>
      <c r="AT202" s="225"/>
      <c r="AU202" s="225"/>
      <c r="AV202" s="225"/>
      <c r="AW202" s="225"/>
      <c r="AX202" s="225"/>
      <c r="AY202" s="225"/>
      <c r="AZ202" s="225"/>
      <c r="BA202" s="225"/>
      <c r="BB202" s="225"/>
      <c r="BC202" s="225"/>
      <c r="BD202" s="225"/>
      <c r="BE202" s="225"/>
      <c r="BF202" s="225"/>
      <c r="BG202" s="225"/>
      <c r="BH202" s="225"/>
      <c r="BI202" s="225"/>
      <c r="BJ202" s="225"/>
      <c r="BK202" s="225"/>
      <c r="BL202" s="225"/>
      <c r="BM202" s="225"/>
      <c r="BN202" s="225"/>
      <c r="BO202" s="225"/>
      <c r="BP202" s="225"/>
      <c r="BQ202" s="225"/>
      <c r="BR202" s="225"/>
      <c r="BS202" s="225"/>
      <c r="BT202" s="225"/>
      <c r="BU202" s="225"/>
      <c r="BV202" s="225"/>
      <c r="BW202" s="225"/>
      <c r="BX202" s="225"/>
      <c r="BY202" s="225"/>
      <c r="BZ202" s="225"/>
    </row>
    <row r="203" spans="1:78" ht="12" customHeight="1" x14ac:dyDescent="0.25">
      <c r="A203" s="225"/>
      <c r="B203" s="225"/>
      <c r="C203" s="225"/>
      <c r="D203" s="225"/>
      <c r="E203" s="225"/>
      <c r="F203" s="225"/>
      <c r="G203" s="225"/>
      <c r="H203" s="225"/>
      <c r="I203" s="225"/>
      <c r="J203" s="270"/>
      <c r="K203" s="271"/>
      <c r="L203" s="225"/>
      <c r="M203" s="225"/>
      <c r="N203" s="225"/>
      <c r="O203" s="225"/>
      <c r="P203" s="225"/>
      <c r="Q203" s="225"/>
      <c r="R203" s="225"/>
      <c r="S203" s="225"/>
      <c r="T203" s="225"/>
      <c r="U203" s="225"/>
      <c r="V203" s="225"/>
      <c r="W203" s="225"/>
      <c r="X203" s="225"/>
      <c r="Y203" s="225"/>
      <c r="Z203" s="225"/>
      <c r="AA203" s="225"/>
      <c r="AB203" s="225"/>
      <c r="AC203" s="225"/>
      <c r="AD203" s="225"/>
      <c r="AE203" s="225"/>
      <c r="AF203" s="225"/>
      <c r="AG203" s="225"/>
      <c r="AH203" s="225"/>
      <c r="AI203" s="225"/>
      <c r="AJ203" s="225"/>
      <c r="AK203" s="225"/>
      <c r="AL203" s="225"/>
      <c r="AM203" s="225"/>
      <c r="AN203" s="225"/>
      <c r="AO203" s="225"/>
      <c r="AP203" s="225"/>
      <c r="AQ203" s="225"/>
      <c r="AR203" s="225"/>
      <c r="AS203" s="225"/>
      <c r="AT203" s="225"/>
      <c r="AU203" s="225"/>
      <c r="AV203" s="225"/>
      <c r="AW203" s="225"/>
      <c r="AX203" s="225"/>
      <c r="AY203" s="225"/>
      <c r="AZ203" s="225"/>
      <c r="BA203" s="225"/>
      <c r="BB203" s="225"/>
      <c r="BC203" s="225"/>
      <c r="BD203" s="225"/>
      <c r="BE203" s="225"/>
      <c r="BF203" s="225"/>
      <c r="BG203" s="225"/>
      <c r="BH203" s="225"/>
      <c r="BI203" s="225"/>
      <c r="BJ203" s="225"/>
      <c r="BK203" s="225"/>
      <c r="BL203" s="225"/>
      <c r="BM203" s="225"/>
      <c r="BN203" s="225"/>
      <c r="BO203" s="225"/>
      <c r="BP203" s="225"/>
      <c r="BQ203" s="225"/>
      <c r="BR203" s="225"/>
      <c r="BS203" s="225"/>
      <c r="BT203" s="225"/>
      <c r="BU203" s="225"/>
      <c r="BV203" s="225"/>
      <c r="BW203" s="225"/>
      <c r="BX203" s="225"/>
      <c r="BY203" s="225"/>
      <c r="BZ203" s="225"/>
    </row>
    <row r="204" spans="1:78" ht="12" customHeight="1" x14ac:dyDescent="0.25">
      <c r="A204" s="225"/>
      <c r="B204" s="225"/>
      <c r="C204" s="225"/>
      <c r="D204" s="225"/>
      <c r="E204" s="225"/>
      <c r="F204" s="225"/>
      <c r="G204" s="225"/>
      <c r="H204" s="225"/>
      <c r="I204" s="225"/>
      <c r="J204" s="270"/>
      <c r="K204" s="271"/>
      <c r="L204" s="225"/>
      <c r="M204" s="225"/>
      <c r="N204" s="225"/>
      <c r="O204" s="225"/>
      <c r="P204" s="225"/>
      <c r="Q204" s="225"/>
      <c r="R204" s="225"/>
      <c r="S204" s="225"/>
      <c r="T204" s="225"/>
      <c r="U204" s="225"/>
      <c r="V204" s="225"/>
      <c r="W204" s="225"/>
      <c r="X204" s="225"/>
      <c r="Y204" s="225"/>
      <c r="Z204" s="225"/>
      <c r="AA204" s="225"/>
      <c r="AB204" s="225"/>
      <c r="AC204" s="225"/>
      <c r="AD204" s="225"/>
      <c r="AE204" s="225"/>
      <c r="AF204" s="225"/>
      <c r="AG204" s="225"/>
      <c r="AH204" s="225"/>
      <c r="AI204" s="225"/>
      <c r="AJ204" s="225"/>
      <c r="AK204" s="225"/>
      <c r="AL204" s="225"/>
      <c r="AM204" s="225"/>
      <c r="AN204" s="225"/>
      <c r="AO204" s="225"/>
      <c r="AP204" s="225"/>
      <c r="AQ204" s="225"/>
      <c r="AR204" s="225"/>
      <c r="AS204" s="225"/>
      <c r="AT204" s="225"/>
      <c r="AU204" s="225"/>
      <c r="AV204" s="225"/>
      <c r="AW204" s="225"/>
      <c r="AX204" s="225"/>
      <c r="AY204" s="225"/>
      <c r="AZ204" s="225"/>
      <c r="BA204" s="225"/>
      <c r="BB204" s="225"/>
      <c r="BC204" s="225"/>
      <c r="BD204" s="225"/>
      <c r="BE204" s="225"/>
      <c r="BF204" s="225"/>
      <c r="BG204" s="225"/>
      <c r="BH204" s="225"/>
      <c r="BI204" s="225"/>
      <c r="BJ204" s="225"/>
      <c r="BK204" s="225"/>
      <c r="BL204" s="225"/>
      <c r="BM204" s="225"/>
      <c r="BN204" s="225"/>
      <c r="BO204" s="225"/>
      <c r="BP204" s="225"/>
      <c r="BQ204" s="225"/>
      <c r="BR204" s="225"/>
      <c r="BS204" s="225"/>
      <c r="BT204" s="225"/>
      <c r="BU204" s="225"/>
      <c r="BV204" s="225"/>
      <c r="BW204" s="225"/>
      <c r="BX204" s="225"/>
      <c r="BY204" s="225"/>
      <c r="BZ204" s="225"/>
    </row>
    <row r="205" spans="1:78" ht="12" customHeight="1" x14ac:dyDescent="0.25">
      <c r="A205" s="225"/>
      <c r="B205" s="225"/>
      <c r="C205" s="225"/>
      <c r="D205" s="225"/>
      <c r="E205" s="225"/>
      <c r="F205" s="225"/>
      <c r="G205" s="225"/>
      <c r="H205" s="225"/>
      <c r="I205" s="225"/>
      <c r="J205" s="270"/>
      <c r="K205" s="271"/>
      <c r="L205" s="225"/>
      <c r="M205" s="225"/>
      <c r="N205" s="225"/>
      <c r="O205" s="225"/>
      <c r="P205" s="225"/>
      <c r="Q205" s="225"/>
      <c r="R205" s="225"/>
      <c r="S205" s="225"/>
      <c r="T205" s="225"/>
      <c r="U205" s="225"/>
      <c r="V205" s="225"/>
      <c r="W205" s="225"/>
      <c r="X205" s="225"/>
      <c r="Y205" s="225"/>
      <c r="Z205" s="225"/>
      <c r="AA205" s="225"/>
      <c r="AB205" s="225"/>
      <c r="AC205" s="225"/>
      <c r="AD205" s="225"/>
      <c r="AE205" s="225"/>
      <c r="AF205" s="225"/>
      <c r="AG205" s="225"/>
      <c r="AH205" s="225"/>
      <c r="AI205" s="225"/>
      <c r="AJ205" s="225"/>
      <c r="AK205" s="225"/>
      <c r="AL205" s="225"/>
      <c r="AM205" s="225"/>
      <c r="AN205" s="225"/>
      <c r="AO205" s="225"/>
      <c r="AP205" s="225"/>
      <c r="AQ205" s="225"/>
      <c r="AR205" s="225"/>
      <c r="AS205" s="225"/>
      <c r="AT205" s="225"/>
      <c r="AU205" s="225"/>
      <c r="AV205" s="225"/>
      <c r="AW205" s="225"/>
      <c r="AX205" s="225"/>
      <c r="AY205" s="225"/>
      <c r="AZ205" s="225"/>
      <c r="BA205" s="225"/>
      <c r="BB205" s="225"/>
      <c r="BC205" s="225"/>
      <c r="BD205" s="225"/>
      <c r="BE205" s="225"/>
      <c r="BF205" s="225"/>
      <c r="BG205" s="225"/>
      <c r="BH205" s="225"/>
      <c r="BI205" s="225"/>
      <c r="BJ205" s="225"/>
      <c r="BK205" s="225"/>
      <c r="BL205" s="225"/>
      <c r="BM205" s="225"/>
      <c r="BN205" s="225"/>
      <c r="BO205" s="225"/>
      <c r="BP205" s="225"/>
      <c r="BQ205" s="225"/>
      <c r="BR205" s="225"/>
      <c r="BS205" s="225"/>
      <c r="BT205" s="225"/>
      <c r="BU205" s="225"/>
      <c r="BV205" s="225"/>
      <c r="BW205" s="225"/>
      <c r="BX205" s="225"/>
      <c r="BY205" s="225"/>
      <c r="BZ205" s="225"/>
    </row>
    <row r="206" spans="1:78" ht="12" customHeight="1" x14ac:dyDescent="0.25">
      <c r="A206" s="225"/>
      <c r="B206" s="225"/>
      <c r="C206" s="225"/>
      <c r="D206" s="225"/>
      <c r="E206" s="225"/>
      <c r="F206" s="225"/>
      <c r="G206" s="225"/>
      <c r="H206" s="225"/>
      <c r="I206" s="225"/>
      <c r="J206" s="270"/>
      <c r="K206" s="271"/>
      <c r="L206" s="225"/>
      <c r="M206" s="225"/>
      <c r="N206" s="225"/>
      <c r="O206" s="225"/>
      <c r="P206" s="225"/>
      <c r="Q206" s="225"/>
      <c r="R206" s="225"/>
      <c r="S206" s="225"/>
      <c r="T206" s="225"/>
      <c r="U206" s="225"/>
      <c r="V206" s="225"/>
      <c r="W206" s="225"/>
      <c r="X206" s="225"/>
      <c r="Y206" s="225"/>
      <c r="Z206" s="225"/>
      <c r="AA206" s="225"/>
      <c r="AB206" s="225"/>
      <c r="AC206" s="225"/>
      <c r="AD206" s="225"/>
      <c r="AE206" s="225"/>
      <c r="AF206" s="225"/>
      <c r="AG206" s="225"/>
      <c r="AH206" s="225"/>
      <c r="AI206" s="225"/>
      <c r="AJ206" s="225"/>
      <c r="AK206" s="225"/>
      <c r="AL206" s="225"/>
      <c r="AM206" s="225"/>
      <c r="AN206" s="225"/>
      <c r="AO206" s="225"/>
      <c r="AP206" s="225"/>
      <c r="AQ206" s="225"/>
      <c r="AR206" s="225"/>
      <c r="AS206" s="225"/>
      <c r="AT206" s="225"/>
      <c r="AU206" s="225"/>
      <c r="AV206" s="225"/>
      <c r="AW206" s="225"/>
      <c r="AX206" s="225"/>
      <c r="AY206" s="225"/>
      <c r="AZ206" s="225"/>
      <c r="BA206" s="225"/>
      <c r="BB206" s="225"/>
      <c r="BC206" s="225"/>
      <c r="BD206" s="225"/>
      <c r="BE206" s="225"/>
      <c r="BF206" s="225"/>
      <c r="BG206" s="225"/>
      <c r="BH206" s="225"/>
      <c r="BI206" s="225"/>
      <c r="BJ206" s="225"/>
      <c r="BK206" s="225"/>
      <c r="BL206" s="225"/>
      <c r="BM206" s="225"/>
      <c r="BN206" s="225"/>
      <c r="BO206" s="225"/>
      <c r="BP206" s="225"/>
      <c r="BQ206" s="225"/>
      <c r="BR206" s="225"/>
      <c r="BS206" s="225"/>
      <c r="BT206" s="225"/>
      <c r="BU206" s="225"/>
      <c r="BV206" s="225"/>
      <c r="BW206" s="225"/>
      <c r="BX206" s="225"/>
      <c r="BY206" s="225"/>
      <c r="BZ206" s="225"/>
    </row>
    <row r="207" spans="1:78" ht="12" customHeight="1" x14ac:dyDescent="0.25">
      <c r="A207" s="225"/>
      <c r="B207" s="225"/>
      <c r="C207" s="225"/>
      <c r="D207" s="225"/>
      <c r="E207" s="225"/>
      <c r="F207" s="225"/>
      <c r="G207" s="225"/>
      <c r="H207" s="225"/>
      <c r="I207" s="225"/>
      <c r="J207" s="270"/>
      <c r="K207" s="271"/>
      <c r="L207" s="225"/>
      <c r="M207" s="225"/>
      <c r="N207" s="225"/>
      <c r="O207" s="225"/>
      <c r="P207" s="225"/>
      <c r="Q207" s="225"/>
      <c r="R207" s="225"/>
      <c r="S207" s="225"/>
      <c r="T207" s="225"/>
      <c r="U207" s="225"/>
      <c r="V207" s="225"/>
      <c r="W207" s="225"/>
      <c r="X207" s="225"/>
      <c r="Y207" s="225"/>
      <c r="Z207" s="225"/>
      <c r="AA207" s="225"/>
      <c r="AB207" s="225"/>
      <c r="AC207" s="225"/>
      <c r="AD207" s="225"/>
      <c r="AE207" s="225"/>
      <c r="AF207" s="225"/>
      <c r="AG207" s="225"/>
      <c r="AH207" s="225"/>
      <c r="AI207" s="225"/>
      <c r="AJ207" s="225"/>
      <c r="AK207" s="225"/>
      <c r="AL207" s="225"/>
      <c r="AM207" s="225"/>
      <c r="AN207" s="225"/>
      <c r="AO207" s="225"/>
      <c r="AP207" s="225"/>
      <c r="AQ207" s="225"/>
      <c r="AR207" s="225"/>
      <c r="AS207" s="225"/>
      <c r="AT207" s="225"/>
      <c r="AU207" s="225"/>
      <c r="AV207" s="225"/>
      <c r="AW207" s="225"/>
      <c r="AX207" s="225"/>
      <c r="AY207" s="225"/>
      <c r="AZ207" s="225"/>
      <c r="BA207" s="225"/>
      <c r="BB207" s="225"/>
      <c r="BC207" s="225"/>
      <c r="BD207" s="225"/>
      <c r="BE207" s="225"/>
      <c r="BF207" s="225"/>
      <c r="BG207" s="225"/>
      <c r="BH207" s="225"/>
      <c r="BI207" s="225"/>
      <c r="BJ207" s="225"/>
      <c r="BK207" s="225"/>
      <c r="BL207" s="225"/>
      <c r="BM207" s="225"/>
      <c r="BN207" s="225"/>
      <c r="BO207" s="225"/>
      <c r="BP207" s="225"/>
      <c r="BQ207" s="225"/>
      <c r="BR207" s="225"/>
      <c r="BS207" s="225"/>
      <c r="BT207" s="225"/>
      <c r="BU207" s="225"/>
      <c r="BV207" s="225"/>
      <c r="BW207" s="225"/>
      <c r="BX207" s="225"/>
      <c r="BY207" s="225"/>
      <c r="BZ207" s="225"/>
    </row>
    <row r="208" spans="1:78" ht="12" customHeight="1" x14ac:dyDescent="0.25">
      <c r="A208" s="225"/>
      <c r="B208" s="225"/>
      <c r="C208" s="225"/>
      <c r="D208" s="225"/>
      <c r="E208" s="225"/>
      <c r="F208" s="225"/>
      <c r="G208" s="225"/>
      <c r="H208" s="225"/>
      <c r="I208" s="225"/>
      <c r="J208" s="270"/>
      <c r="K208" s="271"/>
      <c r="L208" s="225"/>
      <c r="M208" s="225"/>
      <c r="N208" s="225"/>
      <c r="O208" s="225"/>
      <c r="P208" s="225"/>
      <c r="Q208" s="225"/>
      <c r="R208" s="225"/>
      <c r="S208" s="225"/>
      <c r="T208" s="225"/>
      <c r="U208" s="225"/>
      <c r="V208" s="225"/>
      <c r="W208" s="225"/>
      <c r="X208" s="225"/>
      <c r="Y208" s="225"/>
      <c r="Z208" s="225"/>
      <c r="AA208" s="225"/>
      <c r="AB208" s="225"/>
      <c r="AC208" s="225"/>
      <c r="AD208" s="225"/>
      <c r="AE208" s="225"/>
      <c r="AF208" s="225"/>
      <c r="AG208" s="225"/>
      <c r="AH208" s="225"/>
      <c r="AI208" s="225"/>
      <c r="AJ208" s="225"/>
      <c r="AK208" s="225"/>
      <c r="AL208" s="225"/>
      <c r="AM208" s="225"/>
      <c r="AN208" s="225"/>
      <c r="AO208" s="225"/>
      <c r="AP208" s="225"/>
      <c r="AQ208" s="225"/>
      <c r="AR208" s="225"/>
      <c r="AS208" s="225"/>
      <c r="AT208" s="225"/>
      <c r="AU208" s="225"/>
      <c r="AV208" s="225"/>
      <c r="AW208" s="225"/>
      <c r="AX208" s="225"/>
      <c r="AY208" s="225"/>
      <c r="AZ208" s="225"/>
      <c r="BA208" s="225"/>
      <c r="BB208" s="225"/>
      <c r="BC208" s="225"/>
      <c r="BD208" s="225"/>
      <c r="BE208" s="225"/>
      <c r="BF208" s="225"/>
      <c r="BG208" s="225"/>
      <c r="BH208" s="225"/>
      <c r="BI208" s="225"/>
      <c r="BJ208" s="225"/>
      <c r="BK208" s="225"/>
      <c r="BL208" s="225"/>
      <c r="BM208" s="225"/>
      <c r="BN208" s="225"/>
      <c r="BO208" s="225"/>
      <c r="BP208" s="225"/>
      <c r="BQ208" s="225"/>
      <c r="BR208" s="225"/>
      <c r="BS208" s="225"/>
      <c r="BT208" s="225"/>
      <c r="BU208" s="225"/>
      <c r="BV208" s="225"/>
      <c r="BW208" s="225"/>
      <c r="BX208" s="225"/>
      <c r="BY208" s="225"/>
      <c r="BZ208" s="225"/>
    </row>
    <row r="209" spans="1:78" ht="12" customHeight="1" x14ac:dyDescent="0.25">
      <c r="A209" s="225"/>
      <c r="B209" s="225"/>
      <c r="C209" s="225"/>
      <c r="D209" s="225"/>
      <c r="E209" s="225"/>
      <c r="F209" s="225"/>
      <c r="G209" s="225"/>
      <c r="H209" s="225"/>
      <c r="I209" s="225"/>
      <c r="J209" s="270"/>
      <c r="K209" s="271"/>
      <c r="L209" s="225"/>
      <c r="M209" s="225"/>
      <c r="N209" s="225"/>
      <c r="O209" s="225"/>
      <c r="P209" s="225"/>
      <c r="Q209" s="225"/>
      <c r="R209" s="225"/>
      <c r="S209" s="225"/>
      <c r="T209" s="225"/>
      <c r="U209" s="225"/>
      <c r="V209" s="225"/>
      <c r="W209" s="225"/>
      <c r="X209" s="225"/>
      <c r="Y209" s="225"/>
      <c r="Z209" s="225"/>
      <c r="AA209" s="225"/>
      <c r="AB209" s="225"/>
      <c r="AC209" s="225"/>
      <c r="AD209" s="225"/>
      <c r="AE209" s="225"/>
      <c r="AF209" s="225"/>
      <c r="AG209" s="225"/>
      <c r="AH209" s="225"/>
      <c r="AI209" s="225"/>
      <c r="AJ209" s="225"/>
      <c r="AK209" s="225"/>
      <c r="AL209" s="225"/>
      <c r="AM209" s="225"/>
      <c r="AN209" s="225"/>
      <c r="AO209" s="225"/>
      <c r="AP209" s="225"/>
      <c r="AQ209" s="225"/>
      <c r="AR209" s="225"/>
      <c r="AS209" s="225"/>
      <c r="AT209" s="225"/>
      <c r="AU209" s="225"/>
      <c r="AV209" s="225"/>
      <c r="AW209" s="225"/>
      <c r="AX209" s="225"/>
      <c r="AY209" s="225"/>
      <c r="AZ209" s="225"/>
      <c r="BA209" s="225"/>
      <c r="BB209" s="225"/>
      <c r="BC209" s="225"/>
      <c r="BD209" s="225"/>
      <c r="BE209" s="225"/>
      <c r="BF209" s="225"/>
      <c r="BG209" s="225"/>
      <c r="BH209" s="225"/>
      <c r="BI209" s="225"/>
      <c r="BJ209" s="225"/>
      <c r="BK209" s="225"/>
      <c r="BL209" s="225"/>
      <c r="BM209" s="225"/>
      <c r="BN209" s="225"/>
      <c r="BO209" s="225"/>
      <c r="BP209" s="225"/>
      <c r="BQ209" s="225"/>
      <c r="BR209" s="225"/>
      <c r="BS209" s="225"/>
      <c r="BT209" s="225"/>
      <c r="BU209" s="225"/>
      <c r="BV209" s="225"/>
      <c r="BW209" s="225"/>
      <c r="BX209" s="225"/>
      <c r="BY209" s="225"/>
      <c r="BZ209" s="225"/>
    </row>
    <row r="210" spans="1:78" ht="12" customHeight="1" x14ac:dyDescent="0.25">
      <c r="A210" s="225"/>
      <c r="B210" s="225"/>
      <c r="C210" s="225"/>
      <c r="D210" s="225"/>
      <c r="E210" s="225"/>
      <c r="F210" s="225"/>
      <c r="G210" s="225"/>
      <c r="H210" s="225"/>
      <c r="I210" s="225"/>
      <c r="J210" s="270"/>
      <c r="K210" s="271"/>
      <c r="L210" s="225"/>
      <c r="M210" s="225"/>
      <c r="N210" s="225"/>
      <c r="O210" s="225"/>
      <c r="P210" s="225"/>
      <c r="Q210" s="225"/>
      <c r="R210" s="225"/>
      <c r="S210" s="225"/>
      <c r="T210" s="225"/>
      <c r="U210" s="225"/>
      <c r="V210" s="225"/>
      <c r="W210" s="225"/>
      <c r="X210" s="225"/>
      <c r="Y210" s="225"/>
      <c r="Z210" s="225"/>
      <c r="AA210" s="225"/>
      <c r="AB210" s="225"/>
      <c r="AC210" s="225"/>
      <c r="AD210" s="225"/>
      <c r="AE210" s="225"/>
      <c r="AF210" s="225"/>
      <c r="AG210" s="225"/>
      <c r="AH210" s="225"/>
      <c r="AI210" s="225"/>
      <c r="AJ210" s="225"/>
      <c r="AK210" s="225"/>
      <c r="AL210" s="225"/>
      <c r="AM210" s="225"/>
      <c r="AN210" s="225"/>
      <c r="AO210" s="225"/>
      <c r="AP210" s="225"/>
      <c r="AQ210" s="225"/>
      <c r="AR210" s="225"/>
      <c r="AS210" s="225"/>
      <c r="AT210" s="225"/>
      <c r="AU210" s="225"/>
      <c r="AV210" s="225"/>
      <c r="AW210" s="225"/>
      <c r="AX210" s="225"/>
      <c r="AY210" s="225"/>
      <c r="AZ210" s="225"/>
      <c r="BA210" s="225"/>
      <c r="BB210" s="225"/>
      <c r="BC210" s="225"/>
      <c r="BD210" s="225"/>
      <c r="BE210" s="225"/>
      <c r="BF210" s="225"/>
      <c r="BG210" s="225"/>
      <c r="BH210" s="225"/>
      <c r="BI210" s="225"/>
      <c r="BJ210" s="225"/>
      <c r="BK210" s="225"/>
      <c r="BL210" s="225"/>
      <c r="BM210" s="225"/>
      <c r="BN210" s="225"/>
      <c r="BO210" s="225"/>
      <c r="BP210" s="225"/>
      <c r="BQ210" s="225"/>
      <c r="BR210" s="225"/>
      <c r="BS210" s="225"/>
      <c r="BT210" s="225"/>
      <c r="BU210" s="225"/>
      <c r="BV210" s="225"/>
      <c r="BW210" s="225"/>
      <c r="BX210" s="225"/>
      <c r="BY210" s="225"/>
      <c r="BZ210" s="225"/>
    </row>
    <row r="211" spans="1:78" ht="12" customHeight="1" x14ac:dyDescent="0.25">
      <c r="A211" s="225"/>
      <c r="B211" s="225"/>
      <c r="C211" s="225"/>
      <c r="D211" s="225"/>
      <c r="E211" s="225"/>
      <c r="F211" s="225"/>
      <c r="G211" s="225"/>
      <c r="H211" s="225"/>
      <c r="I211" s="225"/>
      <c r="J211" s="270"/>
      <c r="K211" s="271"/>
      <c r="L211" s="225"/>
      <c r="M211" s="225"/>
      <c r="N211" s="225"/>
      <c r="O211" s="225"/>
      <c r="P211" s="225"/>
      <c r="Q211" s="225"/>
      <c r="R211" s="225"/>
      <c r="S211" s="225"/>
      <c r="T211" s="225"/>
      <c r="U211" s="225"/>
      <c r="V211" s="225"/>
      <c r="W211" s="225"/>
      <c r="X211" s="225"/>
      <c r="Y211" s="225"/>
      <c r="Z211" s="225"/>
      <c r="AA211" s="225"/>
      <c r="AB211" s="225"/>
      <c r="AC211" s="225"/>
      <c r="AD211" s="225"/>
      <c r="AE211" s="225"/>
      <c r="AF211" s="225"/>
      <c r="AG211" s="225"/>
      <c r="AH211" s="225"/>
      <c r="AI211" s="225"/>
      <c r="AJ211" s="225"/>
      <c r="AK211" s="225"/>
      <c r="AL211" s="225"/>
      <c r="AM211" s="225"/>
      <c r="AN211" s="225"/>
      <c r="AO211" s="225"/>
      <c r="AP211" s="225"/>
      <c r="AQ211" s="225"/>
      <c r="AR211" s="225"/>
      <c r="AS211" s="225"/>
      <c r="AT211" s="225"/>
      <c r="AU211" s="225"/>
      <c r="AV211" s="225"/>
      <c r="AW211" s="225"/>
      <c r="AX211" s="225"/>
      <c r="AY211" s="225"/>
      <c r="AZ211" s="225"/>
      <c r="BA211" s="225"/>
      <c r="BB211" s="225"/>
      <c r="BC211" s="225"/>
      <c r="BD211" s="225"/>
      <c r="BE211" s="225"/>
      <c r="BF211" s="225"/>
      <c r="BG211" s="225"/>
      <c r="BH211" s="225"/>
      <c r="BI211" s="225"/>
      <c r="BJ211" s="225"/>
      <c r="BK211" s="225"/>
      <c r="BL211" s="225"/>
      <c r="BM211" s="225"/>
      <c r="BN211" s="225"/>
      <c r="BO211" s="225"/>
      <c r="BP211" s="225"/>
      <c r="BQ211" s="225"/>
      <c r="BR211" s="225"/>
      <c r="BS211" s="225"/>
      <c r="BT211" s="225"/>
      <c r="BU211" s="225"/>
      <c r="BV211" s="225"/>
      <c r="BW211" s="225"/>
      <c r="BX211" s="225"/>
      <c r="BY211" s="225"/>
      <c r="BZ211" s="225"/>
    </row>
    <row r="212" spans="1:78" ht="12" customHeight="1" x14ac:dyDescent="0.25">
      <c r="A212" s="225"/>
      <c r="B212" s="225"/>
      <c r="C212" s="225"/>
      <c r="D212" s="225"/>
      <c r="E212" s="225"/>
      <c r="F212" s="225"/>
      <c r="G212" s="225"/>
      <c r="H212" s="225"/>
      <c r="I212" s="225"/>
      <c r="J212" s="270"/>
      <c r="K212" s="271"/>
      <c r="L212" s="225"/>
      <c r="M212" s="225"/>
      <c r="N212" s="225"/>
      <c r="O212" s="225"/>
      <c r="P212" s="225"/>
      <c r="Q212" s="225"/>
      <c r="R212" s="225"/>
      <c r="S212" s="225"/>
      <c r="T212" s="225"/>
      <c r="U212" s="225"/>
      <c r="V212" s="225"/>
      <c r="W212" s="225"/>
      <c r="X212" s="225"/>
      <c r="Y212" s="225"/>
      <c r="Z212" s="225"/>
      <c r="AA212" s="225"/>
      <c r="AB212" s="225"/>
      <c r="AC212" s="225"/>
      <c r="AD212" s="225"/>
      <c r="AE212" s="225"/>
      <c r="AF212" s="225"/>
      <c r="AG212" s="225"/>
      <c r="AH212" s="225"/>
      <c r="AI212" s="225"/>
      <c r="AJ212" s="225"/>
      <c r="AK212" s="225"/>
      <c r="AL212" s="225"/>
      <c r="AM212" s="225"/>
      <c r="AN212" s="225"/>
      <c r="AO212" s="225"/>
      <c r="AP212" s="225"/>
      <c r="AQ212" s="225"/>
      <c r="AR212" s="225"/>
      <c r="AS212" s="225"/>
      <c r="AT212" s="225"/>
      <c r="AU212" s="225"/>
      <c r="AV212" s="225"/>
      <c r="AW212" s="225"/>
      <c r="AX212" s="225"/>
      <c r="AY212" s="225"/>
      <c r="AZ212" s="225"/>
      <c r="BA212" s="225"/>
      <c r="BB212" s="225"/>
      <c r="BC212" s="225"/>
      <c r="BD212" s="225"/>
      <c r="BE212" s="225"/>
      <c r="BF212" s="225"/>
      <c r="BG212" s="225"/>
      <c r="BH212" s="225"/>
      <c r="BI212" s="225"/>
      <c r="BJ212" s="225"/>
      <c r="BK212" s="225"/>
      <c r="BL212" s="225"/>
      <c r="BM212" s="225"/>
      <c r="BN212" s="225"/>
      <c r="BO212" s="225"/>
      <c r="BP212" s="225"/>
      <c r="BQ212" s="225"/>
      <c r="BR212" s="225"/>
      <c r="BS212" s="225"/>
      <c r="BT212" s="225"/>
      <c r="BU212" s="225"/>
      <c r="BV212" s="225"/>
      <c r="BW212" s="225"/>
      <c r="BX212" s="225"/>
      <c r="BY212" s="225"/>
      <c r="BZ212" s="225"/>
    </row>
    <row r="213" spans="1:78" ht="12" customHeight="1" x14ac:dyDescent="0.25">
      <c r="A213" s="225"/>
      <c r="B213" s="225"/>
      <c r="C213" s="225"/>
      <c r="D213" s="225"/>
      <c r="E213" s="225"/>
      <c r="F213" s="225"/>
      <c r="G213" s="225"/>
      <c r="H213" s="225"/>
      <c r="I213" s="225"/>
      <c r="J213" s="270"/>
      <c r="K213" s="271"/>
      <c r="L213" s="225"/>
      <c r="M213" s="225"/>
      <c r="N213" s="225"/>
      <c r="O213" s="225"/>
      <c r="P213" s="225"/>
      <c r="Q213" s="225"/>
      <c r="R213" s="225"/>
      <c r="S213" s="225"/>
      <c r="T213" s="225"/>
      <c r="U213" s="225"/>
      <c r="V213" s="225"/>
      <c r="W213" s="225"/>
      <c r="X213" s="225"/>
      <c r="Y213" s="225"/>
      <c r="Z213" s="225"/>
      <c r="AA213" s="225"/>
      <c r="AB213" s="225"/>
      <c r="AC213" s="225"/>
      <c r="AD213" s="225"/>
      <c r="AE213" s="225"/>
      <c r="AF213" s="225"/>
      <c r="AG213" s="225"/>
      <c r="AH213" s="225"/>
      <c r="AI213" s="225"/>
      <c r="AJ213" s="225"/>
      <c r="AK213" s="225"/>
      <c r="AL213" s="225"/>
      <c r="AM213" s="225"/>
      <c r="AN213" s="225"/>
      <c r="AO213" s="225"/>
      <c r="AP213" s="225"/>
      <c r="AQ213" s="225"/>
      <c r="AR213" s="225"/>
      <c r="AS213" s="225"/>
      <c r="AT213" s="225"/>
      <c r="AU213" s="225"/>
      <c r="AV213" s="225"/>
      <c r="AW213" s="225"/>
      <c r="AX213" s="225"/>
      <c r="AY213" s="225"/>
      <c r="AZ213" s="225"/>
      <c r="BA213" s="225"/>
      <c r="BB213" s="225"/>
      <c r="BC213" s="225"/>
      <c r="BD213" s="225"/>
      <c r="BE213" s="225"/>
      <c r="BF213" s="225"/>
      <c r="BG213" s="225"/>
      <c r="BH213" s="225"/>
      <c r="BI213" s="225"/>
      <c r="BJ213" s="225"/>
      <c r="BK213" s="225"/>
      <c r="BL213" s="225"/>
      <c r="BM213" s="225"/>
      <c r="BN213" s="225"/>
      <c r="BO213" s="225"/>
      <c r="BP213" s="225"/>
      <c r="BQ213" s="225"/>
      <c r="BR213" s="225"/>
      <c r="BS213" s="225"/>
      <c r="BT213" s="225"/>
      <c r="BU213" s="225"/>
      <c r="BV213" s="225"/>
      <c r="BW213" s="225"/>
      <c r="BX213" s="225"/>
      <c r="BY213" s="225"/>
      <c r="BZ213" s="225"/>
    </row>
    <row r="214" spans="1:78" ht="12" customHeight="1" x14ac:dyDescent="0.25">
      <c r="A214" s="225"/>
      <c r="B214" s="225"/>
      <c r="C214" s="225"/>
      <c r="D214" s="225"/>
      <c r="E214" s="225"/>
      <c r="F214" s="225"/>
      <c r="G214" s="225"/>
      <c r="H214" s="225"/>
      <c r="I214" s="225"/>
      <c r="J214" s="270"/>
      <c r="K214" s="271"/>
      <c r="L214" s="225"/>
      <c r="M214" s="225"/>
      <c r="N214" s="225"/>
      <c r="O214" s="225"/>
      <c r="P214" s="225"/>
      <c r="Q214" s="225"/>
      <c r="R214" s="225"/>
      <c r="S214" s="225"/>
      <c r="T214" s="225"/>
      <c r="U214" s="225"/>
      <c r="V214" s="225"/>
      <c r="W214" s="225"/>
      <c r="X214" s="225"/>
      <c r="Y214" s="225"/>
      <c r="Z214" s="225"/>
      <c r="AA214" s="225"/>
      <c r="AB214" s="225"/>
      <c r="AC214" s="225"/>
      <c r="AD214" s="225"/>
      <c r="AE214" s="225"/>
      <c r="AF214" s="225"/>
      <c r="AG214" s="225"/>
      <c r="AH214" s="225"/>
      <c r="AI214" s="225"/>
      <c r="AJ214" s="225"/>
      <c r="AK214" s="225"/>
      <c r="AL214" s="225"/>
      <c r="AM214" s="225"/>
      <c r="AN214" s="225"/>
      <c r="AO214" s="225"/>
      <c r="AP214" s="225"/>
      <c r="AQ214" s="225"/>
      <c r="AR214" s="225"/>
      <c r="AS214" s="225"/>
      <c r="AT214" s="225"/>
      <c r="AU214" s="225"/>
      <c r="AV214" s="225"/>
      <c r="AW214" s="225"/>
      <c r="AX214" s="225"/>
      <c r="AY214" s="225"/>
      <c r="AZ214" s="225"/>
      <c r="BA214" s="225"/>
      <c r="BB214" s="225"/>
      <c r="BC214" s="225"/>
      <c r="BD214" s="225"/>
      <c r="BE214" s="225"/>
      <c r="BF214" s="225"/>
      <c r="BG214" s="225"/>
      <c r="BH214" s="225"/>
      <c r="BI214" s="225"/>
      <c r="BJ214" s="225"/>
      <c r="BK214" s="225"/>
      <c r="BL214" s="225"/>
      <c r="BM214" s="225"/>
      <c r="BN214" s="225"/>
      <c r="BO214" s="225"/>
      <c r="BP214" s="225"/>
      <c r="BQ214" s="225"/>
      <c r="BR214" s="225"/>
      <c r="BS214" s="225"/>
      <c r="BT214" s="225"/>
      <c r="BU214" s="225"/>
      <c r="BV214" s="225"/>
      <c r="BW214" s="225"/>
      <c r="BX214" s="225"/>
      <c r="BY214" s="225"/>
      <c r="BZ214" s="225"/>
    </row>
    <row r="215" spans="1:78" ht="12" customHeight="1" x14ac:dyDescent="0.25">
      <c r="A215" s="225"/>
      <c r="B215" s="225"/>
      <c r="C215" s="225"/>
      <c r="D215" s="225"/>
      <c r="E215" s="225"/>
      <c r="F215" s="225"/>
      <c r="G215" s="225"/>
      <c r="H215" s="225"/>
      <c r="I215" s="225"/>
      <c r="J215" s="270"/>
      <c r="K215" s="271"/>
      <c r="L215" s="225"/>
      <c r="M215" s="225"/>
      <c r="N215" s="225"/>
      <c r="O215" s="225"/>
      <c r="P215" s="225"/>
      <c r="Q215" s="225"/>
      <c r="R215" s="225"/>
      <c r="S215" s="225"/>
      <c r="T215" s="225"/>
      <c r="U215" s="225"/>
      <c r="V215" s="225"/>
      <c r="W215" s="225"/>
      <c r="X215" s="225"/>
      <c r="Y215" s="225"/>
      <c r="Z215" s="225"/>
      <c r="AA215" s="225"/>
      <c r="AB215" s="225"/>
      <c r="AC215" s="225"/>
      <c r="AD215" s="225"/>
      <c r="AE215" s="225"/>
      <c r="AF215" s="225"/>
      <c r="AG215" s="225"/>
      <c r="AH215" s="225"/>
      <c r="AI215" s="225"/>
      <c r="AJ215" s="225"/>
      <c r="AK215" s="225"/>
      <c r="AL215" s="225"/>
      <c r="AM215" s="225"/>
      <c r="AN215" s="225"/>
      <c r="AO215" s="225"/>
      <c r="AP215" s="225"/>
      <c r="AQ215" s="225"/>
      <c r="AR215" s="225"/>
      <c r="AS215" s="225"/>
      <c r="AT215" s="225"/>
      <c r="AU215" s="225"/>
      <c r="AV215" s="225"/>
      <c r="AW215" s="225"/>
      <c r="AX215" s="225"/>
      <c r="AY215" s="225"/>
      <c r="AZ215" s="225"/>
      <c r="BA215" s="225"/>
      <c r="BB215" s="225"/>
      <c r="BC215" s="225"/>
      <c r="BD215" s="225"/>
      <c r="BE215" s="225"/>
      <c r="BF215" s="225"/>
      <c r="BG215" s="225"/>
      <c r="BH215" s="225"/>
      <c r="BI215" s="225"/>
      <c r="BJ215" s="225"/>
      <c r="BK215" s="225"/>
      <c r="BL215" s="225"/>
      <c r="BM215" s="225"/>
      <c r="BN215" s="225"/>
      <c r="BO215" s="225"/>
      <c r="BP215" s="225"/>
      <c r="BQ215" s="225"/>
      <c r="BR215" s="225"/>
      <c r="BS215" s="225"/>
      <c r="BT215" s="225"/>
      <c r="BU215" s="225"/>
      <c r="BV215" s="225"/>
      <c r="BW215" s="225"/>
      <c r="BX215" s="225"/>
      <c r="BY215" s="225"/>
      <c r="BZ215" s="225"/>
    </row>
    <row r="216" spans="1:78" ht="12" customHeight="1" x14ac:dyDescent="0.25">
      <c r="A216" s="225"/>
      <c r="B216" s="225"/>
      <c r="C216" s="225"/>
      <c r="D216" s="225"/>
      <c r="E216" s="225"/>
      <c r="F216" s="225"/>
      <c r="G216" s="225"/>
      <c r="H216" s="225"/>
      <c r="I216" s="225"/>
      <c r="J216" s="270"/>
      <c r="K216" s="271"/>
      <c r="L216" s="225"/>
      <c r="M216" s="225"/>
      <c r="N216" s="225"/>
      <c r="O216" s="225"/>
      <c r="P216" s="225"/>
      <c r="Q216" s="225"/>
      <c r="R216" s="225"/>
      <c r="S216" s="225"/>
      <c r="T216" s="225"/>
      <c r="U216" s="225"/>
      <c r="V216" s="225"/>
      <c r="W216" s="225"/>
      <c r="X216" s="225"/>
      <c r="Y216" s="225"/>
      <c r="Z216" s="225"/>
      <c r="AA216" s="225"/>
      <c r="AB216" s="225"/>
      <c r="AC216" s="225"/>
      <c r="AD216" s="225"/>
      <c r="AE216" s="225"/>
      <c r="AF216" s="225"/>
      <c r="AG216" s="225"/>
      <c r="AH216" s="225"/>
      <c r="AI216" s="225"/>
      <c r="AJ216" s="225"/>
      <c r="AK216" s="225"/>
      <c r="AL216" s="225"/>
      <c r="AM216" s="225"/>
      <c r="AN216" s="225"/>
      <c r="AO216" s="225"/>
      <c r="AP216" s="225"/>
      <c r="AQ216" s="225"/>
      <c r="AR216" s="225"/>
      <c r="AS216" s="225"/>
      <c r="AT216" s="225"/>
      <c r="AU216" s="225"/>
      <c r="AV216" s="225"/>
      <c r="AW216" s="225"/>
      <c r="AX216" s="225"/>
      <c r="AY216" s="225"/>
      <c r="AZ216" s="225"/>
      <c r="BA216" s="225"/>
      <c r="BB216" s="225"/>
      <c r="BC216" s="225"/>
      <c r="BD216" s="225"/>
      <c r="BE216" s="225"/>
      <c r="BF216" s="225"/>
      <c r="BG216" s="225"/>
      <c r="BH216" s="225"/>
      <c r="BI216" s="225"/>
      <c r="BJ216" s="225"/>
      <c r="BK216" s="225"/>
      <c r="BL216" s="225"/>
      <c r="BM216" s="225"/>
      <c r="BN216" s="225"/>
      <c r="BO216" s="225"/>
      <c r="BP216" s="225"/>
      <c r="BQ216" s="225"/>
      <c r="BR216" s="225"/>
      <c r="BS216" s="225"/>
      <c r="BT216" s="225"/>
      <c r="BU216" s="225"/>
      <c r="BV216" s="225"/>
      <c r="BW216" s="225"/>
      <c r="BX216" s="225"/>
      <c r="BY216" s="225"/>
      <c r="BZ216" s="225"/>
    </row>
    <row r="217" spans="1:78" ht="12" customHeight="1" x14ac:dyDescent="0.25">
      <c r="A217" s="225"/>
      <c r="B217" s="225"/>
      <c r="C217" s="225"/>
      <c r="D217" s="225"/>
      <c r="E217" s="225"/>
      <c r="F217" s="225"/>
      <c r="G217" s="225"/>
      <c r="H217" s="225"/>
      <c r="I217" s="225"/>
      <c r="J217" s="270"/>
      <c r="K217" s="271"/>
      <c r="L217" s="225"/>
      <c r="M217" s="225"/>
      <c r="N217" s="225"/>
      <c r="O217" s="225"/>
      <c r="P217" s="225"/>
      <c r="Q217" s="225"/>
      <c r="R217" s="225"/>
      <c r="S217" s="225"/>
      <c r="T217" s="225"/>
      <c r="U217" s="225"/>
      <c r="V217" s="225"/>
      <c r="W217" s="225"/>
      <c r="X217" s="225"/>
      <c r="Y217" s="225"/>
      <c r="Z217" s="225"/>
      <c r="AA217" s="225"/>
      <c r="AB217" s="225"/>
      <c r="AC217" s="225"/>
      <c r="AD217" s="225"/>
      <c r="AE217" s="225"/>
      <c r="AF217" s="225"/>
      <c r="AG217" s="225"/>
      <c r="AH217" s="225"/>
      <c r="AI217" s="225"/>
      <c r="AJ217" s="225"/>
      <c r="AK217" s="225"/>
      <c r="AL217" s="225"/>
      <c r="AM217" s="225"/>
      <c r="AN217" s="225"/>
      <c r="AO217" s="225"/>
      <c r="AP217" s="225"/>
      <c r="AQ217" s="225"/>
      <c r="AR217" s="225"/>
      <c r="AS217" s="225"/>
      <c r="AT217" s="225"/>
      <c r="AU217" s="225"/>
      <c r="AV217" s="225"/>
      <c r="AW217" s="225"/>
      <c r="AX217" s="225"/>
      <c r="AY217" s="225"/>
      <c r="AZ217" s="225"/>
      <c r="BA217" s="225"/>
      <c r="BB217" s="225"/>
      <c r="BC217" s="225"/>
      <c r="BD217" s="225"/>
      <c r="BE217" s="225"/>
      <c r="BF217" s="225"/>
      <c r="BG217" s="225"/>
      <c r="BH217" s="225"/>
      <c r="BI217" s="225"/>
      <c r="BJ217" s="225"/>
      <c r="BK217" s="225"/>
      <c r="BL217" s="225"/>
      <c r="BM217" s="225"/>
      <c r="BN217" s="225"/>
      <c r="BO217" s="225"/>
      <c r="BP217" s="225"/>
      <c r="BQ217" s="225"/>
      <c r="BR217" s="225"/>
      <c r="BS217" s="225"/>
      <c r="BT217" s="225"/>
      <c r="BU217" s="225"/>
      <c r="BV217" s="225"/>
      <c r="BW217" s="225"/>
      <c r="BX217" s="225"/>
      <c r="BY217" s="225"/>
      <c r="BZ217" s="225"/>
    </row>
    <row r="218" spans="1:78" ht="12" customHeight="1" x14ac:dyDescent="0.25">
      <c r="A218" s="225"/>
      <c r="B218" s="225"/>
      <c r="C218" s="225"/>
      <c r="D218" s="225"/>
      <c r="E218" s="225"/>
      <c r="F218" s="225"/>
      <c r="G218" s="225"/>
      <c r="H218" s="225"/>
      <c r="I218" s="225"/>
      <c r="J218" s="270"/>
      <c r="K218" s="271"/>
      <c r="L218" s="225"/>
      <c r="M218" s="225"/>
      <c r="N218" s="225"/>
      <c r="O218" s="225"/>
      <c r="P218" s="225"/>
      <c r="Q218" s="225"/>
      <c r="R218" s="225"/>
      <c r="S218" s="225"/>
      <c r="T218" s="225"/>
      <c r="U218" s="225"/>
      <c r="V218" s="225"/>
      <c r="W218" s="225"/>
      <c r="X218" s="225"/>
      <c r="Y218" s="225"/>
      <c r="Z218" s="225"/>
      <c r="AA218" s="225"/>
      <c r="AB218" s="225"/>
      <c r="AC218" s="225"/>
      <c r="AD218" s="225"/>
      <c r="AE218" s="225"/>
      <c r="AF218" s="225"/>
      <c r="AG218" s="225"/>
      <c r="AH218" s="225"/>
      <c r="AI218" s="225"/>
      <c r="AJ218" s="225"/>
      <c r="AK218" s="225"/>
      <c r="AL218" s="225"/>
      <c r="AM218" s="225"/>
      <c r="AN218" s="225"/>
      <c r="AO218" s="225"/>
      <c r="AP218" s="225"/>
      <c r="AQ218" s="225"/>
      <c r="AR218" s="225"/>
      <c r="AS218" s="225"/>
      <c r="AT218" s="225"/>
      <c r="AU218" s="225"/>
      <c r="AV218" s="225"/>
      <c r="AW218" s="225"/>
      <c r="AX218" s="225"/>
      <c r="AY218" s="225"/>
      <c r="AZ218" s="225"/>
      <c r="BA218" s="225"/>
      <c r="BB218" s="225"/>
      <c r="BC218" s="225"/>
      <c r="BD218" s="225"/>
      <c r="BE218" s="225"/>
      <c r="BF218" s="225"/>
      <c r="BG218" s="225"/>
      <c r="BH218" s="225"/>
      <c r="BI218" s="225"/>
      <c r="BJ218" s="225"/>
      <c r="BK218" s="225"/>
      <c r="BL218" s="225"/>
      <c r="BM218" s="225"/>
      <c r="BN218" s="225"/>
      <c r="BO218" s="225"/>
      <c r="BP218" s="225"/>
      <c r="BQ218" s="225"/>
      <c r="BR218" s="225"/>
      <c r="BS218" s="225"/>
      <c r="BT218" s="225"/>
      <c r="BU218" s="225"/>
      <c r="BV218" s="225"/>
      <c r="BW218" s="225"/>
      <c r="BX218" s="225"/>
      <c r="BY218" s="225"/>
      <c r="BZ218" s="225"/>
    </row>
    <row r="219" spans="1:78" ht="12" customHeight="1" x14ac:dyDescent="0.25">
      <c r="A219" s="225"/>
      <c r="B219" s="225"/>
      <c r="C219" s="225"/>
      <c r="D219" s="225"/>
      <c r="E219" s="225"/>
      <c r="F219" s="225"/>
      <c r="G219" s="225"/>
      <c r="H219" s="225"/>
      <c r="I219" s="225"/>
      <c r="J219" s="270"/>
      <c r="K219" s="271"/>
      <c r="L219" s="225"/>
      <c r="M219" s="225"/>
      <c r="N219" s="225"/>
      <c r="O219" s="225"/>
      <c r="P219" s="225"/>
      <c r="Q219" s="225"/>
      <c r="R219" s="225"/>
      <c r="S219" s="225"/>
      <c r="T219" s="225"/>
      <c r="U219" s="225"/>
      <c r="V219" s="225"/>
      <c r="W219" s="225"/>
      <c r="X219" s="225"/>
      <c r="Y219" s="225"/>
      <c r="Z219" s="225"/>
      <c r="AA219" s="225"/>
      <c r="AB219" s="225"/>
      <c r="AC219" s="225"/>
      <c r="AD219" s="225"/>
      <c r="AE219" s="225"/>
      <c r="AF219" s="225"/>
      <c r="AG219" s="225"/>
      <c r="AH219" s="225"/>
      <c r="AI219" s="225"/>
      <c r="AJ219" s="225"/>
      <c r="AK219" s="225"/>
      <c r="AL219" s="225"/>
      <c r="AM219" s="225"/>
      <c r="AN219" s="225"/>
      <c r="AO219" s="225"/>
      <c r="AP219" s="225"/>
      <c r="AQ219" s="225"/>
      <c r="AR219" s="225"/>
      <c r="AS219" s="225"/>
      <c r="AT219" s="225"/>
      <c r="AU219" s="225"/>
      <c r="AV219" s="225"/>
      <c r="AW219" s="225"/>
      <c r="AX219" s="225"/>
      <c r="AY219" s="225"/>
      <c r="AZ219" s="225"/>
      <c r="BA219" s="225"/>
      <c r="BB219" s="225"/>
      <c r="BC219" s="225"/>
      <c r="BD219" s="225"/>
      <c r="BE219" s="225"/>
      <c r="BF219" s="225"/>
      <c r="BG219" s="225"/>
      <c r="BH219" s="225"/>
      <c r="BI219" s="225"/>
      <c r="BJ219" s="225"/>
      <c r="BK219" s="225"/>
      <c r="BL219" s="225"/>
      <c r="BM219" s="225"/>
      <c r="BN219" s="225"/>
      <c r="BO219" s="225"/>
      <c r="BP219" s="225"/>
      <c r="BQ219" s="225"/>
      <c r="BR219" s="225"/>
      <c r="BS219" s="225"/>
      <c r="BT219" s="225"/>
      <c r="BU219" s="225"/>
      <c r="BV219" s="225"/>
      <c r="BW219" s="225"/>
      <c r="BX219" s="225"/>
      <c r="BY219" s="225"/>
      <c r="BZ219" s="225"/>
    </row>
    <row r="220" spans="1:78" ht="12" customHeight="1" x14ac:dyDescent="0.25">
      <c r="A220" s="225"/>
      <c r="B220" s="225"/>
      <c r="C220" s="225"/>
      <c r="D220" s="225"/>
      <c r="E220" s="225"/>
      <c r="F220" s="225"/>
      <c r="G220" s="225"/>
      <c r="H220" s="225"/>
      <c r="I220" s="225"/>
      <c r="J220" s="270"/>
      <c r="K220" s="271"/>
      <c r="L220" s="225"/>
      <c r="M220" s="225"/>
      <c r="N220" s="225"/>
      <c r="O220" s="225"/>
      <c r="P220" s="225"/>
      <c r="Q220" s="225"/>
      <c r="R220" s="225"/>
      <c r="S220" s="225"/>
      <c r="T220" s="225"/>
      <c r="U220" s="225"/>
      <c r="V220" s="225"/>
      <c r="W220" s="225"/>
      <c r="X220" s="225"/>
      <c r="Y220" s="225"/>
      <c r="Z220" s="225"/>
      <c r="AA220" s="225"/>
      <c r="AB220" s="225"/>
      <c r="AC220" s="225"/>
      <c r="AD220" s="225"/>
      <c r="AE220" s="225"/>
      <c r="AF220" s="225"/>
      <c r="AG220" s="225"/>
      <c r="AH220" s="225"/>
      <c r="AI220" s="225"/>
      <c r="AJ220" s="225"/>
      <c r="AK220" s="225"/>
      <c r="AL220" s="225"/>
      <c r="AM220" s="225"/>
      <c r="AN220" s="225"/>
      <c r="AO220" s="225"/>
      <c r="AP220" s="225"/>
      <c r="AQ220" s="225"/>
      <c r="AR220" s="225"/>
      <c r="AS220" s="225"/>
      <c r="AT220" s="225"/>
      <c r="AU220" s="225"/>
      <c r="AV220" s="225"/>
      <c r="AW220" s="225"/>
      <c r="AX220" s="225"/>
      <c r="AY220" s="225"/>
      <c r="AZ220" s="225"/>
      <c r="BA220" s="225"/>
      <c r="BB220" s="225"/>
      <c r="BC220" s="225"/>
      <c r="BD220" s="225"/>
      <c r="BE220" s="225"/>
      <c r="BF220" s="225"/>
      <c r="BG220" s="225"/>
      <c r="BH220" s="225"/>
      <c r="BI220" s="225"/>
      <c r="BJ220" s="225"/>
      <c r="BK220" s="225"/>
      <c r="BL220" s="225"/>
      <c r="BM220" s="225"/>
      <c r="BN220" s="225"/>
      <c r="BO220" s="225"/>
      <c r="BP220" s="225"/>
      <c r="BQ220" s="225"/>
      <c r="BR220" s="225"/>
      <c r="BS220" s="225"/>
      <c r="BT220" s="225"/>
      <c r="BU220" s="225"/>
      <c r="BV220" s="225"/>
      <c r="BW220" s="225"/>
      <c r="BX220" s="225"/>
      <c r="BY220" s="225"/>
      <c r="BZ220" s="225"/>
    </row>
    <row r="221" spans="1:78" ht="12" customHeight="1" x14ac:dyDescent="0.25">
      <c r="A221" s="225"/>
      <c r="B221" s="225"/>
      <c r="C221" s="225"/>
      <c r="D221" s="225"/>
      <c r="E221" s="225"/>
      <c r="F221" s="225"/>
      <c r="G221" s="225"/>
      <c r="H221" s="225"/>
      <c r="I221" s="225"/>
      <c r="J221" s="270"/>
      <c r="K221" s="271"/>
      <c r="L221" s="225"/>
      <c r="M221" s="225"/>
      <c r="N221" s="225"/>
      <c r="O221" s="225"/>
      <c r="P221" s="225"/>
      <c r="Q221" s="225"/>
      <c r="R221" s="225"/>
      <c r="S221" s="225"/>
      <c r="T221" s="225"/>
      <c r="U221" s="225"/>
      <c r="V221" s="225"/>
      <c r="W221" s="225"/>
      <c r="X221" s="225"/>
      <c r="Y221" s="225"/>
      <c r="Z221" s="225"/>
      <c r="AA221" s="225"/>
      <c r="AB221" s="225"/>
      <c r="AC221" s="225"/>
      <c r="AD221" s="225"/>
      <c r="AE221" s="225"/>
      <c r="AF221" s="225"/>
      <c r="AG221" s="225"/>
      <c r="AH221" s="225"/>
      <c r="AI221" s="225"/>
      <c r="AJ221" s="225"/>
      <c r="AK221" s="225"/>
      <c r="AL221" s="225"/>
      <c r="AM221" s="225"/>
      <c r="AN221" s="225"/>
      <c r="AO221" s="225"/>
      <c r="AP221" s="225"/>
      <c r="AQ221" s="225"/>
      <c r="AR221" s="225"/>
      <c r="AS221" s="225"/>
      <c r="AT221" s="225"/>
      <c r="AU221" s="225"/>
      <c r="AV221" s="225"/>
      <c r="AW221" s="225"/>
      <c r="AX221" s="225"/>
      <c r="AY221" s="225"/>
      <c r="AZ221" s="225"/>
      <c r="BA221" s="225"/>
      <c r="BB221" s="225"/>
      <c r="BC221" s="225"/>
      <c r="BD221" s="225"/>
      <c r="BE221" s="225"/>
      <c r="BF221" s="225"/>
      <c r="BG221" s="225"/>
      <c r="BH221" s="225"/>
      <c r="BI221" s="225"/>
      <c r="BJ221" s="225"/>
      <c r="BK221" s="225"/>
      <c r="BL221" s="225"/>
      <c r="BM221" s="225"/>
      <c r="BN221" s="225"/>
      <c r="BO221" s="225"/>
      <c r="BP221" s="225"/>
      <c r="BQ221" s="225"/>
      <c r="BR221" s="225"/>
      <c r="BS221" s="225"/>
      <c r="BT221" s="225"/>
      <c r="BU221" s="225"/>
      <c r="BV221" s="225"/>
      <c r="BW221" s="225"/>
      <c r="BX221" s="225"/>
      <c r="BY221" s="225"/>
      <c r="BZ221" s="225"/>
    </row>
    <row r="222" spans="1:78" ht="12" customHeight="1" x14ac:dyDescent="0.25">
      <c r="A222" s="225"/>
      <c r="B222" s="225"/>
      <c r="C222" s="225"/>
      <c r="D222" s="225"/>
      <c r="E222" s="225"/>
      <c r="F222" s="225"/>
      <c r="G222" s="225"/>
      <c r="H222" s="225"/>
      <c r="I222" s="225"/>
      <c r="J222" s="270"/>
      <c r="K222" s="271"/>
      <c r="L222" s="225"/>
      <c r="M222" s="225"/>
      <c r="N222" s="225"/>
      <c r="O222" s="225"/>
      <c r="P222" s="225"/>
      <c r="Q222" s="225"/>
      <c r="R222" s="225"/>
      <c r="S222" s="225"/>
      <c r="T222" s="225"/>
      <c r="U222" s="225"/>
      <c r="V222" s="225"/>
      <c r="W222" s="225"/>
      <c r="X222" s="225"/>
      <c r="Y222" s="225"/>
      <c r="Z222" s="225"/>
      <c r="AA222" s="225"/>
      <c r="AB222" s="225"/>
      <c r="AC222" s="225"/>
      <c r="AD222" s="225"/>
      <c r="AE222" s="225"/>
      <c r="AF222" s="225"/>
      <c r="AG222" s="225"/>
      <c r="AH222" s="225"/>
      <c r="AI222" s="225"/>
      <c r="AJ222" s="225"/>
      <c r="AK222" s="225"/>
      <c r="AL222" s="225"/>
      <c r="AM222" s="225"/>
      <c r="AN222" s="225"/>
      <c r="AO222" s="225"/>
      <c r="AP222" s="225"/>
      <c r="AQ222" s="225"/>
      <c r="AR222" s="225"/>
      <c r="AS222" s="225"/>
      <c r="AT222" s="225"/>
      <c r="AU222" s="225"/>
      <c r="AV222" s="225"/>
      <c r="AW222" s="225"/>
      <c r="AX222" s="225"/>
      <c r="AY222" s="225"/>
      <c r="AZ222" s="225"/>
      <c r="BA222" s="225"/>
      <c r="BB222" s="225"/>
      <c r="BC222" s="225"/>
      <c r="BD222" s="225"/>
      <c r="BE222" s="225"/>
      <c r="BF222" s="225"/>
      <c r="BG222" s="225"/>
      <c r="BH222" s="225"/>
      <c r="BI222" s="225"/>
      <c r="BJ222" s="225"/>
      <c r="BK222" s="225"/>
      <c r="BL222" s="225"/>
      <c r="BM222" s="225"/>
      <c r="BN222" s="225"/>
      <c r="BO222" s="225"/>
      <c r="BP222" s="225"/>
      <c r="BQ222" s="225"/>
      <c r="BR222" s="225"/>
      <c r="BS222" s="225"/>
      <c r="BT222" s="225"/>
      <c r="BU222" s="225"/>
      <c r="BV222" s="225"/>
      <c r="BW222" s="225"/>
      <c r="BX222" s="225"/>
      <c r="BY222" s="225"/>
      <c r="BZ222" s="225"/>
    </row>
    <row r="223" spans="1:78" ht="12" customHeight="1" x14ac:dyDescent="0.25">
      <c r="A223" s="225"/>
      <c r="B223" s="225"/>
      <c r="C223" s="225"/>
      <c r="D223" s="225"/>
      <c r="E223" s="225"/>
      <c r="F223" s="225"/>
      <c r="G223" s="225"/>
      <c r="H223" s="225"/>
      <c r="I223" s="225"/>
      <c r="J223" s="270"/>
      <c r="K223" s="271"/>
      <c r="L223" s="225"/>
      <c r="M223" s="225"/>
      <c r="N223" s="225"/>
      <c r="O223" s="225"/>
      <c r="P223" s="225"/>
      <c r="Q223" s="225"/>
      <c r="R223" s="225"/>
      <c r="S223" s="225"/>
      <c r="T223" s="225"/>
      <c r="U223" s="225"/>
      <c r="V223" s="225"/>
      <c r="W223" s="225"/>
      <c r="X223" s="225"/>
      <c r="Y223" s="225"/>
      <c r="Z223" s="225"/>
      <c r="AA223" s="225"/>
      <c r="AB223" s="225"/>
      <c r="AC223" s="225"/>
      <c r="AD223" s="225"/>
      <c r="AE223" s="225"/>
      <c r="AF223" s="225"/>
      <c r="AG223" s="225"/>
      <c r="AH223" s="225"/>
      <c r="AI223" s="225"/>
      <c r="AJ223" s="225"/>
      <c r="AK223" s="225"/>
      <c r="AL223" s="225"/>
      <c r="AM223" s="225"/>
      <c r="AN223" s="225"/>
      <c r="AO223" s="225"/>
      <c r="AP223" s="225"/>
      <c r="AQ223" s="225"/>
      <c r="AR223" s="225"/>
      <c r="AS223" s="225"/>
      <c r="AT223" s="225"/>
      <c r="AU223" s="225"/>
      <c r="AV223" s="225"/>
      <c r="AW223" s="225"/>
      <c r="AX223" s="225"/>
      <c r="AY223" s="225"/>
      <c r="AZ223" s="225"/>
      <c r="BA223" s="225"/>
      <c r="BB223" s="225"/>
      <c r="BC223" s="225"/>
      <c r="BD223" s="225"/>
      <c r="BE223" s="225"/>
      <c r="BF223" s="225"/>
      <c r="BG223" s="225"/>
      <c r="BH223" s="225"/>
      <c r="BI223" s="225"/>
      <c r="BJ223" s="225"/>
      <c r="BK223" s="225"/>
      <c r="BL223" s="225"/>
      <c r="BM223" s="225"/>
      <c r="BN223" s="225"/>
      <c r="BO223" s="225"/>
      <c r="BP223" s="225"/>
      <c r="BQ223" s="225"/>
      <c r="BR223" s="225"/>
      <c r="BS223" s="225"/>
      <c r="BT223" s="225"/>
      <c r="BU223" s="225"/>
      <c r="BV223" s="225"/>
      <c r="BW223" s="225"/>
      <c r="BX223" s="225"/>
      <c r="BY223" s="225"/>
      <c r="BZ223" s="225"/>
    </row>
    <row r="224" spans="1:78" ht="12" customHeight="1" x14ac:dyDescent="0.25">
      <c r="A224" s="225"/>
      <c r="B224" s="225"/>
      <c r="C224" s="225"/>
      <c r="D224" s="225"/>
      <c r="E224" s="225"/>
      <c r="F224" s="225"/>
      <c r="G224" s="225"/>
      <c r="H224" s="225"/>
      <c r="I224" s="225"/>
      <c r="J224" s="270"/>
      <c r="K224" s="271"/>
      <c r="L224" s="225"/>
      <c r="M224" s="225"/>
      <c r="N224" s="225"/>
      <c r="O224" s="225"/>
      <c r="P224" s="225"/>
      <c r="Q224" s="225"/>
      <c r="R224" s="225"/>
      <c r="S224" s="225"/>
      <c r="T224" s="225"/>
      <c r="U224" s="225"/>
      <c r="V224" s="225"/>
      <c r="W224" s="225"/>
      <c r="X224" s="225"/>
      <c r="Y224" s="225"/>
      <c r="Z224" s="225"/>
      <c r="AA224" s="225"/>
      <c r="AB224" s="225"/>
      <c r="AC224" s="225"/>
      <c r="AD224" s="225"/>
      <c r="AE224" s="225"/>
      <c r="AF224" s="225"/>
      <c r="AG224" s="225"/>
      <c r="AH224" s="225"/>
      <c r="AI224" s="225"/>
      <c r="AJ224" s="225"/>
      <c r="AK224" s="225"/>
      <c r="AL224" s="225"/>
      <c r="AM224" s="225"/>
      <c r="AN224" s="225"/>
      <c r="AO224" s="225"/>
      <c r="AP224" s="225"/>
      <c r="AQ224" s="225"/>
      <c r="AR224" s="225"/>
      <c r="AS224" s="225"/>
      <c r="AT224" s="225"/>
      <c r="AU224" s="225"/>
      <c r="AV224" s="225"/>
      <c r="AW224" s="225"/>
      <c r="AX224" s="225"/>
      <c r="AY224" s="225"/>
      <c r="AZ224" s="225"/>
      <c r="BA224" s="225"/>
      <c r="BB224" s="225"/>
      <c r="BC224" s="225"/>
      <c r="BD224" s="225"/>
      <c r="BE224" s="225"/>
      <c r="BF224" s="225"/>
      <c r="BG224" s="225"/>
      <c r="BH224" s="225"/>
      <c r="BI224" s="225"/>
      <c r="BJ224" s="225"/>
      <c r="BK224" s="225"/>
      <c r="BL224" s="225"/>
      <c r="BM224" s="225"/>
      <c r="BN224" s="225"/>
      <c r="BO224" s="225"/>
      <c r="BP224" s="225"/>
      <c r="BQ224" s="225"/>
      <c r="BR224" s="225"/>
      <c r="BS224" s="225"/>
      <c r="BT224" s="225"/>
      <c r="BU224" s="225"/>
      <c r="BV224" s="225"/>
      <c r="BW224" s="225"/>
      <c r="BX224" s="225"/>
      <c r="BY224" s="225"/>
      <c r="BZ224" s="225"/>
    </row>
    <row r="225" spans="1:78" ht="12" customHeight="1" x14ac:dyDescent="0.25">
      <c r="A225" s="225"/>
      <c r="B225" s="225"/>
      <c r="C225" s="225"/>
      <c r="D225" s="225"/>
      <c r="E225" s="225"/>
      <c r="F225" s="225"/>
      <c r="G225" s="225"/>
      <c r="H225" s="225"/>
      <c r="I225" s="225"/>
      <c r="J225" s="270"/>
      <c r="K225" s="271"/>
      <c r="L225" s="225"/>
      <c r="M225" s="225"/>
      <c r="N225" s="225"/>
      <c r="O225" s="225"/>
      <c r="P225" s="225"/>
      <c r="Q225" s="225"/>
      <c r="R225" s="225"/>
      <c r="S225" s="225"/>
      <c r="T225" s="225"/>
      <c r="U225" s="225"/>
      <c r="V225" s="225"/>
      <c r="W225" s="225"/>
      <c r="X225" s="225"/>
      <c r="Y225" s="225"/>
      <c r="Z225" s="225"/>
      <c r="AA225" s="225"/>
      <c r="AB225" s="225"/>
      <c r="AC225" s="225"/>
      <c r="AD225" s="225"/>
      <c r="AE225" s="225"/>
      <c r="AF225" s="225"/>
      <c r="AG225" s="225"/>
      <c r="AH225" s="225"/>
      <c r="AI225" s="225"/>
      <c r="AJ225" s="225"/>
      <c r="AK225" s="225"/>
      <c r="AL225" s="225"/>
      <c r="AM225" s="225"/>
      <c r="AN225" s="225"/>
      <c r="AO225" s="225"/>
      <c r="AP225" s="225"/>
      <c r="AQ225" s="225"/>
      <c r="AR225" s="225"/>
      <c r="AS225" s="225"/>
      <c r="AT225" s="225"/>
      <c r="AU225" s="225"/>
      <c r="AV225" s="225"/>
      <c r="AW225" s="225"/>
      <c r="AX225" s="225"/>
      <c r="AY225" s="225"/>
      <c r="AZ225" s="225"/>
      <c r="BA225" s="225"/>
      <c r="BB225" s="225"/>
      <c r="BC225" s="225"/>
      <c r="BD225" s="225"/>
      <c r="BE225" s="225"/>
      <c r="BF225" s="225"/>
      <c r="BG225" s="225"/>
      <c r="BH225" s="225"/>
      <c r="BI225" s="225"/>
      <c r="BJ225" s="225"/>
      <c r="BK225" s="225"/>
      <c r="BL225" s="225"/>
      <c r="BM225" s="225"/>
      <c r="BN225" s="225"/>
      <c r="BO225" s="225"/>
      <c r="BP225" s="225"/>
      <c r="BQ225" s="225"/>
      <c r="BR225" s="225"/>
      <c r="BS225" s="225"/>
      <c r="BT225" s="225"/>
      <c r="BU225" s="225"/>
      <c r="BV225" s="225"/>
      <c r="BW225" s="225"/>
      <c r="BX225" s="225"/>
      <c r="BY225" s="225"/>
      <c r="BZ225" s="225"/>
    </row>
    <row r="226" spans="1:78" ht="12" customHeight="1" x14ac:dyDescent="0.25">
      <c r="A226" s="225"/>
      <c r="B226" s="225"/>
      <c r="C226" s="225"/>
      <c r="D226" s="225"/>
      <c r="E226" s="225"/>
      <c r="F226" s="225"/>
      <c r="G226" s="225"/>
      <c r="H226" s="225"/>
      <c r="I226" s="225"/>
      <c r="J226" s="270"/>
      <c r="K226" s="271"/>
      <c r="L226" s="225"/>
      <c r="M226" s="225"/>
      <c r="N226" s="225"/>
      <c r="O226" s="225"/>
      <c r="P226" s="225"/>
      <c r="Q226" s="225"/>
      <c r="R226" s="225"/>
      <c r="S226" s="225"/>
      <c r="T226" s="225"/>
      <c r="U226" s="225"/>
      <c r="V226" s="225"/>
      <c r="W226" s="225"/>
      <c r="X226" s="225"/>
      <c r="Y226" s="225"/>
      <c r="Z226" s="225"/>
      <c r="AA226" s="225"/>
      <c r="AB226" s="225"/>
      <c r="AC226" s="225"/>
      <c r="AD226" s="225"/>
      <c r="AE226" s="225"/>
      <c r="AF226" s="225"/>
      <c r="AG226" s="225"/>
      <c r="AH226" s="225"/>
      <c r="AI226" s="225"/>
      <c r="AJ226" s="225"/>
      <c r="AK226" s="225"/>
      <c r="AL226" s="225"/>
      <c r="AM226" s="225"/>
      <c r="AN226" s="225"/>
      <c r="AO226" s="225"/>
      <c r="AP226" s="225"/>
      <c r="AQ226" s="225"/>
      <c r="AR226" s="225"/>
      <c r="AS226" s="225"/>
      <c r="AT226" s="225"/>
      <c r="AU226" s="225"/>
      <c r="AV226" s="225"/>
      <c r="AW226" s="225"/>
      <c r="AX226" s="225"/>
      <c r="AY226" s="225"/>
      <c r="AZ226" s="225"/>
      <c r="BA226" s="225"/>
      <c r="BB226" s="225"/>
      <c r="BC226" s="225"/>
      <c r="BD226" s="225"/>
      <c r="BE226" s="225"/>
      <c r="BF226" s="225"/>
      <c r="BG226" s="225"/>
      <c r="BH226" s="225"/>
      <c r="BI226" s="225"/>
      <c r="BJ226" s="225"/>
      <c r="BK226" s="225"/>
      <c r="BL226" s="225"/>
      <c r="BM226" s="225"/>
      <c r="BN226" s="225"/>
      <c r="BO226" s="225"/>
      <c r="BP226" s="225"/>
      <c r="BQ226" s="225"/>
      <c r="BR226" s="225"/>
      <c r="BS226" s="225"/>
      <c r="BT226" s="225"/>
      <c r="BU226" s="225"/>
      <c r="BV226" s="225"/>
      <c r="BW226" s="225"/>
      <c r="BX226" s="225"/>
      <c r="BY226" s="225"/>
      <c r="BZ226" s="225"/>
    </row>
    <row r="227" spans="1:78" ht="12" customHeight="1" x14ac:dyDescent="0.25">
      <c r="A227" s="225"/>
      <c r="B227" s="225"/>
      <c r="C227" s="225"/>
      <c r="D227" s="225"/>
      <c r="E227" s="225"/>
      <c r="F227" s="225"/>
      <c r="G227" s="225"/>
      <c r="H227" s="225"/>
      <c r="I227" s="225"/>
      <c r="J227" s="270"/>
      <c r="K227" s="271"/>
      <c r="L227" s="225"/>
      <c r="M227" s="225"/>
      <c r="N227" s="225"/>
      <c r="O227" s="225"/>
      <c r="P227" s="225"/>
      <c r="Q227" s="225"/>
      <c r="R227" s="225"/>
      <c r="S227" s="225"/>
      <c r="T227" s="225"/>
      <c r="U227" s="225"/>
      <c r="V227" s="225"/>
      <c r="W227" s="225"/>
      <c r="X227" s="225"/>
      <c r="Y227" s="225"/>
      <c r="Z227" s="225"/>
      <c r="AA227" s="225"/>
      <c r="AB227" s="225"/>
      <c r="AC227" s="225"/>
      <c r="AD227" s="225"/>
      <c r="AE227" s="225"/>
      <c r="AF227" s="225"/>
      <c r="AG227" s="225"/>
      <c r="AH227" s="225"/>
      <c r="AI227" s="225"/>
      <c r="AJ227" s="225"/>
      <c r="AK227" s="225"/>
      <c r="AL227" s="225"/>
      <c r="AM227" s="225"/>
      <c r="AN227" s="225"/>
      <c r="AO227" s="225"/>
      <c r="AP227" s="225"/>
      <c r="AQ227" s="225"/>
      <c r="AR227" s="225"/>
      <c r="AS227" s="225"/>
      <c r="AT227" s="225"/>
      <c r="AU227" s="225"/>
      <c r="AV227" s="225"/>
      <c r="AW227" s="225"/>
      <c r="AX227" s="225"/>
      <c r="AY227" s="225"/>
      <c r="AZ227" s="225"/>
      <c r="BA227" s="225"/>
      <c r="BB227" s="225"/>
      <c r="BC227" s="225"/>
      <c r="BD227" s="225"/>
      <c r="BE227" s="225"/>
      <c r="BF227" s="225"/>
      <c r="BG227" s="225"/>
      <c r="BH227" s="225"/>
      <c r="BI227" s="225"/>
      <c r="BJ227" s="225"/>
      <c r="BK227" s="225"/>
      <c r="BL227" s="225"/>
      <c r="BM227" s="225"/>
      <c r="BN227" s="225"/>
      <c r="BO227" s="225"/>
      <c r="BP227" s="225"/>
      <c r="BQ227" s="225"/>
      <c r="BR227" s="225"/>
      <c r="BS227" s="225"/>
      <c r="BT227" s="225"/>
      <c r="BU227" s="225"/>
      <c r="BV227" s="225"/>
      <c r="BW227" s="225"/>
      <c r="BX227" s="225"/>
      <c r="BY227" s="225"/>
      <c r="BZ227" s="225"/>
    </row>
    <row r="228" spans="1:78" ht="12" customHeight="1" x14ac:dyDescent="0.25">
      <c r="A228" s="225"/>
      <c r="B228" s="225"/>
      <c r="C228" s="225"/>
      <c r="D228" s="225"/>
      <c r="E228" s="225"/>
      <c r="F228" s="225"/>
      <c r="G228" s="225"/>
      <c r="H228" s="225"/>
      <c r="I228" s="225"/>
      <c r="J228" s="270"/>
      <c r="K228" s="271"/>
      <c r="L228" s="225"/>
      <c r="M228" s="225"/>
      <c r="N228" s="225"/>
      <c r="O228" s="225"/>
      <c r="P228" s="225"/>
      <c r="Q228" s="225"/>
      <c r="R228" s="225"/>
      <c r="S228" s="225"/>
      <c r="T228" s="225"/>
      <c r="U228" s="225"/>
      <c r="V228" s="225"/>
      <c r="W228" s="225"/>
      <c r="X228" s="225"/>
      <c r="Y228" s="225"/>
      <c r="Z228" s="225"/>
      <c r="AA228" s="225"/>
      <c r="AB228" s="225"/>
      <c r="AC228" s="225"/>
      <c r="AD228" s="225"/>
      <c r="AE228" s="225"/>
      <c r="AF228" s="225"/>
      <c r="AG228" s="225"/>
      <c r="AH228" s="225"/>
      <c r="AI228" s="225"/>
      <c r="AJ228" s="225"/>
      <c r="AK228" s="225"/>
      <c r="AL228" s="225"/>
      <c r="AM228" s="225"/>
      <c r="AN228" s="225"/>
      <c r="AO228" s="225"/>
      <c r="AP228" s="225"/>
      <c r="AQ228" s="225"/>
      <c r="AR228" s="225"/>
      <c r="AS228" s="225"/>
      <c r="AT228" s="225"/>
      <c r="AU228" s="225"/>
      <c r="AV228" s="225"/>
      <c r="AW228" s="225"/>
      <c r="AX228" s="225"/>
      <c r="AY228" s="225"/>
      <c r="AZ228" s="225"/>
      <c r="BA228" s="225"/>
      <c r="BB228" s="225"/>
      <c r="BC228" s="225"/>
      <c r="BD228" s="225"/>
      <c r="BE228" s="225"/>
      <c r="BF228" s="225"/>
      <c r="BG228" s="225"/>
      <c r="BH228" s="225"/>
      <c r="BI228" s="225"/>
      <c r="BJ228" s="225"/>
      <c r="BK228" s="225"/>
      <c r="BL228" s="225"/>
      <c r="BM228" s="225"/>
      <c r="BN228" s="225"/>
      <c r="BO228" s="225"/>
      <c r="BP228" s="225"/>
      <c r="BQ228" s="225"/>
      <c r="BR228" s="225"/>
      <c r="BS228" s="225"/>
      <c r="BT228" s="225"/>
      <c r="BU228" s="225"/>
      <c r="BV228" s="225"/>
      <c r="BW228" s="225"/>
      <c r="BX228" s="225"/>
      <c r="BY228" s="225"/>
      <c r="BZ228" s="225"/>
    </row>
    <row r="229" spans="1:78" ht="12" customHeight="1" x14ac:dyDescent="0.25">
      <c r="A229" s="225"/>
      <c r="B229" s="225"/>
      <c r="C229" s="225"/>
      <c r="D229" s="225"/>
      <c r="E229" s="225"/>
      <c r="F229" s="225"/>
      <c r="G229" s="225"/>
      <c r="H229" s="225"/>
      <c r="I229" s="225"/>
      <c r="J229" s="270"/>
      <c r="K229" s="271"/>
      <c r="L229" s="225"/>
      <c r="M229" s="225"/>
      <c r="N229" s="225"/>
      <c r="O229" s="225"/>
      <c r="P229" s="225"/>
      <c r="Q229" s="225"/>
      <c r="R229" s="225"/>
      <c r="S229" s="225"/>
      <c r="T229" s="225"/>
      <c r="U229" s="225"/>
      <c r="V229" s="225"/>
      <c r="W229" s="225"/>
      <c r="X229" s="225"/>
      <c r="Y229" s="225"/>
      <c r="Z229" s="225"/>
      <c r="AA229" s="225"/>
      <c r="AB229" s="225"/>
      <c r="AC229" s="225"/>
      <c r="AD229" s="225"/>
      <c r="AE229" s="225"/>
      <c r="AF229" s="225"/>
      <c r="AG229" s="225"/>
      <c r="AH229" s="225"/>
      <c r="AI229" s="225"/>
      <c r="AJ229" s="225"/>
      <c r="AK229" s="225"/>
      <c r="AL229" s="225"/>
      <c r="AM229" s="225"/>
      <c r="AN229" s="225"/>
      <c r="AO229" s="225"/>
      <c r="AP229" s="225"/>
      <c r="AQ229" s="225"/>
      <c r="AR229" s="225"/>
      <c r="AS229" s="225"/>
      <c r="AT229" s="225"/>
      <c r="AU229" s="225"/>
      <c r="AV229" s="225"/>
      <c r="AW229" s="225"/>
      <c r="AX229" s="225"/>
      <c r="AY229" s="225"/>
      <c r="AZ229" s="225"/>
      <c r="BA229" s="225"/>
      <c r="BB229" s="225"/>
      <c r="BC229" s="225"/>
      <c r="BD229" s="225"/>
      <c r="BE229" s="225"/>
      <c r="BF229" s="225"/>
      <c r="BG229" s="225"/>
      <c r="BH229" s="225"/>
      <c r="BI229" s="225"/>
      <c r="BJ229" s="225"/>
      <c r="BK229" s="225"/>
      <c r="BL229" s="225"/>
      <c r="BM229" s="225"/>
      <c r="BN229" s="225"/>
      <c r="BO229" s="225"/>
      <c r="BP229" s="225"/>
      <c r="BQ229" s="225"/>
      <c r="BR229" s="225"/>
      <c r="BS229" s="225"/>
      <c r="BT229" s="225"/>
      <c r="BU229" s="225"/>
      <c r="BV229" s="225"/>
      <c r="BW229" s="225"/>
      <c r="BX229" s="225"/>
      <c r="BY229" s="225"/>
      <c r="BZ229" s="225"/>
    </row>
    <row r="230" spans="1:78" ht="12" customHeight="1" x14ac:dyDescent="0.25">
      <c r="A230" s="225"/>
      <c r="B230" s="225"/>
      <c r="C230" s="225"/>
      <c r="D230" s="225"/>
      <c r="E230" s="225"/>
      <c r="F230" s="225"/>
      <c r="G230" s="225"/>
      <c r="H230" s="225"/>
      <c r="I230" s="225"/>
      <c r="J230" s="270"/>
      <c r="K230" s="271"/>
      <c r="L230" s="225"/>
      <c r="M230" s="225"/>
      <c r="N230" s="225"/>
      <c r="O230" s="225"/>
      <c r="P230" s="225"/>
      <c r="Q230" s="225"/>
      <c r="R230" s="225"/>
      <c r="S230" s="225"/>
      <c r="T230" s="225"/>
      <c r="U230" s="225"/>
      <c r="V230" s="225"/>
      <c r="W230" s="225"/>
      <c r="X230" s="225"/>
      <c r="Y230" s="225"/>
      <c r="Z230" s="225"/>
      <c r="AA230" s="225"/>
      <c r="AB230" s="225"/>
      <c r="AC230" s="225"/>
      <c r="AD230" s="225"/>
      <c r="AE230" s="225"/>
      <c r="AF230" s="225"/>
      <c r="AG230" s="225"/>
      <c r="AH230" s="225"/>
      <c r="AI230" s="225"/>
      <c r="AJ230" s="225"/>
      <c r="AK230" s="225"/>
      <c r="AL230" s="225"/>
      <c r="AM230" s="225"/>
      <c r="AN230" s="225"/>
      <c r="AO230" s="225"/>
      <c r="AP230" s="225"/>
      <c r="AQ230" s="225"/>
      <c r="AR230" s="225"/>
      <c r="AS230" s="225"/>
      <c r="AT230" s="225"/>
      <c r="AU230" s="225"/>
      <c r="AV230" s="225"/>
      <c r="AW230" s="225"/>
      <c r="AX230" s="225"/>
      <c r="AY230" s="225"/>
      <c r="AZ230" s="225"/>
      <c r="BA230" s="225"/>
      <c r="BB230" s="225"/>
      <c r="BC230" s="225"/>
      <c r="BD230" s="225"/>
      <c r="BE230" s="225"/>
      <c r="BF230" s="225"/>
      <c r="BG230" s="225"/>
      <c r="BH230" s="225"/>
      <c r="BI230" s="225"/>
      <c r="BJ230" s="225"/>
      <c r="BK230" s="225"/>
      <c r="BL230" s="225"/>
      <c r="BM230" s="225"/>
      <c r="BN230" s="225"/>
      <c r="BO230" s="225"/>
      <c r="BP230" s="225"/>
      <c r="BQ230" s="225"/>
      <c r="BR230" s="225"/>
      <c r="BS230" s="225"/>
      <c r="BT230" s="225"/>
      <c r="BU230" s="225"/>
      <c r="BV230" s="225"/>
      <c r="BW230" s="225"/>
      <c r="BX230" s="225"/>
      <c r="BY230" s="225"/>
      <c r="BZ230" s="225"/>
    </row>
    <row r="231" spans="1:78" ht="12" customHeight="1" x14ac:dyDescent="0.25">
      <c r="A231" s="225"/>
      <c r="B231" s="225"/>
      <c r="C231" s="225"/>
      <c r="D231" s="225"/>
      <c r="E231" s="225"/>
      <c r="F231" s="225"/>
      <c r="G231" s="225"/>
      <c r="H231" s="225"/>
      <c r="I231" s="225"/>
      <c r="J231" s="270"/>
      <c r="K231" s="271"/>
      <c r="L231" s="225"/>
      <c r="M231" s="225"/>
      <c r="N231" s="225"/>
      <c r="O231" s="225"/>
      <c r="P231" s="225"/>
      <c r="Q231" s="225"/>
      <c r="R231" s="225"/>
      <c r="S231" s="225"/>
      <c r="T231" s="225"/>
      <c r="U231" s="225"/>
      <c r="V231" s="225"/>
      <c r="W231" s="225"/>
      <c r="X231" s="225"/>
      <c r="Y231" s="225"/>
      <c r="Z231" s="225"/>
      <c r="AA231" s="225"/>
      <c r="AB231" s="225"/>
      <c r="AC231" s="225"/>
      <c r="AD231" s="225"/>
      <c r="AE231" s="225"/>
      <c r="AF231" s="225"/>
      <c r="AG231" s="225"/>
      <c r="AH231" s="225"/>
      <c r="AI231" s="225"/>
      <c r="AJ231" s="225"/>
      <c r="AK231" s="225"/>
      <c r="AL231" s="225"/>
      <c r="AM231" s="225"/>
      <c r="AN231" s="225"/>
      <c r="AO231" s="225"/>
      <c r="AP231" s="225"/>
      <c r="AQ231" s="225"/>
      <c r="AR231" s="225"/>
      <c r="AS231" s="225"/>
      <c r="AT231" s="225"/>
      <c r="AU231" s="225"/>
      <c r="AV231" s="225"/>
      <c r="AW231" s="225"/>
      <c r="AX231" s="225"/>
      <c r="AY231" s="225"/>
      <c r="AZ231" s="225"/>
      <c r="BA231" s="225"/>
      <c r="BB231" s="225"/>
      <c r="BC231" s="225"/>
      <c r="BD231" s="225"/>
      <c r="BE231" s="225"/>
      <c r="BF231" s="225"/>
      <c r="BG231" s="225"/>
      <c r="BH231" s="225"/>
      <c r="BI231" s="225"/>
      <c r="BJ231" s="225"/>
      <c r="BK231" s="225"/>
      <c r="BL231" s="225"/>
      <c r="BM231" s="225"/>
      <c r="BN231" s="225"/>
      <c r="BO231" s="225"/>
      <c r="BP231" s="225"/>
      <c r="BQ231" s="225"/>
      <c r="BR231" s="225"/>
      <c r="BS231" s="225"/>
      <c r="BT231" s="225"/>
      <c r="BU231" s="225"/>
      <c r="BV231" s="225"/>
      <c r="BW231" s="225"/>
      <c r="BX231" s="225"/>
      <c r="BY231" s="225"/>
      <c r="BZ231" s="225"/>
    </row>
    <row r="232" spans="1:78" ht="12" customHeight="1" x14ac:dyDescent="0.25">
      <c r="A232" s="225"/>
      <c r="B232" s="225"/>
      <c r="C232" s="225"/>
      <c r="D232" s="225"/>
      <c r="E232" s="225"/>
      <c r="F232" s="225"/>
      <c r="G232" s="225"/>
      <c r="H232" s="225"/>
      <c r="I232" s="225"/>
      <c r="J232" s="270"/>
      <c r="K232" s="271"/>
      <c r="L232" s="225"/>
      <c r="M232" s="225"/>
      <c r="N232" s="225"/>
      <c r="O232" s="225"/>
      <c r="P232" s="225"/>
      <c r="Q232" s="225"/>
      <c r="R232" s="225"/>
      <c r="S232" s="225"/>
      <c r="T232" s="225"/>
      <c r="U232" s="225"/>
      <c r="V232" s="225"/>
      <c r="W232" s="225"/>
      <c r="X232" s="225"/>
      <c r="Y232" s="225"/>
      <c r="Z232" s="225"/>
      <c r="AA232" s="225"/>
      <c r="AB232" s="225"/>
      <c r="AC232" s="225"/>
      <c r="AD232" s="225"/>
      <c r="AE232" s="225"/>
      <c r="AF232" s="225"/>
      <c r="AG232" s="225"/>
      <c r="AH232" s="225"/>
      <c r="AI232" s="225"/>
      <c r="AJ232" s="225"/>
      <c r="AK232" s="225"/>
      <c r="AL232" s="225"/>
      <c r="AM232" s="225"/>
      <c r="AN232" s="225"/>
      <c r="AO232" s="225"/>
      <c r="AP232" s="225"/>
      <c r="AQ232" s="225"/>
      <c r="AR232" s="225"/>
      <c r="AS232" s="225"/>
      <c r="AT232" s="225"/>
      <c r="AU232" s="225"/>
      <c r="AV232" s="225"/>
      <c r="AW232" s="225"/>
      <c r="AX232" s="225"/>
      <c r="AY232" s="225"/>
      <c r="AZ232" s="225"/>
      <c r="BA232" s="225"/>
      <c r="BB232" s="225"/>
      <c r="BC232" s="225"/>
      <c r="BD232" s="225"/>
      <c r="BE232" s="225"/>
      <c r="BF232" s="225"/>
      <c r="BG232" s="225"/>
      <c r="BH232" s="225"/>
      <c r="BI232" s="225"/>
      <c r="BJ232" s="225"/>
      <c r="BK232" s="225"/>
      <c r="BL232" s="225"/>
      <c r="BM232" s="225"/>
      <c r="BN232" s="225"/>
      <c r="BO232" s="225"/>
      <c r="BP232" s="225"/>
      <c r="BQ232" s="225"/>
      <c r="BR232" s="225"/>
      <c r="BS232" s="225"/>
      <c r="BT232" s="225"/>
      <c r="BU232" s="225"/>
      <c r="BV232" s="225"/>
      <c r="BW232" s="225"/>
      <c r="BX232" s="225"/>
      <c r="BY232" s="225"/>
      <c r="BZ232" s="225"/>
    </row>
    <row r="233" spans="1:78" ht="12" customHeight="1" x14ac:dyDescent="0.25">
      <c r="A233" s="225"/>
      <c r="B233" s="225"/>
      <c r="C233" s="225"/>
      <c r="D233" s="225"/>
      <c r="E233" s="225"/>
      <c r="F233" s="225"/>
      <c r="G233" s="225"/>
      <c r="H233" s="225"/>
      <c r="I233" s="225"/>
      <c r="J233" s="270"/>
      <c r="K233" s="271"/>
      <c r="L233" s="225"/>
      <c r="M233" s="225"/>
      <c r="N233" s="225"/>
      <c r="O233" s="225"/>
      <c r="P233" s="225"/>
      <c r="Q233" s="225"/>
      <c r="R233" s="225"/>
      <c r="S233" s="225"/>
      <c r="T233" s="225"/>
      <c r="U233" s="225"/>
      <c r="V233" s="225"/>
      <c r="W233" s="225"/>
      <c r="X233" s="225"/>
      <c r="Y233" s="225"/>
      <c r="Z233" s="225"/>
      <c r="AA233" s="225"/>
      <c r="AB233" s="225"/>
      <c r="AC233" s="225"/>
      <c r="AD233" s="225"/>
      <c r="AE233" s="225"/>
      <c r="AF233" s="225"/>
      <c r="AG233" s="225"/>
      <c r="AH233" s="225"/>
      <c r="AI233" s="225"/>
      <c r="AJ233" s="225"/>
      <c r="AK233" s="225"/>
      <c r="AL233" s="225"/>
      <c r="AM233" s="225"/>
      <c r="AN233" s="225"/>
      <c r="AO233" s="225"/>
      <c r="AP233" s="225"/>
      <c r="AQ233" s="225"/>
      <c r="AR233" s="225"/>
      <c r="AS233" s="225"/>
      <c r="AT233" s="225"/>
      <c r="AU233" s="225"/>
      <c r="AV233" s="225"/>
      <c r="AW233" s="225"/>
      <c r="AX233" s="225"/>
      <c r="AY233" s="225"/>
      <c r="AZ233" s="225"/>
      <c r="BA233" s="225"/>
      <c r="BB233" s="225"/>
      <c r="BC233" s="225"/>
      <c r="BD233" s="225"/>
      <c r="BE233" s="225"/>
      <c r="BF233" s="225"/>
      <c r="BG233" s="225"/>
      <c r="BH233" s="225"/>
      <c r="BI233" s="225"/>
      <c r="BJ233" s="225"/>
      <c r="BK233" s="225"/>
      <c r="BL233" s="225"/>
      <c r="BM233" s="225"/>
      <c r="BN233" s="225"/>
      <c r="BO233" s="225"/>
      <c r="BP233" s="225"/>
      <c r="BQ233" s="225"/>
      <c r="BR233" s="225"/>
      <c r="BS233" s="225"/>
      <c r="BT233" s="225"/>
      <c r="BU233" s="225"/>
      <c r="BV233" s="225"/>
      <c r="BW233" s="225"/>
      <c r="BX233" s="225"/>
      <c r="BY233" s="225"/>
      <c r="BZ233" s="225"/>
    </row>
    <row r="234" spans="1:78" ht="12" customHeight="1" x14ac:dyDescent="0.25">
      <c r="A234" s="225"/>
      <c r="B234" s="225"/>
      <c r="C234" s="225"/>
      <c r="D234" s="225"/>
      <c r="E234" s="225"/>
      <c r="F234" s="225"/>
      <c r="G234" s="225"/>
      <c r="H234" s="225"/>
      <c r="I234" s="225"/>
      <c r="J234" s="270"/>
      <c r="K234" s="271"/>
      <c r="L234" s="225"/>
      <c r="M234" s="225"/>
      <c r="N234" s="225"/>
      <c r="O234" s="225"/>
      <c r="P234" s="225"/>
      <c r="Q234" s="225"/>
      <c r="R234" s="225"/>
      <c r="S234" s="225"/>
      <c r="T234" s="225"/>
      <c r="U234" s="225"/>
      <c r="V234" s="225"/>
      <c r="W234" s="225"/>
      <c r="X234" s="225"/>
      <c r="Y234" s="225"/>
      <c r="Z234" s="225"/>
      <c r="AA234" s="225"/>
      <c r="AB234" s="225"/>
      <c r="AC234" s="225"/>
      <c r="AD234" s="225"/>
      <c r="AE234" s="225"/>
      <c r="AF234" s="225"/>
      <c r="AG234" s="225"/>
      <c r="AH234" s="225"/>
      <c r="AI234" s="225"/>
      <c r="AJ234" s="225"/>
      <c r="AK234" s="225"/>
      <c r="AL234" s="225"/>
      <c r="AM234" s="225"/>
      <c r="AN234" s="225"/>
      <c r="AO234" s="225"/>
      <c r="AP234" s="225"/>
      <c r="AQ234" s="225"/>
      <c r="AR234" s="225"/>
      <c r="AS234" s="225"/>
      <c r="AT234" s="225"/>
      <c r="AU234" s="225"/>
      <c r="AV234" s="225"/>
      <c r="AW234" s="225"/>
      <c r="AX234" s="225"/>
      <c r="AY234" s="225"/>
      <c r="AZ234" s="225"/>
      <c r="BA234" s="225"/>
      <c r="BB234" s="225"/>
      <c r="BC234" s="225"/>
      <c r="BD234" s="225"/>
      <c r="BE234" s="225"/>
      <c r="BF234" s="225"/>
      <c r="BG234" s="225"/>
      <c r="BH234" s="225"/>
      <c r="BI234" s="225"/>
      <c r="BJ234" s="225"/>
      <c r="BK234" s="225"/>
      <c r="BL234" s="225"/>
      <c r="BM234" s="225"/>
      <c r="BN234" s="225"/>
      <c r="BO234" s="225"/>
      <c r="BP234" s="225"/>
      <c r="BQ234" s="225"/>
      <c r="BR234" s="225"/>
      <c r="BS234" s="225"/>
      <c r="BT234" s="225"/>
      <c r="BU234" s="225"/>
      <c r="BV234" s="225"/>
      <c r="BW234" s="225"/>
      <c r="BX234" s="225"/>
      <c r="BY234" s="225"/>
      <c r="BZ234" s="225"/>
    </row>
    <row r="235" spans="1:78" ht="12" customHeight="1" x14ac:dyDescent="0.25">
      <c r="A235" s="225"/>
      <c r="B235" s="225"/>
      <c r="C235" s="225"/>
      <c r="D235" s="225"/>
      <c r="E235" s="225"/>
      <c r="F235" s="225"/>
      <c r="G235" s="225"/>
      <c r="H235" s="225"/>
      <c r="I235" s="225"/>
      <c r="J235" s="270"/>
      <c r="K235" s="271"/>
      <c r="L235" s="225"/>
      <c r="M235" s="225"/>
      <c r="N235" s="225"/>
      <c r="O235" s="225"/>
      <c r="P235" s="225"/>
      <c r="Q235" s="225"/>
      <c r="R235" s="225"/>
      <c r="S235" s="225"/>
      <c r="T235" s="225"/>
      <c r="U235" s="225"/>
      <c r="V235" s="225"/>
      <c r="W235" s="225"/>
      <c r="X235" s="225"/>
      <c r="Y235" s="225"/>
      <c r="Z235" s="225"/>
      <c r="AA235" s="225"/>
      <c r="AB235" s="225"/>
      <c r="AC235" s="225"/>
      <c r="AD235" s="225"/>
      <c r="AE235" s="225"/>
      <c r="AF235" s="225"/>
      <c r="AG235" s="225"/>
      <c r="AH235" s="225"/>
      <c r="AI235" s="225"/>
      <c r="AJ235" s="225"/>
      <c r="AK235" s="225"/>
      <c r="AL235" s="225"/>
      <c r="AM235" s="225"/>
      <c r="AN235" s="225"/>
      <c r="AO235" s="225"/>
      <c r="AP235" s="225"/>
      <c r="AQ235" s="225"/>
      <c r="AR235" s="225"/>
      <c r="AS235" s="225"/>
      <c r="AT235" s="225"/>
      <c r="AU235" s="225"/>
      <c r="AV235" s="225"/>
      <c r="AW235" s="225"/>
      <c r="AX235" s="225"/>
      <c r="AY235" s="225"/>
      <c r="AZ235" s="225"/>
      <c r="BA235" s="225"/>
      <c r="BB235" s="225"/>
      <c r="BC235" s="225"/>
      <c r="BD235" s="225"/>
      <c r="BE235" s="225"/>
      <c r="BF235" s="225"/>
      <c r="BG235" s="225"/>
      <c r="BH235" s="225"/>
      <c r="BI235" s="225"/>
      <c r="BJ235" s="225"/>
      <c r="BK235" s="225"/>
      <c r="BL235" s="225"/>
      <c r="BM235" s="225"/>
      <c r="BN235" s="225"/>
      <c r="BO235" s="225"/>
      <c r="BP235" s="225"/>
      <c r="BQ235" s="225"/>
      <c r="BR235" s="225"/>
      <c r="BS235" s="225"/>
      <c r="BT235" s="225"/>
      <c r="BU235" s="225"/>
      <c r="BV235" s="225"/>
      <c r="BW235" s="225"/>
      <c r="BX235" s="225"/>
      <c r="BY235" s="225"/>
      <c r="BZ235" s="225"/>
    </row>
    <row r="236" spans="1:78" ht="12" customHeight="1" x14ac:dyDescent="0.25">
      <c r="A236" s="225"/>
      <c r="B236" s="225"/>
      <c r="C236" s="225"/>
      <c r="D236" s="225"/>
      <c r="E236" s="225"/>
      <c r="F236" s="225"/>
      <c r="G236" s="225"/>
      <c r="H236" s="225"/>
      <c r="I236" s="225"/>
      <c r="J236" s="270"/>
      <c r="K236" s="271"/>
      <c r="L236" s="225"/>
      <c r="M236" s="225"/>
      <c r="N236" s="225"/>
      <c r="O236" s="225"/>
      <c r="P236" s="225"/>
      <c r="Q236" s="225"/>
      <c r="R236" s="225"/>
      <c r="S236" s="225"/>
      <c r="T236" s="225"/>
      <c r="U236" s="225"/>
      <c r="V236" s="225"/>
      <c r="W236" s="225"/>
      <c r="X236" s="225"/>
      <c r="Y236" s="225"/>
      <c r="Z236" s="225"/>
      <c r="AA236" s="225"/>
      <c r="AB236" s="225"/>
      <c r="AC236" s="225"/>
      <c r="AD236" s="225"/>
      <c r="AE236" s="225"/>
      <c r="AF236" s="225"/>
      <c r="AG236" s="225"/>
      <c r="AH236" s="225"/>
      <c r="AI236" s="225"/>
      <c r="AJ236" s="225"/>
      <c r="AK236" s="225"/>
      <c r="AL236" s="225"/>
      <c r="AM236" s="225"/>
      <c r="AN236" s="225"/>
      <c r="AO236" s="225"/>
      <c r="AP236" s="225"/>
      <c r="AQ236" s="225"/>
      <c r="AR236" s="225"/>
      <c r="AS236" s="225"/>
      <c r="AT236" s="225"/>
      <c r="AU236" s="225"/>
      <c r="AV236" s="225"/>
      <c r="AW236" s="225"/>
      <c r="AX236" s="225"/>
      <c r="AY236" s="225"/>
      <c r="AZ236" s="225"/>
      <c r="BA236" s="225"/>
      <c r="BB236" s="225"/>
      <c r="BC236" s="225"/>
      <c r="BD236" s="225"/>
      <c r="BE236" s="225"/>
      <c r="BF236" s="225"/>
      <c r="BG236" s="225"/>
      <c r="BH236" s="225"/>
      <c r="BI236" s="225"/>
      <c r="BJ236" s="225"/>
      <c r="BK236" s="225"/>
      <c r="BL236" s="225"/>
      <c r="BM236" s="225"/>
      <c r="BN236" s="225"/>
      <c r="BO236" s="225"/>
      <c r="BP236" s="225"/>
      <c r="BQ236" s="225"/>
      <c r="BR236" s="225"/>
      <c r="BS236" s="225"/>
      <c r="BT236" s="225"/>
      <c r="BU236" s="225"/>
      <c r="BV236" s="225"/>
      <c r="BW236" s="225"/>
      <c r="BX236" s="225"/>
      <c r="BY236" s="225"/>
      <c r="BZ236" s="225"/>
    </row>
    <row r="237" spans="1:78" ht="12" customHeight="1" x14ac:dyDescent="0.25">
      <c r="A237" s="225"/>
      <c r="B237" s="225"/>
      <c r="C237" s="225"/>
      <c r="D237" s="225"/>
      <c r="E237" s="225"/>
      <c r="F237" s="225"/>
      <c r="G237" s="225"/>
      <c r="H237" s="225"/>
      <c r="I237" s="225"/>
      <c r="J237" s="270"/>
      <c r="K237" s="271"/>
      <c r="L237" s="225"/>
      <c r="M237" s="225"/>
      <c r="N237" s="225"/>
      <c r="O237" s="225"/>
      <c r="P237" s="225"/>
      <c r="Q237" s="225"/>
      <c r="R237" s="225"/>
      <c r="S237" s="225"/>
      <c r="T237" s="225"/>
      <c r="U237" s="225"/>
      <c r="V237" s="225"/>
      <c r="W237" s="225"/>
      <c r="X237" s="225"/>
      <c r="Y237" s="225"/>
      <c r="Z237" s="225"/>
      <c r="AA237" s="225"/>
      <c r="AB237" s="225"/>
      <c r="AC237" s="225"/>
      <c r="AD237" s="225"/>
      <c r="AE237" s="225"/>
      <c r="AF237" s="225"/>
      <c r="AG237" s="225"/>
      <c r="AH237" s="225"/>
      <c r="AI237" s="225"/>
      <c r="AJ237" s="225"/>
      <c r="AK237" s="225"/>
      <c r="AL237" s="225"/>
      <c r="AM237" s="225"/>
      <c r="AN237" s="225"/>
      <c r="AO237" s="225"/>
      <c r="AP237" s="225"/>
      <c r="AQ237" s="225"/>
      <c r="AR237" s="225"/>
      <c r="AS237" s="225"/>
      <c r="AT237" s="225"/>
      <c r="AU237" s="225"/>
      <c r="AV237" s="225"/>
      <c r="AW237" s="225"/>
      <c r="AX237" s="225"/>
      <c r="AY237" s="225"/>
      <c r="AZ237" s="225"/>
      <c r="BA237" s="225"/>
      <c r="BB237" s="225"/>
      <c r="BC237" s="225"/>
      <c r="BD237" s="225"/>
      <c r="BE237" s="225"/>
      <c r="BF237" s="225"/>
      <c r="BG237" s="225"/>
      <c r="BH237" s="225"/>
      <c r="BI237" s="225"/>
      <c r="BJ237" s="225"/>
      <c r="BK237" s="225"/>
      <c r="BL237" s="225"/>
      <c r="BM237" s="225"/>
      <c r="BN237" s="225"/>
      <c r="BO237" s="225"/>
      <c r="BP237" s="225"/>
      <c r="BQ237" s="225"/>
      <c r="BR237" s="225"/>
      <c r="BS237" s="225"/>
      <c r="BT237" s="225"/>
      <c r="BU237" s="225"/>
      <c r="BV237" s="225"/>
      <c r="BW237" s="225"/>
      <c r="BX237" s="225"/>
      <c r="BY237" s="225"/>
      <c r="BZ237" s="225"/>
    </row>
    <row r="238" spans="1:78" ht="12" customHeight="1" x14ac:dyDescent="0.25">
      <c r="A238" s="225"/>
      <c r="B238" s="225"/>
      <c r="C238" s="225"/>
      <c r="D238" s="225"/>
      <c r="E238" s="225"/>
      <c r="F238" s="225"/>
      <c r="G238" s="225"/>
      <c r="H238" s="225"/>
      <c r="I238" s="225"/>
      <c r="J238" s="270"/>
      <c r="K238" s="271"/>
      <c r="L238" s="225"/>
      <c r="M238" s="225"/>
      <c r="N238" s="225"/>
      <c r="O238" s="225"/>
      <c r="P238" s="225"/>
      <c r="Q238" s="225"/>
      <c r="R238" s="225"/>
      <c r="S238" s="225"/>
      <c r="T238" s="225"/>
      <c r="U238" s="225"/>
      <c r="V238" s="225"/>
      <c r="W238" s="225"/>
      <c r="X238" s="225"/>
      <c r="Y238" s="225"/>
      <c r="Z238" s="225"/>
      <c r="AA238" s="225"/>
      <c r="AB238" s="225"/>
      <c r="AC238" s="225"/>
      <c r="AD238" s="225"/>
      <c r="AE238" s="225"/>
      <c r="AF238" s="225"/>
      <c r="AG238" s="225"/>
      <c r="AH238" s="225"/>
      <c r="AI238" s="225"/>
      <c r="AJ238" s="225"/>
      <c r="AK238" s="225"/>
      <c r="AL238" s="225"/>
      <c r="AM238" s="225"/>
      <c r="AN238" s="225"/>
      <c r="AO238" s="225"/>
      <c r="AP238" s="225"/>
      <c r="AQ238" s="225"/>
      <c r="AR238" s="225"/>
      <c r="AS238" s="225"/>
      <c r="AT238" s="225"/>
      <c r="AU238" s="225"/>
      <c r="AV238" s="225"/>
      <c r="AW238" s="225"/>
      <c r="AX238" s="225"/>
      <c r="AY238" s="225"/>
      <c r="AZ238" s="225"/>
      <c r="BA238" s="225"/>
      <c r="BB238" s="225"/>
      <c r="BC238" s="225"/>
      <c r="BD238" s="225"/>
      <c r="BE238" s="225"/>
      <c r="BF238" s="225"/>
      <c r="BG238" s="225"/>
      <c r="BH238" s="225"/>
      <c r="BI238" s="225"/>
      <c r="BJ238" s="225"/>
      <c r="BK238" s="225"/>
      <c r="BL238" s="225"/>
      <c r="BM238" s="225"/>
      <c r="BN238" s="225"/>
      <c r="BO238" s="225"/>
      <c r="BP238" s="225"/>
      <c r="BQ238" s="225"/>
      <c r="BR238" s="225"/>
      <c r="BS238" s="225"/>
      <c r="BT238" s="225"/>
      <c r="BU238" s="225"/>
      <c r="BV238" s="225"/>
      <c r="BW238" s="225"/>
      <c r="BX238" s="225"/>
      <c r="BY238" s="225"/>
      <c r="BZ238" s="225"/>
    </row>
    <row r="239" spans="1:78" ht="12" customHeight="1" x14ac:dyDescent="0.25">
      <c r="A239" s="225"/>
      <c r="B239" s="225"/>
      <c r="C239" s="225"/>
      <c r="D239" s="225"/>
      <c r="E239" s="225"/>
      <c r="F239" s="225"/>
      <c r="G239" s="225"/>
      <c r="H239" s="225"/>
      <c r="I239" s="225"/>
      <c r="J239" s="270"/>
      <c r="K239" s="271"/>
      <c r="L239" s="225"/>
      <c r="M239" s="225"/>
      <c r="N239" s="225"/>
      <c r="O239" s="225"/>
      <c r="P239" s="225"/>
      <c r="Q239" s="225"/>
      <c r="R239" s="225"/>
      <c r="S239" s="225"/>
      <c r="T239" s="225"/>
      <c r="U239" s="225"/>
      <c r="V239" s="225"/>
      <c r="W239" s="225"/>
      <c r="X239" s="225"/>
      <c r="Y239" s="225"/>
      <c r="Z239" s="225"/>
      <c r="AA239" s="225"/>
      <c r="AB239" s="225"/>
      <c r="AC239" s="225"/>
      <c r="AD239" s="225"/>
      <c r="AE239" s="225"/>
      <c r="AF239" s="225"/>
      <c r="AG239" s="225"/>
      <c r="AH239" s="225"/>
      <c r="AI239" s="225"/>
      <c r="AJ239" s="225"/>
      <c r="AK239" s="225"/>
      <c r="AL239" s="225"/>
      <c r="AM239" s="225"/>
      <c r="AN239" s="225"/>
      <c r="AO239" s="225"/>
      <c r="AP239" s="225"/>
      <c r="AQ239" s="225"/>
      <c r="AR239" s="225"/>
      <c r="AS239" s="225"/>
      <c r="AT239" s="225"/>
      <c r="AU239" s="225"/>
      <c r="AV239" s="225"/>
      <c r="AW239" s="225"/>
      <c r="AX239" s="225"/>
      <c r="AY239" s="225"/>
      <c r="AZ239" s="225"/>
      <c r="BA239" s="225"/>
      <c r="BB239" s="225"/>
      <c r="BC239" s="225"/>
      <c r="BD239" s="225"/>
      <c r="BE239" s="225"/>
      <c r="BF239" s="225"/>
      <c r="BG239" s="225"/>
      <c r="BH239" s="225"/>
      <c r="BI239" s="225"/>
      <c r="BJ239" s="225"/>
      <c r="BK239" s="225"/>
      <c r="BL239" s="225"/>
      <c r="BM239" s="225"/>
      <c r="BN239" s="225"/>
      <c r="BO239" s="225"/>
      <c r="BP239" s="225"/>
      <c r="BQ239" s="225"/>
      <c r="BR239" s="225"/>
      <c r="BS239" s="225"/>
      <c r="BT239" s="225"/>
      <c r="BU239" s="225"/>
      <c r="BV239" s="225"/>
      <c r="BW239" s="225"/>
      <c r="BX239" s="225"/>
      <c r="BY239" s="225"/>
      <c r="BZ239" s="225"/>
    </row>
    <row r="240" spans="1:78" ht="12" customHeight="1" x14ac:dyDescent="0.25">
      <c r="A240" s="225"/>
      <c r="B240" s="225"/>
      <c r="C240" s="225"/>
      <c r="D240" s="225"/>
      <c r="E240" s="225"/>
      <c r="F240" s="225"/>
      <c r="G240" s="225"/>
      <c r="H240" s="225"/>
      <c r="I240" s="225"/>
      <c r="J240" s="270"/>
      <c r="K240" s="271"/>
      <c r="L240" s="225"/>
      <c r="M240" s="225"/>
      <c r="N240" s="225"/>
      <c r="O240" s="225"/>
      <c r="P240" s="225"/>
      <c r="Q240" s="225"/>
      <c r="R240" s="225"/>
      <c r="S240" s="225"/>
      <c r="T240" s="225"/>
      <c r="U240" s="225"/>
      <c r="V240" s="225"/>
      <c r="W240" s="225"/>
      <c r="X240" s="225"/>
      <c r="Y240" s="225"/>
      <c r="Z240" s="225"/>
      <c r="AA240" s="225"/>
      <c r="AB240" s="225"/>
      <c r="AC240" s="225"/>
      <c r="AD240" s="225"/>
      <c r="AE240" s="225"/>
      <c r="AF240" s="225"/>
      <c r="AG240" s="225"/>
      <c r="AH240" s="225"/>
      <c r="AI240" s="225"/>
      <c r="AJ240" s="225"/>
      <c r="AK240" s="225"/>
      <c r="AL240" s="225"/>
      <c r="AM240" s="225"/>
      <c r="AN240" s="225"/>
      <c r="AO240" s="225"/>
      <c r="AP240" s="225"/>
      <c r="AQ240" s="225"/>
      <c r="AR240" s="225"/>
      <c r="AS240" s="225"/>
      <c r="AT240" s="225"/>
      <c r="AU240" s="225"/>
      <c r="AV240" s="225"/>
      <c r="AW240" s="225"/>
      <c r="AX240" s="225"/>
      <c r="AY240" s="225"/>
      <c r="AZ240" s="225"/>
      <c r="BA240" s="225"/>
      <c r="BB240" s="225"/>
      <c r="BC240" s="225"/>
      <c r="BD240" s="225"/>
      <c r="BE240" s="225"/>
      <c r="BF240" s="225"/>
      <c r="BG240" s="225"/>
      <c r="BH240" s="225"/>
      <c r="BI240" s="225"/>
      <c r="BJ240" s="225"/>
      <c r="BK240" s="225"/>
      <c r="BL240" s="225"/>
      <c r="BM240" s="225"/>
      <c r="BN240" s="225"/>
      <c r="BO240" s="225"/>
      <c r="BP240" s="225"/>
      <c r="BQ240" s="225"/>
      <c r="BR240" s="225"/>
      <c r="BS240" s="225"/>
      <c r="BT240" s="225"/>
      <c r="BU240" s="225"/>
      <c r="BV240" s="225"/>
      <c r="BW240" s="225"/>
      <c r="BX240" s="225"/>
      <c r="BY240" s="225"/>
      <c r="BZ240" s="225"/>
    </row>
    <row r="241" spans="1:78" ht="12" customHeight="1" x14ac:dyDescent="0.25">
      <c r="A241" s="225"/>
      <c r="B241" s="225"/>
      <c r="C241" s="225"/>
      <c r="D241" s="225"/>
      <c r="E241" s="225"/>
      <c r="F241" s="225"/>
      <c r="G241" s="225"/>
      <c r="H241" s="225"/>
      <c r="I241" s="225"/>
      <c r="J241" s="270"/>
      <c r="K241" s="271"/>
      <c r="L241" s="225"/>
      <c r="M241" s="225"/>
      <c r="N241" s="225"/>
      <c r="O241" s="225"/>
      <c r="P241" s="225"/>
      <c r="Q241" s="225"/>
      <c r="R241" s="225"/>
      <c r="S241" s="225"/>
      <c r="T241" s="225"/>
      <c r="U241" s="225"/>
      <c r="V241" s="225"/>
      <c r="W241" s="225"/>
      <c r="X241" s="225"/>
      <c r="Y241" s="225"/>
      <c r="Z241" s="225"/>
      <c r="AA241" s="225"/>
      <c r="AB241" s="225"/>
      <c r="AC241" s="225"/>
      <c r="AD241" s="225"/>
      <c r="AE241" s="225"/>
      <c r="AF241" s="225"/>
      <c r="AG241" s="225"/>
      <c r="AH241" s="225"/>
      <c r="AI241" s="225"/>
      <c r="AJ241" s="225"/>
      <c r="AK241" s="225"/>
      <c r="AL241" s="225"/>
      <c r="AM241" s="225"/>
      <c r="AN241" s="225"/>
      <c r="AO241" s="225"/>
      <c r="AP241" s="225"/>
      <c r="AQ241" s="225"/>
      <c r="AR241" s="225"/>
      <c r="AS241" s="225"/>
      <c r="AT241" s="225"/>
      <c r="AU241" s="225"/>
      <c r="AV241" s="225"/>
      <c r="AW241" s="225"/>
      <c r="AX241" s="225"/>
      <c r="AY241" s="225"/>
      <c r="AZ241" s="225"/>
      <c r="BA241" s="225"/>
      <c r="BB241" s="225"/>
      <c r="BC241" s="225"/>
      <c r="BD241" s="225"/>
      <c r="BE241" s="225"/>
      <c r="BF241" s="225"/>
      <c r="BG241" s="225"/>
      <c r="BH241" s="225"/>
      <c r="BI241" s="225"/>
      <c r="BJ241" s="225"/>
      <c r="BK241" s="225"/>
      <c r="BL241" s="225"/>
      <c r="BM241" s="225"/>
      <c r="BN241" s="225"/>
      <c r="BO241" s="225"/>
      <c r="BP241" s="225"/>
      <c r="BQ241" s="225"/>
      <c r="BR241" s="225"/>
      <c r="BS241" s="225"/>
      <c r="BT241" s="225"/>
      <c r="BU241" s="225"/>
      <c r="BV241" s="225"/>
      <c r="BW241" s="225"/>
      <c r="BX241" s="225"/>
      <c r="BY241" s="225"/>
      <c r="BZ241" s="225"/>
    </row>
    <row r="242" spans="1:78" ht="12" customHeight="1" x14ac:dyDescent="0.25">
      <c r="A242" s="225"/>
      <c r="B242" s="225"/>
      <c r="C242" s="225"/>
      <c r="D242" s="225"/>
      <c r="E242" s="225"/>
      <c r="F242" s="225"/>
      <c r="G242" s="225"/>
      <c r="H242" s="225"/>
      <c r="I242" s="225"/>
      <c r="J242" s="270"/>
      <c r="K242" s="271"/>
      <c r="L242" s="225"/>
      <c r="M242" s="225"/>
      <c r="N242" s="225"/>
      <c r="O242" s="225"/>
      <c r="P242" s="225"/>
      <c r="Q242" s="225"/>
      <c r="R242" s="225"/>
      <c r="S242" s="225"/>
      <c r="T242" s="225"/>
      <c r="U242" s="225"/>
      <c r="V242" s="225"/>
      <c r="W242" s="225"/>
      <c r="X242" s="225"/>
      <c r="Y242" s="225"/>
      <c r="Z242" s="225"/>
      <c r="AA242" s="225"/>
      <c r="AB242" s="225"/>
      <c r="AC242" s="225"/>
      <c r="AD242" s="225"/>
      <c r="AE242" s="225"/>
      <c r="AF242" s="225"/>
      <c r="AG242" s="225"/>
      <c r="AH242" s="225"/>
      <c r="AI242" s="225"/>
      <c r="AJ242" s="225"/>
      <c r="AK242" s="225"/>
      <c r="AL242" s="225"/>
      <c r="AM242" s="225"/>
      <c r="AN242" s="225"/>
      <c r="AO242" s="225"/>
      <c r="AP242" s="225"/>
      <c r="AQ242" s="225"/>
      <c r="AR242" s="225"/>
      <c r="AS242" s="225"/>
      <c r="AT242" s="225"/>
      <c r="AU242" s="225"/>
      <c r="AV242" s="225"/>
      <c r="AW242" s="225"/>
      <c r="AX242" s="225"/>
      <c r="AY242" s="225"/>
      <c r="AZ242" s="225"/>
      <c r="BA242" s="225"/>
      <c r="BB242" s="225"/>
      <c r="BC242" s="225"/>
      <c r="BD242" s="225"/>
      <c r="BE242" s="225"/>
      <c r="BF242" s="225"/>
      <c r="BG242" s="225"/>
      <c r="BH242" s="225"/>
      <c r="BI242" s="225"/>
      <c r="BJ242" s="225"/>
      <c r="BK242" s="225"/>
      <c r="BL242" s="225"/>
      <c r="BM242" s="225"/>
      <c r="BN242" s="225"/>
      <c r="BO242" s="225"/>
      <c r="BP242" s="225"/>
      <c r="BQ242" s="225"/>
      <c r="BR242" s="225"/>
      <c r="BS242" s="225"/>
      <c r="BT242" s="225"/>
      <c r="BU242" s="225"/>
      <c r="BV242" s="225"/>
      <c r="BW242" s="225"/>
      <c r="BX242" s="225"/>
      <c r="BY242" s="225"/>
      <c r="BZ242" s="225"/>
    </row>
    <row r="243" spans="1:78" ht="12" customHeight="1" x14ac:dyDescent="0.25">
      <c r="A243" s="225"/>
      <c r="B243" s="225"/>
      <c r="C243" s="225"/>
      <c r="D243" s="225"/>
      <c r="E243" s="225"/>
      <c r="F243" s="225"/>
      <c r="G243" s="225"/>
      <c r="H243" s="225"/>
      <c r="I243" s="225"/>
      <c r="J243" s="270"/>
      <c r="K243" s="271"/>
      <c r="L243" s="225"/>
      <c r="M243" s="225"/>
      <c r="N243" s="225"/>
      <c r="O243" s="225"/>
      <c r="P243" s="225"/>
      <c r="Q243" s="225"/>
      <c r="R243" s="225"/>
      <c r="S243" s="225"/>
      <c r="T243" s="225"/>
      <c r="U243" s="225"/>
      <c r="V243" s="225"/>
      <c r="W243" s="225"/>
      <c r="X243" s="225"/>
      <c r="Y243" s="225"/>
      <c r="Z243" s="225"/>
      <c r="AA243" s="225"/>
      <c r="AB243" s="225"/>
      <c r="AC243" s="225"/>
      <c r="AD243" s="225"/>
      <c r="AE243" s="225"/>
      <c r="AF243" s="225"/>
      <c r="AG243" s="225"/>
      <c r="AH243" s="225"/>
      <c r="AI243" s="225"/>
      <c r="AJ243" s="225"/>
      <c r="AK243" s="225"/>
      <c r="AL243" s="225"/>
      <c r="AM243" s="225"/>
      <c r="AN243" s="225"/>
      <c r="AO243" s="225"/>
      <c r="AP243" s="225"/>
      <c r="AQ243" s="225"/>
      <c r="AR243" s="225"/>
      <c r="AS243" s="225"/>
      <c r="AT243" s="225"/>
      <c r="AU243" s="225"/>
      <c r="AV243" s="225"/>
      <c r="AW243" s="225"/>
      <c r="AX243" s="225"/>
      <c r="AY243" s="225"/>
      <c r="AZ243" s="225"/>
      <c r="BA243" s="225"/>
      <c r="BB243" s="225"/>
      <c r="BC243" s="225"/>
      <c r="BD243" s="225"/>
      <c r="BE243" s="225"/>
      <c r="BF243" s="225"/>
      <c r="BG243" s="225"/>
      <c r="BH243" s="225"/>
      <c r="BI243" s="225"/>
      <c r="BJ243" s="225"/>
      <c r="BK243" s="225"/>
      <c r="BL243" s="225"/>
      <c r="BM243" s="225"/>
      <c r="BN243" s="225"/>
      <c r="BO243" s="225"/>
      <c r="BP243" s="225"/>
      <c r="BQ243" s="225"/>
      <c r="BR243" s="225"/>
      <c r="BS243" s="225"/>
      <c r="BT243" s="225"/>
      <c r="BU243" s="225"/>
      <c r="BV243" s="225"/>
      <c r="BW243" s="225"/>
      <c r="BX243" s="225"/>
      <c r="BY243" s="225"/>
      <c r="BZ243" s="225"/>
    </row>
    <row r="244" spans="1:78" ht="12" customHeight="1" x14ac:dyDescent="0.25">
      <c r="A244" s="225"/>
      <c r="B244" s="225"/>
      <c r="C244" s="225"/>
      <c r="D244" s="225"/>
      <c r="E244" s="225"/>
      <c r="F244" s="225"/>
      <c r="G244" s="225"/>
      <c r="H244" s="225"/>
      <c r="I244" s="225"/>
      <c r="J244" s="270"/>
      <c r="K244" s="271"/>
      <c r="L244" s="225"/>
      <c r="M244" s="225"/>
      <c r="N244" s="225"/>
      <c r="O244" s="225"/>
      <c r="P244" s="225"/>
      <c r="Q244" s="225"/>
      <c r="R244" s="225"/>
      <c r="S244" s="225"/>
      <c r="T244" s="225"/>
      <c r="U244" s="225"/>
      <c r="V244" s="225"/>
      <c r="W244" s="225"/>
      <c r="X244" s="225"/>
      <c r="Y244" s="225"/>
      <c r="Z244" s="225"/>
      <c r="AA244" s="225"/>
      <c r="AB244" s="225"/>
      <c r="AC244" s="225"/>
      <c r="AD244" s="225"/>
      <c r="AE244" s="225"/>
      <c r="AF244" s="225"/>
      <c r="AG244" s="225"/>
      <c r="AH244" s="225"/>
      <c r="AI244" s="225"/>
      <c r="AJ244" s="225"/>
      <c r="AK244" s="225"/>
      <c r="AL244" s="225"/>
      <c r="AM244" s="225"/>
      <c r="AN244" s="225"/>
      <c r="AO244" s="225"/>
      <c r="AP244" s="225"/>
      <c r="AQ244" s="225"/>
      <c r="AR244" s="225"/>
      <c r="AS244" s="225"/>
      <c r="AT244" s="225"/>
      <c r="AU244" s="225"/>
      <c r="AV244" s="225"/>
      <c r="AW244" s="225"/>
      <c r="AX244" s="225"/>
      <c r="AY244" s="225"/>
      <c r="AZ244" s="225"/>
      <c r="BA244" s="225"/>
      <c r="BB244" s="225"/>
      <c r="BC244" s="225"/>
      <c r="BD244" s="225"/>
      <c r="BE244" s="225"/>
      <c r="BF244" s="225"/>
      <c r="BG244" s="225"/>
      <c r="BH244" s="225"/>
      <c r="BI244" s="225"/>
      <c r="BJ244" s="225"/>
      <c r="BK244" s="225"/>
      <c r="BL244" s="225"/>
      <c r="BM244" s="225"/>
      <c r="BN244" s="225"/>
      <c r="BO244" s="225"/>
      <c r="BP244" s="225"/>
      <c r="BQ244" s="225"/>
      <c r="BR244" s="225"/>
      <c r="BS244" s="225"/>
      <c r="BT244" s="225"/>
      <c r="BU244" s="225"/>
      <c r="BV244" s="225"/>
      <c r="BW244" s="225"/>
      <c r="BX244" s="225"/>
      <c r="BY244" s="225"/>
      <c r="BZ244" s="225"/>
    </row>
    <row r="245" spans="1:78" ht="12" customHeight="1" x14ac:dyDescent="0.25">
      <c r="A245" s="225"/>
      <c r="B245" s="225"/>
      <c r="C245" s="225"/>
      <c r="D245" s="225"/>
      <c r="E245" s="225"/>
      <c r="F245" s="225"/>
      <c r="G245" s="225"/>
      <c r="H245" s="225"/>
      <c r="I245" s="225"/>
      <c r="J245" s="270"/>
      <c r="K245" s="271"/>
      <c r="L245" s="225"/>
      <c r="M245" s="225"/>
      <c r="N245" s="225"/>
      <c r="O245" s="225"/>
      <c r="P245" s="225"/>
      <c r="Q245" s="225"/>
      <c r="R245" s="225"/>
      <c r="S245" s="225"/>
      <c r="T245" s="225"/>
      <c r="U245" s="225"/>
      <c r="V245" s="225"/>
      <c r="W245" s="225"/>
      <c r="X245" s="225"/>
      <c r="Y245" s="225"/>
      <c r="Z245" s="225"/>
      <c r="AA245" s="225"/>
      <c r="AB245" s="225"/>
      <c r="AC245" s="225"/>
      <c r="AD245" s="225"/>
      <c r="AE245" s="225"/>
      <c r="AF245" s="225"/>
      <c r="AG245" s="225"/>
      <c r="AH245" s="225"/>
      <c r="AI245" s="225"/>
      <c r="AJ245" s="225"/>
      <c r="AK245" s="225"/>
      <c r="AL245" s="225"/>
      <c r="AM245" s="225"/>
      <c r="AN245" s="225"/>
      <c r="AO245" s="225"/>
      <c r="AP245" s="225"/>
      <c r="AQ245" s="225"/>
      <c r="AR245" s="225"/>
      <c r="AS245" s="225"/>
      <c r="AT245" s="225"/>
      <c r="AU245" s="225"/>
      <c r="AV245" s="225"/>
      <c r="AW245" s="225"/>
      <c r="AX245" s="225"/>
      <c r="AY245" s="225"/>
      <c r="AZ245" s="225"/>
      <c r="BA245" s="225"/>
      <c r="BB245" s="225"/>
      <c r="BC245" s="225"/>
      <c r="BD245" s="225"/>
      <c r="BE245" s="225"/>
      <c r="BF245" s="225"/>
      <c r="BG245" s="225"/>
      <c r="BH245" s="225"/>
      <c r="BI245" s="225"/>
      <c r="BJ245" s="225"/>
      <c r="BK245" s="225"/>
      <c r="BL245" s="225"/>
      <c r="BM245" s="225"/>
      <c r="BN245" s="225"/>
      <c r="BO245" s="225"/>
      <c r="BP245" s="225"/>
      <c r="BQ245" s="225"/>
      <c r="BR245" s="225"/>
      <c r="BS245" s="225"/>
      <c r="BT245" s="225"/>
      <c r="BU245" s="225"/>
      <c r="BV245" s="225"/>
      <c r="BW245" s="225"/>
      <c r="BX245" s="225"/>
      <c r="BY245" s="225"/>
      <c r="BZ245" s="225"/>
    </row>
    <row r="246" spans="1:78" ht="12" customHeight="1" x14ac:dyDescent="0.25">
      <c r="A246" s="225"/>
      <c r="B246" s="225"/>
      <c r="C246" s="225"/>
      <c r="D246" s="225"/>
      <c r="E246" s="225"/>
      <c r="F246" s="225"/>
      <c r="G246" s="225"/>
      <c r="H246" s="225"/>
      <c r="I246" s="225"/>
      <c r="J246" s="270"/>
      <c r="K246" s="271"/>
      <c r="L246" s="225"/>
      <c r="M246" s="225"/>
      <c r="N246" s="225"/>
      <c r="O246" s="225"/>
      <c r="P246" s="225"/>
      <c r="Q246" s="225"/>
      <c r="R246" s="225"/>
      <c r="S246" s="225"/>
      <c r="T246" s="225"/>
      <c r="U246" s="225"/>
      <c r="V246" s="225"/>
      <c r="W246" s="225"/>
      <c r="X246" s="225"/>
      <c r="Y246" s="225"/>
      <c r="Z246" s="225"/>
      <c r="AA246" s="225"/>
      <c r="AB246" s="225"/>
      <c r="AC246" s="225"/>
      <c r="AD246" s="225"/>
      <c r="AE246" s="225"/>
      <c r="AF246" s="225"/>
      <c r="AG246" s="225"/>
      <c r="AH246" s="225"/>
      <c r="AI246" s="225"/>
      <c r="AJ246" s="225"/>
      <c r="AK246" s="225"/>
      <c r="AL246" s="225"/>
      <c r="AM246" s="225"/>
      <c r="AN246" s="225"/>
      <c r="AO246" s="225"/>
      <c r="AP246" s="225"/>
      <c r="AQ246" s="225"/>
      <c r="AR246" s="225"/>
      <c r="AS246" s="225"/>
      <c r="AT246" s="225"/>
      <c r="AU246" s="225"/>
      <c r="AV246" s="225"/>
      <c r="AW246" s="225"/>
      <c r="AX246" s="225"/>
      <c r="AY246" s="225"/>
      <c r="AZ246" s="225"/>
      <c r="BA246" s="225"/>
      <c r="BB246" s="225"/>
      <c r="BC246" s="225"/>
      <c r="BD246" s="225"/>
      <c r="BE246" s="225"/>
      <c r="BF246" s="225"/>
      <c r="BG246" s="225"/>
      <c r="BH246" s="225"/>
      <c r="BI246" s="225"/>
      <c r="BJ246" s="225"/>
      <c r="BK246" s="225"/>
      <c r="BL246" s="225"/>
      <c r="BM246" s="225"/>
      <c r="BN246" s="225"/>
      <c r="BO246" s="225"/>
      <c r="BP246" s="225"/>
      <c r="BQ246" s="225"/>
      <c r="BR246" s="225"/>
      <c r="BS246" s="225"/>
      <c r="BT246" s="225"/>
      <c r="BU246" s="225"/>
      <c r="BV246" s="225"/>
      <c r="BW246" s="225"/>
      <c r="BX246" s="225"/>
      <c r="BY246" s="225"/>
      <c r="BZ246" s="225"/>
    </row>
    <row r="247" spans="1:78" ht="12" customHeight="1" x14ac:dyDescent="0.25">
      <c r="A247" s="225"/>
      <c r="B247" s="225"/>
      <c r="C247" s="225"/>
      <c r="D247" s="225"/>
      <c r="E247" s="225"/>
      <c r="F247" s="225"/>
      <c r="G247" s="225"/>
      <c r="H247" s="225"/>
      <c r="I247" s="225"/>
      <c r="J247" s="270"/>
      <c r="K247" s="271"/>
      <c r="L247" s="225"/>
      <c r="M247" s="225"/>
      <c r="N247" s="225"/>
      <c r="O247" s="225"/>
      <c r="P247" s="225"/>
      <c r="Q247" s="225"/>
      <c r="R247" s="225"/>
      <c r="S247" s="225"/>
      <c r="T247" s="225"/>
      <c r="U247" s="225"/>
      <c r="V247" s="225"/>
      <c r="W247" s="225"/>
      <c r="X247" s="225"/>
      <c r="Y247" s="225"/>
      <c r="Z247" s="225"/>
      <c r="AA247" s="225"/>
      <c r="AB247" s="225"/>
      <c r="AC247" s="225"/>
      <c r="AD247" s="225"/>
      <c r="AE247" s="225"/>
      <c r="AF247" s="225"/>
      <c r="AG247" s="225"/>
      <c r="AH247" s="225"/>
      <c r="AI247" s="225"/>
      <c r="AJ247" s="225"/>
      <c r="AK247" s="225"/>
      <c r="AL247" s="225"/>
      <c r="AM247" s="225"/>
      <c r="AN247" s="225"/>
      <c r="AO247" s="225"/>
      <c r="AP247" s="225"/>
      <c r="AQ247" s="225"/>
      <c r="AR247" s="225"/>
      <c r="AS247" s="225"/>
      <c r="AT247" s="225"/>
      <c r="AU247" s="225"/>
      <c r="AV247" s="225"/>
      <c r="AW247" s="225"/>
      <c r="AX247" s="225"/>
      <c r="AY247" s="225"/>
      <c r="AZ247" s="225"/>
      <c r="BA247" s="225"/>
      <c r="BB247" s="225"/>
      <c r="BC247" s="225"/>
      <c r="BD247" s="225"/>
      <c r="BE247" s="225"/>
      <c r="BF247" s="225"/>
      <c r="BG247" s="225"/>
      <c r="BH247" s="225"/>
      <c r="BI247" s="225"/>
      <c r="BJ247" s="225"/>
      <c r="BK247" s="225"/>
      <c r="BL247" s="225"/>
      <c r="BM247" s="225"/>
      <c r="BN247" s="225"/>
      <c r="BO247" s="225"/>
      <c r="BP247" s="225"/>
      <c r="BQ247" s="225"/>
      <c r="BR247" s="225"/>
      <c r="BS247" s="225"/>
      <c r="BT247" s="225"/>
      <c r="BU247" s="225"/>
      <c r="BV247" s="225"/>
      <c r="BW247" s="225"/>
      <c r="BX247" s="225"/>
      <c r="BY247" s="225"/>
      <c r="BZ247" s="225"/>
    </row>
    <row r="248" spans="1:78" ht="12" customHeight="1" x14ac:dyDescent="0.25">
      <c r="A248" s="225"/>
      <c r="B248" s="225"/>
      <c r="C248" s="225"/>
      <c r="D248" s="225"/>
      <c r="E248" s="225"/>
      <c r="F248" s="225"/>
      <c r="G248" s="225"/>
      <c r="H248" s="225"/>
      <c r="I248" s="225"/>
      <c r="J248" s="270"/>
      <c r="K248" s="271"/>
      <c r="L248" s="225"/>
      <c r="M248" s="225"/>
      <c r="N248" s="225"/>
      <c r="O248" s="225"/>
      <c r="P248" s="225"/>
      <c r="Q248" s="225"/>
      <c r="R248" s="225"/>
      <c r="S248" s="225"/>
      <c r="T248" s="225"/>
      <c r="U248" s="225"/>
      <c r="V248" s="225"/>
      <c r="W248" s="225"/>
      <c r="X248" s="225"/>
      <c r="Y248" s="225"/>
      <c r="Z248" s="225"/>
      <c r="AA248" s="225"/>
      <c r="AB248" s="225"/>
      <c r="AC248" s="225"/>
      <c r="AD248" s="225"/>
      <c r="AE248" s="225"/>
      <c r="AF248" s="225"/>
      <c r="AG248" s="225"/>
      <c r="AH248" s="225"/>
      <c r="AI248" s="225"/>
      <c r="AJ248" s="225"/>
      <c r="AK248" s="225"/>
      <c r="AL248" s="225"/>
      <c r="AM248" s="225"/>
      <c r="AN248" s="225"/>
      <c r="AO248" s="225"/>
      <c r="AP248" s="225"/>
      <c r="AQ248" s="225"/>
      <c r="AR248" s="225"/>
      <c r="AS248" s="225"/>
      <c r="AT248" s="225"/>
      <c r="AU248" s="225"/>
      <c r="AV248" s="225"/>
      <c r="AW248" s="225"/>
      <c r="AX248" s="225"/>
      <c r="AY248" s="225"/>
      <c r="AZ248" s="225"/>
      <c r="BA248" s="225"/>
      <c r="BB248" s="225"/>
      <c r="BC248" s="225"/>
      <c r="BD248" s="225"/>
      <c r="BE248" s="225"/>
      <c r="BF248" s="225"/>
      <c r="BG248" s="225"/>
      <c r="BH248" s="225"/>
      <c r="BI248" s="225"/>
      <c r="BJ248" s="225"/>
      <c r="BK248" s="225"/>
      <c r="BL248" s="225"/>
      <c r="BM248" s="225"/>
      <c r="BN248" s="225"/>
      <c r="BO248" s="225"/>
      <c r="BP248" s="225"/>
      <c r="BQ248" s="225"/>
      <c r="BR248" s="225"/>
      <c r="BS248" s="225"/>
      <c r="BT248" s="225"/>
      <c r="BU248" s="225"/>
      <c r="BV248" s="225"/>
      <c r="BW248" s="225"/>
      <c r="BX248" s="225"/>
      <c r="BY248" s="225"/>
      <c r="BZ248" s="225"/>
    </row>
    <row r="249" spans="1:78" ht="12" customHeight="1" x14ac:dyDescent="0.25">
      <c r="A249" s="225"/>
      <c r="B249" s="225"/>
      <c r="C249" s="225"/>
      <c r="D249" s="225"/>
      <c r="E249" s="225"/>
      <c r="F249" s="225"/>
      <c r="G249" s="225"/>
      <c r="H249" s="225"/>
      <c r="I249" s="225"/>
      <c r="J249" s="270"/>
      <c r="K249" s="271"/>
      <c r="L249" s="225"/>
      <c r="M249" s="225"/>
      <c r="N249" s="225"/>
      <c r="O249" s="225"/>
      <c r="P249" s="225"/>
      <c r="Q249" s="225"/>
      <c r="R249" s="225"/>
      <c r="S249" s="225"/>
      <c r="T249" s="225"/>
      <c r="U249" s="225"/>
      <c r="V249" s="225"/>
      <c r="W249" s="225"/>
      <c r="X249" s="225"/>
      <c r="Y249" s="225"/>
      <c r="Z249" s="225"/>
      <c r="AA249" s="225"/>
      <c r="AB249" s="225"/>
      <c r="AC249" s="225"/>
      <c r="AD249" s="225"/>
      <c r="AE249" s="225"/>
      <c r="AF249" s="225"/>
      <c r="AG249" s="225"/>
      <c r="AH249" s="225"/>
      <c r="AI249" s="225"/>
      <c r="AJ249" s="225"/>
      <c r="AK249" s="225"/>
      <c r="AL249" s="225"/>
      <c r="AM249" s="225"/>
      <c r="AN249" s="225"/>
      <c r="AO249" s="225"/>
      <c r="AP249" s="225"/>
      <c r="AQ249" s="225"/>
      <c r="AR249" s="225"/>
      <c r="AS249" s="225"/>
      <c r="AT249" s="225"/>
      <c r="AU249" s="225"/>
      <c r="AV249" s="225"/>
      <c r="AW249" s="225"/>
      <c r="AX249" s="225"/>
      <c r="AY249" s="225"/>
      <c r="AZ249" s="225"/>
      <c r="BA249" s="225"/>
      <c r="BB249" s="225"/>
      <c r="BC249" s="225"/>
      <c r="BD249" s="225"/>
      <c r="BE249" s="225"/>
      <c r="BF249" s="225"/>
      <c r="BG249" s="225"/>
      <c r="BH249" s="225"/>
      <c r="BI249" s="225"/>
      <c r="BJ249" s="225"/>
      <c r="BK249" s="225"/>
      <c r="BL249" s="225"/>
      <c r="BM249" s="225"/>
      <c r="BN249" s="225"/>
      <c r="BO249" s="225"/>
      <c r="BP249" s="225"/>
      <c r="BQ249" s="225"/>
      <c r="BR249" s="225"/>
      <c r="BS249" s="225"/>
      <c r="BT249" s="225"/>
      <c r="BU249" s="225"/>
      <c r="BV249" s="225"/>
      <c r="BW249" s="225"/>
      <c r="BX249" s="225"/>
      <c r="BY249" s="225"/>
      <c r="BZ249" s="225"/>
    </row>
    <row r="250" spans="1:78" ht="12" customHeight="1" x14ac:dyDescent="0.25">
      <c r="A250" s="225"/>
      <c r="B250" s="225"/>
      <c r="C250" s="225"/>
      <c r="D250" s="225"/>
      <c r="E250" s="225"/>
      <c r="F250" s="225"/>
      <c r="G250" s="225"/>
      <c r="H250" s="225"/>
      <c r="I250" s="225"/>
      <c r="J250" s="270"/>
      <c r="K250" s="271"/>
      <c r="L250" s="225"/>
      <c r="M250" s="225"/>
      <c r="N250" s="225"/>
      <c r="O250" s="225"/>
      <c r="P250" s="225"/>
      <c r="Q250" s="225"/>
      <c r="R250" s="225"/>
      <c r="S250" s="225"/>
      <c r="T250" s="225"/>
      <c r="U250" s="225"/>
      <c r="V250" s="225"/>
      <c r="W250" s="225"/>
      <c r="X250" s="225"/>
      <c r="Y250" s="225"/>
      <c r="Z250" s="225"/>
      <c r="AA250" s="225"/>
      <c r="AB250" s="225"/>
      <c r="AC250" s="225"/>
      <c r="AD250" s="225"/>
      <c r="AE250" s="225"/>
      <c r="AF250" s="225"/>
      <c r="AG250" s="225"/>
      <c r="AH250" s="225"/>
      <c r="AI250" s="225"/>
      <c r="AJ250" s="225"/>
      <c r="AK250" s="225"/>
      <c r="AL250" s="225"/>
      <c r="AM250" s="225"/>
      <c r="AN250" s="225"/>
      <c r="AO250" s="225"/>
      <c r="AP250" s="225"/>
      <c r="AQ250" s="225"/>
      <c r="AR250" s="225"/>
      <c r="AS250" s="225"/>
      <c r="AT250" s="225"/>
      <c r="AU250" s="225"/>
      <c r="AV250" s="225"/>
      <c r="AW250" s="225"/>
      <c r="AX250" s="225"/>
      <c r="AY250" s="225"/>
      <c r="AZ250" s="225"/>
      <c r="BA250" s="225"/>
      <c r="BB250" s="225"/>
      <c r="BC250" s="225"/>
      <c r="BD250" s="225"/>
      <c r="BE250" s="225"/>
      <c r="BF250" s="225"/>
      <c r="BG250" s="225"/>
      <c r="BH250" s="225"/>
      <c r="BI250" s="225"/>
      <c r="BJ250" s="225"/>
      <c r="BK250" s="225"/>
      <c r="BL250" s="225"/>
      <c r="BM250" s="225"/>
      <c r="BN250" s="225"/>
      <c r="BO250" s="225"/>
      <c r="BP250" s="225"/>
      <c r="BQ250" s="225"/>
      <c r="BR250" s="225"/>
      <c r="BS250" s="225"/>
      <c r="BT250" s="225"/>
      <c r="BU250" s="225"/>
      <c r="BV250" s="225"/>
      <c r="BW250" s="225"/>
      <c r="BX250" s="225"/>
      <c r="BY250" s="225"/>
      <c r="BZ250" s="225"/>
    </row>
    <row r="251" spans="1:78" ht="12" customHeight="1" x14ac:dyDescent="0.25">
      <c r="A251" s="225"/>
      <c r="B251" s="225"/>
      <c r="C251" s="225"/>
      <c r="D251" s="225"/>
      <c r="E251" s="225"/>
      <c r="F251" s="225"/>
      <c r="G251" s="225"/>
      <c r="H251" s="225"/>
      <c r="I251" s="225"/>
      <c r="J251" s="270"/>
      <c r="K251" s="271"/>
      <c r="L251" s="225"/>
      <c r="M251" s="225"/>
      <c r="N251" s="225"/>
      <c r="O251" s="225"/>
      <c r="P251" s="225"/>
      <c r="Q251" s="225"/>
      <c r="R251" s="225"/>
      <c r="S251" s="225"/>
      <c r="T251" s="225"/>
      <c r="U251" s="225"/>
      <c r="V251" s="225"/>
      <c r="W251" s="225"/>
      <c r="X251" s="225"/>
      <c r="Y251" s="225"/>
      <c r="Z251" s="225"/>
      <c r="AA251" s="225"/>
      <c r="AB251" s="225"/>
      <c r="AC251" s="225"/>
      <c r="AD251" s="225"/>
      <c r="AE251" s="225"/>
      <c r="AF251" s="225"/>
      <c r="AG251" s="225"/>
      <c r="AH251" s="225"/>
      <c r="AI251" s="225"/>
      <c r="AJ251" s="225"/>
      <c r="AK251" s="225"/>
      <c r="AL251" s="225"/>
      <c r="AM251" s="225"/>
      <c r="AN251" s="225"/>
      <c r="AO251" s="225"/>
      <c r="AP251" s="225"/>
      <c r="AQ251" s="225"/>
      <c r="AR251" s="225"/>
      <c r="AS251" s="225"/>
      <c r="AT251" s="225"/>
      <c r="AU251" s="225"/>
      <c r="AV251" s="225"/>
      <c r="AW251" s="225"/>
      <c r="AX251" s="225"/>
      <c r="AY251" s="225"/>
      <c r="AZ251" s="225"/>
      <c r="BA251" s="225"/>
      <c r="BB251" s="225"/>
      <c r="BC251" s="225"/>
      <c r="BD251" s="225"/>
      <c r="BE251" s="225"/>
      <c r="BF251" s="225"/>
      <c r="BG251" s="225"/>
      <c r="BH251" s="225"/>
      <c r="BI251" s="225"/>
      <c r="BJ251" s="225"/>
      <c r="BK251" s="225"/>
      <c r="BL251" s="225"/>
      <c r="BM251" s="225"/>
      <c r="BN251" s="225"/>
      <c r="BO251" s="225"/>
      <c r="BP251" s="225"/>
      <c r="BQ251" s="225"/>
      <c r="BR251" s="225"/>
      <c r="BS251" s="225"/>
      <c r="BT251" s="225"/>
      <c r="BU251" s="225"/>
      <c r="BV251" s="225"/>
      <c r="BW251" s="225"/>
      <c r="BX251" s="225"/>
      <c r="BY251" s="225"/>
      <c r="BZ251" s="225"/>
    </row>
    <row r="252" spans="1:78" ht="12" customHeight="1" x14ac:dyDescent="0.25">
      <c r="A252" s="225"/>
      <c r="B252" s="225"/>
      <c r="C252" s="225"/>
      <c r="D252" s="225"/>
      <c r="E252" s="225"/>
      <c r="F252" s="225"/>
      <c r="G252" s="225"/>
      <c r="H252" s="225"/>
      <c r="I252" s="225"/>
      <c r="J252" s="270"/>
      <c r="K252" s="271"/>
      <c r="L252" s="225"/>
      <c r="M252" s="225"/>
      <c r="N252" s="225"/>
      <c r="O252" s="225"/>
      <c r="P252" s="225"/>
      <c r="Q252" s="225"/>
      <c r="R252" s="225"/>
      <c r="S252" s="225"/>
      <c r="T252" s="225"/>
      <c r="U252" s="225"/>
      <c r="V252" s="225"/>
      <c r="W252" s="225"/>
      <c r="X252" s="225"/>
      <c r="Y252" s="225"/>
      <c r="Z252" s="225"/>
      <c r="AA252" s="225"/>
      <c r="AB252" s="225"/>
      <c r="AC252" s="225"/>
      <c r="AD252" s="225"/>
      <c r="AE252" s="225"/>
      <c r="AF252" s="225"/>
      <c r="AG252" s="225"/>
      <c r="AH252" s="225"/>
      <c r="AI252" s="225"/>
      <c r="AJ252" s="225"/>
      <c r="AK252" s="225"/>
      <c r="AL252" s="225"/>
      <c r="AM252" s="225"/>
      <c r="AN252" s="225"/>
      <c r="AO252" s="225"/>
      <c r="AP252" s="225"/>
      <c r="AQ252" s="225"/>
      <c r="AR252" s="225"/>
      <c r="AS252" s="225"/>
      <c r="AT252" s="225"/>
      <c r="AU252" s="225"/>
      <c r="AV252" s="225"/>
      <c r="AW252" s="225"/>
      <c r="AX252" s="225"/>
      <c r="AY252" s="225"/>
      <c r="AZ252" s="225"/>
      <c r="BA252" s="225"/>
      <c r="BB252" s="225"/>
      <c r="BC252" s="225"/>
      <c r="BD252" s="225"/>
      <c r="BE252" s="225"/>
      <c r="BF252" s="225"/>
      <c r="BG252" s="225"/>
      <c r="BH252" s="225"/>
      <c r="BI252" s="225"/>
      <c r="BJ252" s="225"/>
      <c r="BK252" s="225"/>
      <c r="BL252" s="225"/>
      <c r="BM252" s="225"/>
      <c r="BN252" s="225"/>
      <c r="BO252" s="225"/>
      <c r="BP252" s="225"/>
      <c r="BQ252" s="225"/>
      <c r="BR252" s="225"/>
      <c r="BS252" s="225"/>
      <c r="BT252" s="225"/>
      <c r="BU252" s="225"/>
      <c r="BV252" s="225"/>
      <c r="BW252" s="225"/>
      <c r="BX252" s="225"/>
      <c r="BY252" s="225"/>
      <c r="BZ252" s="225"/>
    </row>
    <row r="253" spans="1:78" ht="12" customHeight="1" x14ac:dyDescent="0.25">
      <c r="A253" s="225"/>
      <c r="B253" s="225"/>
      <c r="C253" s="225"/>
      <c r="D253" s="225"/>
      <c r="E253" s="225"/>
      <c r="F253" s="225"/>
      <c r="G253" s="225"/>
      <c r="H253" s="225"/>
      <c r="I253" s="225"/>
      <c r="J253" s="270"/>
      <c r="K253" s="271"/>
      <c r="L253" s="225"/>
      <c r="M253" s="225"/>
      <c r="N253" s="225"/>
      <c r="O253" s="225"/>
      <c r="P253" s="225"/>
      <c r="Q253" s="225"/>
      <c r="R253" s="225"/>
      <c r="S253" s="225"/>
      <c r="T253" s="225"/>
      <c r="U253" s="225"/>
      <c r="V253" s="225"/>
      <c r="W253" s="225"/>
      <c r="X253" s="225"/>
      <c r="Y253" s="225"/>
      <c r="Z253" s="225"/>
      <c r="AA253" s="225"/>
      <c r="AB253" s="225"/>
      <c r="AC253" s="225"/>
      <c r="AD253" s="225"/>
      <c r="AE253" s="225"/>
      <c r="AF253" s="225"/>
      <c r="AG253" s="225"/>
      <c r="AH253" s="225"/>
      <c r="AI253" s="225"/>
      <c r="AJ253" s="225"/>
      <c r="AK253" s="225"/>
      <c r="AL253" s="225"/>
      <c r="AM253" s="225"/>
      <c r="AN253" s="225"/>
      <c r="AO253" s="225"/>
      <c r="AP253" s="225"/>
      <c r="AQ253" s="225"/>
      <c r="AR253" s="225"/>
      <c r="AS253" s="225"/>
      <c r="AT253" s="225"/>
      <c r="AU253" s="225"/>
      <c r="AV253" s="225"/>
      <c r="AW253" s="225"/>
      <c r="AX253" s="225"/>
      <c r="AY253" s="225"/>
      <c r="AZ253" s="225"/>
      <c r="BA253" s="225"/>
      <c r="BB253" s="225"/>
      <c r="BC253" s="225"/>
      <c r="BD253" s="225"/>
      <c r="BE253" s="225"/>
      <c r="BF253" s="225"/>
      <c r="BG253" s="225"/>
      <c r="BH253" s="225"/>
      <c r="BI253" s="225"/>
      <c r="BJ253" s="225"/>
      <c r="BK253" s="225"/>
      <c r="BL253" s="225"/>
      <c r="BM253" s="225"/>
      <c r="BN253" s="225"/>
      <c r="BO253" s="225"/>
      <c r="BP253" s="225"/>
      <c r="BQ253" s="225"/>
      <c r="BR253" s="225"/>
      <c r="BS253" s="225"/>
      <c r="BT253" s="225"/>
      <c r="BU253" s="225"/>
      <c r="BV253" s="225"/>
      <c r="BW253" s="225"/>
      <c r="BX253" s="225"/>
      <c r="BY253" s="225"/>
      <c r="BZ253" s="225"/>
    </row>
    <row r="254" spans="1:78" ht="12" customHeight="1" x14ac:dyDescent="0.25">
      <c r="A254" s="225"/>
      <c r="B254" s="225"/>
      <c r="C254" s="225"/>
      <c r="D254" s="225"/>
      <c r="E254" s="225"/>
      <c r="F254" s="225"/>
      <c r="G254" s="225"/>
      <c r="H254" s="225"/>
      <c r="I254" s="225"/>
      <c r="J254" s="270"/>
      <c r="K254" s="271"/>
      <c r="L254" s="225"/>
      <c r="M254" s="225"/>
      <c r="N254" s="225"/>
      <c r="O254" s="225"/>
      <c r="P254" s="225"/>
      <c r="Q254" s="225"/>
      <c r="R254" s="225"/>
      <c r="S254" s="225"/>
      <c r="T254" s="225"/>
      <c r="U254" s="225"/>
      <c r="V254" s="225"/>
      <c r="W254" s="225"/>
      <c r="X254" s="225"/>
      <c r="Y254" s="225"/>
      <c r="Z254" s="225"/>
      <c r="AA254" s="225"/>
      <c r="AB254" s="225"/>
      <c r="AC254" s="225"/>
      <c r="AD254" s="225"/>
      <c r="AE254" s="225"/>
      <c r="AF254" s="225"/>
      <c r="AG254" s="225"/>
      <c r="AH254" s="225"/>
      <c r="AI254" s="225"/>
      <c r="AJ254" s="225"/>
      <c r="AK254" s="225"/>
      <c r="AL254" s="225"/>
      <c r="AM254" s="225"/>
      <c r="AN254" s="225"/>
      <c r="AO254" s="225"/>
      <c r="AP254" s="225"/>
      <c r="AQ254" s="225"/>
      <c r="AR254" s="225"/>
      <c r="AS254" s="225"/>
      <c r="AT254" s="225"/>
      <c r="AU254" s="225"/>
      <c r="AV254" s="225"/>
      <c r="AW254" s="225"/>
      <c r="AX254" s="225"/>
      <c r="AY254" s="225"/>
      <c r="AZ254" s="225"/>
      <c r="BA254" s="225"/>
      <c r="BB254" s="225"/>
      <c r="BC254" s="225"/>
      <c r="BD254" s="225"/>
      <c r="BE254" s="225"/>
      <c r="BF254" s="225"/>
      <c r="BG254" s="225"/>
      <c r="BH254" s="225"/>
      <c r="BI254" s="225"/>
      <c r="BJ254" s="225"/>
      <c r="BK254" s="225"/>
      <c r="BL254" s="225"/>
      <c r="BM254" s="225"/>
      <c r="BN254" s="225"/>
      <c r="BO254" s="225"/>
      <c r="BP254" s="225"/>
      <c r="BQ254" s="225"/>
      <c r="BR254" s="225"/>
      <c r="BS254" s="225"/>
      <c r="BT254" s="225"/>
      <c r="BU254" s="225"/>
      <c r="BV254" s="225"/>
      <c r="BW254" s="225"/>
      <c r="BX254" s="225"/>
      <c r="BY254" s="225"/>
      <c r="BZ254" s="225"/>
    </row>
    <row r="255" spans="1:78" ht="12" customHeight="1" x14ac:dyDescent="0.25">
      <c r="A255" s="225"/>
      <c r="B255" s="225"/>
      <c r="C255" s="225"/>
      <c r="D255" s="225"/>
      <c r="E255" s="225"/>
      <c r="F255" s="225"/>
      <c r="G255" s="225"/>
      <c r="H255" s="225"/>
      <c r="I255" s="225"/>
      <c r="J255" s="270"/>
      <c r="K255" s="271"/>
      <c r="L255" s="225"/>
      <c r="M255" s="225"/>
      <c r="N255" s="225"/>
      <c r="O255" s="225"/>
      <c r="P255" s="225"/>
      <c r="Q255" s="225"/>
      <c r="R255" s="225"/>
      <c r="S255" s="225"/>
      <c r="T255" s="225"/>
      <c r="U255" s="225"/>
      <c r="V255" s="225"/>
      <c r="W255" s="225"/>
      <c r="X255" s="225"/>
      <c r="Y255" s="225"/>
      <c r="Z255" s="225"/>
      <c r="AA255" s="225"/>
      <c r="AB255" s="225"/>
      <c r="AC255" s="225"/>
      <c r="AD255" s="225"/>
      <c r="AE255" s="225"/>
      <c r="AF255" s="225"/>
      <c r="AG255" s="225"/>
      <c r="AH255" s="225"/>
      <c r="AI255" s="225"/>
      <c r="AJ255" s="225"/>
      <c r="AK255" s="225"/>
      <c r="AL255" s="225"/>
      <c r="AM255" s="225"/>
      <c r="AN255" s="225"/>
      <c r="AO255" s="225"/>
      <c r="AP255" s="225"/>
      <c r="AQ255" s="225"/>
      <c r="AR255" s="225"/>
      <c r="AS255" s="225"/>
      <c r="AT255" s="225"/>
      <c r="AU255" s="225"/>
      <c r="AV255" s="225"/>
      <c r="AW255" s="225"/>
      <c r="AX255" s="225"/>
      <c r="AY255" s="225"/>
      <c r="AZ255" s="225"/>
      <c r="BA255" s="225"/>
      <c r="BB255" s="225"/>
      <c r="BC255" s="225"/>
      <c r="BD255" s="225"/>
      <c r="BE255" s="225"/>
      <c r="BF255" s="225"/>
      <c r="BG255" s="225"/>
      <c r="BH255" s="225"/>
      <c r="BI255" s="225"/>
      <c r="BJ255" s="225"/>
      <c r="BK255" s="225"/>
      <c r="BL255" s="225"/>
      <c r="BM255" s="225"/>
      <c r="BN255" s="225"/>
      <c r="BO255" s="225"/>
      <c r="BP255" s="225"/>
      <c r="BQ255" s="225"/>
      <c r="BR255" s="225"/>
      <c r="BS255" s="225"/>
      <c r="BT255" s="225"/>
      <c r="BU255" s="225"/>
      <c r="BV255" s="225"/>
      <c r="BW255" s="225"/>
      <c r="BX255" s="225"/>
      <c r="BY255" s="225"/>
      <c r="BZ255" s="225"/>
    </row>
    <row r="256" spans="1:78" ht="12" customHeight="1" x14ac:dyDescent="0.25">
      <c r="A256" s="225"/>
      <c r="B256" s="225"/>
      <c r="C256" s="225"/>
      <c r="D256" s="225"/>
      <c r="E256" s="225"/>
      <c r="F256" s="225"/>
      <c r="G256" s="225"/>
      <c r="H256" s="225"/>
      <c r="I256" s="225"/>
      <c r="J256" s="270"/>
      <c r="K256" s="271"/>
      <c r="L256" s="225"/>
      <c r="M256" s="225"/>
      <c r="N256" s="225"/>
      <c r="O256" s="225"/>
      <c r="P256" s="225"/>
      <c r="Q256" s="225"/>
      <c r="R256" s="225"/>
      <c r="S256" s="225"/>
      <c r="T256" s="225"/>
      <c r="U256" s="225"/>
      <c r="V256" s="225"/>
      <c r="W256" s="225"/>
      <c r="X256" s="225"/>
      <c r="Y256" s="225"/>
      <c r="Z256" s="225"/>
      <c r="AA256" s="225"/>
      <c r="AB256" s="225"/>
      <c r="AC256" s="225"/>
      <c r="AD256" s="225"/>
      <c r="AE256" s="225"/>
      <c r="AF256" s="225"/>
      <c r="AG256" s="225"/>
      <c r="AH256" s="225"/>
      <c r="AI256" s="225"/>
      <c r="AJ256" s="225"/>
      <c r="AK256" s="225"/>
      <c r="AL256" s="225"/>
      <c r="AM256" s="225"/>
      <c r="AN256" s="225"/>
      <c r="AO256" s="225"/>
      <c r="AP256" s="225"/>
      <c r="AQ256" s="225"/>
      <c r="AR256" s="225"/>
      <c r="AS256" s="225"/>
      <c r="AT256" s="225"/>
      <c r="AU256" s="225"/>
      <c r="AV256" s="225"/>
      <c r="AW256" s="225"/>
      <c r="AX256" s="225"/>
      <c r="AY256" s="225"/>
      <c r="AZ256" s="225"/>
      <c r="BA256" s="225"/>
      <c r="BB256" s="225"/>
      <c r="BC256" s="225"/>
      <c r="BD256" s="225"/>
      <c r="BE256" s="225"/>
      <c r="BF256" s="225"/>
      <c r="BG256" s="225"/>
      <c r="BH256" s="225"/>
      <c r="BI256" s="225"/>
      <c r="BJ256" s="225"/>
      <c r="BK256" s="225"/>
      <c r="BL256" s="225"/>
      <c r="BM256" s="225"/>
      <c r="BN256" s="225"/>
      <c r="BO256" s="225"/>
      <c r="BP256" s="225"/>
      <c r="BQ256" s="225"/>
      <c r="BR256" s="225"/>
      <c r="BS256" s="225"/>
      <c r="BT256" s="225"/>
      <c r="BU256" s="225"/>
      <c r="BV256" s="225"/>
      <c r="BW256" s="225"/>
      <c r="BX256" s="225"/>
      <c r="BY256" s="225"/>
      <c r="BZ256" s="225"/>
    </row>
    <row r="257" spans="1:78" ht="12" customHeight="1" x14ac:dyDescent="0.25">
      <c r="A257" s="225"/>
      <c r="B257" s="225"/>
      <c r="C257" s="225"/>
      <c r="D257" s="225"/>
      <c r="E257" s="225"/>
      <c r="F257" s="225"/>
      <c r="G257" s="225"/>
      <c r="H257" s="225"/>
      <c r="I257" s="225"/>
      <c r="J257" s="270"/>
      <c r="K257" s="271"/>
      <c r="L257" s="225"/>
      <c r="M257" s="225"/>
      <c r="N257" s="225"/>
      <c r="O257" s="225"/>
      <c r="P257" s="225"/>
      <c r="Q257" s="225"/>
      <c r="R257" s="225"/>
      <c r="S257" s="225"/>
      <c r="T257" s="225"/>
      <c r="U257" s="225"/>
      <c r="V257" s="225"/>
      <c r="W257" s="225"/>
      <c r="X257" s="225"/>
      <c r="Y257" s="225"/>
      <c r="Z257" s="225"/>
      <c r="AA257" s="225"/>
      <c r="AB257" s="225"/>
      <c r="AC257" s="225"/>
      <c r="AD257" s="225"/>
      <c r="AE257" s="225"/>
      <c r="AF257" s="225"/>
      <c r="AG257" s="225"/>
      <c r="AH257" s="225"/>
      <c r="AI257" s="225"/>
      <c r="AJ257" s="225"/>
      <c r="AK257" s="225"/>
      <c r="AL257" s="225"/>
      <c r="AM257" s="225"/>
      <c r="AN257" s="225"/>
      <c r="AO257" s="225"/>
      <c r="AP257" s="225"/>
      <c r="AQ257" s="225"/>
      <c r="AR257" s="225"/>
      <c r="AS257" s="225"/>
      <c r="AT257" s="225"/>
      <c r="AU257" s="225"/>
      <c r="AV257" s="225"/>
      <c r="AW257" s="225"/>
      <c r="AX257" s="225"/>
      <c r="AY257" s="225"/>
      <c r="AZ257" s="225"/>
      <c r="BA257" s="225"/>
      <c r="BB257" s="225"/>
      <c r="BC257" s="225"/>
      <c r="BD257" s="225"/>
      <c r="BE257" s="225"/>
      <c r="BF257" s="225"/>
      <c r="BG257" s="225"/>
      <c r="BH257" s="225"/>
      <c r="BI257" s="225"/>
      <c r="BJ257" s="225"/>
      <c r="BK257" s="225"/>
      <c r="BL257" s="225"/>
      <c r="BM257" s="225"/>
      <c r="BN257" s="225"/>
      <c r="BO257" s="225"/>
      <c r="BP257" s="225"/>
      <c r="BQ257" s="225"/>
      <c r="BR257" s="225"/>
      <c r="BS257" s="225"/>
      <c r="BT257" s="225"/>
      <c r="BU257" s="225"/>
      <c r="BV257" s="225"/>
      <c r="BW257" s="225"/>
      <c r="BX257" s="225"/>
      <c r="BY257" s="225"/>
      <c r="BZ257" s="225"/>
    </row>
    <row r="258" spans="1:78" ht="12" customHeight="1" x14ac:dyDescent="0.25">
      <c r="A258" s="225"/>
      <c r="B258" s="225"/>
      <c r="C258" s="225"/>
      <c r="D258" s="225"/>
      <c r="E258" s="225"/>
      <c r="F258" s="225"/>
      <c r="G258" s="225"/>
      <c r="H258" s="225"/>
      <c r="I258" s="225"/>
      <c r="J258" s="270"/>
      <c r="K258" s="271"/>
      <c r="L258" s="225"/>
      <c r="M258" s="225"/>
      <c r="N258" s="225"/>
      <c r="O258" s="225"/>
      <c r="P258" s="225"/>
      <c r="Q258" s="225"/>
      <c r="R258" s="225"/>
      <c r="S258" s="225"/>
      <c r="T258" s="225"/>
      <c r="U258" s="225"/>
      <c r="V258" s="225"/>
      <c r="W258" s="225"/>
      <c r="X258" s="225"/>
      <c r="Y258" s="225"/>
      <c r="Z258" s="225"/>
      <c r="AA258" s="225"/>
      <c r="AB258" s="225"/>
      <c r="AC258" s="225"/>
      <c r="AD258" s="225"/>
      <c r="AE258" s="225"/>
      <c r="AF258" s="225"/>
      <c r="AG258" s="225"/>
      <c r="AH258" s="225"/>
      <c r="AI258" s="225"/>
      <c r="AJ258" s="225"/>
      <c r="AK258" s="225"/>
      <c r="AL258" s="225"/>
      <c r="AM258" s="225"/>
      <c r="AN258" s="225"/>
      <c r="AO258" s="225"/>
      <c r="AP258" s="225"/>
      <c r="AQ258" s="225"/>
      <c r="AR258" s="225"/>
      <c r="AS258" s="225"/>
      <c r="AT258" s="225"/>
      <c r="AU258" s="225"/>
      <c r="AV258" s="225"/>
      <c r="AW258" s="225"/>
      <c r="AX258" s="225"/>
      <c r="AY258" s="225"/>
      <c r="AZ258" s="225"/>
      <c r="BA258" s="225"/>
      <c r="BB258" s="225"/>
      <c r="BC258" s="225"/>
      <c r="BD258" s="225"/>
      <c r="BE258" s="225"/>
      <c r="BF258" s="225"/>
      <c r="BG258" s="225"/>
      <c r="BH258" s="225"/>
      <c r="BI258" s="225"/>
      <c r="BJ258" s="225"/>
      <c r="BK258" s="225"/>
      <c r="BL258" s="225"/>
      <c r="BM258" s="225"/>
      <c r="BN258" s="225"/>
      <c r="BO258" s="225"/>
      <c r="BP258" s="225"/>
      <c r="BQ258" s="225"/>
      <c r="BR258" s="225"/>
      <c r="BS258" s="225"/>
      <c r="BT258" s="225"/>
      <c r="BU258" s="225"/>
      <c r="BV258" s="225"/>
      <c r="BW258" s="225"/>
      <c r="BX258" s="225"/>
      <c r="BY258" s="225"/>
      <c r="BZ258" s="225"/>
    </row>
    <row r="259" spans="1:78" ht="12" customHeight="1" x14ac:dyDescent="0.25">
      <c r="A259" s="225"/>
      <c r="B259" s="225"/>
      <c r="C259" s="225"/>
      <c r="D259" s="225"/>
      <c r="E259" s="225"/>
      <c r="F259" s="225"/>
      <c r="G259" s="225"/>
      <c r="H259" s="225"/>
      <c r="I259" s="225"/>
      <c r="J259" s="270"/>
      <c r="K259" s="271"/>
      <c r="L259" s="225"/>
      <c r="M259" s="225"/>
      <c r="N259" s="225"/>
      <c r="O259" s="225"/>
      <c r="P259" s="225"/>
      <c r="Q259" s="225"/>
      <c r="R259" s="225"/>
      <c r="S259" s="225"/>
      <c r="T259" s="225"/>
      <c r="U259" s="225"/>
      <c r="V259" s="225"/>
      <c r="W259" s="225"/>
      <c r="X259" s="225"/>
      <c r="Y259" s="225"/>
      <c r="Z259" s="225"/>
      <c r="AA259" s="225"/>
      <c r="AB259" s="225"/>
      <c r="AC259" s="225"/>
      <c r="AD259" s="225"/>
      <c r="AE259" s="225"/>
      <c r="AF259" s="225"/>
      <c r="AG259" s="225"/>
      <c r="AH259" s="225"/>
      <c r="AI259" s="225"/>
      <c r="AJ259" s="225"/>
      <c r="AK259" s="225"/>
      <c r="AL259" s="225"/>
      <c r="AM259" s="225"/>
      <c r="AN259" s="225"/>
      <c r="AO259" s="225"/>
      <c r="AP259" s="225"/>
      <c r="AQ259" s="225"/>
      <c r="AR259" s="225"/>
      <c r="AS259" s="225"/>
      <c r="AT259" s="225"/>
      <c r="AU259" s="225"/>
      <c r="AV259" s="225"/>
      <c r="AW259" s="225"/>
      <c r="AX259" s="225"/>
      <c r="AY259" s="225"/>
      <c r="AZ259" s="225"/>
      <c r="BA259" s="225"/>
      <c r="BB259" s="225"/>
      <c r="BC259" s="225"/>
      <c r="BD259" s="225"/>
      <c r="BE259" s="225"/>
      <c r="BF259" s="225"/>
      <c r="BG259" s="225"/>
      <c r="BH259" s="225"/>
      <c r="BI259" s="225"/>
      <c r="BJ259" s="225"/>
      <c r="BK259" s="225"/>
      <c r="BL259" s="225"/>
      <c r="BM259" s="225"/>
      <c r="BN259" s="225"/>
      <c r="BO259" s="225"/>
      <c r="BP259" s="225"/>
      <c r="BQ259" s="225"/>
      <c r="BR259" s="225"/>
      <c r="BS259" s="225"/>
      <c r="BT259" s="225"/>
      <c r="BU259" s="225"/>
      <c r="BV259" s="225"/>
      <c r="BW259" s="225"/>
      <c r="BX259" s="225"/>
      <c r="BY259" s="225"/>
      <c r="BZ259" s="225"/>
    </row>
    <row r="260" spans="1:78" ht="12" customHeight="1" x14ac:dyDescent="0.25">
      <c r="A260" s="225"/>
      <c r="B260" s="225"/>
      <c r="C260" s="225"/>
      <c r="D260" s="225"/>
      <c r="E260" s="225"/>
      <c r="F260" s="225"/>
      <c r="G260" s="225"/>
      <c r="H260" s="225"/>
      <c r="I260" s="225"/>
      <c r="J260" s="270"/>
      <c r="K260" s="271"/>
      <c r="L260" s="225"/>
      <c r="M260" s="225"/>
      <c r="N260" s="225"/>
      <c r="O260" s="225"/>
      <c r="P260" s="225"/>
      <c r="Q260" s="225"/>
      <c r="R260" s="225"/>
      <c r="S260" s="225"/>
      <c r="T260" s="225"/>
      <c r="U260" s="225"/>
      <c r="V260" s="225"/>
      <c r="W260" s="225"/>
      <c r="X260" s="225"/>
      <c r="Y260" s="225"/>
      <c r="Z260" s="225"/>
      <c r="AA260" s="225"/>
      <c r="AB260" s="225"/>
      <c r="AC260" s="225"/>
      <c r="AD260" s="225"/>
      <c r="AE260" s="225"/>
      <c r="AF260" s="225"/>
      <c r="AG260" s="225"/>
      <c r="AH260" s="225"/>
      <c r="AI260" s="225"/>
      <c r="AJ260" s="225"/>
      <c r="AK260" s="225"/>
      <c r="AL260" s="225"/>
      <c r="AM260" s="225"/>
      <c r="AN260" s="225"/>
      <c r="AO260" s="225"/>
      <c r="AP260" s="225"/>
      <c r="AQ260" s="225"/>
      <c r="AR260" s="225"/>
      <c r="AS260" s="225"/>
      <c r="AT260" s="225"/>
      <c r="AU260" s="225"/>
      <c r="AV260" s="225"/>
      <c r="AW260" s="225"/>
      <c r="AX260" s="225"/>
      <c r="AY260" s="225"/>
      <c r="AZ260" s="225"/>
      <c r="BA260" s="225"/>
      <c r="BB260" s="225"/>
      <c r="BC260" s="225"/>
      <c r="BD260" s="225"/>
      <c r="BE260" s="225"/>
      <c r="BF260" s="225"/>
      <c r="BG260" s="225"/>
      <c r="BH260" s="225"/>
      <c r="BI260" s="225"/>
      <c r="BJ260" s="225"/>
      <c r="BK260" s="225"/>
      <c r="BL260" s="225"/>
      <c r="BM260" s="225"/>
      <c r="BN260" s="225"/>
      <c r="BO260" s="225"/>
      <c r="BP260" s="225"/>
      <c r="BQ260" s="225"/>
      <c r="BR260" s="225"/>
      <c r="BS260" s="225"/>
      <c r="BT260" s="225"/>
      <c r="BU260" s="225"/>
      <c r="BV260" s="225"/>
      <c r="BW260" s="225"/>
      <c r="BX260" s="225"/>
      <c r="BY260" s="225"/>
      <c r="BZ260" s="225"/>
    </row>
    <row r="261" spans="1:78" ht="12" customHeight="1" x14ac:dyDescent="0.25">
      <c r="A261" s="225"/>
      <c r="B261" s="225"/>
      <c r="C261" s="225"/>
      <c r="D261" s="225"/>
      <c r="E261" s="225"/>
      <c r="F261" s="225"/>
      <c r="G261" s="225"/>
      <c r="H261" s="225"/>
      <c r="I261" s="225"/>
      <c r="J261" s="270"/>
      <c r="K261" s="271"/>
      <c r="L261" s="225"/>
      <c r="M261" s="225"/>
      <c r="N261" s="225"/>
      <c r="O261" s="225"/>
      <c r="P261" s="225"/>
      <c r="Q261" s="225"/>
      <c r="R261" s="225"/>
      <c r="S261" s="225"/>
      <c r="T261" s="225"/>
      <c r="U261" s="225"/>
      <c r="V261" s="225"/>
      <c r="W261" s="225"/>
      <c r="X261" s="225"/>
      <c r="Y261" s="225"/>
      <c r="Z261" s="225"/>
      <c r="AA261" s="225"/>
      <c r="AB261" s="225"/>
      <c r="AC261" s="225"/>
      <c r="AD261" s="225"/>
      <c r="AE261" s="225"/>
      <c r="AF261" s="225"/>
      <c r="AG261" s="225"/>
      <c r="AH261" s="225"/>
      <c r="AI261" s="225"/>
      <c r="AJ261" s="225"/>
      <c r="AK261" s="225"/>
      <c r="AL261" s="225"/>
      <c r="AM261" s="225"/>
      <c r="AN261" s="225"/>
      <c r="AO261" s="225"/>
      <c r="AP261" s="225"/>
      <c r="AQ261" s="225"/>
      <c r="AR261" s="225"/>
      <c r="AS261" s="225"/>
      <c r="AT261" s="225"/>
      <c r="AU261" s="225"/>
      <c r="AV261" s="225"/>
      <c r="AW261" s="225"/>
      <c r="AX261" s="225"/>
      <c r="AY261" s="225"/>
      <c r="AZ261" s="225"/>
      <c r="BA261" s="225"/>
      <c r="BB261" s="225"/>
      <c r="BC261" s="225"/>
      <c r="BD261" s="225"/>
      <c r="BE261" s="225"/>
      <c r="BF261" s="225"/>
      <c r="BG261" s="225"/>
      <c r="BH261" s="225"/>
      <c r="BI261" s="225"/>
      <c r="BJ261" s="225"/>
      <c r="BK261" s="225"/>
      <c r="BL261" s="225"/>
      <c r="BM261" s="225"/>
      <c r="BN261" s="225"/>
      <c r="BO261" s="225"/>
      <c r="BP261" s="225"/>
      <c r="BQ261" s="225"/>
      <c r="BR261" s="225"/>
      <c r="BS261" s="225"/>
      <c r="BT261" s="225"/>
      <c r="BU261" s="225"/>
      <c r="BV261" s="225"/>
      <c r="BW261" s="225"/>
      <c r="BX261" s="225"/>
      <c r="BY261" s="225"/>
      <c r="BZ261" s="225"/>
    </row>
    <row r="262" spans="1:78" ht="12" customHeight="1" x14ac:dyDescent="0.25">
      <c r="A262" s="225"/>
      <c r="B262" s="225"/>
      <c r="C262" s="225"/>
      <c r="D262" s="225"/>
      <c r="E262" s="225"/>
      <c r="F262" s="225"/>
      <c r="G262" s="225"/>
      <c r="H262" s="225"/>
      <c r="I262" s="225"/>
      <c r="J262" s="270"/>
      <c r="K262" s="271"/>
      <c r="L262" s="225"/>
      <c r="M262" s="225"/>
      <c r="N262" s="225"/>
      <c r="O262" s="225"/>
      <c r="P262" s="225"/>
      <c r="Q262" s="225"/>
      <c r="R262" s="225"/>
      <c r="S262" s="225"/>
      <c r="T262" s="225"/>
      <c r="U262" s="225"/>
      <c r="V262" s="225"/>
      <c r="W262" s="225"/>
      <c r="X262" s="225"/>
      <c r="Y262" s="225"/>
      <c r="Z262" s="225"/>
      <c r="AA262" s="225"/>
      <c r="AB262" s="225"/>
      <c r="AC262" s="225"/>
      <c r="AD262" s="225"/>
      <c r="AE262" s="225"/>
      <c r="AF262" s="225"/>
      <c r="AG262" s="225"/>
      <c r="AH262" s="225"/>
      <c r="AI262" s="225"/>
      <c r="AJ262" s="225"/>
      <c r="AK262" s="225"/>
      <c r="AL262" s="225"/>
      <c r="AM262" s="225"/>
      <c r="AN262" s="225"/>
      <c r="AO262" s="225"/>
      <c r="AP262" s="225"/>
      <c r="AQ262" s="225"/>
      <c r="AR262" s="225"/>
      <c r="AS262" s="225"/>
      <c r="AT262" s="225"/>
      <c r="AU262" s="225"/>
      <c r="AV262" s="225"/>
      <c r="AW262" s="225"/>
      <c r="AX262" s="225"/>
      <c r="AY262" s="225"/>
      <c r="AZ262" s="225"/>
      <c r="BA262" s="225"/>
      <c r="BB262" s="225"/>
      <c r="BC262" s="225"/>
      <c r="BD262" s="225"/>
      <c r="BE262" s="225"/>
      <c r="BF262" s="225"/>
      <c r="BG262" s="225"/>
      <c r="BH262" s="225"/>
      <c r="BI262" s="225"/>
      <c r="BJ262" s="225"/>
      <c r="BK262" s="225"/>
      <c r="BL262" s="225"/>
      <c r="BM262" s="225"/>
      <c r="BN262" s="225"/>
      <c r="BO262" s="225"/>
      <c r="BP262" s="225"/>
      <c r="BQ262" s="225"/>
      <c r="BR262" s="225"/>
      <c r="BS262" s="225"/>
      <c r="BT262" s="225"/>
      <c r="BU262" s="225"/>
      <c r="BV262" s="225"/>
      <c r="BW262" s="225"/>
      <c r="BX262" s="225"/>
      <c r="BY262" s="225"/>
      <c r="BZ262" s="225"/>
    </row>
    <row r="263" spans="1:78" ht="12" customHeight="1" x14ac:dyDescent="0.25">
      <c r="A263" s="225"/>
      <c r="B263" s="225"/>
      <c r="C263" s="225"/>
      <c r="D263" s="225"/>
      <c r="E263" s="225"/>
      <c r="F263" s="225"/>
      <c r="G263" s="225"/>
      <c r="H263" s="225"/>
      <c r="I263" s="225"/>
      <c r="J263" s="270"/>
      <c r="K263" s="271"/>
      <c r="L263" s="225"/>
      <c r="M263" s="225"/>
      <c r="N263" s="225"/>
      <c r="O263" s="225"/>
      <c r="P263" s="225"/>
      <c r="Q263" s="225"/>
      <c r="R263" s="225"/>
      <c r="S263" s="225"/>
      <c r="T263" s="225"/>
      <c r="U263" s="225"/>
      <c r="V263" s="225"/>
      <c r="W263" s="225"/>
      <c r="X263" s="225"/>
      <c r="Y263" s="225"/>
      <c r="Z263" s="225"/>
      <c r="AA263" s="225"/>
      <c r="AB263" s="225"/>
      <c r="AC263" s="225"/>
      <c r="AD263" s="225"/>
      <c r="AE263" s="225"/>
      <c r="AF263" s="225"/>
      <c r="AG263" s="225"/>
      <c r="AH263" s="225"/>
      <c r="AI263" s="225"/>
      <c r="AJ263" s="225"/>
      <c r="AK263" s="225"/>
      <c r="AL263" s="225"/>
      <c r="AM263" s="225"/>
      <c r="AN263" s="225"/>
      <c r="AO263" s="225"/>
      <c r="AP263" s="225"/>
      <c r="AQ263" s="225"/>
      <c r="AR263" s="225"/>
      <c r="AS263" s="225"/>
      <c r="AT263" s="225"/>
      <c r="AU263" s="225"/>
      <c r="AV263" s="225"/>
      <c r="AW263" s="225"/>
      <c r="AX263" s="225"/>
      <c r="AY263" s="225"/>
      <c r="AZ263" s="225"/>
      <c r="BA263" s="225"/>
      <c r="BB263" s="225"/>
      <c r="BC263" s="225"/>
      <c r="BD263" s="225"/>
      <c r="BE263" s="225"/>
      <c r="BF263" s="225"/>
      <c r="BG263" s="225"/>
      <c r="BH263" s="225"/>
      <c r="BI263" s="225"/>
      <c r="BJ263" s="225"/>
      <c r="BK263" s="225"/>
      <c r="BL263" s="225"/>
      <c r="BM263" s="225"/>
      <c r="BN263" s="225"/>
      <c r="BO263" s="225"/>
      <c r="BP263" s="225"/>
      <c r="BQ263" s="225"/>
      <c r="BR263" s="225"/>
      <c r="BS263" s="225"/>
      <c r="BT263" s="225"/>
      <c r="BU263" s="225"/>
      <c r="BV263" s="225"/>
      <c r="BW263" s="225"/>
      <c r="BX263" s="225"/>
      <c r="BY263" s="225"/>
      <c r="BZ263" s="225"/>
    </row>
    <row r="264" spans="1:78" ht="12" customHeight="1" x14ac:dyDescent="0.25">
      <c r="A264" s="225"/>
      <c r="B264" s="225"/>
      <c r="C264" s="225"/>
      <c r="D264" s="225"/>
      <c r="E264" s="225"/>
      <c r="F264" s="225"/>
      <c r="G264" s="225"/>
      <c r="H264" s="225"/>
      <c r="I264" s="225"/>
      <c r="J264" s="270"/>
      <c r="K264" s="271"/>
      <c r="L264" s="225"/>
      <c r="M264" s="225"/>
      <c r="N264" s="225"/>
      <c r="O264" s="225"/>
      <c r="P264" s="225"/>
      <c r="Q264" s="225"/>
      <c r="R264" s="225"/>
      <c r="S264" s="225"/>
      <c r="T264" s="225"/>
      <c r="U264" s="225"/>
      <c r="V264" s="225"/>
      <c r="W264" s="225"/>
      <c r="X264" s="225"/>
      <c r="Y264" s="225"/>
      <c r="Z264" s="225"/>
      <c r="AA264" s="225"/>
      <c r="AB264" s="225"/>
      <c r="AC264" s="225"/>
      <c r="AD264" s="225"/>
      <c r="AE264" s="225"/>
      <c r="AF264" s="225"/>
      <c r="AG264" s="225"/>
      <c r="AH264" s="225"/>
      <c r="AI264" s="225"/>
      <c r="AJ264" s="225"/>
      <c r="AK264" s="225"/>
      <c r="AL264" s="225"/>
      <c r="AM264" s="225"/>
      <c r="AN264" s="225"/>
      <c r="AO264" s="225"/>
      <c r="AP264" s="225"/>
      <c r="AQ264" s="225"/>
      <c r="AR264" s="225"/>
      <c r="AS264" s="225"/>
      <c r="AT264" s="225"/>
      <c r="AU264" s="225"/>
      <c r="AV264" s="225"/>
      <c r="AW264" s="225"/>
      <c r="AX264" s="225"/>
      <c r="AY264" s="225"/>
      <c r="AZ264" s="225"/>
      <c r="BA264" s="225"/>
      <c r="BB264" s="225"/>
      <c r="BC264" s="225"/>
      <c r="BD264" s="225"/>
      <c r="BE264" s="225"/>
      <c r="BF264" s="225"/>
      <c r="BG264" s="225"/>
      <c r="BH264" s="225"/>
      <c r="BI264" s="225"/>
      <c r="BJ264" s="225"/>
      <c r="BK264" s="225"/>
      <c r="BL264" s="225"/>
      <c r="BM264" s="225"/>
      <c r="BN264" s="225"/>
      <c r="BO264" s="225"/>
      <c r="BP264" s="225"/>
      <c r="BQ264" s="225"/>
      <c r="BR264" s="225"/>
      <c r="BS264" s="225"/>
      <c r="BT264" s="225"/>
      <c r="BU264" s="225"/>
      <c r="BV264" s="225"/>
      <c r="BW264" s="225"/>
      <c r="BX264" s="225"/>
      <c r="BY264" s="225"/>
      <c r="BZ264" s="225"/>
    </row>
    <row r="265" spans="1:78" ht="12" customHeight="1" x14ac:dyDescent="0.25">
      <c r="A265" s="225"/>
      <c r="B265" s="225"/>
      <c r="C265" s="225"/>
      <c r="D265" s="225"/>
      <c r="E265" s="225"/>
      <c r="F265" s="225"/>
      <c r="G265" s="225"/>
      <c r="H265" s="225"/>
      <c r="I265" s="225"/>
      <c r="J265" s="270"/>
      <c r="K265" s="271"/>
      <c r="L265" s="225"/>
      <c r="M265" s="225"/>
      <c r="N265" s="225"/>
      <c r="O265" s="225"/>
      <c r="P265" s="225"/>
      <c r="Q265" s="225"/>
      <c r="R265" s="225"/>
      <c r="S265" s="225"/>
      <c r="T265" s="225"/>
      <c r="U265" s="225"/>
      <c r="V265" s="225"/>
      <c r="W265" s="225"/>
      <c r="X265" s="225"/>
      <c r="Y265" s="225"/>
      <c r="Z265" s="225"/>
      <c r="AA265" s="225"/>
      <c r="AB265" s="225"/>
      <c r="AC265" s="225"/>
      <c r="AD265" s="225"/>
      <c r="AE265" s="225"/>
      <c r="AF265" s="225"/>
      <c r="AG265" s="225"/>
      <c r="AH265" s="225"/>
      <c r="AI265" s="225"/>
      <c r="AJ265" s="225"/>
      <c r="AK265" s="225"/>
      <c r="AL265" s="225"/>
      <c r="AM265" s="225"/>
      <c r="AN265" s="225"/>
      <c r="AO265" s="225"/>
      <c r="AP265" s="225"/>
      <c r="AQ265" s="225"/>
      <c r="AR265" s="225"/>
      <c r="AS265" s="225"/>
      <c r="AT265" s="225"/>
      <c r="AU265" s="225"/>
      <c r="AV265" s="225"/>
      <c r="AW265" s="225"/>
      <c r="AX265" s="225"/>
      <c r="AY265" s="225"/>
      <c r="AZ265" s="225"/>
      <c r="BA265" s="225"/>
      <c r="BB265" s="225"/>
      <c r="BC265" s="225"/>
      <c r="BD265" s="225"/>
      <c r="BE265" s="225"/>
      <c r="BF265" s="225"/>
      <c r="BG265" s="225"/>
      <c r="BH265" s="225"/>
      <c r="BI265" s="225"/>
      <c r="BJ265" s="225"/>
      <c r="BK265" s="225"/>
      <c r="BL265" s="225"/>
      <c r="BM265" s="225"/>
      <c r="BN265" s="225"/>
      <c r="BO265" s="225"/>
      <c r="BP265" s="225"/>
      <c r="BQ265" s="225"/>
      <c r="BR265" s="225"/>
      <c r="BS265" s="225"/>
      <c r="BT265" s="225"/>
      <c r="BU265" s="225"/>
      <c r="BV265" s="225"/>
      <c r="BW265" s="225"/>
      <c r="BX265" s="225"/>
      <c r="BY265" s="225"/>
      <c r="BZ265" s="225"/>
    </row>
    <row r="266" spans="1:78" ht="12" customHeight="1" x14ac:dyDescent="0.25">
      <c r="A266" s="225"/>
      <c r="B266" s="225"/>
      <c r="C266" s="225"/>
      <c r="D266" s="225"/>
      <c r="E266" s="225"/>
      <c r="F266" s="225"/>
      <c r="G266" s="225"/>
      <c r="H266" s="225"/>
      <c r="I266" s="225"/>
      <c r="J266" s="270"/>
      <c r="K266" s="271"/>
      <c r="L266" s="225"/>
      <c r="M266" s="225"/>
      <c r="N266" s="225"/>
      <c r="O266" s="225"/>
      <c r="P266" s="225"/>
      <c r="Q266" s="225"/>
      <c r="R266" s="225"/>
      <c r="S266" s="225"/>
      <c r="T266" s="225"/>
      <c r="U266" s="225"/>
      <c r="V266" s="225"/>
      <c r="W266" s="225"/>
      <c r="X266" s="225"/>
      <c r="Y266" s="225"/>
      <c r="Z266" s="225"/>
      <c r="AA266" s="225"/>
      <c r="AB266" s="225"/>
      <c r="AC266" s="225"/>
      <c r="AD266" s="225"/>
      <c r="AE266" s="225"/>
      <c r="AF266" s="225"/>
      <c r="AG266" s="225"/>
      <c r="AH266" s="225"/>
      <c r="AI266" s="225"/>
      <c r="AJ266" s="225"/>
      <c r="AK266" s="225"/>
      <c r="AL266" s="225"/>
      <c r="AM266" s="225"/>
      <c r="AN266" s="225"/>
      <c r="AO266" s="225"/>
      <c r="AP266" s="225"/>
      <c r="AQ266" s="225"/>
      <c r="AR266" s="225"/>
      <c r="AS266" s="225"/>
      <c r="AT266" s="225"/>
      <c r="AU266" s="225"/>
      <c r="AV266" s="225"/>
      <c r="AW266" s="225"/>
      <c r="AX266" s="225"/>
      <c r="AY266" s="225"/>
      <c r="AZ266" s="225"/>
      <c r="BA266" s="225"/>
      <c r="BB266" s="225"/>
      <c r="BC266" s="225"/>
      <c r="BD266" s="225"/>
      <c r="BE266" s="225"/>
      <c r="BF266" s="225"/>
      <c r="BG266" s="225"/>
      <c r="BH266" s="225"/>
      <c r="BI266" s="225"/>
      <c r="BJ266" s="225"/>
      <c r="BK266" s="225"/>
      <c r="BL266" s="225"/>
      <c r="BM266" s="225"/>
      <c r="BN266" s="225"/>
      <c r="BO266" s="225"/>
      <c r="BP266" s="225"/>
      <c r="BQ266" s="225"/>
      <c r="BR266" s="225"/>
      <c r="BS266" s="225"/>
      <c r="BT266" s="225"/>
      <c r="BU266" s="225"/>
      <c r="BV266" s="225"/>
      <c r="BW266" s="225"/>
      <c r="BX266" s="225"/>
      <c r="BY266" s="225"/>
      <c r="BZ266" s="225"/>
    </row>
    <row r="267" spans="1:78" ht="12" customHeight="1" x14ac:dyDescent="0.25">
      <c r="A267" s="225"/>
      <c r="B267" s="225"/>
      <c r="C267" s="225"/>
      <c r="D267" s="225"/>
      <c r="E267" s="225"/>
      <c r="F267" s="225"/>
      <c r="G267" s="225"/>
      <c r="H267" s="225"/>
      <c r="I267" s="225"/>
      <c r="J267" s="270"/>
      <c r="K267" s="271"/>
      <c r="L267" s="225"/>
      <c r="M267" s="225"/>
      <c r="N267" s="225"/>
      <c r="O267" s="225"/>
      <c r="P267" s="225"/>
      <c r="Q267" s="225"/>
      <c r="R267" s="225"/>
      <c r="S267" s="225"/>
      <c r="T267" s="225"/>
      <c r="U267" s="225"/>
      <c r="V267" s="225"/>
      <c r="W267" s="225"/>
      <c r="X267" s="225"/>
      <c r="Y267" s="225"/>
      <c r="Z267" s="225"/>
      <c r="AA267" s="225"/>
      <c r="AB267" s="225"/>
      <c r="AC267" s="225"/>
      <c r="AD267" s="225"/>
      <c r="AE267" s="225"/>
      <c r="AF267" s="225"/>
      <c r="AG267" s="225"/>
      <c r="AH267" s="225"/>
      <c r="AI267" s="225"/>
      <c r="AJ267" s="225"/>
      <c r="AK267" s="225"/>
      <c r="AL267" s="225"/>
      <c r="AM267" s="225"/>
      <c r="AN267" s="225"/>
      <c r="AO267" s="225"/>
      <c r="AP267" s="225"/>
      <c r="AQ267" s="225"/>
      <c r="AR267" s="225"/>
      <c r="AS267" s="225"/>
      <c r="AT267" s="225"/>
      <c r="AU267" s="225"/>
      <c r="AV267" s="225"/>
      <c r="AW267" s="225"/>
      <c r="AX267" s="225"/>
      <c r="AY267" s="225"/>
      <c r="AZ267" s="225"/>
      <c r="BA267" s="225"/>
      <c r="BB267" s="225"/>
      <c r="BC267" s="225"/>
      <c r="BD267" s="225"/>
      <c r="BE267" s="225"/>
      <c r="BF267" s="225"/>
      <c r="BG267" s="225"/>
      <c r="BH267" s="225"/>
      <c r="BI267" s="225"/>
      <c r="BJ267" s="225"/>
      <c r="BK267" s="225"/>
      <c r="BL267" s="225"/>
      <c r="BM267" s="225"/>
      <c r="BN267" s="225"/>
      <c r="BO267" s="225"/>
      <c r="BP267" s="225"/>
      <c r="BQ267" s="225"/>
      <c r="BR267" s="225"/>
      <c r="BS267" s="225"/>
      <c r="BT267" s="225"/>
      <c r="BU267" s="225"/>
      <c r="BV267" s="225"/>
      <c r="BW267" s="225"/>
      <c r="BX267" s="225"/>
      <c r="BY267" s="225"/>
      <c r="BZ267" s="225"/>
    </row>
    <row r="268" spans="1:78" ht="12" customHeight="1" x14ac:dyDescent="0.25">
      <c r="A268" s="225"/>
      <c r="B268" s="225"/>
      <c r="C268" s="225"/>
      <c r="D268" s="225"/>
      <c r="E268" s="225"/>
      <c r="F268" s="225"/>
      <c r="G268" s="225"/>
      <c r="H268" s="225"/>
      <c r="I268" s="225"/>
      <c r="J268" s="270"/>
      <c r="K268" s="271"/>
      <c r="L268" s="225"/>
      <c r="M268" s="225"/>
      <c r="N268" s="225"/>
      <c r="O268" s="225"/>
      <c r="P268" s="225"/>
      <c r="Q268" s="225"/>
      <c r="R268" s="225"/>
      <c r="S268" s="225"/>
      <c r="T268" s="225"/>
      <c r="U268" s="225"/>
      <c r="V268" s="225"/>
      <c r="W268" s="225"/>
      <c r="X268" s="225"/>
      <c r="Y268" s="225"/>
      <c r="Z268" s="225"/>
      <c r="AA268" s="225"/>
      <c r="AB268" s="225"/>
      <c r="AC268" s="225"/>
      <c r="AD268" s="225"/>
      <c r="AE268" s="225"/>
      <c r="AF268" s="225"/>
      <c r="AG268" s="225"/>
      <c r="AH268" s="225"/>
      <c r="AI268" s="225"/>
      <c r="AJ268" s="225"/>
      <c r="AK268" s="225"/>
      <c r="AL268" s="225"/>
      <c r="AM268" s="225"/>
      <c r="AN268" s="225"/>
      <c r="AO268" s="225"/>
      <c r="AP268" s="225"/>
      <c r="AQ268" s="225"/>
      <c r="AR268" s="225"/>
      <c r="AS268" s="225"/>
      <c r="AT268" s="225"/>
      <c r="AU268" s="225"/>
      <c r="AV268" s="225"/>
      <c r="AW268" s="225"/>
      <c r="AX268" s="225"/>
      <c r="AY268" s="225"/>
      <c r="AZ268" s="225"/>
      <c r="BA268" s="225"/>
      <c r="BB268" s="225"/>
      <c r="BC268" s="225"/>
      <c r="BD268" s="225"/>
      <c r="BE268" s="225"/>
      <c r="BF268" s="225"/>
      <c r="BG268" s="225"/>
      <c r="BH268" s="225"/>
      <c r="BI268" s="225"/>
      <c r="BJ268" s="225"/>
      <c r="BK268" s="225"/>
      <c r="BL268" s="225"/>
      <c r="BM268" s="225"/>
      <c r="BN268" s="225"/>
      <c r="BO268" s="225"/>
      <c r="BP268" s="225"/>
      <c r="BQ268" s="225"/>
      <c r="BR268" s="225"/>
      <c r="BS268" s="225"/>
      <c r="BT268" s="225"/>
      <c r="BU268" s="225"/>
      <c r="BV268" s="225"/>
      <c r="BW268" s="225"/>
      <c r="BX268" s="225"/>
      <c r="BY268" s="225"/>
      <c r="BZ268" s="225"/>
    </row>
    <row r="269" spans="1:78" ht="12" customHeight="1" x14ac:dyDescent="0.25">
      <c r="A269" s="225"/>
      <c r="B269" s="225"/>
      <c r="C269" s="225"/>
      <c r="D269" s="225"/>
      <c r="E269" s="225"/>
      <c r="F269" s="225"/>
      <c r="G269" s="225"/>
      <c r="H269" s="225"/>
      <c r="I269" s="225"/>
      <c r="J269" s="270"/>
      <c r="K269" s="271"/>
      <c r="L269" s="225"/>
      <c r="M269" s="225"/>
      <c r="N269" s="225"/>
      <c r="O269" s="225"/>
      <c r="P269" s="225"/>
      <c r="Q269" s="225"/>
      <c r="R269" s="225"/>
      <c r="S269" s="225"/>
      <c r="T269" s="225"/>
      <c r="U269" s="225"/>
      <c r="V269" s="225"/>
      <c r="W269" s="225"/>
      <c r="X269" s="225"/>
      <c r="Y269" s="225"/>
      <c r="Z269" s="225"/>
      <c r="AA269" s="225"/>
      <c r="AB269" s="225"/>
      <c r="AC269" s="225"/>
      <c r="AD269" s="225"/>
      <c r="AE269" s="225"/>
      <c r="AF269" s="225"/>
      <c r="AG269" s="225"/>
      <c r="AH269" s="225"/>
      <c r="AI269" s="225"/>
      <c r="AJ269" s="225"/>
      <c r="AK269" s="225"/>
      <c r="AL269" s="225"/>
      <c r="AM269" s="225"/>
      <c r="AN269" s="225"/>
      <c r="AO269" s="225"/>
      <c r="AP269" s="225"/>
      <c r="AQ269" s="225"/>
      <c r="AR269" s="225"/>
      <c r="AS269" s="225"/>
      <c r="AT269" s="225"/>
      <c r="AU269" s="225"/>
      <c r="AV269" s="225"/>
      <c r="AW269" s="225"/>
      <c r="AX269" s="225"/>
      <c r="AY269" s="225"/>
      <c r="AZ269" s="225"/>
      <c r="BA269" s="225"/>
      <c r="BB269" s="225"/>
      <c r="BC269" s="225"/>
      <c r="BD269" s="225"/>
      <c r="BE269" s="225"/>
      <c r="BF269" s="225"/>
      <c r="BG269" s="225"/>
      <c r="BH269" s="225"/>
      <c r="BI269" s="225"/>
      <c r="BJ269" s="225"/>
      <c r="BK269" s="225"/>
      <c r="BL269" s="225"/>
      <c r="BM269" s="225"/>
      <c r="BN269" s="225"/>
      <c r="BO269" s="225"/>
      <c r="BP269" s="225"/>
      <c r="BQ269" s="225"/>
      <c r="BR269" s="225"/>
      <c r="BS269" s="225"/>
      <c r="BT269" s="225"/>
      <c r="BU269" s="225"/>
      <c r="BV269" s="225"/>
      <c r="BW269" s="225"/>
      <c r="BX269" s="225"/>
      <c r="BY269" s="225"/>
      <c r="BZ269" s="225"/>
    </row>
    <row r="270" spans="1:78" ht="12" customHeight="1" x14ac:dyDescent="0.25">
      <c r="A270" s="225"/>
      <c r="B270" s="225"/>
      <c r="C270" s="225"/>
      <c r="D270" s="225"/>
      <c r="E270" s="225"/>
      <c r="F270" s="225"/>
      <c r="G270" s="225"/>
      <c r="H270" s="225"/>
      <c r="I270" s="225"/>
      <c r="J270" s="270"/>
      <c r="K270" s="271"/>
      <c r="L270" s="225"/>
      <c r="M270" s="225"/>
      <c r="N270" s="225"/>
      <c r="O270" s="225"/>
      <c r="P270" s="225"/>
      <c r="Q270" s="225"/>
      <c r="R270" s="225"/>
      <c r="S270" s="225"/>
      <c r="T270" s="225"/>
      <c r="U270" s="225"/>
      <c r="V270" s="225"/>
      <c r="W270" s="225"/>
      <c r="X270" s="225"/>
      <c r="Y270" s="225"/>
      <c r="Z270" s="225"/>
      <c r="AA270" s="225"/>
      <c r="AB270" s="225"/>
      <c r="AC270" s="225"/>
      <c r="AD270" s="225"/>
      <c r="AE270" s="225"/>
      <c r="AF270" s="225"/>
      <c r="AG270" s="225"/>
      <c r="AH270" s="225"/>
      <c r="AI270" s="225"/>
      <c r="AJ270" s="225"/>
      <c r="AK270" s="225"/>
      <c r="AL270" s="225"/>
      <c r="AM270" s="225"/>
      <c r="AN270" s="225"/>
      <c r="AO270" s="225"/>
      <c r="AP270" s="225"/>
      <c r="AQ270" s="225"/>
      <c r="AR270" s="225"/>
      <c r="AS270" s="225"/>
      <c r="AT270" s="225"/>
      <c r="AU270" s="225"/>
      <c r="AV270" s="225"/>
      <c r="AW270" s="225"/>
      <c r="AX270" s="225"/>
      <c r="AY270" s="225"/>
      <c r="AZ270" s="225"/>
      <c r="BA270" s="225"/>
      <c r="BB270" s="225"/>
      <c r="BC270" s="225"/>
      <c r="BD270" s="225"/>
      <c r="BE270" s="225"/>
      <c r="BF270" s="225"/>
      <c r="BG270" s="225"/>
      <c r="BH270" s="225"/>
      <c r="BI270" s="225"/>
      <c r="BJ270" s="225"/>
      <c r="BK270" s="225"/>
      <c r="BL270" s="225"/>
      <c r="BM270" s="225"/>
      <c r="BN270" s="225"/>
      <c r="BO270" s="225"/>
      <c r="BP270" s="225"/>
      <c r="BQ270" s="225"/>
      <c r="BR270" s="225"/>
      <c r="BS270" s="225"/>
      <c r="BT270" s="225"/>
      <c r="BU270" s="225"/>
      <c r="BV270" s="225"/>
      <c r="BW270" s="225"/>
      <c r="BX270" s="225"/>
      <c r="BY270" s="225"/>
      <c r="BZ270" s="225"/>
    </row>
    <row r="271" spans="1:78" ht="12" customHeight="1" x14ac:dyDescent="0.25">
      <c r="A271" s="225"/>
      <c r="B271" s="225"/>
      <c r="C271" s="225"/>
      <c r="D271" s="225"/>
      <c r="E271" s="225"/>
      <c r="F271" s="225"/>
      <c r="G271" s="225"/>
      <c r="H271" s="225"/>
      <c r="I271" s="225"/>
      <c r="J271" s="270"/>
      <c r="K271" s="271"/>
      <c r="L271" s="225"/>
      <c r="M271" s="225"/>
      <c r="N271" s="225"/>
      <c r="O271" s="225"/>
      <c r="P271" s="225"/>
      <c r="Q271" s="225"/>
      <c r="R271" s="225"/>
      <c r="S271" s="225"/>
      <c r="T271" s="225"/>
      <c r="U271" s="225"/>
      <c r="V271" s="225"/>
      <c r="W271" s="225"/>
      <c r="X271" s="225"/>
      <c r="Y271" s="225"/>
      <c r="Z271" s="225"/>
      <c r="AA271" s="225"/>
      <c r="AB271" s="225"/>
      <c r="AC271" s="225"/>
      <c r="AD271" s="225"/>
      <c r="AE271" s="225"/>
      <c r="AF271" s="225"/>
      <c r="AG271" s="225"/>
      <c r="AH271" s="225"/>
      <c r="AI271" s="225"/>
      <c r="AJ271" s="225"/>
      <c r="AK271" s="225"/>
      <c r="AL271" s="225"/>
      <c r="AM271" s="225"/>
      <c r="AN271" s="225"/>
      <c r="AO271" s="225"/>
      <c r="AP271" s="225"/>
      <c r="AQ271" s="225"/>
      <c r="AR271" s="225"/>
      <c r="AS271" s="225"/>
      <c r="AT271" s="225"/>
      <c r="AU271" s="225"/>
      <c r="AV271" s="225"/>
      <c r="AW271" s="225"/>
      <c r="AX271" s="225"/>
      <c r="AY271" s="225"/>
      <c r="AZ271" s="225"/>
      <c r="BA271" s="225"/>
      <c r="BB271" s="225"/>
      <c r="BC271" s="225"/>
      <c r="BD271" s="225"/>
      <c r="BE271" s="225"/>
      <c r="BF271" s="225"/>
      <c r="BG271" s="225"/>
      <c r="BH271" s="225"/>
      <c r="BI271" s="225"/>
      <c r="BJ271" s="225"/>
      <c r="BK271" s="225"/>
      <c r="BL271" s="225"/>
      <c r="BM271" s="225"/>
      <c r="BN271" s="225"/>
      <c r="BO271" s="225"/>
      <c r="BP271" s="225"/>
      <c r="BQ271" s="225"/>
      <c r="BR271" s="225"/>
      <c r="BS271" s="225"/>
      <c r="BT271" s="225"/>
      <c r="BU271" s="225"/>
      <c r="BV271" s="225"/>
      <c r="BW271" s="225"/>
      <c r="BX271" s="225"/>
      <c r="BY271" s="225"/>
      <c r="BZ271" s="225"/>
    </row>
    <row r="272" spans="1:78" ht="12" customHeight="1" x14ac:dyDescent="0.25">
      <c r="A272" s="225"/>
      <c r="B272" s="225"/>
      <c r="C272" s="225"/>
      <c r="D272" s="225"/>
      <c r="E272" s="225"/>
      <c r="F272" s="225"/>
      <c r="G272" s="225"/>
      <c r="H272" s="225"/>
      <c r="I272" s="225"/>
      <c r="J272" s="270"/>
      <c r="K272" s="271"/>
      <c r="L272" s="225"/>
      <c r="M272" s="225"/>
      <c r="N272" s="225"/>
      <c r="O272" s="225"/>
      <c r="P272" s="225"/>
      <c r="Q272" s="225"/>
      <c r="R272" s="225"/>
      <c r="S272" s="225"/>
      <c r="T272" s="225"/>
      <c r="U272" s="225"/>
      <c r="V272" s="225"/>
      <c r="W272" s="225"/>
      <c r="X272" s="225"/>
      <c r="Y272" s="225"/>
      <c r="Z272" s="225"/>
      <c r="AA272" s="225"/>
      <c r="AB272" s="225"/>
      <c r="AC272" s="225"/>
      <c r="AD272" s="225"/>
      <c r="AE272" s="225"/>
      <c r="AF272" s="225"/>
      <c r="AG272" s="225"/>
      <c r="AH272" s="225"/>
      <c r="AI272" s="225"/>
      <c r="AJ272" s="225"/>
      <c r="AK272" s="225"/>
      <c r="AL272" s="225"/>
      <c r="AM272" s="225"/>
      <c r="AN272" s="225"/>
      <c r="AO272" s="225"/>
      <c r="AP272" s="225"/>
      <c r="AQ272" s="225"/>
      <c r="AR272" s="225"/>
      <c r="AS272" s="225"/>
      <c r="AT272" s="225"/>
      <c r="AU272" s="225"/>
      <c r="AV272" s="225"/>
      <c r="AW272" s="225"/>
      <c r="AX272" s="225"/>
      <c r="AY272" s="225"/>
      <c r="AZ272" s="225"/>
      <c r="BA272" s="225"/>
      <c r="BB272" s="225"/>
      <c r="BC272" s="225"/>
      <c r="BD272" s="225"/>
      <c r="BE272" s="225"/>
      <c r="BF272" s="225"/>
      <c r="BG272" s="225"/>
      <c r="BH272" s="225"/>
      <c r="BI272" s="225"/>
      <c r="BJ272" s="225"/>
      <c r="BK272" s="225"/>
      <c r="BL272" s="225"/>
      <c r="BM272" s="225"/>
      <c r="BN272" s="225"/>
      <c r="BO272" s="225"/>
      <c r="BP272" s="225"/>
      <c r="BQ272" s="225"/>
      <c r="BR272" s="225"/>
      <c r="BS272" s="225"/>
      <c r="BT272" s="225"/>
      <c r="BU272" s="225"/>
      <c r="BV272" s="225"/>
      <c r="BW272" s="225"/>
      <c r="BX272" s="225"/>
      <c r="BY272" s="225"/>
      <c r="BZ272" s="225"/>
    </row>
    <row r="273" spans="1:78" ht="12" customHeight="1" x14ac:dyDescent="0.25">
      <c r="A273" s="225"/>
      <c r="B273" s="225"/>
      <c r="C273" s="225"/>
      <c r="D273" s="225"/>
      <c r="E273" s="225"/>
      <c r="F273" s="225"/>
      <c r="G273" s="225"/>
      <c r="H273" s="225"/>
      <c r="I273" s="225"/>
      <c r="J273" s="270"/>
      <c r="K273" s="271"/>
      <c r="L273" s="225"/>
      <c r="M273" s="225"/>
      <c r="N273" s="225"/>
      <c r="O273" s="225"/>
      <c r="P273" s="225"/>
      <c r="Q273" s="225"/>
      <c r="R273" s="225"/>
      <c r="S273" s="225"/>
      <c r="T273" s="225"/>
      <c r="U273" s="225"/>
      <c r="V273" s="225"/>
      <c r="W273" s="225"/>
      <c r="X273" s="225"/>
      <c r="Y273" s="225"/>
      <c r="Z273" s="225"/>
      <c r="AA273" s="225"/>
      <c r="AB273" s="225"/>
      <c r="AC273" s="225"/>
      <c r="AD273" s="225"/>
      <c r="AE273" s="225"/>
      <c r="AF273" s="225"/>
      <c r="AG273" s="225"/>
      <c r="AH273" s="225"/>
      <c r="AI273" s="225"/>
      <c r="AJ273" s="225"/>
      <c r="AK273" s="225"/>
      <c r="AL273" s="225"/>
      <c r="AM273" s="225"/>
      <c r="AN273" s="225"/>
      <c r="AO273" s="225"/>
      <c r="AP273" s="225"/>
      <c r="AQ273" s="225"/>
      <c r="AR273" s="225"/>
      <c r="AS273" s="225"/>
      <c r="AT273" s="225"/>
      <c r="AU273" s="225"/>
      <c r="AV273" s="225"/>
      <c r="AW273" s="225"/>
      <c r="AX273" s="225"/>
      <c r="AY273" s="225"/>
      <c r="AZ273" s="225"/>
      <c r="BA273" s="225"/>
      <c r="BB273" s="225"/>
      <c r="BC273" s="225"/>
      <c r="BD273" s="225"/>
      <c r="BE273" s="225"/>
      <c r="BF273" s="225"/>
      <c r="BG273" s="225"/>
      <c r="BH273" s="225"/>
      <c r="BI273" s="225"/>
      <c r="BJ273" s="225"/>
      <c r="BK273" s="225"/>
      <c r="BL273" s="225"/>
      <c r="BM273" s="225"/>
      <c r="BN273" s="225"/>
      <c r="BO273" s="225"/>
      <c r="BP273" s="225"/>
      <c r="BQ273" s="225"/>
      <c r="BR273" s="225"/>
      <c r="BS273" s="225"/>
      <c r="BT273" s="225"/>
      <c r="BU273" s="225"/>
      <c r="BV273" s="225"/>
      <c r="BW273" s="225"/>
      <c r="BX273" s="225"/>
      <c r="BY273" s="225"/>
      <c r="BZ273" s="225"/>
    </row>
    <row r="274" spans="1:78" ht="12" customHeight="1" x14ac:dyDescent="0.25">
      <c r="A274" s="225"/>
      <c r="B274" s="225"/>
      <c r="C274" s="225"/>
      <c r="D274" s="225"/>
      <c r="E274" s="225"/>
      <c r="F274" s="225"/>
      <c r="G274" s="225"/>
      <c r="H274" s="225"/>
      <c r="I274" s="225"/>
      <c r="J274" s="270"/>
      <c r="K274" s="271"/>
      <c r="L274" s="225"/>
      <c r="M274" s="225"/>
      <c r="N274" s="225"/>
      <c r="O274" s="225"/>
      <c r="P274" s="225"/>
      <c r="Q274" s="225"/>
      <c r="R274" s="225"/>
      <c r="S274" s="225"/>
      <c r="T274" s="225"/>
      <c r="U274" s="225"/>
      <c r="V274" s="225"/>
      <c r="W274" s="225"/>
      <c r="X274" s="225"/>
      <c r="Y274" s="225"/>
      <c r="Z274" s="225"/>
      <c r="AA274" s="225"/>
      <c r="AB274" s="225"/>
      <c r="AC274" s="225"/>
      <c r="AD274" s="225"/>
      <c r="AE274" s="225"/>
      <c r="AF274" s="225"/>
      <c r="AG274" s="225"/>
      <c r="AH274" s="225"/>
      <c r="AI274" s="225"/>
      <c r="AJ274" s="225"/>
      <c r="AK274" s="225"/>
      <c r="AL274" s="225"/>
      <c r="AM274" s="225"/>
      <c r="AN274" s="225"/>
      <c r="AO274" s="225"/>
      <c r="AP274" s="225"/>
      <c r="AQ274" s="225"/>
      <c r="AR274" s="225"/>
      <c r="AS274" s="225"/>
      <c r="AT274" s="225"/>
      <c r="AU274" s="225"/>
      <c r="AV274" s="225"/>
      <c r="AW274" s="225"/>
      <c r="AX274" s="225"/>
      <c r="AY274" s="225"/>
      <c r="AZ274" s="225"/>
      <c r="BA274" s="225"/>
      <c r="BB274" s="225"/>
      <c r="BC274" s="225"/>
      <c r="BD274" s="225"/>
      <c r="BE274" s="225"/>
      <c r="BF274" s="225"/>
      <c r="BG274" s="225"/>
      <c r="BH274" s="225"/>
      <c r="BI274" s="225"/>
      <c r="BJ274" s="225"/>
      <c r="BK274" s="225"/>
      <c r="BL274" s="225"/>
      <c r="BM274" s="225"/>
      <c r="BN274" s="225"/>
      <c r="BO274" s="225"/>
      <c r="BP274" s="225"/>
      <c r="BQ274" s="225"/>
      <c r="BR274" s="225"/>
      <c r="BS274" s="225"/>
      <c r="BT274" s="225"/>
      <c r="BU274" s="225"/>
      <c r="BV274" s="225"/>
      <c r="BW274" s="225"/>
      <c r="BX274" s="225"/>
      <c r="BY274" s="225"/>
      <c r="BZ274" s="225"/>
    </row>
    <row r="275" spans="1:78" ht="12" customHeight="1" x14ac:dyDescent="0.25">
      <c r="A275" s="225"/>
      <c r="B275" s="225"/>
      <c r="C275" s="225"/>
      <c r="D275" s="225"/>
      <c r="E275" s="225"/>
      <c r="F275" s="225"/>
      <c r="G275" s="225"/>
      <c r="H275" s="225"/>
      <c r="I275" s="225"/>
      <c r="J275" s="270"/>
      <c r="K275" s="271"/>
      <c r="L275" s="225"/>
      <c r="M275" s="225"/>
      <c r="N275" s="225"/>
      <c r="O275" s="225"/>
      <c r="P275" s="225"/>
      <c r="Q275" s="225"/>
      <c r="R275" s="225"/>
      <c r="S275" s="225"/>
      <c r="T275" s="225"/>
      <c r="U275" s="225"/>
      <c r="V275" s="225"/>
      <c r="W275" s="225"/>
      <c r="X275" s="225"/>
      <c r="Y275" s="225"/>
      <c r="Z275" s="225"/>
      <c r="AA275" s="225"/>
      <c r="AB275" s="225"/>
      <c r="AC275" s="225"/>
      <c r="AD275" s="225"/>
      <c r="AE275" s="225"/>
      <c r="AF275" s="225"/>
      <c r="AG275" s="225"/>
      <c r="AH275" s="225"/>
      <c r="AI275" s="225"/>
      <c r="AJ275" s="225"/>
      <c r="AK275" s="225"/>
      <c r="AL275" s="225"/>
      <c r="AM275" s="225"/>
      <c r="AN275" s="225"/>
      <c r="AO275" s="225"/>
      <c r="AP275" s="225"/>
      <c r="AQ275" s="225"/>
      <c r="AR275" s="225"/>
      <c r="AS275" s="225"/>
      <c r="AT275" s="225"/>
      <c r="AU275" s="225"/>
      <c r="AV275" s="225"/>
      <c r="AW275" s="225"/>
      <c r="AX275" s="225"/>
      <c r="AY275" s="225"/>
      <c r="AZ275" s="225"/>
      <c r="BA275" s="225"/>
      <c r="BB275" s="225"/>
      <c r="BC275" s="225"/>
      <c r="BD275" s="225"/>
      <c r="BE275" s="225"/>
      <c r="BF275" s="225"/>
      <c r="BG275" s="225"/>
      <c r="BH275" s="225"/>
      <c r="BI275" s="225"/>
      <c r="BJ275" s="225"/>
      <c r="BK275" s="225"/>
      <c r="BL275" s="225"/>
      <c r="BM275" s="225"/>
      <c r="BN275" s="225"/>
      <c r="BO275" s="225"/>
      <c r="BP275" s="225"/>
      <c r="BQ275" s="225"/>
      <c r="BR275" s="225"/>
      <c r="BS275" s="225"/>
      <c r="BT275" s="225"/>
      <c r="BU275" s="225"/>
      <c r="BV275" s="225"/>
      <c r="BW275" s="225"/>
      <c r="BX275" s="225"/>
      <c r="BY275" s="225"/>
      <c r="BZ275" s="225"/>
    </row>
    <row r="276" spans="1:78" ht="12" customHeight="1" x14ac:dyDescent="0.25">
      <c r="A276" s="225"/>
      <c r="B276" s="225"/>
      <c r="C276" s="225"/>
      <c r="D276" s="225"/>
      <c r="E276" s="225"/>
      <c r="F276" s="225"/>
      <c r="G276" s="225"/>
      <c r="H276" s="225"/>
      <c r="I276" s="225"/>
      <c r="J276" s="270"/>
      <c r="K276" s="271"/>
      <c r="L276" s="225"/>
      <c r="M276" s="225"/>
      <c r="N276" s="225"/>
      <c r="O276" s="225"/>
      <c r="P276" s="225"/>
      <c r="Q276" s="225"/>
      <c r="R276" s="225"/>
      <c r="S276" s="225"/>
      <c r="T276" s="225"/>
      <c r="U276" s="225"/>
      <c r="V276" s="225"/>
      <c r="W276" s="225"/>
      <c r="X276" s="225"/>
      <c r="Y276" s="225"/>
      <c r="Z276" s="225"/>
      <c r="AA276" s="225"/>
      <c r="AB276" s="225"/>
      <c r="AC276" s="225"/>
      <c r="AD276" s="225"/>
      <c r="AE276" s="225"/>
      <c r="AF276" s="225"/>
      <c r="AG276" s="225"/>
      <c r="AH276" s="225"/>
      <c r="AI276" s="225"/>
      <c r="AJ276" s="225"/>
      <c r="AK276" s="225"/>
      <c r="AL276" s="225"/>
      <c r="AM276" s="225"/>
      <c r="AN276" s="225"/>
      <c r="AO276" s="225"/>
      <c r="AP276" s="225"/>
      <c r="AQ276" s="225"/>
      <c r="AR276" s="225"/>
      <c r="AS276" s="225"/>
      <c r="AT276" s="225"/>
      <c r="AU276" s="225"/>
      <c r="AV276" s="225"/>
      <c r="AW276" s="225"/>
      <c r="AX276" s="225"/>
      <c r="AY276" s="225"/>
      <c r="AZ276" s="225"/>
      <c r="BA276" s="225"/>
      <c r="BB276" s="225"/>
      <c r="BC276" s="225"/>
      <c r="BD276" s="225"/>
      <c r="BE276" s="225"/>
      <c r="BF276" s="225"/>
      <c r="BG276" s="225"/>
      <c r="BH276" s="225"/>
      <c r="BI276" s="225"/>
      <c r="BJ276" s="225"/>
      <c r="BK276" s="225"/>
      <c r="BL276" s="225"/>
      <c r="BM276" s="225"/>
      <c r="BN276" s="225"/>
      <c r="BO276" s="225"/>
      <c r="BP276" s="225"/>
      <c r="BQ276" s="225"/>
      <c r="BR276" s="225"/>
      <c r="BS276" s="225"/>
      <c r="BT276" s="225"/>
      <c r="BU276" s="225"/>
      <c r="BV276" s="225"/>
      <c r="BW276" s="225"/>
      <c r="BX276" s="225"/>
      <c r="BY276" s="225"/>
      <c r="BZ276" s="225"/>
    </row>
    <row r="277" spans="1:78" ht="12" customHeight="1" x14ac:dyDescent="0.25">
      <c r="A277" s="225"/>
      <c r="B277" s="225"/>
      <c r="C277" s="225"/>
      <c r="D277" s="225"/>
      <c r="E277" s="225"/>
      <c r="F277" s="225"/>
      <c r="G277" s="225"/>
      <c r="H277" s="225"/>
      <c r="I277" s="225"/>
      <c r="J277" s="270"/>
      <c r="K277" s="271"/>
      <c r="L277" s="225"/>
      <c r="M277" s="225"/>
      <c r="N277" s="225"/>
      <c r="O277" s="225"/>
      <c r="P277" s="225"/>
      <c r="Q277" s="225"/>
      <c r="R277" s="225"/>
      <c r="S277" s="225"/>
      <c r="T277" s="225"/>
      <c r="U277" s="225"/>
      <c r="V277" s="225"/>
      <c r="W277" s="225"/>
      <c r="X277" s="225"/>
      <c r="Y277" s="225"/>
      <c r="Z277" s="225"/>
      <c r="AA277" s="225"/>
      <c r="AB277" s="225"/>
      <c r="AC277" s="225"/>
      <c r="AD277" s="225"/>
      <c r="AE277" s="225"/>
      <c r="AF277" s="225"/>
      <c r="AG277" s="225"/>
      <c r="AH277" s="225"/>
      <c r="AI277" s="225"/>
      <c r="AJ277" s="225"/>
      <c r="AK277" s="225"/>
      <c r="AL277" s="225"/>
      <c r="AM277" s="225"/>
      <c r="AN277" s="225"/>
      <c r="AO277" s="225"/>
      <c r="AP277" s="225"/>
      <c r="AQ277" s="225"/>
      <c r="AR277" s="225"/>
      <c r="AS277" s="225"/>
      <c r="AT277" s="225"/>
      <c r="AU277" s="225"/>
      <c r="AV277" s="225"/>
      <c r="AW277" s="225"/>
      <c r="AX277" s="225"/>
      <c r="AY277" s="225"/>
      <c r="AZ277" s="225"/>
      <c r="BA277" s="225"/>
      <c r="BB277" s="225"/>
      <c r="BC277" s="225"/>
      <c r="BD277" s="225"/>
      <c r="BE277" s="225"/>
      <c r="BF277" s="225"/>
      <c r="BG277" s="225"/>
      <c r="BH277" s="225"/>
      <c r="BI277" s="225"/>
      <c r="BJ277" s="225"/>
      <c r="BK277" s="225"/>
      <c r="BL277" s="225"/>
      <c r="BM277" s="225"/>
      <c r="BN277" s="225"/>
      <c r="BO277" s="225"/>
      <c r="BP277" s="225"/>
      <c r="BQ277" s="225"/>
      <c r="BR277" s="225"/>
      <c r="BS277" s="225"/>
      <c r="BT277" s="225"/>
      <c r="BU277" s="225"/>
      <c r="BV277" s="225"/>
      <c r="BW277" s="225"/>
      <c r="BX277" s="225"/>
      <c r="BY277" s="225"/>
      <c r="BZ277" s="225"/>
    </row>
    <row r="278" spans="1:78" ht="12" customHeight="1" x14ac:dyDescent="0.25">
      <c r="A278" s="225"/>
      <c r="B278" s="225"/>
      <c r="C278" s="225"/>
      <c r="D278" s="225"/>
      <c r="E278" s="225"/>
      <c r="F278" s="225"/>
      <c r="G278" s="225"/>
      <c r="H278" s="225"/>
      <c r="I278" s="225"/>
      <c r="J278" s="270"/>
      <c r="K278" s="271"/>
      <c r="L278" s="225"/>
      <c r="M278" s="225"/>
      <c r="N278" s="225"/>
      <c r="O278" s="225"/>
      <c r="P278" s="225"/>
      <c r="Q278" s="225"/>
      <c r="R278" s="225"/>
      <c r="S278" s="225"/>
      <c r="T278" s="225"/>
      <c r="U278" s="225"/>
      <c r="V278" s="225"/>
      <c r="W278" s="225"/>
      <c r="X278" s="225"/>
      <c r="Y278" s="225"/>
      <c r="Z278" s="225"/>
      <c r="AA278" s="225"/>
      <c r="AB278" s="225"/>
      <c r="AC278" s="225"/>
      <c r="AD278" s="225"/>
      <c r="AE278" s="225"/>
      <c r="AF278" s="225"/>
      <c r="AG278" s="225"/>
      <c r="AH278" s="225"/>
      <c r="AI278" s="225"/>
      <c r="AJ278" s="225"/>
      <c r="AK278" s="225"/>
      <c r="AL278" s="225"/>
      <c r="AM278" s="225"/>
      <c r="AN278" s="225"/>
      <c r="AO278" s="225"/>
      <c r="AP278" s="225"/>
      <c r="AQ278" s="225"/>
      <c r="AR278" s="225"/>
      <c r="AS278" s="225"/>
      <c r="AT278" s="225"/>
      <c r="AU278" s="225"/>
      <c r="AV278" s="225"/>
      <c r="AW278" s="225"/>
      <c r="AX278" s="225"/>
      <c r="AY278" s="225"/>
      <c r="AZ278" s="225"/>
      <c r="BA278" s="225"/>
      <c r="BB278" s="225"/>
      <c r="BC278" s="225"/>
      <c r="BD278" s="225"/>
      <c r="BE278" s="225"/>
      <c r="BF278" s="225"/>
      <c r="BG278" s="225"/>
      <c r="BH278" s="225"/>
      <c r="BI278" s="225"/>
      <c r="BJ278" s="225"/>
      <c r="BK278" s="225"/>
      <c r="BL278" s="225"/>
      <c r="BM278" s="225"/>
      <c r="BN278" s="225"/>
      <c r="BO278" s="225"/>
      <c r="BP278" s="225"/>
      <c r="BQ278" s="225"/>
      <c r="BR278" s="225"/>
      <c r="BS278" s="225"/>
      <c r="BT278" s="225"/>
      <c r="BU278" s="225"/>
      <c r="BV278" s="225"/>
      <c r="BW278" s="225"/>
      <c r="BX278" s="225"/>
      <c r="BY278" s="225"/>
      <c r="BZ278" s="225"/>
    </row>
    <row r="279" spans="1:78" ht="12" customHeight="1" x14ac:dyDescent="0.25">
      <c r="A279" s="225"/>
      <c r="B279" s="225"/>
      <c r="C279" s="225"/>
      <c r="D279" s="225"/>
      <c r="E279" s="225"/>
      <c r="F279" s="225"/>
      <c r="G279" s="225"/>
      <c r="H279" s="225"/>
      <c r="I279" s="225"/>
      <c r="J279" s="270"/>
      <c r="K279" s="271"/>
      <c r="L279" s="225"/>
      <c r="M279" s="225"/>
      <c r="N279" s="225"/>
      <c r="O279" s="225"/>
      <c r="P279" s="225"/>
      <c r="Q279" s="225"/>
      <c r="R279" s="225"/>
      <c r="S279" s="225"/>
      <c r="T279" s="225"/>
      <c r="U279" s="225"/>
      <c r="V279" s="225"/>
      <c r="W279" s="225"/>
      <c r="X279" s="225"/>
      <c r="Y279" s="225"/>
      <c r="Z279" s="225"/>
      <c r="AA279" s="225"/>
      <c r="AB279" s="225"/>
      <c r="AC279" s="225"/>
      <c r="AD279" s="225"/>
      <c r="AE279" s="225"/>
      <c r="AF279" s="225"/>
      <c r="AG279" s="225"/>
      <c r="AH279" s="225"/>
      <c r="AI279" s="225"/>
      <c r="AJ279" s="225"/>
      <c r="AK279" s="225"/>
      <c r="AL279" s="225"/>
      <c r="AM279" s="225"/>
      <c r="AN279" s="225"/>
      <c r="AO279" s="225"/>
      <c r="AP279" s="225"/>
      <c r="AQ279" s="225"/>
      <c r="AR279" s="225"/>
      <c r="AS279" s="225"/>
      <c r="AT279" s="225"/>
      <c r="AU279" s="225"/>
      <c r="AV279" s="225"/>
      <c r="AW279" s="225"/>
      <c r="AX279" s="225"/>
      <c r="AY279" s="225"/>
      <c r="AZ279" s="225"/>
      <c r="BA279" s="225"/>
      <c r="BB279" s="225"/>
      <c r="BC279" s="225"/>
      <c r="BD279" s="225"/>
      <c r="BE279" s="225"/>
      <c r="BF279" s="225"/>
      <c r="BG279" s="225"/>
      <c r="BH279" s="225"/>
      <c r="BI279" s="225"/>
      <c r="BJ279" s="225"/>
      <c r="BK279" s="225"/>
      <c r="BL279" s="225"/>
      <c r="BM279" s="225"/>
      <c r="BN279" s="225"/>
      <c r="BO279" s="225"/>
      <c r="BP279" s="225"/>
      <c r="BQ279" s="225"/>
      <c r="BR279" s="225"/>
      <c r="BS279" s="225"/>
      <c r="BT279" s="225"/>
      <c r="BU279" s="225"/>
      <c r="BV279" s="225"/>
      <c r="BW279" s="225"/>
      <c r="BX279" s="225"/>
      <c r="BY279" s="225"/>
      <c r="BZ279" s="225"/>
    </row>
    <row r="280" spans="1:78" ht="12" customHeight="1" x14ac:dyDescent="0.25">
      <c r="A280" s="225"/>
      <c r="B280" s="225"/>
      <c r="C280" s="225"/>
      <c r="D280" s="225"/>
      <c r="E280" s="225"/>
      <c r="F280" s="225"/>
      <c r="G280" s="225"/>
      <c r="H280" s="225"/>
      <c r="I280" s="225"/>
      <c r="J280" s="270"/>
      <c r="K280" s="271"/>
      <c r="L280" s="225"/>
      <c r="M280" s="225"/>
      <c r="N280" s="225"/>
      <c r="O280" s="225"/>
      <c r="P280" s="225"/>
      <c r="Q280" s="225"/>
      <c r="R280" s="225"/>
      <c r="S280" s="225"/>
      <c r="T280" s="225"/>
      <c r="U280" s="225"/>
      <c r="V280" s="225"/>
      <c r="W280" s="225"/>
      <c r="X280" s="225"/>
      <c r="Y280" s="225"/>
      <c r="Z280" s="225"/>
      <c r="AA280" s="225"/>
      <c r="AB280" s="225"/>
      <c r="AC280" s="225"/>
      <c r="AD280" s="225"/>
      <c r="AE280" s="225"/>
      <c r="AF280" s="225"/>
      <c r="AG280" s="225"/>
      <c r="AH280" s="225"/>
      <c r="AI280" s="225"/>
      <c r="AJ280" s="225"/>
      <c r="AK280" s="225"/>
      <c r="AL280" s="225"/>
      <c r="AM280" s="225"/>
      <c r="AN280" s="225"/>
      <c r="AO280" s="225"/>
      <c r="AP280" s="225"/>
      <c r="AQ280" s="225"/>
      <c r="AR280" s="225"/>
      <c r="AS280" s="225"/>
      <c r="AT280" s="225"/>
      <c r="AU280" s="225"/>
      <c r="AV280" s="225"/>
      <c r="AW280" s="225"/>
      <c r="AX280" s="225"/>
      <c r="AY280" s="225"/>
      <c r="AZ280" s="225"/>
      <c r="BA280" s="225"/>
      <c r="BB280" s="225"/>
      <c r="BC280" s="225"/>
      <c r="BD280" s="225"/>
      <c r="BE280" s="225"/>
      <c r="BF280" s="225"/>
      <c r="BG280" s="225"/>
      <c r="BH280" s="225"/>
      <c r="BI280" s="225"/>
      <c r="BJ280" s="225"/>
      <c r="BK280" s="225"/>
      <c r="BL280" s="225"/>
      <c r="BM280" s="225"/>
      <c r="BN280" s="225"/>
      <c r="BO280" s="225"/>
      <c r="BP280" s="225"/>
      <c r="BQ280" s="225"/>
      <c r="BR280" s="225"/>
      <c r="BS280" s="225"/>
      <c r="BT280" s="225"/>
      <c r="BU280" s="225"/>
      <c r="BV280" s="225"/>
      <c r="BW280" s="225"/>
      <c r="BX280" s="225"/>
      <c r="BY280" s="225"/>
      <c r="BZ280" s="225"/>
    </row>
    <row r="281" spans="1:78" ht="12" customHeight="1" x14ac:dyDescent="0.25">
      <c r="A281" s="225"/>
      <c r="B281" s="225"/>
      <c r="C281" s="225"/>
      <c r="D281" s="225"/>
      <c r="E281" s="225"/>
      <c r="F281" s="225"/>
      <c r="G281" s="225"/>
      <c r="H281" s="225"/>
      <c r="I281" s="225"/>
      <c r="J281" s="270"/>
      <c r="K281" s="271"/>
      <c r="L281" s="225"/>
      <c r="M281" s="225"/>
      <c r="N281" s="225"/>
      <c r="O281" s="225"/>
      <c r="P281" s="225"/>
      <c r="Q281" s="225"/>
      <c r="R281" s="225"/>
      <c r="S281" s="225"/>
      <c r="T281" s="225"/>
      <c r="U281" s="225"/>
      <c r="V281" s="225"/>
      <c r="W281" s="225"/>
      <c r="X281" s="225"/>
      <c r="Y281" s="225"/>
      <c r="Z281" s="225"/>
      <c r="AA281" s="225"/>
      <c r="AB281" s="225"/>
      <c r="AC281" s="225"/>
      <c r="AD281" s="225"/>
      <c r="AE281" s="225"/>
      <c r="AF281" s="225"/>
      <c r="AG281" s="225"/>
      <c r="AH281" s="225"/>
      <c r="AI281" s="225"/>
      <c r="AJ281" s="225"/>
      <c r="AK281" s="225"/>
      <c r="AL281" s="225"/>
      <c r="AM281" s="225"/>
      <c r="AN281" s="225"/>
      <c r="AO281" s="225"/>
      <c r="AP281" s="225"/>
      <c r="AQ281" s="225"/>
      <c r="AR281" s="225"/>
      <c r="AS281" s="225"/>
      <c r="AT281" s="225"/>
      <c r="AU281" s="225"/>
      <c r="AV281" s="225"/>
      <c r="AW281" s="225"/>
      <c r="AX281" s="225"/>
      <c r="AY281" s="225"/>
      <c r="AZ281" s="225"/>
      <c r="BA281" s="225"/>
      <c r="BB281" s="225"/>
      <c r="BC281" s="225"/>
      <c r="BD281" s="225"/>
      <c r="BE281" s="225"/>
      <c r="BF281" s="225"/>
      <c r="BG281" s="225"/>
      <c r="BH281" s="225"/>
      <c r="BI281" s="225"/>
      <c r="BJ281" s="225"/>
      <c r="BK281" s="225"/>
      <c r="BL281" s="225"/>
      <c r="BM281" s="225"/>
      <c r="BN281" s="225"/>
      <c r="BO281" s="225"/>
      <c r="BP281" s="225"/>
      <c r="BQ281" s="225"/>
      <c r="BR281" s="225"/>
      <c r="BS281" s="225"/>
      <c r="BT281" s="225"/>
      <c r="BU281" s="225"/>
      <c r="BV281" s="225"/>
      <c r="BW281" s="225"/>
      <c r="BX281" s="225"/>
      <c r="BY281" s="225"/>
      <c r="BZ281" s="225"/>
    </row>
    <row r="282" spans="1:78" ht="12" customHeight="1" x14ac:dyDescent="0.25">
      <c r="A282" s="225"/>
      <c r="B282" s="225"/>
      <c r="C282" s="225"/>
      <c r="D282" s="225"/>
      <c r="E282" s="225"/>
      <c r="F282" s="225"/>
      <c r="G282" s="225"/>
      <c r="H282" s="225"/>
      <c r="I282" s="225"/>
      <c r="J282" s="270"/>
      <c r="K282" s="271"/>
      <c r="L282" s="225"/>
      <c r="M282" s="225"/>
      <c r="N282" s="225"/>
      <c r="O282" s="225"/>
      <c r="P282" s="225"/>
      <c r="Q282" s="225"/>
      <c r="R282" s="225"/>
      <c r="S282" s="225"/>
      <c r="T282" s="225"/>
      <c r="U282" s="225"/>
      <c r="V282" s="225"/>
      <c r="W282" s="225"/>
      <c r="X282" s="225"/>
      <c r="Y282" s="225"/>
      <c r="Z282" s="225"/>
      <c r="AA282" s="225"/>
      <c r="AB282" s="225"/>
      <c r="AC282" s="225"/>
      <c r="AD282" s="225"/>
      <c r="AE282" s="225"/>
      <c r="AF282" s="225"/>
      <c r="AG282" s="225"/>
      <c r="AH282" s="225"/>
      <c r="AI282" s="225"/>
      <c r="AJ282" s="225"/>
      <c r="AK282" s="225"/>
      <c r="AL282" s="225"/>
      <c r="AM282" s="225"/>
      <c r="AN282" s="225"/>
      <c r="AO282" s="225"/>
      <c r="AP282" s="225"/>
      <c r="AQ282" s="225"/>
      <c r="AR282" s="225"/>
      <c r="AS282" s="225"/>
      <c r="AT282" s="225"/>
      <c r="AU282" s="225"/>
      <c r="AV282" s="225"/>
      <c r="AW282" s="225"/>
      <c r="AX282" s="225"/>
      <c r="AY282" s="225"/>
      <c r="AZ282" s="225"/>
      <c r="BA282" s="225"/>
      <c r="BB282" s="225"/>
      <c r="BC282" s="225"/>
      <c r="BD282" s="225"/>
      <c r="BE282" s="225"/>
      <c r="BF282" s="225"/>
      <c r="BG282" s="225"/>
      <c r="BH282" s="225"/>
      <c r="BI282" s="225"/>
      <c r="BJ282" s="225"/>
      <c r="BK282" s="225"/>
      <c r="BL282" s="225"/>
      <c r="BM282" s="225"/>
      <c r="BN282" s="225"/>
      <c r="BO282" s="225"/>
      <c r="BP282" s="225"/>
      <c r="BQ282" s="225"/>
      <c r="BR282" s="225"/>
      <c r="BS282" s="225"/>
      <c r="BT282" s="225"/>
      <c r="BU282" s="225"/>
      <c r="BV282" s="225"/>
      <c r="BW282" s="225"/>
      <c r="BX282" s="225"/>
      <c r="BY282" s="225"/>
      <c r="BZ282" s="225"/>
    </row>
    <row r="283" spans="1:78" ht="12" customHeight="1" x14ac:dyDescent="0.25">
      <c r="A283" s="225"/>
      <c r="B283" s="225"/>
      <c r="C283" s="225"/>
      <c r="D283" s="225"/>
      <c r="E283" s="225"/>
      <c r="F283" s="225"/>
      <c r="G283" s="225"/>
      <c r="H283" s="225"/>
      <c r="I283" s="225"/>
      <c r="J283" s="270"/>
      <c r="K283" s="271"/>
      <c r="L283" s="225"/>
      <c r="M283" s="225"/>
      <c r="N283" s="225"/>
      <c r="O283" s="225"/>
      <c r="P283" s="225"/>
      <c r="Q283" s="225"/>
      <c r="R283" s="225"/>
      <c r="S283" s="225"/>
      <c r="T283" s="225"/>
      <c r="U283" s="225"/>
      <c r="V283" s="225"/>
      <c r="W283" s="225"/>
      <c r="X283" s="225"/>
      <c r="Y283" s="225"/>
      <c r="Z283" s="225"/>
      <c r="AA283" s="225"/>
      <c r="AB283" s="225"/>
      <c r="AC283" s="225"/>
      <c r="AD283" s="225"/>
      <c r="AE283" s="225"/>
      <c r="AF283" s="225"/>
      <c r="AG283" s="225"/>
      <c r="AH283" s="225"/>
      <c r="AI283" s="225"/>
      <c r="AJ283" s="225"/>
      <c r="AK283" s="225"/>
      <c r="AL283" s="225"/>
      <c r="AM283" s="225"/>
      <c r="AN283" s="225"/>
      <c r="AO283" s="225"/>
      <c r="AP283" s="225"/>
      <c r="AQ283" s="225"/>
      <c r="AR283" s="225"/>
      <c r="AS283" s="225"/>
      <c r="AT283" s="225"/>
      <c r="AU283" s="225"/>
      <c r="AV283" s="225"/>
      <c r="AW283" s="225"/>
      <c r="AX283" s="225"/>
      <c r="AY283" s="225"/>
      <c r="AZ283" s="225"/>
      <c r="BA283" s="225"/>
      <c r="BB283" s="225"/>
      <c r="BC283" s="225"/>
      <c r="BD283" s="225"/>
      <c r="BE283" s="225"/>
      <c r="BF283" s="225"/>
      <c r="BG283" s="225"/>
      <c r="BH283" s="225"/>
      <c r="BI283" s="225"/>
      <c r="BJ283" s="225"/>
      <c r="BK283" s="225"/>
      <c r="BL283" s="225"/>
      <c r="BM283" s="225"/>
      <c r="BN283" s="225"/>
      <c r="BO283" s="225"/>
      <c r="BP283" s="225"/>
      <c r="BQ283" s="225"/>
      <c r="BR283" s="225"/>
      <c r="BS283" s="225"/>
      <c r="BT283" s="225"/>
      <c r="BU283" s="225"/>
      <c r="BV283" s="225"/>
      <c r="BW283" s="225"/>
      <c r="BX283" s="225"/>
      <c r="BY283" s="225"/>
      <c r="BZ283" s="225"/>
    </row>
    <row r="284" spans="1:78" ht="12" customHeight="1" x14ac:dyDescent="0.25">
      <c r="A284" s="225"/>
      <c r="B284" s="225"/>
      <c r="C284" s="225"/>
      <c r="D284" s="225"/>
      <c r="E284" s="225"/>
      <c r="F284" s="225"/>
      <c r="G284" s="225"/>
      <c r="H284" s="225"/>
      <c r="I284" s="225"/>
      <c r="J284" s="270"/>
      <c r="K284" s="271"/>
      <c r="L284" s="225"/>
      <c r="M284" s="225"/>
      <c r="N284" s="225"/>
      <c r="O284" s="225"/>
      <c r="P284" s="225"/>
      <c r="Q284" s="225"/>
      <c r="R284" s="225"/>
      <c r="S284" s="225"/>
      <c r="T284" s="225"/>
      <c r="U284" s="225"/>
      <c r="V284" s="225"/>
      <c r="W284" s="225"/>
      <c r="X284" s="225"/>
      <c r="Y284" s="225"/>
      <c r="Z284" s="225"/>
      <c r="AA284" s="225"/>
      <c r="AB284" s="225"/>
      <c r="AC284" s="225"/>
      <c r="AD284" s="225"/>
      <c r="AE284" s="225"/>
      <c r="AF284" s="225"/>
      <c r="AG284" s="225"/>
      <c r="AH284" s="225"/>
      <c r="AI284" s="225"/>
      <c r="AJ284" s="225"/>
      <c r="AK284" s="225"/>
      <c r="AL284" s="225"/>
      <c r="AM284" s="225"/>
      <c r="AN284" s="225"/>
      <c r="AO284" s="225"/>
      <c r="AP284" s="225"/>
      <c r="AQ284" s="225"/>
      <c r="AR284" s="225"/>
      <c r="AS284" s="225"/>
      <c r="AT284" s="225"/>
      <c r="AU284" s="225"/>
      <c r="AV284" s="225"/>
      <c r="AW284" s="225"/>
      <c r="AX284" s="225"/>
      <c r="AY284" s="225"/>
      <c r="AZ284" s="225"/>
      <c r="BA284" s="225"/>
      <c r="BB284" s="225"/>
      <c r="BC284" s="225"/>
      <c r="BD284" s="225"/>
      <c r="BE284" s="225"/>
      <c r="BF284" s="225"/>
      <c r="BG284" s="225"/>
      <c r="BH284" s="225"/>
      <c r="BI284" s="225"/>
      <c r="BJ284" s="225"/>
      <c r="BK284" s="225"/>
      <c r="BL284" s="225"/>
      <c r="BM284" s="225"/>
      <c r="BN284" s="225"/>
      <c r="BO284" s="225"/>
      <c r="BP284" s="225"/>
      <c r="BQ284" s="225"/>
      <c r="BR284" s="225"/>
      <c r="BS284" s="225"/>
      <c r="BT284" s="225"/>
      <c r="BU284" s="225"/>
      <c r="BV284" s="225"/>
      <c r="BW284" s="225"/>
      <c r="BX284" s="225"/>
      <c r="BY284" s="225"/>
      <c r="BZ284" s="225"/>
    </row>
    <row r="285" spans="1:78" ht="12" customHeight="1" x14ac:dyDescent="0.25">
      <c r="A285" s="225"/>
      <c r="B285" s="225"/>
      <c r="C285" s="225"/>
      <c r="D285" s="225"/>
      <c r="E285" s="225"/>
      <c r="F285" s="225"/>
      <c r="G285" s="225"/>
      <c r="H285" s="225"/>
      <c r="I285" s="225"/>
      <c r="J285" s="270"/>
      <c r="K285" s="271"/>
      <c r="L285" s="225"/>
      <c r="M285" s="225"/>
      <c r="N285" s="225"/>
      <c r="O285" s="225"/>
      <c r="P285" s="225"/>
      <c r="Q285" s="225"/>
      <c r="R285" s="225"/>
      <c r="S285" s="225"/>
      <c r="T285" s="225"/>
      <c r="U285" s="225"/>
      <c r="V285" s="225"/>
      <c r="W285" s="225"/>
      <c r="X285" s="225"/>
      <c r="Y285" s="225"/>
      <c r="Z285" s="225"/>
      <c r="AA285" s="225"/>
      <c r="AB285" s="225"/>
      <c r="AC285" s="225"/>
      <c r="AD285" s="225"/>
      <c r="AE285" s="225"/>
      <c r="AF285" s="225"/>
      <c r="AG285" s="225"/>
      <c r="AH285" s="225"/>
      <c r="AI285" s="225"/>
      <c r="AJ285" s="225"/>
      <c r="AK285" s="225"/>
      <c r="AL285" s="225"/>
      <c r="AM285" s="225"/>
      <c r="AN285" s="225"/>
      <c r="AO285" s="225"/>
      <c r="AP285" s="225"/>
      <c r="AQ285" s="225"/>
      <c r="AR285" s="225"/>
      <c r="AS285" s="225"/>
      <c r="AT285" s="225"/>
      <c r="AU285" s="225"/>
      <c r="AV285" s="225"/>
      <c r="AW285" s="225"/>
      <c r="AX285" s="225"/>
      <c r="AY285" s="225"/>
      <c r="AZ285" s="225"/>
      <c r="BA285" s="225"/>
      <c r="BB285" s="225"/>
      <c r="BC285" s="225"/>
      <c r="BD285" s="225"/>
      <c r="BE285" s="225"/>
      <c r="BF285" s="225"/>
      <c r="BG285" s="225"/>
      <c r="BH285" s="225"/>
      <c r="BI285" s="225"/>
      <c r="BJ285" s="225"/>
      <c r="BK285" s="225"/>
      <c r="BL285" s="225"/>
      <c r="BM285" s="225"/>
      <c r="BN285" s="225"/>
      <c r="BO285" s="225"/>
      <c r="BP285" s="225"/>
      <c r="BQ285" s="225"/>
      <c r="BR285" s="225"/>
      <c r="BS285" s="225"/>
      <c r="BT285" s="225"/>
      <c r="BU285" s="225"/>
      <c r="BV285" s="225"/>
      <c r="BW285" s="225"/>
      <c r="BX285" s="225"/>
      <c r="BY285" s="225"/>
      <c r="BZ285" s="225"/>
    </row>
    <row r="286" spans="1:78" ht="12" customHeight="1" x14ac:dyDescent="0.25">
      <c r="A286" s="225"/>
      <c r="B286" s="225"/>
      <c r="C286" s="225"/>
      <c r="D286" s="225"/>
      <c r="E286" s="225"/>
      <c r="F286" s="225"/>
      <c r="G286" s="225"/>
      <c r="H286" s="225"/>
      <c r="I286" s="225"/>
      <c r="J286" s="270"/>
      <c r="K286" s="271"/>
      <c r="L286" s="225"/>
      <c r="M286" s="225"/>
      <c r="N286" s="225"/>
      <c r="O286" s="225"/>
      <c r="P286" s="225"/>
      <c r="Q286" s="225"/>
      <c r="R286" s="225"/>
      <c r="S286" s="225"/>
      <c r="T286" s="225"/>
      <c r="U286" s="225"/>
      <c r="V286" s="225"/>
      <c r="W286" s="225"/>
      <c r="X286" s="225"/>
      <c r="Y286" s="225"/>
      <c r="Z286" s="225"/>
      <c r="AA286" s="225"/>
      <c r="AB286" s="225"/>
      <c r="AC286" s="225"/>
      <c r="AD286" s="225"/>
      <c r="AE286" s="225"/>
      <c r="AF286" s="225"/>
      <c r="AG286" s="225"/>
      <c r="AH286" s="225"/>
      <c r="AI286" s="225"/>
      <c r="AJ286" s="225"/>
      <c r="AK286" s="225"/>
      <c r="AL286" s="225"/>
      <c r="AM286" s="225"/>
      <c r="AN286" s="225"/>
      <c r="AO286" s="225"/>
      <c r="AP286" s="225"/>
      <c r="AQ286" s="225"/>
      <c r="AR286" s="225"/>
      <c r="AS286" s="225"/>
      <c r="AT286" s="225"/>
      <c r="AU286" s="225"/>
      <c r="AV286" s="225"/>
      <c r="AW286" s="225"/>
      <c r="AX286" s="225"/>
      <c r="AY286" s="225"/>
      <c r="AZ286" s="225"/>
      <c r="BA286" s="225"/>
      <c r="BB286" s="225"/>
      <c r="BC286" s="225"/>
      <c r="BD286" s="225"/>
      <c r="BE286" s="225"/>
      <c r="BF286" s="225"/>
      <c r="BG286" s="225"/>
      <c r="BH286" s="225"/>
      <c r="BI286" s="225"/>
      <c r="BJ286" s="225"/>
      <c r="BK286" s="225"/>
      <c r="BL286" s="225"/>
      <c r="BM286" s="225"/>
      <c r="BN286" s="225"/>
      <c r="BO286" s="225"/>
      <c r="BP286" s="225"/>
      <c r="BQ286" s="225"/>
      <c r="BR286" s="225"/>
      <c r="BS286" s="225"/>
      <c r="BT286" s="225"/>
      <c r="BU286" s="225"/>
      <c r="BV286" s="225"/>
      <c r="BW286" s="225"/>
      <c r="BX286" s="225"/>
      <c r="BY286" s="225"/>
      <c r="BZ286" s="225"/>
    </row>
    <row r="287" spans="1:78" ht="12" customHeight="1" x14ac:dyDescent="0.25">
      <c r="A287" s="225"/>
      <c r="B287" s="225"/>
      <c r="C287" s="225"/>
      <c r="D287" s="225"/>
      <c r="E287" s="225"/>
      <c r="F287" s="225"/>
      <c r="G287" s="225"/>
      <c r="H287" s="225"/>
      <c r="I287" s="225"/>
      <c r="J287" s="270"/>
      <c r="K287" s="271"/>
      <c r="L287" s="225"/>
      <c r="M287" s="225"/>
      <c r="N287" s="225"/>
      <c r="O287" s="225"/>
      <c r="P287" s="225"/>
      <c r="Q287" s="225"/>
      <c r="R287" s="225"/>
      <c r="S287" s="225"/>
      <c r="T287" s="225"/>
      <c r="U287" s="225"/>
      <c r="V287" s="225"/>
      <c r="W287" s="225"/>
      <c r="X287" s="225"/>
      <c r="Y287" s="225"/>
      <c r="Z287" s="225"/>
      <c r="AA287" s="225"/>
      <c r="AB287" s="225"/>
      <c r="AC287" s="225"/>
      <c r="AD287" s="225"/>
      <c r="AE287" s="225"/>
      <c r="AF287" s="225"/>
      <c r="AG287" s="225"/>
      <c r="AH287" s="225"/>
      <c r="AI287" s="225"/>
      <c r="AJ287" s="225"/>
      <c r="AK287" s="225"/>
      <c r="AL287" s="225"/>
      <c r="AM287" s="225"/>
      <c r="AN287" s="225"/>
      <c r="AO287" s="225"/>
      <c r="AP287" s="225"/>
      <c r="AQ287" s="225"/>
      <c r="AR287" s="225"/>
      <c r="AS287" s="225"/>
      <c r="AT287" s="225"/>
      <c r="AU287" s="225"/>
      <c r="AV287" s="225"/>
      <c r="AW287" s="225"/>
      <c r="AX287" s="225"/>
      <c r="AY287" s="225"/>
      <c r="AZ287" s="225"/>
      <c r="BA287" s="225"/>
      <c r="BB287" s="225"/>
      <c r="BC287" s="225"/>
      <c r="BD287" s="225"/>
      <c r="BE287" s="225"/>
      <c r="BF287" s="225"/>
      <c r="BG287" s="225"/>
      <c r="BH287" s="225"/>
      <c r="BI287" s="225"/>
      <c r="BJ287" s="225"/>
      <c r="BK287" s="225"/>
      <c r="BL287" s="225"/>
      <c r="BM287" s="225"/>
      <c r="BN287" s="225"/>
      <c r="BO287" s="225"/>
      <c r="BP287" s="225"/>
      <c r="BQ287" s="225"/>
      <c r="BR287" s="225"/>
      <c r="BS287" s="225"/>
      <c r="BT287" s="225"/>
      <c r="BU287" s="225"/>
      <c r="BV287" s="225"/>
      <c r="BW287" s="225"/>
      <c r="BX287" s="225"/>
      <c r="BY287" s="225"/>
      <c r="BZ287" s="225"/>
    </row>
    <row r="288" spans="1:78" ht="12" customHeight="1" x14ac:dyDescent="0.25">
      <c r="A288" s="225"/>
      <c r="B288" s="225"/>
      <c r="C288" s="225"/>
      <c r="D288" s="225"/>
      <c r="E288" s="225"/>
      <c r="F288" s="225"/>
      <c r="G288" s="225"/>
      <c r="H288" s="225"/>
      <c r="I288" s="225"/>
      <c r="J288" s="270"/>
      <c r="K288" s="271"/>
      <c r="L288" s="225"/>
      <c r="M288" s="225"/>
      <c r="N288" s="225"/>
      <c r="O288" s="225"/>
      <c r="P288" s="225"/>
      <c r="Q288" s="225"/>
      <c r="R288" s="225"/>
      <c r="S288" s="225"/>
      <c r="T288" s="225"/>
      <c r="U288" s="225"/>
      <c r="V288" s="225"/>
      <c r="W288" s="225"/>
      <c r="X288" s="225"/>
      <c r="Y288" s="225"/>
      <c r="Z288" s="225"/>
      <c r="AA288" s="225"/>
      <c r="AB288" s="225"/>
      <c r="AC288" s="225"/>
      <c r="AD288" s="225"/>
      <c r="AE288" s="225"/>
      <c r="AF288" s="225"/>
      <c r="AG288" s="225"/>
      <c r="AH288" s="225"/>
      <c r="AI288" s="225"/>
      <c r="AJ288" s="225"/>
      <c r="AK288" s="225"/>
      <c r="AL288" s="225"/>
      <c r="AM288" s="225"/>
      <c r="AN288" s="225"/>
      <c r="AO288" s="225"/>
      <c r="AP288" s="225"/>
      <c r="AQ288" s="225"/>
      <c r="AR288" s="225"/>
      <c r="AS288" s="225"/>
      <c r="AT288" s="225"/>
      <c r="AU288" s="225"/>
      <c r="AV288" s="225"/>
      <c r="AW288" s="225"/>
      <c r="AX288" s="225"/>
      <c r="AY288" s="225"/>
      <c r="AZ288" s="225"/>
      <c r="BA288" s="225"/>
      <c r="BB288" s="225"/>
      <c r="BC288" s="225"/>
      <c r="BD288" s="225"/>
      <c r="BE288" s="225"/>
      <c r="BF288" s="225"/>
      <c r="BG288" s="225"/>
      <c r="BH288" s="225"/>
      <c r="BI288" s="225"/>
      <c r="BJ288" s="225"/>
      <c r="BK288" s="225"/>
      <c r="BL288" s="225"/>
      <c r="BM288" s="225"/>
      <c r="BN288" s="225"/>
      <c r="BO288" s="225"/>
      <c r="BP288" s="225"/>
      <c r="BQ288" s="225"/>
      <c r="BR288" s="225"/>
      <c r="BS288" s="225"/>
      <c r="BT288" s="225"/>
      <c r="BU288" s="225"/>
      <c r="BV288" s="225"/>
      <c r="BW288" s="225"/>
      <c r="BX288" s="225"/>
      <c r="BY288" s="225"/>
      <c r="BZ288" s="225"/>
    </row>
    <row r="289" spans="1:78" ht="12" customHeight="1" x14ac:dyDescent="0.25">
      <c r="A289" s="225"/>
      <c r="B289" s="225"/>
      <c r="C289" s="225"/>
      <c r="D289" s="225"/>
      <c r="E289" s="225"/>
      <c r="F289" s="225"/>
      <c r="G289" s="225"/>
      <c r="H289" s="225"/>
      <c r="I289" s="225"/>
      <c r="J289" s="270"/>
      <c r="K289" s="271"/>
      <c r="L289" s="225"/>
      <c r="M289" s="225"/>
      <c r="N289" s="225"/>
      <c r="O289" s="225"/>
      <c r="P289" s="225"/>
      <c r="Q289" s="225"/>
      <c r="R289" s="225"/>
      <c r="S289" s="225"/>
      <c r="T289" s="225"/>
      <c r="U289" s="225"/>
      <c r="V289" s="225"/>
      <c r="W289" s="225"/>
      <c r="X289" s="225"/>
      <c r="Y289" s="225"/>
      <c r="Z289" s="225"/>
      <c r="AA289" s="225"/>
      <c r="AB289" s="225"/>
      <c r="AC289" s="225"/>
      <c r="AD289" s="225"/>
      <c r="AE289" s="225"/>
      <c r="AF289" s="225"/>
      <c r="AG289" s="225"/>
      <c r="AH289" s="225"/>
      <c r="AI289" s="225"/>
      <c r="AJ289" s="225"/>
      <c r="AK289" s="225"/>
      <c r="AL289" s="225"/>
      <c r="AM289" s="225"/>
      <c r="AN289" s="225"/>
      <c r="AO289" s="225"/>
      <c r="AP289" s="225"/>
      <c r="AQ289" s="225"/>
      <c r="AR289" s="225"/>
      <c r="AS289" s="225"/>
      <c r="AT289" s="225"/>
      <c r="AU289" s="225"/>
      <c r="AV289" s="225"/>
      <c r="AW289" s="225"/>
      <c r="AX289" s="225"/>
      <c r="AY289" s="225"/>
      <c r="AZ289" s="225"/>
      <c r="BA289" s="225"/>
      <c r="BB289" s="225"/>
      <c r="BC289" s="225"/>
      <c r="BD289" s="225"/>
      <c r="BE289" s="225"/>
      <c r="BF289" s="225"/>
      <c r="BG289" s="225"/>
      <c r="BH289" s="225"/>
      <c r="BI289" s="225"/>
      <c r="BJ289" s="225"/>
      <c r="BK289" s="225"/>
      <c r="BL289" s="225"/>
      <c r="BM289" s="225"/>
      <c r="BN289" s="225"/>
      <c r="BO289" s="225"/>
      <c r="BP289" s="225"/>
      <c r="BQ289" s="225"/>
      <c r="BR289" s="225"/>
      <c r="BS289" s="225"/>
      <c r="BT289" s="225"/>
      <c r="BU289" s="225"/>
      <c r="BV289" s="225"/>
      <c r="BW289" s="225"/>
      <c r="BX289" s="225"/>
      <c r="BY289" s="225"/>
      <c r="BZ289" s="225"/>
    </row>
    <row r="290" spans="1:78" ht="12" customHeight="1" x14ac:dyDescent="0.25">
      <c r="A290" s="225"/>
      <c r="B290" s="225"/>
      <c r="C290" s="225"/>
      <c r="D290" s="225"/>
      <c r="E290" s="225"/>
      <c r="F290" s="225"/>
      <c r="G290" s="225"/>
      <c r="H290" s="225"/>
      <c r="I290" s="225"/>
      <c r="J290" s="270"/>
      <c r="K290" s="271"/>
      <c r="L290" s="225"/>
      <c r="M290" s="225"/>
      <c r="N290" s="225"/>
      <c r="O290" s="225"/>
      <c r="P290" s="225"/>
      <c r="Q290" s="225"/>
      <c r="R290" s="225"/>
      <c r="S290" s="225"/>
      <c r="T290" s="225"/>
      <c r="U290" s="225"/>
      <c r="V290" s="225"/>
      <c r="W290" s="225"/>
      <c r="X290" s="225"/>
      <c r="Y290" s="225"/>
      <c r="Z290" s="225"/>
      <c r="AA290" s="225"/>
      <c r="AB290" s="225"/>
      <c r="AC290" s="225"/>
      <c r="AD290" s="225"/>
      <c r="AE290" s="225"/>
      <c r="AF290" s="225"/>
      <c r="AG290" s="225"/>
      <c r="AH290" s="225"/>
      <c r="AI290" s="225"/>
      <c r="AJ290" s="225"/>
      <c r="AK290" s="225"/>
      <c r="AL290" s="225"/>
      <c r="AM290" s="225"/>
      <c r="AN290" s="225"/>
      <c r="AO290" s="225"/>
      <c r="AP290" s="225"/>
      <c r="AQ290" s="225"/>
      <c r="AR290" s="225"/>
      <c r="AS290" s="225"/>
      <c r="AT290" s="225"/>
      <c r="AU290" s="225"/>
      <c r="AV290" s="225"/>
      <c r="AW290" s="225"/>
      <c r="AX290" s="225"/>
      <c r="AY290" s="225"/>
      <c r="AZ290" s="225"/>
      <c r="BA290" s="225"/>
      <c r="BB290" s="225"/>
      <c r="BC290" s="225"/>
      <c r="BD290" s="225"/>
      <c r="BE290" s="225"/>
      <c r="BF290" s="225"/>
      <c r="BG290" s="225"/>
      <c r="BH290" s="225"/>
      <c r="BI290" s="225"/>
      <c r="BJ290" s="225"/>
      <c r="BK290" s="225"/>
      <c r="BL290" s="225"/>
      <c r="BM290" s="225"/>
      <c r="BN290" s="225"/>
      <c r="BO290" s="225"/>
      <c r="BP290" s="225"/>
      <c r="BQ290" s="225"/>
      <c r="BR290" s="225"/>
      <c r="BS290" s="225"/>
      <c r="BT290" s="225"/>
      <c r="BU290" s="225"/>
      <c r="BV290" s="225"/>
      <c r="BW290" s="225"/>
      <c r="BX290" s="225"/>
      <c r="BY290" s="225"/>
      <c r="BZ290" s="225"/>
    </row>
    <row r="291" spans="1:78" ht="12" customHeight="1" x14ac:dyDescent="0.25">
      <c r="A291" s="225"/>
      <c r="B291" s="225"/>
      <c r="C291" s="225"/>
      <c r="D291" s="225"/>
      <c r="E291" s="225"/>
      <c r="F291" s="225"/>
      <c r="G291" s="225"/>
      <c r="H291" s="225"/>
      <c r="I291" s="225"/>
      <c r="J291" s="270"/>
      <c r="K291" s="271"/>
      <c r="L291" s="225"/>
      <c r="M291" s="225"/>
      <c r="N291" s="225"/>
      <c r="O291" s="225"/>
      <c r="P291" s="225"/>
      <c r="Q291" s="225"/>
      <c r="R291" s="225"/>
      <c r="S291" s="225"/>
      <c r="T291" s="225"/>
      <c r="U291" s="225"/>
      <c r="V291" s="225"/>
      <c r="W291" s="225"/>
      <c r="X291" s="225"/>
      <c r="Y291" s="225"/>
      <c r="Z291" s="225"/>
      <c r="AA291" s="225"/>
      <c r="AB291" s="225"/>
      <c r="AC291" s="225"/>
      <c r="AD291" s="225"/>
      <c r="AE291" s="225"/>
      <c r="AF291" s="225"/>
      <c r="AG291" s="225"/>
      <c r="AH291" s="225"/>
      <c r="AI291" s="225"/>
      <c r="AJ291" s="225"/>
      <c r="AK291" s="225"/>
      <c r="AL291" s="225"/>
      <c r="AM291" s="225"/>
      <c r="AN291" s="225"/>
      <c r="AO291" s="225"/>
      <c r="AP291" s="225"/>
      <c r="AQ291" s="225"/>
      <c r="AR291" s="225"/>
      <c r="AS291" s="225"/>
      <c r="AT291" s="225"/>
      <c r="AU291" s="225"/>
      <c r="AV291" s="225"/>
      <c r="AW291" s="225"/>
      <c r="AX291" s="225"/>
      <c r="AY291" s="225"/>
      <c r="AZ291" s="225"/>
      <c r="BA291" s="225"/>
      <c r="BB291" s="225"/>
      <c r="BC291" s="225"/>
      <c r="BD291" s="225"/>
      <c r="BE291" s="225"/>
      <c r="BF291" s="225"/>
      <c r="BG291" s="225"/>
      <c r="BH291" s="225"/>
      <c r="BI291" s="225"/>
      <c r="BJ291" s="225"/>
      <c r="BK291" s="225"/>
      <c r="BL291" s="225"/>
      <c r="BM291" s="225"/>
      <c r="BN291" s="225"/>
      <c r="BO291" s="225"/>
      <c r="BP291" s="225"/>
      <c r="BQ291" s="225"/>
      <c r="BR291" s="225"/>
      <c r="BS291" s="225"/>
      <c r="BT291" s="225"/>
      <c r="BU291" s="225"/>
      <c r="BV291" s="225"/>
      <c r="BW291" s="225"/>
      <c r="BX291" s="225"/>
      <c r="BY291" s="225"/>
      <c r="BZ291" s="225"/>
    </row>
    <row r="292" spans="1:78" ht="12" customHeight="1" x14ac:dyDescent="0.25">
      <c r="A292" s="225"/>
      <c r="B292" s="225"/>
      <c r="C292" s="225"/>
      <c r="D292" s="225"/>
      <c r="E292" s="225"/>
      <c r="F292" s="225"/>
      <c r="G292" s="225"/>
      <c r="H292" s="225"/>
      <c r="I292" s="225"/>
      <c r="J292" s="270"/>
      <c r="K292" s="271"/>
      <c r="L292" s="225"/>
      <c r="M292" s="225"/>
      <c r="N292" s="225"/>
      <c r="O292" s="225"/>
      <c r="P292" s="225"/>
      <c r="Q292" s="225"/>
      <c r="R292" s="225"/>
      <c r="S292" s="225"/>
      <c r="T292" s="225"/>
      <c r="U292" s="225"/>
      <c r="V292" s="225"/>
      <c r="W292" s="225"/>
      <c r="X292" s="225"/>
      <c r="Y292" s="225"/>
      <c r="Z292" s="225"/>
      <c r="AA292" s="225"/>
      <c r="AB292" s="225"/>
      <c r="AC292" s="225"/>
      <c r="AD292" s="225"/>
      <c r="AE292" s="225"/>
      <c r="AF292" s="225"/>
      <c r="AG292" s="225"/>
      <c r="AH292" s="225"/>
      <c r="AI292" s="225"/>
      <c r="AJ292" s="225"/>
      <c r="AK292" s="225"/>
      <c r="AL292" s="225"/>
      <c r="AM292" s="225"/>
      <c r="AN292" s="225"/>
      <c r="AO292" s="225"/>
      <c r="AP292" s="225"/>
      <c r="AQ292" s="225"/>
      <c r="AR292" s="225"/>
      <c r="AS292" s="225"/>
      <c r="AT292" s="225"/>
      <c r="AU292" s="225"/>
      <c r="AV292" s="225"/>
      <c r="AW292" s="225"/>
      <c r="AX292" s="225"/>
      <c r="AY292" s="225"/>
      <c r="AZ292" s="225"/>
      <c r="BA292" s="225"/>
      <c r="BB292" s="225"/>
      <c r="BC292" s="225"/>
      <c r="BD292" s="225"/>
      <c r="BE292" s="225"/>
      <c r="BF292" s="225"/>
      <c r="BG292" s="225"/>
      <c r="BH292" s="225"/>
      <c r="BI292" s="225"/>
      <c r="BJ292" s="225"/>
      <c r="BK292" s="225"/>
      <c r="BL292" s="225"/>
      <c r="BM292" s="225"/>
      <c r="BN292" s="225"/>
      <c r="BO292" s="225"/>
      <c r="BP292" s="225"/>
      <c r="BQ292" s="225"/>
      <c r="BR292" s="225"/>
      <c r="BS292" s="225"/>
      <c r="BT292" s="225"/>
      <c r="BU292" s="225"/>
      <c r="BV292" s="225"/>
      <c r="BW292" s="225"/>
      <c r="BX292" s="225"/>
      <c r="BY292" s="225"/>
      <c r="BZ292" s="225"/>
    </row>
    <row r="293" spans="1:78" ht="12" customHeight="1" x14ac:dyDescent="0.25">
      <c r="A293" s="225"/>
      <c r="B293" s="225"/>
      <c r="C293" s="225"/>
      <c r="D293" s="225"/>
      <c r="E293" s="225"/>
      <c r="F293" s="225"/>
      <c r="G293" s="225"/>
      <c r="H293" s="225"/>
      <c r="I293" s="225"/>
      <c r="J293" s="270"/>
      <c r="K293" s="271"/>
      <c r="L293" s="225"/>
      <c r="M293" s="225"/>
      <c r="N293" s="225"/>
      <c r="O293" s="225"/>
      <c r="P293" s="225"/>
      <c r="Q293" s="225"/>
      <c r="R293" s="225"/>
      <c r="S293" s="225"/>
      <c r="T293" s="225"/>
      <c r="U293" s="225"/>
      <c r="V293" s="225"/>
      <c r="W293" s="225"/>
      <c r="X293" s="225"/>
      <c r="Y293" s="225"/>
      <c r="Z293" s="225"/>
      <c r="AA293" s="225"/>
      <c r="AB293" s="225"/>
      <c r="AC293" s="225"/>
      <c r="AD293" s="225"/>
      <c r="AE293" s="225"/>
      <c r="AF293" s="225"/>
      <c r="AG293" s="225"/>
      <c r="AH293" s="225"/>
      <c r="AI293" s="225"/>
      <c r="AJ293" s="225"/>
      <c r="AK293" s="225"/>
      <c r="AL293" s="225"/>
      <c r="AM293" s="225"/>
      <c r="AN293" s="225"/>
      <c r="AO293" s="225"/>
      <c r="AP293" s="225"/>
      <c r="AQ293" s="225"/>
      <c r="AR293" s="225"/>
      <c r="AS293" s="225"/>
      <c r="AT293" s="225"/>
      <c r="AU293" s="225"/>
      <c r="AV293" s="225"/>
      <c r="AW293" s="225"/>
      <c r="AX293" s="225"/>
      <c r="AY293" s="225"/>
      <c r="AZ293" s="225"/>
      <c r="BA293" s="225"/>
      <c r="BB293" s="225"/>
      <c r="BC293" s="225"/>
      <c r="BD293" s="225"/>
      <c r="BE293" s="225"/>
      <c r="BF293" s="225"/>
      <c r="BG293" s="225"/>
      <c r="BH293" s="225"/>
      <c r="BI293" s="225"/>
      <c r="BJ293" s="225"/>
      <c r="BK293" s="225"/>
      <c r="BL293" s="225"/>
      <c r="BM293" s="225"/>
      <c r="BN293" s="225"/>
      <c r="BO293" s="225"/>
      <c r="BP293" s="225"/>
      <c r="BQ293" s="225"/>
      <c r="BR293" s="225"/>
      <c r="BS293" s="225"/>
      <c r="BT293" s="225"/>
      <c r="BU293" s="225"/>
      <c r="BV293" s="225"/>
      <c r="BW293" s="225"/>
      <c r="BX293" s="225"/>
      <c r="BY293" s="225"/>
      <c r="BZ293" s="225"/>
    </row>
    <row r="294" spans="1:78" ht="12" customHeight="1" x14ac:dyDescent="0.25">
      <c r="A294" s="225"/>
      <c r="B294" s="225"/>
      <c r="C294" s="225"/>
      <c r="D294" s="225"/>
      <c r="E294" s="225"/>
      <c r="F294" s="225"/>
      <c r="G294" s="225"/>
      <c r="H294" s="225"/>
      <c r="I294" s="225"/>
      <c r="J294" s="270"/>
      <c r="K294" s="271"/>
      <c r="L294" s="225"/>
      <c r="M294" s="225"/>
      <c r="N294" s="225"/>
      <c r="O294" s="225"/>
      <c r="P294" s="225"/>
      <c r="Q294" s="225"/>
      <c r="R294" s="225"/>
      <c r="S294" s="225"/>
      <c r="T294" s="225"/>
      <c r="U294" s="225"/>
      <c r="V294" s="225"/>
      <c r="W294" s="225"/>
      <c r="X294" s="225"/>
      <c r="Y294" s="225"/>
      <c r="Z294" s="225"/>
      <c r="AA294" s="225"/>
      <c r="AB294" s="225"/>
      <c r="AC294" s="225"/>
      <c r="AD294" s="225"/>
      <c r="AE294" s="225"/>
      <c r="AF294" s="225"/>
      <c r="AG294" s="225"/>
      <c r="AH294" s="225"/>
      <c r="AI294" s="225"/>
      <c r="AJ294" s="225"/>
      <c r="AK294" s="225"/>
      <c r="AL294" s="225"/>
      <c r="AM294" s="225"/>
      <c r="AN294" s="225"/>
      <c r="AO294" s="225"/>
      <c r="AP294" s="225"/>
      <c r="AQ294" s="225"/>
      <c r="AR294" s="225"/>
      <c r="AS294" s="225"/>
      <c r="AT294" s="225"/>
      <c r="AU294" s="225"/>
      <c r="AV294" s="225"/>
      <c r="AW294" s="225"/>
      <c r="AX294" s="225"/>
      <c r="AY294" s="225"/>
      <c r="AZ294" s="225"/>
      <c r="BA294" s="225"/>
      <c r="BB294" s="225"/>
      <c r="BC294" s="225"/>
      <c r="BD294" s="225"/>
      <c r="BE294" s="225"/>
      <c r="BF294" s="225"/>
      <c r="BG294" s="225"/>
      <c r="BH294" s="225"/>
      <c r="BI294" s="225"/>
      <c r="BJ294" s="225"/>
      <c r="BK294" s="225"/>
      <c r="BL294" s="225"/>
      <c r="BM294" s="225"/>
      <c r="BN294" s="225"/>
      <c r="BO294" s="225"/>
      <c r="BP294" s="225"/>
      <c r="BQ294" s="225"/>
      <c r="BR294" s="225"/>
      <c r="BS294" s="225"/>
      <c r="BT294" s="225"/>
      <c r="BU294" s="225"/>
      <c r="BV294" s="225"/>
      <c r="BW294" s="225"/>
      <c r="BX294" s="225"/>
      <c r="BY294" s="225"/>
      <c r="BZ294" s="225"/>
    </row>
    <row r="295" spans="1:78" ht="12" customHeight="1" x14ac:dyDescent="0.25">
      <c r="A295" s="225"/>
      <c r="B295" s="225"/>
      <c r="C295" s="225"/>
      <c r="D295" s="225"/>
      <c r="E295" s="225"/>
      <c r="F295" s="225"/>
      <c r="G295" s="225"/>
      <c r="H295" s="225"/>
      <c r="I295" s="225"/>
      <c r="J295" s="270"/>
      <c r="K295" s="271"/>
      <c r="L295" s="225"/>
      <c r="M295" s="225"/>
      <c r="N295" s="225"/>
      <c r="O295" s="225"/>
      <c r="P295" s="225"/>
      <c r="Q295" s="225"/>
      <c r="R295" s="225"/>
      <c r="S295" s="225"/>
      <c r="T295" s="225"/>
      <c r="U295" s="225"/>
      <c r="V295" s="225"/>
      <c r="W295" s="225"/>
      <c r="X295" s="225"/>
      <c r="Y295" s="225"/>
      <c r="Z295" s="225"/>
      <c r="AA295" s="225"/>
      <c r="AB295" s="225"/>
      <c r="AC295" s="225"/>
      <c r="AD295" s="225"/>
      <c r="AE295" s="225"/>
      <c r="AF295" s="225"/>
      <c r="AG295" s="225"/>
      <c r="AH295" s="225"/>
      <c r="AI295" s="225"/>
      <c r="AJ295" s="225"/>
      <c r="AK295" s="225"/>
      <c r="AL295" s="225"/>
      <c r="AM295" s="225"/>
      <c r="AN295" s="225"/>
      <c r="AO295" s="225"/>
      <c r="AP295" s="225"/>
      <c r="AQ295" s="225"/>
      <c r="AR295" s="225"/>
      <c r="AS295" s="225"/>
      <c r="AT295" s="225"/>
      <c r="AU295" s="225"/>
      <c r="AV295" s="225"/>
      <c r="AW295" s="225"/>
      <c r="AX295" s="225"/>
      <c r="AY295" s="225"/>
      <c r="AZ295" s="225"/>
      <c r="BA295" s="225"/>
      <c r="BB295" s="225"/>
      <c r="BC295" s="225"/>
      <c r="BD295" s="225"/>
      <c r="BE295" s="225"/>
      <c r="BF295" s="225"/>
      <c r="BG295" s="225"/>
      <c r="BH295" s="225"/>
      <c r="BI295" s="225"/>
      <c r="BJ295" s="225"/>
      <c r="BK295" s="225"/>
      <c r="BL295" s="225"/>
      <c r="BM295" s="225"/>
      <c r="BN295" s="225"/>
      <c r="BO295" s="225"/>
      <c r="BP295" s="225"/>
      <c r="BQ295" s="225"/>
      <c r="BR295" s="225"/>
      <c r="BS295" s="225"/>
      <c r="BT295" s="225"/>
      <c r="BU295" s="225"/>
      <c r="BV295" s="225"/>
      <c r="BW295" s="225"/>
      <c r="BX295" s="225"/>
      <c r="BY295" s="225"/>
      <c r="BZ295" s="225"/>
    </row>
    <row r="296" spans="1:78" ht="12" customHeight="1" x14ac:dyDescent="0.25">
      <c r="A296" s="225"/>
      <c r="B296" s="225"/>
      <c r="C296" s="225"/>
      <c r="D296" s="225"/>
      <c r="E296" s="225"/>
      <c r="F296" s="225"/>
      <c r="G296" s="225"/>
      <c r="H296" s="225"/>
      <c r="I296" s="225"/>
      <c r="J296" s="270"/>
      <c r="K296" s="271"/>
      <c r="L296" s="225"/>
      <c r="M296" s="225"/>
      <c r="N296" s="225"/>
      <c r="O296" s="225"/>
      <c r="P296" s="225"/>
      <c r="Q296" s="225"/>
      <c r="R296" s="225"/>
      <c r="S296" s="225"/>
      <c r="T296" s="225"/>
      <c r="U296" s="225"/>
      <c r="V296" s="225"/>
      <c r="W296" s="225"/>
      <c r="X296" s="225"/>
      <c r="Y296" s="225"/>
      <c r="Z296" s="225"/>
      <c r="AA296" s="225"/>
      <c r="AB296" s="225"/>
      <c r="AC296" s="225"/>
      <c r="AD296" s="225"/>
      <c r="AE296" s="225"/>
      <c r="AF296" s="225"/>
      <c r="AG296" s="225"/>
      <c r="AH296" s="225"/>
      <c r="AI296" s="225"/>
      <c r="AJ296" s="225"/>
      <c r="AK296" s="225"/>
      <c r="AL296" s="225"/>
      <c r="AM296" s="225"/>
      <c r="AN296" s="225"/>
      <c r="AO296" s="225"/>
      <c r="AP296" s="225"/>
      <c r="AQ296" s="225"/>
      <c r="AR296" s="225"/>
      <c r="AS296" s="225"/>
      <c r="AT296" s="225"/>
      <c r="AU296" s="225"/>
      <c r="AV296" s="225"/>
      <c r="AW296" s="225"/>
      <c r="AX296" s="225"/>
      <c r="AY296" s="225"/>
      <c r="AZ296" s="225"/>
      <c r="BA296" s="225"/>
      <c r="BB296" s="225"/>
      <c r="BC296" s="225"/>
      <c r="BD296" s="225"/>
      <c r="BE296" s="225"/>
      <c r="BF296" s="225"/>
      <c r="BG296" s="225"/>
      <c r="BH296" s="225"/>
      <c r="BI296" s="225"/>
      <c r="BJ296" s="225"/>
      <c r="BK296" s="225"/>
      <c r="BL296" s="225"/>
      <c r="BM296" s="225"/>
      <c r="BN296" s="225"/>
      <c r="BO296" s="225"/>
      <c r="BP296" s="225"/>
      <c r="BQ296" s="225"/>
      <c r="BR296" s="225"/>
      <c r="BS296" s="225"/>
      <c r="BT296" s="225"/>
      <c r="BU296" s="225"/>
      <c r="BV296" s="225"/>
      <c r="BW296" s="225"/>
      <c r="BX296" s="225"/>
      <c r="BY296" s="225"/>
      <c r="BZ296" s="225"/>
    </row>
    <row r="297" spans="1:78" ht="12" customHeight="1" x14ac:dyDescent="0.25">
      <c r="A297" s="225"/>
      <c r="B297" s="225"/>
      <c r="C297" s="225"/>
      <c r="D297" s="225"/>
      <c r="E297" s="225"/>
      <c r="F297" s="225"/>
      <c r="G297" s="225"/>
      <c r="H297" s="225"/>
      <c r="I297" s="225"/>
      <c r="J297" s="270"/>
      <c r="K297" s="271"/>
      <c r="L297" s="225"/>
      <c r="M297" s="225"/>
      <c r="N297" s="225"/>
      <c r="O297" s="225"/>
      <c r="P297" s="225"/>
      <c r="Q297" s="225"/>
      <c r="R297" s="225"/>
      <c r="S297" s="225"/>
      <c r="T297" s="225"/>
      <c r="U297" s="225"/>
      <c r="V297" s="225"/>
      <c r="W297" s="225"/>
      <c r="X297" s="225"/>
      <c r="Y297" s="225"/>
      <c r="Z297" s="225"/>
      <c r="AA297" s="225"/>
      <c r="AB297" s="225"/>
      <c r="AC297" s="225"/>
      <c r="AD297" s="225"/>
      <c r="AE297" s="225"/>
      <c r="AF297" s="225"/>
      <c r="AG297" s="225"/>
      <c r="AH297" s="225"/>
      <c r="AI297" s="225"/>
      <c r="AJ297" s="225"/>
      <c r="AK297" s="225"/>
      <c r="AL297" s="225"/>
      <c r="AM297" s="225"/>
      <c r="AN297" s="225"/>
      <c r="AO297" s="225"/>
      <c r="AP297" s="225"/>
      <c r="AQ297" s="225"/>
      <c r="AR297" s="225"/>
      <c r="AS297" s="225"/>
      <c r="AT297" s="225"/>
      <c r="AU297" s="225"/>
      <c r="AV297" s="225"/>
      <c r="AW297" s="225"/>
      <c r="AX297" s="225"/>
      <c r="AY297" s="225"/>
      <c r="AZ297" s="225"/>
      <c r="BA297" s="225"/>
      <c r="BB297" s="225"/>
      <c r="BC297" s="225"/>
      <c r="BD297" s="225"/>
      <c r="BE297" s="225"/>
      <c r="BF297" s="225"/>
      <c r="BG297" s="225"/>
      <c r="BH297" s="225"/>
      <c r="BI297" s="225"/>
      <c r="BJ297" s="225"/>
      <c r="BK297" s="225"/>
      <c r="BL297" s="225"/>
      <c r="BM297" s="225"/>
      <c r="BN297" s="225"/>
      <c r="BO297" s="225"/>
      <c r="BP297" s="225"/>
      <c r="BQ297" s="225"/>
      <c r="BR297" s="225"/>
      <c r="BS297" s="225"/>
      <c r="BT297" s="225"/>
      <c r="BU297" s="225"/>
      <c r="BV297" s="225"/>
      <c r="BW297" s="225"/>
      <c r="BX297" s="225"/>
      <c r="BY297" s="225"/>
      <c r="BZ297" s="225"/>
    </row>
    <row r="298" spans="1:78" ht="12" customHeight="1" x14ac:dyDescent="0.25">
      <c r="A298" s="225"/>
      <c r="B298" s="225"/>
      <c r="C298" s="225"/>
      <c r="D298" s="225"/>
      <c r="E298" s="225"/>
      <c r="F298" s="225"/>
      <c r="G298" s="225"/>
      <c r="H298" s="225"/>
      <c r="I298" s="225"/>
      <c r="J298" s="270"/>
      <c r="K298" s="271"/>
      <c r="L298" s="225"/>
      <c r="M298" s="225"/>
      <c r="N298" s="225"/>
      <c r="O298" s="225"/>
      <c r="P298" s="225"/>
      <c r="Q298" s="225"/>
      <c r="R298" s="225"/>
      <c r="S298" s="225"/>
      <c r="T298" s="225"/>
      <c r="U298" s="225"/>
      <c r="V298" s="225"/>
      <c r="W298" s="225"/>
      <c r="X298" s="225"/>
      <c r="Y298" s="225"/>
      <c r="Z298" s="225"/>
      <c r="AA298" s="225"/>
      <c r="AB298" s="225"/>
      <c r="AC298" s="225"/>
      <c r="AD298" s="225"/>
      <c r="AE298" s="225"/>
      <c r="AF298" s="225"/>
      <c r="AG298" s="225"/>
      <c r="AH298" s="225"/>
      <c r="AI298" s="225"/>
      <c r="AJ298" s="225"/>
      <c r="AK298" s="225"/>
      <c r="AL298" s="225"/>
      <c r="AM298" s="225"/>
      <c r="AN298" s="225"/>
      <c r="AO298" s="225"/>
      <c r="AP298" s="225"/>
      <c r="AQ298" s="225"/>
      <c r="AR298" s="225"/>
      <c r="AS298" s="225"/>
      <c r="AT298" s="225"/>
      <c r="AU298" s="225"/>
      <c r="AV298" s="225"/>
      <c r="AW298" s="225"/>
      <c r="AX298" s="225"/>
      <c r="AY298" s="225"/>
      <c r="AZ298" s="225"/>
      <c r="BA298" s="225"/>
      <c r="BB298" s="225"/>
      <c r="BC298" s="225"/>
      <c r="BD298" s="225"/>
      <c r="BE298" s="225"/>
      <c r="BF298" s="225"/>
      <c r="BG298" s="225"/>
      <c r="BH298" s="225"/>
      <c r="BI298" s="225"/>
      <c r="BJ298" s="225"/>
      <c r="BK298" s="225"/>
      <c r="BL298" s="225"/>
      <c r="BM298" s="225"/>
      <c r="BN298" s="225"/>
      <c r="BO298" s="225"/>
      <c r="BP298" s="225"/>
      <c r="BQ298" s="225"/>
      <c r="BR298" s="225"/>
      <c r="BS298" s="225"/>
      <c r="BT298" s="225"/>
      <c r="BU298" s="225"/>
      <c r="BV298" s="225"/>
      <c r="BW298" s="225"/>
      <c r="BX298" s="225"/>
      <c r="BY298" s="225"/>
      <c r="BZ298" s="225"/>
    </row>
    <row r="299" spans="1:78" ht="12" customHeight="1" x14ac:dyDescent="0.25">
      <c r="A299" s="225"/>
      <c r="B299" s="225"/>
      <c r="C299" s="225"/>
      <c r="D299" s="225"/>
      <c r="E299" s="225"/>
      <c r="F299" s="225"/>
      <c r="G299" s="225"/>
      <c r="H299" s="225"/>
      <c r="I299" s="225"/>
      <c r="J299" s="270"/>
      <c r="K299" s="271"/>
      <c r="L299" s="225"/>
      <c r="M299" s="225"/>
      <c r="N299" s="225"/>
      <c r="O299" s="225"/>
      <c r="P299" s="225"/>
      <c r="Q299" s="225"/>
      <c r="R299" s="225"/>
      <c r="S299" s="225"/>
      <c r="T299" s="225"/>
      <c r="U299" s="225"/>
      <c r="V299" s="225"/>
      <c r="W299" s="225"/>
      <c r="X299" s="225"/>
      <c r="Y299" s="225"/>
      <c r="Z299" s="225"/>
      <c r="AA299" s="225"/>
      <c r="AB299" s="225"/>
      <c r="AC299" s="225"/>
      <c r="AD299" s="225"/>
      <c r="AE299" s="225"/>
      <c r="AF299" s="225"/>
      <c r="AG299" s="225"/>
      <c r="AH299" s="225"/>
      <c r="AI299" s="225"/>
      <c r="AJ299" s="225"/>
      <c r="AK299" s="225"/>
      <c r="AL299" s="225"/>
      <c r="AM299" s="225"/>
      <c r="AN299" s="225"/>
      <c r="AO299" s="225"/>
      <c r="AP299" s="225"/>
      <c r="AQ299" s="225"/>
      <c r="AR299" s="225"/>
      <c r="AS299" s="225"/>
      <c r="AT299" s="225"/>
      <c r="AU299" s="225"/>
      <c r="AV299" s="225"/>
      <c r="AW299" s="225"/>
      <c r="AX299" s="225"/>
      <c r="AY299" s="225"/>
      <c r="AZ299" s="225"/>
      <c r="BA299" s="225"/>
      <c r="BB299" s="225"/>
      <c r="BC299" s="225"/>
      <c r="BD299" s="225"/>
      <c r="BE299" s="225"/>
      <c r="BF299" s="225"/>
      <c r="BG299" s="225"/>
      <c r="BH299" s="225"/>
      <c r="BI299" s="225"/>
      <c r="BJ299" s="225"/>
      <c r="BK299" s="225"/>
      <c r="BL299" s="225"/>
      <c r="BM299" s="225"/>
      <c r="BN299" s="225"/>
      <c r="BO299" s="225"/>
      <c r="BP299" s="225"/>
      <c r="BQ299" s="225"/>
      <c r="BR299" s="225"/>
      <c r="BS299" s="225"/>
      <c r="BT299" s="225"/>
      <c r="BU299" s="225"/>
      <c r="BV299" s="225"/>
      <c r="BW299" s="225"/>
      <c r="BX299" s="225"/>
      <c r="BY299" s="225"/>
      <c r="BZ299" s="225"/>
    </row>
    <row r="300" spans="1:78" ht="12" customHeight="1" x14ac:dyDescent="0.25">
      <c r="A300" s="225"/>
      <c r="B300" s="225"/>
      <c r="C300" s="225"/>
      <c r="D300" s="225"/>
      <c r="E300" s="225"/>
      <c r="F300" s="225"/>
      <c r="G300" s="225"/>
      <c r="H300" s="225"/>
      <c r="I300" s="225"/>
      <c r="J300" s="270"/>
      <c r="K300" s="271"/>
      <c r="L300" s="225"/>
      <c r="M300" s="225"/>
      <c r="N300" s="225"/>
      <c r="O300" s="225"/>
      <c r="P300" s="225"/>
      <c r="Q300" s="225"/>
      <c r="R300" s="225"/>
      <c r="S300" s="225"/>
      <c r="T300" s="225"/>
      <c r="U300" s="225"/>
      <c r="V300" s="225"/>
      <c r="W300" s="225"/>
      <c r="X300" s="225"/>
      <c r="Y300" s="225"/>
      <c r="Z300" s="225"/>
      <c r="AA300" s="225"/>
      <c r="AB300" s="225"/>
      <c r="AC300" s="225"/>
      <c r="AD300" s="225"/>
      <c r="AE300" s="225"/>
      <c r="AF300" s="225"/>
      <c r="AG300" s="225"/>
      <c r="AH300" s="225"/>
      <c r="AI300" s="225"/>
      <c r="AJ300" s="225"/>
      <c r="AK300" s="225"/>
      <c r="AL300" s="225"/>
      <c r="AM300" s="225"/>
      <c r="AN300" s="225"/>
      <c r="AO300" s="225"/>
      <c r="AP300" s="225"/>
      <c r="AQ300" s="225"/>
      <c r="AR300" s="225"/>
      <c r="AS300" s="225"/>
      <c r="AT300" s="225"/>
      <c r="AU300" s="225"/>
      <c r="AV300" s="225"/>
      <c r="AW300" s="225"/>
      <c r="AX300" s="225"/>
      <c r="AY300" s="225"/>
      <c r="AZ300" s="225"/>
      <c r="BA300" s="225"/>
      <c r="BB300" s="225"/>
      <c r="BC300" s="225"/>
      <c r="BD300" s="225"/>
      <c r="BE300" s="225"/>
      <c r="BF300" s="225"/>
      <c r="BG300" s="225"/>
      <c r="BH300" s="225"/>
      <c r="BI300" s="225"/>
      <c r="BJ300" s="225"/>
      <c r="BK300" s="225"/>
      <c r="BL300" s="225"/>
      <c r="BM300" s="225"/>
      <c r="BN300" s="225"/>
      <c r="BO300" s="225"/>
      <c r="BP300" s="225"/>
      <c r="BQ300" s="225"/>
      <c r="BR300" s="225"/>
      <c r="BS300" s="225"/>
      <c r="BT300" s="225"/>
      <c r="BU300" s="225"/>
      <c r="BV300" s="225"/>
      <c r="BW300" s="225"/>
      <c r="BX300" s="225"/>
      <c r="BY300" s="225"/>
      <c r="BZ300" s="225"/>
    </row>
    <row r="301" spans="1:78" ht="12" customHeight="1" x14ac:dyDescent="0.25">
      <c r="A301" s="225"/>
      <c r="B301" s="225"/>
      <c r="C301" s="225"/>
      <c r="D301" s="225"/>
      <c r="E301" s="225"/>
      <c r="F301" s="225"/>
      <c r="G301" s="225"/>
      <c r="H301" s="225"/>
      <c r="I301" s="225"/>
      <c r="J301" s="270"/>
      <c r="K301" s="271"/>
      <c r="L301" s="225"/>
      <c r="M301" s="225"/>
      <c r="N301" s="225"/>
      <c r="O301" s="225"/>
      <c r="P301" s="225"/>
      <c r="Q301" s="225"/>
      <c r="R301" s="225"/>
      <c r="S301" s="225"/>
      <c r="T301" s="225"/>
      <c r="U301" s="225"/>
      <c r="V301" s="225"/>
      <c r="W301" s="225"/>
      <c r="X301" s="225"/>
      <c r="Y301" s="225"/>
      <c r="Z301" s="225"/>
      <c r="AA301" s="225"/>
      <c r="AB301" s="225"/>
      <c r="AC301" s="225"/>
      <c r="AD301" s="225"/>
      <c r="AE301" s="225"/>
      <c r="AF301" s="225"/>
      <c r="AG301" s="225"/>
      <c r="AH301" s="225"/>
      <c r="AI301" s="225"/>
      <c r="AJ301" s="225"/>
      <c r="AK301" s="225"/>
      <c r="AL301" s="225"/>
      <c r="AM301" s="225"/>
      <c r="AN301" s="225"/>
      <c r="AO301" s="225"/>
      <c r="AP301" s="225"/>
      <c r="AQ301" s="225"/>
      <c r="AR301" s="225"/>
      <c r="AS301" s="225"/>
      <c r="AT301" s="225"/>
      <c r="AU301" s="225"/>
      <c r="AV301" s="225"/>
      <c r="AW301" s="225"/>
      <c r="AX301" s="225"/>
      <c r="AY301" s="225"/>
      <c r="AZ301" s="225"/>
      <c r="BA301" s="225"/>
      <c r="BB301" s="225"/>
      <c r="BC301" s="225"/>
      <c r="BD301" s="225"/>
      <c r="BE301" s="225"/>
      <c r="BF301" s="225"/>
      <c r="BG301" s="225"/>
      <c r="BH301" s="225"/>
      <c r="BI301" s="225"/>
      <c r="BJ301" s="225"/>
      <c r="BK301" s="225"/>
      <c r="BL301" s="225"/>
      <c r="BM301" s="225"/>
      <c r="BN301" s="225"/>
      <c r="BO301" s="225"/>
      <c r="BP301" s="225"/>
      <c r="BQ301" s="225"/>
      <c r="BR301" s="225"/>
      <c r="BS301" s="225"/>
      <c r="BT301" s="225"/>
      <c r="BU301" s="225"/>
      <c r="BV301" s="225"/>
      <c r="BW301" s="225"/>
      <c r="BX301" s="225"/>
      <c r="BY301" s="225"/>
      <c r="BZ301" s="225"/>
    </row>
    <row r="302" spans="1:78" ht="12" customHeight="1" x14ac:dyDescent="0.25">
      <c r="A302" s="225"/>
      <c r="B302" s="225"/>
      <c r="C302" s="225"/>
      <c r="D302" s="225"/>
      <c r="E302" s="225"/>
      <c r="F302" s="225"/>
      <c r="G302" s="225"/>
      <c r="H302" s="225"/>
      <c r="I302" s="225"/>
      <c r="J302" s="270"/>
      <c r="K302" s="271"/>
      <c r="L302" s="225"/>
      <c r="M302" s="225"/>
      <c r="N302" s="225"/>
      <c r="O302" s="225"/>
      <c r="P302" s="225"/>
      <c r="Q302" s="225"/>
      <c r="R302" s="225"/>
      <c r="S302" s="225"/>
      <c r="T302" s="225"/>
      <c r="U302" s="225"/>
      <c r="V302" s="225"/>
      <c r="W302" s="225"/>
      <c r="X302" s="225"/>
      <c r="Y302" s="225"/>
      <c r="Z302" s="225"/>
      <c r="AA302" s="225"/>
      <c r="AB302" s="225"/>
      <c r="AC302" s="225"/>
      <c r="AD302" s="225"/>
      <c r="AE302" s="225"/>
      <c r="AF302" s="225"/>
      <c r="AG302" s="225"/>
      <c r="AH302" s="225"/>
      <c r="AI302" s="225"/>
      <c r="AJ302" s="225"/>
      <c r="AK302" s="225"/>
      <c r="AL302" s="225"/>
      <c r="AM302" s="225"/>
      <c r="AN302" s="225"/>
      <c r="AO302" s="225"/>
      <c r="AP302" s="225"/>
      <c r="AQ302" s="225"/>
      <c r="AR302" s="225"/>
      <c r="AS302" s="225"/>
      <c r="AT302" s="225"/>
      <c r="AU302" s="225"/>
      <c r="AV302" s="225"/>
      <c r="AW302" s="225"/>
      <c r="AX302" s="225"/>
      <c r="AY302" s="225"/>
      <c r="AZ302" s="225"/>
      <c r="BA302" s="225"/>
      <c r="BB302" s="225"/>
      <c r="BC302" s="225"/>
      <c r="BD302" s="225"/>
      <c r="BE302" s="225"/>
      <c r="BF302" s="225"/>
      <c r="BG302" s="225"/>
      <c r="BH302" s="225"/>
      <c r="BI302" s="225"/>
      <c r="BJ302" s="225"/>
      <c r="BK302" s="225"/>
      <c r="BL302" s="225"/>
      <c r="BM302" s="225"/>
      <c r="BN302" s="225"/>
      <c r="BO302" s="225"/>
      <c r="BP302" s="225"/>
      <c r="BQ302" s="225"/>
      <c r="BR302" s="225"/>
      <c r="BS302" s="225"/>
      <c r="BT302" s="225"/>
      <c r="BU302" s="225"/>
      <c r="BV302" s="225"/>
      <c r="BW302" s="225"/>
      <c r="BX302" s="225"/>
      <c r="BY302" s="225"/>
      <c r="BZ302" s="225"/>
    </row>
    <row r="303" spans="1:78" ht="12" customHeight="1" x14ac:dyDescent="0.25">
      <c r="A303" s="225"/>
      <c r="B303" s="225"/>
      <c r="C303" s="225"/>
      <c r="D303" s="225"/>
      <c r="E303" s="225"/>
      <c r="F303" s="225"/>
      <c r="G303" s="225"/>
      <c r="H303" s="225"/>
      <c r="I303" s="225"/>
      <c r="J303" s="270"/>
      <c r="K303" s="271"/>
      <c r="L303" s="225"/>
      <c r="M303" s="225"/>
      <c r="N303" s="225"/>
      <c r="O303" s="225"/>
      <c r="P303" s="225"/>
      <c r="Q303" s="225"/>
      <c r="R303" s="225"/>
      <c r="S303" s="225"/>
      <c r="T303" s="225"/>
      <c r="U303" s="225"/>
      <c r="V303" s="225"/>
      <c r="W303" s="225"/>
      <c r="X303" s="225"/>
      <c r="Y303" s="225"/>
      <c r="Z303" s="225"/>
      <c r="AA303" s="225"/>
      <c r="AB303" s="225"/>
      <c r="AC303" s="225"/>
      <c r="AD303" s="225"/>
      <c r="AE303" s="225"/>
      <c r="AF303" s="225"/>
      <c r="AG303" s="225"/>
      <c r="AH303" s="225"/>
      <c r="AI303" s="225"/>
      <c r="AJ303" s="225"/>
      <c r="AK303" s="225"/>
      <c r="AL303" s="225"/>
      <c r="AM303" s="225"/>
      <c r="AN303" s="225"/>
      <c r="AO303" s="225"/>
      <c r="AP303" s="225"/>
      <c r="AQ303" s="225"/>
      <c r="AR303" s="225"/>
      <c r="AS303" s="225"/>
      <c r="AT303" s="225"/>
      <c r="AU303" s="225"/>
      <c r="AV303" s="225"/>
      <c r="AW303" s="225"/>
      <c r="AX303" s="225"/>
      <c r="AY303" s="225"/>
      <c r="AZ303" s="225"/>
      <c r="BA303" s="225"/>
      <c r="BB303" s="225"/>
      <c r="BC303" s="225"/>
      <c r="BD303" s="225"/>
      <c r="BE303" s="225"/>
      <c r="BF303" s="225"/>
      <c r="BG303" s="225"/>
      <c r="BH303" s="225"/>
      <c r="BI303" s="225"/>
      <c r="BJ303" s="225"/>
      <c r="BK303" s="225"/>
      <c r="BL303" s="225"/>
      <c r="BM303" s="225"/>
      <c r="BN303" s="225"/>
      <c r="BO303" s="225"/>
      <c r="BP303" s="225"/>
      <c r="BQ303" s="225"/>
      <c r="BR303" s="225"/>
      <c r="BS303" s="225"/>
      <c r="BT303" s="225"/>
      <c r="BU303" s="225"/>
      <c r="BV303" s="225"/>
      <c r="BW303" s="225"/>
      <c r="BX303" s="225"/>
      <c r="BY303" s="225"/>
      <c r="BZ303" s="225"/>
    </row>
    <row r="304" spans="1:78" ht="12" customHeight="1" x14ac:dyDescent="0.25">
      <c r="A304" s="225"/>
      <c r="B304" s="225"/>
      <c r="C304" s="225"/>
      <c r="D304" s="225"/>
      <c r="E304" s="225"/>
      <c r="F304" s="225"/>
      <c r="G304" s="225"/>
      <c r="H304" s="225"/>
      <c r="I304" s="225"/>
      <c r="J304" s="270"/>
      <c r="K304" s="271"/>
      <c r="L304" s="225"/>
      <c r="M304" s="225"/>
      <c r="N304" s="225"/>
      <c r="O304" s="225"/>
      <c r="P304" s="225"/>
      <c r="Q304" s="225"/>
      <c r="R304" s="225"/>
      <c r="S304" s="225"/>
      <c r="T304" s="225"/>
      <c r="U304" s="225"/>
      <c r="V304" s="225"/>
      <c r="W304" s="225"/>
      <c r="X304" s="225"/>
      <c r="Y304" s="225"/>
      <c r="Z304" s="225"/>
      <c r="AA304" s="225"/>
      <c r="AB304" s="225"/>
      <c r="AC304" s="225"/>
      <c r="AD304" s="225"/>
      <c r="AE304" s="225"/>
      <c r="AF304" s="225"/>
      <c r="AG304" s="225"/>
      <c r="AH304" s="225"/>
      <c r="AI304" s="225"/>
      <c r="AJ304" s="225"/>
      <c r="AK304" s="225"/>
      <c r="AL304" s="225"/>
      <c r="AM304" s="225"/>
      <c r="AN304" s="225"/>
      <c r="AO304" s="225"/>
      <c r="AP304" s="225"/>
      <c r="AQ304" s="225"/>
      <c r="AR304" s="225"/>
      <c r="AS304" s="225"/>
      <c r="AT304" s="225"/>
      <c r="AU304" s="225"/>
      <c r="AV304" s="225"/>
      <c r="AW304" s="225"/>
      <c r="AX304" s="225"/>
      <c r="AY304" s="225"/>
      <c r="AZ304" s="225"/>
      <c r="BA304" s="225"/>
      <c r="BB304" s="225"/>
      <c r="BC304" s="225"/>
      <c r="BD304" s="225"/>
      <c r="BE304" s="225"/>
      <c r="BF304" s="225"/>
      <c r="BG304" s="225"/>
      <c r="BH304" s="225"/>
      <c r="BI304" s="225"/>
      <c r="BJ304" s="225"/>
      <c r="BK304" s="225"/>
      <c r="BL304" s="225"/>
      <c r="BM304" s="225"/>
      <c r="BN304" s="225"/>
      <c r="BO304" s="225"/>
      <c r="BP304" s="225"/>
      <c r="BQ304" s="225"/>
      <c r="BR304" s="225"/>
      <c r="BS304" s="225"/>
      <c r="BT304" s="225"/>
      <c r="BU304" s="225"/>
      <c r="BV304" s="225"/>
      <c r="BW304" s="225"/>
      <c r="BX304" s="225"/>
      <c r="BY304" s="225"/>
      <c r="BZ304" s="225"/>
    </row>
    <row r="305" spans="1:78" ht="12" customHeight="1" x14ac:dyDescent="0.25">
      <c r="A305" s="225"/>
      <c r="B305" s="225"/>
      <c r="C305" s="225"/>
      <c r="D305" s="225"/>
      <c r="E305" s="225"/>
      <c r="F305" s="225"/>
      <c r="G305" s="225"/>
      <c r="H305" s="225"/>
      <c r="I305" s="225"/>
      <c r="J305" s="270"/>
      <c r="K305" s="271"/>
      <c r="L305" s="225"/>
      <c r="M305" s="225"/>
      <c r="N305" s="225"/>
      <c r="O305" s="225"/>
      <c r="P305" s="225"/>
      <c r="Q305" s="225"/>
      <c r="R305" s="225"/>
      <c r="S305" s="225"/>
      <c r="T305" s="225"/>
      <c r="U305" s="225"/>
      <c r="V305" s="225"/>
      <c r="W305" s="225"/>
      <c r="X305" s="225"/>
      <c r="Y305" s="225"/>
      <c r="Z305" s="225"/>
      <c r="AA305" s="225"/>
      <c r="AB305" s="225"/>
      <c r="AC305" s="225"/>
      <c r="AD305" s="225"/>
      <c r="AE305" s="225"/>
      <c r="AF305" s="225"/>
      <c r="AG305" s="225"/>
      <c r="AH305" s="225"/>
      <c r="AI305" s="225"/>
      <c r="AJ305" s="225"/>
      <c r="AK305" s="225"/>
      <c r="AL305" s="225"/>
      <c r="AM305" s="225"/>
      <c r="AN305" s="225"/>
      <c r="AO305" s="225"/>
      <c r="AP305" s="225"/>
      <c r="AQ305" s="225"/>
      <c r="AR305" s="225"/>
      <c r="AS305" s="225"/>
      <c r="AT305" s="225"/>
      <c r="AU305" s="225"/>
      <c r="AV305" s="225"/>
      <c r="AW305" s="225"/>
      <c r="AX305" s="225"/>
      <c r="AY305" s="225"/>
      <c r="AZ305" s="225"/>
      <c r="BA305" s="225"/>
      <c r="BB305" s="225"/>
      <c r="BC305" s="225"/>
      <c r="BD305" s="225"/>
      <c r="BE305" s="225"/>
      <c r="BF305" s="225"/>
      <c r="BG305" s="225"/>
      <c r="BH305" s="225"/>
      <c r="BI305" s="225"/>
      <c r="BJ305" s="225"/>
      <c r="BK305" s="225"/>
      <c r="BL305" s="225"/>
      <c r="BM305" s="225"/>
      <c r="BN305" s="225"/>
      <c r="BO305" s="225"/>
      <c r="BP305" s="225"/>
      <c r="BQ305" s="225"/>
      <c r="BR305" s="225"/>
      <c r="BS305" s="225"/>
      <c r="BT305" s="225"/>
      <c r="BU305" s="225"/>
      <c r="BV305" s="225"/>
      <c r="BW305" s="225"/>
      <c r="BX305" s="225"/>
      <c r="BY305" s="225"/>
      <c r="BZ305" s="225"/>
    </row>
    <row r="306" spans="1:78" ht="12" customHeight="1" x14ac:dyDescent="0.25">
      <c r="A306" s="225"/>
      <c r="B306" s="225"/>
      <c r="C306" s="225"/>
      <c r="D306" s="225"/>
      <c r="E306" s="225"/>
      <c r="F306" s="225"/>
      <c r="G306" s="225"/>
      <c r="H306" s="225"/>
      <c r="I306" s="225"/>
      <c r="J306" s="270"/>
      <c r="K306" s="271"/>
      <c r="L306" s="225"/>
      <c r="M306" s="225"/>
      <c r="N306" s="225"/>
      <c r="O306" s="225"/>
      <c r="P306" s="225"/>
      <c r="Q306" s="225"/>
      <c r="R306" s="225"/>
      <c r="S306" s="225"/>
      <c r="T306" s="225"/>
      <c r="U306" s="225"/>
      <c r="V306" s="225"/>
      <c r="W306" s="225"/>
      <c r="X306" s="225"/>
      <c r="Y306" s="225"/>
      <c r="Z306" s="225"/>
      <c r="AA306" s="225"/>
      <c r="AB306" s="225"/>
      <c r="AC306" s="225"/>
      <c r="AD306" s="225"/>
      <c r="AE306" s="225"/>
      <c r="AF306" s="225"/>
      <c r="AG306" s="225"/>
      <c r="AH306" s="225"/>
      <c r="AI306" s="225"/>
      <c r="AJ306" s="225"/>
      <c r="AK306" s="225"/>
      <c r="AL306" s="225"/>
      <c r="AM306" s="225"/>
      <c r="AN306" s="225"/>
      <c r="AO306" s="225"/>
      <c r="AP306" s="225"/>
      <c r="AQ306" s="225"/>
      <c r="AR306" s="225"/>
      <c r="AS306" s="225"/>
      <c r="AT306" s="225"/>
      <c r="AU306" s="225"/>
      <c r="AV306" s="225"/>
      <c r="AW306" s="225"/>
      <c r="AX306" s="225"/>
      <c r="AY306" s="225"/>
      <c r="AZ306" s="225"/>
      <c r="BA306" s="225"/>
      <c r="BB306" s="225"/>
      <c r="BC306" s="225"/>
      <c r="BD306" s="225"/>
      <c r="BE306" s="225"/>
      <c r="BF306" s="225"/>
      <c r="BG306" s="225"/>
      <c r="BH306" s="225"/>
      <c r="BI306" s="225"/>
      <c r="BJ306" s="225"/>
      <c r="BK306" s="225"/>
      <c r="BL306" s="225"/>
      <c r="BM306" s="225"/>
      <c r="BN306" s="225"/>
      <c r="BO306" s="225"/>
      <c r="BP306" s="225"/>
      <c r="BQ306" s="225"/>
      <c r="BR306" s="225"/>
      <c r="BS306" s="225"/>
      <c r="BT306" s="225"/>
      <c r="BU306" s="225"/>
      <c r="BV306" s="225"/>
      <c r="BW306" s="225"/>
      <c r="BX306" s="225"/>
      <c r="BY306" s="225"/>
      <c r="BZ306" s="225"/>
    </row>
    <row r="307" spans="1:78" ht="12" customHeight="1" x14ac:dyDescent="0.25">
      <c r="A307" s="225"/>
      <c r="B307" s="225"/>
      <c r="C307" s="225"/>
      <c r="D307" s="225"/>
      <c r="E307" s="225"/>
      <c r="F307" s="225"/>
      <c r="G307" s="225"/>
      <c r="H307" s="225"/>
      <c r="I307" s="225"/>
      <c r="J307" s="270"/>
      <c r="K307" s="271"/>
      <c r="L307" s="225"/>
      <c r="M307" s="225"/>
      <c r="N307" s="225"/>
      <c r="O307" s="225"/>
      <c r="P307" s="225"/>
      <c r="Q307" s="225"/>
      <c r="R307" s="225"/>
      <c r="S307" s="225"/>
      <c r="T307" s="225"/>
      <c r="U307" s="225"/>
      <c r="V307" s="225"/>
      <c r="W307" s="225"/>
      <c r="X307" s="225"/>
      <c r="Y307" s="225"/>
      <c r="Z307" s="225"/>
      <c r="AA307" s="225"/>
      <c r="AB307" s="225"/>
      <c r="AC307" s="225"/>
      <c r="AD307" s="225"/>
      <c r="AE307" s="225"/>
      <c r="AF307" s="225"/>
      <c r="AG307" s="225"/>
      <c r="AH307" s="225"/>
      <c r="AI307" s="225"/>
      <c r="AJ307" s="225"/>
      <c r="AK307" s="225"/>
      <c r="AL307" s="225"/>
      <c r="AM307" s="225"/>
      <c r="AN307" s="225"/>
      <c r="AO307" s="225"/>
      <c r="AP307" s="225"/>
      <c r="AQ307" s="225"/>
      <c r="AR307" s="225"/>
      <c r="AS307" s="225"/>
      <c r="AT307" s="225"/>
      <c r="AU307" s="225"/>
      <c r="AV307" s="225"/>
      <c r="AW307" s="225"/>
      <c r="AX307" s="225"/>
      <c r="AY307" s="225"/>
      <c r="AZ307" s="225"/>
      <c r="BA307" s="225"/>
      <c r="BB307" s="225"/>
      <c r="BC307" s="225"/>
      <c r="BD307" s="225"/>
      <c r="BE307" s="225"/>
      <c r="BF307" s="225"/>
      <c r="BG307" s="225"/>
      <c r="BH307" s="225"/>
      <c r="BI307" s="225"/>
      <c r="BJ307" s="225"/>
      <c r="BK307" s="225"/>
      <c r="BL307" s="225"/>
      <c r="BM307" s="225"/>
      <c r="BN307" s="225"/>
      <c r="BO307" s="225"/>
      <c r="BP307" s="225"/>
      <c r="BQ307" s="225"/>
      <c r="BR307" s="225"/>
      <c r="BS307" s="225"/>
      <c r="BT307" s="225"/>
      <c r="BU307" s="225"/>
      <c r="BV307" s="225"/>
      <c r="BW307" s="225"/>
      <c r="BX307" s="225"/>
      <c r="BY307" s="225"/>
      <c r="BZ307" s="225"/>
    </row>
    <row r="308" spans="1:78" ht="12" customHeight="1" x14ac:dyDescent="0.25">
      <c r="A308" s="225"/>
      <c r="B308" s="225"/>
      <c r="C308" s="225"/>
      <c r="D308" s="225"/>
      <c r="E308" s="225"/>
      <c r="F308" s="225"/>
      <c r="G308" s="225"/>
      <c r="H308" s="225"/>
      <c r="I308" s="225"/>
      <c r="J308" s="270"/>
      <c r="K308" s="271"/>
      <c r="L308" s="225"/>
      <c r="M308" s="225"/>
      <c r="N308" s="225"/>
      <c r="O308" s="225"/>
      <c r="P308" s="225"/>
      <c r="Q308" s="225"/>
      <c r="R308" s="225"/>
      <c r="S308" s="225"/>
      <c r="T308" s="225"/>
      <c r="U308" s="225"/>
      <c r="V308" s="225"/>
      <c r="W308" s="225"/>
      <c r="X308" s="225"/>
      <c r="Y308" s="225"/>
      <c r="Z308" s="225"/>
      <c r="AA308" s="225"/>
      <c r="AB308" s="225"/>
      <c r="AC308" s="225"/>
      <c r="AD308" s="225"/>
      <c r="AE308" s="225"/>
      <c r="AF308" s="225"/>
      <c r="AG308" s="225"/>
      <c r="AH308" s="225"/>
      <c r="AI308" s="225"/>
      <c r="AJ308" s="225"/>
      <c r="AK308" s="225"/>
      <c r="AL308" s="225"/>
      <c r="AM308" s="225"/>
      <c r="AN308" s="225"/>
      <c r="AO308" s="225"/>
      <c r="AP308" s="225"/>
      <c r="AQ308" s="225"/>
      <c r="AR308" s="225"/>
      <c r="AS308" s="225"/>
      <c r="AT308" s="225"/>
      <c r="AU308" s="225"/>
      <c r="AV308" s="225"/>
      <c r="AW308" s="225"/>
      <c r="AX308" s="225"/>
      <c r="AY308" s="225"/>
      <c r="AZ308" s="225"/>
      <c r="BA308" s="225"/>
      <c r="BB308" s="225"/>
      <c r="BC308" s="225"/>
      <c r="BD308" s="225"/>
      <c r="BE308" s="225"/>
      <c r="BF308" s="225"/>
      <c r="BG308" s="225"/>
      <c r="BH308" s="225"/>
      <c r="BI308" s="225"/>
      <c r="BJ308" s="225"/>
      <c r="BK308" s="225"/>
      <c r="BL308" s="225"/>
      <c r="BM308" s="225"/>
      <c r="BN308" s="225"/>
      <c r="BO308" s="225"/>
      <c r="BP308" s="225"/>
      <c r="BQ308" s="225"/>
      <c r="BR308" s="225"/>
      <c r="BS308" s="225"/>
      <c r="BT308" s="225"/>
      <c r="BU308" s="225"/>
      <c r="BV308" s="225"/>
      <c r="BW308" s="225"/>
      <c r="BX308" s="225"/>
      <c r="BY308" s="225"/>
      <c r="BZ308" s="225"/>
    </row>
    <row r="309" spans="1:78" ht="12" customHeight="1" x14ac:dyDescent="0.25">
      <c r="A309" s="225"/>
      <c r="B309" s="225"/>
      <c r="C309" s="225"/>
      <c r="D309" s="225"/>
      <c r="E309" s="225"/>
      <c r="F309" s="225"/>
      <c r="G309" s="225"/>
      <c r="H309" s="225"/>
      <c r="I309" s="225"/>
      <c r="J309" s="270"/>
      <c r="K309" s="271"/>
      <c r="L309" s="225"/>
      <c r="M309" s="225"/>
      <c r="N309" s="225"/>
      <c r="O309" s="225"/>
      <c r="P309" s="225"/>
      <c r="Q309" s="225"/>
      <c r="R309" s="225"/>
      <c r="S309" s="225"/>
      <c r="T309" s="225"/>
      <c r="U309" s="225"/>
      <c r="V309" s="225"/>
      <c r="W309" s="225"/>
      <c r="X309" s="225"/>
      <c r="Y309" s="225"/>
      <c r="Z309" s="225"/>
      <c r="AA309" s="225"/>
      <c r="AB309" s="225"/>
      <c r="AC309" s="225"/>
      <c r="AD309" s="225"/>
      <c r="AE309" s="225"/>
      <c r="AF309" s="225"/>
      <c r="AG309" s="225"/>
      <c r="AH309" s="225"/>
      <c r="AI309" s="225"/>
      <c r="AJ309" s="225"/>
      <c r="AK309" s="225"/>
      <c r="AL309" s="225"/>
      <c r="AM309" s="225"/>
      <c r="AN309" s="225"/>
      <c r="AO309" s="225"/>
      <c r="AP309" s="225"/>
      <c r="AQ309" s="225"/>
      <c r="AR309" s="225"/>
      <c r="AS309" s="225"/>
      <c r="AT309" s="225"/>
      <c r="AU309" s="225"/>
      <c r="AV309" s="225"/>
      <c r="AW309" s="225"/>
      <c r="AX309" s="225"/>
      <c r="AY309" s="225"/>
      <c r="AZ309" s="225"/>
      <c r="BA309" s="225"/>
      <c r="BB309" s="225"/>
      <c r="BC309" s="225"/>
      <c r="BD309" s="225"/>
      <c r="BE309" s="225"/>
      <c r="BF309" s="225"/>
      <c r="BG309" s="225"/>
      <c r="BH309" s="225"/>
      <c r="BI309" s="225"/>
      <c r="BJ309" s="225"/>
      <c r="BK309" s="225"/>
      <c r="BL309" s="225"/>
      <c r="BM309" s="225"/>
      <c r="BN309" s="225"/>
      <c r="BO309" s="225"/>
      <c r="BP309" s="225"/>
      <c r="BQ309" s="225"/>
      <c r="BR309" s="225"/>
      <c r="BS309" s="225"/>
      <c r="BT309" s="225"/>
      <c r="BU309" s="225"/>
      <c r="BV309" s="225"/>
      <c r="BW309" s="225"/>
      <c r="BX309" s="225"/>
      <c r="BY309" s="225"/>
      <c r="BZ309" s="225"/>
    </row>
    <row r="310" spans="1:78" ht="12" customHeight="1" x14ac:dyDescent="0.25">
      <c r="A310" s="225"/>
      <c r="B310" s="225"/>
      <c r="C310" s="225"/>
      <c r="D310" s="225"/>
      <c r="E310" s="225"/>
      <c r="F310" s="225"/>
      <c r="G310" s="225"/>
      <c r="H310" s="225"/>
      <c r="I310" s="225"/>
      <c r="J310" s="270"/>
      <c r="K310" s="271"/>
      <c r="L310" s="225"/>
      <c r="M310" s="225"/>
      <c r="N310" s="225"/>
      <c r="O310" s="225"/>
      <c r="P310" s="225"/>
      <c r="Q310" s="225"/>
      <c r="R310" s="225"/>
      <c r="S310" s="225"/>
      <c r="T310" s="225"/>
      <c r="U310" s="225"/>
      <c r="V310" s="225"/>
      <c r="W310" s="225"/>
      <c r="X310" s="225"/>
      <c r="Y310" s="225"/>
      <c r="Z310" s="225"/>
      <c r="AA310" s="225"/>
      <c r="AB310" s="225"/>
      <c r="AC310" s="225"/>
      <c r="AD310" s="225"/>
      <c r="AE310" s="225"/>
      <c r="AF310" s="225"/>
      <c r="AG310" s="225"/>
      <c r="AH310" s="225"/>
      <c r="AI310" s="225"/>
      <c r="AJ310" s="225"/>
      <c r="AK310" s="225"/>
      <c r="AL310" s="225"/>
      <c r="AM310" s="225"/>
      <c r="AN310" s="225"/>
      <c r="AO310" s="225"/>
      <c r="AP310" s="225"/>
      <c r="AQ310" s="225"/>
      <c r="AR310" s="225"/>
      <c r="AS310" s="225"/>
      <c r="AT310" s="225"/>
      <c r="AU310" s="225"/>
      <c r="AV310" s="225"/>
      <c r="AW310" s="225"/>
      <c r="AX310" s="225"/>
      <c r="AY310" s="225"/>
      <c r="AZ310" s="225"/>
      <c r="BA310" s="225"/>
      <c r="BB310" s="225"/>
      <c r="BC310" s="225"/>
      <c r="BD310" s="225"/>
      <c r="BE310" s="225"/>
      <c r="BF310" s="225"/>
      <c r="BG310" s="225"/>
      <c r="BH310" s="225"/>
      <c r="BI310" s="225"/>
      <c r="BJ310" s="225"/>
      <c r="BK310" s="225"/>
      <c r="BL310" s="225"/>
      <c r="BM310" s="225"/>
      <c r="BN310" s="225"/>
      <c r="BO310" s="225"/>
      <c r="BP310" s="225"/>
      <c r="BQ310" s="225"/>
      <c r="BR310" s="225"/>
      <c r="BS310" s="225"/>
      <c r="BT310" s="225"/>
      <c r="BU310" s="225"/>
      <c r="BV310" s="225"/>
      <c r="BW310" s="225"/>
      <c r="BX310" s="225"/>
      <c r="BY310" s="225"/>
      <c r="BZ310" s="225"/>
    </row>
    <row r="311" spans="1:78" ht="12" customHeight="1" x14ac:dyDescent="0.25">
      <c r="A311" s="225"/>
      <c r="B311" s="225"/>
      <c r="C311" s="225"/>
      <c r="D311" s="225"/>
      <c r="E311" s="225"/>
      <c r="F311" s="225"/>
      <c r="G311" s="225"/>
      <c r="H311" s="225"/>
      <c r="I311" s="225"/>
      <c r="J311" s="270"/>
      <c r="K311" s="271"/>
      <c r="L311" s="225"/>
      <c r="M311" s="225"/>
      <c r="N311" s="225"/>
      <c r="O311" s="225"/>
      <c r="P311" s="225"/>
      <c r="Q311" s="225"/>
      <c r="R311" s="225"/>
      <c r="S311" s="225"/>
      <c r="T311" s="225"/>
      <c r="U311" s="225"/>
      <c r="V311" s="225"/>
      <c r="W311" s="225"/>
      <c r="X311" s="225"/>
      <c r="Y311" s="225"/>
      <c r="Z311" s="225"/>
      <c r="AA311" s="225"/>
      <c r="AB311" s="225"/>
      <c r="AC311" s="225"/>
      <c r="AD311" s="225"/>
      <c r="AE311" s="225"/>
      <c r="AF311" s="225"/>
      <c r="AG311" s="225"/>
      <c r="AH311" s="225"/>
      <c r="AI311" s="225"/>
      <c r="AJ311" s="225"/>
      <c r="AK311" s="225"/>
      <c r="AL311" s="225"/>
      <c r="AM311" s="225"/>
      <c r="AN311" s="225"/>
      <c r="AO311" s="225"/>
      <c r="AP311" s="225"/>
      <c r="AQ311" s="225"/>
      <c r="AR311" s="225"/>
      <c r="AS311" s="225"/>
      <c r="AT311" s="225"/>
      <c r="AU311" s="225"/>
      <c r="AV311" s="225"/>
      <c r="AW311" s="225"/>
      <c r="AX311" s="225"/>
      <c r="AY311" s="225"/>
      <c r="AZ311" s="225"/>
      <c r="BA311" s="225"/>
      <c r="BB311" s="225"/>
      <c r="BC311" s="225"/>
      <c r="BD311" s="225"/>
      <c r="BE311" s="225"/>
      <c r="BF311" s="225"/>
      <c r="BG311" s="225"/>
      <c r="BH311" s="225"/>
      <c r="BI311" s="225"/>
      <c r="BJ311" s="225"/>
      <c r="BK311" s="225"/>
      <c r="BL311" s="225"/>
      <c r="BM311" s="225"/>
      <c r="BN311" s="225"/>
      <c r="BO311" s="225"/>
      <c r="BP311" s="225"/>
      <c r="BQ311" s="225"/>
      <c r="BR311" s="225"/>
      <c r="BS311" s="225"/>
      <c r="BT311" s="225"/>
      <c r="BU311" s="225"/>
      <c r="BV311" s="225"/>
      <c r="BW311" s="225"/>
      <c r="BX311" s="225"/>
      <c r="BY311" s="225"/>
      <c r="BZ311" s="225"/>
    </row>
    <row r="312" spans="1:78" ht="12" customHeight="1" x14ac:dyDescent="0.25">
      <c r="A312" s="225"/>
      <c r="B312" s="225"/>
      <c r="C312" s="225"/>
      <c r="D312" s="225"/>
      <c r="E312" s="225"/>
      <c r="F312" s="225"/>
      <c r="G312" s="225"/>
      <c r="H312" s="225"/>
      <c r="I312" s="225"/>
      <c r="J312" s="270"/>
      <c r="K312" s="271"/>
      <c r="L312" s="225"/>
      <c r="M312" s="225"/>
      <c r="N312" s="225"/>
      <c r="O312" s="225"/>
      <c r="P312" s="225"/>
      <c r="Q312" s="225"/>
      <c r="R312" s="225"/>
      <c r="S312" s="225"/>
      <c r="T312" s="225"/>
      <c r="U312" s="225"/>
      <c r="V312" s="225"/>
      <c r="W312" s="225"/>
      <c r="X312" s="225"/>
      <c r="Y312" s="225"/>
      <c r="Z312" s="225"/>
      <c r="AA312" s="225"/>
      <c r="AB312" s="225"/>
      <c r="AC312" s="225"/>
      <c r="AD312" s="225"/>
      <c r="AE312" s="225"/>
      <c r="AF312" s="225"/>
      <c r="AG312" s="225"/>
      <c r="AH312" s="225"/>
      <c r="AI312" s="225"/>
      <c r="AJ312" s="225"/>
      <c r="AK312" s="225"/>
      <c r="AL312" s="225"/>
      <c r="AM312" s="225"/>
      <c r="AN312" s="225"/>
      <c r="AO312" s="225"/>
      <c r="AP312" s="225"/>
      <c r="AQ312" s="225"/>
      <c r="AR312" s="225"/>
      <c r="AS312" s="225"/>
      <c r="AT312" s="225"/>
      <c r="AU312" s="225"/>
      <c r="AV312" s="225"/>
      <c r="AW312" s="225"/>
      <c r="AX312" s="225"/>
      <c r="AY312" s="225"/>
      <c r="AZ312" s="225"/>
      <c r="BA312" s="225"/>
      <c r="BB312" s="225"/>
      <c r="BC312" s="225"/>
      <c r="BD312" s="225"/>
      <c r="BE312" s="225"/>
      <c r="BF312" s="225"/>
      <c r="BG312" s="225"/>
      <c r="BH312" s="225"/>
      <c r="BI312" s="225"/>
      <c r="BJ312" s="225"/>
      <c r="BK312" s="225"/>
      <c r="BL312" s="225"/>
      <c r="BM312" s="225"/>
      <c r="BN312" s="225"/>
      <c r="BO312" s="225"/>
      <c r="BP312" s="225"/>
      <c r="BQ312" s="225"/>
      <c r="BR312" s="225"/>
      <c r="BS312" s="225"/>
      <c r="BT312" s="225"/>
      <c r="BU312" s="225"/>
      <c r="BV312" s="225"/>
      <c r="BW312" s="225"/>
      <c r="BX312" s="225"/>
      <c r="BY312" s="225"/>
      <c r="BZ312" s="225"/>
    </row>
    <row r="313" spans="1:78" ht="12" customHeight="1" x14ac:dyDescent="0.25">
      <c r="A313" s="225"/>
      <c r="B313" s="225"/>
      <c r="C313" s="225"/>
      <c r="D313" s="225"/>
      <c r="E313" s="225"/>
      <c r="F313" s="225"/>
      <c r="G313" s="225"/>
      <c r="H313" s="225"/>
      <c r="I313" s="225"/>
      <c r="J313" s="270"/>
      <c r="K313" s="271"/>
      <c r="L313" s="225"/>
      <c r="M313" s="225"/>
      <c r="N313" s="225"/>
      <c r="O313" s="225"/>
      <c r="P313" s="225"/>
      <c r="Q313" s="225"/>
      <c r="R313" s="225"/>
      <c r="S313" s="225"/>
      <c r="T313" s="225"/>
      <c r="U313" s="225"/>
      <c r="V313" s="225"/>
      <c r="W313" s="225"/>
      <c r="X313" s="225"/>
      <c r="Y313" s="225"/>
      <c r="Z313" s="225"/>
      <c r="AA313" s="225"/>
      <c r="AB313" s="225"/>
      <c r="AC313" s="225"/>
      <c r="AD313" s="225"/>
      <c r="AE313" s="225"/>
      <c r="AF313" s="225"/>
      <c r="AG313" s="225"/>
      <c r="AH313" s="225"/>
      <c r="AI313" s="225"/>
      <c r="AJ313" s="225"/>
      <c r="AK313" s="225"/>
      <c r="AL313" s="225"/>
      <c r="AM313" s="225"/>
      <c r="AN313" s="225"/>
      <c r="AO313" s="225"/>
      <c r="AP313" s="225"/>
      <c r="AQ313" s="225"/>
      <c r="AR313" s="225"/>
      <c r="AS313" s="225"/>
      <c r="AT313" s="225"/>
      <c r="AU313" s="225"/>
      <c r="AV313" s="225"/>
      <c r="AW313" s="225"/>
      <c r="AX313" s="225"/>
      <c r="AY313" s="225"/>
      <c r="AZ313" s="225"/>
      <c r="BA313" s="225"/>
      <c r="BB313" s="225"/>
      <c r="BC313" s="225"/>
      <c r="BD313" s="225"/>
      <c r="BE313" s="225"/>
      <c r="BF313" s="225"/>
      <c r="BG313" s="225"/>
      <c r="BH313" s="225"/>
      <c r="BI313" s="225"/>
      <c r="BJ313" s="225"/>
      <c r="BK313" s="225"/>
      <c r="BL313" s="225"/>
      <c r="BM313" s="225"/>
      <c r="BN313" s="225"/>
      <c r="BO313" s="225"/>
      <c r="BP313" s="225"/>
      <c r="BQ313" s="225"/>
      <c r="BR313" s="225"/>
      <c r="BS313" s="225"/>
      <c r="BT313" s="225"/>
      <c r="BU313" s="225"/>
      <c r="BV313" s="225"/>
      <c r="BW313" s="225"/>
      <c r="BX313" s="225"/>
      <c r="BY313" s="225"/>
      <c r="BZ313" s="225"/>
    </row>
    <row r="314" spans="1:78" ht="12" customHeight="1" x14ac:dyDescent="0.25">
      <c r="A314" s="225"/>
      <c r="B314" s="225"/>
      <c r="C314" s="225"/>
      <c r="D314" s="225"/>
      <c r="E314" s="225"/>
      <c r="F314" s="225"/>
      <c r="G314" s="225"/>
      <c r="H314" s="225"/>
      <c r="I314" s="225"/>
      <c r="J314" s="270"/>
      <c r="K314" s="271"/>
      <c r="L314" s="225"/>
      <c r="M314" s="225"/>
      <c r="N314" s="225"/>
      <c r="O314" s="225"/>
      <c r="P314" s="225"/>
      <c r="Q314" s="225"/>
      <c r="R314" s="225"/>
      <c r="S314" s="225"/>
      <c r="T314" s="225"/>
      <c r="U314" s="225"/>
      <c r="V314" s="225"/>
      <c r="W314" s="225"/>
      <c r="X314" s="225"/>
      <c r="Y314" s="225"/>
      <c r="Z314" s="225"/>
      <c r="AA314" s="225"/>
      <c r="AB314" s="225"/>
      <c r="AC314" s="225"/>
      <c r="AD314" s="225"/>
      <c r="AE314" s="225"/>
      <c r="AF314" s="225"/>
      <c r="AG314" s="225"/>
      <c r="AH314" s="225"/>
      <c r="AI314" s="225"/>
      <c r="AJ314" s="225"/>
      <c r="AK314" s="225"/>
      <c r="AL314" s="225"/>
      <c r="AM314" s="225"/>
      <c r="AN314" s="225"/>
      <c r="AO314" s="225"/>
      <c r="AP314" s="225"/>
      <c r="AQ314" s="225"/>
      <c r="AR314" s="225"/>
      <c r="AS314" s="225"/>
      <c r="AT314" s="225"/>
      <c r="AU314" s="225"/>
      <c r="AV314" s="225"/>
      <c r="AW314" s="225"/>
      <c r="AX314" s="225"/>
      <c r="AY314" s="225"/>
      <c r="AZ314" s="225"/>
      <c r="BA314" s="225"/>
      <c r="BB314" s="225"/>
      <c r="BC314" s="225"/>
      <c r="BD314" s="225"/>
      <c r="BE314" s="225"/>
      <c r="BF314" s="225"/>
      <c r="BG314" s="225"/>
      <c r="BH314" s="225"/>
      <c r="BI314" s="225"/>
      <c r="BJ314" s="225"/>
      <c r="BK314" s="225"/>
      <c r="BL314" s="225"/>
      <c r="BM314" s="225"/>
      <c r="BN314" s="225"/>
      <c r="BO314" s="225"/>
      <c r="BP314" s="225"/>
      <c r="BQ314" s="225"/>
      <c r="BR314" s="225"/>
      <c r="BS314" s="225"/>
      <c r="BT314" s="225"/>
      <c r="BU314" s="225"/>
      <c r="BV314" s="225"/>
      <c r="BW314" s="225"/>
      <c r="BX314" s="225"/>
      <c r="BY314" s="225"/>
      <c r="BZ314" s="225"/>
    </row>
    <row r="315" spans="1:78" ht="12" customHeight="1" x14ac:dyDescent="0.25">
      <c r="A315" s="225"/>
      <c r="B315" s="225"/>
      <c r="C315" s="225"/>
      <c r="D315" s="225"/>
      <c r="E315" s="225"/>
      <c r="F315" s="225"/>
      <c r="G315" s="225"/>
      <c r="H315" s="225"/>
      <c r="I315" s="225"/>
      <c r="J315" s="270"/>
      <c r="K315" s="271"/>
      <c r="L315" s="225"/>
      <c r="M315" s="225"/>
      <c r="N315" s="225"/>
      <c r="O315" s="225"/>
      <c r="P315" s="225"/>
      <c r="Q315" s="225"/>
      <c r="R315" s="225"/>
      <c r="S315" s="225"/>
      <c r="T315" s="225"/>
      <c r="U315" s="225"/>
      <c r="V315" s="225"/>
      <c r="W315" s="225"/>
      <c r="X315" s="225"/>
      <c r="Y315" s="225"/>
      <c r="Z315" s="225"/>
      <c r="AA315" s="225"/>
      <c r="AB315" s="225"/>
      <c r="AC315" s="225"/>
      <c r="AD315" s="225"/>
      <c r="AE315" s="225"/>
      <c r="AF315" s="225"/>
      <c r="AG315" s="225"/>
      <c r="AH315" s="225"/>
      <c r="AI315" s="225"/>
      <c r="AJ315" s="225"/>
      <c r="AK315" s="225"/>
      <c r="AL315" s="225"/>
      <c r="AM315" s="225"/>
      <c r="AN315" s="225"/>
      <c r="AO315" s="225"/>
      <c r="AP315" s="225"/>
      <c r="AQ315" s="225"/>
      <c r="AR315" s="225"/>
      <c r="AS315" s="225"/>
      <c r="AT315" s="225"/>
      <c r="AU315" s="225"/>
      <c r="AV315" s="225"/>
      <c r="AW315" s="225"/>
      <c r="AX315" s="225"/>
      <c r="AY315" s="225"/>
      <c r="AZ315" s="225"/>
      <c r="BA315" s="225"/>
      <c r="BB315" s="225"/>
      <c r="BC315" s="225"/>
      <c r="BD315" s="225"/>
      <c r="BE315" s="225"/>
      <c r="BF315" s="225"/>
      <c r="BG315" s="225"/>
      <c r="BH315" s="225"/>
      <c r="BI315" s="225"/>
      <c r="BJ315" s="225"/>
      <c r="BK315" s="225"/>
      <c r="BL315" s="225"/>
      <c r="BM315" s="225"/>
      <c r="BN315" s="225"/>
      <c r="BO315" s="225"/>
      <c r="BP315" s="225"/>
      <c r="BQ315" s="225"/>
      <c r="BR315" s="225"/>
      <c r="BS315" s="225"/>
      <c r="BT315" s="225"/>
      <c r="BU315" s="225"/>
      <c r="BV315" s="225"/>
      <c r="BW315" s="225"/>
      <c r="BX315" s="225"/>
      <c r="BY315" s="225"/>
      <c r="BZ315" s="225"/>
    </row>
    <row r="316" spans="1:78" ht="12" customHeight="1" x14ac:dyDescent="0.25">
      <c r="A316" s="225"/>
      <c r="B316" s="225"/>
      <c r="C316" s="225"/>
      <c r="D316" s="225"/>
      <c r="E316" s="225"/>
      <c r="F316" s="225"/>
      <c r="G316" s="225"/>
      <c r="H316" s="225"/>
      <c r="I316" s="225"/>
      <c r="J316" s="270"/>
      <c r="K316" s="271"/>
      <c r="L316" s="225"/>
      <c r="M316" s="225"/>
      <c r="N316" s="225"/>
      <c r="O316" s="225"/>
      <c r="P316" s="225"/>
      <c r="Q316" s="225"/>
      <c r="R316" s="225"/>
      <c r="S316" s="225"/>
      <c r="T316" s="225"/>
      <c r="U316" s="225"/>
      <c r="V316" s="225"/>
      <c r="W316" s="225"/>
      <c r="X316" s="225"/>
      <c r="Y316" s="225"/>
      <c r="Z316" s="225"/>
      <c r="AA316" s="225"/>
      <c r="AB316" s="225"/>
      <c r="AC316" s="225"/>
      <c r="AD316" s="225"/>
      <c r="AE316" s="225"/>
      <c r="AF316" s="225"/>
      <c r="AG316" s="225"/>
      <c r="AH316" s="225"/>
      <c r="AI316" s="225"/>
      <c r="AJ316" s="225"/>
      <c r="AK316" s="225"/>
      <c r="AL316" s="225"/>
      <c r="AM316" s="225"/>
      <c r="AN316" s="225"/>
      <c r="AO316" s="225"/>
      <c r="AP316" s="225"/>
      <c r="AQ316" s="225"/>
      <c r="AR316" s="225"/>
      <c r="AS316" s="225"/>
      <c r="AT316" s="225"/>
      <c r="AU316" s="225"/>
      <c r="AV316" s="225"/>
      <c r="AW316" s="225"/>
      <c r="AX316" s="225"/>
      <c r="AY316" s="225"/>
      <c r="AZ316" s="225"/>
      <c r="BA316" s="225"/>
      <c r="BB316" s="225"/>
      <c r="BC316" s="225"/>
      <c r="BD316" s="225"/>
      <c r="BE316" s="225"/>
      <c r="BF316" s="225"/>
      <c r="BG316" s="225"/>
      <c r="BH316" s="225"/>
      <c r="BI316" s="225"/>
      <c r="BJ316" s="225"/>
      <c r="BK316" s="225"/>
      <c r="BL316" s="225"/>
      <c r="BM316" s="225"/>
      <c r="BN316" s="225"/>
      <c r="BO316" s="225"/>
      <c r="BP316" s="225"/>
      <c r="BQ316" s="225"/>
      <c r="BR316" s="225"/>
      <c r="BS316" s="225"/>
      <c r="BT316" s="225"/>
      <c r="BU316" s="225"/>
      <c r="BV316" s="225"/>
      <c r="BW316" s="225"/>
      <c r="BX316" s="225"/>
      <c r="BY316" s="225"/>
      <c r="BZ316" s="225"/>
    </row>
    <row r="317" spans="1:78" ht="12" customHeight="1" x14ac:dyDescent="0.25">
      <c r="A317" s="225"/>
      <c r="B317" s="225"/>
      <c r="C317" s="225"/>
      <c r="D317" s="225"/>
      <c r="E317" s="225"/>
      <c r="F317" s="225"/>
      <c r="G317" s="225"/>
      <c r="H317" s="225"/>
      <c r="I317" s="225"/>
      <c r="J317" s="270"/>
      <c r="K317" s="271"/>
      <c r="L317" s="225"/>
      <c r="M317" s="225"/>
      <c r="N317" s="225"/>
      <c r="O317" s="225"/>
      <c r="P317" s="225"/>
      <c r="Q317" s="225"/>
      <c r="R317" s="225"/>
      <c r="S317" s="225"/>
      <c r="T317" s="225"/>
      <c r="U317" s="225"/>
      <c r="V317" s="225"/>
      <c r="W317" s="225"/>
      <c r="X317" s="225"/>
      <c r="Y317" s="225"/>
      <c r="Z317" s="225"/>
      <c r="AA317" s="225"/>
      <c r="AB317" s="225"/>
      <c r="AC317" s="225"/>
      <c r="AD317" s="225"/>
      <c r="AE317" s="225"/>
      <c r="AF317" s="225"/>
      <c r="AG317" s="225"/>
      <c r="AH317" s="225"/>
      <c r="AI317" s="225"/>
      <c r="AJ317" s="225"/>
      <c r="AK317" s="225"/>
      <c r="AL317" s="225"/>
      <c r="AM317" s="225"/>
      <c r="AN317" s="225"/>
      <c r="AO317" s="225"/>
      <c r="AP317" s="225"/>
      <c r="AQ317" s="225"/>
      <c r="AR317" s="225"/>
      <c r="AS317" s="225"/>
      <c r="AT317" s="225"/>
      <c r="AU317" s="225"/>
      <c r="AV317" s="225"/>
      <c r="AW317" s="225"/>
      <c r="AX317" s="225"/>
      <c r="AY317" s="225"/>
      <c r="AZ317" s="225"/>
      <c r="BA317" s="225"/>
      <c r="BB317" s="225"/>
      <c r="BC317" s="225"/>
      <c r="BD317" s="225"/>
      <c r="BE317" s="225"/>
      <c r="BF317" s="225"/>
      <c r="BG317" s="225"/>
      <c r="BH317" s="225"/>
      <c r="BI317" s="225"/>
      <c r="BJ317" s="225"/>
      <c r="BK317" s="225"/>
      <c r="BL317" s="225"/>
      <c r="BM317" s="225"/>
      <c r="BN317" s="225"/>
      <c r="BO317" s="225"/>
      <c r="BP317" s="225"/>
      <c r="BQ317" s="225"/>
      <c r="BR317" s="225"/>
      <c r="BS317" s="225"/>
      <c r="BT317" s="225"/>
      <c r="BU317" s="225"/>
      <c r="BV317" s="225"/>
      <c r="BW317" s="225"/>
      <c r="BX317" s="225"/>
      <c r="BY317" s="225"/>
      <c r="BZ317" s="225"/>
    </row>
    <row r="318" spans="1:78" ht="12" customHeight="1" x14ac:dyDescent="0.25">
      <c r="A318" s="225"/>
      <c r="B318" s="225"/>
      <c r="C318" s="225"/>
      <c r="D318" s="225"/>
      <c r="E318" s="225"/>
      <c r="F318" s="225"/>
      <c r="G318" s="225"/>
      <c r="H318" s="225"/>
      <c r="I318" s="225"/>
      <c r="J318" s="270"/>
      <c r="K318" s="271"/>
      <c r="L318" s="225"/>
      <c r="M318" s="225"/>
      <c r="N318" s="225"/>
      <c r="O318" s="225"/>
      <c r="P318" s="225"/>
      <c r="Q318" s="225"/>
      <c r="R318" s="225"/>
      <c r="S318" s="225"/>
      <c r="T318" s="225"/>
      <c r="U318" s="225"/>
      <c r="V318" s="225"/>
      <c r="W318" s="225"/>
      <c r="X318" s="225"/>
      <c r="Y318" s="225"/>
      <c r="Z318" s="225"/>
      <c r="AA318" s="225"/>
      <c r="AB318" s="225"/>
      <c r="AC318" s="225"/>
      <c r="AD318" s="225"/>
      <c r="AE318" s="225"/>
      <c r="AF318" s="225"/>
      <c r="AG318" s="225"/>
      <c r="AH318" s="225"/>
      <c r="AI318" s="225"/>
      <c r="AJ318" s="225"/>
      <c r="AK318" s="225"/>
      <c r="AL318" s="225"/>
      <c r="AM318" s="225"/>
      <c r="AN318" s="225"/>
      <c r="AO318" s="225"/>
      <c r="AP318" s="225"/>
      <c r="AQ318" s="225"/>
      <c r="AR318" s="225"/>
      <c r="AS318" s="225"/>
      <c r="AT318" s="225"/>
      <c r="AU318" s="225"/>
      <c r="AV318" s="225"/>
      <c r="AW318" s="225"/>
      <c r="AX318" s="225"/>
      <c r="AY318" s="225"/>
      <c r="AZ318" s="225"/>
      <c r="BA318" s="225"/>
      <c r="BB318" s="225"/>
      <c r="BC318" s="225"/>
      <c r="BD318" s="225"/>
      <c r="BE318" s="225"/>
      <c r="BF318" s="225"/>
      <c r="BG318" s="225"/>
      <c r="BH318" s="225"/>
      <c r="BI318" s="225"/>
      <c r="BJ318" s="225"/>
      <c r="BK318" s="225"/>
      <c r="BL318" s="225"/>
      <c r="BM318" s="225"/>
      <c r="BN318" s="225"/>
      <c r="BO318" s="225"/>
      <c r="BP318" s="225"/>
      <c r="BQ318" s="225"/>
      <c r="BR318" s="225"/>
      <c r="BS318" s="225"/>
      <c r="BT318" s="225"/>
      <c r="BU318" s="225"/>
      <c r="BV318" s="225"/>
      <c r="BW318" s="225"/>
      <c r="BX318" s="225"/>
      <c r="BY318" s="225"/>
      <c r="BZ318" s="225"/>
    </row>
    <row r="319" spans="1:78" ht="12" customHeight="1" x14ac:dyDescent="0.25">
      <c r="A319" s="225"/>
      <c r="B319" s="225"/>
      <c r="C319" s="225"/>
      <c r="D319" s="225"/>
      <c r="E319" s="225"/>
      <c r="F319" s="225"/>
      <c r="G319" s="225"/>
      <c r="H319" s="225"/>
      <c r="I319" s="225"/>
      <c r="J319" s="270"/>
      <c r="K319" s="271"/>
      <c r="L319" s="225"/>
      <c r="M319" s="225"/>
      <c r="N319" s="225"/>
      <c r="O319" s="225"/>
      <c r="P319" s="225"/>
      <c r="Q319" s="225"/>
      <c r="R319" s="225"/>
      <c r="S319" s="225"/>
      <c r="T319" s="225"/>
      <c r="U319" s="225"/>
      <c r="V319" s="225"/>
      <c r="W319" s="225"/>
      <c r="X319" s="225"/>
      <c r="Y319" s="225"/>
      <c r="Z319" s="225"/>
      <c r="AA319" s="225"/>
      <c r="AB319" s="225"/>
      <c r="AC319" s="225"/>
      <c r="AD319" s="225"/>
      <c r="AE319" s="225"/>
      <c r="AF319" s="225"/>
      <c r="AG319" s="225"/>
      <c r="AH319" s="225"/>
      <c r="AI319" s="225"/>
      <c r="AJ319" s="225"/>
      <c r="AK319" s="225"/>
      <c r="AL319" s="225"/>
      <c r="AM319" s="225"/>
      <c r="AN319" s="225"/>
      <c r="AO319" s="225"/>
      <c r="AP319" s="225"/>
      <c r="AQ319" s="225"/>
      <c r="AR319" s="225"/>
      <c r="AS319" s="225"/>
      <c r="AT319" s="225"/>
      <c r="AU319" s="225"/>
      <c r="AV319" s="225"/>
      <c r="AW319" s="225"/>
      <c r="AX319" s="225"/>
      <c r="AY319" s="225"/>
      <c r="AZ319" s="225"/>
      <c r="BA319" s="225"/>
      <c r="BB319" s="225"/>
      <c r="BC319" s="225"/>
      <c r="BD319" s="225"/>
      <c r="BE319" s="225"/>
      <c r="BF319" s="225"/>
      <c r="BG319" s="225"/>
      <c r="BH319" s="225"/>
      <c r="BI319" s="225"/>
      <c r="BJ319" s="225"/>
      <c r="BK319" s="225"/>
      <c r="BL319" s="225"/>
      <c r="BM319" s="225"/>
      <c r="BN319" s="225"/>
      <c r="BO319" s="225"/>
      <c r="BP319" s="225"/>
      <c r="BQ319" s="225"/>
      <c r="BR319" s="225"/>
      <c r="BS319" s="225"/>
      <c r="BT319" s="225"/>
      <c r="BU319" s="225"/>
      <c r="BV319" s="225"/>
      <c r="BW319" s="225"/>
      <c r="BX319" s="225"/>
      <c r="BY319" s="225"/>
      <c r="BZ319" s="225"/>
    </row>
    <row r="320" spans="1:78" ht="12" customHeight="1" x14ac:dyDescent="0.25">
      <c r="A320" s="225"/>
      <c r="B320" s="225"/>
      <c r="C320" s="225"/>
      <c r="D320" s="225"/>
      <c r="E320" s="225"/>
      <c r="F320" s="225"/>
      <c r="G320" s="225"/>
      <c r="H320" s="225"/>
      <c r="I320" s="225"/>
      <c r="J320" s="270"/>
      <c r="K320" s="271"/>
      <c r="L320" s="225"/>
      <c r="M320" s="225"/>
      <c r="N320" s="225"/>
      <c r="O320" s="225"/>
      <c r="P320" s="225"/>
      <c r="Q320" s="225"/>
      <c r="R320" s="225"/>
      <c r="S320" s="225"/>
      <c r="T320" s="225"/>
      <c r="U320" s="225"/>
      <c r="V320" s="225"/>
      <c r="W320" s="225"/>
      <c r="X320" s="225"/>
      <c r="Y320" s="225"/>
      <c r="Z320" s="225"/>
      <c r="AA320" s="225"/>
      <c r="AB320" s="225"/>
      <c r="AC320" s="225"/>
      <c r="AD320" s="225"/>
      <c r="AE320" s="225"/>
      <c r="AF320" s="225"/>
      <c r="AG320" s="225"/>
      <c r="AH320" s="225"/>
      <c r="AI320" s="225"/>
      <c r="AJ320" s="225"/>
      <c r="AK320" s="225"/>
      <c r="AL320" s="225"/>
      <c r="AM320" s="225"/>
      <c r="AN320" s="225"/>
      <c r="AO320" s="225"/>
      <c r="AP320" s="225"/>
      <c r="AQ320" s="225"/>
      <c r="AR320" s="225"/>
      <c r="AS320" s="225"/>
      <c r="AT320" s="225"/>
      <c r="AU320" s="225"/>
      <c r="AV320" s="225"/>
      <c r="AW320" s="225"/>
      <c r="AX320" s="225"/>
      <c r="AY320" s="225"/>
      <c r="AZ320" s="225"/>
      <c r="BA320" s="225"/>
      <c r="BB320" s="225"/>
      <c r="BC320" s="225"/>
      <c r="BD320" s="225"/>
      <c r="BE320" s="225"/>
      <c r="BF320" s="225"/>
      <c r="BG320" s="225"/>
      <c r="BH320" s="225"/>
      <c r="BI320" s="225"/>
      <c r="BJ320" s="225"/>
      <c r="BK320" s="225"/>
      <c r="BL320" s="225"/>
      <c r="BM320" s="225"/>
      <c r="BN320" s="225"/>
      <c r="BO320" s="225"/>
      <c r="BP320" s="225"/>
      <c r="BQ320" s="225"/>
      <c r="BR320" s="225"/>
      <c r="BS320" s="225"/>
      <c r="BT320" s="225"/>
      <c r="BU320" s="225"/>
      <c r="BV320" s="225"/>
      <c r="BW320" s="225"/>
      <c r="BX320" s="225"/>
      <c r="BY320" s="225"/>
      <c r="BZ320" s="225"/>
    </row>
    <row r="321" spans="1:78" ht="12" customHeight="1" x14ac:dyDescent="0.25">
      <c r="A321" s="225"/>
      <c r="B321" s="225"/>
      <c r="C321" s="225"/>
      <c r="D321" s="225"/>
      <c r="E321" s="225"/>
      <c r="F321" s="225"/>
      <c r="G321" s="225"/>
      <c r="H321" s="225"/>
      <c r="I321" s="225"/>
      <c r="J321" s="270"/>
      <c r="K321" s="271"/>
      <c r="L321" s="225"/>
      <c r="M321" s="225"/>
      <c r="N321" s="225"/>
      <c r="O321" s="225"/>
      <c r="P321" s="225"/>
      <c r="Q321" s="225"/>
      <c r="R321" s="225"/>
      <c r="S321" s="225"/>
      <c r="T321" s="225"/>
      <c r="U321" s="225"/>
      <c r="V321" s="225"/>
      <c r="W321" s="225"/>
      <c r="X321" s="225"/>
      <c r="Y321" s="225"/>
      <c r="Z321" s="225"/>
      <c r="AA321" s="225"/>
      <c r="AB321" s="225"/>
      <c r="AC321" s="225"/>
      <c r="AD321" s="225"/>
      <c r="AE321" s="225"/>
      <c r="AF321" s="225"/>
      <c r="AG321" s="225"/>
      <c r="AH321" s="225"/>
      <c r="AI321" s="225"/>
      <c r="AJ321" s="225"/>
      <c r="AK321" s="225"/>
      <c r="AL321" s="225"/>
      <c r="AM321" s="225"/>
      <c r="AN321" s="225"/>
      <c r="AO321" s="225"/>
      <c r="AP321" s="225"/>
      <c r="AQ321" s="225"/>
      <c r="AR321" s="225"/>
      <c r="AS321" s="225"/>
      <c r="AT321" s="225"/>
      <c r="AU321" s="225"/>
      <c r="AV321" s="225"/>
      <c r="AW321" s="225"/>
      <c r="AX321" s="225"/>
      <c r="AY321" s="225"/>
      <c r="AZ321" s="225"/>
      <c r="BA321" s="225"/>
      <c r="BB321" s="225"/>
      <c r="BC321" s="225"/>
      <c r="BD321" s="225"/>
      <c r="BE321" s="225"/>
      <c r="BF321" s="225"/>
      <c r="BG321" s="225"/>
      <c r="BH321" s="225"/>
      <c r="BI321" s="225"/>
      <c r="BJ321" s="225"/>
      <c r="BK321" s="225"/>
      <c r="BL321" s="225"/>
      <c r="BM321" s="225"/>
      <c r="BN321" s="225"/>
      <c r="BO321" s="225"/>
      <c r="BP321" s="225"/>
      <c r="BQ321" s="225"/>
      <c r="BR321" s="225"/>
      <c r="BS321" s="225"/>
      <c r="BT321" s="225"/>
      <c r="BU321" s="225"/>
      <c r="BV321" s="225"/>
      <c r="BW321" s="225"/>
      <c r="BX321" s="225"/>
      <c r="BY321" s="225"/>
      <c r="BZ321" s="225"/>
    </row>
    <row r="322" spans="1:78" ht="12" customHeight="1" x14ac:dyDescent="0.25">
      <c r="A322" s="225"/>
      <c r="B322" s="225"/>
      <c r="C322" s="225"/>
      <c r="D322" s="225"/>
      <c r="E322" s="225"/>
      <c r="F322" s="225"/>
      <c r="G322" s="225"/>
      <c r="H322" s="225"/>
      <c r="I322" s="225"/>
      <c r="J322" s="270"/>
      <c r="K322" s="271"/>
      <c r="L322" s="225"/>
      <c r="M322" s="225"/>
      <c r="N322" s="225"/>
      <c r="O322" s="225"/>
      <c r="P322" s="225"/>
      <c r="Q322" s="225"/>
      <c r="R322" s="225"/>
      <c r="S322" s="225"/>
      <c r="T322" s="225"/>
      <c r="U322" s="225"/>
      <c r="V322" s="225"/>
      <c r="W322" s="225"/>
      <c r="X322" s="225"/>
      <c r="Y322" s="225"/>
      <c r="Z322" s="225"/>
      <c r="AA322" s="225"/>
      <c r="AB322" s="225"/>
      <c r="AC322" s="225"/>
      <c r="AD322" s="225"/>
      <c r="AE322" s="225"/>
      <c r="AF322" s="225"/>
      <c r="AG322" s="225"/>
      <c r="AH322" s="225"/>
      <c r="AI322" s="225"/>
      <c r="AJ322" s="225"/>
      <c r="AK322" s="225"/>
      <c r="AL322" s="225"/>
      <c r="AM322" s="225"/>
      <c r="AN322" s="225"/>
      <c r="AO322" s="225"/>
      <c r="AP322" s="225"/>
      <c r="AQ322" s="225"/>
      <c r="AR322" s="225"/>
      <c r="AS322" s="225"/>
      <c r="AT322" s="225"/>
      <c r="AU322" s="225"/>
      <c r="AV322" s="225"/>
      <c r="AW322" s="225"/>
      <c r="AX322" s="225"/>
      <c r="AY322" s="225"/>
      <c r="AZ322" s="225"/>
      <c r="BA322" s="225"/>
      <c r="BB322" s="225"/>
      <c r="BC322" s="225"/>
      <c r="BD322" s="225"/>
      <c r="BE322" s="225"/>
      <c r="BF322" s="225"/>
      <c r="BG322" s="225"/>
      <c r="BH322" s="225"/>
      <c r="BI322" s="225"/>
      <c r="BJ322" s="225"/>
      <c r="BK322" s="225"/>
      <c r="BL322" s="225"/>
      <c r="BM322" s="225"/>
      <c r="BN322" s="225"/>
      <c r="BO322" s="225"/>
      <c r="BP322" s="225"/>
      <c r="BQ322" s="225"/>
      <c r="BR322" s="225"/>
      <c r="BS322" s="225"/>
      <c r="BT322" s="225"/>
      <c r="BU322" s="225"/>
      <c r="BV322" s="225"/>
      <c r="BW322" s="225"/>
      <c r="BX322" s="225"/>
      <c r="BY322" s="225"/>
      <c r="BZ322" s="225"/>
    </row>
    <row r="323" spans="1:78" ht="12" customHeight="1" x14ac:dyDescent="0.25">
      <c r="A323" s="225"/>
      <c r="B323" s="225"/>
      <c r="C323" s="225"/>
      <c r="D323" s="225"/>
      <c r="E323" s="225"/>
      <c r="F323" s="225"/>
      <c r="G323" s="225"/>
      <c r="H323" s="225"/>
      <c r="I323" s="225"/>
      <c r="J323" s="270"/>
      <c r="K323" s="271"/>
      <c r="L323" s="225"/>
      <c r="M323" s="225"/>
      <c r="N323" s="225"/>
      <c r="O323" s="225"/>
      <c r="P323" s="225"/>
      <c r="Q323" s="225"/>
      <c r="R323" s="225"/>
      <c r="S323" s="225"/>
      <c r="T323" s="225"/>
      <c r="U323" s="225"/>
      <c r="V323" s="225"/>
      <c r="W323" s="225"/>
      <c r="X323" s="225"/>
      <c r="Y323" s="225"/>
      <c r="Z323" s="225"/>
      <c r="AA323" s="225"/>
      <c r="AB323" s="225"/>
      <c r="AC323" s="225"/>
      <c r="AD323" s="225"/>
      <c r="AE323" s="225"/>
      <c r="AF323" s="225"/>
      <c r="AG323" s="225"/>
      <c r="AH323" s="225"/>
      <c r="AI323" s="225"/>
      <c r="AJ323" s="225"/>
      <c r="AK323" s="225"/>
      <c r="AL323" s="225"/>
      <c r="AM323" s="225"/>
      <c r="AN323" s="225"/>
      <c r="AO323" s="225"/>
      <c r="AP323" s="225"/>
      <c r="AQ323" s="225"/>
      <c r="AR323" s="225"/>
      <c r="AS323" s="225"/>
      <c r="AT323" s="225"/>
      <c r="AU323" s="225"/>
      <c r="AV323" s="225"/>
      <c r="AW323" s="225"/>
      <c r="AX323" s="225"/>
      <c r="AY323" s="225"/>
      <c r="AZ323" s="225"/>
      <c r="BA323" s="225"/>
      <c r="BB323" s="225"/>
      <c r="BC323" s="225"/>
      <c r="BD323" s="225"/>
      <c r="BE323" s="225"/>
      <c r="BF323" s="225"/>
      <c r="BG323" s="225"/>
      <c r="BH323" s="225"/>
      <c r="BI323" s="225"/>
      <c r="BJ323" s="225"/>
      <c r="BK323" s="225"/>
      <c r="BL323" s="225"/>
      <c r="BM323" s="225"/>
      <c r="BN323" s="225"/>
      <c r="BO323" s="225"/>
      <c r="BP323" s="225"/>
      <c r="BQ323" s="225"/>
      <c r="BR323" s="225"/>
      <c r="BS323" s="225"/>
      <c r="BT323" s="225"/>
      <c r="BU323" s="225"/>
      <c r="BV323" s="225"/>
      <c r="BW323" s="225"/>
      <c r="BX323" s="225"/>
      <c r="BY323" s="225"/>
      <c r="BZ323" s="225"/>
    </row>
    <row r="324" spans="1:78" ht="12" customHeight="1" x14ac:dyDescent="0.25">
      <c r="A324" s="225"/>
      <c r="B324" s="225"/>
      <c r="C324" s="225"/>
      <c r="D324" s="225"/>
      <c r="E324" s="225"/>
      <c r="F324" s="225"/>
      <c r="G324" s="225"/>
      <c r="H324" s="225"/>
      <c r="I324" s="225"/>
      <c r="J324" s="270"/>
      <c r="K324" s="271"/>
      <c r="L324" s="225"/>
      <c r="M324" s="225"/>
      <c r="N324" s="225"/>
      <c r="O324" s="225"/>
      <c r="P324" s="225"/>
      <c r="Q324" s="225"/>
      <c r="R324" s="225"/>
      <c r="S324" s="225"/>
      <c r="T324" s="225"/>
      <c r="U324" s="225"/>
      <c r="V324" s="225"/>
      <c r="W324" s="225"/>
      <c r="X324" s="225"/>
      <c r="Y324" s="225"/>
      <c r="Z324" s="225"/>
      <c r="AA324" s="225"/>
      <c r="AB324" s="225"/>
      <c r="AC324" s="225"/>
      <c r="AD324" s="225"/>
      <c r="AE324" s="225"/>
      <c r="AF324" s="225"/>
      <c r="AG324" s="225"/>
      <c r="AH324" s="225"/>
      <c r="AI324" s="225"/>
      <c r="AJ324" s="225"/>
      <c r="AK324" s="225"/>
      <c r="AL324" s="225"/>
      <c r="AM324" s="225"/>
      <c r="AN324" s="225"/>
      <c r="AO324" s="225"/>
      <c r="AP324" s="225"/>
      <c r="AQ324" s="225"/>
      <c r="AR324" s="225"/>
      <c r="AS324" s="225"/>
      <c r="AT324" s="225"/>
      <c r="AU324" s="225"/>
      <c r="AV324" s="225"/>
      <c r="AW324" s="225"/>
      <c r="AX324" s="225"/>
      <c r="AY324" s="225"/>
      <c r="AZ324" s="225"/>
      <c r="BA324" s="225"/>
      <c r="BB324" s="225"/>
      <c r="BC324" s="225"/>
      <c r="BD324" s="225"/>
      <c r="BE324" s="225"/>
      <c r="BF324" s="225"/>
      <c r="BG324" s="225"/>
      <c r="BH324" s="225"/>
      <c r="BI324" s="225"/>
      <c r="BJ324" s="225"/>
      <c r="BK324" s="225"/>
      <c r="BL324" s="225"/>
      <c r="BM324" s="225"/>
      <c r="BN324" s="225"/>
      <c r="BO324" s="225"/>
      <c r="BP324" s="225"/>
      <c r="BQ324" s="225"/>
      <c r="BR324" s="225"/>
      <c r="BS324" s="225"/>
      <c r="BT324" s="225"/>
      <c r="BU324" s="225"/>
      <c r="BV324" s="225"/>
      <c r="BW324" s="225"/>
      <c r="BX324" s="225"/>
      <c r="BY324" s="225"/>
      <c r="BZ324" s="225"/>
    </row>
    <row r="325" spans="1:78" ht="12" customHeight="1" x14ac:dyDescent="0.25">
      <c r="A325" s="225"/>
      <c r="B325" s="225"/>
      <c r="C325" s="225"/>
      <c r="D325" s="225"/>
      <c r="E325" s="225"/>
      <c r="F325" s="225"/>
      <c r="G325" s="225"/>
      <c r="H325" s="225"/>
      <c r="I325" s="225"/>
      <c r="J325" s="270"/>
      <c r="K325" s="271"/>
      <c r="L325" s="225"/>
      <c r="M325" s="225"/>
      <c r="N325" s="225"/>
      <c r="O325" s="225"/>
      <c r="P325" s="225"/>
      <c r="Q325" s="225"/>
      <c r="R325" s="225"/>
      <c r="S325" s="225"/>
      <c r="T325" s="225"/>
      <c r="U325" s="225"/>
      <c r="V325" s="225"/>
      <c r="W325" s="225"/>
      <c r="X325" s="225"/>
      <c r="Y325" s="225"/>
      <c r="Z325" s="225"/>
      <c r="AA325" s="225"/>
      <c r="AB325" s="225"/>
      <c r="AC325" s="225"/>
      <c r="AD325" s="225"/>
      <c r="AE325" s="225"/>
      <c r="AF325" s="225"/>
      <c r="AG325" s="225"/>
      <c r="AH325" s="225"/>
      <c r="AI325" s="225"/>
      <c r="AJ325" s="225"/>
      <c r="AK325" s="225"/>
      <c r="AL325" s="225"/>
      <c r="AM325" s="225"/>
      <c r="AN325" s="225"/>
      <c r="AO325" s="225"/>
      <c r="AP325" s="225"/>
      <c r="AQ325" s="225"/>
      <c r="AR325" s="225"/>
      <c r="AS325" s="225"/>
      <c r="AT325" s="225"/>
      <c r="AU325" s="225"/>
      <c r="AV325" s="225"/>
      <c r="AW325" s="225"/>
      <c r="AX325" s="225"/>
      <c r="AY325" s="225"/>
      <c r="AZ325" s="225"/>
      <c r="BA325" s="225"/>
      <c r="BB325" s="225"/>
      <c r="BC325" s="225"/>
      <c r="BD325" s="225"/>
      <c r="BE325" s="225"/>
      <c r="BF325" s="225"/>
      <c r="BG325" s="225"/>
      <c r="BH325" s="225"/>
      <c r="BI325" s="225"/>
      <c r="BJ325" s="225"/>
      <c r="BK325" s="225"/>
      <c r="BL325" s="225"/>
      <c r="BM325" s="225"/>
      <c r="BN325" s="225"/>
      <c r="BO325" s="225"/>
      <c r="BP325" s="225"/>
      <c r="BQ325" s="225"/>
      <c r="BR325" s="225"/>
      <c r="BS325" s="225"/>
      <c r="BT325" s="225"/>
      <c r="BU325" s="225"/>
      <c r="BV325" s="225"/>
      <c r="BW325" s="225"/>
      <c r="BX325" s="225"/>
      <c r="BY325" s="225"/>
      <c r="BZ325" s="225"/>
    </row>
    <row r="326" spans="1:78" ht="12" customHeight="1" x14ac:dyDescent="0.25">
      <c r="A326" s="225"/>
      <c r="B326" s="225"/>
      <c r="C326" s="225"/>
      <c r="D326" s="225"/>
      <c r="E326" s="225"/>
      <c r="F326" s="225"/>
      <c r="G326" s="225"/>
      <c r="H326" s="225"/>
      <c r="I326" s="225"/>
      <c r="J326" s="270"/>
      <c r="K326" s="271"/>
      <c r="L326" s="225"/>
      <c r="M326" s="225"/>
      <c r="N326" s="225"/>
      <c r="O326" s="225"/>
      <c r="P326" s="225"/>
      <c r="Q326" s="225"/>
      <c r="R326" s="225"/>
      <c r="S326" s="225"/>
      <c r="T326" s="225"/>
      <c r="U326" s="225"/>
      <c r="V326" s="225"/>
      <c r="W326" s="225"/>
      <c r="X326" s="225"/>
      <c r="Y326" s="225"/>
      <c r="Z326" s="225"/>
      <c r="AA326" s="225"/>
      <c r="AB326" s="225"/>
      <c r="AC326" s="225"/>
      <c r="AD326" s="225"/>
      <c r="AE326" s="225"/>
      <c r="AF326" s="225"/>
      <c r="AG326" s="225"/>
      <c r="AH326" s="225"/>
      <c r="AI326" s="225"/>
      <c r="AJ326" s="225"/>
      <c r="AK326" s="225"/>
      <c r="AL326" s="225"/>
      <c r="AM326" s="225"/>
      <c r="AN326" s="225"/>
      <c r="AO326" s="225"/>
      <c r="AP326" s="225"/>
      <c r="AQ326" s="225"/>
      <c r="AR326" s="225"/>
      <c r="AS326" s="225"/>
      <c r="AT326" s="225"/>
      <c r="AU326" s="225"/>
      <c r="AV326" s="225"/>
      <c r="AW326" s="225"/>
      <c r="AX326" s="225"/>
      <c r="AY326" s="225"/>
      <c r="AZ326" s="225"/>
      <c r="BA326" s="225"/>
      <c r="BB326" s="225"/>
      <c r="BC326" s="225"/>
      <c r="BD326" s="225"/>
      <c r="BE326" s="225"/>
      <c r="BF326" s="225"/>
      <c r="BG326" s="225"/>
      <c r="BH326" s="225"/>
      <c r="BI326" s="225"/>
      <c r="BJ326" s="225"/>
      <c r="BK326" s="225"/>
      <c r="BL326" s="225"/>
      <c r="BM326" s="225"/>
      <c r="BN326" s="225"/>
      <c r="BO326" s="225"/>
      <c r="BP326" s="225"/>
      <c r="BQ326" s="225"/>
      <c r="BR326" s="225"/>
      <c r="BS326" s="225"/>
      <c r="BT326" s="225"/>
      <c r="BU326" s="225"/>
      <c r="BV326" s="225"/>
      <c r="BW326" s="225"/>
      <c r="BX326" s="225"/>
      <c r="BY326" s="225"/>
      <c r="BZ326" s="225"/>
    </row>
    <row r="327" spans="1:78" ht="12" customHeight="1" x14ac:dyDescent="0.25">
      <c r="A327" s="225"/>
      <c r="B327" s="225"/>
      <c r="C327" s="225"/>
      <c r="D327" s="225"/>
      <c r="E327" s="225"/>
      <c r="F327" s="225"/>
      <c r="G327" s="225"/>
      <c r="H327" s="225"/>
      <c r="I327" s="225"/>
      <c r="J327" s="270"/>
      <c r="K327" s="271"/>
      <c r="L327" s="225"/>
      <c r="M327" s="225"/>
      <c r="N327" s="225"/>
      <c r="O327" s="225"/>
      <c r="P327" s="225"/>
      <c r="Q327" s="225"/>
      <c r="R327" s="225"/>
      <c r="S327" s="225"/>
      <c r="T327" s="225"/>
      <c r="U327" s="225"/>
      <c r="V327" s="225"/>
      <c r="W327" s="225"/>
      <c r="X327" s="225"/>
      <c r="Y327" s="225"/>
      <c r="Z327" s="225"/>
      <c r="AA327" s="225"/>
      <c r="AB327" s="225"/>
      <c r="AC327" s="225"/>
      <c r="AD327" s="225"/>
      <c r="AE327" s="225"/>
      <c r="AF327" s="225"/>
      <c r="AG327" s="225"/>
      <c r="AH327" s="225"/>
      <c r="AI327" s="225"/>
      <c r="AJ327" s="225"/>
      <c r="AK327" s="225"/>
      <c r="AL327" s="225"/>
      <c r="AM327" s="225"/>
      <c r="AN327" s="225"/>
      <c r="AO327" s="225"/>
      <c r="AP327" s="225"/>
      <c r="AQ327" s="225"/>
      <c r="AR327" s="225"/>
      <c r="AS327" s="225"/>
      <c r="AT327" s="225"/>
      <c r="AU327" s="225"/>
      <c r="AV327" s="225"/>
      <c r="AW327" s="225"/>
      <c r="AX327" s="225"/>
      <c r="AY327" s="225"/>
      <c r="AZ327" s="225"/>
      <c r="BA327" s="225"/>
      <c r="BB327" s="225"/>
      <c r="BC327" s="225"/>
      <c r="BD327" s="225"/>
      <c r="BE327" s="225"/>
      <c r="BF327" s="225"/>
      <c r="BG327" s="225"/>
      <c r="BH327" s="225"/>
      <c r="BI327" s="225"/>
      <c r="BJ327" s="225"/>
      <c r="BK327" s="225"/>
      <c r="BL327" s="225"/>
      <c r="BM327" s="225"/>
      <c r="BN327" s="225"/>
      <c r="BO327" s="225"/>
      <c r="BP327" s="225"/>
      <c r="BQ327" s="225"/>
      <c r="BR327" s="225"/>
      <c r="BS327" s="225"/>
      <c r="BT327" s="225"/>
      <c r="BU327" s="225"/>
      <c r="BV327" s="225"/>
      <c r="BW327" s="225"/>
      <c r="BX327" s="225"/>
      <c r="BY327" s="225"/>
      <c r="BZ327" s="225"/>
    </row>
    <row r="328" spans="1:78" ht="12" customHeight="1" x14ac:dyDescent="0.25">
      <c r="A328" s="225"/>
      <c r="B328" s="225"/>
      <c r="C328" s="225"/>
      <c r="D328" s="225"/>
      <c r="E328" s="225"/>
      <c r="F328" s="225"/>
      <c r="G328" s="225"/>
      <c r="H328" s="225"/>
      <c r="I328" s="225"/>
      <c r="J328" s="270"/>
      <c r="K328" s="271"/>
      <c r="L328" s="225"/>
      <c r="M328" s="225"/>
      <c r="N328" s="225"/>
      <c r="O328" s="225"/>
      <c r="P328" s="225"/>
      <c r="Q328" s="225"/>
      <c r="R328" s="225"/>
      <c r="S328" s="225"/>
      <c r="T328" s="225"/>
      <c r="U328" s="225"/>
      <c r="V328" s="225"/>
      <c r="W328" s="225"/>
      <c r="X328" s="225"/>
      <c r="Y328" s="225"/>
      <c r="Z328" s="225"/>
      <c r="AA328" s="225"/>
      <c r="AB328" s="225"/>
      <c r="AC328" s="225"/>
      <c r="AD328" s="225"/>
      <c r="AE328" s="225"/>
      <c r="AF328" s="225"/>
      <c r="AG328" s="225"/>
      <c r="AH328" s="225"/>
      <c r="AI328" s="225"/>
      <c r="AJ328" s="225"/>
      <c r="AK328" s="225"/>
      <c r="AL328" s="225"/>
      <c r="AM328" s="225"/>
      <c r="AN328" s="225"/>
      <c r="AO328" s="225"/>
      <c r="AP328" s="225"/>
      <c r="AQ328" s="225"/>
      <c r="AR328" s="225"/>
      <c r="AS328" s="225"/>
      <c r="AT328" s="225"/>
      <c r="AU328" s="225"/>
      <c r="AV328" s="225"/>
      <c r="AW328" s="225"/>
      <c r="AX328" s="225"/>
      <c r="AY328" s="225"/>
      <c r="AZ328" s="225"/>
      <c r="BA328" s="225"/>
      <c r="BB328" s="225"/>
      <c r="BC328" s="225"/>
      <c r="BD328" s="225"/>
      <c r="BE328" s="225"/>
      <c r="BF328" s="225"/>
      <c r="BG328" s="225"/>
      <c r="BH328" s="225"/>
      <c r="BI328" s="225"/>
      <c r="BJ328" s="225"/>
      <c r="BK328" s="225"/>
      <c r="BL328" s="225"/>
      <c r="BM328" s="225"/>
      <c r="BN328" s="225"/>
      <c r="BO328" s="225"/>
      <c r="BP328" s="225"/>
      <c r="BQ328" s="225"/>
      <c r="BR328" s="225"/>
      <c r="BS328" s="225"/>
      <c r="BT328" s="225"/>
      <c r="BU328" s="225"/>
      <c r="BV328" s="225"/>
      <c r="BW328" s="225"/>
      <c r="BX328" s="225"/>
      <c r="BY328" s="225"/>
      <c r="BZ328" s="225"/>
    </row>
    <row r="329" spans="1:78" ht="12" customHeight="1" x14ac:dyDescent="0.25">
      <c r="A329" s="225"/>
      <c r="B329" s="225"/>
      <c r="C329" s="225"/>
      <c r="D329" s="225"/>
      <c r="E329" s="225"/>
      <c r="F329" s="225"/>
      <c r="G329" s="225"/>
      <c r="H329" s="225"/>
      <c r="I329" s="225"/>
      <c r="J329" s="270"/>
      <c r="K329" s="271"/>
      <c r="L329" s="225"/>
      <c r="M329" s="225"/>
      <c r="N329" s="225"/>
      <c r="O329" s="225"/>
      <c r="P329" s="225"/>
      <c r="Q329" s="225"/>
      <c r="R329" s="225"/>
      <c r="S329" s="225"/>
      <c r="T329" s="225"/>
      <c r="U329" s="225"/>
      <c r="V329" s="225"/>
      <c r="W329" s="225"/>
      <c r="X329" s="225"/>
      <c r="Y329" s="225"/>
      <c r="Z329" s="225"/>
      <c r="AA329" s="225"/>
      <c r="AB329" s="225"/>
      <c r="AC329" s="225"/>
      <c r="AD329" s="225"/>
      <c r="AE329" s="225"/>
      <c r="AF329" s="225"/>
      <c r="AG329" s="225"/>
      <c r="AH329" s="225"/>
      <c r="AI329" s="225"/>
      <c r="AJ329" s="225"/>
      <c r="AK329" s="225"/>
      <c r="AL329" s="225"/>
      <c r="AM329" s="225"/>
      <c r="AN329" s="225"/>
      <c r="AO329" s="225"/>
      <c r="AP329" s="225"/>
      <c r="AQ329" s="225"/>
      <c r="AR329" s="225"/>
      <c r="AS329" s="225"/>
      <c r="AT329" s="225"/>
      <c r="AU329" s="225"/>
      <c r="AV329" s="225"/>
      <c r="AW329" s="225"/>
      <c r="AX329" s="225"/>
      <c r="AY329" s="225"/>
      <c r="AZ329" s="225"/>
      <c r="BA329" s="225"/>
      <c r="BB329" s="225"/>
      <c r="BC329" s="225"/>
      <c r="BD329" s="225"/>
      <c r="BE329" s="225"/>
      <c r="BF329" s="225"/>
      <c r="BG329" s="225"/>
      <c r="BH329" s="225"/>
      <c r="BI329" s="225"/>
      <c r="BJ329" s="225"/>
      <c r="BK329" s="225"/>
      <c r="BL329" s="225"/>
      <c r="BM329" s="225"/>
      <c r="BN329" s="225"/>
      <c r="BO329" s="225"/>
      <c r="BP329" s="225"/>
      <c r="BQ329" s="225"/>
      <c r="BR329" s="225"/>
      <c r="BS329" s="225"/>
      <c r="BT329" s="225"/>
      <c r="BU329" s="225"/>
      <c r="BV329" s="225"/>
      <c r="BW329" s="225"/>
      <c r="BX329" s="225"/>
      <c r="BY329" s="225"/>
      <c r="BZ329" s="225"/>
    </row>
    <row r="330" spans="1:78" ht="12" customHeight="1" x14ac:dyDescent="0.25">
      <c r="A330" s="225"/>
      <c r="B330" s="225"/>
      <c r="C330" s="225"/>
      <c r="D330" s="225"/>
      <c r="E330" s="225"/>
      <c r="F330" s="225"/>
      <c r="G330" s="225"/>
      <c r="H330" s="225"/>
      <c r="I330" s="225"/>
      <c r="J330" s="270"/>
      <c r="K330" s="271"/>
      <c r="L330" s="225"/>
      <c r="M330" s="225"/>
      <c r="N330" s="225"/>
      <c r="O330" s="225"/>
      <c r="P330" s="225"/>
      <c r="Q330" s="225"/>
      <c r="R330" s="225"/>
      <c r="S330" s="225"/>
      <c r="T330" s="225"/>
      <c r="U330" s="225"/>
      <c r="V330" s="225"/>
      <c r="W330" s="225"/>
      <c r="X330" s="225"/>
      <c r="Y330" s="225"/>
      <c r="Z330" s="225"/>
      <c r="AA330" s="225"/>
      <c r="AB330" s="225"/>
      <c r="AC330" s="225"/>
      <c r="AD330" s="225"/>
      <c r="AE330" s="225"/>
      <c r="AF330" s="225"/>
      <c r="AG330" s="225"/>
      <c r="AH330" s="225"/>
      <c r="AI330" s="225"/>
      <c r="AJ330" s="225"/>
      <c r="AK330" s="225"/>
      <c r="AL330" s="225"/>
      <c r="AM330" s="225"/>
      <c r="AN330" s="225"/>
      <c r="AO330" s="225"/>
      <c r="AP330" s="225"/>
      <c r="AQ330" s="225"/>
      <c r="AR330" s="225"/>
      <c r="AS330" s="225"/>
      <c r="AT330" s="225"/>
      <c r="AU330" s="225"/>
      <c r="AV330" s="225"/>
      <c r="AW330" s="225"/>
      <c r="AX330" s="225"/>
      <c r="AY330" s="225"/>
      <c r="AZ330" s="225"/>
      <c r="BA330" s="225"/>
      <c r="BB330" s="225"/>
      <c r="BC330" s="225"/>
      <c r="BD330" s="225"/>
      <c r="BE330" s="225"/>
      <c r="BF330" s="225"/>
      <c r="BG330" s="225"/>
      <c r="BH330" s="225"/>
      <c r="BI330" s="225"/>
      <c r="BJ330" s="225"/>
      <c r="BK330" s="225"/>
      <c r="BL330" s="225"/>
      <c r="BM330" s="225"/>
      <c r="BN330" s="225"/>
      <c r="BO330" s="225"/>
      <c r="BP330" s="225"/>
      <c r="BQ330" s="225"/>
      <c r="BR330" s="225"/>
      <c r="BS330" s="225"/>
      <c r="BT330" s="225"/>
      <c r="BU330" s="225"/>
      <c r="BV330" s="225"/>
      <c r="BW330" s="225"/>
      <c r="BX330" s="225"/>
      <c r="BY330" s="225"/>
      <c r="BZ330" s="225"/>
    </row>
    <row r="331" spans="1:78" ht="12" customHeight="1" x14ac:dyDescent="0.25">
      <c r="A331" s="225"/>
      <c r="B331" s="225"/>
      <c r="C331" s="225"/>
      <c r="D331" s="225"/>
      <c r="E331" s="225"/>
      <c r="F331" s="225"/>
      <c r="G331" s="225"/>
      <c r="H331" s="225"/>
      <c r="I331" s="225"/>
      <c r="J331" s="270"/>
      <c r="K331" s="271"/>
      <c r="L331" s="225"/>
      <c r="M331" s="225"/>
      <c r="N331" s="225"/>
      <c r="O331" s="225"/>
      <c r="P331" s="225"/>
      <c r="Q331" s="225"/>
      <c r="R331" s="225"/>
      <c r="S331" s="225"/>
      <c r="T331" s="225"/>
      <c r="U331" s="225"/>
      <c r="V331" s="225"/>
      <c r="W331" s="225"/>
      <c r="X331" s="225"/>
      <c r="Y331" s="225"/>
      <c r="Z331" s="225"/>
      <c r="AA331" s="225"/>
      <c r="AB331" s="225"/>
      <c r="AC331" s="225"/>
      <c r="AD331" s="225"/>
      <c r="AE331" s="225"/>
      <c r="AF331" s="225"/>
      <c r="AG331" s="225"/>
      <c r="AH331" s="225"/>
      <c r="AI331" s="225"/>
      <c r="AJ331" s="225"/>
      <c r="AK331" s="225"/>
      <c r="AL331" s="225"/>
      <c r="AM331" s="225"/>
      <c r="AN331" s="225"/>
      <c r="AO331" s="225"/>
      <c r="AP331" s="225"/>
      <c r="AQ331" s="225"/>
      <c r="AR331" s="225"/>
      <c r="AS331" s="225"/>
      <c r="AT331" s="225"/>
      <c r="AU331" s="225"/>
      <c r="AV331" s="225"/>
      <c r="AW331" s="225"/>
      <c r="AX331" s="225"/>
      <c r="AY331" s="225"/>
      <c r="AZ331" s="225"/>
      <c r="BA331" s="225"/>
      <c r="BB331" s="225"/>
      <c r="BC331" s="225"/>
      <c r="BD331" s="225"/>
      <c r="BE331" s="225"/>
      <c r="BF331" s="225"/>
      <c r="BG331" s="225"/>
      <c r="BH331" s="225"/>
      <c r="BI331" s="225"/>
      <c r="BJ331" s="225"/>
      <c r="BK331" s="225"/>
      <c r="BL331" s="225"/>
      <c r="BM331" s="225"/>
      <c r="BN331" s="225"/>
      <c r="BO331" s="225"/>
      <c r="BP331" s="225"/>
      <c r="BQ331" s="225"/>
      <c r="BR331" s="225"/>
      <c r="BS331" s="225"/>
      <c r="BT331" s="225"/>
      <c r="BU331" s="225"/>
      <c r="BV331" s="225"/>
      <c r="BW331" s="225"/>
      <c r="BX331" s="225"/>
      <c r="BY331" s="225"/>
      <c r="BZ331" s="225"/>
    </row>
    <row r="332" spans="1:78" ht="12" customHeight="1" x14ac:dyDescent="0.25">
      <c r="A332" s="225"/>
      <c r="B332" s="225"/>
      <c r="C332" s="225"/>
      <c r="D332" s="225"/>
      <c r="E332" s="225"/>
      <c r="F332" s="225"/>
      <c r="G332" s="225"/>
      <c r="H332" s="225"/>
      <c r="I332" s="225"/>
      <c r="J332" s="270"/>
      <c r="K332" s="271"/>
      <c r="L332" s="225"/>
      <c r="M332" s="225"/>
      <c r="N332" s="225"/>
      <c r="O332" s="225"/>
      <c r="P332" s="225"/>
      <c r="Q332" s="225"/>
      <c r="R332" s="225"/>
      <c r="S332" s="225"/>
      <c r="T332" s="225"/>
      <c r="U332" s="225"/>
      <c r="V332" s="225"/>
      <c r="W332" s="225"/>
      <c r="X332" s="225"/>
      <c r="Y332" s="225"/>
      <c r="Z332" s="225"/>
      <c r="AA332" s="225"/>
      <c r="AB332" s="225"/>
      <c r="AC332" s="225"/>
      <c r="AD332" s="225"/>
      <c r="AE332" s="225"/>
      <c r="AF332" s="225"/>
      <c r="AG332" s="225"/>
      <c r="AH332" s="225"/>
      <c r="AI332" s="225"/>
      <c r="AJ332" s="225"/>
      <c r="AK332" s="225"/>
      <c r="AL332" s="225"/>
      <c r="AM332" s="225"/>
      <c r="AN332" s="225"/>
      <c r="AO332" s="225"/>
      <c r="AP332" s="225"/>
      <c r="AQ332" s="225"/>
      <c r="AR332" s="225"/>
      <c r="AS332" s="225"/>
      <c r="AT332" s="225"/>
      <c r="AU332" s="225"/>
      <c r="AV332" s="225"/>
      <c r="AW332" s="225"/>
      <c r="AX332" s="225"/>
      <c r="AY332" s="225"/>
      <c r="AZ332" s="225"/>
      <c r="BA332" s="225"/>
      <c r="BB332" s="225"/>
      <c r="BC332" s="225"/>
      <c r="BD332" s="225"/>
      <c r="BE332" s="225"/>
      <c r="BF332" s="225"/>
      <c r="BG332" s="225"/>
      <c r="BH332" s="225"/>
      <c r="BI332" s="225"/>
      <c r="BJ332" s="225"/>
      <c r="BK332" s="225"/>
      <c r="BL332" s="225"/>
      <c r="BM332" s="225"/>
      <c r="BN332" s="225"/>
      <c r="BO332" s="225"/>
      <c r="BP332" s="225"/>
      <c r="BQ332" s="225"/>
      <c r="BR332" s="225"/>
      <c r="BS332" s="225"/>
      <c r="BT332" s="225"/>
      <c r="BU332" s="225"/>
      <c r="BV332" s="225"/>
      <c r="BW332" s="225"/>
      <c r="BX332" s="225"/>
      <c r="BY332" s="225"/>
      <c r="BZ332" s="225"/>
    </row>
    <row r="333" spans="1:78" ht="12" customHeight="1" x14ac:dyDescent="0.25">
      <c r="A333" s="225"/>
      <c r="B333" s="225"/>
      <c r="C333" s="225"/>
      <c r="D333" s="225"/>
      <c r="E333" s="225"/>
      <c r="F333" s="225"/>
      <c r="G333" s="225"/>
      <c r="H333" s="225"/>
      <c r="I333" s="225"/>
      <c r="J333" s="270"/>
      <c r="K333" s="271"/>
      <c r="L333" s="225"/>
      <c r="M333" s="225"/>
      <c r="N333" s="225"/>
      <c r="O333" s="225"/>
      <c r="P333" s="225"/>
      <c r="Q333" s="225"/>
      <c r="R333" s="225"/>
      <c r="S333" s="225"/>
      <c r="T333" s="225"/>
      <c r="U333" s="225"/>
      <c r="V333" s="225"/>
      <c r="W333" s="225"/>
      <c r="X333" s="225"/>
      <c r="Y333" s="225"/>
      <c r="Z333" s="225"/>
      <c r="AA333" s="225"/>
      <c r="AB333" s="225"/>
      <c r="AC333" s="225"/>
      <c r="AD333" s="225"/>
      <c r="AE333" s="225"/>
      <c r="AF333" s="225"/>
      <c r="AG333" s="225"/>
      <c r="AH333" s="225"/>
      <c r="AI333" s="225"/>
      <c r="AJ333" s="225"/>
      <c r="AK333" s="225"/>
      <c r="AL333" s="225"/>
      <c r="AM333" s="225"/>
      <c r="AN333" s="225"/>
      <c r="AO333" s="225"/>
      <c r="AP333" s="225"/>
      <c r="AQ333" s="225"/>
      <c r="AR333" s="225"/>
      <c r="AS333" s="225"/>
      <c r="AT333" s="225"/>
      <c r="AU333" s="225"/>
      <c r="AV333" s="225"/>
      <c r="AW333" s="225"/>
      <c r="AX333" s="225"/>
      <c r="AY333" s="225"/>
      <c r="AZ333" s="225"/>
      <c r="BA333" s="225"/>
      <c r="BB333" s="225"/>
      <c r="BC333" s="225"/>
      <c r="BD333" s="225"/>
      <c r="BE333" s="225"/>
      <c r="BF333" s="225"/>
      <c r="BG333" s="225"/>
      <c r="BH333" s="225"/>
      <c r="BI333" s="225"/>
      <c r="BJ333" s="225"/>
      <c r="BK333" s="225"/>
      <c r="BL333" s="225"/>
      <c r="BM333" s="225"/>
      <c r="BN333" s="225"/>
      <c r="BO333" s="225"/>
      <c r="BP333" s="225"/>
      <c r="BQ333" s="225"/>
      <c r="BR333" s="225"/>
      <c r="BS333" s="225"/>
      <c r="BT333" s="225"/>
      <c r="BU333" s="225"/>
      <c r="BV333" s="225"/>
      <c r="BW333" s="225"/>
      <c r="BX333" s="225"/>
      <c r="BY333" s="225"/>
      <c r="BZ333" s="225"/>
    </row>
    <row r="334" spans="1:78" ht="12" customHeight="1" x14ac:dyDescent="0.25">
      <c r="A334" s="225"/>
      <c r="B334" s="225"/>
      <c r="C334" s="225"/>
      <c r="D334" s="225"/>
      <c r="E334" s="225"/>
      <c r="F334" s="225"/>
      <c r="G334" s="225"/>
      <c r="H334" s="225"/>
      <c r="I334" s="225"/>
      <c r="J334" s="270"/>
      <c r="K334" s="271"/>
      <c r="L334" s="225"/>
      <c r="M334" s="225"/>
      <c r="N334" s="225"/>
      <c r="O334" s="225"/>
      <c r="P334" s="225"/>
      <c r="Q334" s="225"/>
      <c r="R334" s="225"/>
      <c r="S334" s="225"/>
      <c r="T334" s="225"/>
      <c r="U334" s="225"/>
      <c r="V334" s="225"/>
      <c r="W334" s="225"/>
      <c r="X334" s="225"/>
      <c r="Y334" s="225"/>
      <c r="Z334" s="225"/>
      <c r="AA334" s="225"/>
      <c r="AB334" s="225"/>
      <c r="AC334" s="225"/>
      <c r="AD334" s="225"/>
      <c r="AE334" s="225"/>
      <c r="AF334" s="225"/>
      <c r="AG334" s="225"/>
      <c r="AH334" s="225"/>
      <c r="AI334" s="225"/>
      <c r="AJ334" s="225"/>
      <c r="AK334" s="225"/>
      <c r="AL334" s="225"/>
      <c r="AM334" s="225"/>
      <c r="AN334" s="225"/>
      <c r="AO334" s="225"/>
      <c r="AP334" s="225"/>
      <c r="AQ334" s="225"/>
      <c r="AR334" s="225"/>
      <c r="AS334" s="225"/>
      <c r="AT334" s="225"/>
      <c r="AU334" s="225"/>
      <c r="AV334" s="225"/>
      <c r="AW334" s="225"/>
      <c r="AX334" s="225"/>
      <c r="AY334" s="225"/>
      <c r="AZ334" s="225"/>
      <c r="BA334" s="225"/>
      <c r="BB334" s="225"/>
      <c r="BC334" s="225"/>
      <c r="BD334" s="225"/>
      <c r="BE334" s="225"/>
      <c r="BF334" s="225"/>
      <c r="BG334" s="225"/>
      <c r="BH334" s="225"/>
      <c r="BI334" s="225"/>
      <c r="BJ334" s="225"/>
      <c r="BK334" s="225"/>
      <c r="BL334" s="225"/>
      <c r="BM334" s="225"/>
      <c r="BN334" s="225"/>
      <c r="BO334" s="225"/>
      <c r="BP334" s="225"/>
      <c r="BQ334" s="225"/>
      <c r="BR334" s="225"/>
      <c r="BS334" s="225"/>
      <c r="BT334" s="225"/>
      <c r="BU334" s="225"/>
      <c r="BV334" s="225"/>
      <c r="BW334" s="225"/>
      <c r="BX334" s="225"/>
      <c r="BY334" s="225"/>
      <c r="BZ334" s="225"/>
    </row>
    <row r="335" spans="1:78" ht="12" customHeight="1" x14ac:dyDescent="0.25">
      <c r="A335" s="225"/>
      <c r="B335" s="225"/>
      <c r="C335" s="225"/>
      <c r="D335" s="225"/>
      <c r="E335" s="225"/>
      <c r="F335" s="225"/>
      <c r="G335" s="225"/>
      <c r="H335" s="225"/>
      <c r="I335" s="225"/>
      <c r="J335" s="270"/>
      <c r="K335" s="271"/>
      <c r="L335" s="225"/>
      <c r="M335" s="225"/>
      <c r="N335" s="225"/>
      <c r="O335" s="225"/>
      <c r="P335" s="225"/>
      <c r="Q335" s="225"/>
      <c r="R335" s="225"/>
      <c r="S335" s="225"/>
      <c r="T335" s="225"/>
      <c r="U335" s="225"/>
      <c r="V335" s="225"/>
      <c r="W335" s="225"/>
      <c r="X335" s="225"/>
      <c r="Y335" s="225"/>
      <c r="Z335" s="225"/>
      <c r="AA335" s="225"/>
      <c r="AB335" s="225"/>
      <c r="AC335" s="225"/>
      <c r="AD335" s="225"/>
      <c r="AE335" s="225"/>
      <c r="AF335" s="225"/>
      <c r="AG335" s="225"/>
      <c r="AH335" s="225"/>
      <c r="AI335" s="225"/>
      <c r="AJ335" s="225"/>
      <c r="AK335" s="225"/>
      <c r="AL335" s="225"/>
      <c r="AM335" s="225"/>
      <c r="AN335" s="225"/>
      <c r="AO335" s="225"/>
      <c r="AP335" s="225"/>
      <c r="AQ335" s="225"/>
      <c r="AR335" s="225"/>
      <c r="AS335" s="225"/>
      <c r="AT335" s="225"/>
      <c r="AU335" s="225"/>
      <c r="AV335" s="225"/>
      <c r="AW335" s="225"/>
      <c r="AX335" s="225"/>
      <c r="AY335" s="225"/>
      <c r="AZ335" s="225"/>
      <c r="BA335" s="225"/>
      <c r="BB335" s="225"/>
      <c r="BC335" s="225"/>
      <c r="BD335" s="225"/>
      <c r="BE335" s="225"/>
      <c r="BF335" s="225"/>
      <c r="BG335" s="225"/>
      <c r="BH335" s="225"/>
      <c r="BI335" s="225"/>
      <c r="BJ335" s="225"/>
      <c r="BK335" s="225"/>
      <c r="BL335" s="225"/>
      <c r="BM335" s="225"/>
      <c r="BN335" s="225"/>
      <c r="BO335" s="225"/>
      <c r="BP335" s="225"/>
      <c r="BQ335" s="225"/>
      <c r="BR335" s="225"/>
      <c r="BS335" s="225"/>
      <c r="BT335" s="225"/>
      <c r="BU335" s="225"/>
      <c r="BV335" s="225"/>
      <c r="BW335" s="225"/>
      <c r="BX335" s="225"/>
      <c r="BY335" s="225"/>
      <c r="BZ335" s="225"/>
    </row>
    <row r="336" spans="1:78" ht="12" customHeight="1" x14ac:dyDescent="0.25">
      <c r="A336" s="225"/>
      <c r="B336" s="225"/>
      <c r="C336" s="225"/>
      <c r="D336" s="225"/>
      <c r="E336" s="225"/>
      <c r="F336" s="225"/>
      <c r="G336" s="225"/>
      <c r="H336" s="225"/>
      <c r="I336" s="225"/>
      <c r="J336" s="270"/>
      <c r="K336" s="271"/>
      <c r="L336" s="225"/>
      <c r="M336" s="225"/>
      <c r="N336" s="225"/>
      <c r="O336" s="225"/>
      <c r="P336" s="225"/>
      <c r="Q336" s="225"/>
      <c r="R336" s="225"/>
      <c r="S336" s="225"/>
      <c r="T336" s="225"/>
      <c r="U336" s="225"/>
      <c r="V336" s="225"/>
      <c r="W336" s="225"/>
      <c r="X336" s="225"/>
      <c r="Y336" s="225"/>
      <c r="Z336" s="225"/>
      <c r="AA336" s="225"/>
      <c r="AB336" s="225"/>
      <c r="AC336" s="225"/>
      <c r="AD336" s="225"/>
      <c r="AE336" s="225"/>
      <c r="AF336" s="225"/>
      <c r="AG336" s="225"/>
      <c r="AH336" s="225"/>
      <c r="AI336" s="225"/>
      <c r="AJ336" s="225"/>
      <c r="AK336" s="225"/>
      <c r="AL336" s="225"/>
      <c r="AM336" s="225"/>
      <c r="AN336" s="225"/>
      <c r="AO336" s="225"/>
      <c r="AP336" s="225"/>
      <c r="AQ336" s="225"/>
      <c r="AR336" s="225"/>
      <c r="AS336" s="225"/>
      <c r="AT336" s="225"/>
      <c r="AU336" s="225"/>
      <c r="AV336" s="225"/>
      <c r="AW336" s="225"/>
      <c r="AX336" s="225"/>
      <c r="AY336" s="225"/>
      <c r="AZ336" s="225"/>
      <c r="BA336" s="225"/>
      <c r="BB336" s="225"/>
      <c r="BC336" s="225"/>
      <c r="BD336" s="225"/>
      <c r="BE336" s="225"/>
      <c r="BF336" s="225"/>
      <c r="BG336" s="225"/>
      <c r="BH336" s="225"/>
      <c r="BI336" s="225"/>
      <c r="BJ336" s="225"/>
      <c r="BK336" s="225"/>
      <c r="BL336" s="225"/>
      <c r="BM336" s="225"/>
      <c r="BN336" s="225"/>
      <c r="BO336" s="225"/>
      <c r="BP336" s="225"/>
      <c r="BQ336" s="225"/>
      <c r="BR336" s="225"/>
      <c r="BS336" s="225"/>
      <c r="BT336" s="225"/>
      <c r="BU336" s="225"/>
      <c r="BV336" s="225"/>
      <c r="BW336" s="225"/>
      <c r="BX336" s="225"/>
      <c r="BY336" s="225"/>
      <c r="BZ336" s="225"/>
    </row>
    <row r="337" spans="1:78" ht="12" customHeight="1" x14ac:dyDescent="0.25">
      <c r="A337" s="225"/>
      <c r="B337" s="225"/>
      <c r="C337" s="225"/>
      <c r="D337" s="225"/>
      <c r="E337" s="225"/>
      <c r="F337" s="225"/>
      <c r="G337" s="225"/>
      <c r="H337" s="225"/>
      <c r="I337" s="225"/>
      <c r="J337" s="270"/>
      <c r="K337" s="271"/>
      <c r="L337" s="225"/>
      <c r="M337" s="225"/>
      <c r="N337" s="225"/>
      <c r="O337" s="225"/>
      <c r="P337" s="225"/>
      <c r="Q337" s="225"/>
      <c r="R337" s="225"/>
      <c r="S337" s="225"/>
      <c r="T337" s="225"/>
      <c r="U337" s="225"/>
      <c r="V337" s="225"/>
      <c r="W337" s="225"/>
      <c r="X337" s="225"/>
      <c r="Y337" s="225"/>
      <c r="Z337" s="225"/>
      <c r="AA337" s="225"/>
      <c r="AB337" s="225"/>
      <c r="AC337" s="225"/>
      <c r="AD337" s="225"/>
      <c r="AE337" s="225"/>
      <c r="AF337" s="225"/>
      <c r="AG337" s="225"/>
      <c r="AH337" s="225"/>
      <c r="AI337" s="225"/>
      <c r="AJ337" s="225"/>
      <c r="AK337" s="225"/>
      <c r="AL337" s="225"/>
      <c r="AM337" s="225"/>
      <c r="AN337" s="225"/>
      <c r="AO337" s="225"/>
      <c r="AP337" s="225"/>
      <c r="AQ337" s="225"/>
      <c r="AR337" s="225"/>
      <c r="AS337" s="225"/>
      <c r="AT337" s="225"/>
      <c r="AU337" s="225"/>
      <c r="AV337" s="225"/>
      <c r="AW337" s="225"/>
      <c r="AX337" s="225"/>
      <c r="AY337" s="225"/>
      <c r="AZ337" s="225"/>
      <c r="BA337" s="225"/>
      <c r="BB337" s="225"/>
      <c r="BC337" s="225"/>
      <c r="BD337" s="225"/>
      <c r="BE337" s="225"/>
      <c r="BF337" s="225"/>
      <c r="BG337" s="225"/>
      <c r="BH337" s="225"/>
      <c r="BI337" s="225"/>
      <c r="BJ337" s="225"/>
      <c r="BK337" s="225"/>
      <c r="BL337" s="225"/>
      <c r="BM337" s="225"/>
      <c r="BN337" s="225"/>
      <c r="BO337" s="225"/>
      <c r="BP337" s="225"/>
      <c r="BQ337" s="225"/>
      <c r="BR337" s="225"/>
      <c r="BS337" s="225"/>
      <c r="BT337" s="225"/>
      <c r="BU337" s="225"/>
      <c r="BV337" s="225"/>
      <c r="BW337" s="225"/>
      <c r="BX337" s="225"/>
      <c r="BY337" s="225"/>
      <c r="BZ337" s="225"/>
    </row>
    <row r="338" spans="1:78" ht="12" customHeight="1" x14ac:dyDescent="0.25">
      <c r="A338" s="225"/>
      <c r="B338" s="225"/>
      <c r="C338" s="225"/>
      <c r="D338" s="225"/>
      <c r="E338" s="225"/>
      <c r="F338" s="225"/>
      <c r="G338" s="225"/>
      <c r="H338" s="225"/>
      <c r="I338" s="225"/>
      <c r="J338" s="270"/>
      <c r="K338" s="271"/>
      <c r="L338" s="225"/>
      <c r="M338" s="225"/>
      <c r="N338" s="225"/>
      <c r="O338" s="225"/>
      <c r="P338" s="225"/>
      <c r="Q338" s="225"/>
      <c r="R338" s="225"/>
      <c r="S338" s="225"/>
      <c r="T338" s="225"/>
      <c r="U338" s="225"/>
      <c r="V338" s="225"/>
      <c r="W338" s="225"/>
      <c r="X338" s="225"/>
      <c r="Y338" s="225"/>
      <c r="Z338" s="225"/>
      <c r="AA338" s="225"/>
      <c r="AB338" s="225"/>
      <c r="AC338" s="225"/>
      <c r="AD338" s="225"/>
      <c r="AE338" s="225"/>
      <c r="AF338" s="225"/>
      <c r="AG338" s="225"/>
      <c r="AH338" s="225"/>
      <c r="AI338" s="225"/>
      <c r="AJ338" s="225"/>
      <c r="AK338" s="225"/>
      <c r="AL338" s="225"/>
      <c r="AM338" s="225"/>
      <c r="AN338" s="225"/>
      <c r="AO338" s="225"/>
      <c r="AP338" s="225"/>
      <c r="AQ338" s="225"/>
      <c r="AR338" s="225"/>
      <c r="AS338" s="225"/>
      <c r="AT338" s="225"/>
      <c r="AU338" s="225"/>
      <c r="AV338" s="225"/>
      <c r="AW338" s="225"/>
      <c r="AX338" s="225"/>
      <c r="AY338" s="225"/>
      <c r="AZ338" s="225"/>
      <c r="BA338" s="225"/>
      <c r="BB338" s="225"/>
      <c r="BC338" s="225"/>
      <c r="BD338" s="225"/>
      <c r="BE338" s="225"/>
      <c r="BF338" s="225"/>
      <c r="BG338" s="225"/>
      <c r="BH338" s="225"/>
      <c r="BI338" s="225"/>
      <c r="BJ338" s="225"/>
      <c r="BK338" s="225"/>
      <c r="BL338" s="225"/>
      <c r="BM338" s="225"/>
      <c r="BN338" s="225"/>
      <c r="BO338" s="225"/>
      <c r="BP338" s="225"/>
      <c r="BQ338" s="225"/>
      <c r="BR338" s="225"/>
      <c r="BS338" s="225"/>
      <c r="BT338" s="225"/>
      <c r="BU338" s="225"/>
      <c r="BV338" s="225"/>
      <c r="BW338" s="225"/>
      <c r="BX338" s="225"/>
      <c r="BY338" s="225"/>
      <c r="BZ338" s="225"/>
    </row>
    <row r="339" spans="1:78" ht="12" customHeight="1" x14ac:dyDescent="0.25">
      <c r="A339" s="225"/>
      <c r="B339" s="225"/>
      <c r="C339" s="225"/>
      <c r="D339" s="225"/>
      <c r="E339" s="225"/>
      <c r="F339" s="225"/>
      <c r="G339" s="225"/>
      <c r="H339" s="225"/>
      <c r="I339" s="225"/>
      <c r="J339" s="270"/>
      <c r="K339" s="271"/>
      <c r="L339" s="225"/>
      <c r="M339" s="225"/>
      <c r="N339" s="225"/>
      <c r="O339" s="225"/>
      <c r="P339" s="225"/>
      <c r="Q339" s="225"/>
      <c r="R339" s="225"/>
      <c r="S339" s="225"/>
      <c r="T339" s="225"/>
      <c r="U339" s="225"/>
      <c r="V339" s="225"/>
      <c r="W339" s="225"/>
      <c r="X339" s="225"/>
      <c r="Y339" s="225"/>
      <c r="Z339" s="225"/>
      <c r="AA339" s="225"/>
      <c r="AB339" s="225"/>
      <c r="AC339" s="225"/>
      <c r="AD339" s="225"/>
      <c r="AE339" s="225"/>
      <c r="AF339" s="225"/>
      <c r="AG339" s="225"/>
      <c r="AH339" s="225"/>
      <c r="AI339" s="225"/>
      <c r="AJ339" s="225"/>
      <c r="AK339" s="225"/>
      <c r="AL339" s="225"/>
      <c r="AM339" s="225"/>
      <c r="AN339" s="225"/>
      <c r="AO339" s="225"/>
      <c r="AP339" s="225"/>
      <c r="AQ339" s="225"/>
      <c r="AR339" s="225"/>
      <c r="AS339" s="225"/>
      <c r="AT339" s="225"/>
      <c r="AU339" s="225"/>
      <c r="AV339" s="225"/>
      <c r="AW339" s="225"/>
      <c r="AX339" s="225"/>
      <c r="AY339" s="225"/>
      <c r="AZ339" s="225"/>
      <c r="BA339" s="225"/>
      <c r="BB339" s="225"/>
      <c r="BC339" s="225"/>
      <c r="BD339" s="225"/>
      <c r="BE339" s="225"/>
      <c r="BF339" s="225"/>
      <c r="BG339" s="225"/>
      <c r="BH339" s="225"/>
      <c r="BI339" s="225"/>
      <c r="BJ339" s="225"/>
      <c r="BK339" s="225"/>
      <c r="BL339" s="225"/>
      <c r="BM339" s="225"/>
      <c r="BN339" s="225"/>
      <c r="BO339" s="225"/>
      <c r="BP339" s="225"/>
      <c r="BQ339" s="225"/>
      <c r="BR339" s="225"/>
      <c r="BS339" s="225"/>
      <c r="BT339" s="225"/>
      <c r="BU339" s="225"/>
      <c r="BV339" s="225"/>
      <c r="BW339" s="225"/>
      <c r="BX339" s="225"/>
      <c r="BY339" s="225"/>
      <c r="BZ339" s="225"/>
    </row>
    <row r="340" spans="1:78" ht="12" customHeight="1" x14ac:dyDescent="0.25">
      <c r="A340" s="225"/>
      <c r="B340" s="225"/>
      <c r="C340" s="225"/>
      <c r="D340" s="225"/>
      <c r="E340" s="225"/>
      <c r="F340" s="225"/>
      <c r="G340" s="225"/>
      <c r="H340" s="225"/>
      <c r="I340" s="225"/>
      <c r="J340" s="270"/>
      <c r="K340" s="271"/>
      <c r="L340" s="225"/>
      <c r="M340" s="225"/>
      <c r="N340" s="225"/>
      <c r="O340" s="225"/>
      <c r="P340" s="225"/>
      <c r="Q340" s="225"/>
      <c r="R340" s="225"/>
      <c r="S340" s="225"/>
      <c r="T340" s="225"/>
      <c r="U340" s="225"/>
      <c r="V340" s="225"/>
      <c r="W340" s="225"/>
      <c r="X340" s="225"/>
      <c r="Y340" s="225"/>
      <c r="Z340" s="225"/>
      <c r="AA340" s="225"/>
      <c r="AB340" s="225"/>
      <c r="AC340" s="225"/>
      <c r="AD340" s="225"/>
      <c r="AE340" s="225"/>
      <c r="AF340" s="225"/>
      <c r="AG340" s="225"/>
      <c r="AH340" s="225"/>
      <c r="AI340" s="225"/>
      <c r="AJ340" s="225"/>
      <c r="AK340" s="225"/>
      <c r="AL340" s="225"/>
      <c r="AM340" s="225"/>
      <c r="AN340" s="225"/>
      <c r="AO340" s="225"/>
      <c r="AP340" s="225"/>
      <c r="AQ340" s="225"/>
      <c r="AR340" s="225"/>
      <c r="AS340" s="225"/>
      <c r="AT340" s="225"/>
      <c r="AU340" s="225"/>
      <c r="AV340" s="225"/>
      <c r="AW340" s="225"/>
      <c r="AX340" s="225"/>
      <c r="AY340" s="225"/>
      <c r="AZ340" s="225"/>
      <c r="BA340" s="225"/>
      <c r="BB340" s="225"/>
      <c r="BC340" s="225"/>
      <c r="BD340" s="225"/>
      <c r="BE340" s="225"/>
      <c r="BF340" s="225"/>
      <c r="BG340" s="225"/>
      <c r="BH340" s="225"/>
      <c r="BI340" s="225"/>
      <c r="BJ340" s="225"/>
      <c r="BK340" s="225"/>
      <c r="BL340" s="225"/>
      <c r="BM340" s="225"/>
      <c r="BN340" s="225"/>
      <c r="BO340" s="225"/>
      <c r="BP340" s="225"/>
      <c r="BQ340" s="225"/>
      <c r="BR340" s="225"/>
      <c r="BS340" s="225"/>
      <c r="BT340" s="225"/>
      <c r="BU340" s="225"/>
      <c r="BV340" s="225"/>
      <c r="BW340" s="225"/>
      <c r="BX340" s="225"/>
      <c r="BY340" s="225"/>
      <c r="BZ340" s="225"/>
    </row>
    <row r="341" spans="1:78" ht="12" customHeight="1" x14ac:dyDescent="0.25">
      <c r="A341" s="225"/>
      <c r="B341" s="225"/>
      <c r="C341" s="225"/>
      <c r="D341" s="225"/>
      <c r="E341" s="225"/>
      <c r="F341" s="225"/>
      <c r="G341" s="225"/>
      <c r="H341" s="225"/>
      <c r="I341" s="225"/>
      <c r="J341" s="270"/>
      <c r="K341" s="271"/>
      <c r="L341" s="225"/>
      <c r="M341" s="225"/>
      <c r="N341" s="225"/>
      <c r="O341" s="225"/>
      <c r="P341" s="225"/>
      <c r="Q341" s="225"/>
      <c r="R341" s="225"/>
      <c r="S341" s="225"/>
      <c r="T341" s="225"/>
      <c r="U341" s="225"/>
      <c r="V341" s="225"/>
      <c r="W341" s="225"/>
      <c r="X341" s="225"/>
      <c r="Y341" s="225"/>
      <c r="Z341" s="225"/>
      <c r="AA341" s="225"/>
      <c r="AB341" s="225"/>
      <c r="AC341" s="225"/>
      <c r="AD341" s="225"/>
      <c r="AE341" s="225"/>
      <c r="AF341" s="225"/>
      <c r="AG341" s="225"/>
      <c r="AH341" s="225"/>
      <c r="AI341" s="225"/>
      <c r="AJ341" s="225"/>
      <c r="AK341" s="225"/>
      <c r="AL341" s="225"/>
      <c r="AM341" s="225"/>
      <c r="AN341" s="225"/>
      <c r="AO341" s="225"/>
      <c r="AP341" s="225"/>
      <c r="AQ341" s="225"/>
      <c r="AR341" s="225"/>
      <c r="AS341" s="225"/>
      <c r="AT341" s="225"/>
      <c r="AU341" s="225"/>
      <c r="AV341" s="225"/>
      <c r="AW341" s="225"/>
      <c r="AX341" s="225"/>
      <c r="AY341" s="225"/>
      <c r="AZ341" s="225"/>
      <c r="BA341" s="225"/>
      <c r="BB341" s="225"/>
      <c r="BC341" s="225"/>
      <c r="BD341" s="225"/>
      <c r="BE341" s="225"/>
      <c r="BF341" s="225"/>
      <c r="BG341" s="225"/>
      <c r="BH341" s="225"/>
      <c r="BI341" s="225"/>
      <c r="BJ341" s="225"/>
      <c r="BK341" s="225"/>
      <c r="BL341" s="225"/>
      <c r="BM341" s="225"/>
      <c r="BN341" s="225"/>
      <c r="BO341" s="225"/>
      <c r="BP341" s="225"/>
      <c r="BQ341" s="225"/>
      <c r="BR341" s="225"/>
      <c r="BS341" s="225"/>
      <c r="BT341" s="225"/>
      <c r="BU341" s="225"/>
      <c r="BV341" s="225"/>
      <c r="BW341" s="225"/>
      <c r="BX341" s="225"/>
      <c r="BY341" s="225"/>
      <c r="BZ341" s="225"/>
    </row>
    <row r="342" spans="1:78" ht="12" customHeight="1" x14ac:dyDescent="0.25">
      <c r="A342" s="225"/>
      <c r="B342" s="225"/>
      <c r="C342" s="225"/>
      <c r="D342" s="225"/>
      <c r="E342" s="225"/>
      <c r="F342" s="225"/>
      <c r="G342" s="225"/>
      <c r="H342" s="225"/>
      <c r="I342" s="225"/>
      <c r="J342" s="270"/>
      <c r="K342" s="271"/>
      <c r="L342" s="225"/>
      <c r="M342" s="225"/>
      <c r="N342" s="225"/>
      <c r="O342" s="225"/>
      <c r="P342" s="225"/>
      <c r="Q342" s="225"/>
      <c r="R342" s="225"/>
      <c r="S342" s="225"/>
      <c r="T342" s="225"/>
      <c r="U342" s="225"/>
      <c r="V342" s="225"/>
      <c r="W342" s="225"/>
      <c r="X342" s="225"/>
      <c r="Y342" s="225"/>
      <c r="Z342" s="225"/>
      <c r="AA342" s="225"/>
      <c r="AB342" s="225"/>
      <c r="AC342" s="225"/>
      <c r="AD342" s="225"/>
      <c r="AE342" s="225"/>
      <c r="AF342" s="225"/>
      <c r="AG342" s="225"/>
      <c r="AH342" s="225"/>
      <c r="AI342" s="225"/>
      <c r="AJ342" s="225"/>
      <c r="AK342" s="225"/>
      <c r="AL342" s="225"/>
      <c r="AM342" s="225"/>
      <c r="AN342" s="225"/>
      <c r="AO342" s="225"/>
      <c r="AP342" s="225"/>
      <c r="AQ342" s="225"/>
      <c r="AR342" s="225"/>
      <c r="AS342" s="225"/>
      <c r="AT342" s="225"/>
      <c r="AU342" s="225"/>
      <c r="AV342" s="225"/>
      <c r="AW342" s="225"/>
      <c r="AX342" s="225"/>
      <c r="AY342" s="225"/>
      <c r="AZ342" s="225"/>
      <c r="BA342" s="225"/>
      <c r="BB342" s="225"/>
      <c r="BC342" s="225"/>
      <c r="BD342" s="225"/>
      <c r="BE342" s="225"/>
      <c r="BF342" s="225"/>
      <c r="BG342" s="225"/>
      <c r="BH342" s="225"/>
      <c r="BI342" s="225"/>
      <c r="BJ342" s="225"/>
      <c r="BK342" s="225"/>
      <c r="BL342" s="225"/>
      <c r="BM342" s="225"/>
      <c r="BN342" s="225"/>
      <c r="BO342" s="225"/>
      <c r="BP342" s="225"/>
      <c r="BQ342" s="225"/>
      <c r="BR342" s="225"/>
      <c r="BS342" s="225"/>
      <c r="BT342" s="225"/>
      <c r="BU342" s="225"/>
      <c r="BV342" s="225"/>
      <c r="BW342" s="225"/>
      <c r="BX342" s="225"/>
      <c r="BY342" s="225"/>
      <c r="BZ342" s="225"/>
    </row>
    <row r="343" spans="1:78" ht="12" customHeight="1" x14ac:dyDescent="0.25">
      <c r="A343" s="225"/>
      <c r="B343" s="225"/>
      <c r="C343" s="225"/>
      <c r="D343" s="225"/>
      <c r="E343" s="225"/>
      <c r="F343" s="225"/>
      <c r="G343" s="225"/>
      <c r="H343" s="225"/>
      <c r="I343" s="225"/>
      <c r="J343" s="270"/>
      <c r="K343" s="271"/>
      <c r="L343" s="225"/>
      <c r="M343" s="225"/>
      <c r="N343" s="225"/>
      <c r="O343" s="225"/>
      <c r="P343" s="225"/>
      <c r="Q343" s="225"/>
      <c r="R343" s="225"/>
      <c r="S343" s="225"/>
      <c r="T343" s="225"/>
      <c r="U343" s="225"/>
      <c r="V343" s="225"/>
      <c r="W343" s="225"/>
      <c r="X343" s="225"/>
      <c r="Y343" s="225"/>
      <c r="Z343" s="225"/>
      <c r="AA343" s="225"/>
      <c r="AB343" s="225"/>
      <c r="AC343" s="225"/>
      <c r="AD343" s="225"/>
      <c r="AE343" s="225"/>
      <c r="AF343" s="225"/>
      <c r="AG343" s="225"/>
      <c r="AH343" s="225"/>
      <c r="AI343" s="225"/>
      <c r="AJ343" s="225"/>
      <c r="AK343" s="225"/>
      <c r="AL343" s="225"/>
      <c r="AM343" s="225"/>
      <c r="AN343" s="225"/>
      <c r="AO343" s="225"/>
      <c r="AP343" s="225"/>
      <c r="AQ343" s="225"/>
      <c r="AR343" s="225"/>
      <c r="AS343" s="225"/>
      <c r="AT343" s="225"/>
      <c r="AU343" s="225"/>
      <c r="AV343" s="225"/>
      <c r="AW343" s="225"/>
      <c r="AX343" s="225"/>
      <c r="AY343" s="225"/>
      <c r="AZ343" s="225"/>
      <c r="BA343" s="225"/>
      <c r="BB343" s="225"/>
      <c r="BC343" s="225"/>
      <c r="BD343" s="225"/>
      <c r="BE343" s="225"/>
      <c r="BF343" s="225"/>
      <c r="BG343" s="225"/>
      <c r="BH343" s="225"/>
      <c r="BI343" s="225"/>
      <c r="BJ343" s="225"/>
      <c r="BK343" s="225"/>
      <c r="BL343" s="225"/>
      <c r="BM343" s="225"/>
      <c r="BN343" s="225"/>
      <c r="BO343" s="225"/>
      <c r="BP343" s="225"/>
      <c r="BQ343" s="225"/>
      <c r="BR343" s="225"/>
      <c r="BS343" s="225"/>
      <c r="BT343" s="225"/>
      <c r="BU343" s="225"/>
      <c r="BV343" s="225"/>
      <c r="BW343" s="225"/>
      <c r="BX343" s="225"/>
      <c r="BY343" s="225"/>
      <c r="BZ343" s="225"/>
    </row>
    <row r="344" spans="1:78" ht="12" customHeight="1" x14ac:dyDescent="0.25">
      <c r="A344" s="225"/>
      <c r="B344" s="225"/>
      <c r="C344" s="225"/>
      <c r="D344" s="225"/>
      <c r="E344" s="225"/>
      <c r="F344" s="225"/>
      <c r="G344" s="225"/>
      <c r="H344" s="225"/>
      <c r="I344" s="225"/>
      <c r="J344" s="270"/>
      <c r="K344" s="271"/>
      <c r="L344" s="225"/>
      <c r="M344" s="225"/>
      <c r="N344" s="225"/>
      <c r="O344" s="225"/>
      <c r="P344" s="225"/>
      <c r="Q344" s="225"/>
      <c r="R344" s="225"/>
      <c r="S344" s="225"/>
      <c r="T344" s="225"/>
      <c r="U344" s="225"/>
      <c r="V344" s="225"/>
      <c r="W344" s="225"/>
      <c r="X344" s="225"/>
      <c r="Y344" s="225"/>
      <c r="Z344" s="225"/>
      <c r="AA344" s="225"/>
      <c r="AB344" s="225"/>
      <c r="AC344" s="225"/>
      <c r="AD344" s="225"/>
      <c r="AE344" s="225"/>
      <c r="AF344" s="225"/>
      <c r="AG344" s="225"/>
      <c r="AH344" s="225"/>
      <c r="AI344" s="225"/>
      <c r="AJ344" s="225"/>
      <c r="AK344" s="225"/>
      <c r="AL344" s="225"/>
      <c r="AM344" s="225"/>
      <c r="AN344" s="225"/>
      <c r="AO344" s="225"/>
      <c r="AP344" s="225"/>
      <c r="AQ344" s="225"/>
      <c r="AR344" s="225"/>
      <c r="AS344" s="225"/>
      <c r="AT344" s="225"/>
      <c r="AU344" s="225"/>
      <c r="AV344" s="225"/>
      <c r="AW344" s="225"/>
      <c r="AX344" s="225"/>
      <c r="AY344" s="225"/>
      <c r="AZ344" s="225"/>
      <c r="BA344" s="225"/>
      <c r="BB344" s="225"/>
      <c r="BC344" s="225"/>
      <c r="BD344" s="225"/>
      <c r="BE344" s="225"/>
      <c r="BF344" s="225"/>
      <c r="BG344" s="225"/>
      <c r="BH344" s="225"/>
      <c r="BI344" s="225"/>
      <c r="BJ344" s="225"/>
      <c r="BK344" s="225"/>
      <c r="BL344" s="225"/>
      <c r="BM344" s="225"/>
      <c r="BN344" s="225"/>
      <c r="BO344" s="225"/>
      <c r="BP344" s="225"/>
      <c r="BQ344" s="225"/>
      <c r="BR344" s="225"/>
      <c r="BS344" s="225"/>
      <c r="BT344" s="225"/>
      <c r="BU344" s="225"/>
      <c r="BV344" s="225"/>
      <c r="BW344" s="225"/>
      <c r="BX344" s="225"/>
      <c r="BY344" s="225"/>
      <c r="BZ344" s="225"/>
    </row>
    <row r="345" spans="1:78" ht="12" customHeight="1" x14ac:dyDescent="0.25">
      <c r="A345" s="225"/>
      <c r="B345" s="225"/>
      <c r="C345" s="225"/>
      <c r="D345" s="225"/>
      <c r="E345" s="225"/>
      <c r="F345" s="225"/>
      <c r="G345" s="225"/>
      <c r="H345" s="225"/>
      <c r="I345" s="225"/>
      <c r="J345" s="270"/>
      <c r="K345" s="271"/>
      <c r="L345" s="225"/>
      <c r="M345" s="225"/>
      <c r="N345" s="225"/>
      <c r="O345" s="225"/>
      <c r="P345" s="225"/>
      <c r="Q345" s="225"/>
      <c r="R345" s="225"/>
      <c r="S345" s="225"/>
      <c r="T345" s="225"/>
      <c r="U345" s="225"/>
      <c r="V345" s="225"/>
      <c r="W345" s="225"/>
      <c r="X345" s="225"/>
      <c r="Y345" s="225"/>
      <c r="Z345" s="225"/>
      <c r="AA345" s="225"/>
      <c r="AB345" s="225"/>
      <c r="AC345" s="225"/>
      <c r="AD345" s="225"/>
      <c r="AE345" s="225"/>
      <c r="AF345" s="225"/>
      <c r="AG345" s="225"/>
      <c r="AH345" s="225"/>
      <c r="AI345" s="225"/>
      <c r="AJ345" s="225"/>
      <c r="AK345" s="225"/>
      <c r="AL345" s="225"/>
      <c r="AM345" s="225"/>
      <c r="AN345" s="225"/>
      <c r="AO345" s="225"/>
      <c r="AP345" s="225"/>
      <c r="AQ345" s="225"/>
      <c r="AR345" s="225"/>
      <c r="AS345" s="225"/>
      <c r="AT345" s="225"/>
      <c r="AU345" s="225"/>
      <c r="AV345" s="225"/>
      <c r="AW345" s="225"/>
      <c r="AX345" s="225"/>
      <c r="AY345" s="225"/>
      <c r="AZ345" s="225"/>
      <c r="BA345" s="225"/>
      <c r="BB345" s="225"/>
      <c r="BC345" s="225"/>
      <c r="BD345" s="225"/>
      <c r="BE345" s="225"/>
      <c r="BF345" s="225"/>
      <c r="BG345" s="225"/>
      <c r="BH345" s="225"/>
      <c r="BI345" s="225"/>
      <c r="BJ345" s="225"/>
      <c r="BK345" s="225"/>
      <c r="BL345" s="225"/>
      <c r="BM345" s="225"/>
      <c r="BN345" s="225"/>
      <c r="BO345" s="225"/>
      <c r="BP345" s="225"/>
      <c r="BQ345" s="225"/>
      <c r="BR345" s="225"/>
      <c r="BS345" s="225"/>
      <c r="BT345" s="225"/>
      <c r="BU345" s="225"/>
      <c r="BV345" s="225"/>
      <c r="BW345" s="225"/>
      <c r="BX345" s="225"/>
      <c r="BY345" s="225"/>
      <c r="BZ345" s="225"/>
    </row>
    <row r="346" spans="1:78" ht="12" customHeight="1" x14ac:dyDescent="0.25">
      <c r="A346" s="225"/>
      <c r="B346" s="225"/>
      <c r="C346" s="225"/>
      <c r="D346" s="225"/>
      <c r="E346" s="225"/>
      <c r="F346" s="225"/>
      <c r="G346" s="225"/>
      <c r="H346" s="225"/>
      <c r="I346" s="225"/>
      <c r="J346" s="270"/>
      <c r="K346" s="271"/>
      <c r="L346" s="225"/>
      <c r="M346" s="225"/>
      <c r="N346" s="225"/>
      <c r="O346" s="225"/>
      <c r="P346" s="225"/>
      <c r="Q346" s="225"/>
      <c r="R346" s="225"/>
      <c r="S346" s="225"/>
      <c r="T346" s="225"/>
      <c r="U346" s="225"/>
      <c r="V346" s="225"/>
      <c r="W346" s="225"/>
      <c r="X346" s="225"/>
      <c r="Y346" s="225"/>
      <c r="Z346" s="225"/>
      <c r="AA346" s="225"/>
      <c r="AB346" s="225"/>
      <c r="AC346" s="225"/>
      <c r="AD346" s="225"/>
      <c r="AE346" s="225"/>
      <c r="AF346" s="225"/>
      <c r="AG346" s="225"/>
      <c r="AH346" s="225"/>
      <c r="AI346" s="225"/>
      <c r="AJ346" s="225"/>
      <c r="AK346" s="225"/>
      <c r="AL346" s="225"/>
      <c r="AM346" s="225"/>
      <c r="AN346" s="225"/>
      <c r="AO346" s="225"/>
      <c r="AP346" s="225"/>
      <c r="AQ346" s="225"/>
      <c r="AR346" s="225"/>
      <c r="AS346" s="225"/>
      <c r="AT346" s="225"/>
      <c r="AU346" s="225"/>
      <c r="AV346" s="225"/>
      <c r="AW346" s="225"/>
      <c r="AX346" s="225"/>
      <c r="AY346" s="225"/>
      <c r="AZ346" s="225"/>
      <c r="BA346" s="225"/>
      <c r="BB346" s="225"/>
      <c r="BC346" s="225"/>
      <c r="BD346" s="225"/>
      <c r="BE346" s="225"/>
      <c r="BF346" s="225"/>
      <c r="BG346" s="225"/>
      <c r="BH346" s="225"/>
      <c r="BI346" s="225"/>
      <c r="BJ346" s="225"/>
      <c r="BK346" s="225"/>
      <c r="BL346" s="225"/>
      <c r="BM346" s="225"/>
      <c r="BN346" s="225"/>
      <c r="BO346" s="225"/>
      <c r="BP346" s="225"/>
      <c r="BQ346" s="225"/>
      <c r="BR346" s="225"/>
      <c r="BS346" s="225"/>
      <c r="BT346" s="225"/>
      <c r="BU346" s="225"/>
      <c r="BV346" s="225"/>
      <c r="BW346" s="225"/>
      <c r="BX346" s="225"/>
      <c r="BY346" s="225"/>
      <c r="BZ346" s="225"/>
    </row>
    <row r="347" spans="1:78" ht="12" customHeight="1" x14ac:dyDescent="0.25">
      <c r="A347" s="225"/>
      <c r="B347" s="225"/>
      <c r="C347" s="225"/>
      <c r="D347" s="225"/>
      <c r="E347" s="225"/>
      <c r="F347" s="225"/>
      <c r="G347" s="225"/>
      <c r="H347" s="225"/>
      <c r="I347" s="225"/>
      <c r="J347" s="270"/>
      <c r="K347" s="271"/>
      <c r="L347" s="225"/>
      <c r="M347" s="225"/>
      <c r="N347" s="225"/>
      <c r="O347" s="225"/>
      <c r="P347" s="225"/>
      <c r="Q347" s="225"/>
      <c r="R347" s="225"/>
      <c r="S347" s="225"/>
      <c r="T347" s="225"/>
      <c r="U347" s="225"/>
      <c r="V347" s="225"/>
      <c r="W347" s="225"/>
      <c r="X347" s="225"/>
      <c r="Y347" s="225"/>
      <c r="Z347" s="225"/>
      <c r="AA347" s="225"/>
      <c r="AB347" s="225"/>
      <c r="AC347" s="225"/>
      <c r="AD347" s="225"/>
      <c r="AE347" s="225"/>
      <c r="AF347" s="225"/>
      <c r="AG347" s="225"/>
      <c r="AH347" s="225"/>
      <c r="AI347" s="225"/>
      <c r="AJ347" s="225"/>
      <c r="AK347" s="225"/>
      <c r="AL347" s="225"/>
      <c r="AM347" s="225"/>
      <c r="AN347" s="225"/>
      <c r="AO347" s="225"/>
      <c r="AP347" s="225"/>
      <c r="AQ347" s="225"/>
      <c r="AR347" s="225"/>
      <c r="AS347" s="225"/>
      <c r="AT347" s="225"/>
      <c r="AU347" s="225"/>
      <c r="AV347" s="225"/>
      <c r="AW347" s="225"/>
      <c r="AX347" s="225"/>
      <c r="AY347" s="225"/>
      <c r="AZ347" s="225"/>
      <c r="BA347" s="225"/>
      <c r="BB347" s="225"/>
      <c r="BC347" s="225"/>
      <c r="BD347" s="225"/>
      <c r="BE347" s="225"/>
      <c r="BF347" s="225"/>
      <c r="BG347" s="225"/>
      <c r="BH347" s="225"/>
      <c r="BI347" s="225"/>
      <c r="BJ347" s="225"/>
      <c r="BK347" s="225"/>
      <c r="BL347" s="225"/>
      <c r="BM347" s="225"/>
      <c r="BN347" s="225"/>
      <c r="BO347" s="225"/>
      <c r="BP347" s="225"/>
      <c r="BQ347" s="225"/>
      <c r="BR347" s="225"/>
      <c r="BS347" s="225"/>
      <c r="BT347" s="225"/>
      <c r="BU347" s="225"/>
      <c r="BV347" s="225"/>
      <c r="BW347" s="225"/>
      <c r="BX347" s="225"/>
      <c r="BY347" s="225"/>
      <c r="BZ347" s="225"/>
    </row>
    <row r="348" spans="1:78" ht="12" customHeight="1" x14ac:dyDescent="0.25">
      <c r="A348" s="225"/>
      <c r="B348" s="225"/>
      <c r="C348" s="225"/>
      <c r="D348" s="225"/>
      <c r="E348" s="225"/>
      <c r="F348" s="225"/>
      <c r="G348" s="225"/>
      <c r="H348" s="225"/>
      <c r="I348" s="225"/>
      <c r="J348" s="270"/>
      <c r="K348" s="271"/>
      <c r="L348" s="225"/>
      <c r="M348" s="225"/>
      <c r="N348" s="225"/>
      <c r="O348" s="225"/>
      <c r="P348" s="225"/>
      <c r="Q348" s="225"/>
      <c r="R348" s="225"/>
      <c r="S348" s="225"/>
      <c r="T348" s="225"/>
      <c r="U348" s="225"/>
      <c r="V348" s="225"/>
      <c r="W348" s="225"/>
      <c r="X348" s="225"/>
      <c r="Y348" s="225"/>
      <c r="Z348" s="225"/>
      <c r="AA348" s="225"/>
      <c r="AB348" s="225"/>
      <c r="AC348" s="225"/>
      <c r="AD348" s="225"/>
      <c r="AE348" s="225"/>
      <c r="AF348" s="225"/>
      <c r="AG348" s="225"/>
      <c r="AH348" s="225"/>
      <c r="AI348" s="225"/>
      <c r="AJ348" s="225"/>
      <c r="AK348" s="225"/>
      <c r="AL348" s="225"/>
      <c r="AM348" s="225"/>
      <c r="AN348" s="225"/>
      <c r="AO348" s="225"/>
      <c r="AP348" s="225"/>
      <c r="AQ348" s="225"/>
      <c r="AR348" s="225"/>
      <c r="AS348" s="225"/>
      <c r="AT348" s="225"/>
      <c r="AU348" s="225"/>
      <c r="AV348" s="225"/>
      <c r="AW348" s="225"/>
      <c r="AX348" s="225"/>
      <c r="AY348" s="225"/>
      <c r="AZ348" s="225"/>
      <c r="BA348" s="225"/>
      <c r="BB348" s="225"/>
      <c r="BC348" s="225"/>
      <c r="BD348" s="225"/>
      <c r="BE348" s="225"/>
      <c r="BF348" s="225"/>
      <c r="BG348" s="225"/>
      <c r="BH348" s="225"/>
      <c r="BI348" s="225"/>
      <c r="BJ348" s="225"/>
      <c r="BK348" s="225"/>
      <c r="BL348" s="225"/>
      <c r="BM348" s="225"/>
      <c r="BN348" s="225"/>
      <c r="BO348" s="225"/>
      <c r="BP348" s="225"/>
      <c r="BQ348" s="225"/>
      <c r="BR348" s="225"/>
      <c r="BS348" s="225"/>
      <c r="BT348" s="225"/>
      <c r="BU348" s="225"/>
      <c r="BV348" s="225"/>
      <c r="BW348" s="225"/>
      <c r="BX348" s="225"/>
      <c r="BY348" s="225"/>
      <c r="BZ348" s="225"/>
    </row>
    <row r="349" spans="1:78" ht="12" customHeight="1" x14ac:dyDescent="0.25">
      <c r="A349" s="225"/>
      <c r="B349" s="225"/>
      <c r="C349" s="225"/>
      <c r="D349" s="225"/>
      <c r="E349" s="225"/>
      <c r="F349" s="225"/>
      <c r="G349" s="225"/>
      <c r="H349" s="225"/>
      <c r="I349" s="225"/>
      <c r="J349" s="270"/>
      <c r="K349" s="271"/>
      <c r="L349" s="225"/>
      <c r="M349" s="225"/>
      <c r="N349" s="225"/>
      <c r="O349" s="225"/>
      <c r="P349" s="225"/>
      <c r="Q349" s="225"/>
      <c r="R349" s="225"/>
      <c r="S349" s="225"/>
      <c r="T349" s="225"/>
      <c r="U349" s="225"/>
      <c r="V349" s="225"/>
      <c r="W349" s="225"/>
      <c r="X349" s="225"/>
      <c r="Y349" s="225"/>
      <c r="Z349" s="225"/>
      <c r="AA349" s="225"/>
      <c r="AB349" s="225"/>
      <c r="AC349" s="225"/>
      <c r="AD349" s="225"/>
      <c r="AE349" s="225"/>
      <c r="AF349" s="225"/>
      <c r="AG349" s="225"/>
      <c r="AH349" s="225"/>
      <c r="AI349" s="225"/>
      <c r="AJ349" s="225"/>
      <c r="AK349" s="225"/>
      <c r="AL349" s="225"/>
      <c r="AM349" s="225"/>
      <c r="AN349" s="225"/>
      <c r="AO349" s="225"/>
      <c r="AP349" s="225"/>
      <c r="AQ349" s="225"/>
      <c r="AR349" s="225"/>
      <c r="AS349" s="225"/>
      <c r="AT349" s="225"/>
      <c r="AU349" s="225"/>
      <c r="AV349" s="225"/>
      <c r="AW349" s="225"/>
      <c r="AX349" s="225"/>
      <c r="AY349" s="225"/>
      <c r="AZ349" s="225"/>
      <c r="BA349" s="225"/>
      <c r="BB349" s="225"/>
      <c r="BC349" s="225"/>
      <c r="BD349" s="225"/>
      <c r="BE349" s="225"/>
      <c r="BF349" s="225"/>
      <c r="BG349" s="225"/>
      <c r="BH349" s="225"/>
      <c r="BI349" s="225"/>
      <c r="BJ349" s="225"/>
      <c r="BK349" s="225"/>
      <c r="BL349" s="225"/>
      <c r="BM349" s="225"/>
      <c r="BN349" s="225"/>
      <c r="BO349" s="225"/>
      <c r="BP349" s="225"/>
      <c r="BQ349" s="225"/>
      <c r="BR349" s="225"/>
      <c r="BS349" s="225"/>
      <c r="BT349" s="225"/>
      <c r="BU349" s="225"/>
      <c r="BV349" s="225"/>
      <c r="BW349" s="225"/>
      <c r="BX349" s="225"/>
      <c r="BY349" s="225"/>
      <c r="BZ349" s="225"/>
    </row>
    <row r="350" spans="1:78" ht="12" customHeight="1" x14ac:dyDescent="0.25">
      <c r="A350" s="225"/>
      <c r="B350" s="225"/>
      <c r="C350" s="225"/>
      <c r="D350" s="225"/>
      <c r="E350" s="225"/>
      <c r="F350" s="225"/>
      <c r="G350" s="225"/>
      <c r="H350" s="225"/>
      <c r="I350" s="225"/>
      <c r="J350" s="270"/>
      <c r="K350" s="271"/>
      <c r="L350" s="225"/>
      <c r="M350" s="225"/>
      <c r="N350" s="225"/>
      <c r="O350" s="225"/>
      <c r="P350" s="225"/>
      <c r="Q350" s="225"/>
      <c r="R350" s="225"/>
      <c r="S350" s="225"/>
      <c r="T350" s="225"/>
      <c r="U350" s="225"/>
      <c r="V350" s="225"/>
      <c r="W350" s="225"/>
      <c r="X350" s="225"/>
      <c r="Y350" s="225"/>
      <c r="Z350" s="225"/>
      <c r="AA350" s="225"/>
      <c r="AB350" s="225"/>
      <c r="AC350" s="225"/>
      <c r="AD350" s="225"/>
      <c r="AE350" s="225"/>
      <c r="AF350" s="225"/>
      <c r="AG350" s="225"/>
      <c r="AH350" s="225"/>
      <c r="AI350" s="225"/>
      <c r="AJ350" s="225"/>
      <c r="AK350" s="225"/>
      <c r="AL350" s="225"/>
      <c r="AM350" s="225"/>
      <c r="AN350" s="225"/>
      <c r="AO350" s="225"/>
      <c r="AP350" s="225"/>
      <c r="AQ350" s="225"/>
      <c r="AR350" s="225"/>
      <c r="AS350" s="225"/>
      <c r="AT350" s="225"/>
      <c r="AU350" s="225"/>
      <c r="AV350" s="225"/>
      <c r="AW350" s="225"/>
      <c r="AX350" s="225"/>
      <c r="AY350" s="225"/>
      <c r="AZ350" s="225"/>
      <c r="BA350" s="225"/>
      <c r="BB350" s="225"/>
      <c r="BC350" s="225"/>
      <c r="BD350" s="225"/>
      <c r="BE350" s="225"/>
      <c r="BF350" s="225"/>
      <c r="BG350" s="225"/>
      <c r="BH350" s="225"/>
      <c r="BI350" s="225"/>
      <c r="BJ350" s="225"/>
      <c r="BK350" s="225"/>
      <c r="BL350" s="225"/>
      <c r="BM350" s="225"/>
      <c r="BN350" s="225"/>
      <c r="BO350" s="225"/>
      <c r="BP350" s="225"/>
      <c r="BQ350" s="225"/>
      <c r="BR350" s="225"/>
      <c r="BS350" s="225"/>
      <c r="BT350" s="225"/>
      <c r="BU350" s="225"/>
      <c r="BV350" s="225"/>
      <c r="BW350" s="225"/>
      <c r="BX350" s="225"/>
      <c r="BY350" s="225"/>
      <c r="BZ350" s="225"/>
    </row>
    <row r="351" spans="1:78" ht="12" customHeight="1" x14ac:dyDescent="0.25">
      <c r="A351" s="225"/>
      <c r="B351" s="225"/>
      <c r="C351" s="225"/>
      <c r="D351" s="225"/>
      <c r="E351" s="225"/>
      <c r="F351" s="225"/>
      <c r="G351" s="225"/>
      <c r="H351" s="225"/>
      <c r="I351" s="225"/>
      <c r="J351" s="270"/>
      <c r="K351" s="271"/>
      <c r="L351" s="225"/>
      <c r="M351" s="225"/>
      <c r="N351" s="225"/>
      <c r="O351" s="225"/>
      <c r="P351" s="225"/>
      <c r="Q351" s="225"/>
      <c r="R351" s="225"/>
      <c r="S351" s="225"/>
      <c r="T351" s="225"/>
      <c r="U351" s="225"/>
      <c r="V351" s="225"/>
      <c r="W351" s="225"/>
      <c r="X351" s="225"/>
      <c r="Y351" s="225"/>
      <c r="Z351" s="225"/>
      <c r="AA351" s="225"/>
      <c r="AB351" s="225"/>
      <c r="AC351" s="225"/>
      <c r="AD351" s="225"/>
      <c r="AE351" s="225"/>
      <c r="AF351" s="225"/>
      <c r="AG351" s="225"/>
      <c r="AH351" s="225"/>
      <c r="AI351" s="225"/>
      <c r="AJ351" s="225"/>
      <c r="AK351" s="225"/>
      <c r="AL351" s="225"/>
      <c r="AM351" s="225"/>
      <c r="AN351" s="225"/>
      <c r="AO351" s="225"/>
      <c r="AP351" s="225"/>
      <c r="AQ351" s="225"/>
      <c r="AR351" s="225"/>
      <c r="AS351" s="225"/>
      <c r="AT351" s="225"/>
      <c r="AU351" s="225"/>
      <c r="AV351" s="225"/>
      <c r="AW351" s="225"/>
      <c r="AX351" s="225"/>
      <c r="AY351" s="225"/>
      <c r="AZ351" s="225"/>
      <c r="BA351" s="225"/>
      <c r="BB351" s="225"/>
      <c r="BC351" s="225"/>
      <c r="BD351" s="225"/>
      <c r="BE351" s="225"/>
      <c r="BF351" s="225"/>
      <c r="BG351" s="225"/>
      <c r="BH351" s="225"/>
      <c r="BI351" s="225"/>
      <c r="BJ351" s="225"/>
      <c r="BK351" s="225"/>
      <c r="BL351" s="225"/>
      <c r="BM351" s="225"/>
      <c r="BN351" s="225"/>
      <c r="BO351" s="225"/>
      <c r="BP351" s="225"/>
      <c r="BQ351" s="225"/>
      <c r="BR351" s="225"/>
      <c r="BS351" s="225"/>
      <c r="BT351" s="225"/>
      <c r="BU351" s="225"/>
      <c r="BV351" s="225"/>
      <c r="BW351" s="225"/>
      <c r="BX351" s="225"/>
      <c r="BY351" s="225"/>
      <c r="BZ351" s="225"/>
    </row>
    <row r="352" spans="1:78" ht="12" customHeight="1" x14ac:dyDescent="0.25">
      <c r="A352" s="225"/>
      <c r="B352" s="225"/>
      <c r="C352" s="225"/>
      <c r="D352" s="225"/>
      <c r="E352" s="225"/>
      <c r="F352" s="225"/>
      <c r="G352" s="225"/>
      <c r="H352" s="225"/>
      <c r="I352" s="225"/>
      <c r="J352" s="270"/>
      <c r="K352" s="271"/>
      <c r="L352" s="225"/>
      <c r="M352" s="225"/>
      <c r="N352" s="225"/>
      <c r="O352" s="225"/>
      <c r="P352" s="225"/>
      <c r="Q352" s="225"/>
      <c r="R352" s="225"/>
      <c r="S352" s="225"/>
      <c r="T352" s="225"/>
      <c r="U352" s="225"/>
      <c r="V352" s="225"/>
      <c r="W352" s="225"/>
      <c r="X352" s="225"/>
      <c r="Y352" s="225"/>
      <c r="Z352" s="225"/>
      <c r="AA352" s="225"/>
      <c r="AB352" s="225"/>
      <c r="AC352" s="225"/>
      <c r="AD352" s="225"/>
      <c r="AE352" s="225"/>
      <c r="AF352" s="225"/>
      <c r="AG352" s="225"/>
      <c r="AH352" s="225"/>
      <c r="AI352" s="225"/>
      <c r="AJ352" s="225"/>
      <c r="AK352" s="225"/>
      <c r="AL352" s="225"/>
      <c r="AM352" s="225"/>
      <c r="AN352" s="225"/>
      <c r="AO352" s="225"/>
      <c r="AP352" s="225"/>
      <c r="AQ352" s="225"/>
      <c r="AR352" s="225"/>
      <c r="AS352" s="225"/>
      <c r="AT352" s="225"/>
      <c r="AU352" s="225"/>
      <c r="AV352" s="225"/>
      <c r="AW352" s="225"/>
      <c r="AX352" s="225"/>
      <c r="AY352" s="225"/>
      <c r="AZ352" s="225"/>
      <c r="BA352" s="225"/>
      <c r="BB352" s="225"/>
      <c r="BC352" s="225"/>
      <c r="BD352" s="225"/>
      <c r="BE352" s="225"/>
      <c r="BF352" s="225"/>
      <c r="BG352" s="225"/>
      <c r="BH352" s="225"/>
      <c r="BI352" s="225"/>
      <c r="BJ352" s="225"/>
      <c r="BK352" s="225"/>
      <c r="BL352" s="225"/>
      <c r="BM352" s="225"/>
      <c r="BN352" s="225"/>
      <c r="BO352" s="225"/>
      <c r="BP352" s="225"/>
      <c r="BQ352" s="225"/>
      <c r="BR352" s="225"/>
      <c r="BS352" s="225"/>
      <c r="BT352" s="225"/>
      <c r="BU352" s="225"/>
      <c r="BV352" s="225"/>
      <c r="BW352" s="225"/>
      <c r="BX352" s="225"/>
      <c r="BY352" s="225"/>
      <c r="BZ352" s="225"/>
    </row>
    <row r="353" spans="1:78" ht="12" customHeight="1" x14ac:dyDescent="0.25">
      <c r="A353" s="225"/>
      <c r="B353" s="225"/>
      <c r="C353" s="225"/>
      <c r="D353" s="225"/>
      <c r="E353" s="225"/>
      <c r="F353" s="225"/>
      <c r="G353" s="225"/>
      <c r="H353" s="225"/>
      <c r="I353" s="225"/>
      <c r="J353" s="270"/>
      <c r="K353" s="271"/>
      <c r="L353" s="225"/>
      <c r="M353" s="225"/>
      <c r="N353" s="225"/>
      <c r="O353" s="225"/>
      <c r="P353" s="225"/>
      <c r="Q353" s="225"/>
      <c r="R353" s="225"/>
      <c r="S353" s="225"/>
      <c r="T353" s="225"/>
      <c r="U353" s="225"/>
      <c r="V353" s="225"/>
      <c r="W353" s="225"/>
      <c r="X353" s="225"/>
      <c r="Y353" s="225"/>
      <c r="Z353" s="225"/>
      <c r="AA353" s="225"/>
      <c r="AB353" s="225"/>
      <c r="AC353" s="225"/>
      <c r="AD353" s="225"/>
      <c r="AE353" s="225"/>
      <c r="AF353" s="225"/>
      <c r="AG353" s="225"/>
      <c r="AH353" s="225"/>
      <c r="AI353" s="225"/>
      <c r="AJ353" s="225"/>
      <c r="AK353" s="225"/>
      <c r="AL353" s="225"/>
      <c r="AM353" s="225"/>
      <c r="AN353" s="225"/>
      <c r="AO353" s="225"/>
      <c r="AP353" s="225"/>
      <c r="AQ353" s="225"/>
      <c r="AR353" s="225"/>
      <c r="AS353" s="225"/>
      <c r="AT353" s="225"/>
      <c r="AU353" s="225"/>
      <c r="AV353" s="225"/>
      <c r="AW353" s="225"/>
      <c r="AX353" s="225"/>
      <c r="AY353" s="225"/>
      <c r="AZ353" s="225"/>
      <c r="BA353" s="225"/>
      <c r="BB353" s="225"/>
      <c r="BC353" s="225"/>
      <c r="BD353" s="225"/>
      <c r="BE353" s="225"/>
      <c r="BF353" s="225"/>
      <c r="BG353" s="225"/>
      <c r="BH353" s="225"/>
      <c r="BI353" s="225"/>
      <c r="BJ353" s="225"/>
      <c r="BK353" s="225"/>
      <c r="BL353" s="225"/>
      <c r="BM353" s="225"/>
      <c r="BN353" s="225"/>
      <c r="BO353" s="225"/>
      <c r="BP353" s="225"/>
      <c r="BQ353" s="225"/>
      <c r="BR353" s="225"/>
      <c r="BS353" s="225"/>
      <c r="BT353" s="225"/>
      <c r="BU353" s="225"/>
      <c r="BV353" s="225"/>
      <c r="BW353" s="225"/>
      <c r="BX353" s="225"/>
      <c r="BY353" s="225"/>
      <c r="BZ353" s="225"/>
    </row>
    <row r="354" spans="1:78" ht="12" customHeight="1" x14ac:dyDescent="0.25">
      <c r="A354" s="225"/>
      <c r="B354" s="225"/>
      <c r="C354" s="225"/>
      <c r="D354" s="225"/>
      <c r="E354" s="225"/>
      <c r="F354" s="225"/>
      <c r="G354" s="225"/>
      <c r="H354" s="225"/>
      <c r="I354" s="225"/>
      <c r="J354" s="270"/>
      <c r="K354" s="271"/>
      <c r="L354" s="225"/>
      <c r="M354" s="225"/>
      <c r="N354" s="225"/>
      <c r="O354" s="225"/>
      <c r="P354" s="225"/>
      <c r="Q354" s="225"/>
      <c r="R354" s="225"/>
      <c r="S354" s="225"/>
      <c r="T354" s="225"/>
      <c r="U354" s="225"/>
      <c r="V354" s="225"/>
      <c r="W354" s="225"/>
      <c r="X354" s="225"/>
      <c r="Y354" s="225"/>
      <c r="Z354" s="225"/>
      <c r="AA354" s="225"/>
      <c r="AB354" s="225"/>
      <c r="AC354" s="225"/>
      <c r="AD354" s="225"/>
      <c r="AE354" s="225"/>
      <c r="AF354" s="225"/>
      <c r="AG354" s="225"/>
      <c r="AH354" s="225"/>
      <c r="AI354" s="225"/>
      <c r="AJ354" s="225"/>
      <c r="AK354" s="225"/>
      <c r="AL354" s="225"/>
      <c r="AM354" s="225"/>
      <c r="AN354" s="225"/>
      <c r="AO354" s="225"/>
      <c r="AP354" s="225"/>
      <c r="AQ354" s="225"/>
      <c r="AR354" s="225"/>
      <c r="AS354" s="225"/>
      <c r="AT354" s="225"/>
      <c r="AU354" s="225"/>
      <c r="AV354" s="225"/>
      <c r="AW354" s="225"/>
      <c r="AX354" s="225"/>
      <c r="AY354" s="225"/>
      <c r="AZ354" s="225"/>
      <c r="BA354" s="225"/>
      <c r="BB354" s="225"/>
      <c r="BC354" s="225"/>
      <c r="BD354" s="225"/>
      <c r="BE354" s="225"/>
      <c r="BF354" s="225"/>
      <c r="BG354" s="225"/>
      <c r="BH354" s="225"/>
      <c r="BI354" s="225"/>
      <c r="BJ354" s="225"/>
      <c r="BK354" s="225"/>
      <c r="BL354" s="225"/>
      <c r="BM354" s="225"/>
      <c r="BN354" s="225"/>
      <c r="BO354" s="225"/>
      <c r="BP354" s="225"/>
      <c r="BQ354" s="225"/>
      <c r="BR354" s="225"/>
      <c r="BS354" s="225"/>
      <c r="BT354" s="225"/>
      <c r="BU354" s="225"/>
      <c r="BV354" s="225"/>
      <c r="BW354" s="225"/>
      <c r="BX354" s="225"/>
      <c r="BY354" s="225"/>
      <c r="BZ354" s="225"/>
    </row>
    <row r="355" spans="1:78" ht="12" customHeight="1" x14ac:dyDescent="0.25">
      <c r="A355" s="225"/>
      <c r="B355" s="225"/>
      <c r="C355" s="225"/>
      <c r="D355" s="225"/>
      <c r="E355" s="225"/>
      <c r="F355" s="225"/>
      <c r="G355" s="225"/>
      <c r="H355" s="225"/>
      <c r="I355" s="225"/>
      <c r="J355" s="270"/>
      <c r="K355" s="271"/>
      <c r="L355" s="225"/>
      <c r="M355" s="225"/>
      <c r="N355" s="225"/>
      <c r="O355" s="225"/>
      <c r="P355" s="225"/>
      <c r="Q355" s="225"/>
      <c r="R355" s="225"/>
      <c r="S355" s="225"/>
      <c r="T355" s="225"/>
      <c r="U355" s="225"/>
      <c r="V355" s="225"/>
      <c r="W355" s="225"/>
      <c r="X355" s="225"/>
      <c r="Y355" s="225"/>
      <c r="Z355" s="225"/>
      <c r="AA355" s="225"/>
      <c r="AB355" s="225"/>
      <c r="AC355" s="225"/>
      <c r="AD355" s="225"/>
      <c r="AE355" s="225"/>
      <c r="AF355" s="225"/>
      <c r="AG355" s="225"/>
      <c r="AH355" s="225"/>
      <c r="AI355" s="225"/>
      <c r="AJ355" s="225"/>
      <c r="AK355" s="225"/>
      <c r="AL355" s="225"/>
      <c r="AM355" s="225"/>
      <c r="AN355" s="225"/>
      <c r="AO355" s="225"/>
      <c r="AP355" s="225"/>
      <c r="AQ355" s="225"/>
      <c r="AR355" s="225"/>
      <c r="AS355" s="225"/>
      <c r="AT355" s="225"/>
      <c r="AU355" s="225"/>
      <c r="AV355" s="225"/>
      <c r="AW355" s="225"/>
      <c r="AX355" s="225"/>
      <c r="AY355" s="225"/>
      <c r="AZ355" s="225"/>
      <c r="BA355" s="225"/>
      <c r="BB355" s="225"/>
      <c r="BC355" s="225"/>
      <c r="BD355" s="225"/>
      <c r="BE355" s="225"/>
      <c r="BF355" s="225"/>
      <c r="BG355" s="225"/>
      <c r="BH355" s="225"/>
      <c r="BI355" s="225"/>
      <c r="BJ355" s="225"/>
      <c r="BK355" s="225"/>
      <c r="BL355" s="225"/>
      <c r="BM355" s="225"/>
      <c r="BN355" s="225"/>
      <c r="BO355" s="225"/>
      <c r="BP355" s="225"/>
      <c r="BQ355" s="225"/>
      <c r="BR355" s="225"/>
      <c r="BS355" s="225"/>
      <c r="BT355" s="225"/>
      <c r="BU355" s="225"/>
      <c r="BV355" s="225"/>
      <c r="BW355" s="225"/>
      <c r="BX355" s="225"/>
      <c r="BY355" s="225"/>
      <c r="BZ355" s="225"/>
    </row>
    <row r="356" spans="1:78" ht="12" customHeight="1" x14ac:dyDescent="0.25">
      <c r="A356" s="225"/>
      <c r="B356" s="225"/>
      <c r="C356" s="225"/>
      <c r="D356" s="225"/>
      <c r="E356" s="225"/>
      <c r="F356" s="225"/>
      <c r="G356" s="225"/>
      <c r="H356" s="225"/>
      <c r="I356" s="225"/>
      <c r="J356" s="270"/>
      <c r="K356" s="271"/>
      <c r="L356" s="225"/>
      <c r="M356" s="225"/>
      <c r="N356" s="225"/>
      <c r="O356" s="225"/>
      <c r="P356" s="225"/>
      <c r="Q356" s="225"/>
      <c r="R356" s="225"/>
      <c r="S356" s="225"/>
      <c r="T356" s="225"/>
      <c r="U356" s="225"/>
      <c r="V356" s="225"/>
      <c r="W356" s="225"/>
      <c r="X356" s="225"/>
      <c r="Y356" s="225"/>
      <c r="Z356" s="225"/>
      <c r="AA356" s="225"/>
      <c r="AB356" s="225"/>
      <c r="AC356" s="225"/>
      <c r="AD356" s="225"/>
      <c r="AE356" s="225"/>
      <c r="AF356" s="225"/>
      <c r="AG356" s="225"/>
      <c r="AH356" s="225"/>
      <c r="AI356" s="225"/>
      <c r="AJ356" s="225"/>
      <c r="AK356" s="225"/>
      <c r="AL356" s="225"/>
      <c r="AM356" s="225"/>
      <c r="AN356" s="225"/>
      <c r="AO356" s="225"/>
      <c r="AP356" s="225"/>
      <c r="AQ356" s="225"/>
      <c r="AR356" s="225"/>
      <c r="AS356" s="225"/>
      <c r="AT356" s="225"/>
      <c r="AU356" s="225"/>
      <c r="AV356" s="225"/>
      <c r="AW356" s="225"/>
      <c r="AX356" s="225"/>
      <c r="AY356" s="225"/>
      <c r="AZ356" s="225"/>
      <c r="BA356" s="225"/>
      <c r="BB356" s="225"/>
      <c r="BC356" s="225"/>
      <c r="BD356" s="225"/>
      <c r="BE356" s="225"/>
      <c r="BF356" s="225"/>
      <c r="BG356" s="225"/>
      <c r="BH356" s="225"/>
      <c r="BI356" s="225"/>
      <c r="BJ356" s="225"/>
      <c r="BK356" s="225"/>
      <c r="BL356" s="225"/>
      <c r="BM356" s="225"/>
      <c r="BN356" s="225"/>
      <c r="BO356" s="225"/>
      <c r="BP356" s="225"/>
      <c r="BQ356" s="225"/>
      <c r="BR356" s="225"/>
      <c r="BS356" s="225"/>
      <c r="BT356" s="225"/>
      <c r="BU356" s="225"/>
      <c r="BV356" s="225"/>
      <c r="BW356" s="225"/>
      <c r="BX356" s="225"/>
      <c r="BY356" s="225"/>
      <c r="BZ356" s="225"/>
    </row>
    <row r="357" spans="1:78" ht="12" customHeight="1" x14ac:dyDescent="0.25">
      <c r="A357" s="225"/>
      <c r="B357" s="225"/>
      <c r="C357" s="225"/>
      <c r="D357" s="225"/>
      <c r="E357" s="225"/>
      <c r="F357" s="225"/>
      <c r="G357" s="225"/>
      <c r="H357" s="225"/>
      <c r="I357" s="225"/>
      <c r="J357" s="270"/>
      <c r="K357" s="271"/>
      <c r="L357" s="225"/>
      <c r="M357" s="225"/>
      <c r="N357" s="225"/>
      <c r="O357" s="225"/>
      <c r="P357" s="225"/>
      <c r="Q357" s="225"/>
      <c r="R357" s="225"/>
      <c r="S357" s="225"/>
      <c r="T357" s="225"/>
      <c r="U357" s="225"/>
      <c r="V357" s="225"/>
      <c r="W357" s="225"/>
      <c r="X357" s="225"/>
      <c r="Y357" s="225"/>
      <c r="Z357" s="225"/>
      <c r="AA357" s="225"/>
      <c r="AB357" s="225"/>
      <c r="AC357" s="225"/>
      <c r="AD357" s="225"/>
      <c r="AE357" s="225"/>
      <c r="AF357" s="225"/>
      <c r="AG357" s="225"/>
      <c r="AH357" s="225"/>
      <c r="AI357" s="225"/>
      <c r="AJ357" s="225"/>
      <c r="AK357" s="225"/>
      <c r="AL357" s="225"/>
      <c r="AM357" s="225"/>
      <c r="AN357" s="225"/>
      <c r="AO357" s="225"/>
      <c r="AP357" s="225"/>
      <c r="AQ357" s="225"/>
      <c r="AR357" s="225"/>
      <c r="AS357" s="225"/>
      <c r="AT357" s="225"/>
      <c r="AU357" s="225"/>
      <c r="AV357" s="225"/>
      <c r="AW357" s="225"/>
      <c r="AX357" s="225"/>
      <c r="AY357" s="225"/>
      <c r="AZ357" s="225"/>
      <c r="BA357" s="225"/>
      <c r="BB357" s="225"/>
      <c r="BC357" s="225"/>
      <c r="BD357" s="225"/>
      <c r="BE357" s="225"/>
      <c r="BF357" s="225"/>
      <c r="BG357" s="225"/>
      <c r="BH357" s="225"/>
      <c r="BI357" s="225"/>
      <c r="BJ357" s="225"/>
      <c r="BK357" s="225"/>
      <c r="BL357" s="225"/>
      <c r="BM357" s="225"/>
      <c r="BN357" s="225"/>
      <c r="BO357" s="225"/>
      <c r="BP357" s="225"/>
      <c r="BQ357" s="225"/>
      <c r="BR357" s="225"/>
      <c r="BS357" s="225"/>
      <c r="BT357" s="225"/>
      <c r="BU357" s="225"/>
      <c r="BV357" s="225"/>
      <c r="BW357" s="225"/>
      <c r="BX357" s="225"/>
      <c r="BY357" s="225"/>
      <c r="BZ357" s="225"/>
    </row>
    <row r="358" spans="1:78" ht="12" customHeight="1" x14ac:dyDescent="0.25">
      <c r="A358" s="225"/>
      <c r="B358" s="225"/>
      <c r="C358" s="225"/>
      <c r="D358" s="225"/>
      <c r="E358" s="225"/>
      <c r="F358" s="225"/>
      <c r="G358" s="225"/>
      <c r="H358" s="225"/>
      <c r="I358" s="225"/>
      <c r="J358" s="270"/>
      <c r="K358" s="271"/>
      <c r="L358" s="225"/>
      <c r="M358" s="225"/>
      <c r="N358" s="225"/>
      <c r="O358" s="225"/>
      <c r="P358" s="225"/>
      <c r="Q358" s="225"/>
      <c r="R358" s="225"/>
      <c r="S358" s="225"/>
      <c r="T358" s="225"/>
      <c r="U358" s="225"/>
      <c r="V358" s="225"/>
      <c r="W358" s="225"/>
      <c r="X358" s="225"/>
      <c r="Y358" s="225"/>
      <c r="Z358" s="225"/>
      <c r="AA358" s="225"/>
      <c r="AB358" s="225"/>
      <c r="AC358" s="225"/>
      <c r="AD358" s="225"/>
      <c r="AE358" s="225"/>
      <c r="AF358" s="225"/>
      <c r="AG358" s="225"/>
      <c r="AH358" s="225"/>
      <c r="AI358" s="225"/>
      <c r="AJ358" s="225"/>
      <c r="AK358" s="225"/>
      <c r="AL358" s="225"/>
      <c r="AM358" s="225"/>
      <c r="AN358" s="225"/>
      <c r="AO358" s="225"/>
      <c r="AP358" s="225"/>
      <c r="AQ358" s="225"/>
      <c r="AR358" s="225"/>
      <c r="AS358" s="225"/>
      <c r="AT358" s="225"/>
      <c r="AU358" s="225"/>
      <c r="AV358" s="225"/>
      <c r="AW358" s="225"/>
      <c r="AX358" s="225"/>
      <c r="AY358" s="225"/>
      <c r="AZ358" s="225"/>
      <c r="BA358" s="225"/>
      <c r="BB358" s="225"/>
      <c r="BC358" s="225"/>
      <c r="BD358" s="225"/>
      <c r="BE358" s="225"/>
      <c r="BF358" s="225"/>
      <c r="BG358" s="225"/>
      <c r="BH358" s="225"/>
      <c r="BI358" s="225"/>
      <c r="BJ358" s="225"/>
      <c r="BK358" s="225"/>
      <c r="BL358" s="225"/>
      <c r="BM358" s="225"/>
      <c r="BN358" s="225"/>
      <c r="BO358" s="225"/>
      <c r="BP358" s="225"/>
      <c r="BQ358" s="225"/>
      <c r="BR358" s="225"/>
      <c r="BS358" s="225"/>
      <c r="BT358" s="225"/>
      <c r="BU358" s="225"/>
      <c r="BV358" s="225"/>
      <c r="BW358" s="225"/>
      <c r="BX358" s="225"/>
      <c r="BY358" s="225"/>
      <c r="BZ358" s="225"/>
    </row>
    <row r="359" spans="1:78" ht="12" customHeight="1" x14ac:dyDescent="0.25">
      <c r="A359" s="225"/>
      <c r="B359" s="225"/>
      <c r="C359" s="225"/>
      <c r="D359" s="225"/>
      <c r="E359" s="225"/>
      <c r="F359" s="225"/>
      <c r="G359" s="225"/>
      <c r="H359" s="225"/>
      <c r="I359" s="225"/>
      <c r="J359" s="270"/>
      <c r="K359" s="271"/>
      <c r="L359" s="225"/>
      <c r="M359" s="225"/>
      <c r="N359" s="225"/>
      <c r="O359" s="225"/>
      <c r="P359" s="225"/>
      <c r="Q359" s="225"/>
      <c r="R359" s="225"/>
      <c r="S359" s="225"/>
      <c r="T359" s="225"/>
      <c r="U359" s="225"/>
      <c r="V359" s="225"/>
      <c r="W359" s="225"/>
      <c r="X359" s="225"/>
      <c r="Y359" s="225"/>
      <c r="Z359" s="225"/>
      <c r="AA359" s="225"/>
      <c r="AB359" s="225"/>
      <c r="AC359" s="225"/>
      <c r="AD359" s="225"/>
      <c r="AE359" s="225"/>
      <c r="AF359" s="225"/>
      <c r="AG359" s="225"/>
      <c r="AH359" s="225"/>
      <c r="AI359" s="225"/>
      <c r="AJ359" s="225"/>
      <c r="AK359" s="225"/>
      <c r="AL359" s="225"/>
      <c r="AM359" s="225"/>
      <c r="AN359" s="225"/>
      <c r="AO359" s="225"/>
      <c r="AP359" s="225"/>
      <c r="AQ359" s="225"/>
      <c r="AR359" s="225"/>
      <c r="AS359" s="225"/>
      <c r="AT359" s="225"/>
      <c r="AU359" s="225"/>
      <c r="AV359" s="225"/>
      <c r="AW359" s="225"/>
      <c r="AX359" s="225"/>
      <c r="AY359" s="225"/>
      <c r="AZ359" s="225"/>
      <c r="BA359" s="225"/>
      <c r="BB359" s="225"/>
      <c r="BC359" s="225"/>
      <c r="BD359" s="225"/>
      <c r="BE359" s="225"/>
      <c r="BF359" s="225"/>
      <c r="BG359" s="225"/>
      <c r="BH359" s="225"/>
      <c r="BI359" s="225"/>
      <c r="BJ359" s="225"/>
      <c r="BK359" s="225"/>
      <c r="BL359" s="225"/>
      <c r="BM359" s="225"/>
      <c r="BN359" s="225"/>
      <c r="BO359" s="225"/>
      <c r="BP359" s="225"/>
      <c r="BQ359" s="225"/>
      <c r="BR359" s="225"/>
      <c r="BS359" s="225"/>
      <c r="BT359" s="225"/>
      <c r="BU359" s="225"/>
      <c r="BV359" s="225"/>
      <c r="BW359" s="225"/>
      <c r="BX359" s="225"/>
      <c r="BY359" s="225"/>
      <c r="BZ359" s="225"/>
    </row>
    <row r="360" spans="1:78" ht="12" customHeight="1" x14ac:dyDescent="0.25">
      <c r="A360" s="225"/>
      <c r="B360" s="225"/>
      <c r="C360" s="225"/>
      <c r="D360" s="225"/>
      <c r="E360" s="225"/>
      <c r="F360" s="225"/>
      <c r="G360" s="225"/>
      <c r="H360" s="225"/>
      <c r="I360" s="225"/>
      <c r="J360" s="270"/>
      <c r="K360" s="271"/>
      <c r="L360" s="225"/>
      <c r="M360" s="225"/>
      <c r="N360" s="225"/>
      <c r="O360" s="225"/>
      <c r="P360" s="225"/>
      <c r="Q360" s="225"/>
      <c r="R360" s="225"/>
      <c r="S360" s="225"/>
      <c r="T360" s="225"/>
      <c r="U360" s="225"/>
      <c r="V360" s="225"/>
      <c r="W360" s="225"/>
      <c r="X360" s="225"/>
      <c r="Y360" s="225"/>
      <c r="Z360" s="225"/>
      <c r="AA360" s="225"/>
      <c r="AB360" s="225"/>
      <c r="AC360" s="225"/>
      <c r="AD360" s="225"/>
      <c r="AE360" s="225"/>
      <c r="AF360" s="225"/>
      <c r="AG360" s="225"/>
      <c r="AH360" s="225"/>
      <c r="AI360" s="225"/>
      <c r="AJ360" s="225"/>
      <c r="AK360" s="225"/>
      <c r="AL360" s="225"/>
      <c r="AM360" s="225"/>
      <c r="AN360" s="225"/>
      <c r="AO360" s="225"/>
      <c r="AP360" s="225"/>
      <c r="AQ360" s="225"/>
      <c r="AR360" s="225"/>
      <c r="AS360" s="225"/>
      <c r="AT360" s="225"/>
      <c r="AU360" s="225"/>
      <c r="AV360" s="225"/>
      <c r="AW360" s="225"/>
      <c r="AX360" s="225"/>
      <c r="AY360" s="225"/>
      <c r="AZ360" s="225"/>
      <c r="BA360" s="225"/>
      <c r="BB360" s="225"/>
      <c r="BC360" s="225"/>
      <c r="BD360" s="225"/>
      <c r="BE360" s="225"/>
      <c r="BF360" s="225"/>
      <c r="BG360" s="225"/>
      <c r="BH360" s="225"/>
      <c r="BI360" s="225"/>
      <c r="BJ360" s="225"/>
      <c r="BK360" s="225"/>
      <c r="BL360" s="225"/>
      <c r="BM360" s="225"/>
      <c r="BN360" s="225"/>
      <c r="BO360" s="225"/>
      <c r="BP360" s="225"/>
      <c r="BQ360" s="225"/>
      <c r="BR360" s="225"/>
      <c r="BS360" s="225"/>
      <c r="BT360" s="225"/>
      <c r="BU360" s="225"/>
      <c r="BV360" s="225"/>
      <c r="BW360" s="225"/>
      <c r="BX360" s="225"/>
      <c r="BY360" s="225"/>
      <c r="BZ360" s="225"/>
    </row>
    <row r="361" spans="1:78" ht="12" customHeight="1" x14ac:dyDescent="0.25">
      <c r="A361" s="225"/>
      <c r="B361" s="225"/>
      <c r="C361" s="225"/>
      <c r="D361" s="225"/>
      <c r="E361" s="225"/>
      <c r="F361" s="225"/>
      <c r="G361" s="225"/>
      <c r="H361" s="225"/>
      <c r="I361" s="225"/>
      <c r="J361" s="270"/>
      <c r="K361" s="271"/>
      <c r="L361" s="225"/>
      <c r="M361" s="225"/>
      <c r="N361" s="225"/>
      <c r="O361" s="225"/>
      <c r="P361" s="225"/>
      <c r="Q361" s="225"/>
      <c r="R361" s="225"/>
      <c r="S361" s="225"/>
      <c r="T361" s="225"/>
      <c r="U361" s="225"/>
      <c r="V361" s="225"/>
      <c r="W361" s="225"/>
      <c r="X361" s="225"/>
      <c r="Y361" s="225"/>
      <c r="Z361" s="225"/>
      <c r="AA361" s="225"/>
      <c r="AB361" s="225"/>
      <c r="AC361" s="225"/>
      <c r="AD361" s="225"/>
      <c r="AE361" s="225"/>
      <c r="AF361" s="225"/>
      <c r="AG361" s="225"/>
      <c r="AH361" s="225"/>
      <c r="AI361" s="225"/>
      <c r="AJ361" s="225"/>
      <c r="AK361" s="225"/>
      <c r="AL361" s="225"/>
      <c r="AM361" s="225"/>
      <c r="AN361" s="225"/>
      <c r="AO361" s="225"/>
      <c r="AP361" s="225"/>
      <c r="AQ361" s="225"/>
      <c r="AR361" s="225"/>
      <c r="AS361" s="225"/>
      <c r="AT361" s="225"/>
      <c r="AU361" s="225"/>
      <c r="AV361" s="225"/>
      <c r="AW361" s="225"/>
      <c r="AX361" s="225"/>
      <c r="AY361" s="225"/>
      <c r="AZ361" s="225"/>
      <c r="BA361" s="225"/>
      <c r="BB361" s="225"/>
      <c r="BC361" s="225"/>
      <c r="BD361" s="225"/>
      <c r="BE361" s="225"/>
      <c r="BF361" s="225"/>
      <c r="BG361" s="225"/>
      <c r="BH361" s="225"/>
      <c r="BI361" s="225"/>
      <c r="BJ361" s="225"/>
      <c r="BK361" s="225"/>
      <c r="BL361" s="225"/>
      <c r="BM361" s="225"/>
      <c r="BN361" s="225"/>
      <c r="BO361" s="225"/>
      <c r="BP361" s="225"/>
      <c r="BQ361" s="225"/>
      <c r="BR361" s="225"/>
      <c r="BS361" s="225"/>
      <c r="BT361" s="225"/>
      <c r="BU361" s="225"/>
      <c r="BV361" s="225"/>
      <c r="BW361" s="225"/>
      <c r="BX361" s="225"/>
      <c r="BY361" s="225"/>
      <c r="BZ361" s="225"/>
    </row>
    <row r="362" spans="1:78" ht="12" customHeight="1" x14ac:dyDescent="0.25">
      <c r="A362" s="225"/>
      <c r="B362" s="225"/>
      <c r="C362" s="225"/>
      <c r="D362" s="225"/>
      <c r="E362" s="225"/>
      <c r="F362" s="225"/>
      <c r="G362" s="225"/>
      <c r="H362" s="225"/>
      <c r="I362" s="225"/>
      <c r="J362" s="270"/>
      <c r="K362" s="271"/>
      <c r="L362" s="225"/>
      <c r="M362" s="225"/>
      <c r="N362" s="225"/>
      <c r="O362" s="225"/>
      <c r="P362" s="225"/>
      <c r="Q362" s="225"/>
      <c r="R362" s="225"/>
      <c r="S362" s="225"/>
      <c r="T362" s="225"/>
      <c r="U362" s="225"/>
      <c r="V362" s="225"/>
      <c r="W362" s="225"/>
      <c r="X362" s="225"/>
      <c r="Y362" s="225"/>
      <c r="Z362" s="225"/>
      <c r="AA362" s="225"/>
      <c r="AB362" s="225"/>
      <c r="AC362" s="225"/>
      <c r="AD362" s="225"/>
      <c r="AE362" s="225"/>
      <c r="AF362" s="225"/>
      <c r="AG362" s="225"/>
      <c r="AH362" s="225"/>
      <c r="AI362" s="225"/>
      <c r="AJ362" s="225"/>
      <c r="AK362" s="225"/>
      <c r="AL362" s="225"/>
      <c r="AM362" s="225"/>
      <c r="AN362" s="225"/>
      <c r="AO362" s="225"/>
      <c r="AP362" s="225"/>
      <c r="AQ362" s="225"/>
      <c r="AR362" s="225"/>
      <c r="AS362" s="225"/>
      <c r="AT362" s="225"/>
      <c r="AU362" s="225"/>
      <c r="AV362" s="225"/>
      <c r="AW362" s="225"/>
      <c r="AX362" s="225"/>
      <c r="AY362" s="225"/>
      <c r="AZ362" s="225"/>
      <c r="BA362" s="225"/>
      <c r="BB362" s="225"/>
      <c r="BC362" s="225"/>
      <c r="BD362" s="225"/>
      <c r="BE362" s="225"/>
      <c r="BF362" s="225"/>
      <c r="BG362" s="225"/>
      <c r="BH362" s="225"/>
      <c r="BI362" s="225"/>
      <c r="BJ362" s="225"/>
      <c r="BK362" s="225"/>
      <c r="BL362" s="225"/>
      <c r="BM362" s="225"/>
      <c r="BN362" s="225"/>
      <c r="BO362" s="225"/>
      <c r="BP362" s="225"/>
      <c r="BQ362" s="225"/>
      <c r="BR362" s="225"/>
      <c r="BS362" s="225"/>
      <c r="BT362" s="225"/>
      <c r="BU362" s="225"/>
      <c r="BV362" s="225"/>
      <c r="BW362" s="225"/>
      <c r="BX362" s="225"/>
      <c r="BY362" s="225"/>
      <c r="BZ362" s="225"/>
    </row>
    <row r="363" spans="1:78" ht="12" customHeight="1" x14ac:dyDescent="0.25">
      <c r="A363" s="225"/>
      <c r="B363" s="225"/>
      <c r="C363" s="225"/>
      <c r="D363" s="225"/>
      <c r="E363" s="225"/>
      <c r="F363" s="225"/>
      <c r="G363" s="225"/>
      <c r="H363" s="225"/>
      <c r="I363" s="225"/>
      <c r="J363" s="270"/>
      <c r="K363" s="271"/>
      <c r="L363" s="225"/>
      <c r="M363" s="225"/>
      <c r="N363" s="225"/>
      <c r="O363" s="225"/>
      <c r="P363" s="225"/>
      <c r="Q363" s="225"/>
      <c r="R363" s="225"/>
      <c r="S363" s="225"/>
      <c r="T363" s="225"/>
      <c r="U363" s="225"/>
      <c r="V363" s="225"/>
      <c r="W363" s="225"/>
      <c r="X363" s="225"/>
      <c r="Y363" s="225"/>
      <c r="Z363" s="225"/>
      <c r="AA363" s="225"/>
      <c r="AB363" s="225"/>
      <c r="AC363" s="225"/>
      <c r="AD363" s="225"/>
      <c r="AE363" s="225"/>
      <c r="AF363" s="225"/>
      <c r="AG363" s="225"/>
      <c r="AH363" s="225"/>
      <c r="AI363" s="225"/>
      <c r="AJ363" s="225"/>
      <c r="AK363" s="225"/>
      <c r="AL363" s="225"/>
      <c r="AM363" s="225"/>
      <c r="AN363" s="225"/>
      <c r="AO363" s="225"/>
      <c r="AP363" s="225"/>
      <c r="AQ363" s="225"/>
      <c r="AR363" s="225"/>
      <c r="AS363" s="225"/>
      <c r="AT363" s="225"/>
      <c r="AU363" s="225"/>
      <c r="AV363" s="225"/>
      <c r="AW363" s="225"/>
      <c r="AX363" s="225"/>
      <c r="AY363" s="225"/>
      <c r="AZ363" s="225"/>
      <c r="BA363" s="225"/>
      <c r="BB363" s="225"/>
      <c r="BC363" s="225"/>
      <c r="BD363" s="225"/>
      <c r="BE363" s="225"/>
      <c r="BF363" s="225"/>
      <c r="BG363" s="225"/>
      <c r="BH363" s="225"/>
      <c r="BI363" s="225"/>
      <c r="BJ363" s="225"/>
      <c r="BK363" s="225"/>
      <c r="BL363" s="225"/>
      <c r="BM363" s="225"/>
      <c r="BN363" s="225"/>
      <c r="BO363" s="225"/>
      <c r="BP363" s="225"/>
      <c r="BQ363" s="225"/>
      <c r="BR363" s="225"/>
      <c r="BS363" s="225"/>
      <c r="BT363" s="225"/>
      <c r="BU363" s="225"/>
      <c r="BV363" s="225"/>
      <c r="BW363" s="225"/>
      <c r="BX363" s="225"/>
      <c r="BY363" s="225"/>
      <c r="BZ363" s="225"/>
    </row>
    <row r="364" spans="1:78" ht="12" customHeight="1" x14ac:dyDescent="0.25">
      <c r="A364" s="225"/>
      <c r="B364" s="225"/>
      <c r="C364" s="225"/>
      <c r="D364" s="225"/>
      <c r="E364" s="225"/>
      <c r="F364" s="225"/>
      <c r="G364" s="225"/>
      <c r="H364" s="225"/>
      <c r="I364" s="225"/>
      <c r="J364" s="270"/>
      <c r="K364" s="271"/>
      <c r="L364" s="225"/>
      <c r="M364" s="225"/>
      <c r="N364" s="225"/>
      <c r="O364" s="225"/>
      <c r="P364" s="225"/>
      <c r="Q364" s="225"/>
      <c r="R364" s="225"/>
      <c r="S364" s="225"/>
      <c r="T364" s="225"/>
      <c r="U364" s="225"/>
      <c r="V364" s="225"/>
      <c r="W364" s="225"/>
      <c r="X364" s="225"/>
      <c r="Y364" s="225"/>
      <c r="Z364" s="225"/>
      <c r="AA364" s="225"/>
      <c r="AB364" s="225"/>
      <c r="AC364" s="225"/>
      <c r="AD364" s="225"/>
      <c r="AE364" s="225"/>
      <c r="AF364" s="225"/>
      <c r="AG364" s="225"/>
      <c r="AH364" s="225"/>
      <c r="AI364" s="225"/>
      <c r="AJ364" s="225"/>
      <c r="AK364" s="225"/>
      <c r="AL364" s="225"/>
      <c r="AM364" s="225"/>
      <c r="AN364" s="225"/>
      <c r="AO364" s="225"/>
      <c r="AP364" s="225"/>
      <c r="AQ364" s="225"/>
      <c r="AR364" s="225"/>
      <c r="AS364" s="225"/>
      <c r="AT364" s="225"/>
      <c r="AU364" s="225"/>
      <c r="AV364" s="225"/>
      <c r="AW364" s="225"/>
      <c r="AX364" s="225"/>
      <c r="AY364" s="225"/>
      <c r="AZ364" s="225"/>
      <c r="BA364" s="225"/>
      <c r="BB364" s="225"/>
      <c r="BC364" s="225"/>
      <c r="BD364" s="225"/>
      <c r="BE364" s="225"/>
      <c r="BF364" s="225"/>
      <c r="BG364" s="225"/>
      <c r="BH364" s="225"/>
      <c r="BI364" s="225"/>
      <c r="BJ364" s="225"/>
      <c r="BK364" s="225"/>
      <c r="BL364" s="225"/>
      <c r="BM364" s="225"/>
      <c r="BN364" s="225"/>
      <c r="BO364" s="225"/>
      <c r="BP364" s="225"/>
      <c r="BQ364" s="225"/>
      <c r="BR364" s="225"/>
      <c r="BS364" s="225"/>
      <c r="BT364" s="225"/>
      <c r="BU364" s="225"/>
      <c r="BV364" s="225"/>
      <c r="BW364" s="225"/>
      <c r="BX364" s="225"/>
      <c r="BY364" s="225"/>
      <c r="BZ364" s="225"/>
    </row>
    <row r="365" spans="1:78" ht="12" customHeight="1" x14ac:dyDescent="0.25">
      <c r="A365" s="225"/>
      <c r="B365" s="225"/>
      <c r="C365" s="225"/>
      <c r="D365" s="225"/>
      <c r="E365" s="225"/>
      <c r="F365" s="225"/>
      <c r="G365" s="225"/>
      <c r="H365" s="225"/>
      <c r="I365" s="225"/>
      <c r="J365" s="270"/>
      <c r="K365" s="271"/>
      <c r="L365" s="225"/>
      <c r="M365" s="225"/>
      <c r="N365" s="225"/>
      <c r="O365" s="225"/>
      <c r="P365" s="225"/>
      <c r="Q365" s="225"/>
      <c r="R365" s="225"/>
      <c r="S365" s="225"/>
      <c r="T365" s="225"/>
      <c r="U365" s="225"/>
      <c r="V365" s="225"/>
      <c r="W365" s="225"/>
      <c r="X365" s="225"/>
      <c r="Y365" s="225"/>
      <c r="Z365" s="225"/>
      <c r="AA365" s="225"/>
      <c r="AB365" s="225"/>
      <c r="AC365" s="225"/>
      <c r="AD365" s="225"/>
      <c r="AE365" s="225"/>
      <c r="AF365" s="225"/>
      <c r="AG365" s="225"/>
      <c r="AH365" s="225"/>
      <c r="AI365" s="225"/>
      <c r="AJ365" s="225"/>
      <c r="AK365" s="225"/>
      <c r="AL365" s="225"/>
      <c r="AM365" s="225"/>
      <c r="AN365" s="225"/>
      <c r="AO365" s="225"/>
      <c r="AP365" s="225"/>
      <c r="AQ365" s="225"/>
      <c r="AR365" s="225"/>
      <c r="AS365" s="225"/>
      <c r="AT365" s="225"/>
      <c r="AU365" s="225"/>
      <c r="AV365" s="225"/>
      <c r="AW365" s="225"/>
      <c r="AX365" s="225"/>
      <c r="AY365" s="225"/>
      <c r="AZ365" s="225"/>
      <c r="BA365" s="225"/>
      <c r="BB365" s="225"/>
      <c r="BC365" s="225"/>
      <c r="BD365" s="225"/>
      <c r="BE365" s="225"/>
      <c r="BF365" s="225"/>
      <c r="BG365" s="225"/>
      <c r="BH365" s="225"/>
      <c r="BI365" s="225"/>
      <c r="BJ365" s="225"/>
      <c r="BK365" s="225"/>
      <c r="BL365" s="225"/>
      <c r="BM365" s="225"/>
      <c r="BN365" s="225"/>
      <c r="BO365" s="225"/>
      <c r="BP365" s="225"/>
      <c r="BQ365" s="225"/>
      <c r="BR365" s="225"/>
      <c r="BS365" s="225"/>
      <c r="BT365" s="225"/>
      <c r="BU365" s="225"/>
      <c r="BV365" s="225"/>
      <c r="BW365" s="225"/>
      <c r="BX365" s="225"/>
      <c r="BY365" s="225"/>
      <c r="BZ365" s="225"/>
    </row>
    <row r="366" spans="1:78" ht="12" customHeight="1" x14ac:dyDescent="0.25">
      <c r="A366" s="225"/>
      <c r="B366" s="225"/>
      <c r="C366" s="225"/>
      <c r="D366" s="225"/>
      <c r="E366" s="225"/>
      <c r="F366" s="225"/>
      <c r="G366" s="225"/>
      <c r="H366" s="225"/>
      <c r="I366" s="225"/>
      <c r="J366" s="270"/>
      <c r="K366" s="271"/>
      <c r="L366" s="225"/>
      <c r="M366" s="225"/>
      <c r="N366" s="225"/>
      <c r="O366" s="225"/>
      <c r="P366" s="225"/>
      <c r="Q366" s="225"/>
      <c r="R366" s="225"/>
      <c r="S366" s="225"/>
      <c r="T366" s="225"/>
      <c r="U366" s="225"/>
      <c r="V366" s="225"/>
      <c r="W366" s="225"/>
      <c r="X366" s="225"/>
      <c r="Y366" s="225"/>
      <c r="Z366" s="225"/>
      <c r="AA366" s="225"/>
      <c r="AB366" s="225"/>
      <c r="AC366" s="225"/>
      <c r="AD366" s="225"/>
      <c r="AE366" s="225"/>
      <c r="AF366" s="225"/>
      <c r="AG366" s="225"/>
      <c r="AH366" s="225"/>
      <c r="AI366" s="225"/>
      <c r="AJ366" s="225"/>
      <c r="AK366" s="225"/>
      <c r="AL366" s="225"/>
      <c r="AM366" s="225"/>
      <c r="AN366" s="225"/>
      <c r="AO366" s="225"/>
      <c r="AP366" s="225"/>
      <c r="AQ366" s="225"/>
      <c r="AR366" s="225"/>
      <c r="AS366" s="225"/>
      <c r="AT366" s="225"/>
      <c r="AU366" s="225"/>
      <c r="AV366" s="225"/>
      <c r="AW366" s="225"/>
      <c r="AX366" s="225"/>
      <c r="AY366" s="225"/>
      <c r="AZ366" s="225"/>
      <c r="BA366" s="225"/>
      <c r="BB366" s="225"/>
      <c r="BC366" s="225"/>
      <c r="BD366" s="225"/>
      <c r="BE366" s="225"/>
      <c r="BF366" s="225"/>
      <c r="BG366" s="225"/>
      <c r="BH366" s="225"/>
      <c r="BI366" s="225"/>
      <c r="BJ366" s="225"/>
      <c r="BK366" s="225"/>
      <c r="BL366" s="225"/>
      <c r="BM366" s="225"/>
      <c r="BN366" s="225"/>
      <c r="BO366" s="225"/>
      <c r="BP366" s="225"/>
      <c r="BQ366" s="225"/>
      <c r="BR366" s="225"/>
      <c r="BS366" s="225"/>
      <c r="BT366" s="225"/>
      <c r="BU366" s="225"/>
      <c r="BV366" s="225"/>
      <c r="BW366" s="225"/>
      <c r="BX366" s="225"/>
      <c r="BY366" s="225"/>
      <c r="BZ366" s="225"/>
    </row>
    <row r="367" spans="1:78" ht="12" customHeight="1" x14ac:dyDescent="0.25">
      <c r="A367" s="225"/>
      <c r="B367" s="225"/>
      <c r="C367" s="225"/>
      <c r="D367" s="225"/>
      <c r="E367" s="225"/>
      <c r="F367" s="225"/>
      <c r="G367" s="225"/>
      <c r="H367" s="225"/>
      <c r="I367" s="225"/>
      <c r="J367" s="270"/>
      <c r="K367" s="271"/>
      <c r="L367" s="225"/>
      <c r="M367" s="225"/>
      <c r="N367" s="225"/>
      <c r="O367" s="225"/>
      <c r="P367" s="225"/>
      <c r="Q367" s="225"/>
      <c r="R367" s="225"/>
      <c r="S367" s="225"/>
      <c r="T367" s="225"/>
      <c r="U367" s="225"/>
      <c r="V367" s="225"/>
      <c r="W367" s="225"/>
      <c r="X367" s="225"/>
      <c r="Y367" s="225"/>
      <c r="Z367" s="225"/>
      <c r="AA367" s="225"/>
      <c r="AB367" s="225"/>
      <c r="AC367" s="225"/>
      <c r="AD367" s="225"/>
      <c r="AE367" s="225"/>
      <c r="AF367" s="225"/>
      <c r="AG367" s="225"/>
      <c r="AH367" s="225"/>
      <c r="AI367" s="225"/>
      <c r="AJ367" s="225"/>
      <c r="AK367" s="225"/>
      <c r="AL367" s="225"/>
      <c r="AM367" s="225"/>
      <c r="AN367" s="225"/>
      <c r="AO367" s="225"/>
      <c r="AP367" s="225"/>
      <c r="AQ367" s="225"/>
      <c r="AR367" s="225"/>
      <c r="AS367" s="225"/>
      <c r="AT367" s="225"/>
      <c r="AU367" s="225"/>
      <c r="AV367" s="225"/>
      <c r="AW367" s="225"/>
      <c r="AX367" s="225"/>
      <c r="AY367" s="225"/>
      <c r="AZ367" s="225"/>
      <c r="BA367" s="225"/>
      <c r="BB367" s="225"/>
      <c r="BC367" s="225"/>
      <c r="BD367" s="225"/>
      <c r="BE367" s="225"/>
      <c r="BF367" s="225"/>
      <c r="BG367" s="225"/>
      <c r="BH367" s="225"/>
      <c r="BI367" s="225"/>
      <c r="BJ367" s="225"/>
      <c r="BK367" s="225"/>
      <c r="BL367" s="225"/>
      <c r="BM367" s="225"/>
      <c r="BN367" s="225"/>
      <c r="BO367" s="225"/>
      <c r="BP367" s="225"/>
      <c r="BQ367" s="225"/>
      <c r="BR367" s="225"/>
      <c r="BS367" s="225"/>
      <c r="BT367" s="225"/>
      <c r="BU367" s="225"/>
      <c r="BV367" s="225"/>
      <c r="BW367" s="225"/>
      <c r="BX367" s="225"/>
      <c r="BY367" s="225"/>
      <c r="BZ367" s="225"/>
    </row>
    <row r="368" spans="1:78" ht="12" customHeight="1" x14ac:dyDescent="0.25">
      <c r="A368" s="225"/>
      <c r="B368" s="225"/>
      <c r="C368" s="225"/>
      <c r="D368" s="225"/>
      <c r="E368" s="225"/>
      <c r="F368" s="225"/>
      <c r="G368" s="225"/>
      <c r="H368" s="225"/>
      <c r="I368" s="225"/>
      <c r="J368" s="270"/>
      <c r="K368" s="271"/>
      <c r="L368" s="225"/>
      <c r="M368" s="225"/>
      <c r="N368" s="225"/>
      <c r="O368" s="225"/>
      <c r="P368" s="225"/>
      <c r="Q368" s="225"/>
      <c r="R368" s="225"/>
      <c r="S368" s="225"/>
      <c r="T368" s="225"/>
      <c r="U368" s="225"/>
      <c r="V368" s="225"/>
      <c r="W368" s="225"/>
      <c r="X368" s="225"/>
      <c r="Y368" s="225"/>
      <c r="Z368" s="225"/>
      <c r="AA368" s="225"/>
      <c r="AB368" s="225"/>
      <c r="AC368" s="225"/>
      <c r="AD368" s="225"/>
      <c r="AE368" s="225"/>
      <c r="AF368" s="225"/>
      <c r="AG368" s="225"/>
      <c r="AH368" s="225"/>
      <c r="AI368" s="225"/>
      <c r="AJ368" s="225"/>
      <c r="AK368" s="225"/>
      <c r="AL368" s="225"/>
      <c r="AM368" s="225"/>
      <c r="AN368" s="225"/>
      <c r="AO368" s="225"/>
      <c r="AP368" s="225"/>
      <c r="AQ368" s="225"/>
      <c r="AR368" s="225"/>
      <c r="AS368" s="225"/>
      <c r="AT368" s="225"/>
      <c r="AU368" s="225"/>
      <c r="AV368" s="225"/>
      <c r="AW368" s="225"/>
      <c r="AX368" s="225"/>
      <c r="AY368" s="225"/>
      <c r="AZ368" s="225"/>
      <c r="BA368" s="225"/>
      <c r="BB368" s="225"/>
      <c r="BC368" s="225"/>
      <c r="BD368" s="225"/>
      <c r="BE368" s="225"/>
      <c r="BF368" s="225"/>
      <c r="BG368" s="225"/>
      <c r="BH368" s="225"/>
      <c r="BI368" s="225"/>
      <c r="BJ368" s="225"/>
      <c r="BK368" s="225"/>
      <c r="BL368" s="225"/>
      <c r="BM368" s="225"/>
      <c r="BN368" s="225"/>
      <c r="BO368" s="225"/>
      <c r="BP368" s="225"/>
      <c r="BQ368" s="225"/>
      <c r="BR368" s="225"/>
      <c r="BS368" s="225"/>
      <c r="BT368" s="225"/>
      <c r="BU368" s="225"/>
      <c r="BV368" s="225"/>
      <c r="BW368" s="225"/>
      <c r="BX368" s="225"/>
      <c r="BY368" s="225"/>
      <c r="BZ368" s="225"/>
    </row>
    <row r="369" spans="1:78" ht="12" customHeight="1" x14ac:dyDescent="0.25">
      <c r="A369" s="225"/>
      <c r="B369" s="225"/>
      <c r="C369" s="225"/>
      <c r="D369" s="225"/>
      <c r="E369" s="225"/>
      <c r="F369" s="225"/>
      <c r="G369" s="225"/>
      <c r="H369" s="225"/>
      <c r="I369" s="225"/>
      <c r="J369" s="270"/>
      <c r="K369" s="271"/>
      <c r="L369" s="225"/>
      <c r="M369" s="225"/>
      <c r="N369" s="225"/>
      <c r="O369" s="225"/>
      <c r="P369" s="225"/>
      <c r="Q369" s="225"/>
      <c r="R369" s="225"/>
      <c r="S369" s="225"/>
      <c r="T369" s="225"/>
      <c r="U369" s="225"/>
      <c r="V369" s="225"/>
      <c r="W369" s="225"/>
      <c r="X369" s="225"/>
      <c r="Y369" s="225"/>
      <c r="Z369" s="225"/>
      <c r="AA369" s="225"/>
      <c r="AB369" s="225"/>
      <c r="AC369" s="225"/>
      <c r="AD369" s="225"/>
      <c r="AE369" s="225"/>
      <c r="AF369" s="225"/>
      <c r="AG369" s="225"/>
      <c r="AH369" s="225"/>
      <c r="AI369" s="225"/>
      <c r="AJ369" s="225"/>
      <c r="AK369" s="225"/>
      <c r="AL369" s="225"/>
      <c r="AM369" s="225"/>
      <c r="AN369" s="225"/>
      <c r="AO369" s="225"/>
      <c r="AP369" s="225"/>
      <c r="AQ369" s="225"/>
      <c r="AR369" s="225"/>
      <c r="AS369" s="225"/>
      <c r="AT369" s="225"/>
      <c r="AU369" s="225"/>
      <c r="AV369" s="225"/>
      <c r="AW369" s="225"/>
      <c r="AX369" s="225"/>
      <c r="AY369" s="225"/>
      <c r="AZ369" s="225"/>
      <c r="BA369" s="225"/>
      <c r="BB369" s="225"/>
      <c r="BC369" s="225"/>
      <c r="BD369" s="225"/>
      <c r="BE369" s="225"/>
      <c r="BF369" s="225"/>
      <c r="BG369" s="225"/>
      <c r="BH369" s="225"/>
      <c r="BI369" s="225"/>
      <c r="BJ369" s="225"/>
      <c r="BK369" s="225"/>
      <c r="BL369" s="225"/>
      <c r="BM369" s="225"/>
      <c r="BN369" s="225"/>
      <c r="BO369" s="225"/>
      <c r="BP369" s="225"/>
      <c r="BQ369" s="225"/>
      <c r="BR369" s="225"/>
      <c r="BS369" s="225"/>
      <c r="BT369" s="225"/>
      <c r="BU369" s="225"/>
      <c r="BV369" s="225"/>
      <c r="BW369" s="225"/>
      <c r="BX369" s="225"/>
      <c r="BY369" s="225"/>
      <c r="BZ369" s="225"/>
    </row>
    <row r="370" spans="1:78" ht="12" customHeight="1" x14ac:dyDescent="0.25">
      <c r="A370" s="225"/>
      <c r="B370" s="225"/>
      <c r="C370" s="225"/>
      <c r="D370" s="225"/>
      <c r="E370" s="225"/>
      <c r="F370" s="225"/>
      <c r="G370" s="225"/>
      <c r="H370" s="225"/>
      <c r="I370" s="225"/>
      <c r="J370" s="270"/>
      <c r="K370" s="271"/>
      <c r="L370" s="225"/>
      <c r="M370" s="225"/>
      <c r="N370" s="225"/>
      <c r="O370" s="225"/>
      <c r="P370" s="225"/>
      <c r="Q370" s="225"/>
      <c r="R370" s="225"/>
      <c r="S370" s="225"/>
      <c r="T370" s="225"/>
      <c r="U370" s="225"/>
      <c r="V370" s="225"/>
      <c r="W370" s="225"/>
      <c r="X370" s="225"/>
      <c r="Y370" s="225"/>
      <c r="Z370" s="225"/>
      <c r="AA370" s="225"/>
      <c r="AB370" s="225"/>
      <c r="AC370" s="225"/>
      <c r="AD370" s="225"/>
      <c r="AE370" s="225"/>
      <c r="AF370" s="225"/>
      <c r="AG370" s="225"/>
      <c r="AH370" s="225"/>
      <c r="AI370" s="225"/>
      <c r="AJ370" s="225"/>
      <c r="AK370" s="225"/>
      <c r="AL370" s="225"/>
      <c r="AM370" s="225"/>
      <c r="AN370" s="225"/>
      <c r="AO370" s="225"/>
      <c r="AP370" s="225"/>
      <c r="AQ370" s="225"/>
      <c r="AR370" s="225"/>
      <c r="AS370" s="225"/>
      <c r="AT370" s="225"/>
      <c r="AU370" s="225"/>
      <c r="AV370" s="225"/>
      <c r="AW370" s="225"/>
      <c r="AX370" s="225"/>
      <c r="AY370" s="225"/>
      <c r="AZ370" s="225"/>
      <c r="BA370" s="225"/>
      <c r="BB370" s="225"/>
      <c r="BC370" s="225"/>
      <c r="BD370" s="225"/>
      <c r="BE370" s="225"/>
      <c r="BF370" s="225"/>
      <c r="BG370" s="225"/>
      <c r="BH370" s="225"/>
      <c r="BI370" s="225"/>
      <c r="BJ370" s="225"/>
      <c r="BK370" s="225"/>
      <c r="BL370" s="225"/>
      <c r="BM370" s="225"/>
      <c r="BN370" s="225"/>
      <c r="BO370" s="225"/>
      <c r="BP370" s="225"/>
      <c r="BQ370" s="225"/>
      <c r="BR370" s="225"/>
      <c r="BS370" s="225"/>
      <c r="BT370" s="225"/>
      <c r="BU370" s="225"/>
      <c r="BV370" s="225"/>
      <c r="BW370" s="225"/>
      <c r="BX370" s="225"/>
      <c r="BY370" s="225"/>
      <c r="BZ370" s="225"/>
    </row>
    <row r="371" spans="1:78" ht="12" customHeight="1" x14ac:dyDescent="0.25">
      <c r="A371" s="225"/>
      <c r="B371" s="225"/>
      <c r="C371" s="225"/>
      <c r="D371" s="225"/>
      <c r="E371" s="225"/>
      <c r="F371" s="225"/>
      <c r="G371" s="225"/>
      <c r="H371" s="225"/>
      <c r="I371" s="225"/>
      <c r="J371" s="270"/>
      <c r="K371" s="271"/>
      <c r="L371" s="225"/>
      <c r="M371" s="225"/>
      <c r="N371" s="225"/>
      <c r="O371" s="225"/>
      <c r="P371" s="225"/>
      <c r="Q371" s="225"/>
      <c r="R371" s="225"/>
      <c r="S371" s="225"/>
      <c r="T371" s="225"/>
      <c r="U371" s="225"/>
      <c r="V371" s="225"/>
      <c r="W371" s="225"/>
      <c r="X371" s="225"/>
      <c r="Y371" s="225"/>
      <c r="Z371" s="225"/>
      <c r="AA371" s="225"/>
      <c r="AB371" s="225"/>
      <c r="AC371" s="225"/>
      <c r="AD371" s="225"/>
      <c r="AE371" s="225"/>
      <c r="AF371" s="225"/>
      <c r="AG371" s="225"/>
      <c r="AH371" s="225"/>
      <c r="AI371" s="225"/>
      <c r="AJ371" s="225"/>
      <c r="AK371" s="225"/>
      <c r="AL371" s="225"/>
      <c r="AM371" s="225"/>
      <c r="AN371" s="225"/>
      <c r="AO371" s="225"/>
      <c r="AP371" s="225"/>
      <c r="AQ371" s="225"/>
      <c r="AR371" s="225"/>
      <c r="AS371" s="225"/>
      <c r="AT371" s="225"/>
      <c r="AU371" s="225"/>
      <c r="AV371" s="225"/>
      <c r="AW371" s="225"/>
      <c r="AX371" s="225"/>
      <c r="AY371" s="225"/>
      <c r="AZ371" s="225"/>
      <c r="BA371" s="225"/>
      <c r="BB371" s="225"/>
      <c r="BC371" s="225"/>
      <c r="BD371" s="225"/>
      <c r="BE371" s="225"/>
      <c r="BF371" s="225"/>
      <c r="BG371" s="225"/>
      <c r="BH371" s="225"/>
      <c r="BI371" s="225"/>
      <c r="BJ371" s="225"/>
      <c r="BK371" s="225"/>
      <c r="BL371" s="225"/>
      <c r="BM371" s="225"/>
      <c r="BN371" s="225"/>
      <c r="BO371" s="225"/>
      <c r="BP371" s="225"/>
      <c r="BQ371" s="225"/>
      <c r="BR371" s="225"/>
      <c r="BS371" s="225"/>
      <c r="BT371" s="225"/>
      <c r="BU371" s="225"/>
      <c r="BV371" s="225"/>
      <c r="BW371" s="225"/>
      <c r="BX371" s="225"/>
      <c r="BY371" s="225"/>
      <c r="BZ371" s="225"/>
    </row>
    <row r="372" spans="1:78" ht="12" customHeight="1" x14ac:dyDescent="0.25">
      <c r="A372" s="225"/>
      <c r="B372" s="225"/>
      <c r="C372" s="225"/>
      <c r="D372" s="225"/>
      <c r="E372" s="225"/>
      <c r="F372" s="225"/>
      <c r="G372" s="225"/>
      <c r="H372" s="225"/>
      <c r="I372" s="225"/>
      <c r="J372" s="270"/>
      <c r="K372" s="271"/>
      <c r="L372" s="225"/>
      <c r="M372" s="225"/>
      <c r="N372" s="225"/>
      <c r="O372" s="225"/>
      <c r="P372" s="225"/>
      <c r="Q372" s="225"/>
      <c r="R372" s="225"/>
      <c r="S372" s="225"/>
      <c r="T372" s="225"/>
      <c r="U372" s="225"/>
      <c r="V372" s="225"/>
      <c r="W372" s="225"/>
      <c r="X372" s="225"/>
      <c r="Y372" s="225"/>
      <c r="Z372" s="225"/>
      <c r="AA372" s="225"/>
      <c r="AB372" s="225"/>
      <c r="AC372" s="225"/>
      <c r="AD372" s="225"/>
      <c r="AE372" s="225"/>
      <c r="AF372" s="225"/>
      <c r="AG372" s="225"/>
      <c r="AH372" s="225"/>
      <c r="AI372" s="225"/>
      <c r="AJ372" s="225"/>
      <c r="AK372" s="225"/>
      <c r="AL372" s="225"/>
      <c r="AM372" s="225"/>
      <c r="AN372" s="225"/>
      <c r="AO372" s="225"/>
      <c r="AP372" s="225"/>
      <c r="AQ372" s="225"/>
      <c r="AR372" s="225"/>
      <c r="AS372" s="225"/>
      <c r="AT372" s="225"/>
      <c r="AU372" s="225"/>
      <c r="AV372" s="225"/>
      <c r="AW372" s="225"/>
      <c r="AX372" s="225"/>
      <c r="AY372" s="225"/>
      <c r="AZ372" s="225"/>
      <c r="BA372" s="225"/>
      <c r="BB372" s="225"/>
      <c r="BC372" s="225"/>
      <c r="BD372" s="225"/>
      <c r="BE372" s="225"/>
      <c r="BF372" s="225"/>
      <c r="BG372" s="225"/>
      <c r="BH372" s="225"/>
      <c r="BI372" s="225"/>
      <c r="BJ372" s="225"/>
      <c r="BK372" s="225"/>
      <c r="BL372" s="225"/>
      <c r="BM372" s="225"/>
      <c r="BN372" s="225"/>
      <c r="BO372" s="225"/>
      <c r="BP372" s="225"/>
      <c r="BQ372" s="225"/>
      <c r="BR372" s="225"/>
      <c r="BS372" s="225"/>
      <c r="BT372" s="225"/>
      <c r="BU372" s="225"/>
      <c r="BV372" s="225"/>
      <c r="BW372" s="225"/>
      <c r="BX372" s="225"/>
      <c r="BY372" s="225"/>
      <c r="BZ372" s="225"/>
    </row>
    <row r="373" spans="1:78" ht="12" customHeight="1" x14ac:dyDescent="0.25">
      <c r="A373" s="225"/>
      <c r="B373" s="225"/>
      <c r="C373" s="225"/>
      <c r="D373" s="225"/>
      <c r="E373" s="225"/>
      <c r="F373" s="225"/>
      <c r="G373" s="225"/>
      <c r="H373" s="225"/>
      <c r="I373" s="225"/>
      <c r="J373" s="270"/>
      <c r="K373" s="271"/>
      <c r="L373" s="225"/>
      <c r="M373" s="225"/>
      <c r="N373" s="225"/>
      <c r="O373" s="225"/>
      <c r="P373" s="225"/>
      <c r="Q373" s="225"/>
      <c r="R373" s="225"/>
      <c r="S373" s="225"/>
      <c r="T373" s="225"/>
      <c r="U373" s="225"/>
      <c r="V373" s="225"/>
      <c r="W373" s="225"/>
      <c r="X373" s="225"/>
      <c r="Y373" s="225"/>
      <c r="Z373" s="225"/>
      <c r="AA373" s="225"/>
      <c r="AB373" s="225"/>
      <c r="AC373" s="225"/>
      <c r="AD373" s="225"/>
      <c r="AE373" s="225"/>
      <c r="AF373" s="225"/>
      <c r="AG373" s="225"/>
      <c r="AH373" s="225"/>
      <c r="AI373" s="225"/>
      <c r="AJ373" s="225"/>
      <c r="AK373" s="225"/>
      <c r="AL373" s="225"/>
      <c r="AM373" s="225"/>
      <c r="AN373" s="225"/>
      <c r="AO373" s="225"/>
      <c r="AP373" s="225"/>
      <c r="AQ373" s="225"/>
      <c r="AR373" s="225"/>
      <c r="AS373" s="225"/>
      <c r="AT373" s="225"/>
      <c r="AU373" s="225"/>
      <c r="AV373" s="225"/>
      <c r="AW373" s="225"/>
      <c r="AX373" s="225"/>
      <c r="AY373" s="225"/>
      <c r="AZ373" s="225"/>
      <c r="BA373" s="225"/>
      <c r="BB373" s="225"/>
      <c r="BC373" s="225"/>
      <c r="BD373" s="225"/>
      <c r="BE373" s="225"/>
      <c r="BF373" s="225"/>
      <c r="BG373" s="225"/>
      <c r="BH373" s="225"/>
      <c r="BI373" s="225"/>
      <c r="BJ373" s="225"/>
      <c r="BK373" s="225"/>
      <c r="BL373" s="225"/>
      <c r="BM373" s="225"/>
      <c r="BN373" s="225"/>
      <c r="BO373" s="225"/>
      <c r="BP373" s="225"/>
      <c r="BQ373" s="225"/>
      <c r="BR373" s="225"/>
      <c r="BS373" s="225"/>
      <c r="BT373" s="225"/>
      <c r="BU373" s="225"/>
      <c r="BV373" s="225"/>
      <c r="BW373" s="225"/>
      <c r="BX373" s="225"/>
      <c r="BY373" s="225"/>
      <c r="BZ373" s="225"/>
    </row>
    <row r="374" spans="1:78" ht="12" customHeight="1" x14ac:dyDescent="0.25">
      <c r="A374" s="225"/>
      <c r="B374" s="225"/>
      <c r="C374" s="225"/>
      <c r="D374" s="225"/>
      <c r="E374" s="225"/>
      <c r="F374" s="225"/>
      <c r="G374" s="225"/>
      <c r="H374" s="225"/>
      <c r="I374" s="225"/>
      <c r="J374" s="270"/>
      <c r="K374" s="271"/>
      <c r="L374" s="225"/>
      <c r="M374" s="225"/>
      <c r="N374" s="225"/>
      <c r="O374" s="225"/>
      <c r="P374" s="225"/>
      <c r="Q374" s="225"/>
      <c r="R374" s="225"/>
      <c r="S374" s="225"/>
      <c r="T374" s="225"/>
      <c r="U374" s="225"/>
      <c r="V374" s="225"/>
      <c r="W374" s="225"/>
      <c r="X374" s="225"/>
      <c r="Y374" s="225"/>
      <c r="Z374" s="225"/>
      <c r="AA374" s="225"/>
      <c r="AB374" s="225"/>
      <c r="AC374" s="225"/>
      <c r="AD374" s="225"/>
      <c r="AE374" s="225"/>
      <c r="AF374" s="225"/>
      <c r="AG374" s="225"/>
      <c r="AH374" s="225"/>
      <c r="AI374" s="225"/>
      <c r="AJ374" s="225"/>
      <c r="AK374" s="225"/>
      <c r="AL374" s="225"/>
      <c r="AM374" s="225"/>
      <c r="AN374" s="225"/>
      <c r="AO374" s="225"/>
      <c r="AP374" s="225"/>
      <c r="AQ374" s="225"/>
      <c r="AR374" s="225"/>
      <c r="AS374" s="225"/>
      <c r="AT374" s="225"/>
      <c r="AU374" s="225"/>
      <c r="AV374" s="225"/>
      <c r="AW374" s="225"/>
      <c r="AX374" s="225"/>
      <c r="AY374" s="225"/>
      <c r="AZ374" s="225"/>
      <c r="BA374" s="225"/>
      <c r="BB374" s="225"/>
      <c r="BC374" s="225"/>
      <c r="BD374" s="225"/>
      <c r="BE374" s="225"/>
      <c r="BF374" s="225"/>
      <c r="BG374" s="225"/>
      <c r="BH374" s="225"/>
      <c r="BI374" s="225"/>
      <c r="BJ374" s="225"/>
      <c r="BK374" s="225"/>
      <c r="BL374" s="225"/>
      <c r="BM374" s="225"/>
      <c r="BN374" s="225"/>
      <c r="BO374" s="225"/>
      <c r="BP374" s="225"/>
      <c r="BQ374" s="225"/>
      <c r="BR374" s="225"/>
      <c r="BS374" s="225"/>
      <c r="BT374" s="225"/>
      <c r="BU374" s="225"/>
      <c r="BV374" s="225"/>
      <c r="BW374" s="225"/>
      <c r="BX374" s="225"/>
      <c r="BY374" s="225"/>
      <c r="BZ374" s="225"/>
    </row>
    <row r="375" spans="1:78" ht="12" customHeight="1" x14ac:dyDescent="0.25">
      <c r="A375" s="225"/>
      <c r="B375" s="225"/>
      <c r="C375" s="225"/>
      <c r="D375" s="225"/>
      <c r="E375" s="225"/>
      <c r="F375" s="225"/>
      <c r="G375" s="225"/>
      <c r="H375" s="225"/>
      <c r="I375" s="225"/>
      <c r="J375" s="270"/>
      <c r="K375" s="271"/>
      <c r="L375" s="225"/>
      <c r="M375" s="225"/>
      <c r="N375" s="225"/>
      <c r="O375" s="225"/>
      <c r="P375" s="225"/>
      <c r="Q375" s="225"/>
      <c r="R375" s="225"/>
      <c r="S375" s="225"/>
      <c r="T375" s="225"/>
      <c r="U375" s="225"/>
      <c r="V375" s="225"/>
      <c r="W375" s="225"/>
      <c r="X375" s="225"/>
      <c r="Y375" s="225"/>
      <c r="Z375" s="225"/>
      <c r="AA375" s="225"/>
      <c r="AB375" s="225"/>
      <c r="AC375" s="225"/>
      <c r="AD375" s="225"/>
      <c r="AE375" s="225"/>
      <c r="AF375" s="225"/>
      <c r="AG375" s="225"/>
      <c r="AH375" s="225"/>
      <c r="AI375" s="225"/>
      <c r="AJ375" s="225"/>
      <c r="AK375" s="225"/>
      <c r="AL375" s="225"/>
      <c r="AM375" s="225"/>
      <c r="AN375" s="225"/>
      <c r="AO375" s="225"/>
      <c r="AP375" s="225"/>
      <c r="AQ375" s="225"/>
      <c r="AR375" s="225"/>
      <c r="AS375" s="225"/>
      <c r="AT375" s="225"/>
      <c r="AU375" s="225"/>
      <c r="AV375" s="225"/>
      <c r="AW375" s="225"/>
      <c r="AX375" s="225"/>
      <c r="AY375" s="225"/>
      <c r="AZ375" s="225"/>
      <c r="BA375" s="225"/>
      <c r="BB375" s="225"/>
      <c r="BC375" s="225"/>
      <c r="BD375" s="225"/>
      <c r="BE375" s="225"/>
      <c r="BF375" s="225"/>
      <c r="BG375" s="225"/>
      <c r="BH375" s="225"/>
      <c r="BI375" s="225"/>
      <c r="BJ375" s="225"/>
      <c r="BK375" s="225"/>
      <c r="BL375" s="225"/>
      <c r="BM375" s="225"/>
      <c r="BN375" s="225"/>
      <c r="BO375" s="225"/>
      <c r="BP375" s="225"/>
      <c r="BQ375" s="225"/>
      <c r="BR375" s="225"/>
      <c r="BS375" s="225"/>
      <c r="BT375" s="225"/>
      <c r="BU375" s="225"/>
      <c r="BV375" s="225"/>
      <c r="BW375" s="225"/>
      <c r="BX375" s="225"/>
      <c r="BY375" s="225"/>
      <c r="BZ375" s="225"/>
    </row>
    <row r="376" spans="1:78" ht="12" customHeight="1" x14ac:dyDescent="0.25">
      <c r="A376" s="225"/>
      <c r="B376" s="225"/>
      <c r="C376" s="225"/>
      <c r="D376" s="225"/>
      <c r="E376" s="225"/>
      <c r="F376" s="225"/>
      <c r="G376" s="225"/>
      <c r="H376" s="225"/>
      <c r="I376" s="225"/>
      <c r="J376" s="270"/>
      <c r="K376" s="271"/>
      <c r="L376" s="225"/>
      <c r="M376" s="225"/>
      <c r="N376" s="225"/>
      <c r="O376" s="225"/>
      <c r="P376" s="225"/>
      <c r="Q376" s="225"/>
      <c r="R376" s="225"/>
      <c r="S376" s="225"/>
      <c r="T376" s="225"/>
      <c r="U376" s="225"/>
      <c r="V376" s="225"/>
      <c r="W376" s="225"/>
      <c r="X376" s="225"/>
      <c r="Y376" s="225"/>
      <c r="Z376" s="225"/>
      <c r="AA376" s="225"/>
      <c r="AB376" s="225"/>
      <c r="AC376" s="225"/>
      <c r="AD376" s="225"/>
      <c r="AE376" s="225"/>
      <c r="AF376" s="225"/>
      <c r="AG376" s="225"/>
      <c r="AH376" s="225"/>
      <c r="AI376" s="225"/>
      <c r="AJ376" s="225"/>
      <c r="AK376" s="225"/>
      <c r="AL376" s="225"/>
      <c r="AM376" s="225"/>
      <c r="AN376" s="225"/>
      <c r="AO376" s="225"/>
      <c r="AP376" s="225"/>
      <c r="AQ376" s="225"/>
      <c r="AR376" s="225"/>
      <c r="AS376" s="225"/>
      <c r="AT376" s="225"/>
      <c r="AU376" s="225"/>
      <c r="AV376" s="225"/>
      <c r="AW376" s="225"/>
      <c r="AX376" s="225"/>
      <c r="AY376" s="225"/>
      <c r="AZ376" s="225"/>
      <c r="BA376" s="225"/>
      <c r="BB376" s="225"/>
      <c r="BC376" s="225"/>
      <c r="BD376" s="225"/>
      <c r="BE376" s="225"/>
      <c r="BF376" s="225"/>
      <c r="BG376" s="225"/>
      <c r="BH376" s="225"/>
      <c r="BI376" s="225"/>
      <c r="BJ376" s="225"/>
      <c r="BK376" s="225"/>
      <c r="BL376" s="225"/>
      <c r="BM376" s="225"/>
      <c r="BN376" s="225"/>
      <c r="BO376" s="225"/>
      <c r="BP376" s="225"/>
      <c r="BQ376" s="225"/>
      <c r="BR376" s="225"/>
      <c r="BS376" s="225"/>
      <c r="BT376" s="225"/>
      <c r="BU376" s="225"/>
      <c r="BV376" s="225"/>
      <c r="BW376" s="225"/>
      <c r="BX376" s="225"/>
      <c r="BY376" s="225"/>
      <c r="BZ376" s="225"/>
    </row>
    <row r="377" spans="1:78" ht="12" customHeight="1" x14ac:dyDescent="0.25">
      <c r="A377" s="225"/>
      <c r="B377" s="225"/>
      <c r="C377" s="225"/>
      <c r="D377" s="225"/>
      <c r="E377" s="225"/>
      <c r="F377" s="225"/>
      <c r="G377" s="225"/>
      <c r="H377" s="225"/>
      <c r="I377" s="225"/>
      <c r="J377" s="270"/>
      <c r="K377" s="271"/>
      <c r="L377" s="225"/>
      <c r="M377" s="225"/>
      <c r="N377" s="225"/>
      <c r="O377" s="225"/>
      <c r="P377" s="225"/>
      <c r="Q377" s="225"/>
      <c r="R377" s="225"/>
      <c r="S377" s="225"/>
      <c r="T377" s="225"/>
      <c r="U377" s="225"/>
      <c r="V377" s="225"/>
      <c r="W377" s="225"/>
      <c r="X377" s="225"/>
      <c r="Y377" s="225"/>
      <c r="Z377" s="225"/>
      <c r="AA377" s="225"/>
      <c r="AB377" s="225"/>
      <c r="AC377" s="225"/>
      <c r="AD377" s="225"/>
      <c r="AE377" s="225"/>
      <c r="AF377" s="225"/>
      <c r="AG377" s="225"/>
      <c r="AH377" s="225"/>
      <c r="AI377" s="225"/>
      <c r="AJ377" s="225"/>
      <c r="AK377" s="225"/>
      <c r="AL377" s="225"/>
      <c r="AM377" s="225"/>
      <c r="AN377" s="225"/>
      <c r="AO377" s="225"/>
      <c r="AP377" s="225"/>
      <c r="AQ377" s="225"/>
      <c r="AR377" s="225"/>
      <c r="AS377" s="225"/>
      <c r="AT377" s="225"/>
      <c r="AU377" s="225"/>
      <c r="AV377" s="225"/>
      <c r="AW377" s="225"/>
      <c r="AX377" s="225"/>
      <c r="AY377" s="225"/>
      <c r="AZ377" s="225"/>
      <c r="BA377" s="225"/>
      <c r="BB377" s="225"/>
      <c r="BC377" s="225"/>
      <c r="BD377" s="225"/>
      <c r="BE377" s="225"/>
      <c r="BF377" s="225"/>
      <c r="BG377" s="225"/>
      <c r="BH377" s="225"/>
      <c r="BI377" s="225"/>
      <c r="BJ377" s="225"/>
      <c r="BK377" s="225"/>
      <c r="BL377" s="225"/>
      <c r="BM377" s="225"/>
      <c r="BN377" s="225"/>
      <c r="BO377" s="225"/>
      <c r="BP377" s="225"/>
      <c r="BQ377" s="225"/>
      <c r="BR377" s="225"/>
      <c r="BS377" s="225"/>
      <c r="BT377" s="225"/>
      <c r="BU377" s="225"/>
      <c r="BV377" s="225"/>
      <c r="BW377" s="225"/>
      <c r="BX377" s="225"/>
      <c r="BY377" s="225"/>
      <c r="BZ377" s="225"/>
    </row>
    <row r="378" spans="1:78" ht="12" customHeight="1" x14ac:dyDescent="0.25">
      <c r="A378" s="225"/>
      <c r="B378" s="225"/>
      <c r="C378" s="225"/>
      <c r="D378" s="225"/>
      <c r="E378" s="225"/>
      <c r="F378" s="225"/>
      <c r="G378" s="225"/>
      <c r="H378" s="225"/>
      <c r="I378" s="225"/>
      <c r="J378" s="270"/>
      <c r="K378" s="271"/>
      <c r="L378" s="225"/>
      <c r="M378" s="225"/>
      <c r="N378" s="225"/>
      <c r="O378" s="225"/>
      <c r="P378" s="225"/>
      <c r="Q378" s="225"/>
      <c r="R378" s="225"/>
      <c r="S378" s="225"/>
      <c r="T378" s="225"/>
      <c r="U378" s="225"/>
      <c r="V378" s="225"/>
      <c r="W378" s="225"/>
      <c r="X378" s="225"/>
      <c r="Y378" s="225"/>
      <c r="Z378" s="225"/>
      <c r="AA378" s="225"/>
      <c r="AB378" s="225"/>
      <c r="AC378" s="225"/>
      <c r="AD378" s="225"/>
      <c r="AE378" s="225"/>
      <c r="AF378" s="225"/>
      <c r="AG378" s="225"/>
      <c r="AH378" s="225"/>
      <c r="AI378" s="225"/>
      <c r="AJ378" s="225"/>
      <c r="AK378" s="225"/>
      <c r="AL378" s="225"/>
      <c r="AM378" s="225"/>
      <c r="AN378" s="225"/>
      <c r="AO378" s="225"/>
      <c r="AP378" s="225"/>
      <c r="AQ378" s="225"/>
      <c r="AR378" s="225"/>
      <c r="AS378" s="225"/>
      <c r="AT378" s="225"/>
      <c r="AU378" s="225"/>
      <c r="AV378" s="225"/>
      <c r="AW378" s="225"/>
      <c r="AX378" s="225"/>
      <c r="AY378" s="225"/>
      <c r="AZ378" s="225"/>
      <c r="BA378" s="225"/>
      <c r="BB378" s="225"/>
      <c r="BC378" s="225"/>
      <c r="BD378" s="225"/>
      <c r="BE378" s="225"/>
      <c r="BF378" s="225"/>
      <c r="BG378" s="225"/>
      <c r="BH378" s="225"/>
      <c r="BI378" s="225"/>
      <c r="BJ378" s="225"/>
      <c r="BK378" s="225"/>
      <c r="BL378" s="225"/>
      <c r="BM378" s="225"/>
      <c r="BN378" s="225"/>
      <c r="BO378" s="225"/>
      <c r="BP378" s="225"/>
      <c r="BQ378" s="225"/>
      <c r="BR378" s="225"/>
      <c r="BS378" s="225"/>
      <c r="BT378" s="225"/>
      <c r="BU378" s="225"/>
      <c r="BV378" s="225"/>
      <c r="BW378" s="225"/>
      <c r="BX378" s="225"/>
      <c r="BY378" s="225"/>
      <c r="BZ378" s="225"/>
    </row>
    <row r="379" spans="1:78" ht="12" customHeight="1" x14ac:dyDescent="0.25">
      <c r="A379" s="225"/>
      <c r="B379" s="225"/>
      <c r="C379" s="225"/>
      <c r="D379" s="225"/>
      <c r="E379" s="225"/>
      <c r="F379" s="225"/>
      <c r="G379" s="225"/>
      <c r="H379" s="225"/>
      <c r="I379" s="225"/>
      <c r="J379" s="270"/>
      <c r="K379" s="271"/>
      <c r="L379" s="225"/>
      <c r="M379" s="225"/>
      <c r="N379" s="225"/>
      <c r="O379" s="225"/>
      <c r="P379" s="225"/>
      <c r="Q379" s="225"/>
      <c r="R379" s="225"/>
      <c r="S379" s="225"/>
      <c r="T379" s="225"/>
      <c r="U379" s="225"/>
      <c r="V379" s="225"/>
      <c r="W379" s="225"/>
      <c r="X379" s="225"/>
      <c r="Y379" s="225"/>
      <c r="Z379" s="225"/>
      <c r="AA379" s="225"/>
      <c r="AB379" s="225"/>
      <c r="AC379" s="225"/>
      <c r="AD379" s="225"/>
      <c r="AE379" s="225"/>
      <c r="AF379" s="225"/>
      <c r="AG379" s="225"/>
      <c r="AH379" s="225"/>
      <c r="AI379" s="225"/>
      <c r="AJ379" s="225"/>
      <c r="AK379" s="225"/>
      <c r="AL379" s="225"/>
      <c r="AM379" s="225"/>
      <c r="AN379" s="225"/>
      <c r="AO379" s="225"/>
      <c r="AP379" s="225"/>
      <c r="AQ379" s="225"/>
      <c r="AR379" s="225"/>
      <c r="AS379" s="225"/>
      <c r="AT379" s="225"/>
      <c r="AU379" s="225"/>
      <c r="AV379" s="225"/>
      <c r="AW379" s="225"/>
      <c r="AX379" s="225"/>
      <c r="AY379" s="225"/>
      <c r="AZ379" s="225"/>
      <c r="BA379" s="225"/>
      <c r="BB379" s="225"/>
      <c r="BC379" s="225"/>
      <c r="BD379" s="225"/>
      <c r="BE379" s="225"/>
      <c r="BF379" s="225"/>
      <c r="BG379" s="225"/>
      <c r="BH379" s="225"/>
      <c r="BI379" s="225"/>
      <c r="BJ379" s="225"/>
      <c r="BK379" s="225"/>
      <c r="BL379" s="225"/>
      <c r="BM379" s="225"/>
      <c r="BN379" s="225"/>
      <c r="BO379" s="225"/>
      <c r="BP379" s="225"/>
      <c r="BQ379" s="225"/>
      <c r="BR379" s="225"/>
      <c r="BS379" s="225"/>
      <c r="BT379" s="225"/>
      <c r="BU379" s="225"/>
      <c r="BV379" s="225"/>
      <c r="BW379" s="225"/>
      <c r="BX379" s="225"/>
      <c r="BY379" s="225"/>
      <c r="BZ379" s="225"/>
    </row>
    <row r="380" spans="1:78" ht="12" customHeight="1" x14ac:dyDescent="0.25">
      <c r="A380" s="225"/>
      <c r="B380" s="225"/>
      <c r="C380" s="225"/>
      <c r="D380" s="225"/>
      <c r="E380" s="225"/>
      <c r="F380" s="225"/>
      <c r="G380" s="225"/>
      <c r="H380" s="225"/>
      <c r="I380" s="225"/>
      <c r="J380" s="270"/>
      <c r="K380" s="271"/>
      <c r="L380" s="225"/>
      <c r="M380" s="225"/>
      <c r="N380" s="225"/>
      <c r="O380" s="225"/>
      <c r="P380" s="225"/>
      <c r="Q380" s="225"/>
      <c r="R380" s="225"/>
      <c r="S380" s="225"/>
      <c r="T380" s="225"/>
      <c r="U380" s="225"/>
      <c r="V380" s="225"/>
      <c r="W380" s="225"/>
      <c r="X380" s="225"/>
      <c r="Y380" s="225"/>
      <c r="Z380" s="225"/>
      <c r="AA380" s="225"/>
      <c r="AB380" s="225"/>
      <c r="AC380" s="225"/>
      <c r="AD380" s="225"/>
      <c r="AE380" s="225"/>
      <c r="AF380" s="225"/>
      <c r="AG380" s="225"/>
      <c r="AH380" s="225"/>
      <c r="AI380" s="225"/>
      <c r="AJ380" s="225"/>
      <c r="AK380" s="225"/>
      <c r="AL380" s="225"/>
      <c r="AM380" s="225"/>
      <c r="AN380" s="225"/>
      <c r="AO380" s="225"/>
      <c r="AP380" s="225"/>
      <c r="AQ380" s="225"/>
      <c r="AR380" s="225"/>
      <c r="AS380" s="225"/>
      <c r="AT380" s="225"/>
      <c r="AU380" s="225"/>
      <c r="AV380" s="225"/>
      <c r="AW380" s="225"/>
      <c r="AX380" s="225"/>
      <c r="AY380" s="225"/>
      <c r="AZ380" s="225"/>
      <c r="BA380" s="225"/>
      <c r="BB380" s="225"/>
      <c r="BC380" s="225"/>
      <c r="BD380" s="225"/>
      <c r="BE380" s="225"/>
      <c r="BF380" s="225"/>
      <c r="BG380" s="225"/>
      <c r="BH380" s="225"/>
      <c r="BI380" s="225"/>
      <c r="BJ380" s="225"/>
      <c r="BK380" s="225"/>
      <c r="BL380" s="225"/>
      <c r="BM380" s="225"/>
      <c r="BN380" s="225"/>
      <c r="BO380" s="225"/>
      <c r="BP380" s="225"/>
      <c r="BQ380" s="225"/>
      <c r="BR380" s="225"/>
      <c r="BS380" s="225"/>
      <c r="BT380" s="225"/>
      <c r="BU380" s="225"/>
      <c r="BV380" s="225"/>
      <c r="BW380" s="225"/>
      <c r="BX380" s="225"/>
      <c r="BY380" s="225"/>
      <c r="BZ380" s="225"/>
    </row>
    <row r="381" spans="1:78" ht="12" customHeight="1" x14ac:dyDescent="0.25">
      <c r="A381" s="225"/>
      <c r="B381" s="225"/>
      <c r="C381" s="225"/>
      <c r="D381" s="225"/>
      <c r="E381" s="225"/>
      <c r="F381" s="225"/>
      <c r="G381" s="225"/>
      <c r="H381" s="225"/>
      <c r="I381" s="225"/>
      <c r="J381" s="270"/>
      <c r="K381" s="271"/>
      <c r="L381" s="225"/>
      <c r="M381" s="225"/>
      <c r="N381" s="225"/>
      <c r="O381" s="225"/>
      <c r="P381" s="225"/>
      <c r="Q381" s="225"/>
      <c r="R381" s="225"/>
      <c r="S381" s="225"/>
      <c r="T381" s="225"/>
      <c r="U381" s="225"/>
      <c r="V381" s="225"/>
      <c r="W381" s="225"/>
      <c r="X381" s="225"/>
      <c r="Y381" s="225"/>
      <c r="Z381" s="225"/>
      <c r="AA381" s="225"/>
      <c r="AB381" s="225"/>
      <c r="AC381" s="225"/>
      <c r="AD381" s="225"/>
      <c r="AE381" s="225"/>
      <c r="AF381" s="225"/>
      <c r="AG381" s="225"/>
      <c r="AH381" s="225"/>
      <c r="AI381" s="225"/>
      <c r="AJ381" s="225"/>
      <c r="AK381" s="225"/>
      <c r="AL381" s="225"/>
      <c r="AM381" s="225"/>
      <c r="AN381" s="225"/>
      <c r="AO381" s="225"/>
      <c r="AP381" s="225"/>
      <c r="AQ381" s="225"/>
      <c r="AR381" s="225"/>
      <c r="AS381" s="225"/>
      <c r="AT381" s="225"/>
      <c r="AU381" s="225"/>
      <c r="AV381" s="225"/>
      <c r="AW381" s="225"/>
      <c r="AX381" s="225"/>
      <c r="AY381" s="225"/>
      <c r="AZ381" s="225"/>
      <c r="BA381" s="225"/>
      <c r="BB381" s="225"/>
      <c r="BC381" s="225"/>
      <c r="BD381" s="225"/>
      <c r="BE381" s="225"/>
      <c r="BF381" s="225"/>
      <c r="BG381" s="225"/>
      <c r="BH381" s="225"/>
      <c r="BI381" s="225"/>
      <c r="BJ381" s="225"/>
      <c r="BK381" s="225"/>
      <c r="BL381" s="225"/>
      <c r="BM381" s="225"/>
      <c r="BN381" s="225"/>
      <c r="BO381" s="225"/>
      <c r="BP381" s="225"/>
      <c r="BQ381" s="225"/>
      <c r="BR381" s="225"/>
      <c r="BS381" s="225"/>
      <c r="BT381" s="225"/>
      <c r="BU381" s="225"/>
      <c r="BV381" s="225"/>
      <c r="BW381" s="225"/>
      <c r="BX381" s="225"/>
      <c r="BY381" s="225"/>
      <c r="BZ381" s="225"/>
    </row>
    <row r="382" spans="1:78" ht="12" customHeight="1" x14ac:dyDescent="0.25">
      <c r="A382" s="225"/>
      <c r="B382" s="225"/>
      <c r="C382" s="225"/>
      <c r="D382" s="225"/>
      <c r="E382" s="225"/>
      <c r="F382" s="225"/>
      <c r="G382" s="225"/>
      <c r="H382" s="225"/>
      <c r="I382" s="225"/>
      <c r="J382" s="270"/>
      <c r="K382" s="271"/>
      <c r="L382" s="225"/>
      <c r="M382" s="225"/>
      <c r="N382" s="225"/>
      <c r="O382" s="225"/>
      <c r="P382" s="225"/>
      <c r="Q382" s="225"/>
      <c r="R382" s="225"/>
      <c r="S382" s="225"/>
      <c r="T382" s="225"/>
      <c r="U382" s="225"/>
      <c r="V382" s="225"/>
      <c r="W382" s="225"/>
      <c r="X382" s="225"/>
      <c r="Y382" s="225"/>
      <c r="Z382" s="225"/>
      <c r="AA382" s="225"/>
      <c r="AB382" s="225"/>
      <c r="AC382" s="225"/>
      <c r="AD382" s="225"/>
      <c r="AE382" s="225"/>
      <c r="AF382" s="225"/>
      <c r="AG382" s="225"/>
      <c r="AH382" s="225"/>
      <c r="AI382" s="225"/>
      <c r="AJ382" s="225"/>
      <c r="AK382" s="225"/>
      <c r="AL382" s="225"/>
      <c r="AM382" s="225"/>
      <c r="AN382" s="225"/>
      <c r="AO382" s="225"/>
      <c r="AP382" s="225"/>
      <c r="AQ382" s="225"/>
      <c r="AR382" s="225"/>
      <c r="AS382" s="225"/>
      <c r="AT382" s="225"/>
      <c r="AU382" s="225"/>
      <c r="AV382" s="225"/>
      <c r="AW382" s="225"/>
      <c r="AX382" s="225"/>
      <c r="AY382" s="225"/>
      <c r="AZ382" s="225"/>
      <c r="BA382" s="225"/>
      <c r="BB382" s="225"/>
      <c r="BC382" s="225"/>
      <c r="BD382" s="225"/>
      <c r="BE382" s="225"/>
      <c r="BF382" s="225"/>
      <c r="BG382" s="225"/>
      <c r="BH382" s="225"/>
      <c r="BI382" s="225"/>
      <c r="BJ382" s="225"/>
      <c r="BK382" s="225"/>
      <c r="BL382" s="225"/>
      <c r="BM382" s="225"/>
      <c r="BN382" s="225"/>
      <c r="BO382" s="225"/>
      <c r="BP382" s="225"/>
      <c r="BQ382" s="225"/>
      <c r="BR382" s="225"/>
      <c r="BS382" s="225"/>
      <c r="BT382" s="225"/>
      <c r="BU382" s="225"/>
      <c r="BV382" s="225"/>
      <c r="BW382" s="225"/>
      <c r="BX382" s="225"/>
      <c r="BY382" s="225"/>
      <c r="BZ382" s="225"/>
    </row>
    <row r="383" spans="1:78" ht="12" customHeight="1" x14ac:dyDescent="0.25">
      <c r="A383" s="225"/>
      <c r="B383" s="225"/>
      <c r="C383" s="225"/>
      <c r="D383" s="225"/>
      <c r="E383" s="225"/>
      <c r="F383" s="225"/>
      <c r="G383" s="225"/>
      <c r="H383" s="225"/>
      <c r="I383" s="225"/>
      <c r="J383" s="270"/>
      <c r="K383" s="271"/>
      <c r="L383" s="225"/>
      <c r="M383" s="225"/>
      <c r="N383" s="225"/>
      <c r="O383" s="225"/>
      <c r="P383" s="225"/>
      <c r="Q383" s="225"/>
      <c r="R383" s="225"/>
      <c r="S383" s="225"/>
      <c r="T383" s="225"/>
      <c r="U383" s="225"/>
      <c r="V383" s="225"/>
      <c r="W383" s="225"/>
      <c r="X383" s="225"/>
      <c r="Y383" s="225"/>
      <c r="Z383" s="225"/>
      <c r="AA383" s="225"/>
      <c r="AB383" s="225"/>
      <c r="AC383" s="225"/>
      <c r="AD383" s="225"/>
      <c r="AE383" s="225"/>
      <c r="AF383" s="225"/>
      <c r="AG383" s="225"/>
      <c r="AH383" s="225"/>
      <c r="AI383" s="225"/>
      <c r="AJ383" s="225"/>
      <c r="AK383" s="225"/>
      <c r="AL383" s="225"/>
      <c r="AM383" s="225"/>
      <c r="AN383" s="225"/>
      <c r="AO383" s="225"/>
      <c r="AP383" s="225"/>
      <c r="AQ383" s="225"/>
      <c r="AR383" s="225"/>
      <c r="AS383" s="225"/>
      <c r="AT383" s="225"/>
      <c r="AU383" s="225"/>
      <c r="AV383" s="225"/>
      <c r="AW383" s="225"/>
      <c r="AX383" s="225"/>
      <c r="AY383" s="225"/>
      <c r="AZ383" s="225"/>
      <c r="BA383" s="225"/>
      <c r="BB383" s="225"/>
      <c r="BC383" s="225"/>
      <c r="BD383" s="225"/>
      <c r="BE383" s="225"/>
      <c r="BF383" s="225"/>
      <c r="BG383" s="225"/>
      <c r="BH383" s="225"/>
      <c r="BI383" s="225"/>
      <c r="BJ383" s="225"/>
      <c r="BK383" s="225"/>
      <c r="BL383" s="225"/>
      <c r="BM383" s="225"/>
      <c r="BN383" s="225"/>
      <c r="BO383" s="225"/>
      <c r="BP383" s="225"/>
      <c r="BQ383" s="225"/>
      <c r="BR383" s="225"/>
      <c r="BS383" s="225"/>
      <c r="BT383" s="225"/>
      <c r="BU383" s="225"/>
      <c r="BV383" s="225"/>
      <c r="BW383" s="225"/>
      <c r="BX383" s="225"/>
      <c r="BY383" s="225"/>
      <c r="BZ383" s="225"/>
    </row>
    <row r="384" spans="1:78" ht="12" customHeight="1" x14ac:dyDescent="0.25">
      <c r="A384" s="225"/>
      <c r="B384" s="225"/>
      <c r="C384" s="225"/>
      <c r="D384" s="225"/>
      <c r="E384" s="225"/>
      <c r="F384" s="225"/>
      <c r="G384" s="225"/>
      <c r="H384" s="225"/>
      <c r="I384" s="225"/>
      <c r="J384" s="270"/>
      <c r="K384" s="271"/>
      <c r="L384" s="225"/>
      <c r="M384" s="225"/>
      <c r="N384" s="225"/>
      <c r="O384" s="225"/>
      <c r="P384" s="225"/>
      <c r="Q384" s="225"/>
      <c r="R384" s="225"/>
      <c r="S384" s="225"/>
      <c r="T384" s="225"/>
      <c r="U384" s="225"/>
      <c r="V384" s="225"/>
      <c r="W384" s="225"/>
      <c r="X384" s="225"/>
      <c r="Y384" s="225"/>
      <c r="Z384" s="225"/>
      <c r="AA384" s="225"/>
      <c r="AB384" s="225"/>
      <c r="AC384" s="225"/>
      <c r="AD384" s="225"/>
      <c r="AE384" s="225"/>
      <c r="AF384" s="225"/>
      <c r="AG384" s="225"/>
      <c r="AH384" s="225"/>
      <c r="AI384" s="225"/>
      <c r="AJ384" s="225"/>
      <c r="AK384" s="225"/>
      <c r="AL384" s="225"/>
      <c r="AM384" s="225"/>
      <c r="AN384" s="225"/>
      <c r="AO384" s="225"/>
      <c r="AP384" s="225"/>
      <c r="AQ384" s="225"/>
      <c r="AR384" s="225"/>
      <c r="AS384" s="225"/>
      <c r="AT384" s="225"/>
      <c r="AU384" s="225"/>
      <c r="AV384" s="225"/>
      <c r="AW384" s="225"/>
      <c r="AX384" s="225"/>
      <c r="AY384" s="225"/>
      <c r="AZ384" s="225"/>
      <c r="BA384" s="225"/>
      <c r="BB384" s="225"/>
      <c r="BC384" s="225"/>
      <c r="BD384" s="225"/>
      <c r="BE384" s="225"/>
      <c r="BF384" s="225"/>
      <c r="BG384" s="225"/>
      <c r="BH384" s="225"/>
      <c r="BI384" s="225"/>
      <c r="BJ384" s="225"/>
      <c r="BK384" s="225"/>
      <c r="BL384" s="225"/>
      <c r="BM384" s="225"/>
      <c r="BN384" s="225"/>
      <c r="BO384" s="225"/>
      <c r="BP384" s="225"/>
      <c r="BQ384" s="225"/>
      <c r="BR384" s="225"/>
      <c r="BS384" s="225"/>
      <c r="BT384" s="225"/>
      <c r="BU384" s="225"/>
      <c r="BV384" s="225"/>
      <c r="BW384" s="225"/>
      <c r="BX384" s="225"/>
      <c r="BY384" s="225"/>
      <c r="BZ384" s="225"/>
    </row>
    <row r="385" spans="1:78" ht="12" customHeight="1" x14ac:dyDescent="0.25">
      <c r="A385" s="225"/>
      <c r="B385" s="225"/>
      <c r="C385" s="225"/>
      <c r="D385" s="225"/>
      <c r="E385" s="225"/>
      <c r="F385" s="225"/>
      <c r="G385" s="225"/>
      <c r="H385" s="225"/>
      <c r="I385" s="225"/>
      <c r="J385" s="270"/>
      <c r="K385" s="271"/>
      <c r="L385" s="225"/>
      <c r="M385" s="225"/>
      <c r="N385" s="225"/>
      <c r="O385" s="225"/>
      <c r="P385" s="225"/>
      <c r="Q385" s="225"/>
      <c r="R385" s="225"/>
      <c r="S385" s="225"/>
      <c r="T385" s="225"/>
      <c r="U385" s="225"/>
      <c r="V385" s="225"/>
      <c r="W385" s="225"/>
      <c r="X385" s="225"/>
      <c r="Y385" s="225"/>
      <c r="Z385" s="225"/>
      <c r="AA385" s="225"/>
      <c r="AB385" s="225"/>
      <c r="AC385" s="225"/>
      <c r="AD385" s="225"/>
      <c r="AE385" s="225"/>
      <c r="AF385" s="225"/>
      <c r="AG385" s="225"/>
      <c r="AH385" s="225"/>
      <c r="AI385" s="225"/>
      <c r="AJ385" s="225"/>
      <c r="AK385" s="225"/>
      <c r="AL385" s="225"/>
      <c r="AM385" s="225"/>
      <c r="AN385" s="225"/>
      <c r="AO385" s="225"/>
      <c r="AP385" s="225"/>
      <c r="AQ385" s="225"/>
      <c r="AR385" s="225"/>
      <c r="AS385" s="225"/>
      <c r="AT385" s="225"/>
      <c r="AU385" s="225"/>
      <c r="AV385" s="225"/>
      <c r="AW385" s="225"/>
      <c r="AX385" s="225"/>
      <c r="AY385" s="225"/>
      <c r="AZ385" s="225"/>
      <c r="BA385" s="225"/>
      <c r="BB385" s="225"/>
      <c r="BC385" s="225"/>
      <c r="BD385" s="225"/>
      <c r="BE385" s="225"/>
      <c r="BF385" s="225"/>
      <c r="BG385" s="225"/>
      <c r="BH385" s="225"/>
      <c r="BI385" s="225"/>
      <c r="BJ385" s="225"/>
      <c r="BK385" s="225"/>
      <c r="BL385" s="225"/>
      <c r="BM385" s="225"/>
      <c r="BN385" s="225"/>
      <c r="BO385" s="225"/>
      <c r="BP385" s="225"/>
      <c r="BQ385" s="225"/>
      <c r="BR385" s="225"/>
      <c r="BS385" s="225"/>
      <c r="BT385" s="225"/>
      <c r="BU385" s="225"/>
      <c r="BV385" s="225"/>
      <c r="BW385" s="225"/>
      <c r="BX385" s="225"/>
      <c r="BY385" s="225"/>
      <c r="BZ385" s="225"/>
    </row>
    <row r="386" spans="1:78" ht="12" customHeight="1" x14ac:dyDescent="0.25">
      <c r="A386" s="225"/>
      <c r="B386" s="225"/>
      <c r="C386" s="225"/>
      <c r="D386" s="225"/>
      <c r="E386" s="225"/>
      <c r="F386" s="225"/>
      <c r="G386" s="225"/>
      <c r="H386" s="225"/>
      <c r="I386" s="225"/>
      <c r="J386" s="270"/>
      <c r="K386" s="271"/>
      <c r="L386" s="225"/>
      <c r="M386" s="225"/>
      <c r="N386" s="225"/>
      <c r="O386" s="225"/>
      <c r="P386" s="225"/>
      <c r="Q386" s="225"/>
      <c r="R386" s="225"/>
      <c r="S386" s="225"/>
      <c r="T386" s="225"/>
      <c r="U386" s="225"/>
      <c r="V386" s="225"/>
      <c r="W386" s="225"/>
      <c r="X386" s="225"/>
      <c r="Y386" s="225"/>
      <c r="Z386" s="225"/>
      <c r="AA386" s="225"/>
      <c r="AB386" s="225"/>
      <c r="AC386" s="225"/>
      <c r="AD386" s="225"/>
      <c r="AE386" s="225"/>
      <c r="AF386" s="225"/>
      <c r="AG386" s="225"/>
      <c r="AH386" s="225"/>
      <c r="AI386" s="225"/>
      <c r="AJ386" s="225"/>
      <c r="AK386" s="225"/>
      <c r="AL386" s="225"/>
      <c r="AM386" s="225"/>
      <c r="AN386" s="225"/>
      <c r="AO386" s="225"/>
      <c r="AP386" s="225"/>
      <c r="AQ386" s="225"/>
      <c r="AR386" s="225"/>
      <c r="AS386" s="225"/>
      <c r="AT386" s="225"/>
      <c r="AU386" s="225"/>
      <c r="AV386" s="225"/>
      <c r="AW386" s="225"/>
      <c r="AX386" s="225"/>
      <c r="AY386" s="225"/>
      <c r="AZ386" s="225"/>
      <c r="BA386" s="225"/>
      <c r="BB386" s="225"/>
      <c r="BC386" s="225"/>
      <c r="BD386" s="225"/>
      <c r="BE386" s="225"/>
      <c r="BF386" s="225"/>
      <c r="BG386" s="225"/>
      <c r="BH386" s="225"/>
      <c r="BI386" s="225"/>
      <c r="BJ386" s="225"/>
      <c r="BK386" s="225"/>
      <c r="BL386" s="225"/>
      <c r="BM386" s="225"/>
      <c r="BN386" s="225"/>
      <c r="BO386" s="225"/>
      <c r="BP386" s="225"/>
      <c r="BQ386" s="225"/>
      <c r="BR386" s="225"/>
      <c r="BS386" s="225"/>
      <c r="BT386" s="225"/>
      <c r="BU386" s="225"/>
      <c r="BV386" s="225"/>
      <c r="BW386" s="225"/>
      <c r="BX386" s="225"/>
      <c r="BY386" s="225"/>
      <c r="BZ386" s="225"/>
    </row>
    <row r="387" spans="1:78" ht="12" customHeight="1" x14ac:dyDescent="0.25">
      <c r="A387" s="225"/>
      <c r="B387" s="225"/>
      <c r="C387" s="225"/>
      <c r="D387" s="225"/>
      <c r="E387" s="225"/>
      <c r="F387" s="225"/>
      <c r="G387" s="225"/>
      <c r="H387" s="225"/>
      <c r="I387" s="225"/>
      <c r="J387" s="270"/>
      <c r="K387" s="271"/>
      <c r="L387" s="225"/>
      <c r="M387" s="225"/>
      <c r="N387" s="225"/>
      <c r="O387" s="225"/>
      <c r="P387" s="225"/>
      <c r="Q387" s="225"/>
      <c r="R387" s="225"/>
      <c r="S387" s="225"/>
      <c r="T387" s="225"/>
      <c r="U387" s="225"/>
      <c r="V387" s="225"/>
      <c r="W387" s="225"/>
      <c r="X387" s="225"/>
      <c r="Y387" s="225"/>
      <c r="Z387" s="225"/>
      <c r="AA387" s="225"/>
      <c r="AB387" s="225"/>
      <c r="AC387" s="225"/>
      <c r="AD387" s="225"/>
      <c r="AE387" s="225"/>
      <c r="AF387" s="225"/>
      <c r="AG387" s="225"/>
      <c r="AH387" s="225"/>
      <c r="AI387" s="225"/>
      <c r="AJ387" s="225"/>
      <c r="AK387" s="225"/>
      <c r="AL387" s="225"/>
      <c r="AM387" s="225"/>
      <c r="AN387" s="225"/>
      <c r="AO387" s="225"/>
      <c r="AP387" s="225"/>
      <c r="AQ387" s="225"/>
      <c r="AR387" s="225"/>
      <c r="AS387" s="225"/>
      <c r="AT387" s="225"/>
      <c r="AU387" s="225"/>
      <c r="AV387" s="225"/>
      <c r="AW387" s="225"/>
      <c r="AX387" s="225"/>
      <c r="AY387" s="225"/>
      <c r="AZ387" s="225"/>
      <c r="BA387" s="225"/>
      <c r="BB387" s="225"/>
      <c r="BC387" s="225"/>
      <c r="BD387" s="225"/>
      <c r="BE387" s="225"/>
      <c r="BF387" s="225"/>
      <c r="BG387" s="225"/>
      <c r="BH387" s="225"/>
      <c r="BI387" s="225"/>
      <c r="BJ387" s="225"/>
      <c r="BK387" s="225"/>
      <c r="BL387" s="225"/>
      <c r="BM387" s="225"/>
      <c r="BN387" s="225"/>
      <c r="BO387" s="225"/>
      <c r="BP387" s="225"/>
      <c r="BQ387" s="225"/>
      <c r="BR387" s="225"/>
      <c r="BS387" s="225"/>
      <c r="BT387" s="225"/>
      <c r="BU387" s="225"/>
      <c r="BV387" s="225"/>
      <c r="BW387" s="225"/>
      <c r="BX387" s="225"/>
      <c r="BY387" s="225"/>
      <c r="BZ387" s="225"/>
    </row>
    <row r="388" spans="1:78" ht="12" customHeight="1" x14ac:dyDescent="0.25">
      <c r="A388" s="225"/>
      <c r="B388" s="225"/>
      <c r="C388" s="225"/>
      <c r="D388" s="225"/>
      <c r="E388" s="225"/>
      <c r="F388" s="225"/>
      <c r="G388" s="225"/>
      <c r="H388" s="225"/>
      <c r="I388" s="225"/>
      <c r="J388" s="270"/>
      <c r="K388" s="271"/>
      <c r="L388" s="225"/>
      <c r="M388" s="225"/>
      <c r="N388" s="225"/>
      <c r="O388" s="225"/>
      <c r="P388" s="225"/>
      <c r="Q388" s="225"/>
      <c r="R388" s="225"/>
      <c r="S388" s="225"/>
      <c r="T388" s="225"/>
      <c r="U388" s="225"/>
      <c r="V388" s="225"/>
      <c r="W388" s="225"/>
      <c r="X388" s="225"/>
      <c r="Y388" s="225"/>
      <c r="Z388" s="225"/>
      <c r="AA388" s="225"/>
      <c r="AB388" s="225"/>
      <c r="AC388" s="225"/>
      <c r="AD388" s="225"/>
      <c r="AE388" s="225"/>
      <c r="AF388" s="225"/>
      <c r="AG388" s="225"/>
      <c r="AH388" s="225"/>
      <c r="AI388" s="225"/>
      <c r="AJ388" s="225"/>
      <c r="AK388" s="225"/>
      <c r="AL388" s="225"/>
      <c r="AM388" s="225"/>
      <c r="AN388" s="225"/>
      <c r="AO388" s="225"/>
      <c r="AP388" s="225"/>
      <c r="AQ388" s="225"/>
      <c r="AR388" s="225"/>
      <c r="AS388" s="225"/>
      <c r="AT388" s="225"/>
      <c r="AU388" s="225"/>
      <c r="AV388" s="225"/>
      <c r="AW388" s="225"/>
      <c r="AX388" s="225"/>
      <c r="AY388" s="225"/>
      <c r="AZ388" s="225"/>
      <c r="BA388" s="225"/>
      <c r="BB388" s="225"/>
      <c r="BC388" s="225"/>
      <c r="BD388" s="225"/>
      <c r="BE388" s="225"/>
      <c r="BF388" s="225"/>
      <c r="BG388" s="225"/>
      <c r="BH388" s="225"/>
      <c r="BI388" s="225"/>
      <c r="BJ388" s="225"/>
      <c r="BK388" s="225"/>
      <c r="BL388" s="225"/>
      <c r="BM388" s="225"/>
      <c r="BN388" s="225"/>
      <c r="BO388" s="225"/>
      <c r="BP388" s="225"/>
      <c r="BQ388" s="225"/>
      <c r="BR388" s="225"/>
      <c r="BS388" s="225"/>
      <c r="BT388" s="225"/>
      <c r="BU388" s="225"/>
      <c r="BV388" s="225"/>
      <c r="BW388" s="225"/>
      <c r="BX388" s="225"/>
      <c r="BY388" s="225"/>
      <c r="BZ388" s="225"/>
    </row>
    <row r="389" spans="1:78" ht="12" customHeight="1" x14ac:dyDescent="0.25">
      <c r="A389" s="225"/>
      <c r="B389" s="225"/>
      <c r="C389" s="225"/>
      <c r="D389" s="225"/>
      <c r="E389" s="225"/>
      <c r="F389" s="225"/>
      <c r="G389" s="225"/>
      <c r="H389" s="225"/>
      <c r="I389" s="225"/>
      <c r="J389" s="270"/>
      <c r="K389" s="271"/>
      <c r="L389" s="225"/>
      <c r="M389" s="225"/>
      <c r="N389" s="225"/>
      <c r="O389" s="225"/>
      <c r="P389" s="225"/>
      <c r="Q389" s="225"/>
      <c r="R389" s="225"/>
      <c r="S389" s="225"/>
      <c r="T389" s="225"/>
      <c r="U389" s="225"/>
      <c r="V389" s="225"/>
      <c r="W389" s="225"/>
      <c r="X389" s="225"/>
      <c r="Y389" s="225"/>
      <c r="Z389" s="225"/>
      <c r="AA389" s="225"/>
      <c r="AB389" s="225"/>
      <c r="AC389" s="225"/>
      <c r="AD389" s="225"/>
      <c r="AE389" s="225"/>
      <c r="AF389" s="225"/>
      <c r="AG389" s="225"/>
      <c r="AH389" s="225"/>
      <c r="AI389" s="225"/>
      <c r="AJ389" s="225"/>
      <c r="AK389" s="225"/>
      <c r="AL389" s="225"/>
      <c r="AM389" s="225"/>
      <c r="AN389" s="225"/>
      <c r="AO389" s="225"/>
      <c r="AP389" s="225"/>
      <c r="AQ389" s="225"/>
      <c r="AR389" s="225"/>
      <c r="AS389" s="225"/>
      <c r="AT389" s="225"/>
      <c r="AU389" s="225"/>
      <c r="AV389" s="225"/>
      <c r="AW389" s="225"/>
      <c r="AX389" s="225"/>
      <c r="AY389" s="225"/>
      <c r="AZ389" s="225"/>
      <c r="BA389" s="225"/>
      <c r="BB389" s="225"/>
      <c r="BC389" s="225"/>
      <c r="BD389" s="225"/>
      <c r="BE389" s="225"/>
      <c r="BF389" s="225"/>
      <c r="BG389" s="225"/>
      <c r="BH389" s="225"/>
      <c r="BI389" s="225"/>
      <c r="BJ389" s="225"/>
      <c r="BK389" s="225"/>
      <c r="BL389" s="225"/>
      <c r="BM389" s="225"/>
      <c r="BN389" s="225"/>
      <c r="BO389" s="225"/>
      <c r="BP389" s="225"/>
      <c r="BQ389" s="225"/>
      <c r="BR389" s="225"/>
      <c r="BS389" s="225"/>
      <c r="BT389" s="225"/>
      <c r="BU389" s="225"/>
      <c r="BV389" s="225"/>
      <c r="BW389" s="225"/>
      <c r="BX389" s="225"/>
      <c r="BY389" s="225"/>
      <c r="BZ389" s="225"/>
    </row>
    <row r="390" spans="1:78" ht="12" customHeight="1" x14ac:dyDescent="0.25">
      <c r="A390" s="225"/>
      <c r="B390" s="225"/>
      <c r="C390" s="225"/>
      <c r="D390" s="225"/>
      <c r="E390" s="225"/>
      <c r="F390" s="225"/>
      <c r="G390" s="225"/>
      <c r="H390" s="225"/>
      <c r="I390" s="225"/>
      <c r="J390" s="270"/>
      <c r="K390" s="271"/>
      <c r="L390" s="225"/>
      <c r="M390" s="225"/>
      <c r="N390" s="225"/>
      <c r="O390" s="225"/>
      <c r="P390" s="225"/>
      <c r="Q390" s="225"/>
      <c r="R390" s="225"/>
      <c r="S390" s="225"/>
      <c r="T390" s="225"/>
      <c r="U390" s="225"/>
      <c r="V390" s="225"/>
      <c r="W390" s="225"/>
      <c r="X390" s="225"/>
      <c r="Y390" s="225"/>
      <c r="Z390" s="225"/>
      <c r="AA390" s="225"/>
      <c r="AB390" s="225"/>
      <c r="AC390" s="225"/>
      <c r="AD390" s="225"/>
      <c r="AE390" s="225"/>
      <c r="AF390" s="225"/>
      <c r="AG390" s="225"/>
      <c r="AH390" s="225"/>
      <c r="AI390" s="225"/>
      <c r="AJ390" s="225"/>
      <c r="AK390" s="225"/>
      <c r="AL390" s="225"/>
      <c r="AM390" s="225"/>
      <c r="AN390" s="225"/>
      <c r="AO390" s="225"/>
      <c r="AP390" s="225"/>
      <c r="AQ390" s="225"/>
      <c r="AR390" s="225"/>
      <c r="AS390" s="225"/>
      <c r="AT390" s="225"/>
      <c r="AU390" s="225"/>
      <c r="AV390" s="225"/>
      <c r="AW390" s="225"/>
      <c r="AX390" s="225"/>
      <c r="AY390" s="225"/>
      <c r="AZ390" s="225"/>
      <c r="BA390" s="225"/>
      <c r="BB390" s="225"/>
      <c r="BC390" s="225"/>
      <c r="BD390" s="225"/>
      <c r="BE390" s="225"/>
      <c r="BF390" s="225"/>
      <c r="BG390" s="225"/>
      <c r="BH390" s="225"/>
      <c r="BI390" s="225"/>
      <c r="BJ390" s="225"/>
      <c r="BK390" s="225"/>
      <c r="BL390" s="225"/>
      <c r="BM390" s="225"/>
      <c r="BN390" s="225"/>
      <c r="BO390" s="225"/>
      <c r="BP390" s="225"/>
      <c r="BQ390" s="225"/>
      <c r="BR390" s="225"/>
      <c r="BS390" s="225"/>
      <c r="BT390" s="225"/>
      <c r="BU390" s="225"/>
      <c r="BV390" s="225"/>
      <c r="BW390" s="225"/>
      <c r="BX390" s="225"/>
      <c r="BY390" s="225"/>
      <c r="BZ390" s="225"/>
    </row>
    <row r="391" spans="1:78" ht="12" customHeight="1" x14ac:dyDescent="0.25">
      <c r="A391" s="225"/>
      <c r="B391" s="225"/>
      <c r="C391" s="225"/>
      <c r="D391" s="225"/>
      <c r="E391" s="225"/>
      <c r="F391" s="225"/>
      <c r="G391" s="225"/>
      <c r="H391" s="225"/>
      <c r="I391" s="225"/>
      <c r="J391" s="270"/>
      <c r="K391" s="271"/>
      <c r="L391" s="225"/>
      <c r="M391" s="225"/>
      <c r="N391" s="225"/>
      <c r="O391" s="225"/>
      <c r="P391" s="225"/>
      <c r="Q391" s="225"/>
      <c r="R391" s="225"/>
      <c r="S391" s="225"/>
      <c r="T391" s="225"/>
      <c r="U391" s="225"/>
      <c r="V391" s="225"/>
      <c r="W391" s="225"/>
      <c r="X391" s="225"/>
      <c r="Y391" s="225"/>
      <c r="Z391" s="225"/>
      <c r="AA391" s="225"/>
      <c r="AB391" s="225"/>
      <c r="AC391" s="225"/>
      <c r="AD391" s="225"/>
      <c r="AE391" s="225"/>
      <c r="AF391" s="225"/>
      <c r="AG391" s="225"/>
      <c r="AH391" s="225"/>
      <c r="AI391" s="225"/>
      <c r="AJ391" s="225"/>
      <c r="AK391" s="225"/>
      <c r="AL391" s="225"/>
      <c r="AM391" s="225"/>
      <c r="AN391" s="225"/>
      <c r="AO391" s="225"/>
      <c r="AP391" s="225"/>
      <c r="AQ391" s="225"/>
      <c r="AR391" s="225"/>
      <c r="AS391" s="225"/>
      <c r="AT391" s="225"/>
      <c r="AU391" s="225"/>
      <c r="AV391" s="225"/>
      <c r="AW391" s="225"/>
      <c r="AX391" s="225"/>
      <c r="AY391" s="225"/>
      <c r="AZ391" s="225"/>
      <c r="BA391" s="225"/>
      <c r="BB391" s="225"/>
      <c r="BC391" s="225"/>
      <c r="BD391" s="225"/>
      <c r="BE391" s="225"/>
      <c r="BF391" s="225"/>
      <c r="BG391" s="225"/>
      <c r="BH391" s="225"/>
      <c r="BI391" s="225"/>
      <c r="BJ391" s="225"/>
      <c r="BK391" s="225"/>
      <c r="BL391" s="225"/>
      <c r="BM391" s="225"/>
      <c r="BN391" s="225"/>
      <c r="BO391" s="225"/>
      <c r="BP391" s="225"/>
      <c r="BQ391" s="225"/>
      <c r="BR391" s="225"/>
      <c r="BS391" s="225"/>
      <c r="BT391" s="225"/>
      <c r="BU391" s="225"/>
      <c r="BV391" s="225"/>
      <c r="BW391" s="225"/>
      <c r="BX391" s="225"/>
      <c r="BY391" s="225"/>
      <c r="BZ391" s="225"/>
    </row>
    <row r="392" spans="1:78" ht="12" customHeight="1" x14ac:dyDescent="0.25">
      <c r="A392" s="225"/>
      <c r="B392" s="225"/>
      <c r="C392" s="225"/>
      <c r="D392" s="225"/>
      <c r="E392" s="225"/>
      <c r="F392" s="225"/>
      <c r="G392" s="225"/>
      <c r="H392" s="225"/>
      <c r="I392" s="225"/>
      <c r="J392" s="270"/>
      <c r="K392" s="271"/>
      <c r="L392" s="225"/>
      <c r="M392" s="225"/>
      <c r="N392" s="225"/>
      <c r="O392" s="225"/>
      <c r="P392" s="225"/>
      <c r="Q392" s="225"/>
      <c r="R392" s="225"/>
      <c r="S392" s="225"/>
      <c r="T392" s="225"/>
      <c r="U392" s="225"/>
      <c r="V392" s="225"/>
      <c r="W392" s="225"/>
      <c r="X392" s="225"/>
      <c r="Y392" s="225"/>
      <c r="Z392" s="225"/>
      <c r="AA392" s="225"/>
      <c r="AB392" s="225"/>
      <c r="AC392" s="225"/>
      <c r="AD392" s="225"/>
      <c r="AE392" s="225"/>
      <c r="AF392" s="225"/>
      <c r="AG392" s="225"/>
      <c r="AH392" s="225"/>
      <c r="AI392" s="225"/>
      <c r="AJ392" s="225"/>
      <c r="AK392" s="225"/>
      <c r="AL392" s="225"/>
      <c r="AM392" s="225"/>
      <c r="AN392" s="225"/>
      <c r="AO392" s="225"/>
      <c r="AP392" s="225"/>
      <c r="AQ392" s="225"/>
      <c r="AR392" s="225"/>
      <c r="AS392" s="225"/>
      <c r="AT392" s="225"/>
      <c r="AU392" s="225"/>
      <c r="AV392" s="225"/>
      <c r="AW392" s="225"/>
      <c r="AX392" s="225"/>
      <c r="AY392" s="225"/>
      <c r="AZ392" s="225"/>
      <c r="BA392" s="225"/>
      <c r="BB392" s="225"/>
      <c r="BC392" s="225"/>
      <c r="BD392" s="225"/>
      <c r="BE392" s="225"/>
      <c r="BF392" s="225"/>
      <c r="BG392" s="225"/>
      <c r="BH392" s="225"/>
      <c r="BI392" s="225"/>
      <c r="BJ392" s="225"/>
      <c r="BK392" s="225"/>
      <c r="BL392" s="225"/>
      <c r="BM392" s="225"/>
      <c r="BN392" s="225"/>
      <c r="BO392" s="225"/>
      <c r="BP392" s="225"/>
      <c r="BQ392" s="225"/>
      <c r="BR392" s="225"/>
      <c r="BS392" s="225"/>
      <c r="BT392" s="225"/>
      <c r="BU392" s="225"/>
      <c r="BV392" s="225"/>
      <c r="BW392" s="225"/>
      <c r="BX392" s="225"/>
      <c r="BY392" s="225"/>
      <c r="BZ392" s="225"/>
    </row>
    <row r="393" spans="1:78" ht="12" customHeight="1" x14ac:dyDescent="0.25">
      <c r="A393" s="225"/>
      <c r="B393" s="225"/>
      <c r="C393" s="225"/>
      <c r="D393" s="225"/>
      <c r="E393" s="225"/>
      <c r="F393" s="225"/>
      <c r="G393" s="225"/>
      <c r="H393" s="225"/>
      <c r="I393" s="225"/>
      <c r="J393" s="270"/>
      <c r="K393" s="271"/>
      <c r="L393" s="225"/>
      <c r="M393" s="225"/>
      <c r="N393" s="225"/>
      <c r="O393" s="225"/>
      <c r="P393" s="225"/>
      <c r="Q393" s="225"/>
      <c r="R393" s="225"/>
      <c r="S393" s="225"/>
      <c r="T393" s="225"/>
      <c r="U393" s="225"/>
      <c r="V393" s="225"/>
      <c r="W393" s="225"/>
      <c r="X393" s="225"/>
      <c r="Y393" s="225"/>
      <c r="Z393" s="225"/>
      <c r="AA393" s="225"/>
      <c r="AB393" s="225"/>
      <c r="AC393" s="225"/>
      <c r="AD393" s="225"/>
      <c r="AE393" s="225"/>
      <c r="AF393" s="225"/>
      <c r="AG393" s="225"/>
      <c r="AH393" s="225"/>
      <c r="AI393" s="225"/>
      <c r="AJ393" s="225"/>
      <c r="AK393" s="225"/>
      <c r="AL393" s="225"/>
      <c r="AM393" s="225"/>
      <c r="AN393" s="225"/>
      <c r="AO393" s="225"/>
      <c r="AP393" s="225"/>
      <c r="AQ393" s="225"/>
      <c r="AR393" s="225"/>
      <c r="AS393" s="225"/>
      <c r="AT393" s="225"/>
      <c r="AU393" s="225"/>
      <c r="AV393" s="225"/>
      <c r="AW393" s="225"/>
      <c r="AX393" s="225"/>
      <c r="AY393" s="225"/>
      <c r="AZ393" s="225"/>
      <c r="BA393" s="225"/>
      <c r="BB393" s="225"/>
      <c r="BC393" s="225"/>
      <c r="BD393" s="225"/>
      <c r="BE393" s="225"/>
      <c r="BF393" s="225"/>
      <c r="BG393" s="225"/>
      <c r="BH393" s="225"/>
      <c r="BI393" s="225"/>
      <c r="BJ393" s="225"/>
      <c r="BK393" s="225"/>
      <c r="BL393" s="225"/>
      <c r="BM393" s="225"/>
      <c r="BN393" s="225"/>
      <c r="BO393" s="225"/>
      <c r="BP393" s="225"/>
      <c r="BQ393" s="225"/>
      <c r="BR393" s="225"/>
      <c r="BS393" s="225"/>
      <c r="BT393" s="225"/>
      <c r="BU393" s="225"/>
      <c r="BV393" s="225"/>
      <c r="BW393" s="225"/>
      <c r="BX393" s="225"/>
      <c r="BY393" s="225"/>
      <c r="BZ393" s="225"/>
    </row>
    <row r="394" spans="1:78" ht="12" customHeight="1" x14ac:dyDescent="0.25">
      <c r="A394" s="225"/>
      <c r="B394" s="225"/>
      <c r="C394" s="225"/>
      <c r="D394" s="225"/>
      <c r="E394" s="225"/>
      <c r="F394" s="225"/>
      <c r="G394" s="225"/>
      <c r="H394" s="225"/>
      <c r="I394" s="225"/>
      <c r="J394" s="270"/>
      <c r="K394" s="271"/>
      <c r="L394" s="225"/>
      <c r="M394" s="225"/>
      <c r="N394" s="225"/>
      <c r="O394" s="225"/>
      <c r="P394" s="225"/>
      <c r="Q394" s="225"/>
      <c r="R394" s="225"/>
      <c r="S394" s="225"/>
      <c r="T394" s="225"/>
      <c r="U394" s="225"/>
      <c r="V394" s="225"/>
      <c r="W394" s="225"/>
      <c r="X394" s="225"/>
      <c r="Y394" s="225"/>
      <c r="Z394" s="225"/>
      <c r="AA394" s="225"/>
      <c r="AB394" s="225"/>
      <c r="AC394" s="225"/>
      <c r="AD394" s="225"/>
      <c r="AE394" s="225"/>
      <c r="AF394" s="225"/>
      <c r="AG394" s="225"/>
      <c r="AH394" s="225"/>
      <c r="AI394" s="225"/>
      <c r="AJ394" s="225"/>
      <c r="AK394" s="225"/>
      <c r="AL394" s="225"/>
      <c r="AM394" s="225"/>
      <c r="AN394" s="225"/>
      <c r="AO394" s="225"/>
      <c r="AP394" s="225"/>
      <c r="AQ394" s="225"/>
      <c r="AR394" s="225"/>
      <c r="AS394" s="225"/>
      <c r="AT394" s="225"/>
      <c r="AU394" s="225"/>
      <c r="AV394" s="225"/>
      <c r="AW394" s="225"/>
      <c r="AX394" s="225"/>
      <c r="AY394" s="225"/>
      <c r="AZ394" s="225"/>
      <c r="BA394" s="225"/>
      <c r="BB394" s="225"/>
      <c r="BC394" s="225"/>
      <c r="BD394" s="225"/>
      <c r="BE394" s="225"/>
      <c r="BF394" s="225"/>
      <c r="BG394" s="225"/>
      <c r="BH394" s="225"/>
      <c r="BI394" s="225"/>
      <c r="BJ394" s="225"/>
      <c r="BK394" s="225"/>
      <c r="BL394" s="225"/>
      <c r="BM394" s="225"/>
      <c r="BN394" s="225"/>
      <c r="BO394" s="225"/>
      <c r="BP394" s="225"/>
      <c r="BQ394" s="225"/>
      <c r="BR394" s="225"/>
      <c r="BS394" s="225"/>
      <c r="BT394" s="225"/>
      <c r="BU394" s="225"/>
      <c r="BV394" s="225"/>
      <c r="BW394" s="225"/>
      <c r="BX394" s="225"/>
      <c r="BY394" s="225"/>
      <c r="BZ394" s="225"/>
    </row>
    <row r="395" spans="1:78" ht="12" customHeight="1" x14ac:dyDescent="0.25">
      <c r="A395" s="225"/>
      <c r="B395" s="225"/>
      <c r="C395" s="225"/>
      <c r="D395" s="225"/>
      <c r="E395" s="225"/>
      <c r="F395" s="225"/>
      <c r="G395" s="225"/>
      <c r="H395" s="225"/>
      <c r="I395" s="225"/>
      <c r="J395" s="270"/>
      <c r="K395" s="271"/>
      <c r="L395" s="225"/>
      <c r="M395" s="225"/>
      <c r="N395" s="225"/>
      <c r="O395" s="225"/>
      <c r="P395" s="225"/>
      <c r="Q395" s="225"/>
      <c r="R395" s="225"/>
      <c r="S395" s="225"/>
      <c r="T395" s="225"/>
      <c r="U395" s="225"/>
      <c r="V395" s="225"/>
      <c r="W395" s="225"/>
      <c r="X395" s="225"/>
      <c r="Y395" s="225"/>
      <c r="Z395" s="225"/>
      <c r="AA395" s="225"/>
      <c r="AB395" s="225"/>
      <c r="AC395" s="225"/>
      <c r="AD395" s="225"/>
      <c r="AE395" s="225"/>
      <c r="AF395" s="225"/>
      <c r="AG395" s="225"/>
      <c r="AH395" s="225"/>
      <c r="AI395" s="225"/>
      <c r="AJ395" s="225"/>
      <c r="AK395" s="225"/>
      <c r="AL395" s="225"/>
      <c r="AM395" s="225"/>
      <c r="AN395" s="225"/>
      <c r="AO395" s="225"/>
      <c r="AP395" s="225"/>
      <c r="AQ395" s="225"/>
      <c r="AR395" s="225"/>
      <c r="AS395" s="225"/>
      <c r="AT395" s="225"/>
      <c r="AU395" s="225"/>
      <c r="AV395" s="225"/>
      <c r="AW395" s="225"/>
      <c r="AX395" s="225"/>
      <c r="AY395" s="225"/>
      <c r="AZ395" s="225"/>
      <c r="BA395" s="225"/>
      <c r="BB395" s="225"/>
      <c r="BC395" s="225"/>
      <c r="BD395" s="225"/>
      <c r="BE395" s="225"/>
      <c r="BF395" s="225"/>
      <c r="BG395" s="225"/>
      <c r="BH395" s="225"/>
      <c r="BI395" s="225"/>
      <c r="BJ395" s="225"/>
      <c r="BK395" s="225"/>
      <c r="BL395" s="225"/>
      <c r="BM395" s="225"/>
      <c r="BN395" s="225"/>
      <c r="BO395" s="225"/>
      <c r="BP395" s="225"/>
      <c r="BQ395" s="225"/>
      <c r="BR395" s="225"/>
      <c r="BS395" s="225"/>
      <c r="BT395" s="225"/>
      <c r="BU395" s="225"/>
      <c r="BV395" s="225"/>
      <c r="BW395" s="225"/>
      <c r="BX395" s="225"/>
      <c r="BY395" s="225"/>
      <c r="BZ395" s="225"/>
    </row>
    <row r="396" spans="1:78" ht="12" customHeight="1" x14ac:dyDescent="0.25">
      <c r="A396" s="225"/>
      <c r="B396" s="225"/>
      <c r="C396" s="225"/>
      <c r="D396" s="225"/>
      <c r="E396" s="225"/>
      <c r="F396" s="225"/>
      <c r="G396" s="225"/>
      <c r="H396" s="225"/>
      <c r="I396" s="225"/>
      <c r="J396" s="270"/>
      <c r="K396" s="271"/>
      <c r="L396" s="225"/>
      <c r="M396" s="225"/>
      <c r="N396" s="225"/>
      <c r="O396" s="225"/>
      <c r="P396" s="225"/>
      <c r="Q396" s="225"/>
      <c r="R396" s="225"/>
      <c r="S396" s="225"/>
      <c r="T396" s="225"/>
      <c r="U396" s="225"/>
      <c r="V396" s="225"/>
      <c r="W396" s="225"/>
      <c r="X396" s="225"/>
      <c r="Y396" s="225"/>
      <c r="Z396" s="225"/>
      <c r="AA396" s="225"/>
      <c r="AB396" s="225"/>
      <c r="AC396" s="225"/>
      <c r="AD396" s="225"/>
      <c r="AE396" s="225"/>
      <c r="AF396" s="225"/>
      <c r="AG396" s="225"/>
      <c r="AH396" s="225"/>
      <c r="AI396" s="225"/>
      <c r="AJ396" s="225"/>
      <c r="AK396" s="225"/>
      <c r="AL396" s="225"/>
      <c r="AM396" s="225"/>
      <c r="AN396" s="225"/>
      <c r="AO396" s="225"/>
      <c r="AP396" s="225"/>
      <c r="AQ396" s="225"/>
      <c r="AR396" s="225"/>
      <c r="AS396" s="225"/>
      <c r="AT396" s="225"/>
      <c r="AU396" s="225"/>
      <c r="AV396" s="225"/>
      <c r="AW396" s="225"/>
      <c r="AX396" s="225"/>
      <c r="AY396" s="225"/>
      <c r="AZ396" s="225"/>
      <c r="BA396" s="225"/>
      <c r="BB396" s="225"/>
      <c r="BC396" s="225"/>
      <c r="BD396" s="225"/>
      <c r="BE396" s="225"/>
      <c r="BF396" s="225"/>
      <c r="BG396" s="225"/>
      <c r="BH396" s="225"/>
      <c r="BI396" s="225"/>
      <c r="BJ396" s="225"/>
      <c r="BK396" s="225"/>
      <c r="BL396" s="225"/>
      <c r="BM396" s="225"/>
      <c r="BN396" s="225"/>
      <c r="BO396" s="225"/>
      <c r="BP396" s="225"/>
      <c r="BQ396" s="225"/>
      <c r="BR396" s="225"/>
      <c r="BS396" s="225"/>
      <c r="BT396" s="225"/>
      <c r="BU396" s="225"/>
      <c r="BV396" s="225"/>
      <c r="BW396" s="225"/>
      <c r="BX396" s="225"/>
      <c r="BY396" s="225"/>
      <c r="BZ396" s="225"/>
    </row>
    <row r="397" spans="1:78" ht="12" customHeight="1" x14ac:dyDescent="0.25">
      <c r="A397" s="225"/>
      <c r="B397" s="225"/>
      <c r="C397" s="225"/>
      <c r="D397" s="225"/>
      <c r="E397" s="225"/>
      <c r="F397" s="225"/>
      <c r="G397" s="225"/>
      <c r="H397" s="225"/>
      <c r="I397" s="225"/>
      <c r="J397" s="270"/>
      <c r="K397" s="271"/>
      <c r="L397" s="225"/>
      <c r="M397" s="225"/>
      <c r="N397" s="225"/>
      <c r="O397" s="225"/>
      <c r="P397" s="225"/>
      <c r="Q397" s="225"/>
      <c r="R397" s="225"/>
      <c r="S397" s="225"/>
      <c r="T397" s="225"/>
      <c r="U397" s="225"/>
      <c r="V397" s="225"/>
      <c r="W397" s="225"/>
      <c r="X397" s="225"/>
      <c r="Y397" s="225"/>
      <c r="Z397" s="225"/>
      <c r="AA397" s="225"/>
      <c r="AB397" s="225"/>
      <c r="AC397" s="225"/>
      <c r="AD397" s="225"/>
      <c r="AE397" s="225"/>
      <c r="AF397" s="225"/>
      <c r="AG397" s="225"/>
      <c r="AH397" s="225"/>
      <c r="AI397" s="225"/>
      <c r="AJ397" s="225"/>
      <c r="AK397" s="225"/>
      <c r="AL397" s="225"/>
      <c r="AM397" s="225"/>
      <c r="AN397" s="225"/>
      <c r="AO397" s="225"/>
      <c r="AP397" s="225"/>
      <c r="AQ397" s="225"/>
      <c r="AR397" s="225"/>
      <c r="AS397" s="225"/>
      <c r="AT397" s="225"/>
      <c r="AU397" s="225"/>
      <c r="AV397" s="225"/>
      <c r="AW397" s="225"/>
      <c r="AX397" s="225"/>
      <c r="AY397" s="225"/>
      <c r="AZ397" s="225"/>
      <c r="BA397" s="225"/>
      <c r="BB397" s="225"/>
      <c r="BC397" s="225"/>
      <c r="BD397" s="225"/>
      <c r="BE397" s="225"/>
      <c r="BF397" s="225"/>
      <c r="BG397" s="225"/>
      <c r="BH397" s="225"/>
      <c r="BI397" s="225"/>
      <c r="BJ397" s="225"/>
      <c r="BK397" s="225"/>
      <c r="BL397" s="225"/>
      <c r="BM397" s="225"/>
      <c r="BN397" s="225"/>
      <c r="BO397" s="225"/>
      <c r="BP397" s="225"/>
      <c r="BQ397" s="225"/>
      <c r="BR397" s="225"/>
      <c r="BS397" s="225"/>
      <c r="BT397" s="225"/>
      <c r="BU397" s="225"/>
      <c r="BV397" s="225"/>
      <c r="BW397" s="225"/>
      <c r="BX397" s="225"/>
      <c r="BY397" s="225"/>
      <c r="BZ397" s="225"/>
    </row>
    <row r="398" spans="1:78" ht="12" customHeight="1" x14ac:dyDescent="0.25">
      <c r="A398" s="225"/>
      <c r="B398" s="225"/>
      <c r="C398" s="225"/>
      <c r="D398" s="225"/>
      <c r="E398" s="225"/>
      <c r="F398" s="225"/>
      <c r="G398" s="225"/>
      <c r="H398" s="225"/>
      <c r="I398" s="225"/>
      <c r="J398" s="270"/>
      <c r="K398" s="271"/>
      <c r="L398" s="225"/>
      <c r="M398" s="225"/>
      <c r="N398" s="225"/>
      <c r="O398" s="225"/>
      <c r="P398" s="225"/>
      <c r="Q398" s="225"/>
      <c r="R398" s="225"/>
      <c r="S398" s="225"/>
      <c r="T398" s="225"/>
      <c r="U398" s="225"/>
      <c r="V398" s="225"/>
      <c r="W398" s="225"/>
      <c r="X398" s="225"/>
      <c r="Y398" s="225"/>
      <c r="Z398" s="225"/>
      <c r="AA398" s="225"/>
      <c r="AB398" s="225"/>
      <c r="AC398" s="225"/>
      <c r="AD398" s="225"/>
      <c r="AE398" s="225"/>
      <c r="AF398" s="225"/>
      <c r="AG398" s="225"/>
      <c r="AH398" s="225"/>
      <c r="AI398" s="225"/>
      <c r="AJ398" s="225"/>
      <c r="AK398" s="225"/>
      <c r="AL398" s="225"/>
      <c r="AM398" s="225"/>
      <c r="AN398" s="225"/>
      <c r="AO398" s="225"/>
      <c r="AP398" s="225"/>
      <c r="AQ398" s="225"/>
      <c r="AR398" s="225"/>
      <c r="AS398" s="225"/>
      <c r="AT398" s="225"/>
      <c r="AU398" s="225"/>
      <c r="AV398" s="225"/>
      <c r="AW398" s="225"/>
      <c r="AX398" s="225"/>
      <c r="AY398" s="225"/>
      <c r="AZ398" s="225"/>
      <c r="BA398" s="225"/>
      <c r="BB398" s="225"/>
      <c r="BC398" s="225"/>
      <c r="BD398" s="225"/>
      <c r="BE398" s="225"/>
      <c r="BF398" s="225"/>
      <c r="BG398" s="225"/>
      <c r="BH398" s="225"/>
      <c r="BI398" s="225"/>
      <c r="BJ398" s="225"/>
      <c r="BK398" s="225"/>
      <c r="BL398" s="225"/>
      <c r="BM398" s="225"/>
      <c r="BN398" s="225"/>
      <c r="BO398" s="225"/>
      <c r="BP398" s="225"/>
      <c r="BQ398" s="225"/>
      <c r="BR398" s="225"/>
      <c r="BS398" s="225"/>
      <c r="BT398" s="225"/>
      <c r="BU398" s="225"/>
      <c r="BV398" s="225"/>
      <c r="BW398" s="225"/>
      <c r="BX398" s="225"/>
      <c r="BY398" s="225"/>
      <c r="BZ398" s="225"/>
    </row>
    <row r="399" spans="1:78" ht="12" customHeight="1" x14ac:dyDescent="0.25">
      <c r="A399" s="225"/>
      <c r="B399" s="225"/>
      <c r="C399" s="225"/>
      <c r="D399" s="225"/>
      <c r="E399" s="225"/>
      <c r="F399" s="225"/>
      <c r="G399" s="225"/>
      <c r="H399" s="225"/>
      <c r="I399" s="225"/>
      <c r="J399" s="270"/>
      <c r="K399" s="271"/>
      <c r="L399" s="225"/>
      <c r="M399" s="225"/>
      <c r="N399" s="225"/>
      <c r="O399" s="225"/>
      <c r="P399" s="225"/>
      <c r="Q399" s="225"/>
      <c r="R399" s="225"/>
      <c r="S399" s="225"/>
      <c r="T399" s="225"/>
      <c r="U399" s="225"/>
      <c r="V399" s="225"/>
      <c r="W399" s="225"/>
      <c r="X399" s="225"/>
      <c r="Y399" s="225"/>
      <c r="Z399" s="225"/>
      <c r="AA399" s="225"/>
      <c r="AB399" s="225"/>
      <c r="AC399" s="225"/>
      <c r="AD399" s="225"/>
      <c r="AE399" s="225"/>
      <c r="AF399" s="225"/>
      <c r="AG399" s="225"/>
      <c r="AH399" s="225"/>
      <c r="AI399" s="225"/>
      <c r="AJ399" s="225"/>
      <c r="AK399" s="225"/>
      <c r="AL399" s="225"/>
      <c r="AM399" s="225"/>
      <c r="AN399" s="225"/>
      <c r="AO399" s="225"/>
      <c r="AP399" s="225"/>
      <c r="AQ399" s="225"/>
      <c r="AR399" s="225"/>
      <c r="AS399" s="225"/>
      <c r="AT399" s="225"/>
      <c r="AU399" s="225"/>
      <c r="AV399" s="225"/>
      <c r="AW399" s="225"/>
      <c r="AX399" s="225"/>
      <c r="AY399" s="225"/>
      <c r="AZ399" s="225"/>
      <c r="BA399" s="225"/>
      <c r="BB399" s="225"/>
      <c r="BC399" s="225"/>
      <c r="BD399" s="225"/>
      <c r="BE399" s="225"/>
      <c r="BF399" s="225"/>
      <c r="BG399" s="225"/>
      <c r="BH399" s="225"/>
      <c r="BI399" s="225"/>
      <c r="BJ399" s="225"/>
      <c r="BK399" s="225"/>
      <c r="BL399" s="225"/>
      <c r="BM399" s="225"/>
      <c r="BN399" s="225"/>
      <c r="BO399" s="225"/>
      <c r="BP399" s="225"/>
      <c r="BQ399" s="225"/>
      <c r="BR399" s="225"/>
      <c r="BS399" s="225"/>
      <c r="BT399" s="225"/>
      <c r="BU399" s="225"/>
      <c r="BV399" s="225"/>
      <c r="BW399" s="225"/>
      <c r="BX399" s="225"/>
      <c r="BY399" s="225"/>
      <c r="BZ399" s="225"/>
    </row>
    <row r="400" spans="1:78" ht="12" customHeight="1" x14ac:dyDescent="0.25">
      <c r="A400" s="225"/>
      <c r="B400" s="225"/>
      <c r="C400" s="225"/>
      <c r="D400" s="225"/>
      <c r="E400" s="225"/>
      <c r="F400" s="225"/>
      <c r="G400" s="225"/>
      <c r="H400" s="225"/>
      <c r="I400" s="225"/>
      <c r="J400" s="270"/>
      <c r="K400" s="271"/>
      <c r="L400" s="225"/>
      <c r="M400" s="225"/>
      <c r="N400" s="225"/>
      <c r="O400" s="225"/>
      <c r="P400" s="225"/>
      <c r="Q400" s="225"/>
      <c r="R400" s="225"/>
      <c r="S400" s="225"/>
      <c r="T400" s="225"/>
      <c r="U400" s="225"/>
      <c r="V400" s="225"/>
      <c r="W400" s="225"/>
      <c r="X400" s="225"/>
      <c r="Y400" s="225"/>
      <c r="Z400" s="225"/>
      <c r="AA400" s="225"/>
      <c r="AB400" s="225"/>
      <c r="AC400" s="225"/>
      <c r="AD400" s="225"/>
      <c r="AE400" s="225"/>
      <c r="AF400" s="225"/>
      <c r="AG400" s="225"/>
      <c r="AH400" s="225"/>
      <c r="AI400" s="225"/>
      <c r="AJ400" s="225"/>
      <c r="AK400" s="225"/>
      <c r="AL400" s="225"/>
      <c r="AM400" s="225"/>
      <c r="AN400" s="225"/>
      <c r="AO400" s="225"/>
      <c r="AP400" s="225"/>
      <c r="AQ400" s="225"/>
      <c r="AR400" s="225"/>
      <c r="AS400" s="225"/>
      <c r="AT400" s="225"/>
      <c r="AU400" s="225"/>
      <c r="AV400" s="225"/>
      <c r="AW400" s="225"/>
      <c r="AX400" s="225"/>
      <c r="AY400" s="225"/>
      <c r="AZ400" s="225"/>
      <c r="BA400" s="225"/>
      <c r="BB400" s="225"/>
      <c r="BC400" s="225"/>
      <c r="BD400" s="225"/>
      <c r="BE400" s="225"/>
      <c r="BF400" s="225"/>
      <c r="BG400" s="225"/>
      <c r="BH400" s="225"/>
      <c r="BI400" s="225"/>
      <c r="BJ400" s="225"/>
      <c r="BK400" s="225"/>
      <c r="BL400" s="225"/>
      <c r="BM400" s="225"/>
      <c r="BN400" s="225"/>
      <c r="BO400" s="225"/>
      <c r="BP400" s="225"/>
      <c r="BQ400" s="225"/>
      <c r="BR400" s="225"/>
      <c r="BS400" s="225"/>
      <c r="BT400" s="225"/>
      <c r="BU400" s="225"/>
      <c r="BV400" s="225"/>
      <c r="BW400" s="225"/>
      <c r="BX400" s="225"/>
      <c r="BY400" s="225"/>
      <c r="BZ400" s="225"/>
    </row>
    <row r="401" spans="1:78" ht="12" customHeight="1" x14ac:dyDescent="0.25">
      <c r="A401" s="225"/>
      <c r="B401" s="225"/>
      <c r="C401" s="225"/>
      <c r="D401" s="225"/>
      <c r="E401" s="225"/>
      <c r="F401" s="225"/>
      <c r="G401" s="225"/>
      <c r="H401" s="225"/>
      <c r="I401" s="225"/>
      <c r="J401" s="270"/>
      <c r="K401" s="271"/>
      <c r="L401" s="225"/>
      <c r="M401" s="225"/>
      <c r="N401" s="225"/>
      <c r="O401" s="225"/>
      <c r="P401" s="225"/>
      <c r="Q401" s="225"/>
      <c r="R401" s="225"/>
      <c r="S401" s="225"/>
      <c r="T401" s="225"/>
      <c r="U401" s="225"/>
      <c r="V401" s="225"/>
      <c r="W401" s="225"/>
      <c r="X401" s="225"/>
      <c r="Y401" s="225"/>
      <c r="Z401" s="225"/>
      <c r="AA401" s="225"/>
      <c r="AB401" s="225"/>
      <c r="AC401" s="225"/>
      <c r="AD401" s="225"/>
      <c r="AE401" s="225"/>
      <c r="AF401" s="225"/>
      <c r="AG401" s="225"/>
      <c r="AH401" s="225"/>
      <c r="AI401" s="225"/>
      <c r="AJ401" s="225"/>
      <c r="AK401" s="225"/>
      <c r="AL401" s="225"/>
      <c r="AM401" s="225"/>
      <c r="AN401" s="225"/>
      <c r="AO401" s="225"/>
      <c r="AP401" s="225"/>
      <c r="AQ401" s="225"/>
      <c r="AR401" s="225"/>
      <c r="AS401" s="225"/>
      <c r="AT401" s="225"/>
      <c r="AU401" s="225"/>
      <c r="AV401" s="225"/>
      <c r="AW401" s="225"/>
      <c r="AX401" s="225"/>
      <c r="AY401" s="225"/>
      <c r="AZ401" s="225"/>
      <c r="BA401" s="225"/>
      <c r="BB401" s="225"/>
      <c r="BC401" s="225"/>
      <c r="BD401" s="225"/>
      <c r="BE401" s="225"/>
      <c r="BF401" s="225"/>
      <c r="BG401" s="225"/>
      <c r="BH401" s="225"/>
      <c r="BI401" s="225"/>
      <c r="BJ401" s="225"/>
      <c r="BK401" s="225"/>
      <c r="BL401" s="225"/>
      <c r="BM401" s="225"/>
      <c r="BN401" s="225"/>
      <c r="BO401" s="225"/>
      <c r="BP401" s="225"/>
      <c r="BQ401" s="225"/>
      <c r="BR401" s="225"/>
      <c r="BS401" s="225"/>
      <c r="BT401" s="225"/>
      <c r="BU401" s="225"/>
      <c r="BV401" s="225"/>
      <c r="BW401" s="225"/>
      <c r="BX401" s="225"/>
      <c r="BY401" s="225"/>
      <c r="BZ401" s="225"/>
    </row>
    <row r="402" spans="1:78" ht="12" customHeight="1" x14ac:dyDescent="0.25">
      <c r="A402" s="225"/>
      <c r="B402" s="225"/>
      <c r="C402" s="225"/>
      <c r="D402" s="225"/>
      <c r="E402" s="225"/>
      <c r="F402" s="225"/>
      <c r="G402" s="225"/>
      <c r="H402" s="225"/>
      <c r="I402" s="225"/>
      <c r="J402" s="270"/>
      <c r="K402" s="271"/>
      <c r="L402" s="225"/>
      <c r="M402" s="225"/>
      <c r="N402" s="225"/>
      <c r="O402" s="225"/>
      <c r="P402" s="225"/>
      <c r="Q402" s="225"/>
      <c r="R402" s="225"/>
      <c r="S402" s="225"/>
      <c r="T402" s="225"/>
      <c r="U402" s="225"/>
      <c r="V402" s="225"/>
      <c r="W402" s="225"/>
      <c r="X402" s="225"/>
      <c r="Y402" s="225"/>
      <c r="Z402" s="225"/>
      <c r="AA402" s="225"/>
      <c r="AB402" s="225"/>
      <c r="AC402" s="225"/>
      <c r="AD402" s="225"/>
      <c r="AE402" s="225"/>
      <c r="AF402" s="225"/>
      <c r="AG402" s="225"/>
      <c r="AH402" s="225"/>
      <c r="AI402" s="225"/>
      <c r="AJ402" s="225"/>
      <c r="AK402" s="225"/>
      <c r="AL402" s="225"/>
      <c r="AM402" s="225"/>
      <c r="AN402" s="225"/>
      <c r="AO402" s="225"/>
      <c r="AP402" s="225"/>
      <c r="AQ402" s="225"/>
      <c r="AR402" s="225"/>
      <c r="AS402" s="225"/>
      <c r="AT402" s="225"/>
      <c r="AU402" s="225"/>
      <c r="AV402" s="225"/>
      <c r="AW402" s="225"/>
      <c r="AX402" s="225"/>
      <c r="AY402" s="225"/>
      <c r="AZ402" s="225"/>
      <c r="BA402" s="225"/>
      <c r="BB402" s="225"/>
      <c r="BC402" s="225"/>
      <c r="BD402" s="225"/>
      <c r="BE402" s="225"/>
      <c r="BF402" s="225"/>
      <c r="BG402" s="225"/>
      <c r="BH402" s="225"/>
      <c r="BI402" s="225"/>
      <c r="BJ402" s="225"/>
      <c r="BK402" s="225"/>
      <c r="BL402" s="225"/>
      <c r="BM402" s="225"/>
      <c r="BN402" s="225"/>
      <c r="BO402" s="225"/>
      <c r="BP402" s="225"/>
      <c r="BQ402" s="225"/>
      <c r="BR402" s="225"/>
      <c r="BS402" s="225"/>
      <c r="BT402" s="225"/>
      <c r="BU402" s="225"/>
      <c r="BV402" s="225"/>
      <c r="BW402" s="225"/>
      <c r="BX402" s="225"/>
      <c r="BY402" s="225"/>
      <c r="BZ402" s="225"/>
    </row>
    <row r="403" spans="1:78" ht="12" customHeight="1" x14ac:dyDescent="0.25">
      <c r="A403" s="225"/>
      <c r="B403" s="225"/>
      <c r="C403" s="225"/>
      <c r="D403" s="225"/>
      <c r="E403" s="225"/>
      <c r="F403" s="225"/>
      <c r="G403" s="225"/>
      <c r="H403" s="225"/>
      <c r="I403" s="225"/>
      <c r="J403" s="270"/>
      <c r="K403" s="271"/>
      <c r="L403" s="225"/>
      <c r="M403" s="225"/>
      <c r="N403" s="225"/>
      <c r="O403" s="225"/>
      <c r="P403" s="225"/>
      <c r="Q403" s="225"/>
      <c r="R403" s="225"/>
      <c r="S403" s="225"/>
      <c r="T403" s="225"/>
      <c r="U403" s="225"/>
      <c r="V403" s="225"/>
      <c r="W403" s="225"/>
      <c r="X403" s="225"/>
      <c r="Y403" s="225"/>
      <c r="Z403" s="225"/>
      <c r="AA403" s="225"/>
      <c r="AB403" s="225"/>
      <c r="AC403" s="225"/>
      <c r="AD403" s="225"/>
      <c r="AE403" s="225"/>
      <c r="AF403" s="225"/>
      <c r="AG403" s="225"/>
      <c r="AH403" s="225"/>
      <c r="AI403" s="225"/>
      <c r="AJ403" s="225"/>
      <c r="AK403" s="225"/>
      <c r="AL403" s="225"/>
      <c r="AM403" s="225"/>
      <c r="AN403" s="225"/>
      <c r="AO403" s="225"/>
      <c r="AP403" s="225"/>
      <c r="AQ403" s="225"/>
      <c r="AR403" s="225"/>
      <c r="AS403" s="225"/>
      <c r="AT403" s="225"/>
      <c r="AU403" s="225"/>
      <c r="AV403" s="225"/>
      <c r="AW403" s="225"/>
      <c r="AX403" s="225"/>
      <c r="AY403" s="225"/>
      <c r="AZ403" s="225"/>
      <c r="BA403" s="225"/>
      <c r="BB403" s="225"/>
      <c r="BC403" s="225"/>
      <c r="BD403" s="225"/>
      <c r="BE403" s="225"/>
      <c r="BF403" s="225"/>
      <c r="BG403" s="225"/>
      <c r="BH403" s="225"/>
      <c r="BI403" s="225"/>
      <c r="BJ403" s="225"/>
      <c r="BK403" s="225"/>
      <c r="BL403" s="225"/>
      <c r="BM403" s="225"/>
      <c r="BN403" s="225"/>
      <c r="BO403" s="225"/>
      <c r="BP403" s="225"/>
      <c r="BQ403" s="225"/>
      <c r="BR403" s="225"/>
      <c r="BS403" s="225"/>
      <c r="BT403" s="225"/>
      <c r="BU403" s="225"/>
      <c r="BV403" s="225"/>
      <c r="BW403" s="225"/>
      <c r="BX403" s="225"/>
      <c r="BY403" s="225"/>
      <c r="BZ403" s="225"/>
    </row>
    <row r="404" spans="1:78" ht="12" customHeight="1" x14ac:dyDescent="0.25">
      <c r="A404" s="225"/>
      <c r="B404" s="225"/>
      <c r="C404" s="225"/>
      <c r="D404" s="225"/>
      <c r="E404" s="225"/>
      <c r="F404" s="225"/>
      <c r="G404" s="225"/>
      <c r="H404" s="225"/>
      <c r="I404" s="225"/>
      <c r="J404" s="270"/>
      <c r="K404" s="271"/>
      <c r="L404" s="225"/>
      <c r="M404" s="225"/>
      <c r="N404" s="225"/>
      <c r="O404" s="225"/>
      <c r="P404" s="225"/>
      <c r="Q404" s="225"/>
      <c r="R404" s="225"/>
      <c r="S404" s="225"/>
      <c r="T404" s="225"/>
      <c r="U404" s="225"/>
      <c r="V404" s="225"/>
      <c r="W404" s="225"/>
      <c r="X404" s="225"/>
      <c r="Y404" s="225"/>
      <c r="Z404" s="225"/>
      <c r="AA404" s="225"/>
      <c r="AB404" s="225"/>
      <c r="AC404" s="225"/>
      <c r="AD404" s="225"/>
      <c r="AE404" s="225"/>
      <c r="AF404" s="225"/>
      <c r="AG404" s="225"/>
      <c r="AH404" s="225"/>
      <c r="AI404" s="225"/>
      <c r="AJ404" s="225"/>
      <c r="AK404" s="225"/>
      <c r="AL404" s="225"/>
      <c r="AM404" s="225"/>
      <c r="AN404" s="225"/>
      <c r="AO404" s="225"/>
      <c r="AP404" s="225"/>
      <c r="AQ404" s="225"/>
      <c r="AR404" s="225"/>
      <c r="AS404" s="225"/>
      <c r="AT404" s="225"/>
      <c r="AU404" s="225"/>
      <c r="AV404" s="225"/>
      <c r="AW404" s="225"/>
      <c r="AX404" s="225"/>
      <c r="AY404" s="225"/>
      <c r="AZ404" s="225"/>
      <c r="BA404" s="225"/>
      <c r="BB404" s="225"/>
      <c r="BC404" s="225"/>
      <c r="BD404" s="225"/>
      <c r="BE404" s="225"/>
      <c r="BF404" s="225"/>
      <c r="BG404" s="225"/>
      <c r="BH404" s="225"/>
      <c r="BI404" s="225"/>
      <c r="BJ404" s="225"/>
      <c r="BK404" s="225"/>
      <c r="BL404" s="225"/>
      <c r="BM404" s="225"/>
      <c r="BN404" s="225"/>
      <c r="BO404" s="225"/>
      <c r="BP404" s="225"/>
      <c r="BQ404" s="225"/>
      <c r="BR404" s="225"/>
      <c r="BS404" s="225"/>
      <c r="BT404" s="225"/>
      <c r="BU404" s="225"/>
      <c r="BV404" s="225"/>
      <c r="BW404" s="225"/>
      <c r="BX404" s="225"/>
      <c r="BY404" s="225"/>
      <c r="BZ404" s="225"/>
    </row>
    <row r="405" spans="1:78" ht="12" customHeight="1" x14ac:dyDescent="0.25">
      <c r="A405" s="225"/>
      <c r="B405" s="225"/>
      <c r="C405" s="225"/>
      <c r="D405" s="225"/>
      <c r="E405" s="225"/>
      <c r="F405" s="225"/>
      <c r="G405" s="225"/>
      <c r="H405" s="225"/>
      <c r="I405" s="225"/>
      <c r="J405" s="270"/>
      <c r="K405" s="271"/>
      <c r="L405" s="225"/>
      <c r="M405" s="225"/>
      <c r="N405" s="225"/>
      <c r="O405" s="225"/>
      <c r="P405" s="225"/>
      <c r="Q405" s="225"/>
      <c r="R405" s="225"/>
      <c r="S405" s="225"/>
      <c r="T405" s="225"/>
      <c r="U405" s="225"/>
      <c r="V405" s="225"/>
      <c r="W405" s="225"/>
      <c r="X405" s="225"/>
      <c r="Y405" s="225"/>
      <c r="Z405" s="225"/>
      <c r="AA405" s="225"/>
      <c r="AB405" s="225"/>
      <c r="AC405" s="225"/>
      <c r="AD405" s="225"/>
      <c r="AE405" s="225"/>
      <c r="AF405" s="225"/>
      <c r="AG405" s="225"/>
      <c r="AH405" s="225"/>
      <c r="AI405" s="225"/>
      <c r="AJ405" s="225"/>
      <c r="AK405" s="225"/>
      <c r="AL405" s="225"/>
      <c r="AM405" s="225"/>
      <c r="AN405" s="225"/>
      <c r="AO405" s="225"/>
      <c r="AP405" s="225"/>
      <c r="AQ405" s="225"/>
      <c r="AR405" s="225"/>
      <c r="AS405" s="225"/>
      <c r="AT405" s="225"/>
      <c r="AU405" s="225"/>
      <c r="AV405" s="225"/>
      <c r="AW405" s="225"/>
      <c r="AX405" s="225"/>
      <c r="AY405" s="225"/>
      <c r="AZ405" s="225"/>
      <c r="BA405" s="225"/>
      <c r="BB405" s="225"/>
      <c r="BC405" s="225"/>
      <c r="BD405" s="225"/>
      <c r="BE405" s="225"/>
      <c r="BF405" s="225"/>
      <c r="BG405" s="225"/>
      <c r="BH405" s="225"/>
      <c r="BI405" s="225"/>
      <c r="BJ405" s="225"/>
      <c r="BK405" s="225"/>
      <c r="BL405" s="225"/>
      <c r="BM405" s="225"/>
      <c r="BN405" s="225"/>
      <c r="BO405" s="225"/>
      <c r="BP405" s="225"/>
      <c r="BQ405" s="225"/>
      <c r="BR405" s="225"/>
      <c r="BS405" s="225"/>
      <c r="BT405" s="225"/>
      <c r="BU405" s="225"/>
      <c r="BV405" s="225"/>
      <c r="BW405" s="225"/>
      <c r="BX405" s="225"/>
      <c r="BY405" s="225"/>
      <c r="BZ405" s="225"/>
    </row>
    <row r="406" spans="1:78" ht="12" customHeight="1" x14ac:dyDescent="0.25">
      <c r="A406" s="225"/>
      <c r="B406" s="225"/>
      <c r="C406" s="225"/>
      <c r="D406" s="225"/>
      <c r="E406" s="225"/>
      <c r="F406" s="225"/>
      <c r="G406" s="225"/>
      <c r="H406" s="225"/>
      <c r="I406" s="225"/>
      <c r="J406" s="270"/>
      <c r="K406" s="271"/>
      <c r="L406" s="225"/>
      <c r="M406" s="225"/>
      <c r="N406" s="225"/>
      <c r="O406" s="225"/>
      <c r="P406" s="225"/>
      <c r="Q406" s="225"/>
      <c r="R406" s="225"/>
      <c r="S406" s="225"/>
      <c r="T406" s="225"/>
      <c r="U406" s="225"/>
      <c r="V406" s="225"/>
      <c r="W406" s="225"/>
      <c r="X406" s="225"/>
      <c r="Y406" s="225"/>
      <c r="Z406" s="225"/>
      <c r="AA406" s="225"/>
      <c r="AB406" s="225"/>
      <c r="AC406" s="225"/>
      <c r="AD406" s="225"/>
      <c r="AE406" s="225"/>
      <c r="AF406" s="225"/>
      <c r="AG406" s="225"/>
      <c r="AH406" s="225"/>
      <c r="AI406" s="225"/>
      <c r="AJ406" s="225"/>
      <c r="AK406" s="225"/>
      <c r="AL406" s="225"/>
      <c r="AM406" s="225"/>
      <c r="AN406" s="225"/>
      <c r="AO406" s="225"/>
      <c r="AP406" s="225"/>
      <c r="AQ406" s="225"/>
      <c r="AR406" s="225"/>
      <c r="AS406" s="225"/>
      <c r="AT406" s="225"/>
      <c r="AU406" s="225"/>
      <c r="AV406" s="225"/>
      <c r="AW406" s="225"/>
      <c r="AX406" s="225"/>
      <c r="AY406" s="225"/>
      <c r="AZ406" s="225"/>
      <c r="BA406" s="225"/>
      <c r="BB406" s="225"/>
      <c r="BC406" s="225"/>
      <c r="BD406" s="225"/>
      <c r="BE406" s="225"/>
      <c r="BF406" s="225"/>
      <c r="BG406" s="225"/>
      <c r="BH406" s="225"/>
      <c r="BI406" s="225"/>
      <c r="BJ406" s="225"/>
      <c r="BK406" s="225"/>
      <c r="BL406" s="225"/>
      <c r="BM406" s="225"/>
      <c r="BN406" s="225"/>
      <c r="BO406" s="225"/>
      <c r="BP406" s="225"/>
      <c r="BQ406" s="225"/>
      <c r="BR406" s="225"/>
      <c r="BS406" s="225"/>
      <c r="BT406" s="225"/>
      <c r="BU406" s="225"/>
      <c r="BV406" s="225"/>
      <c r="BW406" s="225"/>
      <c r="BX406" s="225"/>
      <c r="BY406" s="225"/>
      <c r="BZ406" s="225"/>
    </row>
    <row r="407" spans="1:78" ht="12" customHeight="1" x14ac:dyDescent="0.25">
      <c r="A407" s="225"/>
      <c r="B407" s="225"/>
      <c r="C407" s="225"/>
      <c r="D407" s="225"/>
      <c r="E407" s="225"/>
      <c r="F407" s="225"/>
      <c r="G407" s="225"/>
      <c r="H407" s="225"/>
      <c r="I407" s="225"/>
      <c r="J407" s="270"/>
      <c r="K407" s="271"/>
      <c r="L407" s="225"/>
      <c r="M407" s="225"/>
      <c r="N407" s="225"/>
      <c r="O407" s="225"/>
      <c r="P407" s="225"/>
      <c r="Q407" s="225"/>
      <c r="R407" s="225"/>
      <c r="S407" s="225"/>
      <c r="T407" s="225"/>
      <c r="U407" s="225"/>
      <c r="V407" s="225"/>
      <c r="W407" s="225"/>
      <c r="X407" s="225"/>
      <c r="Y407" s="225"/>
      <c r="Z407" s="225"/>
      <c r="AA407" s="225"/>
      <c r="AB407" s="225"/>
      <c r="AC407" s="225"/>
      <c r="AD407" s="225"/>
      <c r="AE407" s="225"/>
      <c r="AF407" s="225"/>
      <c r="AG407" s="225"/>
      <c r="AH407" s="225"/>
      <c r="AI407" s="225"/>
      <c r="AJ407" s="225"/>
      <c r="AK407" s="225"/>
      <c r="AL407" s="225"/>
      <c r="AM407" s="225"/>
      <c r="AN407" s="225"/>
      <c r="AO407" s="225"/>
      <c r="AP407" s="225"/>
      <c r="AQ407" s="225"/>
      <c r="AR407" s="225"/>
      <c r="AS407" s="225"/>
      <c r="AT407" s="225"/>
      <c r="AU407" s="225"/>
      <c r="AV407" s="225"/>
      <c r="AW407" s="225"/>
      <c r="AX407" s="225"/>
      <c r="AY407" s="225"/>
      <c r="AZ407" s="225"/>
      <c r="BA407" s="225"/>
      <c r="BB407" s="225"/>
      <c r="BC407" s="225"/>
      <c r="BD407" s="225"/>
      <c r="BE407" s="225"/>
      <c r="BF407" s="225"/>
      <c r="BG407" s="225"/>
      <c r="BH407" s="225"/>
      <c r="BI407" s="225"/>
      <c r="BJ407" s="225"/>
      <c r="BK407" s="225"/>
      <c r="BL407" s="225"/>
      <c r="BM407" s="225"/>
      <c r="BN407" s="225"/>
      <c r="BO407" s="225"/>
      <c r="BP407" s="225"/>
      <c r="BQ407" s="225"/>
      <c r="BR407" s="225"/>
      <c r="BS407" s="225"/>
      <c r="BT407" s="225"/>
      <c r="BU407" s="225"/>
      <c r="BV407" s="225"/>
      <c r="BW407" s="225"/>
      <c r="BX407" s="225"/>
      <c r="BY407" s="225"/>
      <c r="BZ407" s="225"/>
    </row>
    <row r="408" spans="1:78" ht="12" customHeight="1" x14ac:dyDescent="0.25">
      <c r="A408" s="225"/>
      <c r="B408" s="225"/>
      <c r="C408" s="225"/>
      <c r="D408" s="225"/>
      <c r="E408" s="225"/>
      <c r="F408" s="225"/>
      <c r="G408" s="225"/>
      <c r="H408" s="225"/>
      <c r="I408" s="225"/>
      <c r="J408" s="270"/>
      <c r="K408" s="271"/>
      <c r="L408" s="225"/>
      <c r="M408" s="225"/>
      <c r="N408" s="225"/>
      <c r="O408" s="225"/>
      <c r="P408" s="225"/>
      <c r="Q408" s="225"/>
      <c r="R408" s="225"/>
      <c r="S408" s="225"/>
      <c r="T408" s="225"/>
      <c r="U408" s="225"/>
      <c r="V408" s="225"/>
      <c r="W408" s="225"/>
      <c r="X408" s="225"/>
      <c r="Y408" s="225"/>
      <c r="Z408" s="225"/>
      <c r="AA408" s="225"/>
      <c r="AB408" s="225"/>
      <c r="AC408" s="225"/>
      <c r="AD408" s="225"/>
      <c r="AE408" s="225"/>
      <c r="AF408" s="225"/>
      <c r="AG408" s="225"/>
      <c r="AH408" s="225"/>
      <c r="AI408" s="225"/>
      <c r="AJ408" s="225"/>
      <c r="AK408" s="225"/>
      <c r="AL408" s="225"/>
      <c r="AM408" s="225"/>
      <c r="AN408" s="225"/>
      <c r="AO408" s="225"/>
      <c r="AP408" s="225"/>
      <c r="AQ408" s="225"/>
      <c r="AR408" s="225"/>
      <c r="AS408" s="225"/>
      <c r="AT408" s="225"/>
      <c r="AU408" s="225"/>
      <c r="AV408" s="225"/>
      <c r="AW408" s="225"/>
      <c r="AX408" s="225"/>
      <c r="AY408" s="225"/>
      <c r="AZ408" s="225"/>
      <c r="BA408" s="225"/>
      <c r="BB408" s="225"/>
      <c r="BC408" s="225"/>
      <c r="BD408" s="225"/>
      <c r="BE408" s="225"/>
      <c r="BF408" s="225"/>
      <c r="BG408" s="225"/>
      <c r="BH408" s="225"/>
      <c r="BI408" s="225"/>
      <c r="BJ408" s="225"/>
      <c r="BK408" s="225"/>
      <c r="BL408" s="225"/>
      <c r="BM408" s="225"/>
      <c r="BN408" s="225"/>
      <c r="BO408" s="225"/>
      <c r="BP408" s="225"/>
      <c r="BQ408" s="225"/>
      <c r="BR408" s="225"/>
      <c r="BS408" s="225"/>
      <c r="BT408" s="225"/>
      <c r="BU408" s="225"/>
      <c r="BV408" s="225"/>
      <c r="BW408" s="225"/>
      <c r="BX408" s="225"/>
      <c r="BY408" s="225"/>
      <c r="BZ408" s="225"/>
    </row>
    <row r="409" spans="1:78" ht="12" customHeight="1" x14ac:dyDescent="0.25">
      <c r="A409" s="225"/>
      <c r="B409" s="225"/>
      <c r="C409" s="225"/>
      <c r="D409" s="225"/>
      <c r="E409" s="225"/>
      <c r="F409" s="225"/>
      <c r="G409" s="225"/>
      <c r="H409" s="225"/>
      <c r="I409" s="225"/>
      <c r="J409" s="270"/>
      <c r="K409" s="271"/>
      <c r="L409" s="225"/>
      <c r="M409" s="225"/>
      <c r="N409" s="225"/>
      <c r="O409" s="225"/>
      <c r="P409" s="225"/>
      <c r="Q409" s="225"/>
      <c r="R409" s="225"/>
      <c r="S409" s="225"/>
      <c r="T409" s="225"/>
      <c r="U409" s="225"/>
      <c r="V409" s="225"/>
      <c r="W409" s="225"/>
      <c r="X409" s="225"/>
      <c r="Y409" s="225"/>
      <c r="Z409" s="225"/>
      <c r="AA409" s="225"/>
      <c r="AB409" s="225"/>
      <c r="AC409" s="225"/>
      <c r="AD409" s="225"/>
      <c r="AE409" s="225"/>
      <c r="AF409" s="225"/>
      <c r="AG409" s="225"/>
      <c r="AH409" s="225"/>
      <c r="AI409" s="225"/>
      <c r="AJ409" s="225"/>
      <c r="AK409" s="225"/>
      <c r="AL409" s="225"/>
      <c r="AM409" s="225"/>
      <c r="AN409" s="225"/>
      <c r="AO409" s="225"/>
      <c r="AP409" s="225"/>
      <c r="AQ409" s="225"/>
      <c r="AR409" s="225"/>
      <c r="AS409" s="225"/>
      <c r="AT409" s="225"/>
      <c r="AU409" s="225"/>
      <c r="AV409" s="225"/>
      <c r="AW409" s="225"/>
      <c r="AX409" s="225"/>
      <c r="AY409" s="225"/>
      <c r="AZ409" s="225"/>
      <c r="BA409" s="225"/>
      <c r="BB409" s="225"/>
      <c r="BC409" s="225"/>
      <c r="BD409" s="225"/>
      <c r="BE409" s="225"/>
      <c r="BF409" s="225"/>
      <c r="BG409" s="225"/>
      <c r="BH409" s="225"/>
      <c r="BI409" s="225"/>
      <c r="BJ409" s="225"/>
      <c r="BK409" s="225"/>
      <c r="BL409" s="225"/>
      <c r="BM409" s="225"/>
      <c r="BN409" s="225"/>
      <c r="BO409" s="225"/>
      <c r="BP409" s="225"/>
      <c r="BQ409" s="225"/>
      <c r="BR409" s="225"/>
      <c r="BS409" s="225"/>
      <c r="BT409" s="225"/>
      <c r="BU409" s="225"/>
      <c r="BV409" s="225"/>
      <c r="BW409" s="225"/>
      <c r="BX409" s="225"/>
      <c r="BY409" s="225"/>
      <c r="BZ409" s="225"/>
    </row>
    <row r="410" spans="1:78" ht="12" customHeight="1" x14ac:dyDescent="0.25">
      <c r="A410" s="225"/>
      <c r="B410" s="225"/>
      <c r="C410" s="225"/>
      <c r="D410" s="225"/>
      <c r="E410" s="225"/>
      <c r="F410" s="225"/>
      <c r="G410" s="225"/>
      <c r="H410" s="225"/>
      <c r="I410" s="225"/>
      <c r="J410" s="270"/>
      <c r="K410" s="271"/>
      <c r="L410" s="225"/>
      <c r="M410" s="225"/>
      <c r="N410" s="225"/>
      <c r="O410" s="225"/>
      <c r="P410" s="225"/>
      <c r="Q410" s="225"/>
      <c r="R410" s="225"/>
      <c r="S410" s="225"/>
      <c r="T410" s="225"/>
      <c r="U410" s="225"/>
      <c r="V410" s="225"/>
      <c r="W410" s="225"/>
      <c r="X410" s="225"/>
      <c r="Y410" s="225"/>
      <c r="Z410" s="225"/>
      <c r="AA410" s="225"/>
      <c r="AB410" s="225"/>
      <c r="AC410" s="225"/>
      <c r="AD410" s="225"/>
      <c r="AE410" s="225"/>
      <c r="AF410" s="225"/>
      <c r="AG410" s="225"/>
      <c r="AH410" s="225"/>
      <c r="AI410" s="225"/>
      <c r="AJ410" s="225"/>
      <c r="AK410" s="225"/>
      <c r="AL410" s="225"/>
      <c r="AM410" s="225"/>
      <c r="AN410" s="225"/>
      <c r="AO410" s="225"/>
      <c r="AP410" s="225"/>
      <c r="AQ410" s="225"/>
      <c r="AR410" s="225"/>
      <c r="AS410" s="225"/>
      <c r="AT410" s="225"/>
      <c r="AU410" s="225"/>
      <c r="AV410" s="225"/>
      <c r="AW410" s="225"/>
      <c r="AX410" s="225"/>
      <c r="AY410" s="225"/>
      <c r="AZ410" s="225"/>
      <c r="BA410" s="225"/>
      <c r="BB410" s="225"/>
      <c r="BC410" s="225"/>
      <c r="BD410" s="225"/>
      <c r="BE410" s="225"/>
      <c r="BF410" s="225"/>
      <c r="BG410" s="225"/>
      <c r="BH410" s="225"/>
      <c r="BI410" s="225"/>
      <c r="BJ410" s="225"/>
      <c r="BK410" s="225"/>
      <c r="BL410" s="225"/>
      <c r="BM410" s="225"/>
      <c r="BN410" s="225"/>
      <c r="BO410" s="225"/>
      <c r="BP410" s="225"/>
      <c r="BQ410" s="225"/>
      <c r="BR410" s="225"/>
      <c r="BS410" s="225"/>
      <c r="BT410" s="225"/>
      <c r="BU410" s="225"/>
      <c r="BV410" s="225"/>
      <c r="BW410" s="225"/>
      <c r="BX410" s="225"/>
      <c r="BY410" s="225"/>
      <c r="BZ410" s="225"/>
    </row>
    <row r="411" spans="1:78" ht="12" customHeight="1" x14ac:dyDescent="0.25">
      <c r="A411" s="225"/>
      <c r="B411" s="225"/>
      <c r="C411" s="225"/>
      <c r="D411" s="225"/>
      <c r="E411" s="225"/>
      <c r="F411" s="225"/>
      <c r="G411" s="225"/>
      <c r="H411" s="225"/>
      <c r="I411" s="225"/>
      <c r="J411" s="270"/>
      <c r="K411" s="271"/>
      <c r="L411" s="225"/>
      <c r="M411" s="225"/>
      <c r="N411" s="225"/>
      <c r="O411" s="225"/>
      <c r="P411" s="225"/>
      <c r="Q411" s="225"/>
      <c r="R411" s="225"/>
      <c r="S411" s="225"/>
      <c r="T411" s="225"/>
      <c r="U411" s="225"/>
      <c r="V411" s="225"/>
      <c r="W411" s="225"/>
      <c r="X411" s="225"/>
      <c r="Y411" s="225"/>
      <c r="Z411" s="225"/>
      <c r="AA411" s="225"/>
      <c r="AB411" s="225"/>
      <c r="AC411" s="225"/>
      <c r="AD411" s="225"/>
      <c r="AE411" s="225"/>
      <c r="AF411" s="225"/>
      <c r="AG411" s="225"/>
      <c r="AH411" s="225"/>
      <c r="AI411" s="225"/>
      <c r="AJ411" s="225"/>
      <c r="AK411" s="225"/>
      <c r="AL411" s="225"/>
      <c r="AM411" s="225"/>
      <c r="AN411" s="225"/>
      <c r="AO411" s="225"/>
      <c r="AP411" s="225"/>
      <c r="AQ411" s="225"/>
      <c r="AR411" s="225"/>
      <c r="AS411" s="225"/>
      <c r="AT411" s="225"/>
      <c r="AU411" s="225"/>
      <c r="AV411" s="225"/>
      <c r="AW411" s="225"/>
      <c r="AX411" s="225"/>
      <c r="AY411" s="225"/>
      <c r="AZ411" s="225"/>
      <c r="BA411" s="225"/>
      <c r="BB411" s="225"/>
      <c r="BC411" s="225"/>
      <c r="BD411" s="225"/>
      <c r="BE411" s="225"/>
      <c r="BF411" s="225"/>
      <c r="BG411" s="225"/>
      <c r="BH411" s="225"/>
      <c r="BI411" s="225"/>
      <c r="BJ411" s="225"/>
      <c r="BK411" s="225"/>
      <c r="BL411" s="225"/>
      <c r="BM411" s="225"/>
      <c r="BN411" s="225"/>
      <c r="BO411" s="225"/>
      <c r="BP411" s="225"/>
      <c r="BQ411" s="225"/>
      <c r="BR411" s="225"/>
      <c r="BS411" s="225"/>
      <c r="BT411" s="225"/>
      <c r="BU411" s="225"/>
      <c r="BV411" s="225"/>
      <c r="BW411" s="225"/>
      <c r="BX411" s="225"/>
      <c r="BY411" s="225"/>
      <c r="BZ411" s="225"/>
    </row>
    <row r="412" spans="1:78" ht="12" customHeight="1" x14ac:dyDescent="0.25">
      <c r="A412" s="225"/>
      <c r="B412" s="225"/>
      <c r="C412" s="225"/>
      <c r="D412" s="225"/>
      <c r="E412" s="225"/>
      <c r="F412" s="225"/>
      <c r="G412" s="225"/>
      <c r="H412" s="225"/>
      <c r="I412" s="225"/>
      <c r="J412" s="270"/>
      <c r="K412" s="271"/>
      <c r="L412" s="225"/>
      <c r="M412" s="225"/>
      <c r="N412" s="225"/>
      <c r="O412" s="225"/>
      <c r="P412" s="225"/>
      <c r="Q412" s="225"/>
      <c r="R412" s="225"/>
      <c r="S412" s="225"/>
      <c r="T412" s="225"/>
      <c r="U412" s="225"/>
      <c r="V412" s="225"/>
      <c r="W412" s="225"/>
      <c r="X412" s="225"/>
      <c r="Y412" s="225"/>
      <c r="Z412" s="225"/>
      <c r="AA412" s="225"/>
      <c r="AB412" s="225"/>
      <c r="AC412" s="225"/>
      <c r="AD412" s="225"/>
      <c r="AE412" s="225"/>
      <c r="AF412" s="225"/>
      <c r="AG412" s="225"/>
      <c r="AH412" s="225"/>
      <c r="AI412" s="225"/>
      <c r="AJ412" s="225"/>
      <c r="AK412" s="225"/>
      <c r="AL412" s="225"/>
      <c r="AM412" s="225"/>
      <c r="AN412" s="225"/>
      <c r="AO412" s="225"/>
      <c r="AP412" s="225"/>
      <c r="AQ412" s="225"/>
      <c r="AR412" s="225"/>
      <c r="AS412" s="225"/>
      <c r="AT412" s="225"/>
      <c r="AU412" s="225"/>
      <c r="AV412" s="225"/>
      <c r="AW412" s="225"/>
      <c r="AX412" s="225"/>
      <c r="AY412" s="225"/>
      <c r="AZ412" s="225"/>
      <c r="BA412" s="225"/>
      <c r="BB412" s="225"/>
      <c r="BC412" s="225"/>
      <c r="BD412" s="225"/>
      <c r="BE412" s="225"/>
      <c r="BF412" s="225"/>
      <c r="BG412" s="225"/>
      <c r="BH412" s="225"/>
      <c r="BI412" s="225"/>
      <c r="BJ412" s="225"/>
      <c r="BK412" s="225"/>
      <c r="BL412" s="225"/>
      <c r="BM412" s="225"/>
      <c r="BN412" s="225"/>
      <c r="BO412" s="225"/>
      <c r="BP412" s="225"/>
      <c r="BQ412" s="225"/>
      <c r="BR412" s="225"/>
      <c r="BS412" s="225"/>
      <c r="BT412" s="225"/>
      <c r="BU412" s="225"/>
      <c r="BV412" s="225"/>
      <c r="BW412" s="225"/>
      <c r="BX412" s="225"/>
      <c r="BY412" s="225"/>
      <c r="BZ412" s="225"/>
    </row>
    <row r="413" spans="1:78" ht="12" customHeight="1" x14ac:dyDescent="0.25">
      <c r="A413" s="225"/>
      <c r="B413" s="225"/>
      <c r="C413" s="225"/>
      <c r="D413" s="225"/>
      <c r="E413" s="225"/>
      <c r="F413" s="225"/>
      <c r="G413" s="225"/>
      <c r="H413" s="225"/>
      <c r="I413" s="225"/>
      <c r="J413" s="270"/>
      <c r="K413" s="271"/>
      <c r="L413" s="225"/>
      <c r="M413" s="225"/>
      <c r="N413" s="225"/>
      <c r="O413" s="225"/>
      <c r="P413" s="225"/>
      <c r="Q413" s="225"/>
      <c r="R413" s="225"/>
      <c r="S413" s="225"/>
      <c r="T413" s="225"/>
      <c r="U413" s="225"/>
      <c r="V413" s="225"/>
      <c r="W413" s="225"/>
      <c r="X413" s="225"/>
      <c r="Y413" s="225"/>
      <c r="Z413" s="225"/>
      <c r="AA413" s="225"/>
      <c r="AB413" s="225"/>
      <c r="AC413" s="225"/>
      <c r="AD413" s="225"/>
      <c r="AE413" s="225"/>
      <c r="AF413" s="225"/>
      <c r="AG413" s="225"/>
      <c r="AH413" s="225"/>
      <c r="AI413" s="225"/>
      <c r="AJ413" s="225"/>
      <c r="AK413" s="225"/>
      <c r="AL413" s="225"/>
      <c r="AM413" s="225"/>
      <c r="AN413" s="225"/>
      <c r="AO413" s="225"/>
      <c r="AP413" s="225"/>
      <c r="AQ413" s="225"/>
      <c r="AR413" s="225"/>
      <c r="AS413" s="225"/>
      <c r="AT413" s="225"/>
      <c r="AU413" s="225"/>
      <c r="AV413" s="225"/>
      <c r="AW413" s="225"/>
      <c r="AX413" s="225"/>
      <c r="AY413" s="225"/>
      <c r="AZ413" s="225"/>
      <c r="BA413" s="225"/>
      <c r="BB413" s="225"/>
      <c r="BC413" s="225"/>
      <c r="BD413" s="225"/>
      <c r="BE413" s="225"/>
      <c r="BF413" s="225"/>
      <c r="BG413" s="225"/>
      <c r="BH413" s="225"/>
      <c r="BI413" s="225"/>
      <c r="BJ413" s="225"/>
      <c r="BK413" s="225"/>
      <c r="BL413" s="225"/>
      <c r="BM413" s="225"/>
      <c r="BN413" s="225"/>
      <c r="BO413" s="225"/>
      <c r="BP413" s="225"/>
      <c r="BQ413" s="225"/>
      <c r="BR413" s="225"/>
      <c r="BS413" s="225"/>
      <c r="BT413" s="225"/>
      <c r="BU413" s="225"/>
      <c r="BV413" s="225"/>
      <c r="BW413" s="225"/>
      <c r="BX413" s="225"/>
      <c r="BY413" s="225"/>
      <c r="BZ413" s="225"/>
    </row>
    <row r="414" spans="1:78" ht="12" customHeight="1" x14ac:dyDescent="0.25">
      <c r="A414" s="225"/>
      <c r="B414" s="225"/>
      <c r="C414" s="225"/>
      <c r="D414" s="225"/>
      <c r="E414" s="225"/>
      <c r="F414" s="225"/>
      <c r="G414" s="225"/>
      <c r="H414" s="225"/>
      <c r="I414" s="225"/>
      <c r="J414" s="270"/>
      <c r="K414" s="271"/>
      <c r="L414" s="225"/>
      <c r="M414" s="225"/>
      <c r="N414" s="225"/>
      <c r="O414" s="225"/>
      <c r="P414" s="225"/>
      <c r="Q414" s="225"/>
      <c r="R414" s="225"/>
      <c r="S414" s="225"/>
      <c r="T414" s="225"/>
      <c r="U414" s="225"/>
      <c r="V414" s="225"/>
      <c r="W414" s="225"/>
      <c r="X414" s="225"/>
      <c r="Y414" s="225"/>
      <c r="Z414" s="225"/>
      <c r="AA414" s="225"/>
      <c r="AB414" s="225"/>
      <c r="AC414" s="225"/>
      <c r="AD414" s="225"/>
      <c r="AE414" s="225"/>
      <c r="AF414" s="225"/>
      <c r="AG414" s="225"/>
      <c r="AH414" s="225"/>
      <c r="AI414" s="225"/>
      <c r="AJ414" s="225"/>
      <c r="AK414" s="225"/>
      <c r="AL414" s="225"/>
      <c r="AM414" s="225"/>
      <c r="AN414" s="225"/>
      <c r="AO414" s="225"/>
      <c r="AP414" s="225"/>
      <c r="AQ414" s="225"/>
      <c r="AR414" s="225"/>
      <c r="AS414" s="225"/>
      <c r="AT414" s="225"/>
      <c r="AU414" s="225"/>
      <c r="AV414" s="225"/>
      <c r="AW414" s="225"/>
      <c r="AX414" s="225"/>
      <c r="AY414" s="225"/>
      <c r="AZ414" s="225"/>
      <c r="BA414" s="225"/>
      <c r="BB414" s="225"/>
      <c r="BC414" s="225"/>
      <c r="BD414" s="225"/>
      <c r="BE414" s="225"/>
      <c r="BF414" s="225"/>
      <c r="BG414" s="225"/>
      <c r="BH414" s="225"/>
      <c r="BI414" s="225"/>
      <c r="BJ414" s="225"/>
      <c r="BK414" s="225"/>
      <c r="BL414" s="225"/>
      <c r="BM414" s="225"/>
      <c r="BN414" s="225"/>
      <c r="BO414" s="225"/>
      <c r="BP414" s="225"/>
      <c r="BQ414" s="225"/>
      <c r="BR414" s="225"/>
      <c r="BS414" s="225"/>
      <c r="BT414" s="225"/>
      <c r="BU414" s="225"/>
      <c r="BV414" s="225"/>
      <c r="BW414" s="225"/>
      <c r="BX414" s="225"/>
      <c r="BY414" s="225"/>
      <c r="BZ414" s="225"/>
    </row>
    <row r="415" spans="1:78" ht="12" customHeight="1" x14ac:dyDescent="0.25">
      <c r="A415" s="225"/>
      <c r="B415" s="225"/>
      <c r="C415" s="225"/>
      <c r="D415" s="225"/>
      <c r="E415" s="225"/>
      <c r="F415" s="225"/>
      <c r="G415" s="225"/>
      <c r="H415" s="225"/>
      <c r="I415" s="225"/>
      <c r="J415" s="270"/>
      <c r="K415" s="271"/>
      <c r="L415" s="225"/>
      <c r="M415" s="225"/>
      <c r="N415" s="225"/>
      <c r="O415" s="225"/>
      <c r="P415" s="225"/>
      <c r="Q415" s="225"/>
      <c r="R415" s="225"/>
      <c r="S415" s="225"/>
      <c r="T415" s="225"/>
      <c r="U415" s="225"/>
      <c r="V415" s="225"/>
      <c r="W415" s="225"/>
      <c r="X415" s="225"/>
      <c r="Y415" s="225"/>
      <c r="Z415" s="225"/>
      <c r="AA415" s="225"/>
      <c r="AB415" s="225"/>
      <c r="AC415" s="225"/>
      <c r="AD415" s="225"/>
      <c r="AE415" s="225"/>
      <c r="AF415" s="225"/>
      <c r="AG415" s="225"/>
      <c r="AH415" s="225"/>
      <c r="AI415" s="225"/>
      <c r="AJ415" s="225"/>
      <c r="AK415" s="225"/>
      <c r="AL415" s="225"/>
      <c r="AM415" s="225"/>
      <c r="AN415" s="225"/>
      <c r="AO415" s="225"/>
      <c r="AP415" s="225"/>
      <c r="AQ415" s="225"/>
      <c r="AR415" s="225"/>
      <c r="AS415" s="225"/>
      <c r="AT415" s="225"/>
      <c r="AU415" s="225"/>
      <c r="AV415" s="225"/>
      <c r="AW415" s="225"/>
      <c r="AX415" s="225"/>
      <c r="AY415" s="225"/>
      <c r="AZ415" s="225"/>
      <c r="BA415" s="225"/>
      <c r="BB415" s="225"/>
      <c r="BC415" s="225"/>
      <c r="BD415" s="225"/>
      <c r="BE415" s="225"/>
      <c r="BF415" s="225"/>
      <c r="BG415" s="225"/>
      <c r="BH415" s="225"/>
      <c r="BI415" s="225"/>
      <c r="BJ415" s="225"/>
      <c r="BK415" s="225"/>
      <c r="BL415" s="225"/>
      <c r="BM415" s="225"/>
      <c r="BN415" s="225"/>
      <c r="BO415" s="225"/>
      <c r="BP415" s="225"/>
      <c r="BQ415" s="225"/>
      <c r="BR415" s="225"/>
      <c r="BS415" s="225"/>
      <c r="BT415" s="225"/>
      <c r="BU415" s="225"/>
      <c r="BV415" s="225"/>
      <c r="BW415" s="225"/>
      <c r="BX415" s="225"/>
      <c r="BY415" s="225"/>
      <c r="BZ415" s="225"/>
    </row>
    <row r="416" spans="1:78" ht="12" customHeight="1" x14ac:dyDescent="0.25">
      <c r="A416" s="225"/>
      <c r="B416" s="225"/>
      <c r="C416" s="225"/>
      <c r="D416" s="225"/>
      <c r="E416" s="225"/>
      <c r="F416" s="225"/>
      <c r="G416" s="225"/>
      <c r="H416" s="225"/>
      <c r="I416" s="225"/>
      <c r="J416" s="270"/>
      <c r="K416" s="271"/>
      <c r="L416" s="225"/>
      <c r="M416" s="225"/>
      <c r="N416" s="225"/>
      <c r="O416" s="225"/>
      <c r="P416" s="225"/>
      <c r="Q416" s="225"/>
      <c r="R416" s="225"/>
      <c r="S416" s="225"/>
      <c r="T416" s="225"/>
      <c r="U416" s="225"/>
      <c r="V416" s="225"/>
      <c r="W416" s="225"/>
      <c r="X416" s="225"/>
      <c r="Y416" s="225"/>
      <c r="Z416" s="225"/>
      <c r="AA416" s="225"/>
      <c r="AB416" s="225"/>
      <c r="AC416" s="225"/>
      <c r="AD416" s="225"/>
      <c r="AE416" s="225"/>
      <c r="AF416" s="225"/>
      <c r="AG416" s="225"/>
      <c r="AH416" s="225"/>
      <c r="AI416" s="225"/>
      <c r="AJ416" s="225"/>
      <c r="AK416" s="225"/>
      <c r="AL416" s="225"/>
      <c r="AM416" s="225"/>
      <c r="AN416" s="225"/>
      <c r="AO416" s="225"/>
      <c r="AP416" s="225"/>
      <c r="AQ416" s="225"/>
      <c r="AR416" s="225"/>
      <c r="AS416" s="225"/>
      <c r="AT416" s="225"/>
      <c r="AU416" s="225"/>
      <c r="AV416" s="225"/>
      <c r="AW416" s="225"/>
      <c r="AX416" s="225"/>
      <c r="AY416" s="225"/>
      <c r="AZ416" s="225"/>
      <c r="BA416" s="225"/>
      <c r="BB416" s="225"/>
      <c r="BC416" s="225"/>
      <c r="BD416" s="225"/>
      <c r="BE416" s="225"/>
      <c r="BF416" s="225"/>
      <c r="BG416" s="225"/>
      <c r="BH416" s="225"/>
      <c r="BI416" s="225"/>
      <c r="BJ416" s="225"/>
      <c r="BK416" s="225"/>
      <c r="BL416" s="225"/>
      <c r="BM416" s="225"/>
      <c r="BN416" s="225"/>
      <c r="BO416" s="225"/>
      <c r="BP416" s="225"/>
      <c r="BQ416" s="225"/>
      <c r="BR416" s="225"/>
      <c r="BS416" s="225"/>
      <c r="BT416" s="225"/>
      <c r="BU416" s="225"/>
      <c r="BV416" s="225"/>
      <c r="BW416" s="225"/>
      <c r="BX416" s="225"/>
      <c r="BY416" s="225"/>
      <c r="BZ416" s="225"/>
    </row>
    <row r="417" spans="1:78" ht="12" customHeight="1" x14ac:dyDescent="0.25">
      <c r="A417" s="225"/>
      <c r="B417" s="225"/>
      <c r="C417" s="225"/>
      <c r="D417" s="225"/>
      <c r="E417" s="225"/>
      <c r="F417" s="225"/>
      <c r="G417" s="225"/>
      <c r="H417" s="225"/>
      <c r="I417" s="225"/>
      <c r="J417" s="270"/>
      <c r="K417" s="271"/>
      <c r="L417" s="225"/>
      <c r="M417" s="225"/>
      <c r="N417" s="225"/>
      <c r="O417" s="225"/>
      <c r="P417" s="225"/>
      <c r="Q417" s="225"/>
      <c r="R417" s="225"/>
      <c r="S417" s="225"/>
      <c r="T417" s="225"/>
      <c r="U417" s="225"/>
      <c r="V417" s="225"/>
      <c r="W417" s="225"/>
      <c r="X417" s="225"/>
      <c r="Y417" s="225"/>
      <c r="Z417" s="225"/>
      <c r="AA417" s="225"/>
      <c r="AB417" s="225"/>
      <c r="AC417" s="225"/>
      <c r="AD417" s="225"/>
      <c r="AE417" s="225"/>
      <c r="AF417" s="225"/>
      <c r="AG417" s="225"/>
      <c r="AH417" s="225"/>
      <c r="AI417" s="225"/>
      <c r="AJ417" s="225"/>
      <c r="AK417" s="225"/>
      <c r="AL417" s="225"/>
      <c r="AM417" s="225"/>
      <c r="AN417" s="225"/>
      <c r="AO417" s="225"/>
      <c r="AP417" s="225"/>
      <c r="AQ417" s="225"/>
      <c r="AR417" s="225"/>
      <c r="AS417" s="225"/>
      <c r="AT417" s="225"/>
      <c r="AU417" s="225"/>
      <c r="AV417" s="225"/>
      <c r="AW417" s="225"/>
      <c r="AX417" s="225"/>
      <c r="AY417" s="225"/>
      <c r="AZ417" s="225"/>
      <c r="BA417" s="225"/>
      <c r="BB417" s="225"/>
      <c r="BC417" s="225"/>
      <c r="BD417" s="225"/>
      <c r="BE417" s="225"/>
      <c r="BF417" s="225"/>
      <c r="BG417" s="225"/>
      <c r="BH417" s="225"/>
      <c r="BI417" s="225"/>
      <c r="BJ417" s="225"/>
      <c r="BK417" s="225"/>
      <c r="BL417" s="225"/>
      <c r="BM417" s="225"/>
      <c r="BN417" s="225"/>
      <c r="BO417" s="225"/>
      <c r="BP417" s="225"/>
      <c r="BQ417" s="225"/>
      <c r="BR417" s="225"/>
      <c r="BS417" s="225"/>
      <c r="BT417" s="225"/>
      <c r="BU417" s="225"/>
      <c r="BV417" s="225"/>
      <c r="BW417" s="225"/>
      <c r="BX417" s="225"/>
      <c r="BY417" s="225"/>
      <c r="BZ417" s="225"/>
    </row>
    <row r="418" spans="1:78" ht="12" customHeight="1" x14ac:dyDescent="0.25">
      <c r="A418" s="225"/>
      <c r="B418" s="225"/>
      <c r="C418" s="225"/>
      <c r="D418" s="225"/>
      <c r="E418" s="225"/>
      <c r="F418" s="225"/>
      <c r="G418" s="225"/>
      <c r="H418" s="225"/>
      <c r="I418" s="225"/>
      <c r="J418" s="270"/>
      <c r="K418" s="271"/>
      <c r="L418" s="225"/>
      <c r="M418" s="225"/>
      <c r="N418" s="225"/>
      <c r="O418" s="225"/>
      <c r="P418" s="225"/>
      <c r="Q418" s="225"/>
      <c r="R418" s="225"/>
      <c r="S418" s="225"/>
      <c r="T418" s="225"/>
      <c r="U418" s="225"/>
      <c r="V418" s="225"/>
      <c r="W418" s="225"/>
      <c r="X418" s="225"/>
      <c r="Y418" s="225"/>
      <c r="Z418" s="225"/>
      <c r="AA418" s="225"/>
      <c r="AB418" s="225"/>
      <c r="AC418" s="225"/>
      <c r="AD418" s="225"/>
      <c r="AE418" s="225"/>
      <c r="AF418" s="225"/>
      <c r="AG418" s="225"/>
      <c r="AH418" s="225"/>
      <c r="AI418" s="225"/>
      <c r="AJ418" s="225"/>
      <c r="AK418" s="225"/>
      <c r="AL418" s="225"/>
      <c r="AM418" s="225"/>
      <c r="AN418" s="225"/>
      <c r="AO418" s="225"/>
      <c r="AP418" s="225"/>
      <c r="AQ418" s="225"/>
      <c r="AR418" s="225"/>
      <c r="AS418" s="225"/>
      <c r="AT418" s="225"/>
      <c r="AU418" s="225"/>
      <c r="AV418" s="225"/>
      <c r="AW418" s="225"/>
      <c r="AX418" s="225"/>
      <c r="AY418" s="225"/>
      <c r="AZ418" s="225"/>
      <c r="BA418" s="225"/>
      <c r="BB418" s="225"/>
      <c r="BC418" s="225"/>
      <c r="BD418" s="225"/>
      <c r="BE418" s="225"/>
      <c r="BF418" s="225"/>
      <c r="BG418" s="225"/>
      <c r="BH418" s="225"/>
      <c r="BI418" s="225"/>
      <c r="BJ418" s="225"/>
      <c r="BK418" s="225"/>
      <c r="BL418" s="225"/>
      <c r="BM418" s="225"/>
      <c r="BN418" s="225"/>
      <c r="BO418" s="225"/>
      <c r="BP418" s="225"/>
      <c r="BQ418" s="225"/>
      <c r="BR418" s="225"/>
      <c r="BS418" s="225"/>
      <c r="BT418" s="225"/>
      <c r="BU418" s="225"/>
      <c r="BV418" s="225"/>
      <c r="BW418" s="225"/>
      <c r="BX418" s="225"/>
      <c r="BY418" s="225"/>
      <c r="BZ418" s="225"/>
    </row>
    <row r="419" spans="1:78" ht="12" customHeight="1" x14ac:dyDescent="0.25">
      <c r="A419" s="225"/>
      <c r="B419" s="225"/>
      <c r="C419" s="225"/>
      <c r="D419" s="225"/>
      <c r="E419" s="225"/>
      <c r="F419" s="225"/>
      <c r="G419" s="225"/>
      <c r="H419" s="225"/>
      <c r="I419" s="225"/>
      <c r="J419" s="270"/>
      <c r="K419" s="271"/>
      <c r="L419" s="225"/>
      <c r="M419" s="225"/>
      <c r="N419" s="225"/>
      <c r="O419" s="225"/>
      <c r="P419" s="225"/>
      <c r="Q419" s="225"/>
      <c r="R419" s="225"/>
      <c r="S419" s="225"/>
      <c r="T419" s="225"/>
      <c r="U419" s="225"/>
      <c r="V419" s="225"/>
      <c r="W419" s="225"/>
      <c r="X419" s="225"/>
      <c r="Y419" s="225"/>
      <c r="Z419" s="225"/>
      <c r="AA419" s="225"/>
      <c r="AB419" s="225"/>
      <c r="AC419" s="225"/>
      <c r="AD419" s="225"/>
      <c r="AE419" s="225"/>
      <c r="AF419" s="225"/>
      <c r="AG419" s="225"/>
      <c r="AH419" s="225"/>
      <c r="AI419" s="225"/>
      <c r="AJ419" s="225"/>
      <c r="AK419" s="225"/>
      <c r="AL419" s="225"/>
      <c r="AM419" s="225"/>
      <c r="AN419" s="225"/>
      <c r="AO419" s="225"/>
      <c r="AP419" s="225"/>
      <c r="AQ419" s="225"/>
      <c r="AR419" s="225"/>
      <c r="AS419" s="225"/>
      <c r="AT419" s="225"/>
      <c r="AU419" s="225"/>
      <c r="AV419" s="225"/>
      <c r="AW419" s="225"/>
      <c r="AX419" s="225"/>
      <c r="AY419" s="225"/>
      <c r="AZ419" s="225"/>
      <c r="BA419" s="225"/>
      <c r="BB419" s="225"/>
      <c r="BC419" s="225"/>
      <c r="BD419" s="225"/>
      <c r="BE419" s="225"/>
      <c r="BF419" s="225"/>
      <c r="BG419" s="225"/>
      <c r="BH419" s="225"/>
      <c r="BI419" s="225"/>
      <c r="BJ419" s="225"/>
      <c r="BK419" s="225"/>
      <c r="BL419" s="225"/>
      <c r="BM419" s="225"/>
      <c r="BN419" s="225"/>
      <c r="BO419" s="225"/>
      <c r="BP419" s="225"/>
      <c r="BQ419" s="225"/>
      <c r="BR419" s="225"/>
      <c r="BS419" s="225"/>
      <c r="BT419" s="225"/>
      <c r="BU419" s="225"/>
      <c r="BV419" s="225"/>
      <c r="BW419" s="225"/>
      <c r="BX419" s="225"/>
      <c r="BY419" s="225"/>
      <c r="BZ419" s="225"/>
    </row>
    <row r="420" spans="1:78" ht="12" customHeight="1" x14ac:dyDescent="0.25">
      <c r="A420" s="225"/>
      <c r="B420" s="225"/>
      <c r="C420" s="225"/>
      <c r="D420" s="225"/>
      <c r="E420" s="225"/>
      <c r="F420" s="225"/>
      <c r="G420" s="225"/>
      <c r="H420" s="225"/>
      <c r="I420" s="225"/>
      <c r="J420" s="270"/>
      <c r="K420" s="271"/>
      <c r="L420" s="225"/>
      <c r="M420" s="225"/>
      <c r="N420" s="225"/>
      <c r="O420" s="225"/>
      <c r="P420" s="225"/>
      <c r="Q420" s="225"/>
      <c r="R420" s="225"/>
      <c r="S420" s="225"/>
      <c r="T420" s="225"/>
      <c r="U420" s="225"/>
      <c r="V420" s="225"/>
      <c r="W420" s="225"/>
      <c r="X420" s="225"/>
      <c r="Y420" s="225"/>
      <c r="Z420" s="225"/>
      <c r="AA420" s="225"/>
      <c r="AB420" s="225"/>
      <c r="AC420" s="225"/>
      <c r="AD420" s="225"/>
      <c r="AE420" s="225"/>
      <c r="AF420" s="225"/>
      <c r="AG420" s="225"/>
      <c r="AH420" s="225"/>
      <c r="AI420" s="225"/>
      <c r="AJ420" s="225"/>
      <c r="AK420" s="225"/>
      <c r="AL420" s="225"/>
      <c r="AM420" s="225"/>
      <c r="AN420" s="225"/>
      <c r="AO420" s="225"/>
      <c r="AP420" s="225"/>
      <c r="AQ420" s="225"/>
      <c r="AR420" s="225"/>
      <c r="AS420" s="225"/>
      <c r="AT420" s="225"/>
      <c r="AU420" s="225"/>
      <c r="AV420" s="225"/>
      <c r="AW420" s="225"/>
      <c r="AX420" s="225"/>
      <c r="AY420" s="225"/>
      <c r="AZ420" s="225"/>
      <c r="BA420" s="225"/>
      <c r="BB420" s="225"/>
      <c r="BC420" s="225"/>
      <c r="BD420" s="225"/>
      <c r="BE420" s="225"/>
      <c r="BF420" s="225"/>
      <c r="BG420" s="225"/>
      <c r="BH420" s="225"/>
      <c r="BI420" s="225"/>
      <c r="BJ420" s="225"/>
      <c r="BK420" s="225"/>
      <c r="BL420" s="225"/>
      <c r="BM420" s="225"/>
      <c r="BN420" s="225"/>
      <c r="BO420" s="225"/>
      <c r="BP420" s="225"/>
      <c r="BQ420" s="225"/>
      <c r="BR420" s="225"/>
      <c r="BS420" s="225"/>
      <c r="BT420" s="225"/>
      <c r="BU420" s="225"/>
      <c r="BV420" s="225"/>
      <c r="BW420" s="225"/>
      <c r="BX420" s="225"/>
      <c r="BY420" s="225"/>
      <c r="BZ420" s="225"/>
    </row>
    <row r="421" spans="1:78" ht="12" customHeight="1" x14ac:dyDescent="0.25">
      <c r="A421" s="225"/>
      <c r="B421" s="225"/>
      <c r="C421" s="225"/>
      <c r="D421" s="225"/>
      <c r="E421" s="225"/>
      <c r="F421" s="225"/>
      <c r="G421" s="225"/>
      <c r="H421" s="225"/>
      <c r="I421" s="225"/>
      <c r="J421" s="270"/>
      <c r="K421" s="271"/>
      <c r="L421" s="225"/>
      <c r="M421" s="225"/>
      <c r="N421" s="225"/>
      <c r="O421" s="225"/>
      <c r="P421" s="225"/>
      <c r="Q421" s="225"/>
      <c r="R421" s="225"/>
      <c r="S421" s="225"/>
      <c r="T421" s="225"/>
      <c r="U421" s="225"/>
      <c r="V421" s="225"/>
      <c r="W421" s="225"/>
      <c r="X421" s="225"/>
      <c r="Y421" s="225"/>
      <c r="Z421" s="225"/>
      <c r="AA421" s="225"/>
      <c r="AB421" s="225"/>
      <c r="AC421" s="225"/>
      <c r="AD421" s="225"/>
      <c r="AE421" s="225"/>
      <c r="AF421" s="225"/>
      <c r="AG421" s="225"/>
      <c r="AH421" s="225"/>
      <c r="AI421" s="225"/>
      <c r="AJ421" s="225"/>
      <c r="AK421" s="225"/>
      <c r="AL421" s="225"/>
      <c r="AM421" s="225"/>
      <c r="AN421" s="225"/>
      <c r="AO421" s="225"/>
      <c r="AP421" s="225"/>
      <c r="AQ421" s="225"/>
      <c r="AR421" s="225"/>
      <c r="AS421" s="225"/>
      <c r="AT421" s="225"/>
      <c r="AU421" s="225"/>
      <c r="AV421" s="225"/>
      <c r="AW421" s="225"/>
      <c r="AX421" s="225"/>
      <c r="AY421" s="225"/>
      <c r="AZ421" s="225"/>
      <c r="BA421" s="225"/>
      <c r="BB421" s="225"/>
      <c r="BC421" s="225"/>
      <c r="BD421" s="225"/>
      <c r="BE421" s="225"/>
      <c r="BF421" s="225"/>
      <c r="BG421" s="225"/>
      <c r="BH421" s="225"/>
      <c r="BI421" s="225"/>
      <c r="BJ421" s="225"/>
      <c r="BK421" s="225"/>
      <c r="BL421" s="225"/>
      <c r="BM421" s="225"/>
      <c r="BN421" s="225"/>
      <c r="BO421" s="225"/>
      <c r="BP421" s="225"/>
      <c r="BQ421" s="225"/>
      <c r="BR421" s="225"/>
      <c r="BS421" s="225"/>
      <c r="BT421" s="225"/>
      <c r="BU421" s="225"/>
      <c r="BV421" s="225"/>
      <c r="BW421" s="225"/>
      <c r="BX421" s="225"/>
      <c r="BY421" s="225"/>
      <c r="BZ421" s="225"/>
    </row>
    <row r="422" spans="1:78" ht="12" customHeight="1" x14ac:dyDescent="0.25">
      <c r="A422" s="225"/>
      <c r="B422" s="225"/>
      <c r="C422" s="225"/>
      <c r="D422" s="225"/>
      <c r="E422" s="225"/>
      <c r="F422" s="225"/>
      <c r="G422" s="225"/>
      <c r="H422" s="225"/>
      <c r="I422" s="225"/>
      <c r="J422" s="270"/>
      <c r="K422" s="271"/>
      <c r="L422" s="225"/>
      <c r="M422" s="225"/>
      <c r="N422" s="225"/>
      <c r="O422" s="225"/>
      <c r="P422" s="225"/>
      <c r="Q422" s="225"/>
      <c r="R422" s="225"/>
      <c r="S422" s="225"/>
      <c r="T422" s="225"/>
      <c r="U422" s="225"/>
      <c r="V422" s="225"/>
      <c r="W422" s="225"/>
      <c r="X422" s="225"/>
      <c r="Y422" s="225"/>
      <c r="Z422" s="225"/>
      <c r="AA422" s="225"/>
      <c r="AB422" s="225"/>
      <c r="AC422" s="225"/>
      <c r="AD422" s="225"/>
      <c r="AE422" s="225"/>
      <c r="AF422" s="225"/>
      <c r="AG422" s="225"/>
      <c r="AH422" s="225"/>
      <c r="AI422" s="225"/>
      <c r="AJ422" s="225"/>
      <c r="AK422" s="225"/>
      <c r="AL422" s="225"/>
      <c r="AM422" s="225"/>
      <c r="AN422" s="225"/>
      <c r="AO422" s="225"/>
      <c r="AP422" s="225"/>
      <c r="AQ422" s="225"/>
      <c r="AR422" s="225"/>
      <c r="AS422" s="225"/>
      <c r="AT422" s="225"/>
      <c r="AU422" s="225"/>
      <c r="AV422" s="225"/>
      <c r="AW422" s="225"/>
      <c r="AX422" s="225"/>
      <c r="AY422" s="225"/>
      <c r="AZ422" s="225"/>
      <c r="BA422" s="225"/>
      <c r="BB422" s="225"/>
      <c r="BC422" s="225"/>
      <c r="BD422" s="225"/>
      <c r="BE422" s="225"/>
      <c r="BF422" s="225"/>
      <c r="BG422" s="225"/>
      <c r="BH422" s="225"/>
      <c r="BI422" s="225"/>
      <c r="BJ422" s="225"/>
      <c r="BK422" s="225"/>
      <c r="BL422" s="225"/>
      <c r="BM422" s="225"/>
      <c r="BN422" s="225"/>
      <c r="BO422" s="225"/>
      <c r="BP422" s="225"/>
      <c r="BQ422" s="225"/>
      <c r="BR422" s="225"/>
      <c r="BS422" s="225"/>
      <c r="BT422" s="225"/>
      <c r="BU422" s="225"/>
      <c r="BV422" s="225"/>
      <c r="BW422" s="225"/>
      <c r="BX422" s="225"/>
      <c r="BY422" s="225"/>
      <c r="BZ422" s="225"/>
    </row>
    <row r="423" spans="1:78" ht="12" customHeight="1" x14ac:dyDescent="0.25">
      <c r="A423" s="225"/>
      <c r="B423" s="225"/>
      <c r="C423" s="225"/>
      <c r="D423" s="225"/>
      <c r="E423" s="225"/>
      <c r="F423" s="225"/>
      <c r="G423" s="225"/>
      <c r="H423" s="225"/>
      <c r="I423" s="225"/>
      <c r="J423" s="270"/>
      <c r="K423" s="271"/>
      <c r="L423" s="225"/>
      <c r="M423" s="225"/>
      <c r="N423" s="225"/>
      <c r="O423" s="225"/>
      <c r="P423" s="225"/>
      <c r="Q423" s="225"/>
      <c r="R423" s="225"/>
      <c r="S423" s="225"/>
      <c r="T423" s="225"/>
      <c r="U423" s="225"/>
      <c r="V423" s="225"/>
      <c r="W423" s="225"/>
      <c r="X423" s="225"/>
      <c r="Y423" s="225"/>
      <c r="Z423" s="225"/>
      <c r="AA423" s="225"/>
      <c r="AB423" s="225"/>
      <c r="AC423" s="225"/>
      <c r="AD423" s="225"/>
      <c r="AE423" s="225"/>
      <c r="AF423" s="225"/>
      <c r="AG423" s="225"/>
      <c r="AH423" s="225"/>
      <c r="AI423" s="225"/>
      <c r="AJ423" s="225"/>
      <c r="AK423" s="225"/>
      <c r="AL423" s="225"/>
      <c r="AM423" s="225"/>
      <c r="AN423" s="225"/>
      <c r="AO423" s="225"/>
      <c r="AP423" s="225"/>
      <c r="AQ423" s="225"/>
      <c r="AR423" s="225"/>
      <c r="AS423" s="225"/>
      <c r="AT423" s="225"/>
      <c r="AU423" s="225"/>
      <c r="AV423" s="225"/>
      <c r="AW423" s="225"/>
      <c r="AX423" s="225"/>
      <c r="AY423" s="225"/>
      <c r="AZ423" s="225"/>
      <c r="BA423" s="225"/>
      <c r="BB423" s="225"/>
      <c r="BC423" s="225"/>
      <c r="BD423" s="225"/>
      <c r="BE423" s="225"/>
      <c r="BF423" s="225"/>
      <c r="BG423" s="225"/>
      <c r="BH423" s="225"/>
      <c r="BI423" s="225"/>
      <c r="BJ423" s="225"/>
      <c r="BK423" s="225"/>
      <c r="BL423" s="225"/>
      <c r="BM423" s="225"/>
      <c r="BN423" s="225"/>
      <c r="BO423" s="225"/>
      <c r="BP423" s="225"/>
      <c r="BQ423" s="225"/>
      <c r="BR423" s="225"/>
      <c r="BS423" s="225"/>
      <c r="BT423" s="225"/>
      <c r="BU423" s="225"/>
      <c r="BV423" s="225"/>
      <c r="BW423" s="225"/>
      <c r="BX423" s="225"/>
      <c r="BY423" s="225"/>
      <c r="BZ423" s="225"/>
    </row>
    <row r="424" spans="1:78" ht="12" customHeight="1" x14ac:dyDescent="0.25">
      <c r="A424" s="225"/>
      <c r="B424" s="225"/>
      <c r="C424" s="225"/>
      <c r="D424" s="225"/>
      <c r="E424" s="225"/>
      <c r="F424" s="225"/>
      <c r="G424" s="225"/>
      <c r="H424" s="225"/>
      <c r="I424" s="225"/>
      <c r="J424" s="270"/>
      <c r="K424" s="271"/>
      <c r="L424" s="225"/>
      <c r="M424" s="225"/>
      <c r="N424" s="225"/>
      <c r="O424" s="225"/>
      <c r="P424" s="225"/>
      <c r="Q424" s="225"/>
      <c r="R424" s="225"/>
      <c r="S424" s="225"/>
      <c r="T424" s="225"/>
      <c r="U424" s="225"/>
      <c r="V424" s="225"/>
      <c r="W424" s="225"/>
      <c r="X424" s="225"/>
      <c r="Y424" s="225"/>
      <c r="Z424" s="225"/>
      <c r="AA424" s="225"/>
      <c r="AB424" s="225"/>
      <c r="AC424" s="225"/>
      <c r="AD424" s="225"/>
      <c r="AE424" s="225"/>
      <c r="AF424" s="225"/>
      <c r="AG424" s="225"/>
      <c r="AH424" s="225"/>
      <c r="AI424" s="225"/>
      <c r="AJ424" s="225"/>
      <c r="AK424" s="225"/>
      <c r="AL424" s="225"/>
      <c r="AM424" s="225"/>
      <c r="AN424" s="225"/>
      <c r="AO424" s="225"/>
      <c r="AP424" s="225"/>
      <c r="AQ424" s="225"/>
      <c r="AR424" s="225"/>
      <c r="AS424" s="225"/>
      <c r="AT424" s="225"/>
      <c r="AU424" s="225"/>
      <c r="AV424" s="225"/>
      <c r="AW424" s="225"/>
      <c r="AX424" s="225"/>
      <c r="AY424" s="225"/>
      <c r="AZ424" s="225"/>
      <c r="BA424" s="225"/>
      <c r="BB424" s="225"/>
      <c r="BC424" s="225"/>
      <c r="BD424" s="225"/>
      <c r="BE424" s="225"/>
      <c r="BF424" s="225"/>
      <c r="BG424" s="225"/>
      <c r="BH424" s="225"/>
      <c r="BI424" s="225"/>
      <c r="BJ424" s="225"/>
      <c r="BK424" s="225"/>
      <c r="BL424" s="225"/>
      <c r="BM424" s="225"/>
      <c r="BN424" s="225"/>
      <c r="BO424" s="225"/>
      <c r="BP424" s="225"/>
      <c r="BQ424" s="225"/>
      <c r="BR424" s="225"/>
      <c r="BS424" s="225"/>
      <c r="BT424" s="225"/>
      <c r="BU424" s="225"/>
      <c r="BV424" s="225"/>
      <c r="BW424" s="225"/>
      <c r="BX424" s="225"/>
      <c r="BY424" s="225"/>
      <c r="BZ424" s="225"/>
    </row>
    <row r="425" spans="1:78" ht="12" customHeight="1" x14ac:dyDescent="0.25">
      <c r="A425" s="225"/>
      <c r="B425" s="225"/>
      <c r="C425" s="225"/>
      <c r="D425" s="225"/>
      <c r="E425" s="225"/>
      <c r="F425" s="225"/>
      <c r="G425" s="225"/>
      <c r="H425" s="225"/>
      <c r="I425" s="225"/>
      <c r="J425" s="270"/>
      <c r="K425" s="271"/>
      <c r="L425" s="225"/>
      <c r="M425" s="225"/>
      <c r="N425" s="225"/>
      <c r="O425" s="225"/>
      <c r="P425" s="225"/>
      <c r="Q425" s="225"/>
      <c r="R425" s="225"/>
      <c r="S425" s="225"/>
      <c r="T425" s="225"/>
      <c r="U425" s="225"/>
      <c r="V425" s="225"/>
      <c r="W425" s="225"/>
      <c r="X425" s="225"/>
      <c r="Y425" s="225"/>
      <c r="Z425" s="225"/>
      <c r="AA425" s="225"/>
      <c r="AB425" s="225"/>
      <c r="AC425" s="225"/>
      <c r="AD425" s="225"/>
      <c r="AE425" s="225"/>
      <c r="AF425" s="225"/>
      <c r="AG425" s="225"/>
      <c r="AH425" s="225"/>
      <c r="AI425" s="225"/>
      <c r="AJ425" s="225"/>
      <c r="AK425" s="225"/>
      <c r="AL425" s="225"/>
      <c r="AM425" s="225"/>
      <c r="AN425" s="225"/>
      <c r="AO425" s="225"/>
      <c r="AP425" s="225"/>
      <c r="AQ425" s="225"/>
      <c r="AR425" s="225"/>
      <c r="AS425" s="225"/>
      <c r="AT425" s="225"/>
      <c r="AU425" s="225"/>
      <c r="AV425" s="225"/>
      <c r="AW425" s="225"/>
      <c r="AX425" s="225"/>
      <c r="AY425" s="225"/>
      <c r="AZ425" s="225"/>
      <c r="BA425" s="225"/>
      <c r="BB425" s="225"/>
      <c r="BC425" s="225"/>
      <c r="BD425" s="225"/>
      <c r="BE425" s="225"/>
      <c r="BF425" s="225"/>
      <c r="BG425" s="225"/>
      <c r="BH425" s="225"/>
      <c r="BI425" s="225"/>
      <c r="BJ425" s="225"/>
      <c r="BK425" s="225"/>
      <c r="BL425" s="225"/>
      <c r="BM425" s="225"/>
      <c r="BN425" s="225"/>
      <c r="BO425" s="225"/>
      <c r="BP425" s="225"/>
      <c r="BQ425" s="225"/>
      <c r="BR425" s="225"/>
      <c r="BS425" s="225"/>
      <c r="BT425" s="225"/>
      <c r="BU425" s="225"/>
      <c r="BV425" s="225"/>
      <c r="BW425" s="225"/>
      <c r="BX425" s="225"/>
      <c r="BY425" s="225"/>
      <c r="BZ425" s="225"/>
    </row>
    <row r="426" spans="1:78" ht="12" customHeight="1" x14ac:dyDescent="0.25">
      <c r="A426" s="225"/>
      <c r="B426" s="225"/>
      <c r="C426" s="225"/>
      <c r="D426" s="225"/>
      <c r="E426" s="225"/>
      <c r="F426" s="225"/>
      <c r="G426" s="225"/>
      <c r="H426" s="225"/>
      <c r="I426" s="225"/>
      <c r="J426" s="270"/>
      <c r="K426" s="271"/>
      <c r="L426" s="225"/>
      <c r="M426" s="225"/>
      <c r="N426" s="225"/>
      <c r="O426" s="225"/>
      <c r="P426" s="225"/>
      <c r="Q426" s="225"/>
      <c r="R426" s="225"/>
      <c r="S426" s="225"/>
      <c r="T426" s="225"/>
      <c r="U426" s="225"/>
      <c r="V426" s="225"/>
      <c r="W426" s="225"/>
      <c r="X426" s="225"/>
      <c r="Y426" s="225"/>
      <c r="Z426" s="225"/>
      <c r="AA426" s="225"/>
      <c r="AB426" s="225"/>
      <c r="AC426" s="225"/>
      <c r="AD426" s="225"/>
      <c r="AE426" s="225"/>
      <c r="AF426" s="225"/>
      <c r="AG426" s="225"/>
      <c r="AH426" s="225"/>
      <c r="AI426" s="225"/>
      <c r="AJ426" s="225"/>
      <c r="AK426" s="225"/>
      <c r="AL426" s="225"/>
      <c r="AM426" s="225"/>
      <c r="AN426" s="225"/>
      <c r="AO426" s="225"/>
      <c r="AP426" s="225"/>
      <c r="AQ426" s="225"/>
      <c r="AR426" s="225"/>
      <c r="AS426" s="225"/>
      <c r="AT426" s="225"/>
      <c r="AU426" s="225"/>
      <c r="AV426" s="225"/>
      <c r="AW426" s="225"/>
      <c r="AX426" s="225"/>
      <c r="AY426" s="225"/>
      <c r="AZ426" s="225"/>
      <c r="BA426" s="225"/>
      <c r="BB426" s="225"/>
      <c r="BC426" s="225"/>
      <c r="BD426" s="225"/>
      <c r="BE426" s="225"/>
      <c r="BF426" s="225"/>
      <c r="BG426" s="225"/>
      <c r="BH426" s="225"/>
      <c r="BI426" s="225"/>
      <c r="BJ426" s="225"/>
      <c r="BK426" s="225"/>
      <c r="BL426" s="225"/>
      <c r="BM426" s="225"/>
      <c r="BN426" s="225"/>
      <c r="BO426" s="225"/>
      <c r="BP426" s="225"/>
      <c r="BQ426" s="225"/>
      <c r="BR426" s="225"/>
      <c r="BS426" s="225"/>
      <c r="BT426" s="225"/>
      <c r="BU426" s="225"/>
      <c r="BV426" s="225"/>
      <c r="BW426" s="225"/>
      <c r="BX426" s="225"/>
      <c r="BY426" s="225"/>
      <c r="BZ426" s="225"/>
    </row>
    <row r="427" spans="1:78" ht="12" customHeight="1" x14ac:dyDescent="0.25">
      <c r="A427" s="225"/>
      <c r="B427" s="225"/>
      <c r="C427" s="225"/>
      <c r="D427" s="225"/>
      <c r="E427" s="225"/>
      <c r="F427" s="225"/>
      <c r="G427" s="225"/>
      <c r="H427" s="225"/>
      <c r="I427" s="225"/>
      <c r="J427" s="270"/>
      <c r="K427" s="271"/>
      <c r="L427" s="225"/>
      <c r="M427" s="225"/>
      <c r="N427" s="225"/>
      <c r="O427" s="225"/>
      <c r="P427" s="225"/>
      <c r="Q427" s="225"/>
      <c r="R427" s="225"/>
      <c r="S427" s="225"/>
      <c r="T427" s="225"/>
      <c r="U427" s="225"/>
      <c r="V427" s="225"/>
      <c r="W427" s="225"/>
      <c r="X427" s="225"/>
      <c r="Y427" s="225"/>
      <c r="Z427" s="225"/>
      <c r="AA427" s="225"/>
      <c r="AB427" s="225"/>
      <c r="AC427" s="225"/>
      <c r="AD427" s="225"/>
      <c r="AE427" s="225"/>
      <c r="AF427" s="225"/>
      <c r="AG427" s="225"/>
      <c r="AH427" s="225"/>
      <c r="AI427" s="225"/>
      <c r="AJ427" s="225"/>
      <c r="AK427" s="225"/>
      <c r="AL427" s="225"/>
      <c r="AM427" s="225"/>
      <c r="AN427" s="225"/>
      <c r="AO427" s="225"/>
      <c r="AP427" s="225"/>
      <c r="AQ427" s="225"/>
      <c r="AR427" s="225"/>
      <c r="AS427" s="225"/>
      <c r="AT427" s="225"/>
      <c r="AU427" s="225"/>
      <c r="AV427" s="225"/>
      <c r="AW427" s="225"/>
      <c r="AX427" s="225"/>
      <c r="AY427" s="225"/>
      <c r="AZ427" s="225"/>
      <c r="BA427" s="225"/>
      <c r="BB427" s="225"/>
      <c r="BC427" s="225"/>
      <c r="BD427" s="225"/>
      <c r="BE427" s="225"/>
      <c r="BF427" s="225"/>
      <c r="BG427" s="225"/>
      <c r="BH427" s="225"/>
      <c r="BI427" s="225"/>
      <c r="BJ427" s="225"/>
      <c r="BK427" s="225"/>
      <c r="BL427" s="225"/>
      <c r="BM427" s="225"/>
      <c r="BN427" s="225"/>
      <c r="BO427" s="225"/>
      <c r="BP427" s="225"/>
      <c r="BQ427" s="225"/>
      <c r="BR427" s="225"/>
      <c r="BS427" s="225"/>
      <c r="BT427" s="225"/>
      <c r="BU427" s="225"/>
      <c r="BV427" s="225"/>
      <c r="BW427" s="225"/>
      <c r="BX427" s="225"/>
      <c r="BY427" s="225"/>
      <c r="BZ427" s="225"/>
    </row>
    <row r="428" spans="1:78" ht="12" customHeight="1" x14ac:dyDescent="0.25">
      <c r="A428" s="225"/>
      <c r="B428" s="225"/>
      <c r="C428" s="225"/>
      <c r="D428" s="225"/>
      <c r="E428" s="225"/>
      <c r="F428" s="225"/>
      <c r="G428" s="225"/>
      <c r="H428" s="225"/>
      <c r="I428" s="225"/>
      <c r="J428" s="270"/>
      <c r="K428" s="271"/>
      <c r="L428" s="225"/>
      <c r="M428" s="225"/>
      <c r="N428" s="225"/>
      <c r="O428" s="225"/>
      <c r="P428" s="225"/>
      <c r="Q428" s="225"/>
      <c r="R428" s="225"/>
      <c r="S428" s="225"/>
      <c r="T428" s="225"/>
      <c r="U428" s="225"/>
      <c r="V428" s="225"/>
      <c r="W428" s="225"/>
      <c r="X428" s="225"/>
      <c r="Y428" s="225"/>
      <c r="Z428" s="225"/>
      <c r="AA428" s="225"/>
      <c r="AB428" s="225"/>
      <c r="AC428" s="225"/>
      <c r="AD428" s="225"/>
      <c r="AE428" s="225"/>
      <c r="AF428" s="225"/>
      <c r="AG428" s="225"/>
      <c r="AH428" s="225"/>
      <c r="AI428" s="225"/>
      <c r="AJ428" s="225"/>
      <c r="AK428" s="225"/>
      <c r="AL428" s="225"/>
      <c r="AM428" s="225"/>
      <c r="AN428" s="225"/>
      <c r="AO428" s="225"/>
      <c r="AP428" s="225"/>
      <c r="AQ428" s="225"/>
      <c r="AR428" s="225"/>
      <c r="AS428" s="225"/>
      <c r="AT428" s="225"/>
      <c r="AU428" s="225"/>
      <c r="AV428" s="225"/>
      <c r="AW428" s="225"/>
      <c r="AX428" s="225"/>
      <c r="AY428" s="225"/>
      <c r="AZ428" s="225"/>
      <c r="BA428" s="225"/>
      <c r="BB428" s="225"/>
      <c r="BC428" s="225"/>
      <c r="BD428" s="225"/>
      <c r="BE428" s="225"/>
      <c r="BF428" s="225"/>
      <c r="BG428" s="225"/>
      <c r="BH428" s="225"/>
      <c r="BI428" s="225"/>
      <c r="BJ428" s="225"/>
      <c r="BK428" s="225"/>
      <c r="BL428" s="225"/>
      <c r="BM428" s="225"/>
      <c r="BN428" s="225"/>
      <c r="BO428" s="225"/>
      <c r="BP428" s="225"/>
      <c r="BQ428" s="225"/>
      <c r="BR428" s="225"/>
      <c r="BS428" s="225"/>
      <c r="BT428" s="225"/>
      <c r="BU428" s="225"/>
      <c r="BV428" s="225"/>
      <c r="BW428" s="225"/>
      <c r="BX428" s="225"/>
      <c r="BY428" s="225"/>
      <c r="BZ428" s="225"/>
    </row>
    <row r="429" spans="1:78" ht="12" customHeight="1" x14ac:dyDescent="0.25">
      <c r="A429" s="225"/>
      <c r="B429" s="225"/>
      <c r="C429" s="225"/>
      <c r="D429" s="225"/>
      <c r="E429" s="225"/>
      <c r="F429" s="225"/>
      <c r="G429" s="225"/>
      <c r="H429" s="225"/>
      <c r="I429" s="225"/>
      <c r="J429" s="270"/>
      <c r="K429" s="271"/>
      <c r="L429" s="225"/>
      <c r="M429" s="225"/>
      <c r="N429" s="225"/>
      <c r="O429" s="225"/>
      <c r="P429" s="225"/>
      <c r="Q429" s="225"/>
      <c r="R429" s="225"/>
      <c r="S429" s="225"/>
      <c r="T429" s="225"/>
      <c r="U429" s="225"/>
      <c r="V429" s="225"/>
      <c r="W429" s="225"/>
      <c r="X429" s="225"/>
      <c r="Y429" s="225"/>
      <c r="Z429" s="225"/>
      <c r="AA429" s="225"/>
      <c r="AB429" s="225"/>
      <c r="AC429" s="225"/>
      <c r="AD429" s="225"/>
      <c r="AE429" s="225"/>
      <c r="AF429" s="225"/>
      <c r="AG429" s="225"/>
      <c r="AH429" s="225"/>
      <c r="AI429" s="225"/>
      <c r="AJ429" s="225"/>
      <c r="AK429" s="225"/>
      <c r="AL429" s="225"/>
      <c r="AM429" s="225"/>
      <c r="AN429" s="225"/>
      <c r="AO429" s="225"/>
      <c r="AP429" s="225"/>
      <c r="AQ429" s="225"/>
      <c r="AR429" s="225"/>
      <c r="AS429" s="225"/>
      <c r="AT429" s="225"/>
      <c r="AU429" s="225"/>
      <c r="AV429" s="225"/>
      <c r="AW429" s="225"/>
      <c r="AX429" s="225"/>
      <c r="AY429" s="225"/>
      <c r="AZ429" s="225"/>
      <c r="BA429" s="225"/>
      <c r="BB429" s="225"/>
      <c r="BC429" s="225"/>
      <c r="BD429" s="225"/>
      <c r="BE429" s="225"/>
      <c r="BF429" s="225"/>
      <c r="BG429" s="225"/>
      <c r="BH429" s="225"/>
      <c r="BI429" s="225"/>
      <c r="BJ429" s="225"/>
      <c r="BK429" s="225"/>
      <c r="BL429" s="225"/>
      <c r="BM429" s="225"/>
      <c r="BN429" s="225"/>
      <c r="BO429" s="225"/>
      <c r="BP429" s="225"/>
      <c r="BQ429" s="225"/>
      <c r="BR429" s="225"/>
      <c r="BS429" s="225"/>
      <c r="BT429" s="225"/>
      <c r="BU429" s="225"/>
      <c r="BV429" s="225"/>
      <c r="BW429" s="225"/>
      <c r="BX429" s="225"/>
      <c r="BY429" s="225"/>
      <c r="BZ429" s="225"/>
    </row>
    <row r="430" spans="1:78" ht="12" customHeight="1" x14ac:dyDescent="0.25">
      <c r="A430" s="225"/>
      <c r="B430" s="225"/>
      <c r="C430" s="225"/>
      <c r="D430" s="225"/>
      <c r="E430" s="225"/>
      <c r="F430" s="225"/>
      <c r="G430" s="225"/>
      <c r="H430" s="225"/>
      <c r="I430" s="225"/>
      <c r="J430" s="270"/>
      <c r="K430" s="271"/>
      <c r="L430" s="225"/>
      <c r="M430" s="225"/>
      <c r="N430" s="225"/>
      <c r="O430" s="225"/>
      <c r="P430" s="225"/>
      <c r="Q430" s="225"/>
      <c r="R430" s="225"/>
      <c r="S430" s="225"/>
      <c r="T430" s="225"/>
      <c r="U430" s="225"/>
      <c r="V430" s="225"/>
      <c r="W430" s="225"/>
      <c r="X430" s="225"/>
      <c r="Y430" s="225"/>
      <c r="Z430" s="225"/>
      <c r="AA430" s="225"/>
      <c r="AB430" s="225"/>
      <c r="AC430" s="225"/>
      <c r="AD430" s="225"/>
      <c r="AE430" s="225"/>
      <c r="AF430" s="225"/>
      <c r="AG430" s="225"/>
      <c r="AH430" s="225"/>
      <c r="AI430" s="225"/>
      <c r="AJ430" s="225"/>
      <c r="AK430" s="225"/>
      <c r="AL430" s="225"/>
      <c r="AM430" s="225"/>
      <c r="AN430" s="225"/>
      <c r="AO430" s="225"/>
      <c r="AP430" s="225"/>
      <c r="AQ430" s="225"/>
      <c r="AR430" s="225"/>
      <c r="AS430" s="225"/>
      <c r="AT430" s="225"/>
      <c r="AU430" s="225"/>
      <c r="AV430" s="225"/>
      <c r="AW430" s="225"/>
      <c r="AX430" s="225"/>
      <c r="AY430" s="225"/>
      <c r="AZ430" s="225"/>
      <c r="BA430" s="225"/>
      <c r="BB430" s="225"/>
      <c r="BC430" s="225"/>
      <c r="BD430" s="225"/>
      <c r="BE430" s="225"/>
      <c r="BF430" s="225"/>
      <c r="BG430" s="225"/>
      <c r="BH430" s="225"/>
      <c r="BI430" s="225"/>
      <c r="BJ430" s="225"/>
      <c r="BK430" s="225"/>
      <c r="BL430" s="225"/>
      <c r="BM430" s="225"/>
      <c r="BN430" s="225"/>
      <c r="BO430" s="225"/>
      <c r="BP430" s="225"/>
      <c r="BQ430" s="225"/>
      <c r="BR430" s="225"/>
      <c r="BS430" s="225"/>
      <c r="BT430" s="225"/>
      <c r="BU430" s="225"/>
      <c r="BV430" s="225"/>
      <c r="BW430" s="225"/>
      <c r="BX430" s="225"/>
      <c r="BY430" s="225"/>
      <c r="BZ430" s="225"/>
    </row>
    <row r="431" spans="1:78" ht="12" customHeight="1" x14ac:dyDescent="0.25">
      <c r="A431" s="225"/>
      <c r="B431" s="225"/>
      <c r="C431" s="225"/>
      <c r="D431" s="225"/>
      <c r="E431" s="225"/>
      <c r="F431" s="225"/>
      <c r="G431" s="225"/>
      <c r="H431" s="225"/>
      <c r="I431" s="225"/>
      <c r="J431" s="270"/>
      <c r="K431" s="271"/>
      <c r="L431" s="225"/>
      <c r="M431" s="225"/>
      <c r="N431" s="225"/>
      <c r="O431" s="225"/>
      <c r="P431" s="225"/>
      <c r="Q431" s="225"/>
      <c r="R431" s="225"/>
      <c r="S431" s="225"/>
      <c r="T431" s="225"/>
      <c r="U431" s="225"/>
      <c r="V431" s="225"/>
      <c r="W431" s="225"/>
      <c r="X431" s="225"/>
      <c r="Y431" s="225"/>
      <c r="Z431" s="225"/>
      <c r="AA431" s="225"/>
      <c r="AB431" s="225"/>
      <c r="AC431" s="225"/>
      <c r="AD431" s="225"/>
      <c r="AE431" s="225"/>
      <c r="AF431" s="225"/>
      <c r="AG431" s="225"/>
      <c r="AH431" s="225"/>
      <c r="AI431" s="225"/>
      <c r="AJ431" s="225"/>
      <c r="AK431" s="225"/>
      <c r="AL431" s="225"/>
      <c r="AM431" s="225"/>
      <c r="AN431" s="225"/>
      <c r="AO431" s="225"/>
      <c r="AP431" s="225"/>
      <c r="AQ431" s="225"/>
      <c r="AR431" s="225"/>
      <c r="AS431" s="225"/>
      <c r="AT431" s="225"/>
      <c r="AU431" s="225"/>
      <c r="AV431" s="225"/>
      <c r="AW431" s="225"/>
      <c r="AX431" s="225"/>
      <c r="AY431" s="225"/>
      <c r="AZ431" s="225"/>
      <c r="BA431" s="225"/>
      <c r="BB431" s="225"/>
      <c r="BC431" s="225"/>
      <c r="BD431" s="225"/>
      <c r="BE431" s="225"/>
      <c r="BF431" s="225"/>
      <c r="BG431" s="225"/>
      <c r="BH431" s="225"/>
      <c r="BI431" s="225"/>
      <c r="BJ431" s="225"/>
      <c r="BK431" s="225"/>
      <c r="BL431" s="225"/>
      <c r="BM431" s="225"/>
      <c r="BN431" s="225"/>
      <c r="BO431" s="225"/>
      <c r="BP431" s="225"/>
      <c r="BQ431" s="225"/>
      <c r="BR431" s="225"/>
      <c r="BS431" s="225"/>
      <c r="BT431" s="225"/>
      <c r="BU431" s="225"/>
      <c r="BV431" s="225"/>
      <c r="BW431" s="225"/>
      <c r="BX431" s="225"/>
      <c r="BY431" s="225"/>
      <c r="BZ431" s="225"/>
    </row>
    <row r="432" spans="1:78" ht="12" customHeight="1" x14ac:dyDescent="0.25">
      <c r="A432" s="225"/>
      <c r="B432" s="225"/>
      <c r="C432" s="225"/>
      <c r="D432" s="225"/>
      <c r="E432" s="225"/>
      <c r="F432" s="225"/>
      <c r="G432" s="225"/>
      <c r="H432" s="225"/>
      <c r="I432" s="225"/>
      <c r="J432" s="270"/>
      <c r="K432" s="271"/>
      <c r="L432" s="225"/>
      <c r="M432" s="225"/>
      <c r="N432" s="225"/>
      <c r="O432" s="225"/>
      <c r="P432" s="225"/>
      <c r="Q432" s="225"/>
      <c r="R432" s="225"/>
      <c r="S432" s="225"/>
      <c r="T432" s="225"/>
      <c r="U432" s="225"/>
      <c r="V432" s="225"/>
      <c r="W432" s="225"/>
      <c r="X432" s="225"/>
      <c r="Y432" s="225"/>
      <c r="Z432" s="225"/>
      <c r="AA432" s="225"/>
      <c r="AB432" s="225"/>
      <c r="AC432" s="225"/>
      <c r="AD432" s="225"/>
      <c r="AE432" s="225"/>
      <c r="AF432" s="225"/>
      <c r="AG432" s="225"/>
      <c r="AH432" s="225"/>
      <c r="AI432" s="225"/>
      <c r="AJ432" s="225"/>
      <c r="AK432" s="225"/>
      <c r="AL432" s="225"/>
      <c r="AM432" s="225"/>
      <c r="AN432" s="225"/>
      <c r="AO432" s="225"/>
      <c r="AP432" s="225"/>
      <c r="AQ432" s="225"/>
      <c r="AR432" s="225"/>
      <c r="AS432" s="225"/>
      <c r="AT432" s="225"/>
      <c r="AU432" s="225"/>
      <c r="AV432" s="225"/>
      <c r="AW432" s="225"/>
      <c r="AX432" s="225"/>
      <c r="AY432" s="225"/>
      <c r="AZ432" s="225"/>
      <c r="BA432" s="225"/>
      <c r="BB432" s="225"/>
      <c r="BC432" s="225"/>
      <c r="BD432" s="225"/>
      <c r="BE432" s="225"/>
      <c r="BF432" s="225"/>
      <c r="BG432" s="225"/>
      <c r="BH432" s="225"/>
      <c r="BI432" s="225"/>
      <c r="BJ432" s="225"/>
      <c r="BK432" s="225"/>
      <c r="BL432" s="225"/>
      <c r="BM432" s="225"/>
      <c r="BN432" s="225"/>
      <c r="BO432" s="225"/>
      <c r="BP432" s="225"/>
      <c r="BQ432" s="225"/>
      <c r="BR432" s="225"/>
      <c r="BS432" s="225"/>
      <c r="BT432" s="225"/>
      <c r="BU432" s="225"/>
      <c r="BV432" s="225"/>
      <c r="BW432" s="225"/>
      <c r="BX432" s="225"/>
      <c r="BY432" s="225"/>
      <c r="BZ432" s="225"/>
    </row>
    <row r="433" spans="1:78" ht="12" customHeight="1" x14ac:dyDescent="0.25">
      <c r="A433" s="225"/>
      <c r="B433" s="225"/>
      <c r="C433" s="225"/>
      <c r="D433" s="225"/>
      <c r="E433" s="225"/>
      <c r="F433" s="225"/>
      <c r="G433" s="225"/>
      <c r="H433" s="225"/>
      <c r="I433" s="225"/>
      <c r="J433" s="270"/>
      <c r="K433" s="271"/>
      <c r="L433" s="225"/>
      <c r="M433" s="225"/>
      <c r="N433" s="225"/>
      <c r="O433" s="225"/>
      <c r="P433" s="225"/>
      <c r="Q433" s="225"/>
      <c r="R433" s="225"/>
      <c r="S433" s="225"/>
      <c r="T433" s="225"/>
      <c r="U433" s="225"/>
      <c r="V433" s="225"/>
      <c r="W433" s="225"/>
      <c r="X433" s="225"/>
      <c r="Y433" s="225"/>
      <c r="Z433" s="225"/>
      <c r="AA433" s="225"/>
      <c r="AB433" s="225"/>
      <c r="AC433" s="225"/>
      <c r="AD433" s="225"/>
      <c r="AE433" s="225"/>
      <c r="AF433" s="225"/>
      <c r="AG433" s="225"/>
      <c r="AH433" s="225"/>
      <c r="AI433" s="225"/>
      <c r="AJ433" s="225"/>
      <c r="AK433" s="225"/>
      <c r="AL433" s="225"/>
      <c r="AM433" s="225"/>
      <c r="AN433" s="225"/>
      <c r="AO433" s="225"/>
      <c r="AP433" s="225"/>
      <c r="AQ433" s="225"/>
      <c r="AR433" s="225"/>
      <c r="AS433" s="225"/>
      <c r="AT433" s="225"/>
      <c r="AU433" s="225"/>
      <c r="AV433" s="225"/>
      <c r="AW433" s="225"/>
      <c r="AX433" s="225"/>
      <c r="AY433" s="225"/>
      <c r="AZ433" s="225"/>
      <c r="BA433" s="225"/>
      <c r="BB433" s="225"/>
      <c r="BC433" s="225"/>
      <c r="BD433" s="225"/>
      <c r="BE433" s="225"/>
      <c r="BF433" s="225"/>
      <c r="BG433" s="225"/>
      <c r="BH433" s="225"/>
      <c r="BI433" s="225"/>
      <c r="BJ433" s="225"/>
      <c r="BK433" s="225"/>
      <c r="BL433" s="225"/>
      <c r="BM433" s="225"/>
      <c r="BN433" s="225"/>
      <c r="BO433" s="225"/>
      <c r="BP433" s="225"/>
      <c r="BQ433" s="225"/>
      <c r="BR433" s="225"/>
      <c r="BS433" s="225"/>
      <c r="BT433" s="225"/>
      <c r="BU433" s="225"/>
      <c r="BV433" s="225"/>
      <c r="BW433" s="225"/>
      <c r="BX433" s="225"/>
      <c r="BY433" s="225"/>
      <c r="BZ433" s="225"/>
    </row>
    <row r="434" spans="1:78" ht="12" customHeight="1" x14ac:dyDescent="0.25">
      <c r="A434" s="225"/>
      <c r="B434" s="225"/>
      <c r="C434" s="225"/>
      <c r="D434" s="225"/>
      <c r="E434" s="225"/>
      <c r="F434" s="225"/>
      <c r="G434" s="225"/>
      <c r="H434" s="225"/>
      <c r="I434" s="225"/>
      <c r="J434" s="270"/>
      <c r="K434" s="271"/>
      <c r="L434" s="225"/>
      <c r="M434" s="225"/>
      <c r="N434" s="225"/>
      <c r="O434" s="225"/>
      <c r="P434" s="225"/>
      <c r="Q434" s="225"/>
      <c r="R434" s="225"/>
      <c r="S434" s="225"/>
      <c r="T434" s="225"/>
      <c r="U434" s="225"/>
      <c r="V434" s="225"/>
      <c r="W434" s="225"/>
      <c r="X434" s="225"/>
      <c r="Y434" s="225"/>
      <c r="Z434" s="225"/>
      <c r="AA434" s="225"/>
      <c r="AB434" s="225"/>
      <c r="AC434" s="225"/>
      <c r="AD434" s="225"/>
      <c r="AE434" s="225"/>
      <c r="AF434" s="225"/>
      <c r="AG434" s="225"/>
      <c r="AH434" s="225"/>
      <c r="AI434" s="225"/>
      <c r="AJ434" s="225"/>
      <c r="AK434" s="225"/>
      <c r="AL434" s="225"/>
      <c r="AM434" s="225"/>
      <c r="AN434" s="225"/>
      <c r="AO434" s="225"/>
      <c r="AP434" s="225"/>
      <c r="AQ434" s="225"/>
      <c r="AR434" s="225"/>
      <c r="AS434" s="225"/>
      <c r="AT434" s="225"/>
      <c r="AU434" s="225"/>
      <c r="AV434" s="225"/>
      <c r="AW434" s="225"/>
      <c r="AX434" s="225"/>
      <c r="AY434" s="225"/>
      <c r="AZ434" s="225"/>
      <c r="BA434" s="225"/>
      <c r="BB434" s="225"/>
      <c r="BC434" s="225"/>
      <c r="BD434" s="225"/>
      <c r="BE434" s="225"/>
      <c r="BF434" s="225"/>
      <c r="BG434" s="225"/>
      <c r="BH434" s="225"/>
      <c r="BI434" s="225"/>
      <c r="BJ434" s="225"/>
      <c r="BK434" s="225"/>
      <c r="BL434" s="225"/>
      <c r="BM434" s="225"/>
      <c r="BN434" s="225"/>
      <c r="BO434" s="225"/>
      <c r="BP434" s="225"/>
      <c r="BQ434" s="225"/>
      <c r="BR434" s="225"/>
      <c r="BS434" s="225"/>
      <c r="BT434" s="225"/>
      <c r="BU434" s="225"/>
      <c r="BV434" s="225"/>
      <c r="BW434" s="225"/>
      <c r="BX434" s="225"/>
      <c r="BY434" s="225"/>
      <c r="BZ434" s="225"/>
    </row>
    <row r="435" spans="1:78" ht="12" customHeight="1" x14ac:dyDescent="0.25">
      <c r="A435" s="225"/>
      <c r="B435" s="225"/>
      <c r="C435" s="225"/>
      <c r="D435" s="225"/>
      <c r="E435" s="225"/>
      <c r="F435" s="225"/>
      <c r="G435" s="225"/>
      <c r="H435" s="225"/>
      <c r="I435" s="225"/>
      <c r="J435" s="270"/>
      <c r="K435" s="271"/>
      <c r="L435" s="225"/>
      <c r="M435" s="225"/>
      <c r="N435" s="225"/>
      <c r="O435" s="225"/>
      <c r="P435" s="225"/>
      <c r="Q435" s="225"/>
      <c r="R435" s="225"/>
      <c r="S435" s="225"/>
      <c r="T435" s="225"/>
      <c r="U435" s="225"/>
      <c r="V435" s="225"/>
      <c r="W435" s="225"/>
      <c r="X435" s="225"/>
      <c r="Y435" s="225"/>
      <c r="Z435" s="225"/>
      <c r="AA435" s="225"/>
      <c r="AB435" s="225"/>
      <c r="AC435" s="225"/>
      <c r="AD435" s="225"/>
      <c r="AE435" s="225"/>
      <c r="AF435" s="225"/>
      <c r="AG435" s="225"/>
      <c r="AH435" s="225"/>
      <c r="AI435" s="225"/>
      <c r="AJ435" s="225"/>
      <c r="AK435" s="225"/>
      <c r="AL435" s="225"/>
      <c r="AM435" s="225"/>
      <c r="AN435" s="225"/>
      <c r="AO435" s="225"/>
      <c r="AP435" s="225"/>
      <c r="AQ435" s="225"/>
      <c r="AR435" s="225"/>
      <c r="AS435" s="225"/>
      <c r="AT435" s="225"/>
      <c r="AU435" s="225"/>
      <c r="AV435" s="225"/>
      <c r="AW435" s="225"/>
      <c r="AX435" s="225"/>
      <c r="AY435" s="225"/>
      <c r="AZ435" s="225"/>
      <c r="BA435" s="225"/>
      <c r="BB435" s="225"/>
      <c r="BC435" s="225"/>
      <c r="BD435" s="225"/>
      <c r="BE435" s="225"/>
      <c r="BF435" s="225"/>
      <c r="BG435" s="225"/>
      <c r="BH435" s="225"/>
      <c r="BI435" s="225"/>
      <c r="BJ435" s="225"/>
      <c r="BK435" s="225"/>
      <c r="BL435" s="225"/>
      <c r="BM435" s="225"/>
      <c r="BN435" s="225"/>
      <c r="BO435" s="225"/>
      <c r="BP435" s="225"/>
      <c r="BQ435" s="225"/>
      <c r="BR435" s="225"/>
      <c r="BS435" s="225"/>
      <c r="BT435" s="225"/>
      <c r="BU435" s="225"/>
      <c r="BV435" s="225"/>
      <c r="BW435" s="225"/>
      <c r="BX435" s="225"/>
      <c r="BY435" s="225"/>
      <c r="BZ435" s="225"/>
    </row>
    <row r="436" spans="1:78" ht="12" customHeight="1" x14ac:dyDescent="0.25">
      <c r="A436" s="225"/>
      <c r="B436" s="225"/>
      <c r="C436" s="225"/>
      <c r="D436" s="225"/>
      <c r="E436" s="225"/>
      <c r="F436" s="225"/>
      <c r="G436" s="225"/>
      <c r="H436" s="225"/>
      <c r="I436" s="225"/>
      <c r="J436" s="270"/>
      <c r="K436" s="271"/>
      <c r="L436" s="225"/>
      <c r="M436" s="225"/>
      <c r="N436" s="225"/>
      <c r="O436" s="225"/>
      <c r="P436" s="225"/>
      <c r="Q436" s="225"/>
      <c r="R436" s="225"/>
      <c r="S436" s="225"/>
      <c r="T436" s="225"/>
      <c r="U436" s="225"/>
      <c r="V436" s="225"/>
      <c r="W436" s="225"/>
      <c r="X436" s="225"/>
      <c r="Y436" s="225"/>
      <c r="Z436" s="225"/>
      <c r="AA436" s="225"/>
      <c r="AB436" s="225"/>
      <c r="AC436" s="225"/>
      <c r="AD436" s="225"/>
      <c r="AE436" s="225"/>
      <c r="AF436" s="225"/>
      <c r="AG436" s="225"/>
      <c r="AH436" s="225"/>
      <c r="AI436" s="225"/>
      <c r="AJ436" s="225"/>
      <c r="AK436" s="225"/>
      <c r="AL436" s="225"/>
      <c r="AM436" s="225"/>
      <c r="AN436" s="225"/>
      <c r="AO436" s="225"/>
      <c r="AP436" s="225"/>
      <c r="AQ436" s="225"/>
      <c r="AR436" s="225"/>
      <c r="AS436" s="225"/>
      <c r="AT436" s="225"/>
      <c r="AU436" s="225"/>
      <c r="AV436" s="225"/>
      <c r="AW436" s="225"/>
      <c r="AX436" s="225"/>
      <c r="AY436" s="225"/>
      <c r="AZ436" s="225"/>
      <c r="BA436" s="225"/>
      <c r="BB436" s="225"/>
      <c r="BC436" s="225"/>
      <c r="BD436" s="225"/>
      <c r="BE436" s="225"/>
      <c r="BF436" s="225"/>
      <c r="BG436" s="225"/>
      <c r="BH436" s="225"/>
      <c r="BI436" s="225"/>
      <c r="BJ436" s="225"/>
      <c r="BK436" s="225"/>
      <c r="BL436" s="225"/>
      <c r="BM436" s="225"/>
      <c r="BN436" s="225"/>
      <c r="BO436" s="225"/>
      <c r="BP436" s="225"/>
      <c r="BQ436" s="225"/>
      <c r="BR436" s="225"/>
      <c r="BS436" s="225"/>
      <c r="BT436" s="225"/>
      <c r="BU436" s="225"/>
      <c r="BV436" s="225"/>
      <c r="BW436" s="225"/>
      <c r="BX436" s="225"/>
      <c r="BY436" s="225"/>
      <c r="BZ436" s="225"/>
    </row>
    <row r="437" spans="1:78" ht="12" customHeight="1" x14ac:dyDescent="0.25">
      <c r="A437" s="225"/>
      <c r="B437" s="225"/>
      <c r="C437" s="225"/>
      <c r="D437" s="225"/>
      <c r="E437" s="225"/>
      <c r="F437" s="225"/>
      <c r="G437" s="225"/>
      <c r="H437" s="225"/>
      <c r="I437" s="225"/>
      <c r="J437" s="270"/>
      <c r="K437" s="271"/>
      <c r="L437" s="225"/>
      <c r="M437" s="225"/>
      <c r="N437" s="225"/>
      <c r="O437" s="225"/>
      <c r="P437" s="225"/>
      <c r="Q437" s="225"/>
      <c r="R437" s="225"/>
      <c r="S437" s="225"/>
      <c r="T437" s="225"/>
      <c r="U437" s="225"/>
      <c r="V437" s="225"/>
      <c r="W437" s="225"/>
      <c r="X437" s="225"/>
      <c r="Y437" s="225"/>
      <c r="Z437" s="225"/>
      <c r="AA437" s="225"/>
      <c r="AB437" s="225"/>
      <c r="AC437" s="225"/>
      <c r="AD437" s="225"/>
      <c r="AE437" s="225"/>
      <c r="AF437" s="225"/>
      <c r="AG437" s="225"/>
      <c r="AH437" s="225"/>
      <c r="AI437" s="225"/>
      <c r="AJ437" s="225"/>
      <c r="AK437" s="225"/>
      <c r="AL437" s="225"/>
      <c r="AM437" s="225"/>
      <c r="AN437" s="225"/>
      <c r="AO437" s="225"/>
      <c r="AP437" s="225"/>
      <c r="AQ437" s="225"/>
      <c r="AR437" s="225"/>
      <c r="AS437" s="225"/>
      <c r="AT437" s="225"/>
      <c r="AU437" s="225"/>
      <c r="AV437" s="225"/>
      <c r="AW437" s="225"/>
      <c r="AX437" s="225"/>
      <c r="AY437" s="225"/>
      <c r="AZ437" s="225"/>
      <c r="BA437" s="225"/>
      <c r="BB437" s="225"/>
      <c r="BC437" s="225"/>
      <c r="BD437" s="225"/>
      <c r="BE437" s="225"/>
      <c r="BF437" s="225"/>
      <c r="BG437" s="225"/>
      <c r="BH437" s="225"/>
      <c r="BI437" s="225"/>
      <c r="BJ437" s="225"/>
      <c r="BK437" s="225"/>
      <c r="BL437" s="225"/>
      <c r="BM437" s="225"/>
      <c r="BN437" s="225"/>
      <c r="BO437" s="225"/>
      <c r="BP437" s="225"/>
      <c r="BQ437" s="225"/>
      <c r="BR437" s="225"/>
      <c r="BS437" s="225"/>
      <c r="BT437" s="225"/>
      <c r="BU437" s="225"/>
      <c r="BV437" s="225"/>
      <c r="BW437" s="225"/>
      <c r="BX437" s="225"/>
      <c r="BY437" s="225"/>
      <c r="BZ437" s="225"/>
    </row>
    <row r="438" spans="1:78" ht="12" customHeight="1" x14ac:dyDescent="0.25">
      <c r="A438" s="225"/>
      <c r="B438" s="225"/>
      <c r="C438" s="225"/>
      <c r="D438" s="225"/>
      <c r="E438" s="225"/>
      <c r="F438" s="225"/>
      <c r="G438" s="225"/>
      <c r="H438" s="225"/>
      <c r="I438" s="225"/>
      <c r="J438" s="270"/>
      <c r="K438" s="271"/>
      <c r="L438" s="225"/>
      <c r="M438" s="225"/>
      <c r="N438" s="225"/>
      <c r="O438" s="225"/>
      <c r="P438" s="225"/>
      <c r="Q438" s="225"/>
      <c r="R438" s="225"/>
      <c r="S438" s="225"/>
      <c r="T438" s="225"/>
      <c r="U438" s="225"/>
      <c r="V438" s="225"/>
      <c r="W438" s="225"/>
      <c r="X438" s="225"/>
      <c r="Y438" s="225"/>
      <c r="Z438" s="225"/>
      <c r="AA438" s="225"/>
      <c r="AB438" s="225"/>
      <c r="AC438" s="225"/>
      <c r="AD438" s="225"/>
      <c r="AE438" s="225"/>
      <c r="AF438" s="225"/>
      <c r="AG438" s="225"/>
      <c r="AH438" s="225"/>
      <c r="AI438" s="225"/>
      <c r="AJ438" s="225"/>
      <c r="AK438" s="225"/>
      <c r="AL438" s="225"/>
      <c r="AM438" s="225"/>
      <c r="AN438" s="225"/>
      <c r="AO438" s="225"/>
      <c r="AP438" s="225"/>
      <c r="AQ438" s="225"/>
      <c r="AR438" s="225"/>
      <c r="AS438" s="225"/>
      <c r="AT438" s="225"/>
      <c r="AU438" s="225"/>
      <c r="AV438" s="225"/>
      <c r="AW438" s="225"/>
      <c r="AX438" s="225"/>
      <c r="AY438" s="225"/>
      <c r="AZ438" s="225"/>
      <c r="BA438" s="225"/>
      <c r="BB438" s="225"/>
      <c r="BC438" s="225"/>
      <c r="BD438" s="225"/>
      <c r="BE438" s="225"/>
      <c r="BF438" s="225"/>
      <c r="BG438" s="225"/>
      <c r="BH438" s="225"/>
      <c r="BI438" s="225"/>
      <c r="BJ438" s="225"/>
      <c r="BK438" s="225"/>
      <c r="BL438" s="225"/>
      <c r="BM438" s="225"/>
      <c r="BN438" s="225"/>
      <c r="BO438" s="225"/>
      <c r="BP438" s="225"/>
      <c r="BQ438" s="225"/>
      <c r="BR438" s="225"/>
      <c r="BS438" s="225"/>
      <c r="BT438" s="225"/>
      <c r="BU438" s="225"/>
      <c r="BV438" s="225"/>
      <c r="BW438" s="225"/>
      <c r="BX438" s="225"/>
      <c r="BY438" s="225"/>
      <c r="BZ438" s="225"/>
    </row>
    <row r="439" spans="1:78" ht="12" customHeight="1" x14ac:dyDescent="0.25">
      <c r="A439" s="225"/>
      <c r="B439" s="225"/>
      <c r="C439" s="225"/>
      <c r="D439" s="225"/>
      <c r="E439" s="225"/>
      <c r="F439" s="225"/>
      <c r="G439" s="225"/>
      <c r="H439" s="225"/>
      <c r="I439" s="225"/>
      <c r="J439" s="270"/>
      <c r="K439" s="271"/>
      <c r="L439" s="225"/>
      <c r="M439" s="225"/>
      <c r="N439" s="225"/>
      <c r="O439" s="225"/>
      <c r="P439" s="225"/>
      <c r="Q439" s="225"/>
      <c r="R439" s="225"/>
      <c r="S439" s="225"/>
      <c r="T439" s="225"/>
      <c r="U439" s="225"/>
      <c r="V439" s="225"/>
      <c r="W439" s="225"/>
      <c r="X439" s="225"/>
      <c r="Y439" s="225"/>
      <c r="Z439" s="225"/>
      <c r="AA439" s="225"/>
      <c r="AB439" s="225"/>
      <c r="AC439" s="225"/>
      <c r="AD439" s="225"/>
      <c r="AE439" s="225"/>
      <c r="AF439" s="225"/>
      <c r="AG439" s="225"/>
      <c r="AH439" s="225"/>
      <c r="AI439" s="225"/>
      <c r="AJ439" s="225"/>
      <c r="AK439" s="225"/>
      <c r="AL439" s="225"/>
      <c r="AM439" s="225"/>
      <c r="AN439" s="225"/>
      <c r="AO439" s="225"/>
      <c r="AP439" s="225"/>
      <c r="AQ439" s="225"/>
      <c r="AR439" s="225"/>
      <c r="AS439" s="225"/>
      <c r="AT439" s="225"/>
      <c r="AU439" s="225"/>
      <c r="AV439" s="225"/>
      <c r="AW439" s="225"/>
      <c r="AX439" s="225"/>
      <c r="AY439" s="225"/>
      <c r="AZ439" s="225"/>
      <c r="BA439" s="225"/>
      <c r="BB439" s="225"/>
      <c r="BC439" s="225"/>
      <c r="BD439" s="225"/>
      <c r="BE439" s="225"/>
      <c r="BF439" s="225"/>
      <c r="BG439" s="225"/>
      <c r="BH439" s="225"/>
      <c r="BI439" s="225"/>
      <c r="BJ439" s="225"/>
      <c r="BK439" s="225"/>
      <c r="BL439" s="225"/>
      <c r="BM439" s="225"/>
      <c r="BN439" s="225"/>
      <c r="BO439" s="225"/>
      <c r="BP439" s="225"/>
      <c r="BQ439" s="225"/>
      <c r="BR439" s="225"/>
      <c r="BS439" s="225"/>
      <c r="BT439" s="225"/>
      <c r="BU439" s="225"/>
      <c r="BV439" s="225"/>
      <c r="BW439" s="225"/>
      <c r="BX439" s="225"/>
      <c r="BY439" s="225"/>
      <c r="BZ439" s="225"/>
    </row>
    <row r="440" spans="1:78" ht="12" customHeight="1" x14ac:dyDescent="0.25">
      <c r="A440" s="225"/>
      <c r="B440" s="225"/>
      <c r="C440" s="225"/>
      <c r="D440" s="225"/>
      <c r="E440" s="225"/>
      <c r="F440" s="225"/>
      <c r="G440" s="225"/>
      <c r="H440" s="225"/>
      <c r="I440" s="225"/>
      <c r="J440" s="270"/>
      <c r="K440" s="271"/>
      <c r="L440" s="225"/>
      <c r="M440" s="225"/>
      <c r="N440" s="225"/>
      <c r="O440" s="225"/>
      <c r="P440" s="225"/>
      <c r="Q440" s="225"/>
      <c r="R440" s="225"/>
      <c r="S440" s="225"/>
      <c r="T440" s="225"/>
      <c r="U440" s="225"/>
      <c r="V440" s="225"/>
      <c r="W440" s="225"/>
      <c r="X440" s="225"/>
      <c r="Y440" s="225"/>
      <c r="Z440" s="225"/>
      <c r="AA440" s="225"/>
      <c r="AB440" s="225"/>
      <c r="AC440" s="225"/>
      <c r="AD440" s="225"/>
      <c r="AE440" s="225"/>
      <c r="AF440" s="225"/>
      <c r="AG440" s="225"/>
      <c r="AH440" s="225"/>
      <c r="AI440" s="225"/>
      <c r="AJ440" s="225"/>
      <c r="AK440" s="225"/>
      <c r="AL440" s="225"/>
      <c r="AM440" s="225"/>
      <c r="AN440" s="225"/>
      <c r="AO440" s="225"/>
      <c r="AP440" s="225"/>
      <c r="AQ440" s="225"/>
      <c r="AR440" s="225"/>
      <c r="AS440" s="225"/>
      <c r="AT440" s="225"/>
      <c r="AU440" s="225"/>
      <c r="AV440" s="225"/>
      <c r="AW440" s="225"/>
      <c r="AX440" s="225"/>
      <c r="AY440" s="225"/>
      <c r="AZ440" s="225"/>
      <c r="BA440" s="225"/>
      <c r="BB440" s="225"/>
      <c r="BC440" s="225"/>
      <c r="BD440" s="225"/>
      <c r="BE440" s="225"/>
      <c r="BF440" s="225"/>
      <c r="BG440" s="225"/>
      <c r="BH440" s="225"/>
      <c r="BI440" s="225"/>
      <c r="BJ440" s="225"/>
      <c r="BK440" s="225"/>
      <c r="BL440" s="225"/>
      <c r="BM440" s="225"/>
      <c r="BN440" s="225"/>
      <c r="BO440" s="225"/>
      <c r="BP440" s="225"/>
      <c r="BQ440" s="225"/>
      <c r="BR440" s="225"/>
      <c r="BS440" s="225"/>
      <c r="BT440" s="225"/>
      <c r="BU440" s="225"/>
      <c r="BV440" s="225"/>
      <c r="BW440" s="225"/>
      <c r="BX440" s="225"/>
      <c r="BY440" s="225"/>
      <c r="BZ440" s="225"/>
    </row>
    <row r="441" spans="1:78" ht="12" customHeight="1" x14ac:dyDescent="0.25">
      <c r="A441" s="225"/>
      <c r="B441" s="225"/>
      <c r="C441" s="225"/>
      <c r="D441" s="225"/>
      <c r="E441" s="225"/>
      <c r="F441" s="225"/>
      <c r="G441" s="225"/>
      <c r="H441" s="225"/>
      <c r="I441" s="225"/>
      <c r="J441" s="270"/>
      <c r="K441" s="271"/>
      <c r="L441" s="225"/>
      <c r="M441" s="225"/>
      <c r="N441" s="225"/>
      <c r="O441" s="225"/>
      <c r="P441" s="225"/>
      <c r="Q441" s="225"/>
      <c r="R441" s="225"/>
      <c r="S441" s="225"/>
      <c r="T441" s="225"/>
      <c r="U441" s="225"/>
      <c r="V441" s="225"/>
      <c r="W441" s="225"/>
      <c r="X441" s="225"/>
      <c r="Y441" s="225"/>
      <c r="Z441" s="225"/>
      <c r="AA441" s="225"/>
      <c r="AB441" s="225"/>
      <c r="AC441" s="225"/>
      <c r="AD441" s="225"/>
      <c r="AE441" s="225"/>
      <c r="AF441" s="225"/>
      <c r="AG441" s="225"/>
      <c r="AH441" s="225"/>
      <c r="AI441" s="225"/>
      <c r="AJ441" s="225"/>
      <c r="AK441" s="225"/>
      <c r="AL441" s="225"/>
      <c r="AM441" s="225"/>
      <c r="AN441" s="225"/>
      <c r="AO441" s="225"/>
      <c r="AP441" s="225"/>
      <c r="AQ441" s="225"/>
      <c r="AR441" s="225"/>
      <c r="AS441" s="225"/>
      <c r="AT441" s="225"/>
      <c r="AU441" s="225"/>
      <c r="AV441" s="225"/>
      <c r="AW441" s="225"/>
      <c r="AX441" s="225"/>
      <c r="AY441" s="225"/>
      <c r="AZ441" s="225"/>
      <c r="BA441" s="225"/>
      <c r="BB441" s="225"/>
      <c r="BC441" s="225"/>
      <c r="BD441" s="225"/>
      <c r="BE441" s="225"/>
      <c r="BF441" s="225"/>
      <c r="BG441" s="225"/>
      <c r="BH441" s="225"/>
      <c r="BI441" s="225"/>
      <c r="BJ441" s="225"/>
      <c r="BK441" s="225"/>
      <c r="BL441" s="225"/>
      <c r="BM441" s="225"/>
      <c r="BN441" s="225"/>
      <c r="BO441" s="225"/>
      <c r="BP441" s="225"/>
      <c r="BQ441" s="225"/>
      <c r="BR441" s="225"/>
      <c r="BS441" s="225"/>
      <c r="BT441" s="225"/>
      <c r="BU441" s="225"/>
      <c r="BV441" s="225"/>
      <c r="BW441" s="225"/>
      <c r="BX441" s="225"/>
      <c r="BY441" s="225"/>
      <c r="BZ441" s="225"/>
    </row>
    <row r="442" spans="1:78" ht="12" customHeight="1" x14ac:dyDescent="0.25">
      <c r="A442" s="225"/>
      <c r="B442" s="225"/>
      <c r="C442" s="225"/>
      <c r="D442" s="225"/>
      <c r="E442" s="225"/>
      <c r="F442" s="225"/>
      <c r="G442" s="225"/>
      <c r="H442" s="225"/>
      <c r="I442" s="225"/>
      <c r="J442" s="270"/>
      <c r="K442" s="271"/>
      <c r="L442" s="225"/>
      <c r="M442" s="225"/>
      <c r="N442" s="225"/>
      <c r="O442" s="225"/>
      <c r="P442" s="225"/>
      <c r="Q442" s="225"/>
      <c r="R442" s="225"/>
      <c r="S442" s="225"/>
      <c r="T442" s="225"/>
      <c r="U442" s="225"/>
      <c r="V442" s="225"/>
      <c r="W442" s="225"/>
      <c r="X442" s="225"/>
      <c r="Y442" s="225"/>
      <c r="Z442" s="225"/>
      <c r="AA442" s="225"/>
      <c r="AB442" s="225"/>
      <c r="AC442" s="225"/>
      <c r="AD442" s="225"/>
      <c r="AE442" s="225"/>
      <c r="AF442" s="225"/>
      <c r="AG442" s="225"/>
      <c r="AH442" s="225"/>
      <c r="AI442" s="225"/>
      <c r="AJ442" s="225"/>
      <c r="AK442" s="225"/>
      <c r="AL442" s="225"/>
      <c r="AM442" s="225"/>
      <c r="AN442" s="225"/>
      <c r="AO442" s="225"/>
      <c r="AP442" s="225"/>
      <c r="AQ442" s="225"/>
      <c r="AR442" s="225"/>
      <c r="AS442" s="225"/>
      <c r="AT442" s="225"/>
      <c r="AU442" s="225"/>
      <c r="AV442" s="225"/>
      <c r="AW442" s="225"/>
      <c r="AX442" s="225"/>
      <c r="AY442" s="225"/>
      <c r="AZ442" s="225"/>
      <c r="BA442" s="225"/>
      <c r="BB442" s="225"/>
      <c r="BC442" s="225"/>
      <c r="BD442" s="225"/>
      <c r="BE442" s="225"/>
      <c r="BF442" s="225"/>
      <c r="BG442" s="225"/>
      <c r="BH442" s="225"/>
      <c r="BI442" s="225"/>
      <c r="BJ442" s="225"/>
      <c r="BK442" s="225"/>
      <c r="BL442" s="225"/>
      <c r="BM442" s="225"/>
      <c r="BN442" s="225"/>
      <c r="BO442" s="225"/>
      <c r="BP442" s="225"/>
      <c r="BQ442" s="225"/>
      <c r="BR442" s="225"/>
      <c r="BS442" s="225"/>
      <c r="BT442" s="225"/>
      <c r="BU442" s="225"/>
      <c r="BV442" s="225"/>
      <c r="BW442" s="225"/>
      <c r="BX442" s="225"/>
      <c r="BY442" s="225"/>
      <c r="BZ442" s="225"/>
    </row>
    <row r="443" spans="1:78" ht="12" customHeight="1" x14ac:dyDescent="0.25">
      <c r="A443" s="225"/>
      <c r="B443" s="225"/>
      <c r="C443" s="225"/>
      <c r="D443" s="225"/>
      <c r="E443" s="225"/>
      <c r="F443" s="225"/>
      <c r="G443" s="225"/>
      <c r="H443" s="225"/>
      <c r="I443" s="225"/>
      <c r="J443" s="270"/>
      <c r="K443" s="271"/>
      <c r="L443" s="225"/>
      <c r="M443" s="225"/>
      <c r="N443" s="225"/>
      <c r="O443" s="225"/>
      <c r="P443" s="225"/>
      <c r="Q443" s="225"/>
      <c r="R443" s="225"/>
      <c r="S443" s="225"/>
      <c r="T443" s="225"/>
      <c r="U443" s="225"/>
      <c r="V443" s="225"/>
      <c r="W443" s="225"/>
      <c r="X443" s="225"/>
      <c r="Y443" s="225"/>
      <c r="Z443" s="225"/>
      <c r="AA443" s="225"/>
      <c r="AB443" s="225"/>
      <c r="AC443" s="225"/>
      <c r="AD443" s="225"/>
      <c r="AE443" s="225"/>
      <c r="AF443" s="225"/>
      <c r="AG443" s="225"/>
      <c r="AH443" s="225"/>
      <c r="AI443" s="225"/>
      <c r="AJ443" s="225"/>
      <c r="AK443" s="225"/>
      <c r="AL443" s="225"/>
      <c r="AM443" s="225"/>
      <c r="AN443" s="225"/>
      <c r="AO443" s="225"/>
      <c r="AP443" s="225"/>
      <c r="AQ443" s="225"/>
      <c r="AR443" s="225"/>
      <c r="AS443" s="225"/>
      <c r="AT443" s="225"/>
      <c r="AU443" s="225"/>
      <c r="AV443" s="225"/>
      <c r="AW443" s="225"/>
      <c r="AX443" s="225"/>
      <c r="AY443" s="225"/>
      <c r="AZ443" s="225"/>
      <c r="BA443" s="225"/>
      <c r="BB443" s="225"/>
      <c r="BC443" s="225"/>
      <c r="BD443" s="225"/>
      <c r="BE443" s="225"/>
      <c r="BF443" s="225"/>
      <c r="BG443" s="225"/>
      <c r="BH443" s="225"/>
      <c r="BI443" s="225"/>
      <c r="BJ443" s="225"/>
      <c r="BK443" s="225"/>
      <c r="BL443" s="225"/>
      <c r="BM443" s="225"/>
      <c r="BN443" s="225"/>
      <c r="BO443" s="225"/>
      <c r="BP443" s="225"/>
      <c r="BQ443" s="225"/>
      <c r="BR443" s="225"/>
      <c r="BS443" s="225"/>
      <c r="BT443" s="225"/>
      <c r="BU443" s="225"/>
      <c r="BV443" s="225"/>
      <c r="BW443" s="225"/>
      <c r="BX443" s="225"/>
      <c r="BY443" s="225"/>
      <c r="BZ443" s="225"/>
    </row>
    <row r="444" spans="1:78" ht="12" customHeight="1" x14ac:dyDescent="0.25">
      <c r="A444" s="225"/>
      <c r="B444" s="225"/>
      <c r="C444" s="225"/>
      <c r="D444" s="225"/>
      <c r="E444" s="225"/>
      <c r="F444" s="225"/>
      <c r="G444" s="225"/>
      <c r="H444" s="225"/>
      <c r="I444" s="225"/>
      <c r="J444" s="270"/>
      <c r="K444" s="271"/>
      <c r="L444" s="225"/>
      <c r="M444" s="225"/>
      <c r="N444" s="225"/>
      <c r="O444" s="225"/>
      <c r="P444" s="225"/>
      <c r="Q444" s="225"/>
      <c r="R444" s="225"/>
      <c r="S444" s="225"/>
      <c r="T444" s="225"/>
      <c r="U444" s="225"/>
      <c r="V444" s="225"/>
      <c r="W444" s="225"/>
      <c r="X444" s="225"/>
      <c r="Y444" s="225"/>
      <c r="Z444" s="225"/>
      <c r="AA444" s="225"/>
      <c r="AB444" s="225"/>
      <c r="AC444" s="225"/>
      <c r="AD444" s="225"/>
      <c r="AE444" s="225"/>
      <c r="AF444" s="225"/>
      <c r="AG444" s="225"/>
      <c r="AH444" s="225"/>
      <c r="AI444" s="225"/>
      <c r="AJ444" s="225"/>
      <c r="AK444" s="225"/>
      <c r="AL444" s="225"/>
      <c r="AM444" s="225"/>
      <c r="AN444" s="225"/>
      <c r="AO444" s="225"/>
      <c r="AP444" s="225"/>
      <c r="AQ444" s="225"/>
      <c r="AR444" s="225"/>
      <c r="AS444" s="225"/>
      <c r="AT444" s="225"/>
      <c r="AU444" s="225"/>
      <c r="AV444" s="225"/>
      <c r="AW444" s="225"/>
      <c r="AX444" s="225"/>
      <c r="AY444" s="225"/>
      <c r="AZ444" s="225"/>
      <c r="BA444" s="225"/>
      <c r="BB444" s="225"/>
      <c r="BC444" s="225"/>
      <c r="BD444" s="225"/>
      <c r="BE444" s="225"/>
      <c r="BF444" s="225"/>
      <c r="BG444" s="225"/>
      <c r="BH444" s="225"/>
      <c r="BI444" s="225"/>
      <c r="BJ444" s="225"/>
      <c r="BK444" s="225"/>
      <c r="BL444" s="225"/>
      <c r="BM444" s="225"/>
      <c r="BN444" s="225"/>
      <c r="BO444" s="225"/>
      <c r="BP444" s="225"/>
      <c r="BQ444" s="225"/>
      <c r="BR444" s="225"/>
      <c r="BS444" s="225"/>
      <c r="BT444" s="225"/>
      <c r="BU444" s="225"/>
      <c r="BV444" s="225"/>
      <c r="BW444" s="225"/>
      <c r="BX444" s="225"/>
      <c r="BY444" s="225"/>
      <c r="BZ444" s="225"/>
    </row>
    <row r="445" spans="1:78" ht="12" customHeight="1" x14ac:dyDescent="0.25">
      <c r="A445" s="225"/>
      <c r="B445" s="225"/>
      <c r="C445" s="225"/>
      <c r="D445" s="225"/>
      <c r="E445" s="225"/>
      <c r="F445" s="225"/>
      <c r="G445" s="225"/>
      <c r="H445" s="225"/>
      <c r="I445" s="225"/>
      <c r="J445" s="270"/>
      <c r="K445" s="271"/>
      <c r="L445" s="225"/>
      <c r="M445" s="225"/>
      <c r="N445" s="225"/>
      <c r="O445" s="225"/>
      <c r="P445" s="225"/>
      <c r="Q445" s="225"/>
      <c r="R445" s="225"/>
      <c r="S445" s="225"/>
      <c r="T445" s="225"/>
      <c r="U445" s="225"/>
      <c r="V445" s="225"/>
      <c r="W445" s="225"/>
      <c r="X445" s="225"/>
      <c r="Y445" s="225"/>
      <c r="Z445" s="225"/>
      <c r="AA445" s="225"/>
      <c r="AB445" s="225"/>
      <c r="AC445" s="225"/>
      <c r="AD445" s="225"/>
      <c r="AE445" s="225"/>
      <c r="AF445" s="225"/>
      <c r="AG445" s="225"/>
      <c r="AH445" s="225"/>
      <c r="AI445" s="225"/>
      <c r="AJ445" s="225"/>
      <c r="AK445" s="225"/>
      <c r="AL445" s="225"/>
      <c r="AM445" s="225"/>
      <c r="AN445" s="225"/>
      <c r="AO445" s="225"/>
      <c r="AP445" s="225"/>
      <c r="AQ445" s="225"/>
      <c r="AR445" s="225"/>
      <c r="AS445" s="225"/>
      <c r="AT445" s="225"/>
      <c r="AU445" s="225"/>
      <c r="AV445" s="225"/>
      <c r="AW445" s="225"/>
      <c r="AX445" s="225"/>
      <c r="AY445" s="225"/>
      <c r="AZ445" s="225"/>
      <c r="BA445" s="225"/>
      <c r="BB445" s="225"/>
      <c r="BC445" s="225"/>
      <c r="BD445" s="225"/>
      <c r="BE445" s="225"/>
      <c r="BF445" s="225"/>
      <c r="BG445" s="225"/>
      <c r="BH445" s="225"/>
      <c r="BI445" s="225"/>
      <c r="BJ445" s="225"/>
      <c r="BK445" s="225"/>
      <c r="BL445" s="225"/>
      <c r="BM445" s="225"/>
      <c r="BN445" s="225"/>
      <c r="BO445" s="225"/>
      <c r="BP445" s="225"/>
      <c r="BQ445" s="225"/>
      <c r="BR445" s="225"/>
      <c r="BS445" s="225"/>
      <c r="BT445" s="225"/>
      <c r="BU445" s="225"/>
      <c r="BV445" s="225"/>
      <c r="BW445" s="225"/>
      <c r="BX445" s="225"/>
      <c r="BY445" s="225"/>
      <c r="BZ445" s="225"/>
    </row>
    <row r="446" spans="1:78" ht="12" customHeight="1" x14ac:dyDescent="0.25">
      <c r="A446" s="225"/>
      <c r="B446" s="225"/>
      <c r="C446" s="225"/>
      <c r="D446" s="225"/>
      <c r="E446" s="225"/>
      <c r="F446" s="225"/>
      <c r="G446" s="225"/>
      <c r="H446" s="225"/>
      <c r="I446" s="225"/>
      <c r="J446" s="270"/>
      <c r="K446" s="271"/>
      <c r="L446" s="225"/>
      <c r="M446" s="225"/>
      <c r="N446" s="225"/>
      <c r="O446" s="225"/>
      <c r="P446" s="225"/>
      <c r="Q446" s="225"/>
      <c r="R446" s="225"/>
      <c r="S446" s="225"/>
      <c r="T446" s="225"/>
      <c r="U446" s="225"/>
      <c r="V446" s="225"/>
      <c r="W446" s="225"/>
      <c r="X446" s="225"/>
      <c r="Y446" s="225"/>
      <c r="Z446" s="225"/>
      <c r="AA446" s="225"/>
      <c r="AB446" s="225"/>
      <c r="AC446" s="225"/>
      <c r="AD446" s="225"/>
      <c r="AE446" s="225"/>
      <c r="AF446" s="225"/>
      <c r="AG446" s="225"/>
      <c r="AH446" s="225"/>
      <c r="AI446" s="225"/>
      <c r="AJ446" s="225"/>
      <c r="AK446" s="225"/>
      <c r="AL446" s="225"/>
      <c r="AM446" s="225"/>
      <c r="AN446" s="225"/>
      <c r="AO446" s="225"/>
      <c r="AP446" s="225"/>
      <c r="AQ446" s="225"/>
      <c r="AR446" s="225"/>
      <c r="AS446" s="225"/>
      <c r="AT446" s="225"/>
      <c r="AU446" s="225"/>
      <c r="AV446" s="225"/>
      <c r="AW446" s="225"/>
      <c r="AX446" s="225"/>
      <c r="AY446" s="225"/>
      <c r="AZ446" s="225"/>
      <c r="BA446" s="225"/>
      <c r="BB446" s="225"/>
      <c r="BC446" s="225"/>
      <c r="BD446" s="225"/>
      <c r="BE446" s="225"/>
      <c r="BF446" s="225"/>
      <c r="BG446" s="225"/>
      <c r="BH446" s="225"/>
      <c r="BI446" s="225"/>
      <c r="BJ446" s="225"/>
      <c r="BK446" s="225"/>
      <c r="BL446" s="225"/>
      <c r="BM446" s="225"/>
      <c r="BN446" s="225"/>
      <c r="BO446" s="225"/>
      <c r="BP446" s="225"/>
      <c r="BQ446" s="225"/>
      <c r="BR446" s="225"/>
      <c r="BS446" s="225"/>
      <c r="BT446" s="225"/>
      <c r="BU446" s="225"/>
      <c r="BV446" s="225"/>
      <c r="BW446" s="225"/>
      <c r="BX446" s="225"/>
      <c r="BY446" s="225"/>
      <c r="BZ446" s="225"/>
    </row>
    <row r="447" spans="1:78" ht="12" customHeight="1" x14ac:dyDescent="0.25">
      <c r="A447" s="225"/>
      <c r="B447" s="225"/>
      <c r="C447" s="225"/>
      <c r="D447" s="225"/>
      <c r="E447" s="225"/>
      <c r="F447" s="225"/>
      <c r="G447" s="225"/>
      <c r="H447" s="225"/>
      <c r="I447" s="225"/>
      <c r="J447" s="270"/>
      <c r="K447" s="271"/>
      <c r="L447" s="225"/>
      <c r="M447" s="225"/>
      <c r="N447" s="225"/>
      <c r="O447" s="225"/>
      <c r="P447" s="225"/>
      <c r="Q447" s="225"/>
      <c r="R447" s="225"/>
      <c r="S447" s="225"/>
      <c r="T447" s="225"/>
      <c r="U447" s="225"/>
      <c r="V447" s="225"/>
      <c r="W447" s="225"/>
      <c r="X447" s="225"/>
      <c r="Y447" s="225"/>
      <c r="Z447" s="225"/>
      <c r="AA447" s="225"/>
      <c r="AB447" s="225"/>
      <c r="AC447" s="225"/>
      <c r="AD447" s="225"/>
      <c r="AE447" s="225"/>
      <c r="AF447" s="225"/>
      <c r="AG447" s="225"/>
      <c r="AH447" s="225"/>
      <c r="AI447" s="225"/>
      <c r="AJ447" s="225"/>
      <c r="AK447" s="225"/>
      <c r="AL447" s="225"/>
      <c r="AM447" s="225"/>
      <c r="AN447" s="225"/>
      <c r="AO447" s="225"/>
      <c r="AP447" s="225"/>
      <c r="AQ447" s="225"/>
      <c r="AR447" s="225"/>
      <c r="AS447" s="225"/>
      <c r="AT447" s="225"/>
      <c r="AU447" s="225"/>
      <c r="AV447" s="225"/>
      <c r="AW447" s="225"/>
      <c r="AX447" s="225"/>
      <c r="AY447" s="225"/>
      <c r="AZ447" s="225"/>
      <c r="BA447" s="225"/>
      <c r="BB447" s="225"/>
      <c r="BC447" s="225"/>
      <c r="BD447" s="225"/>
      <c r="BE447" s="225"/>
      <c r="BF447" s="225"/>
      <c r="BG447" s="225"/>
      <c r="BH447" s="225"/>
      <c r="BI447" s="225"/>
      <c r="BJ447" s="225"/>
      <c r="BK447" s="225"/>
      <c r="BL447" s="225"/>
      <c r="BM447" s="225"/>
      <c r="BN447" s="225"/>
      <c r="BO447" s="225"/>
      <c r="BP447" s="225"/>
      <c r="BQ447" s="225"/>
      <c r="BR447" s="225"/>
      <c r="BS447" s="225"/>
      <c r="BT447" s="225"/>
      <c r="BU447" s="225"/>
      <c r="BV447" s="225"/>
      <c r="BW447" s="225"/>
      <c r="BX447" s="225"/>
      <c r="BY447" s="225"/>
      <c r="BZ447" s="225"/>
    </row>
    <row r="448" spans="1:78" ht="12" customHeight="1" x14ac:dyDescent="0.25">
      <c r="A448" s="225"/>
      <c r="B448" s="225"/>
      <c r="C448" s="225"/>
      <c r="D448" s="225"/>
      <c r="E448" s="225"/>
      <c r="F448" s="225"/>
      <c r="G448" s="225"/>
      <c r="H448" s="225"/>
      <c r="I448" s="225"/>
      <c r="J448" s="270"/>
      <c r="K448" s="271"/>
      <c r="L448" s="225"/>
      <c r="M448" s="225"/>
      <c r="N448" s="225"/>
      <c r="O448" s="225"/>
      <c r="P448" s="225"/>
      <c r="Q448" s="225"/>
      <c r="R448" s="225"/>
      <c r="S448" s="225"/>
      <c r="T448" s="225"/>
      <c r="U448" s="225"/>
      <c r="V448" s="225"/>
      <c r="W448" s="225"/>
      <c r="X448" s="225"/>
      <c r="Y448" s="225"/>
      <c r="Z448" s="225"/>
      <c r="AA448" s="225"/>
      <c r="AB448" s="225"/>
      <c r="AC448" s="225"/>
      <c r="AD448" s="225"/>
      <c r="AE448" s="225"/>
      <c r="AF448" s="225"/>
      <c r="AG448" s="225"/>
      <c r="AH448" s="225"/>
      <c r="AI448" s="225"/>
      <c r="AJ448" s="225"/>
      <c r="AK448" s="225"/>
      <c r="AL448" s="225"/>
      <c r="AM448" s="225"/>
      <c r="AN448" s="225"/>
      <c r="AO448" s="225"/>
      <c r="AP448" s="225"/>
      <c r="AQ448" s="225"/>
      <c r="AR448" s="225"/>
      <c r="AS448" s="225"/>
      <c r="AT448" s="225"/>
      <c r="AU448" s="225"/>
      <c r="AV448" s="225"/>
      <c r="AW448" s="225"/>
      <c r="AX448" s="225"/>
      <c r="AY448" s="225"/>
      <c r="AZ448" s="225"/>
      <c r="BA448" s="225"/>
      <c r="BB448" s="225"/>
      <c r="BC448" s="225"/>
      <c r="BD448" s="225"/>
      <c r="BE448" s="225"/>
      <c r="BF448" s="225"/>
      <c r="BG448" s="225"/>
      <c r="BH448" s="225"/>
      <c r="BI448" s="225"/>
      <c r="BJ448" s="225"/>
      <c r="BK448" s="225"/>
      <c r="BL448" s="225"/>
      <c r="BM448" s="225"/>
      <c r="BN448" s="225"/>
      <c r="BO448" s="225"/>
      <c r="BP448" s="225"/>
      <c r="BQ448" s="225"/>
      <c r="BR448" s="225"/>
      <c r="BS448" s="225"/>
      <c r="BT448" s="225"/>
      <c r="BU448" s="225"/>
      <c r="BV448" s="225"/>
      <c r="BW448" s="225"/>
      <c r="BX448" s="225"/>
      <c r="BY448" s="225"/>
      <c r="BZ448" s="225"/>
    </row>
    <row r="449" spans="1:78" ht="12" customHeight="1" x14ac:dyDescent="0.25">
      <c r="A449" s="225"/>
      <c r="B449" s="225"/>
      <c r="C449" s="225"/>
      <c r="D449" s="225"/>
      <c r="E449" s="225"/>
      <c r="F449" s="225"/>
      <c r="G449" s="225"/>
      <c r="H449" s="225"/>
      <c r="I449" s="225"/>
      <c r="J449" s="270"/>
      <c r="K449" s="271"/>
      <c r="L449" s="225"/>
      <c r="M449" s="225"/>
      <c r="N449" s="225"/>
      <c r="O449" s="225"/>
      <c r="P449" s="225"/>
      <c r="Q449" s="225"/>
      <c r="R449" s="225"/>
      <c r="S449" s="225"/>
      <c r="T449" s="225"/>
      <c r="U449" s="225"/>
      <c r="V449" s="225"/>
      <c r="W449" s="225"/>
      <c r="X449" s="225"/>
      <c r="Y449" s="225"/>
      <c r="Z449" s="225"/>
      <c r="AA449" s="225"/>
      <c r="AB449" s="225"/>
      <c r="AC449" s="225"/>
      <c r="AD449" s="225"/>
      <c r="AE449" s="225"/>
      <c r="AF449" s="225"/>
      <c r="AG449" s="225"/>
      <c r="AH449" s="225"/>
      <c r="AI449" s="225"/>
      <c r="AJ449" s="225"/>
      <c r="AK449" s="225"/>
      <c r="AL449" s="225"/>
      <c r="AM449" s="225"/>
      <c r="AN449" s="225"/>
      <c r="AO449" s="225"/>
      <c r="AP449" s="225"/>
      <c r="AQ449" s="225"/>
      <c r="AR449" s="225"/>
      <c r="AS449" s="225"/>
      <c r="AT449" s="225"/>
      <c r="AU449" s="225"/>
      <c r="AV449" s="225"/>
      <c r="AW449" s="225"/>
      <c r="AX449" s="225"/>
      <c r="AY449" s="225"/>
      <c r="AZ449" s="225"/>
      <c r="BA449" s="225"/>
      <c r="BB449" s="225"/>
      <c r="BC449" s="225"/>
      <c r="BD449" s="225"/>
      <c r="BE449" s="225"/>
      <c r="BF449" s="225"/>
      <c r="BG449" s="225"/>
      <c r="BH449" s="225"/>
      <c r="BI449" s="225"/>
      <c r="BJ449" s="225"/>
      <c r="BK449" s="225"/>
      <c r="BL449" s="225"/>
      <c r="BM449" s="225"/>
      <c r="BN449" s="225"/>
      <c r="BO449" s="225"/>
      <c r="BP449" s="225"/>
      <c r="BQ449" s="225"/>
      <c r="BR449" s="225"/>
      <c r="BS449" s="225"/>
      <c r="BT449" s="225"/>
      <c r="BU449" s="225"/>
      <c r="BV449" s="225"/>
      <c r="BW449" s="225"/>
      <c r="BX449" s="225"/>
      <c r="BY449" s="225"/>
      <c r="BZ449" s="225"/>
    </row>
    <row r="450" spans="1:78" ht="12" customHeight="1" x14ac:dyDescent="0.25">
      <c r="A450" s="225"/>
      <c r="B450" s="225"/>
      <c r="C450" s="225"/>
      <c r="D450" s="225"/>
      <c r="E450" s="225"/>
      <c r="F450" s="225"/>
      <c r="G450" s="225"/>
      <c r="H450" s="225"/>
      <c r="I450" s="225"/>
      <c r="J450" s="270"/>
      <c r="K450" s="271"/>
      <c r="L450" s="225"/>
      <c r="M450" s="225"/>
      <c r="N450" s="225"/>
      <c r="O450" s="225"/>
      <c r="P450" s="225"/>
      <c r="Q450" s="225"/>
      <c r="R450" s="225"/>
      <c r="S450" s="225"/>
      <c r="T450" s="225"/>
      <c r="U450" s="225"/>
      <c r="V450" s="225"/>
      <c r="W450" s="225"/>
      <c r="X450" s="225"/>
      <c r="Y450" s="225"/>
      <c r="Z450" s="225"/>
      <c r="AA450" s="225"/>
      <c r="AB450" s="225"/>
      <c r="AC450" s="225"/>
      <c r="AD450" s="225"/>
      <c r="AE450" s="225"/>
      <c r="AF450" s="225"/>
      <c r="AG450" s="225"/>
      <c r="AH450" s="225"/>
      <c r="AI450" s="225"/>
      <c r="AJ450" s="225"/>
      <c r="AK450" s="225"/>
      <c r="AL450" s="225"/>
      <c r="AM450" s="225"/>
      <c r="AN450" s="225"/>
      <c r="AO450" s="225"/>
      <c r="AP450" s="225"/>
      <c r="AQ450" s="225"/>
      <c r="AR450" s="225"/>
      <c r="AS450" s="225"/>
      <c r="AT450" s="225"/>
      <c r="AU450" s="225"/>
      <c r="AV450" s="225"/>
      <c r="AW450" s="225"/>
      <c r="AX450" s="225"/>
      <c r="AY450" s="225"/>
      <c r="AZ450" s="225"/>
      <c r="BA450" s="225"/>
      <c r="BB450" s="225"/>
      <c r="BC450" s="225"/>
      <c r="BD450" s="225"/>
      <c r="BE450" s="225"/>
      <c r="BF450" s="225"/>
      <c r="BG450" s="225"/>
      <c r="BH450" s="225"/>
      <c r="BI450" s="225"/>
      <c r="BJ450" s="225"/>
      <c r="BK450" s="225"/>
      <c r="BL450" s="225"/>
      <c r="BM450" s="225"/>
      <c r="BN450" s="225"/>
      <c r="BO450" s="225"/>
      <c r="BP450" s="225"/>
      <c r="BQ450" s="225"/>
      <c r="BR450" s="225"/>
      <c r="BS450" s="225"/>
      <c r="BT450" s="225"/>
      <c r="BU450" s="225"/>
      <c r="BV450" s="225"/>
      <c r="BW450" s="225"/>
      <c r="BX450" s="225"/>
      <c r="BY450" s="225"/>
      <c r="BZ450" s="225"/>
    </row>
    <row r="451" spans="1:78" ht="12" customHeight="1" x14ac:dyDescent="0.25">
      <c r="A451" s="225"/>
      <c r="B451" s="225"/>
      <c r="C451" s="225"/>
      <c r="D451" s="225"/>
      <c r="E451" s="225"/>
      <c r="F451" s="225"/>
      <c r="G451" s="225"/>
      <c r="H451" s="225"/>
      <c r="I451" s="225"/>
      <c r="J451" s="270"/>
      <c r="K451" s="271"/>
      <c r="L451" s="225"/>
      <c r="M451" s="225"/>
      <c r="N451" s="225"/>
      <c r="O451" s="225"/>
      <c r="P451" s="225"/>
      <c r="Q451" s="225"/>
      <c r="R451" s="225"/>
      <c r="S451" s="225"/>
      <c r="T451" s="225"/>
      <c r="U451" s="225"/>
      <c r="V451" s="225"/>
      <c r="W451" s="225"/>
      <c r="X451" s="225"/>
      <c r="Y451" s="225"/>
      <c r="Z451" s="225"/>
      <c r="AA451" s="225"/>
      <c r="AB451" s="225"/>
      <c r="AC451" s="225"/>
      <c r="AD451" s="225"/>
      <c r="AE451" s="225"/>
      <c r="AF451" s="225"/>
      <c r="AG451" s="225"/>
      <c r="AH451" s="225"/>
      <c r="AI451" s="225"/>
      <c r="AJ451" s="225"/>
      <c r="AK451" s="225"/>
      <c r="AL451" s="225"/>
      <c r="AM451" s="225"/>
      <c r="AN451" s="225"/>
      <c r="AO451" s="225"/>
      <c r="AP451" s="225"/>
      <c r="AQ451" s="225"/>
      <c r="AR451" s="225"/>
      <c r="AS451" s="225"/>
      <c r="AT451" s="225"/>
      <c r="AU451" s="225"/>
      <c r="AV451" s="225"/>
      <c r="AW451" s="225"/>
      <c r="AX451" s="225"/>
      <c r="AY451" s="225"/>
      <c r="AZ451" s="225"/>
      <c r="BA451" s="225"/>
      <c r="BB451" s="225"/>
      <c r="BC451" s="225"/>
      <c r="BD451" s="225"/>
      <c r="BE451" s="225"/>
      <c r="BF451" s="225"/>
      <c r="BG451" s="225"/>
      <c r="BH451" s="225"/>
      <c r="BI451" s="225"/>
      <c r="BJ451" s="225"/>
      <c r="BK451" s="225"/>
      <c r="BL451" s="225"/>
      <c r="BM451" s="225"/>
      <c r="BN451" s="225"/>
      <c r="BO451" s="225"/>
      <c r="BP451" s="225"/>
      <c r="BQ451" s="225"/>
      <c r="BR451" s="225"/>
      <c r="BS451" s="225"/>
      <c r="BT451" s="225"/>
      <c r="BU451" s="225"/>
      <c r="BV451" s="225"/>
      <c r="BW451" s="225"/>
      <c r="BX451" s="225"/>
      <c r="BY451" s="225"/>
      <c r="BZ451" s="225"/>
    </row>
    <row r="452" spans="1:78" ht="12" customHeight="1" x14ac:dyDescent="0.25">
      <c r="A452" s="225"/>
      <c r="B452" s="225"/>
      <c r="C452" s="225"/>
      <c r="D452" s="225"/>
      <c r="E452" s="225"/>
      <c r="F452" s="225"/>
      <c r="G452" s="225"/>
      <c r="H452" s="225"/>
      <c r="I452" s="225"/>
      <c r="J452" s="270"/>
      <c r="K452" s="271"/>
      <c r="L452" s="225"/>
      <c r="M452" s="225"/>
      <c r="N452" s="225"/>
      <c r="O452" s="225"/>
      <c r="P452" s="225"/>
      <c r="Q452" s="225"/>
      <c r="R452" s="225"/>
      <c r="S452" s="225"/>
      <c r="T452" s="225"/>
      <c r="U452" s="225"/>
      <c r="V452" s="225"/>
      <c r="W452" s="225"/>
      <c r="X452" s="225"/>
      <c r="Y452" s="225"/>
      <c r="Z452" s="225"/>
      <c r="AA452" s="225"/>
      <c r="AB452" s="225"/>
      <c r="AC452" s="225"/>
      <c r="AD452" s="225"/>
      <c r="AE452" s="225"/>
      <c r="AF452" s="225"/>
      <c r="AG452" s="225"/>
      <c r="AH452" s="225"/>
      <c r="AI452" s="225"/>
      <c r="AJ452" s="225"/>
      <c r="AK452" s="225"/>
      <c r="AL452" s="225"/>
      <c r="AM452" s="225"/>
      <c r="AN452" s="225"/>
      <c r="AO452" s="225"/>
      <c r="AP452" s="225"/>
      <c r="AQ452" s="225"/>
      <c r="AR452" s="225"/>
      <c r="AS452" s="225"/>
      <c r="AT452" s="225"/>
      <c r="AU452" s="225"/>
      <c r="AV452" s="225"/>
      <c r="AW452" s="225"/>
      <c r="AX452" s="225"/>
      <c r="AY452" s="225"/>
      <c r="AZ452" s="225"/>
      <c r="BA452" s="225"/>
      <c r="BB452" s="225"/>
      <c r="BC452" s="225"/>
      <c r="BD452" s="225"/>
      <c r="BE452" s="225"/>
      <c r="BF452" s="225"/>
      <c r="BG452" s="225"/>
      <c r="BH452" s="225"/>
      <c r="BI452" s="225"/>
      <c r="BJ452" s="225"/>
      <c r="BK452" s="225"/>
      <c r="BL452" s="225"/>
      <c r="BM452" s="225"/>
      <c r="BN452" s="225"/>
      <c r="BO452" s="225"/>
      <c r="BP452" s="225"/>
      <c r="BQ452" s="225"/>
      <c r="BR452" s="225"/>
      <c r="BS452" s="225"/>
      <c r="BT452" s="225"/>
      <c r="BU452" s="225"/>
      <c r="BV452" s="225"/>
      <c r="BW452" s="225"/>
      <c r="BX452" s="225"/>
      <c r="BY452" s="225"/>
      <c r="BZ452" s="225"/>
    </row>
    <row r="453" spans="1:78" ht="12" customHeight="1" x14ac:dyDescent="0.25">
      <c r="A453" s="225"/>
      <c r="B453" s="225"/>
      <c r="C453" s="225"/>
      <c r="D453" s="225"/>
      <c r="E453" s="225"/>
      <c r="F453" s="225"/>
      <c r="G453" s="225"/>
      <c r="H453" s="225"/>
      <c r="I453" s="225"/>
      <c r="J453" s="270"/>
      <c r="K453" s="271"/>
      <c r="L453" s="225"/>
      <c r="M453" s="225"/>
      <c r="N453" s="225"/>
      <c r="O453" s="225"/>
      <c r="P453" s="225"/>
      <c r="Q453" s="225"/>
      <c r="R453" s="225"/>
      <c r="S453" s="225"/>
      <c r="T453" s="225"/>
      <c r="U453" s="225"/>
      <c r="V453" s="225"/>
      <c r="W453" s="225"/>
      <c r="X453" s="225"/>
      <c r="Y453" s="225"/>
      <c r="Z453" s="225"/>
      <c r="AA453" s="225"/>
      <c r="AB453" s="225"/>
      <c r="AC453" s="225"/>
      <c r="AD453" s="225"/>
      <c r="AE453" s="225"/>
      <c r="AF453" s="225"/>
      <c r="AG453" s="225"/>
      <c r="AH453" s="225"/>
      <c r="AI453" s="225"/>
      <c r="AJ453" s="225"/>
      <c r="AK453" s="225"/>
      <c r="AL453" s="225"/>
      <c r="AM453" s="225"/>
      <c r="AN453" s="225"/>
      <c r="AO453" s="225"/>
      <c r="AP453" s="225"/>
      <c r="AQ453" s="225"/>
      <c r="AR453" s="225"/>
      <c r="AS453" s="225"/>
      <c r="AT453" s="225"/>
      <c r="AU453" s="225"/>
      <c r="AV453" s="225"/>
      <c r="AW453" s="225"/>
      <c r="AX453" s="225"/>
      <c r="AY453" s="225"/>
      <c r="AZ453" s="225"/>
      <c r="BA453" s="225"/>
      <c r="BB453" s="225"/>
      <c r="BC453" s="225"/>
      <c r="BD453" s="225"/>
      <c r="BE453" s="225"/>
      <c r="BF453" s="225"/>
      <c r="BG453" s="225"/>
      <c r="BH453" s="225"/>
      <c r="BI453" s="225"/>
      <c r="BJ453" s="225"/>
      <c r="BK453" s="225"/>
      <c r="BL453" s="225"/>
      <c r="BM453" s="225"/>
      <c r="BN453" s="225"/>
      <c r="BO453" s="225"/>
      <c r="BP453" s="225"/>
      <c r="BQ453" s="225"/>
      <c r="BR453" s="225"/>
      <c r="BS453" s="225"/>
      <c r="BT453" s="225"/>
      <c r="BU453" s="225"/>
      <c r="BV453" s="225"/>
      <c r="BW453" s="225"/>
      <c r="BX453" s="225"/>
      <c r="BY453" s="225"/>
      <c r="BZ453" s="225"/>
    </row>
    <row r="454" spans="1:78" ht="12" customHeight="1" x14ac:dyDescent="0.25">
      <c r="A454" s="225"/>
      <c r="B454" s="225"/>
      <c r="C454" s="225"/>
      <c r="D454" s="225"/>
      <c r="E454" s="225"/>
      <c r="F454" s="225"/>
      <c r="G454" s="225"/>
      <c r="H454" s="225"/>
      <c r="I454" s="225"/>
      <c r="J454" s="270"/>
      <c r="K454" s="271"/>
      <c r="L454" s="225"/>
      <c r="M454" s="225"/>
      <c r="N454" s="225"/>
      <c r="O454" s="225"/>
      <c r="P454" s="225"/>
      <c r="Q454" s="225"/>
      <c r="R454" s="225"/>
      <c r="S454" s="225"/>
      <c r="T454" s="225"/>
      <c r="U454" s="225"/>
      <c r="V454" s="225"/>
      <c r="W454" s="225"/>
      <c r="X454" s="225"/>
      <c r="Y454" s="225"/>
      <c r="Z454" s="225"/>
      <c r="AA454" s="225"/>
      <c r="AB454" s="225"/>
      <c r="AC454" s="225"/>
      <c r="AD454" s="225"/>
      <c r="AE454" s="225"/>
      <c r="AF454" s="225"/>
      <c r="AG454" s="225"/>
      <c r="AH454" s="225"/>
      <c r="AI454" s="225"/>
      <c r="AJ454" s="225"/>
      <c r="AK454" s="225"/>
      <c r="AL454" s="225"/>
      <c r="AM454" s="225"/>
      <c r="AN454" s="225"/>
      <c r="AO454" s="225"/>
      <c r="AP454" s="225"/>
      <c r="AQ454" s="225"/>
      <c r="AR454" s="225"/>
      <c r="AS454" s="225"/>
      <c r="AT454" s="225"/>
      <c r="AU454" s="225"/>
      <c r="AV454" s="225"/>
      <c r="AW454" s="225"/>
      <c r="AX454" s="225"/>
      <c r="AY454" s="225"/>
      <c r="AZ454" s="225"/>
      <c r="BA454" s="225"/>
      <c r="BB454" s="225"/>
      <c r="BC454" s="225"/>
      <c r="BD454" s="225"/>
      <c r="BE454" s="225"/>
      <c r="BF454" s="225"/>
      <c r="BG454" s="225"/>
      <c r="BH454" s="225"/>
      <c r="BI454" s="225"/>
      <c r="BJ454" s="225"/>
      <c r="BK454" s="225"/>
      <c r="BL454" s="225"/>
      <c r="BM454" s="225"/>
      <c r="BN454" s="225"/>
      <c r="BO454" s="225"/>
      <c r="BP454" s="225"/>
      <c r="BQ454" s="225"/>
      <c r="BR454" s="225"/>
      <c r="BS454" s="225"/>
      <c r="BT454" s="225"/>
      <c r="BU454" s="225"/>
      <c r="BV454" s="225"/>
      <c r="BW454" s="225"/>
      <c r="BX454" s="225"/>
      <c r="BY454" s="225"/>
      <c r="BZ454" s="225"/>
    </row>
    <row r="455" spans="1:78" ht="12" customHeight="1" x14ac:dyDescent="0.25">
      <c r="A455" s="225"/>
      <c r="B455" s="225"/>
      <c r="C455" s="225"/>
      <c r="D455" s="225"/>
      <c r="E455" s="225"/>
      <c r="F455" s="225"/>
      <c r="G455" s="225"/>
      <c r="H455" s="225"/>
      <c r="I455" s="225"/>
      <c r="J455" s="270"/>
      <c r="K455" s="271"/>
      <c r="L455" s="225"/>
      <c r="M455" s="225"/>
      <c r="N455" s="225"/>
      <c r="O455" s="225"/>
      <c r="P455" s="225"/>
      <c r="Q455" s="225"/>
      <c r="R455" s="225"/>
      <c r="S455" s="225"/>
      <c r="T455" s="225"/>
      <c r="U455" s="225"/>
      <c r="V455" s="225"/>
      <c r="W455" s="225"/>
      <c r="X455" s="225"/>
      <c r="Y455" s="225"/>
      <c r="Z455" s="225"/>
      <c r="AA455" s="225"/>
      <c r="AB455" s="225"/>
      <c r="AC455" s="225"/>
      <c r="AD455" s="225"/>
      <c r="AE455" s="225"/>
      <c r="AF455" s="225"/>
      <c r="AG455" s="225"/>
      <c r="AH455" s="225"/>
      <c r="AI455" s="225"/>
      <c r="AJ455" s="225"/>
      <c r="AK455" s="225"/>
      <c r="AL455" s="225"/>
      <c r="AM455" s="225"/>
      <c r="AN455" s="225"/>
      <c r="AO455" s="225"/>
      <c r="AP455" s="225"/>
      <c r="AQ455" s="225"/>
      <c r="AR455" s="225"/>
      <c r="AS455" s="225"/>
      <c r="AT455" s="225"/>
      <c r="AU455" s="225"/>
      <c r="AV455" s="225"/>
      <c r="AW455" s="225"/>
      <c r="AX455" s="225"/>
      <c r="AY455" s="225"/>
      <c r="AZ455" s="225"/>
      <c r="BA455" s="225"/>
      <c r="BB455" s="225"/>
      <c r="BC455" s="225"/>
      <c r="BD455" s="225"/>
      <c r="BE455" s="225"/>
      <c r="BF455" s="225"/>
      <c r="BG455" s="225"/>
      <c r="BH455" s="225"/>
      <c r="BI455" s="225"/>
      <c r="BJ455" s="225"/>
      <c r="BK455" s="225"/>
      <c r="BL455" s="225"/>
      <c r="BM455" s="225"/>
      <c r="BN455" s="225"/>
      <c r="BO455" s="225"/>
      <c r="BP455" s="225"/>
      <c r="BQ455" s="225"/>
      <c r="BR455" s="225"/>
      <c r="BS455" s="225"/>
      <c r="BT455" s="225"/>
      <c r="BU455" s="225"/>
      <c r="BV455" s="225"/>
      <c r="BW455" s="225"/>
      <c r="BX455" s="225"/>
      <c r="BY455" s="225"/>
      <c r="BZ455" s="225"/>
    </row>
    <row r="456" spans="1:78" ht="12" customHeight="1" x14ac:dyDescent="0.25">
      <c r="A456" s="225"/>
      <c r="B456" s="225"/>
      <c r="C456" s="225"/>
      <c r="D456" s="225"/>
      <c r="E456" s="225"/>
      <c r="F456" s="225"/>
      <c r="G456" s="225"/>
      <c r="H456" s="225"/>
      <c r="I456" s="225"/>
      <c r="J456" s="270"/>
      <c r="K456" s="271"/>
      <c r="L456" s="225"/>
      <c r="M456" s="225"/>
      <c r="N456" s="225"/>
      <c r="O456" s="225"/>
      <c r="P456" s="225"/>
      <c r="Q456" s="225"/>
      <c r="R456" s="225"/>
      <c r="S456" s="225"/>
      <c r="T456" s="225"/>
      <c r="U456" s="225"/>
      <c r="V456" s="225"/>
      <c r="W456" s="225"/>
      <c r="X456" s="225"/>
      <c r="Y456" s="225"/>
      <c r="Z456" s="225"/>
      <c r="AA456" s="225"/>
      <c r="AB456" s="225"/>
      <c r="AC456" s="225"/>
      <c r="AD456" s="225"/>
      <c r="AE456" s="225"/>
      <c r="AF456" s="225"/>
      <c r="AG456" s="225"/>
      <c r="AH456" s="225"/>
      <c r="AI456" s="225"/>
      <c r="AJ456" s="225"/>
      <c r="AK456" s="225"/>
      <c r="AL456" s="225"/>
      <c r="AM456" s="225"/>
      <c r="AN456" s="225"/>
      <c r="AO456" s="225"/>
      <c r="AP456" s="225"/>
      <c r="AQ456" s="225"/>
      <c r="AR456" s="225"/>
      <c r="AS456" s="225"/>
      <c r="AT456" s="225"/>
      <c r="AU456" s="225"/>
      <c r="AV456" s="225"/>
      <c r="AW456" s="225"/>
      <c r="AX456" s="225"/>
      <c r="AY456" s="225"/>
      <c r="AZ456" s="225"/>
      <c r="BA456" s="225"/>
      <c r="BB456" s="225"/>
      <c r="BC456" s="225"/>
      <c r="BD456" s="225"/>
      <c r="BE456" s="225"/>
      <c r="BF456" s="225"/>
      <c r="BG456" s="225"/>
      <c r="BH456" s="225"/>
      <c r="BI456" s="225"/>
      <c r="BJ456" s="225"/>
      <c r="BK456" s="225"/>
      <c r="BL456" s="225"/>
      <c r="BM456" s="225"/>
      <c r="BN456" s="225"/>
      <c r="BO456" s="225"/>
      <c r="BP456" s="225"/>
      <c r="BQ456" s="225"/>
      <c r="BR456" s="225"/>
      <c r="BS456" s="225"/>
      <c r="BT456" s="225"/>
      <c r="BU456" s="225"/>
      <c r="BV456" s="225"/>
      <c r="BW456" s="225"/>
      <c r="BX456" s="225"/>
      <c r="BY456" s="225"/>
      <c r="BZ456" s="225"/>
    </row>
    <row r="457" spans="1:78" ht="12" customHeight="1" x14ac:dyDescent="0.25">
      <c r="A457" s="225"/>
      <c r="B457" s="225"/>
      <c r="C457" s="225"/>
      <c r="D457" s="225"/>
      <c r="E457" s="225"/>
      <c r="F457" s="225"/>
      <c r="G457" s="225"/>
      <c r="H457" s="225"/>
      <c r="I457" s="225"/>
      <c r="J457" s="270"/>
      <c r="K457" s="271"/>
      <c r="L457" s="225"/>
      <c r="M457" s="225"/>
      <c r="N457" s="225"/>
      <c r="O457" s="225"/>
      <c r="P457" s="225"/>
      <c r="Q457" s="225"/>
      <c r="R457" s="225"/>
      <c r="S457" s="225"/>
      <c r="T457" s="225"/>
      <c r="U457" s="225"/>
      <c r="V457" s="225"/>
      <c r="W457" s="225"/>
      <c r="X457" s="225"/>
      <c r="Y457" s="225"/>
      <c r="Z457" s="225"/>
      <c r="AA457" s="225"/>
      <c r="AB457" s="225"/>
      <c r="AC457" s="225"/>
      <c r="AD457" s="225"/>
      <c r="AE457" s="225"/>
      <c r="AF457" s="225"/>
      <c r="AG457" s="225"/>
      <c r="AH457" s="225"/>
      <c r="AI457" s="225"/>
      <c r="AJ457" s="225"/>
      <c r="AK457" s="225"/>
      <c r="AL457" s="225"/>
      <c r="AM457" s="225"/>
      <c r="AN457" s="225"/>
      <c r="AO457" s="225"/>
      <c r="AP457" s="225"/>
      <c r="AQ457" s="225"/>
      <c r="AR457" s="225"/>
      <c r="AS457" s="225"/>
      <c r="AT457" s="225"/>
      <c r="AU457" s="225"/>
      <c r="AV457" s="225"/>
      <c r="AW457" s="225"/>
      <c r="AX457" s="225"/>
      <c r="AY457" s="225"/>
      <c r="AZ457" s="225"/>
      <c r="BA457" s="225"/>
      <c r="BB457" s="225"/>
      <c r="BC457" s="225"/>
      <c r="BD457" s="225"/>
      <c r="BE457" s="225"/>
      <c r="BF457" s="225"/>
      <c r="BG457" s="225"/>
      <c r="BH457" s="225"/>
      <c r="BI457" s="225"/>
      <c r="BJ457" s="225"/>
      <c r="BK457" s="225"/>
      <c r="BL457" s="225"/>
      <c r="BM457" s="225"/>
      <c r="BN457" s="225"/>
      <c r="BO457" s="225"/>
      <c r="BP457" s="225"/>
      <c r="BQ457" s="225"/>
      <c r="BR457" s="225"/>
      <c r="BS457" s="225"/>
      <c r="BT457" s="225"/>
      <c r="BU457" s="225"/>
      <c r="BV457" s="225"/>
      <c r="BW457" s="225"/>
      <c r="BX457" s="225"/>
      <c r="BY457" s="225"/>
      <c r="BZ457" s="225"/>
    </row>
    <row r="458" spans="1:78" ht="12" customHeight="1" x14ac:dyDescent="0.25">
      <c r="A458" s="225"/>
      <c r="B458" s="225"/>
      <c r="C458" s="225"/>
      <c r="D458" s="225"/>
      <c r="E458" s="225"/>
      <c r="F458" s="225"/>
      <c r="G458" s="225"/>
      <c r="H458" s="225"/>
      <c r="I458" s="225"/>
      <c r="J458" s="270"/>
      <c r="K458" s="271"/>
      <c r="L458" s="225"/>
      <c r="M458" s="225"/>
      <c r="N458" s="225"/>
      <c r="O458" s="225"/>
      <c r="P458" s="225"/>
      <c r="Q458" s="225"/>
      <c r="R458" s="225"/>
      <c r="S458" s="225"/>
      <c r="T458" s="225"/>
      <c r="U458" s="225"/>
      <c r="V458" s="225"/>
      <c r="W458" s="225"/>
      <c r="X458" s="225"/>
      <c r="Y458" s="225"/>
      <c r="Z458" s="225"/>
      <c r="AA458" s="225"/>
      <c r="AB458" s="225"/>
      <c r="AC458" s="225"/>
      <c r="AD458" s="225"/>
      <c r="AE458" s="225"/>
      <c r="AF458" s="225"/>
      <c r="AG458" s="225"/>
      <c r="AH458" s="225"/>
      <c r="AI458" s="225"/>
      <c r="AJ458" s="225"/>
      <c r="AK458" s="225"/>
      <c r="AL458" s="225"/>
      <c r="AM458" s="225"/>
      <c r="AN458" s="225"/>
      <c r="AO458" s="225"/>
      <c r="AP458" s="225"/>
      <c r="AQ458" s="225"/>
      <c r="AR458" s="225"/>
      <c r="AS458" s="225"/>
      <c r="AT458" s="225"/>
      <c r="AU458" s="225"/>
      <c r="AV458" s="225"/>
      <c r="AW458" s="225"/>
      <c r="AX458" s="225"/>
      <c r="AY458" s="225"/>
      <c r="AZ458" s="225"/>
      <c r="BA458" s="225"/>
      <c r="BB458" s="225"/>
      <c r="BC458" s="225"/>
      <c r="BD458" s="225"/>
      <c r="BE458" s="225"/>
      <c r="BF458" s="225"/>
      <c r="BG458" s="225"/>
      <c r="BH458" s="225"/>
      <c r="BI458" s="225"/>
      <c r="BJ458" s="225"/>
      <c r="BK458" s="225"/>
      <c r="BL458" s="225"/>
      <c r="BM458" s="225"/>
      <c r="BN458" s="225"/>
      <c r="BO458" s="225"/>
      <c r="BP458" s="225"/>
      <c r="BQ458" s="225"/>
      <c r="BR458" s="225"/>
      <c r="BS458" s="225"/>
      <c r="BT458" s="225"/>
      <c r="BU458" s="225"/>
      <c r="BV458" s="225"/>
      <c r="BW458" s="225"/>
      <c r="BX458" s="225"/>
      <c r="BY458" s="225"/>
      <c r="BZ458" s="225"/>
    </row>
    <row r="459" spans="1:78" ht="12" customHeight="1" x14ac:dyDescent="0.25">
      <c r="A459" s="225"/>
      <c r="B459" s="225"/>
      <c r="C459" s="225"/>
      <c r="D459" s="225"/>
      <c r="E459" s="225"/>
      <c r="F459" s="225"/>
      <c r="G459" s="225"/>
      <c r="H459" s="225"/>
      <c r="I459" s="225"/>
      <c r="J459" s="270"/>
      <c r="K459" s="271"/>
      <c r="L459" s="225"/>
      <c r="M459" s="225"/>
      <c r="N459" s="225"/>
      <c r="O459" s="225"/>
      <c r="P459" s="225"/>
      <c r="Q459" s="225"/>
      <c r="R459" s="225"/>
      <c r="S459" s="225"/>
      <c r="T459" s="225"/>
      <c r="U459" s="225"/>
      <c r="V459" s="225"/>
      <c r="W459" s="225"/>
      <c r="X459" s="225"/>
      <c r="Y459" s="225"/>
      <c r="Z459" s="225"/>
      <c r="AA459" s="225"/>
      <c r="AB459" s="225"/>
      <c r="AC459" s="225"/>
      <c r="AD459" s="225"/>
      <c r="AE459" s="225"/>
      <c r="AF459" s="225"/>
      <c r="AG459" s="225"/>
      <c r="AH459" s="225"/>
      <c r="AI459" s="225"/>
      <c r="AJ459" s="225"/>
      <c r="AK459" s="225"/>
      <c r="AL459" s="225"/>
      <c r="AM459" s="225"/>
      <c r="AN459" s="225"/>
      <c r="AO459" s="225"/>
      <c r="AP459" s="225"/>
      <c r="AQ459" s="225"/>
      <c r="AR459" s="225"/>
      <c r="AS459" s="225"/>
      <c r="AT459" s="225"/>
      <c r="AU459" s="225"/>
      <c r="AV459" s="225"/>
      <c r="AW459" s="225"/>
      <c r="AX459" s="225"/>
      <c r="AY459" s="225"/>
      <c r="AZ459" s="225"/>
      <c r="BA459" s="225"/>
      <c r="BB459" s="225"/>
      <c r="BC459" s="225"/>
      <c r="BD459" s="225"/>
      <c r="BE459" s="225"/>
      <c r="BF459" s="225"/>
      <c r="BG459" s="225"/>
      <c r="BH459" s="225"/>
      <c r="BI459" s="225"/>
      <c r="BJ459" s="225"/>
      <c r="BK459" s="225"/>
      <c r="BL459" s="225"/>
      <c r="BM459" s="225"/>
      <c r="BN459" s="225"/>
      <c r="BO459" s="225"/>
      <c r="BP459" s="225"/>
      <c r="BQ459" s="225"/>
      <c r="BR459" s="225"/>
      <c r="BS459" s="225"/>
      <c r="BT459" s="225"/>
      <c r="BU459" s="225"/>
      <c r="BV459" s="225"/>
      <c r="BW459" s="225"/>
      <c r="BX459" s="225"/>
      <c r="BY459" s="225"/>
      <c r="BZ459" s="225"/>
    </row>
    <row r="460" spans="1:78" ht="12" customHeight="1" x14ac:dyDescent="0.25">
      <c r="A460" s="225"/>
      <c r="B460" s="225"/>
      <c r="C460" s="225"/>
      <c r="D460" s="225"/>
      <c r="E460" s="225"/>
      <c r="F460" s="225"/>
      <c r="G460" s="225"/>
      <c r="H460" s="225"/>
      <c r="I460" s="225"/>
      <c r="J460" s="270"/>
      <c r="K460" s="271"/>
      <c r="L460" s="225"/>
      <c r="M460" s="225"/>
      <c r="N460" s="225"/>
      <c r="O460" s="225"/>
      <c r="P460" s="225"/>
      <c r="Q460" s="225"/>
      <c r="R460" s="225"/>
      <c r="S460" s="225"/>
      <c r="T460" s="225"/>
      <c r="U460" s="225"/>
      <c r="V460" s="225"/>
      <c r="W460" s="225"/>
      <c r="X460" s="225"/>
      <c r="Y460" s="225"/>
      <c r="Z460" s="225"/>
      <c r="AA460" s="225"/>
      <c r="AB460" s="225"/>
      <c r="AC460" s="225"/>
      <c r="AD460" s="225"/>
      <c r="AE460" s="225"/>
      <c r="AF460" s="225"/>
      <c r="AG460" s="225"/>
      <c r="AH460" s="225"/>
      <c r="AI460" s="225"/>
      <c r="AJ460" s="225"/>
      <c r="AK460" s="225"/>
      <c r="AL460" s="225"/>
      <c r="AM460" s="225"/>
      <c r="AN460" s="225"/>
      <c r="AO460" s="225"/>
      <c r="AP460" s="225"/>
      <c r="AQ460" s="225"/>
      <c r="AR460" s="225"/>
      <c r="AS460" s="225"/>
      <c r="AT460" s="225"/>
      <c r="AU460" s="225"/>
      <c r="AV460" s="225"/>
      <c r="AW460" s="225"/>
      <c r="AX460" s="225"/>
      <c r="AY460" s="225"/>
      <c r="AZ460" s="225"/>
      <c r="BA460" s="225"/>
      <c r="BB460" s="225"/>
      <c r="BC460" s="225"/>
      <c r="BD460" s="225"/>
      <c r="BE460" s="225"/>
      <c r="BF460" s="225"/>
      <c r="BG460" s="225"/>
      <c r="BH460" s="225"/>
      <c r="BI460" s="225"/>
      <c r="BJ460" s="225"/>
      <c r="BK460" s="225"/>
      <c r="BL460" s="225"/>
      <c r="BM460" s="225"/>
      <c r="BN460" s="225"/>
      <c r="BO460" s="225"/>
      <c r="BP460" s="225"/>
      <c r="BQ460" s="225"/>
      <c r="BR460" s="225"/>
      <c r="BS460" s="225"/>
      <c r="BT460" s="225"/>
      <c r="BU460" s="225"/>
      <c r="BV460" s="225"/>
      <c r="BW460" s="225"/>
      <c r="BX460" s="225"/>
      <c r="BY460" s="225"/>
      <c r="BZ460" s="225"/>
    </row>
    <row r="461" spans="1:78" ht="12" customHeight="1" x14ac:dyDescent="0.25">
      <c r="A461" s="225"/>
      <c r="B461" s="225"/>
      <c r="C461" s="225"/>
      <c r="D461" s="225"/>
      <c r="E461" s="225"/>
      <c r="F461" s="225"/>
      <c r="G461" s="225"/>
      <c r="H461" s="225"/>
      <c r="I461" s="225"/>
      <c r="J461" s="270"/>
      <c r="K461" s="271"/>
      <c r="L461" s="225"/>
      <c r="M461" s="225"/>
      <c r="N461" s="225"/>
      <c r="O461" s="225"/>
      <c r="P461" s="225"/>
      <c r="Q461" s="225"/>
      <c r="R461" s="225"/>
      <c r="S461" s="225"/>
      <c r="T461" s="225"/>
      <c r="U461" s="225"/>
      <c r="V461" s="225"/>
      <c r="W461" s="225"/>
      <c r="X461" s="225"/>
      <c r="Y461" s="225"/>
      <c r="Z461" s="225"/>
      <c r="AA461" s="225"/>
      <c r="AB461" s="225"/>
      <c r="AC461" s="225"/>
      <c r="AD461" s="225"/>
      <c r="AE461" s="225"/>
      <c r="AF461" s="225"/>
      <c r="AG461" s="225"/>
      <c r="AH461" s="225"/>
      <c r="AI461" s="225"/>
      <c r="AJ461" s="225"/>
      <c r="AK461" s="225"/>
      <c r="AL461" s="225"/>
      <c r="AM461" s="225"/>
      <c r="AN461" s="225"/>
      <c r="AO461" s="225"/>
      <c r="AP461" s="225"/>
      <c r="AQ461" s="225"/>
      <c r="AR461" s="225"/>
      <c r="AS461" s="225"/>
      <c r="AT461" s="225"/>
      <c r="AU461" s="225"/>
      <c r="AV461" s="225"/>
      <c r="AW461" s="225"/>
      <c r="AX461" s="225"/>
      <c r="AY461" s="225"/>
      <c r="AZ461" s="225"/>
      <c r="BA461" s="225"/>
      <c r="BB461" s="225"/>
      <c r="BC461" s="225"/>
      <c r="BD461" s="225"/>
      <c r="BE461" s="225"/>
      <c r="BF461" s="225"/>
      <c r="BG461" s="225"/>
      <c r="BH461" s="225"/>
      <c r="BI461" s="225"/>
      <c r="BJ461" s="225"/>
      <c r="BK461" s="225"/>
      <c r="BL461" s="225"/>
      <c r="BM461" s="225"/>
      <c r="BN461" s="225"/>
      <c r="BO461" s="225"/>
      <c r="BP461" s="225"/>
      <c r="BQ461" s="225"/>
      <c r="BR461" s="225"/>
      <c r="BS461" s="225"/>
      <c r="BT461" s="225"/>
      <c r="BU461" s="225"/>
      <c r="BV461" s="225"/>
      <c r="BW461" s="225"/>
      <c r="BX461" s="225"/>
      <c r="BY461" s="225"/>
      <c r="BZ461" s="225"/>
    </row>
    <row r="462" spans="1:78" ht="12" customHeight="1" x14ac:dyDescent="0.25">
      <c r="A462" s="225"/>
      <c r="B462" s="225"/>
      <c r="C462" s="225"/>
      <c r="D462" s="225"/>
      <c r="E462" s="225"/>
      <c r="F462" s="225"/>
      <c r="G462" s="225"/>
      <c r="H462" s="225"/>
      <c r="I462" s="225"/>
      <c r="J462" s="270"/>
      <c r="K462" s="271"/>
      <c r="L462" s="225"/>
      <c r="M462" s="225"/>
      <c r="N462" s="225"/>
      <c r="O462" s="225"/>
      <c r="P462" s="225"/>
      <c r="Q462" s="225"/>
      <c r="R462" s="225"/>
      <c r="S462" s="225"/>
      <c r="T462" s="225"/>
      <c r="U462" s="225"/>
      <c r="V462" s="225"/>
      <c r="W462" s="225"/>
      <c r="X462" s="225"/>
      <c r="Y462" s="225"/>
      <c r="Z462" s="225"/>
      <c r="AA462" s="225"/>
      <c r="AB462" s="225"/>
      <c r="AC462" s="225"/>
      <c r="AD462" s="225"/>
      <c r="AE462" s="225"/>
      <c r="AF462" s="225"/>
      <c r="AG462" s="225"/>
      <c r="AH462" s="225"/>
      <c r="AI462" s="225"/>
      <c r="AJ462" s="225"/>
      <c r="AK462" s="225"/>
      <c r="AL462" s="225"/>
      <c r="AM462" s="225"/>
      <c r="AN462" s="225"/>
      <c r="AO462" s="225"/>
      <c r="AP462" s="225"/>
      <c r="AQ462" s="225"/>
      <c r="AR462" s="225"/>
      <c r="AS462" s="225"/>
      <c r="AT462" s="225"/>
      <c r="AU462" s="225"/>
      <c r="AV462" s="225"/>
      <c r="AW462" s="225"/>
      <c r="AX462" s="225"/>
      <c r="AY462" s="225"/>
      <c r="AZ462" s="225"/>
      <c r="BA462" s="225"/>
      <c r="BB462" s="225"/>
      <c r="BC462" s="225"/>
      <c r="BD462" s="225"/>
      <c r="BE462" s="225"/>
      <c r="BF462" s="225"/>
      <c r="BG462" s="225"/>
      <c r="BH462" s="225"/>
      <c r="BI462" s="225"/>
      <c r="BJ462" s="225"/>
      <c r="BK462" s="225"/>
      <c r="BL462" s="225"/>
      <c r="BM462" s="225"/>
      <c r="BN462" s="225"/>
      <c r="BO462" s="225"/>
      <c r="BP462" s="225"/>
      <c r="BQ462" s="225"/>
      <c r="BR462" s="225"/>
      <c r="BS462" s="225"/>
      <c r="BT462" s="225"/>
      <c r="BU462" s="225"/>
      <c r="BV462" s="225"/>
      <c r="BW462" s="225"/>
      <c r="BX462" s="225"/>
      <c r="BY462" s="225"/>
      <c r="BZ462" s="225"/>
    </row>
    <row r="463" spans="1:78" ht="12" customHeight="1" x14ac:dyDescent="0.25">
      <c r="A463" s="225"/>
      <c r="B463" s="225"/>
      <c r="C463" s="225"/>
      <c r="D463" s="225"/>
      <c r="E463" s="225"/>
      <c r="F463" s="225"/>
      <c r="G463" s="225"/>
      <c r="H463" s="225"/>
      <c r="I463" s="225"/>
      <c r="J463" s="270"/>
      <c r="K463" s="271"/>
      <c r="L463" s="225"/>
      <c r="M463" s="225"/>
      <c r="N463" s="225"/>
      <c r="O463" s="225"/>
      <c r="P463" s="225"/>
      <c r="Q463" s="225"/>
      <c r="R463" s="225"/>
      <c r="S463" s="225"/>
      <c r="T463" s="225"/>
      <c r="U463" s="225"/>
      <c r="V463" s="225"/>
      <c r="W463" s="225"/>
      <c r="X463" s="225"/>
      <c r="Y463" s="225"/>
      <c r="Z463" s="225"/>
      <c r="AA463" s="225"/>
      <c r="AB463" s="225"/>
      <c r="AC463" s="225"/>
      <c r="AD463" s="225"/>
      <c r="AE463" s="225"/>
      <c r="AF463" s="225"/>
      <c r="AG463" s="225"/>
      <c r="AH463" s="225"/>
      <c r="AI463" s="225"/>
      <c r="AJ463" s="225"/>
      <c r="AK463" s="225"/>
      <c r="AL463" s="225"/>
      <c r="AM463" s="225"/>
      <c r="AN463" s="225"/>
      <c r="AO463" s="225"/>
      <c r="AP463" s="225"/>
      <c r="AQ463" s="225"/>
      <c r="AR463" s="225"/>
      <c r="AS463" s="225"/>
      <c r="AT463" s="225"/>
      <c r="AU463" s="225"/>
      <c r="AV463" s="225"/>
      <c r="AW463" s="225"/>
      <c r="AX463" s="225"/>
      <c r="AY463" s="225"/>
      <c r="AZ463" s="225"/>
      <c r="BA463" s="225"/>
      <c r="BB463" s="225"/>
      <c r="BC463" s="225"/>
      <c r="BD463" s="225"/>
      <c r="BE463" s="225"/>
      <c r="BF463" s="225"/>
      <c r="BG463" s="225"/>
      <c r="BH463" s="225"/>
      <c r="BI463" s="225"/>
      <c r="BJ463" s="225"/>
      <c r="BK463" s="225"/>
      <c r="BL463" s="225"/>
      <c r="BM463" s="225"/>
      <c r="BN463" s="225"/>
      <c r="BO463" s="225"/>
      <c r="BP463" s="225"/>
      <c r="BQ463" s="225"/>
      <c r="BR463" s="225"/>
      <c r="BS463" s="225"/>
      <c r="BT463" s="225"/>
      <c r="BU463" s="225"/>
      <c r="BV463" s="225"/>
      <c r="BW463" s="225"/>
      <c r="BX463" s="225"/>
      <c r="BY463" s="225"/>
      <c r="BZ463" s="225"/>
    </row>
    <row r="464" spans="1:78" ht="12" customHeight="1" x14ac:dyDescent="0.25">
      <c r="A464" s="225"/>
      <c r="B464" s="225"/>
      <c r="C464" s="225"/>
      <c r="D464" s="225"/>
      <c r="E464" s="225"/>
      <c r="F464" s="225"/>
      <c r="G464" s="225"/>
      <c r="H464" s="225"/>
      <c r="I464" s="225"/>
      <c r="J464" s="270"/>
      <c r="K464" s="271"/>
      <c r="L464" s="225"/>
      <c r="M464" s="225"/>
      <c r="N464" s="225"/>
      <c r="O464" s="225"/>
      <c r="P464" s="225"/>
      <c r="Q464" s="225"/>
      <c r="R464" s="225"/>
      <c r="S464" s="225"/>
      <c r="T464" s="225"/>
      <c r="U464" s="225"/>
      <c r="V464" s="225"/>
      <c r="W464" s="225"/>
      <c r="X464" s="225"/>
      <c r="Y464" s="225"/>
      <c r="Z464" s="225"/>
      <c r="AA464" s="225"/>
      <c r="AB464" s="225"/>
      <c r="AC464" s="225"/>
      <c r="AD464" s="225"/>
      <c r="AE464" s="225"/>
      <c r="AF464" s="225"/>
      <c r="AG464" s="225"/>
      <c r="AH464" s="225"/>
      <c r="AI464" s="225"/>
      <c r="AJ464" s="225"/>
      <c r="AK464" s="225"/>
      <c r="AL464" s="225"/>
      <c r="AM464" s="225"/>
      <c r="AN464" s="225"/>
      <c r="AO464" s="225"/>
      <c r="AP464" s="225"/>
      <c r="AQ464" s="225"/>
      <c r="AR464" s="225"/>
      <c r="AS464" s="225"/>
      <c r="AT464" s="225"/>
      <c r="AU464" s="225"/>
      <c r="AV464" s="225"/>
      <c r="AW464" s="225"/>
      <c r="AX464" s="225"/>
      <c r="AY464" s="225"/>
      <c r="AZ464" s="225"/>
      <c r="BA464" s="225"/>
      <c r="BB464" s="225"/>
      <c r="BC464" s="225"/>
      <c r="BD464" s="225"/>
      <c r="BE464" s="225"/>
      <c r="BF464" s="225"/>
      <c r="BG464" s="225"/>
      <c r="BH464" s="225"/>
      <c r="BI464" s="225"/>
      <c r="BJ464" s="225"/>
      <c r="BK464" s="225"/>
      <c r="BL464" s="225"/>
      <c r="BM464" s="225"/>
      <c r="BN464" s="225"/>
      <c r="BO464" s="225"/>
      <c r="BP464" s="225"/>
      <c r="BQ464" s="225"/>
      <c r="BR464" s="225"/>
      <c r="BS464" s="225"/>
      <c r="BT464" s="225"/>
      <c r="BU464" s="225"/>
      <c r="BV464" s="225"/>
      <c r="BW464" s="225"/>
      <c r="BX464" s="225"/>
      <c r="BY464" s="225"/>
      <c r="BZ464" s="225"/>
    </row>
    <row r="465" spans="1:78" ht="12" customHeight="1" x14ac:dyDescent="0.25">
      <c r="A465" s="225"/>
      <c r="B465" s="225"/>
      <c r="C465" s="225"/>
      <c r="D465" s="225"/>
      <c r="E465" s="225"/>
      <c r="F465" s="225"/>
      <c r="G465" s="225"/>
      <c r="H465" s="225"/>
      <c r="I465" s="225"/>
      <c r="J465" s="270"/>
      <c r="K465" s="271"/>
      <c r="L465" s="225"/>
      <c r="M465" s="225"/>
      <c r="N465" s="225"/>
      <c r="O465" s="225"/>
      <c r="P465" s="225"/>
      <c r="Q465" s="225"/>
      <c r="R465" s="225"/>
      <c r="S465" s="225"/>
      <c r="T465" s="225"/>
      <c r="U465" s="225"/>
      <c r="V465" s="225"/>
      <c r="W465" s="225"/>
      <c r="X465" s="225"/>
      <c r="Y465" s="225"/>
      <c r="Z465" s="225"/>
      <c r="AA465" s="225"/>
      <c r="AB465" s="225"/>
      <c r="AC465" s="225"/>
      <c r="AD465" s="225"/>
      <c r="AE465" s="225"/>
      <c r="AF465" s="225"/>
      <c r="AG465" s="225"/>
      <c r="AH465" s="225"/>
      <c r="AI465" s="225"/>
      <c r="AJ465" s="225"/>
      <c r="AK465" s="225"/>
      <c r="AL465" s="225"/>
      <c r="AM465" s="225"/>
      <c r="AN465" s="225"/>
      <c r="AO465" s="225"/>
      <c r="AP465" s="225"/>
      <c r="AQ465" s="225"/>
      <c r="AR465" s="225"/>
      <c r="AS465" s="225"/>
      <c r="AT465" s="225"/>
      <c r="AU465" s="225"/>
      <c r="AV465" s="225"/>
      <c r="AW465" s="225"/>
      <c r="AX465" s="225"/>
      <c r="AY465" s="225"/>
      <c r="AZ465" s="225"/>
      <c r="BA465" s="225"/>
      <c r="BB465" s="225"/>
      <c r="BC465" s="225"/>
      <c r="BD465" s="225"/>
      <c r="BE465" s="225"/>
      <c r="BF465" s="225"/>
      <c r="BG465" s="225"/>
      <c r="BH465" s="225"/>
      <c r="BI465" s="225"/>
      <c r="BJ465" s="225"/>
      <c r="BK465" s="225"/>
      <c r="BL465" s="225"/>
      <c r="BM465" s="225"/>
      <c r="BN465" s="225"/>
      <c r="BO465" s="225"/>
      <c r="BP465" s="225"/>
      <c r="BQ465" s="225"/>
      <c r="BR465" s="225"/>
      <c r="BS465" s="225"/>
      <c r="BT465" s="225"/>
      <c r="BU465" s="225"/>
      <c r="BV465" s="225"/>
      <c r="BW465" s="225"/>
      <c r="BX465" s="225"/>
      <c r="BY465" s="225"/>
      <c r="BZ465" s="225"/>
    </row>
    <row r="466" spans="1:78" ht="12" customHeight="1" x14ac:dyDescent="0.25">
      <c r="A466" s="225"/>
      <c r="B466" s="225"/>
      <c r="C466" s="225"/>
      <c r="D466" s="225"/>
      <c r="E466" s="225"/>
      <c r="F466" s="225"/>
      <c r="G466" s="225"/>
      <c r="H466" s="225"/>
      <c r="I466" s="225"/>
      <c r="J466" s="270"/>
      <c r="K466" s="271"/>
      <c r="L466" s="225"/>
      <c r="M466" s="225"/>
      <c r="N466" s="225"/>
      <c r="O466" s="225"/>
      <c r="P466" s="225"/>
      <c r="Q466" s="225"/>
      <c r="R466" s="225"/>
      <c r="S466" s="225"/>
      <c r="T466" s="225"/>
      <c r="U466" s="225"/>
      <c r="V466" s="225"/>
      <c r="W466" s="225"/>
      <c r="X466" s="225"/>
      <c r="Y466" s="225"/>
      <c r="Z466" s="225"/>
      <c r="AA466" s="225"/>
      <c r="AB466" s="225"/>
      <c r="AC466" s="225"/>
      <c r="AD466" s="225"/>
      <c r="AE466" s="225"/>
      <c r="AF466" s="225"/>
      <c r="AG466" s="225"/>
      <c r="AH466" s="225"/>
      <c r="AI466" s="225"/>
      <c r="AJ466" s="225"/>
      <c r="AK466" s="225"/>
      <c r="AL466" s="225"/>
      <c r="AM466" s="225"/>
      <c r="AN466" s="225"/>
      <c r="AO466" s="225"/>
      <c r="AP466" s="225"/>
      <c r="AQ466" s="225"/>
      <c r="AR466" s="225"/>
      <c r="AS466" s="225"/>
      <c r="AT466" s="225"/>
      <c r="AU466" s="225"/>
      <c r="AV466" s="225"/>
      <c r="AW466" s="225"/>
      <c r="AX466" s="225"/>
      <c r="AY466" s="225"/>
      <c r="AZ466" s="225"/>
      <c r="BA466" s="225"/>
      <c r="BB466" s="225"/>
      <c r="BC466" s="225"/>
      <c r="BD466" s="225"/>
      <c r="BE466" s="225"/>
      <c r="BF466" s="225"/>
      <c r="BG466" s="225"/>
      <c r="BH466" s="225"/>
      <c r="BI466" s="225"/>
      <c r="BJ466" s="225"/>
      <c r="BK466" s="225"/>
      <c r="BL466" s="225"/>
      <c r="BM466" s="225"/>
      <c r="BN466" s="225"/>
      <c r="BO466" s="225"/>
      <c r="BP466" s="225"/>
      <c r="BQ466" s="225"/>
      <c r="BR466" s="225"/>
      <c r="BS466" s="225"/>
      <c r="BT466" s="225"/>
      <c r="BU466" s="225"/>
      <c r="BV466" s="225"/>
      <c r="BW466" s="225"/>
      <c r="BX466" s="225"/>
      <c r="BY466" s="225"/>
      <c r="BZ466" s="225"/>
    </row>
    <row r="467" spans="1:78" ht="12" customHeight="1" x14ac:dyDescent="0.25">
      <c r="A467" s="225"/>
      <c r="B467" s="225"/>
      <c r="C467" s="225"/>
      <c r="D467" s="225"/>
      <c r="E467" s="225"/>
      <c r="F467" s="225"/>
      <c r="G467" s="225"/>
      <c r="H467" s="225"/>
      <c r="I467" s="225"/>
      <c r="J467" s="270"/>
      <c r="K467" s="271"/>
      <c r="L467" s="225"/>
      <c r="M467" s="225"/>
      <c r="N467" s="225"/>
      <c r="O467" s="225"/>
      <c r="P467" s="225"/>
      <c r="Q467" s="225"/>
      <c r="R467" s="225"/>
      <c r="S467" s="225"/>
      <c r="T467" s="225"/>
      <c r="U467" s="225"/>
      <c r="V467" s="225"/>
      <c r="W467" s="225"/>
      <c r="X467" s="225"/>
      <c r="Y467" s="225"/>
      <c r="Z467" s="225"/>
      <c r="AA467" s="225"/>
      <c r="AB467" s="225"/>
      <c r="AC467" s="225"/>
      <c r="AD467" s="225"/>
      <c r="AE467" s="225"/>
      <c r="AF467" s="225"/>
      <c r="AG467" s="225"/>
      <c r="AH467" s="225"/>
      <c r="AI467" s="225"/>
      <c r="AJ467" s="225"/>
      <c r="AK467" s="225"/>
      <c r="AL467" s="225"/>
      <c r="AM467" s="225"/>
      <c r="AN467" s="225"/>
      <c r="AO467" s="225"/>
      <c r="AP467" s="225"/>
      <c r="AQ467" s="225"/>
      <c r="AR467" s="225"/>
      <c r="AS467" s="225"/>
      <c r="AT467" s="225"/>
      <c r="AU467" s="225"/>
      <c r="AV467" s="225"/>
      <c r="AW467" s="225"/>
      <c r="AX467" s="225"/>
      <c r="AY467" s="225"/>
      <c r="AZ467" s="225"/>
      <c r="BA467" s="225"/>
      <c r="BB467" s="225"/>
      <c r="BC467" s="225"/>
      <c r="BD467" s="225"/>
      <c r="BE467" s="225"/>
      <c r="BF467" s="225"/>
      <c r="BG467" s="225"/>
      <c r="BH467" s="225"/>
      <c r="BI467" s="225"/>
      <c r="BJ467" s="225"/>
      <c r="BK467" s="225"/>
      <c r="BL467" s="225"/>
      <c r="BM467" s="225"/>
      <c r="BN467" s="225"/>
      <c r="BO467" s="225"/>
      <c r="BP467" s="225"/>
      <c r="BQ467" s="225"/>
      <c r="BR467" s="225"/>
      <c r="BS467" s="225"/>
      <c r="BT467" s="225"/>
      <c r="BU467" s="225"/>
      <c r="BV467" s="225"/>
      <c r="BW467" s="225"/>
      <c r="BX467" s="225"/>
      <c r="BY467" s="225"/>
      <c r="BZ467" s="225"/>
    </row>
    <row r="468" spans="1:78" ht="12" customHeight="1" x14ac:dyDescent="0.25">
      <c r="A468" s="225"/>
      <c r="B468" s="225"/>
      <c r="C468" s="225"/>
      <c r="D468" s="225"/>
      <c r="E468" s="225"/>
      <c r="F468" s="225"/>
      <c r="G468" s="225"/>
      <c r="H468" s="225"/>
      <c r="I468" s="225"/>
      <c r="J468" s="270"/>
      <c r="K468" s="271"/>
      <c r="L468" s="225"/>
      <c r="M468" s="225"/>
      <c r="N468" s="225"/>
      <c r="O468" s="225"/>
      <c r="P468" s="225"/>
      <c r="Q468" s="225"/>
      <c r="R468" s="225"/>
      <c r="S468" s="225"/>
      <c r="T468" s="225"/>
      <c r="U468" s="225"/>
      <c r="V468" s="225"/>
      <c r="W468" s="225"/>
      <c r="X468" s="225"/>
      <c r="Y468" s="225"/>
      <c r="Z468" s="225"/>
      <c r="AA468" s="225"/>
      <c r="AB468" s="225"/>
      <c r="AC468" s="225"/>
      <c r="AD468" s="225"/>
      <c r="AE468" s="225"/>
      <c r="AF468" s="225"/>
      <c r="AG468" s="225"/>
      <c r="AH468" s="225"/>
      <c r="AI468" s="225"/>
      <c r="AJ468" s="225"/>
      <c r="AK468" s="225"/>
      <c r="AL468" s="225"/>
      <c r="AM468" s="225"/>
      <c r="AN468" s="225"/>
      <c r="AO468" s="225"/>
      <c r="AP468" s="225"/>
      <c r="AQ468" s="225"/>
      <c r="AR468" s="225"/>
      <c r="AS468" s="225"/>
      <c r="AT468" s="225"/>
      <c r="AU468" s="225"/>
      <c r="AV468" s="225"/>
      <c r="AW468" s="225"/>
      <c r="AX468" s="225"/>
      <c r="AY468" s="225"/>
      <c r="AZ468" s="225"/>
      <c r="BA468" s="225"/>
      <c r="BB468" s="225"/>
      <c r="BC468" s="225"/>
      <c r="BD468" s="225"/>
      <c r="BE468" s="225"/>
      <c r="BF468" s="225"/>
      <c r="BG468" s="225"/>
      <c r="BH468" s="225"/>
      <c r="BI468" s="225"/>
      <c r="BJ468" s="225"/>
      <c r="BK468" s="225"/>
      <c r="BL468" s="225"/>
      <c r="BM468" s="225"/>
      <c r="BN468" s="225"/>
      <c r="BO468" s="225"/>
      <c r="BP468" s="225"/>
      <c r="BQ468" s="225"/>
      <c r="BR468" s="225"/>
      <c r="BS468" s="225"/>
      <c r="BT468" s="225"/>
      <c r="BU468" s="225"/>
      <c r="BV468" s="225"/>
      <c r="BW468" s="225"/>
      <c r="BX468" s="225"/>
      <c r="BY468" s="225"/>
      <c r="BZ468" s="225"/>
    </row>
    <row r="469" spans="1:78" ht="12" customHeight="1" x14ac:dyDescent="0.25">
      <c r="A469" s="225"/>
      <c r="B469" s="225"/>
      <c r="C469" s="225"/>
      <c r="D469" s="225"/>
      <c r="E469" s="225"/>
      <c r="F469" s="225"/>
      <c r="G469" s="225"/>
      <c r="H469" s="225"/>
      <c r="I469" s="225"/>
      <c r="J469" s="270"/>
      <c r="K469" s="271"/>
      <c r="L469" s="225"/>
      <c r="M469" s="225"/>
      <c r="N469" s="225"/>
      <c r="O469" s="225"/>
      <c r="P469" s="225"/>
      <c r="Q469" s="225"/>
      <c r="R469" s="225"/>
      <c r="S469" s="225"/>
      <c r="T469" s="225"/>
      <c r="U469" s="225"/>
      <c r="V469" s="225"/>
      <c r="W469" s="225"/>
      <c r="X469" s="225"/>
      <c r="Y469" s="225"/>
      <c r="Z469" s="225"/>
      <c r="AA469" s="225"/>
      <c r="AB469" s="225"/>
      <c r="AC469" s="225"/>
      <c r="AD469" s="225"/>
      <c r="AE469" s="225"/>
      <c r="AF469" s="225"/>
      <c r="AG469" s="225"/>
      <c r="AH469" s="225"/>
      <c r="AI469" s="225"/>
      <c r="AJ469" s="225"/>
      <c r="AK469" s="225"/>
      <c r="AL469" s="225"/>
      <c r="AM469" s="225"/>
      <c r="AN469" s="225"/>
      <c r="AO469" s="225"/>
      <c r="AP469" s="225"/>
      <c r="AQ469" s="225"/>
      <c r="AR469" s="225"/>
      <c r="AS469" s="225"/>
      <c r="AT469" s="225"/>
      <c r="AU469" s="225"/>
      <c r="AV469" s="225"/>
      <c r="AW469" s="225"/>
      <c r="AX469" s="225"/>
      <c r="AY469" s="225"/>
      <c r="AZ469" s="225"/>
      <c r="BA469" s="225"/>
      <c r="BB469" s="225"/>
      <c r="BC469" s="225"/>
      <c r="BD469" s="225"/>
      <c r="BE469" s="225"/>
      <c r="BF469" s="225"/>
      <c r="BG469" s="225"/>
      <c r="BH469" s="225"/>
      <c r="BI469" s="225"/>
      <c r="BJ469" s="225"/>
      <c r="BK469" s="225"/>
      <c r="BL469" s="225"/>
      <c r="BM469" s="225"/>
      <c r="BN469" s="225"/>
      <c r="BO469" s="225"/>
      <c r="BP469" s="225"/>
      <c r="BQ469" s="225"/>
      <c r="BR469" s="225"/>
      <c r="BS469" s="225"/>
      <c r="BT469" s="225"/>
      <c r="BU469" s="225"/>
      <c r="BV469" s="225"/>
      <c r="BW469" s="225"/>
      <c r="BX469" s="225"/>
      <c r="BY469" s="225"/>
      <c r="BZ469" s="225"/>
    </row>
    <row r="470" spans="1:78" ht="12" customHeight="1" x14ac:dyDescent="0.25">
      <c r="A470" s="225"/>
      <c r="B470" s="225"/>
      <c r="C470" s="225"/>
      <c r="D470" s="225"/>
      <c r="E470" s="225"/>
      <c r="F470" s="225"/>
      <c r="G470" s="225"/>
      <c r="H470" s="225"/>
      <c r="I470" s="225"/>
      <c r="J470" s="270"/>
      <c r="K470" s="271"/>
      <c r="L470" s="225"/>
      <c r="M470" s="225"/>
      <c r="N470" s="225"/>
      <c r="O470" s="225"/>
      <c r="P470" s="225"/>
      <c r="Q470" s="225"/>
      <c r="R470" s="225"/>
      <c r="S470" s="225"/>
      <c r="T470" s="225"/>
      <c r="U470" s="225"/>
      <c r="V470" s="225"/>
      <c r="W470" s="225"/>
      <c r="X470" s="225"/>
      <c r="Y470" s="225"/>
      <c r="Z470" s="225"/>
      <c r="AA470" s="225"/>
      <c r="AB470" s="225"/>
      <c r="AC470" s="225"/>
      <c r="AD470" s="225"/>
      <c r="AE470" s="225"/>
      <c r="AF470" s="225"/>
      <c r="AG470" s="225"/>
      <c r="AH470" s="225"/>
      <c r="AI470" s="225"/>
      <c r="AJ470" s="225"/>
      <c r="AK470" s="225"/>
      <c r="AL470" s="225"/>
      <c r="AM470" s="225"/>
      <c r="AN470" s="225"/>
      <c r="AO470" s="225"/>
      <c r="AP470" s="225"/>
      <c r="AQ470" s="225"/>
      <c r="AR470" s="225"/>
      <c r="AS470" s="225"/>
      <c r="AT470" s="225"/>
      <c r="AU470" s="225"/>
      <c r="AV470" s="225"/>
      <c r="AW470" s="225"/>
      <c r="AX470" s="225"/>
      <c r="AY470" s="225"/>
      <c r="AZ470" s="225"/>
      <c r="BA470" s="225"/>
      <c r="BB470" s="225"/>
      <c r="BC470" s="225"/>
      <c r="BD470" s="225"/>
      <c r="BE470" s="225"/>
      <c r="BF470" s="225"/>
      <c r="BG470" s="225"/>
      <c r="BH470" s="225"/>
      <c r="BI470" s="225"/>
      <c r="BJ470" s="225"/>
      <c r="BK470" s="225"/>
      <c r="BL470" s="225"/>
      <c r="BM470" s="225"/>
      <c r="BN470" s="225"/>
      <c r="BO470" s="225"/>
      <c r="BP470" s="225"/>
      <c r="BQ470" s="225"/>
      <c r="BR470" s="225"/>
      <c r="BS470" s="225"/>
      <c r="BT470" s="225"/>
      <c r="BU470" s="225"/>
      <c r="BV470" s="225"/>
      <c r="BW470" s="225"/>
      <c r="BX470" s="225"/>
      <c r="BY470" s="225"/>
      <c r="BZ470" s="225"/>
    </row>
    <row r="471" spans="1:78" ht="12" customHeight="1" x14ac:dyDescent="0.25">
      <c r="A471" s="225"/>
      <c r="B471" s="225"/>
      <c r="C471" s="225"/>
      <c r="D471" s="225"/>
      <c r="E471" s="225"/>
      <c r="F471" s="225"/>
      <c r="G471" s="225"/>
      <c r="H471" s="225"/>
      <c r="I471" s="225"/>
      <c r="J471" s="270"/>
      <c r="K471" s="271"/>
      <c r="L471" s="225"/>
      <c r="M471" s="225"/>
      <c r="N471" s="225"/>
      <c r="O471" s="225"/>
      <c r="P471" s="225"/>
      <c r="Q471" s="225"/>
      <c r="R471" s="225"/>
      <c r="S471" s="225"/>
      <c r="T471" s="225"/>
      <c r="U471" s="225"/>
      <c r="V471" s="225"/>
      <c r="W471" s="225"/>
      <c r="X471" s="225"/>
      <c r="Y471" s="225"/>
      <c r="Z471" s="225"/>
      <c r="AA471" s="225"/>
      <c r="AB471" s="225"/>
      <c r="AC471" s="225"/>
      <c r="AD471" s="225"/>
      <c r="AE471" s="225"/>
      <c r="AF471" s="225"/>
      <c r="AG471" s="225"/>
      <c r="AH471" s="225"/>
      <c r="AI471" s="225"/>
      <c r="AJ471" s="225"/>
      <c r="AK471" s="225"/>
      <c r="AL471" s="225"/>
      <c r="AM471" s="225"/>
      <c r="AN471" s="225"/>
      <c r="AO471" s="225"/>
      <c r="AP471" s="225"/>
      <c r="AQ471" s="225"/>
      <c r="AR471" s="225"/>
      <c r="AS471" s="225"/>
      <c r="AT471" s="225"/>
      <c r="AU471" s="225"/>
      <c r="AV471" s="225"/>
      <c r="AW471" s="225"/>
      <c r="AX471" s="225"/>
      <c r="AY471" s="225"/>
      <c r="AZ471" s="225"/>
      <c r="BA471" s="225"/>
      <c r="BB471" s="225"/>
      <c r="BC471" s="225"/>
      <c r="BD471" s="225"/>
      <c r="BE471" s="225"/>
      <c r="BF471" s="225"/>
      <c r="BG471" s="225"/>
      <c r="BH471" s="225"/>
      <c r="BI471" s="225"/>
      <c r="BJ471" s="225"/>
      <c r="BK471" s="225"/>
      <c r="BL471" s="225"/>
      <c r="BM471" s="225"/>
      <c r="BN471" s="225"/>
      <c r="BO471" s="225"/>
      <c r="BP471" s="225"/>
      <c r="BQ471" s="225"/>
      <c r="BR471" s="225"/>
      <c r="BS471" s="225"/>
      <c r="BT471" s="225"/>
      <c r="BU471" s="225"/>
      <c r="BV471" s="225"/>
      <c r="BW471" s="225"/>
      <c r="BX471" s="225"/>
      <c r="BY471" s="225"/>
      <c r="BZ471" s="225"/>
    </row>
    <row r="472" spans="1:78" ht="12" customHeight="1" x14ac:dyDescent="0.25">
      <c r="A472" s="225"/>
      <c r="B472" s="225"/>
      <c r="C472" s="225"/>
      <c r="D472" s="225"/>
      <c r="E472" s="225"/>
      <c r="F472" s="225"/>
      <c r="G472" s="225"/>
      <c r="H472" s="225"/>
      <c r="I472" s="225"/>
      <c r="J472" s="270"/>
      <c r="K472" s="271"/>
      <c r="L472" s="225"/>
      <c r="M472" s="225"/>
      <c r="N472" s="225"/>
      <c r="O472" s="225"/>
      <c r="P472" s="225"/>
      <c r="Q472" s="225"/>
      <c r="R472" s="225"/>
      <c r="S472" s="225"/>
      <c r="T472" s="225"/>
      <c r="U472" s="225"/>
      <c r="V472" s="225"/>
      <c r="W472" s="225"/>
      <c r="X472" s="225"/>
      <c r="Y472" s="225"/>
      <c r="Z472" s="225"/>
      <c r="AA472" s="225"/>
      <c r="AB472" s="225"/>
      <c r="AC472" s="225"/>
      <c r="AD472" s="225"/>
      <c r="AE472" s="225"/>
      <c r="AF472" s="225"/>
      <c r="AG472" s="225"/>
      <c r="AH472" s="225"/>
      <c r="AI472" s="225"/>
      <c r="AJ472" s="225"/>
      <c r="AK472" s="225"/>
      <c r="AL472" s="225"/>
      <c r="AM472" s="225"/>
      <c r="AN472" s="225"/>
      <c r="AO472" s="225"/>
      <c r="AP472" s="225"/>
      <c r="AQ472" s="225"/>
      <c r="AR472" s="225"/>
      <c r="AS472" s="225"/>
      <c r="AT472" s="225"/>
      <c r="AU472" s="225"/>
      <c r="AV472" s="225"/>
      <c r="AW472" s="225"/>
      <c r="AX472" s="225"/>
      <c r="AY472" s="225"/>
      <c r="AZ472" s="225"/>
      <c r="BA472" s="225"/>
      <c r="BB472" s="225"/>
      <c r="BC472" s="225"/>
      <c r="BD472" s="225"/>
      <c r="BE472" s="225"/>
      <c r="BF472" s="225"/>
      <c r="BG472" s="225"/>
      <c r="BH472" s="225"/>
      <c r="BI472" s="225"/>
      <c r="BJ472" s="225"/>
      <c r="BK472" s="225"/>
      <c r="BL472" s="225"/>
      <c r="BM472" s="225"/>
      <c r="BN472" s="225"/>
      <c r="BO472" s="225"/>
      <c r="BP472" s="225"/>
      <c r="BQ472" s="225"/>
      <c r="BR472" s="225"/>
      <c r="BS472" s="225"/>
      <c r="BT472" s="225"/>
      <c r="BU472" s="225"/>
      <c r="BV472" s="225"/>
      <c r="BW472" s="225"/>
      <c r="BX472" s="225"/>
      <c r="BY472" s="225"/>
      <c r="BZ472" s="225"/>
    </row>
    <row r="473" spans="1:78" ht="12" customHeight="1" x14ac:dyDescent="0.25">
      <c r="A473" s="225"/>
      <c r="B473" s="225"/>
      <c r="C473" s="225"/>
      <c r="D473" s="225"/>
      <c r="E473" s="225"/>
      <c r="F473" s="225"/>
      <c r="G473" s="225"/>
      <c r="H473" s="225"/>
      <c r="I473" s="225"/>
      <c r="J473" s="270"/>
      <c r="K473" s="271"/>
      <c r="L473" s="225"/>
      <c r="M473" s="225"/>
      <c r="N473" s="225"/>
      <c r="O473" s="225"/>
      <c r="P473" s="225"/>
      <c r="Q473" s="225"/>
      <c r="R473" s="225"/>
      <c r="S473" s="225"/>
      <c r="T473" s="225"/>
      <c r="U473" s="225"/>
      <c r="V473" s="225"/>
      <c r="W473" s="225"/>
      <c r="X473" s="225"/>
      <c r="Y473" s="225"/>
      <c r="Z473" s="225"/>
      <c r="AA473" s="225"/>
      <c r="AB473" s="225"/>
      <c r="AC473" s="225"/>
      <c r="AD473" s="225"/>
      <c r="AE473" s="225"/>
      <c r="AF473" s="225"/>
      <c r="AG473" s="225"/>
      <c r="AH473" s="225"/>
      <c r="AI473" s="225"/>
      <c r="AJ473" s="225"/>
      <c r="AK473" s="225"/>
      <c r="AL473" s="225"/>
      <c r="AM473" s="225"/>
      <c r="AN473" s="225"/>
      <c r="AO473" s="225"/>
      <c r="AP473" s="225"/>
      <c r="AQ473" s="225"/>
      <c r="AR473" s="225"/>
      <c r="AS473" s="225"/>
      <c r="AT473" s="225"/>
      <c r="AU473" s="225"/>
      <c r="AV473" s="225"/>
      <c r="AW473" s="225"/>
      <c r="AX473" s="225"/>
      <c r="AY473" s="225"/>
      <c r="AZ473" s="225"/>
      <c r="BA473" s="225"/>
      <c r="BB473" s="225"/>
      <c r="BC473" s="225"/>
      <c r="BD473" s="225"/>
      <c r="BE473" s="225"/>
      <c r="BF473" s="225"/>
      <c r="BG473" s="225"/>
      <c r="BH473" s="225"/>
      <c r="BI473" s="225"/>
      <c r="BJ473" s="225"/>
      <c r="BK473" s="225"/>
      <c r="BL473" s="225"/>
      <c r="BM473" s="225"/>
      <c r="BN473" s="225"/>
      <c r="BO473" s="225"/>
      <c r="BP473" s="225"/>
      <c r="BQ473" s="225"/>
      <c r="BR473" s="225"/>
      <c r="BS473" s="225"/>
      <c r="BT473" s="225"/>
      <c r="BU473" s="225"/>
      <c r="BV473" s="225"/>
      <c r="BW473" s="225"/>
      <c r="BX473" s="225"/>
      <c r="BY473" s="225"/>
      <c r="BZ473" s="225"/>
    </row>
    <row r="474" spans="1:78" ht="12" customHeight="1" x14ac:dyDescent="0.25">
      <c r="A474" s="225"/>
      <c r="B474" s="225"/>
      <c r="C474" s="225"/>
      <c r="D474" s="225"/>
      <c r="E474" s="225"/>
      <c r="F474" s="225"/>
      <c r="G474" s="225"/>
      <c r="H474" s="225"/>
      <c r="I474" s="225"/>
      <c r="J474" s="270"/>
      <c r="K474" s="271"/>
      <c r="L474" s="225"/>
      <c r="M474" s="225"/>
      <c r="N474" s="225"/>
      <c r="O474" s="225"/>
      <c r="P474" s="225"/>
      <c r="Q474" s="225"/>
      <c r="R474" s="225"/>
      <c r="S474" s="225"/>
      <c r="T474" s="225"/>
      <c r="U474" s="225"/>
      <c r="V474" s="225"/>
      <c r="W474" s="225"/>
      <c r="X474" s="225"/>
      <c r="Y474" s="225"/>
      <c r="Z474" s="225"/>
      <c r="AA474" s="225"/>
      <c r="AB474" s="225"/>
      <c r="AC474" s="225"/>
      <c r="AD474" s="225"/>
      <c r="AE474" s="225"/>
      <c r="AF474" s="225"/>
      <c r="AG474" s="225"/>
      <c r="AH474" s="225"/>
      <c r="AI474" s="225"/>
      <c r="AJ474" s="225"/>
      <c r="AK474" s="225"/>
      <c r="AL474" s="225"/>
      <c r="AM474" s="225"/>
      <c r="AN474" s="225"/>
      <c r="AO474" s="225"/>
      <c r="AP474" s="225"/>
      <c r="AQ474" s="225"/>
      <c r="AR474" s="225"/>
      <c r="AS474" s="225"/>
      <c r="AT474" s="225"/>
      <c r="AU474" s="225"/>
      <c r="AV474" s="225"/>
      <c r="AW474" s="225"/>
      <c r="AX474" s="225"/>
      <c r="AY474" s="225"/>
      <c r="AZ474" s="225"/>
      <c r="BA474" s="225"/>
      <c r="BB474" s="225"/>
      <c r="BC474" s="225"/>
      <c r="BD474" s="225"/>
      <c r="BE474" s="225"/>
      <c r="BF474" s="225"/>
      <c r="BG474" s="225"/>
      <c r="BH474" s="225"/>
      <c r="BI474" s="225"/>
      <c r="BJ474" s="225"/>
      <c r="BK474" s="225"/>
      <c r="BL474" s="225"/>
      <c r="BM474" s="225"/>
      <c r="BN474" s="225"/>
      <c r="BO474" s="225"/>
      <c r="BP474" s="225"/>
      <c r="BQ474" s="225"/>
      <c r="BR474" s="225"/>
      <c r="BS474" s="225"/>
      <c r="BT474" s="225"/>
      <c r="BU474" s="225"/>
      <c r="BV474" s="225"/>
      <c r="BW474" s="225"/>
      <c r="BX474" s="225"/>
      <c r="BY474" s="225"/>
      <c r="BZ474" s="225"/>
    </row>
    <row r="475" spans="1:78" ht="12" customHeight="1" x14ac:dyDescent="0.25">
      <c r="A475" s="225"/>
      <c r="B475" s="225"/>
      <c r="C475" s="225"/>
      <c r="D475" s="225"/>
      <c r="E475" s="225"/>
      <c r="F475" s="225"/>
      <c r="G475" s="225"/>
      <c r="H475" s="225"/>
      <c r="I475" s="225"/>
      <c r="J475" s="270"/>
      <c r="K475" s="271"/>
      <c r="L475" s="225"/>
      <c r="M475" s="225"/>
      <c r="N475" s="225"/>
      <c r="O475" s="225"/>
      <c r="P475" s="225"/>
      <c r="Q475" s="225"/>
      <c r="R475" s="225"/>
      <c r="S475" s="225"/>
      <c r="T475" s="225"/>
      <c r="U475" s="225"/>
      <c r="V475" s="225"/>
      <c r="W475" s="225"/>
      <c r="X475" s="225"/>
      <c r="Y475" s="225"/>
      <c r="Z475" s="225"/>
      <c r="AA475" s="225"/>
      <c r="AB475" s="225"/>
      <c r="AC475" s="225"/>
      <c r="AD475" s="225"/>
      <c r="AE475" s="225"/>
      <c r="AF475" s="225"/>
      <c r="AG475" s="225"/>
      <c r="AH475" s="225"/>
      <c r="AI475" s="225"/>
      <c r="AJ475" s="225"/>
      <c r="AK475" s="225"/>
      <c r="AL475" s="225"/>
      <c r="AM475" s="225"/>
      <c r="AN475" s="225"/>
      <c r="AO475" s="225"/>
      <c r="AP475" s="225"/>
      <c r="AQ475" s="225"/>
      <c r="AR475" s="225"/>
      <c r="AS475" s="225"/>
      <c r="AT475" s="225"/>
      <c r="AU475" s="225"/>
      <c r="AV475" s="225"/>
      <c r="AW475" s="225"/>
      <c r="AX475" s="225"/>
      <c r="AY475" s="225"/>
      <c r="AZ475" s="225"/>
      <c r="BA475" s="225"/>
      <c r="BB475" s="225"/>
      <c r="BC475" s="225"/>
      <c r="BD475" s="225"/>
      <c r="BE475" s="225"/>
      <c r="BF475" s="225"/>
      <c r="BG475" s="225"/>
      <c r="BH475" s="225"/>
      <c r="BI475" s="225"/>
      <c r="BJ475" s="225"/>
      <c r="BK475" s="225"/>
      <c r="BL475" s="225"/>
      <c r="BM475" s="225"/>
      <c r="BN475" s="225"/>
      <c r="BO475" s="225"/>
      <c r="BP475" s="225"/>
      <c r="BQ475" s="225"/>
      <c r="BR475" s="225"/>
      <c r="BS475" s="225"/>
      <c r="BT475" s="225"/>
      <c r="BU475" s="225"/>
      <c r="BV475" s="225"/>
      <c r="BW475" s="225"/>
      <c r="BX475" s="225"/>
      <c r="BY475" s="225"/>
      <c r="BZ475" s="225"/>
    </row>
    <row r="476" spans="1:78" ht="12" customHeight="1" x14ac:dyDescent="0.25">
      <c r="A476" s="225"/>
      <c r="B476" s="225"/>
      <c r="C476" s="225"/>
      <c r="D476" s="225"/>
      <c r="E476" s="225"/>
      <c r="F476" s="225"/>
      <c r="G476" s="225"/>
      <c r="H476" s="225"/>
      <c r="I476" s="225"/>
      <c r="J476" s="270"/>
      <c r="K476" s="271"/>
      <c r="L476" s="225"/>
      <c r="M476" s="225"/>
      <c r="N476" s="225"/>
      <c r="O476" s="225"/>
      <c r="P476" s="225"/>
      <c r="Q476" s="225"/>
      <c r="R476" s="225"/>
      <c r="S476" s="225"/>
      <c r="T476" s="225"/>
      <c r="U476" s="225"/>
      <c r="V476" s="225"/>
      <c r="W476" s="225"/>
      <c r="X476" s="225"/>
      <c r="Y476" s="225"/>
      <c r="Z476" s="225"/>
      <c r="AA476" s="225"/>
      <c r="AB476" s="225"/>
      <c r="AC476" s="225"/>
      <c r="AD476" s="225"/>
      <c r="AE476" s="225"/>
      <c r="AF476" s="225"/>
      <c r="AG476" s="225"/>
      <c r="AH476" s="225"/>
      <c r="AI476" s="225"/>
      <c r="AJ476" s="225"/>
      <c r="AK476" s="225"/>
      <c r="AL476" s="225"/>
      <c r="AM476" s="225"/>
      <c r="AN476" s="225"/>
      <c r="AO476" s="225"/>
      <c r="AP476" s="225"/>
      <c r="AQ476" s="225"/>
      <c r="AR476" s="225"/>
      <c r="AS476" s="225"/>
      <c r="AT476" s="225"/>
      <c r="AU476" s="225"/>
      <c r="AV476" s="225"/>
      <c r="AW476" s="225"/>
      <c r="AX476" s="225"/>
      <c r="AY476" s="225"/>
      <c r="AZ476" s="225"/>
      <c r="BA476" s="225"/>
      <c r="BB476" s="225"/>
      <c r="BC476" s="225"/>
      <c r="BD476" s="225"/>
      <c r="BE476" s="225"/>
      <c r="BF476" s="225"/>
      <c r="BG476" s="225"/>
      <c r="BH476" s="225"/>
      <c r="BI476" s="225"/>
      <c r="BJ476" s="225"/>
      <c r="BK476" s="225"/>
      <c r="BL476" s="225"/>
      <c r="BM476" s="225"/>
      <c r="BN476" s="225"/>
      <c r="BO476" s="225"/>
      <c r="BP476" s="225"/>
      <c r="BQ476" s="225"/>
      <c r="BR476" s="225"/>
      <c r="BS476" s="225"/>
      <c r="BT476" s="225"/>
      <c r="BU476" s="225"/>
      <c r="BV476" s="225"/>
      <c r="BW476" s="225"/>
      <c r="BX476" s="225"/>
      <c r="BY476" s="225"/>
      <c r="BZ476" s="225"/>
    </row>
    <row r="477" spans="1:78" ht="12" customHeight="1" x14ac:dyDescent="0.25">
      <c r="A477" s="225"/>
      <c r="B477" s="225"/>
      <c r="C477" s="225"/>
      <c r="D477" s="225"/>
      <c r="E477" s="225"/>
      <c r="F477" s="225"/>
      <c r="G477" s="225"/>
      <c r="H477" s="225"/>
      <c r="I477" s="225"/>
      <c r="J477" s="270"/>
      <c r="K477" s="271"/>
      <c r="L477" s="225"/>
      <c r="M477" s="225"/>
      <c r="N477" s="225"/>
      <c r="O477" s="225"/>
      <c r="P477" s="225"/>
      <c r="Q477" s="225"/>
      <c r="R477" s="225"/>
      <c r="S477" s="225"/>
      <c r="T477" s="225"/>
      <c r="U477" s="225"/>
      <c r="V477" s="225"/>
      <c r="W477" s="225"/>
      <c r="X477" s="225"/>
      <c r="Y477" s="225"/>
      <c r="Z477" s="225"/>
      <c r="AA477" s="225"/>
      <c r="AB477" s="225"/>
      <c r="AC477" s="225"/>
      <c r="AD477" s="225"/>
      <c r="AE477" s="225"/>
      <c r="AF477" s="225"/>
      <c r="AG477" s="225"/>
      <c r="AH477" s="225"/>
      <c r="AI477" s="225"/>
      <c r="AJ477" s="225"/>
      <c r="AK477" s="225"/>
      <c r="AL477" s="225"/>
      <c r="AM477" s="225"/>
      <c r="AN477" s="225"/>
      <c r="AO477" s="225"/>
      <c r="AP477" s="225"/>
      <c r="AQ477" s="225"/>
      <c r="AR477" s="225"/>
      <c r="AS477" s="225"/>
      <c r="AT477" s="225"/>
      <c r="AU477" s="225"/>
      <c r="AV477" s="225"/>
      <c r="AW477" s="225"/>
      <c r="AX477" s="225"/>
      <c r="AY477" s="225"/>
      <c r="AZ477" s="225"/>
      <c r="BA477" s="225"/>
      <c r="BB477" s="225"/>
      <c r="BC477" s="225"/>
      <c r="BD477" s="225"/>
      <c r="BE477" s="225"/>
      <c r="BF477" s="225"/>
      <c r="BG477" s="225"/>
      <c r="BH477" s="225"/>
      <c r="BI477" s="225"/>
      <c r="BJ477" s="225"/>
      <c r="BK477" s="225"/>
      <c r="BL477" s="225"/>
      <c r="BM477" s="225"/>
      <c r="BN477" s="225"/>
      <c r="BO477" s="225"/>
      <c r="BP477" s="225"/>
      <c r="BQ477" s="225"/>
      <c r="BR477" s="225"/>
      <c r="BS477" s="225"/>
      <c r="BT477" s="225"/>
      <c r="BU477" s="225"/>
      <c r="BV477" s="225"/>
      <c r="BW477" s="225"/>
      <c r="BX477" s="225"/>
      <c r="BY477" s="225"/>
      <c r="BZ477" s="225"/>
    </row>
    <row r="478" spans="1:78" ht="12" customHeight="1" x14ac:dyDescent="0.25">
      <c r="A478" s="225"/>
      <c r="B478" s="225"/>
      <c r="C478" s="225"/>
      <c r="D478" s="225"/>
      <c r="E478" s="225"/>
      <c r="F478" s="225"/>
      <c r="G478" s="225"/>
      <c r="H478" s="225"/>
      <c r="I478" s="225"/>
      <c r="J478" s="270"/>
      <c r="K478" s="271"/>
      <c r="L478" s="225"/>
      <c r="M478" s="225"/>
      <c r="N478" s="225"/>
      <c r="O478" s="225"/>
      <c r="P478" s="225"/>
      <c r="Q478" s="225"/>
      <c r="R478" s="225"/>
      <c r="S478" s="225"/>
      <c r="T478" s="225"/>
      <c r="U478" s="225"/>
      <c r="V478" s="225"/>
      <c r="W478" s="225"/>
      <c r="X478" s="225"/>
      <c r="Y478" s="225"/>
      <c r="Z478" s="225"/>
      <c r="AA478" s="225"/>
      <c r="AB478" s="225"/>
      <c r="AC478" s="225"/>
      <c r="AD478" s="225"/>
      <c r="AE478" s="225"/>
      <c r="AF478" s="225"/>
      <c r="AG478" s="225"/>
      <c r="AH478" s="225"/>
      <c r="AI478" s="225"/>
      <c r="AJ478" s="225"/>
      <c r="AK478" s="225"/>
      <c r="AL478" s="225"/>
      <c r="AM478" s="225"/>
      <c r="AN478" s="225"/>
      <c r="AO478" s="225"/>
      <c r="AP478" s="225"/>
      <c r="AQ478" s="225"/>
      <c r="AR478" s="225"/>
      <c r="AS478" s="225"/>
      <c r="AT478" s="225"/>
      <c r="AU478" s="225"/>
      <c r="AV478" s="225"/>
      <c r="AW478" s="225"/>
      <c r="AX478" s="225"/>
      <c r="AY478" s="225"/>
      <c r="AZ478" s="225"/>
      <c r="BA478" s="225"/>
      <c r="BB478" s="225"/>
      <c r="BC478" s="225"/>
      <c r="BD478" s="225"/>
      <c r="BE478" s="225"/>
      <c r="BF478" s="225"/>
      <c r="BG478" s="225"/>
      <c r="BH478" s="225"/>
      <c r="BI478" s="225"/>
      <c r="BJ478" s="225"/>
      <c r="BK478" s="225"/>
      <c r="BL478" s="225"/>
      <c r="BM478" s="225"/>
      <c r="BN478" s="225"/>
      <c r="BO478" s="225"/>
      <c r="BP478" s="225"/>
      <c r="BQ478" s="225"/>
      <c r="BR478" s="225"/>
      <c r="BS478" s="225"/>
      <c r="BT478" s="225"/>
      <c r="BU478" s="225"/>
      <c r="BV478" s="225"/>
      <c r="BW478" s="225"/>
      <c r="BX478" s="225"/>
      <c r="BY478" s="225"/>
      <c r="BZ478" s="225"/>
    </row>
    <row r="479" spans="1:78" ht="12" customHeight="1" x14ac:dyDescent="0.25">
      <c r="A479" s="225"/>
      <c r="B479" s="225"/>
      <c r="C479" s="225"/>
      <c r="D479" s="225"/>
      <c r="E479" s="225"/>
      <c r="F479" s="225"/>
      <c r="G479" s="225"/>
      <c r="H479" s="225"/>
      <c r="I479" s="225"/>
      <c r="J479" s="270"/>
      <c r="K479" s="271"/>
      <c r="L479" s="225"/>
      <c r="M479" s="225"/>
      <c r="N479" s="225"/>
      <c r="O479" s="225"/>
      <c r="P479" s="225"/>
      <c r="Q479" s="225"/>
      <c r="R479" s="225"/>
      <c r="S479" s="225"/>
      <c r="T479" s="225"/>
      <c r="U479" s="225"/>
      <c r="V479" s="225"/>
      <c r="W479" s="225"/>
      <c r="X479" s="225"/>
      <c r="Y479" s="225"/>
      <c r="Z479" s="225"/>
      <c r="AA479" s="225"/>
      <c r="AB479" s="225"/>
      <c r="AC479" s="225"/>
      <c r="AD479" s="225"/>
      <c r="AE479" s="225"/>
      <c r="AF479" s="225"/>
      <c r="AG479" s="225"/>
      <c r="AH479" s="225"/>
      <c r="AI479" s="225"/>
      <c r="AJ479" s="225"/>
      <c r="AK479" s="225"/>
      <c r="AL479" s="225"/>
      <c r="AM479" s="225"/>
      <c r="AN479" s="225"/>
      <c r="AO479" s="225"/>
      <c r="AP479" s="225"/>
      <c r="AQ479" s="225"/>
      <c r="AR479" s="225"/>
      <c r="AS479" s="225"/>
      <c r="AT479" s="225"/>
      <c r="AU479" s="225"/>
      <c r="AV479" s="225"/>
      <c r="AW479" s="225"/>
      <c r="AX479" s="225"/>
      <c r="AY479" s="225"/>
      <c r="AZ479" s="225"/>
      <c r="BA479" s="225"/>
      <c r="BB479" s="225"/>
      <c r="BC479" s="225"/>
      <c r="BD479" s="225"/>
      <c r="BE479" s="225"/>
      <c r="BF479" s="225"/>
      <c r="BG479" s="225"/>
      <c r="BH479" s="225"/>
      <c r="BI479" s="225"/>
      <c r="BJ479" s="225"/>
      <c r="BK479" s="225"/>
      <c r="BL479" s="225"/>
      <c r="BM479" s="225"/>
      <c r="BN479" s="225"/>
      <c r="BO479" s="225"/>
      <c r="BP479" s="225"/>
      <c r="BQ479" s="225"/>
      <c r="BR479" s="225"/>
      <c r="BS479" s="225"/>
      <c r="BT479" s="225"/>
      <c r="BU479" s="225"/>
      <c r="BV479" s="225"/>
      <c r="BW479" s="225"/>
      <c r="BX479" s="225"/>
      <c r="BY479" s="225"/>
      <c r="BZ479" s="225"/>
    </row>
    <row r="480" spans="1:78" ht="12" customHeight="1" x14ac:dyDescent="0.25">
      <c r="A480" s="225"/>
      <c r="B480" s="225"/>
      <c r="C480" s="225"/>
      <c r="D480" s="225"/>
      <c r="E480" s="225"/>
      <c r="F480" s="225"/>
      <c r="G480" s="225"/>
      <c r="H480" s="225"/>
      <c r="I480" s="225"/>
      <c r="J480" s="270"/>
      <c r="K480" s="271"/>
      <c r="L480" s="225"/>
      <c r="M480" s="225"/>
      <c r="N480" s="225"/>
      <c r="O480" s="225"/>
      <c r="P480" s="225"/>
      <c r="Q480" s="225"/>
      <c r="R480" s="225"/>
      <c r="S480" s="225"/>
      <c r="T480" s="225"/>
      <c r="U480" s="225"/>
      <c r="V480" s="225"/>
      <c r="W480" s="225"/>
      <c r="X480" s="225"/>
      <c r="Y480" s="225"/>
      <c r="Z480" s="225"/>
      <c r="AA480" s="225"/>
      <c r="AB480" s="225"/>
      <c r="AC480" s="225"/>
      <c r="AD480" s="225"/>
      <c r="AE480" s="225"/>
      <c r="AF480" s="225"/>
      <c r="AG480" s="225"/>
      <c r="AH480" s="225"/>
      <c r="AI480" s="225"/>
      <c r="AJ480" s="225"/>
      <c r="AK480" s="225"/>
      <c r="AL480" s="225"/>
      <c r="AM480" s="225"/>
      <c r="AN480" s="225"/>
      <c r="AO480" s="225"/>
      <c r="AP480" s="225"/>
      <c r="AQ480" s="225"/>
      <c r="AR480" s="225"/>
      <c r="AS480" s="225"/>
      <c r="AT480" s="225"/>
      <c r="AU480" s="225"/>
      <c r="AV480" s="225"/>
      <c r="AW480" s="225"/>
      <c r="AX480" s="225"/>
      <c r="AY480" s="225"/>
      <c r="AZ480" s="225"/>
      <c r="BA480" s="225"/>
      <c r="BB480" s="225"/>
      <c r="BC480" s="225"/>
      <c r="BD480" s="225"/>
      <c r="BE480" s="225"/>
      <c r="BF480" s="225"/>
      <c r="BG480" s="225"/>
      <c r="BH480" s="225"/>
      <c r="BI480" s="225"/>
      <c r="BJ480" s="225"/>
      <c r="BK480" s="225"/>
      <c r="BL480" s="225"/>
      <c r="BM480" s="225"/>
      <c r="BN480" s="225"/>
      <c r="BO480" s="225"/>
      <c r="BP480" s="225"/>
      <c r="BQ480" s="225"/>
      <c r="BR480" s="225"/>
      <c r="BS480" s="225"/>
      <c r="BT480" s="225"/>
      <c r="BU480" s="225"/>
      <c r="BV480" s="225"/>
      <c r="BW480" s="225"/>
      <c r="BX480" s="225"/>
      <c r="BY480" s="225"/>
      <c r="BZ480" s="225"/>
    </row>
    <row r="481" spans="1:78" ht="12" customHeight="1" x14ac:dyDescent="0.25">
      <c r="A481" s="225"/>
      <c r="B481" s="225"/>
      <c r="C481" s="225"/>
      <c r="D481" s="225"/>
      <c r="E481" s="225"/>
      <c r="F481" s="225"/>
      <c r="G481" s="225"/>
      <c r="H481" s="225"/>
      <c r="I481" s="225"/>
      <c r="J481" s="270"/>
      <c r="K481" s="271"/>
      <c r="L481" s="225"/>
      <c r="M481" s="225"/>
      <c r="N481" s="225"/>
      <c r="O481" s="225"/>
      <c r="P481" s="225"/>
      <c r="Q481" s="225"/>
      <c r="R481" s="225"/>
      <c r="S481" s="225"/>
      <c r="T481" s="225"/>
      <c r="U481" s="225"/>
      <c r="V481" s="225"/>
      <c r="W481" s="225"/>
      <c r="X481" s="225"/>
      <c r="Y481" s="225"/>
      <c r="Z481" s="225"/>
      <c r="AA481" s="225"/>
      <c r="AB481" s="225"/>
      <c r="AC481" s="225"/>
      <c r="AD481" s="225"/>
      <c r="AE481" s="225"/>
      <c r="AF481" s="225"/>
      <c r="AG481" s="225"/>
      <c r="AH481" s="225"/>
      <c r="AI481" s="225"/>
      <c r="AJ481" s="225"/>
      <c r="AK481" s="225"/>
      <c r="AL481" s="225"/>
      <c r="AM481" s="225"/>
      <c r="AN481" s="225"/>
      <c r="AO481" s="225"/>
      <c r="AP481" s="225"/>
      <c r="AQ481" s="225"/>
      <c r="AR481" s="225"/>
      <c r="AS481" s="225"/>
      <c r="AT481" s="225"/>
      <c r="AU481" s="225"/>
      <c r="AV481" s="225"/>
      <c r="AW481" s="225"/>
      <c r="AX481" s="225"/>
      <c r="AY481" s="225"/>
      <c r="AZ481" s="225"/>
      <c r="BA481" s="225"/>
      <c r="BB481" s="225"/>
      <c r="BC481" s="225"/>
      <c r="BD481" s="225"/>
      <c r="BE481" s="225"/>
      <c r="BF481" s="225"/>
      <c r="BG481" s="225"/>
      <c r="BH481" s="225"/>
      <c r="BI481" s="225"/>
      <c r="BJ481" s="225"/>
      <c r="BK481" s="225"/>
      <c r="BL481" s="225"/>
      <c r="BM481" s="225"/>
      <c r="BN481" s="225"/>
      <c r="BO481" s="225"/>
      <c r="BP481" s="225"/>
      <c r="BQ481" s="225"/>
      <c r="BR481" s="225"/>
      <c r="BS481" s="225"/>
      <c r="BT481" s="225"/>
      <c r="BU481" s="225"/>
      <c r="BV481" s="225"/>
      <c r="BW481" s="225"/>
      <c r="BX481" s="225"/>
      <c r="BY481" s="225"/>
      <c r="BZ481" s="225"/>
    </row>
    <row r="482" spans="1:78" ht="12" customHeight="1" x14ac:dyDescent="0.25">
      <c r="A482" s="225"/>
      <c r="B482" s="225"/>
      <c r="C482" s="225"/>
      <c r="D482" s="225"/>
      <c r="E482" s="225"/>
      <c r="F482" s="225"/>
      <c r="G482" s="225"/>
      <c r="H482" s="225"/>
      <c r="I482" s="225"/>
      <c r="J482" s="270"/>
      <c r="K482" s="271"/>
      <c r="L482" s="225"/>
      <c r="M482" s="225"/>
      <c r="N482" s="225"/>
      <c r="O482" s="225"/>
      <c r="P482" s="225"/>
      <c r="Q482" s="225"/>
      <c r="R482" s="225"/>
      <c r="S482" s="225"/>
      <c r="T482" s="225"/>
      <c r="U482" s="225"/>
      <c r="V482" s="225"/>
      <c r="W482" s="225"/>
      <c r="X482" s="225"/>
      <c r="Y482" s="225"/>
      <c r="Z482" s="225"/>
      <c r="AA482" s="225"/>
      <c r="AB482" s="225"/>
      <c r="AC482" s="225"/>
      <c r="AD482" s="225"/>
      <c r="AE482" s="225"/>
      <c r="AF482" s="225"/>
      <c r="AG482" s="225"/>
      <c r="AH482" s="225"/>
      <c r="AI482" s="225"/>
      <c r="AJ482" s="225"/>
      <c r="AK482" s="225"/>
      <c r="AL482" s="225"/>
      <c r="AM482" s="225"/>
      <c r="AN482" s="225"/>
      <c r="AO482" s="225"/>
      <c r="AP482" s="225"/>
      <c r="AQ482" s="225"/>
      <c r="AR482" s="225"/>
      <c r="AS482" s="225"/>
      <c r="AT482" s="225"/>
      <c r="AU482" s="225"/>
      <c r="AV482" s="225"/>
      <c r="AW482" s="225"/>
      <c r="AX482" s="225"/>
      <c r="AY482" s="225"/>
      <c r="AZ482" s="225"/>
      <c r="BA482" s="225"/>
      <c r="BB482" s="225"/>
      <c r="BC482" s="225"/>
      <c r="BD482" s="225"/>
      <c r="BE482" s="225"/>
      <c r="BF482" s="225"/>
      <c r="BG482" s="225"/>
      <c r="BH482" s="225"/>
      <c r="BI482" s="225"/>
      <c r="BJ482" s="225"/>
      <c r="BK482" s="225"/>
      <c r="BL482" s="225"/>
      <c r="BM482" s="225"/>
      <c r="BN482" s="225"/>
      <c r="BO482" s="225"/>
      <c r="BP482" s="225"/>
      <c r="BQ482" s="225"/>
      <c r="BR482" s="225"/>
      <c r="BS482" s="225"/>
      <c r="BT482" s="225"/>
      <c r="BU482" s="225"/>
      <c r="BV482" s="225"/>
      <c r="BW482" s="225"/>
      <c r="BX482" s="225"/>
      <c r="BY482" s="225"/>
      <c r="BZ482" s="225"/>
    </row>
    <row r="483" spans="1:78" ht="12" customHeight="1" x14ac:dyDescent="0.25">
      <c r="A483" s="225"/>
      <c r="B483" s="225"/>
      <c r="C483" s="225"/>
      <c r="D483" s="225"/>
      <c r="E483" s="225"/>
      <c r="F483" s="225"/>
      <c r="G483" s="225"/>
      <c r="H483" s="225"/>
      <c r="I483" s="225"/>
      <c r="J483" s="270"/>
      <c r="K483" s="271"/>
      <c r="L483" s="225"/>
      <c r="M483" s="225"/>
      <c r="N483" s="225"/>
      <c r="O483" s="225"/>
      <c r="P483" s="225"/>
      <c r="Q483" s="225"/>
      <c r="R483" s="225"/>
      <c r="S483" s="225"/>
      <c r="T483" s="225"/>
      <c r="U483" s="225"/>
      <c r="V483" s="225"/>
      <c r="W483" s="225"/>
      <c r="X483" s="225"/>
      <c r="Y483" s="225"/>
      <c r="Z483" s="225"/>
      <c r="AA483" s="225"/>
      <c r="AB483" s="225"/>
      <c r="AC483" s="225"/>
      <c r="AD483" s="225"/>
      <c r="AE483" s="225"/>
      <c r="AF483" s="225"/>
      <c r="AG483" s="225"/>
      <c r="AH483" s="225"/>
      <c r="AI483" s="225"/>
      <c r="AJ483" s="225"/>
      <c r="AK483" s="225"/>
      <c r="AL483" s="225"/>
      <c r="AM483" s="225"/>
      <c r="AN483" s="225"/>
      <c r="AO483" s="225"/>
      <c r="AP483" s="225"/>
      <c r="AQ483" s="225"/>
      <c r="AR483" s="225"/>
      <c r="AS483" s="225"/>
      <c r="AT483" s="225"/>
      <c r="AU483" s="225"/>
      <c r="AV483" s="225"/>
      <c r="AW483" s="225"/>
      <c r="AX483" s="225"/>
      <c r="AY483" s="225"/>
      <c r="AZ483" s="225"/>
      <c r="BA483" s="225"/>
      <c r="BB483" s="225"/>
      <c r="BC483" s="225"/>
      <c r="BD483" s="225"/>
      <c r="BE483" s="225"/>
      <c r="BF483" s="225"/>
      <c r="BG483" s="225"/>
      <c r="BH483" s="225"/>
      <c r="BI483" s="225"/>
      <c r="BJ483" s="225"/>
      <c r="BK483" s="225"/>
      <c r="BL483" s="225"/>
      <c r="BM483" s="225"/>
      <c r="BN483" s="225"/>
      <c r="BO483" s="225"/>
      <c r="BP483" s="225"/>
      <c r="BQ483" s="225"/>
      <c r="BR483" s="225"/>
      <c r="BS483" s="225"/>
      <c r="BT483" s="225"/>
      <c r="BU483" s="225"/>
      <c r="BV483" s="225"/>
      <c r="BW483" s="225"/>
      <c r="BX483" s="225"/>
      <c r="BY483" s="225"/>
      <c r="BZ483" s="225"/>
    </row>
    <row r="484" spans="1:78" ht="12" customHeight="1" x14ac:dyDescent="0.25">
      <c r="A484" s="225"/>
      <c r="B484" s="225"/>
      <c r="C484" s="225"/>
      <c r="D484" s="225"/>
      <c r="E484" s="225"/>
      <c r="F484" s="225"/>
      <c r="G484" s="225"/>
      <c r="H484" s="225"/>
      <c r="I484" s="225"/>
      <c r="J484" s="270"/>
      <c r="K484" s="271"/>
      <c r="L484" s="225"/>
      <c r="M484" s="225"/>
      <c r="N484" s="225"/>
      <c r="O484" s="225"/>
      <c r="P484" s="225"/>
      <c r="Q484" s="225"/>
      <c r="R484" s="225"/>
      <c r="S484" s="225"/>
      <c r="T484" s="225"/>
      <c r="U484" s="225"/>
      <c r="V484" s="225"/>
      <c r="W484" s="225"/>
      <c r="X484" s="225"/>
      <c r="Y484" s="225"/>
      <c r="Z484" s="225"/>
      <c r="AA484" s="225"/>
      <c r="AB484" s="225"/>
      <c r="AC484" s="225"/>
      <c r="AD484" s="225"/>
      <c r="AE484" s="225"/>
      <c r="AF484" s="225"/>
      <c r="AG484" s="225"/>
      <c r="AH484" s="225"/>
      <c r="AI484" s="225"/>
      <c r="AJ484" s="225"/>
      <c r="AK484" s="225"/>
      <c r="AL484" s="225"/>
      <c r="AM484" s="225"/>
      <c r="AN484" s="225"/>
      <c r="AO484" s="225"/>
      <c r="AP484" s="225"/>
      <c r="AQ484" s="225"/>
      <c r="AR484" s="225"/>
      <c r="AS484" s="225"/>
      <c r="AT484" s="225"/>
      <c r="AU484" s="225"/>
      <c r="AV484" s="225"/>
      <c r="AW484" s="225"/>
      <c r="AX484" s="225"/>
      <c r="AY484" s="225"/>
      <c r="AZ484" s="225"/>
      <c r="BA484" s="225"/>
      <c r="BB484" s="225"/>
      <c r="BC484" s="225"/>
      <c r="BD484" s="225"/>
      <c r="BE484" s="225"/>
      <c r="BF484" s="225"/>
      <c r="BG484" s="225"/>
      <c r="BH484" s="225"/>
      <c r="BI484" s="225"/>
      <c r="BJ484" s="225"/>
      <c r="BK484" s="225"/>
      <c r="BL484" s="225"/>
      <c r="BM484" s="225"/>
      <c r="BN484" s="225"/>
      <c r="BO484" s="225"/>
      <c r="BP484" s="225"/>
      <c r="BQ484" s="225"/>
      <c r="BR484" s="225"/>
      <c r="BS484" s="225"/>
      <c r="BT484" s="225"/>
      <c r="BU484" s="225"/>
      <c r="BV484" s="225"/>
      <c r="BW484" s="225"/>
      <c r="BX484" s="225"/>
      <c r="BY484" s="225"/>
      <c r="BZ484" s="225"/>
    </row>
    <row r="485" spans="1:78" ht="12" customHeight="1" x14ac:dyDescent="0.25">
      <c r="A485" s="225"/>
      <c r="B485" s="225"/>
      <c r="C485" s="225"/>
      <c r="D485" s="225"/>
      <c r="E485" s="225"/>
      <c r="F485" s="225"/>
      <c r="G485" s="225"/>
      <c r="H485" s="225"/>
      <c r="I485" s="225"/>
      <c r="J485" s="270"/>
      <c r="K485" s="271"/>
      <c r="L485" s="225"/>
      <c r="M485" s="225"/>
      <c r="N485" s="225"/>
      <c r="O485" s="225"/>
      <c r="P485" s="225"/>
      <c r="Q485" s="225"/>
      <c r="R485" s="225"/>
      <c r="S485" s="225"/>
      <c r="T485" s="225"/>
      <c r="U485" s="225"/>
      <c r="V485" s="225"/>
      <c r="W485" s="225"/>
      <c r="X485" s="225"/>
      <c r="Y485" s="225"/>
      <c r="Z485" s="225"/>
      <c r="AA485" s="225"/>
      <c r="AB485" s="225"/>
      <c r="AC485" s="225"/>
      <c r="AD485" s="225"/>
      <c r="AE485" s="225"/>
      <c r="AF485" s="225"/>
      <c r="AG485" s="225"/>
      <c r="AH485" s="225"/>
      <c r="AI485" s="225"/>
      <c r="AJ485" s="225"/>
      <c r="AK485" s="225"/>
      <c r="AL485" s="225"/>
      <c r="AM485" s="225"/>
      <c r="AN485" s="225"/>
      <c r="AO485" s="225"/>
      <c r="AP485" s="225"/>
      <c r="AQ485" s="225"/>
      <c r="AR485" s="225"/>
      <c r="AS485" s="225"/>
      <c r="AT485" s="225"/>
      <c r="AU485" s="225"/>
      <c r="AV485" s="225"/>
      <c r="AW485" s="225"/>
      <c r="AX485" s="225"/>
      <c r="AY485" s="225"/>
      <c r="AZ485" s="225"/>
      <c r="BA485" s="225"/>
      <c r="BB485" s="225"/>
      <c r="BC485" s="225"/>
      <c r="BD485" s="225"/>
      <c r="BE485" s="225"/>
      <c r="BF485" s="225"/>
      <c r="BG485" s="225"/>
      <c r="BH485" s="225"/>
      <c r="BI485" s="225"/>
      <c r="BJ485" s="225"/>
      <c r="BK485" s="225"/>
      <c r="BL485" s="225"/>
      <c r="BM485" s="225"/>
      <c r="BN485" s="225"/>
      <c r="BO485" s="225"/>
      <c r="BP485" s="225"/>
      <c r="BQ485" s="225"/>
      <c r="BR485" s="225"/>
      <c r="BS485" s="225"/>
      <c r="BT485" s="225"/>
      <c r="BU485" s="225"/>
      <c r="BV485" s="225"/>
      <c r="BW485" s="225"/>
      <c r="BX485" s="225"/>
      <c r="BY485" s="225"/>
      <c r="BZ485" s="225"/>
    </row>
    <row r="486" spans="1:78" ht="12" customHeight="1" x14ac:dyDescent="0.25">
      <c r="A486" s="225"/>
      <c r="B486" s="225"/>
      <c r="C486" s="225"/>
      <c r="D486" s="225"/>
      <c r="E486" s="225"/>
      <c r="F486" s="225"/>
      <c r="G486" s="225"/>
      <c r="H486" s="225"/>
      <c r="I486" s="225"/>
      <c r="J486" s="270"/>
      <c r="K486" s="271"/>
      <c r="L486" s="225"/>
      <c r="M486" s="225"/>
      <c r="N486" s="225"/>
      <c r="O486" s="225"/>
      <c r="P486" s="225"/>
      <c r="Q486" s="225"/>
      <c r="R486" s="225"/>
      <c r="S486" s="225"/>
      <c r="T486" s="225"/>
      <c r="U486" s="225"/>
      <c r="V486" s="225"/>
      <c r="W486" s="225"/>
      <c r="X486" s="225"/>
      <c r="Y486" s="225"/>
      <c r="Z486" s="225"/>
      <c r="AA486" s="225"/>
      <c r="AB486" s="225"/>
      <c r="AC486" s="225"/>
      <c r="AD486" s="225"/>
      <c r="AE486" s="225"/>
      <c r="AF486" s="225"/>
      <c r="AG486" s="225"/>
      <c r="AH486" s="225"/>
      <c r="AI486" s="225"/>
      <c r="AJ486" s="225"/>
      <c r="AK486" s="225"/>
      <c r="AL486" s="225"/>
      <c r="AM486" s="225"/>
      <c r="AN486" s="225"/>
      <c r="AO486" s="225"/>
      <c r="AP486" s="225"/>
      <c r="AQ486" s="225"/>
      <c r="AR486" s="225"/>
      <c r="AS486" s="225"/>
      <c r="AT486" s="225"/>
      <c r="AU486" s="225"/>
      <c r="AV486" s="225"/>
      <c r="AW486" s="225"/>
      <c r="AX486" s="225"/>
      <c r="AY486" s="225"/>
      <c r="AZ486" s="225"/>
      <c r="BA486" s="225"/>
      <c r="BB486" s="225"/>
      <c r="BC486" s="225"/>
      <c r="BD486" s="225"/>
      <c r="BE486" s="225"/>
      <c r="BF486" s="225"/>
      <c r="BG486" s="225"/>
      <c r="BH486" s="225"/>
      <c r="BI486" s="225"/>
      <c r="BJ486" s="225"/>
      <c r="BK486" s="225"/>
      <c r="BL486" s="225"/>
      <c r="BM486" s="225"/>
      <c r="BN486" s="225"/>
      <c r="BO486" s="225"/>
      <c r="BP486" s="225"/>
      <c r="BQ486" s="225"/>
      <c r="BR486" s="225"/>
      <c r="BS486" s="225"/>
      <c r="BT486" s="225"/>
      <c r="BU486" s="225"/>
      <c r="BV486" s="225"/>
      <c r="BW486" s="225"/>
      <c r="BX486" s="225"/>
      <c r="BY486" s="225"/>
      <c r="BZ486" s="225"/>
    </row>
    <row r="487" spans="1:78" ht="12" customHeight="1" x14ac:dyDescent="0.25">
      <c r="A487" s="225"/>
      <c r="B487" s="225"/>
      <c r="C487" s="225"/>
      <c r="D487" s="225"/>
      <c r="E487" s="225"/>
      <c r="F487" s="225"/>
      <c r="G487" s="225"/>
      <c r="H487" s="225"/>
      <c r="I487" s="225"/>
      <c r="J487" s="270"/>
      <c r="K487" s="271"/>
      <c r="L487" s="225"/>
      <c r="M487" s="225"/>
      <c r="N487" s="225"/>
      <c r="O487" s="225"/>
      <c r="P487" s="225"/>
      <c r="Q487" s="225"/>
      <c r="R487" s="225"/>
      <c r="S487" s="225"/>
      <c r="T487" s="225"/>
      <c r="U487" s="225"/>
      <c r="V487" s="225"/>
      <c r="W487" s="225"/>
      <c r="X487" s="225"/>
      <c r="Y487" s="225"/>
      <c r="Z487" s="225"/>
      <c r="AA487" s="225"/>
      <c r="AB487" s="225"/>
      <c r="AC487" s="225"/>
      <c r="AD487" s="225"/>
      <c r="AE487" s="225"/>
      <c r="AF487" s="225"/>
      <c r="AG487" s="225"/>
      <c r="AH487" s="225"/>
      <c r="AI487" s="225"/>
      <c r="AJ487" s="225"/>
      <c r="AK487" s="225"/>
      <c r="AL487" s="225"/>
      <c r="AM487" s="225"/>
      <c r="AN487" s="225"/>
      <c r="AO487" s="225"/>
      <c r="AP487" s="225"/>
      <c r="AQ487" s="225"/>
      <c r="AR487" s="225"/>
      <c r="AS487" s="225"/>
      <c r="AT487" s="225"/>
      <c r="AU487" s="225"/>
      <c r="AV487" s="225"/>
      <c r="AW487" s="225"/>
      <c r="AX487" s="225"/>
      <c r="AY487" s="225"/>
      <c r="AZ487" s="225"/>
      <c r="BA487" s="225"/>
      <c r="BB487" s="225"/>
      <c r="BC487" s="225"/>
      <c r="BD487" s="225"/>
      <c r="BE487" s="225"/>
      <c r="BF487" s="225"/>
      <c r="BG487" s="225"/>
      <c r="BH487" s="225"/>
      <c r="BI487" s="225"/>
      <c r="BJ487" s="225"/>
      <c r="BK487" s="225"/>
      <c r="BL487" s="225"/>
      <c r="BM487" s="225"/>
      <c r="BN487" s="225"/>
      <c r="BO487" s="225"/>
      <c r="BP487" s="225"/>
      <c r="BQ487" s="225"/>
      <c r="BR487" s="225"/>
      <c r="BS487" s="225"/>
      <c r="BT487" s="225"/>
      <c r="BU487" s="225"/>
      <c r="BV487" s="225"/>
      <c r="BW487" s="225"/>
      <c r="BX487" s="225"/>
      <c r="BY487" s="225"/>
      <c r="BZ487" s="225"/>
    </row>
    <row r="488" spans="1:78" ht="12" customHeight="1" x14ac:dyDescent="0.25">
      <c r="A488" s="225"/>
      <c r="B488" s="225"/>
      <c r="C488" s="225"/>
      <c r="D488" s="225"/>
      <c r="E488" s="225"/>
      <c r="F488" s="225"/>
      <c r="G488" s="225"/>
      <c r="H488" s="225"/>
      <c r="I488" s="225"/>
      <c r="J488" s="270"/>
      <c r="K488" s="271"/>
      <c r="L488" s="225"/>
      <c r="M488" s="225"/>
      <c r="N488" s="225"/>
      <c r="O488" s="225"/>
      <c r="P488" s="225"/>
      <c r="Q488" s="225"/>
      <c r="R488" s="225"/>
      <c r="S488" s="225"/>
      <c r="T488" s="225"/>
      <c r="U488" s="225"/>
      <c r="V488" s="225"/>
      <c r="W488" s="225"/>
      <c r="X488" s="225"/>
      <c r="Y488" s="225"/>
      <c r="Z488" s="225"/>
      <c r="AA488" s="225"/>
      <c r="AB488" s="225"/>
      <c r="AC488" s="225"/>
      <c r="AD488" s="225"/>
      <c r="AE488" s="225"/>
      <c r="AF488" s="225"/>
      <c r="AG488" s="225"/>
      <c r="AH488" s="225"/>
      <c r="AI488" s="225"/>
      <c r="AJ488" s="225"/>
      <c r="AK488" s="225"/>
      <c r="AL488" s="225"/>
      <c r="AM488" s="225"/>
      <c r="AN488" s="225"/>
      <c r="AO488" s="225"/>
      <c r="AP488" s="225"/>
      <c r="AQ488" s="225"/>
      <c r="AR488" s="225"/>
      <c r="AS488" s="225"/>
      <c r="AT488" s="225"/>
      <c r="AU488" s="225"/>
      <c r="AV488" s="225"/>
      <c r="AW488" s="225"/>
      <c r="AX488" s="225"/>
      <c r="AY488" s="225"/>
      <c r="AZ488" s="225"/>
      <c r="BA488" s="225"/>
      <c r="BB488" s="225"/>
      <c r="BC488" s="225"/>
      <c r="BD488" s="225"/>
      <c r="BE488" s="225"/>
      <c r="BF488" s="225"/>
      <c r="BG488" s="225"/>
      <c r="BH488" s="225"/>
      <c r="BI488" s="225"/>
      <c r="BJ488" s="225"/>
      <c r="BK488" s="225"/>
      <c r="BL488" s="225"/>
      <c r="BM488" s="225"/>
      <c r="BN488" s="225"/>
      <c r="BO488" s="225"/>
      <c r="BP488" s="225"/>
      <c r="BQ488" s="225"/>
      <c r="BR488" s="225"/>
      <c r="BS488" s="225"/>
      <c r="BT488" s="225"/>
      <c r="BU488" s="225"/>
      <c r="BV488" s="225"/>
      <c r="BW488" s="225"/>
      <c r="BX488" s="225"/>
      <c r="BY488" s="225"/>
      <c r="BZ488" s="225"/>
    </row>
    <row r="489" spans="1:78" ht="12" customHeight="1" x14ac:dyDescent="0.25">
      <c r="A489" s="225"/>
      <c r="B489" s="225"/>
      <c r="C489" s="225"/>
      <c r="D489" s="225"/>
      <c r="E489" s="225"/>
      <c r="F489" s="225"/>
      <c r="G489" s="225"/>
      <c r="H489" s="225"/>
      <c r="I489" s="225"/>
      <c r="J489" s="270"/>
      <c r="K489" s="271"/>
      <c r="L489" s="225"/>
      <c r="M489" s="225"/>
      <c r="N489" s="225"/>
      <c r="O489" s="225"/>
      <c r="P489" s="225"/>
      <c r="Q489" s="225"/>
      <c r="R489" s="225"/>
      <c r="S489" s="225"/>
      <c r="T489" s="225"/>
      <c r="U489" s="225"/>
      <c r="V489" s="225"/>
      <c r="W489" s="225"/>
      <c r="X489" s="225"/>
      <c r="Y489" s="225"/>
      <c r="Z489" s="225"/>
      <c r="AA489" s="225"/>
      <c r="AB489" s="225"/>
      <c r="AC489" s="225"/>
      <c r="AD489" s="225"/>
      <c r="AE489" s="225"/>
      <c r="AF489" s="225"/>
      <c r="AG489" s="225"/>
      <c r="AH489" s="225"/>
      <c r="AI489" s="225"/>
      <c r="AJ489" s="225"/>
      <c r="AK489" s="225"/>
      <c r="AL489" s="225"/>
      <c r="AM489" s="225"/>
      <c r="AN489" s="225"/>
      <c r="AO489" s="225"/>
      <c r="AP489" s="225"/>
      <c r="AQ489" s="225"/>
      <c r="AR489" s="225"/>
      <c r="AS489" s="225"/>
      <c r="AT489" s="225"/>
      <c r="AU489" s="225"/>
      <c r="AV489" s="225"/>
      <c r="AW489" s="225"/>
      <c r="AX489" s="225"/>
      <c r="AY489" s="225"/>
      <c r="AZ489" s="225"/>
      <c r="BA489" s="225"/>
      <c r="BB489" s="225"/>
      <c r="BC489" s="225"/>
      <c r="BD489" s="225"/>
      <c r="BE489" s="225"/>
      <c r="BF489" s="225"/>
      <c r="BG489" s="225"/>
      <c r="BH489" s="225"/>
      <c r="BI489" s="225"/>
      <c r="BJ489" s="225"/>
      <c r="BK489" s="225"/>
      <c r="BL489" s="225"/>
      <c r="BM489" s="225"/>
      <c r="BN489" s="225"/>
      <c r="BO489" s="225"/>
      <c r="BP489" s="225"/>
      <c r="BQ489" s="225"/>
      <c r="BR489" s="225"/>
      <c r="BS489" s="225"/>
      <c r="BT489" s="225"/>
      <c r="BU489" s="225"/>
      <c r="BV489" s="225"/>
      <c r="BW489" s="225"/>
      <c r="BX489" s="225"/>
      <c r="BY489" s="225"/>
      <c r="BZ489" s="225"/>
    </row>
    <row r="490" spans="1:78" ht="12" customHeight="1" x14ac:dyDescent="0.25">
      <c r="A490" s="225"/>
      <c r="B490" s="225"/>
      <c r="C490" s="225"/>
      <c r="D490" s="225"/>
      <c r="E490" s="225"/>
      <c r="F490" s="225"/>
      <c r="G490" s="225"/>
      <c r="H490" s="225"/>
      <c r="I490" s="225"/>
      <c r="J490" s="270"/>
      <c r="K490" s="271"/>
      <c r="L490" s="225"/>
      <c r="M490" s="225"/>
      <c r="N490" s="225"/>
      <c r="O490" s="225"/>
      <c r="P490" s="225"/>
      <c r="Q490" s="225"/>
      <c r="R490" s="225"/>
      <c r="S490" s="225"/>
      <c r="T490" s="225"/>
      <c r="U490" s="225"/>
      <c r="V490" s="225"/>
      <c r="W490" s="225"/>
      <c r="X490" s="225"/>
      <c r="Y490" s="225"/>
      <c r="Z490" s="225"/>
      <c r="AA490" s="225"/>
      <c r="AB490" s="225"/>
      <c r="AC490" s="225"/>
      <c r="AD490" s="225"/>
      <c r="AE490" s="225"/>
      <c r="AF490" s="225"/>
      <c r="AG490" s="225"/>
      <c r="AH490" s="225"/>
      <c r="AI490" s="225"/>
      <c r="AJ490" s="225"/>
      <c r="AK490" s="225"/>
      <c r="AL490" s="225"/>
      <c r="AM490" s="225"/>
      <c r="AN490" s="225"/>
      <c r="AO490" s="225"/>
      <c r="AP490" s="225"/>
      <c r="AQ490" s="225"/>
      <c r="AR490" s="225"/>
      <c r="AS490" s="225"/>
      <c r="AT490" s="225"/>
      <c r="AU490" s="225"/>
      <c r="AV490" s="225"/>
      <c r="AW490" s="225"/>
      <c r="AX490" s="225"/>
      <c r="AY490" s="225"/>
      <c r="AZ490" s="225"/>
      <c r="BA490" s="225"/>
      <c r="BB490" s="225"/>
      <c r="BC490" s="225"/>
      <c r="BD490" s="225"/>
      <c r="BE490" s="225"/>
      <c r="BF490" s="225"/>
      <c r="BG490" s="225"/>
      <c r="BH490" s="225"/>
      <c r="BI490" s="225"/>
      <c r="BJ490" s="225"/>
      <c r="BK490" s="225"/>
      <c r="BL490" s="225"/>
      <c r="BM490" s="225"/>
      <c r="BN490" s="225"/>
      <c r="BO490" s="225"/>
      <c r="BP490" s="225"/>
      <c r="BQ490" s="225"/>
      <c r="BR490" s="225"/>
      <c r="BS490" s="225"/>
      <c r="BT490" s="225"/>
      <c r="BU490" s="225"/>
      <c r="BV490" s="225"/>
      <c r="BW490" s="225"/>
      <c r="BX490" s="225"/>
      <c r="BY490" s="225"/>
      <c r="BZ490" s="225"/>
    </row>
    <row r="491" spans="1:78" ht="12" customHeight="1" x14ac:dyDescent="0.25">
      <c r="A491" s="225"/>
      <c r="B491" s="225"/>
      <c r="C491" s="225"/>
      <c r="D491" s="225"/>
      <c r="E491" s="225"/>
      <c r="F491" s="225"/>
      <c r="G491" s="225"/>
      <c r="H491" s="225"/>
      <c r="I491" s="225"/>
      <c r="J491" s="270"/>
      <c r="K491" s="271"/>
      <c r="L491" s="225"/>
      <c r="M491" s="225"/>
      <c r="N491" s="225"/>
      <c r="O491" s="225"/>
      <c r="P491" s="225"/>
      <c r="Q491" s="225"/>
      <c r="R491" s="225"/>
      <c r="S491" s="225"/>
      <c r="T491" s="225"/>
      <c r="U491" s="225"/>
      <c r="V491" s="225"/>
      <c r="W491" s="225"/>
      <c r="X491" s="225"/>
      <c r="Y491" s="225"/>
      <c r="Z491" s="225"/>
      <c r="AA491" s="225"/>
      <c r="AB491" s="225"/>
      <c r="AC491" s="225"/>
      <c r="AD491" s="225"/>
      <c r="AE491" s="225"/>
      <c r="AF491" s="225"/>
      <c r="AG491" s="225"/>
      <c r="AH491" s="225"/>
      <c r="AI491" s="225"/>
      <c r="AJ491" s="225"/>
      <c r="AK491" s="225"/>
      <c r="AL491" s="225"/>
      <c r="AM491" s="225"/>
      <c r="AN491" s="225"/>
      <c r="AO491" s="225"/>
      <c r="AP491" s="225"/>
      <c r="AQ491" s="225"/>
      <c r="AR491" s="225"/>
      <c r="AS491" s="225"/>
      <c r="AT491" s="225"/>
      <c r="AU491" s="225"/>
      <c r="AV491" s="225"/>
      <c r="AW491" s="225"/>
      <c r="AX491" s="225"/>
      <c r="AY491" s="225"/>
      <c r="AZ491" s="225"/>
      <c r="BA491" s="225"/>
      <c r="BB491" s="225"/>
      <c r="BC491" s="225"/>
      <c r="BD491" s="225"/>
      <c r="BE491" s="225"/>
      <c r="BF491" s="225"/>
      <c r="BG491" s="225"/>
      <c r="BH491" s="225"/>
      <c r="BI491" s="225"/>
      <c r="BJ491" s="225"/>
      <c r="BK491" s="225"/>
      <c r="BL491" s="225"/>
      <c r="BM491" s="225"/>
      <c r="BN491" s="225"/>
      <c r="BO491" s="225"/>
      <c r="BP491" s="225"/>
      <c r="BQ491" s="225"/>
      <c r="BR491" s="225"/>
      <c r="BS491" s="225"/>
      <c r="BT491" s="225"/>
      <c r="BU491" s="225"/>
      <c r="BV491" s="225"/>
      <c r="BW491" s="225"/>
      <c r="BX491" s="225"/>
      <c r="BY491" s="225"/>
      <c r="BZ491" s="225"/>
    </row>
    <row r="492" spans="1:78" ht="12" customHeight="1" x14ac:dyDescent="0.25">
      <c r="A492" s="225"/>
      <c r="B492" s="225"/>
      <c r="C492" s="225"/>
      <c r="D492" s="225"/>
      <c r="E492" s="225"/>
      <c r="F492" s="225"/>
      <c r="G492" s="225"/>
      <c r="H492" s="225"/>
      <c r="I492" s="225"/>
      <c r="J492" s="270"/>
      <c r="K492" s="271"/>
      <c r="L492" s="225"/>
      <c r="M492" s="225"/>
      <c r="N492" s="225"/>
      <c r="O492" s="225"/>
      <c r="P492" s="225"/>
      <c r="Q492" s="225"/>
      <c r="R492" s="225"/>
      <c r="S492" s="225"/>
      <c r="T492" s="225"/>
      <c r="U492" s="225"/>
      <c r="V492" s="225"/>
      <c r="W492" s="225"/>
      <c r="X492" s="225"/>
      <c r="Y492" s="225"/>
      <c r="Z492" s="225"/>
      <c r="AA492" s="225"/>
      <c r="AB492" s="225"/>
      <c r="AC492" s="225"/>
      <c r="AD492" s="225"/>
      <c r="AE492" s="225"/>
      <c r="AF492" s="225"/>
      <c r="AG492" s="225"/>
      <c r="AH492" s="225"/>
      <c r="AI492" s="225"/>
      <c r="AJ492" s="225"/>
      <c r="AK492" s="225"/>
      <c r="AL492" s="225"/>
      <c r="AM492" s="225"/>
      <c r="AN492" s="225"/>
      <c r="AO492" s="225"/>
      <c r="AP492" s="225"/>
      <c r="AQ492" s="225"/>
      <c r="AR492" s="225"/>
      <c r="AS492" s="225"/>
      <c r="AT492" s="225"/>
      <c r="AU492" s="225"/>
      <c r="AV492" s="225"/>
      <c r="AW492" s="225"/>
      <c r="AX492" s="225"/>
      <c r="AY492" s="225"/>
      <c r="AZ492" s="225"/>
      <c r="BA492" s="225"/>
      <c r="BB492" s="225"/>
      <c r="BC492" s="225"/>
      <c r="BD492" s="225"/>
      <c r="BE492" s="225"/>
      <c r="BF492" s="225"/>
      <c r="BG492" s="225"/>
      <c r="BH492" s="225"/>
      <c r="BI492" s="225"/>
      <c r="BJ492" s="225"/>
      <c r="BK492" s="225"/>
      <c r="BL492" s="225"/>
      <c r="BM492" s="225"/>
      <c r="BN492" s="225"/>
      <c r="BO492" s="225"/>
      <c r="BP492" s="225"/>
      <c r="BQ492" s="225"/>
      <c r="BR492" s="225"/>
      <c r="BS492" s="225"/>
      <c r="BT492" s="225"/>
      <c r="BU492" s="225"/>
      <c r="BV492" s="225"/>
      <c r="BW492" s="225"/>
      <c r="BX492" s="225"/>
      <c r="BY492" s="225"/>
      <c r="BZ492" s="225"/>
    </row>
    <row r="493" spans="1:78" ht="12" customHeight="1" x14ac:dyDescent="0.25">
      <c r="A493" s="225"/>
      <c r="B493" s="225"/>
      <c r="C493" s="225"/>
      <c r="D493" s="225"/>
      <c r="E493" s="225"/>
      <c r="F493" s="225"/>
      <c r="G493" s="225"/>
      <c r="H493" s="225"/>
      <c r="I493" s="225"/>
      <c r="J493" s="270"/>
      <c r="K493" s="271"/>
      <c r="L493" s="225"/>
      <c r="M493" s="225"/>
      <c r="N493" s="225"/>
      <c r="O493" s="225"/>
      <c r="P493" s="225"/>
      <c r="Q493" s="225"/>
      <c r="R493" s="225"/>
      <c r="S493" s="225"/>
      <c r="T493" s="225"/>
      <c r="U493" s="225"/>
      <c r="V493" s="225"/>
      <c r="W493" s="225"/>
      <c r="X493" s="225"/>
      <c r="Y493" s="225"/>
      <c r="Z493" s="225"/>
      <c r="AA493" s="225"/>
      <c r="AB493" s="225"/>
      <c r="AC493" s="225"/>
      <c r="AD493" s="225"/>
      <c r="AE493" s="225"/>
      <c r="AF493" s="225"/>
      <c r="AG493" s="225"/>
      <c r="AH493" s="225"/>
      <c r="AI493" s="225"/>
      <c r="AJ493" s="225"/>
      <c r="AK493" s="225"/>
      <c r="AL493" s="225"/>
      <c r="AM493" s="225"/>
      <c r="AN493" s="225"/>
      <c r="AO493" s="225"/>
      <c r="AP493" s="225"/>
      <c r="AQ493" s="225"/>
      <c r="AR493" s="225"/>
      <c r="AS493" s="225"/>
      <c r="AT493" s="225"/>
      <c r="AU493" s="225"/>
      <c r="AV493" s="225"/>
      <c r="AW493" s="225"/>
      <c r="AX493" s="225"/>
      <c r="AY493" s="225"/>
      <c r="AZ493" s="225"/>
      <c r="BA493" s="225"/>
      <c r="BB493" s="225"/>
      <c r="BC493" s="225"/>
      <c r="BD493" s="225"/>
      <c r="BE493" s="225"/>
      <c r="BF493" s="225"/>
      <c r="BG493" s="225"/>
      <c r="BH493" s="225"/>
      <c r="BI493" s="225"/>
      <c r="BJ493" s="225"/>
      <c r="BK493" s="225"/>
      <c r="BL493" s="225"/>
      <c r="BM493" s="225"/>
      <c r="BN493" s="225"/>
      <c r="BO493" s="225"/>
      <c r="BP493" s="225"/>
      <c r="BQ493" s="225"/>
      <c r="BR493" s="225"/>
      <c r="BS493" s="225"/>
      <c r="BT493" s="225"/>
      <c r="BU493" s="225"/>
      <c r="BV493" s="225"/>
      <c r="BW493" s="225"/>
      <c r="BX493" s="225"/>
      <c r="BY493" s="225"/>
      <c r="BZ493" s="225"/>
    </row>
    <row r="494" spans="1:78" ht="12" customHeight="1" x14ac:dyDescent="0.25">
      <c r="A494" s="225"/>
      <c r="B494" s="225"/>
      <c r="C494" s="225"/>
      <c r="D494" s="225"/>
      <c r="E494" s="225"/>
      <c r="F494" s="225"/>
      <c r="G494" s="225"/>
      <c r="H494" s="225"/>
      <c r="I494" s="225"/>
      <c r="J494" s="270"/>
      <c r="K494" s="271"/>
      <c r="L494" s="225"/>
      <c r="M494" s="225"/>
      <c r="N494" s="225"/>
      <c r="O494" s="225"/>
      <c r="P494" s="225"/>
      <c r="Q494" s="225"/>
      <c r="R494" s="225"/>
      <c r="S494" s="225"/>
      <c r="T494" s="225"/>
      <c r="U494" s="225"/>
      <c r="V494" s="225"/>
      <c r="W494" s="225"/>
      <c r="X494" s="225"/>
      <c r="Y494" s="225"/>
      <c r="Z494" s="225"/>
      <c r="AA494" s="225"/>
      <c r="AB494" s="225"/>
      <c r="AC494" s="225"/>
      <c r="AD494" s="225"/>
      <c r="AE494" s="225"/>
      <c r="AF494" s="225"/>
      <c r="AG494" s="225"/>
      <c r="AH494" s="225"/>
      <c r="AI494" s="225"/>
      <c r="AJ494" s="225"/>
      <c r="AK494" s="225"/>
      <c r="AL494" s="225"/>
      <c r="AM494" s="225"/>
      <c r="AN494" s="225"/>
      <c r="AO494" s="225"/>
      <c r="AP494" s="225"/>
      <c r="AQ494" s="225"/>
      <c r="AR494" s="225"/>
      <c r="AS494" s="225"/>
      <c r="AT494" s="225"/>
      <c r="AU494" s="225"/>
      <c r="AV494" s="225"/>
      <c r="AW494" s="225"/>
      <c r="AX494" s="225"/>
      <c r="AY494" s="225"/>
      <c r="AZ494" s="225"/>
      <c r="BA494" s="225"/>
      <c r="BB494" s="225"/>
      <c r="BC494" s="225"/>
      <c r="BD494" s="225"/>
      <c r="BE494" s="225"/>
      <c r="BF494" s="225"/>
      <c r="BG494" s="225"/>
      <c r="BH494" s="225"/>
      <c r="BI494" s="225"/>
      <c r="BJ494" s="225"/>
      <c r="BK494" s="225"/>
      <c r="BL494" s="225"/>
      <c r="BM494" s="225"/>
      <c r="BN494" s="225"/>
      <c r="BO494" s="225"/>
      <c r="BP494" s="225"/>
      <c r="BQ494" s="225"/>
      <c r="BR494" s="225"/>
      <c r="BS494" s="225"/>
      <c r="BT494" s="225"/>
      <c r="BU494" s="225"/>
      <c r="BV494" s="225"/>
      <c r="BW494" s="225"/>
      <c r="BX494" s="225"/>
      <c r="BY494" s="225"/>
      <c r="BZ494" s="225"/>
    </row>
    <row r="495" spans="1:78" ht="12" customHeight="1" x14ac:dyDescent="0.25">
      <c r="A495" s="225"/>
      <c r="B495" s="225"/>
      <c r="C495" s="225"/>
      <c r="D495" s="225"/>
      <c r="E495" s="225"/>
      <c r="F495" s="225"/>
      <c r="G495" s="225"/>
      <c r="H495" s="225"/>
      <c r="I495" s="225"/>
      <c r="J495" s="270"/>
      <c r="K495" s="271"/>
      <c r="L495" s="225"/>
      <c r="M495" s="225"/>
      <c r="N495" s="225"/>
      <c r="O495" s="225"/>
      <c r="P495" s="225"/>
      <c r="Q495" s="225"/>
      <c r="R495" s="225"/>
      <c r="S495" s="225"/>
      <c r="T495" s="225"/>
      <c r="U495" s="225"/>
      <c r="V495" s="225"/>
      <c r="W495" s="225"/>
      <c r="X495" s="225"/>
      <c r="Y495" s="225"/>
      <c r="Z495" s="225"/>
      <c r="AA495" s="225"/>
      <c r="AB495" s="225"/>
      <c r="AC495" s="225"/>
      <c r="AD495" s="225"/>
      <c r="AE495" s="225"/>
      <c r="AF495" s="225"/>
      <c r="AG495" s="225"/>
      <c r="AH495" s="225"/>
      <c r="AI495" s="225"/>
      <c r="AJ495" s="225"/>
      <c r="AK495" s="225"/>
      <c r="AL495" s="225"/>
      <c r="AM495" s="225"/>
      <c r="AN495" s="225"/>
      <c r="AO495" s="225"/>
      <c r="AP495" s="225"/>
      <c r="AQ495" s="225"/>
      <c r="AR495" s="225"/>
      <c r="AS495" s="225"/>
      <c r="AT495" s="225"/>
      <c r="AU495" s="225"/>
      <c r="AV495" s="225"/>
      <c r="AW495" s="225"/>
      <c r="AX495" s="225"/>
      <c r="AY495" s="225"/>
      <c r="AZ495" s="225"/>
      <c r="BA495" s="225"/>
      <c r="BB495" s="225"/>
      <c r="BC495" s="225"/>
      <c r="BD495" s="225"/>
      <c r="BE495" s="225"/>
      <c r="BF495" s="225"/>
      <c r="BG495" s="225"/>
      <c r="BH495" s="225"/>
      <c r="BI495" s="225"/>
      <c r="BJ495" s="225"/>
      <c r="BK495" s="225"/>
      <c r="BL495" s="225"/>
      <c r="BM495" s="225"/>
      <c r="BN495" s="225"/>
      <c r="BO495" s="225"/>
      <c r="BP495" s="225"/>
      <c r="BQ495" s="225"/>
      <c r="BR495" s="225"/>
      <c r="BS495" s="225"/>
      <c r="BT495" s="225"/>
      <c r="BU495" s="225"/>
      <c r="BV495" s="225"/>
      <c r="BW495" s="225"/>
      <c r="BX495" s="225"/>
      <c r="BY495" s="225"/>
      <c r="BZ495" s="225"/>
    </row>
    <row r="496" spans="1:78" ht="12" customHeight="1" x14ac:dyDescent="0.25">
      <c r="A496" s="225"/>
      <c r="B496" s="225"/>
      <c r="C496" s="225"/>
      <c r="D496" s="225"/>
      <c r="E496" s="225"/>
      <c r="F496" s="225"/>
      <c r="G496" s="225"/>
      <c r="H496" s="225"/>
      <c r="I496" s="225"/>
      <c r="J496" s="270"/>
      <c r="K496" s="271"/>
      <c r="L496" s="225"/>
      <c r="M496" s="225"/>
      <c r="N496" s="225"/>
      <c r="O496" s="225"/>
      <c r="P496" s="225"/>
      <c r="Q496" s="225"/>
      <c r="R496" s="225"/>
      <c r="S496" s="225"/>
      <c r="T496" s="225"/>
      <c r="U496" s="225"/>
      <c r="V496" s="225"/>
      <c r="W496" s="225"/>
      <c r="X496" s="225"/>
      <c r="Y496" s="225"/>
      <c r="Z496" s="225"/>
      <c r="AA496" s="225"/>
      <c r="AB496" s="225"/>
      <c r="AC496" s="225"/>
      <c r="AD496" s="225"/>
      <c r="AE496" s="225"/>
      <c r="AF496" s="225"/>
      <c r="AG496" s="225"/>
      <c r="AH496" s="225"/>
      <c r="AI496" s="225"/>
      <c r="AJ496" s="225"/>
      <c r="AK496" s="225"/>
      <c r="AL496" s="225"/>
      <c r="AM496" s="225"/>
      <c r="AN496" s="225"/>
      <c r="AO496" s="225"/>
      <c r="AP496" s="225"/>
      <c r="AQ496" s="225"/>
      <c r="AR496" s="225"/>
      <c r="AS496" s="225"/>
      <c r="AT496" s="225"/>
      <c r="AU496" s="225"/>
      <c r="AV496" s="225"/>
      <c r="AW496" s="225"/>
      <c r="AX496" s="225"/>
      <c r="AY496" s="225"/>
      <c r="AZ496" s="225"/>
      <c r="BA496" s="225"/>
      <c r="BB496" s="225"/>
      <c r="BC496" s="225"/>
      <c r="BD496" s="225"/>
      <c r="BE496" s="225"/>
      <c r="BF496" s="225"/>
      <c r="BG496" s="225"/>
      <c r="BH496" s="225"/>
      <c r="BI496" s="225"/>
      <c r="BJ496" s="225"/>
      <c r="BK496" s="225"/>
      <c r="BL496" s="225"/>
      <c r="BM496" s="225"/>
      <c r="BN496" s="225"/>
      <c r="BO496" s="225"/>
      <c r="BP496" s="225"/>
      <c r="BQ496" s="225"/>
      <c r="BR496" s="225"/>
      <c r="BS496" s="225"/>
      <c r="BT496" s="225"/>
      <c r="BU496" s="225"/>
      <c r="BV496" s="225"/>
      <c r="BW496" s="225"/>
      <c r="BX496" s="225"/>
      <c r="BY496" s="225"/>
      <c r="BZ496" s="225"/>
    </row>
    <row r="497" spans="1:78" ht="12" customHeight="1" x14ac:dyDescent="0.25">
      <c r="A497" s="225"/>
      <c r="B497" s="225"/>
      <c r="C497" s="225"/>
      <c r="D497" s="225"/>
      <c r="E497" s="225"/>
      <c r="F497" s="225"/>
      <c r="G497" s="225"/>
      <c r="H497" s="225"/>
      <c r="I497" s="225"/>
      <c r="J497" s="270"/>
      <c r="K497" s="271"/>
      <c r="L497" s="225"/>
      <c r="M497" s="225"/>
      <c r="N497" s="225"/>
      <c r="O497" s="225"/>
      <c r="P497" s="225"/>
      <c r="Q497" s="225"/>
      <c r="R497" s="225"/>
      <c r="S497" s="225"/>
      <c r="T497" s="225"/>
      <c r="U497" s="225"/>
      <c r="V497" s="225"/>
      <c r="W497" s="225"/>
      <c r="X497" s="225"/>
      <c r="Y497" s="225"/>
      <c r="Z497" s="225"/>
      <c r="AA497" s="225"/>
      <c r="AB497" s="225"/>
      <c r="AC497" s="225"/>
      <c r="AD497" s="225"/>
      <c r="AE497" s="225"/>
      <c r="AF497" s="225"/>
      <c r="AG497" s="225"/>
      <c r="AH497" s="225"/>
      <c r="AI497" s="225"/>
      <c r="AJ497" s="225"/>
      <c r="AK497" s="225"/>
      <c r="AL497" s="225"/>
      <c r="AM497" s="225"/>
      <c r="AN497" s="225"/>
      <c r="AO497" s="225"/>
      <c r="AP497" s="225"/>
      <c r="AQ497" s="225"/>
      <c r="AR497" s="225"/>
      <c r="AS497" s="225"/>
      <c r="AT497" s="225"/>
      <c r="AU497" s="225"/>
      <c r="AV497" s="225"/>
      <c r="AW497" s="225"/>
      <c r="AX497" s="225"/>
      <c r="AY497" s="225"/>
      <c r="AZ497" s="225"/>
      <c r="BA497" s="225"/>
      <c r="BB497" s="225"/>
      <c r="BC497" s="225"/>
      <c r="BD497" s="225"/>
      <c r="BE497" s="225"/>
      <c r="BF497" s="225"/>
      <c r="BG497" s="225"/>
      <c r="BH497" s="225"/>
      <c r="BI497" s="225"/>
      <c r="BJ497" s="225"/>
      <c r="BK497" s="225"/>
      <c r="BL497" s="225"/>
      <c r="BM497" s="225"/>
      <c r="BN497" s="225"/>
      <c r="BO497" s="225"/>
      <c r="BP497" s="225"/>
      <c r="BQ497" s="225"/>
      <c r="BR497" s="225"/>
      <c r="BS497" s="225"/>
      <c r="BT497" s="225"/>
      <c r="BU497" s="225"/>
      <c r="BV497" s="225"/>
      <c r="BW497" s="225"/>
      <c r="BX497" s="225"/>
      <c r="BY497" s="225"/>
      <c r="BZ497" s="225"/>
    </row>
    <row r="498" spans="1:78" ht="12" customHeight="1" x14ac:dyDescent="0.25">
      <c r="A498" s="225"/>
      <c r="B498" s="225"/>
      <c r="C498" s="225"/>
      <c r="D498" s="225"/>
      <c r="E498" s="225"/>
      <c r="F498" s="225"/>
      <c r="G498" s="225"/>
      <c r="H498" s="225"/>
      <c r="I498" s="225"/>
      <c r="J498" s="270"/>
      <c r="K498" s="271"/>
      <c r="L498" s="225"/>
      <c r="M498" s="225"/>
      <c r="N498" s="225"/>
      <c r="O498" s="225"/>
      <c r="P498" s="225"/>
      <c r="Q498" s="225"/>
      <c r="R498" s="225"/>
      <c r="S498" s="225"/>
      <c r="T498" s="225"/>
      <c r="U498" s="225"/>
      <c r="V498" s="225"/>
      <c r="W498" s="225"/>
      <c r="X498" s="225"/>
      <c r="Y498" s="225"/>
      <c r="Z498" s="225"/>
      <c r="AA498" s="225"/>
      <c r="AB498" s="225"/>
      <c r="AC498" s="225"/>
      <c r="AD498" s="225"/>
      <c r="AE498" s="225"/>
      <c r="AF498" s="225"/>
      <c r="AG498" s="225"/>
      <c r="AH498" s="225"/>
      <c r="AI498" s="225"/>
      <c r="AJ498" s="225"/>
      <c r="AK498" s="225"/>
      <c r="AL498" s="225"/>
      <c r="AM498" s="225"/>
      <c r="AN498" s="225"/>
      <c r="AO498" s="225"/>
      <c r="AP498" s="225"/>
      <c r="AQ498" s="225"/>
      <c r="AR498" s="225"/>
      <c r="AS498" s="225"/>
      <c r="AT498" s="225"/>
      <c r="AU498" s="225"/>
      <c r="AV498" s="225"/>
      <c r="AW498" s="225"/>
      <c r="AX498" s="225"/>
      <c r="AY498" s="225"/>
      <c r="AZ498" s="225"/>
      <c r="BA498" s="225"/>
      <c r="BB498" s="225"/>
      <c r="BC498" s="225"/>
      <c r="BD498" s="225"/>
      <c r="BE498" s="225"/>
      <c r="BF498" s="225"/>
      <c r="BG498" s="225"/>
      <c r="BH498" s="225"/>
      <c r="BI498" s="225"/>
      <c r="BJ498" s="225"/>
      <c r="BK498" s="225"/>
      <c r="BL498" s="225"/>
      <c r="BM498" s="225"/>
      <c r="BN498" s="225"/>
      <c r="BO498" s="225"/>
      <c r="BP498" s="225"/>
      <c r="BQ498" s="225"/>
      <c r="BR498" s="225"/>
      <c r="BS498" s="225"/>
      <c r="BT498" s="225"/>
      <c r="BU498" s="225"/>
      <c r="BV498" s="225"/>
      <c r="BW498" s="225"/>
      <c r="BX498" s="225"/>
      <c r="BY498" s="225"/>
      <c r="BZ498" s="225"/>
    </row>
    <row r="499" spans="1:78" ht="12" customHeight="1" x14ac:dyDescent="0.25">
      <c r="A499" s="225"/>
      <c r="B499" s="225"/>
      <c r="C499" s="225"/>
      <c r="D499" s="225"/>
      <c r="E499" s="225"/>
      <c r="F499" s="225"/>
      <c r="G499" s="225"/>
      <c r="H499" s="225"/>
      <c r="I499" s="225"/>
      <c r="J499" s="270"/>
      <c r="K499" s="271"/>
      <c r="L499" s="225"/>
      <c r="M499" s="225"/>
      <c r="N499" s="225"/>
      <c r="O499" s="225"/>
      <c r="P499" s="225"/>
      <c r="Q499" s="225"/>
      <c r="R499" s="225"/>
      <c r="S499" s="225"/>
      <c r="T499" s="225"/>
      <c r="U499" s="225"/>
      <c r="V499" s="225"/>
      <c r="W499" s="225"/>
      <c r="X499" s="225"/>
      <c r="Y499" s="225"/>
      <c r="Z499" s="225"/>
      <c r="AA499" s="225"/>
      <c r="AB499" s="225"/>
      <c r="AC499" s="225"/>
      <c r="AD499" s="225"/>
      <c r="AE499" s="225"/>
      <c r="AF499" s="225"/>
      <c r="AG499" s="225"/>
      <c r="AH499" s="225"/>
      <c r="AI499" s="225"/>
      <c r="AJ499" s="225"/>
      <c r="AK499" s="225"/>
      <c r="AL499" s="225"/>
      <c r="AM499" s="225"/>
      <c r="AN499" s="225"/>
      <c r="AO499" s="225"/>
      <c r="AP499" s="225"/>
      <c r="AQ499" s="225"/>
      <c r="AR499" s="225"/>
      <c r="AS499" s="225"/>
      <c r="AT499" s="225"/>
      <c r="AU499" s="225"/>
      <c r="AV499" s="225"/>
      <c r="AW499" s="225"/>
      <c r="AX499" s="225"/>
      <c r="AY499" s="225"/>
      <c r="AZ499" s="225"/>
      <c r="BA499" s="225"/>
      <c r="BB499" s="225"/>
      <c r="BC499" s="225"/>
      <c r="BD499" s="225"/>
      <c r="BE499" s="225"/>
      <c r="BF499" s="225"/>
      <c r="BG499" s="225"/>
      <c r="BH499" s="225"/>
      <c r="BI499" s="225"/>
      <c r="BJ499" s="225"/>
      <c r="BK499" s="225"/>
      <c r="BL499" s="225"/>
      <c r="BM499" s="225"/>
      <c r="BN499" s="225"/>
      <c r="BO499" s="225"/>
      <c r="BP499" s="225"/>
      <c r="BQ499" s="225"/>
      <c r="BR499" s="225"/>
      <c r="BS499" s="225"/>
      <c r="BT499" s="225"/>
      <c r="BU499" s="225"/>
      <c r="BV499" s="225"/>
      <c r="BW499" s="225"/>
      <c r="BX499" s="225"/>
      <c r="BY499" s="225"/>
      <c r="BZ499" s="225"/>
    </row>
    <row r="500" spans="1:78" ht="12" customHeight="1" x14ac:dyDescent="0.25">
      <c r="A500" s="225"/>
      <c r="B500" s="225"/>
      <c r="C500" s="225"/>
      <c r="D500" s="225"/>
      <c r="E500" s="225"/>
      <c r="F500" s="225"/>
      <c r="G500" s="225"/>
      <c r="H500" s="225"/>
      <c r="I500" s="225"/>
      <c r="J500" s="270"/>
      <c r="K500" s="271"/>
      <c r="L500" s="225"/>
      <c r="M500" s="225"/>
      <c r="N500" s="225"/>
      <c r="O500" s="225"/>
      <c r="P500" s="225"/>
      <c r="Q500" s="225"/>
      <c r="R500" s="225"/>
      <c r="S500" s="225"/>
      <c r="T500" s="225"/>
      <c r="U500" s="225"/>
      <c r="V500" s="225"/>
      <c r="W500" s="225"/>
      <c r="X500" s="225"/>
      <c r="Y500" s="225"/>
      <c r="Z500" s="225"/>
      <c r="AA500" s="225"/>
      <c r="AB500" s="225"/>
      <c r="AC500" s="225"/>
      <c r="AD500" s="225"/>
      <c r="AE500" s="225"/>
      <c r="AF500" s="225"/>
      <c r="AG500" s="225"/>
      <c r="AH500" s="225"/>
      <c r="AI500" s="225"/>
      <c r="AJ500" s="225"/>
      <c r="AK500" s="225"/>
      <c r="AL500" s="225"/>
      <c r="AM500" s="225"/>
      <c r="AN500" s="225"/>
      <c r="AO500" s="225"/>
      <c r="AP500" s="225"/>
      <c r="AQ500" s="225"/>
      <c r="AR500" s="225"/>
      <c r="AS500" s="225"/>
      <c r="AT500" s="225"/>
      <c r="AU500" s="225"/>
      <c r="AV500" s="225"/>
      <c r="AW500" s="225"/>
      <c r="AX500" s="225"/>
      <c r="AY500" s="225"/>
      <c r="AZ500" s="225"/>
      <c r="BA500" s="225"/>
      <c r="BB500" s="225"/>
      <c r="BC500" s="225"/>
      <c r="BD500" s="225"/>
      <c r="BE500" s="225"/>
      <c r="BF500" s="225"/>
      <c r="BG500" s="225"/>
      <c r="BH500" s="225"/>
      <c r="BI500" s="225"/>
      <c r="BJ500" s="225"/>
      <c r="BK500" s="225"/>
      <c r="BL500" s="225"/>
      <c r="BM500" s="225"/>
      <c r="BN500" s="225"/>
      <c r="BO500" s="225"/>
      <c r="BP500" s="225"/>
      <c r="BQ500" s="225"/>
      <c r="BR500" s="225"/>
      <c r="BS500" s="225"/>
      <c r="BT500" s="225"/>
      <c r="BU500" s="225"/>
      <c r="BV500" s="225"/>
      <c r="BW500" s="225"/>
      <c r="BX500" s="225"/>
      <c r="BY500" s="225"/>
      <c r="BZ500" s="225"/>
    </row>
    <row r="501" spans="1:78" ht="12" customHeight="1" x14ac:dyDescent="0.25">
      <c r="A501" s="225"/>
      <c r="B501" s="225"/>
      <c r="C501" s="225"/>
      <c r="D501" s="225"/>
      <c r="E501" s="225"/>
      <c r="F501" s="225"/>
      <c r="G501" s="225"/>
      <c r="H501" s="225"/>
      <c r="I501" s="225"/>
      <c r="J501" s="270"/>
      <c r="K501" s="271"/>
      <c r="L501" s="225"/>
      <c r="M501" s="225"/>
      <c r="N501" s="225"/>
      <c r="O501" s="225"/>
      <c r="P501" s="225"/>
      <c r="Q501" s="225"/>
      <c r="R501" s="225"/>
      <c r="S501" s="225"/>
      <c r="T501" s="225"/>
      <c r="U501" s="225"/>
      <c r="V501" s="225"/>
      <c r="W501" s="225"/>
      <c r="X501" s="225"/>
      <c r="Y501" s="225"/>
      <c r="Z501" s="225"/>
      <c r="AA501" s="225"/>
      <c r="AB501" s="225"/>
      <c r="AC501" s="225"/>
      <c r="AD501" s="225"/>
      <c r="AE501" s="225"/>
      <c r="AF501" s="225"/>
      <c r="AG501" s="225"/>
      <c r="AH501" s="225"/>
      <c r="AI501" s="225"/>
      <c r="AJ501" s="225"/>
      <c r="AK501" s="225"/>
      <c r="AL501" s="225"/>
      <c r="AM501" s="225"/>
      <c r="AN501" s="225"/>
      <c r="AO501" s="225"/>
      <c r="AP501" s="225"/>
      <c r="AQ501" s="225"/>
      <c r="AR501" s="225"/>
      <c r="AS501" s="225"/>
      <c r="AT501" s="225"/>
      <c r="AU501" s="225"/>
      <c r="AV501" s="225"/>
      <c r="AW501" s="225"/>
      <c r="AX501" s="225"/>
      <c r="AY501" s="225"/>
      <c r="AZ501" s="225"/>
      <c r="BA501" s="225"/>
      <c r="BB501" s="225"/>
      <c r="BC501" s="225"/>
      <c r="BD501" s="225"/>
      <c r="BE501" s="225"/>
      <c r="BF501" s="225"/>
      <c r="BG501" s="225"/>
      <c r="BH501" s="225"/>
      <c r="BI501" s="225"/>
      <c r="BJ501" s="225"/>
      <c r="BK501" s="225"/>
      <c r="BL501" s="225"/>
      <c r="BM501" s="225"/>
      <c r="BN501" s="225"/>
      <c r="BO501" s="225"/>
      <c r="BP501" s="225"/>
      <c r="BQ501" s="225"/>
      <c r="BR501" s="225"/>
      <c r="BS501" s="225"/>
      <c r="BT501" s="225"/>
      <c r="BU501" s="225"/>
      <c r="BV501" s="225"/>
      <c r="BW501" s="225"/>
      <c r="BX501" s="225"/>
      <c r="BY501" s="225"/>
      <c r="BZ501" s="225"/>
    </row>
    <row r="502" spans="1:78" ht="12" customHeight="1" x14ac:dyDescent="0.25">
      <c r="A502" s="225"/>
      <c r="B502" s="225"/>
      <c r="C502" s="225"/>
      <c r="D502" s="225"/>
      <c r="E502" s="225"/>
      <c r="F502" s="225"/>
      <c r="G502" s="225"/>
      <c r="H502" s="225"/>
      <c r="I502" s="225"/>
      <c r="J502" s="270"/>
      <c r="K502" s="271"/>
      <c r="L502" s="225"/>
      <c r="M502" s="225"/>
      <c r="N502" s="225"/>
      <c r="O502" s="225"/>
      <c r="P502" s="225"/>
      <c r="Q502" s="225"/>
      <c r="R502" s="225"/>
      <c r="S502" s="225"/>
      <c r="T502" s="225"/>
      <c r="U502" s="225"/>
      <c r="V502" s="225"/>
      <c r="W502" s="225"/>
      <c r="X502" s="225"/>
      <c r="Y502" s="225"/>
      <c r="Z502" s="225"/>
      <c r="AA502" s="225"/>
      <c r="AB502" s="225"/>
      <c r="AC502" s="225"/>
      <c r="AD502" s="225"/>
      <c r="AE502" s="225"/>
      <c r="AF502" s="225"/>
      <c r="AG502" s="225"/>
      <c r="AH502" s="225"/>
      <c r="AI502" s="225"/>
      <c r="AJ502" s="225"/>
      <c r="AK502" s="225"/>
      <c r="AL502" s="225"/>
      <c r="AM502" s="225"/>
      <c r="AN502" s="225"/>
      <c r="AO502" s="225"/>
      <c r="AP502" s="225"/>
      <c r="AQ502" s="225"/>
      <c r="AR502" s="225"/>
      <c r="AS502" s="225"/>
      <c r="AT502" s="225"/>
      <c r="AU502" s="225"/>
      <c r="AV502" s="225"/>
      <c r="AW502" s="225"/>
      <c r="AX502" s="225"/>
      <c r="AY502" s="225"/>
      <c r="AZ502" s="225"/>
      <c r="BA502" s="225"/>
      <c r="BB502" s="225"/>
      <c r="BC502" s="225"/>
      <c r="BD502" s="225"/>
      <c r="BE502" s="225"/>
      <c r="BF502" s="225"/>
      <c r="BG502" s="225"/>
      <c r="BH502" s="225"/>
      <c r="BI502" s="225"/>
      <c r="BJ502" s="225"/>
      <c r="BK502" s="225"/>
      <c r="BL502" s="225"/>
      <c r="BM502" s="225"/>
      <c r="BN502" s="225"/>
      <c r="BO502" s="225"/>
      <c r="BP502" s="225"/>
      <c r="BQ502" s="225"/>
      <c r="BR502" s="225"/>
      <c r="BS502" s="225"/>
      <c r="BT502" s="225"/>
      <c r="BU502" s="225"/>
      <c r="BV502" s="225"/>
      <c r="BW502" s="225"/>
      <c r="BX502" s="225"/>
      <c r="BY502" s="225"/>
      <c r="BZ502" s="225"/>
    </row>
    <row r="503" spans="1:78" ht="12" customHeight="1" x14ac:dyDescent="0.25">
      <c r="A503" s="225"/>
      <c r="B503" s="225"/>
      <c r="C503" s="225"/>
      <c r="D503" s="225"/>
      <c r="E503" s="225"/>
      <c r="F503" s="225"/>
      <c r="G503" s="225"/>
      <c r="H503" s="225"/>
      <c r="I503" s="225"/>
      <c r="J503" s="270"/>
      <c r="K503" s="271"/>
      <c r="L503" s="225"/>
      <c r="M503" s="225"/>
      <c r="N503" s="225"/>
      <c r="O503" s="225"/>
      <c r="P503" s="225"/>
      <c r="Q503" s="225"/>
      <c r="R503" s="225"/>
      <c r="S503" s="225"/>
      <c r="T503" s="225"/>
      <c r="U503" s="225"/>
      <c r="V503" s="225"/>
      <c r="W503" s="225"/>
      <c r="X503" s="225"/>
      <c r="Y503" s="225"/>
      <c r="Z503" s="225"/>
      <c r="AA503" s="225"/>
      <c r="AB503" s="225"/>
      <c r="AC503" s="225"/>
      <c r="AD503" s="225"/>
      <c r="AE503" s="225"/>
      <c r="AF503" s="225"/>
      <c r="AG503" s="225"/>
      <c r="AH503" s="225"/>
      <c r="AI503" s="225"/>
      <c r="AJ503" s="225"/>
      <c r="AK503" s="225"/>
      <c r="AL503" s="225"/>
      <c r="AM503" s="225"/>
      <c r="AN503" s="225"/>
      <c r="AO503" s="225"/>
      <c r="AP503" s="225"/>
      <c r="AQ503" s="225"/>
      <c r="AR503" s="225"/>
      <c r="AS503" s="225"/>
      <c r="AT503" s="225"/>
      <c r="AU503" s="225"/>
      <c r="AV503" s="225"/>
      <c r="AW503" s="225"/>
      <c r="AX503" s="225"/>
      <c r="AY503" s="225"/>
      <c r="AZ503" s="225"/>
      <c r="BA503" s="225"/>
      <c r="BB503" s="225"/>
      <c r="BC503" s="225"/>
      <c r="BD503" s="225"/>
      <c r="BE503" s="225"/>
      <c r="BF503" s="225"/>
      <c r="BG503" s="225"/>
      <c r="BH503" s="225"/>
      <c r="BI503" s="225"/>
      <c r="BJ503" s="225"/>
      <c r="BK503" s="225"/>
      <c r="BL503" s="225"/>
      <c r="BM503" s="225"/>
      <c r="BN503" s="225"/>
      <c r="BO503" s="225"/>
      <c r="BP503" s="225"/>
      <c r="BQ503" s="225"/>
      <c r="BR503" s="225"/>
      <c r="BS503" s="225"/>
      <c r="BT503" s="225"/>
      <c r="BU503" s="225"/>
      <c r="BV503" s="225"/>
      <c r="BW503" s="225"/>
      <c r="BX503" s="225"/>
      <c r="BY503" s="225"/>
      <c r="BZ503" s="225"/>
    </row>
    <row r="504" spans="1:78" ht="12" customHeight="1" x14ac:dyDescent="0.25">
      <c r="A504" s="225"/>
      <c r="B504" s="225"/>
      <c r="C504" s="225"/>
      <c r="D504" s="225"/>
      <c r="E504" s="225"/>
      <c r="F504" s="225"/>
      <c r="G504" s="225"/>
      <c r="H504" s="225"/>
      <c r="I504" s="225"/>
      <c r="J504" s="270"/>
      <c r="K504" s="271"/>
      <c r="L504" s="225"/>
      <c r="M504" s="225"/>
      <c r="N504" s="225"/>
      <c r="O504" s="225"/>
      <c r="P504" s="225"/>
      <c r="Q504" s="225"/>
      <c r="R504" s="225"/>
      <c r="S504" s="225"/>
      <c r="T504" s="225"/>
      <c r="U504" s="225"/>
      <c r="V504" s="225"/>
      <c r="W504" s="225"/>
      <c r="X504" s="225"/>
      <c r="Y504" s="225"/>
      <c r="Z504" s="225"/>
      <c r="AA504" s="225"/>
      <c r="AB504" s="225"/>
      <c r="AC504" s="225"/>
      <c r="AD504" s="225"/>
      <c r="AE504" s="225"/>
      <c r="AF504" s="225"/>
      <c r="AG504" s="225"/>
      <c r="AH504" s="225"/>
      <c r="AI504" s="225"/>
      <c r="AJ504" s="225"/>
      <c r="AK504" s="225"/>
      <c r="AL504" s="225"/>
      <c r="AM504" s="225"/>
      <c r="AN504" s="225"/>
      <c r="AO504" s="225"/>
      <c r="AP504" s="225"/>
      <c r="AQ504" s="225"/>
      <c r="AR504" s="225"/>
      <c r="AS504" s="225"/>
      <c r="AT504" s="225"/>
      <c r="AU504" s="225"/>
      <c r="AV504" s="225"/>
      <c r="AW504" s="225"/>
      <c r="AX504" s="225"/>
      <c r="AY504" s="225"/>
      <c r="AZ504" s="225"/>
      <c r="BA504" s="225"/>
      <c r="BB504" s="225"/>
      <c r="BC504" s="225"/>
      <c r="BD504" s="225"/>
      <c r="BE504" s="225"/>
      <c r="BF504" s="225"/>
      <c r="BG504" s="225"/>
      <c r="BH504" s="225"/>
      <c r="BI504" s="225"/>
      <c r="BJ504" s="225"/>
      <c r="BK504" s="225"/>
      <c r="BL504" s="225"/>
      <c r="BM504" s="225"/>
      <c r="BN504" s="225"/>
      <c r="BO504" s="225"/>
      <c r="BP504" s="225"/>
      <c r="BQ504" s="225"/>
      <c r="BR504" s="225"/>
      <c r="BS504" s="225"/>
      <c r="BT504" s="225"/>
      <c r="BU504" s="225"/>
      <c r="BV504" s="225"/>
      <c r="BW504" s="225"/>
      <c r="BX504" s="225"/>
      <c r="BY504" s="225"/>
      <c r="BZ504" s="225"/>
    </row>
    <row r="505" spans="1:78" ht="12" customHeight="1" x14ac:dyDescent="0.25">
      <c r="A505" s="225"/>
      <c r="B505" s="225"/>
      <c r="C505" s="225"/>
      <c r="D505" s="225"/>
      <c r="E505" s="225"/>
      <c r="F505" s="225"/>
      <c r="G505" s="225"/>
      <c r="H505" s="225"/>
      <c r="I505" s="225"/>
      <c r="J505" s="270"/>
      <c r="K505" s="271"/>
      <c r="L505" s="225"/>
      <c r="M505" s="225"/>
      <c r="N505" s="225"/>
      <c r="O505" s="225"/>
      <c r="P505" s="225"/>
      <c r="Q505" s="225"/>
      <c r="R505" s="225"/>
      <c r="S505" s="225"/>
      <c r="T505" s="225"/>
      <c r="U505" s="225"/>
      <c r="V505" s="225"/>
      <c r="W505" s="225"/>
      <c r="X505" s="225"/>
      <c r="Y505" s="225"/>
      <c r="Z505" s="225"/>
      <c r="AA505" s="225"/>
      <c r="AB505" s="225"/>
      <c r="AC505" s="225"/>
      <c r="AD505" s="225"/>
      <c r="AE505" s="225"/>
      <c r="AF505" s="225"/>
      <c r="AG505" s="225"/>
      <c r="AH505" s="225"/>
      <c r="AI505" s="225"/>
      <c r="AJ505" s="225"/>
      <c r="AK505" s="225"/>
      <c r="AL505" s="225"/>
      <c r="AM505" s="225"/>
      <c r="AN505" s="225"/>
      <c r="AO505" s="225"/>
      <c r="AP505" s="225"/>
      <c r="AQ505" s="225"/>
      <c r="AR505" s="225"/>
      <c r="AS505" s="225"/>
      <c r="AT505" s="225"/>
      <c r="AU505" s="225"/>
      <c r="AV505" s="225"/>
      <c r="AW505" s="225"/>
      <c r="AX505" s="225"/>
      <c r="AY505" s="225"/>
      <c r="AZ505" s="225"/>
      <c r="BA505" s="225"/>
      <c r="BB505" s="225"/>
      <c r="BC505" s="225"/>
      <c r="BD505" s="225"/>
      <c r="BE505" s="225"/>
      <c r="BF505" s="225"/>
      <c r="BG505" s="225"/>
      <c r="BH505" s="225"/>
      <c r="BI505" s="225"/>
      <c r="BJ505" s="225"/>
      <c r="BK505" s="225"/>
      <c r="BL505" s="225"/>
      <c r="BM505" s="225"/>
      <c r="BN505" s="225"/>
      <c r="BO505" s="225"/>
      <c r="BP505" s="225"/>
      <c r="BQ505" s="225"/>
      <c r="BR505" s="225"/>
      <c r="BS505" s="225"/>
      <c r="BT505" s="225"/>
      <c r="BU505" s="225"/>
      <c r="BV505" s="225"/>
      <c r="BW505" s="225"/>
      <c r="BX505" s="225"/>
      <c r="BY505" s="225"/>
      <c r="BZ505" s="225"/>
    </row>
    <row r="506" spans="1:78" ht="12" customHeight="1" x14ac:dyDescent="0.25">
      <c r="A506" s="225"/>
      <c r="B506" s="225"/>
      <c r="C506" s="225"/>
      <c r="D506" s="225"/>
      <c r="E506" s="225"/>
      <c r="F506" s="225"/>
      <c r="G506" s="225"/>
      <c r="H506" s="225"/>
      <c r="I506" s="225"/>
      <c r="J506" s="270"/>
      <c r="K506" s="271"/>
      <c r="L506" s="225"/>
      <c r="M506" s="225"/>
      <c r="N506" s="225"/>
      <c r="O506" s="225"/>
      <c r="P506" s="225"/>
      <c r="Q506" s="225"/>
      <c r="R506" s="225"/>
      <c r="S506" s="225"/>
      <c r="T506" s="225"/>
      <c r="U506" s="225"/>
      <c r="V506" s="225"/>
      <c r="W506" s="225"/>
      <c r="X506" s="225"/>
      <c r="Y506" s="225"/>
      <c r="Z506" s="225"/>
      <c r="AA506" s="225"/>
      <c r="AB506" s="225"/>
      <c r="AC506" s="225"/>
      <c r="AD506" s="225"/>
      <c r="AE506" s="225"/>
      <c r="AF506" s="225"/>
      <c r="AG506" s="225"/>
      <c r="AH506" s="225"/>
      <c r="AI506" s="225"/>
      <c r="AJ506" s="225"/>
      <c r="AK506" s="225"/>
      <c r="AL506" s="225"/>
      <c r="AM506" s="225"/>
      <c r="AN506" s="225"/>
      <c r="AO506" s="225"/>
      <c r="AP506" s="225"/>
      <c r="AQ506" s="225"/>
      <c r="AR506" s="225"/>
      <c r="AS506" s="225"/>
      <c r="AT506" s="225"/>
      <c r="AU506" s="225"/>
      <c r="AV506" s="225"/>
      <c r="AW506" s="225"/>
      <c r="AX506" s="225"/>
      <c r="AY506" s="225"/>
      <c r="AZ506" s="225"/>
      <c r="BA506" s="225"/>
      <c r="BB506" s="225"/>
      <c r="BC506" s="225"/>
      <c r="BD506" s="225"/>
      <c r="BE506" s="225"/>
      <c r="BF506" s="225"/>
      <c r="BG506" s="225"/>
      <c r="BH506" s="225"/>
      <c r="BI506" s="225"/>
      <c r="BJ506" s="225"/>
      <c r="BK506" s="225"/>
      <c r="BL506" s="225"/>
      <c r="BM506" s="225"/>
      <c r="BN506" s="225"/>
      <c r="BO506" s="225"/>
      <c r="BP506" s="225"/>
      <c r="BQ506" s="225"/>
      <c r="BR506" s="225"/>
      <c r="BS506" s="225"/>
      <c r="BT506" s="225"/>
      <c r="BU506" s="225"/>
      <c r="BV506" s="225"/>
      <c r="BW506" s="225"/>
      <c r="BX506" s="225"/>
      <c r="BY506" s="225"/>
      <c r="BZ506" s="225"/>
    </row>
    <row r="507" spans="1:78" ht="12" customHeight="1" x14ac:dyDescent="0.25">
      <c r="A507" s="225"/>
      <c r="B507" s="225"/>
      <c r="C507" s="225"/>
      <c r="D507" s="225"/>
      <c r="E507" s="225"/>
      <c r="F507" s="225"/>
      <c r="G507" s="225"/>
      <c r="H507" s="225"/>
      <c r="I507" s="225"/>
      <c r="J507" s="270"/>
      <c r="K507" s="271"/>
      <c r="L507" s="225"/>
      <c r="M507" s="225"/>
      <c r="N507" s="225"/>
      <c r="O507" s="225"/>
      <c r="P507" s="225"/>
      <c r="Q507" s="225"/>
      <c r="R507" s="225"/>
      <c r="S507" s="225"/>
      <c r="T507" s="225"/>
      <c r="U507" s="225"/>
      <c r="V507" s="225"/>
      <c r="W507" s="225"/>
      <c r="X507" s="225"/>
      <c r="Y507" s="225"/>
      <c r="Z507" s="225"/>
      <c r="AA507" s="225"/>
      <c r="AB507" s="225"/>
      <c r="AC507" s="225"/>
      <c r="AD507" s="225"/>
      <c r="AE507" s="225"/>
      <c r="AF507" s="225"/>
      <c r="AG507" s="225"/>
      <c r="AH507" s="225"/>
      <c r="AI507" s="225"/>
      <c r="AJ507" s="225"/>
      <c r="AK507" s="225"/>
      <c r="AL507" s="225"/>
      <c r="AM507" s="225"/>
      <c r="AN507" s="225"/>
      <c r="AO507" s="225"/>
      <c r="AP507" s="225"/>
      <c r="AQ507" s="225"/>
      <c r="AR507" s="225"/>
      <c r="AS507" s="225"/>
      <c r="AT507" s="225"/>
      <c r="AU507" s="225"/>
      <c r="AV507" s="225"/>
      <c r="AW507" s="225"/>
      <c r="AX507" s="225"/>
      <c r="AY507" s="225"/>
      <c r="AZ507" s="225"/>
      <c r="BA507" s="225"/>
      <c r="BB507" s="225"/>
      <c r="BC507" s="225"/>
      <c r="BD507" s="225"/>
      <c r="BE507" s="225"/>
      <c r="BF507" s="225"/>
      <c r="BG507" s="225"/>
      <c r="BH507" s="225"/>
      <c r="BI507" s="225"/>
      <c r="BJ507" s="225"/>
      <c r="BK507" s="225"/>
      <c r="BL507" s="225"/>
      <c r="BM507" s="225"/>
      <c r="BN507" s="225"/>
      <c r="BO507" s="225"/>
      <c r="BP507" s="225"/>
      <c r="BQ507" s="225"/>
      <c r="BR507" s="225"/>
      <c r="BS507" s="225"/>
      <c r="BT507" s="225"/>
      <c r="BU507" s="225"/>
      <c r="BV507" s="225"/>
      <c r="BW507" s="225"/>
      <c r="BX507" s="225"/>
      <c r="BY507" s="225"/>
      <c r="BZ507" s="225"/>
    </row>
    <row r="508" spans="1:78" ht="12" customHeight="1" x14ac:dyDescent="0.25">
      <c r="A508" s="225"/>
      <c r="B508" s="225"/>
      <c r="C508" s="225"/>
      <c r="D508" s="225"/>
      <c r="E508" s="225"/>
      <c r="F508" s="225"/>
      <c r="G508" s="225"/>
      <c r="H508" s="225"/>
      <c r="I508" s="225"/>
      <c r="J508" s="270"/>
      <c r="K508" s="271"/>
      <c r="L508" s="225"/>
      <c r="M508" s="225"/>
      <c r="N508" s="225"/>
      <c r="O508" s="225"/>
      <c r="P508" s="225"/>
      <c r="Q508" s="225"/>
      <c r="R508" s="225"/>
      <c r="S508" s="225"/>
      <c r="T508" s="225"/>
      <c r="U508" s="225"/>
      <c r="V508" s="225"/>
      <c r="W508" s="225"/>
      <c r="X508" s="225"/>
      <c r="Y508" s="225"/>
      <c r="Z508" s="225"/>
      <c r="AA508" s="225"/>
      <c r="AB508" s="225"/>
      <c r="AC508" s="225"/>
      <c r="AD508" s="225"/>
      <c r="AE508" s="225"/>
      <c r="AF508" s="225"/>
      <c r="AG508" s="225"/>
      <c r="AH508" s="225"/>
      <c r="AI508" s="225"/>
      <c r="AJ508" s="225"/>
      <c r="AK508" s="225"/>
      <c r="AL508" s="225"/>
      <c r="AM508" s="225"/>
      <c r="AN508" s="225"/>
      <c r="AO508" s="225"/>
      <c r="AP508" s="225"/>
      <c r="AQ508" s="225"/>
      <c r="AR508" s="225"/>
      <c r="AS508" s="225"/>
      <c r="AT508" s="225"/>
      <c r="AU508" s="225"/>
      <c r="AV508" s="225"/>
      <c r="AW508" s="225"/>
      <c r="AX508" s="225"/>
      <c r="AY508" s="225"/>
      <c r="AZ508" s="225"/>
      <c r="BA508" s="225"/>
      <c r="BB508" s="225"/>
      <c r="BC508" s="225"/>
      <c r="BD508" s="225"/>
      <c r="BE508" s="225"/>
      <c r="BF508" s="225"/>
      <c r="BG508" s="225"/>
      <c r="BH508" s="225"/>
      <c r="BI508" s="225"/>
      <c r="BJ508" s="225"/>
      <c r="BK508" s="225"/>
      <c r="BL508" s="225"/>
      <c r="BM508" s="225"/>
      <c r="BN508" s="225"/>
      <c r="BO508" s="225"/>
      <c r="BP508" s="225"/>
      <c r="BQ508" s="225"/>
      <c r="BR508" s="225"/>
      <c r="BS508" s="225"/>
      <c r="BT508" s="225"/>
      <c r="BU508" s="225"/>
      <c r="BV508" s="225"/>
      <c r="BW508" s="225"/>
      <c r="BX508" s="225"/>
      <c r="BY508" s="225"/>
      <c r="BZ508" s="225"/>
    </row>
    <row r="509" spans="1:78" ht="12" customHeight="1" x14ac:dyDescent="0.25">
      <c r="A509" s="225"/>
      <c r="B509" s="225"/>
      <c r="C509" s="225"/>
      <c r="D509" s="225"/>
      <c r="E509" s="225"/>
      <c r="F509" s="225"/>
      <c r="G509" s="225"/>
      <c r="H509" s="225"/>
      <c r="I509" s="225"/>
      <c r="J509" s="270"/>
      <c r="K509" s="271"/>
      <c r="L509" s="225"/>
      <c r="M509" s="225"/>
      <c r="N509" s="225"/>
      <c r="O509" s="225"/>
      <c r="P509" s="225"/>
      <c r="Q509" s="225"/>
      <c r="R509" s="225"/>
      <c r="S509" s="225"/>
      <c r="T509" s="225"/>
      <c r="U509" s="225"/>
      <c r="V509" s="225"/>
      <c r="W509" s="225"/>
      <c r="X509" s="225"/>
      <c r="Y509" s="225"/>
      <c r="Z509" s="225"/>
      <c r="AA509" s="225"/>
      <c r="AB509" s="225"/>
      <c r="AC509" s="225"/>
      <c r="AD509" s="225"/>
      <c r="AE509" s="225"/>
      <c r="AF509" s="225"/>
      <c r="AG509" s="225"/>
      <c r="AH509" s="225"/>
      <c r="AI509" s="225"/>
      <c r="AJ509" s="225"/>
      <c r="AK509" s="225"/>
      <c r="AL509" s="225"/>
      <c r="AM509" s="225"/>
      <c r="AN509" s="225"/>
      <c r="AO509" s="225"/>
      <c r="AP509" s="225"/>
      <c r="AQ509" s="225"/>
      <c r="AR509" s="225"/>
      <c r="AS509" s="225"/>
      <c r="AT509" s="225"/>
      <c r="AU509" s="225"/>
      <c r="AV509" s="225"/>
      <c r="AW509" s="225"/>
      <c r="AX509" s="225"/>
      <c r="AY509" s="225"/>
      <c r="AZ509" s="225"/>
      <c r="BA509" s="225"/>
      <c r="BB509" s="225"/>
      <c r="BC509" s="225"/>
      <c r="BD509" s="225"/>
      <c r="BE509" s="225"/>
      <c r="BF509" s="225"/>
      <c r="BG509" s="225"/>
      <c r="BH509" s="225"/>
      <c r="BI509" s="225"/>
      <c r="BJ509" s="225"/>
      <c r="BK509" s="225"/>
      <c r="BL509" s="225"/>
      <c r="BM509" s="225"/>
      <c r="BN509" s="225"/>
      <c r="BO509" s="225"/>
      <c r="BP509" s="225"/>
      <c r="BQ509" s="225"/>
      <c r="BR509" s="225"/>
      <c r="BS509" s="225"/>
      <c r="BT509" s="225"/>
      <c r="BU509" s="225"/>
      <c r="BV509" s="225"/>
      <c r="BW509" s="225"/>
      <c r="BX509" s="225"/>
      <c r="BY509" s="225"/>
      <c r="BZ509" s="225"/>
    </row>
    <row r="510" spans="1:78" ht="12" customHeight="1" x14ac:dyDescent="0.25">
      <c r="A510" s="225"/>
      <c r="B510" s="225"/>
      <c r="C510" s="225"/>
      <c r="D510" s="225"/>
      <c r="E510" s="225"/>
      <c r="F510" s="225"/>
      <c r="G510" s="225"/>
      <c r="H510" s="225"/>
      <c r="I510" s="225"/>
      <c r="J510" s="270"/>
      <c r="K510" s="271"/>
      <c r="L510" s="225"/>
      <c r="M510" s="225"/>
      <c r="N510" s="225"/>
      <c r="O510" s="225"/>
      <c r="P510" s="225"/>
      <c r="Q510" s="225"/>
      <c r="R510" s="225"/>
      <c r="S510" s="225"/>
      <c r="T510" s="225"/>
      <c r="U510" s="225"/>
      <c r="V510" s="225"/>
      <c r="W510" s="225"/>
      <c r="X510" s="225"/>
      <c r="Y510" s="225"/>
      <c r="Z510" s="225"/>
      <c r="AA510" s="225"/>
      <c r="AB510" s="225"/>
      <c r="AC510" s="225"/>
      <c r="AD510" s="225"/>
      <c r="AE510" s="225"/>
      <c r="AF510" s="225"/>
      <c r="AG510" s="225"/>
      <c r="AH510" s="225"/>
      <c r="AI510" s="225"/>
      <c r="AJ510" s="225"/>
      <c r="AK510" s="225"/>
      <c r="AL510" s="225"/>
      <c r="AM510" s="225"/>
      <c r="AN510" s="225"/>
      <c r="AO510" s="225"/>
      <c r="AP510" s="225"/>
      <c r="AQ510" s="225"/>
      <c r="AR510" s="225"/>
      <c r="AS510" s="225"/>
      <c r="AT510" s="225"/>
      <c r="AU510" s="225"/>
      <c r="AV510" s="225"/>
      <c r="AW510" s="225"/>
      <c r="AX510" s="225"/>
      <c r="AY510" s="225"/>
      <c r="AZ510" s="225"/>
      <c r="BA510" s="225"/>
      <c r="BB510" s="225"/>
      <c r="BC510" s="225"/>
      <c r="BD510" s="225"/>
      <c r="BE510" s="225"/>
      <c r="BF510" s="225"/>
      <c r="BG510" s="225"/>
      <c r="BH510" s="225"/>
      <c r="BI510" s="225"/>
      <c r="BJ510" s="225"/>
      <c r="BK510" s="225"/>
      <c r="BL510" s="225"/>
      <c r="BM510" s="225"/>
      <c r="BN510" s="225"/>
      <c r="BO510" s="225"/>
      <c r="BP510" s="225"/>
      <c r="BQ510" s="225"/>
      <c r="BR510" s="225"/>
      <c r="BS510" s="225"/>
      <c r="BT510" s="225"/>
      <c r="BU510" s="225"/>
      <c r="BV510" s="225"/>
      <c r="BW510" s="225"/>
      <c r="BX510" s="225"/>
      <c r="BY510" s="225"/>
      <c r="BZ510" s="225"/>
    </row>
    <row r="511" spans="1:78" ht="12" customHeight="1" x14ac:dyDescent="0.25">
      <c r="A511" s="225"/>
      <c r="B511" s="225"/>
      <c r="C511" s="225"/>
      <c r="D511" s="225"/>
      <c r="E511" s="225"/>
      <c r="F511" s="225"/>
      <c r="G511" s="225"/>
      <c r="H511" s="225"/>
      <c r="I511" s="225"/>
      <c r="J511" s="270"/>
      <c r="K511" s="271"/>
      <c r="L511" s="225"/>
      <c r="M511" s="225"/>
      <c r="N511" s="225"/>
      <c r="O511" s="225"/>
      <c r="P511" s="225"/>
      <c r="Q511" s="225"/>
      <c r="R511" s="225"/>
      <c r="S511" s="225"/>
      <c r="T511" s="225"/>
      <c r="U511" s="225"/>
      <c r="V511" s="225"/>
      <c r="W511" s="225"/>
      <c r="X511" s="225"/>
      <c r="Y511" s="225"/>
      <c r="Z511" s="225"/>
      <c r="AA511" s="225"/>
      <c r="AB511" s="225"/>
      <c r="AC511" s="225"/>
      <c r="AD511" s="225"/>
      <c r="AE511" s="225"/>
      <c r="AF511" s="225"/>
      <c r="AG511" s="225"/>
      <c r="AH511" s="225"/>
      <c r="AI511" s="225"/>
      <c r="AJ511" s="225"/>
      <c r="AK511" s="225"/>
      <c r="AL511" s="225"/>
      <c r="AM511" s="225"/>
      <c r="AN511" s="225"/>
      <c r="AO511" s="225"/>
      <c r="AP511" s="225"/>
      <c r="AQ511" s="225"/>
      <c r="AR511" s="225"/>
      <c r="AS511" s="225"/>
      <c r="AT511" s="225"/>
      <c r="AU511" s="225"/>
      <c r="AV511" s="225"/>
      <c r="AW511" s="225"/>
      <c r="AX511" s="225"/>
      <c r="AY511" s="225"/>
      <c r="AZ511" s="225"/>
      <c r="BA511" s="225"/>
      <c r="BB511" s="225"/>
      <c r="BC511" s="225"/>
      <c r="BD511" s="225"/>
      <c r="BE511" s="225"/>
      <c r="BF511" s="225"/>
      <c r="BG511" s="225"/>
      <c r="BH511" s="225"/>
      <c r="BI511" s="225"/>
      <c r="BJ511" s="225"/>
      <c r="BK511" s="225"/>
      <c r="BL511" s="225"/>
      <c r="BM511" s="225"/>
      <c r="BN511" s="225"/>
      <c r="BO511" s="225"/>
      <c r="BP511" s="225"/>
      <c r="BQ511" s="225"/>
      <c r="BR511" s="225"/>
      <c r="BS511" s="225"/>
      <c r="BT511" s="225"/>
      <c r="BU511" s="225"/>
      <c r="BV511" s="225"/>
      <c r="BW511" s="225"/>
      <c r="BX511" s="225"/>
      <c r="BY511" s="225"/>
      <c r="BZ511" s="225"/>
    </row>
    <row r="512" spans="1:78" ht="12" customHeight="1" x14ac:dyDescent="0.25">
      <c r="A512" s="225"/>
      <c r="B512" s="225"/>
      <c r="C512" s="225"/>
      <c r="D512" s="225"/>
      <c r="E512" s="225"/>
      <c r="F512" s="225"/>
      <c r="G512" s="225"/>
      <c r="H512" s="225"/>
      <c r="I512" s="225"/>
      <c r="J512" s="270"/>
      <c r="K512" s="271"/>
      <c r="L512" s="225"/>
      <c r="M512" s="225"/>
      <c r="N512" s="225"/>
      <c r="O512" s="225"/>
      <c r="P512" s="225"/>
      <c r="Q512" s="225"/>
      <c r="R512" s="225"/>
      <c r="S512" s="225"/>
      <c r="T512" s="225"/>
      <c r="U512" s="225"/>
      <c r="V512" s="225"/>
      <c r="W512" s="225"/>
      <c r="X512" s="225"/>
      <c r="Y512" s="225"/>
      <c r="Z512" s="225"/>
      <c r="AA512" s="225"/>
      <c r="AB512" s="225"/>
      <c r="AC512" s="225"/>
      <c r="AD512" s="225"/>
      <c r="AE512" s="225"/>
      <c r="AF512" s="225"/>
      <c r="AG512" s="225"/>
      <c r="AH512" s="225"/>
      <c r="AI512" s="225"/>
      <c r="AJ512" s="225"/>
      <c r="AK512" s="225"/>
      <c r="AL512" s="225"/>
      <c r="AM512" s="225"/>
      <c r="AN512" s="225"/>
      <c r="AO512" s="225"/>
      <c r="AP512" s="225"/>
      <c r="AQ512" s="225"/>
      <c r="AR512" s="225"/>
      <c r="AS512" s="225"/>
      <c r="AT512" s="225"/>
      <c r="AU512" s="225"/>
      <c r="AV512" s="225"/>
      <c r="AW512" s="225"/>
      <c r="AX512" s="225"/>
      <c r="AY512" s="225"/>
      <c r="AZ512" s="225"/>
      <c r="BA512" s="225"/>
      <c r="BB512" s="225"/>
      <c r="BC512" s="225"/>
      <c r="BD512" s="225"/>
      <c r="BE512" s="225"/>
      <c r="BF512" s="225"/>
      <c r="BG512" s="225"/>
      <c r="BH512" s="225"/>
      <c r="BI512" s="225"/>
      <c r="BJ512" s="225"/>
      <c r="BK512" s="225"/>
      <c r="BL512" s="225"/>
      <c r="BM512" s="225"/>
      <c r="BN512" s="225"/>
      <c r="BO512" s="225"/>
      <c r="BP512" s="225"/>
      <c r="BQ512" s="225"/>
      <c r="BR512" s="225"/>
      <c r="BS512" s="225"/>
      <c r="BT512" s="225"/>
      <c r="BU512" s="225"/>
      <c r="BV512" s="225"/>
      <c r="BW512" s="225"/>
      <c r="BX512" s="225"/>
      <c r="BY512" s="225"/>
      <c r="BZ512" s="225"/>
    </row>
    <row r="513" spans="1:78" ht="12" customHeight="1" x14ac:dyDescent="0.25">
      <c r="A513" s="225"/>
      <c r="B513" s="225"/>
      <c r="C513" s="225"/>
      <c r="D513" s="225"/>
      <c r="E513" s="225"/>
      <c r="F513" s="225"/>
      <c r="G513" s="225"/>
      <c r="H513" s="225"/>
      <c r="I513" s="225"/>
      <c r="J513" s="270"/>
      <c r="K513" s="271"/>
      <c r="L513" s="225"/>
      <c r="M513" s="225"/>
      <c r="N513" s="225"/>
      <c r="O513" s="225"/>
      <c r="P513" s="225"/>
      <c r="Q513" s="225"/>
      <c r="R513" s="225"/>
      <c r="S513" s="225"/>
      <c r="T513" s="225"/>
      <c r="U513" s="225"/>
      <c r="V513" s="225"/>
      <c r="W513" s="225"/>
      <c r="X513" s="225"/>
      <c r="Y513" s="225"/>
      <c r="Z513" s="225"/>
      <c r="AA513" s="225"/>
      <c r="AB513" s="225"/>
      <c r="AC513" s="225"/>
      <c r="AD513" s="225"/>
      <c r="AE513" s="225"/>
      <c r="AF513" s="225"/>
      <c r="AG513" s="225"/>
      <c r="AH513" s="225"/>
      <c r="AI513" s="225"/>
      <c r="AJ513" s="225"/>
      <c r="AK513" s="225"/>
      <c r="AL513" s="225"/>
      <c r="AM513" s="225"/>
      <c r="AN513" s="225"/>
      <c r="AO513" s="225"/>
      <c r="AP513" s="225"/>
      <c r="AQ513" s="225"/>
      <c r="AR513" s="225"/>
      <c r="AS513" s="225"/>
      <c r="AT513" s="225"/>
      <c r="AU513" s="225"/>
      <c r="AV513" s="225"/>
      <c r="AW513" s="225"/>
      <c r="AX513" s="225"/>
      <c r="AY513" s="225"/>
      <c r="AZ513" s="225"/>
      <c r="BA513" s="225"/>
      <c r="BB513" s="225"/>
      <c r="BC513" s="225"/>
      <c r="BD513" s="225"/>
      <c r="BE513" s="225"/>
      <c r="BF513" s="225"/>
      <c r="BG513" s="225"/>
      <c r="BH513" s="225"/>
      <c r="BI513" s="225"/>
      <c r="BJ513" s="225"/>
      <c r="BK513" s="225"/>
      <c r="BL513" s="225"/>
      <c r="BM513" s="225"/>
      <c r="BN513" s="225"/>
      <c r="BO513" s="225"/>
      <c r="BP513" s="225"/>
      <c r="BQ513" s="225"/>
      <c r="BR513" s="225"/>
      <c r="BS513" s="225"/>
      <c r="BT513" s="225"/>
      <c r="BU513" s="225"/>
      <c r="BV513" s="225"/>
      <c r="BW513" s="225"/>
      <c r="BX513" s="225"/>
      <c r="BY513" s="225"/>
      <c r="BZ513" s="225"/>
    </row>
    <row r="514" spans="1:78" ht="12" customHeight="1" x14ac:dyDescent="0.25">
      <c r="A514" s="225"/>
      <c r="B514" s="225"/>
      <c r="C514" s="225"/>
      <c r="D514" s="225"/>
      <c r="E514" s="225"/>
      <c r="F514" s="225"/>
      <c r="G514" s="225"/>
      <c r="H514" s="225"/>
      <c r="I514" s="225"/>
      <c r="J514" s="270"/>
      <c r="K514" s="271"/>
      <c r="L514" s="225"/>
      <c r="M514" s="225"/>
      <c r="N514" s="225"/>
      <c r="O514" s="225"/>
      <c r="P514" s="225"/>
      <c r="Q514" s="225"/>
      <c r="R514" s="225"/>
      <c r="S514" s="225"/>
      <c r="T514" s="225"/>
      <c r="U514" s="225"/>
      <c r="V514" s="225"/>
      <c r="W514" s="225"/>
      <c r="X514" s="225"/>
      <c r="Y514" s="225"/>
      <c r="Z514" s="225"/>
      <c r="AA514" s="225"/>
      <c r="AB514" s="225"/>
      <c r="AC514" s="225"/>
      <c r="AD514" s="225"/>
      <c r="AE514" s="225"/>
      <c r="AF514" s="225"/>
      <c r="AG514" s="225"/>
      <c r="AH514" s="225"/>
      <c r="AI514" s="225"/>
      <c r="AJ514" s="225"/>
      <c r="AK514" s="225"/>
      <c r="AL514" s="225"/>
      <c r="AM514" s="225"/>
      <c r="AN514" s="225"/>
      <c r="AO514" s="225"/>
      <c r="AP514" s="225"/>
      <c r="AQ514" s="225"/>
      <c r="AR514" s="225"/>
      <c r="AS514" s="225"/>
      <c r="AT514" s="225"/>
      <c r="AU514" s="225"/>
      <c r="AV514" s="225"/>
      <c r="AW514" s="225"/>
      <c r="AX514" s="225"/>
      <c r="AY514" s="225"/>
      <c r="AZ514" s="225"/>
      <c r="BA514" s="225"/>
      <c r="BB514" s="225"/>
      <c r="BC514" s="225"/>
      <c r="BD514" s="225"/>
      <c r="BE514" s="225"/>
      <c r="BF514" s="225"/>
      <c r="BG514" s="225"/>
      <c r="BH514" s="225"/>
      <c r="BI514" s="225"/>
      <c r="BJ514" s="225"/>
      <c r="BK514" s="225"/>
      <c r="BL514" s="225"/>
      <c r="BM514" s="225"/>
      <c r="BN514" s="225"/>
      <c r="BO514" s="225"/>
      <c r="BP514" s="225"/>
      <c r="BQ514" s="225"/>
      <c r="BR514" s="225"/>
      <c r="BS514" s="225"/>
      <c r="BT514" s="225"/>
      <c r="BU514" s="225"/>
      <c r="BV514" s="225"/>
      <c r="BW514" s="225"/>
      <c r="BX514" s="225"/>
      <c r="BY514" s="225"/>
      <c r="BZ514" s="225"/>
    </row>
    <row r="515" spans="1:78" ht="12" customHeight="1" x14ac:dyDescent="0.25">
      <c r="A515" s="225"/>
      <c r="B515" s="225"/>
      <c r="C515" s="225"/>
      <c r="D515" s="225"/>
      <c r="E515" s="225"/>
      <c r="F515" s="225"/>
      <c r="G515" s="225"/>
      <c r="H515" s="225"/>
      <c r="I515" s="225"/>
      <c r="J515" s="270"/>
      <c r="K515" s="271"/>
      <c r="L515" s="225"/>
      <c r="M515" s="225"/>
      <c r="N515" s="225"/>
      <c r="O515" s="225"/>
      <c r="P515" s="225"/>
      <c r="Q515" s="225"/>
      <c r="R515" s="225"/>
      <c r="S515" s="225"/>
      <c r="T515" s="225"/>
      <c r="U515" s="225"/>
      <c r="V515" s="225"/>
      <c r="W515" s="225"/>
      <c r="X515" s="225"/>
      <c r="Y515" s="225"/>
      <c r="Z515" s="225"/>
      <c r="AA515" s="225"/>
      <c r="AB515" s="225"/>
      <c r="AC515" s="225"/>
      <c r="AD515" s="225"/>
      <c r="AE515" s="225"/>
      <c r="AF515" s="225"/>
      <c r="AG515" s="225"/>
      <c r="AH515" s="225"/>
      <c r="AI515" s="225"/>
      <c r="AJ515" s="225"/>
      <c r="AK515" s="225"/>
      <c r="AL515" s="225"/>
      <c r="AM515" s="225"/>
      <c r="AN515" s="225"/>
      <c r="AO515" s="225"/>
      <c r="AP515" s="225"/>
      <c r="AQ515" s="225"/>
      <c r="AR515" s="225"/>
      <c r="AS515" s="225"/>
      <c r="AT515" s="225"/>
      <c r="AU515" s="225"/>
      <c r="AV515" s="225"/>
      <c r="AW515" s="225"/>
      <c r="AX515" s="225"/>
      <c r="AY515" s="225"/>
      <c r="AZ515" s="225"/>
      <c r="BA515" s="225"/>
      <c r="BB515" s="225"/>
      <c r="BC515" s="225"/>
      <c r="BD515" s="225"/>
      <c r="BE515" s="225"/>
      <c r="BF515" s="225"/>
      <c r="BG515" s="225"/>
      <c r="BH515" s="225"/>
      <c r="BI515" s="225"/>
      <c r="BJ515" s="225"/>
      <c r="BK515" s="225"/>
      <c r="BL515" s="225"/>
      <c r="BM515" s="225"/>
      <c r="BN515" s="225"/>
      <c r="BO515" s="225"/>
      <c r="BP515" s="225"/>
      <c r="BQ515" s="225"/>
      <c r="BR515" s="225"/>
      <c r="BS515" s="225"/>
      <c r="BT515" s="225"/>
      <c r="BU515" s="225"/>
      <c r="BV515" s="225"/>
      <c r="BW515" s="225"/>
      <c r="BX515" s="225"/>
      <c r="BY515" s="225"/>
      <c r="BZ515" s="225"/>
    </row>
    <row r="516" spans="1:78" ht="12" customHeight="1" x14ac:dyDescent="0.25">
      <c r="A516" s="225"/>
      <c r="B516" s="225"/>
      <c r="C516" s="225"/>
      <c r="D516" s="225"/>
      <c r="E516" s="225"/>
      <c r="F516" s="225"/>
      <c r="G516" s="225"/>
      <c r="H516" s="225"/>
      <c r="I516" s="225"/>
      <c r="J516" s="270"/>
      <c r="K516" s="271"/>
      <c r="L516" s="225"/>
      <c r="M516" s="225"/>
      <c r="N516" s="225"/>
      <c r="O516" s="225"/>
      <c r="P516" s="225"/>
      <c r="Q516" s="225"/>
      <c r="R516" s="225"/>
      <c r="S516" s="225"/>
      <c r="T516" s="225"/>
      <c r="U516" s="225"/>
      <c r="V516" s="225"/>
      <c r="W516" s="225"/>
      <c r="X516" s="225"/>
      <c r="Y516" s="225"/>
      <c r="Z516" s="225"/>
      <c r="AA516" s="225"/>
      <c r="AB516" s="225"/>
      <c r="AC516" s="225"/>
      <c r="AD516" s="225"/>
      <c r="AE516" s="225"/>
      <c r="AF516" s="225"/>
      <c r="AG516" s="225"/>
      <c r="AH516" s="225"/>
      <c r="AI516" s="225"/>
      <c r="AJ516" s="225"/>
      <c r="AK516" s="225"/>
      <c r="AL516" s="225"/>
      <c r="AM516" s="225"/>
      <c r="AN516" s="225"/>
      <c r="AO516" s="225"/>
      <c r="AP516" s="225"/>
      <c r="AQ516" s="225"/>
      <c r="AR516" s="225"/>
      <c r="AS516" s="225"/>
      <c r="AT516" s="225"/>
      <c r="AU516" s="225"/>
      <c r="AV516" s="225"/>
      <c r="AW516" s="225"/>
      <c r="AX516" s="225"/>
      <c r="AY516" s="225"/>
      <c r="AZ516" s="225"/>
      <c r="BA516" s="225"/>
      <c r="BB516" s="225"/>
      <c r="BC516" s="225"/>
      <c r="BD516" s="225"/>
      <c r="BE516" s="225"/>
      <c r="BF516" s="225"/>
      <c r="BG516" s="225"/>
      <c r="BH516" s="225"/>
      <c r="BI516" s="225"/>
      <c r="BJ516" s="225"/>
      <c r="BK516" s="225"/>
      <c r="BL516" s="225"/>
      <c r="BM516" s="225"/>
      <c r="BN516" s="225"/>
      <c r="BO516" s="225"/>
      <c r="BP516" s="225"/>
      <c r="BQ516" s="225"/>
      <c r="BR516" s="225"/>
      <c r="BS516" s="225"/>
      <c r="BT516" s="225"/>
      <c r="BU516" s="225"/>
      <c r="BV516" s="225"/>
      <c r="BW516" s="225"/>
      <c r="BX516" s="225"/>
      <c r="BY516" s="225"/>
      <c r="BZ516" s="225"/>
    </row>
    <row r="517" spans="1:78" ht="12" customHeight="1" x14ac:dyDescent="0.25">
      <c r="A517" s="225"/>
      <c r="B517" s="225"/>
      <c r="C517" s="225"/>
      <c r="D517" s="225"/>
      <c r="E517" s="225"/>
      <c r="F517" s="225"/>
      <c r="G517" s="225"/>
      <c r="H517" s="225"/>
      <c r="I517" s="225"/>
      <c r="J517" s="270"/>
      <c r="K517" s="271"/>
      <c r="L517" s="225"/>
      <c r="M517" s="225"/>
      <c r="N517" s="225"/>
      <c r="O517" s="225"/>
      <c r="P517" s="225"/>
      <c r="Q517" s="225"/>
      <c r="R517" s="225"/>
      <c r="S517" s="225"/>
      <c r="T517" s="225"/>
      <c r="U517" s="225"/>
      <c r="V517" s="225"/>
      <c r="W517" s="225"/>
      <c r="X517" s="225"/>
      <c r="Y517" s="225"/>
      <c r="Z517" s="225"/>
      <c r="AA517" s="225"/>
      <c r="AB517" s="225"/>
      <c r="AC517" s="225"/>
      <c r="AD517" s="225"/>
      <c r="AE517" s="225"/>
      <c r="AF517" s="225"/>
      <c r="AG517" s="225"/>
      <c r="AH517" s="225"/>
      <c r="AI517" s="225"/>
      <c r="AJ517" s="225"/>
      <c r="AK517" s="225"/>
      <c r="AL517" s="225"/>
      <c r="AM517" s="225"/>
      <c r="AN517" s="225"/>
      <c r="AO517" s="225"/>
      <c r="AP517" s="225"/>
      <c r="AQ517" s="225"/>
      <c r="AR517" s="225"/>
      <c r="AS517" s="225"/>
      <c r="AT517" s="225"/>
      <c r="AU517" s="225"/>
      <c r="AV517" s="225"/>
      <c r="AW517" s="225"/>
      <c r="AX517" s="225"/>
      <c r="AY517" s="225"/>
      <c r="AZ517" s="225"/>
      <c r="BA517" s="225"/>
      <c r="BB517" s="225"/>
      <c r="BC517" s="225"/>
      <c r="BD517" s="225"/>
      <c r="BE517" s="225"/>
      <c r="BF517" s="225"/>
      <c r="BG517" s="225"/>
      <c r="BH517" s="225"/>
      <c r="BI517" s="225"/>
      <c r="BJ517" s="225"/>
      <c r="BK517" s="225"/>
      <c r="BL517" s="225"/>
      <c r="BM517" s="225"/>
      <c r="BN517" s="225"/>
      <c r="BO517" s="225"/>
      <c r="BP517" s="225"/>
      <c r="BQ517" s="225"/>
      <c r="BR517" s="225"/>
      <c r="BS517" s="225"/>
      <c r="BT517" s="225"/>
      <c r="BU517" s="225"/>
      <c r="BV517" s="225"/>
      <c r="BW517" s="225"/>
      <c r="BX517" s="225"/>
      <c r="BY517" s="225"/>
      <c r="BZ517" s="225"/>
    </row>
    <row r="518" spans="1:78" ht="12" customHeight="1" x14ac:dyDescent="0.25">
      <c r="A518" s="225"/>
      <c r="B518" s="225"/>
      <c r="C518" s="225"/>
      <c r="D518" s="225"/>
      <c r="E518" s="225"/>
      <c r="F518" s="225"/>
      <c r="G518" s="225"/>
      <c r="H518" s="225"/>
      <c r="I518" s="225"/>
      <c r="J518" s="270"/>
      <c r="K518" s="271"/>
      <c r="L518" s="225"/>
      <c r="M518" s="225"/>
      <c r="N518" s="225"/>
      <c r="O518" s="225"/>
      <c r="P518" s="225"/>
      <c r="Q518" s="225"/>
      <c r="R518" s="225"/>
      <c r="S518" s="225"/>
      <c r="T518" s="225"/>
      <c r="U518" s="225"/>
      <c r="V518" s="225"/>
      <c r="W518" s="225"/>
      <c r="X518" s="225"/>
      <c r="Y518" s="225"/>
      <c r="Z518" s="225"/>
      <c r="AA518" s="225"/>
      <c r="AB518" s="225"/>
      <c r="AC518" s="225"/>
      <c r="AD518" s="225"/>
      <c r="AE518" s="225"/>
      <c r="AF518" s="225"/>
      <c r="AG518" s="225"/>
      <c r="AH518" s="225"/>
      <c r="AI518" s="225"/>
      <c r="AJ518" s="225"/>
      <c r="AK518" s="225"/>
      <c r="AL518" s="225"/>
      <c r="AM518" s="225"/>
      <c r="AN518" s="225"/>
      <c r="AO518" s="225"/>
      <c r="AP518" s="225"/>
      <c r="AQ518" s="225"/>
      <c r="AR518" s="225"/>
      <c r="AS518" s="225"/>
      <c r="AT518" s="225"/>
      <c r="AU518" s="225"/>
      <c r="AV518" s="225"/>
      <c r="AW518" s="225"/>
      <c r="AX518" s="225"/>
      <c r="AY518" s="225"/>
      <c r="AZ518" s="225"/>
      <c r="BA518" s="225"/>
      <c r="BB518" s="225"/>
      <c r="BC518" s="225"/>
      <c r="BD518" s="225"/>
      <c r="BE518" s="225"/>
      <c r="BF518" s="225"/>
      <c r="BG518" s="225"/>
      <c r="BH518" s="225"/>
      <c r="BI518" s="225"/>
      <c r="BJ518" s="225"/>
      <c r="BK518" s="225"/>
      <c r="BL518" s="225"/>
      <c r="BM518" s="225"/>
      <c r="BN518" s="225"/>
      <c r="BO518" s="225"/>
      <c r="BP518" s="225"/>
      <c r="BQ518" s="225"/>
      <c r="BR518" s="225"/>
      <c r="BS518" s="225"/>
      <c r="BT518" s="225"/>
      <c r="BU518" s="225"/>
      <c r="BV518" s="225"/>
      <c r="BW518" s="225"/>
      <c r="BX518" s="225"/>
      <c r="BY518" s="225"/>
      <c r="BZ518" s="225"/>
    </row>
    <row r="519" spans="1:78" ht="12" customHeight="1" x14ac:dyDescent="0.25">
      <c r="A519" s="225"/>
      <c r="B519" s="225"/>
      <c r="C519" s="225"/>
      <c r="D519" s="225"/>
      <c r="E519" s="225"/>
      <c r="F519" s="225"/>
      <c r="G519" s="225"/>
      <c r="H519" s="225"/>
      <c r="I519" s="225"/>
      <c r="J519" s="270"/>
      <c r="K519" s="271"/>
      <c r="L519" s="225"/>
      <c r="M519" s="225"/>
      <c r="N519" s="225"/>
      <c r="O519" s="225"/>
      <c r="P519" s="225"/>
      <c r="Q519" s="225"/>
      <c r="R519" s="225"/>
      <c r="S519" s="225"/>
      <c r="T519" s="225"/>
      <c r="U519" s="225"/>
      <c r="V519" s="225"/>
      <c r="W519" s="225"/>
      <c r="X519" s="225"/>
      <c r="Y519" s="225"/>
      <c r="Z519" s="225"/>
      <c r="AA519" s="225"/>
      <c r="AB519" s="225"/>
      <c r="AC519" s="225"/>
      <c r="AD519" s="225"/>
      <c r="AE519" s="225"/>
      <c r="AF519" s="225"/>
      <c r="AG519" s="225"/>
      <c r="AH519" s="225"/>
      <c r="AI519" s="225"/>
      <c r="AJ519" s="225"/>
      <c r="AK519" s="225"/>
      <c r="AL519" s="225"/>
      <c r="AM519" s="225"/>
      <c r="AN519" s="225"/>
      <c r="AO519" s="225"/>
      <c r="AP519" s="225"/>
      <c r="AQ519" s="225"/>
      <c r="AR519" s="225"/>
      <c r="AS519" s="225"/>
      <c r="AT519" s="225"/>
      <c r="AU519" s="225"/>
      <c r="AV519" s="225"/>
      <c r="AW519" s="225"/>
      <c r="AX519" s="225"/>
      <c r="AY519" s="225"/>
      <c r="AZ519" s="225"/>
      <c r="BA519" s="225"/>
      <c r="BB519" s="225"/>
      <c r="BC519" s="225"/>
      <c r="BD519" s="225"/>
      <c r="BE519" s="225"/>
      <c r="BF519" s="225"/>
      <c r="BG519" s="225"/>
      <c r="BH519" s="225"/>
      <c r="BI519" s="225"/>
      <c r="BJ519" s="225"/>
      <c r="BK519" s="225"/>
      <c r="BL519" s="225"/>
      <c r="BM519" s="225"/>
      <c r="BN519" s="225"/>
      <c r="BO519" s="225"/>
      <c r="BP519" s="225"/>
      <c r="BQ519" s="225"/>
      <c r="BR519" s="225"/>
      <c r="BS519" s="225"/>
      <c r="BT519" s="225"/>
      <c r="BU519" s="225"/>
      <c r="BV519" s="225"/>
      <c r="BW519" s="225"/>
      <c r="BX519" s="225"/>
      <c r="BY519" s="225"/>
      <c r="BZ519" s="225"/>
    </row>
    <row r="520" spans="1:78" ht="12" customHeight="1" x14ac:dyDescent="0.25">
      <c r="A520" s="225"/>
      <c r="B520" s="225"/>
      <c r="C520" s="225"/>
      <c r="D520" s="225"/>
      <c r="E520" s="225"/>
      <c r="F520" s="225"/>
      <c r="G520" s="225"/>
      <c r="H520" s="225"/>
      <c r="I520" s="225"/>
      <c r="J520" s="270"/>
      <c r="K520" s="271"/>
      <c r="L520" s="225"/>
      <c r="M520" s="225"/>
      <c r="N520" s="225"/>
      <c r="O520" s="225"/>
      <c r="P520" s="225"/>
      <c r="Q520" s="225"/>
      <c r="R520" s="225"/>
      <c r="S520" s="225"/>
      <c r="T520" s="225"/>
      <c r="U520" s="225"/>
      <c r="V520" s="225"/>
      <c r="W520" s="225"/>
      <c r="X520" s="225"/>
      <c r="Y520" s="225"/>
      <c r="Z520" s="225"/>
      <c r="AA520" s="225"/>
      <c r="AB520" s="225"/>
      <c r="AC520" s="225"/>
      <c r="AD520" s="225"/>
      <c r="AE520" s="225"/>
      <c r="AF520" s="225"/>
      <c r="AG520" s="225"/>
      <c r="AH520" s="225"/>
      <c r="AI520" s="225"/>
      <c r="AJ520" s="225"/>
      <c r="AK520" s="225"/>
      <c r="AL520" s="225"/>
      <c r="AM520" s="225"/>
      <c r="AN520" s="225"/>
      <c r="AO520" s="225"/>
      <c r="AP520" s="225"/>
      <c r="AQ520" s="225"/>
      <c r="AR520" s="225"/>
      <c r="AS520" s="225"/>
      <c r="AT520" s="225"/>
      <c r="AU520" s="225"/>
      <c r="AV520" s="225"/>
      <c r="AW520" s="225"/>
      <c r="AX520" s="225"/>
      <c r="AY520" s="225"/>
      <c r="AZ520" s="225"/>
      <c r="BA520" s="225"/>
      <c r="BB520" s="225"/>
      <c r="BC520" s="225"/>
      <c r="BD520" s="225"/>
      <c r="BE520" s="225"/>
      <c r="BF520" s="225"/>
      <c r="BG520" s="225"/>
      <c r="BH520" s="225"/>
      <c r="BI520" s="225"/>
      <c r="BJ520" s="225"/>
      <c r="BK520" s="225"/>
      <c r="BL520" s="225"/>
      <c r="BM520" s="225"/>
      <c r="BN520" s="225"/>
      <c r="BO520" s="225"/>
      <c r="BP520" s="225"/>
      <c r="BQ520" s="225"/>
      <c r="BR520" s="225"/>
      <c r="BS520" s="225"/>
      <c r="BT520" s="225"/>
      <c r="BU520" s="225"/>
      <c r="BV520" s="225"/>
      <c r="BW520" s="225"/>
      <c r="BX520" s="225"/>
      <c r="BY520" s="225"/>
      <c r="BZ520" s="225"/>
    </row>
    <row r="521" spans="1:78" ht="12" customHeight="1" x14ac:dyDescent="0.25">
      <c r="A521" s="225"/>
      <c r="B521" s="225"/>
      <c r="C521" s="225"/>
      <c r="D521" s="225"/>
      <c r="E521" s="225"/>
      <c r="F521" s="225"/>
      <c r="G521" s="225"/>
      <c r="H521" s="225"/>
      <c r="I521" s="225"/>
      <c r="J521" s="270"/>
      <c r="K521" s="271"/>
      <c r="L521" s="225"/>
      <c r="M521" s="225"/>
      <c r="N521" s="225"/>
      <c r="O521" s="225"/>
      <c r="P521" s="225"/>
      <c r="Q521" s="225"/>
      <c r="R521" s="225"/>
      <c r="S521" s="225"/>
      <c r="T521" s="225"/>
      <c r="U521" s="225"/>
      <c r="V521" s="225"/>
      <c r="W521" s="225"/>
      <c r="X521" s="225"/>
      <c r="Y521" s="225"/>
      <c r="Z521" s="225"/>
      <c r="AA521" s="225"/>
      <c r="AB521" s="225"/>
      <c r="AC521" s="225"/>
      <c r="AD521" s="225"/>
      <c r="AE521" s="225"/>
      <c r="AF521" s="225"/>
      <c r="AG521" s="225"/>
      <c r="AH521" s="225"/>
      <c r="AI521" s="225"/>
      <c r="AJ521" s="225"/>
      <c r="AK521" s="225"/>
      <c r="AL521" s="225"/>
      <c r="AM521" s="225"/>
      <c r="AN521" s="225"/>
      <c r="AO521" s="225"/>
      <c r="AP521" s="225"/>
      <c r="AQ521" s="225"/>
      <c r="AR521" s="225"/>
      <c r="AS521" s="225"/>
      <c r="AT521" s="225"/>
      <c r="AU521" s="225"/>
      <c r="AV521" s="225"/>
      <c r="AW521" s="225"/>
      <c r="AX521" s="225"/>
      <c r="AY521" s="225"/>
      <c r="AZ521" s="225"/>
      <c r="BA521" s="225"/>
      <c r="BB521" s="225"/>
      <c r="BC521" s="225"/>
      <c r="BD521" s="225"/>
      <c r="BE521" s="225"/>
      <c r="BF521" s="225"/>
      <c r="BG521" s="225"/>
      <c r="BH521" s="225"/>
      <c r="BI521" s="225"/>
      <c r="BJ521" s="225"/>
      <c r="BK521" s="225"/>
      <c r="BL521" s="225"/>
      <c r="BM521" s="225"/>
      <c r="BN521" s="225"/>
      <c r="BO521" s="225"/>
      <c r="BP521" s="225"/>
      <c r="BQ521" s="225"/>
      <c r="BR521" s="225"/>
      <c r="BS521" s="225"/>
      <c r="BT521" s="225"/>
      <c r="BU521" s="225"/>
      <c r="BV521" s="225"/>
      <c r="BW521" s="225"/>
      <c r="BX521" s="225"/>
      <c r="BY521" s="225"/>
      <c r="BZ521" s="225"/>
    </row>
    <row r="522" spans="1:78" ht="12" customHeight="1" x14ac:dyDescent="0.25">
      <c r="A522" s="225"/>
      <c r="B522" s="225"/>
      <c r="C522" s="225"/>
      <c r="D522" s="225"/>
      <c r="E522" s="225"/>
      <c r="F522" s="225"/>
      <c r="G522" s="225"/>
      <c r="H522" s="225"/>
      <c r="I522" s="225"/>
      <c r="J522" s="270"/>
      <c r="K522" s="271"/>
      <c r="L522" s="225"/>
      <c r="M522" s="225"/>
      <c r="N522" s="225"/>
      <c r="O522" s="225"/>
      <c r="P522" s="225"/>
      <c r="Q522" s="225"/>
      <c r="R522" s="225"/>
      <c r="S522" s="225"/>
      <c r="T522" s="225"/>
      <c r="U522" s="225"/>
      <c r="V522" s="225"/>
      <c r="W522" s="225"/>
      <c r="X522" s="225"/>
      <c r="Y522" s="225"/>
      <c r="Z522" s="225"/>
      <c r="AA522" s="225"/>
      <c r="AB522" s="225"/>
      <c r="AC522" s="225"/>
      <c r="AD522" s="225"/>
      <c r="AE522" s="225"/>
      <c r="AF522" s="225"/>
      <c r="AG522" s="225"/>
      <c r="AH522" s="225"/>
      <c r="AI522" s="225"/>
      <c r="AJ522" s="225"/>
      <c r="AK522" s="225"/>
      <c r="AL522" s="225"/>
      <c r="AM522" s="225"/>
      <c r="AN522" s="225"/>
      <c r="AO522" s="225"/>
      <c r="AP522" s="225"/>
      <c r="AQ522" s="225"/>
      <c r="AR522" s="225"/>
      <c r="AS522" s="225"/>
      <c r="AT522" s="225"/>
      <c r="AU522" s="225"/>
      <c r="AV522" s="225"/>
      <c r="AW522" s="225"/>
      <c r="AX522" s="225"/>
      <c r="AY522" s="225"/>
      <c r="AZ522" s="225"/>
      <c r="BA522" s="225"/>
      <c r="BB522" s="225"/>
      <c r="BC522" s="225"/>
      <c r="BD522" s="225"/>
      <c r="BE522" s="225"/>
      <c r="BF522" s="225"/>
      <c r="BG522" s="225"/>
      <c r="BH522" s="225"/>
      <c r="BI522" s="225"/>
      <c r="BJ522" s="225"/>
      <c r="BK522" s="225"/>
      <c r="BL522" s="225"/>
      <c r="BM522" s="225"/>
      <c r="BN522" s="225"/>
      <c r="BO522" s="225"/>
      <c r="BP522" s="225"/>
      <c r="BQ522" s="225"/>
      <c r="BR522" s="225"/>
      <c r="BS522" s="225"/>
      <c r="BT522" s="225"/>
      <c r="BU522" s="225"/>
      <c r="BV522" s="225"/>
      <c r="BW522" s="225"/>
      <c r="BX522" s="225"/>
      <c r="BY522" s="225"/>
      <c r="BZ522" s="225"/>
    </row>
    <row r="523" spans="1:78" ht="12" customHeight="1" x14ac:dyDescent="0.25">
      <c r="A523" s="225"/>
      <c r="B523" s="225"/>
      <c r="C523" s="225"/>
      <c r="D523" s="225"/>
      <c r="E523" s="225"/>
      <c r="F523" s="225"/>
      <c r="G523" s="225"/>
      <c r="H523" s="225"/>
      <c r="I523" s="225"/>
      <c r="J523" s="270"/>
      <c r="K523" s="271"/>
      <c r="L523" s="225"/>
      <c r="M523" s="225"/>
      <c r="N523" s="225"/>
      <c r="O523" s="225"/>
      <c r="P523" s="225"/>
      <c r="Q523" s="225"/>
      <c r="R523" s="225"/>
      <c r="S523" s="225"/>
      <c r="T523" s="225"/>
      <c r="U523" s="225"/>
      <c r="V523" s="225"/>
      <c r="W523" s="225"/>
      <c r="X523" s="225"/>
      <c r="Y523" s="225"/>
      <c r="Z523" s="225"/>
      <c r="AA523" s="225"/>
      <c r="AB523" s="225"/>
      <c r="AC523" s="225"/>
      <c r="AD523" s="225"/>
      <c r="AE523" s="225"/>
      <c r="AF523" s="225"/>
      <c r="AG523" s="225"/>
      <c r="AH523" s="225"/>
      <c r="AI523" s="225"/>
      <c r="AJ523" s="225"/>
      <c r="AK523" s="225"/>
      <c r="AL523" s="225"/>
      <c r="AM523" s="225"/>
      <c r="AN523" s="225"/>
      <c r="AO523" s="225"/>
      <c r="AP523" s="225"/>
      <c r="AQ523" s="225"/>
      <c r="AR523" s="225"/>
      <c r="AS523" s="225"/>
      <c r="AT523" s="225"/>
      <c r="AU523" s="225"/>
      <c r="AV523" s="225"/>
      <c r="AW523" s="225"/>
      <c r="AX523" s="225"/>
      <c r="AY523" s="225"/>
      <c r="AZ523" s="225"/>
      <c r="BA523" s="225"/>
      <c r="BB523" s="225"/>
      <c r="BC523" s="225"/>
      <c r="BD523" s="225"/>
      <c r="BE523" s="225"/>
      <c r="BF523" s="225"/>
      <c r="BG523" s="225"/>
      <c r="BH523" s="225"/>
      <c r="BI523" s="225"/>
      <c r="BJ523" s="225"/>
      <c r="BK523" s="225"/>
      <c r="BL523" s="225"/>
      <c r="BM523" s="225"/>
      <c r="BN523" s="225"/>
      <c r="BO523" s="225"/>
      <c r="BP523" s="225"/>
      <c r="BQ523" s="225"/>
      <c r="BR523" s="225"/>
      <c r="BS523" s="225"/>
      <c r="BT523" s="225"/>
      <c r="BU523" s="225"/>
      <c r="BV523" s="225"/>
      <c r="BW523" s="225"/>
      <c r="BX523" s="225"/>
      <c r="BY523" s="225"/>
      <c r="BZ523" s="225"/>
    </row>
    <row r="524" spans="1:78" ht="12" customHeight="1" x14ac:dyDescent="0.25">
      <c r="A524" s="225"/>
      <c r="B524" s="225"/>
      <c r="C524" s="225"/>
      <c r="D524" s="225"/>
      <c r="E524" s="225"/>
      <c r="F524" s="225"/>
      <c r="G524" s="225"/>
      <c r="H524" s="225"/>
      <c r="I524" s="225"/>
      <c r="J524" s="270"/>
      <c r="K524" s="271"/>
      <c r="L524" s="225"/>
      <c r="M524" s="225"/>
      <c r="N524" s="225"/>
      <c r="O524" s="225"/>
      <c r="P524" s="225"/>
      <c r="Q524" s="225"/>
      <c r="R524" s="225"/>
      <c r="S524" s="225"/>
      <c r="T524" s="225"/>
      <c r="U524" s="225"/>
      <c r="V524" s="225"/>
      <c r="W524" s="225"/>
      <c r="X524" s="225"/>
      <c r="Y524" s="225"/>
      <c r="Z524" s="225"/>
      <c r="AA524" s="225"/>
      <c r="AB524" s="225"/>
      <c r="AC524" s="225"/>
      <c r="AD524" s="225"/>
      <c r="AE524" s="225"/>
      <c r="AF524" s="225"/>
      <c r="AG524" s="225"/>
      <c r="AH524" s="225"/>
      <c r="AI524" s="225"/>
      <c r="AJ524" s="225"/>
      <c r="AK524" s="225"/>
      <c r="AL524" s="225"/>
      <c r="AM524" s="225"/>
      <c r="AN524" s="225"/>
      <c r="AO524" s="225"/>
      <c r="AP524" s="225"/>
      <c r="AQ524" s="225"/>
      <c r="AR524" s="225"/>
      <c r="AS524" s="225"/>
      <c r="AT524" s="225"/>
      <c r="AU524" s="225"/>
      <c r="AV524" s="225"/>
      <c r="AW524" s="225"/>
      <c r="AX524" s="225"/>
      <c r="AY524" s="225"/>
      <c r="AZ524" s="225"/>
      <c r="BA524" s="225"/>
      <c r="BB524" s="225"/>
      <c r="BC524" s="225"/>
      <c r="BD524" s="225"/>
      <c r="BE524" s="225"/>
      <c r="BF524" s="225"/>
      <c r="BG524" s="225"/>
      <c r="BH524" s="225"/>
      <c r="BI524" s="225"/>
      <c r="BJ524" s="225"/>
      <c r="BK524" s="225"/>
      <c r="BL524" s="225"/>
      <c r="BM524" s="225"/>
      <c r="BN524" s="225"/>
      <c r="BO524" s="225"/>
      <c r="BP524" s="225"/>
      <c r="BQ524" s="225"/>
      <c r="BR524" s="225"/>
      <c r="BS524" s="225"/>
      <c r="BT524" s="225"/>
      <c r="BU524" s="225"/>
      <c r="BV524" s="225"/>
      <c r="BW524" s="225"/>
      <c r="BX524" s="225"/>
      <c r="BY524" s="225"/>
      <c r="BZ524" s="225"/>
    </row>
    <row r="525" spans="1:78" ht="12" customHeight="1" x14ac:dyDescent="0.25">
      <c r="A525" s="225"/>
      <c r="B525" s="225"/>
      <c r="C525" s="225"/>
      <c r="D525" s="225"/>
      <c r="E525" s="225"/>
      <c r="F525" s="225"/>
      <c r="G525" s="225"/>
      <c r="H525" s="225"/>
      <c r="I525" s="225"/>
      <c r="J525" s="270"/>
      <c r="K525" s="271"/>
      <c r="L525" s="225"/>
      <c r="M525" s="225"/>
      <c r="N525" s="225"/>
      <c r="O525" s="225"/>
      <c r="P525" s="225"/>
      <c r="Q525" s="225"/>
      <c r="R525" s="225"/>
      <c r="S525" s="225"/>
      <c r="T525" s="225"/>
      <c r="U525" s="225"/>
      <c r="V525" s="225"/>
      <c r="W525" s="225"/>
      <c r="X525" s="225"/>
      <c r="Y525" s="225"/>
      <c r="Z525" s="225"/>
      <c r="AA525" s="225"/>
      <c r="AB525" s="225"/>
      <c r="AC525" s="225"/>
      <c r="AD525" s="225"/>
      <c r="AE525" s="225"/>
      <c r="AF525" s="225"/>
      <c r="AG525" s="225"/>
      <c r="AH525" s="225"/>
      <c r="AI525" s="225"/>
      <c r="AJ525" s="225"/>
      <c r="AK525" s="225"/>
      <c r="AL525" s="225"/>
      <c r="AM525" s="225"/>
      <c r="AN525" s="225"/>
      <c r="AO525" s="225"/>
      <c r="AP525" s="225"/>
      <c r="AQ525" s="225"/>
      <c r="AR525" s="225"/>
      <c r="AS525" s="225"/>
      <c r="AT525" s="225"/>
      <c r="AU525" s="225"/>
      <c r="AV525" s="225"/>
      <c r="AW525" s="225"/>
      <c r="AX525" s="225"/>
      <c r="AY525" s="225"/>
      <c r="AZ525" s="225"/>
      <c r="BA525" s="225"/>
      <c r="BB525" s="225"/>
      <c r="BC525" s="225"/>
      <c r="BD525" s="225"/>
      <c r="BE525" s="225"/>
      <c r="BF525" s="225"/>
      <c r="BG525" s="225"/>
      <c r="BH525" s="225"/>
      <c r="BI525" s="225"/>
      <c r="BJ525" s="225"/>
      <c r="BK525" s="225"/>
      <c r="BL525" s="225"/>
      <c r="BM525" s="225"/>
      <c r="BN525" s="225"/>
      <c r="BO525" s="225"/>
      <c r="BP525" s="225"/>
      <c r="BQ525" s="225"/>
      <c r="BR525" s="225"/>
      <c r="BS525" s="225"/>
      <c r="BT525" s="225"/>
      <c r="BU525" s="225"/>
      <c r="BV525" s="225"/>
      <c r="BW525" s="225"/>
      <c r="BX525" s="225"/>
      <c r="BY525" s="225"/>
      <c r="BZ525" s="225"/>
    </row>
    <row r="526" spans="1:78" ht="12" customHeight="1" x14ac:dyDescent="0.25">
      <c r="A526" s="225"/>
      <c r="B526" s="225"/>
      <c r="C526" s="225"/>
      <c r="D526" s="225"/>
      <c r="E526" s="225"/>
      <c r="F526" s="225"/>
      <c r="G526" s="225"/>
      <c r="H526" s="225"/>
      <c r="I526" s="225"/>
      <c r="J526" s="270"/>
      <c r="K526" s="271"/>
      <c r="L526" s="225"/>
      <c r="M526" s="225"/>
      <c r="N526" s="225"/>
      <c r="O526" s="225"/>
      <c r="P526" s="225"/>
      <c r="Q526" s="225"/>
      <c r="R526" s="225"/>
      <c r="S526" s="225"/>
      <c r="T526" s="225"/>
      <c r="U526" s="225"/>
      <c r="V526" s="225"/>
      <c r="W526" s="225"/>
      <c r="X526" s="225"/>
      <c r="Y526" s="225"/>
      <c r="Z526" s="225"/>
      <c r="AA526" s="225"/>
      <c r="AB526" s="225"/>
      <c r="AC526" s="225"/>
      <c r="AD526" s="225"/>
      <c r="AE526" s="225"/>
      <c r="AF526" s="225"/>
      <c r="AG526" s="225"/>
      <c r="AH526" s="225"/>
      <c r="AI526" s="225"/>
      <c r="AJ526" s="225"/>
      <c r="AK526" s="225"/>
      <c r="AL526" s="225"/>
      <c r="AM526" s="225"/>
      <c r="AN526" s="225"/>
      <c r="AO526" s="225"/>
      <c r="AP526" s="225"/>
      <c r="AQ526" s="225"/>
      <c r="AR526" s="225"/>
      <c r="AS526" s="225"/>
      <c r="AT526" s="225"/>
      <c r="AU526" s="225"/>
      <c r="AV526" s="225"/>
      <c r="AW526" s="225"/>
      <c r="AX526" s="225"/>
      <c r="AY526" s="225"/>
      <c r="AZ526" s="225"/>
      <c r="BA526" s="225"/>
      <c r="BB526" s="225"/>
      <c r="BC526" s="225"/>
      <c r="BD526" s="225"/>
      <c r="BE526" s="225"/>
      <c r="BF526" s="225"/>
      <c r="BG526" s="225"/>
      <c r="BH526" s="225"/>
      <c r="BI526" s="225"/>
      <c r="BJ526" s="225"/>
      <c r="BK526" s="225"/>
      <c r="BL526" s="225"/>
      <c r="BM526" s="225"/>
      <c r="BN526" s="225"/>
      <c r="BO526" s="225"/>
      <c r="BP526" s="225"/>
      <c r="BQ526" s="225"/>
      <c r="BR526" s="225"/>
      <c r="BS526" s="225"/>
      <c r="BT526" s="225"/>
      <c r="BU526" s="225"/>
      <c r="BV526" s="225"/>
      <c r="BW526" s="225"/>
      <c r="BX526" s="225"/>
      <c r="BY526" s="225"/>
      <c r="BZ526" s="225"/>
    </row>
    <row r="527" spans="1:78" ht="12" customHeight="1" x14ac:dyDescent="0.25">
      <c r="A527" s="225"/>
      <c r="B527" s="225"/>
      <c r="C527" s="225"/>
      <c r="D527" s="225"/>
      <c r="E527" s="225"/>
      <c r="F527" s="225"/>
      <c r="G527" s="225"/>
      <c r="H527" s="225"/>
      <c r="I527" s="225"/>
      <c r="J527" s="270"/>
      <c r="K527" s="271"/>
      <c r="L527" s="225"/>
      <c r="M527" s="225"/>
      <c r="N527" s="225"/>
      <c r="O527" s="225"/>
      <c r="P527" s="225"/>
      <c r="Q527" s="225"/>
      <c r="R527" s="225"/>
      <c r="S527" s="225"/>
      <c r="T527" s="225"/>
      <c r="U527" s="225"/>
      <c r="V527" s="225"/>
      <c r="W527" s="225"/>
      <c r="X527" s="225"/>
      <c r="Y527" s="225"/>
      <c r="Z527" s="225"/>
      <c r="AA527" s="225"/>
      <c r="AB527" s="225"/>
      <c r="AC527" s="225"/>
      <c r="AD527" s="225"/>
      <c r="AE527" s="225"/>
      <c r="AF527" s="225"/>
      <c r="AG527" s="225"/>
      <c r="AH527" s="225"/>
      <c r="AI527" s="225"/>
      <c r="AJ527" s="225"/>
      <c r="AK527" s="225"/>
      <c r="AL527" s="225"/>
      <c r="AM527" s="225"/>
      <c r="AN527" s="225"/>
      <c r="AO527" s="225"/>
      <c r="AP527" s="225"/>
      <c r="AQ527" s="225"/>
      <c r="AR527" s="225"/>
      <c r="AS527" s="225"/>
      <c r="AT527" s="225"/>
      <c r="AU527" s="225"/>
      <c r="AV527" s="225"/>
      <c r="AW527" s="225"/>
      <c r="AX527" s="225"/>
      <c r="AY527" s="225"/>
      <c r="AZ527" s="225"/>
      <c r="BA527" s="225"/>
      <c r="BB527" s="225"/>
      <c r="BC527" s="225"/>
      <c r="BD527" s="225"/>
      <c r="BE527" s="225"/>
      <c r="BF527" s="225"/>
      <c r="BG527" s="225"/>
      <c r="BH527" s="225"/>
      <c r="BI527" s="225"/>
      <c r="BJ527" s="225"/>
      <c r="BK527" s="225"/>
      <c r="BL527" s="225"/>
      <c r="BM527" s="225"/>
      <c r="BN527" s="225"/>
      <c r="BO527" s="225"/>
      <c r="BP527" s="225"/>
      <c r="BQ527" s="225"/>
      <c r="BR527" s="225"/>
      <c r="BS527" s="225"/>
      <c r="BT527" s="225"/>
      <c r="BU527" s="225"/>
      <c r="BV527" s="225"/>
      <c r="BW527" s="225"/>
      <c r="BX527" s="225"/>
      <c r="BY527" s="225"/>
      <c r="BZ527" s="225"/>
    </row>
    <row r="528" spans="1:78" ht="12" customHeight="1" x14ac:dyDescent="0.25">
      <c r="A528" s="225"/>
      <c r="B528" s="225"/>
      <c r="C528" s="225"/>
      <c r="D528" s="225"/>
      <c r="E528" s="225"/>
      <c r="F528" s="225"/>
      <c r="G528" s="225"/>
      <c r="H528" s="225"/>
      <c r="I528" s="225"/>
      <c r="J528" s="270"/>
      <c r="K528" s="271"/>
      <c r="L528" s="225"/>
      <c r="M528" s="225"/>
      <c r="N528" s="225"/>
      <c r="O528" s="225"/>
      <c r="P528" s="225"/>
      <c r="Q528" s="225"/>
      <c r="R528" s="225"/>
      <c r="S528" s="225"/>
      <c r="T528" s="225"/>
      <c r="U528" s="225"/>
      <c r="V528" s="225"/>
      <c r="W528" s="225"/>
      <c r="X528" s="225"/>
      <c r="Y528" s="225"/>
      <c r="Z528" s="225"/>
      <c r="AA528" s="225"/>
      <c r="AB528" s="225"/>
      <c r="AC528" s="225"/>
      <c r="AD528" s="225"/>
      <c r="AE528" s="225"/>
      <c r="AF528" s="225"/>
      <c r="AG528" s="225"/>
      <c r="AH528" s="225"/>
      <c r="AI528" s="225"/>
      <c r="AJ528" s="225"/>
      <c r="AK528" s="225"/>
      <c r="AL528" s="225"/>
      <c r="AM528" s="225"/>
      <c r="AN528" s="225"/>
      <c r="AO528" s="225"/>
      <c r="AP528" s="225"/>
      <c r="AQ528" s="225"/>
      <c r="AR528" s="225"/>
      <c r="AS528" s="225"/>
      <c r="AT528" s="225"/>
      <c r="AU528" s="225"/>
      <c r="AV528" s="225"/>
      <c r="AW528" s="225"/>
      <c r="AX528" s="225"/>
      <c r="AY528" s="225"/>
      <c r="AZ528" s="225"/>
      <c r="BA528" s="225"/>
      <c r="BB528" s="225"/>
      <c r="BC528" s="225"/>
      <c r="BD528" s="225"/>
      <c r="BE528" s="225"/>
      <c r="BF528" s="225"/>
      <c r="BG528" s="225"/>
      <c r="BH528" s="225"/>
      <c r="BI528" s="225"/>
      <c r="BJ528" s="225"/>
      <c r="BK528" s="225"/>
      <c r="BL528" s="225"/>
      <c r="BM528" s="225"/>
      <c r="BN528" s="225"/>
      <c r="BO528" s="225"/>
      <c r="BP528" s="225"/>
      <c r="BQ528" s="225"/>
      <c r="BR528" s="225"/>
      <c r="BS528" s="225"/>
      <c r="BT528" s="225"/>
      <c r="BU528" s="225"/>
      <c r="BV528" s="225"/>
      <c r="BW528" s="225"/>
      <c r="BX528" s="225"/>
      <c r="BY528" s="225"/>
      <c r="BZ528" s="225"/>
    </row>
    <row r="529" spans="1:78" ht="12" customHeight="1" x14ac:dyDescent="0.25">
      <c r="A529" s="225"/>
      <c r="B529" s="225"/>
      <c r="C529" s="225"/>
      <c r="D529" s="225"/>
      <c r="E529" s="225"/>
      <c r="F529" s="225"/>
      <c r="G529" s="225"/>
      <c r="H529" s="225"/>
      <c r="I529" s="225"/>
      <c r="J529" s="270"/>
      <c r="K529" s="271"/>
      <c r="L529" s="225"/>
      <c r="M529" s="225"/>
      <c r="N529" s="225"/>
      <c r="O529" s="225"/>
      <c r="P529" s="225"/>
      <c r="Q529" s="225"/>
      <c r="R529" s="225"/>
      <c r="S529" s="225"/>
      <c r="T529" s="225"/>
      <c r="U529" s="225"/>
      <c r="V529" s="225"/>
      <c r="W529" s="225"/>
      <c r="X529" s="225"/>
      <c r="Y529" s="225"/>
      <c r="Z529" s="225"/>
      <c r="AA529" s="225"/>
      <c r="AB529" s="225"/>
      <c r="AC529" s="225"/>
      <c r="AD529" s="225"/>
      <c r="AE529" s="225"/>
      <c r="AF529" s="225"/>
      <c r="AG529" s="225"/>
      <c r="AH529" s="225"/>
      <c r="AI529" s="225"/>
      <c r="AJ529" s="225"/>
      <c r="AK529" s="225"/>
      <c r="AL529" s="225"/>
      <c r="AM529" s="225"/>
      <c r="AN529" s="225"/>
      <c r="AO529" s="225"/>
      <c r="AP529" s="225"/>
      <c r="AQ529" s="225"/>
      <c r="AR529" s="225"/>
      <c r="AS529" s="225"/>
      <c r="AT529" s="225"/>
      <c r="AU529" s="225"/>
      <c r="AV529" s="225"/>
      <c r="AW529" s="225"/>
      <c r="AX529" s="225"/>
      <c r="AY529" s="225"/>
      <c r="AZ529" s="225"/>
      <c r="BA529" s="225"/>
      <c r="BB529" s="225"/>
      <c r="BC529" s="225"/>
      <c r="BD529" s="225"/>
      <c r="BE529" s="225"/>
      <c r="BF529" s="225"/>
      <c r="BG529" s="225"/>
      <c r="BH529" s="225"/>
      <c r="BI529" s="225"/>
      <c r="BJ529" s="225"/>
      <c r="BK529" s="225"/>
      <c r="BL529" s="225"/>
      <c r="BM529" s="225"/>
      <c r="BN529" s="225"/>
      <c r="BO529" s="225"/>
      <c r="BP529" s="225"/>
      <c r="BQ529" s="225"/>
      <c r="BR529" s="225"/>
      <c r="BS529" s="225"/>
      <c r="BT529" s="225"/>
      <c r="BU529" s="225"/>
      <c r="BV529" s="225"/>
      <c r="BW529" s="225"/>
      <c r="BX529" s="225"/>
      <c r="BY529" s="225"/>
      <c r="BZ529" s="225"/>
    </row>
    <row r="530" spans="1:78" ht="12" customHeight="1" x14ac:dyDescent="0.25">
      <c r="A530" s="225"/>
      <c r="B530" s="225"/>
      <c r="C530" s="225"/>
      <c r="D530" s="225"/>
      <c r="E530" s="225"/>
      <c r="F530" s="225"/>
      <c r="G530" s="225"/>
      <c r="H530" s="225"/>
      <c r="I530" s="225"/>
      <c r="J530" s="270"/>
      <c r="K530" s="271"/>
      <c r="L530" s="225"/>
      <c r="M530" s="225"/>
      <c r="N530" s="225"/>
      <c r="O530" s="225"/>
      <c r="P530" s="225"/>
      <c r="Q530" s="225"/>
      <c r="R530" s="225"/>
      <c r="S530" s="225"/>
      <c r="T530" s="225"/>
      <c r="U530" s="225"/>
      <c r="V530" s="225"/>
      <c r="W530" s="225"/>
      <c r="X530" s="225"/>
      <c r="Y530" s="225"/>
      <c r="Z530" s="225"/>
      <c r="AA530" s="225"/>
      <c r="AB530" s="225"/>
      <c r="AC530" s="225"/>
      <c r="AD530" s="225"/>
      <c r="AE530" s="225"/>
      <c r="AF530" s="225"/>
      <c r="AG530" s="225"/>
      <c r="AH530" s="225"/>
      <c r="AI530" s="225"/>
      <c r="AJ530" s="225"/>
      <c r="AK530" s="225"/>
      <c r="AL530" s="225"/>
      <c r="AM530" s="225"/>
      <c r="AN530" s="225"/>
      <c r="AO530" s="225"/>
      <c r="AP530" s="225"/>
      <c r="AQ530" s="225"/>
      <c r="AR530" s="225"/>
      <c r="AS530" s="225"/>
      <c r="AT530" s="225"/>
      <c r="AU530" s="225"/>
      <c r="AV530" s="225"/>
      <c r="AW530" s="225"/>
      <c r="AX530" s="225"/>
      <c r="AY530" s="225"/>
      <c r="AZ530" s="225"/>
      <c r="BA530" s="225"/>
      <c r="BB530" s="225"/>
      <c r="BC530" s="225"/>
      <c r="BD530" s="225"/>
      <c r="BE530" s="225"/>
      <c r="BF530" s="225"/>
      <c r="BG530" s="225"/>
      <c r="BH530" s="225"/>
      <c r="BI530" s="225"/>
      <c r="BJ530" s="225"/>
      <c r="BK530" s="225"/>
      <c r="BL530" s="225"/>
      <c r="BM530" s="225"/>
      <c r="BN530" s="225"/>
      <c r="BO530" s="225"/>
      <c r="BP530" s="225"/>
      <c r="BQ530" s="225"/>
      <c r="BR530" s="225"/>
      <c r="BS530" s="225"/>
      <c r="BT530" s="225"/>
      <c r="BU530" s="225"/>
      <c r="BV530" s="225"/>
      <c r="BW530" s="225"/>
      <c r="BX530" s="225"/>
      <c r="BY530" s="225"/>
      <c r="BZ530" s="225"/>
    </row>
    <row r="531" spans="1:78" ht="12" customHeight="1" x14ac:dyDescent="0.25">
      <c r="A531" s="225"/>
      <c r="B531" s="225"/>
      <c r="C531" s="225"/>
      <c r="D531" s="225"/>
      <c r="E531" s="225"/>
      <c r="F531" s="225"/>
      <c r="G531" s="225"/>
      <c r="H531" s="225"/>
      <c r="I531" s="225"/>
      <c r="J531" s="270"/>
      <c r="K531" s="271"/>
      <c r="L531" s="225"/>
      <c r="M531" s="225"/>
      <c r="N531" s="225"/>
      <c r="O531" s="225"/>
      <c r="P531" s="225"/>
      <c r="Q531" s="225"/>
      <c r="R531" s="225"/>
      <c r="S531" s="225"/>
      <c r="T531" s="225"/>
      <c r="U531" s="225"/>
      <c r="V531" s="225"/>
      <c r="W531" s="225"/>
      <c r="X531" s="225"/>
      <c r="Y531" s="225"/>
      <c r="Z531" s="225"/>
      <c r="AA531" s="225"/>
      <c r="AB531" s="225"/>
      <c r="AC531" s="225"/>
      <c r="AD531" s="225"/>
      <c r="AE531" s="225"/>
      <c r="AF531" s="225"/>
      <c r="AG531" s="225"/>
      <c r="AH531" s="225"/>
      <c r="AI531" s="225"/>
      <c r="AJ531" s="225"/>
      <c r="AK531" s="225"/>
      <c r="AL531" s="225"/>
      <c r="AM531" s="225"/>
      <c r="AN531" s="225"/>
      <c r="AO531" s="225"/>
      <c r="AP531" s="225"/>
      <c r="AQ531" s="225"/>
      <c r="AR531" s="225"/>
      <c r="AS531" s="225"/>
      <c r="AT531" s="225"/>
      <c r="AU531" s="225"/>
      <c r="AV531" s="225"/>
      <c r="AW531" s="225"/>
      <c r="AX531" s="225"/>
      <c r="AY531" s="225"/>
      <c r="AZ531" s="225"/>
      <c r="BA531" s="225"/>
      <c r="BB531" s="225"/>
      <c r="BC531" s="225"/>
      <c r="BD531" s="225"/>
      <c r="BE531" s="225"/>
      <c r="BF531" s="225"/>
      <c r="BG531" s="225"/>
      <c r="BH531" s="225"/>
      <c r="BI531" s="225"/>
      <c r="BJ531" s="225"/>
      <c r="BK531" s="225"/>
      <c r="BL531" s="225"/>
      <c r="BM531" s="225"/>
      <c r="BN531" s="225"/>
      <c r="BO531" s="225"/>
      <c r="BP531" s="225"/>
      <c r="BQ531" s="225"/>
      <c r="BR531" s="225"/>
      <c r="BS531" s="225"/>
      <c r="BT531" s="225"/>
      <c r="BU531" s="225"/>
      <c r="BV531" s="225"/>
      <c r="BW531" s="225"/>
      <c r="BX531" s="225"/>
      <c r="BY531" s="225"/>
      <c r="BZ531" s="225"/>
    </row>
    <row r="532" spans="1:78" ht="12" customHeight="1" x14ac:dyDescent="0.25">
      <c r="A532" s="225"/>
      <c r="B532" s="225"/>
      <c r="C532" s="225"/>
      <c r="D532" s="225"/>
      <c r="E532" s="225"/>
      <c r="F532" s="225"/>
      <c r="G532" s="225"/>
      <c r="H532" s="225"/>
      <c r="I532" s="225"/>
      <c r="J532" s="270"/>
      <c r="K532" s="271"/>
      <c r="L532" s="225"/>
      <c r="M532" s="225"/>
      <c r="N532" s="225"/>
      <c r="O532" s="225"/>
      <c r="P532" s="225"/>
      <c r="Q532" s="225"/>
      <c r="R532" s="225"/>
      <c r="S532" s="225"/>
      <c r="T532" s="225"/>
      <c r="U532" s="225"/>
      <c r="V532" s="225"/>
      <c r="W532" s="225"/>
      <c r="X532" s="225"/>
      <c r="Y532" s="225"/>
      <c r="Z532" s="225"/>
      <c r="AA532" s="225"/>
      <c r="AB532" s="225"/>
      <c r="AC532" s="225"/>
      <c r="AD532" s="225"/>
      <c r="AE532" s="225"/>
      <c r="AF532" s="225"/>
      <c r="AG532" s="225"/>
      <c r="AH532" s="225"/>
      <c r="AI532" s="225"/>
      <c r="AJ532" s="225"/>
      <c r="AK532" s="225"/>
      <c r="AL532" s="225"/>
      <c r="AM532" s="225"/>
      <c r="AN532" s="225"/>
      <c r="AO532" s="225"/>
      <c r="AP532" s="225"/>
      <c r="AQ532" s="225"/>
      <c r="AR532" s="225"/>
      <c r="AS532" s="225"/>
      <c r="AT532" s="225"/>
      <c r="AU532" s="225"/>
      <c r="AV532" s="225"/>
      <c r="AW532" s="225"/>
      <c r="AX532" s="225"/>
      <c r="AY532" s="225"/>
      <c r="AZ532" s="225"/>
      <c r="BA532" s="225"/>
      <c r="BB532" s="225"/>
      <c r="BC532" s="225"/>
      <c r="BD532" s="225"/>
      <c r="BE532" s="225"/>
      <c r="BF532" s="225"/>
      <c r="BG532" s="225"/>
      <c r="BH532" s="225"/>
      <c r="BI532" s="225"/>
      <c r="BJ532" s="225"/>
      <c r="BK532" s="225"/>
      <c r="BL532" s="225"/>
      <c r="BM532" s="225"/>
      <c r="BN532" s="225"/>
      <c r="BO532" s="225"/>
      <c r="BP532" s="225"/>
      <c r="BQ532" s="225"/>
      <c r="BR532" s="225"/>
      <c r="BS532" s="225"/>
      <c r="BT532" s="225"/>
      <c r="BU532" s="225"/>
      <c r="BV532" s="225"/>
      <c r="BW532" s="225"/>
      <c r="BX532" s="225"/>
      <c r="BY532" s="225"/>
      <c r="BZ532" s="225"/>
    </row>
    <row r="533" spans="1:78" ht="12" customHeight="1" x14ac:dyDescent="0.25">
      <c r="A533" s="225"/>
      <c r="B533" s="225"/>
      <c r="C533" s="225"/>
      <c r="D533" s="225"/>
      <c r="E533" s="225"/>
      <c r="F533" s="225"/>
      <c r="G533" s="225"/>
      <c r="H533" s="225"/>
      <c r="I533" s="225"/>
      <c r="J533" s="270"/>
      <c r="K533" s="271"/>
      <c r="L533" s="225"/>
      <c r="M533" s="225"/>
      <c r="N533" s="225"/>
      <c r="O533" s="225"/>
      <c r="P533" s="225"/>
      <c r="Q533" s="225"/>
      <c r="R533" s="225"/>
      <c r="S533" s="225"/>
      <c r="T533" s="225"/>
      <c r="U533" s="225"/>
      <c r="V533" s="225"/>
      <c r="W533" s="225"/>
      <c r="X533" s="225"/>
      <c r="Y533" s="225"/>
      <c r="Z533" s="225"/>
      <c r="AA533" s="225"/>
      <c r="AB533" s="225"/>
      <c r="AC533" s="225"/>
      <c r="AD533" s="225"/>
      <c r="AE533" s="225"/>
      <c r="AF533" s="225"/>
      <c r="AG533" s="225"/>
      <c r="AH533" s="225"/>
      <c r="AI533" s="225"/>
      <c r="AJ533" s="225"/>
      <c r="AK533" s="225"/>
      <c r="AL533" s="225"/>
      <c r="AM533" s="225"/>
      <c r="AN533" s="225"/>
      <c r="AO533" s="225"/>
      <c r="AP533" s="225"/>
      <c r="AQ533" s="225"/>
      <c r="AR533" s="225"/>
      <c r="AS533" s="225"/>
      <c r="AT533" s="225"/>
      <c r="AU533" s="225"/>
      <c r="AV533" s="225"/>
      <c r="AW533" s="225"/>
      <c r="AX533" s="225"/>
      <c r="AY533" s="225"/>
      <c r="AZ533" s="225"/>
      <c r="BA533" s="225"/>
      <c r="BB533" s="225"/>
      <c r="BC533" s="225"/>
      <c r="BD533" s="225"/>
      <c r="BE533" s="225"/>
      <c r="BF533" s="225"/>
      <c r="BG533" s="225"/>
      <c r="BH533" s="225"/>
      <c r="BI533" s="225"/>
      <c r="BJ533" s="225"/>
      <c r="BK533" s="225"/>
      <c r="BL533" s="225"/>
      <c r="BM533" s="225"/>
      <c r="BN533" s="225"/>
      <c r="BO533" s="225"/>
      <c r="BP533" s="225"/>
      <c r="BQ533" s="225"/>
      <c r="BR533" s="225"/>
      <c r="BS533" s="225"/>
      <c r="BT533" s="225"/>
      <c r="BU533" s="225"/>
      <c r="BV533" s="225"/>
      <c r="BW533" s="225"/>
      <c r="BX533" s="225"/>
      <c r="BY533" s="225"/>
      <c r="BZ533" s="225"/>
    </row>
    <row r="534" spans="1:78" ht="12" customHeight="1" x14ac:dyDescent="0.25">
      <c r="A534" s="225"/>
      <c r="B534" s="225"/>
      <c r="C534" s="225"/>
      <c r="D534" s="225"/>
      <c r="E534" s="225"/>
      <c r="F534" s="225"/>
      <c r="G534" s="225"/>
      <c r="H534" s="225"/>
      <c r="I534" s="225"/>
      <c r="J534" s="270"/>
      <c r="K534" s="271"/>
      <c r="L534" s="225"/>
      <c r="M534" s="225"/>
      <c r="N534" s="225"/>
      <c r="O534" s="225"/>
      <c r="P534" s="225"/>
      <c r="Q534" s="225"/>
      <c r="R534" s="225"/>
      <c r="S534" s="225"/>
      <c r="T534" s="225"/>
      <c r="U534" s="225"/>
      <c r="V534" s="225"/>
      <c r="W534" s="225"/>
      <c r="X534" s="225"/>
      <c r="Y534" s="225"/>
      <c r="Z534" s="225"/>
      <c r="AA534" s="225"/>
      <c r="AB534" s="225"/>
      <c r="AC534" s="225"/>
      <c r="AD534" s="225"/>
      <c r="AE534" s="225"/>
      <c r="AF534" s="225"/>
      <c r="AG534" s="225"/>
      <c r="AH534" s="225"/>
      <c r="AI534" s="225"/>
      <c r="AJ534" s="225"/>
      <c r="AK534" s="225"/>
      <c r="AL534" s="225"/>
      <c r="AM534" s="225"/>
      <c r="AN534" s="225"/>
      <c r="AO534" s="225"/>
      <c r="AP534" s="225"/>
      <c r="AQ534" s="225"/>
      <c r="AR534" s="225"/>
      <c r="AS534" s="225"/>
      <c r="AT534" s="225"/>
      <c r="AU534" s="225"/>
      <c r="AV534" s="225"/>
      <c r="AW534" s="225"/>
      <c r="AX534" s="225"/>
      <c r="AY534" s="225"/>
      <c r="AZ534" s="225"/>
      <c r="BA534" s="225"/>
      <c r="BB534" s="225"/>
      <c r="BC534" s="225"/>
      <c r="BD534" s="225"/>
      <c r="BE534" s="225"/>
      <c r="BF534" s="225"/>
      <c r="BG534" s="225"/>
      <c r="BH534" s="225"/>
      <c r="BI534" s="225"/>
      <c r="BJ534" s="225"/>
      <c r="BK534" s="225"/>
      <c r="BL534" s="225"/>
      <c r="BM534" s="225"/>
      <c r="BN534" s="225"/>
      <c r="BO534" s="225"/>
      <c r="BP534" s="225"/>
      <c r="BQ534" s="225"/>
      <c r="BR534" s="225"/>
      <c r="BS534" s="225"/>
      <c r="BT534" s="225"/>
      <c r="BU534" s="225"/>
      <c r="BV534" s="225"/>
      <c r="BW534" s="225"/>
      <c r="BX534" s="225"/>
      <c r="BY534" s="225"/>
      <c r="BZ534" s="225"/>
    </row>
    <row r="535" spans="1:78" ht="12" customHeight="1" x14ac:dyDescent="0.25">
      <c r="A535" s="225"/>
      <c r="B535" s="225"/>
      <c r="C535" s="225"/>
      <c r="D535" s="225"/>
      <c r="E535" s="225"/>
      <c r="F535" s="225"/>
      <c r="G535" s="225"/>
      <c r="H535" s="225"/>
      <c r="I535" s="225"/>
      <c r="J535" s="270"/>
      <c r="K535" s="271"/>
      <c r="L535" s="225"/>
      <c r="M535" s="225"/>
      <c r="N535" s="225"/>
      <c r="O535" s="225"/>
      <c r="P535" s="225"/>
      <c r="Q535" s="225"/>
      <c r="R535" s="225"/>
      <c r="S535" s="225"/>
      <c r="T535" s="225"/>
      <c r="U535" s="225"/>
      <c r="V535" s="225"/>
      <c r="W535" s="225"/>
      <c r="X535" s="225"/>
      <c r="Y535" s="225"/>
      <c r="Z535" s="225"/>
      <c r="AA535" s="225"/>
      <c r="AB535" s="225"/>
      <c r="AC535" s="225"/>
      <c r="AD535" s="225"/>
      <c r="AE535" s="225"/>
      <c r="AF535" s="225"/>
      <c r="AG535" s="225"/>
      <c r="AH535" s="225"/>
      <c r="AI535" s="225"/>
      <c r="AJ535" s="225"/>
      <c r="AK535" s="225"/>
      <c r="AL535" s="225"/>
      <c r="AM535" s="225"/>
      <c r="AN535" s="225"/>
      <c r="AO535" s="225"/>
      <c r="AP535" s="225"/>
      <c r="AQ535" s="225"/>
      <c r="AR535" s="225"/>
      <c r="AS535" s="225"/>
      <c r="AT535" s="225"/>
      <c r="AU535" s="225"/>
      <c r="AV535" s="225"/>
      <c r="AW535" s="225"/>
      <c r="AX535" s="225"/>
      <c r="AY535" s="225"/>
      <c r="AZ535" s="225"/>
      <c r="BA535" s="225"/>
      <c r="BB535" s="225"/>
      <c r="BC535" s="225"/>
      <c r="BD535" s="225"/>
      <c r="BE535" s="225"/>
      <c r="BF535" s="225"/>
      <c r="BG535" s="225"/>
      <c r="BH535" s="225"/>
      <c r="BI535" s="225"/>
      <c r="BJ535" s="225"/>
      <c r="BK535" s="225"/>
      <c r="BL535" s="225"/>
      <c r="BM535" s="225"/>
      <c r="BN535" s="225"/>
      <c r="BO535" s="225"/>
      <c r="BP535" s="225"/>
      <c r="BQ535" s="225"/>
      <c r="BR535" s="225"/>
      <c r="BS535" s="225"/>
      <c r="BT535" s="225"/>
      <c r="BU535" s="225"/>
      <c r="BV535" s="225"/>
      <c r="BW535" s="225"/>
      <c r="BX535" s="225"/>
      <c r="BY535" s="225"/>
      <c r="BZ535" s="225"/>
    </row>
    <row r="536" spans="1:78" ht="12" customHeight="1" x14ac:dyDescent="0.25">
      <c r="A536" s="225"/>
      <c r="B536" s="225"/>
      <c r="C536" s="225"/>
      <c r="D536" s="225"/>
      <c r="E536" s="225"/>
      <c r="F536" s="225"/>
      <c r="G536" s="225"/>
      <c r="H536" s="225"/>
      <c r="I536" s="225"/>
      <c r="J536" s="270"/>
      <c r="K536" s="271"/>
      <c r="L536" s="225"/>
      <c r="M536" s="225"/>
      <c r="N536" s="225"/>
      <c r="O536" s="225"/>
      <c r="P536" s="225"/>
      <c r="Q536" s="225"/>
      <c r="R536" s="225"/>
      <c r="S536" s="225"/>
      <c r="T536" s="225"/>
      <c r="U536" s="225"/>
      <c r="V536" s="225"/>
      <c r="W536" s="225"/>
      <c r="X536" s="225"/>
      <c r="Y536" s="225"/>
      <c r="Z536" s="225"/>
      <c r="AA536" s="225"/>
      <c r="AB536" s="225"/>
      <c r="AC536" s="225"/>
      <c r="AD536" s="225"/>
      <c r="AE536" s="225"/>
      <c r="AF536" s="225"/>
      <c r="AG536" s="225"/>
      <c r="AH536" s="225"/>
      <c r="AI536" s="225"/>
      <c r="AJ536" s="225"/>
      <c r="AK536" s="225"/>
      <c r="AL536" s="225"/>
      <c r="AM536" s="225"/>
      <c r="AN536" s="225"/>
      <c r="AO536" s="225"/>
      <c r="AP536" s="225"/>
      <c r="AQ536" s="225"/>
      <c r="AR536" s="225"/>
      <c r="AS536" s="225"/>
      <c r="AT536" s="225"/>
      <c r="AU536" s="225"/>
      <c r="AV536" s="225"/>
      <c r="AW536" s="225"/>
      <c r="AX536" s="225"/>
      <c r="AY536" s="225"/>
      <c r="AZ536" s="225"/>
      <c r="BA536" s="225"/>
      <c r="BB536" s="225"/>
      <c r="BC536" s="225"/>
      <c r="BD536" s="225"/>
      <c r="BE536" s="225"/>
      <c r="BF536" s="225"/>
      <c r="BG536" s="225"/>
      <c r="BH536" s="225"/>
      <c r="BI536" s="225"/>
      <c r="BJ536" s="225"/>
      <c r="BK536" s="225"/>
      <c r="BL536" s="225"/>
      <c r="BM536" s="225"/>
      <c r="BN536" s="225"/>
      <c r="BO536" s="225"/>
      <c r="BP536" s="225"/>
      <c r="BQ536" s="225"/>
      <c r="BR536" s="225"/>
      <c r="BS536" s="225"/>
      <c r="BT536" s="225"/>
      <c r="BU536" s="225"/>
      <c r="BV536" s="225"/>
      <c r="BW536" s="225"/>
      <c r="BX536" s="225"/>
      <c r="BY536" s="225"/>
      <c r="BZ536" s="225"/>
    </row>
    <row r="537" spans="1:78" ht="12" customHeight="1" x14ac:dyDescent="0.25">
      <c r="A537" s="225"/>
      <c r="B537" s="225"/>
      <c r="C537" s="225"/>
      <c r="D537" s="225"/>
      <c r="E537" s="225"/>
      <c r="F537" s="225"/>
      <c r="G537" s="225"/>
      <c r="H537" s="225"/>
      <c r="I537" s="225"/>
      <c r="J537" s="270"/>
      <c r="K537" s="271"/>
      <c r="L537" s="225"/>
      <c r="M537" s="225"/>
      <c r="N537" s="225"/>
      <c r="O537" s="225"/>
      <c r="P537" s="225"/>
      <c r="Q537" s="225"/>
      <c r="R537" s="225"/>
      <c r="S537" s="225"/>
      <c r="T537" s="225"/>
      <c r="U537" s="225"/>
      <c r="V537" s="225"/>
      <c r="W537" s="225"/>
      <c r="X537" s="225"/>
      <c r="Y537" s="225"/>
      <c r="Z537" s="225"/>
      <c r="AA537" s="225"/>
      <c r="AB537" s="225"/>
      <c r="AC537" s="225"/>
      <c r="AD537" s="225"/>
      <c r="AE537" s="225"/>
      <c r="AF537" s="225"/>
      <c r="AG537" s="225"/>
      <c r="AH537" s="225"/>
      <c r="AI537" s="225"/>
      <c r="AJ537" s="225"/>
      <c r="AK537" s="225"/>
      <c r="AL537" s="225"/>
      <c r="AM537" s="225"/>
      <c r="AN537" s="225"/>
      <c r="AO537" s="225"/>
      <c r="AP537" s="225"/>
      <c r="AQ537" s="225"/>
      <c r="AR537" s="225"/>
      <c r="AS537" s="225"/>
      <c r="AT537" s="225"/>
      <c r="AU537" s="225"/>
      <c r="AV537" s="225"/>
      <c r="AW537" s="225"/>
      <c r="AX537" s="225"/>
      <c r="AY537" s="225"/>
      <c r="AZ537" s="225"/>
      <c r="BA537" s="225"/>
      <c r="BB537" s="225"/>
      <c r="BC537" s="225"/>
      <c r="BD537" s="225"/>
      <c r="BE537" s="225"/>
      <c r="BF537" s="225"/>
      <c r="BG537" s="225"/>
      <c r="BH537" s="225"/>
      <c r="BI537" s="225"/>
      <c r="BJ537" s="225"/>
      <c r="BK537" s="225"/>
      <c r="BL537" s="225"/>
      <c r="BM537" s="225"/>
      <c r="BN537" s="225"/>
      <c r="BO537" s="225"/>
      <c r="BP537" s="225"/>
      <c r="BQ537" s="225"/>
      <c r="BR537" s="225"/>
      <c r="BS537" s="225"/>
      <c r="BT537" s="225"/>
      <c r="BU537" s="225"/>
      <c r="BV537" s="225"/>
      <c r="BW537" s="225"/>
      <c r="BX537" s="225"/>
      <c r="BY537" s="225"/>
      <c r="BZ537" s="225"/>
    </row>
    <row r="538" spans="1:78" ht="12" customHeight="1" x14ac:dyDescent="0.25">
      <c r="A538" s="225"/>
      <c r="B538" s="225"/>
      <c r="C538" s="225"/>
      <c r="D538" s="225"/>
      <c r="E538" s="225"/>
      <c r="F538" s="225"/>
      <c r="G538" s="225"/>
      <c r="H538" s="225"/>
      <c r="I538" s="225"/>
      <c r="J538" s="270"/>
      <c r="K538" s="271"/>
      <c r="L538" s="225"/>
      <c r="M538" s="225"/>
      <c r="N538" s="225"/>
      <c r="O538" s="225"/>
      <c r="P538" s="225"/>
      <c r="Q538" s="225"/>
      <c r="R538" s="225"/>
      <c r="S538" s="225"/>
      <c r="T538" s="225"/>
      <c r="U538" s="225"/>
      <c r="V538" s="225"/>
      <c r="W538" s="225"/>
      <c r="X538" s="225"/>
      <c r="Y538" s="225"/>
      <c r="Z538" s="225"/>
      <c r="AA538" s="225"/>
      <c r="AB538" s="225"/>
      <c r="AC538" s="225"/>
      <c r="AD538" s="225"/>
      <c r="AE538" s="225"/>
      <c r="AF538" s="225"/>
      <c r="AG538" s="225"/>
      <c r="AH538" s="225"/>
      <c r="AI538" s="225"/>
      <c r="AJ538" s="225"/>
      <c r="AK538" s="225"/>
      <c r="AL538" s="225"/>
      <c r="AM538" s="225"/>
      <c r="AN538" s="225"/>
      <c r="AO538" s="225"/>
      <c r="AP538" s="225"/>
      <c r="AQ538" s="225"/>
      <c r="AR538" s="225"/>
      <c r="AS538" s="225"/>
      <c r="AT538" s="225"/>
      <c r="AU538" s="225"/>
      <c r="AV538" s="225"/>
      <c r="AW538" s="225"/>
      <c r="AX538" s="225"/>
      <c r="AY538" s="225"/>
      <c r="AZ538" s="225"/>
      <c r="BA538" s="225"/>
      <c r="BB538" s="225"/>
      <c r="BC538" s="225"/>
      <c r="BD538" s="225"/>
      <c r="BE538" s="225"/>
      <c r="BF538" s="225"/>
      <c r="BG538" s="225"/>
      <c r="BH538" s="225"/>
      <c r="BI538" s="225"/>
      <c r="BJ538" s="225"/>
      <c r="BK538" s="225"/>
      <c r="BL538" s="225"/>
      <c r="BM538" s="225"/>
      <c r="BN538" s="225"/>
      <c r="BO538" s="225"/>
      <c r="BP538" s="225"/>
      <c r="BQ538" s="225"/>
      <c r="BR538" s="225"/>
      <c r="BS538" s="225"/>
      <c r="BT538" s="225"/>
      <c r="BU538" s="225"/>
      <c r="BV538" s="225"/>
      <c r="BW538" s="225"/>
      <c r="BX538" s="225"/>
      <c r="BY538" s="225"/>
      <c r="BZ538" s="225"/>
    </row>
    <row r="539" spans="1:78" ht="12" customHeight="1" x14ac:dyDescent="0.25">
      <c r="A539" s="225"/>
      <c r="B539" s="225"/>
      <c r="C539" s="225"/>
      <c r="D539" s="225"/>
      <c r="E539" s="225"/>
      <c r="F539" s="225"/>
      <c r="G539" s="225"/>
      <c r="H539" s="225"/>
      <c r="I539" s="225"/>
      <c r="J539" s="270"/>
      <c r="K539" s="271"/>
      <c r="L539" s="225"/>
      <c r="M539" s="225"/>
      <c r="N539" s="225"/>
      <c r="O539" s="225"/>
      <c r="P539" s="225"/>
      <c r="Q539" s="225"/>
      <c r="R539" s="225"/>
      <c r="S539" s="225"/>
      <c r="T539" s="225"/>
      <c r="U539" s="225"/>
      <c r="V539" s="225"/>
      <c r="W539" s="225"/>
      <c r="X539" s="225"/>
      <c r="Y539" s="225"/>
      <c r="Z539" s="225"/>
      <c r="AA539" s="225"/>
      <c r="AB539" s="225"/>
      <c r="AC539" s="225"/>
      <c r="AD539" s="225"/>
      <c r="AE539" s="225"/>
      <c r="AF539" s="225"/>
      <c r="AG539" s="225"/>
      <c r="AH539" s="225"/>
      <c r="AI539" s="225"/>
      <c r="AJ539" s="225"/>
      <c r="AK539" s="225"/>
      <c r="AL539" s="225"/>
      <c r="AM539" s="225"/>
      <c r="AN539" s="225"/>
      <c r="AO539" s="225"/>
      <c r="AP539" s="225"/>
      <c r="AQ539" s="225"/>
      <c r="AR539" s="225"/>
      <c r="AS539" s="225"/>
      <c r="AT539" s="225"/>
      <c r="AU539" s="225"/>
      <c r="AV539" s="225"/>
      <c r="AW539" s="225"/>
      <c r="AX539" s="225"/>
      <c r="AY539" s="225"/>
      <c r="AZ539" s="225"/>
      <c r="BA539" s="225"/>
      <c r="BB539" s="225"/>
      <c r="BC539" s="225"/>
      <c r="BD539" s="225"/>
      <c r="BE539" s="225"/>
      <c r="BF539" s="225"/>
      <c r="BG539" s="225"/>
      <c r="BH539" s="225"/>
      <c r="BI539" s="225"/>
      <c r="BJ539" s="225"/>
      <c r="BK539" s="225"/>
      <c r="BL539" s="225"/>
      <c r="BM539" s="225"/>
      <c r="BN539" s="225"/>
      <c r="BO539" s="225"/>
      <c r="BP539" s="225"/>
      <c r="BQ539" s="225"/>
      <c r="BR539" s="225"/>
      <c r="BS539" s="225"/>
      <c r="BT539" s="225"/>
      <c r="BU539" s="225"/>
      <c r="BV539" s="225"/>
      <c r="BW539" s="225"/>
      <c r="BX539" s="225"/>
      <c r="BY539" s="225"/>
      <c r="BZ539" s="225"/>
    </row>
    <row r="540" spans="1:78" ht="12" customHeight="1" x14ac:dyDescent="0.25">
      <c r="A540" s="225"/>
      <c r="B540" s="225"/>
      <c r="C540" s="225"/>
      <c r="D540" s="225"/>
      <c r="E540" s="225"/>
      <c r="F540" s="225"/>
      <c r="G540" s="225"/>
      <c r="H540" s="225"/>
      <c r="I540" s="225"/>
      <c r="J540" s="270"/>
      <c r="K540" s="271"/>
      <c r="L540" s="225"/>
      <c r="M540" s="225"/>
      <c r="N540" s="225"/>
      <c r="O540" s="225"/>
      <c r="P540" s="225"/>
      <c r="Q540" s="225"/>
      <c r="R540" s="225"/>
      <c r="S540" s="225"/>
      <c r="T540" s="225"/>
      <c r="U540" s="225"/>
      <c r="V540" s="225"/>
      <c r="W540" s="225"/>
      <c r="X540" s="225"/>
      <c r="Y540" s="225"/>
      <c r="Z540" s="225"/>
      <c r="AA540" s="225"/>
      <c r="AB540" s="225"/>
      <c r="AC540" s="225"/>
      <c r="AD540" s="225"/>
      <c r="AE540" s="225"/>
      <c r="AF540" s="225"/>
      <c r="AG540" s="225"/>
      <c r="AH540" s="225"/>
      <c r="AI540" s="225"/>
      <c r="AJ540" s="225"/>
      <c r="AK540" s="225"/>
      <c r="AL540" s="225"/>
      <c r="AM540" s="225"/>
      <c r="AN540" s="225"/>
      <c r="AO540" s="225"/>
      <c r="AP540" s="225"/>
      <c r="AQ540" s="225"/>
      <c r="AR540" s="225"/>
      <c r="AS540" s="225"/>
      <c r="AT540" s="225"/>
      <c r="AU540" s="225"/>
      <c r="AV540" s="225"/>
      <c r="AW540" s="225"/>
      <c r="AX540" s="225"/>
      <c r="AY540" s="225"/>
      <c r="AZ540" s="225"/>
      <c r="BA540" s="225"/>
      <c r="BB540" s="225"/>
      <c r="BC540" s="225"/>
      <c r="BD540" s="225"/>
      <c r="BE540" s="225"/>
      <c r="BF540" s="225"/>
      <c r="BG540" s="225"/>
      <c r="BH540" s="225"/>
      <c r="BI540" s="225"/>
      <c r="BJ540" s="225"/>
      <c r="BK540" s="225"/>
      <c r="BL540" s="225"/>
      <c r="BM540" s="225"/>
      <c r="BN540" s="225"/>
      <c r="BO540" s="225"/>
      <c r="BP540" s="225"/>
      <c r="BQ540" s="225"/>
      <c r="BR540" s="225"/>
      <c r="BS540" s="225"/>
      <c r="BT540" s="225"/>
      <c r="BU540" s="225"/>
      <c r="BV540" s="225"/>
      <c r="BW540" s="225"/>
      <c r="BX540" s="225"/>
      <c r="BY540" s="225"/>
      <c r="BZ540" s="225"/>
    </row>
    <row r="541" spans="1:78" ht="12" customHeight="1" x14ac:dyDescent="0.25">
      <c r="A541" s="225"/>
      <c r="B541" s="225"/>
      <c r="C541" s="225"/>
      <c r="D541" s="225"/>
      <c r="E541" s="225"/>
      <c r="F541" s="225"/>
      <c r="G541" s="225"/>
      <c r="H541" s="225"/>
      <c r="I541" s="225"/>
      <c r="J541" s="270"/>
      <c r="K541" s="271"/>
      <c r="L541" s="225"/>
      <c r="M541" s="225"/>
      <c r="N541" s="225"/>
      <c r="O541" s="225"/>
      <c r="P541" s="225"/>
      <c r="Q541" s="225"/>
      <c r="R541" s="225"/>
      <c r="S541" s="225"/>
      <c r="T541" s="225"/>
      <c r="U541" s="225"/>
      <c r="V541" s="225"/>
      <c r="W541" s="225"/>
      <c r="X541" s="225"/>
      <c r="Y541" s="225"/>
      <c r="Z541" s="225"/>
      <c r="AA541" s="225"/>
      <c r="AB541" s="225"/>
      <c r="AC541" s="225"/>
      <c r="AD541" s="225"/>
      <c r="AE541" s="225"/>
      <c r="AF541" s="225"/>
      <c r="AG541" s="225"/>
      <c r="AH541" s="225"/>
      <c r="AI541" s="225"/>
      <c r="AJ541" s="225"/>
      <c r="AK541" s="225"/>
      <c r="AL541" s="225"/>
      <c r="AM541" s="225"/>
      <c r="AN541" s="225"/>
      <c r="AO541" s="225"/>
      <c r="AP541" s="225"/>
      <c r="AQ541" s="225"/>
      <c r="AR541" s="225"/>
      <c r="AS541" s="225"/>
      <c r="AT541" s="225"/>
      <c r="AU541" s="225"/>
      <c r="AV541" s="225"/>
      <c r="AW541" s="225"/>
      <c r="AX541" s="225"/>
      <c r="AY541" s="225"/>
      <c r="AZ541" s="225"/>
      <c r="BA541" s="225"/>
      <c r="BB541" s="225"/>
      <c r="BC541" s="225"/>
      <c r="BD541" s="225"/>
      <c r="BE541" s="225"/>
      <c r="BF541" s="225"/>
      <c r="BG541" s="225"/>
      <c r="BH541" s="225"/>
      <c r="BI541" s="225"/>
      <c r="BJ541" s="225"/>
      <c r="BK541" s="225"/>
      <c r="BL541" s="225"/>
      <c r="BM541" s="225"/>
      <c r="BN541" s="225"/>
      <c r="BO541" s="225"/>
      <c r="BP541" s="225"/>
      <c r="BQ541" s="225"/>
      <c r="BR541" s="225"/>
      <c r="BS541" s="225"/>
      <c r="BT541" s="225"/>
      <c r="BU541" s="225"/>
      <c r="BV541" s="225"/>
      <c r="BW541" s="225"/>
      <c r="BX541" s="225"/>
      <c r="BY541" s="225"/>
      <c r="BZ541" s="225"/>
    </row>
    <row r="542" spans="1:78" ht="12" customHeight="1" x14ac:dyDescent="0.25">
      <c r="A542" s="225"/>
      <c r="B542" s="225"/>
      <c r="C542" s="225"/>
      <c r="D542" s="225"/>
      <c r="E542" s="225"/>
      <c r="F542" s="225"/>
      <c r="G542" s="225"/>
      <c r="H542" s="225"/>
      <c r="I542" s="225"/>
      <c r="J542" s="270"/>
      <c r="K542" s="271"/>
      <c r="L542" s="225"/>
      <c r="M542" s="225"/>
      <c r="N542" s="225"/>
      <c r="O542" s="225"/>
      <c r="P542" s="225"/>
      <c r="Q542" s="225"/>
      <c r="R542" s="225"/>
      <c r="S542" s="225"/>
      <c r="T542" s="225"/>
      <c r="U542" s="225"/>
      <c r="V542" s="225"/>
      <c r="W542" s="225"/>
      <c r="X542" s="225"/>
      <c r="Y542" s="225"/>
      <c r="Z542" s="225"/>
      <c r="AA542" s="225"/>
      <c r="AB542" s="225"/>
      <c r="AC542" s="225"/>
      <c r="AD542" s="225"/>
      <c r="AE542" s="225"/>
      <c r="AF542" s="225"/>
      <c r="AG542" s="225"/>
      <c r="AH542" s="225"/>
      <c r="AI542" s="225"/>
      <c r="AJ542" s="225"/>
      <c r="AK542" s="225"/>
      <c r="AL542" s="225"/>
      <c r="AM542" s="225"/>
      <c r="AN542" s="225"/>
      <c r="AO542" s="225"/>
      <c r="AP542" s="225"/>
      <c r="AQ542" s="225"/>
      <c r="AR542" s="225"/>
      <c r="AS542" s="225"/>
      <c r="AT542" s="225"/>
      <c r="AU542" s="225"/>
      <c r="AV542" s="225"/>
      <c r="AW542" s="225"/>
      <c r="AX542" s="225"/>
      <c r="AY542" s="225"/>
      <c r="AZ542" s="225"/>
      <c r="BA542" s="225"/>
      <c r="BB542" s="225"/>
      <c r="BC542" s="225"/>
      <c r="BD542" s="225"/>
      <c r="BE542" s="225"/>
      <c r="BF542" s="225"/>
      <c r="BG542" s="225"/>
      <c r="BH542" s="225"/>
      <c r="BI542" s="225"/>
      <c r="BJ542" s="225"/>
      <c r="BK542" s="225"/>
      <c r="BL542" s="225"/>
      <c r="BM542" s="225"/>
      <c r="BN542" s="225"/>
      <c r="BO542" s="225"/>
      <c r="BP542" s="225"/>
      <c r="BQ542" s="225"/>
      <c r="BR542" s="225"/>
      <c r="BS542" s="225"/>
      <c r="BT542" s="225"/>
      <c r="BU542" s="225"/>
      <c r="BV542" s="225"/>
      <c r="BW542" s="225"/>
      <c r="BX542" s="225"/>
      <c r="BY542" s="225"/>
      <c r="BZ542" s="225"/>
    </row>
    <row r="543" spans="1:78" ht="12" customHeight="1" x14ac:dyDescent="0.25">
      <c r="A543" s="225"/>
      <c r="B543" s="225"/>
      <c r="C543" s="225"/>
      <c r="D543" s="225"/>
      <c r="E543" s="225"/>
      <c r="F543" s="225"/>
      <c r="G543" s="225"/>
      <c r="H543" s="225"/>
      <c r="I543" s="225"/>
      <c r="J543" s="270"/>
      <c r="K543" s="271"/>
      <c r="L543" s="225"/>
      <c r="M543" s="225"/>
      <c r="N543" s="225"/>
      <c r="O543" s="225"/>
      <c r="P543" s="225"/>
      <c r="Q543" s="225"/>
      <c r="R543" s="225"/>
      <c r="S543" s="225"/>
      <c r="T543" s="225"/>
      <c r="U543" s="225"/>
      <c r="V543" s="225"/>
      <c r="W543" s="225"/>
      <c r="X543" s="225"/>
      <c r="Y543" s="225"/>
      <c r="Z543" s="225"/>
      <c r="AA543" s="225"/>
      <c r="AB543" s="225"/>
      <c r="AC543" s="225"/>
      <c r="AD543" s="225"/>
      <c r="AE543" s="225"/>
      <c r="AF543" s="225"/>
      <c r="AG543" s="225"/>
      <c r="AH543" s="225"/>
      <c r="AI543" s="225"/>
      <c r="AJ543" s="225"/>
      <c r="AK543" s="225"/>
      <c r="AL543" s="225"/>
      <c r="AM543" s="225"/>
      <c r="AN543" s="225"/>
      <c r="AO543" s="225"/>
      <c r="AP543" s="225"/>
      <c r="AQ543" s="225"/>
      <c r="AR543" s="225"/>
      <c r="AS543" s="225"/>
      <c r="AT543" s="225"/>
      <c r="AU543" s="225"/>
      <c r="AV543" s="225"/>
      <c r="AW543" s="225"/>
      <c r="AX543" s="225"/>
      <c r="AY543" s="225"/>
      <c r="AZ543" s="225"/>
      <c r="BA543" s="225"/>
      <c r="BB543" s="225"/>
      <c r="BC543" s="225"/>
      <c r="BD543" s="225"/>
      <c r="BE543" s="225"/>
      <c r="BF543" s="225"/>
      <c r="BG543" s="225"/>
      <c r="BH543" s="225"/>
      <c r="BI543" s="225"/>
      <c r="BJ543" s="225"/>
      <c r="BK543" s="225"/>
      <c r="BL543" s="225"/>
      <c r="BM543" s="225"/>
      <c r="BN543" s="225"/>
      <c r="BO543" s="225"/>
      <c r="BP543" s="225"/>
      <c r="BQ543" s="225"/>
      <c r="BR543" s="225"/>
      <c r="BS543" s="225"/>
      <c r="BT543" s="225"/>
      <c r="BU543" s="225"/>
      <c r="BV543" s="225"/>
      <c r="BW543" s="225"/>
      <c r="BX543" s="225"/>
      <c r="BY543" s="225"/>
      <c r="BZ543" s="225"/>
    </row>
    <row r="544" spans="1:78" ht="12" customHeight="1" x14ac:dyDescent="0.25">
      <c r="A544" s="225"/>
      <c r="B544" s="225"/>
      <c r="C544" s="225"/>
      <c r="D544" s="225"/>
      <c r="E544" s="225"/>
      <c r="F544" s="225"/>
      <c r="G544" s="225"/>
      <c r="H544" s="225"/>
      <c r="I544" s="225"/>
      <c r="J544" s="270"/>
      <c r="K544" s="271"/>
      <c r="L544" s="225"/>
      <c r="M544" s="225"/>
      <c r="N544" s="225"/>
      <c r="O544" s="225"/>
      <c r="P544" s="225"/>
      <c r="Q544" s="225"/>
      <c r="R544" s="225"/>
      <c r="S544" s="225"/>
      <c r="T544" s="225"/>
      <c r="U544" s="225"/>
      <c r="V544" s="225"/>
      <c r="W544" s="225"/>
      <c r="X544" s="225"/>
      <c r="Y544" s="225"/>
      <c r="Z544" s="225"/>
      <c r="AA544" s="225"/>
      <c r="AB544" s="225"/>
      <c r="AC544" s="225"/>
      <c r="AD544" s="225"/>
      <c r="AE544" s="225"/>
      <c r="AF544" s="225"/>
      <c r="AG544" s="225"/>
      <c r="AH544" s="225"/>
      <c r="AI544" s="225"/>
      <c r="AJ544" s="225"/>
      <c r="AK544" s="225"/>
      <c r="AL544" s="225"/>
      <c r="AM544" s="225"/>
      <c r="AN544" s="225"/>
      <c r="AO544" s="225"/>
      <c r="AP544" s="225"/>
      <c r="AQ544" s="225"/>
      <c r="AR544" s="225"/>
      <c r="AS544" s="225"/>
      <c r="AT544" s="225"/>
      <c r="AU544" s="225"/>
      <c r="AV544" s="225"/>
      <c r="AW544" s="225"/>
      <c r="AX544" s="225"/>
      <c r="AY544" s="225"/>
      <c r="AZ544" s="225"/>
      <c r="BA544" s="225"/>
      <c r="BB544" s="225"/>
      <c r="BC544" s="225"/>
      <c r="BD544" s="225"/>
      <c r="BE544" s="225"/>
      <c r="BF544" s="225"/>
      <c r="BG544" s="225"/>
      <c r="BH544" s="225"/>
      <c r="BI544" s="225"/>
      <c r="BJ544" s="225"/>
      <c r="BK544" s="225"/>
      <c r="BL544" s="225"/>
      <c r="BM544" s="225"/>
      <c r="BN544" s="225"/>
      <c r="BO544" s="225"/>
      <c r="BP544" s="225"/>
      <c r="BQ544" s="225"/>
      <c r="BR544" s="225"/>
      <c r="BS544" s="225"/>
      <c r="BT544" s="225"/>
      <c r="BU544" s="225"/>
      <c r="BV544" s="225"/>
      <c r="BW544" s="225"/>
      <c r="BX544" s="225"/>
      <c r="BY544" s="225"/>
      <c r="BZ544" s="225"/>
    </row>
    <row r="545" spans="1:78" ht="12" customHeight="1" x14ac:dyDescent="0.25">
      <c r="A545" s="225"/>
      <c r="B545" s="225"/>
      <c r="C545" s="225"/>
      <c r="D545" s="225"/>
      <c r="E545" s="225"/>
      <c r="F545" s="225"/>
      <c r="G545" s="225"/>
      <c r="H545" s="225"/>
      <c r="I545" s="225"/>
      <c r="J545" s="270"/>
      <c r="K545" s="271"/>
      <c r="L545" s="225"/>
      <c r="M545" s="225"/>
      <c r="N545" s="225"/>
      <c r="O545" s="225"/>
      <c r="P545" s="225"/>
      <c r="Q545" s="225"/>
      <c r="R545" s="225"/>
      <c r="S545" s="225"/>
      <c r="T545" s="225"/>
      <c r="U545" s="225"/>
      <c r="V545" s="225"/>
      <c r="W545" s="225"/>
      <c r="X545" s="225"/>
      <c r="Y545" s="225"/>
      <c r="Z545" s="225"/>
      <c r="AA545" s="225"/>
      <c r="AB545" s="225"/>
      <c r="AC545" s="225"/>
      <c r="AD545" s="225"/>
      <c r="AE545" s="225"/>
      <c r="AF545" s="225"/>
      <c r="AG545" s="225"/>
      <c r="AH545" s="225"/>
      <c r="AI545" s="225"/>
      <c r="AJ545" s="225"/>
      <c r="AK545" s="225"/>
      <c r="AL545" s="225"/>
      <c r="AM545" s="225"/>
      <c r="AN545" s="225"/>
      <c r="AO545" s="225"/>
      <c r="AP545" s="225"/>
      <c r="AQ545" s="225"/>
      <c r="AR545" s="225"/>
      <c r="AS545" s="225"/>
      <c r="AT545" s="225"/>
      <c r="AU545" s="225"/>
      <c r="AV545" s="225"/>
      <c r="AW545" s="225"/>
      <c r="AX545" s="225"/>
      <c r="AY545" s="225"/>
      <c r="AZ545" s="225"/>
      <c r="BA545" s="225"/>
      <c r="BB545" s="225"/>
      <c r="BC545" s="225"/>
      <c r="BD545" s="225"/>
      <c r="BE545" s="225"/>
      <c r="BF545" s="225"/>
      <c r="BG545" s="225"/>
      <c r="BH545" s="225"/>
      <c r="BI545" s="225"/>
      <c r="BJ545" s="225"/>
      <c r="BK545" s="225"/>
      <c r="BL545" s="225"/>
      <c r="BM545" s="225"/>
      <c r="BN545" s="225"/>
      <c r="BO545" s="225"/>
      <c r="BP545" s="225"/>
      <c r="BQ545" s="225"/>
      <c r="BR545" s="225"/>
      <c r="BS545" s="225"/>
      <c r="BT545" s="225"/>
      <c r="BU545" s="225"/>
      <c r="BV545" s="225"/>
      <c r="BW545" s="225"/>
      <c r="BX545" s="225"/>
      <c r="BY545" s="225"/>
      <c r="BZ545" s="225"/>
    </row>
    <row r="546" spans="1:78" ht="12" customHeight="1" x14ac:dyDescent="0.25">
      <c r="A546" s="225"/>
      <c r="B546" s="225"/>
      <c r="C546" s="225"/>
      <c r="D546" s="225"/>
      <c r="E546" s="225"/>
      <c r="F546" s="225"/>
      <c r="G546" s="225"/>
      <c r="H546" s="225"/>
      <c r="I546" s="225"/>
      <c r="J546" s="270"/>
      <c r="K546" s="271"/>
      <c r="L546" s="225"/>
      <c r="M546" s="225"/>
      <c r="N546" s="225"/>
      <c r="O546" s="225"/>
      <c r="P546" s="225"/>
      <c r="Q546" s="225"/>
      <c r="R546" s="225"/>
      <c r="S546" s="225"/>
      <c r="T546" s="225"/>
      <c r="U546" s="225"/>
      <c r="V546" s="225"/>
      <c r="W546" s="225"/>
      <c r="X546" s="225"/>
      <c r="Y546" s="225"/>
      <c r="Z546" s="225"/>
      <c r="AA546" s="225"/>
      <c r="AB546" s="225"/>
      <c r="AC546" s="225"/>
      <c r="AD546" s="225"/>
      <c r="AE546" s="225"/>
      <c r="AF546" s="225"/>
      <c r="AG546" s="225"/>
      <c r="AH546" s="225"/>
      <c r="AI546" s="225"/>
      <c r="AJ546" s="225"/>
      <c r="AK546" s="225"/>
      <c r="AL546" s="225"/>
      <c r="AM546" s="225"/>
      <c r="AN546" s="225"/>
      <c r="AO546" s="225"/>
      <c r="AP546" s="225"/>
      <c r="AQ546" s="225"/>
      <c r="AR546" s="225"/>
      <c r="AS546" s="225"/>
      <c r="AT546" s="225"/>
      <c r="AU546" s="225"/>
      <c r="AV546" s="225"/>
      <c r="AW546" s="225"/>
      <c r="AX546" s="225"/>
      <c r="AY546" s="225"/>
      <c r="AZ546" s="225"/>
      <c r="BA546" s="225"/>
      <c r="BB546" s="225"/>
      <c r="BC546" s="225"/>
      <c r="BD546" s="225"/>
      <c r="BE546" s="225"/>
      <c r="BF546" s="225"/>
      <c r="BG546" s="225"/>
      <c r="BH546" s="225"/>
      <c r="BI546" s="225"/>
      <c r="BJ546" s="225"/>
      <c r="BK546" s="225"/>
      <c r="BL546" s="225"/>
      <c r="BM546" s="225"/>
      <c r="BN546" s="225"/>
      <c r="BO546" s="225"/>
      <c r="BP546" s="225"/>
      <c r="BQ546" s="225"/>
      <c r="BR546" s="225"/>
      <c r="BS546" s="225"/>
      <c r="BT546" s="225"/>
      <c r="BU546" s="225"/>
      <c r="BV546" s="225"/>
      <c r="BW546" s="225"/>
      <c r="BX546" s="225"/>
      <c r="BY546" s="225"/>
      <c r="BZ546" s="225"/>
    </row>
    <row r="547" spans="1:78" ht="12" customHeight="1" x14ac:dyDescent="0.25">
      <c r="A547" s="225"/>
      <c r="B547" s="225"/>
      <c r="C547" s="225"/>
      <c r="D547" s="225"/>
      <c r="E547" s="225"/>
      <c r="F547" s="225"/>
      <c r="G547" s="225"/>
      <c r="H547" s="225"/>
      <c r="I547" s="225"/>
      <c r="J547" s="270"/>
      <c r="K547" s="271"/>
      <c r="L547" s="225"/>
      <c r="M547" s="225"/>
      <c r="N547" s="225"/>
      <c r="O547" s="225"/>
      <c r="P547" s="225"/>
      <c r="Q547" s="225"/>
      <c r="R547" s="225"/>
      <c r="S547" s="225"/>
      <c r="T547" s="225"/>
      <c r="U547" s="225"/>
      <c r="V547" s="225"/>
      <c r="W547" s="225"/>
      <c r="X547" s="225"/>
      <c r="Y547" s="225"/>
      <c r="Z547" s="225"/>
      <c r="AA547" s="225"/>
      <c r="AB547" s="225"/>
      <c r="AC547" s="225"/>
      <c r="AD547" s="225"/>
      <c r="AE547" s="225"/>
      <c r="AF547" s="225"/>
      <c r="AG547" s="225"/>
      <c r="AH547" s="225"/>
      <c r="AI547" s="225"/>
      <c r="AJ547" s="225"/>
      <c r="AK547" s="225"/>
      <c r="AL547" s="225"/>
      <c r="AM547" s="225"/>
      <c r="AN547" s="225"/>
      <c r="AO547" s="225"/>
      <c r="AP547" s="225"/>
      <c r="AQ547" s="225"/>
      <c r="AR547" s="225"/>
      <c r="AS547" s="225"/>
      <c r="AT547" s="225"/>
      <c r="AU547" s="225"/>
      <c r="AV547" s="225"/>
      <c r="AW547" s="225"/>
      <c r="AX547" s="225"/>
      <c r="AY547" s="225"/>
      <c r="AZ547" s="225"/>
      <c r="BA547" s="225"/>
      <c r="BB547" s="225"/>
      <c r="BC547" s="225"/>
      <c r="BD547" s="225"/>
      <c r="BE547" s="225"/>
      <c r="BF547" s="225"/>
      <c r="BG547" s="225"/>
      <c r="BH547" s="225"/>
      <c r="BI547" s="225"/>
      <c r="BJ547" s="225"/>
      <c r="BK547" s="225"/>
      <c r="BL547" s="225"/>
      <c r="BM547" s="225"/>
      <c r="BN547" s="225"/>
      <c r="BO547" s="225"/>
      <c r="BP547" s="225"/>
      <c r="BQ547" s="225"/>
      <c r="BR547" s="225"/>
      <c r="BS547" s="225"/>
      <c r="BT547" s="225"/>
      <c r="BU547" s="225"/>
      <c r="BV547" s="225"/>
      <c r="BW547" s="225"/>
      <c r="BX547" s="225"/>
      <c r="BY547" s="225"/>
      <c r="BZ547" s="225"/>
    </row>
    <row r="548" spans="1:78" ht="12" customHeight="1" x14ac:dyDescent="0.25">
      <c r="A548" s="225"/>
      <c r="B548" s="225"/>
      <c r="C548" s="225"/>
      <c r="D548" s="225"/>
      <c r="E548" s="225"/>
      <c r="F548" s="225"/>
      <c r="G548" s="225"/>
      <c r="H548" s="225"/>
      <c r="I548" s="225"/>
      <c r="J548" s="270"/>
      <c r="K548" s="271"/>
      <c r="L548" s="225"/>
      <c r="M548" s="225"/>
      <c r="N548" s="225"/>
      <c r="O548" s="225"/>
      <c r="P548" s="225"/>
      <c r="Q548" s="225"/>
      <c r="R548" s="225"/>
      <c r="S548" s="225"/>
      <c r="T548" s="225"/>
      <c r="U548" s="225"/>
      <c r="V548" s="225"/>
      <c r="W548" s="225"/>
      <c r="X548" s="225"/>
      <c r="Y548" s="225"/>
      <c r="Z548" s="225"/>
      <c r="AA548" s="225"/>
      <c r="AB548" s="225"/>
      <c r="AC548" s="225"/>
      <c r="AD548" s="225"/>
      <c r="AE548" s="225"/>
      <c r="AF548" s="225"/>
      <c r="AG548" s="225"/>
      <c r="AH548" s="225"/>
      <c r="AI548" s="225"/>
      <c r="AJ548" s="225"/>
      <c r="AK548" s="225"/>
      <c r="AL548" s="225"/>
      <c r="AM548" s="225"/>
      <c r="AN548" s="225"/>
      <c r="AO548" s="225"/>
      <c r="AP548" s="225"/>
      <c r="AQ548" s="225"/>
      <c r="AR548" s="225"/>
      <c r="AS548" s="225"/>
      <c r="AT548" s="225"/>
      <c r="AU548" s="225"/>
      <c r="AV548" s="225"/>
      <c r="AW548" s="225"/>
      <c r="AX548" s="225"/>
      <c r="AY548" s="225"/>
      <c r="AZ548" s="225"/>
      <c r="BA548" s="225"/>
      <c r="BB548" s="225"/>
      <c r="BC548" s="225"/>
      <c r="BD548" s="225"/>
      <c r="BE548" s="225"/>
      <c r="BF548" s="225"/>
      <c r="BG548" s="225"/>
      <c r="BH548" s="225"/>
      <c r="BI548" s="225"/>
      <c r="BJ548" s="225"/>
      <c r="BK548" s="225"/>
      <c r="BL548" s="225"/>
      <c r="BM548" s="225"/>
      <c r="BN548" s="225"/>
      <c r="BO548" s="225"/>
      <c r="BP548" s="225"/>
      <c r="BQ548" s="225"/>
      <c r="BR548" s="225"/>
      <c r="BS548" s="225"/>
      <c r="BT548" s="225"/>
      <c r="BU548" s="225"/>
      <c r="BV548" s="225"/>
      <c r="BW548" s="225"/>
      <c r="BX548" s="225"/>
      <c r="BY548" s="225"/>
      <c r="BZ548" s="225"/>
    </row>
    <row r="549" spans="1:78" ht="12" customHeight="1" x14ac:dyDescent="0.25">
      <c r="A549" s="225"/>
      <c r="B549" s="225"/>
      <c r="C549" s="225"/>
      <c r="D549" s="225"/>
      <c r="E549" s="225"/>
      <c r="F549" s="225"/>
      <c r="G549" s="225"/>
      <c r="H549" s="225"/>
      <c r="I549" s="225"/>
      <c r="J549" s="270"/>
      <c r="K549" s="271"/>
      <c r="L549" s="225"/>
      <c r="M549" s="225"/>
      <c r="N549" s="225"/>
      <c r="O549" s="225"/>
      <c r="P549" s="225"/>
      <c r="Q549" s="225"/>
      <c r="R549" s="225"/>
      <c r="S549" s="225"/>
      <c r="T549" s="225"/>
      <c r="U549" s="225"/>
      <c r="V549" s="225"/>
      <c r="W549" s="225"/>
      <c r="X549" s="225"/>
      <c r="Y549" s="225"/>
      <c r="Z549" s="225"/>
      <c r="AA549" s="225"/>
      <c r="AB549" s="225"/>
      <c r="AC549" s="225"/>
      <c r="AD549" s="225"/>
      <c r="AE549" s="225"/>
      <c r="AF549" s="225"/>
      <c r="AG549" s="225"/>
      <c r="AH549" s="225"/>
      <c r="AI549" s="225"/>
      <c r="AJ549" s="225"/>
      <c r="AK549" s="225"/>
      <c r="AL549" s="225"/>
      <c r="AM549" s="225"/>
      <c r="AN549" s="225"/>
      <c r="AO549" s="225"/>
      <c r="AP549" s="225"/>
      <c r="AQ549" s="225"/>
      <c r="AR549" s="225"/>
      <c r="AS549" s="225"/>
      <c r="AT549" s="225"/>
      <c r="AU549" s="225"/>
      <c r="AV549" s="225"/>
      <c r="AW549" s="225"/>
      <c r="AX549" s="225"/>
      <c r="AY549" s="225"/>
      <c r="AZ549" s="225"/>
      <c r="BA549" s="225"/>
      <c r="BB549" s="225"/>
      <c r="BC549" s="225"/>
      <c r="BD549" s="225"/>
      <c r="BE549" s="225"/>
      <c r="BF549" s="225"/>
      <c r="BG549" s="225"/>
      <c r="BH549" s="225"/>
      <c r="BI549" s="225"/>
      <c r="BJ549" s="225"/>
      <c r="BK549" s="225"/>
      <c r="BL549" s="225"/>
      <c r="BM549" s="225"/>
      <c r="BN549" s="225"/>
      <c r="BO549" s="225"/>
      <c r="BP549" s="225"/>
      <c r="BQ549" s="225"/>
      <c r="BR549" s="225"/>
      <c r="BS549" s="225"/>
      <c r="BT549" s="225"/>
      <c r="BU549" s="225"/>
      <c r="BV549" s="225"/>
      <c r="BW549" s="225"/>
      <c r="BX549" s="225"/>
      <c r="BY549" s="225"/>
      <c r="BZ549" s="225"/>
    </row>
    <row r="550" spans="1:78" ht="12" customHeight="1" x14ac:dyDescent="0.25">
      <c r="A550" s="225"/>
      <c r="B550" s="225"/>
      <c r="C550" s="225"/>
      <c r="D550" s="225"/>
      <c r="E550" s="225"/>
      <c r="F550" s="225"/>
      <c r="G550" s="225"/>
      <c r="H550" s="225"/>
      <c r="I550" s="225"/>
      <c r="J550" s="270"/>
      <c r="K550" s="271"/>
      <c r="L550" s="225"/>
      <c r="M550" s="225"/>
      <c r="N550" s="225"/>
      <c r="O550" s="225"/>
      <c r="P550" s="225"/>
      <c r="Q550" s="225"/>
      <c r="R550" s="225"/>
      <c r="S550" s="225"/>
      <c r="T550" s="225"/>
      <c r="U550" s="225"/>
      <c r="V550" s="225"/>
      <c r="W550" s="225"/>
      <c r="X550" s="225"/>
      <c r="Y550" s="225"/>
      <c r="Z550" s="225"/>
      <c r="AA550" s="225"/>
      <c r="AB550" s="225"/>
      <c r="AC550" s="225"/>
      <c r="AD550" s="225"/>
      <c r="AE550" s="225"/>
      <c r="AF550" s="225"/>
      <c r="AG550" s="225"/>
      <c r="AH550" s="225"/>
      <c r="AI550" s="225"/>
      <c r="AJ550" s="225"/>
      <c r="AK550" s="225"/>
      <c r="AL550" s="225"/>
      <c r="AM550" s="225"/>
      <c r="AN550" s="225"/>
      <c r="AO550" s="225"/>
      <c r="AP550" s="225"/>
      <c r="AQ550" s="225"/>
      <c r="AR550" s="225"/>
      <c r="AS550" s="225"/>
      <c r="AT550" s="225"/>
      <c r="AU550" s="225"/>
      <c r="AV550" s="225"/>
      <c r="AW550" s="225"/>
      <c r="AX550" s="225"/>
      <c r="AY550" s="225"/>
      <c r="AZ550" s="225"/>
      <c r="BA550" s="225"/>
      <c r="BB550" s="225"/>
      <c r="BC550" s="225"/>
      <c r="BD550" s="225"/>
      <c r="BE550" s="225"/>
      <c r="BF550" s="225"/>
      <c r="BG550" s="225"/>
      <c r="BH550" s="225"/>
      <c r="BI550" s="225"/>
      <c r="BJ550" s="225"/>
      <c r="BK550" s="225"/>
      <c r="BL550" s="225"/>
      <c r="BM550" s="225"/>
      <c r="BN550" s="225"/>
      <c r="BO550" s="225"/>
      <c r="BP550" s="225"/>
      <c r="BQ550" s="225"/>
      <c r="BR550" s="225"/>
      <c r="BS550" s="225"/>
      <c r="BT550" s="225"/>
      <c r="BU550" s="225"/>
      <c r="BV550" s="225"/>
      <c r="BW550" s="225"/>
      <c r="BX550" s="225"/>
      <c r="BY550" s="225"/>
      <c r="BZ550" s="225"/>
    </row>
    <row r="551" spans="1:78" ht="12" customHeight="1" x14ac:dyDescent="0.25">
      <c r="A551" s="225"/>
      <c r="B551" s="225"/>
      <c r="C551" s="225"/>
      <c r="D551" s="225"/>
      <c r="E551" s="225"/>
      <c r="F551" s="225"/>
      <c r="G551" s="225"/>
      <c r="H551" s="225"/>
      <c r="I551" s="225"/>
      <c r="J551" s="270"/>
      <c r="K551" s="271"/>
      <c r="L551" s="225"/>
      <c r="M551" s="225"/>
      <c r="N551" s="225"/>
      <c r="O551" s="225"/>
      <c r="P551" s="225"/>
      <c r="Q551" s="225"/>
      <c r="R551" s="225"/>
      <c r="S551" s="225"/>
      <c r="T551" s="225"/>
      <c r="U551" s="225"/>
      <c r="V551" s="225"/>
      <c r="W551" s="225"/>
      <c r="X551" s="225"/>
      <c r="Y551" s="225"/>
      <c r="Z551" s="225"/>
      <c r="AA551" s="225"/>
      <c r="AB551" s="225"/>
      <c r="AC551" s="225"/>
      <c r="AD551" s="225"/>
      <c r="AE551" s="225"/>
      <c r="AF551" s="225"/>
      <c r="AG551" s="225"/>
      <c r="AH551" s="225"/>
      <c r="AI551" s="225"/>
      <c r="AJ551" s="225"/>
      <c r="AK551" s="225"/>
      <c r="AL551" s="225"/>
      <c r="AM551" s="225"/>
      <c r="AN551" s="225"/>
      <c r="AO551" s="225"/>
      <c r="AP551" s="225"/>
      <c r="AQ551" s="225"/>
      <c r="AR551" s="225"/>
      <c r="AS551" s="225"/>
      <c r="AT551" s="225"/>
      <c r="AU551" s="225"/>
      <c r="AV551" s="225"/>
      <c r="AW551" s="225"/>
      <c r="AX551" s="225"/>
      <c r="AY551" s="225"/>
      <c r="AZ551" s="225"/>
      <c r="BA551" s="225"/>
      <c r="BB551" s="225"/>
      <c r="BC551" s="225"/>
      <c r="BD551" s="225"/>
      <c r="BE551" s="225"/>
      <c r="BF551" s="225"/>
      <c r="BG551" s="225"/>
      <c r="BH551" s="225"/>
      <c r="BI551" s="225"/>
      <c r="BJ551" s="225"/>
      <c r="BK551" s="225"/>
      <c r="BL551" s="225"/>
      <c r="BM551" s="225"/>
      <c r="BN551" s="225"/>
      <c r="BO551" s="225"/>
      <c r="BP551" s="225"/>
      <c r="BQ551" s="225"/>
      <c r="BR551" s="225"/>
      <c r="BS551" s="225"/>
      <c r="BT551" s="225"/>
      <c r="BU551" s="225"/>
      <c r="BV551" s="225"/>
      <c r="BW551" s="225"/>
      <c r="BX551" s="225"/>
      <c r="BY551" s="225"/>
      <c r="BZ551" s="225"/>
    </row>
    <row r="552" spans="1:78" ht="12" customHeight="1" x14ac:dyDescent="0.25">
      <c r="A552" s="225"/>
      <c r="B552" s="225"/>
      <c r="C552" s="225"/>
      <c r="D552" s="225"/>
      <c r="E552" s="225"/>
      <c r="F552" s="225"/>
      <c r="G552" s="225"/>
      <c r="H552" s="225"/>
      <c r="I552" s="225"/>
      <c r="J552" s="270"/>
      <c r="K552" s="271"/>
      <c r="L552" s="225"/>
      <c r="M552" s="225"/>
      <c r="N552" s="225"/>
      <c r="O552" s="225"/>
      <c r="P552" s="225"/>
      <c r="Q552" s="225"/>
      <c r="R552" s="225"/>
      <c r="S552" s="225"/>
      <c r="T552" s="225"/>
      <c r="U552" s="225"/>
      <c r="V552" s="225"/>
      <c r="W552" s="225"/>
      <c r="X552" s="225"/>
      <c r="Y552" s="225"/>
      <c r="Z552" s="225"/>
      <c r="AA552" s="225"/>
      <c r="AB552" s="225"/>
      <c r="AC552" s="225"/>
      <c r="AD552" s="225"/>
      <c r="AE552" s="225"/>
      <c r="AF552" s="225"/>
      <c r="AG552" s="225"/>
      <c r="AH552" s="225"/>
      <c r="AI552" s="225"/>
      <c r="AJ552" s="225"/>
      <c r="AK552" s="225"/>
      <c r="AL552" s="225"/>
      <c r="AM552" s="225"/>
      <c r="AN552" s="225"/>
      <c r="AO552" s="225"/>
      <c r="AP552" s="225"/>
      <c r="AQ552" s="225"/>
      <c r="AR552" s="225"/>
      <c r="AS552" s="225"/>
      <c r="AT552" s="225"/>
      <c r="AU552" s="225"/>
      <c r="AV552" s="225"/>
      <c r="AW552" s="225"/>
      <c r="AX552" s="225"/>
      <c r="AY552" s="225"/>
      <c r="AZ552" s="225"/>
      <c r="BA552" s="225"/>
      <c r="BB552" s="225"/>
      <c r="BC552" s="225"/>
      <c r="BD552" s="225"/>
      <c r="BE552" s="225"/>
      <c r="BF552" s="225"/>
      <c r="BG552" s="225"/>
      <c r="BH552" s="225"/>
      <c r="BI552" s="225"/>
      <c r="BJ552" s="225"/>
      <c r="BK552" s="225"/>
      <c r="BL552" s="225"/>
      <c r="BM552" s="225"/>
      <c r="BN552" s="225"/>
      <c r="BO552" s="225"/>
      <c r="BP552" s="225"/>
      <c r="BQ552" s="225"/>
      <c r="BR552" s="225"/>
      <c r="BS552" s="225"/>
      <c r="BT552" s="225"/>
      <c r="BU552" s="225"/>
      <c r="BV552" s="225"/>
      <c r="BW552" s="225"/>
      <c r="BX552" s="225"/>
      <c r="BY552" s="225"/>
      <c r="BZ552" s="225"/>
    </row>
    <row r="553" spans="1:78" ht="12" customHeight="1" x14ac:dyDescent="0.25">
      <c r="A553" s="225"/>
      <c r="B553" s="225"/>
      <c r="C553" s="225"/>
      <c r="D553" s="225"/>
      <c r="E553" s="225"/>
      <c r="F553" s="225"/>
      <c r="G553" s="225"/>
      <c r="H553" s="225"/>
      <c r="I553" s="225"/>
      <c r="J553" s="270"/>
      <c r="K553" s="271"/>
      <c r="L553" s="225"/>
      <c r="M553" s="225"/>
      <c r="N553" s="225"/>
      <c r="O553" s="225"/>
      <c r="P553" s="225"/>
      <c r="Q553" s="225"/>
      <c r="R553" s="225"/>
      <c r="S553" s="225"/>
      <c r="T553" s="225"/>
      <c r="U553" s="225"/>
      <c r="V553" s="225"/>
      <c r="W553" s="225"/>
      <c r="X553" s="225"/>
      <c r="Y553" s="225"/>
      <c r="Z553" s="225"/>
      <c r="AA553" s="225"/>
      <c r="AB553" s="225"/>
      <c r="AC553" s="225"/>
      <c r="AD553" s="225"/>
      <c r="AE553" s="225"/>
      <c r="AF553" s="225"/>
      <c r="AG553" s="225"/>
      <c r="AH553" s="225"/>
      <c r="AI553" s="225"/>
      <c r="AJ553" s="225"/>
      <c r="AK553" s="225"/>
      <c r="AL553" s="225"/>
      <c r="AM553" s="225"/>
      <c r="AN553" s="225"/>
      <c r="AO553" s="225"/>
      <c r="AP553" s="225"/>
      <c r="AQ553" s="225"/>
      <c r="AR553" s="225"/>
      <c r="AS553" s="225"/>
      <c r="AT553" s="225"/>
      <c r="AU553" s="225"/>
      <c r="AV553" s="225"/>
      <c r="AW553" s="225"/>
      <c r="AX553" s="225"/>
      <c r="AY553" s="225"/>
      <c r="AZ553" s="225"/>
      <c r="BA553" s="225"/>
      <c r="BB553" s="225"/>
      <c r="BC553" s="225"/>
      <c r="BD553" s="225"/>
      <c r="BE553" s="225"/>
      <c r="BF553" s="225"/>
      <c r="BG553" s="225"/>
      <c r="BH553" s="225"/>
      <c r="BI553" s="225"/>
      <c r="BJ553" s="225"/>
      <c r="BK553" s="225"/>
      <c r="BL553" s="225"/>
      <c r="BM553" s="225"/>
      <c r="BN553" s="225"/>
      <c r="BO553" s="225"/>
      <c r="BP553" s="225"/>
      <c r="BQ553" s="225"/>
      <c r="BR553" s="225"/>
      <c r="BS553" s="225"/>
      <c r="BT553" s="225"/>
      <c r="BU553" s="225"/>
      <c r="BV553" s="225"/>
      <c r="BW553" s="225"/>
      <c r="BX553" s="225"/>
      <c r="BY553" s="225"/>
      <c r="BZ553" s="225"/>
    </row>
    <row r="554" spans="1:78" ht="12" customHeight="1" x14ac:dyDescent="0.25">
      <c r="A554" s="225"/>
      <c r="B554" s="225"/>
      <c r="C554" s="225"/>
      <c r="D554" s="225"/>
      <c r="E554" s="225"/>
      <c r="F554" s="225"/>
      <c r="G554" s="225"/>
      <c r="H554" s="225"/>
      <c r="I554" s="225"/>
      <c r="J554" s="270"/>
      <c r="K554" s="271"/>
      <c r="L554" s="225"/>
      <c r="M554" s="225"/>
      <c r="N554" s="225"/>
      <c r="O554" s="225"/>
      <c r="P554" s="225"/>
      <c r="Q554" s="225"/>
      <c r="R554" s="225"/>
      <c r="S554" s="225"/>
      <c r="T554" s="225"/>
      <c r="U554" s="225"/>
      <c r="V554" s="225"/>
      <c r="W554" s="225"/>
      <c r="X554" s="225"/>
      <c r="Y554" s="225"/>
      <c r="Z554" s="225"/>
      <c r="AA554" s="225"/>
      <c r="AB554" s="225"/>
      <c r="AC554" s="225"/>
      <c r="AD554" s="225"/>
      <c r="AE554" s="225"/>
      <c r="AF554" s="225"/>
      <c r="AG554" s="225"/>
      <c r="AH554" s="225"/>
      <c r="AI554" s="225"/>
      <c r="AJ554" s="225"/>
      <c r="AK554" s="225"/>
      <c r="AL554" s="225"/>
      <c r="AM554" s="225"/>
      <c r="AN554" s="225"/>
      <c r="AO554" s="225"/>
      <c r="AP554" s="225"/>
      <c r="AQ554" s="225"/>
      <c r="AR554" s="225"/>
      <c r="AS554" s="225"/>
      <c r="AT554" s="225"/>
      <c r="AU554" s="225"/>
      <c r="AV554" s="225"/>
      <c r="AW554" s="225"/>
      <c r="AX554" s="225"/>
      <c r="AY554" s="225"/>
      <c r="AZ554" s="225"/>
      <c r="BA554" s="225"/>
      <c r="BB554" s="225"/>
      <c r="BC554" s="225"/>
      <c r="BD554" s="225"/>
      <c r="BE554" s="225"/>
      <c r="BF554" s="225"/>
      <c r="BG554" s="225"/>
      <c r="BH554" s="225"/>
      <c r="BI554" s="225"/>
      <c r="BJ554" s="225"/>
      <c r="BK554" s="225"/>
      <c r="BL554" s="225"/>
      <c r="BM554" s="225"/>
      <c r="BN554" s="225"/>
      <c r="BO554" s="225"/>
      <c r="BP554" s="225"/>
      <c r="BQ554" s="225"/>
      <c r="BR554" s="225"/>
      <c r="BS554" s="225"/>
      <c r="BT554" s="225"/>
      <c r="BU554" s="225"/>
      <c r="BV554" s="225"/>
      <c r="BW554" s="225"/>
      <c r="BX554" s="225"/>
      <c r="BY554" s="225"/>
      <c r="BZ554" s="225"/>
    </row>
    <row r="555" spans="1:78" ht="12" customHeight="1" x14ac:dyDescent="0.25">
      <c r="A555" s="225"/>
      <c r="B555" s="225"/>
      <c r="C555" s="225"/>
      <c r="D555" s="225"/>
      <c r="E555" s="225"/>
      <c r="F555" s="225"/>
      <c r="G555" s="225"/>
      <c r="H555" s="225"/>
      <c r="I555" s="225"/>
      <c r="J555" s="270"/>
      <c r="K555" s="271"/>
      <c r="L555" s="225"/>
      <c r="M555" s="225"/>
      <c r="N555" s="225"/>
      <c r="O555" s="225"/>
      <c r="P555" s="225"/>
      <c r="Q555" s="225"/>
      <c r="R555" s="225"/>
      <c r="S555" s="225"/>
      <c r="T555" s="225"/>
      <c r="U555" s="225"/>
      <c r="V555" s="225"/>
      <c r="W555" s="225"/>
      <c r="X555" s="225"/>
      <c r="Y555" s="225"/>
      <c r="Z555" s="225"/>
      <c r="AA555" s="225"/>
      <c r="AB555" s="225"/>
      <c r="AC555" s="225"/>
      <c r="AD555" s="225"/>
      <c r="AE555" s="225"/>
      <c r="AF555" s="225"/>
      <c r="AG555" s="225"/>
      <c r="AH555" s="225"/>
      <c r="AI555" s="225"/>
      <c r="AJ555" s="225"/>
      <c r="AK555" s="225"/>
      <c r="AL555" s="225"/>
      <c r="AM555" s="225"/>
      <c r="AN555" s="225"/>
      <c r="AO555" s="225"/>
      <c r="AP555" s="225"/>
      <c r="AQ555" s="225"/>
      <c r="AR555" s="225"/>
      <c r="AS555" s="225"/>
      <c r="AT555" s="225"/>
      <c r="AU555" s="225"/>
      <c r="AV555" s="225"/>
      <c r="AW555" s="225"/>
      <c r="AX555" s="225"/>
      <c r="AY555" s="225"/>
      <c r="AZ555" s="225"/>
      <c r="BA555" s="225"/>
      <c r="BB555" s="225"/>
      <c r="BC555" s="225"/>
      <c r="BD555" s="225"/>
      <c r="BE555" s="225"/>
      <c r="BF555" s="225"/>
      <c r="BG555" s="225"/>
      <c r="BH555" s="225"/>
      <c r="BI555" s="225"/>
      <c r="BJ555" s="225"/>
      <c r="BK555" s="225"/>
      <c r="BL555" s="225"/>
      <c r="BM555" s="225"/>
      <c r="BN555" s="225"/>
      <c r="BO555" s="225"/>
      <c r="BP555" s="225"/>
      <c r="BQ555" s="225"/>
      <c r="BR555" s="225"/>
      <c r="BS555" s="225"/>
      <c r="BT555" s="225"/>
      <c r="BU555" s="225"/>
      <c r="BV555" s="225"/>
      <c r="BW555" s="225"/>
      <c r="BX555" s="225"/>
      <c r="BY555" s="225"/>
      <c r="BZ555" s="225"/>
    </row>
    <row r="556" spans="1:78" ht="12" customHeight="1" x14ac:dyDescent="0.25">
      <c r="A556" s="225"/>
      <c r="B556" s="225"/>
      <c r="C556" s="225"/>
      <c r="D556" s="225"/>
      <c r="E556" s="225"/>
      <c r="F556" s="225"/>
      <c r="G556" s="225"/>
      <c r="H556" s="225"/>
      <c r="I556" s="225"/>
      <c r="J556" s="270"/>
      <c r="K556" s="271"/>
      <c r="L556" s="225"/>
      <c r="M556" s="225"/>
      <c r="N556" s="225"/>
      <c r="O556" s="225"/>
      <c r="P556" s="225"/>
      <c r="Q556" s="225"/>
      <c r="R556" s="225"/>
      <c r="S556" s="225"/>
      <c r="T556" s="225"/>
      <c r="U556" s="225"/>
      <c r="V556" s="225"/>
      <c r="W556" s="225"/>
      <c r="X556" s="225"/>
      <c r="Y556" s="225"/>
      <c r="Z556" s="225"/>
      <c r="AA556" s="225"/>
      <c r="AB556" s="225"/>
      <c r="AC556" s="225"/>
      <c r="AD556" s="225"/>
      <c r="AE556" s="225"/>
      <c r="AF556" s="225"/>
      <c r="AG556" s="225"/>
      <c r="AH556" s="225"/>
      <c r="AI556" s="225"/>
      <c r="AJ556" s="225"/>
      <c r="AK556" s="225"/>
      <c r="AL556" s="225"/>
      <c r="AM556" s="225"/>
      <c r="AN556" s="225"/>
      <c r="AO556" s="225"/>
      <c r="AP556" s="225"/>
      <c r="AQ556" s="225"/>
      <c r="AR556" s="225"/>
      <c r="AS556" s="225"/>
      <c r="AT556" s="225"/>
      <c r="AU556" s="225"/>
      <c r="AV556" s="225"/>
      <c r="AW556" s="225"/>
      <c r="AX556" s="225"/>
      <c r="AY556" s="225"/>
      <c r="AZ556" s="225"/>
      <c r="BA556" s="225"/>
      <c r="BB556" s="225"/>
      <c r="BC556" s="225"/>
      <c r="BD556" s="225"/>
      <c r="BE556" s="225"/>
      <c r="BF556" s="225"/>
      <c r="BG556" s="225"/>
      <c r="BH556" s="225"/>
      <c r="BI556" s="225"/>
      <c r="BJ556" s="225"/>
      <c r="BK556" s="225"/>
      <c r="BL556" s="225"/>
      <c r="BM556" s="225"/>
      <c r="BN556" s="225"/>
      <c r="BO556" s="225"/>
      <c r="BP556" s="225"/>
      <c r="BQ556" s="225"/>
      <c r="BR556" s="225"/>
      <c r="BS556" s="225"/>
      <c r="BT556" s="225"/>
      <c r="BU556" s="225"/>
      <c r="BV556" s="225"/>
      <c r="BW556" s="225"/>
      <c r="BX556" s="225"/>
      <c r="BY556" s="225"/>
      <c r="BZ556" s="225"/>
    </row>
    <row r="557" spans="1:78" ht="12" customHeight="1" x14ac:dyDescent="0.25">
      <c r="A557" s="225"/>
      <c r="B557" s="225"/>
      <c r="C557" s="225"/>
      <c r="D557" s="225"/>
      <c r="E557" s="225"/>
      <c r="F557" s="225"/>
      <c r="G557" s="225"/>
      <c r="H557" s="225"/>
      <c r="I557" s="225"/>
      <c r="J557" s="270"/>
      <c r="K557" s="271"/>
      <c r="L557" s="225"/>
      <c r="M557" s="225"/>
      <c r="N557" s="225"/>
      <c r="O557" s="225"/>
      <c r="P557" s="225"/>
      <c r="Q557" s="225"/>
      <c r="R557" s="225"/>
      <c r="S557" s="225"/>
      <c r="T557" s="225"/>
      <c r="U557" s="225"/>
      <c r="V557" s="225"/>
      <c r="W557" s="225"/>
      <c r="X557" s="225"/>
      <c r="Y557" s="225"/>
      <c r="Z557" s="225"/>
      <c r="AA557" s="225"/>
      <c r="AB557" s="225"/>
      <c r="AC557" s="225"/>
      <c r="AD557" s="225"/>
      <c r="AE557" s="225"/>
      <c r="AF557" s="225"/>
      <c r="AG557" s="225"/>
      <c r="AH557" s="225"/>
      <c r="AI557" s="225"/>
      <c r="AJ557" s="225"/>
      <c r="AK557" s="225"/>
      <c r="AL557" s="225"/>
      <c r="AM557" s="225"/>
      <c r="AN557" s="225"/>
      <c r="AO557" s="225"/>
      <c r="AP557" s="225"/>
      <c r="AQ557" s="225"/>
      <c r="AR557" s="225"/>
      <c r="AS557" s="225"/>
      <c r="AT557" s="225"/>
      <c r="AU557" s="225"/>
      <c r="AV557" s="225"/>
      <c r="AW557" s="225"/>
      <c r="AX557" s="225"/>
      <c r="AY557" s="225"/>
      <c r="AZ557" s="225"/>
      <c r="BA557" s="225"/>
      <c r="BB557" s="225"/>
      <c r="BC557" s="225"/>
      <c r="BD557" s="225"/>
      <c r="BE557" s="225"/>
      <c r="BF557" s="225"/>
      <c r="BG557" s="225"/>
      <c r="BH557" s="225"/>
      <c r="BI557" s="225"/>
      <c r="BJ557" s="225"/>
      <c r="BK557" s="225"/>
      <c r="BL557" s="225"/>
      <c r="BM557" s="225"/>
      <c r="BN557" s="225"/>
      <c r="BO557" s="225"/>
      <c r="BP557" s="225"/>
      <c r="BQ557" s="225"/>
      <c r="BR557" s="225"/>
      <c r="BS557" s="225"/>
      <c r="BT557" s="225"/>
      <c r="BU557" s="225"/>
      <c r="BV557" s="225"/>
      <c r="BW557" s="225"/>
      <c r="BX557" s="225"/>
      <c r="BY557" s="225"/>
      <c r="BZ557" s="225"/>
    </row>
    <row r="558" spans="1:78" ht="12" customHeight="1" x14ac:dyDescent="0.25">
      <c r="A558" s="225"/>
      <c r="B558" s="225"/>
      <c r="C558" s="225"/>
      <c r="D558" s="225"/>
      <c r="E558" s="225"/>
      <c r="F558" s="225"/>
      <c r="G558" s="225"/>
      <c r="H558" s="225"/>
      <c r="I558" s="225"/>
      <c r="J558" s="270"/>
      <c r="K558" s="271"/>
      <c r="L558" s="225"/>
      <c r="M558" s="225"/>
      <c r="N558" s="225"/>
      <c r="O558" s="225"/>
      <c r="P558" s="225"/>
      <c r="Q558" s="225"/>
      <c r="R558" s="225"/>
      <c r="S558" s="225"/>
      <c r="T558" s="225"/>
      <c r="U558" s="225"/>
      <c r="V558" s="225"/>
      <c r="W558" s="225"/>
      <c r="X558" s="225"/>
      <c r="Y558" s="225"/>
      <c r="Z558" s="225"/>
      <c r="AA558" s="225"/>
      <c r="AB558" s="225"/>
      <c r="AC558" s="225"/>
      <c r="AD558" s="225"/>
      <c r="AE558" s="225"/>
      <c r="AF558" s="225"/>
      <c r="AG558" s="225"/>
      <c r="AH558" s="225"/>
      <c r="AI558" s="225"/>
      <c r="AJ558" s="225"/>
      <c r="AK558" s="225"/>
      <c r="AL558" s="225"/>
      <c r="AM558" s="225"/>
      <c r="AN558" s="225"/>
      <c r="AO558" s="225"/>
      <c r="AP558" s="225"/>
      <c r="AQ558" s="225"/>
      <c r="AR558" s="225"/>
      <c r="AS558" s="225"/>
      <c r="AT558" s="225"/>
      <c r="AU558" s="225"/>
      <c r="AV558" s="225"/>
      <c r="AW558" s="225"/>
      <c r="AX558" s="225"/>
      <c r="AY558" s="225"/>
      <c r="AZ558" s="225"/>
      <c r="BA558" s="225"/>
      <c r="BB558" s="225"/>
      <c r="BC558" s="225"/>
      <c r="BD558" s="225"/>
      <c r="BE558" s="225"/>
      <c r="BF558" s="225"/>
      <c r="BG558" s="225"/>
      <c r="BH558" s="225"/>
      <c r="BI558" s="225"/>
      <c r="BJ558" s="225"/>
      <c r="BK558" s="225"/>
      <c r="BL558" s="225"/>
      <c r="BM558" s="225"/>
      <c r="BN558" s="225"/>
      <c r="BO558" s="225"/>
      <c r="BP558" s="225"/>
      <c r="BQ558" s="225"/>
      <c r="BR558" s="225"/>
      <c r="BS558" s="225"/>
      <c r="BT558" s="225"/>
      <c r="BU558" s="225"/>
      <c r="BV558" s="225"/>
      <c r="BW558" s="225"/>
      <c r="BX558" s="225"/>
      <c r="BY558" s="225"/>
      <c r="BZ558" s="225"/>
    </row>
    <row r="559" spans="1:78" ht="12" customHeight="1" x14ac:dyDescent="0.25">
      <c r="A559" s="225"/>
      <c r="B559" s="225"/>
      <c r="C559" s="225"/>
      <c r="D559" s="225"/>
      <c r="E559" s="225"/>
      <c r="F559" s="225"/>
      <c r="G559" s="225"/>
      <c r="H559" s="225"/>
      <c r="I559" s="225"/>
      <c r="J559" s="270"/>
      <c r="K559" s="271"/>
      <c r="L559" s="225"/>
      <c r="M559" s="225"/>
      <c r="N559" s="225"/>
      <c r="O559" s="225"/>
      <c r="P559" s="225"/>
      <c r="Q559" s="225"/>
      <c r="R559" s="225"/>
      <c r="S559" s="225"/>
      <c r="T559" s="225"/>
      <c r="U559" s="225"/>
      <c r="V559" s="225"/>
      <c r="W559" s="225"/>
      <c r="X559" s="225"/>
      <c r="Y559" s="225"/>
      <c r="Z559" s="225"/>
      <c r="AA559" s="225"/>
      <c r="AB559" s="225"/>
      <c r="AC559" s="225"/>
      <c r="AD559" s="225"/>
      <c r="AE559" s="225"/>
      <c r="AF559" s="225"/>
      <c r="AG559" s="225"/>
      <c r="AH559" s="225"/>
      <c r="AI559" s="225"/>
      <c r="AJ559" s="225"/>
      <c r="AK559" s="225"/>
      <c r="AL559" s="225"/>
      <c r="AM559" s="225"/>
      <c r="AN559" s="225"/>
      <c r="AO559" s="225"/>
      <c r="AP559" s="225"/>
      <c r="AQ559" s="225"/>
      <c r="AR559" s="225"/>
      <c r="AS559" s="225"/>
      <c r="AT559" s="225"/>
      <c r="AU559" s="225"/>
      <c r="AV559" s="225"/>
      <c r="AW559" s="225"/>
      <c r="AX559" s="225"/>
      <c r="AY559" s="225"/>
      <c r="AZ559" s="225"/>
      <c r="BA559" s="225"/>
      <c r="BB559" s="225"/>
      <c r="BC559" s="225"/>
      <c r="BD559" s="225"/>
      <c r="BE559" s="225"/>
      <c r="BF559" s="225"/>
      <c r="BG559" s="225"/>
      <c r="BH559" s="225"/>
      <c r="BI559" s="225"/>
      <c r="BJ559" s="225"/>
      <c r="BK559" s="225"/>
      <c r="BL559" s="225"/>
      <c r="BM559" s="225"/>
      <c r="BN559" s="225"/>
      <c r="BO559" s="225"/>
      <c r="BP559" s="225"/>
      <c r="BQ559" s="225"/>
      <c r="BR559" s="225"/>
      <c r="BS559" s="225"/>
      <c r="BT559" s="225"/>
      <c r="BU559" s="225"/>
      <c r="BV559" s="225"/>
      <c r="BW559" s="225"/>
      <c r="BX559" s="225"/>
      <c r="BY559" s="225"/>
      <c r="BZ559" s="225"/>
    </row>
    <row r="560" spans="1:78" ht="12" customHeight="1" x14ac:dyDescent="0.25">
      <c r="A560" s="225"/>
      <c r="B560" s="225"/>
      <c r="C560" s="225"/>
      <c r="D560" s="225"/>
      <c r="E560" s="225"/>
      <c r="F560" s="225"/>
      <c r="G560" s="225"/>
      <c r="H560" s="225"/>
      <c r="I560" s="225"/>
      <c r="J560" s="270"/>
      <c r="K560" s="271"/>
      <c r="L560" s="225"/>
      <c r="M560" s="225"/>
      <c r="N560" s="225"/>
      <c r="O560" s="225"/>
      <c r="P560" s="225"/>
      <c r="Q560" s="225"/>
      <c r="R560" s="225"/>
      <c r="S560" s="225"/>
      <c r="T560" s="225"/>
      <c r="U560" s="225"/>
      <c r="V560" s="225"/>
      <c r="W560" s="225"/>
      <c r="X560" s="225"/>
      <c r="Y560" s="225"/>
      <c r="Z560" s="225"/>
      <c r="AA560" s="225"/>
      <c r="AB560" s="225"/>
      <c r="AC560" s="225"/>
      <c r="AD560" s="225"/>
      <c r="AE560" s="225"/>
      <c r="AF560" s="225"/>
      <c r="AG560" s="225"/>
      <c r="AH560" s="225"/>
      <c r="AI560" s="225"/>
      <c r="AJ560" s="225"/>
      <c r="AK560" s="225"/>
      <c r="AL560" s="225"/>
      <c r="AM560" s="225"/>
      <c r="AN560" s="225"/>
      <c r="AO560" s="225"/>
      <c r="AP560" s="225"/>
      <c r="AQ560" s="225"/>
      <c r="AR560" s="225"/>
      <c r="AS560" s="225"/>
      <c r="AT560" s="225"/>
      <c r="AU560" s="225"/>
      <c r="AV560" s="225"/>
      <c r="AW560" s="225"/>
      <c r="AX560" s="225"/>
      <c r="AY560" s="225"/>
      <c r="AZ560" s="225"/>
      <c r="BA560" s="225"/>
      <c r="BB560" s="225"/>
      <c r="BC560" s="225"/>
      <c r="BD560" s="225"/>
      <c r="BE560" s="225"/>
      <c r="BF560" s="225"/>
      <c r="BG560" s="225"/>
      <c r="BH560" s="225"/>
      <c r="BI560" s="225"/>
      <c r="BJ560" s="225"/>
      <c r="BK560" s="225"/>
      <c r="BL560" s="225"/>
      <c r="BM560" s="225"/>
      <c r="BN560" s="225"/>
      <c r="BO560" s="225"/>
      <c r="BP560" s="225"/>
      <c r="BQ560" s="225"/>
      <c r="BR560" s="225"/>
      <c r="BS560" s="225"/>
      <c r="BT560" s="225"/>
      <c r="BU560" s="225"/>
      <c r="BV560" s="225"/>
      <c r="BW560" s="225"/>
      <c r="BX560" s="225"/>
      <c r="BY560" s="225"/>
      <c r="BZ560" s="225"/>
    </row>
    <row r="561" spans="1:78" ht="12" customHeight="1" x14ac:dyDescent="0.25">
      <c r="A561" s="225"/>
      <c r="B561" s="225"/>
      <c r="C561" s="225"/>
      <c r="D561" s="225"/>
      <c r="E561" s="225"/>
      <c r="F561" s="225"/>
      <c r="G561" s="225"/>
      <c r="H561" s="225"/>
      <c r="I561" s="225"/>
      <c r="J561" s="270"/>
      <c r="K561" s="271"/>
      <c r="L561" s="225"/>
      <c r="M561" s="225"/>
      <c r="N561" s="225"/>
      <c r="O561" s="225"/>
      <c r="P561" s="225"/>
      <c r="Q561" s="225"/>
      <c r="R561" s="225"/>
      <c r="S561" s="225"/>
      <c r="T561" s="225"/>
      <c r="U561" s="225"/>
      <c r="V561" s="225"/>
      <c r="W561" s="225"/>
      <c r="X561" s="225"/>
      <c r="Y561" s="225"/>
      <c r="Z561" s="225"/>
      <c r="AA561" s="225"/>
      <c r="AB561" s="225"/>
      <c r="AC561" s="225"/>
      <c r="AD561" s="225"/>
      <c r="AE561" s="225"/>
      <c r="AF561" s="225"/>
      <c r="AG561" s="225"/>
      <c r="AH561" s="225"/>
      <c r="AI561" s="225"/>
      <c r="AJ561" s="225"/>
      <c r="AK561" s="225"/>
      <c r="AL561" s="225"/>
      <c r="AM561" s="225"/>
      <c r="AN561" s="225"/>
      <c r="AO561" s="225"/>
      <c r="AP561" s="225"/>
      <c r="AQ561" s="225"/>
      <c r="AR561" s="225"/>
      <c r="AS561" s="225"/>
      <c r="AT561" s="225"/>
      <c r="AU561" s="225"/>
      <c r="AV561" s="225"/>
      <c r="AW561" s="225"/>
      <c r="AX561" s="225"/>
      <c r="AY561" s="225"/>
      <c r="AZ561" s="225"/>
      <c r="BA561" s="225"/>
      <c r="BB561" s="225"/>
      <c r="BC561" s="225"/>
      <c r="BD561" s="225"/>
      <c r="BE561" s="225"/>
      <c r="BF561" s="225"/>
      <c r="BG561" s="225"/>
      <c r="BH561" s="225"/>
      <c r="BI561" s="225"/>
      <c r="BJ561" s="225"/>
      <c r="BK561" s="225"/>
      <c r="BL561" s="225"/>
      <c r="BM561" s="225"/>
      <c r="BN561" s="225"/>
      <c r="BO561" s="225"/>
      <c r="BP561" s="225"/>
      <c r="BQ561" s="225"/>
      <c r="BR561" s="225"/>
      <c r="BS561" s="225"/>
      <c r="BT561" s="225"/>
      <c r="BU561" s="225"/>
      <c r="BV561" s="225"/>
      <c r="BW561" s="225"/>
      <c r="BX561" s="225"/>
      <c r="BY561" s="225"/>
      <c r="BZ561" s="225"/>
    </row>
    <row r="562" spans="1:78" ht="12" customHeight="1" x14ac:dyDescent="0.25">
      <c r="A562" s="225"/>
      <c r="B562" s="225"/>
      <c r="C562" s="225"/>
      <c r="D562" s="225"/>
      <c r="E562" s="225"/>
      <c r="F562" s="225"/>
      <c r="G562" s="225"/>
      <c r="H562" s="225"/>
      <c r="I562" s="225"/>
      <c r="J562" s="270"/>
      <c r="K562" s="271"/>
      <c r="L562" s="225"/>
      <c r="M562" s="225"/>
      <c r="N562" s="225"/>
      <c r="O562" s="225"/>
      <c r="P562" s="225"/>
      <c r="Q562" s="225"/>
      <c r="R562" s="225"/>
      <c r="S562" s="225"/>
      <c r="T562" s="225"/>
      <c r="U562" s="225"/>
      <c r="V562" s="225"/>
      <c r="W562" s="225"/>
      <c r="X562" s="225"/>
      <c r="Y562" s="225"/>
      <c r="Z562" s="225"/>
      <c r="AA562" s="225"/>
      <c r="AB562" s="225"/>
      <c r="AC562" s="225"/>
      <c r="AD562" s="225"/>
      <c r="AE562" s="225"/>
      <c r="AF562" s="225"/>
      <c r="AG562" s="225"/>
      <c r="AH562" s="225"/>
      <c r="AI562" s="225"/>
      <c r="AJ562" s="225"/>
      <c r="AK562" s="225"/>
      <c r="AL562" s="225"/>
      <c r="AM562" s="225"/>
      <c r="AN562" s="225"/>
      <c r="AO562" s="225"/>
      <c r="AP562" s="225"/>
      <c r="AQ562" s="225"/>
      <c r="AR562" s="225"/>
      <c r="AS562" s="225"/>
      <c r="AT562" s="225"/>
      <c r="AU562" s="225"/>
      <c r="AV562" s="225"/>
      <c r="AW562" s="225"/>
      <c r="AX562" s="225"/>
      <c r="AY562" s="225"/>
      <c r="AZ562" s="225"/>
      <c r="BA562" s="225"/>
      <c r="BB562" s="225"/>
      <c r="BC562" s="225"/>
      <c r="BD562" s="225"/>
      <c r="BE562" s="225"/>
      <c r="BF562" s="225"/>
      <c r="BG562" s="225"/>
      <c r="BH562" s="225"/>
      <c r="BI562" s="225"/>
      <c r="BJ562" s="225"/>
      <c r="BK562" s="225"/>
      <c r="BL562" s="225"/>
      <c r="BM562" s="225"/>
      <c r="BN562" s="225"/>
      <c r="BO562" s="225"/>
      <c r="BP562" s="225"/>
      <c r="BQ562" s="225"/>
      <c r="BR562" s="225"/>
      <c r="BS562" s="225"/>
      <c r="BT562" s="225"/>
      <c r="BU562" s="225"/>
      <c r="BV562" s="225"/>
      <c r="BW562" s="225"/>
      <c r="BX562" s="225"/>
      <c r="BY562" s="225"/>
      <c r="BZ562" s="225"/>
    </row>
    <row r="563" spans="1:78" ht="12" customHeight="1" x14ac:dyDescent="0.25">
      <c r="A563" s="225"/>
      <c r="B563" s="225"/>
      <c r="C563" s="225"/>
      <c r="D563" s="225"/>
      <c r="E563" s="225"/>
      <c r="F563" s="225"/>
      <c r="G563" s="225"/>
      <c r="H563" s="225"/>
      <c r="I563" s="225"/>
      <c r="J563" s="270"/>
      <c r="K563" s="271"/>
      <c r="L563" s="225"/>
      <c r="M563" s="225"/>
      <c r="N563" s="225"/>
      <c r="O563" s="225"/>
      <c r="P563" s="225"/>
      <c r="Q563" s="225"/>
      <c r="R563" s="225"/>
      <c r="S563" s="225"/>
      <c r="T563" s="225"/>
      <c r="U563" s="225"/>
      <c r="V563" s="225"/>
      <c r="W563" s="225"/>
      <c r="X563" s="225"/>
      <c r="Y563" s="225"/>
      <c r="Z563" s="225"/>
      <c r="AA563" s="225"/>
      <c r="AB563" s="225"/>
      <c r="AC563" s="225"/>
      <c r="AD563" s="225"/>
      <c r="AE563" s="225"/>
      <c r="AF563" s="225"/>
      <c r="AG563" s="225"/>
      <c r="AH563" s="225"/>
      <c r="AI563" s="225"/>
      <c r="AJ563" s="225"/>
      <c r="AK563" s="225"/>
      <c r="AL563" s="225"/>
      <c r="AM563" s="225"/>
      <c r="AN563" s="225"/>
      <c r="AO563" s="225"/>
      <c r="AP563" s="225"/>
      <c r="AQ563" s="225"/>
      <c r="AR563" s="225"/>
      <c r="AS563" s="225"/>
      <c r="AT563" s="225"/>
      <c r="AU563" s="225"/>
      <c r="AV563" s="225"/>
      <c r="AW563" s="225"/>
      <c r="AX563" s="225"/>
      <c r="AY563" s="225"/>
      <c r="AZ563" s="225"/>
      <c r="BA563" s="225"/>
      <c r="BB563" s="225"/>
      <c r="BC563" s="225"/>
      <c r="BD563" s="225"/>
      <c r="BE563" s="225"/>
      <c r="BF563" s="225"/>
      <c r="BG563" s="225"/>
      <c r="BH563" s="225"/>
      <c r="BI563" s="225"/>
      <c r="BJ563" s="225"/>
      <c r="BK563" s="225"/>
      <c r="BL563" s="225"/>
      <c r="BM563" s="225"/>
      <c r="BN563" s="225"/>
      <c r="BO563" s="225"/>
      <c r="BP563" s="225"/>
      <c r="BQ563" s="225"/>
      <c r="BR563" s="225"/>
      <c r="BS563" s="225"/>
      <c r="BT563" s="225"/>
      <c r="BU563" s="225"/>
      <c r="BV563" s="225"/>
      <c r="BW563" s="225"/>
      <c r="BX563" s="225"/>
      <c r="BY563" s="225"/>
      <c r="BZ563" s="225"/>
    </row>
    <row r="564" spans="1:78" ht="12" customHeight="1" x14ac:dyDescent="0.25">
      <c r="A564" s="225"/>
      <c r="B564" s="225"/>
      <c r="C564" s="225"/>
      <c r="D564" s="225"/>
      <c r="E564" s="225"/>
      <c r="F564" s="225"/>
      <c r="G564" s="225"/>
      <c r="H564" s="225"/>
      <c r="I564" s="225"/>
      <c r="J564" s="270"/>
      <c r="K564" s="271"/>
      <c r="L564" s="225"/>
      <c r="M564" s="225"/>
      <c r="N564" s="225"/>
      <c r="O564" s="225"/>
      <c r="P564" s="225"/>
      <c r="Q564" s="225"/>
      <c r="R564" s="225"/>
      <c r="S564" s="225"/>
      <c r="T564" s="225"/>
      <c r="U564" s="225"/>
      <c r="V564" s="225"/>
      <c r="W564" s="225"/>
      <c r="X564" s="225"/>
      <c r="Y564" s="225"/>
      <c r="Z564" s="225"/>
      <c r="AA564" s="225"/>
      <c r="AB564" s="225"/>
      <c r="AC564" s="225"/>
      <c r="AD564" s="225"/>
      <c r="AE564" s="225"/>
      <c r="AF564" s="225"/>
      <c r="AG564" s="225"/>
      <c r="AH564" s="225"/>
      <c r="AI564" s="225"/>
      <c r="AJ564" s="225"/>
      <c r="AK564" s="225"/>
      <c r="AL564" s="225"/>
      <c r="AM564" s="225"/>
      <c r="AN564" s="225"/>
      <c r="AO564" s="225"/>
      <c r="AP564" s="225"/>
      <c r="AQ564" s="225"/>
      <c r="AR564" s="225"/>
      <c r="AS564" s="225"/>
      <c r="AT564" s="225"/>
      <c r="AU564" s="225"/>
      <c r="AV564" s="225"/>
      <c r="AW564" s="225"/>
      <c r="AX564" s="225"/>
      <c r="AY564" s="225"/>
      <c r="AZ564" s="225"/>
      <c r="BA564" s="225"/>
      <c r="BB564" s="225"/>
      <c r="BC564" s="225"/>
      <c r="BD564" s="225"/>
      <c r="BE564" s="225"/>
      <c r="BF564" s="225"/>
      <c r="BG564" s="225"/>
      <c r="BH564" s="225"/>
      <c r="BI564" s="225"/>
      <c r="BJ564" s="225"/>
      <c r="BK564" s="225"/>
      <c r="BL564" s="225"/>
      <c r="BM564" s="225"/>
      <c r="BN564" s="225"/>
      <c r="BO564" s="225"/>
      <c r="BP564" s="225"/>
      <c r="BQ564" s="225"/>
      <c r="BR564" s="225"/>
      <c r="BS564" s="225"/>
      <c r="BT564" s="225"/>
      <c r="BU564" s="225"/>
      <c r="BV564" s="225"/>
      <c r="BW564" s="225"/>
      <c r="BX564" s="225"/>
      <c r="BY564" s="225"/>
      <c r="BZ564" s="225"/>
    </row>
    <row r="565" spans="1:78" ht="12" customHeight="1" x14ac:dyDescent="0.25">
      <c r="A565" s="225"/>
      <c r="B565" s="225"/>
      <c r="C565" s="225"/>
      <c r="D565" s="225"/>
      <c r="E565" s="225"/>
      <c r="F565" s="225"/>
      <c r="G565" s="225"/>
      <c r="H565" s="225"/>
      <c r="I565" s="225"/>
      <c r="J565" s="270"/>
      <c r="K565" s="271"/>
      <c r="L565" s="225"/>
      <c r="M565" s="225"/>
      <c r="N565" s="225"/>
      <c r="O565" s="225"/>
      <c r="P565" s="225"/>
      <c r="Q565" s="225"/>
      <c r="R565" s="225"/>
      <c r="S565" s="225"/>
      <c r="T565" s="225"/>
      <c r="U565" s="225"/>
      <c r="V565" s="225"/>
      <c r="W565" s="225"/>
      <c r="X565" s="225"/>
      <c r="Y565" s="225"/>
      <c r="Z565" s="225"/>
      <c r="AA565" s="225"/>
      <c r="AB565" s="225"/>
      <c r="AC565" s="225"/>
      <c r="AD565" s="225"/>
      <c r="AE565" s="225"/>
      <c r="AF565" s="225"/>
      <c r="AG565" s="225"/>
      <c r="AH565" s="225"/>
      <c r="AI565" s="225"/>
      <c r="AJ565" s="225"/>
      <c r="AK565" s="225"/>
      <c r="AL565" s="225"/>
      <c r="AM565" s="225"/>
      <c r="AN565" s="225"/>
      <c r="AO565" s="225"/>
      <c r="AP565" s="225"/>
      <c r="AQ565" s="225"/>
      <c r="AR565" s="225"/>
      <c r="AS565" s="225"/>
      <c r="AT565" s="225"/>
      <c r="AU565" s="225"/>
      <c r="AV565" s="225"/>
      <c r="AW565" s="225"/>
      <c r="AX565" s="225"/>
      <c r="AY565" s="225"/>
      <c r="AZ565" s="225"/>
      <c r="BA565" s="225"/>
      <c r="BB565" s="225"/>
      <c r="BC565" s="225"/>
      <c r="BD565" s="225"/>
      <c r="BE565" s="225"/>
      <c r="BF565" s="225"/>
      <c r="BG565" s="225"/>
      <c r="BH565" s="225"/>
      <c r="BI565" s="225"/>
      <c r="BJ565" s="225"/>
      <c r="BK565" s="225"/>
      <c r="BL565" s="225"/>
      <c r="BM565" s="225"/>
      <c r="BN565" s="225"/>
      <c r="BO565" s="225"/>
      <c r="BP565" s="225"/>
      <c r="BQ565" s="225"/>
      <c r="BR565" s="225"/>
      <c r="BS565" s="225"/>
      <c r="BT565" s="225"/>
      <c r="BU565" s="225"/>
      <c r="BV565" s="225"/>
      <c r="BW565" s="225"/>
      <c r="BX565" s="225"/>
      <c r="BY565" s="225"/>
      <c r="BZ565" s="225"/>
    </row>
    <row r="566" spans="1:78" ht="12" customHeight="1" x14ac:dyDescent="0.25">
      <c r="A566" s="225"/>
      <c r="B566" s="225"/>
      <c r="C566" s="225"/>
      <c r="D566" s="225"/>
      <c r="E566" s="225"/>
      <c r="F566" s="225"/>
      <c r="G566" s="225"/>
      <c r="H566" s="225"/>
      <c r="I566" s="225"/>
      <c r="J566" s="270"/>
      <c r="K566" s="271"/>
      <c r="L566" s="225"/>
      <c r="M566" s="225"/>
      <c r="N566" s="225"/>
      <c r="O566" s="225"/>
      <c r="P566" s="225"/>
      <c r="Q566" s="225"/>
      <c r="R566" s="225"/>
      <c r="S566" s="225"/>
      <c r="T566" s="225"/>
      <c r="U566" s="225"/>
      <c r="V566" s="225"/>
      <c r="W566" s="225"/>
      <c r="X566" s="225"/>
      <c r="Y566" s="225"/>
      <c r="Z566" s="225"/>
      <c r="AA566" s="225"/>
      <c r="AB566" s="225"/>
      <c r="AC566" s="225"/>
      <c r="AD566" s="225"/>
      <c r="AE566" s="225"/>
      <c r="AF566" s="225"/>
      <c r="AG566" s="225"/>
      <c r="AH566" s="225"/>
      <c r="AI566" s="225"/>
      <c r="AJ566" s="225"/>
      <c r="AK566" s="225"/>
      <c r="AL566" s="225"/>
      <c r="AM566" s="225"/>
      <c r="AN566" s="225"/>
      <c r="AO566" s="225"/>
      <c r="AP566" s="225"/>
      <c r="AQ566" s="225"/>
      <c r="AR566" s="225"/>
      <c r="AS566" s="225"/>
      <c r="AT566" s="225"/>
      <c r="AU566" s="225"/>
      <c r="AV566" s="225"/>
      <c r="AW566" s="225"/>
      <c r="AX566" s="225"/>
      <c r="AY566" s="225"/>
      <c r="AZ566" s="225"/>
      <c r="BA566" s="225"/>
      <c r="BB566" s="225"/>
      <c r="BC566" s="225"/>
      <c r="BD566" s="225"/>
      <c r="BE566" s="225"/>
      <c r="BF566" s="225"/>
      <c r="BG566" s="225"/>
      <c r="BH566" s="225"/>
      <c r="BI566" s="225"/>
      <c r="BJ566" s="225"/>
      <c r="BK566" s="225"/>
      <c r="BL566" s="225"/>
      <c r="BM566" s="225"/>
      <c r="BN566" s="225"/>
      <c r="BO566" s="225"/>
      <c r="BP566" s="225"/>
      <c r="BQ566" s="225"/>
      <c r="BR566" s="225"/>
      <c r="BS566" s="225"/>
      <c r="BT566" s="225"/>
      <c r="BU566" s="225"/>
      <c r="BV566" s="225"/>
      <c r="BW566" s="225"/>
      <c r="BX566" s="225"/>
      <c r="BY566" s="225"/>
      <c r="BZ566" s="225"/>
    </row>
    <row r="567" spans="1:78" ht="12" customHeight="1" x14ac:dyDescent="0.25">
      <c r="A567" s="225"/>
      <c r="B567" s="225"/>
      <c r="C567" s="225"/>
      <c r="D567" s="225"/>
      <c r="E567" s="225"/>
      <c r="F567" s="225"/>
      <c r="G567" s="225"/>
      <c r="H567" s="225"/>
      <c r="I567" s="225"/>
      <c r="J567" s="270"/>
      <c r="K567" s="271"/>
      <c r="L567" s="225"/>
      <c r="M567" s="225"/>
      <c r="N567" s="225"/>
      <c r="O567" s="225"/>
      <c r="P567" s="225"/>
      <c r="Q567" s="225"/>
      <c r="R567" s="225"/>
      <c r="S567" s="225"/>
      <c r="T567" s="225"/>
      <c r="U567" s="225"/>
      <c r="V567" s="225"/>
      <c r="W567" s="225"/>
      <c r="X567" s="225"/>
      <c r="Y567" s="225"/>
      <c r="Z567" s="225"/>
      <c r="AA567" s="225"/>
      <c r="AB567" s="225"/>
      <c r="AC567" s="225"/>
      <c r="AD567" s="225"/>
      <c r="AE567" s="225"/>
      <c r="AF567" s="225"/>
      <c r="AG567" s="225"/>
      <c r="AH567" s="225"/>
      <c r="AI567" s="225"/>
      <c r="AJ567" s="225"/>
      <c r="AK567" s="225"/>
      <c r="AL567" s="225"/>
      <c r="AM567" s="225"/>
      <c r="AN567" s="225"/>
      <c r="AO567" s="225"/>
      <c r="AP567" s="225"/>
      <c r="AQ567" s="225"/>
      <c r="AR567" s="225"/>
      <c r="AS567" s="225"/>
      <c r="AT567" s="225"/>
      <c r="AU567" s="225"/>
      <c r="AV567" s="225"/>
      <c r="AW567" s="225"/>
      <c r="AX567" s="225"/>
      <c r="AY567" s="225"/>
      <c r="AZ567" s="225"/>
      <c r="BA567" s="225"/>
      <c r="BB567" s="225"/>
      <c r="BC567" s="225"/>
      <c r="BD567" s="225"/>
      <c r="BE567" s="225"/>
      <c r="BF567" s="225"/>
      <c r="BG567" s="225"/>
      <c r="BH567" s="225"/>
      <c r="BI567" s="225"/>
      <c r="BJ567" s="225"/>
      <c r="BK567" s="225"/>
      <c r="BL567" s="225"/>
      <c r="BM567" s="225"/>
      <c r="BN567" s="225"/>
      <c r="BO567" s="225"/>
      <c r="BP567" s="225"/>
      <c r="BQ567" s="225"/>
      <c r="BR567" s="225"/>
      <c r="BS567" s="225"/>
      <c r="BT567" s="225"/>
      <c r="BU567" s="225"/>
      <c r="BV567" s="225"/>
      <c r="BW567" s="225"/>
      <c r="BX567" s="225"/>
      <c r="BY567" s="225"/>
      <c r="BZ567" s="225"/>
    </row>
    <row r="568" spans="1:78" ht="12" customHeight="1" x14ac:dyDescent="0.25">
      <c r="A568" s="225"/>
      <c r="B568" s="225"/>
      <c r="C568" s="225"/>
      <c r="D568" s="225"/>
      <c r="E568" s="225"/>
      <c r="F568" s="225"/>
      <c r="G568" s="225"/>
      <c r="H568" s="225"/>
      <c r="I568" s="225"/>
      <c r="J568" s="270"/>
      <c r="K568" s="271"/>
      <c r="L568" s="225"/>
      <c r="M568" s="225"/>
      <c r="N568" s="225"/>
      <c r="O568" s="225"/>
      <c r="P568" s="225"/>
      <c r="Q568" s="225"/>
      <c r="R568" s="225"/>
      <c r="S568" s="225"/>
      <c r="T568" s="225"/>
      <c r="U568" s="225"/>
      <c r="V568" s="225"/>
      <c r="W568" s="225"/>
      <c r="X568" s="225"/>
      <c r="Y568" s="225"/>
      <c r="Z568" s="225"/>
      <c r="AA568" s="225"/>
      <c r="AB568" s="225"/>
      <c r="AC568" s="225"/>
      <c r="AD568" s="225"/>
      <c r="AE568" s="225"/>
      <c r="AF568" s="225"/>
      <c r="AG568" s="225"/>
      <c r="AH568" s="225"/>
      <c r="AI568" s="225"/>
      <c r="AJ568" s="225"/>
      <c r="AK568" s="225"/>
      <c r="AL568" s="225"/>
      <c r="AM568" s="225"/>
      <c r="AN568" s="225"/>
      <c r="AO568" s="225"/>
      <c r="AP568" s="225"/>
      <c r="AQ568" s="225"/>
      <c r="AR568" s="225"/>
      <c r="AS568" s="225"/>
      <c r="AT568" s="225"/>
      <c r="AU568" s="225"/>
      <c r="AV568" s="225"/>
      <c r="AW568" s="225"/>
      <c r="AX568" s="225"/>
      <c r="AY568" s="225"/>
      <c r="AZ568" s="225"/>
      <c r="BA568" s="225"/>
      <c r="BB568" s="225"/>
      <c r="BC568" s="225"/>
      <c r="BD568" s="225"/>
      <c r="BE568" s="225"/>
      <c r="BF568" s="225"/>
      <c r="BG568" s="225"/>
      <c r="BH568" s="225"/>
      <c r="BI568" s="225"/>
      <c r="BJ568" s="225"/>
      <c r="BK568" s="225"/>
      <c r="BL568" s="225"/>
      <c r="BM568" s="225"/>
      <c r="BN568" s="225"/>
      <c r="BO568" s="225"/>
      <c r="BP568" s="225"/>
      <c r="BQ568" s="225"/>
      <c r="BR568" s="225"/>
      <c r="BS568" s="225"/>
      <c r="BT568" s="225"/>
      <c r="BU568" s="225"/>
      <c r="BV568" s="225"/>
      <c r="BW568" s="225"/>
      <c r="BX568" s="225"/>
      <c r="BY568" s="225"/>
      <c r="BZ568" s="225"/>
    </row>
    <row r="569" spans="1:78" ht="12" customHeight="1" x14ac:dyDescent="0.25">
      <c r="A569" s="225"/>
      <c r="B569" s="225"/>
      <c r="C569" s="225"/>
      <c r="D569" s="225"/>
      <c r="E569" s="225"/>
      <c r="F569" s="225"/>
      <c r="G569" s="225"/>
      <c r="H569" s="225"/>
      <c r="I569" s="225"/>
      <c r="J569" s="270"/>
      <c r="K569" s="271"/>
      <c r="L569" s="225"/>
      <c r="M569" s="225"/>
      <c r="N569" s="225"/>
      <c r="O569" s="225"/>
      <c r="P569" s="225"/>
      <c r="Q569" s="225"/>
      <c r="R569" s="225"/>
      <c r="S569" s="225"/>
      <c r="T569" s="225"/>
      <c r="U569" s="225"/>
      <c r="V569" s="225"/>
      <c r="W569" s="225"/>
      <c r="X569" s="225"/>
      <c r="Y569" s="225"/>
      <c r="Z569" s="225"/>
      <c r="AA569" s="225"/>
      <c r="AB569" s="225"/>
      <c r="AC569" s="225"/>
      <c r="AD569" s="225"/>
      <c r="AE569" s="225"/>
      <c r="AF569" s="225"/>
      <c r="AG569" s="225"/>
      <c r="AH569" s="225"/>
      <c r="AI569" s="225"/>
      <c r="AJ569" s="225"/>
      <c r="AK569" s="225"/>
      <c r="AL569" s="225"/>
      <c r="AM569" s="225"/>
      <c r="AN569" s="225"/>
      <c r="AO569" s="225"/>
      <c r="AP569" s="225"/>
      <c r="AQ569" s="225"/>
      <c r="AR569" s="225"/>
      <c r="AS569" s="225"/>
      <c r="AT569" s="225"/>
      <c r="AU569" s="225"/>
      <c r="AV569" s="225"/>
      <c r="AW569" s="225"/>
      <c r="AX569" s="225"/>
      <c r="AY569" s="225"/>
      <c r="AZ569" s="225"/>
      <c r="BA569" s="225"/>
      <c r="BB569" s="225"/>
      <c r="BC569" s="225"/>
      <c r="BD569" s="225"/>
      <c r="BE569" s="225"/>
      <c r="BF569" s="225"/>
      <c r="BG569" s="225"/>
      <c r="BH569" s="225"/>
      <c r="BI569" s="225"/>
      <c r="BJ569" s="225"/>
      <c r="BK569" s="225"/>
      <c r="BL569" s="225"/>
      <c r="BM569" s="225"/>
      <c r="BN569" s="225"/>
      <c r="BO569" s="225"/>
      <c r="BP569" s="225"/>
      <c r="BQ569" s="225"/>
      <c r="BR569" s="225"/>
      <c r="BS569" s="225"/>
      <c r="BT569" s="225"/>
      <c r="BU569" s="225"/>
      <c r="BV569" s="225"/>
      <c r="BW569" s="225"/>
      <c r="BX569" s="225"/>
      <c r="BY569" s="225"/>
      <c r="BZ569" s="225"/>
    </row>
    <row r="570" spans="1:78" ht="12" customHeight="1" x14ac:dyDescent="0.25">
      <c r="A570" s="225"/>
      <c r="B570" s="225"/>
      <c r="C570" s="225"/>
      <c r="D570" s="225"/>
      <c r="E570" s="225"/>
      <c r="F570" s="225"/>
      <c r="G570" s="225"/>
      <c r="H570" s="225"/>
      <c r="I570" s="225"/>
      <c r="J570" s="270"/>
      <c r="K570" s="271"/>
      <c r="L570" s="225"/>
      <c r="M570" s="225"/>
      <c r="N570" s="225"/>
      <c r="O570" s="225"/>
      <c r="P570" s="225"/>
      <c r="Q570" s="225"/>
      <c r="R570" s="225"/>
      <c r="S570" s="225"/>
      <c r="T570" s="225"/>
      <c r="U570" s="225"/>
      <c r="V570" s="225"/>
      <c r="W570" s="225"/>
      <c r="X570" s="225"/>
      <c r="Y570" s="225"/>
      <c r="Z570" s="225"/>
      <c r="AA570" s="225"/>
      <c r="AB570" s="225"/>
      <c r="AC570" s="225"/>
      <c r="AD570" s="225"/>
      <c r="AE570" s="225"/>
      <c r="AF570" s="225"/>
      <c r="AG570" s="225"/>
      <c r="AH570" s="225"/>
      <c r="AI570" s="225"/>
      <c r="AJ570" s="225"/>
      <c r="AK570" s="225"/>
      <c r="AL570" s="225"/>
      <c r="AM570" s="225"/>
      <c r="AN570" s="225"/>
      <c r="AO570" s="225"/>
      <c r="AP570" s="225"/>
      <c r="AQ570" s="225"/>
      <c r="AR570" s="225"/>
      <c r="AS570" s="225"/>
      <c r="AT570" s="225"/>
      <c r="AU570" s="225"/>
      <c r="AV570" s="225"/>
      <c r="AW570" s="225"/>
      <c r="AX570" s="225"/>
      <c r="AY570" s="225"/>
      <c r="AZ570" s="225"/>
      <c r="BA570" s="225"/>
      <c r="BB570" s="225"/>
      <c r="BC570" s="225"/>
      <c r="BD570" s="225"/>
      <c r="BE570" s="225"/>
      <c r="BF570" s="225"/>
      <c r="BG570" s="225"/>
      <c r="BH570" s="225"/>
      <c r="BI570" s="225"/>
      <c r="BJ570" s="225"/>
      <c r="BK570" s="225"/>
      <c r="BL570" s="225"/>
      <c r="BM570" s="225"/>
      <c r="BN570" s="225"/>
      <c r="BO570" s="225"/>
      <c r="BP570" s="225"/>
      <c r="BQ570" s="225"/>
      <c r="BR570" s="225"/>
      <c r="BS570" s="225"/>
      <c r="BT570" s="225"/>
      <c r="BU570" s="225"/>
      <c r="BV570" s="225"/>
      <c r="BW570" s="225"/>
      <c r="BX570" s="225"/>
      <c r="BY570" s="225"/>
      <c r="BZ570" s="225"/>
    </row>
    <row r="571" spans="1:78" ht="12" customHeight="1" x14ac:dyDescent="0.25">
      <c r="A571" s="225"/>
      <c r="B571" s="225"/>
      <c r="C571" s="225"/>
      <c r="D571" s="225"/>
      <c r="E571" s="225"/>
      <c r="F571" s="225"/>
      <c r="G571" s="225"/>
      <c r="H571" s="225"/>
      <c r="I571" s="225"/>
      <c r="J571" s="270"/>
      <c r="K571" s="271"/>
      <c r="L571" s="225"/>
      <c r="M571" s="225"/>
      <c r="N571" s="225"/>
      <c r="O571" s="225"/>
      <c r="P571" s="225"/>
      <c r="Q571" s="225"/>
      <c r="R571" s="225"/>
      <c r="S571" s="225"/>
      <c r="T571" s="225"/>
      <c r="U571" s="225"/>
      <c r="V571" s="225"/>
      <c r="W571" s="225"/>
      <c r="X571" s="225"/>
      <c r="Y571" s="225"/>
      <c r="Z571" s="225"/>
      <c r="AA571" s="225"/>
      <c r="AB571" s="225"/>
      <c r="AC571" s="225"/>
      <c r="AD571" s="225"/>
      <c r="AE571" s="225"/>
      <c r="AF571" s="225"/>
      <c r="AG571" s="225"/>
      <c r="AH571" s="225"/>
      <c r="AI571" s="225"/>
      <c r="AJ571" s="225"/>
      <c r="AK571" s="225"/>
      <c r="AL571" s="225"/>
      <c r="AM571" s="225"/>
      <c r="AN571" s="225"/>
      <c r="AO571" s="225"/>
      <c r="AP571" s="225"/>
      <c r="AQ571" s="225"/>
      <c r="AR571" s="225"/>
      <c r="AS571" s="225"/>
      <c r="AT571" s="225"/>
      <c r="AU571" s="225"/>
      <c r="AV571" s="225"/>
      <c r="AW571" s="225"/>
      <c r="AX571" s="225"/>
      <c r="AY571" s="225"/>
      <c r="AZ571" s="225"/>
      <c r="BA571" s="225"/>
      <c r="BB571" s="225"/>
      <c r="BC571" s="225"/>
      <c r="BD571" s="225"/>
      <c r="BE571" s="225"/>
      <c r="BF571" s="225"/>
      <c r="BG571" s="225"/>
      <c r="BH571" s="225"/>
      <c r="BI571" s="225"/>
      <c r="BJ571" s="225"/>
      <c r="BK571" s="225"/>
      <c r="BL571" s="225"/>
      <c r="BM571" s="225"/>
      <c r="BN571" s="225"/>
      <c r="BO571" s="225"/>
      <c r="BP571" s="225"/>
      <c r="BQ571" s="225"/>
      <c r="BR571" s="225"/>
      <c r="BS571" s="225"/>
      <c r="BT571" s="225"/>
      <c r="BU571" s="225"/>
      <c r="BV571" s="225"/>
      <c r="BW571" s="225"/>
      <c r="BX571" s="225"/>
      <c r="BY571" s="225"/>
      <c r="BZ571" s="225"/>
    </row>
    <row r="572" spans="1:78" ht="12" customHeight="1" x14ac:dyDescent="0.25">
      <c r="A572" s="225"/>
      <c r="B572" s="225"/>
      <c r="C572" s="225"/>
      <c r="D572" s="225"/>
      <c r="E572" s="225"/>
      <c r="F572" s="225"/>
      <c r="G572" s="225"/>
      <c r="H572" s="225"/>
      <c r="I572" s="225"/>
      <c r="J572" s="270"/>
      <c r="K572" s="271"/>
      <c r="L572" s="225"/>
      <c r="M572" s="225"/>
      <c r="N572" s="225"/>
      <c r="O572" s="225"/>
      <c r="P572" s="225"/>
      <c r="Q572" s="225"/>
      <c r="R572" s="225"/>
      <c r="S572" s="225"/>
      <c r="T572" s="225"/>
      <c r="U572" s="225"/>
      <c r="V572" s="225"/>
      <c r="W572" s="225"/>
      <c r="X572" s="225"/>
      <c r="Y572" s="225"/>
      <c r="Z572" s="225"/>
      <c r="AA572" s="225"/>
      <c r="AB572" s="225"/>
      <c r="AC572" s="225"/>
      <c r="AD572" s="225"/>
      <c r="AE572" s="225"/>
      <c r="AF572" s="225"/>
      <c r="AG572" s="225"/>
      <c r="AH572" s="225"/>
      <c r="AI572" s="225"/>
      <c r="AJ572" s="225"/>
      <c r="AK572" s="225"/>
      <c r="AL572" s="225"/>
      <c r="AM572" s="225"/>
      <c r="AN572" s="225"/>
      <c r="AO572" s="225"/>
      <c r="AP572" s="225"/>
      <c r="AQ572" s="225"/>
      <c r="AR572" s="225"/>
      <c r="AS572" s="225"/>
      <c r="AT572" s="225"/>
      <c r="AU572" s="225"/>
      <c r="AV572" s="225"/>
      <c r="AW572" s="225"/>
      <c r="AX572" s="225"/>
      <c r="AY572" s="225"/>
      <c r="AZ572" s="225"/>
      <c r="BA572" s="225"/>
      <c r="BB572" s="225"/>
      <c r="BC572" s="225"/>
      <c r="BD572" s="225"/>
      <c r="BE572" s="225"/>
      <c r="BF572" s="225"/>
      <c r="BG572" s="225"/>
      <c r="BH572" s="225"/>
      <c r="BI572" s="225"/>
      <c r="BJ572" s="225"/>
      <c r="BK572" s="225"/>
      <c r="BL572" s="225"/>
      <c r="BM572" s="225"/>
      <c r="BN572" s="225"/>
      <c r="BO572" s="225"/>
      <c r="BP572" s="225"/>
      <c r="BQ572" s="225"/>
      <c r="BR572" s="225"/>
      <c r="BS572" s="225"/>
      <c r="BT572" s="225"/>
      <c r="BU572" s="225"/>
      <c r="BV572" s="225"/>
      <c r="BW572" s="225"/>
      <c r="BX572" s="225"/>
      <c r="BY572" s="225"/>
      <c r="BZ572" s="225"/>
    </row>
    <row r="573" spans="1:78" ht="12" customHeight="1" x14ac:dyDescent="0.25">
      <c r="A573" s="225"/>
      <c r="B573" s="225"/>
      <c r="C573" s="225"/>
      <c r="D573" s="225"/>
      <c r="E573" s="225"/>
      <c r="F573" s="225"/>
      <c r="G573" s="225"/>
      <c r="H573" s="225"/>
      <c r="I573" s="225"/>
      <c r="J573" s="270"/>
      <c r="K573" s="271"/>
      <c r="L573" s="225"/>
      <c r="M573" s="225"/>
      <c r="N573" s="225"/>
      <c r="O573" s="225"/>
      <c r="P573" s="225"/>
      <c r="Q573" s="225"/>
      <c r="R573" s="225"/>
      <c r="S573" s="225"/>
      <c r="T573" s="225"/>
      <c r="U573" s="225"/>
      <c r="V573" s="225"/>
      <c r="W573" s="225"/>
      <c r="X573" s="225"/>
      <c r="Y573" s="225"/>
      <c r="Z573" s="225"/>
      <c r="AA573" s="225"/>
      <c r="AB573" s="225"/>
      <c r="AC573" s="225"/>
      <c r="AD573" s="225"/>
      <c r="AE573" s="225"/>
      <c r="AF573" s="225"/>
      <c r="AG573" s="225"/>
      <c r="AH573" s="225"/>
      <c r="AI573" s="225"/>
      <c r="AJ573" s="225"/>
      <c r="AK573" s="225"/>
      <c r="AL573" s="225"/>
      <c r="AM573" s="225"/>
      <c r="AN573" s="225"/>
      <c r="AO573" s="225"/>
      <c r="AP573" s="225"/>
      <c r="AQ573" s="225"/>
      <c r="AR573" s="225"/>
      <c r="AS573" s="225"/>
      <c r="AT573" s="225"/>
      <c r="AU573" s="225"/>
      <c r="AV573" s="225"/>
      <c r="AW573" s="225"/>
      <c r="AX573" s="225"/>
      <c r="AY573" s="225"/>
      <c r="AZ573" s="225"/>
      <c r="BA573" s="225"/>
      <c r="BB573" s="225"/>
      <c r="BC573" s="225"/>
      <c r="BD573" s="225"/>
      <c r="BE573" s="225"/>
      <c r="BF573" s="225"/>
      <c r="BG573" s="225"/>
      <c r="BH573" s="225"/>
      <c r="BI573" s="225"/>
      <c r="BJ573" s="225"/>
      <c r="BK573" s="225"/>
      <c r="BL573" s="225"/>
      <c r="BM573" s="225"/>
      <c r="BN573" s="225"/>
      <c r="BO573" s="225"/>
      <c r="BP573" s="225"/>
      <c r="BQ573" s="225"/>
      <c r="BR573" s="225"/>
      <c r="BS573" s="225"/>
      <c r="BT573" s="225"/>
      <c r="BU573" s="225"/>
      <c r="BV573" s="225"/>
      <c r="BW573" s="225"/>
      <c r="BX573" s="225"/>
      <c r="BY573" s="225"/>
      <c r="BZ573" s="225"/>
    </row>
    <row r="574" spans="1:78" ht="12" customHeight="1" x14ac:dyDescent="0.25">
      <c r="A574" s="225"/>
      <c r="B574" s="225"/>
      <c r="C574" s="225"/>
      <c r="D574" s="225"/>
      <c r="E574" s="225"/>
      <c r="F574" s="225"/>
      <c r="G574" s="225"/>
      <c r="H574" s="225"/>
      <c r="I574" s="225"/>
      <c r="J574" s="270"/>
      <c r="K574" s="271"/>
      <c r="L574" s="225"/>
      <c r="M574" s="225"/>
      <c r="N574" s="225"/>
      <c r="O574" s="225"/>
      <c r="P574" s="225"/>
      <c r="Q574" s="225"/>
      <c r="R574" s="225"/>
      <c r="S574" s="225"/>
      <c r="T574" s="225"/>
      <c r="U574" s="225"/>
      <c r="V574" s="225"/>
      <c r="W574" s="225"/>
      <c r="X574" s="225"/>
      <c r="Y574" s="225"/>
      <c r="Z574" s="225"/>
      <c r="AA574" s="225"/>
      <c r="AB574" s="225"/>
      <c r="AC574" s="225"/>
      <c r="AD574" s="225"/>
      <c r="AE574" s="225"/>
      <c r="AF574" s="225"/>
      <c r="AG574" s="225"/>
      <c r="AH574" s="225"/>
      <c r="AI574" s="225"/>
      <c r="AJ574" s="225"/>
      <c r="AK574" s="225"/>
      <c r="AL574" s="225"/>
      <c r="AM574" s="225"/>
      <c r="AN574" s="225"/>
      <c r="AO574" s="225"/>
      <c r="AP574" s="225"/>
      <c r="AQ574" s="225"/>
      <c r="AR574" s="225"/>
      <c r="AS574" s="225"/>
      <c r="AT574" s="225"/>
      <c r="AU574" s="225"/>
      <c r="AV574" s="225"/>
      <c r="AW574" s="225"/>
      <c r="AX574" s="225"/>
      <c r="AY574" s="225"/>
      <c r="AZ574" s="225"/>
      <c r="BA574" s="225"/>
      <c r="BB574" s="225"/>
      <c r="BC574" s="225"/>
      <c r="BD574" s="225"/>
      <c r="BE574" s="225"/>
      <c r="BF574" s="225"/>
      <c r="BG574" s="225"/>
      <c r="BH574" s="225"/>
      <c r="BI574" s="225"/>
      <c r="BJ574" s="225"/>
      <c r="BK574" s="225"/>
      <c r="BL574" s="225"/>
      <c r="BM574" s="225"/>
      <c r="BN574" s="225"/>
      <c r="BO574" s="225"/>
      <c r="BP574" s="225"/>
      <c r="BQ574" s="225"/>
      <c r="BR574" s="225"/>
      <c r="BS574" s="225"/>
      <c r="BT574" s="225"/>
      <c r="BU574" s="225"/>
      <c r="BV574" s="225"/>
      <c r="BW574" s="225"/>
      <c r="BX574" s="225"/>
      <c r="BY574" s="225"/>
      <c r="BZ574" s="225"/>
    </row>
    <row r="575" spans="1:78" ht="12" customHeight="1" x14ac:dyDescent="0.25">
      <c r="A575" s="225"/>
      <c r="B575" s="225"/>
      <c r="C575" s="225"/>
      <c r="D575" s="225"/>
      <c r="E575" s="225"/>
      <c r="F575" s="225"/>
      <c r="G575" s="225"/>
      <c r="H575" s="225"/>
      <c r="I575" s="225"/>
      <c r="J575" s="270"/>
      <c r="K575" s="271"/>
      <c r="L575" s="225"/>
      <c r="M575" s="225"/>
      <c r="N575" s="225"/>
      <c r="O575" s="225"/>
      <c r="P575" s="225"/>
      <c r="Q575" s="225"/>
      <c r="R575" s="225"/>
      <c r="S575" s="225"/>
      <c r="T575" s="225"/>
      <c r="U575" s="225"/>
      <c r="V575" s="225"/>
      <c r="W575" s="225"/>
      <c r="X575" s="225"/>
      <c r="Y575" s="225"/>
      <c r="Z575" s="225"/>
      <c r="AA575" s="225"/>
      <c r="AB575" s="225"/>
      <c r="AC575" s="225"/>
      <c r="AD575" s="225"/>
      <c r="AE575" s="225"/>
      <c r="AF575" s="225"/>
      <c r="AG575" s="225"/>
      <c r="AH575" s="225"/>
      <c r="AI575" s="225"/>
      <c r="AJ575" s="225"/>
      <c r="AK575" s="225"/>
      <c r="AL575" s="225"/>
      <c r="AM575" s="225"/>
      <c r="AN575" s="225"/>
      <c r="AO575" s="225"/>
      <c r="AP575" s="225"/>
      <c r="AQ575" s="225"/>
      <c r="AR575" s="225"/>
      <c r="AS575" s="225"/>
      <c r="AT575" s="225"/>
      <c r="AU575" s="225"/>
      <c r="AV575" s="225"/>
      <c r="AW575" s="225"/>
      <c r="AX575" s="225"/>
      <c r="AY575" s="225"/>
      <c r="AZ575" s="225"/>
      <c r="BA575" s="225"/>
      <c r="BB575" s="225"/>
      <c r="BC575" s="225"/>
      <c r="BD575" s="225"/>
      <c r="BE575" s="225"/>
      <c r="BF575" s="225"/>
      <c r="BG575" s="225"/>
      <c r="BH575" s="225"/>
      <c r="BI575" s="225"/>
      <c r="BJ575" s="225"/>
      <c r="BK575" s="225"/>
      <c r="BL575" s="225"/>
      <c r="BM575" s="225"/>
      <c r="BN575" s="225"/>
      <c r="BO575" s="225"/>
      <c r="BP575" s="225"/>
      <c r="BQ575" s="225"/>
      <c r="BR575" s="225"/>
      <c r="BS575" s="225"/>
      <c r="BT575" s="225"/>
      <c r="BU575" s="225"/>
      <c r="BV575" s="225"/>
      <c r="BW575" s="225"/>
      <c r="BX575" s="225"/>
      <c r="BY575" s="225"/>
      <c r="BZ575" s="225"/>
    </row>
    <row r="576" spans="1:78" ht="12" customHeight="1" x14ac:dyDescent="0.25">
      <c r="A576" s="225"/>
      <c r="B576" s="225"/>
      <c r="C576" s="225"/>
      <c r="D576" s="225"/>
      <c r="E576" s="225"/>
      <c r="F576" s="225"/>
      <c r="G576" s="225"/>
      <c r="H576" s="225"/>
      <c r="I576" s="225"/>
      <c r="J576" s="270"/>
      <c r="K576" s="271"/>
      <c r="L576" s="225"/>
      <c r="M576" s="225"/>
      <c r="N576" s="225"/>
      <c r="O576" s="225"/>
      <c r="P576" s="225"/>
      <c r="Q576" s="225"/>
      <c r="R576" s="225"/>
      <c r="S576" s="225"/>
      <c r="T576" s="225"/>
      <c r="U576" s="225"/>
      <c r="V576" s="225"/>
      <c r="W576" s="225"/>
      <c r="X576" s="225"/>
      <c r="Y576" s="225"/>
      <c r="Z576" s="225"/>
      <c r="AA576" s="225"/>
      <c r="AB576" s="225"/>
      <c r="AC576" s="225"/>
      <c r="AD576" s="225"/>
      <c r="AE576" s="225"/>
      <c r="AF576" s="225"/>
      <c r="AG576" s="225"/>
      <c r="AH576" s="225"/>
      <c r="AI576" s="225"/>
      <c r="AJ576" s="225"/>
      <c r="AK576" s="225"/>
      <c r="AL576" s="225"/>
      <c r="AM576" s="225"/>
      <c r="AN576" s="225"/>
      <c r="AO576" s="225"/>
      <c r="AP576" s="225"/>
      <c r="AQ576" s="225"/>
      <c r="AR576" s="225"/>
      <c r="AS576" s="225"/>
      <c r="AT576" s="225"/>
      <c r="AU576" s="225"/>
      <c r="AV576" s="225"/>
      <c r="AW576" s="225"/>
      <c r="AX576" s="225"/>
      <c r="AY576" s="225"/>
      <c r="AZ576" s="225"/>
      <c r="BA576" s="225"/>
      <c r="BB576" s="225"/>
      <c r="BC576" s="225"/>
      <c r="BD576" s="225"/>
      <c r="BE576" s="225"/>
      <c r="BF576" s="225"/>
      <c r="BG576" s="225"/>
      <c r="BH576" s="225"/>
      <c r="BI576" s="225"/>
      <c r="BJ576" s="225"/>
      <c r="BK576" s="225"/>
      <c r="BL576" s="225"/>
      <c r="BM576" s="225"/>
      <c r="BN576" s="225"/>
      <c r="BO576" s="225"/>
      <c r="BP576" s="225"/>
      <c r="BQ576" s="225"/>
      <c r="BR576" s="225"/>
      <c r="BS576" s="225"/>
      <c r="BT576" s="225"/>
      <c r="BU576" s="225"/>
      <c r="BV576" s="225"/>
      <c r="BW576" s="225"/>
      <c r="BX576" s="225"/>
      <c r="BY576" s="225"/>
      <c r="BZ576" s="225"/>
    </row>
    <row r="577" spans="1:78" ht="12" customHeight="1" x14ac:dyDescent="0.25">
      <c r="A577" s="225"/>
      <c r="B577" s="225"/>
      <c r="C577" s="225"/>
      <c r="D577" s="225"/>
      <c r="E577" s="225"/>
      <c r="F577" s="225"/>
      <c r="G577" s="225"/>
      <c r="H577" s="225"/>
      <c r="I577" s="225"/>
      <c r="J577" s="270"/>
      <c r="K577" s="271"/>
      <c r="L577" s="225"/>
      <c r="M577" s="225"/>
      <c r="N577" s="225"/>
      <c r="O577" s="225"/>
      <c r="P577" s="225"/>
      <c r="Q577" s="225"/>
      <c r="R577" s="225"/>
      <c r="S577" s="225"/>
      <c r="T577" s="225"/>
      <c r="U577" s="225"/>
      <c r="V577" s="225"/>
      <c r="W577" s="225"/>
      <c r="X577" s="225"/>
      <c r="Y577" s="225"/>
      <c r="Z577" s="225"/>
      <c r="AA577" s="225"/>
      <c r="AB577" s="225"/>
      <c r="AC577" s="225"/>
      <c r="AD577" s="225"/>
      <c r="AE577" s="225"/>
      <c r="AF577" s="225"/>
      <c r="AG577" s="225"/>
      <c r="AH577" s="225"/>
      <c r="AI577" s="225"/>
      <c r="AJ577" s="225"/>
      <c r="AK577" s="225"/>
      <c r="AL577" s="225"/>
      <c r="AM577" s="225"/>
      <c r="AN577" s="225"/>
      <c r="AO577" s="225"/>
      <c r="AP577" s="225"/>
      <c r="AQ577" s="225"/>
      <c r="AR577" s="225"/>
      <c r="AS577" s="225"/>
      <c r="AT577" s="225"/>
      <c r="AU577" s="225"/>
      <c r="AV577" s="225"/>
      <c r="AW577" s="225"/>
      <c r="AX577" s="225"/>
      <c r="AY577" s="225"/>
      <c r="AZ577" s="225"/>
      <c r="BA577" s="225"/>
      <c r="BB577" s="225"/>
      <c r="BC577" s="225"/>
      <c r="BD577" s="225"/>
      <c r="BE577" s="225"/>
      <c r="BF577" s="225"/>
      <c r="BG577" s="225"/>
      <c r="BH577" s="225"/>
      <c r="BI577" s="225"/>
      <c r="BJ577" s="225"/>
      <c r="BK577" s="225"/>
      <c r="BL577" s="225"/>
      <c r="BM577" s="225"/>
      <c r="BN577" s="225"/>
      <c r="BO577" s="225"/>
      <c r="BP577" s="225"/>
      <c r="BQ577" s="225"/>
      <c r="BR577" s="225"/>
      <c r="BS577" s="225"/>
      <c r="BT577" s="225"/>
      <c r="BU577" s="225"/>
      <c r="BV577" s="225"/>
      <c r="BW577" s="225"/>
      <c r="BX577" s="225"/>
      <c r="BY577" s="225"/>
      <c r="BZ577" s="225"/>
    </row>
    <row r="578" spans="1:78" ht="12" customHeight="1" x14ac:dyDescent="0.25">
      <c r="A578" s="225"/>
      <c r="B578" s="225"/>
      <c r="C578" s="225"/>
      <c r="D578" s="225"/>
      <c r="E578" s="225"/>
      <c r="F578" s="225"/>
      <c r="G578" s="225"/>
      <c r="H578" s="225"/>
      <c r="I578" s="225"/>
      <c r="J578" s="270"/>
      <c r="K578" s="271"/>
      <c r="L578" s="225"/>
      <c r="M578" s="225"/>
      <c r="N578" s="225"/>
      <c r="O578" s="225"/>
      <c r="P578" s="225"/>
      <c r="Q578" s="225"/>
      <c r="R578" s="225"/>
      <c r="S578" s="225"/>
      <c r="T578" s="225"/>
      <c r="U578" s="225"/>
      <c r="V578" s="225"/>
      <c r="W578" s="225"/>
      <c r="X578" s="225"/>
      <c r="Y578" s="225"/>
      <c r="Z578" s="225"/>
      <c r="AA578" s="225"/>
      <c r="AB578" s="225"/>
      <c r="AC578" s="225"/>
      <c r="AD578" s="225"/>
      <c r="AE578" s="225"/>
      <c r="AF578" s="225"/>
      <c r="AG578" s="225"/>
      <c r="AH578" s="225"/>
      <c r="AI578" s="225"/>
      <c r="AJ578" s="225"/>
      <c r="AK578" s="225"/>
      <c r="AL578" s="225"/>
      <c r="AM578" s="225"/>
      <c r="AN578" s="225"/>
      <c r="AO578" s="225"/>
      <c r="AP578" s="225"/>
      <c r="AQ578" s="225"/>
      <c r="AR578" s="225"/>
      <c r="AS578" s="225"/>
      <c r="AT578" s="225"/>
      <c r="AU578" s="225"/>
      <c r="AV578" s="225"/>
      <c r="AW578" s="225"/>
      <c r="AX578" s="225"/>
      <c r="AY578" s="225"/>
      <c r="AZ578" s="225"/>
      <c r="BA578" s="225"/>
      <c r="BB578" s="225"/>
      <c r="BC578" s="225"/>
      <c r="BD578" s="225"/>
      <c r="BE578" s="225"/>
      <c r="BF578" s="225"/>
      <c r="BG578" s="225"/>
      <c r="BH578" s="225"/>
      <c r="BI578" s="225"/>
      <c r="BJ578" s="225"/>
      <c r="BK578" s="225"/>
      <c r="BL578" s="225"/>
      <c r="BM578" s="225"/>
      <c r="BN578" s="225"/>
      <c r="BO578" s="225"/>
      <c r="BP578" s="225"/>
      <c r="BQ578" s="225"/>
      <c r="BR578" s="225"/>
      <c r="BS578" s="225"/>
      <c r="BT578" s="225"/>
      <c r="BU578" s="225"/>
      <c r="BV578" s="225"/>
      <c r="BW578" s="225"/>
      <c r="BX578" s="225"/>
      <c r="BY578" s="225"/>
      <c r="BZ578" s="225"/>
    </row>
    <row r="579" spans="1:78" ht="12" customHeight="1" x14ac:dyDescent="0.25">
      <c r="A579" s="225"/>
      <c r="B579" s="225"/>
      <c r="C579" s="225"/>
      <c r="D579" s="225"/>
      <c r="E579" s="225"/>
      <c r="F579" s="225"/>
      <c r="G579" s="225"/>
      <c r="H579" s="225"/>
      <c r="I579" s="225"/>
      <c r="J579" s="270"/>
      <c r="K579" s="271"/>
      <c r="L579" s="225"/>
      <c r="M579" s="225"/>
      <c r="N579" s="225"/>
      <c r="O579" s="225"/>
      <c r="P579" s="225"/>
      <c r="Q579" s="225"/>
      <c r="R579" s="225"/>
      <c r="S579" s="225"/>
      <c r="T579" s="225"/>
      <c r="U579" s="225"/>
      <c r="V579" s="225"/>
      <c r="W579" s="225"/>
      <c r="X579" s="225"/>
      <c r="Y579" s="225"/>
      <c r="Z579" s="225"/>
      <c r="AA579" s="225"/>
      <c r="AB579" s="225"/>
      <c r="AC579" s="225"/>
      <c r="AD579" s="225"/>
      <c r="AE579" s="225"/>
      <c r="AF579" s="225"/>
      <c r="AG579" s="225"/>
      <c r="AH579" s="225"/>
      <c r="AI579" s="225"/>
      <c r="AJ579" s="225"/>
      <c r="AK579" s="225"/>
      <c r="AL579" s="225"/>
      <c r="AM579" s="225"/>
      <c r="AN579" s="225"/>
      <c r="AO579" s="225"/>
      <c r="AP579" s="225"/>
      <c r="AQ579" s="225"/>
      <c r="AR579" s="225"/>
      <c r="AS579" s="225"/>
      <c r="AT579" s="225"/>
      <c r="AU579" s="225"/>
      <c r="AV579" s="225"/>
      <c r="AW579" s="225"/>
      <c r="AX579" s="225"/>
      <c r="AY579" s="225"/>
      <c r="AZ579" s="225"/>
      <c r="BA579" s="225"/>
      <c r="BB579" s="225"/>
      <c r="BC579" s="225"/>
      <c r="BD579" s="225"/>
      <c r="BE579" s="225"/>
      <c r="BF579" s="225"/>
      <c r="BG579" s="225"/>
      <c r="BH579" s="225"/>
      <c r="BI579" s="225"/>
      <c r="BJ579" s="225"/>
      <c r="BK579" s="225"/>
      <c r="BL579" s="225"/>
      <c r="BM579" s="225"/>
      <c r="BN579" s="225"/>
      <c r="BO579" s="225"/>
      <c r="BP579" s="225"/>
      <c r="BQ579" s="225"/>
      <c r="BR579" s="225"/>
      <c r="BS579" s="225"/>
      <c r="BT579" s="225"/>
      <c r="BU579" s="225"/>
      <c r="BV579" s="225"/>
      <c r="BW579" s="225"/>
      <c r="BX579" s="225"/>
      <c r="BY579" s="225"/>
      <c r="BZ579" s="225"/>
    </row>
    <row r="580" spans="1:78" ht="12" customHeight="1" x14ac:dyDescent="0.25">
      <c r="A580" s="225"/>
      <c r="B580" s="225"/>
      <c r="C580" s="225"/>
      <c r="D580" s="225"/>
      <c r="E580" s="225"/>
      <c r="F580" s="225"/>
      <c r="G580" s="225"/>
      <c r="H580" s="225"/>
      <c r="I580" s="225"/>
      <c r="J580" s="270"/>
      <c r="K580" s="271"/>
      <c r="L580" s="225"/>
      <c r="M580" s="225"/>
      <c r="N580" s="225"/>
      <c r="O580" s="225"/>
      <c r="P580" s="225"/>
      <c r="Q580" s="225"/>
      <c r="R580" s="225"/>
      <c r="S580" s="225"/>
      <c r="T580" s="225"/>
      <c r="U580" s="225"/>
      <c r="V580" s="225"/>
      <c r="W580" s="225"/>
      <c r="X580" s="225"/>
      <c r="Y580" s="225"/>
      <c r="Z580" s="225"/>
      <c r="AA580" s="225"/>
      <c r="AB580" s="225"/>
      <c r="AC580" s="225"/>
      <c r="AD580" s="225"/>
      <c r="AE580" s="225"/>
      <c r="AF580" s="225"/>
      <c r="AG580" s="225"/>
      <c r="AH580" s="225"/>
      <c r="AI580" s="225"/>
      <c r="AJ580" s="225"/>
      <c r="AK580" s="225"/>
      <c r="AL580" s="225"/>
      <c r="AM580" s="225"/>
      <c r="AN580" s="225"/>
      <c r="AO580" s="225"/>
      <c r="AP580" s="225"/>
      <c r="AQ580" s="225"/>
      <c r="AR580" s="225"/>
      <c r="AS580" s="225"/>
      <c r="AT580" s="225"/>
      <c r="AU580" s="225"/>
      <c r="AV580" s="225"/>
      <c r="AW580" s="225"/>
      <c r="AX580" s="225"/>
      <c r="AY580" s="225"/>
      <c r="AZ580" s="225"/>
      <c r="BA580" s="225"/>
      <c r="BB580" s="225"/>
      <c r="BC580" s="225"/>
      <c r="BD580" s="225"/>
      <c r="BE580" s="225"/>
      <c r="BF580" s="225"/>
      <c r="BG580" s="225"/>
      <c r="BH580" s="225"/>
      <c r="BI580" s="225"/>
      <c r="BJ580" s="225"/>
      <c r="BK580" s="225"/>
      <c r="BL580" s="225"/>
      <c r="BM580" s="225"/>
      <c r="BN580" s="225"/>
      <c r="BO580" s="225"/>
      <c r="BP580" s="225"/>
      <c r="BQ580" s="225"/>
      <c r="BR580" s="225"/>
      <c r="BS580" s="225"/>
      <c r="BT580" s="225"/>
      <c r="BU580" s="225"/>
      <c r="BV580" s="225"/>
      <c r="BW580" s="225"/>
      <c r="BX580" s="225"/>
      <c r="BY580" s="225"/>
      <c r="BZ580" s="225"/>
    </row>
    <row r="581" spans="1:78" ht="12" customHeight="1" x14ac:dyDescent="0.25">
      <c r="A581" s="225"/>
      <c r="B581" s="225"/>
      <c r="C581" s="225"/>
      <c r="D581" s="225"/>
      <c r="E581" s="225"/>
      <c r="F581" s="225"/>
      <c r="G581" s="225"/>
      <c r="H581" s="225"/>
      <c r="I581" s="225"/>
      <c r="J581" s="270"/>
      <c r="K581" s="271"/>
      <c r="L581" s="225"/>
      <c r="M581" s="225"/>
      <c r="N581" s="225"/>
      <c r="O581" s="225"/>
      <c r="P581" s="225"/>
      <c r="Q581" s="225"/>
      <c r="R581" s="225"/>
      <c r="S581" s="225"/>
      <c r="T581" s="225"/>
      <c r="U581" s="225"/>
      <c r="V581" s="225"/>
      <c r="W581" s="225"/>
      <c r="X581" s="225"/>
      <c r="Y581" s="225"/>
      <c r="Z581" s="225"/>
      <c r="AA581" s="225"/>
      <c r="AB581" s="225"/>
      <c r="AC581" s="225"/>
      <c r="AD581" s="225"/>
      <c r="AE581" s="225"/>
      <c r="AF581" s="225"/>
      <c r="AG581" s="225"/>
      <c r="AH581" s="225"/>
      <c r="AI581" s="225"/>
      <c r="AJ581" s="225"/>
      <c r="AK581" s="225"/>
      <c r="AL581" s="225"/>
      <c r="AM581" s="225"/>
      <c r="AN581" s="225"/>
      <c r="AO581" s="225"/>
      <c r="AP581" s="225"/>
      <c r="AQ581" s="225"/>
      <c r="AR581" s="225"/>
      <c r="AS581" s="225"/>
      <c r="AT581" s="225"/>
      <c r="AU581" s="225"/>
      <c r="AV581" s="225"/>
      <c r="AW581" s="225"/>
      <c r="AX581" s="225"/>
      <c r="AY581" s="225"/>
      <c r="AZ581" s="225"/>
      <c r="BA581" s="225"/>
      <c r="BB581" s="225"/>
      <c r="BC581" s="225"/>
      <c r="BD581" s="225"/>
      <c r="BE581" s="225"/>
      <c r="BF581" s="225"/>
      <c r="BG581" s="225"/>
      <c r="BH581" s="225"/>
      <c r="BI581" s="225"/>
      <c r="BJ581" s="225"/>
      <c r="BK581" s="225"/>
      <c r="BL581" s="225"/>
      <c r="BM581" s="225"/>
      <c r="BN581" s="225"/>
      <c r="BO581" s="225"/>
      <c r="BP581" s="225"/>
      <c r="BQ581" s="225"/>
      <c r="BR581" s="225"/>
      <c r="BS581" s="225"/>
      <c r="BT581" s="225"/>
      <c r="BU581" s="225"/>
      <c r="BV581" s="225"/>
      <c r="BW581" s="225"/>
      <c r="BX581" s="225"/>
      <c r="BY581" s="225"/>
      <c r="BZ581" s="225"/>
    </row>
    <row r="582" spans="1:78" ht="12" customHeight="1" x14ac:dyDescent="0.25">
      <c r="A582" s="225"/>
      <c r="B582" s="225"/>
      <c r="C582" s="225"/>
      <c r="D582" s="225"/>
      <c r="E582" s="225"/>
      <c r="F582" s="225"/>
      <c r="G582" s="225"/>
      <c r="H582" s="225"/>
      <c r="I582" s="225"/>
      <c r="J582" s="270"/>
      <c r="K582" s="271"/>
      <c r="L582" s="225"/>
      <c r="M582" s="225"/>
      <c r="N582" s="225"/>
      <c r="O582" s="225"/>
      <c r="P582" s="225"/>
      <c r="Q582" s="225"/>
      <c r="R582" s="225"/>
      <c r="S582" s="225"/>
      <c r="T582" s="225"/>
      <c r="U582" s="225"/>
      <c r="V582" s="225"/>
      <c r="W582" s="225"/>
      <c r="X582" s="225"/>
      <c r="Y582" s="225"/>
      <c r="Z582" s="225"/>
      <c r="AA582" s="225"/>
      <c r="AB582" s="225"/>
      <c r="AC582" s="225"/>
      <c r="AD582" s="225"/>
      <c r="AE582" s="225"/>
      <c r="AF582" s="225"/>
      <c r="AG582" s="225"/>
      <c r="AH582" s="225"/>
      <c r="AI582" s="225"/>
      <c r="AJ582" s="225"/>
      <c r="AK582" s="225"/>
      <c r="AL582" s="225"/>
      <c r="AM582" s="225"/>
      <c r="AN582" s="225"/>
      <c r="AO582" s="225"/>
      <c r="AP582" s="225"/>
      <c r="AQ582" s="225"/>
      <c r="AR582" s="225"/>
      <c r="AS582" s="225"/>
      <c r="AT582" s="225"/>
      <c r="AU582" s="225"/>
      <c r="AV582" s="225"/>
      <c r="AW582" s="225"/>
      <c r="AX582" s="225"/>
      <c r="AY582" s="225"/>
      <c r="AZ582" s="225"/>
      <c r="BA582" s="225"/>
      <c r="BB582" s="225"/>
      <c r="BC582" s="225"/>
      <c r="BD582" s="225"/>
      <c r="BE582" s="225"/>
      <c r="BF582" s="225"/>
      <c r="BG582" s="225"/>
      <c r="BH582" s="225"/>
      <c r="BI582" s="225"/>
      <c r="BJ582" s="225"/>
      <c r="BK582" s="225"/>
      <c r="BL582" s="225"/>
      <c r="BM582" s="225"/>
      <c r="BN582" s="225"/>
      <c r="BO582" s="225"/>
      <c r="BP582" s="225"/>
      <c r="BQ582" s="225"/>
      <c r="BR582" s="225"/>
      <c r="BS582" s="225"/>
      <c r="BT582" s="225"/>
      <c r="BU582" s="225"/>
      <c r="BV582" s="225"/>
      <c r="BW582" s="225"/>
      <c r="BX582" s="225"/>
      <c r="BY582" s="225"/>
      <c r="BZ582" s="225"/>
    </row>
    <row r="583" spans="1:78" ht="12" customHeight="1" x14ac:dyDescent="0.25">
      <c r="A583" s="225"/>
      <c r="B583" s="225"/>
      <c r="C583" s="225"/>
      <c r="D583" s="225"/>
      <c r="E583" s="225"/>
      <c r="F583" s="225"/>
      <c r="G583" s="225"/>
      <c r="H583" s="225"/>
      <c r="I583" s="225"/>
      <c r="J583" s="270"/>
      <c r="K583" s="271"/>
      <c r="L583" s="225"/>
      <c r="M583" s="225"/>
      <c r="N583" s="225"/>
      <c r="O583" s="225"/>
      <c r="P583" s="225"/>
      <c r="Q583" s="225"/>
      <c r="R583" s="225"/>
      <c r="S583" s="225"/>
      <c r="T583" s="225"/>
      <c r="U583" s="225"/>
      <c r="V583" s="225"/>
      <c r="W583" s="225"/>
      <c r="X583" s="225"/>
      <c r="Y583" s="225"/>
      <c r="Z583" s="225"/>
      <c r="AA583" s="225"/>
      <c r="AB583" s="225"/>
      <c r="AC583" s="225"/>
      <c r="AD583" s="225"/>
      <c r="AE583" s="225"/>
      <c r="AF583" s="225"/>
      <c r="AG583" s="225"/>
      <c r="AH583" s="225"/>
      <c r="AI583" s="225"/>
      <c r="AJ583" s="225"/>
      <c r="AK583" s="225"/>
      <c r="AL583" s="225"/>
      <c r="AM583" s="225"/>
      <c r="AN583" s="225"/>
      <c r="AO583" s="225"/>
      <c r="AP583" s="225"/>
      <c r="AQ583" s="225"/>
      <c r="AR583" s="225"/>
      <c r="AS583" s="225"/>
      <c r="AT583" s="225"/>
      <c r="AU583" s="225"/>
      <c r="AV583" s="225"/>
      <c r="AW583" s="225"/>
      <c r="AX583" s="225"/>
      <c r="AY583" s="225"/>
      <c r="AZ583" s="225"/>
      <c r="BA583" s="225"/>
      <c r="BB583" s="225"/>
      <c r="BC583" s="225"/>
      <c r="BD583" s="225"/>
      <c r="BE583" s="225"/>
      <c r="BF583" s="225"/>
      <c r="BG583" s="225"/>
      <c r="BH583" s="225"/>
      <c r="BI583" s="225"/>
      <c r="BJ583" s="225"/>
      <c r="BK583" s="225"/>
      <c r="BL583" s="225"/>
      <c r="BM583" s="225"/>
      <c r="BN583" s="225"/>
      <c r="BO583" s="225"/>
      <c r="BP583" s="225"/>
      <c r="BQ583" s="225"/>
      <c r="BR583" s="225"/>
      <c r="BS583" s="225"/>
      <c r="BT583" s="225"/>
      <c r="BU583" s="225"/>
      <c r="BV583" s="225"/>
      <c r="BW583" s="225"/>
      <c r="BX583" s="225"/>
      <c r="BY583" s="225"/>
      <c r="BZ583" s="225"/>
    </row>
    <row r="584" spans="1:78" ht="12" customHeight="1" x14ac:dyDescent="0.25">
      <c r="A584" s="225"/>
      <c r="B584" s="225"/>
      <c r="C584" s="225"/>
      <c r="D584" s="225"/>
      <c r="E584" s="225"/>
      <c r="F584" s="225"/>
      <c r="G584" s="225"/>
      <c r="H584" s="225"/>
      <c r="I584" s="225"/>
      <c r="J584" s="270"/>
      <c r="K584" s="271"/>
      <c r="L584" s="225"/>
      <c r="M584" s="225"/>
      <c r="N584" s="225"/>
      <c r="O584" s="225"/>
      <c r="P584" s="225"/>
      <c r="Q584" s="225"/>
      <c r="R584" s="225"/>
      <c r="S584" s="225"/>
      <c r="T584" s="225"/>
      <c r="U584" s="225"/>
      <c r="V584" s="225"/>
      <c r="W584" s="225"/>
      <c r="X584" s="225"/>
      <c r="Y584" s="225"/>
      <c r="Z584" s="225"/>
      <c r="AA584" s="225"/>
      <c r="AB584" s="225"/>
      <c r="AC584" s="225"/>
      <c r="AD584" s="225"/>
      <c r="AE584" s="225"/>
      <c r="AF584" s="225"/>
      <c r="AG584" s="225"/>
      <c r="AH584" s="225"/>
      <c r="AI584" s="225"/>
      <c r="AJ584" s="225"/>
      <c r="AK584" s="225"/>
      <c r="AL584" s="225"/>
      <c r="AM584" s="225"/>
      <c r="AN584" s="225"/>
      <c r="AO584" s="225"/>
      <c r="AP584" s="225"/>
      <c r="AQ584" s="225"/>
      <c r="AR584" s="225"/>
      <c r="AS584" s="225"/>
      <c r="AT584" s="225"/>
      <c r="AU584" s="225"/>
      <c r="AV584" s="225"/>
      <c r="AW584" s="225"/>
      <c r="AX584" s="225"/>
      <c r="AY584" s="225"/>
      <c r="AZ584" s="225"/>
      <c r="BA584" s="225"/>
      <c r="BB584" s="225"/>
      <c r="BC584" s="225"/>
      <c r="BD584" s="225"/>
      <c r="BE584" s="225"/>
      <c r="BF584" s="225"/>
      <c r="BG584" s="225"/>
      <c r="BH584" s="225"/>
      <c r="BI584" s="225"/>
      <c r="BJ584" s="225"/>
      <c r="BK584" s="225"/>
      <c r="BL584" s="225"/>
      <c r="BM584" s="225"/>
      <c r="BN584" s="225"/>
      <c r="BO584" s="225"/>
      <c r="BP584" s="225"/>
      <c r="BQ584" s="225"/>
      <c r="BR584" s="225"/>
      <c r="BS584" s="225"/>
      <c r="BT584" s="225"/>
      <c r="BU584" s="225"/>
      <c r="BV584" s="225"/>
      <c r="BW584" s="225"/>
      <c r="BX584" s="225"/>
      <c r="BY584" s="225"/>
      <c r="BZ584" s="225"/>
    </row>
    <row r="585" spans="1:78" ht="12" customHeight="1" x14ac:dyDescent="0.25">
      <c r="A585" s="225"/>
      <c r="B585" s="225"/>
      <c r="C585" s="225"/>
      <c r="D585" s="225"/>
      <c r="E585" s="225"/>
      <c r="F585" s="225"/>
      <c r="G585" s="225"/>
      <c r="H585" s="225"/>
      <c r="I585" s="225"/>
      <c r="J585" s="270"/>
      <c r="K585" s="271"/>
      <c r="L585" s="225"/>
      <c r="M585" s="225"/>
      <c r="N585" s="225"/>
      <c r="O585" s="225"/>
      <c r="P585" s="225"/>
      <c r="Q585" s="225"/>
      <c r="R585" s="225"/>
      <c r="S585" s="225"/>
      <c r="T585" s="225"/>
      <c r="U585" s="225"/>
      <c r="V585" s="225"/>
      <c r="W585" s="225"/>
      <c r="X585" s="225"/>
      <c r="Y585" s="225"/>
      <c r="Z585" s="225"/>
      <c r="AA585" s="225"/>
      <c r="AB585" s="225"/>
      <c r="AC585" s="225"/>
      <c r="AD585" s="225"/>
      <c r="AE585" s="225"/>
      <c r="AF585" s="225"/>
      <c r="AG585" s="225"/>
      <c r="AH585" s="225"/>
      <c r="AI585" s="225"/>
      <c r="AJ585" s="225"/>
      <c r="AK585" s="225"/>
      <c r="AL585" s="225"/>
      <c r="AM585" s="225"/>
      <c r="AN585" s="225"/>
      <c r="AO585" s="225"/>
      <c r="AP585" s="225"/>
      <c r="AQ585" s="225"/>
      <c r="AR585" s="225"/>
      <c r="AS585" s="225"/>
      <c r="AT585" s="225"/>
      <c r="AU585" s="225"/>
      <c r="AV585" s="225"/>
      <c r="AW585" s="225"/>
      <c r="AX585" s="225"/>
      <c r="AY585" s="225"/>
      <c r="AZ585" s="225"/>
      <c r="BA585" s="225"/>
      <c r="BB585" s="225"/>
      <c r="BC585" s="225"/>
      <c r="BD585" s="225"/>
      <c r="BE585" s="225"/>
      <c r="BF585" s="225"/>
      <c r="BG585" s="225"/>
      <c r="BH585" s="225"/>
      <c r="BI585" s="225"/>
      <c r="BJ585" s="225"/>
      <c r="BK585" s="225"/>
      <c r="BL585" s="225"/>
      <c r="BM585" s="225"/>
      <c r="BN585" s="225"/>
      <c r="BO585" s="225"/>
      <c r="BP585" s="225"/>
      <c r="BQ585" s="225"/>
      <c r="BR585" s="225"/>
      <c r="BS585" s="225"/>
      <c r="BT585" s="225"/>
      <c r="BU585" s="225"/>
      <c r="BV585" s="225"/>
      <c r="BW585" s="225"/>
      <c r="BX585" s="225"/>
      <c r="BY585" s="225"/>
      <c r="BZ585" s="225"/>
    </row>
    <row r="586" spans="1:78" ht="12" customHeight="1" x14ac:dyDescent="0.25">
      <c r="A586" s="225"/>
      <c r="B586" s="225"/>
      <c r="C586" s="225"/>
      <c r="D586" s="225"/>
      <c r="E586" s="225"/>
      <c r="F586" s="225"/>
      <c r="G586" s="225"/>
      <c r="H586" s="225"/>
      <c r="I586" s="225"/>
      <c r="J586" s="270"/>
      <c r="K586" s="271"/>
      <c r="L586" s="225"/>
      <c r="M586" s="225"/>
      <c r="N586" s="225"/>
      <c r="O586" s="225"/>
      <c r="P586" s="225"/>
      <c r="Q586" s="225"/>
      <c r="R586" s="225"/>
      <c r="S586" s="225"/>
      <c r="T586" s="225"/>
      <c r="U586" s="225"/>
      <c r="V586" s="225"/>
      <c r="W586" s="225"/>
      <c r="X586" s="225"/>
      <c r="Y586" s="225"/>
      <c r="Z586" s="225"/>
      <c r="AA586" s="225"/>
      <c r="AB586" s="225"/>
      <c r="AC586" s="225"/>
      <c r="AD586" s="225"/>
      <c r="AE586" s="225"/>
      <c r="AF586" s="225"/>
      <c r="AG586" s="225"/>
      <c r="AH586" s="225"/>
      <c r="AI586" s="225"/>
      <c r="AJ586" s="225"/>
      <c r="AK586" s="225"/>
      <c r="AL586" s="225"/>
      <c r="AM586" s="225"/>
      <c r="AN586" s="225"/>
      <c r="AO586" s="225"/>
      <c r="AP586" s="225"/>
      <c r="AQ586" s="225"/>
      <c r="AR586" s="225"/>
      <c r="AS586" s="225"/>
      <c r="AT586" s="225"/>
      <c r="AU586" s="225"/>
      <c r="AV586" s="225"/>
      <c r="AW586" s="225"/>
      <c r="AX586" s="225"/>
      <c r="AY586" s="225"/>
      <c r="AZ586" s="225"/>
      <c r="BA586" s="225"/>
      <c r="BB586" s="225"/>
      <c r="BC586" s="225"/>
      <c r="BD586" s="225"/>
      <c r="BE586" s="225"/>
      <c r="BF586" s="225"/>
      <c r="BG586" s="225"/>
      <c r="BH586" s="225"/>
      <c r="BI586" s="225"/>
      <c r="BJ586" s="225"/>
      <c r="BK586" s="225"/>
      <c r="BL586" s="225"/>
      <c r="BM586" s="225"/>
      <c r="BN586" s="225"/>
      <c r="BO586" s="225"/>
      <c r="BP586" s="225"/>
      <c r="BQ586" s="225"/>
      <c r="BR586" s="225"/>
      <c r="BS586" s="225"/>
      <c r="BT586" s="225"/>
      <c r="BU586" s="225"/>
      <c r="BV586" s="225"/>
      <c r="BW586" s="225"/>
      <c r="BX586" s="225"/>
      <c r="BY586" s="225"/>
      <c r="BZ586" s="225"/>
    </row>
    <row r="587" spans="1:78" ht="12" customHeight="1" x14ac:dyDescent="0.25">
      <c r="A587" s="225"/>
      <c r="B587" s="225"/>
      <c r="C587" s="225"/>
      <c r="D587" s="225"/>
      <c r="E587" s="225"/>
      <c r="F587" s="225"/>
      <c r="G587" s="225"/>
      <c r="H587" s="225"/>
      <c r="I587" s="225"/>
      <c r="J587" s="270"/>
      <c r="K587" s="271"/>
      <c r="L587" s="225"/>
      <c r="M587" s="225"/>
      <c r="N587" s="225"/>
      <c r="O587" s="225"/>
      <c r="P587" s="225"/>
      <c r="Q587" s="225"/>
      <c r="R587" s="225"/>
      <c r="S587" s="225"/>
      <c r="T587" s="225"/>
      <c r="U587" s="225"/>
      <c r="V587" s="225"/>
      <c r="W587" s="225"/>
      <c r="X587" s="225"/>
      <c r="Y587" s="225"/>
      <c r="Z587" s="225"/>
      <c r="AA587" s="225"/>
      <c r="AB587" s="225"/>
      <c r="AC587" s="225"/>
      <c r="AD587" s="225"/>
      <c r="AE587" s="225"/>
      <c r="AF587" s="225"/>
      <c r="AG587" s="225"/>
      <c r="AH587" s="225"/>
      <c r="AI587" s="225"/>
      <c r="AJ587" s="225"/>
      <c r="AK587" s="225"/>
      <c r="AL587" s="225"/>
      <c r="AM587" s="225"/>
      <c r="AN587" s="225"/>
      <c r="AO587" s="225"/>
      <c r="AP587" s="225"/>
      <c r="AQ587" s="225"/>
      <c r="AR587" s="225"/>
      <c r="AS587" s="225"/>
      <c r="AT587" s="225"/>
      <c r="AU587" s="225"/>
      <c r="AV587" s="225"/>
      <c r="AW587" s="225"/>
      <c r="AX587" s="225"/>
      <c r="AY587" s="225"/>
      <c r="AZ587" s="225"/>
      <c r="BA587" s="225"/>
      <c r="BB587" s="225"/>
      <c r="BC587" s="225"/>
      <c r="BD587" s="225"/>
      <c r="BE587" s="225"/>
      <c r="BF587" s="225"/>
      <c r="BG587" s="225"/>
      <c r="BH587" s="225"/>
      <c r="BI587" s="225"/>
      <c r="BJ587" s="225"/>
      <c r="BK587" s="225"/>
      <c r="BL587" s="225"/>
      <c r="BM587" s="225"/>
      <c r="BN587" s="225"/>
      <c r="BO587" s="225"/>
      <c r="BP587" s="225"/>
      <c r="BQ587" s="225"/>
      <c r="BR587" s="225"/>
      <c r="BS587" s="225"/>
      <c r="BT587" s="225"/>
      <c r="BU587" s="225"/>
      <c r="BV587" s="225"/>
      <c r="BW587" s="225"/>
      <c r="BX587" s="225"/>
      <c r="BY587" s="225"/>
      <c r="BZ587" s="225"/>
    </row>
    <row r="588" spans="1:78" ht="12" customHeight="1" x14ac:dyDescent="0.25">
      <c r="A588" s="225"/>
      <c r="B588" s="225"/>
      <c r="C588" s="225"/>
      <c r="D588" s="225"/>
      <c r="E588" s="225"/>
      <c r="F588" s="225"/>
      <c r="G588" s="225"/>
      <c r="H588" s="225"/>
      <c r="I588" s="225"/>
      <c r="J588" s="270"/>
      <c r="K588" s="271"/>
      <c r="L588" s="225"/>
      <c r="M588" s="225"/>
      <c r="N588" s="225"/>
      <c r="O588" s="225"/>
      <c r="P588" s="225"/>
      <c r="Q588" s="225"/>
      <c r="R588" s="225"/>
      <c r="S588" s="225"/>
      <c r="T588" s="225"/>
      <c r="U588" s="225"/>
      <c r="V588" s="225"/>
      <c r="W588" s="225"/>
      <c r="X588" s="225"/>
      <c r="Y588" s="225"/>
      <c r="Z588" s="225"/>
      <c r="AA588" s="225"/>
      <c r="AB588" s="225"/>
      <c r="AC588" s="225"/>
      <c r="AD588" s="225"/>
      <c r="AE588" s="225"/>
      <c r="AF588" s="225"/>
      <c r="AG588" s="225"/>
      <c r="AH588" s="225"/>
      <c r="AI588" s="225"/>
      <c r="AJ588" s="225"/>
      <c r="AK588" s="225"/>
      <c r="AL588" s="225"/>
      <c r="AM588" s="225"/>
      <c r="AN588" s="225"/>
      <c r="AO588" s="225"/>
      <c r="AP588" s="225"/>
      <c r="AQ588" s="225"/>
      <c r="AR588" s="225"/>
      <c r="AS588" s="225"/>
      <c r="AT588" s="225"/>
      <c r="AU588" s="225"/>
      <c r="AV588" s="225"/>
      <c r="AW588" s="225"/>
      <c r="AX588" s="225"/>
      <c r="AY588" s="225"/>
      <c r="AZ588" s="225"/>
      <c r="BA588" s="225"/>
      <c r="BB588" s="225"/>
      <c r="BC588" s="225"/>
      <c r="BD588" s="225"/>
      <c r="BE588" s="225"/>
      <c r="BF588" s="225"/>
      <c r="BG588" s="225"/>
      <c r="BH588" s="225"/>
      <c r="BI588" s="225"/>
      <c r="BJ588" s="225"/>
      <c r="BK588" s="225"/>
      <c r="BL588" s="225"/>
      <c r="BM588" s="225"/>
      <c r="BN588" s="225"/>
      <c r="BO588" s="225"/>
      <c r="BP588" s="225"/>
      <c r="BQ588" s="225"/>
      <c r="BR588" s="225"/>
      <c r="BS588" s="225"/>
      <c r="BT588" s="225"/>
      <c r="BU588" s="225"/>
      <c r="BV588" s="225"/>
      <c r="BW588" s="225"/>
      <c r="BX588" s="225"/>
      <c r="BY588" s="225"/>
      <c r="BZ588" s="225"/>
    </row>
    <row r="589" spans="1:78" ht="12" customHeight="1" x14ac:dyDescent="0.25">
      <c r="A589" s="225"/>
      <c r="B589" s="225"/>
      <c r="C589" s="225"/>
      <c r="D589" s="225"/>
      <c r="E589" s="225"/>
      <c r="F589" s="225"/>
      <c r="G589" s="225"/>
      <c r="H589" s="225"/>
      <c r="I589" s="225"/>
      <c r="J589" s="270"/>
      <c r="K589" s="271"/>
      <c r="L589" s="225"/>
      <c r="M589" s="225"/>
      <c r="N589" s="225"/>
      <c r="O589" s="225"/>
      <c r="P589" s="225"/>
      <c r="Q589" s="225"/>
      <c r="R589" s="225"/>
      <c r="S589" s="225"/>
      <c r="T589" s="225"/>
      <c r="U589" s="225"/>
      <c r="V589" s="225"/>
      <c r="W589" s="225"/>
      <c r="X589" s="225"/>
      <c r="Y589" s="225"/>
      <c r="Z589" s="225"/>
      <c r="AA589" s="225"/>
      <c r="AB589" s="225"/>
      <c r="AC589" s="225"/>
      <c r="AD589" s="225"/>
      <c r="AE589" s="225"/>
      <c r="AF589" s="225"/>
      <c r="AG589" s="225"/>
      <c r="AH589" s="225"/>
      <c r="AI589" s="225"/>
      <c r="AJ589" s="225"/>
      <c r="AK589" s="225"/>
      <c r="AL589" s="225"/>
      <c r="AM589" s="225"/>
      <c r="AN589" s="225"/>
      <c r="AO589" s="225"/>
      <c r="AP589" s="225"/>
      <c r="AQ589" s="225"/>
      <c r="AR589" s="225"/>
      <c r="AS589" s="225"/>
      <c r="AT589" s="225"/>
      <c r="AU589" s="225"/>
      <c r="AV589" s="225"/>
      <c r="AW589" s="225"/>
      <c r="AX589" s="225"/>
      <c r="AY589" s="225"/>
      <c r="AZ589" s="225"/>
      <c r="BA589" s="225"/>
      <c r="BB589" s="225"/>
      <c r="BC589" s="225"/>
      <c r="BD589" s="225"/>
      <c r="BE589" s="225"/>
      <c r="BF589" s="225"/>
      <c r="BG589" s="225"/>
      <c r="BH589" s="225"/>
      <c r="BI589" s="225"/>
      <c r="BJ589" s="225"/>
      <c r="BK589" s="225"/>
      <c r="BL589" s="225"/>
      <c r="BM589" s="225"/>
      <c r="BN589" s="225"/>
      <c r="BO589" s="225"/>
      <c r="BP589" s="225"/>
      <c r="BQ589" s="225"/>
      <c r="BR589" s="225"/>
      <c r="BS589" s="225"/>
      <c r="BT589" s="225"/>
      <c r="BU589" s="225"/>
      <c r="BV589" s="225"/>
      <c r="BW589" s="225"/>
      <c r="BX589" s="225"/>
      <c r="BY589" s="225"/>
      <c r="BZ589" s="225"/>
    </row>
    <row r="590" spans="1:78" ht="12" customHeight="1" x14ac:dyDescent="0.25">
      <c r="A590" s="225"/>
      <c r="B590" s="225"/>
      <c r="C590" s="225"/>
      <c r="D590" s="225"/>
      <c r="E590" s="225"/>
      <c r="F590" s="225"/>
      <c r="G590" s="225"/>
      <c r="H590" s="225"/>
      <c r="I590" s="225"/>
      <c r="J590" s="270"/>
      <c r="K590" s="271"/>
      <c r="L590" s="225"/>
      <c r="M590" s="225"/>
      <c r="N590" s="225"/>
      <c r="O590" s="225"/>
      <c r="P590" s="225"/>
      <c r="Q590" s="225"/>
      <c r="R590" s="225"/>
      <c r="S590" s="225"/>
      <c r="T590" s="225"/>
      <c r="U590" s="225"/>
      <c r="V590" s="225"/>
      <c r="W590" s="225"/>
      <c r="X590" s="225"/>
      <c r="Y590" s="225"/>
      <c r="Z590" s="225"/>
      <c r="AA590" s="225"/>
      <c r="AB590" s="225"/>
      <c r="AC590" s="225"/>
      <c r="AD590" s="225"/>
      <c r="AE590" s="225"/>
      <c r="AF590" s="225"/>
      <c r="AG590" s="225"/>
      <c r="AH590" s="225"/>
      <c r="AI590" s="225"/>
      <c r="AJ590" s="225"/>
      <c r="AK590" s="225"/>
      <c r="AL590" s="225"/>
      <c r="AM590" s="225"/>
      <c r="AN590" s="225"/>
      <c r="AO590" s="225"/>
      <c r="AP590" s="225"/>
      <c r="AQ590" s="225"/>
      <c r="AR590" s="225"/>
      <c r="AS590" s="225"/>
      <c r="AT590" s="225"/>
      <c r="AU590" s="225"/>
      <c r="AV590" s="225"/>
      <c r="AW590" s="225"/>
      <c r="AX590" s="225"/>
      <c r="AY590" s="225"/>
      <c r="AZ590" s="225"/>
      <c r="BA590" s="225"/>
      <c r="BB590" s="225"/>
      <c r="BC590" s="225"/>
      <c r="BD590" s="225"/>
      <c r="BE590" s="225"/>
      <c r="BF590" s="225"/>
      <c r="BG590" s="225"/>
      <c r="BH590" s="225"/>
      <c r="BI590" s="225"/>
      <c r="BJ590" s="225"/>
      <c r="BK590" s="225"/>
      <c r="BL590" s="225"/>
      <c r="BM590" s="225"/>
      <c r="BN590" s="225"/>
      <c r="BO590" s="225"/>
      <c r="BP590" s="225"/>
      <c r="BQ590" s="225"/>
      <c r="BR590" s="225"/>
      <c r="BS590" s="225"/>
      <c r="BT590" s="225"/>
      <c r="BU590" s="225"/>
      <c r="BV590" s="225"/>
      <c r="BW590" s="225"/>
      <c r="BX590" s="225"/>
      <c r="BY590" s="225"/>
      <c r="BZ590" s="225"/>
    </row>
    <row r="591" spans="1:78" ht="12" customHeight="1" x14ac:dyDescent="0.25">
      <c r="A591" s="225"/>
      <c r="B591" s="225"/>
      <c r="C591" s="225"/>
      <c r="D591" s="225"/>
      <c r="E591" s="225"/>
      <c r="F591" s="225"/>
      <c r="G591" s="225"/>
      <c r="H591" s="225"/>
      <c r="I591" s="225"/>
      <c r="J591" s="270"/>
      <c r="K591" s="271"/>
      <c r="L591" s="225"/>
      <c r="M591" s="225"/>
      <c r="N591" s="225"/>
      <c r="O591" s="225"/>
      <c r="P591" s="225"/>
      <c r="Q591" s="225"/>
      <c r="R591" s="225"/>
      <c r="S591" s="225"/>
      <c r="T591" s="225"/>
      <c r="U591" s="225"/>
      <c r="V591" s="225"/>
      <c r="W591" s="225"/>
      <c r="X591" s="225"/>
      <c r="Y591" s="225"/>
      <c r="Z591" s="225"/>
      <c r="AA591" s="225"/>
      <c r="AB591" s="225"/>
      <c r="AC591" s="225"/>
      <c r="AD591" s="225"/>
      <c r="AE591" s="225"/>
      <c r="AF591" s="225"/>
      <c r="AG591" s="225"/>
      <c r="AH591" s="225"/>
      <c r="AI591" s="225"/>
      <c r="AJ591" s="225"/>
      <c r="AK591" s="225"/>
      <c r="AL591" s="225"/>
      <c r="AM591" s="225"/>
      <c r="AN591" s="225"/>
      <c r="AO591" s="225"/>
      <c r="AP591" s="225"/>
      <c r="AQ591" s="225"/>
      <c r="AR591" s="225"/>
      <c r="AS591" s="225"/>
      <c r="AT591" s="225"/>
      <c r="AU591" s="225"/>
      <c r="AV591" s="225"/>
      <c r="AW591" s="225"/>
      <c r="AX591" s="225"/>
      <c r="AY591" s="225"/>
      <c r="AZ591" s="225"/>
      <c r="BA591" s="225"/>
      <c r="BB591" s="225"/>
      <c r="BC591" s="225"/>
      <c r="BD591" s="225"/>
      <c r="BE591" s="225"/>
      <c r="BF591" s="225"/>
      <c r="BG591" s="225"/>
      <c r="BH591" s="225"/>
      <c r="BI591" s="225"/>
      <c r="BJ591" s="225"/>
      <c r="BK591" s="225"/>
      <c r="BL591" s="225"/>
      <c r="BM591" s="225"/>
      <c r="BN591" s="225"/>
      <c r="BO591" s="225"/>
      <c r="BP591" s="225"/>
      <c r="BQ591" s="225"/>
      <c r="BR591" s="225"/>
      <c r="BS591" s="225"/>
      <c r="BT591" s="225"/>
      <c r="BU591" s="225"/>
      <c r="BV591" s="225"/>
      <c r="BW591" s="225"/>
      <c r="BX591" s="225"/>
      <c r="BY591" s="225"/>
      <c r="BZ591" s="225"/>
    </row>
    <row r="592" spans="1:78" ht="12" customHeight="1" x14ac:dyDescent="0.25">
      <c r="A592" s="225"/>
      <c r="B592" s="225"/>
      <c r="C592" s="225"/>
      <c r="D592" s="225"/>
      <c r="E592" s="225"/>
      <c r="F592" s="225"/>
      <c r="G592" s="225"/>
      <c r="H592" s="225"/>
      <c r="I592" s="225"/>
      <c r="J592" s="270"/>
      <c r="K592" s="271"/>
      <c r="L592" s="225"/>
      <c r="M592" s="225"/>
      <c r="N592" s="225"/>
      <c r="O592" s="225"/>
      <c r="P592" s="225"/>
      <c r="Q592" s="225"/>
      <c r="R592" s="225"/>
      <c r="S592" s="225"/>
      <c r="T592" s="225"/>
      <c r="U592" s="225"/>
      <c r="V592" s="225"/>
      <c r="W592" s="225"/>
      <c r="X592" s="225"/>
      <c r="Y592" s="225"/>
      <c r="Z592" s="225"/>
      <c r="AA592" s="225"/>
      <c r="AB592" s="225"/>
      <c r="AC592" s="225"/>
      <c r="AD592" s="225"/>
      <c r="AE592" s="225"/>
      <c r="AF592" s="225"/>
      <c r="AG592" s="225"/>
      <c r="AH592" s="225"/>
      <c r="AI592" s="225"/>
      <c r="AJ592" s="225"/>
      <c r="AK592" s="225"/>
      <c r="AL592" s="225"/>
      <c r="AM592" s="225"/>
      <c r="AN592" s="225"/>
      <c r="AO592" s="225"/>
      <c r="AP592" s="225"/>
      <c r="AQ592" s="225"/>
      <c r="AR592" s="225"/>
      <c r="AS592" s="225"/>
      <c r="AT592" s="225"/>
      <c r="AU592" s="225"/>
      <c r="AV592" s="225"/>
      <c r="AW592" s="225"/>
      <c r="AX592" s="225"/>
      <c r="AY592" s="225"/>
      <c r="AZ592" s="225"/>
      <c r="BA592" s="225"/>
      <c r="BB592" s="225"/>
      <c r="BC592" s="225"/>
      <c r="BD592" s="225"/>
      <c r="BE592" s="225"/>
      <c r="BF592" s="225"/>
      <c r="BG592" s="225"/>
      <c r="BH592" s="225"/>
      <c r="BI592" s="225"/>
      <c r="BJ592" s="225"/>
      <c r="BK592" s="225"/>
      <c r="BL592" s="225"/>
      <c r="BM592" s="225"/>
      <c r="BN592" s="225"/>
      <c r="BO592" s="225"/>
      <c r="BP592" s="225"/>
      <c r="BQ592" s="225"/>
      <c r="BR592" s="225"/>
      <c r="BS592" s="225"/>
      <c r="BT592" s="225"/>
      <c r="BU592" s="225"/>
      <c r="BV592" s="225"/>
      <c r="BW592" s="225"/>
      <c r="BX592" s="225"/>
      <c r="BY592" s="225"/>
      <c r="BZ592" s="225"/>
    </row>
    <row r="593" spans="1:78" ht="12" customHeight="1" x14ac:dyDescent="0.25">
      <c r="A593" s="225"/>
      <c r="B593" s="225"/>
      <c r="C593" s="225"/>
      <c r="D593" s="225"/>
      <c r="E593" s="225"/>
      <c r="F593" s="225"/>
      <c r="G593" s="225"/>
      <c r="H593" s="225"/>
      <c r="I593" s="225"/>
      <c r="J593" s="270"/>
      <c r="K593" s="271"/>
      <c r="L593" s="225"/>
      <c r="M593" s="225"/>
      <c r="N593" s="225"/>
      <c r="O593" s="225"/>
      <c r="P593" s="225"/>
      <c r="Q593" s="225"/>
      <c r="R593" s="225"/>
      <c r="S593" s="225"/>
      <c r="T593" s="225"/>
      <c r="U593" s="225"/>
      <c r="V593" s="225"/>
      <c r="W593" s="225"/>
      <c r="X593" s="225"/>
      <c r="Y593" s="225"/>
      <c r="Z593" s="225"/>
      <c r="AA593" s="225"/>
      <c r="AB593" s="225"/>
      <c r="AC593" s="225"/>
      <c r="AD593" s="225"/>
      <c r="AE593" s="225"/>
      <c r="AF593" s="225"/>
      <c r="AG593" s="225"/>
      <c r="AH593" s="225"/>
      <c r="AI593" s="225"/>
      <c r="AJ593" s="225"/>
      <c r="AK593" s="225"/>
      <c r="AL593" s="225"/>
      <c r="AM593" s="225"/>
      <c r="AN593" s="225"/>
      <c r="AO593" s="225"/>
      <c r="AP593" s="225"/>
      <c r="AQ593" s="225"/>
      <c r="AR593" s="225"/>
      <c r="AS593" s="225"/>
      <c r="AT593" s="225"/>
      <c r="AU593" s="225"/>
      <c r="AV593" s="225"/>
      <c r="AW593" s="225"/>
      <c r="AX593" s="225"/>
      <c r="AY593" s="225"/>
      <c r="AZ593" s="225"/>
      <c r="BA593" s="225"/>
      <c r="BB593" s="225"/>
      <c r="BC593" s="225"/>
      <c r="BD593" s="225"/>
      <c r="BE593" s="225"/>
      <c r="BF593" s="225"/>
      <c r="BG593" s="225"/>
      <c r="BH593" s="225"/>
      <c r="BI593" s="225"/>
      <c r="BJ593" s="225"/>
      <c r="BK593" s="225"/>
      <c r="BL593" s="225"/>
      <c r="BM593" s="225"/>
      <c r="BN593" s="225"/>
      <c r="BO593" s="225"/>
      <c r="BP593" s="225"/>
      <c r="BQ593" s="225"/>
      <c r="BR593" s="225"/>
      <c r="BS593" s="225"/>
      <c r="BT593" s="225"/>
      <c r="BU593" s="225"/>
      <c r="BV593" s="225"/>
      <c r="BW593" s="225"/>
      <c r="BX593" s="225"/>
      <c r="BY593" s="225"/>
      <c r="BZ593" s="225"/>
    </row>
    <row r="594" spans="1:78" ht="12" customHeight="1" x14ac:dyDescent="0.25">
      <c r="A594" s="225"/>
      <c r="B594" s="225"/>
      <c r="C594" s="225"/>
      <c r="D594" s="225"/>
      <c r="E594" s="225"/>
      <c r="F594" s="225"/>
      <c r="G594" s="225"/>
      <c r="H594" s="225"/>
      <c r="I594" s="225"/>
      <c r="J594" s="270"/>
      <c r="K594" s="271"/>
      <c r="L594" s="225"/>
      <c r="M594" s="225"/>
      <c r="N594" s="225"/>
      <c r="O594" s="225"/>
      <c r="P594" s="225"/>
      <c r="Q594" s="225"/>
      <c r="R594" s="225"/>
      <c r="S594" s="225"/>
      <c r="T594" s="225"/>
      <c r="U594" s="225"/>
      <c r="V594" s="225"/>
      <c r="W594" s="225"/>
      <c r="X594" s="225"/>
      <c r="Y594" s="225"/>
      <c r="Z594" s="225"/>
      <c r="AA594" s="225"/>
      <c r="AB594" s="225"/>
      <c r="AC594" s="225"/>
      <c r="AD594" s="225"/>
      <c r="AE594" s="225"/>
      <c r="AF594" s="225"/>
      <c r="AG594" s="225"/>
      <c r="AH594" s="225"/>
      <c r="AI594" s="225"/>
      <c r="AJ594" s="225"/>
      <c r="AK594" s="225"/>
      <c r="AL594" s="225"/>
      <c r="AM594" s="225"/>
      <c r="AN594" s="225"/>
      <c r="AO594" s="225"/>
      <c r="AP594" s="225"/>
      <c r="AQ594" s="225"/>
      <c r="AR594" s="225"/>
      <c r="AS594" s="225"/>
      <c r="AT594" s="225"/>
      <c r="AU594" s="225"/>
      <c r="AV594" s="225"/>
      <c r="AW594" s="225"/>
      <c r="AX594" s="225"/>
      <c r="AY594" s="225"/>
      <c r="AZ594" s="225"/>
      <c r="BA594" s="225"/>
      <c r="BB594" s="225"/>
      <c r="BC594" s="225"/>
      <c r="BD594" s="225"/>
      <c r="BE594" s="225"/>
      <c r="BF594" s="225"/>
      <c r="BG594" s="225"/>
      <c r="BH594" s="225"/>
      <c r="BI594" s="225"/>
      <c r="BJ594" s="225"/>
      <c r="BK594" s="225"/>
      <c r="BL594" s="225"/>
      <c r="BM594" s="225"/>
      <c r="BN594" s="225"/>
      <c r="BO594" s="225"/>
      <c r="BP594" s="225"/>
      <c r="BQ594" s="225"/>
      <c r="BR594" s="225"/>
      <c r="BS594" s="225"/>
      <c r="BT594" s="225"/>
      <c r="BU594" s="225"/>
      <c r="BV594" s="225"/>
      <c r="BW594" s="225"/>
      <c r="BX594" s="225"/>
      <c r="BY594" s="225"/>
      <c r="BZ594" s="225"/>
    </row>
    <row r="595" spans="1:78" ht="12" customHeight="1" x14ac:dyDescent="0.25">
      <c r="A595" s="225"/>
      <c r="B595" s="225"/>
      <c r="C595" s="225"/>
      <c r="D595" s="225"/>
      <c r="E595" s="225"/>
      <c r="F595" s="225"/>
      <c r="G595" s="225"/>
      <c r="H595" s="225"/>
      <c r="I595" s="225"/>
      <c r="J595" s="270"/>
      <c r="K595" s="271"/>
      <c r="L595" s="225"/>
      <c r="M595" s="225"/>
      <c r="N595" s="225"/>
      <c r="O595" s="225"/>
      <c r="P595" s="225"/>
      <c r="Q595" s="225"/>
      <c r="R595" s="225"/>
      <c r="S595" s="225"/>
      <c r="T595" s="225"/>
      <c r="U595" s="225"/>
      <c r="V595" s="225"/>
      <c r="W595" s="225"/>
      <c r="X595" s="225"/>
      <c r="Y595" s="225"/>
      <c r="Z595" s="225"/>
      <c r="AA595" s="225"/>
      <c r="AB595" s="225"/>
      <c r="AC595" s="225"/>
      <c r="AD595" s="225"/>
      <c r="AE595" s="225"/>
      <c r="AF595" s="225"/>
      <c r="AG595" s="225"/>
      <c r="AH595" s="225"/>
      <c r="AI595" s="225"/>
      <c r="AJ595" s="225"/>
      <c r="AK595" s="225"/>
      <c r="AL595" s="225"/>
      <c r="AM595" s="225"/>
      <c r="AN595" s="225"/>
      <c r="AO595" s="225"/>
      <c r="AP595" s="225"/>
      <c r="AQ595" s="225"/>
      <c r="AR595" s="225"/>
      <c r="AS595" s="225"/>
      <c r="AT595" s="225"/>
      <c r="AU595" s="225"/>
      <c r="AV595" s="225"/>
      <c r="AW595" s="225"/>
      <c r="AX595" s="225"/>
      <c r="AY595" s="225"/>
      <c r="AZ595" s="225"/>
      <c r="BA595" s="225"/>
      <c r="BB595" s="225"/>
      <c r="BC595" s="225"/>
      <c r="BD595" s="225"/>
      <c r="BE595" s="225"/>
      <c r="BF595" s="225"/>
      <c r="BG595" s="225"/>
      <c r="BH595" s="225"/>
      <c r="BI595" s="225"/>
      <c r="BJ595" s="225"/>
      <c r="BK595" s="225"/>
      <c r="BL595" s="225"/>
      <c r="BM595" s="225"/>
      <c r="BN595" s="225"/>
      <c r="BO595" s="225"/>
      <c r="BP595" s="225"/>
      <c r="BQ595" s="225"/>
      <c r="BR595" s="225"/>
      <c r="BS595" s="225"/>
      <c r="BT595" s="225"/>
      <c r="BU595" s="225"/>
      <c r="BV595" s="225"/>
      <c r="BW595" s="225"/>
      <c r="BX595" s="225"/>
      <c r="BY595" s="225"/>
      <c r="BZ595" s="225"/>
    </row>
    <row r="596" spans="1:78" ht="12" customHeight="1" x14ac:dyDescent="0.25">
      <c r="A596" s="225"/>
      <c r="B596" s="225"/>
      <c r="C596" s="225"/>
      <c r="D596" s="225"/>
      <c r="E596" s="225"/>
      <c r="F596" s="225"/>
      <c r="G596" s="225"/>
      <c r="H596" s="225"/>
      <c r="I596" s="225"/>
      <c r="J596" s="270"/>
      <c r="K596" s="271"/>
      <c r="L596" s="225"/>
      <c r="M596" s="225"/>
      <c r="N596" s="225"/>
      <c r="O596" s="225"/>
      <c r="P596" s="225"/>
      <c r="Q596" s="225"/>
      <c r="R596" s="225"/>
      <c r="S596" s="225"/>
      <c r="T596" s="225"/>
      <c r="U596" s="225"/>
      <c r="V596" s="225"/>
      <c r="W596" s="225"/>
      <c r="X596" s="225"/>
      <c r="Y596" s="225"/>
      <c r="Z596" s="225"/>
      <c r="AA596" s="225"/>
      <c r="AB596" s="225"/>
      <c r="AC596" s="225"/>
      <c r="AD596" s="225"/>
      <c r="AE596" s="225"/>
      <c r="AF596" s="225"/>
      <c r="AG596" s="225"/>
      <c r="AH596" s="225"/>
      <c r="AI596" s="225"/>
      <c r="AJ596" s="225"/>
      <c r="AK596" s="225"/>
      <c r="AL596" s="225"/>
      <c r="AM596" s="225"/>
      <c r="AN596" s="225"/>
      <c r="AO596" s="225"/>
      <c r="AP596" s="225"/>
      <c r="AQ596" s="225"/>
      <c r="AR596" s="225"/>
      <c r="AS596" s="225"/>
      <c r="AT596" s="225"/>
      <c r="AU596" s="225"/>
      <c r="AV596" s="225"/>
      <c r="AW596" s="225"/>
      <c r="AX596" s="225"/>
      <c r="AY596" s="225"/>
      <c r="AZ596" s="225"/>
      <c r="BA596" s="225"/>
      <c r="BB596" s="225"/>
      <c r="BC596" s="225"/>
      <c r="BD596" s="225"/>
      <c r="BE596" s="225"/>
      <c r="BF596" s="225"/>
      <c r="BG596" s="225"/>
      <c r="BH596" s="225"/>
      <c r="BI596" s="225"/>
      <c r="BJ596" s="225"/>
      <c r="BK596" s="225"/>
      <c r="BL596" s="225"/>
      <c r="BM596" s="225"/>
      <c r="BN596" s="225"/>
      <c r="BO596" s="225"/>
      <c r="BP596" s="225"/>
      <c r="BQ596" s="225"/>
      <c r="BR596" s="225"/>
      <c r="BS596" s="225"/>
      <c r="BT596" s="225"/>
      <c r="BU596" s="225"/>
      <c r="BV596" s="225"/>
      <c r="BW596" s="225"/>
      <c r="BX596" s="225"/>
      <c r="BY596" s="225"/>
      <c r="BZ596" s="225"/>
    </row>
    <row r="597" spans="1:78" ht="12" customHeight="1" x14ac:dyDescent="0.25">
      <c r="A597" s="225"/>
      <c r="B597" s="225"/>
      <c r="C597" s="225"/>
      <c r="D597" s="225"/>
      <c r="E597" s="225"/>
      <c r="F597" s="225"/>
      <c r="G597" s="225"/>
      <c r="H597" s="225"/>
      <c r="I597" s="225"/>
      <c r="J597" s="270"/>
      <c r="K597" s="271"/>
      <c r="L597" s="225"/>
      <c r="M597" s="225"/>
      <c r="N597" s="225"/>
      <c r="O597" s="225"/>
      <c r="P597" s="225"/>
      <c r="Q597" s="225"/>
      <c r="R597" s="225"/>
      <c r="S597" s="225"/>
      <c r="T597" s="225"/>
      <c r="U597" s="225"/>
      <c r="V597" s="225"/>
      <c r="W597" s="225"/>
      <c r="X597" s="225"/>
      <c r="Y597" s="225"/>
      <c r="Z597" s="225"/>
      <c r="AA597" s="225"/>
      <c r="AB597" s="225"/>
      <c r="AC597" s="225"/>
      <c r="AD597" s="225"/>
      <c r="AE597" s="225"/>
      <c r="AF597" s="225"/>
      <c r="AG597" s="225"/>
      <c r="AH597" s="225"/>
      <c r="AI597" s="225"/>
      <c r="AJ597" s="225"/>
      <c r="AK597" s="225"/>
      <c r="AL597" s="225"/>
      <c r="AM597" s="225"/>
      <c r="AN597" s="225"/>
      <c r="AO597" s="225"/>
      <c r="AP597" s="225"/>
      <c r="AQ597" s="225"/>
      <c r="AR597" s="225"/>
      <c r="AS597" s="225"/>
      <c r="AT597" s="225"/>
      <c r="AU597" s="225"/>
      <c r="AV597" s="225"/>
      <c r="AW597" s="225"/>
      <c r="AX597" s="225"/>
      <c r="AY597" s="225"/>
      <c r="AZ597" s="225"/>
      <c r="BA597" s="225"/>
      <c r="BB597" s="225"/>
      <c r="BC597" s="225"/>
      <c r="BD597" s="225"/>
      <c r="BE597" s="225"/>
      <c r="BF597" s="225"/>
      <c r="BG597" s="225"/>
      <c r="BH597" s="225"/>
      <c r="BI597" s="225"/>
      <c r="BJ597" s="225"/>
      <c r="BK597" s="225"/>
      <c r="BL597" s="225"/>
      <c r="BM597" s="225"/>
      <c r="BN597" s="225"/>
      <c r="BO597" s="225"/>
      <c r="BP597" s="225"/>
      <c r="BQ597" s="225"/>
      <c r="BR597" s="225"/>
      <c r="BS597" s="225"/>
      <c r="BT597" s="225"/>
      <c r="BU597" s="225"/>
      <c r="BV597" s="225"/>
      <c r="BW597" s="225"/>
      <c r="BX597" s="225"/>
      <c r="BY597" s="225"/>
      <c r="BZ597" s="225"/>
    </row>
    <row r="598" spans="1:78" ht="12" customHeight="1" x14ac:dyDescent="0.25">
      <c r="A598" s="225"/>
      <c r="B598" s="225"/>
      <c r="C598" s="225"/>
      <c r="D598" s="225"/>
      <c r="E598" s="225"/>
      <c r="F598" s="225"/>
      <c r="G598" s="225"/>
      <c r="H598" s="225"/>
      <c r="I598" s="225"/>
      <c r="J598" s="270"/>
      <c r="K598" s="271"/>
      <c r="L598" s="225"/>
      <c r="M598" s="225"/>
      <c r="N598" s="225"/>
      <c r="O598" s="225"/>
      <c r="P598" s="225"/>
      <c r="Q598" s="225"/>
      <c r="R598" s="225"/>
      <c r="S598" s="225"/>
      <c r="T598" s="225"/>
      <c r="U598" s="225"/>
      <c r="V598" s="225"/>
      <c r="W598" s="225"/>
      <c r="X598" s="225"/>
      <c r="Y598" s="225"/>
      <c r="Z598" s="225"/>
      <c r="AA598" s="225"/>
      <c r="AB598" s="225"/>
      <c r="AC598" s="225"/>
      <c r="AD598" s="225"/>
      <c r="AE598" s="225"/>
      <c r="AF598" s="225"/>
      <c r="AG598" s="225"/>
      <c r="AH598" s="225"/>
      <c r="AI598" s="225"/>
      <c r="AJ598" s="225"/>
      <c r="AK598" s="225"/>
      <c r="AL598" s="225"/>
      <c r="AM598" s="225"/>
      <c r="AN598" s="225"/>
      <c r="AO598" s="225"/>
      <c r="AP598" s="225"/>
      <c r="AQ598" s="225"/>
      <c r="AR598" s="225"/>
      <c r="AS598" s="225"/>
      <c r="AT598" s="225"/>
      <c r="AU598" s="225"/>
      <c r="AV598" s="225"/>
      <c r="AW598" s="225"/>
      <c r="AX598" s="225"/>
      <c r="AY598" s="225"/>
      <c r="AZ598" s="225"/>
      <c r="BA598" s="225"/>
      <c r="BB598" s="225"/>
      <c r="BC598" s="225"/>
      <c r="BD598" s="225"/>
      <c r="BE598" s="225"/>
      <c r="BF598" s="225"/>
      <c r="BG598" s="225"/>
      <c r="BH598" s="225"/>
      <c r="BI598" s="225"/>
      <c r="BJ598" s="225"/>
      <c r="BK598" s="225"/>
      <c r="BL598" s="225"/>
      <c r="BM598" s="225"/>
      <c r="BN598" s="225"/>
      <c r="BO598" s="225"/>
      <c r="BP598" s="225"/>
      <c r="BQ598" s="225"/>
      <c r="BR598" s="225"/>
      <c r="BS598" s="225"/>
      <c r="BT598" s="225"/>
      <c r="BU598" s="225"/>
      <c r="BV598" s="225"/>
      <c r="BW598" s="225"/>
      <c r="BX598" s="225"/>
      <c r="BY598" s="225"/>
      <c r="BZ598" s="225"/>
    </row>
    <row r="599" spans="1:78" ht="12" customHeight="1" x14ac:dyDescent="0.25">
      <c r="A599" s="225"/>
      <c r="B599" s="225"/>
      <c r="C599" s="225"/>
      <c r="D599" s="225"/>
      <c r="E599" s="225"/>
      <c r="F599" s="225"/>
      <c r="G599" s="225"/>
      <c r="H599" s="225"/>
      <c r="I599" s="225"/>
      <c r="J599" s="270"/>
      <c r="K599" s="271"/>
      <c r="L599" s="225"/>
      <c r="M599" s="225"/>
      <c r="N599" s="225"/>
      <c r="O599" s="225"/>
      <c r="P599" s="225"/>
      <c r="Q599" s="225"/>
      <c r="R599" s="225"/>
      <c r="S599" s="225"/>
      <c r="T599" s="225"/>
      <c r="U599" s="225"/>
      <c r="V599" s="225"/>
      <c r="W599" s="225"/>
      <c r="X599" s="225"/>
      <c r="Y599" s="225"/>
      <c r="Z599" s="225"/>
      <c r="AA599" s="225"/>
      <c r="AB599" s="225"/>
      <c r="AC599" s="225"/>
      <c r="AD599" s="225"/>
      <c r="AE599" s="225"/>
      <c r="AF599" s="225"/>
      <c r="AG599" s="225"/>
      <c r="AH599" s="225"/>
      <c r="AI599" s="225"/>
      <c r="AJ599" s="225"/>
      <c r="AK599" s="225"/>
      <c r="AL599" s="225"/>
      <c r="AM599" s="225"/>
      <c r="AN599" s="225"/>
      <c r="AO599" s="225"/>
      <c r="AP599" s="225"/>
      <c r="AQ599" s="225"/>
      <c r="AR599" s="225"/>
      <c r="AS599" s="225"/>
      <c r="AT599" s="225"/>
      <c r="AU599" s="225"/>
      <c r="AV599" s="225"/>
      <c r="AW599" s="225"/>
      <c r="AX599" s="225"/>
      <c r="AY599" s="225"/>
      <c r="AZ599" s="225"/>
      <c r="BA599" s="225"/>
      <c r="BB599" s="225"/>
      <c r="BC599" s="225"/>
      <c r="BD599" s="225"/>
      <c r="BE599" s="225"/>
      <c r="BF599" s="225"/>
      <c r="BG599" s="225"/>
      <c r="BH599" s="225"/>
      <c r="BI599" s="225"/>
      <c r="BJ599" s="225"/>
      <c r="BK599" s="225"/>
      <c r="BL599" s="225"/>
      <c r="BM599" s="225"/>
      <c r="BN599" s="225"/>
      <c r="BO599" s="225"/>
      <c r="BP599" s="225"/>
      <c r="BQ599" s="225"/>
      <c r="BR599" s="225"/>
      <c r="BS599" s="225"/>
      <c r="BT599" s="225"/>
      <c r="BU599" s="225"/>
      <c r="BV599" s="225"/>
      <c r="BW599" s="225"/>
      <c r="BX599" s="225"/>
      <c r="BY599" s="225"/>
      <c r="BZ599" s="225"/>
    </row>
    <row r="600" spans="1:78" ht="12" customHeight="1" x14ac:dyDescent="0.25">
      <c r="A600" s="225"/>
      <c r="B600" s="225"/>
      <c r="C600" s="225"/>
      <c r="D600" s="225"/>
      <c r="E600" s="225"/>
      <c r="F600" s="225"/>
      <c r="G600" s="225"/>
      <c r="H600" s="225"/>
      <c r="I600" s="225"/>
      <c r="J600" s="270"/>
      <c r="K600" s="271"/>
      <c r="L600" s="225"/>
      <c r="M600" s="225"/>
      <c r="N600" s="225"/>
      <c r="O600" s="225"/>
      <c r="P600" s="225"/>
      <c r="Q600" s="225"/>
      <c r="R600" s="225"/>
      <c r="S600" s="225"/>
      <c r="T600" s="225"/>
      <c r="U600" s="225"/>
      <c r="V600" s="225"/>
      <c r="W600" s="225"/>
      <c r="X600" s="225"/>
      <c r="Y600" s="225"/>
      <c r="Z600" s="225"/>
      <c r="AA600" s="225"/>
      <c r="AB600" s="225"/>
      <c r="AC600" s="225"/>
      <c r="AD600" s="225"/>
      <c r="AE600" s="225"/>
      <c r="AF600" s="225"/>
      <c r="AG600" s="225"/>
      <c r="AH600" s="225"/>
      <c r="AI600" s="225"/>
      <c r="AJ600" s="225"/>
      <c r="AK600" s="225"/>
      <c r="AL600" s="225"/>
      <c r="AM600" s="225"/>
      <c r="AN600" s="225"/>
      <c r="AO600" s="225"/>
      <c r="AP600" s="225"/>
      <c r="AQ600" s="225"/>
      <c r="AR600" s="225"/>
      <c r="AS600" s="225"/>
      <c r="AT600" s="225"/>
      <c r="AU600" s="225"/>
      <c r="AV600" s="225"/>
      <c r="AW600" s="225"/>
      <c r="AX600" s="225"/>
      <c r="AY600" s="225"/>
      <c r="AZ600" s="225"/>
      <c r="BA600" s="225"/>
      <c r="BB600" s="225"/>
      <c r="BC600" s="225"/>
      <c r="BD600" s="225"/>
      <c r="BE600" s="225"/>
      <c r="BF600" s="225"/>
      <c r="BG600" s="225"/>
      <c r="BH600" s="225"/>
      <c r="BI600" s="225"/>
      <c r="BJ600" s="225"/>
      <c r="BK600" s="225"/>
      <c r="BL600" s="225"/>
      <c r="BM600" s="225"/>
      <c r="BN600" s="225"/>
      <c r="BO600" s="225"/>
      <c r="BP600" s="225"/>
      <c r="BQ600" s="225"/>
      <c r="BR600" s="225"/>
      <c r="BS600" s="225"/>
      <c r="BT600" s="225"/>
      <c r="BU600" s="225"/>
      <c r="BV600" s="225"/>
      <c r="BW600" s="225"/>
      <c r="BX600" s="225"/>
      <c r="BY600" s="225"/>
      <c r="BZ600" s="225"/>
    </row>
    <row r="601" spans="1:78" ht="12" customHeight="1" x14ac:dyDescent="0.25">
      <c r="A601" s="225"/>
      <c r="B601" s="225"/>
      <c r="C601" s="225"/>
      <c r="D601" s="225"/>
      <c r="E601" s="225"/>
      <c r="F601" s="225"/>
      <c r="G601" s="225"/>
      <c r="H601" s="225"/>
      <c r="I601" s="225"/>
      <c r="J601" s="270"/>
      <c r="K601" s="271"/>
      <c r="L601" s="225"/>
      <c r="M601" s="225"/>
      <c r="N601" s="225"/>
      <c r="O601" s="225"/>
      <c r="P601" s="225"/>
      <c r="Q601" s="225"/>
      <c r="R601" s="225"/>
      <c r="S601" s="225"/>
      <c r="T601" s="225"/>
      <c r="U601" s="225"/>
      <c r="V601" s="225"/>
      <c r="W601" s="225"/>
      <c r="X601" s="225"/>
      <c r="Y601" s="225"/>
      <c r="Z601" s="225"/>
      <c r="AA601" s="225"/>
      <c r="AB601" s="225"/>
      <c r="AC601" s="225"/>
      <c r="AD601" s="225"/>
      <c r="AE601" s="225"/>
      <c r="AF601" s="225"/>
      <c r="AG601" s="225"/>
      <c r="AH601" s="225"/>
      <c r="AI601" s="225"/>
      <c r="AJ601" s="225"/>
      <c r="AK601" s="225"/>
      <c r="AL601" s="225"/>
      <c r="AM601" s="225"/>
      <c r="AN601" s="225"/>
      <c r="AO601" s="225"/>
      <c r="AP601" s="225"/>
      <c r="AQ601" s="225"/>
      <c r="AR601" s="225"/>
      <c r="AS601" s="225"/>
      <c r="AT601" s="225"/>
      <c r="AU601" s="225"/>
      <c r="AV601" s="225"/>
      <c r="AW601" s="225"/>
      <c r="AX601" s="225"/>
      <c r="AY601" s="225"/>
      <c r="AZ601" s="225"/>
      <c r="BA601" s="225"/>
      <c r="BB601" s="225"/>
      <c r="BC601" s="225"/>
      <c r="BD601" s="225"/>
      <c r="BE601" s="225"/>
      <c r="BF601" s="225"/>
      <c r="BG601" s="225"/>
      <c r="BH601" s="225"/>
      <c r="BI601" s="225"/>
      <c r="BJ601" s="225"/>
      <c r="BK601" s="225"/>
      <c r="BL601" s="225"/>
      <c r="BM601" s="225"/>
      <c r="BN601" s="225"/>
      <c r="BO601" s="225"/>
      <c r="BP601" s="225"/>
      <c r="BQ601" s="225"/>
      <c r="BR601" s="225"/>
      <c r="BS601" s="225"/>
      <c r="BT601" s="225"/>
      <c r="BU601" s="225"/>
      <c r="BV601" s="225"/>
      <c r="BW601" s="225"/>
      <c r="BX601" s="225"/>
      <c r="BY601" s="225"/>
      <c r="BZ601" s="225"/>
    </row>
    <row r="602" spans="1:78" ht="12" customHeight="1" x14ac:dyDescent="0.25">
      <c r="A602" s="225"/>
      <c r="B602" s="225"/>
      <c r="C602" s="225"/>
      <c r="D602" s="225"/>
      <c r="E602" s="225"/>
      <c r="F602" s="225"/>
      <c r="G602" s="225"/>
      <c r="H602" s="225"/>
      <c r="I602" s="225"/>
      <c r="J602" s="270"/>
      <c r="K602" s="271"/>
      <c r="L602" s="225"/>
      <c r="M602" s="225"/>
      <c r="N602" s="225"/>
      <c r="O602" s="225"/>
      <c r="P602" s="225"/>
      <c r="Q602" s="225"/>
      <c r="R602" s="225"/>
      <c r="S602" s="225"/>
      <c r="T602" s="225"/>
      <c r="U602" s="225"/>
      <c r="V602" s="225"/>
      <c r="W602" s="225"/>
      <c r="X602" s="225"/>
      <c r="Y602" s="225"/>
      <c r="Z602" s="225"/>
      <c r="AA602" s="225"/>
      <c r="AB602" s="225"/>
      <c r="AC602" s="225"/>
      <c r="AD602" s="225"/>
      <c r="AE602" s="225"/>
      <c r="AF602" s="225"/>
      <c r="AG602" s="225"/>
      <c r="AH602" s="225"/>
      <c r="AI602" s="225"/>
      <c r="AJ602" s="225"/>
      <c r="AK602" s="225"/>
      <c r="AL602" s="225"/>
      <c r="AM602" s="225"/>
      <c r="AN602" s="225"/>
      <c r="AO602" s="225"/>
      <c r="AP602" s="225"/>
      <c r="AQ602" s="225"/>
      <c r="AR602" s="225"/>
      <c r="AS602" s="225"/>
      <c r="AT602" s="225"/>
      <c r="AU602" s="225"/>
      <c r="AV602" s="225"/>
      <c r="AW602" s="225"/>
      <c r="AX602" s="225"/>
      <c r="AY602" s="225"/>
      <c r="AZ602" s="225"/>
      <c r="BA602" s="225"/>
      <c r="BB602" s="225"/>
      <c r="BC602" s="225"/>
      <c r="BD602" s="225"/>
      <c r="BE602" s="225"/>
      <c r="BF602" s="225"/>
      <c r="BG602" s="225"/>
      <c r="BH602" s="225"/>
      <c r="BI602" s="225"/>
      <c r="BJ602" s="225"/>
      <c r="BK602" s="225"/>
      <c r="BL602" s="225"/>
      <c r="BM602" s="225"/>
      <c r="BN602" s="225"/>
      <c r="BO602" s="225"/>
      <c r="BP602" s="225"/>
      <c r="BQ602" s="225"/>
      <c r="BR602" s="225"/>
      <c r="BS602" s="225"/>
      <c r="BT602" s="225"/>
      <c r="BU602" s="225"/>
      <c r="BV602" s="225"/>
      <c r="BW602" s="225"/>
      <c r="BX602" s="225"/>
      <c r="BY602" s="225"/>
      <c r="BZ602" s="225"/>
    </row>
    <row r="603" spans="1:78" ht="12" customHeight="1" x14ac:dyDescent="0.25">
      <c r="A603" s="225"/>
      <c r="B603" s="225"/>
      <c r="C603" s="225"/>
      <c r="D603" s="225"/>
      <c r="E603" s="225"/>
      <c r="F603" s="225"/>
      <c r="G603" s="225"/>
      <c r="H603" s="225"/>
      <c r="I603" s="225"/>
      <c r="J603" s="270"/>
      <c r="K603" s="271"/>
      <c r="L603" s="225"/>
      <c r="M603" s="225"/>
      <c r="N603" s="225"/>
      <c r="O603" s="225"/>
      <c r="P603" s="225"/>
      <c r="Q603" s="225"/>
      <c r="R603" s="225"/>
      <c r="S603" s="225"/>
      <c r="T603" s="225"/>
      <c r="U603" s="225"/>
      <c r="V603" s="225"/>
      <c r="W603" s="225"/>
      <c r="X603" s="225"/>
      <c r="Y603" s="225"/>
      <c r="Z603" s="225"/>
      <c r="AA603" s="225"/>
      <c r="AB603" s="225"/>
      <c r="AC603" s="225"/>
      <c r="AD603" s="225"/>
      <c r="AE603" s="225"/>
      <c r="AF603" s="225"/>
      <c r="AG603" s="225"/>
      <c r="AH603" s="225"/>
      <c r="AI603" s="225"/>
      <c r="AJ603" s="225"/>
      <c r="AK603" s="225"/>
      <c r="AL603" s="225"/>
      <c r="AM603" s="225"/>
      <c r="AN603" s="225"/>
      <c r="AO603" s="225"/>
      <c r="AP603" s="225"/>
      <c r="AQ603" s="225"/>
      <c r="AR603" s="225"/>
      <c r="AS603" s="225"/>
      <c r="AT603" s="225"/>
      <c r="AU603" s="225"/>
      <c r="AV603" s="225"/>
      <c r="AW603" s="225"/>
      <c r="AX603" s="225"/>
      <c r="AY603" s="225"/>
      <c r="AZ603" s="225"/>
      <c r="BA603" s="225"/>
      <c r="BB603" s="225"/>
      <c r="BC603" s="225"/>
      <c r="BD603" s="225"/>
      <c r="BE603" s="225"/>
      <c r="BF603" s="225"/>
      <c r="BG603" s="225"/>
      <c r="BH603" s="225"/>
      <c r="BI603" s="225"/>
      <c r="BJ603" s="225"/>
      <c r="BK603" s="225"/>
      <c r="BL603" s="225"/>
      <c r="BM603" s="225"/>
      <c r="BN603" s="225"/>
      <c r="BO603" s="225"/>
      <c r="BP603" s="225"/>
      <c r="BQ603" s="225"/>
      <c r="BR603" s="225"/>
      <c r="BS603" s="225"/>
      <c r="BT603" s="225"/>
      <c r="BU603" s="225"/>
      <c r="BV603" s="225"/>
      <c r="BW603" s="225"/>
      <c r="BX603" s="225"/>
      <c r="BY603" s="225"/>
      <c r="BZ603" s="225"/>
    </row>
    <row r="604" spans="1:78" ht="12" customHeight="1" x14ac:dyDescent="0.25">
      <c r="A604" s="225"/>
      <c r="B604" s="225"/>
      <c r="C604" s="225"/>
      <c r="D604" s="225"/>
      <c r="E604" s="225"/>
      <c r="F604" s="225"/>
      <c r="G604" s="225"/>
      <c r="H604" s="225"/>
      <c r="I604" s="225"/>
      <c r="J604" s="270"/>
      <c r="K604" s="271"/>
      <c r="L604" s="225"/>
      <c r="M604" s="225"/>
      <c r="N604" s="225"/>
      <c r="O604" s="225"/>
      <c r="P604" s="225"/>
      <c r="Q604" s="225"/>
      <c r="R604" s="225"/>
      <c r="S604" s="225"/>
      <c r="T604" s="225"/>
      <c r="U604" s="225"/>
      <c r="V604" s="225"/>
      <c r="W604" s="225"/>
      <c r="X604" s="225"/>
      <c r="Y604" s="225"/>
      <c r="Z604" s="225"/>
      <c r="AA604" s="225"/>
      <c r="AB604" s="225"/>
      <c r="AC604" s="225"/>
      <c r="AD604" s="225"/>
      <c r="AE604" s="225"/>
      <c r="AF604" s="225"/>
      <c r="AG604" s="225"/>
      <c r="AH604" s="225"/>
      <c r="AI604" s="225"/>
      <c r="AJ604" s="225"/>
      <c r="AK604" s="225"/>
      <c r="AL604" s="225"/>
      <c r="AM604" s="225"/>
      <c r="AN604" s="225"/>
      <c r="AO604" s="225"/>
      <c r="AP604" s="225"/>
      <c r="AQ604" s="225"/>
      <c r="AR604" s="225"/>
      <c r="AS604" s="225"/>
      <c r="AT604" s="225"/>
      <c r="AU604" s="225"/>
      <c r="AV604" s="225"/>
      <c r="AW604" s="225"/>
      <c r="AX604" s="225"/>
      <c r="AY604" s="225"/>
      <c r="AZ604" s="225"/>
      <c r="BA604" s="225"/>
      <c r="BB604" s="225"/>
      <c r="BC604" s="225"/>
      <c r="BD604" s="225"/>
      <c r="BE604" s="225"/>
      <c r="BF604" s="225"/>
      <c r="BG604" s="225"/>
      <c r="BH604" s="225"/>
      <c r="BI604" s="225"/>
      <c r="BJ604" s="225"/>
      <c r="BK604" s="225"/>
      <c r="BL604" s="225"/>
      <c r="BM604" s="225"/>
      <c r="BN604" s="225"/>
      <c r="BO604" s="225"/>
      <c r="BP604" s="225"/>
      <c r="BQ604" s="225"/>
      <c r="BR604" s="225"/>
      <c r="BS604" s="225"/>
      <c r="BT604" s="225"/>
      <c r="BU604" s="225"/>
      <c r="BV604" s="225"/>
      <c r="BW604" s="225"/>
      <c r="BX604" s="225"/>
      <c r="BY604" s="225"/>
      <c r="BZ604" s="225"/>
    </row>
    <row r="605" spans="1:78" ht="12" customHeight="1" x14ac:dyDescent="0.25">
      <c r="A605" s="225"/>
      <c r="B605" s="225"/>
      <c r="C605" s="225"/>
      <c r="D605" s="225"/>
      <c r="E605" s="225"/>
      <c r="F605" s="225"/>
      <c r="G605" s="225"/>
      <c r="H605" s="225"/>
      <c r="I605" s="225"/>
      <c r="J605" s="270"/>
      <c r="K605" s="271"/>
      <c r="L605" s="225"/>
      <c r="M605" s="225"/>
      <c r="N605" s="225"/>
      <c r="O605" s="225"/>
      <c r="P605" s="225"/>
      <c r="Q605" s="225"/>
      <c r="R605" s="225"/>
      <c r="S605" s="225"/>
      <c r="T605" s="225"/>
      <c r="U605" s="225"/>
      <c r="V605" s="225"/>
      <c r="W605" s="225"/>
      <c r="X605" s="225"/>
      <c r="Y605" s="225"/>
      <c r="Z605" s="225"/>
      <c r="AA605" s="225"/>
      <c r="AB605" s="225"/>
      <c r="AC605" s="225"/>
      <c r="AD605" s="225"/>
      <c r="AE605" s="225"/>
      <c r="AF605" s="225"/>
      <c r="AG605" s="225"/>
      <c r="AH605" s="225"/>
      <c r="AI605" s="225"/>
      <c r="AJ605" s="225"/>
      <c r="AK605" s="225"/>
      <c r="AL605" s="225"/>
      <c r="AM605" s="225"/>
      <c r="AN605" s="225"/>
      <c r="AO605" s="225"/>
      <c r="AP605" s="225"/>
      <c r="AQ605" s="225"/>
      <c r="AR605" s="225"/>
      <c r="AS605" s="225"/>
      <c r="AT605" s="225"/>
      <c r="AU605" s="225"/>
      <c r="AV605" s="225"/>
      <c r="AW605" s="225"/>
      <c r="AX605" s="225"/>
      <c r="AY605" s="225"/>
      <c r="AZ605" s="225"/>
      <c r="BA605" s="225"/>
      <c r="BB605" s="225"/>
      <c r="BC605" s="225"/>
      <c r="BD605" s="225"/>
      <c r="BE605" s="225"/>
      <c r="BF605" s="225"/>
      <c r="BG605" s="225"/>
      <c r="BH605" s="225"/>
      <c r="BI605" s="225"/>
      <c r="BJ605" s="225"/>
      <c r="BK605" s="225"/>
      <c r="BL605" s="225"/>
      <c r="BM605" s="225"/>
      <c r="BN605" s="225"/>
      <c r="BO605" s="225"/>
      <c r="BP605" s="225"/>
      <c r="BQ605" s="225"/>
      <c r="BR605" s="225"/>
      <c r="BS605" s="225"/>
      <c r="BT605" s="225"/>
      <c r="BU605" s="225"/>
      <c r="BV605" s="225"/>
      <c r="BW605" s="225"/>
      <c r="BX605" s="225"/>
      <c r="BY605" s="225"/>
      <c r="BZ605" s="225"/>
    </row>
    <row r="606" spans="1:78" ht="12" customHeight="1" x14ac:dyDescent="0.25">
      <c r="A606" s="225"/>
      <c r="B606" s="225"/>
      <c r="C606" s="225"/>
      <c r="D606" s="225"/>
      <c r="E606" s="225"/>
      <c r="F606" s="225"/>
      <c r="G606" s="225"/>
      <c r="H606" s="225"/>
      <c r="I606" s="225"/>
      <c r="J606" s="270"/>
      <c r="K606" s="271"/>
      <c r="L606" s="225"/>
      <c r="M606" s="225"/>
      <c r="N606" s="225"/>
      <c r="O606" s="225"/>
      <c r="P606" s="225"/>
      <c r="Q606" s="225"/>
      <c r="R606" s="225"/>
      <c r="S606" s="225"/>
      <c r="T606" s="225"/>
      <c r="U606" s="225"/>
      <c r="V606" s="225"/>
      <c r="W606" s="225"/>
      <c r="X606" s="225"/>
      <c r="Y606" s="225"/>
      <c r="Z606" s="225"/>
      <c r="AA606" s="225"/>
      <c r="AB606" s="225"/>
      <c r="AC606" s="225"/>
      <c r="AD606" s="225"/>
      <c r="AE606" s="225"/>
      <c r="AF606" s="225"/>
      <c r="AG606" s="225"/>
      <c r="AH606" s="225"/>
      <c r="AI606" s="225"/>
      <c r="AJ606" s="225"/>
      <c r="AK606" s="225"/>
      <c r="AL606" s="225"/>
      <c r="AM606" s="225"/>
      <c r="AN606" s="225"/>
      <c r="AO606" s="225"/>
      <c r="AP606" s="225"/>
      <c r="AQ606" s="225"/>
      <c r="AR606" s="225"/>
      <c r="AS606" s="225"/>
      <c r="AT606" s="225"/>
      <c r="AU606" s="225"/>
      <c r="AV606" s="225"/>
      <c r="AW606" s="225"/>
      <c r="AX606" s="225"/>
      <c r="AY606" s="225"/>
      <c r="AZ606" s="225"/>
      <c r="BA606" s="225"/>
      <c r="BB606" s="225"/>
      <c r="BC606" s="225"/>
      <c r="BD606" s="225"/>
      <c r="BE606" s="225"/>
      <c r="BF606" s="225"/>
      <c r="BG606" s="225"/>
      <c r="BH606" s="225"/>
      <c r="BI606" s="225"/>
      <c r="BJ606" s="225"/>
      <c r="BK606" s="225"/>
      <c r="BL606" s="225"/>
      <c r="BM606" s="225"/>
      <c r="BN606" s="225"/>
      <c r="BO606" s="225"/>
      <c r="BP606" s="225"/>
      <c r="BQ606" s="225"/>
      <c r="BR606" s="225"/>
      <c r="BS606" s="225"/>
      <c r="BT606" s="225"/>
      <c r="BU606" s="225"/>
      <c r="BV606" s="225"/>
      <c r="BW606" s="225"/>
      <c r="BX606" s="225"/>
      <c r="BY606" s="225"/>
      <c r="BZ606" s="225"/>
    </row>
    <row r="607" spans="1:78" ht="12" customHeight="1" x14ac:dyDescent="0.25">
      <c r="A607" s="225"/>
      <c r="B607" s="225"/>
      <c r="C607" s="225"/>
      <c r="D607" s="225"/>
      <c r="E607" s="225"/>
      <c r="F607" s="225"/>
      <c r="G607" s="225"/>
      <c r="H607" s="225"/>
      <c r="I607" s="225"/>
      <c r="J607" s="270"/>
      <c r="K607" s="271"/>
      <c r="L607" s="225"/>
      <c r="M607" s="225"/>
      <c r="N607" s="225"/>
      <c r="O607" s="225"/>
      <c r="P607" s="225"/>
      <c r="Q607" s="225"/>
      <c r="R607" s="225"/>
      <c r="S607" s="225"/>
      <c r="T607" s="225"/>
      <c r="U607" s="225"/>
      <c r="V607" s="225"/>
      <c r="W607" s="225"/>
      <c r="X607" s="225"/>
      <c r="Y607" s="225"/>
      <c r="Z607" s="225"/>
      <c r="AA607" s="225"/>
      <c r="AB607" s="225"/>
      <c r="AC607" s="225"/>
      <c r="AD607" s="225"/>
      <c r="AE607" s="225"/>
      <c r="AF607" s="225"/>
      <c r="AG607" s="225"/>
      <c r="AH607" s="225"/>
      <c r="AI607" s="225"/>
      <c r="AJ607" s="225"/>
      <c r="AK607" s="225"/>
      <c r="AL607" s="225"/>
      <c r="AM607" s="225"/>
      <c r="AN607" s="225"/>
      <c r="AO607" s="225"/>
      <c r="AP607" s="225"/>
      <c r="AQ607" s="225"/>
      <c r="AR607" s="225"/>
      <c r="AS607" s="225"/>
      <c r="AT607" s="225"/>
      <c r="AU607" s="225"/>
      <c r="AV607" s="225"/>
      <c r="AW607" s="225"/>
      <c r="AX607" s="225"/>
      <c r="AY607" s="225"/>
      <c r="AZ607" s="225"/>
      <c r="BA607" s="225"/>
      <c r="BB607" s="225"/>
      <c r="BC607" s="225"/>
      <c r="BD607" s="225"/>
      <c r="BE607" s="225"/>
      <c r="BF607" s="225"/>
      <c r="BG607" s="225"/>
      <c r="BH607" s="225"/>
      <c r="BI607" s="225"/>
      <c r="BJ607" s="225"/>
      <c r="BK607" s="225"/>
      <c r="BL607" s="225"/>
      <c r="BM607" s="225"/>
      <c r="BN607" s="225"/>
      <c r="BO607" s="225"/>
      <c r="BP607" s="225"/>
      <c r="BQ607" s="225"/>
      <c r="BR607" s="225"/>
      <c r="BS607" s="225"/>
      <c r="BT607" s="225"/>
      <c r="BU607" s="225"/>
      <c r="BV607" s="225"/>
      <c r="BW607" s="225"/>
      <c r="BX607" s="225"/>
      <c r="BY607" s="225"/>
      <c r="BZ607" s="225"/>
    </row>
    <row r="608" spans="1:78" ht="12" customHeight="1" x14ac:dyDescent="0.25">
      <c r="A608" s="225"/>
      <c r="B608" s="225"/>
      <c r="C608" s="225"/>
      <c r="D608" s="225"/>
      <c r="E608" s="225"/>
      <c r="F608" s="225"/>
      <c r="G608" s="225"/>
      <c r="H608" s="225"/>
      <c r="I608" s="225"/>
      <c r="J608" s="270"/>
      <c r="K608" s="271"/>
      <c r="L608" s="225"/>
      <c r="M608" s="225"/>
      <c r="N608" s="225"/>
      <c r="O608" s="225"/>
      <c r="P608" s="225"/>
      <c r="Q608" s="225"/>
      <c r="R608" s="225"/>
      <c r="S608" s="225"/>
      <c r="T608" s="225"/>
      <c r="U608" s="225"/>
      <c r="V608" s="225"/>
      <c r="W608" s="225"/>
      <c r="X608" s="225"/>
      <c r="Y608" s="225"/>
      <c r="Z608" s="225"/>
      <c r="AA608" s="225"/>
      <c r="AB608" s="225"/>
      <c r="AC608" s="225"/>
      <c r="AD608" s="225"/>
      <c r="AE608" s="225"/>
      <c r="AF608" s="225"/>
      <c r="AG608" s="225"/>
      <c r="AH608" s="225"/>
      <c r="AI608" s="225"/>
      <c r="AJ608" s="225"/>
      <c r="AK608" s="225"/>
      <c r="AL608" s="225"/>
      <c r="AM608" s="225"/>
      <c r="AN608" s="225"/>
      <c r="AO608" s="225"/>
      <c r="AP608" s="225"/>
      <c r="AQ608" s="225"/>
      <c r="AR608" s="225"/>
      <c r="AS608" s="225"/>
      <c r="AT608" s="225"/>
      <c r="AU608" s="225"/>
      <c r="AV608" s="225"/>
      <c r="AW608" s="225"/>
      <c r="AX608" s="225"/>
      <c r="AY608" s="225"/>
      <c r="AZ608" s="225"/>
      <c r="BA608" s="225"/>
      <c r="BB608" s="225"/>
      <c r="BC608" s="225"/>
      <c r="BD608" s="225"/>
      <c r="BE608" s="225"/>
      <c r="BF608" s="225"/>
      <c r="BG608" s="225"/>
      <c r="BH608" s="225"/>
      <c r="BI608" s="225"/>
      <c r="BJ608" s="225"/>
      <c r="BK608" s="225"/>
      <c r="BL608" s="225"/>
      <c r="BM608" s="225"/>
      <c r="BN608" s="225"/>
      <c r="BO608" s="225"/>
      <c r="BP608" s="225"/>
      <c r="BQ608" s="225"/>
      <c r="BR608" s="225"/>
      <c r="BS608" s="225"/>
      <c r="BT608" s="225"/>
      <c r="BU608" s="225"/>
      <c r="BV608" s="225"/>
      <c r="BW608" s="225"/>
      <c r="BX608" s="225"/>
      <c r="BY608" s="225"/>
      <c r="BZ608" s="225"/>
    </row>
    <row r="609" spans="1:78" ht="12" customHeight="1" x14ac:dyDescent="0.25">
      <c r="A609" s="225"/>
      <c r="B609" s="225"/>
      <c r="C609" s="225"/>
      <c r="D609" s="225"/>
      <c r="E609" s="225"/>
      <c r="F609" s="225"/>
      <c r="G609" s="225"/>
      <c r="H609" s="225"/>
      <c r="I609" s="225"/>
      <c r="J609" s="270"/>
      <c r="K609" s="271"/>
      <c r="L609" s="225"/>
      <c r="M609" s="225"/>
      <c r="N609" s="225"/>
      <c r="O609" s="225"/>
      <c r="P609" s="225"/>
      <c r="Q609" s="225"/>
      <c r="R609" s="225"/>
      <c r="S609" s="225"/>
      <c r="T609" s="225"/>
      <c r="U609" s="225"/>
      <c r="V609" s="225"/>
      <c r="W609" s="225"/>
      <c r="X609" s="225"/>
      <c r="Y609" s="225"/>
      <c r="Z609" s="225"/>
      <c r="AA609" s="225"/>
      <c r="AB609" s="225"/>
      <c r="AC609" s="225"/>
      <c r="AD609" s="225"/>
      <c r="AE609" s="225"/>
      <c r="AF609" s="225"/>
      <c r="AG609" s="225"/>
      <c r="AH609" s="225"/>
      <c r="AI609" s="225"/>
      <c r="AJ609" s="225"/>
      <c r="AK609" s="225"/>
      <c r="AL609" s="225"/>
      <c r="AM609" s="225"/>
      <c r="AN609" s="225"/>
      <c r="AO609" s="225"/>
      <c r="AP609" s="225"/>
      <c r="AQ609" s="225"/>
      <c r="AR609" s="225"/>
      <c r="AS609" s="225"/>
      <c r="AT609" s="225"/>
      <c r="AU609" s="225"/>
      <c r="AV609" s="225"/>
      <c r="AW609" s="225"/>
      <c r="AX609" s="225"/>
      <c r="AY609" s="225"/>
      <c r="AZ609" s="225"/>
      <c r="BA609" s="225"/>
      <c r="BB609" s="225"/>
      <c r="BC609" s="225"/>
      <c r="BD609" s="225"/>
      <c r="BE609" s="225"/>
      <c r="BF609" s="225"/>
      <c r="BG609" s="225"/>
      <c r="BH609" s="225"/>
      <c r="BI609" s="225"/>
      <c r="BJ609" s="225"/>
      <c r="BK609" s="225"/>
      <c r="BL609" s="225"/>
      <c r="BM609" s="225"/>
      <c r="BN609" s="225"/>
      <c r="BO609" s="225"/>
      <c r="BP609" s="225"/>
      <c r="BQ609" s="225"/>
      <c r="BR609" s="225"/>
      <c r="BS609" s="225"/>
      <c r="BT609" s="225"/>
      <c r="BU609" s="225"/>
      <c r="BV609" s="225"/>
      <c r="BW609" s="225"/>
      <c r="BX609" s="225"/>
      <c r="BY609" s="225"/>
      <c r="BZ609" s="225"/>
    </row>
    <row r="610" spans="1:78" ht="12" customHeight="1" x14ac:dyDescent="0.25">
      <c r="A610" s="225"/>
      <c r="B610" s="225"/>
      <c r="C610" s="225"/>
      <c r="D610" s="225"/>
      <c r="E610" s="225"/>
      <c r="F610" s="225"/>
      <c r="G610" s="225"/>
      <c r="H610" s="225"/>
      <c r="I610" s="225"/>
      <c r="J610" s="270"/>
      <c r="K610" s="271"/>
      <c r="L610" s="225"/>
      <c r="M610" s="225"/>
      <c r="N610" s="225"/>
      <c r="O610" s="225"/>
      <c r="P610" s="225"/>
      <c r="Q610" s="225"/>
      <c r="R610" s="225"/>
      <c r="S610" s="225"/>
      <c r="T610" s="225"/>
      <c r="U610" s="225"/>
      <c r="V610" s="225"/>
      <c r="W610" s="225"/>
      <c r="X610" s="225"/>
      <c r="Y610" s="225"/>
      <c r="Z610" s="225"/>
      <c r="AA610" s="225"/>
      <c r="AB610" s="225"/>
      <c r="AC610" s="225"/>
      <c r="AD610" s="225"/>
      <c r="AE610" s="225"/>
      <c r="AF610" s="225"/>
      <c r="AG610" s="225"/>
      <c r="AH610" s="225"/>
      <c r="AI610" s="225"/>
      <c r="AJ610" s="225"/>
      <c r="AK610" s="225"/>
      <c r="AL610" s="225"/>
      <c r="AM610" s="225"/>
      <c r="AN610" s="225"/>
      <c r="AO610" s="225"/>
      <c r="AP610" s="225"/>
      <c r="AQ610" s="225"/>
      <c r="AR610" s="225"/>
      <c r="AS610" s="225"/>
      <c r="AT610" s="225"/>
      <c r="AU610" s="225"/>
      <c r="AV610" s="225"/>
      <c r="AW610" s="225"/>
      <c r="AX610" s="225"/>
      <c r="AY610" s="225"/>
      <c r="AZ610" s="225"/>
      <c r="BA610" s="225"/>
      <c r="BB610" s="225"/>
      <c r="BC610" s="225"/>
      <c r="BD610" s="225"/>
      <c r="BE610" s="225"/>
      <c r="BF610" s="225"/>
      <c r="BG610" s="225"/>
      <c r="BH610" s="225"/>
      <c r="BI610" s="225"/>
      <c r="BJ610" s="225"/>
      <c r="BK610" s="225"/>
      <c r="BL610" s="225"/>
      <c r="BM610" s="225"/>
      <c r="BN610" s="225"/>
      <c r="BO610" s="225"/>
      <c r="BP610" s="225"/>
      <c r="BQ610" s="225"/>
      <c r="BR610" s="225"/>
      <c r="BS610" s="225"/>
      <c r="BT610" s="225"/>
      <c r="BU610" s="225"/>
      <c r="BV610" s="225"/>
      <c r="BW610" s="225"/>
      <c r="BX610" s="225"/>
      <c r="BY610" s="225"/>
      <c r="BZ610" s="225"/>
    </row>
    <row r="611" spans="1:78" ht="12" customHeight="1" x14ac:dyDescent="0.25">
      <c r="A611" s="225"/>
      <c r="B611" s="225"/>
      <c r="C611" s="225"/>
      <c r="D611" s="225"/>
      <c r="E611" s="225"/>
      <c r="F611" s="225"/>
      <c r="G611" s="225"/>
      <c r="H611" s="225"/>
      <c r="I611" s="225"/>
      <c r="J611" s="270"/>
      <c r="K611" s="271"/>
      <c r="L611" s="225"/>
      <c r="M611" s="225"/>
      <c r="N611" s="225"/>
      <c r="O611" s="225"/>
      <c r="P611" s="225"/>
      <c r="Q611" s="225"/>
      <c r="R611" s="225"/>
      <c r="S611" s="225"/>
      <c r="T611" s="225"/>
      <c r="U611" s="225"/>
      <c r="V611" s="225"/>
      <c r="W611" s="225"/>
      <c r="X611" s="225"/>
      <c r="Y611" s="225"/>
      <c r="Z611" s="225"/>
      <c r="AA611" s="225"/>
      <c r="AB611" s="225"/>
      <c r="AC611" s="225"/>
      <c r="AD611" s="225"/>
      <c r="AE611" s="225"/>
      <c r="AF611" s="225"/>
      <c r="AG611" s="225"/>
      <c r="AH611" s="225"/>
      <c r="AI611" s="225"/>
      <c r="AJ611" s="225"/>
      <c r="AK611" s="225"/>
      <c r="AL611" s="225"/>
      <c r="AM611" s="225"/>
      <c r="AN611" s="225"/>
      <c r="AO611" s="225"/>
      <c r="AP611" s="225"/>
      <c r="AQ611" s="225"/>
      <c r="AR611" s="225"/>
      <c r="AS611" s="225"/>
      <c r="AT611" s="225"/>
      <c r="AU611" s="225"/>
      <c r="AV611" s="225"/>
      <c r="AW611" s="225"/>
      <c r="AX611" s="225"/>
      <c r="AY611" s="225"/>
      <c r="AZ611" s="225"/>
      <c r="BA611" s="225"/>
      <c r="BB611" s="225"/>
      <c r="BC611" s="225"/>
      <c r="BD611" s="225"/>
      <c r="BE611" s="225"/>
      <c r="BF611" s="225"/>
      <c r="BG611" s="225"/>
      <c r="BH611" s="225"/>
      <c r="BI611" s="225"/>
      <c r="BJ611" s="225"/>
      <c r="BK611" s="225"/>
      <c r="BL611" s="225"/>
      <c r="BM611" s="225"/>
      <c r="BN611" s="225"/>
      <c r="BO611" s="225"/>
      <c r="BP611" s="225"/>
      <c r="BQ611" s="225"/>
      <c r="BR611" s="225"/>
      <c r="BS611" s="225"/>
      <c r="BT611" s="225"/>
      <c r="BU611" s="225"/>
      <c r="BV611" s="225"/>
      <c r="BW611" s="225"/>
      <c r="BX611" s="225"/>
      <c r="BY611" s="225"/>
      <c r="BZ611" s="225"/>
    </row>
    <row r="612" spans="1:78" ht="12" customHeight="1" x14ac:dyDescent="0.25">
      <c r="A612" s="225"/>
      <c r="B612" s="225"/>
      <c r="C612" s="225"/>
      <c r="D612" s="225"/>
      <c r="E612" s="225"/>
      <c r="F612" s="225"/>
      <c r="G612" s="225"/>
      <c r="H612" s="225"/>
      <c r="I612" s="225"/>
      <c r="J612" s="270"/>
      <c r="K612" s="271"/>
      <c r="L612" s="225"/>
      <c r="M612" s="225"/>
      <c r="N612" s="225"/>
      <c r="O612" s="225"/>
      <c r="P612" s="225"/>
      <c r="Q612" s="225"/>
      <c r="R612" s="225"/>
      <c r="S612" s="225"/>
      <c r="T612" s="225"/>
      <c r="U612" s="225"/>
      <c r="V612" s="225"/>
      <c r="W612" s="225"/>
      <c r="X612" s="225"/>
      <c r="Y612" s="225"/>
      <c r="Z612" s="225"/>
      <c r="AA612" s="225"/>
      <c r="AB612" s="225"/>
      <c r="AC612" s="225"/>
      <c r="AD612" s="225"/>
      <c r="AE612" s="225"/>
      <c r="AF612" s="225"/>
      <c r="AG612" s="225"/>
      <c r="AH612" s="225"/>
      <c r="AI612" s="225"/>
      <c r="AJ612" s="225"/>
      <c r="AK612" s="225"/>
      <c r="AL612" s="225"/>
      <c r="AM612" s="225"/>
      <c r="AN612" s="225"/>
      <c r="AO612" s="225"/>
      <c r="AP612" s="225"/>
      <c r="AQ612" s="225"/>
      <c r="AR612" s="225"/>
      <c r="AS612" s="225"/>
      <c r="AT612" s="225"/>
      <c r="AU612" s="225"/>
      <c r="AV612" s="225"/>
      <c r="AW612" s="225"/>
      <c r="AX612" s="225"/>
      <c r="AY612" s="225"/>
      <c r="AZ612" s="225"/>
      <c r="BA612" s="225"/>
      <c r="BB612" s="225"/>
      <c r="BC612" s="225"/>
      <c r="BD612" s="225"/>
      <c r="BE612" s="225"/>
      <c r="BF612" s="225"/>
      <c r="BG612" s="225"/>
      <c r="BH612" s="225"/>
      <c r="BI612" s="225"/>
      <c r="BJ612" s="225"/>
      <c r="BK612" s="225"/>
      <c r="BL612" s="225"/>
      <c r="BM612" s="225"/>
      <c r="BN612" s="225"/>
      <c r="BO612" s="225"/>
      <c r="BP612" s="225"/>
      <c r="BQ612" s="225"/>
      <c r="BR612" s="225"/>
      <c r="BS612" s="225"/>
      <c r="BT612" s="225"/>
      <c r="BU612" s="225"/>
      <c r="BV612" s="225"/>
      <c r="BW612" s="225"/>
      <c r="BX612" s="225"/>
      <c r="BY612" s="225"/>
      <c r="BZ612" s="225"/>
    </row>
    <row r="613" spans="1:78" ht="12" customHeight="1" x14ac:dyDescent="0.25">
      <c r="A613" s="225"/>
      <c r="B613" s="225"/>
      <c r="C613" s="225"/>
      <c r="D613" s="225"/>
      <c r="E613" s="225"/>
      <c r="F613" s="225"/>
      <c r="G613" s="225"/>
      <c r="H613" s="225"/>
      <c r="I613" s="225"/>
      <c r="J613" s="270"/>
      <c r="K613" s="271"/>
      <c r="L613" s="225"/>
      <c r="M613" s="225"/>
      <c r="N613" s="225"/>
      <c r="O613" s="225"/>
      <c r="P613" s="225"/>
      <c r="Q613" s="225"/>
      <c r="R613" s="225"/>
      <c r="S613" s="225"/>
      <c r="T613" s="225"/>
      <c r="U613" s="225"/>
      <c r="V613" s="225"/>
      <c r="W613" s="225"/>
      <c r="X613" s="225"/>
      <c r="Y613" s="225"/>
      <c r="Z613" s="225"/>
      <c r="AA613" s="225"/>
      <c r="AB613" s="225"/>
      <c r="AC613" s="225"/>
      <c r="AD613" s="225"/>
      <c r="AE613" s="225"/>
      <c r="AF613" s="225"/>
      <c r="AG613" s="225"/>
      <c r="AH613" s="225"/>
      <c r="AI613" s="225"/>
      <c r="AJ613" s="225"/>
      <c r="AK613" s="225"/>
      <c r="AL613" s="225"/>
      <c r="AM613" s="225"/>
      <c r="AN613" s="225"/>
      <c r="AO613" s="225"/>
      <c r="AP613" s="225"/>
      <c r="AQ613" s="225"/>
      <c r="AR613" s="225"/>
      <c r="AS613" s="225"/>
      <c r="AT613" s="225"/>
      <c r="AU613" s="225"/>
      <c r="AV613" s="225"/>
      <c r="AW613" s="225"/>
      <c r="AX613" s="225"/>
      <c r="AY613" s="225"/>
      <c r="AZ613" s="225"/>
      <c r="BA613" s="225"/>
      <c r="BB613" s="225"/>
      <c r="BC613" s="225"/>
      <c r="BD613" s="225"/>
      <c r="BE613" s="225"/>
      <c r="BF613" s="225"/>
      <c r="BG613" s="225"/>
      <c r="BH613" s="225"/>
      <c r="BI613" s="225"/>
      <c r="BJ613" s="225"/>
      <c r="BK613" s="225"/>
      <c r="BL613" s="225"/>
      <c r="BM613" s="225"/>
      <c r="BN613" s="225"/>
      <c r="BO613" s="225"/>
      <c r="BP613" s="225"/>
      <c r="BQ613" s="225"/>
      <c r="BR613" s="225"/>
      <c r="BS613" s="225"/>
      <c r="BT613" s="225"/>
      <c r="BU613" s="225"/>
      <c r="BV613" s="225"/>
      <c r="BW613" s="225"/>
      <c r="BX613" s="225"/>
      <c r="BY613" s="225"/>
      <c r="BZ613" s="225"/>
    </row>
    <row r="614" spans="1:78" ht="12" customHeight="1" x14ac:dyDescent="0.25">
      <c r="A614" s="225"/>
      <c r="B614" s="225"/>
      <c r="C614" s="225"/>
      <c r="D614" s="225"/>
      <c r="E614" s="225"/>
      <c r="F614" s="225"/>
      <c r="G614" s="225"/>
      <c r="H614" s="225"/>
      <c r="I614" s="225"/>
      <c r="J614" s="270"/>
      <c r="K614" s="271"/>
      <c r="L614" s="225"/>
      <c r="M614" s="225"/>
      <c r="N614" s="225"/>
      <c r="O614" s="225"/>
      <c r="P614" s="225"/>
      <c r="Q614" s="225"/>
      <c r="R614" s="225"/>
      <c r="S614" s="225"/>
      <c r="T614" s="225"/>
      <c r="U614" s="225"/>
      <c r="V614" s="225"/>
      <c r="W614" s="225"/>
      <c r="X614" s="225"/>
      <c r="Y614" s="225"/>
      <c r="Z614" s="225"/>
      <c r="AA614" s="225"/>
      <c r="AB614" s="225"/>
      <c r="AC614" s="225"/>
      <c r="AD614" s="225"/>
      <c r="AE614" s="225"/>
      <c r="AF614" s="225"/>
      <c r="AG614" s="225"/>
      <c r="AH614" s="225"/>
      <c r="AI614" s="225"/>
      <c r="AJ614" s="225"/>
      <c r="AK614" s="225"/>
      <c r="AL614" s="225"/>
      <c r="AM614" s="225"/>
      <c r="AN614" s="225"/>
      <c r="AO614" s="225"/>
      <c r="AP614" s="225"/>
      <c r="AQ614" s="225"/>
      <c r="AR614" s="225"/>
      <c r="AS614" s="225"/>
      <c r="AT614" s="225"/>
      <c r="AU614" s="225"/>
      <c r="AV614" s="225"/>
      <c r="AW614" s="225"/>
      <c r="AX614" s="225"/>
      <c r="AY614" s="225"/>
      <c r="AZ614" s="225"/>
      <c r="BA614" s="225"/>
      <c r="BB614" s="225"/>
      <c r="BC614" s="225"/>
      <c r="BD614" s="225"/>
      <c r="BE614" s="225"/>
      <c r="BF614" s="225"/>
      <c r="BG614" s="225"/>
      <c r="BH614" s="225"/>
      <c r="BI614" s="225"/>
      <c r="BJ614" s="225"/>
      <c r="BK614" s="225"/>
      <c r="BL614" s="225"/>
      <c r="BM614" s="225"/>
      <c r="BN614" s="225"/>
      <c r="BO614" s="225"/>
      <c r="BP614" s="225"/>
      <c r="BQ614" s="225"/>
      <c r="BR614" s="225"/>
      <c r="BS614" s="225"/>
      <c r="BT614" s="225"/>
      <c r="BU614" s="225"/>
      <c r="BV614" s="225"/>
      <c r="BW614" s="225"/>
      <c r="BX614" s="225"/>
      <c r="BY614" s="225"/>
      <c r="BZ614" s="225"/>
    </row>
    <row r="615" spans="1:78" ht="12" customHeight="1" x14ac:dyDescent="0.25">
      <c r="A615" s="225"/>
      <c r="B615" s="225"/>
      <c r="C615" s="225"/>
      <c r="D615" s="225"/>
      <c r="E615" s="225"/>
      <c r="F615" s="225"/>
      <c r="G615" s="225"/>
      <c r="H615" s="225"/>
      <c r="I615" s="225"/>
      <c r="J615" s="270"/>
      <c r="K615" s="271"/>
      <c r="L615" s="225"/>
      <c r="M615" s="225"/>
      <c r="N615" s="225"/>
      <c r="O615" s="225"/>
      <c r="P615" s="225"/>
      <c r="Q615" s="225"/>
      <c r="R615" s="225"/>
      <c r="S615" s="225"/>
      <c r="T615" s="225"/>
      <c r="U615" s="225"/>
      <c r="V615" s="225"/>
      <c r="W615" s="225"/>
      <c r="X615" s="225"/>
      <c r="Y615" s="225"/>
      <c r="Z615" s="225"/>
      <c r="AA615" s="225"/>
      <c r="AB615" s="225"/>
      <c r="AC615" s="225"/>
      <c r="AD615" s="225"/>
      <c r="AE615" s="225"/>
      <c r="AF615" s="225"/>
      <c r="AG615" s="225"/>
      <c r="AH615" s="225"/>
      <c r="AI615" s="225"/>
      <c r="AJ615" s="225"/>
      <c r="AK615" s="225"/>
      <c r="AL615" s="225"/>
      <c r="AM615" s="225"/>
      <c r="AN615" s="225"/>
      <c r="AO615" s="225"/>
      <c r="AP615" s="225"/>
      <c r="AQ615" s="225"/>
      <c r="AR615" s="225"/>
      <c r="AS615" s="225"/>
      <c r="AT615" s="225"/>
      <c r="AU615" s="225"/>
      <c r="AV615" s="225"/>
      <c r="AW615" s="225"/>
      <c r="AX615" s="225"/>
      <c r="AY615" s="225"/>
      <c r="AZ615" s="225"/>
      <c r="BA615" s="225"/>
      <c r="BB615" s="225"/>
      <c r="BC615" s="225"/>
      <c r="BD615" s="225"/>
      <c r="BE615" s="225"/>
      <c r="BF615" s="225"/>
      <c r="BG615" s="225"/>
      <c r="BH615" s="225"/>
      <c r="BI615" s="225"/>
      <c r="BJ615" s="225"/>
      <c r="BK615" s="225"/>
      <c r="BL615" s="225"/>
      <c r="BM615" s="225"/>
      <c r="BN615" s="225"/>
      <c r="BO615" s="225"/>
      <c r="BP615" s="225"/>
      <c r="BQ615" s="225"/>
      <c r="BR615" s="225"/>
      <c r="BS615" s="225"/>
      <c r="BT615" s="225"/>
      <c r="BU615" s="225"/>
      <c r="BV615" s="225"/>
      <c r="BW615" s="225"/>
      <c r="BX615" s="225"/>
      <c r="BY615" s="225"/>
      <c r="BZ615" s="225"/>
    </row>
    <row r="616" spans="1:78" ht="12" customHeight="1" x14ac:dyDescent="0.25">
      <c r="A616" s="225"/>
      <c r="B616" s="225"/>
      <c r="C616" s="225"/>
      <c r="D616" s="225"/>
      <c r="E616" s="225"/>
      <c r="F616" s="225"/>
      <c r="G616" s="225"/>
      <c r="H616" s="225"/>
      <c r="I616" s="225"/>
      <c r="J616" s="270"/>
      <c r="K616" s="271"/>
      <c r="L616" s="225"/>
      <c r="M616" s="225"/>
      <c r="N616" s="225"/>
      <c r="O616" s="225"/>
      <c r="P616" s="225"/>
      <c r="Q616" s="225"/>
      <c r="R616" s="225"/>
      <c r="S616" s="225"/>
      <c r="T616" s="225"/>
      <c r="U616" s="225"/>
      <c r="V616" s="225"/>
      <c r="W616" s="225"/>
      <c r="X616" s="225"/>
      <c r="Y616" s="225"/>
      <c r="Z616" s="225"/>
      <c r="AA616" s="225"/>
      <c r="AB616" s="225"/>
      <c r="AC616" s="225"/>
      <c r="AD616" s="225"/>
      <c r="AE616" s="225"/>
      <c r="AF616" s="225"/>
      <c r="AG616" s="225"/>
      <c r="AH616" s="225"/>
      <c r="AI616" s="225"/>
      <c r="AJ616" s="225"/>
      <c r="AK616" s="225"/>
      <c r="AL616" s="225"/>
      <c r="AM616" s="225"/>
      <c r="AN616" s="225"/>
      <c r="AO616" s="225"/>
      <c r="AP616" s="225"/>
      <c r="AQ616" s="225"/>
      <c r="AR616" s="225"/>
      <c r="AS616" s="225"/>
      <c r="AT616" s="225"/>
      <c r="AU616" s="225"/>
      <c r="AV616" s="225"/>
      <c r="AW616" s="225"/>
      <c r="AX616" s="225"/>
      <c r="AY616" s="225"/>
      <c r="AZ616" s="225"/>
      <c r="BA616" s="225"/>
      <c r="BB616" s="225"/>
      <c r="BC616" s="225"/>
      <c r="BD616" s="225"/>
      <c r="BE616" s="225"/>
      <c r="BF616" s="225"/>
      <c r="BG616" s="225"/>
      <c r="BH616" s="225"/>
      <c r="BI616" s="225"/>
      <c r="BJ616" s="225"/>
      <c r="BK616" s="225"/>
      <c r="BL616" s="225"/>
      <c r="BM616" s="225"/>
      <c r="BN616" s="225"/>
      <c r="BO616" s="225"/>
      <c r="BP616" s="225"/>
      <c r="BQ616" s="225"/>
      <c r="BR616" s="225"/>
      <c r="BS616" s="225"/>
      <c r="BT616" s="225"/>
      <c r="BU616" s="225"/>
      <c r="BV616" s="225"/>
      <c r="BW616" s="225"/>
      <c r="BX616" s="225"/>
      <c r="BY616" s="225"/>
      <c r="BZ616" s="225"/>
    </row>
    <row r="617" spans="1:78" ht="12" customHeight="1" x14ac:dyDescent="0.25">
      <c r="A617" s="225"/>
      <c r="B617" s="225"/>
      <c r="C617" s="225"/>
      <c r="D617" s="225"/>
      <c r="E617" s="225"/>
      <c r="F617" s="225"/>
      <c r="G617" s="225"/>
      <c r="H617" s="225"/>
      <c r="I617" s="225"/>
      <c r="J617" s="270"/>
      <c r="K617" s="271"/>
      <c r="L617" s="225"/>
      <c r="M617" s="225"/>
      <c r="N617" s="225"/>
      <c r="O617" s="225"/>
      <c r="P617" s="225"/>
      <c r="Q617" s="225"/>
      <c r="R617" s="225"/>
      <c r="S617" s="225"/>
      <c r="T617" s="225"/>
      <c r="U617" s="225"/>
      <c r="V617" s="225"/>
      <c r="W617" s="225"/>
      <c r="X617" s="225"/>
      <c r="Y617" s="225"/>
      <c r="Z617" s="225"/>
      <c r="AA617" s="225"/>
      <c r="AB617" s="225"/>
      <c r="AC617" s="225"/>
      <c r="AD617" s="225"/>
      <c r="AE617" s="225"/>
      <c r="AF617" s="225"/>
      <c r="AG617" s="225"/>
      <c r="AH617" s="225"/>
      <c r="AI617" s="225"/>
      <c r="AJ617" s="225"/>
      <c r="AK617" s="225"/>
      <c r="AL617" s="225"/>
      <c r="AM617" s="225"/>
      <c r="AN617" s="225"/>
      <c r="AO617" s="225"/>
      <c r="AP617" s="225"/>
      <c r="AQ617" s="225"/>
      <c r="AR617" s="225"/>
      <c r="AS617" s="225"/>
      <c r="AT617" s="225"/>
      <c r="AU617" s="225"/>
      <c r="AV617" s="225"/>
      <c r="AW617" s="225"/>
      <c r="AX617" s="225"/>
      <c r="AY617" s="225"/>
      <c r="AZ617" s="225"/>
      <c r="BA617" s="225"/>
      <c r="BB617" s="225"/>
      <c r="BC617" s="225"/>
      <c r="BD617" s="225"/>
      <c r="BE617" s="225"/>
      <c r="BF617" s="225"/>
      <c r="BG617" s="225"/>
      <c r="BH617" s="225"/>
      <c r="BI617" s="225"/>
      <c r="BJ617" s="225"/>
      <c r="BK617" s="225"/>
      <c r="BL617" s="225"/>
      <c r="BM617" s="225"/>
      <c r="BN617" s="225"/>
      <c r="BO617" s="225"/>
      <c r="BP617" s="225"/>
      <c r="BQ617" s="225"/>
      <c r="BR617" s="225"/>
      <c r="BS617" s="225"/>
      <c r="BT617" s="225"/>
      <c r="BU617" s="225"/>
      <c r="BV617" s="225"/>
      <c r="BW617" s="225"/>
      <c r="BX617" s="225"/>
      <c r="BY617" s="225"/>
      <c r="BZ617" s="225"/>
    </row>
    <row r="618" spans="1:78" ht="12" customHeight="1" x14ac:dyDescent="0.25">
      <c r="A618" s="225"/>
      <c r="B618" s="225"/>
      <c r="C618" s="225"/>
      <c r="D618" s="225"/>
      <c r="E618" s="225"/>
      <c r="F618" s="225"/>
      <c r="G618" s="225"/>
      <c r="H618" s="225"/>
      <c r="I618" s="225"/>
      <c r="J618" s="270"/>
      <c r="K618" s="271"/>
      <c r="L618" s="225"/>
      <c r="M618" s="225"/>
      <c r="N618" s="225"/>
      <c r="O618" s="225"/>
      <c r="P618" s="225"/>
      <c r="Q618" s="225"/>
      <c r="R618" s="225"/>
      <c r="S618" s="225"/>
      <c r="T618" s="225"/>
      <c r="U618" s="225"/>
      <c r="V618" s="225"/>
      <c r="W618" s="225"/>
      <c r="X618" s="225"/>
      <c r="Y618" s="225"/>
      <c r="Z618" s="225"/>
      <c r="AA618" s="225"/>
      <c r="AB618" s="225"/>
      <c r="AC618" s="225"/>
      <c r="AD618" s="225"/>
      <c r="AE618" s="225"/>
      <c r="AF618" s="225"/>
      <c r="AG618" s="225"/>
      <c r="AH618" s="225"/>
      <c r="AI618" s="225"/>
      <c r="AJ618" s="225"/>
      <c r="AK618" s="225"/>
      <c r="AL618" s="225"/>
      <c r="AM618" s="225"/>
      <c r="AN618" s="225"/>
      <c r="AO618" s="225"/>
      <c r="AP618" s="225"/>
      <c r="AQ618" s="225"/>
      <c r="AR618" s="225"/>
      <c r="AS618" s="225"/>
      <c r="AT618" s="225"/>
      <c r="AU618" s="225"/>
      <c r="AV618" s="225"/>
      <c r="AW618" s="225"/>
      <c r="AX618" s="225"/>
      <c r="AY618" s="225"/>
      <c r="AZ618" s="225"/>
      <c r="BA618" s="225"/>
      <c r="BB618" s="225"/>
      <c r="BC618" s="225"/>
      <c r="BD618" s="225"/>
      <c r="BE618" s="225"/>
      <c r="BF618" s="225"/>
      <c r="BG618" s="225"/>
      <c r="BH618" s="225"/>
      <c r="BI618" s="225"/>
      <c r="BJ618" s="225"/>
      <c r="BK618" s="225"/>
      <c r="BL618" s="225"/>
      <c r="BM618" s="225"/>
      <c r="BN618" s="225"/>
      <c r="BO618" s="225"/>
      <c r="BP618" s="225"/>
      <c r="BQ618" s="225"/>
      <c r="BR618" s="225"/>
      <c r="BS618" s="225"/>
      <c r="BT618" s="225"/>
      <c r="BU618" s="225"/>
      <c r="BV618" s="225"/>
      <c r="BW618" s="225"/>
      <c r="BX618" s="225"/>
      <c r="BY618" s="225"/>
      <c r="BZ618" s="225"/>
    </row>
    <row r="619" spans="1:78" ht="12" customHeight="1" x14ac:dyDescent="0.25">
      <c r="A619" s="225"/>
      <c r="B619" s="225"/>
      <c r="C619" s="225"/>
      <c r="D619" s="225"/>
      <c r="E619" s="225"/>
      <c r="F619" s="225"/>
      <c r="G619" s="225"/>
      <c r="H619" s="225"/>
      <c r="I619" s="225"/>
      <c r="J619" s="270"/>
      <c r="K619" s="271"/>
      <c r="L619" s="225"/>
      <c r="M619" s="225"/>
      <c r="N619" s="225"/>
      <c r="O619" s="225"/>
      <c r="P619" s="225"/>
      <c r="Q619" s="225"/>
      <c r="R619" s="225"/>
      <c r="S619" s="225"/>
      <c r="T619" s="225"/>
      <c r="U619" s="225"/>
      <c r="V619" s="225"/>
      <c r="W619" s="225"/>
      <c r="X619" s="225"/>
      <c r="Y619" s="225"/>
      <c r="Z619" s="225"/>
      <c r="AA619" s="225"/>
      <c r="AB619" s="225"/>
      <c r="AC619" s="225"/>
      <c r="AD619" s="225"/>
      <c r="AE619" s="225"/>
      <c r="AF619" s="225"/>
      <c r="AG619" s="225"/>
      <c r="AH619" s="225"/>
      <c r="AI619" s="225"/>
      <c r="AJ619" s="225"/>
      <c r="AK619" s="225"/>
      <c r="AL619" s="225"/>
      <c r="AM619" s="225"/>
      <c r="AN619" s="225"/>
      <c r="AO619" s="225"/>
      <c r="AP619" s="225"/>
      <c r="AQ619" s="225"/>
      <c r="AR619" s="225"/>
      <c r="AS619" s="225"/>
      <c r="AT619" s="225"/>
      <c r="AU619" s="225"/>
      <c r="AV619" s="225"/>
      <c r="AW619" s="225"/>
      <c r="AX619" s="225"/>
      <c r="AY619" s="225"/>
      <c r="AZ619" s="225"/>
      <c r="BA619" s="225"/>
      <c r="BB619" s="225"/>
      <c r="BC619" s="225"/>
      <c r="BD619" s="225"/>
      <c r="BE619" s="225"/>
      <c r="BF619" s="225"/>
      <c r="BG619" s="225"/>
      <c r="BH619" s="225"/>
      <c r="BI619" s="225"/>
      <c r="BJ619" s="225"/>
      <c r="BK619" s="225"/>
      <c r="BL619" s="225"/>
      <c r="BM619" s="225"/>
      <c r="BN619" s="225"/>
      <c r="BO619" s="225"/>
      <c r="BP619" s="225"/>
      <c r="BQ619" s="225"/>
      <c r="BR619" s="225"/>
      <c r="BS619" s="225"/>
      <c r="BT619" s="225"/>
      <c r="BU619" s="225"/>
      <c r="BV619" s="225"/>
      <c r="BW619" s="225"/>
      <c r="BX619" s="225"/>
      <c r="BY619" s="225"/>
      <c r="BZ619" s="225"/>
    </row>
    <row r="620" spans="1:78" ht="12" customHeight="1" x14ac:dyDescent="0.25">
      <c r="A620" s="225"/>
      <c r="B620" s="225"/>
      <c r="C620" s="225"/>
      <c r="D620" s="225"/>
      <c r="E620" s="225"/>
      <c r="F620" s="225"/>
      <c r="G620" s="225"/>
      <c r="H620" s="225"/>
      <c r="I620" s="225"/>
      <c r="J620" s="270"/>
      <c r="K620" s="271"/>
      <c r="L620" s="225"/>
      <c r="M620" s="225"/>
      <c r="N620" s="225"/>
      <c r="O620" s="225"/>
      <c r="P620" s="225"/>
      <c r="Q620" s="225"/>
      <c r="R620" s="225"/>
      <c r="S620" s="225"/>
      <c r="T620" s="225"/>
      <c r="U620" s="225"/>
      <c r="V620" s="225"/>
      <c r="W620" s="225"/>
      <c r="X620" s="225"/>
      <c r="Y620" s="225"/>
      <c r="Z620" s="225"/>
      <c r="AA620" s="225"/>
      <c r="AB620" s="225"/>
      <c r="AC620" s="225"/>
      <c r="AD620" s="225"/>
      <c r="AE620" s="225"/>
      <c r="AF620" s="225"/>
      <c r="AG620" s="225"/>
      <c r="AH620" s="225"/>
      <c r="AI620" s="225"/>
      <c r="AJ620" s="225"/>
      <c r="AK620" s="225"/>
      <c r="AL620" s="225"/>
      <c r="AM620" s="225"/>
      <c r="AN620" s="225"/>
      <c r="AO620" s="225"/>
      <c r="AP620" s="225"/>
      <c r="AQ620" s="225"/>
      <c r="AR620" s="225"/>
      <c r="AS620" s="225"/>
      <c r="AT620" s="225"/>
      <c r="AU620" s="225"/>
      <c r="AV620" s="225"/>
      <c r="AW620" s="225"/>
      <c r="AX620" s="225"/>
      <c r="AY620" s="225"/>
      <c r="AZ620" s="225"/>
      <c r="BA620" s="225"/>
      <c r="BB620" s="225"/>
      <c r="BC620" s="225"/>
      <c r="BD620" s="225"/>
      <c r="BE620" s="225"/>
      <c r="BF620" s="225"/>
      <c r="BG620" s="225"/>
      <c r="BH620" s="225"/>
      <c r="BI620" s="225"/>
      <c r="BJ620" s="225"/>
      <c r="BK620" s="225"/>
      <c r="BL620" s="225"/>
      <c r="BM620" s="225"/>
      <c r="BN620" s="225"/>
      <c r="BO620" s="225"/>
      <c r="BP620" s="225"/>
      <c r="BQ620" s="225"/>
      <c r="BR620" s="225"/>
      <c r="BS620" s="225"/>
      <c r="BT620" s="225"/>
      <c r="BU620" s="225"/>
      <c r="BV620" s="225"/>
      <c r="BW620" s="225"/>
      <c r="BX620" s="225"/>
      <c r="BY620" s="225"/>
      <c r="BZ620" s="225"/>
    </row>
    <row r="621" spans="1:78" ht="12" customHeight="1" x14ac:dyDescent="0.25">
      <c r="A621" s="225"/>
      <c r="B621" s="225"/>
      <c r="C621" s="225"/>
      <c r="D621" s="225"/>
      <c r="E621" s="225"/>
      <c r="F621" s="225"/>
      <c r="G621" s="225"/>
      <c r="H621" s="225"/>
      <c r="I621" s="225"/>
      <c r="J621" s="270"/>
      <c r="K621" s="271"/>
      <c r="L621" s="225"/>
      <c r="M621" s="225"/>
      <c r="N621" s="225"/>
      <c r="O621" s="225"/>
      <c r="P621" s="225"/>
      <c r="Q621" s="225"/>
      <c r="R621" s="225"/>
      <c r="S621" s="225"/>
      <c r="T621" s="225"/>
      <c r="U621" s="225"/>
      <c r="V621" s="225"/>
      <c r="W621" s="225"/>
      <c r="X621" s="225"/>
      <c r="Y621" s="225"/>
      <c r="Z621" s="225"/>
      <c r="AA621" s="225"/>
      <c r="AB621" s="225"/>
      <c r="AC621" s="225"/>
      <c r="AD621" s="225"/>
      <c r="AE621" s="225"/>
      <c r="AF621" s="225"/>
      <c r="AG621" s="225"/>
      <c r="AH621" s="225"/>
      <c r="AI621" s="225"/>
      <c r="AJ621" s="225"/>
      <c r="AK621" s="225"/>
      <c r="AL621" s="225"/>
      <c r="AM621" s="225"/>
      <c r="AN621" s="225"/>
      <c r="AO621" s="225"/>
      <c r="AP621" s="225"/>
      <c r="AQ621" s="225"/>
      <c r="AR621" s="225"/>
      <c r="AS621" s="225"/>
      <c r="AT621" s="225"/>
      <c r="AU621" s="225"/>
      <c r="AV621" s="225"/>
      <c r="AW621" s="225"/>
      <c r="AX621" s="225"/>
      <c r="AY621" s="225"/>
      <c r="AZ621" s="225"/>
      <c r="BA621" s="225"/>
      <c r="BB621" s="225"/>
      <c r="BC621" s="225"/>
      <c r="BD621" s="225"/>
      <c r="BE621" s="225"/>
      <c r="BF621" s="225"/>
      <c r="BG621" s="225"/>
      <c r="BH621" s="225"/>
      <c r="BI621" s="225"/>
      <c r="BJ621" s="225"/>
      <c r="BK621" s="225"/>
      <c r="BL621" s="225"/>
      <c r="BM621" s="225"/>
      <c r="BN621" s="225"/>
      <c r="BO621" s="225"/>
      <c r="BP621" s="225"/>
      <c r="BQ621" s="225"/>
      <c r="BR621" s="225"/>
      <c r="BS621" s="225"/>
      <c r="BT621" s="225"/>
      <c r="BU621" s="225"/>
      <c r="BV621" s="225"/>
      <c r="BW621" s="225"/>
      <c r="BX621" s="225"/>
      <c r="BY621" s="225"/>
      <c r="BZ621" s="225"/>
    </row>
    <row r="622" spans="1:78" ht="12" customHeight="1" x14ac:dyDescent="0.25">
      <c r="A622" s="225"/>
      <c r="B622" s="225"/>
      <c r="C622" s="225"/>
      <c r="D622" s="225"/>
      <c r="E622" s="225"/>
      <c r="F622" s="225"/>
      <c r="G622" s="225"/>
      <c r="H622" s="225"/>
      <c r="I622" s="225"/>
      <c r="J622" s="270"/>
      <c r="K622" s="271"/>
      <c r="L622" s="225"/>
      <c r="M622" s="225"/>
      <c r="N622" s="225"/>
      <c r="O622" s="225"/>
      <c r="P622" s="225"/>
      <c r="Q622" s="225"/>
      <c r="R622" s="225"/>
      <c r="S622" s="225"/>
      <c r="T622" s="225"/>
      <c r="U622" s="225"/>
      <c r="V622" s="225"/>
      <c r="W622" s="225"/>
      <c r="X622" s="225"/>
      <c r="Y622" s="225"/>
      <c r="Z622" s="225"/>
      <c r="AA622" s="225"/>
      <c r="AB622" s="225"/>
      <c r="AC622" s="225"/>
      <c r="AD622" s="225"/>
      <c r="AE622" s="225"/>
      <c r="AF622" s="225"/>
      <c r="AG622" s="225"/>
      <c r="AH622" s="225"/>
      <c r="AI622" s="225"/>
      <c r="AJ622" s="225"/>
      <c r="AK622" s="225"/>
      <c r="AL622" s="225"/>
      <c r="AM622" s="225"/>
      <c r="AN622" s="225"/>
      <c r="AO622" s="225"/>
      <c r="AP622" s="225"/>
      <c r="AQ622" s="225"/>
      <c r="AR622" s="225"/>
      <c r="AS622" s="225"/>
      <c r="AT622" s="225"/>
      <c r="AU622" s="225"/>
      <c r="AV622" s="225"/>
      <c r="AW622" s="225"/>
      <c r="AX622" s="225"/>
      <c r="AY622" s="225"/>
      <c r="AZ622" s="225"/>
      <c r="BA622" s="225"/>
      <c r="BB622" s="225"/>
      <c r="BC622" s="225"/>
      <c r="BD622" s="225"/>
      <c r="BE622" s="225"/>
      <c r="BF622" s="225"/>
      <c r="BG622" s="225"/>
      <c r="BH622" s="225"/>
      <c r="BI622" s="225"/>
      <c r="BJ622" s="225"/>
      <c r="BK622" s="225"/>
      <c r="BL622" s="225"/>
      <c r="BM622" s="225"/>
      <c r="BN622" s="225"/>
      <c r="BO622" s="225"/>
      <c r="BP622" s="225"/>
      <c r="BQ622" s="225"/>
      <c r="BR622" s="225"/>
      <c r="BS622" s="225"/>
      <c r="BT622" s="225"/>
      <c r="BU622" s="225"/>
      <c r="BV622" s="225"/>
      <c r="BW622" s="225"/>
      <c r="BX622" s="225"/>
      <c r="BY622" s="225"/>
      <c r="BZ622" s="225"/>
    </row>
    <row r="623" spans="1:78" ht="12" customHeight="1" x14ac:dyDescent="0.25">
      <c r="A623" s="225"/>
      <c r="B623" s="225"/>
      <c r="C623" s="225"/>
      <c r="D623" s="225"/>
      <c r="E623" s="225"/>
      <c r="F623" s="225"/>
      <c r="G623" s="225"/>
      <c r="H623" s="225"/>
      <c r="I623" s="225"/>
      <c r="J623" s="270"/>
      <c r="K623" s="271"/>
      <c r="L623" s="225"/>
      <c r="M623" s="225"/>
      <c r="N623" s="225"/>
      <c r="O623" s="225"/>
      <c r="P623" s="225"/>
      <c r="Q623" s="225"/>
      <c r="R623" s="225"/>
      <c r="S623" s="225"/>
      <c r="T623" s="225"/>
      <c r="U623" s="225"/>
      <c r="V623" s="225"/>
      <c r="W623" s="225"/>
      <c r="X623" s="225"/>
      <c r="Y623" s="225"/>
      <c r="Z623" s="225"/>
      <c r="AA623" s="225"/>
      <c r="AB623" s="225"/>
      <c r="AC623" s="225"/>
      <c r="AD623" s="225"/>
      <c r="AE623" s="225"/>
      <c r="AF623" s="225"/>
      <c r="AG623" s="225"/>
      <c r="AH623" s="225"/>
      <c r="AI623" s="225"/>
      <c r="AJ623" s="225"/>
      <c r="AK623" s="225"/>
      <c r="AL623" s="225"/>
      <c r="AM623" s="225"/>
      <c r="AN623" s="225"/>
      <c r="AO623" s="225"/>
      <c r="AP623" s="225"/>
      <c r="AQ623" s="225"/>
      <c r="AR623" s="225"/>
      <c r="AS623" s="225"/>
      <c r="AT623" s="225"/>
      <c r="AU623" s="225"/>
      <c r="AV623" s="225"/>
      <c r="AW623" s="225"/>
      <c r="AX623" s="225"/>
      <c r="AY623" s="225"/>
      <c r="AZ623" s="225"/>
      <c r="BA623" s="225"/>
      <c r="BB623" s="225"/>
      <c r="BC623" s="225"/>
      <c r="BD623" s="225"/>
      <c r="BE623" s="225"/>
      <c r="BF623" s="225"/>
      <c r="BG623" s="225"/>
      <c r="BH623" s="225"/>
      <c r="BI623" s="225"/>
      <c r="BJ623" s="225"/>
      <c r="BK623" s="225"/>
      <c r="BL623" s="225"/>
      <c r="BM623" s="225"/>
      <c r="BN623" s="225"/>
      <c r="BO623" s="225"/>
      <c r="BP623" s="225"/>
      <c r="BQ623" s="225"/>
      <c r="BR623" s="225"/>
      <c r="BS623" s="225"/>
      <c r="BT623" s="225"/>
      <c r="BU623" s="225"/>
      <c r="BV623" s="225"/>
      <c r="BW623" s="225"/>
      <c r="BX623" s="225"/>
      <c r="BY623" s="225"/>
      <c r="BZ623" s="225"/>
    </row>
    <row r="624" spans="1:78" ht="12" customHeight="1" x14ac:dyDescent="0.25">
      <c r="A624" s="225"/>
      <c r="B624" s="225"/>
      <c r="C624" s="225"/>
      <c r="D624" s="225"/>
      <c r="E624" s="225"/>
      <c r="F624" s="225"/>
      <c r="G624" s="225"/>
      <c r="H624" s="225"/>
      <c r="I624" s="225"/>
      <c r="J624" s="270"/>
      <c r="K624" s="271"/>
      <c r="L624" s="225"/>
      <c r="M624" s="225"/>
      <c r="N624" s="225"/>
      <c r="O624" s="225"/>
      <c r="P624" s="225"/>
      <c r="Q624" s="225"/>
      <c r="R624" s="225"/>
      <c r="S624" s="225"/>
      <c r="T624" s="225"/>
      <c r="U624" s="225"/>
      <c r="V624" s="225"/>
      <c r="W624" s="225"/>
      <c r="X624" s="225"/>
      <c r="Y624" s="225"/>
      <c r="Z624" s="225"/>
      <c r="AA624" s="225"/>
      <c r="AB624" s="225"/>
      <c r="AC624" s="225"/>
      <c r="AD624" s="225"/>
      <c r="AE624" s="225"/>
      <c r="AF624" s="225"/>
      <c r="AG624" s="225"/>
      <c r="AH624" s="225"/>
      <c r="AI624" s="225"/>
      <c r="AJ624" s="225"/>
      <c r="AK624" s="225"/>
      <c r="AL624" s="225"/>
      <c r="AM624" s="225"/>
      <c r="AN624" s="225"/>
      <c r="AO624" s="225"/>
      <c r="AP624" s="225"/>
      <c r="AQ624" s="225"/>
      <c r="AR624" s="225"/>
      <c r="AS624" s="225"/>
      <c r="AT624" s="225"/>
      <c r="AU624" s="225"/>
      <c r="AV624" s="225"/>
      <c r="AW624" s="225"/>
      <c r="AX624" s="225"/>
      <c r="AY624" s="225"/>
      <c r="AZ624" s="225"/>
      <c r="BA624" s="225"/>
      <c r="BB624" s="225"/>
      <c r="BC624" s="225"/>
      <c r="BD624" s="225"/>
      <c r="BE624" s="225"/>
      <c r="BF624" s="225"/>
      <c r="BG624" s="225"/>
      <c r="BH624" s="225"/>
      <c r="BI624" s="225"/>
      <c r="BJ624" s="225"/>
      <c r="BK624" s="225"/>
      <c r="BL624" s="225"/>
      <c r="BM624" s="225"/>
      <c r="BN624" s="225"/>
      <c r="BO624" s="225"/>
      <c r="BP624" s="225"/>
      <c r="BQ624" s="225"/>
      <c r="BR624" s="225"/>
      <c r="BS624" s="225"/>
      <c r="BT624" s="225"/>
      <c r="BU624" s="225"/>
      <c r="BV624" s="225"/>
      <c r="BW624" s="225"/>
      <c r="BX624" s="225"/>
      <c r="BY624" s="225"/>
      <c r="BZ624" s="225"/>
    </row>
    <row r="625" spans="1:78" ht="12" customHeight="1" x14ac:dyDescent="0.25">
      <c r="A625" s="225"/>
      <c r="B625" s="225"/>
      <c r="C625" s="225"/>
      <c r="D625" s="225"/>
      <c r="E625" s="225"/>
      <c r="F625" s="225"/>
      <c r="G625" s="225"/>
      <c r="H625" s="225"/>
      <c r="I625" s="225"/>
      <c r="J625" s="270"/>
      <c r="K625" s="271"/>
      <c r="L625" s="225"/>
      <c r="M625" s="225"/>
      <c r="N625" s="225"/>
      <c r="O625" s="225"/>
      <c r="P625" s="225"/>
      <c r="Q625" s="225"/>
      <c r="R625" s="225"/>
      <c r="S625" s="225"/>
      <c r="T625" s="225"/>
      <c r="U625" s="225"/>
      <c r="V625" s="225"/>
      <c r="W625" s="225"/>
      <c r="X625" s="225"/>
      <c r="Y625" s="225"/>
      <c r="Z625" s="225"/>
      <c r="AA625" s="225"/>
      <c r="AB625" s="225"/>
      <c r="AC625" s="225"/>
      <c r="AD625" s="225"/>
      <c r="AE625" s="225"/>
      <c r="AF625" s="225"/>
      <c r="AG625" s="225"/>
      <c r="AH625" s="225"/>
      <c r="AI625" s="225"/>
      <c r="AJ625" s="225"/>
      <c r="AK625" s="225"/>
      <c r="AL625" s="225"/>
      <c r="AM625" s="225"/>
      <c r="AN625" s="225"/>
      <c r="AO625" s="225"/>
      <c r="AP625" s="225"/>
      <c r="AQ625" s="225"/>
      <c r="AR625" s="225"/>
      <c r="AS625" s="225"/>
      <c r="AT625" s="225"/>
      <c r="AU625" s="225"/>
      <c r="AV625" s="225"/>
      <c r="AW625" s="225"/>
      <c r="AX625" s="225"/>
      <c r="AY625" s="225"/>
      <c r="AZ625" s="225"/>
      <c r="BA625" s="225"/>
      <c r="BB625" s="225"/>
      <c r="BC625" s="225"/>
      <c r="BD625" s="225"/>
      <c r="BE625" s="225"/>
      <c r="BF625" s="225"/>
      <c r="BG625" s="225"/>
      <c r="BH625" s="225"/>
      <c r="BI625" s="225"/>
      <c r="BJ625" s="225"/>
      <c r="BK625" s="225"/>
      <c r="BL625" s="225"/>
      <c r="BM625" s="225"/>
      <c r="BN625" s="225"/>
      <c r="BO625" s="225"/>
      <c r="BP625" s="225"/>
      <c r="BQ625" s="225"/>
      <c r="BR625" s="225"/>
      <c r="BS625" s="225"/>
      <c r="BT625" s="225"/>
      <c r="BU625" s="225"/>
      <c r="BV625" s="225"/>
      <c r="BW625" s="225"/>
      <c r="BX625" s="225"/>
      <c r="BY625" s="225"/>
      <c r="BZ625" s="225"/>
    </row>
    <row r="626" spans="1:78" ht="12" customHeight="1" x14ac:dyDescent="0.25">
      <c r="A626" s="225"/>
      <c r="B626" s="225"/>
      <c r="C626" s="225"/>
      <c r="D626" s="225"/>
      <c r="E626" s="225"/>
      <c r="F626" s="225"/>
      <c r="G626" s="225"/>
      <c r="H626" s="225"/>
      <c r="I626" s="225"/>
      <c r="J626" s="270"/>
      <c r="K626" s="271"/>
      <c r="L626" s="225"/>
      <c r="M626" s="225"/>
      <c r="N626" s="225"/>
      <c r="O626" s="225"/>
      <c r="P626" s="225"/>
      <c r="Q626" s="225"/>
      <c r="R626" s="225"/>
      <c r="S626" s="225"/>
      <c r="T626" s="225"/>
      <c r="U626" s="225"/>
      <c r="V626" s="225"/>
      <c r="W626" s="225"/>
      <c r="X626" s="225"/>
      <c r="Y626" s="225"/>
      <c r="Z626" s="225"/>
      <c r="AA626" s="225"/>
      <c r="AB626" s="225"/>
      <c r="AC626" s="225"/>
      <c r="AD626" s="225"/>
      <c r="AE626" s="225"/>
      <c r="AF626" s="225"/>
      <c r="AG626" s="225"/>
      <c r="AH626" s="225"/>
      <c r="AI626" s="225"/>
      <c r="AJ626" s="225"/>
      <c r="AK626" s="225"/>
      <c r="AL626" s="225"/>
      <c r="AM626" s="225"/>
      <c r="AN626" s="225"/>
      <c r="AO626" s="225"/>
      <c r="AP626" s="225"/>
      <c r="AQ626" s="225"/>
      <c r="AR626" s="225"/>
      <c r="AS626" s="225"/>
      <c r="AT626" s="225"/>
      <c r="AU626" s="225"/>
      <c r="AV626" s="225"/>
      <c r="AW626" s="225"/>
      <c r="AX626" s="225"/>
      <c r="AY626" s="225"/>
      <c r="AZ626" s="225"/>
      <c r="BA626" s="225"/>
      <c r="BB626" s="225"/>
      <c r="BC626" s="225"/>
      <c r="BD626" s="225"/>
      <c r="BE626" s="225"/>
      <c r="BF626" s="225"/>
      <c r="BG626" s="225"/>
      <c r="BH626" s="225"/>
      <c r="BI626" s="225"/>
      <c r="BJ626" s="225"/>
      <c r="BK626" s="225"/>
      <c r="BL626" s="225"/>
      <c r="BM626" s="225"/>
      <c r="BN626" s="225"/>
      <c r="BO626" s="225"/>
      <c r="BP626" s="225"/>
      <c r="BQ626" s="225"/>
      <c r="BR626" s="225"/>
      <c r="BS626" s="225"/>
      <c r="BT626" s="225"/>
      <c r="BU626" s="225"/>
      <c r="BV626" s="225"/>
      <c r="BW626" s="225"/>
      <c r="BX626" s="225"/>
      <c r="BY626" s="225"/>
      <c r="BZ626" s="225"/>
    </row>
    <row r="627" spans="1:78" ht="12" customHeight="1" x14ac:dyDescent="0.25">
      <c r="A627" s="225"/>
      <c r="B627" s="225"/>
      <c r="C627" s="225"/>
      <c r="D627" s="225"/>
      <c r="E627" s="225"/>
      <c r="F627" s="225"/>
      <c r="G627" s="225"/>
      <c r="H627" s="225"/>
      <c r="I627" s="225"/>
      <c r="J627" s="270"/>
      <c r="K627" s="271"/>
      <c r="L627" s="225"/>
      <c r="M627" s="225"/>
      <c r="N627" s="225"/>
      <c r="O627" s="225"/>
      <c r="P627" s="225"/>
      <c r="Q627" s="225"/>
      <c r="R627" s="225"/>
      <c r="S627" s="225"/>
      <c r="T627" s="225"/>
      <c r="U627" s="225"/>
      <c r="V627" s="225"/>
      <c r="W627" s="225"/>
      <c r="X627" s="225"/>
      <c r="Y627" s="225"/>
      <c r="Z627" s="225"/>
      <c r="AA627" s="225"/>
      <c r="AB627" s="225"/>
      <c r="AC627" s="225"/>
      <c r="AD627" s="225"/>
      <c r="AE627" s="225"/>
      <c r="AF627" s="225"/>
      <c r="AG627" s="225"/>
      <c r="AH627" s="225"/>
      <c r="AI627" s="225"/>
      <c r="AJ627" s="225"/>
      <c r="AK627" s="225"/>
      <c r="AL627" s="225"/>
      <c r="AM627" s="225"/>
      <c r="AN627" s="225"/>
      <c r="AO627" s="225"/>
      <c r="AP627" s="225"/>
      <c r="AQ627" s="225"/>
      <c r="AR627" s="225"/>
      <c r="AS627" s="225"/>
      <c r="AT627" s="225"/>
      <c r="AU627" s="225"/>
      <c r="AV627" s="225"/>
      <c r="AW627" s="225"/>
      <c r="AX627" s="225"/>
      <c r="AY627" s="225"/>
      <c r="AZ627" s="225"/>
      <c r="BA627" s="225"/>
      <c r="BB627" s="225"/>
      <c r="BC627" s="225"/>
      <c r="BD627" s="225"/>
      <c r="BE627" s="225"/>
      <c r="BF627" s="225"/>
      <c r="BG627" s="225"/>
      <c r="BH627" s="225"/>
      <c r="BI627" s="225"/>
      <c r="BJ627" s="225"/>
      <c r="BK627" s="225"/>
      <c r="BL627" s="225"/>
      <c r="BM627" s="225"/>
      <c r="BN627" s="225"/>
      <c r="BO627" s="225"/>
      <c r="BP627" s="225"/>
      <c r="BQ627" s="225"/>
      <c r="BR627" s="225"/>
      <c r="BS627" s="225"/>
      <c r="BT627" s="225"/>
      <c r="BU627" s="225"/>
      <c r="BV627" s="225"/>
      <c r="BW627" s="225"/>
      <c r="BX627" s="225"/>
      <c r="BY627" s="225"/>
      <c r="BZ627" s="225"/>
    </row>
    <row r="628" spans="1:78" ht="12" customHeight="1" x14ac:dyDescent="0.25">
      <c r="A628" s="225"/>
      <c r="B628" s="225"/>
      <c r="C628" s="225"/>
      <c r="D628" s="225"/>
      <c r="E628" s="225"/>
      <c r="F628" s="225"/>
      <c r="G628" s="225"/>
      <c r="H628" s="225"/>
      <c r="I628" s="225"/>
      <c r="J628" s="270"/>
      <c r="K628" s="271"/>
      <c r="L628" s="225"/>
      <c r="M628" s="225"/>
      <c r="N628" s="225"/>
      <c r="O628" s="225"/>
      <c r="P628" s="225"/>
      <c r="Q628" s="225"/>
      <c r="R628" s="225"/>
      <c r="S628" s="225"/>
      <c r="T628" s="225"/>
      <c r="U628" s="225"/>
      <c r="V628" s="225"/>
      <c r="W628" s="225"/>
      <c r="X628" s="225"/>
      <c r="Y628" s="225"/>
      <c r="Z628" s="225"/>
      <c r="AA628" s="225"/>
      <c r="AB628" s="225"/>
      <c r="AC628" s="225"/>
      <c r="AD628" s="225"/>
      <c r="AE628" s="225"/>
      <c r="AF628" s="225"/>
      <c r="AG628" s="225"/>
      <c r="AH628" s="225"/>
      <c r="AI628" s="225"/>
      <c r="AJ628" s="225"/>
      <c r="AK628" s="225"/>
      <c r="AL628" s="225"/>
      <c r="AM628" s="225"/>
      <c r="AN628" s="225"/>
      <c r="AO628" s="225"/>
      <c r="AP628" s="225"/>
      <c r="AQ628" s="225"/>
      <c r="AR628" s="225"/>
      <c r="AS628" s="225"/>
      <c r="AT628" s="225"/>
      <c r="AU628" s="225"/>
      <c r="AV628" s="225"/>
      <c r="AW628" s="225"/>
      <c r="AX628" s="225"/>
      <c r="AY628" s="225"/>
      <c r="AZ628" s="225"/>
      <c r="BA628" s="225"/>
      <c r="BB628" s="225"/>
      <c r="BC628" s="225"/>
      <c r="BD628" s="225"/>
      <c r="BE628" s="225"/>
      <c r="BF628" s="225"/>
      <c r="BG628" s="225"/>
      <c r="BH628" s="225"/>
      <c r="BI628" s="225"/>
      <c r="BJ628" s="225"/>
      <c r="BK628" s="225"/>
      <c r="BL628" s="225"/>
      <c r="BM628" s="225"/>
      <c r="BN628" s="225"/>
      <c r="BO628" s="225"/>
      <c r="BP628" s="225"/>
      <c r="BQ628" s="225"/>
      <c r="BR628" s="225"/>
      <c r="BS628" s="225"/>
      <c r="BT628" s="225"/>
      <c r="BU628" s="225"/>
      <c r="BV628" s="225"/>
      <c r="BW628" s="225"/>
      <c r="BX628" s="225"/>
      <c r="BY628" s="225"/>
      <c r="BZ628" s="225"/>
    </row>
    <row r="629" spans="1:78" ht="12" customHeight="1" x14ac:dyDescent="0.25">
      <c r="A629" s="225"/>
      <c r="B629" s="225"/>
      <c r="C629" s="225"/>
      <c r="D629" s="225"/>
      <c r="E629" s="225"/>
      <c r="F629" s="225"/>
      <c r="G629" s="225"/>
      <c r="H629" s="225"/>
      <c r="I629" s="225"/>
      <c r="J629" s="270"/>
      <c r="K629" s="271"/>
      <c r="L629" s="225"/>
      <c r="M629" s="225"/>
      <c r="N629" s="225"/>
      <c r="O629" s="225"/>
      <c r="P629" s="225"/>
      <c r="Q629" s="225"/>
      <c r="R629" s="225"/>
      <c r="S629" s="225"/>
      <c r="T629" s="225"/>
      <c r="U629" s="225"/>
      <c r="V629" s="225"/>
      <c r="W629" s="225"/>
      <c r="X629" s="225"/>
      <c r="Y629" s="225"/>
      <c r="Z629" s="225"/>
      <c r="AA629" s="225"/>
      <c r="AB629" s="225"/>
      <c r="AC629" s="225"/>
      <c r="AD629" s="225"/>
      <c r="AE629" s="225"/>
      <c r="AF629" s="225"/>
      <c r="AG629" s="225"/>
      <c r="AH629" s="225"/>
      <c r="AI629" s="225"/>
      <c r="AJ629" s="225"/>
      <c r="AK629" s="225"/>
      <c r="AL629" s="225"/>
      <c r="AM629" s="225"/>
      <c r="AN629" s="225"/>
      <c r="AO629" s="225"/>
      <c r="AP629" s="225"/>
      <c r="AQ629" s="225"/>
      <c r="AR629" s="225"/>
      <c r="AS629" s="225"/>
      <c r="AT629" s="225"/>
      <c r="AU629" s="225"/>
      <c r="AV629" s="225"/>
      <c r="AW629" s="225"/>
      <c r="AX629" s="225"/>
      <c r="AY629" s="225"/>
      <c r="AZ629" s="225"/>
      <c r="BA629" s="225"/>
      <c r="BB629" s="225"/>
      <c r="BC629" s="225"/>
      <c r="BD629" s="225"/>
      <c r="BE629" s="225"/>
      <c r="BF629" s="225"/>
      <c r="BG629" s="225"/>
      <c r="BH629" s="225"/>
      <c r="BI629" s="225"/>
      <c r="BJ629" s="225"/>
      <c r="BK629" s="225"/>
      <c r="BL629" s="225"/>
      <c r="BM629" s="225"/>
      <c r="BN629" s="225"/>
      <c r="BO629" s="225"/>
      <c r="BP629" s="225"/>
      <c r="BQ629" s="225"/>
      <c r="BR629" s="225"/>
      <c r="BS629" s="225"/>
      <c r="BT629" s="225"/>
      <c r="BU629" s="225"/>
      <c r="BV629" s="225"/>
      <c r="BW629" s="225"/>
      <c r="BX629" s="225"/>
      <c r="BY629" s="225"/>
      <c r="BZ629" s="225"/>
    </row>
    <row r="630" spans="1:78" ht="12" customHeight="1" x14ac:dyDescent="0.25">
      <c r="A630" s="225"/>
      <c r="B630" s="225"/>
      <c r="C630" s="225"/>
      <c r="D630" s="225"/>
      <c r="E630" s="225"/>
      <c r="F630" s="225"/>
      <c r="G630" s="225"/>
      <c r="H630" s="225"/>
      <c r="I630" s="225"/>
      <c r="J630" s="270"/>
      <c r="K630" s="271"/>
      <c r="L630" s="225"/>
      <c r="M630" s="225"/>
      <c r="N630" s="225"/>
      <c r="O630" s="225"/>
      <c r="P630" s="225"/>
      <c r="Q630" s="225"/>
      <c r="R630" s="225"/>
      <c r="S630" s="225"/>
      <c r="T630" s="225"/>
      <c r="U630" s="225"/>
      <c r="V630" s="225"/>
      <c r="W630" s="225"/>
      <c r="X630" s="225"/>
      <c r="Y630" s="225"/>
      <c r="Z630" s="225"/>
      <c r="AA630" s="225"/>
      <c r="AB630" s="225"/>
      <c r="AC630" s="225"/>
      <c r="AD630" s="225"/>
      <c r="AE630" s="225"/>
      <c r="AF630" s="225"/>
      <c r="AG630" s="225"/>
      <c r="AH630" s="225"/>
      <c r="AI630" s="225"/>
      <c r="AJ630" s="225"/>
      <c r="AK630" s="225"/>
      <c r="AL630" s="225"/>
      <c r="AM630" s="225"/>
      <c r="AN630" s="225"/>
      <c r="AO630" s="225"/>
      <c r="AP630" s="225"/>
      <c r="AQ630" s="225"/>
      <c r="AR630" s="225"/>
      <c r="AS630" s="225"/>
      <c r="AT630" s="225"/>
      <c r="AU630" s="225"/>
      <c r="AV630" s="225"/>
      <c r="AW630" s="225"/>
      <c r="AX630" s="225"/>
      <c r="AY630" s="225"/>
      <c r="AZ630" s="225"/>
      <c r="BA630" s="225"/>
      <c r="BB630" s="225"/>
      <c r="BC630" s="225"/>
      <c r="BD630" s="225"/>
      <c r="BE630" s="225"/>
      <c r="BF630" s="225"/>
      <c r="BG630" s="225"/>
      <c r="BH630" s="225"/>
      <c r="BI630" s="225"/>
      <c r="BJ630" s="225"/>
      <c r="BK630" s="225"/>
      <c r="BL630" s="225"/>
      <c r="BM630" s="225"/>
      <c r="BN630" s="225"/>
      <c r="BO630" s="225"/>
      <c r="BP630" s="225"/>
      <c r="BQ630" s="225"/>
      <c r="BR630" s="225"/>
      <c r="BS630" s="225"/>
      <c r="BT630" s="225"/>
      <c r="BU630" s="225"/>
      <c r="BV630" s="225"/>
      <c r="BW630" s="225"/>
      <c r="BX630" s="225"/>
      <c r="BY630" s="225"/>
      <c r="BZ630" s="225"/>
    </row>
    <row r="631" spans="1:78" ht="12" customHeight="1" x14ac:dyDescent="0.25">
      <c r="A631" s="225"/>
      <c r="B631" s="225"/>
      <c r="C631" s="225"/>
      <c r="D631" s="225"/>
      <c r="E631" s="225"/>
      <c r="F631" s="225"/>
      <c r="G631" s="225"/>
      <c r="H631" s="225"/>
      <c r="I631" s="225"/>
      <c r="J631" s="270"/>
      <c r="K631" s="271"/>
      <c r="L631" s="225"/>
      <c r="M631" s="225"/>
      <c r="N631" s="225"/>
      <c r="O631" s="225"/>
      <c r="P631" s="225"/>
      <c r="Q631" s="225"/>
      <c r="R631" s="225"/>
      <c r="S631" s="225"/>
      <c r="T631" s="225"/>
      <c r="U631" s="225"/>
      <c r="V631" s="225"/>
      <c r="W631" s="225"/>
      <c r="X631" s="225"/>
      <c r="Y631" s="225"/>
      <c r="Z631" s="225"/>
      <c r="AA631" s="225"/>
      <c r="AB631" s="225"/>
      <c r="AC631" s="225"/>
      <c r="AD631" s="225"/>
      <c r="AE631" s="225"/>
      <c r="AF631" s="225"/>
      <c r="AG631" s="225"/>
      <c r="AH631" s="225"/>
      <c r="AI631" s="225"/>
      <c r="AJ631" s="225"/>
      <c r="AK631" s="225"/>
      <c r="AL631" s="225"/>
      <c r="AM631" s="225"/>
      <c r="AN631" s="225"/>
      <c r="AO631" s="225"/>
      <c r="AP631" s="225"/>
      <c r="AQ631" s="225"/>
      <c r="AR631" s="225"/>
      <c r="AS631" s="225"/>
      <c r="AT631" s="225"/>
      <c r="AU631" s="225"/>
      <c r="AV631" s="225"/>
      <c r="AW631" s="225"/>
      <c r="AX631" s="225"/>
      <c r="AY631" s="225"/>
      <c r="AZ631" s="225"/>
      <c r="BA631" s="225"/>
      <c r="BB631" s="225"/>
      <c r="BC631" s="225"/>
      <c r="BD631" s="225"/>
      <c r="BE631" s="225"/>
      <c r="BF631" s="225"/>
      <c r="BG631" s="225"/>
      <c r="BH631" s="225"/>
      <c r="BI631" s="225"/>
      <c r="BJ631" s="225"/>
      <c r="BK631" s="225"/>
      <c r="BL631" s="225"/>
      <c r="BM631" s="225"/>
      <c r="BN631" s="225"/>
      <c r="BO631" s="225"/>
      <c r="BP631" s="225"/>
      <c r="BQ631" s="225"/>
      <c r="BR631" s="225"/>
      <c r="BS631" s="225"/>
      <c r="BT631" s="225"/>
      <c r="BU631" s="225"/>
      <c r="BV631" s="225"/>
      <c r="BW631" s="225"/>
      <c r="BX631" s="225"/>
      <c r="BY631" s="225"/>
      <c r="BZ631" s="225"/>
    </row>
    <row r="632" spans="1:78" ht="12" customHeight="1" x14ac:dyDescent="0.25">
      <c r="A632" s="225"/>
      <c r="B632" s="225"/>
      <c r="C632" s="225"/>
      <c r="D632" s="225"/>
      <c r="E632" s="225"/>
      <c r="F632" s="225"/>
      <c r="G632" s="225"/>
      <c r="H632" s="225"/>
      <c r="I632" s="225"/>
      <c r="J632" s="270"/>
      <c r="K632" s="271"/>
      <c r="L632" s="225"/>
      <c r="M632" s="225"/>
      <c r="N632" s="225"/>
      <c r="O632" s="225"/>
      <c r="P632" s="225"/>
      <c r="Q632" s="225"/>
      <c r="R632" s="225"/>
      <c r="S632" s="225"/>
      <c r="T632" s="225"/>
      <c r="U632" s="225"/>
      <c r="V632" s="225"/>
      <c r="W632" s="225"/>
      <c r="X632" s="225"/>
      <c r="Y632" s="225"/>
      <c r="Z632" s="225"/>
      <c r="AA632" s="225"/>
      <c r="AB632" s="225"/>
      <c r="AC632" s="225"/>
      <c r="AD632" s="225"/>
      <c r="AE632" s="225"/>
      <c r="AF632" s="225"/>
      <c r="AG632" s="225"/>
      <c r="AH632" s="225"/>
      <c r="AI632" s="225"/>
      <c r="AJ632" s="225"/>
      <c r="AK632" s="225"/>
      <c r="AL632" s="225"/>
      <c r="AM632" s="225"/>
      <c r="AN632" s="225"/>
      <c r="AO632" s="225"/>
      <c r="AP632" s="225"/>
      <c r="AQ632" s="225"/>
      <c r="AR632" s="225"/>
      <c r="AS632" s="225"/>
      <c r="AT632" s="225"/>
      <c r="AU632" s="225"/>
      <c r="AV632" s="225"/>
      <c r="AW632" s="225"/>
      <c r="AX632" s="225"/>
      <c r="AY632" s="225"/>
      <c r="AZ632" s="225"/>
      <c r="BA632" s="225"/>
      <c r="BB632" s="225"/>
      <c r="BC632" s="225"/>
      <c r="BD632" s="225"/>
      <c r="BE632" s="225"/>
      <c r="BF632" s="225"/>
      <c r="BG632" s="225"/>
      <c r="BH632" s="225"/>
      <c r="BI632" s="225"/>
      <c r="BJ632" s="225"/>
      <c r="BK632" s="225"/>
      <c r="BL632" s="225"/>
      <c r="BM632" s="225"/>
      <c r="BN632" s="225"/>
      <c r="BO632" s="225"/>
      <c r="BP632" s="225"/>
      <c r="BQ632" s="225"/>
      <c r="BR632" s="225"/>
      <c r="BS632" s="225"/>
      <c r="BT632" s="225"/>
      <c r="BU632" s="225"/>
      <c r="BV632" s="225"/>
      <c r="BW632" s="225"/>
      <c r="BX632" s="225"/>
      <c r="BY632" s="225"/>
      <c r="BZ632" s="225"/>
    </row>
    <row r="633" spans="1:78" ht="12" customHeight="1" x14ac:dyDescent="0.25">
      <c r="A633" s="225"/>
      <c r="B633" s="225"/>
      <c r="C633" s="225"/>
      <c r="D633" s="225"/>
      <c r="E633" s="225"/>
      <c r="F633" s="225"/>
      <c r="G633" s="225"/>
      <c r="H633" s="225"/>
      <c r="I633" s="225"/>
      <c r="J633" s="270"/>
      <c r="K633" s="271"/>
      <c r="L633" s="225"/>
      <c r="M633" s="225"/>
      <c r="N633" s="225"/>
      <c r="O633" s="225"/>
      <c r="P633" s="225"/>
      <c r="Q633" s="225"/>
      <c r="R633" s="225"/>
      <c r="S633" s="225"/>
      <c r="T633" s="225"/>
      <c r="U633" s="225"/>
      <c r="V633" s="225"/>
      <c r="W633" s="225"/>
      <c r="X633" s="225"/>
      <c r="Y633" s="225"/>
      <c r="Z633" s="225"/>
      <c r="AA633" s="225"/>
      <c r="AB633" s="225"/>
      <c r="AC633" s="225"/>
      <c r="AD633" s="225"/>
      <c r="AE633" s="225"/>
      <c r="AF633" s="225"/>
      <c r="AG633" s="225"/>
      <c r="AH633" s="225"/>
      <c r="AI633" s="225"/>
      <c r="AJ633" s="225"/>
      <c r="AK633" s="225"/>
      <c r="AL633" s="225"/>
      <c r="AM633" s="225"/>
      <c r="AN633" s="225"/>
      <c r="AO633" s="225"/>
      <c r="AP633" s="225"/>
      <c r="AQ633" s="225"/>
      <c r="AR633" s="225"/>
      <c r="AS633" s="225"/>
      <c r="AT633" s="225"/>
      <c r="AU633" s="225"/>
      <c r="AV633" s="225"/>
      <c r="AW633" s="225"/>
      <c r="AX633" s="225"/>
      <c r="AY633" s="225"/>
      <c r="AZ633" s="225"/>
      <c r="BA633" s="225"/>
      <c r="BB633" s="225"/>
      <c r="BC633" s="225"/>
      <c r="BD633" s="225"/>
      <c r="BE633" s="225"/>
      <c r="BF633" s="225"/>
      <c r="BG633" s="225"/>
      <c r="BH633" s="225"/>
      <c r="BI633" s="225"/>
      <c r="BJ633" s="225"/>
      <c r="BK633" s="225"/>
      <c r="BL633" s="225"/>
      <c r="BM633" s="225"/>
      <c r="BN633" s="225"/>
      <c r="BO633" s="225"/>
      <c r="BP633" s="225"/>
      <c r="BQ633" s="225"/>
      <c r="BR633" s="225"/>
      <c r="BS633" s="225"/>
      <c r="BT633" s="225"/>
      <c r="BU633" s="225"/>
      <c r="BV633" s="225"/>
      <c r="BW633" s="225"/>
      <c r="BX633" s="225"/>
      <c r="BY633" s="225"/>
      <c r="BZ633" s="225"/>
    </row>
    <row r="634" spans="1:78" ht="12" customHeight="1" x14ac:dyDescent="0.25">
      <c r="A634" s="225"/>
      <c r="B634" s="225"/>
      <c r="C634" s="225"/>
      <c r="D634" s="225"/>
      <c r="E634" s="225"/>
      <c r="F634" s="225"/>
      <c r="G634" s="225"/>
      <c r="H634" s="225"/>
      <c r="I634" s="225"/>
      <c r="J634" s="270"/>
      <c r="K634" s="271"/>
      <c r="L634" s="225"/>
      <c r="M634" s="225"/>
      <c r="N634" s="225"/>
      <c r="O634" s="225"/>
      <c r="P634" s="225"/>
      <c r="Q634" s="225"/>
      <c r="R634" s="225"/>
      <c r="S634" s="225"/>
      <c r="T634" s="225"/>
      <c r="U634" s="225"/>
      <c r="V634" s="225"/>
      <c r="W634" s="225"/>
      <c r="X634" s="225"/>
      <c r="Y634" s="225"/>
      <c r="Z634" s="225"/>
      <c r="AA634" s="225"/>
      <c r="AB634" s="225"/>
      <c r="AC634" s="225"/>
      <c r="AD634" s="225"/>
      <c r="AE634" s="225"/>
      <c r="AF634" s="225"/>
      <c r="AG634" s="225"/>
      <c r="AH634" s="225"/>
      <c r="AI634" s="225"/>
      <c r="AJ634" s="225"/>
      <c r="AK634" s="225"/>
      <c r="AL634" s="225"/>
      <c r="AM634" s="225"/>
      <c r="AN634" s="225"/>
      <c r="AO634" s="225"/>
      <c r="AP634" s="225"/>
      <c r="AQ634" s="225"/>
      <c r="AR634" s="225"/>
      <c r="AS634" s="225"/>
      <c r="AT634" s="225"/>
      <c r="AU634" s="225"/>
      <c r="AV634" s="225"/>
      <c r="AW634" s="225"/>
      <c r="AX634" s="225"/>
      <c r="AY634" s="225"/>
      <c r="AZ634" s="225"/>
      <c r="BA634" s="225"/>
      <c r="BB634" s="225"/>
      <c r="BC634" s="225"/>
      <c r="BD634" s="225"/>
      <c r="BE634" s="225"/>
      <c r="BF634" s="225"/>
      <c r="BG634" s="225"/>
      <c r="BH634" s="225"/>
      <c r="BI634" s="225"/>
      <c r="BJ634" s="225"/>
      <c r="BK634" s="225"/>
      <c r="BL634" s="225"/>
      <c r="BM634" s="225"/>
      <c r="BN634" s="225"/>
      <c r="BO634" s="225"/>
      <c r="BP634" s="225"/>
      <c r="BQ634" s="225"/>
      <c r="BR634" s="225"/>
      <c r="BS634" s="225"/>
      <c r="BT634" s="225"/>
      <c r="BU634" s="225"/>
      <c r="BV634" s="225"/>
      <c r="BW634" s="225"/>
      <c r="BX634" s="225"/>
      <c r="BY634" s="225"/>
      <c r="BZ634" s="225"/>
    </row>
    <row r="635" spans="1:78" ht="12" customHeight="1" x14ac:dyDescent="0.25">
      <c r="A635" s="225"/>
      <c r="B635" s="225"/>
      <c r="C635" s="225"/>
      <c r="D635" s="225"/>
      <c r="E635" s="225"/>
      <c r="F635" s="225"/>
      <c r="G635" s="225"/>
      <c r="H635" s="225"/>
      <c r="I635" s="225"/>
      <c r="J635" s="270"/>
      <c r="K635" s="271"/>
      <c r="L635" s="225"/>
      <c r="M635" s="225"/>
      <c r="N635" s="225"/>
      <c r="O635" s="225"/>
      <c r="P635" s="225"/>
      <c r="Q635" s="225"/>
      <c r="R635" s="225"/>
      <c r="S635" s="225"/>
      <c r="T635" s="225"/>
      <c r="U635" s="225"/>
      <c r="V635" s="225"/>
      <c r="W635" s="225"/>
      <c r="X635" s="225"/>
      <c r="Y635" s="225"/>
      <c r="Z635" s="225"/>
      <c r="AA635" s="225"/>
      <c r="AB635" s="225"/>
      <c r="AC635" s="225"/>
      <c r="AD635" s="225"/>
      <c r="AE635" s="225"/>
      <c r="AF635" s="225"/>
      <c r="AG635" s="225"/>
      <c r="AH635" s="225"/>
      <c r="AI635" s="225"/>
      <c r="AJ635" s="225"/>
      <c r="AK635" s="225"/>
      <c r="AL635" s="225"/>
      <c r="AM635" s="225"/>
      <c r="AN635" s="225"/>
      <c r="AO635" s="225"/>
      <c r="AP635" s="225"/>
      <c r="AQ635" s="225"/>
      <c r="AR635" s="225"/>
      <c r="AS635" s="225"/>
      <c r="AT635" s="225"/>
      <c r="AU635" s="225"/>
      <c r="AV635" s="225"/>
      <c r="AW635" s="225"/>
      <c r="AX635" s="225"/>
      <c r="AY635" s="225"/>
      <c r="AZ635" s="225"/>
      <c r="BA635" s="225"/>
      <c r="BB635" s="225"/>
      <c r="BC635" s="225"/>
      <c r="BD635" s="225"/>
      <c r="BE635" s="225"/>
      <c r="BF635" s="225"/>
      <c r="BG635" s="225"/>
      <c r="BH635" s="225"/>
      <c r="BI635" s="225"/>
      <c r="BJ635" s="225"/>
      <c r="BK635" s="225"/>
      <c r="BL635" s="225"/>
      <c r="BM635" s="225"/>
      <c r="BN635" s="225"/>
      <c r="BO635" s="225"/>
      <c r="BP635" s="225"/>
      <c r="BQ635" s="225"/>
      <c r="BR635" s="225"/>
      <c r="BS635" s="225"/>
      <c r="BT635" s="225"/>
      <c r="BU635" s="225"/>
      <c r="BV635" s="225"/>
      <c r="BW635" s="225"/>
      <c r="BX635" s="225"/>
      <c r="BY635" s="225"/>
      <c r="BZ635" s="225"/>
    </row>
    <row r="636" spans="1:78" ht="12" customHeight="1" x14ac:dyDescent="0.25">
      <c r="A636" s="225"/>
      <c r="B636" s="225"/>
      <c r="C636" s="225"/>
      <c r="D636" s="225"/>
      <c r="E636" s="225"/>
      <c r="F636" s="225"/>
      <c r="G636" s="225"/>
      <c r="H636" s="225"/>
      <c r="I636" s="225"/>
      <c r="J636" s="270"/>
      <c r="K636" s="271"/>
      <c r="L636" s="225"/>
      <c r="M636" s="225"/>
      <c r="N636" s="225"/>
      <c r="O636" s="225"/>
      <c r="P636" s="225"/>
      <c r="Q636" s="225"/>
      <c r="R636" s="225"/>
      <c r="S636" s="225"/>
      <c r="T636" s="225"/>
      <c r="U636" s="225"/>
      <c r="V636" s="225"/>
      <c r="W636" s="225"/>
      <c r="X636" s="225"/>
      <c r="Y636" s="225"/>
      <c r="Z636" s="225"/>
      <c r="AA636" s="225"/>
      <c r="AB636" s="225"/>
      <c r="AC636" s="225"/>
      <c r="AD636" s="225"/>
      <c r="AE636" s="225"/>
      <c r="AF636" s="225"/>
      <c r="AG636" s="225"/>
      <c r="AH636" s="225"/>
      <c r="AI636" s="225"/>
      <c r="AJ636" s="225"/>
      <c r="AK636" s="225"/>
      <c r="AL636" s="225"/>
      <c r="AM636" s="225"/>
      <c r="AN636" s="225"/>
      <c r="AO636" s="225"/>
      <c r="AP636" s="225"/>
      <c r="AQ636" s="225"/>
      <c r="AR636" s="225"/>
      <c r="AS636" s="225"/>
      <c r="AT636" s="225"/>
      <c r="AU636" s="225"/>
      <c r="AV636" s="225"/>
      <c r="AW636" s="225"/>
      <c r="AX636" s="225"/>
      <c r="AY636" s="225"/>
      <c r="AZ636" s="225"/>
      <c r="BA636" s="225"/>
      <c r="BB636" s="225"/>
      <c r="BC636" s="225"/>
      <c r="BD636" s="225"/>
      <c r="BE636" s="225"/>
      <c r="BF636" s="225"/>
      <c r="BG636" s="225"/>
      <c r="BH636" s="225"/>
      <c r="BI636" s="225"/>
      <c r="BJ636" s="225"/>
      <c r="BK636" s="225"/>
      <c r="BL636" s="225"/>
      <c r="BM636" s="225"/>
      <c r="BN636" s="225"/>
      <c r="BO636" s="225"/>
      <c r="BP636" s="225"/>
      <c r="BQ636" s="225"/>
      <c r="BR636" s="225"/>
      <c r="BS636" s="225"/>
      <c r="BT636" s="225"/>
      <c r="BU636" s="225"/>
      <c r="BV636" s="225"/>
      <c r="BW636" s="225"/>
      <c r="BX636" s="225"/>
      <c r="BY636" s="225"/>
      <c r="BZ636" s="225"/>
    </row>
    <row r="637" spans="1:78" ht="12" customHeight="1" x14ac:dyDescent="0.25">
      <c r="A637" s="225"/>
      <c r="B637" s="225"/>
      <c r="C637" s="225"/>
      <c r="D637" s="225"/>
      <c r="E637" s="225"/>
      <c r="F637" s="225"/>
      <c r="G637" s="225"/>
      <c r="H637" s="225"/>
      <c r="I637" s="225"/>
      <c r="J637" s="270"/>
      <c r="K637" s="271"/>
      <c r="L637" s="225"/>
      <c r="M637" s="225"/>
      <c r="N637" s="225"/>
      <c r="O637" s="225"/>
      <c r="P637" s="225"/>
      <c r="Q637" s="225"/>
      <c r="R637" s="225"/>
      <c r="S637" s="225"/>
      <c r="T637" s="225"/>
      <c r="U637" s="225"/>
      <c r="V637" s="225"/>
      <c r="W637" s="225"/>
      <c r="X637" s="225"/>
      <c r="Y637" s="225"/>
      <c r="Z637" s="225"/>
      <c r="AA637" s="225"/>
      <c r="AB637" s="225"/>
      <c r="AC637" s="225"/>
      <c r="AD637" s="225"/>
      <c r="AE637" s="225"/>
      <c r="AF637" s="225"/>
      <c r="AG637" s="225"/>
      <c r="AH637" s="225"/>
      <c r="AI637" s="225"/>
      <c r="AJ637" s="225"/>
      <c r="AK637" s="225"/>
      <c r="AL637" s="225"/>
      <c r="AM637" s="225"/>
      <c r="AN637" s="225"/>
      <c r="AO637" s="225"/>
      <c r="AP637" s="225"/>
      <c r="AQ637" s="225"/>
      <c r="AR637" s="225"/>
      <c r="AS637" s="225"/>
      <c r="AT637" s="225"/>
      <c r="AU637" s="225"/>
      <c r="AV637" s="225"/>
      <c r="AW637" s="225"/>
      <c r="AX637" s="225"/>
      <c r="AY637" s="225"/>
      <c r="AZ637" s="225"/>
      <c r="BA637" s="225"/>
      <c r="BB637" s="225"/>
      <c r="BC637" s="225"/>
      <c r="BD637" s="225"/>
      <c r="BE637" s="225"/>
      <c r="BF637" s="225"/>
      <c r="BG637" s="225"/>
      <c r="BH637" s="225"/>
      <c r="BI637" s="225"/>
      <c r="BJ637" s="225"/>
      <c r="BK637" s="225"/>
      <c r="BL637" s="225"/>
      <c r="BM637" s="225"/>
      <c r="BN637" s="225"/>
      <c r="BO637" s="225"/>
      <c r="BP637" s="225"/>
      <c r="BQ637" s="225"/>
      <c r="BR637" s="225"/>
      <c r="BS637" s="225"/>
      <c r="BT637" s="225"/>
      <c r="BU637" s="225"/>
      <c r="BV637" s="225"/>
      <c r="BW637" s="225"/>
      <c r="BX637" s="225"/>
      <c r="BY637" s="225"/>
      <c r="BZ637" s="225"/>
    </row>
    <row r="638" spans="1:78" ht="12" customHeight="1" x14ac:dyDescent="0.25">
      <c r="A638" s="225"/>
      <c r="B638" s="225"/>
      <c r="C638" s="225"/>
      <c r="D638" s="225"/>
      <c r="E638" s="225"/>
      <c r="F638" s="225"/>
      <c r="G638" s="225"/>
      <c r="H638" s="225"/>
      <c r="I638" s="225"/>
      <c r="J638" s="270"/>
      <c r="K638" s="271"/>
      <c r="L638" s="225"/>
      <c r="M638" s="225"/>
      <c r="N638" s="225"/>
      <c r="O638" s="225"/>
      <c r="P638" s="225"/>
      <c r="Q638" s="225"/>
      <c r="R638" s="225"/>
      <c r="S638" s="225"/>
      <c r="T638" s="225"/>
      <c r="U638" s="225"/>
      <c r="V638" s="225"/>
      <c r="W638" s="225"/>
      <c r="X638" s="225"/>
      <c r="Y638" s="225"/>
      <c r="Z638" s="225"/>
      <c r="AA638" s="225"/>
      <c r="AB638" s="225"/>
      <c r="AC638" s="225"/>
      <c r="AD638" s="225"/>
      <c r="AE638" s="225"/>
      <c r="AF638" s="225"/>
      <c r="AG638" s="225"/>
      <c r="AH638" s="225"/>
      <c r="AI638" s="225"/>
      <c r="AJ638" s="225"/>
      <c r="AK638" s="225"/>
      <c r="AL638" s="225"/>
      <c r="AM638" s="225"/>
      <c r="AN638" s="225"/>
      <c r="AO638" s="225"/>
      <c r="AP638" s="225"/>
      <c r="AQ638" s="225"/>
      <c r="AR638" s="225"/>
      <c r="AS638" s="225"/>
      <c r="AT638" s="225"/>
      <c r="AU638" s="225"/>
      <c r="AV638" s="225"/>
      <c r="AW638" s="225"/>
      <c r="AX638" s="225"/>
      <c r="AY638" s="225"/>
      <c r="AZ638" s="225"/>
      <c r="BA638" s="225"/>
      <c r="BB638" s="225"/>
      <c r="BC638" s="225"/>
      <c r="BD638" s="225"/>
      <c r="BE638" s="225"/>
      <c r="BF638" s="225"/>
      <c r="BG638" s="225"/>
      <c r="BH638" s="225"/>
      <c r="BI638" s="225"/>
      <c r="BJ638" s="225"/>
      <c r="BK638" s="225"/>
      <c r="BL638" s="225"/>
      <c r="BM638" s="225"/>
      <c r="BN638" s="225"/>
      <c r="BO638" s="225"/>
      <c r="BP638" s="225"/>
      <c r="BQ638" s="225"/>
      <c r="BR638" s="225"/>
      <c r="BS638" s="225"/>
      <c r="BT638" s="225"/>
      <c r="BU638" s="225"/>
      <c r="BV638" s="225"/>
      <c r="BW638" s="225"/>
      <c r="BX638" s="225"/>
      <c r="BY638" s="225"/>
      <c r="BZ638" s="225"/>
    </row>
    <row r="639" spans="1:78" ht="12" customHeight="1" x14ac:dyDescent="0.25">
      <c r="A639" s="225"/>
      <c r="B639" s="225"/>
      <c r="C639" s="225"/>
      <c r="D639" s="225"/>
      <c r="E639" s="225"/>
      <c r="F639" s="225"/>
      <c r="G639" s="225"/>
      <c r="H639" s="225"/>
      <c r="I639" s="225"/>
      <c r="J639" s="270"/>
      <c r="K639" s="271"/>
      <c r="L639" s="225"/>
      <c r="M639" s="225"/>
      <c r="N639" s="225"/>
      <c r="O639" s="225"/>
      <c r="P639" s="225"/>
      <c r="Q639" s="225"/>
      <c r="R639" s="225"/>
      <c r="S639" s="225"/>
      <c r="T639" s="225"/>
      <c r="U639" s="225"/>
      <c r="V639" s="225"/>
      <c r="W639" s="225"/>
      <c r="X639" s="225"/>
      <c r="Y639" s="225"/>
      <c r="Z639" s="225"/>
      <c r="AA639" s="225"/>
      <c r="AB639" s="225"/>
      <c r="AC639" s="225"/>
      <c r="AD639" s="225"/>
      <c r="AE639" s="225"/>
      <c r="AF639" s="225"/>
      <c r="AG639" s="225"/>
      <c r="AH639" s="225"/>
      <c r="AI639" s="225"/>
      <c r="AJ639" s="225"/>
      <c r="AK639" s="225"/>
      <c r="AL639" s="225"/>
      <c r="AM639" s="225"/>
      <c r="AN639" s="225"/>
      <c r="AO639" s="225"/>
      <c r="AP639" s="225"/>
      <c r="AQ639" s="225"/>
      <c r="AR639" s="225"/>
      <c r="AS639" s="225"/>
      <c r="AT639" s="225"/>
      <c r="AU639" s="225"/>
      <c r="AV639" s="225"/>
      <c r="AW639" s="225"/>
      <c r="AX639" s="225"/>
      <c r="AY639" s="225"/>
      <c r="AZ639" s="225"/>
      <c r="BA639" s="225"/>
      <c r="BB639" s="225"/>
      <c r="BC639" s="225"/>
      <c r="BD639" s="225"/>
      <c r="BE639" s="225"/>
      <c r="BF639" s="225"/>
      <c r="BG639" s="225"/>
      <c r="BH639" s="225"/>
      <c r="BI639" s="225"/>
      <c r="BJ639" s="225"/>
      <c r="BK639" s="225"/>
      <c r="BL639" s="225"/>
      <c r="BM639" s="225"/>
      <c r="BN639" s="225"/>
      <c r="BO639" s="225"/>
      <c r="BP639" s="225"/>
      <c r="BQ639" s="225"/>
      <c r="BR639" s="225"/>
      <c r="BS639" s="225"/>
      <c r="BT639" s="225"/>
      <c r="BU639" s="225"/>
      <c r="BV639" s="225"/>
      <c r="BW639" s="225"/>
      <c r="BX639" s="225"/>
      <c r="BY639" s="225"/>
      <c r="BZ639" s="225"/>
    </row>
    <row r="640" spans="1:78" ht="12" customHeight="1" x14ac:dyDescent="0.25">
      <c r="A640" s="225"/>
      <c r="B640" s="225"/>
      <c r="C640" s="225"/>
      <c r="D640" s="225"/>
      <c r="E640" s="225"/>
      <c r="F640" s="225"/>
      <c r="G640" s="225"/>
      <c r="H640" s="225"/>
      <c r="I640" s="225"/>
      <c r="J640" s="270"/>
      <c r="K640" s="271"/>
      <c r="L640" s="225"/>
      <c r="M640" s="225"/>
      <c r="N640" s="225"/>
      <c r="O640" s="225"/>
      <c r="P640" s="225"/>
      <c r="Q640" s="225"/>
      <c r="R640" s="225"/>
      <c r="S640" s="225"/>
      <c r="T640" s="225"/>
      <c r="U640" s="225"/>
      <c r="V640" s="225"/>
      <c r="W640" s="225"/>
      <c r="X640" s="225"/>
      <c r="Y640" s="225"/>
      <c r="Z640" s="225"/>
      <c r="AA640" s="225"/>
      <c r="AB640" s="225"/>
      <c r="AC640" s="225"/>
      <c r="AD640" s="225"/>
      <c r="AE640" s="225"/>
      <c r="AF640" s="225"/>
      <c r="AG640" s="225"/>
      <c r="AH640" s="225"/>
      <c r="AI640" s="225"/>
      <c r="AJ640" s="225"/>
      <c r="AK640" s="225"/>
      <c r="AL640" s="225"/>
      <c r="AM640" s="225"/>
      <c r="AN640" s="225"/>
      <c r="AO640" s="225"/>
      <c r="AP640" s="225"/>
      <c r="AQ640" s="225"/>
      <c r="AR640" s="225"/>
      <c r="AS640" s="225"/>
      <c r="AT640" s="225"/>
      <c r="AU640" s="225"/>
      <c r="AV640" s="225"/>
      <c r="AW640" s="225"/>
      <c r="AX640" s="225"/>
      <c r="AY640" s="225"/>
      <c r="AZ640" s="225"/>
      <c r="BA640" s="225"/>
      <c r="BB640" s="225"/>
      <c r="BC640" s="225"/>
      <c r="BD640" s="225"/>
      <c r="BE640" s="225"/>
      <c r="BF640" s="225"/>
      <c r="BG640" s="225"/>
      <c r="BH640" s="225"/>
      <c r="BI640" s="225"/>
      <c r="BJ640" s="225"/>
      <c r="BK640" s="225"/>
      <c r="BL640" s="225"/>
      <c r="BM640" s="225"/>
      <c r="BN640" s="225"/>
      <c r="BO640" s="225"/>
      <c r="BP640" s="225"/>
      <c r="BQ640" s="225"/>
      <c r="BR640" s="225"/>
      <c r="BS640" s="225"/>
      <c r="BT640" s="225"/>
      <c r="BU640" s="225"/>
      <c r="BV640" s="225"/>
      <c r="BW640" s="225"/>
      <c r="BX640" s="225"/>
      <c r="BY640" s="225"/>
      <c r="BZ640" s="225"/>
    </row>
    <row r="641" spans="1:78" ht="12" customHeight="1" x14ac:dyDescent="0.25">
      <c r="A641" s="225"/>
      <c r="B641" s="225"/>
      <c r="C641" s="225"/>
      <c r="D641" s="225"/>
      <c r="E641" s="225"/>
      <c r="F641" s="225"/>
      <c r="G641" s="225"/>
      <c r="H641" s="225"/>
      <c r="I641" s="225"/>
      <c r="J641" s="270"/>
      <c r="K641" s="271"/>
      <c r="L641" s="225"/>
      <c r="M641" s="225"/>
      <c r="N641" s="225"/>
      <c r="O641" s="225"/>
      <c r="P641" s="225"/>
      <c r="Q641" s="225"/>
      <c r="R641" s="225"/>
      <c r="S641" s="225"/>
      <c r="T641" s="225"/>
      <c r="U641" s="225"/>
      <c r="V641" s="225"/>
      <c r="W641" s="225"/>
      <c r="X641" s="225"/>
      <c r="Y641" s="225"/>
      <c r="Z641" s="225"/>
      <c r="AA641" s="225"/>
      <c r="AB641" s="225"/>
      <c r="AC641" s="225"/>
      <c r="AD641" s="225"/>
      <c r="AE641" s="225"/>
      <c r="AF641" s="225"/>
      <c r="AG641" s="225"/>
      <c r="AH641" s="225"/>
      <c r="AI641" s="225"/>
      <c r="AJ641" s="225"/>
      <c r="AK641" s="225"/>
      <c r="AL641" s="225"/>
      <c r="AM641" s="225"/>
      <c r="AN641" s="225"/>
      <c r="AO641" s="225"/>
      <c r="AP641" s="225"/>
      <c r="AQ641" s="225"/>
      <c r="AR641" s="225"/>
      <c r="AS641" s="225"/>
      <c r="AT641" s="225"/>
      <c r="AU641" s="225"/>
      <c r="AV641" s="225"/>
      <c r="AW641" s="225"/>
      <c r="AX641" s="225"/>
      <c r="AY641" s="225"/>
      <c r="AZ641" s="225"/>
      <c r="BA641" s="225"/>
      <c r="BB641" s="225"/>
      <c r="BC641" s="225"/>
      <c r="BD641" s="225"/>
      <c r="BE641" s="225"/>
      <c r="BF641" s="225"/>
      <c r="BG641" s="225"/>
      <c r="BH641" s="225"/>
      <c r="BI641" s="225"/>
      <c r="BJ641" s="225"/>
      <c r="BK641" s="225"/>
      <c r="BL641" s="225"/>
      <c r="BM641" s="225"/>
      <c r="BN641" s="225"/>
      <c r="BO641" s="225"/>
      <c r="BP641" s="225"/>
      <c r="BQ641" s="225"/>
      <c r="BR641" s="225"/>
      <c r="BS641" s="225"/>
      <c r="BT641" s="225"/>
      <c r="BU641" s="225"/>
      <c r="BV641" s="225"/>
      <c r="BW641" s="225"/>
      <c r="BX641" s="225"/>
      <c r="BY641" s="225"/>
      <c r="BZ641" s="225"/>
    </row>
    <row r="642" spans="1:78" ht="12" customHeight="1" x14ac:dyDescent="0.25">
      <c r="A642" s="225"/>
      <c r="B642" s="225"/>
      <c r="C642" s="225"/>
      <c r="D642" s="225"/>
      <c r="E642" s="225"/>
      <c r="F642" s="225"/>
      <c r="G642" s="225"/>
      <c r="H642" s="225"/>
      <c r="I642" s="225"/>
      <c r="J642" s="270"/>
      <c r="K642" s="271"/>
      <c r="L642" s="225"/>
      <c r="M642" s="225"/>
      <c r="N642" s="225"/>
      <c r="O642" s="225"/>
      <c r="P642" s="225"/>
      <c r="Q642" s="225"/>
      <c r="R642" s="225"/>
      <c r="S642" s="225"/>
      <c r="T642" s="225"/>
      <c r="U642" s="225"/>
      <c r="V642" s="225"/>
      <c r="W642" s="225"/>
      <c r="X642" s="225"/>
      <c r="Y642" s="225"/>
      <c r="Z642" s="225"/>
      <c r="AA642" s="225"/>
      <c r="AB642" s="225"/>
      <c r="AC642" s="225"/>
      <c r="AD642" s="225"/>
      <c r="AE642" s="225"/>
      <c r="AF642" s="225"/>
      <c r="AG642" s="225"/>
      <c r="AH642" s="225"/>
      <c r="AI642" s="225"/>
      <c r="AJ642" s="225"/>
      <c r="AK642" s="225"/>
      <c r="AL642" s="225"/>
      <c r="AM642" s="225"/>
      <c r="AN642" s="225"/>
      <c r="AO642" s="225"/>
      <c r="AP642" s="225"/>
      <c r="AQ642" s="225"/>
      <c r="AR642" s="225"/>
      <c r="AS642" s="225"/>
      <c r="AT642" s="225"/>
      <c r="AU642" s="225"/>
      <c r="AV642" s="225"/>
      <c r="AW642" s="225"/>
      <c r="AX642" s="225"/>
      <c r="AY642" s="225"/>
      <c r="AZ642" s="225"/>
      <c r="BA642" s="225"/>
      <c r="BB642" s="225"/>
      <c r="BC642" s="225"/>
      <c r="BD642" s="225"/>
      <c r="BE642" s="225"/>
      <c r="BF642" s="225"/>
      <c r="BG642" s="225"/>
      <c r="BH642" s="225"/>
      <c r="BI642" s="225"/>
      <c r="BJ642" s="225"/>
      <c r="BK642" s="225"/>
      <c r="BL642" s="225"/>
      <c r="BM642" s="225"/>
      <c r="BN642" s="225"/>
      <c r="BO642" s="225"/>
      <c r="BP642" s="225"/>
      <c r="BQ642" s="225"/>
      <c r="BR642" s="225"/>
      <c r="BS642" s="225"/>
      <c r="BT642" s="225"/>
      <c r="BU642" s="225"/>
      <c r="BV642" s="225"/>
      <c r="BW642" s="225"/>
      <c r="BX642" s="225"/>
      <c r="BY642" s="225"/>
      <c r="BZ642" s="225"/>
    </row>
    <row r="643" spans="1:78" ht="12" customHeight="1" x14ac:dyDescent="0.25">
      <c r="A643" s="225"/>
      <c r="B643" s="225"/>
      <c r="C643" s="225"/>
      <c r="D643" s="225"/>
      <c r="E643" s="225"/>
      <c r="F643" s="225"/>
      <c r="G643" s="225"/>
      <c r="H643" s="225"/>
      <c r="I643" s="225"/>
      <c r="J643" s="270"/>
      <c r="K643" s="271"/>
      <c r="L643" s="225"/>
      <c r="M643" s="225"/>
      <c r="N643" s="225"/>
      <c r="O643" s="225"/>
      <c r="P643" s="225"/>
      <c r="Q643" s="225"/>
      <c r="R643" s="225"/>
      <c r="S643" s="225"/>
      <c r="T643" s="225"/>
      <c r="U643" s="225"/>
      <c r="V643" s="225"/>
      <c r="W643" s="225"/>
      <c r="X643" s="225"/>
      <c r="Y643" s="225"/>
      <c r="Z643" s="225"/>
      <c r="AA643" s="225"/>
      <c r="AB643" s="225"/>
      <c r="AC643" s="225"/>
      <c r="AD643" s="225"/>
      <c r="AE643" s="225"/>
      <c r="AF643" s="225"/>
      <c r="AG643" s="225"/>
      <c r="AH643" s="225"/>
      <c r="AI643" s="225"/>
      <c r="AJ643" s="225"/>
      <c r="AK643" s="225"/>
      <c r="AL643" s="225"/>
      <c r="AM643" s="225"/>
      <c r="AN643" s="225"/>
      <c r="AO643" s="225"/>
      <c r="AP643" s="225"/>
      <c r="AQ643" s="225"/>
      <c r="AR643" s="225"/>
      <c r="AS643" s="225"/>
      <c r="AT643" s="225"/>
      <c r="AU643" s="225"/>
      <c r="AV643" s="225"/>
      <c r="AW643" s="225"/>
      <c r="AX643" s="225"/>
      <c r="AY643" s="225"/>
      <c r="AZ643" s="225"/>
      <c r="BA643" s="225"/>
      <c r="BB643" s="225"/>
      <c r="BC643" s="225"/>
      <c r="BD643" s="225"/>
      <c r="BE643" s="225"/>
      <c r="BF643" s="225"/>
      <c r="BG643" s="225"/>
      <c r="BH643" s="225"/>
      <c r="BI643" s="225"/>
      <c r="BJ643" s="225"/>
      <c r="BK643" s="225"/>
      <c r="BL643" s="225"/>
      <c r="BM643" s="225"/>
      <c r="BN643" s="225"/>
      <c r="BO643" s="225"/>
      <c r="BP643" s="225"/>
      <c r="BQ643" s="225"/>
      <c r="BR643" s="225"/>
      <c r="BS643" s="225"/>
      <c r="BT643" s="225"/>
      <c r="BU643" s="225"/>
      <c r="BV643" s="225"/>
      <c r="BW643" s="225"/>
      <c r="BX643" s="225"/>
      <c r="BY643" s="225"/>
      <c r="BZ643" s="225"/>
    </row>
    <row r="644" spans="1:78" ht="12" customHeight="1" x14ac:dyDescent="0.25">
      <c r="A644" s="225"/>
      <c r="B644" s="225"/>
      <c r="C644" s="225"/>
      <c r="D644" s="225"/>
      <c r="E644" s="225"/>
      <c r="F644" s="225"/>
      <c r="G644" s="225"/>
      <c r="H644" s="225"/>
      <c r="I644" s="225"/>
      <c r="J644" s="270"/>
      <c r="K644" s="271"/>
      <c r="L644" s="225"/>
      <c r="M644" s="225"/>
      <c r="N644" s="225"/>
      <c r="O644" s="225"/>
      <c r="P644" s="225"/>
      <c r="Q644" s="225"/>
      <c r="R644" s="225"/>
      <c r="S644" s="225"/>
      <c r="T644" s="225"/>
      <c r="U644" s="225"/>
      <c r="V644" s="225"/>
      <c r="W644" s="225"/>
      <c r="X644" s="225"/>
      <c r="Y644" s="225"/>
      <c r="Z644" s="225"/>
      <c r="AA644" s="225"/>
      <c r="AB644" s="225"/>
      <c r="AC644" s="225"/>
      <c r="AD644" s="225"/>
      <c r="AE644" s="225"/>
      <c r="AF644" s="225"/>
      <c r="AG644" s="225"/>
      <c r="AH644" s="225"/>
      <c r="AI644" s="225"/>
      <c r="AJ644" s="225"/>
      <c r="AK644" s="225"/>
      <c r="AL644" s="225"/>
      <c r="AM644" s="225"/>
      <c r="AN644" s="225"/>
      <c r="AO644" s="225"/>
      <c r="AP644" s="225"/>
      <c r="AQ644" s="225"/>
      <c r="AR644" s="225"/>
      <c r="AS644" s="225"/>
      <c r="AT644" s="225"/>
      <c r="AU644" s="225"/>
      <c r="AV644" s="225"/>
      <c r="AW644" s="225"/>
      <c r="AX644" s="225"/>
      <c r="AY644" s="225"/>
      <c r="AZ644" s="225"/>
      <c r="BA644" s="225"/>
      <c r="BB644" s="225"/>
      <c r="BC644" s="225"/>
      <c r="BD644" s="225"/>
      <c r="BE644" s="225"/>
      <c r="BF644" s="225"/>
      <c r="BG644" s="225"/>
      <c r="BH644" s="225"/>
      <c r="BI644" s="225"/>
      <c r="BJ644" s="225"/>
      <c r="BK644" s="225"/>
      <c r="BL644" s="225"/>
      <c r="BM644" s="225"/>
      <c r="BN644" s="225"/>
      <c r="BO644" s="225"/>
      <c r="BP644" s="225"/>
      <c r="BQ644" s="225"/>
      <c r="BR644" s="225"/>
      <c r="BS644" s="225"/>
      <c r="BT644" s="225"/>
      <c r="BU644" s="225"/>
      <c r="BV644" s="225"/>
      <c r="BW644" s="225"/>
      <c r="BX644" s="225"/>
      <c r="BY644" s="225"/>
      <c r="BZ644" s="225"/>
    </row>
    <row r="645" spans="1:78" ht="12" customHeight="1" x14ac:dyDescent="0.25">
      <c r="A645" s="225"/>
      <c r="B645" s="225"/>
      <c r="C645" s="225"/>
      <c r="D645" s="225"/>
      <c r="E645" s="225"/>
      <c r="F645" s="225"/>
      <c r="G645" s="225"/>
      <c r="H645" s="225"/>
      <c r="I645" s="225"/>
      <c r="J645" s="270"/>
      <c r="K645" s="271"/>
      <c r="L645" s="225"/>
      <c r="M645" s="225"/>
      <c r="N645" s="225"/>
      <c r="O645" s="225"/>
      <c r="P645" s="225"/>
      <c r="Q645" s="225"/>
      <c r="R645" s="225"/>
      <c r="S645" s="225"/>
      <c r="T645" s="225"/>
      <c r="U645" s="225"/>
      <c r="V645" s="225"/>
      <c r="W645" s="225"/>
      <c r="X645" s="225"/>
      <c r="Y645" s="225"/>
      <c r="Z645" s="225"/>
      <c r="AA645" s="225"/>
      <c r="AB645" s="225"/>
      <c r="AC645" s="225"/>
      <c r="AD645" s="225"/>
      <c r="AE645" s="225"/>
      <c r="AF645" s="225"/>
      <c r="AG645" s="225"/>
      <c r="AH645" s="225"/>
      <c r="AI645" s="225"/>
      <c r="AJ645" s="225"/>
      <c r="AK645" s="225"/>
      <c r="AL645" s="225"/>
      <c r="AM645" s="225"/>
      <c r="AN645" s="225"/>
      <c r="AO645" s="225"/>
      <c r="AP645" s="225"/>
      <c r="AQ645" s="225"/>
      <c r="AR645" s="225"/>
      <c r="AS645" s="225"/>
      <c r="AT645" s="225"/>
      <c r="AU645" s="225"/>
      <c r="AV645" s="225"/>
      <c r="AW645" s="225"/>
      <c r="AX645" s="225"/>
      <c r="AY645" s="225"/>
      <c r="AZ645" s="225"/>
      <c r="BA645" s="225"/>
      <c r="BB645" s="225"/>
      <c r="BC645" s="225"/>
      <c r="BD645" s="225"/>
      <c r="BE645" s="225"/>
      <c r="BF645" s="225"/>
      <c r="BG645" s="225"/>
      <c r="BH645" s="225"/>
      <c r="BI645" s="225"/>
      <c r="BJ645" s="225"/>
      <c r="BK645" s="225"/>
      <c r="BL645" s="225"/>
      <c r="BM645" s="225"/>
      <c r="BN645" s="225"/>
      <c r="BO645" s="225"/>
      <c r="BP645" s="225"/>
      <c r="BQ645" s="225"/>
      <c r="BR645" s="225"/>
      <c r="BS645" s="225"/>
      <c r="BT645" s="225"/>
      <c r="BU645" s="225"/>
      <c r="BV645" s="225"/>
      <c r="BW645" s="225"/>
      <c r="BX645" s="225"/>
      <c r="BY645" s="225"/>
      <c r="BZ645" s="225"/>
    </row>
    <row r="646" spans="1:78" ht="12" customHeight="1" x14ac:dyDescent="0.25">
      <c r="A646" s="225"/>
      <c r="B646" s="225"/>
      <c r="C646" s="225"/>
      <c r="D646" s="225"/>
      <c r="E646" s="225"/>
      <c r="F646" s="225"/>
      <c r="G646" s="225"/>
      <c r="H646" s="225"/>
      <c r="I646" s="225"/>
      <c r="J646" s="270"/>
      <c r="K646" s="271"/>
      <c r="L646" s="225"/>
      <c r="M646" s="225"/>
      <c r="N646" s="225"/>
      <c r="O646" s="225"/>
      <c r="P646" s="225"/>
      <c r="Q646" s="225"/>
      <c r="R646" s="225"/>
      <c r="S646" s="225"/>
      <c r="T646" s="225"/>
      <c r="U646" s="225"/>
      <c r="V646" s="225"/>
      <c r="W646" s="225"/>
      <c r="X646" s="225"/>
      <c r="Y646" s="225"/>
      <c r="Z646" s="225"/>
      <c r="AA646" s="225"/>
      <c r="AB646" s="225"/>
      <c r="AC646" s="225"/>
      <c r="AD646" s="225"/>
      <c r="AE646" s="225"/>
      <c r="AF646" s="225"/>
      <c r="AG646" s="225"/>
      <c r="AH646" s="225"/>
      <c r="AI646" s="225"/>
      <c r="AJ646" s="225"/>
      <c r="AK646" s="225"/>
      <c r="AL646" s="225"/>
      <c r="AM646" s="225"/>
      <c r="AN646" s="225"/>
      <c r="AO646" s="225"/>
      <c r="AP646" s="225"/>
      <c r="AQ646" s="225"/>
      <c r="AR646" s="225"/>
      <c r="AS646" s="225"/>
      <c r="AT646" s="225"/>
      <c r="AU646" s="225"/>
      <c r="AV646" s="225"/>
      <c r="AW646" s="225"/>
      <c r="AX646" s="225"/>
      <c r="AY646" s="225"/>
      <c r="AZ646" s="225"/>
      <c r="BA646" s="225"/>
      <c r="BB646" s="225"/>
      <c r="BC646" s="225"/>
      <c r="BD646" s="225"/>
      <c r="BE646" s="225"/>
      <c r="BF646" s="225"/>
      <c r="BG646" s="225"/>
      <c r="BH646" s="225"/>
      <c r="BI646" s="225"/>
      <c r="BJ646" s="225"/>
      <c r="BK646" s="225"/>
      <c r="BL646" s="225"/>
      <c r="BM646" s="225"/>
      <c r="BN646" s="225"/>
      <c r="BO646" s="225"/>
      <c r="BP646" s="225"/>
      <c r="BQ646" s="225"/>
      <c r="BR646" s="225"/>
      <c r="BS646" s="225"/>
      <c r="BT646" s="225"/>
      <c r="BU646" s="225"/>
      <c r="BV646" s="225"/>
      <c r="BW646" s="225"/>
      <c r="BX646" s="225"/>
      <c r="BY646" s="225"/>
      <c r="BZ646" s="225"/>
    </row>
    <row r="647" spans="1:78" ht="12" customHeight="1" x14ac:dyDescent="0.25">
      <c r="A647" s="225"/>
      <c r="B647" s="225"/>
      <c r="C647" s="225"/>
      <c r="D647" s="225"/>
      <c r="E647" s="225"/>
      <c r="F647" s="225"/>
      <c r="G647" s="225"/>
      <c r="H647" s="225"/>
      <c r="I647" s="225"/>
      <c r="J647" s="270"/>
      <c r="K647" s="271"/>
      <c r="L647" s="225"/>
      <c r="M647" s="225"/>
      <c r="N647" s="225"/>
      <c r="O647" s="225"/>
      <c r="P647" s="225"/>
      <c r="Q647" s="225"/>
      <c r="R647" s="225"/>
      <c r="S647" s="225"/>
      <c r="T647" s="225"/>
      <c r="U647" s="225"/>
      <c r="V647" s="225"/>
      <c r="W647" s="225"/>
      <c r="X647" s="225"/>
      <c r="Y647" s="225"/>
      <c r="Z647" s="225"/>
      <c r="AA647" s="225"/>
      <c r="AB647" s="225"/>
      <c r="AC647" s="225"/>
      <c r="AD647" s="225"/>
      <c r="AE647" s="225"/>
      <c r="AF647" s="225"/>
      <c r="AG647" s="225"/>
      <c r="AH647" s="225"/>
      <c r="AI647" s="225"/>
      <c r="AJ647" s="225"/>
      <c r="AK647" s="225"/>
      <c r="AL647" s="225"/>
      <c r="AM647" s="225"/>
      <c r="AN647" s="225"/>
      <c r="AO647" s="225"/>
      <c r="AP647" s="225"/>
      <c r="AQ647" s="225"/>
      <c r="AR647" s="225"/>
      <c r="AS647" s="225"/>
      <c r="AT647" s="225"/>
      <c r="AU647" s="225"/>
      <c r="AV647" s="225"/>
      <c r="AW647" s="225"/>
      <c r="AX647" s="225"/>
      <c r="AY647" s="225"/>
      <c r="AZ647" s="225"/>
      <c r="BA647" s="225"/>
      <c r="BB647" s="225"/>
      <c r="BC647" s="225"/>
      <c r="BD647" s="225"/>
      <c r="BE647" s="225"/>
      <c r="BF647" s="225"/>
      <c r="BG647" s="225"/>
      <c r="BH647" s="225"/>
      <c r="BI647" s="225"/>
      <c r="BJ647" s="225"/>
      <c r="BK647" s="225"/>
      <c r="BL647" s="225"/>
      <c r="BM647" s="225"/>
      <c r="BN647" s="225"/>
      <c r="BO647" s="225"/>
      <c r="BP647" s="225"/>
      <c r="BQ647" s="225"/>
      <c r="BR647" s="225"/>
      <c r="BS647" s="225"/>
      <c r="BT647" s="225"/>
      <c r="BU647" s="225"/>
      <c r="BV647" s="225"/>
      <c r="BW647" s="225"/>
      <c r="BX647" s="225"/>
      <c r="BY647" s="225"/>
      <c r="BZ647" s="225"/>
    </row>
    <row r="648" spans="1:78" ht="12" customHeight="1" x14ac:dyDescent="0.25">
      <c r="A648" s="225"/>
      <c r="B648" s="225"/>
      <c r="C648" s="225"/>
      <c r="D648" s="225"/>
      <c r="E648" s="225"/>
      <c r="F648" s="225"/>
      <c r="G648" s="225"/>
      <c r="H648" s="225"/>
      <c r="I648" s="225"/>
      <c r="J648" s="270"/>
      <c r="K648" s="271"/>
      <c r="L648" s="225"/>
      <c r="M648" s="225"/>
      <c r="N648" s="225"/>
      <c r="O648" s="225"/>
      <c r="P648" s="225"/>
      <c r="Q648" s="225"/>
      <c r="R648" s="225"/>
      <c r="S648" s="225"/>
      <c r="T648" s="225"/>
      <c r="U648" s="225"/>
      <c r="V648" s="225"/>
      <c r="W648" s="225"/>
      <c r="X648" s="225"/>
      <c r="Y648" s="225"/>
      <c r="Z648" s="225"/>
      <c r="AA648" s="225"/>
      <c r="AB648" s="225"/>
      <c r="AC648" s="225"/>
      <c r="AD648" s="225"/>
      <c r="AE648" s="225"/>
      <c r="AF648" s="225"/>
      <c r="AG648" s="225"/>
      <c r="AH648" s="225"/>
      <c r="AI648" s="225"/>
      <c r="AJ648" s="225"/>
      <c r="AK648" s="225"/>
      <c r="AL648" s="225"/>
      <c r="AM648" s="225"/>
      <c r="AN648" s="225"/>
      <c r="AO648" s="225"/>
      <c r="AP648" s="225"/>
      <c r="AQ648" s="225"/>
      <c r="AR648" s="225"/>
      <c r="AS648" s="225"/>
      <c r="AT648" s="225"/>
      <c r="AU648" s="225"/>
      <c r="AV648" s="225"/>
      <c r="AW648" s="225"/>
      <c r="AX648" s="225"/>
      <c r="AY648" s="225"/>
      <c r="AZ648" s="225"/>
      <c r="BA648" s="225"/>
      <c r="BB648" s="225"/>
      <c r="BC648" s="225"/>
      <c r="BD648" s="225"/>
      <c r="BE648" s="225"/>
      <c r="BF648" s="225"/>
      <c r="BG648" s="225"/>
      <c r="BH648" s="225"/>
      <c r="BI648" s="225"/>
      <c r="BJ648" s="225"/>
      <c r="BK648" s="225"/>
      <c r="BL648" s="225"/>
      <c r="BM648" s="225"/>
      <c r="BN648" s="225"/>
      <c r="BO648" s="225"/>
      <c r="BP648" s="225"/>
      <c r="BQ648" s="225"/>
      <c r="BR648" s="225"/>
      <c r="BS648" s="225"/>
      <c r="BT648" s="225"/>
      <c r="BU648" s="225"/>
      <c r="BV648" s="225"/>
      <c r="BW648" s="225"/>
      <c r="BX648" s="225"/>
      <c r="BY648" s="225"/>
      <c r="BZ648" s="225"/>
    </row>
    <row r="649" spans="1:78" ht="12" customHeight="1" x14ac:dyDescent="0.25">
      <c r="A649" s="225"/>
      <c r="B649" s="225"/>
      <c r="C649" s="225"/>
      <c r="D649" s="225"/>
      <c r="E649" s="225"/>
      <c r="F649" s="225"/>
      <c r="G649" s="225"/>
      <c r="H649" s="225"/>
      <c r="I649" s="225"/>
      <c r="J649" s="270"/>
      <c r="K649" s="271"/>
      <c r="L649" s="225"/>
      <c r="M649" s="225"/>
      <c r="N649" s="225"/>
      <c r="O649" s="225"/>
      <c r="P649" s="225"/>
      <c r="Q649" s="225"/>
      <c r="R649" s="225"/>
      <c r="S649" s="225"/>
      <c r="T649" s="225"/>
      <c r="U649" s="225"/>
      <c r="V649" s="225"/>
      <c r="W649" s="225"/>
      <c r="X649" s="225"/>
      <c r="Y649" s="225"/>
      <c r="Z649" s="225"/>
      <c r="AA649" s="225"/>
      <c r="AB649" s="225"/>
      <c r="AC649" s="225"/>
      <c r="AD649" s="225"/>
      <c r="AE649" s="225"/>
      <c r="AF649" s="225"/>
      <c r="AG649" s="225"/>
      <c r="AH649" s="225"/>
      <c r="AI649" s="225"/>
      <c r="AJ649" s="225"/>
      <c r="AK649" s="225"/>
      <c r="AL649" s="225"/>
      <c r="AM649" s="225"/>
      <c r="AN649" s="225"/>
      <c r="AO649" s="225"/>
      <c r="AP649" s="225"/>
      <c r="AQ649" s="225"/>
      <c r="AR649" s="225"/>
      <c r="AS649" s="225"/>
      <c r="AT649" s="225"/>
      <c r="AU649" s="225"/>
      <c r="AV649" s="225"/>
      <c r="AW649" s="225"/>
      <c r="AX649" s="225"/>
      <c r="AY649" s="225"/>
      <c r="AZ649" s="225"/>
      <c r="BA649" s="225"/>
      <c r="BB649" s="225"/>
      <c r="BC649" s="225"/>
      <c r="BD649" s="225"/>
      <c r="BE649" s="225"/>
      <c r="BF649" s="225"/>
      <c r="BG649" s="225"/>
      <c r="BH649" s="225"/>
      <c r="BI649" s="225"/>
      <c r="BJ649" s="225"/>
      <c r="BK649" s="225"/>
      <c r="BL649" s="225"/>
      <c r="BM649" s="225"/>
      <c r="BN649" s="225"/>
      <c r="BO649" s="225"/>
      <c r="BP649" s="225"/>
      <c r="BQ649" s="225"/>
      <c r="BR649" s="225"/>
      <c r="BS649" s="225"/>
      <c r="BT649" s="225"/>
      <c r="BU649" s="225"/>
      <c r="BV649" s="225"/>
      <c r="BW649" s="225"/>
      <c r="BX649" s="225"/>
      <c r="BY649" s="225"/>
      <c r="BZ649" s="225"/>
    </row>
    <row r="650" spans="1:78" ht="12" customHeight="1" x14ac:dyDescent="0.25">
      <c r="A650" s="225"/>
      <c r="B650" s="225"/>
      <c r="C650" s="225"/>
      <c r="D650" s="225"/>
      <c r="E650" s="225"/>
      <c r="F650" s="225"/>
      <c r="G650" s="225"/>
      <c r="H650" s="225"/>
      <c r="I650" s="225"/>
      <c r="J650" s="270"/>
      <c r="K650" s="271"/>
      <c r="L650" s="225"/>
      <c r="M650" s="225"/>
      <c r="N650" s="225"/>
      <c r="O650" s="225"/>
      <c r="P650" s="225"/>
      <c r="Q650" s="225"/>
      <c r="R650" s="225"/>
      <c r="S650" s="225"/>
      <c r="T650" s="225"/>
      <c r="U650" s="225"/>
      <c r="V650" s="225"/>
      <c r="W650" s="225"/>
      <c r="X650" s="225"/>
      <c r="Y650" s="225"/>
      <c r="Z650" s="225"/>
      <c r="AA650" s="225"/>
      <c r="AB650" s="225"/>
      <c r="AC650" s="225"/>
      <c r="AD650" s="225"/>
      <c r="AE650" s="225"/>
      <c r="AF650" s="225"/>
      <c r="AG650" s="225"/>
      <c r="AH650" s="225"/>
      <c r="AI650" s="225"/>
      <c r="AJ650" s="225"/>
      <c r="AK650" s="225"/>
      <c r="AL650" s="225"/>
      <c r="AM650" s="225"/>
      <c r="AN650" s="225"/>
      <c r="AO650" s="225"/>
      <c r="AP650" s="225"/>
      <c r="AQ650" s="225"/>
      <c r="AR650" s="225"/>
      <c r="AS650" s="225"/>
      <c r="AT650" s="225"/>
      <c r="AU650" s="225"/>
      <c r="AV650" s="225"/>
      <c r="AW650" s="225"/>
      <c r="AX650" s="225"/>
      <c r="AY650" s="225"/>
      <c r="AZ650" s="225"/>
      <c r="BA650" s="225"/>
      <c r="BB650" s="225"/>
      <c r="BC650" s="225"/>
      <c r="BD650" s="225"/>
      <c r="BE650" s="225"/>
      <c r="BF650" s="225"/>
      <c r="BG650" s="225"/>
      <c r="BH650" s="225"/>
      <c r="BI650" s="225"/>
      <c r="BJ650" s="225"/>
      <c r="BK650" s="225"/>
      <c r="BL650" s="225"/>
      <c r="BM650" s="225"/>
      <c r="BN650" s="225"/>
      <c r="BO650" s="225"/>
      <c r="BP650" s="225"/>
      <c r="BQ650" s="225"/>
      <c r="BR650" s="225"/>
      <c r="BS650" s="225"/>
      <c r="BT650" s="225"/>
      <c r="BU650" s="225"/>
      <c r="BV650" s="225"/>
      <c r="BW650" s="225"/>
      <c r="BX650" s="225"/>
      <c r="BY650" s="225"/>
      <c r="BZ650" s="225"/>
    </row>
    <row r="651" spans="1:78" ht="12" customHeight="1" x14ac:dyDescent="0.25">
      <c r="A651" s="225"/>
      <c r="B651" s="225"/>
      <c r="C651" s="225"/>
      <c r="D651" s="225"/>
      <c r="E651" s="225"/>
      <c r="F651" s="225"/>
      <c r="G651" s="225"/>
      <c r="H651" s="225"/>
      <c r="I651" s="225"/>
      <c r="J651" s="270"/>
      <c r="K651" s="271"/>
      <c r="L651" s="225"/>
      <c r="M651" s="225"/>
      <c r="N651" s="225"/>
      <c r="O651" s="225"/>
      <c r="P651" s="225"/>
      <c r="Q651" s="225"/>
      <c r="R651" s="225"/>
      <c r="S651" s="225"/>
      <c r="T651" s="225"/>
      <c r="U651" s="225"/>
      <c r="V651" s="225"/>
      <c r="W651" s="225"/>
      <c r="X651" s="225"/>
      <c r="Y651" s="225"/>
      <c r="Z651" s="225"/>
      <c r="AA651" s="225"/>
      <c r="AB651" s="225"/>
      <c r="AC651" s="225"/>
      <c r="AD651" s="225"/>
      <c r="AE651" s="225"/>
      <c r="AF651" s="225"/>
      <c r="AG651" s="225"/>
      <c r="AH651" s="225"/>
      <c r="AI651" s="225"/>
      <c r="AJ651" s="225"/>
      <c r="AK651" s="225"/>
      <c r="AL651" s="225"/>
      <c r="AM651" s="225"/>
      <c r="AN651" s="225"/>
      <c r="AO651" s="225"/>
      <c r="AP651" s="225"/>
      <c r="AQ651" s="225"/>
      <c r="AR651" s="225"/>
      <c r="AS651" s="225"/>
      <c r="AT651" s="225"/>
      <c r="AU651" s="225"/>
      <c r="AV651" s="225"/>
      <c r="AW651" s="225"/>
      <c r="AX651" s="225"/>
      <c r="AY651" s="225"/>
      <c r="AZ651" s="225"/>
      <c r="BA651" s="225"/>
      <c r="BB651" s="225"/>
      <c r="BC651" s="225"/>
      <c r="BD651" s="225"/>
      <c r="BE651" s="225"/>
      <c r="BF651" s="225"/>
      <c r="BG651" s="225"/>
      <c r="BH651" s="225"/>
      <c r="BI651" s="225"/>
      <c r="BJ651" s="225"/>
      <c r="BK651" s="225"/>
      <c r="BL651" s="225"/>
      <c r="BM651" s="225"/>
      <c r="BN651" s="225"/>
      <c r="BO651" s="225"/>
      <c r="BP651" s="225"/>
      <c r="BQ651" s="225"/>
      <c r="BR651" s="225"/>
      <c r="BS651" s="225"/>
      <c r="BT651" s="225"/>
      <c r="BU651" s="225"/>
      <c r="BV651" s="225"/>
      <c r="BW651" s="225"/>
      <c r="BX651" s="225"/>
      <c r="BY651" s="225"/>
      <c r="BZ651" s="225"/>
    </row>
    <row r="652" spans="1:78" ht="12" customHeight="1" x14ac:dyDescent="0.25">
      <c r="A652" s="225"/>
      <c r="B652" s="225"/>
      <c r="C652" s="225"/>
      <c r="D652" s="225"/>
      <c r="E652" s="225"/>
      <c r="F652" s="225"/>
      <c r="G652" s="225"/>
      <c r="H652" s="225"/>
      <c r="I652" s="225"/>
      <c r="J652" s="270"/>
      <c r="K652" s="271"/>
      <c r="L652" s="225"/>
      <c r="M652" s="225"/>
      <c r="N652" s="225"/>
      <c r="O652" s="225"/>
      <c r="P652" s="225"/>
      <c r="Q652" s="225"/>
      <c r="R652" s="225"/>
      <c r="S652" s="225"/>
      <c r="T652" s="225"/>
      <c r="U652" s="225"/>
      <c r="V652" s="225"/>
      <c r="W652" s="225"/>
      <c r="X652" s="225"/>
      <c r="Y652" s="225"/>
      <c r="Z652" s="225"/>
      <c r="AA652" s="225"/>
      <c r="AB652" s="225"/>
      <c r="AC652" s="225"/>
      <c r="AD652" s="225"/>
      <c r="AE652" s="225"/>
      <c r="AF652" s="225"/>
      <c r="AG652" s="225"/>
      <c r="AH652" s="225"/>
      <c r="AI652" s="225"/>
      <c r="AJ652" s="225"/>
      <c r="AK652" s="225"/>
      <c r="AL652" s="225"/>
      <c r="AM652" s="225"/>
      <c r="AN652" s="225"/>
      <c r="AO652" s="225"/>
      <c r="AP652" s="225"/>
      <c r="AQ652" s="225"/>
      <c r="AR652" s="225"/>
      <c r="AS652" s="225"/>
      <c r="AT652" s="225"/>
      <c r="AU652" s="225"/>
      <c r="AV652" s="225"/>
      <c r="AW652" s="225"/>
      <c r="AX652" s="225"/>
      <c r="AY652" s="225"/>
      <c r="AZ652" s="225"/>
      <c r="BA652" s="225"/>
      <c r="BB652" s="225"/>
      <c r="BC652" s="225"/>
      <c r="BD652" s="225"/>
      <c r="BE652" s="225"/>
      <c r="BF652" s="225"/>
      <c r="BG652" s="225"/>
      <c r="BH652" s="225"/>
      <c r="BI652" s="225"/>
      <c r="BJ652" s="225"/>
      <c r="BK652" s="225"/>
      <c r="BL652" s="225"/>
      <c r="BM652" s="225"/>
      <c r="BN652" s="225"/>
      <c r="BO652" s="225"/>
      <c r="BP652" s="225"/>
      <c r="BQ652" s="225"/>
      <c r="BR652" s="225"/>
      <c r="BS652" s="225"/>
      <c r="BT652" s="225"/>
      <c r="BU652" s="225"/>
      <c r="BV652" s="225"/>
      <c r="BW652" s="225"/>
      <c r="BX652" s="225"/>
      <c r="BY652" s="225"/>
      <c r="BZ652" s="225"/>
    </row>
    <row r="653" spans="1:78" ht="12" customHeight="1" x14ac:dyDescent="0.25">
      <c r="A653" s="225"/>
      <c r="B653" s="225"/>
      <c r="C653" s="225"/>
      <c r="D653" s="225"/>
      <c r="E653" s="225"/>
      <c r="F653" s="225"/>
      <c r="G653" s="225"/>
      <c r="H653" s="225"/>
      <c r="I653" s="225"/>
      <c r="J653" s="270"/>
      <c r="K653" s="271"/>
      <c r="L653" s="225"/>
      <c r="M653" s="225"/>
      <c r="N653" s="225"/>
      <c r="O653" s="225"/>
      <c r="P653" s="225"/>
      <c r="Q653" s="225"/>
      <c r="R653" s="225"/>
      <c r="S653" s="225"/>
      <c r="T653" s="225"/>
      <c r="U653" s="225"/>
      <c r="V653" s="225"/>
      <c r="W653" s="225"/>
      <c r="X653" s="225"/>
      <c r="Y653" s="225"/>
      <c r="Z653" s="225"/>
      <c r="AA653" s="225"/>
      <c r="AB653" s="225"/>
      <c r="AC653" s="225"/>
      <c r="AD653" s="225"/>
      <c r="AE653" s="225"/>
      <c r="AF653" s="225"/>
      <c r="AG653" s="225"/>
      <c r="AH653" s="225"/>
      <c r="AI653" s="225"/>
      <c r="AJ653" s="225"/>
      <c r="AK653" s="225"/>
      <c r="AL653" s="225"/>
      <c r="AM653" s="225"/>
      <c r="AN653" s="225"/>
      <c r="AO653" s="225"/>
      <c r="AP653" s="225"/>
      <c r="AQ653" s="225"/>
      <c r="AR653" s="225"/>
      <c r="AS653" s="225"/>
      <c r="AT653" s="225"/>
      <c r="AU653" s="225"/>
      <c r="AV653" s="225"/>
      <c r="AW653" s="225"/>
      <c r="AX653" s="225"/>
      <c r="AY653" s="225"/>
      <c r="AZ653" s="225"/>
      <c r="BA653" s="225"/>
      <c r="BB653" s="225"/>
      <c r="BC653" s="225"/>
      <c r="BD653" s="225"/>
      <c r="BE653" s="225"/>
      <c r="BF653" s="225"/>
      <c r="BG653" s="225"/>
      <c r="BH653" s="225"/>
      <c r="BI653" s="225"/>
      <c r="BJ653" s="225"/>
      <c r="BK653" s="225"/>
      <c r="BL653" s="225"/>
      <c r="BM653" s="225"/>
      <c r="BN653" s="225"/>
      <c r="BO653" s="225"/>
      <c r="BP653" s="225"/>
      <c r="BQ653" s="225"/>
      <c r="BR653" s="225"/>
      <c r="BS653" s="225"/>
      <c r="BT653" s="225"/>
      <c r="BU653" s="225"/>
      <c r="BV653" s="225"/>
      <c r="BW653" s="225"/>
      <c r="BX653" s="225"/>
      <c r="BY653" s="225"/>
      <c r="BZ653" s="225"/>
    </row>
    <row r="654" spans="1:78" ht="12" customHeight="1" x14ac:dyDescent="0.25">
      <c r="A654" s="225"/>
      <c r="B654" s="225"/>
      <c r="C654" s="225"/>
      <c r="D654" s="225"/>
      <c r="E654" s="225"/>
      <c r="F654" s="225"/>
      <c r="G654" s="225"/>
      <c r="H654" s="225"/>
      <c r="I654" s="225"/>
      <c r="J654" s="270"/>
      <c r="K654" s="271"/>
      <c r="L654" s="225"/>
      <c r="M654" s="225"/>
      <c r="N654" s="225"/>
      <c r="O654" s="225"/>
      <c r="P654" s="225"/>
      <c r="Q654" s="225"/>
      <c r="R654" s="225"/>
      <c r="S654" s="225"/>
      <c r="T654" s="225"/>
      <c r="U654" s="225"/>
      <c r="V654" s="225"/>
      <c r="W654" s="225"/>
      <c r="X654" s="225"/>
      <c r="Y654" s="225"/>
      <c r="Z654" s="225"/>
      <c r="AA654" s="225"/>
      <c r="AB654" s="225"/>
      <c r="AC654" s="225"/>
      <c r="AD654" s="225"/>
      <c r="AE654" s="225"/>
      <c r="AF654" s="225"/>
      <c r="AG654" s="225"/>
      <c r="AH654" s="225"/>
      <c r="AI654" s="225"/>
      <c r="AJ654" s="225"/>
      <c r="AK654" s="225"/>
      <c r="AL654" s="225"/>
      <c r="AM654" s="225"/>
      <c r="AN654" s="225"/>
      <c r="AO654" s="225"/>
      <c r="AP654" s="225"/>
      <c r="AQ654" s="225"/>
      <c r="AR654" s="225"/>
      <c r="AS654" s="225"/>
      <c r="AT654" s="225"/>
      <c r="AU654" s="225"/>
      <c r="AV654" s="225"/>
      <c r="AW654" s="225"/>
      <c r="AX654" s="225"/>
      <c r="AY654" s="225"/>
      <c r="AZ654" s="225"/>
      <c r="BA654" s="225"/>
      <c r="BB654" s="225"/>
      <c r="BC654" s="225"/>
      <c r="BD654" s="225"/>
      <c r="BE654" s="225"/>
      <c r="BF654" s="225"/>
      <c r="BG654" s="225"/>
      <c r="BH654" s="225"/>
      <c r="BI654" s="225"/>
      <c r="BJ654" s="225"/>
      <c r="BK654" s="225"/>
      <c r="BL654" s="225"/>
      <c r="BM654" s="225"/>
      <c r="BN654" s="225"/>
      <c r="BO654" s="225"/>
      <c r="BP654" s="225"/>
      <c r="BQ654" s="225"/>
      <c r="BR654" s="225"/>
      <c r="BS654" s="225"/>
      <c r="BT654" s="225"/>
      <c r="BU654" s="225"/>
      <c r="BV654" s="225"/>
      <c r="BW654" s="225"/>
      <c r="BX654" s="225"/>
      <c r="BY654" s="225"/>
      <c r="BZ654" s="225"/>
    </row>
    <row r="655" spans="1:78" ht="12" customHeight="1" x14ac:dyDescent="0.25">
      <c r="A655" s="225"/>
      <c r="B655" s="225"/>
      <c r="C655" s="225"/>
      <c r="D655" s="225"/>
      <c r="E655" s="225"/>
      <c r="F655" s="225"/>
      <c r="G655" s="225"/>
      <c r="H655" s="225"/>
      <c r="I655" s="225"/>
      <c r="J655" s="270"/>
      <c r="K655" s="271"/>
      <c r="L655" s="225"/>
      <c r="M655" s="225"/>
      <c r="N655" s="225"/>
      <c r="O655" s="225"/>
      <c r="P655" s="225"/>
      <c r="Q655" s="225"/>
      <c r="R655" s="225"/>
      <c r="S655" s="225"/>
      <c r="T655" s="225"/>
      <c r="U655" s="225"/>
      <c r="V655" s="225"/>
      <c r="W655" s="225"/>
      <c r="X655" s="225"/>
      <c r="Y655" s="225"/>
      <c r="Z655" s="225"/>
      <c r="AA655" s="225"/>
      <c r="AB655" s="225"/>
      <c r="AC655" s="225"/>
      <c r="AD655" s="225"/>
      <c r="AE655" s="225"/>
      <c r="AF655" s="225"/>
      <c r="AG655" s="225"/>
      <c r="AH655" s="225"/>
      <c r="AI655" s="225"/>
      <c r="AJ655" s="225"/>
      <c r="AK655" s="225"/>
      <c r="AL655" s="225"/>
      <c r="AM655" s="225"/>
      <c r="AN655" s="225"/>
      <c r="AO655" s="225"/>
      <c r="AP655" s="225"/>
      <c r="AQ655" s="225"/>
      <c r="AR655" s="225"/>
      <c r="AS655" s="225"/>
      <c r="AT655" s="225"/>
      <c r="AU655" s="225"/>
      <c r="AV655" s="225"/>
      <c r="AW655" s="225"/>
      <c r="AX655" s="225"/>
      <c r="AY655" s="225"/>
      <c r="AZ655" s="225"/>
      <c r="BA655" s="225"/>
      <c r="BB655" s="225"/>
      <c r="BC655" s="225"/>
      <c r="BD655" s="225"/>
      <c r="BE655" s="225"/>
      <c r="BF655" s="225"/>
      <c r="BG655" s="225"/>
      <c r="BH655" s="225"/>
      <c r="BI655" s="225"/>
      <c r="BJ655" s="225"/>
      <c r="BK655" s="225"/>
      <c r="BL655" s="225"/>
      <c r="BM655" s="225"/>
      <c r="BN655" s="225"/>
      <c r="BO655" s="225"/>
      <c r="BP655" s="225"/>
      <c r="BQ655" s="225"/>
      <c r="BR655" s="225"/>
      <c r="BS655" s="225"/>
      <c r="BT655" s="225"/>
      <c r="BU655" s="225"/>
      <c r="BV655" s="225"/>
      <c r="BW655" s="225"/>
      <c r="BX655" s="225"/>
      <c r="BY655" s="225"/>
      <c r="BZ655" s="225"/>
    </row>
    <row r="656" spans="1:78" ht="12" customHeight="1" x14ac:dyDescent="0.25">
      <c r="A656" s="225"/>
      <c r="B656" s="225"/>
      <c r="C656" s="225"/>
      <c r="D656" s="225"/>
      <c r="E656" s="225"/>
      <c r="F656" s="225"/>
      <c r="G656" s="225"/>
      <c r="H656" s="225"/>
      <c r="I656" s="225"/>
      <c r="J656" s="270"/>
      <c r="K656" s="271"/>
      <c r="L656" s="225"/>
      <c r="M656" s="225"/>
      <c r="N656" s="225"/>
      <c r="O656" s="225"/>
      <c r="P656" s="225"/>
      <c r="Q656" s="225"/>
      <c r="R656" s="225"/>
      <c r="S656" s="225"/>
      <c r="T656" s="225"/>
      <c r="U656" s="225"/>
      <c r="V656" s="225"/>
      <c r="W656" s="225"/>
      <c r="X656" s="225"/>
      <c r="Y656" s="225"/>
      <c r="Z656" s="225"/>
      <c r="AA656" s="225"/>
      <c r="AB656" s="225"/>
      <c r="AC656" s="225"/>
      <c r="AD656" s="225"/>
      <c r="AE656" s="225"/>
      <c r="AF656" s="225"/>
      <c r="AG656" s="225"/>
      <c r="AH656" s="225"/>
      <c r="AI656" s="225"/>
      <c r="AJ656" s="225"/>
      <c r="AK656" s="225"/>
      <c r="AL656" s="225"/>
      <c r="AM656" s="225"/>
      <c r="AN656" s="225"/>
      <c r="AO656" s="225"/>
      <c r="AP656" s="225"/>
      <c r="AQ656" s="225"/>
      <c r="AR656" s="225"/>
      <c r="AS656" s="225"/>
      <c r="AT656" s="225"/>
      <c r="AU656" s="225"/>
      <c r="AV656" s="225"/>
      <c r="AW656" s="225"/>
      <c r="AX656" s="225"/>
      <c r="AY656" s="225"/>
      <c r="AZ656" s="225"/>
      <c r="BA656" s="225"/>
      <c r="BB656" s="225"/>
      <c r="BC656" s="225"/>
      <c r="BD656" s="225"/>
      <c r="BE656" s="225"/>
      <c r="BF656" s="225"/>
      <c r="BG656" s="225"/>
      <c r="BH656" s="225"/>
      <c r="BI656" s="225"/>
      <c r="BJ656" s="225"/>
      <c r="BK656" s="225"/>
      <c r="BL656" s="225"/>
      <c r="BM656" s="225"/>
      <c r="BN656" s="225"/>
      <c r="BO656" s="225"/>
      <c r="BP656" s="225"/>
      <c r="BQ656" s="225"/>
      <c r="BR656" s="225"/>
      <c r="BS656" s="225"/>
      <c r="BT656" s="225"/>
      <c r="BU656" s="225"/>
      <c r="BV656" s="225"/>
      <c r="BW656" s="225"/>
      <c r="BX656" s="225"/>
      <c r="BY656" s="225"/>
      <c r="BZ656" s="225"/>
    </row>
    <row r="657" spans="1:78" ht="12" customHeight="1" x14ac:dyDescent="0.25">
      <c r="A657" s="225"/>
      <c r="B657" s="225"/>
      <c r="C657" s="225"/>
      <c r="D657" s="225"/>
      <c r="E657" s="225"/>
      <c r="F657" s="225"/>
      <c r="G657" s="225"/>
      <c r="H657" s="225"/>
      <c r="I657" s="225"/>
      <c r="J657" s="270"/>
      <c r="K657" s="271"/>
      <c r="L657" s="225"/>
      <c r="M657" s="225"/>
      <c r="N657" s="225"/>
      <c r="O657" s="225"/>
      <c r="P657" s="225"/>
      <c r="Q657" s="225"/>
      <c r="R657" s="225"/>
      <c r="S657" s="225"/>
      <c r="T657" s="225"/>
      <c r="U657" s="225"/>
      <c r="V657" s="225"/>
      <c r="W657" s="225"/>
      <c r="X657" s="225"/>
      <c r="Y657" s="225"/>
      <c r="Z657" s="225"/>
      <c r="AA657" s="225"/>
      <c r="AB657" s="225"/>
      <c r="AC657" s="225"/>
      <c r="AD657" s="225"/>
      <c r="AE657" s="225"/>
      <c r="AF657" s="225"/>
      <c r="AG657" s="225"/>
      <c r="AH657" s="225"/>
      <c r="AI657" s="225"/>
      <c r="AJ657" s="225"/>
      <c r="AK657" s="225"/>
      <c r="AL657" s="225"/>
      <c r="AM657" s="225"/>
      <c r="AN657" s="225"/>
      <c r="AO657" s="225"/>
      <c r="AP657" s="225"/>
      <c r="AQ657" s="225"/>
      <c r="AR657" s="225"/>
      <c r="AS657" s="225"/>
      <c r="AT657" s="225"/>
      <c r="AU657" s="225"/>
      <c r="AV657" s="225"/>
      <c r="AW657" s="225"/>
      <c r="AX657" s="225"/>
      <c r="AY657" s="225"/>
      <c r="AZ657" s="225"/>
      <c r="BA657" s="225"/>
      <c r="BB657" s="225"/>
      <c r="BC657" s="225"/>
      <c r="BD657" s="225"/>
      <c r="BE657" s="225"/>
      <c r="BF657" s="225"/>
      <c r="BG657" s="225"/>
      <c r="BH657" s="225"/>
      <c r="BI657" s="225"/>
      <c r="BJ657" s="225"/>
      <c r="BK657" s="225"/>
      <c r="BL657" s="225"/>
      <c r="BM657" s="225"/>
      <c r="BN657" s="225"/>
      <c r="BO657" s="225"/>
      <c r="BP657" s="225"/>
      <c r="BQ657" s="225"/>
      <c r="BR657" s="225"/>
      <c r="BS657" s="225"/>
      <c r="BT657" s="225"/>
      <c r="BU657" s="225"/>
      <c r="BV657" s="225"/>
      <c r="BW657" s="225"/>
      <c r="BX657" s="225"/>
      <c r="BY657" s="225"/>
      <c r="BZ657" s="225"/>
    </row>
    <row r="658" spans="1:78" ht="12" customHeight="1" x14ac:dyDescent="0.25">
      <c r="A658" s="225"/>
      <c r="B658" s="225"/>
      <c r="C658" s="225"/>
      <c r="D658" s="225"/>
      <c r="E658" s="225"/>
      <c r="F658" s="225"/>
      <c r="G658" s="225"/>
      <c r="H658" s="225"/>
      <c r="I658" s="225"/>
      <c r="J658" s="270"/>
      <c r="K658" s="271"/>
      <c r="L658" s="225"/>
      <c r="M658" s="225"/>
      <c r="N658" s="225"/>
      <c r="O658" s="225"/>
      <c r="P658" s="225"/>
      <c r="Q658" s="225"/>
      <c r="R658" s="225"/>
      <c r="S658" s="225"/>
      <c r="T658" s="225"/>
      <c r="U658" s="225"/>
      <c r="V658" s="225"/>
      <c r="W658" s="225"/>
      <c r="X658" s="225"/>
      <c r="Y658" s="225"/>
      <c r="Z658" s="225"/>
      <c r="AA658" s="225"/>
      <c r="AB658" s="225"/>
      <c r="AC658" s="225"/>
      <c r="AD658" s="225"/>
      <c r="AE658" s="225"/>
      <c r="AF658" s="225"/>
      <c r="AG658" s="225"/>
      <c r="AH658" s="225"/>
      <c r="AI658" s="225"/>
      <c r="AJ658" s="225"/>
      <c r="AK658" s="225"/>
      <c r="AL658" s="225"/>
      <c r="AM658" s="225"/>
      <c r="AN658" s="225"/>
      <c r="AO658" s="225"/>
      <c r="AP658" s="225"/>
      <c r="AQ658" s="225"/>
      <c r="AR658" s="225"/>
      <c r="AS658" s="225"/>
      <c r="AT658" s="225"/>
      <c r="AU658" s="225"/>
      <c r="AV658" s="225"/>
      <c r="AW658" s="225"/>
      <c r="AX658" s="225"/>
      <c r="AY658" s="225"/>
      <c r="AZ658" s="225"/>
      <c r="BA658" s="225"/>
      <c r="BB658" s="225"/>
      <c r="BC658" s="225"/>
      <c r="BD658" s="225"/>
      <c r="BE658" s="225"/>
      <c r="BF658" s="225"/>
      <c r="BG658" s="225"/>
      <c r="BH658" s="225"/>
      <c r="BI658" s="225"/>
      <c r="BJ658" s="225"/>
      <c r="BK658" s="225"/>
      <c r="BL658" s="225"/>
      <c r="BM658" s="225"/>
      <c r="BN658" s="225"/>
      <c r="BO658" s="225"/>
      <c r="BP658" s="225"/>
      <c r="BQ658" s="225"/>
      <c r="BR658" s="225"/>
      <c r="BS658" s="225"/>
      <c r="BT658" s="225"/>
      <c r="BU658" s="225"/>
      <c r="BV658" s="225"/>
      <c r="BW658" s="225"/>
      <c r="BX658" s="225"/>
      <c r="BY658" s="225"/>
      <c r="BZ658" s="225"/>
    </row>
    <row r="659" spans="1:78" ht="12" customHeight="1" x14ac:dyDescent="0.25">
      <c r="A659" s="225"/>
      <c r="B659" s="225"/>
      <c r="C659" s="225"/>
      <c r="D659" s="225"/>
      <c r="E659" s="225"/>
      <c r="F659" s="225"/>
      <c r="G659" s="225"/>
      <c r="H659" s="225"/>
      <c r="I659" s="225"/>
      <c r="J659" s="270"/>
      <c r="K659" s="271"/>
      <c r="L659" s="225"/>
      <c r="M659" s="225"/>
      <c r="N659" s="225"/>
      <c r="O659" s="225"/>
      <c r="P659" s="225"/>
      <c r="Q659" s="225"/>
      <c r="R659" s="225"/>
      <c r="S659" s="225"/>
      <c r="T659" s="225"/>
      <c r="U659" s="225"/>
      <c r="V659" s="225"/>
      <c r="W659" s="225"/>
      <c r="X659" s="225"/>
      <c r="Y659" s="225"/>
      <c r="Z659" s="225"/>
      <c r="AA659" s="225"/>
      <c r="AB659" s="225"/>
      <c r="AC659" s="225"/>
      <c r="AD659" s="225"/>
      <c r="AE659" s="225"/>
      <c r="AF659" s="225"/>
      <c r="AG659" s="225"/>
      <c r="AH659" s="225"/>
      <c r="AI659" s="225"/>
      <c r="AJ659" s="225"/>
      <c r="AK659" s="225"/>
      <c r="AL659" s="225"/>
      <c r="AM659" s="225"/>
      <c r="AN659" s="225"/>
      <c r="AO659" s="225"/>
      <c r="AP659" s="225"/>
      <c r="AQ659" s="225"/>
      <c r="AR659" s="225"/>
      <c r="AS659" s="225"/>
      <c r="AT659" s="225"/>
      <c r="AU659" s="225"/>
      <c r="AV659" s="225"/>
      <c r="AW659" s="225"/>
      <c r="AX659" s="225"/>
      <c r="AY659" s="225"/>
      <c r="AZ659" s="225"/>
      <c r="BA659" s="225"/>
      <c r="BB659" s="225"/>
      <c r="BC659" s="225"/>
      <c r="BD659" s="225"/>
      <c r="BE659" s="225"/>
      <c r="BF659" s="225"/>
      <c r="BG659" s="225"/>
      <c r="BH659" s="225"/>
      <c r="BI659" s="225"/>
      <c r="BJ659" s="225"/>
      <c r="BK659" s="225"/>
      <c r="BL659" s="225"/>
      <c r="BM659" s="225"/>
      <c r="BN659" s="225"/>
      <c r="BO659" s="225"/>
      <c r="BP659" s="225"/>
      <c r="BQ659" s="225"/>
      <c r="BR659" s="225"/>
      <c r="BS659" s="225"/>
      <c r="BT659" s="225"/>
      <c r="BU659" s="225"/>
      <c r="BV659" s="225"/>
      <c r="BW659" s="225"/>
      <c r="BX659" s="225"/>
      <c r="BY659" s="225"/>
      <c r="BZ659" s="225"/>
    </row>
    <row r="660" spans="1:78" ht="12" customHeight="1" x14ac:dyDescent="0.25">
      <c r="A660" s="225"/>
      <c r="B660" s="225"/>
      <c r="C660" s="225"/>
      <c r="D660" s="225"/>
      <c r="E660" s="225"/>
      <c r="F660" s="225"/>
      <c r="G660" s="225"/>
      <c r="H660" s="225"/>
      <c r="I660" s="225"/>
      <c r="J660" s="270"/>
      <c r="K660" s="271"/>
      <c r="L660" s="225"/>
      <c r="M660" s="225"/>
      <c r="N660" s="225"/>
      <c r="O660" s="225"/>
      <c r="P660" s="225"/>
      <c r="Q660" s="225"/>
      <c r="R660" s="225"/>
      <c r="S660" s="225"/>
      <c r="T660" s="225"/>
      <c r="U660" s="225"/>
      <c r="V660" s="225"/>
      <c r="W660" s="225"/>
      <c r="X660" s="225"/>
      <c r="Y660" s="225"/>
      <c r="Z660" s="225"/>
      <c r="AA660" s="225"/>
      <c r="AB660" s="225"/>
      <c r="AC660" s="225"/>
      <c r="AD660" s="225"/>
      <c r="AE660" s="225"/>
      <c r="AF660" s="225"/>
      <c r="AG660" s="225"/>
      <c r="AH660" s="225"/>
      <c r="AI660" s="225"/>
      <c r="AJ660" s="225"/>
      <c r="AK660" s="225"/>
      <c r="AL660" s="225"/>
      <c r="AM660" s="225"/>
      <c r="AN660" s="225"/>
      <c r="AO660" s="225"/>
      <c r="AP660" s="225"/>
      <c r="AQ660" s="225"/>
      <c r="AR660" s="225"/>
      <c r="AS660" s="225"/>
      <c r="AT660" s="225"/>
      <c r="AU660" s="225"/>
      <c r="AV660" s="225"/>
      <c r="AW660" s="225"/>
      <c r="AX660" s="225"/>
      <c r="AY660" s="225"/>
      <c r="AZ660" s="225"/>
      <c r="BA660" s="225"/>
      <c r="BB660" s="225"/>
      <c r="BC660" s="225"/>
      <c r="BD660" s="225"/>
      <c r="BE660" s="225"/>
      <c r="BF660" s="225"/>
      <c r="BG660" s="225"/>
      <c r="BH660" s="225"/>
      <c r="BI660" s="225"/>
      <c r="BJ660" s="225"/>
      <c r="BK660" s="225"/>
      <c r="BL660" s="225"/>
      <c r="BM660" s="225"/>
      <c r="BN660" s="225"/>
      <c r="BO660" s="225"/>
      <c r="BP660" s="225"/>
      <c r="BQ660" s="225"/>
      <c r="BR660" s="225"/>
      <c r="BS660" s="225"/>
      <c r="BT660" s="225"/>
      <c r="BU660" s="225"/>
      <c r="BV660" s="225"/>
      <c r="BW660" s="225"/>
      <c r="BX660" s="225"/>
      <c r="BY660" s="225"/>
      <c r="BZ660" s="225"/>
    </row>
    <row r="661" spans="1:78" ht="12" customHeight="1" x14ac:dyDescent="0.25">
      <c r="A661" s="225"/>
      <c r="B661" s="225"/>
      <c r="C661" s="225"/>
      <c r="D661" s="225"/>
      <c r="E661" s="225"/>
      <c r="F661" s="225"/>
      <c r="G661" s="225"/>
      <c r="H661" s="225"/>
      <c r="I661" s="225"/>
      <c r="J661" s="270"/>
      <c r="K661" s="271"/>
      <c r="L661" s="225"/>
      <c r="M661" s="225"/>
      <c r="N661" s="225"/>
      <c r="O661" s="225"/>
      <c r="P661" s="225"/>
      <c r="Q661" s="225"/>
      <c r="R661" s="225"/>
      <c r="S661" s="225"/>
      <c r="T661" s="225"/>
      <c r="U661" s="225"/>
      <c r="V661" s="225"/>
      <c r="W661" s="225"/>
      <c r="X661" s="225"/>
      <c r="Y661" s="225"/>
      <c r="Z661" s="225"/>
      <c r="AA661" s="225"/>
      <c r="AB661" s="225"/>
      <c r="AC661" s="225"/>
      <c r="AD661" s="225"/>
      <c r="AE661" s="225"/>
      <c r="AF661" s="225"/>
      <c r="AG661" s="225"/>
      <c r="AH661" s="225"/>
      <c r="AI661" s="225"/>
      <c r="AJ661" s="225"/>
      <c r="AK661" s="225"/>
      <c r="AL661" s="225"/>
      <c r="AM661" s="225"/>
      <c r="AN661" s="225"/>
      <c r="AO661" s="225"/>
      <c r="AP661" s="225"/>
      <c r="AQ661" s="225"/>
      <c r="AR661" s="225"/>
      <c r="AS661" s="225"/>
      <c r="AT661" s="225"/>
      <c r="AU661" s="225"/>
      <c r="AV661" s="225"/>
      <c r="AW661" s="225"/>
      <c r="AX661" s="225"/>
      <c r="AY661" s="225"/>
      <c r="AZ661" s="225"/>
      <c r="BA661" s="225"/>
      <c r="BB661" s="225"/>
      <c r="BC661" s="225"/>
      <c r="BD661" s="225"/>
      <c r="BE661" s="225"/>
      <c r="BF661" s="225"/>
      <c r="BG661" s="225"/>
      <c r="BH661" s="225"/>
      <c r="BI661" s="225"/>
      <c r="BJ661" s="225"/>
      <c r="BK661" s="225"/>
      <c r="BL661" s="225"/>
      <c r="BM661" s="225"/>
      <c r="BN661" s="225"/>
      <c r="BO661" s="225"/>
      <c r="BP661" s="225"/>
      <c r="BQ661" s="225"/>
      <c r="BR661" s="225"/>
      <c r="BS661" s="225"/>
      <c r="BT661" s="225"/>
      <c r="BU661" s="225"/>
      <c r="BV661" s="225"/>
      <c r="BW661" s="225"/>
      <c r="BX661" s="225"/>
      <c r="BY661" s="225"/>
      <c r="BZ661" s="225"/>
    </row>
    <row r="662" spans="1:78" ht="12" customHeight="1" x14ac:dyDescent="0.25">
      <c r="A662" s="225"/>
      <c r="B662" s="225"/>
      <c r="C662" s="225"/>
      <c r="D662" s="225"/>
      <c r="E662" s="225"/>
      <c r="F662" s="225"/>
      <c r="G662" s="225"/>
      <c r="H662" s="225"/>
      <c r="I662" s="225"/>
      <c r="J662" s="270"/>
      <c r="K662" s="271"/>
      <c r="L662" s="225"/>
      <c r="M662" s="225"/>
      <c r="N662" s="225"/>
      <c r="O662" s="225"/>
      <c r="P662" s="225"/>
      <c r="Q662" s="225"/>
      <c r="R662" s="225"/>
      <c r="S662" s="225"/>
      <c r="T662" s="225"/>
      <c r="U662" s="225"/>
      <c r="V662" s="225"/>
      <c r="W662" s="225"/>
      <c r="X662" s="225"/>
      <c r="Y662" s="225"/>
      <c r="Z662" s="225"/>
      <c r="AA662" s="225"/>
      <c r="AB662" s="225"/>
      <c r="AC662" s="225"/>
      <c r="AD662" s="225"/>
      <c r="AE662" s="225"/>
      <c r="AF662" s="225"/>
      <c r="AG662" s="225"/>
      <c r="AH662" s="225"/>
      <c r="AI662" s="225"/>
      <c r="AJ662" s="225"/>
      <c r="AK662" s="225"/>
      <c r="AL662" s="225"/>
      <c r="AM662" s="225"/>
      <c r="AN662" s="225"/>
      <c r="AO662" s="225"/>
      <c r="AP662" s="225"/>
      <c r="AQ662" s="225"/>
      <c r="AR662" s="225"/>
      <c r="AS662" s="225"/>
      <c r="AT662" s="225"/>
      <c r="AU662" s="225"/>
      <c r="AV662" s="225"/>
      <c r="AW662" s="225"/>
      <c r="AX662" s="225"/>
      <c r="AY662" s="225"/>
      <c r="AZ662" s="225"/>
      <c r="BA662" s="225"/>
      <c r="BB662" s="225"/>
      <c r="BC662" s="225"/>
      <c r="BD662" s="225"/>
      <c r="BE662" s="225"/>
      <c r="BF662" s="225"/>
      <c r="BG662" s="225"/>
      <c r="BH662" s="225"/>
      <c r="BI662" s="225"/>
      <c r="BJ662" s="225"/>
      <c r="BK662" s="225"/>
      <c r="BL662" s="225"/>
      <c r="BM662" s="225"/>
      <c r="BN662" s="225"/>
      <c r="BO662" s="225"/>
      <c r="BP662" s="225"/>
      <c r="BQ662" s="225"/>
      <c r="BR662" s="225"/>
      <c r="BS662" s="225"/>
      <c r="BT662" s="225"/>
      <c r="BU662" s="225"/>
      <c r="BV662" s="225"/>
      <c r="BW662" s="225"/>
      <c r="BX662" s="225"/>
      <c r="BY662" s="225"/>
      <c r="BZ662" s="225"/>
    </row>
    <row r="663" spans="1:78" ht="12" customHeight="1" x14ac:dyDescent="0.25">
      <c r="A663" s="225"/>
      <c r="B663" s="225"/>
      <c r="C663" s="225"/>
      <c r="D663" s="225"/>
      <c r="E663" s="225"/>
      <c r="F663" s="225"/>
      <c r="G663" s="225"/>
      <c r="H663" s="225"/>
      <c r="I663" s="225"/>
      <c r="J663" s="270"/>
      <c r="K663" s="271"/>
      <c r="L663" s="225"/>
      <c r="M663" s="225"/>
      <c r="N663" s="225"/>
      <c r="O663" s="225"/>
      <c r="P663" s="225"/>
      <c r="Q663" s="225"/>
      <c r="R663" s="225"/>
      <c r="S663" s="225"/>
      <c r="T663" s="225"/>
      <c r="U663" s="225"/>
      <c r="V663" s="225"/>
      <c r="W663" s="225"/>
      <c r="X663" s="225"/>
      <c r="Y663" s="225"/>
      <c r="Z663" s="225"/>
      <c r="AA663" s="225"/>
      <c r="AB663" s="225"/>
      <c r="AC663" s="225"/>
      <c r="AD663" s="225"/>
      <c r="AE663" s="225"/>
      <c r="AF663" s="225"/>
      <c r="AG663" s="225"/>
      <c r="AH663" s="225"/>
      <c r="AI663" s="225"/>
      <c r="AJ663" s="225"/>
      <c r="AK663" s="225"/>
      <c r="AL663" s="225"/>
      <c r="AM663" s="225"/>
      <c r="AN663" s="225"/>
      <c r="AO663" s="225"/>
      <c r="AP663" s="225"/>
      <c r="AQ663" s="225"/>
      <c r="AR663" s="225"/>
      <c r="AS663" s="225"/>
      <c r="AT663" s="225"/>
      <c r="AU663" s="225"/>
      <c r="AV663" s="225"/>
      <c r="AW663" s="225"/>
      <c r="AX663" s="225"/>
      <c r="AY663" s="225"/>
      <c r="AZ663" s="225"/>
      <c r="BA663" s="225"/>
      <c r="BB663" s="225"/>
      <c r="BC663" s="225"/>
      <c r="BD663" s="225"/>
      <c r="BE663" s="225"/>
      <c r="BF663" s="225"/>
      <c r="BG663" s="225"/>
      <c r="BH663" s="225"/>
      <c r="BI663" s="225"/>
      <c r="BJ663" s="225"/>
      <c r="BK663" s="225"/>
      <c r="BL663" s="225"/>
      <c r="BM663" s="225"/>
      <c r="BN663" s="225"/>
      <c r="BO663" s="225"/>
      <c r="BP663" s="225"/>
      <c r="BQ663" s="225"/>
      <c r="BR663" s="225"/>
      <c r="BS663" s="225"/>
      <c r="BT663" s="225"/>
      <c r="BU663" s="225"/>
      <c r="BV663" s="225"/>
      <c r="BW663" s="225"/>
      <c r="BX663" s="225"/>
      <c r="BY663" s="225"/>
      <c r="BZ663" s="225"/>
    </row>
    <row r="664" spans="1:78" ht="12" customHeight="1" x14ac:dyDescent="0.25">
      <c r="A664" s="225"/>
      <c r="B664" s="225"/>
      <c r="C664" s="225"/>
      <c r="D664" s="225"/>
      <c r="E664" s="225"/>
      <c r="F664" s="225"/>
      <c r="G664" s="225"/>
      <c r="H664" s="225"/>
      <c r="I664" s="225"/>
      <c r="J664" s="270"/>
      <c r="K664" s="271"/>
      <c r="L664" s="225"/>
      <c r="M664" s="225"/>
      <c r="N664" s="225"/>
      <c r="O664" s="225"/>
      <c r="P664" s="225"/>
      <c r="Q664" s="225"/>
      <c r="R664" s="225"/>
      <c r="S664" s="225"/>
      <c r="T664" s="225"/>
      <c r="U664" s="225"/>
      <c r="V664" s="225"/>
      <c r="W664" s="225"/>
      <c r="X664" s="225"/>
      <c r="Y664" s="225"/>
      <c r="Z664" s="225"/>
      <c r="AA664" s="225"/>
      <c r="AB664" s="225"/>
      <c r="AC664" s="225"/>
      <c r="AD664" s="225"/>
      <c r="AE664" s="225"/>
      <c r="AF664" s="225"/>
      <c r="AG664" s="225"/>
      <c r="AH664" s="225"/>
      <c r="AI664" s="225"/>
      <c r="AJ664" s="225"/>
      <c r="AK664" s="225"/>
      <c r="AL664" s="225"/>
      <c r="AM664" s="225"/>
      <c r="AN664" s="225"/>
      <c r="AO664" s="225"/>
      <c r="AP664" s="225"/>
      <c r="AQ664" s="225"/>
      <c r="AR664" s="225"/>
      <c r="AS664" s="225"/>
      <c r="AT664" s="225"/>
      <c r="AU664" s="225"/>
      <c r="AV664" s="225"/>
      <c r="AW664" s="225"/>
      <c r="AX664" s="225"/>
      <c r="AY664" s="225"/>
      <c r="AZ664" s="225"/>
      <c r="BA664" s="225"/>
      <c r="BB664" s="225"/>
      <c r="BC664" s="225"/>
      <c r="BD664" s="225"/>
      <c r="BE664" s="225"/>
      <c r="BF664" s="225"/>
      <c r="BG664" s="225"/>
      <c r="BH664" s="225"/>
      <c r="BI664" s="225"/>
      <c r="BJ664" s="225"/>
      <c r="BK664" s="225"/>
      <c r="BL664" s="225"/>
      <c r="BM664" s="225"/>
      <c r="BN664" s="225"/>
      <c r="BO664" s="225"/>
      <c r="BP664" s="225"/>
      <c r="BQ664" s="225"/>
      <c r="BR664" s="225"/>
      <c r="BS664" s="225"/>
      <c r="BT664" s="225"/>
      <c r="BU664" s="225"/>
      <c r="BV664" s="225"/>
      <c r="BW664" s="225"/>
      <c r="BX664" s="225"/>
      <c r="BY664" s="225"/>
      <c r="BZ664" s="225"/>
    </row>
    <row r="665" spans="1:78" ht="12" customHeight="1" x14ac:dyDescent="0.25">
      <c r="A665" s="225"/>
      <c r="B665" s="225"/>
      <c r="C665" s="225"/>
      <c r="D665" s="225"/>
      <c r="E665" s="225"/>
      <c r="F665" s="225"/>
      <c r="G665" s="225"/>
      <c r="H665" s="225"/>
      <c r="I665" s="225"/>
      <c r="J665" s="270"/>
      <c r="K665" s="271"/>
      <c r="L665" s="225"/>
      <c r="M665" s="225"/>
      <c r="N665" s="225"/>
      <c r="O665" s="225"/>
      <c r="P665" s="225"/>
      <c r="Q665" s="225"/>
      <c r="R665" s="225"/>
      <c r="S665" s="225"/>
      <c r="T665" s="225"/>
      <c r="U665" s="225"/>
      <c r="V665" s="225"/>
      <c r="W665" s="225"/>
      <c r="X665" s="225"/>
      <c r="Y665" s="225"/>
      <c r="Z665" s="225"/>
      <c r="AA665" s="225"/>
      <c r="AB665" s="225"/>
      <c r="AC665" s="225"/>
      <c r="AD665" s="225"/>
      <c r="AE665" s="225"/>
      <c r="AF665" s="225"/>
      <c r="AG665" s="225"/>
      <c r="AH665" s="225"/>
      <c r="AI665" s="225"/>
      <c r="AJ665" s="225"/>
      <c r="AK665" s="225"/>
      <c r="AL665" s="225"/>
      <c r="AM665" s="225"/>
      <c r="AN665" s="225"/>
      <c r="AO665" s="225"/>
      <c r="AP665" s="225"/>
      <c r="AQ665" s="225"/>
      <c r="AR665" s="225"/>
      <c r="AS665" s="225"/>
      <c r="AT665" s="225"/>
      <c r="AU665" s="225"/>
      <c r="AV665" s="225"/>
      <c r="AW665" s="225"/>
      <c r="AX665" s="225"/>
      <c r="AY665" s="225"/>
      <c r="AZ665" s="225"/>
      <c r="BA665" s="225"/>
      <c r="BB665" s="225"/>
      <c r="BC665" s="225"/>
      <c r="BD665" s="225"/>
      <c r="BE665" s="225"/>
      <c r="BF665" s="225"/>
      <c r="BG665" s="225"/>
      <c r="BH665" s="225"/>
      <c r="BI665" s="225"/>
      <c r="BJ665" s="225"/>
      <c r="BK665" s="225"/>
      <c r="BL665" s="225"/>
      <c r="BM665" s="225"/>
      <c r="BN665" s="225"/>
      <c r="BO665" s="225"/>
      <c r="BP665" s="225"/>
      <c r="BQ665" s="225"/>
      <c r="BR665" s="225"/>
      <c r="BS665" s="225"/>
      <c r="BT665" s="225"/>
      <c r="BU665" s="225"/>
      <c r="BV665" s="225"/>
      <c r="BW665" s="225"/>
      <c r="BX665" s="225"/>
      <c r="BY665" s="225"/>
      <c r="BZ665" s="225"/>
    </row>
    <row r="666" spans="1:78" ht="12" customHeight="1" x14ac:dyDescent="0.25">
      <c r="A666" s="225"/>
      <c r="B666" s="225"/>
      <c r="C666" s="225"/>
      <c r="D666" s="225"/>
      <c r="E666" s="225"/>
      <c r="F666" s="225"/>
      <c r="G666" s="225"/>
      <c r="H666" s="225"/>
      <c r="I666" s="225"/>
      <c r="J666" s="270"/>
      <c r="K666" s="271"/>
      <c r="L666" s="225"/>
      <c r="M666" s="225"/>
      <c r="N666" s="225"/>
      <c r="O666" s="225"/>
      <c r="P666" s="225"/>
      <c r="Q666" s="225"/>
      <c r="R666" s="225"/>
      <c r="S666" s="225"/>
      <c r="T666" s="225"/>
      <c r="U666" s="225"/>
      <c r="V666" s="225"/>
      <c r="W666" s="225"/>
      <c r="X666" s="225"/>
      <c r="Y666" s="225"/>
      <c r="Z666" s="225"/>
      <c r="AA666" s="225"/>
      <c r="AB666" s="225"/>
      <c r="AC666" s="225"/>
      <c r="AD666" s="225"/>
      <c r="AE666" s="225"/>
      <c r="AF666" s="225"/>
      <c r="AG666" s="225"/>
      <c r="AH666" s="225"/>
      <c r="AI666" s="225"/>
      <c r="AJ666" s="225"/>
      <c r="AK666" s="225"/>
      <c r="AL666" s="225"/>
      <c r="AM666" s="225"/>
      <c r="AN666" s="225"/>
      <c r="AO666" s="225"/>
      <c r="AP666" s="225"/>
      <c r="AQ666" s="225"/>
      <c r="AR666" s="225"/>
      <c r="AS666" s="225"/>
      <c r="AT666" s="225"/>
      <c r="AU666" s="225"/>
      <c r="AV666" s="225"/>
      <c r="AW666" s="225"/>
      <c r="AX666" s="225"/>
      <c r="AY666" s="225"/>
      <c r="AZ666" s="225"/>
      <c r="BA666" s="225"/>
      <c r="BB666" s="225"/>
      <c r="BC666" s="225"/>
      <c r="BD666" s="225"/>
      <c r="BE666" s="225"/>
      <c r="BF666" s="225"/>
      <c r="BG666" s="225"/>
      <c r="BH666" s="225"/>
      <c r="BI666" s="225"/>
      <c r="BJ666" s="225"/>
      <c r="BK666" s="225"/>
      <c r="BL666" s="225"/>
      <c r="BM666" s="225"/>
      <c r="BN666" s="225"/>
      <c r="BO666" s="225"/>
      <c r="BP666" s="225"/>
      <c r="BQ666" s="225"/>
      <c r="BR666" s="225"/>
      <c r="BS666" s="225"/>
      <c r="BT666" s="225"/>
      <c r="BU666" s="225"/>
      <c r="BV666" s="225"/>
      <c r="BW666" s="225"/>
      <c r="BX666" s="225"/>
      <c r="BY666" s="225"/>
      <c r="BZ666" s="225"/>
    </row>
    <row r="667" spans="1:78" ht="12" customHeight="1" x14ac:dyDescent="0.25">
      <c r="A667" s="225"/>
      <c r="B667" s="225"/>
      <c r="C667" s="225"/>
      <c r="D667" s="225"/>
      <c r="E667" s="225"/>
      <c r="F667" s="225"/>
      <c r="G667" s="225"/>
      <c r="H667" s="225"/>
      <c r="I667" s="225"/>
      <c r="J667" s="270"/>
      <c r="K667" s="271"/>
      <c r="L667" s="225"/>
      <c r="M667" s="225"/>
      <c r="N667" s="225"/>
      <c r="O667" s="225"/>
      <c r="P667" s="225"/>
      <c r="Q667" s="225"/>
      <c r="R667" s="225"/>
      <c r="S667" s="225"/>
      <c r="T667" s="225"/>
      <c r="U667" s="225"/>
      <c r="V667" s="225"/>
      <c r="W667" s="225"/>
      <c r="X667" s="225"/>
      <c r="Y667" s="225"/>
      <c r="Z667" s="225"/>
      <c r="AA667" s="225"/>
      <c r="AB667" s="225"/>
      <c r="AC667" s="225"/>
      <c r="AD667" s="225"/>
      <c r="AE667" s="225"/>
      <c r="AF667" s="225"/>
      <c r="AG667" s="225"/>
      <c r="AH667" s="225"/>
      <c r="AI667" s="225"/>
      <c r="AJ667" s="225"/>
      <c r="AK667" s="225"/>
      <c r="AL667" s="225"/>
      <c r="AM667" s="225"/>
      <c r="AN667" s="225"/>
      <c r="AO667" s="225"/>
      <c r="AP667" s="225"/>
      <c r="AQ667" s="225"/>
      <c r="AR667" s="225"/>
      <c r="AS667" s="225"/>
      <c r="AT667" s="225"/>
      <c r="AU667" s="225"/>
      <c r="AV667" s="225"/>
      <c r="AW667" s="225"/>
      <c r="AX667" s="225"/>
      <c r="AY667" s="225"/>
      <c r="AZ667" s="225"/>
      <c r="BA667" s="225"/>
      <c r="BB667" s="225"/>
      <c r="BC667" s="225"/>
      <c r="BD667" s="225"/>
      <c r="BE667" s="225"/>
      <c r="BF667" s="225"/>
      <c r="BG667" s="225"/>
      <c r="BH667" s="225"/>
      <c r="BI667" s="225"/>
      <c r="BJ667" s="225"/>
      <c r="BK667" s="225"/>
      <c r="BL667" s="225"/>
      <c r="BM667" s="225"/>
      <c r="BN667" s="225"/>
      <c r="BO667" s="225"/>
      <c r="BP667" s="225"/>
      <c r="BQ667" s="225"/>
      <c r="BR667" s="225"/>
      <c r="BS667" s="225"/>
      <c r="BT667" s="225"/>
      <c r="BU667" s="225"/>
      <c r="BV667" s="225"/>
      <c r="BW667" s="225"/>
      <c r="BX667" s="225"/>
      <c r="BY667" s="225"/>
      <c r="BZ667" s="225"/>
    </row>
    <row r="668" spans="1:78" ht="12" customHeight="1" x14ac:dyDescent="0.25">
      <c r="A668" s="225"/>
      <c r="B668" s="225"/>
      <c r="C668" s="225"/>
      <c r="D668" s="225"/>
      <c r="E668" s="225"/>
      <c r="F668" s="225"/>
      <c r="G668" s="225"/>
      <c r="H668" s="225"/>
      <c r="I668" s="225"/>
      <c r="J668" s="270"/>
      <c r="K668" s="271"/>
      <c r="L668" s="225"/>
      <c r="M668" s="225"/>
      <c r="N668" s="225"/>
      <c r="O668" s="225"/>
      <c r="P668" s="225"/>
      <c r="Q668" s="225"/>
      <c r="R668" s="225"/>
      <c r="S668" s="225"/>
      <c r="T668" s="225"/>
      <c r="U668" s="225"/>
      <c r="V668" s="225"/>
      <c r="W668" s="225"/>
      <c r="X668" s="225"/>
      <c r="Y668" s="225"/>
      <c r="Z668" s="225"/>
      <c r="AA668" s="225"/>
      <c r="AB668" s="225"/>
      <c r="AC668" s="225"/>
      <c r="AD668" s="225"/>
      <c r="AE668" s="225"/>
      <c r="AF668" s="225"/>
      <c r="AG668" s="225"/>
      <c r="AH668" s="225"/>
      <c r="AI668" s="225"/>
      <c r="AJ668" s="225"/>
      <c r="AK668" s="225"/>
      <c r="AL668" s="225"/>
      <c r="AM668" s="225"/>
      <c r="AN668" s="225"/>
      <c r="AO668" s="225"/>
      <c r="AP668" s="225"/>
      <c r="AQ668" s="225"/>
      <c r="AR668" s="225"/>
      <c r="AS668" s="225"/>
      <c r="AT668" s="225"/>
      <c r="AU668" s="225"/>
      <c r="AV668" s="225"/>
      <c r="AW668" s="225"/>
      <c r="AX668" s="225"/>
      <c r="AY668" s="225"/>
      <c r="AZ668" s="225"/>
      <c r="BA668" s="225"/>
      <c r="BB668" s="225"/>
      <c r="BC668" s="225"/>
      <c r="BD668" s="225"/>
      <c r="BE668" s="225"/>
      <c r="BF668" s="225"/>
      <c r="BG668" s="225"/>
      <c r="BH668" s="225"/>
      <c r="BI668" s="225"/>
      <c r="BJ668" s="225"/>
      <c r="BK668" s="225"/>
      <c r="BL668" s="225"/>
      <c r="BM668" s="225"/>
      <c r="BN668" s="225"/>
      <c r="BO668" s="225"/>
      <c r="BP668" s="225"/>
      <c r="BQ668" s="225"/>
      <c r="BR668" s="225"/>
      <c r="BS668" s="225"/>
      <c r="BT668" s="225"/>
      <c r="BU668" s="225"/>
      <c r="BV668" s="225"/>
      <c r="BW668" s="225"/>
      <c r="BX668" s="225"/>
      <c r="BY668" s="225"/>
      <c r="BZ668" s="225"/>
    </row>
    <row r="669" spans="1:78" ht="12" customHeight="1" x14ac:dyDescent="0.25">
      <c r="A669" s="225"/>
      <c r="B669" s="225"/>
      <c r="C669" s="225"/>
      <c r="D669" s="225"/>
      <c r="E669" s="225"/>
      <c r="F669" s="225"/>
      <c r="G669" s="225"/>
      <c r="H669" s="225"/>
      <c r="I669" s="225"/>
      <c r="J669" s="270"/>
      <c r="K669" s="271"/>
      <c r="L669" s="225"/>
      <c r="M669" s="225"/>
      <c r="N669" s="225"/>
      <c r="O669" s="225"/>
      <c r="P669" s="225"/>
      <c r="Q669" s="225"/>
      <c r="R669" s="225"/>
      <c r="S669" s="225"/>
      <c r="T669" s="225"/>
      <c r="U669" s="225"/>
      <c r="V669" s="225"/>
      <c r="W669" s="225"/>
      <c r="X669" s="225"/>
      <c r="Y669" s="225"/>
      <c r="Z669" s="225"/>
      <c r="AA669" s="225"/>
      <c r="AB669" s="225"/>
      <c r="AC669" s="225"/>
      <c r="AD669" s="225"/>
      <c r="AE669" s="225"/>
      <c r="AF669" s="225"/>
      <c r="AG669" s="225"/>
      <c r="AH669" s="225"/>
      <c r="AI669" s="225"/>
      <c r="AJ669" s="225"/>
      <c r="AK669" s="225"/>
      <c r="AL669" s="225"/>
      <c r="AM669" s="225"/>
      <c r="AN669" s="225"/>
      <c r="AO669" s="225"/>
      <c r="AP669" s="225"/>
      <c r="AQ669" s="225"/>
      <c r="AR669" s="225"/>
      <c r="AS669" s="225"/>
      <c r="AT669" s="225"/>
      <c r="AU669" s="225"/>
      <c r="AV669" s="225"/>
      <c r="AW669" s="225"/>
      <c r="AX669" s="225"/>
      <c r="AY669" s="225"/>
      <c r="AZ669" s="225"/>
      <c r="BA669" s="225"/>
      <c r="BB669" s="225"/>
      <c r="BC669" s="225"/>
      <c r="BD669" s="225"/>
      <c r="BE669" s="225"/>
      <c r="BF669" s="225"/>
      <c r="BG669" s="225"/>
      <c r="BH669" s="225"/>
      <c r="BI669" s="225"/>
      <c r="BJ669" s="225"/>
      <c r="BK669" s="225"/>
      <c r="BL669" s="225"/>
      <c r="BM669" s="225"/>
      <c r="BN669" s="225"/>
      <c r="BO669" s="225"/>
      <c r="BP669" s="225"/>
      <c r="BQ669" s="225"/>
      <c r="BR669" s="225"/>
      <c r="BS669" s="225"/>
      <c r="BT669" s="225"/>
      <c r="BU669" s="225"/>
      <c r="BV669" s="225"/>
      <c r="BW669" s="225"/>
      <c r="BX669" s="225"/>
      <c r="BY669" s="225"/>
      <c r="BZ669" s="225"/>
    </row>
    <row r="670" spans="1:78" ht="12" customHeight="1" x14ac:dyDescent="0.25">
      <c r="A670" s="225"/>
      <c r="B670" s="225"/>
      <c r="C670" s="225"/>
      <c r="D670" s="225"/>
      <c r="E670" s="225"/>
      <c r="F670" s="225"/>
      <c r="G670" s="225"/>
      <c r="H670" s="225"/>
      <c r="I670" s="225"/>
      <c r="J670" s="270"/>
      <c r="K670" s="271"/>
      <c r="L670" s="225"/>
      <c r="M670" s="225"/>
      <c r="N670" s="225"/>
      <c r="O670" s="225"/>
      <c r="P670" s="225"/>
      <c r="Q670" s="225"/>
      <c r="R670" s="225"/>
      <c r="S670" s="225"/>
      <c r="T670" s="225"/>
      <c r="U670" s="225"/>
      <c r="V670" s="225"/>
      <c r="W670" s="225"/>
      <c r="X670" s="225"/>
      <c r="Y670" s="225"/>
      <c r="Z670" s="225"/>
      <c r="AA670" s="225"/>
      <c r="AB670" s="225"/>
      <c r="AC670" s="225"/>
      <c r="AD670" s="225"/>
      <c r="AE670" s="225"/>
      <c r="AF670" s="225"/>
      <c r="AG670" s="225"/>
      <c r="AH670" s="225"/>
      <c r="AI670" s="225"/>
      <c r="AJ670" s="225"/>
      <c r="AK670" s="225"/>
      <c r="AL670" s="225"/>
      <c r="AM670" s="225"/>
      <c r="AN670" s="225"/>
      <c r="AO670" s="225"/>
      <c r="AP670" s="225"/>
      <c r="AQ670" s="225"/>
      <c r="AR670" s="225"/>
      <c r="AS670" s="225"/>
      <c r="AT670" s="225"/>
      <c r="AU670" s="225"/>
      <c r="AV670" s="225"/>
      <c r="AW670" s="225"/>
      <c r="AX670" s="225"/>
      <c r="AY670" s="225"/>
      <c r="AZ670" s="225"/>
      <c r="BA670" s="225"/>
      <c r="BB670" s="225"/>
      <c r="BC670" s="225"/>
      <c r="BD670" s="225"/>
      <c r="BE670" s="225"/>
      <c r="BF670" s="225"/>
      <c r="BG670" s="225"/>
      <c r="BH670" s="225"/>
      <c r="BI670" s="225"/>
      <c r="BJ670" s="225"/>
      <c r="BK670" s="225"/>
      <c r="BL670" s="225"/>
      <c r="BM670" s="225"/>
      <c r="BN670" s="225"/>
      <c r="BO670" s="225"/>
      <c r="BP670" s="225"/>
      <c r="BQ670" s="225"/>
      <c r="BR670" s="225"/>
      <c r="BS670" s="225"/>
      <c r="BT670" s="225"/>
      <c r="BU670" s="225"/>
      <c r="BV670" s="225"/>
      <c r="BW670" s="225"/>
      <c r="BX670" s="225"/>
      <c r="BY670" s="225"/>
      <c r="BZ670" s="225"/>
    </row>
    <row r="671" spans="1:78" ht="12" customHeight="1" x14ac:dyDescent="0.25">
      <c r="A671" s="225"/>
      <c r="B671" s="225"/>
      <c r="C671" s="225"/>
      <c r="D671" s="225"/>
      <c r="E671" s="225"/>
      <c r="F671" s="225"/>
      <c r="G671" s="225"/>
      <c r="H671" s="225"/>
      <c r="I671" s="225"/>
      <c r="J671" s="270"/>
      <c r="K671" s="271"/>
      <c r="L671" s="225"/>
      <c r="M671" s="225"/>
      <c r="N671" s="225"/>
      <c r="O671" s="225"/>
      <c r="P671" s="225"/>
      <c r="Q671" s="225"/>
      <c r="R671" s="225"/>
      <c r="S671" s="225"/>
      <c r="T671" s="225"/>
      <c r="U671" s="225"/>
      <c r="V671" s="225"/>
      <c r="W671" s="225"/>
      <c r="X671" s="225"/>
      <c r="Y671" s="225"/>
      <c r="Z671" s="225"/>
      <c r="AA671" s="225"/>
      <c r="AB671" s="225"/>
      <c r="AC671" s="225"/>
      <c r="AD671" s="225"/>
      <c r="AE671" s="225"/>
      <c r="AF671" s="225"/>
      <c r="AG671" s="225"/>
      <c r="AH671" s="225"/>
      <c r="AI671" s="225"/>
      <c r="AJ671" s="225"/>
      <c r="AK671" s="225"/>
      <c r="AL671" s="225"/>
      <c r="AM671" s="225"/>
      <c r="AN671" s="225"/>
      <c r="AO671" s="225"/>
      <c r="AP671" s="225"/>
      <c r="AQ671" s="225"/>
      <c r="AR671" s="225"/>
      <c r="AS671" s="225"/>
      <c r="AT671" s="225"/>
      <c r="AU671" s="225"/>
      <c r="AV671" s="225"/>
      <c r="AW671" s="225"/>
      <c r="AX671" s="225"/>
      <c r="AY671" s="225"/>
      <c r="AZ671" s="225"/>
      <c r="BA671" s="225"/>
      <c r="BB671" s="225"/>
      <c r="BC671" s="225"/>
      <c r="BD671" s="225"/>
      <c r="BE671" s="225"/>
      <c r="BF671" s="225"/>
      <c r="BG671" s="225"/>
      <c r="BH671" s="225"/>
      <c r="BI671" s="225"/>
      <c r="BJ671" s="225"/>
      <c r="BK671" s="225"/>
      <c r="BL671" s="225"/>
      <c r="BM671" s="225"/>
      <c r="BN671" s="225"/>
      <c r="BO671" s="225"/>
      <c r="BP671" s="225"/>
      <c r="BQ671" s="225"/>
      <c r="BR671" s="225"/>
      <c r="BS671" s="225"/>
      <c r="BT671" s="225"/>
      <c r="BU671" s="225"/>
      <c r="BV671" s="225"/>
      <c r="BW671" s="225"/>
      <c r="BX671" s="225"/>
      <c r="BY671" s="225"/>
      <c r="BZ671" s="225"/>
    </row>
    <row r="672" spans="1:78" ht="12" customHeight="1" x14ac:dyDescent="0.25">
      <c r="A672" s="225"/>
      <c r="B672" s="225"/>
      <c r="C672" s="225"/>
      <c r="D672" s="225"/>
      <c r="E672" s="225"/>
      <c r="F672" s="225"/>
      <c r="G672" s="225"/>
      <c r="H672" s="225"/>
      <c r="I672" s="225"/>
      <c r="J672" s="270"/>
      <c r="K672" s="271"/>
      <c r="L672" s="225"/>
      <c r="M672" s="225"/>
      <c r="N672" s="225"/>
      <c r="O672" s="225"/>
      <c r="P672" s="225"/>
      <c r="Q672" s="225"/>
      <c r="R672" s="225"/>
      <c r="S672" s="225"/>
      <c r="T672" s="225"/>
      <c r="U672" s="225"/>
      <c r="V672" s="225"/>
      <c r="W672" s="225"/>
      <c r="X672" s="225"/>
      <c r="Y672" s="225"/>
      <c r="Z672" s="225"/>
      <c r="AA672" s="225"/>
      <c r="AB672" s="225"/>
      <c r="AC672" s="225"/>
      <c r="AD672" s="225"/>
      <c r="AE672" s="225"/>
      <c r="AF672" s="225"/>
      <c r="AG672" s="225"/>
      <c r="AH672" s="225"/>
      <c r="AI672" s="225"/>
      <c r="AJ672" s="225"/>
      <c r="AK672" s="225"/>
      <c r="AL672" s="225"/>
      <c r="AM672" s="225"/>
      <c r="AN672" s="225"/>
      <c r="AO672" s="225"/>
      <c r="AP672" s="225"/>
      <c r="AQ672" s="225"/>
      <c r="AR672" s="225"/>
      <c r="AS672" s="225"/>
      <c r="AT672" s="225"/>
      <c r="AU672" s="225"/>
      <c r="AV672" s="225"/>
      <c r="AW672" s="225"/>
      <c r="AX672" s="225"/>
      <c r="AY672" s="225"/>
      <c r="AZ672" s="225"/>
      <c r="BA672" s="225"/>
      <c r="BB672" s="225"/>
      <c r="BC672" s="225"/>
      <c r="BD672" s="225"/>
      <c r="BE672" s="225"/>
      <c r="BF672" s="225"/>
      <c r="BG672" s="225"/>
      <c r="BH672" s="225"/>
      <c r="BI672" s="225"/>
      <c r="BJ672" s="225"/>
      <c r="BK672" s="225"/>
      <c r="BL672" s="225"/>
      <c r="BM672" s="225"/>
      <c r="BN672" s="225"/>
      <c r="BO672" s="225"/>
      <c r="BP672" s="225"/>
      <c r="BQ672" s="225"/>
      <c r="BR672" s="225"/>
      <c r="BS672" s="225"/>
      <c r="BT672" s="225"/>
      <c r="BU672" s="225"/>
      <c r="BV672" s="225"/>
      <c r="BW672" s="225"/>
      <c r="BX672" s="225"/>
      <c r="BY672" s="225"/>
      <c r="BZ672" s="225"/>
    </row>
    <row r="673" spans="1:78" ht="12" customHeight="1" x14ac:dyDescent="0.25">
      <c r="A673" s="225"/>
      <c r="B673" s="225"/>
      <c r="C673" s="225"/>
      <c r="D673" s="225"/>
      <c r="E673" s="225"/>
      <c r="F673" s="225"/>
      <c r="G673" s="225"/>
      <c r="H673" s="225"/>
      <c r="I673" s="225"/>
      <c r="J673" s="270"/>
      <c r="K673" s="271"/>
      <c r="L673" s="225"/>
      <c r="M673" s="225"/>
      <c r="N673" s="225"/>
      <c r="O673" s="225"/>
      <c r="P673" s="225"/>
      <c r="Q673" s="225"/>
      <c r="R673" s="225"/>
      <c r="S673" s="225"/>
      <c r="T673" s="225"/>
      <c r="U673" s="225"/>
      <c r="V673" s="225"/>
      <c r="W673" s="225"/>
      <c r="X673" s="225"/>
      <c r="Y673" s="225"/>
      <c r="Z673" s="225"/>
      <c r="AA673" s="225"/>
      <c r="AB673" s="225"/>
      <c r="AC673" s="225"/>
      <c r="AD673" s="225"/>
      <c r="AE673" s="225"/>
      <c r="AF673" s="225"/>
      <c r="AG673" s="225"/>
      <c r="AH673" s="225"/>
      <c r="AI673" s="225"/>
      <c r="AJ673" s="225"/>
      <c r="AK673" s="225"/>
      <c r="AL673" s="225"/>
      <c r="AM673" s="225"/>
      <c r="AN673" s="225"/>
      <c r="AO673" s="225"/>
      <c r="AP673" s="225"/>
      <c r="AQ673" s="225"/>
      <c r="AR673" s="225"/>
      <c r="AS673" s="225"/>
      <c r="AT673" s="225"/>
      <c r="AU673" s="225"/>
      <c r="AV673" s="225"/>
      <c r="AW673" s="225"/>
      <c r="AX673" s="225"/>
      <c r="AY673" s="225"/>
      <c r="AZ673" s="225"/>
      <c r="BA673" s="225"/>
      <c r="BB673" s="225"/>
      <c r="BC673" s="225"/>
      <c r="BD673" s="225"/>
      <c r="BE673" s="225"/>
      <c r="BF673" s="225"/>
      <c r="BG673" s="225"/>
      <c r="BH673" s="225"/>
      <c r="BI673" s="225"/>
      <c r="BJ673" s="225"/>
      <c r="BK673" s="225"/>
      <c r="BL673" s="225"/>
      <c r="BM673" s="225"/>
      <c r="BN673" s="225"/>
      <c r="BO673" s="225"/>
      <c r="BP673" s="225"/>
      <c r="BQ673" s="225"/>
      <c r="BR673" s="225"/>
      <c r="BS673" s="225"/>
      <c r="BT673" s="225"/>
      <c r="BU673" s="225"/>
      <c r="BV673" s="225"/>
      <c r="BW673" s="225"/>
      <c r="BX673" s="225"/>
      <c r="BY673" s="225"/>
      <c r="BZ673" s="225"/>
    </row>
    <row r="674" spans="1:78" ht="12" customHeight="1" x14ac:dyDescent="0.25">
      <c r="A674" s="225"/>
      <c r="B674" s="225"/>
      <c r="C674" s="225"/>
      <c r="D674" s="225"/>
      <c r="E674" s="225"/>
      <c r="F674" s="225"/>
      <c r="G674" s="225"/>
      <c r="H674" s="225"/>
      <c r="I674" s="225"/>
      <c r="J674" s="270"/>
      <c r="K674" s="271"/>
      <c r="L674" s="225"/>
      <c r="M674" s="225"/>
      <c r="N674" s="225"/>
      <c r="O674" s="225"/>
      <c r="P674" s="225"/>
      <c r="Q674" s="225"/>
      <c r="R674" s="225"/>
      <c r="S674" s="225"/>
      <c r="T674" s="225"/>
      <c r="U674" s="225"/>
      <c r="V674" s="225"/>
      <c r="W674" s="225"/>
      <c r="X674" s="225"/>
      <c r="Y674" s="225"/>
      <c r="Z674" s="225"/>
      <c r="AA674" s="225"/>
      <c r="AB674" s="225"/>
      <c r="AC674" s="225"/>
      <c r="AD674" s="225"/>
      <c r="AE674" s="225"/>
      <c r="AF674" s="225"/>
      <c r="AG674" s="225"/>
      <c r="AH674" s="225"/>
      <c r="AI674" s="225"/>
      <c r="AJ674" s="225"/>
      <c r="AK674" s="225"/>
      <c r="AL674" s="225"/>
      <c r="AM674" s="225"/>
      <c r="AN674" s="225"/>
      <c r="AO674" s="225"/>
      <c r="AP674" s="225"/>
      <c r="AQ674" s="225"/>
      <c r="AR674" s="225"/>
      <c r="AS674" s="225"/>
      <c r="AT674" s="225"/>
      <c r="AU674" s="225"/>
      <c r="AV674" s="225"/>
      <c r="AW674" s="225"/>
      <c r="AX674" s="225"/>
      <c r="AY674" s="225"/>
      <c r="AZ674" s="225"/>
      <c r="BA674" s="225"/>
      <c r="BB674" s="225"/>
      <c r="BC674" s="225"/>
      <c r="BD674" s="225"/>
      <c r="BE674" s="225"/>
      <c r="BF674" s="225"/>
      <c r="BG674" s="225"/>
      <c r="BH674" s="225"/>
      <c r="BI674" s="225"/>
      <c r="BJ674" s="225"/>
      <c r="BK674" s="225"/>
      <c r="BL674" s="225"/>
      <c r="BM674" s="225"/>
      <c r="BN674" s="225"/>
      <c r="BO674" s="225"/>
      <c r="BP674" s="225"/>
      <c r="BQ674" s="225"/>
      <c r="BR674" s="225"/>
      <c r="BS674" s="225"/>
      <c r="BT674" s="225"/>
      <c r="BU674" s="225"/>
      <c r="BV674" s="225"/>
      <c r="BW674" s="225"/>
      <c r="BX674" s="225"/>
      <c r="BY674" s="225"/>
      <c r="BZ674" s="225"/>
    </row>
    <row r="675" spans="1:78" ht="12" customHeight="1" x14ac:dyDescent="0.25">
      <c r="A675" s="225"/>
      <c r="B675" s="225"/>
      <c r="C675" s="225"/>
      <c r="D675" s="225"/>
      <c r="E675" s="225"/>
      <c r="F675" s="225"/>
      <c r="G675" s="225"/>
      <c r="H675" s="225"/>
      <c r="I675" s="225"/>
      <c r="J675" s="270"/>
      <c r="K675" s="271"/>
      <c r="L675" s="225"/>
      <c r="M675" s="225"/>
      <c r="N675" s="225"/>
      <c r="O675" s="225"/>
      <c r="P675" s="225"/>
      <c r="Q675" s="225"/>
      <c r="R675" s="225"/>
      <c r="S675" s="225"/>
      <c r="T675" s="225"/>
      <c r="U675" s="225"/>
      <c r="V675" s="225"/>
      <c r="W675" s="225"/>
      <c r="X675" s="225"/>
      <c r="Y675" s="225"/>
      <c r="Z675" s="225"/>
      <c r="AA675" s="225"/>
      <c r="AB675" s="225"/>
      <c r="AC675" s="225"/>
      <c r="AD675" s="225"/>
      <c r="AE675" s="225"/>
      <c r="AF675" s="225"/>
      <c r="AG675" s="225"/>
      <c r="AH675" s="225"/>
      <c r="AI675" s="225"/>
      <c r="AJ675" s="225"/>
      <c r="AK675" s="225"/>
      <c r="AL675" s="225"/>
      <c r="AM675" s="225"/>
      <c r="AN675" s="225"/>
      <c r="AO675" s="225"/>
      <c r="AP675" s="225"/>
      <c r="AQ675" s="225"/>
      <c r="AR675" s="225"/>
      <c r="AS675" s="225"/>
      <c r="AT675" s="225"/>
      <c r="AU675" s="225"/>
      <c r="AV675" s="225"/>
      <c r="AW675" s="225"/>
      <c r="AX675" s="225"/>
      <c r="AY675" s="225"/>
      <c r="AZ675" s="225"/>
      <c r="BA675" s="225"/>
      <c r="BB675" s="225"/>
      <c r="BC675" s="225"/>
      <c r="BD675" s="225"/>
      <c r="BE675" s="225"/>
      <c r="BF675" s="225"/>
      <c r="BG675" s="225"/>
      <c r="BH675" s="225"/>
      <c r="BI675" s="225"/>
      <c r="BJ675" s="225"/>
      <c r="BK675" s="225"/>
      <c r="BL675" s="225"/>
      <c r="BM675" s="225"/>
      <c r="BN675" s="225"/>
      <c r="BO675" s="225"/>
      <c r="BP675" s="225"/>
      <c r="BQ675" s="225"/>
      <c r="BR675" s="225"/>
      <c r="BS675" s="225"/>
      <c r="BT675" s="225"/>
      <c r="BU675" s="225"/>
      <c r="BV675" s="225"/>
      <c r="BW675" s="225"/>
      <c r="BX675" s="225"/>
      <c r="BY675" s="225"/>
      <c r="BZ675" s="225"/>
    </row>
    <row r="676" spans="1:78" ht="12" customHeight="1" x14ac:dyDescent="0.25">
      <c r="A676" s="225"/>
      <c r="B676" s="225"/>
      <c r="C676" s="225"/>
      <c r="D676" s="225"/>
      <c r="E676" s="225"/>
      <c r="F676" s="225"/>
      <c r="G676" s="225"/>
      <c r="H676" s="225"/>
      <c r="I676" s="225"/>
      <c r="J676" s="270"/>
      <c r="K676" s="271"/>
      <c r="L676" s="225"/>
      <c r="M676" s="225"/>
      <c r="N676" s="225"/>
      <c r="O676" s="225"/>
      <c r="P676" s="225"/>
      <c r="Q676" s="225"/>
      <c r="R676" s="225"/>
      <c r="S676" s="225"/>
      <c r="T676" s="225"/>
      <c r="U676" s="225"/>
      <c r="V676" s="225"/>
      <c r="W676" s="225"/>
      <c r="X676" s="225"/>
      <c r="Y676" s="225"/>
      <c r="Z676" s="225"/>
      <c r="AA676" s="225"/>
      <c r="AB676" s="225"/>
      <c r="AC676" s="225"/>
      <c r="AD676" s="225"/>
      <c r="AE676" s="225"/>
      <c r="AF676" s="225"/>
      <c r="AG676" s="225"/>
      <c r="AH676" s="225"/>
      <c r="AI676" s="225"/>
      <c r="AJ676" s="225"/>
      <c r="AK676" s="225"/>
      <c r="AL676" s="225"/>
      <c r="AM676" s="225"/>
      <c r="AN676" s="225"/>
      <c r="AO676" s="225"/>
      <c r="AP676" s="225"/>
      <c r="AQ676" s="225"/>
      <c r="AR676" s="225"/>
      <c r="AS676" s="225"/>
      <c r="AT676" s="225"/>
      <c r="AU676" s="225"/>
      <c r="AV676" s="225"/>
      <c r="AW676" s="225"/>
      <c r="AX676" s="225"/>
      <c r="AY676" s="225"/>
      <c r="AZ676" s="225"/>
      <c r="BA676" s="225"/>
      <c r="BB676" s="225"/>
      <c r="BC676" s="225"/>
      <c r="BD676" s="225"/>
      <c r="BE676" s="225"/>
      <c r="BF676" s="225"/>
      <c r="BG676" s="225"/>
      <c r="BH676" s="225"/>
      <c r="BI676" s="225"/>
      <c r="BJ676" s="225"/>
      <c r="BK676" s="225"/>
      <c r="BL676" s="225"/>
      <c r="BM676" s="225"/>
      <c r="BN676" s="225"/>
      <c r="BO676" s="225"/>
      <c r="BP676" s="225"/>
      <c r="BQ676" s="225"/>
      <c r="BR676" s="225"/>
      <c r="BS676" s="225"/>
      <c r="BT676" s="225"/>
      <c r="BU676" s="225"/>
      <c r="BV676" s="225"/>
      <c r="BW676" s="225"/>
      <c r="BX676" s="225"/>
      <c r="BY676" s="225"/>
      <c r="BZ676" s="225"/>
    </row>
    <row r="677" spans="1:78" ht="12" customHeight="1" x14ac:dyDescent="0.25">
      <c r="A677" s="225"/>
      <c r="B677" s="225"/>
      <c r="C677" s="225"/>
      <c r="D677" s="225"/>
      <c r="E677" s="225"/>
      <c r="F677" s="225"/>
      <c r="G677" s="225"/>
      <c r="H677" s="225"/>
      <c r="I677" s="225"/>
      <c r="J677" s="270"/>
      <c r="K677" s="271"/>
      <c r="L677" s="225"/>
      <c r="M677" s="225"/>
      <c r="N677" s="225"/>
      <c r="O677" s="225"/>
      <c r="P677" s="225"/>
      <c r="Q677" s="225"/>
      <c r="R677" s="225"/>
      <c r="S677" s="225"/>
      <c r="T677" s="225"/>
      <c r="U677" s="225"/>
      <c r="V677" s="225"/>
      <c r="W677" s="225"/>
      <c r="X677" s="225"/>
      <c r="Y677" s="225"/>
      <c r="Z677" s="225"/>
      <c r="AA677" s="225"/>
      <c r="AB677" s="225"/>
      <c r="AC677" s="225"/>
      <c r="AD677" s="225"/>
      <c r="AE677" s="225"/>
      <c r="AF677" s="225"/>
      <c r="AG677" s="225"/>
      <c r="AH677" s="225"/>
      <c r="AI677" s="225"/>
      <c r="AJ677" s="225"/>
      <c r="AK677" s="225"/>
      <c r="AL677" s="225"/>
      <c r="AM677" s="225"/>
      <c r="AN677" s="225"/>
      <c r="AO677" s="225"/>
      <c r="AP677" s="225"/>
      <c r="AQ677" s="225"/>
      <c r="AR677" s="225"/>
      <c r="AS677" s="225"/>
      <c r="AT677" s="225"/>
      <c r="AU677" s="225"/>
      <c r="AV677" s="225"/>
      <c r="AW677" s="225"/>
      <c r="AX677" s="225"/>
      <c r="AY677" s="225"/>
      <c r="AZ677" s="225"/>
      <c r="BA677" s="225"/>
      <c r="BB677" s="225"/>
      <c r="BC677" s="225"/>
      <c r="BD677" s="225"/>
      <c r="BE677" s="225"/>
      <c r="BF677" s="225"/>
      <c r="BG677" s="225"/>
      <c r="BH677" s="225"/>
      <c r="BI677" s="225"/>
      <c r="BJ677" s="225"/>
      <c r="BK677" s="225"/>
      <c r="BL677" s="225"/>
      <c r="BM677" s="225"/>
      <c r="BN677" s="225"/>
      <c r="BO677" s="225"/>
      <c r="BP677" s="225"/>
      <c r="BQ677" s="225"/>
      <c r="BR677" s="225"/>
      <c r="BS677" s="225"/>
      <c r="BT677" s="225"/>
      <c r="BU677" s="225"/>
      <c r="BV677" s="225"/>
      <c r="BW677" s="225"/>
      <c r="BX677" s="225"/>
      <c r="BY677" s="225"/>
      <c r="BZ677" s="225"/>
    </row>
    <row r="678" spans="1:78" ht="12" customHeight="1" x14ac:dyDescent="0.25">
      <c r="A678" s="225"/>
      <c r="B678" s="225"/>
      <c r="C678" s="225"/>
      <c r="D678" s="225"/>
      <c r="E678" s="225"/>
      <c r="F678" s="225"/>
      <c r="G678" s="225"/>
      <c r="H678" s="225"/>
      <c r="I678" s="225"/>
      <c r="J678" s="270"/>
      <c r="K678" s="271"/>
      <c r="L678" s="225"/>
      <c r="M678" s="225"/>
      <c r="N678" s="225"/>
      <c r="O678" s="225"/>
      <c r="P678" s="225"/>
      <c r="Q678" s="225"/>
      <c r="R678" s="225"/>
      <c r="S678" s="225"/>
      <c r="T678" s="225"/>
      <c r="U678" s="225"/>
      <c r="V678" s="225"/>
      <c r="W678" s="225"/>
      <c r="X678" s="225"/>
      <c r="Y678" s="225"/>
      <c r="Z678" s="225"/>
      <c r="AA678" s="225"/>
      <c r="AB678" s="225"/>
      <c r="AC678" s="225"/>
      <c r="AD678" s="225"/>
      <c r="AE678" s="225"/>
      <c r="AF678" s="225"/>
      <c r="AG678" s="225"/>
      <c r="AH678" s="225"/>
      <c r="AI678" s="225"/>
      <c r="AJ678" s="225"/>
      <c r="AK678" s="225"/>
      <c r="AL678" s="225"/>
      <c r="AM678" s="225"/>
      <c r="AN678" s="225"/>
      <c r="AO678" s="225"/>
      <c r="AP678" s="225"/>
      <c r="AQ678" s="225"/>
      <c r="AR678" s="225"/>
      <c r="AS678" s="225"/>
      <c r="AT678" s="225"/>
      <c r="AU678" s="225"/>
      <c r="AV678" s="225"/>
      <c r="AW678" s="225"/>
      <c r="AX678" s="225"/>
      <c r="AY678" s="225"/>
      <c r="AZ678" s="225"/>
      <c r="BA678" s="225"/>
      <c r="BB678" s="225"/>
      <c r="BC678" s="225"/>
      <c r="BD678" s="225"/>
      <c r="BE678" s="225"/>
      <c r="BF678" s="225"/>
      <c r="BG678" s="225"/>
      <c r="BH678" s="225"/>
      <c r="BI678" s="225"/>
      <c r="BJ678" s="225"/>
      <c r="BK678" s="225"/>
      <c r="BL678" s="225"/>
      <c r="BM678" s="225"/>
      <c r="BN678" s="225"/>
      <c r="BO678" s="225"/>
      <c r="BP678" s="225"/>
      <c r="BQ678" s="225"/>
      <c r="BR678" s="225"/>
      <c r="BS678" s="225"/>
      <c r="BT678" s="225"/>
      <c r="BU678" s="225"/>
      <c r="BV678" s="225"/>
      <c r="BW678" s="225"/>
      <c r="BX678" s="225"/>
      <c r="BY678" s="225"/>
      <c r="BZ678" s="225"/>
    </row>
    <row r="679" spans="1:78" ht="12" customHeight="1" x14ac:dyDescent="0.25">
      <c r="A679" s="225"/>
      <c r="B679" s="225"/>
      <c r="C679" s="225"/>
      <c r="D679" s="225"/>
      <c r="E679" s="225"/>
      <c r="F679" s="225"/>
      <c r="G679" s="225"/>
      <c r="H679" s="225"/>
      <c r="I679" s="225"/>
      <c r="J679" s="270"/>
      <c r="K679" s="271"/>
      <c r="L679" s="225"/>
      <c r="M679" s="225"/>
      <c r="N679" s="225"/>
      <c r="O679" s="225"/>
      <c r="P679" s="225"/>
      <c r="Q679" s="225"/>
      <c r="R679" s="225"/>
      <c r="S679" s="225"/>
      <c r="T679" s="225"/>
      <c r="U679" s="225"/>
      <c r="V679" s="225"/>
      <c r="W679" s="225"/>
      <c r="X679" s="225"/>
      <c r="Y679" s="225"/>
      <c r="Z679" s="225"/>
      <c r="AA679" s="225"/>
      <c r="AB679" s="225"/>
      <c r="AC679" s="225"/>
      <c r="AD679" s="225"/>
      <c r="AE679" s="225"/>
      <c r="AF679" s="225"/>
      <c r="AG679" s="225"/>
      <c r="AH679" s="225"/>
      <c r="AI679" s="225"/>
      <c r="AJ679" s="225"/>
      <c r="AK679" s="225"/>
      <c r="AL679" s="225"/>
      <c r="AM679" s="225"/>
      <c r="AN679" s="225"/>
      <c r="AO679" s="225"/>
      <c r="AP679" s="225"/>
      <c r="AQ679" s="225"/>
      <c r="AR679" s="225"/>
      <c r="AS679" s="225"/>
      <c r="AT679" s="225"/>
      <c r="AU679" s="225"/>
      <c r="AV679" s="225"/>
      <c r="AW679" s="225"/>
      <c r="AX679" s="225"/>
      <c r="AY679" s="225"/>
      <c r="AZ679" s="225"/>
      <c r="BA679" s="225"/>
      <c r="BB679" s="225"/>
      <c r="BC679" s="225"/>
      <c r="BD679" s="225"/>
      <c r="BE679" s="225"/>
      <c r="BF679" s="225"/>
      <c r="BG679" s="225"/>
      <c r="BH679" s="225"/>
      <c r="BI679" s="225"/>
      <c r="BJ679" s="225"/>
      <c r="BK679" s="225"/>
      <c r="BL679" s="225"/>
      <c r="BM679" s="225"/>
      <c r="BN679" s="225"/>
      <c r="BO679" s="225"/>
      <c r="BP679" s="225"/>
      <c r="BQ679" s="225"/>
      <c r="BR679" s="225"/>
      <c r="BS679" s="225"/>
      <c r="BT679" s="225"/>
      <c r="BU679" s="225"/>
      <c r="BV679" s="225"/>
      <c r="BW679" s="225"/>
      <c r="BX679" s="225"/>
      <c r="BY679" s="225"/>
      <c r="BZ679" s="225"/>
    </row>
    <row r="680" spans="1:78" ht="12" customHeight="1" x14ac:dyDescent="0.25">
      <c r="A680" s="225"/>
      <c r="B680" s="225"/>
      <c r="C680" s="225"/>
      <c r="D680" s="225"/>
      <c r="E680" s="225"/>
      <c r="F680" s="225"/>
      <c r="G680" s="225"/>
      <c r="H680" s="225"/>
      <c r="I680" s="225"/>
      <c r="J680" s="270"/>
      <c r="K680" s="271"/>
      <c r="L680" s="225"/>
      <c r="M680" s="225"/>
      <c r="N680" s="225"/>
      <c r="O680" s="225"/>
      <c r="P680" s="225"/>
      <c r="Q680" s="225"/>
      <c r="R680" s="225"/>
      <c r="S680" s="225"/>
      <c r="T680" s="225"/>
      <c r="U680" s="225"/>
      <c r="V680" s="225"/>
      <c r="W680" s="225"/>
      <c r="X680" s="225"/>
      <c r="Y680" s="225"/>
      <c r="Z680" s="225"/>
      <c r="AA680" s="225"/>
      <c r="AB680" s="225"/>
      <c r="AC680" s="225"/>
      <c r="AD680" s="225"/>
      <c r="AE680" s="225"/>
      <c r="AF680" s="225"/>
      <c r="AG680" s="225"/>
      <c r="AH680" s="225"/>
      <c r="AI680" s="225"/>
      <c r="AJ680" s="225"/>
      <c r="AK680" s="225"/>
      <c r="AL680" s="225"/>
      <c r="AM680" s="225"/>
      <c r="AN680" s="225"/>
      <c r="AO680" s="225"/>
      <c r="AP680" s="225"/>
      <c r="AQ680" s="225"/>
      <c r="AR680" s="225"/>
      <c r="AS680" s="225"/>
      <c r="AT680" s="225"/>
      <c r="AU680" s="225"/>
      <c r="AV680" s="225"/>
      <c r="AW680" s="225"/>
      <c r="AX680" s="225"/>
      <c r="AY680" s="225"/>
      <c r="AZ680" s="225"/>
      <c r="BA680" s="225"/>
      <c r="BB680" s="225"/>
      <c r="BC680" s="225"/>
      <c r="BD680" s="225"/>
      <c r="BE680" s="225"/>
      <c r="BF680" s="225"/>
      <c r="BG680" s="225"/>
      <c r="BH680" s="225"/>
      <c r="BI680" s="225"/>
      <c r="BJ680" s="225"/>
      <c r="BK680" s="225"/>
      <c r="BL680" s="225"/>
      <c r="BM680" s="225"/>
      <c r="BN680" s="225"/>
      <c r="BO680" s="225"/>
      <c r="BP680" s="225"/>
      <c r="BQ680" s="225"/>
      <c r="BR680" s="225"/>
      <c r="BS680" s="225"/>
      <c r="BT680" s="225"/>
      <c r="BU680" s="225"/>
      <c r="BV680" s="225"/>
      <c r="BW680" s="225"/>
      <c r="BX680" s="225"/>
      <c r="BY680" s="225"/>
      <c r="BZ680" s="225"/>
    </row>
    <row r="681" spans="1:78" ht="12" customHeight="1" x14ac:dyDescent="0.25">
      <c r="A681" s="225"/>
      <c r="B681" s="225"/>
      <c r="C681" s="225"/>
      <c r="D681" s="225"/>
      <c r="E681" s="225"/>
      <c r="F681" s="225"/>
      <c r="G681" s="225"/>
      <c r="H681" s="225"/>
      <c r="I681" s="225"/>
      <c r="J681" s="270"/>
      <c r="K681" s="271"/>
      <c r="L681" s="225"/>
      <c r="M681" s="225"/>
      <c r="N681" s="225"/>
      <c r="O681" s="225"/>
      <c r="P681" s="225"/>
      <c r="Q681" s="225"/>
      <c r="R681" s="225"/>
      <c r="S681" s="225"/>
      <c r="T681" s="225"/>
      <c r="U681" s="225"/>
      <c r="V681" s="225"/>
      <c r="W681" s="225"/>
      <c r="X681" s="225"/>
      <c r="Y681" s="225"/>
      <c r="Z681" s="225"/>
      <c r="AA681" s="225"/>
      <c r="AB681" s="225"/>
      <c r="AC681" s="225"/>
      <c r="AD681" s="225"/>
      <c r="AE681" s="225"/>
      <c r="AF681" s="225"/>
      <c r="AG681" s="225"/>
      <c r="AH681" s="225"/>
      <c r="AI681" s="225"/>
      <c r="AJ681" s="225"/>
      <c r="AK681" s="225"/>
      <c r="AL681" s="225"/>
      <c r="AM681" s="225"/>
      <c r="AN681" s="225"/>
      <c r="AO681" s="225"/>
      <c r="AP681" s="225"/>
      <c r="AQ681" s="225"/>
      <c r="AR681" s="225"/>
      <c r="AS681" s="225"/>
      <c r="AT681" s="225"/>
      <c r="AU681" s="225"/>
      <c r="AV681" s="225"/>
      <c r="AW681" s="225"/>
      <c r="AX681" s="225"/>
      <c r="AY681" s="225"/>
      <c r="AZ681" s="225"/>
      <c r="BA681" s="225"/>
      <c r="BB681" s="225"/>
      <c r="BC681" s="225"/>
      <c r="BD681" s="225"/>
      <c r="BE681" s="225"/>
      <c r="BF681" s="225"/>
      <c r="BG681" s="225"/>
      <c r="BH681" s="225"/>
      <c r="BI681" s="225"/>
      <c r="BJ681" s="225"/>
      <c r="BK681" s="225"/>
      <c r="BL681" s="225"/>
      <c r="BM681" s="225"/>
      <c r="BN681" s="225"/>
      <c r="BO681" s="225"/>
      <c r="BP681" s="225"/>
      <c r="BQ681" s="225"/>
      <c r="BR681" s="225"/>
      <c r="BS681" s="225"/>
      <c r="BT681" s="225"/>
      <c r="BU681" s="225"/>
      <c r="BV681" s="225"/>
      <c r="BW681" s="225"/>
      <c r="BX681" s="225"/>
      <c r="BY681" s="225"/>
      <c r="BZ681" s="225"/>
    </row>
    <row r="682" spans="1:78" ht="12" customHeight="1" x14ac:dyDescent="0.25">
      <c r="A682" s="225"/>
      <c r="B682" s="225"/>
      <c r="C682" s="225"/>
      <c r="D682" s="225"/>
      <c r="E682" s="225"/>
      <c r="F682" s="225"/>
      <c r="G682" s="225"/>
      <c r="H682" s="225"/>
      <c r="I682" s="225"/>
      <c r="J682" s="270"/>
      <c r="K682" s="271"/>
      <c r="L682" s="225"/>
      <c r="M682" s="225"/>
      <c r="N682" s="225"/>
      <c r="O682" s="225"/>
      <c r="P682" s="225"/>
      <c r="Q682" s="225"/>
      <c r="R682" s="225"/>
      <c r="S682" s="225"/>
      <c r="T682" s="225"/>
      <c r="U682" s="225"/>
      <c r="V682" s="225"/>
      <c r="W682" s="225"/>
      <c r="X682" s="225"/>
      <c r="Y682" s="225"/>
      <c r="Z682" s="225"/>
      <c r="AA682" s="225"/>
      <c r="AB682" s="225"/>
      <c r="AC682" s="225"/>
      <c r="AD682" s="225"/>
      <c r="AE682" s="225"/>
      <c r="AF682" s="225"/>
      <c r="AG682" s="225"/>
      <c r="AH682" s="225"/>
      <c r="AI682" s="225"/>
      <c r="AJ682" s="225"/>
      <c r="AK682" s="225"/>
      <c r="AL682" s="225"/>
      <c r="AM682" s="225"/>
      <c r="AN682" s="225"/>
      <c r="AO682" s="225"/>
      <c r="AP682" s="225"/>
      <c r="AQ682" s="225"/>
      <c r="AR682" s="225"/>
      <c r="AS682" s="225"/>
      <c r="AT682" s="225"/>
      <c r="AU682" s="225"/>
      <c r="AV682" s="225"/>
      <c r="AW682" s="225"/>
      <c r="AX682" s="225"/>
      <c r="AY682" s="225"/>
      <c r="AZ682" s="225"/>
      <c r="BA682" s="225"/>
      <c r="BB682" s="225"/>
      <c r="BC682" s="225"/>
      <c r="BD682" s="225"/>
      <c r="BE682" s="225"/>
      <c r="BF682" s="225"/>
      <c r="BG682" s="225"/>
      <c r="BH682" s="225"/>
      <c r="BI682" s="225"/>
      <c r="BJ682" s="225"/>
      <c r="BK682" s="225"/>
      <c r="BL682" s="225"/>
      <c r="BM682" s="225"/>
      <c r="BN682" s="225"/>
      <c r="BO682" s="225"/>
      <c r="BP682" s="225"/>
      <c r="BQ682" s="225"/>
      <c r="BR682" s="225"/>
      <c r="BS682" s="225"/>
      <c r="BT682" s="225"/>
      <c r="BU682" s="225"/>
      <c r="BV682" s="225"/>
      <c r="BW682" s="225"/>
      <c r="BX682" s="225"/>
      <c r="BY682" s="225"/>
      <c r="BZ682" s="225"/>
    </row>
    <row r="683" spans="1:78" ht="12" customHeight="1" x14ac:dyDescent="0.25">
      <c r="A683" s="225"/>
      <c r="B683" s="225"/>
      <c r="C683" s="225"/>
      <c r="D683" s="225"/>
      <c r="E683" s="225"/>
      <c r="F683" s="225"/>
      <c r="G683" s="225"/>
      <c r="H683" s="225"/>
      <c r="I683" s="225"/>
      <c r="J683" s="270"/>
      <c r="K683" s="271"/>
      <c r="L683" s="225"/>
      <c r="M683" s="225"/>
      <c r="N683" s="225"/>
      <c r="O683" s="225"/>
      <c r="P683" s="225"/>
      <c r="Q683" s="225"/>
      <c r="R683" s="225"/>
      <c r="S683" s="225"/>
      <c r="T683" s="225"/>
      <c r="U683" s="225"/>
      <c r="V683" s="225"/>
      <c r="W683" s="225"/>
      <c r="X683" s="225"/>
      <c r="Y683" s="225"/>
      <c r="Z683" s="225"/>
      <c r="AA683" s="225"/>
      <c r="AB683" s="225"/>
      <c r="AC683" s="225"/>
      <c r="AD683" s="225"/>
      <c r="AE683" s="225"/>
      <c r="AF683" s="225"/>
      <c r="AG683" s="225"/>
      <c r="AH683" s="225"/>
      <c r="AI683" s="225"/>
      <c r="AJ683" s="225"/>
      <c r="AK683" s="225"/>
      <c r="AL683" s="225"/>
      <c r="AM683" s="225"/>
      <c r="AN683" s="225"/>
      <c r="AO683" s="225"/>
      <c r="AP683" s="225"/>
      <c r="AQ683" s="225"/>
      <c r="AR683" s="225"/>
      <c r="AS683" s="225"/>
      <c r="AT683" s="225"/>
      <c r="AU683" s="225"/>
      <c r="AV683" s="225"/>
      <c r="AW683" s="225"/>
      <c r="AX683" s="225"/>
      <c r="AY683" s="225"/>
      <c r="AZ683" s="225"/>
      <c r="BA683" s="225"/>
      <c r="BB683" s="225"/>
      <c r="BC683" s="225"/>
      <c r="BD683" s="225"/>
      <c r="BE683" s="225"/>
      <c r="BF683" s="225"/>
      <c r="BG683" s="225"/>
      <c r="BH683" s="225"/>
      <c r="BI683" s="225"/>
      <c r="BJ683" s="225"/>
      <c r="BK683" s="225"/>
      <c r="BL683" s="225"/>
      <c r="BM683" s="225"/>
      <c r="BN683" s="225"/>
      <c r="BO683" s="225"/>
      <c r="BP683" s="225"/>
      <c r="BQ683" s="225"/>
      <c r="BR683" s="225"/>
      <c r="BS683" s="225"/>
      <c r="BT683" s="225"/>
      <c r="BU683" s="225"/>
      <c r="BV683" s="225"/>
      <c r="BW683" s="225"/>
      <c r="BX683" s="225"/>
      <c r="BY683" s="225"/>
      <c r="BZ683" s="225"/>
    </row>
    <row r="684" spans="1:78" ht="12" customHeight="1" x14ac:dyDescent="0.25">
      <c r="A684" s="225"/>
      <c r="B684" s="225"/>
      <c r="C684" s="225"/>
      <c r="D684" s="225"/>
      <c r="E684" s="225"/>
      <c r="F684" s="225"/>
      <c r="G684" s="225"/>
      <c r="H684" s="225"/>
      <c r="I684" s="225"/>
      <c r="J684" s="270"/>
      <c r="K684" s="271"/>
      <c r="L684" s="225"/>
      <c r="M684" s="225"/>
      <c r="N684" s="225"/>
      <c r="O684" s="225"/>
      <c r="P684" s="225"/>
      <c r="Q684" s="225"/>
      <c r="R684" s="225"/>
      <c r="S684" s="225"/>
      <c r="T684" s="225"/>
      <c r="U684" s="225"/>
      <c r="V684" s="225"/>
      <c r="W684" s="225"/>
      <c r="X684" s="225"/>
      <c r="Y684" s="225"/>
      <c r="Z684" s="225"/>
      <c r="AA684" s="225"/>
      <c r="AB684" s="225"/>
      <c r="AC684" s="225"/>
      <c r="AD684" s="225"/>
      <c r="AE684" s="225"/>
      <c r="AF684" s="225"/>
      <c r="AG684" s="225"/>
      <c r="AH684" s="225"/>
      <c r="AI684" s="225"/>
      <c r="AJ684" s="225"/>
      <c r="AK684" s="225"/>
      <c r="AL684" s="225"/>
      <c r="AM684" s="225"/>
      <c r="AN684" s="225"/>
      <c r="AO684" s="225"/>
      <c r="AP684" s="225"/>
      <c r="AQ684" s="225"/>
      <c r="AR684" s="225"/>
      <c r="AS684" s="225"/>
      <c r="AT684" s="225"/>
      <c r="AU684" s="225"/>
      <c r="AV684" s="225"/>
      <c r="AW684" s="225"/>
      <c r="AX684" s="225"/>
      <c r="AY684" s="225"/>
      <c r="AZ684" s="225"/>
      <c r="BA684" s="225"/>
      <c r="BB684" s="225"/>
      <c r="BC684" s="225"/>
      <c r="BD684" s="225"/>
      <c r="BE684" s="225"/>
      <c r="BF684" s="225"/>
      <c r="BG684" s="225"/>
      <c r="BH684" s="225"/>
      <c r="BI684" s="225"/>
      <c r="BJ684" s="225"/>
      <c r="BK684" s="225"/>
      <c r="BL684" s="225"/>
      <c r="BM684" s="225"/>
      <c r="BN684" s="225"/>
      <c r="BO684" s="225"/>
      <c r="BP684" s="225"/>
      <c r="BQ684" s="225"/>
      <c r="BR684" s="225"/>
      <c r="BS684" s="225"/>
      <c r="BT684" s="225"/>
      <c r="BU684" s="225"/>
      <c r="BV684" s="225"/>
      <c r="BW684" s="225"/>
      <c r="BX684" s="225"/>
      <c r="BY684" s="225"/>
      <c r="BZ684" s="225"/>
    </row>
    <row r="685" spans="1:78" ht="12" customHeight="1" x14ac:dyDescent="0.25">
      <c r="A685" s="225"/>
      <c r="B685" s="225"/>
      <c r="C685" s="225"/>
      <c r="D685" s="225"/>
      <c r="E685" s="225"/>
      <c r="F685" s="225"/>
      <c r="G685" s="225"/>
      <c r="H685" s="225"/>
      <c r="I685" s="225"/>
      <c r="J685" s="270"/>
      <c r="K685" s="271"/>
      <c r="L685" s="225"/>
      <c r="M685" s="225"/>
      <c r="N685" s="225"/>
      <c r="O685" s="225"/>
      <c r="P685" s="225"/>
      <c r="Q685" s="225"/>
      <c r="R685" s="225"/>
      <c r="S685" s="225"/>
      <c r="T685" s="225"/>
      <c r="U685" s="225"/>
      <c r="V685" s="225"/>
      <c r="W685" s="225"/>
      <c r="X685" s="225"/>
      <c r="Y685" s="225"/>
      <c r="Z685" s="225"/>
      <c r="AA685" s="225"/>
      <c r="AB685" s="225"/>
      <c r="AC685" s="225"/>
      <c r="AD685" s="225"/>
      <c r="AE685" s="225"/>
      <c r="AF685" s="225"/>
      <c r="AG685" s="225"/>
      <c r="AH685" s="225"/>
      <c r="AI685" s="225"/>
      <c r="AJ685" s="225"/>
      <c r="AK685" s="225"/>
      <c r="AL685" s="225"/>
      <c r="AM685" s="225"/>
      <c r="AN685" s="225"/>
      <c r="AO685" s="225"/>
      <c r="AP685" s="225"/>
      <c r="AQ685" s="225"/>
      <c r="AR685" s="225"/>
      <c r="AS685" s="225"/>
      <c r="AT685" s="225"/>
      <c r="AU685" s="225"/>
      <c r="AV685" s="225"/>
      <c r="AW685" s="225"/>
      <c r="AX685" s="225"/>
      <c r="AY685" s="225"/>
      <c r="AZ685" s="225"/>
      <c r="BA685" s="225"/>
      <c r="BB685" s="225"/>
      <c r="BC685" s="225"/>
      <c r="BD685" s="225"/>
      <c r="BE685" s="225"/>
      <c r="BF685" s="225"/>
      <c r="BG685" s="225"/>
      <c r="BH685" s="225"/>
      <c r="BI685" s="225"/>
      <c r="BJ685" s="225"/>
      <c r="BK685" s="225"/>
      <c r="BL685" s="225"/>
      <c r="BM685" s="225"/>
      <c r="BN685" s="225"/>
      <c r="BO685" s="225"/>
      <c r="BP685" s="225"/>
      <c r="BQ685" s="225"/>
      <c r="BR685" s="225"/>
      <c r="BS685" s="225"/>
      <c r="BT685" s="225"/>
      <c r="BU685" s="225"/>
      <c r="BV685" s="225"/>
      <c r="BW685" s="225"/>
      <c r="BX685" s="225"/>
      <c r="BY685" s="225"/>
      <c r="BZ685" s="225"/>
    </row>
    <row r="686" spans="1:78" ht="12" customHeight="1" x14ac:dyDescent="0.25">
      <c r="A686" s="225"/>
      <c r="B686" s="225"/>
      <c r="C686" s="225"/>
      <c r="D686" s="225"/>
      <c r="E686" s="225"/>
      <c r="F686" s="225"/>
      <c r="G686" s="225"/>
      <c r="H686" s="225"/>
      <c r="I686" s="225"/>
      <c r="J686" s="270"/>
      <c r="K686" s="271"/>
      <c r="L686" s="225"/>
      <c r="M686" s="225"/>
      <c r="N686" s="225"/>
      <c r="O686" s="225"/>
      <c r="P686" s="225"/>
      <c r="Q686" s="225"/>
      <c r="R686" s="225"/>
      <c r="S686" s="225"/>
      <c r="T686" s="225"/>
      <c r="U686" s="225"/>
      <c r="V686" s="225"/>
      <c r="W686" s="225"/>
      <c r="X686" s="225"/>
      <c r="Y686" s="225"/>
      <c r="Z686" s="225"/>
      <c r="AA686" s="225"/>
      <c r="AB686" s="225"/>
      <c r="AC686" s="225"/>
      <c r="AD686" s="225"/>
      <c r="AE686" s="225"/>
      <c r="AF686" s="225"/>
      <c r="AG686" s="225"/>
      <c r="AH686" s="225"/>
      <c r="AI686" s="225"/>
      <c r="AJ686" s="225"/>
      <c r="AK686" s="225"/>
      <c r="AL686" s="225"/>
      <c r="AM686" s="225"/>
      <c r="AN686" s="225"/>
      <c r="AO686" s="225"/>
      <c r="AP686" s="225"/>
      <c r="AQ686" s="225"/>
      <c r="AR686" s="225"/>
      <c r="AS686" s="225"/>
      <c r="AT686" s="225"/>
      <c r="AU686" s="225"/>
      <c r="AV686" s="225"/>
      <c r="AW686" s="225"/>
      <c r="AX686" s="225"/>
      <c r="AY686" s="225"/>
      <c r="AZ686" s="225"/>
      <c r="BA686" s="225"/>
      <c r="BB686" s="225"/>
      <c r="BC686" s="225"/>
      <c r="BD686" s="225"/>
      <c r="BE686" s="225"/>
      <c r="BF686" s="225"/>
      <c r="BG686" s="225"/>
      <c r="BH686" s="225"/>
      <c r="BI686" s="225"/>
      <c r="BJ686" s="225"/>
      <c r="BK686" s="225"/>
      <c r="BL686" s="225"/>
      <c r="BM686" s="225"/>
      <c r="BN686" s="225"/>
      <c r="BO686" s="225"/>
      <c r="BP686" s="225"/>
      <c r="BQ686" s="225"/>
      <c r="BR686" s="225"/>
      <c r="BS686" s="225"/>
      <c r="BT686" s="225"/>
      <c r="BU686" s="225"/>
      <c r="BV686" s="225"/>
      <c r="BW686" s="225"/>
      <c r="BX686" s="225"/>
      <c r="BY686" s="225"/>
      <c r="BZ686" s="225"/>
    </row>
    <row r="687" spans="1:78" ht="12" customHeight="1" x14ac:dyDescent="0.25">
      <c r="A687" s="225"/>
      <c r="B687" s="225"/>
      <c r="C687" s="225"/>
      <c r="D687" s="225"/>
      <c r="E687" s="225"/>
      <c r="F687" s="225"/>
      <c r="G687" s="225"/>
      <c r="H687" s="225"/>
      <c r="I687" s="225"/>
      <c r="J687" s="270"/>
      <c r="K687" s="271"/>
      <c r="L687" s="225"/>
      <c r="M687" s="225"/>
      <c r="N687" s="225"/>
      <c r="O687" s="225"/>
      <c r="P687" s="225"/>
      <c r="Q687" s="225"/>
      <c r="R687" s="225"/>
      <c r="S687" s="225"/>
      <c r="T687" s="225"/>
      <c r="U687" s="225"/>
      <c r="V687" s="225"/>
      <c r="W687" s="225"/>
      <c r="X687" s="225"/>
      <c r="Y687" s="225"/>
      <c r="Z687" s="225"/>
      <c r="AA687" s="225"/>
      <c r="AB687" s="225"/>
      <c r="AC687" s="225"/>
      <c r="AD687" s="225"/>
      <c r="AE687" s="225"/>
      <c r="AF687" s="225"/>
      <c r="AG687" s="225"/>
      <c r="AH687" s="225"/>
      <c r="AI687" s="225"/>
      <c r="AJ687" s="225"/>
      <c r="AK687" s="225"/>
      <c r="AL687" s="225"/>
      <c r="AM687" s="225"/>
      <c r="AN687" s="225"/>
      <c r="AO687" s="225"/>
      <c r="AP687" s="225"/>
      <c r="AQ687" s="225"/>
      <c r="AR687" s="225"/>
      <c r="AS687" s="225"/>
      <c r="AT687" s="225"/>
      <c r="AU687" s="225"/>
      <c r="AV687" s="225"/>
      <c r="AW687" s="225"/>
      <c r="AX687" s="225"/>
      <c r="AY687" s="225"/>
      <c r="AZ687" s="225"/>
      <c r="BA687" s="225"/>
      <c r="BB687" s="225"/>
      <c r="BC687" s="225"/>
      <c r="BD687" s="225"/>
      <c r="BE687" s="225"/>
      <c r="BF687" s="225"/>
      <c r="BG687" s="225"/>
      <c r="BH687" s="225"/>
      <c r="BI687" s="225"/>
      <c r="BJ687" s="225"/>
      <c r="BK687" s="225"/>
      <c r="BL687" s="225"/>
      <c r="BM687" s="225"/>
      <c r="BN687" s="225"/>
      <c r="BO687" s="225"/>
      <c r="BP687" s="225"/>
      <c r="BQ687" s="225"/>
      <c r="BR687" s="225"/>
      <c r="BS687" s="225"/>
      <c r="BT687" s="225"/>
      <c r="BU687" s="225"/>
      <c r="BV687" s="225"/>
      <c r="BW687" s="225"/>
      <c r="BX687" s="225"/>
      <c r="BY687" s="225"/>
      <c r="BZ687" s="225"/>
    </row>
    <row r="688" spans="1:78" ht="12" customHeight="1" x14ac:dyDescent="0.25">
      <c r="A688" s="225"/>
      <c r="B688" s="225"/>
      <c r="C688" s="225"/>
      <c r="D688" s="225"/>
      <c r="E688" s="225"/>
      <c r="F688" s="225"/>
      <c r="G688" s="225"/>
      <c r="H688" s="225"/>
      <c r="I688" s="225"/>
      <c r="J688" s="270"/>
      <c r="K688" s="271"/>
      <c r="L688" s="225"/>
      <c r="M688" s="225"/>
      <c r="N688" s="225"/>
      <c r="O688" s="225"/>
      <c r="P688" s="225"/>
      <c r="Q688" s="225"/>
      <c r="R688" s="225"/>
      <c r="S688" s="225"/>
      <c r="T688" s="225"/>
      <c r="U688" s="225"/>
      <c r="V688" s="225"/>
      <c r="W688" s="225"/>
      <c r="X688" s="225"/>
      <c r="Y688" s="225"/>
      <c r="Z688" s="225"/>
      <c r="AA688" s="225"/>
      <c r="AB688" s="225"/>
      <c r="AC688" s="225"/>
      <c r="AD688" s="225"/>
      <c r="AE688" s="225"/>
      <c r="AF688" s="225"/>
      <c r="AG688" s="225"/>
      <c r="AH688" s="225"/>
      <c r="AI688" s="225"/>
      <c r="AJ688" s="225"/>
      <c r="AK688" s="225"/>
      <c r="AL688" s="225"/>
      <c r="AM688" s="225"/>
      <c r="AN688" s="225"/>
      <c r="AO688" s="225"/>
      <c r="AP688" s="225"/>
      <c r="AQ688" s="225"/>
      <c r="AR688" s="225"/>
      <c r="AS688" s="225"/>
      <c r="AT688" s="225"/>
      <c r="AU688" s="225"/>
      <c r="AV688" s="225"/>
      <c r="AW688" s="225"/>
      <c r="AX688" s="225"/>
      <c r="AY688" s="225"/>
      <c r="AZ688" s="225"/>
      <c r="BA688" s="225"/>
      <c r="BB688" s="225"/>
      <c r="BC688" s="225"/>
      <c r="BD688" s="225"/>
      <c r="BE688" s="225"/>
      <c r="BF688" s="225"/>
      <c r="BG688" s="225"/>
      <c r="BH688" s="225"/>
      <c r="BI688" s="225"/>
      <c r="BJ688" s="225"/>
      <c r="BK688" s="225"/>
      <c r="BL688" s="225"/>
      <c r="BM688" s="225"/>
      <c r="BN688" s="225"/>
      <c r="BO688" s="225"/>
      <c r="BP688" s="225"/>
      <c r="BQ688" s="225"/>
      <c r="BR688" s="225"/>
      <c r="BS688" s="225"/>
      <c r="BT688" s="225"/>
      <c r="BU688" s="225"/>
      <c r="BV688" s="225"/>
      <c r="BW688" s="225"/>
      <c r="BX688" s="225"/>
      <c r="BY688" s="225"/>
      <c r="BZ688" s="225"/>
    </row>
    <row r="689" spans="1:78" ht="12" customHeight="1" x14ac:dyDescent="0.25">
      <c r="A689" s="225"/>
      <c r="B689" s="225"/>
      <c r="C689" s="225"/>
      <c r="D689" s="225"/>
      <c r="E689" s="225"/>
      <c r="F689" s="225"/>
      <c r="G689" s="225"/>
      <c r="H689" s="225"/>
      <c r="I689" s="225"/>
      <c r="J689" s="270"/>
      <c r="K689" s="271"/>
      <c r="L689" s="225"/>
      <c r="M689" s="225"/>
      <c r="N689" s="225"/>
      <c r="O689" s="225"/>
      <c r="P689" s="225"/>
      <c r="Q689" s="225"/>
      <c r="R689" s="225"/>
      <c r="S689" s="225"/>
      <c r="T689" s="225"/>
      <c r="U689" s="225"/>
      <c r="V689" s="225"/>
      <c r="W689" s="225"/>
      <c r="X689" s="225"/>
      <c r="Y689" s="225"/>
      <c r="Z689" s="225"/>
      <c r="AA689" s="225"/>
      <c r="AB689" s="225"/>
      <c r="AC689" s="225"/>
      <c r="AD689" s="225"/>
      <c r="AE689" s="225"/>
      <c r="AF689" s="225"/>
      <c r="AG689" s="225"/>
      <c r="AH689" s="225"/>
      <c r="AI689" s="225"/>
      <c r="AJ689" s="225"/>
      <c r="AK689" s="225"/>
      <c r="AL689" s="225"/>
      <c r="AM689" s="225"/>
      <c r="AN689" s="225"/>
      <c r="AO689" s="225"/>
      <c r="AP689" s="225"/>
      <c r="AQ689" s="225"/>
      <c r="AR689" s="225"/>
      <c r="AS689" s="225"/>
      <c r="AT689" s="225"/>
      <c r="AU689" s="225"/>
      <c r="AV689" s="225"/>
      <c r="AW689" s="225"/>
      <c r="AX689" s="225"/>
      <c r="AY689" s="225"/>
      <c r="AZ689" s="225"/>
      <c r="BA689" s="225"/>
      <c r="BB689" s="225"/>
      <c r="BC689" s="225"/>
      <c r="BD689" s="225"/>
      <c r="BE689" s="225"/>
      <c r="BF689" s="225"/>
      <c r="BG689" s="225"/>
      <c r="BH689" s="225"/>
      <c r="BI689" s="225"/>
      <c r="BJ689" s="225"/>
      <c r="BK689" s="225"/>
      <c r="BL689" s="225"/>
      <c r="BM689" s="225"/>
      <c r="BN689" s="225"/>
      <c r="BO689" s="225"/>
      <c r="BP689" s="225"/>
      <c r="BQ689" s="225"/>
      <c r="BR689" s="225"/>
      <c r="BS689" s="225"/>
      <c r="BT689" s="225"/>
      <c r="BU689" s="225"/>
      <c r="BV689" s="225"/>
      <c r="BW689" s="225"/>
      <c r="BX689" s="225"/>
      <c r="BY689" s="225"/>
      <c r="BZ689" s="225"/>
    </row>
    <row r="690" spans="1:78" ht="12" customHeight="1" x14ac:dyDescent="0.25">
      <c r="A690" s="225"/>
      <c r="B690" s="225"/>
      <c r="C690" s="225"/>
      <c r="D690" s="225"/>
      <c r="E690" s="225"/>
      <c r="F690" s="225"/>
      <c r="G690" s="225"/>
      <c r="H690" s="225"/>
      <c r="I690" s="225"/>
      <c r="J690" s="270"/>
      <c r="K690" s="271"/>
      <c r="L690" s="225"/>
      <c r="M690" s="225"/>
      <c r="N690" s="225"/>
      <c r="O690" s="225"/>
      <c r="P690" s="225"/>
      <c r="Q690" s="225"/>
      <c r="R690" s="225"/>
      <c r="S690" s="225"/>
      <c r="T690" s="225"/>
      <c r="U690" s="225"/>
      <c r="V690" s="225"/>
      <c r="W690" s="225"/>
      <c r="X690" s="225"/>
      <c r="Y690" s="225"/>
      <c r="Z690" s="225"/>
      <c r="AA690" s="225"/>
      <c r="AB690" s="225"/>
      <c r="AC690" s="225"/>
      <c r="AD690" s="225"/>
      <c r="AE690" s="225"/>
      <c r="AF690" s="225"/>
      <c r="AG690" s="225"/>
      <c r="AH690" s="225"/>
      <c r="AI690" s="225"/>
      <c r="AJ690" s="225"/>
      <c r="AK690" s="225"/>
      <c r="AL690" s="225"/>
      <c r="AM690" s="225"/>
      <c r="AN690" s="225"/>
      <c r="AO690" s="225"/>
      <c r="AP690" s="225"/>
      <c r="AQ690" s="225"/>
      <c r="AR690" s="225"/>
      <c r="AS690" s="225"/>
      <c r="AT690" s="225"/>
      <c r="AU690" s="225"/>
      <c r="AV690" s="225"/>
      <c r="AW690" s="225"/>
      <c r="AX690" s="225"/>
      <c r="AY690" s="225"/>
      <c r="AZ690" s="225"/>
      <c r="BA690" s="225"/>
      <c r="BB690" s="225"/>
      <c r="BC690" s="225"/>
      <c r="BD690" s="225"/>
      <c r="BE690" s="225"/>
      <c r="BF690" s="225"/>
      <c r="BG690" s="225"/>
      <c r="BH690" s="225"/>
      <c r="BI690" s="225"/>
      <c r="BJ690" s="225"/>
      <c r="BK690" s="225"/>
      <c r="BL690" s="225"/>
      <c r="BM690" s="225"/>
      <c r="BN690" s="225"/>
      <c r="BO690" s="225"/>
      <c r="BP690" s="225"/>
      <c r="BQ690" s="225"/>
      <c r="BR690" s="225"/>
      <c r="BS690" s="225"/>
      <c r="BT690" s="225"/>
      <c r="BU690" s="225"/>
      <c r="BV690" s="225"/>
      <c r="BW690" s="225"/>
      <c r="BX690" s="225"/>
      <c r="BY690" s="225"/>
      <c r="BZ690" s="225"/>
    </row>
    <row r="691" spans="1:78" ht="12" customHeight="1" x14ac:dyDescent="0.25">
      <c r="A691" s="225"/>
      <c r="B691" s="225"/>
      <c r="C691" s="225"/>
      <c r="D691" s="225"/>
      <c r="E691" s="225"/>
      <c r="F691" s="225"/>
      <c r="G691" s="225"/>
      <c r="H691" s="225"/>
      <c r="I691" s="225"/>
      <c r="J691" s="270"/>
      <c r="K691" s="271"/>
      <c r="L691" s="225"/>
      <c r="M691" s="225"/>
      <c r="N691" s="225"/>
      <c r="O691" s="225"/>
      <c r="P691" s="225"/>
      <c r="Q691" s="225"/>
      <c r="R691" s="225"/>
      <c r="S691" s="225"/>
      <c r="T691" s="225"/>
      <c r="U691" s="225"/>
      <c r="V691" s="225"/>
      <c r="W691" s="225"/>
      <c r="X691" s="225"/>
      <c r="Y691" s="225"/>
      <c r="Z691" s="225"/>
      <c r="AA691" s="225"/>
      <c r="AB691" s="225"/>
      <c r="AC691" s="225"/>
      <c r="AD691" s="225"/>
      <c r="AE691" s="225"/>
      <c r="AF691" s="225"/>
      <c r="AG691" s="225"/>
      <c r="AH691" s="225"/>
      <c r="AI691" s="225"/>
      <c r="AJ691" s="225"/>
      <c r="AK691" s="225"/>
      <c r="AL691" s="225"/>
      <c r="AM691" s="225"/>
      <c r="AN691" s="225"/>
      <c r="AO691" s="225"/>
      <c r="AP691" s="225"/>
      <c r="AQ691" s="225"/>
      <c r="AR691" s="225"/>
      <c r="AS691" s="225"/>
      <c r="AT691" s="225"/>
      <c r="AU691" s="225"/>
      <c r="AV691" s="225"/>
      <c r="AW691" s="225"/>
      <c r="AX691" s="225"/>
      <c r="AY691" s="225"/>
      <c r="AZ691" s="225"/>
      <c r="BA691" s="225"/>
      <c r="BB691" s="225"/>
      <c r="BC691" s="225"/>
      <c r="BD691" s="225"/>
      <c r="BE691" s="225"/>
      <c r="BF691" s="225"/>
      <c r="BG691" s="225"/>
      <c r="BH691" s="225"/>
      <c r="BI691" s="225"/>
      <c r="BJ691" s="225"/>
      <c r="BK691" s="225"/>
      <c r="BL691" s="225"/>
      <c r="BM691" s="225"/>
      <c r="BN691" s="225"/>
      <c r="BO691" s="225"/>
      <c r="BP691" s="225"/>
      <c r="BQ691" s="225"/>
      <c r="BR691" s="225"/>
      <c r="BS691" s="225"/>
      <c r="BT691" s="225"/>
      <c r="BU691" s="225"/>
      <c r="BV691" s="225"/>
      <c r="BW691" s="225"/>
      <c r="BX691" s="225"/>
      <c r="BY691" s="225"/>
      <c r="BZ691" s="225"/>
    </row>
    <row r="692" spans="1:78" ht="12" customHeight="1" x14ac:dyDescent="0.25">
      <c r="A692" s="225"/>
      <c r="B692" s="225"/>
      <c r="C692" s="225"/>
      <c r="D692" s="225"/>
      <c r="E692" s="225"/>
      <c r="F692" s="225"/>
      <c r="G692" s="225"/>
      <c r="H692" s="225"/>
      <c r="I692" s="225"/>
      <c r="J692" s="270"/>
      <c r="K692" s="271"/>
      <c r="L692" s="225"/>
      <c r="M692" s="225"/>
      <c r="N692" s="225"/>
      <c r="O692" s="225"/>
      <c r="P692" s="225"/>
      <c r="Q692" s="225"/>
      <c r="R692" s="225"/>
      <c r="S692" s="225"/>
      <c r="T692" s="225"/>
      <c r="U692" s="225"/>
      <c r="V692" s="225"/>
      <c r="W692" s="225"/>
      <c r="X692" s="225"/>
      <c r="Y692" s="225"/>
      <c r="Z692" s="225"/>
      <c r="AA692" s="225"/>
      <c r="AB692" s="225"/>
      <c r="AC692" s="225"/>
      <c r="AD692" s="225"/>
      <c r="AE692" s="225"/>
      <c r="AF692" s="225"/>
      <c r="AG692" s="225"/>
      <c r="AH692" s="225"/>
      <c r="AI692" s="225"/>
      <c r="AJ692" s="225"/>
      <c r="AK692" s="225"/>
      <c r="AL692" s="225"/>
      <c r="AM692" s="225"/>
      <c r="AN692" s="225"/>
      <c r="AO692" s="225"/>
      <c r="AP692" s="225"/>
      <c r="AQ692" s="225"/>
      <c r="AR692" s="225"/>
      <c r="AS692" s="225"/>
      <c r="AT692" s="225"/>
      <c r="AU692" s="225"/>
      <c r="AV692" s="225"/>
      <c r="AW692" s="225"/>
      <c r="AX692" s="225"/>
      <c r="AY692" s="225"/>
      <c r="AZ692" s="225"/>
      <c r="BA692" s="225"/>
      <c r="BB692" s="225"/>
      <c r="BC692" s="225"/>
      <c r="BD692" s="225"/>
      <c r="BE692" s="225"/>
      <c r="BF692" s="225"/>
      <c r="BG692" s="225"/>
      <c r="BH692" s="225"/>
      <c r="BI692" s="225"/>
      <c r="BJ692" s="225"/>
      <c r="BK692" s="225"/>
      <c r="BL692" s="225"/>
      <c r="BM692" s="225"/>
      <c r="BN692" s="225"/>
      <c r="BO692" s="225"/>
      <c r="BP692" s="225"/>
      <c r="BQ692" s="225"/>
      <c r="BR692" s="225"/>
      <c r="BS692" s="225"/>
      <c r="BT692" s="225"/>
      <c r="BU692" s="225"/>
      <c r="BV692" s="225"/>
      <c r="BW692" s="225"/>
      <c r="BX692" s="225"/>
      <c r="BY692" s="225"/>
      <c r="BZ692" s="225"/>
    </row>
    <row r="693" spans="1:78" ht="12" customHeight="1" x14ac:dyDescent="0.25">
      <c r="A693" s="225"/>
      <c r="B693" s="225"/>
      <c r="C693" s="225"/>
      <c r="D693" s="225"/>
      <c r="E693" s="225"/>
      <c r="F693" s="225"/>
      <c r="G693" s="225"/>
      <c r="H693" s="225"/>
      <c r="I693" s="225"/>
      <c r="J693" s="270"/>
      <c r="K693" s="271"/>
      <c r="L693" s="225"/>
      <c r="M693" s="225"/>
      <c r="N693" s="225"/>
      <c r="O693" s="225"/>
      <c r="P693" s="225"/>
      <c r="Q693" s="225"/>
      <c r="R693" s="225"/>
      <c r="S693" s="225"/>
      <c r="T693" s="225"/>
      <c r="U693" s="225"/>
      <c r="V693" s="225"/>
      <c r="W693" s="225"/>
      <c r="X693" s="225"/>
      <c r="Y693" s="225"/>
      <c r="Z693" s="225"/>
      <c r="AA693" s="225"/>
      <c r="AB693" s="225"/>
      <c r="AC693" s="225"/>
      <c r="AD693" s="225"/>
      <c r="AE693" s="225"/>
      <c r="AF693" s="225"/>
      <c r="AG693" s="225"/>
      <c r="AH693" s="225"/>
      <c r="AI693" s="225"/>
      <c r="AJ693" s="225"/>
      <c r="AK693" s="225"/>
      <c r="AL693" s="225"/>
      <c r="AM693" s="225"/>
      <c r="AN693" s="225"/>
      <c r="AO693" s="225"/>
      <c r="AP693" s="225"/>
      <c r="AQ693" s="225"/>
      <c r="AR693" s="225"/>
      <c r="AS693" s="225"/>
      <c r="AT693" s="225"/>
      <c r="AU693" s="225"/>
      <c r="AV693" s="225"/>
      <c r="AW693" s="225"/>
      <c r="AX693" s="225"/>
      <c r="AY693" s="225"/>
      <c r="AZ693" s="225"/>
      <c r="BA693" s="225"/>
      <c r="BB693" s="225"/>
      <c r="BC693" s="225"/>
      <c r="BD693" s="225"/>
      <c r="BE693" s="225"/>
      <c r="BF693" s="225"/>
      <c r="BG693" s="225"/>
      <c r="BH693" s="225"/>
      <c r="BI693" s="225"/>
      <c r="BJ693" s="225"/>
      <c r="BK693" s="225"/>
      <c r="BL693" s="225"/>
      <c r="BM693" s="225"/>
      <c r="BN693" s="225"/>
      <c r="BO693" s="225"/>
      <c r="BP693" s="225"/>
      <c r="BQ693" s="225"/>
      <c r="BR693" s="225"/>
      <c r="BS693" s="225"/>
      <c r="BT693" s="225"/>
      <c r="BU693" s="225"/>
      <c r="BV693" s="225"/>
      <c r="BW693" s="225"/>
      <c r="BX693" s="225"/>
      <c r="BY693" s="225"/>
      <c r="BZ693" s="225"/>
    </row>
    <row r="694" spans="1:78" ht="12" customHeight="1" x14ac:dyDescent="0.25">
      <c r="A694" s="225"/>
      <c r="B694" s="225"/>
      <c r="C694" s="225"/>
      <c r="D694" s="225"/>
      <c r="E694" s="225"/>
      <c r="F694" s="225"/>
      <c r="G694" s="225"/>
      <c r="H694" s="225"/>
      <c r="I694" s="225"/>
      <c r="J694" s="270"/>
      <c r="K694" s="271"/>
      <c r="L694" s="225"/>
      <c r="M694" s="225"/>
      <c r="N694" s="225"/>
      <c r="O694" s="225"/>
      <c r="P694" s="225"/>
      <c r="Q694" s="225"/>
      <c r="R694" s="225"/>
      <c r="S694" s="225"/>
      <c r="T694" s="225"/>
      <c r="U694" s="225"/>
      <c r="V694" s="225"/>
      <c r="W694" s="225"/>
      <c r="X694" s="225"/>
      <c r="Y694" s="225"/>
      <c r="Z694" s="225"/>
      <c r="AA694" s="225"/>
      <c r="AB694" s="225"/>
      <c r="AC694" s="225"/>
      <c r="AD694" s="225"/>
      <c r="AE694" s="225"/>
      <c r="AF694" s="225"/>
      <c r="AG694" s="225"/>
      <c r="AH694" s="225"/>
      <c r="AI694" s="225"/>
      <c r="AJ694" s="225"/>
      <c r="AK694" s="225"/>
      <c r="AL694" s="225"/>
      <c r="AM694" s="225"/>
      <c r="AN694" s="225"/>
      <c r="AO694" s="225"/>
      <c r="AP694" s="225"/>
      <c r="AQ694" s="225"/>
      <c r="AR694" s="225"/>
      <c r="AS694" s="225"/>
      <c r="AT694" s="225"/>
      <c r="AU694" s="225"/>
      <c r="AV694" s="225"/>
      <c r="AW694" s="225"/>
      <c r="AX694" s="225"/>
      <c r="AY694" s="225"/>
      <c r="AZ694" s="225"/>
      <c r="BA694" s="225"/>
      <c r="BB694" s="225"/>
      <c r="BC694" s="225"/>
      <c r="BD694" s="225"/>
      <c r="BE694" s="225"/>
      <c r="BF694" s="225"/>
      <c r="BG694" s="225"/>
      <c r="BH694" s="225"/>
      <c r="BI694" s="225"/>
      <c r="BJ694" s="225"/>
      <c r="BK694" s="225"/>
      <c r="BL694" s="225"/>
      <c r="BM694" s="225"/>
      <c r="BN694" s="225"/>
      <c r="BO694" s="225"/>
      <c r="BP694" s="225"/>
      <c r="BQ694" s="225"/>
      <c r="BR694" s="225"/>
      <c r="BS694" s="225"/>
      <c r="BT694" s="225"/>
      <c r="BU694" s="225"/>
      <c r="BV694" s="225"/>
      <c r="BW694" s="225"/>
      <c r="BX694" s="225"/>
      <c r="BY694" s="225"/>
      <c r="BZ694" s="225"/>
    </row>
    <row r="695" spans="1:78" ht="12" customHeight="1" x14ac:dyDescent="0.25">
      <c r="A695" s="225"/>
      <c r="B695" s="225"/>
      <c r="C695" s="225"/>
      <c r="D695" s="225"/>
      <c r="E695" s="225"/>
      <c r="F695" s="225"/>
      <c r="G695" s="225"/>
      <c r="H695" s="225"/>
      <c r="I695" s="225"/>
      <c r="J695" s="270"/>
      <c r="K695" s="271"/>
      <c r="L695" s="225"/>
      <c r="M695" s="225"/>
      <c r="N695" s="225"/>
      <c r="O695" s="225"/>
      <c r="P695" s="225"/>
      <c r="Q695" s="225"/>
      <c r="R695" s="225"/>
      <c r="S695" s="225"/>
      <c r="T695" s="225"/>
      <c r="U695" s="225"/>
      <c r="V695" s="225"/>
      <c r="W695" s="225"/>
      <c r="X695" s="225"/>
      <c r="Y695" s="225"/>
      <c r="Z695" s="225"/>
      <c r="AA695" s="225"/>
      <c r="AB695" s="225"/>
      <c r="AC695" s="225"/>
      <c r="AD695" s="225"/>
      <c r="AE695" s="225"/>
      <c r="AF695" s="225"/>
      <c r="AG695" s="225"/>
      <c r="AH695" s="225"/>
      <c r="AI695" s="225"/>
      <c r="AJ695" s="225"/>
      <c r="AK695" s="225"/>
      <c r="AL695" s="225"/>
      <c r="AM695" s="225"/>
      <c r="AN695" s="225"/>
      <c r="AO695" s="225"/>
      <c r="AP695" s="225"/>
      <c r="AQ695" s="225"/>
      <c r="AR695" s="225"/>
      <c r="AS695" s="225"/>
      <c r="AT695" s="225"/>
      <c r="AU695" s="225"/>
      <c r="AV695" s="225"/>
      <c r="AW695" s="225"/>
      <c r="AX695" s="225"/>
      <c r="AY695" s="225"/>
      <c r="AZ695" s="225"/>
      <c r="BA695" s="225"/>
      <c r="BB695" s="225"/>
      <c r="BC695" s="225"/>
      <c r="BD695" s="225"/>
      <c r="BE695" s="225"/>
      <c r="BF695" s="225"/>
      <c r="BG695" s="225"/>
      <c r="BH695" s="225"/>
      <c r="BI695" s="225"/>
      <c r="BJ695" s="225"/>
      <c r="BK695" s="225"/>
      <c r="BL695" s="225"/>
      <c r="BM695" s="225"/>
      <c r="BN695" s="225"/>
      <c r="BO695" s="225"/>
      <c r="BP695" s="225"/>
      <c r="BQ695" s="225"/>
      <c r="BR695" s="225"/>
      <c r="BS695" s="225"/>
      <c r="BT695" s="225"/>
      <c r="BU695" s="225"/>
      <c r="BV695" s="225"/>
      <c r="BW695" s="225"/>
      <c r="BX695" s="225"/>
      <c r="BY695" s="225"/>
      <c r="BZ695" s="225"/>
    </row>
    <row r="696" spans="1:78" ht="12" customHeight="1" x14ac:dyDescent="0.25">
      <c r="A696" s="225"/>
      <c r="B696" s="225"/>
      <c r="C696" s="225"/>
      <c r="D696" s="225"/>
      <c r="E696" s="225"/>
      <c r="F696" s="225"/>
      <c r="G696" s="225"/>
      <c r="H696" s="225"/>
      <c r="I696" s="225"/>
      <c r="J696" s="270"/>
      <c r="K696" s="271"/>
      <c r="L696" s="225"/>
      <c r="M696" s="225"/>
      <c r="N696" s="225"/>
      <c r="O696" s="225"/>
      <c r="P696" s="225"/>
      <c r="Q696" s="225"/>
      <c r="R696" s="225"/>
      <c r="S696" s="225"/>
      <c r="T696" s="225"/>
      <c r="U696" s="225"/>
      <c r="V696" s="225"/>
      <c r="W696" s="225"/>
      <c r="X696" s="225"/>
      <c r="Y696" s="225"/>
      <c r="Z696" s="225"/>
      <c r="AA696" s="225"/>
      <c r="AB696" s="225"/>
      <c r="AC696" s="225"/>
      <c r="AD696" s="225"/>
      <c r="AE696" s="225"/>
      <c r="AF696" s="225"/>
      <c r="AG696" s="225"/>
      <c r="AH696" s="225"/>
      <c r="AI696" s="225"/>
      <c r="AJ696" s="225"/>
      <c r="AK696" s="225"/>
      <c r="AL696" s="225"/>
      <c r="AM696" s="225"/>
      <c r="AN696" s="225"/>
      <c r="AO696" s="225"/>
      <c r="AP696" s="225"/>
      <c r="AQ696" s="225"/>
      <c r="AR696" s="225"/>
      <c r="AS696" s="225"/>
      <c r="AT696" s="225"/>
      <c r="AU696" s="225"/>
      <c r="AV696" s="225"/>
      <c r="AW696" s="225"/>
      <c r="AX696" s="225"/>
      <c r="AY696" s="225"/>
      <c r="AZ696" s="225"/>
      <c r="BA696" s="225"/>
      <c r="BB696" s="225"/>
      <c r="BC696" s="225"/>
      <c r="BD696" s="225"/>
      <c r="BE696" s="225"/>
      <c r="BF696" s="225"/>
      <c r="BG696" s="225"/>
      <c r="BH696" s="225"/>
      <c r="BI696" s="225"/>
      <c r="BJ696" s="225"/>
      <c r="BK696" s="225"/>
      <c r="BL696" s="225"/>
      <c r="BM696" s="225"/>
      <c r="BN696" s="225"/>
      <c r="BO696" s="225"/>
      <c r="BP696" s="225"/>
      <c r="BQ696" s="225"/>
      <c r="BR696" s="225"/>
      <c r="BS696" s="225"/>
      <c r="BT696" s="225"/>
      <c r="BU696" s="225"/>
      <c r="BV696" s="225"/>
      <c r="BW696" s="225"/>
      <c r="BX696" s="225"/>
      <c r="BY696" s="225"/>
      <c r="BZ696" s="225"/>
    </row>
    <row r="697" spans="1:78" ht="12" customHeight="1" x14ac:dyDescent="0.25">
      <c r="A697" s="225"/>
      <c r="B697" s="225"/>
      <c r="C697" s="225"/>
      <c r="D697" s="225"/>
      <c r="E697" s="225"/>
      <c r="F697" s="225"/>
      <c r="G697" s="225"/>
      <c r="H697" s="225"/>
      <c r="I697" s="225"/>
      <c r="J697" s="270"/>
      <c r="K697" s="271"/>
      <c r="L697" s="225"/>
      <c r="M697" s="225"/>
      <c r="N697" s="225"/>
      <c r="O697" s="225"/>
      <c r="P697" s="225"/>
      <c r="Q697" s="225"/>
      <c r="R697" s="225"/>
      <c r="S697" s="225"/>
      <c r="T697" s="225"/>
      <c r="U697" s="225"/>
      <c r="V697" s="225"/>
      <c r="W697" s="225"/>
      <c r="X697" s="225"/>
      <c r="Y697" s="225"/>
      <c r="Z697" s="225"/>
      <c r="AA697" s="225"/>
      <c r="AB697" s="225"/>
      <c r="AC697" s="225"/>
      <c r="AD697" s="225"/>
      <c r="AE697" s="225"/>
      <c r="AF697" s="225"/>
      <c r="AG697" s="225"/>
      <c r="AH697" s="225"/>
      <c r="AI697" s="225"/>
      <c r="AJ697" s="225"/>
      <c r="AK697" s="225"/>
      <c r="AL697" s="225"/>
      <c r="AM697" s="225"/>
      <c r="AN697" s="225"/>
      <c r="AO697" s="225"/>
      <c r="AP697" s="225"/>
      <c r="AQ697" s="225"/>
      <c r="AR697" s="225"/>
      <c r="AS697" s="225"/>
      <c r="AT697" s="225"/>
      <c r="AU697" s="225"/>
      <c r="AV697" s="225"/>
      <c r="AW697" s="225"/>
      <c r="AX697" s="225"/>
      <c r="AY697" s="225"/>
      <c r="AZ697" s="225"/>
      <c r="BA697" s="225"/>
      <c r="BB697" s="225"/>
      <c r="BC697" s="225"/>
      <c r="BD697" s="225"/>
      <c r="BE697" s="225"/>
      <c r="BF697" s="225"/>
      <c r="BG697" s="225"/>
      <c r="BH697" s="225"/>
      <c r="BI697" s="225"/>
      <c r="BJ697" s="225"/>
      <c r="BK697" s="225"/>
      <c r="BL697" s="225"/>
      <c r="BM697" s="225"/>
      <c r="BN697" s="225"/>
      <c r="BO697" s="225"/>
      <c r="BP697" s="225"/>
      <c r="BQ697" s="225"/>
      <c r="BR697" s="225"/>
      <c r="BS697" s="225"/>
      <c r="BT697" s="225"/>
      <c r="BU697" s="225"/>
      <c r="BV697" s="225"/>
      <c r="BW697" s="225"/>
      <c r="BX697" s="225"/>
      <c r="BY697" s="225"/>
      <c r="BZ697" s="225"/>
    </row>
    <row r="698" spans="1:78" ht="12" customHeight="1" x14ac:dyDescent="0.25">
      <c r="A698" s="225"/>
      <c r="B698" s="225"/>
      <c r="C698" s="225"/>
      <c r="D698" s="225"/>
      <c r="E698" s="225"/>
      <c r="F698" s="225"/>
      <c r="G698" s="225"/>
      <c r="H698" s="225"/>
      <c r="I698" s="225"/>
      <c r="J698" s="270"/>
      <c r="K698" s="271"/>
      <c r="L698" s="225"/>
      <c r="M698" s="225"/>
      <c r="N698" s="225"/>
      <c r="O698" s="225"/>
      <c r="P698" s="225"/>
      <c r="Q698" s="225"/>
      <c r="R698" s="225"/>
      <c r="S698" s="225"/>
      <c r="T698" s="225"/>
      <c r="U698" s="225"/>
      <c r="V698" s="225"/>
      <c r="W698" s="225"/>
      <c r="X698" s="225"/>
      <c r="Y698" s="225"/>
      <c r="Z698" s="225"/>
      <c r="AA698" s="225"/>
      <c r="AB698" s="225"/>
      <c r="AC698" s="225"/>
      <c r="AD698" s="225"/>
      <c r="AE698" s="225"/>
      <c r="AF698" s="225"/>
      <c r="AG698" s="225"/>
      <c r="AH698" s="225"/>
      <c r="AI698" s="225"/>
      <c r="AJ698" s="225"/>
      <c r="AK698" s="225"/>
      <c r="AL698" s="225"/>
      <c r="AM698" s="225"/>
      <c r="AN698" s="225"/>
      <c r="AO698" s="225"/>
      <c r="AP698" s="225"/>
      <c r="AQ698" s="225"/>
      <c r="AR698" s="225"/>
      <c r="AS698" s="225"/>
      <c r="AT698" s="225"/>
      <c r="AU698" s="225"/>
      <c r="AV698" s="225"/>
      <c r="AW698" s="225"/>
      <c r="AX698" s="225"/>
      <c r="AY698" s="225"/>
      <c r="AZ698" s="225"/>
      <c r="BA698" s="225"/>
      <c r="BB698" s="225"/>
      <c r="BC698" s="225"/>
      <c r="BD698" s="225"/>
      <c r="BE698" s="225"/>
      <c r="BF698" s="225"/>
      <c r="BG698" s="225"/>
      <c r="BH698" s="225"/>
      <c r="BI698" s="225"/>
      <c r="BJ698" s="225"/>
      <c r="BK698" s="225"/>
      <c r="BL698" s="225"/>
      <c r="BM698" s="225"/>
      <c r="BN698" s="225"/>
      <c r="BO698" s="225"/>
      <c r="BP698" s="225"/>
      <c r="BQ698" s="225"/>
      <c r="BR698" s="225"/>
      <c r="BS698" s="225"/>
      <c r="BT698" s="225"/>
      <c r="BU698" s="225"/>
      <c r="BV698" s="225"/>
      <c r="BW698" s="225"/>
      <c r="BX698" s="225"/>
      <c r="BY698" s="225"/>
      <c r="BZ698" s="225"/>
    </row>
    <row r="699" spans="1:78" ht="12" customHeight="1" x14ac:dyDescent="0.25">
      <c r="A699" s="225"/>
      <c r="B699" s="225"/>
      <c r="C699" s="225"/>
      <c r="D699" s="225"/>
      <c r="E699" s="225"/>
      <c r="F699" s="225"/>
      <c r="G699" s="225"/>
      <c r="H699" s="225"/>
      <c r="I699" s="225"/>
      <c r="J699" s="270"/>
      <c r="K699" s="271"/>
      <c r="L699" s="225"/>
      <c r="M699" s="225"/>
      <c r="N699" s="225"/>
      <c r="O699" s="225"/>
      <c r="P699" s="225"/>
      <c r="Q699" s="225"/>
      <c r="R699" s="225"/>
      <c r="S699" s="225"/>
      <c r="T699" s="225"/>
      <c r="U699" s="225"/>
      <c r="V699" s="225"/>
      <c r="W699" s="225"/>
      <c r="X699" s="225"/>
      <c r="Y699" s="225"/>
      <c r="Z699" s="225"/>
      <c r="AA699" s="225"/>
      <c r="AB699" s="225"/>
      <c r="AC699" s="225"/>
      <c r="AD699" s="225"/>
      <c r="AE699" s="225"/>
      <c r="AF699" s="225"/>
      <c r="AG699" s="225"/>
      <c r="AH699" s="225"/>
      <c r="AI699" s="225"/>
      <c r="AJ699" s="225"/>
      <c r="AK699" s="225"/>
      <c r="AL699" s="225"/>
      <c r="AM699" s="225"/>
      <c r="AN699" s="225"/>
      <c r="AO699" s="225"/>
      <c r="AP699" s="225"/>
      <c r="AQ699" s="225"/>
      <c r="AR699" s="225"/>
      <c r="AS699" s="225"/>
      <c r="AT699" s="225"/>
      <c r="AU699" s="225"/>
      <c r="AV699" s="225"/>
      <c r="AW699" s="225"/>
      <c r="AX699" s="225"/>
      <c r="AY699" s="225"/>
      <c r="AZ699" s="225"/>
      <c r="BA699" s="225"/>
      <c r="BB699" s="225"/>
      <c r="BC699" s="225"/>
      <c r="BD699" s="225"/>
      <c r="BE699" s="225"/>
      <c r="BF699" s="225"/>
      <c r="BG699" s="225"/>
      <c r="BH699" s="225"/>
      <c r="BI699" s="225"/>
      <c r="BJ699" s="225"/>
      <c r="BK699" s="225"/>
      <c r="BL699" s="225"/>
      <c r="BM699" s="225"/>
      <c r="BN699" s="225"/>
      <c r="BO699" s="225"/>
      <c r="BP699" s="225"/>
      <c r="BQ699" s="225"/>
      <c r="BR699" s="225"/>
      <c r="BS699" s="225"/>
      <c r="BT699" s="225"/>
      <c r="BU699" s="225"/>
      <c r="BV699" s="225"/>
      <c r="BW699" s="225"/>
      <c r="BX699" s="225"/>
      <c r="BY699" s="225"/>
      <c r="BZ699" s="225"/>
    </row>
    <row r="700" spans="1:78" ht="12" customHeight="1" x14ac:dyDescent="0.25">
      <c r="A700" s="225"/>
      <c r="B700" s="225"/>
      <c r="C700" s="225"/>
      <c r="D700" s="225"/>
      <c r="E700" s="225"/>
      <c r="F700" s="225"/>
      <c r="G700" s="225"/>
      <c r="H700" s="225"/>
      <c r="I700" s="225"/>
      <c r="J700" s="270"/>
      <c r="K700" s="271"/>
      <c r="L700" s="225"/>
      <c r="M700" s="225"/>
      <c r="N700" s="225"/>
      <c r="O700" s="225"/>
      <c r="P700" s="225"/>
      <c r="Q700" s="225"/>
      <c r="R700" s="225"/>
      <c r="S700" s="225"/>
      <c r="T700" s="225"/>
      <c r="U700" s="225"/>
      <c r="V700" s="225"/>
      <c r="W700" s="225"/>
      <c r="X700" s="225"/>
      <c r="Y700" s="225"/>
      <c r="Z700" s="225"/>
      <c r="AA700" s="225"/>
      <c r="AB700" s="225"/>
      <c r="AC700" s="225"/>
      <c r="AD700" s="225"/>
      <c r="AE700" s="225"/>
      <c r="AF700" s="225"/>
      <c r="AG700" s="225"/>
      <c r="AH700" s="225"/>
      <c r="AI700" s="225"/>
      <c r="AJ700" s="225"/>
      <c r="AK700" s="225"/>
      <c r="AL700" s="225"/>
      <c r="AM700" s="225"/>
      <c r="AN700" s="225"/>
      <c r="AO700" s="225"/>
      <c r="AP700" s="225"/>
      <c r="AQ700" s="225"/>
      <c r="AR700" s="225"/>
      <c r="AS700" s="225"/>
      <c r="AT700" s="225"/>
      <c r="AU700" s="225"/>
      <c r="AV700" s="225"/>
      <c r="AW700" s="225"/>
      <c r="AX700" s="225"/>
      <c r="AY700" s="225"/>
      <c r="AZ700" s="225"/>
      <c r="BA700" s="225"/>
      <c r="BB700" s="225"/>
      <c r="BC700" s="225"/>
      <c r="BD700" s="225"/>
      <c r="BE700" s="225"/>
      <c r="BF700" s="225"/>
      <c r="BG700" s="225"/>
      <c r="BH700" s="225"/>
      <c r="BI700" s="225"/>
      <c r="BJ700" s="225"/>
      <c r="BK700" s="225"/>
      <c r="BL700" s="225"/>
      <c r="BM700" s="225"/>
      <c r="BN700" s="225"/>
      <c r="BO700" s="225"/>
      <c r="BP700" s="225"/>
      <c r="BQ700" s="225"/>
      <c r="BR700" s="225"/>
      <c r="BS700" s="225"/>
      <c r="BT700" s="225"/>
      <c r="BU700" s="225"/>
      <c r="BV700" s="225"/>
      <c r="BW700" s="225"/>
      <c r="BX700" s="225"/>
      <c r="BY700" s="225"/>
      <c r="BZ700" s="225"/>
    </row>
    <row r="701" spans="1:78" ht="12" customHeight="1" x14ac:dyDescent="0.25">
      <c r="A701" s="225"/>
      <c r="B701" s="225"/>
      <c r="C701" s="225"/>
      <c r="D701" s="225"/>
      <c r="E701" s="225"/>
      <c r="F701" s="225"/>
      <c r="G701" s="225"/>
      <c r="H701" s="225"/>
      <c r="I701" s="225"/>
      <c r="J701" s="270"/>
      <c r="K701" s="271"/>
      <c r="L701" s="225"/>
      <c r="M701" s="225"/>
      <c r="N701" s="225"/>
      <c r="O701" s="225"/>
      <c r="P701" s="225"/>
      <c r="Q701" s="225"/>
      <c r="R701" s="225"/>
      <c r="S701" s="225"/>
      <c r="T701" s="225"/>
      <c r="U701" s="225"/>
      <c r="V701" s="225"/>
      <c r="W701" s="225"/>
      <c r="X701" s="225"/>
      <c r="Y701" s="225"/>
      <c r="Z701" s="225"/>
      <c r="AA701" s="225"/>
      <c r="AB701" s="225"/>
      <c r="AC701" s="225"/>
      <c r="AD701" s="225"/>
      <c r="AE701" s="225"/>
      <c r="AF701" s="225"/>
      <c r="AG701" s="225"/>
      <c r="AH701" s="225"/>
      <c r="AI701" s="225"/>
      <c r="AJ701" s="225"/>
      <c r="AK701" s="225"/>
      <c r="AL701" s="225"/>
      <c r="AM701" s="225"/>
      <c r="AN701" s="225"/>
      <c r="AO701" s="225"/>
      <c r="AP701" s="225"/>
      <c r="AQ701" s="225"/>
      <c r="AR701" s="225"/>
      <c r="AS701" s="225"/>
      <c r="AT701" s="225"/>
      <c r="AU701" s="225"/>
      <c r="AV701" s="225"/>
      <c r="AW701" s="225"/>
      <c r="AX701" s="225"/>
      <c r="AY701" s="225"/>
      <c r="AZ701" s="225"/>
      <c r="BA701" s="225"/>
      <c r="BB701" s="225"/>
      <c r="BC701" s="225"/>
      <c r="BD701" s="225"/>
      <c r="BE701" s="225"/>
      <c r="BF701" s="225"/>
      <c r="BG701" s="225"/>
      <c r="BH701" s="225"/>
      <c r="BI701" s="225"/>
      <c r="BJ701" s="225"/>
      <c r="BK701" s="225"/>
      <c r="BL701" s="225"/>
      <c r="BM701" s="225"/>
      <c r="BN701" s="225"/>
      <c r="BO701" s="225"/>
      <c r="BP701" s="225"/>
      <c r="BQ701" s="225"/>
      <c r="BR701" s="225"/>
      <c r="BS701" s="225"/>
      <c r="BT701" s="225"/>
      <c r="BU701" s="225"/>
      <c r="BV701" s="225"/>
      <c r="BW701" s="225"/>
      <c r="BX701" s="225"/>
      <c r="BY701" s="225"/>
      <c r="BZ701" s="225"/>
    </row>
    <row r="702" spans="1:78" ht="12" customHeight="1" x14ac:dyDescent="0.25">
      <c r="A702" s="225"/>
      <c r="B702" s="225"/>
      <c r="C702" s="225"/>
      <c r="D702" s="225"/>
      <c r="E702" s="225"/>
      <c r="F702" s="225"/>
      <c r="G702" s="225"/>
      <c r="H702" s="225"/>
      <c r="I702" s="225"/>
      <c r="J702" s="270"/>
      <c r="K702" s="271"/>
      <c r="L702" s="225"/>
      <c r="M702" s="225"/>
      <c r="N702" s="225"/>
      <c r="O702" s="225"/>
      <c r="P702" s="225"/>
      <c r="Q702" s="225"/>
      <c r="R702" s="225"/>
      <c r="S702" s="225"/>
      <c r="T702" s="225"/>
      <c r="U702" s="225"/>
      <c r="V702" s="225"/>
      <c r="W702" s="225"/>
      <c r="X702" s="225"/>
      <c r="Y702" s="225"/>
      <c r="Z702" s="225"/>
      <c r="AA702" s="225"/>
      <c r="AB702" s="225"/>
      <c r="AC702" s="225"/>
      <c r="AD702" s="225"/>
      <c r="AE702" s="225"/>
      <c r="AF702" s="225"/>
      <c r="AG702" s="225"/>
      <c r="AH702" s="225"/>
      <c r="AI702" s="225"/>
      <c r="AJ702" s="225"/>
      <c r="AK702" s="225"/>
      <c r="AL702" s="225"/>
      <c r="AM702" s="225"/>
      <c r="AN702" s="225"/>
      <c r="AO702" s="225"/>
      <c r="AP702" s="225"/>
      <c r="AQ702" s="225"/>
      <c r="AR702" s="225"/>
      <c r="AS702" s="225"/>
      <c r="AT702" s="225"/>
      <c r="AU702" s="225"/>
      <c r="AV702" s="225"/>
      <c r="AW702" s="225"/>
      <c r="AX702" s="225"/>
      <c r="AY702" s="225"/>
      <c r="AZ702" s="225"/>
      <c r="BA702" s="225"/>
      <c r="BB702" s="225"/>
      <c r="BC702" s="225"/>
      <c r="BD702" s="225"/>
      <c r="BE702" s="225"/>
      <c r="BF702" s="225"/>
      <c r="BG702" s="225"/>
      <c r="BH702" s="225"/>
      <c r="BI702" s="225"/>
      <c r="BJ702" s="225"/>
      <c r="BK702" s="225"/>
      <c r="BL702" s="225"/>
      <c r="BM702" s="225"/>
      <c r="BN702" s="225"/>
      <c r="BO702" s="225"/>
      <c r="BP702" s="225"/>
      <c r="BQ702" s="225"/>
      <c r="BR702" s="225"/>
      <c r="BS702" s="225"/>
      <c r="BT702" s="225"/>
      <c r="BU702" s="225"/>
      <c r="BV702" s="225"/>
      <c r="BW702" s="225"/>
      <c r="BX702" s="225"/>
      <c r="BY702" s="225"/>
      <c r="BZ702" s="225"/>
    </row>
    <row r="703" spans="1:78" ht="12" customHeight="1" x14ac:dyDescent="0.25">
      <c r="A703" s="225"/>
      <c r="B703" s="225"/>
      <c r="C703" s="225"/>
      <c r="D703" s="225"/>
      <c r="E703" s="225"/>
      <c r="F703" s="225"/>
      <c r="G703" s="225"/>
      <c r="H703" s="225"/>
      <c r="I703" s="225"/>
      <c r="J703" s="270"/>
      <c r="K703" s="271"/>
      <c r="L703" s="225"/>
      <c r="M703" s="225"/>
      <c r="N703" s="225"/>
      <c r="O703" s="225"/>
      <c r="P703" s="225"/>
      <c r="Q703" s="225"/>
      <c r="R703" s="225"/>
      <c r="S703" s="225"/>
      <c r="T703" s="225"/>
      <c r="U703" s="225"/>
      <c r="V703" s="225"/>
      <c r="W703" s="225"/>
      <c r="X703" s="225"/>
      <c r="Y703" s="225"/>
      <c r="Z703" s="225"/>
      <c r="AA703" s="225"/>
      <c r="AB703" s="225"/>
      <c r="AC703" s="225"/>
      <c r="AD703" s="225"/>
      <c r="AE703" s="225"/>
      <c r="AF703" s="225"/>
      <c r="AG703" s="225"/>
      <c r="AH703" s="225"/>
      <c r="AI703" s="225"/>
      <c r="AJ703" s="225"/>
      <c r="AK703" s="225"/>
      <c r="AL703" s="225"/>
      <c r="AM703" s="225"/>
      <c r="AN703" s="225"/>
      <c r="AO703" s="225"/>
      <c r="AP703" s="225"/>
      <c r="AQ703" s="225"/>
      <c r="AR703" s="225"/>
      <c r="AS703" s="225"/>
      <c r="AT703" s="225"/>
      <c r="AU703" s="225"/>
      <c r="AV703" s="225"/>
      <c r="AW703" s="225"/>
      <c r="AX703" s="225"/>
      <c r="AY703" s="225"/>
      <c r="AZ703" s="225"/>
      <c r="BA703" s="225"/>
      <c r="BB703" s="225"/>
      <c r="BC703" s="225"/>
      <c r="BD703" s="225"/>
      <c r="BE703" s="225"/>
      <c r="BF703" s="225"/>
      <c r="BG703" s="225"/>
      <c r="BH703" s="225"/>
      <c r="BI703" s="225"/>
      <c r="BJ703" s="225"/>
      <c r="BK703" s="225"/>
      <c r="BL703" s="225"/>
      <c r="BM703" s="225"/>
      <c r="BN703" s="225"/>
      <c r="BO703" s="225"/>
      <c r="BP703" s="225"/>
      <c r="BQ703" s="225"/>
      <c r="BR703" s="225"/>
      <c r="BS703" s="225"/>
      <c r="BT703" s="225"/>
      <c r="BU703" s="225"/>
      <c r="BV703" s="225"/>
      <c r="BW703" s="225"/>
      <c r="BX703" s="225"/>
      <c r="BY703" s="225"/>
      <c r="BZ703" s="225"/>
    </row>
    <row r="704" spans="1:78" ht="12" customHeight="1" x14ac:dyDescent="0.25">
      <c r="A704" s="225"/>
      <c r="B704" s="225"/>
      <c r="C704" s="225"/>
      <c r="D704" s="225"/>
      <c r="E704" s="225"/>
      <c r="F704" s="225"/>
      <c r="G704" s="225"/>
      <c r="H704" s="225"/>
      <c r="I704" s="225"/>
      <c r="J704" s="270"/>
      <c r="K704" s="271"/>
      <c r="L704" s="225"/>
      <c r="M704" s="225"/>
      <c r="N704" s="225"/>
      <c r="O704" s="225"/>
      <c r="P704" s="225"/>
      <c r="Q704" s="225"/>
      <c r="R704" s="225"/>
      <c r="S704" s="225"/>
      <c r="T704" s="225"/>
      <c r="U704" s="225"/>
      <c r="V704" s="225"/>
      <c r="W704" s="225"/>
      <c r="X704" s="225"/>
      <c r="Y704" s="225"/>
      <c r="Z704" s="225"/>
      <c r="AA704" s="225"/>
      <c r="AB704" s="225"/>
      <c r="AC704" s="225"/>
      <c r="AD704" s="225"/>
      <c r="AE704" s="225"/>
      <c r="AF704" s="225"/>
      <c r="AG704" s="225"/>
      <c r="AH704" s="225"/>
      <c r="AI704" s="225"/>
      <c r="AJ704" s="225"/>
      <c r="AK704" s="225"/>
      <c r="AL704" s="225"/>
      <c r="AM704" s="225"/>
      <c r="AN704" s="225"/>
      <c r="AO704" s="225"/>
      <c r="AP704" s="225"/>
      <c r="AQ704" s="225"/>
      <c r="AR704" s="225"/>
      <c r="AS704" s="225"/>
      <c r="AT704" s="225"/>
      <c r="AU704" s="225"/>
      <c r="AV704" s="225"/>
      <c r="AW704" s="225"/>
      <c r="AX704" s="225"/>
      <c r="AY704" s="225"/>
      <c r="AZ704" s="225"/>
      <c r="BA704" s="225"/>
      <c r="BB704" s="225"/>
      <c r="BC704" s="225"/>
      <c r="BD704" s="225"/>
      <c r="BE704" s="225"/>
      <c r="BF704" s="225"/>
      <c r="BG704" s="225"/>
      <c r="BH704" s="225"/>
      <c r="BI704" s="225"/>
      <c r="BJ704" s="225"/>
      <c r="BK704" s="225"/>
      <c r="BL704" s="225"/>
      <c r="BM704" s="225"/>
      <c r="BN704" s="225"/>
      <c r="BO704" s="225"/>
      <c r="BP704" s="225"/>
      <c r="BQ704" s="225"/>
      <c r="BR704" s="225"/>
      <c r="BS704" s="225"/>
      <c r="BT704" s="225"/>
      <c r="BU704" s="225"/>
      <c r="BV704" s="225"/>
      <c r="BW704" s="225"/>
      <c r="BX704" s="225"/>
      <c r="BY704" s="225"/>
      <c r="BZ704" s="225"/>
    </row>
    <row r="705" spans="1:78" ht="12" customHeight="1" x14ac:dyDescent="0.25">
      <c r="A705" s="225"/>
      <c r="B705" s="225"/>
      <c r="C705" s="225"/>
      <c r="D705" s="225"/>
      <c r="E705" s="225"/>
      <c r="F705" s="225"/>
      <c r="G705" s="225"/>
      <c r="H705" s="225"/>
      <c r="I705" s="225"/>
      <c r="J705" s="270"/>
      <c r="K705" s="271"/>
      <c r="L705" s="225"/>
      <c r="M705" s="225"/>
      <c r="N705" s="225"/>
      <c r="O705" s="225"/>
      <c r="P705" s="225"/>
      <c r="Q705" s="225"/>
      <c r="R705" s="225"/>
      <c r="S705" s="225"/>
      <c r="T705" s="225"/>
      <c r="U705" s="225"/>
      <c r="V705" s="225"/>
      <c r="W705" s="225"/>
      <c r="X705" s="225"/>
      <c r="Y705" s="225"/>
      <c r="Z705" s="225"/>
      <c r="AA705" s="225"/>
      <c r="AB705" s="225"/>
      <c r="AC705" s="225"/>
      <c r="AD705" s="225"/>
      <c r="AE705" s="225"/>
      <c r="AF705" s="225"/>
      <c r="AG705" s="225"/>
      <c r="AH705" s="225"/>
      <c r="AI705" s="225"/>
      <c r="AJ705" s="225"/>
      <c r="AK705" s="225"/>
      <c r="AL705" s="225"/>
      <c r="AM705" s="225"/>
      <c r="AN705" s="225"/>
      <c r="AO705" s="225"/>
      <c r="AP705" s="225"/>
      <c r="AQ705" s="225"/>
      <c r="AR705" s="225"/>
      <c r="AS705" s="225"/>
      <c r="AT705" s="225"/>
      <c r="AU705" s="225"/>
      <c r="AV705" s="225"/>
      <c r="AW705" s="225"/>
      <c r="AX705" s="225"/>
      <c r="AY705" s="225"/>
      <c r="AZ705" s="225"/>
      <c r="BA705" s="225"/>
      <c r="BB705" s="225"/>
      <c r="BC705" s="225"/>
      <c r="BD705" s="225"/>
      <c r="BE705" s="225"/>
      <c r="BF705" s="225"/>
      <c r="BG705" s="225"/>
      <c r="BH705" s="225"/>
      <c r="BI705" s="225"/>
      <c r="BJ705" s="225"/>
      <c r="BK705" s="225"/>
      <c r="BL705" s="225"/>
      <c r="BM705" s="225"/>
      <c r="BN705" s="225"/>
      <c r="BO705" s="225"/>
      <c r="BP705" s="225"/>
      <c r="BQ705" s="225"/>
      <c r="BR705" s="225"/>
      <c r="BS705" s="225"/>
      <c r="BT705" s="225"/>
      <c r="BU705" s="225"/>
      <c r="BV705" s="225"/>
      <c r="BW705" s="225"/>
      <c r="BX705" s="225"/>
      <c r="BY705" s="225"/>
      <c r="BZ705" s="225"/>
    </row>
    <row r="706" spans="1:78" ht="12" customHeight="1" x14ac:dyDescent="0.25">
      <c r="A706" s="225"/>
      <c r="B706" s="225"/>
      <c r="C706" s="225"/>
      <c r="D706" s="225"/>
      <c r="E706" s="225"/>
      <c r="F706" s="225"/>
      <c r="G706" s="225"/>
      <c r="H706" s="225"/>
      <c r="I706" s="225"/>
      <c r="J706" s="270"/>
      <c r="K706" s="271"/>
      <c r="L706" s="225"/>
      <c r="M706" s="225"/>
      <c r="N706" s="225"/>
      <c r="O706" s="225"/>
      <c r="P706" s="225"/>
      <c r="Q706" s="225"/>
      <c r="R706" s="225"/>
      <c r="S706" s="225"/>
      <c r="T706" s="225"/>
      <c r="U706" s="225"/>
      <c r="V706" s="225"/>
      <c r="W706" s="225"/>
      <c r="X706" s="225"/>
      <c r="Y706" s="225"/>
      <c r="Z706" s="225"/>
      <c r="AA706" s="225"/>
      <c r="AB706" s="225"/>
      <c r="AC706" s="225"/>
      <c r="AD706" s="225"/>
      <c r="AE706" s="225"/>
      <c r="AF706" s="225"/>
      <c r="AG706" s="225"/>
      <c r="AH706" s="225"/>
      <c r="AI706" s="225"/>
      <c r="AJ706" s="225"/>
      <c r="AK706" s="225"/>
      <c r="AL706" s="225"/>
      <c r="AM706" s="225"/>
      <c r="AN706" s="225"/>
      <c r="AO706" s="225"/>
      <c r="AP706" s="225"/>
      <c r="AQ706" s="225"/>
      <c r="AR706" s="225"/>
      <c r="AS706" s="225"/>
      <c r="AT706" s="225"/>
      <c r="AU706" s="225"/>
      <c r="AV706" s="225"/>
      <c r="AW706" s="225"/>
      <c r="AX706" s="225"/>
      <c r="AY706" s="225"/>
      <c r="AZ706" s="225"/>
      <c r="BA706" s="225"/>
      <c r="BB706" s="225"/>
      <c r="BC706" s="225"/>
      <c r="BD706" s="225"/>
      <c r="BE706" s="225"/>
      <c r="BF706" s="225"/>
      <c r="BG706" s="225"/>
      <c r="BH706" s="225"/>
      <c r="BI706" s="225"/>
      <c r="BJ706" s="225"/>
      <c r="BK706" s="225"/>
      <c r="BL706" s="225"/>
      <c r="BM706" s="225"/>
      <c r="BN706" s="225"/>
      <c r="BO706" s="225"/>
      <c r="BP706" s="225"/>
      <c r="BQ706" s="225"/>
      <c r="BR706" s="225"/>
      <c r="BS706" s="225"/>
      <c r="BT706" s="225"/>
      <c r="BU706" s="225"/>
      <c r="BV706" s="225"/>
      <c r="BW706" s="225"/>
      <c r="BX706" s="225"/>
      <c r="BY706" s="225"/>
      <c r="BZ706" s="225"/>
    </row>
    <row r="707" spans="1:78" ht="12" customHeight="1" x14ac:dyDescent="0.25">
      <c r="A707" s="225"/>
      <c r="B707" s="225"/>
      <c r="C707" s="225"/>
      <c r="D707" s="225"/>
      <c r="E707" s="225"/>
      <c r="F707" s="225"/>
      <c r="G707" s="225"/>
      <c r="H707" s="225"/>
      <c r="I707" s="225"/>
      <c r="J707" s="270"/>
      <c r="K707" s="271"/>
      <c r="L707" s="225"/>
      <c r="M707" s="225"/>
      <c r="N707" s="225"/>
      <c r="O707" s="225"/>
      <c r="P707" s="225"/>
      <c r="Q707" s="225"/>
      <c r="R707" s="225"/>
      <c r="S707" s="225"/>
      <c r="T707" s="225"/>
      <c r="U707" s="225"/>
      <c r="V707" s="225"/>
      <c r="W707" s="225"/>
      <c r="X707" s="225"/>
      <c r="Y707" s="225"/>
      <c r="Z707" s="225"/>
      <c r="AA707" s="225"/>
      <c r="AB707" s="225"/>
      <c r="AC707" s="225"/>
      <c r="AD707" s="225"/>
      <c r="AE707" s="225"/>
      <c r="AF707" s="225"/>
      <c r="AG707" s="225"/>
      <c r="AH707" s="225"/>
      <c r="AI707" s="225"/>
      <c r="AJ707" s="225"/>
      <c r="AK707" s="225"/>
      <c r="AL707" s="225"/>
      <c r="AM707" s="225"/>
      <c r="AN707" s="225"/>
      <c r="AO707" s="225"/>
      <c r="AP707" s="225"/>
      <c r="AQ707" s="225"/>
      <c r="AR707" s="225"/>
      <c r="AS707" s="225"/>
      <c r="AT707" s="225"/>
      <c r="AU707" s="225"/>
      <c r="AV707" s="225"/>
      <c r="AW707" s="225"/>
      <c r="AX707" s="225"/>
      <c r="AY707" s="225"/>
      <c r="AZ707" s="225"/>
      <c r="BA707" s="225"/>
      <c r="BB707" s="225"/>
      <c r="BC707" s="225"/>
      <c r="BD707" s="225"/>
      <c r="BE707" s="225"/>
      <c r="BF707" s="225"/>
      <c r="BG707" s="225"/>
      <c r="BH707" s="225"/>
      <c r="BI707" s="225"/>
      <c r="BJ707" s="225"/>
      <c r="BK707" s="225"/>
      <c r="BL707" s="225"/>
      <c r="BM707" s="225"/>
      <c r="BN707" s="225"/>
      <c r="BO707" s="225"/>
      <c r="BP707" s="225"/>
      <c r="BQ707" s="225"/>
      <c r="BR707" s="225"/>
      <c r="BS707" s="225"/>
      <c r="BT707" s="225"/>
      <c r="BU707" s="225"/>
      <c r="BV707" s="225"/>
      <c r="BW707" s="225"/>
      <c r="BX707" s="225"/>
      <c r="BY707" s="225"/>
      <c r="BZ707" s="225"/>
    </row>
    <row r="708" spans="1:78" ht="12" customHeight="1" x14ac:dyDescent="0.25">
      <c r="A708" s="225"/>
      <c r="B708" s="225"/>
      <c r="C708" s="225"/>
      <c r="D708" s="225"/>
      <c r="E708" s="225"/>
      <c r="F708" s="225"/>
      <c r="G708" s="225"/>
      <c r="H708" s="225"/>
      <c r="I708" s="225"/>
      <c r="J708" s="270"/>
      <c r="K708" s="271"/>
      <c r="L708" s="225"/>
      <c r="M708" s="225"/>
      <c r="N708" s="225"/>
      <c r="O708" s="225"/>
      <c r="P708" s="225"/>
      <c r="Q708" s="225"/>
      <c r="R708" s="225"/>
      <c r="S708" s="225"/>
      <c r="T708" s="225"/>
      <c r="U708" s="225"/>
      <c r="V708" s="225"/>
      <c r="W708" s="225"/>
      <c r="X708" s="225"/>
      <c r="Y708" s="225"/>
      <c r="Z708" s="225"/>
      <c r="AA708" s="225"/>
      <c r="AB708" s="225"/>
      <c r="AC708" s="225"/>
      <c r="AD708" s="225"/>
      <c r="AE708" s="225"/>
      <c r="AF708" s="225"/>
      <c r="AG708" s="225"/>
      <c r="AH708" s="225"/>
      <c r="AI708" s="225"/>
      <c r="AJ708" s="225"/>
      <c r="AK708" s="225"/>
      <c r="AL708" s="225"/>
      <c r="AM708" s="225"/>
      <c r="AN708" s="225"/>
      <c r="AO708" s="225"/>
      <c r="AP708" s="225"/>
      <c r="AQ708" s="225"/>
      <c r="AR708" s="225"/>
      <c r="AS708" s="225"/>
      <c r="AT708" s="225"/>
      <c r="AU708" s="225"/>
      <c r="AV708" s="225"/>
      <c r="AW708" s="225"/>
      <c r="AX708" s="225"/>
      <c r="AY708" s="225"/>
      <c r="AZ708" s="225"/>
      <c r="BA708" s="225"/>
      <c r="BB708" s="225"/>
      <c r="BC708" s="225"/>
      <c r="BD708" s="225"/>
      <c r="BE708" s="225"/>
      <c r="BF708" s="225"/>
      <c r="BG708" s="225"/>
      <c r="BH708" s="225"/>
      <c r="BI708" s="225"/>
      <c r="BJ708" s="225"/>
      <c r="BK708" s="225"/>
      <c r="BL708" s="225"/>
      <c r="BM708" s="225"/>
      <c r="BN708" s="225"/>
      <c r="BO708" s="225"/>
      <c r="BP708" s="225"/>
      <c r="BQ708" s="225"/>
      <c r="BR708" s="225"/>
      <c r="BS708" s="225"/>
      <c r="BT708" s="225"/>
      <c r="BU708" s="225"/>
      <c r="BV708" s="225"/>
      <c r="BW708" s="225"/>
      <c r="BX708" s="225"/>
      <c r="BY708" s="225"/>
      <c r="BZ708" s="225"/>
    </row>
    <row r="709" spans="1:78" ht="12" customHeight="1" x14ac:dyDescent="0.25">
      <c r="A709" s="225"/>
      <c r="B709" s="225"/>
      <c r="C709" s="225"/>
      <c r="D709" s="225"/>
      <c r="E709" s="225"/>
      <c r="F709" s="225"/>
      <c r="G709" s="225"/>
      <c r="H709" s="225"/>
      <c r="I709" s="225"/>
      <c r="J709" s="270"/>
      <c r="K709" s="271"/>
      <c r="L709" s="225"/>
      <c r="M709" s="225"/>
      <c r="N709" s="225"/>
      <c r="O709" s="225"/>
      <c r="P709" s="225"/>
      <c r="Q709" s="225"/>
      <c r="R709" s="225"/>
      <c r="S709" s="225"/>
      <c r="T709" s="225"/>
      <c r="U709" s="225"/>
      <c r="V709" s="225"/>
      <c r="W709" s="225"/>
      <c r="X709" s="225"/>
      <c r="Y709" s="225"/>
      <c r="Z709" s="225"/>
      <c r="AA709" s="225"/>
      <c r="AB709" s="225"/>
      <c r="AC709" s="225"/>
      <c r="AD709" s="225"/>
      <c r="AE709" s="225"/>
      <c r="AF709" s="225"/>
      <c r="AG709" s="225"/>
      <c r="AH709" s="225"/>
      <c r="AI709" s="225"/>
      <c r="AJ709" s="225"/>
      <c r="AK709" s="225"/>
      <c r="AL709" s="225"/>
      <c r="AM709" s="225"/>
      <c r="AN709" s="225"/>
      <c r="AO709" s="225"/>
      <c r="AP709" s="225"/>
      <c r="AQ709" s="225"/>
      <c r="AR709" s="225"/>
      <c r="AS709" s="225"/>
      <c r="AT709" s="225"/>
      <c r="AU709" s="225"/>
      <c r="AV709" s="225"/>
      <c r="AW709" s="225"/>
      <c r="AX709" s="225"/>
      <c r="AY709" s="225"/>
      <c r="AZ709" s="225"/>
      <c r="BA709" s="225"/>
      <c r="BB709" s="225"/>
      <c r="BC709" s="225"/>
      <c r="BD709" s="225"/>
      <c r="BE709" s="225"/>
      <c r="BF709" s="225"/>
      <c r="BG709" s="225"/>
      <c r="BH709" s="225"/>
      <c r="BI709" s="225"/>
      <c r="BJ709" s="225"/>
      <c r="BK709" s="225"/>
      <c r="BL709" s="225"/>
      <c r="BM709" s="225"/>
      <c r="BN709" s="225"/>
      <c r="BO709" s="225"/>
      <c r="BP709" s="225"/>
      <c r="BQ709" s="225"/>
      <c r="BR709" s="225"/>
      <c r="BS709" s="225"/>
      <c r="BT709" s="225"/>
      <c r="BU709" s="225"/>
      <c r="BV709" s="225"/>
      <c r="BW709" s="225"/>
      <c r="BX709" s="225"/>
      <c r="BY709" s="225"/>
      <c r="BZ709" s="225"/>
    </row>
    <row r="710" spans="1:78" ht="12" customHeight="1" x14ac:dyDescent="0.25">
      <c r="A710" s="225"/>
      <c r="B710" s="225"/>
      <c r="C710" s="225"/>
      <c r="D710" s="225"/>
      <c r="E710" s="225"/>
      <c r="F710" s="225"/>
      <c r="G710" s="225"/>
      <c r="H710" s="225"/>
      <c r="I710" s="225"/>
      <c r="J710" s="270"/>
      <c r="K710" s="271"/>
      <c r="L710" s="225"/>
      <c r="M710" s="225"/>
      <c r="N710" s="225"/>
      <c r="O710" s="225"/>
      <c r="P710" s="225"/>
      <c r="Q710" s="225"/>
      <c r="R710" s="225"/>
      <c r="S710" s="225"/>
      <c r="T710" s="225"/>
      <c r="U710" s="225"/>
      <c r="V710" s="225"/>
      <c r="W710" s="225"/>
      <c r="X710" s="225"/>
      <c r="Y710" s="225"/>
      <c r="Z710" s="225"/>
      <c r="AA710" s="225"/>
      <c r="AB710" s="225"/>
      <c r="AC710" s="225"/>
      <c r="AD710" s="225"/>
      <c r="AE710" s="225"/>
      <c r="AF710" s="225"/>
      <c r="AG710" s="225"/>
      <c r="AH710" s="225"/>
      <c r="AI710" s="225"/>
      <c r="AJ710" s="225"/>
      <c r="AK710" s="225"/>
      <c r="AL710" s="225"/>
      <c r="AM710" s="225"/>
      <c r="AN710" s="225"/>
      <c r="AO710" s="225"/>
      <c r="AP710" s="225"/>
      <c r="AQ710" s="225"/>
      <c r="AR710" s="225"/>
      <c r="AS710" s="225"/>
      <c r="AT710" s="225"/>
      <c r="AU710" s="225"/>
      <c r="AV710" s="225"/>
      <c r="AW710" s="225"/>
      <c r="AX710" s="225"/>
      <c r="AY710" s="225"/>
      <c r="AZ710" s="225"/>
      <c r="BA710" s="225"/>
      <c r="BB710" s="225"/>
      <c r="BC710" s="225"/>
      <c r="BD710" s="225"/>
      <c r="BE710" s="225"/>
      <c r="BF710" s="225"/>
      <c r="BG710" s="225"/>
      <c r="BH710" s="225"/>
      <c r="BI710" s="225"/>
      <c r="BJ710" s="225"/>
      <c r="BK710" s="225"/>
      <c r="BL710" s="225"/>
      <c r="BM710" s="225"/>
      <c r="BN710" s="225"/>
      <c r="BO710" s="225"/>
      <c r="BP710" s="225"/>
      <c r="BQ710" s="225"/>
      <c r="BR710" s="225"/>
      <c r="BS710" s="225"/>
      <c r="BT710" s="225"/>
      <c r="BU710" s="225"/>
      <c r="BV710" s="225"/>
      <c r="BW710" s="225"/>
      <c r="BX710" s="225"/>
      <c r="BY710" s="225"/>
      <c r="BZ710" s="225"/>
    </row>
    <row r="711" spans="1:78" ht="12" customHeight="1" x14ac:dyDescent="0.25">
      <c r="A711" s="225"/>
      <c r="B711" s="225"/>
      <c r="C711" s="225"/>
      <c r="D711" s="225"/>
      <c r="E711" s="225"/>
      <c r="F711" s="225"/>
      <c r="G711" s="225"/>
      <c r="H711" s="225"/>
      <c r="I711" s="225"/>
      <c r="J711" s="270"/>
      <c r="K711" s="271"/>
      <c r="L711" s="225"/>
      <c r="M711" s="225"/>
      <c r="N711" s="225"/>
      <c r="O711" s="225"/>
      <c r="P711" s="225"/>
      <c r="Q711" s="225"/>
      <c r="R711" s="225"/>
      <c r="S711" s="225"/>
      <c r="T711" s="225"/>
      <c r="U711" s="225"/>
      <c r="V711" s="225"/>
      <c r="W711" s="225"/>
      <c r="X711" s="225"/>
      <c r="Y711" s="225"/>
      <c r="Z711" s="225"/>
      <c r="AA711" s="225"/>
      <c r="AB711" s="225"/>
      <c r="AC711" s="225"/>
      <c r="AD711" s="225"/>
      <c r="AE711" s="225"/>
      <c r="AF711" s="225"/>
      <c r="AG711" s="225"/>
      <c r="AH711" s="225"/>
      <c r="AI711" s="225"/>
      <c r="AJ711" s="225"/>
      <c r="AK711" s="225"/>
      <c r="AL711" s="225"/>
      <c r="AM711" s="225"/>
      <c r="AN711" s="225"/>
      <c r="AO711" s="225"/>
      <c r="AP711" s="225"/>
      <c r="AQ711" s="225"/>
      <c r="AR711" s="225"/>
      <c r="AS711" s="225"/>
      <c r="AT711" s="225"/>
      <c r="AU711" s="225"/>
      <c r="AV711" s="225"/>
      <c r="AW711" s="225"/>
      <c r="AX711" s="225"/>
      <c r="AY711" s="225"/>
      <c r="AZ711" s="225"/>
      <c r="BA711" s="225"/>
      <c r="BB711" s="225"/>
      <c r="BC711" s="225"/>
      <c r="BD711" s="225"/>
      <c r="BE711" s="225"/>
      <c r="BF711" s="225"/>
      <c r="BG711" s="225"/>
      <c r="BH711" s="225"/>
      <c r="BI711" s="225"/>
      <c r="BJ711" s="225"/>
      <c r="BK711" s="225"/>
      <c r="BL711" s="225"/>
      <c r="BM711" s="225"/>
      <c r="BN711" s="225"/>
      <c r="BO711" s="225"/>
      <c r="BP711" s="225"/>
      <c r="BQ711" s="225"/>
      <c r="BR711" s="225"/>
      <c r="BS711" s="225"/>
      <c r="BT711" s="225"/>
      <c r="BU711" s="225"/>
      <c r="BV711" s="225"/>
      <c r="BW711" s="225"/>
      <c r="BX711" s="225"/>
      <c r="BY711" s="225"/>
      <c r="BZ711" s="225"/>
    </row>
    <row r="712" spans="1:78" ht="12" customHeight="1" x14ac:dyDescent="0.25">
      <c r="A712" s="225"/>
      <c r="B712" s="225"/>
      <c r="C712" s="225"/>
      <c r="D712" s="225"/>
      <c r="E712" s="225"/>
      <c r="F712" s="225"/>
      <c r="G712" s="225"/>
      <c r="H712" s="225"/>
      <c r="I712" s="225"/>
      <c r="J712" s="270"/>
      <c r="K712" s="271"/>
      <c r="L712" s="225"/>
      <c r="M712" s="225"/>
      <c r="N712" s="225"/>
      <c r="O712" s="225"/>
      <c r="P712" s="225"/>
      <c r="Q712" s="225"/>
      <c r="R712" s="225"/>
      <c r="S712" s="225"/>
      <c r="T712" s="225"/>
      <c r="U712" s="225"/>
      <c r="V712" s="225"/>
      <c r="W712" s="225"/>
      <c r="X712" s="225"/>
      <c r="Y712" s="225"/>
      <c r="Z712" s="225"/>
      <c r="AA712" s="225"/>
      <c r="AB712" s="225"/>
      <c r="AC712" s="225"/>
      <c r="AD712" s="225"/>
      <c r="AE712" s="225"/>
      <c r="AF712" s="225"/>
      <c r="AG712" s="225"/>
      <c r="AH712" s="225"/>
      <c r="AI712" s="225"/>
      <c r="AJ712" s="225"/>
      <c r="AK712" s="225"/>
      <c r="AL712" s="225"/>
      <c r="AM712" s="225"/>
      <c r="AN712" s="225"/>
      <c r="AO712" s="225"/>
      <c r="AP712" s="225"/>
      <c r="AQ712" s="225"/>
      <c r="AR712" s="225"/>
      <c r="AS712" s="225"/>
      <c r="AT712" s="225"/>
      <c r="AU712" s="225"/>
      <c r="AV712" s="225"/>
      <c r="AW712" s="225"/>
      <c r="AX712" s="225"/>
      <c r="AY712" s="225"/>
      <c r="AZ712" s="225"/>
      <c r="BA712" s="225"/>
      <c r="BB712" s="225"/>
      <c r="BC712" s="225"/>
      <c r="BD712" s="225"/>
      <c r="BE712" s="225"/>
      <c r="BF712" s="225"/>
      <c r="BG712" s="225"/>
      <c r="BH712" s="225"/>
      <c r="BI712" s="225"/>
      <c r="BJ712" s="225"/>
      <c r="BK712" s="225"/>
      <c r="BL712" s="225"/>
      <c r="BM712" s="225"/>
      <c r="BN712" s="225"/>
      <c r="BO712" s="225"/>
      <c r="BP712" s="225"/>
      <c r="BQ712" s="225"/>
      <c r="BR712" s="225"/>
      <c r="BS712" s="225"/>
      <c r="BT712" s="225"/>
      <c r="BU712" s="225"/>
      <c r="BV712" s="225"/>
      <c r="BW712" s="225"/>
      <c r="BX712" s="225"/>
      <c r="BY712" s="225"/>
      <c r="BZ712" s="225"/>
    </row>
    <row r="713" spans="1:78" ht="12" customHeight="1" x14ac:dyDescent="0.25">
      <c r="A713" s="225"/>
      <c r="B713" s="225"/>
      <c r="C713" s="225"/>
      <c r="D713" s="225"/>
      <c r="E713" s="225"/>
      <c r="F713" s="225"/>
      <c r="G713" s="225"/>
      <c r="H713" s="225"/>
      <c r="I713" s="225"/>
      <c r="J713" s="270"/>
      <c r="K713" s="271"/>
      <c r="L713" s="225"/>
      <c r="M713" s="225"/>
      <c r="N713" s="225"/>
      <c r="O713" s="225"/>
      <c r="P713" s="225"/>
      <c r="Q713" s="225"/>
      <c r="R713" s="225"/>
      <c r="S713" s="225"/>
      <c r="T713" s="225"/>
      <c r="U713" s="225"/>
      <c r="V713" s="225"/>
      <c r="W713" s="225"/>
      <c r="X713" s="225"/>
      <c r="Y713" s="225"/>
      <c r="Z713" s="225"/>
      <c r="AA713" s="225"/>
      <c r="AB713" s="225"/>
      <c r="AC713" s="225"/>
      <c r="AD713" s="225"/>
      <c r="AE713" s="225"/>
      <c r="AF713" s="225"/>
      <c r="AG713" s="225"/>
      <c r="AH713" s="225"/>
      <c r="AI713" s="225"/>
      <c r="AJ713" s="225"/>
      <c r="AK713" s="225"/>
      <c r="AL713" s="225"/>
      <c r="AM713" s="225"/>
      <c r="AN713" s="225"/>
      <c r="AO713" s="225"/>
      <c r="AP713" s="225"/>
      <c r="AQ713" s="225"/>
      <c r="AR713" s="225"/>
      <c r="AS713" s="225"/>
      <c r="AT713" s="225"/>
      <c r="AU713" s="225"/>
      <c r="AV713" s="225"/>
      <c r="AW713" s="225"/>
      <c r="AX713" s="225"/>
      <c r="AY713" s="225"/>
      <c r="AZ713" s="225"/>
      <c r="BA713" s="225"/>
      <c r="BB713" s="225"/>
      <c r="BC713" s="225"/>
      <c r="BD713" s="225"/>
      <c r="BE713" s="225"/>
      <c r="BF713" s="225"/>
      <c r="BG713" s="225"/>
      <c r="BH713" s="225"/>
      <c r="BI713" s="225"/>
      <c r="BJ713" s="225"/>
      <c r="BK713" s="225"/>
      <c r="BL713" s="225"/>
      <c r="BM713" s="225"/>
      <c r="BN713" s="225"/>
      <c r="BO713" s="225"/>
      <c r="BP713" s="225"/>
      <c r="BQ713" s="225"/>
      <c r="BR713" s="225"/>
      <c r="BS713" s="225"/>
      <c r="BT713" s="225"/>
      <c r="BU713" s="225"/>
      <c r="BV713" s="225"/>
      <c r="BW713" s="225"/>
      <c r="BX713" s="225"/>
      <c r="BY713" s="225"/>
      <c r="BZ713" s="225"/>
    </row>
    <row r="714" spans="1:78" ht="12" customHeight="1" x14ac:dyDescent="0.25">
      <c r="A714" s="225"/>
      <c r="B714" s="225"/>
      <c r="C714" s="225"/>
      <c r="D714" s="225"/>
      <c r="E714" s="225"/>
      <c r="F714" s="225"/>
      <c r="G714" s="225"/>
      <c r="H714" s="225"/>
      <c r="I714" s="225"/>
      <c r="J714" s="270"/>
      <c r="K714" s="271"/>
      <c r="L714" s="225"/>
      <c r="M714" s="225"/>
      <c r="N714" s="225"/>
      <c r="O714" s="225"/>
      <c r="P714" s="225"/>
      <c r="Q714" s="225"/>
      <c r="R714" s="225"/>
      <c r="S714" s="225"/>
      <c r="T714" s="225"/>
      <c r="U714" s="225"/>
      <c r="V714" s="225"/>
      <c r="W714" s="225"/>
      <c r="X714" s="225"/>
      <c r="Y714" s="225"/>
      <c r="Z714" s="225"/>
      <c r="AA714" s="225"/>
      <c r="AB714" s="225"/>
      <c r="AC714" s="225"/>
      <c r="AD714" s="225"/>
      <c r="AE714" s="225"/>
      <c r="AF714" s="225"/>
      <c r="AG714" s="225"/>
      <c r="AH714" s="225"/>
      <c r="AI714" s="225"/>
      <c r="AJ714" s="225"/>
      <c r="AK714" s="225"/>
      <c r="AL714" s="225"/>
      <c r="AM714" s="225"/>
      <c r="AN714" s="225"/>
      <c r="AO714" s="225"/>
      <c r="AP714" s="225"/>
      <c r="AQ714" s="225"/>
      <c r="AR714" s="225"/>
      <c r="AS714" s="225"/>
      <c r="AT714" s="225"/>
      <c r="AU714" s="225"/>
      <c r="AV714" s="225"/>
      <c r="AW714" s="225"/>
      <c r="AX714" s="225"/>
      <c r="AY714" s="225"/>
      <c r="AZ714" s="225"/>
      <c r="BA714" s="225"/>
      <c r="BB714" s="225"/>
      <c r="BC714" s="225"/>
      <c r="BD714" s="225"/>
      <c r="BE714" s="225"/>
      <c r="BF714" s="225"/>
      <c r="BG714" s="225"/>
      <c r="BH714" s="225"/>
      <c r="BI714" s="225"/>
      <c r="BJ714" s="225"/>
      <c r="BK714" s="225"/>
      <c r="BL714" s="225"/>
      <c r="BM714" s="225"/>
      <c r="BN714" s="225"/>
      <c r="BO714" s="225"/>
      <c r="BP714" s="225"/>
      <c r="BQ714" s="225"/>
      <c r="BR714" s="225"/>
      <c r="BS714" s="225"/>
      <c r="BT714" s="225"/>
      <c r="BU714" s="225"/>
      <c r="BV714" s="225"/>
      <c r="BW714" s="225"/>
      <c r="BX714" s="225"/>
      <c r="BY714" s="225"/>
      <c r="BZ714" s="225"/>
    </row>
    <row r="715" spans="1:78" ht="12" customHeight="1" x14ac:dyDescent="0.25">
      <c r="A715" s="225"/>
      <c r="B715" s="225"/>
      <c r="C715" s="225"/>
      <c r="D715" s="225"/>
      <c r="E715" s="225"/>
      <c r="F715" s="225"/>
      <c r="G715" s="225"/>
      <c r="H715" s="225"/>
      <c r="I715" s="225"/>
      <c r="J715" s="270"/>
      <c r="K715" s="271"/>
      <c r="L715" s="225"/>
      <c r="M715" s="225"/>
      <c r="N715" s="225"/>
      <c r="O715" s="225"/>
      <c r="P715" s="225"/>
      <c r="Q715" s="225"/>
      <c r="R715" s="225"/>
      <c r="S715" s="225"/>
      <c r="T715" s="225"/>
      <c r="U715" s="225"/>
      <c r="V715" s="225"/>
      <c r="W715" s="225"/>
      <c r="X715" s="225"/>
      <c r="Y715" s="225"/>
      <c r="Z715" s="225"/>
      <c r="AA715" s="225"/>
      <c r="AB715" s="225"/>
      <c r="AC715" s="225"/>
      <c r="AD715" s="225"/>
      <c r="AE715" s="225"/>
      <c r="AF715" s="225"/>
      <c r="AG715" s="225"/>
      <c r="AH715" s="225"/>
      <c r="AI715" s="225"/>
      <c r="AJ715" s="225"/>
      <c r="AK715" s="225"/>
      <c r="AL715" s="225"/>
      <c r="AM715" s="225"/>
      <c r="AN715" s="225"/>
      <c r="AO715" s="225"/>
      <c r="AP715" s="225"/>
      <c r="AQ715" s="225"/>
      <c r="AR715" s="225"/>
      <c r="AS715" s="225"/>
      <c r="AT715" s="225"/>
      <c r="AU715" s="225"/>
      <c r="AV715" s="225"/>
      <c r="AW715" s="225"/>
      <c r="AX715" s="225"/>
      <c r="AY715" s="225"/>
      <c r="AZ715" s="225"/>
      <c r="BA715" s="225"/>
      <c r="BB715" s="225"/>
      <c r="BC715" s="225"/>
      <c r="BD715" s="225"/>
      <c r="BE715" s="225"/>
      <c r="BF715" s="225"/>
      <c r="BG715" s="225"/>
      <c r="BH715" s="225"/>
      <c r="BI715" s="225"/>
      <c r="BJ715" s="225"/>
      <c r="BK715" s="225"/>
      <c r="BL715" s="225"/>
      <c r="BM715" s="225"/>
      <c r="BN715" s="225"/>
      <c r="BO715" s="225"/>
      <c r="BP715" s="225"/>
      <c r="BQ715" s="225"/>
      <c r="BR715" s="225"/>
      <c r="BS715" s="225"/>
      <c r="BT715" s="225"/>
      <c r="BU715" s="225"/>
      <c r="BV715" s="225"/>
      <c r="BW715" s="225"/>
      <c r="BX715" s="225"/>
      <c r="BY715" s="225"/>
      <c r="BZ715" s="225"/>
    </row>
    <row r="716" spans="1:78" ht="12" customHeight="1" x14ac:dyDescent="0.25">
      <c r="A716" s="225"/>
      <c r="B716" s="225"/>
      <c r="C716" s="225"/>
      <c r="D716" s="225"/>
      <c r="E716" s="225"/>
      <c r="F716" s="225"/>
      <c r="G716" s="225"/>
      <c r="H716" s="225"/>
      <c r="I716" s="225"/>
      <c r="J716" s="270"/>
      <c r="K716" s="271"/>
      <c r="L716" s="225"/>
      <c r="M716" s="225"/>
      <c r="N716" s="225"/>
      <c r="O716" s="225"/>
      <c r="P716" s="225"/>
      <c r="Q716" s="225"/>
      <c r="R716" s="225"/>
      <c r="S716" s="225"/>
      <c r="T716" s="225"/>
      <c r="U716" s="225"/>
      <c r="V716" s="225"/>
      <c r="W716" s="225"/>
      <c r="X716" s="225"/>
      <c r="Y716" s="225"/>
      <c r="Z716" s="225"/>
      <c r="AA716" s="225"/>
      <c r="AB716" s="225"/>
      <c r="AC716" s="225"/>
      <c r="AD716" s="225"/>
      <c r="AE716" s="225"/>
      <c r="AF716" s="225"/>
      <c r="AG716" s="225"/>
      <c r="AH716" s="225"/>
      <c r="AI716" s="225"/>
      <c r="AJ716" s="225"/>
      <c r="AK716" s="225"/>
      <c r="AL716" s="225"/>
      <c r="AM716" s="225"/>
      <c r="AN716" s="225"/>
      <c r="AO716" s="225"/>
      <c r="AP716" s="225"/>
      <c r="AQ716" s="225"/>
      <c r="AR716" s="225"/>
      <c r="AS716" s="225"/>
      <c r="AT716" s="225"/>
      <c r="AU716" s="225"/>
      <c r="AV716" s="225"/>
      <c r="AW716" s="225"/>
      <c r="AX716" s="225"/>
      <c r="AY716" s="225"/>
      <c r="AZ716" s="225"/>
      <c r="BA716" s="225"/>
      <c r="BB716" s="225"/>
      <c r="BC716" s="225"/>
      <c r="BD716" s="225"/>
      <c r="BE716" s="225"/>
      <c r="BF716" s="225"/>
      <c r="BG716" s="225"/>
      <c r="BH716" s="225"/>
      <c r="BI716" s="225"/>
      <c r="BJ716" s="225"/>
      <c r="BK716" s="225"/>
      <c r="BL716" s="225"/>
      <c r="BM716" s="225"/>
      <c r="BN716" s="225"/>
      <c r="BO716" s="225"/>
      <c r="BP716" s="225"/>
      <c r="BQ716" s="225"/>
      <c r="BR716" s="225"/>
      <c r="BS716" s="225"/>
      <c r="BT716" s="225"/>
      <c r="BU716" s="225"/>
      <c r="BV716" s="225"/>
      <c r="BW716" s="225"/>
      <c r="BX716" s="225"/>
      <c r="BY716" s="225"/>
      <c r="BZ716" s="225"/>
    </row>
    <row r="717" spans="1:78" ht="12" customHeight="1" x14ac:dyDescent="0.25">
      <c r="A717" s="225"/>
      <c r="B717" s="225"/>
      <c r="C717" s="225"/>
      <c r="D717" s="225"/>
      <c r="E717" s="225"/>
      <c r="F717" s="225"/>
      <c r="G717" s="225"/>
      <c r="H717" s="225"/>
      <c r="I717" s="225"/>
      <c r="J717" s="270"/>
      <c r="K717" s="271"/>
      <c r="L717" s="225"/>
      <c r="M717" s="225"/>
      <c r="N717" s="225"/>
      <c r="O717" s="225"/>
      <c r="P717" s="225"/>
      <c r="Q717" s="225"/>
      <c r="R717" s="225"/>
      <c r="S717" s="225"/>
      <c r="T717" s="225"/>
      <c r="U717" s="225"/>
      <c r="V717" s="225"/>
      <c r="W717" s="225"/>
      <c r="X717" s="225"/>
      <c r="Y717" s="225"/>
      <c r="Z717" s="225"/>
      <c r="AA717" s="225"/>
      <c r="AB717" s="225"/>
      <c r="AC717" s="225"/>
      <c r="AD717" s="225"/>
      <c r="AE717" s="225"/>
      <c r="AF717" s="225"/>
      <c r="AG717" s="225"/>
      <c r="AH717" s="225"/>
      <c r="AI717" s="225"/>
      <c r="AJ717" s="225"/>
      <c r="AK717" s="225"/>
      <c r="AL717" s="225"/>
      <c r="AM717" s="225"/>
      <c r="AN717" s="225"/>
      <c r="AO717" s="225"/>
      <c r="AP717" s="225"/>
      <c r="AQ717" s="225"/>
      <c r="AR717" s="225"/>
      <c r="AS717" s="225"/>
      <c r="AT717" s="225"/>
      <c r="AU717" s="225"/>
      <c r="AV717" s="225"/>
      <c r="AW717" s="225"/>
      <c r="AX717" s="225"/>
      <c r="AY717" s="225"/>
      <c r="AZ717" s="225"/>
      <c r="BA717" s="225"/>
      <c r="BB717" s="225"/>
      <c r="BC717" s="225"/>
      <c r="BD717" s="225"/>
      <c r="BE717" s="225"/>
      <c r="BF717" s="225"/>
      <c r="BG717" s="225"/>
      <c r="BH717" s="225"/>
      <c r="BI717" s="225"/>
      <c r="BJ717" s="225"/>
      <c r="BK717" s="225"/>
      <c r="BL717" s="225"/>
      <c r="BM717" s="225"/>
      <c r="BN717" s="225"/>
      <c r="BO717" s="225"/>
      <c r="BP717" s="225"/>
      <c r="BQ717" s="225"/>
      <c r="BR717" s="225"/>
      <c r="BS717" s="225"/>
      <c r="BT717" s="225"/>
      <c r="BU717" s="225"/>
      <c r="BV717" s="225"/>
      <c r="BW717" s="225"/>
      <c r="BX717" s="225"/>
      <c r="BY717" s="225"/>
      <c r="BZ717" s="225"/>
    </row>
    <row r="718" spans="1:78" ht="12" customHeight="1" x14ac:dyDescent="0.25">
      <c r="A718" s="225"/>
      <c r="B718" s="225"/>
      <c r="C718" s="225"/>
      <c r="D718" s="225"/>
      <c r="E718" s="225"/>
      <c r="F718" s="225"/>
      <c r="G718" s="225"/>
      <c r="H718" s="225"/>
      <c r="I718" s="225"/>
      <c r="J718" s="270"/>
      <c r="K718" s="271"/>
      <c r="L718" s="225"/>
      <c r="M718" s="225"/>
      <c r="N718" s="225"/>
      <c r="O718" s="225"/>
      <c r="P718" s="225"/>
      <c r="Q718" s="225"/>
      <c r="R718" s="225"/>
      <c r="S718" s="225"/>
      <c r="T718" s="225"/>
      <c r="U718" s="225"/>
      <c r="V718" s="225"/>
      <c r="W718" s="225"/>
      <c r="X718" s="225"/>
      <c r="Y718" s="225"/>
      <c r="Z718" s="225"/>
      <c r="AA718" s="225"/>
      <c r="AB718" s="225"/>
      <c r="AC718" s="225"/>
      <c r="AD718" s="225"/>
      <c r="AE718" s="225"/>
      <c r="AF718" s="225"/>
      <c r="AG718" s="225"/>
      <c r="AH718" s="225"/>
      <c r="AI718" s="225"/>
      <c r="AJ718" s="225"/>
      <c r="AK718" s="225"/>
      <c r="AL718" s="225"/>
      <c r="AM718" s="225"/>
      <c r="AN718" s="225"/>
      <c r="AO718" s="225"/>
      <c r="AP718" s="225"/>
      <c r="AQ718" s="225"/>
      <c r="AR718" s="225"/>
      <c r="AS718" s="225"/>
      <c r="AT718" s="225"/>
      <c r="AU718" s="225"/>
      <c r="AV718" s="225"/>
      <c r="AW718" s="225"/>
      <c r="AX718" s="225"/>
      <c r="AY718" s="225"/>
      <c r="AZ718" s="225"/>
      <c r="BA718" s="225"/>
      <c r="BB718" s="225"/>
      <c r="BC718" s="225"/>
      <c r="BD718" s="225"/>
      <c r="BE718" s="225"/>
      <c r="BF718" s="225"/>
      <c r="BG718" s="225"/>
      <c r="BH718" s="225"/>
      <c r="BI718" s="225"/>
      <c r="BJ718" s="225"/>
      <c r="BK718" s="225"/>
      <c r="BL718" s="225"/>
      <c r="BM718" s="225"/>
      <c r="BN718" s="225"/>
      <c r="BO718" s="225"/>
      <c r="BP718" s="225"/>
      <c r="BQ718" s="225"/>
      <c r="BR718" s="225"/>
      <c r="BS718" s="225"/>
      <c r="BT718" s="225"/>
      <c r="BU718" s="225"/>
      <c r="BV718" s="225"/>
      <c r="BW718" s="225"/>
      <c r="BX718" s="225"/>
      <c r="BY718" s="225"/>
      <c r="BZ718" s="225"/>
    </row>
    <row r="719" spans="1:78" ht="12" customHeight="1" x14ac:dyDescent="0.25">
      <c r="A719" s="225"/>
      <c r="B719" s="225"/>
      <c r="C719" s="225"/>
      <c r="D719" s="225"/>
      <c r="E719" s="225"/>
      <c r="F719" s="225"/>
      <c r="G719" s="225"/>
      <c r="H719" s="225"/>
      <c r="I719" s="225"/>
      <c r="J719" s="270"/>
      <c r="K719" s="271"/>
      <c r="L719" s="225"/>
      <c r="M719" s="225"/>
      <c r="N719" s="225"/>
      <c r="O719" s="225"/>
      <c r="P719" s="225"/>
      <c r="Q719" s="225"/>
      <c r="R719" s="225"/>
      <c r="S719" s="225"/>
      <c r="T719" s="225"/>
      <c r="U719" s="225"/>
      <c r="V719" s="225"/>
      <c r="W719" s="225"/>
      <c r="X719" s="225"/>
      <c r="Y719" s="225"/>
      <c r="Z719" s="225"/>
      <c r="AA719" s="225"/>
      <c r="AB719" s="225"/>
      <c r="AC719" s="225"/>
      <c r="AD719" s="225"/>
      <c r="AE719" s="225"/>
      <c r="AF719" s="225"/>
      <c r="AG719" s="225"/>
      <c r="AH719" s="225"/>
      <c r="AI719" s="225"/>
      <c r="AJ719" s="225"/>
      <c r="AK719" s="225"/>
      <c r="AL719" s="225"/>
      <c r="AM719" s="225"/>
      <c r="AN719" s="225"/>
      <c r="AO719" s="225"/>
      <c r="AP719" s="225"/>
      <c r="AQ719" s="225"/>
      <c r="AR719" s="225"/>
      <c r="AS719" s="225"/>
      <c r="AT719" s="225"/>
      <c r="AU719" s="225"/>
      <c r="AV719" s="225"/>
      <c r="AW719" s="225"/>
      <c r="AX719" s="225"/>
      <c r="AY719" s="225"/>
      <c r="AZ719" s="225"/>
      <c r="BA719" s="225"/>
      <c r="BB719" s="225"/>
      <c r="BC719" s="225"/>
      <c r="BD719" s="225"/>
      <c r="BE719" s="225"/>
      <c r="BF719" s="225"/>
      <c r="BG719" s="225"/>
      <c r="BH719" s="225"/>
      <c r="BI719" s="225"/>
      <c r="BJ719" s="225"/>
      <c r="BK719" s="225"/>
      <c r="BL719" s="225"/>
      <c r="BM719" s="225"/>
      <c r="BN719" s="225"/>
      <c r="BO719" s="225"/>
      <c r="BP719" s="225"/>
      <c r="BQ719" s="225"/>
      <c r="BR719" s="225"/>
      <c r="BS719" s="225"/>
      <c r="BT719" s="225"/>
      <c r="BU719" s="225"/>
      <c r="BV719" s="225"/>
      <c r="BW719" s="225"/>
      <c r="BX719" s="225"/>
      <c r="BY719" s="225"/>
      <c r="BZ719" s="225"/>
    </row>
    <row r="720" spans="1:78" ht="12" customHeight="1" x14ac:dyDescent="0.25">
      <c r="A720" s="225"/>
      <c r="B720" s="225"/>
      <c r="C720" s="225"/>
      <c r="D720" s="225"/>
      <c r="E720" s="225"/>
      <c r="F720" s="225"/>
      <c r="G720" s="225"/>
      <c r="H720" s="225"/>
      <c r="I720" s="225"/>
      <c r="J720" s="270"/>
      <c r="K720" s="271"/>
      <c r="L720" s="225"/>
      <c r="M720" s="225"/>
      <c r="N720" s="225"/>
      <c r="O720" s="225"/>
      <c r="P720" s="225"/>
      <c r="Q720" s="225"/>
      <c r="R720" s="225"/>
      <c r="S720" s="225"/>
      <c r="T720" s="225"/>
      <c r="U720" s="225"/>
      <c r="V720" s="225"/>
      <c r="W720" s="225"/>
      <c r="X720" s="225"/>
      <c r="Y720" s="225"/>
      <c r="Z720" s="225"/>
      <c r="AA720" s="225"/>
      <c r="AB720" s="225"/>
      <c r="AC720" s="225"/>
      <c r="AD720" s="225"/>
      <c r="AE720" s="225"/>
      <c r="AF720" s="225"/>
      <c r="AG720" s="225"/>
      <c r="AH720" s="225"/>
      <c r="AI720" s="225"/>
      <c r="AJ720" s="225"/>
      <c r="AK720" s="225"/>
      <c r="AL720" s="225"/>
      <c r="AM720" s="225"/>
      <c r="AN720" s="225"/>
      <c r="AO720" s="225"/>
      <c r="AP720" s="225"/>
      <c r="AQ720" s="225"/>
      <c r="AR720" s="225"/>
      <c r="AS720" s="225"/>
      <c r="AT720" s="225"/>
      <c r="AU720" s="225"/>
      <c r="AV720" s="225"/>
      <c r="AW720" s="225"/>
      <c r="AX720" s="225"/>
      <c r="AY720" s="225"/>
      <c r="AZ720" s="225"/>
      <c r="BA720" s="225"/>
      <c r="BB720" s="225"/>
      <c r="BC720" s="225"/>
      <c r="BD720" s="225"/>
      <c r="BE720" s="225"/>
      <c r="BF720" s="225"/>
      <c r="BG720" s="225"/>
      <c r="BH720" s="225"/>
      <c r="BI720" s="225"/>
      <c r="BJ720" s="225"/>
      <c r="BK720" s="225"/>
      <c r="BL720" s="225"/>
      <c r="BM720" s="225"/>
      <c r="BN720" s="225"/>
      <c r="BO720" s="225"/>
      <c r="BP720" s="225"/>
      <c r="BQ720" s="225"/>
      <c r="BR720" s="225"/>
      <c r="BS720" s="225"/>
      <c r="BT720" s="225"/>
      <c r="BU720" s="225"/>
      <c r="BV720" s="225"/>
      <c r="BW720" s="225"/>
      <c r="BX720" s="225"/>
      <c r="BY720" s="225"/>
      <c r="BZ720" s="225"/>
    </row>
    <row r="721" spans="1:78" ht="12" customHeight="1" x14ac:dyDescent="0.25">
      <c r="A721" s="225"/>
      <c r="B721" s="225"/>
      <c r="C721" s="225"/>
      <c r="D721" s="225"/>
      <c r="E721" s="225"/>
      <c r="F721" s="225"/>
      <c r="G721" s="225"/>
      <c r="H721" s="225"/>
      <c r="I721" s="225"/>
      <c r="J721" s="270"/>
      <c r="K721" s="271"/>
      <c r="L721" s="225"/>
      <c r="M721" s="225"/>
      <c r="N721" s="225"/>
      <c r="O721" s="225"/>
      <c r="P721" s="225"/>
      <c r="Q721" s="225"/>
      <c r="R721" s="225"/>
      <c r="S721" s="225"/>
      <c r="T721" s="225"/>
      <c r="U721" s="225"/>
      <c r="V721" s="225"/>
      <c r="W721" s="225"/>
      <c r="X721" s="225"/>
      <c r="Y721" s="225"/>
      <c r="Z721" s="225"/>
      <c r="AA721" s="225"/>
      <c r="AB721" s="225"/>
      <c r="AC721" s="225"/>
      <c r="AD721" s="225"/>
      <c r="AE721" s="225"/>
      <c r="AF721" s="225"/>
      <c r="AG721" s="225"/>
      <c r="AH721" s="225"/>
      <c r="AI721" s="225"/>
      <c r="AJ721" s="225"/>
      <c r="AK721" s="225"/>
      <c r="AL721" s="225"/>
      <c r="AM721" s="225"/>
      <c r="AN721" s="225"/>
      <c r="AO721" s="225"/>
      <c r="AP721" s="225"/>
      <c r="AQ721" s="225"/>
      <c r="AR721" s="225"/>
      <c r="AS721" s="225"/>
      <c r="AT721" s="225"/>
      <c r="AU721" s="225"/>
      <c r="AV721" s="225"/>
      <c r="AW721" s="225"/>
      <c r="AX721" s="225"/>
      <c r="AY721" s="225"/>
      <c r="AZ721" s="225"/>
      <c r="BA721" s="225"/>
      <c r="BB721" s="225"/>
      <c r="BC721" s="225"/>
      <c r="BD721" s="225"/>
      <c r="BE721" s="225"/>
      <c r="BF721" s="225"/>
      <c r="BG721" s="225"/>
      <c r="BH721" s="225"/>
      <c r="BI721" s="225"/>
      <c r="BJ721" s="225"/>
      <c r="BK721" s="225"/>
      <c r="BL721" s="225"/>
      <c r="BM721" s="225"/>
      <c r="BN721" s="225"/>
      <c r="BO721" s="225"/>
      <c r="BP721" s="225"/>
      <c r="BQ721" s="225"/>
      <c r="BR721" s="225"/>
      <c r="BS721" s="225"/>
      <c r="BT721" s="225"/>
      <c r="BU721" s="225"/>
      <c r="BV721" s="225"/>
      <c r="BW721" s="225"/>
      <c r="BX721" s="225"/>
      <c r="BY721" s="225"/>
      <c r="BZ721" s="225"/>
    </row>
    <row r="722" spans="1:78" ht="12" customHeight="1" x14ac:dyDescent="0.25">
      <c r="A722" s="225"/>
      <c r="B722" s="225"/>
      <c r="C722" s="225"/>
      <c r="D722" s="225"/>
      <c r="E722" s="225"/>
      <c r="F722" s="225"/>
      <c r="G722" s="225"/>
      <c r="H722" s="225"/>
      <c r="I722" s="225"/>
      <c r="J722" s="270"/>
      <c r="K722" s="271"/>
      <c r="L722" s="225"/>
      <c r="M722" s="225"/>
      <c r="N722" s="225"/>
      <c r="O722" s="225"/>
      <c r="P722" s="225"/>
      <c r="Q722" s="225"/>
      <c r="R722" s="225"/>
      <c r="S722" s="225"/>
      <c r="T722" s="225"/>
      <c r="U722" s="225"/>
      <c r="V722" s="225"/>
      <c r="W722" s="225"/>
      <c r="X722" s="225"/>
      <c r="Y722" s="225"/>
      <c r="Z722" s="225"/>
      <c r="AA722" s="225"/>
      <c r="AB722" s="225"/>
      <c r="AC722" s="225"/>
      <c r="AD722" s="225"/>
      <c r="AE722" s="225"/>
      <c r="AF722" s="225"/>
      <c r="AG722" s="225"/>
      <c r="AH722" s="225"/>
      <c r="AI722" s="225"/>
      <c r="AJ722" s="225"/>
      <c r="AK722" s="225"/>
      <c r="AL722" s="225"/>
      <c r="AM722" s="225"/>
      <c r="AN722" s="225"/>
      <c r="AO722" s="225"/>
      <c r="AP722" s="225"/>
      <c r="AQ722" s="225"/>
      <c r="AR722" s="225"/>
      <c r="AS722" s="225"/>
      <c r="AT722" s="225"/>
      <c r="AU722" s="225"/>
      <c r="AV722" s="225"/>
      <c r="AW722" s="225"/>
      <c r="AX722" s="225"/>
      <c r="AY722" s="225"/>
      <c r="AZ722" s="225"/>
      <c r="BA722" s="225"/>
      <c r="BB722" s="225"/>
      <c r="BC722" s="225"/>
      <c r="BD722" s="225"/>
      <c r="BE722" s="225"/>
      <c r="BF722" s="225"/>
      <c r="BG722" s="225"/>
      <c r="BH722" s="225"/>
      <c r="BI722" s="225"/>
      <c r="BJ722" s="225"/>
      <c r="BK722" s="225"/>
      <c r="BL722" s="225"/>
      <c r="BM722" s="225"/>
      <c r="BN722" s="225"/>
      <c r="BO722" s="225"/>
      <c r="BP722" s="225"/>
      <c r="BQ722" s="225"/>
      <c r="BR722" s="225"/>
      <c r="BS722" s="225"/>
      <c r="BT722" s="225"/>
      <c r="BU722" s="225"/>
      <c r="BV722" s="225"/>
      <c r="BW722" s="225"/>
      <c r="BX722" s="225"/>
      <c r="BY722" s="225"/>
      <c r="BZ722" s="225"/>
    </row>
    <row r="723" spans="1:78" ht="12" customHeight="1" x14ac:dyDescent="0.25">
      <c r="A723" s="225"/>
      <c r="B723" s="225"/>
      <c r="C723" s="225"/>
      <c r="D723" s="225"/>
      <c r="E723" s="225"/>
      <c r="F723" s="225"/>
      <c r="G723" s="225"/>
      <c r="H723" s="225"/>
      <c r="I723" s="225"/>
      <c r="J723" s="270"/>
      <c r="K723" s="271"/>
      <c r="L723" s="225"/>
      <c r="M723" s="225"/>
      <c r="N723" s="225"/>
      <c r="O723" s="225"/>
      <c r="P723" s="225"/>
      <c r="Q723" s="225"/>
      <c r="R723" s="225"/>
      <c r="S723" s="225"/>
      <c r="T723" s="225"/>
      <c r="U723" s="225"/>
      <c r="V723" s="225"/>
      <c r="W723" s="225"/>
      <c r="X723" s="225"/>
      <c r="Y723" s="225"/>
      <c r="Z723" s="225"/>
      <c r="AA723" s="225"/>
      <c r="AB723" s="225"/>
      <c r="AC723" s="225"/>
      <c r="AD723" s="225"/>
      <c r="AE723" s="225"/>
      <c r="AF723" s="225"/>
      <c r="AG723" s="225"/>
      <c r="AH723" s="225"/>
      <c r="AI723" s="225"/>
      <c r="AJ723" s="225"/>
      <c r="AK723" s="225"/>
      <c r="AL723" s="225"/>
      <c r="AM723" s="225"/>
      <c r="AN723" s="225"/>
      <c r="AO723" s="225"/>
      <c r="AP723" s="225"/>
      <c r="AQ723" s="225"/>
      <c r="AR723" s="225"/>
      <c r="AS723" s="225"/>
      <c r="AT723" s="225"/>
      <c r="AU723" s="225"/>
      <c r="AV723" s="225"/>
      <c r="AW723" s="225"/>
      <c r="AX723" s="225"/>
      <c r="AY723" s="225"/>
      <c r="AZ723" s="225"/>
      <c r="BA723" s="225"/>
      <c r="BB723" s="225"/>
      <c r="BC723" s="225"/>
      <c r="BD723" s="225"/>
      <c r="BE723" s="225"/>
      <c r="BF723" s="225"/>
      <c r="BG723" s="225"/>
      <c r="BH723" s="225"/>
      <c r="BI723" s="225"/>
      <c r="BJ723" s="225"/>
      <c r="BK723" s="225"/>
      <c r="BL723" s="225"/>
      <c r="BM723" s="225"/>
      <c r="BN723" s="225"/>
      <c r="BO723" s="225"/>
      <c r="BP723" s="225"/>
      <c r="BQ723" s="225"/>
      <c r="BR723" s="225"/>
      <c r="BS723" s="225"/>
      <c r="BT723" s="225"/>
      <c r="BU723" s="225"/>
      <c r="BV723" s="225"/>
      <c r="BW723" s="225"/>
      <c r="BX723" s="225"/>
      <c r="BY723" s="225"/>
      <c r="BZ723" s="225"/>
    </row>
    <row r="724" spans="1:78" ht="12" customHeight="1" x14ac:dyDescent="0.25">
      <c r="A724" s="225"/>
      <c r="B724" s="225"/>
      <c r="C724" s="225"/>
      <c r="D724" s="225"/>
      <c r="E724" s="225"/>
      <c r="F724" s="225"/>
      <c r="G724" s="225"/>
      <c r="H724" s="225"/>
      <c r="I724" s="225"/>
      <c r="J724" s="270"/>
      <c r="K724" s="271"/>
      <c r="L724" s="225"/>
      <c r="M724" s="225"/>
      <c r="N724" s="225"/>
      <c r="O724" s="225"/>
      <c r="P724" s="225"/>
      <c r="Q724" s="225"/>
      <c r="R724" s="225"/>
      <c r="S724" s="225"/>
      <c r="T724" s="225"/>
      <c r="U724" s="225"/>
      <c r="V724" s="225"/>
      <c r="W724" s="225"/>
      <c r="X724" s="225"/>
      <c r="Y724" s="225"/>
      <c r="Z724" s="225"/>
      <c r="AA724" s="225"/>
      <c r="AB724" s="225"/>
      <c r="AC724" s="225"/>
      <c r="AD724" s="225"/>
      <c r="AE724" s="225"/>
      <c r="AF724" s="225"/>
      <c r="AG724" s="225"/>
      <c r="AH724" s="225"/>
      <c r="AI724" s="225"/>
      <c r="AJ724" s="225"/>
      <c r="AK724" s="225"/>
      <c r="AL724" s="225"/>
      <c r="AM724" s="225"/>
      <c r="AN724" s="225"/>
      <c r="AO724" s="225"/>
      <c r="AP724" s="225"/>
      <c r="AQ724" s="225"/>
      <c r="AR724" s="225"/>
      <c r="AS724" s="225"/>
      <c r="AT724" s="225"/>
      <c r="AU724" s="225"/>
      <c r="AV724" s="225"/>
      <c r="AW724" s="225"/>
      <c r="AX724" s="225"/>
      <c r="AY724" s="225"/>
      <c r="AZ724" s="225"/>
      <c r="BA724" s="225"/>
      <c r="BB724" s="225"/>
      <c r="BC724" s="225"/>
      <c r="BD724" s="225"/>
      <c r="BE724" s="225"/>
      <c r="BF724" s="225"/>
      <c r="BG724" s="225"/>
      <c r="BH724" s="225"/>
      <c r="BI724" s="225"/>
      <c r="BJ724" s="225"/>
      <c r="BK724" s="225"/>
      <c r="BL724" s="225"/>
      <c r="BM724" s="225"/>
      <c r="BN724" s="225"/>
      <c r="BO724" s="225"/>
      <c r="BP724" s="225"/>
      <c r="BQ724" s="225"/>
      <c r="BR724" s="225"/>
      <c r="BS724" s="225"/>
      <c r="BT724" s="225"/>
      <c r="BU724" s="225"/>
      <c r="BV724" s="225"/>
      <c r="BW724" s="225"/>
      <c r="BX724" s="225"/>
      <c r="BY724" s="225"/>
      <c r="BZ724" s="225"/>
    </row>
    <row r="725" spans="1:78" ht="12" customHeight="1" x14ac:dyDescent="0.25">
      <c r="A725" s="225"/>
      <c r="B725" s="225"/>
      <c r="C725" s="225"/>
      <c r="D725" s="225"/>
      <c r="E725" s="225"/>
      <c r="F725" s="225"/>
      <c r="G725" s="225"/>
      <c r="H725" s="225"/>
      <c r="I725" s="225"/>
      <c r="J725" s="270"/>
      <c r="K725" s="271"/>
      <c r="L725" s="225"/>
      <c r="M725" s="225"/>
      <c r="N725" s="225"/>
      <c r="O725" s="225"/>
      <c r="P725" s="225"/>
      <c r="Q725" s="225"/>
      <c r="R725" s="225"/>
      <c r="S725" s="225"/>
      <c r="T725" s="225"/>
      <c r="U725" s="225"/>
      <c r="V725" s="225"/>
      <c r="W725" s="225"/>
      <c r="X725" s="225"/>
      <c r="Y725" s="225"/>
      <c r="Z725" s="225"/>
      <c r="AA725" s="225"/>
      <c r="AB725" s="225"/>
      <c r="AC725" s="225"/>
      <c r="AD725" s="225"/>
      <c r="AE725" s="225"/>
      <c r="AF725" s="225"/>
      <c r="AG725" s="225"/>
      <c r="AH725" s="225"/>
      <c r="AI725" s="225"/>
      <c r="AJ725" s="225"/>
      <c r="AK725" s="225"/>
      <c r="AL725" s="225"/>
      <c r="AM725" s="225"/>
      <c r="AN725" s="225"/>
      <c r="AO725" s="225"/>
      <c r="AP725" s="225"/>
      <c r="AQ725" s="225"/>
      <c r="AR725" s="225"/>
      <c r="AS725" s="225"/>
      <c r="AT725" s="225"/>
      <c r="AU725" s="225"/>
      <c r="AV725" s="225"/>
      <c r="AW725" s="225"/>
      <c r="AX725" s="225"/>
      <c r="AY725" s="225"/>
      <c r="AZ725" s="225"/>
      <c r="BA725" s="225"/>
      <c r="BB725" s="225"/>
      <c r="BC725" s="225"/>
      <c r="BD725" s="225"/>
      <c r="BE725" s="225"/>
      <c r="BF725" s="225"/>
      <c r="BG725" s="225"/>
      <c r="BH725" s="225"/>
      <c r="BI725" s="225"/>
      <c r="BJ725" s="225"/>
      <c r="BK725" s="225"/>
      <c r="BL725" s="225"/>
      <c r="BM725" s="225"/>
      <c r="BN725" s="225"/>
      <c r="BO725" s="225"/>
      <c r="BP725" s="225"/>
      <c r="BQ725" s="225"/>
      <c r="BR725" s="225"/>
      <c r="BS725" s="225"/>
      <c r="BT725" s="225"/>
      <c r="BU725" s="225"/>
      <c r="BV725" s="225"/>
      <c r="BW725" s="225"/>
      <c r="BX725" s="225"/>
      <c r="BY725" s="225"/>
      <c r="BZ725" s="225"/>
    </row>
    <row r="726" spans="1:78" ht="12" customHeight="1" x14ac:dyDescent="0.25">
      <c r="A726" s="225"/>
      <c r="B726" s="225"/>
      <c r="C726" s="225"/>
      <c r="D726" s="225"/>
      <c r="E726" s="225"/>
      <c r="F726" s="225"/>
      <c r="G726" s="225"/>
      <c r="H726" s="225"/>
      <c r="I726" s="225"/>
      <c r="J726" s="270"/>
      <c r="K726" s="271"/>
      <c r="L726" s="225"/>
      <c r="M726" s="225"/>
      <c r="N726" s="225"/>
      <c r="O726" s="225"/>
      <c r="P726" s="225"/>
      <c r="Q726" s="225"/>
      <c r="R726" s="225"/>
      <c r="S726" s="225"/>
      <c r="T726" s="225"/>
      <c r="U726" s="225"/>
      <c r="V726" s="225"/>
      <c r="W726" s="225"/>
      <c r="X726" s="225"/>
      <c r="Y726" s="225"/>
      <c r="Z726" s="225"/>
      <c r="AA726" s="225"/>
      <c r="AB726" s="225"/>
      <c r="AC726" s="225"/>
      <c r="AD726" s="225"/>
      <c r="AE726" s="225"/>
      <c r="AF726" s="225"/>
      <c r="AG726" s="225"/>
      <c r="AH726" s="225"/>
      <c r="AI726" s="225"/>
      <c r="AJ726" s="225"/>
      <c r="AK726" s="225"/>
      <c r="AL726" s="225"/>
      <c r="AM726" s="225"/>
      <c r="AN726" s="225"/>
      <c r="AO726" s="225"/>
      <c r="AP726" s="225"/>
      <c r="AQ726" s="225"/>
      <c r="AR726" s="225"/>
      <c r="AS726" s="225"/>
      <c r="AT726" s="225"/>
      <c r="AU726" s="225"/>
      <c r="AV726" s="225"/>
      <c r="AW726" s="225"/>
      <c r="AX726" s="225"/>
      <c r="AY726" s="225"/>
      <c r="AZ726" s="225"/>
      <c r="BA726" s="225"/>
      <c r="BB726" s="225"/>
      <c r="BC726" s="225"/>
      <c r="BD726" s="225"/>
      <c r="BE726" s="225"/>
      <c r="BF726" s="225"/>
      <c r="BG726" s="225"/>
      <c r="BH726" s="225"/>
      <c r="BI726" s="225"/>
      <c r="BJ726" s="225"/>
      <c r="BK726" s="225"/>
      <c r="BL726" s="225"/>
      <c r="BM726" s="225"/>
      <c r="BN726" s="225"/>
      <c r="BO726" s="225"/>
      <c r="BP726" s="225"/>
      <c r="BQ726" s="225"/>
      <c r="BR726" s="225"/>
      <c r="BS726" s="225"/>
      <c r="BT726" s="225"/>
      <c r="BU726" s="225"/>
      <c r="BV726" s="225"/>
      <c r="BW726" s="225"/>
      <c r="BX726" s="225"/>
      <c r="BY726" s="225"/>
      <c r="BZ726" s="225"/>
    </row>
    <row r="727" spans="1:78" ht="12" customHeight="1" x14ac:dyDescent="0.25">
      <c r="A727" s="225"/>
      <c r="B727" s="225"/>
      <c r="C727" s="225"/>
      <c r="D727" s="225"/>
      <c r="E727" s="225"/>
      <c r="F727" s="225"/>
      <c r="G727" s="225"/>
      <c r="H727" s="225"/>
      <c r="I727" s="225"/>
      <c r="J727" s="270"/>
      <c r="K727" s="271"/>
      <c r="L727" s="225"/>
      <c r="M727" s="225"/>
      <c r="N727" s="225"/>
      <c r="O727" s="225"/>
      <c r="P727" s="225"/>
      <c r="Q727" s="225"/>
      <c r="R727" s="225"/>
      <c r="S727" s="225"/>
      <c r="T727" s="225"/>
      <c r="U727" s="225"/>
      <c r="V727" s="225"/>
      <c r="W727" s="225"/>
      <c r="X727" s="225"/>
      <c r="Y727" s="225"/>
      <c r="Z727" s="225"/>
      <c r="AA727" s="225"/>
      <c r="AB727" s="225"/>
      <c r="AC727" s="225"/>
      <c r="AD727" s="225"/>
      <c r="AE727" s="225"/>
      <c r="AF727" s="225"/>
      <c r="AG727" s="225"/>
      <c r="AH727" s="225"/>
      <c r="AI727" s="225"/>
      <c r="AJ727" s="225"/>
      <c r="AK727" s="225"/>
      <c r="AL727" s="225"/>
      <c r="AM727" s="225"/>
      <c r="AN727" s="225"/>
      <c r="AO727" s="225"/>
      <c r="AP727" s="225"/>
      <c r="AQ727" s="225"/>
      <c r="AR727" s="225"/>
      <c r="AS727" s="225"/>
      <c r="AT727" s="225"/>
      <c r="AU727" s="225"/>
      <c r="AV727" s="225"/>
      <c r="AW727" s="225"/>
      <c r="AX727" s="225"/>
      <c r="AY727" s="225"/>
      <c r="AZ727" s="225"/>
      <c r="BA727" s="225"/>
      <c r="BB727" s="225"/>
      <c r="BC727" s="225"/>
      <c r="BD727" s="225"/>
      <c r="BE727" s="225"/>
      <c r="BF727" s="225"/>
      <c r="BG727" s="225"/>
      <c r="BH727" s="225"/>
      <c r="BI727" s="225"/>
      <c r="BJ727" s="225"/>
      <c r="BK727" s="225"/>
      <c r="BL727" s="225"/>
      <c r="BM727" s="225"/>
      <c r="BN727" s="225"/>
      <c r="BO727" s="225"/>
      <c r="BP727" s="225"/>
      <c r="BQ727" s="225"/>
      <c r="BR727" s="225"/>
      <c r="BS727" s="225"/>
      <c r="BT727" s="225"/>
      <c r="BU727" s="225"/>
      <c r="BV727" s="225"/>
      <c r="BW727" s="225"/>
      <c r="BX727" s="225"/>
      <c r="BY727" s="225"/>
      <c r="BZ727" s="225"/>
    </row>
    <row r="728" spans="1:78" ht="12" customHeight="1" x14ac:dyDescent="0.25">
      <c r="A728" s="225"/>
      <c r="B728" s="225"/>
      <c r="C728" s="225"/>
      <c r="D728" s="225"/>
      <c r="E728" s="225"/>
      <c r="F728" s="225"/>
      <c r="G728" s="225"/>
      <c r="H728" s="225"/>
      <c r="I728" s="225"/>
      <c r="J728" s="270"/>
      <c r="K728" s="271"/>
      <c r="L728" s="225"/>
      <c r="M728" s="225"/>
      <c r="N728" s="225"/>
      <c r="O728" s="225"/>
      <c r="P728" s="225"/>
      <c r="Q728" s="225"/>
      <c r="R728" s="225"/>
      <c r="S728" s="225"/>
      <c r="T728" s="225"/>
      <c r="U728" s="225"/>
      <c r="V728" s="225"/>
      <c r="W728" s="225"/>
      <c r="X728" s="225"/>
      <c r="Y728" s="225"/>
      <c r="Z728" s="225"/>
      <c r="AA728" s="225"/>
      <c r="AB728" s="225"/>
      <c r="AC728" s="225"/>
      <c r="AD728" s="225"/>
      <c r="AE728" s="225"/>
      <c r="AF728" s="225"/>
      <c r="AG728" s="225"/>
      <c r="AH728" s="225"/>
      <c r="AI728" s="225"/>
      <c r="AJ728" s="225"/>
      <c r="AK728" s="225"/>
      <c r="AL728" s="225"/>
      <c r="AM728" s="225"/>
      <c r="AN728" s="225"/>
      <c r="AO728" s="225"/>
      <c r="AP728" s="225"/>
      <c r="AQ728" s="225"/>
      <c r="AR728" s="225"/>
      <c r="AS728" s="225"/>
      <c r="AT728" s="225"/>
      <c r="AU728" s="225"/>
      <c r="AV728" s="225"/>
      <c r="AW728" s="225"/>
      <c r="AX728" s="225"/>
      <c r="AY728" s="225"/>
      <c r="AZ728" s="225"/>
      <c r="BA728" s="225"/>
      <c r="BB728" s="225"/>
      <c r="BC728" s="225"/>
      <c r="BD728" s="225"/>
      <c r="BE728" s="225"/>
      <c r="BF728" s="225"/>
      <c r="BG728" s="225"/>
      <c r="BH728" s="225"/>
      <c r="BI728" s="225"/>
      <c r="BJ728" s="225"/>
      <c r="BK728" s="225"/>
      <c r="BL728" s="225"/>
      <c r="BM728" s="225"/>
      <c r="BN728" s="225"/>
      <c r="BO728" s="225"/>
      <c r="BP728" s="225"/>
      <c r="BQ728" s="225"/>
      <c r="BR728" s="225"/>
      <c r="BS728" s="225"/>
      <c r="BT728" s="225"/>
      <c r="BU728" s="225"/>
      <c r="BV728" s="225"/>
      <c r="BW728" s="225"/>
      <c r="BX728" s="225"/>
      <c r="BY728" s="225"/>
      <c r="BZ728" s="225"/>
    </row>
    <row r="729" spans="1:78" ht="12" customHeight="1" x14ac:dyDescent="0.25">
      <c r="A729" s="225"/>
      <c r="B729" s="225"/>
      <c r="C729" s="225"/>
      <c r="D729" s="225"/>
      <c r="E729" s="225"/>
      <c r="F729" s="225"/>
      <c r="G729" s="225"/>
      <c r="H729" s="225"/>
      <c r="I729" s="225"/>
      <c r="J729" s="270"/>
      <c r="K729" s="271"/>
      <c r="L729" s="225"/>
      <c r="M729" s="225"/>
      <c r="N729" s="225"/>
      <c r="O729" s="225"/>
      <c r="P729" s="225"/>
      <c r="Q729" s="225"/>
      <c r="R729" s="225"/>
      <c r="S729" s="225"/>
      <c r="T729" s="225"/>
      <c r="U729" s="225"/>
      <c r="V729" s="225"/>
      <c r="W729" s="225"/>
      <c r="X729" s="225"/>
      <c r="Y729" s="225"/>
      <c r="Z729" s="225"/>
      <c r="AA729" s="225"/>
      <c r="AB729" s="225"/>
      <c r="AC729" s="225"/>
      <c r="AD729" s="225"/>
      <c r="AE729" s="225"/>
      <c r="AF729" s="225"/>
      <c r="AG729" s="225"/>
      <c r="AH729" s="225"/>
      <c r="AI729" s="225"/>
      <c r="AJ729" s="225"/>
      <c r="AK729" s="225"/>
      <c r="AL729" s="225"/>
      <c r="AM729" s="225"/>
      <c r="AN729" s="225"/>
      <c r="AO729" s="225"/>
      <c r="AP729" s="225"/>
      <c r="AQ729" s="225"/>
      <c r="AR729" s="225"/>
      <c r="AS729" s="225"/>
      <c r="AT729" s="225"/>
      <c r="AU729" s="225"/>
      <c r="AV729" s="225"/>
      <c r="AW729" s="225"/>
      <c r="AX729" s="225"/>
      <c r="AY729" s="225"/>
      <c r="AZ729" s="225"/>
      <c r="BA729" s="225"/>
      <c r="BB729" s="225"/>
      <c r="BC729" s="225"/>
      <c r="BD729" s="225"/>
      <c r="BE729" s="225"/>
      <c r="BF729" s="225"/>
      <c r="BG729" s="225"/>
      <c r="BH729" s="225"/>
      <c r="BI729" s="225"/>
      <c r="BJ729" s="225"/>
      <c r="BK729" s="225"/>
      <c r="BL729" s="225"/>
      <c r="BM729" s="225"/>
      <c r="BN729" s="225"/>
      <c r="BO729" s="225"/>
      <c r="BP729" s="225"/>
      <c r="BQ729" s="225"/>
      <c r="BR729" s="225"/>
      <c r="BS729" s="225"/>
      <c r="BT729" s="225"/>
      <c r="BU729" s="225"/>
      <c r="BV729" s="225"/>
      <c r="BW729" s="225"/>
      <c r="BX729" s="225"/>
      <c r="BY729" s="225"/>
      <c r="BZ729" s="225"/>
    </row>
    <row r="730" spans="1:78" ht="12" customHeight="1" x14ac:dyDescent="0.25">
      <c r="A730" s="225"/>
      <c r="B730" s="225"/>
      <c r="C730" s="225"/>
      <c r="D730" s="225"/>
      <c r="E730" s="225"/>
      <c r="F730" s="225"/>
      <c r="G730" s="225"/>
      <c r="H730" s="225"/>
      <c r="I730" s="225"/>
      <c r="J730" s="270"/>
      <c r="K730" s="271"/>
      <c r="L730" s="225"/>
      <c r="M730" s="225"/>
      <c r="N730" s="225"/>
      <c r="O730" s="225"/>
      <c r="P730" s="225"/>
      <c r="Q730" s="225"/>
      <c r="R730" s="225"/>
      <c r="S730" s="225"/>
      <c r="T730" s="225"/>
      <c r="U730" s="225"/>
      <c r="V730" s="225"/>
      <c r="W730" s="225"/>
      <c r="X730" s="225"/>
      <c r="Y730" s="225"/>
      <c r="Z730" s="225"/>
      <c r="AA730" s="225"/>
      <c r="AB730" s="225"/>
      <c r="AC730" s="225"/>
      <c r="AD730" s="225"/>
      <c r="AE730" s="225"/>
      <c r="AF730" s="225"/>
      <c r="AG730" s="225"/>
      <c r="AH730" s="225"/>
      <c r="AI730" s="225"/>
      <c r="AJ730" s="225"/>
      <c r="AK730" s="225"/>
      <c r="AL730" s="225"/>
      <c r="AM730" s="225"/>
      <c r="AN730" s="225"/>
      <c r="AO730" s="225"/>
      <c r="AP730" s="225"/>
      <c r="AQ730" s="225"/>
      <c r="AR730" s="225"/>
      <c r="AS730" s="225"/>
      <c r="AT730" s="225"/>
      <c r="AU730" s="225"/>
      <c r="AV730" s="225"/>
      <c r="AW730" s="225"/>
      <c r="AX730" s="225"/>
      <c r="AY730" s="225"/>
      <c r="AZ730" s="225"/>
      <c r="BA730" s="225"/>
      <c r="BB730" s="225"/>
      <c r="BC730" s="225"/>
      <c r="BD730" s="225"/>
      <c r="BE730" s="225"/>
      <c r="BF730" s="225"/>
      <c r="BG730" s="225"/>
      <c r="BH730" s="225"/>
      <c r="BI730" s="225"/>
      <c r="BJ730" s="225"/>
      <c r="BK730" s="225"/>
      <c r="BL730" s="225"/>
      <c r="BM730" s="225"/>
      <c r="BN730" s="225"/>
      <c r="BO730" s="225"/>
      <c r="BP730" s="225"/>
      <c r="BQ730" s="225"/>
      <c r="BR730" s="225"/>
      <c r="BS730" s="225"/>
      <c r="BT730" s="225"/>
      <c r="BU730" s="225"/>
      <c r="BV730" s="225"/>
      <c r="BW730" s="225"/>
      <c r="BX730" s="225"/>
      <c r="BY730" s="225"/>
      <c r="BZ730" s="225"/>
    </row>
    <row r="731" spans="1:78" ht="12" customHeight="1" x14ac:dyDescent="0.25">
      <c r="A731" s="225"/>
      <c r="B731" s="225"/>
      <c r="C731" s="225"/>
      <c r="D731" s="225"/>
      <c r="E731" s="225"/>
      <c r="F731" s="225"/>
      <c r="G731" s="225"/>
      <c r="H731" s="225"/>
      <c r="I731" s="225"/>
      <c r="J731" s="270"/>
      <c r="K731" s="271"/>
      <c r="L731" s="225"/>
      <c r="M731" s="225"/>
      <c r="N731" s="225"/>
      <c r="O731" s="225"/>
      <c r="P731" s="225"/>
      <c r="Q731" s="225"/>
      <c r="R731" s="225"/>
      <c r="S731" s="225"/>
      <c r="T731" s="225"/>
      <c r="U731" s="225"/>
      <c r="V731" s="225"/>
      <c r="W731" s="225"/>
      <c r="X731" s="225"/>
      <c r="Y731" s="225"/>
      <c r="Z731" s="225"/>
      <c r="AA731" s="225"/>
      <c r="AB731" s="225"/>
      <c r="AC731" s="225"/>
      <c r="AD731" s="225"/>
      <c r="AE731" s="225"/>
      <c r="AF731" s="225"/>
      <c r="AG731" s="225"/>
      <c r="AH731" s="225"/>
      <c r="AI731" s="225"/>
      <c r="AJ731" s="225"/>
      <c r="AK731" s="225"/>
      <c r="AL731" s="225"/>
      <c r="AM731" s="225"/>
      <c r="AN731" s="225"/>
      <c r="AO731" s="225"/>
      <c r="AP731" s="225"/>
      <c r="AQ731" s="225"/>
      <c r="AR731" s="225"/>
      <c r="AS731" s="225"/>
      <c r="AT731" s="225"/>
      <c r="AU731" s="225"/>
      <c r="AV731" s="225"/>
      <c r="AW731" s="225"/>
      <c r="AX731" s="225"/>
      <c r="AY731" s="225"/>
      <c r="AZ731" s="225"/>
      <c r="BA731" s="225"/>
      <c r="BB731" s="225"/>
      <c r="BC731" s="225"/>
      <c r="BD731" s="225"/>
      <c r="BE731" s="225"/>
      <c r="BF731" s="225"/>
      <c r="BG731" s="225"/>
      <c r="BH731" s="225"/>
      <c r="BI731" s="225"/>
      <c r="BJ731" s="225"/>
      <c r="BK731" s="225"/>
      <c r="BL731" s="225"/>
      <c r="BM731" s="225"/>
      <c r="BN731" s="225"/>
      <c r="BO731" s="225"/>
      <c r="BP731" s="225"/>
      <c r="BQ731" s="225"/>
      <c r="BR731" s="225"/>
      <c r="BS731" s="225"/>
      <c r="BT731" s="225"/>
      <c r="BU731" s="225"/>
      <c r="BV731" s="225"/>
      <c r="BW731" s="225"/>
      <c r="BX731" s="225"/>
      <c r="BY731" s="225"/>
      <c r="BZ731" s="225"/>
    </row>
    <row r="732" spans="1:78" ht="12" customHeight="1" x14ac:dyDescent="0.25">
      <c r="A732" s="225"/>
      <c r="B732" s="225"/>
      <c r="C732" s="225"/>
      <c r="D732" s="225"/>
      <c r="E732" s="225"/>
      <c r="F732" s="225"/>
      <c r="G732" s="225"/>
      <c r="H732" s="225"/>
      <c r="I732" s="225"/>
      <c r="J732" s="270"/>
      <c r="K732" s="271"/>
      <c r="L732" s="225"/>
      <c r="M732" s="225"/>
      <c r="N732" s="225"/>
      <c r="O732" s="225"/>
      <c r="P732" s="225"/>
      <c r="Q732" s="225"/>
      <c r="R732" s="225"/>
      <c r="S732" s="225"/>
      <c r="T732" s="225"/>
      <c r="U732" s="225"/>
      <c r="V732" s="225"/>
      <c r="W732" s="225"/>
      <c r="X732" s="225"/>
      <c r="Y732" s="225"/>
      <c r="Z732" s="225"/>
      <c r="AA732" s="225"/>
      <c r="AB732" s="225"/>
      <c r="AC732" s="225"/>
      <c r="AD732" s="225"/>
      <c r="AE732" s="225"/>
      <c r="AF732" s="225"/>
      <c r="AG732" s="225"/>
      <c r="AH732" s="225"/>
      <c r="AI732" s="225"/>
      <c r="AJ732" s="225"/>
      <c r="AK732" s="225"/>
      <c r="AL732" s="225"/>
      <c r="AM732" s="225"/>
      <c r="AN732" s="225"/>
      <c r="AO732" s="225"/>
      <c r="AP732" s="225"/>
      <c r="AQ732" s="225"/>
      <c r="AR732" s="225"/>
      <c r="AS732" s="225"/>
      <c r="AT732" s="225"/>
      <c r="AU732" s="225"/>
      <c r="AV732" s="225"/>
      <c r="AW732" s="225"/>
      <c r="AX732" s="225"/>
      <c r="AY732" s="225"/>
      <c r="AZ732" s="225"/>
      <c r="BA732" s="225"/>
      <c r="BB732" s="225"/>
      <c r="BC732" s="225"/>
      <c r="BD732" s="225"/>
      <c r="BE732" s="225"/>
      <c r="BF732" s="225"/>
      <c r="BG732" s="225"/>
      <c r="BH732" s="225"/>
      <c r="BI732" s="225"/>
      <c r="BJ732" s="225"/>
      <c r="BK732" s="225"/>
      <c r="BL732" s="225"/>
      <c r="BM732" s="225"/>
      <c r="BN732" s="225"/>
      <c r="BO732" s="225"/>
      <c r="BP732" s="225"/>
      <c r="BQ732" s="225"/>
      <c r="BR732" s="225"/>
      <c r="BS732" s="225"/>
      <c r="BT732" s="225"/>
      <c r="BU732" s="225"/>
      <c r="BV732" s="225"/>
      <c r="BW732" s="225"/>
      <c r="BX732" s="225"/>
      <c r="BY732" s="225"/>
      <c r="BZ732" s="225"/>
    </row>
    <row r="733" spans="1:78" ht="12" customHeight="1" x14ac:dyDescent="0.25">
      <c r="A733" s="225"/>
      <c r="B733" s="225"/>
      <c r="C733" s="225"/>
      <c r="D733" s="225"/>
      <c r="E733" s="225"/>
      <c r="F733" s="225"/>
      <c r="G733" s="225"/>
      <c r="H733" s="225"/>
      <c r="I733" s="225"/>
      <c r="J733" s="270"/>
      <c r="K733" s="271"/>
      <c r="L733" s="225"/>
      <c r="M733" s="225"/>
      <c r="N733" s="225"/>
      <c r="O733" s="225"/>
      <c r="P733" s="225"/>
      <c r="Q733" s="225"/>
      <c r="R733" s="225"/>
      <c r="S733" s="225"/>
      <c r="T733" s="225"/>
      <c r="U733" s="225"/>
      <c r="V733" s="225"/>
      <c r="W733" s="225"/>
      <c r="X733" s="225"/>
      <c r="Y733" s="225"/>
      <c r="Z733" s="225"/>
      <c r="AA733" s="225"/>
      <c r="AB733" s="225"/>
      <c r="AC733" s="225"/>
      <c r="AD733" s="225"/>
      <c r="AE733" s="225"/>
      <c r="AF733" s="225"/>
      <c r="AG733" s="225"/>
      <c r="AH733" s="225"/>
      <c r="AI733" s="225"/>
      <c r="AJ733" s="225"/>
      <c r="AK733" s="225"/>
      <c r="AL733" s="225"/>
      <c r="AM733" s="225"/>
      <c r="AN733" s="225"/>
      <c r="AO733" s="225"/>
      <c r="AP733" s="225"/>
      <c r="AQ733" s="225"/>
      <c r="AR733" s="225"/>
      <c r="AS733" s="225"/>
      <c r="AT733" s="225"/>
      <c r="AU733" s="225"/>
      <c r="AV733" s="225"/>
      <c r="AW733" s="225"/>
      <c r="AX733" s="225"/>
      <c r="AY733" s="225"/>
      <c r="AZ733" s="225"/>
      <c r="BA733" s="225"/>
      <c r="BB733" s="225"/>
      <c r="BC733" s="225"/>
      <c r="BD733" s="225"/>
      <c r="BE733" s="225"/>
      <c r="BF733" s="225"/>
      <c r="BG733" s="225"/>
      <c r="BH733" s="225"/>
      <c r="BI733" s="225"/>
      <c r="BJ733" s="225"/>
      <c r="BK733" s="225"/>
      <c r="BL733" s="225"/>
      <c r="BM733" s="225"/>
      <c r="BN733" s="225"/>
      <c r="BO733" s="225"/>
      <c r="BP733" s="225"/>
      <c r="BQ733" s="225"/>
      <c r="BR733" s="225"/>
      <c r="BS733" s="225"/>
      <c r="BT733" s="225"/>
      <c r="BU733" s="225"/>
      <c r="BV733" s="225"/>
      <c r="BW733" s="225"/>
      <c r="BX733" s="225"/>
      <c r="BY733" s="225"/>
      <c r="BZ733" s="225"/>
    </row>
    <row r="734" spans="1:78" ht="12" customHeight="1" x14ac:dyDescent="0.25">
      <c r="A734" s="225"/>
      <c r="B734" s="225"/>
      <c r="C734" s="225"/>
      <c r="D734" s="225"/>
      <c r="E734" s="225"/>
      <c r="F734" s="225"/>
      <c r="G734" s="225"/>
      <c r="H734" s="225"/>
      <c r="I734" s="225"/>
      <c r="J734" s="270"/>
      <c r="K734" s="271"/>
      <c r="L734" s="225"/>
      <c r="M734" s="225"/>
      <c r="N734" s="225"/>
      <c r="O734" s="225"/>
      <c r="P734" s="225"/>
      <c r="Q734" s="225"/>
      <c r="R734" s="225"/>
      <c r="S734" s="225"/>
      <c r="T734" s="225"/>
      <c r="U734" s="225"/>
      <c r="V734" s="225"/>
      <c r="W734" s="225"/>
      <c r="X734" s="225"/>
      <c r="Y734" s="225"/>
      <c r="Z734" s="225"/>
      <c r="AA734" s="225"/>
      <c r="AB734" s="225"/>
      <c r="AC734" s="225"/>
      <c r="AD734" s="225"/>
      <c r="AE734" s="225"/>
      <c r="AF734" s="225"/>
      <c r="AG734" s="225"/>
      <c r="AH734" s="225"/>
      <c r="AI734" s="225"/>
      <c r="AJ734" s="225"/>
      <c r="AK734" s="225"/>
      <c r="AL734" s="225"/>
      <c r="AM734" s="225"/>
      <c r="AN734" s="225"/>
      <c r="AO734" s="225"/>
      <c r="AP734" s="225"/>
      <c r="AQ734" s="225"/>
      <c r="AR734" s="225"/>
      <c r="AS734" s="225"/>
      <c r="AT734" s="225"/>
      <c r="AU734" s="225"/>
      <c r="AV734" s="225"/>
      <c r="AW734" s="225"/>
      <c r="AX734" s="225"/>
      <c r="AY734" s="225"/>
      <c r="AZ734" s="225"/>
      <c r="BA734" s="225"/>
      <c r="BB734" s="225"/>
      <c r="BC734" s="225"/>
      <c r="BD734" s="225"/>
      <c r="BE734" s="225"/>
      <c r="BF734" s="225"/>
      <c r="BG734" s="225"/>
      <c r="BH734" s="225"/>
      <c r="BI734" s="225"/>
      <c r="BJ734" s="225"/>
      <c r="BK734" s="225"/>
      <c r="BL734" s="225"/>
      <c r="BM734" s="225"/>
      <c r="BN734" s="225"/>
      <c r="BO734" s="225"/>
      <c r="BP734" s="225"/>
      <c r="BQ734" s="225"/>
      <c r="BR734" s="225"/>
      <c r="BS734" s="225"/>
      <c r="BT734" s="225"/>
      <c r="BU734" s="225"/>
      <c r="BV734" s="225"/>
      <c r="BW734" s="225"/>
      <c r="BX734" s="225"/>
      <c r="BY734" s="225"/>
      <c r="BZ734" s="225"/>
    </row>
    <row r="735" spans="1:78" ht="12" customHeight="1" x14ac:dyDescent="0.25">
      <c r="A735" s="225"/>
      <c r="B735" s="225"/>
      <c r="C735" s="225"/>
      <c r="D735" s="225"/>
      <c r="E735" s="225"/>
      <c r="F735" s="225"/>
      <c r="G735" s="225"/>
      <c r="H735" s="225"/>
      <c r="I735" s="225"/>
      <c r="J735" s="270"/>
      <c r="K735" s="271"/>
      <c r="L735" s="225"/>
      <c r="M735" s="225"/>
      <c r="N735" s="225"/>
      <c r="O735" s="225"/>
      <c r="P735" s="225"/>
      <c r="Q735" s="225"/>
      <c r="R735" s="225"/>
      <c r="S735" s="225"/>
      <c r="T735" s="225"/>
      <c r="U735" s="225"/>
      <c r="V735" s="225"/>
      <c r="W735" s="225"/>
      <c r="X735" s="225"/>
      <c r="Y735" s="225"/>
      <c r="Z735" s="225"/>
      <c r="AA735" s="225"/>
      <c r="AB735" s="225"/>
      <c r="AC735" s="225"/>
      <c r="AD735" s="225"/>
      <c r="AE735" s="225"/>
      <c r="AF735" s="225"/>
      <c r="AG735" s="225"/>
      <c r="AH735" s="225"/>
      <c r="AI735" s="225"/>
      <c r="AJ735" s="225"/>
      <c r="AK735" s="225"/>
      <c r="AL735" s="225"/>
      <c r="AM735" s="225"/>
      <c r="AN735" s="225"/>
      <c r="AO735" s="225"/>
      <c r="AP735" s="225"/>
      <c r="AQ735" s="225"/>
      <c r="AR735" s="225"/>
      <c r="AS735" s="225"/>
      <c r="AT735" s="225"/>
      <c r="AU735" s="225"/>
      <c r="AV735" s="225"/>
      <c r="AW735" s="225"/>
      <c r="AX735" s="225"/>
      <c r="AY735" s="225"/>
      <c r="AZ735" s="225"/>
      <c r="BA735" s="225"/>
      <c r="BB735" s="225"/>
      <c r="BC735" s="225"/>
      <c r="BD735" s="225"/>
      <c r="BE735" s="225"/>
      <c r="BF735" s="225"/>
      <c r="BG735" s="225"/>
      <c r="BH735" s="225"/>
      <c r="BI735" s="225"/>
      <c r="BJ735" s="225"/>
      <c r="BK735" s="225"/>
      <c r="BL735" s="225"/>
      <c r="BM735" s="225"/>
      <c r="BN735" s="225"/>
      <c r="BO735" s="225"/>
      <c r="BP735" s="225"/>
      <c r="BQ735" s="225"/>
      <c r="BR735" s="225"/>
      <c r="BS735" s="225"/>
      <c r="BT735" s="225"/>
      <c r="BU735" s="225"/>
      <c r="BV735" s="225"/>
      <c r="BW735" s="225"/>
      <c r="BX735" s="225"/>
      <c r="BY735" s="225"/>
      <c r="BZ735" s="225"/>
    </row>
    <row r="736" spans="1:78" ht="12" customHeight="1" x14ac:dyDescent="0.25">
      <c r="A736" s="225"/>
      <c r="B736" s="225"/>
      <c r="C736" s="225"/>
      <c r="D736" s="225"/>
      <c r="E736" s="225"/>
      <c r="F736" s="225"/>
      <c r="G736" s="225"/>
      <c r="H736" s="225"/>
      <c r="I736" s="225"/>
      <c r="J736" s="270"/>
      <c r="K736" s="271"/>
      <c r="L736" s="225"/>
      <c r="M736" s="225"/>
      <c r="N736" s="225"/>
      <c r="O736" s="225"/>
      <c r="P736" s="225"/>
      <c r="Q736" s="225"/>
      <c r="R736" s="225"/>
      <c r="S736" s="225"/>
      <c r="T736" s="225"/>
      <c r="U736" s="225"/>
      <c r="V736" s="225"/>
      <c r="W736" s="225"/>
      <c r="X736" s="225"/>
      <c r="Y736" s="225"/>
      <c r="Z736" s="225"/>
      <c r="AA736" s="225"/>
      <c r="AB736" s="225"/>
      <c r="AC736" s="225"/>
      <c r="AD736" s="225"/>
      <c r="AE736" s="225"/>
      <c r="AF736" s="225"/>
      <c r="AG736" s="225"/>
      <c r="AH736" s="225"/>
      <c r="AI736" s="225"/>
      <c r="AJ736" s="225"/>
      <c r="AK736" s="225"/>
      <c r="AL736" s="225"/>
      <c r="AM736" s="225"/>
      <c r="AN736" s="225"/>
      <c r="AO736" s="225"/>
      <c r="AP736" s="225"/>
      <c r="AQ736" s="225"/>
      <c r="AR736" s="225"/>
      <c r="AS736" s="225"/>
      <c r="AT736" s="225"/>
      <c r="AU736" s="225"/>
      <c r="AV736" s="225"/>
      <c r="AW736" s="225"/>
      <c r="AX736" s="225"/>
      <c r="AY736" s="225"/>
      <c r="AZ736" s="225"/>
      <c r="BA736" s="225"/>
      <c r="BB736" s="225"/>
      <c r="BC736" s="225"/>
      <c r="BD736" s="225"/>
      <c r="BE736" s="225"/>
      <c r="BF736" s="225"/>
      <c r="BG736" s="225"/>
      <c r="BH736" s="225"/>
      <c r="BI736" s="225"/>
      <c r="BJ736" s="225"/>
      <c r="BK736" s="225"/>
      <c r="BL736" s="225"/>
      <c r="BM736" s="225"/>
      <c r="BN736" s="225"/>
      <c r="BO736" s="225"/>
      <c r="BP736" s="225"/>
      <c r="BQ736" s="225"/>
      <c r="BR736" s="225"/>
      <c r="BS736" s="225"/>
      <c r="BT736" s="225"/>
      <c r="BU736" s="225"/>
      <c r="BV736" s="225"/>
      <c r="BW736" s="225"/>
      <c r="BX736" s="225"/>
      <c r="BY736" s="225"/>
      <c r="BZ736" s="225"/>
    </row>
    <row r="737" spans="1:78" ht="12" customHeight="1" x14ac:dyDescent="0.25">
      <c r="A737" s="225"/>
      <c r="B737" s="225"/>
      <c r="C737" s="225"/>
      <c r="D737" s="225"/>
      <c r="E737" s="225"/>
      <c r="F737" s="225"/>
      <c r="G737" s="225"/>
      <c r="H737" s="225"/>
      <c r="I737" s="225"/>
      <c r="J737" s="270"/>
      <c r="K737" s="271"/>
      <c r="L737" s="225"/>
      <c r="M737" s="225"/>
      <c r="N737" s="225"/>
      <c r="O737" s="225"/>
      <c r="P737" s="225"/>
      <c r="Q737" s="225"/>
      <c r="R737" s="225"/>
      <c r="S737" s="225"/>
      <c r="T737" s="225"/>
      <c r="U737" s="225"/>
      <c r="V737" s="225"/>
      <c r="W737" s="225"/>
      <c r="X737" s="225"/>
      <c r="Y737" s="225"/>
      <c r="Z737" s="225"/>
      <c r="AA737" s="225"/>
      <c r="AB737" s="225"/>
      <c r="AC737" s="225"/>
      <c r="AD737" s="225"/>
      <c r="AE737" s="225"/>
      <c r="AF737" s="225"/>
      <c r="AG737" s="225"/>
      <c r="AH737" s="225"/>
      <c r="AI737" s="225"/>
      <c r="AJ737" s="225"/>
      <c r="AK737" s="225"/>
      <c r="AL737" s="225"/>
      <c r="AM737" s="225"/>
      <c r="AN737" s="225"/>
      <c r="AO737" s="225"/>
      <c r="AP737" s="225"/>
      <c r="AQ737" s="225"/>
      <c r="AR737" s="225"/>
      <c r="AS737" s="225"/>
      <c r="AT737" s="225"/>
      <c r="AU737" s="225"/>
      <c r="AV737" s="225"/>
      <c r="AW737" s="225"/>
      <c r="AX737" s="225"/>
      <c r="AY737" s="225"/>
      <c r="AZ737" s="225"/>
      <c r="BA737" s="225"/>
      <c r="BB737" s="225"/>
      <c r="BC737" s="225"/>
      <c r="BD737" s="225"/>
      <c r="BE737" s="225"/>
      <c r="BF737" s="225"/>
      <c r="BG737" s="225"/>
      <c r="BH737" s="225"/>
      <c r="BI737" s="225"/>
      <c r="BJ737" s="225"/>
      <c r="BK737" s="225"/>
      <c r="BL737" s="225"/>
      <c r="BM737" s="225"/>
      <c r="BN737" s="225"/>
      <c r="BO737" s="225"/>
      <c r="BP737" s="225"/>
      <c r="BQ737" s="225"/>
      <c r="BR737" s="225"/>
      <c r="BS737" s="225"/>
      <c r="BT737" s="225"/>
      <c r="BU737" s="225"/>
      <c r="BV737" s="225"/>
      <c r="BW737" s="225"/>
      <c r="BX737" s="225"/>
      <c r="BY737" s="225"/>
      <c r="BZ737" s="225"/>
    </row>
    <row r="738" spans="1:78" ht="12" customHeight="1" x14ac:dyDescent="0.25">
      <c r="A738" s="225"/>
      <c r="B738" s="225"/>
      <c r="C738" s="225"/>
      <c r="D738" s="225"/>
      <c r="E738" s="225"/>
      <c r="F738" s="225"/>
      <c r="G738" s="225"/>
      <c r="H738" s="225"/>
      <c r="I738" s="225"/>
      <c r="J738" s="270"/>
      <c r="K738" s="271"/>
      <c r="L738" s="225"/>
      <c r="M738" s="225"/>
      <c r="N738" s="225"/>
      <c r="O738" s="225"/>
      <c r="P738" s="225"/>
      <c r="Q738" s="225"/>
      <c r="R738" s="225"/>
      <c r="S738" s="225"/>
      <c r="T738" s="225"/>
      <c r="U738" s="225"/>
      <c r="V738" s="225"/>
      <c r="W738" s="225"/>
      <c r="X738" s="225"/>
      <c r="Y738" s="225"/>
      <c r="Z738" s="225"/>
      <c r="AA738" s="225"/>
      <c r="AB738" s="225"/>
      <c r="AC738" s="225"/>
      <c r="AD738" s="225"/>
      <c r="AE738" s="225"/>
      <c r="AF738" s="225"/>
      <c r="AG738" s="225"/>
      <c r="AH738" s="225"/>
      <c r="AI738" s="225"/>
      <c r="AJ738" s="225"/>
      <c r="AK738" s="225"/>
      <c r="AL738" s="225"/>
      <c r="AM738" s="225"/>
      <c r="AN738" s="225"/>
      <c r="AO738" s="225"/>
      <c r="AP738" s="225"/>
      <c r="AQ738" s="225"/>
      <c r="AR738" s="225"/>
      <c r="AS738" s="225"/>
      <c r="AT738" s="225"/>
      <c r="AU738" s="225"/>
      <c r="AV738" s="225"/>
      <c r="AW738" s="225"/>
      <c r="AX738" s="225"/>
      <c r="AY738" s="225"/>
      <c r="AZ738" s="225"/>
      <c r="BA738" s="225"/>
      <c r="BB738" s="225"/>
      <c r="BC738" s="225"/>
      <c r="BD738" s="225"/>
      <c r="BE738" s="225"/>
      <c r="BF738" s="225"/>
      <c r="BG738" s="225"/>
      <c r="BH738" s="225"/>
      <c r="BI738" s="225"/>
      <c r="BJ738" s="225"/>
      <c r="BK738" s="225"/>
      <c r="BL738" s="225"/>
      <c r="BM738" s="225"/>
      <c r="BN738" s="225"/>
      <c r="BO738" s="225"/>
      <c r="BP738" s="225"/>
      <c r="BQ738" s="225"/>
      <c r="BR738" s="225"/>
      <c r="BS738" s="225"/>
      <c r="BT738" s="225"/>
      <c r="BU738" s="225"/>
      <c r="BV738" s="225"/>
      <c r="BW738" s="225"/>
      <c r="BX738" s="225"/>
      <c r="BY738" s="225"/>
      <c r="BZ738" s="225"/>
    </row>
    <row r="739" spans="1:78" ht="12" customHeight="1" x14ac:dyDescent="0.25">
      <c r="A739" s="225"/>
      <c r="B739" s="225"/>
      <c r="C739" s="225"/>
      <c r="D739" s="225"/>
      <c r="E739" s="225"/>
      <c r="F739" s="225"/>
      <c r="G739" s="225"/>
      <c r="H739" s="225"/>
      <c r="I739" s="225"/>
      <c r="J739" s="270"/>
      <c r="K739" s="271"/>
      <c r="L739" s="225"/>
      <c r="M739" s="225"/>
      <c r="N739" s="225"/>
      <c r="O739" s="225"/>
      <c r="P739" s="225"/>
      <c r="Q739" s="225"/>
      <c r="R739" s="225"/>
      <c r="S739" s="225"/>
      <c r="T739" s="225"/>
      <c r="U739" s="225"/>
      <c r="V739" s="225"/>
      <c r="W739" s="225"/>
      <c r="X739" s="225"/>
      <c r="Y739" s="225"/>
      <c r="Z739" s="225"/>
      <c r="AA739" s="225"/>
      <c r="AB739" s="225"/>
      <c r="AC739" s="225"/>
      <c r="AD739" s="225"/>
      <c r="AE739" s="225"/>
      <c r="AF739" s="225"/>
      <c r="AG739" s="225"/>
      <c r="AH739" s="225"/>
      <c r="AI739" s="225"/>
      <c r="AJ739" s="225"/>
      <c r="AK739" s="225"/>
      <c r="AL739" s="225"/>
      <c r="AM739" s="225"/>
      <c r="AN739" s="225"/>
      <c r="AO739" s="225"/>
      <c r="AP739" s="225"/>
      <c r="AQ739" s="225"/>
      <c r="AR739" s="225"/>
      <c r="AS739" s="225"/>
      <c r="AT739" s="225"/>
      <c r="AU739" s="225"/>
      <c r="AV739" s="225"/>
      <c r="AW739" s="225"/>
      <c r="AX739" s="225"/>
      <c r="AY739" s="225"/>
      <c r="AZ739" s="225"/>
      <c r="BA739" s="225"/>
      <c r="BB739" s="225"/>
      <c r="BC739" s="225"/>
      <c r="BD739" s="225"/>
      <c r="BE739" s="225"/>
      <c r="BF739" s="225"/>
      <c r="BG739" s="225"/>
      <c r="BH739" s="225"/>
      <c r="BI739" s="225"/>
      <c r="BJ739" s="225"/>
      <c r="BK739" s="225"/>
      <c r="BL739" s="225"/>
      <c r="BM739" s="225"/>
      <c r="BN739" s="225"/>
      <c r="BO739" s="225"/>
      <c r="BP739" s="225"/>
      <c r="BQ739" s="225"/>
      <c r="BR739" s="225"/>
      <c r="BS739" s="225"/>
      <c r="BT739" s="225"/>
      <c r="BU739" s="225"/>
      <c r="BV739" s="225"/>
      <c r="BW739" s="225"/>
      <c r="BX739" s="225"/>
      <c r="BY739" s="225"/>
      <c r="BZ739" s="225"/>
    </row>
    <row r="740" spans="1:78" ht="12" customHeight="1" x14ac:dyDescent="0.25">
      <c r="A740" s="225"/>
      <c r="B740" s="225"/>
      <c r="C740" s="225"/>
      <c r="D740" s="225"/>
      <c r="E740" s="225"/>
      <c r="F740" s="225"/>
      <c r="G740" s="225"/>
      <c r="H740" s="225"/>
      <c r="I740" s="225"/>
      <c r="J740" s="270"/>
      <c r="K740" s="271"/>
      <c r="L740" s="225"/>
      <c r="M740" s="225"/>
      <c r="N740" s="225"/>
      <c r="O740" s="225"/>
      <c r="P740" s="225"/>
      <c r="Q740" s="225"/>
      <c r="R740" s="225"/>
      <c r="S740" s="225"/>
      <c r="T740" s="225"/>
      <c r="U740" s="225"/>
      <c r="V740" s="225"/>
      <c r="W740" s="225"/>
      <c r="X740" s="225"/>
      <c r="Y740" s="225"/>
      <c r="Z740" s="225"/>
      <c r="AA740" s="225"/>
      <c r="AB740" s="225"/>
      <c r="AC740" s="225"/>
      <c r="AD740" s="225"/>
      <c r="AE740" s="225"/>
      <c r="AF740" s="225"/>
      <c r="AG740" s="225"/>
      <c r="AH740" s="225"/>
      <c r="AI740" s="225"/>
      <c r="AJ740" s="225"/>
      <c r="AK740" s="225"/>
      <c r="AL740" s="225"/>
      <c r="AM740" s="225"/>
      <c r="AN740" s="225"/>
      <c r="AO740" s="225"/>
      <c r="AP740" s="225"/>
      <c r="AQ740" s="225"/>
      <c r="AR740" s="225"/>
      <c r="AS740" s="225"/>
      <c r="AT740" s="225"/>
      <c r="AU740" s="225"/>
      <c r="AV740" s="225"/>
      <c r="AW740" s="225"/>
      <c r="AX740" s="225"/>
      <c r="AY740" s="225"/>
      <c r="AZ740" s="225"/>
      <c r="BA740" s="225"/>
      <c r="BB740" s="225"/>
      <c r="BC740" s="225"/>
      <c r="BD740" s="225"/>
      <c r="BE740" s="225"/>
      <c r="BF740" s="225"/>
      <c r="BG740" s="225"/>
      <c r="BH740" s="225"/>
      <c r="BI740" s="225"/>
      <c r="BJ740" s="225"/>
      <c r="BK740" s="225"/>
      <c r="BL740" s="225"/>
      <c r="BM740" s="225"/>
      <c r="BN740" s="225"/>
      <c r="BO740" s="225"/>
      <c r="BP740" s="225"/>
      <c r="BQ740" s="225"/>
      <c r="BR740" s="225"/>
      <c r="BS740" s="225"/>
      <c r="BT740" s="225"/>
      <c r="BU740" s="225"/>
      <c r="BV740" s="225"/>
      <c r="BW740" s="225"/>
      <c r="BX740" s="225"/>
      <c r="BY740" s="225"/>
      <c r="BZ740" s="225"/>
    </row>
    <row r="741" spans="1:78" ht="12" customHeight="1" x14ac:dyDescent="0.25">
      <c r="A741" s="225"/>
      <c r="B741" s="225"/>
      <c r="C741" s="225"/>
      <c r="D741" s="225"/>
      <c r="E741" s="225"/>
      <c r="F741" s="225"/>
      <c r="G741" s="225"/>
      <c r="H741" s="225"/>
      <c r="I741" s="225"/>
      <c r="J741" s="270"/>
      <c r="K741" s="271"/>
      <c r="L741" s="225"/>
      <c r="M741" s="225"/>
      <c r="N741" s="225"/>
      <c r="O741" s="225"/>
      <c r="P741" s="225"/>
      <c r="Q741" s="225"/>
      <c r="R741" s="225"/>
      <c r="S741" s="225"/>
      <c r="T741" s="225"/>
      <c r="U741" s="225"/>
      <c r="V741" s="225"/>
      <c r="W741" s="225"/>
      <c r="X741" s="225"/>
      <c r="Y741" s="225"/>
      <c r="Z741" s="225"/>
      <c r="AA741" s="225"/>
      <c r="AB741" s="225"/>
      <c r="AC741" s="225"/>
      <c r="AD741" s="225"/>
      <c r="AE741" s="225"/>
      <c r="AF741" s="225"/>
      <c r="AG741" s="225"/>
      <c r="AH741" s="225"/>
      <c r="AI741" s="225"/>
      <c r="AJ741" s="225"/>
      <c r="AK741" s="225"/>
      <c r="AL741" s="225"/>
      <c r="AM741" s="225"/>
      <c r="AN741" s="225"/>
      <c r="AO741" s="225"/>
      <c r="AP741" s="225"/>
      <c r="AQ741" s="225"/>
      <c r="AR741" s="225"/>
      <c r="AS741" s="225"/>
      <c r="AT741" s="225"/>
      <c r="AU741" s="225"/>
      <c r="AV741" s="225"/>
      <c r="AW741" s="225"/>
      <c r="AX741" s="225"/>
      <c r="AY741" s="225"/>
      <c r="AZ741" s="225"/>
      <c r="BA741" s="225"/>
      <c r="BB741" s="225"/>
      <c r="BC741" s="225"/>
      <c r="BD741" s="225"/>
      <c r="BE741" s="225"/>
      <c r="BF741" s="225"/>
      <c r="BG741" s="225"/>
      <c r="BH741" s="225"/>
      <c r="BI741" s="225"/>
      <c r="BJ741" s="225"/>
      <c r="BK741" s="225"/>
      <c r="BL741" s="225"/>
      <c r="BM741" s="225"/>
      <c r="BN741" s="225"/>
      <c r="BO741" s="225"/>
      <c r="BP741" s="225"/>
      <c r="BQ741" s="225"/>
      <c r="BR741" s="225"/>
      <c r="BS741" s="225"/>
      <c r="BT741" s="225"/>
      <c r="BU741" s="225"/>
      <c r="BV741" s="225"/>
      <c r="BW741" s="225"/>
      <c r="BX741" s="225"/>
      <c r="BY741" s="225"/>
      <c r="BZ741" s="225"/>
    </row>
    <row r="742" spans="1:78" ht="12" customHeight="1" x14ac:dyDescent="0.25">
      <c r="A742" s="225"/>
      <c r="B742" s="225"/>
      <c r="C742" s="225"/>
      <c r="D742" s="225"/>
      <c r="E742" s="225"/>
      <c r="F742" s="225"/>
      <c r="G742" s="225"/>
      <c r="H742" s="225"/>
      <c r="I742" s="225"/>
      <c r="J742" s="270"/>
      <c r="K742" s="271"/>
      <c r="L742" s="225"/>
      <c r="M742" s="225"/>
      <c r="N742" s="225"/>
      <c r="O742" s="225"/>
      <c r="P742" s="225"/>
      <c r="Q742" s="225"/>
      <c r="R742" s="225"/>
      <c r="S742" s="225"/>
      <c r="T742" s="225"/>
      <c r="U742" s="225"/>
      <c r="V742" s="225"/>
      <c r="W742" s="225"/>
      <c r="X742" s="225"/>
      <c r="Y742" s="225"/>
      <c r="Z742" s="225"/>
      <c r="AA742" s="225"/>
      <c r="AB742" s="225"/>
      <c r="AC742" s="225"/>
      <c r="AD742" s="225"/>
      <c r="AE742" s="225"/>
      <c r="AF742" s="225"/>
      <c r="AG742" s="225"/>
      <c r="AH742" s="225"/>
      <c r="AI742" s="225"/>
      <c r="AJ742" s="225"/>
      <c r="AK742" s="225"/>
      <c r="AL742" s="225"/>
      <c r="AM742" s="225"/>
      <c r="AN742" s="225"/>
      <c r="AO742" s="225"/>
      <c r="AP742" s="225"/>
      <c r="AQ742" s="225"/>
      <c r="AR742" s="225"/>
      <c r="AS742" s="225"/>
      <c r="AT742" s="225"/>
      <c r="AU742" s="225"/>
      <c r="AV742" s="225"/>
      <c r="AW742" s="225"/>
      <c r="AX742" s="225"/>
      <c r="AY742" s="225"/>
      <c r="AZ742" s="225"/>
      <c r="BA742" s="225"/>
      <c r="BB742" s="225"/>
      <c r="BC742" s="225"/>
      <c r="BD742" s="225"/>
      <c r="BE742" s="225"/>
      <c r="BF742" s="225"/>
      <c r="BG742" s="225"/>
      <c r="BH742" s="225"/>
      <c r="BI742" s="225"/>
      <c r="BJ742" s="225"/>
      <c r="BK742" s="225"/>
      <c r="BL742" s="225"/>
      <c r="BM742" s="225"/>
      <c r="BN742" s="225"/>
      <c r="BO742" s="225"/>
      <c r="BP742" s="225"/>
      <c r="BQ742" s="225"/>
      <c r="BR742" s="225"/>
      <c r="BS742" s="225"/>
      <c r="BT742" s="225"/>
      <c r="BU742" s="225"/>
      <c r="BV742" s="225"/>
      <c r="BW742" s="225"/>
      <c r="BX742" s="225"/>
      <c r="BY742" s="225"/>
      <c r="BZ742" s="225"/>
    </row>
    <row r="743" spans="1:78" ht="12" customHeight="1" x14ac:dyDescent="0.25">
      <c r="A743" s="225"/>
      <c r="B743" s="225"/>
      <c r="C743" s="225"/>
      <c r="D743" s="225"/>
      <c r="E743" s="225"/>
      <c r="F743" s="225"/>
      <c r="G743" s="225"/>
      <c r="H743" s="225"/>
      <c r="I743" s="225"/>
      <c r="J743" s="270"/>
      <c r="K743" s="271"/>
      <c r="L743" s="225"/>
      <c r="M743" s="225"/>
      <c r="N743" s="225"/>
      <c r="O743" s="225"/>
      <c r="P743" s="225"/>
      <c r="Q743" s="225"/>
      <c r="R743" s="225"/>
      <c r="S743" s="225"/>
      <c r="T743" s="225"/>
      <c r="U743" s="225"/>
      <c r="V743" s="225"/>
      <c r="W743" s="225"/>
      <c r="X743" s="225"/>
      <c r="Y743" s="225"/>
      <c r="Z743" s="225"/>
      <c r="AA743" s="225"/>
      <c r="AB743" s="225"/>
      <c r="AC743" s="225"/>
      <c r="AD743" s="225"/>
      <c r="AE743" s="225"/>
      <c r="AF743" s="225"/>
      <c r="AG743" s="225"/>
      <c r="AH743" s="225"/>
      <c r="AI743" s="225"/>
      <c r="AJ743" s="225"/>
      <c r="AK743" s="225"/>
      <c r="AL743" s="225"/>
      <c r="AM743" s="225"/>
      <c r="AN743" s="225"/>
      <c r="AO743" s="225"/>
      <c r="AP743" s="225"/>
      <c r="AQ743" s="225"/>
      <c r="AR743" s="225"/>
      <c r="AS743" s="225"/>
      <c r="AT743" s="225"/>
      <c r="AU743" s="225"/>
      <c r="AV743" s="225"/>
      <c r="AW743" s="225"/>
      <c r="AX743" s="225"/>
      <c r="AY743" s="225"/>
      <c r="AZ743" s="225"/>
      <c r="BA743" s="225"/>
      <c r="BB743" s="225"/>
      <c r="BC743" s="225"/>
      <c r="BD743" s="225"/>
      <c r="BE743" s="225"/>
      <c r="BF743" s="225"/>
      <c r="BG743" s="225"/>
      <c r="BH743" s="225"/>
      <c r="BI743" s="225"/>
      <c r="BJ743" s="225"/>
      <c r="BK743" s="225"/>
      <c r="BL743" s="225"/>
      <c r="BM743" s="225"/>
      <c r="BN743" s="225"/>
      <c r="BO743" s="225"/>
      <c r="BP743" s="225"/>
      <c r="BQ743" s="225"/>
      <c r="BR743" s="225"/>
      <c r="BS743" s="225"/>
      <c r="BT743" s="225"/>
      <c r="BU743" s="225"/>
      <c r="BV743" s="225"/>
      <c r="BW743" s="225"/>
      <c r="BX743" s="225"/>
      <c r="BY743" s="225"/>
      <c r="BZ743" s="225"/>
    </row>
    <row r="744" spans="1:78" ht="12" customHeight="1" x14ac:dyDescent="0.25">
      <c r="A744" s="225"/>
      <c r="B744" s="225"/>
      <c r="C744" s="225"/>
      <c r="D744" s="225"/>
      <c r="E744" s="225"/>
      <c r="F744" s="225"/>
      <c r="G744" s="225"/>
      <c r="H744" s="225"/>
      <c r="I744" s="225"/>
      <c r="J744" s="270"/>
      <c r="K744" s="271"/>
      <c r="L744" s="225"/>
      <c r="M744" s="225"/>
      <c r="N744" s="225"/>
      <c r="O744" s="225"/>
      <c r="P744" s="225"/>
      <c r="Q744" s="225"/>
      <c r="R744" s="225"/>
      <c r="S744" s="225"/>
      <c r="T744" s="225"/>
      <c r="U744" s="225"/>
      <c r="V744" s="225"/>
      <c r="W744" s="225"/>
      <c r="X744" s="225"/>
      <c r="Y744" s="225"/>
      <c r="Z744" s="225"/>
      <c r="AA744" s="225"/>
      <c r="AB744" s="225"/>
      <c r="AC744" s="225"/>
      <c r="AD744" s="225"/>
      <c r="AE744" s="225"/>
      <c r="AF744" s="225"/>
      <c r="AG744" s="225"/>
      <c r="AH744" s="225"/>
      <c r="AI744" s="225"/>
      <c r="AJ744" s="225"/>
      <c r="AK744" s="225"/>
      <c r="AL744" s="225"/>
      <c r="AM744" s="225"/>
      <c r="AN744" s="225"/>
      <c r="AO744" s="225"/>
      <c r="AP744" s="225"/>
      <c r="AQ744" s="225"/>
      <c r="AR744" s="225"/>
      <c r="AS744" s="225"/>
      <c r="AT744" s="225"/>
      <c r="AU744" s="225"/>
      <c r="AV744" s="225"/>
      <c r="AW744" s="225"/>
      <c r="AX744" s="225"/>
      <c r="AY744" s="225"/>
      <c r="AZ744" s="225"/>
      <c r="BA744" s="225"/>
      <c r="BB744" s="225"/>
      <c r="BC744" s="225"/>
      <c r="BD744" s="225"/>
      <c r="BE744" s="225"/>
      <c r="BF744" s="225"/>
      <c r="BG744" s="225"/>
      <c r="BH744" s="225"/>
      <c r="BI744" s="225"/>
      <c r="BJ744" s="225"/>
      <c r="BK744" s="225"/>
      <c r="BL744" s="225"/>
      <c r="BM744" s="225"/>
      <c r="BN744" s="225"/>
      <c r="BO744" s="225"/>
      <c r="BP744" s="225"/>
      <c r="BQ744" s="225"/>
      <c r="BR744" s="225"/>
      <c r="BS744" s="225"/>
      <c r="BT744" s="225"/>
      <c r="BU744" s="225"/>
      <c r="BV744" s="225"/>
      <c r="BW744" s="225"/>
      <c r="BX744" s="225"/>
      <c r="BY744" s="225"/>
      <c r="BZ744" s="225"/>
    </row>
    <row r="745" spans="1:78" ht="12" customHeight="1" x14ac:dyDescent="0.25">
      <c r="A745" s="225"/>
      <c r="B745" s="225"/>
      <c r="C745" s="225"/>
      <c r="D745" s="225"/>
      <c r="E745" s="225"/>
      <c r="F745" s="225"/>
      <c r="G745" s="225"/>
      <c r="H745" s="225"/>
      <c r="I745" s="225"/>
      <c r="J745" s="270"/>
      <c r="K745" s="271"/>
      <c r="L745" s="225"/>
      <c r="M745" s="225"/>
      <c r="N745" s="225"/>
      <c r="O745" s="225"/>
      <c r="P745" s="225"/>
      <c r="Q745" s="225"/>
      <c r="R745" s="225"/>
      <c r="S745" s="225"/>
      <c r="T745" s="225"/>
      <c r="U745" s="225"/>
      <c r="V745" s="225"/>
      <c r="W745" s="225"/>
      <c r="X745" s="225"/>
      <c r="Y745" s="225"/>
      <c r="Z745" s="225"/>
      <c r="AA745" s="225"/>
      <c r="AB745" s="225"/>
      <c r="AC745" s="225"/>
      <c r="AD745" s="225"/>
      <c r="AE745" s="225"/>
      <c r="AF745" s="225"/>
      <c r="AG745" s="225"/>
      <c r="AH745" s="225"/>
      <c r="AI745" s="225"/>
      <c r="AJ745" s="225"/>
      <c r="AK745" s="225"/>
      <c r="AL745" s="225"/>
      <c r="AM745" s="225"/>
      <c r="AN745" s="225"/>
      <c r="AO745" s="225"/>
      <c r="AP745" s="225"/>
      <c r="AQ745" s="225"/>
      <c r="AR745" s="225"/>
      <c r="AS745" s="225"/>
      <c r="AT745" s="225"/>
      <c r="AU745" s="225"/>
      <c r="AV745" s="225"/>
      <c r="AW745" s="225"/>
      <c r="AX745" s="225"/>
      <c r="AY745" s="225"/>
      <c r="AZ745" s="225"/>
      <c r="BA745" s="225"/>
      <c r="BB745" s="225"/>
      <c r="BC745" s="225"/>
      <c r="BD745" s="225"/>
      <c r="BE745" s="225"/>
      <c r="BF745" s="225"/>
      <c r="BG745" s="225"/>
      <c r="BH745" s="225"/>
      <c r="BI745" s="225"/>
      <c r="BJ745" s="225"/>
      <c r="BK745" s="225"/>
      <c r="BL745" s="225"/>
      <c r="BM745" s="225"/>
      <c r="BN745" s="225"/>
      <c r="BO745" s="225"/>
      <c r="BP745" s="225"/>
      <c r="BQ745" s="225"/>
      <c r="BR745" s="225"/>
      <c r="BS745" s="225"/>
      <c r="BT745" s="225"/>
      <c r="BU745" s="225"/>
      <c r="BV745" s="225"/>
      <c r="BW745" s="225"/>
      <c r="BX745" s="225"/>
      <c r="BY745" s="225"/>
      <c r="BZ745" s="225"/>
    </row>
    <row r="746" spans="1:78" ht="12" customHeight="1" x14ac:dyDescent="0.25">
      <c r="A746" s="225"/>
      <c r="B746" s="225"/>
      <c r="C746" s="225"/>
      <c r="D746" s="225"/>
      <c r="E746" s="225"/>
      <c r="F746" s="225"/>
      <c r="G746" s="225"/>
      <c r="H746" s="225"/>
      <c r="I746" s="225"/>
      <c r="J746" s="270"/>
      <c r="K746" s="271"/>
      <c r="L746" s="225"/>
      <c r="M746" s="225"/>
      <c r="N746" s="225"/>
      <c r="O746" s="225"/>
      <c r="P746" s="225"/>
      <c r="Q746" s="225"/>
      <c r="R746" s="225"/>
      <c r="S746" s="225"/>
      <c r="T746" s="225"/>
      <c r="U746" s="225"/>
      <c r="V746" s="225"/>
      <c r="W746" s="225"/>
      <c r="X746" s="225"/>
      <c r="Y746" s="225"/>
      <c r="Z746" s="225"/>
      <c r="AA746" s="225"/>
      <c r="AB746" s="225"/>
      <c r="AC746" s="225"/>
      <c r="AD746" s="225"/>
      <c r="AE746" s="225"/>
      <c r="AF746" s="225"/>
      <c r="AG746" s="225"/>
      <c r="AH746" s="225"/>
      <c r="AI746" s="225"/>
      <c r="AJ746" s="225"/>
      <c r="AK746" s="225"/>
      <c r="AL746" s="225"/>
      <c r="AM746" s="225"/>
      <c r="AN746" s="225"/>
      <c r="AO746" s="225"/>
      <c r="AP746" s="225"/>
      <c r="AQ746" s="225"/>
      <c r="AR746" s="225"/>
      <c r="AS746" s="225"/>
      <c r="AT746" s="225"/>
      <c r="AU746" s="225"/>
      <c r="AV746" s="225"/>
      <c r="AW746" s="225"/>
      <c r="AX746" s="225"/>
      <c r="AY746" s="225"/>
      <c r="AZ746" s="225"/>
      <c r="BA746" s="225"/>
      <c r="BB746" s="225"/>
      <c r="BC746" s="225"/>
      <c r="BD746" s="225"/>
      <c r="BE746" s="225"/>
      <c r="BF746" s="225"/>
      <c r="BG746" s="225"/>
      <c r="BH746" s="225"/>
      <c r="BI746" s="225"/>
      <c r="BJ746" s="225"/>
      <c r="BK746" s="225"/>
      <c r="BL746" s="225"/>
      <c r="BM746" s="225"/>
      <c r="BN746" s="225"/>
      <c r="BO746" s="225"/>
      <c r="BP746" s="225"/>
      <c r="BQ746" s="225"/>
      <c r="BR746" s="225"/>
      <c r="BS746" s="225"/>
      <c r="BT746" s="225"/>
      <c r="BU746" s="225"/>
      <c r="BV746" s="225"/>
      <c r="BW746" s="225"/>
      <c r="BX746" s="225"/>
      <c r="BY746" s="225"/>
      <c r="BZ746" s="225"/>
    </row>
    <row r="747" spans="1:78" ht="12" customHeight="1" x14ac:dyDescent="0.25">
      <c r="A747" s="225"/>
      <c r="B747" s="225"/>
      <c r="C747" s="225"/>
      <c r="D747" s="225"/>
      <c r="E747" s="225"/>
      <c r="F747" s="225"/>
      <c r="G747" s="225"/>
      <c r="H747" s="225"/>
      <c r="I747" s="225"/>
      <c r="J747" s="270"/>
      <c r="K747" s="271"/>
      <c r="L747" s="225"/>
      <c r="M747" s="225"/>
      <c r="N747" s="225"/>
      <c r="O747" s="225"/>
      <c r="P747" s="225"/>
      <c r="Q747" s="225"/>
      <c r="R747" s="225"/>
      <c r="S747" s="225"/>
      <c r="T747" s="225"/>
      <c r="U747" s="225"/>
      <c r="V747" s="225"/>
      <c r="W747" s="225"/>
      <c r="X747" s="225"/>
      <c r="Y747" s="225"/>
      <c r="Z747" s="225"/>
      <c r="AA747" s="225"/>
      <c r="AB747" s="225"/>
      <c r="AC747" s="225"/>
      <c r="AD747" s="225"/>
      <c r="AE747" s="225"/>
      <c r="AF747" s="225"/>
      <c r="AG747" s="225"/>
      <c r="AH747" s="225"/>
      <c r="AI747" s="225"/>
      <c r="AJ747" s="225"/>
      <c r="AK747" s="225"/>
      <c r="AL747" s="225"/>
      <c r="AM747" s="225"/>
      <c r="AN747" s="225"/>
      <c r="AO747" s="225"/>
      <c r="AP747" s="225"/>
      <c r="AQ747" s="225"/>
      <c r="AR747" s="225"/>
      <c r="AS747" s="225"/>
      <c r="AT747" s="225"/>
      <c r="AU747" s="225"/>
      <c r="AV747" s="225"/>
      <c r="AW747" s="225"/>
      <c r="AX747" s="225"/>
      <c r="AY747" s="225"/>
      <c r="AZ747" s="225"/>
      <c r="BA747" s="225"/>
      <c r="BB747" s="225"/>
      <c r="BC747" s="225"/>
      <c r="BD747" s="225"/>
      <c r="BE747" s="225"/>
      <c r="BF747" s="225"/>
      <c r="BG747" s="225"/>
      <c r="BH747" s="225"/>
      <c r="BI747" s="225"/>
      <c r="BJ747" s="225"/>
      <c r="BK747" s="225"/>
      <c r="BL747" s="225"/>
      <c r="BM747" s="225"/>
      <c r="BN747" s="225"/>
      <c r="BO747" s="225"/>
      <c r="BP747" s="225"/>
      <c r="BQ747" s="225"/>
      <c r="BR747" s="225"/>
      <c r="BS747" s="225"/>
      <c r="BT747" s="225"/>
      <c r="BU747" s="225"/>
      <c r="BV747" s="225"/>
      <c r="BW747" s="225"/>
      <c r="BX747" s="225"/>
      <c r="BY747" s="225"/>
      <c r="BZ747" s="225"/>
    </row>
    <row r="748" spans="1:78" ht="12" customHeight="1" x14ac:dyDescent="0.25">
      <c r="A748" s="225"/>
      <c r="B748" s="225"/>
      <c r="C748" s="225"/>
      <c r="D748" s="225"/>
      <c r="E748" s="225"/>
      <c r="F748" s="225"/>
      <c r="G748" s="225"/>
      <c r="H748" s="225"/>
      <c r="I748" s="225"/>
      <c r="J748" s="270"/>
      <c r="K748" s="271"/>
      <c r="L748" s="225"/>
      <c r="M748" s="225"/>
      <c r="N748" s="225"/>
      <c r="O748" s="225"/>
      <c r="P748" s="225"/>
      <c r="Q748" s="225"/>
      <c r="R748" s="225"/>
      <c r="S748" s="225"/>
      <c r="T748" s="225"/>
      <c r="U748" s="225"/>
      <c r="V748" s="225"/>
      <c r="W748" s="225"/>
      <c r="X748" s="225"/>
      <c r="Y748" s="225"/>
      <c r="Z748" s="225"/>
      <c r="AA748" s="225"/>
      <c r="AB748" s="225"/>
      <c r="AC748" s="225"/>
      <c r="AD748" s="225"/>
      <c r="AE748" s="225"/>
      <c r="AF748" s="225"/>
      <c r="AG748" s="225"/>
      <c r="AH748" s="225"/>
      <c r="AI748" s="225"/>
      <c r="AJ748" s="225"/>
      <c r="AK748" s="225"/>
      <c r="AL748" s="225"/>
      <c r="AM748" s="225"/>
      <c r="AN748" s="225"/>
      <c r="AO748" s="225"/>
      <c r="AP748" s="225"/>
      <c r="AQ748" s="225"/>
      <c r="AR748" s="225"/>
      <c r="AS748" s="225"/>
      <c r="AT748" s="225"/>
      <c r="AU748" s="225"/>
      <c r="AV748" s="225"/>
      <c r="AW748" s="225"/>
      <c r="AX748" s="225"/>
      <c r="AY748" s="225"/>
      <c r="AZ748" s="225"/>
      <c r="BA748" s="225"/>
      <c r="BB748" s="225"/>
      <c r="BC748" s="225"/>
      <c r="BD748" s="225"/>
      <c r="BE748" s="225"/>
      <c r="BF748" s="225"/>
      <c r="BG748" s="225"/>
      <c r="BH748" s="225"/>
      <c r="BI748" s="225"/>
      <c r="BJ748" s="225"/>
      <c r="BK748" s="225"/>
      <c r="BL748" s="225"/>
      <c r="BM748" s="225"/>
      <c r="BN748" s="225"/>
      <c r="BO748" s="225"/>
      <c r="BP748" s="225"/>
      <c r="BQ748" s="225"/>
      <c r="BR748" s="225"/>
      <c r="BS748" s="225"/>
      <c r="BT748" s="225"/>
      <c r="BU748" s="225"/>
      <c r="BV748" s="225"/>
      <c r="BW748" s="225"/>
      <c r="BX748" s="225"/>
      <c r="BY748" s="225"/>
      <c r="BZ748" s="225"/>
    </row>
    <row r="749" spans="1:78" ht="12" customHeight="1" x14ac:dyDescent="0.25">
      <c r="A749" s="225"/>
      <c r="B749" s="225"/>
      <c r="C749" s="225"/>
      <c r="D749" s="225"/>
      <c r="E749" s="225"/>
      <c r="F749" s="225"/>
      <c r="G749" s="225"/>
      <c r="H749" s="225"/>
      <c r="I749" s="225"/>
      <c r="J749" s="270"/>
      <c r="K749" s="271"/>
      <c r="L749" s="225"/>
      <c r="M749" s="225"/>
      <c r="N749" s="225"/>
      <c r="O749" s="225"/>
      <c r="P749" s="225"/>
      <c r="Q749" s="225"/>
      <c r="R749" s="225"/>
      <c r="S749" s="225"/>
      <c r="T749" s="225"/>
      <c r="U749" s="225"/>
      <c r="V749" s="225"/>
      <c r="W749" s="225"/>
      <c r="X749" s="225"/>
      <c r="Y749" s="225"/>
      <c r="Z749" s="225"/>
      <c r="AA749" s="225"/>
      <c r="AB749" s="225"/>
      <c r="AC749" s="225"/>
      <c r="AD749" s="225"/>
      <c r="AE749" s="225"/>
      <c r="AF749" s="225"/>
      <c r="AG749" s="225"/>
      <c r="AH749" s="225"/>
      <c r="AI749" s="225"/>
      <c r="AJ749" s="225"/>
      <c r="AK749" s="225"/>
      <c r="AL749" s="225"/>
      <c r="AM749" s="225"/>
      <c r="AN749" s="225"/>
      <c r="AO749" s="225"/>
      <c r="AP749" s="225"/>
      <c r="AQ749" s="225"/>
      <c r="AR749" s="225"/>
      <c r="AS749" s="225"/>
      <c r="AT749" s="225"/>
      <c r="AU749" s="225"/>
      <c r="AV749" s="225"/>
      <c r="AW749" s="225"/>
      <c r="AX749" s="225"/>
      <c r="AY749" s="225"/>
      <c r="AZ749" s="225"/>
      <c r="BA749" s="225"/>
      <c r="BB749" s="225"/>
      <c r="BC749" s="225"/>
      <c r="BD749" s="225"/>
      <c r="BE749" s="225"/>
      <c r="BF749" s="225"/>
      <c r="BG749" s="225"/>
      <c r="BH749" s="225"/>
      <c r="BI749" s="225"/>
      <c r="BJ749" s="225"/>
      <c r="BK749" s="225"/>
      <c r="BL749" s="225"/>
      <c r="BM749" s="225"/>
      <c r="BN749" s="225"/>
      <c r="BO749" s="225"/>
      <c r="BP749" s="225"/>
      <c r="BQ749" s="225"/>
      <c r="BR749" s="225"/>
      <c r="BS749" s="225"/>
      <c r="BT749" s="225"/>
      <c r="BU749" s="225"/>
      <c r="BV749" s="225"/>
      <c r="BW749" s="225"/>
      <c r="BX749" s="225"/>
      <c r="BY749" s="225"/>
      <c r="BZ749" s="225"/>
    </row>
    <row r="750" spans="1:78" ht="12" customHeight="1" x14ac:dyDescent="0.25">
      <c r="A750" s="225"/>
      <c r="B750" s="225"/>
      <c r="C750" s="225"/>
      <c r="D750" s="225"/>
      <c r="E750" s="225"/>
      <c r="F750" s="225"/>
      <c r="G750" s="225"/>
      <c r="H750" s="225"/>
      <c r="I750" s="225"/>
      <c r="J750" s="270"/>
      <c r="K750" s="271"/>
      <c r="L750" s="225"/>
      <c r="M750" s="225"/>
      <c r="N750" s="225"/>
      <c r="O750" s="225"/>
      <c r="P750" s="225"/>
      <c r="Q750" s="225"/>
      <c r="R750" s="225"/>
      <c r="S750" s="225"/>
      <c r="T750" s="225"/>
      <c r="U750" s="225"/>
      <c r="V750" s="225"/>
      <c r="W750" s="225"/>
      <c r="X750" s="225"/>
      <c r="Y750" s="225"/>
      <c r="Z750" s="225"/>
      <c r="AA750" s="225"/>
      <c r="AB750" s="225"/>
      <c r="AC750" s="225"/>
      <c r="AD750" s="225"/>
      <c r="AE750" s="225"/>
      <c r="AF750" s="225"/>
      <c r="AG750" s="225"/>
      <c r="AH750" s="225"/>
      <c r="AI750" s="225"/>
      <c r="AJ750" s="225"/>
      <c r="AK750" s="225"/>
      <c r="AL750" s="225"/>
      <c r="AM750" s="225"/>
      <c r="AN750" s="225"/>
      <c r="AO750" s="225"/>
      <c r="AP750" s="225"/>
      <c r="AQ750" s="225"/>
      <c r="AR750" s="225"/>
      <c r="AS750" s="225"/>
      <c r="AT750" s="225"/>
      <c r="AU750" s="225"/>
      <c r="AV750" s="225"/>
      <c r="AW750" s="225"/>
      <c r="AX750" s="225"/>
      <c r="AY750" s="225"/>
      <c r="AZ750" s="225"/>
      <c r="BA750" s="225"/>
      <c r="BB750" s="225"/>
      <c r="BC750" s="225"/>
      <c r="BD750" s="225"/>
      <c r="BE750" s="225"/>
      <c r="BF750" s="225"/>
      <c r="BG750" s="225"/>
      <c r="BH750" s="225"/>
      <c r="BI750" s="225"/>
      <c r="BJ750" s="225"/>
      <c r="BK750" s="225"/>
      <c r="BL750" s="225"/>
      <c r="BM750" s="225"/>
      <c r="BN750" s="225"/>
      <c r="BO750" s="225"/>
      <c r="BP750" s="225"/>
      <c r="BQ750" s="225"/>
      <c r="BR750" s="225"/>
      <c r="BS750" s="225"/>
      <c r="BT750" s="225"/>
      <c r="BU750" s="225"/>
      <c r="BV750" s="225"/>
      <c r="BW750" s="225"/>
      <c r="BX750" s="225"/>
      <c r="BY750" s="225"/>
      <c r="BZ750" s="225"/>
    </row>
    <row r="751" spans="1:78" ht="12" customHeight="1" x14ac:dyDescent="0.25">
      <c r="A751" s="225"/>
      <c r="B751" s="225"/>
      <c r="C751" s="225"/>
      <c r="D751" s="225"/>
      <c r="E751" s="225"/>
      <c r="F751" s="225"/>
      <c r="G751" s="225"/>
      <c r="H751" s="225"/>
      <c r="I751" s="225"/>
      <c r="J751" s="270"/>
      <c r="K751" s="271"/>
      <c r="L751" s="225"/>
      <c r="M751" s="225"/>
      <c r="N751" s="225"/>
      <c r="O751" s="225"/>
      <c r="P751" s="225"/>
      <c r="Q751" s="225"/>
      <c r="R751" s="225"/>
      <c r="S751" s="225"/>
      <c r="T751" s="225"/>
      <c r="U751" s="225"/>
      <c r="V751" s="225"/>
      <c r="W751" s="225"/>
      <c r="X751" s="225"/>
      <c r="Y751" s="225"/>
      <c r="Z751" s="225"/>
      <c r="AA751" s="225"/>
      <c r="AB751" s="225"/>
      <c r="AC751" s="225"/>
      <c r="AD751" s="225"/>
      <c r="AE751" s="225"/>
      <c r="AF751" s="225"/>
      <c r="AG751" s="225"/>
      <c r="AH751" s="225"/>
      <c r="AI751" s="225"/>
      <c r="AJ751" s="225"/>
      <c r="AK751" s="225"/>
      <c r="AL751" s="225"/>
      <c r="AM751" s="225"/>
      <c r="AN751" s="225"/>
      <c r="AO751" s="225"/>
      <c r="AP751" s="225"/>
      <c r="AQ751" s="225"/>
      <c r="AR751" s="225"/>
      <c r="AS751" s="225"/>
      <c r="AT751" s="225"/>
      <c r="AU751" s="225"/>
      <c r="AV751" s="225"/>
      <c r="AW751" s="225"/>
      <c r="AX751" s="225"/>
      <c r="AY751" s="225"/>
      <c r="AZ751" s="225"/>
      <c r="BA751" s="225"/>
      <c r="BB751" s="225"/>
      <c r="BC751" s="225"/>
      <c r="BD751" s="225"/>
      <c r="BE751" s="225"/>
      <c r="BF751" s="225"/>
      <c r="BG751" s="225"/>
      <c r="BH751" s="225"/>
      <c r="BI751" s="225"/>
      <c r="BJ751" s="225"/>
      <c r="BK751" s="225"/>
      <c r="BL751" s="225"/>
      <c r="BM751" s="225"/>
      <c r="BN751" s="225"/>
      <c r="BO751" s="225"/>
      <c r="BP751" s="225"/>
      <c r="BQ751" s="225"/>
      <c r="BR751" s="225"/>
      <c r="BS751" s="225"/>
      <c r="BT751" s="225"/>
      <c r="BU751" s="225"/>
      <c r="BV751" s="225"/>
      <c r="BW751" s="225"/>
      <c r="BX751" s="225"/>
      <c r="BY751" s="225"/>
      <c r="BZ751" s="225"/>
    </row>
    <row r="752" spans="1:78" ht="12" customHeight="1" x14ac:dyDescent="0.25">
      <c r="A752" s="225"/>
      <c r="B752" s="225"/>
      <c r="C752" s="225"/>
      <c r="D752" s="225"/>
      <c r="E752" s="225"/>
      <c r="F752" s="225"/>
      <c r="G752" s="225"/>
      <c r="H752" s="225"/>
      <c r="I752" s="225"/>
      <c r="J752" s="270"/>
      <c r="K752" s="271"/>
      <c r="L752" s="225"/>
      <c r="M752" s="225"/>
      <c r="N752" s="225"/>
      <c r="O752" s="225"/>
      <c r="P752" s="225"/>
      <c r="Q752" s="225"/>
      <c r="R752" s="225"/>
      <c r="S752" s="225"/>
      <c r="T752" s="225"/>
      <c r="U752" s="225"/>
      <c r="V752" s="225"/>
      <c r="W752" s="225"/>
      <c r="X752" s="225"/>
      <c r="Y752" s="225"/>
      <c r="Z752" s="225"/>
      <c r="AA752" s="225"/>
      <c r="AB752" s="225"/>
      <c r="AC752" s="225"/>
      <c r="AD752" s="225"/>
      <c r="AE752" s="225"/>
      <c r="AF752" s="225"/>
      <c r="AG752" s="225"/>
      <c r="AH752" s="225"/>
      <c r="AI752" s="225"/>
      <c r="AJ752" s="225"/>
      <c r="AK752" s="225"/>
      <c r="AL752" s="225"/>
      <c r="AM752" s="225"/>
      <c r="AN752" s="225"/>
      <c r="AO752" s="225"/>
      <c r="AP752" s="225"/>
      <c r="AQ752" s="225"/>
      <c r="AR752" s="225"/>
      <c r="AS752" s="225"/>
      <c r="AT752" s="225"/>
      <c r="AU752" s="225"/>
      <c r="AV752" s="225"/>
      <c r="AW752" s="225"/>
      <c r="AX752" s="225"/>
      <c r="AY752" s="225"/>
      <c r="AZ752" s="225"/>
      <c r="BA752" s="225"/>
      <c r="BB752" s="225"/>
      <c r="BC752" s="225"/>
      <c r="BD752" s="225"/>
      <c r="BE752" s="225"/>
      <c r="BF752" s="225"/>
      <c r="BG752" s="225"/>
      <c r="BH752" s="225"/>
      <c r="BI752" s="225"/>
      <c r="BJ752" s="225"/>
      <c r="BK752" s="225"/>
      <c r="BL752" s="225"/>
      <c r="BM752" s="225"/>
      <c r="BN752" s="225"/>
      <c r="BO752" s="225"/>
      <c r="BP752" s="225"/>
      <c r="BQ752" s="225"/>
      <c r="BR752" s="225"/>
      <c r="BS752" s="225"/>
      <c r="BT752" s="225"/>
      <c r="BU752" s="225"/>
      <c r="BV752" s="225"/>
      <c r="BW752" s="225"/>
      <c r="BX752" s="225"/>
      <c r="BY752" s="225"/>
      <c r="BZ752" s="225"/>
    </row>
    <row r="753" spans="1:78" ht="12" customHeight="1" x14ac:dyDescent="0.25">
      <c r="A753" s="225"/>
      <c r="B753" s="225"/>
      <c r="C753" s="225"/>
      <c r="D753" s="225"/>
      <c r="E753" s="225"/>
      <c r="F753" s="225"/>
      <c r="G753" s="225"/>
      <c r="H753" s="225"/>
      <c r="I753" s="225"/>
      <c r="J753" s="270"/>
      <c r="K753" s="271"/>
      <c r="L753" s="225"/>
      <c r="M753" s="225"/>
      <c r="N753" s="225"/>
      <c r="O753" s="225"/>
      <c r="P753" s="225"/>
      <c r="Q753" s="225"/>
      <c r="R753" s="225"/>
      <c r="S753" s="225"/>
      <c r="T753" s="225"/>
      <c r="U753" s="225"/>
      <c r="V753" s="225"/>
      <c r="W753" s="225"/>
      <c r="X753" s="225"/>
      <c r="Y753" s="225"/>
      <c r="Z753" s="225"/>
      <c r="AA753" s="225"/>
      <c r="AB753" s="225"/>
      <c r="AC753" s="225"/>
      <c r="AD753" s="225"/>
      <c r="AE753" s="225"/>
      <c r="AF753" s="225"/>
      <c r="AG753" s="225"/>
      <c r="AH753" s="225"/>
      <c r="AI753" s="225"/>
      <c r="AJ753" s="225"/>
      <c r="AK753" s="225"/>
      <c r="AL753" s="225"/>
      <c r="AM753" s="225"/>
      <c r="AN753" s="225"/>
      <c r="AO753" s="225"/>
      <c r="AP753" s="225"/>
      <c r="AQ753" s="225"/>
      <c r="AR753" s="225"/>
      <c r="AS753" s="225"/>
      <c r="AT753" s="225"/>
      <c r="AU753" s="225"/>
      <c r="AV753" s="225"/>
      <c r="AW753" s="225"/>
      <c r="AX753" s="225"/>
      <c r="AY753" s="225"/>
      <c r="AZ753" s="225"/>
      <c r="BA753" s="225"/>
      <c r="BB753" s="225"/>
      <c r="BC753" s="225"/>
      <c r="BD753" s="225"/>
      <c r="BE753" s="225"/>
      <c r="BF753" s="225"/>
      <c r="BG753" s="225"/>
      <c r="BH753" s="225"/>
      <c r="BI753" s="225"/>
      <c r="BJ753" s="225"/>
      <c r="BK753" s="225"/>
      <c r="BL753" s="225"/>
      <c r="BM753" s="225"/>
      <c r="BN753" s="225"/>
      <c r="BO753" s="225"/>
      <c r="BP753" s="225"/>
      <c r="BQ753" s="225"/>
      <c r="BR753" s="225"/>
      <c r="BS753" s="225"/>
      <c r="BT753" s="225"/>
      <c r="BU753" s="225"/>
      <c r="BV753" s="225"/>
      <c r="BW753" s="225"/>
      <c r="BX753" s="225"/>
      <c r="BY753" s="225"/>
      <c r="BZ753" s="225"/>
    </row>
    <row r="754" spans="1:78" ht="12" customHeight="1" x14ac:dyDescent="0.25">
      <c r="A754" s="225"/>
      <c r="B754" s="225"/>
      <c r="C754" s="225"/>
      <c r="D754" s="225"/>
      <c r="E754" s="225"/>
      <c r="F754" s="225"/>
      <c r="G754" s="225"/>
      <c r="H754" s="225"/>
      <c r="I754" s="225"/>
      <c r="J754" s="270"/>
      <c r="K754" s="271"/>
      <c r="L754" s="225"/>
      <c r="M754" s="225"/>
      <c r="N754" s="225"/>
      <c r="O754" s="225"/>
      <c r="P754" s="225"/>
      <c r="Q754" s="225"/>
      <c r="R754" s="225"/>
      <c r="S754" s="225"/>
      <c r="T754" s="225"/>
      <c r="U754" s="225"/>
      <c r="V754" s="225"/>
      <c r="W754" s="225"/>
      <c r="X754" s="225"/>
      <c r="Y754" s="225"/>
      <c r="Z754" s="225"/>
      <c r="AA754" s="225"/>
      <c r="AB754" s="225"/>
      <c r="AC754" s="225"/>
      <c r="AD754" s="225"/>
      <c r="AE754" s="225"/>
      <c r="AF754" s="225"/>
      <c r="AG754" s="225"/>
      <c r="AH754" s="225"/>
      <c r="AI754" s="225"/>
      <c r="AJ754" s="225"/>
      <c r="AK754" s="225"/>
      <c r="AL754" s="225"/>
      <c r="AM754" s="225"/>
      <c r="AN754" s="225"/>
      <c r="AO754" s="225"/>
      <c r="AP754" s="225"/>
      <c r="AQ754" s="225"/>
      <c r="AR754" s="225"/>
      <c r="AS754" s="225"/>
      <c r="AT754" s="225"/>
      <c r="AU754" s="225"/>
      <c r="AV754" s="225"/>
      <c r="AW754" s="225"/>
      <c r="AX754" s="225"/>
      <c r="AY754" s="225"/>
      <c r="AZ754" s="225"/>
      <c r="BA754" s="225"/>
      <c r="BB754" s="225"/>
      <c r="BC754" s="225"/>
      <c r="BD754" s="225"/>
      <c r="BE754" s="225"/>
      <c r="BF754" s="225"/>
      <c r="BG754" s="225"/>
      <c r="BH754" s="225"/>
      <c r="BI754" s="225"/>
      <c r="BJ754" s="225"/>
      <c r="BK754" s="225"/>
      <c r="BL754" s="225"/>
      <c r="BM754" s="225"/>
      <c r="BN754" s="225"/>
      <c r="BO754" s="225"/>
      <c r="BP754" s="225"/>
      <c r="BQ754" s="225"/>
      <c r="BR754" s="225"/>
      <c r="BS754" s="225"/>
      <c r="BT754" s="225"/>
      <c r="BU754" s="225"/>
      <c r="BV754" s="225"/>
      <c r="BW754" s="225"/>
      <c r="BX754" s="225"/>
      <c r="BY754" s="225"/>
      <c r="BZ754" s="225"/>
    </row>
    <row r="755" spans="1:78" ht="12" customHeight="1" x14ac:dyDescent="0.25">
      <c r="A755" s="225"/>
      <c r="B755" s="225"/>
      <c r="C755" s="225"/>
      <c r="D755" s="225"/>
      <c r="E755" s="225"/>
      <c r="F755" s="225"/>
      <c r="G755" s="225"/>
      <c r="H755" s="225"/>
      <c r="I755" s="225"/>
      <c r="J755" s="270"/>
      <c r="K755" s="271"/>
      <c r="L755" s="225"/>
      <c r="M755" s="225"/>
      <c r="N755" s="225"/>
      <c r="O755" s="225"/>
      <c r="P755" s="225"/>
      <c r="Q755" s="225"/>
      <c r="R755" s="225"/>
      <c r="S755" s="225"/>
      <c r="T755" s="225"/>
      <c r="U755" s="225"/>
      <c r="V755" s="225"/>
      <c r="W755" s="225"/>
      <c r="X755" s="225"/>
      <c r="Y755" s="225"/>
      <c r="Z755" s="225"/>
      <c r="AA755" s="225"/>
      <c r="AB755" s="225"/>
      <c r="AC755" s="225"/>
      <c r="AD755" s="225"/>
      <c r="AE755" s="225"/>
      <c r="AF755" s="225"/>
      <c r="AG755" s="225"/>
      <c r="AH755" s="225"/>
      <c r="AI755" s="225"/>
      <c r="AJ755" s="225"/>
      <c r="AK755" s="225"/>
      <c r="AL755" s="225"/>
      <c r="AM755" s="225"/>
      <c r="AN755" s="225"/>
      <c r="AO755" s="225"/>
      <c r="AP755" s="225"/>
      <c r="AQ755" s="225"/>
      <c r="AR755" s="225"/>
      <c r="AS755" s="225"/>
      <c r="AT755" s="225"/>
      <c r="AU755" s="225"/>
      <c r="AV755" s="225"/>
      <c r="AW755" s="225"/>
      <c r="AX755" s="225"/>
      <c r="AY755" s="225"/>
      <c r="AZ755" s="225"/>
      <c r="BA755" s="225"/>
      <c r="BB755" s="225"/>
      <c r="BC755" s="225"/>
      <c r="BD755" s="225"/>
      <c r="BE755" s="225"/>
      <c r="BF755" s="225"/>
      <c r="BG755" s="225"/>
      <c r="BH755" s="225"/>
      <c r="BI755" s="225"/>
      <c r="BJ755" s="225"/>
      <c r="BK755" s="225"/>
      <c r="BL755" s="225"/>
      <c r="BM755" s="225"/>
      <c r="BN755" s="225"/>
      <c r="BO755" s="225"/>
      <c r="BP755" s="225"/>
      <c r="BQ755" s="225"/>
      <c r="BR755" s="225"/>
      <c r="BS755" s="225"/>
      <c r="BT755" s="225"/>
      <c r="BU755" s="225"/>
      <c r="BV755" s="225"/>
      <c r="BW755" s="225"/>
      <c r="BX755" s="225"/>
      <c r="BY755" s="225"/>
      <c r="BZ755" s="225"/>
    </row>
    <row r="756" spans="1:78" ht="12" customHeight="1" x14ac:dyDescent="0.25">
      <c r="A756" s="225"/>
      <c r="B756" s="225"/>
      <c r="C756" s="225"/>
      <c r="D756" s="225"/>
      <c r="E756" s="225"/>
      <c r="F756" s="225"/>
      <c r="G756" s="225"/>
      <c r="H756" s="225"/>
      <c r="I756" s="225"/>
      <c r="J756" s="270"/>
      <c r="K756" s="271"/>
      <c r="L756" s="225"/>
      <c r="M756" s="225"/>
      <c r="N756" s="225"/>
      <c r="O756" s="225"/>
      <c r="P756" s="225"/>
      <c r="Q756" s="225"/>
      <c r="R756" s="225"/>
      <c r="S756" s="225"/>
      <c r="T756" s="225"/>
      <c r="U756" s="225"/>
      <c r="V756" s="225"/>
      <c r="W756" s="225"/>
      <c r="X756" s="225"/>
      <c r="Y756" s="225"/>
      <c r="Z756" s="225"/>
      <c r="AA756" s="225"/>
      <c r="AB756" s="225"/>
      <c r="AC756" s="225"/>
      <c r="AD756" s="225"/>
      <c r="AE756" s="225"/>
      <c r="AF756" s="225"/>
      <c r="AG756" s="225"/>
      <c r="AH756" s="225"/>
      <c r="AI756" s="225"/>
      <c r="AJ756" s="225"/>
      <c r="AK756" s="225"/>
      <c r="AL756" s="225"/>
      <c r="AM756" s="225"/>
      <c r="AN756" s="225"/>
      <c r="AO756" s="225"/>
      <c r="AP756" s="225"/>
      <c r="AQ756" s="225"/>
      <c r="AR756" s="225"/>
      <c r="AS756" s="225"/>
      <c r="AT756" s="225"/>
      <c r="AU756" s="225"/>
      <c r="AV756" s="225"/>
      <c r="AW756" s="225"/>
      <c r="AX756" s="225"/>
      <c r="AY756" s="225"/>
      <c r="AZ756" s="225"/>
      <c r="BA756" s="225"/>
      <c r="BB756" s="225"/>
      <c r="BC756" s="225"/>
      <c r="BD756" s="225"/>
      <c r="BE756" s="225"/>
      <c r="BF756" s="225"/>
      <c r="BG756" s="225"/>
      <c r="BH756" s="225"/>
      <c r="BI756" s="225"/>
      <c r="BJ756" s="225"/>
      <c r="BK756" s="225"/>
      <c r="BL756" s="225"/>
      <c r="BM756" s="225"/>
      <c r="BN756" s="225"/>
      <c r="BO756" s="225"/>
      <c r="BP756" s="225"/>
      <c r="BQ756" s="225"/>
      <c r="BR756" s="225"/>
      <c r="BS756" s="225"/>
      <c r="BT756" s="225"/>
      <c r="BU756" s="225"/>
      <c r="BV756" s="225"/>
      <c r="BW756" s="225"/>
      <c r="BX756" s="225"/>
      <c r="BY756" s="225"/>
      <c r="BZ756" s="225"/>
    </row>
    <row r="757" spans="1:78" ht="12" customHeight="1" x14ac:dyDescent="0.25">
      <c r="A757" s="225"/>
      <c r="B757" s="225"/>
      <c r="C757" s="225"/>
      <c r="D757" s="225"/>
      <c r="E757" s="225"/>
      <c r="F757" s="225"/>
      <c r="G757" s="225"/>
      <c r="H757" s="225"/>
      <c r="I757" s="225"/>
      <c r="J757" s="270"/>
      <c r="K757" s="271"/>
      <c r="L757" s="225"/>
      <c r="M757" s="225"/>
      <c r="N757" s="225"/>
      <c r="O757" s="225"/>
      <c r="P757" s="225"/>
      <c r="Q757" s="225"/>
      <c r="R757" s="225"/>
      <c r="S757" s="225"/>
      <c r="T757" s="225"/>
      <c r="U757" s="225"/>
      <c r="V757" s="225"/>
      <c r="W757" s="225"/>
      <c r="X757" s="225"/>
      <c r="Y757" s="225"/>
      <c r="Z757" s="225"/>
      <c r="AA757" s="225"/>
      <c r="AB757" s="225"/>
      <c r="AC757" s="225"/>
      <c r="AD757" s="225"/>
      <c r="AE757" s="225"/>
      <c r="AF757" s="225"/>
      <c r="AG757" s="225"/>
      <c r="AH757" s="225"/>
      <c r="AI757" s="225"/>
      <c r="AJ757" s="225"/>
      <c r="AK757" s="225"/>
      <c r="AL757" s="225"/>
      <c r="AM757" s="225"/>
      <c r="AN757" s="225"/>
      <c r="AO757" s="225"/>
      <c r="AP757" s="225"/>
      <c r="AQ757" s="225"/>
      <c r="AR757" s="225"/>
      <c r="AS757" s="225"/>
      <c r="AT757" s="225"/>
      <c r="AU757" s="225"/>
      <c r="AV757" s="225"/>
      <c r="AW757" s="225"/>
      <c r="AX757" s="225"/>
      <c r="AY757" s="225"/>
      <c r="AZ757" s="225"/>
      <c r="BA757" s="225"/>
      <c r="BB757" s="225"/>
      <c r="BC757" s="225"/>
      <c r="BD757" s="225"/>
      <c r="BE757" s="225"/>
      <c r="BF757" s="225"/>
      <c r="BG757" s="225"/>
      <c r="BH757" s="225"/>
      <c r="BI757" s="225"/>
      <c r="BJ757" s="225"/>
      <c r="BK757" s="225"/>
      <c r="BL757" s="225"/>
      <c r="BM757" s="225"/>
      <c r="BN757" s="225"/>
      <c r="BO757" s="225"/>
      <c r="BP757" s="225"/>
      <c r="BQ757" s="225"/>
      <c r="BR757" s="225"/>
      <c r="BS757" s="225"/>
      <c r="BT757" s="225"/>
      <c r="BU757" s="225"/>
      <c r="BV757" s="225"/>
      <c r="BW757" s="225"/>
      <c r="BX757" s="225"/>
      <c r="BY757" s="225"/>
      <c r="BZ757" s="225"/>
    </row>
    <row r="758" spans="1:78" ht="12" customHeight="1" x14ac:dyDescent="0.25">
      <c r="A758" s="225"/>
      <c r="B758" s="225"/>
      <c r="C758" s="225"/>
      <c r="D758" s="225"/>
      <c r="E758" s="225"/>
      <c r="F758" s="225"/>
      <c r="G758" s="225"/>
      <c r="H758" s="225"/>
      <c r="I758" s="225"/>
      <c r="J758" s="270"/>
      <c r="K758" s="271"/>
      <c r="L758" s="225"/>
      <c r="M758" s="225"/>
      <c r="N758" s="225"/>
      <c r="O758" s="225"/>
      <c r="P758" s="225"/>
      <c r="Q758" s="225"/>
      <c r="R758" s="225"/>
      <c r="S758" s="225"/>
      <c r="T758" s="225"/>
      <c r="U758" s="225"/>
      <c r="V758" s="225"/>
      <c r="W758" s="225"/>
      <c r="X758" s="225"/>
      <c r="Y758" s="225"/>
      <c r="Z758" s="225"/>
      <c r="AA758" s="225"/>
      <c r="AB758" s="225"/>
      <c r="AC758" s="225"/>
      <c r="AD758" s="225"/>
      <c r="AE758" s="225"/>
      <c r="AF758" s="225"/>
      <c r="AG758" s="225"/>
      <c r="AH758" s="225"/>
      <c r="AI758" s="225"/>
      <c r="AJ758" s="225"/>
      <c r="AK758" s="225"/>
      <c r="AL758" s="225"/>
      <c r="AM758" s="225"/>
      <c r="AN758" s="225"/>
      <c r="AO758" s="225"/>
      <c r="AP758" s="225"/>
      <c r="AQ758" s="225"/>
      <c r="AR758" s="225"/>
      <c r="AS758" s="225"/>
      <c r="AT758" s="225"/>
      <c r="AU758" s="225"/>
      <c r="AV758" s="225"/>
      <c r="AW758" s="225"/>
      <c r="AX758" s="225"/>
      <c r="AY758" s="225"/>
      <c r="AZ758" s="225"/>
      <c r="BA758" s="225"/>
      <c r="BB758" s="225"/>
      <c r="BC758" s="225"/>
      <c r="BD758" s="225"/>
      <c r="BE758" s="225"/>
      <c r="BF758" s="225"/>
      <c r="BG758" s="225"/>
      <c r="BH758" s="225"/>
      <c r="BI758" s="225"/>
      <c r="BJ758" s="225"/>
      <c r="BK758" s="225"/>
      <c r="BL758" s="225"/>
      <c r="BM758" s="225"/>
      <c r="BN758" s="225"/>
      <c r="BO758" s="225"/>
      <c r="BP758" s="225"/>
      <c r="BQ758" s="225"/>
      <c r="BR758" s="225"/>
      <c r="BS758" s="225"/>
      <c r="BT758" s="225"/>
      <c r="BU758" s="225"/>
      <c r="BV758" s="225"/>
      <c r="BW758" s="225"/>
      <c r="BX758" s="225"/>
      <c r="BY758" s="225"/>
      <c r="BZ758" s="225"/>
    </row>
    <row r="759" spans="1:78" ht="12" customHeight="1" x14ac:dyDescent="0.25">
      <c r="A759" s="225"/>
      <c r="B759" s="225"/>
      <c r="C759" s="225"/>
      <c r="D759" s="225"/>
      <c r="E759" s="225"/>
      <c r="F759" s="225"/>
      <c r="G759" s="225"/>
      <c r="H759" s="225"/>
      <c r="I759" s="225"/>
      <c r="J759" s="270"/>
      <c r="K759" s="271"/>
      <c r="L759" s="225"/>
      <c r="M759" s="225"/>
      <c r="N759" s="225"/>
      <c r="O759" s="225"/>
      <c r="P759" s="225"/>
      <c r="Q759" s="225"/>
      <c r="R759" s="225"/>
      <c r="S759" s="225"/>
      <c r="T759" s="225"/>
      <c r="U759" s="225"/>
      <c r="V759" s="225"/>
      <c r="W759" s="225"/>
      <c r="X759" s="225"/>
      <c r="Y759" s="225"/>
      <c r="Z759" s="225"/>
      <c r="AA759" s="225"/>
      <c r="AB759" s="225"/>
      <c r="AC759" s="225"/>
      <c r="AD759" s="225"/>
      <c r="AE759" s="225"/>
      <c r="AF759" s="225"/>
      <c r="AG759" s="225"/>
      <c r="AH759" s="225"/>
      <c r="AI759" s="225"/>
      <c r="AJ759" s="225"/>
      <c r="AK759" s="225"/>
      <c r="AL759" s="225"/>
      <c r="AM759" s="225"/>
      <c r="AN759" s="225"/>
      <c r="AO759" s="225"/>
      <c r="AP759" s="225"/>
      <c r="AQ759" s="225"/>
      <c r="AR759" s="225"/>
      <c r="AS759" s="225"/>
      <c r="AT759" s="225"/>
      <c r="AU759" s="225"/>
      <c r="AV759" s="225"/>
      <c r="AW759" s="225"/>
      <c r="AX759" s="225"/>
      <c r="AY759" s="225"/>
      <c r="AZ759" s="225"/>
      <c r="BA759" s="225"/>
      <c r="BB759" s="225"/>
      <c r="BC759" s="225"/>
      <c r="BD759" s="225"/>
      <c r="BE759" s="225"/>
      <c r="BF759" s="225"/>
      <c r="BG759" s="225"/>
      <c r="BH759" s="225"/>
      <c r="BI759" s="225"/>
      <c r="BJ759" s="225"/>
      <c r="BK759" s="225"/>
      <c r="BL759" s="225"/>
      <c r="BM759" s="225"/>
      <c r="BN759" s="225"/>
      <c r="BO759" s="225"/>
      <c r="BP759" s="225"/>
      <c r="BQ759" s="225"/>
      <c r="BR759" s="225"/>
      <c r="BS759" s="225"/>
      <c r="BT759" s="225"/>
      <c r="BU759" s="225"/>
      <c r="BV759" s="225"/>
      <c r="BW759" s="225"/>
      <c r="BX759" s="225"/>
      <c r="BY759" s="225"/>
      <c r="BZ759" s="225"/>
    </row>
    <row r="760" spans="1:78" ht="12" customHeight="1" x14ac:dyDescent="0.25">
      <c r="A760" s="225"/>
      <c r="B760" s="225"/>
      <c r="C760" s="225"/>
      <c r="D760" s="225"/>
      <c r="E760" s="225"/>
      <c r="F760" s="225"/>
      <c r="G760" s="225"/>
      <c r="H760" s="225"/>
      <c r="I760" s="225"/>
      <c r="J760" s="270"/>
      <c r="K760" s="271"/>
      <c r="L760" s="225"/>
      <c r="M760" s="225"/>
      <c r="N760" s="225"/>
      <c r="O760" s="225"/>
      <c r="P760" s="225"/>
      <c r="Q760" s="225"/>
      <c r="R760" s="225"/>
      <c r="S760" s="225"/>
      <c r="T760" s="225"/>
      <c r="U760" s="225"/>
      <c r="V760" s="225"/>
      <c r="W760" s="225"/>
      <c r="X760" s="225"/>
      <c r="Y760" s="225"/>
      <c r="Z760" s="225"/>
      <c r="AA760" s="225"/>
      <c r="AB760" s="225"/>
      <c r="AC760" s="225"/>
      <c r="AD760" s="225"/>
      <c r="AE760" s="225"/>
      <c r="AF760" s="225"/>
      <c r="AG760" s="225"/>
      <c r="AH760" s="225"/>
      <c r="AI760" s="225"/>
      <c r="AJ760" s="225"/>
      <c r="AK760" s="225"/>
      <c r="AL760" s="225"/>
      <c r="AM760" s="225"/>
      <c r="AN760" s="225"/>
      <c r="AO760" s="225"/>
      <c r="AP760" s="225"/>
      <c r="AQ760" s="225"/>
      <c r="AR760" s="225"/>
      <c r="AS760" s="225"/>
      <c r="AT760" s="225"/>
      <c r="AU760" s="225"/>
      <c r="AV760" s="225"/>
      <c r="AW760" s="225"/>
      <c r="AX760" s="225"/>
      <c r="AY760" s="225"/>
      <c r="AZ760" s="225"/>
      <c r="BA760" s="225"/>
      <c r="BB760" s="225"/>
      <c r="BC760" s="225"/>
      <c r="BD760" s="225"/>
      <c r="BE760" s="225"/>
      <c r="BF760" s="225"/>
      <c r="BG760" s="225"/>
      <c r="BH760" s="225"/>
      <c r="BI760" s="225"/>
      <c r="BJ760" s="225"/>
      <c r="BK760" s="225"/>
      <c r="BL760" s="225"/>
      <c r="BM760" s="225"/>
      <c r="BN760" s="225"/>
      <c r="BO760" s="225"/>
      <c r="BP760" s="225"/>
      <c r="BQ760" s="225"/>
      <c r="BR760" s="225"/>
      <c r="BS760" s="225"/>
      <c r="BT760" s="225"/>
      <c r="BU760" s="225"/>
      <c r="BV760" s="225"/>
      <c r="BW760" s="225"/>
      <c r="BX760" s="225"/>
      <c r="BY760" s="225"/>
      <c r="BZ760" s="225"/>
    </row>
    <row r="761" spans="1:78" ht="12" customHeight="1" x14ac:dyDescent="0.25">
      <c r="A761" s="225"/>
      <c r="B761" s="225"/>
      <c r="C761" s="225"/>
      <c r="D761" s="225"/>
      <c r="E761" s="225"/>
      <c r="F761" s="225"/>
      <c r="G761" s="225"/>
      <c r="H761" s="225"/>
      <c r="I761" s="225"/>
      <c r="J761" s="270"/>
      <c r="K761" s="271"/>
      <c r="L761" s="225"/>
      <c r="M761" s="225"/>
      <c r="N761" s="225"/>
      <c r="O761" s="225"/>
      <c r="P761" s="225"/>
      <c r="Q761" s="225"/>
      <c r="R761" s="225"/>
      <c r="S761" s="225"/>
      <c r="T761" s="225"/>
      <c r="U761" s="225"/>
      <c r="V761" s="225"/>
      <c r="W761" s="225"/>
      <c r="X761" s="225"/>
      <c r="Y761" s="225"/>
      <c r="Z761" s="225"/>
      <c r="AA761" s="225"/>
      <c r="AB761" s="225"/>
      <c r="AC761" s="225"/>
      <c r="AD761" s="225"/>
      <c r="AE761" s="225"/>
      <c r="AF761" s="225"/>
      <c r="AG761" s="225"/>
      <c r="AH761" s="225"/>
      <c r="AI761" s="225"/>
      <c r="AJ761" s="225"/>
      <c r="AK761" s="225"/>
      <c r="AL761" s="225"/>
      <c r="AM761" s="225"/>
      <c r="AN761" s="225"/>
      <c r="AO761" s="225"/>
      <c r="AP761" s="225"/>
      <c r="AQ761" s="225"/>
      <c r="AR761" s="225"/>
      <c r="AS761" s="225"/>
      <c r="AT761" s="225"/>
      <c r="AU761" s="225"/>
      <c r="AV761" s="225"/>
      <c r="AW761" s="225"/>
      <c r="AX761" s="225"/>
      <c r="AY761" s="225"/>
      <c r="AZ761" s="225"/>
      <c r="BA761" s="225"/>
      <c r="BB761" s="225"/>
      <c r="BC761" s="225"/>
      <c r="BD761" s="225"/>
      <c r="BE761" s="225"/>
      <c r="BF761" s="225"/>
      <c r="BG761" s="225"/>
      <c r="BH761" s="225"/>
      <c r="BI761" s="225"/>
      <c r="BJ761" s="225"/>
      <c r="BK761" s="225"/>
      <c r="BL761" s="225"/>
      <c r="BM761" s="225"/>
      <c r="BN761" s="225"/>
      <c r="BO761" s="225"/>
      <c r="BP761" s="225"/>
      <c r="BQ761" s="225"/>
      <c r="BR761" s="225"/>
      <c r="BS761" s="225"/>
      <c r="BT761" s="225"/>
      <c r="BU761" s="225"/>
      <c r="BV761" s="225"/>
      <c r="BW761" s="225"/>
      <c r="BX761" s="225"/>
      <c r="BY761" s="225"/>
      <c r="BZ761" s="225"/>
    </row>
    <row r="762" spans="1:78" ht="12" customHeight="1" x14ac:dyDescent="0.25">
      <c r="A762" s="225"/>
      <c r="B762" s="225"/>
      <c r="C762" s="225"/>
      <c r="D762" s="225"/>
      <c r="E762" s="225"/>
      <c r="F762" s="225"/>
      <c r="G762" s="225"/>
      <c r="H762" s="225"/>
      <c r="I762" s="225"/>
      <c r="J762" s="270"/>
      <c r="K762" s="271"/>
      <c r="L762" s="225"/>
      <c r="M762" s="225"/>
      <c r="N762" s="225"/>
      <c r="O762" s="225"/>
      <c r="P762" s="225"/>
      <c r="Q762" s="225"/>
      <c r="R762" s="225"/>
      <c r="S762" s="225"/>
      <c r="T762" s="225"/>
      <c r="U762" s="225"/>
      <c r="V762" s="225"/>
      <c r="W762" s="225"/>
      <c r="X762" s="225"/>
      <c r="Y762" s="225"/>
      <c r="Z762" s="225"/>
      <c r="AA762" s="225"/>
      <c r="AB762" s="225"/>
      <c r="AC762" s="225"/>
      <c r="AD762" s="225"/>
      <c r="AE762" s="225"/>
      <c r="AF762" s="225"/>
      <c r="AG762" s="225"/>
      <c r="AH762" s="225"/>
      <c r="AI762" s="225"/>
      <c r="AJ762" s="225"/>
      <c r="AK762" s="225"/>
      <c r="AL762" s="225"/>
      <c r="AM762" s="225"/>
      <c r="AN762" s="225"/>
      <c r="AO762" s="225"/>
      <c r="AP762" s="225"/>
      <c r="AQ762" s="225"/>
      <c r="AR762" s="225"/>
      <c r="AS762" s="225"/>
      <c r="AT762" s="225"/>
      <c r="AU762" s="225"/>
      <c r="AV762" s="225"/>
      <c r="AW762" s="225"/>
      <c r="AX762" s="225"/>
      <c r="AY762" s="225"/>
      <c r="AZ762" s="225"/>
      <c r="BA762" s="225"/>
      <c r="BB762" s="225"/>
      <c r="BC762" s="225"/>
      <c r="BD762" s="225"/>
      <c r="BE762" s="225"/>
      <c r="BF762" s="225"/>
      <c r="BG762" s="225"/>
      <c r="BH762" s="225"/>
      <c r="BI762" s="225"/>
      <c r="BJ762" s="225"/>
      <c r="BK762" s="225"/>
      <c r="BL762" s="225"/>
      <c r="BM762" s="225"/>
      <c r="BN762" s="225"/>
      <c r="BO762" s="225"/>
      <c r="BP762" s="225"/>
      <c r="BQ762" s="225"/>
      <c r="BR762" s="225"/>
      <c r="BS762" s="225"/>
      <c r="BT762" s="225"/>
      <c r="BU762" s="225"/>
      <c r="BV762" s="225"/>
      <c r="BW762" s="225"/>
      <c r="BX762" s="225"/>
      <c r="BY762" s="225"/>
      <c r="BZ762" s="225"/>
    </row>
    <row r="763" spans="1:78" ht="12" customHeight="1" x14ac:dyDescent="0.25">
      <c r="A763" s="225"/>
      <c r="B763" s="225"/>
      <c r="C763" s="225"/>
      <c r="D763" s="225"/>
      <c r="E763" s="225"/>
      <c r="F763" s="225"/>
      <c r="G763" s="225"/>
      <c r="H763" s="225"/>
      <c r="I763" s="225"/>
      <c r="J763" s="270"/>
      <c r="K763" s="271"/>
      <c r="L763" s="225"/>
      <c r="M763" s="225"/>
      <c r="N763" s="225"/>
      <c r="O763" s="225"/>
      <c r="P763" s="225"/>
      <c r="Q763" s="225"/>
      <c r="R763" s="225"/>
      <c r="S763" s="225"/>
      <c r="T763" s="225"/>
      <c r="U763" s="225"/>
      <c r="V763" s="225"/>
      <c r="W763" s="225"/>
      <c r="X763" s="225"/>
      <c r="Y763" s="225"/>
      <c r="Z763" s="225"/>
      <c r="AA763" s="225"/>
      <c r="AB763" s="225"/>
      <c r="AC763" s="225"/>
      <c r="AD763" s="225"/>
      <c r="AE763" s="225"/>
      <c r="AF763" s="225"/>
      <c r="AG763" s="225"/>
      <c r="AH763" s="225"/>
      <c r="AI763" s="225"/>
      <c r="AJ763" s="225"/>
      <c r="AK763" s="225"/>
      <c r="AL763" s="225"/>
      <c r="AM763" s="225"/>
      <c r="AN763" s="225"/>
      <c r="AO763" s="225"/>
      <c r="AP763" s="225"/>
      <c r="AQ763" s="225"/>
      <c r="AR763" s="225"/>
      <c r="AS763" s="225"/>
      <c r="AT763" s="225"/>
      <c r="AU763" s="225"/>
      <c r="AV763" s="225"/>
      <c r="AW763" s="225"/>
      <c r="AX763" s="225"/>
      <c r="AY763" s="225"/>
      <c r="AZ763" s="225"/>
      <c r="BA763" s="225"/>
      <c r="BB763" s="225"/>
      <c r="BC763" s="225"/>
      <c r="BD763" s="225"/>
      <c r="BE763" s="225"/>
      <c r="BF763" s="225"/>
      <c r="BG763" s="225"/>
      <c r="BH763" s="225"/>
      <c r="BI763" s="225"/>
      <c r="BJ763" s="225"/>
      <c r="BK763" s="225"/>
      <c r="BL763" s="225"/>
      <c r="BM763" s="225"/>
      <c r="BN763" s="225"/>
      <c r="BO763" s="225"/>
      <c r="BP763" s="225"/>
      <c r="BQ763" s="225"/>
      <c r="BR763" s="225"/>
      <c r="BS763" s="225"/>
      <c r="BT763" s="225"/>
      <c r="BU763" s="225"/>
      <c r="BV763" s="225"/>
      <c r="BW763" s="225"/>
      <c r="BX763" s="225"/>
      <c r="BY763" s="225"/>
      <c r="BZ763" s="225"/>
    </row>
    <row r="764" spans="1:78" ht="12" customHeight="1" x14ac:dyDescent="0.25">
      <c r="A764" s="225"/>
      <c r="B764" s="225"/>
      <c r="C764" s="225"/>
      <c r="D764" s="225"/>
      <c r="E764" s="225"/>
      <c r="F764" s="225"/>
      <c r="G764" s="225"/>
      <c r="H764" s="225"/>
      <c r="I764" s="225"/>
      <c r="J764" s="270"/>
      <c r="K764" s="271"/>
      <c r="L764" s="225"/>
      <c r="M764" s="225"/>
      <c r="N764" s="225"/>
      <c r="O764" s="225"/>
      <c r="P764" s="225"/>
      <c r="Q764" s="225"/>
      <c r="R764" s="225"/>
      <c r="S764" s="225"/>
      <c r="T764" s="225"/>
      <c r="U764" s="225"/>
      <c r="V764" s="225"/>
      <c r="W764" s="225"/>
      <c r="X764" s="225"/>
      <c r="Y764" s="225"/>
      <c r="Z764" s="225"/>
      <c r="AA764" s="225"/>
      <c r="AB764" s="225"/>
      <c r="AC764" s="225"/>
      <c r="AD764" s="225"/>
      <c r="AE764" s="225"/>
      <c r="AF764" s="225"/>
      <c r="AG764" s="225"/>
      <c r="AH764" s="225"/>
      <c r="AI764" s="225"/>
      <c r="AJ764" s="225"/>
      <c r="AK764" s="225"/>
      <c r="AL764" s="225"/>
      <c r="AM764" s="225"/>
      <c r="AN764" s="225"/>
      <c r="AO764" s="225"/>
      <c r="AP764" s="225"/>
      <c r="AQ764" s="225"/>
      <c r="AR764" s="225"/>
      <c r="AS764" s="225"/>
      <c r="AT764" s="225"/>
      <c r="AU764" s="225"/>
      <c r="AV764" s="225"/>
      <c r="AW764" s="225"/>
      <c r="AX764" s="225"/>
      <c r="AY764" s="225"/>
      <c r="AZ764" s="225"/>
      <c r="BA764" s="225"/>
      <c r="BB764" s="225"/>
      <c r="BC764" s="225"/>
      <c r="BD764" s="225"/>
      <c r="BE764" s="225"/>
      <c r="BF764" s="225"/>
      <c r="BG764" s="225"/>
      <c r="BH764" s="225"/>
      <c r="BI764" s="225"/>
      <c r="BJ764" s="225"/>
      <c r="BK764" s="225"/>
      <c r="BL764" s="225"/>
      <c r="BM764" s="225"/>
      <c r="BN764" s="225"/>
      <c r="BO764" s="225"/>
      <c r="BP764" s="225"/>
      <c r="BQ764" s="225"/>
      <c r="BR764" s="225"/>
      <c r="BS764" s="225"/>
      <c r="BT764" s="225"/>
      <c r="BU764" s="225"/>
      <c r="BV764" s="225"/>
      <c r="BW764" s="225"/>
      <c r="BX764" s="225"/>
      <c r="BY764" s="225"/>
      <c r="BZ764" s="225"/>
    </row>
    <row r="765" spans="1:78" ht="12" customHeight="1" x14ac:dyDescent="0.25">
      <c r="A765" s="225"/>
      <c r="B765" s="225"/>
      <c r="C765" s="225"/>
      <c r="D765" s="225"/>
      <c r="E765" s="225"/>
      <c r="F765" s="225"/>
      <c r="G765" s="225"/>
      <c r="H765" s="225"/>
      <c r="I765" s="225"/>
      <c r="J765" s="270"/>
      <c r="K765" s="271"/>
      <c r="L765" s="225"/>
      <c r="M765" s="225"/>
      <c r="N765" s="225"/>
      <c r="O765" s="225"/>
      <c r="P765" s="225"/>
      <c r="Q765" s="225"/>
      <c r="R765" s="225"/>
      <c r="S765" s="225"/>
      <c r="T765" s="225"/>
      <c r="U765" s="225"/>
      <c r="V765" s="225"/>
      <c r="W765" s="225"/>
      <c r="X765" s="225"/>
      <c r="Y765" s="225"/>
      <c r="Z765" s="225"/>
      <c r="AA765" s="225"/>
      <c r="AB765" s="225"/>
      <c r="AC765" s="225"/>
      <c r="AD765" s="225"/>
      <c r="AE765" s="225"/>
      <c r="AF765" s="225"/>
      <c r="AG765" s="225"/>
      <c r="AH765" s="225"/>
      <c r="AI765" s="225"/>
      <c r="AJ765" s="225"/>
      <c r="AK765" s="225"/>
      <c r="AL765" s="225"/>
      <c r="AM765" s="225"/>
      <c r="AN765" s="225"/>
      <c r="AO765" s="225"/>
      <c r="AP765" s="225"/>
      <c r="AQ765" s="225"/>
      <c r="AR765" s="225"/>
      <c r="AS765" s="225"/>
      <c r="AT765" s="225"/>
      <c r="AU765" s="225"/>
      <c r="AV765" s="225"/>
      <c r="AW765" s="225"/>
      <c r="AX765" s="225"/>
      <c r="AY765" s="225"/>
      <c r="AZ765" s="225"/>
      <c r="BA765" s="225"/>
      <c r="BB765" s="225"/>
      <c r="BC765" s="225"/>
      <c r="BD765" s="225"/>
      <c r="BE765" s="225"/>
      <c r="BF765" s="225"/>
      <c r="BG765" s="225"/>
      <c r="BH765" s="225"/>
      <c r="BI765" s="225"/>
      <c r="BJ765" s="225"/>
      <c r="BK765" s="225"/>
      <c r="BL765" s="225"/>
      <c r="BM765" s="225"/>
      <c r="BN765" s="225"/>
      <c r="BO765" s="225"/>
      <c r="BP765" s="225"/>
      <c r="BQ765" s="225"/>
      <c r="BR765" s="225"/>
      <c r="BS765" s="225"/>
      <c r="BT765" s="225"/>
      <c r="BU765" s="225"/>
      <c r="BV765" s="225"/>
      <c r="BW765" s="225"/>
      <c r="BX765" s="225"/>
      <c r="BY765" s="225"/>
      <c r="BZ765" s="225"/>
    </row>
    <row r="766" spans="1:78" ht="12" customHeight="1" x14ac:dyDescent="0.25">
      <c r="A766" s="225"/>
      <c r="B766" s="225"/>
      <c r="C766" s="225"/>
      <c r="D766" s="225"/>
      <c r="E766" s="225"/>
      <c r="F766" s="225"/>
      <c r="G766" s="225"/>
      <c r="H766" s="225"/>
      <c r="I766" s="225"/>
      <c r="J766" s="270"/>
      <c r="K766" s="271"/>
      <c r="L766" s="225"/>
      <c r="M766" s="225"/>
      <c r="N766" s="225"/>
      <c r="O766" s="225"/>
      <c r="P766" s="225"/>
      <c r="Q766" s="225"/>
      <c r="R766" s="225"/>
      <c r="S766" s="225"/>
      <c r="T766" s="225"/>
      <c r="U766" s="225"/>
      <c r="V766" s="225"/>
      <c r="W766" s="225"/>
      <c r="X766" s="225"/>
      <c r="Y766" s="225"/>
      <c r="Z766" s="225"/>
      <c r="AA766" s="225"/>
      <c r="AB766" s="225"/>
      <c r="AC766" s="225"/>
      <c r="AD766" s="225"/>
      <c r="AE766" s="225"/>
      <c r="AF766" s="225"/>
      <c r="AG766" s="225"/>
      <c r="AH766" s="225"/>
      <c r="AI766" s="225"/>
      <c r="AJ766" s="225"/>
      <c r="AK766" s="225"/>
      <c r="AL766" s="225"/>
      <c r="AM766" s="225"/>
      <c r="AN766" s="225"/>
      <c r="AO766" s="225"/>
      <c r="AP766" s="225"/>
      <c r="AQ766" s="225"/>
      <c r="AR766" s="225"/>
      <c r="AS766" s="225"/>
      <c r="AT766" s="225"/>
      <c r="AU766" s="225"/>
      <c r="AV766" s="225"/>
      <c r="AW766" s="225"/>
      <c r="AX766" s="225"/>
      <c r="AY766" s="225"/>
      <c r="AZ766" s="225"/>
      <c r="BA766" s="225"/>
      <c r="BB766" s="225"/>
      <c r="BC766" s="225"/>
      <c r="BD766" s="225"/>
      <c r="BE766" s="225"/>
      <c r="BF766" s="225"/>
      <c r="BG766" s="225"/>
      <c r="BH766" s="225"/>
      <c r="BI766" s="225"/>
      <c r="BJ766" s="225"/>
      <c r="BK766" s="225"/>
      <c r="BL766" s="225"/>
      <c r="BM766" s="225"/>
      <c r="BN766" s="225"/>
      <c r="BO766" s="225"/>
      <c r="BP766" s="225"/>
      <c r="BQ766" s="225"/>
      <c r="BR766" s="225"/>
      <c r="BS766" s="225"/>
      <c r="BT766" s="225"/>
      <c r="BU766" s="225"/>
      <c r="BV766" s="225"/>
      <c r="BW766" s="225"/>
      <c r="BX766" s="225"/>
      <c r="BY766" s="225"/>
      <c r="BZ766" s="225"/>
    </row>
    <row r="767" spans="1:78" ht="12" customHeight="1" x14ac:dyDescent="0.25">
      <c r="A767" s="225"/>
      <c r="B767" s="225"/>
      <c r="C767" s="225"/>
      <c r="D767" s="225"/>
      <c r="E767" s="225"/>
      <c r="F767" s="225"/>
      <c r="G767" s="225"/>
      <c r="H767" s="225"/>
      <c r="I767" s="225"/>
      <c r="J767" s="270"/>
      <c r="K767" s="271"/>
      <c r="L767" s="225"/>
      <c r="M767" s="225"/>
      <c r="N767" s="225"/>
      <c r="O767" s="225"/>
      <c r="P767" s="225"/>
      <c r="Q767" s="225"/>
      <c r="R767" s="225"/>
      <c r="S767" s="225"/>
      <c r="T767" s="225"/>
      <c r="U767" s="225"/>
      <c r="V767" s="225"/>
      <c r="W767" s="225"/>
      <c r="X767" s="225"/>
      <c r="Y767" s="225"/>
      <c r="Z767" s="225"/>
      <c r="AA767" s="225"/>
      <c r="AB767" s="225"/>
      <c r="AC767" s="225"/>
      <c r="AD767" s="225"/>
      <c r="AE767" s="225"/>
      <c r="AF767" s="225"/>
      <c r="AG767" s="225"/>
      <c r="AH767" s="225"/>
      <c r="AI767" s="225"/>
      <c r="AJ767" s="225"/>
      <c r="AK767" s="225"/>
      <c r="AL767" s="225"/>
      <c r="AM767" s="225"/>
      <c r="AN767" s="225"/>
      <c r="AO767" s="225"/>
      <c r="AP767" s="225"/>
      <c r="AQ767" s="225"/>
      <c r="AR767" s="225"/>
      <c r="AS767" s="225"/>
      <c r="AT767" s="225"/>
      <c r="AU767" s="225"/>
      <c r="AV767" s="225"/>
      <c r="AW767" s="225"/>
      <c r="AX767" s="225"/>
      <c r="AY767" s="225"/>
      <c r="AZ767" s="225"/>
      <c r="BA767" s="225"/>
      <c r="BB767" s="225"/>
      <c r="BC767" s="225"/>
      <c r="BD767" s="225"/>
      <c r="BE767" s="225"/>
      <c r="BF767" s="225"/>
      <c r="BG767" s="225"/>
      <c r="BH767" s="225"/>
      <c r="BI767" s="225"/>
      <c r="BJ767" s="225"/>
      <c r="BK767" s="225"/>
      <c r="BL767" s="225"/>
      <c r="BM767" s="225"/>
      <c r="BN767" s="225"/>
      <c r="BO767" s="225"/>
      <c r="BP767" s="225"/>
      <c r="BQ767" s="225"/>
      <c r="BR767" s="225"/>
      <c r="BS767" s="225"/>
      <c r="BT767" s="225"/>
      <c r="BU767" s="225"/>
      <c r="BV767" s="225"/>
      <c r="BW767" s="225"/>
      <c r="BX767" s="225"/>
      <c r="BY767" s="225"/>
      <c r="BZ767" s="225"/>
    </row>
    <row r="768" spans="1:78" ht="12" customHeight="1" x14ac:dyDescent="0.25">
      <c r="A768" s="225"/>
      <c r="B768" s="225"/>
      <c r="C768" s="225"/>
      <c r="D768" s="225"/>
      <c r="E768" s="225"/>
      <c r="F768" s="225"/>
      <c r="G768" s="225"/>
      <c r="H768" s="225"/>
      <c r="I768" s="225"/>
      <c r="J768" s="270"/>
      <c r="K768" s="271"/>
      <c r="L768" s="225"/>
      <c r="M768" s="225"/>
      <c r="N768" s="225"/>
      <c r="O768" s="225"/>
      <c r="P768" s="225"/>
      <c r="Q768" s="225"/>
      <c r="R768" s="225"/>
      <c r="S768" s="225"/>
      <c r="T768" s="225"/>
      <c r="U768" s="225"/>
      <c r="V768" s="225"/>
      <c r="W768" s="225"/>
      <c r="X768" s="225"/>
      <c r="Y768" s="225"/>
      <c r="Z768" s="225"/>
      <c r="AA768" s="225"/>
      <c r="AB768" s="225"/>
      <c r="AC768" s="225"/>
      <c r="AD768" s="225"/>
      <c r="AE768" s="225"/>
      <c r="AF768" s="225"/>
      <c r="AG768" s="225"/>
      <c r="AH768" s="225"/>
      <c r="AI768" s="225"/>
      <c r="AJ768" s="225"/>
      <c r="AK768" s="225"/>
      <c r="AL768" s="225"/>
      <c r="AM768" s="225"/>
      <c r="AN768" s="225"/>
      <c r="AO768" s="225"/>
      <c r="AP768" s="225"/>
      <c r="AQ768" s="225"/>
      <c r="AR768" s="225"/>
      <c r="AS768" s="225"/>
      <c r="AT768" s="225"/>
      <c r="AU768" s="225"/>
      <c r="AV768" s="225"/>
      <c r="AW768" s="225"/>
      <c r="AX768" s="225"/>
      <c r="AY768" s="225"/>
      <c r="AZ768" s="225"/>
      <c r="BA768" s="225"/>
      <c r="BB768" s="225"/>
      <c r="BC768" s="225"/>
      <c r="BD768" s="225"/>
      <c r="BE768" s="225"/>
      <c r="BF768" s="225"/>
      <c r="BG768" s="225"/>
      <c r="BH768" s="225"/>
      <c r="BI768" s="225"/>
      <c r="BJ768" s="225"/>
      <c r="BK768" s="225"/>
      <c r="BL768" s="225"/>
      <c r="BM768" s="225"/>
      <c r="BN768" s="225"/>
      <c r="BO768" s="225"/>
      <c r="BP768" s="225"/>
      <c r="BQ768" s="225"/>
      <c r="BR768" s="225"/>
      <c r="BS768" s="225"/>
      <c r="BT768" s="225"/>
      <c r="BU768" s="225"/>
      <c r="BV768" s="225"/>
      <c r="BW768" s="225"/>
      <c r="BX768" s="225"/>
      <c r="BY768" s="225"/>
      <c r="BZ768" s="225"/>
    </row>
    <row r="769" spans="1:78" ht="12" customHeight="1" x14ac:dyDescent="0.25">
      <c r="A769" s="225"/>
      <c r="B769" s="225"/>
      <c r="C769" s="225"/>
      <c r="D769" s="225"/>
      <c r="E769" s="225"/>
      <c r="F769" s="225"/>
      <c r="G769" s="225"/>
      <c r="H769" s="225"/>
      <c r="I769" s="225"/>
      <c r="J769" s="270"/>
      <c r="K769" s="271"/>
      <c r="L769" s="225"/>
      <c r="M769" s="225"/>
      <c r="N769" s="225"/>
      <c r="O769" s="225"/>
      <c r="P769" s="225"/>
      <c r="Q769" s="225"/>
      <c r="R769" s="225"/>
      <c r="S769" s="225"/>
      <c r="T769" s="225"/>
      <c r="U769" s="225"/>
      <c r="V769" s="225"/>
      <c r="W769" s="225"/>
      <c r="X769" s="225"/>
      <c r="Y769" s="225"/>
      <c r="Z769" s="225"/>
      <c r="AA769" s="225"/>
      <c r="AB769" s="225"/>
      <c r="AC769" s="225"/>
      <c r="AD769" s="225"/>
      <c r="AE769" s="225"/>
      <c r="AF769" s="225"/>
      <c r="AG769" s="225"/>
      <c r="AH769" s="225"/>
      <c r="AI769" s="225"/>
      <c r="AJ769" s="225"/>
      <c r="AK769" s="225"/>
      <c r="AL769" s="225"/>
      <c r="AM769" s="225"/>
      <c r="AN769" s="225"/>
      <c r="AO769" s="225"/>
      <c r="AP769" s="225"/>
      <c r="AQ769" s="225"/>
      <c r="AR769" s="225"/>
      <c r="AS769" s="225"/>
      <c r="AT769" s="225"/>
      <c r="AU769" s="225"/>
      <c r="AV769" s="225"/>
      <c r="AW769" s="225"/>
      <c r="AX769" s="225"/>
      <c r="AY769" s="225"/>
      <c r="AZ769" s="225"/>
      <c r="BA769" s="225"/>
      <c r="BB769" s="225"/>
      <c r="BC769" s="225"/>
      <c r="BD769" s="225"/>
      <c r="BE769" s="225"/>
      <c r="BF769" s="225"/>
      <c r="BG769" s="225"/>
      <c r="BH769" s="225"/>
      <c r="BI769" s="225"/>
      <c r="BJ769" s="225"/>
      <c r="BK769" s="225"/>
      <c r="BL769" s="225"/>
      <c r="BM769" s="225"/>
      <c r="BN769" s="225"/>
      <c r="BO769" s="225"/>
      <c r="BP769" s="225"/>
      <c r="BQ769" s="225"/>
      <c r="BR769" s="225"/>
      <c r="BS769" s="225"/>
      <c r="BT769" s="225"/>
      <c r="BU769" s="225"/>
      <c r="BV769" s="225"/>
      <c r="BW769" s="225"/>
      <c r="BX769" s="225"/>
      <c r="BY769" s="225"/>
      <c r="BZ769" s="225"/>
    </row>
    <row r="770" spans="1:78" ht="12" customHeight="1" x14ac:dyDescent="0.25">
      <c r="A770" s="225"/>
      <c r="B770" s="225"/>
      <c r="C770" s="225"/>
      <c r="D770" s="225"/>
      <c r="E770" s="225"/>
      <c r="F770" s="225"/>
      <c r="G770" s="225"/>
      <c r="H770" s="225"/>
      <c r="I770" s="225"/>
      <c r="J770" s="270"/>
      <c r="K770" s="271"/>
      <c r="L770" s="225"/>
      <c r="M770" s="225"/>
      <c r="N770" s="225"/>
      <c r="O770" s="225"/>
      <c r="P770" s="225"/>
      <c r="Q770" s="225"/>
      <c r="R770" s="225"/>
      <c r="S770" s="225"/>
      <c r="T770" s="225"/>
      <c r="U770" s="225"/>
      <c r="V770" s="225"/>
      <c r="W770" s="225"/>
      <c r="X770" s="225"/>
      <c r="Y770" s="225"/>
      <c r="Z770" s="225"/>
      <c r="AA770" s="225"/>
      <c r="AB770" s="225"/>
      <c r="AC770" s="225"/>
      <c r="AD770" s="225"/>
      <c r="AE770" s="225"/>
      <c r="AF770" s="225"/>
      <c r="AG770" s="225"/>
      <c r="AH770" s="225"/>
      <c r="AI770" s="225"/>
      <c r="AJ770" s="225"/>
      <c r="AK770" s="225"/>
      <c r="AL770" s="225"/>
      <c r="AM770" s="225"/>
      <c r="AN770" s="225"/>
      <c r="AO770" s="225"/>
      <c r="AP770" s="225"/>
      <c r="AQ770" s="225"/>
      <c r="AR770" s="225"/>
      <c r="AS770" s="225"/>
      <c r="AT770" s="225"/>
      <c r="AU770" s="225"/>
      <c r="AV770" s="225"/>
      <c r="AW770" s="225"/>
      <c r="AX770" s="225"/>
      <c r="AY770" s="225"/>
      <c r="AZ770" s="225"/>
      <c r="BA770" s="225"/>
      <c r="BB770" s="225"/>
      <c r="BC770" s="225"/>
      <c r="BD770" s="225"/>
      <c r="BE770" s="225"/>
      <c r="BF770" s="225"/>
      <c r="BG770" s="225"/>
      <c r="BH770" s="225"/>
      <c r="BI770" s="225"/>
      <c r="BJ770" s="225"/>
      <c r="BK770" s="225"/>
      <c r="BL770" s="225"/>
      <c r="BM770" s="225"/>
      <c r="BN770" s="225"/>
      <c r="BO770" s="225"/>
      <c r="BP770" s="225"/>
      <c r="BQ770" s="225"/>
      <c r="BR770" s="225"/>
      <c r="BS770" s="225"/>
      <c r="BT770" s="225"/>
      <c r="BU770" s="225"/>
      <c r="BV770" s="225"/>
      <c r="BW770" s="225"/>
      <c r="BX770" s="225"/>
      <c r="BY770" s="225"/>
      <c r="BZ770" s="225"/>
    </row>
    <row r="771" spans="1:78" ht="12" customHeight="1" x14ac:dyDescent="0.25">
      <c r="A771" s="225"/>
      <c r="B771" s="225"/>
      <c r="C771" s="225"/>
      <c r="D771" s="225"/>
      <c r="E771" s="225"/>
      <c r="F771" s="225"/>
      <c r="G771" s="225"/>
      <c r="H771" s="225"/>
      <c r="I771" s="225"/>
      <c r="J771" s="270"/>
      <c r="K771" s="271"/>
      <c r="L771" s="225"/>
      <c r="M771" s="225"/>
      <c r="N771" s="225"/>
      <c r="O771" s="225"/>
      <c r="P771" s="225"/>
      <c r="Q771" s="225"/>
      <c r="R771" s="225"/>
      <c r="S771" s="225"/>
      <c r="T771" s="225"/>
      <c r="U771" s="225"/>
      <c r="V771" s="225"/>
      <c r="W771" s="225"/>
      <c r="X771" s="225"/>
      <c r="Y771" s="225"/>
      <c r="Z771" s="225"/>
      <c r="AA771" s="225"/>
      <c r="AB771" s="225"/>
      <c r="AC771" s="225"/>
      <c r="AD771" s="225"/>
      <c r="AE771" s="225"/>
      <c r="AF771" s="225"/>
      <c r="AG771" s="225"/>
      <c r="AH771" s="225"/>
      <c r="AI771" s="225"/>
      <c r="AJ771" s="225"/>
      <c r="AK771" s="225"/>
      <c r="AL771" s="225"/>
      <c r="AM771" s="225"/>
      <c r="AN771" s="225"/>
      <c r="AO771" s="225"/>
      <c r="AP771" s="225"/>
      <c r="AQ771" s="225"/>
      <c r="AR771" s="225"/>
      <c r="AS771" s="225"/>
      <c r="AT771" s="225"/>
      <c r="AU771" s="225"/>
      <c r="AV771" s="225"/>
      <c r="AW771" s="225"/>
      <c r="AX771" s="225"/>
      <c r="AY771" s="225"/>
      <c r="AZ771" s="225"/>
      <c r="BA771" s="225"/>
      <c r="BB771" s="225"/>
      <c r="BC771" s="225"/>
      <c r="BD771" s="225"/>
      <c r="BE771" s="225"/>
      <c r="BF771" s="225"/>
      <c r="BG771" s="225"/>
      <c r="BH771" s="225"/>
      <c r="BI771" s="225"/>
      <c r="BJ771" s="225"/>
      <c r="BK771" s="225"/>
      <c r="BL771" s="225"/>
      <c r="BM771" s="225"/>
      <c r="BN771" s="225"/>
      <c r="BO771" s="225"/>
      <c r="BP771" s="225"/>
      <c r="BQ771" s="225"/>
      <c r="BR771" s="225"/>
      <c r="BS771" s="225"/>
      <c r="BT771" s="225"/>
      <c r="BU771" s="225"/>
      <c r="BV771" s="225"/>
      <c r="BW771" s="225"/>
      <c r="BX771" s="225"/>
      <c r="BY771" s="225"/>
      <c r="BZ771" s="225"/>
    </row>
    <row r="772" spans="1:78" ht="12" customHeight="1" x14ac:dyDescent="0.25">
      <c r="A772" s="225"/>
      <c r="B772" s="225"/>
      <c r="C772" s="225"/>
      <c r="D772" s="225"/>
      <c r="E772" s="225"/>
      <c r="F772" s="225"/>
      <c r="G772" s="225"/>
      <c r="H772" s="225"/>
      <c r="I772" s="225"/>
      <c r="J772" s="270"/>
      <c r="K772" s="271"/>
      <c r="L772" s="225"/>
      <c r="M772" s="225"/>
      <c r="N772" s="225"/>
      <c r="O772" s="225"/>
      <c r="P772" s="225"/>
      <c r="Q772" s="225"/>
      <c r="R772" s="225"/>
      <c r="S772" s="225"/>
      <c r="T772" s="225"/>
      <c r="U772" s="225"/>
      <c r="V772" s="225"/>
      <c r="W772" s="225"/>
      <c r="X772" s="225"/>
      <c r="Y772" s="225"/>
      <c r="Z772" s="225"/>
      <c r="AA772" s="225"/>
      <c r="AB772" s="225"/>
      <c r="AC772" s="225"/>
      <c r="AD772" s="225"/>
      <c r="AE772" s="225"/>
      <c r="AF772" s="225"/>
      <c r="AG772" s="225"/>
      <c r="AH772" s="225"/>
      <c r="AI772" s="225"/>
      <c r="AJ772" s="225"/>
      <c r="AK772" s="225"/>
      <c r="AL772" s="225"/>
      <c r="AM772" s="225"/>
      <c r="AN772" s="225"/>
      <c r="AO772" s="225"/>
      <c r="AP772" s="225"/>
      <c r="AQ772" s="225"/>
      <c r="AR772" s="225"/>
      <c r="AS772" s="225"/>
      <c r="AT772" s="225"/>
      <c r="AU772" s="225"/>
      <c r="AV772" s="225"/>
      <c r="AW772" s="225"/>
      <c r="AX772" s="225"/>
      <c r="AY772" s="225"/>
      <c r="AZ772" s="225"/>
      <c r="BA772" s="225"/>
      <c r="BB772" s="225"/>
      <c r="BC772" s="225"/>
      <c r="BD772" s="225"/>
      <c r="BE772" s="225"/>
      <c r="BF772" s="225"/>
      <c r="BG772" s="225"/>
      <c r="BH772" s="225"/>
      <c r="BI772" s="225"/>
      <c r="BJ772" s="225"/>
      <c r="BK772" s="225"/>
      <c r="BL772" s="225"/>
      <c r="BM772" s="225"/>
      <c r="BN772" s="225"/>
      <c r="BO772" s="225"/>
      <c r="BP772" s="225"/>
      <c r="BQ772" s="225"/>
      <c r="BR772" s="225"/>
      <c r="BS772" s="225"/>
      <c r="BT772" s="225"/>
      <c r="BU772" s="225"/>
      <c r="BV772" s="225"/>
      <c r="BW772" s="225"/>
      <c r="BX772" s="225"/>
      <c r="BY772" s="225"/>
      <c r="BZ772" s="225"/>
    </row>
    <row r="773" spans="1:78" ht="12" customHeight="1" x14ac:dyDescent="0.25">
      <c r="A773" s="225"/>
      <c r="B773" s="225"/>
      <c r="C773" s="225"/>
      <c r="D773" s="225"/>
      <c r="E773" s="225"/>
      <c r="F773" s="225"/>
      <c r="G773" s="225"/>
      <c r="H773" s="225"/>
      <c r="I773" s="225"/>
      <c r="J773" s="270"/>
      <c r="K773" s="271"/>
      <c r="L773" s="225"/>
      <c r="M773" s="225"/>
      <c r="N773" s="225"/>
      <c r="O773" s="225"/>
      <c r="P773" s="225"/>
      <c r="Q773" s="225"/>
      <c r="R773" s="225"/>
      <c r="S773" s="225"/>
      <c r="T773" s="225"/>
      <c r="U773" s="225"/>
      <c r="V773" s="225"/>
      <c r="W773" s="225"/>
      <c r="X773" s="225"/>
      <c r="Y773" s="225"/>
      <c r="Z773" s="225"/>
      <c r="AA773" s="225"/>
      <c r="AB773" s="225"/>
      <c r="AC773" s="225"/>
      <c r="AD773" s="225"/>
      <c r="AE773" s="225"/>
      <c r="AF773" s="225"/>
      <c r="AG773" s="225"/>
      <c r="AH773" s="225"/>
      <c r="AI773" s="225"/>
      <c r="AJ773" s="225"/>
      <c r="AK773" s="225"/>
      <c r="AL773" s="225"/>
      <c r="AM773" s="225"/>
      <c r="AN773" s="225"/>
      <c r="AO773" s="225"/>
      <c r="AP773" s="225"/>
      <c r="AQ773" s="225"/>
      <c r="AR773" s="225"/>
      <c r="AS773" s="225"/>
      <c r="AT773" s="225"/>
      <c r="AU773" s="225"/>
      <c r="AV773" s="225"/>
      <c r="AW773" s="225"/>
      <c r="AX773" s="225"/>
      <c r="AY773" s="225"/>
      <c r="AZ773" s="225"/>
      <c r="BA773" s="225"/>
      <c r="BB773" s="225"/>
      <c r="BC773" s="225"/>
      <c r="BD773" s="225"/>
      <c r="BE773" s="225"/>
      <c r="BF773" s="225"/>
      <c r="BG773" s="225"/>
      <c r="BH773" s="225"/>
      <c r="BI773" s="225"/>
      <c r="BJ773" s="225"/>
      <c r="BK773" s="225"/>
      <c r="BL773" s="225"/>
      <c r="BM773" s="225"/>
      <c r="BN773" s="225"/>
      <c r="BO773" s="225"/>
      <c r="BP773" s="225"/>
      <c r="BQ773" s="225"/>
      <c r="BR773" s="225"/>
      <c r="BS773" s="225"/>
      <c r="BT773" s="225"/>
      <c r="BU773" s="225"/>
      <c r="BV773" s="225"/>
      <c r="BW773" s="225"/>
      <c r="BX773" s="225"/>
      <c r="BY773" s="225"/>
      <c r="BZ773" s="225"/>
    </row>
    <row r="774" spans="1:78" ht="12" customHeight="1" x14ac:dyDescent="0.25">
      <c r="A774" s="225"/>
      <c r="B774" s="225"/>
      <c r="C774" s="225"/>
      <c r="D774" s="225"/>
      <c r="E774" s="225"/>
      <c r="F774" s="225"/>
      <c r="G774" s="225"/>
      <c r="H774" s="225"/>
      <c r="I774" s="225"/>
      <c r="J774" s="270"/>
      <c r="K774" s="271"/>
      <c r="L774" s="225"/>
      <c r="M774" s="225"/>
      <c r="N774" s="225"/>
      <c r="O774" s="225"/>
      <c r="P774" s="225"/>
      <c r="Q774" s="225"/>
      <c r="R774" s="225"/>
      <c r="S774" s="225"/>
      <c r="T774" s="225"/>
      <c r="U774" s="225"/>
      <c r="V774" s="225"/>
      <c r="W774" s="225"/>
      <c r="X774" s="225"/>
      <c r="Y774" s="225"/>
      <c r="Z774" s="225"/>
      <c r="AA774" s="225"/>
      <c r="AB774" s="225"/>
      <c r="AC774" s="225"/>
      <c r="AD774" s="225"/>
      <c r="AE774" s="225"/>
      <c r="AF774" s="225"/>
      <c r="AG774" s="225"/>
      <c r="AH774" s="225"/>
      <c r="AI774" s="225"/>
      <c r="AJ774" s="225"/>
      <c r="AK774" s="225"/>
      <c r="AL774" s="225"/>
      <c r="AM774" s="225"/>
      <c r="AN774" s="225"/>
      <c r="AO774" s="225"/>
      <c r="AP774" s="225"/>
      <c r="AQ774" s="225"/>
      <c r="AR774" s="225"/>
      <c r="AS774" s="225"/>
      <c r="AT774" s="225"/>
      <c r="AU774" s="225"/>
      <c r="AV774" s="225"/>
      <c r="AW774" s="225"/>
      <c r="AX774" s="225"/>
      <c r="AY774" s="225"/>
      <c r="AZ774" s="225"/>
      <c r="BA774" s="225"/>
      <c r="BB774" s="225"/>
      <c r="BC774" s="225"/>
      <c r="BD774" s="225"/>
      <c r="BE774" s="225"/>
      <c r="BF774" s="225"/>
      <c r="BG774" s="225"/>
      <c r="BH774" s="225"/>
      <c r="BI774" s="225"/>
      <c r="BJ774" s="225"/>
      <c r="BK774" s="225"/>
      <c r="BL774" s="225"/>
      <c r="BM774" s="225"/>
      <c r="BN774" s="225"/>
      <c r="BO774" s="225"/>
      <c r="BP774" s="225"/>
      <c r="BQ774" s="225"/>
      <c r="BR774" s="225"/>
      <c r="BS774" s="225"/>
      <c r="BT774" s="225"/>
      <c r="BU774" s="225"/>
      <c r="BV774" s="225"/>
      <c r="BW774" s="225"/>
      <c r="BX774" s="225"/>
      <c r="BY774" s="225"/>
      <c r="BZ774" s="225"/>
    </row>
    <row r="775" spans="1:78" ht="12" customHeight="1" x14ac:dyDescent="0.25">
      <c r="A775" s="225"/>
      <c r="B775" s="225"/>
      <c r="C775" s="225"/>
      <c r="D775" s="225"/>
      <c r="E775" s="225"/>
      <c r="F775" s="225"/>
      <c r="G775" s="225"/>
      <c r="H775" s="225"/>
      <c r="I775" s="225"/>
      <c r="J775" s="270"/>
      <c r="K775" s="271"/>
      <c r="L775" s="225"/>
      <c r="M775" s="225"/>
      <c r="N775" s="225"/>
      <c r="O775" s="225"/>
      <c r="P775" s="225"/>
      <c r="Q775" s="225"/>
      <c r="R775" s="225"/>
      <c r="S775" s="225"/>
      <c r="T775" s="225"/>
      <c r="U775" s="225"/>
      <c r="V775" s="225"/>
      <c r="W775" s="225"/>
      <c r="X775" s="225"/>
      <c r="Y775" s="225"/>
      <c r="Z775" s="225"/>
      <c r="AA775" s="225"/>
      <c r="AB775" s="225"/>
      <c r="AC775" s="225"/>
      <c r="AD775" s="225"/>
      <c r="AE775" s="225"/>
      <c r="AF775" s="225"/>
      <c r="AG775" s="225"/>
      <c r="AH775" s="225"/>
      <c r="AI775" s="225"/>
      <c r="AJ775" s="225"/>
      <c r="AK775" s="225"/>
      <c r="AL775" s="225"/>
      <c r="AM775" s="225"/>
      <c r="AN775" s="225"/>
      <c r="AO775" s="225"/>
      <c r="AP775" s="225"/>
      <c r="AQ775" s="225"/>
      <c r="AR775" s="225"/>
      <c r="AS775" s="225"/>
      <c r="AT775" s="225"/>
      <c r="AU775" s="225"/>
      <c r="AV775" s="225"/>
      <c r="AW775" s="225"/>
      <c r="AX775" s="225"/>
      <c r="AY775" s="225"/>
      <c r="AZ775" s="225"/>
      <c r="BA775" s="225"/>
      <c r="BB775" s="225"/>
      <c r="BC775" s="225"/>
      <c r="BD775" s="225"/>
      <c r="BE775" s="225"/>
      <c r="BF775" s="225"/>
      <c r="BG775" s="225"/>
      <c r="BH775" s="225"/>
      <c r="BI775" s="225"/>
      <c r="BJ775" s="225"/>
      <c r="BK775" s="225"/>
      <c r="BL775" s="225"/>
      <c r="BM775" s="225"/>
      <c r="BN775" s="225"/>
      <c r="BO775" s="225"/>
      <c r="BP775" s="225"/>
      <c r="BQ775" s="225"/>
      <c r="BR775" s="225"/>
      <c r="BS775" s="225"/>
      <c r="BT775" s="225"/>
      <c r="BU775" s="225"/>
      <c r="BV775" s="225"/>
      <c r="BW775" s="225"/>
      <c r="BX775" s="225"/>
      <c r="BY775" s="225"/>
      <c r="BZ775" s="225"/>
    </row>
    <row r="776" spans="1:78" ht="12" customHeight="1" x14ac:dyDescent="0.25">
      <c r="A776" s="225"/>
      <c r="B776" s="225"/>
      <c r="C776" s="225"/>
      <c r="D776" s="225"/>
      <c r="E776" s="225"/>
      <c r="F776" s="225"/>
      <c r="G776" s="225"/>
      <c r="H776" s="225"/>
      <c r="I776" s="225"/>
      <c r="J776" s="270"/>
      <c r="K776" s="271"/>
      <c r="L776" s="225"/>
      <c r="M776" s="225"/>
      <c r="N776" s="225"/>
      <c r="O776" s="225"/>
      <c r="P776" s="225"/>
      <c r="Q776" s="225"/>
      <c r="R776" s="225"/>
      <c r="S776" s="225"/>
      <c r="T776" s="225"/>
      <c r="U776" s="225"/>
      <c r="V776" s="225"/>
      <c r="W776" s="225"/>
      <c r="X776" s="225"/>
      <c r="Y776" s="225"/>
      <c r="Z776" s="225"/>
      <c r="AA776" s="225"/>
      <c r="AB776" s="225"/>
      <c r="AC776" s="225"/>
      <c r="AD776" s="225"/>
      <c r="AE776" s="225"/>
      <c r="AF776" s="225"/>
      <c r="AG776" s="225"/>
      <c r="AH776" s="225"/>
      <c r="AI776" s="225"/>
      <c r="AJ776" s="225"/>
      <c r="AK776" s="225"/>
      <c r="AL776" s="225"/>
      <c r="AM776" s="225"/>
      <c r="AN776" s="225"/>
      <c r="AO776" s="225"/>
      <c r="AP776" s="225"/>
      <c r="AQ776" s="225"/>
      <c r="AR776" s="225"/>
      <c r="AS776" s="225"/>
      <c r="AT776" s="225"/>
      <c r="AU776" s="225"/>
      <c r="AV776" s="225"/>
      <c r="AW776" s="225"/>
      <c r="AX776" s="225"/>
      <c r="AY776" s="225"/>
      <c r="AZ776" s="225"/>
      <c r="BA776" s="225"/>
      <c r="BB776" s="225"/>
      <c r="BC776" s="225"/>
      <c r="BD776" s="225"/>
      <c r="BE776" s="225"/>
      <c r="BF776" s="225"/>
      <c r="BG776" s="225"/>
      <c r="BH776" s="225"/>
      <c r="BI776" s="225"/>
      <c r="BJ776" s="225"/>
      <c r="BK776" s="225"/>
      <c r="BL776" s="225"/>
      <c r="BM776" s="225"/>
      <c r="BN776" s="225"/>
      <c r="BO776" s="225"/>
      <c r="BP776" s="225"/>
      <c r="BQ776" s="225"/>
      <c r="BR776" s="225"/>
      <c r="BS776" s="225"/>
      <c r="BT776" s="225"/>
      <c r="BU776" s="225"/>
      <c r="BV776" s="225"/>
      <c r="BW776" s="225"/>
      <c r="BX776" s="225"/>
      <c r="BY776" s="225"/>
      <c r="BZ776" s="225"/>
    </row>
    <row r="777" spans="1:78" ht="12" customHeight="1" x14ac:dyDescent="0.25">
      <c r="A777" s="225"/>
      <c r="B777" s="225"/>
      <c r="C777" s="225"/>
      <c r="D777" s="225"/>
      <c r="E777" s="225"/>
      <c r="F777" s="225"/>
      <c r="G777" s="225"/>
      <c r="H777" s="225"/>
      <c r="I777" s="225"/>
      <c r="J777" s="270"/>
      <c r="K777" s="271"/>
      <c r="L777" s="225"/>
      <c r="M777" s="225"/>
      <c r="N777" s="225"/>
      <c r="O777" s="225"/>
      <c r="P777" s="225"/>
      <c r="Q777" s="225"/>
      <c r="R777" s="225"/>
      <c r="S777" s="225"/>
      <c r="T777" s="225"/>
      <c r="U777" s="225"/>
      <c r="V777" s="225"/>
      <c r="W777" s="225"/>
      <c r="X777" s="225"/>
      <c r="Y777" s="225"/>
      <c r="Z777" s="225"/>
      <c r="AA777" s="225"/>
      <c r="AB777" s="225"/>
      <c r="AC777" s="225"/>
      <c r="AD777" s="225"/>
      <c r="AE777" s="225"/>
      <c r="AF777" s="225"/>
      <c r="AG777" s="225"/>
      <c r="AH777" s="225"/>
      <c r="AI777" s="225"/>
      <c r="AJ777" s="225"/>
      <c r="AK777" s="225"/>
      <c r="AL777" s="225"/>
      <c r="AM777" s="225"/>
      <c r="AN777" s="225"/>
      <c r="AO777" s="225"/>
      <c r="AP777" s="225"/>
      <c r="AQ777" s="225"/>
      <c r="AR777" s="225"/>
      <c r="AS777" s="225"/>
      <c r="AT777" s="225"/>
      <c r="AU777" s="225"/>
      <c r="AV777" s="225"/>
      <c r="AW777" s="225"/>
      <c r="AX777" s="225"/>
      <c r="AY777" s="225"/>
      <c r="AZ777" s="225"/>
      <c r="BA777" s="225"/>
      <c r="BB777" s="225"/>
      <c r="BC777" s="225"/>
      <c r="BD777" s="225"/>
      <c r="BE777" s="225"/>
      <c r="BF777" s="225"/>
      <c r="BG777" s="225"/>
      <c r="BH777" s="225"/>
      <c r="BI777" s="225"/>
      <c r="BJ777" s="225"/>
      <c r="BK777" s="225"/>
      <c r="BL777" s="225"/>
      <c r="BM777" s="225"/>
      <c r="BN777" s="225"/>
      <c r="BO777" s="225"/>
      <c r="BP777" s="225"/>
      <c r="BQ777" s="225"/>
      <c r="BR777" s="225"/>
      <c r="BS777" s="225"/>
      <c r="BT777" s="225"/>
      <c r="BU777" s="225"/>
      <c r="BV777" s="225"/>
      <c r="BW777" s="225"/>
      <c r="BX777" s="225"/>
      <c r="BY777" s="225"/>
      <c r="BZ777" s="225"/>
    </row>
    <row r="778" spans="1:78" ht="12" customHeight="1" x14ac:dyDescent="0.25">
      <c r="A778" s="225"/>
      <c r="B778" s="225"/>
      <c r="C778" s="225"/>
      <c r="D778" s="225"/>
      <c r="E778" s="225"/>
      <c r="F778" s="225"/>
      <c r="G778" s="225"/>
      <c r="H778" s="225"/>
      <c r="I778" s="225"/>
      <c r="J778" s="270"/>
      <c r="K778" s="271"/>
      <c r="L778" s="225"/>
      <c r="M778" s="225"/>
      <c r="N778" s="225"/>
      <c r="O778" s="225"/>
      <c r="P778" s="225"/>
      <c r="Q778" s="225"/>
      <c r="R778" s="225"/>
      <c r="S778" s="225"/>
      <c r="T778" s="225"/>
      <c r="U778" s="225"/>
      <c r="V778" s="225"/>
      <c r="W778" s="225"/>
      <c r="X778" s="225"/>
      <c r="Y778" s="225"/>
      <c r="Z778" s="225"/>
      <c r="AA778" s="225"/>
      <c r="AB778" s="225"/>
      <c r="AC778" s="225"/>
      <c r="AD778" s="225"/>
      <c r="AE778" s="225"/>
      <c r="AF778" s="225"/>
      <c r="AG778" s="225"/>
      <c r="AH778" s="225"/>
      <c r="AI778" s="225"/>
      <c r="AJ778" s="225"/>
      <c r="AK778" s="225"/>
      <c r="AL778" s="225"/>
      <c r="AM778" s="225"/>
      <c r="AN778" s="225"/>
      <c r="AO778" s="225"/>
      <c r="AP778" s="225"/>
      <c r="AQ778" s="225"/>
      <c r="AR778" s="225"/>
      <c r="AS778" s="225"/>
      <c r="AT778" s="225"/>
      <c r="AU778" s="225"/>
      <c r="AV778" s="225"/>
      <c r="AW778" s="225"/>
      <c r="AX778" s="225"/>
      <c r="AY778" s="225"/>
      <c r="AZ778" s="225"/>
      <c r="BA778" s="225"/>
      <c r="BB778" s="225"/>
      <c r="BC778" s="225"/>
      <c r="BD778" s="225"/>
      <c r="BE778" s="225"/>
      <c r="BF778" s="225"/>
      <c r="BG778" s="225"/>
      <c r="BH778" s="225"/>
      <c r="BI778" s="225"/>
      <c r="BJ778" s="225"/>
      <c r="BK778" s="225"/>
      <c r="BL778" s="225"/>
      <c r="BM778" s="225"/>
      <c r="BN778" s="225"/>
      <c r="BO778" s="225"/>
      <c r="BP778" s="225"/>
      <c r="BQ778" s="225"/>
      <c r="BR778" s="225"/>
      <c r="BS778" s="225"/>
      <c r="BT778" s="225"/>
      <c r="BU778" s="225"/>
      <c r="BV778" s="225"/>
      <c r="BW778" s="225"/>
      <c r="BX778" s="225"/>
      <c r="BY778" s="225"/>
      <c r="BZ778" s="225"/>
    </row>
    <row r="779" spans="1:78" ht="12" customHeight="1" x14ac:dyDescent="0.25">
      <c r="A779" s="225"/>
      <c r="B779" s="225"/>
      <c r="C779" s="225"/>
      <c r="D779" s="225"/>
      <c r="E779" s="225"/>
      <c r="F779" s="225"/>
      <c r="G779" s="225"/>
      <c r="H779" s="225"/>
      <c r="I779" s="225"/>
      <c r="J779" s="270"/>
      <c r="K779" s="271"/>
      <c r="L779" s="225"/>
      <c r="M779" s="225"/>
      <c r="N779" s="225"/>
      <c r="O779" s="225"/>
      <c r="P779" s="225"/>
      <c r="Q779" s="225"/>
      <c r="R779" s="225"/>
      <c r="S779" s="225"/>
      <c r="T779" s="225"/>
      <c r="U779" s="225"/>
      <c r="V779" s="225"/>
      <c r="W779" s="225"/>
      <c r="X779" s="225"/>
      <c r="Y779" s="225"/>
      <c r="Z779" s="225"/>
      <c r="AA779" s="225"/>
      <c r="AB779" s="225"/>
      <c r="AC779" s="225"/>
      <c r="AD779" s="225"/>
      <c r="AE779" s="225"/>
      <c r="AF779" s="225"/>
      <c r="AG779" s="225"/>
      <c r="AH779" s="225"/>
      <c r="AI779" s="225"/>
      <c r="AJ779" s="225"/>
      <c r="AK779" s="225"/>
      <c r="AL779" s="225"/>
      <c r="AM779" s="225"/>
      <c r="AN779" s="225"/>
      <c r="AO779" s="225"/>
      <c r="AP779" s="225"/>
      <c r="AQ779" s="225"/>
      <c r="AR779" s="225"/>
      <c r="AS779" s="225"/>
      <c r="AT779" s="225"/>
      <c r="AU779" s="225"/>
      <c r="AV779" s="225"/>
      <c r="AW779" s="225"/>
      <c r="AX779" s="225"/>
      <c r="AY779" s="225"/>
      <c r="AZ779" s="225"/>
      <c r="BA779" s="225"/>
      <c r="BB779" s="225"/>
      <c r="BC779" s="225"/>
      <c r="BD779" s="225"/>
      <c r="BE779" s="225"/>
      <c r="BF779" s="225"/>
      <c r="BG779" s="225"/>
      <c r="BH779" s="225"/>
      <c r="BI779" s="225"/>
      <c r="BJ779" s="225"/>
      <c r="BK779" s="225"/>
      <c r="BL779" s="225"/>
      <c r="BM779" s="225"/>
      <c r="BN779" s="225"/>
      <c r="BO779" s="225"/>
      <c r="BP779" s="225"/>
      <c r="BQ779" s="225"/>
      <c r="BR779" s="225"/>
      <c r="BS779" s="225"/>
      <c r="BT779" s="225"/>
      <c r="BU779" s="225"/>
      <c r="BV779" s="225"/>
      <c r="BW779" s="225"/>
      <c r="BX779" s="225"/>
      <c r="BY779" s="225"/>
      <c r="BZ779" s="225"/>
    </row>
    <row r="780" spans="1:78" ht="12" customHeight="1" x14ac:dyDescent="0.25">
      <c r="A780" s="225"/>
      <c r="B780" s="225"/>
      <c r="C780" s="225"/>
      <c r="D780" s="225"/>
      <c r="E780" s="225"/>
      <c r="F780" s="225"/>
      <c r="G780" s="225"/>
      <c r="H780" s="225"/>
      <c r="I780" s="225"/>
      <c r="J780" s="270"/>
      <c r="K780" s="271"/>
      <c r="L780" s="225"/>
      <c r="M780" s="225"/>
      <c r="N780" s="225"/>
      <c r="O780" s="225"/>
      <c r="P780" s="225"/>
      <c r="Q780" s="225"/>
      <c r="R780" s="225"/>
      <c r="S780" s="225"/>
      <c r="T780" s="225"/>
      <c r="U780" s="225"/>
      <c r="V780" s="225"/>
      <c r="W780" s="225"/>
      <c r="X780" s="225"/>
      <c r="Y780" s="225"/>
      <c r="Z780" s="225"/>
      <c r="AA780" s="225"/>
      <c r="AB780" s="225"/>
      <c r="AC780" s="225"/>
      <c r="AD780" s="225"/>
      <c r="AE780" s="225"/>
      <c r="AF780" s="225"/>
      <c r="AG780" s="225"/>
      <c r="AH780" s="225"/>
      <c r="AI780" s="225"/>
      <c r="AJ780" s="225"/>
      <c r="AK780" s="225"/>
      <c r="AL780" s="225"/>
      <c r="AM780" s="225"/>
      <c r="AN780" s="225"/>
      <c r="AO780" s="225"/>
      <c r="AP780" s="225"/>
      <c r="AQ780" s="225"/>
      <c r="AR780" s="225"/>
      <c r="AS780" s="225"/>
      <c r="AT780" s="225"/>
      <c r="AU780" s="225"/>
      <c r="AV780" s="225"/>
      <c r="AW780" s="225"/>
      <c r="AX780" s="225"/>
      <c r="AY780" s="225"/>
      <c r="AZ780" s="225"/>
      <c r="BA780" s="225"/>
      <c r="BB780" s="225"/>
      <c r="BC780" s="225"/>
      <c r="BD780" s="225"/>
      <c r="BE780" s="225"/>
      <c r="BF780" s="225"/>
      <c r="BG780" s="225"/>
      <c r="BH780" s="225"/>
      <c r="BI780" s="225"/>
      <c r="BJ780" s="225"/>
      <c r="BK780" s="225"/>
      <c r="BL780" s="225"/>
      <c r="BM780" s="225"/>
      <c r="BN780" s="225"/>
      <c r="BO780" s="225"/>
      <c r="BP780" s="225"/>
      <c r="BQ780" s="225"/>
      <c r="BR780" s="225"/>
      <c r="BS780" s="225"/>
      <c r="BT780" s="225"/>
      <c r="BU780" s="225"/>
      <c r="BV780" s="225"/>
      <c r="BW780" s="225"/>
      <c r="BX780" s="225"/>
      <c r="BY780" s="225"/>
      <c r="BZ780" s="225"/>
    </row>
    <row r="781" spans="1:78" ht="12" customHeight="1" x14ac:dyDescent="0.25">
      <c r="A781" s="225"/>
      <c r="B781" s="225"/>
      <c r="C781" s="225"/>
      <c r="D781" s="225"/>
      <c r="E781" s="225"/>
      <c r="F781" s="225"/>
      <c r="G781" s="225"/>
      <c r="H781" s="225"/>
      <c r="I781" s="225"/>
      <c r="J781" s="270"/>
      <c r="K781" s="271"/>
      <c r="L781" s="225"/>
      <c r="M781" s="225"/>
      <c r="N781" s="225"/>
      <c r="O781" s="225"/>
      <c r="P781" s="225"/>
      <c r="Q781" s="225"/>
      <c r="R781" s="225"/>
      <c r="S781" s="225"/>
      <c r="T781" s="225"/>
      <c r="U781" s="225"/>
      <c r="V781" s="225"/>
      <c r="W781" s="225"/>
      <c r="X781" s="225"/>
      <c r="Y781" s="225"/>
      <c r="Z781" s="225"/>
      <c r="AA781" s="225"/>
      <c r="AB781" s="225"/>
      <c r="AC781" s="225"/>
      <c r="AD781" s="225"/>
      <c r="AE781" s="225"/>
      <c r="AF781" s="225"/>
      <c r="AG781" s="225"/>
      <c r="AH781" s="225"/>
      <c r="AI781" s="225"/>
      <c r="AJ781" s="225"/>
      <c r="AK781" s="225"/>
      <c r="AL781" s="225"/>
      <c r="AM781" s="225"/>
      <c r="AN781" s="225"/>
      <c r="AO781" s="225"/>
      <c r="AP781" s="225"/>
      <c r="AQ781" s="225"/>
      <c r="AR781" s="225"/>
      <c r="AS781" s="225"/>
      <c r="AT781" s="225"/>
      <c r="AU781" s="225"/>
      <c r="AV781" s="225"/>
      <c r="AW781" s="225"/>
      <c r="AX781" s="225"/>
      <c r="AY781" s="225"/>
      <c r="AZ781" s="225"/>
      <c r="BA781" s="225"/>
      <c r="BB781" s="225"/>
      <c r="BC781" s="225"/>
      <c r="BD781" s="225"/>
      <c r="BE781" s="225"/>
      <c r="BF781" s="225"/>
      <c r="BG781" s="225"/>
      <c r="BH781" s="225"/>
      <c r="BI781" s="225"/>
      <c r="BJ781" s="225"/>
      <c r="BK781" s="225"/>
      <c r="BL781" s="225"/>
      <c r="BM781" s="225"/>
      <c r="BN781" s="225"/>
      <c r="BO781" s="225"/>
      <c r="BP781" s="225"/>
      <c r="BQ781" s="225"/>
      <c r="BR781" s="225"/>
      <c r="BS781" s="225"/>
      <c r="BT781" s="225"/>
      <c r="BU781" s="225"/>
      <c r="BV781" s="225"/>
      <c r="BW781" s="225"/>
      <c r="BX781" s="225"/>
      <c r="BY781" s="225"/>
      <c r="BZ781" s="225"/>
    </row>
    <row r="782" spans="1:78" ht="12" customHeight="1" x14ac:dyDescent="0.25">
      <c r="A782" s="225"/>
      <c r="B782" s="225"/>
      <c r="C782" s="225"/>
      <c r="D782" s="225"/>
      <c r="E782" s="225"/>
      <c r="F782" s="225"/>
      <c r="G782" s="225"/>
      <c r="H782" s="225"/>
      <c r="I782" s="225"/>
      <c r="J782" s="270"/>
      <c r="K782" s="271"/>
      <c r="L782" s="225"/>
      <c r="M782" s="225"/>
      <c r="N782" s="225"/>
      <c r="O782" s="225"/>
      <c r="P782" s="225"/>
      <c r="Q782" s="225"/>
      <c r="R782" s="225"/>
      <c r="S782" s="225"/>
      <c r="T782" s="225"/>
      <c r="U782" s="225"/>
      <c r="V782" s="225"/>
      <c r="W782" s="225"/>
      <c r="X782" s="225"/>
      <c r="Y782" s="225"/>
      <c r="Z782" s="225"/>
      <c r="AA782" s="225"/>
      <c r="AB782" s="225"/>
      <c r="AC782" s="225"/>
      <c r="AD782" s="225"/>
      <c r="AE782" s="225"/>
      <c r="AF782" s="225"/>
      <c r="AG782" s="225"/>
      <c r="AH782" s="225"/>
      <c r="AI782" s="225"/>
      <c r="AJ782" s="225"/>
      <c r="AK782" s="225"/>
      <c r="AL782" s="225"/>
      <c r="AM782" s="225"/>
      <c r="AN782" s="225"/>
      <c r="AO782" s="225"/>
      <c r="AP782" s="225"/>
      <c r="AQ782" s="225"/>
      <c r="AR782" s="225"/>
      <c r="AS782" s="225"/>
      <c r="AT782" s="225"/>
      <c r="AU782" s="225"/>
      <c r="AV782" s="225"/>
      <c r="AW782" s="225"/>
      <c r="AX782" s="225"/>
      <c r="AY782" s="225"/>
      <c r="AZ782" s="225"/>
      <c r="BA782" s="225"/>
      <c r="BB782" s="225"/>
      <c r="BC782" s="225"/>
      <c r="BD782" s="225"/>
      <c r="BE782" s="225"/>
      <c r="BF782" s="225"/>
      <c r="BG782" s="225"/>
      <c r="BH782" s="225"/>
      <c r="BI782" s="225"/>
      <c r="BJ782" s="225"/>
      <c r="BK782" s="225"/>
      <c r="BL782" s="225"/>
      <c r="BM782" s="225"/>
      <c r="BN782" s="225"/>
      <c r="BO782" s="225"/>
      <c r="BP782" s="225"/>
      <c r="BQ782" s="225"/>
      <c r="BR782" s="225"/>
      <c r="BS782" s="225"/>
      <c r="BT782" s="225"/>
      <c r="BU782" s="225"/>
      <c r="BV782" s="225"/>
      <c r="BW782" s="225"/>
      <c r="BX782" s="225"/>
      <c r="BY782" s="225"/>
      <c r="BZ782" s="225"/>
    </row>
    <row r="783" spans="1:78" ht="12" customHeight="1" x14ac:dyDescent="0.25">
      <c r="A783" s="225"/>
      <c r="B783" s="225"/>
      <c r="C783" s="225"/>
      <c r="D783" s="225"/>
      <c r="E783" s="225"/>
      <c r="F783" s="225"/>
      <c r="G783" s="225"/>
      <c r="H783" s="225"/>
      <c r="I783" s="225"/>
      <c r="J783" s="270"/>
      <c r="K783" s="271"/>
      <c r="L783" s="225"/>
      <c r="M783" s="225"/>
      <c r="N783" s="225"/>
      <c r="O783" s="225"/>
      <c r="P783" s="225"/>
      <c r="Q783" s="225"/>
      <c r="R783" s="225"/>
      <c r="S783" s="225"/>
      <c r="T783" s="225"/>
      <c r="U783" s="225"/>
      <c r="V783" s="225"/>
      <c r="W783" s="225"/>
      <c r="X783" s="225"/>
      <c r="Y783" s="225"/>
      <c r="Z783" s="225"/>
      <c r="AA783" s="225"/>
      <c r="AB783" s="225"/>
      <c r="AC783" s="225"/>
      <c r="AD783" s="225"/>
      <c r="AE783" s="225"/>
      <c r="AF783" s="225"/>
      <c r="AG783" s="225"/>
      <c r="AH783" s="225"/>
      <c r="AI783" s="225"/>
      <c r="AJ783" s="225"/>
      <c r="AK783" s="225"/>
      <c r="AL783" s="225"/>
      <c r="AM783" s="225"/>
      <c r="AN783" s="225"/>
      <c r="AO783" s="225"/>
      <c r="AP783" s="225"/>
      <c r="AQ783" s="225"/>
      <c r="AR783" s="225"/>
      <c r="AS783" s="225"/>
      <c r="AT783" s="225"/>
      <c r="AU783" s="225"/>
      <c r="AV783" s="225"/>
      <c r="AW783" s="225"/>
      <c r="AX783" s="225"/>
      <c r="AY783" s="225"/>
      <c r="AZ783" s="225"/>
      <c r="BA783" s="225"/>
      <c r="BB783" s="225"/>
      <c r="BC783" s="225"/>
      <c r="BD783" s="225"/>
      <c r="BE783" s="225"/>
      <c r="BF783" s="225"/>
      <c r="BG783" s="225"/>
      <c r="BH783" s="225"/>
      <c r="BI783" s="225"/>
      <c r="BJ783" s="225"/>
      <c r="BK783" s="225"/>
      <c r="BL783" s="225"/>
      <c r="BM783" s="225"/>
      <c r="BN783" s="225"/>
      <c r="BO783" s="225"/>
      <c r="BP783" s="225"/>
      <c r="BQ783" s="225"/>
      <c r="BR783" s="225"/>
      <c r="BS783" s="225"/>
      <c r="BT783" s="225"/>
      <c r="BU783" s="225"/>
      <c r="BV783" s="225"/>
      <c r="BW783" s="225"/>
      <c r="BX783" s="225"/>
      <c r="BY783" s="225"/>
      <c r="BZ783" s="225"/>
    </row>
    <row r="784" spans="1:78" ht="12" customHeight="1" x14ac:dyDescent="0.25">
      <c r="A784" s="225"/>
      <c r="B784" s="225"/>
      <c r="C784" s="225"/>
      <c r="D784" s="225"/>
      <c r="E784" s="225"/>
      <c r="F784" s="225"/>
      <c r="G784" s="225"/>
      <c r="H784" s="225"/>
      <c r="I784" s="225"/>
      <c r="J784" s="270"/>
      <c r="K784" s="271"/>
      <c r="L784" s="225"/>
      <c r="M784" s="225"/>
      <c r="N784" s="225"/>
      <c r="O784" s="225"/>
      <c r="P784" s="225"/>
      <c r="Q784" s="225"/>
      <c r="R784" s="225"/>
      <c r="S784" s="225"/>
      <c r="T784" s="225"/>
      <c r="U784" s="225"/>
      <c r="V784" s="225"/>
      <c r="W784" s="225"/>
      <c r="X784" s="225"/>
      <c r="Y784" s="225"/>
      <c r="Z784" s="225"/>
      <c r="AA784" s="225"/>
      <c r="AB784" s="225"/>
      <c r="AC784" s="225"/>
      <c r="AD784" s="225"/>
      <c r="AE784" s="225"/>
      <c r="AF784" s="225"/>
      <c r="AG784" s="225"/>
      <c r="AH784" s="225"/>
      <c r="AI784" s="225"/>
      <c r="AJ784" s="225"/>
      <c r="AK784" s="225"/>
      <c r="AL784" s="225"/>
      <c r="AM784" s="225"/>
      <c r="AN784" s="225"/>
      <c r="AO784" s="225"/>
      <c r="AP784" s="225"/>
      <c r="AQ784" s="225"/>
      <c r="AR784" s="225"/>
      <c r="AS784" s="225"/>
      <c r="AT784" s="225"/>
      <c r="AU784" s="225"/>
      <c r="AV784" s="225"/>
      <c r="AW784" s="225"/>
      <c r="AX784" s="225"/>
      <c r="AY784" s="225"/>
      <c r="AZ784" s="225"/>
      <c r="BA784" s="225"/>
      <c r="BB784" s="225"/>
      <c r="BC784" s="225"/>
      <c r="BD784" s="225"/>
      <c r="BE784" s="225"/>
      <c r="BF784" s="225"/>
      <c r="BG784" s="225"/>
      <c r="BH784" s="225"/>
      <c r="BI784" s="225"/>
      <c r="BJ784" s="225"/>
      <c r="BK784" s="225"/>
      <c r="BL784" s="225"/>
      <c r="BM784" s="225"/>
      <c r="BN784" s="225"/>
      <c r="BO784" s="225"/>
      <c r="BP784" s="225"/>
      <c r="BQ784" s="225"/>
      <c r="BR784" s="225"/>
      <c r="BS784" s="225"/>
      <c r="BT784" s="225"/>
      <c r="BU784" s="225"/>
      <c r="BV784" s="225"/>
      <c r="BW784" s="225"/>
      <c r="BX784" s="225"/>
      <c r="BY784" s="225"/>
      <c r="BZ784" s="225"/>
    </row>
    <row r="785" spans="1:78" ht="12" customHeight="1" x14ac:dyDescent="0.25">
      <c r="A785" s="225"/>
      <c r="B785" s="225"/>
      <c r="C785" s="225"/>
      <c r="D785" s="225"/>
      <c r="E785" s="225"/>
      <c r="F785" s="225"/>
      <c r="G785" s="225"/>
      <c r="H785" s="225"/>
      <c r="I785" s="225"/>
      <c r="J785" s="270"/>
      <c r="K785" s="271"/>
      <c r="L785" s="225"/>
      <c r="M785" s="225"/>
      <c r="N785" s="225"/>
      <c r="O785" s="225"/>
      <c r="P785" s="225"/>
      <c r="Q785" s="225"/>
      <c r="R785" s="225"/>
      <c r="S785" s="225"/>
      <c r="T785" s="225"/>
      <c r="U785" s="225"/>
      <c r="V785" s="225"/>
      <c r="W785" s="225"/>
      <c r="X785" s="225"/>
      <c r="Y785" s="225"/>
      <c r="Z785" s="225"/>
      <c r="AA785" s="225"/>
      <c r="AB785" s="225"/>
      <c r="AC785" s="225"/>
      <c r="AD785" s="225"/>
      <c r="AE785" s="225"/>
      <c r="AF785" s="225"/>
      <c r="AG785" s="225"/>
      <c r="AH785" s="225"/>
      <c r="AI785" s="225"/>
      <c r="AJ785" s="225"/>
      <c r="AK785" s="225"/>
      <c r="AL785" s="225"/>
      <c r="AM785" s="225"/>
      <c r="AN785" s="225"/>
      <c r="AO785" s="225"/>
      <c r="AP785" s="225"/>
      <c r="AQ785" s="225"/>
      <c r="AR785" s="225"/>
      <c r="AS785" s="225"/>
      <c r="AT785" s="225"/>
      <c r="AU785" s="225"/>
      <c r="AV785" s="225"/>
      <c r="AW785" s="225"/>
      <c r="AX785" s="225"/>
      <c r="AY785" s="225"/>
      <c r="AZ785" s="225"/>
      <c r="BA785" s="225"/>
      <c r="BB785" s="225"/>
      <c r="BC785" s="225"/>
      <c r="BD785" s="225"/>
      <c r="BE785" s="225"/>
      <c r="BF785" s="225"/>
      <c r="BG785" s="225"/>
      <c r="BH785" s="225"/>
      <c r="BI785" s="225"/>
      <c r="BJ785" s="225"/>
      <c r="BK785" s="225"/>
      <c r="BL785" s="225"/>
      <c r="BM785" s="225"/>
      <c r="BN785" s="225"/>
      <c r="BO785" s="225"/>
      <c r="BP785" s="225"/>
      <c r="BQ785" s="225"/>
      <c r="BR785" s="225"/>
      <c r="BS785" s="225"/>
      <c r="BT785" s="225"/>
      <c r="BU785" s="225"/>
      <c r="BV785" s="225"/>
      <c r="BW785" s="225"/>
      <c r="BX785" s="225"/>
      <c r="BY785" s="225"/>
      <c r="BZ785" s="225"/>
    </row>
    <row r="786" spans="1:78" ht="12" customHeight="1" x14ac:dyDescent="0.25">
      <c r="A786" s="225"/>
      <c r="B786" s="225"/>
      <c r="C786" s="225"/>
      <c r="D786" s="225"/>
      <c r="E786" s="225"/>
      <c r="F786" s="225"/>
      <c r="G786" s="225"/>
      <c r="H786" s="225"/>
      <c r="I786" s="225"/>
      <c r="J786" s="270"/>
      <c r="K786" s="271"/>
      <c r="L786" s="225"/>
      <c r="M786" s="225"/>
      <c r="N786" s="225"/>
      <c r="O786" s="225"/>
      <c r="P786" s="225"/>
      <c r="Q786" s="225"/>
      <c r="R786" s="225"/>
      <c r="S786" s="225"/>
      <c r="T786" s="225"/>
      <c r="U786" s="225"/>
      <c r="V786" s="225"/>
      <c r="W786" s="225"/>
      <c r="X786" s="225"/>
      <c r="Y786" s="225"/>
      <c r="Z786" s="225"/>
      <c r="AA786" s="225"/>
      <c r="AB786" s="225"/>
      <c r="AC786" s="225"/>
      <c r="AD786" s="225"/>
      <c r="AE786" s="225"/>
      <c r="AF786" s="225"/>
      <c r="AG786" s="225"/>
      <c r="AH786" s="225"/>
      <c r="AI786" s="225"/>
      <c r="AJ786" s="225"/>
      <c r="AK786" s="225"/>
      <c r="AL786" s="225"/>
      <c r="AM786" s="225"/>
      <c r="AN786" s="225"/>
      <c r="AO786" s="225"/>
      <c r="AP786" s="225"/>
      <c r="AQ786" s="225"/>
      <c r="AR786" s="225"/>
      <c r="AS786" s="225"/>
      <c r="AT786" s="225"/>
      <c r="AU786" s="225"/>
      <c r="AV786" s="225"/>
      <c r="AW786" s="225"/>
      <c r="AX786" s="225"/>
      <c r="AY786" s="225"/>
      <c r="AZ786" s="225"/>
      <c r="BA786" s="225"/>
      <c r="BB786" s="225"/>
      <c r="BC786" s="225"/>
      <c r="BD786" s="225"/>
      <c r="BE786" s="225"/>
      <c r="BF786" s="225"/>
      <c r="BG786" s="225"/>
      <c r="BH786" s="225"/>
      <c r="BI786" s="225"/>
      <c r="BJ786" s="225"/>
      <c r="BK786" s="225"/>
      <c r="BL786" s="225"/>
      <c r="BM786" s="225"/>
      <c r="BN786" s="225"/>
      <c r="BO786" s="225"/>
      <c r="BP786" s="225"/>
      <c r="BQ786" s="225"/>
      <c r="BR786" s="225"/>
      <c r="BS786" s="225"/>
      <c r="BT786" s="225"/>
      <c r="BU786" s="225"/>
      <c r="BV786" s="225"/>
      <c r="BW786" s="225"/>
      <c r="BX786" s="225"/>
      <c r="BY786" s="225"/>
      <c r="BZ786" s="225"/>
    </row>
    <row r="787" spans="1:78" ht="12" customHeight="1" x14ac:dyDescent="0.25">
      <c r="A787" s="225"/>
      <c r="B787" s="225"/>
      <c r="C787" s="225"/>
      <c r="D787" s="225"/>
      <c r="E787" s="225"/>
      <c r="F787" s="225"/>
      <c r="G787" s="225"/>
      <c r="H787" s="225"/>
      <c r="I787" s="225"/>
      <c r="J787" s="270"/>
      <c r="K787" s="271"/>
      <c r="L787" s="225"/>
      <c r="M787" s="225"/>
      <c r="N787" s="225"/>
      <c r="O787" s="225"/>
      <c r="P787" s="225"/>
      <c r="Q787" s="225"/>
      <c r="R787" s="225"/>
      <c r="S787" s="225"/>
      <c r="T787" s="225"/>
      <c r="U787" s="225"/>
      <c r="V787" s="225"/>
      <c r="W787" s="225"/>
      <c r="X787" s="225"/>
      <c r="Y787" s="225"/>
      <c r="Z787" s="225"/>
      <c r="AA787" s="225"/>
      <c r="AB787" s="225"/>
      <c r="AC787" s="225"/>
      <c r="AD787" s="225"/>
      <c r="AE787" s="225"/>
      <c r="AF787" s="225"/>
      <c r="AG787" s="225"/>
      <c r="AH787" s="225"/>
      <c r="AI787" s="225"/>
      <c r="AJ787" s="225"/>
      <c r="AK787" s="225"/>
      <c r="AL787" s="225"/>
      <c r="AM787" s="225"/>
      <c r="AN787" s="225"/>
      <c r="AO787" s="225"/>
      <c r="AP787" s="225"/>
      <c r="AQ787" s="225"/>
      <c r="AR787" s="225"/>
      <c r="AS787" s="225"/>
      <c r="AT787" s="225"/>
      <c r="AU787" s="225"/>
      <c r="AV787" s="225"/>
      <c r="AW787" s="225"/>
      <c r="AX787" s="225"/>
      <c r="AY787" s="225"/>
      <c r="AZ787" s="225"/>
      <c r="BA787" s="225"/>
      <c r="BB787" s="225"/>
      <c r="BC787" s="225"/>
      <c r="BD787" s="225"/>
      <c r="BE787" s="225"/>
      <c r="BF787" s="225"/>
      <c r="BG787" s="225"/>
      <c r="BH787" s="225"/>
      <c r="BI787" s="225"/>
      <c r="BJ787" s="225"/>
      <c r="BK787" s="225"/>
      <c r="BL787" s="225"/>
      <c r="BM787" s="225"/>
      <c r="BN787" s="225"/>
      <c r="BO787" s="225"/>
      <c r="BP787" s="225"/>
      <c r="BQ787" s="225"/>
      <c r="BR787" s="225"/>
      <c r="BS787" s="225"/>
      <c r="BT787" s="225"/>
      <c r="BU787" s="225"/>
      <c r="BV787" s="225"/>
      <c r="BW787" s="225"/>
      <c r="BX787" s="225"/>
      <c r="BY787" s="225"/>
      <c r="BZ787" s="225"/>
    </row>
    <row r="788" spans="1:78" ht="12" customHeight="1" x14ac:dyDescent="0.25">
      <c r="A788" s="225"/>
      <c r="B788" s="225"/>
      <c r="C788" s="225"/>
      <c r="D788" s="225"/>
      <c r="E788" s="225"/>
      <c r="F788" s="225"/>
      <c r="G788" s="225"/>
      <c r="H788" s="225"/>
      <c r="I788" s="225"/>
      <c r="J788" s="270"/>
      <c r="K788" s="271"/>
      <c r="L788" s="225"/>
      <c r="M788" s="225"/>
      <c r="N788" s="225"/>
      <c r="O788" s="225"/>
      <c r="P788" s="225"/>
      <c r="Q788" s="225"/>
      <c r="R788" s="225"/>
      <c r="S788" s="225"/>
      <c r="T788" s="225"/>
      <c r="U788" s="225"/>
      <c r="V788" s="225"/>
      <c r="W788" s="225"/>
      <c r="X788" s="225"/>
      <c r="Y788" s="225"/>
      <c r="Z788" s="225"/>
      <c r="AA788" s="225"/>
      <c r="AB788" s="225"/>
      <c r="AC788" s="225"/>
      <c r="AD788" s="225"/>
      <c r="AE788" s="225"/>
      <c r="AF788" s="225"/>
      <c r="AG788" s="225"/>
      <c r="AH788" s="225"/>
      <c r="AI788" s="225"/>
      <c r="AJ788" s="225"/>
      <c r="AK788" s="225"/>
      <c r="AL788" s="225"/>
      <c r="AM788" s="225"/>
      <c r="AN788" s="225"/>
      <c r="AO788" s="225"/>
      <c r="AP788" s="225"/>
      <c r="AQ788" s="225"/>
      <c r="AR788" s="225"/>
      <c r="AS788" s="225"/>
      <c r="AT788" s="225"/>
      <c r="AU788" s="225"/>
      <c r="AV788" s="225"/>
      <c r="AW788" s="225"/>
      <c r="AX788" s="225"/>
      <c r="AY788" s="225"/>
      <c r="AZ788" s="225"/>
      <c r="BA788" s="225"/>
      <c r="BB788" s="225"/>
      <c r="BC788" s="225"/>
      <c r="BD788" s="225"/>
      <c r="BE788" s="225"/>
      <c r="BF788" s="225"/>
      <c r="BG788" s="225"/>
      <c r="BH788" s="225"/>
      <c r="BI788" s="225"/>
      <c r="BJ788" s="225"/>
      <c r="BK788" s="225"/>
      <c r="BL788" s="225"/>
      <c r="BM788" s="225"/>
      <c r="BN788" s="225"/>
      <c r="BO788" s="225"/>
      <c r="BP788" s="225"/>
      <c r="BQ788" s="225"/>
      <c r="BR788" s="225"/>
      <c r="BS788" s="225"/>
      <c r="BT788" s="225"/>
      <c r="BU788" s="225"/>
      <c r="BV788" s="225"/>
      <c r="BW788" s="225"/>
      <c r="BX788" s="225"/>
      <c r="BY788" s="225"/>
      <c r="BZ788" s="225"/>
    </row>
    <row r="789" spans="1:78" ht="12" customHeight="1" x14ac:dyDescent="0.25">
      <c r="A789" s="225"/>
      <c r="B789" s="225"/>
      <c r="C789" s="225"/>
      <c r="D789" s="225"/>
      <c r="E789" s="225"/>
      <c r="F789" s="225"/>
      <c r="G789" s="225"/>
      <c r="H789" s="225"/>
      <c r="I789" s="225"/>
      <c r="J789" s="270"/>
      <c r="K789" s="271"/>
      <c r="L789" s="225"/>
      <c r="M789" s="225"/>
      <c r="N789" s="225"/>
      <c r="O789" s="225"/>
      <c r="P789" s="225"/>
      <c r="Q789" s="225"/>
      <c r="R789" s="225"/>
      <c r="S789" s="225"/>
      <c r="T789" s="225"/>
      <c r="U789" s="225"/>
      <c r="V789" s="225"/>
      <c r="W789" s="225"/>
      <c r="X789" s="225"/>
      <c r="Y789" s="225"/>
      <c r="Z789" s="225"/>
      <c r="AA789" s="225"/>
      <c r="AB789" s="225"/>
      <c r="AC789" s="225"/>
      <c r="AD789" s="225"/>
      <c r="AE789" s="225"/>
      <c r="AF789" s="225"/>
      <c r="AG789" s="225"/>
      <c r="AH789" s="225"/>
      <c r="AI789" s="225"/>
      <c r="AJ789" s="225"/>
      <c r="AK789" s="225"/>
      <c r="AL789" s="225"/>
      <c r="AM789" s="225"/>
      <c r="AN789" s="225"/>
      <c r="AO789" s="225"/>
      <c r="AP789" s="225"/>
      <c r="AQ789" s="225"/>
      <c r="AR789" s="225"/>
      <c r="AS789" s="225"/>
      <c r="AT789" s="225"/>
      <c r="AU789" s="225"/>
      <c r="AV789" s="225"/>
      <c r="AW789" s="225"/>
      <c r="AX789" s="225"/>
      <c r="AY789" s="225"/>
      <c r="AZ789" s="225"/>
      <c r="BA789" s="225"/>
      <c r="BB789" s="225"/>
      <c r="BC789" s="225"/>
      <c r="BD789" s="225"/>
      <c r="BE789" s="225"/>
      <c r="BF789" s="225"/>
      <c r="BG789" s="225"/>
      <c r="BH789" s="225"/>
      <c r="BI789" s="225"/>
      <c r="BJ789" s="225"/>
      <c r="BK789" s="225"/>
      <c r="BL789" s="225"/>
      <c r="BM789" s="225"/>
      <c r="BN789" s="225"/>
      <c r="BO789" s="225"/>
      <c r="BP789" s="225"/>
      <c r="BQ789" s="225"/>
      <c r="BR789" s="225"/>
      <c r="BS789" s="225"/>
      <c r="BT789" s="225"/>
      <c r="BU789" s="225"/>
      <c r="BV789" s="225"/>
      <c r="BW789" s="225"/>
      <c r="BX789" s="225"/>
      <c r="BY789" s="225"/>
      <c r="BZ789" s="225"/>
    </row>
    <row r="790" spans="1:78" ht="12" customHeight="1" x14ac:dyDescent="0.25">
      <c r="A790" s="225"/>
      <c r="B790" s="225"/>
      <c r="C790" s="225"/>
      <c r="D790" s="225"/>
      <c r="E790" s="225"/>
      <c r="F790" s="225"/>
      <c r="G790" s="225"/>
      <c r="H790" s="225"/>
      <c r="I790" s="225"/>
      <c r="J790" s="270"/>
      <c r="K790" s="271"/>
      <c r="L790" s="225"/>
      <c r="M790" s="225"/>
      <c r="N790" s="225"/>
      <c r="O790" s="225"/>
      <c r="P790" s="225"/>
      <c r="Q790" s="225"/>
      <c r="R790" s="225"/>
      <c r="S790" s="225"/>
      <c r="T790" s="225"/>
      <c r="U790" s="225"/>
      <c r="V790" s="225"/>
      <c r="W790" s="225"/>
      <c r="X790" s="225"/>
      <c r="Y790" s="225"/>
      <c r="Z790" s="225"/>
      <c r="AA790" s="225"/>
      <c r="AB790" s="225"/>
      <c r="AC790" s="225"/>
      <c r="AD790" s="225"/>
      <c r="AE790" s="225"/>
      <c r="AF790" s="225"/>
      <c r="AG790" s="225"/>
      <c r="AH790" s="225"/>
      <c r="AI790" s="225"/>
      <c r="AJ790" s="225"/>
      <c r="AK790" s="225"/>
      <c r="AL790" s="225"/>
      <c r="AM790" s="225"/>
      <c r="AN790" s="225"/>
      <c r="AO790" s="225"/>
      <c r="AP790" s="225"/>
      <c r="AQ790" s="225"/>
      <c r="AR790" s="225"/>
      <c r="AS790" s="225"/>
      <c r="AT790" s="225"/>
      <c r="AU790" s="225"/>
      <c r="AV790" s="225"/>
      <c r="AW790" s="225"/>
      <c r="AX790" s="225"/>
      <c r="AY790" s="225"/>
      <c r="AZ790" s="225"/>
      <c r="BA790" s="225"/>
      <c r="BB790" s="225"/>
      <c r="BC790" s="225"/>
      <c r="BD790" s="225"/>
      <c r="BE790" s="225"/>
      <c r="BF790" s="225"/>
      <c r="BG790" s="225"/>
      <c r="BH790" s="225"/>
      <c r="BI790" s="225"/>
      <c r="BJ790" s="225"/>
      <c r="BK790" s="225"/>
      <c r="BL790" s="225"/>
      <c r="BM790" s="225"/>
      <c r="BN790" s="225"/>
      <c r="BO790" s="225"/>
      <c r="BP790" s="225"/>
      <c r="BQ790" s="225"/>
      <c r="BR790" s="225"/>
      <c r="BS790" s="225"/>
      <c r="BT790" s="225"/>
      <c r="BU790" s="225"/>
      <c r="BV790" s="225"/>
      <c r="BW790" s="225"/>
      <c r="BX790" s="225"/>
      <c r="BY790" s="225"/>
      <c r="BZ790" s="225"/>
    </row>
    <row r="791" spans="1:78" ht="12" customHeight="1" x14ac:dyDescent="0.25">
      <c r="A791" s="225"/>
      <c r="B791" s="225"/>
      <c r="C791" s="225"/>
      <c r="D791" s="225"/>
      <c r="E791" s="225"/>
      <c r="F791" s="225"/>
      <c r="G791" s="225"/>
      <c r="H791" s="225"/>
      <c r="I791" s="225"/>
      <c r="J791" s="270"/>
      <c r="K791" s="271"/>
      <c r="L791" s="225"/>
      <c r="M791" s="225"/>
      <c r="N791" s="225"/>
      <c r="O791" s="225"/>
      <c r="P791" s="225"/>
      <c r="Q791" s="225"/>
      <c r="R791" s="225"/>
      <c r="S791" s="225"/>
      <c r="T791" s="225"/>
      <c r="U791" s="225"/>
      <c r="V791" s="225"/>
      <c r="W791" s="225"/>
      <c r="X791" s="225"/>
      <c r="Y791" s="225"/>
      <c r="Z791" s="225"/>
      <c r="AA791" s="225"/>
      <c r="AB791" s="225"/>
      <c r="AC791" s="225"/>
      <c r="AD791" s="225"/>
      <c r="AE791" s="225"/>
      <c r="AF791" s="225"/>
      <c r="AG791" s="225"/>
      <c r="AH791" s="225"/>
      <c r="AI791" s="225"/>
      <c r="AJ791" s="225"/>
      <c r="AK791" s="225"/>
      <c r="AL791" s="225"/>
      <c r="AM791" s="225"/>
      <c r="AN791" s="225"/>
      <c r="AO791" s="225"/>
      <c r="AP791" s="225"/>
      <c r="AQ791" s="225"/>
      <c r="AR791" s="225"/>
      <c r="AS791" s="225"/>
      <c r="AT791" s="225"/>
      <c r="AU791" s="225"/>
      <c r="AV791" s="225"/>
      <c r="AW791" s="225"/>
      <c r="AX791" s="225"/>
      <c r="AY791" s="225"/>
      <c r="AZ791" s="225"/>
      <c r="BA791" s="225"/>
      <c r="BB791" s="225"/>
      <c r="BC791" s="225"/>
      <c r="BD791" s="225"/>
      <c r="BE791" s="225"/>
      <c r="BF791" s="225"/>
      <c r="BG791" s="225"/>
      <c r="BH791" s="225"/>
      <c r="BI791" s="225"/>
      <c r="BJ791" s="225"/>
      <c r="BK791" s="225"/>
      <c r="BL791" s="225"/>
      <c r="BM791" s="225"/>
      <c r="BN791" s="225"/>
      <c r="BO791" s="225"/>
      <c r="BP791" s="225"/>
      <c r="BQ791" s="225"/>
      <c r="BR791" s="225"/>
      <c r="BS791" s="225"/>
      <c r="BT791" s="225"/>
      <c r="BU791" s="225"/>
      <c r="BV791" s="225"/>
      <c r="BW791" s="225"/>
      <c r="BX791" s="225"/>
      <c r="BY791" s="225"/>
      <c r="BZ791" s="225"/>
    </row>
    <row r="792" spans="1:78" ht="12" customHeight="1" x14ac:dyDescent="0.25">
      <c r="A792" s="225"/>
      <c r="B792" s="225"/>
      <c r="C792" s="225"/>
      <c r="D792" s="225"/>
      <c r="E792" s="225"/>
      <c r="F792" s="225"/>
      <c r="G792" s="225"/>
      <c r="H792" s="225"/>
      <c r="I792" s="225"/>
      <c r="J792" s="270"/>
      <c r="K792" s="271"/>
      <c r="L792" s="225"/>
      <c r="M792" s="225"/>
      <c r="N792" s="225"/>
      <c r="O792" s="225"/>
      <c r="P792" s="225"/>
      <c r="Q792" s="225"/>
      <c r="R792" s="225"/>
      <c r="S792" s="225"/>
      <c r="T792" s="225"/>
      <c r="U792" s="225"/>
      <c r="V792" s="225"/>
      <c r="W792" s="225"/>
      <c r="X792" s="225"/>
      <c r="Y792" s="225"/>
      <c r="Z792" s="225"/>
      <c r="AA792" s="225"/>
      <c r="AB792" s="225"/>
      <c r="AC792" s="225"/>
      <c r="AD792" s="225"/>
      <c r="AE792" s="225"/>
      <c r="AF792" s="225"/>
      <c r="AG792" s="225"/>
      <c r="AH792" s="225"/>
      <c r="AI792" s="225"/>
      <c r="AJ792" s="225"/>
      <c r="AK792" s="225"/>
      <c r="AL792" s="225"/>
      <c r="AM792" s="225"/>
      <c r="AN792" s="225"/>
      <c r="AO792" s="225"/>
      <c r="AP792" s="225"/>
      <c r="AQ792" s="225"/>
      <c r="AR792" s="225"/>
      <c r="AS792" s="225"/>
      <c r="AT792" s="225"/>
      <c r="AU792" s="225"/>
      <c r="AV792" s="225"/>
      <c r="AW792" s="225"/>
      <c r="AX792" s="225"/>
      <c r="AY792" s="225"/>
      <c r="AZ792" s="225"/>
      <c r="BA792" s="225"/>
      <c r="BB792" s="225"/>
      <c r="BC792" s="225"/>
      <c r="BD792" s="225"/>
      <c r="BE792" s="225"/>
      <c r="BF792" s="225"/>
      <c r="BG792" s="225"/>
      <c r="BH792" s="225"/>
      <c r="BI792" s="225"/>
      <c r="BJ792" s="225"/>
      <c r="BK792" s="225"/>
      <c r="BL792" s="225"/>
      <c r="BM792" s="225"/>
      <c r="BN792" s="225"/>
      <c r="BO792" s="225"/>
      <c r="BP792" s="225"/>
      <c r="BQ792" s="225"/>
      <c r="BR792" s="225"/>
      <c r="BS792" s="225"/>
      <c r="BT792" s="225"/>
      <c r="BU792" s="225"/>
      <c r="BV792" s="225"/>
      <c r="BW792" s="225"/>
      <c r="BX792" s="225"/>
      <c r="BY792" s="225"/>
      <c r="BZ792" s="225"/>
    </row>
    <row r="793" spans="1:78" ht="12" customHeight="1" x14ac:dyDescent="0.25">
      <c r="A793" s="225"/>
      <c r="B793" s="225"/>
      <c r="C793" s="225"/>
      <c r="D793" s="225"/>
      <c r="E793" s="225"/>
      <c r="F793" s="225"/>
      <c r="G793" s="225"/>
      <c r="H793" s="225"/>
      <c r="I793" s="225"/>
      <c r="J793" s="270"/>
      <c r="K793" s="271"/>
      <c r="L793" s="225"/>
      <c r="M793" s="225"/>
      <c r="N793" s="225"/>
      <c r="O793" s="225"/>
      <c r="P793" s="225"/>
      <c r="Q793" s="225"/>
      <c r="R793" s="225"/>
      <c r="S793" s="225"/>
      <c r="T793" s="225"/>
      <c r="U793" s="225"/>
      <c r="V793" s="225"/>
      <c r="W793" s="225"/>
      <c r="X793" s="225"/>
      <c r="Y793" s="225"/>
      <c r="Z793" s="225"/>
      <c r="AA793" s="225"/>
      <c r="AB793" s="225"/>
      <c r="AC793" s="225"/>
      <c r="AD793" s="225"/>
      <c r="AE793" s="225"/>
      <c r="AF793" s="225"/>
      <c r="AG793" s="225"/>
      <c r="AH793" s="225"/>
      <c r="AI793" s="225"/>
      <c r="AJ793" s="225"/>
      <c r="AK793" s="225"/>
      <c r="AL793" s="225"/>
      <c r="AM793" s="225"/>
      <c r="AN793" s="225"/>
      <c r="AO793" s="225"/>
      <c r="AP793" s="225"/>
      <c r="AQ793" s="225"/>
      <c r="AR793" s="225"/>
      <c r="AS793" s="225"/>
      <c r="AT793" s="225"/>
      <c r="AU793" s="225"/>
      <c r="AV793" s="225"/>
      <c r="AW793" s="225"/>
      <c r="AX793" s="225"/>
      <c r="AY793" s="225"/>
      <c r="AZ793" s="225"/>
      <c r="BA793" s="225"/>
      <c r="BB793" s="225"/>
      <c r="BC793" s="225"/>
      <c r="BD793" s="225"/>
      <c r="BE793" s="225"/>
      <c r="BF793" s="225"/>
      <c r="BG793" s="225"/>
      <c r="BH793" s="225"/>
      <c r="BI793" s="225"/>
      <c r="BJ793" s="225"/>
      <c r="BK793" s="225"/>
      <c r="BL793" s="225"/>
      <c r="BM793" s="225"/>
      <c r="BN793" s="225"/>
      <c r="BO793" s="225"/>
      <c r="BP793" s="225"/>
      <c r="BQ793" s="225"/>
      <c r="BR793" s="225"/>
      <c r="BS793" s="225"/>
      <c r="BT793" s="225"/>
      <c r="BU793" s="225"/>
      <c r="BV793" s="225"/>
      <c r="BW793" s="225"/>
      <c r="BX793" s="225"/>
      <c r="BY793" s="225"/>
      <c r="BZ793" s="225"/>
    </row>
    <row r="794" spans="1:78" ht="12" customHeight="1" x14ac:dyDescent="0.25">
      <c r="A794" s="225"/>
      <c r="B794" s="225"/>
      <c r="C794" s="225"/>
      <c r="D794" s="225"/>
      <c r="E794" s="225"/>
      <c r="F794" s="225"/>
      <c r="G794" s="225"/>
      <c r="H794" s="225"/>
      <c r="I794" s="225"/>
      <c r="J794" s="270"/>
      <c r="K794" s="271"/>
      <c r="L794" s="225"/>
      <c r="M794" s="225"/>
      <c r="N794" s="225"/>
      <c r="O794" s="225"/>
      <c r="P794" s="225"/>
      <c r="Q794" s="225"/>
      <c r="R794" s="225"/>
      <c r="S794" s="225"/>
      <c r="T794" s="225"/>
      <c r="U794" s="225"/>
      <c r="V794" s="225"/>
      <c r="W794" s="225"/>
      <c r="X794" s="225"/>
      <c r="Y794" s="225"/>
      <c r="Z794" s="225"/>
      <c r="AA794" s="225"/>
      <c r="AB794" s="225"/>
      <c r="AC794" s="225"/>
      <c r="AD794" s="225"/>
      <c r="AE794" s="225"/>
      <c r="AF794" s="225"/>
      <c r="AG794" s="225"/>
      <c r="AH794" s="225"/>
      <c r="AI794" s="225"/>
      <c r="AJ794" s="225"/>
      <c r="AK794" s="225"/>
      <c r="AL794" s="225"/>
      <c r="AM794" s="225"/>
      <c r="AN794" s="225"/>
      <c r="AO794" s="225"/>
      <c r="AP794" s="225"/>
      <c r="AQ794" s="225"/>
      <c r="AR794" s="225"/>
      <c r="AS794" s="225"/>
      <c r="AT794" s="225"/>
      <c r="AU794" s="225"/>
      <c r="AV794" s="225"/>
      <c r="AW794" s="225"/>
      <c r="AX794" s="225"/>
      <c r="AY794" s="225"/>
      <c r="AZ794" s="225"/>
      <c r="BA794" s="225"/>
      <c r="BB794" s="225"/>
      <c r="BC794" s="225"/>
      <c r="BD794" s="225"/>
      <c r="BE794" s="225"/>
      <c r="BF794" s="225"/>
      <c r="BG794" s="225"/>
      <c r="BH794" s="225"/>
      <c r="BI794" s="225"/>
      <c r="BJ794" s="225"/>
      <c r="BK794" s="225"/>
      <c r="BL794" s="225"/>
      <c r="BM794" s="225"/>
      <c r="BN794" s="225"/>
      <c r="BO794" s="225"/>
      <c r="BP794" s="225"/>
      <c r="BQ794" s="225"/>
      <c r="BR794" s="225"/>
      <c r="BS794" s="225"/>
      <c r="BT794" s="225"/>
      <c r="BU794" s="225"/>
      <c r="BV794" s="225"/>
      <c r="BW794" s="225"/>
      <c r="BX794" s="225"/>
      <c r="BY794" s="225"/>
      <c r="BZ794" s="225"/>
    </row>
    <row r="795" spans="1:78" ht="12" customHeight="1" x14ac:dyDescent="0.25">
      <c r="A795" s="225"/>
      <c r="B795" s="225"/>
      <c r="C795" s="225"/>
      <c r="D795" s="225"/>
      <c r="E795" s="225"/>
      <c r="F795" s="225"/>
      <c r="G795" s="225"/>
      <c r="H795" s="225"/>
      <c r="I795" s="225"/>
      <c r="J795" s="270"/>
      <c r="K795" s="271"/>
      <c r="L795" s="225"/>
      <c r="M795" s="225"/>
      <c r="N795" s="225"/>
      <c r="O795" s="225"/>
      <c r="P795" s="225"/>
      <c r="Q795" s="225"/>
      <c r="R795" s="225"/>
      <c r="S795" s="225"/>
      <c r="T795" s="225"/>
      <c r="U795" s="225"/>
      <c r="V795" s="225"/>
      <c r="W795" s="225"/>
      <c r="X795" s="225"/>
      <c r="Y795" s="225"/>
      <c r="Z795" s="225"/>
      <c r="AA795" s="225"/>
      <c r="AB795" s="225"/>
      <c r="AC795" s="225"/>
      <c r="AD795" s="225"/>
      <c r="AE795" s="225"/>
      <c r="AF795" s="225"/>
      <c r="AG795" s="225"/>
      <c r="AH795" s="225"/>
      <c r="AI795" s="225"/>
      <c r="AJ795" s="225"/>
      <c r="AK795" s="225"/>
      <c r="AL795" s="225"/>
      <c r="AM795" s="225"/>
      <c r="AN795" s="225"/>
      <c r="AO795" s="225"/>
      <c r="AP795" s="225"/>
      <c r="AQ795" s="225"/>
      <c r="AR795" s="225"/>
      <c r="AS795" s="225"/>
      <c r="AT795" s="225"/>
      <c r="AU795" s="225"/>
      <c r="AV795" s="225"/>
      <c r="AW795" s="225"/>
      <c r="AX795" s="225"/>
      <c r="AY795" s="225"/>
      <c r="AZ795" s="225"/>
      <c r="BA795" s="225"/>
      <c r="BB795" s="225"/>
      <c r="BC795" s="225"/>
      <c r="BD795" s="225"/>
      <c r="BE795" s="225"/>
      <c r="BF795" s="225"/>
      <c r="BG795" s="225"/>
      <c r="BH795" s="225"/>
      <c r="BI795" s="225"/>
      <c r="BJ795" s="225"/>
      <c r="BK795" s="225"/>
      <c r="BL795" s="225"/>
      <c r="BM795" s="225"/>
      <c r="BN795" s="225"/>
      <c r="BO795" s="225"/>
      <c r="BP795" s="225"/>
      <c r="BQ795" s="225"/>
      <c r="BR795" s="225"/>
      <c r="BS795" s="225"/>
      <c r="BT795" s="225"/>
      <c r="BU795" s="225"/>
      <c r="BV795" s="225"/>
      <c r="BW795" s="225"/>
      <c r="BX795" s="225"/>
      <c r="BY795" s="225"/>
      <c r="BZ795" s="225"/>
    </row>
    <row r="796" spans="1:78" ht="12" customHeight="1" x14ac:dyDescent="0.25">
      <c r="A796" s="225"/>
      <c r="B796" s="225"/>
      <c r="C796" s="225"/>
      <c r="D796" s="225"/>
      <c r="E796" s="225"/>
      <c r="F796" s="225"/>
      <c r="G796" s="225"/>
      <c r="H796" s="225"/>
      <c r="I796" s="225"/>
      <c r="J796" s="270"/>
      <c r="K796" s="271"/>
      <c r="L796" s="225"/>
      <c r="M796" s="225"/>
      <c r="N796" s="225"/>
      <c r="O796" s="225"/>
      <c r="P796" s="225"/>
      <c r="Q796" s="225"/>
      <c r="R796" s="225"/>
      <c r="S796" s="225"/>
      <c r="T796" s="225"/>
      <c r="U796" s="225"/>
      <c r="V796" s="225"/>
      <c r="W796" s="225"/>
      <c r="X796" s="225"/>
      <c r="Y796" s="225"/>
      <c r="Z796" s="225"/>
      <c r="AA796" s="225"/>
      <c r="AB796" s="225"/>
      <c r="AC796" s="225"/>
      <c r="AD796" s="225"/>
      <c r="AE796" s="225"/>
      <c r="AF796" s="225"/>
      <c r="AG796" s="225"/>
      <c r="AH796" s="225"/>
      <c r="AI796" s="225"/>
      <c r="AJ796" s="225"/>
      <c r="AK796" s="225"/>
      <c r="AL796" s="225"/>
      <c r="AM796" s="225"/>
      <c r="AN796" s="225"/>
      <c r="AO796" s="225"/>
      <c r="AP796" s="225"/>
      <c r="AQ796" s="225"/>
      <c r="AR796" s="225"/>
      <c r="AS796" s="225"/>
      <c r="AT796" s="225"/>
      <c r="AU796" s="225"/>
      <c r="AV796" s="225"/>
      <c r="AW796" s="225"/>
      <c r="AX796" s="225"/>
      <c r="AY796" s="225"/>
      <c r="AZ796" s="225"/>
      <c r="BA796" s="225"/>
      <c r="BB796" s="225"/>
      <c r="BC796" s="225"/>
      <c r="BD796" s="225"/>
      <c r="BE796" s="225"/>
      <c r="BF796" s="225"/>
      <c r="BG796" s="225"/>
      <c r="BH796" s="225"/>
      <c r="BI796" s="225"/>
      <c r="BJ796" s="225"/>
      <c r="BK796" s="225"/>
      <c r="BL796" s="225"/>
      <c r="BM796" s="225"/>
      <c r="BN796" s="225"/>
      <c r="BO796" s="225"/>
      <c r="BP796" s="225"/>
      <c r="BQ796" s="225"/>
      <c r="BR796" s="225"/>
      <c r="BS796" s="225"/>
      <c r="BT796" s="225"/>
      <c r="BU796" s="225"/>
      <c r="BV796" s="225"/>
      <c r="BW796" s="225"/>
      <c r="BX796" s="225"/>
      <c r="BY796" s="225"/>
      <c r="BZ796" s="225"/>
    </row>
    <row r="797" spans="1:78" ht="12" customHeight="1" x14ac:dyDescent="0.25">
      <c r="A797" s="225"/>
      <c r="B797" s="225"/>
      <c r="C797" s="225"/>
      <c r="D797" s="225"/>
      <c r="E797" s="225"/>
      <c r="F797" s="225"/>
      <c r="G797" s="225"/>
      <c r="H797" s="225"/>
      <c r="I797" s="225"/>
      <c r="J797" s="270"/>
      <c r="K797" s="271"/>
      <c r="L797" s="225"/>
      <c r="M797" s="225"/>
      <c r="N797" s="225"/>
      <c r="O797" s="225"/>
      <c r="P797" s="225"/>
      <c r="Q797" s="225"/>
      <c r="R797" s="225"/>
      <c r="S797" s="225"/>
      <c r="T797" s="225"/>
      <c r="U797" s="225"/>
      <c r="V797" s="225"/>
      <c r="W797" s="225"/>
      <c r="X797" s="225"/>
      <c r="Y797" s="225"/>
      <c r="Z797" s="225"/>
      <c r="AA797" s="225"/>
      <c r="AB797" s="225"/>
      <c r="AC797" s="225"/>
      <c r="AD797" s="225"/>
      <c r="AE797" s="225"/>
      <c r="AF797" s="225"/>
      <c r="AG797" s="225"/>
      <c r="AH797" s="225"/>
      <c r="AI797" s="225"/>
      <c r="AJ797" s="225"/>
      <c r="AK797" s="225"/>
      <c r="AL797" s="225"/>
      <c r="AM797" s="225"/>
      <c r="AN797" s="225"/>
      <c r="AO797" s="225"/>
      <c r="AP797" s="225"/>
      <c r="AQ797" s="225"/>
      <c r="AR797" s="225"/>
      <c r="AS797" s="225"/>
      <c r="AT797" s="225"/>
      <c r="AU797" s="225"/>
      <c r="AV797" s="225"/>
      <c r="AW797" s="225"/>
      <c r="AX797" s="225"/>
      <c r="AY797" s="225"/>
      <c r="AZ797" s="225"/>
      <c r="BA797" s="225"/>
      <c r="BB797" s="225"/>
      <c r="BC797" s="225"/>
      <c r="BD797" s="225"/>
      <c r="BE797" s="225"/>
      <c r="BF797" s="225"/>
      <c r="BG797" s="225"/>
      <c r="BH797" s="225"/>
      <c r="BI797" s="225"/>
      <c r="BJ797" s="225"/>
      <c r="BK797" s="225"/>
      <c r="BL797" s="225"/>
      <c r="BM797" s="225"/>
      <c r="BN797" s="225"/>
      <c r="BO797" s="225"/>
      <c r="BP797" s="225"/>
      <c r="BQ797" s="225"/>
      <c r="BR797" s="225"/>
      <c r="BS797" s="225"/>
      <c r="BT797" s="225"/>
      <c r="BU797" s="225"/>
      <c r="BV797" s="225"/>
      <c r="BW797" s="225"/>
      <c r="BX797" s="225"/>
      <c r="BY797" s="225"/>
      <c r="BZ797" s="225"/>
    </row>
    <row r="798" spans="1:78" ht="12" customHeight="1" x14ac:dyDescent="0.25">
      <c r="A798" s="225"/>
      <c r="B798" s="225"/>
      <c r="C798" s="225"/>
      <c r="D798" s="225"/>
      <c r="E798" s="225"/>
      <c r="F798" s="225"/>
      <c r="G798" s="225"/>
      <c r="H798" s="225"/>
      <c r="I798" s="225"/>
      <c r="J798" s="270"/>
      <c r="K798" s="271"/>
      <c r="L798" s="225"/>
      <c r="M798" s="225"/>
      <c r="N798" s="225"/>
      <c r="O798" s="225"/>
      <c r="P798" s="225"/>
      <c r="Q798" s="225"/>
      <c r="R798" s="225"/>
      <c r="S798" s="225"/>
      <c r="T798" s="225"/>
      <c r="U798" s="225"/>
      <c r="V798" s="225"/>
      <c r="W798" s="225"/>
      <c r="X798" s="225"/>
      <c r="Y798" s="225"/>
      <c r="Z798" s="225"/>
      <c r="AA798" s="225"/>
      <c r="AB798" s="225"/>
      <c r="AC798" s="225"/>
      <c r="AD798" s="225"/>
      <c r="AE798" s="225"/>
      <c r="AF798" s="225"/>
      <c r="AG798" s="225"/>
      <c r="AH798" s="225"/>
      <c r="AI798" s="225"/>
      <c r="AJ798" s="225"/>
      <c r="AK798" s="225"/>
      <c r="AL798" s="225"/>
      <c r="AM798" s="225"/>
      <c r="AN798" s="225"/>
      <c r="AO798" s="225"/>
      <c r="AP798" s="225"/>
      <c r="AQ798" s="225"/>
      <c r="AR798" s="225"/>
      <c r="AS798" s="225"/>
      <c r="AT798" s="225"/>
      <c r="AU798" s="225"/>
      <c r="AV798" s="225"/>
      <c r="AW798" s="225"/>
      <c r="AX798" s="225"/>
      <c r="AY798" s="225"/>
      <c r="AZ798" s="225"/>
      <c r="BA798" s="225"/>
      <c r="BB798" s="225"/>
      <c r="BC798" s="225"/>
      <c r="BD798" s="225"/>
      <c r="BE798" s="225"/>
      <c r="BF798" s="225"/>
      <c r="BG798" s="225"/>
      <c r="BH798" s="225"/>
      <c r="BI798" s="225"/>
      <c r="BJ798" s="225"/>
      <c r="BK798" s="225"/>
      <c r="BL798" s="225"/>
      <c r="BM798" s="225"/>
      <c r="BN798" s="225"/>
      <c r="BO798" s="225"/>
      <c r="BP798" s="225"/>
      <c r="BQ798" s="225"/>
      <c r="BR798" s="225"/>
      <c r="BS798" s="225"/>
      <c r="BT798" s="225"/>
      <c r="BU798" s="225"/>
      <c r="BV798" s="225"/>
      <c r="BW798" s="225"/>
      <c r="BX798" s="225"/>
      <c r="BY798" s="225"/>
      <c r="BZ798" s="225"/>
    </row>
    <row r="799" spans="1:78" ht="12" customHeight="1" x14ac:dyDescent="0.25">
      <c r="A799" s="225"/>
      <c r="B799" s="225"/>
      <c r="C799" s="225"/>
      <c r="D799" s="225"/>
      <c r="E799" s="225"/>
      <c r="F799" s="225"/>
      <c r="G799" s="225"/>
      <c r="H799" s="225"/>
      <c r="I799" s="225"/>
      <c r="J799" s="270"/>
      <c r="K799" s="271"/>
      <c r="L799" s="225"/>
      <c r="M799" s="225"/>
      <c r="N799" s="225"/>
      <c r="O799" s="225"/>
      <c r="P799" s="225"/>
      <c r="Q799" s="225"/>
      <c r="R799" s="225"/>
      <c r="S799" s="225"/>
      <c r="T799" s="225"/>
      <c r="U799" s="225"/>
      <c r="V799" s="225"/>
      <c r="W799" s="225"/>
      <c r="X799" s="225"/>
      <c r="Y799" s="225"/>
      <c r="Z799" s="225"/>
      <c r="AA799" s="225"/>
      <c r="AB799" s="225"/>
      <c r="AC799" s="225"/>
      <c r="AD799" s="225"/>
      <c r="AE799" s="225"/>
      <c r="AF799" s="225"/>
      <c r="AG799" s="225"/>
      <c r="AH799" s="225"/>
      <c r="AI799" s="225"/>
      <c r="AJ799" s="225"/>
      <c r="AK799" s="225"/>
      <c r="AL799" s="225"/>
      <c r="AM799" s="225"/>
      <c r="AN799" s="225"/>
      <c r="AO799" s="225"/>
      <c r="AP799" s="225"/>
      <c r="AQ799" s="225"/>
      <c r="AR799" s="225"/>
      <c r="AS799" s="225"/>
      <c r="AT799" s="225"/>
      <c r="AU799" s="225"/>
      <c r="AV799" s="225"/>
      <c r="AW799" s="225"/>
      <c r="AX799" s="225"/>
      <c r="AY799" s="225"/>
      <c r="AZ799" s="225"/>
      <c r="BA799" s="225"/>
      <c r="BB799" s="225"/>
      <c r="BC799" s="225"/>
      <c r="BD799" s="225"/>
      <c r="BE799" s="225"/>
      <c r="BF799" s="225"/>
      <c r="BG799" s="225"/>
      <c r="BH799" s="225"/>
      <c r="BI799" s="225"/>
      <c r="BJ799" s="225"/>
      <c r="BK799" s="225"/>
      <c r="BL799" s="225"/>
      <c r="BM799" s="225"/>
      <c r="BN799" s="225"/>
      <c r="BO799" s="225"/>
      <c r="BP799" s="225"/>
      <c r="BQ799" s="225"/>
      <c r="BR799" s="225"/>
      <c r="BS799" s="225"/>
      <c r="BT799" s="225"/>
      <c r="BU799" s="225"/>
      <c r="BV799" s="225"/>
      <c r="BW799" s="225"/>
      <c r="BX799" s="225"/>
      <c r="BY799" s="225"/>
      <c r="BZ799" s="225"/>
    </row>
    <row r="800" spans="1:78" ht="12" customHeight="1" x14ac:dyDescent="0.25">
      <c r="A800" s="225"/>
      <c r="B800" s="225"/>
      <c r="C800" s="225"/>
      <c r="D800" s="225"/>
      <c r="E800" s="225"/>
      <c r="F800" s="225"/>
      <c r="G800" s="225"/>
      <c r="H800" s="225"/>
      <c r="I800" s="225"/>
      <c r="J800" s="270"/>
      <c r="K800" s="271"/>
      <c r="L800" s="225"/>
      <c r="M800" s="225"/>
      <c r="N800" s="225"/>
      <c r="O800" s="225"/>
      <c r="P800" s="225"/>
      <c r="Q800" s="225"/>
      <c r="R800" s="225"/>
      <c r="S800" s="225"/>
      <c r="T800" s="225"/>
      <c r="U800" s="225"/>
      <c r="V800" s="225"/>
      <c r="W800" s="225"/>
      <c r="X800" s="225"/>
      <c r="Y800" s="225"/>
      <c r="Z800" s="225"/>
      <c r="AA800" s="225"/>
      <c r="AB800" s="225"/>
      <c r="AC800" s="225"/>
      <c r="AD800" s="225"/>
      <c r="AE800" s="225"/>
      <c r="AF800" s="225"/>
      <c r="AG800" s="225"/>
      <c r="AH800" s="225"/>
      <c r="AI800" s="225"/>
      <c r="AJ800" s="225"/>
      <c r="AK800" s="225"/>
      <c r="AL800" s="225"/>
      <c r="AM800" s="225"/>
      <c r="AN800" s="225"/>
      <c r="AO800" s="225"/>
      <c r="AP800" s="225"/>
      <c r="AQ800" s="225"/>
      <c r="AR800" s="225"/>
      <c r="AS800" s="225"/>
      <c r="AT800" s="225"/>
      <c r="AU800" s="225"/>
      <c r="AV800" s="225"/>
      <c r="AW800" s="225"/>
      <c r="AX800" s="225"/>
      <c r="AY800" s="225"/>
      <c r="AZ800" s="225"/>
      <c r="BA800" s="225"/>
      <c r="BB800" s="225"/>
      <c r="BC800" s="225"/>
      <c r="BD800" s="225"/>
      <c r="BE800" s="225"/>
      <c r="BF800" s="225"/>
      <c r="BG800" s="225"/>
      <c r="BH800" s="225"/>
      <c r="BI800" s="225"/>
      <c r="BJ800" s="225"/>
      <c r="BK800" s="225"/>
      <c r="BL800" s="225"/>
      <c r="BM800" s="225"/>
      <c r="BN800" s="225"/>
      <c r="BO800" s="225"/>
      <c r="BP800" s="225"/>
      <c r="BQ800" s="225"/>
      <c r="BR800" s="225"/>
      <c r="BS800" s="225"/>
      <c r="BT800" s="225"/>
      <c r="BU800" s="225"/>
      <c r="BV800" s="225"/>
      <c r="BW800" s="225"/>
      <c r="BX800" s="225"/>
      <c r="BY800" s="225"/>
      <c r="BZ800" s="225"/>
    </row>
    <row r="801" spans="1:78" ht="12" customHeight="1" x14ac:dyDescent="0.25">
      <c r="A801" s="225"/>
      <c r="B801" s="225"/>
      <c r="C801" s="225"/>
      <c r="D801" s="225"/>
      <c r="E801" s="225"/>
      <c r="F801" s="225"/>
      <c r="G801" s="225"/>
      <c r="H801" s="225"/>
      <c r="I801" s="225"/>
      <c r="J801" s="270"/>
      <c r="K801" s="271"/>
      <c r="L801" s="225"/>
      <c r="M801" s="225"/>
      <c r="N801" s="225"/>
      <c r="O801" s="225"/>
      <c r="P801" s="225"/>
      <c r="Q801" s="225"/>
      <c r="R801" s="225"/>
      <c r="S801" s="225"/>
      <c r="T801" s="225"/>
      <c r="U801" s="225"/>
      <c r="V801" s="225"/>
      <c r="W801" s="225"/>
      <c r="X801" s="225"/>
      <c r="Y801" s="225"/>
      <c r="Z801" s="225"/>
      <c r="AA801" s="225"/>
      <c r="AB801" s="225"/>
      <c r="AC801" s="225"/>
      <c r="AD801" s="225"/>
      <c r="AE801" s="225"/>
      <c r="AF801" s="225"/>
      <c r="AG801" s="225"/>
      <c r="AH801" s="225"/>
      <c r="AI801" s="225"/>
      <c r="AJ801" s="225"/>
      <c r="AK801" s="225"/>
      <c r="AL801" s="225"/>
      <c r="AM801" s="225"/>
      <c r="AN801" s="225"/>
      <c r="AO801" s="225"/>
      <c r="AP801" s="225"/>
      <c r="AQ801" s="225"/>
      <c r="AR801" s="225"/>
      <c r="AS801" s="225"/>
      <c r="AT801" s="225"/>
      <c r="AU801" s="225"/>
      <c r="AV801" s="225"/>
      <c r="AW801" s="225"/>
      <c r="AX801" s="225"/>
      <c r="AY801" s="225"/>
      <c r="AZ801" s="225"/>
      <c r="BA801" s="225"/>
      <c r="BB801" s="225"/>
      <c r="BC801" s="225"/>
      <c r="BD801" s="225"/>
      <c r="BE801" s="225"/>
      <c r="BF801" s="225"/>
      <c r="BG801" s="225"/>
      <c r="BH801" s="225"/>
      <c r="BI801" s="225"/>
      <c r="BJ801" s="225"/>
      <c r="BK801" s="225"/>
      <c r="BL801" s="225"/>
      <c r="BM801" s="225"/>
      <c r="BN801" s="225"/>
      <c r="BO801" s="225"/>
      <c r="BP801" s="225"/>
      <c r="BQ801" s="225"/>
      <c r="BR801" s="225"/>
      <c r="BS801" s="225"/>
      <c r="BT801" s="225"/>
      <c r="BU801" s="225"/>
      <c r="BV801" s="225"/>
      <c r="BW801" s="225"/>
      <c r="BX801" s="225"/>
      <c r="BY801" s="225"/>
      <c r="BZ801" s="225"/>
    </row>
    <row r="802" spans="1:78" ht="12" customHeight="1" x14ac:dyDescent="0.25">
      <c r="A802" s="225"/>
      <c r="B802" s="225"/>
      <c r="C802" s="225"/>
      <c r="D802" s="225"/>
      <c r="E802" s="225"/>
      <c r="F802" s="225"/>
      <c r="G802" s="225"/>
      <c r="H802" s="225"/>
      <c r="I802" s="225"/>
      <c r="J802" s="270"/>
      <c r="K802" s="271"/>
      <c r="L802" s="225"/>
      <c r="M802" s="225"/>
      <c r="N802" s="225"/>
      <c r="O802" s="225"/>
      <c r="P802" s="225"/>
      <c r="Q802" s="225"/>
      <c r="R802" s="225"/>
      <c r="S802" s="225"/>
      <c r="T802" s="225"/>
      <c r="U802" s="225"/>
      <c r="V802" s="225"/>
      <c r="W802" s="225"/>
      <c r="X802" s="225"/>
      <c r="Y802" s="225"/>
      <c r="Z802" s="225"/>
      <c r="AA802" s="225"/>
      <c r="AB802" s="225"/>
      <c r="AC802" s="225"/>
      <c r="AD802" s="225"/>
      <c r="AE802" s="225"/>
      <c r="AF802" s="225"/>
      <c r="AG802" s="225"/>
      <c r="AH802" s="225"/>
      <c r="AI802" s="225"/>
      <c r="AJ802" s="225"/>
      <c r="AK802" s="225"/>
      <c r="AL802" s="225"/>
      <c r="AM802" s="225"/>
      <c r="AN802" s="225"/>
      <c r="AO802" s="225"/>
      <c r="AP802" s="225"/>
      <c r="AQ802" s="225"/>
      <c r="AR802" s="225"/>
      <c r="AS802" s="225"/>
      <c r="AT802" s="225"/>
      <c r="AU802" s="225"/>
      <c r="AV802" s="225"/>
      <c r="AW802" s="225"/>
      <c r="AX802" s="225"/>
      <c r="AY802" s="225"/>
      <c r="AZ802" s="225"/>
      <c r="BA802" s="225"/>
      <c r="BB802" s="225"/>
      <c r="BC802" s="225"/>
      <c r="BD802" s="225"/>
      <c r="BE802" s="225"/>
      <c r="BF802" s="225"/>
      <c r="BG802" s="225"/>
      <c r="BH802" s="225"/>
      <c r="BI802" s="225"/>
      <c r="BJ802" s="225"/>
      <c r="BK802" s="225"/>
      <c r="BL802" s="225"/>
      <c r="BM802" s="225"/>
      <c r="BN802" s="225"/>
      <c r="BO802" s="225"/>
      <c r="BP802" s="225"/>
      <c r="BQ802" s="225"/>
      <c r="BR802" s="225"/>
      <c r="BS802" s="225"/>
      <c r="BT802" s="225"/>
      <c r="BU802" s="225"/>
      <c r="BV802" s="225"/>
      <c r="BW802" s="225"/>
      <c r="BX802" s="225"/>
      <c r="BY802" s="225"/>
      <c r="BZ802" s="225"/>
    </row>
    <row r="803" spans="1:78" ht="12" customHeight="1" x14ac:dyDescent="0.25">
      <c r="A803" s="225"/>
      <c r="B803" s="225"/>
      <c r="C803" s="225"/>
      <c r="D803" s="225"/>
      <c r="E803" s="225"/>
      <c r="F803" s="225"/>
      <c r="G803" s="225"/>
      <c r="H803" s="225"/>
      <c r="I803" s="225"/>
      <c r="J803" s="270"/>
      <c r="K803" s="271"/>
      <c r="L803" s="225"/>
      <c r="M803" s="225"/>
      <c r="N803" s="225"/>
      <c r="O803" s="225"/>
      <c r="P803" s="225"/>
      <c r="Q803" s="225"/>
      <c r="R803" s="225"/>
      <c r="S803" s="225"/>
      <c r="T803" s="225"/>
      <c r="U803" s="225"/>
      <c r="V803" s="225"/>
      <c r="W803" s="225"/>
      <c r="X803" s="225"/>
      <c r="Y803" s="225"/>
      <c r="Z803" s="225"/>
      <c r="AA803" s="225"/>
      <c r="AB803" s="225"/>
      <c r="AC803" s="225"/>
      <c r="AD803" s="225"/>
      <c r="AE803" s="225"/>
      <c r="AF803" s="225"/>
      <c r="AG803" s="225"/>
      <c r="AH803" s="225"/>
      <c r="AI803" s="225"/>
      <c r="AJ803" s="225"/>
      <c r="AK803" s="225"/>
      <c r="AL803" s="225"/>
      <c r="AM803" s="225"/>
      <c r="AN803" s="225"/>
      <c r="AO803" s="225"/>
      <c r="AP803" s="225"/>
      <c r="AQ803" s="225"/>
      <c r="AR803" s="225"/>
      <c r="AS803" s="225"/>
      <c r="AT803" s="225"/>
      <c r="AU803" s="225"/>
      <c r="AV803" s="225"/>
      <c r="AW803" s="225"/>
      <c r="AX803" s="225"/>
      <c r="AY803" s="225"/>
      <c r="AZ803" s="225"/>
      <c r="BA803" s="225"/>
      <c r="BB803" s="225"/>
      <c r="BC803" s="225"/>
      <c r="BD803" s="225"/>
      <c r="BE803" s="225"/>
      <c r="BF803" s="225"/>
      <c r="BG803" s="225"/>
      <c r="BH803" s="225"/>
      <c r="BI803" s="225"/>
      <c r="BJ803" s="225"/>
      <c r="BK803" s="225"/>
      <c r="BL803" s="225"/>
      <c r="BM803" s="225"/>
      <c r="BN803" s="225"/>
      <c r="BO803" s="225"/>
      <c r="BP803" s="225"/>
      <c r="BQ803" s="225"/>
      <c r="BR803" s="225"/>
      <c r="BS803" s="225"/>
      <c r="BT803" s="225"/>
      <c r="BU803" s="225"/>
      <c r="BV803" s="225"/>
      <c r="BW803" s="225"/>
      <c r="BX803" s="225"/>
      <c r="BY803" s="225"/>
      <c r="BZ803" s="225"/>
    </row>
    <row r="804" spans="1:78" ht="12" customHeight="1" x14ac:dyDescent="0.25">
      <c r="A804" s="225"/>
      <c r="B804" s="225"/>
      <c r="C804" s="225"/>
      <c r="D804" s="225"/>
      <c r="E804" s="225"/>
      <c r="F804" s="225"/>
      <c r="G804" s="225"/>
      <c r="H804" s="225"/>
      <c r="I804" s="225"/>
      <c r="J804" s="270"/>
      <c r="K804" s="271"/>
      <c r="L804" s="225"/>
      <c r="M804" s="225"/>
      <c r="N804" s="225"/>
      <c r="O804" s="225"/>
      <c r="P804" s="225"/>
      <c r="Q804" s="225"/>
      <c r="R804" s="225"/>
      <c r="S804" s="225"/>
      <c r="T804" s="225"/>
      <c r="U804" s="225"/>
      <c r="V804" s="225"/>
      <c r="W804" s="225"/>
      <c r="X804" s="225"/>
      <c r="Y804" s="225"/>
      <c r="Z804" s="225"/>
      <c r="AA804" s="225"/>
      <c r="AB804" s="225"/>
      <c r="AC804" s="225"/>
      <c r="AD804" s="225"/>
      <c r="AE804" s="225"/>
      <c r="AF804" s="225"/>
      <c r="AG804" s="225"/>
      <c r="AH804" s="225"/>
      <c r="AI804" s="225"/>
      <c r="AJ804" s="225"/>
      <c r="AK804" s="225"/>
      <c r="AL804" s="225"/>
      <c r="AM804" s="225"/>
      <c r="AN804" s="225"/>
      <c r="AO804" s="225"/>
      <c r="AP804" s="225"/>
      <c r="AQ804" s="225"/>
      <c r="AR804" s="225"/>
      <c r="AS804" s="225"/>
      <c r="AT804" s="225"/>
      <c r="AU804" s="225"/>
      <c r="AV804" s="225"/>
      <c r="AW804" s="225"/>
      <c r="AX804" s="225"/>
      <c r="AY804" s="225"/>
      <c r="AZ804" s="225"/>
      <c r="BA804" s="225"/>
      <c r="BB804" s="225"/>
      <c r="BC804" s="225"/>
      <c r="BD804" s="225"/>
      <c r="BE804" s="225"/>
      <c r="BF804" s="225"/>
      <c r="BG804" s="225"/>
      <c r="BH804" s="225"/>
      <c r="BI804" s="225"/>
      <c r="BJ804" s="225"/>
      <c r="BK804" s="225"/>
      <c r="BL804" s="225"/>
      <c r="BM804" s="225"/>
      <c r="BN804" s="225"/>
      <c r="BO804" s="225"/>
      <c r="BP804" s="225"/>
      <c r="BQ804" s="225"/>
      <c r="BR804" s="225"/>
      <c r="BS804" s="225"/>
      <c r="BT804" s="225"/>
      <c r="BU804" s="225"/>
      <c r="BV804" s="225"/>
      <c r="BW804" s="225"/>
      <c r="BX804" s="225"/>
      <c r="BY804" s="225"/>
      <c r="BZ804" s="225"/>
    </row>
    <row r="805" spans="1:78" ht="12" customHeight="1" x14ac:dyDescent="0.25">
      <c r="A805" s="225"/>
      <c r="B805" s="225"/>
      <c r="C805" s="225"/>
      <c r="D805" s="225"/>
      <c r="E805" s="225"/>
      <c r="F805" s="225"/>
      <c r="G805" s="225"/>
      <c r="H805" s="225"/>
      <c r="I805" s="225"/>
      <c r="J805" s="270"/>
      <c r="K805" s="271"/>
      <c r="L805" s="225"/>
      <c r="M805" s="225"/>
      <c r="N805" s="225"/>
      <c r="O805" s="225"/>
      <c r="P805" s="225"/>
      <c r="Q805" s="225"/>
      <c r="R805" s="225"/>
      <c r="S805" s="225"/>
      <c r="T805" s="225"/>
      <c r="U805" s="225"/>
      <c r="V805" s="225"/>
      <c r="W805" s="225"/>
      <c r="X805" s="225"/>
      <c r="Y805" s="225"/>
      <c r="Z805" s="225"/>
      <c r="AA805" s="225"/>
      <c r="AB805" s="225"/>
      <c r="AC805" s="225"/>
      <c r="AD805" s="225"/>
      <c r="AE805" s="225"/>
      <c r="AF805" s="225"/>
      <c r="AG805" s="225"/>
      <c r="AH805" s="225"/>
      <c r="AI805" s="225"/>
      <c r="AJ805" s="225"/>
      <c r="AK805" s="225"/>
      <c r="AL805" s="225"/>
      <c r="AM805" s="225"/>
      <c r="AN805" s="225"/>
      <c r="AO805" s="225"/>
      <c r="AP805" s="225"/>
      <c r="AQ805" s="225"/>
      <c r="AR805" s="225"/>
      <c r="AS805" s="225"/>
      <c r="AT805" s="225"/>
      <c r="AU805" s="225"/>
      <c r="AV805" s="225"/>
      <c r="AW805" s="225"/>
      <c r="AX805" s="225"/>
      <c r="AY805" s="225"/>
      <c r="AZ805" s="225"/>
      <c r="BA805" s="225"/>
      <c r="BB805" s="225"/>
      <c r="BC805" s="225"/>
      <c r="BD805" s="225"/>
      <c r="BE805" s="225"/>
      <c r="BF805" s="225"/>
      <c r="BG805" s="225"/>
      <c r="BH805" s="225"/>
      <c r="BI805" s="225"/>
      <c r="BJ805" s="225"/>
      <c r="BK805" s="225"/>
      <c r="BL805" s="225"/>
      <c r="BM805" s="225"/>
      <c r="BN805" s="225"/>
      <c r="BO805" s="225"/>
      <c r="BP805" s="225"/>
      <c r="BQ805" s="225"/>
      <c r="BR805" s="225"/>
      <c r="BS805" s="225"/>
      <c r="BT805" s="225"/>
      <c r="BU805" s="225"/>
      <c r="BV805" s="225"/>
      <c r="BW805" s="225"/>
      <c r="BX805" s="225"/>
      <c r="BY805" s="225"/>
      <c r="BZ805" s="225"/>
    </row>
    <row r="806" spans="1:78" ht="12" customHeight="1" x14ac:dyDescent="0.25">
      <c r="A806" s="225"/>
      <c r="B806" s="225"/>
      <c r="C806" s="225"/>
      <c r="D806" s="225"/>
      <c r="E806" s="225"/>
      <c r="F806" s="225"/>
      <c r="G806" s="225"/>
      <c r="H806" s="225"/>
      <c r="I806" s="225"/>
      <c r="J806" s="270"/>
      <c r="K806" s="271"/>
      <c r="L806" s="225"/>
      <c r="M806" s="225"/>
      <c r="N806" s="225"/>
      <c r="O806" s="225"/>
      <c r="P806" s="225"/>
      <c r="Q806" s="225"/>
      <c r="R806" s="225"/>
      <c r="S806" s="225"/>
      <c r="T806" s="225"/>
      <c r="U806" s="225"/>
      <c r="V806" s="225"/>
      <c r="W806" s="225"/>
      <c r="X806" s="225"/>
      <c r="Y806" s="225"/>
      <c r="Z806" s="225"/>
      <c r="AA806" s="225"/>
      <c r="AB806" s="225"/>
      <c r="AC806" s="225"/>
      <c r="AD806" s="225"/>
      <c r="AE806" s="225"/>
      <c r="AF806" s="225"/>
      <c r="AG806" s="225"/>
      <c r="AH806" s="225"/>
      <c r="AI806" s="225"/>
      <c r="AJ806" s="225"/>
      <c r="AK806" s="225"/>
      <c r="AL806" s="225"/>
      <c r="AM806" s="225"/>
      <c r="AN806" s="225"/>
      <c r="AO806" s="225"/>
      <c r="AP806" s="225"/>
      <c r="AQ806" s="225"/>
      <c r="AR806" s="225"/>
      <c r="AS806" s="225"/>
      <c r="AT806" s="225"/>
      <c r="AU806" s="225"/>
      <c r="AV806" s="225"/>
      <c r="AW806" s="225"/>
      <c r="AX806" s="225"/>
      <c r="AY806" s="225"/>
      <c r="AZ806" s="225"/>
      <c r="BA806" s="225"/>
      <c r="BB806" s="225"/>
      <c r="BC806" s="225"/>
      <c r="BD806" s="225"/>
      <c r="BE806" s="225"/>
      <c r="BF806" s="225"/>
      <c r="BG806" s="225"/>
      <c r="BH806" s="225"/>
      <c r="BI806" s="225"/>
      <c r="BJ806" s="225"/>
      <c r="BK806" s="225"/>
      <c r="BL806" s="225"/>
      <c r="BM806" s="225"/>
      <c r="BN806" s="225"/>
      <c r="BO806" s="225"/>
      <c r="BP806" s="225"/>
      <c r="BQ806" s="225"/>
      <c r="BR806" s="225"/>
      <c r="BS806" s="225"/>
      <c r="BT806" s="225"/>
      <c r="BU806" s="225"/>
      <c r="BV806" s="225"/>
      <c r="BW806" s="225"/>
      <c r="BX806" s="225"/>
      <c r="BY806" s="225"/>
      <c r="BZ806" s="225"/>
    </row>
    <row r="807" spans="1:78" ht="12" customHeight="1" x14ac:dyDescent="0.25">
      <c r="A807" s="225"/>
      <c r="B807" s="225"/>
      <c r="C807" s="225"/>
      <c r="D807" s="225"/>
      <c r="E807" s="225"/>
      <c r="F807" s="225"/>
      <c r="G807" s="225"/>
      <c r="H807" s="225"/>
      <c r="I807" s="225"/>
      <c r="J807" s="270"/>
      <c r="K807" s="271"/>
      <c r="L807" s="225"/>
      <c r="M807" s="225"/>
      <c r="N807" s="225"/>
      <c r="O807" s="225"/>
      <c r="P807" s="225"/>
      <c r="Q807" s="225"/>
      <c r="R807" s="225"/>
      <c r="S807" s="225"/>
      <c r="T807" s="225"/>
      <c r="U807" s="225"/>
      <c r="V807" s="225"/>
      <c r="W807" s="225"/>
      <c r="X807" s="225"/>
      <c r="Y807" s="225"/>
      <c r="Z807" s="225"/>
      <c r="AA807" s="225"/>
      <c r="AB807" s="225"/>
      <c r="AC807" s="225"/>
      <c r="AD807" s="225"/>
      <c r="AE807" s="225"/>
      <c r="AF807" s="225"/>
      <c r="AG807" s="225"/>
      <c r="AH807" s="225"/>
      <c r="AI807" s="225"/>
      <c r="AJ807" s="225"/>
      <c r="AK807" s="225"/>
      <c r="AL807" s="225"/>
      <c r="AM807" s="225"/>
      <c r="AN807" s="225"/>
      <c r="AO807" s="225"/>
      <c r="AP807" s="225"/>
      <c r="AQ807" s="225"/>
      <c r="AR807" s="225"/>
      <c r="AS807" s="225"/>
      <c r="AT807" s="225"/>
      <c r="AU807" s="225"/>
      <c r="AV807" s="225"/>
      <c r="AW807" s="225"/>
      <c r="AX807" s="225"/>
      <c r="AY807" s="225"/>
      <c r="AZ807" s="225"/>
      <c r="BA807" s="225"/>
      <c r="BB807" s="225"/>
      <c r="BC807" s="225"/>
      <c r="BD807" s="225"/>
      <c r="BE807" s="225"/>
      <c r="BF807" s="225"/>
      <c r="BG807" s="225"/>
      <c r="BH807" s="225"/>
      <c r="BI807" s="225"/>
      <c r="BJ807" s="225"/>
      <c r="BK807" s="225"/>
      <c r="BL807" s="225"/>
      <c r="BM807" s="225"/>
      <c r="BN807" s="225"/>
      <c r="BO807" s="225"/>
      <c r="BP807" s="225"/>
      <c r="BQ807" s="225"/>
      <c r="BR807" s="225"/>
      <c r="BS807" s="225"/>
      <c r="BT807" s="225"/>
      <c r="BU807" s="225"/>
      <c r="BV807" s="225"/>
      <c r="BW807" s="225"/>
      <c r="BX807" s="225"/>
      <c r="BY807" s="225"/>
      <c r="BZ807" s="225"/>
    </row>
    <row r="808" spans="1:78" ht="12" customHeight="1" x14ac:dyDescent="0.25">
      <c r="A808" s="225"/>
      <c r="B808" s="225"/>
      <c r="C808" s="225"/>
      <c r="D808" s="225"/>
      <c r="E808" s="225"/>
      <c r="F808" s="225"/>
      <c r="G808" s="225"/>
      <c r="H808" s="225"/>
      <c r="I808" s="225"/>
      <c r="J808" s="270"/>
      <c r="K808" s="271"/>
      <c r="L808" s="225"/>
      <c r="M808" s="225"/>
      <c r="N808" s="225"/>
      <c r="O808" s="225"/>
      <c r="P808" s="225"/>
      <c r="Q808" s="225"/>
      <c r="R808" s="225"/>
      <c r="S808" s="225"/>
      <c r="T808" s="225"/>
      <c r="U808" s="225"/>
      <c r="V808" s="225"/>
      <c r="W808" s="225"/>
      <c r="X808" s="225"/>
      <c r="Y808" s="225"/>
      <c r="Z808" s="225"/>
      <c r="AA808" s="225"/>
      <c r="AB808" s="225"/>
      <c r="AC808" s="225"/>
      <c r="AD808" s="225"/>
      <c r="AE808" s="225"/>
      <c r="AF808" s="225"/>
      <c r="AG808" s="225"/>
      <c r="AH808" s="225"/>
      <c r="AI808" s="225"/>
      <c r="AJ808" s="225"/>
      <c r="AK808" s="225"/>
      <c r="AL808" s="225"/>
      <c r="AM808" s="225"/>
      <c r="AN808" s="225"/>
      <c r="AO808" s="225"/>
      <c r="AP808" s="225"/>
      <c r="AQ808" s="225"/>
      <c r="AR808" s="225"/>
      <c r="AS808" s="225"/>
      <c r="AT808" s="225"/>
      <c r="AU808" s="225"/>
      <c r="AV808" s="225"/>
      <c r="AW808" s="225"/>
      <c r="AX808" s="225"/>
      <c r="AY808" s="225"/>
      <c r="AZ808" s="225"/>
      <c r="BA808" s="225"/>
      <c r="BB808" s="225"/>
      <c r="BC808" s="225"/>
      <c r="BD808" s="225"/>
      <c r="BE808" s="225"/>
      <c r="BF808" s="225"/>
      <c r="BG808" s="225"/>
      <c r="BH808" s="225"/>
      <c r="BI808" s="225"/>
      <c r="BJ808" s="225"/>
      <c r="BK808" s="225"/>
      <c r="BL808" s="225"/>
      <c r="BM808" s="225"/>
      <c r="BN808" s="225"/>
      <c r="BO808" s="225"/>
      <c r="BP808" s="225"/>
      <c r="BQ808" s="225"/>
      <c r="BR808" s="225"/>
      <c r="BS808" s="225"/>
      <c r="BT808" s="225"/>
      <c r="BU808" s="225"/>
      <c r="BV808" s="225"/>
      <c r="BW808" s="225"/>
      <c r="BX808" s="225"/>
      <c r="BY808" s="225"/>
      <c r="BZ808" s="225"/>
    </row>
    <row r="809" spans="1:78" ht="12" customHeight="1" x14ac:dyDescent="0.25">
      <c r="A809" s="225"/>
      <c r="B809" s="225"/>
      <c r="C809" s="225"/>
      <c r="D809" s="225"/>
      <c r="E809" s="225"/>
      <c r="F809" s="225"/>
      <c r="G809" s="225"/>
      <c r="H809" s="225"/>
      <c r="I809" s="225"/>
      <c r="J809" s="270"/>
      <c r="K809" s="271"/>
      <c r="L809" s="225"/>
      <c r="M809" s="225"/>
      <c r="N809" s="225"/>
      <c r="O809" s="225"/>
      <c r="P809" s="225"/>
      <c r="Q809" s="225"/>
      <c r="R809" s="225"/>
      <c r="S809" s="225"/>
      <c r="T809" s="225"/>
      <c r="U809" s="225"/>
      <c r="V809" s="225"/>
      <c r="W809" s="225"/>
      <c r="X809" s="225"/>
      <c r="Y809" s="225"/>
      <c r="Z809" s="225"/>
      <c r="AA809" s="225"/>
      <c r="AB809" s="225"/>
      <c r="AC809" s="225"/>
      <c r="AD809" s="225"/>
      <c r="AE809" s="225"/>
      <c r="AF809" s="225"/>
      <c r="AG809" s="225"/>
      <c r="AH809" s="225"/>
      <c r="AI809" s="225"/>
      <c r="AJ809" s="225"/>
      <c r="AK809" s="225"/>
      <c r="AL809" s="225"/>
      <c r="AM809" s="225"/>
      <c r="AN809" s="225"/>
      <c r="AO809" s="225"/>
      <c r="AP809" s="225"/>
      <c r="AQ809" s="225"/>
      <c r="AR809" s="225"/>
      <c r="AS809" s="225"/>
      <c r="AT809" s="225"/>
      <c r="AU809" s="225"/>
      <c r="AV809" s="225"/>
      <c r="AW809" s="225"/>
      <c r="AX809" s="225"/>
      <c r="AY809" s="225"/>
      <c r="AZ809" s="225"/>
      <c r="BA809" s="225"/>
      <c r="BB809" s="225"/>
      <c r="BC809" s="225"/>
      <c r="BD809" s="225"/>
      <c r="BE809" s="225"/>
      <c r="BF809" s="225"/>
      <c r="BG809" s="225"/>
      <c r="BH809" s="225"/>
      <c r="BI809" s="225"/>
      <c r="BJ809" s="225"/>
      <c r="BK809" s="225"/>
      <c r="BL809" s="225"/>
      <c r="BM809" s="225"/>
      <c r="BN809" s="225"/>
      <c r="BO809" s="225"/>
      <c r="BP809" s="225"/>
      <c r="BQ809" s="225"/>
      <c r="BR809" s="225"/>
      <c r="BS809" s="225"/>
      <c r="BT809" s="225"/>
      <c r="BU809" s="225"/>
      <c r="BV809" s="225"/>
      <c r="BW809" s="225"/>
      <c r="BX809" s="225"/>
      <c r="BY809" s="225"/>
      <c r="BZ809" s="225"/>
    </row>
    <row r="810" spans="1:78" ht="12" customHeight="1" x14ac:dyDescent="0.25">
      <c r="A810" s="225"/>
      <c r="B810" s="225"/>
      <c r="C810" s="225"/>
      <c r="D810" s="225"/>
      <c r="E810" s="225"/>
      <c r="F810" s="225"/>
      <c r="G810" s="225"/>
      <c r="H810" s="225"/>
      <c r="I810" s="225"/>
      <c r="J810" s="270"/>
      <c r="K810" s="271"/>
      <c r="L810" s="225"/>
      <c r="M810" s="225"/>
      <c r="N810" s="225"/>
      <c r="O810" s="225"/>
      <c r="P810" s="225"/>
      <c r="Q810" s="225"/>
      <c r="R810" s="225"/>
      <c r="S810" s="225"/>
      <c r="T810" s="225"/>
      <c r="U810" s="225"/>
      <c r="V810" s="225"/>
      <c r="W810" s="225"/>
      <c r="X810" s="225"/>
      <c r="Y810" s="225"/>
      <c r="Z810" s="225"/>
      <c r="AA810" s="225"/>
      <c r="AB810" s="225"/>
      <c r="AC810" s="225"/>
      <c r="AD810" s="225"/>
      <c r="AE810" s="225"/>
      <c r="AF810" s="225"/>
      <c r="AG810" s="225"/>
      <c r="AH810" s="225"/>
      <c r="AI810" s="225"/>
      <c r="AJ810" s="225"/>
      <c r="AK810" s="225"/>
      <c r="AL810" s="225"/>
      <c r="AM810" s="225"/>
      <c r="AN810" s="225"/>
      <c r="AO810" s="225"/>
      <c r="AP810" s="225"/>
      <c r="AQ810" s="225"/>
      <c r="AR810" s="225"/>
      <c r="AS810" s="225"/>
      <c r="AT810" s="225"/>
      <c r="AU810" s="225"/>
      <c r="AV810" s="225"/>
      <c r="AW810" s="225"/>
      <c r="AX810" s="225"/>
      <c r="AY810" s="225"/>
      <c r="AZ810" s="225"/>
      <c r="BA810" s="225"/>
      <c r="BB810" s="225"/>
      <c r="BC810" s="225"/>
      <c r="BD810" s="225"/>
      <c r="BE810" s="225"/>
      <c r="BF810" s="225"/>
      <c r="BG810" s="225"/>
      <c r="BH810" s="225"/>
      <c r="BI810" s="225"/>
      <c r="BJ810" s="225"/>
      <c r="BK810" s="225"/>
      <c r="BL810" s="225"/>
      <c r="BM810" s="225"/>
      <c r="BN810" s="225"/>
      <c r="BO810" s="225"/>
      <c r="BP810" s="225"/>
      <c r="BQ810" s="225"/>
      <c r="BR810" s="225"/>
      <c r="BS810" s="225"/>
      <c r="BT810" s="225"/>
      <c r="BU810" s="225"/>
      <c r="BV810" s="225"/>
      <c r="BW810" s="225"/>
      <c r="BX810" s="225"/>
      <c r="BY810" s="225"/>
      <c r="BZ810" s="225"/>
    </row>
    <row r="811" spans="1:78" ht="12" customHeight="1" x14ac:dyDescent="0.25">
      <c r="A811" s="225"/>
      <c r="B811" s="225"/>
      <c r="C811" s="225"/>
      <c r="D811" s="225"/>
      <c r="E811" s="225"/>
      <c r="F811" s="225"/>
      <c r="G811" s="225"/>
      <c r="H811" s="225"/>
      <c r="I811" s="225"/>
      <c r="J811" s="270"/>
      <c r="K811" s="271"/>
      <c r="L811" s="225"/>
      <c r="M811" s="225"/>
      <c r="N811" s="225"/>
      <c r="O811" s="225"/>
      <c r="P811" s="225"/>
      <c r="Q811" s="225"/>
      <c r="R811" s="225"/>
      <c r="S811" s="225"/>
      <c r="T811" s="225"/>
      <c r="U811" s="225"/>
      <c r="V811" s="225"/>
      <c r="W811" s="225"/>
      <c r="X811" s="225"/>
      <c r="Y811" s="225"/>
      <c r="Z811" s="225"/>
      <c r="AA811" s="225"/>
      <c r="AB811" s="225"/>
      <c r="AC811" s="225"/>
      <c r="AD811" s="225"/>
      <c r="AE811" s="225"/>
      <c r="AF811" s="225"/>
      <c r="AG811" s="225"/>
      <c r="AH811" s="225"/>
      <c r="AI811" s="225"/>
      <c r="AJ811" s="225"/>
      <c r="AK811" s="225"/>
      <c r="AL811" s="225"/>
      <c r="AM811" s="225"/>
      <c r="AN811" s="225"/>
      <c r="AO811" s="225"/>
      <c r="AP811" s="225"/>
      <c r="AQ811" s="225"/>
      <c r="AR811" s="225"/>
      <c r="AS811" s="225"/>
      <c r="AT811" s="225"/>
      <c r="AU811" s="225"/>
      <c r="AV811" s="225"/>
      <c r="AW811" s="225"/>
      <c r="AX811" s="225"/>
      <c r="AY811" s="225"/>
      <c r="AZ811" s="225"/>
      <c r="BA811" s="225"/>
      <c r="BB811" s="225"/>
      <c r="BC811" s="225"/>
      <c r="BD811" s="225"/>
      <c r="BE811" s="225"/>
      <c r="BF811" s="225"/>
      <c r="BG811" s="225"/>
      <c r="BH811" s="225"/>
      <c r="BI811" s="225"/>
      <c r="BJ811" s="225"/>
      <c r="BK811" s="225"/>
      <c r="BL811" s="225"/>
      <c r="BM811" s="225"/>
      <c r="BN811" s="225"/>
      <c r="BO811" s="225"/>
      <c r="BP811" s="225"/>
      <c r="BQ811" s="225"/>
      <c r="BR811" s="225"/>
      <c r="BS811" s="225"/>
      <c r="BT811" s="225"/>
      <c r="BU811" s="225"/>
      <c r="BV811" s="225"/>
      <c r="BW811" s="225"/>
      <c r="BX811" s="225"/>
      <c r="BY811" s="225"/>
      <c r="BZ811" s="225"/>
    </row>
    <row r="812" spans="1:78" ht="12" customHeight="1" x14ac:dyDescent="0.25">
      <c r="A812" s="225"/>
      <c r="B812" s="225"/>
      <c r="C812" s="225"/>
      <c r="D812" s="225"/>
      <c r="E812" s="225"/>
      <c r="F812" s="225"/>
      <c r="G812" s="225"/>
      <c r="H812" s="225"/>
      <c r="I812" s="225"/>
      <c r="J812" s="270"/>
      <c r="K812" s="271"/>
      <c r="L812" s="225"/>
      <c r="M812" s="225"/>
      <c r="N812" s="225"/>
      <c r="O812" s="225"/>
      <c r="P812" s="225"/>
      <c r="Q812" s="225"/>
      <c r="R812" s="225"/>
      <c r="S812" s="225"/>
      <c r="T812" s="225"/>
      <c r="U812" s="225"/>
      <c r="V812" s="225"/>
      <c r="W812" s="225"/>
      <c r="X812" s="225"/>
      <c r="Y812" s="225"/>
      <c r="Z812" s="225"/>
      <c r="AA812" s="225"/>
      <c r="AB812" s="225"/>
      <c r="AC812" s="225"/>
      <c r="AD812" s="225"/>
      <c r="AE812" s="225"/>
      <c r="AF812" s="225"/>
      <c r="AG812" s="225"/>
      <c r="AH812" s="225"/>
      <c r="AI812" s="225"/>
      <c r="AJ812" s="225"/>
      <c r="AK812" s="225"/>
      <c r="AL812" s="225"/>
      <c r="AM812" s="225"/>
      <c r="AN812" s="225"/>
      <c r="AO812" s="225"/>
      <c r="AP812" s="225"/>
      <c r="AQ812" s="225"/>
      <c r="AR812" s="225"/>
      <c r="AS812" s="225"/>
      <c r="AT812" s="225"/>
      <c r="AU812" s="225"/>
      <c r="AV812" s="225"/>
      <c r="AW812" s="225"/>
      <c r="AX812" s="225"/>
      <c r="AY812" s="225"/>
      <c r="AZ812" s="225"/>
      <c r="BA812" s="225"/>
      <c r="BB812" s="225"/>
      <c r="BC812" s="225"/>
      <c r="BD812" s="225"/>
      <c r="BE812" s="225"/>
      <c r="BF812" s="225"/>
      <c r="BG812" s="225"/>
      <c r="BH812" s="225"/>
      <c r="BI812" s="225"/>
      <c r="BJ812" s="225"/>
      <c r="BK812" s="225"/>
      <c r="BL812" s="225"/>
      <c r="BM812" s="225"/>
      <c r="BN812" s="225"/>
      <c r="BO812" s="225"/>
      <c r="BP812" s="225"/>
      <c r="BQ812" s="225"/>
      <c r="BR812" s="225"/>
      <c r="BS812" s="225"/>
      <c r="BT812" s="225"/>
      <c r="BU812" s="225"/>
      <c r="BV812" s="225"/>
      <c r="BW812" s="225"/>
      <c r="BX812" s="225"/>
      <c r="BY812" s="225"/>
      <c r="BZ812" s="225"/>
    </row>
    <row r="813" spans="1:78" ht="12" customHeight="1" x14ac:dyDescent="0.25">
      <c r="A813" s="225"/>
      <c r="B813" s="225"/>
      <c r="C813" s="225"/>
      <c r="D813" s="225"/>
      <c r="E813" s="225"/>
      <c r="F813" s="225"/>
      <c r="G813" s="225"/>
      <c r="H813" s="225"/>
      <c r="I813" s="225"/>
      <c r="J813" s="270"/>
      <c r="K813" s="271"/>
      <c r="L813" s="225"/>
      <c r="M813" s="225"/>
      <c r="N813" s="225"/>
      <c r="O813" s="225"/>
      <c r="P813" s="225"/>
      <c r="Q813" s="225"/>
      <c r="R813" s="225"/>
      <c r="S813" s="225"/>
      <c r="T813" s="225"/>
      <c r="U813" s="225"/>
      <c r="V813" s="225"/>
      <c r="W813" s="225"/>
      <c r="X813" s="225"/>
      <c r="Y813" s="225"/>
      <c r="Z813" s="225"/>
      <c r="AA813" s="225"/>
      <c r="AB813" s="225"/>
      <c r="AC813" s="225"/>
      <c r="AD813" s="225"/>
      <c r="AE813" s="225"/>
      <c r="AF813" s="225"/>
      <c r="AG813" s="225"/>
      <c r="AH813" s="225"/>
      <c r="AI813" s="225"/>
      <c r="AJ813" s="225"/>
      <c r="AK813" s="225"/>
      <c r="AL813" s="225"/>
      <c r="AM813" s="225"/>
      <c r="AN813" s="225"/>
      <c r="AO813" s="225"/>
      <c r="AP813" s="225"/>
      <c r="AQ813" s="225"/>
      <c r="AR813" s="225"/>
      <c r="AS813" s="225"/>
      <c r="AT813" s="225"/>
      <c r="AU813" s="225"/>
      <c r="AV813" s="225"/>
      <c r="AW813" s="225"/>
      <c r="AX813" s="225"/>
      <c r="AY813" s="225"/>
      <c r="AZ813" s="225"/>
      <c r="BA813" s="225"/>
      <c r="BB813" s="225"/>
      <c r="BC813" s="225"/>
      <c r="BD813" s="225"/>
      <c r="BE813" s="225"/>
      <c r="BF813" s="225"/>
      <c r="BG813" s="225"/>
      <c r="BH813" s="225"/>
      <c r="BI813" s="225"/>
      <c r="BJ813" s="225"/>
      <c r="BK813" s="225"/>
      <c r="BL813" s="225"/>
      <c r="BM813" s="225"/>
      <c r="BN813" s="225"/>
      <c r="BO813" s="225"/>
      <c r="BP813" s="225"/>
      <c r="BQ813" s="225"/>
      <c r="BR813" s="225"/>
      <c r="BS813" s="225"/>
      <c r="BT813" s="225"/>
      <c r="BU813" s="225"/>
      <c r="BV813" s="225"/>
      <c r="BW813" s="225"/>
      <c r="BX813" s="225"/>
      <c r="BY813" s="225"/>
      <c r="BZ813" s="225"/>
    </row>
    <row r="814" spans="1:78" ht="12" customHeight="1" x14ac:dyDescent="0.25">
      <c r="A814" s="225"/>
      <c r="B814" s="225"/>
      <c r="C814" s="225"/>
      <c r="D814" s="225"/>
      <c r="E814" s="225"/>
      <c r="F814" s="225"/>
      <c r="G814" s="225"/>
      <c r="H814" s="225"/>
      <c r="I814" s="225"/>
      <c r="J814" s="270"/>
      <c r="K814" s="271"/>
      <c r="L814" s="225"/>
      <c r="M814" s="225"/>
      <c r="N814" s="225"/>
      <c r="O814" s="225"/>
      <c r="P814" s="225"/>
      <c r="Q814" s="225"/>
      <c r="R814" s="225"/>
      <c r="S814" s="225"/>
      <c r="T814" s="225"/>
      <c r="U814" s="225"/>
      <c r="V814" s="225"/>
      <c r="W814" s="225"/>
      <c r="X814" s="225"/>
      <c r="Y814" s="225"/>
      <c r="Z814" s="225"/>
      <c r="AA814" s="225"/>
      <c r="AB814" s="225"/>
      <c r="AC814" s="225"/>
      <c r="AD814" s="225"/>
      <c r="AE814" s="225"/>
      <c r="AF814" s="225"/>
      <c r="AG814" s="225"/>
      <c r="AH814" s="225"/>
      <c r="AI814" s="225"/>
      <c r="AJ814" s="225"/>
      <c r="AK814" s="225"/>
      <c r="AL814" s="225"/>
      <c r="AM814" s="225"/>
      <c r="AN814" s="225"/>
      <c r="AO814" s="225"/>
      <c r="AP814" s="225"/>
      <c r="AQ814" s="225"/>
      <c r="AR814" s="225"/>
      <c r="AS814" s="225"/>
      <c r="AT814" s="225"/>
      <c r="AU814" s="225"/>
      <c r="AV814" s="225"/>
      <c r="AW814" s="225"/>
      <c r="AX814" s="225"/>
      <c r="AY814" s="225"/>
      <c r="AZ814" s="225"/>
      <c r="BA814" s="225"/>
      <c r="BB814" s="225"/>
      <c r="BC814" s="225"/>
      <c r="BD814" s="225"/>
      <c r="BE814" s="225"/>
      <c r="BF814" s="225"/>
      <c r="BG814" s="225"/>
      <c r="BH814" s="225"/>
      <c r="BI814" s="225"/>
      <c r="BJ814" s="225"/>
      <c r="BK814" s="225"/>
      <c r="BL814" s="225"/>
      <c r="BM814" s="225"/>
      <c r="BN814" s="225"/>
      <c r="BO814" s="225"/>
      <c r="BP814" s="225"/>
      <c r="BQ814" s="225"/>
      <c r="BR814" s="225"/>
      <c r="BS814" s="225"/>
      <c r="BT814" s="225"/>
      <c r="BU814" s="225"/>
      <c r="BV814" s="225"/>
      <c r="BW814" s="225"/>
      <c r="BX814" s="225"/>
      <c r="BY814" s="225"/>
      <c r="BZ814" s="225"/>
    </row>
    <row r="815" spans="1:78" ht="12" customHeight="1" x14ac:dyDescent="0.25">
      <c r="A815" s="225"/>
      <c r="B815" s="225"/>
      <c r="C815" s="225"/>
      <c r="D815" s="225"/>
      <c r="E815" s="225"/>
      <c r="F815" s="225"/>
      <c r="G815" s="225"/>
      <c r="H815" s="225"/>
      <c r="I815" s="225"/>
      <c r="J815" s="270"/>
      <c r="K815" s="271"/>
      <c r="L815" s="225"/>
      <c r="M815" s="225"/>
      <c r="N815" s="225"/>
      <c r="O815" s="225"/>
      <c r="P815" s="225"/>
      <c r="Q815" s="225"/>
      <c r="R815" s="225"/>
      <c r="S815" s="225"/>
      <c r="T815" s="225"/>
      <c r="U815" s="225"/>
      <c r="V815" s="225"/>
      <c r="W815" s="225"/>
      <c r="X815" s="225"/>
      <c r="Y815" s="225"/>
      <c r="Z815" s="225"/>
      <c r="AA815" s="225"/>
      <c r="AB815" s="225"/>
      <c r="AC815" s="225"/>
      <c r="AD815" s="225"/>
      <c r="AE815" s="225"/>
      <c r="AF815" s="225"/>
      <c r="AG815" s="225"/>
      <c r="AH815" s="225"/>
      <c r="AI815" s="225"/>
      <c r="AJ815" s="225"/>
      <c r="AK815" s="225"/>
      <c r="AL815" s="225"/>
      <c r="AM815" s="225"/>
      <c r="AN815" s="225"/>
      <c r="AO815" s="225"/>
      <c r="AP815" s="225"/>
      <c r="AQ815" s="225"/>
      <c r="AR815" s="225"/>
      <c r="AS815" s="225"/>
      <c r="AT815" s="225"/>
      <c r="AU815" s="225"/>
      <c r="AV815" s="225"/>
      <c r="AW815" s="225"/>
      <c r="AX815" s="225"/>
      <c r="AY815" s="225"/>
      <c r="AZ815" s="225"/>
      <c r="BA815" s="225"/>
      <c r="BB815" s="225"/>
      <c r="BC815" s="225"/>
      <c r="BD815" s="225"/>
      <c r="BE815" s="225"/>
      <c r="BF815" s="225"/>
      <c r="BG815" s="225"/>
      <c r="BH815" s="225"/>
      <c r="BI815" s="225"/>
      <c r="BJ815" s="225"/>
      <c r="BK815" s="225"/>
      <c r="BL815" s="225"/>
      <c r="BM815" s="225"/>
      <c r="BN815" s="225"/>
      <c r="BO815" s="225"/>
      <c r="BP815" s="225"/>
      <c r="BQ815" s="225"/>
      <c r="BR815" s="225"/>
      <c r="BS815" s="225"/>
      <c r="BT815" s="225"/>
      <c r="BU815" s="225"/>
      <c r="BV815" s="225"/>
      <c r="BW815" s="225"/>
      <c r="BX815" s="225"/>
      <c r="BY815" s="225"/>
      <c r="BZ815" s="225"/>
    </row>
    <row r="816" spans="1:78" ht="12" customHeight="1" x14ac:dyDescent="0.25">
      <c r="A816" s="225"/>
      <c r="B816" s="225"/>
      <c r="C816" s="225"/>
      <c r="D816" s="225"/>
      <c r="E816" s="225"/>
      <c r="F816" s="225"/>
      <c r="G816" s="225"/>
      <c r="H816" s="225"/>
      <c r="I816" s="225"/>
      <c r="J816" s="270"/>
      <c r="K816" s="271"/>
      <c r="L816" s="225"/>
      <c r="M816" s="225"/>
      <c r="N816" s="225"/>
      <c r="O816" s="225"/>
      <c r="P816" s="225"/>
      <c r="Q816" s="225"/>
      <c r="R816" s="225"/>
      <c r="S816" s="225"/>
      <c r="T816" s="225"/>
      <c r="U816" s="225"/>
      <c r="V816" s="225"/>
      <c r="W816" s="225"/>
      <c r="X816" s="225"/>
      <c r="Y816" s="225"/>
      <c r="Z816" s="225"/>
      <c r="AA816" s="225"/>
      <c r="AB816" s="225"/>
      <c r="AC816" s="225"/>
      <c r="AD816" s="225"/>
      <c r="AE816" s="225"/>
      <c r="AF816" s="225"/>
      <c r="AG816" s="225"/>
      <c r="AH816" s="225"/>
      <c r="AI816" s="225"/>
      <c r="AJ816" s="225"/>
      <c r="AK816" s="225"/>
      <c r="AL816" s="225"/>
      <c r="AM816" s="225"/>
      <c r="AN816" s="225"/>
      <c r="AO816" s="225"/>
      <c r="AP816" s="225"/>
      <c r="AQ816" s="225"/>
      <c r="AR816" s="225"/>
      <c r="AS816" s="225"/>
      <c r="AT816" s="225"/>
      <c r="AU816" s="225"/>
      <c r="AV816" s="225"/>
      <c r="AW816" s="225"/>
      <c r="AX816" s="225"/>
      <c r="AY816" s="225"/>
      <c r="AZ816" s="225"/>
      <c r="BA816" s="225"/>
      <c r="BB816" s="225"/>
      <c r="BC816" s="225"/>
      <c r="BD816" s="225"/>
      <c r="BE816" s="225"/>
      <c r="BF816" s="225"/>
      <c r="BG816" s="225"/>
      <c r="BH816" s="225"/>
      <c r="BI816" s="225"/>
      <c r="BJ816" s="225"/>
      <c r="BK816" s="225"/>
      <c r="BL816" s="225"/>
      <c r="BM816" s="225"/>
      <c r="BN816" s="225"/>
      <c r="BO816" s="225"/>
      <c r="BP816" s="225"/>
      <c r="BQ816" s="225"/>
      <c r="BR816" s="225"/>
      <c r="BS816" s="225"/>
      <c r="BT816" s="225"/>
      <c r="BU816" s="225"/>
      <c r="BV816" s="225"/>
      <c r="BW816" s="225"/>
      <c r="BX816" s="225"/>
      <c r="BY816" s="225"/>
      <c r="BZ816" s="225"/>
    </row>
    <row r="817" spans="1:78" ht="12" customHeight="1" x14ac:dyDescent="0.25">
      <c r="A817" s="225"/>
      <c r="B817" s="225"/>
      <c r="C817" s="225"/>
      <c r="D817" s="225"/>
      <c r="E817" s="225"/>
      <c r="F817" s="225"/>
      <c r="G817" s="225"/>
      <c r="H817" s="225"/>
      <c r="I817" s="225"/>
      <c r="J817" s="270"/>
      <c r="K817" s="271"/>
      <c r="L817" s="225"/>
      <c r="M817" s="225"/>
      <c r="N817" s="225"/>
      <c r="O817" s="225"/>
      <c r="P817" s="225"/>
      <c r="Q817" s="225"/>
      <c r="R817" s="225"/>
      <c r="S817" s="225"/>
      <c r="T817" s="225"/>
      <c r="U817" s="225"/>
      <c r="V817" s="225"/>
      <c r="W817" s="225"/>
      <c r="X817" s="225"/>
      <c r="Y817" s="225"/>
      <c r="Z817" s="225"/>
      <c r="AA817" s="225"/>
      <c r="AB817" s="225"/>
      <c r="AC817" s="225"/>
      <c r="AD817" s="225"/>
      <c r="AE817" s="225"/>
      <c r="AF817" s="225"/>
      <c r="AG817" s="225"/>
      <c r="AH817" s="225"/>
      <c r="AI817" s="225"/>
      <c r="AJ817" s="225"/>
      <c r="AK817" s="225"/>
      <c r="AL817" s="225"/>
      <c r="AM817" s="225"/>
      <c r="AN817" s="225"/>
      <c r="AO817" s="225"/>
      <c r="AP817" s="225"/>
      <c r="AQ817" s="225"/>
      <c r="AR817" s="225"/>
      <c r="AS817" s="225"/>
      <c r="AT817" s="225"/>
      <c r="AU817" s="225"/>
      <c r="AV817" s="225"/>
      <c r="AW817" s="225"/>
      <c r="AX817" s="225"/>
      <c r="AY817" s="225"/>
      <c r="AZ817" s="225"/>
      <c r="BA817" s="225"/>
      <c r="BB817" s="225"/>
      <c r="BC817" s="225"/>
      <c r="BD817" s="225"/>
      <c r="BE817" s="225"/>
      <c r="BF817" s="225"/>
      <c r="BG817" s="225"/>
      <c r="BH817" s="225"/>
      <c r="BI817" s="225"/>
      <c r="BJ817" s="225"/>
      <c r="BK817" s="225"/>
      <c r="BL817" s="225"/>
      <c r="BM817" s="225"/>
      <c r="BN817" s="225"/>
      <c r="BO817" s="225"/>
      <c r="BP817" s="225"/>
      <c r="BQ817" s="225"/>
      <c r="BR817" s="225"/>
      <c r="BS817" s="225"/>
      <c r="BT817" s="225"/>
      <c r="BU817" s="225"/>
      <c r="BV817" s="225"/>
      <c r="BW817" s="225"/>
      <c r="BX817" s="225"/>
      <c r="BY817" s="225"/>
      <c r="BZ817" s="225"/>
    </row>
    <row r="818" spans="1:78" ht="12" customHeight="1" x14ac:dyDescent="0.25">
      <c r="A818" s="225"/>
      <c r="B818" s="225"/>
      <c r="C818" s="225"/>
      <c r="D818" s="225"/>
      <c r="E818" s="225"/>
      <c r="F818" s="225"/>
      <c r="G818" s="225"/>
      <c r="H818" s="225"/>
      <c r="I818" s="225"/>
      <c r="J818" s="270"/>
      <c r="K818" s="271"/>
      <c r="L818" s="225"/>
      <c r="M818" s="225"/>
      <c r="N818" s="225"/>
      <c r="O818" s="225"/>
      <c r="P818" s="225"/>
      <c r="Q818" s="225"/>
      <c r="R818" s="225"/>
      <c r="S818" s="225"/>
      <c r="T818" s="225"/>
      <c r="U818" s="225"/>
      <c r="V818" s="225"/>
      <c r="W818" s="225"/>
      <c r="X818" s="225"/>
      <c r="Y818" s="225"/>
      <c r="Z818" s="225"/>
      <c r="AA818" s="225"/>
      <c r="AB818" s="225"/>
      <c r="AC818" s="225"/>
      <c r="AD818" s="225"/>
      <c r="AE818" s="225"/>
      <c r="AF818" s="225"/>
      <c r="AG818" s="225"/>
      <c r="AH818" s="225"/>
      <c r="AI818" s="225"/>
      <c r="AJ818" s="225"/>
      <c r="AK818" s="225"/>
      <c r="AL818" s="225"/>
      <c r="AM818" s="225"/>
      <c r="AN818" s="225"/>
      <c r="AO818" s="225"/>
      <c r="AP818" s="225"/>
      <c r="AQ818" s="225"/>
      <c r="AR818" s="225"/>
      <c r="AS818" s="225"/>
      <c r="AT818" s="225"/>
      <c r="AU818" s="225"/>
      <c r="AV818" s="225"/>
      <c r="AW818" s="225"/>
      <c r="AX818" s="225"/>
      <c r="AY818" s="225"/>
      <c r="AZ818" s="225"/>
      <c r="BA818" s="225"/>
      <c r="BB818" s="225"/>
      <c r="BC818" s="225"/>
      <c r="BD818" s="225"/>
      <c r="BE818" s="225"/>
      <c r="BF818" s="225"/>
      <c r="BG818" s="225"/>
      <c r="BH818" s="225"/>
      <c r="BI818" s="225"/>
      <c r="BJ818" s="225"/>
      <c r="BK818" s="225"/>
      <c r="BL818" s="225"/>
      <c r="BM818" s="225"/>
      <c r="BN818" s="225"/>
      <c r="BO818" s="225"/>
      <c r="BP818" s="225"/>
      <c r="BQ818" s="225"/>
      <c r="BR818" s="225"/>
      <c r="BS818" s="225"/>
      <c r="BT818" s="225"/>
      <c r="BU818" s="225"/>
      <c r="BV818" s="225"/>
      <c r="BW818" s="225"/>
      <c r="BX818" s="225"/>
      <c r="BY818" s="225"/>
      <c r="BZ818" s="225"/>
    </row>
    <row r="819" spans="1:78" ht="12" customHeight="1" x14ac:dyDescent="0.25">
      <c r="A819" s="225"/>
      <c r="B819" s="225"/>
      <c r="C819" s="225"/>
      <c r="D819" s="225"/>
      <c r="E819" s="225"/>
      <c r="F819" s="225"/>
      <c r="G819" s="225"/>
      <c r="H819" s="225"/>
      <c r="I819" s="225"/>
      <c r="J819" s="270"/>
      <c r="K819" s="271"/>
      <c r="L819" s="225"/>
      <c r="M819" s="225"/>
      <c r="N819" s="225"/>
      <c r="O819" s="225"/>
      <c r="P819" s="225"/>
      <c r="Q819" s="225"/>
      <c r="R819" s="225"/>
      <c r="S819" s="225"/>
      <c r="T819" s="225"/>
      <c r="U819" s="225"/>
      <c r="V819" s="225"/>
      <c r="W819" s="225"/>
      <c r="X819" s="225"/>
      <c r="Y819" s="225"/>
      <c r="Z819" s="225"/>
      <c r="AA819" s="225"/>
      <c r="AB819" s="225"/>
      <c r="AC819" s="225"/>
      <c r="AD819" s="225"/>
      <c r="AE819" s="225"/>
      <c r="AF819" s="225"/>
      <c r="AG819" s="225"/>
      <c r="AH819" s="225"/>
      <c r="AI819" s="225"/>
      <c r="AJ819" s="225"/>
      <c r="AK819" s="225"/>
      <c r="AL819" s="225"/>
      <c r="AM819" s="225"/>
      <c r="AN819" s="225"/>
      <c r="AO819" s="225"/>
      <c r="AP819" s="225"/>
      <c r="AQ819" s="225"/>
      <c r="AR819" s="225"/>
      <c r="AS819" s="225"/>
      <c r="AT819" s="225"/>
      <c r="AU819" s="225"/>
      <c r="AV819" s="225"/>
      <c r="AW819" s="225"/>
      <c r="AX819" s="225"/>
      <c r="AY819" s="225"/>
      <c r="AZ819" s="225"/>
      <c r="BA819" s="225"/>
      <c r="BB819" s="225"/>
      <c r="BC819" s="225"/>
      <c r="BD819" s="225"/>
      <c r="BE819" s="225"/>
      <c r="BF819" s="225"/>
      <c r="BG819" s="225"/>
      <c r="BH819" s="225"/>
      <c r="BI819" s="225"/>
      <c r="BJ819" s="225"/>
      <c r="BK819" s="225"/>
      <c r="BL819" s="225"/>
      <c r="BM819" s="225"/>
      <c r="BN819" s="225"/>
      <c r="BO819" s="225"/>
      <c r="BP819" s="225"/>
      <c r="BQ819" s="225"/>
      <c r="BR819" s="225"/>
      <c r="BS819" s="225"/>
      <c r="BT819" s="225"/>
      <c r="BU819" s="225"/>
      <c r="BV819" s="225"/>
      <c r="BW819" s="225"/>
      <c r="BX819" s="225"/>
      <c r="BY819" s="225"/>
      <c r="BZ819" s="225"/>
    </row>
    <row r="820" spans="1:78" ht="12" customHeight="1" x14ac:dyDescent="0.25">
      <c r="A820" s="225"/>
      <c r="B820" s="225"/>
      <c r="C820" s="225"/>
      <c r="D820" s="225"/>
      <c r="E820" s="225"/>
      <c r="F820" s="225"/>
      <c r="G820" s="225"/>
      <c r="H820" s="225"/>
      <c r="I820" s="225"/>
      <c r="J820" s="270"/>
      <c r="K820" s="271"/>
      <c r="L820" s="225"/>
      <c r="M820" s="225"/>
      <c r="N820" s="225"/>
      <c r="O820" s="225"/>
      <c r="P820" s="225"/>
      <c r="Q820" s="225"/>
      <c r="R820" s="225"/>
      <c r="S820" s="225"/>
      <c r="T820" s="225"/>
      <c r="U820" s="225"/>
      <c r="V820" s="225"/>
      <c r="W820" s="225"/>
      <c r="X820" s="225"/>
      <c r="Y820" s="225"/>
      <c r="Z820" s="225"/>
      <c r="AA820" s="225"/>
      <c r="AB820" s="225"/>
      <c r="AC820" s="225"/>
      <c r="AD820" s="225"/>
      <c r="AE820" s="225"/>
      <c r="AF820" s="225"/>
      <c r="AG820" s="225"/>
      <c r="AH820" s="225"/>
      <c r="AI820" s="225"/>
      <c r="AJ820" s="225"/>
      <c r="AK820" s="225"/>
      <c r="AL820" s="225"/>
      <c r="AM820" s="225"/>
      <c r="AN820" s="225"/>
      <c r="AO820" s="225"/>
      <c r="AP820" s="225"/>
      <c r="AQ820" s="225"/>
      <c r="AR820" s="225"/>
      <c r="AS820" s="225"/>
      <c r="AT820" s="225"/>
      <c r="AU820" s="225"/>
      <c r="AV820" s="225"/>
      <c r="AW820" s="225"/>
      <c r="AX820" s="225"/>
      <c r="AY820" s="225"/>
      <c r="AZ820" s="225"/>
      <c r="BA820" s="225"/>
      <c r="BB820" s="225"/>
      <c r="BC820" s="225"/>
      <c r="BD820" s="225"/>
      <c r="BE820" s="225"/>
      <c r="BF820" s="225"/>
      <c r="BG820" s="225"/>
      <c r="BH820" s="225"/>
      <c r="BI820" s="225"/>
      <c r="BJ820" s="225"/>
      <c r="BK820" s="225"/>
      <c r="BL820" s="225"/>
      <c r="BM820" s="225"/>
      <c r="BN820" s="225"/>
      <c r="BO820" s="225"/>
      <c r="BP820" s="225"/>
      <c r="BQ820" s="225"/>
      <c r="BR820" s="225"/>
      <c r="BS820" s="225"/>
      <c r="BT820" s="225"/>
      <c r="BU820" s="225"/>
      <c r="BV820" s="225"/>
      <c r="BW820" s="225"/>
      <c r="BX820" s="225"/>
      <c r="BY820" s="225"/>
      <c r="BZ820" s="225"/>
    </row>
    <row r="821" spans="1:78" ht="12" customHeight="1" x14ac:dyDescent="0.25">
      <c r="A821" s="225"/>
      <c r="B821" s="225"/>
      <c r="C821" s="225"/>
      <c r="D821" s="225"/>
      <c r="E821" s="225"/>
      <c r="F821" s="225"/>
      <c r="G821" s="225"/>
      <c r="H821" s="225"/>
      <c r="I821" s="225"/>
      <c r="J821" s="270"/>
      <c r="K821" s="271"/>
      <c r="L821" s="225"/>
      <c r="M821" s="225"/>
      <c r="N821" s="225"/>
      <c r="O821" s="225"/>
      <c r="P821" s="225"/>
      <c r="Q821" s="225"/>
      <c r="R821" s="225"/>
      <c r="S821" s="225"/>
      <c r="T821" s="225"/>
      <c r="U821" s="225"/>
      <c r="V821" s="225"/>
      <c r="W821" s="225"/>
      <c r="X821" s="225"/>
      <c r="Y821" s="225"/>
      <c r="Z821" s="225"/>
      <c r="AA821" s="225"/>
      <c r="AB821" s="225"/>
      <c r="AC821" s="225"/>
      <c r="AD821" s="225"/>
      <c r="AE821" s="225"/>
      <c r="AF821" s="225"/>
      <c r="AG821" s="225"/>
      <c r="AH821" s="225"/>
      <c r="AI821" s="225"/>
      <c r="AJ821" s="225"/>
      <c r="AK821" s="225"/>
      <c r="AL821" s="225"/>
      <c r="AM821" s="225"/>
      <c r="AN821" s="225"/>
      <c r="AO821" s="225"/>
      <c r="AP821" s="225"/>
      <c r="AQ821" s="225"/>
      <c r="AR821" s="225"/>
      <c r="AS821" s="225"/>
      <c r="AT821" s="225"/>
      <c r="AU821" s="225"/>
      <c r="AV821" s="225"/>
      <c r="AW821" s="225"/>
      <c r="AX821" s="225"/>
      <c r="AY821" s="225"/>
      <c r="AZ821" s="225"/>
      <c r="BA821" s="225"/>
      <c r="BB821" s="225"/>
      <c r="BC821" s="225"/>
      <c r="BD821" s="225"/>
      <c r="BE821" s="225"/>
      <c r="BF821" s="225"/>
      <c r="BG821" s="225"/>
      <c r="BH821" s="225"/>
      <c r="BI821" s="225"/>
      <c r="BJ821" s="225"/>
      <c r="BK821" s="225"/>
      <c r="BL821" s="225"/>
      <c r="BM821" s="225"/>
      <c r="BN821" s="225"/>
      <c r="BO821" s="225"/>
      <c r="BP821" s="225"/>
      <c r="BQ821" s="225"/>
      <c r="BR821" s="225"/>
      <c r="BS821" s="225"/>
      <c r="BT821" s="225"/>
      <c r="BU821" s="225"/>
      <c r="BV821" s="225"/>
      <c r="BW821" s="225"/>
      <c r="BX821" s="225"/>
      <c r="BY821" s="225"/>
      <c r="BZ821" s="225"/>
    </row>
    <row r="822" spans="1:78" ht="12" customHeight="1" x14ac:dyDescent="0.25">
      <c r="A822" s="225"/>
      <c r="B822" s="225"/>
      <c r="C822" s="225"/>
      <c r="D822" s="225"/>
      <c r="E822" s="225"/>
      <c r="F822" s="225"/>
      <c r="G822" s="225"/>
      <c r="H822" s="225"/>
      <c r="I822" s="225"/>
      <c r="J822" s="270"/>
      <c r="K822" s="271"/>
      <c r="L822" s="225"/>
      <c r="M822" s="225"/>
      <c r="N822" s="225"/>
      <c r="O822" s="225"/>
      <c r="P822" s="225"/>
      <c r="Q822" s="225"/>
      <c r="R822" s="225"/>
      <c r="S822" s="225"/>
      <c r="T822" s="225"/>
      <c r="U822" s="225"/>
      <c r="V822" s="225"/>
      <c r="W822" s="225"/>
      <c r="X822" s="225"/>
      <c r="Y822" s="225"/>
      <c r="Z822" s="225"/>
      <c r="AA822" s="225"/>
      <c r="AB822" s="225"/>
      <c r="AC822" s="225"/>
      <c r="AD822" s="225"/>
      <c r="AE822" s="225"/>
      <c r="AF822" s="225"/>
      <c r="AG822" s="225"/>
      <c r="AH822" s="225"/>
      <c r="AI822" s="225"/>
      <c r="AJ822" s="225"/>
      <c r="AK822" s="225"/>
      <c r="AL822" s="225"/>
      <c r="AM822" s="225"/>
      <c r="AN822" s="225"/>
      <c r="AO822" s="225"/>
      <c r="AP822" s="225"/>
      <c r="AQ822" s="225"/>
      <c r="AR822" s="225"/>
      <c r="AS822" s="225"/>
      <c r="AT822" s="225"/>
      <c r="AU822" s="225"/>
      <c r="AV822" s="225"/>
      <c r="AW822" s="225"/>
      <c r="AX822" s="225"/>
      <c r="AY822" s="225"/>
      <c r="AZ822" s="225"/>
      <c r="BA822" s="225"/>
      <c r="BB822" s="225"/>
      <c r="BC822" s="225"/>
      <c r="BD822" s="225"/>
      <c r="BE822" s="225"/>
      <c r="BF822" s="225"/>
      <c r="BG822" s="225"/>
      <c r="BH822" s="225"/>
      <c r="BI822" s="225"/>
      <c r="BJ822" s="225"/>
      <c r="BK822" s="225"/>
      <c r="BL822" s="225"/>
      <c r="BM822" s="225"/>
      <c r="BN822" s="225"/>
      <c r="BO822" s="225"/>
      <c r="BP822" s="225"/>
      <c r="BQ822" s="225"/>
      <c r="BR822" s="225"/>
      <c r="BS822" s="225"/>
      <c r="BT822" s="225"/>
      <c r="BU822" s="225"/>
      <c r="BV822" s="225"/>
      <c r="BW822" s="225"/>
      <c r="BX822" s="225"/>
      <c r="BY822" s="225"/>
      <c r="BZ822" s="225"/>
    </row>
    <row r="823" spans="1:78" ht="12" customHeight="1" x14ac:dyDescent="0.25">
      <c r="A823" s="225"/>
      <c r="B823" s="225"/>
      <c r="C823" s="225"/>
      <c r="D823" s="225"/>
      <c r="E823" s="225"/>
      <c r="F823" s="225"/>
      <c r="G823" s="225"/>
      <c r="H823" s="225"/>
      <c r="I823" s="225"/>
      <c r="J823" s="270"/>
      <c r="K823" s="271"/>
      <c r="L823" s="225"/>
      <c r="M823" s="225"/>
      <c r="N823" s="225"/>
      <c r="O823" s="225"/>
      <c r="P823" s="225"/>
      <c r="Q823" s="225"/>
      <c r="R823" s="225"/>
      <c r="S823" s="225"/>
      <c r="T823" s="225"/>
      <c r="U823" s="225"/>
      <c r="V823" s="225"/>
      <c r="W823" s="225"/>
      <c r="X823" s="225"/>
      <c r="Y823" s="225"/>
      <c r="Z823" s="225"/>
      <c r="AA823" s="225"/>
      <c r="AB823" s="225"/>
      <c r="AC823" s="225"/>
      <c r="AD823" s="225"/>
      <c r="AE823" s="225"/>
      <c r="AF823" s="225"/>
      <c r="AG823" s="225"/>
      <c r="AH823" s="225"/>
      <c r="AI823" s="225"/>
      <c r="AJ823" s="225"/>
      <c r="AK823" s="225"/>
      <c r="AL823" s="225"/>
      <c r="AM823" s="225"/>
      <c r="AN823" s="225"/>
      <c r="AO823" s="225"/>
      <c r="AP823" s="225"/>
      <c r="AQ823" s="225"/>
      <c r="AR823" s="225"/>
      <c r="AS823" s="225"/>
      <c r="AT823" s="225"/>
      <c r="AU823" s="225"/>
      <c r="AV823" s="225"/>
      <c r="AW823" s="225"/>
      <c r="AX823" s="225"/>
      <c r="AY823" s="225"/>
      <c r="AZ823" s="225"/>
      <c r="BA823" s="225"/>
      <c r="BB823" s="225"/>
      <c r="BC823" s="225"/>
      <c r="BD823" s="225"/>
      <c r="BE823" s="225"/>
      <c r="BF823" s="225"/>
      <c r="BG823" s="225"/>
      <c r="BH823" s="225"/>
      <c r="BI823" s="225"/>
      <c r="BJ823" s="225"/>
      <c r="BK823" s="225"/>
      <c r="BL823" s="225"/>
      <c r="BM823" s="225"/>
      <c r="BN823" s="225"/>
      <c r="BO823" s="225"/>
      <c r="BP823" s="225"/>
      <c r="BQ823" s="225"/>
      <c r="BR823" s="225"/>
      <c r="BS823" s="225"/>
      <c r="BT823" s="225"/>
      <c r="BU823" s="225"/>
      <c r="BV823" s="225"/>
      <c r="BW823" s="225"/>
      <c r="BX823" s="225"/>
      <c r="BY823" s="225"/>
      <c r="BZ823" s="225"/>
    </row>
    <row r="824" spans="1:78" ht="12" customHeight="1" x14ac:dyDescent="0.25">
      <c r="A824" s="225"/>
      <c r="B824" s="225"/>
      <c r="C824" s="225"/>
      <c r="D824" s="225"/>
      <c r="E824" s="225"/>
      <c r="F824" s="225"/>
      <c r="G824" s="225"/>
      <c r="H824" s="225"/>
      <c r="I824" s="225"/>
      <c r="J824" s="270"/>
      <c r="K824" s="271"/>
      <c r="L824" s="225"/>
      <c r="M824" s="225"/>
      <c r="N824" s="225"/>
      <c r="O824" s="225"/>
      <c r="P824" s="225"/>
      <c r="Q824" s="225"/>
      <c r="R824" s="225"/>
      <c r="S824" s="225"/>
      <c r="T824" s="225"/>
      <c r="U824" s="225"/>
      <c r="V824" s="225"/>
      <c r="W824" s="225"/>
      <c r="X824" s="225"/>
      <c r="Y824" s="225"/>
      <c r="Z824" s="225"/>
      <c r="AA824" s="225"/>
      <c r="AB824" s="225"/>
      <c r="AC824" s="225"/>
      <c r="AD824" s="225"/>
      <c r="AE824" s="225"/>
      <c r="AF824" s="225"/>
      <c r="AG824" s="225"/>
      <c r="AH824" s="225"/>
      <c r="AI824" s="225"/>
      <c r="AJ824" s="225"/>
      <c r="AK824" s="225"/>
      <c r="AL824" s="225"/>
      <c r="AM824" s="225"/>
      <c r="AN824" s="225"/>
      <c r="AO824" s="225"/>
      <c r="AP824" s="225"/>
      <c r="AQ824" s="225"/>
      <c r="AR824" s="225"/>
      <c r="AS824" s="225"/>
      <c r="AT824" s="225"/>
      <c r="AU824" s="225"/>
      <c r="AV824" s="225"/>
      <c r="AW824" s="225"/>
      <c r="AX824" s="225"/>
      <c r="AY824" s="225"/>
      <c r="AZ824" s="225"/>
      <c r="BA824" s="225"/>
      <c r="BB824" s="225"/>
      <c r="BC824" s="225"/>
      <c r="BD824" s="225"/>
      <c r="BE824" s="225"/>
      <c r="BF824" s="225"/>
      <c r="BG824" s="225"/>
      <c r="BH824" s="225"/>
      <c r="BI824" s="225"/>
      <c r="BJ824" s="225"/>
      <c r="BK824" s="225"/>
      <c r="BL824" s="225"/>
      <c r="BM824" s="225"/>
      <c r="BN824" s="225"/>
      <c r="BO824" s="225"/>
      <c r="BP824" s="225"/>
      <c r="BQ824" s="225"/>
      <c r="BR824" s="225"/>
      <c r="BS824" s="225"/>
      <c r="BT824" s="225"/>
      <c r="BU824" s="225"/>
      <c r="BV824" s="225"/>
      <c r="BW824" s="225"/>
      <c r="BX824" s="225"/>
      <c r="BY824" s="225"/>
      <c r="BZ824" s="225"/>
    </row>
    <row r="825" spans="1:78" ht="12" customHeight="1" x14ac:dyDescent="0.25">
      <c r="A825" s="225"/>
      <c r="B825" s="225"/>
      <c r="C825" s="225"/>
      <c r="D825" s="225"/>
      <c r="E825" s="225"/>
      <c r="F825" s="225"/>
      <c r="G825" s="225"/>
      <c r="H825" s="225"/>
      <c r="I825" s="225"/>
      <c r="J825" s="270"/>
      <c r="K825" s="271"/>
      <c r="L825" s="225"/>
      <c r="M825" s="225"/>
      <c r="N825" s="225"/>
      <c r="O825" s="225"/>
      <c r="P825" s="225"/>
      <c r="Q825" s="225"/>
      <c r="R825" s="225"/>
      <c r="S825" s="225"/>
      <c r="T825" s="225"/>
      <c r="U825" s="225"/>
      <c r="V825" s="225"/>
      <c r="W825" s="225"/>
      <c r="X825" s="225"/>
      <c r="Y825" s="225"/>
      <c r="Z825" s="225"/>
      <c r="AA825" s="225"/>
      <c r="AB825" s="225"/>
      <c r="AC825" s="225"/>
      <c r="AD825" s="225"/>
      <c r="AE825" s="225"/>
      <c r="AF825" s="225"/>
      <c r="AG825" s="225"/>
      <c r="AH825" s="225"/>
      <c r="AI825" s="225"/>
      <c r="AJ825" s="225"/>
      <c r="AK825" s="225"/>
      <c r="AL825" s="225"/>
      <c r="AM825" s="225"/>
      <c r="AN825" s="225"/>
      <c r="AO825" s="225"/>
      <c r="AP825" s="225"/>
      <c r="AQ825" s="225"/>
      <c r="AR825" s="225"/>
      <c r="AS825" s="225"/>
      <c r="AT825" s="225"/>
      <c r="AU825" s="225"/>
      <c r="AV825" s="225"/>
      <c r="AW825" s="225"/>
      <c r="AX825" s="225"/>
      <c r="AY825" s="225"/>
      <c r="AZ825" s="225"/>
      <c r="BA825" s="225"/>
      <c r="BB825" s="225"/>
      <c r="BC825" s="225"/>
      <c r="BD825" s="225"/>
      <c r="BE825" s="225"/>
      <c r="BF825" s="225"/>
      <c r="BG825" s="225"/>
      <c r="BH825" s="225"/>
      <c r="BI825" s="225"/>
      <c r="BJ825" s="225"/>
      <c r="BK825" s="225"/>
      <c r="BL825" s="225"/>
      <c r="BM825" s="225"/>
      <c r="BN825" s="225"/>
      <c r="BO825" s="225"/>
      <c r="BP825" s="225"/>
      <c r="BQ825" s="225"/>
      <c r="BR825" s="225"/>
      <c r="BS825" s="225"/>
      <c r="BT825" s="225"/>
      <c r="BU825" s="225"/>
      <c r="BV825" s="225"/>
      <c r="BW825" s="225"/>
      <c r="BX825" s="225"/>
      <c r="BY825" s="225"/>
      <c r="BZ825" s="225"/>
    </row>
    <row r="826" spans="1:78" ht="12" customHeight="1" x14ac:dyDescent="0.25">
      <c r="A826" s="225"/>
      <c r="B826" s="225"/>
      <c r="C826" s="225"/>
      <c r="D826" s="225"/>
      <c r="E826" s="225"/>
      <c r="F826" s="225"/>
      <c r="G826" s="225"/>
      <c r="H826" s="225"/>
      <c r="I826" s="225"/>
      <c r="J826" s="270"/>
      <c r="K826" s="271"/>
      <c r="L826" s="225"/>
      <c r="M826" s="225"/>
      <c r="N826" s="225"/>
      <c r="O826" s="225"/>
      <c r="P826" s="225"/>
      <c r="Q826" s="225"/>
      <c r="R826" s="225"/>
      <c r="S826" s="225"/>
      <c r="T826" s="225"/>
      <c r="U826" s="225"/>
      <c r="V826" s="225"/>
      <c r="W826" s="225"/>
      <c r="X826" s="225"/>
      <c r="Y826" s="225"/>
      <c r="Z826" s="225"/>
      <c r="AA826" s="225"/>
      <c r="AB826" s="225"/>
      <c r="AC826" s="225"/>
      <c r="AD826" s="225"/>
      <c r="AE826" s="225"/>
      <c r="AF826" s="225"/>
      <c r="AG826" s="225"/>
      <c r="AH826" s="225"/>
      <c r="AI826" s="225"/>
      <c r="AJ826" s="225"/>
      <c r="AK826" s="225"/>
      <c r="AL826" s="225"/>
      <c r="AM826" s="225"/>
      <c r="AN826" s="225"/>
      <c r="AO826" s="225"/>
      <c r="AP826" s="225"/>
      <c r="AQ826" s="225"/>
      <c r="AR826" s="225"/>
      <c r="AS826" s="225"/>
      <c r="AT826" s="225"/>
      <c r="AU826" s="225"/>
      <c r="AV826" s="225"/>
      <c r="AW826" s="225"/>
      <c r="AX826" s="225"/>
      <c r="AY826" s="225"/>
      <c r="AZ826" s="225"/>
      <c r="BA826" s="225"/>
      <c r="BB826" s="225"/>
      <c r="BC826" s="225"/>
      <c r="BD826" s="225"/>
      <c r="BE826" s="225"/>
      <c r="BF826" s="225"/>
      <c r="BG826" s="225"/>
      <c r="BH826" s="225"/>
      <c r="BI826" s="225"/>
      <c r="BJ826" s="225"/>
      <c r="BK826" s="225"/>
      <c r="BL826" s="225"/>
      <c r="BM826" s="225"/>
      <c r="BN826" s="225"/>
      <c r="BO826" s="225"/>
      <c r="BP826" s="225"/>
      <c r="BQ826" s="225"/>
      <c r="BR826" s="225"/>
      <c r="BS826" s="225"/>
      <c r="BT826" s="225"/>
      <c r="BU826" s="225"/>
      <c r="BV826" s="225"/>
      <c r="BW826" s="225"/>
      <c r="BX826" s="225"/>
      <c r="BY826" s="225"/>
      <c r="BZ826" s="225"/>
    </row>
    <row r="827" spans="1:78" ht="12" customHeight="1" x14ac:dyDescent="0.25">
      <c r="A827" s="225"/>
      <c r="B827" s="225"/>
      <c r="C827" s="225"/>
      <c r="D827" s="225"/>
      <c r="E827" s="225"/>
      <c r="F827" s="225"/>
      <c r="G827" s="225"/>
      <c r="H827" s="225"/>
      <c r="I827" s="225"/>
      <c r="J827" s="270"/>
      <c r="K827" s="271"/>
      <c r="L827" s="225"/>
      <c r="M827" s="225"/>
      <c r="N827" s="225"/>
      <c r="O827" s="225"/>
      <c r="P827" s="225"/>
      <c r="Q827" s="225"/>
      <c r="R827" s="225"/>
      <c r="S827" s="225"/>
      <c r="T827" s="225"/>
      <c r="U827" s="225"/>
      <c r="V827" s="225"/>
      <c r="W827" s="225"/>
      <c r="X827" s="225"/>
      <c r="Y827" s="225"/>
      <c r="Z827" s="225"/>
      <c r="AA827" s="225"/>
      <c r="AB827" s="225"/>
      <c r="AC827" s="225"/>
      <c r="AD827" s="225"/>
      <c r="AE827" s="225"/>
      <c r="AF827" s="225"/>
      <c r="AG827" s="225"/>
      <c r="AH827" s="225"/>
      <c r="AI827" s="225"/>
      <c r="AJ827" s="225"/>
      <c r="AK827" s="225"/>
      <c r="AL827" s="225"/>
      <c r="AM827" s="225"/>
      <c r="AN827" s="225"/>
      <c r="AO827" s="225"/>
      <c r="AP827" s="225"/>
      <c r="AQ827" s="225"/>
      <c r="AR827" s="225"/>
      <c r="AS827" s="225"/>
      <c r="AT827" s="225"/>
      <c r="AU827" s="225"/>
      <c r="AV827" s="225"/>
      <c r="AW827" s="225"/>
      <c r="AX827" s="225"/>
      <c r="AY827" s="225"/>
      <c r="AZ827" s="225"/>
      <c r="BA827" s="225"/>
      <c r="BB827" s="225"/>
      <c r="BC827" s="225"/>
      <c r="BD827" s="225"/>
      <c r="BE827" s="225"/>
      <c r="BF827" s="225"/>
      <c r="BG827" s="225"/>
      <c r="BH827" s="225"/>
      <c r="BI827" s="225"/>
      <c r="BJ827" s="225"/>
      <c r="BK827" s="225"/>
      <c r="BL827" s="225"/>
      <c r="BM827" s="225"/>
      <c r="BN827" s="225"/>
      <c r="BO827" s="225"/>
      <c r="BP827" s="225"/>
      <c r="BQ827" s="225"/>
      <c r="BR827" s="225"/>
      <c r="BS827" s="225"/>
      <c r="BT827" s="225"/>
      <c r="BU827" s="225"/>
      <c r="BV827" s="225"/>
      <c r="BW827" s="225"/>
      <c r="BX827" s="225"/>
      <c r="BY827" s="225"/>
      <c r="BZ827" s="225"/>
    </row>
    <row r="828" spans="1:78" ht="12" customHeight="1" x14ac:dyDescent="0.25">
      <c r="A828" s="225"/>
      <c r="B828" s="225"/>
      <c r="C828" s="225"/>
      <c r="D828" s="225"/>
      <c r="E828" s="225"/>
      <c r="F828" s="225"/>
      <c r="G828" s="225"/>
      <c r="H828" s="225"/>
      <c r="I828" s="225"/>
      <c r="J828" s="270"/>
      <c r="K828" s="271"/>
      <c r="L828" s="225"/>
      <c r="M828" s="225"/>
      <c r="N828" s="225"/>
      <c r="O828" s="225"/>
      <c r="P828" s="225"/>
      <c r="Q828" s="225"/>
      <c r="R828" s="225"/>
      <c r="S828" s="225"/>
      <c r="T828" s="225"/>
      <c r="U828" s="225"/>
      <c r="V828" s="225"/>
      <c r="W828" s="225"/>
      <c r="X828" s="225"/>
      <c r="Y828" s="225"/>
      <c r="Z828" s="225"/>
      <c r="AA828" s="225"/>
      <c r="AB828" s="225"/>
      <c r="AC828" s="225"/>
      <c r="AD828" s="225"/>
      <c r="AE828" s="225"/>
      <c r="AF828" s="225"/>
      <c r="AG828" s="225"/>
      <c r="AH828" s="225"/>
      <c r="AI828" s="225"/>
      <c r="AJ828" s="225"/>
      <c r="AK828" s="225"/>
      <c r="AL828" s="225"/>
      <c r="AM828" s="225"/>
      <c r="AN828" s="225"/>
      <c r="AO828" s="225"/>
      <c r="AP828" s="225"/>
      <c r="AQ828" s="225"/>
      <c r="AR828" s="225"/>
      <c r="AS828" s="225"/>
      <c r="AT828" s="225"/>
      <c r="AU828" s="225"/>
      <c r="AV828" s="225"/>
      <c r="AW828" s="225"/>
      <c r="AX828" s="225"/>
      <c r="AY828" s="225"/>
      <c r="AZ828" s="225"/>
      <c r="BA828" s="225"/>
      <c r="BB828" s="225"/>
      <c r="BC828" s="225"/>
      <c r="BD828" s="225"/>
      <c r="BE828" s="225"/>
      <c r="BF828" s="225"/>
      <c r="BG828" s="225"/>
      <c r="BH828" s="225"/>
      <c r="BI828" s="225"/>
      <c r="BJ828" s="225"/>
      <c r="BK828" s="225"/>
      <c r="BL828" s="225"/>
      <c r="BM828" s="225"/>
      <c r="BN828" s="225"/>
      <c r="BO828" s="225"/>
      <c r="BP828" s="225"/>
      <c r="BQ828" s="225"/>
      <c r="BR828" s="225"/>
      <c r="BS828" s="225"/>
      <c r="BT828" s="225"/>
      <c r="BU828" s="225"/>
      <c r="BV828" s="225"/>
      <c r="BW828" s="225"/>
      <c r="BX828" s="225"/>
      <c r="BY828" s="225"/>
      <c r="BZ828" s="225"/>
    </row>
    <row r="829" spans="1:78" ht="12" customHeight="1" x14ac:dyDescent="0.25">
      <c r="A829" s="225"/>
      <c r="B829" s="225"/>
      <c r="C829" s="225"/>
      <c r="D829" s="225"/>
      <c r="E829" s="225"/>
      <c r="F829" s="225"/>
      <c r="G829" s="225"/>
      <c r="H829" s="225"/>
      <c r="I829" s="225"/>
      <c r="J829" s="270"/>
      <c r="K829" s="271"/>
      <c r="L829" s="225"/>
      <c r="M829" s="225"/>
      <c r="N829" s="225"/>
      <c r="O829" s="225"/>
      <c r="P829" s="225"/>
      <c r="Q829" s="225"/>
      <c r="R829" s="225"/>
      <c r="S829" s="225"/>
      <c r="T829" s="225"/>
      <c r="U829" s="225"/>
      <c r="V829" s="225"/>
      <c r="W829" s="225"/>
      <c r="X829" s="225"/>
      <c r="Y829" s="225"/>
      <c r="Z829" s="225"/>
      <c r="AA829" s="225"/>
      <c r="AB829" s="225"/>
      <c r="AC829" s="225"/>
      <c r="AD829" s="225"/>
      <c r="AE829" s="225"/>
      <c r="AF829" s="225"/>
      <c r="AG829" s="225"/>
      <c r="AH829" s="225"/>
      <c r="AI829" s="225"/>
      <c r="AJ829" s="225"/>
      <c r="AK829" s="225"/>
      <c r="AL829" s="225"/>
      <c r="AM829" s="225"/>
      <c r="AN829" s="225"/>
      <c r="AO829" s="225"/>
      <c r="AP829" s="225"/>
      <c r="AQ829" s="225"/>
      <c r="AR829" s="225"/>
      <c r="AS829" s="225"/>
      <c r="AT829" s="225"/>
      <c r="AU829" s="225"/>
      <c r="AV829" s="225"/>
      <c r="AW829" s="225"/>
      <c r="AX829" s="225"/>
      <c r="AY829" s="225"/>
      <c r="AZ829" s="225"/>
      <c r="BA829" s="225"/>
      <c r="BB829" s="225"/>
      <c r="BC829" s="225"/>
      <c r="BD829" s="225"/>
      <c r="BE829" s="225"/>
      <c r="BF829" s="225"/>
      <c r="BG829" s="225"/>
      <c r="BH829" s="225"/>
      <c r="BI829" s="225"/>
      <c r="BJ829" s="225"/>
      <c r="BK829" s="225"/>
      <c r="BL829" s="225"/>
      <c r="BM829" s="225"/>
      <c r="BN829" s="225"/>
      <c r="BO829" s="225"/>
      <c r="BP829" s="225"/>
      <c r="BQ829" s="225"/>
      <c r="BR829" s="225"/>
      <c r="BS829" s="225"/>
      <c r="BT829" s="225"/>
      <c r="BU829" s="225"/>
      <c r="BV829" s="225"/>
      <c r="BW829" s="225"/>
      <c r="BX829" s="225"/>
      <c r="BY829" s="225"/>
      <c r="BZ829" s="225"/>
    </row>
    <row r="830" spans="1:78" ht="12" customHeight="1" x14ac:dyDescent="0.25">
      <c r="A830" s="225"/>
      <c r="B830" s="225"/>
      <c r="C830" s="225"/>
      <c r="D830" s="225"/>
      <c r="E830" s="225"/>
      <c r="F830" s="225"/>
      <c r="G830" s="225"/>
      <c r="H830" s="225"/>
      <c r="I830" s="225"/>
      <c r="J830" s="270"/>
      <c r="K830" s="271"/>
      <c r="L830" s="225"/>
      <c r="M830" s="225"/>
      <c r="N830" s="225"/>
      <c r="O830" s="225"/>
      <c r="P830" s="225"/>
      <c r="Q830" s="225"/>
      <c r="R830" s="225"/>
      <c r="S830" s="225"/>
      <c r="T830" s="225"/>
      <c r="U830" s="225"/>
      <c r="V830" s="225"/>
      <c r="W830" s="225"/>
      <c r="X830" s="225"/>
      <c r="Y830" s="225"/>
      <c r="Z830" s="225"/>
      <c r="AA830" s="225"/>
      <c r="AB830" s="225"/>
      <c r="AC830" s="225"/>
      <c r="AD830" s="225"/>
      <c r="AE830" s="225"/>
      <c r="AF830" s="225"/>
      <c r="AG830" s="225"/>
      <c r="AH830" s="225"/>
      <c r="AI830" s="225"/>
      <c r="AJ830" s="225"/>
      <c r="AK830" s="225"/>
      <c r="AL830" s="225"/>
      <c r="AM830" s="225"/>
      <c r="AN830" s="225"/>
      <c r="AO830" s="225"/>
      <c r="AP830" s="225"/>
      <c r="AQ830" s="225"/>
      <c r="AR830" s="225"/>
      <c r="AS830" s="225"/>
      <c r="AT830" s="225"/>
      <c r="AU830" s="225"/>
      <c r="AV830" s="225"/>
      <c r="AW830" s="225"/>
      <c r="AX830" s="225"/>
      <c r="AY830" s="225"/>
      <c r="AZ830" s="225"/>
      <c r="BA830" s="225"/>
      <c r="BB830" s="225"/>
      <c r="BC830" s="225"/>
      <c r="BD830" s="225"/>
      <c r="BE830" s="225"/>
      <c r="BF830" s="225"/>
      <c r="BG830" s="225"/>
      <c r="BH830" s="225"/>
      <c r="BI830" s="225"/>
      <c r="BJ830" s="225"/>
      <c r="BK830" s="225"/>
      <c r="BL830" s="225"/>
      <c r="BM830" s="225"/>
      <c r="BN830" s="225"/>
      <c r="BO830" s="225"/>
      <c r="BP830" s="225"/>
      <c r="BQ830" s="225"/>
      <c r="BR830" s="225"/>
      <c r="BS830" s="225"/>
      <c r="BT830" s="225"/>
      <c r="BU830" s="225"/>
      <c r="BV830" s="225"/>
      <c r="BW830" s="225"/>
      <c r="BX830" s="225"/>
      <c r="BY830" s="225"/>
      <c r="BZ830" s="225"/>
    </row>
    <row r="831" spans="1:78" ht="12" customHeight="1" x14ac:dyDescent="0.25">
      <c r="A831" s="225"/>
      <c r="B831" s="225"/>
      <c r="C831" s="225"/>
      <c r="D831" s="225"/>
      <c r="E831" s="225"/>
      <c r="F831" s="225"/>
      <c r="G831" s="225"/>
      <c r="H831" s="225"/>
      <c r="I831" s="225"/>
      <c r="J831" s="270"/>
      <c r="K831" s="271"/>
      <c r="L831" s="225"/>
      <c r="M831" s="225"/>
      <c r="N831" s="225"/>
      <c r="O831" s="225"/>
      <c r="P831" s="225"/>
      <c r="Q831" s="225"/>
      <c r="R831" s="225"/>
      <c r="S831" s="225"/>
      <c r="T831" s="225"/>
      <c r="U831" s="225"/>
      <c r="V831" s="225"/>
      <c r="W831" s="225"/>
      <c r="X831" s="225"/>
      <c r="Y831" s="225"/>
      <c r="Z831" s="225"/>
      <c r="AA831" s="225"/>
      <c r="AB831" s="225"/>
      <c r="AC831" s="225"/>
      <c r="AD831" s="225"/>
      <c r="AE831" s="225"/>
      <c r="AF831" s="225"/>
      <c r="AG831" s="225"/>
      <c r="AH831" s="225"/>
      <c r="AI831" s="225"/>
      <c r="AJ831" s="225"/>
      <c r="AK831" s="225"/>
      <c r="AL831" s="225"/>
      <c r="AM831" s="225"/>
      <c r="AN831" s="225"/>
      <c r="AO831" s="225"/>
      <c r="AP831" s="225"/>
      <c r="AQ831" s="225"/>
      <c r="AR831" s="225"/>
      <c r="AS831" s="225"/>
      <c r="AT831" s="225"/>
      <c r="AU831" s="225"/>
      <c r="AV831" s="225"/>
      <c r="AW831" s="225"/>
      <c r="AX831" s="225"/>
      <c r="AY831" s="225"/>
      <c r="AZ831" s="225"/>
      <c r="BA831" s="225"/>
      <c r="BB831" s="225"/>
      <c r="BC831" s="225"/>
      <c r="BD831" s="225"/>
      <c r="BE831" s="225"/>
      <c r="BF831" s="225"/>
      <c r="BG831" s="225"/>
      <c r="BH831" s="225"/>
      <c r="BI831" s="225"/>
      <c r="BJ831" s="225"/>
      <c r="BK831" s="225"/>
      <c r="BL831" s="225"/>
      <c r="BM831" s="225"/>
      <c r="BN831" s="225"/>
      <c r="BO831" s="225"/>
      <c r="BP831" s="225"/>
      <c r="BQ831" s="225"/>
      <c r="BR831" s="225"/>
      <c r="BS831" s="225"/>
      <c r="BT831" s="225"/>
      <c r="BU831" s="225"/>
      <c r="BV831" s="225"/>
      <c r="BW831" s="225"/>
      <c r="BX831" s="225"/>
      <c r="BY831" s="225"/>
      <c r="BZ831" s="225"/>
    </row>
    <row r="832" spans="1:78" ht="12" customHeight="1" x14ac:dyDescent="0.25">
      <c r="A832" s="225"/>
      <c r="B832" s="225"/>
      <c r="C832" s="225"/>
      <c r="D832" s="225"/>
      <c r="E832" s="225"/>
      <c r="F832" s="225"/>
      <c r="G832" s="225"/>
      <c r="H832" s="225"/>
      <c r="I832" s="225"/>
      <c r="J832" s="270"/>
      <c r="K832" s="271"/>
      <c r="L832" s="225"/>
      <c r="M832" s="225"/>
      <c r="N832" s="225"/>
      <c r="O832" s="225"/>
      <c r="P832" s="225"/>
      <c r="Q832" s="225"/>
      <c r="R832" s="225"/>
      <c r="S832" s="225"/>
      <c r="T832" s="225"/>
      <c r="U832" s="225"/>
      <c r="V832" s="225"/>
      <c r="W832" s="225"/>
      <c r="X832" s="225"/>
      <c r="Y832" s="225"/>
      <c r="Z832" s="225"/>
      <c r="AA832" s="225"/>
      <c r="AB832" s="225"/>
      <c r="AC832" s="225"/>
      <c r="AD832" s="225"/>
      <c r="AE832" s="225"/>
      <c r="AF832" s="225"/>
      <c r="AG832" s="225"/>
      <c r="AH832" s="225"/>
      <c r="AI832" s="225"/>
      <c r="AJ832" s="225"/>
      <c r="AK832" s="225"/>
      <c r="AL832" s="225"/>
      <c r="AM832" s="225"/>
      <c r="AN832" s="225"/>
      <c r="AO832" s="225"/>
      <c r="AP832" s="225"/>
      <c r="AQ832" s="225"/>
      <c r="AR832" s="225"/>
      <c r="AS832" s="225"/>
      <c r="AT832" s="225"/>
      <c r="AU832" s="225"/>
      <c r="AV832" s="225"/>
      <c r="AW832" s="225"/>
      <c r="AX832" s="225"/>
      <c r="AY832" s="225"/>
      <c r="AZ832" s="225"/>
      <c r="BA832" s="225"/>
      <c r="BB832" s="225"/>
      <c r="BC832" s="225"/>
      <c r="BD832" s="225"/>
      <c r="BE832" s="225"/>
      <c r="BF832" s="225"/>
      <c r="BG832" s="225"/>
      <c r="BH832" s="225"/>
      <c r="BI832" s="225"/>
      <c r="BJ832" s="225"/>
      <c r="BK832" s="225"/>
      <c r="BL832" s="225"/>
      <c r="BM832" s="225"/>
      <c r="BN832" s="225"/>
      <c r="BO832" s="225"/>
      <c r="BP832" s="225"/>
      <c r="BQ832" s="225"/>
      <c r="BR832" s="225"/>
      <c r="BS832" s="225"/>
      <c r="BT832" s="225"/>
      <c r="BU832" s="225"/>
      <c r="BV832" s="225"/>
      <c r="BW832" s="225"/>
      <c r="BX832" s="225"/>
      <c r="BY832" s="225"/>
      <c r="BZ832" s="225"/>
    </row>
    <row r="833" spans="1:78" ht="12" customHeight="1" x14ac:dyDescent="0.25">
      <c r="A833" s="225"/>
      <c r="B833" s="225"/>
      <c r="C833" s="225"/>
      <c r="D833" s="225"/>
      <c r="E833" s="225"/>
      <c r="F833" s="225"/>
      <c r="G833" s="225"/>
      <c r="H833" s="225"/>
      <c r="I833" s="225"/>
      <c r="J833" s="270"/>
      <c r="K833" s="271"/>
      <c r="L833" s="225"/>
      <c r="M833" s="225"/>
      <c r="N833" s="225"/>
      <c r="O833" s="225"/>
      <c r="P833" s="225"/>
      <c r="Q833" s="225"/>
      <c r="R833" s="225"/>
      <c r="S833" s="225"/>
      <c r="T833" s="225"/>
      <c r="U833" s="225"/>
      <c r="V833" s="225"/>
      <c r="W833" s="225"/>
      <c r="X833" s="225"/>
      <c r="Y833" s="225"/>
      <c r="Z833" s="225"/>
      <c r="AA833" s="225"/>
      <c r="AB833" s="225"/>
      <c r="AC833" s="225"/>
      <c r="AD833" s="225"/>
      <c r="AE833" s="225"/>
      <c r="AF833" s="225"/>
      <c r="AG833" s="225"/>
      <c r="AH833" s="225"/>
      <c r="AI833" s="225"/>
      <c r="AJ833" s="225"/>
      <c r="AK833" s="225"/>
      <c r="AL833" s="225"/>
      <c r="AM833" s="225"/>
      <c r="AN833" s="225"/>
      <c r="AO833" s="225"/>
      <c r="AP833" s="225"/>
      <c r="AQ833" s="225"/>
      <c r="AR833" s="225"/>
      <c r="AS833" s="225"/>
      <c r="AT833" s="225"/>
      <c r="AU833" s="225"/>
      <c r="AV833" s="225"/>
      <c r="AW833" s="225"/>
      <c r="AX833" s="225"/>
      <c r="AY833" s="225"/>
      <c r="AZ833" s="225"/>
      <c r="BA833" s="225"/>
      <c r="BB833" s="225"/>
      <c r="BC833" s="225"/>
      <c r="BD833" s="225"/>
      <c r="BE833" s="225"/>
      <c r="BF833" s="225"/>
      <c r="BG833" s="225"/>
      <c r="BH833" s="225"/>
      <c r="BI833" s="225"/>
      <c r="BJ833" s="225"/>
      <c r="BK833" s="225"/>
      <c r="BL833" s="225"/>
      <c r="BM833" s="225"/>
      <c r="BN833" s="225"/>
      <c r="BO833" s="225"/>
      <c r="BP833" s="225"/>
      <c r="BQ833" s="225"/>
      <c r="BR833" s="225"/>
      <c r="BS833" s="225"/>
      <c r="BT833" s="225"/>
      <c r="BU833" s="225"/>
      <c r="BV833" s="225"/>
      <c r="BW833" s="225"/>
      <c r="BX833" s="225"/>
      <c r="BY833" s="225"/>
      <c r="BZ833" s="225"/>
    </row>
    <row r="834" spans="1:78" ht="12" customHeight="1" x14ac:dyDescent="0.25">
      <c r="A834" s="225"/>
      <c r="B834" s="225"/>
      <c r="C834" s="225"/>
      <c r="D834" s="225"/>
      <c r="E834" s="225"/>
      <c r="F834" s="225"/>
      <c r="G834" s="225"/>
      <c r="H834" s="225"/>
      <c r="I834" s="225"/>
      <c r="J834" s="270"/>
      <c r="K834" s="271"/>
      <c r="L834" s="225"/>
      <c r="M834" s="225"/>
      <c r="N834" s="225"/>
      <c r="O834" s="225"/>
      <c r="P834" s="225"/>
      <c r="Q834" s="225"/>
      <c r="R834" s="225"/>
      <c r="S834" s="225"/>
      <c r="T834" s="225"/>
      <c r="U834" s="225"/>
      <c r="V834" s="225"/>
      <c r="W834" s="225"/>
      <c r="X834" s="225"/>
      <c r="Y834" s="225"/>
      <c r="Z834" s="225"/>
      <c r="AA834" s="225"/>
      <c r="AB834" s="225"/>
      <c r="AC834" s="225"/>
      <c r="AD834" s="225"/>
      <c r="AE834" s="225"/>
      <c r="AF834" s="225"/>
      <c r="AG834" s="225"/>
      <c r="AH834" s="225"/>
      <c r="AI834" s="225"/>
      <c r="AJ834" s="225"/>
      <c r="AK834" s="225"/>
      <c r="AL834" s="225"/>
      <c r="AM834" s="225"/>
      <c r="AN834" s="225"/>
      <c r="AO834" s="225"/>
      <c r="AP834" s="225"/>
      <c r="AQ834" s="225"/>
      <c r="AR834" s="225"/>
      <c r="AS834" s="225"/>
      <c r="AT834" s="225"/>
      <c r="AU834" s="225"/>
      <c r="AV834" s="225"/>
      <c r="AW834" s="225"/>
      <c r="AX834" s="225"/>
      <c r="AY834" s="225"/>
      <c r="AZ834" s="225"/>
      <c r="BA834" s="225"/>
      <c r="BB834" s="225"/>
      <c r="BC834" s="225"/>
      <c r="BD834" s="225"/>
      <c r="BE834" s="225"/>
      <c r="BF834" s="225"/>
      <c r="BG834" s="225"/>
      <c r="BH834" s="225"/>
      <c r="BI834" s="225"/>
      <c r="BJ834" s="225"/>
      <c r="BK834" s="225"/>
      <c r="BL834" s="225"/>
      <c r="BM834" s="225"/>
      <c r="BN834" s="225"/>
      <c r="BO834" s="225"/>
      <c r="BP834" s="225"/>
      <c r="BQ834" s="225"/>
      <c r="BR834" s="225"/>
      <c r="BS834" s="225"/>
      <c r="BT834" s="225"/>
      <c r="BU834" s="225"/>
      <c r="BV834" s="225"/>
      <c r="BW834" s="225"/>
      <c r="BX834" s="225"/>
      <c r="BY834" s="225"/>
      <c r="BZ834" s="225"/>
    </row>
    <row r="835" spans="1:78" ht="12" customHeight="1" x14ac:dyDescent="0.25">
      <c r="A835" s="225"/>
      <c r="B835" s="225"/>
      <c r="C835" s="225"/>
      <c r="D835" s="225"/>
      <c r="E835" s="225"/>
      <c r="F835" s="225"/>
      <c r="G835" s="225"/>
      <c r="H835" s="225"/>
      <c r="I835" s="225"/>
      <c r="J835" s="270"/>
      <c r="K835" s="271"/>
      <c r="L835" s="225"/>
      <c r="M835" s="225"/>
      <c r="N835" s="225"/>
      <c r="O835" s="225"/>
      <c r="P835" s="225"/>
      <c r="Q835" s="225"/>
      <c r="R835" s="225"/>
      <c r="S835" s="225"/>
      <c r="T835" s="225"/>
      <c r="U835" s="225"/>
      <c r="V835" s="225"/>
      <c r="W835" s="225"/>
      <c r="X835" s="225"/>
      <c r="Y835" s="225"/>
      <c r="Z835" s="225"/>
      <c r="AA835" s="225"/>
      <c r="AB835" s="225"/>
      <c r="AC835" s="225"/>
      <c r="AD835" s="225"/>
      <c r="AE835" s="225"/>
      <c r="AF835" s="225"/>
      <c r="AG835" s="225"/>
      <c r="AH835" s="225"/>
      <c r="AI835" s="225"/>
      <c r="AJ835" s="225"/>
      <c r="AK835" s="225"/>
      <c r="AL835" s="225"/>
      <c r="AM835" s="225"/>
      <c r="AN835" s="225"/>
      <c r="AO835" s="225"/>
      <c r="AP835" s="225"/>
      <c r="AQ835" s="225"/>
      <c r="AR835" s="225"/>
      <c r="AS835" s="225"/>
      <c r="AT835" s="225"/>
      <c r="AU835" s="225"/>
      <c r="AV835" s="225"/>
      <c r="AW835" s="225"/>
      <c r="AX835" s="225"/>
      <c r="AY835" s="225"/>
      <c r="AZ835" s="225"/>
      <c r="BA835" s="225"/>
      <c r="BB835" s="225"/>
      <c r="BC835" s="225"/>
      <c r="BD835" s="225"/>
      <c r="BE835" s="225"/>
      <c r="BF835" s="225"/>
      <c r="BG835" s="225"/>
      <c r="BH835" s="225"/>
      <c r="BI835" s="225"/>
      <c r="BJ835" s="225"/>
      <c r="BK835" s="225"/>
      <c r="BL835" s="225"/>
      <c r="BM835" s="225"/>
      <c r="BN835" s="225"/>
      <c r="BO835" s="225"/>
      <c r="BP835" s="225"/>
      <c r="BQ835" s="225"/>
      <c r="BR835" s="225"/>
      <c r="BS835" s="225"/>
      <c r="BT835" s="225"/>
      <c r="BU835" s="225"/>
      <c r="BV835" s="225"/>
      <c r="BW835" s="225"/>
      <c r="BX835" s="225"/>
      <c r="BY835" s="225"/>
      <c r="BZ835" s="225"/>
    </row>
    <row r="836" spans="1:78" ht="12" customHeight="1" x14ac:dyDescent="0.25">
      <c r="A836" s="225"/>
      <c r="B836" s="225"/>
      <c r="C836" s="225"/>
      <c r="D836" s="225"/>
      <c r="E836" s="225"/>
      <c r="F836" s="225"/>
      <c r="G836" s="225"/>
      <c r="H836" s="225"/>
      <c r="I836" s="225"/>
      <c r="J836" s="270"/>
      <c r="K836" s="271"/>
      <c r="L836" s="225"/>
      <c r="M836" s="225"/>
      <c r="N836" s="225"/>
      <c r="O836" s="225"/>
      <c r="P836" s="225"/>
      <c r="Q836" s="225"/>
      <c r="R836" s="225"/>
      <c r="S836" s="225"/>
      <c r="T836" s="225"/>
      <c r="U836" s="225"/>
      <c r="V836" s="225"/>
      <c r="W836" s="225"/>
      <c r="X836" s="225"/>
      <c r="Y836" s="225"/>
      <c r="Z836" s="225"/>
      <c r="AA836" s="225"/>
      <c r="AB836" s="225"/>
      <c r="AC836" s="225"/>
      <c r="AD836" s="225"/>
      <c r="AE836" s="225"/>
      <c r="AF836" s="225"/>
      <c r="AG836" s="225"/>
      <c r="AH836" s="225"/>
      <c r="AI836" s="225"/>
      <c r="AJ836" s="225"/>
      <c r="AK836" s="225"/>
      <c r="AL836" s="225"/>
      <c r="AM836" s="225"/>
      <c r="AN836" s="225"/>
      <c r="AO836" s="225"/>
      <c r="AP836" s="225"/>
      <c r="AQ836" s="225"/>
      <c r="AR836" s="225"/>
      <c r="AS836" s="225"/>
      <c r="AT836" s="225"/>
      <c r="AU836" s="225"/>
      <c r="AV836" s="225"/>
      <c r="AW836" s="225"/>
      <c r="AX836" s="225"/>
      <c r="AY836" s="225"/>
      <c r="AZ836" s="225"/>
      <c r="BA836" s="225"/>
      <c r="BB836" s="225"/>
      <c r="BC836" s="225"/>
      <c r="BD836" s="225"/>
      <c r="BE836" s="225"/>
      <c r="BF836" s="225"/>
      <c r="BG836" s="225"/>
      <c r="BH836" s="225"/>
      <c r="BI836" s="225"/>
      <c r="BJ836" s="225"/>
      <c r="BK836" s="225"/>
      <c r="BL836" s="225"/>
      <c r="BM836" s="225"/>
      <c r="BN836" s="225"/>
      <c r="BO836" s="225"/>
      <c r="BP836" s="225"/>
      <c r="BQ836" s="225"/>
      <c r="BR836" s="225"/>
      <c r="BS836" s="225"/>
      <c r="BT836" s="225"/>
      <c r="BU836" s="225"/>
      <c r="BV836" s="225"/>
      <c r="BW836" s="225"/>
      <c r="BX836" s="225"/>
      <c r="BY836" s="225"/>
      <c r="BZ836" s="225"/>
    </row>
    <row r="837" spans="1:78" ht="12" customHeight="1" x14ac:dyDescent="0.25">
      <c r="A837" s="225"/>
      <c r="B837" s="225"/>
      <c r="C837" s="225"/>
      <c r="D837" s="225"/>
      <c r="E837" s="225"/>
      <c r="F837" s="225"/>
      <c r="G837" s="225"/>
      <c r="H837" s="225"/>
      <c r="I837" s="225"/>
      <c r="J837" s="270"/>
      <c r="K837" s="271"/>
      <c r="L837" s="225"/>
      <c r="M837" s="225"/>
      <c r="N837" s="225"/>
      <c r="O837" s="225"/>
      <c r="P837" s="225"/>
      <c r="Q837" s="225"/>
      <c r="R837" s="225"/>
      <c r="S837" s="225"/>
      <c r="T837" s="225"/>
      <c r="U837" s="225"/>
      <c r="V837" s="225"/>
      <c r="W837" s="225"/>
      <c r="X837" s="225"/>
      <c r="Y837" s="225"/>
      <c r="Z837" s="225"/>
      <c r="AA837" s="225"/>
      <c r="AB837" s="225"/>
      <c r="AC837" s="225"/>
      <c r="AD837" s="225"/>
      <c r="AE837" s="225"/>
      <c r="AF837" s="225"/>
      <c r="AG837" s="225"/>
      <c r="AH837" s="225"/>
      <c r="AI837" s="225"/>
      <c r="AJ837" s="225"/>
      <c r="AK837" s="225"/>
      <c r="AL837" s="225"/>
      <c r="AM837" s="225"/>
      <c r="AN837" s="225"/>
      <c r="AO837" s="225"/>
      <c r="AP837" s="225"/>
      <c r="AQ837" s="225"/>
      <c r="AR837" s="225"/>
      <c r="AS837" s="225"/>
      <c r="AT837" s="225"/>
      <c r="AU837" s="225"/>
      <c r="AV837" s="225"/>
      <c r="AW837" s="225"/>
      <c r="AX837" s="225"/>
      <c r="AY837" s="225"/>
      <c r="AZ837" s="225"/>
      <c r="BA837" s="225"/>
      <c r="BB837" s="225"/>
      <c r="BC837" s="225"/>
      <c r="BD837" s="225"/>
      <c r="BE837" s="225"/>
      <c r="BF837" s="225"/>
      <c r="BG837" s="225"/>
      <c r="BH837" s="225"/>
      <c r="BI837" s="225"/>
      <c r="BJ837" s="225"/>
      <c r="BK837" s="225"/>
      <c r="BL837" s="225"/>
      <c r="BM837" s="225"/>
      <c r="BN837" s="225"/>
      <c r="BO837" s="225"/>
      <c r="BP837" s="225"/>
      <c r="BQ837" s="225"/>
      <c r="BR837" s="225"/>
      <c r="BS837" s="225"/>
      <c r="BT837" s="225"/>
      <c r="BU837" s="225"/>
      <c r="BV837" s="225"/>
      <c r="BW837" s="225"/>
      <c r="BX837" s="225"/>
      <c r="BY837" s="225"/>
      <c r="BZ837" s="225"/>
    </row>
    <row r="838" spans="1:78" ht="12" customHeight="1" x14ac:dyDescent="0.25">
      <c r="A838" s="225"/>
      <c r="B838" s="225"/>
      <c r="C838" s="225"/>
      <c r="D838" s="225"/>
      <c r="E838" s="225"/>
      <c r="F838" s="225"/>
      <c r="G838" s="225"/>
      <c r="H838" s="225"/>
      <c r="I838" s="225"/>
      <c r="J838" s="270"/>
      <c r="K838" s="271"/>
      <c r="L838" s="225"/>
      <c r="M838" s="225"/>
      <c r="N838" s="225"/>
      <c r="O838" s="225"/>
      <c r="P838" s="225"/>
      <c r="Q838" s="225"/>
      <c r="R838" s="225"/>
      <c r="S838" s="225"/>
      <c r="T838" s="225"/>
      <c r="U838" s="225"/>
      <c r="V838" s="225"/>
      <c r="W838" s="225"/>
      <c r="X838" s="225"/>
      <c r="Y838" s="225"/>
      <c r="Z838" s="225"/>
      <c r="AA838" s="225"/>
      <c r="AB838" s="225"/>
      <c r="AC838" s="225"/>
      <c r="AD838" s="225"/>
      <c r="AE838" s="225"/>
      <c r="AF838" s="225"/>
      <c r="AG838" s="225"/>
      <c r="AH838" s="225"/>
      <c r="AI838" s="225"/>
      <c r="AJ838" s="225"/>
      <c r="AK838" s="225"/>
      <c r="AL838" s="225"/>
      <c r="AM838" s="225"/>
      <c r="AN838" s="225"/>
      <c r="AO838" s="225"/>
      <c r="AP838" s="225"/>
      <c r="AQ838" s="225"/>
      <c r="AR838" s="225"/>
      <c r="AS838" s="225"/>
      <c r="AT838" s="225"/>
      <c r="AU838" s="225"/>
      <c r="AV838" s="225"/>
      <c r="AW838" s="225"/>
      <c r="AX838" s="225"/>
      <c r="AY838" s="225"/>
      <c r="AZ838" s="225"/>
      <c r="BA838" s="225"/>
      <c r="BB838" s="225"/>
      <c r="BC838" s="225"/>
      <c r="BD838" s="225"/>
      <c r="BE838" s="225"/>
      <c r="BF838" s="225"/>
      <c r="BG838" s="225"/>
      <c r="BH838" s="225"/>
      <c r="BI838" s="225"/>
      <c r="BJ838" s="225"/>
      <c r="BK838" s="225"/>
      <c r="BL838" s="225"/>
      <c r="BM838" s="225"/>
      <c r="BN838" s="225"/>
      <c r="BO838" s="225"/>
      <c r="BP838" s="225"/>
      <c r="BQ838" s="225"/>
      <c r="BR838" s="225"/>
      <c r="BS838" s="225"/>
      <c r="BT838" s="225"/>
      <c r="BU838" s="225"/>
      <c r="BV838" s="225"/>
      <c r="BW838" s="225"/>
      <c r="BX838" s="225"/>
      <c r="BY838" s="225"/>
      <c r="BZ838" s="225"/>
    </row>
    <row r="839" spans="1:78" ht="12" customHeight="1" x14ac:dyDescent="0.25">
      <c r="A839" s="225"/>
      <c r="B839" s="225"/>
      <c r="C839" s="225"/>
      <c r="D839" s="225"/>
      <c r="E839" s="225"/>
      <c r="F839" s="225"/>
      <c r="G839" s="225"/>
      <c r="H839" s="225"/>
      <c r="I839" s="225"/>
      <c r="J839" s="270"/>
      <c r="K839" s="271"/>
      <c r="L839" s="225"/>
      <c r="M839" s="225"/>
      <c r="N839" s="225"/>
      <c r="O839" s="225"/>
      <c r="P839" s="225"/>
      <c r="Q839" s="225"/>
      <c r="R839" s="225"/>
      <c r="S839" s="225"/>
      <c r="T839" s="225"/>
      <c r="U839" s="225"/>
      <c r="V839" s="225"/>
      <c r="W839" s="225"/>
      <c r="X839" s="225"/>
      <c r="Y839" s="225"/>
      <c r="Z839" s="225"/>
      <c r="AA839" s="225"/>
      <c r="AB839" s="225"/>
      <c r="AC839" s="225"/>
      <c r="AD839" s="225"/>
      <c r="AE839" s="225"/>
      <c r="AF839" s="225"/>
      <c r="AG839" s="225"/>
      <c r="AH839" s="225"/>
      <c r="AI839" s="225"/>
      <c r="AJ839" s="225"/>
      <c r="AK839" s="225"/>
      <c r="AL839" s="225"/>
      <c r="AM839" s="225"/>
      <c r="AN839" s="225"/>
      <c r="AO839" s="225"/>
      <c r="AP839" s="225"/>
      <c r="AQ839" s="225"/>
      <c r="AR839" s="225"/>
      <c r="AS839" s="225"/>
      <c r="AT839" s="225"/>
      <c r="AU839" s="225"/>
      <c r="AV839" s="225"/>
      <c r="AW839" s="225"/>
      <c r="AX839" s="225"/>
      <c r="AY839" s="225"/>
      <c r="AZ839" s="225"/>
      <c r="BA839" s="225"/>
      <c r="BB839" s="225"/>
      <c r="BC839" s="225"/>
      <c r="BD839" s="225"/>
      <c r="BE839" s="225"/>
      <c r="BF839" s="225"/>
      <c r="BG839" s="225"/>
      <c r="BH839" s="225"/>
      <c r="BI839" s="225"/>
      <c r="BJ839" s="225"/>
      <c r="BK839" s="225"/>
      <c r="BL839" s="225"/>
      <c r="BM839" s="225"/>
      <c r="BN839" s="225"/>
      <c r="BO839" s="225"/>
      <c r="BP839" s="225"/>
      <c r="BQ839" s="225"/>
      <c r="BR839" s="225"/>
      <c r="BS839" s="225"/>
      <c r="BT839" s="225"/>
      <c r="BU839" s="225"/>
      <c r="BV839" s="225"/>
      <c r="BW839" s="225"/>
      <c r="BX839" s="225"/>
      <c r="BY839" s="225"/>
      <c r="BZ839" s="225"/>
    </row>
    <row r="840" spans="1:78" ht="12" customHeight="1" x14ac:dyDescent="0.25">
      <c r="A840" s="225"/>
      <c r="B840" s="225"/>
      <c r="C840" s="225"/>
      <c r="D840" s="225"/>
      <c r="E840" s="225"/>
      <c r="F840" s="225"/>
      <c r="G840" s="225"/>
      <c r="H840" s="225"/>
      <c r="I840" s="225"/>
      <c r="J840" s="270"/>
      <c r="K840" s="271"/>
      <c r="L840" s="225"/>
      <c r="M840" s="225"/>
      <c r="N840" s="225"/>
      <c r="O840" s="225"/>
      <c r="P840" s="225"/>
      <c r="Q840" s="225"/>
      <c r="R840" s="225"/>
      <c r="S840" s="225"/>
      <c r="T840" s="225"/>
      <c r="U840" s="225"/>
      <c r="V840" s="225"/>
      <c r="W840" s="225"/>
      <c r="X840" s="225"/>
      <c r="Y840" s="225"/>
      <c r="Z840" s="225"/>
      <c r="AA840" s="225"/>
      <c r="AB840" s="225"/>
      <c r="AC840" s="225"/>
      <c r="AD840" s="225"/>
      <c r="AE840" s="225"/>
      <c r="AF840" s="225"/>
      <c r="AG840" s="225"/>
      <c r="AH840" s="225"/>
      <c r="AI840" s="225"/>
      <c r="AJ840" s="225"/>
      <c r="AK840" s="225"/>
      <c r="AL840" s="225"/>
      <c r="AM840" s="225"/>
      <c r="AN840" s="225"/>
      <c r="AO840" s="225"/>
      <c r="AP840" s="225"/>
      <c r="AQ840" s="225"/>
      <c r="AR840" s="225"/>
      <c r="AS840" s="225"/>
      <c r="AT840" s="225"/>
      <c r="AU840" s="225"/>
      <c r="AV840" s="225"/>
      <c r="AW840" s="225"/>
      <c r="AX840" s="225"/>
      <c r="AY840" s="225"/>
      <c r="AZ840" s="225"/>
      <c r="BA840" s="225"/>
      <c r="BB840" s="225"/>
      <c r="BC840" s="225"/>
      <c r="BD840" s="225"/>
      <c r="BE840" s="225"/>
      <c r="BF840" s="225"/>
      <c r="BG840" s="225"/>
      <c r="BH840" s="225"/>
      <c r="BI840" s="225"/>
      <c r="BJ840" s="225"/>
      <c r="BK840" s="225"/>
      <c r="BL840" s="225"/>
      <c r="BM840" s="225"/>
      <c r="BN840" s="225"/>
      <c r="BO840" s="225"/>
      <c r="BP840" s="225"/>
      <c r="BQ840" s="225"/>
      <c r="BR840" s="225"/>
      <c r="BS840" s="225"/>
      <c r="BT840" s="225"/>
      <c r="BU840" s="225"/>
      <c r="BV840" s="225"/>
      <c r="BW840" s="225"/>
      <c r="BX840" s="225"/>
      <c r="BY840" s="225"/>
      <c r="BZ840" s="225"/>
    </row>
    <row r="841" spans="1:78" ht="12" customHeight="1" x14ac:dyDescent="0.25">
      <c r="A841" s="225"/>
      <c r="B841" s="225"/>
      <c r="C841" s="225"/>
      <c r="D841" s="225"/>
      <c r="E841" s="225"/>
      <c r="F841" s="225"/>
      <c r="G841" s="225"/>
      <c r="H841" s="225"/>
      <c r="I841" s="225"/>
      <c r="J841" s="270"/>
      <c r="K841" s="271"/>
      <c r="L841" s="225"/>
      <c r="M841" s="225"/>
      <c r="N841" s="225"/>
      <c r="O841" s="225"/>
      <c r="P841" s="225"/>
      <c r="Q841" s="225"/>
      <c r="R841" s="225"/>
      <c r="S841" s="225"/>
      <c r="T841" s="225"/>
      <c r="U841" s="225"/>
      <c r="V841" s="225"/>
      <c r="W841" s="225"/>
      <c r="X841" s="225"/>
      <c r="Y841" s="225"/>
      <c r="Z841" s="225"/>
      <c r="AA841" s="225"/>
      <c r="AB841" s="225"/>
      <c r="AC841" s="225"/>
      <c r="AD841" s="225"/>
      <c r="AE841" s="225"/>
      <c r="AF841" s="225"/>
      <c r="AG841" s="225"/>
      <c r="AH841" s="225"/>
      <c r="AI841" s="225"/>
      <c r="AJ841" s="225"/>
      <c r="AK841" s="225"/>
      <c r="AL841" s="225"/>
      <c r="AM841" s="225"/>
      <c r="AN841" s="225"/>
      <c r="AO841" s="225"/>
      <c r="AP841" s="225"/>
      <c r="AQ841" s="225"/>
      <c r="AR841" s="225"/>
      <c r="AS841" s="225"/>
      <c r="AT841" s="225"/>
      <c r="AU841" s="225"/>
      <c r="AV841" s="225"/>
      <c r="AW841" s="225"/>
      <c r="AX841" s="225"/>
      <c r="AY841" s="225"/>
      <c r="AZ841" s="225"/>
      <c r="BA841" s="225"/>
      <c r="BB841" s="225"/>
      <c r="BC841" s="225"/>
      <c r="BD841" s="225"/>
      <c r="BE841" s="225"/>
      <c r="BF841" s="225"/>
      <c r="BG841" s="225"/>
      <c r="BH841" s="225"/>
      <c r="BI841" s="225"/>
      <c r="BJ841" s="225"/>
      <c r="BK841" s="225"/>
      <c r="BL841" s="225"/>
      <c r="BM841" s="225"/>
      <c r="BN841" s="225"/>
      <c r="BO841" s="225"/>
      <c r="BP841" s="225"/>
      <c r="BQ841" s="225"/>
      <c r="BR841" s="225"/>
      <c r="BS841" s="225"/>
      <c r="BT841" s="225"/>
      <c r="BU841" s="225"/>
      <c r="BV841" s="225"/>
      <c r="BW841" s="225"/>
      <c r="BX841" s="225"/>
      <c r="BY841" s="225"/>
      <c r="BZ841" s="225"/>
    </row>
    <row r="842" spans="1:78" ht="12" customHeight="1" x14ac:dyDescent="0.25">
      <c r="A842" s="225"/>
      <c r="B842" s="225"/>
      <c r="C842" s="225"/>
      <c r="D842" s="225"/>
      <c r="E842" s="225"/>
      <c r="F842" s="225"/>
      <c r="G842" s="225"/>
      <c r="H842" s="225"/>
      <c r="I842" s="225"/>
      <c r="J842" s="270"/>
      <c r="K842" s="271"/>
      <c r="L842" s="225"/>
      <c r="M842" s="225"/>
      <c r="N842" s="225"/>
      <c r="O842" s="225"/>
      <c r="P842" s="225"/>
      <c r="Q842" s="225"/>
      <c r="R842" s="225"/>
      <c r="S842" s="225"/>
      <c r="T842" s="225"/>
      <c r="U842" s="225"/>
      <c r="V842" s="225"/>
      <c r="W842" s="225"/>
      <c r="X842" s="225"/>
      <c r="Y842" s="225"/>
      <c r="Z842" s="225"/>
      <c r="AA842" s="225"/>
      <c r="AB842" s="225"/>
      <c r="AC842" s="225"/>
      <c r="AD842" s="225"/>
      <c r="AE842" s="225"/>
      <c r="AF842" s="225"/>
      <c r="AG842" s="225"/>
      <c r="AH842" s="225"/>
      <c r="AI842" s="225"/>
      <c r="AJ842" s="225"/>
      <c r="AK842" s="225"/>
      <c r="AL842" s="225"/>
      <c r="AM842" s="225"/>
      <c r="AN842" s="225"/>
      <c r="AO842" s="225"/>
      <c r="AP842" s="225"/>
      <c r="AQ842" s="225"/>
      <c r="AR842" s="225"/>
      <c r="AS842" s="225"/>
      <c r="AT842" s="225"/>
      <c r="AU842" s="225"/>
      <c r="AV842" s="225"/>
      <c r="AW842" s="225"/>
      <c r="AX842" s="225"/>
      <c r="AY842" s="225"/>
      <c r="AZ842" s="225"/>
      <c r="BA842" s="225"/>
      <c r="BB842" s="225"/>
      <c r="BC842" s="225"/>
      <c r="BD842" s="225"/>
      <c r="BE842" s="225"/>
      <c r="BF842" s="225"/>
      <c r="BG842" s="225"/>
      <c r="BH842" s="225"/>
      <c r="BI842" s="225"/>
      <c r="BJ842" s="225"/>
      <c r="BK842" s="225"/>
      <c r="BL842" s="225"/>
      <c r="BM842" s="225"/>
      <c r="BN842" s="225"/>
      <c r="BO842" s="225"/>
      <c r="BP842" s="225"/>
      <c r="BQ842" s="225"/>
      <c r="BR842" s="225"/>
      <c r="BS842" s="225"/>
      <c r="BT842" s="225"/>
      <c r="BU842" s="225"/>
      <c r="BV842" s="225"/>
      <c r="BW842" s="225"/>
      <c r="BX842" s="225"/>
      <c r="BY842" s="225"/>
      <c r="BZ842" s="225"/>
    </row>
    <row r="843" spans="1:78" ht="12" customHeight="1" x14ac:dyDescent="0.25">
      <c r="A843" s="225"/>
      <c r="B843" s="225"/>
      <c r="C843" s="225"/>
      <c r="D843" s="225"/>
      <c r="E843" s="225"/>
      <c r="F843" s="225"/>
      <c r="G843" s="225"/>
      <c r="H843" s="225"/>
      <c r="I843" s="225"/>
      <c r="J843" s="270"/>
      <c r="K843" s="271"/>
      <c r="L843" s="225"/>
      <c r="M843" s="225"/>
      <c r="N843" s="225"/>
      <c r="O843" s="225"/>
      <c r="P843" s="225"/>
      <c r="Q843" s="225"/>
      <c r="R843" s="225"/>
      <c r="S843" s="225"/>
      <c r="T843" s="225"/>
      <c r="U843" s="225"/>
      <c r="V843" s="225"/>
      <c r="W843" s="225"/>
      <c r="X843" s="225"/>
      <c r="Y843" s="225"/>
      <c r="Z843" s="225"/>
      <c r="AA843" s="225"/>
      <c r="AB843" s="225"/>
      <c r="AC843" s="225"/>
      <c r="AD843" s="225"/>
      <c r="AE843" s="225"/>
      <c r="AF843" s="225"/>
      <c r="AG843" s="225"/>
      <c r="AH843" s="225"/>
      <c r="AI843" s="225"/>
      <c r="AJ843" s="225"/>
      <c r="AK843" s="225"/>
      <c r="AL843" s="225"/>
      <c r="AM843" s="225"/>
      <c r="AN843" s="225"/>
      <c r="AO843" s="225"/>
      <c r="AP843" s="225"/>
      <c r="AQ843" s="225"/>
      <c r="AR843" s="225"/>
      <c r="AS843" s="225"/>
      <c r="AT843" s="225"/>
      <c r="AU843" s="225"/>
      <c r="AV843" s="225"/>
      <c r="AW843" s="225"/>
      <c r="AX843" s="225"/>
      <c r="AY843" s="225"/>
      <c r="AZ843" s="225"/>
      <c r="BA843" s="225"/>
      <c r="BB843" s="225"/>
      <c r="BC843" s="225"/>
      <c r="BD843" s="225"/>
      <c r="BE843" s="225"/>
      <c r="BF843" s="225"/>
      <c r="BG843" s="225"/>
      <c r="BH843" s="225"/>
      <c r="BI843" s="225"/>
      <c r="BJ843" s="225"/>
      <c r="BK843" s="225"/>
      <c r="BL843" s="225"/>
      <c r="BM843" s="225"/>
      <c r="BN843" s="225"/>
      <c r="BO843" s="225"/>
      <c r="BP843" s="225"/>
      <c r="BQ843" s="225"/>
      <c r="BR843" s="225"/>
      <c r="BS843" s="225"/>
      <c r="BT843" s="225"/>
      <c r="BU843" s="225"/>
      <c r="BV843" s="225"/>
      <c r="BW843" s="225"/>
      <c r="BX843" s="225"/>
      <c r="BY843" s="225"/>
      <c r="BZ843" s="225"/>
    </row>
    <row r="844" spans="1:78" ht="12" customHeight="1" x14ac:dyDescent="0.25">
      <c r="A844" s="225"/>
      <c r="B844" s="225"/>
      <c r="C844" s="225"/>
      <c r="D844" s="225"/>
      <c r="E844" s="225"/>
      <c r="F844" s="225"/>
      <c r="G844" s="225"/>
      <c r="H844" s="225"/>
      <c r="I844" s="225"/>
      <c r="J844" s="270"/>
      <c r="K844" s="271"/>
      <c r="L844" s="225"/>
      <c r="M844" s="225"/>
      <c r="N844" s="225"/>
      <c r="O844" s="225"/>
      <c r="P844" s="225"/>
      <c r="Q844" s="225"/>
      <c r="R844" s="225"/>
      <c r="S844" s="225"/>
      <c r="T844" s="225"/>
      <c r="U844" s="225"/>
      <c r="V844" s="225"/>
      <c r="W844" s="225"/>
      <c r="X844" s="225"/>
      <c r="Y844" s="225"/>
      <c r="Z844" s="225"/>
      <c r="AA844" s="225"/>
      <c r="AB844" s="225"/>
      <c r="AC844" s="225"/>
      <c r="AD844" s="225"/>
      <c r="AE844" s="225"/>
      <c r="AF844" s="225"/>
      <c r="AG844" s="225"/>
      <c r="AH844" s="225"/>
      <c r="AI844" s="225"/>
      <c r="AJ844" s="225"/>
      <c r="AK844" s="225"/>
      <c r="AL844" s="225"/>
      <c r="AM844" s="225"/>
      <c r="AN844" s="225"/>
      <c r="AO844" s="225"/>
      <c r="AP844" s="225"/>
      <c r="AQ844" s="225"/>
      <c r="AR844" s="225"/>
      <c r="AS844" s="225"/>
      <c r="AT844" s="225"/>
      <c r="AU844" s="225"/>
      <c r="AV844" s="225"/>
      <c r="AW844" s="225"/>
      <c r="AX844" s="225"/>
      <c r="AY844" s="225"/>
      <c r="AZ844" s="225"/>
      <c r="BA844" s="225"/>
      <c r="BB844" s="225"/>
      <c r="BC844" s="225"/>
      <c r="BD844" s="225"/>
      <c r="BE844" s="225"/>
      <c r="BF844" s="225"/>
      <c r="BG844" s="225"/>
      <c r="BH844" s="225"/>
      <c r="BI844" s="225"/>
      <c r="BJ844" s="225"/>
      <c r="BK844" s="225"/>
      <c r="BL844" s="225"/>
      <c r="BM844" s="225"/>
      <c r="BN844" s="225"/>
      <c r="BO844" s="225"/>
      <c r="BP844" s="225"/>
      <c r="BQ844" s="225"/>
      <c r="BR844" s="225"/>
      <c r="BS844" s="225"/>
      <c r="BT844" s="225"/>
      <c r="BU844" s="225"/>
      <c r="BV844" s="225"/>
      <c r="BW844" s="225"/>
      <c r="BX844" s="225"/>
      <c r="BY844" s="225"/>
      <c r="BZ844" s="225"/>
    </row>
    <row r="845" spans="1:78" ht="12" customHeight="1" x14ac:dyDescent="0.25">
      <c r="A845" s="225"/>
      <c r="B845" s="225"/>
      <c r="C845" s="225"/>
      <c r="D845" s="225"/>
      <c r="E845" s="225"/>
      <c r="F845" s="225"/>
      <c r="G845" s="225"/>
      <c r="H845" s="225"/>
      <c r="I845" s="225"/>
      <c r="J845" s="270"/>
      <c r="K845" s="271"/>
      <c r="L845" s="225"/>
      <c r="M845" s="225"/>
      <c r="N845" s="225"/>
      <c r="O845" s="225"/>
      <c r="P845" s="225"/>
      <c r="Q845" s="225"/>
      <c r="R845" s="225"/>
      <c r="S845" s="225"/>
      <c r="T845" s="225"/>
      <c r="U845" s="225"/>
      <c r="V845" s="225"/>
      <c r="W845" s="225"/>
      <c r="X845" s="225"/>
      <c r="Y845" s="225"/>
      <c r="Z845" s="225"/>
      <c r="AA845" s="225"/>
      <c r="AB845" s="225"/>
      <c r="AC845" s="225"/>
      <c r="AD845" s="225"/>
      <c r="AE845" s="225"/>
      <c r="AF845" s="225"/>
      <c r="AG845" s="225"/>
      <c r="AH845" s="225"/>
      <c r="AI845" s="225"/>
      <c r="AJ845" s="225"/>
      <c r="AK845" s="225"/>
      <c r="AL845" s="225"/>
      <c r="AM845" s="225"/>
      <c r="AN845" s="225"/>
      <c r="AO845" s="225"/>
      <c r="AP845" s="225"/>
      <c r="AQ845" s="225"/>
      <c r="AR845" s="225"/>
      <c r="AS845" s="225"/>
      <c r="AT845" s="225"/>
      <c r="AU845" s="225"/>
      <c r="AV845" s="225"/>
      <c r="AW845" s="225"/>
      <c r="AX845" s="225"/>
      <c r="AY845" s="225"/>
      <c r="AZ845" s="225"/>
      <c r="BA845" s="225"/>
      <c r="BB845" s="225"/>
      <c r="BC845" s="225"/>
      <c r="BD845" s="225"/>
      <c r="BE845" s="225"/>
      <c r="BF845" s="225"/>
      <c r="BG845" s="225"/>
      <c r="BH845" s="225"/>
      <c r="BI845" s="225"/>
      <c r="BJ845" s="225"/>
      <c r="BK845" s="225"/>
      <c r="BL845" s="225"/>
      <c r="BM845" s="225"/>
      <c r="BN845" s="225"/>
      <c r="BO845" s="225"/>
      <c r="BP845" s="225"/>
      <c r="BQ845" s="225"/>
      <c r="BR845" s="225"/>
      <c r="BS845" s="225"/>
      <c r="BT845" s="225"/>
      <c r="BU845" s="225"/>
      <c r="BV845" s="225"/>
      <c r="BW845" s="225"/>
      <c r="BX845" s="225"/>
      <c r="BY845" s="225"/>
      <c r="BZ845" s="225"/>
    </row>
    <row r="846" spans="1:78" ht="12" customHeight="1" x14ac:dyDescent="0.25">
      <c r="A846" s="225"/>
      <c r="B846" s="225"/>
      <c r="C846" s="225"/>
      <c r="D846" s="225"/>
      <c r="E846" s="225"/>
      <c r="F846" s="225"/>
      <c r="G846" s="225"/>
      <c r="H846" s="225"/>
      <c r="I846" s="225"/>
      <c r="J846" s="270"/>
      <c r="K846" s="271"/>
      <c r="L846" s="225"/>
      <c r="M846" s="225"/>
      <c r="N846" s="225"/>
      <c r="O846" s="225"/>
      <c r="P846" s="225"/>
      <c r="Q846" s="225"/>
      <c r="R846" s="225"/>
      <c r="S846" s="225"/>
      <c r="T846" s="225"/>
      <c r="U846" s="225"/>
      <c r="V846" s="225"/>
      <c r="W846" s="225"/>
      <c r="X846" s="225"/>
      <c r="Y846" s="225"/>
      <c r="Z846" s="225"/>
      <c r="AA846" s="225"/>
      <c r="AB846" s="225"/>
      <c r="AC846" s="225"/>
      <c r="AD846" s="225"/>
      <c r="AE846" s="225"/>
      <c r="AF846" s="225"/>
      <c r="AG846" s="225"/>
      <c r="AH846" s="225"/>
      <c r="AI846" s="225"/>
      <c r="AJ846" s="225"/>
      <c r="AK846" s="225"/>
      <c r="AL846" s="225"/>
      <c r="AM846" s="225"/>
      <c r="AN846" s="225"/>
      <c r="AO846" s="225"/>
      <c r="AP846" s="225"/>
      <c r="AQ846" s="225"/>
      <c r="AR846" s="225"/>
      <c r="AS846" s="225"/>
      <c r="AT846" s="225"/>
      <c r="AU846" s="225"/>
      <c r="AV846" s="225"/>
      <c r="AW846" s="225"/>
      <c r="AX846" s="225"/>
      <c r="AY846" s="225"/>
      <c r="AZ846" s="225"/>
      <c r="BA846" s="225"/>
      <c r="BB846" s="225"/>
      <c r="BC846" s="225"/>
      <c r="BD846" s="225"/>
      <c r="BE846" s="225"/>
      <c r="BF846" s="225"/>
      <c r="BG846" s="225"/>
      <c r="BH846" s="225"/>
      <c r="BI846" s="225"/>
      <c r="BJ846" s="225"/>
      <c r="BK846" s="225"/>
      <c r="BL846" s="225"/>
      <c r="BM846" s="225"/>
      <c r="BN846" s="225"/>
      <c r="BO846" s="225"/>
      <c r="BP846" s="225"/>
      <c r="BQ846" s="225"/>
      <c r="BR846" s="225"/>
      <c r="BS846" s="225"/>
      <c r="BT846" s="225"/>
      <c r="BU846" s="225"/>
      <c r="BV846" s="225"/>
      <c r="BW846" s="225"/>
      <c r="BX846" s="225"/>
      <c r="BY846" s="225"/>
      <c r="BZ846" s="225"/>
    </row>
    <row r="847" spans="1:78" ht="12" customHeight="1" x14ac:dyDescent="0.25">
      <c r="A847" s="225"/>
      <c r="B847" s="225"/>
      <c r="C847" s="225"/>
      <c r="D847" s="225"/>
      <c r="E847" s="225"/>
      <c r="F847" s="225"/>
      <c r="G847" s="225"/>
      <c r="H847" s="225"/>
      <c r="I847" s="225"/>
      <c r="J847" s="270"/>
      <c r="K847" s="271"/>
      <c r="L847" s="225"/>
      <c r="M847" s="225"/>
      <c r="N847" s="225"/>
      <c r="O847" s="225"/>
      <c r="P847" s="225"/>
      <c r="Q847" s="225"/>
      <c r="R847" s="225"/>
      <c r="S847" s="225"/>
      <c r="T847" s="225"/>
      <c r="U847" s="225"/>
      <c r="V847" s="225"/>
      <c r="W847" s="225"/>
      <c r="X847" s="225"/>
      <c r="Y847" s="225"/>
      <c r="Z847" s="225"/>
      <c r="AA847" s="225"/>
      <c r="AB847" s="225"/>
      <c r="AC847" s="225"/>
      <c r="AD847" s="225"/>
      <c r="AE847" s="225"/>
      <c r="AF847" s="225"/>
      <c r="AG847" s="225"/>
      <c r="AH847" s="225"/>
      <c r="AI847" s="225"/>
      <c r="AJ847" s="225"/>
      <c r="AK847" s="225"/>
      <c r="AL847" s="225"/>
      <c r="AM847" s="225"/>
      <c r="AN847" s="225"/>
      <c r="AO847" s="225"/>
      <c r="AP847" s="225"/>
      <c r="AQ847" s="225"/>
      <c r="AR847" s="225"/>
      <c r="AS847" s="225"/>
      <c r="AT847" s="225"/>
      <c r="AU847" s="225"/>
      <c r="AV847" s="225"/>
      <c r="AW847" s="225"/>
      <c r="AX847" s="225"/>
      <c r="AY847" s="225"/>
      <c r="AZ847" s="225"/>
      <c r="BA847" s="225"/>
      <c r="BB847" s="225"/>
      <c r="BC847" s="225"/>
      <c r="BD847" s="225"/>
      <c r="BE847" s="225"/>
      <c r="BF847" s="225"/>
      <c r="BG847" s="225"/>
      <c r="BH847" s="225"/>
      <c r="BI847" s="225"/>
      <c r="BJ847" s="225"/>
      <c r="BK847" s="225"/>
      <c r="BL847" s="225"/>
      <c r="BM847" s="225"/>
      <c r="BN847" s="225"/>
      <c r="BO847" s="225"/>
      <c r="BP847" s="225"/>
      <c r="BQ847" s="225"/>
      <c r="BR847" s="225"/>
      <c r="BS847" s="225"/>
      <c r="BT847" s="225"/>
      <c r="BU847" s="225"/>
      <c r="BV847" s="225"/>
      <c r="BW847" s="225"/>
      <c r="BX847" s="225"/>
      <c r="BY847" s="225"/>
      <c r="BZ847" s="225"/>
    </row>
    <row r="848" spans="1:78" ht="12" customHeight="1" x14ac:dyDescent="0.25">
      <c r="A848" s="225"/>
      <c r="B848" s="225"/>
      <c r="C848" s="225"/>
      <c r="D848" s="225"/>
      <c r="E848" s="225"/>
      <c r="F848" s="225"/>
      <c r="G848" s="225"/>
      <c r="H848" s="225"/>
      <c r="I848" s="225"/>
      <c r="J848" s="270"/>
      <c r="K848" s="271"/>
      <c r="L848" s="225"/>
      <c r="M848" s="225"/>
      <c r="N848" s="225"/>
      <c r="O848" s="225"/>
      <c r="P848" s="225"/>
      <c r="Q848" s="225"/>
      <c r="R848" s="225"/>
      <c r="S848" s="225"/>
      <c r="T848" s="225"/>
      <c r="U848" s="225"/>
      <c r="V848" s="225"/>
      <c r="W848" s="225"/>
      <c r="X848" s="225"/>
      <c r="Y848" s="225"/>
      <c r="Z848" s="225"/>
      <c r="AA848" s="225"/>
      <c r="AB848" s="225"/>
      <c r="AC848" s="225"/>
      <c r="AD848" s="225"/>
      <c r="AE848" s="225"/>
      <c r="AF848" s="225"/>
      <c r="AG848" s="225"/>
      <c r="AH848" s="225"/>
      <c r="AI848" s="225"/>
      <c r="AJ848" s="225"/>
      <c r="AK848" s="225"/>
      <c r="AL848" s="225"/>
      <c r="AM848" s="225"/>
      <c r="AN848" s="225"/>
      <c r="AO848" s="225"/>
      <c r="AP848" s="225"/>
      <c r="AQ848" s="225"/>
      <c r="AR848" s="225"/>
      <c r="AS848" s="225"/>
      <c r="AT848" s="225"/>
      <c r="AU848" s="225"/>
      <c r="AV848" s="225"/>
      <c r="AW848" s="225"/>
      <c r="AX848" s="225"/>
      <c r="AY848" s="225"/>
      <c r="AZ848" s="225"/>
      <c r="BA848" s="225"/>
      <c r="BB848" s="225"/>
      <c r="BC848" s="225"/>
      <c r="BD848" s="225"/>
      <c r="BE848" s="225"/>
      <c r="BF848" s="225"/>
      <c r="BG848" s="225"/>
      <c r="BH848" s="225"/>
      <c r="BI848" s="225"/>
      <c r="BJ848" s="225"/>
      <c r="BK848" s="225"/>
      <c r="BL848" s="225"/>
      <c r="BM848" s="225"/>
      <c r="BN848" s="225"/>
      <c r="BO848" s="225"/>
      <c r="BP848" s="225"/>
      <c r="BQ848" s="225"/>
      <c r="BR848" s="225"/>
      <c r="BS848" s="225"/>
      <c r="BT848" s="225"/>
      <c r="BU848" s="225"/>
      <c r="BV848" s="225"/>
      <c r="BW848" s="225"/>
      <c r="BX848" s="225"/>
      <c r="BY848" s="225"/>
      <c r="BZ848" s="225"/>
    </row>
    <row r="849" spans="1:78" ht="12" customHeight="1" x14ac:dyDescent="0.25">
      <c r="A849" s="225"/>
      <c r="B849" s="225"/>
      <c r="C849" s="225"/>
      <c r="D849" s="225"/>
      <c r="E849" s="225"/>
      <c r="F849" s="225"/>
      <c r="G849" s="225"/>
      <c r="H849" s="225"/>
      <c r="I849" s="225"/>
      <c r="J849" s="270"/>
      <c r="K849" s="271"/>
      <c r="L849" s="225"/>
      <c r="M849" s="225"/>
      <c r="N849" s="225"/>
      <c r="O849" s="225"/>
      <c r="P849" s="225"/>
      <c r="Q849" s="225"/>
      <c r="R849" s="225"/>
      <c r="S849" s="225"/>
      <c r="T849" s="225"/>
      <c r="U849" s="225"/>
      <c r="V849" s="225"/>
      <c r="W849" s="225"/>
      <c r="X849" s="225"/>
      <c r="Y849" s="225"/>
      <c r="Z849" s="225"/>
      <c r="AA849" s="225"/>
      <c r="AB849" s="225"/>
      <c r="AC849" s="225"/>
      <c r="AD849" s="225"/>
      <c r="AE849" s="225"/>
      <c r="AF849" s="225"/>
      <c r="AG849" s="225"/>
      <c r="AH849" s="225"/>
      <c r="AI849" s="225"/>
      <c r="AJ849" s="225"/>
      <c r="AK849" s="225"/>
      <c r="AL849" s="225"/>
      <c r="AM849" s="225"/>
      <c r="AN849" s="225"/>
      <c r="AO849" s="225"/>
      <c r="AP849" s="225"/>
      <c r="AQ849" s="225"/>
      <c r="AR849" s="225"/>
      <c r="AS849" s="225"/>
      <c r="AT849" s="225"/>
      <c r="AU849" s="225"/>
      <c r="AV849" s="225"/>
      <c r="AW849" s="225"/>
      <c r="AX849" s="225"/>
      <c r="AY849" s="225"/>
      <c r="AZ849" s="225"/>
      <c r="BA849" s="225"/>
      <c r="BB849" s="225"/>
      <c r="BC849" s="225"/>
      <c r="BD849" s="225"/>
      <c r="BE849" s="225"/>
      <c r="BF849" s="225"/>
      <c r="BG849" s="225"/>
      <c r="BH849" s="225"/>
      <c r="BI849" s="225"/>
      <c r="BJ849" s="225"/>
      <c r="BK849" s="225"/>
      <c r="BL849" s="225"/>
      <c r="BM849" s="225"/>
      <c r="BN849" s="225"/>
      <c r="BO849" s="225"/>
      <c r="BP849" s="225"/>
      <c r="BQ849" s="225"/>
      <c r="BR849" s="225"/>
      <c r="BS849" s="225"/>
      <c r="BT849" s="225"/>
      <c r="BU849" s="225"/>
      <c r="BV849" s="225"/>
      <c r="BW849" s="225"/>
      <c r="BX849" s="225"/>
      <c r="BY849" s="225"/>
      <c r="BZ849" s="225"/>
    </row>
    <row r="850" spans="1:78" ht="12" customHeight="1" x14ac:dyDescent="0.25">
      <c r="A850" s="225"/>
      <c r="B850" s="225"/>
      <c r="C850" s="225"/>
      <c r="D850" s="225"/>
      <c r="E850" s="225"/>
      <c r="F850" s="225"/>
      <c r="G850" s="225"/>
      <c r="H850" s="225"/>
      <c r="I850" s="225"/>
      <c r="J850" s="270"/>
      <c r="K850" s="271"/>
      <c r="L850" s="225"/>
      <c r="M850" s="225"/>
      <c r="N850" s="225"/>
      <c r="O850" s="225"/>
      <c r="P850" s="225"/>
      <c r="Q850" s="225"/>
      <c r="R850" s="225"/>
      <c r="S850" s="225"/>
      <c r="T850" s="225"/>
      <c r="U850" s="225"/>
      <c r="V850" s="225"/>
      <c r="W850" s="225"/>
      <c r="X850" s="225"/>
      <c r="Y850" s="225"/>
      <c r="Z850" s="225"/>
      <c r="AA850" s="225"/>
      <c r="AB850" s="225"/>
      <c r="AC850" s="225"/>
      <c r="AD850" s="225"/>
      <c r="AE850" s="225"/>
      <c r="AF850" s="225"/>
      <c r="AG850" s="225"/>
      <c r="AH850" s="225"/>
      <c r="AI850" s="225"/>
      <c r="AJ850" s="225"/>
      <c r="AK850" s="225"/>
      <c r="AL850" s="225"/>
      <c r="AM850" s="225"/>
      <c r="AN850" s="225"/>
      <c r="AO850" s="225"/>
      <c r="AP850" s="225"/>
      <c r="AQ850" s="225"/>
      <c r="AR850" s="225"/>
      <c r="AS850" s="225"/>
      <c r="AT850" s="225"/>
      <c r="AU850" s="225"/>
      <c r="AV850" s="225"/>
      <c r="AW850" s="225"/>
      <c r="AX850" s="225"/>
      <c r="AY850" s="225"/>
      <c r="AZ850" s="225"/>
      <c r="BA850" s="225"/>
      <c r="BB850" s="225"/>
      <c r="BC850" s="225"/>
      <c r="BD850" s="225"/>
      <c r="BE850" s="225"/>
      <c r="BF850" s="225"/>
      <c r="BG850" s="225"/>
      <c r="BH850" s="225"/>
      <c r="BI850" s="225"/>
      <c r="BJ850" s="225"/>
      <c r="BK850" s="225"/>
      <c r="BL850" s="225"/>
      <c r="BM850" s="225"/>
      <c r="BN850" s="225"/>
      <c r="BO850" s="225"/>
      <c r="BP850" s="225"/>
      <c r="BQ850" s="225"/>
      <c r="BR850" s="225"/>
      <c r="BS850" s="225"/>
      <c r="BT850" s="225"/>
      <c r="BU850" s="225"/>
      <c r="BV850" s="225"/>
      <c r="BW850" s="225"/>
      <c r="BX850" s="225"/>
      <c r="BY850" s="225"/>
      <c r="BZ850" s="225"/>
    </row>
    <row r="851" spans="1:78" ht="12" customHeight="1" x14ac:dyDescent="0.25">
      <c r="A851" s="225"/>
      <c r="B851" s="225"/>
      <c r="C851" s="225"/>
      <c r="D851" s="225"/>
      <c r="E851" s="225"/>
      <c r="F851" s="225"/>
      <c r="G851" s="225"/>
      <c r="H851" s="225"/>
      <c r="I851" s="225"/>
      <c r="J851" s="270"/>
      <c r="K851" s="271"/>
      <c r="L851" s="225"/>
      <c r="M851" s="225"/>
      <c r="N851" s="225"/>
      <c r="O851" s="225"/>
      <c r="P851" s="225"/>
      <c r="Q851" s="225"/>
      <c r="R851" s="225"/>
      <c r="S851" s="225"/>
      <c r="T851" s="225"/>
      <c r="U851" s="225"/>
      <c r="V851" s="225"/>
      <c r="W851" s="225"/>
      <c r="X851" s="225"/>
      <c r="Y851" s="225"/>
      <c r="Z851" s="225"/>
      <c r="AA851" s="225"/>
      <c r="AB851" s="225"/>
      <c r="AC851" s="225"/>
      <c r="AD851" s="225"/>
      <c r="AE851" s="225"/>
      <c r="AF851" s="225"/>
      <c r="AG851" s="225"/>
      <c r="AH851" s="225"/>
      <c r="AI851" s="225"/>
      <c r="AJ851" s="225"/>
      <c r="AK851" s="225"/>
      <c r="AL851" s="225"/>
      <c r="AM851" s="225"/>
      <c r="AN851" s="225"/>
      <c r="AO851" s="225"/>
      <c r="AP851" s="225"/>
      <c r="AQ851" s="225"/>
      <c r="AR851" s="225"/>
      <c r="AS851" s="225"/>
      <c r="AT851" s="225"/>
      <c r="AU851" s="225"/>
      <c r="AV851" s="225"/>
      <c r="AW851" s="225"/>
      <c r="AX851" s="225"/>
      <c r="AY851" s="225"/>
      <c r="AZ851" s="225"/>
      <c r="BA851" s="225"/>
      <c r="BB851" s="225"/>
      <c r="BC851" s="225"/>
      <c r="BD851" s="225"/>
      <c r="BE851" s="225"/>
      <c r="BF851" s="225"/>
      <c r="BG851" s="225"/>
      <c r="BH851" s="225"/>
      <c r="BI851" s="225"/>
      <c r="BJ851" s="225"/>
      <c r="BK851" s="225"/>
      <c r="BL851" s="225"/>
      <c r="BM851" s="225"/>
      <c r="BN851" s="225"/>
      <c r="BO851" s="225"/>
      <c r="BP851" s="225"/>
      <c r="BQ851" s="225"/>
      <c r="BR851" s="225"/>
      <c r="BS851" s="225"/>
      <c r="BT851" s="225"/>
      <c r="BU851" s="225"/>
      <c r="BV851" s="225"/>
      <c r="BW851" s="225"/>
      <c r="BX851" s="225"/>
      <c r="BY851" s="225"/>
      <c r="BZ851" s="225"/>
    </row>
    <row r="852" spans="1:78" ht="12" customHeight="1" x14ac:dyDescent="0.25">
      <c r="A852" s="225"/>
      <c r="B852" s="225"/>
      <c r="C852" s="225"/>
      <c r="D852" s="225"/>
      <c r="E852" s="225"/>
      <c r="F852" s="225"/>
      <c r="G852" s="225"/>
      <c r="H852" s="225"/>
      <c r="I852" s="225"/>
      <c r="J852" s="270"/>
      <c r="K852" s="271"/>
      <c r="L852" s="225"/>
      <c r="M852" s="225"/>
      <c r="N852" s="225"/>
      <c r="O852" s="225"/>
      <c r="P852" s="225"/>
      <c r="Q852" s="225"/>
      <c r="R852" s="225"/>
      <c r="S852" s="225"/>
      <c r="T852" s="225"/>
      <c r="U852" s="225"/>
      <c r="V852" s="225"/>
      <c r="W852" s="225"/>
      <c r="X852" s="225"/>
      <c r="Y852" s="225"/>
      <c r="Z852" s="225"/>
      <c r="AA852" s="225"/>
      <c r="AB852" s="225"/>
      <c r="AC852" s="225"/>
      <c r="AD852" s="225"/>
      <c r="AE852" s="225"/>
      <c r="AF852" s="225"/>
      <c r="AG852" s="225"/>
      <c r="AH852" s="225"/>
      <c r="AI852" s="225"/>
      <c r="AJ852" s="225"/>
      <c r="AK852" s="225"/>
      <c r="AL852" s="225"/>
      <c r="AM852" s="225"/>
      <c r="AN852" s="225"/>
      <c r="AO852" s="225"/>
      <c r="AP852" s="225"/>
      <c r="AQ852" s="225"/>
      <c r="AR852" s="225"/>
      <c r="AS852" s="225"/>
      <c r="AT852" s="225"/>
      <c r="AU852" s="225"/>
      <c r="AV852" s="225"/>
      <c r="AW852" s="225"/>
      <c r="AX852" s="225"/>
      <c r="AY852" s="225"/>
      <c r="AZ852" s="225"/>
      <c r="BA852" s="225"/>
      <c r="BB852" s="225"/>
      <c r="BC852" s="225"/>
      <c r="BD852" s="225"/>
      <c r="BE852" s="225"/>
      <c r="BF852" s="225"/>
      <c r="BG852" s="225"/>
      <c r="BH852" s="225"/>
      <c r="BI852" s="225"/>
      <c r="BJ852" s="225"/>
      <c r="BK852" s="225"/>
      <c r="BL852" s="225"/>
      <c r="BM852" s="225"/>
      <c r="BN852" s="225"/>
      <c r="BO852" s="225"/>
      <c r="BP852" s="225"/>
      <c r="BQ852" s="225"/>
      <c r="BR852" s="225"/>
      <c r="BS852" s="225"/>
      <c r="BT852" s="225"/>
      <c r="BU852" s="225"/>
      <c r="BV852" s="225"/>
      <c r="BW852" s="225"/>
      <c r="BX852" s="225"/>
      <c r="BY852" s="225"/>
      <c r="BZ852" s="225"/>
    </row>
    <row r="853" spans="1:78" ht="12" customHeight="1" x14ac:dyDescent="0.25">
      <c r="A853" s="225"/>
      <c r="B853" s="225"/>
      <c r="C853" s="225"/>
      <c r="D853" s="225"/>
      <c r="E853" s="225"/>
      <c r="F853" s="225"/>
      <c r="G853" s="225"/>
      <c r="H853" s="225"/>
      <c r="I853" s="225"/>
      <c r="J853" s="270"/>
      <c r="K853" s="271"/>
      <c r="L853" s="225"/>
      <c r="M853" s="225"/>
      <c r="N853" s="225"/>
      <c r="O853" s="225"/>
      <c r="P853" s="225"/>
      <c r="Q853" s="225"/>
      <c r="R853" s="225"/>
      <c r="S853" s="225"/>
      <c r="T853" s="225"/>
      <c r="U853" s="225"/>
      <c r="V853" s="225"/>
      <c r="W853" s="225"/>
      <c r="X853" s="225"/>
      <c r="Y853" s="225"/>
      <c r="Z853" s="225"/>
      <c r="AA853" s="225"/>
      <c r="AB853" s="225"/>
      <c r="AC853" s="225"/>
      <c r="AD853" s="225"/>
      <c r="AE853" s="225"/>
      <c r="AF853" s="225"/>
      <c r="AG853" s="225"/>
      <c r="AH853" s="225"/>
      <c r="AI853" s="225"/>
      <c r="AJ853" s="225"/>
      <c r="AK853" s="225"/>
      <c r="AL853" s="225"/>
      <c r="AM853" s="225"/>
      <c r="AN853" s="225"/>
      <c r="AO853" s="225"/>
      <c r="AP853" s="225"/>
      <c r="AQ853" s="225"/>
      <c r="AR853" s="225"/>
      <c r="AS853" s="225"/>
      <c r="AT853" s="225"/>
      <c r="AU853" s="225"/>
      <c r="AV853" s="225"/>
      <c r="AW853" s="225"/>
      <c r="AX853" s="225"/>
      <c r="AY853" s="225"/>
      <c r="AZ853" s="225"/>
      <c r="BA853" s="225"/>
      <c r="BB853" s="225"/>
      <c r="BC853" s="225"/>
      <c r="BD853" s="225"/>
      <c r="BE853" s="225"/>
      <c r="BF853" s="225"/>
      <c r="BG853" s="225"/>
      <c r="BH853" s="225"/>
      <c r="BI853" s="225"/>
      <c r="BJ853" s="225"/>
      <c r="BK853" s="225"/>
      <c r="BL853" s="225"/>
      <c r="BM853" s="225"/>
      <c r="BN853" s="225"/>
      <c r="BO853" s="225"/>
      <c r="BP853" s="225"/>
      <c r="BQ853" s="225"/>
      <c r="BR853" s="225"/>
      <c r="BS853" s="225"/>
      <c r="BT853" s="225"/>
      <c r="BU853" s="225"/>
      <c r="BV853" s="225"/>
      <c r="BW853" s="225"/>
      <c r="BX853" s="225"/>
      <c r="BY853" s="225"/>
      <c r="BZ853" s="225"/>
    </row>
    <row r="854" spans="1:78" ht="12" customHeight="1" x14ac:dyDescent="0.25">
      <c r="A854" s="225"/>
      <c r="B854" s="225"/>
      <c r="C854" s="225"/>
      <c r="D854" s="225"/>
      <c r="E854" s="225"/>
      <c r="F854" s="225"/>
      <c r="G854" s="225"/>
      <c r="H854" s="225"/>
      <c r="I854" s="225"/>
      <c r="J854" s="270"/>
      <c r="K854" s="271"/>
      <c r="L854" s="225"/>
      <c r="M854" s="225"/>
      <c r="N854" s="225"/>
      <c r="O854" s="225"/>
      <c r="P854" s="225"/>
      <c r="Q854" s="225"/>
      <c r="R854" s="225"/>
      <c r="S854" s="225"/>
      <c r="T854" s="225"/>
      <c r="U854" s="225"/>
      <c r="V854" s="225"/>
      <c r="W854" s="225"/>
      <c r="X854" s="225"/>
      <c r="Y854" s="225"/>
      <c r="Z854" s="225"/>
      <c r="AA854" s="225"/>
      <c r="AB854" s="225"/>
      <c r="AC854" s="225"/>
      <c r="AD854" s="225"/>
      <c r="AE854" s="225"/>
      <c r="AF854" s="225"/>
      <c r="AG854" s="225"/>
      <c r="AH854" s="225"/>
      <c r="AI854" s="225"/>
      <c r="AJ854" s="225"/>
      <c r="AK854" s="225"/>
      <c r="AL854" s="225"/>
      <c r="AM854" s="225"/>
      <c r="AN854" s="225"/>
      <c r="AO854" s="225"/>
      <c r="AP854" s="225"/>
      <c r="AQ854" s="225"/>
      <c r="AR854" s="225"/>
      <c r="AS854" s="225"/>
      <c r="AT854" s="225"/>
      <c r="AU854" s="225"/>
      <c r="AV854" s="225"/>
      <c r="AW854" s="225"/>
      <c r="AX854" s="225"/>
      <c r="AY854" s="225"/>
      <c r="AZ854" s="225"/>
      <c r="BA854" s="225"/>
      <c r="BB854" s="225"/>
      <c r="BC854" s="225"/>
      <c r="BD854" s="225"/>
      <c r="BE854" s="225"/>
      <c r="BF854" s="225"/>
      <c r="BG854" s="225"/>
      <c r="BH854" s="225"/>
      <c r="BI854" s="225"/>
      <c r="BJ854" s="225"/>
      <c r="BK854" s="225"/>
      <c r="BL854" s="225"/>
      <c r="BM854" s="225"/>
      <c r="BN854" s="225"/>
      <c r="BO854" s="225"/>
      <c r="BP854" s="225"/>
      <c r="BQ854" s="225"/>
      <c r="BR854" s="225"/>
      <c r="BS854" s="225"/>
      <c r="BT854" s="225"/>
      <c r="BU854" s="225"/>
      <c r="BV854" s="225"/>
      <c r="BW854" s="225"/>
      <c r="BX854" s="225"/>
      <c r="BY854" s="225"/>
      <c r="BZ854" s="225"/>
    </row>
    <row r="855" spans="1:78" ht="12" customHeight="1" x14ac:dyDescent="0.25">
      <c r="A855" s="225"/>
      <c r="B855" s="225"/>
      <c r="C855" s="225"/>
      <c r="D855" s="225"/>
      <c r="E855" s="225"/>
      <c r="F855" s="225"/>
      <c r="G855" s="225"/>
      <c r="H855" s="225"/>
      <c r="I855" s="225"/>
      <c r="J855" s="270"/>
      <c r="K855" s="271"/>
      <c r="L855" s="225"/>
      <c r="M855" s="225"/>
      <c r="N855" s="225"/>
      <c r="O855" s="225"/>
      <c r="P855" s="225"/>
      <c r="Q855" s="225"/>
      <c r="R855" s="225"/>
      <c r="S855" s="225"/>
      <c r="T855" s="225"/>
      <c r="U855" s="225"/>
      <c r="V855" s="225"/>
      <c r="W855" s="225"/>
      <c r="X855" s="225"/>
      <c r="Y855" s="225"/>
      <c r="Z855" s="225"/>
      <c r="AA855" s="225"/>
      <c r="AB855" s="225"/>
      <c r="AC855" s="225"/>
      <c r="AD855" s="225"/>
      <c r="AE855" s="225"/>
      <c r="AF855" s="225"/>
      <c r="AG855" s="225"/>
      <c r="AH855" s="225"/>
      <c r="AI855" s="225"/>
      <c r="AJ855" s="225"/>
      <c r="AK855" s="225"/>
      <c r="AL855" s="225"/>
      <c r="AM855" s="225"/>
      <c r="AN855" s="225"/>
      <c r="AO855" s="225"/>
      <c r="AP855" s="225"/>
      <c r="AQ855" s="225"/>
      <c r="AR855" s="225"/>
      <c r="AS855" s="225"/>
      <c r="AT855" s="225"/>
      <c r="AU855" s="225"/>
      <c r="AV855" s="225"/>
      <c r="AW855" s="225"/>
      <c r="AX855" s="225"/>
      <c r="AY855" s="225"/>
      <c r="AZ855" s="225"/>
      <c r="BA855" s="225"/>
      <c r="BB855" s="225"/>
      <c r="BC855" s="225"/>
      <c r="BD855" s="225"/>
      <c r="BE855" s="225"/>
      <c r="BF855" s="225"/>
      <c r="BG855" s="225"/>
      <c r="BH855" s="225"/>
      <c r="BI855" s="225"/>
      <c r="BJ855" s="225"/>
      <c r="BK855" s="225"/>
      <c r="BL855" s="225"/>
      <c r="BM855" s="225"/>
      <c r="BN855" s="225"/>
      <c r="BO855" s="225"/>
      <c r="BP855" s="225"/>
      <c r="BQ855" s="225"/>
      <c r="BR855" s="225"/>
      <c r="BS855" s="225"/>
      <c r="BT855" s="225"/>
      <c r="BU855" s="225"/>
      <c r="BV855" s="225"/>
      <c r="BW855" s="225"/>
      <c r="BX855" s="225"/>
      <c r="BY855" s="225"/>
      <c r="BZ855" s="225"/>
    </row>
    <row r="856" spans="1:78" ht="12" customHeight="1" x14ac:dyDescent="0.25">
      <c r="A856" s="225"/>
      <c r="B856" s="225"/>
      <c r="C856" s="225"/>
      <c r="D856" s="225"/>
      <c r="E856" s="225"/>
      <c r="F856" s="225"/>
      <c r="G856" s="225"/>
      <c r="H856" s="225"/>
      <c r="I856" s="225"/>
      <c r="J856" s="270"/>
      <c r="K856" s="271"/>
      <c r="L856" s="225"/>
      <c r="M856" s="225"/>
      <c r="N856" s="225"/>
      <c r="O856" s="225"/>
      <c r="P856" s="225"/>
      <c r="Q856" s="225"/>
      <c r="R856" s="225"/>
      <c r="S856" s="225"/>
      <c r="T856" s="225"/>
      <c r="U856" s="225"/>
      <c r="V856" s="225"/>
      <c r="W856" s="225"/>
      <c r="X856" s="225"/>
      <c r="Y856" s="225"/>
      <c r="Z856" s="225"/>
      <c r="AA856" s="225"/>
      <c r="AB856" s="225"/>
      <c r="AC856" s="225"/>
      <c r="AD856" s="225"/>
      <c r="AE856" s="225"/>
      <c r="AF856" s="225"/>
      <c r="AG856" s="225"/>
      <c r="AH856" s="225"/>
      <c r="AI856" s="225"/>
      <c r="AJ856" s="225"/>
      <c r="AK856" s="225"/>
      <c r="AL856" s="225"/>
      <c r="AM856" s="225"/>
      <c r="AN856" s="225"/>
      <c r="AO856" s="225"/>
      <c r="AP856" s="225"/>
      <c r="AQ856" s="225"/>
      <c r="AR856" s="225"/>
      <c r="AS856" s="225"/>
      <c r="AT856" s="225"/>
      <c r="AU856" s="225"/>
      <c r="AV856" s="225"/>
      <c r="AW856" s="225"/>
      <c r="AX856" s="225"/>
      <c r="AY856" s="225"/>
      <c r="AZ856" s="225"/>
      <c r="BA856" s="225"/>
      <c r="BB856" s="225"/>
      <c r="BC856" s="225"/>
      <c r="BD856" s="225"/>
      <c r="BE856" s="225"/>
      <c r="BF856" s="225"/>
      <c r="BG856" s="225"/>
      <c r="BH856" s="225"/>
      <c r="BI856" s="225"/>
      <c r="BJ856" s="225"/>
      <c r="BK856" s="225"/>
      <c r="BL856" s="225"/>
      <c r="BM856" s="225"/>
      <c r="BN856" s="225"/>
      <c r="BO856" s="225"/>
      <c r="BP856" s="225"/>
      <c r="BQ856" s="225"/>
      <c r="BR856" s="225"/>
      <c r="BS856" s="225"/>
      <c r="BT856" s="225"/>
      <c r="BU856" s="225"/>
      <c r="BV856" s="225"/>
      <c r="BW856" s="225"/>
      <c r="BX856" s="225"/>
      <c r="BY856" s="225"/>
      <c r="BZ856" s="225"/>
    </row>
    <row r="857" spans="1:78" ht="12" customHeight="1" x14ac:dyDescent="0.25">
      <c r="A857" s="225"/>
      <c r="B857" s="225"/>
      <c r="C857" s="225"/>
      <c r="D857" s="225"/>
      <c r="E857" s="225"/>
      <c r="F857" s="225"/>
      <c r="G857" s="225"/>
      <c r="H857" s="225"/>
      <c r="I857" s="225"/>
      <c r="J857" s="270"/>
      <c r="K857" s="271"/>
      <c r="L857" s="225"/>
      <c r="M857" s="225"/>
      <c r="N857" s="225"/>
      <c r="O857" s="225"/>
      <c r="P857" s="225"/>
      <c r="Q857" s="225"/>
      <c r="R857" s="225"/>
      <c r="S857" s="225"/>
      <c r="T857" s="225"/>
      <c r="U857" s="225"/>
      <c r="V857" s="225"/>
      <c r="W857" s="225"/>
      <c r="X857" s="225"/>
      <c r="Y857" s="225"/>
      <c r="Z857" s="225"/>
      <c r="AA857" s="225"/>
      <c r="AB857" s="225"/>
      <c r="AC857" s="225"/>
      <c r="AD857" s="225"/>
      <c r="AE857" s="225"/>
      <c r="AF857" s="225"/>
      <c r="AG857" s="225"/>
      <c r="AH857" s="225"/>
      <c r="AI857" s="225"/>
      <c r="AJ857" s="225"/>
      <c r="AK857" s="225"/>
      <c r="AL857" s="225"/>
      <c r="AM857" s="225"/>
      <c r="AN857" s="225"/>
      <c r="AO857" s="225"/>
      <c r="AP857" s="225"/>
      <c r="AQ857" s="225"/>
      <c r="AR857" s="225"/>
      <c r="AS857" s="225"/>
      <c r="AT857" s="225"/>
      <c r="AU857" s="225"/>
      <c r="AV857" s="225"/>
      <c r="AW857" s="225"/>
      <c r="AX857" s="225"/>
      <c r="AY857" s="225"/>
      <c r="AZ857" s="225"/>
      <c r="BA857" s="225"/>
      <c r="BB857" s="225"/>
      <c r="BC857" s="225"/>
      <c r="BD857" s="225"/>
      <c r="BE857" s="225"/>
      <c r="BF857" s="225"/>
      <c r="BG857" s="225"/>
      <c r="BH857" s="225"/>
      <c r="BI857" s="225"/>
      <c r="BJ857" s="225"/>
      <c r="BK857" s="225"/>
      <c r="BL857" s="225"/>
      <c r="BM857" s="225"/>
      <c r="BN857" s="225"/>
      <c r="BO857" s="225"/>
      <c r="BP857" s="225"/>
      <c r="BQ857" s="225"/>
      <c r="BR857" s="225"/>
      <c r="BS857" s="225"/>
      <c r="BT857" s="225"/>
      <c r="BU857" s="225"/>
      <c r="BV857" s="225"/>
      <c r="BW857" s="225"/>
      <c r="BX857" s="225"/>
      <c r="BY857" s="225"/>
      <c r="BZ857" s="225"/>
    </row>
    <row r="858" spans="1:78" ht="12" customHeight="1" x14ac:dyDescent="0.25">
      <c r="A858" s="225"/>
      <c r="B858" s="225"/>
      <c r="C858" s="225"/>
      <c r="D858" s="225"/>
      <c r="E858" s="225"/>
      <c r="F858" s="225"/>
      <c r="G858" s="225"/>
      <c r="H858" s="225"/>
      <c r="I858" s="225"/>
      <c r="J858" s="270"/>
      <c r="K858" s="271"/>
      <c r="L858" s="225"/>
      <c r="M858" s="225"/>
      <c r="N858" s="225"/>
      <c r="O858" s="225"/>
      <c r="P858" s="225"/>
      <c r="Q858" s="225"/>
      <c r="R858" s="225"/>
      <c r="S858" s="225"/>
      <c r="T858" s="225"/>
      <c r="U858" s="225"/>
      <c r="V858" s="225"/>
      <c r="W858" s="225"/>
      <c r="X858" s="225"/>
      <c r="Y858" s="225"/>
      <c r="Z858" s="225"/>
      <c r="AA858" s="225"/>
      <c r="AB858" s="225"/>
      <c r="AC858" s="225"/>
      <c r="AD858" s="225"/>
      <c r="AE858" s="225"/>
      <c r="AF858" s="225"/>
      <c r="AG858" s="225"/>
      <c r="AH858" s="225"/>
      <c r="AI858" s="225"/>
      <c r="AJ858" s="225"/>
      <c r="AK858" s="225"/>
      <c r="AL858" s="225"/>
      <c r="AM858" s="225"/>
      <c r="AN858" s="225"/>
      <c r="AO858" s="225"/>
      <c r="AP858" s="225"/>
      <c r="AQ858" s="225"/>
      <c r="AR858" s="225"/>
      <c r="AS858" s="225"/>
      <c r="AT858" s="225"/>
      <c r="AU858" s="225"/>
      <c r="AV858" s="225"/>
      <c r="AW858" s="225"/>
      <c r="AX858" s="225"/>
      <c r="AY858" s="225"/>
      <c r="AZ858" s="225"/>
      <c r="BA858" s="225"/>
      <c r="BB858" s="225"/>
      <c r="BC858" s="225"/>
      <c r="BD858" s="225"/>
      <c r="BE858" s="225"/>
      <c r="BF858" s="225"/>
      <c r="BG858" s="225"/>
      <c r="BH858" s="225"/>
      <c r="BI858" s="225"/>
      <c r="BJ858" s="225"/>
      <c r="BK858" s="225"/>
      <c r="BL858" s="225"/>
      <c r="BM858" s="225"/>
      <c r="BN858" s="225"/>
      <c r="BO858" s="225"/>
      <c r="BP858" s="225"/>
      <c r="BQ858" s="225"/>
      <c r="BR858" s="225"/>
      <c r="BS858" s="225"/>
      <c r="BT858" s="225"/>
      <c r="BU858" s="225"/>
      <c r="BV858" s="225"/>
      <c r="BW858" s="225"/>
      <c r="BX858" s="225"/>
      <c r="BY858" s="225"/>
      <c r="BZ858" s="225"/>
    </row>
    <row r="859" spans="1:78" ht="12" customHeight="1" x14ac:dyDescent="0.25">
      <c r="A859" s="225"/>
      <c r="B859" s="225"/>
      <c r="C859" s="225"/>
      <c r="D859" s="225"/>
      <c r="E859" s="225"/>
      <c r="F859" s="225"/>
      <c r="G859" s="225"/>
      <c r="H859" s="225"/>
      <c r="I859" s="225"/>
      <c r="J859" s="270"/>
      <c r="K859" s="271"/>
      <c r="L859" s="225"/>
      <c r="M859" s="225"/>
      <c r="N859" s="225"/>
      <c r="O859" s="225"/>
      <c r="P859" s="225"/>
      <c r="Q859" s="225"/>
      <c r="R859" s="225"/>
      <c r="S859" s="225"/>
      <c r="T859" s="225"/>
      <c r="U859" s="225"/>
      <c r="V859" s="225"/>
      <c r="W859" s="225"/>
      <c r="X859" s="225"/>
      <c r="Y859" s="225"/>
      <c r="Z859" s="225"/>
      <c r="AA859" s="225"/>
      <c r="AB859" s="225"/>
      <c r="AC859" s="225"/>
      <c r="AD859" s="225"/>
      <c r="AE859" s="225"/>
      <c r="AF859" s="225"/>
      <c r="AG859" s="225"/>
      <c r="AH859" s="225"/>
      <c r="AI859" s="225"/>
      <c r="AJ859" s="225"/>
      <c r="AK859" s="225"/>
      <c r="AL859" s="225"/>
      <c r="AM859" s="225"/>
      <c r="AN859" s="225"/>
      <c r="AO859" s="225"/>
      <c r="AP859" s="225"/>
      <c r="AQ859" s="225"/>
      <c r="AR859" s="225"/>
      <c r="AS859" s="225"/>
      <c r="AT859" s="225"/>
      <c r="AU859" s="225"/>
      <c r="AV859" s="225"/>
      <c r="AW859" s="225"/>
      <c r="AX859" s="225"/>
      <c r="AY859" s="225"/>
      <c r="AZ859" s="225"/>
      <c r="BA859" s="225"/>
      <c r="BB859" s="225"/>
      <c r="BC859" s="225"/>
      <c r="BD859" s="225"/>
      <c r="BE859" s="225"/>
      <c r="BF859" s="225"/>
      <c r="BG859" s="225"/>
      <c r="BH859" s="225"/>
      <c r="BI859" s="225"/>
      <c r="BJ859" s="225"/>
      <c r="BK859" s="225"/>
      <c r="BL859" s="225"/>
      <c r="BM859" s="225"/>
      <c r="BN859" s="225"/>
      <c r="BO859" s="225"/>
      <c r="BP859" s="225"/>
      <c r="BQ859" s="225"/>
      <c r="BR859" s="225"/>
      <c r="BS859" s="225"/>
      <c r="BT859" s="225"/>
      <c r="BU859" s="225"/>
      <c r="BV859" s="225"/>
      <c r="BW859" s="225"/>
      <c r="BX859" s="225"/>
      <c r="BY859" s="225"/>
      <c r="BZ859" s="225"/>
    </row>
    <row r="860" spans="1:78" ht="12" customHeight="1" x14ac:dyDescent="0.25">
      <c r="A860" s="225"/>
      <c r="B860" s="225"/>
      <c r="C860" s="225"/>
      <c r="D860" s="225"/>
      <c r="E860" s="225"/>
      <c r="F860" s="225"/>
      <c r="G860" s="225"/>
      <c r="H860" s="225"/>
      <c r="I860" s="225"/>
      <c r="J860" s="270"/>
      <c r="K860" s="271"/>
      <c r="L860" s="225"/>
      <c r="M860" s="225"/>
      <c r="N860" s="225"/>
      <c r="O860" s="225"/>
      <c r="P860" s="225"/>
      <c r="Q860" s="225"/>
      <c r="R860" s="225"/>
      <c r="S860" s="225"/>
      <c r="T860" s="225"/>
      <c r="U860" s="225"/>
      <c r="V860" s="225"/>
      <c r="W860" s="225"/>
      <c r="X860" s="225"/>
      <c r="Y860" s="225"/>
      <c r="Z860" s="225"/>
      <c r="AA860" s="225"/>
      <c r="AB860" s="225"/>
      <c r="AC860" s="225"/>
      <c r="AD860" s="225"/>
      <c r="AE860" s="225"/>
      <c r="AF860" s="225"/>
      <c r="AG860" s="225"/>
      <c r="AH860" s="225"/>
      <c r="AI860" s="225"/>
      <c r="AJ860" s="225"/>
      <c r="AK860" s="225"/>
      <c r="AL860" s="225"/>
      <c r="AM860" s="225"/>
      <c r="AN860" s="225"/>
      <c r="AO860" s="225"/>
      <c r="AP860" s="225"/>
      <c r="AQ860" s="225"/>
      <c r="AR860" s="225"/>
      <c r="AS860" s="225"/>
      <c r="AT860" s="225"/>
      <c r="AU860" s="225"/>
      <c r="AV860" s="225"/>
      <c r="AW860" s="225"/>
      <c r="AX860" s="225"/>
      <c r="AY860" s="225"/>
      <c r="AZ860" s="225"/>
      <c r="BA860" s="225"/>
      <c r="BB860" s="225"/>
      <c r="BC860" s="225"/>
      <c r="BD860" s="225"/>
      <c r="BE860" s="225"/>
      <c r="BF860" s="225"/>
      <c r="BG860" s="225"/>
      <c r="BH860" s="225"/>
      <c r="BI860" s="225"/>
      <c r="BJ860" s="225"/>
      <c r="BK860" s="225"/>
      <c r="BL860" s="225"/>
      <c r="BM860" s="225"/>
      <c r="BN860" s="225"/>
      <c r="BO860" s="225"/>
      <c r="BP860" s="225"/>
      <c r="BQ860" s="225"/>
      <c r="BR860" s="225"/>
      <c r="BS860" s="225"/>
      <c r="BT860" s="225"/>
      <c r="BU860" s="225"/>
      <c r="BV860" s="225"/>
      <c r="BW860" s="225"/>
      <c r="BX860" s="225"/>
      <c r="BY860" s="225"/>
      <c r="BZ860" s="225"/>
    </row>
    <row r="861" spans="1:78" ht="12" customHeight="1" x14ac:dyDescent="0.25">
      <c r="A861" s="225"/>
      <c r="B861" s="225"/>
      <c r="C861" s="225"/>
      <c r="D861" s="225"/>
      <c r="E861" s="225"/>
      <c r="F861" s="225"/>
      <c r="G861" s="225"/>
      <c r="H861" s="225"/>
      <c r="I861" s="225"/>
      <c r="J861" s="270"/>
      <c r="K861" s="271"/>
      <c r="L861" s="225"/>
      <c r="M861" s="225"/>
      <c r="N861" s="225"/>
      <c r="O861" s="225"/>
      <c r="P861" s="225"/>
      <c r="Q861" s="225"/>
      <c r="R861" s="225"/>
      <c r="S861" s="225"/>
      <c r="T861" s="225"/>
      <c r="U861" s="225"/>
      <c r="V861" s="225"/>
      <c r="W861" s="225"/>
      <c r="X861" s="225"/>
      <c r="Y861" s="225"/>
      <c r="Z861" s="225"/>
      <c r="AA861" s="225"/>
      <c r="AB861" s="225"/>
      <c r="AC861" s="225"/>
      <c r="AD861" s="225"/>
      <c r="AE861" s="225"/>
      <c r="AF861" s="225"/>
      <c r="AG861" s="225"/>
      <c r="AH861" s="225"/>
      <c r="AI861" s="225"/>
      <c r="AJ861" s="225"/>
      <c r="AK861" s="225"/>
      <c r="AL861" s="225"/>
      <c r="AM861" s="225"/>
      <c r="AN861" s="225"/>
      <c r="AO861" s="225"/>
      <c r="AP861" s="225"/>
      <c r="AQ861" s="225"/>
      <c r="AR861" s="225"/>
      <c r="AS861" s="225"/>
      <c r="AT861" s="225"/>
      <c r="AU861" s="225"/>
      <c r="AV861" s="225"/>
      <c r="AW861" s="225"/>
      <c r="AX861" s="225"/>
      <c r="AY861" s="225"/>
      <c r="AZ861" s="225"/>
      <c r="BA861" s="225"/>
      <c r="BB861" s="225"/>
      <c r="BC861" s="225"/>
      <c r="BD861" s="225"/>
      <c r="BE861" s="225"/>
      <c r="BF861" s="225"/>
      <c r="BG861" s="225"/>
      <c r="BH861" s="225"/>
      <c r="BI861" s="225"/>
      <c r="BJ861" s="225"/>
      <c r="BK861" s="225"/>
      <c r="BL861" s="225"/>
      <c r="BM861" s="225"/>
      <c r="BN861" s="225"/>
      <c r="BO861" s="225"/>
      <c r="BP861" s="225"/>
      <c r="BQ861" s="225"/>
      <c r="BR861" s="225"/>
      <c r="BS861" s="225"/>
      <c r="BT861" s="225"/>
      <c r="BU861" s="225"/>
      <c r="BV861" s="225"/>
      <c r="BW861" s="225"/>
      <c r="BX861" s="225"/>
      <c r="BY861" s="225"/>
      <c r="BZ861" s="225"/>
    </row>
    <row r="862" spans="1:78" ht="12" customHeight="1" x14ac:dyDescent="0.25">
      <c r="A862" s="225"/>
      <c r="B862" s="225"/>
      <c r="C862" s="225"/>
      <c r="D862" s="225"/>
      <c r="E862" s="225"/>
      <c r="F862" s="225"/>
      <c r="G862" s="225"/>
      <c r="H862" s="225"/>
      <c r="I862" s="225"/>
      <c r="J862" s="270"/>
      <c r="K862" s="271"/>
      <c r="L862" s="225"/>
      <c r="M862" s="225"/>
      <c r="N862" s="225"/>
      <c r="O862" s="225"/>
      <c r="P862" s="225"/>
      <c r="Q862" s="225"/>
      <c r="R862" s="225"/>
      <c r="S862" s="225"/>
      <c r="T862" s="225"/>
      <c r="U862" s="225"/>
      <c r="V862" s="225"/>
      <c r="W862" s="225"/>
      <c r="X862" s="225"/>
      <c r="Y862" s="225"/>
      <c r="Z862" s="225"/>
      <c r="AA862" s="225"/>
      <c r="AB862" s="225"/>
      <c r="AC862" s="225"/>
      <c r="AD862" s="225"/>
      <c r="AE862" s="225"/>
      <c r="AF862" s="225"/>
      <c r="AG862" s="225"/>
      <c r="AH862" s="225"/>
      <c r="AI862" s="225"/>
      <c r="AJ862" s="225"/>
      <c r="AK862" s="225"/>
      <c r="AL862" s="225"/>
      <c r="AM862" s="225"/>
      <c r="AN862" s="225"/>
      <c r="AO862" s="225"/>
      <c r="AP862" s="225"/>
      <c r="AQ862" s="225"/>
      <c r="AR862" s="225"/>
      <c r="AS862" s="225"/>
      <c r="AT862" s="225"/>
      <c r="AU862" s="225"/>
      <c r="AV862" s="225"/>
      <c r="AW862" s="225"/>
      <c r="AX862" s="225"/>
      <c r="AY862" s="225"/>
      <c r="AZ862" s="225"/>
      <c r="BA862" s="225"/>
      <c r="BB862" s="225"/>
      <c r="BC862" s="225"/>
      <c r="BD862" s="225"/>
      <c r="BE862" s="225"/>
      <c r="BF862" s="225"/>
      <c r="BG862" s="225"/>
      <c r="BH862" s="225"/>
      <c r="BI862" s="225"/>
      <c r="BJ862" s="225"/>
      <c r="BK862" s="225"/>
      <c r="BL862" s="225"/>
      <c r="BM862" s="225"/>
      <c r="BN862" s="225"/>
      <c r="BO862" s="225"/>
      <c r="BP862" s="225"/>
      <c r="BQ862" s="225"/>
      <c r="BR862" s="225"/>
      <c r="BS862" s="225"/>
      <c r="BT862" s="225"/>
      <c r="BU862" s="225"/>
      <c r="BV862" s="225"/>
      <c r="BW862" s="225"/>
      <c r="BX862" s="225"/>
      <c r="BY862" s="225"/>
      <c r="BZ862" s="225"/>
    </row>
    <row r="863" spans="1:78" ht="12" customHeight="1" x14ac:dyDescent="0.25">
      <c r="A863" s="225"/>
      <c r="B863" s="225"/>
      <c r="C863" s="225"/>
      <c r="D863" s="225"/>
      <c r="E863" s="225"/>
      <c r="F863" s="225"/>
      <c r="G863" s="225"/>
      <c r="H863" s="225"/>
      <c r="I863" s="225"/>
      <c r="J863" s="270"/>
      <c r="K863" s="271"/>
      <c r="L863" s="225"/>
      <c r="M863" s="225"/>
      <c r="N863" s="225"/>
      <c r="O863" s="225"/>
      <c r="P863" s="225"/>
      <c r="Q863" s="225"/>
      <c r="R863" s="225"/>
      <c r="S863" s="225"/>
      <c r="T863" s="225"/>
      <c r="U863" s="225"/>
      <c r="V863" s="225"/>
      <c r="W863" s="225"/>
      <c r="X863" s="225"/>
      <c r="Y863" s="225"/>
      <c r="Z863" s="225"/>
      <c r="AA863" s="225"/>
      <c r="AB863" s="225"/>
      <c r="AC863" s="225"/>
      <c r="AD863" s="225"/>
      <c r="AE863" s="225"/>
      <c r="AF863" s="225"/>
      <c r="AG863" s="225"/>
      <c r="AH863" s="225"/>
      <c r="AI863" s="225"/>
      <c r="AJ863" s="225"/>
      <c r="AK863" s="225"/>
      <c r="AL863" s="225"/>
      <c r="AM863" s="225"/>
      <c r="AN863" s="225"/>
      <c r="AO863" s="225"/>
      <c r="AP863" s="225"/>
      <c r="AQ863" s="225"/>
      <c r="AR863" s="225"/>
      <c r="AS863" s="225"/>
      <c r="AT863" s="225"/>
      <c r="AU863" s="225"/>
      <c r="AV863" s="225"/>
      <c r="AW863" s="225"/>
      <c r="AX863" s="225"/>
      <c r="AY863" s="225"/>
      <c r="AZ863" s="225"/>
      <c r="BA863" s="225"/>
      <c r="BB863" s="225"/>
      <c r="BC863" s="225"/>
      <c r="BD863" s="225"/>
      <c r="BE863" s="225"/>
      <c r="BF863" s="225"/>
      <c r="BG863" s="225"/>
      <c r="BH863" s="225"/>
      <c r="BI863" s="225"/>
      <c r="BJ863" s="225"/>
      <c r="BK863" s="225"/>
      <c r="BL863" s="225"/>
      <c r="BM863" s="225"/>
      <c r="BN863" s="225"/>
      <c r="BO863" s="225"/>
      <c r="BP863" s="225"/>
      <c r="BQ863" s="225"/>
      <c r="BR863" s="225"/>
      <c r="BS863" s="225"/>
      <c r="BT863" s="225"/>
      <c r="BU863" s="225"/>
      <c r="BV863" s="225"/>
      <c r="BW863" s="225"/>
      <c r="BX863" s="225"/>
      <c r="BY863" s="225"/>
      <c r="BZ863" s="225"/>
    </row>
    <row r="864" spans="1:78" ht="12" customHeight="1" x14ac:dyDescent="0.25">
      <c r="A864" s="225"/>
      <c r="B864" s="225"/>
      <c r="C864" s="225"/>
      <c r="D864" s="225"/>
      <c r="E864" s="225"/>
      <c r="F864" s="225"/>
      <c r="G864" s="225"/>
      <c r="H864" s="225"/>
      <c r="I864" s="225"/>
      <c r="J864" s="270"/>
      <c r="K864" s="271"/>
      <c r="L864" s="225"/>
      <c r="M864" s="225"/>
      <c r="N864" s="225"/>
      <c r="O864" s="225"/>
      <c r="P864" s="225"/>
      <c r="Q864" s="225"/>
      <c r="R864" s="225"/>
      <c r="S864" s="225"/>
      <c r="T864" s="225"/>
      <c r="U864" s="225"/>
      <c r="V864" s="225"/>
      <c r="W864" s="225"/>
      <c r="X864" s="225"/>
      <c r="Y864" s="225"/>
      <c r="Z864" s="225"/>
      <c r="AA864" s="225"/>
      <c r="AB864" s="225"/>
      <c r="AC864" s="225"/>
      <c r="AD864" s="225"/>
      <c r="AE864" s="225"/>
      <c r="AF864" s="225"/>
      <c r="AG864" s="225"/>
      <c r="AH864" s="225"/>
      <c r="AI864" s="225"/>
      <c r="AJ864" s="225"/>
      <c r="AK864" s="225"/>
      <c r="AL864" s="225"/>
      <c r="AM864" s="225"/>
      <c r="AN864" s="225"/>
      <c r="AO864" s="225"/>
      <c r="AP864" s="225"/>
      <c r="AQ864" s="225"/>
      <c r="AR864" s="225"/>
      <c r="AS864" s="225"/>
      <c r="AT864" s="225"/>
      <c r="AU864" s="225"/>
      <c r="AV864" s="225"/>
      <c r="AW864" s="225"/>
      <c r="AX864" s="225"/>
      <c r="AY864" s="225"/>
      <c r="AZ864" s="225"/>
      <c r="BA864" s="225"/>
      <c r="BB864" s="225"/>
      <c r="BC864" s="225"/>
      <c r="BD864" s="225"/>
      <c r="BE864" s="225"/>
      <c r="BF864" s="225"/>
      <c r="BG864" s="225"/>
      <c r="BH864" s="225"/>
      <c r="BI864" s="225"/>
      <c r="BJ864" s="225"/>
      <c r="BK864" s="225"/>
      <c r="BL864" s="225"/>
      <c r="BM864" s="225"/>
      <c r="BN864" s="225"/>
      <c r="BO864" s="225"/>
      <c r="BP864" s="225"/>
      <c r="BQ864" s="225"/>
      <c r="BR864" s="225"/>
      <c r="BS864" s="225"/>
      <c r="BT864" s="225"/>
      <c r="BU864" s="225"/>
      <c r="BV864" s="225"/>
      <c r="BW864" s="225"/>
      <c r="BX864" s="225"/>
      <c r="BY864" s="225"/>
      <c r="BZ864" s="225"/>
    </row>
    <row r="865" spans="1:78" ht="12" customHeight="1" x14ac:dyDescent="0.25">
      <c r="A865" s="225"/>
      <c r="B865" s="225"/>
      <c r="C865" s="225"/>
      <c r="D865" s="225"/>
      <c r="E865" s="225"/>
      <c r="F865" s="225"/>
      <c r="G865" s="225"/>
      <c r="H865" s="225"/>
      <c r="I865" s="225"/>
      <c r="J865" s="270"/>
      <c r="K865" s="271"/>
      <c r="L865" s="225"/>
      <c r="M865" s="225"/>
      <c r="N865" s="225"/>
      <c r="O865" s="225"/>
      <c r="P865" s="225"/>
      <c r="Q865" s="225"/>
      <c r="R865" s="225"/>
      <c r="S865" s="225"/>
      <c r="T865" s="225"/>
      <c r="U865" s="225"/>
      <c r="V865" s="225"/>
      <c r="W865" s="225"/>
      <c r="X865" s="225"/>
      <c r="Y865" s="225"/>
      <c r="Z865" s="225"/>
      <c r="AA865" s="225"/>
      <c r="AB865" s="225"/>
      <c r="AC865" s="225"/>
      <c r="AD865" s="225"/>
      <c r="AE865" s="225"/>
      <c r="AF865" s="225"/>
      <c r="AG865" s="225"/>
      <c r="AH865" s="225"/>
      <c r="AI865" s="225"/>
      <c r="AJ865" s="225"/>
      <c r="AK865" s="225"/>
      <c r="AL865" s="225"/>
      <c r="AM865" s="225"/>
      <c r="AN865" s="225"/>
      <c r="AO865" s="225"/>
      <c r="AP865" s="225"/>
      <c r="AQ865" s="225"/>
      <c r="AR865" s="225"/>
      <c r="AS865" s="225"/>
      <c r="AT865" s="225"/>
      <c r="AU865" s="225"/>
      <c r="AV865" s="225"/>
      <c r="AW865" s="225"/>
      <c r="AX865" s="225"/>
      <c r="AY865" s="225"/>
      <c r="AZ865" s="225"/>
      <c r="BA865" s="225"/>
      <c r="BB865" s="225"/>
      <c r="BC865" s="225"/>
      <c r="BD865" s="225"/>
      <c r="BE865" s="225"/>
      <c r="BF865" s="225"/>
      <c r="BG865" s="225"/>
      <c r="BH865" s="225"/>
      <c r="BI865" s="225"/>
      <c r="BJ865" s="225"/>
      <c r="BK865" s="225"/>
      <c r="BL865" s="225"/>
      <c r="BM865" s="225"/>
      <c r="BN865" s="225"/>
      <c r="BO865" s="225"/>
      <c r="BP865" s="225"/>
      <c r="BQ865" s="225"/>
      <c r="BR865" s="225"/>
      <c r="BS865" s="225"/>
      <c r="BT865" s="225"/>
      <c r="BU865" s="225"/>
      <c r="BV865" s="225"/>
      <c r="BW865" s="225"/>
      <c r="BX865" s="225"/>
      <c r="BY865" s="225"/>
      <c r="BZ865" s="225"/>
    </row>
    <row r="866" spans="1:78" ht="12" customHeight="1" x14ac:dyDescent="0.25">
      <c r="A866" s="225"/>
      <c r="B866" s="225"/>
      <c r="C866" s="225"/>
      <c r="D866" s="225"/>
      <c r="E866" s="225"/>
      <c r="F866" s="225"/>
      <c r="G866" s="225"/>
      <c r="H866" s="225"/>
      <c r="I866" s="225"/>
      <c r="J866" s="270"/>
      <c r="K866" s="271"/>
      <c r="L866" s="225"/>
      <c r="M866" s="225"/>
      <c r="N866" s="225"/>
      <c r="O866" s="225"/>
      <c r="P866" s="225"/>
      <c r="Q866" s="225"/>
      <c r="R866" s="225"/>
      <c r="S866" s="225"/>
      <c r="T866" s="225"/>
      <c r="U866" s="225"/>
      <c r="V866" s="225"/>
      <c r="W866" s="225"/>
      <c r="X866" s="225"/>
      <c r="Y866" s="225"/>
      <c r="Z866" s="225"/>
      <c r="AA866" s="225"/>
      <c r="AB866" s="225"/>
      <c r="AC866" s="225"/>
      <c r="AD866" s="225"/>
      <c r="AE866" s="225"/>
      <c r="AF866" s="225"/>
      <c r="AG866" s="225"/>
      <c r="AH866" s="225"/>
      <c r="AI866" s="225"/>
      <c r="AJ866" s="225"/>
      <c r="AK866" s="225"/>
      <c r="AL866" s="225"/>
      <c r="AM866" s="225"/>
      <c r="AN866" s="225"/>
      <c r="AO866" s="225"/>
      <c r="AP866" s="225"/>
      <c r="AQ866" s="225"/>
      <c r="AR866" s="225"/>
      <c r="AS866" s="225"/>
      <c r="AT866" s="225"/>
      <c r="AU866" s="225"/>
      <c r="AV866" s="225"/>
      <c r="AW866" s="225"/>
      <c r="AX866" s="225"/>
      <c r="AY866" s="225"/>
      <c r="AZ866" s="225"/>
      <c r="BA866" s="225"/>
      <c r="BB866" s="225"/>
      <c r="BC866" s="225"/>
      <c r="BD866" s="225"/>
      <c r="BE866" s="225"/>
      <c r="BF866" s="225"/>
      <c r="BG866" s="225"/>
      <c r="BH866" s="225"/>
      <c r="BI866" s="225"/>
      <c r="BJ866" s="225"/>
      <c r="BK866" s="225"/>
      <c r="BL866" s="225"/>
      <c r="BM866" s="225"/>
      <c r="BN866" s="225"/>
      <c r="BO866" s="225"/>
      <c r="BP866" s="225"/>
      <c r="BQ866" s="225"/>
      <c r="BR866" s="225"/>
      <c r="BS866" s="225"/>
      <c r="BT866" s="225"/>
      <c r="BU866" s="225"/>
      <c r="BV866" s="225"/>
      <c r="BW866" s="225"/>
      <c r="BX866" s="225"/>
      <c r="BY866" s="225"/>
      <c r="BZ866" s="225"/>
    </row>
    <row r="867" spans="1:78" ht="12" customHeight="1" x14ac:dyDescent="0.25">
      <c r="A867" s="225"/>
      <c r="B867" s="225"/>
      <c r="C867" s="225"/>
      <c r="D867" s="225"/>
      <c r="E867" s="225"/>
      <c r="F867" s="225"/>
      <c r="G867" s="225"/>
      <c r="H867" s="225"/>
      <c r="I867" s="225"/>
      <c r="J867" s="270"/>
      <c r="K867" s="271"/>
      <c r="L867" s="225"/>
      <c r="M867" s="225"/>
      <c r="N867" s="225"/>
      <c r="O867" s="225"/>
      <c r="P867" s="225"/>
      <c r="Q867" s="225"/>
      <c r="R867" s="225"/>
      <c r="S867" s="225"/>
      <c r="T867" s="225"/>
      <c r="U867" s="225"/>
      <c r="V867" s="225"/>
      <c r="W867" s="225"/>
      <c r="X867" s="225"/>
      <c r="Y867" s="225"/>
      <c r="Z867" s="225"/>
      <c r="AA867" s="225"/>
      <c r="AB867" s="225"/>
      <c r="AC867" s="225"/>
      <c r="AD867" s="225"/>
      <c r="AE867" s="225"/>
      <c r="AF867" s="225"/>
      <c r="AG867" s="225"/>
      <c r="AH867" s="225"/>
      <c r="AI867" s="225"/>
      <c r="AJ867" s="225"/>
      <c r="AK867" s="225"/>
      <c r="AL867" s="225"/>
      <c r="AM867" s="225"/>
      <c r="AN867" s="225"/>
      <c r="AO867" s="225"/>
      <c r="AP867" s="225"/>
      <c r="AQ867" s="225"/>
      <c r="AR867" s="225"/>
      <c r="AS867" s="225"/>
      <c r="AT867" s="225"/>
      <c r="AU867" s="225"/>
      <c r="AV867" s="225"/>
      <c r="AW867" s="225"/>
      <c r="AX867" s="225"/>
      <c r="AY867" s="225"/>
      <c r="AZ867" s="225"/>
      <c r="BA867" s="225"/>
      <c r="BB867" s="225"/>
      <c r="BC867" s="225"/>
      <c r="BD867" s="225"/>
      <c r="BE867" s="225"/>
      <c r="BF867" s="225"/>
      <c r="BG867" s="225"/>
      <c r="BH867" s="225"/>
      <c r="BI867" s="225"/>
      <c r="BJ867" s="225"/>
      <c r="BK867" s="225"/>
      <c r="BL867" s="225"/>
      <c r="BM867" s="225"/>
      <c r="BN867" s="225"/>
      <c r="BO867" s="225"/>
      <c r="BP867" s="225"/>
      <c r="BQ867" s="225"/>
      <c r="BR867" s="225"/>
      <c r="BS867" s="225"/>
      <c r="BT867" s="225"/>
      <c r="BU867" s="225"/>
      <c r="BV867" s="225"/>
      <c r="BW867" s="225"/>
      <c r="BX867" s="225"/>
      <c r="BY867" s="225"/>
      <c r="BZ867" s="225"/>
    </row>
    <row r="868" spans="1:78" ht="12" customHeight="1" x14ac:dyDescent="0.25">
      <c r="A868" s="225"/>
      <c r="B868" s="225"/>
      <c r="C868" s="225"/>
      <c r="D868" s="225"/>
      <c r="E868" s="225"/>
      <c r="F868" s="225"/>
      <c r="G868" s="225"/>
      <c r="H868" s="225"/>
      <c r="I868" s="225"/>
      <c r="J868" s="270"/>
      <c r="K868" s="271"/>
      <c r="L868" s="225"/>
      <c r="M868" s="225"/>
      <c r="N868" s="225"/>
      <c r="O868" s="225"/>
      <c r="P868" s="225"/>
      <c r="Q868" s="225"/>
      <c r="R868" s="225"/>
      <c r="S868" s="225"/>
      <c r="T868" s="225"/>
      <c r="U868" s="225"/>
      <c r="V868" s="225"/>
      <c r="W868" s="225"/>
      <c r="X868" s="225"/>
      <c r="Y868" s="225"/>
      <c r="Z868" s="225"/>
      <c r="AA868" s="225"/>
      <c r="AB868" s="225"/>
      <c r="AC868" s="225"/>
      <c r="AD868" s="225"/>
      <c r="AE868" s="225"/>
      <c r="AF868" s="225"/>
      <c r="AG868" s="225"/>
      <c r="AH868" s="225"/>
      <c r="AI868" s="225"/>
      <c r="AJ868" s="225"/>
      <c r="AK868" s="225"/>
      <c r="AL868" s="225"/>
      <c r="AM868" s="225"/>
      <c r="AN868" s="225"/>
      <c r="AO868" s="225"/>
      <c r="AP868" s="225"/>
      <c r="AQ868" s="225"/>
      <c r="AR868" s="225"/>
      <c r="AS868" s="225"/>
      <c r="AT868" s="225"/>
      <c r="AU868" s="225"/>
      <c r="AV868" s="225"/>
      <c r="AW868" s="225"/>
      <c r="AX868" s="225"/>
      <c r="AY868" s="225"/>
      <c r="AZ868" s="225"/>
      <c r="BA868" s="225"/>
      <c r="BB868" s="225"/>
      <c r="BC868" s="225"/>
      <c r="BD868" s="225"/>
      <c r="BE868" s="225"/>
      <c r="BF868" s="225"/>
      <c r="BG868" s="225"/>
      <c r="BH868" s="225"/>
      <c r="BI868" s="225"/>
      <c r="BJ868" s="225"/>
      <c r="BK868" s="225"/>
      <c r="BL868" s="225"/>
      <c r="BM868" s="225"/>
      <c r="BN868" s="225"/>
      <c r="BO868" s="225"/>
      <c r="BP868" s="225"/>
      <c r="BQ868" s="225"/>
      <c r="BR868" s="225"/>
      <c r="BS868" s="225"/>
      <c r="BT868" s="225"/>
      <c r="BU868" s="225"/>
      <c r="BV868" s="225"/>
      <c r="BW868" s="225"/>
      <c r="BX868" s="225"/>
      <c r="BY868" s="225"/>
      <c r="BZ868" s="225"/>
    </row>
    <row r="869" spans="1:78" ht="12" customHeight="1" x14ac:dyDescent="0.25">
      <c r="A869" s="225"/>
      <c r="B869" s="225"/>
      <c r="C869" s="225"/>
      <c r="D869" s="225"/>
      <c r="E869" s="225"/>
      <c r="F869" s="225"/>
      <c r="G869" s="225"/>
      <c r="H869" s="225"/>
      <c r="I869" s="225"/>
      <c r="J869" s="270"/>
      <c r="K869" s="271"/>
      <c r="L869" s="225"/>
      <c r="M869" s="225"/>
      <c r="N869" s="225"/>
      <c r="O869" s="225"/>
      <c r="P869" s="225"/>
      <c r="Q869" s="225"/>
      <c r="R869" s="225"/>
      <c r="S869" s="225"/>
      <c r="T869" s="225"/>
      <c r="U869" s="225"/>
      <c r="V869" s="225"/>
      <c r="W869" s="225"/>
      <c r="X869" s="225"/>
      <c r="Y869" s="225"/>
      <c r="Z869" s="225"/>
      <c r="AA869" s="225"/>
      <c r="AB869" s="225"/>
      <c r="AC869" s="225"/>
      <c r="AD869" s="225"/>
      <c r="AE869" s="225"/>
      <c r="AF869" s="225"/>
      <c r="AG869" s="225"/>
      <c r="AH869" s="225"/>
      <c r="AI869" s="225"/>
      <c r="AJ869" s="225"/>
      <c r="AK869" s="225"/>
      <c r="AL869" s="225"/>
      <c r="AM869" s="225"/>
      <c r="AN869" s="225"/>
      <c r="AO869" s="225"/>
      <c r="AP869" s="225"/>
      <c r="AQ869" s="225"/>
      <c r="AR869" s="225"/>
      <c r="AS869" s="225"/>
      <c r="AT869" s="225"/>
      <c r="AU869" s="225"/>
      <c r="AV869" s="225"/>
      <c r="AW869" s="225"/>
      <c r="AX869" s="225"/>
      <c r="AY869" s="225"/>
      <c r="AZ869" s="225"/>
      <c r="BA869" s="225"/>
      <c r="BB869" s="225"/>
      <c r="BC869" s="225"/>
      <c r="BD869" s="225"/>
      <c r="BE869" s="225"/>
      <c r="BF869" s="225"/>
      <c r="BG869" s="225"/>
      <c r="BH869" s="225"/>
      <c r="BI869" s="225"/>
      <c r="BJ869" s="225"/>
      <c r="BK869" s="225"/>
      <c r="BL869" s="225"/>
      <c r="BM869" s="225"/>
      <c r="BN869" s="225"/>
      <c r="BO869" s="225"/>
      <c r="BP869" s="225"/>
      <c r="BQ869" s="225"/>
      <c r="BR869" s="225"/>
      <c r="BS869" s="225"/>
      <c r="BT869" s="225"/>
      <c r="BU869" s="225"/>
      <c r="BV869" s="225"/>
      <c r="BW869" s="225"/>
      <c r="BX869" s="225"/>
      <c r="BY869" s="225"/>
      <c r="BZ869" s="225"/>
    </row>
    <row r="870" spans="1:78" ht="12" customHeight="1" x14ac:dyDescent="0.25">
      <c r="A870" s="225"/>
      <c r="B870" s="225"/>
      <c r="C870" s="225"/>
      <c r="D870" s="225"/>
      <c r="E870" s="225"/>
      <c r="F870" s="225"/>
      <c r="G870" s="225"/>
      <c r="H870" s="225"/>
      <c r="I870" s="225"/>
      <c r="J870" s="270"/>
      <c r="K870" s="271"/>
      <c r="L870" s="225"/>
      <c r="M870" s="225"/>
      <c r="N870" s="225"/>
      <c r="O870" s="225"/>
      <c r="P870" s="225"/>
      <c r="Q870" s="225"/>
      <c r="R870" s="225"/>
      <c r="S870" s="225"/>
      <c r="T870" s="225"/>
      <c r="U870" s="225"/>
      <c r="V870" s="225"/>
      <c r="W870" s="225"/>
      <c r="X870" s="225"/>
      <c r="Y870" s="225"/>
      <c r="Z870" s="225"/>
      <c r="AA870" s="225"/>
      <c r="AB870" s="225"/>
      <c r="AC870" s="225"/>
      <c r="AD870" s="225"/>
      <c r="AE870" s="225"/>
      <c r="AF870" s="225"/>
      <c r="AG870" s="225"/>
      <c r="AH870" s="225"/>
      <c r="AI870" s="225"/>
      <c r="AJ870" s="225"/>
      <c r="AK870" s="225"/>
      <c r="AL870" s="225"/>
      <c r="AM870" s="225"/>
      <c r="AN870" s="225"/>
      <c r="AO870" s="225"/>
      <c r="AP870" s="225"/>
      <c r="AQ870" s="225"/>
      <c r="AR870" s="225"/>
      <c r="AS870" s="225"/>
      <c r="AT870" s="225"/>
      <c r="AU870" s="225"/>
      <c r="AV870" s="225"/>
      <c r="AW870" s="225"/>
      <c r="AX870" s="225"/>
      <c r="AY870" s="225"/>
      <c r="AZ870" s="225"/>
      <c r="BA870" s="225"/>
      <c r="BB870" s="225"/>
      <c r="BC870" s="225"/>
      <c r="BD870" s="225"/>
      <c r="BE870" s="225"/>
      <c r="BF870" s="225"/>
      <c r="BG870" s="225"/>
      <c r="BH870" s="225"/>
      <c r="BI870" s="225"/>
      <c r="BJ870" s="225"/>
      <c r="BK870" s="225"/>
      <c r="BL870" s="225"/>
      <c r="BM870" s="225"/>
      <c r="BN870" s="225"/>
      <c r="BO870" s="225"/>
      <c r="BP870" s="225"/>
      <c r="BQ870" s="225"/>
      <c r="BR870" s="225"/>
      <c r="BS870" s="225"/>
      <c r="BT870" s="225"/>
      <c r="BU870" s="225"/>
      <c r="BV870" s="225"/>
      <c r="BW870" s="225"/>
      <c r="BX870" s="225"/>
      <c r="BY870" s="225"/>
      <c r="BZ870" s="225"/>
    </row>
    <row r="871" spans="1:78" ht="12" customHeight="1" x14ac:dyDescent="0.25">
      <c r="A871" s="225"/>
      <c r="B871" s="225"/>
      <c r="C871" s="225"/>
      <c r="D871" s="225"/>
      <c r="E871" s="225"/>
      <c r="F871" s="225"/>
      <c r="G871" s="225"/>
      <c r="H871" s="225"/>
      <c r="I871" s="225"/>
      <c r="J871" s="270"/>
      <c r="K871" s="271"/>
      <c r="L871" s="225"/>
      <c r="M871" s="225"/>
      <c r="N871" s="225"/>
      <c r="O871" s="225"/>
      <c r="P871" s="225"/>
      <c r="Q871" s="225"/>
      <c r="R871" s="225"/>
      <c r="S871" s="225"/>
      <c r="T871" s="225"/>
      <c r="U871" s="225"/>
      <c r="V871" s="225"/>
      <c r="W871" s="225"/>
      <c r="X871" s="225"/>
      <c r="Y871" s="225"/>
      <c r="Z871" s="225"/>
      <c r="AA871" s="225"/>
      <c r="AB871" s="225"/>
      <c r="AC871" s="225"/>
      <c r="AD871" s="225"/>
      <c r="AE871" s="225"/>
      <c r="AF871" s="225"/>
      <c r="AG871" s="225"/>
      <c r="AH871" s="225"/>
      <c r="AI871" s="225"/>
      <c r="AJ871" s="225"/>
      <c r="AK871" s="225"/>
      <c r="AL871" s="225"/>
      <c r="AM871" s="225"/>
      <c r="AN871" s="225"/>
      <c r="AO871" s="225"/>
      <c r="AP871" s="225"/>
      <c r="AQ871" s="225"/>
      <c r="AR871" s="225"/>
      <c r="AS871" s="225"/>
      <c r="AT871" s="225"/>
      <c r="AU871" s="225"/>
      <c r="AV871" s="225"/>
      <c r="AW871" s="225"/>
      <c r="AX871" s="225"/>
      <c r="AY871" s="225"/>
      <c r="AZ871" s="225"/>
      <c r="BA871" s="225"/>
      <c r="BB871" s="225"/>
      <c r="BC871" s="225"/>
      <c r="BD871" s="225"/>
      <c r="BE871" s="225"/>
      <c r="BF871" s="225"/>
      <c r="BG871" s="225"/>
      <c r="BH871" s="225"/>
      <c r="BI871" s="225"/>
      <c r="BJ871" s="225"/>
      <c r="BK871" s="225"/>
      <c r="BL871" s="225"/>
      <c r="BM871" s="225"/>
      <c r="BN871" s="225"/>
      <c r="BO871" s="225"/>
      <c r="BP871" s="225"/>
      <c r="BQ871" s="225"/>
      <c r="BR871" s="225"/>
      <c r="BS871" s="225"/>
      <c r="BT871" s="225"/>
      <c r="BU871" s="225"/>
      <c r="BV871" s="225"/>
      <c r="BW871" s="225"/>
      <c r="BX871" s="225"/>
      <c r="BY871" s="225"/>
      <c r="BZ871" s="225"/>
    </row>
    <row r="872" spans="1:78" ht="12" customHeight="1" x14ac:dyDescent="0.25">
      <c r="A872" s="225"/>
      <c r="B872" s="225"/>
      <c r="C872" s="225"/>
      <c r="D872" s="225"/>
      <c r="E872" s="225"/>
      <c r="F872" s="225"/>
      <c r="G872" s="225"/>
      <c r="H872" s="225"/>
      <c r="I872" s="225"/>
      <c r="J872" s="270"/>
      <c r="K872" s="271"/>
      <c r="L872" s="225"/>
      <c r="M872" s="225"/>
      <c r="N872" s="225"/>
      <c r="O872" s="225"/>
      <c r="P872" s="225"/>
      <c r="Q872" s="225"/>
      <c r="R872" s="225"/>
      <c r="S872" s="225"/>
      <c r="T872" s="225"/>
      <c r="U872" s="225"/>
      <c r="V872" s="225"/>
      <c r="W872" s="225"/>
      <c r="X872" s="225"/>
      <c r="Y872" s="225"/>
      <c r="Z872" s="225"/>
      <c r="AA872" s="225"/>
      <c r="AB872" s="225"/>
      <c r="AC872" s="225"/>
      <c r="AD872" s="225"/>
      <c r="AE872" s="225"/>
      <c r="AF872" s="225"/>
      <c r="AG872" s="225"/>
      <c r="AH872" s="225"/>
      <c r="AI872" s="225"/>
      <c r="AJ872" s="225"/>
      <c r="AK872" s="225"/>
      <c r="AL872" s="225"/>
      <c r="AM872" s="225"/>
      <c r="AN872" s="225"/>
      <c r="AO872" s="225"/>
      <c r="AP872" s="225"/>
      <c r="AQ872" s="225"/>
      <c r="AR872" s="225"/>
      <c r="AS872" s="225"/>
      <c r="AT872" s="225"/>
      <c r="AU872" s="225"/>
      <c r="AV872" s="225"/>
      <c r="AW872" s="225"/>
      <c r="AX872" s="225"/>
      <c r="AY872" s="225"/>
      <c r="AZ872" s="225"/>
      <c r="BA872" s="225"/>
      <c r="BB872" s="225"/>
      <c r="BC872" s="225"/>
      <c r="BD872" s="225"/>
      <c r="BE872" s="225"/>
      <c r="BF872" s="225"/>
      <c r="BG872" s="225"/>
      <c r="BH872" s="225"/>
      <c r="BI872" s="225"/>
      <c r="BJ872" s="225"/>
      <c r="BK872" s="225"/>
      <c r="BL872" s="225"/>
      <c r="BM872" s="225"/>
      <c r="BN872" s="225"/>
      <c r="BO872" s="225"/>
      <c r="BP872" s="225"/>
      <c r="BQ872" s="225"/>
      <c r="BR872" s="225"/>
      <c r="BS872" s="225"/>
      <c r="BT872" s="225"/>
      <c r="BU872" s="225"/>
      <c r="BV872" s="225"/>
      <c r="BW872" s="225"/>
      <c r="BX872" s="225"/>
      <c r="BY872" s="225"/>
      <c r="BZ872" s="225"/>
    </row>
    <row r="873" spans="1:78" ht="12" customHeight="1" x14ac:dyDescent="0.25">
      <c r="A873" s="225"/>
      <c r="B873" s="225"/>
      <c r="C873" s="225"/>
      <c r="D873" s="225"/>
      <c r="E873" s="225"/>
      <c r="F873" s="225"/>
      <c r="G873" s="225"/>
      <c r="H873" s="225"/>
      <c r="I873" s="225"/>
      <c r="J873" s="270"/>
      <c r="K873" s="271"/>
      <c r="L873" s="225"/>
      <c r="M873" s="225"/>
      <c r="N873" s="225"/>
      <c r="O873" s="225"/>
      <c r="P873" s="225"/>
      <c r="Q873" s="225"/>
      <c r="R873" s="225"/>
      <c r="S873" s="225"/>
      <c r="T873" s="225"/>
      <c r="U873" s="225"/>
      <c r="V873" s="225"/>
      <c r="W873" s="225"/>
      <c r="X873" s="225"/>
      <c r="Y873" s="225"/>
      <c r="Z873" s="225"/>
      <c r="AA873" s="225"/>
      <c r="AB873" s="225"/>
      <c r="AC873" s="225"/>
      <c r="AD873" s="225"/>
      <c r="AE873" s="225"/>
      <c r="AF873" s="225"/>
      <c r="AG873" s="225"/>
      <c r="AH873" s="225"/>
      <c r="AI873" s="225"/>
      <c r="AJ873" s="225"/>
      <c r="AK873" s="225"/>
      <c r="AL873" s="225"/>
      <c r="AM873" s="225"/>
      <c r="AN873" s="225"/>
      <c r="AO873" s="225"/>
      <c r="AP873" s="225"/>
      <c r="AQ873" s="225"/>
      <c r="AR873" s="225"/>
      <c r="AS873" s="225"/>
      <c r="AT873" s="225"/>
      <c r="AU873" s="225"/>
      <c r="AV873" s="225"/>
      <c r="AW873" s="225"/>
      <c r="AX873" s="225"/>
      <c r="AY873" s="225"/>
      <c r="AZ873" s="225"/>
      <c r="BA873" s="225"/>
      <c r="BB873" s="225"/>
      <c r="BC873" s="225"/>
      <c r="BD873" s="225"/>
      <c r="BE873" s="225"/>
      <c r="BF873" s="225"/>
      <c r="BG873" s="225"/>
      <c r="BH873" s="225"/>
      <c r="BI873" s="225"/>
      <c r="BJ873" s="225"/>
      <c r="BK873" s="225"/>
      <c r="BL873" s="225"/>
      <c r="BM873" s="225"/>
      <c r="BN873" s="225"/>
      <c r="BO873" s="225"/>
      <c r="BP873" s="225"/>
      <c r="BQ873" s="225"/>
      <c r="BR873" s="225"/>
      <c r="BS873" s="225"/>
      <c r="BT873" s="225"/>
      <c r="BU873" s="225"/>
      <c r="BV873" s="225"/>
      <c r="BW873" s="225"/>
      <c r="BX873" s="225"/>
      <c r="BY873" s="225"/>
      <c r="BZ873" s="225"/>
    </row>
    <row r="874" spans="1:78" ht="12" customHeight="1" x14ac:dyDescent="0.25">
      <c r="A874" s="225"/>
      <c r="B874" s="225"/>
      <c r="C874" s="225"/>
      <c r="D874" s="225"/>
      <c r="E874" s="225"/>
      <c r="F874" s="225"/>
      <c r="G874" s="225"/>
      <c r="H874" s="225"/>
      <c r="I874" s="225"/>
      <c r="J874" s="270"/>
      <c r="K874" s="271"/>
      <c r="L874" s="225"/>
      <c r="M874" s="225"/>
      <c r="N874" s="225"/>
      <c r="O874" s="225"/>
      <c r="P874" s="225"/>
      <c r="Q874" s="225"/>
      <c r="R874" s="225"/>
      <c r="S874" s="225"/>
      <c r="T874" s="225"/>
      <c r="U874" s="225"/>
      <c r="V874" s="225"/>
      <c r="W874" s="225"/>
      <c r="X874" s="225"/>
      <c r="Y874" s="225"/>
      <c r="Z874" s="225"/>
      <c r="AA874" s="225"/>
      <c r="AB874" s="225"/>
      <c r="AC874" s="225"/>
      <c r="AD874" s="225"/>
      <c r="AE874" s="225"/>
      <c r="AF874" s="225"/>
      <c r="AG874" s="225"/>
      <c r="AH874" s="225"/>
      <c r="AI874" s="225"/>
      <c r="AJ874" s="225"/>
      <c r="AK874" s="225"/>
      <c r="AL874" s="225"/>
      <c r="AM874" s="225"/>
      <c r="AN874" s="225"/>
      <c r="AO874" s="225"/>
      <c r="AP874" s="225"/>
      <c r="AQ874" s="225"/>
      <c r="AR874" s="225"/>
      <c r="AS874" s="225"/>
      <c r="AT874" s="225"/>
      <c r="AU874" s="225"/>
      <c r="AV874" s="225"/>
      <c r="AW874" s="225"/>
      <c r="AX874" s="225"/>
      <c r="AY874" s="225"/>
      <c r="AZ874" s="225"/>
      <c r="BA874" s="225"/>
      <c r="BB874" s="225"/>
      <c r="BC874" s="225"/>
      <c r="BD874" s="225"/>
      <c r="BE874" s="225"/>
      <c r="BF874" s="225"/>
      <c r="BG874" s="225"/>
      <c r="BH874" s="225"/>
      <c r="BI874" s="225"/>
      <c r="BJ874" s="225"/>
      <c r="BK874" s="225"/>
      <c r="BL874" s="225"/>
      <c r="BM874" s="225"/>
      <c r="BN874" s="225"/>
      <c r="BO874" s="225"/>
      <c r="BP874" s="225"/>
      <c r="BQ874" s="225"/>
      <c r="BR874" s="225"/>
      <c r="BS874" s="225"/>
      <c r="BT874" s="225"/>
      <c r="BU874" s="225"/>
      <c r="BV874" s="225"/>
      <c r="BW874" s="225"/>
      <c r="BX874" s="225"/>
      <c r="BY874" s="225"/>
      <c r="BZ874" s="225"/>
    </row>
    <row r="875" spans="1:78" ht="12" customHeight="1" x14ac:dyDescent="0.25">
      <c r="A875" s="225"/>
      <c r="B875" s="225"/>
      <c r="C875" s="225"/>
      <c r="D875" s="225"/>
      <c r="E875" s="225"/>
      <c r="F875" s="225"/>
      <c r="G875" s="225"/>
      <c r="H875" s="225"/>
      <c r="I875" s="225"/>
      <c r="J875" s="270"/>
      <c r="K875" s="271"/>
      <c r="L875" s="225"/>
      <c r="M875" s="225"/>
      <c r="N875" s="225"/>
      <c r="O875" s="225"/>
      <c r="P875" s="225"/>
      <c r="Q875" s="225"/>
      <c r="R875" s="225"/>
      <c r="S875" s="225"/>
      <c r="T875" s="225"/>
      <c r="U875" s="225"/>
      <c r="V875" s="225"/>
      <c r="W875" s="225"/>
      <c r="X875" s="225"/>
      <c r="Y875" s="225"/>
      <c r="Z875" s="225"/>
      <c r="AA875" s="225"/>
      <c r="AB875" s="225"/>
      <c r="AC875" s="225"/>
      <c r="AD875" s="225"/>
      <c r="AE875" s="225"/>
      <c r="AF875" s="225"/>
      <c r="AG875" s="225"/>
      <c r="AH875" s="225"/>
      <c r="AI875" s="225"/>
      <c r="AJ875" s="225"/>
      <c r="AK875" s="225"/>
      <c r="AL875" s="225"/>
      <c r="AM875" s="225"/>
      <c r="AN875" s="225"/>
      <c r="AO875" s="225"/>
      <c r="AP875" s="225"/>
      <c r="AQ875" s="225"/>
      <c r="AR875" s="225"/>
      <c r="AS875" s="225"/>
      <c r="AT875" s="225"/>
      <c r="AU875" s="225"/>
      <c r="AV875" s="225"/>
      <c r="AW875" s="225"/>
      <c r="AX875" s="225"/>
      <c r="AY875" s="225"/>
      <c r="AZ875" s="225"/>
      <c r="BA875" s="225"/>
      <c r="BB875" s="225"/>
      <c r="BC875" s="225"/>
      <c r="BD875" s="225"/>
      <c r="BE875" s="225"/>
      <c r="BF875" s="225"/>
      <c r="BG875" s="225"/>
      <c r="BH875" s="225"/>
      <c r="BI875" s="225"/>
      <c r="BJ875" s="225"/>
      <c r="BK875" s="225"/>
      <c r="BL875" s="225"/>
      <c r="BM875" s="225"/>
      <c r="BN875" s="225"/>
      <c r="BO875" s="225"/>
      <c r="BP875" s="225"/>
      <c r="BQ875" s="225"/>
      <c r="BR875" s="225"/>
      <c r="BS875" s="225"/>
      <c r="BT875" s="225"/>
      <c r="BU875" s="225"/>
      <c r="BV875" s="225"/>
      <c r="BW875" s="225"/>
      <c r="BX875" s="225"/>
      <c r="BY875" s="225"/>
      <c r="BZ875" s="225"/>
    </row>
    <row r="876" spans="1:78" ht="12" customHeight="1" x14ac:dyDescent="0.25">
      <c r="A876" s="225"/>
      <c r="B876" s="225"/>
      <c r="C876" s="225"/>
      <c r="D876" s="225"/>
      <c r="E876" s="225"/>
      <c r="F876" s="225"/>
      <c r="G876" s="225"/>
      <c r="H876" s="225"/>
      <c r="I876" s="225"/>
      <c r="J876" s="270"/>
      <c r="K876" s="271"/>
      <c r="L876" s="225"/>
      <c r="M876" s="225"/>
      <c r="N876" s="225"/>
      <c r="O876" s="225"/>
      <c r="P876" s="225"/>
      <c r="Q876" s="225"/>
      <c r="R876" s="225"/>
      <c r="S876" s="225"/>
      <c r="T876" s="225"/>
      <c r="U876" s="225"/>
      <c r="V876" s="225"/>
      <c r="W876" s="225"/>
      <c r="X876" s="225"/>
      <c r="Y876" s="225"/>
      <c r="Z876" s="225"/>
      <c r="AA876" s="225"/>
      <c r="AB876" s="225"/>
      <c r="AC876" s="225"/>
      <c r="AD876" s="225"/>
      <c r="AE876" s="225"/>
      <c r="AF876" s="225"/>
      <c r="AG876" s="225"/>
      <c r="AH876" s="225"/>
      <c r="AI876" s="225"/>
      <c r="AJ876" s="225"/>
      <c r="AK876" s="225"/>
      <c r="AL876" s="225"/>
      <c r="AM876" s="225"/>
      <c r="AN876" s="225"/>
      <c r="AO876" s="225"/>
      <c r="AP876" s="225"/>
      <c r="AQ876" s="225"/>
      <c r="AR876" s="225"/>
      <c r="AS876" s="225"/>
      <c r="AT876" s="225"/>
      <c r="AU876" s="225"/>
      <c r="AV876" s="225"/>
      <c r="AW876" s="225"/>
      <c r="AX876" s="225"/>
      <c r="AY876" s="225"/>
      <c r="AZ876" s="225"/>
      <c r="BA876" s="225"/>
      <c r="BB876" s="225"/>
      <c r="BC876" s="225"/>
      <c r="BD876" s="225"/>
      <c r="BE876" s="225"/>
      <c r="BF876" s="225"/>
      <c r="BG876" s="225"/>
      <c r="BH876" s="225"/>
      <c r="BI876" s="225"/>
      <c r="BJ876" s="225"/>
      <c r="BK876" s="225"/>
      <c r="BL876" s="225"/>
      <c r="BM876" s="225"/>
      <c r="BN876" s="225"/>
      <c r="BO876" s="225"/>
      <c r="BP876" s="225"/>
      <c r="BQ876" s="225"/>
      <c r="BR876" s="225"/>
      <c r="BS876" s="225"/>
      <c r="BT876" s="225"/>
      <c r="BU876" s="225"/>
      <c r="BV876" s="225"/>
      <c r="BW876" s="225"/>
      <c r="BX876" s="225"/>
      <c r="BY876" s="225"/>
      <c r="BZ876" s="225"/>
    </row>
    <row r="877" spans="1:78" ht="12" customHeight="1" x14ac:dyDescent="0.25">
      <c r="A877" s="225"/>
      <c r="B877" s="225"/>
      <c r="C877" s="225"/>
      <c r="D877" s="225"/>
      <c r="E877" s="225"/>
      <c r="F877" s="225"/>
      <c r="G877" s="225"/>
      <c r="H877" s="225"/>
      <c r="I877" s="225"/>
      <c r="J877" s="270"/>
      <c r="K877" s="271"/>
      <c r="L877" s="225"/>
      <c r="M877" s="225"/>
      <c r="N877" s="225"/>
      <c r="O877" s="225"/>
      <c r="P877" s="225"/>
      <c r="Q877" s="225"/>
      <c r="R877" s="225"/>
      <c r="S877" s="225"/>
      <c r="T877" s="225"/>
      <c r="U877" s="225"/>
      <c r="V877" s="225"/>
      <c r="W877" s="225"/>
      <c r="X877" s="225"/>
      <c r="Y877" s="225"/>
      <c r="Z877" s="225"/>
      <c r="AA877" s="225"/>
      <c r="AB877" s="225"/>
      <c r="AC877" s="225"/>
      <c r="AD877" s="225"/>
      <c r="AE877" s="225"/>
      <c r="AF877" s="225"/>
      <c r="AG877" s="225"/>
      <c r="AH877" s="225"/>
      <c r="AI877" s="225"/>
      <c r="AJ877" s="225"/>
      <c r="AK877" s="225"/>
      <c r="AL877" s="225"/>
      <c r="AM877" s="225"/>
      <c r="AN877" s="225"/>
      <c r="AO877" s="225"/>
      <c r="AP877" s="225"/>
      <c r="AQ877" s="225"/>
      <c r="AR877" s="225"/>
      <c r="AS877" s="225"/>
      <c r="AT877" s="225"/>
      <c r="AU877" s="225"/>
      <c r="AV877" s="225"/>
      <c r="AW877" s="225"/>
      <c r="AX877" s="225"/>
      <c r="AY877" s="225"/>
      <c r="AZ877" s="225"/>
      <c r="BA877" s="225"/>
      <c r="BB877" s="225"/>
      <c r="BC877" s="225"/>
      <c r="BD877" s="225"/>
      <c r="BE877" s="225"/>
      <c r="BF877" s="225"/>
      <c r="BG877" s="225"/>
      <c r="BH877" s="225"/>
      <c r="BI877" s="225"/>
      <c r="BJ877" s="225"/>
      <c r="BK877" s="225"/>
      <c r="BL877" s="225"/>
      <c r="BM877" s="225"/>
      <c r="BN877" s="225"/>
      <c r="BO877" s="225"/>
      <c r="BP877" s="225"/>
      <c r="BQ877" s="225"/>
      <c r="BR877" s="225"/>
      <c r="BS877" s="225"/>
      <c r="BT877" s="225"/>
      <c r="BU877" s="225"/>
      <c r="BV877" s="225"/>
      <c r="BW877" s="225"/>
      <c r="BX877" s="225"/>
      <c r="BY877" s="225"/>
      <c r="BZ877" s="225"/>
    </row>
    <row r="878" spans="1:78" ht="12" customHeight="1" x14ac:dyDescent="0.25">
      <c r="A878" s="225"/>
      <c r="B878" s="225"/>
      <c r="C878" s="225"/>
      <c r="D878" s="225"/>
      <c r="E878" s="225"/>
      <c r="F878" s="225"/>
      <c r="G878" s="225"/>
      <c r="H878" s="225"/>
      <c r="I878" s="225"/>
      <c r="J878" s="270"/>
      <c r="K878" s="271"/>
      <c r="L878" s="225"/>
      <c r="M878" s="225"/>
      <c r="N878" s="225"/>
      <c r="O878" s="225"/>
      <c r="P878" s="225"/>
      <c r="Q878" s="225"/>
      <c r="R878" s="225"/>
      <c r="S878" s="225"/>
      <c r="T878" s="225"/>
      <c r="U878" s="225"/>
      <c r="V878" s="225"/>
      <c r="W878" s="225"/>
      <c r="X878" s="225"/>
      <c r="Y878" s="225"/>
      <c r="Z878" s="225"/>
      <c r="AA878" s="225"/>
      <c r="AB878" s="225"/>
      <c r="AC878" s="225"/>
      <c r="AD878" s="225"/>
      <c r="AE878" s="225"/>
      <c r="AF878" s="225"/>
      <c r="AG878" s="225"/>
      <c r="AH878" s="225"/>
      <c r="AI878" s="225"/>
      <c r="AJ878" s="225"/>
      <c r="AK878" s="225"/>
      <c r="AL878" s="225"/>
      <c r="AM878" s="225"/>
      <c r="AN878" s="225"/>
      <c r="AO878" s="225"/>
      <c r="AP878" s="225"/>
      <c r="AQ878" s="225"/>
      <c r="AR878" s="225"/>
      <c r="AS878" s="225"/>
      <c r="AT878" s="225"/>
      <c r="AU878" s="225"/>
      <c r="AV878" s="225"/>
      <c r="AW878" s="225"/>
      <c r="AX878" s="225"/>
      <c r="AY878" s="225"/>
      <c r="AZ878" s="225"/>
      <c r="BA878" s="225"/>
      <c r="BB878" s="225"/>
      <c r="BC878" s="225"/>
      <c r="BD878" s="225"/>
      <c r="BE878" s="225"/>
      <c r="BF878" s="225"/>
      <c r="BG878" s="225"/>
      <c r="BH878" s="225"/>
      <c r="BI878" s="225"/>
      <c r="BJ878" s="225"/>
      <c r="BK878" s="225"/>
      <c r="BL878" s="225"/>
      <c r="BM878" s="225"/>
      <c r="BN878" s="225"/>
      <c r="BO878" s="225"/>
      <c r="BP878" s="225"/>
      <c r="BQ878" s="225"/>
      <c r="BR878" s="225"/>
      <c r="BS878" s="225"/>
      <c r="BT878" s="225"/>
      <c r="BU878" s="225"/>
      <c r="BV878" s="225"/>
      <c r="BW878" s="225"/>
      <c r="BX878" s="225"/>
      <c r="BY878" s="225"/>
      <c r="BZ878" s="225"/>
    </row>
    <row r="879" spans="1:78" ht="12" customHeight="1" x14ac:dyDescent="0.25">
      <c r="A879" s="225"/>
      <c r="B879" s="225"/>
      <c r="C879" s="225"/>
      <c r="D879" s="225"/>
      <c r="E879" s="225"/>
      <c r="F879" s="225"/>
      <c r="G879" s="225"/>
      <c r="H879" s="225"/>
      <c r="I879" s="225"/>
      <c r="J879" s="270"/>
      <c r="K879" s="271"/>
      <c r="L879" s="225"/>
      <c r="M879" s="225"/>
      <c r="N879" s="225"/>
      <c r="O879" s="225"/>
      <c r="P879" s="225"/>
      <c r="Q879" s="225"/>
      <c r="R879" s="225"/>
      <c r="S879" s="225"/>
      <c r="T879" s="225"/>
      <c r="U879" s="225"/>
      <c r="V879" s="225"/>
      <c r="W879" s="225"/>
      <c r="X879" s="225"/>
      <c r="Y879" s="225"/>
      <c r="Z879" s="225"/>
      <c r="AA879" s="225"/>
      <c r="AB879" s="225"/>
      <c r="AC879" s="225"/>
      <c r="AD879" s="225"/>
      <c r="AE879" s="225"/>
      <c r="AF879" s="225"/>
      <c r="AG879" s="225"/>
      <c r="AH879" s="225"/>
      <c r="AI879" s="225"/>
      <c r="AJ879" s="225"/>
      <c r="AK879" s="225"/>
      <c r="AL879" s="225"/>
      <c r="AM879" s="225"/>
      <c r="AN879" s="225"/>
      <c r="AO879" s="225"/>
      <c r="AP879" s="225"/>
      <c r="AQ879" s="225"/>
      <c r="AR879" s="225"/>
      <c r="AS879" s="225"/>
      <c r="AT879" s="225"/>
      <c r="AU879" s="225"/>
      <c r="AV879" s="225"/>
      <c r="AW879" s="225"/>
      <c r="AX879" s="225"/>
      <c r="AY879" s="225"/>
      <c r="AZ879" s="225"/>
      <c r="BA879" s="225"/>
      <c r="BB879" s="225"/>
      <c r="BC879" s="225"/>
      <c r="BD879" s="225"/>
      <c r="BE879" s="225"/>
      <c r="BF879" s="225"/>
      <c r="BG879" s="225"/>
      <c r="BH879" s="225"/>
      <c r="BI879" s="225"/>
      <c r="BJ879" s="225"/>
      <c r="BK879" s="225"/>
      <c r="BL879" s="225"/>
      <c r="BM879" s="225"/>
      <c r="BN879" s="225"/>
      <c r="BO879" s="225"/>
      <c r="BP879" s="225"/>
      <c r="BQ879" s="225"/>
      <c r="BR879" s="225"/>
      <c r="BS879" s="225"/>
      <c r="BT879" s="225"/>
      <c r="BU879" s="225"/>
      <c r="BV879" s="225"/>
      <c r="BW879" s="225"/>
      <c r="BX879" s="225"/>
      <c r="BY879" s="225"/>
      <c r="BZ879" s="225"/>
    </row>
    <row r="880" spans="1:78" ht="12" customHeight="1" x14ac:dyDescent="0.25">
      <c r="A880" s="225"/>
      <c r="B880" s="225"/>
      <c r="C880" s="225"/>
      <c r="D880" s="225"/>
      <c r="E880" s="225"/>
      <c r="F880" s="225"/>
      <c r="G880" s="225"/>
      <c r="H880" s="225"/>
      <c r="I880" s="225"/>
      <c r="J880" s="270"/>
      <c r="K880" s="271"/>
      <c r="L880" s="225"/>
      <c r="M880" s="225"/>
      <c r="N880" s="225"/>
      <c r="O880" s="225"/>
      <c r="P880" s="225"/>
      <c r="Q880" s="225"/>
      <c r="R880" s="225"/>
      <c r="S880" s="225"/>
      <c r="T880" s="225"/>
      <c r="U880" s="225"/>
      <c r="V880" s="225"/>
      <c r="W880" s="225"/>
      <c r="X880" s="225"/>
      <c r="Y880" s="225"/>
      <c r="Z880" s="225"/>
      <c r="AA880" s="225"/>
      <c r="AB880" s="225"/>
      <c r="AC880" s="225"/>
      <c r="AD880" s="225"/>
      <c r="AE880" s="225"/>
      <c r="AF880" s="225"/>
      <c r="AG880" s="225"/>
      <c r="AH880" s="225"/>
      <c r="AI880" s="225"/>
      <c r="AJ880" s="225"/>
      <c r="AK880" s="225"/>
      <c r="AL880" s="225"/>
      <c r="AM880" s="225"/>
      <c r="AN880" s="225"/>
      <c r="AO880" s="225"/>
      <c r="AP880" s="225"/>
      <c r="AQ880" s="225"/>
      <c r="AR880" s="225"/>
      <c r="AS880" s="225"/>
      <c r="AT880" s="225"/>
      <c r="AU880" s="225"/>
      <c r="AV880" s="225"/>
      <c r="AW880" s="225"/>
      <c r="AX880" s="225"/>
      <c r="AY880" s="225"/>
      <c r="AZ880" s="225"/>
      <c r="BA880" s="225"/>
      <c r="BB880" s="225"/>
      <c r="BC880" s="225"/>
      <c r="BD880" s="225"/>
      <c r="BE880" s="225"/>
      <c r="BF880" s="225"/>
      <c r="BG880" s="225"/>
      <c r="BH880" s="225"/>
      <c r="BI880" s="225"/>
      <c r="BJ880" s="225"/>
      <c r="BK880" s="225"/>
      <c r="BL880" s="225"/>
      <c r="BM880" s="225"/>
      <c r="BN880" s="225"/>
      <c r="BO880" s="225"/>
      <c r="BP880" s="225"/>
      <c r="BQ880" s="225"/>
      <c r="BR880" s="225"/>
      <c r="BS880" s="225"/>
      <c r="BT880" s="225"/>
      <c r="BU880" s="225"/>
      <c r="BV880" s="225"/>
      <c r="BW880" s="225"/>
      <c r="BX880" s="225"/>
      <c r="BY880" s="225"/>
      <c r="BZ880" s="225"/>
    </row>
    <row r="881" spans="1:78" ht="12" customHeight="1" x14ac:dyDescent="0.25">
      <c r="A881" s="225"/>
      <c r="B881" s="225"/>
      <c r="C881" s="225"/>
      <c r="D881" s="225"/>
      <c r="E881" s="225"/>
      <c r="F881" s="225"/>
      <c r="G881" s="225"/>
      <c r="H881" s="225"/>
      <c r="I881" s="225"/>
      <c r="J881" s="270"/>
      <c r="K881" s="271"/>
      <c r="L881" s="225"/>
      <c r="M881" s="225"/>
      <c r="N881" s="225"/>
      <c r="O881" s="225"/>
      <c r="P881" s="225"/>
      <c r="Q881" s="225"/>
      <c r="R881" s="225"/>
      <c r="S881" s="225"/>
      <c r="T881" s="225"/>
      <c r="U881" s="225"/>
      <c r="V881" s="225"/>
      <c r="W881" s="225"/>
      <c r="X881" s="225"/>
      <c r="Y881" s="225"/>
      <c r="Z881" s="225"/>
      <c r="AA881" s="225"/>
      <c r="AB881" s="225"/>
      <c r="AC881" s="225"/>
      <c r="AD881" s="225"/>
      <c r="AE881" s="225"/>
      <c r="AF881" s="225"/>
      <c r="AG881" s="225"/>
      <c r="AH881" s="225"/>
      <c r="AI881" s="225"/>
      <c r="AJ881" s="225"/>
      <c r="AK881" s="225"/>
      <c r="AL881" s="225"/>
      <c r="AM881" s="225"/>
      <c r="AN881" s="225"/>
      <c r="AO881" s="225"/>
      <c r="AP881" s="225"/>
      <c r="AQ881" s="225"/>
      <c r="AR881" s="225"/>
      <c r="AS881" s="225"/>
      <c r="AT881" s="225"/>
      <c r="AU881" s="225"/>
      <c r="AV881" s="225"/>
      <c r="AW881" s="225"/>
      <c r="AX881" s="225"/>
      <c r="AY881" s="225"/>
      <c r="AZ881" s="225"/>
      <c r="BA881" s="225"/>
      <c r="BB881" s="225"/>
      <c r="BC881" s="225"/>
      <c r="BD881" s="225"/>
      <c r="BE881" s="225"/>
      <c r="BF881" s="225"/>
      <c r="BG881" s="225"/>
      <c r="BH881" s="225"/>
      <c r="BI881" s="225"/>
      <c r="BJ881" s="225"/>
      <c r="BK881" s="225"/>
      <c r="BL881" s="225"/>
      <c r="BM881" s="225"/>
      <c r="BN881" s="225"/>
      <c r="BO881" s="225"/>
      <c r="BP881" s="225"/>
      <c r="BQ881" s="225"/>
      <c r="BR881" s="225"/>
      <c r="BS881" s="225"/>
      <c r="BT881" s="225"/>
      <c r="BU881" s="225"/>
      <c r="BV881" s="225"/>
      <c r="BW881" s="225"/>
      <c r="BX881" s="225"/>
      <c r="BY881" s="225"/>
      <c r="BZ881" s="225"/>
    </row>
    <row r="882" spans="1:78" ht="12" customHeight="1" x14ac:dyDescent="0.25">
      <c r="A882" s="225"/>
      <c r="B882" s="225"/>
      <c r="C882" s="225"/>
      <c r="D882" s="225"/>
      <c r="E882" s="225"/>
      <c r="F882" s="225"/>
      <c r="G882" s="225"/>
      <c r="H882" s="225"/>
      <c r="I882" s="225"/>
      <c r="J882" s="270"/>
      <c r="K882" s="271"/>
      <c r="L882" s="225"/>
      <c r="M882" s="225"/>
      <c r="N882" s="225"/>
      <c r="O882" s="225"/>
      <c r="P882" s="225"/>
      <c r="Q882" s="225"/>
      <c r="R882" s="225"/>
      <c r="S882" s="225"/>
      <c r="T882" s="225"/>
      <c r="U882" s="225"/>
      <c r="V882" s="225"/>
      <c r="W882" s="225"/>
      <c r="X882" s="225"/>
      <c r="Y882" s="225"/>
      <c r="Z882" s="225"/>
      <c r="AA882" s="225"/>
      <c r="AB882" s="225"/>
      <c r="AC882" s="225"/>
      <c r="AD882" s="225"/>
      <c r="AE882" s="225"/>
      <c r="AF882" s="225"/>
      <c r="AG882" s="225"/>
      <c r="AH882" s="225"/>
      <c r="AI882" s="225"/>
      <c r="AJ882" s="225"/>
      <c r="AK882" s="225"/>
      <c r="AL882" s="225"/>
      <c r="AM882" s="225"/>
      <c r="AN882" s="225"/>
      <c r="AO882" s="225"/>
      <c r="AP882" s="225"/>
      <c r="AQ882" s="225"/>
      <c r="AR882" s="225"/>
      <c r="AS882" s="225"/>
      <c r="AT882" s="225"/>
      <c r="AU882" s="225"/>
      <c r="AV882" s="225"/>
      <c r="AW882" s="225"/>
      <c r="AX882" s="225"/>
      <c r="AY882" s="225"/>
      <c r="AZ882" s="225"/>
      <c r="BA882" s="225"/>
      <c r="BB882" s="225"/>
      <c r="BC882" s="225"/>
      <c r="BD882" s="225"/>
      <c r="BE882" s="225"/>
      <c r="BF882" s="225"/>
      <c r="BG882" s="225"/>
      <c r="BH882" s="225"/>
      <c r="BI882" s="225"/>
      <c r="BJ882" s="225"/>
      <c r="BK882" s="225"/>
      <c r="BL882" s="225"/>
      <c r="BM882" s="225"/>
      <c r="BN882" s="225"/>
      <c r="BO882" s="225"/>
      <c r="BP882" s="225"/>
      <c r="BQ882" s="225"/>
      <c r="BR882" s="225"/>
      <c r="BS882" s="225"/>
      <c r="BT882" s="225"/>
      <c r="BU882" s="225"/>
      <c r="BV882" s="225"/>
      <c r="BW882" s="225"/>
      <c r="BX882" s="225"/>
      <c r="BY882" s="225"/>
      <c r="BZ882" s="225"/>
    </row>
    <row r="883" spans="1:78" ht="12" customHeight="1" x14ac:dyDescent="0.25">
      <c r="A883" s="225"/>
      <c r="B883" s="225"/>
      <c r="C883" s="225"/>
      <c r="D883" s="225"/>
      <c r="E883" s="225"/>
      <c r="F883" s="225"/>
      <c r="G883" s="225"/>
      <c r="H883" s="225"/>
      <c r="I883" s="225"/>
      <c r="J883" s="270"/>
      <c r="K883" s="271"/>
      <c r="L883" s="225"/>
      <c r="M883" s="225"/>
      <c r="N883" s="225"/>
      <c r="O883" s="225"/>
      <c r="P883" s="225"/>
      <c r="Q883" s="225"/>
      <c r="R883" s="225"/>
      <c r="S883" s="225"/>
      <c r="T883" s="225"/>
      <c r="U883" s="225"/>
      <c r="V883" s="225"/>
      <c r="W883" s="225"/>
      <c r="X883" s="225"/>
      <c r="Y883" s="225"/>
      <c r="Z883" s="225"/>
      <c r="AA883" s="225"/>
      <c r="AB883" s="225"/>
      <c r="AC883" s="225"/>
      <c r="AD883" s="225"/>
      <c r="AE883" s="225"/>
      <c r="AF883" s="225"/>
      <c r="AG883" s="225"/>
      <c r="AH883" s="225"/>
      <c r="AI883" s="225"/>
      <c r="AJ883" s="225"/>
      <c r="AK883" s="225"/>
      <c r="AL883" s="225"/>
      <c r="AM883" s="225"/>
      <c r="AN883" s="225"/>
      <c r="AO883" s="225"/>
      <c r="AP883" s="225"/>
      <c r="AQ883" s="225"/>
      <c r="AR883" s="225"/>
      <c r="AS883" s="225"/>
      <c r="AT883" s="225"/>
      <c r="AU883" s="225"/>
      <c r="AV883" s="225"/>
      <c r="AW883" s="225"/>
      <c r="AX883" s="225"/>
      <c r="AY883" s="225"/>
      <c r="AZ883" s="225"/>
      <c r="BA883" s="225"/>
      <c r="BB883" s="225"/>
      <c r="BC883" s="225"/>
      <c r="BD883" s="225"/>
      <c r="BE883" s="225"/>
      <c r="BF883" s="225"/>
      <c r="BG883" s="225"/>
      <c r="BH883" s="225"/>
      <c r="BI883" s="225"/>
      <c r="BJ883" s="225"/>
      <c r="BK883" s="225"/>
      <c r="BL883" s="225"/>
      <c r="BM883" s="225"/>
      <c r="BN883" s="225"/>
      <c r="BO883" s="225"/>
      <c r="BP883" s="225"/>
      <c r="BQ883" s="225"/>
      <c r="BR883" s="225"/>
      <c r="BS883" s="225"/>
      <c r="BT883" s="225"/>
      <c r="BU883" s="225"/>
      <c r="BV883" s="225"/>
      <c r="BW883" s="225"/>
      <c r="BX883" s="225"/>
      <c r="BY883" s="225"/>
      <c r="BZ883" s="225"/>
    </row>
    <row r="884" spans="1:78" ht="12" customHeight="1" x14ac:dyDescent="0.25">
      <c r="A884" s="225"/>
      <c r="B884" s="225"/>
      <c r="C884" s="225"/>
      <c r="D884" s="225"/>
      <c r="E884" s="225"/>
      <c r="F884" s="225"/>
      <c r="G884" s="225"/>
      <c r="H884" s="225"/>
      <c r="I884" s="225"/>
      <c r="J884" s="270"/>
      <c r="K884" s="271"/>
      <c r="L884" s="225"/>
      <c r="M884" s="225"/>
      <c r="N884" s="225"/>
      <c r="O884" s="225"/>
      <c r="P884" s="225"/>
      <c r="Q884" s="225"/>
      <c r="R884" s="225"/>
      <c r="S884" s="225"/>
      <c r="T884" s="225"/>
      <c r="U884" s="225"/>
      <c r="V884" s="225"/>
      <c r="W884" s="225"/>
      <c r="X884" s="225"/>
      <c r="Y884" s="225"/>
      <c r="Z884" s="225"/>
      <c r="AA884" s="225"/>
      <c r="AB884" s="225"/>
      <c r="AC884" s="225"/>
      <c r="AD884" s="225"/>
      <c r="AE884" s="225"/>
      <c r="AF884" s="225"/>
      <c r="AG884" s="225"/>
      <c r="AH884" s="225"/>
      <c r="AI884" s="225"/>
      <c r="AJ884" s="225"/>
      <c r="AK884" s="225"/>
      <c r="AL884" s="225"/>
      <c r="AM884" s="225"/>
      <c r="AN884" s="225"/>
      <c r="AO884" s="225"/>
      <c r="AP884" s="225"/>
      <c r="AQ884" s="225"/>
      <c r="AR884" s="225"/>
      <c r="AS884" s="225"/>
      <c r="AT884" s="225"/>
      <c r="AU884" s="225"/>
      <c r="AV884" s="225"/>
      <c r="AW884" s="225"/>
      <c r="AX884" s="225"/>
      <c r="AY884" s="225"/>
      <c r="AZ884" s="225"/>
      <c r="BA884" s="225"/>
      <c r="BB884" s="225"/>
      <c r="BC884" s="225"/>
      <c r="BD884" s="225"/>
      <c r="BE884" s="225"/>
      <c r="BF884" s="225"/>
      <c r="BG884" s="225"/>
      <c r="BH884" s="225"/>
      <c r="BI884" s="225"/>
      <c r="BJ884" s="225"/>
      <c r="BK884" s="225"/>
      <c r="BL884" s="225"/>
      <c r="BM884" s="225"/>
      <c r="BN884" s="225"/>
      <c r="BO884" s="225"/>
      <c r="BP884" s="225"/>
      <c r="BQ884" s="225"/>
      <c r="BR884" s="225"/>
      <c r="BS884" s="225"/>
      <c r="BT884" s="225"/>
      <c r="BU884" s="225"/>
      <c r="BV884" s="225"/>
      <c r="BW884" s="225"/>
      <c r="BX884" s="225"/>
      <c r="BY884" s="225"/>
      <c r="BZ884" s="225"/>
    </row>
    <row r="885" spans="1:78" ht="12" customHeight="1" x14ac:dyDescent="0.25">
      <c r="A885" s="225"/>
      <c r="B885" s="225"/>
      <c r="C885" s="225"/>
      <c r="D885" s="225"/>
      <c r="E885" s="225"/>
      <c r="F885" s="225"/>
      <c r="G885" s="225"/>
      <c r="H885" s="225"/>
      <c r="I885" s="225"/>
      <c r="J885" s="270"/>
      <c r="K885" s="271"/>
      <c r="L885" s="225"/>
      <c r="M885" s="225"/>
      <c r="N885" s="225"/>
      <c r="O885" s="225"/>
      <c r="P885" s="225"/>
      <c r="Q885" s="225"/>
      <c r="R885" s="225"/>
      <c r="S885" s="225"/>
      <c r="T885" s="225"/>
      <c r="U885" s="225"/>
      <c r="V885" s="225"/>
      <c r="W885" s="225"/>
      <c r="X885" s="225"/>
      <c r="Y885" s="225"/>
      <c r="Z885" s="225"/>
      <c r="AA885" s="225"/>
      <c r="AB885" s="225"/>
      <c r="AC885" s="225"/>
      <c r="AD885" s="225"/>
      <c r="AE885" s="225"/>
      <c r="AF885" s="225"/>
      <c r="AG885" s="225"/>
      <c r="AH885" s="225"/>
      <c r="AI885" s="225"/>
      <c r="AJ885" s="225"/>
      <c r="AK885" s="225"/>
      <c r="AL885" s="225"/>
      <c r="AM885" s="225"/>
      <c r="AN885" s="225"/>
      <c r="AO885" s="225"/>
      <c r="AP885" s="225"/>
      <c r="AQ885" s="225"/>
      <c r="AR885" s="225"/>
      <c r="AS885" s="225"/>
      <c r="AT885" s="225"/>
      <c r="AU885" s="225"/>
      <c r="AV885" s="225"/>
      <c r="AW885" s="225"/>
      <c r="AX885" s="225"/>
      <c r="AY885" s="225"/>
      <c r="AZ885" s="225"/>
      <c r="BA885" s="225"/>
      <c r="BB885" s="225"/>
      <c r="BC885" s="225"/>
      <c r="BD885" s="225"/>
      <c r="BE885" s="225"/>
      <c r="BF885" s="225"/>
      <c r="BG885" s="225"/>
      <c r="BH885" s="225"/>
      <c r="BI885" s="225"/>
      <c r="BJ885" s="225"/>
      <c r="BK885" s="225"/>
      <c r="BL885" s="225"/>
      <c r="BM885" s="225"/>
      <c r="BN885" s="225"/>
      <c r="BO885" s="225"/>
      <c r="BP885" s="225"/>
      <c r="BQ885" s="225"/>
      <c r="BR885" s="225"/>
      <c r="BS885" s="225"/>
      <c r="BT885" s="225"/>
      <c r="BU885" s="225"/>
      <c r="BV885" s="225"/>
      <c r="BW885" s="225"/>
      <c r="BX885" s="225"/>
      <c r="BY885" s="225"/>
      <c r="BZ885" s="225"/>
    </row>
    <row r="886" spans="1:78" ht="12" customHeight="1" x14ac:dyDescent="0.25">
      <c r="A886" s="225"/>
      <c r="B886" s="225"/>
      <c r="C886" s="225"/>
      <c r="D886" s="225"/>
      <c r="E886" s="225"/>
      <c r="F886" s="225"/>
      <c r="G886" s="225"/>
      <c r="H886" s="225"/>
      <c r="I886" s="225"/>
      <c r="J886" s="270"/>
      <c r="K886" s="271"/>
      <c r="L886" s="225"/>
      <c r="M886" s="225"/>
      <c r="N886" s="225"/>
      <c r="O886" s="225"/>
      <c r="P886" s="225"/>
      <c r="Q886" s="225"/>
      <c r="R886" s="225"/>
      <c r="S886" s="225"/>
      <c r="T886" s="225"/>
      <c r="U886" s="225"/>
      <c r="V886" s="225"/>
      <c r="W886" s="225"/>
      <c r="X886" s="225"/>
      <c r="Y886" s="225"/>
      <c r="Z886" s="225"/>
      <c r="AA886" s="225"/>
      <c r="AB886" s="225"/>
      <c r="AC886" s="225"/>
      <c r="AD886" s="225"/>
      <c r="AE886" s="225"/>
      <c r="AF886" s="225"/>
      <c r="AG886" s="225"/>
      <c r="AH886" s="225"/>
      <c r="AI886" s="225"/>
      <c r="AJ886" s="225"/>
      <c r="AK886" s="225"/>
      <c r="AL886" s="225"/>
      <c r="AM886" s="225"/>
      <c r="AN886" s="225"/>
      <c r="AO886" s="225"/>
      <c r="AP886" s="225"/>
      <c r="AQ886" s="225"/>
      <c r="AR886" s="225"/>
      <c r="AS886" s="225"/>
      <c r="AT886" s="225"/>
      <c r="AU886" s="225"/>
      <c r="AV886" s="225"/>
      <c r="AW886" s="225"/>
      <c r="AX886" s="225"/>
      <c r="AY886" s="225"/>
      <c r="AZ886" s="225"/>
      <c r="BA886" s="225"/>
      <c r="BB886" s="225"/>
      <c r="BC886" s="225"/>
      <c r="BD886" s="225"/>
      <c r="BE886" s="225"/>
      <c r="BF886" s="225"/>
      <c r="BG886" s="225"/>
      <c r="BH886" s="225"/>
      <c r="BI886" s="225"/>
      <c r="BJ886" s="225"/>
      <c r="BK886" s="225"/>
      <c r="BL886" s="225"/>
      <c r="BM886" s="225"/>
      <c r="BN886" s="225"/>
      <c r="BO886" s="225"/>
      <c r="BP886" s="225"/>
      <c r="BQ886" s="225"/>
      <c r="BR886" s="225"/>
      <c r="BS886" s="225"/>
      <c r="BT886" s="225"/>
      <c r="BU886" s="225"/>
      <c r="BV886" s="225"/>
      <c r="BW886" s="225"/>
      <c r="BX886" s="225"/>
      <c r="BY886" s="225"/>
      <c r="BZ886" s="225"/>
    </row>
    <row r="887" spans="1:78" ht="12" customHeight="1" x14ac:dyDescent="0.25">
      <c r="A887" s="225"/>
      <c r="B887" s="225"/>
      <c r="C887" s="225"/>
      <c r="D887" s="225"/>
      <c r="E887" s="225"/>
      <c r="F887" s="225"/>
      <c r="G887" s="225"/>
      <c r="H887" s="225"/>
      <c r="I887" s="225"/>
      <c r="J887" s="270"/>
      <c r="K887" s="271"/>
      <c r="L887" s="225"/>
      <c r="M887" s="225"/>
      <c r="N887" s="225"/>
      <c r="O887" s="225"/>
      <c r="P887" s="225"/>
      <c r="Q887" s="225"/>
      <c r="R887" s="225"/>
      <c r="S887" s="225"/>
      <c r="T887" s="225"/>
      <c r="U887" s="225"/>
      <c r="V887" s="225"/>
      <c r="W887" s="225"/>
      <c r="X887" s="225"/>
      <c r="Y887" s="225"/>
      <c r="Z887" s="225"/>
      <c r="AA887" s="225"/>
      <c r="AB887" s="225"/>
      <c r="AC887" s="225"/>
      <c r="AD887" s="225"/>
      <c r="AE887" s="225"/>
      <c r="AF887" s="225"/>
      <c r="AG887" s="225"/>
      <c r="AH887" s="225"/>
      <c r="AI887" s="225"/>
      <c r="AJ887" s="225"/>
      <c r="AK887" s="225"/>
      <c r="AL887" s="225"/>
      <c r="AM887" s="225"/>
      <c r="AN887" s="225"/>
      <c r="AO887" s="225"/>
      <c r="AP887" s="225"/>
      <c r="AQ887" s="225"/>
      <c r="AR887" s="225"/>
      <c r="AS887" s="225"/>
      <c r="AT887" s="225"/>
      <c r="AU887" s="225"/>
      <c r="AV887" s="225"/>
      <c r="AW887" s="225"/>
      <c r="AX887" s="225"/>
      <c r="AY887" s="225"/>
      <c r="AZ887" s="225"/>
      <c r="BA887" s="225"/>
      <c r="BB887" s="225"/>
      <c r="BC887" s="225"/>
      <c r="BD887" s="225"/>
      <c r="BE887" s="225"/>
      <c r="BF887" s="225"/>
      <c r="BG887" s="225"/>
      <c r="BH887" s="225"/>
      <c r="BI887" s="225"/>
      <c r="BJ887" s="225"/>
      <c r="BK887" s="225"/>
      <c r="BL887" s="225"/>
      <c r="BM887" s="225"/>
      <c r="BN887" s="225"/>
      <c r="BO887" s="225"/>
      <c r="BP887" s="225"/>
      <c r="BQ887" s="225"/>
      <c r="BR887" s="225"/>
      <c r="BS887" s="225"/>
      <c r="BT887" s="225"/>
      <c r="BU887" s="225"/>
      <c r="BV887" s="225"/>
      <c r="BW887" s="225"/>
      <c r="BX887" s="225"/>
      <c r="BY887" s="225"/>
      <c r="BZ887" s="225"/>
    </row>
    <row r="888" spans="1:78" ht="12" customHeight="1" x14ac:dyDescent="0.25">
      <c r="A888" s="225"/>
      <c r="B888" s="225"/>
      <c r="C888" s="225"/>
      <c r="D888" s="225"/>
      <c r="E888" s="225"/>
      <c r="F888" s="225"/>
      <c r="G888" s="225"/>
      <c r="H888" s="225"/>
      <c r="I888" s="225"/>
      <c r="J888" s="270"/>
      <c r="K888" s="271"/>
      <c r="L888" s="225"/>
      <c r="M888" s="225"/>
      <c r="N888" s="225"/>
      <c r="O888" s="225"/>
      <c r="P888" s="225"/>
      <c r="Q888" s="225"/>
      <c r="R888" s="225"/>
      <c r="S888" s="225"/>
      <c r="T888" s="225"/>
      <c r="U888" s="225"/>
      <c r="V888" s="225"/>
      <c r="W888" s="225"/>
      <c r="X888" s="225"/>
      <c r="Y888" s="225"/>
      <c r="Z888" s="225"/>
      <c r="AA888" s="225"/>
      <c r="AB888" s="225"/>
      <c r="AC888" s="225"/>
      <c r="AD888" s="225"/>
      <c r="AE888" s="225"/>
      <c r="AF888" s="225"/>
      <c r="AG888" s="225"/>
      <c r="AH888" s="225"/>
      <c r="AI888" s="225"/>
      <c r="AJ888" s="225"/>
      <c r="AK888" s="225"/>
      <c r="AL888" s="225"/>
      <c r="AM888" s="225"/>
      <c r="AN888" s="225"/>
      <c r="AO888" s="225"/>
      <c r="AP888" s="225"/>
      <c r="AQ888" s="225"/>
      <c r="AR888" s="225"/>
      <c r="AS888" s="225"/>
      <c r="AT888" s="225"/>
      <c r="AU888" s="225"/>
      <c r="AV888" s="225"/>
      <c r="AW888" s="225"/>
      <c r="AX888" s="225"/>
      <c r="AY888" s="225"/>
      <c r="AZ888" s="225"/>
      <c r="BA888" s="225"/>
      <c r="BB888" s="225"/>
      <c r="BC888" s="225"/>
      <c r="BD888" s="225"/>
      <c r="BE888" s="225"/>
      <c r="BF888" s="225"/>
      <c r="BG888" s="225"/>
      <c r="BH888" s="225"/>
      <c r="BI888" s="225"/>
      <c r="BJ888" s="225"/>
      <c r="BK888" s="225"/>
      <c r="BL888" s="225"/>
      <c r="BM888" s="225"/>
      <c r="BN888" s="225"/>
      <c r="BO888" s="225"/>
      <c r="BP888" s="225"/>
      <c r="BQ888" s="225"/>
      <c r="BR888" s="225"/>
      <c r="BS888" s="225"/>
      <c r="BT888" s="225"/>
      <c r="BU888" s="225"/>
      <c r="BV888" s="225"/>
      <c r="BW888" s="225"/>
      <c r="BX888" s="225"/>
      <c r="BY888" s="225"/>
      <c r="BZ888" s="225"/>
    </row>
    <row r="889" spans="1:78" ht="12" customHeight="1" x14ac:dyDescent="0.25">
      <c r="A889" s="225"/>
      <c r="B889" s="225"/>
      <c r="C889" s="225"/>
      <c r="D889" s="225"/>
      <c r="E889" s="225"/>
      <c r="F889" s="225"/>
      <c r="G889" s="225"/>
      <c r="H889" s="225"/>
      <c r="I889" s="225"/>
      <c r="J889" s="270"/>
      <c r="K889" s="271"/>
      <c r="L889" s="225"/>
      <c r="M889" s="225"/>
      <c r="N889" s="225"/>
      <c r="O889" s="225"/>
      <c r="P889" s="225"/>
      <c r="Q889" s="225"/>
      <c r="R889" s="225"/>
      <c r="S889" s="225"/>
      <c r="T889" s="225"/>
      <c r="U889" s="225"/>
      <c r="V889" s="225"/>
      <c r="W889" s="225"/>
      <c r="X889" s="225"/>
      <c r="Y889" s="225"/>
      <c r="Z889" s="225"/>
      <c r="AA889" s="225"/>
      <c r="AB889" s="225"/>
      <c r="AC889" s="225"/>
      <c r="AD889" s="225"/>
      <c r="AE889" s="225"/>
      <c r="AF889" s="225"/>
      <c r="AG889" s="225"/>
      <c r="AH889" s="225"/>
      <c r="AI889" s="225"/>
      <c r="AJ889" s="225"/>
      <c r="AK889" s="225"/>
      <c r="AL889" s="225"/>
      <c r="AM889" s="225"/>
      <c r="AN889" s="225"/>
      <c r="AO889" s="225"/>
      <c r="AP889" s="225"/>
      <c r="AQ889" s="225"/>
      <c r="AR889" s="225"/>
      <c r="AS889" s="225"/>
      <c r="AT889" s="225"/>
      <c r="AU889" s="225"/>
      <c r="AV889" s="225"/>
      <c r="AW889" s="225"/>
      <c r="AX889" s="225"/>
      <c r="AY889" s="225"/>
      <c r="AZ889" s="225"/>
      <c r="BA889" s="225"/>
      <c r="BB889" s="225"/>
      <c r="BC889" s="225"/>
      <c r="BD889" s="225"/>
      <c r="BE889" s="225"/>
      <c r="BF889" s="225"/>
      <c r="BG889" s="225"/>
      <c r="BH889" s="225"/>
      <c r="BI889" s="225"/>
      <c r="BJ889" s="225"/>
      <c r="BK889" s="225"/>
      <c r="BL889" s="225"/>
      <c r="BM889" s="225"/>
      <c r="BN889" s="225"/>
      <c r="BO889" s="225"/>
      <c r="BP889" s="225"/>
      <c r="BQ889" s="225"/>
      <c r="BR889" s="225"/>
      <c r="BS889" s="225"/>
      <c r="BT889" s="225"/>
      <c r="BU889" s="225"/>
      <c r="BV889" s="225"/>
      <c r="BW889" s="225"/>
      <c r="BX889" s="225"/>
      <c r="BY889" s="225"/>
      <c r="BZ889" s="225"/>
    </row>
    <row r="890" spans="1:78" ht="12" customHeight="1" x14ac:dyDescent="0.25">
      <c r="A890" s="225"/>
      <c r="B890" s="225"/>
      <c r="C890" s="225"/>
      <c r="D890" s="225"/>
      <c r="E890" s="225"/>
      <c r="F890" s="225"/>
      <c r="G890" s="225"/>
      <c r="H890" s="225"/>
      <c r="I890" s="225"/>
      <c r="J890" s="270"/>
      <c r="K890" s="271"/>
      <c r="L890" s="225"/>
      <c r="M890" s="225"/>
      <c r="N890" s="225"/>
      <c r="O890" s="225"/>
      <c r="P890" s="225"/>
      <c r="Q890" s="225"/>
      <c r="R890" s="225"/>
      <c r="S890" s="225"/>
      <c r="T890" s="225"/>
      <c r="U890" s="225"/>
      <c r="V890" s="225"/>
      <c r="W890" s="225"/>
      <c r="X890" s="225"/>
      <c r="Y890" s="225"/>
      <c r="Z890" s="225"/>
      <c r="AA890" s="225"/>
      <c r="AB890" s="225"/>
      <c r="AC890" s="225"/>
      <c r="AD890" s="225"/>
      <c r="AE890" s="225"/>
      <c r="AF890" s="225"/>
      <c r="AG890" s="225"/>
      <c r="AH890" s="225"/>
      <c r="AI890" s="225"/>
      <c r="AJ890" s="225"/>
      <c r="AK890" s="225"/>
      <c r="AL890" s="225"/>
      <c r="AM890" s="225"/>
      <c r="AN890" s="225"/>
      <c r="AO890" s="225"/>
      <c r="AP890" s="225"/>
      <c r="AQ890" s="225"/>
      <c r="AR890" s="225"/>
      <c r="AS890" s="225"/>
      <c r="AT890" s="225"/>
      <c r="AU890" s="225"/>
      <c r="AV890" s="225"/>
      <c r="AW890" s="225"/>
      <c r="AX890" s="225"/>
      <c r="AY890" s="225"/>
      <c r="AZ890" s="225"/>
      <c r="BA890" s="225"/>
      <c r="BB890" s="225"/>
      <c r="BC890" s="225"/>
      <c r="BD890" s="225"/>
      <c r="BE890" s="225"/>
      <c r="BF890" s="225"/>
      <c r="BG890" s="225"/>
      <c r="BH890" s="225"/>
      <c r="BI890" s="225"/>
      <c r="BJ890" s="225"/>
      <c r="BK890" s="225"/>
      <c r="BL890" s="225"/>
      <c r="BM890" s="225"/>
      <c r="BN890" s="225"/>
      <c r="BO890" s="225"/>
      <c r="BP890" s="225"/>
      <c r="BQ890" s="225"/>
      <c r="BR890" s="225"/>
      <c r="BS890" s="225"/>
      <c r="BT890" s="225"/>
      <c r="BU890" s="225"/>
      <c r="BV890" s="225"/>
      <c r="BW890" s="225"/>
      <c r="BX890" s="225"/>
      <c r="BY890" s="225"/>
      <c r="BZ890" s="225"/>
    </row>
    <row r="891" spans="1:78" ht="12" customHeight="1" x14ac:dyDescent="0.25">
      <c r="A891" s="225"/>
      <c r="B891" s="225"/>
      <c r="C891" s="225"/>
      <c r="D891" s="225"/>
      <c r="E891" s="225"/>
      <c r="F891" s="225"/>
      <c r="G891" s="225"/>
      <c r="H891" s="225"/>
      <c r="I891" s="225"/>
      <c r="J891" s="270"/>
      <c r="K891" s="271"/>
      <c r="L891" s="225"/>
      <c r="M891" s="225"/>
      <c r="N891" s="225"/>
      <c r="O891" s="225"/>
      <c r="P891" s="225"/>
      <c r="Q891" s="225"/>
      <c r="R891" s="225"/>
      <c r="S891" s="225"/>
      <c r="T891" s="225"/>
      <c r="U891" s="225"/>
      <c r="V891" s="225"/>
      <c r="W891" s="225"/>
      <c r="X891" s="225"/>
      <c r="Y891" s="225"/>
      <c r="Z891" s="225"/>
      <c r="AA891" s="225"/>
      <c r="AB891" s="225"/>
      <c r="AC891" s="225"/>
      <c r="AD891" s="225"/>
      <c r="AE891" s="225"/>
      <c r="AF891" s="225"/>
      <c r="AG891" s="225"/>
      <c r="AH891" s="225"/>
      <c r="AI891" s="225"/>
      <c r="AJ891" s="225"/>
      <c r="AK891" s="225"/>
      <c r="AL891" s="225"/>
      <c r="AM891" s="225"/>
      <c r="AN891" s="225"/>
      <c r="AO891" s="225"/>
      <c r="AP891" s="225"/>
      <c r="AQ891" s="225"/>
      <c r="AR891" s="225"/>
      <c r="AS891" s="225"/>
      <c r="AT891" s="225"/>
      <c r="AU891" s="225"/>
      <c r="AV891" s="225"/>
      <c r="AW891" s="225"/>
      <c r="AX891" s="225"/>
      <c r="AY891" s="225"/>
      <c r="AZ891" s="225"/>
      <c r="BA891" s="225"/>
      <c r="BB891" s="225"/>
      <c r="BC891" s="225"/>
      <c r="BD891" s="225"/>
      <c r="BE891" s="225"/>
      <c r="BF891" s="225"/>
      <c r="BG891" s="225"/>
      <c r="BH891" s="225"/>
      <c r="BI891" s="225"/>
      <c r="BJ891" s="225"/>
      <c r="BK891" s="225"/>
      <c r="BL891" s="225"/>
      <c r="BM891" s="225"/>
      <c r="BN891" s="225"/>
      <c r="BO891" s="225"/>
      <c r="BP891" s="225"/>
      <c r="BQ891" s="225"/>
      <c r="BR891" s="225"/>
      <c r="BS891" s="225"/>
      <c r="BT891" s="225"/>
      <c r="BU891" s="225"/>
      <c r="BV891" s="225"/>
      <c r="BW891" s="225"/>
      <c r="BX891" s="225"/>
      <c r="BY891" s="225"/>
      <c r="BZ891" s="225"/>
    </row>
    <row r="892" spans="1:78" ht="12" customHeight="1" x14ac:dyDescent="0.25">
      <c r="A892" s="225"/>
      <c r="B892" s="225"/>
      <c r="C892" s="225"/>
      <c r="D892" s="225"/>
      <c r="E892" s="225"/>
      <c r="F892" s="225"/>
      <c r="G892" s="225"/>
      <c r="H892" s="225"/>
      <c r="I892" s="225"/>
      <c r="J892" s="270"/>
      <c r="K892" s="271"/>
      <c r="L892" s="225"/>
      <c r="M892" s="225"/>
      <c r="N892" s="225"/>
      <c r="O892" s="225"/>
      <c r="P892" s="225"/>
      <c r="Q892" s="225"/>
      <c r="R892" s="225"/>
      <c r="S892" s="225"/>
      <c r="T892" s="225"/>
      <c r="U892" s="225"/>
      <c r="V892" s="225"/>
      <c r="W892" s="225"/>
      <c r="X892" s="225"/>
      <c r="Y892" s="225"/>
      <c r="Z892" s="225"/>
      <c r="AA892" s="225"/>
      <c r="AB892" s="225"/>
      <c r="AC892" s="225"/>
      <c r="AD892" s="225"/>
      <c r="AE892" s="225"/>
      <c r="AF892" s="225"/>
      <c r="AG892" s="225"/>
      <c r="AH892" s="225"/>
      <c r="AI892" s="225"/>
      <c r="AJ892" s="225"/>
      <c r="AK892" s="225"/>
      <c r="AL892" s="225"/>
      <c r="AM892" s="225"/>
      <c r="AN892" s="225"/>
      <c r="AO892" s="225"/>
      <c r="AP892" s="225"/>
      <c r="AQ892" s="225"/>
      <c r="AR892" s="225"/>
      <c r="AS892" s="225"/>
      <c r="AT892" s="225"/>
      <c r="AU892" s="225"/>
      <c r="AV892" s="225"/>
      <c r="AW892" s="225"/>
      <c r="AX892" s="225"/>
      <c r="AY892" s="225"/>
      <c r="AZ892" s="225"/>
      <c r="BA892" s="225"/>
      <c r="BB892" s="225"/>
      <c r="BC892" s="225"/>
      <c r="BD892" s="225"/>
      <c r="BE892" s="225"/>
      <c r="BF892" s="225"/>
      <c r="BG892" s="225"/>
      <c r="BH892" s="225"/>
      <c r="BI892" s="225"/>
      <c r="BJ892" s="225"/>
      <c r="BK892" s="225"/>
      <c r="BL892" s="225"/>
      <c r="BM892" s="225"/>
      <c r="BN892" s="225"/>
      <c r="BO892" s="225"/>
      <c r="BP892" s="225"/>
      <c r="BQ892" s="225"/>
      <c r="BR892" s="225"/>
      <c r="BS892" s="225"/>
      <c r="BT892" s="225"/>
      <c r="BU892" s="225"/>
      <c r="BV892" s="225"/>
      <c r="BW892" s="225"/>
      <c r="BX892" s="225"/>
      <c r="BY892" s="225"/>
      <c r="BZ892" s="225"/>
    </row>
    <row r="893" spans="1:78" ht="12" customHeight="1" x14ac:dyDescent="0.25">
      <c r="A893" s="225"/>
      <c r="B893" s="225"/>
      <c r="C893" s="225"/>
      <c r="D893" s="225"/>
      <c r="E893" s="225"/>
      <c r="F893" s="225"/>
      <c r="G893" s="225"/>
      <c r="H893" s="225"/>
      <c r="I893" s="225"/>
      <c r="J893" s="270"/>
      <c r="K893" s="271"/>
      <c r="L893" s="225"/>
      <c r="M893" s="225"/>
      <c r="N893" s="225"/>
      <c r="O893" s="225"/>
      <c r="P893" s="225"/>
      <c r="Q893" s="225"/>
      <c r="R893" s="225"/>
      <c r="S893" s="225"/>
      <c r="T893" s="225"/>
      <c r="U893" s="225"/>
      <c r="V893" s="225"/>
      <c r="W893" s="225"/>
      <c r="X893" s="225"/>
      <c r="Y893" s="225"/>
      <c r="Z893" s="225"/>
      <c r="AA893" s="225"/>
      <c r="AB893" s="225"/>
      <c r="AC893" s="225"/>
      <c r="AD893" s="225"/>
      <c r="AE893" s="225"/>
      <c r="AF893" s="225"/>
      <c r="AG893" s="225"/>
      <c r="AH893" s="225"/>
      <c r="AI893" s="225"/>
      <c r="AJ893" s="225"/>
      <c r="AK893" s="225"/>
      <c r="AL893" s="225"/>
      <c r="AM893" s="225"/>
      <c r="AN893" s="225"/>
      <c r="AO893" s="225"/>
      <c r="AP893" s="225"/>
      <c r="AQ893" s="225"/>
      <c r="AR893" s="225"/>
      <c r="AS893" s="225"/>
      <c r="AT893" s="225"/>
      <c r="AU893" s="225"/>
      <c r="AV893" s="225"/>
      <c r="AW893" s="225"/>
      <c r="AX893" s="225"/>
      <c r="AY893" s="225"/>
      <c r="AZ893" s="225"/>
      <c r="BA893" s="225"/>
      <c r="BB893" s="225"/>
      <c r="BC893" s="225"/>
      <c r="BD893" s="225"/>
      <c r="BE893" s="225"/>
      <c r="BF893" s="225"/>
      <c r="BG893" s="225"/>
      <c r="BH893" s="225"/>
      <c r="BI893" s="225"/>
      <c r="BJ893" s="225"/>
      <c r="BK893" s="225"/>
      <c r="BL893" s="225"/>
      <c r="BM893" s="225"/>
      <c r="BN893" s="225"/>
      <c r="BO893" s="225"/>
      <c r="BP893" s="225"/>
      <c r="BQ893" s="225"/>
      <c r="BR893" s="225"/>
      <c r="BS893" s="225"/>
      <c r="BT893" s="225"/>
      <c r="BU893" s="225"/>
      <c r="BV893" s="225"/>
      <c r="BW893" s="225"/>
      <c r="BX893" s="225"/>
      <c r="BY893" s="225"/>
      <c r="BZ893" s="225"/>
    </row>
    <row r="894" spans="1:78" ht="12" customHeight="1" x14ac:dyDescent="0.25">
      <c r="A894" s="225"/>
      <c r="B894" s="225"/>
      <c r="C894" s="225"/>
      <c r="D894" s="225"/>
      <c r="E894" s="225"/>
      <c r="F894" s="225"/>
      <c r="G894" s="225"/>
      <c r="H894" s="225"/>
      <c r="I894" s="225"/>
      <c r="J894" s="270"/>
      <c r="K894" s="271"/>
      <c r="L894" s="225"/>
      <c r="M894" s="225"/>
      <c r="N894" s="225"/>
      <c r="O894" s="225"/>
      <c r="P894" s="225"/>
      <c r="Q894" s="225"/>
      <c r="R894" s="225"/>
      <c r="S894" s="225"/>
      <c r="T894" s="225"/>
      <c r="U894" s="225"/>
      <c r="V894" s="225"/>
      <c r="W894" s="225"/>
      <c r="X894" s="225"/>
      <c r="Y894" s="225"/>
      <c r="Z894" s="225"/>
      <c r="AA894" s="225"/>
      <c r="AB894" s="225"/>
      <c r="AC894" s="225"/>
      <c r="AD894" s="225"/>
      <c r="AE894" s="225"/>
      <c r="AF894" s="225"/>
      <c r="AG894" s="225"/>
      <c r="AH894" s="225"/>
      <c r="AI894" s="225"/>
      <c r="AJ894" s="225"/>
      <c r="AK894" s="225"/>
      <c r="AL894" s="225"/>
      <c r="AM894" s="225"/>
      <c r="AN894" s="225"/>
      <c r="AO894" s="225"/>
      <c r="AP894" s="225"/>
      <c r="AQ894" s="225"/>
      <c r="AR894" s="225"/>
      <c r="AS894" s="225"/>
      <c r="AT894" s="225"/>
      <c r="AU894" s="225"/>
      <c r="AV894" s="225"/>
      <c r="AW894" s="225"/>
      <c r="AX894" s="225"/>
      <c r="AY894" s="225"/>
      <c r="AZ894" s="225"/>
      <c r="BA894" s="225"/>
      <c r="BB894" s="225"/>
      <c r="BC894" s="225"/>
      <c r="BD894" s="225"/>
      <c r="BE894" s="225"/>
      <c r="BF894" s="225"/>
      <c r="BG894" s="225"/>
      <c r="BH894" s="225"/>
      <c r="BI894" s="225"/>
      <c r="BJ894" s="225"/>
      <c r="BK894" s="225"/>
      <c r="BL894" s="225"/>
      <c r="BM894" s="225"/>
      <c r="BN894" s="225"/>
      <c r="BO894" s="225"/>
      <c r="BP894" s="225"/>
      <c r="BQ894" s="225"/>
      <c r="BR894" s="225"/>
      <c r="BS894" s="225"/>
      <c r="BT894" s="225"/>
      <c r="BU894" s="225"/>
      <c r="BV894" s="225"/>
      <c r="BW894" s="225"/>
      <c r="BX894" s="225"/>
      <c r="BY894" s="225"/>
      <c r="BZ894" s="225"/>
    </row>
    <row r="895" spans="1:78" ht="12" customHeight="1" x14ac:dyDescent="0.25">
      <c r="A895" s="225"/>
      <c r="B895" s="225"/>
      <c r="C895" s="225"/>
      <c r="D895" s="225"/>
      <c r="E895" s="225"/>
      <c r="F895" s="225"/>
      <c r="G895" s="225"/>
      <c r="H895" s="225"/>
      <c r="I895" s="225"/>
      <c r="J895" s="270"/>
      <c r="K895" s="271"/>
      <c r="L895" s="225"/>
      <c r="M895" s="225"/>
      <c r="N895" s="225"/>
      <c r="O895" s="225"/>
      <c r="P895" s="225"/>
      <c r="Q895" s="225"/>
      <c r="R895" s="225"/>
      <c r="S895" s="225"/>
      <c r="T895" s="225"/>
      <c r="U895" s="225"/>
      <c r="V895" s="225"/>
      <c r="W895" s="225"/>
      <c r="X895" s="225"/>
      <c r="Y895" s="225"/>
      <c r="Z895" s="225"/>
      <c r="AA895" s="225"/>
      <c r="AB895" s="225"/>
      <c r="AC895" s="225"/>
      <c r="AD895" s="225"/>
      <c r="AE895" s="225"/>
      <c r="AF895" s="225"/>
      <c r="AG895" s="225"/>
      <c r="AH895" s="225"/>
      <c r="AI895" s="225"/>
      <c r="AJ895" s="225"/>
      <c r="AK895" s="225"/>
      <c r="AL895" s="225"/>
      <c r="AM895" s="225"/>
      <c r="AN895" s="225"/>
      <c r="AO895" s="225"/>
      <c r="AP895" s="225"/>
      <c r="AQ895" s="225"/>
      <c r="AR895" s="225"/>
      <c r="AS895" s="225"/>
      <c r="AT895" s="225"/>
      <c r="AU895" s="225"/>
      <c r="AV895" s="225"/>
      <c r="AW895" s="225"/>
      <c r="AX895" s="225"/>
      <c r="AY895" s="225"/>
      <c r="AZ895" s="225"/>
      <c r="BA895" s="225"/>
      <c r="BB895" s="225"/>
      <c r="BC895" s="225"/>
      <c r="BD895" s="225"/>
      <c r="BE895" s="225"/>
      <c r="BF895" s="225"/>
      <c r="BG895" s="225"/>
      <c r="BH895" s="225"/>
      <c r="BI895" s="225"/>
      <c r="BJ895" s="225"/>
      <c r="BK895" s="225"/>
      <c r="BL895" s="225"/>
      <c r="BM895" s="225"/>
      <c r="BN895" s="225"/>
      <c r="BO895" s="225"/>
      <c r="BP895" s="225"/>
      <c r="BQ895" s="225"/>
      <c r="BR895" s="225"/>
      <c r="BS895" s="225"/>
      <c r="BT895" s="225"/>
      <c r="BU895" s="225"/>
      <c r="BV895" s="225"/>
      <c r="BW895" s="225"/>
      <c r="BX895" s="225"/>
      <c r="BY895" s="225"/>
      <c r="BZ895" s="225"/>
    </row>
    <row r="896" spans="1:78" ht="12" customHeight="1" x14ac:dyDescent="0.25">
      <c r="A896" s="225"/>
      <c r="B896" s="225"/>
      <c r="C896" s="225"/>
      <c r="D896" s="225"/>
      <c r="E896" s="225"/>
      <c r="F896" s="225"/>
      <c r="G896" s="225"/>
      <c r="H896" s="225"/>
      <c r="I896" s="225"/>
      <c r="J896" s="270"/>
      <c r="K896" s="271"/>
      <c r="L896" s="225"/>
      <c r="M896" s="225"/>
      <c r="N896" s="225"/>
      <c r="O896" s="225"/>
      <c r="P896" s="225"/>
      <c r="Q896" s="225"/>
      <c r="R896" s="225"/>
      <c r="S896" s="225"/>
      <c r="T896" s="225"/>
      <c r="U896" s="225"/>
      <c r="V896" s="225"/>
      <c r="W896" s="225"/>
      <c r="X896" s="225"/>
      <c r="Y896" s="225"/>
      <c r="Z896" s="225"/>
      <c r="AA896" s="225"/>
      <c r="AB896" s="225"/>
      <c r="AC896" s="225"/>
      <c r="AD896" s="225"/>
      <c r="AE896" s="225"/>
      <c r="AF896" s="225"/>
      <c r="AG896" s="225"/>
      <c r="AH896" s="225"/>
      <c r="AI896" s="225"/>
      <c r="AJ896" s="225"/>
      <c r="AK896" s="225"/>
      <c r="AL896" s="225"/>
      <c r="AM896" s="225"/>
      <c r="AN896" s="225"/>
      <c r="AO896" s="225"/>
      <c r="AP896" s="225"/>
      <c r="AQ896" s="225"/>
      <c r="AR896" s="225"/>
      <c r="AS896" s="225"/>
      <c r="AT896" s="225"/>
      <c r="AU896" s="225"/>
      <c r="AV896" s="225"/>
      <c r="AW896" s="225"/>
      <c r="AX896" s="225"/>
      <c r="AY896" s="225"/>
      <c r="AZ896" s="225"/>
      <c r="BA896" s="225"/>
      <c r="BB896" s="225"/>
      <c r="BC896" s="225"/>
      <c r="BD896" s="225"/>
      <c r="BE896" s="225"/>
      <c r="BF896" s="225"/>
      <c r="BG896" s="225"/>
      <c r="BH896" s="225"/>
      <c r="BI896" s="225"/>
      <c r="BJ896" s="225"/>
      <c r="BK896" s="225"/>
      <c r="BL896" s="225"/>
      <c r="BM896" s="225"/>
      <c r="BN896" s="225"/>
      <c r="BO896" s="225"/>
      <c r="BP896" s="225"/>
      <c r="BQ896" s="225"/>
      <c r="BR896" s="225"/>
      <c r="BS896" s="225"/>
      <c r="BT896" s="225"/>
      <c r="BU896" s="225"/>
      <c r="BV896" s="225"/>
      <c r="BW896" s="225"/>
      <c r="BX896" s="225"/>
      <c r="BY896" s="225"/>
      <c r="BZ896" s="225"/>
    </row>
    <row r="897" spans="1:78" ht="12" customHeight="1" x14ac:dyDescent="0.25">
      <c r="A897" s="225"/>
      <c r="B897" s="225"/>
      <c r="C897" s="225"/>
      <c r="D897" s="225"/>
      <c r="E897" s="225"/>
      <c r="F897" s="225"/>
      <c r="G897" s="225"/>
      <c r="H897" s="225"/>
      <c r="I897" s="225"/>
      <c r="J897" s="270"/>
      <c r="K897" s="271"/>
      <c r="L897" s="225"/>
      <c r="M897" s="225"/>
      <c r="N897" s="225"/>
      <c r="O897" s="225"/>
      <c r="P897" s="225"/>
      <c r="Q897" s="225"/>
      <c r="R897" s="225"/>
      <c r="S897" s="225"/>
      <c r="T897" s="225"/>
      <c r="U897" s="225"/>
      <c r="V897" s="225"/>
      <c r="W897" s="225"/>
      <c r="X897" s="225"/>
      <c r="Y897" s="225"/>
      <c r="Z897" s="225"/>
      <c r="AA897" s="225"/>
      <c r="AB897" s="225"/>
      <c r="AC897" s="225"/>
      <c r="AD897" s="225"/>
      <c r="AE897" s="225"/>
      <c r="AF897" s="225"/>
      <c r="AG897" s="225"/>
      <c r="AH897" s="225"/>
      <c r="AI897" s="225"/>
      <c r="AJ897" s="225"/>
      <c r="AK897" s="225"/>
      <c r="AL897" s="225"/>
      <c r="AM897" s="225"/>
      <c r="AN897" s="225"/>
      <c r="AO897" s="225"/>
      <c r="AP897" s="225"/>
      <c r="AQ897" s="225"/>
      <c r="AR897" s="225"/>
      <c r="AS897" s="225"/>
      <c r="AT897" s="225"/>
      <c r="AU897" s="225"/>
      <c r="AV897" s="225"/>
      <c r="AW897" s="225"/>
      <c r="AX897" s="225"/>
      <c r="AY897" s="225"/>
      <c r="AZ897" s="225"/>
      <c r="BA897" s="225"/>
      <c r="BB897" s="225"/>
      <c r="BC897" s="225"/>
      <c r="BD897" s="225"/>
      <c r="BE897" s="225"/>
      <c r="BF897" s="225"/>
      <c r="BG897" s="225"/>
      <c r="BH897" s="225"/>
      <c r="BI897" s="225"/>
      <c r="BJ897" s="225"/>
      <c r="BK897" s="225"/>
      <c r="BL897" s="225"/>
      <c r="BM897" s="225"/>
      <c r="BN897" s="225"/>
      <c r="BO897" s="225"/>
      <c r="BP897" s="225"/>
      <c r="BQ897" s="225"/>
      <c r="BR897" s="225"/>
      <c r="BS897" s="225"/>
      <c r="BT897" s="225"/>
      <c r="BU897" s="225"/>
      <c r="BV897" s="225"/>
      <c r="BW897" s="225"/>
      <c r="BX897" s="225"/>
      <c r="BY897" s="225"/>
      <c r="BZ897" s="225"/>
    </row>
    <row r="898" spans="1:78" ht="12" customHeight="1" x14ac:dyDescent="0.25">
      <c r="A898" s="225"/>
      <c r="B898" s="225"/>
      <c r="C898" s="225"/>
      <c r="D898" s="225"/>
      <c r="E898" s="225"/>
      <c r="F898" s="225"/>
      <c r="G898" s="225"/>
      <c r="H898" s="225"/>
      <c r="I898" s="225"/>
      <c r="J898" s="270"/>
      <c r="K898" s="271"/>
      <c r="L898" s="225"/>
      <c r="M898" s="225"/>
      <c r="N898" s="225"/>
      <c r="O898" s="225"/>
      <c r="P898" s="225"/>
      <c r="Q898" s="225"/>
      <c r="R898" s="225"/>
      <c r="S898" s="225"/>
      <c r="T898" s="225"/>
      <c r="U898" s="225"/>
      <c r="V898" s="225"/>
      <c r="W898" s="225"/>
      <c r="X898" s="225"/>
      <c r="Y898" s="225"/>
      <c r="Z898" s="225"/>
      <c r="AA898" s="225"/>
      <c r="AB898" s="225"/>
      <c r="AC898" s="225"/>
      <c r="AD898" s="225"/>
      <c r="AE898" s="225"/>
      <c r="AF898" s="225"/>
      <c r="AG898" s="225"/>
      <c r="AH898" s="225"/>
      <c r="AI898" s="225"/>
      <c r="AJ898" s="225"/>
      <c r="AK898" s="225"/>
      <c r="AL898" s="225"/>
      <c r="AM898" s="225"/>
      <c r="AN898" s="225"/>
      <c r="AO898" s="225"/>
      <c r="AP898" s="225"/>
      <c r="AQ898" s="225"/>
      <c r="AR898" s="225"/>
      <c r="AS898" s="225"/>
      <c r="AT898" s="225"/>
      <c r="AU898" s="225"/>
      <c r="AV898" s="225"/>
      <c r="AW898" s="225"/>
      <c r="AX898" s="225"/>
      <c r="AY898" s="225"/>
      <c r="AZ898" s="225"/>
      <c r="BA898" s="225"/>
      <c r="BB898" s="225"/>
      <c r="BC898" s="225"/>
      <c r="BD898" s="225"/>
      <c r="BE898" s="225"/>
      <c r="BF898" s="225"/>
      <c r="BG898" s="225"/>
      <c r="BH898" s="225"/>
      <c r="BI898" s="225"/>
      <c r="BJ898" s="225"/>
      <c r="BK898" s="225"/>
      <c r="BL898" s="225"/>
      <c r="BM898" s="225"/>
      <c r="BN898" s="225"/>
      <c r="BO898" s="225"/>
      <c r="BP898" s="225"/>
      <c r="BQ898" s="225"/>
      <c r="BR898" s="225"/>
      <c r="BS898" s="225"/>
      <c r="BT898" s="225"/>
      <c r="BU898" s="225"/>
      <c r="BV898" s="225"/>
      <c r="BW898" s="225"/>
      <c r="BX898" s="225"/>
      <c r="BY898" s="225"/>
      <c r="BZ898" s="225"/>
    </row>
    <row r="899" spans="1:78" ht="12" customHeight="1" x14ac:dyDescent="0.25">
      <c r="A899" s="225"/>
      <c r="B899" s="225"/>
      <c r="C899" s="225"/>
      <c r="D899" s="225"/>
      <c r="E899" s="225"/>
      <c r="F899" s="225"/>
      <c r="G899" s="225"/>
      <c r="H899" s="225"/>
      <c r="I899" s="225"/>
      <c r="J899" s="270"/>
      <c r="K899" s="271"/>
      <c r="L899" s="225"/>
      <c r="M899" s="225"/>
      <c r="N899" s="225"/>
      <c r="O899" s="225"/>
      <c r="P899" s="225"/>
      <c r="Q899" s="225"/>
      <c r="R899" s="225"/>
      <c r="S899" s="225"/>
      <c r="T899" s="225"/>
      <c r="U899" s="225"/>
      <c r="V899" s="225"/>
      <c r="W899" s="225"/>
      <c r="X899" s="225"/>
      <c r="Y899" s="225"/>
      <c r="Z899" s="225"/>
      <c r="AA899" s="225"/>
      <c r="AB899" s="225"/>
      <c r="AC899" s="225"/>
      <c r="AD899" s="225"/>
      <c r="AE899" s="225"/>
      <c r="AF899" s="225"/>
      <c r="AG899" s="225"/>
      <c r="AH899" s="225"/>
      <c r="AI899" s="225"/>
      <c r="AJ899" s="225"/>
      <c r="AK899" s="225"/>
      <c r="AL899" s="225"/>
      <c r="AM899" s="225"/>
      <c r="AN899" s="225"/>
      <c r="AO899" s="225"/>
      <c r="AP899" s="225"/>
      <c r="AQ899" s="225"/>
      <c r="AR899" s="225"/>
      <c r="AS899" s="225"/>
      <c r="AT899" s="225"/>
      <c r="AU899" s="225"/>
      <c r="AV899" s="225"/>
      <c r="AW899" s="225"/>
      <c r="AX899" s="225"/>
      <c r="AY899" s="225"/>
      <c r="AZ899" s="225"/>
      <c r="BA899" s="225"/>
      <c r="BB899" s="225"/>
      <c r="BC899" s="225"/>
      <c r="BD899" s="225"/>
      <c r="BE899" s="225"/>
      <c r="BF899" s="225"/>
      <c r="BG899" s="225"/>
      <c r="BH899" s="225"/>
      <c r="BI899" s="225"/>
      <c r="BJ899" s="225"/>
      <c r="BK899" s="225"/>
      <c r="BL899" s="225"/>
      <c r="BM899" s="225"/>
      <c r="BN899" s="225"/>
      <c r="BO899" s="225"/>
      <c r="BP899" s="225"/>
      <c r="BQ899" s="225"/>
      <c r="BR899" s="225"/>
      <c r="BS899" s="225"/>
      <c r="BT899" s="225"/>
      <c r="BU899" s="225"/>
      <c r="BV899" s="225"/>
      <c r="BW899" s="225"/>
      <c r="BX899" s="225"/>
      <c r="BY899" s="225"/>
      <c r="BZ899" s="225"/>
    </row>
    <row r="900" spans="1:78" ht="12" customHeight="1" x14ac:dyDescent="0.25">
      <c r="A900" s="225"/>
      <c r="B900" s="225"/>
      <c r="C900" s="225"/>
      <c r="D900" s="225"/>
      <c r="E900" s="225"/>
      <c r="F900" s="225"/>
      <c r="G900" s="225"/>
      <c r="H900" s="225"/>
      <c r="I900" s="225"/>
      <c r="J900" s="270"/>
      <c r="K900" s="271"/>
      <c r="L900" s="225"/>
      <c r="M900" s="225"/>
      <c r="N900" s="225"/>
      <c r="O900" s="225"/>
      <c r="P900" s="225"/>
      <c r="Q900" s="225"/>
      <c r="R900" s="225"/>
      <c r="S900" s="225"/>
      <c r="T900" s="225"/>
      <c r="U900" s="225"/>
      <c r="V900" s="225"/>
      <c r="W900" s="225"/>
      <c r="X900" s="225"/>
      <c r="Y900" s="225"/>
      <c r="Z900" s="225"/>
      <c r="AA900" s="225"/>
      <c r="AB900" s="225"/>
      <c r="AC900" s="225"/>
      <c r="AD900" s="225"/>
      <c r="AE900" s="225"/>
      <c r="AF900" s="225"/>
      <c r="AG900" s="225"/>
      <c r="AH900" s="225"/>
      <c r="AI900" s="225"/>
      <c r="AJ900" s="225"/>
      <c r="AK900" s="225"/>
      <c r="AL900" s="225"/>
      <c r="AM900" s="225"/>
      <c r="AN900" s="225"/>
      <c r="AO900" s="225"/>
      <c r="AP900" s="225"/>
      <c r="AQ900" s="225"/>
      <c r="AR900" s="225"/>
      <c r="AS900" s="225"/>
      <c r="AT900" s="225"/>
      <c r="AU900" s="225"/>
      <c r="AV900" s="225"/>
      <c r="AW900" s="225"/>
      <c r="AX900" s="225"/>
      <c r="AY900" s="225"/>
      <c r="AZ900" s="225"/>
      <c r="BA900" s="225"/>
      <c r="BB900" s="225"/>
      <c r="BC900" s="225"/>
      <c r="BD900" s="225"/>
      <c r="BE900" s="225"/>
      <c r="BF900" s="225"/>
      <c r="BG900" s="225"/>
      <c r="BH900" s="225"/>
      <c r="BI900" s="225"/>
      <c r="BJ900" s="225"/>
      <c r="BK900" s="225"/>
      <c r="BL900" s="225"/>
      <c r="BM900" s="225"/>
      <c r="BN900" s="225"/>
      <c r="BO900" s="225"/>
      <c r="BP900" s="225"/>
      <c r="BQ900" s="225"/>
      <c r="BR900" s="225"/>
      <c r="BS900" s="225"/>
      <c r="BT900" s="225"/>
      <c r="BU900" s="225"/>
      <c r="BV900" s="225"/>
      <c r="BW900" s="225"/>
      <c r="BX900" s="225"/>
      <c r="BY900" s="225"/>
      <c r="BZ900" s="225"/>
    </row>
    <row r="901" spans="1:78" ht="12" customHeight="1" x14ac:dyDescent="0.25">
      <c r="A901" s="225"/>
      <c r="B901" s="225"/>
      <c r="C901" s="225"/>
      <c r="D901" s="225"/>
      <c r="E901" s="225"/>
      <c r="F901" s="225"/>
      <c r="G901" s="225"/>
      <c r="H901" s="225"/>
      <c r="I901" s="225"/>
      <c r="J901" s="270"/>
      <c r="K901" s="271"/>
      <c r="L901" s="225"/>
      <c r="M901" s="225"/>
      <c r="N901" s="225"/>
      <c r="O901" s="225"/>
      <c r="P901" s="225"/>
      <c r="Q901" s="225"/>
      <c r="R901" s="225"/>
      <c r="S901" s="225"/>
      <c r="T901" s="225"/>
      <c r="U901" s="225"/>
      <c r="V901" s="225"/>
      <c r="W901" s="225"/>
      <c r="X901" s="225"/>
      <c r="Y901" s="225"/>
      <c r="Z901" s="225"/>
      <c r="AA901" s="225"/>
      <c r="AB901" s="225"/>
      <c r="AC901" s="225"/>
      <c r="AD901" s="225"/>
      <c r="AE901" s="225"/>
      <c r="AF901" s="225"/>
      <c r="AG901" s="225"/>
      <c r="AH901" s="225"/>
      <c r="AI901" s="225"/>
      <c r="AJ901" s="225"/>
      <c r="AK901" s="225"/>
      <c r="AL901" s="225"/>
      <c r="AM901" s="225"/>
      <c r="AN901" s="225"/>
      <c r="AO901" s="225"/>
      <c r="AP901" s="225"/>
      <c r="AQ901" s="225"/>
      <c r="AR901" s="225"/>
      <c r="AS901" s="225"/>
      <c r="AT901" s="225"/>
      <c r="AU901" s="225"/>
      <c r="AV901" s="225"/>
      <c r="AW901" s="225"/>
      <c r="AX901" s="225"/>
      <c r="AY901" s="225"/>
      <c r="AZ901" s="225"/>
      <c r="BA901" s="225"/>
      <c r="BB901" s="225"/>
      <c r="BC901" s="225"/>
      <c r="BD901" s="225"/>
      <c r="BE901" s="225"/>
      <c r="BF901" s="225"/>
      <c r="BG901" s="225"/>
      <c r="BH901" s="225"/>
      <c r="BI901" s="225"/>
      <c r="BJ901" s="225"/>
      <c r="BK901" s="225"/>
      <c r="BL901" s="225"/>
      <c r="BM901" s="225"/>
      <c r="BN901" s="225"/>
      <c r="BO901" s="225"/>
      <c r="BP901" s="225"/>
      <c r="BQ901" s="225"/>
      <c r="BR901" s="225"/>
      <c r="BS901" s="225"/>
      <c r="BT901" s="225"/>
      <c r="BU901" s="225"/>
      <c r="BV901" s="225"/>
      <c r="BW901" s="225"/>
      <c r="BX901" s="225"/>
      <c r="BY901" s="225"/>
      <c r="BZ901" s="225"/>
    </row>
    <row r="902" spans="1:78" ht="12" customHeight="1" x14ac:dyDescent="0.25">
      <c r="A902" s="225"/>
      <c r="B902" s="225"/>
      <c r="C902" s="225"/>
      <c r="D902" s="225"/>
      <c r="E902" s="225"/>
      <c r="F902" s="225"/>
      <c r="G902" s="225"/>
      <c r="H902" s="225"/>
      <c r="I902" s="225"/>
      <c r="J902" s="270"/>
      <c r="K902" s="271"/>
      <c r="L902" s="225"/>
      <c r="M902" s="225"/>
      <c r="N902" s="225"/>
      <c r="O902" s="225"/>
      <c r="P902" s="225"/>
      <c r="Q902" s="225"/>
      <c r="R902" s="225"/>
      <c r="S902" s="225"/>
      <c r="T902" s="225"/>
      <c r="U902" s="225"/>
      <c r="V902" s="225"/>
      <c r="W902" s="225"/>
      <c r="X902" s="225"/>
      <c r="Y902" s="225"/>
      <c r="Z902" s="225"/>
      <c r="AA902" s="225"/>
      <c r="AB902" s="225"/>
      <c r="AC902" s="225"/>
      <c r="AD902" s="225"/>
      <c r="AE902" s="225"/>
      <c r="AF902" s="225"/>
      <c r="AG902" s="225"/>
      <c r="AH902" s="225"/>
      <c r="AI902" s="225"/>
      <c r="AJ902" s="225"/>
      <c r="AK902" s="225"/>
      <c r="AL902" s="225"/>
      <c r="AM902" s="225"/>
      <c r="AN902" s="225"/>
      <c r="AO902" s="225"/>
      <c r="AP902" s="225"/>
      <c r="AQ902" s="225"/>
      <c r="AR902" s="225"/>
      <c r="AS902" s="225"/>
      <c r="AT902" s="225"/>
      <c r="AU902" s="225"/>
      <c r="AV902" s="225"/>
      <c r="AW902" s="225"/>
      <c r="AX902" s="225"/>
      <c r="AY902" s="225"/>
      <c r="AZ902" s="225"/>
      <c r="BA902" s="225"/>
      <c r="BB902" s="225"/>
      <c r="BC902" s="225"/>
      <c r="BD902" s="225"/>
      <c r="BE902" s="225"/>
      <c r="BF902" s="225"/>
      <c r="BG902" s="225"/>
      <c r="BH902" s="225"/>
      <c r="BI902" s="225"/>
      <c r="BJ902" s="225"/>
      <c r="BK902" s="225"/>
      <c r="BL902" s="225"/>
      <c r="BM902" s="225"/>
      <c r="BN902" s="225"/>
      <c r="BO902" s="225"/>
      <c r="BP902" s="225"/>
      <c r="BQ902" s="225"/>
      <c r="BR902" s="225"/>
      <c r="BS902" s="225"/>
      <c r="BT902" s="225"/>
      <c r="BU902" s="225"/>
      <c r="BV902" s="225"/>
      <c r="BW902" s="225"/>
      <c r="BX902" s="225"/>
      <c r="BY902" s="225"/>
      <c r="BZ902" s="225"/>
    </row>
    <row r="903" spans="1:78" ht="12" customHeight="1" x14ac:dyDescent="0.25">
      <c r="A903" s="225"/>
      <c r="B903" s="225"/>
      <c r="C903" s="225"/>
      <c r="D903" s="225"/>
      <c r="E903" s="225"/>
      <c r="F903" s="225"/>
      <c r="G903" s="225"/>
      <c r="H903" s="225"/>
      <c r="I903" s="225"/>
      <c r="J903" s="270"/>
      <c r="K903" s="271"/>
      <c r="L903" s="225"/>
      <c r="M903" s="225"/>
      <c r="N903" s="225"/>
      <c r="O903" s="225"/>
      <c r="P903" s="225"/>
      <c r="Q903" s="225"/>
      <c r="R903" s="225"/>
      <c r="S903" s="225"/>
      <c r="T903" s="225"/>
      <c r="U903" s="225"/>
      <c r="V903" s="225"/>
      <c r="W903" s="225"/>
      <c r="X903" s="225"/>
      <c r="Y903" s="225"/>
      <c r="Z903" s="225"/>
      <c r="AA903" s="225"/>
      <c r="AB903" s="225"/>
      <c r="AC903" s="225"/>
      <c r="AD903" s="225"/>
      <c r="AE903" s="225"/>
      <c r="AF903" s="225"/>
      <c r="AG903" s="225"/>
      <c r="AH903" s="225"/>
      <c r="AI903" s="225"/>
      <c r="AJ903" s="225"/>
      <c r="AK903" s="225"/>
      <c r="AL903" s="225"/>
      <c r="AM903" s="225"/>
      <c r="AN903" s="225"/>
      <c r="AO903" s="225"/>
      <c r="AP903" s="225"/>
      <c r="AQ903" s="225"/>
      <c r="AR903" s="225"/>
      <c r="AS903" s="225"/>
      <c r="AT903" s="225"/>
      <c r="AU903" s="225"/>
      <c r="AV903" s="225"/>
      <c r="AW903" s="225"/>
      <c r="AX903" s="225"/>
      <c r="AY903" s="225"/>
      <c r="AZ903" s="225"/>
      <c r="BA903" s="225"/>
      <c r="BB903" s="225"/>
      <c r="BC903" s="225"/>
      <c r="BD903" s="225"/>
      <c r="BE903" s="225"/>
      <c r="BF903" s="225"/>
      <c r="BG903" s="225"/>
      <c r="BH903" s="225"/>
      <c r="BI903" s="225"/>
      <c r="BJ903" s="225"/>
      <c r="BK903" s="225"/>
      <c r="BL903" s="225"/>
      <c r="BM903" s="225"/>
      <c r="BN903" s="225"/>
      <c r="BO903" s="225"/>
      <c r="BP903" s="225"/>
      <c r="BQ903" s="225"/>
      <c r="BR903" s="225"/>
      <c r="BS903" s="225"/>
      <c r="BT903" s="225"/>
      <c r="BU903" s="225"/>
      <c r="BV903" s="225"/>
      <c r="BW903" s="225"/>
      <c r="BX903" s="225"/>
      <c r="BY903" s="225"/>
      <c r="BZ903" s="225"/>
    </row>
    <row r="904" spans="1:78" ht="12" customHeight="1" x14ac:dyDescent="0.25">
      <c r="A904" s="225"/>
      <c r="B904" s="225"/>
      <c r="C904" s="225"/>
      <c r="D904" s="225"/>
      <c r="E904" s="225"/>
      <c r="F904" s="225"/>
      <c r="G904" s="225"/>
      <c r="H904" s="225"/>
      <c r="I904" s="225"/>
      <c r="J904" s="270"/>
      <c r="K904" s="271"/>
      <c r="L904" s="225"/>
      <c r="M904" s="225"/>
      <c r="N904" s="225"/>
      <c r="O904" s="225"/>
      <c r="P904" s="225"/>
      <c r="Q904" s="225"/>
      <c r="R904" s="225"/>
      <c r="S904" s="225"/>
      <c r="T904" s="225"/>
      <c r="U904" s="225"/>
      <c r="V904" s="225"/>
      <c r="W904" s="225"/>
      <c r="X904" s="225"/>
      <c r="Y904" s="225"/>
      <c r="Z904" s="225"/>
      <c r="AA904" s="225"/>
      <c r="AB904" s="225"/>
      <c r="AC904" s="225"/>
      <c r="AD904" s="225"/>
      <c r="AE904" s="225"/>
      <c r="AF904" s="225"/>
      <c r="AG904" s="225"/>
      <c r="AH904" s="225"/>
      <c r="AI904" s="225"/>
      <c r="AJ904" s="225"/>
      <c r="AK904" s="225"/>
      <c r="AL904" s="225"/>
      <c r="AM904" s="225"/>
      <c r="AN904" s="225"/>
      <c r="AO904" s="225"/>
      <c r="AP904" s="225"/>
      <c r="AQ904" s="225"/>
      <c r="AR904" s="225"/>
      <c r="AS904" s="225"/>
      <c r="AT904" s="225"/>
      <c r="AU904" s="225"/>
      <c r="AV904" s="225"/>
      <c r="AW904" s="225"/>
      <c r="AX904" s="225"/>
      <c r="AY904" s="225"/>
      <c r="AZ904" s="225"/>
      <c r="BA904" s="225"/>
      <c r="BB904" s="225"/>
      <c r="BC904" s="225"/>
      <c r="BD904" s="225"/>
      <c r="BE904" s="225"/>
      <c r="BF904" s="225"/>
      <c r="BG904" s="225"/>
      <c r="BH904" s="225"/>
      <c r="BI904" s="225"/>
      <c r="BJ904" s="225"/>
      <c r="BK904" s="225"/>
      <c r="BL904" s="225"/>
      <c r="BM904" s="225"/>
      <c r="BN904" s="225"/>
      <c r="BO904" s="225"/>
      <c r="BP904" s="225"/>
      <c r="BQ904" s="225"/>
      <c r="BR904" s="225"/>
      <c r="BS904" s="225"/>
      <c r="BT904" s="225"/>
      <c r="BU904" s="225"/>
      <c r="BV904" s="225"/>
      <c r="BW904" s="225"/>
      <c r="BX904" s="225"/>
      <c r="BY904" s="225"/>
      <c r="BZ904" s="225"/>
    </row>
    <row r="905" spans="1:78" ht="12" customHeight="1" x14ac:dyDescent="0.25">
      <c r="A905" s="225"/>
      <c r="B905" s="225"/>
      <c r="C905" s="225"/>
      <c r="D905" s="225"/>
      <c r="E905" s="225"/>
      <c r="F905" s="225"/>
      <c r="G905" s="225"/>
      <c r="H905" s="225"/>
      <c r="I905" s="225"/>
      <c r="J905" s="270"/>
      <c r="K905" s="271"/>
      <c r="L905" s="225"/>
      <c r="M905" s="225"/>
      <c r="N905" s="225"/>
      <c r="O905" s="225"/>
      <c r="P905" s="225"/>
      <c r="Q905" s="225"/>
      <c r="R905" s="225"/>
      <c r="S905" s="225"/>
      <c r="T905" s="225"/>
      <c r="U905" s="225"/>
      <c r="V905" s="225"/>
      <c r="W905" s="225"/>
      <c r="X905" s="225"/>
      <c r="Y905" s="225"/>
      <c r="Z905" s="225"/>
      <c r="AA905" s="225"/>
      <c r="AB905" s="225"/>
      <c r="AC905" s="225"/>
      <c r="AD905" s="225"/>
      <c r="AE905" s="225"/>
      <c r="AF905" s="225"/>
      <c r="AG905" s="225"/>
      <c r="AH905" s="225"/>
      <c r="AI905" s="225"/>
      <c r="AJ905" s="225"/>
      <c r="AK905" s="225"/>
      <c r="AL905" s="225"/>
      <c r="AM905" s="225"/>
      <c r="AN905" s="225"/>
      <c r="AO905" s="225"/>
      <c r="AP905" s="225"/>
      <c r="AQ905" s="225"/>
      <c r="AR905" s="225"/>
      <c r="AS905" s="225"/>
      <c r="AT905" s="225"/>
      <c r="AU905" s="225"/>
      <c r="AV905" s="225"/>
      <c r="AW905" s="225"/>
      <c r="AX905" s="225"/>
      <c r="AY905" s="225"/>
      <c r="AZ905" s="225"/>
      <c r="BA905" s="225"/>
      <c r="BB905" s="225"/>
      <c r="BC905" s="225"/>
      <c r="BD905" s="225"/>
      <c r="BE905" s="225"/>
      <c r="BF905" s="225"/>
      <c r="BG905" s="225"/>
      <c r="BH905" s="225"/>
      <c r="BI905" s="225"/>
      <c r="BJ905" s="225"/>
      <c r="BK905" s="225"/>
      <c r="BL905" s="225"/>
      <c r="BM905" s="225"/>
      <c r="BN905" s="225"/>
      <c r="BO905" s="225"/>
      <c r="BP905" s="225"/>
      <c r="BQ905" s="225"/>
      <c r="BR905" s="225"/>
      <c r="BS905" s="225"/>
      <c r="BT905" s="225"/>
      <c r="BU905" s="225"/>
      <c r="BV905" s="225"/>
      <c r="BW905" s="225"/>
      <c r="BX905" s="225"/>
      <c r="BY905" s="225"/>
      <c r="BZ905" s="225"/>
    </row>
    <row r="906" spans="1:78" ht="12" customHeight="1" x14ac:dyDescent="0.25">
      <c r="A906" s="225"/>
      <c r="B906" s="225"/>
      <c r="C906" s="225"/>
      <c r="D906" s="225"/>
      <c r="E906" s="225"/>
      <c r="F906" s="225"/>
      <c r="G906" s="225"/>
      <c r="H906" s="225"/>
      <c r="I906" s="225"/>
      <c r="J906" s="270"/>
      <c r="K906" s="271"/>
      <c r="L906" s="225"/>
      <c r="M906" s="225"/>
      <c r="N906" s="225"/>
      <c r="O906" s="225"/>
      <c r="P906" s="225"/>
      <c r="Q906" s="225"/>
      <c r="R906" s="225"/>
      <c r="S906" s="225"/>
      <c r="T906" s="225"/>
      <c r="U906" s="225"/>
      <c r="V906" s="225"/>
      <c r="W906" s="225"/>
      <c r="X906" s="225"/>
      <c r="Y906" s="225"/>
      <c r="Z906" s="225"/>
      <c r="AA906" s="225"/>
      <c r="AB906" s="225"/>
      <c r="AC906" s="225"/>
      <c r="AD906" s="225"/>
      <c r="AE906" s="225"/>
      <c r="AF906" s="225"/>
      <c r="AG906" s="225"/>
      <c r="AH906" s="225"/>
      <c r="AI906" s="225"/>
      <c r="AJ906" s="225"/>
      <c r="AK906" s="225"/>
      <c r="AL906" s="225"/>
      <c r="AM906" s="225"/>
      <c r="AN906" s="225"/>
      <c r="AO906" s="225"/>
      <c r="AP906" s="225"/>
      <c r="AQ906" s="225"/>
      <c r="AR906" s="225"/>
      <c r="AS906" s="225"/>
      <c r="AT906" s="225"/>
      <c r="AU906" s="225"/>
      <c r="AV906" s="225"/>
      <c r="AW906" s="225"/>
      <c r="AX906" s="225"/>
      <c r="AY906" s="225"/>
      <c r="AZ906" s="225"/>
      <c r="BA906" s="225"/>
      <c r="BB906" s="225"/>
      <c r="BC906" s="225"/>
      <c r="BD906" s="225"/>
      <c r="BE906" s="225"/>
      <c r="BF906" s="225"/>
      <c r="BG906" s="225"/>
      <c r="BH906" s="225"/>
      <c r="BI906" s="225"/>
      <c r="BJ906" s="225"/>
      <c r="BK906" s="225"/>
      <c r="BL906" s="225"/>
      <c r="BM906" s="225"/>
      <c r="BN906" s="225"/>
      <c r="BO906" s="225"/>
      <c r="BP906" s="225"/>
      <c r="BQ906" s="225"/>
      <c r="BR906" s="225"/>
      <c r="BS906" s="225"/>
      <c r="BT906" s="225"/>
      <c r="BU906" s="225"/>
      <c r="BV906" s="225"/>
      <c r="BW906" s="225"/>
      <c r="BX906" s="225"/>
      <c r="BY906" s="225"/>
      <c r="BZ906" s="225"/>
    </row>
    <row r="907" spans="1:78" ht="12" customHeight="1" x14ac:dyDescent="0.25">
      <c r="A907" s="225"/>
      <c r="B907" s="225"/>
      <c r="C907" s="225"/>
      <c r="D907" s="225"/>
      <c r="E907" s="225"/>
      <c r="F907" s="225"/>
      <c r="G907" s="225"/>
      <c r="H907" s="225"/>
      <c r="I907" s="225"/>
      <c r="J907" s="270"/>
      <c r="K907" s="271"/>
      <c r="L907" s="225"/>
      <c r="M907" s="225"/>
      <c r="N907" s="225"/>
      <c r="O907" s="225"/>
      <c r="P907" s="225"/>
      <c r="Q907" s="225"/>
      <c r="R907" s="225"/>
      <c r="S907" s="225"/>
      <c r="T907" s="225"/>
      <c r="U907" s="225"/>
      <c r="V907" s="225"/>
      <c r="W907" s="225"/>
      <c r="X907" s="225"/>
      <c r="Y907" s="225"/>
      <c r="Z907" s="225"/>
      <c r="AA907" s="225"/>
      <c r="AB907" s="225"/>
      <c r="AC907" s="225"/>
      <c r="AD907" s="225"/>
      <c r="AE907" s="225"/>
      <c r="AF907" s="225"/>
      <c r="AG907" s="225"/>
      <c r="AH907" s="225"/>
      <c r="AI907" s="225"/>
      <c r="AJ907" s="225"/>
      <c r="AK907" s="225"/>
      <c r="AL907" s="225"/>
      <c r="AM907" s="225"/>
      <c r="AN907" s="225"/>
      <c r="AO907" s="225"/>
      <c r="AP907" s="225"/>
      <c r="AQ907" s="225"/>
      <c r="AR907" s="225"/>
      <c r="AS907" s="225"/>
      <c r="AT907" s="225"/>
      <c r="AU907" s="225"/>
      <c r="AV907" s="225"/>
      <c r="AW907" s="225"/>
      <c r="AX907" s="225"/>
      <c r="AY907" s="225"/>
      <c r="AZ907" s="225"/>
      <c r="BA907" s="225"/>
      <c r="BB907" s="225"/>
      <c r="BC907" s="225"/>
      <c r="BD907" s="225"/>
      <c r="BE907" s="225"/>
      <c r="BF907" s="225"/>
      <c r="BG907" s="225"/>
      <c r="BH907" s="225"/>
      <c r="BI907" s="225"/>
      <c r="BJ907" s="225"/>
      <c r="BK907" s="225"/>
      <c r="BL907" s="225"/>
      <c r="BM907" s="225"/>
      <c r="BN907" s="225"/>
      <c r="BO907" s="225"/>
      <c r="BP907" s="225"/>
      <c r="BQ907" s="225"/>
      <c r="BR907" s="225"/>
      <c r="BS907" s="225"/>
      <c r="BT907" s="225"/>
      <c r="BU907" s="225"/>
      <c r="BV907" s="225"/>
      <c r="BW907" s="225"/>
      <c r="BX907" s="225"/>
      <c r="BY907" s="225"/>
      <c r="BZ907" s="225"/>
    </row>
    <row r="908" spans="1:78" ht="12" customHeight="1" x14ac:dyDescent="0.25">
      <c r="A908" s="225"/>
      <c r="B908" s="225"/>
      <c r="C908" s="225"/>
      <c r="D908" s="225"/>
      <c r="E908" s="225"/>
      <c r="F908" s="225"/>
      <c r="G908" s="225"/>
      <c r="H908" s="225"/>
      <c r="I908" s="225"/>
      <c r="J908" s="270"/>
      <c r="K908" s="271"/>
      <c r="L908" s="225"/>
      <c r="M908" s="225"/>
      <c r="N908" s="225"/>
      <c r="O908" s="225"/>
      <c r="P908" s="225"/>
      <c r="Q908" s="225"/>
      <c r="R908" s="225"/>
      <c r="S908" s="225"/>
      <c r="T908" s="225"/>
      <c r="U908" s="225"/>
      <c r="V908" s="225"/>
      <c r="W908" s="225"/>
      <c r="X908" s="225"/>
      <c r="Y908" s="225"/>
      <c r="Z908" s="225"/>
      <c r="AA908" s="225"/>
      <c r="AB908" s="225"/>
      <c r="AC908" s="225"/>
      <c r="AD908" s="225"/>
      <c r="AE908" s="225"/>
      <c r="AF908" s="225"/>
      <c r="AG908" s="225"/>
      <c r="AH908" s="225"/>
      <c r="AI908" s="225"/>
      <c r="AJ908" s="225"/>
      <c r="AK908" s="225"/>
      <c r="AL908" s="225"/>
      <c r="AM908" s="225"/>
      <c r="AN908" s="225"/>
      <c r="AO908" s="225"/>
      <c r="AP908" s="225"/>
      <c r="AQ908" s="225"/>
      <c r="AR908" s="225"/>
      <c r="AS908" s="225"/>
      <c r="AT908" s="225"/>
      <c r="AU908" s="225"/>
      <c r="AV908" s="225"/>
      <c r="AW908" s="225"/>
      <c r="AX908" s="225"/>
      <c r="AY908" s="225"/>
      <c r="AZ908" s="225"/>
      <c r="BA908" s="225"/>
      <c r="BB908" s="225"/>
      <c r="BC908" s="225"/>
      <c r="BD908" s="225"/>
      <c r="BE908" s="225"/>
      <c r="BF908" s="225"/>
      <c r="BG908" s="225"/>
      <c r="BH908" s="225"/>
      <c r="BI908" s="225"/>
      <c r="BJ908" s="225"/>
      <c r="BK908" s="225"/>
      <c r="BL908" s="225"/>
      <c r="BM908" s="225"/>
      <c r="BN908" s="225"/>
      <c r="BO908" s="225"/>
      <c r="BP908" s="225"/>
      <c r="BQ908" s="225"/>
      <c r="BR908" s="225"/>
      <c r="BS908" s="225"/>
      <c r="BT908" s="225"/>
      <c r="BU908" s="225"/>
      <c r="BV908" s="225"/>
      <c r="BW908" s="225"/>
      <c r="BX908" s="225"/>
      <c r="BY908" s="225"/>
      <c r="BZ908" s="225"/>
    </row>
    <row r="909" spans="1:78" ht="12" customHeight="1" x14ac:dyDescent="0.25">
      <c r="A909" s="225"/>
      <c r="B909" s="225"/>
      <c r="C909" s="225"/>
      <c r="D909" s="225"/>
      <c r="E909" s="225"/>
      <c r="F909" s="225"/>
      <c r="G909" s="225"/>
      <c r="H909" s="225"/>
      <c r="I909" s="225"/>
      <c r="J909" s="270"/>
      <c r="K909" s="271"/>
      <c r="L909" s="225"/>
      <c r="M909" s="225"/>
      <c r="N909" s="225"/>
      <c r="O909" s="225"/>
      <c r="P909" s="225"/>
      <c r="Q909" s="225"/>
      <c r="R909" s="225"/>
      <c r="S909" s="225"/>
      <c r="T909" s="225"/>
      <c r="U909" s="225"/>
      <c r="V909" s="225"/>
      <c r="W909" s="225"/>
      <c r="X909" s="225"/>
      <c r="Y909" s="225"/>
      <c r="Z909" s="225"/>
      <c r="AA909" s="225"/>
      <c r="AB909" s="225"/>
      <c r="AC909" s="225"/>
      <c r="AD909" s="225"/>
      <c r="AE909" s="225"/>
      <c r="AF909" s="225"/>
      <c r="AG909" s="225"/>
      <c r="AH909" s="225"/>
      <c r="AI909" s="225"/>
      <c r="AJ909" s="225"/>
      <c r="AK909" s="225"/>
      <c r="AL909" s="225"/>
      <c r="AM909" s="225"/>
      <c r="AN909" s="225"/>
      <c r="AO909" s="225"/>
      <c r="AP909" s="225"/>
      <c r="AQ909" s="225"/>
      <c r="AR909" s="225"/>
      <c r="AS909" s="225"/>
      <c r="AT909" s="225"/>
      <c r="AU909" s="225"/>
      <c r="AV909" s="225"/>
      <c r="AW909" s="225"/>
      <c r="AX909" s="225"/>
      <c r="AY909" s="225"/>
      <c r="AZ909" s="225"/>
      <c r="BA909" s="225"/>
      <c r="BB909" s="225"/>
      <c r="BC909" s="225"/>
      <c r="BD909" s="225"/>
      <c r="BE909" s="225"/>
      <c r="BF909" s="225"/>
      <c r="BG909" s="225"/>
      <c r="BH909" s="225"/>
      <c r="BI909" s="225"/>
      <c r="BJ909" s="225"/>
      <c r="BK909" s="225"/>
      <c r="BL909" s="225"/>
      <c r="BM909" s="225"/>
      <c r="BN909" s="225"/>
      <c r="BO909" s="225"/>
      <c r="BP909" s="225"/>
      <c r="BQ909" s="225"/>
      <c r="BR909" s="225"/>
      <c r="BS909" s="225"/>
      <c r="BT909" s="225"/>
      <c r="BU909" s="225"/>
      <c r="BV909" s="225"/>
      <c r="BW909" s="225"/>
      <c r="BX909" s="225"/>
      <c r="BY909" s="225"/>
      <c r="BZ909" s="225"/>
    </row>
    <row r="910" spans="1:78" ht="12" customHeight="1" x14ac:dyDescent="0.25">
      <c r="A910" s="225"/>
      <c r="B910" s="225"/>
      <c r="C910" s="225"/>
      <c r="D910" s="225"/>
      <c r="E910" s="225"/>
      <c r="F910" s="225"/>
      <c r="G910" s="225"/>
      <c r="H910" s="225"/>
      <c r="I910" s="225"/>
      <c r="J910" s="270"/>
      <c r="K910" s="271"/>
      <c r="L910" s="225"/>
      <c r="M910" s="225"/>
      <c r="N910" s="225"/>
      <c r="O910" s="225"/>
      <c r="P910" s="225"/>
      <c r="Q910" s="225"/>
      <c r="R910" s="225"/>
      <c r="S910" s="225"/>
      <c r="T910" s="225"/>
      <c r="U910" s="225"/>
      <c r="V910" s="225"/>
      <c r="W910" s="225"/>
      <c r="X910" s="225"/>
      <c r="Y910" s="225"/>
      <c r="Z910" s="225"/>
      <c r="AA910" s="225"/>
      <c r="AB910" s="225"/>
      <c r="AC910" s="225"/>
      <c r="AD910" s="225"/>
      <c r="AE910" s="225"/>
      <c r="AF910" s="225"/>
      <c r="AG910" s="225"/>
      <c r="AH910" s="225"/>
      <c r="AI910" s="225"/>
      <c r="AJ910" s="225"/>
      <c r="AK910" s="225"/>
      <c r="AL910" s="225"/>
      <c r="AM910" s="225"/>
      <c r="AN910" s="225"/>
      <c r="AO910" s="225"/>
      <c r="AP910" s="225"/>
      <c r="AQ910" s="225"/>
      <c r="AR910" s="225"/>
      <c r="AS910" s="225"/>
      <c r="AT910" s="225"/>
      <c r="AU910" s="225"/>
      <c r="AV910" s="225"/>
      <c r="AW910" s="225"/>
      <c r="AX910" s="225"/>
      <c r="AY910" s="225"/>
      <c r="AZ910" s="225"/>
      <c r="BA910" s="225"/>
      <c r="BB910" s="225"/>
      <c r="BC910" s="225"/>
      <c r="BD910" s="225"/>
      <c r="BE910" s="225"/>
      <c r="BF910" s="225"/>
      <c r="BG910" s="225"/>
      <c r="BH910" s="225"/>
      <c r="BI910" s="225"/>
      <c r="BJ910" s="225"/>
      <c r="BK910" s="225"/>
      <c r="BL910" s="225"/>
      <c r="BM910" s="225"/>
      <c r="BN910" s="225"/>
      <c r="BO910" s="225"/>
      <c r="BP910" s="225"/>
      <c r="BQ910" s="225"/>
      <c r="BR910" s="225"/>
      <c r="BS910" s="225"/>
      <c r="BT910" s="225"/>
      <c r="BU910" s="225"/>
      <c r="BV910" s="225"/>
      <c r="BW910" s="225"/>
      <c r="BX910" s="225"/>
      <c r="BY910" s="225"/>
      <c r="BZ910" s="225"/>
    </row>
    <row r="911" spans="1:78" ht="12" customHeight="1" x14ac:dyDescent="0.25">
      <c r="A911" s="225"/>
      <c r="B911" s="225"/>
      <c r="C911" s="225"/>
      <c r="D911" s="225"/>
      <c r="E911" s="225"/>
      <c r="F911" s="225"/>
      <c r="G911" s="225"/>
      <c r="H911" s="225"/>
      <c r="I911" s="225"/>
      <c r="J911" s="270"/>
      <c r="K911" s="271"/>
      <c r="L911" s="225"/>
      <c r="M911" s="225"/>
      <c r="N911" s="225"/>
      <c r="O911" s="225"/>
      <c r="P911" s="225"/>
      <c r="Q911" s="225"/>
      <c r="R911" s="225"/>
      <c r="S911" s="225"/>
      <c r="T911" s="225"/>
      <c r="U911" s="225"/>
      <c r="V911" s="225"/>
      <c r="W911" s="225"/>
      <c r="X911" s="225"/>
      <c r="Y911" s="225"/>
      <c r="Z911" s="225"/>
      <c r="AA911" s="225"/>
      <c r="AB911" s="225"/>
      <c r="AC911" s="225"/>
      <c r="AD911" s="225"/>
      <c r="AE911" s="225"/>
      <c r="AF911" s="225"/>
      <c r="AG911" s="225"/>
      <c r="AH911" s="225"/>
      <c r="AI911" s="225"/>
      <c r="AJ911" s="225"/>
      <c r="AK911" s="225"/>
      <c r="AL911" s="225"/>
      <c r="AM911" s="225"/>
      <c r="AN911" s="225"/>
      <c r="AO911" s="225"/>
      <c r="AP911" s="225"/>
      <c r="AQ911" s="225"/>
      <c r="AR911" s="225"/>
      <c r="AS911" s="225"/>
      <c r="AT911" s="225"/>
      <c r="AU911" s="225"/>
      <c r="AV911" s="225"/>
      <c r="AW911" s="225"/>
      <c r="AX911" s="225"/>
      <c r="AY911" s="225"/>
      <c r="AZ911" s="225"/>
      <c r="BA911" s="225"/>
      <c r="BB911" s="225"/>
      <c r="BC911" s="225"/>
      <c r="BD911" s="225"/>
      <c r="BE911" s="225"/>
      <c r="BF911" s="225"/>
      <c r="BG911" s="225"/>
      <c r="BH911" s="225"/>
      <c r="BI911" s="225"/>
      <c r="BJ911" s="225"/>
      <c r="BK911" s="225"/>
      <c r="BL911" s="225"/>
      <c r="BM911" s="225"/>
      <c r="BN911" s="225"/>
      <c r="BO911" s="225"/>
      <c r="BP911" s="225"/>
      <c r="BQ911" s="225"/>
      <c r="BR911" s="225"/>
      <c r="BS911" s="225"/>
      <c r="BT911" s="225"/>
      <c r="BU911" s="225"/>
      <c r="BV911" s="225"/>
      <c r="BW911" s="225"/>
      <c r="BX911" s="225"/>
      <c r="BY911" s="225"/>
      <c r="BZ911" s="225"/>
    </row>
    <row r="912" spans="1:78" ht="12" customHeight="1" x14ac:dyDescent="0.25">
      <c r="A912" s="225"/>
      <c r="B912" s="225"/>
      <c r="C912" s="225"/>
      <c r="D912" s="225"/>
      <c r="E912" s="225"/>
      <c r="F912" s="225"/>
      <c r="G912" s="225"/>
      <c r="H912" s="225"/>
      <c r="I912" s="225"/>
      <c r="J912" s="270"/>
      <c r="K912" s="271"/>
      <c r="L912" s="225"/>
      <c r="M912" s="225"/>
      <c r="N912" s="225"/>
      <c r="O912" s="225"/>
      <c r="P912" s="225"/>
      <c r="Q912" s="225"/>
      <c r="R912" s="225"/>
      <c r="S912" s="225"/>
      <c r="T912" s="225"/>
      <c r="U912" s="225"/>
      <c r="V912" s="225"/>
      <c r="W912" s="225"/>
      <c r="X912" s="225"/>
      <c r="Y912" s="225"/>
      <c r="Z912" s="225"/>
      <c r="AA912" s="225"/>
      <c r="AB912" s="225"/>
      <c r="AC912" s="225"/>
      <c r="AD912" s="225"/>
      <c r="AE912" s="225"/>
      <c r="AF912" s="225"/>
      <c r="AG912" s="225"/>
      <c r="AH912" s="225"/>
      <c r="AI912" s="225"/>
      <c r="AJ912" s="225"/>
      <c r="AK912" s="225"/>
      <c r="AL912" s="225"/>
      <c r="AM912" s="225"/>
      <c r="AN912" s="225"/>
      <c r="AO912" s="225"/>
      <c r="AP912" s="225"/>
      <c r="AQ912" s="225"/>
      <c r="AR912" s="225"/>
      <c r="AS912" s="225"/>
      <c r="AT912" s="225"/>
      <c r="AU912" s="225"/>
      <c r="AV912" s="225"/>
      <c r="AW912" s="225"/>
      <c r="AX912" s="225"/>
      <c r="AY912" s="225"/>
      <c r="AZ912" s="225"/>
      <c r="BA912" s="225"/>
      <c r="BB912" s="225"/>
      <c r="BC912" s="225"/>
      <c r="BD912" s="225"/>
      <c r="BE912" s="225"/>
      <c r="BF912" s="225"/>
      <c r="BG912" s="225"/>
      <c r="BH912" s="225"/>
      <c r="BI912" s="225"/>
      <c r="BJ912" s="225"/>
      <c r="BK912" s="225"/>
      <c r="BL912" s="225"/>
      <c r="BM912" s="225"/>
      <c r="BN912" s="225"/>
      <c r="BO912" s="225"/>
      <c r="BP912" s="225"/>
      <c r="BQ912" s="225"/>
      <c r="BR912" s="225"/>
      <c r="BS912" s="225"/>
      <c r="BT912" s="225"/>
      <c r="BU912" s="225"/>
      <c r="BV912" s="225"/>
      <c r="BW912" s="225"/>
      <c r="BX912" s="225"/>
      <c r="BY912" s="225"/>
      <c r="BZ912" s="225"/>
    </row>
    <row r="913" spans="1:78" ht="12" customHeight="1" x14ac:dyDescent="0.25">
      <c r="A913" s="225"/>
      <c r="B913" s="225"/>
      <c r="C913" s="225"/>
      <c r="D913" s="225"/>
      <c r="E913" s="225"/>
      <c r="F913" s="225"/>
      <c r="G913" s="225"/>
      <c r="H913" s="225"/>
      <c r="I913" s="225"/>
      <c r="J913" s="270"/>
      <c r="K913" s="271"/>
      <c r="L913" s="225"/>
      <c r="M913" s="225"/>
      <c r="N913" s="225"/>
      <c r="O913" s="225"/>
      <c r="P913" s="225"/>
      <c r="Q913" s="225"/>
      <c r="R913" s="225"/>
      <c r="S913" s="225"/>
      <c r="T913" s="225"/>
      <c r="U913" s="225"/>
      <c r="V913" s="225"/>
      <c r="W913" s="225"/>
      <c r="X913" s="225"/>
      <c r="Y913" s="225"/>
      <c r="Z913" s="225"/>
      <c r="AA913" s="225"/>
      <c r="AB913" s="225"/>
      <c r="AC913" s="225"/>
      <c r="AD913" s="225"/>
      <c r="AE913" s="225"/>
      <c r="AF913" s="225"/>
      <c r="AG913" s="225"/>
      <c r="AH913" s="225"/>
      <c r="AI913" s="225"/>
      <c r="AJ913" s="225"/>
      <c r="AK913" s="225"/>
      <c r="AL913" s="225"/>
      <c r="AM913" s="225"/>
      <c r="AN913" s="225"/>
      <c r="AO913" s="225"/>
      <c r="AP913" s="225"/>
      <c r="AQ913" s="225"/>
      <c r="AR913" s="225"/>
      <c r="AS913" s="225"/>
      <c r="AT913" s="225"/>
      <c r="AU913" s="225"/>
      <c r="AV913" s="225"/>
      <c r="AW913" s="225"/>
      <c r="AX913" s="225"/>
      <c r="AY913" s="225"/>
      <c r="AZ913" s="225"/>
      <c r="BA913" s="225"/>
      <c r="BB913" s="225"/>
      <c r="BC913" s="225"/>
      <c r="BD913" s="225"/>
      <c r="BE913" s="225"/>
      <c r="BF913" s="225"/>
      <c r="BG913" s="225"/>
      <c r="BH913" s="225"/>
      <c r="BI913" s="225"/>
      <c r="BJ913" s="225"/>
      <c r="BK913" s="225"/>
      <c r="BL913" s="225"/>
      <c r="BM913" s="225"/>
      <c r="BN913" s="225"/>
      <c r="BO913" s="225"/>
      <c r="BP913" s="225"/>
      <c r="BQ913" s="225"/>
      <c r="BR913" s="225"/>
      <c r="BS913" s="225"/>
      <c r="BT913" s="225"/>
      <c r="BU913" s="225"/>
      <c r="BV913" s="225"/>
      <c r="BW913" s="225"/>
      <c r="BX913" s="225"/>
      <c r="BY913" s="225"/>
      <c r="BZ913" s="225"/>
    </row>
    <row r="914" spans="1:78" ht="12" customHeight="1" x14ac:dyDescent="0.25">
      <c r="A914" s="225"/>
      <c r="B914" s="225"/>
      <c r="C914" s="225"/>
      <c r="D914" s="225"/>
      <c r="E914" s="225"/>
      <c r="F914" s="225"/>
      <c r="G914" s="225"/>
      <c r="H914" s="225"/>
      <c r="I914" s="225"/>
      <c r="J914" s="270"/>
      <c r="K914" s="271"/>
      <c r="L914" s="225"/>
      <c r="M914" s="225"/>
      <c r="N914" s="225"/>
      <c r="O914" s="225"/>
      <c r="P914" s="225"/>
      <c r="Q914" s="225"/>
      <c r="R914" s="225"/>
      <c r="S914" s="225"/>
      <c r="T914" s="225"/>
      <c r="U914" s="225"/>
      <c r="V914" s="225"/>
      <c r="W914" s="225"/>
      <c r="X914" s="225"/>
      <c r="Y914" s="225"/>
      <c r="Z914" s="225"/>
      <c r="AA914" s="225"/>
      <c r="AB914" s="225"/>
      <c r="AC914" s="225"/>
      <c r="AD914" s="225"/>
      <c r="AE914" s="225"/>
      <c r="AF914" s="225"/>
      <c r="AG914" s="225"/>
      <c r="AH914" s="225"/>
      <c r="AI914" s="225"/>
      <c r="AJ914" s="225"/>
      <c r="AK914" s="225"/>
      <c r="AL914" s="225"/>
      <c r="AM914" s="225"/>
      <c r="AN914" s="225"/>
      <c r="AO914" s="225"/>
      <c r="AP914" s="225"/>
      <c r="AQ914" s="225"/>
      <c r="AR914" s="225"/>
      <c r="AS914" s="225"/>
      <c r="AT914" s="225"/>
      <c r="AU914" s="225"/>
      <c r="AV914" s="225"/>
      <c r="AW914" s="225"/>
      <c r="AX914" s="225"/>
      <c r="AY914" s="225"/>
      <c r="AZ914" s="225"/>
      <c r="BA914" s="225"/>
      <c r="BB914" s="225"/>
      <c r="BC914" s="225"/>
      <c r="BD914" s="225"/>
      <c r="BE914" s="225"/>
      <c r="BF914" s="225"/>
      <c r="BG914" s="225"/>
      <c r="BH914" s="225"/>
      <c r="BI914" s="225"/>
      <c r="BJ914" s="225"/>
      <c r="BK914" s="225"/>
      <c r="BL914" s="225"/>
      <c r="BM914" s="225"/>
      <c r="BN914" s="225"/>
      <c r="BO914" s="225"/>
      <c r="BP914" s="225"/>
      <c r="BQ914" s="225"/>
      <c r="BR914" s="225"/>
      <c r="BS914" s="225"/>
      <c r="BT914" s="225"/>
      <c r="BU914" s="225"/>
      <c r="BV914" s="225"/>
      <c r="BW914" s="225"/>
      <c r="BX914" s="225"/>
      <c r="BY914" s="225"/>
      <c r="BZ914" s="225"/>
    </row>
    <row r="915" spans="1:78" ht="12" customHeight="1" x14ac:dyDescent="0.25">
      <c r="A915" s="225"/>
      <c r="B915" s="225"/>
      <c r="C915" s="225"/>
      <c r="D915" s="225"/>
      <c r="E915" s="225"/>
      <c r="F915" s="225"/>
      <c r="G915" s="225"/>
      <c r="H915" s="225"/>
      <c r="I915" s="225"/>
      <c r="J915" s="270"/>
      <c r="K915" s="271"/>
      <c r="L915" s="225"/>
      <c r="M915" s="225"/>
      <c r="N915" s="225"/>
      <c r="O915" s="225"/>
      <c r="P915" s="225"/>
      <c r="Q915" s="225"/>
      <c r="R915" s="225"/>
      <c r="S915" s="225"/>
      <c r="T915" s="225"/>
      <c r="U915" s="225"/>
      <c r="V915" s="225"/>
      <c r="W915" s="225"/>
      <c r="X915" s="225"/>
      <c r="Y915" s="225"/>
      <c r="Z915" s="225"/>
      <c r="AA915" s="225"/>
      <c r="AB915" s="225"/>
      <c r="AC915" s="225"/>
      <c r="AD915" s="225"/>
      <c r="AE915" s="225"/>
      <c r="AF915" s="225"/>
      <c r="AG915" s="225"/>
      <c r="AH915" s="225"/>
      <c r="AI915" s="225"/>
      <c r="AJ915" s="225"/>
      <c r="AK915" s="225"/>
      <c r="AL915" s="225"/>
      <c r="AM915" s="225"/>
      <c r="AN915" s="225"/>
      <c r="AO915" s="225"/>
      <c r="AP915" s="225"/>
      <c r="AQ915" s="225"/>
      <c r="AR915" s="225"/>
      <c r="AS915" s="225"/>
      <c r="AT915" s="225"/>
      <c r="AU915" s="225"/>
      <c r="AV915" s="225"/>
      <c r="AW915" s="225"/>
      <c r="AX915" s="225"/>
      <c r="AY915" s="225"/>
      <c r="AZ915" s="225"/>
      <c r="BA915" s="225"/>
      <c r="BB915" s="225"/>
      <c r="BC915" s="225"/>
      <c r="BD915" s="225"/>
      <c r="BE915" s="225"/>
      <c r="BF915" s="225"/>
      <c r="BG915" s="225"/>
      <c r="BH915" s="225"/>
      <c r="BI915" s="225"/>
      <c r="BJ915" s="225"/>
      <c r="BK915" s="225"/>
      <c r="BL915" s="225"/>
      <c r="BM915" s="225"/>
      <c r="BN915" s="225"/>
      <c r="BO915" s="225"/>
      <c r="BP915" s="225"/>
      <c r="BQ915" s="225"/>
      <c r="BR915" s="225"/>
      <c r="BS915" s="225"/>
      <c r="BT915" s="225"/>
      <c r="BU915" s="225"/>
      <c r="BV915" s="225"/>
      <c r="BW915" s="225"/>
      <c r="BX915" s="225"/>
      <c r="BY915" s="225"/>
      <c r="BZ915" s="225"/>
    </row>
    <row r="916" spans="1:78" ht="12" customHeight="1" x14ac:dyDescent="0.25">
      <c r="A916" s="225"/>
      <c r="B916" s="225"/>
      <c r="C916" s="225"/>
      <c r="D916" s="225"/>
      <c r="E916" s="225"/>
      <c r="F916" s="225"/>
      <c r="G916" s="225"/>
      <c r="H916" s="225"/>
      <c r="I916" s="225"/>
      <c r="J916" s="270"/>
      <c r="K916" s="271"/>
      <c r="L916" s="225"/>
      <c r="M916" s="225"/>
      <c r="N916" s="225"/>
      <c r="O916" s="225"/>
      <c r="P916" s="225"/>
      <c r="Q916" s="225"/>
      <c r="R916" s="225"/>
      <c r="S916" s="225"/>
      <c r="T916" s="225"/>
      <c r="U916" s="225"/>
      <c r="V916" s="225"/>
      <c r="W916" s="225"/>
      <c r="X916" s="225"/>
      <c r="Y916" s="225"/>
      <c r="Z916" s="225"/>
      <c r="AA916" s="225"/>
      <c r="AB916" s="225"/>
      <c r="AC916" s="225"/>
      <c r="AD916" s="225"/>
      <c r="AE916" s="225"/>
      <c r="AF916" s="225"/>
      <c r="AG916" s="225"/>
      <c r="AH916" s="225"/>
      <c r="AI916" s="225"/>
      <c r="AJ916" s="225"/>
      <c r="AK916" s="225"/>
      <c r="AL916" s="225"/>
      <c r="AM916" s="225"/>
      <c r="AN916" s="225"/>
      <c r="AO916" s="225"/>
      <c r="AP916" s="225"/>
      <c r="AQ916" s="225"/>
      <c r="AR916" s="225"/>
      <c r="AS916" s="225"/>
      <c r="AT916" s="225"/>
      <c r="AU916" s="225"/>
      <c r="AV916" s="225"/>
      <c r="AW916" s="225"/>
      <c r="AX916" s="225"/>
      <c r="AY916" s="225"/>
      <c r="AZ916" s="225"/>
      <c r="BA916" s="225"/>
      <c r="BB916" s="225"/>
      <c r="BC916" s="225"/>
      <c r="BD916" s="225"/>
      <c r="BE916" s="225"/>
      <c r="BF916" s="225"/>
      <c r="BG916" s="225"/>
      <c r="BH916" s="225"/>
      <c r="BI916" s="225"/>
      <c r="BJ916" s="225"/>
      <c r="BK916" s="225"/>
      <c r="BL916" s="225"/>
      <c r="BM916" s="225"/>
      <c r="BN916" s="225"/>
      <c r="BO916" s="225"/>
      <c r="BP916" s="225"/>
      <c r="BQ916" s="225"/>
      <c r="BR916" s="225"/>
      <c r="BS916" s="225"/>
      <c r="BT916" s="225"/>
      <c r="BU916" s="225"/>
      <c r="BV916" s="225"/>
      <c r="BW916" s="225"/>
      <c r="BX916" s="225"/>
      <c r="BY916" s="225"/>
      <c r="BZ916" s="225"/>
    </row>
    <row r="917" spans="1:78" ht="12" customHeight="1" x14ac:dyDescent="0.25">
      <c r="A917" s="225"/>
      <c r="B917" s="225"/>
      <c r="C917" s="225"/>
      <c r="D917" s="225"/>
      <c r="E917" s="225"/>
      <c r="F917" s="225"/>
      <c r="G917" s="225"/>
      <c r="H917" s="225"/>
      <c r="I917" s="225"/>
      <c r="J917" s="270"/>
      <c r="K917" s="271"/>
      <c r="L917" s="225"/>
      <c r="M917" s="225"/>
      <c r="N917" s="225"/>
      <c r="O917" s="225"/>
      <c r="P917" s="225"/>
      <c r="Q917" s="225"/>
      <c r="R917" s="225"/>
      <c r="S917" s="225"/>
      <c r="T917" s="225"/>
      <c r="U917" s="225"/>
      <c r="V917" s="225"/>
      <c r="W917" s="225"/>
      <c r="X917" s="225"/>
      <c r="Y917" s="225"/>
      <c r="Z917" s="225"/>
      <c r="AA917" s="225"/>
      <c r="AB917" s="225"/>
      <c r="AC917" s="225"/>
      <c r="AD917" s="225"/>
      <c r="AE917" s="225"/>
      <c r="AF917" s="225"/>
      <c r="AG917" s="225"/>
      <c r="AH917" s="225"/>
      <c r="AI917" s="225"/>
      <c r="AJ917" s="225"/>
      <c r="AK917" s="225"/>
      <c r="AL917" s="225"/>
      <c r="AM917" s="225"/>
      <c r="AN917" s="225"/>
      <c r="AO917" s="225"/>
      <c r="AP917" s="225"/>
      <c r="AQ917" s="225"/>
      <c r="AR917" s="225"/>
      <c r="AS917" s="225"/>
      <c r="AT917" s="225"/>
      <c r="AU917" s="225"/>
      <c r="AV917" s="225"/>
      <c r="AW917" s="225"/>
      <c r="AX917" s="225"/>
      <c r="AY917" s="225"/>
      <c r="AZ917" s="225"/>
      <c r="BA917" s="225"/>
      <c r="BB917" s="225"/>
      <c r="BC917" s="225"/>
      <c r="BD917" s="225"/>
      <c r="BE917" s="225"/>
      <c r="BF917" s="225"/>
      <c r="BG917" s="225"/>
      <c r="BH917" s="225"/>
      <c r="BI917" s="225"/>
      <c r="BJ917" s="225"/>
      <c r="BK917" s="225"/>
      <c r="BL917" s="225"/>
      <c r="BM917" s="225"/>
      <c r="BN917" s="225"/>
      <c r="BO917" s="225"/>
      <c r="BP917" s="225"/>
      <c r="BQ917" s="225"/>
      <c r="BR917" s="225"/>
      <c r="BS917" s="225"/>
      <c r="BT917" s="225"/>
      <c r="BU917" s="225"/>
      <c r="BV917" s="225"/>
      <c r="BW917" s="225"/>
      <c r="BX917" s="225"/>
      <c r="BY917" s="225"/>
      <c r="BZ917" s="225"/>
    </row>
    <row r="918" spans="1:78" ht="12" customHeight="1" x14ac:dyDescent="0.25">
      <c r="A918" s="225"/>
      <c r="B918" s="225"/>
      <c r="C918" s="225"/>
      <c r="D918" s="225"/>
      <c r="E918" s="225"/>
      <c r="F918" s="225"/>
      <c r="G918" s="225"/>
      <c r="H918" s="225"/>
      <c r="I918" s="225"/>
      <c r="J918" s="270"/>
      <c r="K918" s="271"/>
      <c r="L918" s="225"/>
      <c r="M918" s="225"/>
      <c r="N918" s="225"/>
      <c r="O918" s="225"/>
      <c r="P918" s="225"/>
      <c r="Q918" s="225"/>
      <c r="R918" s="225"/>
      <c r="S918" s="225"/>
      <c r="T918" s="225"/>
      <c r="U918" s="225"/>
      <c r="V918" s="225"/>
      <c r="W918" s="225"/>
      <c r="X918" s="225"/>
      <c r="Y918" s="225"/>
      <c r="Z918" s="225"/>
      <c r="AA918" s="225"/>
      <c r="AB918" s="225"/>
      <c r="AC918" s="225"/>
      <c r="AD918" s="225"/>
      <c r="AE918" s="225"/>
      <c r="AF918" s="225"/>
      <c r="AG918" s="225"/>
      <c r="AH918" s="225"/>
      <c r="AI918" s="225"/>
      <c r="AJ918" s="225"/>
      <c r="AK918" s="225"/>
      <c r="AL918" s="225"/>
      <c r="AM918" s="225"/>
      <c r="AN918" s="225"/>
      <c r="AO918" s="225"/>
      <c r="AP918" s="225"/>
      <c r="AQ918" s="225"/>
      <c r="AR918" s="225"/>
      <c r="AS918" s="225"/>
      <c r="AT918" s="225"/>
      <c r="AU918" s="225"/>
      <c r="AV918" s="225"/>
      <c r="AW918" s="225"/>
      <c r="AX918" s="225"/>
      <c r="AY918" s="225"/>
      <c r="AZ918" s="225"/>
      <c r="BA918" s="225"/>
      <c r="BB918" s="225"/>
      <c r="BC918" s="225"/>
      <c r="BD918" s="225"/>
      <c r="BE918" s="225"/>
      <c r="BF918" s="225"/>
      <c r="BG918" s="225"/>
      <c r="BH918" s="225"/>
      <c r="BI918" s="225"/>
      <c r="BJ918" s="225"/>
      <c r="BK918" s="225"/>
      <c r="BL918" s="225"/>
      <c r="BM918" s="225"/>
      <c r="BN918" s="225"/>
      <c r="BO918" s="225"/>
      <c r="BP918" s="225"/>
      <c r="BQ918" s="225"/>
      <c r="BR918" s="225"/>
      <c r="BS918" s="225"/>
      <c r="BT918" s="225"/>
      <c r="BU918" s="225"/>
      <c r="BV918" s="225"/>
      <c r="BW918" s="225"/>
      <c r="BX918" s="225"/>
      <c r="BY918" s="225"/>
      <c r="BZ918" s="225"/>
    </row>
    <row r="919" spans="1:78" ht="12" customHeight="1" x14ac:dyDescent="0.25">
      <c r="A919" s="225"/>
      <c r="B919" s="225"/>
      <c r="C919" s="225"/>
      <c r="D919" s="225"/>
      <c r="E919" s="225"/>
      <c r="F919" s="225"/>
      <c r="G919" s="225"/>
      <c r="H919" s="225"/>
      <c r="I919" s="225"/>
      <c r="J919" s="270"/>
      <c r="K919" s="271"/>
      <c r="L919" s="225"/>
      <c r="M919" s="225"/>
      <c r="N919" s="225"/>
      <c r="O919" s="225"/>
      <c r="P919" s="225"/>
      <c r="Q919" s="225"/>
      <c r="R919" s="225"/>
      <c r="S919" s="225"/>
      <c r="T919" s="225"/>
      <c r="U919" s="225"/>
      <c r="V919" s="225"/>
      <c r="W919" s="225"/>
      <c r="X919" s="225"/>
      <c r="Y919" s="225"/>
      <c r="Z919" s="225"/>
      <c r="AA919" s="225"/>
      <c r="AB919" s="225"/>
      <c r="AC919" s="225"/>
      <c r="AD919" s="225"/>
      <c r="AE919" s="225"/>
      <c r="AF919" s="225"/>
      <c r="AG919" s="225"/>
      <c r="AH919" s="225"/>
      <c r="AI919" s="225"/>
      <c r="AJ919" s="225"/>
      <c r="AK919" s="225"/>
      <c r="AL919" s="225"/>
      <c r="AM919" s="225"/>
      <c r="AN919" s="225"/>
      <c r="AO919" s="225"/>
      <c r="AP919" s="225"/>
      <c r="AQ919" s="225"/>
      <c r="AR919" s="225"/>
      <c r="AS919" s="225"/>
      <c r="AT919" s="225"/>
      <c r="AU919" s="225"/>
      <c r="AV919" s="225"/>
      <c r="AW919" s="225"/>
      <c r="AX919" s="225"/>
      <c r="AY919" s="225"/>
      <c r="AZ919" s="225"/>
      <c r="BA919" s="225"/>
      <c r="BB919" s="225"/>
      <c r="BC919" s="225"/>
      <c r="BD919" s="225"/>
      <c r="BE919" s="225"/>
      <c r="BF919" s="225"/>
      <c r="BG919" s="225"/>
      <c r="BH919" s="225"/>
      <c r="BI919" s="225"/>
      <c r="BJ919" s="225"/>
      <c r="BK919" s="225"/>
      <c r="BL919" s="225"/>
      <c r="BM919" s="225"/>
      <c r="BN919" s="225"/>
      <c r="BO919" s="225"/>
      <c r="BP919" s="225"/>
      <c r="BQ919" s="225"/>
      <c r="BR919" s="225"/>
      <c r="BS919" s="225"/>
      <c r="BT919" s="225"/>
      <c r="BU919" s="225"/>
      <c r="BV919" s="225"/>
      <c r="BW919" s="225"/>
      <c r="BX919" s="225"/>
      <c r="BY919" s="225"/>
      <c r="BZ919" s="225"/>
    </row>
    <row r="920" spans="1:78" ht="12" customHeight="1" x14ac:dyDescent="0.25">
      <c r="A920" s="225"/>
      <c r="B920" s="225"/>
      <c r="C920" s="225"/>
      <c r="D920" s="225"/>
      <c r="E920" s="225"/>
      <c r="F920" s="225"/>
      <c r="G920" s="225"/>
      <c r="H920" s="225"/>
      <c r="I920" s="225"/>
      <c r="J920" s="270"/>
      <c r="K920" s="271"/>
      <c r="L920" s="225"/>
      <c r="M920" s="225"/>
      <c r="N920" s="225"/>
      <c r="O920" s="225"/>
      <c r="P920" s="225"/>
      <c r="Q920" s="225"/>
      <c r="R920" s="225"/>
      <c r="S920" s="225"/>
      <c r="T920" s="225"/>
      <c r="U920" s="225"/>
      <c r="V920" s="225"/>
      <c r="W920" s="225"/>
      <c r="X920" s="225"/>
      <c r="Y920" s="225"/>
      <c r="Z920" s="225"/>
      <c r="AA920" s="225"/>
      <c r="AB920" s="225"/>
      <c r="AC920" s="225"/>
      <c r="AD920" s="225"/>
      <c r="AE920" s="225"/>
      <c r="AF920" s="225"/>
      <c r="AG920" s="225"/>
      <c r="AH920" s="225"/>
      <c r="AI920" s="225"/>
      <c r="AJ920" s="225"/>
      <c r="AK920" s="225"/>
      <c r="AL920" s="225"/>
      <c r="AM920" s="225"/>
      <c r="AN920" s="225"/>
      <c r="AO920" s="225"/>
      <c r="AP920" s="225"/>
      <c r="AQ920" s="225"/>
      <c r="AR920" s="225"/>
      <c r="AS920" s="225"/>
      <c r="AT920" s="225"/>
      <c r="AU920" s="225"/>
      <c r="AV920" s="225"/>
      <c r="AW920" s="225"/>
      <c r="AX920" s="225"/>
      <c r="AY920" s="225"/>
      <c r="AZ920" s="225"/>
      <c r="BA920" s="225"/>
      <c r="BB920" s="225"/>
      <c r="BC920" s="225"/>
      <c r="BD920" s="225"/>
      <c r="BE920" s="225"/>
      <c r="BF920" s="225"/>
      <c r="BG920" s="225"/>
      <c r="BH920" s="225"/>
      <c r="BI920" s="225"/>
      <c r="BJ920" s="225"/>
      <c r="BK920" s="225"/>
      <c r="BL920" s="225"/>
      <c r="BM920" s="225"/>
      <c r="BN920" s="225"/>
      <c r="BO920" s="225"/>
      <c r="BP920" s="225"/>
      <c r="BQ920" s="225"/>
      <c r="BR920" s="225"/>
      <c r="BS920" s="225"/>
      <c r="BT920" s="225"/>
      <c r="BU920" s="225"/>
      <c r="BV920" s="225"/>
      <c r="BW920" s="225"/>
      <c r="BX920" s="225"/>
      <c r="BY920" s="225"/>
      <c r="BZ920" s="225"/>
    </row>
    <row r="921" spans="1:78" ht="12" customHeight="1" x14ac:dyDescent="0.25">
      <c r="A921" s="225"/>
      <c r="B921" s="225"/>
      <c r="C921" s="225"/>
      <c r="D921" s="225"/>
      <c r="E921" s="225"/>
      <c r="F921" s="225"/>
      <c r="G921" s="225"/>
      <c r="H921" s="225"/>
      <c r="I921" s="225"/>
      <c r="J921" s="270"/>
      <c r="K921" s="271"/>
      <c r="L921" s="225"/>
      <c r="M921" s="225"/>
      <c r="N921" s="225"/>
      <c r="O921" s="225"/>
      <c r="P921" s="225"/>
      <c r="Q921" s="225"/>
      <c r="R921" s="225"/>
      <c r="S921" s="225"/>
      <c r="T921" s="225"/>
      <c r="U921" s="225"/>
      <c r="V921" s="225"/>
      <c r="W921" s="225"/>
      <c r="X921" s="225"/>
      <c r="Y921" s="225"/>
      <c r="Z921" s="225"/>
      <c r="AA921" s="225"/>
      <c r="AB921" s="225"/>
      <c r="AC921" s="225"/>
      <c r="AD921" s="225"/>
      <c r="AE921" s="225"/>
      <c r="AF921" s="225"/>
      <c r="AG921" s="225"/>
      <c r="AH921" s="225"/>
      <c r="AI921" s="225"/>
      <c r="AJ921" s="225"/>
      <c r="AK921" s="225"/>
      <c r="AL921" s="225"/>
      <c r="AM921" s="225"/>
      <c r="AN921" s="225"/>
      <c r="AO921" s="225"/>
      <c r="AP921" s="225"/>
      <c r="AQ921" s="225"/>
      <c r="AR921" s="225"/>
      <c r="AS921" s="225"/>
      <c r="AT921" s="225"/>
      <c r="AU921" s="225"/>
      <c r="AV921" s="225"/>
      <c r="AW921" s="225"/>
      <c r="AX921" s="225"/>
      <c r="AY921" s="225"/>
      <c r="AZ921" s="225"/>
      <c r="BA921" s="225"/>
      <c r="BB921" s="225"/>
      <c r="BC921" s="225"/>
      <c r="BD921" s="225"/>
      <c r="BE921" s="225"/>
      <c r="BF921" s="225"/>
      <c r="BG921" s="225"/>
      <c r="BH921" s="225"/>
      <c r="BI921" s="225"/>
      <c r="BJ921" s="225"/>
      <c r="BK921" s="225"/>
      <c r="BL921" s="225"/>
      <c r="BM921" s="225"/>
      <c r="BN921" s="225"/>
      <c r="BO921" s="225"/>
      <c r="BP921" s="225"/>
      <c r="BQ921" s="225"/>
      <c r="BR921" s="225"/>
      <c r="BS921" s="225"/>
      <c r="BT921" s="225"/>
      <c r="BU921" s="225"/>
      <c r="BV921" s="225"/>
      <c r="BW921" s="225"/>
      <c r="BX921" s="225"/>
      <c r="BY921" s="225"/>
      <c r="BZ921" s="225"/>
    </row>
    <row r="922" spans="1:78" ht="12" customHeight="1" x14ac:dyDescent="0.25">
      <c r="A922" s="225"/>
      <c r="B922" s="225"/>
      <c r="C922" s="225"/>
      <c r="D922" s="225"/>
      <c r="E922" s="225"/>
      <c r="F922" s="225"/>
      <c r="G922" s="225"/>
      <c r="H922" s="225"/>
      <c r="I922" s="225"/>
      <c r="J922" s="270"/>
      <c r="K922" s="271"/>
      <c r="L922" s="225"/>
      <c r="M922" s="225"/>
      <c r="N922" s="225"/>
      <c r="O922" s="225"/>
      <c r="P922" s="225"/>
      <c r="Q922" s="225"/>
      <c r="R922" s="225"/>
      <c r="S922" s="225"/>
      <c r="T922" s="225"/>
      <c r="U922" s="225"/>
      <c r="V922" s="225"/>
      <c r="W922" s="225"/>
      <c r="X922" s="225"/>
      <c r="Y922" s="225"/>
      <c r="Z922" s="225"/>
      <c r="AA922" s="225"/>
      <c r="AB922" s="225"/>
      <c r="AC922" s="225"/>
      <c r="AD922" s="225"/>
      <c r="AE922" s="225"/>
      <c r="AF922" s="225"/>
      <c r="AG922" s="225"/>
      <c r="AH922" s="225"/>
      <c r="AI922" s="225"/>
      <c r="AJ922" s="225"/>
      <c r="AK922" s="225"/>
      <c r="AL922" s="225"/>
      <c r="AM922" s="225"/>
      <c r="AN922" s="225"/>
      <c r="AO922" s="225"/>
      <c r="AP922" s="225"/>
      <c r="AQ922" s="225"/>
      <c r="AR922" s="225"/>
      <c r="AS922" s="225"/>
      <c r="AT922" s="225"/>
      <c r="AU922" s="225"/>
      <c r="AV922" s="225"/>
      <c r="AW922" s="225"/>
      <c r="AX922" s="225"/>
      <c r="AY922" s="225"/>
      <c r="AZ922" s="225"/>
      <c r="BA922" s="225"/>
      <c r="BB922" s="225"/>
      <c r="BC922" s="225"/>
      <c r="BD922" s="225"/>
      <c r="BE922" s="225"/>
      <c r="BF922" s="225"/>
      <c r="BG922" s="225"/>
      <c r="BH922" s="225"/>
      <c r="BI922" s="225"/>
      <c r="BJ922" s="225"/>
      <c r="BK922" s="225"/>
      <c r="BL922" s="225"/>
      <c r="BM922" s="225"/>
      <c r="BN922" s="225"/>
      <c r="BO922" s="225"/>
      <c r="BP922" s="225"/>
      <c r="BQ922" s="225"/>
      <c r="BR922" s="225"/>
      <c r="BS922" s="225"/>
      <c r="BT922" s="225"/>
      <c r="BU922" s="225"/>
      <c r="BV922" s="225"/>
      <c r="BW922" s="225"/>
      <c r="BX922" s="225"/>
      <c r="BY922" s="225"/>
      <c r="BZ922" s="225"/>
    </row>
    <row r="923" spans="1:78" ht="12" customHeight="1" x14ac:dyDescent="0.25">
      <c r="A923" s="225"/>
      <c r="B923" s="225"/>
      <c r="C923" s="225"/>
      <c r="D923" s="225"/>
      <c r="E923" s="225"/>
      <c r="F923" s="225"/>
      <c r="G923" s="225"/>
      <c r="H923" s="225"/>
      <c r="I923" s="225"/>
      <c r="J923" s="270"/>
      <c r="K923" s="271"/>
      <c r="L923" s="225"/>
      <c r="M923" s="225"/>
      <c r="N923" s="225"/>
      <c r="O923" s="225"/>
      <c r="P923" s="225"/>
      <c r="Q923" s="225"/>
      <c r="R923" s="225"/>
      <c r="S923" s="225"/>
      <c r="T923" s="225"/>
      <c r="U923" s="225"/>
      <c r="V923" s="225"/>
      <c r="W923" s="225"/>
      <c r="X923" s="225"/>
      <c r="Y923" s="225"/>
      <c r="Z923" s="225"/>
      <c r="AA923" s="225"/>
      <c r="AB923" s="225"/>
      <c r="AC923" s="225"/>
      <c r="AD923" s="225"/>
      <c r="AE923" s="225"/>
      <c r="AF923" s="225"/>
      <c r="AG923" s="225"/>
      <c r="AH923" s="225"/>
      <c r="AI923" s="225"/>
      <c r="AJ923" s="225"/>
      <c r="AK923" s="225"/>
      <c r="AL923" s="225"/>
      <c r="AM923" s="225"/>
      <c r="AN923" s="225"/>
      <c r="AO923" s="225"/>
      <c r="AP923" s="225"/>
      <c r="AQ923" s="225"/>
      <c r="AR923" s="225"/>
      <c r="AS923" s="225"/>
      <c r="AT923" s="225"/>
      <c r="AU923" s="225"/>
      <c r="AV923" s="225"/>
      <c r="AW923" s="225"/>
      <c r="AX923" s="225"/>
      <c r="AY923" s="225"/>
      <c r="AZ923" s="225"/>
      <c r="BA923" s="225"/>
      <c r="BB923" s="225"/>
      <c r="BC923" s="225"/>
      <c r="BD923" s="225"/>
      <c r="BE923" s="225"/>
      <c r="BF923" s="225"/>
      <c r="BG923" s="225"/>
      <c r="BH923" s="225"/>
      <c r="BI923" s="225"/>
      <c r="BJ923" s="225"/>
      <c r="BK923" s="225"/>
      <c r="BL923" s="225"/>
      <c r="BM923" s="225"/>
      <c r="BN923" s="225"/>
      <c r="BO923" s="225"/>
      <c r="BP923" s="225"/>
      <c r="BQ923" s="225"/>
      <c r="BR923" s="225"/>
      <c r="BS923" s="225"/>
      <c r="BT923" s="225"/>
      <c r="BU923" s="225"/>
      <c r="BV923" s="225"/>
      <c r="BW923" s="225"/>
      <c r="BX923" s="225"/>
      <c r="BY923" s="225"/>
      <c r="BZ923" s="225"/>
    </row>
    <row r="924" spans="1:78" ht="12" customHeight="1" x14ac:dyDescent="0.25">
      <c r="A924" s="225"/>
      <c r="B924" s="225"/>
      <c r="C924" s="225"/>
      <c r="D924" s="225"/>
      <c r="E924" s="225"/>
      <c r="F924" s="225"/>
      <c r="G924" s="225"/>
      <c r="H924" s="225"/>
      <c r="I924" s="225"/>
      <c r="J924" s="270"/>
      <c r="K924" s="271"/>
      <c r="L924" s="225"/>
      <c r="M924" s="225"/>
      <c r="N924" s="225"/>
      <c r="O924" s="225"/>
      <c r="P924" s="225"/>
      <c r="Q924" s="225"/>
      <c r="R924" s="225"/>
      <c r="S924" s="225"/>
      <c r="T924" s="225"/>
      <c r="U924" s="225"/>
      <c r="V924" s="225"/>
      <c r="W924" s="225"/>
      <c r="X924" s="225"/>
      <c r="Y924" s="225"/>
      <c r="Z924" s="225"/>
      <c r="AA924" s="225"/>
      <c r="AB924" s="225"/>
      <c r="AC924" s="225"/>
      <c r="AD924" s="225"/>
      <c r="AE924" s="225"/>
      <c r="AF924" s="225"/>
      <c r="AG924" s="225"/>
      <c r="AH924" s="225"/>
      <c r="AI924" s="225"/>
      <c r="AJ924" s="225"/>
      <c r="AK924" s="225"/>
      <c r="AL924" s="225"/>
      <c r="AM924" s="225"/>
      <c r="AN924" s="225"/>
      <c r="AO924" s="225"/>
      <c r="AP924" s="225"/>
      <c r="AQ924" s="225"/>
      <c r="AR924" s="225"/>
      <c r="AS924" s="225"/>
      <c r="AT924" s="225"/>
      <c r="AU924" s="225"/>
      <c r="AV924" s="225"/>
      <c r="AW924" s="225"/>
      <c r="AX924" s="225"/>
      <c r="AY924" s="225"/>
      <c r="AZ924" s="225"/>
      <c r="BA924" s="225"/>
      <c r="BB924" s="225"/>
      <c r="BC924" s="225"/>
      <c r="BD924" s="225"/>
      <c r="BE924" s="225"/>
      <c r="BF924" s="225"/>
      <c r="BG924" s="225"/>
      <c r="BH924" s="225"/>
      <c r="BI924" s="225"/>
      <c r="BJ924" s="225"/>
      <c r="BK924" s="225"/>
      <c r="BL924" s="225"/>
      <c r="BM924" s="225"/>
      <c r="BN924" s="225"/>
      <c r="BO924" s="225"/>
      <c r="BP924" s="225"/>
      <c r="BQ924" s="225"/>
      <c r="BR924" s="225"/>
      <c r="BS924" s="225"/>
      <c r="BT924" s="225"/>
      <c r="BU924" s="225"/>
      <c r="BV924" s="225"/>
      <c r="BW924" s="225"/>
      <c r="BX924" s="225"/>
      <c r="BY924" s="225"/>
      <c r="BZ924" s="225"/>
    </row>
    <row r="925" spans="1:78" ht="12" customHeight="1" x14ac:dyDescent="0.25">
      <c r="A925" s="225"/>
      <c r="B925" s="225"/>
      <c r="C925" s="225"/>
      <c r="D925" s="225"/>
      <c r="E925" s="225"/>
      <c r="F925" s="225"/>
      <c r="G925" s="225"/>
      <c r="H925" s="225"/>
      <c r="I925" s="225"/>
      <c r="J925" s="270"/>
      <c r="K925" s="271"/>
      <c r="L925" s="225"/>
      <c r="M925" s="225"/>
      <c r="N925" s="225"/>
      <c r="O925" s="225"/>
      <c r="P925" s="225"/>
      <c r="Q925" s="225"/>
      <c r="R925" s="225"/>
      <c r="S925" s="225"/>
      <c r="T925" s="225"/>
      <c r="U925" s="225"/>
      <c r="V925" s="225"/>
      <c r="W925" s="225"/>
      <c r="X925" s="225"/>
      <c r="Y925" s="225"/>
      <c r="Z925" s="225"/>
      <c r="AA925" s="225"/>
      <c r="AB925" s="225"/>
      <c r="AC925" s="225"/>
      <c r="AD925" s="225"/>
      <c r="AE925" s="225"/>
      <c r="AF925" s="225"/>
      <c r="AG925" s="225"/>
      <c r="AH925" s="225"/>
      <c r="AI925" s="225"/>
      <c r="AJ925" s="225"/>
      <c r="AK925" s="225"/>
      <c r="AL925" s="225"/>
      <c r="AM925" s="225"/>
      <c r="AN925" s="225"/>
      <c r="AO925" s="225"/>
      <c r="AP925" s="225"/>
      <c r="AQ925" s="225"/>
      <c r="AR925" s="225"/>
      <c r="AS925" s="225"/>
      <c r="AT925" s="225"/>
      <c r="AU925" s="225"/>
      <c r="AV925" s="225"/>
      <c r="AW925" s="225"/>
      <c r="AX925" s="225"/>
      <c r="AY925" s="225"/>
      <c r="AZ925" s="225"/>
      <c r="BA925" s="225"/>
      <c r="BB925" s="225"/>
      <c r="BC925" s="225"/>
      <c r="BD925" s="225"/>
      <c r="BE925" s="225"/>
      <c r="BF925" s="225"/>
      <c r="BG925" s="225"/>
      <c r="BH925" s="225"/>
      <c r="BI925" s="225"/>
      <c r="BJ925" s="225"/>
      <c r="BK925" s="225"/>
      <c r="BL925" s="225"/>
      <c r="BM925" s="225"/>
      <c r="BN925" s="225"/>
      <c r="BO925" s="225"/>
      <c r="BP925" s="225"/>
      <c r="BQ925" s="225"/>
      <c r="BR925" s="225"/>
      <c r="BS925" s="225"/>
      <c r="BT925" s="225"/>
      <c r="BU925" s="225"/>
      <c r="BV925" s="225"/>
      <c r="BW925" s="225"/>
      <c r="BX925" s="225"/>
      <c r="BY925" s="225"/>
      <c r="BZ925" s="225"/>
    </row>
    <row r="926" spans="1:78" ht="12" customHeight="1" x14ac:dyDescent="0.25">
      <c r="A926" s="225"/>
      <c r="B926" s="225"/>
      <c r="C926" s="225"/>
      <c r="D926" s="225"/>
      <c r="E926" s="225"/>
      <c r="F926" s="225"/>
      <c r="G926" s="225"/>
      <c r="H926" s="225"/>
      <c r="I926" s="225"/>
      <c r="J926" s="270"/>
      <c r="K926" s="271"/>
      <c r="L926" s="225"/>
      <c r="M926" s="225"/>
      <c r="N926" s="225"/>
      <c r="O926" s="225"/>
      <c r="P926" s="225"/>
      <c r="Q926" s="225"/>
      <c r="R926" s="225"/>
      <c r="S926" s="225"/>
      <c r="T926" s="225"/>
      <c r="U926" s="225"/>
      <c r="V926" s="225"/>
      <c r="W926" s="225"/>
      <c r="X926" s="225"/>
      <c r="Y926" s="225"/>
      <c r="Z926" s="225"/>
      <c r="AA926" s="225"/>
      <c r="AB926" s="225"/>
      <c r="AC926" s="225"/>
      <c r="AD926" s="225"/>
      <c r="AE926" s="225"/>
      <c r="AF926" s="225"/>
      <c r="AG926" s="225"/>
      <c r="AH926" s="225"/>
      <c r="AI926" s="225"/>
      <c r="AJ926" s="225"/>
      <c r="AK926" s="225"/>
      <c r="AL926" s="225"/>
      <c r="AM926" s="225"/>
      <c r="AN926" s="225"/>
      <c r="AO926" s="225"/>
      <c r="AP926" s="225"/>
      <c r="AQ926" s="225"/>
      <c r="AR926" s="225"/>
      <c r="AS926" s="225"/>
      <c r="AT926" s="225"/>
      <c r="AU926" s="225"/>
      <c r="AV926" s="225"/>
      <c r="AW926" s="225"/>
      <c r="AX926" s="225"/>
      <c r="AY926" s="225"/>
      <c r="AZ926" s="225"/>
      <c r="BA926" s="225"/>
      <c r="BB926" s="225"/>
      <c r="BC926" s="225"/>
      <c r="BD926" s="225"/>
      <c r="BE926" s="225"/>
      <c r="BF926" s="225"/>
      <c r="BG926" s="225"/>
      <c r="BH926" s="225"/>
      <c r="BI926" s="225"/>
      <c r="BJ926" s="225"/>
      <c r="BK926" s="225"/>
      <c r="BL926" s="225"/>
      <c r="BM926" s="225"/>
      <c r="BN926" s="225"/>
      <c r="BO926" s="225"/>
      <c r="BP926" s="225"/>
      <c r="BQ926" s="225"/>
      <c r="BR926" s="225"/>
      <c r="BS926" s="225"/>
      <c r="BT926" s="225"/>
      <c r="BU926" s="225"/>
      <c r="BV926" s="225"/>
      <c r="BW926" s="225"/>
      <c r="BX926" s="225"/>
      <c r="BY926" s="225"/>
      <c r="BZ926" s="225"/>
    </row>
    <row r="927" spans="1:78" ht="12" customHeight="1" x14ac:dyDescent="0.25">
      <c r="A927" s="225"/>
      <c r="B927" s="225"/>
      <c r="C927" s="225"/>
      <c r="D927" s="225"/>
      <c r="E927" s="225"/>
      <c r="F927" s="225"/>
      <c r="G927" s="225"/>
      <c r="H927" s="225"/>
      <c r="I927" s="225"/>
      <c r="J927" s="270"/>
      <c r="K927" s="271"/>
      <c r="L927" s="225"/>
      <c r="M927" s="225"/>
      <c r="N927" s="225"/>
      <c r="O927" s="225"/>
      <c r="P927" s="225"/>
      <c r="Q927" s="225"/>
      <c r="R927" s="225"/>
      <c r="S927" s="225"/>
      <c r="T927" s="225"/>
      <c r="U927" s="225"/>
      <c r="V927" s="225"/>
      <c r="W927" s="225"/>
      <c r="X927" s="225"/>
      <c r="Y927" s="225"/>
      <c r="Z927" s="225"/>
      <c r="AA927" s="225"/>
      <c r="AB927" s="225"/>
      <c r="AC927" s="225"/>
      <c r="AD927" s="225"/>
      <c r="AE927" s="225"/>
      <c r="AF927" s="225"/>
      <c r="AG927" s="225"/>
      <c r="AH927" s="225"/>
      <c r="AI927" s="225"/>
      <c r="AJ927" s="225"/>
      <c r="AK927" s="225"/>
      <c r="AL927" s="225"/>
      <c r="AM927" s="225"/>
      <c r="AN927" s="225"/>
      <c r="AO927" s="225"/>
      <c r="AP927" s="225"/>
      <c r="AQ927" s="225"/>
      <c r="AR927" s="225"/>
      <c r="AS927" s="225"/>
      <c r="AT927" s="225"/>
      <c r="AU927" s="225"/>
      <c r="AV927" s="225"/>
      <c r="AW927" s="225"/>
      <c r="AX927" s="225"/>
      <c r="AY927" s="225"/>
      <c r="AZ927" s="225"/>
      <c r="BA927" s="225"/>
      <c r="BB927" s="225"/>
      <c r="BC927" s="225"/>
      <c r="BD927" s="225"/>
      <c r="BE927" s="225"/>
      <c r="BF927" s="225"/>
      <c r="BG927" s="225"/>
      <c r="BH927" s="225"/>
      <c r="BI927" s="225"/>
      <c r="BJ927" s="225"/>
      <c r="BK927" s="225"/>
      <c r="BL927" s="225"/>
      <c r="BM927" s="225"/>
      <c r="BN927" s="225"/>
      <c r="BO927" s="225"/>
      <c r="BP927" s="225"/>
      <c r="BQ927" s="225"/>
      <c r="BR927" s="225"/>
      <c r="BS927" s="225"/>
      <c r="BT927" s="225"/>
      <c r="BU927" s="225"/>
      <c r="BV927" s="225"/>
      <c r="BW927" s="225"/>
      <c r="BX927" s="225"/>
      <c r="BY927" s="225"/>
      <c r="BZ927" s="225"/>
    </row>
    <row r="928" spans="1:78" ht="12" customHeight="1" x14ac:dyDescent="0.25">
      <c r="A928" s="225"/>
      <c r="B928" s="225"/>
      <c r="C928" s="225"/>
      <c r="D928" s="225"/>
      <c r="E928" s="225"/>
      <c r="F928" s="225"/>
      <c r="G928" s="225"/>
      <c r="H928" s="225"/>
      <c r="I928" s="225"/>
      <c r="J928" s="270"/>
      <c r="K928" s="271"/>
      <c r="L928" s="225"/>
      <c r="M928" s="225"/>
      <c r="N928" s="225"/>
      <c r="O928" s="225"/>
      <c r="P928" s="225"/>
      <c r="Q928" s="225"/>
      <c r="R928" s="225"/>
      <c r="S928" s="225"/>
      <c r="T928" s="225"/>
      <c r="U928" s="225"/>
      <c r="V928" s="225"/>
      <c r="W928" s="225"/>
      <c r="X928" s="225"/>
      <c r="Y928" s="225"/>
      <c r="Z928" s="225"/>
      <c r="AA928" s="225"/>
      <c r="AB928" s="225"/>
      <c r="AC928" s="225"/>
      <c r="AD928" s="225"/>
      <c r="AE928" s="225"/>
      <c r="AF928" s="225"/>
      <c r="AG928" s="225"/>
      <c r="AH928" s="225"/>
      <c r="AI928" s="225"/>
      <c r="AJ928" s="225"/>
      <c r="AK928" s="225"/>
      <c r="AL928" s="225"/>
      <c r="AM928" s="225"/>
      <c r="AN928" s="225"/>
      <c r="AO928" s="225"/>
      <c r="AP928" s="225"/>
      <c r="AQ928" s="225"/>
      <c r="AR928" s="225"/>
      <c r="AS928" s="225"/>
      <c r="AT928" s="225"/>
      <c r="AU928" s="225"/>
      <c r="AV928" s="225"/>
      <c r="AW928" s="225"/>
      <c r="AX928" s="225"/>
      <c r="AY928" s="225"/>
      <c r="AZ928" s="225"/>
      <c r="BA928" s="225"/>
      <c r="BB928" s="225"/>
      <c r="BC928" s="225"/>
      <c r="BD928" s="225"/>
      <c r="BE928" s="225"/>
      <c r="BF928" s="225"/>
      <c r="BG928" s="225"/>
      <c r="BH928" s="225"/>
      <c r="BI928" s="225"/>
      <c r="BJ928" s="225"/>
      <c r="BK928" s="225"/>
      <c r="BL928" s="225"/>
      <c r="BM928" s="225"/>
      <c r="BN928" s="225"/>
      <c r="BO928" s="225"/>
      <c r="BP928" s="225"/>
      <c r="BQ928" s="225"/>
      <c r="BR928" s="225"/>
      <c r="BS928" s="225"/>
      <c r="BT928" s="225"/>
      <c r="BU928" s="225"/>
      <c r="BV928" s="225"/>
      <c r="BW928" s="225"/>
      <c r="BX928" s="225"/>
      <c r="BY928" s="225"/>
      <c r="BZ928" s="225"/>
    </row>
    <row r="929" spans="1:78" ht="12" customHeight="1" x14ac:dyDescent="0.25">
      <c r="A929" s="225"/>
      <c r="B929" s="225"/>
      <c r="C929" s="225"/>
      <c r="D929" s="225"/>
      <c r="E929" s="225"/>
      <c r="F929" s="225"/>
      <c r="G929" s="225"/>
      <c r="H929" s="225"/>
      <c r="I929" s="225"/>
      <c r="J929" s="270"/>
      <c r="K929" s="271"/>
      <c r="L929" s="225"/>
      <c r="M929" s="225"/>
      <c r="N929" s="225"/>
      <c r="O929" s="225"/>
      <c r="P929" s="225"/>
      <c r="Q929" s="225"/>
      <c r="R929" s="225"/>
      <c r="S929" s="225"/>
      <c r="T929" s="225"/>
      <c r="U929" s="225"/>
      <c r="V929" s="225"/>
      <c r="W929" s="225"/>
      <c r="X929" s="225"/>
      <c r="Y929" s="225"/>
      <c r="Z929" s="225"/>
      <c r="AA929" s="225"/>
      <c r="AB929" s="225"/>
      <c r="AC929" s="225"/>
      <c r="AD929" s="225"/>
      <c r="AE929" s="225"/>
      <c r="AF929" s="225"/>
      <c r="AG929" s="225"/>
      <c r="AH929" s="225"/>
      <c r="AI929" s="225"/>
      <c r="AJ929" s="225"/>
      <c r="AK929" s="225"/>
      <c r="AL929" s="225"/>
      <c r="AM929" s="225"/>
      <c r="AN929" s="225"/>
      <c r="AO929" s="225"/>
      <c r="AP929" s="225"/>
      <c r="AQ929" s="225"/>
      <c r="AR929" s="225"/>
      <c r="AS929" s="225"/>
      <c r="AT929" s="225"/>
      <c r="AU929" s="225"/>
      <c r="AV929" s="225"/>
      <c r="AW929" s="225"/>
      <c r="AX929" s="225"/>
      <c r="AY929" s="225"/>
      <c r="AZ929" s="225"/>
      <c r="BA929" s="225"/>
      <c r="BB929" s="225"/>
      <c r="BC929" s="225"/>
      <c r="BD929" s="225"/>
      <c r="BE929" s="225"/>
      <c r="BF929" s="225"/>
      <c r="BG929" s="225"/>
      <c r="BH929" s="225"/>
      <c r="BI929" s="225"/>
      <c r="BJ929" s="225"/>
      <c r="BK929" s="225"/>
      <c r="BL929" s="225"/>
      <c r="BM929" s="225"/>
      <c r="BN929" s="225"/>
      <c r="BO929" s="225"/>
      <c r="BP929" s="225"/>
      <c r="BQ929" s="225"/>
      <c r="BR929" s="225"/>
      <c r="BS929" s="225"/>
      <c r="BT929" s="225"/>
      <c r="BU929" s="225"/>
      <c r="BV929" s="225"/>
      <c r="BW929" s="225"/>
      <c r="BX929" s="225"/>
      <c r="BY929" s="225"/>
      <c r="BZ929" s="225"/>
    </row>
    <row r="930" spans="1:78" ht="12" customHeight="1" x14ac:dyDescent="0.25">
      <c r="A930" s="225"/>
      <c r="B930" s="225"/>
      <c r="C930" s="225"/>
      <c r="D930" s="225"/>
      <c r="E930" s="225"/>
      <c r="F930" s="225"/>
      <c r="G930" s="225"/>
      <c r="H930" s="225"/>
      <c r="I930" s="225"/>
      <c r="J930" s="270"/>
      <c r="K930" s="271"/>
      <c r="L930" s="225"/>
      <c r="M930" s="225"/>
      <c r="N930" s="225"/>
      <c r="O930" s="225"/>
      <c r="P930" s="225"/>
      <c r="Q930" s="225"/>
      <c r="R930" s="225"/>
      <c r="S930" s="225"/>
      <c r="T930" s="225"/>
      <c r="U930" s="225"/>
      <c r="V930" s="225"/>
      <c r="W930" s="225"/>
      <c r="X930" s="225"/>
      <c r="Y930" s="225"/>
      <c r="Z930" s="225"/>
      <c r="AA930" s="225"/>
      <c r="AB930" s="225"/>
      <c r="AC930" s="225"/>
      <c r="AD930" s="225"/>
      <c r="AE930" s="225"/>
      <c r="AF930" s="225"/>
      <c r="AG930" s="225"/>
      <c r="AH930" s="225"/>
      <c r="AI930" s="225"/>
      <c r="AJ930" s="225"/>
      <c r="AK930" s="225"/>
      <c r="AL930" s="225"/>
      <c r="AM930" s="225"/>
      <c r="AN930" s="225"/>
      <c r="AO930" s="225"/>
      <c r="AP930" s="225"/>
      <c r="AQ930" s="225"/>
      <c r="AR930" s="225"/>
      <c r="AS930" s="225"/>
      <c r="AT930" s="225"/>
      <c r="AU930" s="225"/>
      <c r="AV930" s="225"/>
      <c r="AW930" s="225"/>
      <c r="AX930" s="225"/>
      <c r="AY930" s="225"/>
      <c r="AZ930" s="225"/>
      <c r="BA930" s="225"/>
      <c r="BB930" s="225"/>
      <c r="BC930" s="225"/>
      <c r="BD930" s="225"/>
      <c r="BE930" s="225"/>
      <c r="BF930" s="225"/>
      <c r="BG930" s="225"/>
      <c r="BH930" s="225"/>
      <c r="BI930" s="225"/>
      <c r="BJ930" s="225"/>
      <c r="BK930" s="225"/>
      <c r="BL930" s="225"/>
      <c r="BM930" s="225"/>
      <c r="BN930" s="225"/>
      <c r="BO930" s="225"/>
      <c r="BP930" s="225"/>
      <c r="BQ930" s="225"/>
      <c r="BR930" s="225"/>
      <c r="BS930" s="225"/>
      <c r="BT930" s="225"/>
      <c r="BU930" s="225"/>
      <c r="BV930" s="225"/>
      <c r="BW930" s="225"/>
      <c r="BX930" s="225"/>
      <c r="BY930" s="225"/>
      <c r="BZ930" s="225"/>
    </row>
    <row r="931" spans="1:78" ht="12" customHeight="1" x14ac:dyDescent="0.25">
      <c r="A931" s="225"/>
      <c r="B931" s="225"/>
      <c r="C931" s="225"/>
      <c r="D931" s="225"/>
      <c r="E931" s="225"/>
      <c r="F931" s="225"/>
      <c r="G931" s="225"/>
      <c r="H931" s="225"/>
      <c r="I931" s="225"/>
      <c r="J931" s="270"/>
      <c r="K931" s="271"/>
      <c r="L931" s="225"/>
      <c r="M931" s="225"/>
      <c r="N931" s="225"/>
      <c r="O931" s="225"/>
      <c r="P931" s="225"/>
      <c r="Q931" s="225"/>
      <c r="R931" s="225"/>
      <c r="S931" s="225"/>
      <c r="T931" s="225"/>
      <c r="U931" s="225"/>
      <c r="V931" s="225"/>
      <c r="W931" s="225"/>
      <c r="X931" s="225"/>
      <c r="Y931" s="225"/>
      <c r="Z931" s="225"/>
      <c r="AA931" s="225"/>
      <c r="AB931" s="225"/>
      <c r="AC931" s="225"/>
      <c r="AD931" s="225"/>
      <c r="AE931" s="225"/>
      <c r="AF931" s="225"/>
      <c r="AG931" s="225"/>
      <c r="AH931" s="225"/>
      <c r="AI931" s="225"/>
      <c r="AJ931" s="225"/>
      <c r="AK931" s="225"/>
      <c r="AL931" s="225"/>
      <c r="AM931" s="225"/>
      <c r="AN931" s="225"/>
      <c r="AO931" s="225"/>
      <c r="AP931" s="225"/>
      <c r="AQ931" s="225"/>
      <c r="AR931" s="225"/>
      <c r="AS931" s="225"/>
      <c r="AT931" s="225"/>
      <c r="AU931" s="225"/>
      <c r="AV931" s="225"/>
      <c r="AW931" s="225"/>
      <c r="AX931" s="225"/>
      <c r="AY931" s="225"/>
      <c r="AZ931" s="225"/>
      <c r="BA931" s="225"/>
      <c r="BB931" s="225"/>
      <c r="BC931" s="225"/>
      <c r="BD931" s="225"/>
      <c r="BE931" s="225"/>
      <c r="BF931" s="225"/>
      <c r="BG931" s="225"/>
      <c r="BH931" s="225"/>
      <c r="BI931" s="225"/>
      <c r="BJ931" s="225"/>
      <c r="BK931" s="225"/>
      <c r="BL931" s="225"/>
      <c r="BM931" s="225"/>
      <c r="BN931" s="225"/>
      <c r="BO931" s="225"/>
      <c r="BP931" s="225"/>
      <c r="BQ931" s="225"/>
      <c r="BR931" s="225"/>
      <c r="BS931" s="225"/>
      <c r="BT931" s="225"/>
      <c r="BU931" s="225"/>
      <c r="BV931" s="225"/>
      <c r="BW931" s="225"/>
      <c r="BX931" s="225"/>
      <c r="BY931" s="225"/>
      <c r="BZ931" s="225"/>
    </row>
    <row r="932" spans="1:78" ht="12" customHeight="1" x14ac:dyDescent="0.25">
      <c r="A932" s="225"/>
      <c r="B932" s="225"/>
      <c r="C932" s="225"/>
      <c r="D932" s="225"/>
      <c r="E932" s="225"/>
      <c r="F932" s="225"/>
      <c r="G932" s="225"/>
      <c r="H932" s="225"/>
      <c r="I932" s="225"/>
      <c r="J932" s="270"/>
      <c r="K932" s="271"/>
      <c r="L932" s="225"/>
      <c r="M932" s="225"/>
      <c r="N932" s="225"/>
      <c r="O932" s="225"/>
      <c r="P932" s="225"/>
      <c r="Q932" s="225"/>
      <c r="R932" s="225"/>
      <c r="S932" s="225"/>
      <c r="T932" s="225"/>
      <c r="U932" s="225"/>
      <c r="V932" s="225"/>
      <c r="W932" s="225"/>
      <c r="X932" s="225"/>
      <c r="Y932" s="225"/>
      <c r="Z932" s="225"/>
      <c r="AA932" s="225"/>
      <c r="AB932" s="225"/>
      <c r="AC932" s="225"/>
      <c r="AD932" s="225"/>
      <c r="AE932" s="225"/>
      <c r="AF932" s="225"/>
      <c r="AG932" s="225"/>
      <c r="AH932" s="225"/>
      <c r="AI932" s="225"/>
      <c r="AJ932" s="225"/>
      <c r="AK932" s="225"/>
      <c r="AL932" s="225"/>
      <c r="AM932" s="225"/>
      <c r="AN932" s="225"/>
      <c r="AO932" s="225"/>
      <c r="AP932" s="225"/>
      <c r="AQ932" s="225"/>
      <c r="AR932" s="225"/>
      <c r="AS932" s="225"/>
      <c r="AT932" s="225"/>
      <c r="AU932" s="225"/>
      <c r="AV932" s="225"/>
      <c r="AW932" s="225"/>
      <c r="AX932" s="225"/>
      <c r="AY932" s="225"/>
      <c r="AZ932" s="225"/>
      <c r="BA932" s="225"/>
      <c r="BB932" s="225"/>
      <c r="BC932" s="225"/>
      <c r="BD932" s="225"/>
      <c r="BE932" s="225"/>
      <c r="BF932" s="225"/>
      <c r="BG932" s="225"/>
      <c r="BH932" s="225"/>
      <c r="BI932" s="225"/>
      <c r="BJ932" s="225"/>
      <c r="BK932" s="225"/>
      <c r="BL932" s="225"/>
      <c r="BM932" s="225"/>
      <c r="BN932" s="225"/>
      <c r="BO932" s="225"/>
      <c r="BP932" s="225"/>
      <c r="BQ932" s="225"/>
      <c r="BR932" s="225"/>
      <c r="BS932" s="225"/>
      <c r="BT932" s="225"/>
      <c r="BU932" s="225"/>
      <c r="BV932" s="225"/>
      <c r="BW932" s="225"/>
      <c r="BX932" s="225"/>
      <c r="BY932" s="225"/>
      <c r="BZ932" s="225"/>
    </row>
    <row r="933" spans="1:78" ht="12" customHeight="1" x14ac:dyDescent="0.25">
      <c r="A933" s="225"/>
      <c r="B933" s="225"/>
      <c r="C933" s="225"/>
      <c r="D933" s="225"/>
      <c r="E933" s="225"/>
      <c r="F933" s="225"/>
      <c r="G933" s="225"/>
      <c r="H933" s="225"/>
      <c r="I933" s="225"/>
      <c r="J933" s="270"/>
      <c r="K933" s="271"/>
      <c r="L933" s="225"/>
      <c r="M933" s="225"/>
      <c r="N933" s="225"/>
      <c r="O933" s="225"/>
      <c r="P933" s="225"/>
      <c r="Q933" s="225"/>
      <c r="R933" s="225"/>
      <c r="S933" s="225"/>
      <c r="T933" s="225"/>
      <c r="U933" s="225"/>
      <c r="V933" s="225"/>
      <c r="W933" s="225"/>
      <c r="X933" s="225"/>
      <c r="Y933" s="225"/>
      <c r="Z933" s="225"/>
      <c r="AA933" s="225"/>
      <c r="AB933" s="225"/>
      <c r="AC933" s="225"/>
      <c r="AD933" s="225"/>
      <c r="AE933" s="225"/>
      <c r="AF933" s="225"/>
      <c r="AG933" s="225"/>
      <c r="AH933" s="225"/>
      <c r="AI933" s="225"/>
      <c r="AJ933" s="225"/>
      <c r="AK933" s="225"/>
      <c r="AL933" s="225"/>
      <c r="AM933" s="225"/>
      <c r="AN933" s="225"/>
      <c r="AO933" s="225"/>
      <c r="AP933" s="225"/>
      <c r="AQ933" s="225"/>
      <c r="AR933" s="225"/>
      <c r="AS933" s="225"/>
      <c r="AT933" s="225"/>
      <c r="AU933" s="225"/>
      <c r="AV933" s="225"/>
      <c r="AW933" s="225"/>
      <c r="AX933" s="225"/>
      <c r="AY933" s="225"/>
      <c r="AZ933" s="225"/>
      <c r="BA933" s="225"/>
      <c r="BB933" s="225"/>
      <c r="BC933" s="225"/>
      <c r="BD933" s="225"/>
      <c r="BE933" s="225"/>
      <c r="BF933" s="225"/>
      <c r="BG933" s="225"/>
      <c r="BH933" s="225"/>
      <c r="BI933" s="225"/>
      <c r="BJ933" s="225"/>
      <c r="BK933" s="225"/>
      <c r="BL933" s="225"/>
      <c r="BM933" s="225"/>
      <c r="BN933" s="225"/>
      <c r="BO933" s="225"/>
      <c r="BP933" s="225"/>
      <c r="BQ933" s="225"/>
      <c r="BR933" s="225"/>
      <c r="BS933" s="225"/>
      <c r="BT933" s="225"/>
      <c r="BU933" s="225"/>
      <c r="BV933" s="225"/>
      <c r="BW933" s="225"/>
      <c r="BX933" s="225"/>
      <c r="BY933" s="225"/>
      <c r="BZ933" s="225"/>
    </row>
    <row r="934" spans="1:78" ht="12" customHeight="1" x14ac:dyDescent="0.25">
      <c r="A934" s="225"/>
      <c r="B934" s="225"/>
      <c r="C934" s="225"/>
      <c r="D934" s="225"/>
      <c r="E934" s="225"/>
      <c r="F934" s="225"/>
      <c r="G934" s="225"/>
      <c r="H934" s="225"/>
      <c r="I934" s="225"/>
      <c r="J934" s="270"/>
      <c r="K934" s="271"/>
      <c r="L934" s="225"/>
      <c r="M934" s="225"/>
      <c r="N934" s="225"/>
      <c r="O934" s="225"/>
      <c r="P934" s="225"/>
      <c r="Q934" s="225"/>
      <c r="R934" s="225"/>
      <c r="S934" s="225"/>
      <c r="T934" s="225"/>
      <c r="U934" s="225"/>
      <c r="V934" s="225"/>
      <c r="W934" s="225"/>
      <c r="X934" s="225"/>
      <c r="Y934" s="225"/>
      <c r="Z934" s="225"/>
      <c r="AA934" s="225"/>
      <c r="AB934" s="225"/>
      <c r="AC934" s="225"/>
      <c r="AD934" s="225"/>
      <c r="AE934" s="225"/>
      <c r="AF934" s="225"/>
      <c r="AG934" s="225"/>
      <c r="AH934" s="225"/>
      <c r="AI934" s="225"/>
      <c r="AJ934" s="225"/>
      <c r="AK934" s="225"/>
      <c r="AL934" s="225"/>
      <c r="AM934" s="225"/>
      <c r="AN934" s="225"/>
      <c r="AO934" s="225"/>
      <c r="AP934" s="225"/>
      <c r="AQ934" s="225"/>
      <c r="AR934" s="225"/>
      <c r="AS934" s="225"/>
      <c r="AT934" s="225"/>
      <c r="AU934" s="225"/>
      <c r="AV934" s="225"/>
      <c r="AW934" s="225"/>
      <c r="AX934" s="225"/>
      <c r="AY934" s="225"/>
      <c r="AZ934" s="225"/>
      <c r="BA934" s="225"/>
      <c r="BB934" s="225"/>
      <c r="BC934" s="225"/>
      <c r="BD934" s="225"/>
      <c r="BE934" s="225"/>
      <c r="BF934" s="225"/>
      <c r="BG934" s="225"/>
      <c r="BH934" s="225"/>
      <c r="BI934" s="225"/>
      <c r="BJ934" s="225"/>
      <c r="BK934" s="225"/>
      <c r="BL934" s="225"/>
      <c r="BM934" s="225"/>
      <c r="BN934" s="225"/>
      <c r="BO934" s="225"/>
      <c r="BP934" s="225"/>
      <c r="BQ934" s="225"/>
      <c r="BR934" s="225"/>
      <c r="BS934" s="225"/>
      <c r="BT934" s="225"/>
      <c r="BU934" s="225"/>
      <c r="BV934" s="225"/>
      <c r="BW934" s="225"/>
      <c r="BX934" s="225"/>
      <c r="BY934" s="225"/>
      <c r="BZ934" s="225"/>
    </row>
    <row r="935" spans="1:78" ht="12" customHeight="1" x14ac:dyDescent="0.25">
      <c r="A935" s="225"/>
      <c r="B935" s="225"/>
      <c r="C935" s="225"/>
      <c r="D935" s="225"/>
      <c r="E935" s="225"/>
      <c r="F935" s="225"/>
      <c r="G935" s="225"/>
      <c r="H935" s="225"/>
      <c r="I935" s="225"/>
      <c r="J935" s="270"/>
      <c r="K935" s="271"/>
      <c r="L935" s="225"/>
      <c r="M935" s="225"/>
      <c r="N935" s="225"/>
      <c r="O935" s="225"/>
      <c r="P935" s="225"/>
      <c r="Q935" s="225"/>
      <c r="R935" s="225"/>
      <c r="S935" s="225"/>
      <c r="T935" s="225"/>
      <c r="U935" s="225"/>
      <c r="V935" s="225"/>
      <c r="W935" s="225"/>
      <c r="X935" s="225"/>
      <c r="Y935" s="225"/>
      <c r="Z935" s="225"/>
      <c r="AA935" s="225"/>
      <c r="AB935" s="225"/>
      <c r="AC935" s="225"/>
      <c r="AD935" s="225"/>
      <c r="AE935" s="225"/>
      <c r="AF935" s="225"/>
      <c r="AG935" s="225"/>
      <c r="AH935" s="225"/>
      <c r="AI935" s="225"/>
      <c r="AJ935" s="225"/>
      <c r="AK935" s="225"/>
      <c r="AL935" s="225"/>
      <c r="AM935" s="225"/>
      <c r="AN935" s="225"/>
      <c r="AO935" s="225"/>
      <c r="AP935" s="225"/>
      <c r="AQ935" s="225"/>
      <c r="AR935" s="225"/>
      <c r="AS935" s="225"/>
      <c r="AT935" s="225"/>
      <c r="AU935" s="225"/>
      <c r="AV935" s="225"/>
      <c r="AW935" s="225"/>
      <c r="AX935" s="225"/>
      <c r="AY935" s="225"/>
      <c r="AZ935" s="225"/>
      <c r="BA935" s="225"/>
      <c r="BB935" s="225"/>
      <c r="BC935" s="225"/>
      <c r="BD935" s="225"/>
      <c r="BE935" s="225"/>
      <c r="BF935" s="225"/>
      <c r="BG935" s="225"/>
      <c r="BH935" s="225"/>
      <c r="BI935" s="225"/>
      <c r="BJ935" s="225"/>
      <c r="BK935" s="225"/>
      <c r="BL935" s="225"/>
      <c r="BM935" s="225"/>
      <c r="BN935" s="225"/>
      <c r="BO935" s="225"/>
      <c r="BP935" s="225"/>
      <c r="BQ935" s="225"/>
      <c r="BR935" s="225"/>
      <c r="BS935" s="225"/>
      <c r="BT935" s="225"/>
      <c r="BU935" s="225"/>
      <c r="BV935" s="225"/>
      <c r="BW935" s="225"/>
      <c r="BX935" s="225"/>
      <c r="BY935" s="225"/>
      <c r="BZ935" s="225"/>
    </row>
    <row r="936" spans="1:78" ht="12" customHeight="1" x14ac:dyDescent="0.25">
      <c r="A936" s="225"/>
      <c r="B936" s="225"/>
      <c r="C936" s="225"/>
      <c r="D936" s="225"/>
      <c r="E936" s="225"/>
      <c r="F936" s="225"/>
      <c r="G936" s="225"/>
      <c r="H936" s="225"/>
      <c r="I936" s="225"/>
      <c r="J936" s="270"/>
      <c r="K936" s="271"/>
      <c r="L936" s="225"/>
      <c r="M936" s="225"/>
      <c r="N936" s="225"/>
      <c r="O936" s="225"/>
      <c r="P936" s="225"/>
      <c r="Q936" s="225"/>
      <c r="R936" s="225"/>
      <c r="S936" s="225"/>
      <c r="T936" s="225"/>
      <c r="U936" s="225"/>
      <c r="V936" s="225"/>
      <c r="W936" s="225"/>
      <c r="X936" s="225"/>
      <c r="Y936" s="225"/>
      <c r="Z936" s="225"/>
      <c r="AA936" s="225"/>
      <c r="AB936" s="225"/>
      <c r="AC936" s="225"/>
      <c r="AD936" s="225"/>
      <c r="AE936" s="225"/>
      <c r="AF936" s="225"/>
      <c r="AG936" s="225"/>
      <c r="AH936" s="225"/>
      <c r="AI936" s="225"/>
      <c r="AJ936" s="225"/>
      <c r="AK936" s="225"/>
      <c r="AL936" s="225"/>
      <c r="AM936" s="225"/>
      <c r="AN936" s="225"/>
      <c r="AO936" s="225"/>
      <c r="AP936" s="225"/>
      <c r="AQ936" s="225"/>
      <c r="AR936" s="225"/>
      <c r="AS936" s="225"/>
      <c r="AT936" s="225"/>
      <c r="AU936" s="225"/>
      <c r="AV936" s="225"/>
      <c r="AW936" s="225"/>
      <c r="AX936" s="225"/>
      <c r="AY936" s="225"/>
      <c r="AZ936" s="225"/>
      <c r="BA936" s="225"/>
      <c r="BB936" s="225"/>
      <c r="BC936" s="225"/>
      <c r="BD936" s="225"/>
      <c r="BE936" s="225"/>
      <c r="BF936" s="225"/>
      <c r="BG936" s="225"/>
      <c r="BH936" s="225"/>
      <c r="BI936" s="225"/>
      <c r="BJ936" s="225"/>
      <c r="BK936" s="225"/>
      <c r="BL936" s="225"/>
      <c r="BM936" s="225"/>
      <c r="BN936" s="225"/>
      <c r="BO936" s="225"/>
      <c r="BP936" s="225"/>
      <c r="BQ936" s="225"/>
      <c r="BR936" s="225"/>
      <c r="BS936" s="225"/>
      <c r="BT936" s="225"/>
      <c r="BU936" s="225"/>
      <c r="BV936" s="225"/>
      <c r="BW936" s="225"/>
      <c r="BX936" s="225"/>
      <c r="BY936" s="225"/>
      <c r="BZ936" s="225"/>
    </row>
    <row r="937" spans="1:78" ht="12" customHeight="1" x14ac:dyDescent="0.25">
      <c r="A937" s="225"/>
      <c r="B937" s="225"/>
      <c r="C937" s="225"/>
      <c r="D937" s="225"/>
      <c r="E937" s="225"/>
      <c r="F937" s="225"/>
      <c r="G937" s="225"/>
      <c r="H937" s="225"/>
      <c r="I937" s="225"/>
      <c r="J937" s="270"/>
      <c r="K937" s="271"/>
      <c r="L937" s="225"/>
      <c r="M937" s="225"/>
      <c r="N937" s="225"/>
      <c r="O937" s="225"/>
      <c r="P937" s="225"/>
      <c r="Q937" s="225"/>
      <c r="R937" s="225"/>
      <c r="S937" s="225"/>
      <c r="T937" s="225"/>
      <c r="U937" s="225"/>
      <c r="V937" s="225"/>
      <c r="W937" s="225"/>
      <c r="X937" s="225"/>
      <c r="Y937" s="225"/>
      <c r="Z937" s="225"/>
      <c r="AA937" s="225"/>
      <c r="AB937" s="225"/>
      <c r="AC937" s="225"/>
      <c r="AD937" s="225"/>
      <c r="AE937" s="225"/>
      <c r="AF937" s="225"/>
      <c r="AG937" s="225"/>
      <c r="AH937" s="225"/>
      <c r="AI937" s="225"/>
      <c r="AJ937" s="225"/>
      <c r="AK937" s="225"/>
      <c r="AL937" s="225"/>
      <c r="AM937" s="225"/>
      <c r="AN937" s="225"/>
      <c r="AO937" s="225"/>
      <c r="AP937" s="225"/>
      <c r="AQ937" s="225"/>
      <c r="AR937" s="225"/>
      <c r="AS937" s="225"/>
      <c r="AT937" s="225"/>
      <c r="AU937" s="225"/>
      <c r="AV937" s="225"/>
      <c r="AW937" s="225"/>
      <c r="AX937" s="225"/>
      <c r="AY937" s="225"/>
      <c r="AZ937" s="225"/>
      <c r="BA937" s="225"/>
      <c r="BB937" s="225"/>
      <c r="BC937" s="225"/>
      <c r="BD937" s="225"/>
      <c r="BE937" s="225"/>
      <c r="BF937" s="225"/>
      <c r="BG937" s="225"/>
      <c r="BH937" s="225"/>
      <c r="BI937" s="225"/>
      <c r="BJ937" s="225"/>
      <c r="BK937" s="225"/>
      <c r="BL937" s="225"/>
      <c r="BM937" s="225"/>
      <c r="BN937" s="225"/>
      <c r="BO937" s="225"/>
      <c r="BP937" s="225"/>
      <c r="BQ937" s="225"/>
      <c r="BR937" s="225"/>
      <c r="BS937" s="225"/>
      <c r="BT937" s="225"/>
      <c r="BU937" s="225"/>
      <c r="BV937" s="225"/>
      <c r="BW937" s="225"/>
      <c r="BX937" s="225"/>
      <c r="BY937" s="225"/>
      <c r="BZ937" s="225"/>
    </row>
    <row r="938" spans="1:78" ht="12" customHeight="1" x14ac:dyDescent="0.25">
      <c r="A938" s="225"/>
      <c r="B938" s="225"/>
      <c r="C938" s="225"/>
      <c r="D938" s="225"/>
      <c r="E938" s="225"/>
      <c r="F938" s="225"/>
      <c r="G938" s="225"/>
      <c r="H938" s="225"/>
      <c r="I938" s="225"/>
      <c r="J938" s="270"/>
      <c r="K938" s="271"/>
      <c r="L938" s="225"/>
      <c r="M938" s="225"/>
      <c r="N938" s="225"/>
      <c r="O938" s="225"/>
      <c r="P938" s="225"/>
      <c r="Q938" s="225"/>
      <c r="R938" s="225"/>
      <c r="S938" s="225"/>
      <c r="T938" s="225"/>
      <c r="U938" s="225"/>
      <c r="V938" s="225"/>
      <c r="W938" s="225"/>
      <c r="X938" s="225"/>
      <c r="Y938" s="225"/>
      <c r="Z938" s="225"/>
      <c r="AA938" s="225"/>
      <c r="AB938" s="225"/>
      <c r="AC938" s="225"/>
      <c r="AD938" s="225"/>
      <c r="AE938" s="225"/>
      <c r="AF938" s="225"/>
      <c r="AG938" s="225"/>
      <c r="AH938" s="225"/>
      <c r="AI938" s="225"/>
      <c r="AJ938" s="225"/>
      <c r="AK938" s="225"/>
      <c r="AL938" s="225"/>
      <c r="AM938" s="225"/>
      <c r="AN938" s="225"/>
      <c r="AO938" s="225"/>
      <c r="AP938" s="225"/>
      <c r="AQ938" s="225"/>
      <c r="AR938" s="225"/>
      <c r="AS938" s="225"/>
      <c r="AT938" s="225"/>
      <c r="AU938" s="225"/>
      <c r="AV938" s="225"/>
      <c r="AW938" s="225"/>
      <c r="AX938" s="225"/>
      <c r="AY938" s="225"/>
      <c r="AZ938" s="225"/>
      <c r="BA938" s="225"/>
      <c r="BB938" s="225"/>
      <c r="BC938" s="225"/>
      <c r="BD938" s="225"/>
      <c r="BE938" s="225"/>
      <c r="BF938" s="225"/>
      <c r="BG938" s="225"/>
      <c r="BH938" s="225"/>
      <c r="BI938" s="225"/>
      <c r="BJ938" s="225"/>
      <c r="BK938" s="225"/>
      <c r="BL938" s="225"/>
      <c r="BM938" s="225"/>
      <c r="BN938" s="225"/>
      <c r="BO938" s="225"/>
      <c r="BP938" s="225"/>
      <c r="BQ938" s="225"/>
      <c r="BR938" s="225"/>
      <c r="BS938" s="225"/>
      <c r="BT938" s="225"/>
      <c r="BU938" s="225"/>
      <c r="BV938" s="225"/>
      <c r="BW938" s="225"/>
      <c r="BX938" s="225"/>
      <c r="BY938" s="225"/>
      <c r="BZ938" s="225"/>
    </row>
    <row r="939" spans="1:78" ht="12" customHeight="1" x14ac:dyDescent="0.25">
      <c r="A939" s="225"/>
      <c r="B939" s="225"/>
      <c r="C939" s="225"/>
      <c r="D939" s="225"/>
      <c r="E939" s="225"/>
      <c r="F939" s="225"/>
      <c r="G939" s="225"/>
      <c r="H939" s="225"/>
      <c r="I939" s="225"/>
      <c r="J939" s="270"/>
      <c r="K939" s="271"/>
      <c r="L939" s="225"/>
      <c r="M939" s="225"/>
      <c r="N939" s="225"/>
      <c r="O939" s="225"/>
      <c r="P939" s="225"/>
      <c r="Q939" s="225"/>
      <c r="R939" s="225"/>
      <c r="S939" s="225"/>
      <c r="T939" s="225"/>
      <c r="U939" s="225"/>
      <c r="V939" s="225"/>
      <c r="W939" s="225"/>
      <c r="X939" s="225"/>
      <c r="Y939" s="225"/>
      <c r="Z939" s="225"/>
      <c r="AA939" s="225"/>
      <c r="AB939" s="225"/>
      <c r="AC939" s="225"/>
      <c r="AD939" s="225"/>
      <c r="AE939" s="225"/>
      <c r="AF939" s="225"/>
      <c r="AG939" s="225"/>
      <c r="AH939" s="225"/>
      <c r="AI939" s="225"/>
      <c r="AJ939" s="225"/>
      <c r="AK939" s="225"/>
      <c r="AL939" s="225"/>
      <c r="AM939" s="225"/>
      <c r="AN939" s="225"/>
      <c r="AO939" s="225"/>
      <c r="AP939" s="225"/>
      <c r="AQ939" s="225"/>
      <c r="AR939" s="225"/>
      <c r="AS939" s="225"/>
      <c r="AT939" s="225"/>
      <c r="AU939" s="225"/>
      <c r="AV939" s="225"/>
      <c r="AW939" s="225"/>
      <c r="AX939" s="225"/>
      <c r="AY939" s="225"/>
      <c r="AZ939" s="225"/>
      <c r="BA939" s="225"/>
      <c r="BB939" s="225"/>
      <c r="BC939" s="225"/>
      <c r="BD939" s="225"/>
      <c r="BE939" s="225"/>
      <c r="BF939" s="225"/>
      <c r="BG939" s="225"/>
      <c r="BH939" s="225"/>
      <c r="BI939" s="225"/>
      <c r="BJ939" s="225"/>
      <c r="BK939" s="225"/>
      <c r="BL939" s="225"/>
      <c r="BM939" s="225"/>
      <c r="BN939" s="225"/>
      <c r="BO939" s="225"/>
      <c r="BP939" s="225"/>
      <c r="BQ939" s="225"/>
      <c r="BR939" s="225"/>
      <c r="BS939" s="225"/>
      <c r="BT939" s="225"/>
      <c r="BU939" s="225"/>
      <c r="BV939" s="225"/>
      <c r="BW939" s="225"/>
      <c r="BX939" s="225"/>
      <c r="BY939" s="225"/>
      <c r="BZ939" s="225"/>
    </row>
    <row r="940" spans="1:78" ht="12" customHeight="1" x14ac:dyDescent="0.25">
      <c r="A940" s="225"/>
      <c r="B940" s="225"/>
      <c r="C940" s="225"/>
      <c r="D940" s="225"/>
      <c r="E940" s="225"/>
      <c r="F940" s="225"/>
      <c r="G940" s="225"/>
      <c r="H940" s="225"/>
      <c r="I940" s="225"/>
      <c r="J940" s="270"/>
      <c r="K940" s="271"/>
      <c r="L940" s="225"/>
      <c r="M940" s="225"/>
      <c r="N940" s="225"/>
      <c r="O940" s="225"/>
      <c r="P940" s="225"/>
      <c r="Q940" s="225"/>
      <c r="R940" s="225"/>
      <c r="S940" s="225"/>
      <c r="T940" s="225"/>
      <c r="U940" s="225"/>
      <c r="V940" s="225"/>
      <c r="W940" s="225"/>
      <c r="X940" s="225"/>
      <c r="Y940" s="225"/>
      <c r="Z940" s="225"/>
      <c r="AA940" s="225"/>
      <c r="AB940" s="225"/>
      <c r="AC940" s="225"/>
      <c r="AD940" s="225"/>
      <c r="AE940" s="225"/>
      <c r="AF940" s="225"/>
      <c r="AG940" s="225"/>
      <c r="AH940" s="225"/>
      <c r="AI940" s="225"/>
      <c r="AJ940" s="225"/>
      <c r="AK940" s="225"/>
      <c r="AL940" s="225"/>
      <c r="AM940" s="225"/>
      <c r="AN940" s="225"/>
      <c r="AO940" s="225"/>
      <c r="AP940" s="225"/>
      <c r="AQ940" s="225"/>
      <c r="AR940" s="225"/>
      <c r="AS940" s="225"/>
      <c r="AT940" s="225"/>
      <c r="AU940" s="225"/>
      <c r="AV940" s="225"/>
      <c r="AW940" s="225"/>
      <c r="AX940" s="225"/>
      <c r="AY940" s="225"/>
      <c r="AZ940" s="225"/>
      <c r="BA940" s="225"/>
      <c r="BB940" s="225"/>
      <c r="BC940" s="225"/>
      <c r="BD940" s="225"/>
      <c r="BE940" s="225"/>
      <c r="BF940" s="225"/>
      <c r="BG940" s="225"/>
      <c r="BH940" s="225"/>
      <c r="BI940" s="225"/>
      <c r="BJ940" s="225"/>
      <c r="BK940" s="225"/>
      <c r="BL940" s="225"/>
      <c r="BM940" s="225"/>
      <c r="BN940" s="225"/>
      <c r="BO940" s="225"/>
      <c r="BP940" s="225"/>
      <c r="BQ940" s="225"/>
      <c r="BR940" s="225"/>
      <c r="BS940" s="225"/>
      <c r="BT940" s="225"/>
      <c r="BU940" s="225"/>
      <c r="BV940" s="225"/>
      <c r="BW940" s="225"/>
      <c r="BX940" s="225"/>
      <c r="BY940" s="225"/>
      <c r="BZ940" s="225"/>
    </row>
    <row r="941" spans="1:78" ht="12" customHeight="1" x14ac:dyDescent="0.25">
      <c r="A941" s="225"/>
      <c r="B941" s="225"/>
      <c r="C941" s="225"/>
      <c r="D941" s="225"/>
      <c r="E941" s="225"/>
      <c r="F941" s="225"/>
      <c r="G941" s="225"/>
      <c r="H941" s="225"/>
      <c r="I941" s="225"/>
      <c r="J941" s="270"/>
      <c r="K941" s="271"/>
      <c r="L941" s="225"/>
      <c r="M941" s="225"/>
      <c r="N941" s="225"/>
      <c r="O941" s="225"/>
      <c r="P941" s="225"/>
      <c r="Q941" s="225"/>
      <c r="R941" s="225"/>
      <c r="S941" s="225"/>
      <c r="T941" s="225"/>
      <c r="U941" s="225"/>
      <c r="V941" s="225"/>
      <c r="W941" s="225"/>
      <c r="X941" s="225"/>
      <c r="Y941" s="225"/>
      <c r="Z941" s="225"/>
      <c r="AA941" s="225"/>
      <c r="AB941" s="225"/>
      <c r="AC941" s="225"/>
      <c r="AD941" s="225"/>
      <c r="AE941" s="225"/>
      <c r="AF941" s="225"/>
      <c r="AG941" s="225"/>
      <c r="AH941" s="225"/>
      <c r="AI941" s="225"/>
      <c r="AJ941" s="225"/>
      <c r="AK941" s="225"/>
      <c r="AL941" s="225"/>
      <c r="AM941" s="225"/>
      <c r="AN941" s="225"/>
      <c r="AO941" s="225"/>
      <c r="AP941" s="225"/>
      <c r="AQ941" s="225"/>
      <c r="AR941" s="225"/>
      <c r="AS941" s="225"/>
      <c r="AT941" s="225"/>
      <c r="AU941" s="225"/>
      <c r="AV941" s="225"/>
      <c r="AW941" s="225"/>
      <c r="AX941" s="225"/>
      <c r="AY941" s="225"/>
      <c r="AZ941" s="225"/>
      <c r="BA941" s="225"/>
      <c r="BB941" s="225"/>
      <c r="BC941" s="225"/>
      <c r="BD941" s="225"/>
      <c r="BE941" s="225"/>
      <c r="BF941" s="225"/>
      <c r="BG941" s="225"/>
      <c r="BH941" s="225"/>
      <c r="BI941" s="225"/>
      <c r="BJ941" s="225"/>
      <c r="BK941" s="225"/>
      <c r="BL941" s="225"/>
      <c r="BM941" s="225"/>
      <c r="BN941" s="225"/>
      <c r="BO941" s="225"/>
      <c r="BP941" s="225"/>
      <c r="BQ941" s="225"/>
      <c r="BR941" s="225"/>
      <c r="BS941" s="225"/>
      <c r="BT941" s="225"/>
      <c r="BU941" s="225"/>
      <c r="BV941" s="225"/>
      <c r="BW941" s="225"/>
      <c r="BX941" s="225"/>
      <c r="BY941" s="225"/>
      <c r="BZ941" s="225"/>
    </row>
    <row r="942" spans="1:78" ht="12" customHeight="1" x14ac:dyDescent="0.25">
      <c r="A942" s="225"/>
      <c r="B942" s="225"/>
      <c r="C942" s="225"/>
      <c r="D942" s="225"/>
      <c r="E942" s="225"/>
      <c r="F942" s="225"/>
      <c r="G942" s="225"/>
      <c r="H942" s="225"/>
      <c r="I942" s="225"/>
      <c r="J942" s="270"/>
      <c r="K942" s="271"/>
      <c r="L942" s="225"/>
      <c r="M942" s="225"/>
      <c r="N942" s="225"/>
      <c r="O942" s="225"/>
      <c r="P942" s="225"/>
      <c r="Q942" s="225"/>
      <c r="R942" s="225"/>
      <c r="S942" s="225"/>
      <c r="T942" s="225"/>
      <c r="U942" s="225"/>
      <c r="V942" s="225"/>
      <c r="W942" s="225"/>
      <c r="X942" s="225"/>
      <c r="Y942" s="225"/>
      <c r="Z942" s="225"/>
      <c r="AA942" s="225"/>
      <c r="AB942" s="225"/>
      <c r="AC942" s="225"/>
      <c r="AD942" s="225"/>
      <c r="AE942" s="225"/>
      <c r="AF942" s="225"/>
      <c r="AG942" s="225"/>
      <c r="AH942" s="225"/>
      <c r="AI942" s="225"/>
      <c r="AJ942" s="225"/>
      <c r="AK942" s="225"/>
      <c r="AL942" s="225"/>
      <c r="AM942" s="225"/>
      <c r="AN942" s="225"/>
      <c r="AO942" s="225"/>
      <c r="AP942" s="225"/>
      <c r="AQ942" s="225"/>
      <c r="AR942" s="225"/>
      <c r="AS942" s="225"/>
      <c r="AT942" s="225"/>
      <c r="AU942" s="225"/>
      <c r="AV942" s="225"/>
      <c r="AW942" s="225"/>
      <c r="AX942" s="225"/>
      <c r="AY942" s="225"/>
      <c r="AZ942" s="225"/>
      <c r="BA942" s="225"/>
      <c r="BB942" s="225"/>
      <c r="BC942" s="225"/>
      <c r="BD942" s="225"/>
      <c r="BE942" s="225"/>
      <c r="BF942" s="225"/>
      <c r="BG942" s="225"/>
      <c r="BH942" s="225"/>
      <c r="BI942" s="225"/>
      <c r="BJ942" s="225"/>
      <c r="BK942" s="225"/>
      <c r="BL942" s="225"/>
      <c r="BM942" s="225"/>
      <c r="BN942" s="225"/>
      <c r="BO942" s="225"/>
      <c r="BP942" s="225"/>
      <c r="BQ942" s="225"/>
      <c r="BR942" s="225"/>
      <c r="BS942" s="225"/>
      <c r="BT942" s="225"/>
      <c r="BU942" s="225"/>
      <c r="BV942" s="225"/>
      <c r="BW942" s="225"/>
      <c r="BX942" s="225"/>
      <c r="BY942" s="225"/>
      <c r="BZ942" s="225"/>
    </row>
    <row r="943" spans="1:78" ht="12" customHeight="1" x14ac:dyDescent="0.25">
      <c r="A943" s="225"/>
      <c r="B943" s="225"/>
      <c r="C943" s="225"/>
      <c r="D943" s="225"/>
      <c r="E943" s="225"/>
      <c r="F943" s="225"/>
      <c r="G943" s="225"/>
      <c r="H943" s="225"/>
      <c r="I943" s="225"/>
      <c r="J943" s="270"/>
      <c r="K943" s="271"/>
      <c r="L943" s="225"/>
      <c r="M943" s="225"/>
      <c r="N943" s="225"/>
      <c r="O943" s="225"/>
      <c r="P943" s="225"/>
      <c r="Q943" s="225"/>
      <c r="R943" s="225"/>
      <c r="S943" s="225"/>
      <c r="T943" s="225"/>
      <c r="U943" s="225"/>
      <c r="V943" s="225"/>
      <c r="W943" s="225"/>
      <c r="X943" s="225"/>
      <c r="Y943" s="225"/>
      <c r="Z943" s="225"/>
      <c r="AA943" s="225"/>
      <c r="AB943" s="225"/>
      <c r="AC943" s="225"/>
      <c r="AD943" s="225"/>
      <c r="AE943" s="225"/>
      <c r="AF943" s="225"/>
      <c r="AG943" s="225"/>
      <c r="AH943" s="225"/>
      <c r="AI943" s="225"/>
      <c r="AJ943" s="225"/>
      <c r="AK943" s="225"/>
      <c r="AL943" s="225"/>
      <c r="AM943" s="225"/>
      <c r="AN943" s="225"/>
      <c r="AO943" s="225"/>
      <c r="AP943" s="225"/>
      <c r="AQ943" s="225"/>
      <c r="AR943" s="225"/>
      <c r="AS943" s="225"/>
      <c r="AT943" s="225"/>
      <c r="AU943" s="225"/>
      <c r="AV943" s="225"/>
      <c r="AW943" s="225"/>
      <c r="AX943" s="225"/>
      <c r="AY943" s="225"/>
      <c r="AZ943" s="225"/>
      <c r="BA943" s="225"/>
      <c r="BB943" s="225"/>
      <c r="BC943" s="225"/>
      <c r="BD943" s="225"/>
      <c r="BE943" s="225"/>
      <c r="BF943" s="225"/>
      <c r="BG943" s="225"/>
      <c r="BH943" s="225"/>
      <c r="BI943" s="225"/>
      <c r="BJ943" s="225"/>
      <c r="BK943" s="225"/>
      <c r="BL943" s="225"/>
      <c r="BM943" s="225"/>
      <c r="BN943" s="225"/>
      <c r="BO943" s="225"/>
      <c r="BP943" s="225"/>
      <c r="BQ943" s="225"/>
      <c r="BR943" s="225"/>
      <c r="BS943" s="225"/>
      <c r="BT943" s="225"/>
      <c r="BU943" s="225"/>
      <c r="BV943" s="225"/>
      <c r="BW943" s="225"/>
      <c r="BX943" s="225"/>
      <c r="BY943" s="225"/>
      <c r="BZ943" s="225"/>
    </row>
    <row r="944" spans="1:78" ht="12" customHeight="1" x14ac:dyDescent="0.25">
      <c r="A944" s="225"/>
      <c r="B944" s="225"/>
      <c r="C944" s="225"/>
      <c r="D944" s="225"/>
      <c r="E944" s="225"/>
      <c r="F944" s="225"/>
      <c r="G944" s="225"/>
      <c r="H944" s="225"/>
      <c r="I944" s="225"/>
      <c r="J944" s="270"/>
      <c r="K944" s="271"/>
      <c r="L944" s="225"/>
      <c r="M944" s="225"/>
      <c r="N944" s="225"/>
      <c r="O944" s="225"/>
      <c r="P944" s="225"/>
      <c r="Q944" s="225"/>
      <c r="R944" s="225"/>
      <c r="S944" s="225"/>
      <c r="T944" s="225"/>
      <c r="U944" s="225"/>
      <c r="V944" s="225"/>
      <c r="W944" s="225"/>
      <c r="X944" s="225"/>
      <c r="Y944" s="225"/>
      <c r="Z944" s="225"/>
      <c r="AA944" s="225"/>
      <c r="AB944" s="225"/>
      <c r="AC944" s="225"/>
      <c r="AD944" s="225"/>
      <c r="AE944" s="225"/>
      <c r="AF944" s="225"/>
      <c r="AG944" s="225"/>
      <c r="AH944" s="225"/>
      <c r="AI944" s="225"/>
      <c r="AJ944" s="225"/>
      <c r="AK944" s="225"/>
      <c r="AL944" s="225"/>
      <c r="AM944" s="225"/>
      <c r="AN944" s="225"/>
      <c r="AO944" s="225"/>
      <c r="AP944" s="225"/>
      <c r="AQ944" s="225"/>
      <c r="AR944" s="225"/>
      <c r="AS944" s="225"/>
      <c r="AT944" s="225"/>
      <c r="AU944" s="225"/>
      <c r="AV944" s="225"/>
      <c r="AW944" s="225"/>
      <c r="AX944" s="225"/>
      <c r="AY944" s="225"/>
      <c r="AZ944" s="225"/>
      <c r="BA944" s="225"/>
      <c r="BB944" s="225"/>
      <c r="BC944" s="225"/>
      <c r="BD944" s="225"/>
      <c r="BE944" s="225"/>
      <c r="BF944" s="225"/>
      <c r="BG944" s="225"/>
      <c r="BH944" s="225"/>
      <c r="BI944" s="225"/>
      <c r="BJ944" s="225"/>
      <c r="BK944" s="225"/>
      <c r="BL944" s="225"/>
      <c r="BM944" s="225"/>
      <c r="BN944" s="225"/>
      <c r="BO944" s="225"/>
      <c r="BP944" s="225"/>
      <c r="BQ944" s="225"/>
      <c r="BR944" s="225"/>
      <c r="BS944" s="225"/>
      <c r="BT944" s="225"/>
      <c r="BU944" s="225"/>
      <c r="BV944" s="225"/>
      <c r="BW944" s="225"/>
      <c r="BX944" s="225"/>
      <c r="BY944" s="225"/>
      <c r="BZ944" s="225"/>
    </row>
    <row r="945" spans="1:78" ht="12" customHeight="1" x14ac:dyDescent="0.25">
      <c r="A945" s="225"/>
      <c r="B945" s="225"/>
      <c r="C945" s="225"/>
      <c r="D945" s="225"/>
      <c r="E945" s="225"/>
      <c r="F945" s="225"/>
      <c r="G945" s="225"/>
      <c r="H945" s="225"/>
      <c r="I945" s="225"/>
      <c r="J945" s="270"/>
      <c r="K945" s="271"/>
      <c r="L945" s="225"/>
      <c r="M945" s="225"/>
      <c r="N945" s="225"/>
      <c r="O945" s="225"/>
      <c r="P945" s="225"/>
      <c r="Q945" s="225"/>
      <c r="R945" s="225"/>
      <c r="S945" s="225"/>
      <c r="T945" s="225"/>
      <c r="U945" s="225"/>
      <c r="V945" s="225"/>
      <c r="W945" s="225"/>
      <c r="X945" s="225"/>
      <c r="Y945" s="225"/>
      <c r="Z945" s="225"/>
      <c r="AA945" s="225"/>
      <c r="AB945" s="225"/>
      <c r="AC945" s="225"/>
      <c r="AD945" s="225"/>
      <c r="AE945" s="225"/>
      <c r="AF945" s="225"/>
      <c r="AG945" s="225"/>
      <c r="AH945" s="225"/>
      <c r="AI945" s="225"/>
      <c r="AJ945" s="225"/>
      <c r="AK945" s="225"/>
      <c r="AL945" s="225"/>
      <c r="AM945" s="225"/>
      <c r="AN945" s="225"/>
      <c r="AO945" s="225"/>
      <c r="AP945" s="225"/>
      <c r="AQ945" s="225"/>
      <c r="AR945" s="225"/>
      <c r="AS945" s="225"/>
      <c r="AT945" s="225"/>
      <c r="AU945" s="225"/>
      <c r="AV945" s="225"/>
      <c r="AW945" s="225"/>
      <c r="AX945" s="225"/>
      <c r="AY945" s="225"/>
      <c r="AZ945" s="225"/>
      <c r="BA945" s="225"/>
      <c r="BB945" s="225"/>
      <c r="BC945" s="225"/>
      <c r="BD945" s="225"/>
      <c r="BE945" s="225"/>
      <c r="BF945" s="225"/>
      <c r="BG945" s="225"/>
      <c r="BH945" s="225"/>
      <c r="BI945" s="225"/>
      <c r="BJ945" s="225"/>
      <c r="BK945" s="225"/>
      <c r="BL945" s="225"/>
      <c r="BM945" s="225"/>
      <c r="BN945" s="225"/>
      <c r="BO945" s="225"/>
      <c r="BP945" s="225"/>
      <c r="BQ945" s="225"/>
      <c r="BR945" s="225"/>
      <c r="BS945" s="225"/>
      <c r="BT945" s="225"/>
      <c r="BU945" s="225"/>
      <c r="BV945" s="225"/>
      <c r="BW945" s="225"/>
      <c r="BX945" s="225"/>
      <c r="BY945" s="225"/>
      <c r="BZ945" s="225"/>
    </row>
    <row r="946" spans="1:78" ht="12" customHeight="1" x14ac:dyDescent="0.25">
      <c r="A946" s="225"/>
      <c r="B946" s="225"/>
      <c r="C946" s="225"/>
      <c r="D946" s="225"/>
      <c r="E946" s="225"/>
      <c r="F946" s="225"/>
      <c r="G946" s="225"/>
      <c r="H946" s="225"/>
      <c r="I946" s="225"/>
      <c r="J946" s="270"/>
      <c r="K946" s="271"/>
      <c r="L946" s="225"/>
      <c r="M946" s="225"/>
      <c r="N946" s="225"/>
      <c r="O946" s="225"/>
      <c r="P946" s="225"/>
      <c r="Q946" s="225"/>
      <c r="R946" s="225"/>
      <c r="S946" s="225"/>
      <c r="T946" s="225"/>
      <c r="U946" s="225"/>
      <c r="V946" s="225"/>
      <c r="W946" s="225"/>
      <c r="X946" s="225"/>
      <c r="Y946" s="225"/>
      <c r="Z946" s="225"/>
      <c r="AA946" s="225"/>
      <c r="AB946" s="225"/>
      <c r="AC946" s="225"/>
      <c r="AD946" s="225"/>
      <c r="AE946" s="225"/>
      <c r="AF946" s="225"/>
      <c r="AG946" s="225"/>
      <c r="AH946" s="225"/>
      <c r="AI946" s="225"/>
      <c r="AJ946" s="225"/>
      <c r="AK946" s="225"/>
      <c r="AL946" s="225"/>
      <c r="AM946" s="225"/>
      <c r="AN946" s="225"/>
      <c r="AO946" s="225"/>
      <c r="AP946" s="225"/>
      <c r="AQ946" s="225"/>
      <c r="AR946" s="225"/>
      <c r="AS946" s="225"/>
      <c r="AT946" s="225"/>
      <c r="AU946" s="225"/>
      <c r="AV946" s="225"/>
      <c r="AW946" s="225"/>
      <c r="AX946" s="225"/>
      <c r="AY946" s="225"/>
      <c r="AZ946" s="225"/>
      <c r="BA946" s="225"/>
      <c r="BB946" s="225"/>
      <c r="BC946" s="225"/>
      <c r="BD946" s="225"/>
      <c r="BE946" s="225"/>
      <c r="BF946" s="225"/>
      <c r="BG946" s="225"/>
      <c r="BH946" s="225"/>
      <c r="BI946" s="225"/>
      <c r="BJ946" s="225"/>
      <c r="BK946" s="225"/>
      <c r="BL946" s="225"/>
      <c r="BM946" s="225"/>
      <c r="BN946" s="225"/>
      <c r="BO946" s="225"/>
      <c r="BP946" s="225"/>
      <c r="BQ946" s="225"/>
      <c r="BR946" s="225"/>
      <c r="BS946" s="225"/>
      <c r="BT946" s="225"/>
      <c r="BU946" s="225"/>
      <c r="BV946" s="225"/>
      <c r="BW946" s="225"/>
      <c r="BX946" s="225"/>
      <c r="BY946" s="225"/>
      <c r="BZ946" s="225"/>
    </row>
    <row r="947" spans="1:78" ht="12" customHeight="1" x14ac:dyDescent="0.25">
      <c r="A947" s="225"/>
      <c r="B947" s="225"/>
      <c r="C947" s="225"/>
      <c r="D947" s="225"/>
      <c r="E947" s="225"/>
      <c r="F947" s="225"/>
      <c r="G947" s="225"/>
      <c r="H947" s="225"/>
      <c r="I947" s="225"/>
      <c r="J947" s="270"/>
      <c r="K947" s="271"/>
      <c r="L947" s="225"/>
      <c r="M947" s="225"/>
      <c r="N947" s="225"/>
      <c r="O947" s="225"/>
      <c r="P947" s="225"/>
      <c r="Q947" s="225"/>
      <c r="R947" s="225"/>
      <c r="S947" s="225"/>
      <c r="T947" s="225"/>
      <c r="U947" s="225"/>
      <c r="V947" s="225"/>
      <c r="W947" s="225"/>
      <c r="X947" s="225"/>
      <c r="Y947" s="225"/>
      <c r="Z947" s="225"/>
      <c r="AA947" s="225"/>
      <c r="AB947" s="225"/>
      <c r="AC947" s="225"/>
      <c r="AD947" s="225"/>
      <c r="AE947" s="225"/>
      <c r="AF947" s="225"/>
      <c r="AG947" s="225"/>
      <c r="AH947" s="225"/>
      <c r="AI947" s="225"/>
      <c r="AJ947" s="225"/>
      <c r="AK947" s="225"/>
      <c r="AL947" s="225"/>
      <c r="AM947" s="225"/>
      <c r="AN947" s="225"/>
      <c r="AO947" s="225"/>
      <c r="AP947" s="225"/>
      <c r="AQ947" s="225"/>
      <c r="AR947" s="225"/>
      <c r="AS947" s="225"/>
      <c r="AT947" s="225"/>
      <c r="AU947" s="225"/>
      <c r="AV947" s="225"/>
      <c r="AW947" s="225"/>
      <c r="AX947" s="225"/>
      <c r="AY947" s="225"/>
      <c r="AZ947" s="225"/>
      <c r="BA947" s="225"/>
      <c r="BB947" s="225"/>
      <c r="BC947" s="225"/>
      <c r="BD947" s="225"/>
      <c r="BE947" s="225"/>
      <c r="BF947" s="225"/>
      <c r="BG947" s="225"/>
      <c r="BH947" s="225"/>
      <c r="BI947" s="225"/>
      <c r="BJ947" s="225"/>
      <c r="BK947" s="225"/>
      <c r="BL947" s="225"/>
      <c r="BM947" s="225"/>
      <c r="BN947" s="225"/>
      <c r="BO947" s="225"/>
      <c r="BP947" s="225"/>
      <c r="BQ947" s="225"/>
      <c r="BR947" s="225"/>
      <c r="BS947" s="225"/>
      <c r="BT947" s="225"/>
      <c r="BU947" s="225"/>
      <c r="BV947" s="225"/>
      <c r="BW947" s="225"/>
      <c r="BX947" s="225"/>
      <c r="BY947" s="225"/>
      <c r="BZ947" s="225"/>
    </row>
    <row r="948" spans="1:78" ht="12" customHeight="1" x14ac:dyDescent="0.25">
      <c r="A948" s="225"/>
      <c r="B948" s="225"/>
      <c r="C948" s="225"/>
      <c r="D948" s="225"/>
      <c r="E948" s="225"/>
      <c r="F948" s="225"/>
      <c r="G948" s="225"/>
      <c r="H948" s="225"/>
      <c r="I948" s="225"/>
      <c r="J948" s="270"/>
      <c r="K948" s="271"/>
      <c r="L948" s="225"/>
      <c r="M948" s="225"/>
      <c r="N948" s="225"/>
      <c r="O948" s="225"/>
      <c r="P948" s="225"/>
      <c r="Q948" s="225"/>
      <c r="R948" s="225"/>
      <c r="S948" s="225"/>
      <c r="T948" s="225"/>
      <c r="U948" s="225"/>
      <c r="V948" s="225"/>
      <c r="W948" s="225"/>
      <c r="X948" s="225"/>
      <c r="Y948" s="225"/>
      <c r="Z948" s="225"/>
      <c r="AA948" s="225"/>
      <c r="AB948" s="225"/>
      <c r="AC948" s="225"/>
      <c r="AD948" s="225"/>
      <c r="AE948" s="225"/>
      <c r="AF948" s="225"/>
      <c r="AG948" s="225"/>
      <c r="AH948" s="225"/>
      <c r="AI948" s="225"/>
      <c r="AJ948" s="225"/>
      <c r="AK948" s="225"/>
      <c r="AL948" s="225"/>
      <c r="AM948" s="225"/>
      <c r="AN948" s="225"/>
      <c r="AO948" s="225"/>
      <c r="AP948" s="225"/>
      <c r="AQ948" s="225"/>
      <c r="AR948" s="225"/>
      <c r="AS948" s="225"/>
      <c r="AT948" s="225"/>
      <c r="AU948" s="225"/>
      <c r="AV948" s="225"/>
      <c r="AW948" s="225"/>
      <c r="AX948" s="225"/>
      <c r="AY948" s="225"/>
      <c r="AZ948" s="225"/>
      <c r="BA948" s="225"/>
      <c r="BB948" s="225"/>
      <c r="BC948" s="225"/>
      <c r="BD948" s="225"/>
      <c r="BE948" s="225"/>
      <c r="BF948" s="225"/>
      <c r="BG948" s="225"/>
      <c r="BH948" s="225"/>
      <c r="BI948" s="225"/>
      <c r="BJ948" s="225"/>
      <c r="BK948" s="225"/>
      <c r="BL948" s="225"/>
      <c r="BM948" s="225"/>
      <c r="BN948" s="225"/>
      <c r="BO948" s="225"/>
      <c r="BP948" s="225"/>
      <c r="BQ948" s="225"/>
      <c r="BR948" s="225"/>
      <c r="BS948" s="225"/>
      <c r="BT948" s="225"/>
      <c r="BU948" s="225"/>
      <c r="BV948" s="225"/>
      <c r="BW948" s="225"/>
      <c r="BX948" s="225"/>
      <c r="BY948" s="225"/>
      <c r="BZ948" s="225"/>
    </row>
    <row r="949" spans="1:78" ht="12" customHeight="1" x14ac:dyDescent="0.25">
      <c r="A949" s="225"/>
      <c r="B949" s="225"/>
      <c r="C949" s="225"/>
      <c r="D949" s="225"/>
      <c r="E949" s="225"/>
      <c r="F949" s="225"/>
      <c r="G949" s="225"/>
      <c r="H949" s="225"/>
      <c r="I949" s="225"/>
      <c r="J949" s="270"/>
      <c r="K949" s="271"/>
      <c r="L949" s="225"/>
      <c r="M949" s="225"/>
      <c r="N949" s="225"/>
      <c r="O949" s="225"/>
      <c r="P949" s="225"/>
      <c r="Q949" s="225"/>
      <c r="R949" s="225"/>
      <c r="S949" s="225"/>
      <c r="T949" s="225"/>
      <c r="U949" s="225"/>
      <c r="V949" s="225"/>
      <c r="W949" s="225"/>
      <c r="X949" s="225"/>
      <c r="Y949" s="225"/>
      <c r="Z949" s="225"/>
      <c r="AA949" s="225"/>
      <c r="AB949" s="225"/>
      <c r="AC949" s="225"/>
      <c r="AD949" s="225"/>
      <c r="AE949" s="225"/>
      <c r="AF949" s="225"/>
      <c r="AG949" s="225"/>
      <c r="AH949" s="225"/>
      <c r="AI949" s="225"/>
      <c r="AJ949" s="225"/>
      <c r="AK949" s="225"/>
      <c r="AL949" s="225"/>
      <c r="AM949" s="225"/>
      <c r="AN949" s="225"/>
      <c r="AO949" s="225"/>
      <c r="AP949" s="225"/>
      <c r="AQ949" s="225"/>
      <c r="AR949" s="225"/>
      <c r="AS949" s="225"/>
      <c r="AT949" s="225"/>
      <c r="AU949" s="225"/>
      <c r="AV949" s="225"/>
      <c r="AW949" s="225"/>
      <c r="AX949" s="225"/>
      <c r="AY949" s="225"/>
      <c r="AZ949" s="225"/>
      <c r="BA949" s="225"/>
      <c r="BB949" s="225"/>
      <c r="BC949" s="225"/>
      <c r="BD949" s="225"/>
      <c r="BE949" s="225"/>
      <c r="BF949" s="225"/>
      <c r="BG949" s="225"/>
      <c r="BH949" s="225"/>
      <c r="BI949" s="225"/>
      <c r="BJ949" s="225"/>
      <c r="BK949" s="225"/>
      <c r="BL949" s="225"/>
      <c r="BM949" s="225"/>
      <c r="BN949" s="225"/>
      <c r="BO949" s="225"/>
      <c r="BP949" s="225"/>
      <c r="BQ949" s="225"/>
      <c r="BR949" s="225"/>
      <c r="BS949" s="225"/>
      <c r="BT949" s="225"/>
      <c r="BU949" s="225"/>
      <c r="BV949" s="225"/>
      <c r="BW949" s="225"/>
      <c r="BX949" s="225"/>
      <c r="BY949" s="225"/>
      <c r="BZ949" s="225"/>
    </row>
    <row r="950" spans="1:78" ht="12" customHeight="1" x14ac:dyDescent="0.25">
      <c r="A950" s="225"/>
      <c r="B950" s="225"/>
      <c r="C950" s="225"/>
      <c r="D950" s="225"/>
      <c r="E950" s="225"/>
      <c r="F950" s="225"/>
      <c r="G950" s="225"/>
      <c r="H950" s="225"/>
      <c r="I950" s="225"/>
      <c r="J950" s="270"/>
      <c r="K950" s="271"/>
      <c r="L950" s="225"/>
      <c r="M950" s="225"/>
      <c r="N950" s="225"/>
      <c r="O950" s="225"/>
      <c r="P950" s="225"/>
      <c r="Q950" s="225"/>
      <c r="R950" s="225"/>
      <c r="S950" s="225"/>
      <c r="T950" s="225"/>
      <c r="U950" s="225"/>
      <c r="V950" s="225"/>
      <c r="W950" s="225"/>
      <c r="X950" s="225"/>
      <c r="Y950" s="225"/>
      <c r="Z950" s="225"/>
      <c r="AA950" s="225"/>
      <c r="AB950" s="225"/>
      <c r="AC950" s="225"/>
      <c r="AD950" s="225"/>
      <c r="AE950" s="225"/>
      <c r="AF950" s="225"/>
      <c r="AG950" s="225"/>
      <c r="AH950" s="225"/>
      <c r="AI950" s="225"/>
      <c r="AJ950" s="225"/>
      <c r="AK950" s="225"/>
      <c r="AL950" s="225"/>
      <c r="AM950" s="225"/>
      <c r="AN950" s="225"/>
      <c r="AO950" s="225"/>
      <c r="AP950" s="225"/>
      <c r="AQ950" s="225"/>
      <c r="AR950" s="225"/>
      <c r="AS950" s="225"/>
      <c r="AT950" s="225"/>
      <c r="AU950" s="225"/>
      <c r="AV950" s="225"/>
      <c r="AW950" s="225"/>
      <c r="AX950" s="225"/>
      <c r="AY950" s="225"/>
      <c r="AZ950" s="225"/>
      <c r="BA950" s="225"/>
      <c r="BB950" s="225"/>
      <c r="BC950" s="225"/>
      <c r="BD950" s="225"/>
      <c r="BE950" s="225"/>
      <c r="BF950" s="225"/>
      <c r="BG950" s="225"/>
      <c r="BH950" s="225"/>
      <c r="BI950" s="225"/>
      <c r="BJ950" s="225"/>
      <c r="BK950" s="225"/>
      <c r="BL950" s="225"/>
      <c r="BM950" s="225"/>
      <c r="BN950" s="225"/>
      <c r="BO950" s="225"/>
      <c r="BP950" s="225"/>
      <c r="BQ950" s="225"/>
      <c r="BR950" s="225"/>
      <c r="BS950" s="225"/>
      <c r="BT950" s="225"/>
      <c r="BU950" s="225"/>
      <c r="BV950" s="225"/>
      <c r="BW950" s="225"/>
      <c r="BX950" s="225"/>
      <c r="BY950" s="225"/>
      <c r="BZ950" s="225"/>
    </row>
    <row r="951" spans="1:78" ht="12" customHeight="1" x14ac:dyDescent="0.25">
      <c r="A951" s="225"/>
      <c r="B951" s="225"/>
      <c r="C951" s="225"/>
      <c r="D951" s="225"/>
      <c r="E951" s="225"/>
      <c r="F951" s="225"/>
      <c r="G951" s="225"/>
      <c r="H951" s="225"/>
      <c r="I951" s="225"/>
      <c r="J951" s="270"/>
      <c r="K951" s="271"/>
      <c r="L951" s="225"/>
      <c r="M951" s="225"/>
      <c r="N951" s="225"/>
      <c r="O951" s="225"/>
      <c r="P951" s="225"/>
      <c r="Q951" s="225"/>
      <c r="R951" s="225"/>
      <c r="S951" s="225"/>
      <c r="T951" s="225"/>
      <c r="U951" s="225"/>
      <c r="V951" s="225"/>
      <c r="W951" s="225"/>
      <c r="X951" s="225"/>
      <c r="Y951" s="225"/>
      <c r="Z951" s="225"/>
      <c r="AA951" s="225"/>
      <c r="AB951" s="225"/>
      <c r="AC951" s="225"/>
      <c r="AD951" s="225"/>
      <c r="AE951" s="225"/>
      <c r="AF951" s="225"/>
      <c r="AG951" s="225"/>
      <c r="AH951" s="225"/>
      <c r="AI951" s="225"/>
      <c r="AJ951" s="225"/>
      <c r="AK951" s="225"/>
      <c r="AL951" s="225"/>
      <c r="AM951" s="225"/>
      <c r="AN951" s="225"/>
      <c r="AO951" s="225"/>
      <c r="AP951" s="225"/>
      <c r="AQ951" s="225"/>
      <c r="AR951" s="225"/>
      <c r="AS951" s="225"/>
      <c r="AT951" s="225"/>
      <c r="AU951" s="225"/>
      <c r="AV951" s="225"/>
      <c r="AW951" s="225"/>
      <c r="AX951" s="225"/>
      <c r="AY951" s="225"/>
      <c r="AZ951" s="225"/>
      <c r="BA951" s="225"/>
      <c r="BB951" s="225"/>
      <c r="BC951" s="225"/>
      <c r="BD951" s="225"/>
      <c r="BE951" s="225"/>
      <c r="BF951" s="225"/>
      <c r="BG951" s="225"/>
      <c r="BH951" s="225"/>
      <c r="BI951" s="225"/>
      <c r="BJ951" s="225"/>
      <c r="BK951" s="225"/>
      <c r="BL951" s="225"/>
      <c r="BM951" s="225"/>
      <c r="BN951" s="225"/>
      <c r="BO951" s="225"/>
      <c r="BP951" s="225"/>
      <c r="BQ951" s="225"/>
      <c r="BR951" s="225"/>
      <c r="BS951" s="225"/>
      <c r="BT951" s="225"/>
      <c r="BU951" s="225"/>
      <c r="BV951" s="225"/>
      <c r="BW951" s="225"/>
      <c r="BX951" s="225"/>
      <c r="BY951" s="225"/>
      <c r="BZ951" s="225"/>
    </row>
    <row r="952" spans="1:78" ht="12" customHeight="1" x14ac:dyDescent="0.25">
      <c r="A952" s="225"/>
      <c r="B952" s="225"/>
      <c r="C952" s="225"/>
      <c r="D952" s="225"/>
      <c r="E952" s="225"/>
      <c r="F952" s="225"/>
      <c r="G952" s="225"/>
      <c r="H952" s="225"/>
      <c r="I952" s="225"/>
      <c r="J952" s="270"/>
      <c r="K952" s="271"/>
      <c r="L952" s="225"/>
      <c r="M952" s="225"/>
      <c r="N952" s="225"/>
      <c r="O952" s="225"/>
      <c r="P952" s="225"/>
      <c r="Q952" s="225"/>
      <c r="R952" s="225"/>
      <c r="S952" s="225"/>
      <c r="T952" s="225"/>
      <c r="U952" s="225"/>
      <c r="V952" s="225"/>
      <c r="W952" s="225"/>
      <c r="X952" s="225"/>
      <c r="Y952" s="225"/>
      <c r="Z952" s="225"/>
      <c r="AA952" s="225"/>
      <c r="AB952" s="225"/>
      <c r="AC952" s="225"/>
      <c r="AD952" s="225"/>
      <c r="AE952" s="225"/>
      <c r="AF952" s="225"/>
      <c r="AG952" s="225"/>
      <c r="AH952" s="225"/>
      <c r="AI952" s="225"/>
      <c r="AJ952" s="225"/>
      <c r="AK952" s="225"/>
      <c r="AL952" s="225"/>
      <c r="AM952" s="225"/>
      <c r="AN952" s="225"/>
      <c r="AO952" s="225"/>
      <c r="AP952" s="225"/>
      <c r="AQ952" s="225"/>
      <c r="AR952" s="225"/>
      <c r="AS952" s="225"/>
      <c r="AT952" s="225"/>
      <c r="AU952" s="225"/>
      <c r="AV952" s="225"/>
      <c r="AW952" s="225"/>
      <c r="AX952" s="225"/>
      <c r="AY952" s="225"/>
      <c r="AZ952" s="225"/>
      <c r="BA952" s="225"/>
      <c r="BB952" s="225"/>
      <c r="BC952" s="225"/>
      <c r="BD952" s="225"/>
      <c r="BE952" s="225"/>
      <c r="BF952" s="225"/>
      <c r="BG952" s="225"/>
      <c r="BH952" s="225"/>
      <c r="BI952" s="225"/>
      <c r="BJ952" s="225"/>
      <c r="BK952" s="225"/>
      <c r="BL952" s="225"/>
      <c r="BM952" s="225"/>
      <c r="BN952" s="225"/>
      <c r="BO952" s="225"/>
      <c r="BP952" s="225"/>
      <c r="BQ952" s="225"/>
      <c r="BR952" s="225"/>
      <c r="BS952" s="225"/>
      <c r="BT952" s="225"/>
      <c r="BU952" s="225"/>
      <c r="BV952" s="225"/>
      <c r="BW952" s="225"/>
      <c r="BX952" s="225"/>
      <c r="BY952" s="225"/>
      <c r="BZ952" s="225"/>
    </row>
    <row r="953" spans="1:78" ht="12" customHeight="1" x14ac:dyDescent="0.25">
      <c r="A953" s="225"/>
      <c r="B953" s="225"/>
      <c r="C953" s="225"/>
      <c r="D953" s="225"/>
      <c r="E953" s="225"/>
      <c r="F953" s="225"/>
      <c r="G953" s="225"/>
      <c r="H953" s="225"/>
      <c r="I953" s="225"/>
      <c r="J953" s="270"/>
      <c r="K953" s="271"/>
      <c r="L953" s="225"/>
      <c r="M953" s="225"/>
      <c r="N953" s="225"/>
      <c r="O953" s="225"/>
      <c r="P953" s="225"/>
      <c r="Q953" s="225"/>
      <c r="R953" s="225"/>
      <c r="S953" s="225"/>
      <c r="T953" s="225"/>
      <c r="U953" s="225"/>
      <c r="V953" s="225"/>
      <c r="W953" s="225"/>
      <c r="X953" s="225"/>
      <c r="Y953" s="225"/>
      <c r="Z953" s="225"/>
      <c r="AA953" s="225"/>
      <c r="AB953" s="225"/>
      <c r="AC953" s="225"/>
      <c r="AD953" s="225"/>
      <c r="AE953" s="225"/>
      <c r="AF953" s="225"/>
      <c r="AG953" s="225"/>
      <c r="AH953" s="225"/>
      <c r="AI953" s="225"/>
      <c r="AJ953" s="225"/>
      <c r="AK953" s="225"/>
      <c r="AL953" s="225"/>
      <c r="AM953" s="225"/>
      <c r="AN953" s="225"/>
      <c r="AO953" s="225"/>
      <c r="AP953" s="225"/>
      <c r="AQ953" s="225"/>
      <c r="AR953" s="225"/>
      <c r="AS953" s="225"/>
      <c r="AT953" s="225"/>
      <c r="AU953" s="225"/>
      <c r="AV953" s="225"/>
      <c r="AW953" s="225"/>
      <c r="AX953" s="225"/>
      <c r="AY953" s="225"/>
      <c r="AZ953" s="225"/>
      <c r="BA953" s="225"/>
      <c r="BB953" s="225"/>
      <c r="BC953" s="225"/>
      <c r="BD953" s="225"/>
      <c r="BE953" s="225"/>
      <c r="BF953" s="225"/>
      <c r="BG953" s="225"/>
      <c r="BH953" s="225"/>
      <c r="BI953" s="225"/>
      <c r="BJ953" s="225"/>
      <c r="BK953" s="225"/>
      <c r="BL953" s="225"/>
      <c r="BM953" s="225"/>
      <c r="BN953" s="225"/>
      <c r="BO953" s="225"/>
      <c r="BP953" s="225"/>
      <c r="BQ953" s="225"/>
      <c r="BR953" s="225"/>
      <c r="BS953" s="225"/>
      <c r="BT953" s="225"/>
      <c r="BU953" s="225"/>
      <c r="BV953" s="225"/>
      <c r="BW953" s="225"/>
      <c r="BX953" s="225"/>
      <c r="BY953" s="225"/>
      <c r="BZ953" s="225"/>
    </row>
    <row r="954" spans="1:78" ht="12" customHeight="1" x14ac:dyDescent="0.25">
      <c r="A954" s="225"/>
      <c r="B954" s="225"/>
      <c r="C954" s="225"/>
      <c r="D954" s="225"/>
      <c r="E954" s="225"/>
      <c r="F954" s="225"/>
      <c r="G954" s="225"/>
      <c r="H954" s="225"/>
      <c r="I954" s="225"/>
      <c r="J954" s="270"/>
      <c r="K954" s="271"/>
      <c r="L954" s="225"/>
      <c r="M954" s="225"/>
      <c r="N954" s="225"/>
      <c r="O954" s="225"/>
      <c r="P954" s="225"/>
      <c r="Q954" s="225"/>
      <c r="R954" s="225"/>
      <c r="S954" s="225"/>
      <c r="T954" s="225"/>
      <c r="U954" s="225"/>
      <c r="V954" s="225"/>
      <c r="W954" s="225"/>
      <c r="X954" s="225"/>
      <c r="Y954" s="225"/>
      <c r="Z954" s="225"/>
      <c r="AA954" s="225"/>
      <c r="AB954" s="225"/>
      <c r="AC954" s="225"/>
      <c r="AD954" s="225"/>
      <c r="AE954" s="225"/>
      <c r="AF954" s="225"/>
      <c r="AG954" s="225"/>
      <c r="AH954" s="225"/>
      <c r="AI954" s="225"/>
      <c r="AJ954" s="225"/>
      <c r="AK954" s="225"/>
      <c r="AL954" s="225"/>
      <c r="AM954" s="225"/>
      <c r="AN954" s="225"/>
      <c r="AO954" s="225"/>
      <c r="AP954" s="225"/>
      <c r="AQ954" s="225"/>
      <c r="AR954" s="225"/>
      <c r="AS954" s="225"/>
      <c r="AT954" s="225"/>
      <c r="AU954" s="225"/>
      <c r="AV954" s="225"/>
      <c r="AW954" s="225"/>
      <c r="AX954" s="225"/>
      <c r="AY954" s="225"/>
      <c r="AZ954" s="225"/>
      <c r="BA954" s="225"/>
      <c r="BB954" s="225"/>
      <c r="BC954" s="225"/>
      <c r="BD954" s="225"/>
      <c r="BE954" s="225"/>
      <c r="BF954" s="225"/>
      <c r="BG954" s="225"/>
      <c r="BH954" s="225"/>
      <c r="BI954" s="225"/>
      <c r="BJ954" s="225"/>
      <c r="BK954" s="225"/>
      <c r="BL954" s="225"/>
      <c r="BM954" s="225"/>
      <c r="BN954" s="225"/>
      <c r="BO954" s="225"/>
      <c r="BP954" s="225"/>
      <c r="BQ954" s="225"/>
      <c r="BR954" s="225"/>
      <c r="BS954" s="225"/>
      <c r="BT954" s="225"/>
      <c r="BU954" s="225"/>
      <c r="BV954" s="225"/>
      <c r="BW954" s="225"/>
      <c r="BX954" s="225"/>
      <c r="BY954" s="225"/>
      <c r="BZ954" s="225"/>
    </row>
    <row r="955" spans="1:78" ht="12" customHeight="1" x14ac:dyDescent="0.25">
      <c r="A955" s="225"/>
      <c r="B955" s="225"/>
      <c r="C955" s="225"/>
      <c r="D955" s="225"/>
      <c r="E955" s="225"/>
      <c r="F955" s="225"/>
      <c r="G955" s="225"/>
      <c r="H955" s="225"/>
      <c r="I955" s="225"/>
      <c r="J955" s="270"/>
      <c r="K955" s="271"/>
      <c r="L955" s="225"/>
      <c r="M955" s="225"/>
      <c r="N955" s="225"/>
      <c r="O955" s="225"/>
      <c r="P955" s="225"/>
      <c r="Q955" s="225"/>
      <c r="R955" s="225"/>
      <c r="S955" s="225"/>
      <c r="T955" s="225"/>
      <c r="U955" s="225"/>
      <c r="V955" s="225"/>
      <c r="W955" s="225"/>
      <c r="X955" s="225"/>
      <c r="Y955" s="225"/>
      <c r="Z955" s="225"/>
      <c r="AA955" s="225"/>
      <c r="AB955" s="225"/>
      <c r="AC955" s="225"/>
      <c r="AD955" s="225"/>
      <c r="AE955" s="225"/>
      <c r="AF955" s="225"/>
      <c r="AG955" s="225"/>
      <c r="AH955" s="225"/>
      <c r="AI955" s="225"/>
      <c r="AJ955" s="225"/>
      <c r="AK955" s="225"/>
      <c r="AL955" s="225"/>
      <c r="AM955" s="225"/>
      <c r="AN955" s="225"/>
      <c r="AO955" s="225"/>
      <c r="AP955" s="225"/>
      <c r="AQ955" s="225"/>
      <c r="AR955" s="225"/>
      <c r="AS955" s="225"/>
      <c r="AT955" s="225"/>
      <c r="AU955" s="225"/>
      <c r="AV955" s="225"/>
      <c r="AW955" s="225"/>
      <c r="AX955" s="225"/>
      <c r="AY955" s="225"/>
      <c r="AZ955" s="225"/>
      <c r="BA955" s="225"/>
      <c r="BB955" s="225"/>
      <c r="BC955" s="225"/>
      <c r="BD955" s="225"/>
      <c r="BE955" s="225"/>
      <c r="BF955" s="225"/>
      <c r="BG955" s="225"/>
      <c r="BH955" s="225"/>
      <c r="BI955" s="225"/>
      <c r="BJ955" s="225"/>
      <c r="BK955" s="225"/>
      <c r="BL955" s="225"/>
      <c r="BM955" s="225"/>
      <c r="BN955" s="225"/>
      <c r="BO955" s="225"/>
      <c r="BP955" s="225"/>
      <c r="BQ955" s="225"/>
      <c r="BR955" s="225"/>
      <c r="BS955" s="225"/>
      <c r="BT955" s="225"/>
      <c r="BU955" s="225"/>
      <c r="BV955" s="225"/>
      <c r="BW955" s="225"/>
      <c r="BX955" s="225"/>
      <c r="BY955" s="225"/>
      <c r="BZ955" s="225"/>
    </row>
    <row r="956" spans="1:78" ht="12" customHeight="1" x14ac:dyDescent="0.25">
      <c r="A956" s="225"/>
      <c r="B956" s="225"/>
      <c r="C956" s="225"/>
      <c r="D956" s="225"/>
      <c r="E956" s="225"/>
      <c r="F956" s="225"/>
      <c r="G956" s="225"/>
      <c r="H956" s="225"/>
      <c r="I956" s="225"/>
      <c r="J956" s="270"/>
      <c r="K956" s="271"/>
      <c r="L956" s="225"/>
      <c r="M956" s="225"/>
      <c r="N956" s="225"/>
      <c r="O956" s="225"/>
      <c r="P956" s="225"/>
      <c r="Q956" s="225"/>
      <c r="R956" s="225"/>
      <c r="S956" s="225"/>
      <c r="T956" s="225"/>
      <c r="U956" s="225"/>
      <c r="V956" s="225"/>
      <c r="W956" s="225"/>
      <c r="X956" s="225"/>
      <c r="Y956" s="225"/>
      <c r="Z956" s="225"/>
      <c r="AA956" s="225"/>
      <c r="AB956" s="225"/>
      <c r="AC956" s="225"/>
      <c r="AD956" s="225"/>
      <c r="AE956" s="225"/>
      <c r="AF956" s="225"/>
      <c r="AG956" s="225"/>
      <c r="AH956" s="225"/>
      <c r="AI956" s="225"/>
      <c r="AJ956" s="225"/>
      <c r="AK956" s="225"/>
      <c r="AL956" s="225"/>
      <c r="AM956" s="225"/>
      <c r="AN956" s="225"/>
      <c r="AO956" s="225"/>
      <c r="AP956" s="225"/>
      <c r="AQ956" s="225"/>
      <c r="AR956" s="225"/>
      <c r="AS956" s="225"/>
      <c r="AT956" s="225"/>
      <c r="AU956" s="225"/>
      <c r="AV956" s="225"/>
      <c r="AW956" s="225"/>
      <c r="AX956" s="225"/>
      <c r="AY956" s="225"/>
      <c r="AZ956" s="225"/>
      <c r="BA956" s="225"/>
      <c r="BB956" s="225"/>
      <c r="BC956" s="225"/>
      <c r="BD956" s="225"/>
      <c r="BE956" s="225"/>
      <c r="BF956" s="225"/>
      <c r="BG956" s="225"/>
      <c r="BH956" s="225"/>
      <c r="BI956" s="225"/>
      <c r="BJ956" s="225"/>
      <c r="BK956" s="225"/>
      <c r="BL956" s="225"/>
      <c r="BM956" s="225"/>
      <c r="BN956" s="225"/>
      <c r="BO956" s="225"/>
      <c r="BP956" s="225"/>
      <c r="BQ956" s="225"/>
      <c r="BR956" s="225"/>
      <c r="BS956" s="225"/>
      <c r="BT956" s="225"/>
      <c r="BU956" s="225"/>
      <c r="BV956" s="225"/>
      <c r="BW956" s="225"/>
      <c r="BX956" s="225"/>
      <c r="BY956" s="225"/>
      <c r="BZ956" s="225"/>
    </row>
    <row r="957" spans="1:78" ht="12" customHeight="1" x14ac:dyDescent="0.25">
      <c r="A957" s="225"/>
      <c r="B957" s="225"/>
      <c r="C957" s="225"/>
      <c r="D957" s="225"/>
      <c r="E957" s="225"/>
      <c r="F957" s="225"/>
      <c r="G957" s="225"/>
      <c r="H957" s="225"/>
      <c r="I957" s="225"/>
      <c r="J957" s="270"/>
      <c r="K957" s="271"/>
      <c r="L957" s="225"/>
      <c r="M957" s="225"/>
      <c r="N957" s="225"/>
      <c r="O957" s="225"/>
      <c r="P957" s="225"/>
      <c r="Q957" s="225"/>
      <c r="R957" s="225"/>
      <c r="S957" s="225"/>
      <c r="T957" s="225"/>
      <c r="U957" s="225"/>
      <c r="V957" s="225"/>
      <c r="W957" s="225"/>
      <c r="X957" s="225"/>
      <c r="Y957" s="225"/>
      <c r="Z957" s="225"/>
      <c r="AA957" s="225"/>
      <c r="AB957" s="225"/>
      <c r="AC957" s="225"/>
      <c r="AD957" s="225"/>
      <c r="AE957" s="225"/>
      <c r="AF957" s="225"/>
      <c r="AG957" s="225"/>
      <c r="AH957" s="225"/>
      <c r="AI957" s="225"/>
      <c r="AJ957" s="225"/>
      <c r="AK957" s="225"/>
      <c r="AL957" s="225"/>
      <c r="AM957" s="225"/>
      <c r="AN957" s="225"/>
      <c r="AO957" s="225"/>
      <c r="AP957" s="225"/>
      <c r="AQ957" s="225"/>
      <c r="AR957" s="225"/>
      <c r="AS957" s="225"/>
      <c r="AT957" s="225"/>
      <c r="AU957" s="225"/>
      <c r="AV957" s="225"/>
      <c r="AW957" s="225"/>
      <c r="AX957" s="225"/>
      <c r="AY957" s="225"/>
      <c r="AZ957" s="225"/>
      <c r="BA957" s="225"/>
      <c r="BB957" s="225"/>
      <c r="BC957" s="225"/>
      <c r="BD957" s="225"/>
      <c r="BE957" s="225"/>
      <c r="BF957" s="225"/>
      <c r="BG957" s="225"/>
      <c r="BH957" s="225"/>
      <c r="BI957" s="225"/>
      <c r="BJ957" s="225"/>
      <c r="BK957" s="225"/>
      <c r="BL957" s="225"/>
      <c r="BM957" s="225"/>
      <c r="BN957" s="225"/>
      <c r="BO957" s="225"/>
      <c r="BP957" s="225"/>
      <c r="BQ957" s="225"/>
      <c r="BR957" s="225"/>
      <c r="BS957" s="225"/>
      <c r="BT957" s="225"/>
      <c r="BU957" s="225"/>
      <c r="BV957" s="225"/>
      <c r="BW957" s="225"/>
      <c r="BX957" s="225"/>
      <c r="BY957" s="225"/>
      <c r="BZ957" s="225"/>
    </row>
    <row r="958" spans="1:78" ht="12" customHeight="1" x14ac:dyDescent="0.25">
      <c r="A958" s="225"/>
      <c r="B958" s="225"/>
      <c r="C958" s="225"/>
      <c r="D958" s="225"/>
      <c r="E958" s="225"/>
      <c r="F958" s="225"/>
      <c r="G958" s="225"/>
      <c r="H958" s="225"/>
      <c r="I958" s="225"/>
      <c r="J958" s="270"/>
      <c r="K958" s="271"/>
      <c r="L958" s="225"/>
      <c r="M958" s="225"/>
      <c r="N958" s="225"/>
      <c r="O958" s="225"/>
      <c r="P958" s="225"/>
      <c r="Q958" s="225"/>
      <c r="R958" s="225"/>
      <c r="S958" s="225"/>
      <c r="T958" s="225"/>
      <c r="U958" s="225"/>
      <c r="V958" s="225"/>
      <c r="W958" s="225"/>
      <c r="X958" s="225"/>
      <c r="Y958" s="225"/>
      <c r="Z958" s="225"/>
      <c r="AA958" s="225"/>
      <c r="AB958" s="225"/>
      <c r="AC958" s="225"/>
      <c r="AD958" s="225"/>
      <c r="AE958" s="225"/>
      <c r="AF958" s="225"/>
      <c r="AG958" s="225"/>
      <c r="AH958" s="225"/>
      <c r="AI958" s="225"/>
      <c r="AJ958" s="225"/>
      <c r="AK958" s="225"/>
      <c r="AL958" s="225"/>
      <c r="AM958" s="225"/>
      <c r="AN958" s="225"/>
      <c r="AO958" s="225"/>
      <c r="AP958" s="225"/>
      <c r="AQ958" s="225"/>
      <c r="AR958" s="225"/>
      <c r="AS958" s="225"/>
      <c r="AT958" s="225"/>
      <c r="AU958" s="225"/>
      <c r="AV958" s="225"/>
      <c r="AW958" s="225"/>
      <c r="AX958" s="225"/>
      <c r="AY958" s="225"/>
      <c r="AZ958" s="225"/>
      <c r="BA958" s="225"/>
      <c r="BB958" s="225"/>
      <c r="BC958" s="225"/>
      <c r="BD958" s="225"/>
      <c r="BE958" s="225"/>
      <c r="BF958" s="225"/>
      <c r="BG958" s="225"/>
      <c r="BH958" s="225"/>
      <c r="BI958" s="225"/>
      <c r="BJ958" s="225"/>
      <c r="BK958" s="225"/>
      <c r="BL958" s="225"/>
      <c r="BM958" s="225"/>
      <c r="BN958" s="225"/>
      <c r="BO958" s="225"/>
      <c r="BP958" s="225"/>
      <c r="BQ958" s="225"/>
      <c r="BR958" s="225"/>
      <c r="BS958" s="225"/>
      <c r="BT958" s="225"/>
      <c r="BU958" s="225"/>
      <c r="BV958" s="225"/>
      <c r="BW958" s="225"/>
      <c r="BX958" s="225"/>
      <c r="BY958" s="225"/>
      <c r="BZ958" s="225"/>
    </row>
    <row r="959" spans="1:78" ht="12" customHeight="1" x14ac:dyDescent="0.25">
      <c r="A959" s="225"/>
      <c r="B959" s="225"/>
      <c r="C959" s="225"/>
      <c r="D959" s="225"/>
      <c r="E959" s="225"/>
      <c r="F959" s="225"/>
      <c r="G959" s="225"/>
      <c r="H959" s="225"/>
      <c r="I959" s="225"/>
      <c r="J959" s="270"/>
      <c r="K959" s="271"/>
      <c r="L959" s="225"/>
      <c r="M959" s="225"/>
      <c r="N959" s="225"/>
      <c r="O959" s="225"/>
      <c r="P959" s="225"/>
      <c r="Q959" s="225"/>
      <c r="R959" s="225"/>
      <c r="S959" s="225"/>
      <c r="T959" s="225"/>
      <c r="U959" s="225"/>
      <c r="V959" s="225"/>
      <c r="W959" s="225"/>
      <c r="X959" s="225"/>
      <c r="Y959" s="225"/>
      <c r="Z959" s="225"/>
      <c r="AA959" s="225"/>
      <c r="AB959" s="225"/>
      <c r="AC959" s="225"/>
      <c r="AD959" s="225"/>
      <c r="AE959" s="225"/>
      <c r="AF959" s="225"/>
      <c r="AG959" s="225"/>
      <c r="AH959" s="225"/>
      <c r="AI959" s="225"/>
      <c r="AJ959" s="225"/>
      <c r="AK959" s="225"/>
      <c r="AL959" s="225"/>
      <c r="AM959" s="225"/>
      <c r="AN959" s="225"/>
      <c r="AO959" s="225"/>
      <c r="AP959" s="225"/>
      <c r="AQ959" s="225"/>
      <c r="AR959" s="225"/>
      <c r="AS959" s="225"/>
      <c r="AT959" s="225"/>
      <c r="AU959" s="225"/>
      <c r="AV959" s="225"/>
      <c r="AW959" s="225"/>
      <c r="AX959" s="225"/>
      <c r="AY959" s="225"/>
      <c r="AZ959" s="225"/>
      <c r="BA959" s="225"/>
      <c r="BB959" s="225"/>
      <c r="BC959" s="225"/>
      <c r="BD959" s="225"/>
      <c r="BE959" s="225"/>
      <c r="BF959" s="225"/>
      <c r="BG959" s="225"/>
      <c r="BH959" s="225"/>
      <c r="BI959" s="225"/>
      <c r="BJ959" s="225"/>
      <c r="BK959" s="225"/>
      <c r="BL959" s="225"/>
      <c r="BM959" s="225"/>
      <c r="BN959" s="225"/>
      <c r="BO959" s="225"/>
      <c r="BP959" s="225"/>
      <c r="BQ959" s="225"/>
      <c r="BR959" s="225"/>
      <c r="BS959" s="225"/>
      <c r="BT959" s="225"/>
      <c r="BU959" s="225"/>
      <c r="BV959" s="225"/>
      <c r="BW959" s="225"/>
      <c r="BX959" s="225"/>
      <c r="BY959" s="225"/>
      <c r="BZ959" s="225"/>
    </row>
    <row r="960" spans="1:78" ht="12" customHeight="1" x14ac:dyDescent="0.25">
      <c r="A960" s="225"/>
      <c r="B960" s="225"/>
      <c r="C960" s="225"/>
      <c r="D960" s="225"/>
      <c r="E960" s="225"/>
      <c r="F960" s="225"/>
      <c r="G960" s="225"/>
      <c r="H960" s="225"/>
      <c r="I960" s="225"/>
      <c r="J960" s="270"/>
      <c r="K960" s="271"/>
      <c r="L960" s="225"/>
      <c r="M960" s="225"/>
      <c r="N960" s="225"/>
      <c r="O960" s="225"/>
      <c r="P960" s="225"/>
      <c r="Q960" s="225"/>
      <c r="R960" s="225"/>
      <c r="S960" s="225"/>
      <c r="T960" s="225"/>
      <c r="U960" s="225"/>
      <c r="V960" s="225"/>
      <c r="W960" s="225"/>
      <c r="X960" s="225"/>
      <c r="Y960" s="225"/>
      <c r="Z960" s="225"/>
      <c r="AA960" s="225"/>
      <c r="AB960" s="225"/>
      <c r="AC960" s="225"/>
      <c r="AD960" s="225"/>
      <c r="AE960" s="225"/>
      <c r="AF960" s="225"/>
      <c r="AG960" s="225"/>
      <c r="AH960" s="225"/>
      <c r="AI960" s="225"/>
      <c r="AJ960" s="225"/>
      <c r="AK960" s="225"/>
      <c r="AL960" s="225"/>
      <c r="AM960" s="225"/>
      <c r="AN960" s="225"/>
      <c r="AO960" s="225"/>
      <c r="AP960" s="225"/>
      <c r="AQ960" s="225"/>
      <c r="AR960" s="225"/>
      <c r="AS960" s="225"/>
      <c r="AT960" s="225"/>
      <c r="AU960" s="225"/>
      <c r="AV960" s="225"/>
      <c r="AW960" s="225"/>
      <c r="AX960" s="225"/>
      <c r="AY960" s="225"/>
      <c r="AZ960" s="225"/>
      <c r="BA960" s="225"/>
      <c r="BB960" s="225"/>
      <c r="BC960" s="225"/>
      <c r="BD960" s="225"/>
      <c r="BE960" s="225"/>
      <c r="BF960" s="225"/>
      <c r="BG960" s="225"/>
      <c r="BH960" s="225"/>
      <c r="BI960" s="225"/>
      <c r="BJ960" s="225"/>
      <c r="BK960" s="225"/>
      <c r="BL960" s="225"/>
      <c r="BM960" s="225"/>
      <c r="BN960" s="225"/>
      <c r="BO960" s="225"/>
      <c r="BP960" s="225"/>
      <c r="BQ960" s="225"/>
      <c r="BR960" s="225"/>
      <c r="BS960" s="225"/>
      <c r="BT960" s="225"/>
      <c r="BU960" s="225"/>
      <c r="BV960" s="225"/>
      <c r="BW960" s="225"/>
      <c r="BX960" s="225"/>
      <c r="BY960" s="225"/>
      <c r="BZ960" s="225"/>
    </row>
    <row r="961" spans="1:78" ht="12" customHeight="1" x14ac:dyDescent="0.25">
      <c r="A961" s="225"/>
      <c r="B961" s="225"/>
      <c r="C961" s="225"/>
      <c r="D961" s="225"/>
      <c r="E961" s="225"/>
      <c r="F961" s="225"/>
      <c r="G961" s="225"/>
      <c r="H961" s="225"/>
      <c r="I961" s="225"/>
      <c r="J961" s="270"/>
      <c r="K961" s="271"/>
      <c r="L961" s="225"/>
      <c r="M961" s="225"/>
      <c r="N961" s="225"/>
      <c r="O961" s="225"/>
      <c r="P961" s="225"/>
      <c r="Q961" s="225"/>
      <c r="R961" s="225"/>
      <c r="S961" s="225"/>
      <c r="T961" s="225"/>
      <c r="U961" s="225"/>
      <c r="V961" s="225"/>
      <c r="W961" s="225"/>
      <c r="X961" s="225"/>
      <c r="Y961" s="225"/>
      <c r="Z961" s="225"/>
      <c r="AA961" s="225"/>
      <c r="AB961" s="225"/>
      <c r="AC961" s="225"/>
      <c r="AD961" s="225"/>
      <c r="AE961" s="225"/>
      <c r="AF961" s="225"/>
      <c r="AG961" s="225"/>
      <c r="AH961" s="225"/>
      <c r="AI961" s="225"/>
      <c r="AJ961" s="225"/>
      <c r="AK961" s="225"/>
      <c r="AL961" s="225"/>
      <c r="AM961" s="225"/>
      <c r="AN961" s="225"/>
      <c r="AO961" s="225"/>
      <c r="AP961" s="225"/>
      <c r="AQ961" s="225"/>
      <c r="AR961" s="225"/>
      <c r="AS961" s="225"/>
      <c r="AT961" s="225"/>
      <c r="AU961" s="225"/>
      <c r="AV961" s="225"/>
      <c r="AW961" s="225"/>
      <c r="AX961" s="225"/>
      <c r="AY961" s="225"/>
      <c r="AZ961" s="225"/>
      <c r="BA961" s="225"/>
      <c r="BB961" s="225"/>
      <c r="BC961" s="225"/>
      <c r="BD961" s="225"/>
      <c r="BE961" s="225"/>
      <c r="BF961" s="225"/>
      <c r="BG961" s="225"/>
      <c r="BH961" s="225"/>
      <c r="BI961" s="225"/>
      <c r="BJ961" s="225"/>
      <c r="BK961" s="225"/>
      <c r="BL961" s="225"/>
      <c r="BM961" s="225"/>
      <c r="BN961" s="225"/>
      <c r="BO961" s="225"/>
      <c r="BP961" s="225"/>
      <c r="BQ961" s="225"/>
      <c r="BR961" s="225"/>
      <c r="BS961" s="225"/>
      <c r="BT961" s="225"/>
      <c r="BU961" s="225"/>
      <c r="BV961" s="225"/>
      <c r="BW961" s="225"/>
      <c r="BX961" s="225"/>
      <c r="BY961" s="225"/>
      <c r="BZ961" s="225"/>
    </row>
    <row r="962" spans="1:78" ht="12" customHeight="1" x14ac:dyDescent="0.25">
      <c r="A962" s="225"/>
      <c r="B962" s="225"/>
      <c r="C962" s="225"/>
      <c r="D962" s="225"/>
      <c r="E962" s="225"/>
      <c r="F962" s="225"/>
      <c r="G962" s="225"/>
      <c r="H962" s="225"/>
      <c r="I962" s="225"/>
      <c r="J962" s="270"/>
      <c r="K962" s="271"/>
      <c r="L962" s="225"/>
      <c r="M962" s="225"/>
      <c r="N962" s="225"/>
      <c r="O962" s="225"/>
      <c r="P962" s="225"/>
      <c r="Q962" s="225"/>
      <c r="R962" s="225"/>
      <c r="S962" s="225"/>
      <c r="T962" s="225"/>
      <c r="U962" s="225"/>
      <c r="V962" s="225"/>
      <c r="W962" s="225"/>
      <c r="X962" s="225"/>
      <c r="Y962" s="225"/>
      <c r="Z962" s="225"/>
      <c r="AA962" s="225"/>
      <c r="AB962" s="225"/>
      <c r="AC962" s="225"/>
      <c r="AD962" s="225"/>
      <c r="AE962" s="225"/>
      <c r="AF962" s="225"/>
      <c r="AG962" s="225"/>
      <c r="AH962" s="225"/>
      <c r="AI962" s="225"/>
      <c r="AJ962" s="225"/>
      <c r="AK962" s="225"/>
      <c r="AL962" s="225"/>
      <c r="AM962" s="225"/>
      <c r="AN962" s="225"/>
      <c r="AO962" s="225"/>
      <c r="AP962" s="225"/>
      <c r="AQ962" s="225"/>
      <c r="AR962" s="225"/>
      <c r="AS962" s="225"/>
      <c r="AT962" s="225"/>
      <c r="AU962" s="225"/>
      <c r="AV962" s="225"/>
      <c r="AW962" s="225"/>
      <c r="AX962" s="225"/>
      <c r="AY962" s="225"/>
      <c r="AZ962" s="225"/>
      <c r="BA962" s="225"/>
      <c r="BB962" s="225"/>
      <c r="BC962" s="225"/>
      <c r="BD962" s="225"/>
      <c r="BE962" s="225"/>
      <c r="BF962" s="225"/>
      <c r="BG962" s="225"/>
      <c r="BH962" s="225"/>
      <c r="BI962" s="225"/>
      <c r="BJ962" s="225"/>
      <c r="BK962" s="225"/>
      <c r="BL962" s="225"/>
      <c r="BM962" s="225"/>
      <c r="BN962" s="225"/>
      <c r="BO962" s="225"/>
      <c r="BP962" s="225"/>
      <c r="BQ962" s="225"/>
      <c r="BR962" s="225"/>
      <c r="BS962" s="225"/>
      <c r="BT962" s="225"/>
      <c r="BU962" s="225"/>
      <c r="BV962" s="225"/>
      <c r="BW962" s="225"/>
      <c r="BX962" s="225"/>
      <c r="BY962" s="225"/>
      <c r="BZ962" s="225"/>
    </row>
    <row r="963" spans="1:78" ht="12" customHeight="1" x14ac:dyDescent="0.25">
      <c r="A963" s="225"/>
      <c r="B963" s="225"/>
      <c r="C963" s="225"/>
      <c r="D963" s="225"/>
      <c r="E963" s="225"/>
      <c r="F963" s="225"/>
      <c r="G963" s="225"/>
      <c r="H963" s="225"/>
      <c r="I963" s="225"/>
      <c r="J963" s="270"/>
      <c r="K963" s="271"/>
      <c r="L963" s="225"/>
      <c r="M963" s="225"/>
      <c r="N963" s="225"/>
      <c r="O963" s="225"/>
      <c r="P963" s="225"/>
      <c r="Q963" s="225"/>
      <c r="R963" s="225"/>
      <c r="S963" s="225"/>
      <c r="T963" s="225"/>
      <c r="U963" s="225"/>
      <c r="V963" s="225"/>
      <c r="W963" s="225"/>
      <c r="X963" s="225"/>
      <c r="Y963" s="225"/>
      <c r="Z963" s="225"/>
      <c r="AA963" s="225"/>
      <c r="AB963" s="225"/>
      <c r="AC963" s="225"/>
      <c r="AD963" s="225"/>
      <c r="AE963" s="225"/>
      <c r="AF963" s="225"/>
      <c r="AG963" s="225"/>
      <c r="AH963" s="225"/>
      <c r="AI963" s="225"/>
      <c r="AJ963" s="225"/>
      <c r="AK963" s="225"/>
      <c r="AL963" s="225"/>
      <c r="AM963" s="225"/>
      <c r="AN963" s="225"/>
      <c r="AO963" s="225"/>
      <c r="AP963" s="225"/>
      <c r="AQ963" s="225"/>
      <c r="AR963" s="225"/>
      <c r="AS963" s="225"/>
      <c r="AT963" s="225"/>
      <c r="AU963" s="225"/>
      <c r="AV963" s="225"/>
      <c r="AW963" s="225"/>
      <c r="AX963" s="225"/>
      <c r="AY963" s="225"/>
      <c r="AZ963" s="225"/>
      <c r="BA963" s="225"/>
      <c r="BB963" s="225"/>
      <c r="BC963" s="225"/>
      <c r="BD963" s="225"/>
      <c r="BE963" s="225"/>
      <c r="BF963" s="225"/>
      <c r="BG963" s="225"/>
      <c r="BH963" s="225"/>
      <c r="BI963" s="225"/>
      <c r="BJ963" s="225"/>
      <c r="BK963" s="225"/>
      <c r="BL963" s="225"/>
      <c r="BM963" s="225"/>
      <c r="BN963" s="225"/>
      <c r="BO963" s="225"/>
      <c r="BP963" s="225"/>
      <c r="BQ963" s="225"/>
      <c r="BR963" s="225"/>
      <c r="BS963" s="225"/>
      <c r="BT963" s="225"/>
      <c r="BU963" s="225"/>
      <c r="BV963" s="225"/>
      <c r="BW963" s="225"/>
      <c r="BX963" s="225"/>
      <c r="BY963" s="225"/>
      <c r="BZ963" s="225"/>
    </row>
    <row r="964" spans="1:78" ht="12" customHeight="1" x14ac:dyDescent="0.25">
      <c r="A964" s="225"/>
      <c r="B964" s="225"/>
      <c r="C964" s="225"/>
      <c r="D964" s="225"/>
      <c r="E964" s="225"/>
      <c r="F964" s="225"/>
      <c r="G964" s="225"/>
      <c r="H964" s="225"/>
      <c r="I964" s="225"/>
      <c r="J964" s="270"/>
      <c r="K964" s="271"/>
      <c r="L964" s="225"/>
      <c r="M964" s="225"/>
      <c r="N964" s="225"/>
      <c r="O964" s="225"/>
      <c r="P964" s="225"/>
      <c r="Q964" s="225"/>
      <c r="R964" s="225"/>
      <c r="S964" s="225"/>
      <c r="T964" s="225"/>
      <c r="U964" s="225"/>
      <c r="V964" s="225"/>
      <c r="W964" s="225"/>
      <c r="X964" s="225"/>
      <c r="Y964" s="225"/>
      <c r="Z964" s="225"/>
      <c r="AA964" s="225"/>
      <c r="AB964" s="225"/>
      <c r="AC964" s="225"/>
      <c r="AD964" s="225"/>
      <c r="AE964" s="225"/>
      <c r="AF964" s="225"/>
      <c r="AG964" s="225"/>
      <c r="AH964" s="225"/>
      <c r="AI964" s="225"/>
      <c r="AJ964" s="225"/>
      <c r="AK964" s="225"/>
      <c r="AL964" s="225"/>
      <c r="AM964" s="225"/>
      <c r="AN964" s="225"/>
      <c r="AO964" s="225"/>
      <c r="AP964" s="225"/>
      <c r="AQ964" s="225"/>
      <c r="AR964" s="225"/>
      <c r="AS964" s="225"/>
      <c r="AT964" s="225"/>
      <c r="AU964" s="225"/>
      <c r="AV964" s="225"/>
      <c r="AW964" s="225"/>
      <c r="AX964" s="225"/>
      <c r="AY964" s="225"/>
      <c r="AZ964" s="225"/>
      <c r="BA964" s="225"/>
      <c r="BB964" s="225"/>
      <c r="BC964" s="225"/>
      <c r="BD964" s="225"/>
      <c r="BE964" s="225"/>
      <c r="BF964" s="225"/>
      <c r="BG964" s="225"/>
      <c r="BH964" s="225"/>
      <c r="BI964" s="225"/>
      <c r="BJ964" s="225"/>
      <c r="BK964" s="225"/>
      <c r="BL964" s="225"/>
      <c r="BM964" s="225"/>
      <c r="BN964" s="225"/>
      <c r="BO964" s="225"/>
      <c r="BP964" s="225"/>
      <c r="BQ964" s="225"/>
      <c r="BR964" s="225"/>
      <c r="BS964" s="225"/>
      <c r="BT964" s="225"/>
      <c r="BU964" s="225"/>
      <c r="BV964" s="225"/>
      <c r="BW964" s="225"/>
      <c r="BX964" s="225"/>
      <c r="BY964" s="225"/>
      <c r="BZ964" s="225"/>
    </row>
    <row r="965" spans="1:78" ht="12" customHeight="1" x14ac:dyDescent="0.25">
      <c r="A965" s="225"/>
      <c r="B965" s="225"/>
      <c r="C965" s="225"/>
      <c r="D965" s="225"/>
      <c r="E965" s="225"/>
      <c r="F965" s="225"/>
      <c r="G965" s="225"/>
      <c r="H965" s="225"/>
      <c r="I965" s="225"/>
      <c r="J965" s="270"/>
      <c r="K965" s="271"/>
      <c r="L965" s="225"/>
      <c r="M965" s="225"/>
      <c r="N965" s="225"/>
      <c r="O965" s="225"/>
      <c r="P965" s="225"/>
      <c r="Q965" s="225"/>
      <c r="R965" s="225"/>
      <c r="S965" s="225"/>
      <c r="T965" s="225"/>
      <c r="U965" s="225"/>
      <c r="V965" s="225"/>
      <c r="W965" s="225"/>
      <c r="X965" s="225"/>
      <c r="Y965" s="225"/>
      <c r="Z965" s="225"/>
      <c r="AA965" s="225"/>
      <c r="AB965" s="225"/>
      <c r="AC965" s="225"/>
      <c r="AD965" s="225"/>
      <c r="AE965" s="225"/>
      <c r="AF965" s="225"/>
      <c r="AG965" s="225"/>
      <c r="AH965" s="225"/>
      <c r="AI965" s="225"/>
      <c r="AJ965" s="225"/>
      <c r="AK965" s="225"/>
      <c r="AL965" s="225"/>
      <c r="AM965" s="225"/>
      <c r="AN965" s="225"/>
      <c r="AO965" s="225"/>
      <c r="AP965" s="225"/>
      <c r="AQ965" s="225"/>
      <c r="AR965" s="225"/>
      <c r="AS965" s="225"/>
      <c r="AT965" s="225"/>
      <c r="AU965" s="225"/>
      <c r="AV965" s="225"/>
      <c r="AW965" s="225"/>
      <c r="AX965" s="225"/>
      <c r="AY965" s="225"/>
      <c r="AZ965" s="225"/>
      <c r="BA965" s="225"/>
      <c r="BB965" s="225"/>
      <c r="BC965" s="225"/>
      <c r="BD965" s="225"/>
      <c r="BE965" s="225"/>
      <c r="BF965" s="225"/>
      <c r="BG965" s="225"/>
      <c r="BH965" s="225"/>
      <c r="BI965" s="225"/>
      <c r="BJ965" s="225"/>
      <c r="BK965" s="225"/>
      <c r="BL965" s="225"/>
      <c r="BM965" s="225"/>
      <c r="BN965" s="225"/>
      <c r="BO965" s="225"/>
      <c r="BP965" s="225"/>
      <c r="BQ965" s="225"/>
      <c r="BR965" s="225"/>
      <c r="BS965" s="225"/>
      <c r="BT965" s="225"/>
      <c r="BU965" s="225"/>
      <c r="BV965" s="225"/>
      <c r="BW965" s="225"/>
      <c r="BX965" s="225"/>
      <c r="BY965" s="225"/>
      <c r="BZ965" s="225"/>
    </row>
    <row r="966" spans="1:78" ht="12" customHeight="1" x14ac:dyDescent="0.25">
      <c r="A966" s="225"/>
      <c r="B966" s="225"/>
      <c r="C966" s="225"/>
      <c r="D966" s="225"/>
      <c r="E966" s="225"/>
      <c r="F966" s="225"/>
      <c r="G966" s="225"/>
      <c r="H966" s="225"/>
      <c r="I966" s="225"/>
      <c r="J966" s="270"/>
      <c r="K966" s="271"/>
      <c r="L966" s="225"/>
      <c r="M966" s="225"/>
      <c r="N966" s="225"/>
      <c r="O966" s="225"/>
      <c r="P966" s="225"/>
      <c r="Q966" s="225"/>
      <c r="R966" s="225"/>
      <c r="S966" s="225"/>
      <c r="T966" s="225"/>
      <c r="U966" s="225"/>
      <c r="V966" s="225"/>
      <c r="W966" s="225"/>
      <c r="X966" s="225"/>
      <c r="Y966" s="225"/>
      <c r="Z966" s="225"/>
      <c r="AA966" s="225"/>
      <c r="AB966" s="225"/>
      <c r="AC966" s="225"/>
      <c r="AD966" s="225"/>
      <c r="AE966" s="225"/>
      <c r="AF966" s="225"/>
      <c r="AG966" s="225"/>
      <c r="AH966" s="225"/>
      <c r="AI966" s="225"/>
      <c r="AJ966" s="225"/>
      <c r="AK966" s="225"/>
      <c r="AL966" s="225"/>
      <c r="AM966" s="225"/>
      <c r="AN966" s="225"/>
      <c r="AO966" s="225"/>
      <c r="AP966" s="225"/>
      <c r="AQ966" s="225"/>
      <c r="AR966" s="225"/>
      <c r="AS966" s="225"/>
      <c r="AT966" s="225"/>
      <c r="AU966" s="225"/>
      <c r="AV966" s="225"/>
      <c r="AW966" s="225"/>
      <c r="AX966" s="225"/>
      <c r="AY966" s="225"/>
      <c r="AZ966" s="225"/>
      <c r="BA966" s="225"/>
      <c r="BB966" s="225"/>
      <c r="BC966" s="225"/>
      <c r="BD966" s="225"/>
      <c r="BE966" s="225"/>
      <c r="BF966" s="225"/>
      <c r="BG966" s="225"/>
      <c r="BH966" s="225"/>
      <c r="BI966" s="225"/>
      <c r="BJ966" s="225"/>
      <c r="BK966" s="225"/>
      <c r="BL966" s="225"/>
      <c r="BM966" s="225"/>
      <c r="BN966" s="225"/>
      <c r="BO966" s="225"/>
      <c r="BP966" s="225"/>
      <c r="BQ966" s="225"/>
      <c r="BR966" s="225"/>
      <c r="BS966" s="225"/>
      <c r="BT966" s="225"/>
      <c r="BU966" s="225"/>
      <c r="BV966" s="225"/>
      <c r="BW966" s="225"/>
      <c r="BX966" s="225"/>
      <c r="BY966" s="225"/>
      <c r="BZ966" s="225"/>
    </row>
    <row r="967" spans="1:78" ht="12" customHeight="1" x14ac:dyDescent="0.25">
      <c r="A967" s="225"/>
      <c r="B967" s="225"/>
      <c r="C967" s="225"/>
      <c r="D967" s="225"/>
      <c r="E967" s="225"/>
      <c r="F967" s="225"/>
      <c r="G967" s="225"/>
      <c r="H967" s="225"/>
      <c r="I967" s="225"/>
      <c r="J967" s="270"/>
      <c r="K967" s="271"/>
      <c r="L967" s="225"/>
      <c r="M967" s="225"/>
      <c r="N967" s="225"/>
      <c r="O967" s="225"/>
      <c r="P967" s="225"/>
      <c r="Q967" s="225"/>
      <c r="R967" s="225"/>
      <c r="S967" s="225"/>
      <c r="T967" s="225"/>
      <c r="U967" s="225"/>
      <c r="V967" s="225"/>
      <c r="W967" s="225"/>
      <c r="X967" s="225"/>
      <c r="Y967" s="225"/>
      <c r="Z967" s="225"/>
      <c r="AA967" s="225"/>
      <c r="AB967" s="225"/>
      <c r="AC967" s="225"/>
      <c r="AD967" s="225"/>
      <c r="AE967" s="225"/>
      <c r="AF967" s="225"/>
      <c r="AG967" s="225"/>
      <c r="AH967" s="225"/>
      <c r="AI967" s="225"/>
      <c r="AJ967" s="225"/>
      <c r="AK967" s="225"/>
      <c r="AL967" s="225"/>
      <c r="AM967" s="225"/>
      <c r="AN967" s="225"/>
      <c r="AO967" s="225"/>
      <c r="AP967" s="225"/>
      <c r="AQ967" s="225"/>
      <c r="AR967" s="225"/>
      <c r="AS967" s="225"/>
      <c r="AT967" s="225"/>
      <c r="AU967" s="225"/>
      <c r="AV967" s="225"/>
      <c r="AW967" s="225"/>
      <c r="AX967" s="225"/>
      <c r="AY967" s="225"/>
      <c r="AZ967" s="225"/>
      <c r="BA967" s="225"/>
      <c r="BB967" s="225"/>
      <c r="BC967" s="225"/>
      <c r="BD967" s="225"/>
      <c r="BE967" s="225"/>
      <c r="BF967" s="225"/>
      <c r="BG967" s="225"/>
      <c r="BH967" s="225"/>
      <c r="BI967" s="225"/>
      <c r="BJ967" s="225"/>
      <c r="BK967" s="225"/>
      <c r="BL967" s="225"/>
      <c r="BM967" s="225"/>
      <c r="BN967" s="225"/>
      <c r="BO967" s="225"/>
      <c r="BP967" s="225"/>
      <c r="BQ967" s="225"/>
      <c r="BR967" s="225"/>
      <c r="BS967" s="225"/>
      <c r="BT967" s="225"/>
      <c r="BU967" s="225"/>
      <c r="BV967" s="225"/>
      <c r="BW967" s="225"/>
      <c r="BX967" s="225"/>
      <c r="BY967" s="225"/>
      <c r="BZ967" s="225"/>
    </row>
    <row r="968" spans="1:78" ht="12" customHeight="1" x14ac:dyDescent="0.25">
      <c r="A968" s="225"/>
      <c r="B968" s="225"/>
      <c r="C968" s="225"/>
      <c r="D968" s="225"/>
      <c r="E968" s="225"/>
      <c r="F968" s="225"/>
      <c r="G968" s="225"/>
      <c r="H968" s="225"/>
      <c r="I968" s="225"/>
      <c r="J968" s="270"/>
      <c r="K968" s="271"/>
      <c r="L968" s="225"/>
      <c r="M968" s="225"/>
      <c r="N968" s="225"/>
      <c r="O968" s="225"/>
      <c r="P968" s="225"/>
      <c r="Q968" s="225"/>
      <c r="R968" s="225"/>
      <c r="S968" s="225"/>
      <c r="T968" s="225"/>
      <c r="U968" s="225"/>
      <c r="V968" s="225"/>
      <c r="W968" s="225"/>
      <c r="X968" s="225"/>
      <c r="Y968" s="225"/>
      <c r="Z968" s="225"/>
      <c r="AA968" s="225"/>
      <c r="AB968" s="225"/>
      <c r="AC968" s="225"/>
      <c r="AD968" s="225"/>
      <c r="AE968" s="225"/>
      <c r="AF968" s="225"/>
      <c r="AG968" s="225"/>
      <c r="AH968" s="225"/>
      <c r="AI968" s="225"/>
      <c r="AJ968" s="225"/>
      <c r="AK968" s="225"/>
      <c r="AL968" s="225"/>
      <c r="AM968" s="225"/>
      <c r="AN968" s="225"/>
      <c r="AO968" s="225"/>
      <c r="AP968" s="225"/>
      <c r="AQ968" s="225"/>
      <c r="AR968" s="225"/>
      <c r="AS968" s="225"/>
      <c r="AT968" s="225"/>
      <c r="AU968" s="225"/>
      <c r="AV968" s="225"/>
      <c r="AW968" s="225"/>
      <c r="AX968" s="225"/>
      <c r="AY968" s="225"/>
      <c r="AZ968" s="225"/>
      <c r="BA968" s="225"/>
      <c r="BB968" s="225"/>
      <c r="BC968" s="225"/>
      <c r="BD968" s="225"/>
      <c r="BE968" s="225"/>
      <c r="BF968" s="225"/>
      <c r="BG968" s="225"/>
      <c r="BH968" s="225"/>
      <c r="BI968" s="225"/>
      <c r="BJ968" s="225"/>
      <c r="BK968" s="225"/>
      <c r="BL968" s="225"/>
      <c r="BM968" s="225"/>
      <c r="BN968" s="225"/>
      <c r="BO968" s="225"/>
      <c r="BP968" s="225"/>
      <c r="BQ968" s="225"/>
      <c r="BR968" s="225"/>
      <c r="BS968" s="225"/>
      <c r="BT968" s="225"/>
      <c r="BU968" s="225"/>
      <c r="BV968" s="225"/>
      <c r="BW968" s="225"/>
      <c r="BX968" s="225"/>
      <c r="BY968" s="225"/>
      <c r="BZ968" s="225"/>
    </row>
    <row r="969" spans="1:78" ht="12" customHeight="1" x14ac:dyDescent="0.25">
      <c r="A969" s="225"/>
      <c r="B969" s="225"/>
      <c r="C969" s="225"/>
      <c r="D969" s="225"/>
      <c r="E969" s="225"/>
      <c r="F969" s="225"/>
      <c r="G969" s="225"/>
      <c r="H969" s="225"/>
      <c r="I969" s="225"/>
      <c r="J969" s="270"/>
      <c r="K969" s="271"/>
      <c r="L969" s="225"/>
      <c r="M969" s="225"/>
      <c r="N969" s="225"/>
      <c r="O969" s="225"/>
      <c r="P969" s="225"/>
      <c r="Q969" s="225"/>
      <c r="R969" s="225"/>
      <c r="S969" s="225"/>
      <c r="T969" s="225"/>
      <c r="U969" s="225"/>
      <c r="V969" s="225"/>
      <c r="W969" s="225"/>
      <c r="X969" s="225"/>
      <c r="Y969" s="225"/>
      <c r="Z969" s="225"/>
      <c r="AA969" s="225"/>
      <c r="AB969" s="225"/>
      <c r="AC969" s="225"/>
      <c r="AD969" s="225"/>
      <c r="AE969" s="225"/>
      <c r="AF969" s="225"/>
      <c r="AG969" s="225"/>
      <c r="AH969" s="225"/>
      <c r="AI969" s="225"/>
      <c r="AJ969" s="225"/>
      <c r="AK969" s="225"/>
      <c r="AL969" s="225"/>
      <c r="AM969" s="225"/>
      <c r="AN969" s="225"/>
      <c r="AO969" s="225"/>
      <c r="AP969" s="225"/>
      <c r="AQ969" s="225"/>
      <c r="AR969" s="225"/>
      <c r="AS969" s="225"/>
      <c r="AT969" s="225"/>
      <c r="AU969" s="225"/>
      <c r="AV969" s="225"/>
      <c r="AW969" s="225"/>
      <c r="AX969" s="225"/>
      <c r="AY969" s="225"/>
      <c r="AZ969" s="225"/>
      <c r="BA969" s="225"/>
      <c r="BB969" s="225"/>
      <c r="BC969" s="225"/>
      <c r="BD969" s="225"/>
      <c r="BE969" s="225"/>
      <c r="BF969" s="225"/>
      <c r="BG969" s="225"/>
      <c r="BH969" s="225"/>
      <c r="BI969" s="225"/>
      <c r="BJ969" s="225"/>
      <c r="BK969" s="225"/>
      <c r="BL969" s="225"/>
      <c r="BM969" s="225"/>
      <c r="BN969" s="225"/>
      <c r="BO969" s="225"/>
      <c r="BP969" s="225"/>
      <c r="BQ969" s="225"/>
      <c r="BR969" s="225"/>
      <c r="BS969" s="225"/>
      <c r="BT969" s="225"/>
      <c r="BU969" s="225"/>
      <c r="BV969" s="225"/>
      <c r="BW969" s="225"/>
      <c r="BX969" s="225"/>
      <c r="BY969" s="225"/>
      <c r="BZ969" s="225"/>
    </row>
    <row r="970" spans="1:78" ht="12" customHeight="1" x14ac:dyDescent="0.25">
      <c r="A970" s="225"/>
      <c r="B970" s="225"/>
      <c r="C970" s="225"/>
      <c r="D970" s="225"/>
      <c r="E970" s="225"/>
      <c r="F970" s="225"/>
      <c r="G970" s="225"/>
      <c r="H970" s="225"/>
      <c r="I970" s="225"/>
      <c r="J970" s="270"/>
      <c r="K970" s="271"/>
      <c r="L970" s="225"/>
      <c r="M970" s="225"/>
      <c r="N970" s="225"/>
      <c r="O970" s="225"/>
      <c r="P970" s="225"/>
      <c r="Q970" s="225"/>
      <c r="R970" s="225"/>
      <c r="S970" s="225"/>
      <c r="T970" s="225"/>
      <c r="U970" s="225"/>
      <c r="V970" s="225"/>
      <c r="W970" s="225"/>
      <c r="X970" s="225"/>
      <c r="Y970" s="225"/>
      <c r="Z970" s="225"/>
      <c r="AA970" s="225"/>
      <c r="AB970" s="225"/>
      <c r="AC970" s="225"/>
      <c r="AD970" s="225"/>
      <c r="AE970" s="225"/>
      <c r="AF970" s="225"/>
      <c r="AG970" s="225"/>
      <c r="AH970" s="225"/>
      <c r="AI970" s="225"/>
      <c r="AJ970" s="225"/>
      <c r="AK970" s="225"/>
      <c r="AL970" s="225"/>
      <c r="AM970" s="225"/>
      <c r="AN970" s="225"/>
      <c r="AO970" s="225"/>
      <c r="AP970" s="225"/>
      <c r="AQ970" s="225"/>
      <c r="AR970" s="225"/>
      <c r="AS970" s="225"/>
      <c r="AT970" s="225"/>
      <c r="AU970" s="225"/>
      <c r="AV970" s="225"/>
      <c r="AW970" s="225"/>
      <c r="AX970" s="225"/>
      <c r="AY970" s="225"/>
      <c r="AZ970" s="225"/>
      <c r="BA970" s="225"/>
      <c r="BB970" s="225"/>
      <c r="BC970" s="225"/>
      <c r="BD970" s="225"/>
      <c r="BE970" s="225"/>
      <c r="BF970" s="225"/>
      <c r="BG970" s="225"/>
      <c r="BH970" s="225"/>
      <c r="BI970" s="225"/>
      <c r="BJ970" s="225"/>
      <c r="BK970" s="225"/>
      <c r="BL970" s="225"/>
      <c r="BM970" s="225"/>
      <c r="BN970" s="225"/>
      <c r="BO970" s="225"/>
      <c r="BP970" s="225"/>
      <c r="BQ970" s="225"/>
      <c r="BR970" s="225"/>
      <c r="BS970" s="225"/>
      <c r="BT970" s="225"/>
      <c r="BU970" s="225"/>
      <c r="BV970" s="225"/>
      <c r="BW970" s="225"/>
      <c r="BX970" s="225"/>
      <c r="BY970" s="225"/>
      <c r="BZ970" s="225"/>
    </row>
    <row r="971" spans="1:78" ht="12" customHeight="1" x14ac:dyDescent="0.25">
      <c r="A971" s="225"/>
      <c r="B971" s="225"/>
      <c r="C971" s="225"/>
      <c r="D971" s="225"/>
      <c r="E971" s="225"/>
      <c r="F971" s="225"/>
      <c r="G971" s="225"/>
      <c r="H971" s="225"/>
      <c r="I971" s="225"/>
      <c r="J971" s="270"/>
      <c r="K971" s="271"/>
      <c r="L971" s="225"/>
      <c r="M971" s="225"/>
      <c r="N971" s="225"/>
      <c r="O971" s="225"/>
      <c r="P971" s="225"/>
      <c r="Q971" s="225"/>
      <c r="R971" s="225"/>
      <c r="S971" s="225"/>
      <c r="T971" s="225"/>
      <c r="U971" s="225"/>
      <c r="V971" s="225"/>
      <c r="W971" s="225"/>
      <c r="X971" s="225"/>
      <c r="Y971" s="225"/>
      <c r="Z971" s="225"/>
      <c r="AA971" s="225"/>
      <c r="AB971" s="225"/>
      <c r="AC971" s="225"/>
      <c r="AD971" s="225"/>
      <c r="AE971" s="225"/>
      <c r="AF971" s="225"/>
      <c r="AG971" s="225"/>
      <c r="AH971" s="225"/>
      <c r="AI971" s="225"/>
      <c r="AJ971" s="225"/>
      <c r="AK971" s="225"/>
      <c r="AL971" s="225"/>
      <c r="AM971" s="225"/>
      <c r="AN971" s="225"/>
      <c r="AO971" s="225"/>
      <c r="AP971" s="225"/>
      <c r="AQ971" s="225"/>
      <c r="AR971" s="225"/>
      <c r="AS971" s="225"/>
      <c r="AT971" s="225"/>
      <c r="AU971" s="225"/>
      <c r="AV971" s="225"/>
      <c r="AW971" s="225"/>
      <c r="AX971" s="225"/>
      <c r="AY971" s="225"/>
      <c r="AZ971" s="225"/>
      <c r="BA971" s="225"/>
      <c r="BB971" s="225"/>
      <c r="BC971" s="225"/>
      <c r="BD971" s="225"/>
      <c r="BE971" s="225"/>
      <c r="BF971" s="225"/>
      <c r="BG971" s="225"/>
      <c r="BH971" s="225"/>
      <c r="BI971" s="225"/>
      <c r="BJ971" s="225"/>
      <c r="BK971" s="225"/>
      <c r="BL971" s="225"/>
      <c r="BM971" s="225"/>
      <c r="BN971" s="225"/>
      <c r="BO971" s="225"/>
      <c r="BP971" s="225"/>
      <c r="BQ971" s="225"/>
      <c r="BR971" s="225"/>
      <c r="BS971" s="225"/>
      <c r="BT971" s="225"/>
      <c r="BU971" s="225"/>
      <c r="BV971" s="225"/>
      <c r="BW971" s="225"/>
      <c r="BX971" s="225"/>
      <c r="BY971" s="225"/>
      <c r="BZ971" s="225"/>
    </row>
    <row r="972" spans="1:78" ht="12" customHeight="1" x14ac:dyDescent="0.25">
      <c r="A972" s="225"/>
      <c r="B972" s="225"/>
      <c r="C972" s="225"/>
      <c r="D972" s="225"/>
      <c r="E972" s="225"/>
      <c r="F972" s="225"/>
      <c r="G972" s="225"/>
      <c r="H972" s="225"/>
      <c r="I972" s="225"/>
      <c r="J972" s="270"/>
      <c r="K972" s="271"/>
      <c r="L972" s="225"/>
      <c r="M972" s="225"/>
      <c r="N972" s="225"/>
      <c r="O972" s="225"/>
      <c r="P972" s="225"/>
      <c r="Q972" s="225"/>
      <c r="R972" s="225"/>
      <c r="S972" s="225"/>
      <c r="T972" s="225"/>
      <c r="U972" s="225"/>
      <c r="V972" s="225"/>
      <c r="W972" s="225"/>
      <c r="X972" s="225"/>
      <c r="Y972" s="225"/>
      <c r="Z972" s="225"/>
      <c r="AA972" s="225"/>
      <c r="AB972" s="225"/>
      <c r="AC972" s="225"/>
      <c r="AD972" s="225"/>
      <c r="AE972" s="225"/>
      <c r="AF972" s="225"/>
      <c r="AG972" s="225"/>
      <c r="AH972" s="225"/>
      <c r="AI972" s="225"/>
      <c r="AJ972" s="225"/>
      <c r="AK972" s="225"/>
      <c r="AL972" s="225"/>
      <c r="AM972" s="225"/>
      <c r="AN972" s="225"/>
      <c r="AO972" s="225"/>
      <c r="AP972" s="225"/>
      <c r="AQ972" s="225"/>
      <c r="AR972" s="225"/>
      <c r="AS972" s="225"/>
      <c r="AT972" s="225"/>
      <c r="AU972" s="225"/>
      <c r="AV972" s="225"/>
      <c r="AW972" s="225"/>
      <c r="AX972" s="225"/>
      <c r="AY972" s="225"/>
      <c r="AZ972" s="225"/>
      <c r="BA972" s="225"/>
      <c r="BB972" s="225"/>
      <c r="BC972" s="225"/>
      <c r="BD972" s="225"/>
      <c r="BE972" s="225"/>
      <c r="BF972" s="225"/>
      <c r="BG972" s="225"/>
      <c r="BH972" s="225"/>
      <c r="BI972" s="225"/>
      <c r="BJ972" s="225"/>
      <c r="BK972" s="225"/>
      <c r="BL972" s="225"/>
      <c r="BM972" s="225"/>
      <c r="BN972" s="225"/>
      <c r="BO972" s="225"/>
      <c r="BP972" s="225"/>
      <c r="BQ972" s="225"/>
      <c r="BR972" s="225"/>
      <c r="BS972" s="225"/>
      <c r="BT972" s="225"/>
      <c r="BU972" s="225"/>
      <c r="BV972" s="225"/>
      <c r="BW972" s="225"/>
      <c r="BX972" s="225"/>
      <c r="BY972" s="225"/>
      <c r="BZ972" s="225"/>
    </row>
    <row r="973" spans="1:78" ht="12" customHeight="1" x14ac:dyDescent="0.25">
      <c r="A973" s="225"/>
      <c r="B973" s="225"/>
      <c r="C973" s="225"/>
      <c r="D973" s="225"/>
      <c r="E973" s="225"/>
      <c r="F973" s="225"/>
      <c r="G973" s="225"/>
      <c r="H973" s="225"/>
      <c r="I973" s="225"/>
      <c r="J973" s="270"/>
      <c r="K973" s="271"/>
      <c r="L973" s="225"/>
      <c r="M973" s="225"/>
      <c r="N973" s="225"/>
      <c r="O973" s="225"/>
      <c r="P973" s="225"/>
      <c r="Q973" s="225"/>
      <c r="R973" s="225"/>
      <c r="S973" s="225"/>
      <c r="T973" s="225"/>
      <c r="U973" s="225"/>
      <c r="V973" s="225"/>
      <c r="W973" s="225"/>
      <c r="X973" s="225"/>
      <c r="Y973" s="225"/>
      <c r="Z973" s="225"/>
      <c r="AA973" s="225"/>
      <c r="AB973" s="225"/>
      <c r="AC973" s="225"/>
      <c r="AD973" s="225"/>
      <c r="AE973" s="225"/>
      <c r="AF973" s="225"/>
      <c r="AG973" s="225"/>
      <c r="AH973" s="225"/>
      <c r="AI973" s="225"/>
      <c r="AJ973" s="225"/>
      <c r="AK973" s="225"/>
      <c r="AL973" s="225"/>
      <c r="AM973" s="225"/>
      <c r="AN973" s="225"/>
      <c r="AO973" s="225"/>
      <c r="AP973" s="225"/>
      <c r="AQ973" s="225"/>
      <c r="AR973" s="225"/>
      <c r="AS973" s="225"/>
      <c r="AT973" s="225"/>
      <c r="AU973" s="225"/>
      <c r="AV973" s="225"/>
      <c r="AW973" s="225"/>
      <c r="AX973" s="225"/>
      <c r="AY973" s="225"/>
      <c r="AZ973" s="225"/>
      <c r="BA973" s="225"/>
      <c r="BB973" s="225"/>
      <c r="BC973" s="225"/>
      <c r="BD973" s="225"/>
      <c r="BE973" s="225"/>
      <c r="BF973" s="225"/>
      <c r="BG973" s="225"/>
      <c r="BH973" s="225"/>
      <c r="BI973" s="225"/>
      <c r="BJ973" s="225"/>
      <c r="BK973" s="225"/>
      <c r="BL973" s="225"/>
      <c r="BM973" s="225"/>
      <c r="BN973" s="225"/>
      <c r="BO973" s="225"/>
      <c r="BP973" s="225"/>
      <c r="BQ973" s="225"/>
      <c r="BR973" s="225"/>
      <c r="BS973" s="225"/>
      <c r="BT973" s="225"/>
      <c r="BU973" s="225"/>
      <c r="BV973" s="225"/>
      <c r="BW973" s="225"/>
      <c r="BX973" s="225"/>
      <c r="BY973" s="225"/>
      <c r="BZ973" s="225"/>
    </row>
    <row r="974" spans="1:78" ht="12" customHeight="1" x14ac:dyDescent="0.25">
      <c r="A974" s="225"/>
      <c r="B974" s="225"/>
      <c r="C974" s="225"/>
      <c r="D974" s="225"/>
      <c r="E974" s="225"/>
      <c r="F974" s="225"/>
      <c r="G974" s="225"/>
      <c r="H974" s="225"/>
      <c r="I974" s="225"/>
      <c r="J974" s="270"/>
      <c r="K974" s="271"/>
      <c r="L974" s="225"/>
      <c r="M974" s="225"/>
      <c r="N974" s="225"/>
      <c r="O974" s="225"/>
      <c r="P974" s="225"/>
      <c r="Q974" s="225"/>
      <c r="R974" s="225"/>
      <c r="S974" s="225"/>
      <c r="T974" s="225"/>
      <c r="U974" s="225"/>
      <c r="V974" s="225"/>
      <c r="W974" s="225"/>
      <c r="X974" s="225"/>
      <c r="Y974" s="225"/>
      <c r="Z974" s="225"/>
      <c r="AA974" s="225"/>
      <c r="AB974" s="225"/>
      <c r="AC974" s="225"/>
      <c r="AD974" s="225"/>
      <c r="AE974" s="225"/>
      <c r="AF974" s="225"/>
      <c r="AG974" s="225"/>
      <c r="AH974" s="225"/>
      <c r="AI974" s="225"/>
      <c r="AJ974" s="225"/>
      <c r="AK974" s="225"/>
      <c r="AL974" s="225"/>
      <c r="AM974" s="225"/>
      <c r="AN974" s="225"/>
      <c r="AO974" s="225"/>
      <c r="AP974" s="225"/>
      <c r="AQ974" s="225"/>
      <c r="AR974" s="225"/>
      <c r="AS974" s="225"/>
      <c r="AT974" s="225"/>
      <c r="AU974" s="225"/>
      <c r="AV974" s="225"/>
      <c r="AW974" s="225"/>
      <c r="AX974" s="225"/>
      <c r="AY974" s="225"/>
      <c r="AZ974" s="225"/>
      <c r="BA974" s="225"/>
      <c r="BB974" s="225"/>
      <c r="BC974" s="225"/>
      <c r="BD974" s="225"/>
      <c r="BE974" s="225"/>
      <c r="BF974" s="225"/>
      <c r="BG974" s="225"/>
      <c r="BH974" s="225"/>
      <c r="BI974" s="225"/>
      <c r="BJ974" s="225"/>
      <c r="BK974" s="225"/>
      <c r="BL974" s="225"/>
      <c r="BM974" s="225"/>
      <c r="BN974" s="225"/>
      <c r="BO974" s="225"/>
      <c r="BP974" s="225"/>
      <c r="BQ974" s="225"/>
      <c r="BR974" s="225"/>
      <c r="BS974" s="225"/>
      <c r="BT974" s="225"/>
      <c r="BU974" s="225"/>
      <c r="BV974" s="225"/>
      <c r="BW974" s="225"/>
      <c r="BX974" s="225"/>
      <c r="BY974" s="225"/>
      <c r="BZ974" s="225"/>
    </row>
    <row r="975" spans="1:78" ht="12" customHeight="1" x14ac:dyDescent="0.25">
      <c r="A975" s="225"/>
      <c r="B975" s="225"/>
      <c r="C975" s="225"/>
      <c r="D975" s="225"/>
      <c r="E975" s="225"/>
      <c r="F975" s="225"/>
      <c r="G975" s="225"/>
      <c r="H975" s="225"/>
      <c r="I975" s="225"/>
      <c r="J975" s="270"/>
      <c r="K975" s="271"/>
      <c r="L975" s="225"/>
      <c r="M975" s="225"/>
      <c r="N975" s="225"/>
      <c r="O975" s="225"/>
      <c r="P975" s="225"/>
      <c r="Q975" s="225"/>
      <c r="R975" s="225"/>
      <c r="S975" s="225"/>
      <c r="T975" s="225"/>
      <c r="U975" s="225"/>
      <c r="V975" s="225"/>
      <c r="W975" s="225"/>
      <c r="X975" s="225"/>
      <c r="Y975" s="225"/>
      <c r="Z975" s="225"/>
      <c r="AA975" s="225"/>
      <c r="AB975" s="225"/>
      <c r="AC975" s="225"/>
      <c r="AD975" s="225"/>
      <c r="AE975" s="225"/>
      <c r="AF975" s="225"/>
      <c r="AG975" s="225"/>
      <c r="AH975" s="225"/>
      <c r="AI975" s="225"/>
      <c r="AJ975" s="225"/>
      <c r="AK975" s="225"/>
      <c r="AL975" s="225"/>
      <c r="AM975" s="225"/>
      <c r="AN975" s="225"/>
      <c r="AO975" s="225"/>
      <c r="AP975" s="225"/>
      <c r="AQ975" s="225"/>
      <c r="AR975" s="225"/>
      <c r="AS975" s="225"/>
      <c r="AT975" s="225"/>
      <c r="AU975" s="225"/>
      <c r="AV975" s="225"/>
      <c r="AW975" s="225"/>
      <c r="AX975" s="225"/>
      <c r="AY975" s="225"/>
      <c r="AZ975" s="225"/>
      <c r="BA975" s="225"/>
      <c r="BB975" s="225"/>
      <c r="BC975" s="225"/>
      <c r="BD975" s="225"/>
      <c r="BE975" s="225"/>
      <c r="BF975" s="225"/>
      <c r="BG975" s="225"/>
      <c r="BH975" s="225"/>
      <c r="BI975" s="225"/>
      <c r="BJ975" s="225"/>
      <c r="BK975" s="225"/>
      <c r="BL975" s="225"/>
      <c r="BM975" s="225"/>
      <c r="BN975" s="225"/>
      <c r="BO975" s="225"/>
      <c r="BP975" s="225"/>
      <c r="BQ975" s="225"/>
      <c r="BR975" s="225"/>
      <c r="BS975" s="225"/>
      <c r="BT975" s="225"/>
      <c r="BU975" s="225"/>
      <c r="BV975" s="225"/>
      <c r="BW975" s="225"/>
      <c r="BX975" s="225"/>
      <c r="BY975" s="225"/>
      <c r="BZ975" s="225"/>
    </row>
    <row r="976" spans="1:78" ht="12" customHeight="1" x14ac:dyDescent="0.25">
      <c r="A976" s="225"/>
      <c r="B976" s="225"/>
      <c r="C976" s="225"/>
      <c r="D976" s="225"/>
      <c r="E976" s="225"/>
      <c r="F976" s="225"/>
      <c r="G976" s="225"/>
      <c r="H976" s="225"/>
      <c r="I976" s="225"/>
      <c r="J976" s="270"/>
      <c r="K976" s="271"/>
      <c r="L976" s="225"/>
      <c r="M976" s="225"/>
      <c r="N976" s="225"/>
      <c r="O976" s="225"/>
      <c r="P976" s="225"/>
      <c r="Q976" s="225"/>
      <c r="R976" s="225"/>
      <c r="S976" s="225"/>
      <c r="T976" s="225"/>
      <c r="U976" s="225"/>
      <c r="V976" s="225"/>
      <c r="W976" s="225"/>
      <c r="X976" s="225"/>
      <c r="Y976" s="225"/>
      <c r="Z976" s="225"/>
      <c r="AA976" s="225"/>
      <c r="AB976" s="225"/>
      <c r="AC976" s="225"/>
      <c r="AD976" s="225"/>
      <c r="AE976" s="225"/>
      <c r="AF976" s="225"/>
      <c r="AG976" s="225"/>
      <c r="AH976" s="225"/>
      <c r="AI976" s="225"/>
      <c r="AJ976" s="225"/>
      <c r="AK976" s="225"/>
      <c r="AL976" s="225"/>
      <c r="AM976" s="225"/>
      <c r="AN976" s="225"/>
      <c r="AO976" s="225"/>
      <c r="AP976" s="225"/>
      <c r="AQ976" s="225"/>
      <c r="AR976" s="225"/>
      <c r="AS976" s="225"/>
      <c r="AT976" s="225"/>
      <c r="AU976" s="225"/>
      <c r="AV976" s="225"/>
      <c r="AW976" s="225"/>
      <c r="AX976" s="225"/>
      <c r="AY976" s="225"/>
      <c r="AZ976" s="225"/>
      <c r="BA976" s="225"/>
      <c r="BB976" s="225"/>
      <c r="BC976" s="225"/>
      <c r="BD976" s="225"/>
      <c r="BE976" s="225"/>
      <c r="BF976" s="225"/>
      <c r="BG976" s="225"/>
      <c r="BH976" s="225"/>
      <c r="BI976" s="225"/>
      <c r="BJ976" s="225"/>
      <c r="BK976" s="225"/>
      <c r="BL976" s="225"/>
      <c r="BM976" s="225"/>
      <c r="BN976" s="225"/>
      <c r="BO976" s="225"/>
      <c r="BP976" s="225"/>
      <c r="BQ976" s="225"/>
      <c r="BR976" s="225"/>
      <c r="BS976" s="225"/>
      <c r="BT976" s="225"/>
      <c r="BU976" s="225"/>
      <c r="BV976" s="225"/>
      <c r="BW976" s="225"/>
      <c r="BX976" s="225"/>
      <c r="BY976" s="225"/>
      <c r="BZ976" s="225"/>
    </row>
    <row r="977" spans="1:78" ht="12" customHeight="1" x14ac:dyDescent="0.25">
      <c r="A977" s="225"/>
      <c r="B977" s="225"/>
      <c r="C977" s="225"/>
      <c r="D977" s="225"/>
      <c r="E977" s="225"/>
      <c r="F977" s="225"/>
      <c r="G977" s="225"/>
      <c r="H977" s="225"/>
      <c r="I977" s="225"/>
      <c r="J977" s="270"/>
      <c r="K977" s="271"/>
      <c r="L977" s="225"/>
      <c r="M977" s="225"/>
      <c r="N977" s="225"/>
      <c r="O977" s="225"/>
      <c r="P977" s="225"/>
      <c r="Q977" s="225"/>
      <c r="R977" s="225"/>
      <c r="S977" s="225"/>
      <c r="T977" s="225"/>
      <c r="U977" s="225"/>
      <c r="V977" s="225"/>
      <c r="W977" s="225"/>
      <c r="X977" s="225"/>
      <c r="Y977" s="225"/>
      <c r="Z977" s="225"/>
      <c r="AA977" s="225"/>
      <c r="AB977" s="225"/>
      <c r="AC977" s="225"/>
      <c r="AD977" s="225"/>
      <c r="AE977" s="225"/>
      <c r="AF977" s="225"/>
      <c r="AG977" s="225"/>
      <c r="AH977" s="225"/>
      <c r="AI977" s="225"/>
      <c r="AJ977" s="225"/>
      <c r="AK977" s="225"/>
      <c r="AL977" s="225"/>
      <c r="AM977" s="225"/>
      <c r="AN977" s="225"/>
      <c r="AO977" s="225"/>
      <c r="AP977" s="225"/>
      <c r="AQ977" s="225"/>
      <c r="AR977" s="225"/>
      <c r="AS977" s="225"/>
      <c r="AT977" s="225"/>
      <c r="AU977" s="225"/>
      <c r="AV977" s="225"/>
      <c r="AW977" s="225"/>
      <c r="AX977" s="225"/>
      <c r="AY977" s="225"/>
      <c r="AZ977" s="225"/>
      <c r="BA977" s="225"/>
      <c r="BB977" s="225"/>
      <c r="BC977" s="225"/>
      <c r="BD977" s="225"/>
      <c r="BE977" s="225"/>
      <c r="BF977" s="225"/>
      <c r="BG977" s="225"/>
      <c r="BH977" s="225"/>
      <c r="BI977" s="225"/>
      <c r="BJ977" s="225"/>
      <c r="BK977" s="225"/>
      <c r="BL977" s="225"/>
      <c r="BM977" s="225"/>
      <c r="BN977" s="225"/>
      <c r="BO977" s="225"/>
      <c r="BP977" s="225"/>
      <c r="BQ977" s="225"/>
      <c r="BR977" s="225"/>
      <c r="BS977" s="225"/>
      <c r="BT977" s="225"/>
      <c r="BU977" s="225"/>
      <c r="BV977" s="225"/>
      <c r="BW977" s="225"/>
      <c r="BX977" s="225"/>
      <c r="BY977" s="225"/>
      <c r="BZ977" s="225"/>
    </row>
    <row r="978" spans="1:78" ht="12" customHeight="1" x14ac:dyDescent="0.25">
      <c r="A978" s="225"/>
      <c r="B978" s="225"/>
      <c r="C978" s="225"/>
      <c r="D978" s="225"/>
      <c r="E978" s="225"/>
      <c r="F978" s="225"/>
      <c r="G978" s="225"/>
      <c r="H978" s="225"/>
      <c r="I978" s="225"/>
      <c r="J978" s="270"/>
      <c r="K978" s="271"/>
      <c r="L978" s="225"/>
      <c r="M978" s="225"/>
      <c r="N978" s="225"/>
      <c r="O978" s="225"/>
      <c r="P978" s="225"/>
      <c r="Q978" s="225"/>
      <c r="R978" s="225"/>
      <c r="S978" s="225"/>
      <c r="T978" s="225"/>
      <c r="U978" s="225"/>
      <c r="V978" s="225"/>
      <c r="W978" s="225"/>
      <c r="X978" s="225"/>
      <c r="Y978" s="225"/>
      <c r="Z978" s="225"/>
      <c r="AA978" s="225"/>
      <c r="AB978" s="225"/>
      <c r="AC978" s="225"/>
      <c r="AD978" s="225"/>
      <c r="AE978" s="225"/>
      <c r="AF978" s="225"/>
      <c r="AG978" s="225"/>
      <c r="AH978" s="225"/>
      <c r="AI978" s="225"/>
      <c r="AJ978" s="225"/>
      <c r="AK978" s="225"/>
      <c r="AL978" s="225"/>
      <c r="AM978" s="225"/>
      <c r="AN978" s="225"/>
      <c r="AO978" s="225"/>
      <c r="AP978" s="225"/>
      <c r="AQ978" s="225"/>
      <c r="AR978" s="225"/>
      <c r="AS978" s="225"/>
      <c r="AT978" s="225"/>
      <c r="AU978" s="225"/>
      <c r="AV978" s="225"/>
      <c r="AW978" s="225"/>
      <c r="AX978" s="225"/>
      <c r="AY978" s="225"/>
      <c r="AZ978" s="225"/>
      <c r="BA978" s="225"/>
      <c r="BB978" s="225"/>
      <c r="BC978" s="225"/>
      <c r="BD978" s="225"/>
      <c r="BE978" s="225"/>
      <c r="BF978" s="225"/>
      <c r="BG978" s="225"/>
      <c r="BH978" s="225"/>
      <c r="BI978" s="225"/>
      <c r="BJ978" s="225"/>
      <c r="BK978" s="225"/>
      <c r="BL978" s="225"/>
      <c r="BM978" s="225"/>
      <c r="BN978" s="225"/>
      <c r="BO978" s="225"/>
      <c r="BP978" s="225"/>
      <c r="BQ978" s="225"/>
      <c r="BR978" s="225"/>
      <c r="BS978" s="225"/>
      <c r="BT978" s="225"/>
      <c r="BU978" s="225"/>
      <c r="BV978" s="225"/>
      <c r="BW978" s="225"/>
      <c r="BX978" s="225"/>
      <c r="BY978" s="225"/>
      <c r="BZ978" s="225"/>
    </row>
    <row r="979" spans="1:78" ht="12" customHeight="1" x14ac:dyDescent="0.25">
      <c r="A979" s="225"/>
      <c r="B979" s="225"/>
      <c r="C979" s="225"/>
      <c r="D979" s="225"/>
      <c r="E979" s="225"/>
      <c r="F979" s="225"/>
      <c r="G979" s="225"/>
      <c r="H979" s="225"/>
      <c r="I979" s="225"/>
      <c r="J979" s="270"/>
      <c r="K979" s="271"/>
      <c r="L979" s="225"/>
      <c r="M979" s="225"/>
      <c r="N979" s="225"/>
      <c r="O979" s="225"/>
      <c r="P979" s="225"/>
      <c r="Q979" s="225"/>
      <c r="R979" s="225"/>
      <c r="S979" s="225"/>
      <c r="T979" s="225"/>
      <c r="U979" s="225"/>
      <c r="V979" s="225"/>
      <c r="W979" s="225"/>
      <c r="X979" s="225"/>
      <c r="Y979" s="225"/>
      <c r="Z979" s="225"/>
      <c r="AA979" s="225"/>
      <c r="AB979" s="225"/>
      <c r="AC979" s="225"/>
      <c r="AD979" s="225"/>
      <c r="AE979" s="225"/>
      <c r="AF979" s="225"/>
      <c r="AG979" s="225"/>
      <c r="AH979" s="225"/>
      <c r="AI979" s="225"/>
      <c r="AJ979" s="225"/>
      <c r="AK979" s="225"/>
      <c r="AL979" s="225"/>
      <c r="AM979" s="225"/>
      <c r="AN979" s="225"/>
      <c r="AO979" s="225"/>
      <c r="AP979" s="225"/>
      <c r="AQ979" s="225"/>
      <c r="AR979" s="225"/>
      <c r="AS979" s="225"/>
      <c r="AT979" s="225"/>
      <c r="AU979" s="225"/>
      <c r="AV979" s="225"/>
      <c r="AW979" s="225"/>
      <c r="AX979" s="225"/>
      <c r="AY979" s="225"/>
      <c r="AZ979" s="225"/>
      <c r="BA979" s="225"/>
      <c r="BB979" s="225"/>
      <c r="BC979" s="225"/>
      <c r="BD979" s="225"/>
      <c r="BE979" s="225"/>
      <c r="BF979" s="225"/>
      <c r="BG979" s="225"/>
      <c r="BH979" s="225"/>
      <c r="BI979" s="225"/>
      <c r="BJ979" s="225"/>
      <c r="BK979" s="225"/>
      <c r="BL979" s="225"/>
      <c r="BM979" s="225"/>
      <c r="BN979" s="225"/>
      <c r="BO979" s="225"/>
      <c r="BP979" s="225"/>
      <c r="BQ979" s="225"/>
      <c r="BR979" s="225"/>
      <c r="BS979" s="225"/>
      <c r="BT979" s="225"/>
      <c r="BU979" s="225"/>
      <c r="BV979" s="225"/>
      <c r="BW979" s="225"/>
      <c r="BX979" s="225"/>
      <c r="BY979" s="225"/>
      <c r="BZ979" s="225"/>
    </row>
    <row r="980" spans="1:78" ht="12" customHeight="1" x14ac:dyDescent="0.25">
      <c r="A980" s="225"/>
      <c r="B980" s="225"/>
      <c r="C980" s="225"/>
      <c r="D980" s="225"/>
      <c r="E980" s="225"/>
      <c r="F980" s="225"/>
      <c r="G980" s="225"/>
      <c r="H980" s="225"/>
      <c r="I980" s="225"/>
      <c r="J980" s="270"/>
      <c r="K980" s="271"/>
      <c r="L980" s="225"/>
      <c r="M980" s="225"/>
      <c r="N980" s="225"/>
      <c r="O980" s="225"/>
      <c r="P980" s="225"/>
      <c r="Q980" s="225"/>
      <c r="R980" s="225"/>
      <c r="S980" s="225"/>
      <c r="T980" s="225"/>
      <c r="U980" s="225"/>
      <c r="V980" s="225"/>
      <c r="W980" s="225"/>
      <c r="X980" s="225"/>
      <c r="Y980" s="225"/>
      <c r="Z980" s="225"/>
      <c r="AA980" s="225"/>
      <c r="AB980" s="225"/>
      <c r="AC980" s="225"/>
      <c r="AD980" s="225"/>
      <c r="AE980" s="225"/>
      <c r="AF980" s="225"/>
      <c r="AG980" s="225"/>
      <c r="AH980" s="225"/>
      <c r="AI980" s="225"/>
      <c r="AJ980" s="225"/>
      <c r="AK980" s="225"/>
      <c r="AL980" s="225"/>
      <c r="AM980" s="225"/>
      <c r="AN980" s="225"/>
      <c r="AO980" s="225"/>
      <c r="AP980" s="225"/>
      <c r="AQ980" s="225"/>
      <c r="AR980" s="225"/>
      <c r="AS980" s="225"/>
      <c r="AT980" s="225"/>
      <c r="AU980" s="225"/>
      <c r="AV980" s="225"/>
      <c r="AW980" s="225"/>
      <c r="AX980" s="225"/>
      <c r="AY980" s="225"/>
      <c r="AZ980" s="225"/>
      <c r="BA980" s="225"/>
      <c r="BB980" s="225"/>
      <c r="BC980" s="225"/>
      <c r="BD980" s="225"/>
      <c r="BE980" s="225"/>
      <c r="BF980" s="225"/>
      <c r="BG980" s="225"/>
      <c r="BH980" s="225"/>
      <c r="BI980" s="225"/>
      <c r="BJ980" s="225"/>
      <c r="BK980" s="225"/>
      <c r="BL980" s="225"/>
      <c r="BM980" s="225"/>
      <c r="BN980" s="225"/>
      <c r="BO980" s="225"/>
      <c r="BP980" s="225"/>
      <c r="BQ980" s="225"/>
      <c r="BR980" s="225"/>
      <c r="BS980" s="225"/>
      <c r="BT980" s="225"/>
      <c r="BU980" s="225"/>
      <c r="BV980" s="225"/>
      <c r="BW980" s="225"/>
      <c r="BX980" s="225"/>
      <c r="BY980" s="225"/>
      <c r="BZ980" s="225"/>
    </row>
    <row r="981" spans="1:78" ht="12" customHeight="1" x14ac:dyDescent="0.25">
      <c r="A981" s="225"/>
      <c r="B981" s="225"/>
      <c r="C981" s="225"/>
      <c r="D981" s="225"/>
      <c r="E981" s="225"/>
      <c r="F981" s="225"/>
      <c r="G981" s="225"/>
      <c r="H981" s="225"/>
      <c r="I981" s="225"/>
      <c r="J981" s="270"/>
      <c r="K981" s="271"/>
      <c r="L981" s="225"/>
      <c r="M981" s="225"/>
      <c r="N981" s="225"/>
      <c r="O981" s="225"/>
      <c r="P981" s="225"/>
      <c r="Q981" s="225"/>
      <c r="R981" s="225"/>
      <c r="S981" s="225"/>
      <c r="T981" s="225"/>
      <c r="U981" s="225"/>
      <c r="V981" s="225"/>
      <c r="W981" s="225"/>
      <c r="X981" s="225"/>
      <c r="Y981" s="225"/>
      <c r="Z981" s="225"/>
      <c r="AA981" s="225"/>
      <c r="AB981" s="225"/>
      <c r="AC981" s="225"/>
      <c r="AD981" s="225"/>
      <c r="AE981" s="225"/>
      <c r="AF981" s="225"/>
      <c r="AG981" s="225"/>
      <c r="AH981" s="225"/>
      <c r="AI981" s="225"/>
      <c r="AJ981" s="225"/>
      <c r="AK981" s="225"/>
      <c r="AL981" s="225"/>
      <c r="AM981" s="225"/>
      <c r="AN981" s="225"/>
      <c r="AO981" s="225"/>
      <c r="AP981" s="225"/>
      <c r="AQ981" s="225"/>
      <c r="AR981" s="225"/>
      <c r="AS981" s="225"/>
      <c r="AT981" s="225"/>
      <c r="AU981" s="225"/>
      <c r="AV981" s="225"/>
      <c r="AW981" s="225"/>
      <c r="AX981" s="225"/>
      <c r="AY981" s="225"/>
      <c r="AZ981" s="225"/>
      <c r="BA981" s="225"/>
      <c r="BB981" s="225"/>
      <c r="BC981" s="225"/>
      <c r="BD981" s="225"/>
      <c r="BE981" s="225"/>
      <c r="BF981" s="225"/>
      <c r="BG981" s="225"/>
      <c r="BH981" s="225"/>
      <c r="BI981" s="225"/>
      <c r="BJ981" s="225"/>
      <c r="BK981" s="225"/>
      <c r="BL981" s="225"/>
      <c r="BM981" s="225"/>
      <c r="BN981" s="225"/>
      <c r="BO981" s="225"/>
      <c r="BP981" s="225"/>
      <c r="BQ981" s="225"/>
      <c r="BR981" s="225"/>
      <c r="BS981" s="225"/>
      <c r="BT981" s="225"/>
      <c r="BU981" s="225"/>
      <c r="BV981" s="225"/>
      <c r="BW981" s="225"/>
      <c r="BX981" s="225"/>
      <c r="BY981" s="225"/>
      <c r="BZ981" s="225"/>
    </row>
    <row r="982" spans="1:78" ht="12" customHeight="1" x14ac:dyDescent="0.25">
      <c r="A982" s="225"/>
      <c r="B982" s="225"/>
      <c r="C982" s="225"/>
      <c r="D982" s="225"/>
      <c r="E982" s="225"/>
      <c r="F982" s="225"/>
      <c r="G982" s="225"/>
      <c r="H982" s="225"/>
      <c r="I982" s="225"/>
      <c r="J982" s="270"/>
      <c r="K982" s="271"/>
      <c r="L982" s="225"/>
      <c r="M982" s="225"/>
      <c r="N982" s="225"/>
      <c r="O982" s="225"/>
      <c r="P982" s="225"/>
      <c r="Q982" s="225"/>
      <c r="R982" s="225"/>
      <c r="S982" s="225"/>
      <c r="T982" s="225"/>
      <c r="U982" s="225"/>
      <c r="V982" s="225"/>
      <c r="W982" s="225"/>
      <c r="X982" s="225"/>
      <c r="Y982" s="225"/>
      <c r="Z982" s="225"/>
      <c r="AA982" s="225"/>
      <c r="AB982" s="225"/>
      <c r="AC982" s="225"/>
      <c r="AD982" s="225"/>
      <c r="AE982" s="225"/>
      <c r="AF982" s="225"/>
      <c r="AG982" s="225"/>
      <c r="AH982" s="225"/>
      <c r="AI982" s="225"/>
      <c r="AJ982" s="225"/>
      <c r="AK982" s="225"/>
      <c r="AL982" s="225"/>
      <c r="AM982" s="225"/>
      <c r="AN982" s="225"/>
      <c r="AO982" s="225"/>
      <c r="AP982" s="225"/>
      <c r="AQ982" s="225"/>
      <c r="AR982" s="225"/>
      <c r="AS982" s="225"/>
      <c r="AT982" s="225"/>
      <c r="AU982" s="225"/>
      <c r="AV982" s="225"/>
      <c r="AW982" s="225"/>
      <c r="AX982" s="225"/>
      <c r="AY982" s="225"/>
      <c r="AZ982" s="225"/>
      <c r="BA982" s="225"/>
      <c r="BB982" s="225"/>
      <c r="BC982" s="225"/>
      <c r="BD982" s="225"/>
      <c r="BE982" s="225"/>
      <c r="BF982" s="225"/>
      <c r="BG982" s="225"/>
      <c r="BH982" s="225"/>
      <c r="BI982" s="225"/>
      <c r="BJ982" s="225"/>
      <c r="BK982" s="225"/>
      <c r="BL982" s="225"/>
      <c r="BM982" s="225"/>
      <c r="BN982" s="225"/>
      <c r="BO982" s="225"/>
      <c r="BP982" s="225"/>
      <c r="BQ982" s="225"/>
      <c r="BR982" s="225"/>
      <c r="BS982" s="225"/>
      <c r="BT982" s="225"/>
      <c r="BU982" s="225"/>
      <c r="BV982" s="225"/>
      <c r="BW982" s="225"/>
      <c r="BX982" s="225"/>
      <c r="BY982" s="225"/>
      <c r="BZ982" s="225"/>
    </row>
    <row r="983" spans="1:78" ht="12" customHeight="1" x14ac:dyDescent="0.25">
      <c r="A983" s="225"/>
      <c r="B983" s="225"/>
      <c r="C983" s="225"/>
      <c r="D983" s="225"/>
      <c r="E983" s="225"/>
      <c r="F983" s="225"/>
      <c r="G983" s="225"/>
      <c r="H983" s="225"/>
      <c r="I983" s="225"/>
      <c r="J983" s="270"/>
      <c r="K983" s="271"/>
      <c r="L983" s="225"/>
      <c r="M983" s="225"/>
      <c r="N983" s="225"/>
      <c r="O983" s="225"/>
      <c r="P983" s="225"/>
      <c r="Q983" s="225"/>
      <c r="R983" s="225"/>
      <c r="S983" s="225"/>
      <c r="T983" s="225"/>
      <c r="U983" s="225"/>
      <c r="V983" s="225"/>
      <c r="W983" s="225"/>
      <c r="X983" s="225"/>
      <c r="Y983" s="225"/>
      <c r="Z983" s="225"/>
      <c r="AA983" s="225"/>
      <c r="AB983" s="225"/>
      <c r="AC983" s="225"/>
      <c r="AD983" s="225"/>
      <c r="AE983" s="225"/>
      <c r="AF983" s="225"/>
      <c r="AG983" s="225"/>
      <c r="AH983" s="225"/>
      <c r="AI983" s="225"/>
      <c r="AJ983" s="225"/>
      <c r="AK983" s="225"/>
      <c r="AL983" s="225"/>
      <c r="AM983" s="225"/>
      <c r="AN983" s="225"/>
      <c r="AO983" s="225"/>
      <c r="AP983" s="225"/>
      <c r="AQ983" s="225"/>
      <c r="AR983" s="225"/>
      <c r="AS983" s="225"/>
      <c r="AT983" s="225"/>
      <c r="AU983" s="225"/>
      <c r="AV983" s="225"/>
      <c r="AW983" s="225"/>
      <c r="AX983" s="225"/>
      <c r="AY983" s="225"/>
      <c r="AZ983" s="225"/>
      <c r="BA983" s="225"/>
      <c r="BB983" s="225"/>
      <c r="BC983" s="225"/>
      <c r="BD983" s="225"/>
      <c r="BE983" s="225"/>
      <c r="BF983" s="225"/>
      <c r="BG983" s="225"/>
      <c r="BH983" s="225"/>
      <c r="BI983" s="225"/>
      <c r="BJ983" s="225"/>
      <c r="BK983" s="225"/>
      <c r="BL983" s="225"/>
      <c r="BM983" s="225"/>
      <c r="BN983" s="225"/>
      <c r="BO983" s="225"/>
      <c r="BP983" s="225"/>
      <c r="BQ983" s="225"/>
      <c r="BR983" s="225"/>
      <c r="BS983" s="225"/>
      <c r="BT983" s="225"/>
      <c r="BU983" s="225"/>
      <c r="BV983" s="225"/>
      <c r="BW983" s="225"/>
      <c r="BX983" s="225"/>
      <c r="BY983" s="225"/>
      <c r="BZ983" s="225"/>
    </row>
    <row r="984" spans="1:78" ht="12" customHeight="1" x14ac:dyDescent="0.25">
      <c r="A984" s="225"/>
      <c r="B984" s="225"/>
      <c r="C984" s="225"/>
      <c r="D984" s="225"/>
      <c r="E984" s="225"/>
      <c r="F984" s="225"/>
      <c r="G984" s="225"/>
      <c r="H984" s="225"/>
      <c r="I984" s="225"/>
      <c r="J984" s="270"/>
      <c r="K984" s="271"/>
      <c r="L984" s="225"/>
      <c r="M984" s="225"/>
      <c r="N984" s="225"/>
      <c r="O984" s="225"/>
      <c r="P984" s="225"/>
      <c r="Q984" s="225"/>
      <c r="R984" s="225"/>
      <c r="S984" s="225"/>
      <c r="T984" s="225"/>
      <c r="U984" s="225"/>
      <c r="V984" s="225"/>
      <c r="W984" s="225"/>
      <c r="X984" s="225"/>
      <c r="Y984" s="225"/>
      <c r="Z984" s="225"/>
      <c r="AA984" s="225"/>
      <c r="AB984" s="225"/>
      <c r="AC984" s="225"/>
      <c r="AD984" s="225"/>
      <c r="AE984" s="225"/>
      <c r="AF984" s="225"/>
      <c r="AG984" s="225"/>
      <c r="AH984" s="225"/>
      <c r="AI984" s="225"/>
      <c r="AJ984" s="225"/>
      <c r="AK984" s="225"/>
      <c r="AL984" s="225"/>
      <c r="AM984" s="225"/>
      <c r="AN984" s="225"/>
      <c r="AO984" s="225"/>
      <c r="AP984" s="225"/>
      <c r="AQ984" s="225"/>
      <c r="AR984" s="225"/>
      <c r="AS984" s="225"/>
      <c r="AT984" s="225"/>
      <c r="AU984" s="225"/>
      <c r="AV984" s="225"/>
      <c r="AW984" s="225"/>
      <c r="AX984" s="225"/>
      <c r="AY984" s="225"/>
      <c r="AZ984" s="225"/>
      <c r="BA984" s="225"/>
      <c r="BB984" s="225"/>
      <c r="BC984" s="225"/>
      <c r="BD984" s="225"/>
      <c r="BE984" s="225"/>
      <c r="BF984" s="225"/>
      <c r="BG984" s="225"/>
      <c r="BH984" s="225"/>
      <c r="BI984" s="225"/>
      <c r="BJ984" s="225"/>
      <c r="BK984" s="225"/>
      <c r="BL984" s="225"/>
      <c r="BM984" s="225"/>
      <c r="BN984" s="225"/>
      <c r="BO984" s="225"/>
      <c r="BP984" s="225"/>
      <c r="BQ984" s="225"/>
      <c r="BR984" s="225"/>
      <c r="BS984" s="225"/>
      <c r="BT984" s="225"/>
      <c r="BU984" s="225"/>
      <c r="BV984" s="225"/>
      <c r="BW984" s="225"/>
      <c r="BX984" s="225"/>
      <c r="BY984" s="225"/>
      <c r="BZ984" s="225"/>
    </row>
    <row r="985" spans="1:78" ht="12" customHeight="1" x14ac:dyDescent="0.25">
      <c r="A985" s="225"/>
      <c r="B985" s="225"/>
      <c r="C985" s="225"/>
      <c r="D985" s="225"/>
      <c r="E985" s="225"/>
      <c r="F985" s="225"/>
      <c r="G985" s="225"/>
      <c r="H985" s="225"/>
      <c r="I985" s="225"/>
      <c r="J985" s="270"/>
      <c r="K985" s="271"/>
      <c r="L985" s="225"/>
      <c r="M985" s="225"/>
      <c r="N985" s="225"/>
      <c r="O985" s="225"/>
      <c r="P985" s="225"/>
      <c r="Q985" s="225"/>
      <c r="R985" s="225"/>
      <c r="S985" s="225"/>
      <c r="T985" s="225"/>
      <c r="U985" s="225"/>
      <c r="V985" s="225"/>
      <c r="W985" s="225"/>
      <c r="X985" s="225"/>
      <c r="Y985" s="225"/>
      <c r="Z985" s="225"/>
      <c r="AA985" s="225"/>
      <c r="AB985" s="225"/>
      <c r="AC985" s="225"/>
      <c r="AD985" s="225"/>
      <c r="AE985" s="225"/>
      <c r="AF985" s="225"/>
      <c r="AG985" s="225"/>
      <c r="AH985" s="225"/>
      <c r="AI985" s="225"/>
      <c r="AJ985" s="225"/>
      <c r="AK985" s="225"/>
      <c r="AL985" s="225"/>
      <c r="AM985" s="225"/>
      <c r="AN985" s="225"/>
      <c r="AO985" s="225"/>
      <c r="AP985" s="225"/>
      <c r="AQ985" s="225"/>
      <c r="AR985" s="225"/>
      <c r="AS985" s="225"/>
      <c r="AT985" s="225"/>
      <c r="AU985" s="225"/>
      <c r="AV985" s="225"/>
      <c r="AW985" s="225"/>
      <c r="AX985" s="225"/>
      <c r="AY985" s="225"/>
      <c r="AZ985" s="225"/>
      <c r="BA985" s="225"/>
      <c r="BB985" s="225"/>
      <c r="BC985" s="225"/>
      <c r="BD985" s="225"/>
      <c r="BE985" s="225"/>
      <c r="BF985" s="225"/>
      <c r="BG985" s="225"/>
      <c r="BH985" s="225"/>
      <c r="BI985" s="225"/>
      <c r="BJ985" s="225"/>
      <c r="BK985" s="225"/>
      <c r="BL985" s="225"/>
      <c r="BM985" s="225"/>
      <c r="BN985" s="225"/>
      <c r="BO985" s="225"/>
      <c r="BP985" s="225"/>
      <c r="BQ985" s="225"/>
      <c r="BR985" s="225"/>
      <c r="BS985" s="225"/>
      <c r="BT985" s="225"/>
      <c r="BU985" s="225"/>
      <c r="BV985" s="225"/>
      <c r="BW985" s="225"/>
      <c r="BX985" s="225"/>
      <c r="BY985" s="225"/>
      <c r="BZ985" s="225"/>
    </row>
    <row r="986" spans="1:78" ht="12" customHeight="1" x14ac:dyDescent="0.25">
      <c r="A986" s="225"/>
      <c r="B986" s="225"/>
      <c r="C986" s="225"/>
      <c r="D986" s="225"/>
      <c r="E986" s="225"/>
      <c r="F986" s="225"/>
      <c r="G986" s="225"/>
      <c r="H986" s="225"/>
      <c r="I986" s="225"/>
      <c r="J986" s="270"/>
      <c r="K986" s="271"/>
      <c r="L986" s="225"/>
      <c r="M986" s="225"/>
      <c r="N986" s="225"/>
      <c r="O986" s="225"/>
      <c r="P986" s="225"/>
      <c r="Q986" s="225"/>
      <c r="R986" s="225"/>
      <c r="S986" s="225"/>
      <c r="T986" s="225"/>
      <c r="U986" s="225"/>
      <c r="V986" s="225"/>
      <c r="W986" s="225"/>
      <c r="X986" s="225"/>
      <c r="Y986" s="225"/>
      <c r="Z986" s="225"/>
      <c r="AA986" s="225"/>
      <c r="AB986" s="225"/>
      <c r="AC986" s="225"/>
      <c r="AD986" s="225"/>
      <c r="AE986" s="225"/>
      <c r="AF986" s="225"/>
      <c r="AG986" s="225"/>
      <c r="AH986" s="225"/>
      <c r="AI986" s="225"/>
      <c r="AJ986" s="225"/>
      <c r="AK986" s="225"/>
      <c r="AL986" s="225"/>
      <c r="AM986" s="225"/>
      <c r="AN986" s="225"/>
      <c r="AO986" s="225"/>
      <c r="AP986" s="225"/>
      <c r="AQ986" s="225"/>
      <c r="AR986" s="225"/>
      <c r="AS986" s="225"/>
      <c r="AT986" s="225"/>
      <c r="AU986" s="225"/>
      <c r="AV986" s="225"/>
      <c r="AW986" s="225"/>
      <c r="AX986" s="225"/>
      <c r="AY986" s="225"/>
      <c r="AZ986" s="225"/>
      <c r="BA986" s="225"/>
      <c r="BB986" s="225"/>
      <c r="BC986" s="225"/>
      <c r="BD986" s="225"/>
      <c r="BE986" s="225"/>
      <c r="BF986" s="225"/>
      <c r="BG986" s="225"/>
      <c r="BH986" s="225"/>
      <c r="BI986" s="225"/>
      <c r="BJ986" s="225"/>
      <c r="BK986" s="225"/>
      <c r="BL986" s="225"/>
      <c r="BM986" s="225"/>
      <c r="BN986" s="225"/>
      <c r="BO986" s="225"/>
      <c r="BP986" s="225"/>
      <c r="BQ986" s="225"/>
      <c r="BR986" s="225"/>
      <c r="BS986" s="225"/>
      <c r="BT986" s="225"/>
      <c r="BU986" s="225"/>
      <c r="BV986" s="225"/>
      <c r="BW986" s="225"/>
      <c r="BX986" s="225"/>
      <c r="BY986" s="225"/>
      <c r="BZ986" s="225"/>
    </row>
    <row r="987" spans="1:78" ht="12" customHeight="1" x14ac:dyDescent="0.25">
      <c r="A987" s="225"/>
      <c r="B987" s="225"/>
      <c r="C987" s="225"/>
      <c r="D987" s="225"/>
      <c r="E987" s="225"/>
      <c r="F987" s="225"/>
      <c r="G987" s="225"/>
      <c r="H987" s="225"/>
      <c r="I987" s="225"/>
      <c r="J987" s="270"/>
      <c r="K987" s="271"/>
      <c r="L987" s="225"/>
      <c r="M987" s="225"/>
      <c r="N987" s="225"/>
      <c r="O987" s="225"/>
      <c r="P987" s="225"/>
      <c r="Q987" s="225"/>
      <c r="R987" s="225"/>
      <c r="S987" s="225"/>
      <c r="T987" s="225"/>
      <c r="U987" s="225"/>
      <c r="V987" s="225"/>
      <c r="W987" s="225"/>
      <c r="X987" s="225"/>
      <c r="Y987" s="225"/>
      <c r="Z987" s="225"/>
      <c r="AA987" s="225"/>
      <c r="AB987" s="225"/>
      <c r="AC987" s="225"/>
      <c r="AD987" s="225"/>
      <c r="AE987" s="225"/>
      <c r="AF987" s="225"/>
      <c r="AG987" s="225"/>
      <c r="AH987" s="225"/>
      <c r="AI987" s="225"/>
      <c r="AJ987" s="225"/>
      <c r="AK987" s="225"/>
      <c r="AL987" s="225"/>
      <c r="AM987" s="225"/>
      <c r="AN987" s="225"/>
      <c r="AO987" s="225"/>
      <c r="AP987" s="225"/>
      <c r="AQ987" s="225"/>
      <c r="AR987" s="225"/>
      <c r="AS987" s="225"/>
      <c r="AT987" s="225"/>
      <c r="AU987" s="225"/>
      <c r="AV987" s="225"/>
      <c r="AW987" s="225"/>
      <c r="AX987" s="225"/>
      <c r="AY987" s="225"/>
      <c r="AZ987" s="225"/>
      <c r="BA987" s="225"/>
      <c r="BB987" s="225"/>
      <c r="BC987" s="225"/>
      <c r="BD987" s="225"/>
      <c r="BE987" s="225"/>
      <c r="BF987" s="225"/>
      <c r="BG987" s="225"/>
      <c r="BH987" s="225"/>
      <c r="BI987" s="225"/>
      <c r="BJ987" s="225"/>
      <c r="BK987" s="225"/>
      <c r="BL987" s="225"/>
      <c r="BM987" s="225"/>
      <c r="BN987" s="225"/>
      <c r="BO987" s="225"/>
      <c r="BP987" s="225"/>
      <c r="BQ987" s="225"/>
      <c r="BR987" s="225"/>
      <c r="BS987" s="225"/>
      <c r="BT987" s="225"/>
      <c r="BU987" s="225"/>
      <c r="BV987" s="225"/>
      <c r="BW987" s="225"/>
      <c r="BX987" s="225"/>
      <c r="BY987" s="225"/>
      <c r="BZ987" s="225"/>
    </row>
    <row r="988" spans="1:78" ht="12" customHeight="1" x14ac:dyDescent="0.25">
      <c r="A988" s="225"/>
      <c r="B988" s="225"/>
      <c r="C988" s="225"/>
      <c r="D988" s="225"/>
      <c r="E988" s="225"/>
      <c r="F988" s="225"/>
      <c r="G988" s="225"/>
      <c r="H988" s="225"/>
      <c r="I988" s="225"/>
      <c r="J988" s="270"/>
      <c r="K988" s="271"/>
      <c r="L988" s="225"/>
      <c r="M988" s="225"/>
      <c r="N988" s="225"/>
      <c r="O988" s="225"/>
      <c r="P988" s="225"/>
      <c r="Q988" s="225"/>
      <c r="R988" s="225"/>
      <c r="S988" s="225"/>
      <c r="T988" s="225"/>
      <c r="U988" s="225"/>
      <c r="V988" s="225"/>
      <c r="W988" s="225"/>
      <c r="X988" s="225"/>
      <c r="Y988" s="225"/>
      <c r="Z988" s="225"/>
      <c r="AA988" s="225"/>
      <c r="AB988" s="225"/>
      <c r="AC988" s="225"/>
      <c r="AD988" s="225"/>
      <c r="AE988" s="225"/>
      <c r="AF988" s="225"/>
      <c r="AG988" s="225"/>
      <c r="AH988" s="225"/>
      <c r="AI988" s="225"/>
      <c r="AJ988" s="225"/>
      <c r="AK988" s="225"/>
      <c r="AL988" s="225"/>
      <c r="AM988" s="225"/>
      <c r="AN988" s="225"/>
      <c r="AO988" s="225"/>
      <c r="AP988" s="225"/>
      <c r="AQ988" s="225"/>
      <c r="AR988" s="225"/>
      <c r="AS988" s="225"/>
      <c r="AT988" s="225"/>
      <c r="AU988" s="225"/>
      <c r="AV988" s="225"/>
      <c r="AW988" s="225"/>
      <c r="AX988" s="225"/>
      <c r="AY988" s="225"/>
      <c r="AZ988" s="225"/>
      <c r="BA988" s="225"/>
      <c r="BB988" s="225"/>
      <c r="BC988" s="225"/>
      <c r="BD988" s="225"/>
      <c r="BE988" s="225"/>
      <c r="BF988" s="225"/>
      <c r="BG988" s="225"/>
      <c r="BH988" s="225"/>
      <c r="BI988" s="225"/>
      <c r="BJ988" s="225"/>
      <c r="BK988" s="225"/>
      <c r="BL988" s="225"/>
      <c r="BM988" s="225"/>
      <c r="BN988" s="225"/>
      <c r="BO988" s="225"/>
      <c r="BP988" s="225"/>
      <c r="BQ988" s="225"/>
      <c r="BR988" s="225"/>
      <c r="BS988" s="225"/>
      <c r="BT988" s="225"/>
      <c r="BU988" s="225"/>
      <c r="BV988" s="225"/>
      <c r="BW988" s="225"/>
      <c r="BX988" s="225"/>
      <c r="BY988" s="225"/>
      <c r="BZ988" s="225"/>
    </row>
    <row r="989" spans="1:78" ht="12" customHeight="1" x14ac:dyDescent="0.25">
      <c r="A989" s="225"/>
      <c r="B989" s="225"/>
      <c r="C989" s="225"/>
      <c r="D989" s="225"/>
      <c r="E989" s="225"/>
      <c r="F989" s="225"/>
      <c r="G989" s="225"/>
      <c r="H989" s="225"/>
      <c r="I989" s="225"/>
      <c r="J989" s="270"/>
      <c r="K989" s="271"/>
      <c r="L989" s="225"/>
      <c r="M989" s="225"/>
      <c r="N989" s="225"/>
      <c r="O989" s="225"/>
      <c r="P989" s="225"/>
      <c r="Q989" s="225"/>
      <c r="R989" s="225"/>
      <c r="S989" s="225"/>
      <c r="T989" s="225"/>
      <c r="U989" s="225"/>
      <c r="V989" s="225"/>
      <c r="W989" s="225"/>
      <c r="X989" s="225"/>
      <c r="Y989" s="225"/>
      <c r="Z989" s="225"/>
      <c r="AA989" s="225"/>
      <c r="AB989" s="225"/>
      <c r="AC989" s="225"/>
      <c r="AD989" s="225"/>
      <c r="AE989" s="225"/>
      <c r="AF989" s="225"/>
      <c r="AG989" s="225"/>
      <c r="AH989" s="225"/>
      <c r="AI989" s="225"/>
      <c r="AJ989" s="225"/>
      <c r="AK989" s="225"/>
      <c r="AL989" s="225"/>
      <c r="AM989" s="225"/>
      <c r="AN989" s="225"/>
      <c r="AO989" s="225"/>
      <c r="AP989" s="225"/>
      <c r="AQ989" s="225"/>
      <c r="AR989" s="225"/>
      <c r="AS989" s="225"/>
      <c r="AT989" s="225"/>
      <c r="AU989" s="225"/>
      <c r="AV989" s="225"/>
      <c r="AW989" s="225"/>
      <c r="AX989" s="225"/>
      <c r="AY989" s="225"/>
      <c r="AZ989" s="225"/>
      <c r="BA989" s="225"/>
      <c r="BB989" s="225"/>
      <c r="BC989" s="225"/>
      <c r="BD989" s="225"/>
      <c r="BE989" s="225"/>
      <c r="BF989" s="225"/>
      <c r="BG989" s="225"/>
      <c r="BH989" s="225"/>
      <c r="BI989" s="225"/>
      <c r="BJ989" s="225"/>
      <c r="BK989" s="225"/>
      <c r="BL989" s="225"/>
      <c r="BM989" s="225"/>
      <c r="BN989" s="225"/>
      <c r="BO989" s="225"/>
      <c r="BP989" s="225"/>
      <c r="BQ989" s="225"/>
      <c r="BR989" s="225"/>
      <c r="BS989" s="225"/>
      <c r="BT989" s="225"/>
      <c r="BU989" s="225"/>
      <c r="BV989" s="225"/>
      <c r="BW989" s="225"/>
      <c r="BX989" s="225"/>
      <c r="BY989" s="225"/>
      <c r="BZ989" s="225"/>
    </row>
    <row r="990" spans="1:78" ht="12" customHeight="1" x14ac:dyDescent="0.25">
      <c r="A990" s="225"/>
      <c r="B990" s="225"/>
      <c r="C990" s="225"/>
      <c r="D990" s="225"/>
      <c r="E990" s="225"/>
      <c r="F990" s="225"/>
      <c r="G990" s="225"/>
      <c r="H990" s="225"/>
      <c r="I990" s="225"/>
      <c r="J990" s="270"/>
      <c r="K990" s="271"/>
      <c r="L990" s="225"/>
      <c r="M990" s="225"/>
      <c r="N990" s="225"/>
      <c r="O990" s="225"/>
      <c r="P990" s="225"/>
      <c r="Q990" s="225"/>
      <c r="R990" s="225"/>
      <c r="S990" s="225"/>
      <c r="T990" s="225"/>
      <c r="U990" s="225"/>
      <c r="V990" s="225"/>
      <c r="W990" s="225"/>
      <c r="X990" s="225"/>
      <c r="Y990" s="225"/>
      <c r="Z990" s="225"/>
      <c r="AA990" s="225"/>
      <c r="AB990" s="225"/>
      <c r="AC990" s="225"/>
      <c r="AD990" s="225"/>
      <c r="AE990" s="225"/>
      <c r="AF990" s="225"/>
      <c r="AG990" s="225"/>
      <c r="AH990" s="225"/>
      <c r="AI990" s="225"/>
      <c r="AJ990" s="225"/>
      <c r="AK990" s="225"/>
      <c r="AL990" s="225"/>
      <c r="AM990" s="225"/>
      <c r="AN990" s="225"/>
      <c r="AO990" s="225"/>
      <c r="AP990" s="225"/>
      <c r="AQ990" s="225"/>
      <c r="AR990" s="225"/>
      <c r="AS990" s="225"/>
      <c r="AT990" s="225"/>
      <c r="AU990" s="225"/>
      <c r="AV990" s="225"/>
      <c r="AW990" s="225"/>
      <c r="AX990" s="225"/>
      <c r="AY990" s="225"/>
      <c r="AZ990" s="225"/>
      <c r="BA990" s="225"/>
      <c r="BB990" s="225"/>
      <c r="BC990" s="225"/>
      <c r="BD990" s="225"/>
      <c r="BE990" s="225"/>
      <c r="BF990" s="225"/>
      <c r="BG990" s="225"/>
      <c r="BH990" s="225"/>
      <c r="BI990" s="225"/>
      <c r="BJ990" s="225"/>
      <c r="BK990" s="225"/>
      <c r="BL990" s="225"/>
      <c r="BM990" s="225"/>
      <c r="BN990" s="225"/>
      <c r="BO990" s="225"/>
      <c r="BP990" s="225"/>
      <c r="BQ990" s="225"/>
      <c r="BR990" s="225"/>
      <c r="BS990" s="225"/>
      <c r="BT990" s="225"/>
      <c r="BU990" s="225"/>
      <c r="BV990" s="225"/>
      <c r="BW990" s="225"/>
      <c r="BX990" s="225"/>
      <c r="BY990" s="225"/>
      <c r="BZ990" s="225"/>
    </row>
    <row r="991" spans="1:78" ht="12" customHeight="1" x14ac:dyDescent="0.25">
      <c r="A991" s="225"/>
      <c r="B991" s="225"/>
      <c r="C991" s="225"/>
      <c r="D991" s="225"/>
      <c r="E991" s="225"/>
      <c r="F991" s="225"/>
      <c r="G991" s="225"/>
      <c r="H991" s="225"/>
      <c r="I991" s="225"/>
      <c r="J991" s="270"/>
      <c r="K991" s="271"/>
      <c r="L991" s="225"/>
      <c r="M991" s="225"/>
      <c r="N991" s="225"/>
      <c r="O991" s="225"/>
      <c r="P991" s="225"/>
      <c r="Q991" s="225"/>
      <c r="R991" s="225"/>
      <c r="S991" s="225"/>
      <c r="T991" s="225"/>
      <c r="U991" s="225"/>
      <c r="V991" s="225"/>
      <c r="W991" s="225"/>
      <c r="X991" s="225"/>
      <c r="Y991" s="225"/>
      <c r="Z991" s="225"/>
      <c r="AA991" s="225"/>
      <c r="AB991" s="225"/>
      <c r="AC991" s="225"/>
      <c r="AD991" s="225"/>
      <c r="AE991" s="225"/>
      <c r="AF991" s="225"/>
      <c r="AG991" s="225"/>
      <c r="AH991" s="225"/>
      <c r="AI991" s="225"/>
      <c r="AJ991" s="225"/>
      <c r="AK991" s="225"/>
      <c r="AL991" s="225"/>
      <c r="AM991" s="225"/>
      <c r="AN991" s="225"/>
      <c r="AO991" s="225"/>
      <c r="AP991" s="225"/>
      <c r="AQ991" s="225"/>
      <c r="AR991" s="225"/>
      <c r="AS991" s="225"/>
      <c r="AT991" s="225"/>
      <c r="AU991" s="225"/>
      <c r="AV991" s="225"/>
      <c r="AW991" s="225"/>
      <c r="AX991" s="225"/>
      <c r="AY991" s="225"/>
      <c r="AZ991" s="225"/>
      <c r="BA991" s="225"/>
      <c r="BB991" s="225"/>
      <c r="BC991" s="225"/>
      <c r="BD991" s="225"/>
      <c r="BE991" s="225"/>
      <c r="BF991" s="225"/>
      <c r="BG991" s="225"/>
      <c r="BH991" s="225"/>
      <c r="BI991" s="225"/>
      <c r="BJ991" s="225"/>
      <c r="BK991" s="225"/>
      <c r="BL991" s="225"/>
      <c r="BM991" s="225"/>
      <c r="BN991" s="225"/>
      <c r="BO991" s="225"/>
      <c r="BP991" s="225"/>
      <c r="BQ991" s="225"/>
      <c r="BR991" s="225"/>
      <c r="BS991" s="225"/>
      <c r="BT991" s="225"/>
      <c r="BU991" s="225"/>
      <c r="BV991" s="225"/>
      <c r="BW991" s="225"/>
      <c r="BX991" s="225"/>
      <c r="BY991" s="225"/>
      <c r="BZ991" s="225"/>
    </row>
    <row r="992" spans="1:78" ht="12" customHeight="1" x14ac:dyDescent="0.25">
      <c r="A992" s="225"/>
      <c r="B992" s="225"/>
      <c r="C992" s="225"/>
      <c r="D992" s="225"/>
      <c r="E992" s="225"/>
      <c r="F992" s="225"/>
      <c r="G992" s="225"/>
      <c r="H992" s="225"/>
      <c r="I992" s="225"/>
      <c r="J992" s="270"/>
      <c r="K992" s="271"/>
      <c r="L992" s="225"/>
      <c r="M992" s="225"/>
      <c r="N992" s="225"/>
      <c r="O992" s="225"/>
      <c r="P992" s="225"/>
      <c r="Q992" s="225"/>
      <c r="R992" s="225"/>
      <c r="S992" s="225"/>
      <c r="T992" s="225"/>
      <c r="U992" s="225"/>
      <c r="V992" s="225"/>
      <c r="W992" s="225"/>
      <c r="X992" s="225"/>
      <c r="Y992" s="225"/>
      <c r="Z992" s="225"/>
      <c r="AA992" s="225"/>
      <c r="AB992" s="225"/>
      <c r="AC992" s="225"/>
      <c r="AD992" s="225"/>
      <c r="AE992" s="225"/>
      <c r="AF992" s="225"/>
      <c r="AG992" s="225"/>
      <c r="AH992" s="225"/>
      <c r="AI992" s="225"/>
      <c r="AJ992" s="225"/>
      <c r="AK992" s="225"/>
      <c r="AL992" s="225"/>
      <c r="AM992" s="225"/>
      <c r="AN992" s="225"/>
      <c r="AO992" s="225"/>
      <c r="AP992" s="225"/>
      <c r="AQ992" s="225"/>
      <c r="AR992" s="225"/>
      <c r="AS992" s="225"/>
      <c r="AT992" s="225"/>
      <c r="AU992" s="225"/>
      <c r="AV992" s="225"/>
      <c r="AW992" s="225"/>
      <c r="AX992" s="225"/>
      <c r="AY992" s="225"/>
      <c r="AZ992" s="225"/>
      <c r="BA992" s="225"/>
      <c r="BB992" s="225"/>
      <c r="BC992" s="225"/>
      <c r="BD992" s="225"/>
      <c r="BE992" s="225"/>
      <c r="BF992" s="225"/>
      <c r="BG992" s="225"/>
      <c r="BH992" s="225"/>
      <c r="BI992" s="225"/>
      <c r="BJ992" s="225"/>
      <c r="BK992" s="225"/>
      <c r="BL992" s="225"/>
      <c r="BM992" s="225"/>
      <c r="BN992" s="225"/>
      <c r="BO992" s="225"/>
      <c r="BP992" s="225"/>
      <c r="BQ992" s="225"/>
      <c r="BR992" s="225"/>
      <c r="BS992" s="225"/>
      <c r="BT992" s="225"/>
      <c r="BU992" s="225"/>
      <c r="BV992" s="225"/>
      <c r="BW992" s="225"/>
      <c r="BX992" s="225"/>
      <c r="BY992" s="225"/>
      <c r="BZ992" s="225"/>
    </row>
    <row r="993" spans="1:78" ht="12" customHeight="1" x14ac:dyDescent="0.25">
      <c r="A993" s="225"/>
      <c r="B993" s="225"/>
      <c r="C993" s="225"/>
      <c r="D993" s="225"/>
      <c r="E993" s="225"/>
      <c r="F993" s="225"/>
      <c r="G993" s="225"/>
      <c r="H993" s="225"/>
      <c r="I993" s="225"/>
      <c r="J993" s="270"/>
      <c r="K993" s="271"/>
      <c r="L993" s="225"/>
      <c r="M993" s="225"/>
      <c r="N993" s="225"/>
      <c r="O993" s="225"/>
      <c r="P993" s="225"/>
      <c r="Q993" s="225"/>
      <c r="R993" s="225"/>
      <c r="S993" s="225"/>
      <c r="T993" s="225"/>
      <c r="U993" s="225"/>
      <c r="V993" s="225"/>
      <c r="W993" s="225"/>
      <c r="X993" s="225"/>
      <c r="Y993" s="225"/>
      <c r="Z993" s="225"/>
      <c r="AA993" s="225"/>
      <c r="AB993" s="225"/>
      <c r="AC993" s="225"/>
      <c r="AD993" s="225"/>
      <c r="AE993" s="225"/>
      <c r="AF993" s="225"/>
      <c r="AG993" s="225"/>
      <c r="AH993" s="225"/>
      <c r="AI993" s="225"/>
      <c r="AJ993" s="225"/>
      <c r="AK993" s="225"/>
      <c r="AL993" s="225"/>
      <c r="AM993" s="225"/>
      <c r="AN993" s="225"/>
      <c r="AO993" s="225"/>
      <c r="AP993" s="225"/>
      <c r="AQ993" s="225"/>
      <c r="AR993" s="225"/>
      <c r="AS993" s="225"/>
      <c r="AT993" s="225"/>
      <c r="AU993" s="225"/>
      <c r="AV993" s="225"/>
      <c r="AW993" s="225"/>
      <c r="AX993" s="225"/>
      <c r="AY993" s="225"/>
      <c r="AZ993" s="225"/>
      <c r="BA993" s="225"/>
      <c r="BB993" s="225"/>
      <c r="BC993" s="225"/>
      <c r="BD993" s="225"/>
      <c r="BE993" s="225"/>
      <c r="BF993" s="225"/>
      <c r="BG993" s="225"/>
      <c r="BH993" s="225"/>
      <c r="BI993" s="225"/>
      <c r="BJ993" s="225"/>
      <c r="BK993" s="225"/>
      <c r="BL993" s="225"/>
      <c r="BM993" s="225"/>
      <c r="BN993" s="225"/>
      <c r="BO993" s="225"/>
      <c r="BP993" s="225"/>
      <c r="BQ993" s="225"/>
      <c r="BR993" s="225"/>
      <c r="BS993" s="225"/>
      <c r="BT993" s="225"/>
      <c r="BU993" s="225"/>
      <c r="BV993" s="225"/>
      <c r="BW993" s="225"/>
      <c r="BX993" s="225"/>
      <c r="BY993" s="225"/>
      <c r="BZ993" s="225"/>
    </row>
    <row r="994" spans="1:78" ht="12" customHeight="1" x14ac:dyDescent="0.25">
      <c r="A994" s="225"/>
      <c r="B994" s="225"/>
      <c r="C994" s="225"/>
      <c r="D994" s="225"/>
      <c r="E994" s="225"/>
      <c r="F994" s="225"/>
      <c r="G994" s="225"/>
      <c r="H994" s="225"/>
      <c r="I994" s="225"/>
      <c r="J994" s="270"/>
      <c r="K994" s="271"/>
      <c r="L994" s="225"/>
      <c r="M994" s="225"/>
      <c r="N994" s="225"/>
      <c r="O994" s="225"/>
      <c r="P994" s="225"/>
      <c r="Q994" s="225"/>
      <c r="R994" s="225"/>
      <c r="S994" s="225"/>
      <c r="T994" s="225"/>
      <c r="U994" s="225"/>
      <c r="V994" s="225"/>
      <c r="W994" s="225"/>
      <c r="X994" s="225"/>
      <c r="Y994" s="225"/>
      <c r="Z994" s="225"/>
      <c r="AA994" s="225"/>
      <c r="AB994" s="225"/>
      <c r="AC994" s="225"/>
      <c r="AD994" s="225"/>
      <c r="AE994" s="225"/>
      <c r="AF994" s="225"/>
      <c r="AG994" s="225"/>
      <c r="AH994" s="225"/>
      <c r="AI994" s="225"/>
      <c r="AJ994" s="225"/>
      <c r="AK994" s="225"/>
      <c r="AL994" s="225"/>
      <c r="AM994" s="225"/>
      <c r="AN994" s="225"/>
      <c r="AO994" s="225"/>
      <c r="AP994" s="225"/>
      <c r="AQ994" s="225"/>
      <c r="AR994" s="225"/>
      <c r="AS994" s="225"/>
      <c r="AT994" s="225"/>
      <c r="AU994" s="225"/>
      <c r="AV994" s="225"/>
      <c r="AW994" s="225"/>
      <c r="AX994" s="225"/>
      <c r="AY994" s="225"/>
      <c r="AZ994" s="225"/>
      <c r="BA994" s="225"/>
      <c r="BB994" s="225"/>
      <c r="BC994" s="225"/>
      <c r="BD994" s="225"/>
      <c r="BE994" s="225"/>
      <c r="BF994" s="225"/>
      <c r="BG994" s="225"/>
      <c r="BH994" s="225"/>
      <c r="BI994" s="225"/>
      <c r="BJ994" s="225"/>
      <c r="BK994" s="225"/>
      <c r="BL994" s="225"/>
      <c r="BM994" s="225"/>
      <c r="BN994" s="225"/>
      <c r="BO994" s="225"/>
      <c r="BP994" s="225"/>
      <c r="BQ994" s="225"/>
      <c r="BR994" s="225"/>
      <c r="BS994" s="225"/>
      <c r="BT994" s="225"/>
      <c r="BU994" s="225"/>
      <c r="BV994" s="225"/>
      <c r="BW994" s="225"/>
      <c r="BX994" s="225"/>
      <c r="BY994" s="225"/>
      <c r="BZ994" s="225"/>
    </row>
    <row r="995" spans="1:78" ht="12" customHeight="1" x14ac:dyDescent="0.25">
      <c r="A995" s="225"/>
      <c r="B995" s="225"/>
      <c r="C995" s="225"/>
      <c r="D995" s="225"/>
      <c r="E995" s="225"/>
      <c r="F995" s="225"/>
      <c r="G995" s="225"/>
      <c r="H995" s="225"/>
      <c r="I995" s="225"/>
      <c r="J995" s="270"/>
      <c r="K995" s="271"/>
      <c r="L995" s="225"/>
      <c r="M995" s="225"/>
      <c r="N995" s="225"/>
      <c r="O995" s="225"/>
      <c r="P995" s="225"/>
      <c r="Q995" s="225"/>
      <c r="R995" s="225"/>
      <c r="S995" s="225"/>
      <c r="T995" s="225"/>
      <c r="U995" s="225"/>
      <c r="V995" s="225"/>
      <c r="W995" s="225"/>
      <c r="X995" s="225"/>
      <c r="Y995" s="225"/>
      <c r="Z995" s="225"/>
      <c r="AA995" s="225"/>
      <c r="AB995" s="225"/>
      <c r="AC995" s="225"/>
      <c r="AD995" s="225"/>
      <c r="AE995" s="225"/>
      <c r="AF995" s="225"/>
      <c r="AG995" s="225"/>
      <c r="AH995" s="225"/>
      <c r="AI995" s="225"/>
      <c r="AJ995" s="225"/>
      <c r="AK995" s="225"/>
      <c r="AL995" s="225"/>
      <c r="AM995" s="225"/>
      <c r="AN995" s="225"/>
      <c r="AO995" s="225"/>
      <c r="AP995" s="225"/>
      <c r="AQ995" s="225"/>
      <c r="AR995" s="225"/>
      <c r="AS995" s="225"/>
      <c r="AT995" s="225"/>
      <c r="AU995" s="225"/>
      <c r="AV995" s="225"/>
      <c r="AW995" s="225"/>
      <c r="AX995" s="225"/>
      <c r="AY995" s="225"/>
      <c r="AZ995" s="225"/>
      <c r="BA995" s="225"/>
      <c r="BB995" s="225"/>
      <c r="BC995" s="225"/>
      <c r="BD995" s="225"/>
      <c r="BE995" s="225"/>
      <c r="BF995" s="225"/>
      <c r="BG995" s="225"/>
      <c r="BH995" s="225"/>
      <c r="BI995" s="225"/>
      <c r="BJ995" s="225"/>
      <c r="BK995" s="225"/>
      <c r="BL995" s="225"/>
      <c r="BM995" s="225"/>
      <c r="BN995" s="225"/>
      <c r="BO995" s="225"/>
      <c r="BP995" s="225"/>
      <c r="BQ995" s="225"/>
      <c r="BR995" s="225"/>
      <c r="BS995" s="225"/>
      <c r="BT995" s="225"/>
      <c r="BU995" s="225"/>
      <c r="BV995" s="225"/>
      <c r="BW995" s="225"/>
      <c r="BX995" s="225"/>
      <c r="BY995" s="225"/>
      <c r="BZ995" s="225"/>
    </row>
    <row r="996" spans="1:78" ht="12" customHeight="1" x14ac:dyDescent="0.25">
      <c r="A996" s="225"/>
      <c r="B996" s="225"/>
      <c r="C996" s="225"/>
      <c r="D996" s="225"/>
      <c r="E996" s="225"/>
      <c r="F996" s="225"/>
      <c r="G996" s="225"/>
      <c r="H996" s="225"/>
      <c r="I996" s="225"/>
      <c r="J996" s="270"/>
      <c r="K996" s="271"/>
      <c r="L996" s="225"/>
      <c r="M996" s="225"/>
      <c r="N996" s="225"/>
      <c r="O996" s="225"/>
      <c r="P996" s="225"/>
      <c r="Q996" s="225"/>
      <c r="R996" s="225"/>
      <c r="S996" s="225"/>
      <c r="T996" s="225"/>
      <c r="U996" s="225"/>
      <c r="V996" s="225"/>
      <c r="W996" s="225"/>
      <c r="X996" s="225"/>
      <c r="Y996" s="225"/>
      <c r="Z996" s="225"/>
      <c r="AA996" s="225"/>
      <c r="AB996" s="225"/>
      <c r="AC996" s="225"/>
      <c r="AD996" s="225"/>
      <c r="AE996" s="225"/>
      <c r="AF996" s="225"/>
      <c r="AG996" s="225"/>
      <c r="AH996" s="225"/>
      <c r="AI996" s="225"/>
      <c r="AJ996" s="225"/>
      <c r="AK996" s="225"/>
      <c r="AL996" s="225"/>
      <c r="AM996" s="225"/>
      <c r="AN996" s="225"/>
      <c r="AO996" s="225"/>
      <c r="AP996" s="225"/>
      <c r="AQ996" s="225"/>
      <c r="AR996" s="225"/>
      <c r="AS996" s="225"/>
      <c r="AT996" s="225"/>
      <c r="AU996" s="225"/>
      <c r="AV996" s="225"/>
      <c r="AW996" s="225"/>
      <c r="AX996" s="225"/>
      <c r="AY996" s="225"/>
      <c r="AZ996" s="225"/>
      <c r="BA996" s="225"/>
      <c r="BB996" s="225"/>
      <c r="BC996" s="225"/>
      <c r="BD996" s="225"/>
      <c r="BE996" s="225"/>
      <c r="BF996" s="225"/>
      <c r="BG996" s="225"/>
      <c r="BH996" s="225"/>
      <c r="BI996" s="225"/>
      <c r="BJ996" s="225"/>
      <c r="BK996" s="225"/>
      <c r="BL996" s="225"/>
      <c r="BM996" s="225"/>
      <c r="BN996" s="225"/>
      <c r="BO996" s="225"/>
      <c r="BP996" s="225"/>
      <c r="BQ996" s="225"/>
      <c r="BR996" s="225"/>
      <c r="BS996" s="225"/>
      <c r="BT996" s="225"/>
      <c r="BU996" s="225"/>
      <c r="BV996" s="225"/>
      <c r="BW996" s="225"/>
      <c r="BX996" s="225"/>
      <c r="BY996" s="225"/>
      <c r="BZ996" s="225"/>
    </row>
    <row r="997" spans="1:78" ht="12" customHeight="1" x14ac:dyDescent="0.25">
      <c r="A997" s="225"/>
      <c r="B997" s="225"/>
      <c r="C997" s="225"/>
      <c r="D997" s="225"/>
      <c r="E997" s="225"/>
      <c r="F997" s="225"/>
      <c r="G997" s="225"/>
      <c r="H997" s="225"/>
      <c r="I997" s="225"/>
      <c r="J997" s="270"/>
      <c r="K997" s="271"/>
      <c r="L997" s="225"/>
      <c r="M997" s="225"/>
      <c r="N997" s="225"/>
      <c r="O997" s="225"/>
      <c r="P997" s="225"/>
      <c r="Q997" s="225"/>
      <c r="R997" s="225"/>
      <c r="S997" s="225"/>
      <c r="T997" s="225"/>
      <c r="U997" s="225"/>
      <c r="V997" s="225"/>
      <c r="W997" s="225"/>
      <c r="X997" s="225"/>
      <c r="Y997" s="225"/>
      <c r="Z997" s="225"/>
      <c r="AA997" s="225"/>
      <c r="AB997" s="225"/>
      <c r="AC997" s="225"/>
      <c r="AD997" s="225"/>
      <c r="AE997" s="225"/>
      <c r="AF997" s="225"/>
      <c r="AG997" s="225"/>
      <c r="AH997" s="225"/>
      <c r="AI997" s="225"/>
      <c r="AJ997" s="225"/>
      <c r="AK997" s="225"/>
      <c r="AL997" s="225"/>
      <c r="AM997" s="225"/>
      <c r="AN997" s="225"/>
      <c r="AO997" s="225"/>
      <c r="AP997" s="225"/>
      <c r="AQ997" s="225"/>
      <c r="AR997" s="225"/>
      <c r="AS997" s="225"/>
      <c r="AT997" s="225"/>
      <c r="AU997" s="225"/>
      <c r="AV997" s="225"/>
      <c r="AW997" s="225"/>
      <c r="AX997" s="225"/>
      <c r="AY997" s="225"/>
      <c r="AZ997" s="225"/>
      <c r="BA997" s="225"/>
      <c r="BB997" s="225"/>
      <c r="BC997" s="225"/>
      <c r="BD997" s="225"/>
      <c r="BE997" s="225"/>
      <c r="BF997" s="225"/>
      <c r="BG997" s="225"/>
      <c r="BH997" s="225"/>
      <c r="BI997" s="225"/>
      <c r="BJ997" s="225"/>
      <c r="BK997" s="225"/>
      <c r="BL997" s="225"/>
      <c r="BM997" s="225"/>
      <c r="BN997" s="225"/>
      <c r="BO997" s="225"/>
      <c r="BP997" s="225"/>
      <c r="BQ997" s="225"/>
      <c r="BR997" s="225"/>
      <c r="BS997" s="225"/>
      <c r="BT997" s="225"/>
      <c r="BU997" s="225"/>
      <c r="BV997" s="225"/>
      <c r="BW997" s="225"/>
      <c r="BX997" s="225"/>
      <c r="BY997" s="225"/>
      <c r="BZ997" s="225"/>
    </row>
    <row r="998" spans="1:78" ht="12" customHeight="1" x14ac:dyDescent="0.25">
      <c r="A998" s="225"/>
      <c r="B998" s="225"/>
      <c r="C998" s="225"/>
      <c r="D998" s="225"/>
      <c r="E998" s="225"/>
      <c r="F998" s="225"/>
      <c r="G998" s="225"/>
      <c r="H998" s="225"/>
      <c r="I998" s="225"/>
      <c r="J998" s="270"/>
      <c r="K998" s="271"/>
      <c r="L998" s="225"/>
      <c r="M998" s="225"/>
      <c r="N998" s="225"/>
      <c r="O998" s="225"/>
      <c r="P998" s="225"/>
      <c r="Q998" s="225"/>
      <c r="R998" s="225"/>
      <c r="S998" s="225"/>
      <c r="T998" s="225"/>
      <c r="U998" s="225"/>
      <c r="V998" s="225"/>
      <c r="W998" s="225"/>
      <c r="X998" s="225"/>
      <c r="Y998" s="225"/>
      <c r="Z998" s="225"/>
      <c r="AA998" s="225"/>
      <c r="AB998" s="225"/>
      <c r="AC998" s="225"/>
      <c r="AD998" s="225"/>
      <c r="AE998" s="225"/>
      <c r="AF998" s="225"/>
      <c r="AG998" s="225"/>
      <c r="AH998" s="225"/>
      <c r="AI998" s="225"/>
      <c r="AJ998" s="225"/>
      <c r="AK998" s="225"/>
      <c r="AL998" s="225"/>
      <c r="AM998" s="225"/>
      <c r="AN998" s="225"/>
      <c r="AO998" s="225"/>
      <c r="AP998" s="225"/>
      <c r="AQ998" s="225"/>
      <c r="AR998" s="225"/>
      <c r="AS998" s="225"/>
      <c r="AT998" s="225"/>
      <c r="AU998" s="225"/>
      <c r="AV998" s="225"/>
      <c r="AW998" s="225"/>
      <c r="AX998" s="225"/>
      <c r="AY998" s="225"/>
      <c r="AZ998" s="225"/>
      <c r="BA998" s="225"/>
      <c r="BB998" s="225"/>
      <c r="BC998" s="225"/>
      <c r="BD998" s="225"/>
      <c r="BE998" s="225"/>
      <c r="BF998" s="225"/>
      <c r="BG998" s="225"/>
      <c r="BH998" s="225"/>
      <c r="BI998" s="225"/>
      <c r="BJ998" s="225"/>
      <c r="BK998" s="225"/>
      <c r="BL998" s="225"/>
      <c r="BM998" s="225"/>
      <c r="BN998" s="225"/>
      <c r="BO998" s="225"/>
      <c r="BP998" s="225"/>
      <c r="BQ998" s="225"/>
      <c r="BR998" s="225"/>
      <c r="BS998" s="225"/>
      <c r="BT998" s="225"/>
      <c r="BU998" s="225"/>
      <c r="BV998" s="225"/>
      <c r="BW998" s="225"/>
      <c r="BX998" s="225"/>
      <c r="BY998" s="225"/>
      <c r="BZ998" s="225"/>
    </row>
    <row r="999" spans="1:78" ht="12" customHeight="1" x14ac:dyDescent="0.25">
      <c r="A999" s="225"/>
      <c r="B999" s="225"/>
      <c r="C999" s="225"/>
      <c r="D999" s="225"/>
      <c r="E999" s="225"/>
      <c r="F999" s="225"/>
      <c r="G999" s="225"/>
      <c r="H999" s="225"/>
      <c r="I999" s="225"/>
      <c r="J999" s="270"/>
      <c r="K999" s="271"/>
      <c r="L999" s="225"/>
      <c r="M999" s="225"/>
      <c r="N999" s="225"/>
      <c r="O999" s="225"/>
      <c r="P999" s="225"/>
      <c r="Q999" s="225"/>
      <c r="R999" s="225"/>
      <c r="S999" s="225"/>
      <c r="T999" s="225"/>
      <c r="U999" s="225"/>
      <c r="V999" s="225"/>
      <c r="W999" s="225"/>
      <c r="X999" s="225"/>
      <c r="Y999" s="225"/>
      <c r="Z999" s="225"/>
      <c r="AA999" s="225"/>
      <c r="AB999" s="225"/>
      <c r="AC999" s="225"/>
      <c r="AD999" s="225"/>
      <c r="AE999" s="225"/>
      <c r="AF999" s="225"/>
      <c r="AG999" s="225"/>
      <c r="AH999" s="225"/>
      <c r="AI999" s="225"/>
      <c r="AJ999" s="225"/>
      <c r="AK999" s="225"/>
      <c r="AL999" s="225"/>
      <c r="AM999" s="225"/>
      <c r="AN999" s="225"/>
      <c r="AO999" s="225"/>
      <c r="AP999" s="225"/>
      <c r="AQ999" s="225"/>
      <c r="AR999" s="225"/>
      <c r="AS999" s="225"/>
      <c r="AT999" s="225"/>
      <c r="AU999" s="225"/>
      <c r="AV999" s="225"/>
      <c r="AW999" s="225"/>
      <c r="AX999" s="225"/>
      <c r="AY999" s="225"/>
      <c r="AZ999" s="225"/>
      <c r="BA999" s="225"/>
      <c r="BB999" s="225"/>
      <c r="BC999" s="225"/>
      <c r="BD999" s="225"/>
      <c r="BE999" s="225"/>
      <c r="BF999" s="225"/>
      <c r="BG999" s="225"/>
      <c r="BH999" s="225"/>
      <c r="BI999" s="225"/>
      <c r="BJ999" s="225"/>
      <c r="BK999" s="225"/>
      <c r="BL999" s="225"/>
      <c r="BM999" s="225"/>
      <c r="BN999" s="225"/>
      <c r="BO999" s="225"/>
      <c r="BP999" s="225"/>
      <c r="BQ999" s="225"/>
      <c r="BR999" s="225"/>
      <c r="BS999" s="225"/>
      <c r="BT999" s="225"/>
      <c r="BU999" s="225"/>
      <c r="BV999" s="225"/>
      <c r="BW999" s="225"/>
      <c r="BX999" s="225"/>
      <c r="BY999" s="225"/>
      <c r="BZ999" s="225"/>
    </row>
    <row r="1000" spans="1:78" ht="12" customHeight="1" x14ac:dyDescent="0.25">
      <c r="A1000" s="225"/>
      <c r="B1000" s="225"/>
      <c r="C1000" s="225"/>
      <c r="D1000" s="225"/>
      <c r="E1000" s="225"/>
      <c r="F1000" s="225"/>
      <c r="G1000" s="225"/>
      <c r="H1000" s="225"/>
      <c r="I1000" s="225"/>
      <c r="J1000" s="270"/>
      <c r="K1000" s="271"/>
      <c r="L1000" s="225"/>
      <c r="M1000" s="225"/>
      <c r="N1000" s="225"/>
      <c r="O1000" s="225"/>
      <c r="P1000" s="225"/>
      <c r="Q1000" s="225"/>
      <c r="R1000" s="225"/>
      <c r="S1000" s="225"/>
      <c r="T1000" s="225"/>
      <c r="U1000" s="225"/>
      <c r="V1000" s="225"/>
      <c r="W1000" s="225"/>
      <c r="X1000" s="225"/>
      <c r="Y1000" s="225"/>
      <c r="Z1000" s="225"/>
      <c r="AA1000" s="225"/>
      <c r="AB1000" s="225"/>
      <c r="AC1000" s="225"/>
      <c r="AD1000" s="225"/>
      <c r="AE1000" s="225"/>
      <c r="AF1000" s="225"/>
      <c r="AG1000" s="225"/>
      <c r="AH1000" s="225"/>
      <c r="AI1000" s="225"/>
      <c r="AJ1000" s="225"/>
      <c r="AK1000" s="225"/>
      <c r="AL1000" s="225"/>
      <c r="AM1000" s="225"/>
      <c r="AN1000" s="225"/>
      <c r="AO1000" s="225"/>
      <c r="AP1000" s="225"/>
      <c r="AQ1000" s="225"/>
      <c r="AR1000" s="225"/>
      <c r="AS1000" s="225"/>
      <c r="AT1000" s="225"/>
      <c r="AU1000" s="225"/>
      <c r="AV1000" s="225"/>
      <c r="AW1000" s="225"/>
      <c r="AX1000" s="225"/>
      <c r="AY1000" s="225"/>
      <c r="AZ1000" s="225"/>
      <c r="BA1000" s="225"/>
      <c r="BB1000" s="225"/>
      <c r="BC1000" s="225"/>
      <c r="BD1000" s="225"/>
      <c r="BE1000" s="225"/>
      <c r="BF1000" s="225"/>
      <c r="BG1000" s="225"/>
      <c r="BH1000" s="225"/>
      <c r="BI1000" s="225"/>
      <c r="BJ1000" s="225"/>
      <c r="BK1000" s="225"/>
      <c r="BL1000" s="225"/>
      <c r="BM1000" s="225"/>
      <c r="BN1000" s="225"/>
      <c r="BO1000" s="225"/>
      <c r="BP1000" s="225"/>
      <c r="BQ1000" s="225"/>
      <c r="BR1000" s="225"/>
      <c r="BS1000" s="225"/>
      <c r="BT1000" s="225"/>
      <c r="BU1000" s="225"/>
      <c r="BV1000" s="225"/>
      <c r="BW1000" s="225"/>
      <c r="BX1000" s="225"/>
      <c r="BY1000" s="225"/>
      <c r="BZ1000" s="225"/>
    </row>
  </sheetData>
  <mergeCells count="4">
    <mergeCell ref="A4:C4"/>
    <mergeCell ref="A5:C5"/>
    <mergeCell ref="B7:C7"/>
    <mergeCell ref="B10:C10"/>
  </mergeCells>
  <pageMargins left="0.69930555555555596" right="0.69930555555555596"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E36C09"/>
    <outlinePr summaryBelow="0"/>
  </sheetPr>
  <dimension ref="A1:BY1000"/>
  <sheetViews>
    <sheetView showGridLines="0" workbookViewId="0">
      <pane xSplit="2" ySplit="5" topLeftCell="C67" activePane="bottomRight" state="frozen"/>
      <selection pane="topRight" activeCell="C1" sqref="C1"/>
      <selection pane="bottomLeft" activeCell="A6" sqref="A6"/>
      <selection pane="bottomRight"/>
    </sheetView>
  </sheetViews>
  <sheetFormatPr defaultColWidth="14.44140625" defaultRowHeight="15" customHeight="1" outlineLevelRow="3" outlineLevelCol="1" x14ac:dyDescent="0.25"/>
  <cols>
    <col min="1" max="1" width="3.109375" customWidth="1"/>
    <col min="2" max="2" width="29.5546875" customWidth="1"/>
    <col min="3" max="3" width="45.109375" customWidth="1"/>
    <col min="4" max="4" width="10.6640625" customWidth="1"/>
    <col min="5" max="8" width="11.6640625" customWidth="1"/>
    <col min="9" max="9" width="11.33203125" customWidth="1"/>
    <col min="10" max="10" width="4" customWidth="1"/>
    <col min="11" max="11" width="9.33203125" customWidth="1"/>
    <col min="12" max="14" width="9.33203125" customWidth="1" outlineLevel="1"/>
    <col min="15" max="42" width="10.33203125" customWidth="1" outlineLevel="1"/>
    <col min="43" max="60" width="9.6640625" customWidth="1" outlineLevel="1"/>
    <col min="61" max="70" width="11.33203125" customWidth="1" outlineLevel="1"/>
    <col min="71" max="75" width="10.33203125" customWidth="1" outlineLevel="1"/>
    <col min="76" max="76" width="9.109375" customWidth="1" outlineLevel="1"/>
    <col min="77" max="77" width="9.109375" customWidth="1"/>
  </cols>
  <sheetData>
    <row r="1" spans="1:77" ht="12" customHeight="1" x14ac:dyDescent="0.25">
      <c r="A1" s="85" t="str">
        <f>CAPEX!A1</f>
        <v>Medex Project</v>
      </c>
      <c r="B1" s="272"/>
      <c r="C1" s="273" t="str">
        <f>A1</f>
        <v>Medex Project</v>
      </c>
      <c r="D1" s="274"/>
      <c r="E1" s="274"/>
      <c r="F1" s="275"/>
      <c r="G1" s="275"/>
      <c r="H1" s="275"/>
      <c r="I1" s="276"/>
      <c r="J1" s="276"/>
      <c r="K1" s="276"/>
      <c r="L1" s="276"/>
      <c r="M1" s="276"/>
      <c r="N1" s="276"/>
      <c r="O1" s="276"/>
      <c r="P1" s="276"/>
      <c r="Q1" s="276"/>
      <c r="R1" s="276"/>
      <c r="S1" s="276"/>
      <c r="T1" s="276"/>
      <c r="U1" s="276"/>
      <c r="V1" s="276"/>
      <c r="W1" s="276"/>
      <c r="X1" s="276"/>
      <c r="Y1" s="276"/>
      <c r="Z1" s="276"/>
      <c r="AA1" s="276"/>
      <c r="AB1" s="276"/>
      <c r="AC1" s="276"/>
      <c r="AD1" s="276"/>
      <c r="AE1" s="276"/>
      <c r="AF1" s="276"/>
      <c r="AG1" s="276"/>
      <c r="AH1" s="276"/>
      <c r="AI1" s="276"/>
      <c r="AJ1" s="276"/>
      <c r="AK1" s="276"/>
      <c r="AL1" s="276"/>
      <c r="AM1" s="276"/>
      <c r="AN1" s="276"/>
      <c r="AO1" s="276"/>
      <c r="AP1" s="276"/>
      <c r="AQ1" s="276"/>
      <c r="AR1" s="276"/>
      <c r="AS1" s="276"/>
      <c r="AT1" s="276"/>
      <c r="AU1" s="276"/>
      <c r="AV1" s="276"/>
      <c r="AW1" s="276"/>
      <c r="AX1" s="276"/>
      <c r="AY1" s="276"/>
      <c r="AZ1" s="276"/>
      <c r="BA1" s="276"/>
      <c r="BB1" s="276"/>
      <c r="BC1" s="276"/>
      <c r="BD1" s="276"/>
      <c r="BE1" s="276"/>
      <c r="BF1" s="276"/>
      <c r="BG1" s="276"/>
      <c r="BH1" s="276"/>
      <c r="BI1" s="276"/>
      <c r="BJ1" s="276"/>
      <c r="BK1" s="276"/>
      <c r="BL1" s="276"/>
      <c r="BM1" s="276"/>
      <c r="BN1" s="276"/>
      <c r="BO1" s="276"/>
      <c r="BP1" s="276"/>
      <c r="BQ1" s="276"/>
      <c r="BR1" s="276"/>
      <c r="BS1" s="276"/>
      <c r="BT1" s="276"/>
      <c r="BU1" s="276"/>
      <c r="BV1" s="276"/>
      <c r="BW1" s="276"/>
      <c r="BX1" s="276"/>
      <c r="BY1" s="276"/>
    </row>
    <row r="2" spans="1:77" ht="12" customHeight="1" x14ac:dyDescent="0.25">
      <c r="A2" s="85" t="s">
        <v>386</v>
      </c>
      <c r="B2" s="272"/>
      <c r="C2" s="273" t="s">
        <v>387</v>
      </c>
      <c r="D2" s="277"/>
      <c r="E2" s="277"/>
      <c r="F2" s="277"/>
      <c r="G2" s="277"/>
      <c r="H2" s="277"/>
      <c r="I2" s="277"/>
      <c r="J2" s="276"/>
      <c r="K2" s="276"/>
      <c r="L2" s="276"/>
      <c r="M2" s="276"/>
      <c r="N2" s="276"/>
      <c r="O2" s="276"/>
      <c r="P2" s="276"/>
      <c r="Q2" s="276"/>
      <c r="R2" s="276"/>
      <c r="S2" s="276"/>
      <c r="T2" s="278"/>
      <c r="U2" s="278"/>
      <c r="V2" s="278"/>
      <c r="W2" s="278"/>
      <c r="X2" s="278"/>
      <c r="Y2" s="278"/>
      <c r="Z2" s="278"/>
      <c r="AA2" s="278"/>
      <c r="AB2" s="278"/>
      <c r="AC2" s="278"/>
      <c r="AD2" s="278"/>
      <c r="AE2" s="278"/>
      <c r="AF2" s="278"/>
      <c r="AG2" s="278"/>
      <c r="AH2" s="278"/>
      <c r="AI2" s="278"/>
      <c r="AJ2" s="278"/>
      <c r="AK2" s="278"/>
      <c r="AL2" s="278"/>
      <c r="AM2" s="278"/>
      <c r="AN2" s="278"/>
      <c r="AO2" s="278"/>
      <c r="AP2" s="278"/>
      <c r="AQ2" s="278"/>
      <c r="AR2" s="278"/>
      <c r="AS2" s="278"/>
      <c r="AT2" s="278"/>
      <c r="AU2" s="278"/>
      <c r="AV2" s="278"/>
      <c r="AW2" s="278"/>
      <c r="AX2" s="278"/>
      <c r="AY2" s="278"/>
      <c r="AZ2" s="278"/>
      <c r="BA2" s="278"/>
      <c r="BB2" s="278"/>
      <c r="BC2" s="278"/>
      <c r="BD2" s="278"/>
      <c r="BE2" s="278"/>
      <c r="BF2" s="278"/>
      <c r="BG2" s="278"/>
      <c r="BH2" s="278"/>
      <c r="BI2" s="278"/>
      <c r="BJ2" s="278"/>
      <c r="BK2" s="278"/>
      <c r="BL2" s="278"/>
      <c r="BM2" s="278"/>
      <c r="BN2" s="278"/>
      <c r="BO2" s="278"/>
      <c r="BP2" s="278"/>
      <c r="BQ2" s="278"/>
      <c r="BR2" s="278"/>
      <c r="BS2" s="276"/>
      <c r="BT2" s="276"/>
      <c r="BU2" s="276"/>
      <c r="BV2" s="276"/>
      <c r="BW2" s="276"/>
      <c r="BX2" s="276"/>
      <c r="BY2" s="276"/>
    </row>
    <row r="3" spans="1:77" ht="15.75" customHeight="1" x14ac:dyDescent="0.25">
      <c r="A3" s="279"/>
      <c r="B3" s="280"/>
      <c r="C3" s="280"/>
      <c r="D3" s="281"/>
      <c r="E3" s="281"/>
      <c r="F3" s="281"/>
      <c r="G3" s="281"/>
      <c r="H3" s="281"/>
      <c r="I3" s="281"/>
      <c r="J3" s="248"/>
      <c r="K3" s="248">
        <v>1</v>
      </c>
      <c r="L3" s="248">
        <f t="shared" ref="L3:BY3" si="0">+K3+1</f>
        <v>2</v>
      </c>
      <c r="M3" s="248">
        <f t="shared" si="0"/>
        <v>3</v>
      </c>
      <c r="N3" s="248">
        <f t="shared" si="0"/>
        <v>4</v>
      </c>
      <c r="O3" s="248">
        <f t="shared" si="0"/>
        <v>5</v>
      </c>
      <c r="P3" s="248">
        <f t="shared" si="0"/>
        <v>6</v>
      </c>
      <c r="Q3" s="248">
        <f t="shared" si="0"/>
        <v>7</v>
      </c>
      <c r="R3" s="248">
        <f t="shared" si="0"/>
        <v>8</v>
      </c>
      <c r="S3" s="248">
        <f t="shared" si="0"/>
        <v>9</v>
      </c>
      <c r="T3" s="248">
        <f t="shared" si="0"/>
        <v>10</v>
      </c>
      <c r="U3" s="248">
        <f t="shared" si="0"/>
        <v>11</v>
      </c>
      <c r="V3" s="248">
        <f t="shared" si="0"/>
        <v>12</v>
      </c>
      <c r="W3" s="248">
        <f t="shared" si="0"/>
        <v>13</v>
      </c>
      <c r="X3" s="248">
        <f t="shared" si="0"/>
        <v>14</v>
      </c>
      <c r="Y3" s="248">
        <f t="shared" si="0"/>
        <v>15</v>
      </c>
      <c r="Z3" s="248">
        <f t="shared" si="0"/>
        <v>16</v>
      </c>
      <c r="AA3" s="248">
        <f t="shared" si="0"/>
        <v>17</v>
      </c>
      <c r="AB3" s="248">
        <f t="shared" si="0"/>
        <v>18</v>
      </c>
      <c r="AC3" s="248">
        <f t="shared" si="0"/>
        <v>19</v>
      </c>
      <c r="AD3" s="248">
        <f t="shared" si="0"/>
        <v>20</v>
      </c>
      <c r="AE3" s="248">
        <f t="shared" si="0"/>
        <v>21</v>
      </c>
      <c r="AF3" s="248">
        <f t="shared" si="0"/>
        <v>22</v>
      </c>
      <c r="AG3" s="248">
        <f t="shared" si="0"/>
        <v>23</v>
      </c>
      <c r="AH3" s="248">
        <f t="shared" si="0"/>
        <v>24</v>
      </c>
      <c r="AI3" s="248">
        <f t="shared" si="0"/>
        <v>25</v>
      </c>
      <c r="AJ3" s="248">
        <f t="shared" si="0"/>
        <v>26</v>
      </c>
      <c r="AK3" s="248">
        <f t="shared" si="0"/>
        <v>27</v>
      </c>
      <c r="AL3" s="248">
        <f t="shared" si="0"/>
        <v>28</v>
      </c>
      <c r="AM3" s="248">
        <f t="shared" si="0"/>
        <v>29</v>
      </c>
      <c r="AN3" s="248">
        <f t="shared" si="0"/>
        <v>30</v>
      </c>
      <c r="AO3" s="248">
        <f t="shared" si="0"/>
        <v>31</v>
      </c>
      <c r="AP3" s="248">
        <f t="shared" si="0"/>
        <v>32</v>
      </c>
      <c r="AQ3" s="248">
        <f t="shared" si="0"/>
        <v>33</v>
      </c>
      <c r="AR3" s="248">
        <f t="shared" si="0"/>
        <v>34</v>
      </c>
      <c r="AS3" s="248">
        <f t="shared" si="0"/>
        <v>35</v>
      </c>
      <c r="AT3" s="248">
        <f t="shared" si="0"/>
        <v>36</v>
      </c>
      <c r="AU3" s="248">
        <f t="shared" si="0"/>
        <v>37</v>
      </c>
      <c r="AV3" s="248">
        <f t="shared" si="0"/>
        <v>38</v>
      </c>
      <c r="AW3" s="248">
        <f t="shared" si="0"/>
        <v>39</v>
      </c>
      <c r="AX3" s="248">
        <f t="shared" si="0"/>
        <v>40</v>
      </c>
      <c r="AY3" s="248">
        <f t="shared" si="0"/>
        <v>41</v>
      </c>
      <c r="AZ3" s="248">
        <f t="shared" si="0"/>
        <v>42</v>
      </c>
      <c r="BA3" s="248">
        <f t="shared" si="0"/>
        <v>43</v>
      </c>
      <c r="BB3" s="248">
        <f t="shared" si="0"/>
        <v>44</v>
      </c>
      <c r="BC3" s="248">
        <f t="shared" si="0"/>
        <v>45</v>
      </c>
      <c r="BD3" s="248">
        <f t="shared" si="0"/>
        <v>46</v>
      </c>
      <c r="BE3" s="248">
        <f t="shared" si="0"/>
        <v>47</v>
      </c>
      <c r="BF3" s="248">
        <f t="shared" si="0"/>
        <v>48</v>
      </c>
      <c r="BG3" s="248">
        <f t="shared" si="0"/>
        <v>49</v>
      </c>
      <c r="BH3" s="248">
        <f t="shared" si="0"/>
        <v>50</v>
      </c>
      <c r="BI3" s="248">
        <f t="shared" si="0"/>
        <v>51</v>
      </c>
      <c r="BJ3" s="248">
        <f t="shared" si="0"/>
        <v>52</v>
      </c>
      <c r="BK3" s="248">
        <f t="shared" si="0"/>
        <v>53</v>
      </c>
      <c r="BL3" s="248">
        <f t="shared" si="0"/>
        <v>54</v>
      </c>
      <c r="BM3" s="248">
        <f t="shared" si="0"/>
        <v>55</v>
      </c>
      <c r="BN3" s="248">
        <f t="shared" si="0"/>
        <v>56</v>
      </c>
      <c r="BO3" s="248">
        <f t="shared" si="0"/>
        <v>57</v>
      </c>
      <c r="BP3" s="248">
        <f t="shared" si="0"/>
        <v>58</v>
      </c>
      <c r="BQ3" s="248">
        <f t="shared" si="0"/>
        <v>59</v>
      </c>
      <c r="BR3" s="248">
        <f t="shared" si="0"/>
        <v>60</v>
      </c>
      <c r="BS3" s="248">
        <f t="shared" si="0"/>
        <v>61</v>
      </c>
      <c r="BT3" s="248">
        <f t="shared" si="0"/>
        <v>62</v>
      </c>
      <c r="BU3" s="248">
        <f t="shared" si="0"/>
        <v>63</v>
      </c>
      <c r="BV3" s="248">
        <f t="shared" si="0"/>
        <v>64</v>
      </c>
      <c r="BW3" s="248">
        <f t="shared" si="0"/>
        <v>65</v>
      </c>
      <c r="BX3" s="248">
        <f t="shared" si="0"/>
        <v>66</v>
      </c>
      <c r="BY3" s="248">
        <f t="shared" si="0"/>
        <v>67</v>
      </c>
    </row>
    <row r="4" spans="1:77" ht="15.75" customHeight="1" x14ac:dyDescent="0.25">
      <c r="A4" s="279"/>
      <c r="B4" s="280"/>
      <c r="C4" s="280"/>
      <c r="D4" s="282"/>
      <c r="E4" s="282"/>
      <c r="F4" s="282"/>
      <c r="G4" s="282"/>
      <c r="H4" s="282"/>
      <c r="I4" s="282"/>
      <c r="J4" s="248"/>
      <c r="K4" s="248">
        <f>Inputs!P1</f>
        <v>2021</v>
      </c>
      <c r="L4" s="248">
        <f>Inputs!Q1</f>
        <v>2022</v>
      </c>
      <c r="M4" s="248">
        <f>Inputs!R1</f>
        <v>2022</v>
      </c>
      <c r="N4" s="248">
        <f>Inputs!S1</f>
        <v>2022</v>
      </c>
      <c r="O4" s="248">
        <f>Inputs!T1</f>
        <v>2022</v>
      </c>
      <c r="P4" s="248">
        <f>Inputs!U1</f>
        <v>2022</v>
      </c>
      <c r="Q4" s="248">
        <f>Inputs!V1</f>
        <v>2022</v>
      </c>
      <c r="R4" s="248">
        <f>Inputs!W1</f>
        <v>2022</v>
      </c>
      <c r="S4" s="248">
        <f>Inputs!X1</f>
        <v>2022</v>
      </c>
      <c r="T4" s="248">
        <f>Inputs!Y1</f>
        <v>2022</v>
      </c>
      <c r="U4" s="248">
        <f>Inputs!Z1</f>
        <v>2022</v>
      </c>
      <c r="V4" s="248">
        <f>Inputs!AA1</f>
        <v>2022</v>
      </c>
      <c r="W4" s="248">
        <f>Inputs!AB1</f>
        <v>2022</v>
      </c>
      <c r="X4" s="248">
        <f>Inputs!AC1</f>
        <v>2023</v>
      </c>
      <c r="Y4" s="248">
        <f>Inputs!AD1</f>
        <v>2023</v>
      </c>
      <c r="Z4" s="248">
        <f>Inputs!AE1</f>
        <v>2023</v>
      </c>
      <c r="AA4" s="248">
        <f>Inputs!AF1</f>
        <v>2023</v>
      </c>
      <c r="AB4" s="248">
        <f>Inputs!AG1</f>
        <v>2023</v>
      </c>
      <c r="AC4" s="248">
        <f>Inputs!AH1</f>
        <v>2023</v>
      </c>
      <c r="AD4" s="248">
        <f>Inputs!AI1</f>
        <v>2023</v>
      </c>
      <c r="AE4" s="248">
        <f>Inputs!AJ1</f>
        <v>2023</v>
      </c>
      <c r="AF4" s="248">
        <f>Inputs!AK1</f>
        <v>2023</v>
      </c>
      <c r="AG4" s="248">
        <f>Inputs!AL1</f>
        <v>2023</v>
      </c>
      <c r="AH4" s="248">
        <f>Inputs!AM1</f>
        <v>2023</v>
      </c>
      <c r="AI4" s="248">
        <f>Inputs!AN1</f>
        <v>2023</v>
      </c>
      <c r="AJ4" s="248">
        <f>Inputs!AO1</f>
        <v>2024</v>
      </c>
      <c r="AK4" s="248">
        <f>Inputs!AP1</f>
        <v>2024</v>
      </c>
      <c r="AL4" s="248">
        <f>Inputs!AQ1</f>
        <v>2024</v>
      </c>
      <c r="AM4" s="248">
        <f>Inputs!AR1</f>
        <v>2024</v>
      </c>
      <c r="AN4" s="248">
        <f>Inputs!AS1</f>
        <v>2024</v>
      </c>
      <c r="AO4" s="248">
        <f>Inputs!AT1</f>
        <v>2024</v>
      </c>
      <c r="AP4" s="248">
        <f>Inputs!AU1</f>
        <v>2024</v>
      </c>
      <c r="AQ4" s="248">
        <f>Inputs!AV1</f>
        <v>2024</v>
      </c>
      <c r="AR4" s="248">
        <f>Inputs!AW1</f>
        <v>2024</v>
      </c>
      <c r="AS4" s="248">
        <f>Inputs!AX1</f>
        <v>2024</v>
      </c>
      <c r="AT4" s="248">
        <f>Inputs!AY1</f>
        <v>2024</v>
      </c>
      <c r="AU4" s="248">
        <f>Inputs!AZ1</f>
        <v>2024</v>
      </c>
      <c r="AV4" s="248">
        <f>Inputs!BA1</f>
        <v>2025</v>
      </c>
      <c r="AW4" s="248">
        <f>Inputs!BB1</f>
        <v>2025</v>
      </c>
      <c r="AX4" s="248">
        <f>Inputs!BC1</f>
        <v>2025</v>
      </c>
      <c r="AY4" s="248">
        <f>Inputs!BD1</f>
        <v>2025</v>
      </c>
      <c r="AZ4" s="248">
        <f>Inputs!BE1</f>
        <v>2025</v>
      </c>
      <c r="BA4" s="248">
        <f>Inputs!BF1</f>
        <v>2025</v>
      </c>
      <c r="BB4" s="248">
        <f>Inputs!BG1</f>
        <v>2025</v>
      </c>
      <c r="BC4" s="248">
        <f>Inputs!BH1</f>
        <v>2025</v>
      </c>
      <c r="BD4" s="248">
        <f>Inputs!BI1</f>
        <v>2025</v>
      </c>
      <c r="BE4" s="248">
        <f>Inputs!BJ1</f>
        <v>2025</v>
      </c>
      <c r="BF4" s="248">
        <f>Inputs!BK1</f>
        <v>2025</v>
      </c>
      <c r="BG4" s="248">
        <f>Inputs!BL1</f>
        <v>2025</v>
      </c>
      <c r="BH4" s="248">
        <f>Inputs!BM1</f>
        <v>2026</v>
      </c>
      <c r="BI4" s="248">
        <f>Inputs!BN1</f>
        <v>2026</v>
      </c>
      <c r="BJ4" s="248">
        <f>Inputs!BO1</f>
        <v>2026</v>
      </c>
      <c r="BK4" s="248">
        <f>Inputs!BP1</f>
        <v>2026</v>
      </c>
      <c r="BL4" s="248">
        <f>Inputs!BQ1</f>
        <v>2026</v>
      </c>
      <c r="BM4" s="248">
        <f>Inputs!BR1</f>
        <v>2026</v>
      </c>
      <c r="BN4" s="248">
        <f>Inputs!BS1</f>
        <v>2026</v>
      </c>
      <c r="BO4" s="248">
        <f>Inputs!BT1</f>
        <v>2026</v>
      </c>
      <c r="BP4" s="248">
        <f>Inputs!BU1</f>
        <v>2026</v>
      </c>
      <c r="BQ4" s="248">
        <f>Inputs!BV1</f>
        <v>2026</v>
      </c>
      <c r="BR4" s="248">
        <f>Inputs!BW1</f>
        <v>2026</v>
      </c>
      <c r="BS4" s="248">
        <f>Inputs!BX1</f>
        <v>2026</v>
      </c>
      <c r="BT4" s="248">
        <f>Inputs!BY1</f>
        <v>2027</v>
      </c>
      <c r="BU4" s="248">
        <f>Inputs!BZ1</f>
        <v>2027</v>
      </c>
      <c r="BV4" s="248">
        <f>Inputs!CA1</f>
        <v>2027</v>
      </c>
      <c r="BW4" s="248">
        <f>Inputs!CB1</f>
        <v>2027</v>
      </c>
      <c r="BX4" s="248">
        <f>Inputs!CC1</f>
        <v>2027</v>
      </c>
      <c r="BY4" s="248">
        <f>Inputs!CD1</f>
        <v>2027</v>
      </c>
    </row>
    <row r="5" spans="1:77" ht="15.75" customHeight="1" x14ac:dyDescent="0.25">
      <c r="A5" s="627" t="s">
        <v>388</v>
      </c>
      <c r="B5" s="621"/>
      <c r="C5" s="283" t="s">
        <v>389</v>
      </c>
      <c r="D5" s="252">
        <f>Inputs!I3</f>
        <v>2021</v>
      </c>
      <c r="E5" s="252">
        <f>Inputs!J3</f>
        <v>2022</v>
      </c>
      <c r="F5" s="252">
        <f>Inputs!K3</f>
        <v>2023</v>
      </c>
      <c r="G5" s="252">
        <f>Inputs!L3</f>
        <v>2024</v>
      </c>
      <c r="H5" s="252">
        <f>Inputs!M3</f>
        <v>2025</v>
      </c>
      <c r="I5" s="252">
        <f>Inputs!N3</f>
        <v>2026</v>
      </c>
      <c r="J5" s="284"/>
      <c r="K5" s="285">
        <f>Inputs!P3</f>
        <v>44561</v>
      </c>
      <c r="L5" s="285">
        <f>Inputs!Q3</f>
        <v>44592</v>
      </c>
      <c r="M5" s="285">
        <f>Inputs!R3</f>
        <v>44620</v>
      </c>
      <c r="N5" s="285">
        <f>Inputs!S3</f>
        <v>44651</v>
      </c>
      <c r="O5" s="285">
        <f>Inputs!T3</f>
        <v>44681</v>
      </c>
      <c r="P5" s="285">
        <f>Inputs!U3</f>
        <v>44712</v>
      </c>
      <c r="Q5" s="285">
        <f>Inputs!V3</f>
        <v>44742</v>
      </c>
      <c r="R5" s="285">
        <f>Inputs!W3</f>
        <v>44773</v>
      </c>
      <c r="S5" s="285">
        <f>Inputs!X3</f>
        <v>44804</v>
      </c>
      <c r="T5" s="285">
        <f>Inputs!Y3</f>
        <v>44834</v>
      </c>
      <c r="U5" s="285">
        <f>Inputs!Z3</f>
        <v>44865</v>
      </c>
      <c r="V5" s="285">
        <f>Inputs!AA3</f>
        <v>44895</v>
      </c>
      <c r="W5" s="285">
        <f>Inputs!AB3</f>
        <v>44926</v>
      </c>
      <c r="X5" s="285">
        <f>Inputs!AC3</f>
        <v>44957</v>
      </c>
      <c r="Y5" s="285">
        <f>Inputs!AD3</f>
        <v>44985</v>
      </c>
      <c r="Z5" s="285">
        <f>Inputs!AE3</f>
        <v>45016</v>
      </c>
      <c r="AA5" s="285">
        <f>Inputs!AF3</f>
        <v>45046</v>
      </c>
      <c r="AB5" s="285">
        <f>Inputs!AG3</f>
        <v>45077</v>
      </c>
      <c r="AC5" s="285">
        <f>Inputs!AH3</f>
        <v>45107</v>
      </c>
      <c r="AD5" s="285">
        <f>Inputs!AI3</f>
        <v>45138</v>
      </c>
      <c r="AE5" s="285">
        <f>Inputs!AJ3</f>
        <v>45169</v>
      </c>
      <c r="AF5" s="285">
        <f>Inputs!AK3</f>
        <v>45199</v>
      </c>
      <c r="AG5" s="285">
        <f>Inputs!AL3</f>
        <v>45230</v>
      </c>
      <c r="AH5" s="285">
        <f>Inputs!AM3</f>
        <v>45260</v>
      </c>
      <c r="AI5" s="285">
        <f>Inputs!AN3</f>
        <v>45291</v>
      </c>
      <c r="AJ5" s="285">
        <f>Inputs!AO3</f>
        <v>45322</v>
      </c>
      <c r="AK5" s="285">
        <f>Inputs!AP3</f>
        <v>45351</v>
      </c>
      <c r="AL5" s="285">
        <f>Inputs!AQ3</f>
        <v>45382</v>
      </c>
      <c r="AM5" s="285">
        <f>Inputs!AR3</f>
        <v>45412</v>
      </c>
      <c r="AN5" s="285">
        <f>Inputs!AS3</f>
        <v>45443</v>
      </c>
      <c r="AO5" s="285">
        <f>Inputs!AT3</f>
        <v>45473</v>
      </c>
      <c r="AP5" s="285">
        <f>Inputs!AU3</f>
        <v>45504</v>
      </c>
      <c r="AQ5" s="285">
        <f>Inputs!AV3</f>
        <v>45535</v>
      </c>
      <c r="AR5" s="285">
        <f>Inputs!AW3</f>
        <v>45565</v>
      </c>
      <c r="AS5" s="285">
        <f>Inputs!AX3</f>
        <v>45596</v>
      </c>
      <c r="AT5" s="285">
        <f>Inputs!AY3</f>
        <v>45626</v>
      </c>
      <c r="AU5" s="285">
        <f>Inputs!AZ3</f>
        <v>45657</v>
      </c>
      <c r="AV5" s="285">
        <f>Inputs!BA3</f>
        <v>45688</v>
      </c>
      <c r="AW5" s="285">
        <f>Inputs!BB3</f>
        <v>45716</v>
      </c>
      <c r="AX5" s="285">
        <f>Inputs!BC3</f>
        <v>45747</v>
      </c>
      <c r="AY5" s="285">
        <f>Inputs!BD3</f>
        <v>45777</v>
      </c>
      <c r="AZ5" s="285">
        <f>Inputs!BE3</f>
        <v>45808</v>
      </c>
      <c r="BA5" s="285">
        <f>Inputs!BF3</f>
        <v>45838</v>
      </c>
      <c r="BB5" s="285">
        <f>Inputs!BG3</f>
        <v>45869</v>
      </c>
      <c r="BC5" s="285">
        <f>Inputs!BH3</f>
        <v>45900</v>
      </c>
      <c r="BD5" s="285">
        <f>Inputs!BI3</f>
        <v>45930</v>
      </c>
      <c r="BE5" s="285">
        <f>Inputs!BJ3</f>
        <v>45961</v>
      </c>
      <c r="BF5" s="285">
        <f>Inputs!BK3</f>
        <v>45991</v>
      </c>
      <c r="BG5" s="285">
        <f>Inputs!BL3</f>
        <v>46022</v>
      </c>
      <c r="BH5" s="285">
        <f>Inputs!BM3</f>
        <v>46053</v>
      </c>
      <c r="BI5" s="285">
        <f>Inputs!BN3</f>
        <v>46081</v>
      </c>
      <c r="BJ5" s="285">
        <f>Inputs!BO3</f>
        <v>46112</v>
      </c>
      <c r="BK5" s="285">
        <f>Inputs!BP3</f>
        <v>46142</v>
      </c>
      <c r="BL5" s="285">
        <f>Inputs!BQ3</f>
        <v>46173</v>
      </c>
      <c r="BM5" s="285">
        <f>Inputs!BR3</f>
        <v>46203</v>
      </c>
      <c r="BN5" s="285">
        <f>Inputs!BS3</f>
        <v>46234</v>
      </c>
      <c r="BO5" s="285">
        <f>Inputs!BT3</f>
        <v>46265</v>
      </c>
      <c r="BP5" s="285">
        <f>Inputs!BU3</f>
        <v>46295</v>
      </c>
      <c r="BQ5" s="285">
        <f>Inputs!BV3</f>
        <v>46326</v>
      </c>
      <c r="BR5" s="285">
        <f>Inputs!BW3</f>
        <v>46356</v>
      </c>
      <c r="BS5" s="285">
        <f>Inputs!BX3</f>
        <v>46387</v>
      </c>
      <c r="BT5" s="285">
        <f>Inputs!BY3</f>
        <v>46418</v>
      </c>
      <c r="BU5" s="285">
        <f>Inputs!BZ3</f>
        <v>46446</v>
      </c>
      <c r="BV5" s="285">
        <f>Inputs!CA3</f>
        <v>46477</v>
      </c>
      <c r="BW5" s="285">
        <f>Inputs!CB3</f>
        <v>46507</v>
      </c>
      <c r="BX5" s="285">
        <f>Inputs!CC3</f>
        <v>46538</v>
      </c>
      <c r="BY5" s="285">
        <f>Inputs!CD3</f>
        <v>46568</v>
      </c>
    </row>
    <row r="6" spans="1:77" ht="15.75" customHeight="1" outlineLevel="1" x14ac:dyDescent="0.25">
      <c r="A6" s="286" t="s">
        <v>390</v>
      </c>
      <c r="B6" s="286"/>
      <c r="C6" s="286" t="s">
        <v>391</v>
      </c>
      <c r="D6" s="287">
        <f t="shared" ref="D6:I6" si="1">SUM(D7:D9)</f>
        <v>0</v>
      </c>
      <c r="E6" s="287">
        <f t="shared" si="1"/>
        <v>221169.24232727275</v>
      </c>
      <c r="F6" s="287">
        <f t="shared" si="1"/>
        <v>1344878.7637090916</v>
      </c>
      <c r="G6" s="287">
        <f t="shared" si="1"/>
        <v>2465974.1140363649</v>
      </c>
      <c r="H6" s="287">
        <f t="shared" si="1"/>
        <v>3017466.2203636374</v>
      </c>
      <c r="I6" s="287">
        <f t="shared" si="1"/>
        <v>3541492.9607272749</v>
      </c>
      <c r="J6" s="288"/>
      <c r="K6" s="289">
        <f t="shared" ref="K6:BY6" si="2">SUM(K7:K9)</f>
        <v>0</v>
      </c>
      <c r="L6" s="289">
        <f t="shared" si="2"/>
        <v>0</v>
      </c>
      <c r="M6" s="289">
        <f t="shared" si="2"/>
        <v>-7.2109090909090909</v>
      </c>
      <c r="N6" s="289">
        <f t="shared" si="2"/>
        <v>-16.008909090909089</v>
      </c>
      <c r="O6" s="289">
        <f t="shared" si="2"/>
        <v>-30.322727272727274</v>
      </c>
      <c r="P6" s="289">
        <f t="shared" si="2"/>
        <v>-146.76872727272726</v>
      </c>
      <c r="Q6" s="289">
        <f t="shared" si="2"/>
        <v>-203.72454545454548</v>
      </c>
      <c r="R6" s="289">
        <f t="shared" si="2"/>
        <v>12016.706545454546</v>
      </c>
      <c r="S6" s="289">
        <f t="shared" si="2"/>
        <v>14395.032909090909</v>
      </c>
      <c r="T6" s="289">
        <f t="shared" si="2"/>
        <v>38662.781090909099</v>
      </c>
      <c r="U6" s="289">
        <f t="shared" si="2"/>
        <v>46956.037054545464</v>
      </c>
      <c r="V6" s="289">
        <f t="shared" si="2"/>
        <v>50410.256763636367</v>
      </c>
      <c r="W6" s="289">
        <f t="shared" si="2"/>
        <v>59132.463781818187</v>
      </c>
      <c r="X6" s="289">
        <f t="shared" si="2"/>
        <v>70225.569563636367</v>
      </c>
      <c r="Y6" s="289">
        <f t="shared" si="2"/>
        <v>74484.38483636365</v>
      </c>
      <c r="Z6" s="289">
        <f t="shared" si="2"/>
        <v>83734.371090909088</v>
      </c>
      <c r="AA6" s="289">
        <f t="shared" si="2"/>
        <v>89569.404000000024</v>
      </c>
      <c r="AB6" s="289">
        <f t="shared" si="2"/>
        <v>100263.97200000001</v>
      </c>
      <c r="AC6" s="289">
        <f t="shared" si="2"/>
        <v>113632.83316363639</v>
      </c>
      <c r="AD6" s="289">
        <f t="shared" si="2"/>
        <v>113632.83316363639</v>
      </c>
      <c r="AE6" s="289">
        <f t="shared" si="2"/>
        <v>116768.80989090915</v>
      </c>
      <c r="AF6" s="289">
        <f t="shared" si="2"/>
        <v>135387.82320000007</v>
      </c>
      <c r="AG6" s="289">
        <f t="shared" si="2"/>
        <v>141664.19043636371</v>
      </c>
      <c r="AH6" s="289">
        <f t="shared" si="2"/>
        <v>145155.73265454551</v>
      </c>
      <c r="AI6" s="289">
        <f t="shared" si="2"/>
        <v>160358.839709091</v>
      </c>
      <c r="AJ6" s="289">
        <f t="shared" si="2"/>
        <v>160358.839709091</v>
      </c>
      <c r="AK6" s="289">
        <f t="shared" si="2"/>
        <v>164391.02298181824</v>
      </c>
      <c r="AL6" s="289">
        <f t="shared" si="2"/>
        <v>178199.00203636373</v>
      </c>
      <c r="AM6" s="289">
        <f t="shared" si="2"/>
        <v>185764.4915636364</v>
      </c>
      <c r="AN6" s="289">
        <f t="shared" si="2"/>
        <v>202257.14320000008</v>
      </c>
      <c r="AO6" s="289">
        <f t="shared" si="2"/>
        <v>218149.71054545464</v>
      </c>
      <c r="AP6" s="289">
        <f t="shared" si="2"/>
        <v>218149.71054545464</v>
      </c>
      <c r="AQ6" s="289">
        <f t="shared" si="2"/>
        <v>223301.30327272732</v>
      </c>
      <c r="AR6" s="289">
        <f t="shared" si="2"/>
        <v>224263.48509090915</v>
      </c>
      <c r="AS6" s="289">
        <f t="shared" si="2"/>
        <v>224263.48509090915</v>
      </c>
      <c r="AT6" s="289">
        <f t="shared" si="2"/>
        <v>232930.1418181819</v>
      </c>
      <c r="AU6" s="289">
        <f t="shared" si="2"/>
        <v>233945.77818181828</v>
      </c>
      <c r="AV6" s="289">
        <f t="shared" si="2"/>
        <v>233945.77818181828</v>
      </c>
      <c r="AW6" s="289">
        <f t="shared" si="2"/>
        <v>233945.77818181828</v>
      </c>
      <c r="AX6" s="289">
        <f t="shared" si="2"/>
        <v>234907.96000000011</v>
      </c>
      <c r="AY6" s="289">
        <f t="shared" si="2"/>
        <v>234907.96000000011</v>
      </c>
      <c r="AZ6" s="289">
        <f t="shared" si="2"/>
        <v>250155.33454545462</v>
      </c>
      <c r="BA6" s="289">
        <f t="shared" si="2"/>
        <v>260677.00654545461</v>
      </c>
      <c r="BB6" s="289">
        <f t="shared" si="2"/>
        <v>260677.00654545461</v>
      </c>
      <c r="BC6" s="289">
        <f t="shared" si="2"/>
        <v>260677.00654545461</v>
      </c>
      <c r="BD6" s="289">
        <f t="shared" si="2"/>
        <v>261639.18836363644</v>
      </c>
      <c r="BE6" s="289">
        <f t="shared" si="2"/>
        <v>261639.18836363644</v>
      </c>
      <c r="BF6" s="289">
        <f t="shared" si="2"/>
        <v>261639.18836363644</v>
      </c>
      <c r="BG6" s="289">
        <f t="shared" si="2"/>
        <v>262654.82472727279</v>
      </c>
      <c r="BH6" s="289">
        <f t="shared" si="2"/>
        <v>272166.20581818197</v>
      </c>
      <c r="BI6" s="289">
        <f t="shared" si="2"/>
        <v>272166.20581818197</v>
      </c>
      <c r="BJ6" s="289">
        <f t="shared" si="2"/>
        <v>273128.38763636374</v>
      </c>
      <c r="BK6" s="289">
        <f t="shared" si="2"/>
        <v>273128.38763636374</v>
      </c>
      <c r="BL6" s="289">
        <f t="shared" si="2"/>
        <v>291940.46763636376</v>
      </c>
      <c r="BM6" s="289">
        <f t="shared" si="2"/>
        <v>292956.10400000011</v>
      </c>
      <c r="BN6" s="289">
        <f t="shared" si="2"/>
        <v>300379.15854545461</v>
      </c>
      <c r="BO6" s="289">
        <f t="shared" si="2"/>
        <v>310653.87054545467</v>
      </c>
      <c r="BP6" s="289">
        <f t="shared" si="2"/>
        <v>311616.0523636365</v>
      </c>
      <c r="BQ6" s="289">
        <f t="shared" si="2"/>
        <v>311616.0523636365</v>
      </c>
      <c r="BR6" s="289">
        <f t="shared" si="2"/>
        <v>311616.0523636365</v>
      </c>
      <c r="BS6" s="289">
        <f t="shared" si="2"/>
        <v>320126.01600000012</v>
      </c>
      <c r="BT6" s="289">
        <f t="shared" si="2"/>
        <v>320126.01600000012</v>
      </c>
      <c r="BU6" s="289">
        <f t="shared" si="2"/>
        <v>320126.01600000012</v>
      </c>
      <c r="BV6" s="289">
        <f t="shared" si="2"/>
        <v>320126.01600000012</v>
      </c>
      <c r="BW6" s="289">
        <f t="shared" si="2"/>
        <v>321088.19781818194</v>
      </c>
      <c r="BX6" s="289">
        <f t="shared" si="2"/>
        <v>321088.19781818194</v>
      </c>
      <c r="BY6" s="289">
        <f t="shared" si="2"/>
        <v>321088.19781818194</v>
      </c>
    </row>
    <row r="7" spans="1:77" ht="15.75" customHeight="1" outlineLevel="2" x14ac:dyDescent="0.25">
      <c r="A7" s="290"/>
      <c r="B7" s="290" t="s">
        <v>392</v>
      </c>
      <c r="C7" s="290" t="str">
        <f>'Sales projection'!D6</f>
        <v>Нийт шимтгэл болон борлуулалтын орлого</v>
      </c>
      <c r="D7" s="167">
        <f t="shared" ref="D7:H7" si="3">SUMIF($K$4:$BR$4,D$5,$K7:$BR7)</f>
        <v>0</v>
      </c>
      <c r="E7" s="167">
        <f t="shared" si="3"/>
        <v>301923.74909090914</v>
      </c>
      <c r="F7" s="167">
        <f t="shared" si="3"/>
        <v>1405426.1018181825</v>
      </c>
      <c r="G7" s="167">
        <f t="shared" si="3"/>
        <v>2516300.1163636376</v>
      </c>
      <c r="H7" s="167">
        <f t="shared" si="3"/>
        <v>3079047.163636365</v>
      </c>
      <c r="I7" s="167">
        <f t="shared" ref="I7:I9" si="4">SUMIF($K$4:$BY$4,I$5,$K7:$BY7)</f>
        <v>3613768.3272727295</v>
      </c>
      <c r="J7" s="248"/>
      <c r="K7" s="167">
        <f>'Sales projection'!L6/1.1</f>
        <v>0</v>
      </c>
      <c r="L7" s="167">
        <f>'Sales projection'!M6/1.1</f>
        <v>0</v>
      </c>
      <c r="M7" s="167">
        <f>'Sales projection'!N6/1.1</f>
        <v>721.09090909090912</v>
      </c>
      <c r="N7" s="167">
        <f>'Sales projection'!O6/1.1</f>
        <v>1600.890909090909</v>
      </c>
      <c r="O7" s="167">
        <f>'Sales projection'!P6/1.1</f>
        <v>3032.272727272727</v>
      </c>
      <c r="P7" s="167">
        <f>'Sales projection'!Q6/1.1</f>
        <v>14676.872727272726</v>
      </c>
      <c r="Q7" s="167">
        <f>'Sales projection'!R6/1.1</f>
        <v>20372.454545454548</v>
      </c>
      <c r="R7" s="167">
        <f>'Sales projection'!S6/1.1</f>
        <v>24523.890909090911</v>
      </c>
      <c r="S7" s="167">
        <f>'Sales projection'!T6/1.1</f>
        <v>29377.618181818183</v>
      </c>
      <c r="T7" s="167">
        <f>'Sales projection'!U6/1.1</f>
        <v>41130.618181818187</v>
      </c>
      <c r="U7" s="167">
        <f>'Sales projection'!V6/1.1</f>
        <v>49953.230909090918</v>
      </c>
      <c r="V7" s="167">
        <f>'Sales projection'!W6/1.1</f>
        <v>53627.932727272731</v>
      </c>
      <c r="W7" s="167">
        <f>'Sales projection'!X6/1.1</f>
        <v>62906.876363636373</v>
      </c>
      <c r="X7" s="167">
        <f>'Sales projection'!Y6/1.1</f>
        <v>74708.052727272734</v>
      </c>
      <c r="Y7" s="167">
        <f>'Sales projection'!Z6/1.1</f>
        <v>79238.70727272729</v>
      </c>
      <c r="Z7" s="167">
        <f>'Sales projection'!AA6/1.1</f>
        <v>89079.118181818194</v>
      </c>
      <c r="AA7" s="167">
        <f>'Sales projection'!AB6/1.1</f>
        <v>95286.60000000002</v>
      </c>
      <c r="AB7" s="167">
        <f>'Sales projection'!AC6/1.1</f>
        <v>106663.80000000002</v>
      </c>
      <c r="AC7" s="167">
        <f>'Sales projection'!AD6/1.1</f>
        <v>120885.99272727275</v>
      </c>
      <c r="AD7" s="167">
        <f>'Sales projection'!AE6/1.1</f>
        <v>120885.99272727275</v>
      </c>
      <c r="AE7" s="167">
        <f>'Sales projection'!AF6/1.1</f>
        <v>124222.13818181824</v>
      </c>
      <c r="AF7" s="167">
        <f>'Sales projection'!AG6/1.1</f>
        <v>138150.84000000005</v>
      </c>
      <c r="AG7" s="167">
        <f>'Sales projection'!AH6/1.1</f>
        <v>144555.29636363641</v>
      </c>
      <c r="AH7" s="167">
        <f>'Sales projection'!AI6/1.1</f>
        <v>148118.0945454546</v>
      </c>
      <c r="AI7" s="167">
        <f>'Sales projection'!AJ6/1.1</f>
        <v>163631.46909090917</v>
      </c>
      <c r="AJ7" s="167">
        <f>'Sales projection'!AK6/1.1</f>
        <v>163631.46909090917</v>
      </c>
      <c r="AK7" s="167">
        <f>'Sales projection'!AL6/1.1</f>
        <v>167745.94181818189</v>
      </c>
      <c r="AL7" s="167">
        <f>'Sales projection'!AM6/1.1</f>
        <v>181835.71636363646</v>
      </c>
      <c r="AM7" s="167">
        <f>'Sales projection'!AN6/1.1</f>
        <v>189555.6036363637</v>
      </c>
      <c r="AN7" s="167">
        <f>'Sales projection'!AO6/1.1</f>
        <v>206384.84000000005</v>
      </c>
      <c r="AO7" s="167">
        <f>'Sales projection'!AP6/1.1</f>
        <v>222601.74545454554</v>
      </c>
      <c r="AP7" s="167">
        <f>'Sales projection'!AQ6/1.1</f>
        <v>222601.74545454554</v>
      </c>
      <c r="AQ7" s="167">
        <f>'Sales projection'!AR6/1.1</f>
        <v>227858.47272727281</v>
      </c>
      <c r="AR7" s="167">
        <f>'Sales projection'!AS6/1.1</f>
        <v>228840.29090909098</v>
      </c>
      <c r="AS7" s="167">
        <f>'Sales projection'!AT6/1.1</f>
        <v>228840.29090909098</v>
      </c>
      <c r="AT7" s="167">
        <f>'Sales projection'!AU6/1.1</f>
        <v>237683.81818181829</v>
      </c>
      <c r="AU7" s="167">
        <f>'Sales projection'!AV6/1.1</f>
        <v>238720.18181818191</v>
      </c>
      <c r="AV7" s="167">
        <f>'Sales projection'!AW6/1.1</f>
        <v>238720.18181818191</v>
      </c>
      <c r="AW7" s="167">
        <f>'Sales projection'!AX6/1.1</f>
        <v>238720.18181818191</v>
      </c>
      <c r="AX7" s="167">
        <f>'Sales projection'!AY6/1.1</f>
        <v>239702.00000000009</v>
      </c>
      <c r="AY7" s="167">
        <f>'Sales projection'!AZ6/1.1</f>
        <v>239702.00000000009</v>
      </c>
      <c r="AZ7" s="167">
        <f>'Sales projection'!BA6/1.1</f>
        <v>255260.54545454556</v>
      </c>
      <c r="BA7" s="167">
        <f>'Sales projection'!BB6/1.1</f>
        <v>265996.94545454555</v>
      </c>
      <c r="BB7" s="167">
        <f>'Sales projection'!BC6/1.1</f>
        <v>265996.94545454555</v>
      </c>
      <c r="BC7" s="167">
        <f>'Sales projection'!BD6/1.1</f>
        <v>265996.94545454555</v>
      </c>
      <c r="BD7" s="167">
        <f>'Sales projection'!BE6/1.1</f>
        <v>266978.76363636373</v>
      </c>
      <c r="BE7" s="167">
        <f>'Sales projection'!BF6/1.1</f>
        <v>266978.76363636373</v>
      </c>
      <c r="BF7" s="167">
        <f>'Sales projection'!BG6/1.1</f>
        <v>266978.76363636373</v>
      </c>
      <c r="BG7" s="167">
        <f>'Sales projection'!BH6/1.1</f>
        <v>268015.12727272738</v>
      </c>
      <c r="BH7" s="167">
        <f>'Sales projection'!BI6/1.1</f>
        <v>277720.61818181834</v>
      </c>
      <c r="BI7" s="167">
        <f>'Sales projection'!BJ6/1.1</f>
        <v>277720.61818181834</v>
      </c>
      <c r="BJ7" s="167">
        <f>'Sales projection'!BK6/1.1</f>
        <v>278702.43636363652</v>
      </c>
      <c r="BK7" s="167">
        <f>'Sales projection'!BL6/1.1</f>
        <v>278702.43636363652</v>
      </c>
      <c r="BL7" s="167">
        <f>'Sales projection'!BM6/1.1</f>
        <v>297898.43636363646</v>
      </c>
      <c r="BM7" s="167">
        <f>'Sales projection'!BN6/1.1</f>
        <v>298934.8000000001</v>
      </c>
      <c r="BN7" s="167">
        <f>'Sales projection'!BO6/1.1</f>
        <v>306509.34545454558</v>
      </c>
      <c r="BO7" s="167">
        <f>'Sales projection'!BP6/1.1</f>
        <v>316993.7454545456</v>
      </c>
      <c r="BP7" s="167">
        <f>'Sales projection'!BQ6/1.1</f>
        <v>317975.56363636378</v>
      </c>
      <c r="BQ7" s="167">
        <f>'Sales projection'!BR6/1.1</f>
        <v>317975.56363636378</v>
      </c>
      <c r="BR7" s="167">
        <f>'Sales projection'!BS6/1.1</f>
        <v>317975.56363636378</v>
      </c>
      <c r="BS7" s="167">
        <f>'Sales projection'!BT6/1.1</f>
        <v>326659.20000000013</v>
      </c>
      <c r="BT7" s="167">
        <f>'Sales projection'!BU6/1.1</f>
        <v>326659.20000000013</v>
      </c>
      <c r="BU7" s="167">
        <f>'Sales projection'!BV6/1.1</f>
        <v>326659.20000000013</v>
      </c>
      <c r="BV7" s="167">
        <f>'Sales projection'!BW6/1.1</f>
        <v>326659.20000000013</v>
      </c>
      <c r="BW7" s="167">
        <f>'Sales projection'!BX6/1.1</f>
        <v>327641.0181818183</v>
      </c>
      <c r="BX7" s="167">
        <f>'Sales projection'!BY6/1.1</f>
        <v>327641.0181818183</v>
      </c>
      <c r="BY7" s="167">
        <f>'Sales projection'!BZ6/1.1</f>
        <v>327641.0181818183</v>
      </c>
    </row>
    <row r="8" spans="1:77" ht="15.75" customHeight="1" outlineLevel="2" x14ac:dyDescent="0.25">
      <c r="A8" s="290"/>
      <c r="B8" s="290" t="str">
        <f>'Sales projection'!C8</f>
        <v>Sales discount</v>
      </c>
      <c r="C8" s="290" t="str">
        <f>'Sales projection'!D8</f>
        <v>Борлуулалтын хөнгөлөлт</v>
      </c>
      <c r="D8" s="167">
        <f t="shared" ref="D8:H8" si="5">SUMIF($K$4:$BR$4,D$5,$K8:$BR8)</f>
        <v>0</v>
      </c>
      <c r="E8" s="167">
        <f t="shared" si="5"/>
        <v>-77735.269272727295</v>
      </c>
      <c r="F8" s="167">
        <f t="shared" si="5"/>
        <v>-46493.077090909108</v>
      </c>
      <c r="G8" s="167">
        <f t="shared" si="5"/>
        <v>-25163.001163636374</v>
      </c>
      <c r="H8" s="167">
        <f t="shared" si="5"/>
        <v>-30790.471636363651</v>
      </c>
      <c r="I8" s="167">
        <f t="shared" si="4"/>
        <v>-36137.683272727292</v>
      </c>
      <c r="J8" s="248"/>
      <c r="K8" s="167">
        <f>-'Sales projection'!L8/1.1</f>
        <v>0</v>
      </c>
      <c r="L8" s="167">
        <f>-'Sales projection'!M8/1.1</f>
        <v>0</v>
      </c>
      <c r="M8" s="167">
        <f>-'Sales projection'!N8/1.1</f>
        <v>-721.09090909090912</v>
      </c>
      <c r="N8" s="167">
        <f>-'Sales projection'!O8/1.1</f>
        <v>-1600.890909090909</v>
      </c>
      <c r="O8" s="167">
        <f>-'Sales projection'!P8/1.1</f>
        <v>-3032.272727272727</v>
      </c>
      <c r="P8" s="167">
        <f>-'Sales projection'!Q8/1.1</f>
        <v>-14676.872727272726</v>
      </c>
      <c r="Q8" s="167">
        <f>-'Sales projection'!R8/1.1</f>
        <v>-20372.454545454548</v>
      </c>
      <c r="R8" s="167">
        <f>-'Sales projection'!S8/1.1</f>
        <v>-12261.945454545456</v>
      </c>
      <c r="S8" s="167">
        <f>-'Sales projection'!T8/1.1</f>
        <v>-14688.809090909092</v>
      </c>
      <c r="T8" s="167">
        <f>-'Sales projection'!U8/1.1</f>
        <v>-2056.5309090909095</v>
      </c>
      <c r="U8" s="167">
        <f>-'Sales projection'!V8/1.1</f>
        <v>-2497.6615454545463</v>
      </c>
      <c r="V8" s="167">
        <f>-'Sales projection'!W8/1.1</f>
        <v>-2681.3966363636368</v>
      </c>
      <c r="W8" s="167">
        <f>-'Sales projection'!X8/1.1</f>
        <v>-3145.3438181818187</v>
      </c>
      <c r="X8" s="167">
        <f>-'Sales projection'!Y8/1.1</f>
        <v>-3735.4026363636367</v>
      </c>
      <c r="Y8" s="167">
        <f>-'Sales projection'!Z8/1.1</f>
        <v>-3961.9353636363649</v>
      </c>
      <c r="Z8" s="167">
        <f>-'Sales projection'!AA8/1.1</f>
        <v>-4453.9559090909106</v>
      </c>
      <c r="AA8" s="167">
        <f>-'Sales projection'!AB8/1.1</f>
        <v>-4764.3300000000017</v>
      </c>
      <c r="AB8" s="167">
        <f>-'Sales projection'!AC8/1.1</f>
        <v>-5333.1900000000014</v>
      </c>
      <c r="AC8" s="167">
        <f>-'Sales projection'!AD8/1.1</f>
        <v>-6044.2996363636385</v>
      </c>
      <c r="AD8" s="167">
        <f>-'Sales projection'!AE8/1.1</f>
        <v>-6044.2996363636385</v>
      </c>
      <c r="AE8" s="167">
        <f>-'Sales projection'!AF8/1.1</f>
        <v>-6211.1069090909123</v>
      </c>
      <c r="AF8" s="167">
        <f>-'Sales projection'!AG8/1.1</f>
        <v>-1381.5084000000004</v>
      </c>
      <c r="AG8" s="167">
        <f>-'Sales projection'!AH8/1.1</f>
        <v>-1445.5529636363642</v>
      </c>
      <c r="AH8" s="167">
        <f>-'Sales projection'!AI8/1.1</f>
        <v>-1481.180945454546</v>
      </c>
      <c r="AI8" s="167">
        <f>-'Sales projection'!AJ8/1.1</f>
        <v>-1636.3146909090917</v>
      </c>
      <c r="AJ8" s="167">
        <f>-'Sales projection'!AK8/1.1</f>
        <v>-1636.3146909090917</v>
      </c>
      <c r="AK8" s="167">
        <f>-'Sales projection'!AL8/1.1</f>
        <v>-1677.4594181818188</v>
      </c>
      <c r="AL8" s="167">
        <f>-'Sales projection'!AM8/1.1</f>
        <v>-1818.3571636363645</v>
      </c>
      <c r="AM8" s="167">
        <f>-'Sales projection'!AN8/1.1</f>
        <v>-1895.5560363636371</v>
      </c>
      <c r="AN8" s="167">
        <f>-'Sales projection'!AO8/1.1</f>
        <v>-2063.8484000000008</v>
      </c>
      <c r="AO8" s="167">
        <f>-'Sales projection'!AP8/1.1</f>
        <v>-2226.0174545454552</v>
      </c>
      <c r="AP8" s="167">
        <f>-'Sales projection'!AQ8/1.1</f>
        <v>-2226.0174545454552</v>
      </c>
      <c r="AQ8" s="167">
        <f>-'Sales projection'!AR8/1.1</f>
        <v>-2278.5847272727283</v>
      </c>
      <c r="AR8" s="167">
        <f>-'Sales projection'!AS8/1.1</f>
        <v>-2288.4029090909098</v>
      </c>
      <c r="AS8" s="167">
        <f>-'Sales projection'!AT8/1.1</f>
        <v>-2288.4029090909098</v>
      </c>
      <c r="AT8" s="167">
        <f>-'Sales projection'!AU8/1.1</f>
        <v>-2376.8381818181829</v>
      </c>
      <c r="AU8" s="167">
        <f>-'Sales projection'!AV8/1.1</f>
        <v>-2387.2018181818194</v>
      </c>
      <c r="AV8" s="167">
        <f>-'Sales projection'!AW8/1.1</f>
        <v>-2387.2018181818194</v>
      </c>
      <c r="AW8" s="167">
        <f>-'Sales projection'!AX8/1.1</f>
        <v>-2387.2018181818194</v>
      </c>
      <c r="AX8" s="167">
        <f>-'Sales projection'!AY8/1.1</f>
        <v>-2397.0200000000009</v>
      </c>
      <c r="AY8" s="167">
        <f>-'Sales projection'!AZ8/1.1</f>
        <v>-2397.0200000000009</v>
      </c>
      <c r="AZ8" s="167">
        <f>-'Sales projection'!BA8/1.1</f>
        <v>-2552.6054545454554</v>
      </c>
      <c r="BA8" s="167">
        <f>-'Sales projection'!BB8/1.1</f>
        <v>-2659.9694545454554</v>
      </c>
      <c r="BB8" s="167">
        <f>-'Sales projection'!BC8/1.1</f>
        <v>-2659.9694545454554</v>
      </c>
      <c r="BC8" s="167">
        <f>-'Sales projection'!BD8/1.1</f>
        <v>-2659.9694545454554</v>
      </c>
      <c r="BD8" s="167">
        <f>-'Sales projection'!BE8/1.1</f>
        <v>-2669.7876363636374</v>
      </c>
      <c r="BE8" s="167">
        <f>-'Sales projection'!BF8/1.1</f>
        <v>-2669.7876363636374</v>
      </c>
      <c r="BF8" s="167">
        <f>-'Sales projection'!BG8/1.1</f>
        <v>-2669.7876363636374</v>
      </c>
      <c r="BG8" s="167">
        <f>-'Sales projection'!BH8/1.1</f>
        <v>-2680.1512727272739</v>
      </c>
      <c r="BH8" s="167">
        <f>-'Sales projection'!BI8/1.1</f>
        <v>-2777.2061818181828</v>
      </c>
      <c r="BI8" s="167">
        <f>-'Sales projection'!BJ8/1.1</f>
        <v>-2777.2061818181828</v>
      </c>
      <c r="BJ8" s="167">
        <f>-'Sales projection'!BK8/1.1</f>
        <v>-2787.0243636363648</v>
      </c>
      <c r="BK8" s="167">
        <f>-'Sales projection'!BL8/1.1</f>
        <v>-2787.0243636363648</v>
      </c>
      <c r="BL8" s="167">
        <f>-'Sales projection'!BM8/1.1</f>
        <v>-2978.9843636363648</v>
      </c>
      <c r="BM8" s="167">
        <f>-'Sales projection'!BN8/1.1</f>
        <v>-2989.3480000000009</v>
      </c>
      <c r="BN8" s="167">
        <f>-'Sales projection'!BO8/1.1</f>
        <v>-3065.0934545454556</v>
      </c>
      <c r="BO8" s="167">
        <f>-'Sales projection'!BP8/1.1</f>
        <v>-3169.9374545454561</v>
      </c>
      <c r="BP8" s="167">
        <f>-'Sales projection'!BQ8/1.1</f>
        <v>-3179.7556363636381</v>
      </c>
      <c r="BQ8" s="167">
        <f>-'Sales projection'!BR8/1.1</f>
        <v>-3179.7556363636381</v>
      </c>
      <c r="BR8" s="167">
        <f>-'Sales projection'!BS8/1.1</f>
        <v>-3179.7556363636381</v>
      </c>
      <c r="BS8" s="167">
        <f>-'Sales projection'!BT8/1.1</f>
        <v>-3266.5920000000015</v>
      </c>
      <c r="BT8" s="167">
        <f>-'Sales projection'!BU8/1.1</f>
        <v>-3266.5920000000015</v>
      </c>
      <c r="BU8" s="167">
        <f>-'Sales projection'!BV8/1.1</f>
        <v>-3266.5920000000015</v>
      </c>
      <c r="BV8" s="167">
        <f>-'Sales projection'!BW8/1.1</f>
        <v>-3266.5920000000015</v>
      </c>
      <c r="BW8" s="167">
        <f>-'Sales projection'!BX8/1.1</f>
        <v>-3276.410181818183</v>
      </c>
      <c r="BX8" s="167">
        <f>-'Sales projection'!BY8/1.1</f>
        <v>-3276.410181818183</v>
      </c>
      <c r="BY8" s="167">
        <f>-'Sales projection'!BZ8/1.1</f>
        <v>-3276.410181818183</v>
      </c>
    </row>
    <row r="9" spans="1:77" ht="15.75" customHeight="1" outlineLevel="2" x14ac:dyDescent="0.25">
      <c r="A9" s="290"/>
      <c r="B9" s="290" t="str">
        <f>'Sales projection'!C9</f>
        <v>Sales incentive</v>
      </c>
      <c r="C9" s="290" t="str">
        <f>'Sales projection'!D9</f>
        <v>Борлуулалтын урамшуулал</v>
      </c>
      <c r="D9" s="167">
        <f t="shared" ref="D9:H9" si="6">SUMIF($K$4:$BR$4,D$5,$K9:$BR9)</f>
        <v>0</v>
      </c>
      <c r="E9" s="167">
        <f t="shared" si="6"/>
        <v>-3019.2374909090909</v>
      </c>
      <c r="F9" s="167">
        <f t="shared" si="6"/>
        <v>-14054.261018181824</v>
      </c>
      <c r="G9" s="167">
        <f t="shared" si="6"/>
        <v>-25163.001163636374</v>
      </c>
      <c r="H9" s="167">
        <f t="shared" si="6"/>
        <v>-30790.471636363651</v>
      </c>
      <c r="I9" s="167">
        <f t="shared" si="4"/>
        <v>-36137.683272727292</v>
      </c>
      <c r="J9" s="248"/>
      <c r="K9" s="167">
        <f>-'Sales projection'!L9/1.1</f>
        <v>0</v>
      </c>
      <c r="L9" s="167">
        <f>-'Sales projection'!M9/1.1</f>
        <v>0</v>
      </c>
      <c r="M9" s="167">
        <f>-'Sales projection'!N9/1.1</f>
        <v>-7.2109090909090909</v>
      </c>
      <c r="N9" s="167">
        <f>-'Sales projection'!O9/1.1</f>
        <v>-16.008909090909089</v>
      </c>
      <c r="O9" s="167">
        <f>-'Sales projection'!P9/1.1</f>
        <v>-30.322727272727274</v>
      </c>
      <c r="P9" s="167">
        <f>-'Sales projection'!Q9/1.1</f>
        <v>-146.76872727272726</v>
      </c>
      <c r="Q9" s="167">
        <f>-'Sales projection'!R9/1.1</f>
        <v>-203.72454545454548</v>
      </c>
      <c r="R9" s="167">
        <f>-'Sales projection'!S9/1.1</f>
        <v>-245.23890909090909</v>
      </c>
      <c r="S9" s="167">
        <f>-'Sales projection'!T9/1.1</f>
        <v>-293.77618181818184</v>
      </c>
      <c r="T9" s="167">
        <f>-'Sales projection'!U9/1.1</f>
        <v>-411.30618181818187</v>
      </c>
      <c r="U9" s="167">
        <f>-'Sales projection'!V9/1.1</f>
        <v>-499.53230909090928</v>
      </c>
      <c r="V9" s="167">
        <f>-'Sales projection'!W9/1.1</f>
        <v>-536.2793272727273</v>
      </c>
      <c r="W9" s="167">
        <f>-'Sales projection'!X9/1.1</f>
        <v>-629.06876363636366</v>
      </c>
      <c r="X9" s="167">
        <f>-'Sales projection'!Y9/1.1</f>
        <v>-747.08052727272729</v>
      </c>
      <c r="Y9" s="167">
        <f>-'Sales projection'!Z9/1.1</f>
        <v>-792.38707272727299</v>
      </c>
      <c r="Z9" s="167">
        <f>-'Sales projection'!AA9/1.1</f>
        <v>-890.79118181818194</v>
      </c>
      <c r="AA9" s="167">
        <f>-'Sales projection'!AB9/1.1</f>
        <v>-952.86600000000021</v>
      </c>
      <c r="AB9" s="167">
        <f>-'Sales projection'!AC9/1.1</f>
        <v>-1066.6380000000004</v>
      </c>
      <c r="AC9" s="167">
        <f>-'Sales projection'!AD9/1.1</f>
        <v>-1208.8599272727274</v>
      </c>
      <c r="AD9" s="167">
        <f>-'Sales projection'!AE9/1.1</f>
        <v>-1208.8599272727274</v>
      </c>
      <c r="AE9" s="167">
        <f>-'Sales projection'!AF9/1.1</f>
        <v>-1242.2213818181824</v>
      </c>
      <c r="AF9" s="167">
        <f>-'Sales projection'!AG9/1.1</f>
        <v>-1381.5084000000004</v>
      </c>
      <c r="AG9" s="167">
        <f>-'Sales projection'!AH9/1.1</f>
        <v>-1445.5529636363642</v>
      </c>
      <c r="AH9" s="167">
        <f>-'Sales projection'!AI9/1.1</f>
        <v>-1481.180945454546</v>
      </c>
      <c r="AI9" s="167">
        <f>-'Sales projection'!AJ9/1.1</f>
        <v>-1636.3146909090917</v>
      </c>
      <c r="AJ9" s="167">
        <f>-'Sales projection'!AK9/1.1</f>
        <v>-1636.3146909090917</v>
      </c>
      <c r="AK9" s="167">
        <f>-'Sales projection'!AL9/1.1</f>
        <v>-1677.4594181818188</v>
      </c>
      <c r="AL9" s="167">
        <f>-'Sales projection'!AM9/1.1</f>
        <v>-1818.3571636363645</v>
      </c>
      <c r="AM9" s="167">
        <f>-'Sales projection'!AN9/1.1</f>
        <v>-1895.5560363636371</v>
      </c>
      <c r="AN9" s="167">
        <f>-'Sales projection'!AO9/1.1</f>
        <v>-2063.8484000000008</v>
      </c>
      <c r="AO9" s="167">
        <f>-'Sales projection'!AP9/1.1</f>
        <v>-2226.0174545454552</v>
      </c>
      <c r="AP9" s="167">
        <f>-'Sales projection'!AQ9/1.1</f>
        <v>-2226.0174545454552</v>
      </c>
      <c r="AQ9" s="167">
        <f>-'Sales projection'!AR9/1.1</f>
        <v>-2278.5847272727283</v>
      </c>
      <c r="AR9" s="167">
        <f>-'Sales projection'!AS9/1.1</f>
        <v>-2288.4029090909098</v>
      </c>
      <c r="AS9" s="167">
        <f>-'Sales projection'!AT9/1.1</f>
        <v>-2288.4029090909098</v>
      </c>
      <c r="AT9" s="167">
        <f>-'Sales projection'!AU9/1.1</f>
        <v>-2376.8381818181829</v>
      </c>
      <c r="AU9" s="167">
        <f>-'Sales projection'!AV9/1.1</f>
        <v>-2387.2018181818194</v>
      </c>
      <c r="AV9" s="167">
        <f>-'Sales projection'!AW9/1.1</f>
        <v>-2387.2018181818194</v>
      </c>
      <c r="AW9" s="167">
        <f>-'Sales projection'!AX9/1.1</f>
        <v>-2387.2018181818194</v>
      </c>
      <c r="AX9" s="167">
        <f>-'Sales projection'!AY9/1.1</f>
        <v>-2397.0200000000009</v>
      </c>
      <c r="AY9" s="167">
        <f>-'Sales projection'!AZ9/1.1</f>
        <v>-2397.0200000000009</v>
      </c>
      <c r="AZ9" s="167">
        <f>-'Sales projection'!BA9/1.1</f>
        <v>-2552.6054545454554</v>
      </c>
      <c r="BA9" s="167">
        <f>-'Sales projection'!BB9/1.1</f>
        <v>-2659.9694545454554</v>
      </c>
      <c r="BB9" s="167">
        <f>-'Sales projection'!BC9/1.1</f>
        <v>-2659.9694545454554</v>
      </c>
      <c r="BC9" s="167">
        <f>-'Sales projection'!BD9/1.1</f>
        <v>-2659.9694545454554</v>
      </c>
      <c r="BD9" s="167">
        <f>-'Sales projection'!BE9/1.1</f>
        <v>-2669.7876363636374</v>
      </c>
      <c r="BE9" s="167">
        <f>-'Sales projection'!BF9/1.1</f>
        <v>-2669.7876363636374</v>
      </c>
      <c r="BF9" s="167">
        <f>-'Sales projection'!BG9/1.1</f>
        <v>-2669.7876363636374</v>
      </c>
      <c r="BG9" s="167">
        <f>-'Sales projection'!BH9/1.1</f>
        <v>-2680.1512727272739</v>
      </c>
      <c r="BH9" s="167">
        <f>-'Sales projection'!BI9/1.1</f>
        <v>-2777.2061818181828</v>
      </c>
      <c r="BI9" s="167">
        <f>-'Sales projection'!BJ9/1.1</f>
        <v>-2777.2061818181828</v>
      </c>
      <c r="BJ9" s="167">
        <f>-'Sales projection'!BK9/1.1</f>
        <v>-2787.0243636363648</v>
      </c>
      <c r="BK9" s="167">
        <f>-'Sales projection'!BL9/1.1</f>
        <v>-2787.0243636363648</v>
      </c>
      <c r="BL9" s="167">
        <f>-'Sales projection'!BM9/1.1</f>
        <v>-2978.9843636363648</v>
      </c>
      <c r="BM9" s="167">
        <f>-'Sales projection'!BN9/1.1</f>
        <v>-2989.3480000000009</v>
      </c>
      <c r="BN9" s="167">
        <f>-'Sales projection'!BO9/1.1</f>
        <v>-3065.0934545454556</v>
      </c>
      <c r="BO9" s="167">
        <f>-'Sales projection'!BP9/1.1</f>
        <v>-3169.9374545454561</v>
      </c>
      <c r="BP9" s="167">
        <f>-'Sales projection'!BQ9/1.1</f>
        <v>-3179.7556363636381</v>
      </c>
      <c r="BQ9" s="167">
        <f>-'Sales projection'!BR9/1.1</f>
        <v>-3179.7556363636381</v>
      </c>
      <c r="BR9" s="167">
        <f>-'Sales projection'!BS9/1.1</f>
        <v>-3179.7556363636381</v>
      </c>
      <c r="BS9" s="167">
        <f>-'Sales projection'!BT9/1.1</f>
        <v>-3266.5920000000015</v>
      </c>
      <c r="BT9" s="167">
        <f>-'Sales projection'!BU9/1.1</f>
        <v>-3266.5920000000015</v>
      </c>
      <c r="BU9" s="167">
        <f>-'Sales projection'!BV9/1.1</f>
        <v>-3266.5920000000015</v>
      </c>
      <c r="BV9" s="167">
        <f>-'Sales projection'!BW9/1.1</f>
        <v>-3266.5920000000015</v>
      </c>
      <c r="BW9" s="167">
        <f>-'Sales projection'!BX9/1.1</f>
        <v>-3276.410181818183</v>
      </c>
      <c r="BX9" s="167">
        <f>-'Sales projection'!BY9/1.1</f>
        <v>-3276.410181818183</v>
      </c>
      <c r="BY9" s="167">
        <f>-'Sales projection'!BZ9/1.1</f>
        <v>-3276.410181818183</v>
      </c>
    </row>
    <row r="10" spans="1:77" ht="15.75" customHeight="1" outlineLevel="1" x14ac:dyDescent="0.25">
      <c r="A10" s="633" t="s">
        <v>393</v>
      </c>
      <c r="B10" s="621"/>
      <c r="C10" s="291" t="s">
        <v>394</v>
      </c>
      <c r="D10" s="292"/>
      <c r="E10" s="292"/>
      <c r="F10" s="292"/>
      <c r="G10" s="292"/>
      <c r="H10" s="292"/>
      <c r="I10" s="292"/>
      <c r="J10" s="248"/>
      <c r="K10" s="293"/>
      <c r="L10" s="293"/>
      <c r="M10" s="293"/>
      <c r="N10" s="293"/>
      <c r="O10" s="293"/>
      <c r="P10" s="293"/>
      <c r="Q10" s="293"/>
      <c r="R10" s="293"/>
      <c r="S10" s="293"/>
      <c r="T10" s="293"/>
      <c r="U10" s="293"/>
      <c r="V10" s="293"/>
      <c r="W10" s="293"/>
      <c r="X10" s="293"/>
      <c r="Y10" s="293"/>
      <c r="Z10" s="293"/>
      <c r="AA10" s="293"/>
      <c r="AB10" s="293"/>
      <c r="AC10" s="293"/>
      <c r="AD10" s="293"/>
      <c r="AE10" s="293"/>
      <c r="AF10" s="293"/>
      <c r="AG10" s="293"/>
      <c r="AH10" s="293"/>
      <c r="AI10" s="293"/>
      <c r="AJ10" s="293"/>
      <c r="AK10" s="293"/>
      <c r="AL10" s="293"/>
      <c r="AM10" s="293"/>
      <c r="AN10" s="293"/>
      <c r="AO10" s="293"/>
      <c r="AP10" s="293"/>
      <c r="AQ10" s="293"/>
      <c r="AR10" s="293"/>
      <c r="AS10" s="293"/>
      <c r="AT10" s="293"/>
      <c r="AU10" s="293"/>
      <c r="AV10" s="293"/>
      <c r="AW10" s="293"/>
      <c r="AX10" s="293"/>
      <c r="AY10" s="293"/>
      <c r="AZ10" s="293"/>
      <c r="BA10" s="293"/>
      <c r="BB10" s="293"/>
      <c r="BC10" s="293"/>
      <c r="BD10" s="293"/>
      <c r="BE10" s="293"/>
      <c r="BF10" s="293"/>
      <c r="BG10" s="293"/>
      <c r="BH10" s="293"/>
      <c r="BI10" s="293"/>
      <c r="BJ10" s="293"/>
      <c r="BK10" s="293"/>
      <c r="BL10" s="293"/>
      <c r="BM10" s="293"/>
      <c r="BN10" s="293"/>
      <c r="BO10" s="293"/>
      <c r="BP10" s="293"/>
      <c r="BQ10" s="293"/>
      <c r="BR10" s="293"/>
      <c r="BS10" s="293"/>
      <c r="BT10" s="293"/>
      <c r="BU10" s="293"/>
      <c r="BV10" s="293"/>
      <c r="BW10" s="293"/>
      <c r="BX10" s="293"/>
      <c r="BY10" s="293"/>
    </row>
    <row r="11" spans="1:77" ht="15.75" customHeight="1" outlineLevel="1" x14ac:dyDescent="0.25">
      <c r="A11" s="286" t="s">
        <v>395</v>
      </c>
      <c r="B11" s="286"/>
      <c r="C11" s="286" t="s">
        <v>396</v>
      </c>
      <c r="D11" s="287">
        <f t="shared" ref="D11:I11" si="7">D6-D10</f>
        <v>0</v>
      </c>
      <c r="E11" s="287">
        <f t="shared" si="7"/>
        <v>221169.24232727275</v>
      </c>
      <c r="F11" s="287">
        <f t="shared" si="7"/>
        <v>1344878.7637090916</v>
      </c>
      <c r="G11" s="287">
        <f t="shared" si="7"/>
        <v>2465974.1140363649</v>
      </c>
      <c r="H11" s="287">
        <f t="shared" si="7"/>
        <v>3017466.2203636374</v>
      </c>
      <c r="I11" s="287">
        <f t="shared" si="7"/>
        <v>3541492.9607272749</v>
      </c>
      <c r="J11" s="248"/>
      <c r="K11" s="294">
        <f t="shared" ref="K11:BY11" si="8">K6-K10</f>
        <v>0</v>
      </c>
      <c r="L11" s="294">
        <f t="shared" si="8"/>
        <v>0</v>
      </c>
      <c r="M11" s="294">
        <f t="shared" si="8"/>
        <v>-7.2109090909090909</v>
      </c>
      <c r="N11" s="294">
        <f t="shared" si="8"/>
        <v>-16.008909090909089</v>
      </c>
      <c r="O11" s="294">
        <f t="shared" si="8"/>
        <v>-30.322727272727274</v>
      </c>
      <c r="P11" s="294">
        <f t="shared" si="8"/>
        <v>-146.76872727272726</v>
      </c>
      <c r="Q11" s="294">
        <f t="shared" si="8"/>
        <v>-203.72454545454548</v>
      </c>
      <c r="R11" s="294">
        <f t="shared" si="8"/>
        <v>12016.706545454546</v>
      </c>
      <c r="S11" s="294">
        <f t="shared" si="8"/>
        <v>14395.032909090909</v>
      </c>
      <c r="T11" s="294">
        <f t="shared" si="8"/>
        <v>38662.781090909099</v>
      </c>
      <c r="U11" s="294">
        <f t="shared" si="8"/>
        <v>46956.037054545464</v>
      </c>
      <c r="V11" s="294">
        <f t="shared" si="8"/>
        <v>50410.256763636367</v>
      </c>
      <c r="W11" s="294">
        <f t="shared" si="8"/>
        <v>59132.463781818187</v>
      </c>
      <c r="X11" s="294">
        <f t="shared" si="8"/>
        <v>70225.569563636367</v>
      </c>
      <c r="Y11" s="294">
        <f t="shared" si="8"/>
        <v>74484.38483636365</v>
      </c>
      <c r="Z11" s="294">
        <f t="shared" si="8"/>
        <v>83734.371090909088</v>
      </c>
      <c r="AA11" s="294">
        <f t="shared" si="8"/>
        <v>89569.404000000024</v>
      </c>
      <c r="AB11" s="294">
        <f t="shared" si="8"/>
        <v>100263.97200000001</v>
      </c>
      <c r="AC11" s="294">
        <f t="shared" si="8"/>
        <v>113632.83316363639</v>
      </c>
      <c r="AD11" s="294">
        <f t="shared" si="8"/>
        <v>113632.83316363639</v>
      </c>
      <c r="AE11" s="294">
        <f t="shared" si="8"/>
        <v>116768.80989090915</v>
      </c>
      <c r="AF11" s="294">
        <f t="shared" si="8"/>
        <v>135387.82320000007</v>
      </c>
      <c r="AG11" s="294">
        <f t="shared" si="8"/>
        <v>141664.19043636371</v>
      </c>
      <c r="AH11" s="294">
        <f t="shared" si="8"/>
        <v>145155.73265454551</v>
      </c>
      <c r="AI11" s="294">
        <f t="shared" si="8"/>
        <v>160358.839709091</v>
      </c>
      <c r="AJ11" s="294">
        <f t="shared" si="8"/>
        <v>160358.839709091</v>
      </c>
      <c r="AK11" s="294">
        <f t="shared" si="8"/>
        <v>164391.02298181824</v>
      </c>
      <c r="AL11" s="294">
        <f t="shared" si="8"/>
        <v>178199.00203636373</v>
      </c>
      <c r="AM11" s="294">
        <f t="shared" si="8"/>
        <v>185764.4915636364</v>
      </c>
      <c r="AN11" s="294">
        <f t="shared" si="8"/>
        <v>202257.14320000008</v>
      </c>
      <c r="AO11" s="294">
        <f t="shared" si="8"/>
        <v>218149.71054545464</v>
      </c>
      <c r="AP11" s="294">
        <f t="shared" si="8"/>
        <v>218149.71054545464</v>
      </c>
      <c r="AQ11" s="294">
        <f t="shared" si="8"/>
        <v>223301.30327272732</v>
      </c>
      <c r="AR11" s="294">
        <f t="shared" si="8"/>
        <v>224263.48509090915</v>
      </c>
      <c r="AS11" s="294">
        <f t="shared" si="8"/>
        <v>224263.48509090915</v>
      </c>
      <c r="AT11" s="294">
        <f t="shared" si="8"/>
        <v>232930.1418181819</v>
      </c>
      <c r="AU11" s="294">
        <f t="shared" si="8"/>
        <v>233945.77818181828</v>
      </c>
      <c r="AV11" s="294">
        <f t="shared" si="8"/>
        <v>233945.77818181828</v>
      </c>
      <c r="AW11" s="294">
        <f t="shared" si="8"/>
        <v>233945.77818181828</v>
      </c>
      <c r="AX11" s="294">
        <f t="shared" si="8"/>
        <v>234907.96000000011</v>
      </c>
      <c r="AY11" s="294">
        <f t="shared" si="8"/>
        <v>234907.96000000011</v>
      </c>
      <c r="AZ11" s="294">
        <f t="shared" si="8"/>
        <v>250155.33454545462</v>
      </c>
      <c r="BA11" s="294">
        <f t="shared" si="8"/>
        <v>260677.00654545461</v>
      </c>
      <c r="BB11" s="294">
        <f t="shared" si="8"/>
        <v>260677.00654545461</v>
      </c>
      <c r="BC11" s="294">
        <f t="shared" si="8"/>
        <v>260677.00654545461</v>
      </c>
      <c r="BD11" s="294">
        <f t="shared" si="8"/>
        <v>261639.18836363644</v>
      </c>
      <c r="BE11" s="294">
        <f t="shared" si="8"/>
        <v>261639.18836363644</v>
      </c>
      <c r="BF11" s="294">
        <f t="shared" si="8"/>
        <v>261639.18836363644</v>
      </c>
      <c r="BG11" s="294">
        <f t="shared" si="8"/>
        <v>262654.82472727279</v>
      </c>
      <c r="BH11" s="294">
        <f t="shared" si="8"/>
        <v>272166.20581818197</v>
      </c>
      <c r="BI11" s="294">
        <f t="shared" si="8"/>
        <v>272166.20581818197</v>
      </c>
      <c r="BJ11" s="294">
        <f t="shared" si="8"/>
        <v>273128.38763636374</v>
      </c>
      <c r="BK11" s="294">
        <f t="shared" si="8"/>
        <v>273128.38763636374</v>
      </c>
      <c r="BL11" s="294">
        <f t="shared" si="8"/>
        <v>291940.46763636376</v>
      </c>
      <c r="BM11" s="294">
        <f t="shared" si="8"/>
        <v>292956.10400000011</v>
      </c>
      <c r="BN11" s="294">
        <f t="shared" si="8"/>
        <v>300379.15854545461</v>
      </c>
      <c r="BO11" s="294">
        <f t="shared" si="8"/>
        <v>310653.87054545467</v>
      </c>
      <c r="BP11" s="294">
        <f t="shared" si="8"/>
        <v>311616.0523636365</v>
      </c>
      <c r="BQ11" s="294">
        <f t="shared" si="8"/>
        <v>311616.0523636365</v>
      </c>
      <c r="BR11" s="294">
        <f t="shared" si="8"/>
        <v>311616.0523636365</v>
      </c>
      <c r="BS11" s="294">
        <f t="shared" si="8"/>
        <v>320126.01600000012</v>
      </c>
      <c r="BT11" s="294">
        <f t="shared" si="8"/>
        <v>320126.01600000012</v>
      </c>
      <c r="BU11" s="294">
        <f t="shared" si="8"/>
        <v>320126.01600000012</v>
      </c>
      <c r="BV11" s="294">
        <f t="shared" si="8"/>
        <v>320126.01600000012</v>
      </c>
      <c r="BW11" s="294">
        <f t="shared" si="8"/>
        <v>321088.19781818194</v>
      </c>
      <c r="BX11" s="294">
        <f t="shared" si="8"/>
        <v>321088.19781818194</v>
      </c>
      <c r="BY11" s="294">
        <f t="shared" si="8"/>
        <v>321088.19781818194</v>
      </c>
    </row>
    <row r="12" spans="1:77" ht="15.75" customHeight="1" outlineLevel="1" x14ac:dyDescent="0.25">
      <c r="A12" s="286" t="s">
        <v>397</v>
      </c>
      <c r="B12" s="286"/>
      <c r="C12" s="286" t="s">
        <v>398</v>
      </c>
      <c r="D12" s="295" t="e">
        <f t="shared" ref="D12:I12" si="9">+D11/D6</f>
        <v>#DIV/0!</v>
      </c>
      <c r="E12" s="295">
        <f t="shared" si="9"/>
        <v>1</v>
      </c>
      <c r="F12" s="295">
        <f t="shared" si="9"/>
        <v>1</v>
      </c>
      <c r="G12" s="295">
        <f t="shared" si="9"/>
        <v>1</v>
      </c>
      <c r="H12" s="295">
        <f t="shared" si="9"/>
        <v>1</v>
      </c>
      <c r="I12" s="295">
        <f t="shared" si="9"/>
        <v>1</v>
      </c>
      <c r="J12" s="248"/>
      <c r="K12" s="296" t="str">
        <f t="shared" ref="K12:BY12" si="10">IF(K6=0,"n/a",K11/K6)</f>
        <v>n/a</v>
      </c>
      <c r="L12" s="296" t="str">
        <f t="shared" si="10"/>
        <v>n/a</v>
      </c>
      <c r="M12" s="296">
        <f t="shared" si="10"/>
        <v>1</v>
      </c>
      <c r="N12" s="296">
        <f t="shared" si="10"/>
        <v>1</v>
      </c>
      <c r="O12" s="296">
        <f t="shared" si="10"/>
        <v>1</v>
      </c>
      <c r="P12" s="296">
        <f t="shared" si="10"/>
        <v>1</v>
      </c>
      <c r="Q12" s="296">
        <f t="shared" si="10"/>
        <v>1</v>
      </c>
      <c r="R12" s="296">
        <f t="shared" si="10"/>
        <v>1</v>
      </c>
      <c r="S12" s="296">
        <f t="shared" si="10"/>
        <v>1</v>
      </c>
      <c r="T12" s="296">
        <f t="shared" si="10"/>
        <v>1</v>
      </c>
      <c r="U12" s="296">
        <f t="shared" si="10"/>
        <v>1</v>
      </c>
      <c r="V12" s="296">
        <f t="shared" si="10"/>
        <v>1</v>
      </c>
      <c r="W12" s="296">
        <f t="shared" si="10"/>
        <v>1</v>
      </c>
      <c r="X12" s="296">
        <f t="shared" si="10"/>
        <v>1</v>
      </c>
      <c r="Y12" s="296">
        <f t="shared" si="10"/>
        <v>1</v>
      </c>
      <c r="Z12" s="296">
        <f t="shared" si="10"/>
        <v>1</v>
      </c>
      <c r="AA12" s="296">
        <f t="shared" si="10"/>
        <v>1</v>
      </c>
      <c r="AB12" s="296">
        <f t="shared" si="10"/>
        <v>1</v>
      </c>
      <c r="AC12" s="296">
        <f t="shared" si="10"/>
        <v>1</v>
      </c>
      <c r="AD12" s="296">
        <f t="shared" si="10"/>
        <v>1</v>
      </c>
      <c r="AE12" s="296">
        <f t="shared" si="10"/>
        <v>1</v>
      </c>
      <c r="AF12" s="296">
        <f t="shared" si="10"/>
        <v>1</v>
      </c>
      <c r="AG12" s="296">
        <f t="shared" si="10"/>
        <v>1</v>
      </c>
      <c r="AH12" s="296">
        <f t="shared" si="10"/>
        <v>1</v>
      </c>
      <c r="AI12" s="296">
        <f t="shared" si="10"/>
        <v>1</v>
      </c>
      <c r="AJ12" s="296">
        <f t="shared" si="10"/>
        <v>1</v>
      </c>
      <c r="AK12" s="296">
        <f t="shared" si="10"/>
        <v>1</v>
      </c>
      <c r="AL12" s="296">
        <f t="shared" si="10"/>
        <v>1</v>
      </c>
      <c r="AM12" s="296">
        <f t="shared" si="10"/>
        <v>1</v>
      </c>
      <c r="AN12" s="296">
        <f t="shared" si="10"/>
        <v>1</v>
      </c>
      <c r="AO12" s="296">
        <f t="shared" si="10"/>
        <v>1</v>
      </c>
      <c r="AP12" s="296">
        <f t="shared" si="10"/>
        <v>1</v>
      </c>
      <c r="AQ12" s="296">
        <f t="shared" si="10"/>
        <v>1</v>
      </c>
      <c r="AR12" s="296">
        <f t="shared" si="10"/>
        <v>1</v>
      </c>
      <c r="AS12" s="296">
        <f t="shared" si="10"/>
        <v>1</v>
      </c>
      <c r="AT12" s="296">
        <f t="shared" si="10"/>
        <v>1</v>
      </c>
      <c r="AU12" s="296">
        <f t="shared" si="10"/>
        <v>1</v>
      </c>
      <c r="AV12" s="296">
        <f t="shared" si="10"/>
        <v>1</v>
      </c>
      <c r="AW12" s="296">
        <f t="shared" si="10"/>
        <v>1</v>
      </c>
      <c r="AX12" s="296">
        <f t="shared" si="10"/>
        <v>1</v>
      </c>
      <c r="AY12" s="296">
        <f t="shared" si="10"/>
        <v>1</v>
      </c>
      <c r="AZ12" s="296">
        <f t="shared" si="10"/>
        <v>1</v>
      </c>
      <c r="BA12" s="296">
        <f t="shared" si="10"/>
        <v>1</v>
      </c>
      <c r="BB12" s="296">
        <f t="shared" si="10"/>
        <v>1</v>
      </c>
      <c r="BC12" s="296">
        <f t="shared" si="10"/>
        <v>1</v>
      </c>
      <c r="BD12" s="296">
        <f t="shared" si="10"/>
        <v>1</v>
      </c>
      <c r="BE12" s="296">
        <f t="shared" si="10"/>
        <v>1</v>
      </c>
      <c r="BF12" s="296">
        <f t="shared" si="10"/>
        <v>1</v>
      </c>
      <c r="BG12" s="296">
        <f t="shared" si="10"/>
        <v>1</v>
      </c>
      <c r="BH12" s="296">
        <f t="shared" si="10"/>
        <v>1</v>
      </c>
      <c r="BI12" s="296">
        <f t="shared" si="10"/>
        <v>1</v>
      </c>
      <c r="BJ12" s="296">
        <f t="shared" si="10"/>
        <v>1</v>
      </c>
      <c r="BK12" s="296">
        <f t="shared" si="10"/>
        <v>1</v>
      </c>
      <c r="BL12" s="296">
        <f t="shared" si="10"/>
        <v>1</v>
      </c>
      <c r="BM12" s="296">
        <f t="shared" si="10"/>
        <v>1</v>
      </c>
      <c r="BN12" s="296">
        <f t="shared" si="10"/>
        <v>1</v>
      </c>
      <c r="BO12" s="296">
        <f t="shared" si="10"/>
        <v>1</v>
      </c>
      <c r="BP12" s="296">
        <f t="shared" si="10"/>
        <v>1</v>
      </c>
      <c r="BQ12" s="296">
        <f t="shared" si="10"/>
        <v>1</v>
      </c>
      <c r="BR12" s="296">
        <f t="shared" si="10"/>
        <v>1</v>
      </c>
      <c r="BS12" s="296">
        <f t="shared" si="10"/>
        <v>1</v>
      </c>
      <c r="BT12" s="296">
        <f t="shared" si="10"/>
        <v>1</v>
      </c>
      <c r="BU12" s="296">
        <f t="shared" si="10"/>
        <v>1</v>
      </c>
      <c r="BV12" s="296">
        <f t="shared" si="10"/>
        <v>1</v>
      </c>
      <c r="BW12" s="296">
        <f t="shared" si="10"/>
        <v>1</v>
      </c>
      <c r="BX12" s="296">
        <f t="shared" si="10"/>
        <v>1</v>
      </c>
      <c r="BY12" s="296">
        <f t="shared" si="10"/>
        <v>1</v>
      </c>
    </row>
    <row r="13" spans="1:77" ht="15.75" customHeight="1" outlineLevel="1" x14ac:dyDescent="0.25">
      <c r="A13" s="634" t="s">
        <v>399</v>
      </c>
      <c r="B13" s="621"/>
      <c r="C13" s="286" t="s">
        <v>400</v>
      </c>
      <c r="D13" s="287">
        <f t="shared" ref="D13:I13" si="11">SUM(D14:D32)</f>
        <v>0</v>
      </c>
      <c r="E13" s="287">
        <f t="shared" si="11"/>
        <v>141990.65020181818</v>
      </c>
      <c r="F13" s="287" t="e">
        <f t="shared" si="11"/>
        <v>#REF!</v>
      </c>
      <c r="G13" s="287" t="e">
        <f t="shared" si="11"/>
        <v>#REF!</v>
      </c>
      <c r="H13" s="287" t="e">
        <f t="shared" si="11"/>
        <v>#REF!</v>
      </c>
      <c r="I13" s="287" t="e">
        <f t="shared" si="11"/>
        <v>#REF!</v>
      </c>
      <c r="J13" s="297" t="e">
        <f>SUM(J14:J15)/SUM(D13:I13)</f>
        <v>#REF!</v>
      </c>
      <c r="K13" s="298">
        <f t="shared" ref="K13:BY13" si="12">SUM(K14:K32)</f>
        <v>0</v>
      </c>
      <c r="L13" s="298">
        <f t="shared" si="12"/>
        <v>6289.7943923888888</v>
      </c>
      <c r="M13" s="298">
        <f t="shared" si="12"/>
        <v>3917.0491014797976</v>
      </c>
      <c r="N13" s="298">
        <f t="shared" si="12"/>
        <v>3948.1073714797981</v>
      </c>
      <c r="O13" s="298">
        <f t="shared" si="12"/>
        <v>2348.2116893585858</v>
      </c>
      <c r="P13" s="298">
        <f t="shared" si="12"/>
        <v>53701.186548661615</v>
      </c>
      <c r="Q13" s="298">
        <f t="shared" si="12"/>
        <v>34904.024801843436</v>
      </c>
      <c r="R13" s="298">
        <f t="shared" si="12"/>
        <v>4709.3191236616158</v>
      </c>
      <c r="S13" s="298">
        <f t="shared" si="12"/>
        <v>5920.9636077525247</v>
      </c>
      <c r="T13" s="298">
        <f t="shared" si="12"/>
        <v>5570.667528207071</v>
      </c>
      <c r="U13" s="298">
        <f t="shared" si="12"/>
        <v>6323.0438673888893</v>
      </c>
      <c r="V13" s="298">
        <f t="shared" si="12"/>
        <v>6497.4763258434332</v>
      </c>
      <c r="W13" s="298">
        <f t="shared" si="12"/>
        <v>7860.8058437525251</v>
      </c>
      <c r="X13" s="298">
        <f t="shared" si="12"/>
        <v>7489.5331369647865</v>
      </c>
      <c r="Y13" s="298">
        <f t="shared" si="12"/>
        <v>7666.0951806011499</v>
      </c>
      <c r="Z13" s="298">
        <f t="shared" si="12"/>
        <v>59002.635561328418</v>
      </c>
      <c r="AA13" s="298" t="e">
        <f t="shared" si="12"/>
        <v>#REF!</v>
      </c>
      <c r="AB13" s="298" t="e">
        <f t="shared" si="12"/>
        <v>#REF!</v>
      </c>
      <c r="AC13" s="298" t="e">
        <f t="shared" si="12"/>
        <v>#REF!</v>
      </c>
      <c r="AD13" s="298" t="e">
        <f t="shared" si="12"/>
        <v>#REF!</v>
      </c>
      <c r="AE13" s="298" t="e">
        <f t="shared" si="12"/>
        <v>#REF!</v>
      </c>
      <c r="AF13" s="298" t="e">
        <f t="shared" si="12"/>
        <v>#REF!</v>
      </c>
      <c r="AG13" s="298" t="e">
        <f t="shared" si="12"/>
        <v>#REF!</v>
      </c>
      <c r="AH13" s="298" t="e">
        <f t="shared" si="12"/>
        <v>#REF!</v>
      </c>
      <c r="AI13" s="298" t="e">
        <f t="shared" si="12"/>
        <v>#REF!</v>
      </c>
      <c r="AJ13" s="298" t="e">
        <f t="shared" si="12"/>
        <v>#REF!</v>
      </c>
      <c r="AK13" s="298" t="e">
        <f t="shared" si="12"/>
        <v>#REF!</v>
      </c>
      <c r="AL13" s="298" t="e">
        <f t="shared" si="12"/>
        <v>#REF!</v>
      </c>
      <c r="AM13" s="298" t="e">
        <f t="shared" si="12"/>
        <v>#REF!</v>
      </c>
      <c r="AN13" s="298" t="e">
        <f t="shared" si="12"/>
        <v>#REF!</v>
      </c>
      <c r="AO13" s="298" t="e">
        <f t="shared" si="12"/>
        <v>#REF!</v>
      </c>
      <c r="AP13" s="298" t="e">
        <f t="shared" si="12"/>
        <v>#REF!</v>
      </c>
      <c r="AQ13" s="298" t="e">
        <f t="shared" si="12"/>
        <v>#REF!</v>
      </c>
      <c r="AR13" s="298" t="e">
        <f t="shared" si="12"/>
        <v>#REF!</v>
      </c>
      <c r="AS13" s="298" t="e">
        <f t="shared" si="12"/>
        <v>#REF!</v>
      </c>
      <c r="AT13" s="298" t="e">
        <f t="shared" si="12"/>
        <v>#REF!</v>
      </c>
      <c r="AU13" s="298" t="e">
        <f t="shared" si="12"/>
        <v>#REF!</v>
      </c>
      <c r="AV13" s="298" t="e">
        <f t="shared" si="12"/>
        <v>#REF!</v>
      </c>
      <c r="AW13" s="298" t="e">
        <f t="shared" si="12"/>
        <v>#REF!</v>
      </c>
      <c r="AX13" s="298" t="e">
        <f t="shared" si="12"/>
        <v>#REF!</v>
      </c>
      <c r="AY13" s="298" t="e">
        <f t="shared" si="12"/>
        <v>#REF!</v>
      </c>
      <c r="AZ13" s="298" t="e">
        <f t="shared" si="12"/>
        <v>#REF!</v>
      </c>
      <c r="BA13" s="298" t="e">
        <f t="shared" si="12"/>
        <v>#REF!</v>
      </c>
      <c r="BB13" s="298" t="e">
        <f t="shared" si="12"/>
        <v>#REF!</v>
      </c>
      <c r="BC13" s="298" t="e">
        <f t="shared" si="12"/>
        <v>#REF!</v>
      </c>
      <c r="BD13" s="298" t="e">
        <f t="shared" si="12"/>
        <v>#REF!</v>
      </c>
      <c r="BE13" s="298" t="e">
        <f t="shared" si="12"/>
        <v>#REF!</v>
      </c>
      <c r="BF13" s="298" t="e">
        <f t="shared" si="12"/>
        <v>#REF!</v>
      </c>
      <c r="BG13" s="298" t="e">
        <f t="shared" si="12"/>
        <v>#REF!</v>
      </c>
      <c r="BH13" s="298" t="e">
        <f t="shared" si="12"/>
        <v>#REF!</v>
      </c>
      <c r="BI13" s="298" t="e">
        <f t="shared" si="12"/>
        <v>#REF!</v>
      </c>
      <c r="BJ13" s="298" t="e">
        <f t="shared" si="12"/>
        <v>#REF!</v>
      </c>
      <c r="BK13" s="298" t="e">
        <f t="shared" si="12"/>
        <v>#REF!</v>
      </c>
      <c r="BL13" s="298" t="e">
        <f t="shared" si="12"/>
        <v>#REF!</v>
      </c>
      <c r="BM13" s="298" t="e">
        <f t="shared" si="12"/>
        <v>#REF!</v>
      </c>
      <c r="BN13" s="298" t="e">
        <f t="shared" si="12"/>
        <v>#REF!</v>
      </c>
      <c r="BO13" s="298" t="e">
        <f t="shared" si="12"/>
        <v>#REF!</v>
      </c>
      <c r="BP13" s="298" t="e">
        <f t="shared" si="12"/>
        <v>#REF!</v>
      </c>
      <c r="BQ13" s="298" t="e">
        <f t="shared" si="12"/>
        <v>#REF!</v>
      </c>
      <c r="BR13" s="298" t="e">
        <f t="shared" si="12"/>
        <v>#REF!</v>
      </c>
      <c r="BS13" s="298" t="e">
        <f t="shared" si="12"/>
        <v>#REF!</v>
      </c>
      <c r="BT13" s="298" t="e">
        <f t="shared" si="12"/>
        <v>#REF!</v>
      </c>
      <c r="BU13" s="298" t="e">
        <f t="shared" si="12"/>
        <v>#REF!</v>
      </c>
      <c r="BV13" s="298" t="e">
        <f t="shared" si="12"/>
        <v>#REF!</v>
      </c>
      <c r="BW13" s="298" t="e">
        <f t="shared" si="12"/>
        <v>#REF!</v>
      </c>
      <c r="BX13" s="298" t="e">
        <f t="shared" si="12"/>
        <v>#REF!</v>
      </c>
      <c r="BY13" s="298" t="e">
        <f t="shared" si="12"/>
        <v>#REF!</v>
      </c>
    </row>
    <row r="14" spans="1:77" ht="15.75" customHeight="1" outlineLevel="2" x14ac:dyDescent="0.25">
      <c r="A14" s="290"/>
      <c r="B14" s="290" t="s">
        <v>401</v>
      </c>
      <c r="C14" s="290" t="s">
        <v>402</v>
      </c>
      <c r="D14" s="167">
        <f t="shared" ref="D14:H14" si="13">SUMIF($K$4:$BR$4,D$5,$K14:$BR14)</f>
        <v>0</v>
      </c>
      <c r="E14" s="167">
        <f t="shared" si="13"/>
        <v>0</v>
      </c>
      <c r="F14" s="167" t="e">
        <f t="shared" si="13"/>
        <v>#REF!</v>
      </c>
      <c r="G14" s="167" t="e">
        <f t="shared" si="13"/>
        <v>#REF!</v>
      </c>
      <c r="H14" s="167" t="e">
        <f t="shared" si="13"/>
        <v>#REF!</v>
      </c>
      <c r="I14" s="167" t="e">
        <f t="shared" ref="I14:I32" si="14">SUMIF($K$4:$BY$4,I$5,$K14:$BY14)</f>
        <v>#REF!</v>
      </c>
      <c r="J14" s="249" t="e">
        <f t="shared" ref="J14:J15" si="15">SUM(D14:I14)</f>
        <v>#REF!</v>
      </c>
      <c r="K14" s="167">
        <f>HR!K34</f>
        <v>0</v>
      </c>
      <c r="L14" s="167">
        <f>HR!L34</f>
        <v>0</v>
      </c>
      <c r="M14" s="167">
        <f>HR!M34</f>
        <v>0</v>
      </c>
      <c r="N14" s="167">
        <f>HR!N34</f>
        <v>0</v>
      </c>
      <c r="O14" s="167">
        <f>HR!O34</f>
        <v>0</v>
      </c>
      <c r="P14" s="167">
        <f>HR!P34</f>
        <v>0</v>
      </c>
      <c r="Q14" s="167">
        <f>HR!Q34</f>
        <v>0</v>
      </c>
      <c r="R14" s="167">
        <f>HR!R34</f>
        <v>0</v>
      </c>
      <c r="S14" s="167">
        <f>HR!S34</f>
        <v>0</v>
      </c>
      <c r="T14" s="167">
        <f>HR!T34</f>
        <v>0</v>
      </c>
      <c r="U14" s="167">
        <f>HR!U34</f>
        <v>0</v>
      </c>
      <c r="V14" s="167">
        <f>HR!V34</f>
        <v>0</v>
      </c>
      <c r="W14" s="167">
        <f>HR!W34</f>
        <v>0</v>
      </c>
      <c r="X14" s="167">
        <f>HR!X34</f>
        <v>0</v>
      </c>
      <c r="Y14" s="167">
        <f>HR!Y34</f>
        <v>0</v>
      </c>
      <c r="Z14" s="167">
        <f>HR!Z34</f>
        <v>0</v>
      </c>
      <c r="AA14" s="167" t="e">
        <f>HR!#REF!</f>
        <v>#REF!</v>
      </c>
      <c r="AB14" s="167" t="e">
        <f>HR!#REF!</f>
        <v>#REF!</v>
      </c>
      <c r="AC14" s="167" t="e">
        <f>HR!#REF!</f>
        <v>#REF!</v>
      </c>
      <c r="AD14" s="167" t="e">
        <f>HR!#REF!</f>
        <v>#REF!</v>
      </c>
      <c r="AE14" s="167" t="e">
        <f>HR!#REF!</f>
        <v>#REF!</v>
      </c>
      <c r="AF14" s="167" t="e">
        <f>HR!#REF!</f>
        <v>#REF!</v>
      </c>
      <c r="AG14" s="167" t="e">
        <f>HR!#REF!</f>
        <v>#REF!</v>
      </c>
      <c r="AH14" s="167" t="e">
        <f>HR!#REF!</f>
        <v>#REF!</v>
      </c>
      <c r="AI14" s="167" t="e">
        <f>HR!#REF!</f>
        <v>#REF!</v>
      </c>
      <c r="AJ14" s="167" t="e">
        <f>HR!#REF!</f>
        <v>#REF!</v>
      </c>
      <c r="AK14" s="167" t="e">
        <f>HR!#REF!</f>
        <v>#REF!</v>
      </c>
      <c r="AL14" s="167" t="e">
        <f>HR!#REF!</f>
        <v>#REF!</v>
      </c>
      <c r="AM14" s="167" t="e">
        <f>HR!#REF!</f>
        <v>#REF!</v>
      </c>
      <c r="AN14" s="167" t="e">
        <f>HR!#REF!</f>
        <v>#REF!</v>
      </c>
      <c r="AO14" s="167" t="e">
        <f>HR!#REF!</f>
        <v>#REF!</v>
      </c>
      <c r="AP14" s="167" t="e">
        <f>HR!#REF!</f>
        <v>#REF!</v>
      </c>
      <c r="AQ14" s="167" t="e">
        <f>HR!#REF!</f>
        <v>#REF!</v>
      </c>
      <c r="AR14" s="167" t="e">
        <f>HR!#REF!</f>
        <v>#REF!</v>
      </c>
      <c r="AS14" s="167" t="e">
        <f>HR!#REF!</f>
        <v>#REF!</v>
      </c>
      <c r="AT14" s="167" t="e">
        <f>HR!#REF!</f>
        <v>#REF!</v>
      </c>
      <c r="AU14" s="167" t="e">
        <f>HR!#REF!</f>
        <v>#REF!</v>
      </c>
      <c r="AV14" s="167" t="e">
        <f>HR!#REF!</f>
        <v>#REF!</v>
      </c>
      <c r="AW14" s="167" t="e">
        <f>HR!#REF!</f>
        <v>#REF!</v>
      </c>
      <c r="AX14" s="167" t="e">
        <f>HR!#REF!</f>
        <v>#REF!</v>
      </c>
      <c r="AY14" s="167" t="e">
        <f>HR!#REF!</f>
        <v>#REF!</v>
      </c>
      <c r="AZ14" s="167" t="e">
        <f>HR!#REF!</f>
        <v>#REF!</v>
      </c>
      <c r="BA14" s="167" t="e">
        <f>HR!#REF!</f>
        <v>#REF!</v>
      </c>
      <c r="BB14" s="167" t="e">
        <f>HR!#REF!</f>
        <v>#REF!</v>
      </c>
      <c r="BC14" s="167" t="e">
        <f>HR!#REF!</f>
        <v>#REF!</v>
      </c>
      <c r="BD14" s="167" t="e">
        <f>HR!#REF!</f>
        <v>#REF!</v>
      </c>
      <c r="BE14" s="167" t="e">
        <f>HR!#REF!</f>
        <v>#REF!</v>
      </c>
      <c r="BF14" s="167" t="e">
        <f>HR!#REF!</f>
        <v>#REF!</v>
      </c>
      <c r="BG14" s="167" t="e">
        <f>HR!#REF!</f>
        <v>#REF!</v>
      </c>
      <c r="BH14" s="167" t="e">
        <f>HR!#REF!</f>
        <v>#REF!</v>
      </c>
      <c r="BI14" s="167" t="e">
        <f>HR!#REF!</f>
        <v>#REF!</v>
      </c>
      <c r="BJ14" s="167" t="e">
        <f>HR!#REF!</f>
        <v>#REF!</v>
      </c>
      <c r="BK14" s="167" t="e">
        <f>HR!#REF!</f>
        <v>#REF!</v>
      </c>
      <c r="BL14" s="167" t="e">
        <f>HR!#REF!</f>
        <v>#REF!</v>
      </c>
      <c r="BM14" s="167" t="e">
        <f>HR!#REF!</f>
        <v>#REF!</v>
      </c>
      <c r="BN14" s="167" t="e">
        <f>HR!#REF!</f>
        <v>#REF!</v>
      </c>
      <c r="BO14" s="167" t="e">
        <f>HR!#REF!</f>
        <v>#REF!</v>
      </c>
      <c r="BP14" s="167" t="e">
        <f>HR!#REF!</f>
        <v>#REF!</v>
      </c>
      <c r="BQ14" s="167" t="e">
        <f>HR!#REF!</f>
        <v>#REF!</v>
      </c>
      <c r="BR14" s="167" t="e">
        <f>HR!#REF!</f>
        <v>#REF!</v>
      </c>
      <c r="BS14" s="167" t="e">
        <f>HR!#REF!</f>
        <v>#REF!</v>
      </c>
      <c r="BT14" s="167" t="e">
        <f>HR!#REF!</f>
        <v>#REF!</v>
      </c>
      <c r="BU14" s="167" t="e">
        <f>HR!#REF!</f>
        <v>#REF!</v>
      </c>
      <c r="BV14" s="167" t="e">
        <f>HR!#REF!</f>
        <v>#REF!</v>
      </c>
      <c r="BW14" s="167" t="e">
        <f>HR!#REF!</f>
        <v>#REF!</v>
      </c>
      <c r="BX14" s="167" t="e">
        <f>HR!#REF!</f>
        <v>#REF!</v>
      </c>
      <c r="BY14" s="167" t="e">
        <f>HR!#REF!</f>
        <v>#REF!</v>
      </c>
    </row>
    <row r="15" spans="1:77" ht="15.75" customHeight="1" outlineLevel="2" x14ac:dyDescent="0.25">
      <c r="A15" s="290"/>
      <c r="B15" s="290" t="s">
        <v>403</v>
      </c>
      <c r="C15" s="290" t="s">
        <v>404</v>
      </c>
      <c r="D15" s="167">
        <f t="shared" ref="D15:H15" si="16">SUMIF($K$4:$BR$4,D$5,$K15:$BR15)</f>
        <v>0</v>
      </c>
      <c r="E15" s="167">
        <f t="shared" si="16"/>
        <v>0</v>
      </c>
      <c r="F15" s="167" t="e">
        <f t="shared" si="16"/>
        <v>#REF!</v>
      </c>
      <c r="G15" s="167" t="e">
        <f t="shared" si="16"/>
        <v>#REF!</v>
      </c>
      <c r="H15" s="167" t="e">
        <f t="shared" si="16"/>
        <v>#REF!</v>
      </c>
      <c r="I15" s="167" t="e">
        <f t="shared" si="14"/>
        <v>#REF!</v>
      </c>
      <c r="J15" s="249" t="e">
        <f t="shared" si="15"/>
        <v>#REF!</v>
      </c>
      <c r="K15" s="167">
        <f t="shared" ref="K15:AP15" si="17">K14*insurance</f>
        <v>0</v>
      </c>
      <c r="L15" s="167">
        <f t="shared" si="17"/>
        <v>0</v>
      </c>
      <c r="M15" s="167">
        <f t="shared" si="17"/>
        <v>0</v>
      </c>
      <c r="N15" s="167">
        <f t="shared" si="17"/>
        <v>0</v>
      </c>
      <c r="O15" s="167">
        <f t="shared" si="17"/>
        <v>0</v>
      </c>
      <c r="P15" s="167">
        <f t="shared" si="17"/>
        <v>0</v>
      </c>
      <c r="Q15" s="167">
        <f t="shared" si="17"/>
        <v>0</v>
      </c>
      <c r="R15" s="167">
        <f t="shared" si="17"/>
        <v>0</v>
      </c>
      <c r="S15" s="167">
        <f t="shared" si="17"/>
        <v>0</v>
      </c>
      <c r="T15" s="167">
        <f t="shared" si="17"/>
        <v>0</v>
      </c>
      <c r="U15" s="167">
        <f t="shared" si="17"/>
        <v>0</v>
      </c>
      <c r="V15" s="167">
        <f t="shared" si="17"/>
        <v>0</v>
      </c>
      <c r="W15" s="167">
        <f t="shared" si="17"/>
        <v>0</v>
      </c>
      <c r="X15" s="167">
        <f t="shared" si="17"/>
        <v>0</v>
      </c>
      <c r="Y15" s="167">
        <f t="shared" si="17"/>
        <v>0</v>
      </c>
      <c r="Z15" s="167">
        <f t="shared" si="17"/>
        <v>0</v>
      </c>
      <c r="AA15" s="167" t="e">
        <f t="shared" si="17"/>
        <v>#REF!</v>
      </c>
      <c r="AB15" s="167" t="e">
        <f t="shared" si="17"/>
        <v>#REF!</v>
      </c>
      <c r="AC15" s="167" t="e">
        <f t="shared" si="17"/>
        <v>#REF!</v>
      </c>
      <c r="AD15" s="167" t="e">
        <f t="shared" si="17"/>
        <v>#REF!</v>
      </c>
      <c r="AE15" s="167" t="e">
        <f t="shared" si="17"/>
        <v>#REF!</v>
      </c>
      <c r="AF15" s="167" t="e">
        <f t="shared" si="17"/>
        <v>#REF!</v>
      </c>
      <c r="AG15" s="167" t="e">
        <f t="shared" si="17"/>
        <v>#REF!</v>
      </c>
      <c r="AH15" s="167" t="e">
        <f t="shared" si="17"/>
        <v>#REF!</v>
      </c>
      <c r="AI15" s="167" t="e">
        <f t="shared" si="17"/>
        <v>#REF!</v>
      </c>
      <c r="AJ15" s="167" t="e">
        <f t="shared" si="17"/>
        <v>#REF!</v>
      </c>
      <c r="AK15" s="167" t="e">
        <f t="shared" si="17"/>
        <v>#REF!</v>
      </c>
      <c r="AL15" s="167" t="e">
        <f t="shared" si="17"/>
        <v>#REF!</v>
      </c>
      <c r="AM15" s="167" t="e">
        <f t="shared" si="17"/>
        <v>#REF!</v>
      </c>
      <c r="AN15" s="167" t="e">
        <f t="shared" si="17"/>
        <v>#REF!</v>
      </c>
      <c r="AO15" s="167" t="e">
        <f t="shared" si="17"/>
        <v>#REF!</v>
      </c>
      <c r="AP15" s="167" t="e">
        <f t="shared" si="17"/>
        <v>#REF!</v>
      </c>
      <c r="AQ15" s="167" t="e">
        <f t="shared" ref="AQ15:BV15" si="18">AQ14*insurance</f>
        <v>#REF!</v>
      </c>
      <c r="AR15" s="167" t="e">
        <f t="shared" si="18"/>
        <v>#REF!</v>
      </c>
      <c r="AS15" s="167" t="e">
        <f t="shared" si="18"/>
        <v>#REF!</v>
      </c>
      <c r="AT15" s="167" t="e">
        <f t="shared" si="18"/>
        <v>#REF!</v>
      </c>
      <c r="AU15" s="167" t="e">
        <f t="shared" si="18"/>
        <v>#REF!</v>
      </c>
      <c r="AV15" s="167" t="e">
        <f t="shared" si="18"/>
        <v>#REF!</v>
      </c>
      <c r="AW15" s="167" t="e">
        <f t="shared" si="18"/>
        <v>#REF!</v>
      </c>
      <c r="AX15" s="167" t="e">
        <f t="shared" si="18"/>
        <v>#REF!</v>
      </c>
      <c r="AY15" s="167" t="e">
        <f t="shared" si="18"/>
        <v>#REF!</v>
      </c>
      <c r="AZ15" s="167" t="e">
        <f t="shared" si="18"/>
        <v>#REF!</v>
      </c>
      <c r="BA15" s="167" t="e">
        <f t="shared" si="18"/>
        <v>#REF!</v>
      </c>
      <c r="BB15" s="167" t="e">
        <f t="shared" si="18"/>
        <v>#REF!</v>
      </c>
      <c r="BC15" s="167" t="e">
        <f t="shared" si="18"/>
        <v>#REF!</v>
      </c>
      <c r="BD15" s="167" t="e">
        <f t="shared" si="18"/>
        <v>#REF!</v>
      </c>
      <c r="BE15" s="167" t="e">
        <f t="shared" si="18"/>
        <v>#REF!</v>
      </c>
      <c r="BF15" s="167" t="e">
        <f t="shared" si="18"/>
        <v>#REF!</v>
      </c>
      <c r="BG15" s="167" t="e">
        <f t="shared" si="18"/>
        <v>#REF!</v>
      </c>
      <c r="BH15" s="167" t="e">
        <f t="shared" si="18"/>
        <v>#REF!</v>
      </c>
      <c r="BI15" s="167" t="e">
        <f t="shared" si="18"/>
        <v>#REF!</v>
      </c>
      <c r="BJ15" s="167" t="e">
        <f t="shared" si="18"/>
        <v>#REF!</v>
      </c>
      <c r="BK15" s="167" t="e">
        <f t="shared" si="18"/>
        <v>#REF!</v>
      </c>
      <c r="BL15" s="167" t="e">
        <f t="shared" si="18"/>
        <v>#REF!</v>
      </c>
      <c r="BM15" s="167" t="e">
        <f t="shared" si="18"/>
        <v>#REF!</v>
      </c>
      <c r="BN15" s="167" t="e">
        <f t="shared" si="18"/>
        <v>#REF!</v>
      </c>
      <c r="BO15" s="167" t="e">
        <f t="shared" si="18"/>
        <v>#REF!</v>
      </c>
      <c r="BP15" s="167" t="e">
        <f t="shared" si="18"/>
        <v>#REF!</v>
      </c>
      <c r="BQ15" s="167" t="e">
        <f t="shared" si="18"/>
        <v>#REF!</v>
      </c>
      <c r="BR15" s="167" t="e">
        <f t="shared" si="18"/>
        <v>#REF!</v>
      </c>
      <c r="BS15" s="167" t="e">
        <f t="shared" si="18"/>
        <v>#REF!</v>
      </c>
      <c r="BT15" s="167" t="e">
        <f t="shared" si="18"/>
        <v>#REF!</v>
      </c>
      <c r="BU15" s="167" t="e">
        <f t="shared" si="18"/>
        <v>#REF!</v>
      </c>
      <c r="BV15" s="167" t="e">
        <f t="shared" si="18"/>
        <v>#REF!</v>
      </c>
      <c r="BW15" s="167" t="e">
        <f t="shared" ref="BW15:BY15" si="19">BW14*insurance</f>
        <v>#REF!</v>
      </c>
      <c r="BX15" s="167" t="e">
        <f t="shared" si="19"/>
        <v>#REF!</v>
      </c>
      <c r="BY15" s="167" t="e">
        <f t="shared" si="19"/>
        <v>#REF!</v>
      </c>
    </row>
    <row r="16" spans="1:77" ht="15.75" customHeight="1" outlineLevel="2" x14ac:dyDescent="0.25">
      <c r="A16" s="290"/>
      <c r="B16" s="290" t="s">
        <v>405</v>
      </c>
      <c r="C16" s="290" t="s">
        <v>406</v>
      </c>
      <c r="D16" s="167">
        <f t="shared" ref="D16:H16" si="20">SUMIF($K$4:$BR$4,D$5,$K16:$BR16)</f>
        <v>0</v>
      </c>
      <c r="E16" s="167">
        <f t="shared" si="20"/>
        <v>6839.9635740000003</v>
      </c>
      <c r="F16" s="167">
        <f t="shared" si="20"/>
        <v>7301.7295148807416</v>
      </c>
      <c r="G16" s="167">
        <f t="shared" si="20"/>
        <v>7794.6692744303373</v>
      </c>
      <c r="H16" s="167">
        <f t="shared" si="20"/>
        <v>8320.8873971471276</v>
      </c>
      <c r="I16" s="167">
        <f t="shared" si="14"/>
        <v>0</v>
      </c>
      <c r="J16" s="297" t="e">
        <f>SUM(D16:I16)/SUM($D$13:$I$13)</f>
        <v>#REF!</v>
      </c>
      <c r="K16" s="167">
        <v>0</v>
      </c>
      <c r="L16" s="167">
        <f>(IF(L4=2020,OPEX!$D$21/1.1,IF(L4=2021,OPEX!$D$21/1.1*(1+Inputs!$J$9),IF(L4=2022,OPEX!$D$21/1.1*(1+Inputs!$J$9)*(1+Inputs!$K$9),IF(L4=2023,OPEX!$D$21/1.1*(1+Inputs!$J$9)*(1+Inputs!$K$9)*(1+Inputs!$L$9),IF(L4=2024,OPEX!$D$21/1.1*(1+Inputs!$J$9)*(1+Inputs!$K$9)*(1+Inputs!$L$9)*(1+Inputs!$M$9),IF(L4=2025,OPEX!$D$21/1.1*(1+Inputs!$J$9)*(1+Inputs!$K$9)*(1+Inputs!$L$9)*(1+Inputs!$M$9)*(1+Inputs!$N$9),0)))))))/1000</f>
        <v>569.99696449999999</v>
      </c>
      <c r="M16" s="167">
        <f>(IF(M4=2020,OPEX!$D$21/1.1,IF(M4=2021,OPEX!$D$21/1.1*(1+Inputs!$J$9),IF(M4=2022,OPEX!$D$21/1.1*(1+Inputs!$J$9)*(1+Inputs!$K$9),IF(M4=2023,OPEX!$D$21/1.1*(1+Inputs!$J$9)*(1+Inputs!$K$9)*(1+Inputs!$L$9),IF(M4=2024,OPEX!$D$21/1.1*(1+Inputs!$J$9)*(1+Inputs!$K$9)*(1+Inputs!$L$9)*(1+Inputs!$M$9),IF(M4=2025,OPEX!$D$21/1.1*(1+Inputs!$J$9)*(1+Inputs!$K$9)*(1+Inputs!$L$9)*(1+Inputs!$M$9)*(1+Inputs!$N$9),0)))))))/1000</f>
        <v>569.99696449999999</v>
      </c>
      <c r="N16" s="167">
        <f>(IF(N4=2020,OPEX!$D$21/1.1,IF(N4=2021,OPEX!$D$21/1.1*(1+Inputs!$J$9),IF(N4=2022,OPEX!$D$21/1.1*(1+Inputs!$J$9)*(1+Inputs!$K$9),IF(N4=2023,OPEX!$D$21/1.1*(1+Inputs!$J$9)*(1+Inputs!$K$9)*(1+Inputs!$L$9),IF(N4=2024,OPEX!$D$21/1.1*(1+Inputs!$J$9)*(1+Inputs!$K$9)*(1+Inputs!$L$9)*(1+Inputs!$M$9),IF(N4=2025,OPEX!$D$21/1.1*(1+Inputs!$J$9)*(1+Inputs!$K$9)*(1+Inputs!$L$9)*(1+Inputs!$M$9)*(1+Inputs!$N$9),0)))))))/1000</f>
        <v>569.99696449999999</v>
      </c>
      <c r="O16" s="167">
        <f>(IF(O4=2020,OPEX!$D$21/1.1,IF(O4=2021,OPEX!$D$21/1.1*(1+Inputs!$J$9),IF(O4=2022,OPEX!$D$21/1.1*(1+Inputs!$J$9)*(1+Inputs!$K$9),IF(O4=2023,OPEX!$D$21/1.1*(1+Inputs!$J$9)*(1+Inputs!$K$9)*(1+Inputs!$L$9),IF(O4=2024,OPEX!$D$21/1.1*(1+Inputs!$J$9)*(1+Inputs!$K$9)*(1+Inputs!$L$9)*(1+Inputs!$M$9),IF(O4=2025,OPEX!$D$21/1.1*(1+Inputs!$J$9)*(1+Inputs!$K$9)*(1+Inputs!$L$9)*(1+Inputs!$M$9)*(1+Inputs!$N$9),0)))))))/1000</f>
        <v>569.99696449999999</v>
      </c>
      <c r="P16" s="167">
        <f>(IF(P4=2020,OPEX!$D$21/1.1,IF(P4=2021,OPEX!$D$21/1.1*(1+Inputs!$J$9),IF(P4=2022,OPEX!$D$21/1.1*(1+Inputs!$J$9)*(1+Inputs!$K$9),IF(P4=2023,OPEX!$D$21/1.1*(1+Inputs!$J$9)*(1+Inputs!$K$9)*(1+Inputs!$L$9),IF(P4=2024,OPEX!$D$21/1.1*(1+Inputs!$J$9)*(1+Inputs!$K$9)*(1+Inputs!$L$9)*(1+Inputs!$M$9),IF(P4=2025,OPEX!$D$21/1.1*(1+Inputs!$J$9)*(1+Inputs!$K$9)*(1+Inputs!$L$9)*(1+Inputs!$M$9)*(1+Inputs!$N$9),0)))))))/1000</f>
        <v>569.99696449999999</v>
      </c>
      <c r="Q16" s="167">
        <f>(IF(Q4=2020,OPEX!$D$21/1.1,IF(Q4=2021,OPEX!$D$21/1.1*(1+Inputs!$J$9),IF(Q4=2022,OPEX!$D$21/1.1*(1+Inputs!$J$9)*(1+Inputs!$K$9),IF(Q4=2023,OPEX!$D$21/1.1*(1+Inputs!$J$9)*(1+Inputs!$K$9)*(1+Inputs!$L$9),IF(Q4=2024,OPEX!$D$21/1.1*(1+Inputs!$J$9)*(1+Inputs!$K$9)*(1+Inputs!$L$9)*(1+Inputs!$M$9),IF(Q4=2025,OPEX!$D$21/1.1*(1+Inputs!$J$9)*(1+Inputs!$K$9)*(1+Inputs!$L$9)*(1+Inputs!$M$9)*(1+Inputs!$N$9),0)))))))/1000</f>
        <v>569.99696449999999</v>
      </c>
      <c r="R16" s="167">
        <f>(IF(R4=2020,OPEX!$D$21/1.1,IF(R4=2021,OPEX!$D$21/1.1*(1+Inputs!$J$9),IF(R4=2022,OPEX!$D$21/1.1*(1+Inputs!$J$9)*(1+Inputs!$K$9),IF(R4=2023,OPEX!$D$21/1.1*(1+Inputs!$J$9)*(1+Inputs!$K$9)*(1+Inputs!$L$9),IF(R4=2024,OPEX!$D$21/1.1*(1+Inputs!$J$9)*(1+Inputs!$K$9)*(1+Inputs!$L$9)*(1+Inputs!$M$9),IF(R4=2025,OPEX!$D$21/1.1*(1+Inputs!$J$9)*(1+Inputs!$K$9)*(1+Inputs!$L$9)*(1+Inputs!$M$9)*(1+Inputs!$N$9),0)))))))/1000</f>
        <v>569.99696449999999</v>
      </c>
      <c r="S16" s="167">
        <f>(IF(S4=2020,OPEX!$D$21/1.1,IF(S4=2021,OPEX!$D$21/1.1*(1+Inputs!$J$9),IF(S4=2022,OPEX!$D$21/1.1*(1+Inputs!$J$9)*(1+Inputs!$K$9),IF(S4=2023,OPEX!$D$21/1.1*(1+Inputs!$J$9)*(1+Inputs!$K$9)*(1+Inputs!$L$9),IF(S4=2024,OPEX!$D$21/1.1*(1+Inputs!$J$9)*(1+Inputs!$K$9)*(1+Inputs!$L$9)*(1+Inputs!$M$9),IF(S4=2025,OPEX!$D$21/1.1*(1+Inputs!$J$9)*(1+Inputs!$K$9)*(1+Inputs!$L$9)*(1+Inputs!$M$9)*(1+Inputs!$N$9),0)))))))/1000</f>
        <v>569.99696449999999</v>
      </c>
      <c r="T16" s="167">
        <f>(IF(T4=2020,OPEX!$D$21/1.1,IF(T4=2021,OPEX!$D$21/1.1*(1+Inputs!$J$9),IF(T4=2022,OPEX!$D$21/1.1*(1+Inputs!$J$9)*(1+Inputs!$K$9),IF(T4=2023,OPEX!$D$21/1.1*(1+Inputs!$J$9)*(1+Inputs!$K$9)*(1+Inputs!$L$9),IF(T4=2024,OPEX!$D$21/1.1*(1+Inputs!$J$9)*(1+Inputs!$K$9)*(1+Inputs!$L$9)*(1+Inputs!$M$9),IF(T4=2025,OPEX!$D$21/1.1*(1+Inputs!$J$9)*(1+Inputs!$K$9)*(1+Inputs!$L$9)*(1+Inputs!$M$9)*(1+Inputs!$N$9),0)))))))/1000</f>
        <v>569.99696449999999</v>
      </c>
      <c r="U16" s="167">
        <f>(IF(U4=2020,OPEX!$D$21/1.1,IF(U4=2021,OPEX!$D$21/1.1*(1+Inputs!$J$9),IF(U4=2022,OPEX!$D$21/1.1*(1+Inputs!$J$9)*(1+Inputs!$K$9),IF(U4=2023,OPEX!$D$21/1.1*(1+Inputs!$J$9)*(1+Inputs!$K$9)*(1+Inputs!$L$9),IF(U4=2024,OPEX!$D$21/1.1*(1+Inputs!$J$9)*(1+Inputs!$K$9)*(1+Inputs!$L$9)*(1+Inputs!$M$9),IF(U4=2025,OPEX!$D$21/1.1*(1+Inputs!$J$9)*(1+Inputs!$K$9)*(1+Inputs!$L$9)*(1+Inputs!$M$9)*(1+Inputs!$N$9),0)))))))/1000</f>
        <v>569.99696449999999</v>
      </c>
      <c r="V16" s="167">
        <f>(IF(V4=2020,OPEX!$D$21/1.1,IF(V4=2021,OPEX!$D$21/1.1*(1+Inputs!$J$9),IF(V4=2022,OPEX!$D$21/1.1*(1+Inputs!$J$9)*(1+Inputs!$K$9),IF(V4=2023,OPEX!$D$21/1.1*(1+Inputs!$J$9)*(1+Inputs!$K$9)*(1+Inputs!$L$9),IF(V4=2024,OPEX!$D$21/1.1*(1+Inputs!$J$9)*(1+Inputs!$K$9)*(1+Inputs!$L$9)*(1+Inputs!$M$9),IF(V4=2025,OPEX!$D$21/1.1*(1+Inputs!$J$9)*(1+Inputs!$K$9)*(1+Inputs!$L$9)*(1+Inputs!$M$9)*(1+Inputs!$N$9),0)))))))/1000</f>
        <v>569.99696449999999</v>
      </c>
      <c r="W16" s="167">
        <f>(IF(W4=2020,OPEX!$D$21/1.1,IF(W4=2021,OPEX!$D$21/1.1*(1+Inputs!$J$9),IF(W4=2022,OPEX!$D$21/1.1*(1+Inputs!$J$9)*(1+Inputs!$K$9),IF(W4=2023,OPEX!$D$21/1.1*(1+Inputs!$J$9)*(1+Inputs!$K$9)*(1+Inputs!$L$9),IF(W4=2024,OPEX!$D$21/1.1*(1+Inputs!$J$9)*(1+Inputs!$K$9)*(1+Inputs!$L$9)*(1+Inputs!$M$9),IF(W4=2025,OPEX!$D$21/1.1*(1+Inputs!$J$9)*(1+Inputs!$K$9)*(1+Inputs!$L$9)*(1+Inputs!$M$9)*(1+Inputs!$N$9),0)))))))/1000</f>
        <v>569.99696449999999</v>
      </c>
      <c r="X16" s="167">
        <f>(IF(X4=2020,OPEX!$D$21/1.1,IF(X4=2021,OPEX!$D$21/1.1*(1+Inputs!$J$9),IF(X4=2022,OPEX!$D$21/1.1*(1+Inputs!$J$9)*(1+Inputs!$K$9),IF(X4=2023,OPEX!$D$21/1.1*(1+Inputs!$J$9)*(1+Inputs!$K$9)*(1+Inputs!$L$9),IF(X4=2024,OPEX!$D$21/1.1*(1+Inputs!$J$9)*(1+Inputs!$K$9)*(1+Inputs!$L$9)*(1+Inputs!$M$9),IF(X4=2025,OPEX!$D$21/1.1*(1+Inputs!$J$9)*(1+Inputs!$K$9)*(1+Inputs!$L$9)*(1+Inputs!$M$9)*(1+Inputs!$N$9),0)))))))/1000</f>
        <v>608.47745957339498</v>
      </c>
      <c r="Y16" s="167">
        <f>(IF(Y4=2020,OPEX!$D$21/1.1,IF(Y4=2021,OPEX!$D$21/1.1*(1+Inputs!$J$9),IF(Y4=2022,OPEX!$D$21/1.1*(1+Inputs!$J$9)*(1+Inputs!$K$9),IF(Y4=2023,OPEX!$D$21/1.1*(1+Inputs!$J$9)*(1+Inputs!$K$9)*(1+Inputs!$L$9),IF(Y4=2024,OPEX!$D$21/1.1*(1+Inputs!$J$9)*(1+Inputs!$K$9)*(1+Inputs!$L$9)*(1+Inputs!$M$9),IF(Y4=2025,OPEX!$D$21/1.1*(1+Inputs!$J$9)*(1+Inputs!$K$9)*(1+Inputs!$L$9)*(1+Inputs!$M$9)*(1+Inputs!$N$9),0)))))))/1000</f>
        <v>608.47745957339498</v>
      </c>
      <c r="Z16" s="167">
        <f>(IF(Z4=2020,OPEX!$D$21/1.1,IF(Z4=2021,OPEX!$D$21/1.1*(1+Inputs!$J$9),IF(Z4=2022,OPEX!$D$21/1.1*(1+Inputs!$J$9)*(1+Inputs!$K$9),IF(Z4=2023,OPEX!$D$21/1.1*(1+Inputs!$J$9)*(1+Inputs!$K$9)*(1+Inputs!$L$9),IF(Z4=2024,OPEX!$D$21/1.1*(1+Inputs!$J$9)*(1+Inputs!$K$9)*(1+Inputs!$L$9)*(1+Inputs!$M$9),IF(Z4=2025,OPEX!$D$21/1.1*(1+Inputs!$J$9)*(1+Inputs!$K$9)*(1+Inputs!$L$9)*(1+Inputs!$M$9)*(1+Inputs!$N$9),0)))))))/1000</f>
        <v>608.47745957339498</v>
      </c>
      <c r="AA16" s="167">
        <f>(IF(AA4=2020,OPEX!$D$21/1.1,IF(AA4=2021,OPEX!$D$21/1.1*(1+Inputs!$J$9),IF(AA4=2022,OPEX!$D$21/1.1*(1+Inputs!$J$9)*(1+Inputs!$K$9),IF(AA4=2023,OPEX!$D$21/1.1*(1+Inputs!$J$9)*(1+Inputs!$K$9)*(1+Inputs!$L$9),IF(AA4=2024,OPEX!$D$21/1.1*(1+Inputs!$J$9)*(1+Inputs!$K$9)*(1+Inputs!$L$9)*(1+Inputs!$M$9),IF(AA4=2025,OPEX!$D$21/1.1*(1+Inputs!$J$9)*(1+Inputs!$K$9)*(1+Inputs!$L$9)*(1+Inputs!$M$9)*(1+Inputs!$N$9),0)))))))/1000</f>
        <v>608.47745957339498</v>
      </c>
      <c r="AB16" s="167">
        <f>(IF(AB4=2020,OPEX!$D$21/1.1,IF(AB4=2021,OPEX!$D$21/1.1*(1+Inputs!$J$9),IF(AB4=2022,OPEX!$D$21/1.1*(1+Inputs!$J$9)*(1+Inputs!$K$9),IF(AB4=2023,OPEX!$D$21/1.1*(1+Inputs!$J$9)*(1+Inputs!$K$9)*(1+Inputs!$L$9),IF(AB4=2024,OPEX!$D$21/1.1*(1+Inputs!$J$9)*(1+Inputs!$K$9)*(1+Inputs!$L$9)*(1+Inputs!$M$9),IF(AB4=2025,OPEX!$D$21/1.1*(1+Inputs!$J$9)*(1+Inputs!$K$9)*(1+Inputs!$L$9)*(1+Inputs!$M$9)*(1+Inputs!$N$9),0)))))))/1000</f>
        <v>608.47745957339498</v>
      </c>
      <c r="AC16" s="167">
        <f>(IF(AC4=2020,OPEX!$D$21/1.1,IF(AC4=2021,OPEX!$D$21/1.1*(1+Inputs!$J$9),IF(AC4=2022,OPEX!$D$21/1.1*(1+Inputs!$J$9)*(1+Inputs!$K$9),IF(AC4=2023,OPEX!$D$21/1.1*(1+Inputs!$J$9)*(1+Inputs!$K$9)*(1+Inputs!$L$9),IF(AC4=2024,OPEX!$D$21/1.1*(1+Inputs!$J$9)*(1+Inputs!$K$9)*(1+Inputs!$L$9)*(1+Inputs!$M$9),IF(AC4=2025,OPEX!$D$21/1.1*(1+Inputs!$J$9)*(1+Inputs!$K$9)*(1+Inputs!$L$9)*(1+Inputs!$M$9)*(1+Inputs!$N$9),0)))))))/1000</f>
        <v>608.47745957339498</v>
      </c>
      <c r="AD16" s="167">
        <f>(IF(AD4=2020,OPEX!$D$21/1.1,IF(AD4=2021,OPEX!$D$21/1.1*(1+Inputs!$J$9),IF(AD4=2022,OPEX!$D$21/1.1*(1+Inputs!$J$9)*(1+Inputs!$K$9),IF(AD4=2023,OPEX!$D$21/1.1*(1+Inputs!$J$9)*(1+Inputs!$K$9)*(1+Inputs!$L$9),IF(AD4=2024,OPEX!$D$21/1.1*(1+Inputs!$J$9)*(1+Inputs!$K$9)*(1+Inputs!$L$9)*(1+Inputs!$M$9),IF(AD4=2025,OPEX!$D$21/1.1*(1+Inputs!$J$9)*(1+Inputs!$K$9)*(1+Inputs!$L$9)*(1+Inputs!$M$9)*(1+Inputs!$N$9),0)))))))/1000</f>
        <v>608.47745957339498</v>
      </c>
      <c r="AE16" s="167">
        <f>(IF(AE4=2020,OPEX!$D$21/1.1,IF(AE4=2021,OPEX!$D$21/1.1*(1+Inputs!$J$9),IF(AE4=2022,OPEX!$D$21/1.1*(1+Inputs!$J$9)*(1+Inputs!$K$9),IF(AE4=2023,OPEX!$D$21/1.1*(1+Inputs!$J$9)*(1+Inputs!$K$9)*(1+Inputs!$L$9),IF(AE4=2024,OPEX!$D$21/1.1*(1+Inputs!$J$9)*(1+Inputs!$K$9)*(1+Inputs!$L$9)*(1+Inputs!$M$9),IF(AE4=2025,OPEX!$D$21/1.1*(1+Inputs!$J$9)*(1+Inputs!$K$9)*(1+Inputs!$L$9)*(1+Inputs!$M$9)*(1+Inputs!$N$9),0)))))))/1000</f>
        <v>608.47745957339498</v>
      </c>
      <c r="AF16" s="167">
        <f>(IF(AF4=2020,OPEX!$D$21/1.1,IF(AF4=2021,OPEX!$D$21/1.1*(1+Inputs!$J$9),IF(AF4=2022,OPEX!$D$21/1.1*(1+Inputs!$J$9)*(1+Inputs!$K$9),IF(AF4=2023,OPEX!$D$21/1.1*(1+Inputs!$J$9)*(1+Inputs!$K$9)*(1+Inputs!$L$9),IF(AF4=2024,OPEX!$D$21/1.1*(1+Inputs!$J$9)*(1+Inputs!$K$9)*(1+Inputs!$L$9)*(1+Inputs!$M$9),IF(AF4=2025,OPEX!$D$21/1.1*(1+Inputs!$J$9)*(1+Inputs!$K$9)*(1+Inputs!$L$9)*(1+Inputs!$M$9)*(1+Inputs!$N$9),0)))))))/1000</f>
        <v>608.47745957339498</v>
      </c>
      <c r="AG16" s="167">
        <f>(IF(AG4=2020,OPEX!$D$21/1.1,IF(AG4=2021,OPEX!$D$21/1.1*(1+Inputs!$J$9),IF(AG4=2022,OPEX!$D$21/1.1*(1+Inputs!$J$9)*(1+Inputs!$K$9),IF(AG4=2023,OPEX!$D$21/1.1*(1+Inputs!$J$9)*(1+Inputs!$K$9)*(1+Inputs!$L$9),IF(AG4=2024,OPEX!$D$21/1.1*(1+Inputs!$J$9)*(1+Inputs!$K$9)*(1+Inputs!$L$9)*(1+Inputs!$M$9),IF(AG4=2025,OPEX!$D$21/1.1*(1+Inputs!$J$9)*(1+Inputs!$K$9)*(1+Inputs!$L$9)*(1+Inputs!$M$9)*(1+Inputs!$N$9),0)))))))/1000</f>
        <v>608.47745957339498</v>
      </c>
      <c r="AH16" s="167">
        <f>(IF(AH4=2020,OPEX!$D$21/1.1,IF(AH4=2021,OPEX!$D$21/1.1*(1+Inputs!$J$9),IF(AH4=2022,OPEX!$D$21/1.1*(1+Inputs!$J$9)*(1+Inputs!$K$9),IF(AH4=2023,OPEX!$D$21/1.1*(1+Inputs!$J$9)*(1+Inputs!$K$9)*(1+Inputs!$L$9),IF(AH4=2024,OPEX!$D$21/1.1*(1+Inputs!$J$9)*(1+Inputs!$K$9)*(1+Inputs!$L$9)*(1+Inputs!$M$9),IF(AH4=2025,OPEX!$D$21/1.1*(1+Inputs!$J$9)*(1+Inputs!$K$9)*(1+Inputs!$L$9)*(1+Inputs!$M$9)*(1+Inputs!$N$9),0)))))))/1000</f>
        <v>608.47745957339498</v>
      </c>
      <c r="AI16" s="167">
        <f>(IF(AI4=2020,OPEX!$D$21/1.1,IF(AI4=2021,OPEX!$D$21/1.1*(1+Inputs!$J$9),IF(AI4=2022,OPEX!$D$21/1.1*(1+Inputs!$J$9)*(1+Inputs!$K$9),IF(AI4=2023,OPEX!$D$21/1.1*(1+Inputs!$J$9)*(1+Inputs!$K$9)*(1+Inputs!$L$9),IF(AI4=2024,OPEX!$D$21/1.1*(1+Inputs!$J$9)*(1+Inputs!$K$9)*(1+Inputs!$L$9)*(1+Inputs!$M$9),IF(AI4=2025,OPEX!$D$21/1.1*(1+Inputs!$J$9)*(1+Inputs!$K$9)*(1+Inputs!$L$9)*(1+Inputs!$M$9)*(1+Inputs!$N$9),0)))))))/1000</f>
        <v>608.47745957339498</v>
      </c>
      <c r="AJ16" s="167">
        <f>(IF(AJ4=2020,OPEX!$D$21/1.1,IF(AJ4=2021,OPEX!$D$21/1.1*(1+Inputs!$J$9),IF(AJ4=2022,OPEX!$D$21/1.1*(1+Inputs!$J$9)*(1+Inputs!$K$9),IF(AJ4=2023,OPEX!$D$21/1.1*(1+Inputs!$J$9)*(1+Inputs!$K$9)*(1+Inputs!$L$9),IF(AJ4=2024,OPEX!$D$21/1.1*(1+Inputs!$J$9)*(1+Inputs!$K$9)*(1+Inputs!$L$9)*(1+Inputs!$M$9),IF(AJ4=2025,OPEX!$D$21/1.1*(1+Inputs!$J$9)*(1+Inputs!$K$9)*(1+Inputs!$L$9)*(1+Inputs!$M$9)*(1+Inputs!$N$9),0)))))))/1000</f>
        <v>649.55577286919481</v>
      </c>
      <c r="AK16" s="167">
        <f>(IF(AK4=2020,OPEX!$D$21/1.1,IF(AK4=2021,OPEX!$D$21/1.1*(1+Inputs!$J$9),IF(AK4=2022,OPEX!$D$21/1.1*(1+Inputs!$J$9)*(1+Inputs!$K$9),IF(AK4=2023,OPEX!$D$21/1.1*(1+Inputs!$J$9)*(1+Inputs!$K$9)*(1+Inputs!$L$9),IF(AK4=2024,OPEX!$D$21/1.1*(1+Inputs!$J$9)*(1+Inputs!$K$9)*(1+Inputs!$L$9)*(1+Inputs!$M$9),IF(AK4=2025,OPEX!$D$21/1.1*(1+Inputs!$J$9)*(1+Inputs!$K$9)*(1+Inputs!$L$9)*(1+Inputs!$M$9)*(1+Inputs!$N$9),0)))))))/1000</f>
        <v>649.55577286919481</v>
      </c>
      <c r="AL16" s="167">
        <f>(IF(AL4=2020,OPEX!$D$21/1.1,IF(AL4=2021,OPEX!$D$21/1.1*(1+Inputs!$J$9),IF(AL4=2022,OPEX!$D$21/1.1*(1+Inputs!$J$9)*(1+Inputs!$K$9),IF(AL4=2023,OPEX!$D$21/1.1*(1+Inputs!$J$9)*(1+Inputs!$K$9)*(1+Inputs!$L$9),IF(AL4=2024,OPEX!$D$21/1.1*(1+Inputs!$J$9)*(1+Inputs!$K$9)*(1+Inputs!$L$9)*(1+Inputs!$M$9),IF(AL4=2025,OPEX!$D$21/1.1*(1+Inputs!$J$9)*(1+Inputs!$K$9)*(1+Inputs!$L$9)*(1+Inputs!$M$9)*(1+Inputs!$N$9),0)))))))/1000</f>
        <v>649.55577286919481</v>
      </c>
      <c r="AM16" s="167">
        <f>(IF(AM4=2020,OPEX!$D$21/1.1,IF(AM4=2021,OPEX!$D$21/1.1*(1+Inputs!$J$9),IF(AM4=2022,OPEX!$D$21/1.1*(1+Inputs!$J$9)*(1+Inputs!$K$9),IF(AM4=2023,OPEX!$D$21/1.1*(1+Inputs!$J$9)*(1+Inputs!$K$9)*(1+Inputs!$L$9),IF(AM4=2024,OPEX!$D$21/1.1*(1+Inputs!$J$9)*(1+Inputs!$K$9)*(1+Inputs!$L$9)*(1+Inputs!$M$9),IF(AM4=2025,OPEX!$D$21/1.1*(1+Inputs!$J$9)*(1+Inputs!$K$9)*(1+Inputs!$L$9)*(1+Inputs!$M$9)*(1+Inputs!$N$9),0)))))))/1000</f>
        <v>649.55577286919481</v>
      </c>
      <c r="AN16" s="167">
        <f>(IF(AN4=2020,OPEX!$D$21/1.1,IF(AN4=2021,OPEX!$D$21/1.1*(1+Inputs!$J$9),IF(AN4=2022,OPEX!$D$21/1.1*(1+Inputs!$J$9)*(1+Inputs!$K$9),IF(AN4=2023,OPEX!$D$21/1.1*(1+Inputs!$J$9)*(1+Inputs!$K$9)*(1+Inputs!$L$9),IF(AN4=2024,OPEX!$D$21/1.1*(1+Inputs!$J$9)*(1+Inputs!$K$9)*(1+Inputs!$L$9)*(1+Inputs!$M$9),IF(AN4=2025,OPEX!$D$21/1.1*(1+Inputs!$J$9)*(1+Inputs!$K$9)*(1+Inputs!$L$9)*(1+Inputs!$M$9)*(1+Inputs!$N$9),0)))))))/1000</f>
        <v>649.55577286919481</v>
      </c>
      <c r="AO16" s="167">
        <f>(IF(AO4=2020,OPEX!$D$21/1.1,IF(AO4=2021,OPEX!$D$21/1.1*(1+Inputs!$J$9),IF(AO4=2022,OPEX!$D$21/1.1*(1+Inputs!$J$9)*(1+Inputs!$K$9),IF(AO4=2023,OPEX!$D$21/1.1*(1+Inputs!$J$9)*(1+Inputs!$K$9)*(1+Inputs!$L$9),IF(AO4=2024,OPEX!$D$21/1.1*(1+Inputs!$J$9)*(1+Inputs!$K$9)*(1+Inputs!$L$9)*(1+Inputs!$M$9),IF(AO4=2025,OPEX!$D$21/1.1*(1+Inputs!$J$9)*(1+Inputs!$K$9)*(1+Inputs!$L$9)*(1+Inputs!$M$9)*(1+Inputs!$N$9),0)))))))/1000</f>
        <v>649.55577286919481</v>
      </c>
      <c r="AP16" s="167">
        <f>(IF(AP4=2020,OPEX!$D$21/1.1,IF(AP4=2021,OPEX!$D$21/1.1*(1+Inputs!$J$9),IF(AP4=2022,OPEX!$D$21/1.1*(1+Inputs!$J$9)*(1+Inputs!$K$9),IF(AP4=2023,OPEX!$D$21/1.1*(1+Inputs!$J$9)*(1+Inputs!$K$9)*(1+Inputs!$L$9),IF(AP4=2024,OPEX!$D$21/1.1*(1+Inputs!$J$9)*(1+Inputs!$K$9)*(1+Inputs!$L$9)*(1+Inputs!$M$9),IF(AP4=2025,OPEX!$D$21/1.1*(1+Inputs!$J$9)*(1+Inputs!$K$9)*(1+Inputs!$L$9)*(1+Inputs!$M$9)*(1+Inputs!$N$9),0)))))))/1000</f>
        <v>649.55577286919481</v>
      </c>
      <c r="AQ16" s="167">
        <f>(IF(AQ4=2020,OPEX!$D$21/1.1,IF(AQ4=2021,OPEX!$D$21/1.1*(1+Inputs!$J$9),IF(AQ4=2022,OPEX!$D$21/1.1*(1+Inputs!$J$9)*(1+Inputs!$K$9),IF(AQ4=2023,OPEX!$D$21/1.1*(1+Inputs!$J$9)*(1+Inputs!$K$9)*(1+Inputs!$L$9),IF(AQ4=2024,OPEX!$D$21/1.1*(1+Inputs!$J$9)*(1+Inputs!$K$9)*(1+Inputs!$L$9)*(1+Inputs!$M$9),IF(AQ4=2025,OPEX!$D$21/1.1*(1+Inputs!$J$9)*(1+Inputs!$K$9)*(1+Inputs!$L$9)*(1+Inputs!$M$9)*(1+Inputs!$N$9),0)))))))/1000</f>
        <v>649.55577286919481</v>
      </c>
      <c r="AR16" s="167">
        <f>(IF(AR4=2020,OPEX!$D$21/1.1,IF(AR4=2021,OPEX!$D$21/1.1*(1+Inputs!$J$9),IF(AR4=2022,OPEX!$D$21/1.1*(1+Inputs!$J$9)*(1+Inputs!$K$9),IF(AR4=2023,OPEX!$D$21/1.1*(1+Inputs!$J$9)*(1+Inputs!$K$9)*(1+Inputs!$L$9),IF(AR4=2024,OPEX!$D$21/1.1*(1+Inputs!$J$9)*(1+Inputs!$K$9)*(1+Inputs!$L$9)*(1+Inputs!$M$9),IF(AR4=2025,OPEX!$D$21/1.1*(1+Inputs!$J$9)*(1+Inputs!$K$9)*(1+Inputs!$L$9)*(1+Inputs!$M$9)*(1+Inputs!$N$9),0)))))))/1000</f>
        <v>649.55577286919481</v>
      </c>
      <c r="AS16" s="167">
        <f>(IF(AS4=2020,OPEX!$D$21/1.1,IF(AS4=2021,OPEX!$D$21/1.1*(1+Inputs!$J$9),IF(AS4=2022,OPEX!$D$21/1.1*(1+Inputs!$J$9)*(1+Inputs!$K$9),IF(AS4=2023,OPEX!$D$21/1.1*(1+Inputs!$J$9)*(1+Inputs!$K$9)*(1+Inputs!$L$9),IF(AS4=2024,OPEX!$D$21/1.1*(1+Inputs!$J$9)*(1+Inputs!$K$9)*(1+Inputs!$L$9)*(1+Inputs!$M$9),IF(AS4=2025,OPEX!$D$21/1.1*(1+Inputs!$J$9)*(1+Inputs!$K$9)*(1+Inputs!$L$9)*(1+Inputs!$M$9)*(1+Inputs!$N$9),0)))))))/1000</f>
        <v>649.55577286919481</v>
      </c>
      <c r="AT16" s="167">
        <f>(IF(AT4=2020,OPEX!$D$21/1.1,IF(AT4=2021,OPEX!$D$21/1.1*(1+Inputs!$J$9),IF(AT4=2022,OPEX!$D$21/1.1*(1+Inputs!$J$9)*(1+Inputs!$K$9),IF(AT4=2023,OPEX!$D$21/1.1*(1+Inputs!$J$9)*(1+Inputs!$K$9)*(1+Inputs!$L$9),IF(AT4=2024,OPEX!$D$21/1.1*(1+Inputs!$J$9)*(1+Inputs!$K$9)*(1+Inputs!$L$9)*(1+Inputs!$M$9),IF(AT4=2025,OPEX!$D$21/1.1*(1+Inputs!$J$9)*(1+Inputs!$K$9)*(1+Inputs!$L$9)*(1+Inputs!$M$9)*(1+Inputs!$N$9),0)))))))/1000</f>
        <v>649.55577286919481</v>
      </c>
      <c r="AU16" s="167">
        <f>(IF(AU4=2020,OPEX!$D$21/1.1,IF(AU4=2021,OPEX!$D$21/1.1*(1+Inputs!$J$9),IF(AU4=2022,OPEX!$D$21/1.1*(1+Inputs!$J$9)*(1+Inputs!$K$9),IF(AU4=2023,OPEX!$D$21/1.1*(1+Inputs!$J$9)*(1+Inputs!$K$9)*(1+Inputs!$L$9),IF(AU4=2024,OPEX!$D$21/1.1*(1+Inputs!$J$9)*(1+Inputs!$K$9)*(1+Inputs!$L$9)*(1+Inputs!$M$9),IF(AU4=2025,OPEX!$D$21/1.1*(1+Inputs!$J$9)*(1+Inputs!$K$9)*(1+Inputs!$L$9)*(1+Inputs!$M$9)*(1+Inputs!$N$9),0)))))))/1000</f>
        <v>649.55577286919481</v>
      </c>
      <c r="AV16" s="167">
        <f>(IF(AV4=2020,OPEX!$D$21/1.1,IF(AV4=2021,OPEX!$D$21/1.1*(1+Inputs!$J$9),IF(AV4=2022,OPEX!$D$21/1.1*(1+Inputs!$J$9)*(1+Inputs!$K$9),IF(AV4=2023,OPEX!$D$21/1.1*(1+Inputs!$J$9)*(1+Inputs!$K$9)*(1+Inputs!$L$9),IF(AV4=2024,OPEX!$D$21/1.1*(1+Inputs!$J$9)*(1+Inputs!$K$9)*(1+Inputs!$L$9)*(1+Inputs!$M$9),IF(AV4=2025,OPEX!$D$21/1.1*(1+Inputs!$J$9)*(1+Inputs!$K$9)*(1+Inputs!$L$9)*(1+Inputs!$M$9)*(1+Inputs!$N$9),0)))))))/1000</f>
        <v>693.40728309559415</v>
      </c>
      <c r="AW16" s="167">
        <f>(IF(AW4=2020,OPEX!$D$21/1.1,IF(AW4=2021,OPEX!$D$21/1.1*(1+Inputs!$J$9),IF(AW4=2022,OPEX!$D$21/1.1*(1+Inputs!$J$9)*(1+Inputs!$K$9),IF(AW4=2023,OPEX!$D$21/1.1*(1+Inputs!$J$9)*(1+Inputs!$K$9)*(1+Inputs!$L$9),IF(AW4=2024,OPEX!$D$21/1.1*(1+Inputs!$J$9)*(1+Inputs!$K$9)*(1+Inputs!$L$9)*(1+Inputs!$M$9),IF(AW4=2025,OPEX!$D$21/1.1*(1+Inputs!$J$9)*(1+Inputs!$K$9)*(1+Inputs!$L$9)*(1+Inputs!$M$9)*(1+Inputs!$N$9),0)))))))/1000</f>
        <v>693.40728309559415</v>
      </c>
      <c r="AX16" s="167">
        <f>(IF(AX4=2020,OPEX!$D$21/1.1,IF(AX4=2021,OPEX!$D$21/1.1*(1+Inputs!$J$9),IF(AX4=2022,OPEX!$D$21/1.1*(1+Inputs!$J$9)*(1+Inputs!$K$9),IF(AX4=2023,OPEX!$D$21/1.1*(1+Inputs!$J$9)*(1+Inputs!$K$9)*(1+Inputs!$L$9),IF(AX4=2024,OPEX!$D$21/1.1*(1+Inputs!$J$9)*(1+Inputs!$K$9)*(1+Inputs!$L$9)*(1+Inputs!$M$9),IF(AX4=2025,OPEX!$D$21/1.1*(1+Inputs!$J$9)*(1+Inputs!$K$9)*(1+Inputs!$L$9)*(1+Inputs!$M$9)*(1+Inputs!$N$9),0)))))))/1000</f>
        <v>693.40728309559415</v>
      </c>
      <c r="AY16" s="167">
        <f>(IF(AY4=2020,OPEX!$D$21/1.1,IF(AY4=2021,OPEX!$D$21/1.1*(1+Inputs!$J$9),IF(AY4=2022,OPEX!$D$21/1.1*(1+Inputs!$J$9)*(1+Inputs!$K$9),IF(AY4=2023,OPEX!$D$21/1.1*(1+Inputs!$J$9)*(1+Inputs!$K$9)*(1+Inputs!$L$9),IF(AY4=2024,OPEX!$D$21/1.1*(1+Inputs!$J$9)*(1+Inputs!$K$9)*(1+Inputs!$L$9)*(1+Inputs!$M$9),IF(AY4=2025,OPEX!$D$21/1.1*(1+Inputs!$J$9)*(1+Inputs!$K$9)*(1+Inputs!$L$9)*(1+Inputs!$M$9)*(1+Inputs!$N$9),0)))))))/1000</f>
        <v>693.40728309559415</v>
      </c>
      <c r="AZ16" s="167">
        <f>(IF(AZ4=2020,OPEX!$D$21/1.1,IF(AZ4=2021,OPEX!$D$21/1.1*(1+Inputs!$J$9),IF(AZ4=2022,OPEX!$D$21/1.1*(1+Inputs!$J$9)*(1+Inputs!$K$9),IF(AZ4=2023,OPEX!$D$21/1.1*(1+Inputs!$J$9)*(1+Inputs!$K$9)*(1+Inputs!$L$9),IF(AZ4=2024,OPEX!$D$21/1.1*(1+Inputs!$J$9)*(1+Inputs!$K$9)*(1+Inputs!$L$9)*(1+Inputs!$M$9),IF(AZ4=2025,OPEX!$D$21/1.1*(1+Inputs!$J$9)*(1+Inputs!$K$9)*(1+Inputs!$L$9)*(1+Inputs!$M$9)*(1+Inputs!$N$9),0)))))))/1000</f>
        <v>693.40728309559415</v>
      </c>
      <c r="BA16" s="167">
        <f>(IF(BA4=2020,OPEX!$D$21/1.1,IF(BA4=2021,OPEX!$D$21/1.1*(1+Inputs!$J$9),IF(BA4=2022,OPEX!$D$21/1.1*(1+Inputs!$J$9)*(1+Inputs!$K$9),IF(BA4=2023,OPEX!$D$21/1.1*(1+Inputs!$J$9)*(1+Inputs!$K$9)*(1+Inputs!$L$9),IF(BA4=2024,OPEX!$D$21/1.1*(1+Inputs!$J$9)*(1+Inputs!$K$9)*(1+Inputs!$L$9)*(1+Inputs!$M$9),IF(BA4=2025,OPEX!$D$21/1.1*(1+Inputs!$J$9)*(1+Inputs!$K$9)*(1+Inputs!$L$9)*(1+Inputs!$M$9)*(1+Inputs!$N$9),0)))))))/1000</f>
        <v>693.40728309559415</v>
      </c>
      <c r="BB16" s="167">
        <f>(IF(BB4=2020,OPEX!$D$21/1.1,IF(BB4=2021,OPEX!$D$21/1.1*(1+Inputs!$J$9),IF(BB4=2022,OPEX!$D$21/1.1*(1+Inputs!$J$9)*(1+Inputs!$K$9),IF(BB4=2023,OPEX!$D$21/1.1*(1+Inputs!$J$9)*(1+Inputs!$K$9)*(1+Inputs!$L$9),IF(BB4=2024,OPEX!$D$21/1.1*(1+Inputs!$J$9)*(1+Inputs!$K$9)*(1+Inputs!$L$9)*(1+Inputs!$M$9),IF(BB4=2025,OPEX!$D$21/1.1*(1+Inputs!$J$9)*(1+Inputs!$K$9)*(1+Inputs!$L$9)*(1+Inputs!$M$9)*(1+Inputs!$N$9),0)))))))/1000</f>
        <v>693.40728309559415</v>
      </c>
      <c r="BC16" s="167">
        <f>(IF(BC4=2020,OPEX!$D$21/1.1,IF(BC4=2021,OPEX!$D$21/1.1*(1+Inputs!$J$9),IF(BC4=2022,OPEX!$D$21/1.1*(1+Inputs!$J$9)*(1+Inputs!$K$9),IF(BC4=2023,OPEX!$D$21/1.1*(1+Inputs!$J$9)*(1+Inputs!$K$9)*(1+Inputs!$L$9),IF(BC4=2024,OPEX!$D$21/1.1*(1+Inputs!$J$9)*(1+Inputs!$K$9)*(1+Inputs!$L$9)*(1+Inputs!$M$9),IF(BC4=2025,OPEX!$D$21/1.1*(1+Inputs!$J$9)*(1+Inputs!$K$9)*(1+Inputs!$L$9)*(1+Inputs!$M$9)*(1+Inputs!$N$9),0)))))))/1000</f>
        <v>693.40728309559415</v>
      </c>
      <c r="BD16" s="167">
        <f>(IF(BD4=2020,OPEX!$D$21/1.1,IF(BD4=2021,OPEX!$D$21/1.1*(1+Inputs!$J$9),IF(BD4=2022,OPEX!$D$21/1.1*(1+Inputs!$J$9)*(1+Inputs!$K$9),IF(BD4=2023,OPEX!$D$21/1.1*(1+Inputs!$J$9)*(1+Inputs!$K$9)*(1+Inputs!$L$9),IF(BD4=2024,OPEX!$D$21/1.1*(1+Inputs!$J$9)*(1+Inputs!$K$9)*(1+Inputs!$L$9)*(1+Inputs!$M$9),IF(BD4=2025,OPEX!$D$21/1.1*(1+Inputs!$J$9)*(1+Inputs!$K$9)*(1+Inputs!$L$9)*(1+Inputs!$M$9)*(1+Inputs!$N$9),0)))))))/1000</f>
        <v>693.40728309559415</v>
      </c>
      <c r="BE16" s="167">
        <f>(IF(BE4=2020,OPEX!$D$21/1.1,IF(BE4=2021,OPEX!$D$21/1.1*(1+Inputs!$J$9),IF(BE4=2022,OPEX!$D$21/1.1*(1+Inputs!$J$9)*(1+Inputs!$K$9),IF(BE4=2023,OPEX!$D$21/1.1*(1+Inputs!$J$9)*(1+Inputs!$K$9)*(1+Inputs!$L$9),IF(BE4=2024,OPEX!$D$21/1.1*(1+Inputs!$J$9)*(1+Inputs!$K$9)*(1+Inputs!$L$9)*(1+Inputs!$M$9),IF(BE4=2025,OPEX!$D$21/1.1*(1+Inputs!$J$9)*(1+Inputs!$K$9)*(1+Inputs!$L$9)*(1+Inputs!$M$9)*(1+Inputs!$N$9),0)))))))/1000</f>
        <v>693.40728309559415</v>
      </c>
      <c r="BF16" s="167">
        <f>(IF(BF4=2020,OPEX!$D$21/1.1,IF(BF4=2021,OPEX!$D$21/1.1*(1+Inputs!$J$9),IF(BF4=2022,OPEX!$D$21/1.1*(1+Inputs!$J$9)*(1+Inputs!$K$9),IF(BF4=2023,OPEX!$D$21/1.1*(1+Inputs!$J$9)*(1+Inputs!$K$9)*(1+Inputs!$L$9),IF(BF4=2024,OPEX!$D$21/1.1*(1+Inputs!$J$9)*(1+Inputs!$K$9)*(1+Inputs!$L$9)*(1+Inputs!$M$9),IF(BF4=2025,OPEX!$D$21/1.1*(1+Inputs!$J$9)*(1+Inputs!$K$9)*(1+Inputs!$L$9)*(1+Inputs!$M$9)*(1+Inputs!$N$9),0)))))))/1000</f>
        <v>693.40728309559415</v>
      </c>
      <c r="BG16" s="167">
        <f>(IF(BG4=2020,OPEX!$D$21/1.1,IF(BG4=2021,OPEX!$D$21/1.1*(1+Inputs!$J$9),IF(BG4=2022,OPEX!$D$21/1.1*(1+Inputs!$J$9)*(1+Inputs!$K$9),IF(BG4=2023,OPEX!$D$21/1.1*(1+Inputs!$J$9)*(1+Inputs!$K$9)*(1+Inputs!$L$9),IF(BG4=2024,OPEX!$D$21/1.1*(1+Inputs!$J$9)*(1+Inputs!$K$9)*(1+Inputs!$L$9)*(1+Inputs!$M$9),IF(BG4=2025,OPEX!$D$21/1.1*(1+Inputs!$J$9)*(1+Inputs!$K$9)*(1+Inputs!$L$9)*(1+Inputs!$M$9)*(1+Inputs!$N$9),0)))))))/1000</f>
        <v>693.40728309559415</v>
      </c>
      <c r="BH16" s="167">
        <f>(IF(BH4=2020,OPEX!$D$21/1.1,IF(BH4=2021,OPEX!$D$21/1.1*(1+Inputs!$J$9),IF(BH4=2022,OPEX!$D$21/1.1*(1+Inputs!$J$9)*(1+Inputs!$K$9),IF(BH4=2023,OPEX!$D$21/1.1*(1+Inputs!$J$9)*(1+Inputs!$K$9)*(1+Inputs!$L$9),IF(BH4=2024,OPEX!$D$21/1.1*(1+Inputs!$J$9)*(1+Inputs!$K$9)*(1+Inputs!$L$9)*(1+Inputs!$M$9),IF(BH4=2025,OPEX!$D$21/1.1*(1+Inputs!$J$9)*(1+Inputs!$K$9)*(1+Inputs!$L$9)*(1+Inputs!$M$9)*(1+Inputs!$N$9),0)))))))/1000</f>
        <v>0</v>
      </c>
      <c r="BI16" s="167">
        <f>(IF(BI4=2020,OPEX!$D$21/1.1,IF(BI4=2021,OPEX!$D$21/1.1*(1+Inputs!$J$9),IF(BI4=2022,OPEX!$D$21/1.1*(1+Inputs!$J$9)*(1+Inputs!$K$9),IF(BI4=2023,OPEX!$D$21/1.1*(1+Inputs!$J$9)*(1+Inputs!$K$9)*(1+Inputs!$L$9),IF(BI4=2024,OPEX!$D$21/1.1*(1+Inputs!$J$9)*(1+Inputs!$K$9)*(1+Inputs!$L$9)*(1+Inputs!$M$9),IF(BI4=2025,OPEX!$D$21/1.1*(1+Inputs!$J$9)*(1+Inputs!$K$9)*(1+Inputs!$L$9)*(1+Inputs!$M$9)*(1+Inputs!$N$9),0)))))))/1000</f>
        <v>0</v>
      </c>
      <c r="BJ16" s="167">
        <f>(IF(BJ4=2020,OPEX!$D$21/1.1,IF(BJ4=2021,OPEX!$D$21/1.1*(1+Inputs!$J$9),IF(BJ4=2022,OPEX!$D$21/1.1*(1+Inputs!$J$9)*(1+Inputs!$K$9),IF(BJ4=2023,OPEX!$D$21/1.1*(1+Inputs!$J$9)*(1+Inputs!$K$9)*(1+Inputs!$L$9),IF(BJ4=2024,OPEX!$D$21/1.1*(1+Inputs!$J$9)*(1+Inputs!$K$9)*(1+Inputs!$L$9)*(1+Inputs!$M$9),IF(BJ4=2025,OPEX!$D$21/1.1*(1+Inputs!$J$9)*(1+Inputs!$K$9)*(1+Inputs!$L$9)*(1+Inputs!$M$9)*(1+Inputs!$N$9),0)))))))/1000</f>
        <v>0</v>
      </c>
      <c r="BK16" s="167">
        <f>(IF(BK4=2020,OPEX!$D$21/1.1,IF(BK4=2021,OPEX!$D$21/1.1*(1+Inputs!$J$9),IF(BK4=2022,OPEX!$D$21/1.1*(1+Inputs!$J$9)*(1+Inputs!$K$9),IF(BK4=2023,OPEX!$D$21/1.1*(1+Inputs!$J$9)*(1+Inputs!$K$9)*(1+Inputs!$L$9),IF(BK4=2024,OPEX!$D$21/1.1*(1+Inputs!$J$9)*(1+Inputs!$K$9)*(1+Inputs!$L$9)*(1+Inputs!$M$9),IF(BK4=2025,OPEX!$D$21/1.1*(1+Inputs!$J$9)*(1+Inputs!$K$9)*(1+Inputs!$L$9)*(1+Inputs!$M$9)*(1+Inputs!$N$9),0)))))))/1000</f>
        <v>0</v>
      </c>
      <c r="BL16" s="167">
        <f>(IF(BL4=2020,OPEX!$D$21/1.1,IF(BL4=2021,OPEX!$D$21/1.1*(1+Inputs!$J$9),IF(BL4=2022,OPEX!$D$21/1.1*(1+Inputs!$J$9)*(1+Inputs!$K$9),IF(BL4=2023,OPEX!$D$21/1.1*(1+Inputs!$J$9)*(1+Inputs!$K$9)*(1+Inputs!$L$9),IF(BL4=2024,OPEX!$D$21/1.1*(1+Inputs!$J$9)*(1+Inputs!$K$9)*(1+Inputs!$L$9)*(1+Inputs!$M$9),IF(BL4=2025,OPEX!$D$21/1.1*(1+Inputs!$J$9)*(1+Inputs!$K$9)*(1+Inputs!$L$9)*(1+Inputs!$M$9)*(1+Inputs!$N$9),0)))))))/1000</f>
        <v>0</v>
      </c>
      <c r="BM16" s="167">
        <f>(IF(BM4=2020,OPEX!$D$21/1.1,IF(BM4=2021,OPEX!$D$21/1.1*(1+Inputs!$J$9),IF(BM4=2022,OPEX!$D$21/1.1*(1+Inputs!$J$9)*(1+Inputs!$K$9),IF(BM4=2023,OPEX!$D$21/1.1*(1+Inputs!$J$9)*(1+Inputs!$K$9)*(1+Inputs!$L$9),IF(BM4=2024,OPEX!$D$21/1.1*(1+Inputs!$J$9)*(1+Inputs!$K$9)*(1+Inputs!$L$9)*(1+Inputs!$M$9),IF(BM4=2025,OPEX!$D$21/1.1*(1+Inputs!$J$9)*(1+Inputs!$K$9)*(1+Inputs!$L$9)*(1+Inputs!$M$9)*(1+Inputs!$N$9),0)))))))/1000</f>
        <v>0</v>
      </c>
      <c r="BN16" s="167">
        <f>(IF(BN4=2020,OPEX!$D$21/1.1,IF(BN4=2021,OPEX!$D$21/1.1*(1+Inputs!$J$9),IF(BN4=2022,OPEX!$D$21/1.1*(1+Inputs!$J$9)*(1+Inputs!$K$9),IF(BN4=2023,OPEX!$D$21/1.1*(1+Inputs!$J$9)*(1+Inputs!$K$9)*(1+Inputs!$L$9),IF(BN4=2024,OPEX!$D$21/1.1*(1+Inputs!$J$9)*(1+Inputs!$K$9)*(1+Inputs!$L$9)*(1+Inputs!$M$9),IF(BN4=2025,OPEX!$D$21/1.1*(1+Inputs!$J$9)*(1+Inputs!$K$9)*(1+Inputs!$L$9)*(1+Inputs!$M$9)*(1+Inputs!$N$9),0)))))))/1000</f>
        <v>0</v>
      </c>
      <c r="BO16" s="167">
        <f>(IF(BO4=2020,OPEX!$D$21/1.1,IF(BO4=2021,OPEX!$D$21/1.1*(1+Inputs!$J$9),IF(BO4=2022,OPEX!$D$21/1.1*(1+Inputs!$J$9)*(1+Inputs!$K$9),IF(BO4=2023,OPEX!$D$21/1.1*(1+Inputs!$J$9)*(1+Inputs!$K$9)*(1+Inputs!$L$9),IF(BO4=2024,OPEX!$D$21/1.1*(1+Inputs!$J$9)*(1+Inputs!$K$9)*(1+Inputs!$L$9)*(1+Inputs!$M$9),IF(BO4=2025,OPEX!$D$21/1.1*(1+Inputs!$J$9)*(1+Inputs!$K$9)*(1+Inputs!$L$9)*(1+Inputs!$M$9)*(1+Inputs!$N$9),0)))))))/1000</f>
        <v>0</v>
      </c>
      <c r="BP16" s="167">
        <f>(IF(BP4=2020,OPEX!$D$21/1.1,IF(BP4=2021,OPEX!$D$21/1.1*(1+Inputs!$J$9),IF(BP4=2022,OPEX!$D$21/1.1*(1+Inputs!$J$9)*(1+Inputs!$K$9),IF(BP4=2023,OPEX!$D$21/1.1*(1+Inputs!$J$9)*(1+Inputs!$K$9)*(1+Inputs!$L$9),IF(BP4=2024,OPEX!$D$21/1.1*(1+Inputs!$J$9)*(1+Inputs!$K$9)*(1+Inputs!$L$9)*(1+Inputs!$M$9),IF(BP4=2025,OPEX!$D$21/1.1*(1+Inputs!$J$9)*(1+Inputs!$K$9)*(1+Inputs!$L$9)*(1+Inputs!$M$9)*(1+Inputs!$N$9),0)))))))/1000</f>
        <v>0</v>
      </c>
      <c r="BQ16" s="167">
        <f>(IF(BQ4=2020,OPEX!$D$21/1.1,IF(BQ4=2021,OPEX!$D$21/1.1*(1+Inputs!$J$9),IF(BQ4=2022,OPEX!$D$21/1.1*(1+Inputs!$J$9)*(1+Inputs!$K$9),IF(BQ4=2023,OPEX!$D$21/1.1*(1+Inputs!$J$9)*(1+Inputs!$K$9)*(1+Inputs!$L$9),IF(BQ4=2024,OPEX!$D$21/1.1*(1+Inputs!$J$9)*(1+Inputs!$K$9)*(1+Inputs!$L$9)*(1+Inputs!$M$9),IF(BQ4=2025,OPEX!$D$21/1.1*(1+Inputs!$J$9)*(1+Inputs!$K$9)*(1+Inputs!$L$9)*(1+Inputs!$M$9)*(1+Inputs!$N$9),0)))))))/1000</f>
        <v>0</v>
      </c>
      <c r="BR16" s="167">
        <f>(IF(BR4=2020,OPEX!$D$21/1.1,IF(BR4=2021,OPEX!$D$21/1.1*(1+Inputs!$J$9),IF(BR4=2022,OPEX!$D$21/1.1*(1+Inputs!$J$9)*(1+Inputs!$K$9),IF(BR4=2023,OPEX!$D$21/1.1*(1+Inputs!$J$9)*(1+Inputs!$K$9)*(1+Inputs!$L$9),IF(BR4=2024,OPEX!$D$21/1.1*(1+Inputs!$J$9)*(1+Inputs!$K$9)*(1+Inputs!$L$9)*(1+Inputs!$M$9),IF(BR4=2025,OPEX!$D$21/1.1*(1+Inputs!$J$9)*(1+Inputs!$K$9)*(1+Inputs!$L$9)*(1+Inputs!$M$9)*(1+Inputs!$N$9),0)))))))/1000</f>
        <v>0</v>
      </c>
      <c r="BS16" s="167">
        <f>(IF(BS4=2020,OPEX!$D$21/1.1,IF(BS4=2021,OPEX!$D$21/1.1*(1+Inputs!$J$9),IF(BS4=2022,OPEX!$D$21/1.1*(1+Inputs!$J$9)*(1+Inputs!$K$9),IF(BS4=2023,OPEX!$D$21/1.1*(1+Inputs!$J$9)*(1+Inputs!$K$9)*(1+Inputs!$L$9),IF(BS4=2024,OPEX!$D$21/1.1*(1+Inputs!$J$9)*(1+Inputs!$K$9)*(1+Inputs!$L$9)*(1+Inputs!$M$9),IF(BS4=2025,OPEX!$D$21/1.1*(1+Inputs!$J$9)*(1+Inputs!$K$9)*(1+Inputs!$L$9)*(1+Inputs!$M$9)*(1+Inputs!$N$9),0)))))))/1000</f>
        <v>0</v>
      </c>
      <c r="BT16" s="167">
        <f>(IF(BT4=2020,OPEX!$D$21/1.1,IF(BT4=2021,OPEX!$D$21/1.1*(1+Inputs!$J$9),IF(BT4=2022,OPEX!$D$21/1.1*(1+Inputs!$J$9)*(1+Inputs!$K$9),IF(BT4=2023,OPEX!$D$21/1.1*(1+Inputs!$J$9)*(1+Inputs!$K$9)*(1+Inputs!$L$9),IF(BT4=2024,OPEX!$D$21/1.1*(1+Inputs!$J$9)*(1+Inputs!$K$9)*(1+Inputs!$L$9)*(1+Inputs!$M$9),IF(BT4=2025,OPEX!$D$21/1.1*(1+Inputs!$J$9)*(1+Inputs!$K$9)*(1+Inputs!$L$9)*(1+Inputs!$M$9)*(1+Inputs!$N$9),0)))))))/1000</f>
        <v>0</v>
      </c>
      <c r="BU16" s="167">
        <f>(IF(BU4=2020,OPEX!$D$21/1.1,IF(BU4=2021,OPEX!$D$21/1.1*(1+Inputs!$J$9),IF(BU4=2022,OPEX!$D$21/1.1*(1+Inputs!$J$9)*(1+Inputs!$K$9),IF(BU4=2023,OPEX!$D$21/1.1*(1+Inputs!$J$9)*(1+Inputs!$K$9)*(1+Inputs!$L$9),IF(BU4=2024,OPEX!$D$21/1.1*(1+Inputs!$J$9)*(1+Inputs!$K$9)*(1+Inputs!$L$9)*(1+Inputs!$M$9),IF(BU4=2025,OPEX!$D$21/1.1*(1+Inputs!$J$9)*(1+Inputs!$K$9)*(1+Inputs!$L$9)*(1+Inputs!$M$9)*(1+Inputs!$N$9),0)))))))/1000</f>
        <v>0</v>
      </c>
      <c r="BV16" s="167">
        <f>(IF(BV4=2020,OPEX!$D$21/1.1,IF(BV4=2021,OPEX!$D$21/1.1*(1+Inputs!$J$9),IF(BV4=2022,OPEX!$D$21/1.1*(1+Inputs!$J$9)*(1+Inputs!$K$9),IF(BV4=2023,OPEX!$D$21/1.1*(1+Inputs!$J$9)*(1+Inputs!$K$9)*(1+Inputs!$L$9),IF(BV4=2024,OPEX!$D$21/1.1*(1+Inputs!$J$9)*(1+Inputs!$K$9)*(1+Inputs!$L$9)*(1+Inputs!$M$9),IF(BV4=2025,OPEX!$D$21/1.1*(1+Inputs!$J$9)*(1+Inputs!$K$9)*(1+Inputs!$L$9)*(1+Inputs!$M$9)*(1+Inputs!$N$9),0)))))))/1000</f>
        <v>0</v>
      </c>
      <c r="BW16" s="167">
        <f>(IF(BW4=2020,OPEX!$D$21/1.1,IF(BW4=2021,OPEX!$D$21/1.1*(1+Inputs!$J$9),IF(BW4=2022,OPEX!$D$21/1.1*(1+Inputs!$J$9)*(1+Inputs!$K$9),IF(BW4=2023,OPEX!$D$21/1.1*(1+Inputs!$J$9)*(1+Inputs!$K$9)*(1+Inputs!$L$9),IF(BW4=2024,OPEX!$D$21/1.1*(1+Inputs!$J$9)*(1+Inputs!$K$9)*(1+Inputs!$L$9)*(1+Inputs!$M$9),IF(BW4=2025,OPEX!$D$21/1.1*(1+Inputs!$J$9)*(1+Inputs!$K$9)*(1+Inputs!$L$9)*(1+Inputs!$M$9)*(1+Inputs!$N$9),0)))))))/1000</f>
        <v>0</v>
      </c>
      <c r="BX16" s="167">
        <f>(IF(BX4=2020,OPEX!$D$21/1.1,IF(BX4=2021,OPEX!$D$21/1.1*(1+Inputs!$J$9),IF(BX4=2022,OPEX!$D$21/1.1*(1+Inputs!$J$9)*(1+Inputs!$K$9),IF(BX4=2023,OPEX!$D$21/1.1*(1+Inputs!$J$9)*(1+Inputs!$K$9)*(1+Inputs!$L$9),IF(BX4=2024,OPEX!$D$21/1.1*(1+Inputs!$J$9)*(1+Inputs!$K$9)*(1+Inputs!$L$9)*(1+Inputs!$M$9),IF(BX4=2025,OPEX!$D$21/1.1*(1+Inputs!$J$9)*(1+Inputs!$K$9)*(1+Inputs!$L$9)*(1+Inputs!$M$9)*(1+Inputs!$N$9),0)))))))/1000</f>
        <v>0</v>
      </c>
      <c r="BY16" s="167">
        <f>(IF(BY4=2020,OPEX!$D$21/1.1,IF(BY4=2021,OPEX!$D$21/1.1*(1+Inputs!$J$9),IF(BY4=2022,OPEX!$D$21/1.1*(1+Inputs!$J$9)*(1+Inputs!$K$9),IF(BY4=2023,OPEX!$D$21/1.1*(1+Inputs!$J$9)*(1+Inputs!$K$9)*(1+Inputs!$L$9),IF(BY4=2024,OPEX!$D$21/1.1*(1+Inputs!$J$9)*(1+Inputs!$K$9)*(1+Inputs!$L$9)*(1+Inputs!$M$9),IF(BY4=2025,OPEX!$D$21/1.1*(1+Inputs!$J$9)*(1+Inputs!$K$9)*(1+Inputs!$L$9)*(1+Inputs!$M$9)*(1+Inputs!$N$9),0)))))))/1000</f>
        <v>0</v>
      </c>
    </row>
    <row r="17" spans="1:77" ht="15.75" customHeight="1" outlineLevel="2" x14ac:dyDescent="0.25">
      <c r="A17" s="290"/>
      <c r="B17" s="290" t="s">
        <v>407</v>
      </c>
      <c r="C17" s="290" t="s">
        <v>408</v>
      </c>
      <c r="D17" s="167">
        <f t="shared" ref="D17:H17" si="21">SUMIF($K$4:$BR$4,D$5,$K17:$BR17)</f>
        <v>0</v>
      </c>
      <c r="E17" s="167">
        <f t="shared" si="21"/>
        <v>3109.0743518181816</v>
      </c>
      <c r="F17" s="167">
        <f t="shared" si="21"/>
        <v>6637.9359226188526</v>
      </c>
      <c r="G17" s="167">
        <f t="shared" si="21"/>
        <v>7086.0629767548553</v>
      </c>
      <c r="H17" s="167">
        <f t="shared" si="21"/>
        <v>7564.4430883155737</v>
      </c>
      <c r="I17" s="167">
        <f t="shared" si="14"/>
        <v>0</v>
      </c>
      <c r="J17" s="248"/>
      <c r="K17" s="167"/>
      <c r="L17" s="167"/>
      <c r="M17" s="167"/>
      <c r="N17" s="167"/>
      <c r="O17" s="167"/>
      <c r="P17" s="167"/>
      <c r="Q17" s="167"/>
      <c r="R17" s="167">
        <f>(IF(R4=2020,OPEX!$D$24/1.1,IF(R4=2021,OPEX!$D$24/1.1*(1+Inputs!$J$9),IF(R4=2022,OPEX!$D$24/1.1*(1+Inputs!$J$9)*(1+Inputs!$K$9),IF(R4=2023,OPEX!$D$24/1.1*(1+Inputs!$J$9)*(1+Inputs!$K$9)*(1+Inputs!$L$9),IF(R4=2024,OPEX!$D$24/1.1*(1+Inputs!$J$9)*(1+Inputs!$K$9)*(1+Inputs!$L$9)*(1+Inputs!$M$9),IF(R4=2025,OPEX!$D$24/1.1*(1+Inputs!$J$9)*(1+Inputs!$K$9)*(1+Inputs!$L$9)*(1+Inputs!$M$9)*(1+Inputs!$N$9),0)))))))/1000</f>
        <v>518.17905863636361</v>
      </c>
      <c r="S17" s="167">
        <f>(IF(S4=2020,OPEX!$D$24/1.1,IF(S4=2021,OPEX!$D$24/1.1*(1+Inputs!$J$9),IF(S4=2022,OPEX!$D$24/1.1*(1+Inputs!$J$9)*(1+Inputs!$K$9),IF(S4=2023,OPEX!$D$24/1.1*(1+Inputs!$J$9)*(1+Inputs!$K$9)*(1+Inputs!$L$9),IF(S4=2024,OPEX!$D$24/1.1*(1+Inputs!$J$9)*(1+Inputs!$K$9)*(1+Inputs!$L$9)*(1+Inputs!$M$9),IF(S4=2025,OPEX!$D$24/1.1*(1+Inputs!$J$9)*(1+Inputs!$K$9)*(1+Inputs!$L$9)*(1+Inputs!$M$9)*(1+Inputs!$N$9),0)))))))/1000</f>
        <v>518.17905863636361</v>
      </c>
      <c r="T17" s="167">
        <f>(IF(T4=2020,OPEX!$D$24/1.1,IF(T4=2021,OPEX!$D$24/1.1*(1+Inputs!$J$9),IF(T4=2022,OPEX!$D$24/1.1*(1+Inputs!$J$9)*(1+Inputs!$K$9),IF(T4=2023,OPEX!$D$24/1.1*(1+Inputs!$J$9)*(1+Inputs!$K$9)*(1+Inputs!$L$9),IF(T4=2024,OPEX!$D$24/1.1*(1+Inputs!$J$9)*(1+Inputs!$K$9)*(1+Inputs!$L$9)*(1+Inputs!$M$9),IF(T4=2025,OPEX!$D$24/1.1*(1+Inputs!$J$9)*(1+Inputs!$K$9)*(1+Inputs!$L$9)*(1+Inputs!$M$9)*(1+Inputs!$N$9),0)))))))/1000</f>
        <v>518.17905863636361</v>
      </c>
      <c r="U17" s="167">
        <f>(IF(U4=2020,OPEX!$D$24/1.1,IF(U4=2021,OPEX!$D$24/1.1*(1+Inputs!$J$9),IF(U4=2022,OPEX!$D$24/1.1*(1+Inputs!$J$9)*(1+Inputs!$K$9),IF(U4=2023,OPEX!$D$24/1.1*(1+Inputs!$J$9)*(1+Inputs!$K$9)*(1+Inputs!$L$9),IF(U4=2024,OPEX!$D$24/1.1*(1+Inputs!$J$9)*(1+Inputs!$K$9)*(1+Inputs!$L$9)*(1+Inputs!$M$9),IF(U4=2025,OPEX!$D$24/1.1*(1+Inputs!$J$9)*(1+Inputs!$K$9)*(1+Inputs!$L$9)*(1+Inputs!$M$9)*(1+Inputs!$N$9),0)))))))/1000</f>
        <v>518.17905863636361</v>
      </c>
      <c r="V17" s="167">
        <f>(IF(V4=2020,OPEX!$D$24/1.1,IF(V4=2021,OPEX!$D$24/1.1*(1+Inputs!$J$9),IF(V4=2022,OPEX!$D$24/1.1*(1+Inputs!$J$9)*(1+Inputs!$K$9),IF(V4=2023,OPEX!$D$24/1.1*(1+Inputs!$J$9)*(1+Inputs!$K$9)*(1+Inputs!$L$9),IF(V4=2024,OPEX!$D$24/1.1*(1+Inputs!$J$9)*(1+Inputs!$K$9)*(1+Inputs!$L$9)*(1+Inputs!$M$9),IF(V4=2025,OPEX!$D$24/1.1*(1+Inputs!$J$9)*(1+Inputs!$K$9)*(1+Inputs!$L$9)*(1+Inputs!$M$9)*(1+Inputs!$N$9),0)))))))/1000</f>
        <v>518.17905863636361</v>
      </c>
      <c r="W17" s="167">
        <f>(IF(W4=2020,OPEX!$D$24/1.1,IF(W4=2021,OPEX!$D$24/1.1*(1+Inputs!$J$9),IF(W4=2022,OPEX!$D$24/1.1*(1+Inputs!$J$9)*(1+Inputs!$K$9),IF(W4=2023,OPEX!$D$24/1.1*(1+Inputs!$J$9)*(1+Inputs!$K$9)*(1+Inputs!$L$9),IF(W4=2024,OPEX!$D$24/1.1*(1+Inputs!$J$9)*(1+Inputs!$K$9)*(1+Inputs!$L$9)*(1+Inputs!$M$9),IF(W4=2025,OPEX!$D$24/1.1*(1+Inputs!$J$9)*(1+Inputs!$K$9)*(1+Inputs!$L$9)*(1+Inputs!$M$9)*(1+Inputs!$N$9),0)))))))/1000</f>
        <v>518.17905863636361</v>
      </c>
      <c r="X17" s="167">
        <f>(IF(X4=2020,OPEX!$D$24/1.1,IF(X4=2021,OPEX!$D$24/1.1*(1+Inputs!$J$9),IF(X4=2022,OPEX!$D$24/1.1*(1+Inputs!$J$9)*(1+Inputs!$K$9),IF(X4=2023,OPEX!$D$24/1.1*(1+Inputs!$J$9)*(1+Inputs!$K$9)*(1+Inputs!$L$9),IF(X4=2024,OPEX!$D$24/1.1*(1+Inputs!$J$9)*(1+Inputs!$K$9)*(1+Inputs!$L$9)*(1+Inputs!$M$9),IF(X4=2025,OPEX!$D$24/1.1*(1+Inputs!$J$9)*(1+Inputs!$K$9)*(1+Inputs!$L$9)*(1+Inputs!$M$9)*(1+Inputs!$N$9),0)))))))/1000</f>
        <v>553.1613268849045</v>
      </c>
      <c r="Y17" s="167">
        <f>(IF(Y4=2020,OPEX!$D$24/1.1,IF(Y4=2021,OPEX!$D$24/1.1*(1+Inputs!$J$9),IF(Y4=2022,OPEX!$D$24/1.1*(1+Inputs!$J$9)*(1+Inputs!$K$9),IF(Y4=2023,OPEX!$D$24/1.1*(1+Inputs!$J$9)*(1+Inputs!$K$9)*(1+Inputs!$L$9),IF(Y4=2024,OPEX!$D$24/1.1*(1+Inputs!$J$9)*(1+Inputs!$K$9)*(1+Inputs!$L$9)*(1+Inputs!$M$9),IF(Y4=2025,OPEX!$D$24/1.1*(1+Inputs!$J$9)*(1+Inputs!$K$9)*(1+Inputs!$L$9)*(1+Inputs!$M$9)*(1+Inputs!$N$9),0)))))))/1000</f>
        <v>553.1613268849045</v>
      </c>
      <c r="Z17" s="167">
        <f>(IF(Z4=2020,OPEX!$D$24/1.1,IF(Z4=2021,OPEX!$D$24/1.1*(1+Inputs!$J$9),IF(Z4=2022,OPEX!$D$24/1.1*(1+Inputs!$J$9)*(1+Inputs!$K$9),IF(Z4=2023,OPEX!$D$24/1.1*(1+Inputs!$J$9)*(1+Inputs!$K$9)*(1+Inputs!$L$9),IF(Z4=2024,OPEX!$D$24/1.1*(1+Inputs!$J$9)*(1+Inputs!$K$9)*(1+Inputs!$L$9)*(1+Inputs!$M$9),IF(Z4=2025,OPEX!$D$24/1.1*(1+Inputs!$J$9)*(1+Inputs!$K$9)*(1+Inputs!$L$9)*(1+Inputs!$M$9)*(1+Inputs!$N$9),0)))))))/1000</f>
        <v>553.1613268849045</v>
      </c>
      <c r="AA17" s="167">
        <f>(IF(AA4=2020,OPEX!$D$24/1.1,IF(AA4=2021,OPEX!$D$24/1.1*(1+Inputs!$J$9),IF(AA4=2022,OPEX!$D$24/1.1*(1+Inputs!$J$9)*(1+Inputs!$K$9),IF(AA4=2023,OPEX!$D$24/1.1*(1+Inputs!$J$9)*(1+Inputs!$K$9)*(1+Inputs!$L$9),IF(AA4=2024,OPEX!$D$24/1.1*(1+Inputs!$J$9)*(1+Inputs!$K$9)*(1+Inputs!$L$9)*(1+Inputs!$M$9),IF(AA4=2025,OPEX!$D$24/1.1*(1+Inputs!$J$9)*(1+Inputs!$K$9)*(1+Inputs!$L$9)*(1+Inputs!$M$9)*(1+Inputs!$N$9),0)))))))/1000</f>
        <v>553.1613268849045</v>
      </c>
      <c r="AB17" s="167">
        <f>(IF(AB4=2020,OPEX!$D$24/1.1,IF(AB4=2021,OPEX!$D$24/1.1*(1+Inputs!$J$9),IF(AB4=2022,OPEX!$D$24/1.1*(1+Inputs!$J$9)*(1+Inputs!$K$9),IF(AB4=2023,OPEX!$D$24/1.1*(1+Inputs!$J$9)*(1+Inputs!$K$9)*(1+Inputs!$L$9),IF(AB4=2024,OPEX!$D$24/1.1*(1+Inputs!$J$9)*(1+Inputs!$K$9)*(1+Inputs!$L$9)*(1+Inputs!$M$9),IF(AB4=2025,OPEX!$D$24/1.1*(1+Inputs!$J$9)*(1+Inputs!$K$9)*(1+Inputs!$L$9)*(1+Inputs!$M$9)*(1+Inputs!$N$9),0)))))))/1000</f>
        <v>553.1613268849045</v>
      </c>
      <c r="AC17" s="167">
        <f>(IF(AC4=2020,OPEX!$D$24/1.1,IF(AC4=2021,OPEX!$D$24/1.1*(1+Inputs!$J$9),IF(AC4=2022,OPEX!$D$24/1.1*(1+Inputs!$J$9)*(1+Inputs!$K$9),IF(AC4=2023,OPEX!$D$24/1.1*(1+Inputs!$J$9)*(1+Inputs!$K$9)*(1+Inputs!$L$9),IF(AC4=2024,OPEX!$D$24/1.1*(1+Inputs!$J$9)*(1+Inputs!$K$9)*(1+Inputs!$L$9)*(1+Inputs!$M$9),IF(AC4=2025,OPEX!$D$24/1.1*(1+Inputs!$J$9)*(1+Inputs!$K$9)*(1+Inputs!$L$9)*(1+Inputs!$M$9)*(1+Inputs!$N$9),0)))))))/1000</f>
        <v>553.1613268849045</v>
      </c>
      <c r="AD17" s="167">
        <f>(IF(AD4=2020,OPEX!$D$24/1.1,IF(AD4=2021,OPEX!$D$24/1.1*(1+Inputs!$J$9),IF(AD4=2022,OPEX!$D$24/1.1*(1+Inputs!$J$9)*(1+Inputs!$K$9),IF(AD4=2023,OPEX!$D$24/1.1*(1+Inputs!$J$9)*(1+Inputs!$K$9)*(1+Inputs!$L$9),IF(AD4=2024,OPEX!$D$24/1.1*(1+Inputs!$J$9)*(1+Inputs!$K$9)*(1+Inputs!$L$9)*(1+Inputs!$M$9),IF(AD4=2025,OPEX!$D$24/1.1*(1+Inputs!$J$9)*(1+Inputs!$K$9)*(1+Inputs!$L$9)*(1+Inputs!$M$9)*(1+Inputs!$N$9),0)))))))/1000</f>
        <v>553.1613268849045</v>
      </c>
      <c r="AE17" s="167">
        <f>(IF(AE4=2020,OPEX!$D$24/1.1,IF(AE4=2021,OPEX!$D$24/1.1*(1+Inputs!$J$9),IF(AE4=2022,OPEX!$D$24/1.1*(1+Inputs!$J$9)*(1+Inputs!$K$9),IF(AE4=2023,OPEX!$D$24/1.1*(1+Inputs!$J$9)*(1+Inputs!$K$9)*(1+Inputs!$L$9),IF(AE4=2024,OPEX!$D$24/1.1*(1+Inputs!$J$9)*(1+Inputs!$K$9)*(1+Inputs!$L$9)*(1+Inputs!$M$9),IF(AE4=2025,OPEX!$D$24/1.1*(1+Inputs!$J$9)*(1+Inputs!$K$9)*(1+Inputs!$L$9)*(1+Inputs!$M$9)*(1+Inputs!$N$9),0)))))))/1000</f>
        <v>553.1613268849045</v>
      </c>
      <c r="AF17" s="167">
        <f>(IF(AF4=2020,OPEX!$D$24/1.1,IF(AF4=2021,OPEX!$D$24/1.1*(1+Inputs!$J$9),IF(AF4=2022,OPEX!$D$24/1.1*(1+Inputs!$J$9)*(1+Inputs!$K$9),IF(AF4=2023,OPEX!$D$24/1.1*(1+Inputs!$J$9)*(1+Inputs!$K$9)*(1+Inputs!$L$9),IF(AF4=2024,OPEX!$D$24/1.1*(1+Inputs!$J$9)*(1+Inputs!$K$9)*(1+Inputs!$L$9)*(1+Inputs!$M$9),IF(AF4=2025,OPEX!$D$24/1.1*(1+Inputs!$J$9)*(1+Inputs!$K$9)*(1+Inputs!$L$9)*(1+Inputs!$M$9)*(1+Inputs!$N$9),0)))))))/1000</f>
        <v>553.1613268849045</v>
      </c>
      <c r="AG17" s="167">
        <f>(IF(AG4=2020,OPEX!$D$24/1.1,IF(AG4=2021,OPEX!$D$24/1.1*(1+Inputs!$J$9),IF(AG4=2022,OPEX!$D$24/1.1*(1+Inputs!$J$9)*(1+Inputs!$K$9),IF(AG4=2023,OPEX!$D$24/1.1*(1+Inputs!$J$9)*(1+Inputs!$K$9)*(1+Inputs!$L$9),IF(AG4=2024,OPEX!$D$24/1.1*(1+Inputs!$J$9)*(1+Inputs!$K$9)*(1+Inputs!$L$9)*(1+Inputs!$M$9),IF(AG4=2025,OPEX!$D$24/1.1*(1+Inputs!$J$9)*(1+Inputs!$K$9)*(1+Inputs!$L$9)*(1+Inputs!$M$9)*(1+Inputs!$N$9),0)))))))/1000</f>
        <v>553.1613268849045</v>
      </c>
      <c r="AH17" s="167">
        <f>(IF(AH4=2020,OPEX!$D$24/1.1,IF(AH4=2021,OPEX!$D$24/1.1*(1+Inputs!$J$9),IF(AH4=2022,OPEX!$D$24/1.1*(1+Inputs!$J$9)*(1+Inputs!$K$9),IF(AH4=2023,OPEX!$D$24/1.1*(1+Inputs!$J$9)*(1+Inputs!$K$9)*(1+Inputs!$L$9),IF(AH4=2024,OPEX!$D$24/1.1*(1+Inputs!$J$9)*(1+Inputs!$K$9)*(1+Inputs!$L$9)*(1+Inputs!$M$9),IF(AH4=2025,OPEX!$D$24/1.1*(1+Inputs!$J$9)*(1+Inputs!$K$9)*(1+Inputs!$L$9)*(1+Inputs!$M$9)*(1+Inputs!$N$9),0)))))))/1000</f>
        <v>553.1613268849045</v>
      </c>
      <c r="AI17" s="167">
        <f>(IF(AI4=2020,OPEX!$D$24/1.1,IF(AI4=2021,OPEX!$D$24/1.1*(1+Inputs!$J$9),IF(AI4=2022,OPEX!$D$24/1.1*(1+Inputs!$J$9)*(1+Inputs!$K$9),IF(AI4=2023,OPEX!$D$24/1.1*(1+Inputs!$J$9)*(1+Inputs!$K$9)*(1+Inputs!$L$9),IF(AI4=2024,OPEX!$D$24/1.1*(1+Inputs!$J$9)*(1+Inputs!$K$9)*(1+Inputs!$L$9)*(1+Inputs!$M$9),IF(AI4=2025,OPEX!$D$24/1.1*(1+Inputs!$J$9)*(1+Inputs!$K$9)*(1+Inputs!$L$9)*(1+Inputs!$M$9)*(1+Inputs!$N$9),0)))))))/1000</f>
        <v>553.1613268849045</v>
      </c>
      <c r="AJ17" s="167">
        <f>(IF(AJ4=2020,OPEX!$D$24/1.1,IF(AJ4=2021,OPEX!$D$24/1.1*(1+Inputs!$J$9),IF(AJ4=2022,OPEX!$D$24/1.1*(1+Inputs!$J$9)*(1+Inputs!$K$9),IF(AJ4=2023,OPEX!$D$24/1.1*(1+Inputs!$J$9)*(1+Inputs!$K$9)*(1+Inputs!$L$9),IF(AJ4=2024,OPEX!$D$24/1.1*(1+Inputs!$J$9)*(1+Inputs!$K$9)*(1+Inputs!$L$9)*(1+Inputs!$M$9),IF(AJ4=2025,OPEX!$D$24/1.1*(1+Inputs!$J$9)*(1+Inputs!$K$9)*(1+Inputs!$L$9)*(1+Inputs!$M$9)*(1+Inputs!$N$9),0)))))))/1000</f>
        <v>590.50524806290446</v>
      </c>
      <c r="AK17" s="167">
        <f>(IF(AK4=2020,OPEX!$D$24/1.1,IF(AK4=2021,OPEX!$D$24/1.1*(1+Inputs!$J$9),IF(AK4=2022,OPEX!$D$24/1.1*(1+Inputs!$J$9)*(1+Inputs!$K$9),IF(AK4=2023,OPEX!$D$24/1.1*(1+Inputs!$J$9)*(1+Inputs!$K$9)*(1+Inputs!$L$9),IF(AK4=2024,OPEX!$D$24/1.1*(1+Inputs!$J$9)*(1+Inputs!$K$9)*(1+Inputs!$L$9)*(1+Inputs!$M$9),IF(AK4=2025,OPEX!$D$24/1.1*(1+Inputs!$J$9)*(1+Inputs!$K$9)*(1+Inputs!$L$9)*(1+Inputs!$M$9)*(1+Inputs!$N$9),0)))))))/1000</f>
        <v>590.50524806290446</v>
      </c>
      <c r="AL17" s="167">
        <f>(IF(AL4=2020,OPEX!$D$24/1.1,IF(AL4=2021,OPEX!$D$24/1.1*(1+Inputs!$J$9),IF(AL4=2022,OPEX!$D$24/1.1*(1+Inputs!$J$9)*(1+Inputs!$K$9),IF(AL4=2023,OPEX!$D$24/1.1*(1+Inputs!$J$9)*(1+Inputs!$K$9)*(1+Inputs!$L$9),IF(AL4=2024,OPEX!$D$24/1.1*(1+Inputs!$J$9)*(1+Inputs!$K$9)*(1+Inputs!$L$9)*(1+Inputs!$M$9),IF(AL4=2025,OPEX!$D$24/1.1*(1+Inputs!$J$9)*(1+Inputs!$K$9)*(1+Inputs!$L$9)*(1+Inputs!$M$9)*(1+Inputs!$N$9),0)))))))/1000</f>
        <v>590.50524806290446</v>
      </c>
      <c r="AM17" s="167">
        <f>(IF(AM4=2020,OPEX!$D$24/1.1,IF(AM4=2021,OPEX!$D$24/1.1*(1+Inputs!$J$9),IF(AM4=2022,OPEX!$D$24/1.1*(1+Inputs!$J$9)*(1+Inputs!$K$9),IF(AM4=2023,OPEX!$D$24/1.1*(1+Inputs!$J$9)*(1+Inputs!$K$9)*(1+Inputs!$L$9),IF(AM4=2024,OPEX!$D$24/1.1*(1+Inputs!$J$9)*(1+Inputs!$K$9)*(1+Inputs!$L$9)*(1+Inputs!$M$9),IF(AM4=2025,OPEX!$D$24/1.1*(1+Inputs!$J$9)*(1+Inputs!$K$9)*(1+Inputs!$L$9)*(1+Inputs!$M$9)*(1+Inputs!$N$9),0)))))))/1000</f>
        <v>590.50524806290446</v>
      </c>
      <c r="AN17" s="167">
        <f>(IF(AN4=2020,OPEX!$D$24/1.1,IF(AN4=2021,OPEX!$D$24/1.1*(1+Inputs!$J$9),IF(AN4=2022,OPEX!$D$24/1.1*(1+Inputs!$J$9)*(1+Inputs!$K$9),IF(AN4=2023,OPEX!$D$24/1.1*(1+Inputs!$J$9)*(1+Inputs!$K$9)*(1+Inputs!$L$9),IF(AN4=2024,OPEX!$D$24/1.1*(1+Inputs!$J$9)*(1+Inputs!$K$9)*(1+Inputs!$L$9)*(1+Inputs!$M$9),IF(AN4=2025,OPEX!$D$24/1.1*(1+Inputs!$J$9)*(1+Inputs!$K$9)*(1+Inputs!$L$9)*(1+Inputs!$M$9)*(1+Inputs!$N$9),0)))))))/1000</f>
        <v>590.50524806290446</v>
      </c>
      <c r="AO17" s="167">
        <f>(IF(AO4=2020,OPEX!$D$24/1.1,IF(AO4=2021,OPEX!$D$24/1.1*(1+Inputs!$J$9),IF(AO4=2022,OPEX!$D$24/1.1*(1+Inputs!$J$9)*(1+Inputs!$K$9),IF(AO4=2023,OPEX!$D$24/1.1*(1+Inputs!$J$9)*(1+Inputs!$K$9)*(1+Inputs!$L$9),IF(AO4=2024,OPEX!$D$24/1.1*(1+Inputs!$J$9)*(1+Inputs!$K$9)*(1+Inputs!$L$9)*(1+Inputs!$M$9),IF(AO4=2025,OPEX!$D$24/1.1*(1+Inputs!$J$9)*(1+Inputs!$K$9)*(1+Inputs!$L$9)*(1+Inputs!$M$9)*(1+Inputs!$N$9),0)))))))/1000</f>
        <v>590.50524806290446</v>
      </c>
      <c r="AP17" s="167">
        <f>(IF(AP4=2020,OPEX!$D$24/1.1,IF(AP4=2021,OPEX!$D$24/1.1*(1+Inputs!$J$9),IF(AP4=2022,OPEX!$D$24/1.1*(1+Inputs!$J$9)*(1+Inputs!$K$9),IF(AP4=2023,OPEX!$D$24/1.1*(1+Inputs!$J$9)*(1+Inputs!$K$9)*(1+Inputs!$L$9),IF(AP4=2024,OPEX!$D$24/1.1*(1+Inputs!$J$9)*(1+Inputs!$K$9)*(1+Inputs!$L$9)*(1+Inputs!$M$9),IF(AP4=2025,OPEX!$D$24/1.1*(1+Inputs!$J$9)*(1+Inputs!$K$9)*(1+Inputs!$L$9)*(1+Inputs!$M$9)*(1+Inputs!$N$9),0)))))))/1000</f>
        <v>590.50524806290446</v>
      </c>
      <c r="AQ17" s="167">
        <f>(IF(AQ4=2020,OPEX!$D$24/1.1,IF(AQ4=2021,OPEX!$D$24/1.1*(1+Inputs!$J$9),IF(AQ4=2022,OPEX!$D$24/1.1*(1+Inputs!$J$9)*(1+Inputs!$K$9),IF(AQ4=2023,OPEX!$D$24/1.1*(1+Inputs!$J$9)*(1+Inputs!$K$9)*(1+Inputs!$L$9),IF(AQ4=2024,OPEX!$D$24/1.1*(1+Inputs!$J$9)*(1+Inputs!$K$9)*(1+Inputs!$L$9)*(1+Inputs!$M$9),IF(AQ4=2025,OPEX!$D$24/1.1*(1+Inputs!$J$9)*(1+Inputs!$K$9)*(1+Inputs!$L$9)*(1+Inputs!$M$9)*(1+Inputs!$N$9),0)))))))/1000</f>
        <v>590.50524806290446</v>
      </c>
      <c r="AR17" s="167">
        <f>(IF(AR4=2020,OPEX!$D$24/1.1,IF(AR4=2021,OPEX!$D$24/1.1*(1+Inputs!$J$9),IF(AR4=2022,OPEX!$D$24/1.1*(1+Inputs!$J$9)*(1+Inputs!$K$9),IF(AR4=2023,OPEX!$D$24/1.1*(1+Inputs!$J$9)*(1+Inputs!$K$9)*(1+Inputs!$L$9),IF(AR4=2024,OPEX!$D$24/1.1*(1+Inputs!$J$9)*(1+Inputs!$K$9)*(1+Inputs!$L$9)*(1+Inputs!$M$9),IF(AR4=2025,OPEX!$D$24/1.1*(1+Inputs!$J$9)*(1+Inputs!$K$9)*(1+Inputs!$L$9)*(1+Inputs!$M$9)*(1+Inputs!$N$9),0)))))))/1000</f>
        <v>590.50524806290446</v>
      </c>
      <c r="AS17" s="167">
        <f>(IF(AS4=2020,OPEX!$D$24/1.1,IF(AS4=2021,OPEX!$D$24/1.1*(1+Inputs!$J$9),IF(AS4=2022,OPEX!$D$24/1.1*(1+Inputs!$J$9)*(1+Inputs!$K$9),IF(AS4=2023,OPEX!$D$24/1.1*(1+Inputs!$J$9)*(1+Inputs!$K$9)*(1+Inputs!$L$9),IF(AS4=2024,OPEX!$D$24/1.1*(1+Inputs!$J$9)*(1+Inputs!$K$9)*(1+Inputs!$L$9)*(1+Inputs!$M$9),IF(AS4=2025,OPEX!$D$24/1.1*(1+Inputs!$J$9)*(1+Inputs!$K$9)*(1+Inputs!$L$9)*(1+Inputs!$M$9)*(1+Inputs!$N$9),0)))))))/1000</f>
        <v>590.50524806290446</v>
      </c>
      <c r="AT17" s="167">
        <f>(IF(AT4=2020,OPEX!$D$24/1.1,IF(AT4=2021,OPEX!$D$24/1.1*(1+Inputs!$J$9),IF(AT4=2022,OPEX!$D$24/1.1*(1+Inputs!$J$9)*(1+Inputs!$K$9),IF(AT4=2023,OPEX!$D$24/1.1*(1+Inputs!$J$9)*(1+Inputs!$K$9)*(1+Inputs!$L$9),IF(AT4=2024,OPEX!$D$24/1.1*(1+Inputs!$J$9)*(1+Inputs!$K$9)*(1+Inputs!$L$9)*(1+Inputs!$M$9),IF(AT4=2025,OPEX!$D$24/1.1*(1+Inputs!$J$9)*(1+Inputs!$K$9)*(1+Inputs!$L$9)*(1+Inputs!$M$9)*(1+Inputs!$N$9),0)))))))/1000</f>
        <v>590.50524806290446</v>
      </c>
      <c r="AU17" s="167">
        <f>(IF(AU4=2020,OPEX!$D$24/1.1,IF(AU4=2021,OPEX!$D$24/1.1*(1+Inputs!$J$9),IF(AU4=2022,OPEX!$D$24/1.1*(1+Inputs!$J$9)*(1+Inputs!$K$9),IF(AU4=2023,OPEX!$D$24/1.1*(1+Inputs!$J$9)*(1+Inputs!$K$9)*(1+Inputs!$L$9),IF(AU4=2024,OPEX!$D$24/1.1*(1+Inputs!$J$9)*(1+Inputs!$K$9)*(1+Inputs!$L$9)*(1+Inputs!$M$9),IF(AU4=2025,OPEX!$D$24/1.1*(1+Inputs!$J$9)*(1+Inputs!$K$9)*(1+Inputs!$L$9)*(1+Inputs!$M$9)*(1+Inputs!$N$9),0)))))))/1000</f>
        <v>590.50524806290446</v>
      </c>
      <c r="AV17" s="167">
        <f>(IF(AV4=2020,OPEX!$D$24/1.1,IF(AV4=2021,OPEX!$D$24/1.1*(1+Inputs!$J$9),IF(AV4=2022,OPEX!$D$24/1.1*(1+Inputs!$J$9)*(1+Inputs!$K$9),IF(AV4=2023,OPEX!$D$24/1.1*(1+Inputs!$J$9)*(1+Inputs!$K$9)*(1+Inputs!$L$9),IF(AV4=2024,OPEX!$D$24/1.1*(1+Inputs!$J$9)*(1+Inputs!$K$9)*(1+Inputs!$L$9)*(1+Inputs!$M$9),IF(AV4=2025,OPEX!$D$24/1.1*(1+Inputs!$J$9)*(1+Inputs!$K$9)*(1+Inputs!$L$9)*(1+Inputs!$M$9)*(1+Inputs!$N$9),0)))))))/1000</f>
        <v>630.37025735963118</v>
      </c>
      <c r="AW17" s="167">
        <f>(IF(AW4=2020,OPEX!$D$24/1.1,IF(AW4=2021,OPEX!$D$24/1.1*(1+Inputs!$J$9),IF(AW4=2022,OPEX!$D$24/1.1*(1+Inputs!$J$9)*(1+Inputs!$K$9),IF(AW4=2023,OPEX!$D$24/1.1*(1+Inputs!$J$9)*(1+Inputs!$K$9)*(1+Inputs!$L$9),IF(AW4=2024,OPEX!$D$24/1.1*(1+Inputs!$J$9)*(1+Inputs!$K$9)*(1+Inputs!$L$9)*(1+Inputs!$M$9),IF(AW4=2025,OPEX!$D$24/1.1*(1+Inputs!$J$9)*(1+Inputs!$K$9)*(1+Inputs!$L$9)*(1+Inputs!$M$9)*(1+Inputs!$N$9),0)))))))/1000</f>
        <v>630.37025735963118</v>
      </c>
      <c r="AX17" s="167">
        <f>(IF(AX4=2020,OPEX!$D$24/1.1,IF(AX4=2021,OPEX!$D$24/1.1*(1+Inputs!$J$9),IF(AX4=2022,OPEX!$D$24/1.1*(1+Inputs!$J$9)*(1+Inputs!$K$9),IF(AX4=2023,OPEX!$D$24/1.1*(1+Inputs!$J$9)*(1+Inputs!$K$9)*(1+Inputs!$L$9),IF(AX4=2024,OPEX!$D$24/1.1*(1+Inputs!$J$9)*(1+Inputs!$K$9)*(1+Inputs!$L$9)*(1+Inputs!$M$9),IF(AX4=2025,OPEX!$D$24/1.1*(1+Inputs!$J$9)*(1+Inputs!$K$9)*(1+Inputs!$L$9)*(1+Inputs!$M$9)*(1+Inputs!$N$9),0)))))))/1000</f>
        <v>630.37025735963118</v>
      </c>
      <c r="AY17" s="167">
        <f>(IF(AY4=2020,OPEX!$D$24/1.1,IF(AY4=2021,OPEX!$D$24/1.1*(1+Inputs!$J$9),IF(AY4=2022,OPEX!$D$24/1.1*(1+Inputs!$J$9)*(1+Inputs!$K$9),IF(AY4=2023,OPEX!$D$24/1.1*(1+Inputs!$J$9)*(1+Inputs!$K$9)*(1+Inputs!$L$9),IF(AY4=2024,OPEX!$D$24/1.1*(1+Inputs!$J$9)*(1+Inputs!$K$9)*(1+Inputs!$L$9)*(1+Inputs!$M$9),IF(AY4=2025,OPEX!$D$24/1.1*(1+Inputs!$J$9)*(1+Inputs!$K$9)*(1+Inputs!$L$9)*(1+Inputs!$M$9)*(1+Inputs!$N$9),0)))))))/1000</f>
        <v>630.37025735963118</v>
      </c>
      <c r="AZ17" s="167">
        <f>(IF(AZ4=2020,OPEX!$D$24/1.1,IF(AZ4=2021,OPEX!$D$24/1.1*(1+Inputs!$J$9),IF(AZ4=2022,OPEX!$D$24/1.1*(1+Inputs!$J$9)*(1+Inputs!$K$9),IF(AZ4=2023,OPEX!$D$24/1.1*(1+Inputs!$J$9)*(1+Inputs!$K$9)*(1+Inputs!$L$9),IF(AZ4=2024,OPEX!$D$24/1.1*(1+Inputs!$J$9)*(1+Inputs!$K$9)*(1+Inputs!$L$9)*(1+Inputs!$M$9),IF(AZ4=2025,OPEX!$D$24/1.1*(1+Inputs!$J$9)*(1+Inputs!$K$9)*(1+Inputs!$L$9)*(1+Inputs!$M$9)*(1+Inputs!$N$9),0)))))))/1000</f>
        <v>630.37025735963118</v>
      </c>
      <c r="BA17" s="167">
        <f>(IF(BA4=2020,OPEX!$D$24/1.1,IF(BA4=2021,OPEX!$D$24/1.1*(1+Inputs!$J$9),IF(BA4=2022,OPEX!$D$24/1.1*(1+Inputs!$J$9)*(1+Inputs!$K$9),IF(BA4=2023,OPEX!$D$24/1.1*(1+Inputs!$J$9)*(1+Inputs!$K$9)*(1+Inputs!$L$9),IF(BA4=2024,OPEX!$D$24/1.1*(1+Inputs!$J$9)*(1+Inputs!$K$9)*(1+Inputs!$L$9)*(1+Inputs!$M$9),IF(BA4=2025,OPEX!$D$24/1.1*(1+Inputs!$J$9)*(1+Inputs!$K$9)*(1+Inputs!$L$9)*(1+Inputs!$M$9)*(1+Inputs!$N$9),0)))))))/1000</f>
        <v>630.37025735963118</v>
      </c>
      <c r="BB17" s="167">
        <f>(IF(BB4=2020,OPEX!$D$24/1.1,IF(BB4=2021,OPEX!$D$24/1.1*(1+Inputs!$J$9),IF(BB4=2022,OPEX!$D$24/1.1*(1+Inputs!$J$9)*(1+Inputs!$K$9),IF(BB4=2023,OPEX!$D$24/1.1*(1+Inputs!$J$9)*(1+Inputs!$K$9)*(1+Inputs!$L$9),IF(BB4=2024,OPEX!$D$24/1.1*(1+Inputs!$J$9)*(1+Inputs!$K$9)*(1+Inputs!$L$9)*(1+Inputs!$M$9),IF(BB4=2025,OPEX!$D$24/1.1*(1+Inputs!$J$9)*(1+Inputs!$K$9)*(1+Inputs!$L$9)*(1+Inputs!$M$9)*(1+Inputs!$N$9),0)))))))/1000</f>
        <v>630.37025735963118</v>
      </c>
      <c r="BC17" s="167">
        <f>(IF(BC4=2020,OPEX!$D$24/1.1,IF(BC4=2021,OPEX!$D$24/1.1*(1+Inputs!$J$9),IF(BC4=2022,OPEX!$D$24/1.1*(1+Inputs!$J$9)*(1+Inputs!$K$9),IF(BC4=2023,OPEX!$D$24/1.1*(1+Inputs!$J$9)*(1+Inputs!$K$9)*(1+Inputs!$L$9),IF(BC4=2024,OPEX!$D$24/1.1*(1+Inputs!$J$9)*(1+Inputs!$K$9)*(1+Inputs!$L$9)*(1+Inputs!$M$9),IF(BC4=2025,OPEX!$D$24/1.1*(1+Inputs!$J$9)*(1+Inputs!$K$9)*(1+Inputs!$L$9)*(1+Inputs!$M$9)*(1+Inputs!$N$9),0)))))))/1000</f>
        <v>630.37025735963118</v>
      </c>
      <c r="BD17" s="167">
        <f>(IF(BD4=2020,OPEX!$D$24/1.1,IF(BD4=2021,OPEX!$D$24/1.1*(1+Inputs!$J$9),IF(BD4=2022,OPEX!$D$24/1.1*(1+Inputs!$J$9)*(1+Inputs!$K$9),IF(BD4=2023,OPEX!$D$24/1.1*(1+Inputs!$J$9)*(1+Inputs!$K$9)*(1+Inputs!$L$9),IF(BD4=2024,OPEX!$D$24/1.1*(1+Inputs!$J$9)*(1+Inputs!$K$9)*(1+Inputs!$L$9)*(1+Inputs!$M$9),IF(BD4=2025,OPEX!$D$24/1.1*(1+Inputs!$J$9)*(1+Inputs!$K$9)*(1+Inputs!$L$9)*(1+Inputs!$M$9)*(1+Inputs!$N$9),0)))))))/1000</f>
        <v>630.37025735963118</v>
      </c>
      <c r="BE17" s="167">
        <f>(IF(BE4=2020,OPEX!$D$24/1.1,IF(BE4=2021,OPEX!$D$24/1.1*(1+Inputs!$J$9),IF(BE4=2022,OPEX!$D$24/1.1*(1+Inputs!$J$9)*(1+Inputs!$K$9),IF(BE4=2023,OPEX!$D$24/1.1*(1+Inputs!$J$9)*(1+Inputs!$K$9)*(1+Inputs!$L$9),IF(BE4=2024,OPEX!$D$24/1.1*(1+Inputs!$J$9)*(1+Inputs!$K$9)*(1+Inputs!$L$9)*(1+Inputs!$M$9),IF(BE4=2025,OPEX!$D$24/1.1*(1+Inputs!$J$9)*(1+Inputs!$K$9)*(1+Inputs!$L$9)*(1+Inputs!$M$9)*(1+Inputs!$N$9),0)))))))/1000</f>
        <v>630.37025735963118</v>
      </c>
      <c r="BF17" s="167">
        <f>(IF(BF4=2020,OPEX!$D$24/1.1,IF(BF4=2021,OPEX!$D$24/1.1*(1+Inputs!$J$9),IF(BF4=2022,OPEX!$D$24/1.1*(1+Inputs!$J$9)*(1+Inputs!$K$9),IF(BF4=2023,OPEX!$D$24/1.1*(1+Inputs!$J$9)*(1+Inputs!$K$9)*(1+Inputs!$L$9),IF(BF4=2024,OPEX!$D$24/1.1*(1+Inputs!$J$9)*(1+Inputs!$K$9)*(1+Inputs!$L$9)*(1+Inputs!$M$9),IF(BF4=2025,OPEX!$D$24/1.1*(1+Inputs!$J$9)*(1+Inputs!$K$9)*(1+Inputs!$L$9)*(1+Inputs!$M$9)*(1+Inputs!$N$9),0)))))))/1000</f>
        <v>630.37025735963118</v>
      </c>
      <c r="BG17" s="167">
        <f>(IF(BG4=2020,OPEX!$D$24/1.1,IF(BG4=2021,OPEX!$D$24/1.1*(1+Inputs!$J$9),IF(BG4=2022,OPEX!$D$24/1.1*(1+Inputs!$J$9)*(1+Inputs!$K$9),IF(BG4=2023,OPEX!$D$24/1.1*(1+Inputs!$J$9)*(1+Inputs!$K$9)*(1+Inputs!$L$9),IF(BG4=2024,OPEX!$D$24/1.1*(1+Inputs!$J$9)*(1+Inputs!$K$9)*(1+Inputs!$L$9)*(1+Inputs!$M$9),IF(BG4=2025,OPEX!$D$24/1.1*(1+Inputs!$J$9)*(1+Inputs!$K$9)*(1+Inputs!$L$9)*(1+Inputs!$M$9)*(1+Inputs!$N$9),0)))))))/1000</f>
        <v>630.37025735963118</v>
      </c>
      <c r="BH17" s="167">
        <f>(IF(BH4=2020,OPEX!$D$24/1.1,IF(BH4=2021,OPEX!$D$24/1.1*(1+Inputs!$J$9),IF(BH4=2022,OPEX!$D$24/1.1*(1+Inputs!$J$9)*(1+Inputs!$K$9),IF(BH4=2023,OPEX!$D$24/1.1*(1+Inputs!$J$9)*(1+Inputs!$K$9)*(1+Inputs!$L$9),IF(BH4=2024,OPEX!$D$24/1.1*(1+Inputs!$J$9)*(1+Inputs!$K$9)*(1+Inputs!$L$9)*(1+Inputs!$M$9),IF(BH4=2025,OPEX!$D$24/1.1*(1+Inputs!$J$9)*(1+Inputs!$K$9)*(1+Inputs!$L$9)*(1+Inputs!$M$9)*(1+Inputs!$N$9),0)))))))/1000</f>
        <v>0</v>
      </c>
      <c r="BI17" s="167">
        <f>(IF(BI4=2020,OPEX!$D$24/1.1,IF(BI4=2021,OPEX!$D$24/1.1*(1+Inputs!$J$9),IF(BI4=2022,OPEX!$D$24/1.1*(1+Inputs!$J$9)*(1+Inputs!$K$9),IF(BI4=2023,OPEX!$D$24/1.1*(1+Inputs!$J$9)*(1+Inputs!$K$9)*(1+Inputs!$L$9),IF(BI4=2024,OPEX!$D$24/1.1*(1+Inputs!$J$9)*(1+Inputs!$K$9)*(1+Inputs!$L$9)*(1+Inputs!$M$9),IF(BI4=2025,OPEX!$D$24/1.1*(1+Inputs!$J$9)*(1+Inputs!$K$9)*(1+Inputs!$L$9)*(1+Inputs!$M$9)*(1+Inputs!$N$9),0)))))))/1000</f>
        <v>0</v>
      </c>
      <c r="BJ17" s="167">
        <f>(IF(BJ4=2020,OPEX!$D$24/1.1,IF(BJ4=2021,OPEX!$D$24/1.1*(1+Inputs!$J$9),IF(BJ4=2022,OPEX!$D$24/1.1*(1+Inputs!$J$9)*(1+Inputs!$K$9),IF(BJ4=2023,OPEX!$D$24/1.1*(1+Inputs!$J$9)*(1+Inputs!$K$9)*(1+Inputs!$L$9),IF(BJ4=2024,OPEX!$D$24/1.1*(1+Inputs!$J$9)*(1+Inputs!$K$9)*(1+Inputs!$L$9)*(1+Inputs!$M$9),IF(BJ4=2025,OPEX!$D$24/1.1*(1+Inputs!$J$9)*(1+Inputs!$K$9)*(1+Inputs!$L$9)*(1+Inputs!$M$9)*(1+Inputs!$N$9),0)))))))/1000</f>
        <v>0</v>
      </c>
      <c r="BK17" s="167">
        <f>(IF(BK4=2020,OPEX!$D$24/1.1,IF(BK4=2021,OPEX!$D$24/1.1*(1+Inputs!$J$9),IF(BK4=2022,OPEX!$D$24/1.1*(1+Inputs!$J$9)*(1+Inputs!$K$9),IF(BK4=2023,OPEX!$D$24/1.1*(1+Inputs!$J$9)*(1+Inputs!$K$9)*(1+Inputs!$L$9),IF(BK4=2024,OPEX!$D$24/1.1*(1+Inputs!$J$9)*(1+Inputs!$K$9)*(1+Inputs!$L$9)*(1+Inputs!$M$9),IF(BK4=2025,OPEX!$D$24/1.1*(1+Inputs!$J$9)*(1+Inputs!$K$9)*(1+Inputs!$L$9)*(1+Inputs!$M$9)*(1+Inputs!$N$9),0)))))))/1000</f>
        <v>0</v>
      </c>
      <c r="BL17" s="167">
        <f>(IF(BL4=2020,OPEX!$D$24/1.1,IF(BL4=2021,OPEX!$D$24/1.1*(1+Inputs!$J$9),IF(BL4=2022,OPEX!$D$24/1.1*(1+Inputs!$J$9)*(1+Inputs!$K$9),IF(BL4=2023,OPEX!$D$24/1.1*(1+Inputs!$J$9)*(1+Inputs!$K$9)*(1+Inputs!$L$9),IF(BL4=2024,OPEX!$D$24/1.1*(1+Inputs!$J$9)*(1+Inputs!$K$9)*(1+Inputs!$L$9)*(1+Inputs!$M$9),IF(BL4=2025,OPEX!$D$24/1.1*(1+Inputs!$J$9)*(1+Inputs!$K$9)*(1+Inputs!$L$9)*(1+Inputs!$M$9)*(1+Inputs!$N$9),0)))))))/1000</f>
        <v>0</v>
      </c>
      <c r="BM17" s="167">
        <f>(IF(BM4=2020,OPEX!$D$24/1.1,IF(BM4=2021,OPEX!$D$24/1.1*(1+Inputs!$J$9),IF(BM4=2022,OPEX!$D$24/1.1*(1+Inputs!$J$9)*(1+Inputs!$K$9),IF(BM4=2023,OPEX!$D$24/1.1*(1+Inputs!$J$9)*(1+Inputs!$K$9)*(1+Inputs!$L$9),IF(BM4=2024,OPEX!$D$24/1.1*(1+Inputs!$J$9)*(1+Inputs!$K$9)*(1+Inputs!$L$9)*(1+Inputs!$M$9),IF(BM4=2025,OPEX!$D$24/1.1*(1+Inputs!$J$9)*(1+Inputs!$K$9)*(1+Inputs!$L$9)*(1+Inputs!$M$9)*(1+Inputs!$N$9),0)))))))/1000</f>
        <v>0</v>
      </c>
      <c r="BN17" s="167">
        <f>(IF(BN4=2020,OPEX!$D$24/1.1,IF(BN4=2021,OPEX!$D$24/1.1*(1+Inputs!$J$9),IF(BN4=2022,OPEX!$D$24/1.1*(1+Inputs!$J$9)*(1+Inputs!$K$9),IF(BN4=2023,OPEX!$D$24/1.1*(1+Inputs!$J$9)*(1+Inputs!$K$9)*(1+Inputs!$L$9),IF(BN4=2024,OPEX!$D$24/1.1*(1+Inputs!$J$9)*(1+Inputs!$K$9)*(1+Inputs!$L$9)*(1+Inputs!$M$9),IF(BN4=2025,OPEX!$D$24/1.1*(1+Inputs!$J$9)*(1+Inputs!$K$9)*(1+Inputs!$L$9)*(1+Inputs!$M$9)*(1+Inputs!$N$9),0)))))))/1000</f>
        <v>0</v>
      </c>
      <c r="BO17" s="167">
        <f>(IF(BO4=2020,OPEX!$D$24/1.1,IF(BO4=2021,OPEX!$D$24/1.1*(1+Inputs!$J$9),IF(BO4=2022,OPEX!$D$24/1.1*(1+Inputs!$J$9)*(1+Inputs!$K$9),IF(BO4=2023,OPEX!$D$24/1.1*(1+Inputs!$J$9)*(1+Inputs!$K$9)*(1+Inputs!$L$9),IF(BO4=2024,OPEX!$D$24/1.1*(1+Inputs!$J$9)*(1+Inputs!$K$9)*(1+Inputs!$L$9)*(1+Inputs!$M$9),IF(BO4=2025,OPEX!$D$24/1.1*(1+Inputs!$J$9)*(1+Inputs!$K$9)*(1+Inputs!$L$9)*(1+Inputs!$M$9)*(1+Inputs!$N$9),0)))))))/1000</f>
        <v>0</v>
      </c>
      <c r="BP17" s="167">
        <f>(IF(BP4=2020,OPEX!$D$24/1.1,IF(BP4=2021,OPEX!$D$24/1.1*(1+Inputs!$J$9),IF(BP4=2022,OPEX!$D$24/1.1*(1+Inputs!$J$9)*(1+Inputs!$K$9),IF(BP4=2023,OPEX!$D$24/1.1*(1+Inputs!$J$9)*(1+Inputs!$K$9)*(1+Inputs!$L$9),IF(BP4=2024,OPEX!$D$24/1.1*(1+Inputs!$J$9)*(1+Inputs!$K$9)*(1+Inputs!$L$9)*(1+Inputs!$M$9),IF(BP4=2025,OPEX!$D$24/1.1*(1+Inputs!$J$9)*(1+Inputs!$K$9)*(1+Inputs!$L$9)*(1+Inputs!$M$9)*(1+Inputs!$N$9),0)))))))/1000</f>
        <v>0</v>
      </c>
      <c r="BQ17" s="167">
        <f>(IF(BQ4=2020,OPEX!$D$24/1.1,IF(BQ4=2021,OPEX!$D$24/1.1*(1+Inputs!$J$9),IF(BQ4=2022,OPEX!$D$24/1.1*(1+Inputs!$J$9)*(1+Inputs!$K$9),IF(BQ4=2023,OPEX!$D$24/1.1*(1+Inputs!$J$9)*(1+Inputs!$K$9)*(1+Inputs!$L$9),IF(BQ4=2024,OPEX!$D$24/1.1*(1+Inputs!$J$9)*(1+Inputs!$K$9)*(1+Inputs!$L$9)*(1+Inputs!$M$9),IF(BQ4=2025,OPEX!$D$24/1.1*(1+Inputs!$J$9)*(1+Inputs!$K$9)*(1+Inputs!$L$9)*(1+Inputs!$M$9)*(1+Inputs!$N$9),0)))))))/1000</f>
        <v>0</v>
      </c>
      <c r="BR17" s="167">
        <f>(IF(BR4=2020,OPEX!$D$24/1.1,IF(BR4=2021,OPEX!$D$24/1.1*(1+Inputs!$J$9),IF(BR4=2022,OPEX!$D$24/1.1*(1+Inputs!$J$9)*(1+Inputs!$K$9),IF(BR4=2023,OPEX!$D$24/1.1*(1+Inputs!$J$9)*(1+Inputs!$K$9)*(1+Inputs!$L$9),IF(BR4=2024,OPEX!$D$24/1.1*(1+Inputs!$J$9)*(1+Inputs!$K$9)*(1+Inputs!$L$9)*(1+Inputs!$M$9),IF(BR4=2025,OPEX!$D$24/1.1*(1+Inputs!$J$9)*(1+Inputs!$K$9)*(1+Inputs!$L$9)*(1+Inputs!$M$9)*(1+Inputs!$N$9),0)))))))/1000</f>
        <v>0</v>
      </c>
      <c r="BS17" s="167">
        <f>(IF(BS4=2020,OPEX!$D$24/1.1,IF(BS4=2021,OPEX!$D$24/1.1*(1+Inputs!$J$9),IF(BS4=2022,OPEX!$D$24/1.1*(1+Inputs!$J$9)*(1+Inputs!$K$9),IF(BS4=2023,OPEX!$D$24/1.1*(1+Inputs!$J$9)*(1+Inputs!$K$9)*(1+Inputs!$L$9),IF(BS4=2024,OPEX!$D$24/1.1*(1+Inputs!$J$9)*(1+Inputs!$K$9)*(1+Inputs!$L$9)*(1+Inputs!$M$9),IF(BS4=2025,OPEX!$D$24/1.1*(1+Inputs!$J$9)*(1+Inputs!$K$9)*(1+Inputs!$L$9)*(1+Inputs!$M$9)*(1+Inputs!$N$9),0)))))))/1000</f>
        <v>0</v>
      </c>
      <c r="BT17" s="167">
        <f>(IF(BT4=2020,OPEX!$D$24/1.1,IF(BT4=2021,OPEX!$D$24/1.1*(1+Inputs!$J$9),IF(BT4=2022,OPEX!$D$24/1.1*(1+Inputs!$J$9)*(1+Inputs!$K$9),IF(BT4=2023,OPEX!$D$24/1.1*(1+Inputs!$J$9)*(1+Inputs!$K$9)*(1+Inputs!$L$9),IF(BT4=2024,OPEX!$D$24/1.1*(1+Inputs!$J$9)*(1+Inputs!$K$9)*(1+Inputs!$L$9)*(1+Inputs!$M$9),IF(BT4=2025,OPEX!$D$24/1.1*(1+Inputs!$J$9)*(1+Inputs!$K$9)*(1+Inputs!$L$9)*(1+Inputs!$M$9)*(1+Inputs!$N$9),0)))))))/1000</f>
        <v>0</v>
      </c>
      <c r="BU17" s="167">
        <f>(IF(BU4=2020,OPEX!$D$24/1.1,IF(BU4=2021,OPEX!$D$24/1.1*(1+Inputs!$J$9),IF(BU4=2022,OPEX!$D$24/1.1*(1+Inputs!$J$9)*(1+Inputs!$K$9),IF(BU4=2023,OPEX!$D$24/1.1*(1+Inputs!$J$9)*(1+Inputs!$K$9)*(1+Inputs!$L$9),IF(BU4=2024,OPEX!$D$24/1.1*(1+Inputs!$J$9)*(1+Inputs!$K$9)*(1+Inputs!$L$9)*(1+Inputs!$M$9),IF(BU4=2025,OPEX!$D$24/1.1*(1+Inputs!$J$9)*(1+Inputs!$K$9)*(1+Inputs!$L$9)*(1+Inputs!$M$9)*(1+Inputs!$N$9),0)))))))/1000</f>
        <v>0</v>
      </c>
      <c r="BV17" s="167">
        <f>(IF(BV4=2020,OPEX!$D$24/1.1,IF(BV4=2021,OPEX!$D$24/1.1*(1+Inputs!$J$9),IF(BV4=2022,OPEX!$D$24/1.1*(1+Inputs!$J$9)*(1+Inputs!$K$9),IF(BV4=2023,OPEX!$D$24/1.1*(1+Inputs!$J$9)*(1+Inputs!$K$9)*(1+Inputs!$L$9),IF(BV4=2024,OPEX!$D$24/1.1*(1+Inputs!$J$9)*(1+Inputs!$K$9)*(1+Inputs!$L$9)*(1+Inputs!$M$9),IF(BV4=2025,OPEX!$D$24/1.1*(1+Inputs!$J$9)*(1+Inputs!$K$9)*(1+Inputs!$L$9)*(1+Inputs!$M$9)*(1+Inputs!$N$9),0)))))))/1000</f>
        <v>0</v>
      </c>
      <c r="BW17" s="167">
        <f>(IF(BW4=2020,OPEX!$D$24/1.1,IF(BW4=2021,OPEX!$D$24/1.1*(1+Inputs!$J$9),IF(BW4=2022,OPEX!$D$24/1.1*(1+Inputs!$J$9)*(1+Inputs!$K$9),IF(BW4=2023,OPEX!$D$24/1.1*(1+Inputs!$J$9)*(1+Inputs!$K$9)*(1+Inputs!$L$9),IF(BW4=2024,OPEX!$D$24/1.1*(1+Inputs!$J$9)*(1+Inputs!$K$9)*(1+Inputs!$L$9)*(1+Inputs!$M$9),IF(BW4=2025,OPEX!$D$24/1.1*(1+Inputs!$J$9)*(1+Inputs!$K$9)*(1+Inputs!$L$9)*(1+Inputs!$M$9)*(1+Inputs!$N$9),0)))))))/1000</f>
        <v>0</v>
      </c>
      <c r="BX17" s="167">
        <f>(IF(BX4=2020,OPEX!$D$24/1.1,IF(BX4=2021,OPEX!$D$24/1.1*(1+Inputs!$J$9),IF(BX4=2022,OPEX!$D$24/1.1*(1+Inputs!$J$9)*(1+Inputs!$K$9),IF(BX4=2023,OPEX!$D$24/1.1*(1+Inputs!$J$9)*(1+Inputs!$K$9)*(1+Inputs!$L$9),IF(BX4=2024,OPEX!$D$24/1.1*(1+Inputs!$J$9)*(1+Inputs!$K$9)*(1+Inputs!$L$9)*(1+Inputs!$M$9),IF(BX4=2025,OPEX!$D$24/1.1*(1+Inputs!$J$9)*(1+Inputs!$K$9)*(1+Inputs!$L$9)*(1+Inputs!$M$9)*(1+Inputs!$N$9),0)))))))/1000</f>
        <v>0</v>
      </c>
      <c r="BY17" s="167">
        <f>(IF(BY4=2020,OPEX!$D$24/1.1,IF(BY4=2021,OPEX!$D$24/1.1*(1+Inputs!$J$9),IF(BY4=2022,OPEX!$D$24/1.1*(1+Inputs!$J$9)*(1+Inputs!$K$9),IF(BY4=2023,OPEX!$D$24/1.1*(1+Inputs!$J$9)*(1+Inputs!$K$9)*(1+Inputs!$L$9),IF(BY4=2024,OPEX!$D$24/1.1*(1+Inputs!$J$9)*(1+Inputs!$K$9)*(1+Inputs!$L$9)*(1+Inputs!$M$9),IF(BY4=2025,OPEX!$D$24/1.1*(1+Inputs!$J$9)*(1+Inputs!$K$9)*(1+Inputs!$L$9)*(1+Inputs!$M$9)*(1+Inputs!$N$9),0)))))))/1000</f>
        <v>0</v>
      </c>
    </row>
    <row r="18" spans="1:77" ht="15.75" customHeight="1" outlineLevel="2" x14ac:dyDescent="0.25">
      <c r="A18" s="290"/>
      <c r="B18" s="290" t="s">
        <v>409</v>
      </c>
      <c r="C18" s="290" t="s">
        <v>410</v>
      </c>
      <c r="D18" s="167">
        <f t="shared" ref="D18:H18" si="22">SUMIF($K$4:$BR$4,D$5,$K18:$BR18)</f>
        <v>0</v>
      </c>
      <c r="E18" s="167">
        <f t="shared" si="22"/>
        <v>0</v>
      </c>
      <c r="F18" s="167">
        <f t="shared" si="22"/>
        <v>0</v>
      </c>
      <c r="G18" s="167">
        <f t="shared" si="22"/>
        <v>0</v>
      </c>
      <c r="H18" s="167">
        <f t="shared" si="22"/>
        <v>0</v>
      </c>
      <c r="I18" s="167">
        <f t="shared" si="14"/>
        <v>0</v>
      </c>
      <c r="J18" s="297" t="e">
        <f>SUM(D18:I18)/SUM($D$13:$I$13)</f>
        <v>#REF!</v>
      </c>
      <c r="K18" s="167">
        <v>0</v>
      </c>
      <c r="L18" s="167">
        <f>SUM(OPEX!D30:D31)</f>
        <v>0</v>
      </c>
      <c r="M18" s="167">
        <f>SUM(OPEX!$D$30:$D$32)+OPEX!$D$37</f>
        <v>0</v>
      </c>
      <c r="N18" s="167">
        <f>SUM(OPEX!$D$30:$D$32)</f>
        <v>0</v>
      </c>
      <c r="O18" s="167">
        <f>SUM(OPEX!$D$30:$D$32)</f>
        <v>0</v>
      </c>
      <c r="P18" s="167">
        <f>SUM(OPEX!$D$30:$D$32)</f>
        <v>0</v>
      </c>
      <c r="Q18" s="167">
        <f>SUM(OPEX!$D$30:$D$32)</f>
        <v>0</v>
      </c>
      <c r="R18" s="167">
        <f>SUM(OPEX!$D$30:$D$32)</f>
        <v>0</v>
      </c>
      <c r="S18" s="167">
        <f>SUM(OPEX!$D$30:$D$32)</f>
        <v>0</v>
      </c>
      <c r="T18" s="167">
        <f>SUM(OPEX!$D$30:$D$32)</f>
        <v>0</v>
      </c>
      <c r="U18" s="167">
        <f>SUM(OPEX!$D$30:$D$32)</f>
        <v>0</v>
      </c>
      <c r="V18" s="167">
        <f>SUM(OPEX!$D$30:$D$32)</f>
        <v>0</v>
      </c>
      <c r="W18" s="167">
        <f>SUM(OPEX!$D$30:$D$32)+OPEX!D34</f>
        <v>0</v>
      </c>
      <c r="X18" s="167">
        <f>SUM(OPEX!$D$30:$D$32)</f>
        <v>0</v>
      </c>
      <c r="Y18" s="167">
        <f>SUM(OPEX!$D$30:$D$32)+OPEX!$D$37</f>
        <v>0</v>
      </c>
      <c r="Z18" s="167">
        <f>SUM(OPEX!$D$30:$D$32)</f>
        <v>0</v>
      </c>
      <c r="AA18" s="167">
        <f>SUM(OPEX!$D$30:$D$32)</f>
        <v>0</v>
      </c>
      <c r="AB18" s="167">
        <f>SUM(OPEX!$D$30:$D$32)</f>
        <v>0</v>
      </c>
      <c r="AC18" s="167">
        <f>SUM(OPEX!$D$30:$D$33)</f>
        <v>0</v>
      </c>
      <c r="AD18" s="167">
        <f>SUM(OPEX!$D$30:$D$33)</f>
        <v>0</v>
      </c>
      <c r="AE18" s="167">
        <f>SUM(OPEX!$D$30:$D$33)</f>
        <v>0</v>
      </c>
      <c r="AF18" s="167">
        <f>SUM(OPEX!$D$30:$D$33)</f>
        <v>0</v>
      </c>
      <c r="AG18" s="167">
        <f>SUM(OPEX!$D$30:$D$33)</f>
        <v>0</v>
      </c>
      <c r="AH18" s="167">
        <f>SUM(OPEX!$D$30:$D$33)</f>
        <v>0</v>
      </c>
      <c r="AI18" s="167">
        <f>SUM(OPEX!$D$30:$D$33)+OPEX!D34</f>
        <v>0</v>
      </c>
      <c r="AJ18" s="167">
        <f>SUM(OPEX!$D$30:$D$33)</f>
        <v>0</v>
      </c>
      <c r="AK18" s="167">
        <f>SUM(OPEX!$D$30:$D$33)+OPEX!$D$37</f>
        <v>0</v>
      </c>
      <c r="AL18" s="167">
        <f>SUM(OPEX!$D$30:$D$33)</f>
        <v>0</v>
      </c>
      <c r="AM18" s="167">
        <f>SUM(OPEX!$D$30:$D$33)</f>
        <v>0</v>
      </c>
      <c r="AN18" s="167">
        <f>SUM(OPEX!$D$30:$D$33)</f>
        <v>0</v>
      </c>
      <c r="AO18" s="167">
        <f>SUM(OPEX!$D$30:$D$33)+OPEX!$D$35+OPEX!$D$36</f>
        <v>0</v>
      </c>
      <c r="AP18" s="167">
        <f>SUM(OPEX!$D$30:$D$33)</f>
        <v>0</v>
      </c>
      <c r="AQ18" s="167">
        <f>SUM(OPEX!$D$30:$D$33)</f>
        <v>0</v>
      </c>
      <c r="AR18" s="167">
        <f>SUM(OPEX!$D$30:$D$33)</f>
        <v>0</v>
      </c>
      <c r="AS18" s="167">
        <f>SUM(OPEX!$D$30:$D$33)</f>
        <v>0</v>
      </c>
      <c r="AT18" s="167">
        <f>SUM(OPEX!$D$30:$D$33)</f>
        <v>0</v>
      </c>
      <c r="AU18" s="167">
        <f>SUM(OPEX!$D$30:$D$33)+OPEX!D34</f>
        <v>0</v>
      </c>
      <c r="AV18" s="167">
        <f>SUM(OPEX!$D$30:$D$33)</f>
        <v>0</v>
      </c>
      <c r="AW18" s="167">
        <f>SUM(OPEX!$D$30:$D$33)+OPEX!$D$37</f>
        <v>0</v>
      </c>
      <c r="AX18" s="167">
        <f>SUM(OPEX!$D$30:$D$33)</f>
        <v>0</v>
      </c>
      <c r="AY18" s="167">
        <f>SUM(OPEX!$D$30:$D$33)</f>
        <v>0</v>
      </c>
      <c r="AZ18" s="167">
        <f>SUM(OPEX!$D$30:$D$33)</f>
        <v>0</v>
      </c>
      <c r="BA18" s="167">
        <f>SUM(OPEX!$D$30:$D$33)+OPEX!$D$35+OPEX!$D$36</f>
        <v>0</v>
      </c>
      <c r="BB18" s="167">
        <f>SUM(OPEX!$D$30:$D$33)</f>
        <v>0</v>
      </c>
      <c r="BC18" s="167">
        <f>SUM(OPEX!$D$30:$D$33)</f>
        <v>0</v>
      </c>
      <c r="BD18" s="167">
        <f>SUM(OPEX!$D$30:$D$33)</f>
        <v>0</v>
      </c>
      <c r="BE18" s="167">
        <f>SUM(OPEX!$D$30:$D$33)</f>
        <v>0</v>
      </c>
      <c r="BF18" s="167">
        <f>SUM(OPEX!$D$30:$D$33)</f>
        <v>0</v>
      </c>
      <c r="BG18" s="167">
        <f>SUM(OPEX!$D$30:$D$33)+OPEX!D34</f>
        <v>0</v>
      </c>
      <c r="BH18" s="167">
        <f>SUM(OPEX!$D$30:$D$33)</f>
        <v>0</v>
      </c>
      <c r="BI18" s="167">
        <f>SUM(OPEX!$D$30:$D$33)+OPEX!$D$37</f>
        <v>0</v>
      </c>
      <c r="BJ18" s="167">
        <f>SUM(OPEX!$D$30:$D$33)</f>
        <v>0</v>
      </c>
      <c r="BK18" s="167">
        <f>SUM(OPEX!$D$30:$D$33)</f>
        <v>0</v>
      </c>
      <c r="BL18" s="167">
        <f>SUM(OPEX!$D$30:$D$33)</f>
        <v>0</v>
      </c>
      <c r="BM18" s="167">
        <f>SUM(OPEX!$D$30:$D$33)+OPEX!$D$35+OPEX!$D$36</f>
        <v>0</v>
      </c>
      <c r="BN18" s="167">
        <f>SUM(OPEX!$D$30:$D$33)</f>
        <v>0</v>
      </c>
      <c r="BO18" s="167">
        <f>SUM(OPEX!$D$30:$D$33)</f>
        <v>0</v>
      </c>
      <c r="BP18" s="167">
        <f>SUM(OPEX!$D$30:$D$33)</f>
        <v>0</v>
      </c>
      <c r="BQ18" s="167">
        <f>SUM(OPEX!$D$30:$D$33)</f>
        <v>0</v>
      </c>
      <c r="BR18" s="167">
        <f>SUM(OPEX!$D$30:$D$33)</f>
        <v>0</v>
      </c>
      <c r="BS18" s="167">
        <f>SUM(OPEX!$D$30:$D$33)+OPEX!D34</f>
        <v>0</v>
      </c>
      <c r="BT18" s="167">
        <f>SUM(OPEX!$D$30:$D$33)</f>
        <v>0</v>
      </c>
      <c r="BU18" s="167">
        <f>SUM(OPEX!$D$30:$D$33)+OPEX!$D$37</f>
        <v>0</v>
      </c>
      <c r="BV18" s="167">
        <f>SUM(OPEX!$D$30:$D$33)</f>
        <v>0</v>
      </c>
      <c r="BW18" s="167">
        <f>SUM(OPEX!$D$30:$D$33)</f>
        <v>0</v>
      </c>
      <c r="BX18" s="167">
        <f>SUM(OPEX!$D$30:$D$33)</f>
        <v>0</v>
      </c>
      <c r="BY18" s="167">
        <f>SUM(OPEX!$D$30:$D$33)+OPEX!$D$35+OPEX!$D$36</f>
        <v>0</v>
      </c>
    </row>
    <row r="19" spans="1:77" ht="15.75" customHeight="1" outlineLevel="2" x14ac:dyDescent="0.25">
      <c r="A19" s="290"/>
      <c r="B19" s="290" t="s">
        <v>411</v>
      </c>
      <c r="C19" s="290" t="s">
        <v>412</v>
      </c>
      <c r="D19" s="167">
        <f t="shared" ref="D19:H19" si="23">SUMIF($K$4:$BR$4,D$5,$K19:$BR19)</f>
        <v>0</v>
      </c>
      <c r="E19" s="167">
        <f t="shared" si="23"/>
        <v>5587.8649999999998</v>
      </c>
      <c r="F19" s="167">
        <f t="shared" si="23"/>
        <v>19658.025187499999</v>
      </c>
      <c r="G19" s="167">
        <f t="shared" si="23"/>
        <v>28404.421200000004</v>
      </c>
      <c r="H19" s="167">
        <f t="shared" si="23"/>
        <v>34261.097349999996</v>
      </c>
      <c r="I19" s="167">
        <f t="shared" si="14"/>
        <v>40792.059750000008</v>
      </c>
      <c r="J19" s="297"/>
      <c r="K19" s="167">
        <f>+Inputs!P77+Inputs!P78</f>
        <v>0</v>
      </c>
      <c r="L19" s="167">
        <f>+Inputs!Q77+Inputs!Q78</f>
        <v>0</v>
      </c>
      <c r="M19" s="167">
        <f>+Inputs!R77+Inputs!R78</f>
        <v>12.904999999999999</v>
      </c>
      <c r="N19" s="167">
        <f>+Inputs!S77+Inputs!S78</f>
        <v>26.455249999999999</v>
      </c>
      <c r="O19" s="167">
        <f>+Inputs!T77+Inputs!T78</f>
        <v>51.878099999999996</v>
      </c>
      <c r="P19" s="167">
        <f>+Inputs!U77+Inputs!U78</f>
        <v>311.91385000000002</v>
      </c>
      <c r="Q19" s="167">
        <f>+Inputs!V77+Inputs!V78</f>
        <v>401.41002499999996</v>
      </c>
      <c r="R19" s="167">
        <f>+Inputs!W77+Inputs!W78</f>
        <v>483.29225000000002</v>
      </c>
      <c r="S19" s="167">
        <f>+Inputs!X77+Inputs!X78</f>
        <v>574.07892499999991</v>
      </c>
      <c r="T19" s="167">
        <f>+Inputs!Y77+Inputs!Y78</f>
        <v>745.90899999999999</v>
      </c>
      <c r="U19" s="167">
        <f>+Inputs!Z77+Inputs!Z78</f>
        <v>918.90052500000002</v>
      </c>
      <c r="V19" s="167">
        <f>+Inputs!AA77+Inputs!AA78</f>
        <v>985.29674999999997</v>
      </c>
      <c r="W19" s="167">
        <f>+Inputs!AB77+Inputs!AB78</f>
        <v>1075.825325</v>
      </c>
      <c r="X19" s="167">
        <f>+Inputs!AC77+Inputs!AC78</f>
        <v>1270.1423625</v>
      </c>
      <c r="Y19" s="167">
        <f>+Inputs!AD77+Inputs!AD78</f>
        <v>1313.5031624999999</v>
      </c>
      <c r="Z19" s="167">
        <f>+Inputs!AE77+Inputs!AE78</f>
        <v>1360.7354625</v>
      </c>
      <c r="AA19" s="167">
        <f>+Inputs!AF77+Inputs!AF78</f>
        <v>1450.90915</v>
      </c>
      <c r="AB19" s="167">
        <f>+Inputs!AG77+Inputs!AG78</f>
        <v>1619.5774999999999</v>
      </c>
      <c r="AC19" s="167">
        <f>+Inputs!AH77+Inputs!AH78</f>
        <v>1672.2298999999998</v>
      </c>
      <c r="AD19" s="167">
        <f>+Inputs!AI77+Inputs!AI78</f>
        <v>1672.2298999999998</v>
      </c>
      <c r="AE19" s="167">
        <f>+Inputs!AJ77+Inputs!AJ78</f>
        <v>1721.2689</v>
      </c>
      <c r="AF19" s="167">
        <f>+Inputs!AK77+Inputs!AK78</f>
        <v>1775.4699000000001</v>
      </c>
      <c r="AG19" s="167">
        <f>+Inputs!AL77+Inputs!AL78</f>
        <v>1881.9361500000002</v>
      </c>
      <c r="AH19" s="167">
        <f>+Inputs!AM77+Inputs!AM78</f>
        <v>1931.6204000000002</v>
      </c>
      <c r="AI19" s="167">
        <f>+Inputs!AN77+Inputs!AN78</f>
        <v>1988.4024000000002</v>
      </c>
      <c r="AJ19" s="167">
        <f>+Inputs!AO77+Inputs!AO78</f>
        <v>1988.4024000000002</v>
      </c>
      <c r="AK19" s="167">
        <f>+Inputs!AP77+Inputs!AP78</f>
        <v>2041.3129000000001</v>
      </c>
      <c r="AL19" s="167">
        <f>+Inputs!AQ77+Inputs!AQ78</f>
        <v>2070.9944</v>
      </c>
      <c r="AM19" s="167">
        <f>+Inputs!AR77+Inputs!AR78</f>
        <v>2186.6232000000005</v>
      </c>
      <c r="AN19" s="167">
        <f>+Inputs!AS77+Inputs!AS78</f>
        <v>2415.0417000000007</v>
      </c>
      <c r="AO19" s="167">
        <f>+Inputs!AT77+Inputs!AT78</f>
        <v>2448.3366000000005</v>
      </c>
      <c r="AP19" s="167">
        <f>+Inputs!AU77+Inputs!AU78</f>
        <v>2448.3366000000005</v>
      </c>
      <c r="AQ19" s="167">
        <f>+Inputs!AV77+Inputs!AV78</f>
        <v>2510.5387000000001</v>
      </c>
      <c r="AR19" s="167">
        <f>+Inputs!AW77+Inputs!AW78</f>
        <v>2510.5387000000001</v>
      </c>
      <c r="AS19" s="167">
        <f>+Inputs!AX77+Inputs!AX78</f>
        <v>2510.5387000000001</v>
      </c>
      <c r="AT19" s="167">
        <f>+Inputs!AY77+Inputs!AY78</f>
        <v>2636.8786500000006</v>
      </c>
      <c r="AU19" s="167">
        <f>+Inputs!AZ77+Inputs!AZ78</f>
        <v>2636.8786500000006</v>
      </c>
      <c r="AV19" s="167">
        <f>+Inputs!BA77+Inputs!BA78</f>
        <v>2636.8786500000006</v>
      </c>
      <c r="AW19" s="167">
        <f>+Inputs!BB77+Inputs!BB78</f>
        <v>2636.8786500000006</v>
      </c>
      <c r="AX19" s="167">
        <f>+Inputs!BC77+Inputs!BC78</f>
        <v>2636.8786500000006</v>
      </c>
      <c r="AY19" s="167">
        <f>+Inputs!BD77+Inputs!BD78</f>
        <v>2636.8786500000006</v>
      </c>
      <c r="AZ19" s="167">
        <f>+Inputs!BE77+Inputs!BE78</f>
        <v>2842.5843500000005</v>
      </c>
      <c r="BA19" s="167">
        <f>+Inputs!BF77+Inputs!BF78</f>
        <v>2981.5712000000003</v>
      </c>
      <c r="BB19" s="167">
        <f>+Inputs!BG77+Inputs!BG78</f>
        <v>2981.5712000000003</v>
      </c>
      <c r="BC19" s="167">
        <f>+Inputs!BH77+Inputs!BH78</f>
        <v>2981.5712000000003</v>
      </c>
      <c r="BD19" s="167">
        <f>+Inputs!BI77+Inputs!BI78</f>
        <v>2981.5712000000003</v>
      </c>
      <c r="BE19" s="167">
        <f>+Inputs!BJ77+Inputs!BJ78</f>
        <v>2981.5712000000003</v>
      </c>
      <c r="BF19" s="167">
        <f>+Inputs!BK77+Inputs!BK78</f>
        <v>2981.5712000000003</v>
      </c>
      <c r="BG19" s="167">
        <f>+Inputs!BL77+Inputs!BL78</f>
        <v>2981.5712000000003</v>
      </c>
      <c r="BH19" s="167">
        <f>+Inputs!BM77+Inputs!BM78</f>
        <v>3120.558050000001</v>
      </c>
      <c r="BI19" s="167">
        <f>+Inputs!BN77+Inputs!BN78</f>
        <v>3120.558050000001</v>
      </c>
      <c r="BJ19" s="167">
        <f>+Inputs!BO77+Inputs!BO78</f>
        <v>3120.558050000001</v>
      </c>
      <c r="BK19" s="167">
        <f>+Inputs!BP77+Inputs!BP78</f>
        <v>3120.558050000001</v>
      </c>
      <c r="BL19" s="167">
        <f>+Inputs!BQ77+Inputs!BQ78</f>
        <v>3373.4960500000011</v>
      </c>
      <c r="BM19" s="167">
        <f>+Inputs!BR77+Inputs!BR78</f>
        <v>3373.4960500000011</v>
      </c>
      <c r="BN19" s="167">
        <f>+Inputs!BS77+Inputs!BS78</f>
        <v>3454.7975500000011</v>
      </c>
      <c r="BO19" s="167">
        <f>+Inputs!BT77+Inputs!BT78</f>
        <v>3605.140800000001</v>
      </c>
      <c r="BP19" s="167">
        <f>+Inputs!BU77+Inputs!BU78</f>
        <v>3605.140800000001</v>
      </c>
      <c r="BQ19" s="167">
        <f>+Inputs!BV77+Inputs!BV78</f>
        <v>3605.140800000001</v>
      </c>
      <c r="BR19" s="167">
        <f>+Inputs!BW77+Inputs!BW78</f>
        <v>3605.140800000001</v>
      </c>
      <c r="BS19" s="167">
        <f>+Inputs!BX77+Inputs!BX78</f>
        <v>3687.4747000000007</v>
      </c>
      <c r="BT19" s="167">
        <f>+Inputs!BY77+Inputs!BY78</f>
        <v>3687.4747000000007</v>
      </c>
      <c r="BU19" s="167">
        <f>+Inputs!BZ77+Inputs!BZ78</f>
        <v>3687.4747000000007</v>
      </c>
      <c r="BV19" s="167">
        <f>+Inputs!CA77+Inputs!CA78</f>
        <v>3687.4747000000007</v>
      </c>
      <c r="BW19" s="167">
        <f>+Inputs!CB77+Inputs!CB78</f>
        <v>3687.4747000000007</v>
      </c>
      <c r="BX19" s="167">
        <f>+Inputs!CC77+Inputs!CC78</f>
        <v>3687.4747000000007</v>
      </c>
      <c r="BY19" s="167">
        <f>+Inputs!CD77+Inputs!CD78</f>
        <v>3687.4747000000007</v>
      </c>
    </row>
    <row r="20" spans="1:77" ht="15.75" customHeight="1" outlineLevel="2" x14ac:dyDescent="0.25">
      <c r="A20" s="290"/>
      <c r="B20" s="290" t="s">
        <v>413</v>
      </c>
      <c r="C20" s="290" t="s">
        <v>414</v>
      </c>
      <c r="D20" s="167">
        <f t="shared" ref="D20:H20" si="24">SUMIF($K$4:$BR$4,D$5,$K20:$BR20)</f>
        <v>0</v>
      </c>
      <c r="E20" s="167">
        <f t="shared" si="24"/>
        <v>960</v>
      </c>
      <c r="F20" s="167" t="e">
        <f t="shared" si="24"/>
        <v>#REF!</v>
      </c>
      <c r="G20" s="167" t="e">
        <f t="shared" si="24"/>
        <v>#REF!</v>
      </c>
      <c r="H20" s="167" t="e">
        <f t="shared" si="24"/>
        <v>#REF!</v>
      </c>
      <c r="I20" s="167" t="e">
        <f t="shared" si="14"/>
        <v>#REF!</v>
      </c>
      <c r="J20" s="297" t="e">
        <f t="shared" ref="J20:J21" si="25">SUM(D20:I20)/SUM($D$13:$I$13)</f>
        <v>#REF!</v>
      </c>
      <c r="K20" s="167"/>
      <c r="L20" s="167"/>
      <c r="M20" s="167"/>
      <c r="N20" s="167"/>
      <c r="O20" s="167"/>
      <c r="P20" s="167"/>
      <c r="Q20" s="167"/>
      <c r="R20" s="167">
        <f>HR!R17*20</f>
        <v>0</v>
      </c>
      <c r="S20" s="167">
        <f>HR!S17*20</f>
        <v>0</v>
      </c>
      <c r="T20" s="167">
        <f>HR!T17*20</f>
        <v>0</v>
      </c>
      <c r="U20" s="167">
        <f>HR!U17*20</f>
        <v>320</v>
      </c>
      <c r="V20" s="167">
        <f>HR!V17*20</f>
        <v>320</v>
      </c>
      <c r="W20" s="167">
        <f>HR!W17*20</f>
        <v>320</v>
      </c>
      <c r="X20" s="167">
        <f>HR!X17*20</f>
        <v>320</v>
      </c>
      <c r="Y20" s="167">
        <f>HR!Y17*20</f>
        <v>320</v>
      </c>
      <c r="Z20" s="167">
        <f>HR!Z17*20</f>
        <v>320</v>
      </c>
      <c r="AA20" s="167" t="e">
        <f>HR!#REF!*20</f>
        <v>#REF!</v>
      </c>
      <c r="AB20" s="167" t="e">
        <f>HR!#REF!*20</f>
        <v>#REF!</v>
      </c>
      <c r="AC20" s="167" t="e">
        <f>HR!#REF!*20</f>
        <v>#REF!</v>
      </c>
      <c r="AD20" s="167" t="e">
        <f>HR!#REF!*20</f>
        <v>#REF!</v>
      </c>
      <c r="AE20" s="167" t="e">
        <f>HR!#REF!*20</f>
        <v>#REF!</v>
      </c>
      <c r="AF20" s="167" t="e">
        <f>HR!#REF!*20</f>
        <v>#REF!</v>
      </c>
      <c r="AG20" s="167" t="e">
        <f>HR!#REF!*20</f>
        <v>#REF!</v>
      </c>
      <c r="AH20" s="167" t="e">
        <f>HR!#REF!*20</f>
        <v>#REF!</v>
      </c>
      <c r="AI20" s="167" t="e">
        <f>HR!#REF!*20</f>
        <v>#REF!</v>
      </c>
      <c r="AJ20" s="167" t="e">
        <f>HR!#REF!*20</f>
        <v>#REF!</v>
      </c>
      <c r="AK20" s="167" t="e">
        <f>HR!#REF!*20</f>
        <v>#REF!</v>
      </c>
      <c r="AL20" s="167" t="e">
        <f>HR!#REF!*20</f>
        <v>#REF!</v>
      </c>
      <c r="AM20" s="167" t="e">
        <f>HR!#REF!*20</f>
        <v>#REF!</v>
      </c>
      <c r="AN20" s="167" t="e">
        <f>HR!#REF!*20</f>
        <v>#REF!</v>
      </c>
      <c r="AO20" s="167" t="e">
        <f>HR!#REF!*20</f>
        <v>#REF!</v>
      </c>
      <c r="AP20" s="167" t="e">
        <f>HR!#REF!*20</f>
        <v>#REF!</v>
      </c>
      <c r="AQ20" s="167" t="e">
        <f>HR!#REF!*20</f>
        <v>#REF!</v>
      </c>
      <c r="AR20" s="167" t="e">
        <f>HR!#REF!*20</f>
        <v>#REF!</v>
      </c>
      <c r="AS20" s="167" t="e">
        <f>HR!#REF!*20</f>
        <v>#REF!</v>
      </c>
      <c r="AT20" s="167" t="e">
        <f>HR!#REF!*20</f>
        <v>#REF!</v>
      </c>
      <c r="AU20" s="167" t="e">
        <f>HR!#REF!*20</f>
        <v>#REF!</v>
      </c>
      <c r="AV20" s="167" t="e">
        <f>HR!#REF!*20</f>
        <v>#REF!</v>
      </c>
      <c r="AW20" s="167" t="e">
        <f>HR!#REF!*20</f>
        <v>#REF!</v>
      </c>
      <c r="AX20" s="167" t="e">
        <f>HR!#REF!*20</f>
        <v>#REF!</v>
      </c>
      <c r="AY20" s="167" t="e">
        <f>HR!#REF!*20</f>
        <v>#REF!</v>
      </c>
      <c r="AZ20" s="167" t="e">
        <f>HR!#REF!*20</f>
        <v>#REF!</v>
      </c>
      <c r="BA20" s="167" t="e">
        <f>HR!#REF!*20</f>
        <v>#REF!</v>
      </c>
      <c r="BB20" s="167" t="e">
        <f>HR!#REF!*20</f>
        <v>#REF!</v>
      </c>
      <c r="BC20" s="167" t="e">
        <f>HR!#REF!*20</f>
        <v>#REF!</v>
      </c>
      <c r="BD20" s="167" t="e">
        <f>HR!#REF!*20</f>
        <v>#REF!</v>
      </c>
      <c r="BE20" s="167" t="e">
        <f>HR!#REF!*20</f>
        <v>#REF!</v>
      </c>
      <c r="BF20" s="167" t="e">
        <f>HR!#REF!*20</f>
        <v>#REF!</v>
      </c>
      <c r="BG20" s="167" t="e">
        <f>HR!#REF!*20</f>
        <v>#REF!</v>
      </c>
      <c r="BH20" s="167" t="e">
        <f>HR!#REF!*20</f>
        <v>#REF!</v>
      </c>
      <c r="BI20" s="167" t="e">
        <f>HR!#REF!*20</f>
        <v>#REF!</v>
      </c>
      <c r="BJ20" s="167" t="e">
        <f>HR!#REF!*20</f>
        <v>#REF!</v>
      </c>
      <c r="BK20" s="167" t="e">
        <f>HR!#REF!*20</f>
        <v>#REF!</v>
      </c>
      <c r="BL20" s="167" t="e">
        <f>HR!#REF!*20</f>
        <v>#REF!</v>
      </c>
      <c r="BM20" s="167" t="e">
        <f>HR!#REF!*20</f>
        <v>#REF!</v>
      </c>
      <c r="BN20" s="167" t="e">
        <f>HR!#REF!*20</f>
        <v>#REF!</v>
      </c>
      <c r="BO20" s="167" t="e">
        <f>HR!#REF!*20</f>
        <v>#REF!</v>
      </c>
      <c r="BP20" s="167" t="e">
        <f>HR!#REF!*20</f>
        <v>#REF!</v>
      </c>
      <c r="BQ20" s="167" t="e">
        <f>HR!#REF!*20</f>
        <v>#REF!</v>
      </c>
      <c r="BR20" s="167" t="e">
        <f>HR!#REF!*20</f>
        <v>#REF!</v>
      </c>
      <c r="BS20" s="167" t="e">
        <f>HR!#REF!*20</f>
        <v>#REF!</v>
      </c>
      <c r="BT20" s="167" t="e">
        <f>HR!#REF!*20</f>
        <v>#REF!</v>
      </c>
      <c r="BU20" s="167" t="e">
        <f>HR!#REF!*20</f>
        <v>#REF!</v>
      </c>
      <c r="BV20" s="167" t="e">
        <f>HR!#REF!*20</f>
        <v>#REF!</v>
      </c>
      <c r="BW20" s="167" t="e">
        <f>HR!#REF!*20</f>
        <v>#REF!</v>
      </c>
      <c r="BX20" s="167" t="e">
        <f>HR!#REF!*20</f>
        <v>#REF!</v>
      </c>
      <c r="BY20" s="167" t="e">
        <f>HR!#REF!*20</f>
        <v>#REF!</v>
      </c>
    </row>
    <row r="21" spans="1:77" ht="15.75" customHeight="1" outlineLevel="2" x14ac:dyDescent="0.25">
      <c r="A21" s="290"/>
      <c r="B21" s="290" t="s">
        <v>415</v>
      </c>
      <c r="C21" s="290" t="s">
        <v>416</v>
      </c>
      <c r="D21" s="167">
        <f t="shared" ref="D21:H21" si="26">SUMIF($K$4:$BR$4,D$5,$K21:$BR21)</f>
        <v>0</v>
      </c>
      <c r="E21" s="167">
        <f t="shared" si="26"/>
        <v>829.08649381818191</v>
      </c>
      <c r="F21" s="167">
        <f t="shared" si="26"/>
        <v>1327.5871845237707</v>
      </c>
      <c r="G21" s="167">
        <f t="shared" si="26"/>
        <v>1417.2125953509703</v>
      </c>
      <c r="H21" s="167">
        <f t="shared" si="26"/>
        <v>1512.8886176631142</v>
      </c>
      <c r="I21" s="167">
        <f t="shared" si="14"/>
        <v>0</v>
      </c>
      <c r="J21" s="297" t="e">
        <f t="shared" si="25"/>
        <v>#REF!</v>
      </c>
      <c r="K21" s="167">
        <v>0</v>
      </c>
      <c r="L21" s="167">
        <v>0</v>
      </c>
      <c r="M21" s="167">
        <v>0</v>
      </c>
      <c r="N21" s="167">
        <v>0</v>
      </c>
      <c r="O21" s="167">
        <v>0</v>
      </c>
      <c r="P21" s="167">
        <f>(IF(P4=2020,OPEX!$C$9/1.1,IF(P4=2021,OPEX!$C$9/1.1*(1+Inputs!$J$9),IF(P4=2022,OPEX!$C$9/1.1*(1+Inputs!$J$9)*(1+Inputs!$K$9),IF(P4=2023,OPEX!$C$9/1.1*(1+Inputs!$J$9)*(1+Inputs!$K$9)*(1+Inputs!$L$9),IF(P4=2024,OPEX!$C$9/1.1*(1+Inputs!$J$9)*(1+Inputs!$K$9)*(1+Inputs!$L$9)*(1+Inputs!$M$9),IF(P4=2025,OPEX!$C$9/1.1*(1+Inputs!$J$9)*(1+Inputs!$K$9)*(1+Inputs!$L$9)*(1+Inputs!$M$9)*(1+Inputs!$N$9),0)))))))/1000</f>
        <v>103.63581172727271</v>
      </c>
      <c r="Q21" s="167">
        <f>(IF(Q4=2020,OPEX!$C$9/1.1,IF(Q4=2021,OPEX!$C$9/1.1*(1+Inputs!$J$9),IF(Q4=2022,OPEX!$C$9/1.1*(1+Inputs!$J$9)*(1+Inputs!$K$9),IF(Q4=2023,OPEX!$C$9/1.1*(1+Inputs!$J$9)*(1+Inputs!$K$9)*(1+Inputs!$L$9),IF(Q4=2024,OPEX!$C$9/1.1*(1+Inputs!$J$9)*(1+Inputs!$K$9)*(1+Inputs!$L$9)*(1+Inputs!$M$9),IF(Q4=2025,OPEX!$C$9/1.1*(1+Inputs!$J$9)*(1+Inputs!$K$9)*(1+Inputs!$L$9)*(1+Inputs!$M$9)*(1+Inputs!$N$9),0)))))))/1000</f>
        <v>103.63581172727271</v>
      </c>
      <c r="R21" s="167">
        <f>(IF(R4=2020,OPEX!$C$9/1.1,IF(R4=2021,OPEX!$C$9/1.1*(1+Inputs!$J$9),IF(R4=2022,OPEX!$C$9/1.1*(1+Inputs!$J$9)*(1+Inputs!$K$9),IF(R4=2023,OPEX!$C$9/1.1*(1+Inputs!$J$9)*(1+Inputs!$K$9)*(1+Inputs!$L$9),IF(R4=2024,OPEX!$C$9/1.1*(1+Inputs!$J$9)*(1+Inputs!$K$9)*(1+Inputs!$L$9)*(1+Inputs!$M$9),IF(R4=2025,OPEX!$C$9/1.1*(1+Inputs!$J$9)*(1+Inputs!$K$9)*(1+Inputs!$L$9)*(1+Inputs!$M$9)*(1+Inputs!$N$9),0)))))))/1000</f>
        <v>103.63581172727271</v>
      </c>
      <c r="S21" s="167">
        <f>(IF(S4=2020,OPEX!$C$9/1.1,IF(S4=2021,OPEX!$C$9/1.1*(1+Inputs!$J$9),IF(S4=2022,OPEX!$C$9/1.1*(1+Inputs!$J$9)*(1+Inputs!$K$9),IF(S4=2023,OPEX!$C$9/1.1*(1+Inputs!$J$9)*(1+Inputs!$K$9)*(1+Inputs!$L$9),IF(S4=2024,OPEX!$C$9/1.1*(1+Inputs!$J$9)*(1+Inputs!$K$9)*(1+Inputs!$L$9)*(1+Inputs!$M$9),IF(S4=2025,OPEX!$C$9/1.1*(1+Inputs!$J$9)*(1+Inputs!$K$9)*(1+Inputs!$L$9)*(1+Inputs!$M$9)*(1+Inputs!$N$9),0)))))))/1000</f>
        <v>103.63581172727271</v>
      </c>
      <c r="T21" s="167">
        <f>(IF(T4=2020,OPEX!$C$9/1.1,IF(T4=2021,OPEX!$C$9/1.1*(1+Inputs!$J$9),IF(T4=2022,OPEX!$C$9/1.1*(1+Inputs!$J$9)*(1+Inputs!$K$9),IF(T4=2023,OPEX!$C$9/1.1*(1+Inputs!$J$9)*(1+Inputs!$K$9)*(1+Inputs!$L$9),IF(T4=2024,OPEX!$C$9/1.1*(1+Inputs!$J$9)*(1+Inputs!$K$9)*(1+Inputs!$L$9)*(1+Inputs!$M$9),IF(T4=2025,OPEX!$C$9/1.1*(1+Inputs!$J$9)*(1+Inputs!$K$9)*(1+Inputs!$L$9)*(1+Inputs!$M$9)*(1+Inputs!$N$9),0)))))))/1000</f>
        <v>103.63581172727271</v>
      </c>
      <c r="U21" s="167">
        <f>(IF(U4=2020,OPEX!$C$9/1.1,IF(U4=2021,OPEX!$C$9/1.1*(1+Inputs!$J$9),IF(U4=2022,OPEX!$C$9/1.1*(1+Inputs!$J$9)*(1+Inputs!$K$9),IF(U4=2023,OPEX!$C$9/1.1*(1+Inputs!$J$9)*(1+Inputs!$K$9)*(1+Inputs!$L$9),IF(U4=2024,OPEX!$C$9/1.1*(1+Inputs!$J$9)*(1+Inputs!$K$9)*(1+Inputs!$L$9)*(1+Inputs!$M$9),IF(U4=2025,OPEX!$C$9/1.1*(1+Inputs!$J$9)*(1+Inputs!$K$9)*(1+Inputs!$L$9)*(1+Inputs!$M$9)*(1+Inputs!$N$9),0)))))))/1000</f>
        <v>103.63581172727271</v>
      </c>
      <c r="V21" s="167">
        <f>(IF(V4=2020,OPEX!$C$9/1.1,IF(V4=2021,OPEX!$C$9/1.1*(1+Inputs!$J$9),IF(V4=2022,OPEX!$C$9/1.1*(1+Inputs!$J$9)*(1+Inputs!$K$9),IF(V4=2023,OPEX!$C$9/1.1*(1+Inputs!$J$9)*(1+Inputs!$K$9)*(1+Inputs!$L$9),IF(V4=2024,OPEX!$C$9/1.1*(1+Inputs!$J$9)*(1+Inputs!$K$9)*(1+Inputs!$L$9)*(1+Inputs!$M$9),IF(V4=2025,OPEX!$C$9/1.1*(1+Inputs!$J$9)*(1+Inputs!$K$9)*(1+Inputs!$L$9)*(1+Inputs!$M$9)*(1+Inputs!$N$9),0)))))))/1000</f>
        <v>103.63581172727271</v>
      </c>
      <c r="W21" s="167">
        <f>(IF(W4=2020,OPEX!$C$9/1.1,IF(W4=2021,OPEX!$C$9/1.1*(1+Inputs!$J$9),IF(W4=2022,OPEX!$C$9/1.1*(1+Inputs!$J$9)*(1+Inputs!$K$9),IF(W4=2023,OPEX!$C$9/1.1*(1+Inputs!$J$9)*(1+Inputs!$K$9)*(1+Inputs!$L$9),IF(W4=2024,OPEX!$C$9/1.1*(1+Inputs!$J$9)*(1+Inputs!$K$9)*(1+Inputs!$L$9)*(1+Inputs!$M$9),IF(W4=2025,OPEX!$C$9/1.1*(1+Inputs!$J$9)*(1+Inputs!$K$9)*(1+Inputs!$L$9)*(1+Inputs!$M$9)*(1+Inputs!$N$9),0)))))))/1000</f>
        <v>103.63581172727271</v>
      </c>
      <c r="X21" s="167">
        <f>(IF(X4=2020,OPEX!$C$9/1.1,IF(X4=2021,OPEX!$C$9/1.1*(1+Inputs!$J$9),IF(X4=2022,OPEX!$C$9/1.1*(1+Inputs!$J$9)*(1+Inputs!$K$9),IF(X4=2023,OPEX!$C$9/1.1*(1+Inputs!$J$9)*(1+Inputs!$K$9)*(1+Inputs!$L$9),IF(X4=2024,OPEX!$C$9/1.1*(1+Inputs!$J$9)*(1+Inputs!$K$9)*(1+Inputs!$L$9)*(1+Inputs!$M$9),IF(X4=2025,OPEX!$C$9/1.1*(1+Inputs!$J$9)*(1+Inputs!$K$9)*(1+Inputs!$L$9)*(1+Inputs!$M$9)*(1+Inputs!$N$9),0)))))))/1000</f>
        <v>110.63226537698088</v>
      </c>
      <c r="Y21" s="167">
        <f>(IF(Y4=2020,OPEX!$C$9/1.1,IF(Y4=2021,OPEX!$C$9/1.1*(1+Inputs!$J$9),IF(Y4=2022,OPEX!$C$9/1.1*(1+Inputs!$J$9)*(1+Inputs!$K$9),IF(Y4=2023,OPEX!$C$9/1.1*(1+Inputs!$J$9)*(1+Inputs!$K$9)*(1+Inputs!$L$9),IF(Y4=2024,OPEX!$C$9/1.1*(1+Inputs!$J$9)*(1+Inputs!$K$9)*(1+Inputs!$L$9)*(1+Inputs!$M$9),IF(Y4=2025,OPEX!$C$9/1.1*(1+Inputs!$J$9)*(1+Inputs!$K$9)*(1+Inputs!$L$9)*(1+Inputs!$M$9)*(1+Inputs!$N$9),0)))))))/1000</f>
        <v>110.63226537698088</v>
      </c>
      <c r="Z21" s="167">
        <f>(IF(Z4=2020,OPEX!$C$9/1.1,IF(Z4=2021,OPEX!$C$9/1.1*(1+Inputs!$J$9),IF(Z4=2022,OPEX!$C$9/1.1*(1+Inputs!$J$9)*(1+Inputs!$K$9),IF(Z4=2023,OPEX!$C$9/1.1*(1+Inputs!$J$9)*(1+Inputs!$K$9)*(1+Inputs!$L$9),IF(Z4=2024,OPEX!$C$9/1.1*(1+Inputs!$J$9)*(1+Inputs!$K$9)*(1+Inputs!$L$9)*(1+Inputs!$M$9),IF(Z4=2025,OPEX!$C$9/1.1*(1+Inputs!$J$9)*(1+Inputs!$K$9)*(1+Inputs!$L$9)*(1+Inputs!$M$9)*(1+Inputs!$N$9),0)))))))/1000</f>
        <v>110.63226537698088</v>
      </c>
      <c r="AA21" s="167">
        <f>(IF(AA4=2020,OPEX!$C$9/1.1,IF(AA4=2021,OPEX!$C$9/1.1*(1+Inputs!$J$9),IF(AA4=2022,OPEX!$C$9/1.1*(1+Inputs!$J$9)*(1+Inputs!$K$9),IF(AA4=2023,OPEX!$C$9/1.1*(1+Inputs!$J$9)*(1+Inputs!$K$9)*(1+Inputs!$L$9),IF(AA4=2024,OPEX!$C$9/1.1*(1+Inputs!$J$9)*(1+Inputs!$K$9)*(1+Inputs!$L$9)*(1+Inputs!$M$9),IF(AA4=2025,OPEX!$C$9/1.1*(1+Inputs!$J$9)*(1+Inputs!$K$9)*(1+Inputs!$L$9)*(1+Inputs!$M$9)*(1+Inputs!$N$9),0)))))))/1000</f>
        <v>110.63226537698088</v>
      </c>
      <c r="AB21" s="167">
        <f>(IF(AB4=2020,OPEX!$C$9/1.1,IF(AB4=2021,OPEX!$C$9/1.1*(1+Inputs!$J$9),IF(AB4=2022,OPEX!$C$9/1.1*(1+Inputs!$J$9)*(1+Inputs!$K$9),IF(AB4=2023,OPEX!$C$9/1.1*(1+Inputs!$J$9)*(1+Inputs!$K$9)*(1+Inputs!$L$9),IF(AB4=2024,OPEX!$C$9/1.1*(1+Inputs!$J$9)*(1+Inputs!$K$9)*(1+Inputs!$L$9)*(1+Inputs!$M$9),IF(AB4=2025,OPEX!$C$9/1.1*(1+Inputs!$J$9)*(1+Inputs!$K$9)*(1+Inputs!$L$9)*(1+Inputs!$M$9)*(1+Inputs!$N$9),0)))))))/1000</f>
        <v>110.63226537698088</v>
      </c>
      <c r="AC21" s="167">
        <f>(IF(AC4=2020,OPEX!$C$9/1.1,IF(AC4=2021,OPEX!$C$9/1.1*(1+Inputs!$J$9),IF(AC4=2022,OPEX!$C$9/1.1*(1+Inputs!$J$9)*(1+Inputs!$K$9),IF(AC4=2023,OPEX!$C$9/1.1*(1+Inputs!$J$9)*(1+Inputs!$K$9)*(1+Inputs!$L$9),IF(AC4=2024,OPEX!$C$9/1.1*(1+Inputs!$J$9)*(1+Inputs!$K$9)*(1+Inputs!$L$9)*(1+Inputs!$M$9),IF(AC4=2025,OPEX!$C$9/1.1*(1+Inputs!$J$9)*(1+Inputs!$K$9)*(1+Inputs!$L$9)*(1+Inputs!$M$9)*(1+Inputs!$N$9),0)))))))/1000</f>
        <v>110.63226537698088</v>
      </c>
      <c r="AD21" s="167">
        <f>(IF(AD4=2020,OPEX!$C$9/1.1,IF(AD4=2021,OPEX!$C$9/1.1*(1+Inputs!$J$9),IF(AD4=2022,OPEX!$C$9/1.1*(1+Inputs!$J$9)*(1+Inputs!$K$9),IF(AD4=2023,OPEX!$C$9/1.1*(1+Inputs!$J$9)*(1+Inputs!$K$9)*(1+Inputs!$L$9),IF(AD4=2024,OPEX!$C$9/1.1*(1+Inputs!$J$9)*(1+Inputs!$K$9)*(1+Inputs!$L$9)*(1+Inputs!$M$9),IF(AD4=2025,OPEX!$C$9/1.1*(1+Inputs!$J$9)*(1+Inputs!$K$9)*(1+Inputs!$L$9)*(1+Inputs!$M$9)*(1+Inputs!$N$9),0)))))))/1000</f>
        <v>110.63226537698088</v>
      </c>
      <c r="AE21" s="167">
        <f>(IF(AE4=2020,OPEX!$C$9/1.1,IF(AE4=2021,OPEX!$C$9/1.1*(1+Inputs!$J$9),IF(AE4=2022,OPEX!$C$9/1.1*(1+Inputs!$J$9)*(1+Inputs!$K$9),IF(AE4=2023,OPEX!$C$9/1.1*(1+Inputs!$J$9)*(1+Inputs!$K$9)*(1+Inputs!$L$9),IF(AE4=2024,OPEX!$C$9/1.1*(1+Inputs!$J$9)*(1+Inputs!$K$9)*(1+Inputs!$L$9)*(1+Inputs!$M$9),IF(AE4=2025,OPEX!$C$9/1.1*(1+Inputs!$J$9)*(1+Inputs!$K$9)*(1+Inputs!$L$9)*(1+Inputs!$M$9)*(1+Inputs!$N$9),0)))))))/1000</f>
        <v>110.63226537698088</v>
      </c>
      <c r="AF21" s="167">
        <f>(IF(AF4=2020,OPEX!$C$9/1.1,IF(AF4=2021,OPEX!$C$9/1.1*(1+Inputs!$J$9),IF(AF4=2022,OPEX!$C$9/1.1*(1+Inputs!$J$9)*(1+Inputs!$K$9),IF(AF4=2023,OPEX!$C$9/1.1*(1+Inputs!$J$9)*(1+Inputs!$K$9)*(1+Inputs!$L$9),IF(AF4=2024,OPEX!$C$9/1.1*(1+Inputs!$J$9)*(1+Inputs!$K$9)*(1+Inputs!$L$9)*(1+Inputs!$M$9),IF(AF4=2025,OPEX!$C$9/1.1*(1+Inputs!$J$9)*(1+Inputs!$K$9)*(1+Inputs!$L$9)*(1+Inputs!$M$9)*(1+Inputs!$N$9),0)))))))/1000</f>
        <v>110.63226537698088</v>
      </c>
      <c r="AG21" s="167">
        <f>(IF(AG4=2020,OPEX!$C$9/1.1,IF(AG4=2021,OPEX!$C$9/1.1*(1+Inputs!$J$9),IF(AG4=2022,OPEX!$C$9/1.1*(1+Inputs!$J$9)*(1+Inputs!$K$9),IF(AG4=2023,OPEX!$C$9/1.1*(1+Inputs!$J$9)*(1+Inputs!$K$9)*(1+Inputs!$L$9),IF(AG4=2024,OPEX!$C$9/1.1*(1+Inputs!$J$9)*(1+Inputs!$K$9)*(1+Inputs!$L$9)*(1+Inputs!$M$9),IF(AG4=2025,OPEX!$C$9/1.1*(1+Inputs!$J$9)*(1+Inputs!$K$9)*(1+Inputs!$L$9)*(1+Inputs!$M$9)*(1+Inputs!$N$9),0)))))))/1000</f>
        <v>110.63226537698088</v>
      </c>
      <c r="AH21" s="167">
        <f>(IF(AH4=2020,OPEX!$C$9/1.1,IF(AH4=2021,OPEX!$C$9/1.1*(1+Inputs!$J$9),IF(AH4=2022,OPEX!$C$9/1.1*(1+Inputs!$J$9)*(1+Inputs!$K$9),IF(AH4=2023,OPEX!$C$9/1.1*(1+Inputs!$J$9)*(1+Inputs!$K$9)*(1+Inputs!$L$9),IF(AH4=2024,OPEX!$C$9/1.1*(1+Inputs!$J$9)*(1+Inputs!$K$9)*(1+Inputs!$L$9)*(1+Inputs!$M$9),IF(AH4=2025,OPEX!$C$9/1.1*(1+Inputs!$J$9)*(1+Inputs!$K$9)*(1+Inputs!$L$9)*(1+Inputs!$M$9)*(1+Inputs!$N$9),0)))))))/1000</f>
        <v>110.63226537698088</v>
      </c>
      <c r="AI21" s="167">
        <f>(IF(AI4=2020,OPEX!$C$9/1.1,IF(AI4=2021,OPEX!$C$9/1.1*(1+Inputs!$J$9),IF(AI4=2022,OPEX!$C$9/1.1*(1+Inputs!$J$9)*(1+Inputs!$K$9),IF(AI4=2023,OPEX!$C$9/1.1*(1+Inputs!$J$9)*(1+Inputs!$K$9)*(1+Inputs!$L$9),IF(AI4=2024,OPEX!$C$9/1.1*(1+Inputs!$J$9)*(1+Inputs!$K$9)*(1+Inputs!$L$9)*(1+Inputs!$M$9),IF(AI4=2025,OPEX!$C$9/1.1*(1+Inputs!$J$9)*(1+Inputs!$K$9)*(1+Inputs!$L$9)*(1+Inputs!$M$9)*(1+Inputs!$N$9),0)))))))/1000</f>
        <v>110.63226537698088</v>
      </c>
      <c r="AJ21" s="167">
        <f>(IF(AJ4=2020,OPEX!$C$9/1.1,IF(AJ4=2021,OPEX!$C$9/1.1*(1+Inputs!$J$9),IF(AJ4=2022,OPEX!$C$9/1.1*(1+Inputs!$J$9)*(1+Inputs!$K$9),IF(AJ4=2023,OPEX!$C$9/1.1*(1+Inputs!$J$9)*(1+Inputs!$K$9)*(1+Inputs!$L$9),IF(AJ4=2024,OPEX!$C$9/1.1*(1+Inputs!$J$9)*(1+Inputs!$K$9)*(1+Inputs!$L$9)*(1+Inputs!$M$9),IF(AJ4=2025,OPEX!$C$9/1.1*(1+Inputs!$J$9)*(1+Inputs!$K$9)*(1+Inputs!$L$9)*(1+Inputs!$M$9)*(1+Inputs!$N$9),0)))))))/1000</f>
        <v>118.10104961258085</v>
      </c>
      <c r="AK21" s="167">
        <f>(IF(AK4=2020,OPEX!$C$9/1.1,IF(AK4=2021,OPEX!$C$9/1.1*(1+Inputs!$J$9),IF(AK4=2022,OPEX!$C$9/1.1*(1+Inputs!$J$9)*(1+Inputs!$K$9),IF(AK4=2023,OPEX!$C$9/1.1*(1+Inputs!$J$9)*(1+Inputs!$K$9)*(1+Inputs!$L$9),IF(AK4=2024,OPEX!$C$9/1.1*(1+Inputs!$J$9)*(1+Inputs!$K$9)*(1+Inputs!$L$9)*(1+Inputs!$M$9),IF(AK4=2025,OPEX!$C$9/1.1*(1+Inputs!$J$9)*(1+Inputs!$K$9)*(1+Inputs!$L$9)*(1+Inputs!$M$9)*(1+Inputs!$N$9),0)))))))/1000</f>
        <v>118.10104961258085</v>
      </c>
      <c r="AL21" s="167">
        <f>(IF(AL4=2020,OPEX!$C$9/1.1,IF(AL4=2021,OPEX!$C$9/1.1*(1+Inputs!$J$9),IF(AL4=2022,OPEX!$C$9/1.1*(1+Inputs!$J$9)*(1+Inputs!$K$9),IF(AL4=2023,OPEX!$C$9/1.1*(1+Inputs!$J$9)*(1+Inputs!$K$9)*(1+Inputs!$L$9),IF(AL4=2024,OPEX!$C$9/1.1*(1+Inputs!$J$9)*(1+Inputs!$K$9)*(1+Inputs!$L$9)*(1+Inputs!$M$9),IF(AL4=2025,OPEX!$C$9/1.1*(1+Inputs!$J$9)*(1+Inputs!$K$9)*(1+Inputs!$L$9)*(1+Inputs!$M$9)*(1+Inputs!$N$9),0)))))))/1000</f>
        <v>118.10104961258085</v>
      </c>
      <c r="AM21" s="167">
        <f>(IF(AM4=2020,OPEX!$C$9/1.1,IF(AM4=2021,OPEX!$C$9/1.1*(1+Inputs!$J$9),IF(AM4=2022,OPEX!$C$9/1.1*(1+Inputs!$J$9)*(1+Inputs!$K$9),IF(AM4=2023,OPEX!$C$9/1.1*(1+Inputs!$J$9)*(1+Inputs!$K$9)*(1+Inputs!$L$9),IF(AM4=2024,OPEX!$C$9/1.1*(1+Inputs!$J$9)*(1+Inputs!$K$9)*(1+Inputs!$L$9)*(1+Inputs!$M$9),IF(AM4=2025,OPEX!$C$9/1.1*(1+Inputs!$J$9)*(1+Inputs!$K$9)*(1+Inputs!$L$9)*(1+Inputs!$M$9)*(1+Inputs!$N$9),0)))))))/1000</f>
        <v>118.10104961258085</v>
      </c>
      <c r="AN21" s="167">
        <f>(IF(AN4=2020,OPEX!$C$9/1.1,IF(AN4=2021,OPEX!$C$9/1.1*(1+Inputs!$J$9),IF(AN4=2022,OPEX!$C$9/1.1*(1+Inputs!$J$9)*(1+Inputs!$K$9),IF(AN4=2023,OPEX!$C$9/1.1*(1+Inputs!$J$9)*(1+Inputs!$K$9)*(1+Inputs!$L$9),IF(AN4=2024,OPEX!$C$9/1.1*(1+Inputs!$J$9)*(1+Inputs!$K$9)*(1+Inputs!$L$9)*(1+Inputs!$M$9),IF(AN4=2025,OPEX!$C$9/1.1*(1+Inputs!$J$9)*(1+Inputs!$K$9)*(1+Inputs!$L$9)*(1+Inputs!$M$9)*(1+Inputs!$N$9),0)))))))/1000</f>
        <v>118.10104961258085</v>
      </c>
      <c r="AO21" s="167">
        <f>(IF(AO4=2020,OPEX!$C$9/1.1,IF(AO4=2021,OPEX!$C$9/1.1*(1+Inputs!$J$9),IF(AO4=2022,OPEX!$C$9/1.1*(1+Inputs!$J$9)*(1+Inputs!$K$9),IF(AO4=2023,OPEX!$C$9/1.1*(1+Inputs!$J$9)*(1+Inputs!$K$9)*(1+Inputs!$L$9),IF(AO4=2024,OPEX!$C$9/1.1*(1+Inputs!$J$9)*(1+Inputs!$K$9)*(1+Inputs!$L$9)*(1+Inputs!$M$9),IF(AO4=2025,OPEX!$C$9/1.1*(1+Inputs!$J$9)*(1+Inputs!$K$9)*(1+Inputs!$L$9)*(1+Inputs!$M$9)*(1+Inputs!$N$9),0)))))))/1000</f>
        <v>118.10104961258085</v>
      </c>
      <c r="AP21" s="167">
        <f>(IF(AP4=2020,OPEX!$C$9/1.1,IF(AP4=2021,OPEX!$C$9/1.1*(1+Inputs!$J$9),IF(AP4=2022,OPEX!$C$9/1.1*(1+Inputs!$J$9)*(1+Inputs!$K$9),IF(AP4=2023,OPEX!$C$9/1.1*(1+Inputs!$J$9)*(1+Inputs!$K$9)*(1+Inputs!$L$9),IF(AP4=2024,OPEX!$C$9/1.1*(1+Inputs!$J$9)*(1+Inputs!$K$9)*(1+Inputs!$L$9)*(1+Inputs!$M$9),IF(AP4=2025,OPEX!$C$9/1.1*(1+Inputs!$J$9)*(1+Inputs!$K$9)*(1+Inputs!$L$9)*(1+Inputs!$M$9)*(1+Inputs!$N$9),0)))))))/1000</f>
        <v>118.10104961258085</v>
      </c>
      <c r="AQ21" s="167">
        <f>(IF(AQ4=2020,OPEX!$C$9/1.1,IF(AQ4=2021,OPEX!$C$9/1.1*(1+Inputs!$J$9),IF(AQ4=2022,OPEX!$C$9/1.1*(1+Inputs!$J$9)*(1+Inputs!$K$9),IF(AQ4=2023,OPEX!$C$9/1.1*(1+Inputs!$J$9)*(1+Inputs!$K$9)*(1+Inputs!$L$9),IF(AQ4=2024,OPEX!$C$9/1.1*(1+Inputs!$J$9)*(1+Inputs!$K$9)*(1+Inputs!$L$9)*(1+Inputs!$M$9),IF(AQ4=2025,OPEX!$C$9/1.1*(1+Inputs!$J$9)*(1+Inputs!$K$9)*(1+Inputs!$L$9)*(1+Inputs!$M$9)*(1+Inputs!$N$9),0)))))))/1000</f>
        <v>118.10104961258085</v>
      </c>
      <c r="AR21" s="167">
        <f>(IF(AR4=2020,OPEX!$C$9/1.1,IF(AR4=2021,OPEX!$C$9/1.1*(1+Inputs!$J$9),IF(AR4=2022,OPEX!$C$9/1.1*(1+Inputs!$J$9)*(1+Inputs!$K$9),IF(AR4=2023,OPEX!$C$9/1.1*(1+Inputs!$J$9)*(1+Inputs!$K$9)*(1+Inputs!$L$9),IF(AR4=2024,OPEX!$C$9/1.1*(1+Inputs!$J$9)*(1+Inputs!$K$9)*(1+Inputs!$L$9)*(1+Inputs!$M$9),IF(AR4=2025,OPEX!$C$9/1.1*(1+Inputs!$J$9)*(1+Inputs!$K$9)*(1+Inputs!$L$9)*(1+Inputs!$M$9)*(1+Inputs!$N$9),0)))))))/1000</f>
        <v>118.10104961258085</v>
      </c>
      <c r="AS21" s="167">
        <f>(IF(AS4=2020,OPEX!$C$9/1.1,IF(AS4=2021,OPEX!$C$9/1.1*(1+Inputs!$J$9),IF(AS4=2022,OPEX!$C$9/1.1*(1+Inputs!$J$9)*(1+Inputs!$K$9),IF(AS4=2023,OPEX!$C$9/1.1*(1+Inputs!$J$9)*(1+Inputs!$K$9)*(1+Inputs!$L$9),IF(AS4=2024,OPEX!$C$9/1.1*(1+Inputs!$J$9)*(1+Inputs!$K$9)*(1+Inputs!$L$9)*(1+Inputs!$M$9),IF(AS4=2025,OPEX!$C$9/1.1*(1+Inputs!$J$9)*(1+Inputs!$K$9)*(1+Inputs!$L$9)*(1+Inputs!$M$9)*(1+Inputs!$N$9),0)))))))/1000</f>
        <v>118.10104961258085</v>
      </c>
      <c r="AT21" s="167">
        <f>(IF(AT4=2020,OPEX!$C$9/1.1,IF(AT4=2021,OPEX!$C$9/1.1*(1+Inputs!$J$9),IF(AT4=2022,OPEX!$C$9/1.1*(1+Inputs!$J$9)*(1+Inputs!$K$9),IF(AT4=2023,OPEX!$C$9/1.1*(1+Inputs!$J$9)*(1+Inputs!$K$9)*(1+Inputs!$L$9),IF(AT4=2024,OPEX!$C$9/1.1*(1+Inputs!$J$9)*(1+Inputs!$K$9)*(1+Inputs!$L$9)*(1+Inputs!$M$9),IF(AT4=2025,OPEX!$C$9/1.1*(1+Inputs!$J$9)*(1+Inputs!$K$9)*(1+Inputs!$L$9)*(1+Inputs!$M$9)*(1+Inputs!$N$9),0)))))))/1000</f>
        <v>118.10104961258085</v>
      </c>
      <c r="AU21" s="167">
        <f>(IF(AU4=2020,OPEX!$C$9/1.1,IF(AU4=2021,OPEX!$C$9/1.1*(1+Inputs!$J$9),IF(AU4=2022,OPEX!$C$9/1.1*(1+Inputs!$J$9)*(1+Inputs!$K$9),IF(AU4=2023,OPEX!$C$9/1.1*(1+Inputs!$J$9)*(1+Inputs!$K$9)*(1+Inputs!$L$9),IF(AU4=2024,OPEX!$C$9/1.1*(1+Inputs!$J$9)*(1+Inputs!$K$9)*(1+Inputs!$L$9)*(1+Inputs!$M$9),IF(AU4=2025,OPEX!$C$9/1.1*(1+Inputs!$J$9)*(1+Inputs!$K$9)*(1+Inputs!$L$9)*(1+Inputs!$M$9)*(1+Inputs!$N$9),0)))))))/1000</f>
        <v>118.10104961258085</v>
      </c>
      <c r="AV21" s="167">
        <f>(IF(AV4=2020,OPEX!$C$9/1.1,IF(AV4=2021,OPEX!$C$9/1.1*(1+Inputs!$J$9),IF(AV4=2022,OPEX!$C$9/1.1*(1+Inputs!$J$9)*(1+Inputs!$K$9),IF(AV4=2023,OPEX!$C$9/1.1*(1+Inputs!$J$9)*(1+Inputs!$K$9)*(1+Inputs!$L$9),IF(AV4=2024,OPEX!$C$9/1.1*(1+Inputs!$J$9)*(1+Inputs!$K$9)*(1+Inputs!$L$9)*(1+Inputs!$M$9),IF(AV4=2025,OPEX!$C$9/1.1*(1+Inputs!$J$9)*(1+Inputs!$K$9)*(1+Inputs!$L$9)*(1+Inputs!$M$9)*(1+Inputs!$N$9),0)))))))/1000</f>
        <v>126.07405147192618</v>
      </c>
      <c r="AW21" s="167">
        <f>(IF(AW4=2020,OPEX!$C$9/1.1,IF(AW4=2021,OPEX!$C$9/1.1*(1+Inputs!$J$9),IF(AW4=2022,OPEX!$C$9/1.1*(1+Inputs!$J$9)*(1+Inputs!$K$9),IF(AW4=2023,OPEX!$C$9/1.1*(1+Inputs!$J$9)*(1+Inputs!$K$9)*(1+Inputs!$L$9),IF(AW4=2024,OPEX!$C$9/1.1*(1+Inputs!$J$9)*(1+Inputs!$K$9)*(1+Inputs!$L$9)*(1+Inputs!$M$9),IF(AW4=2025,OPEX!$C$9/1.1*(1+Inputs!$J$9)*(1+Inputs!$K$9)*(1+Inputs!$L$9)*(1+Inputs!$M$9)*(1+Inputs!$N$9),0)))))))/1000</f>
        <v>126.07405147192618</v>
      </c>
      <c r="AX21" s="167">
        <f>(IF(AX4=2020,OPEX!$C$9/1.1,IF(AX4=2021,OPEX!$C$9/1.1*(1+Inputs!$J$9),IF(AX4=2022,OPEX!$C$9/1.1*(1+Inputs!$J$9)*(1+Inputs!$K$9),IF(AX4=2023,OPEX!$C$9/1.1*(1+Inputs!$J$9)*(1+Inputs!$K$9)*(1+Inputs!$L$9),IF(AX4=2024,OPEX!$C$9/1.1*(1+Inputs!$J$9)*(1+Inputs!$K$9)*(1+Inputs!$L$9)*(1+Inputs!$M$9),IF(AX4=2025,OPEX!$C$9/1.1*(1+Inputs!$J$9)*(1+Inputs!$K$9)*(1+Inputs!$L$9)*(1+Inputs!$M$9)*(1+Inputs!$N$9),0)))))))/1000</f>
        <v>126.07405147192618</v>
      </c>
      <c r="AY21" s="167">
        <f>(IF(AY4=2020,OPEX!$C$9/1.1,IF(AY4=2021,OPEX!$C$9/1.1*(1+Inputs!$J$9),IF(AY4=2022,OPEX!$C$9/1.1*(1+Inputs!$J$9)*(1+Inputs!$K$9),IF(AY4=2023,OPEX!$C$9/1.1*(1+Inputs!$J$9)*(1+Inputs!$K$9)*(1+Inputs!$L$9),IF(AY4=2024,OPEX!$C$9/1.1*(1+Inputs!$J$9)*(1+Inputs!$K$9)*(1+Inputs!$L$9)*(1+Inputs!$M$9),IF(AY4=2025,OPEX!$C$9/1.1*(1+Inputs!$J$9)*(1+Inputs!$K$9)*(1+Inputs!$L$9)*(1+Inputs!$M$9)*(1+Inputs!$N$9),0)))))))/1000</f>
        <v>126.07405147192618</v>
      </c>
      <c r="AZ21" s="167">
        <f>(IF(AZ4=2020,OPEX!$C$9/1.1,IF(AZ4=2021,OPEX!$C$9/1.1*(1+Inputs!$J$9),IF(AZ4=2022,OPEX!$C$9/1.1*(1+Inputs!$J$9)*(1+Inputs!$K$9),IF(AZ4=2023,OPEX!$C$9/1.1*(1+Inputs!$J$9)*(1+Inputs!$K$9)*(1+Inputs!$L$9),IF(AZ4=2024,OPEX!$C$9/1.1*(1+Inputs!$J$9)*(1+Inputs!$K$9)*(1+Inputs!$L$9)*(1+Inputs!$M$9),IF(AZ4=2025,OPEX!$C$9/1.1*(1+Inputs!$J$9)*(1+Inputs!$K$9)*(1+Inputs!$L$9)*(1+Inputs!$M$9)*(1+Inputs!$N$9),0)))))))/1000</f>
        <v>126.07405147192618</v>
      </c>
      <c r="BA21" s="167">
        <f>(IF(BA4=2020,OPEX!$C$9/1.1,IF(BA4=2021,OPEX!$C$9/1.1*(1+Inputs!$J$9),IF(BA4=2022,OPEX!$C$9/1.1*(1+Inputs!$J$9)*(1+Inputs!$K$9),IF(BA4=2023,OPEX!$C$9/1.1*(1+Inputs!$J$9)*(1+Inputs!$K$9)*(1+Inputs!$L$9),IF(BA4=2024,OPEX!$C$9/1.1*(1+Inputs!$J$9)*(1+Inputs!$K$9)*(1+Inputs!$L$9)*(1+Inputs!$M$9),IF(BA4=2025,OPEX!$C$9/1.1*(1+Inputs!$J$9)*(1+Inputs!$K$9)*(1+Inputs!$L$9)*(1+Inputs!$M$9)*(1+Inputs!$N$9),0)))))))/1000</f>
        <v>126.07405147192618</v>
      </c>
      <c r="BB21" s="167">
        <f>(IF(BB4=2020,OPEX!$C$9/1.1,IF(BB4=2021,OPEX!$C$9/1.1*(1+Inputs!$J$9),IF(BB4=2022,OPEX!$C$9/1.1*(1+Inputs!$J$9)*(1+Inputs!$K$9),IF(BB4=2023,OPEX!$C$9/1.1*(1+Inputs!$J$9)*(1+Inputs!$K$9)*(1+Inputs!$L$9),IF(BB4=2024,OPEX!$C$9/1.1*(1+Inputs!$J$9)*(1+Inputs!$K$9)*(1+Inputs!$L$9)*(1+Inputs!$M$9),IF(BB4=2025,OPEX!$C$9/1.1*(1+Inputs!$J$9)*(1+Inputs!$K$9)*(1+Inputs!$L$9)*(1+Inputs!$M$9)*(1+Inputs!$N$9),0)))))))/1000</f>
        <v>126.07405147192618</v>
      </c>
      <c r="BC21" s="167">
        <f>(IF(BC4=2020,OPEX!$C$9/1.1,IF(BC4=2021,OPEX!$C$9/1.1*(1+Inputs!$J$9),IF(BC4=2022,OPEX!$C$9/1.1*(1+Inputs!$J$9)*(1+Inputs!$K$9),IF(BC4=2023,OPEX!$C$9/1.1*(1+Inputs!$J$9)*(1+Inputs!$K$9)*(1+Inputs!$L$9),IF(BC4=2024,OPEX!$C$9/1.1*(1+Inputs!$J$9)*(1+Inputs!$K$9)*(1+Inputs!$L$9)*(1+Inputs!$M$9),IF(BC4=2025,OPEX!$C$9/1.1*(1+Inputs!$J$9)*(1+Inputs!$K$9)*(1+Inputs!$L$9)*(1+Inputs!$M$9)*(1+Inputs!$N$9),0)))))))/1000</f>
        <v>126.07405147192618</v>
      </c>
      <c r="BD21" s="167">
        <f>(IF(BD4=2020,OPEX!$C$9/1.1,IF(BD4=2021,OPEX!$C$9/1.1*(1+Inputs!$J$9),IF(BD4=2022,OPEX!$C$9/1.1*(1+Inputs!$J$9)*(1+Inputs!$K$9),IF(BD4=2023,OPEX!$C$9/1.1*(1+Inputs!$J$9)*(1+Inputs!$K$9)*(1+Inputs!$L$9),IF(BD4=2024,OPEX!$C$9/1.1*(1+Inputs!$J$9)*(1+Inputs!$K$9)*(1+Inputs!$L$9)*(1+Inputs!$M$9),IF(BD4=2025,OPEX!$C$9/1.1*(1+Inputs!$J$9)*(1+Inputs!$K$9)*(1+Inputs!$L$9)*(1+Inputs!$M$9)*(1+Inputs!$N$9),0)))))))/1000</f>
        <v>126.07405147192618</v>
      </c>
      <c r="BE21" s="167">
        <f>(IF(BE4=2020,OPEX!$C$9/1.1,IF(BE4=2021,OPEX!$C$9/1.1*(1+Inputs!$J$9),IF(BE4=2022,OPEX!$C$9/1.1*(1+Inputs!$J$9)*(1+Inputs!$K$9),IF(BE4=2023,OPEX!$C$9/1.1*(1+Inputs!$J$9)*(1+Inputs!$K$9)*(1+Inputs!$L$9),IF(BE4=2024,OPEX!$C$9/1.1*(1+Inputs!$J$9)*(1+Inputs!$K$9)*(1+Inputs!$L$9)*(1+Inputs!$M$9),IF(BE4=2025,OPEX!$C$9/1.1*(1+Inputs!$J$9)*(1+Inputs!$K$9)*(1+Inputs!$L$9)*(1+Inputs!$M$9)*(1+Inputs!$N$9),0)))))))/1000</f>
        <v>126.07405147192618</v>
      </c>
      <c r="BF21" s="167">
        <f>(IF(BF4=2020,OPEX!$C$9/1.1,IF(BF4=2021,OPEX!$C$9/1.1*(1+Inputs!$J$9),IF(BF4=2022,OPEX!$C$9/1.1*(1+Inputs!$J$9)*(1+Inputs!$K$9),IF(BF4=2023,OPEX!$C$9/1.1*(1+Inputs!$J$9)*(1+Inputs!$K$9)*(1+Inputs!$L$9),IF(BF4=2024,OPEX!$C$9/1.1*(1+Inputs!$J$9)*(1+Inputs!$K$9)*(1+Inputs!$L$9)*(1+Inputs!$M$9),IF(BF4=2025,OPEX!$C$9/1.1*(1+Inputs!$J$9)*(1+Inputs!$K$9)*(1+Inputs!$L$9)*(1+Inputs!$M$9)*(1+Inputs!$N$9),0)))))))/1000</f>
        <v>126.07405147192618</v>
      </c>
      <c r="BG21" s="167">
        <f>(IF(BG4=2020,OPEX!$C$9/1.1,IF(BG4=2021,OPEX!$C$9/1.1*(1+Inputs!$J$9),IF(BG4=2022,OPEX!$C$9/1.1*(1+Inputs!$J$9)*(1+Inputs!$K$9),IF(BG4=2023,OPEX!$C$9/1.1*(1+Inputs!$J$9)*(1+Inputs!$K$9)*(1+Inputs!$L$9),IF(BG4=2024,OPEX!$C$9/1.1*(1+Inputs!$J$9)*(1+Inputs!$K$9)*(1+Inputs!$L$9)*(1+Inputs!$M$9),IF(BG4=2025,OPEX!$C$9/1.1*(1+Inputs!$J$9)*(1+Inputs!$K$9)*(1+Inputs!$L$9)*(1+Inputs!$M$9)*(1+Inputs!$N$9),0)))))))/1000</f>
        <v>126.07405147192618</v>
      </c>
      <c r="BH21" s="167">
        <f>(IF(BH4=2020,OPEX!$C$9/1.1,IF(BH4=2021,OPEX!$C$9/1.1*(1+Inputs!$J$9),IF(BH4=2022,OPEX!$C$9/1.1*(1+Inputs!$J$9)*(1+Inputs!$K$9),IF(BH4=2023,OPEX!$C$9/1.1*(1+Inputs!$J$9)*(1+Inputs!$K$9)*(1+Inputs!$L$9),IF(BH4=2024,OPEX!$C$9/1.1*(1+Inputs!$J$9)*(1+Inputs!$K$9)*(1+Inputs!$L$9)*(1+Inputs!$M$9),IF(BH4=2025,OPEX!$C$9/1.1*(1+Inputs!$J$9)*(1+Inputs!$K$9)*(1+Inputs!$L$9)*(1+Inputs!$M$9)*(1+Inputs!$N$9),0)))))))/1000</f>
        <v>0</v>
      </c>
      <c r="BI21" s="167">
        <f>(IF(BI4=2020,OPEX!$C$9/1.1,IF(BI4=2021,OPEX!$C$9/1.1*(1+Inputs!$J$9),IF(BI4=2022,OPEX!$C$9/1.1*(1+Inputs!$J$9)*(1+Inputs!$K$9),IF(BI4=2023,OPEX!$C$9/1.1*(1+Inputs!$J$9)*(1+Inputs!$K$9)*(1+Inputs!$L$9),IF(BI4=2024,OPEX!$C$9/1.1*(1+Inputs!$J$9)*(1+Inputs!$K$9)*(1+Inputs!$L$9)*(1+Inputs!$M$9),IF(BI4=2025,OPEX!$C$9/1.1*(1+Inputs!$J$9)*(1+Inputs!$K$9)*(1+Inputs!$L$9)*(1+Inputs!$M$9)*(1+Inputs!$N$9),0)))))))/1000</f>
        <v>0</v>
      </c>
      <c r="BJ21" s="167">
        <f>(IF(BJ4=2020,OPEX!$C$9/1.1,IF(BJ4=2021,OPEX!$C$9/1.1*(1+Inputs!$J$9),IF(BJ4=2022,OPEX!$C$9/1.1*(1+Inputs!$J$9)*(1+Inputs!$K$9),IF(BJ4=2023,OPEX!$C$9/1.1*(1+Inputs!$J$9)*(1+Inputs!$K$9)*(1+Inputs!$L$9),IF(BJ4=2024,OPEX!$C$9/1.1*(1+Inputs!$J$9)*(1+Inputs!$K$9)*(1+Inputs!$L$9)*(1+Inputs!$M$9),IF(BJ4=2025,OPEX!$C$9/1.1*(1+Inputs!$J$9)*(1+Inputs!$K$9)*(1+Inputs!$L$9)*(1+Inputs!$M$9)*(1+Inputs!$N$9),0)))))))/1000</f>
        <v>0</v>
      </c>
      <c r="BK21" s="167">
        <f>(IF(BK4=2020,OPEX!$C$9/1.1,IF(BK4=2021,OPEX!$C$9/1.1*(1+Inputs!$J$9),IF(BK4=2022,OPEX!$C$9/1.1*(1+Inputs!$J$9)*(1+Inputs!$K$9),IF(BK4=2023,OPEX!$C$9/1.1*(1+Inputs!$J$9)*(1+Inputs!$K$9)*(1+Inputs!$L$9),IF(BK4=2024,OPEX!$C$9/1.1*(1+Inputs!$J$9)*(1+Inputs!$K$9)*(1+Inputs!$L$9)*(1+Inputs!$M$9),IF(BK4=2025,OPEX!$C$9/1.1*(1+Inputs!$J$9)*(1+Inputs!$K$9)*(1+Inputs!$L$9)*(1+Inputs!$M$9)*(1+Inputs!$N$9),0)))))))/1000</f>
        <v>0</v>
      </c>
      <c r="BL21" s="167">
        <f>(IF(BL4=2020,OPEX!$C$9/1.1,IF(BL4=2021,OPEX!$C$9/1.1*(1+Inputs!$J$9),IF(BL4=2022,OPEX!$C$9/1.1*(1+Inputs!$J$9)*(1+Inputs!$K$9),IF(BL4=2023,OPEX!$C$9/1.1*(1+Inputs!$J$9)*(1+Inputs!$K$9)*(1+Inputs!$L$9),IF(BL4=2024,OPEX!$C$9/1.1*(1+Inputs!$J$9)*(1+Inputs!$K$9)*(1+Inputs!$L$9)*(1+Inputs!$M$9),IF(BL4=2025,OPEX!$C$9/1.1*(1+Inputs!$J$9)*(1+Inputs!$K$9)*(1+Inputs!$L$9)*(1+Inputs!$M$9)*(1+Inputs!$N$9),0)))))))/1000</f>
        <v>0</v>
      </c>
      <c r="BM21" s="167">
        <f>(IF(BM4=2020,OPEX!$C$9/1.1,IF(BM4=2021,OPEX!$C$9/1.1*(1+Inputs!$J$9),IF(BM4=2022,OPEX!$C$9/1.1*(1+Inputs!$J$9)*(1+Inputs!$K$9),IF(BM4=2023,OPEX!$C$9/1.1*(1+Inputs!$J$9)*(1+Inputs!$K$9)*(1+Inputs!$L$9),IF(BM4=2024,OPEX!$C$9/1.1*(1+Inputs!$J$9)*(1+Inputs!$K$9)*(1+Inputs!$L$9)*(1+Inputs!$M$9),IF(BM4=2025,OPEX!$C$9/1.1*(1+Inputs!$J$9)*(1+Inputs!$K$9)*(1+Inputs!$L$9)*(1+Inputs!$M$9)*(1+Inputs!$N$9),0)))))))/1000</f>
        <v>0</v>
      </c>
      <c r="BN21" s="167">
        <f>(IF(BN4=2020,OPEX!$C$9/1.1,IF(BN4=2021,OPEX!$C$9/1.1*(1+Inputs!$J$9),IF(BN4=2022,OPEX!$C$9/1.1*(1+Inputs!$J$9)*(1+Inputs!$K$9),IF(BN4=2023,OPEX!$C$9/1.1*(1+Inputs!$J$9)*(1+Inputs!$K$9)*(1+Inputs!$L$9),IF(BN4=2024,OPEX!$C$9/1.1*(1+Inputs!$J$9)*(1+Inputs!$K$9)*(1+Inputs!$L$9)*(1+Inputs!$M$9),IF(BN4=2025,OPEX!$C$9/1.1*(1+Inputs!$J$9)*(1+Inputs!$K$9)*(1+Inputs!$L$9)*(1+Inputs!$M$9)*(1+Inputs!$N$9),0)))))))/1000</f>
        <v>0</v>
      </c>
      <c r="BO21" s="167">
        <f>(IF(BO4=2020,OPEX!$C$9/1.1,IF(BO4=2021,OPEX!$C$9/1.1*(1+Inputs!$J$9),IF(BO4=2022,OPEX!$C$9/1.1*(1+Inputs!$J$9)*(1+Inputs!$K$9),IF(BO4=2023,OPEX!$C$9/1.1*(1+Inputs!$J$9)*(1+Inputs!$K$9)*(1+Inputs!$L$9),IF(BO4=2024,OPEX!$C$9/1.1*(1+Inputs!$J$9)*(1+Inputs!$K$9)*(1+Inputs!$L$9)*(1+Inputs!$M$9),IF(BO4=2025,OPEX!$C$9/1.1*(1+Inputs!$J$9)*(1+Inputs!$K$9)*(1+Inputs!$L$9)*(1+Inputs!$M$9)*(1+Inputs!$N$9),0)))))))/1000</f>
        <v>0</v>
      </c>
      <c r="BP21" s="167">
        <f>(IF(BP4=2020,OPEX!$C$9/1.1,IF(BP4=2021,OPEX!$C$9/1.1*(1+Inputs!$J$9),IF(BP4=2022,OPEX!$C$9/1.1*(1+Inputs!$J$9)*(1+Inputs!$K$9),IF(BP4=2023,OPEX!$C$9/1.1*(1+Inputs!$J$9)*(1+Inputs!$K$9)*(1+Inputs!$L$9),IF(BP4=2024,OPEX!$C$9/1.1*(1+Inputs!$J$9)*(1+Inputs!$K$9)*(1+Inputs!$L$9)*(1+Inputs!$M$9),IF(BP4=2025,OPEX!$C$9/1.1*(1+Inputs!$J$9)*(1+Inputs!$K$9)*(1+Inputs!$L$9)*(1+Inputs!$M$9)*(1+Inputs!$N$9),0)))))))/1000</f>
        <v>0</v>
      </c>
      <c r="BQ21" s="167">
        <f>(IF(BQ4=2020,OPEX!$C$9/1.1,IF(BQ4=2021,OPEX!$C$9/1.1*(1+Inputs!$J$9),IF(BQ4=2022,OPEX!$C$9/1.1*(1+Inputs!$J$9)*(1+Inputs!$K$9),IF(BQ4=2023,OPEX!$C$9/1.1*(1+Inputs!$J$9)*(1+Inputs!$K$9)*(1+Inputs!$L$9),IF(BQ4=2024,OPEX!$C$9/1.1*(1+Inputs!$J$9)*(1+Inputs!$K$9)*(1+Inputs!$L$9)*(1+Inputs!$M$9),IF(BQ4=2025,OPEX!$C$9/1.1*(1+Inputs!$J$9)*(1+Inputs!$K$9)*(1+Inputs!$L$9)*(1+Inputs!$M$9)*(1+Inputs!$N$9),0)))))))/1000</f>
        <v>0</v>
      </c>
      <c r="BR21" s="167">
        <f>(IF(BR4=2020,OPEX!$C$9/1.1,IF(BR4=2021,OPEX!$C$9/1.1*(1+Inputs!$J$9),IF(BR4=2022,OPEX!$C$9/1.1*(1+Inputs!$J$9)*(1+Inputs!$K$9),IF(BR4=2023,OPEX!$C$9/1.1*(1+Inputs!$J$9)*(1+Inputs!$K$9)*(1+Inputs!$L$9),IF(BR4=2024,OPEX!$C$9/1.1*(1+Inputs!$J$9)*(1+Inputs!$K$9)*(1+Inputs!$L$9)*(1+Inputs!$M$9),IF(BR4=2025,OPEX!$C$9/1.1*(1+Inputs!$J$9)*(1+Inputs!$K$9)*(1+Inputs!$L$9)*(1+Inputs!$M$9)*(1+Inputs!$N$9),0)))))))/1000</f>
        <v>0</v>
      </c>
      <c r="BS21" s="167">
        <f>(IF(BS4=2020,OPEX!$C$9/1.1,IF(BS4=2021,OPEX!$C$9/1.1*(1+Inputs!$J$9),IF(BS4=2022,OPEX!$C$9/1.1*(1+Inputs!$J$9)*(1+Inputs!$K$9),IF(BS4=2023,OPEX!$C$9/1.1*(1+Inputs!$J$9)*(1+Inputs!$K$9)*(1+Inputs!$L$9),IF(BS4=2024,OPEX!$C$9/1.1*(1+Inputs!$J$9)*(1+Inputs!$K$9)*(1+Inputs!$L$9)*(1+Inputs!$M$9),IF(BS4=2025,OPEX!$C$9/1.1*(1+Inputs!$J$9)*(1+Inputs!$K$9)*(1+Inputs!$L$9)*(1+Inputs!$M$9)*(1+Inputs!$N$9),0)))))))/1000</f>
        <v>0</v>
      </c>
      <c r="BT21" s="167">
        <f>(IF(BT4=2020,OPEX!$C$9/1.1,IF(BT4=2021,OPEX!$C$9/1.1*(1+Inputs!$J$9),IF(BT4=2022,OPEX!$C$9/1.1*(1+Inputs!$J$9)*(1+Inputs!$K$9),IF(BT4=2023,OPEX!$C$9/1.1*(1+Inputs!$J$9)*(1+Inputs!$K$9)*(1+Inputs!$L$9),IF(BT4=2024,OPEX!$C$9/1.1*(1+Inputs!$J$9)*(1+Inputs!$K$9)*(1+Inputs!$L$9)*(1+Inputs!$M$9),IF(BT4=2025,OPEX!$C$9/1.1*(1+Inputs!$J$9)*(1+Inputs!$K$9)*(1+Inputs!$L$9)*(1+Inputs!$M$9)*(1+Inputs!$N$9),0)))))))/1000</f>
        <v>0</v>
      </c>
      <c r="BU21" s="167">
        <f>(IF(BU4=2020,OPEX!$C$9/1.1,IF(BU4=2021,OPEX!$C$9/1.1*(1+Inputs!$J$9),IF(BU4=2022,OPEX!$C$9/1.1*(1+Inputs!$J$9)*(1+Inputs!$K$9),IF(BU4=2023,OPEX!$C$9/1.1*(1+Inputs!$J$9)*(1+Inputs!$K$9)*(1+Inputs!$L$9),IF(BU4=2024,OPEX!$C$9/1.1*(1+Inputs!$J$9)*(1+Inputs!$K$9)*(1+Inputs!$L$9)*(1+Inputs!$M$9),IF(BU4=2025,OPEX!$C$9/1.1*(1+Inputs!$J$9)*(1+Inputs!$K$9)*(1+Inputs!$L$9)*(1+Inputs!$M$9)*(1+Inputs!$N$9),0)))))))/1000</f>
        <v>0</v>
      </c>
      <c r="BV21" s="167">
        <f>(IF(BV4=2020,OPEX!$C$9/1.1,IF(BV4=2021,OPEX!$C$9/1.1*(1+Inputs!$J$9),IF(BV4=2022,OPEX!$C$9/1.1*(1+Inputs!$J$9)*(1+Inputs!$K$9),IF(BV4=2023,OPEX!$C$9/1.1*(1+Inputs!$J$9)*(1+Inputs!$K$9)*(1+Inputs!$L$9),IF(BV4=2024,OPEX!$C$9/1.1*(1+Inputs!$J$9)*(1+Inputs!$K$9)*(1+Inputs!$L$9)*(1+Inputs!$M$9),IF(BV4=2025,OPEX!$C$9/1.1*(1+Inputs!$J$9)*(1+Inputs!$K$9)*(1+Inputs!$L$9)*(1+Inputs!$M$9)*(1+Inputs!$N$9),0)))))))/1000</f>
        <v>0</v>
      </c>
      <c r="BW21" s="167">
        <f>(IF(BW4=2020,OPEX!$C$9/1.1,IF(BW4=2021,OPEX!$C$9/1.1*(1+Inputs!$J$9),IF(BW4=2022,OPEX!$C$9/1.1*(1+Inputs!$J$9)*(1+Inputs!$K$9),IF(BW4=2023,OPEX!$C$9/1.1*(1+Inputs!$J$9)*(1+Inputs!$K$9)*(1+Inputs!$L$9),IF(BW4=2024,OPEX!$C$9/1.1*(1+Inputs!$J$9)*(1+Inputs!$K$9)*(1+Inputs!$L$9)*(1+Inputs!$M$9),IF(BW4=2025,OPEX!$C$9/1.1*(1+Inputs!$J$9)*(1+Inputs!$K$9)*(1+Inputs!$L$9)*(1+Inputs!$M$9)*(1+Inputs!$N$9),0)))))))/1000</f>
        <v>0</v>
      </c>
      <c r="BX21" s="167">
        <f>(IF(BX4=2020,OPEX!$C$9/1.1,IF(BX4=2021,OPEX!$C$9/1.1*(1+Inputs!$J$9),IF(BX4=2022,OPEX!$C$9/1.1*(1+Inputs!$J$9)*(1+Inputs!$K$9),IF(BX4=2023,OPEX!$C$9/1.1*(1+Inputs!$J$9)*(1+Inputs!$K$9)*(1+Inputs!$L$9),IF(BX4=2024,OPEX!$C$9/1.1*(1+Inputs!$J$9)*(1+Inputs!$K$9)*(1+Inputs!$L$9)*(1+Inputs!$M$9),IF(BX4=2025,OPEX!$C$9/1.1*(1+Inputs!$J$9)*(1+Inputs!$K$9)*(1+Inputs!$L$9)*(1+Inputs!$M$9)*(1+Inputs!$N$9),0)))))))/1000</f>
        <v>0</v>
      </c>
      <c r="BY21" s="167">
        <f>(IF(BY4=2020,OPEX!$C$9/1.1,IF(BY4=2021,OPEX!$C$9/1.1*(1+Inputs!$J$9),IF(BY4=2022,OPEX!$C$9/1.1*(1+Inputs!$J$9)*(1+Inputs!$K$9),IF(BY4=2023,OPEX!$C$9/1.1*(1+Inputs!$J$9)*(1+Inputs!$K$9)*(1+Inputs!$L$9),IF(BY4=2024,OPEX!$C$9/1.1*(1+Inputs!$J$9)*(1+Inputs!$K$9)*(1+Inputs!$L$9)*(1+Inputs!$M$9),IF(BY4=2025,OPEX!$C$9/1.1*(1+Inputs!$J$9)*(1+Inputs!$K$9)*(1+Inputs!$L$9)*(1+Inputs!$M$9)*(1+Inputs!$N$9),0)))))))/1000</f>
        <v>0</v>
      </c>
    </row>
    <row r="22" spans="1:77" ht="15.75" customHeight="1" outlineLevel="2" x14ac:dyDescent="0.25">
      <c r="A22" s="290"/>
      <c r="B22" s="290" t="s">
        <v>417</v>
      </c>
      <c r="C22" s="290" t="s">
        <v>418</v>
      </c>
      <c r="D22" s="167">
        <f t="shared" ref="D22:H22" si="27">SUMIF($K$4:$BR$4,D$5,$K22:$BR22)</f>
        <v>0</v>
      </c>
      <c r="E22" s="167">
        <f t="shared" si="27"/>
        <v>0</v>
      </c>
      <c r="F22" s="167">
        <f t="shared" si="27"/>
        <v>0</v>
      </c>
      <c r="G22" s="167">
        <f t="shared" si="27"/>
        <v>0</v>
      </c>
      <c r="H22" s="167">
        <f t="shared" si="27"/>
        <v>0</v>
      </c>
      <c r="I22" s="167">
        <f t="shared" si="14"/>
        <v>0</v>
      </c>
      <c r="J22" s="248"/>
      <c r="K22" s="167"/>
      <c r="L22" s="167"/>
      <c r="M22" s="167"/>
      <c r="N22" s="167"/>
      <c r="O22" s="167"/>
      <c r="P22" s="167"/>
      <c r="Q22" s="167"/>
      <c r="R22" s="167"/>
      <c r="S22" s="167"/>
      <c r="T22" s="167"/>
      <c r="U22" s="167"/>
      <c r="V22" s="167"/>
      <c r="W22" s="167"/>
      <c r="X22" s="167"/>
      <c r="Y22" s="167"/>
      <c r="Z22" s="167"/>
      <c r="AA22" s="167"/>
      <c r="AB22" s="167"/>
      <c r="AC22" s="167"/>
      <c r="AD22" s="167"/>
      <c r="AE22" s="167"/>
      <c r="AF22" s="167"/>
      <c r="AG22" s="167"/>
      <c r="AH22" s="167"/>
      <c r="AI22" s="167"/>
      <c r="AJ22" s="167"/>
      <c r="AK22" s="167"/>
      <c r="AL22" s="167"/>
      <c r="AM22" s="167"/>
      <c r="AN22" s="167"/>
      <c r="AO22" s="167"/>
      <c r="AP22" s="167"/>
      <c r="AQ22" s="167"/>
      <c r="AR22" s="167"/>
      <c r="AS22" s="167"/>
      <c r="AT22" s="167"/>
      <c r="AU22" s="167"/>
      <c r="AV22" s="167"/>
      <c r="AW22" s="167"/>
      <c r="AX22" s="167"/>
      <c r="AY22" s="167"/>
      <c r="AZ22" s="167"/>
      <c r="BA22" s="167"/>
      <c r="BB22" s="167"/>
      <c r="BC22" s="167"/>
      <c r="BD22" s="167"/>
      <c r="BE22" s="167"/>
      <c r="BF22" s="167"/>
      <c r="BG22" s="167"/>
      <c r="BH22" s="167"/>
      <c r="BI22" s="167"/>
      <c r="BJ22" s="167"/>
      <c r="BK22" s="167"/>
      <c r="BL22" s="167"/>
      <c r="BM22" s="167"/>
      <c r="BN22" s="167"/>
      <c r="BO22" s="167"/>
      <c r="BP22" s="167"/>
      <c r="BQ22" s="167"/>
      <c r="BR22" s="167"/>
      <c r="BS22" s="167"/>
      <c r="BT22" s="167"/>
      <c r="BU22" s="167"/>
      <c r="BV22" s="167"/>
      <c r="BW22" s="167"/>
      <c r="BX22" s="167"/>
      <c r="BY22" s="167"/>
    </row>
    <row r="23" spans="1:77" ht="15.75" customHeight="1" outlineLevel="2" x14ac:dyDescent="0.25">
      <c r="A23" s="290"/>
      <c r="B23" s="290" t="s">
        <v>419</v>
      </c>
      <c r="C23" s="290" t="s">
        <v>420</v>
      </c>
      <c r="D23" s="167">
        <f t="shared" ref="D23:H23" si="28">SUMIF($K$4:$BR$4,D$5,$K23:$BR23)</f>
        <v>0</v>
      </c>
      <c r="E23" s="167">
        <f t="shared" si="28"/>
        <v>14.045454545454545</v>
      </c>
      <c r="F23" s="167">
        <f t="shared" si="28"/>
        <v>20.36363636363636</v>
      </c>
      <c r="G23" s="167">
        <f t="shared" si="28"/>
        <v>22.545454545454547</v>
      </c>
      <c r="H23" s="167">
        <f t="shared" si="28"/>
        <v>24.72727272727272</v>
      </c>
      <c r="I23" s="167">
        <f t="shared" si="14"/>
        <v>27.090909090909093</v>
      </c>
      <c r="J23" s="297" t="e">
        <f>SUM(D23:I23)/SUM($D$13:$I$13)</f>
        <v>#REF!</v>
      </c>
      <c r="K23" s="167">
        <v>0</v>
      </c>
      <c r="L23" s="167">
        <v>0</v>
      </c>
      <c r="M23" s="167">
        <v>0</v>
      </c>
      <c r="N23" s="167">
        <v>0</v>
      </c>
      <c r="O23" s="167">
        <f>Inputs!$I$69*Inputs!$I$70/1000/1.1</f>
        <v>1.4999999999999998</v>
      </c>
      <c r="P23" s="167">
        <f>Inputs!$I$69*Inputs!$I$70/1000/1.1</f>
        <v>1.4999999999999998</v>
      </c>
      <c r="Q23" s="167">
        <f>Inputs!$I$69*Inputs!$I$70/1000/1.1</f>
        <v>1.4999999999999998</v>
      </c>
      <c r="R23" s="167">
        <f>Inputs!$I$69*Inputs!$I$70/1000/1.1</f>
        <v>1.4999999999999998</v>
      </c>
      <c r="S23" s="167">
        <f>Inputs!$I$69*Inputs!$I$70/1000/1.1</f>
        <v>1.4999999999999998</v>
      </c>
      <c r="T23" s="167">
        <f>Inputs!$J$69*Inputs!$J$70/1000/1.1</f>
        <v>1.6363636363636362</v>
      </c>
      <c r="U23" s="167">
        <f>Inputs!$J$69*Inputs!$J$70/1000/1.1</f>
        <v>1.6363636363636362</v>
      </c>
      <c r="V23" s="167">
        <f>Inputs!$J$69*Inputs!$J$70/1000/1.1</f>
        <v>1.6363636363636362</v>
      </c>
      <c r="W23" s="167">
        <f>Inputs!$J$69*Inputs!$J$70/1000/1.1</f>
        <v>1.6363636363636362</v>
      </c>
      <c r="X23" s="167">
        <f>Inputs!$J$69*Inputs!$J$70/1000/1.1</f>
        <v>1.6363636363636362</v>
      </c>
      <c r="Y23" s="167">
        <f>Inputs!$J$69*Inputs!$J$70/1000/1.1</f>
        <v>1.6363636363636362</v>
      </c>
      <c r="Z23" s="167">
        <f>Inputs!$J$69*Inputs!$J$70/1000/1.1</f>
        <v>1.6363636363636362</v>
      </c>
      <c r="AA23" s="167">
        <f>Inputs!$J$69*Inputs!$J$70/1000/1.1</f>
        <v>1.6363636363636362</v>
      </c>
      <c r="AB23" s="167">
        <f>Inputs!$J$69*Inputs!$J$70/1000/1.1</f>
        <v>1.6363636363636362</v>
      </c>
      <c r="AC23" s="167">
        <f>Inputs!$J$69*Inputs!$J$70/1000/1.1</f>
        <v>1.6363636363636362</v>
      </c>
      <c r="AD23" s="167">
        <f>Inputs!$J$69*Inputs!$J$70/1000/1.1</f>
        <v>1.6363636363636362</v>
      </c>
      <c r="AE23" s="167">
        <f>Inputs!$J$69*Inputs!$J$70/1000/1.1</f>
        <v>1.6363636363636362</v>
      </c>
      <c r="AF23" s="167">
        <f>Inputs!$K$69*Inputs!$K$70/1000/1.1</f>
        <v>1.8181818181818181</v>
      </c>
      <c r="AG23" s="167">
        <f>Inputs!$K$69*Inputs!$K$70/1000/1.1</f>
        <v>1.8181818181818181</v>
      </c>
      <c r="AH23" s="167">
        <f>Inputs!$K$69*Inputs!$K$70/1000/1.1</f>
        <v>1.8181818181818181</v>
      </c>
      <c r="AI23" s="167">
        <f>Inputs!$K$69*Inputs!$K$70/1000/1.1</f>
        <v>1.8181818181818181</v>
      </c>
      <c r="AJ23" s="167">
        <f>Inputs!$K$69*Inputs!$K$70/1000/1.1</f>
        <v>1.8181818181818181</v>
      </c>
      <c r="AK23" s="167">
        <f>Inputs!$K$69*Inputs!$K$70/1000/1.1</f>
        <v>1.8181818181818181</v>
      </c>
      <c r="AL23" s="167">
        <f>Inputs!$K$69*Inputs!$K$70/1000/1.1</f>
        <v>1.8181818181818181</v>
      </c>
      <c r="AM23" s="167">
        <f>Inputs!$K$69*Inputs!$K$70/1000/1.1</f>
        <v>1.8181818181818181</v>
      </c>
      <c r="AN23" s="167">
        <f>Inputs!$K$69*Inputs!$K$70/1000/1.1</f>
        <v>1.8181818181818181</v>
      </c>
      <c r="AO23" s="167">
        <f>Inputs!$K$69*Inputs!$K$70/1000/1.1</f>
        <v>1.8181818181818181</v>
      </c>
      <c r="AP23" s="167">
        <f>Inputs!$K$69*Inputs!$K$70/1000/1.1</f>
        <v>1.8181818181818181</v>
      </c>
      <c r="AQ23" s="167">
        <f>Inputs!$K$69*Inputs!$K$70/1000/1.1</f>
        <v>1.8181818181818181</v>
      </c>
      <c r="AR23" s="167">
        <f>Inputs!$L$69*Inputs!$L$70/1000/1.1</f>
        <v>2</v>
      </c>
      <c r="AS23" s="167">
        <f>Inputs!$L$69*Inputs!$L$70/1000/1.1</f>
        <v>2</v>
      </c>
      <c r="AT23" s="167">
        <f>Inputs!$L$69*Inputs!$L$70/1000/1.1</f>
        <v>2</v>
      </c>
      <c r="AU23" s="167">
        <f>Inputs!$L$69*Inputs!$L$70/1000/1.1</f>
        <v>2</v>
      </c>
      <c r="AV23" s="167">
        <f>Inputs!$L$69*Inputs!$L$70/1000/1.1</f>
        <v>2</v>
      </c>
      <c r="AW23" s="167">
        <f>Inputs!$L$69*Inputs!$L$70/1000/1.1</f>
        <v>2</v>
      </c>
      <c r="AX23" s="167">
        <f>Inputs!$L$69*Inputs!$L$70/1000/1.1</f>
        <v>2</v>
      </c>
      <c r="AY23" s="167">
        <f>Inputs!$L$69*Inputs!$L$70/1000/1.1</f>
        <v>2</v>
      </c>
      <c r="AZ23" s="167">
        <f>Inputs!$L$69*Inputs!$L$70/1000/1.1</f>
        <v>2</v>
      </c>
      <c r="BA23" s="167">
        <f>Inputs!$L$69*Inputs!$L$70/1000/1.1</f>
        <v>2</v>
      </c>
      <c r="BB23" s="167">
        <f>Inputs!$L$69*Inputs!$L$70/1000/1.1</f>
        <v>2</v>
      </c>
      <c r="BC23" s="167">
        <f>Inputs!$L$69*Inputs!$L$70/1000/1.1</f>
        <v>2</v>
      </c>
      <c r="BD23" s="167">
        <f>Inputs!$M$69*Inputs!$M$70/1000/1.1</f>
        <v>2.1818181818181817</v>
      </c>
      <c r="BE23" s="167">
        <f>Inputs!$M$69*Inputs!$M$70/1000/1.1</f>
        <v>2.1818181818181817</v>
      </c>
      <c r="BF23" s="167">
        <f>Inputs!$M$69*Inputs!$M$70/1000/1.1</f>
        <v>2.1818181818181817</v>
      </c>
      <c r="BG23" s="167">
        <f>Inputs!$M$69*Inputs!$M$70/1000/1.1</f>
        <v>2.1818181818181817</v>
      </c>
      <c r="BH23" s="167">
        <f>Inputs!$M$69*Inputs!$M$70/1000/1.1</f>
        <v>2.1818181818181817</v>
      </c>
      <c r="BI23" s="167">
        <f>Inputs!$M$69*Inputs!$M$70/1000/1.1</f>
        <v>2.1818181818181817</v>
      </c>
      <c r="BJ23" s="167">
        <f>Inputs!$M$69*Inputs!$M$70/1000/1.1</f>
        <v>2.1818181818181817</v>
      </c>
      <c r="BK23" s="167">
        <f>Inputs!$M$69*Inputs!$M$70/1000/1.1</f>
        <v>2.1818181818181817</v>
      </c>
      <c r="BL23" s="167">
        <f>Inputs!$M$69*Inputs!$M$70/1000/1.1</f>
        <v>2.1818181818181817</v>
      </c>
      <c r="BM23" s="167">
        <f>Inputs!$M$69*Inputs!$M$70/1000/1.1</f>
        <v>2.1818181818181817</v>
      </c>
      <c r="BN23" s="167">
        <f>Inputs!$M$69*Inputs!$M$70/1000/1.1</f>
        <v>2.1818181818181817</v>
      </c>
      <c r="BO23" s="167">
        <f>Inputs!$M$69*Inputs!$M$70/1000/1.1</f>
        <v>2.1818181818181817</v>
      </c>
      <c r="BP23" s="167">
        <f>Inputs!$N$69*Inputs!$N$70/1000/1.1</f>
        <v>2.4090909090909087</v>
      </c>
      <c r="BQ23" s="167">
        <f>Inputs!$N$69*Inputs!$N$70/1000/1.1</f>
        <v>2.4090909090909087</v>
      </c>
      <c r="BR23" s="167">
        <f>Inputs!$N$69*Inputs!$N$70/1000/1.1</f>
        <v>2.4090909090909087</v>
      </c>
      <c r="BS23" s="167">
        <f>Inputs!$N$69*Inputs!$N$70/1000/1.1</f>
        <v>2.4090909090909087</v>
      </c>
      <c r="BT23" s="167">
        <f>Inputs!$N$69*Inputs!$N$70/1000/1.1</f>
        <v>2.4090909090909087</v>
      </c>
      <c r="BU23" s="167">
        <f>Inputs!$N$69*Inputs!$N$70/1000/1.1</f>
        <v>2.4090909090909087</v>
      </c>
      <c r="BV23" s="167">
        <f>Inputs!$N$69*Inputs!$N$70/1000/1.1</f>
        <v>2.4090909090909087</v>
      </c>
      <c r="BW23" s="167">
        <f>Inputs!$N$69*Inputs!$N$70/1000/1.1</f>
        <v>2.4090909090909087</v>
      </c>
      <c r="BX23" s="167">
        <f>Inputs!$N$69*Inputs!$N$70/1000/1.1</f>
        <v>2.4090909090909087</v>
      </c>
      <c r="BY23" s="167">
        <f>Inputs!$N$69*Inputs!$N$70/1000/1.1</f>
        <v>2.4090909090909087</v>
      </c>
    </row>
    <row r="24" spans="1:77" ht="15.75" customHeight="1" outlineLevel="2" x14ac:dyDescent="0.25">
      <c r="A24" s="290"/>
      <c r="B24" s="290" t="s">
        <v>421</v>
      </c>
      <c r="C24" s="290" t="s">
        <v>422</v>
      </c>
      <c r="D24" s="167">
        <f t="shared" ref="D24:H24" si="29">SUMIF($K$4:$BR$4,D$5,$K24:$BR24)</f>
        <v>0</v>
      </c>
      <c r="E24" s="167">
        <f t="shared" si="29"/>
        <v>1243.629740727273</v>
      </c>
      <c r="F24" s="167">
        <f t="shared" si="29"/>
        <v>1327.5871845237707</v>
      </c>
      <c r="G24" s="167">
        <f t="shared" si="29"/>
        <v>1417.2125953509703</v>
      </c>
      <c r="H24" s="167">
        <f t="shared" si="29"/>
        <v>1512.8886176631142</v>
      </c>
      <c r="I24" s="167">
        <f t="shared" si="14"/>
        <v>0</v>
      </c>
      <c r="J24" s="248"/>
      <c r="K24" s="167">
        <v>0</v>
      </c>
      <c r="L24" s="167">
        <f>(IF(L4=2020,OPEX!$D$16/1.1,IF(L4=2021,OPEX!$D$16/1.1*(1+Inputs!$J$9),IF(L4=2022,OPEX!$D$16/1.1*(1+Inputs!$J$9)*(1+Inputs!$K$9),IF(L4=2023,OPEX!$D$16/1.1*(1+Inputs!$J$9)*(1+Inputs!$K$9)*(1+Inputs!$L$9),IF(L4=2024,OPEX!$D$16/1.1*(1+Inputs!$J$9)*(1+Inputs!$K$9)*(1+Inputs!$L$9)*(1+Inputs!$M$9),IF(L4=2025,OPEX!$D$16/1.1*(1+Inputs!$J$9)*(1+Inputs!$K$9)*(1+Inputs!$L$9)*(1+Inputs!$M$9)*(1+Inputs!$N$9),0)))))))/1000</f>
        <v>103.63581172727271</v>
      </c>
      <c r="M24" s="167">
        <f>(IF(M4=2020,OPEX!$D$16/1.1,IF(M4=2021,OPEX!$D$16/1.1*(1+Inputs!$J$9),IF(M4=2022,OPEX!$D$16/1.1*(1+Inputs!$J$9)*(1+Inputs!$K$9),IF(M4=2023,OPEX!$D$16/1.1*(1+Inputs!$J$9)*(1+Inputs!$K$9)*(1+Inputs!$L$9),IF(M4=2024,OPEX!$D$16/1.1*(1+Inputs!$J$9)*(1+Inputs!$K$9)*(1+Inputs!$L$9)*(1+Inputs!$M$9),IF(M4=2025,OPEX!$D$16/1.1*(1+Inputs!$J$9)*(1+Inputs!$K$9)*(1+Inputs!$L$9)*(1+Inputs!$M$9)*(1+Inputs!$N$9),0)))))))/1000</f>
        <v>103.63581172727271</v>
      </c>
      <c r="N24" s="167">
        <f>(IF(N4=2020,OPEX!$D$16/1.1,IF(N4=2021,OPEX!$D$16/1.1*(1+Inputs!$J$9),IF(N4=2022,OPEX!$D$16/1.1*(1+Inputs!$J$9)*(1+Inputs!$K$9),IF(N4=2023,OPEX!$D$16/1.1*(1+Inputs!$J$9)*(1+Inputs!$K$9)*(1+Inputs!$L$9),IF(N4=2024,OPEX!$D$16/1.1*(1+Inputs!$J$9)*(1+Inputs!$K$9)*(1+Inputs!$L$9)*(1+Inputs!$M$9),IF(N4=2025,OPEX!$D$16/1.1*(1+Inputs!$J$9)*(1+Inputs!$K$9)*(1+Inputs!$L$9)*(1+Inputs!$M$9)*(1+Inputs!$N$9),0)))))))/1000</f>
        <v>103.63581172727271</v>
      </c>
      <c r="O24" s="167">
        <f>(IF(O4=2020,OPEX!$D$16/1.1,IF(O4=2021,OPEX!$D$16/1.1*(1+Inputs!$J$9),IF(O4=2022,OPEX!$D$16/1.1*(1+Inputs!$J$9)*(1+Inputs!$K$9),IF(O4=2023,OPEX!$D$16/1.1*(1+Inputs!$J$9)*(1+Inputs!$K$9)*(1+Inputs!$L$9),IF(O4=2024,OPEX!$D$16/1.1*(1+Inputs!$J$9)*(1+Inputs!$K$9)*(1+Inputs!$L$9)*(1+Inputs!$M$9),IF(O4=2025,OPEX!$D$16/1.1*(1+Inputs!$J$9)*(1+Inputs!$K$9)*(1+Inputs!$L$9)*(1+Inputs!$M$9)*(1+Inputs!$N$9),0)))))))/1000</f>
        <v>103.63581172727271</v>
      </c>
      <c r="P24" s="167">
        <f>(IF(P4=2020,OPEX!$D$16/1.1,IF(P4=2021,OPEX!$D$16/1.1*(1+Inputs!$J$9),IF(P4=2022,OPEX!$D$16/1.1*(1+Inputs!$J$9)*(1+Inputs!$K$9),IF(P4=2023,OPEX!$D$16/1.1*(1+Inputs!$J$9)*(1+Inputs!$K$9)*(1+Inputs!$L$9),IF(P4=2024,OPEX!$D$16/1.1*(1+Inputs!$J$9)*(1+Inputs!$K$9)*(1+Inputs!$L$9)*(1+Inputs!$M$9),IF(P4=2025,OPEX!$D$16/1.1*(1+Inputs!$J$9)*(1+Inputs!$K$9)*(1+Inputs!$L$9)*(1+Inputs!$M$9)*(1+Inputs!$N$9),0)))))))/1000</f>
        <v>103.63581172727271</v>
      </c>
      <c r="Q24" s="167">
        <f>(IF(Q4=2020,OPEX!$D$16/1.1,IF(Q4=2021,OPEX!$D$16/1.1*(1+Inputs!$J$9),IF(Q4=2022,OPEX!$D$16/1.1*(1+Inputs!$J$9)*(1+Inputs!$K$9),IF(Q4=2023,OPEX!$D$16/1.1*(1+Inputs!$J$9)*(1+Inputs!$K$9)*(1+Inputs!$L$9),IF(Q4=2024,OPEX!$D$16/1.1*(1+Inputs!$J$9)*(1+Inputs!$K$9)*(1+Inputs!$L$9)*(1+Inputs!$M$9),IF(Q4=2025,OPEX!$D$16/1.1*(1+Inputs!$J$9)*(1+Inputs!$K$9)*(1+Inputs!$L$9)*(1+Inputs!$M$9)*(1+Inputs!$N$9),0)))))))/1000</f>
        <v>103.63581172727271</v>
      </c>
      <c r="R24" s="167">
        <f>(IF(R4=2020,OPEX!$D$16/1.1,IF(R4=2021,OPEX!$D$16/1.1*(1+Inputs!$J$9),IF(R4=2022,OPEX!$D$16/1.1*(1+Inputs!$J$9)*(1+Inputs!$K$9),IF(R4=2023,OPEX!$D$16/1.1*(1+Inputs!$J$9)*(1+Inputs!$K$9)*(1+Inputs!$L$9),IF(R4=2024,OPEX!$D$16/1.1*(1+Inputs!$J$9)*(1+Inputs!$K$9)*(1+Inputs!$L$9)*(1+Inputs!$M$9),IF(R4=2025,OPEX!$D$16/1.1*(1+Inputs!$J$9)*(1+Inputs!$K$9)*(1+Inputs!$L$9)*(1+Inputs!$M$9)*(1+Inputs!$N$9),0)))))))/1000</f>
        <v>103.63581172727271</v>
      </c>
      <c r="S24" s="167">
        <f>(IF(S4=2020,OPEX!$D$16/1.1,IF(S4=2021,OPEX!$D$16/1.1*(1+Inputs!$J$9),IF(S4=2022,OPEX!$D$16/1.1*(1+Inputs!$J$9)*(1+Inputs!$K$9),IF(S4=2023,OPEX!$D$16/1.1*(1+Inputs!$J$9)*(1+Inputs!$K$9)*(1+Inputs!$L$9),IF(S4=2024,OPEX!$D$16/1.1*(1+Inputs!$J$9)*(1+Inputs!$K$9)*(1+Inputs!$L$9)*(1+Inputs!$M$9),IF(S4=2025,OPEX!$D$16/1.1*(1+Inputs!$J$9)*(1+Inputs!$K$9)*(1+Inputs!$L$9)*(1+Inputs!$M$9)*(1+Inputs!$N$9),0)))))))/1000</f>
        <v>103.63581172727271</v>
      </c>
      <c r="T24" s="167">
        <f>(IF(T4=2020,OPEX!$D$16/1.1,IF(T4=2021,OPEX!$D$16/1.1*(1+Inputs!$J$9),IF(T4=2022,OPEX!$D$16/1.1*(1+Inputs!$J$9)*(1+Inputs!$K$9),IF(T4=2023,OPEX!$D$16/1.1*(1+Inputs!$J$9)*(1+Inputs!$K$9)*(1+Inputs!$L$9),IF(T4=2024,OPEX!$D$16/1.1*(1+Inputs!$J$9)*(1+Inputs!$K$9)*(1+Inputs!$L$9)*(1+Inputs!$M$9),IF(T4=2025,OPEX!$D$16/1.1*(1+Inputs!$J$9)*(1+Inputs!$K$9)*(1+Inputs!$L$9)*(1+Inputs!$M$9)*(1+Inputs!$N$9),0)))))))/1000</f>
        <v>103.63581172727271</v>
      </c>
      <c r="U24" s="167">
        <f>(IF(U4=2020,OPEX!$D$16/1.1,IF(U4=2021,OPEX!$D$16/1.1*(1+Inputs!$J$9),IF(U4=2022,OPEX!$D$16/1.1*(1+Inputs!$J$9)*(1+Inputs!$K$9),IF(U4=2023,OPEX!$D$16/1.1*(1+Inputs!$J$9)*(1+Inputs!$K$9)*(1+Inputs!$L$9),IF(U4=2024,OPEX!$D$16/1.1*(1+Inputs!$J$9)*(1+Inputs!$K$9)*(1+Inputs!$L$9)*(1+Inputs!$M$9),IF(U4=2025,OPEX!$D$16/1.1*(1+Inputs!$J$9)*(1+Inputs!$K$9)*(1+Inputs!$L$9)*(1+Inputs!$M$9)*(1+Inputs!$N$9),0)))))))/1000</f>
        <v>103.63581172727271</v>
      </c>
      <c r="V24" s="167">
        <f>(IF(V4=2020,OPEX!$D$16/1.1,IF(V4=2021,OPEX!$D$16/1.1*(1+Inputs!$J$9),IF(V4=2022,OPEX!$D$16/1.1*(1+Inputs!$J$9)*(1+Inputs!$K$9),IF(V4=2023,OPEX!$D$16/1.1*(1+Inputs!$J$9)*(1+Inputs!$K$9)*(1+Inputs!$L$9),IF(V4=2024,OPEX!$D$16/1.1*(1+Inputs!$J$9)*(1+Inputs!$K$9)*(1+Inputs!$L$9)*(1+Inputs!$M$9),IF(V4=2025,OPEX!$D$16/1.1*(1+Inputs!$J$9)*(1+Inputs!$K$9)*(1+Inputs!$L$9)*(1+Inputs!$M$9)*(1+Inputs!$N$9),0)))))))/1000</f>
        <v>103.63581172727271</v>
      </c>
      <c r="W24" s="167">
        <f>(IF(W4=2020,OPEX!$D$16/1.1,IF(W4=2021,OPEX!$D$16/1.1*(1+Inputs!$J$9),IF(W4=2022,OPEX!$D$16/1.1*(1+Inputs!$J$9)*(1+Inputs!$K$9),IF(W4=2023,OPEX!$D$16/1.1*(1+Inputs!$J$9)*(1+Inputs!$K$9)*(1+Inputs!$L$9),IF(W4=2024,OPEX!$D$16/1.1*(1+Inputs!$J$9)*(1+Inputs!$K$9)*(1+Inputs!$L$9)*(1+Inputs!$M$9),IF(W4=2025,OPEX!$D$16/1.1*(1+Inputs!$J$9)*(1+Inputs!$K$9)*(1+Inputs!$L$9)*(1+Inputs!$M$9)*(1+Inputs!$N$9),0)))))))/1000</f>
        <v>103.63581172727271</v>
      </c>
      <c r="X24" s="167">
        <f>(IF(X4=2020,OPEX!$D$16/1.1,IF(X4=2021,OPEX!$D$16/1.1*(1+Inputs!$J$9),IF(X4=2022,OPEX!$D$16/1.1*(1+Inputs!$J$9)*(1+Inputs!$K$9),IF(X4=2023,OPEX!$D$16/1.1*(1+Inputs!$J$9)*(1+Inputs!$K$9)*(1+Inputs!$L$9),IF(X4=2024,OPEX!$D$16/1.1*(1+Inputs!$J$9)*(1+Inputs!$K$9)*(1+Inputs!$L$9)*(1+Inputs!$M$9),IF(X4=2025,OPEX!$D$16/1.1*(1+Inputs!$J$9)*(1+Inputs!$K$9)*(1+Inputs!$L$9)*(1+Inputs!$M$9)*(1+Inputs!$N$9),0)))))))/1000</f>
        <v>110.63226537698088</v>
      </c>
      <c r="Y24" s="167">
        <f>(IF(Y4=2020,OPEX!$D$16/1.1,IF(Y4=2021,OPEX!$D$16/1.1*(1+Inputs!$J$9),IF(Y4=2022,OPEX!$D$16/1.1*(1+Inputs!$J$9)*(1+Inputs!$K$9),IF(Y4=2023,OPEX!$D$16/1.1*(1+Inputs!$J$9)*(1+Inputs!$K$9)*(1+Inputs!$L$9),IF(Y4=2024,OPEX!$D$16/1.1*(1+Inputs!$J$9)*(1+Inputs!$K$9)*(1+Inputs!$L$9)*(1+Inputs!$M$9),IF(Y4=2025,OPEX!$D$16/1.1*(1+Inputs!$J$9)*(1+Inputs!$K$9)*(1+Inputs!$L$9)*(1+Inputs!$M$9)*(1+Inputs!$N$9),0)))))))/1000</f>
        <v>110.63226537698088</v>
      </c>
      <c r="Z24" s="167">
        <f>(IF(Z4=2020,OPEX!$D$16/1.1,IF(Z4=2021,OPEX!$D$16/1.1*(1+Inputs!$J$9),IF(Z4=2022,OPEX!$D$16/1.1*(1+Inputs!$J$9)*(1+Inputs!$K$9),IF(Z4=2023,OPEX!$D$16/1.1*(1+Inputs!$J$9)*(1+Inputs!$K$9)*(1+Inputs!$L$9),IF(Z4=2024,OPEX!$D$16/1.1*(1+Inputs!$J$9)*(1+Inputs!$K$9)*(1+Inputs!$L$9)*(1+Inputs!$M$9),IF(Z4=2025,OPEX!$D$16/1.1*(1+Inputs!$J$9)*(1+Inputs!$K$9)*(1+Inputs!$L$9)*(1+Inputs!$M$9)*(1+Inputs!$N$9),0)))))))/1000</f>
        <v>110.63226537698088</v>
      </c>
      <c r="AA24" s="167">
        <f>(IF(AA4=2020,OPEX!$D$16/1.1,IF(AA4=2021,OPEX!$D$16/1.1*(1+Inputs!$J$9),IF(AA4=2022,OPEX!$D$16/1.1*(1+Inputs!$J$9)*(1+Inputs!$K$9),IF(AA4=2023,OPEX!$D$16/1.1*(1+Inputs!$J$9)*(1+Inputs!$K$9)*(1+Inputs!$L$9),IF(AA4=2024,OPEX!$D$16/1.1*(1+Inputs!$J$9)*(1+Inputs!$K$9)*(1+Inputs!$L$9)*(1+Inputs!$M$9),IF(AA4=2025,OPEX!$D$16/1.1*(1+Inputs!$J$9)*(1+Inputs!$K$9)*(1+Inputs!$L$9)*(1+Inputs!$M$9)*(1+Inputs!$N$9),0)))))))/1000</f>
        <v>110.63226537698088</v>
      </c>
      <c r="AB24" s="167">
        <f>(IF(AB4=2020,OPEX!$D$16/1.1,IF(AB4=2021,OPEX!$D$16/1.1*(1+Inputs!$J$9),IF(AB4=2022,OPEX!$D$16/1.1*(1+Inputs!$J$9)*(1+Inputs!$K$9),IF(AB4=2023,OPEX!$D$16/1.1*(1+Inputs!$J$9)*(1+Inputs!$K$9)*(1+Inputs!$L$9),IF(AB4=2024,OPEX!$D$16/1.1*(1+Inputs!$J$9)*(1+Inputs!$K$9)*(1+Inputs!$L$9)*(1+Inputs!$M$9),IF(AB4=2025,OPEX!$D$16/1.1*(1+Inputs!$J$9)*(1+Inputs!$K$9)*(1+Inputs!$L$9)*(1+Inputs!$M$9)*(1+Inputs!$N$9),0)))))))/1000</f>
        <v>110.63226537698088</v>
      </c>
      <c r="AC24" s="167">
        <f>(IF(AC4=2020,OPEX!$D$16/1.1,IF(AC4=2021,OPEX!$D$16/1.1*(1+Inputs!$J$9),IF(AC4=2022,OPEX!$D$16/1.1*(1+Inputs!$J$9)*(1+Inputs!$K$9),IF(AC4=2023,OPEX!$D$16/1.1*(1+Inputs!$J$9)*(1+Inputs!$K$9)*(1+Inputs!$L$9),IF(AC4=2024,OPEX!$D$16/1.1*(1+Inputs!$J$9)*(1+Inputs!$K$9)*(1+Inputs!$L$9)*(1+Inputs!$M$9),IF(AC4=2025,OPEX!$D$16/1.1*(1+Inputs!$J$9)*(1+Inputs!$K$9)*(1+Inputs!$L$9)*(1+Inputs!$M$9)*(1+Inputs!$N$9),0)))))))/1000</f>
        <v>110.63226537698088</v>
      </c>
      <c r="AD24" s="167">
        <f>(IF(AD4=2020,OPEX!$D$16/1.1,IF(AD4=2021,OPEX!$D$16/1.1*(1+Inputs!$J$9),IF(AD4=2022,OPEX!$D$16/1.1*(1+Inputs!$J$9)*(1+Inputs!$K$9),IF(AD4=2023,OPEX!$D$16/1.1*(1+Inputs!$J$9)*(1+Inputs!$K$9)*(1+Inputs!$L$9),IF(AD4=2024,OPEX!$D$16/1.1*(1+Inputs!$J$9)*(1+Inputs!$K$9)*(1+Inputs!$L$9)*(1+Inputs!$M$9),IF(AD4=2025,OPEX!$D$16/1.1*(1+Inputs!$J$9)*(1+Inputs!$K$9)*(1+Inputs!$L$9)*(1+Inputs!$M$9)*(1+Inputs!$N$9),0)))))))/1000</f>
        <v>110.63226537698088</v>
      </c>
      <c r="AE24" s="167">
        <f>(IF(AE4=2020,OPEX!$D$16/1.1,IF(AE4=2021,OPEX!$D$16/1.1*(1+Inputs!$J$9),IF(AE4=2022,OPEX!$D$16/1.1*(1+Inputs!$J$9)*(1+Inputs!$K$9),IF(AE4=2023,OPEX!$D$16/1.1*(1+Inputs!$J$9)*(1+Inputs!$K$9)*(1+Inputs!$L$9),IF(AE4=2024,OPEX!$D$16/1.1*(1+Inputs!$J$9)*(1+Inputs!$K$9)*(1+Inputs!$L$9)*(1+Inputs!$M$9),IF(AE4=2025,OPEX!$D$16/1.1*(1+Inputs!$J$9)*(1+Inputs!$K$9)*(1+Inputs!$L$9)*(1+Inputs!$M$9)*(1+Inputs!$N$9),0)))))))/1000</f>
        <v>110.63226537698088</v>
      </c>
      <c r="AF24" s="167">
        <f>(IF(AF4=2020,OPEX!$D$16/1.1,IF(AF4=2021,OPEX!$D$16/1.1*(1+Inputs!$J$9),IF(AF4=2022,OPEX!$D$16/1.1*(1+Inputs!$J$9)*(1+Inputs!$K$9),IF(AF4=2023,OPEX!$D$16/1.1*(1+Inputs!$J$9)*(1+Inputs!$K$9)*(1+Inputs!$L$9),IF(AF4=2024,OPEX!$D$16/1.1*(1+Inputs!$J$9)*(1+Inputs!$K$9)*(1+Inputs!$L$9)*(1+Inputs!$M$9),IF(AF4=2025,OPEX!$D$16/1.1*(1+Inputs!$J$9)*(1+Inputs!$K$9)*(1+Inputs!$L$9)*(1+Inputs!$M$9)*(1+Inputs!$N$9),0)))))))/1000</f>
        <v>110.63226537698088</v>
      </c>
      <c r="AG24" s="167">
        <f>(IF(AG4=2020,OPEX!$D$16/1.1,IF(AG4=2021,OPEX!$D$16/1.1*(1+Inputs!$J$9),IF(AG4=2022,OPEX!$D$16/1.1*(1+Inputs!$J$9)*(1+Inputs!$K$9),IF(AG4=2023,OPEX!$D$16/1.1*(1+Inputs!$J$9)*(1+Inputs!$K$9)*(1+Inputs!$L$9),IF(AG4=2024,OPEX!$D$16/1.1*(1+Inputs!$J$9)*(1+Inputs!$K$9)*(1+Inputs!$L$9)*(1+Inputs!$M$9),IF(AG4=2025,OPEX!$D$16/1.1*(1+Inputs!$J$9)*(1+Inputs!$K$9)*(1+Inputs!$L$9)*(1+Inputs!$M$9)*(1+Inputs!$N$9),0)))))))/1000</f>
        <v>110.63226537698088</v>
      </c>
      <c r="AH24" s="167">
        <f>(IF(AH4=2020,OPEX!$D$16/1.1,IF(AH4=2021,OPEX!$D$16/1.1*(1+Inputs!$J$9),IF(AH4=2022,OPEX!$D$16/1.1*(1+Inputs!$J$9)*(1+Inputs!$K$9),IF(AH4=2023,OPEX!$D$16/1.1*(1+Inputs!$J$9)*(1+Inputs!$K$9)*(1+Inputs!$L$9),IF(AH4=2024,OPEX!$D$16/1.1*(1+Inputs!$J$9)*(1+Inputs!$K$9)*(1+Inputs!$L$9)*(1+Inputs!$M$9),IF(AH4=2025,OPEX!$D$16/1.1*(1+Inputs!$J$9)*(1+Inputs!$K$9)*(1+Inputs!$L$9)*(1+Inputs!$M$9)*(1+Inputs!$N$9),0)))))))/1000</f>
        <v>110.63226537698088</v>
      </c>
      <c r="AI24" s="167">
        <f>(IF(AI4=2020,OPEX!$D$16/1.1,IF(AI4=2021,OPEX!$D$16/1.1*(1+Inputs!$J$9),IF(AI4=2022,OPEX!$D$16/1.1*(1+Inputs!$J$9)*(1+Inputs!$K$9),IF(AI4=2023,OPEX!$D$16/1.1*(1+Inputs!$J$9)*(1+Inputs!$K$9)*(1+Inputs!$L$9),IF(AI4=2024,OPEX!$D$16/1.1*(1+Inputs!$J$9)*(1+Inputs!$K$9)*(1+Inputs!$L$9)*(1+Inputs!$M$9),IF(AI4=2025,OPEX!$D$16/1.1*(1+Inputs!$J$9)*(1+Inputs!$K$9)*(1+Inputs!$L$9)*(1+Inputs!$M$9)*(1+Inputs!$N$9),0)))))))/1000</f>
        <v>110.63226537698088</v>
      </c>
      <c r="AJ24" s="167">
        <f>(IF(AJ4=2020,OPEX!$D$16/1.1,IF(AJ4=2021,OPEX!$D$16/1.1*(1+Inputs!$J$9),IF(AJ4=2022,OPEX!$D$16/1.1*(1+Inputs!$J$9)*(1+Inputs!$K$9),IF(AJ4=2023,OPEX!$D$16/1.1*(1+Inputs!$J$9)*(1+Inputs!$K$9)*(1+Inputs!$L$9),IF(AJ4=2024,OPEX!$D$16/1.1*(1+Inputs!$J$9)*(1+Inputs!$K$9)*(1+Inputs!$L$9)*(1+Inputs!$M$9),IF(AJ4=2025,OPEX!$D$16/1.1*(1+Inputs!$J$9)*(1+Inputs!$K$9)*(1+Inputs!$L$9)*(1+Inputs!$M$9)*(1+Inputs!$N$9),0)))))))/1000</f>
        <v>118.10104961258085</v>
      </c>
      <c r="AK24" s="167">
        <f>(IF(AK4=2020,OPEX!$D$16/1.1,IF(AK4=2021,OPEX!$D$16/1.1*(1+Inputs!$J$9),IF(AK4=2022,OPEX!$D$16/1.1*(1+Inputs!$J$9)*(1+Inputs!$K$9),IF(AK4=2023,OPEX!$D$16/1.1*(1+Inputs!$J$9)*(1+Inputs!$K$9)*(1+Inputs!$L$9),IF(AK4=2024,OPEX!$D$16/1.1*(1+Inputs!$J$9)*(1+Inputs!$K$9)*(1+Inputs!$L$9)*(1+Inputs!$M$9),IF(AK4=2025,OPEX!$D$16/1.1*(1+Inputs!$J$9)*(1+Inputs!$K$9)*(1+Inputs!$L$9)*(1+Inputs!$M$9)*(1+Inputs!$N$9),0)))))))/1000</f>
        <v>118.10104961258085</v>
      </c>
      <c r="AL24" s="167">
        <f>(IF(AL4=2020,OPEX!$D$16/1.1,IF(AL4=2021,OPEX!$D$16/1.1*(1+Inputs!$J$9),IF(AL4=2022,OPEX!$D$16/1.1*(1+Inputs!$J$9)*(1+Inputs!$K$9),IF(AL4=2023,OPEX!$D$16/1.1*(1+Inputs!$J$9)*(1+Inputs!$K$9)*(1+Inputs!$L$9),IF(AL4=2024,OPEX!$D$16/1.1*(1+Inputs!$J$9)*(1+Inputs!$K$9)*(1+Inputs!$L$9)*(1+Inputs!$M$9),IF(AL4=2025,OPEX!$D$16/1.1*(1+Inputs!$J$9)*(1+Inputs!$K$9)*(1+Inputs!$L$9)*(1+Inputs!$M$9)*(1+Inputs!$N$9),0)))))))/1000</f>
        <v>118.10104961258085</v>
      </c>
      <c r="AM24" s="167">
        <f>(IF(AM4=2020,OPEX!$D$16/1.1,IF(AM4=2021,OPEX!$D$16/1.1*(1+Inputs!$J$9),IF(AM4=2022,OPEX!$D$16/1.1*(1+Inputs!$J$9)*(1+Inputs!$K$9),IF(AM4=2023,OPEX!$D$16/1.1*(1+Inputs!$J$9)*(1+Inputs!$K$9)*(1+Inputs!$L$9),IF(AM4=2024,OPEX!$D$16/1.1*(1+Inputs!$J$9)*(1+Inputs!$K$9)*(1+Inputs!$L$9)*(1+Inputs!$M$9),IF(AM4=2025,OPEX!$D$16/1.1*(1+Inputs!$J$9)*(1+Inputs!$K$9)*(1+Inputs!$L$9)*(1+Inputs!$M$9)*(1+Inputs!$N$9),0)))))))/1000</f>
        <v>118.10104961258085</v>
      </c>
      <c r="AN24" s="167">
        <f>(IF(AN4=2020,OPEX!$D$16/1.1,IF(AN4=2021,OPEX!$D$16/1.1*(1+Inputs!$J$9),IF(AN4=2022,OPEX!$D$16/1.1*(1+Inputs!$J$9)*(1+Inputs!$K$9),IF(AN4=2023,OPEX!$D$16/1.1*(1+Inputs!$J$9)*(1+Inputs!$K$9)*(1+Inputs!$L$9),IF(AN4=2024,OPEX!$D$16/1.1*(1+Inputs!$J$9)*(1+Inputs!$K$9)*(1+Inputs!$L$9)*(1+Inputs!$M$9),IF(AN4=2025,OPEX!$D$16/1.1*(1+Inputs!$J$9)*(1+Inputs!$K$9)*(1+Inputs!$L$9)*(1+Inputs!$M$9)*(1+Inputs!$N$9),0)))))))/1000</f>
        <v>118.10104961258085</v>
      </c>
      <c r="AO24" s="167">
        <f>(IF(AO4=2020,OPEX!$D$16/1.1,IF(AO4=2021,OPEX!$D$16/1.1*(1+Inputs!$J$9),IF(AO4=2022,OPEX!$D$16/1.1*(1+Inputs!$J$9)*(1+Inputs!$K$9),IF(AO4=2023,OPEX!$D$16/1.1*(1+Inputs!$J$9)*(1+Inputs!$K$9)*(1+Inputs!$L$9),IF(AO4=2024,OPEX!$D$16/1.1*(1+Inputs!$J$9)*(1+Inputs!$K$9)*(1+Inputs!$L$9)*(1+Inputs!$M$9),IF(AO4=2025,OPEX!$D$16/1.1*(1+Inputs!$J$9)*(1+Inputs!$K$9)*(1+Inputs!$L$9)*(1+Inputs!$M$9)*(1+Inputs!$N$9),0)))))))/1000</f>
        <v>118.10104961258085</v>
      </c>
      <c r="AP24" s="167">
        <f>(IF(AP4=2020,OPEX!$D$16/1.1,IF(AP4=2021,OPEX!$D$16/1.1*(1+Inputs!$J$9),IF(AP4=2022,OPEX!$D$16/1.1*(1+Inputs!$J$9)*(1+Inputs!$K$9),IF(AP4=2023,OPEX!$D$16/1.1*(1+Inputs!$J$9)*(1+Inputs!$K$9)*(1+Inputs!$L$9),IF(AP4=2024,OPEX!$D$16/1.1*(1+Inputs!$J$9)*(1+Inputs!$K$9)*(1+Inputs!$L$9)*(1+Inputs!$M$9),IF(AP4=2025,OPEX!$D$16/1.1*(1+Inputs!$J$9)*(1+Inputs!$K$9)*(1+Inputs!$L$9)*(1+Inputs!$M$9)*(1+Inputs!$N$9),0)))))))/1000</f>
        <v>118.10104961258085</v>
      </c>
      <c r="AQ24" s="167">
        <f>(IF(AQ4=2020,OPEX!$D$16/1.1,IF(AQ4=2021,OPEX!$D$16/1.1*(1+Inputs!$J$9),IF(AQ4=2022,OPEX!$D$16/1.1*(1+Inputs!$J$9)*(1+Inputs!$K$9),IF(AQ4=2023,OPEX!$D$16/1.1*(1+Inputs!$J$9)*(1+Inputs!$K$9)*(1+Inputs!$L$9),IF(AQ4=2024,OPEX!$D$16/1.1*(1+Inputs!$J$9)*(1+Inputs!$K$9)*(1+Inputs!$L$9)*(1+Inputs!$M$9),IF(AQ4=2025,OPEX!$D$16/1.1*(1+Inputs!$J$9)*(1+Inputs!$K$9)*(1+Inputs!$L$9)*(1+Inputs!$M$9)*(1+Inputs!$N$9),0)))))))/1000</f>
        <v>118.10104961258085</v>
      </c>
      <c r="AR24" s="167">
        <f>(IF(AR4=2020,OPEX!$D$16/1.1,IF(AR4=2021,OPEX!$D$16/1.1*(1+Inputs!$J$9),IF(AR4=2022,OPEX!$D$16/1.1*(1+Inputs!$J$9)*(1+Inputs!$K$9),IF(AR4=2023,OPEX!$D$16/1.1*(1+Inputs!$J$9)*(1+Inputs!$K$9)*(1+Inputs!$L$9),IF(AR4=2024,OPEX!$D$16/1.1*(1+Inputs!$J$9)*(1+Inputs!$K$9)*(1+Inputs!$L$9)*(1+Inputs!$M$9),IF(AR4=2025,OPEX!$D$16/1.1*(1+Inputs!$J$9)*(1+Inputs!$K$9)*(1+Inputs!$L$9)*(1+Inputs!$M$9)*(1+Inputs!$N$9),0)))))))/1000</f>
        <v>118.10104961258085</v>
      </c>
      <c r="AS24" s="167">
        <f>(IF(AS4=2020,OPEX!$D$16/1.1,IF(AS4=2021,OPEX!$D$16/1.1*(1+Inputs!$J$9),IF(AS4=2022,OPEX!$D$16/1.1*(1+Inputs!$J$9)*(1+Inputs!$K$9),IF(AS4=2023,OPEX!$D$16/1.1*(1+Inputs!$J$9)*(1+Inputs!$K$9)*(1+Inputs!$L$9),IF(AS4=2024,OPEX!$D$16/1.1*(1+Inputs!$J$9)*(1+Inputs!$K$9)*(1+Inputs!$L$9)*(1+Inputs!$M$9),IF(AS4=2025,OPEX!$D$16/1.1*(1+Inputs!$J$9)*(1+Inputs!$K$9)*(1+Inputs!$L$9)*(1+Inputs!$M$9)*(1+Inputs!$N$9),0)))))))/1000</f>
        <v>118.10104961258085</v>
      </c>
      <c r="AT24" s="167">
        <f>(IF(AT4=2020,OPEX!$D$16/1.1,IF(AT4=2021,OPEX!$D$16/1.1*(1+Inputs!$J$9),IF(AT4=2022,OPEX!$D$16/1.1*(1+Inputs!$J$9)*(1+Inputs!$K$9),IF(AT4=2023,OPEX!$D$16/1.1*(1+Inputs!$J$9)*(1+Inputs!$K$9)*(1+Inputs!$L$9),IF(AT4=2024,OPEX!$D$16/1.1*(1+Inputs!$J$9)*(1+Inputs!$K$9)*(1+Inputs!$L$9)*(1+Inputs!$M$9),IF(AT4=2025,OPEX!$D$16/1.1*(1+Inputs!$J$9)*(1+Inputs!$K$9)*(1+Inputs!$L$9)*(1+Inputs!$M$9)*(1+Inputs!$N$9),0)))))))/1000</f>
        <v>118.10104961258085</v>
      </c>
      <c r="AU24" s="167">
        <f>(IF(AU4=2020,OPEX!$D$16/1.1,IF(AU4=2021,OPEX!$D$16/1.1*(1+Inputs!$J$9),IF(AU4=2022,OPEX!$D$16/1.1*(1+Inputs!$J$9)*(1+Inputs!$K$9),IF(AU4=2023,OPEX!$D$16/1.1*(1+Inputs!$J$9)*(1+Inputs!$K$9)*(1+Inputs!$L$9),IF(AU4=2024,OPEX!$D$16/1.1*(1+Inputs!$J$9)*(1+Inputs!$K$9)*(1+Inputs!$L$9)*(1+Inputs!$M$9),IF(AU4=2025,OPEX!$D$16/1.1*(1+Inputs!$J$9)*(1+Inputs!$K$9)*(1+Inputs!$L$9)*(1+Inputs!$M$9)*(1+Inputs!$N$9),0)))))))/1000</f>
        <v>118.10104961258085</v>
      </c>
      <c r="AV24" s="167">
        <f>(IF(AV4=2020,OPEX!$D$16/1.1,IF(AV4=2021,OPEX!$D$16/1.1*(1+Inputs!$J$9),IF(AV4=2022,OPEX!$D$16/1.1*(1+Inputs!$J$9)*(1+Inputs!$K$9),IF(AV4=2023,OPEX!$D$16/1.1*(1+Inputs!$J$9)*(1+Inputs!$K$9)*(1+Inputs!$L$9),IF(AV4=2024,OPEX!$D$16/1.1*(1+Inputs!$J$9)*(1+Inputs!$K$9)*(1+Inputs!$L$9)*(1+Inputs!$M$9),IF(AV4=2025,OPEX!$D$16/1.1*(1+Inputs!$J$9)*(1+Inputs!$K$9)*(1+Inputs!$L$9)*(1+Inputs!$M$9)*(1+Inputs!$N$9),0)))))))/1000</f>
        <v>126.07405147192618</v>
      </c>
      <c r="AW24" s="167">
        <f>(IF(AW4=2020,OPEX!$D$16/1.1,IF(AW4=2021,OPEX!$D$16/1.1*(1+Inputs!$J$9),IF(AW4=2022,OPEX!$D$16/1.1*(1+Inputs!$J$9)*(1+Inputs!$K$9),IF(AW4=2023,OPEX!$D$16/1.1*(1+Inputs!$J$9)*(1+Inputs!$K$9)*(1+Inputs!$L$9),IF(AW4=2024,OPEX!$D$16/1.1*(1+Inputs!$J$9)*(1+Inputs!$K$9)*(1+Inputs!$L$9)*(1+Inputs!$M$9),IF(AW4=2025,OPEX!$D$16/1.1*(1+Inputs!$J$9)*(1+Inputs!$K$9)*(1+Inputs!$L$9)*(1+Inputs!$M$9)*(1+Inputs!$N$9),0)))))))/1000</f>
        <v>126.07405147192618</v>
      </c>
      <c r="AX24" s="167">
        <f>(IF(AX4=2020,OPEX!$D$16/1.1,IF(AX4=2021,OPEX!$D$16/1.1*(1+Inputs!$J$9),IF(AX4=2022,OPEX!$D$16/1.1*(1+Inputs!$J$9)*(1+Inputs!$K$9),IF(AX4=2023,OPEX!$D$16/1.1*(1+Inputs!$J$9)*(1+Inputs!$K$9)*(1+Inputs!$L$9),IF(AX4=2024,OPEX!$D$16/1.1*(1+Inputs!$J$9)*(1+Inputs!$K$9)*(1+Inputs!$L$9)*(1+Inputs!$M$9),IF(AX4=2025,OPEX!$D$16/1.1*(1+Inputs!$J$9)*(1+Inputs!$K$9)*(1+Inputs!$L$9)*(1+Inputs!$M$9)*(1+Inputs!$N$9),0)))))))/1000</f>
        <v>126.07405147192618</v>
      </c>
      <c r="AY24" s="167">
        <f>(IF(AY4=2020,OPEX!$D$16/1.1,IF(AY4=2021,OPEX!$D$16/1.1*(1+Inputs!$J$9),IF(AY4=2022,OPEX!$D$16/1.1*(1+Inputs!$J$9)*(1+Inputs!$K$9),IF(AY4=2023,OPEX!$D$16/1.1*(1+Inputs!$J$9)*(1+Inputs!$K$9)*(1+Inputs!$L$9),IF(AY4=2024,OPEX!$D$16/1.1*(1+Inputs!$J$9)*(1+Inputs!$K$9)*(1+Inputs!$L$9)*(1+Inputs!$M$9),IF(AY4=2025,OPEX!$D$16/1.1*(1+Inputs!$J$9)*(1+Inputs!$K$9)*(1+Inputs!$L$9)*(1+Inputs!$M$9)*(1+Inputs!$N$9),0)))))))/1000</f>
        <v>126.07405147192618</v>
      </c>
      <c r="AZ24" s="167">
        <f>(IF(AZ4=2020,OPEX!$D$16/1.1,IF(AZ4=2021,OPEX!$D$16/1.1*(1+Inputs!$J$9),IF(AZ4=2022,OPEX!$D$16/1.1*(1+Inputs!$J$9)*(1+Inputs!$K$9),IF(AZ4=2023,OPEX!$D$16/1.1*(1+Inputs!$J$9)*(1+Inputs!$K$9)*(1+Inputs!$L$9),IF(AZ4=2024,OPEX!$D$16/1.1*(1+Inputs!$J$9)*(1+Inputs!$K$9)*(1+Inputs!$L$9)*(1+Inputs!$M$9),IF(AZ4=2025,OPEX!$D$16/1.1*(1+Inputs!$J$9)*(1+Inputs!$K$9)*(1+Inputs!$L$9)*(1+Inputs!$M$9)*(1+Inputs!$N$9),0)))))))/1000</f>
        <v>126.07405147192618</v>
      </c>
      <c r="BA24" s="167">
        <f>(IF(BA4=2020,OPEX!$D$16/1.1,IF(BA4=2021,OPEX!$D$16/1.1*(1+Inputs!$J$9),IF(BA4=2022,OPEX!$D$16/1.1*(1+Inputs!$J$9)*(1+Inputs!$K$9),IF(BA4=2023,OPEX!$D$16/1.1*(1+Inputs!$J$9)*(1+Inputs!$K$9)*(1+Inputs!$L$9),IF(BA4=2024,OPEX!$D$16/1.1*(1+Inputs!$J$9)*(1+Inputs!$K$9)*(1+Inputs!$L$9)*(1+Inputs!$M$9),IF(BA4=2025,OPEX!$D$16/1.1*(1+Inputs!$J$9)*(1+Inputs!$K$9)*(1+Inputs!$L$9)*(1+Inputs!$M$9)*(1+Inputs!$N$9),0)))))))/1000</f>
        <v>126.07405147192618</v>
      </c>
      <c r="BB24" s="167">
        <f>(IF(BB4=2020,OPEX!$D$16/1.1,IF(BB4=2021,OPEX!$D$16/1.1*(1+Inputs!$J$9),IF(BB4=2022,OPEX!$D$16/1.1*(1+Inputs!$J$9)*(1+Inputs!$K$9),IF(BB4=2023,OPEX!$D$16/1.1*(1+Inputs!$J$9)*(1+Inputs!$K$9)*(1+Inputs!$L$9),IF(BB4=2024,OPEX!$D$16/1.1*(1+Inputs!$J$9)*(1+Inputs!$K$9)*(1+Inputs!$L$9)*(1+Inputs!$M$9),IF(BB4=2025,OPEX!$D$16/1.1*(1+Inputs!$J$9)*(1+Inputs!$K$9)*(1+Inputs!$L$9)*(1+Inputs!$M$9)*(1+Inputs!$N$9),0)))))))/1000</f>
        <v>126.07405147192618</v>
      </c>
      <c r="BC24" s="167">
        <f>(IF(BC4=2020,OPEX!$D$16/1.1,IF(BC4=2021,OPEX!$D$16/1.1*(1+Inputs!$J$9),IF(BC4=2022,OPEX!$D$16/1.1*(1+Inputs!$J$9)*(1+Inputs!$K$9),IF(BC4=2023,OPEX!$D$16/1.1*(1+Inputs!$J$9)*(1+Inputs!$K$9)*(1+Inputs!$L$9),IF(BC4=2024,OPEX!$D$16/1.1*(1+Inputs!$J$9)*(1+Inputs!$K$9)*(1+Inputs!$L$9)*(1+Inputs!$M$9),IF(BC4=2025,OPEX!$D$16/1.1*(1+Inputs!$J$9)*(1+Inputs!$K$9)*(1+Inputs!$L$9)*(1+Inputs!$M$9)*(1+Inputs!$N$9),0)))))))/1000</f>
        <v>126.07405147192618</v>
      </c>
      <c r="BD24" s="167">
        <f>(IF(BD4=2020,OPEX!$D$16/1.1,IF(BD4=2021,OPEX!$D$16/1.1*(1+Inputs!$J$9),IF(BD4=2022,OPEX!$D$16/1.1*(1+Inputs!$J$9)*(1+Inputs!$K$9),IF(BD4=2023,OPEX!$D$16/1.1*(1+Inputs!$J$9)*(1+Inputs!$K$9)*(1+Inputs!$L$9),IF(BD4=2024,OPEX!$D$16/1.1*(1+Inputs!$J$9)*(1+Inputs!$K$9)*(1+Inputs!$L$9)*(1+Inputs!$M$9),IF(BD4=2025,OPEX!$D$16/1.1*(1+Inputs!$J$9)*(1+Inputs!$K$9)*(1+Inputs!$L$9)*(1+Inputs!$M$9)*(1+Inputs!$N$9),0)))))))/1000</f>
        <v>126.07405147192618</v>
      </c>
      <c r="BE24" s="167">
        <f>(IF(BE4=2020,OPEX!$D$16/1.1,IF(BE4=2021,OPEX!$D$16/1.1*(1+Inputs!$J$9),IF(BE4=2022,OPEX!$D$16/1.1*(1+Inputs!$J$9)*(1+Inputs!$K$9),IF(BE4=2023,OPEX!$D$16/1.1*(1+Inputs!$J$9)*(1+Inputs!$K$9)*(1+Inputs!$L$9),IF(BE4=2024,OPEX!$D$16/1.1*(1+Inputs!$J$9)*(1+Inputs!$K$9)*(1+Inputs!$L$9)*(1+Inputs!$M$9),IF(BE4=2025,OPEX!$D$16/1.1*(1+Inputs!$J$9)*(1+Inputs!$K$9)*(1+Inputs!$L$9)*(1+Inputs!$M$9)*(1+Inputs!$N$9),0)))))))/1000</f>
        <v>126.07405147192618</v>
      </c>
      <c r="BF24" s="167">
        <f>(IF(BF4=2020,OPEX!$D$16/1.1,IF(BF4=2021,OPEX!$D$16/1.1*(1+Inputs!$J$9),IF(BF4=2022,OPEX!$D$16/1.1*(1+Inputs!$J$9)*(1+Inputs!$K$9),IF(BF4=2023,OPEX!$D$16/1.1*(1+Inputs!$J$9)*(1+Inputs!$K$9)*(1+Inputs!$L$9),IF(BF4=2024,OPEX!$D$16/1.1*(1+Inputs!$J$9)*(1+Inputs!$K$9)*(1+Inputs!$L$9)*(1+Inputs!$M$9),IF(BF4=2025,OPEX!$D$16/1.1*(1+Inputs!$J$9)*(1+Inputs!$K$9)*(1+Inputs!$L$9)*(1+Inputs!$M$9)*(1+Inputs!$N$9),0)))))))/1000</f>
        <v>126.07405147192618</v>
      </c>
      <c r="BG24" s="167">
        <f>(IF(BG4=2020,OPEX!$D$16/1.1,IF(BG4=2021,OPEX!$D$16/1.1*(1+Inputs!$J$9),IF(BG4=2022,OPEX!$D$16/1.1*(1+Inputs!$J$9)*(1+Inputs!$K$9),IF(BG4=2023,OPEX!$D$16/1.1*(1+Inputs!$J$9)*(1+Inputs!$K$9)*(1+Inputs!$L$9),IF(BG4=2024,OPEX!$D$16/1.1*(1+Inputs!$J$9)*(1+Inputs!$K$9)*(1+Inputs!$L$9)*(1+Inputs!$M$9),IF(BG4=2025,OPEX!$D$16/1.1*(1+Inputs!$J$9)*(1+Inputs!$K$9)*(1+Inputs!$L$9)*(1+Inputs!$M$9)*(1+Inputs!$N$9),0)))))))/1000</f>
        <v>126.07405147192618</v>
      </c>
      <c r="BH24" s="167">
        <f>(IF(BH4=2020,OPEX!$D$16/1.1,IF(BH4=2021,OPEX!$D$16/1.1*(1+Inputs!$J$9),IF(BH4=2022,OPEX!$D$16/1.1*(1+Inputs!$J$9)*(1+Inputs!$K$9),IF(BH4=2023,OPEX!$D$16/1.1*(1+Inputs!$J$9)*(1+Inputs!$K$9)*(1+Inputs!$L$9),IF(BH4=2024,OPEX!$D$16/1.1*(1+Inputs!$J$9)*(1+Inputs!$K$9)*(1+Inputs!$L$9)*(1+Inputs!$M$9),IF(BH4=2025,OPEX!$D$16/1.1*(1+Inputs!$J$9)*(1+Inputs!$K$9)*(1+Inputs!$L$9)*(1+Inputs!$M$9)*(1+Inputs!$N$9),0)))))))/1000</f>
        <v>0</v>
      </c>
      <c r="BI24" s="167">
        <f>(IF(BI4=2020,OPEX!$D$16/1.1,IF(BI4=2021,OPEX!$D$16/1.1*(1+Inputs!$J$9),IF(BI4=2022,OPEX!$D$16/1.1*(1+Inputs!$J$9)*(1+Inputs!$K$9),IF(BI4=2023,OPEX!$D$16/1.1*(1+Inputs!$J$9)*(1+Inputs!$K$9)*(1+Inputs!$L$9),IF(BI4=2024,OPEX!$D$16/1.1*(1+Inputs!$J$9)*(1+Inputs!$K$9)*(1+Inputs!$L$9)*(1+Inputs!$M$9),IF(BI4=2025,OPEX!$D$16/1.1*(1+Inputs!$J$9)*(1+Inputs!$K$9)*(1+Inputs!$L$9)*(1+Inputs!$M$9)*(1+Inputs!$N$9),0)))))))/1000</f>
        <v>0</v>
      </c>
      <c r="BJ24" s="167">
        <f>(IF(BJ4=2020,OPEX!$D$16/1.1,IF(BJ4=2021,OPEX!$D$16/1.1*(1+Inputs!$J$9),IF(BJ4=2022,OPEX!$D$16/1.1*(1+Inputs!$J$9)*(1+Inputs!$K$9),IF(BJ4=2023,OPEX!$D$16/1.1*(1+Inputs!$J$9)*(1+Inputs!$K$9)*(1+Inputs!$L$9),IF(BJ4=2024,OPEX!$D$16/1.1*(1+Inputs!$J$9)*(1+Inputs!$K$9)*(1+Inputs!$L$9)*(1+Inputs!$M$9),IF(BJ4=2025,OPEX!$D$16/1.1*(1+Inputs!$J$9)*(1+Inputs!$K$9)*(1+Inputs!$L$9)*(1+Inputs!$M$9)*(1+Inputs!$N$9),0)))))))/1000</f>
        <v>0</v>
      </c>
      <c r="BK24" s="167">
        <f>(IF(BK4=2020,OPEX!$D$16/1.1,IF(BK4=2021,OPEX!$D$16/1.1*(1+Inputs!$J$9),IF(BK4=2022,OPEX!$D$16/1.1*(1+Inputs!$J$9)*(1+Inputs!$K$9),IF(BK4=2023,OPEX!$D$16/1.1*(1+Inputs!$J$9)*(1+Inputs!$K$9)*(1+Inputs!$L$9),IF(BK4=2024,OPEX!$D$16/1.1*(1+Inputs!$J$9)*(1+Inputs!$K$9)*(1+Inputs!$L$9)*(1+Inputs!$M$9),IF(BK4=2025,OPEX!$D$16/1.1*(1+Inputs!$J$9)*(1+Inputs!$K$9)*(1+Inputs!$L$9)*(1+Inputs!$M$9)*(1+Inputs!$N$9),0)))))))/1000</f>
        <v>0</v>
      </c>
      <c r="BL24" s="167">
        <f>(IF(BL4=2020,OPEX!$D$16/1.1,IF(BL4=2021,OPEX!$D$16/1.1*(1+Inputs!$J$9),IF(BL4=2022,OPEX!$D$16/1.1*(1+Inputs!$J$9)*(1+Inputs!$K$9),IF(BL4=2023,OPEX!$D$16/1.1*(1+Inputs!$J$9)*(1+Inputs!$K$9)*(1+Inputs!$L$9),IF(BL4=2024,OPEX!$D$16/1.1*(1+Inputs!$J$9)*(1+Inputs!$K$9)*(1+Inputs!$L$9)*(1+Inputs!$M$9),IF(BL4=2025,OPEX!$D$16/1.1*(1+Inputs!$J$9)*(1+Inputs!$K$9)*(1+Inputs!$L$9)*(1+Inputs!$M$9)*(1+Inputs!$N$9),0)))))))/1000</f>
        <v>0</v>
      </c>
      <c r="BM24" s="167">
        <f>(IF(BM4=2020,OPEX!$D$16/1.1,IF(BM4=2021,OPEX!$D$16/1.1*(1+Inputs!$J$9),IF(BM4=2022,OPEX!$D$16/1.1*(1+Inputs!$J$9)*(1+Inputs!$K$9),IF(BM4=2023,OPEX!$D$16/1.1*(1+Inputs!$J$9)*(1+Inputs!$K$9)*(1+Inputs!$L$9),IF(BM4=2024,OPEX!$D$16/1.1*(1+Inputs!$J$9)*(1+Inputs!$K$9)*(1+Inputs!$L$9)*(1+Inputs!$M$9),IF(BM4=2025,OPEX!$D$16/1.1*(1+Inputs!$J$9)*(1+Inputs!$K$9)*(1+Inputs!$L$9)*(1+Inputs!$M$9)*(1+Inputs!$N$9),0)))))))/1000</f>
        <v>0</v>
      </c>
      <c r="BN24" s="167">
        <f>(IF(BN4=2020,OPEX!$D$16/1.1,IF(BN4=2021,OPEX!$D$16/1.1*(1+Inputs!$J$9),IF(BN4=2022,OPEX!$D$16/1.1*(1+Inputs!$J$9)*(1+Inputs!$K$9),IF(BN4=2023,OPEX!$D$16/1.1*(1+Inputs!$J$9)*(1+Inputs!$K$9)*(1+Inputs!$L$9),IF(BN4=2024,OPEX!$D$16/1.1*(1+Inputs!$J$9)*(1+Inputs!$K$9)*(1+Inputs!$L$9)*(1+Inputs!$M$9),IF(BN4=2025,OPEX!$D$16/1.1*(1+Inputs!$J$9)*(1+Inputs!$K$9)*(1+Inputs!$L$9)*(1+Inputs!$M$9)*(1+Inputs!$N$9),0)))))))/1000</f>
        <v>0</v>
      </c>
      <c r="BO24" s="167">
        <f>(IF(BO4=2020,OPEX!$D$16/1.1,IF(BO4=2021,OPEX!$D$16/1.1*(1+Inputs!$J$9),IF(BO4=2022,OPEX!$D$16/1.1*(1+Inputs!$J$9)*(1+Inputs!$K$9),IF(BO4=2023,OPEX!$D$16/1.1*(1+Inputs!$J$9)*(1+Inputs!$K$9)*(1+Inputs!$L$9),IF(BO4=2024,OPEX!$D$16/1.1*(1+Inputs!$J$9)*(1+Inputs!$K$9)*(1+Inputs!$L$9)*(1+Inputs!$M$9),IF(BO4=2025,OPEX!$D$16/1.1*(1+Inputs!$J$9)*(1+Inputs!$K$9)*(1+Inputs!$L$9)*(1+Inputs!$M$9)*(1+Inputs!$N$9),0)))))))/1000</f>
        <v>0</v>
      </c>
      <c r="BP24" s="167">
        <f>(IF(BP4=2020,OPEX!$D$16/1.1,IF(BP4=2021,OPEX!$D$16/1.1*(1+Inputs!$J$9),IF(BP4=2022,OPEX!$D$16/1.1*(1+Inputs!$J$9)*(1+Inputs!$K$9),IF(BP4=2023,OPEX!$D$16/1.1*(1+Inputs!$J$9)*(1+Inputs!$K$9)*(1+Inputs!$L$9),IF(BP4=2024,OPEX!$D$16/1.1*(1+Inputs!$J$9)*(1+Inputs!$K$9)*(1+Inputs!$L$9)*(1+Inputs!$M$9),IF(BP4=2025,OPEX!$D$16/1.1*(1+Inputs!$J$9)*(1+Inputs!$K$9)*(1+Inputs!$L$9)*(1+Inputs!$M$9)*(1+Inputs!$N$9),0)))))))/1000</f>
        <v>0</v>
      </c>
      <c r="BQ24" s="167">
        <f>(IF(BQ4=2020,OPEX!$D$16/1.1,IF(BQ4=2021,OPEX!$D$16/1.1*(1+Inputs!$J$9),IF(BQ4=2022,OPEX!$D$16/1.1*(1+Inputs!$J$9)*(1+Inputs!$K$9),IF(BQ4=2023,OPEX!$D$16/1.1*(1+Inputs!$J$9)*(1+Inputs!$K$9)*(1+Inputs!$L$9),IF(BQ4=2024,OPEX!$D$16/1.1*(1+Inputs!$J$9)*(1+Inputs!$K$9)*(1+Inputs!$L$9)*(1+Inputs!$M$9),IF(BQ4=2025,OPEX!$D$16/1.1*(1+Inputs!$J$9)*(1+Inputs!$K$9)*(1+Inputs!$L$9)*(1+Inputs!$M$9)*(1+Inputs!$N$9),0)))))))/1000</f>
        <v>0</v>
      </c>
      <c r="BR24" s="167">
        <f>(IF(BR4=2020,OPEX!$D$16/1.1,IF(BR4=2021,OPEX!$D$16/1.1*(1+Inputs!$J$9),IF(BR4=2022,OPEX!$D$16/1.1*(1+Inputs!$J$9)*(1+Inputs!$K$9),IF(BR4=2023,OPEX!$D$16/1.1*(1+Inputs!$J$9)*(1+Inputs!$K$9)*(1+Inputs!$L$9),IF(BR4=2024,OPEX!$D$16/1.1*(1+Inputs!$J$9)*(1+Inputs!$K$9)*(1+Inputs!$L$9)*(1+Inputs!$M$9),IF(BR4=2025,OPEX!$D$16/1.1*(1+Inputs!$J$9)*(1+Inputs!$K$9)*(1+Inputs!$L$9)*(1+Inputs!$M$9)*(1+Inputs!$N$9),0)))))))/1000</f>
        <v>0</v>
      </c>
      <c r="BS24" s="167">
        <f>(IF(BS4=2020,OPEX!$D$16/1.1,IF(BS4=2021,OPEX!$D$16/1.1*(1+Inputs!$J$9),IF(BS4=2022,OPEX!$D$16/1.1*(1+Inputs!$J$9)*(1+Inputs!$K$9),IF(BS4=2023,OPEX!$D$16/1.1*(1+Inputs!$J$9)*(1+Inputs!$K$9)*(1+Inputs!$L$9),IF(BS4=2024,OPEX!$D$16/1.1*(1+Inputs!$J$9)*(1+Inputs!$K$9)*(1+Inputs!$L$9)*(1+Inputs!$M$9),IF(BS4=2025,OPEX!$D$16/1.1*(1+Inputs!$J$9)*(1+Inputs!$K$9)*(1+Inputs!$L$9)*(1+Inputs!$M$9)*(1+Inputs!$N$9),0)))))))/1000</f>
        <v>0</v>
      </c>
      <c r="BT24" s="167">
        <f>(IF(BT4=2020,OPEX!$D$16/1.1,IF(BT4=2021,OPEX!$D$16/1.1*(1+Inputs!$J$9),IF(BT4=2022,OPEX!$D$16/1.1*(1+Inputs!$J$9)*(1+Inputs!$K$9),IF(BT4=2023,OPEX!$D$16/1.1*(1+Inputs!$J$9)*(1+Inputs!$K$9)*(1+Inputs!$L$9),IF(BT4=2024,OPEX!$D$16/1.1*(1+Inputs!$J$9)*(1+Inputs!$K$9)*(1+Inputs!$L$9)*(1+Inputs!$M$9),IF(BT4=2025,OPEX!$D$16/1.1*(1+Inputs!$J$9)*(1+Inputs!$K$9)*(1+Inputs!$L$9)*(1+Inputs!$M$9)*(1+Inputs!$N$9),0)))))))/1000</f>
        <v>0</v>
      </c>
      <c r="BU24" s="167">
        <f>(IF(BU4=2020,OPEX!$D$16/1.1,IF(BU4=2021,OPEX!$D$16/1.1*(1+Inputs!$J$9),IF(BU4=2022,OPEX!$D$16/1.1*(1+Inputs!$J$9)*(1+Inputs!$K$9),IF(BU4=2023,OPEX!$D$16/1.1*(1+Inputs!$J$9)*(1+Inputs!$K$9)*(1+Inputs!$L$9),IF(BU4=2024,OPEX!$D$16/1.1*(1+Inputs!$J$9)*(1+Inputs!$K$9)*(1+Inputs!$L$9)*(1+Inputs!$M$9),IF(BU4=2025,OPEX!$D$16/1.1*(1+Inputs!$J$9)*(1+Inputs!$K$9)*(1+Inputs!$L$9)*(1+Inputs!$M$9)*(1+Inputs!$N$9),0)))))))/1000</f>
        <v>0</v>
      </c>
      <c r="BV24" s="167">
        <f>(IF(BV4=2020,OPEX!$D$16/1.1,IF(BV4=2021,OPEX!$D$16/1.1*(1+Inputs!$J$9),IF(BV4=2022,OPEX!$D$16/1.1*(1+Inputs!$J$9)*(1+Inputs!$K$9),IF(BV4=2023,OPEX!$D$16/1.1*(1+Inputs!$J$9)*(1+Inputs!$K$9)*(1+Inputs!$L$9),IF(BV4=2024,OPEX!$D$16/1.1*(1+Inputs!$J$9)*(1+Inputs!$K$9)*(1+Inputs!$L$9)*(1+Inputs!$M$9),IF(BV4=2025,OPEX!$D$16/1.1*(1+Inputs!$J$9)*(1+Inputs!$K$9)*(1+Inputs!$L$9)*(1+Inputs!$M$9)*(1+Inputs!$N$9),0)))))))/1000</f>
        <v>0</v>
      </c>
      <c r="BW24" s="167">
        <f>(IF(BW4=2020,OPEX!$D$16/1.1,IF(BW4=2021,OPEX!$D$16/1.1*(1+Inputs!$J$9),IF(BW4=2022,OPEX!$D$16/1.1*(1+Inputs!$J$9)*(1+Inputs!$K$9),IF(BW4=2023,OPEX!$D$16/1.1*(1+Inputs!$J$9)*(1+Inputs!$K$9)*(1+Inputs!$L$9),IF(BW4=2024,OPEX!$D$16/1.1*(1+Inputs!$J$9)*(1+Inputs!$K$9)*(1+Inputs!$L$9)*(1+Inputs!$M$9),IF(BW4=2025,OPEX!$D$16/1.1*(1+Inputs!$J$9)*(1+Inputs!$K$9)*(1+Inputs!$L$9)*(1+Inputs!$M$9)*(1+Inputs!$N$9),0)))))))/1000</f>
        <v>0</v>
      </c>
      <c r="BX24" s="167">
        <f>(IF(BX4=2020,OPEX!$D$16/1.1,IF(BX4=2021,OPEX!$D$16/1.1*(1+Inputs!$J$9),IF(BX4=2022,OPEX!$D$16/1.1*(1+Inputs!$J$9)*(1+Inputs!$K$9),IF(BX4=2023,OPEX!$D$16/1.1*(1+Inputs!$J$9)*(1+Inputs!$K$9)*(1+Inputs!$L$9),IF(BX4=2024,OPEX!$D$16/1.1*(1+Inputs!$J$9)*(1+Inputs!$K$9)*(1+Inputs!$L$9)*(1+Inputs!$M$9),IF(BX4=2025,OPEX!$D$16/1.1*(1+Inputs!$J$9)*(1+Inputs!$K$9)*(1+Inputs!$L$9)*(1+Inputs!$M$9)*(1+Inputs!$N$9),0)))))))/1000</f>
        <v>0</v>
      </c>
      <c r="BY24" s="167">
        <f>(IF(BY4=2020,OPEX!$D$16/1.1,IF(BY4=2021,OPEX!$D$16/1.1*(1+Inputs!$J$9),IF(BY4=2022,OPEX!$D$16/1.1*(1+Inputs!$J$9)*(1+Inputs!$K$9),IF(BY4=2023,OPEX!$D$16/1.1*(1+Inputs!$J$9)*(1+Inputs!$K$9)*(1+Inputs!$L$9),IF(BY4=2024,OPEX!$D$16/1.1*(1+Inputs!$J$9)*(1+Inputs!$K$9)*(1+Inputs!$L$9)*(1+Inputs!$M$9),IF(BY4=2025,OPEX!$D$16/1.1*(1+Inputs!$J$9)*(1+Inputs!$K$9)*(1+Inputs!$L$9)*(1+Inputs!$M$9)*(1+Inputs!$N$9),0)))))))/1000</f>
        <v>0</v>
      </c>
    </row>
    <row r="25" spans="1:77" ht="15.75" customHeight="1" outlineLevel="2" x14ac:dyDescent="0.25">
      <c r="A25" s="290"/>
      <c r="B25" s="290" t="s">
        <v>423</v>
      </c>
      <c r="C25" s="290" t="s">
        <v>424</v>
      </c>
      <c r="D25" s="167">
        <f t="shared" ref="D25:H25" si="30">SUMIF($K$4:$BR$4,D$5,$K25:$BR25)</f>
        <v>0</v>
      </c>
      <c r="E25" s="167">
        <f t="shared" si="30"/>
        <v>21056.818181818177</v>
      </c>
      <c r="F25" s="167">
        <f t="shared" si="30"/>
        <v>26621.212121212116</v>
      </c>
      <c r="G25" s="167">
        <f t="shared" si="30"/>
        <v>26989.898989898982</v>
      </c>
      <c r="H25" s="167">
        <f t="shared" si="30"/>
        <v>15045.454545454542</v>
      </c>
      <c r="I25" s="167">
        <f t="shared" si="14"/>
        <v>15045.454545454542</v>
      </c>
      <c r="J25" s="297" t="e">
        <f t="shared" ref="J25:J26" si="31">SUM(D25:I25)/SUM($D$13:$I$13)</f>
        <v>#REF!</v>
      </c>
      <c r="K25" s="167">
        <v>0</v>
      </c>
      <c r="L25" s="167">
        <f>CAPEX!M30</f>
        <v>616.16161616161605</v>
      </c>
      <c r="M25" s="167">
        <f>CAPEX!N30</f>
        <v>616.16161616161605</v>
      </c>
      <c r="N25" s="167">
        <f>CAPEX!O30</f>
        <v>616.16161616161605</v>
      </c>
      <c r="O25" s="167">
        <f>CAPEX!P30</f>
        <v>1460.8585858585857</v>
      </c>
      <c r="P25" s="167">
        <f>CAPEX!Q30</f>
        <v>2218.4343434343432</v>
      </c>
      <c r="Q25" s="167">
        <f>CAPEX!R30</f>
        <v>2218.4343434343432</v>
      </c>
      <c r="R25" s="167">
        <f>CAPEX!S30</f>
        <v>2218.4343434343432</v>
      </c>
      <c r="S25" s="167">
        <f>CAPEX!T30</f>
        <v>2218.4343434343432</v>
      </c>
      <c r="T25" s="167">
        <f>CAPEX!U30</f>
        <v>2218.4343434343432</v>
      </c>
      <c r="U25" s="167">
        <f>CAPEX!V30</f>
        <v>2218.4343434343432</v>
      </c>
      <c r="V25" s="167">
        <f>CAPEX!W30</f>
        <v>2218.4343434343432</v>
      </c>
      <c r="W25" s="167">
        <f>CAPEX!X30</f>
        <v>2218.4343434343432</v>
      </c>
      <c r="X25" s="167">
        <f>CAPEX!Y30</f>
        <v>2218.4343434343432</v>
      </c>
      <c r="Y25" s="167">
        <f>CAPEX!Z30</f>
        <v>2218.4343434343432</v>
      </c>
      <c r="Z25" s="167">
        <f>CAPEX!AA30</f>
        <v>2218.4343434343432</v>
      </c>
      <c r="AA25" s="167">
        <f>CAPEX!AB30</f>
        <v>2218.4343434343432</v>
      </c>
      <c r="AB25" s="167">
        <f>CAPEX!AC30</f>
        <v>2218.4343434343432</v>
      </c>
      <c r="AC25" s="167">
        <f>CAPEX!AD30</f>
        <v>2218.4343434343432</v>
      </c>
      <c r="AD25" s="167">
        <f>CAPEX!AE30</f>
        <v>2218.4343434343432</v>
      </c>
      <c r="AE25" s="167">
        <f>CAPEX!AF30</f>
        <v>2218.4343434343432</v>
      </c>
      <c r="AF25" s="167">
        <f>CAPEX!AG30</f>
        <v>2218.4343434343432</v>
      </c>
      <c r="AG25" s="167">
        <f>CAPEX!AH30</f>
        <v>2218.4343434343432</v>
      </c>
      <c r="AH25" s="167">
        <f>CAPEX!AI30</f>
        <v>2218.4343434343432</v>
      </c>
      <c r="AI25" s="167">
        <f>CAPEX!AJ30</f>
        <v>2218.4343434343432</v>
      </c>
      <c r="AJ25" s="167">
        <f>CAPEX!AK30</f>
        <v>2218.4343434343432</v>
      </c>
      <c r="AK25" s="167">
        <f>CAPEX!AL30</f>
        <v>2218.4343434343432</v>
      </c>
      <c r="AL25" s="167">
        <f>CAPEX!AM30</f>
        <v>2218.4343434343432</v>
      </c>
      <c r="AM25" s="167">
        <f>CAPEX!AN30</f>
        <v>2218.4343434343432</v>
      </c>
      <c r="AN25" s="167">
        <f>CAPEX!AO30</f>
        <v>2218.4343434343432</v>
      </c>
      <c r="AO25" s="167">
        <f>CAPEX!AP30</f>
        <v>2218.4343434343432</v>
      </c>
      <c r="AP25" s="167">
        <f>CAPEX!AQ30</f>
        <v>2218.4343434343432</v>
      </c>
      <c r="AQ25" s="167">
        <f>CAPEX!AR30</f>
        <v>2551.7676767676767</v>
      </c>
      <c r="AR25" s="167">
        <f>CAPEX!AS30</f>
        <v>2551.7676767676767</v>
      </c>
      <c r="AS25" s="167">
        <f>CAPEX!AT30</f>
        <v>2551.7676767676767</v>
      </c>
      <c r="AT25" s="167">
        <f>CAPEX!AU30</f>
        <v>2551.7676767676767</v>
      </c>
      <c r="AU25" s="167">
        <f>CAPEX!AV30</f>
        <v>1253.7878787878788</v>
      </c>
      <c r="AV25" s="167">
        <f>CAPEX!AW30</f>
        <v>1253.7878787878788</v>
      </c>
      <c r="AW25" s="167">
        <f>CAPEX!AX30</f>
        <v>1253.7878787878788</v>
      </c>
      <c r="AX25" s="167">
        <f>CAPEX!AY30</f>
        <v>1253.7878787878788</v>
      </c>
      <c r="AY25" s="167">
        <f>CAPEX!AZ30</f>
        <v>1253.7878787878788</v>
      </c>
      <c r="AZ25" s="167">
        <f>CAPEX!BA30</f>
        <v>1253.7878787878788</v>
      </c>
      <c r="BA25" s="167">
        <f>CAPEX!BB30</f>
        <v>1253.7878787878788</v>
      </c>
      <c r="BB25" s="167">
        <f>CAPEX!BC30</f>
        <v>1253.7878787878788</v>
      </c>
      <c r="BC25" s="167">
        <f>CAPEX!BD30</f>
        <v>1253.7878787878788</v>
      </c>
      <c r="BD25" s="167">
        <f>CAPEX!BE30</f>
        <v>1253.7878787878788</v>
      </c>
      <c r="BE25" s="167">
        <f>CAPEX!BF30</f>
        <v>1253.7878787878788</v>
      </c>
      <c r="BF25" s="167">
        <f>CAPEX!BG30</f>
        <v>1253.7878787878788</v>
      </c>
      <c r="BG25" s="167">
        <f>CAPEX!BH30</f>
        <v>1253.7878787878788</v>
      </c>
      <c r="BH25" s="167">
        <f>CAPEX!BI30</f>
        <v>1253.7878787878788</v>
      </c>
      <c r="BI25" s="167">
        <f>CAPEX!BJ30</f>
        <v>1253.7878787878788</v>
      </c>
      <c r="BJ25" s="167">
        <f>CAPEX!BK30</f>
        <v>1253.7878787878788</v>
      </c>
      <c r="BK25" s="167">
        <f>CAPEX!BL30</f>
        <v>1253.7878787878788</v>
      </c>
      <c r="BL25" s="167">
        <f>CAPEX!BM30</f>
        <v>1253.7878787878788</v>
      </c>
      <c r="BM25" s="167">
        <f>CAPEX!BN30</f>
        <v>1253.7878787878788</v>
      </c>
      <c r="BN25" s="167">
        <f>CAPEX!BO30</f>
        <v>1253.7878787878788</v>
      </c>
      <c r="BO25" s="167">
        <f>CAPEX!BP30</f>
        <v>1253.7878787878788</v>
      </c>
      <c r="BP25" s="167">
        <f>CAPEX!BQ30</f>
        <v>1253.7878787878788</v>
      </c>
      <c r="BQ25" s="167">
        <f>CAPEX!BR30</f>
        <v>1253.7878787878788</v>
      </c>
      <c r="BR25" s="167">
        <f>CAPEX!BS30</f>
        <v>1253.7878787878788</v>
      </c>
      <c r="BS25" s="167">
        <f>CAPEX!BT30</f>
        <v>1253.7878787878788</v>
      </c>
      <c r="BT25" s="167">
        <f>CAPEX!BU30</f>
        <v>1253.7878787878788</v>
      </c>
      <c r="BU25" s="167">
        <f>CAPEX!BV30</f>
        <v>1253.7878787878788</v>
      </c>
      <c r="BV25" s="167">
        <f>CAPEX!BW30</f>
        <v>1253.7878787878788</v>
      </c>
      <c r="BW25" s="167">
        <f>CAPEX!BX30</f>
        <v>1253.7878787878788</v>
      </c>
      <c r="BX25" s="167">
        <f>CAPEX!BY30</f>
        <v>1253.7878787878788</v>
      </c>
      <c r="BY25" s="167">
        <f>CAPEX!BZ30</f>
        <v>1253.7878787878788</v>
      </c>
    </row>
    <row r="26" spans="1:77" ht="15.75" customHeight="1" outlineLevel="2" x14ac:dyDescent="0.25">
      <c r="A26" s="299"/>
      <c r="B26" s="299" t="s">
        <v>425</v>
      </c>
      <c r="C26" s="299" t="s">
        <v>426</v>
      </c>
      <c r="D26" s="167">
        <f t="shared" ref="D26:H26" si="32">SUMIF($K$4:$BR$4,D$5,$K26:$BR26)</f>
        <v>0</v>
      </c>
      <c r="E26" s="167">
        <f t="shared" si="32"/>
        <v>86038.474981818174</v>
      </c>
      <c r="F26" s="167">
        <f t="shared" si="32"/>
        <v>78108.522036363633</v>
      </c>
      <c r="G26" s="167">
        <f t="shared" si="32"/>
        <v>100326.00232727276</v>
      </c>
      <c r="H26" s="167">
        <f t="shared" si="32"/>
        <v>111580.94327272729</v>
      </c>
      <c r="I26" s="167">
        <f t="shared" si="14"/>
        <v>122275.3665454546</v>
      </c>
      <c r="J26" s="297" t="e">
        <f t="shared" si="31"/>
        <v>#REF!</v>
      </c>
      <c r="K26" s="167">
        <f>mcost*(K7)</f>
        <v>0</v>
      </c>
      <c r="L26" s="167">
        <f>mcost*(L7)</f>
        <v>0</v>
      </c>
      <c r="M26" s="167">
        <f>mcost*(M7)</f>
        <v>14.421818181818182</v>
      </c>
      <c r="N26" s="167">
        <f>mcost*(N7)</f>
        <v>32.017818181818178</v>
      </c>
      <c r="O26" s="167">
        <f>mcost*(O7)</f>
        <v>60.645454545454541</v>
      </c>
      <c r="P26" s="167">
        <f>mcost*(P7)+50000</f>
        <v>50293.537454545454</v>
      </c>
      <c r="Q26" s="300">
        <f>mcost*(Q7)+30000</f>
        <v>30407.449090909089</v>
      </c>
      <c r="R26" s="167">
        <f t="shared" ref="R26:Y26" si="33">mcost*(R7)</f>
        <v>490.47781818181824</v>
      </c>
      <c r="S26" s="167">
        <f t="shared" si="33"/>
        <v>587.55236363636368</v>
      </c>
      <c r="T26" s="167">
        <f t="shared" si="33"/>
        <v>822.61236363636374</v>
      </c>
      <c r="U26" s="167">
        <f t="shared" si="33"/>
        <v>999.06461818181845</v>
      </c>
      <c r="V26" s="167">
        <f t="shared" si="33"/>
        <v>1072.5586545454546</v>
      </c>
      <c r="W26" s="167">
        <f t="shared" si="33"/>
        <v>1258.1375272727275</v>
      </c>
      <c r="X26" s="167">
        <f t="shared" si="33"/>
        <v>1494.1610545454548</v>
      </c>
      <c r="Y26" s="167">
        <f t="shared" si="33"/>
        <v>1584.7741454545458</v>
      </c>
      <c r="Z26" s="167">
        <f>mcost*(Z7)++'Marketing plan'!N6</f>
        <v>51781.582363636364</v>
      </c>
      <c r="AA26" s="167">
        <f t="shared" ref="AA26:AN26" si="34">mcost*(AA7)</f>
        <v>1905.7320000000004</v>
      </c>
      <c r="AB26" s="167">
        <f t="shared" si="34"/>
        <v>2133.2760000000003</v>
      </c>
      <c r="AC26" s="300">
        <f t="shared" si="34"/>
        <v>2417.7198545454553</v>
      </c>
      <c r="AD26" s="167">
        <f t="shared" si="34"/>
        <v>2417.7198545454553</v>
      </c>
      <c r="AE26" s="167">
        <f t="shared" si="34"/>
        <v>2484.4427636363648</v>
      </c>
      <c r="AF26" s="167">
        <f t="shared" si="34"/>
        <v>2763.0168000000012</v>
      </c>
      <c r="AG26" s="167">
        <f t="shared" si="34"/>
        <v>2891.1059272727284</v>
      </c>
      <c r="AH26" s="167">
        <f t="shared" si="34"/>
        <v>2962.3618909090919</v>
      </c>
      <c r="AI26" s="167">
        <f t="shared" si="34"/>
        <v>3272.6293818181834</v>
      </c>
      <c r="AJ26" s="167">
        <f t="shared" si="34"/>
        <v>3272.6293818181834</v>
      </c>
      <c r="AK26" s="167">
        <f t="shared" si="34"/>
        <v>3354.9188363636381</v>
      </c>
      <c r="AL26" s="167">
        <f t="shared" si="34"/>
        <v>3636.7143272727294</v>
      </c>
      <c r="AM26" s="167">
        <f t="shared" si="34"/>
        <v>3791.1120727272742</v>
      </c>
      <c r="AN26" s="167">
        <f t="shared" si="34"/>
        <v>4127.6968000000015</v>
      </c>
      <c r="AO26" s="167">
        <f>mcost*(AO7)+'Marketing plan'!O10</f>
        <v>54452.034909090915</v>
      </c>
      <c r="AP26" s="167">
        <f t="shared" ref="AP26:AZ26" si="35">mcost*(AP7)</f>
        <v>4452.0349090909112</v>
      </c>
      <c r="AQ26" s="167">
        <f t="shared" si="35"/>
        <v>4557.1694545454566</v>
      </c>
      <c r="AR26" s="167">
        <f t="shared" si="35"/>
        <v>4576.8058181818196</v>
      </c>
      <c r="AS26" s="167">
        <f t="shared" si="35"/>
        <v>4576.8058181818196</v>
      </c>
      <c r="AT26" s="167">
        <f t="shared" si="35"/>
        <v>4753.6763636363657</v>
      </c>
      <c r="AU26" s="167">
        <f t="shared" si="35"/>
        <v>4774.4036363636387</v>
      </c>
      <c r="AV26" s="167">
        <f t="shared" si="35"/>
        <v>4774.4036363636387</v>
      </c>
      <c r="AW26" s="167">
        <f t="shared" si="35"/>
        <v>4774.4036363636387</v>
      </c>
      <c r="AX26" s="167">
        <f t="shared" si="35"/>
        <v>4794.0400000000018</v>
      </c>
      <c r="AY26" s="167">
        <f t="shared" si="35"/>
        <v>4794.0400000000018</v>
      </c>
      <c r="AZ26" s="167">
        <f t="shared" si="35"/>
        <v>5105.2109090909116</v>
      </c>
      <c r="BA26" s="167">
        <f>mcost*(BA7)+'Marketing plan'!P10</f>
        <v>55319.93890909091</v>
      </c>
      <c r="BB26" s="167">
        <f t="shared" ref="BB26:BL26" si="36">mcost*(BB7)</f>
        <v>5319.9389090909108</v>
      </c>
      <c r="BC26" s="167">
        <f t="shared" si="36"/>
        <v>5319.9389090909108</v>
      </c>
      <c r="BD26" s="167">
        <f t="shared" si="36"/>
        <v>5339.5752727272748</v>
      </c>
      <c r="BE26" s="167">
        <f t="shared" si="36"/>
        <v>5339.5752727272748</v>
      </c>
      <c r="BF26" s="167">
        <f t="shared" si="36"/>
        <v>5339.5752727272748</v>
      </c>
      <c r="BG26" s="167">
        <f t="shared" si="36"/>
        <v>5360.3025454545477</v>
      </c>
      <c r="BH26" s="167">
        <f t="shared" si="36"/>
        <v>5554.4123636363665</v>
      </c>
      <c r="BI26" s="167">
        <f t="shared" si="36"/>
        <v>5554.4123636363665</v>
      </c>
      <c r="BJ26" s="167">
        <f t="shared" si="36"/>
        <v>5574.0487272727305</v>
      </c>
      <c r="BK26" s="167">
        <f t="shared" si="36"/>
        <v>5574.0487272727305</v>
      </c>
      <c r="BL26" s="167">
        <f t="shared" si="36"/>
        <v>5957.9687272727297</v>
      </c>
      <c r="BM26" s="167">
        <f>mcost*(BM7)+'Marketing plan'!Q10</f>
        <v>55978.696000000004</v>
      </c>
      <c r="BN26" s="167">
        <f t="shared" ref="BN26:BY26" si="37">mcost*(BN7)</f>
        <v>6130.1869090909113</v>
      </c>
      <c r="BO26" s="167">
        <f t="shared" si="37"/>
        <v>6339.8749090909123</v>
      </c>
      <c r="BP26" s="167">
        <f t="shared" si="37"/>
        <v>6359.5112727272754</v>
      </c>
      <c r="BQ26" s="167">
        <f t="shared" si="37"/>
        <v>6359.5112727272754</v>
      </c>
      <c r="BR26" s="167">
        <f t="shared" si="37"/>
        <v>6359.5112727272754</v>
      </c>
      <c r="BS26" s="167">
        <f t="shared" si="37"/>
        <v>6533.1840000000029</v>
      </c>
      <c r="BT26" s="167">
        <f t="shared" si="37"/>
        <v>6533.1840000000029</v>
      </c>
      <c r="BU26" s="167">
        <f t="shared" si="37"/>
        <v>6533.1840000000029</v>
      </c>
      <c r="BV26" s="167">
        <f t="shared" si="37"/>
        <v>6533.1840000000029</v>
      </c>
      <c r="BW26" s="167">
        <f t="shared" si="37"/>
        <v>6552.820363636366</v>
      </c>
      <c r="BX26" s="167">
        <f t="shared" si="37"/>
        <v>6552.820363636366</v>
      </c>
      <c r="BY26" s="167">
        <f t="shared" si="37"/>
        <v>6552.820363636366</v>
      </c>
    </row>
    <row r="27" spans="1:77" ht="15.75" customHeight="1" outlineLevel="2" x14ac:dyDescent="0.25">
      <c r="A27" s="299"/>
      <c r="B27" s="299" t="s">
        <v>427</v>
      </c>
      <c r="C27" s="299" t="s">
        <v>428</v>
      </c>
      <c r="D27" s="167">
        <f t="shared" ref="D27:H27" si="38">SUMIF($K$4:$BR$4,D$5,$K27:$BR27)</f>
        <v>0</v>
      </c>
      <c r="E27" s="167">
        <f t="shared" si="38"/>
        <v>0</v>
      </c>
      <c r="F27" s="167">
        <f t="shared" si="38"/>
        <v>0</v>
      </c>
      <c r="G27" s="167">
        <f t="shared" si="38"/>
        <v>0</v>
      </c>
      <c r="H27" s="167">
        <f t="shared" si="38"/>
        <v>0</v>
      </c>
      <c r="I27" s="167">
        <f t="shared" si="14"/>
        <v>0</v>
      </c>
      <c r="J27" s="248"/>
      <c r="K27" s="167">
        <v>0</v>
      </c>
      <c r="L27" s="167">
        <v>0</v>
      </c>
      <c r="M27" s="167">
        <v>0</v>
      </c>
      <c r="N27" s="167">
        <v>0</v>
      </c>
      <c r="O27" s="167">
        <v>0</v>
      </c>
      <c r="P27" s="167">
        <v>0</v>
      </c>
      <c r="Q27" s="167">
        <v>0</v>
      </c>
      <c r="R27" s="167"/>
      <c r="S27" s="167"/>
      <c r="T27" s="167"/>
      <c r="U27" s="167"/>
      <c r="V27" s="167"/>
      <c r="W27" s="167"/>
      <c r="X27" s="167"/>
      <c r="Y27" s="167"/>
      <c r="Z27" s="167"/>
      <c r="AA27" s="167"/>
      <c r="AB27" s="167"/>
      <c r="AC27" s="167"/>
      <c r="AD27" s="167"/>
      <c r="AE27" s="167"/>
      <c r="AF27" s="167"/>
      <c r="AG27" s="167"/>
      <c r="AH27" s="167"/>
      <c r="AI27" s="167"/>
      <c r="AJ27" s="167"/>
      <c r="AK27" s="167"/>
      <c r="AL27" s="167"/>
      <c r="AM27" s="167"/>
      <c r="AN27" s="167"/>
      <c r="AO27" s="167"/>
      <c r="AP27" s="167"/>
      <c r="AQ27" s="167"/>
      <c r="AR27" s="167"/>
      <c r="AS27" s="167"/>
      <c r="AT27" s="167"/>
      <c r="AU27" s="167"/>
      <c r="AV27" s="167"/>
      <c r="AW27" s="167"/>
      <c r="AX27" s="167"/>
      <c r="AY27" s="167"/>
      <c r="AZ27" s="167"/>
      <c r="BA27" s="167"/>
      <c r="BB27" s="167"/>
      <c r="BC27" s="167"/>
      <c r="BD27" s="167"/>
      <c r="BE27" s="167"/>
      <c r="BF27" s="167"/>
      <c r="BG27" s="167"/>
      <c r="BH27" s="167"/>
      <c r="BI27" s="167"/>
      <c r="BJ27" s="167"/>
      <c r="BK27" s="167"/>
      <c r="BL27" s="167"/>
      <c r="BM27" s="167"/>
      <c r="BN27" s="167"/>
      <c r="BO27" s="167"/>
      <c r="BP27" s="167"/>
      <c r="BQ27" s="167"/>
      <c r="BR27" s="167"/>
      <c r="BS27" s="167"/>
      <c r="BT27" s="167"/>
      <c r="BU27" s="167"/>
      <c r="BV27" s="167"/>
      <c r="BW27" s="167"/>
      <c r="BX27" s="167"/>
      <c r="BY27" s="167"/>
    </row>
    <row r="28" spans="1:77" ht="15.75" customHeight="1" outlineLevel="2" x14ac:dyDescent="0.25">
      <c r="A28" s="299"/>
      <c r="B28" s="299" t="s">
        <v>429</v>
      </c>
      <c r="C28" s="299" t="s">
        <v>430</v>
      </c>
      <c r="D28" s="167">
        <f t="shared" ref="D28:H28" si="39">SUMIF($K$4:$BR$4,D$5,$K28:$BR28)</f>
        <v>0</v>
      </c>
      <c r="E28" s="167">
        <f t="shared" si="39"/>
        <v>0</v>
      </c>
      <c r="F28" s="167">
        <f t="shared" si="39"/>
        <v>10000</v>
      </c>
      <c r="G28" s="167">
        <f t="shared" si="39"/>
        <v>20000</v>
      </c>
      <c r="H28" s="167">
        <f t="shared" si="39"/>
        <v>20000</v>
      </c>
      <c r="I28" s="167">
        <f t="shared" si="14"/>
        <v>40000</v>
      </c>
      <c r="J28" s="297" t="e">
        <f t="shared" ref="J28:J29" si="40">SUM(D28:I28)/SUM($D$13:$I$13)</f>
        <v>#REF!</v>
      </c>
      <c r="K28" s="167">
        <v>0</v>
      </c>
      <c r="L28" s="167">
        <v>0</v>
      </c>
      <c r="M28" s="167">
        <v>0</v>
      </c>
      <c r="N28" s="167">
        <v>0</v>
      </c>
      <c r="O28" s="167">
        <v>0</v>
      </c>
      <c r="P28" s="167">
        <v>0</v>
      </c>
      <c r="Q28" s="167">
        <v>0</v>
      </c>
      <c r="R28" s="167"/>
      <c r="S28" s="167"/>
      <c r="T28" s="167"/>
      <c r="U28" s="167"/>
      <c r="V28" s="167"/>
      <c r="W28" s="167"/>
      <c r="X28" s="167"/>
      <c r="Y28" s="167"/>
      <c r="Z28" s="167"/>
      <c r="AA28" s="167"/>
      <c r="AB28" s="167"/>
      <c r="AC28" s="167">
        <v>10000</v>
      </c>
      <c r="AD28" s="167"/>
      <c r="AE28" s="167"/>
      <c r="AF28" s="167"/>
      <c r="AG28" s="167"/>
      <c r="AH28" s="167"/>
      <c r="AI28" s="167"/>
      <c r="AJ28" s="167"/>
      <c r="AK28" s="167"/>
      <c r="AL28" s="167"/>
      <c r="AM28" s="167"/>
      <c r="AN28" s="167"/>
      <c r="AO28" s="167">
        <v>20000</v>
      </c>
      <c r="AP28" s="167"/>
      <c r="AQ28" s="167"/>
      <c r="AR28" s="167"/>
      <c r="AS28" s="167"/>
      <c r="AT28" s="167"/>
      <c r="AU28" s="167"/>
      <c r="AV28" s="167"/>
      <c r="AW28" s="167"/>
      <c r="AX28" s="167"/>
      <c r="AY28" s="167"/>
      <c r="AZ28" s="167"/>
      <c r="BA28" s="167">
        <v>20000</v>
      </c>
      <c r="BB28" s="167"/>
      <c r="BC28" s="167"/>
      <c r="BD28" s="167"/>
      <c r="BE28" s="167"/>
      <c r="BF28" s="167"/>
      <c r="BG28" s="167"/>
      <c r="BH28" s="167"/>
      <c r="BI28" s="167"/>
      <c r="BJ28" s="167"/>
      <c r="BK28" s="167"/>
      <c r="BL28" s="167"/>
      <c r="BM28" s="167">
        <v>20000</v>
      </c>
      <c r="BN28" s="167"/>
      <c r="BO28" s="167"/>
      <c r="BP28" s="167"/>
      <c r="BQ28" s="167"/>
      <c r="BR28" s="167">
        <v>20000</v>
      </c>
      <c r="BS28" s="167"/>
      <c r="BT28" s="167"/>
      <c r="BU28" s="167"/>
      <c r="BV28" s="167"/>
      <c r="BW28" s="167"/>
      <c r="BX28" s="167"/>
      <c r="BY28" s="167"/>
    </row>
    <row r="29" spans="1:77" ht="15.75" customHeight="1" outlineLevel="2" x14ac:dyDescent="0.25">
      <c r="A29" s="299"/>
      <c r="B29" s="299" t="s">
        <v>431</v>
      </c>
      <c r="C29" s="299" t="s">
        <v>432</v>
      </c>
      <c r="D29" s="167">
        <f t="shared" ref="D29:H29" si="41">SUMIF($K$4:$BR$4,D$5,$K29:$BR29)</f>
        <v>0</v>
      </c>
      <c r="E29" s="167">
        <f t="shared" si="41"/>
        <v>13000</v>
      </c>
      <c r="F29" s="167">
        <f t="shared" si="41"/>
        <v>14000</v>
      </c>
      <c r="G29" s="167">
        <f t="shared" si="41"/>
        <v>4000</v>
      </c>
      <c r="H29" s="167">
        <f t="shared" si="41"/>
        <v>4000</v>
      </c>
      <c r="I29" s="167">
        <f t="shared" si="14"/>
        <v>13000</v>
      </c>
      <c r="J29" s="297" t="e">
        <f t="shared" si="40"/>
        <v>#REF!</v>
      </c>
      <c r="K29" s="167">
        <v>0</v>
      </c>
      <c r="L29" s="167">
        <v>5000</v>
      </c>
      <c r="M29" s="167">
        <v>2500</v>
      </c>
      <c r="N29" s="167">
        <v>2500</v>
      </c>
      <c r="O29" s="167">
        <v>0</v>
      </c>
      <c r="P29" s="167">
        <v>0</v>
      </c>
      <c r="Q29" s="167">
        <v>1000</v>
      </c>
      <c r="R29" s="167"/>
      <c r="S29" s="167">
        <v>1000</v>
      </c>
      <c r="T29" s="167"/>
      <c r="U29" s="167"/>
      <c r="V29" s="167"/>
      <c r="W29" s="167">
        <v>1000</v>
      </c>
      <c r="X29" s="167"/>
      <c r="Y29" s="167"/>
      <c r="Z29" s="167">
        <v>1000</v>
      </c>
      <c r="AA29" s="167"/>
      <c r="AB29" s="167"/>
      <c r="AC29" s="167">
        <v>11000</v>
      </c>
      <c r="AD29" s="167"/>
      <c r="AE29" s="167">
        <v>1000</v>
      </c>
      <c r="AF29" s="167"/>
      <c r="AG29" s="167"/>
      <c r="AH29" s="167"/>
      <c r="AI29" s="167">
        <v>1000</v>
      </c>
      <c r="AJ29" s="167"/>
      <c r="AK29" s="167"/>
      <c r="AL29" s="167">
        <v>1000</v>
      </c>
      <c r="AM29" s="167"/>
      <c r="AN29" s="167"/>
      <c r="AO29" s="167">
        <v>1000</v>
      </c>
      <c r="AP29" s="167"/>
      <c r="AQ29" s="167">
        <v>1000</v>
      </c>
      <c r="AR29" s="167"/>
      <c r="AS29" s="167"/>
      <c r="AT29" s="167"/>
      <c r="AU29" s="167">
        <v>1000</v>
      </c>
      <c r="AV29" s="167"/>
      <c r="AW29" s="167"/>
      <c r="AX29" s="167">
        <v>1000</v>
      </c>
      <c r="AY29" s="167"/>
      <c r="AZ29" s="167"/>
      <c r="BA29" s="167">
        <v>1000</v>
      </c>
      <c r="BB29" s="167"/>
      <c r="BC29" s="167">
        <v>1000</v>
      </c>
      <c r="BD29" s="167"/>
      <c r="BE29" s="167"/>
      <c r="BF29" s="167"/>
      <c r="BG29" s="167">
        <v>1000</v>
      </c>
      <c r="BH29" s="167"/>
      <c r="BI29" s="167"/>
      <c r="BJ29" s="167">
        <v>1000</v>
      </c>
      <c r="BK29" s="167"/>
      <c r="BL29" s="167"/>
      <c r="BM29" s="167">
        <v>1000</v>
      </c>
      <c r="BN29" s="167"/>
      <c r="BO29" s="167">
        <v>1000</v>
      </c>
      <c r="BP29" s="167"/>
      <c r="BQ29" s="167">
        <v>10000</v>
      </c>
      <c r="BR29" s="167"/>
      <c r="BS29" s="167"/>
      <c r="BT29" s="167"/>
      <c r="BU29" s="167"/>
      <c r="BV29" s="167"/>
      <c r="BW29" s="167"/>
      <c r="BX29" s="167"/>
      <c r="BY29" s="167"/>
    </row>
    <row r="30" spans="1:77" ht="15.75" customHeight="1" outlineLevel="2" x14ac:dyDescent="0.25">
      <c r="A30" s="299"/>
      <c r="B30" s="299" t="s">
        <v>433</v>
      </c>
      <c r="C30" s="299" t="s">
        <v>434</v>
      </c>
      <c r="D30" s="167">
        <f t="shared" ref="D30:H30" si="42">SUMIF($K$4:$BR$4,D$5,$K30:$BR30)</f>
        <v>0</v>
      </c>
      <c r="E30" s="167">
        <f t="shared" si="42"/>
        <v>0</v>
      </c>
      <c r="F30" s="167">
        <f t="shared" si="42"/>
        <v>0</v>
      </c>
      <c r="G30" s="167">
        <f t="shared" si="42"/>
        <v>0</v>
      </c>
      <c r="H30" s="167">
        <f t="shared" si="42"/>
        <v>0</v>
      </c>
      <c r="I30" s="167">
        <f t="shared" si="14"/>
        <v>0</v>
      </c>
      <c r="J30" s="248"/>
      <c r="K30" s="167">
        <v>0</v>
      </c>
      <c r="L30" s="167">
        <v>0</v>
      </c>
      <c r="M30" s="167">
        <v>0</v>
      </c>
      <c r="N30" s="167">
        <v>0</v>
      </c>
      <c r="O30" s="167">
        <v>0</v>
      </c>
      <c r="P30" s="167">
        <v>0</v>
      </c>
      <c r="Q30" s="167">
        <v>0</v>
      </c>
      <c r="R30" s="167"/>
      <c r="S30" s="167"/>
      <c r="T30" s="167"/>
      <c r="U30" s="167"/>
      <c r="V30" s="167"/>
      <c r="W30" s="167"/>
      <c r="X30" s="167"/>
      <c r="Y30" s="167"/>
      <c r="Z30" s="167"/>
      <c r="AA30" s="167"/>
      <c r="AB30" s="167"/>
      <c r="AC30" s="167"/>
      <c r="AD30" s="167"/>
      <c r="AE30" s="167"/>
      <c r="AF30" s="167"/>
      <c r="AG30" s="167"/>
      <c r="AH30" s="167"/>
      <c r="AI30" s="167"/>
      <c r="AJ30" s="167"/>
      <c r="AK30" s="167"/>
      <c r="AL30" s="167"/>
      <c r="AM30" s="167"/>
      <c r="AN30" s="167"/>
      <c r="AO30" s="167"/>
      <c r="AP30" s="167"/>
      <c r="AQ30" s="167"/>
      <c r="AR30" s="167"/>
      <c r="AS30" s="167"/>
      <c r="AT30" s="167"/>
      <c r="AU30" s="167"/>
      <c r="AV30" s="167"/>
      <c r="AW30" s="167"/>
      <c r="AX30" s="167"/>
      <c r="AY30" s="167"/>
      <c r="AZ30" s="167"/>
      <c r="BA30" s="167"/>
      <c r="BB30" s="167"/>
      <c r="BC30" s="167"/>
      <c r="BD30" s="167"/>
      <c r="BE30" s="167"/>
      <c r="BF30" s="167"/>
      <c r="BG30" s="167"/>
      <c r="BH30" s="167"/>
      <c r="BI30" s="167"/>
      <c r="BJ30" s="167"/>
      <c r="BK30" s="167"/>
      <c r="BL30" s="167"/>
      <c r="BM30" s="167"/>
      <c r="BN30" s="167"/>
      <c r="BO30" s="167"/>
      <c r="BP30" s="167"/>
      <c r="BQ30" s="167"/>
      <c r="BR30" s="167"/>
      <c r="BS30" s="167"/>
      <c r="BT30" s="167"/>
      <c r="BU30" s="167"/>
      <c r="BV30" s="167"/>
      <c r="BW30" s="167"/>
      <c r="BX30" s="167"/>
      <c r="BY30" s="167"/>
    </row>
    <row r="31" spans="1:77" ht="15.75" customHeight="1" outlineLevel="2" x14ac:dyDescent="0.25">
      <c r="A31" s="299"/>
      <c r="B31" s="299" t="s">
        <v>435</v>
      </c>
      <c r="C31" s="299" t="s">
        <v>436</v>
      </c>
      <c r="D31" s="167">
        <f t="shared" ref="D31:H31" si="43">SUMIF($K$4:$BR$4,D$5,$K31:$BR31)</f>
        <v>0</v>
      </c>
      <c r="E31" s="167">
        <f t="shared" si="43"/>
        <v>2211.6924232727279</v>
      </c>
      <c r="F31" s="167">
        <f t="shared" si="43"/>
        <v>13448.787637090916</v>
      </c>
      <c r="G31" s="167">
        <f t="shared" si="43"/>
        <v>24659.741140363643</v>
      </c>
      <c r="H31" s="167">
        <f t="shared" si="43"/>
        <v>30174.662203636381</v>
      </c>
      <c r="I31" s="167">
        <f t="shared" si="14"/>
        <v>35414.929607272737</v>
      </c>
      <c r="J31" s="297" t="e">
        <f>SUM(D31:I31)/SUM($D$13:$I$13)</f>
        <v>#REF!</v>
      </c>
      <c r="K31" s="167">
        <f t="shared" ref="K31:BY31" si="44">+K6*1%</f>
        <v>0</v>
      </c>
      <c r="L31" s="167">
        <f t="shared" si="44"/>
        <v>0</v>
      </c>
      <c r="M31" s="167">
        <f t="shared" si="44"/>
        <v>-7.2109090909090914E-2</v>
      </c>
      <c r="N31" s="167">
        <f t="shared" si="44"/>
        <v>-0.1600890909090909</v>
      </c>
      <c r="O31" s="167">
        <f t="shared" si="44"/>
        <v>-0.30322727272727273</v>
      </c>
      <c r="P31" s="167">
        <f t="shared" si="44"/>
        <v>-1.4676872727272727</v>
      </c>
      <c r="Q31" s="167">
        <f t="shared" si="44"/>
        <v>-2.037245454545455</v>
      </c>
      <c r="R31" s="167">
        <f t="shared" si="44"/>
        <v>120.16706545454547</v>
      </c>
      <c r="S31" s="167">
        <f t="shared" si="44"/>
        <v>143.95032909090909</v>
      </c>
      <c r="T31" s="167">
        <f t="shared" si="44"/>
        <v>386.62781090909101</v>
      </c>
      <c r="U31" s="167">
        <f t="shared" si="44"/>
        <v>469.56037054545465</v>
      </c>
      <c r="V31" s="167">
        <f t="shared" si="44"/>
        <v>504.10256763636369</v>
      </c>
      <c r="W31" s="167">
        <f t="shared" si="44"/>
        <v>591.32463781818194</v>
      </c>
      <c r="X31" s="167">
        <f t="shared" si="44"/>
        <v>702.25569563636373</v>
      </c>
      <c r="Y31" s="167">
        <f t="shared" si="44"/>
        <v>744.84384836363654</v>
      </c>
      <c r="Z31" s="167">
        <f t="shared" si="44"/>
        <v>837.34371090909087</v>
      </c>
      <c r="AA31" s="167">
        <f t="shared" si="44"/>
        <v>895.69404000000031</v>
      </c>
      <c r="AB31" s="167">
        <f t="shared" si="44"/>
        <v>1002.6397200000001</v>
      </c>
      <c r="AC31" s="167">
        <f t="shared" si="44"/>
        <v>1136.3283316363638</v>
      </c>
      <c r="AD31" s="167">
        <f t="shared" si="44"/>
        <v>1136.3283316363638</v>
      </c>
      <c r="AE31" s="167">
        <f t="shared" si="44"/>
        <v>1167.6880989090914</v>
      </c>
      <c r="AF31" s="167">
        <f t="shared" si="44"/>
        <v>1353.8782320000007</v>
      </c>
      <c r="AG31" s="167">
        <f t="shared" si="44"/>
        <v>1416.6419043636372</v>
      </c>
      <c r="AH31" s="167">
        <f t="shared" si="44"/>
        <v>1451.5573265454552</v>
      </c>
      <c r="AI31" s="167">
        <f t="shared" si="44"/>
        <v>1603.5883970909101</v>
      </c>
      <c r="AJ31" s="167">
        <f t="shared" si="44"/>
        <v>1603.5883970909101</v>
      </c>
      <c r="AK31" s="167">
        <f t="shared" si="44"/>
        <v>1643.9102298181824</v>
      </c>
      <c r="AL31" s="167">
        <f t="shared" si="44"/>
        <v>1781.9900203636373</v>
      </c>
      <c r="AM31" s="167">
        <f t="shared" si="44"/>
        <v>1857.644915636364</v>
      </c>
      <c r="AN31" s="167">
        <f t="shared" si="44"/>
        <v>2022.5714320000009</v>
      </c>
      <c r="AO31" s="167">
        <f t="shared" si="44"/>
        <v>2181.4971054545463</v>
      </c>
      <c r="AP31" s="167">
        <f t="shared" si="44"/>
        <v>2181.4971054545463</v>
      </c>
      <c r="AQ31" s="167">
        <f t="shared" si="44"/>
        <v>2233.0130327272732</v>
      </c>
      <c r="AR31" s="167">
        <f t="shared" si="44"/>
        <v>2242.6348509090917</v>
      </c>
      <c r="AS31" s="167">
        <f t="shared" si="44"/>
        <v>2242.6348509090917</v>
      </c>
      <c r="AT31" s="167">
        <f t="shared" si="44"/>
        <v>2329.3014181818189</v>
      </c>
      <c r="AU31" s="167">
        <f t="shared" si="44"/>
        <v>2339.4577818181829</v>
      </c>
      <c r="AV31" s="167">
        <f t="shared" si="44"/>
        <v>2339.4577818181829</v>
      </c>
      <c r="AW31" s="167">
        <f t="shared" si="44"/>
        <v>2339.4577818181829</v>
      </c>
      <c r="AX31" s="167">
        <f t="shared" si="44"/>
        <v>2349.0796000000009</v>
      </c>
      <c r="AY31" s="167">
        <f t="shared" si="44"/>
        <v>2349.0796000000009</v>
      </c>
      <c r="AZ31" s="167">
        <f t="shared" si="44"/>
        <v>2501.5533454545462</v>
      </c>
      <c r="BA31" s="167">
        <f t="shared" si="44"/>
        <v>2606.7700654545461</v>
      </c>
      <c r="BB31" s="167">
        <f t="shared" si="44"/>
        <v>2606.7700654545461</v>
      </c>
      <c r="BC31" s="167">
        <f t="shared" si="44"/>
        <v>2606.7700654545461</v>
      </c>
      <c r="BD31" s="167">
        <f t="shared" si="44"/>
        <v>2616.3918836363646</v>
      </c>
      <c r="BE31" s="167">
        <f t="shared" si="44"/>
        <v>2616.3918836363646</v>
      </c>
      <c r="BF31" s="167">
        <f t="shared" si="44"/>
        <v>2616.3918836363646</v>
      </c>
      <c r="BG31" s="167">
        <f t="shared" si="44"/>
        <v>2626.5482472727281</v>
      </c>
      <c r="BH31" s="167">
        <f t="shared" si="44"/>
        <v>2721.6620581818197</v>
      </c>
      <c r="BI31" s="167">
        <f t="shared" si="44"/>
        <v>2721.6620581818197</v>
      </c>
      <c r="BJ31" s="167">
        <f t="shared" si="44"/>
        <v>2731.2838763636373</v>
      </c>
      <c r="BK31" s="167">
        <f t="shared" si="44"/>
        <v>2731.2838763636373</v>
      </c>
      <c r="BL31" s="167">
        <f t="shared" si="44"/>
        <v>2919.4046763636375</v>
      </c>
      <c r="BM31" s="167">
        <f t="shared" si="44"/>
        <v>2929.561040000001</v>
      </c>
      <c r="BN31" s="167">
        <f t="shared" si="44"/>
        <v>3003.7915854545463</v>
      </c>
      <c r="BO31" s="167">
        <f t="shared" si="44"/>
        <v>3106.5387054545467</v>
      </c>
      <c r="BP31" s="167">
        <f t="shared" si="44"/>
        <v>3116.1605236363648</v>
      </c>
      <c r="BQ31" s="167">
        <f t="shared" si="44"/>
        <v>3116.1605236363648</v>
      </c>
      <c r="BR31" s="167">
        <f t="shared" si="44"/>
        <v>3116.1605236363648</v>
      </c>
      <c r="BS31" s="167">
        <f t="shared" si="44"/>
        <v>3201.2601600000012</v>
      </c>
      <c r="BT31" s="167">
        <f t="shared" si="44"/>
        <v>3201.2601600000012</v>
      </c>
      <c r="BU31" s="167">
        <f t="shared" si="44"/>
        <v>3201.2601600000012</v>
      </c>
      <c r="BV31" s="167">
        <f t="shared" si="44"/>
        <v>3201.2601600000012</v>
      </c>
      <c r="BW31" s="167">
        <f t="shared" si="44"/>
        <v>3210.8819781818197</v>
      </c>
      <c r="BX31" s="167">
        <f t="shared" si="44"/>
        <v>3210.8819781818197</v>
      </c>
      <c r="BY31" s="167">
        <f t="shared" si="44"/>
        <v>3210.8819781818197</v>
      </c>
    </row>
    <row r="32" spans="1:77" ht="15.75" customHeight="1" outlineLevel="2" x14ac:dyDescent="0.25">
      <c r="A32" s="299"/>
      <c r="B32" s="299" t="s">
        <v>437</v>
      </c>
      <c r="C32" s="299" t="s">
        <v>107</v>
      </c>
      <c r="D32" s="167">
        <f t="shared" ref="D32:H32" si="45">SUMIF($K$4:$BR$4,D$5,$K32:$BR32)</f>
        <v>0</v>
      </c>
      <c r="E32" s="167">
        <f t="shared" si="45"/>
        <v>1100</v>
      </c>
      <c r="F32" s="167">
        <f t="shared" si="45"/>
        <v>1200</v>
      </c>
      <c r="G32" s="167">
        <f t="shared" si="45"/>
        <v>1200</v>
      </c>
      <c r="H32" s="167">
        <f t="shared" si="45"/>
        <v>1200</v>
      </c>
      <c r="I32" s="167">
        <f t="shared" si="14"/>
        <v>1200</v>
      </c>
      <c r="J32" s="248"/>
      <c r="K32" s="167">
        <v>0</v>
      </c>
      <c r="L32" s="167">
        <v>0</v>
      </c>
      <c r="M32" s="167">
        <v>100</v>
      </c>
      <c r="N32" s="167">
        <f t="shared" ref="N32:BY32" si="46">M32</f>
        <v>100</v>
      </c>
      <c r="O32" s="167">
        <f t="shared" si="46"/>
        <v>100</v>
      </c>
      <c r="P32" s="167">
        <f t="shared" si="46"/>
        <v>100</v>
      </c>
      <c r="Q32" s="167">
        <f t="shared" si="46"/>
        <v>100</v>
      </c>
      <c r="R32" s="167">
        <f t="shared" si="46"/>
        <v>100</v>
      </c>
      <c r="S32" s="167">
        <f t="shared" si="46"/>
        <v>100</v>
      </c>
      <c r="T32" s="167">
        <f t="shared" si="46"/>
        <v>100</v>
      </c>
      <c r="U32" s="167">
        <f t="shared" si="46"/>
        <v>100</v>
      </c>
      <c r="V32" s="167">
        <f t="shared" si="46"/>
        <v>100</v>
      </c>
      <c r="W32" s="167">
        <f t="shared" si="46"/>
        <v>100</v>
      </c>
      <c r="X32" s="167">
        <f t="shared" si="46"/>
        <v>100</v>
      </c>
      <c r="Y32" s="167">
        <f t="shared" si="46"/>
        <v>100</v>
      </c>
      <c r="Z32" s="167">
        <f t="shared" si="46"/>
        <v>100</v>
      </c>
      <c r="AA32" s="167">
        <f t="shared" si="46"/>
        <v>100</v>
      </c>
      <c r="AB32" s="167">
        <f t="shared" si="46"/>
        <v>100</v>
      </c>
      <c r="AC32" s="167">
        <f t="shared" si="46"/>
        <v>100</v>
      </c>
      <c r="AD32" s="167">
        <f t="shared" si="46"/>
        <v>100</v>
      </c>
      <c r="AE32" s="167">
        <f t="shared" si="46"/>
        <v>100</v>
      </c>
      <c r="AF32" s="167">
        <f t="shared" si="46"/>
        <v>100</v>
      </c>
      <c r="AG32" s="167">
        <f t="shared" si="46"/>
        <v>100</v>
      </c>
      <c r="AH32" s="167">
        <f t="shared" si="46"/>
        <v>100</v>
      </c>
      <c r="AI32" s="167">
        <f t="shared" si="46"/>
        <v>100</v>
      </c>
      <c r="AJ32" s="167">
        <f t="shared" si="46"/>
        <v>100</v>
      </c>
      <c r="AK32" s="167">
        <f t="shared" si="46"/>
        <v>100</v>
      </c>
      <c r="AL32" s="167">
        <f t="shared" si="46"/>
        <v>100</v>
      </c>
      <c r="AM32" s="167">
        <f t="shared" si="46"/>
        <v>100</v>
      </c>
      <c r="AN32" s="167">
        <f t="shared" si="46"/>
        <v>100</v>
      </c>
      <c r="AO32" s="167">
        <f t="shared" si="46"/>
        <v>100</v>
      </c>
      <c r="AP32" s="167">
        <f t="shared" si="46"/>
        <v>100</v>
      </c>
      <c r="AQ32" s="167">
        <f t="shared" si="46"/>
        <v>100</v>
      </c>
      <c r="AR32" s="167">
        <f t="shared" si="46"/>
        <v>100</v>
      </c>
      <c r="AS32" s="167">
        <f t="shared" si="46"/>
        <v>100</v>
      </c>
      <c r="AT32" s="167">
        <f t="shared" si="46"/>
        <v>100</v>
      </c>
      <c r="AU32" s="167">
        <f t="shared" si="46"/>
        <v>100</v>
      </c>
      <c r="AV32" s="167">
        <f t="shared" si="46"/>
        <v>100</v>
      </c>
      <c r="AW32" s="167">
        <f t="shared" si="46"/>
        <v>100</v>
      </c>
      <c r="AX32" s="167">
        <f t="shared" si="46"/>
        <v>100</v>
      </c>
      <c r="AY32" s="167">
        <f t="shared" si="46"/>
        <v>100</v>
      </c>
      <c r="AZ32" s="167">
        <f t="shared" si="46"/>
        <v>100</v>
      </c>
      <c r="BA32" s="167">
        <f t="shared" si="46"/>
        <v>100</v>
      </c>
      <c r="BB32" s="167">
        <f t="shared" si="46"/>
        <v>100</v>
      </c>
      <c r="BC32" s="167">
        <f t="shared" si="46"/>
        <v>100</v>
      </c>
      <c r="BD32" s="167">
        <f t="shared" si="46"/>
        <v>100</v>
      </c>
      <c r="BE32" s="167">
        <f t="shared" si="46"/>
        <v>100</v>
      </c>
      <c r="BF32" s="167">
        <f t="shared" si="46"/>
        <v>100</v>
      </c>
      <c r="BG32" s="167">
        <f t="shared" si="46"/>
        <v>100</v>
      </c>
      <c r="BH32" s="167">
        <f t="shared" si="46"/>
        <v>100</v>
      </c>
      <c r="BI32" s="167">
        <f t="shared" si="46"/>
        <v>100</v>
      </c>
      <c r="BJ32" s="167">
        <f t="shared" si="46"/>
        <v>100</v>
      </c>
      <c r="BK32" s="167">
        <f t="shared" si="46"/>
        <v>100</v>
      </c>
      <c r="BL32" s="167">
        <f t="shared" si="46"/>
        <v>100</v>
      </c>
      <c r="BM32" s="167">
        <f t="shared" si="46"/>
        <v>100</v>
      </c>
      <c r="BN32" s="167">
        <f t="shared" si="46"/>
        <v>100</v>
      </c>
      <c r="BO32" s="167">
        <f t="shared" si="46"/>
        <v>100</v>
      </c>
      <c r="BP32" s="167">
        <f t="shared" si="46"/>
        <v>100</v>
      </c>
      <c r="BQ32" s="167">
        <f t="shared" si="46"/>
        <v>100</v>
      </c>
      <c r="BR32" s="167">
        <f t="shared" si="46"/>
        <v>100</v>
      </c>
      <c r="BS32" s="167">
        <f t="shared" si="46"/>
        <v>100</v>
      </c>
      <c r="BT32" s="167">
        <f t="shared" si="46"/>
        <v>100</v>
      </c>
      <c r="BU32" s="167">
        <f t="shared" si="46"/>
        <v>100</v>
      </c>
      <c r="BV32" s="167">
        <f t="shared" si="46"/>
        <v>100</v>
      </c>
      <c r="BW32" s="167">
        <f t="shared" si="46"/>
        <v>100</v>
      </c>
      <c r="BX32" s="167">
        <f t="shared" si="46"/>
        <v>100</v>
      </c>
      <c r="BY32" s="167">
        <f t="shared" si="46"/>
        <v>100</v>
      </c>
    </row>
    <row r="33" spans="1:77" ht="15.75" customHeight="1" outlineLevel="1" x14ac:dyDescent="0.25">
      <c r="A33" s="301" t="s">
        <v>438</v>
      </c>
      <c r="B33" s="301"/>
      <c r="C33" s="301" t="s">
        <v>439</v>
      </c>
      <c r="D33" s="287">
        <f t="shared" ref="D33:I33" si="47">D11-D13</f>
        <v>0</v>
      </c>
      <c r="E33" s="287">
        <f t="shared" si="47"/>
        <v>79178.592125454568</v>
      </c>
      <c r="F33" s="287" t="e">
        <f t="shared" si="47"/>
        <v>#REF!</v>
      </c>
      <c r="G33" s="287" t="e">
        <f t="shared" si="47"/>
        <v>#REF!</v>
      </c>
      <c r="H33" s="287" t="e">
        <f t="shared" si="47"/>
        <v>#REF!</v>
      </c>
      <c r="I33" s="287" t="e">
        <f t="shared" si="47"/>
        <v>#REF!</v>
      </c>
      <c r="J33" s="280"/>
      <c r="K33" s="298">
        <f t="shared" ref="K33:BY33" si="48">K11-K13</f>
        <v>0</v>
      </c>
      <c r="L33" s="298">
        <f t="shared" si="48"/>
        <v>-6289.7943923888888</v>
      </c>
      <c r="M33" s="298">
        <f t="shared" si="48"/>
        <v>-3924.2600105707065</v>
      </c>
      <c r="N33" s="298">
        <f t="shared" si="48"/>
        <v>-3964.1162805707072</v>
      </c>
      <c r="O33" s="298">
        <f t="shared" si="48"/>
        <v>-2378.534416631313</v>
      </c>
      <c r="P33" s="298">
        <f t="shared" si="48"/>
        <v>-53847.955275934342</v>
      </c>
      <c r="Q33" s="298">
        <f t="shared" si="48"/>
        <v>-35107.749347297984</v>
      </c>
      <c r="R33" s="298">
        <f t="shared" si="48"/>
        <v>7307.3874217929306</v>
      </c>
      <c r="S33" s="298">
        <f t="shared" si="48"/>
        <v>8474.0693013383843</v>
      </c>
      <c r="T33" s="298">
        <f t="shared" si="48"/>
        <v>33092.113562702027</v>
      </c>
      <c r="U33" s="298">
        <f t="shared" si="48"/>
        <v>40632.993187156579</v>
      </c>
      <c r="V33" s="298">
        <f t="shared" si="48"/>
        <v>43912.780437792935</v>
      </c>
      <c r="W33" s="298">
        <f t="shared" si="48"/>
        <v>51271.657938065662</v>
      </c>
      <c r="X33" s="298">
        <f t="shared" si="48"/>
        <v>62736.036426671577</v>
      </c>
      <c r="Y33" s="298">
        <f t="shared" si="48"/>
        <v>66818.289655762506</v>
      </c>
      <c r="Z33" s="298">
        <f t="shared" si="48"/>
        <v>24731.73552958067</v>
      </c>
      <c r="AA33" s="298" t="e">
        <f t="shared" si="48"/>
        <v>#REF!</v>
      </c>
      <c r="AB33" s="298" t="e">
        <f t="shared" si="48"/>
        <v>#REF!</v>
      </c>
      <c r="AC33" s="298" t="e">
        <f t="shared" si="48"/>
        <v>#REF!</v>
      </c>
      <c r="AD33" s="298" t="e">
        <f t="shared" si="48"/>
        <v>#REF!</v>
      </c>
      <c r="AE33" s="298" t="e">
        <f t="shared" si="48"/>
        <v>#REF!</v>
      </c>
      <c r="AF33" s="298" t="e">
        <f t="shared" si="48"/>
        <v>#REF!</v>
      </c>
      <c r="AG33" s="298" t="e">
        <f t="shared" si="48"/>
        <v>#REF!</v>
      </c>
      <c r="AH33" s="298" t="e">
        <f t="shared" si="48"/>
        <v>#REF!</v>
      </c>
      <c r="AI33" s="298" t="e">
        <f t="shared" si="48"/>
        <v>#REF!</v>
      </c>
      <c r="AJ33" s="298" t="e">
        <f t="shared" si="48"/>
        <v>#REF!</v>
      </c>
      <c r="AK33" s="298" t="e">
        <f t="shared" si="48"/>
        <v>#REF!</v>
      </c>
      <c r="AL33" s="298" t="e">
        <f t="shared" si="48"/>
        <v>#REF!</v>
      </c>
      <c r="AM33" s="298" t="e">
        <f t="shared" si="48"/>
        <v>#REF!</v>
      </c>
      <c r="AN33" s="298" t="e">
        <f t="shared" si="48"/>
        <v>#REF!</v>
      </c>
      <c r="AO33" s="298" t="e">
        <f t="shared" si="48"/>
        <v>#REF!</v>
      </c>
      <c r="AP33" s="298" t="e">
        <f t="shared" si="48"/>
        <v>#REF!</v>
      </c>
      <c r="AQ33" s="298" t="e">
        <f t="shared" si="48"/>
        <v>#REF!</v>
      </c>
      <c r="AR33" s="298" t="e">
        <f t="shared" si="48"/>
        <v>#REF!</v>
      </c>
      <c r="AS33" s="298" t="e">
        <f t="shared" si="48"/>
        <v>#REF!</v>
      </c>
      <c r="AT33" s="298" t="e">
        <f t="shared" si="48"/>
        <v>#REF!</v>
      </c>
      <c r="AU33" s="298" t="e">
        <f t="shared" si="48"/>
        <v>#REF!</v>
      </c>
      <c r="AV33" s="298" t="e">
        <f t="shared" si="48"/>
        <v>#REF!</v>
      </c>
      <c r="AW33" s="298" t="e">
        <f t="shared" si="48"/>
        <v>#REF!</v>
      </c>
      <c r="AX33" s="298" t="e">
        <f t="shared" si="48"/>
        <v>#REF!</v>
      </c>
      <c r="AY33" s="298" t="e">
        <f t="shared" si="48"/>
        <v>#REF!</v>
      </c>
      <c r="AZ33" s="298" t="e">
        <f t="shared" si="48"/>
        <v>#REF!</v>
      </c>
      <c r="BA33" s="298" t="e">
        <f t="shared" si="48"/>
        <v>#REF!</v>
      </c>
      <c r="BB33" s="298" t="e">
        <f t="shared" si="48"/>
        <v>#REF!</v>
      </c>
      <c r="BC33" s="298" t="e">
        <f t="shared" si="48"/>
        <v>#REF!</v>
      </c>
      <c r="BD33" s="298" t="e">
        <f t="shared" si="48"/>
        <v>#REF!</v>
      </c>
      <c r="BE33" s="298" t="e">
        <f t="shared" si="48"/>
        <v>#REF!</v>
      </c>
      <c r="BF33" s="298" t="e">
        <f t="shared" si="48"/>
        <v>#REF!</v>
      </c>
      <c r="BG33" s="298" t="e">
        <f t="shared" si="48"/>
        <v>#REF!</v>
      </c>
      <c r="BH33" s="298" t="e">
        <f t="shared" si="48"/>
        <v>#REF!</v>
      </c>
      <c r="BI33" s="298" t="e">
        <f t="shared" si="48"/>
        <v>#REF!</v>
      </c>
      <c r="BJ33" s="298" t="e">
        <f t="shared" si="48"/>
        <v>#REF!</v>
      </c>
      <c r="BK33" s="298" t="e">
        <f t="shared" si="48"/>
        <v>#REF!</v>
      </c>
      <c r="BL33" s="298" t="e">
        <f t="shared" si="48"/>
        <v>#REF!</v>
      </c>
      <c r="BM33" s="298" t="e">
        <f t="shared" si="48"/>
        <v>#REF!</v>
      </c>
      <c r="BN33" s="298" t="e">
        <f t="shared" si="48"/>
        <v>#REF!</v>
      </c>
      <c r="BO33" s="298" t="e">
        <f t="shared" si="48"/>
        <v>#REF!</v>
      </c>
      <c r="BP33" s="298" t="e">
        <f t="shared" si="48"/>
        <v>#REF!</v>
      </c>
      <c r="BQ33" s="298" t="e">
        <f t="shared" si="48"/>
        <v>#REF!</v>
      </c>
      <c r="BR33" s="298" t="e">
        <f t="shared" si="48"/>
        <v>#REF!</v>
      </c>
      <c r="BS33" s="298" t="e">
        <f t="shared" si="48"/>
        <v>#REF!</v>
      </c>
      <c r="BT33" s="298" t="e">
        <f t="shared" si="48"/>
        <v>#REF!</v>
      </c>
      <c r="BU33" s="298" t="e">
        <f t="shared" si="48"/>
        <v>#REF!</v>
      </c>
      <c r="BV33" s="298" t="e">
        <f t="shared" si="48"/>
        <v>#REF!</v>
      </c>
      <c r="BW33" s="298" t="e">
        <f t="shared" si="48"/>
        <v>#REF!</v>
      </c>
      <c r="BX33" s="298" t="e">
        <f t="shared" si="48"/>
        <v>#REF!</v>
      </c>
      <c r="BY33" s="298" t="e">
        <f t="shared" si="48"/>
        <v>#REF!</v>
      </c>
    </row>
    <row r="34" spans="1:77" ht="15.75" customHeight="1" outlineLevel="1" x14ac:dyDescent="0.25">
      <c r="A34" s="290"/>
      <c r="B34" s="290" t="s">
        <v>440</v>
      </c>
      <c r="C34" s="290" t="s">
        <v>441</v>
      </c>
      <c r="D34" s="167">
        <f t="shared" ref="D34:I34" si="49">SUMIF($K$4:$BR$4,D$5,$K34:$BR34)</f>
        <v>0</v>
      </c>
      <c r="E34" s="167">
        <f t="shared" si="49"/>
        <v>0</v>
      </c>
      <c r="F34" s="167">
        <f t="shared" si="49"/>
        <v>0</v>
      </c>
      <c r="G34" s="167">
        <f t="shared" si="49"/>
        <v>0</v>
      </c>
      <c r="H34" s="167">
        <f t="shared" si="49"/>
        <v>0</v>
      </c>
      <c r="I34" s="167">
        <f t="shared" si="49"/>
        <v>0</v>
      </c>
      <c r="J34" s="280"/>
      <c r="K34" s="302"/>
      <c r="L34" s="302"/>
      <c r="M34" s="302"/>
      <c r="N34" s="302"/>
      <c r="O34" s="302"/>
      <c r="P34" s="302"/>
      <c r="Q34" s="302"/>
      <c r="R34" s="302"/>
      <c r="S34" s="302"/>
      <c r="T34" s="302"/>
      <c r="U34" s="302"/>
      <c r="V34" s="302"/>
      <c r="W34" s="302"/>
      <c r="X34" s="302"/>
      <c r="Y34" s="302"/>
      <c r="Z34" s="302"/>
      <c r="AA34" s="302"/>
      <c r="AB34" s="302"/>
      <c r="AC34" s="302"/>
      <c r="AD34" s="302"/>
      <c r="AE34" s="302"/>
      <c r="AF34" s="302"/>
      <c r="AG34" s="302"/>
      <c r="AH34" s="302"/>
      <c r="AI34" s="302"/>
      <c r="AJ34" s="302"/>
      <c r="AK34" s="302"/>
      <c r="AL34" s="302"/>
      <c r="AM34" s="302"/>
      <c r="AN34" s="302"/>
      <c r="AO34" s="302"/>
      <c r="AP34" s="302"/>
      <c r="AQ34" s="302"/>
      <c r="AR34" s="302"/>
      <c r="AS34" s="302"/>
      <c r="AT34" s="302"/>
      <c r="AU34" s="302"/>
      <c r="AV34" s="302"/>
      <c r="AW34" s="302"/>
      <c r="AX34" s="302"/>
      <c r="AY34" s="302"/>
      <c r="AZ34" s="302"/>
      <c r="BA34" s="302"/>
      <c r="BB34" s="302"/>
      <c r="BC34" s="302"/>
      <c r="BD34" s="302"/>
      <c r="BE34" s="302"/>
      <c r="BF34" s="302"/>
      <c r="BG34" s="302"/>
      <c r="BH34" s="302"/>
      <c r="BI34" s="302"/>
      <c r="BJ34" s="302"/>
      <c r="BK34" s="302"/>
      <c r="BL34" s="302"/>
      <c r="BM34" s="302"/>
      <c r="BN34" s="302"/>
      <c r="BO34" s="302"/>
      <c r="BP34" s="302"/>
      <c r="BQ34" s="302"/>
      <c r="BR34" s="302"/>
      <c r="BS34" s="302"/>
      <c r="BT34" s="302"/>
      <c r="BU34" s="302"/>
      <c r="BV34" s="302"/>
      <c r="BW34" s="302"/>
      <c r="BX34" s="302"/>
      <c r="BY34" s="302"/>
    </row>
    <row r="35" spans="1:77" ht="15.75" customHeight="1" outlineLevel="1" x14ac:dyDescent="0.25">
      <c r="A35" s="301" t="s">
        <v>442</v>
      </c>
      <c r="B35" s="301"/>
      <c r="C35" s="301" t="s">
        <v>443</v>
      </c>
      <c r="D35" s="287">
        <f t="shared" ref="D35:I35" si="50">D33-D34</f>
        <v>0</v>
      </c>
      <c r="E35" s="287">
        <f t="shared" si="50"/>
        <v>79178.592125454568</v>
      </c>
      <c r="F35" s="287" t="e">
        <f t="shared" si="50"/>
        <v>#REF!</v>
      </c>
      <c r="G35" s="287" t="e">
        <f t="shared" si="50"/>
        <v>#REF!</v>
      </c>
      <c r="H35" s="287" t="e">
        <f t="shared" si="50"/>
        <v>#REF!</v>
      </c>
      <c r="I35" s="287" t="e">
        <f t="shared" si="50"/>
        <v>#REF!</v>
      </c>
      <c r="J35" s="303"/>
      <c r="K35" s="298">
        <f t="shared" ref="K35:BY35" si="51">K33-K34</f>
        <v>0</v>
      </c>
      <c r="L35" s="298">
        <f t="shared" si="51"/>
        <v>-6289.7943923888888</v>
      </c>
      <c r="M35" s="298">
        <f t="shared" si="51"/>
        <v>-3924.2600105707065</v>
      </c>
      <c r="N35" s="298">
        <f t="shared" si="51"/>
        <v>-3964.1162805707072</v>
      </c>
      <c r="O35" s="298">
        <f t="shared" si="51"/>
        <v>-2378.534416631313</v>
      </c>
      <c r="P35" s="298">
        <f t="shared" si="51"/>
        <v>-53847.955275934342</v>
      </c>
      <c r="Q35" s="298">
        <f t="shared" si="51"/>
        <v>-35107.749347297984</v>
      </c>
      <c r="R35" s="298">
        <f t="shared" si="51"/>
        <v>7307.3874217929306</v>
      </c>
      <c r="S35" s="298">
        <f t="shared" si="51"/>
        <v>8474.0693013383843</v>
      </c>
      <c r="T35" s="298">
        <f t="shared" si="51"/>
        <v>33092.113562702027</v>
      </c>
      <c r="U35" s="298">
        <f t="shared" si="51"/>
        <v>40632.993187156579</v>
      </c>
      <c r="V35" s="298">
        <f t="shared" si="51"/>
        <v>43912.780437792935</v>
      </c>
      <c r="W35" s="298">
        <f t="shared" si="51"/>
        <v>51271.657938065662</v>
      </c>
      <c r="X35" s="298">
        <f t="shared" si="51"/>
        <v>62736.036426671577</v>
      </c>
      <c r="Y35" s="298">
        <f t="shared" si="51"/>
        <v>66818.289655762506</v>
      </c>
      <c r="Z35" s="298">
        <f t="shared" si="51"/>
        <v>24731.73552958067</v>
      </c>
      <c r="AA35" s="298" t="e">
        <f t="shared" si="51"/>
        <v>#REF!</v>
      </c>
      <c r="AB35" s="298" t="e">
        <f t="shared" si="51"/>
        <v>#REF!</v>
      </c>
      <c r="AC35" s="298" t="e">
        <f t="shared" si="51"/>
        <v>#REF!</v>
      </c>
      <c r="AD35" s="298" t="e">
        <f t="shared" si="51"/>
        <v>#REF!</v>
      </c>
      <c r="AE35" s="298" t="e">
        <f t="shared" si="51"/>
        <v>#REF!</v>
      </c>
      <c r="AF35" s="298" t="e">
        <f t="shared" si="51"/>
        <v>#REF!</v>
      </c>
      <c r="AG35" s="298" t="e">
        <f t="shared" si="51"/>
        <v>#REF!</v>
      </c>
      <c r="AH35" s="298" t="e">
        <f t="shared" si="51"/>
        <v>#REF!</v>
      </c>
      <c r="AI35" s="298" t="e">
        <f t="shared" si="51"/>
        <v>#REF!</v>
      </c>
      <c r="AJ35" s="298" t="e">
        <f t="shared" si="51"/>
        <v>#REF!</v>
      </c>
      <c r="AK35" s="298" t="e">
        <f t="shared" si="51"/>
        <v>#REF!</v>
      </c>
      <c r="AL35" s="298" t="e">
        <f t="shared" si="51"/>
        <v>#REF!</v>
      </c>
      <c r="AM35" s="298" t="e">
        <f t="shared" si="51"/>
        <v>#REF!</v>
      </c>
      <c r="AN35" s="298" t="e">
        <f t="shared" si="51"/>
        <v>#REF!</v>
      </c>
      <c r="AO35" s="298" t="e">
        <f t="shared" si="51"/>
        <v>#REF!</v>
      </c>
      <c r="AP35" s="298" t="e">
        <f t="shared" si="51"/>
        <v>#REF!</v>
      </c>
      <c r="AQ35" s="298" t="e">
        <f t="shared" si="51"/>
        <v>#REF!</v>
      </c>
      <c r="AR35" s="298" t="e">
        <f t="shared" si="51"/>
        <v>#REF!</v>
      </c>
      <c r="AS35" s="298" t="e">
        <f t="shared" si="51"/>
        <v>#REF!</v>
      </c>
      <c r="AT35" s="298" t="e">
        <f t="shared" si="51"/>
        <v>#REF!</v>
      </c>
      <c r="AU35" s="298" t="e">
        <f t="shared" si="51"/>
        <v>#REF!</v>
      </c>
      <c r="AV35" s="298" t="e">
        <f t="shared" si="51"/>
        <v>#REF!</v>
      </c>
      <c r="AW35" s="298" t="e">
        <f t="shared" si="51"/>
        <v>#REF!</v>
      </c>
      <c r="AX35" s="298" t="e">
        <f t="shared" si="51"/>
        <v>#REF!</v>
      </c>
      <c r="AY35" s="298" t="e">
        <f t="shared" si="51"/>
        <v>#REF!</v>
      </c>
      <c r="AZ35" s="298" t="e">
        <f t="shared" si="51"/>
        <v>#REF!</v>
      </c>
      <c r="BA35" s="298" t="e">
        <f t="shared" si="51"/>
        <v>#REF!</v>
      </c>
      <c r="BB35" s="298" t="e">
        <f t="shared" si="51"/>
        <v>#REF!</v>
      </c>
      <c r="BC35" s="298" t="e">
        <f t="shared" si="51"/>
        <v>#REF!</v>
      </c>
      <c r="BD35" s="298" t="e">
        <f t="shared" si="51"/>
        <v>#REF!</v>
      </c>
      <c r="BE35" s="298" t="e">
        <f t="shared" si="51"/>
        <v>#REF!</v>
      </c>
      <c r="BF35" s="298" t="e">
        <f t="shared" si="51"/>
        <v>#REF!</v>
      </c>
      <c r="BG35" s="298" t="e">
        <f t="shared" si="51"/>
        <v>#REF!</v>
      </c>
      <c r="BH35" s="298" t="e">
        <f t="shared" si="51"/>
        <v>#REF!</v>
      </c>
      <c r="BI35" s="298" t="e">
        <f t="shared" si="51"/>
        <v>#REF!</v>
      </c>
      <c r="BJ35" s="298" t="e">
        <f t="shared" si="51"/>
        <v>#REF!</v>
      </c>
      <c r="BK35" s="298" t="e">
        <f t="shared" si="51"/>
        <v>#REF!</v>
      </c>
      <c r="BL35" s="298" t="e">
        <f t="shared" si="51"/>
        <v>#REF!</v>
      </c>
      <c r="BM35" s="298" t="e">
        <f t="shared" si="51"/>
        <v>#REF!</v>
      </c>
      <c r="BN35" s="298" t="e">
        <f t="shared" si="51"/>
        <v>#REF!</v>
      </c>
      <c r="BO35" s="298" t="e">
        <f t="shared" si="51"/>
        <v>#REF!</v>
      </c>
      <c r="BP35" s="298" t="e">
        <f t="shared" si="51"/>
        <v>#REF!</v>
      </c>
      <c r="BQ35" s="298" t="e">
        <f t="shared" si="51"/>
        <v>#REF!</v>
      </c>
      <c r="BR35" s="298" t="e">
        <f t="shared" si="51"/>
        <v>#REF!</v>
      </c>
      <c r="BS35" s="298" t="e">
        <f t="shared" si="51"/>
        <v>#REF!</v>
      </c>
      <c r="BT35" s="298" t="e">
        <f t="shared" si="51"/>
        <v>#REF!</v>
      </c>
      <c r="BU35" s="298" t="e">
        <f t="shared" si="51"/>
        <v>#REF!</v>
      </c>
      <c r="BV35" s="298" t="e">
        <f t="shared" si="51"/>
        <v>#REF!</v>
      </c>
      <c r="BW35" s="298" t="e">
        <f t="shared" si="51"/>
        <v>#REF!</v>
      </c>
      <c r="BX35" s="298" t="e">
        <f t="shared" si="51"/>
        <v>#REF!</v>
      </c>
      <c r="BY35" s="298" t="e">
        <f t="shared" si="51"/>
        <v>#REF!</v>
      </c>
    </row>
    <row r="36" spans="1:77" ht="15.75" customHeight="1" outlineLevel="1" x14ac:dyDescent="0.25">
      <c r="A36" s="290"/>
      <c r="B36" s="290" t="s">
        <v>444</v>
      </c>
      <c r="C36" s="290" t="s">
        <v>445</v>
      </c>
      <c r="D36" s="304">
        <f>IF(D35&lt;0,0,IF(D35&lt;3000000,D35*Inputs!$H$15,3000000*Inputs!$H$15+(D35-3000000)*Inputs!$H$16))</f>
        <v>0</v>
      </c>
      <c r="E36" s="304">
        <f>IF(E35&lt;0,0,IF(E35&lt;3000000,E35*Inputs!$H$15,3000000*Inputs!$H$15+(E35-3000000)*Inputs!$H$16))</f>
        <v>7917.859212545457</v>
      </c>
      <c r="F36" s="304" t="e">
        <f>IF(F35&lt;0,0,IF(F35&lt;3000000,F35*Inputs!$H$15,3000000*Inputs!$H$15+(F35-3000000)*Inputs!$H$16))</f>
        <v>#REF!</v>
      </c>
      <c r="G36" s="304" t="e">
        <f>IF(G35&lt;0,0,IF(G35&lt;3000000,G35*Inputs!$H$15,3000000*Inputs!$H$15+(G35-3000000)*Inputs!$H$16))</f>
        <v>#REF!</v>
      </c>
      <c r="H36" s="304" t="e">
        <f>IF(H35&lt;0,0,IF(H35&lt;3000000,H35*Inputs!$H$15,3000000*Inputs!$H$15+(H35-3000000)*Inputs!$H$16))</f>
        <v>#REF!</v>
      </c>
      <c r="I36" s="304" t="e">
        <f>IF(I35&lt;0,0,IF(I35&lt;3000000,I35*Inputs!$H$15,3000000*Inputs!$H$15+(I35-3000000)*Inputs!$H$16))</f>
        <v>#REF!</v>
      </c>
      <c r="J36" s="305"/>
      <c r="K36" s="167"/>
      <c r="L36" s="167"/>
      <c r="M36" s="167"/>
      <c r="N36" s="167"/>
      <c r="O36" s="167"/>
      <c r="P36" s="167"/>
      <c r="Q36" s="167"/>
      <c r="R36" s="167"/>
      <c r="S36" s="167"/>
      <c r="T36" s="167"/>
      <c r="U36" s="167"/>
      <c r="V36" s="167">
        <f>D36</f>
        <v>0</v>
      </c>
      <c r="W36" s="167"/>
      <c r="X36" s="167"/>
      <c r="Y36" s="167"/>
      <c r="Z36" s="167"/>
      <c r="AA36" s="167"/>
      <c r="AB36" s="167"/>
      <c r="AC36" s="167"/>
      <c r="AD36" s="167"/>
      <c r="AE36" s="167"/>
      <c r="AF36" s="167"/>
      <c r="AG36" s="167"/>
      <c r="AH36" s="167">
        <f>E36</f>
        <v>7917.859212545457</v>
      </c>
      <c r="AI36" s="167"/>
      <c r="AJ36" s="167"/>
      <c r="AK36" s="167">
        <f>SUM(W36:AH36)-E36</f>
        <v>0</v>
      </c>
      <c r="AL36" s="167"/>
      <c r="AM36" s="167"/>
      <c r="AN36" s="167"/>
      <c r="AO36" s="167"/>
      <c r="AP36" s="167"/>
      <c r="AQ36" s="167"/>
      <c r="AR36" s="167"/>
      <c r="AS36" s="167"/>
      <c r="AT36" s="167" t="e">
        <f>F36</f>
        <v>#REF!</v>
      </c>
      <c r="AU36" s="167"/>
      <c r="AV36" s="167"/>
      <c r="AW36" s="167"/>
      <c r="AX36" s="167"/>
      <c r="AY36" s="167"/>
      <c r="AZ36" s="167"/>
      <c r="BA36" s="167"/>
      <c r="BB36" s="167"/>
      <c r="BC36" s="167"/>
      <c r="BD36" s="167"/>
      <c r="BE36" s="167"/>
      <c r="BF36" s="167" t="e">
        <f>G36</f>
        <v>#REF!</v>
      </c>
      <c r="BG36" s="167"/>
      <c r="BH36" s="167"/>
      <c r="BI36" s="167"/>
      <c r="BJ36" s="167"/>
      <c r="BK36" s="167"/>
      <c r="BL36" s="167"/>
      <c r="BM36" s="167"/>
      <c r="BN36" s="167"/>
      <c r="BO36" s="167"/>
      <c r="BP36" s="167"/>
      <c r="BQ36" s="167"/>
      <c r="BR36" s="167" t="e">
        <f t="shared" ref="BR36:BY36" si="52">H36</f>
        <v>#REF!</v>
      </c>
      <c r="BS36" s="167" t="e">
        <f t="shared" si="52"/>
        <v>#REF!</v>
      </c>
      <c r="BT36" s="167">
        <f t="shared" si="52"/>
        <v>0</v>
      </c>
      <c r="BU36" s="167">
        <f t="shared" si="52"/>
        <v>0</v>
      </c>
      <c r="BV36" s="167">
        <f t="shared" si="52"/>
        <v>0</v>
      </c>
      <c r="BW36" s="167">
        <f t="shared" si="52"/>
        <v>0</v>
      </c>
      <c r="BX36" s="167">
        <f t="shared" si="52"/>
        <v>0</v>
      </c>
      <c r="BY36" s="167">
        <f t="shared" si="52"/>
        <v>0</v>
      </c>
    </row>
    <row r="37" spans="1:77" ht="15.75" customHeight="1" outlineLevel="1" x14ac:dyDescent="0.25">
      <c r="A37" s="286" t="s">
        <v>446</v>
      </c>
      <c r="B37" s="286"/>
      <c r="C37" s="286" t="s">
        <v>447</v>
      </c>
      <c r="D37" s="287">
        <f t="shared" ref="D37:I37" si="53">D35-D36</f>
        <v>0</v>
      </c>
      <c r="E37" s="287">
        <f t="shared" si="53"/>
        <v>71260.732912909109</v>
      </c>
      <c r="F37" s="287" t="e">
        <f t="shared" si="53"/>
        <v>#REF!</v>
      </c>
      <c r="G37" s="287" t="e">
        <f t="shared" si="53"/>
        <v>#REF!</v>
      </c>
      <c r="H37" s="287" t="e">
        <f t="shared" si="53"/>
        <v>#REF!</v>
      </c>
      <c r="I37" s="287" t="e">
        <f t="shared" si="53"/>
        <v>#REF!</v>
      </c>
      <c r="J37" s="305"/>
      <c r="K37" s="294">
        <f t="shared" ref="K37:BY37" si="54">K35-K36</f>
        <v>0</v>
      </c>
      <c r="L37" s="294">
        <f t="shared" si="54"/>
        <v>-6289.7943923888888</v>
      </c>
      <c r="M37" s="294">
        <f t="shared" si="54"/>
        <v>-3924.2600105707065</v>
      </c>
      <c r="N37" s="294">
        <f t="shared" si="54"/>
        <v>-3964.1162805707072</v>
      </c>
      <c r="O37" s="294">
        <f t="shared" si="54"/>
        <v>-2378.534416631313</v>
      </c>
      <c r="P37" s="294">
        <f t="shared" si="54"/>
        <v>-53847.955275934342</v>
      </c>
      <c r="Q37" s="294">
        <f t="shared" si="54"/>
        <v>-35107.749347297984</v>
      </c>
      <c r="R37" s="294">
        <f t="shared" si="54"/>
        <v>7307.3874217929306</v>
      </c>
      <c r="S37" s="294">
        <f t="shared" si="54"/>
        <v>8474.0693013383843</v>
      </c>
      <c r="T37" s="294">
        <f t="shared" si="54"/>
        <v>33092.113562702027</v>
      </c>
      <c r="U37" s="294">
        <f t="shared" si="54"/>
        <v>40632.993187156579</v>
      </c>
      <c r="V37" s="294">
        <f t="shared" si="54"/>
        <v>43912.780437792935</v>
      </c>
      <c r="W37" s="294">
        <f t="shared" si="54"/>
        <v>51271.657938065662</v>
      </c>
      <c r="X37" s="294">
        <f t="shared" si="54"/>
        <v>62736.036426671577</v>
      </c>
      <c r="Y37" s="294">
        <f t="shared" si="54"/>
        <v>66818.289655762506</v>
      </c>
      <c r="Z37" s="294">
        <f t="shared" si="54"/>
        <v>24731.73552958067</v>
      </c>
      <c r="AA37" s="294" t="e">
        <f t="shared" si="54"/>
        <v>#REF!</v>
      </c>
      <c r="AB37" s="294" t="e">
        <f t="shared" si="54"/>
        <v>#REF!</v>
      </c>
      <c r="AC37" s="294" t="e">
        <f t="shared" si="54"/>
        <v>#REF!</v>
      </c>
      <c r="AD37" s="294" t="e">
        <f t="shared" si="54"/>
        <v>#REF!</v>
      </c>
      <c r="AE37" s="294" t="e">
        <f t="shared" si="54"/>
        <v>#REF!</v>
      </c>
      <c r="AF37" s="294" t="e">
        <f t="shared" si="54"/>
        <v>#REF!</v>
      </c>
      <c r="AG37" s="294" t="e">
        <f t="shared" si="54"/>
        <v>#REF!</v>
      </c>
      <c r="AH37" s="294" t="e">
        <f t="shared" si="54"/>
        <v>#REF!</v>
      </c>
      <c r="AI37" s="294" t="e">
        <f t="shared" si="54"/>
        <v>#REF!</v>
      </c>
      <c r="AJ37" s="294" t="e">
        <f t="shared" si="54"/>
        <v>#REF!</v>
      </c>
      <c r="AK37" s="294" t="e">
        <f t="shared" si="54"/>
        <v>#REF!</v>
      </c>
      <c r="AL37" s="294" t="e">
        <f t="shared" si="54"/>
        <v>#REF!</v>
      </c>
      <c r="AM37" s="294" t="e">
        <f t="shared" si="54"/>
        <v>#REF!</v>
      </c>
      <c r="AN37" s="294" t="e">
        <f t="shared" si="54"/>
        <v>#REF!</v>
      </c>
      <c r="AO37" s="294" t="e">
        <f t="shared" si="54"/>
        <v>#REF!</v>
      </c>
      <c r="AP37" s="294" t="e">
        <f t="shared" si="54"/>
        <v>#REF!</v>
      </c>
      <c r="AQ37" s="294" t="e">
        <f t="shared" si="54"/>
        <v>#REF!</v>
      </c>
      <c r="AR37" s="294" t="e">
        <f t="shared" si="54"/>
        <v>#REF!</v>
      </c>
      <c r="AS37" s="294" t="e">
        <f t="shared" si="54"/>
        <v>#REF!</v>
      </c>
      <c r="AT37" s="294" t="e">
        <f t="shared" si="54"/>
        <v>#REF!</v>
      </c>
      <c r="AU37" s="294" t="e">
        <f t="shared" si="54"/>
        <v>#REF!</v>
      </c>
      <c r="AV37" s="294" t="e">
        <f t="shared" si="54"/>
        <v>#REF!</v>
      </c>
      <c r="AW37" s="294" t="e">
        <f t="shared" si="54"/>
        <v>#REF!</v>
      </c>
      <c r="AX37" s="294" t="e">
        <f t="shared" si="54"/>
        <v>#REF!</v>
      </c>
      <c r="AY37" s="294" t="e">
        <f t="shared" si="54"/>
        <v>#REF!</v>
      </c>
      <c r="AZ37" s="294" t="e">
        <f t="shared" si="54"/>
        <v>#REF!</v>
      </c>
      <c r="BA37" s="294" t="e">
        <f t="shared" si="54"/>
        <v>#REF!</v>
      </c>
      <c r="BB37" s="294" t="e">
        <f t="shared" si="54"/>
        <v>#REF!</v>
      </c>
      <c r="BC37" s="294" t="e">
        <f t="shared" si="54"/>
        <v>#REF!</v>
      </c>
      <c r="BD37" s="294" t="e">
        <f t="shared" si="54"/>
        <v>#REF!</v>
      </c>
      <c r="BE37" s="294" t="e">
        <f t="shared" si="54"/>
        <v>#REF!</v>
      </c>
      <c r="BF37" s="294" t="e">
        <f t="shared" si="54"/>
        <v>#REF!</v>
      </c>
      <c r="BG37" s="294" t="e">
        <f t="shared" si="54"/>
        <v>#REF!</v>
      </c>
      <c r="BH37" s="294" t="e">
        <f t="shared" si="54"/>
        <v>#REF!</v>
      </c>
      <c r="BI37" s="294" t="e">
        <f t="shared" si="54"/>
        <v>#REF!</v>
      </c>
      <c r="BJ37" s="294" t="e">
        <f t="shared" si="54"/>
        <v>#REF!</v>
      </c>
      <c r="BK37" s="294" t="e">
        <f t="shared" si="54"/>
        <v>#REF!</v>
      </c>
      <c r="BL37" s="294" t="e">
        <f t="shared" si="54"/>
        <v>#REF!</v>
      </c>
      <c r="BM37" s="294" t="e">
        <f t="shared" si="54"/>
        <v>#REF!</v>
      </c>
      <c r="BN37" s="294" t="e">
        <f t="shared" si="54"/>
        <v>#REF!</v>
      </c>
      <c r="BO37" s="294" t="e">
        <f t="shared" si="54"/>
        <v>#REF!</v>
      </c>
      <c r="BP37" s="294" t="e">
        <f t="shared" si="54"/>
        <v>#REF!</v>
      </c>
      <c r="BQ37" s="294" t="e">
        <f t="shared" si="54"/>
        <v>#REF!</v>
      </c>
      <c r="BR37" s="294" t="e">
        <f t="shared" si="54"/>
        <v>#REF!</v>
      </c>
      <c r="BS37" s="294" t="e">
        <f t="shared" si="54"/>
        <v>#REF!</v>
      </c>
      <c r="BT37" s="294" t="e">
        <f t="shared" si="54"/>
        <v>#REF!</v>
      </c>
      <c r="BU37" s="294" t="e">
        <f t="shared" si="54"/>
        <v>#REF!</v>
      </c>
      <c r="BV37" s="294" t="e">
        <f t="shared" si="54"/>
        <v>#REF!</v>
      </c>
      <c r="BW37" s="294" t="e">
        <f t="shared" si="54"/>
        <v>#REF!</v>
      </c>
      <c r="BX37" s="294" t="e">
        <f t="shared" si="54"/>
        <v>#REF!</v>
      </c>
      <c r="BY37" s="294" t="e">
        <f t="shared" si="54"/>
        <v>#REF!</v>
      </c>
    </row>
    <row r="38" spans="1:77" ht="15.75" customHeight="1" outlineLevel="1" x14ac:dyDescent="0.25">
      <c r="A38" s="306"/>
      <c r="B38" s="306" t="s">
        <v>448</v>
      </c>
      <c r="C38" s="306" t="s">
        <v>449</v>
      </c>
      <c r="D38" s="307" t="e">
        <f t="shared" ref="D38:I38" si="55">IF(D37&lt;0,"NA",D37/D6)</f>
        <v>#DIV/0!</v>
      </c>
      <c r="E38" s="307">
        <f t="shared" si="55"/>
        <v>0.32220001372280249</v>
      </c>
      <c r="F38" s="307" t="e">
        <f t="shared" si="55"/>
        <v>#REF!</v>
      </c>
      <c r="G38" s="307" t="e">
        <f t="shared" si="55"/>
        <v>#REF!</v>
      </c>
      <c r="H38" s="307" t="e">
        <f t="shared" si="55"/>
        <v>#REF!</v>
      </c>
      <c r="I38" s="307" t="e">
        <f t="shared" si="55"/>
        <v>#REF!</v>
      </c>
      <c r="J38" s="308"/>
      <c r="K38" s="307"/>
      <c r="L38" s="307"/>
      <c r="M38" s="307"/>
      <c r="N38" s="307"/>
      <c r="O38" s="307" t="str">
        <f t="shared" ref="O38:BY38" si="56">IF(O37&lt;0,"NA",O37/O6)</f>
        <v>NA</v>
      </c>
      <c r="P38" s="307" t="str">
        <f t="shared" si="56"/>
        <v>NA</v>
      </c>
      <c r="Q38" s="307" t="str">
        <f t="shared" si="56"/>
        <v>NA</v>
      </c>
      <c r="R38" s="307">
        <f t="shared" si="56"/>
        <v>0.60810234436132016</v>
      </c>
      <c r="S38" s="307">
        <f t="shared" si="56"/>
        <v>0.58868009228285589</v>
      </c>
      <c r="T38" s="307">
        <f t="shared" si="56"/>
        <v>0.85591653339400042</v>
      </c>
      <c r="U38" s="307">
        <f t="shared" si="56"/>
        <v>0.86534119435922885</v>
      </c>
      <c r="V38" s="307">
        <f t="shared" si="56"/>
        <v>0.87110804937358677</v>
      </c>
      <c r="W38" s="307">
        <f t="shared" si="56"/>
        <v>0.86706446271617155</v>
      </c>
      <c r="X38" s="307">
        <f t="shared" si="56"/>
        <v>0.89335033971952349</v>
      </c>
      <c r="Y38" s="307">
        <f t="shared" si="56"/>
        <v>0.89707782111051926</v>
      </c>
      <c r="Z38" s="307">
        <f t="shared" si="56"/>
        <v>0.29535942298688567</v>
      </c>
      <c r="AA38" s="307" t="e">
        <f t="shared" si="56"/>
        <v>#REF!</v>
      </c>
      <c r="AB38" s="307" t="e">
        <f t="shared" si="56"/>
        <v>#REF!</v>
      </c>
      <c r="AC38" s="307" t="e">
        <f t="shared" si="56"/>
        <v>#REF!</v>
      </c>
      <c r="AD38" s="307" t="e">
        <f t="shared" si="56"/>
        <v>#REF!</v>
      </c>
      <c r="AE38" s="307" t="e">
        <f t="shared" si="56"/>
        <v>#REF!</v>
      </c>
      <c r="AF38" s="307" t="e">
        <f t="shared" si="56"/>
        <v>#REF!</v>
      </c>
      <c r="AG38" s="307" t="e">
        <f t="shared" si="56"/>
        <v>#REF!</v>
      </c>
      <c r="AH38" s="307" t="e">
        <f t="shared" si="56"/>
        <v>#REF!</v>
      </c>
      <c r="AI38" s="307" t="e">
        <f t="shared" si="56"/>
        <v>#REF!</v>
      </c>
      <c r="AJ38" s="307" t="e">
        <f t="shared" si="56"/>
        <v>#REF!</v>
      </c>
      <c r="AK38" s="307" t="e">
        <f t="shared" si="56"/>
        <v>#REF!</v>
      </c>
      <c r="AL38" s="307" t="e">
        <f t="shared" si="56"/>
        <v>#REF!</v>
      </c>
      <c r="AM38" s="307" t="e">
        <f t="shared" si="56"/>
        <v>#REF!</v>
      </c>
      <c r="AN38" s="307" t="e">
        <f t="shared" si="56"/>
        <v>#REF!</v>
      </c>
      <c r="AO38" s="307" t="e">
        <f t="shared" si="56"/>
        <v>#REF!</v>
      </c>
      <c r="AP38" s="307" t="e">
        <f t="shared" si="56"/>
        <v>#REF!</v>
      </c>
      <c r="AQ38" s="307" t="e">
        <f t="shared" si="56"/>
        <v>#REF!</v>
      </c>
      <c r="AR38" s="307" t="e">
        <f t="shared" si="56"/>
        <v>#REF!</v>
      </c>
      <c r="AS38" s="307" t="e">
        <f t="shared" si="56"/>
        <v>#REF!</v>
      </c>
      <c r="AT38" s="307" t="e">
        <f t="shared" si="56"/>
        <v>#REF!</v>
      </c>
      <c r="AU38" s="307" t="e">
        <f t="shared" si="56"/>
        <v>#REF!</v>
      </c>
      <c r="AV38" s="307" t="e">
        <f t="shared" si="56"/>
        <v>#REF!</v>
      </c>
      <c r="AW38" s="307" t="e">
        <f t="shared" si="56"/>
        <v>#REF!</v>
      </c>
      <c r="AX38" s="307" t="e">
        <f t="shared" si="56"/>
        <v>#REF!</v>
      </c>
      <c r="AY38" s="307" t="e">
        <f t="shared" si="56"/>
        <v>#REF!</v>
      </c>
      <c r="AZ38" s="307" t="e">
        <f t="shared" si="56"/>
        <v>#REF!</v>
      </c>
      <c r="BA38" s="307" t="e">
        <f t="shared" si="56"/>
        <v>#REF!</v>
      </c>
      <c r="BB38" s="307" t="e">
        <f t="shared" si="56"/>
        <v>#REF!</v>
      </c>
      <c r="BC38" s="307" t="e">
        <f t="shared" si="56"/>
        <v>#REF!</v>
      </c>
      <c r="BD38" s="307" t="e">
        <f t="shared" si="56"/>
        <v>#REF!</v>
      </c>
      <c r="BE38" s="307" t="e">
        <f t="shared" si="56"/>
        <v>#REF!</v>
      </c>
      <c r="BF38" s="307" t="e">
        <f t="shared" si="56"/>
        <v>#REF!</v>
      </c>
      <c r="BG38" s="307" t="e">
        <f t="shared" si="56"/>
        <v>#REF!</v>
      </c>
      <c r="BH38" s="307" t="e">
        <f t="shared" si="56"/>
        <v>#REF!</v>
      </c>
      <c r="BI38" s="307" t="e">
        <f t="shared" si="56"/>
        <v>#REF!</v>
      </c>
      <c r="BJ38" s="307" t="e">
        <f t="shared" si="56"/>
        <v>#REF!</v>
      </c>
      <c r="BK38" s="307" t="e">
        <f t="shared" si="56"/>
        <v>#REF!</v>
      </c>
      <c r="BL38" s="307" t="e">
        <f t="shared" si="56"/>
        <v>#REF!</v>
      </c>
      <c r="BM38" s="307" t="e">
        <f t="shared" si="56"/>
        <v>#REF!</v>
      </c>
      <c r="BN38" s="307" t="e">
        <f t="shared" si="56"/>
        <v>#REF!</v>
      </c>
      <c r="BO38" s="307" t="e">
        <f t="shared" si="56"/>
        <v>#REF!</v>
      </c>
      <c r="BP38" s="307" t="e">
        <f t="shared" si="56"/>
        <v>#REF!</v>
      </c>
      <c r="BQ38" s="307" t="e">
        <f t="shared" si="56"/>
        <v>#REF!</v>
      </c>
      <c r="BR38" s="307" t="e">
        <f t="shared" si="56"/>
        <v>#REF!</v>
      </c>
      <c r="BS38" s="307" t="e">
        <f t="shared" si="56"/>
        <v>#REF!</v>
      </c>
      <c r="BT38" s="307" t="e">
        <f t="shared" si="56"/>
        <v>#REF!</v>
      </c>
      <c r="BU38" s="307" t="e">
        <f t="shared" si="56"/>
        <v>#REF!</v>
      </c>
      <c r="BV38" s="307" t="e">
        <f t="shared" si="56"/>
        <v>#REF!</v>
      </c>
      <c r="BW38" s="307" t="e">
        <f t="shared" si="56"/>
        <v>#REF!</v>
      </c>
      <c r="BX38" s="307" t="e">
        <f t="shared" si="56"/>
        <v>#REF!</v>
      </c>
      <c r="BY38" s="307" t="e">
        <f t="shared" si="56"/>
        <v>#REF!</v>
      </c>
    </row>
    <row r="39" spans="1:77" ht="15.75" customHeight="1" outlineLevel="1" x14ac:dyDescent="0.25">
      <c r="A39" s="286" t="s">
        <v>450</v>
      </c>
      <c r="B39" s="286"/>
      <c r="C39" s="286" t="s">
        <v>451</v>
      </c>
      <c r="D39" s="287">
        <f t="shared" ref="D39:I39" si="57">D33+D25</f>
        <v>0</v>
      </c>
      <c r="E39" s="287">
        <f t="shared" si="57"/>
        <v>100235.41030727274</v>
      </c>
      <c r="F39" s="287" t="e">
        <f t="shared" si="57"/>
        <v>#REF!</v>
      </c>
      <c r="G39" s="287" t="e">
        <f t="shared" si="57"/>
        <v>#REF!</v>
      </c>
      <c r="H39" s="287" t="e">
        <f t="shared" si="57"/>
        <v>#REF!</v>
      </c>
      <c r="I39" s="287" t="e">
        <f t="shared" si="57"/>
        <v>#REF!</v>
      </c>
      <c r="J39" s="248"/>
      <c r="K39" s="298">
        <f t="shared" ref="K39:BY39" si="58">K33+K25</f>
        <v>0</v>
      </c>
      <c r="L39" s="298">
        <f t="shared" si="58"/>
        <v>-5673.6327762272731</v>
      </c>
      <c r="M39" s="298">
        <f t="shared" si="58"/>
        <v>-3308.0983944090904</v>
      </c>
      <c r="N39" s="298">
        <f t="shared" si="58"/>
        <v>-3347.954664409091</v>
      </c>
      <c r="O39" s="298">
        <f t="shared" si="58"/>
        <v>-917.67583077272729</v>
      </c>
      <c r="P39" s="298">
        <f t="shared" si="58"/>
        <v>-51629.520932499996</v>
      </c>
      <c r="Q39" s="298">
        <f t="shared" si="58"/>
        <v>-32889.315003863638</v>
      </c>
      <c r="R39" s="298">
        <f t="shared" si="58"/>
        <v>9525.8217652272742</v>
      </c>
      <c r="S39" s="298">
        <f t="shared" si="58"/>
        <v>10692.503644772727</v>
      </c>
      <c r="T39" s="298">
        <f t="shared" si="58"/>
        <v>35310.547906136373</v>
      </c>
      <c r="U39" s="298">
        <f t="shared" si="58"/>
        <v>42851.427530590925</v>
      </c>
      <c r="V39" s="298">
        <f t="shared" si="58"/>
        <v>46131.214781227281</v>
      </c>
      <c r="W39" s="298">
        <f t="shared" si="58"/>
        <v>53490.092281500009</v>
      </c>
      <c r="X39" s="298">
        <f t="shared" si="58"/>
        <v>64954.470770105923</v>
      </c>
      <c r="Y39" s="298">
        <f t="shared" si="58"/>
        <v>69036.723999196853</v>
      </c>
      <c r="Z39" s="298">
        <f t="shared" si="58"/>
        <v>26950.169873015013</v>
      </c>
      <c r="AA39" s="298" t="e">
        <f t="shared" si="58"/>
        <v>#REF!</v>
      </c>
      <c r="AB39" s="298" t="e">
        <f t="shared" si="58"/>
        <v>#REF!</v>
      </c>
      <c r="AC39" s="298" t="e">
        <f t="shared" si="58"/>
        <v>#REF!</v>
      </c>
      <c r="AD39" s="298" t="e">
        <f t="shared" si="58"/>
        <v>#REF!</v>
      </c>
      <c r="AE39" s="298" t="e">
        <f t="shared" si="58"/>
        <v>#REF!</v>
      </c>
      <c r="AF39" s="298" t="e">
        <f t="shared" si="58"/>
        <v>#REF!</v>
      </c>
      <c r="AG39" s="298" t="e">
        <f t="shared" si="58"/>
        <v>#REF!</v>
      </c>
      <c r="AH39" s="298" t="e">
        <f t="shared" si="58"/>
        <v>#REF!</v>
      </c>
      <c r="AI39" s="298" t="e">
        <f t="shared" si="58"/>
        <v>#REF!</v>
      </c>
      <c r="AJ39" s="298" t="e">
        <f t="shared" si="58"/>
        <v>#REF!</v>
      </c>
      <c r="AK39" s="298" t="e">
        <f t="shared" si="58"/>
        <v>#REF!</v>
      </c>
      <c r="AL39" s="298" t="e">
        <f t="shared" si="58"/>
        <v>#REF!</v>
      </c>
      <c r="AM39" s="298" t="e">
        <f t="shared" si="58"/>
        <v>#REF!</v>
      </c>
      <c r="AN39" s="298" t="e">
        <f t="shared" si="58"/>
        <v>#REF!</v>
      </c>
      <c r="AO39" s="298" t="e">
        <f t="shared" si="58"/>
        <v>#REF!</v>
      </c>
      <c r="AP39" s="298" t="e">
        <f t="shared" si="58"/>
        <v>#REF!</v>
      </c>
      <c r="AQ39" s="298" t="e">
        <f t="shared" si="58"/>
        <v>#REF!</v>
      </c>
      <c r="AR39" s="298" t="e">
        <f t="shared" si="58"/>
        <v>#REF!</v>
      </c>
      <c r="AS39" s="298" t="e">
        <f t="shared" si="58"/>
        <v>#REF!</v>
      </c>
      <c r="AT39" s="298" t="e">
        <f t="shared" si="58"/>
        <v>#REF!</v>
      </c>
      <c r="AU39" s="298" t="e">
        <f t="shared" si="58"/>
        <v>#REF!</v>
      </c>
      <c r="AV39" s="298" t="e">
        <f t="shared" si="58"/>
        <v>#REF!</v>
      </c>
      <c r="AW39" s="298" t="e">
        <f t="shared" si="58"/>
        <v>#REF!</v>
      </c>
      <c r="AX39" s="298" t="e">
        <f t="shared" si="58"/>
        <v>#REF!</v>
      </c>
      <c r="AY39" s="298" t="e">
        <f t="shared" si="58"/>
        <v>#REF!</v>
      </c>
      <c r="AZ39" s="298" t="e">
        <f t="shared" si="58"/>
        <v>#REF!</v>
      </c>
      <c r="BA39" s="298" t="e">
        <f t="shared" si="58"/>
        <v>#REF!</v>
      </c>
      <c r="BB39" s="298" t="e">
        <f t="shared" si="58"/>
        <v>#REF!</v>
      </c>
      <c r="BC39" s="298" t="e">
        <f t="shared" si="58"/>
        <v>#REF!</v>
      </c>
      <c r="BD39" s="298" t="e">
        <f t="shared" si="58"/>
        <v>#REF!</v>
      </c>
      <c r="BE39" s="298" t="e">
        <f t="shared" si="58"/>
        <v>#REF!</v>
      </c>
      <c r="BF39" s="298" t="e">
        <f t="shared" si="58"/>
        <v>#REF!</v>
      </c>
      <c r="BG39" s="298" t="e">
        <f t="shared" si="58"/>
        <v>#REF!</v>
      </c>
      <c r="BH39" s="298" t="e">
        <f t="shared" si="58"/>
        <v>#REF!</v>
      </c>
      <c r="BI39" s="298" t="e">
        <f t="shared" si="58"/>
        <v>#REF!</v>
      </c>
      <c r="BJ39" s="298" t="e">
        <f t="shared" si="58"/>
        <v>#REF!</v>
      </c>
      <c r="BK39" s="298" t="e">
        <f t="shared" si="58"/>
        <v>#REF!</v>
      </c>
      <c r="BL39" s="298" t="e">
        <f t="shared" si="58"/>
        <v>#REF!</v>
      </c>
      <c r="BM39" s="298" t="e">
        <f t="shared" si="58"/>
        <v>#REF!</v>
      </c>
      <c r="BN39" s="298" t="e">
        <f t="shared" si="58"/>
        <v>#REF!</v>
      </c>
      <c r="BO39" s="298" t="e">
        <f t="shared" si="58"/>
        <v>#REF!</v>
      </c>
      <c r="BP39" s="298" t="e">
        <f t="shared" si="58"/>
        <v>#REF!</v>
      </c>
      <c r="BQ39" s="298" t="e">
        <f t="shared" si="58"/>
        <v>#REF!</v>
      </c>
      <c r="BR39" s="298" t="e">
        <f t="shared" si="58"/>
        <v>#REF!</v>
      </c>
      <c r="BS39" s="298" t="e">
        <f t="shared" si="58"/>
        <v>#REF!</v>
      </c>
      <c r="BT39" s="298" t="e">
        <f t="shared" si="58"/>
        <v>#REF!</v>
      </c>
      <c r="BU39" s="298" t="e">
        <f t="shared" si="58"/>
        <v>#REF!</v>
      </c>
      <c r="BV39" s="298" t="e">
        <f t="shared" si="58"/>
        <v>#REF!</v>
      </c>
      <c r="BW39" s="298" t="e">
        <f t="shared" si="58"/>
        <v>#REF!</v>
      </c>
      <c r="BX39" s="298" t="e">
        <f t="shared" si="58"/>
        <v>#REF!</v>
      </c>
      <c r="BY39" s="298" t="e">
        <f t="shared" si="58"/>
        <v>#REF!</v>
      </c>
    </row>
    <row r="40" spans="1:77" ht="15.75" customHeight="1" outlineLevel="1" x14ac:dyDescent="0.25">
      <c r="A40" s="306"/>
      <c r="B40" s="306" t="s">
        <v>452</v>
      </c>
      <c r="C40" s="306" t="s">
        <v>453</v>
      </c>
      <c r="D40" s="307" t="e">
        <f t="shared" ref="D40:I40" si="59">IF(D37&lt;0,"NA",D39/D6)</f>
        <v>#DIV/0!</v>
      </c>
      <c r="E40" s="307">
        <f t="shared" si="59"/>
        <v>0.45320682592451306</v>
      </c>
      <c r="F40" s="307" t="e">
        <f t="shared" si="59"/>
        <v>#REF!</v>
      </c>
      <c r="G40" s="307" t="e">
        <f t="shared" si="59"/>
        <v>#REF!</v>
      </c>
      <c r="H40" s="307" t="e">
        <f t="shared" si="59"/>
        <v>#REF!</v>
      </c>
      <c r="I40" s="307" t="e">
        <f t="shared" si="59"/>
        <v>#REF!</v>
      </c>
      <c r="J40" s="308"/>
      <c r="K40" s="307" t="e">
        <f t="shared" ref="K40:BY40" si="60">IF(K37&lt;0,"NA",K39/K6)</f>
        <v>#DIV/0!</v>
      </c>
      <c r="L40" s="307" t="str">
        <f t="shared" si="60"/>
        <v>NA</v>
      </c>
      <c r="M40" s="307" t="str">
        <f t="shared" si="60"/>
        <v>NA</v>
      </c>
      <c r="N40" s="307" t="str">
        <f t="shared" si="60"/>
        <v>NA</v>
      </c>
      <c r="O40" s="307" t="str">
        <f t="shared" si="60"/>
        <v>NA</v>
      </c>
      <c r="P40" s="307" t="str">
        <f t="shared" si="60"/>
        <v>NA</v>
      </c>
      <c r="Q40" s="307" t="str">
        <f t="shared" si="60"/>
        <v>NA</v>
      </c>
      <c r="R40" s="307">
        <f t="shared" si="60"/>
        <v>0.79271485320830459</v>
      </c>
      <c r="S40" s="307">
        <f t="shared" si="60"/>
        <v>0.74279119139908878</v>
      </c>
      <c r="T40" s="307">
        <f t="shared" si="60"/>
        <v>0.91329560134614973</v>
      </c>
      <c r="U40" s="307">
        <f t="shared" si="60"/>
        <v>0.91258611711234261</v>
      </c>
      <c r="V40" s="307">
        <f t="shared" si="60"/>
        <v>0.91511564794298395</v>
      </c>
      <c r="W40" s="307">
        <f t="shared" si="60"/>
        <v>0.90458081501327414</v>
      </c>
      <c r="X40" s="307">
        <f t="shared" si="60"/>
        <v>0.92494046219512782</v>
      </c>
      <c r="Y40" s="307">
        <f t="shared" si="60"/>
        <v>0.92686170599200246</v>
      </c>
      <c r="Z40" s="307">
        <f t="shared" si="60"/>
        <v>0.32185313536009769</v>
      </c>
      <c r="AA40" s="307" t="e">
        <f t="shared" si="60"/>
        <v>#REF!</v>
      </c>
      <c r="AB40" s="307" t="e">
        <f t="shared" si="60"/>
        <v>#REF!</v>
      </c>
      <c r="AC40" s="307" t="e">
        <f t="shared" si="60"/>
        <v>#REF!</v>
      </c>
      <c r="AD40" s="307" t="e">
        <f t="shared" si="60"/>
        <v>#REF!</v>
      </c>
      <c r="AE40" s="307" t="e">
        <f t="shared" si="60"/>
        <v>#REF!</v>
      </c>
      <c r="AF40" s="307" t="e">
        <f t="shared" si="60"/>
        <v>#REF!</v>
      </c>
      <c r="AG40" s="307" t="e">
        <f t="shared" si="60"/>
        <v>#REF!</v>
      </c>
      <c r="AH40" s="307" t="e">
        <f t="shared" si="60"/>
        <v>#REF!</v>
      </c>
      <c r="AI40" s="307" t="e">
        <f t="shared" si="60"/>
        <v>#REF!</v>
      </c>
      <c r="AJ40" s="307" t="e">
        <f t="shared" si="60"/>
        <v>#REF!</v>
      </c>
      <c r="AK40" s="307" t="e">
        <f t="shared" si="60"/>
        <v>#REF!</v>
      </c>
      <c r="AL40" s="307" t="e">
        <f t="shared" si="60"/>
        <v>#REF!</v>
      </c>
      <c r="AM40" s="307" t="e">
        <f t="shared" si="60"/>
        <v>#REF!</v>
      </c>
      <c r="AN40" s="307" t="e">
        <f t="shared" si="60"/>
        <v>#REF!</v>
      </c>
      <c r="AO40" s="307" t="e">
        <f t="shared" si="60"/>
        <v>#REF!</v>
      </c>
      <c r="AP40" s="307" t="e">
        <f t="shared" si="60"/>
        <v>#REF!</v>
      </c>
      <c r="AQ40" s="307" t="e">
        <f t="shared" si="60"/>
        <v>#REF!</v>
      </c>
      <c r="AR40" s="307" t="e">
        <f t="shared" si="60"/>
        <v>#REF!</v>
      </c>
      <c r="AS40" s="307" t="e">
        <f t="shared" si="60"/>
        <v>#REF!</v>
      </c>
      <c r="AT40" s="307" t="e">
        <f t="shared" si="60"/>
        <v>#REF!</v>
      </c>
      <c r="AU40" s="307" t="e">
        <f t="shared" si="60"/>
        <v>#REF!</v>
      </c>
      <c r="AV40" s="307" t="e">
        <f t="shared" si="60"/>
        <v>#REF!</v>
      </c>
      <c r="AW40" s="307" t="e">
        <f t="shared" si="60"/>
        <v>#REF!</v>
      </c>
      <c r="AX40" s="307" t="e">
        <f t="shared" si="60"/>
        <v>#REF!</v>
      </c>
      <c r="AY40" s="307" t="e">
        <f t="shared" si="60"/>
        <v>#REF!</v>
      </c>
      <c r="AZ40" s="307" t="e">
        <f t="shared" si="60"/>
        <v>#REF!</v>
      </c>
      <c r="BA40" s="307" t="e">
        <f t="shared" si="60"/>
        <v>#REF!</v>
      </c>
      <c r="BB40" s="307" t="e">
        <f t="shared" si="60"/>
        <v>#REF!</v>
      </c>
      <c r="BC40" s="307" t="e">
        <f t="shared" si="60"/>
        <v>#REF!</v>
      </c>
      <c r="BD40" s="307" t="e">
        <f t="shared" si="60"/>
        <v>#REF!</v>
      </c>
      <c r="BE40" s="307" t="e">
        <f t="shared" si="60"/>
        <v>#REF!</v>
      </c>
      <c r="BF40" s="307" t="e">
        <f t="shared" si="60"/>
        <v>#REF!</v>
      </c>
      <c r="BG40" s="307" t="e">
        <f t="shared" si="60"/>
        <v>#REF!</v>
      </c>
      <c r="BH40" s="307" t="e">
        <f t="shared" si="60"/>
        <v>#REF!</v>
      </c>
      <c r="BI40" s="307" t="e">
        <f t="shared" si="60"/>
        <v>#REF!</v>
      </c>
      <c r="BJ40" s="307" t="e">
        <f t="shared" si="60"/>
        <v>#REF!</v>
      </c>
      <c r="BK40" s="307" t="e">
        <f t="shared" si="60"/>
        <v>#REF!</v>
      </c>
      <c r="BL40" s="307" t="e">
        <f t="shared" si="60"/>
        <v>#REF!</v>
      </c>
      <c r="BM40" s="307" t="e">
        <f t="shared" si="60"/>
        <v>#REF!</v>
      </c>
      <c r="BN40" s="307" t="e">
        <f t="shared" si="60"/>
        <v>#REF!</v>
      </c>
      <c r="BO40" s="307" t="e">
        <f t="shared" si="60"/>
        <v>#REF!</v>
      </c>
      <c r="BP40" s="307" t="e">
        <f t="shared" si="60"/>
        <v>#REF!</v>
      </c>
      <c r="BQ40" s="307" t="e">
        <f t="shared" si="60"/>
        <v>#REF!</v>
      </c>
      <c r="BR40" s="307" t="e">
        <f t="shared" si="60"/>
        <v>#REF!</v>
      </c>
      <c r="BS40" s="307" t="e">
        <f t="shared" si="60"/>
        <v>#REF!</v>
      </c>
      <c r="BT40" s="307" t="e">
        <f t="shared" si="60"/>
        <v>#REF!</v>
      </c>
      <c r="BU40" s="307" t="e">
        <f t="shared" si="60"/>
        <v>#REF!</v>
      </c>
      <c r="BV40" s="307" t="e">
        <f t="shared" si="60"/>
        <v>#REF!</v>
      </c>
      <c r="BW40" s="307" t="e">
        <f t="shared" si="60"/>
        <v>#REF!</v>
      </c>
      <c r="BX40" s="307" t="e">
        <f t="shared" si="60"/>
        <v>#REF!</v>
      </c>
      <c r="BY40" s="307" t="e">
        <f t="shared" si="60"/>
        <v>#REF!</v>
      </c>
    </row>
    <row r="41" spans="1:77" ht="13.5" customHeight="1" x14ac:dyDescent="0.25">
      <c r="A41" s="309"/>
      <c r="B41" s="309"/>
      <c r="C41" s="309"/>
      <c r="D41" s="310"/>
      <c r="E41" s="310"/>
      <c r="F41" s="310"/>
      <c r="G41" s="310"/>
      <c r="H41" s="310"/>
      <c r="I41" s="310"/>
      <c r="J41" s="311"/>
      <c r="K41" s="312"/>
      <c r="L41" s="312"/>
      <c r="M41" s="312"/>
      <c r="N41" s="312"/>
      <c r="O41" s="312"/>
      <c r="P41" s="312"/>
      <c r="Q41" s="312"/>
      <c r="R41" s="312"/>
      <c r="S41" s="312"/>
      <c r="T41" s="312"/>
      <c r="U41" s="312"/>
      <c r="V41" s="312"/>
      <c r="W41" s="312"/>
      <c r="X41" s="312"/>
      <c r="Y41" s="312"/>
      <c r="Z41" s="312"/>
      <c r="AA41" s="312"/>
      <c r="AB41" s="312"/>
      <c r="AC41" s="312"/>
      <c r="AD41" s="312"/>
      <c r="AE41" s="312"/>
      <c r="AF41" s="312"/>
      <c r="AG41" s="312"/>
      <c r="AH41" s="312"/>
      <c r="AI41" s="312"/>
      <c r="AJ41" s="312"/>
      <c r="AK41" s="312"/>
      <c r="AL41" s="312"/>
      <c r="AM41" s="312"/>
      <c r="AN41" s="312"/>
      <c r="AO41" s="312"/>
      <c r="AP41" s="312"/>
      <c r="AQ41" s="312"/>
      <c r="AR41" s="312"/>
      <c r="AS41" s="312"/>
      <c r="AT41" s="312"/>
      <c r="AU41" s="312"/>
      <c r="AV41" s="312"/>
      <c r="AW41" s="312"/>
      <c r="AX41" s="312"/>
      <c r="AY41" s="312"/>
      <c r="AZ41" s="312"/>
      <c r="BA41" s="312"/>
      <c r="BB41" s="312"/>
      <c r="BC41" s="312"/>
      <c r="BD41" s="312"/>
      <c r="BE41" s="312"/>
      <c r="BF41" s="312"/>
      <c r="BG41" s="312"/>
      <c r="BH41" s="312"/>
      <c r="BI41" s="312"/>
      <c r="BJ41" s="312"/>
      <c r="BK41" s="312"/>
      <c r="BL41" s="312"/>
      <c r="BM41" s="312"/>
      <c r="BN41" s="312"/>
      <c r="BO41" s="312"/>
      <c r="BP41" s="312"/>
      <c r="BQ41" s="312"/>
      <c r="BR41" s="312"/>
      <c r="BS41" s="312"/>
      <c r="BT41" s="312"/>
      <c r="BU41" s="312"/>
      <c r="BV41" s="312"/>
      <c r="BW41" s="312"/>
      <c r="BX41" s="312"/>
      <c r="BY41" s="312"/>
    </row>
    <row r="42" spans="1:77" ht="15.75" customHeight="1" x14ac:dyDescent="0.25">
      <c r="A42" s="635" t="s">
        <v>454</v>
      </c>
      <c r="B42" s="621"/>
      <c r="C42" s="313" t="s">
        <v>455</v>
      </c>
      <c r="D42" s="314">
        <f t="shared" ref="D42:I42" si="61">D102</f>
        <v>2021</v>
      </c>
      <c r="E42" s="314">
        <f t="shared" si="61"/>
        <v>2022</v>
      </c>
      <c r="F42" s="314">
        <f t="shared" si="61"/>
        <v>2023</v>
      </c>
      <c r="G42" s="314">
        <f t="shared" si="61"/>
        <v>2024</v>
      </c>
      <c r="H42" s="314">
        <f t="shared" si="61"/>
        <v>2025</v>
      </c>
      <c r="I42" s="314">
        <f t="shared" si="61"/>
        <v>2026</v>
      </c>
      <c r="J42" s="248"/>
      <c r="K42" s="315">
        <f t="shared" ref="K42:BY42" si="62">K102</f>
        <v>44561</v>
      </c>
      <c r="L42" s="315">
        <f t="shared" si="62"/>
        <v>44592</v>
      </c>
      <c r="M42" s="315">
        <f t="shared" si="62"/>
        <v>44620</v>
      </c>
      <c r="N42" s="315">
        <f t="shared" si="62"/>
        <v>44651</v>
      </c>
      <c r="O42" s="315">
        <f t="shared" si="62"/>
        <v>44681</v>
      </c>
      <c r="P42" s="315">
        <f t="shared" si="62"/>
        <v>44712</v>
      </c>
      <c r="Q42" s="315">
        <f t="shared" si="62"/>
        <v>44742</v>
      </c>
      <c r="R42" s="315">
        <f t="shared" si="62"/>
        <v>44773</v>
      </c>
      <c r="S42" s="315">
        <f t="shared" si="62"/>
        <v>44804</v>
      </c>
      <c r="T42" s="315">
        <f t="shared" si="62"/>
        <v>44834</v>
      </c>
      <c r="U42" s="315">
        <f t="shared" si="62"/>
        <v>44865</v>
      </c>
      <c r="V42" s="315">
        <f t="shared" si="62"/>
        <v>44895</v>
      </c>
      <c r="W42" s="315">
        <f t="shared" si="62"/>
        <v>44926</v>
      </c>
      <c r="X42" s="315">
        <f t="shared" si="62"/>
        <v>44957</v>
      </c>
      <c r="Y42" s="315">
        <f t="shared" si="62"/>
        <v>44985</v>
      </c>
      <c r="Z42" s="315">
        <f t="shared" si="62"/>
        <v>45016</v>
      </c>
      <c r="AA42" s="315">
        <f t="shared" si="62"/>
        <v>45046</v>
      </c>
      <c r="AB42" s="315">
        <f t="shared" si="62"/>
        <v>45077</v>
      </c>
      <c r="AC42" s="315">
        <f t="shared" si="62"/>
        <v>45107</v>
      </c>
      <c r="AD42" s="315">
        <f t="shared" si="62"/>
        <v>45138</v>
      </c>
      <c r="AE42" s="315">
        <f t="shared" si="62"/>
        <v>45169</v>
      </c>
      <c r="AF42" s="315">
        <f t="shared" si="62"/>
        <v>45199</v>
      </c>
      <c r="AG42" s="315">
        <f t="shared" si="62"/>
        <v>45230</v>
      </c>
      <c r="AH42" s="315">
        <f t="shared" si="62"/>
        <v>45260</v>
      </c>
      <c r="AI42" s="315">
        <f t="shared" si="62"/>
        <v>45291</v>
      </c>
      <c r="AJ42" s="315">
        <f t="shared" si="62"/>
        <v>45322</v>
      </c>
      <c r="AK42" s="315">
        <f t="shared" si="62"/>
        <v>45351</v>
      </c>
      <c r="AL42" s="315">
        <f t="shared" si="62"/>
        <v>45382</v>
      </c>
      <c r="AM42" s="315">
        <f t="shared" si="62"/>
        <v>45412</v>
      </c>
      <c r="AN42" s="315">
        <f t="shared" si="62"/>
        <v>45443</v>
      </c>
      <c r="AO42" s="315">
        <f t="shared" si="62"/>
        <v>45473</v>
      </c>
      <c r="AP42" s="315">
        <f t="shared" si="62"/>
        <v>45504</v>
      </c>
      <c r="AQ42" s="315">
        <f t="shared" si="62"/>
        <v>45535</v>
      </c>
      <c r="AR42" s="315">
        <f t="shared" si="62"/>
        <v>45565</v>
      </c>
      <c r="AS42" s="315">
        <f t="shared" si="62"/>
        <v>45596</v>
      </c>
      <c r="AT42" s="315">
        <f t="shared" si="62"/>
        <v>45626</v>
      </c>
      <c r="AU42" s="315">
        <f t="shared" si="62"/>
        <v>45657</v>
      </c>
      <c r="AV42" s="315">
        <f t="shared" si="62"/>
        <v>45688</v>
      </c>
      <c r="AW42" s="315">
        <f t="shared" si="62"/>
        <v>45716</v>
      </c>
      <c r="AX42" s="315">
        <f t="shared" si="62"/>
        <v>45747</v>
      </c>
      <c r="AY42" s="315">
        <f t="shared" si="62"/>
        <v>45777</v>
      </c>
      <c r="AZ42" s="315">
        <f t="shared" si="62"/>
        <v>45808</v>
      </c>
      <c r="BA42" s="315">
        <f t="shared" si="62"/>
        <v>45838</v>
      </c>
      <c r="BB42" s="315">
        <f t="shared" si="62"/>
        <v>45869</v>
      </c>
      <c r="BC42" s="315">
        <f t="shared" si="62"/>
        <v>45900</v>
      </c>
      <c r="BD42" s="315">
        <f t="shared" si="62"/>
        <v>45930</v>
      </c>
      <c r="BE42" s="315">
        <f t="shared" si="62"/>
        <v>45961</v>
      </c>
      <c r="BF42" s="315">
        <f t="shared" si="62"/>
        <v>45991</v>
      </c>
      <c r="BG42" s="315">
        <f t="shared" si="62"/>
        <v>46022</v>
      </c>
      <c r="BH42" s="315">
        <f t="shared" si="62"/>
        <v>46053</v>
      </c>
      <c r="BI42" s="315">
        <f t="shared" si="62"/>
        <v>46081</v>
      </c>
      <c r="BJ42" s="315">
        <f t="shared" si="62"/>
        <v>46112</v>
      </c>
      <c r="BK42" s="315">
        <f t="shared" si="62"/>
        <v>46142</v>
      </c>
      <c r="BL42" s="315">
        <f t="shared" si="62"/>
        <v>46173</v>
      </c>
      <c r="BM42" s="315">
        <f t="shared" si="62"/>
        <v>46203</v>
      </c>
      <c r="BN42" s="315">
        <f t="shared" si="62"/>
        <v>46234</v>
      </c>
      <c r="BO42" s="315">
        <f t="shared" si="62"/>
        <v>46265</v>
      </c>
      <c r="BP42" s="315">
        <f t="shared" si="62"/>
        <v>46295</v>
      </c>
      <c r="BQ42" s="315">
        <f t="shared" si="62"/>
        <v>46326</v>
      </c>
      <c r="BR42" s="315">
        <f t="shared" si="62"/>
        <v>46356</v>
      </c>
      <c r="BS42" s="315">
        <f t="shared" si="62"/>
        <v>46387</v>
      </c>
      <c r="BT42" s="315">
        <f t="shared" si="62"/>
        <v>46418</v>
      </c>
      <c r="BU42" s="315">
        <f t="shared" si="62"/>
        <v>46446</v>
      </c>
      <c r="BV42" s="315">
        <f t="shared" si="62"/>
        <v>46477</v>
      </c>
      <c r="BW42" s="315">
        <f t="shared" si="62"/>
        <v>46507</v>
      </c>
      <c r="BX42" s="315">
        <f t="shared" si="62"/>
        <v>46538</v>
      </c>
      <c r="BY42" s="315">
        <f t="shared" si="62"/>
        <v>46568</v>
      </c>
    </row>
    <row r="43" spans="1:77" ht="15.75" customHeight="1" outlineLevel="1" x14ac:dyDescent="0.25">
      <c r="A43" s="316"/>
      <c r="B43" s="317" t="s">
        <v>456</v>
      </c>
      <c r="C43" s="317" t="s">
        <v>457</v>
      </c>
      <c r="D43" s="318">
        <f t="shared" ref="D43:I43" si="63">D6</f>
        <v>0</v>
      </c>
      <c r="E43" s="318">
        <f t="shared" si="63"/>
        <v>221169.24232727275</v>
      </c>
      <c r="F43" s="318">
        <f t="shared" si="63"/>
        <v>1344878.7637090916</v>
      </c>
      <c r="G43" s="318">
        <f t="shared" si="63"/>
        <v>2465974.1140363649</v>
      </c>
      <c r="H43" s="318">
        <f t="shared" si="63"/>
        <v>3017466.2203636374</v>
      </c>
      <c r="I43" s="318">
        <f t="shared" si="63"/>
        <v>3541492.9607272749</v>
      </c>
      <c r="J43" s="248"/>
      <c r="K43" s="318">
        <f t="shared" ref="K43:BY43" si="64">K6</f>
        <v>0</v>
      </c>
      <c r="L43" s="318">
        <f t="shared" si="64"/>
        <v>0</v>
      </c>
      <c r="M43" s="318">
        <f t="shared" si="64"/>
        <v>-7.2109090909090909</v>
      </c>
      <c r="N43" s="318">
        <f t="shared" si="64"/>
        <v>-16.008909090909089</v>
      </c>
      <c r="O43" s="318">
        <f t="shared" si="64"/>
        <v>-30.322727272727274</v>
      </c>
      <c r="P43" s="318">
        <f t="shared" si="64"/>
        <v>-146.76872727272726</v>
      </c>
      <c r="Q43" s="318">
        <f t="shared" si="64"/>
        <v>-203.72454545454548</v>
      </c>
      <c r="R43" s="318">
        <f t="shared" si="64"/>
        <v>12016.706545454546</v>
      </c>
      <c r="S43" s="318">
        <f t="shared" si="64"/>
        <v>14395.032909090909</v>
      </c>
      <c r="T43" s="318">
        <f t="shared" si="64"/>
        <v>38662.781090909099</v>
      </c>
      <c r="U43" s="318">
        <f t="shared" si="64"/>
        <v>46956.037054545464</v>
      </c>
      <c r="V43" s="318">
        <f t="shared" si="64"/>
        <v>50410.256763636367</v>
      </c>
      <c r="W43" s="318">
        <f t="shared" si="64"/>
        <v>59132.463781818187</v>
      </c>
      <c r="X43" s="318">
        <f t="shared" si="64"/>
        <v>70225.569563636367</v>
      </c>
      <c r="Y43" s="318">
        <f t="shared" si="64"/>
        <v>74484.38483636365</v>
      </c>
      <c r="Z43" s="318">
        <f t="shared" si="64"/>
        <v>83734.371090909088</v>
      </c>
      <c r="AA43" s="318">
        <f t="shared" si="64"/>
        <v>89569.404000000024</v>
      </c>
      <c r="AB43" s="318">
        <f t="shared" si="64"/>
        <v>100263.97200000001</v>
      </c>
      <c r="AC43" s="318">
        <f t="shared" si="64"/>
        <v>113632.83316363639</v>
      </c>
      <c r="AD43" s="318">
        <f t="shared" si="64"/>
        <v>113632.83316363639</v>
      </c>
      <c r="AE43" s="318">
        <f t="shared" si="64"/>
        <v>116768.80989090915</v>
      </c>
      <c r="AF43" s="318">
        <f t="shared" si="64"/>
        <v>135387.82320000007</v>
      </c>
      <c r="AG43" s="318">
        <f t="shared" si="64"/>
        <v>141664.19043636371</v>
      </c>
      <c r="AH43" s="318">
        <f t="shared" si="64"/>
        <v>145155.73265454551</v>
      </c>
      <c r="AI43" s="318">
        <f t="shared" si="64"/>
        <v>160358.839709091</v>
      </c>
      <c r="AJ43" s="318">
        <f t="shared" si="64"/>
        <v>160358.839709091</v>
      </c>
      <c r="AK43" s="318">
        <f t="shared" si="64"/>
        <v>164391.02298181824</v>
      </c>
      <c r="AL43" s="318">
        <f t="shared" si="64"/>
        <v>178199.00203636373</v>
      </c>
      <c r="AM43" s="318">
        <f t="shared" si="64"/>
        <v>185764.4915636364</v>
      </c>
      <c r="AN43" s="318">
        <f t="shared" si="64"/>
        <v>202257.14320000008</v>
      </c>
      <c r="AO43" s="318">
        <f t="shared" si="64"/>
        <v>218149.71054545464</v>
      </c>
      <c r="AP43" s="318">
        <f t="shared" si="64"/>
        <v>218149.71054545464</v>
      </c>
      <c r="AQ43" s="318">
        <f t="shared" si="64"/>
        <v>223301.30327272732</v>
      </c>
      <c r="AR43" s="318">
        <f t="shared" si="64"/>
        <v>224263.48509090915</v>
      </c>
      <c r="AS43" s="318">
        <f t="shared" si="64"/>
        <v>224263.48509090915</v>
      </c>
      <c r="AT43" s="318">
        <f t="shared" si="64"/>
        <v>232930.1418181819</v>
      </c>
      <c r="AU43" s="318">
        <f t="shared" si="64"/>
        <v>233945.77818181828</v>
      </c>
      <c r="AV43" s="318">
        <f t="shared" si="64"/>
        <v>233945.77818181828</v>
      </c>
      <c r="AW43" s="318">
        <f t="shared" si="64"/>
        <v>233945.77818181828</v>
      </c>
      <c r="AX43" s="318">
        <f t="shared" si="64"/>
        <v>234907.96000000011</v>
      </c>
      <c r="AY43" s="318">
        <f t="shared" si="64"/>
        <v>234907.96000000011</v>
      </c>
      <c r="AZ43" s="318">
        <f t="shared" si="64"/>
        <v>250155.33454545462</v>
      </c>
      <c r="BA43" s="318">
        <f t="shared" si="64"/>
        <v>260677.00654545461</v>
      </c>
      <c r="BB43" s="318">
        <f t="shared" si="64"/>
        <v>260677.00654545461</v>
      </c>
      <c r="BC43" s="318">
        <f t="shared" si="64"/>
        <v>260677.00654545461</v>
      </c>
      <c r="BD43" s="318">
        <f t="shared" si="64"/>
        <v>261639.18836363644</v>
      </c>
      <c r="BE43" s="318">
        <f t="shared" si="64"/>
        <v>261639.18836363644</v>
      </c>
      <c r="BF43" s="318">
        <f t="shared" si="64"/>
        <v>261639.18836363644</v>
      </c>
      <c r="BG43" s="318">
        <f t="shared" si="64"/>
        <v>262654.82472727279</v>
      </c>
      <c r="BH43" s="318">
        <f t="shared" si="64"/>
        <v>272166.20581818197</v>
      </c>
      <c r="BI43" s="318">
        <f t="shared" si="64"/>
        <v>272166.20581818197</v>
      </c>
      <c r="BJ43" s="318">
        <f t="shared" si="64"/>
        <v>273128.38763636374</v>
      </c>
      <c r="BK43" s="318">
        <f t="shared" si="64"/>
        <v>273128.38763636374</v>
      </c>
      <c r="BL43" s="318">
        <f t="shared" si="64"/>
        <v>291940.46763636376</v>
      </c>
      <c r="BM43" s="318">
        <f t="shared" si="64"/>
        <v>292956.10400000011</v>
      </c>
      <c r="BN43" s="318">
        <f t="shared" si="64"/>
        <v>300379.15854545461</v>
      </c>
      <c r="BO43" s="318">
        <f t="shared" si="64"/>
        <v>310653.87054545467</v>
      </c>
      <c r="BP43" s="318">
        <f t="shared" si="64"/>
        <v>311616.0523636365</v>
      </c>
      <c r="BQ43" s="318">
        <f t="shared" si="64"/>
        <v>311616.0523636365</v>
      </c>
      <c r="BR43" s="318">
        <f t="shared" si="64"/>
        <v>311616.0523636365</v>
      </c>
      <c r="BS43" s="318">
        <f t="shared" si="64"/>
        <v>320126.01600000012</v>
      </c>
      <c r="BT43" s="318">
        <f t="shared" si="64"/>
        <v>320126.01600000012</v>
      </c>
      <c r="BU43" s="318">
        <f t="shared" si="64"/>
        <v>320126.01600000012</v>
      </c>
      <c r="BV43" s="318">
        <f t="shared" si="64"/>
        <v>320126.01600000012</v>
      </c>
      <c r="BW43" s="318">
        <f t="shared" si="64"/>
        <v>321088.19781818194</v>
      </c>
      <c r="BX43" s="318">
        <f t="shared" si="64"/>
        <v>321088.19781818194</v>
      </c>
      <c r="BY43" s="318">
        <f t="shared" si="64"/>
        <v>321088.19781818194</v>
      </c>
    </row>
    <row r="44" spans="1:77" ht="15.75" customHeight="1" outlineLevel="1" x14ac:dyDescent="0.25">
      <c r="A44" s="316"/>
      <c r="B44" s="317" t="s">
        <v>458</v>
      </c>
      <c r="C44" s="317" t="str">
        <f>+C10</f>
        <v xml:space="preserve"> Борлуулсан бүтээгдэхүүний өртөг</v>
      </c>
      <c r="D44" s="318">
        <f t="shared" ref="D44:I44" si="65">D10</f>
        <v>0</v>
      </c>
      <c r="E44" s="318">
        <f t="shared" si="65"/>
        <v>0</v>
      </c>
      <c r="F44" s="318">
        <f t="shared" si="65"/>
        <v>0</v>
      </c>
      <c r="G44" s="318">
        <f t="shared" si="65"/>
        <v>0</v>
      </c>
      <c r="H44" s="318">
        <f t="shared" si="65"/>
        <v>0</v>
      </c>
      <c r="I44" s="318">
        <f t="shared" si="65"/>
        <v>0</v>
      </c>
      <c r="J44" s="248"/>
      <c r="K44" s="318">
        <f t="shared" ref="K44:BY44" si="66">K10</f>
        <v>0</v>
      </c>
      <c r="L44" s="318">
        <f t="shared" si="66"/>
        <v>0</v>
      </c>
      <c r="M44" s="318">
        <f t="shared" si="66"/>
        <v>0</v>
      </c>
      <c r="N44" s="318">
        <f t="shared" si="66"/>
        <v>0</v>
      </c>
      <c r="O44" s="318">
        <f t="shared" si="66"/>
        <v>0</v>
      </c>
      <c r="P44" s="318">
        <f t="shared" si="66"/>
        <v>0</v>
      </c>
      <c r="Q44" s="318">
        <f t="shared" si="66"/>
        <v>0</v>
      </c>
      <c r="R44" s="318">
        <f t="shared" si="66"/>
        <v>0</v>
      </c>
      <c r="S44" s="318">
        <f t="shared" si="66"/>
        <v>0</v>
      </c>
      <c r="T44" s="318">
        <f t="shared" si="66"/>
        <v>0</v>
      </c>
      <c r="U44" s="318">
        <f t="shared" si="66"/>
        <v>0</v>
      </c>
      <c r="V44" s="318">
        <f t="shared" si="66"/>
        <v>0</v>
      </c>
      <c r="W44" s="318">
        <f t="shared" si="66"/>
        <v>0</v>
      </c>
      <c r="X44" s="318">
        <f t="shared" si="66"/>
        <v>0</v>
      </c>
      <c r="Y44" s="318">
        <f t="shared" si="66"/>
        <v>0</v>
      </c>
      <c r="Z44" s="318">
        <f t="shared" si="66"/>
        <v>0</v>
      </c>
      <c r="AA44" s="318">
        <f t="shared" si="66"/>
        <v>0</v>
      </c>
      <c r="AB44" s="318">
        <f t="shared" si="66"/>
        <v>0</v>
      </c>
      <c r="AC44" s="318">
        <f t="shared" si="66"/>
        <v>0</v>
      </c>
      <c r="AD44" s="318">
        <f t="shared" si="66"/>
        <v>0</v>
      </c>
      <c r="AE44" s="318">
        <f t="shared" si="66"/>
        <v>0</v>
      </c>
      <c r="AF44" s="318">
        <f t="shared" si="66"/>
        <v>0</v>
      </c>
      <c r="AG44" s="318">
        <f t="shared" si="66"/>
        <v>0</v>
      </c>
      <c r="AH44" s="318">
        <f t="shared" si="66"/>
        <v>0</v>
      </c>
      <c r="AI44" s="318">
        <f t="shared" si="66"/>
        <v>0</v>
      </c>
      <c r="AJ44" s="318">
        <f t="shared" si="66"/>
        <v>0</v>
      </c>
      <c r="AK44" s="318">
        <f t="shared" si="66"/>
        <v>0</v>
      </c>
      <c r="AL44" s="318">
        <f t="shared" si="66"/>
        <v>0</v>
      </c>
      <c r="AM44" s="318">
        <f t="shared" si="66"/>
        <v>0</v>
      </c>
      <c r="AN44" s="318">
        <f t="shared" si="66"/>
        <v>0</v>
      </c>
      <c r="AO44" s="318">
        <f t="shared" si="66"/>
        <v>0</v>
      </c>
      <c r="AP44" s="318">
        <f t="shared" si="66"/>
        <v>0</v>
      </c>
      <c r="AQ44" s="318">
        <f t="shared" si="66"/>
        <v>0</v>
      </c>
      <c r="AR44" s="318">
        <f t="shared" si="66"/>
        <v>0</v>
      </c>
      <c r="AS44" s="318">
        <f t="shared" si="66"/>
        <v>0</v>
      </c>
      <c r="AT44" s="318">
        <f t="shared" si="66"/>
        <v>0</v>
      </c>
      <c r="AU44" s="318">
        <f t="shared" si="66"/>
        <v>0</v>
      </c>
      <c r="AV44" s="318">
        <f t="shared" si="66"/>
        <v>0</v>
      </c>
      <c r="AW44" s="318">
        <f t="shared" si="66"/>
        <v>0</v>
      </c>
      <c r="AX44" s="318">
        <f t="shared" si="66"/>
        <v>0</v>
      </c>
      <c r="AY44" s="318">
        <f t="shared" si="66"/>
        <v>0</v>
      </c>
      <c r="AZ44" s="318">
        <f t="shared" si="66"/>
        <v>0</v>
      </c>
      <c r="BA44" s="318">
        <f t="shared" si="66"/>
        <v>0</v>
      </c>
      <c r="BB44" s="318">
        <f t="shared" si="66"/>
        <v>0</v>
      </c>
      <c r="BC44" s="318">
        <f t="shared" si="66"/>
        <v>0</v>
      </c>
      <c r="BD44" s="318">
        <f t="shared" si="66"/>
        <v>0</v>
      </c>
      <c r="BE44" s="318">
        <f t="shared" si="66"/>
        <v>0</v>
      </c>
      <c r="BF44" s="318">
        <f t="shared" si="66"/>
        <v>0</v>
      </c>
      <c r="BG44" s="318">
        <f t="shared" si="66"/>
        <v>0</v>
      </c>
      <c r="BH44" s="318">
        <f t="shared" si="66"/>
        <v>0</v>
      </c>
      <c r="BI44" s="318">
        <f t="shared" si="66"/>
        <v>0</v>
      </c>
      <c r="BJ44" s="318">
        <f t="shared" si="66"/>
        <v>0</v>
      </c>
      <c r="BK44" s="318">
        <f t="shared" si="66"/>
        <v>0</v>
      </c>
      <c r="BL44" s="318">
        <f t="shared" si="66"/>
        <v>0</v>
      </c>
      <c r="BM44" s="318">
        <f t="shared" si="66"/>
        <v>0</v>
      </c>
      <c r="BN44" s="318">
        <f t="shared" si="66"/>
        <v>0</v>
      </c>
      <c r="BO44" s="318">
        <f t="shared" si="66"/>
        <v>0</v>
      </c>
      <c r="BP44" s="318">
        <f t="shared" si="66"/>
        <v>0</v>
      </c>
      <c r="BQ44" s="318">
        <f t="shared" si="66"/>
        <v>0</v>
      </c>
      <c r="BR44" s="318">
        <f t="shared" si="66"/>
        <v>0</v>
      </c>
      <c r="BS44" s="318">
        <f t="shared" si="66"/>
        <v>0</v>
      </c>
      <c r="BT44" s="318">
        <f t="shared" si="66"/>
        <v>0</v>
      </c>
      <c r="BU44" s="318">
        <f t="shared" si="66"/>
        <v>0</v>
      </c>
      <c r="BV44" s="318">
        <f t="shared" si="66"/>
        <v>0</v>
      </c>
      <c r="BW44" s="318">
        <f t="shared" si="66"/>
        <v>0</v>
      </c>
      <c r="BX44" s="318">
        <f t="shared" si="66"/>
        <v>0</v>
      </c>
      <c r="BY44" s="318">
        <f t="shared" si="66"/>
        <v>0</v>
      </c>
    </row>
    <row r="45" spans="1:77" ht="15.75" customHeight="1" outlineLevel="1" x14ac:dyDescent="0.25">
      <c r="A45" s="286"/>
      <c r="B45" s="319" t="s">
        <v>395</v>
      </c>
      <c r="C45" s="319" t="s">
        <v>396</v>
      </c>
      <c r="D45" s="320">
        <f t="shared" ref="D45:I45" si="67">+D11</f>
        <v>0</v>
      </c>
      <c r="E45" s="320">
        <f t="shared" si="67"/>
        <v>221169.24232727275</v>
      </c>
      <c r="F45" s="320">
        <f t="shared" si="67"/>
        <v>1344878.7637090916</v>
      </c>
      <c r="G45" s="320">
        <f t="shared" si="67"/>
        <v>2465974.1140363649</v>
      </c>
      <c r="H45" s="320">
        <f t="shared" si="67"/>
        <v>3017466.2203636374</v>
      </c>
      <c r="I45" s="320">
        <f t="shared" si="67"/>
        <v>3541492.9607272749</v>
      </c>
      <c r="J45" s="288"/>
      <c r="K45" s="321">
        <f t="shared" ref="K45:BY45" si="68">+K11</f>
        <v>0</v>
      </c>
      <c r="L45" s="321">
        <f t="shared" si="68"/>
        <v>0</v>
      </c>
      <c r="M45" s="321">
        <f t="shared" si="68"/>
        <v>-7.2109090909090909</v>
      </c>
      <c r="N45" s="321">
        <f t="shared" si="68"/>
        <v>-16.008909090909089</v>
      </c>
      <c r="O45" s="321">
        <f t="shared" si="68"/>
        <v>-30.322727272727274</v>
      </c>
      <c r="P45" s="321">
        <f t="shared" si="68"/>
        <v>-146.76872727272726</v>
      </c>
      <c r="Q45" s="321">
        <f t="shared" si="68"/>
        <v>-203.72454545454548</v>
      </c>
      <c r="R45" s="321">
        <f t="shared" si="68"/>
        <v>12016.706545454546</v>
      </c>
      <c r="S45" s="321">
        <f t="shared" si="68"/>
        <v>14395.032909090909</v>
      </c>
      <c r="T45" s="321">
        <f t="shared" si="68"/>
        <v>38662.781090909099</v>
      </c>
      <c r="U45" s="321">
        <f t="shared" si="68"/>
        <v>46956.037054545464</v>
      </c>
      <c r="V45" s="321">
        <f t="shared" si="68"/>
        <v>50410.256763636367</v>
      </c>
      <c r="W45" s="321">
        <f t="shared" si="68"/>
        <v>59132.463781818187</v>
      </c>
      <c r="X45" s="321">
        <f t="shared" si="68"/>
        <v>70225.569563636367</v>
      </c>
      <c r="Y45" s="321">
        <f t="shared" si="68"/>
        <v>74484.38483636365</v>
      </c>
      <c r="Z45" s="321">
        <f t="shared" si="68"/>
        <v>83734.371090909088</v>
      </c>
      <c r="AA45" s="321">
        <f t="shared" si="68"/>
        <v>89569.404000000024</v>
      </c>
      <c r="AB45" s="321">
        <f t="shared" si="68"/>
        <v>100263.97200000001</v>
      </c>
      <c r="AC45" s="321">
        <f t="shared" si="68"/>
        <v>113632.83316363639</v>
      </c>
      <c r="AD45" s="321">
        <f t="shared" si="68"/>
        <v>113632.83316363639</v>
      </c>
      <c r="AE45" s="321">
        <f t="shared" si="68"/>
        <v>116768.80989090915</v>
      </c>
      <c r="AF45" s="321">
        <f t="shared" si="68"/>
        <v>135387.82320000007</v>
      </c>
      <c r="AG45" s="321">
        <f t="shared" si="68"/>
        <v>141664.19043636371</v>
      </c>
      <c r="AH45" s="321">
        <f t="shared" si="68"/>
        <v>145155.73265454551</v>
      </c>
      <c r="AI45" s="321">
        <f t="shared" si="68"/>
        <v>160358.839709091</v>
      </c>
      <c r="AJ45" s="321">
        <f t="shared" si="68"/>
        <v>160358.839709091</v>
      </c>
      <c r="AK45" s="321">
        <f t="shared" si="68"/>
        <v>164391.02298181824</v>
      </c>
      <c r="AL45" s="321">
        <f t="shared" si="68"/>
        <v>178199.00203636373</v>
      </c>
      <c r="AM45" s="321">
        <f t="shared" si="68"/>
        <v>185764.4915636364</v>
      </c>
      <c r="AN45" s="321">
        <f t="shared" si="68"/>
        <v>202257.14320000008</v>
      </c>
      <c r="AO45" s="321">
        <f t="shared" si="68"/>
        <v>218149.71054545464</v>
      </c>
      <c r="AP45" s="321">
        <f t="shared" si="68"/>
        <v>218149.71054545464</v>
      </c>
      <c r="AQ45" s="321">
        <f t="shared" si="68"/>
        <v>223301.30327272732</v>
      </c>
      <c r="AR45" s="321">
        <f t="shared" si="68"/>
        <v>224263.48509090915</v>
      </c>
      <c r="AS45" s="321">
        <f t="shared" si="68"/>
        <v>224263.48509090915</v>
      </c>
      <c r="AT45" s="321">
        <f t="shared" si="68"/>
        <v>232930.1418181819</v>
      </c>
      <c r="AU45" s="321">
        <f t="shared" si="68"/>
        <v>233945.77818181828</v>
      </c>
      <c r="AV45" s="321">
        <f t="shared" si="68"/>
        <v>233945.77818181828</v>
      </c>
      <c r="AW45" s="321">
        <f t="shared" si="68"/>
        <v>233945.77818181828</v>
      </c>
      <c r="AX45" s="321">
        <f t="shared" si="68"/>
        <v>234907.96000000011</v>
      </c>
      <c r="AY45" s="321">
        <f t="shared" si="68"/>
        <v>234907.96000000011</v>
      </c>
      <c r="AZ45" s="321">
        <f t="shared" si="68"/>
        <v>250155.33454545462</v>
      </c>
      <c r="BA45" s="321">
        <f t="shared" si="68"/>
        <v>260677.00654545461</v>
      </c>
      <c r="BB45" s="321">
        <f t="shared" si="68"/>
        <v>260677.00654545461</v>
      </c>
      <c r="BC45" s="321">
        <f t="shared" si="68"/>
        <v>260677.00654545461</v>
      </c>
      <c r="BD45" s="321">
        <f t="shared" si="68"/>
        <v>261639.18836363644</v>
      </c>
      <c r="BE45" s="321">
        <f t="shared" si="68"/>
        <v>261639.18836363644</v>
      </c>
      <c r="BF45" s="321">
        <f t="shared" si="68"/>
        <v>261639.18836363644</v>
      </c>
      <c r="BG45" s="321">
        <f t="shared" si="68"/>
        <v>262654.82472727279</v>
      </c>
      <c r="BH45" s="321">
        <f t="shared" si="68"/>
        <v>272166.20581818197</v>
      </c>
      <c r="BI45" s="321">
        <f t="shared" si="68"/>
        <v>272166.20581818197</v>
      </c>
      <c r="BJ45" s="321">
        <f t="shared" si="68"/>
        <v>273128.38763636374</v>
      </c>
      <c r="BK45" s="321">
        <f t="shared" si="68"/>
        <v>273128.38763636374</v>
      </c>
      <c r="BL45" s="321">
        <f t="shared" si="68"/>
        <v>291940.46763636376</v>
      </c>
      <c r="BM45" s="321">
        <f t="shared" si="68"/>
        <v>292956.10400000011</v>
      </c>
      <c r="BN45" s="321">
        <f t="shared" si="68"/>
        <v>300379.15854545461</v>
      </c>
      <c r="BO45" s="321">
        <f t="shared" si="68"/>
        <v>310653.87054545467</v>
      </c>
      <c r="BP45" s="321">
        <f t="shared" si="68"/>
        <v>311616.0523636365</v>
      </c>
      <c r="BQ45" s="321">
        <f t="shared" si="68"/>
        <v>311616.0523636365</v>
      </c>
      <c r="BR45" s="321">
        <f t="shared" si="68"/>
        <v>311616.0523636365</v>
      </c>
      <c r="BS45" s="321">
        <f t="shared" si="68"/>
        <v>320126.01600000012</v>
      </c>
      <c r="BT45" s="321">
        <f t="shared" si="68"/>
        <v>320126.01600000012</v>
      </c>
      <c r="BU45" s="321">
        <f t="shared" si="68"/>
        <v>320126.01600000012</v>
      </c>
      <c r="BV45" s="321">
        <f t="shared" si="68"/>
        <v>320126.01600000012</v>
      </c>
      <c r="BW45" s="321">
        <f t="shared" si="68"/>
        <v>321088.19781818194</v>
      </c>
      <c r="BX45" s="321">
        <f t="shared" si="68"/>
        <v>321088.19781818194</v>
      </c>
      <c r="BY45" s="321">
        <f t="shared" si="68"/>
        <v>321088.19781818194</v>
      </c>
    </row>
    <row r="46" spans="1:77" ht="15.75" customHeight="1" outlineLevel="1" x14ac:dyDescent="0.25">
      <c r="A46" s="260"/>
      <c r="B46" s="317" t="s">
        <v>399</v>
      </c>
      <c r="C46" s="317" t="s">
        <v>459</v>
      </c>
      <c r="D46" s="318">
        <f t="shared" ref="D46:I46" si="69">D13</f>
        <v>0</v>
      </c>
      <c r="E46" s="318">
        <f t="shared" si="69"/>
        <v>141990.65020181818</v>
      </c>
      <c r="F46" s="318" t="e">
        <f t="shared" si="69"/>
        <v>#REF!</v>
      </c>
      <c r="G46" s="318" t="e">
        <f t="shared" si="69"/>
        <v>#REF!</v>
      </c>
      <c r="H46" s="318" t="e">
        <f t="shared" si="69"/>
        <v>#REF!</v>
      </c>
      <c r="I46" s="318" t="e">
        <f t="shared" si="69"/>
        <v>#REF!</v>
      </c>
      <c r="J46" s="248"/>
      <c r="K46" s="318">
        <f t="shared" ref="K46:BY46" si="70">K13</f>
        <v>0</v>
      </c>
      <c r="L46" s="318">
        <f t="shared" si="70"/>
        <v>6289.7943923888888</v>
      </c>
      <c r="M46" s="318">
        <f t="shared" si="70"/>
        <v>3917.0491014797976</v>
      </c>
      <c r="N46" s="318">
        <f t="shared" si="70"/>
        <v>3948.1073714797981</v>
      </c>
      <c r="O46" s="318">
        <f t="shared" si="70"/>
        <v>2348.2116893585858</v>
      </c>
      <c r="P46" s="318">
        <f t="shared" si="70"/>
        <v>53701.186548661615</v>
      </c>
      <c r="Q46" s="318">
        <f t="shared" si="70"/>
        <v>34904.024801843436</v>
      </c>
      <c r="R46" s="318">
        <f t="shared" si="70"/>
        <v>4709.3191236616158</v>
      </c>
      <c r="S46" s="318">
        <f t="shared" si="70"/>
        <v>5920.9636077525247</v>
      </c>
      <c r="T46" s="318">
        <f t="shared" si="70"/>
        <v>5570.667528207071</v>
      </c>
      <c r="U46" s="318">
        <f t="shared" si="70"/>
        <v>6323.0438673888893</v>
      </c>
      <c r="V46" s="318">
        <f t="shared" si="70"/>
        <v>6497.4763258434332</v>
      </c>
      <c r="W46" s="318">
        <f t="shared" si="70"/>
        <v>7860.8058437525251</v>
      </c>
      <c r="X46" s="318">
        <f t="shared" si="70"/>
        <v>7489.5331369647865</v>
      </c>
      <c r="Y46" s="318">
        <f t="shared" si="70"/>
        <v>7666.0951806011499</v>
      </c>
      <c r="Z46" s="318">
        <f t="shared" si="70"/>
        <v>59002.635561328418</v>
      </c>
      <c r="AA46" s="318" t="e">
        <f t="shared" si="70"/>
        <v>#REF!</v>
      </c>
      <c r="AB46" s="318" t="e">
        <f t="shared" si="70"/>
        <v>#REF!</v>
      </c>
      <c r="AC46" s="318" t="e">
        <f t="shared" si="70"/>
        <v>#REF!</v>
      </c>
      <c r="AD46" s="318" t="e">
        <f t="shared" si="70"/>
        <v>#REF!</v>
      </c>
      <c r="AE46" s="318" t="e">
        <f t="shared" si="70"/>
        <v>#REF!</v>
      </c>
      <c r="AF46" s="318" t="e">
        <f t="shared" si="70"/>
        <v>#REF!</v>
      </c>
      <c r="AG46" s="318" t="e">
        <f t="shared" si="70"/>
        <v>#REF!</v>
      </c>
      <c r="AH46" s="318" t="e">
        <f t="shared" si="70"/>
        <v>#REF!</v>
      </c>
      <c r="AI46" s="318" t="e">
        <f t="shared" si="70"/>
        <v>#REF!</v>
      </c>
      <c r="AJ46" s="318" t="e">
        <f t="shared" si="70"/>
        <v>#REF!</v>
      </c>
      <c r="AK46" s="318" t="e">
        <f t="shared" si="70"/>
        <v>#REF!</v>
      </c>
      <c r="AL46" s="318" t="e">
        <f t="shared" si="70"/>
        <v>#REF!</v>
      </c>
      <c r="AM46" s="318" t="e">
        <f t="shared" si="70"/>
        <v>#REF!</v>
      </c>
      <c r="AN46" s="318" t="e">
        <f t="shared" si="70"/>
        <v>#REF!</v>
      </c>
      <c r="AO46" s="318" t="e">
        <f t="shared" si="70"/>
        <v>#REF!</v>
      </c>
      <c r="AP46" s="318" t="e">
        <f t="shared" si="70"/>
        <v>#REF!</v>
      </c>
      <c r="AQ46" s="318" t="e">
        <f t="shared" si="70"/>
        <v>#REF!</v>
      </c>
      <c r="AR46" s="318" t="e">
        <f t="shared" si="70"/>
        <v>#REF!</v>
      </c>
      <c r="AS46" s="318" t="e">
        <f t="shared" si="70"/>
        <v>#REF!</v>
      </c>
      <c r="AT46" s="318" t="e">
        <f t="shared" si="70"/>
        <v>#REF!</v>
      </c>
      <c r="AU46" s="318" t="e">
        <f t="shared" si="70"/>
        <v>#REF!</v>
      </c>
      <c r="AV46" s="318" t="e">
        <f t="shared" si="70"/>
        <v>#REF!</v>
      </c>
      <c r="AW46" s="318" t="e">
        <f t="shared" si="70"/>
        <v>#REF!</v>
      </c>
      <c r="AX46" s="318" t="e">
        <f t="shared" si="70"/>
        <v>#REF!</v>
      </c>
      <c r="AY46" s="318" t="e">
        <f t="shared" si="70"/>
        <v>#REF!</v>
      </c>
      <c r="AZ46" s="318" t="e">
        <f t="shared" si="70"/>
        <v>#REF!</v>
      </c>
      <c r="BA46" s="318" t="e">
        <f t="shared" si="70"/>
        <v>#REF!</v>
      </c>
      <c r="BB46" s="318" t="e">
        <f t="shared" si="70"/>
        <v>#REF!</v>
      </c>
      <c r="BC46" s="318" t="e">
        <f t="shared" si="70"/>
        <v>#REF!</v>
      </c>
      <c r="BD46" s="318" t="e">
        <f t="shared" si="70"/>
        <v>#REF!</v>
      </c>
      <c r="BE46" s="318" t="e">
        <f t="shared" si="70"/>
        <v>#REF!</v>
      </c>
      <c r="BF46" s="318" t="e">
        <f t="shared" si="70"/>
        <v>#REF!</v>
      </c>
      <c r="BG46" s="318" t="e">
        <f t="shared" si="70"/>
        <v>#REF!</v>
      </c>
      <c r="BH46" s="318" t="e">
        <f t="shared" si="70"/>
        <v>#REF!</v>
      </c>
      <c r="BI46" s="318" t="e">
        <f t="shared" si="70"/>
        <v>#REF!</v>
      </c>
      <c r="BJ46" s="318" t="e">
        <f t="shared" si="70"/>
        <v>#REF!</v>
      </c>
      <c r="BK46" s="318" t="e">
        <f t="shared" si="70"/>
        <v>#REF!</v>
      </c>
      <c r="BL46" s="318" t="e">
        <f t="shared" si="70"/>
        <v>#REF!</v>
      </c>
      <c r="BM46" s="318" t="e">
        <f t="shared" si="70"/>
        <v>#REF!</v>
      </c>
      <c r="BN46" s="318" t="e">
        <f t="shared" si="70"/>
        <v>#REF!</v>
      </c>
      <c r="BO46" s="318" t="e">
        <f t="shared" si="70"/>
        <v>#REF!</v>
      </c>
      <c r="BP46" s="318" t="e">
        <f t="shared" si="70"/>
        <v>#REF!</v>
      </c>
      <c r="BQ46" s="318" t="e">
        <f t="shared" si="70"/>
        <v>#REF!</v>
      </c>
      <c r="BR46" s="318" t="e">
        <f t="shared" si="70"/>
        <v>#REF!</v>
      </c>
      <c r="BS46" s="318" t="e">
        <f t="shared" si="70"/>
        <v>#REF!</v>
      </c>
      <c r="BT46" s="318" t="e">
        <f t="shared" si="70"/>
        <v>#REF!</v>
      </c>
      <c r="BU46" s="318" t="e">
        <f t="shared" si="70"/>
        <v>#REF!</v>
      </c>
      <c r="BV46" s="318" t="e">
        <f t="shared" si="70"/>
        <v>#REF!</v>
      </c>
      <c r="BW46" s="318" t="e">
        <f t="shared" si="70"/>
        <v>#REF!</v>
      </c>
      <c r="BX46" s="318" t="e">
        <f t="shared" si="70"/>
        <v>#REF!</v>
      </c>
      <c r="BY46" s="318" t="e">
        <f t="shared" si="70"/>
        <v>#REF!</v>
      </c>
    </row>
    <row r="47" spans="1:77" ht="15.75" customHeight="1" outlineLevel="1" x14ac:dyDescent="0.25">
      <c r="A47" s="286"/>
      <c r="B47" s="319" t="s">
        <v>460</v>
      </c>
      <c r="C47" s="319" t="str">
        <f t="shared" ref="C47:I47" si="71">+C37</f>
        <v xml:space="preserve"> Татварын дараах цэвэр ашиг /PAT/</v>
      </c>
      <c r="D47" s="320">
        <f t="shared" si="71"/>
        <v>0</v>
      </c>
      <c r="E47" s="320">
        <f t="shared" si="71"/>
        <v>71260.732912909109</v>
      </c>
      <c r="F47" s="320" t="e">
        <f t="shared" si="71"/>
        <v>#REF!</v>
      </c>
      <c r="G47" s="320" t="e">
        <f t="shared" si="71"/>
        <v>#REF!</v>
      </c>
      <c r="H47" s="320" t="e">
        <f t="shared" si="71"/>
        <v>#REF!</v>
      </c>
      <c r="I47" s="320" t="e">
        <f t="shared" si="71"/>
        <v>#REF!</v>
      </c>
      <c r="J47" s="288"/>
      <c r="K47" s="321">
        <f t="shared" ref="K47:BY47" si="72">+K37</f>
        <v>0</v>
      </c>
      <c r="L47" s="321">
        <f t="shared" si="72"/>
        <v>-6289.7943923888888</v>
      </c>
      <c r="M47" s="321">
        <f t="shared" si="72"/>
        <v>-3924.2600105707065</v>
      </c>
      <c r="N47" s="321">
        <f t="shared" si="72"/>
        <v>-3964.1162805707072</v>
      </c>
      <c r="O47" s="321">
        <f t="shared" si="72"/>
        <v>-2378.534416631313</v>
      </c>
      <c r="P47" s="321">
        <f t="shared" si="72"/>
        <v>-53847.955275934342</v>
      </c>
      <c r="Q47" s="321">
        <f t="shared" si="72"/>
        <v>-35107.749347297984</v>
      </c>
      <c r="R47" s="321">
        <f t="shared" si="72"/>
        <v>7307.3874217929306</v>
      </c>
      <c r="S47" s="321">
        <f t="shared" si="72"/>
        <v>8474.0693013383843</v>
      </c>
      <c r="T47" s="321">
        <f t="shared" si="72"/>
        <v>33092.113562702027</v>
      </c>
      <c r="U47" s="321">
        <f t="shared" si="72"/>
        <v>40632.993187156579</v>
      </c>
      <c r="V47" s="321">
        <f t="shared" si="72"/>
        <v>43912.780437792935</v>
      </c>
      <c r="W47" s="321">
        <f t="shared" si="72"/>
        <v>51271.657938065662</v>
      </c>
      <c r="X47" s="321">
        <f t="shared" si="72"/>
        <v>62736.036426671577</v>
      </c>
      <c r="Y47" s="321">
        <f t="shared" si="72"/>
        <v>66818.289655762506</v>
      </c>
      <c r="Z47" s="321">
        <f t="shared" si="72"/>
        <v>24731.73552958067</v>
      </c>
      <c r="AA47" s="321" t="e">
        <f t="shared" si="72"/>
        <v>#REF!</v>
      </c>
      <c r="AB47" s="321" t="e">
        <f t="shared" si="72"/>
        <v>#REF!</v>
      </c>
      <c r="AC47" s="321" t="e">
        <f t="shared" si="72"/>
        <v>#REF!</v>
      </c>
      <c r="AD47" s="321" t="e">
        <f t="shared" si="72"/>
        <v>#REF!</v>
      </c>
      <c r="AE47" s="321" t="e">
        <f t="shared" si="72"/>
        <v>#REF!</v>
      </c>
      <c r="AF47" s="321" t="e">
        <f t="shared" si="72"/>
        <v>#REF!</v>
      </c>
      <c r="AG47" s="321" t="e">
        <f t="shared" si="72"/>
        <v>#REF!</v>
      </c>
      <c r="AH47" s="321" t="e">
        <f t="shared" si="72"/>
        <v>#REF!</v>
      </c>
      <c r="AI47" s="321" t="e">
        <f t="shared" si="72"/>
        <v>#REF!</v>
      </c>
      <c r="AJ47" s="321" t="e">
        <f t="shared" si="72"/>
        <v>#REF!</v>
      </c>
      <c r="AK47" s="321" t="e">
        <f t="shared" si="72"/>
        <v>#REF!</v>
      </c>
      <c r="AL47" s="321" t="e">
        <f t="shared" si="72"/>
        <v>#REF!</v>
      </c>
      <c r="AM47" s="321" t="e">
        <f t="shared" si="72"/>
        <v>#REF!</v>
      </c>
      <c r="AN47" s="321" t="e">
        <f t="shared" si="72"/>
        <v>#REF!</v>
      </c>
      <c r="AO47" s="321" t="e">
        <f t="shared" si="72"/>
        <v>#REF!</v>
      </c>
      <c r="AP47" s="321" t="e">
        <f t="shared" si="72"/>
        <v>#REF!</v>
      </c>
      <c r="AQ47" s="321" t="e">
        <f t="shared" si="72"/>
        <v>#REF!</v>
      </c>
      <c r="AR47" s="321" t="e">
        <f t="shared" si="72"/>
        <v>#REF!</v>
      </c>
      <c r="AS47" s="321" t="e">
        <f t="shared" si="72"/>
        <v>#REF!</v>
      </c>
      <c r="AT47" s="321" t="e">
        <f t="shared" si="72"/>
        <v>#REF!</v>
      </c>
      <c r="AU47" s="321" t="e">
        <f t="shared" si="72"/>
        <v>#REF!</v>
      </c>
      <c r="AV47" s="321" t="e">
        <f t="shared" si="72"/>
        <v>#REF!</v>
      </c>
      <c r="AW47" s="321" t="e">
        <f t="shared" si="72"/>
        <v>#REF!</v>
      </c>
      <c r="AX47" s="321" t="e">
        <f t="shared" si="72"/>
        <v>#REF!</v>
      </c>
      <c r="AY47" s="321" t="e">
        <f t="shared" si="72"/>
        <v>#REF!</v>
      </c>
      <c r="AZ47" s="321" t="e">
        <f t="shared" si="72"/>
        <v>#REF!</v>
      </c>
      <c r="BA47" s="321" t="e">
        <f t="shared" si="72"/>
        <v>#REF!</v>
      </c>
      <c r="BB47" s="321" t="e">
        <f t="shared" si="72"/>
        <v>#REF!</v>
      </c>
      <c r="BC47" s="321" t="e">
        <f t="shared" si="72"/>
        <v>#REF!</v>
      </c>
      <c r="BD47" s="321" t="e">
        <f t="shared" si="72"/>
        <v>#REF!</v>
      </c>
      <c r="BE47" s="321" t="e">
        <f t="shared" si="72"/>
        <v>#REF!</v>
      </c>
      <c r="BF47" s="321" t="e">
        <f t="shared" si="72"/>
        <v>#REF!</v>
      </c>
      <c r="BG47" s="321" t="e">
        <f t="shared" si="72"/>
        <v>#REF!</v>
      </c>
      <c r="BH47" s="321" t="e">
        <f t="shared" si="72"/>
        <v>#REF!</v>
      </c>
      <c r="BI47" s="321" t="e">
        <f t="shared" si="72"/>
        <v>#REF!</v>
      </c>
      <c r="BJ47" s="321" t="e">
        <f t="shared" si="72"/>
        <v>#REF!</v>
      </c>
      <c r="BK47" s="321" t="e">
        <f t="shared" si="72"/>
        <v>#REF!</v>
      </c>
      <c r="BL47" s="321" t="e">
        <f t="shared" si="72"/>
        <v>#REF!</v>
      </c>
      <c r="BM47" s="321" t="e">
        <f t="shared" si="72"/>
        <v>#REF!</v>
      </c>
      <c r="BN47" s="321" t="e">
        <f t="shared" si="72"/>
        <v>#REF!</v>
      </c>
      <c r="BO47" s="321" t="e">
        <f t="shared" si="72"/>
        <v>#REF!</v>
      </c>
      <c r="BP47" s="321" t="e">
        <f t="shared" si="72"/>
        <v>#REF!</v>
      </c>
      <c r="BQ47" s="321" t="e">
        <f t="shared" si="72"/>
        <v>#REF!</v>
      </c>
      <c r="BR47" s="321" t="e">
        <f t="shared" si="72"/>
        <v>#REF!</v>
      </c>
      <c r="BS47" s="321" t="e">
        <f t="shared" si="72"/>
        <v>#REF!</v>
      </c>
      <c r="BT47" s="321" t="e">
        <f t="shared" si="72"/>
        <v>#REF!</v>
      </c>
      <c r="BU47" s="321" t="e">
        <f t="shared" si="72"/>
        <v>#REF!</v>
      </c>
      <c r="BV47" s="321" t="e">
        <f t="shared" si="72"/>
        <v>#REF!</v>
      </c>
      <c r="BW47" s="321" t="e">
        <f t="shared" si="72"/>
        <v>#REF!</v>
      </c>
      <c r="BX47" s="321" t="e">
        <f t="shared" si="72"/>
        <v>#REF!</v>
      </c>
      <c r="BY47" s="321" t="e">
        <f t="shared" si="72"/>
        <v>#REF!</v>
      </c>
    </row>
    <row r="48" spans="1:77" ht="15.75" customHeight="1" outlineLevel="1" x14ac:dyDescent="0.25">
      <c r="A48" s="286"/>
      <c r="B48" s="319" t="s">
        <v>450</v>
      </c>
      <c r="C48" s="319" t="str">
        <f t="shared" ref="C48:I48" si="73">+C39</f>
        <v xml:space="preserve"> Хүү татвар, элэгдэлийн өмнөх ашиг /EBITDA/</v>
      </c>
      <c r="D48" s="320">
        <f t="shared" si="73"/>
        <v>0</v>
      </c>
      <c r="E48" s="320">
        <f t="shared" si="73"/>
        <v>100235.41030727274</v>
      </c>
      <c r="F48" s="320" t="e">
        <f t="shared" si="73"/>
        <v>#REF!</v>
      </c>
      <c r="G48" s="320" t="e">
        <f t="shared" si="73"/>
        <v>#REF!</v>
      </c>
      <c r="H48" s="320" t="e">
        <f t="shared" si="73"/>
        <v>#REF!</v>
      </c>
      <c r="I48" s="320" t="e">
        <f t="shared" si="73"/>
        <v>#REF!</v>
      </c>
      <c r="J48" s="288"/>
      <c r="K48" s="321">
        <f t="shared" ref="K48:BY48" si="74">+K39</f>
        <v>0</v>
      </c>
      <c r="L48" s="321">
        <f t="shared" si="74"/>
        <v>-5673.6327762272731</v>
      </c>
      <c r="M48" s="321">
        <f t="shared" si="74"/>
        <v>-3308.0983944090904</v>
      </c>
      <c r="N48" s="321">
        <f t="shared" si="74"/>
        <v>-3347.954664409091</v>
      </c>
      <c r="O48" s="321">
        <f t="shared" si="74"/>
        <v>-917.67583077272729</v>
      </c>
      <c r="P48" s="321">
        <f t="shared" si="74"/>
        <v>-51629.520932499996</v>
      </c>
      <c r="Q48" s="321">
        <f t="shared" si="74"/>
        <v>-32889.315003863638</v>
      </c>
      <c r="R48" s="321">
        <f t="shared" si="74"/>
        <v>9525.8217652272742</v>
      </c>
      <c r="S48" s="321">
        <f t="shared" si="74"/>
        <v>10692.503644772727</v>
      </c>
      <c r="T48" s="321">
        <f t="shared" si="74"/>
        <v>35310.547906136373</v>
      </c>
      <c r="U48" s="321">
        <f t="shared" si="74"/>
        <v>42851.427530590925</v>
      </c>
      <c r="V48" s="321">
        <f t="shared" si="74"/>
        <v>46131.214781227281</v>
      </c>
      <c r="W48" s="321">
        <f t="shared" si="74"/>
        <v>53490.092281500009</v>
      </c>
      <c r="X48" s="321">
        <f t="shared" si="74"/>
        <v>64954.470770105923</v>
      </c>
      <c r="Y48" s="321">
        <f t="shared" si="74"/>
        <v>69036.723999196853</v>
      </c>
      <c r="Z48" s="321">
        <f t="shared" si="74"/>
        <v>26950.169873015013</v>
      </c>
      <c r="AA48" s="321" t="e">
        <f t="shared" si="74"/>
        <v>#REF!</v>
      </c>
      <c r="AB48" s="321" t="e">
        <f t="shared" si="74"/>
        <v>#REF!</v>
      </c>
      <c r="AC48" s="321" t="e">
        <f t="shared" si="74"/>
        <v>#REF!</v>
      </c>
      <c r="AD48" s="321" t="e">
        <f t="shared" si="74"/>
        <v>#REF!</v>
      </c>
      <c r="AE48" s="321" t="e">
        <f t="shared" si="74"/>
        <v>#REF!</v>
      </c>
      <c r="AF48" s="321" t="e">
        <f t="shared" si="74"/>
        <v>#REF!</v>
      </c>
      <c r="AG48" s="321" t="e">
        <f t="shared" si="74"/>
        <v>#REF!</v>
      </c>
      <c r="AH48" s="321" t="e">
        <f t="shared" si="74"/>
        <v>#REF!</v>
      </c>
      <c r="AI48" s="321" t="e">
        <f t="shared" si="74"/>
        <v>#REF!</v>
      </c>
      <c r="AJ48" s="321" t="e">
        <f t="shared" si="74"/>
        <v>#REF!</v>
      </c>
      <c r="AK48" s="321" t="e">
        <f t="shared" si="74"/>
        <v>#REF!</v>
      </c>
      <c r="AL48" s="321" t="e">
        <f t="shared" si="74"/>
        <v>#REF!</v>
      </c>
      <c r="AM48" s="321" t="e">
        <f t="shared" si="74"/>
        <v>#REF!</v>
      </c>
      <c r="AN48" s="321" t="e">
        <f t="shared" si="74"/>
        <v>#REF!</v>
      </c>
      <c r="AO48" s="321" t="e">
        <f t="shared" si="74"/>
        <v>#REF!</v>
      </c>
      <c r="AP48" s="321" t="e">
        <f t="shared" si="74"/>
        <v>#REF!</v>
      </c>
      <c r="AQ48" s="321" t="e">
        <f t="shared" si="74"/>
        <v>#REF!</v>
      </c>
      <c r="AR48" s="321" t="e">
        <f t="shared" si="74"/>
        <v>#REF!</v>
      </c>
      <c r="AS48" s="321" t="e">
        <f t="shared" si="74"/>
        <v>#REF!</v>
      </c>
      <c r="AT48" s="321" t="e">
        <f t="shared" si="74"/>
        <v>#REF!</v>
      </c>
      <c r="AU48" s="321" t="e">
        <f t="shared" si="74"/>
        <v>#REF!</v>
      </c>
      <c r="AV48" s="321" t="e">
        <f t="shared" si="74"/>
        <v>#REF!</v>
      </c>
      <c r="AW48" s="321" t="e">
        <f t="shared" si="74"/>
        <v>#REF!</v>
      </c>
      <c r="AX48" s="321" t="e">
        <f t="shared" si="74"/>
        <v>#REF!</v>
      </c>
      <c r="AY48" s="321" t="e">
        <f t="shared" si="74"/>
        <v>#REF!</v>
      </c>
      <c r="AZ48" s="321" t="e">
        <f t="shared" si="74"/>
        <v>#REF!</v>
      </c>
      <c r="BA48" s="321" t="e">
        <f t="shared" si="74"/>
        <v>#REF!</v>
      </c>
      <c r="BB48" s="321" t="e">
        <f t="shared" si="74"/>
        <v>#REF!</v>
      </c>
      <c r="BC48" s="321" t="e">
        <f t="shared" si="74"/>
        <v>#REF!</v>
      </c>
      <c r="BD48" s="321" t="e">
        <f t="shared" si="74"/>
        <v>#REF!</v>
      </c>
      <c r="BE48" s="321" t="e">
        <f t="shared" si="74"/>
        <v>#REF!</v>
      </c>
      <c r="BF48" s="321" t="e">
        <f t="shared" si="74"/>
        <v>#REF!</v>
      </c>
      <c r="BG48" s="321" t="e">
        <f t="shared" si="74"/>
        <v>#REF!</v>
      </c>
      <c r="BH48" s="321" t="e">
        <f t="shared" si="74"/>
        <v>#REF!</v>
      </c>
      <c r="BI48" s="321" t="e">
        <f t="shared" si="74"/>
        <v>#REF!</v>
      </c>
      <c r="BJ48" s="321" t="e">
        <f t="shared" si="74"/>
        <v>#REF!</v>
      </c>
      <c r="BK48" s="321" t="e">
        <f t="shared" si="74"/>
        <v>#REF!</v>
      </c>
      <c r="BL48" s="321" t="e">
        <f t="shared" si="74"/>
        <v>#REF!</v>
      </c>
      <c r="BM48" s="321" t="e">
        <f t="shared" si="74"/>
        <v>#REF!</v>
      </c>
      <c r="BN48" s="321" t="e">
        <f t="shared" si="74"/>
        <v>#REF!</v>
      </c>
      <c r="BO48" s="321" t="e">
        <f t="shared" si="74"/>
        <v>#REF!</v>
      </c>
      <c r="BP48" s="321" t="e">
        <f t="shared" si="74"/>
        <v>#REF!</v>
      </c>
      <c r="BQ48" s="321" t="e">
        <f t="shared" si="74"/>
        <v>#REF!</v>
      </c>
      <c r="BR48" s="321" t="e">
        <f t="shared" si="74"/>
        <v>#REF!</v>
      </c>
      <c r="BS48" s="321" t="e">
        <f t="shared" si="74"/>
        <v>#REF!</v>
      </c>
      <c r="BT48" s="321" t="e">
        <f t="shared" si="74"/>
        <v>#REF!</v>
      </c>
      <c r="BU48" s="321" t="e">
        <f t="shared" si="74"/>
        <v>#REF!</v>
      </c>
      <c r="BV48" s="321" t="e">
        <f t="shared" si="74"/>
        <v>#REF!</v>
      </c>
      <c r="BW48" s="321" t="e">
        <f t="shared" si="74"/>
        <v>#REF!</v>
      </c>
      <c r="BX48" s="321" t="e">
        <f t="shared" si="74"/>
        <v>#REF!</v>
      </c>
      <c r="BY48" s="321" t="e">
        <f t="shared" si="74"/>
        <v>#REF!</v>
      </c>
    </row>
    <row r="49" spans="1:77" ht="14.25" customHeight="1" x14ac:dyDescent="0.25">
      <c r="A49" s="322"/>
      <c r="B49" s="322"/>
      <c r="C49" s="322"/>
      <c r="D49" s="323"/>
      <c r="E49" s="323"/>
      <c r="F49" s="323"/>
      <c r="G49" s="323"/>
      <c r="H49" s="323"/>
      <c r="I49" s="248"/>
      <c r="J49" s="248"/>
      <c r="K49" s="248"/>
      <c r="L49" s="248"/>
      <c r="M49" s="248"/>
      <c r="N49" s="248"/>
      <c r="O49" s="248"/>
      <c r="P49" s="249"/>
      <c r="Q49" s="249"/>
      <c r="R49" s="249"/>
      <c r="S49" s="249"/>
      <c r="T49" s="249"/>
      <c r="U49" s="249"/>
      <c r="V49" s="249"/>
      <c r="W49" s="249"/>
      <c r="X49" s="249"/>
      <c r="Y49" s="249"/>
      <c r="Z49" s="249"/>
      <c r="AA49" s="249"/>
      <c r="AB49" s="249"/>
      <c r="AC49" s="249"/>
      <c r="AD49" s="249"/>
      <c r="AE49" s="249"/>
      <c r="AF49" s="249"/>
      <c r="AG49" s="249"/>
      <c r="AH49" s="249"/>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c r="BQ49" s="248"/>
      <c r="BR49" s="248"/>
      <c r="BS49" s="248"/>
      <c r="BT49" s="248"/>
      <c r="BU49" s="248"/>
      <c r="BV49" s="248"/>
      <c r="BW49" s="248"/>
      <c r="BX49" s="248"/>
      <c r="BY49" s="248"/>
    </row>
    <row r="50" spans="1:77" ht="15.75" customHeight="1" collapsed="1" x14ac:dyDescent="0.25">
      <c r="A50" s="635" t="s">
        <v>461</v>
      </c>
      <c r="B50" s="621"/>
      <c r="C50" s="313" t="s">
        <v>462</v>
      </c>
      <c r="D50" s="314">
        <f t="shared" ref="D50:I50" si="75">+D5</f>
        <v>2021</v>
      </c>
      <c r="E50" s="314">
        <f t="shared" si="75"/>
        <v>2022</v>
      </c>
      <c r="F50" s="314">
        <f t="shared" si="75"/>
        <v>2023</v>
      </c>
      <c r="G50" s="314">
        <f t="shared" si="75"/>
        <v>2024</v>
      </c>
      <c r="H50" s="314">
        <f t="shared" si="75"/>
        <v>2025</v>
      </c>
      <c r="I50" s="314">
        <f t="shared" si="75"/>
        <v>2026</v>
      </c>
      <c r="J50" s="288"/>
      <c r="K50" s="315">
        <f t="shared" ref="K50:BY50" si="76">+K42</f>
        <v>44561</v>
      </c>
      <c r="L50" s="315">
        <f t="shared" si="76"/>
        <v>44592</v>
      </c>
      <c r="M50" s="315">
        <f t="shared" si="76"/>
        <v>44620</v>
      </c>
      <c r="N50" s="315">
        <f t="shared" si="76"/>
        <v>44651</v>
      </c>
      <c r="O50" s="315">
        <f t="shared" si="76"/>
        <v>44681</v>
      </c>
      <c r="P50" s="315">
        <f t="shared" si="76"/>
        <v>44712</v>
      </c>
      <c r="Q50" s="315">
        <f t="shared" si="76"/>
        <v>44742</v>
      </c>
      <c r="R50" s="315">
        <f t="shared" si="76"/>
        <v>44773</v>
      </c>
      <c r="S50" s="315">
        <f t="shared" si="76"/>
        <v>44804</v>
      </c>
      <c r="T50" s="315">
        <f t="shared" si="76"/>
        <v>44834</v>
      </c>
      <c r="U50" s="315">
        <f t="shared" si="76"/>
        <v>44865</v>
      </c>
      <c r="V50" s="315">
        <f t="shared" si="76"/>
        <v>44895</v>
      </c>
      <c r="W50" s="315">
        <f t="shared" si="76"/>
        <v>44926</v>
      </c>
      <c r="X50" s="315">
        <f t="shared" si="76"/>
        <v>44957</v>
      </c>
      <c r="Y50" s="315">
        <f t="shared" si="76"/>
        <v>44985</v>
      </c>
      <c r="Z50" s="315">
        <f t="shared" si="76"/>
        <v>45016</v>
      </c>
      <c r="AA50" s="315">
        <f t="shared" si="76"/>
        <v>45046</v>
      </c>
      <c r="AB50" s="315">
        <f t="shared" si="76"/>
        <v>45077</v>
      </c>
      <c r="AC50" s="315">
        <f t="shared" si="76"/>
        <v>45107</v>
      </c>
      <c r="AD50" s="315">
        <f t="shared" si="76"/>
        <v>45138</v>
      </c>
      <c r="AE50" s="315">
        <f t="shared" si="76"/>
        <v>45169</v>
      </c>
      <c r="AF50" s="315">
        <f t="shared" si="76"/>
        <v>45199</v>
      </c>
      <c r="AG50" s="315">
        <f t="shared" si="76"/>
        <v>45230</v>
      </c>
      <c r="AH50" s="315">
        <f t="shared" si="76"/>
        <v>45260</v>
      </c>
      <c r="AI50" s="315">
        <f t="shared" si="76"/>
        <v>45291</v>
      </c>
      <c r="AJ50" s="315">
        <f t="shared" si="76"/>
        <v>45322</v>
      </c>
      <c r="AK50" s="315">
        <f t="shared" si="76"/>
        <v>45351</v>
      </c>
      <c r="AL50" s="315">
        <f t="shared" si="76"/>
        <v>45382</v>
      </c>
      <c r="AM50" s="315">
        <f t="shared" si="76"/>
        <v>45412</v>
      </c>
      <c r="AN50" s="315">
        <f t="shared" si="76"/>
        <v>45443</v>
      </c>
      <c r="AO50" s="315">
        <f t="shared" si="76"/>
        <v>45473</v>
      </c>
      <c r="AP50" s="315">
        <f t="shared" si="76"/>
        <v>45504</v>
      </c>
      <c r="AQ50" s="315">
        <f t="shared" si="76"/>
        <v>45535</v>
      </c>
      <c r="AR50" s="315">
        <f t="shared" si="76"/>
        <v>45565</v>
      </c>
      <c r="AS50" s="315">
        <f t="shared" si="76"/>
        <v>45596</v>
      </c>
      <c r="AT50" s="315">
        <f t="shared" si="76"/>
        <v>45626</v>
      </c>
      <c r="AU50" s="315">
        <f t="shared" si="76"/>
        <v>45657</v>
      </c>
      <c r="AV50" s="315">
        <f t="shared" si="76"/>
        <v>45688</v>
      </c>
      <c r="AW50" s="315">
        <f t="shared" si="76"/>
        <v>45716</v>
      </c>
      <c r="AX50" s="315">
        <f t="shared" si="76"/>
        <v>45747</v>
      </c>
      <c r="AY50" s="315">
        <f t="shared" si="76"/>
        <v>45777</v>
      </c>
      <c r="AZ50" s="315">
        <f t="shared" si="76"/>
        <v>45808</v>
      </c>
      <c r="BA50" s="315">
        <f t="shared" si="76"/>
        <v>45838</v>
      </c>
      <c r="BB50" s="315">
        <f t="shared" si="76"/>
        <v>45869</v>
      </c>
      <c r="BC50" s="315">
        <f t="shared" si="76"/>
        <v>45900</v>
      </c>
      <c r="BD50" s="315">
        <f t="shared" si="76"/>
        <v>45930</v>
      </c>
      <c r="BE50" s="315">
        <f t="shared" si="76"/>
        <v>45961</v>
      </c>
      <c r="BF50" s="315">
        <f t="shared" si="76"/>
        <v>45991</v>
      </c>
      <c r="BG50" s="315">
        <f t="shared" si="76"/>
        <v>46022</v>
      </c>
      <c r="BH50" s="315">
        <f t="shared" si="76"/>
        <v>46053</v>
      </c>
      <c r="BI50" s="315">
        <f t="shared" si="76"/>
        <v>46081</v>
      </c>
      <c r="BJ50" s="315">
        <f t="shared" si="76"/>
        <v>46112</v>
      </c>
      <c r="BK50" s="315">
        <f t="shared" si="76"/>
        <v>46142</v>
      </c>
      <c r="BL50" s="315">
        <f t="shared" si="76"/>
        <v>46173</v>
      </c>
      <c r="BM50" s="315">
        <f t="shared" si="76"/>
        <v>46203</v>
      </c>
      <c r="BN50" s="315">
        <f t="shared" si="76"/>
        <v>46234</v>
      </c>
      <c r="BO50" s="315">
        <f t="shared" si="76"/>
        <v>46265</v>
      </c>
      <c r="BP50" s="315">
        <f t="shared" si="76"/>
        <v>46295</v>
      </c>
      <c r="BQ50" s="315">
        <f t="shared" si="76"/>
        <v>46326</v>
      </c>
      <c r="BR50" s="315">
        <f t="shared" si="76"/>
        <v>46356</v>
      </c>
      <c r="BS50" s="315">
        <f t="shared" si="76"/>
        <v>46387</v>
      </c>
      <c r="BT50" s="315">
        <f t="shared" si="76"/>
        <v>46418</v>
      </c>
      <c r="BU50" s="315">
        <f t="shared" si="76"/>
        <v>46446</v>
      </c>
      <c r="BV50" s="315">
        <f t="shared" si="76"/>
        <v>46477</v>
      </c>
      <c r="BW50" s="315">
        <f t="shared" si="76"/>
        <v>46507</v>
      </c>
      <c r="BX50" s="315">
        <f t="shared" si="76"/>
        <v>46538</v>
      </c>
      <c r="BY50" s="315">
        <f t="shared" si="76"/>
        <v>46568</v>
      </c>
    </row>
    <row r="51" spans="1:77" ht="15.75" hidden="1" customHeight="1" outlineLevel="1" x14ac:dyDescent="0.25">
      <c r="A51" s="324" t="s">
        <v>463</v>
      </c>
      <c r="B51" s="325"/>
      <c r="C51" s="325" t="s">
        <v>464</v>
      </c>
      <c r="D51" s="326"/>
      <c r="E51" s="326"/>
      <c r="F51" s="326"/>
      <c r="G51" s="326"/>
      <c r="H51" s="326"/>
      <c r="I51" s="326"/>
      <c r="J51" s="327"/>
      <c r="K51" s="328"/>
      <c r="L51" s="328"/>
      <c r="M51" s="328"/>
      <c r="N51" s="328"/>
      <c r="O51" s="328"/>
      <c r="P51" s="328"/>
      <c r="Q51" s="328"/>
      <c r="R51" s="328"/>
      <c r="S51" s="328"/>
      <c r="T51" s="329"/>
      <c r="U51" s="329"/>
      <c r="V51" s="329"/>
      <c r="W51" s="329"/>
      <c r="X51" s="329"/>
      <c r="Y51" s="329"/>
      <c r="Z51" s="329"/>
      <c r="AA51" s="329"/>
      <c r="AB51" s="329"/>
      <c r="AC51" s="329"/>
      <c r="AD51" s="329"/>
      <c r="AE51" s="329"/>
      <c r="AF51" s="329"/>
      <c r="AG51" s="329"/>
      <c r="AH51" s="329"/>
      <c r="AI51" s="329"/>
      <c r="AJ51" s="329"/>
      <c r="AK51" s="329"/>
      <c r="AL51" s="329"/>
      <c r="AM51" s="329"/>
      <c r="AN51" s="329"/>
      <c r="AO51" s="329"/>
      <c r="AP51" s="329"/>
      <c r="AQ51" s="329"/>
      <c r="AR51" s="329"/>
      <c r="AS51" s="329"/>
      <c r="AT51" s="329"/>
      <c r="AU51" s="329"/>
      <c r="AV51" s="329"/>
      <c r="AW51" s="329"/>
      <c r="AX51" s="329"/>
      <c r="AY51" s="329"/>
      <c r="AZ51" s="329"/>
      <c r="BA51" s="329"/>
      <c r="BB51" s="329"/>
      <c r="BC51" s="329"/>
      <c r="BD51" s="329"/>
      <c r="BE51" s="329"/>
      <c r="BF51" s="329"/>
      <c r="BG51" s="329"/>
      <c r="BH51" s="329"/>
      <c r="BI51" s="329"/>
      <c r="BJ51" s="329"/>
      <c r="BK51" s="329"/>
      <c r="BL51" s="329"/>
      <c r="BM51" s="329"/>
      <c r="BN51" s="329"/>
      <c r="BO51" s="329"/>
      <c r="BP51" s="329"/>
      <c r="BQ51" s="329"/>
      <c r="BR51" s="329"/>
      <c r="BS51" s="329"/>
      <c r="BT51" s="329"/>
      <c r="BU51" s="329"/>
      <c r="BV51" s="329"/>
      <c r="BW51" s="329"/>
      <c r="BX51" s="329"/>
      <c r="BY51" s="329"/>
    </row>
    <row r="52" spans="1:77" ht="15.75" hidden="1" customHeight="1" outlineLevel="2" x14ac:dyDescent="0.25">
      <c r="A52" s="330"/>
      <c r="B52" s="331" t="s">
        <v>465</v>
      </c>
      <c r="C52" s="332" t="s">
        <v>466</v>
      </c>
      <c r="D52" s="329" t="e">
        <f t="shared" ref="D52:I52" si="77">+D11/D6</f>
        <v>#DIV/0!</v>
      </c>
      <c r="E52" s="329">
        <f t="shared" si="77"/>
        <v>1</v>
      </c>
      <c r="F52" s="329">
        <f t="shared" si="77"/>
        <v>1</v>
      </c>
      <c r="G52" s="329">
        <f t="shared" si="77"/>
        <v>1</v>
      </c>
      <c r="H52" s="329">
        <f t="shared" si="77"/>
        <v>1</v>
      </c>
      <c r="I52" s="329">
        <f t="shared" si="77"/>
        <v>1</v>
      </c>
      <c r="J52" s="327"/>
      <c r="K52" s="328"/>
      <c r="L52" s="328"/>
      <c r="M52" s="328"/>
      <c r="N52" s="328"/>
      <c r="O52" s="328"/>
      <c r="P52" s="328"/>
      <c r="Q52" s="328"/>
      <c r="R52" s="328"/>
      <c r="S52" s="328"/>
      <c r="T52" s="329">
        <f t="shared" ref="T52:BY52" si="78">+T11/T6</f>
        <v>1</v>
      </c>
      <c r="U52" s="329">
        <f t="shared" si="78"/>
        <v>1</v>
      </c>
      <c r="V52" s="329">
        <f t="shared" si="78"/>
        <v>1</v>
      </c>
      <c r="W52" s="329">
        <f t="shared" si="78"/>
        <v>1</v>
      </c>
      <c r="X52" s="329">
        <f t="shared" si="78"/>
        <v>1</v>
      </c>
      <c r="Y52" s="329">
        <f t="shared" si="78"/>
        <v>1</v>
      </c>
      <c r="Z52" s="329">
        <f t="shared" si="78"/>
        <v>1</v>
      </c>
      <c r="AA52" s="329">
        <f t="shared" si="78"/>
        <v>1</v>
      </c>
      <c r="AB52" s="329">
        <f t="shared" si="78"/>
        <v>1</v>
      </c>
      <c r="AC52" s="329">
        <f t="shared" si="78"/>
        <v>1</v>
      </c>
      <c r="AD52" s="329">
        <f t="shared" si="78"/>
        <v>1</v>
      </c>
      <c r="AE52" s="329">
        <f t="shared" si="78"/>
        <v>1</v>
      </c>
      <c r="AF52" s="329">
        <f t="shared" si="78"/>
        <v>1</v>
      </c>
      <c r="AG52" s="329">
        <f t="shared" si="78"/>
        <v>1</v>
      </c>
      <c r="AH52" s="329">
        <f t="shared" si="78"/>
        <v>1</v>
      </c>
      <c r="AI52" s="329">
        <f t="shared" si="78"/>
        <v>1</v>
      </c>
      <c r="AJ52" s="329">
        <f t="shared" si="78"/>
        <v>1</v>
      </c>
      <c r="AK52" s="329">
        <f t="shared" si="78"/>
        <v>1</v>
      </c>
      <c r="AL52" s="329">
        <f t="shared" si="78"/>
        <v>1</v>
      </c>
      <c r="AM52" s="329">
        <f t="shared" si="78"/>
        <v>1</v>
      </c>
      <c r="AN52" s="329">
        <f t="shared" si="78"/>
        <v>1</v>
      </c>
      <c r="AO52" s="329">
        <f t="shared" si="78"/>
        <v>1</v>
      </c>
      <c r="AP52" s="329">
        <f t="shared" si="78"/>
        <v>1</v>
      </c>
      <c r="AQ52" s="329">
        <f t="shared" si="78"/>
        <v>1</v>
      </c>
      <c r="AR52" s="329">
        <f t="shared" si="78"/>
        <v>1</v>
      </c>
      <c r="AS52" s="329">
        <f t="shared" si="78"/>
        <v>1</v>
      </c>
      <c r="AT52" s="329">
        <f t="shared" si="78"/>
        <v>1</v>
      </c>
      <c r="AU52" s="329">
        <f t="shared" si="78"/>
        <v>1</v>
      </c>
      <c r="AV52" s="329">
        <f t="shared" si="78"/>
        <v>1</v>
      </c>
      <c r="AW52" s="329">
        <f t="shared" si="78"/>
        <v>1</v>
      </c>
      <c r="AX52" s="329">
        <f t="shared" si="78"/>
        <v>1</v>
      </c>
      <c r="AY52" s="329">
        <f t="shared" si="78"/>
        <v>1</v>
      </c>
      <c r="AZ52" s="329">
        <f t="shared" si="78"/>
        <v>1</v>
      </c>
      <c r="BA52" s="329">
        <f t="shared" si="78"/>
        <v>1</v>
      </c>
      <c r="BB52" s="329">
        <f t="shared" si="78"/>
        <v>1</v>
      </c>
      <c r="BC52" s="329">
        <f t="shared" si="78"/>
        <v>1</v>
      </c>
      <c r="BD52" s="329">
        <f t="shared" si="78"/>
        <v>1</v>
      </c>
      <c r="BE52" s="329">
        <f t="shared" si="78"/>
        <v>1</v>
      </c>
      <c r="BF52" s="329">
        <f t="shared" si="78"/>
        <v>1</v>
      </c>
      <c r="BG52" s="329">
        <f t="shared" si="78"/>
        <v>1</v>
      </c>
      <c r="BH52" s="329">
        <f t="shared" si="78"/>
        <v>1</v>
      </c>
      <c r="BI52" s="329">
        <f t="shared" si="78"/>
        <v>1</v>
      </c>
      <c r="BJ52" s="329">
        <f t="shared" si="78"/>
        <v>1</v>
      </c>
      <c r="BK52" s="329">
        <f t="shared" si="78"/>
        <v>1</v>
      </c>
      <c r="BL52" s="329">
        <f t="shared" si="78"/>
        <v>1</v>
      </c>
      <c r="BM52" s="329">
        <f t="shared" si="78"/>
        <v>1</v>
      </c>
      <c r="BN52" s="329">
        <f t="shared" si="78"/>
        <v>1</v>
      </c>
      <c r="BO52" s="329">
        <f t="shared" si="78"/>
        <v>1</v>
      </c>
      <c r="BP52" s="329">
        <f t="shared" si="78"/>
        <v>1</v>
      </c>
      <c r="BQ52" s="329">
        <f t="shared" si="78"/>
        <v>1</v>
      </c>
      <c r="BR52" s="329">
        <f t="shared" si="78"/>
        <v>1</v>
      </c>
      <c r="BS52" s="329">
        <f t="shared" si="78"/>
        <v>1</v>
      </c>
      <c r="BT52" s="329">
        <f t="shared" si="78"/>
        <v>1</v>
      </c>
      <c r="BU52" s="329">
        <f t="shared" si="78"/>
        <v>1</v>
      </c>
      <c r="BV52" s="329">
        <f t="shared" si="78"/>
        <v>1</v>
      </c>
      <c r="BW52" s="329">
        <f t="shared" si="78"/>
        <v>1</v>
      </c>
      <c r="BX52" s="329">
        <f t="shared" si="78"/>
        <v>1</v>
      </c>
      <c r="BY52" s="329">
        <f t="shared" si="78"/>
        <v>1</v>
      </c>
    </row>
    <row r="53" spans="1:77" ht="15.75" hidden="1" customHeight="1" outlineLevel="2" x14ac:dyDescent="0.25">
      <c r="A53" s="333"/>
      <c r="B53" s="333" t="s">
        <v>467</v>
      </c>
      <c r="C53" s="333" t="s">
        <v>449</v>
      </c>
      <c r="D53" s="334" t="e">
        <f t="shared" ref="D53:I53" si="79">D47/D43</f>
        <v>#DIV/0!</v>
      </c>
      <c r="E53" s="334">
        <f t="shared" si="79"/>
        <v>0.32220001372280249</v>
      </c>
      <c r="F53" s="334" t="e">
        <f t="shared" si="79"/>
        <v>#REF!</v>
      </c>
      <c r="G53" s="334" t="e">
        <f t="shared" si="79"/>
        <v>#REF!</v>
      </c>
      <c r="H53" s="334" t="e">
        <f t="shared" si="79"/>
        <v>#REF!</v>
      </c>
      <c r="I53" s="334" t="e">
        <f t="shared" si="79"/>
        <v>#REF!</v>
      </c>
      <c r="J53" s="335"/>
      <c r="K53" s="334"/>
      <c r="L53" s="334"/>
      <c r="M53" s="334"/>
      <c r="N53" s="334"/>
      <c r="O53" s="334"/>
      <c r="P53" s="334"/>
      <c r="Q53" s="334"/>
      <c r="R53" s="334"/>
      <c r="S53" s="334"/>
      <c r="T53" s="334">
        <f t="shared" ref="T53:BY53" si="80">T47/T43</f>
        <v>0.85591653339400042</v>
      </c>
      <c r="U53" s="334">
        <f t="shared" si="80"/>
        <v>0.86534119435922885</v>
      </c>
      <c r="V53" s="334">
        <f t="shared" si="80"/>
        <v>0.87110804937358677</v>
      </c>
      <c r="W53" s="334">
        <f t="shared" si="80"/>
        <v>0.86706446271617155</v>
      </c>
      <c r="X53" s="334">
        <f t="shared" si="80"/>
        <v>0.89335033971952349</v>
      </c>
      <c r="Y53" s="334">
        <f t="shared" si="80"/>
        <v>0.89707782111051926</v>
      </c>
      <c r="Z53" s="334">
        <f t="shared" si="80"/>
        <v>0.29535942298688567</v>
      </c>
      <c r="AA53" s="334" t="e">
        <f t="shared" si="80"/>
        <v>#REF!</v>
      </c>
      <c r="AB53" s="334" t="e">
        <f t="shared" si="80"/>
        <v>#REF!</v>
      </c>
      <c r="AC53" s="334" t="e">
        <f t="shared" si="80"/>
        <v>#REF!</v>
      </c>
      <c r="AD53" s="334" t="e">
        <f t="shared" si="80"/>
        <v>#REF!</v>
      </c>
      <c r="AE53" s="334" t="e">
        <f t="shared" si="80"/>
        <v>#REF!</v>
      </c>
      <c r="AF53" s="334" t="e">
        <f t="shared" si="80"/>
        <v>#REF!</v>
      </c>
      <c r="AG53" s="334" t="e">
        <f t="shared" si="80"/>
        <v>#REF!</v>
      </c>
      <c r="AH53" s="334" t="e">
        <f t="shared" si="80"/>
        <v>#REF!</v>
      </c>
      <c r="AI53" s="334" t="e">
        <f t="shared" si="80"/>
        <v>#REF!</v>
      </c>
      <c r="AJ53" s="334" t="e">
        <f t="shared" si="80"/>
        <v>#REF!</v>
      </c>
      <c r="AK53" s="334" t="e">
        <f t="shared" si="80"/>
        <v>#REF!</v>
      </c>
      <c r="AL53" s="334" t="e">
        <f t="shared" si="80"/>
        <v>#REF!</v>
      </c>
      <c r="AM53" s="334" t="e">
        <f t="shared" si="80"/>
        <v>#REF!</v>
      </c>
      <c r="AN53" s="334" t="e">
        <f t="shared" si="80"/>
        <v>#REF!</v>
      </c>
      <c r="AO53" s="334" t="e">
        <f t="shared" si="80"/>
        <v>#REF!</v>
      </c>
      <c r="AP53" s="334" t="e">
        <f t="shared" si="80"/>
        <v>#REF!</v>
      </c>
      <c r="AQ53" s="334" t="e">
        <f t="shared" si="80"/>
        <v>#REF!</v>
      </c>
      <c r="AR53" s="334" t="e">
        <f t="shared" si="80"/>
        <v>#REF!</v>
      </c>
      <c r="AS53" s="334" t="e">
        <f t="shared" si="80"/>
        <v>#REF!</v>
      </c>
      <c r="AT53" s="334" t="e">
        <f t="shared" si="80"/>
        <v>#REF!</v>
      </c>
      <c r="AU53" s="334" t="e">
        <f t="shared" si="80"/>
        <v>#REF!</v>
      </c>
      <c r="AV53" s="334" t="e">
        <f t="shared" si="80"/>
        <v>#REF!</v>
      </c>
      <c r="AW53" s="334" t="e">
        <f t="shared" si="80"/>
        <v>#REF!</v>
      </c>
      <c r="AX53" s="334" t="e">
        <f t="shared" si="80"/>
        <v>#REF!</v>
      </c>
      <c r="AY53" s="334" t="e">
        <f t="shared" si="80"/>
        <v>#REF!</v>
      </c>
      <c r="AZ53" s="334" t="e">
        <f t="shared" si="80"/>
        <v>#REF!</v>
      </c>
      <c r="BA53" s="334" t="e">
        <f t="shared" si="80"/>
        <v>#REF!</v>
      </c>
      <c r="BB53" s="334" t="e">
        <f t="shared" si="80"/>
        <v>#REF!</v>
      </c>
      <c r="BC53" s="334" t="e">
        <f t="shared" si="80"/>
        <v>#REF!</v>
      </c>
      <c r="BD53" s="334" t="e">
        <f t="shared" si="80"/>
        <v>#REF!</v>
      </c>
      <c r="BE53" s="334" t="e">
        <f t="shared" si="80"/>
        <v>#REF!</v>
      </c>
      <c r="BF53" s="334" t="e">
        <f t="shared" si="80"/>
        <v>#REF!</v>
      </c>
      <c r="BG53" s="334" t="e">
        <f t="shared" si="80"/>
        <v>#REF!</v>
      </c>
      <c r="BH53" s="334" t="e">
        <f t="shared" si="80"/>
        <v>#REF!</v>
      </c>
      <c r="BI53" s="334" t="e">
        <f t="shared" si="80"/>
        <v>#REF!</v>
      </c>
      <c r="BJ53" s="334" t="e">
        <f t="shared" si="80"/>
        <v>#REF!</v>
      </c>
      <c r="BK53" s="334" t="e">
        <f t="shared" si="80"/>
        <v>#REF!</v>
      </c>
      <c r="BL53" s="334" t="e">
        <f t="shared" si="80"/>
        <v>#REF!</v>
      </c>
      <c r="BM53" s="334" t="e">
        <f t="shared" si="80"/>
        <v>#REF!</v>
      </c>
      <c r="BN53" s="334" t="e">
        <f t="shared" si="80"/>
        <v>#REF!</v>
      </c>
      <c r="BO53" s="334" t="e">
        <f t="shared" si="80"/>
        <v>#REF!</v>
      </c>
      <c r="BP53" s="334" t="e">
        <f t="shared" si="80"/>
        <v>#REF!</v>
      </c>
      <c r="BQ53" s="334" t="e">
        <f t="shared" si="80"/>
        <v>#REF!</v>
      </c>
      <c r="BR53" s="334" t="e">
        <f t="shared" si="80"/>
        <v>#REF!</v>
      </c>
      <c r="BS53" s="334" t="e">
        <f t="shared" si="80"/>
        <v>#REF!</v>
      </c>
      <c r="BT53" s="334" t="e">
        <f t="shared" si="80"/>
        <v>#REF!</v>
      </c>
      <c r="BU53" s="334" t="e">
        <f t="shared" si="80"/>
        <v>#REF!</v>
      </c>
      <c r="BV53" s="334" t="e">
        <f t="shared" si="80"/>
        <v>#REF!</v>
      </c>
      <c r="BW53" s="334" t="e">
        <f t="shared" si="80"/>
        <v>#REF!</v>
      </c>
      <c r="BX53" s="334" t="e">
        <f t="shared" si="80"/>
        <v>#REF!</v>
      </c>
      <c r="BY53" s="334" t="e">
        <f t="shared" si="80"/>
        <v>#REF!</v>
      </c>
    </row>
    <row r="54" spans="1:77" ht="15.75" hidden="1" customHeight="1" outlineLevel="2" x14ac:dyDescent="0.25">
      <c r="A54" s="333"/>
      <c r="B54" s="333" t="str">
        <f>+B40</f>
        <v>EBITDA margin</v>
      </c>
      <c r="C54" s="333" t="s">
        <v>453</v>
      </c>
      <c r="D54" s="334" t="e">
        <f t="shared" ref="D54:I54" si="81">+D40</f>
        <v>#DIV/0!</v>
      </c>
      <c r="E54" s="334">
        <f t="shared" si="81"/>
        <v>0.45320682592451306</v>
      </c>
      <c r="F54" s="334" t="e">
        <f t="shared" si="81"/>
        <v>#REF!</v>
      </c>
      <c r="G54" s="334" t="e">
        <f t="shared" si="81"/>
        <v>#REF!</v>
      </c>
      <c r="H54" s="334" t="e">
        <f t="shared" si="81"/>
        <v>#REF!</v>
      </c>
      <c r="I54" s="334" t="e">
        <f t="shared" si="81"/>
        <v>#REF!</v>
      </c>
      <c r="J54" s="335"/>
      <c r="K54" s="334"/>
      <c r="L54" s="334"/>
      <c r="M54" s="334"/>
      <c r="N54" s="334"/>
      <c r="O54" s="334"/>
      <c r="P54" s="334"/>
      <c r="Q54" s="334"/>
      <c r="R54" s="334"/>
      <c r="S54" s="334"/>
      <c r="T54" s="334">
        <f t="shared" ref="T54:BY54" si="82">+T40</f>
        <v>0.91329560134614973</v>
      </c>
      <c r="U54" s="334">
        <f t="shared" si="82"/>
        <v>0.91258611711234261</v>
      </c>
      <c r="V54" s="334">
        <f t="shared" si="82"/>
        <v>0.91511564794298395</v>
      </c>
      <c r="W54" s="334">
        <f t="shared" si="82"/>
        <v>0.90458081501327414</v>
      </c>
      <c r="X54" s="334">
        <f t="shared" si="82"/>
        <v>0.92494046219512782</v>
      </c>
      <c r="Y54" s="334">
        <f t="shared" si="82"/>
        <v>0.92686170599200246</v>
      </c>
      <c r="Z54" s="334">
        <f t="shared" si="82"/>
        <v>0.32185313536009769</v>
      </c>
      <c r="AA54" s="334" t="e">
        <f t="shared" si="82"/>
        <v>#REF!</v>
      </c>
      <c r="AB54" s="334" t="e">
        <f t="shared" si="82"/>
        <v>#REF!</v>
      </c>
      <c r="AC54" s="334" t="e">
        <f t="shared" si="82"/>
        <v>#REF!</v>
      </c>
      <c r="AD54" s="334" t="e">
        <f t="shared" si="82"/>
        <v>#REF!</v>
      </c>
      <c r="AE54" s="334" t="e">
        <f t="shared" si="82"/>
        <v>#REF!</v>
      </c>
      <c r="AF54" s="334" t="e">
        <f t="shared" si="82"/>
        <v>#REF!</v>
      </c>
      <c r="AG54" s="334" t="e">
        <f t="shared" si="82"/>
        <v>#REF!</v>
      </c>
      <c r="AH54" s="334" t="e">
        <f t="shared" si="82"/>
        <v>#REF!</v>
      </c>
      <c r="AI54" s="334" t="e">
        <f t="shared" si="82"/>
        <v>#REF!</v>
      </c>
      <c r="AJ54" s="334" t="e">
        <f t="shared" si="82"/>
        <v>#REF!</v>
      </c>
      <c r="AK54" s="334" t="e">
        <f t="shared" si="82"/>
        <v>#REF!</v>
      </c>
      <c r="AL54" s="334" t="e">
        <f t="shared" si="82"/>
        <v>#REF!</v>
      </c>
      <c r="AM54" s="334" t="e">
        <f t="shared" si="82"/>
        <v>#REF!</v>
      </c>
      <c r="AN54" s="334" t="e">
        <f t="shared" si="82"/>
        <v>#REF!</v>
      </c>
      <c r="AO54" s="334" t="e">
        <f t="shared" si="82"/>
        <v>#REF!</v>
      </c>
      <c r="AP54" s="334" t="e">
        <f t="shared" si="82"/>
        <v>#REF!</v>
      </c>
      <c r="AQ54" s="334" t="e">
        <f t="shared" si="82"/>
        <v>#REF!</v>
      </c>
      <c r="AR54" s="334" t="e">
        <f t="shared" si="82"/>
        <v>#REF!</v>
      </c>
      <c r="AS54" s="334" t="e">
        <f t="shared" si="82"/>
        <v>#REF!</v>
      </c>
      <c r="AT54" s="334" t="e">
        <f t="shared" si="82"/>
        <v>#REF!</v>
      </c>
      <c r="AU54" s="334" t="e">
        <f t="shared" si="82"/>
        <v>#REF!</v>
      </c>
      <c r="AV54" s="334" t="e">
        <f t="shared" si="82"/>
        <v>#REF!</v>
      </c>
      <c r="AW54" s="334" t="e">
        <f t="shared" si="82"/>
        <v>#REF!</v>
      </c>
      <c r="AX54" s="334" t="e">
        <f t="shared" si="82"/>
        <v>#REF!</v>
      </c>
      <c r="AY54" s="334" t="e">
        <f t="shared" si="82"/>
        <v>#REF!</v>
      </c>
      <c r="AZ54" s="334" t="e">
        <f t="shared" si="82"/>
        <v>#REF!</v>
      </c>
      <c r="BA54" s="334" t="e">
        <f t="shared" si="82"/>
        <v>#REF!</v>
      </c>
      <c r="BB54" s="334" t="e">
        <f t="shared" si="82"/>
        <v>#REF!</v>
      </c>
      <c r="BC54" s="334" t="e">
        <f t="shared" si="82"/>
        <v>#REF!</v>
      </c>
      <c r="BD54" s="334" t="e">
        <f t="shared" si="82"/>
        <v>#REF!</v>
      </c>
      <c r="BE54" s="334" t="e">
        <f t="shared" si="82"/>
        <v>#REF!</v>
      </c>
      <c r="BF54" s="334" t="e">
        <f t="shared" si="82"/>
        <v>#REF!</v>
      </c>
      <c r="BG54" s="334" t="e">
        <f t="shared" si="82"/>
        <v>#REF!</v>
      </c>
      <c r="BH54" s="334" t="e">
        <f t="shared" si="82"/>
        <v>#REF!</v>
      </c>
      <c r="BI54" s="334" t="e">
        <f t="shared" si="82"/>
        <v>#REF!</v>
      </c>
      <c r="BJ54" s="334" t="e">
        <f t="shared" si="82"/>
        <v>#REF!</v>
      </c>
      <c r="BK54" s="334" t="e">
        <f t="shared" si="82"/>
        <v>#REF!</v>
      </c>
      <c r="BL54" s="334" t="e">
        <f t="shared" si="82"/>
        <v>#REF!</v>
      </c>
      <c r="BM54" s="334" t="e">
        <f t="shared" si="82"/>
        <v>#REF!</v>
      </c>
      <c r="BN54" s="334" t="e">
        <f t="shared" si="82"/>
        <v>#REF!</v>
      </c>
      <c r="BO54" s="334" t="e">
        <f t="shared" si="82"/>
        <v>#REF!</v>
      </c>
      <c r="BP54" s="334" t="e">
        <f t="shared" si="82"/>
        <v>#REF!</v>
      </c>
      <c r="BQ54" s="334" t="e">
        <f t="shared" si="82"/>
        <v>#REF!</v>
      </c>
      <c r="BR54" s="334" t="e">
        <f t="shared" si="82"/>
        <v>#REF!</v>
      </c>
      <c r="BS54" s="334" t="e">
        <f t="shared" si="82"/>
        <v>#REF!</v>
      </c>
      <c r="BT54" s="334" t="e">
        <f t="shared" si="82"/>
        <v>#REF!</v>
      </c>
      <c r="BU54" s="334" t="e">
        <f t="shared" si="82"/>
        <v>#REF!</v>
      </c>
      <c r="BV54" s="334" t="e">
        <f t="shared" si="82"/>
        <v>#REF!</v>
      </c>
      <c r="BW54" s="334" t="e">
        <f t="shared" si="82"/>
        <v>#REF!</v>
      </c>
      <c r="BX54" s="334" t="e">
        <f t="shared" si="82"/>
        <v>#REF!</v>
      </c>
      <c r="BY54" s="334" t="e">
        <f t="shared" si="82"/>
        <v>#REF!</v>
      </c>
    </row>
    <row r="55" spans="1:77" ht="15.75" hidden="1" customHeight="1" outlineLevel="2" x14ac:dyDescent="0.25">
      <c r="A55" s="330"/>
      <c r="B55" s="331" t="s">
        <v>468</v>
      </c>
      <c r="C55" s="332" t="s">
        <v>469</v>
      </c>
      <c r="D55" s="329" t="e">
        <f t="shared" ref="D55:I55" si="83">+D46/D43</f>
        <v>#DIV/0!</v>
      </c>
      <c r="E55" s="329">
        <f t="shared" si="83"/>
        <v>0.64199998475244169</v>
      </c>
      <c r="F55" s="329" t="e">
        <f t="shared" si="83"/>
        <v>#REF!</v>
      </c>
      <c r="G55" s="329" t="e">
        <f t="shared" si="83"/>
        <v>#REF!</v>
      </c>
      <c r="H55" s="329" t="e">
        <f t="shared" si="83"/>
        <v>#REF!</v>
      </c>
      <c r="I55" s="329" t="e">
        <f t="shared" si="83"/>
        <v>#REF!</v>
      </c>
      <c r="J55" s="327"/>
      <c r="K55" s="328"/>
      <c r="L55" s="328"/>
      <c r="M55" s="328"/>
      <c r="N55" s="328"/>
      <c r="O55" s="328"/>
      <c r="P55" s="328"/>
      <c r="Q55" s="328"/>
      <c r="R55" s="328"/>
      <c r="S55" s="328"/>
      <c r="T55" s="329">
        <f t="shared" ref="T55:BY55" si="84">+T46/T43</f>
        <v>0.14408346660599952</v>
      </c>
      <c r="U55" s="329">
        <f t="shared" si="84"/>
        <v>0.13465880564077123</v>
      </c>
      <c r="V55" s="329">
        <f t="shared" si="84"/>
        <v>0.12889195062641326</v>
      </c>
      <c r="W55" s="329">
        <f t="shared" si="84"/>
        <v>0.13293553728382843</v>
      </c>
      <c r="X55" s="329">
        <f t="shared" si="84"/>
        <v>0.10664966028047647</v>
      </c>
      <c r="Y55" s="329">
        <f t="shared" si="84"/>
        <v>0.10292217888948078</v>
      </c>
      <c r="Z55" s="329">
        <f t="shared" si="84"/>
        <v>0.70464057701311433</v>
      </c>
      <c r="AA55" s="329" t="e">
        <f t="shared" si="84"/>
        <v>#REF!</v>
      </c>
      <c r="AB55" s="329" t="e">
        <f t="shared" si="84"/>
        <v>#REF!</v>
      </c>
      <c r="AC55" s="329" t="e">
        <f t="shared" si="84"/>
        <v>#REF!</v>
      </c>
      <c r="AD55" s="329" t="e">
        <f t="shared" si="84"/>
        <v>#REF!</v>
      </c>
      <c r="AE55" s="329" t="e">
        <f t="shared" si="84"/>
        <v>#REF!</v>
      </c>
      <c r="AF55" s="329" t="e">
        <f t="shared" si="84"/>
        <v>#REF!</v>
      </c>
      <c r="AG55" s="329" t="e">
        <f t="shared" si="84"/>
        <v>#REF!</v>
      </c>
      <c r="AH55" s="329" t="e">
        <f t="shared" si="84"/>
        <v>#REF!</v>
      </c>
      <c r="AI55" s="329" t="e">
        <f t="shared" si="84"/>
        <v>#REF!</v>
      </c>
      <c r="AJ55" s="329" t="e">
        <f t="shared" si="84"/>
        <v>#REF!</v>
      </c>
      <c r="AK55" s="329" t="e">
        <f t="shared" si="84"/>
        <v>#REF!</v>
      </c>
      <c r="AL55" s="329" t="e">
        <f t="shared" si="84"/>
        <v>#REF!</v>
      </c>
      <c r="AM55" s="329" t="e">
        <f t="shared" si="84"/>
        <v>#REF!</v>
      </c>
      <c r="AN55" s="329" t="e">
        <f t="shared" si="84"/>
        <v>#REF!</v>
      </c>
      <c r="AO55" s="329" t="e">
        <f t="shared" si="84"/>
        <v>#REF!</v>
      </c>
      <c r="AP55" s="329" t="e">
        <f t="shared" si="84"/>
        <v>#REF!</v>
      </c>
      <c r="AQ55" s="329" t="e">
        <f t="shared" si="84"/>
        <v>#REF!</v>
      </c>
      <c r="AR55" s="329" t="e">
        <f t="shared" si="84"/>
        <v>#REF!</v>
      </c>
      <c r="AS55" s="329" t="e">
        <f t="shared" si="84"/>
        <v>#REF!</v>
      </c>
      <c r="AT55" s="329" t="e">
        <f t="shared" si="84"/>
        <v>#REF!</v>
      </c>
      <c r="AU55" s="329" t="e">
        <f t="shared" si="84"/>
        <v>#REF!</v>
      </c>
      <c r="AV55" s="329" t="e">
        <f t="shared" si="84"/>
        <v>#REF!</v>
      </c>
      <c r="AW55" s="329" t="e">
        <f t="shared" si="84"/>
        <v>#REF!</v>
      </c>
      <c r="AX55" s="329" t="e">
        <f t="shared" si="84"/>
        <v>#REF!</v>
      </c>
      <c r="AY55" s="329" t="e">
        <f t="shared" si="84"/>
        <v>#REF!</v>
      </c>
      <c r="AZ55" s="329" t="e">
        <f t="shared" si="84"/>
        <v>#REF!</v>
      </c>
      <c r="BA55" s="329" t="e">
        <f t="shared" si="84"/>
        <v>#REF!</v>
      </c>
      <c r="BB55" s="329" t="e">
        <f t="shared" si="84"/>
        <v>#REF!</v>
      </c>
      <c r="BC55" s="329" t="e">
        <f t="shared" si="84"/>
        <v>#REF!</v>
      </c>
      <c r="BD55" s="329" t="e">
        <f t="shared" si="84"/>
        <v>#REF!</v>
      </c>
      <c r="BE55" s="329" t="e">
        <f t="shared" si="84"/>
        <v>#REF!</v>
      </c>
      <c r="BF55" s="329" t="e">
        <f t="shared" si="84"/>
        <v>#REF!</v>
      </c>
      <c r="BG55" s="329" t="e">
        <f t="shared" si="84"/>
        <v>#REF!</v>
      </c>
      <c r="BH55" s="329" t="e">
        <f t="shared" si="84"/>
        <v>#REF!</v>
      </c>
      <c r="BI55" s="329" t="e">
        <f t="shared" si="84"/>
        <v>#REF!</v>
      </c>
      <c r="BJ55" s="329" t="e">
        <f t="shared" si="84"/>
        <v>#REF!</v>
      </c>
      <c r="BK55" s="329" t="e">
        <f t="shared" si="84"/>
        <v>#REF!</v>
      </c>
      <c r="BL55" s="329" t="e">
        <f t="shared" si="84"/>
        <v>#REF!</v>
      </c>
      <c r="BM55" s="329" t="e">
        <f t="shared" si="84"/>
        <v>#REF!</v>
      </c>
      <c r="BN55" s="329" t="e">
        <f t="shared" si="84"/>
        <v>#REF!</v>
      </c>
      <c r="BO55" s="329" t="e">
        <f t="shared" si="84"/>
        <v>#REF!</v>
      </c>
      <c r="BP55" s="329" t="e">
        <f t="shared" si="84"/>
        <v>#REF!</v>
      </c>
      <c r="BQ55" s="329" t="e">
        <f t="shared" si="84"/>
        <v>#REF!</v>
      </c>
      <c r="BR55" s="329" t="e">
        <f t="shared" si="84"/>
        <v>#REF!</v>
      </c>
      <c r="BS55" s="329" t="e">
        <f t="shared" si="84"/>
        <v>#REF!</v>
      </c>
      <c r="BT55" s="329" t="e">
        <f t="shared" si="84"/>
        <v>#REF!</v>
      </c>
      <c r="BU55" s="329" t="e">
        <f t="shared" si="84"/>
        <v>#REF!</v>
      </c>
      <c r="BV55" s="329" t="e">
        <f t="shared" si="84"/>
        <v>#REF!</v>
      </c>
      <c r="BW55" s="329" t="e">
        <f t="shared" si="84"/>
        <v>#REF!</v>
      </c>
      <c r="BX55" s="329" t="e">
        <f t="shared" si="84"/>
        <v>#REF!</v>
      </c>
      <c r="BY55" s="329" t="e">
        <f t="shared" si="84"/>
        <v>#REF!</v>
      </c>
    </row>
    <row r="56" spans="1:77" ht="15.75" hidden="1" customHeight="1" outlineLevel="1" x14ac:dyDescent="0.25">
      <c r="A56" s="324" t="s">
        <v>470</v>
      </c>
      <c r="B56" s="325"/>
      <c r="C56" s="325" t="s">
        <v>471</v>
      </c>
      <c r="D56" s="326"/>
      <c r="E56" s="326"/>
      <c r="F56" s="326"/>
      <c r="G56" s="326"/>
      <c r="H56" s="326"/>
      <c r="I56" s="326"/>
      <c r="J56" s="327"/>
      <c r="K56" s="328"/>
      <c r="L56" s="328"/>
      <c r="M56" s="328"/>
      <c r="N56" s="328"/>
      <c r="O56" s="328"/>
      <c r="P56" s="328"/>
      <c r="Q56" s="328"/>
      <c r="R56" s="328"/>
      <c r="S56" s="328"/>
      <c r="T56" s="329"/>
      <c r="U56" s="329"/>
      <c r="V56" s="329"/>
      <c r="W56" s="329"/>
      <c r="X56" s="329"/>
      <c r="Y56" s="329"/>
      <c r="Z56" s="329"/>
      <c r="AA56" s="329"/>
      <c r="AB56" s="329"/>
      <c r="AC56" s="329"/>
      <c r="AD56" s="329"/>
      <c r="AE56" s="329"/>
      <c r="AF56" s="329"/>
      <c r="AG56" s="329"/>
      <c r="AH56" s="329"/>
      <c r="AI56" s="329"/>
      <c r="AJ56" s="329"/>
      <c r="AK56" s="329"/>
      <c r="AL56" s="329"/>
      <c r="AM56" s="329"/>
      <c r="AN56" s="329"/>
      <c r="AO56" s="329"/>
      <c r="AP56" s="329"/>
      <c r="AQ56" s="329"/>
      <c r="AR56" s="329"/>
      <c r="AS56" s="329"/>
      <c r="AT56" s="329"/>
      <c r="AU56" s="329"/>
      <c r="AV56" s="329"/>
      <c r="AW56" s="329"/>
      <c r="AX56" s="329"/>
      <c r="AY56" s="329"/>
      <c r="AZ56" s="329"/>
      <c r="BA56" s="329"/>
      <c r="BB56" s="329"/>
      <c r="BC56" s="329"/>
      <c r="BD56" s="329"/>
      <c r="BE56" s="329"/>
      <c r="BF56" s="329"/>
      <c r="BG56" s="329"/>
      <c r="BH56" s="329"/>
      <c r="BI56" s="329"/>
      <c r="BJ56" s="329"/>
      <c r="BK56" s="329"/>
      <c r="BL56" s="329"/>
      <c r="BM56" s="329"/>
      <c r="BN56" s="329"/>
      <c r="BO56" s="329"/>
      <c r="BP56" s="329"/>
      <c r="BQ56" s="329"/>
      <c r="BR56" s="329"/>
      <c r="BS56" s="329"/>
      <c r="BT56" s="329"/>
      <c r="BU56" s="329"/>
      <c r="BV56" s="329"/>
      <c r="BW56" s="329"/>
      <c r="BX56" s="329"/>
      <c r="BY56" s="329"/>
    </row>
    <row r="57" spans="1:77" ht="15.75" hidden="1" customHeight="1" outlineLevel="2" x14ac:dyDescent="0.25">
      <c r="A57" s="330"/>
      <c r="B57" s="331" t="s">
        <v>472</v>
      </c>
      <c r="C57" s="332" t="str">
        <f t="shared" ref="C57:C58" si="85">+C43</f>
        <v xml:space="preserve"> Цэвэр борлуулалтын орлого</v>
      </c>
      <c r="D57" s="328"/>
      <c r="E57" s="329" t="e">
        <f t="shared" ref="E57:I57" si="86">+E43/D43-1</f>
        <v>#DIV/0!</v>
      </c>
      <c r="F57" s="329">
        <f t="shared" si="86"/>
        <v>5.0807676038380691</v>
      </c>
      <c r="G57" s="329">
        <f t="shared" si="86"/>
        <v>0.83360328126184591</v>
      </c>
      <c r="H57" s="329">
        <f t="shared" si="86"/>
        <v>0.22364067132261067</v>
      </c>
      <c r="I57" s="329">
        <f t="shared" si="86"/>
        <v>0.17366449268833462</v>
      </c>
      <c r="J57" s="327"/>
      <c r="K57" s="328"/>
      <c r="L57" s="328"/>
      <c r="M57" s="328"/>
      <c r="N57" s="328"/>
      <c r="O57" s="328"/>
      <c r="P57" s="328"/>
      <c r="Q57" s="328"/>
      <c r="R57" s="328"/>
      <c r="S57" s="328"/>
      <c r="T57" s="329"/>
      <c r="U57" s="329">
        <f t="shared" ref="U57:BY57" si="87">+U43/T43-1</f>
        <v>0.2145023128092145</v>
      </c>
      <c r="V57" s="329">
        <f t="shared" si="87"/>
        <v>7.3562845712008995E-2</v>
      </c>
      <c r="W57" s="329">
        <f t="shared" si="87"/>
        <v>0.17302445133494371</v>
      </c>
      <c r="X57" s="329">
        <f t="shared" si="87"/>
        <v>0.1875975576250053</v>
      </c>
      <c r="Y57" s="329">
        <f t="shared" si="87"/>
        <v>6.0644795039619614E-2</v>
      </c>
      <c r="Z57" s="329">
        <f t="shared" si="87"/>
        <v>0.12418691884033062</v>
      </c>
      <c r="AA57" s="329">
        <f t="shared" si="87"/>
        <v>6.968503892811162E-2</v>
      </c>
      <c r="AB57" s="329">
        <f t="shared" si="87"/>
        <v>0.11939978968711218</v>
      </c>
      <c r="AC57" s="329">
        <f t="shared" si="87"/>
        <v>0.13333664024038838</v>
      </c>
      <c r="AD57" s="329">
        <f t="shared" si="87"/>
        <v>0</v>
      </c>
      <c r="AE57" s="329">
        <f t="shared" si="87"/>
        <v>2.7597452602073247E-2</v>
      </c>
      <c r="AF57" s="329">
        <f t="shared" si="87"/>
        <v>0.15945194034679022</v>
      </c>
      <c r="AG57" s="329">
        <f t="shared" si="87"/>
        <v>4.6358432302231245E-2</v>
      </c>
      <c r="AH57" s="329">
        <f t="shared" si="87"/>
        <v>2.4646611168474664E-2</v>
      </c>
      <c r="AI57" s="329">
        <f t="shared" si="87"/>
        <v>0.10473652522375532</v>
      </c>
      <c r="AJ57" s="329">
        <f t="shared" si="87"/>
        <v>0</v>
      </c>
      <c r="AK57" s="329">
        <f t="shared" si="87"/>
        <v>2.5144752107473911E-2</v>
      </c>
      <c r="AL57" s="329">
        <f t="shared" si="87"/>
        <v>8.399472674412789E-2</v>
      </c>
      <c r="AM57" s="329">
        <f t="shared" si="87"/>
        <v>4.2455285612255311E-2</v>
      </c>
      <c r="AN57" s="329">
        <f t="shared" si="87"/>
        <v>8.8782584322439684E-2</v>
      </c>
      <c r="AO57" s="329">
        <f t="shared" si="87"/>
        <v>7.8576049745443743E-2</v>
      </c>
      <c r="AP57" s="329">
        <f t="shared" si="87"/>
        <v>0</v>
      </c>
      <c r="AQ57" s="329">
        <f t="shared" si="87"/>
        <v>2.3614941841507919E-2</v>
      </c>
      <c r="AR57" s="329">
        <f t="shared" si="87"/>
        <v>4.3088947716829473E-3</v>
      </c>
      <c r="AS57" s="329">
        <f t="shared" si="87"/>
        <v>0</v>
      </c>
      <c r="AT57" s="329">
        <f t="shared" si="87"/>
        <v>3.864497478829243E-2</v>
      </c>
      <c r="AU57" s="329">
        <f t="shared" si="87"/>
        <v>4.3602616462972144E-3</v>
      </c>
      <c r="AV57" s="329">
        <f t="shared" si="87"/>
        <v>0</v>
      </c>
      <c r="AW57" s="329">
        <f t="shared" si="87"/>
        <v>0</v>
      </c>
      <c r="AX57" s="329">
        <f t="shared" si="87"/>
        <v>4.1128411278019694E-3</v>
      </c>
      <c r="AY57" s="329">
        <f t="shared" si="87"/>
        <v>0</v>
      </c>
      <c r="AZ57" s="329">
        <f t="shared" si="87"/>
        <v>6.4907866661710889E-2</v>
      </c>
      <c r="BA57" s="329">
        <f t="shared" si="87"/>
        <v>4.2060554171744702E-2</v>
      </c>
      <c r="BB57" s="329">
        <f t="shared" si="87"/>
        <v>0</v>
      </c>
      <c r="BC57" s="329">
        <f t="shared" si="87"/>
        <v>0</v>
      </c>
      <c r="BD57" s="329">
        <f t="shared" si="87"/>
        <v>3.6910881820106933E-3</v>
      </c>
      <c r="BE57" s="329">
        <f t="shared" si="87"/>
        <v>0</v>
      </c>
      <c r="BF57" s="329">
        <f t="shared" si="87"/>
        <v>0</v>
      </c>
      <c r="BG57" s="329">
        <f t="shared" si="87"/>
        <v>3.8818204948136703E-3</v>
      </c>
      <c r="BH57" s="329">
        <f t="shared" si="87"/>
        <v>3.6212474302671938E-2</v>
      </c>
      <c r="BI57" s="329">
        <f t="shared" si="87"/>
        <v>0</v>
      </c>
      <c r="BJ57" s="329">
        <f t="shared" si="87"/>
        <v>3.5352729237241309E-3</v>
      </c>
      <c r="BK57" s="329">
        <f t="shared" si="87"/>
        <v>0</v>
      </c>
      <c r="BL57" s="329">
        <f t="shared" si="87"/>
        <v>6.8876326488061634E-2</v>
      </c>
      <c r="BM57" s="329">
        <f t="shared" si="87"/>
        <v>3.4789159990706864E-3</v>
      </c>
      <c r="BN57" s="329">
        <f t="shared" si="87"/>
        <v>2.5338453249823756E-2</v>
      </c>
      <c r="BO57" s="329">
        <f t="shared" si="87"/>
        <v>3.4205808584570008E-2</v>
      </c>
      <c r="BP57" s="329">
        <f t="shared" si="87"/>
        <v>3.097279349819182E-3</v>
      </c>
      <c r="BQ57" s="329">
        <f t="shared" si="87"/>
        <v>0</v>
      </c>
      <c r="BR57" s="329">
        <f t="shared" si="87"/>
        <v>0</v>
      </c>
      <c r="BS57" s="329">
        <f t="shared" si="87"/>
        <v>2.7309131130488273E-2</v>
      </c>
      <c r="BT57" s="329">
        <f t="shared" si="87"/>
        <v>0</v>
      </c>
      <c r="BU57" s="329">
        <f t="shared" si="87"/>
        <v>0</v>
      </c>
      <c r="BV57" s="329">
        <f t="shared" si="87"/>
        <v>0</v>
      </c>
      <c r="BW57" s="329">
        <f t="shared" si="87"/>
        <v>3.0056345629272396E-3</v>
      </c>
      <c r="BX57" s="329">
        <f t="shared" si="87"/>
        <v>0</v>
      </c>
      <c r="BY57" s="329">
        <f t="shared" si="87"/>
        <v>0</v>
      </c>
    </row>
    <row r="58" spans="1:77" ht="15.75" hidden="1" customHeight="1" outlineLevel="2" x14ac:dyDescent="0.25">
      <c r="A58" s="330"/>
      <c r="B58" s="331" t="s">
        <v>458</v>
      </c>
      <c r="C58" s="332" t="str">
        <f t="shared" si="85"/>
        <v xml:space="preserve"> Борлуулсан бүтээгдэхүүний өртөг</v>
      </c>
      <c r="D58" s="328"/>
      <c r="E58" s="329" t="e">
        <f t="shared" ref="E58:I58" si="88">+E44/D44-1</f>
        <v>#DIV/0!</v>
      </c>
      <c r="F58" s="329" t="e">
        <f t="shared" si="88"/>
        <v>#DIV/0!</v>
      </c>
      <c r="G58" s="329" t="e">
        <f t="shared" si="88"/>
        <v>#DIV/0!</v>
      </c>
      <c r="H58" s="329" t="e">
        <f t="shared" si="88"/>
        <v>#DIV/0!</v>
      </c>
      <c r="I58" s="329" t="e">
        <f t="shared" si="88"/>
        <v>#DIV/0!</v>
      </c>
      <c r="J58" s="327"/>
      <c r="K58" s="328"/>
      <c r="L58" s="328"/>
      <c r="M58" s="328"/>
      <c r="N58" s="328"/>
      <c r="O58" s="328"/>
      <c r="P58" s="328"/>
      <c r="Q58" s="328"/>
      <c r="R58" s="328"/>
      <c r="S58" s="328"/>
      <c r="T58" s="329"/>
      <c r="U58" s="329" t="e">
        <f t="shared" ref="U58:BY58" si="89">+U44/T44-1</f>
        <v>#DIV/0!</v>
      </c>
      <c r="V58" s="329" t="e">
        <f t="shared" si="89"/>
        <v>#DIV/0!</v>
      </c>
      <c r="W58" s="329" t="e">
        <f t="shared" si="89"/>
        <v>#DIV/0!</v>
      </c>
      <c r="X58" s="329" t="e">
        <f t="shared" si="89"/>
        <v>#DIV/0!</v>
      </c>
      <c r="Y58" s="329" t="e">
        <f t="shared" si="89"/>
        <v>#DIV/0!</v>
      </c>
      <c r="Z58" s="329" t="e">
        <f t="shared" si="89"/>
        <v>#DIV/0!</v>
      </c>
      <c r="AA58" s="329" t="e">
        <f t="shared" si="89"/>
        <v>#DIV/0!</v>
      </c>
      <c r="AB58" s="329" t="e">
        <f t="shared" si="89"/>
        <v>#DIV/0!</v>
      </c>
      <c r="AC58" s="329" t="e">
        <f t="shared" si="89"/>
        <v>#DIV/0!</v>
      </c>
      <c r="AD58" s="329" t="e">
        <f t="shared" si="89"/>
        <v>#DIV/0!</v>
      </c>
      <c r="AE58" s="329" t="e">
        <f t="shared" si="89"/>
        <v>#DIV/0!</v>
      </c>
      <c r="AF58" s="329" t="e">
        <f t="shared" si="89"/>
        <v>#DIV/0!</v>
      </c>
      <c r="AG58" s="329" t="e">
        <f t="shared" si="89"/>
        <v>#DIV/0!</v>
      </c>
      <c r="AH58" s="329" t="e">
        <f t="shared" si="89"/>
        <v>#DIV/0!</v>
      </c>
      <c r="AI58" s="329" t="e">
        <f t="shared" si="89"/>
        <v>#DIV/0!</v>
      </c>
      <c r="AJ58" s="329" t="e">
        <f t="shared" si="89"/>
        <v>#DIV/0!</v>
      </c>
      <c r="AK58" s="329" t="e">
        <f t="shared" si="89"/>
        <v>#DIV/0!</v>
      </c>
      <c r="AL58" s="329" t="e">
        <f t="shared" si="89"/>
        <v>#DIV/0!</v>
      </c>
      <c r="AM58" s="329" t="e">
        <f t="shared" si="89"/>
        <v>#DIV/0!</v>
      </c>
      <c r="AN58" s="329" t="e">
        <f t="shared" si="89"/>
        <v>#DIV/0!</v>
      </c>
      <c r="AO58" s="329" t="e">
        <f t="shared" si="89"/>
        <v>#DIV/0!</v>
      </c>
      <c r="AP58" s="329" t="e">
        <f t="shared" si="89"/>
        <v>#DIV/0!</v>
      </c>
      <c r="AQ58" s="329" t="e">
        <f t="shared" si="89"/>
        <v>#DIV/0!</v>
      </c>
      <c r="AR58" s="329" t="e">
        <f t="shared" si="89"/>
        <v>#DIV/0!</v>
      </c>
      <c r="AS58" s="329" t="e">
        <f t="shared" si="89"/>
        <v>#DIV/0!</v>
      </c>
      <c r="AT58" s="329" t="e">
        <f t="shared" si="89"/>
        <v>#DIV/0!</v>
      </c>
      <c r="AU58" s="329" t="e">
        <f t="shared" si="89"/>
        <v>#DIV/0!</v>
      </c>
      <c r="AV58" s="329" t="e">
        <f t="shared" si="89"/>
        <v>#DIV/0!</v>
      </c>
      <c r="AW58" s="329" t="e">
        <f t="shared" si="89"/>
        <v>#DIV/0!</v>
      </c>
      <c r="AX58" s="329" t="e">
        <f t="shared" si="89"/>
        <v>#DIV/0!</v>
      </c>
      <c r="AY58" s="329" t="e">
        <f t="shared" si="89"/>
        <v>#DIV/0!</v>
      </c>
      <c r="AZ58" s="329" t="e">
        <f t="shared" si="89"/>
        <v>#DIV/0!</v>
      </c>
      <c r="BA58" s="329" t="e">
        <f t="shared" si="89"/>
        <v>#DIV/0!</v>
      </c>
      <c r="BB58" s="329" t="e">
        <f t="shared" si="89"/>
        <v>#DIV/0!</v>
      </c>
      <c r="BC58" s="329" t="e">
        <f t="shared" si="89"/>
        <v>#DIV/0!</v>
      </c>
      <c r="BD58" s="329" t="e">
        <f t="shared" si="89"/>
        <v>#DIV/0!</v>
      </c>
      <c r="BE58" s="329" t="e">
        <f t="shared" si="89"/>
        <v>#DIV/0!</v>
      </c>
      <c r="BF58" s="329" t="e">
        <f t="shared" si="89"/>
        <v>#DIV/0!</v>
      </c>
      <c r="BG58" s="329" t="e">
        <f t="shared" si="89"/>
        <v>#DIV/0!</v>
      </c>
      <c r="BH58" s="329" t="e">
        <f t="shared" si="89"/>
        <v>#DIV/0!</v>
      </c>
      <c r="BI58" s="329" t="e">
        <f t="shared" si="89"/>
        <v>#DIV/0!</v>
      </c>
      <c r="BJ58" s="329" t="e">
        <f t="shared" si="89"/>
        <v>#DIV/0!</v>
      </c>
      <c r="BK58" s="329" t="e">
        <f t="shared" si="89"/>
        <v>#DIV/0!</v>
      </c>
      <c r="BL58" s="329" t="e">
        <f t="shared" si="89"/>
        <v>#DIV/0!</v>
      </c>
      <c r="BM58" s="329" t="e">
        <f t="shared" si="89"/>
        <v>#DIV/0!</v>
      </c>
      <c r="BN58" s="329" t="e">
        <f t="shared" si="89"/>
        <v>#DIV/0!</v>
      </c>
      <c r="BO58" s="329" t="e">
        <f t="shared" si="89"/>
        <v>#DIV/0!</v>
      </c>
      <c r="BP58" s="329" t="e">
        <f t="shared" si="89"/>
        <v>#DIV/0!</v>
      </c>
      <c r="BQ58" s="329" t="e">
        <f t="shared" si="89"/>
        <v>#DIV/0!</v>
      </c>
      <c r="BR58" s="329" t="e">
        <f t="shared" si="89"/>
        <v>#DIV/0!</v>
      </c>
      <c r="BS58" s="329" t="e">
        <f t="shared" si="89"/>
        <v>#DIV/0!</v>
      </c>
      <c r="BT58" s="329" t="e">
        <f t="shared" si="89"/>
        <v>#DIV/0!</v>
      </c>
      <c r="BU58" s="329" t="e">
        <f t="shared" si="89"/>
        <v>#DIV/0!</v>
      </c>
      <c r="BV58" s="329" t="e">
        <f t="shared" si="89"/>
        <v>#DIV/0!</v>
      </c>
      <c r="BW58" s="329" t="e">
        <f t="shared" si="89"/>
        <v>#DIV/0!</v>
      </c>
      <c r="BX58" s="329" t="e">
        <f t="shared" si="89"/>
        <v>#DIV/0!</v>
      </c>
      <c r="BY58" s="329" t="e">
        <f t="shared" si="89"/>
        <v>#DIV/0!</v>
      </c>
    </row>
    <row r="59" spans="1:77" ht="15.75" hidden="1" customHeight="1" outlineLevel="2" x14ac:dyDescent="0.25">
      <c r="A59" s="330"/>
      <c r="B59" s="331" t="s">
        <v>399</v>
      </c>
      <c r="C59" s="332" t="s">
        <v>473</v>
      </c>
      <c r="D59" s="328"/>
      <c r="E59" s="329" t="e">
        <f t="shared" ref="E59:I59" si="90">+E46/D46-1</f>
        <v>#DIV/0!</v>
      </c>
      <c r="F59" s="329" t="e">
        <f t="shared" si="90"/>
        <v>#REF!</v>
      </c>
      <c r="G59" s="329" t="e">
        <f t="shared" si="90"/>
        <v>#REF!</v>
      </c>
      <c r="H59" s="329" t="e">
        <f t="shared" si="90"/>
        <v>#REF!</v>
      </c>
      <c r="I59" s="329" t="e">
        <f t="shared" si="90"/>
        <v>#REF!</v>
      </c>
      <c r="J59" s="327"/>
      <c r="K59" s="328"/>
      <c r="L59" s="328"/>
      <c r="M59" s="328"/>
      <c r="N59" s="328"/>
      <c r="O59" s="328"/>
      <c r="P59" s="328"/>
      <c r="Q59" s="328"/>
      <c r="R59" s="328"/>
      <c r="S59" s="328"/>
      <c r="T59" s="329">
        <f t="shared" ref="T59:BY59" si="91">+T46/S46-1</f>
        <v>-5.9162005165307674E-2</v>
      </c>
      <c r="U59" s="329">
        <f t="shared" si="91"/>
        <v>0.13506035593977939</v>
      </c>
      <c r="V59" s="329">
        <f t="shared" si="91"/>
        <v>2.7586786065834534E-2</v>
      </c>
      <c r="W59" s="329">
        <f t="shared" si="91"/>
        <v>0.20982446869202231</v>
      </c>
      <c r="X59" s="329">
        <f t="shared" si="91"/>
        <v>-4.7230871003233421E-2</v>
      </c>
      <c r="Y59" s="329">
        <f t="shared" si="91"/>
        <v>2.3574505968193993E-2</v>
      </c>
      <c r="Z59" s="329">
        <f t="shared" si="91"/>
        <v>6.6965696578661085</v>
      </c>
      <c r="AA59" s="329" t="e">
        <f t="shared" si="91"/>
        <v>#REF!</v>
      </c>
      <c r="AB59" s="329" t="e">
        <f t="shared" si="91"/>
        <v>#REF!</v>
      </c>
      <c r="AC59" s="329" t="e">
        <f t="shared" si="91"/>
        <v>#REF!</v>
      </c>
      <c r="AD59" s="329" t="e">
        <f t="shared" si="91"/>
        <v>#REF!</v>
      </c>
      <c r="AE59" s="329" t="e">
        <f t="shared" si="91"/>
        <v>#REF!</v>
      </c>
      <c r="AF59" s="329" t="e">
        <f t="shared" si="91"/>
        <v>#REF!</v>
      </c>
      <c r="AG59" s="329" t="e">
        <f t="shared" si="91"/>
        <v>#REF!</v>
      </c>
      <c r="AH59" s="329" t="e">
        <f t="shared" si="91"/>
        <v>#REF!</v>
      </c>
      <c r="AI59" s="329" t="e">
        <f t="shared" si="91"/>
        <v>#REF!</v>
      </c>
      <c r="AJ59" s="329" t="e">
        <f t="shared" si="91"/>
        <v>#REF!</v>
      </c>
      <c r="AK59" s="329" t="e">
        <f t="shared" si="91"/>
        <v>#REF!</v>
      </c>
      <c r="AL59" s="329" t="e">
        <f t="shared" si="91"/>
        <v>#REF!</v>
      </c>
      <c r="AM59" s="329" t="e">
        <f t="shared" si="91"/>
        <v>#REF!</v>
      </c>
      <c r="AN59" s="329" t="e">
        <f t="shared" si="91"/>
        <v>#REF!</v>
      </c>
      <c r="AO59" s="329" t="e">
        <f t="shared" si="91"/>
        <v>#REF!</v>
      </c>
      <c r="AP59" s="329" t="e">
        <f t="shared" si="91"/>
        <v>#REF!</v>
      </c>
      <c r="AQ59" s="329" t="e">
        <f t="shared" si="91"/>
        <v>#REF!</v>
      </c>
      <c r="AR59" s="329" t="e">
        <f t="shared" si="91"/>
        <v>#REF!</v>
      </c>
      <c r="AS59" s="329" t="e">
        <f t="shared" si="91"/>
        <v>#REF!</v>
      </c>
      <c r="AT59" s="329" t="e">
        <f t="shared" si="91"/>
        <v>#REF!</v>
      </c>
      <c r="AU59" s="329" t="e">
        <f t="shared" si="91"/>
        <v>#REF!</v>
      </c>
      <c r="AV59" s="329" t="e">
        <f t="shared" si="91"/>
        <v>#REF!</v>
      </c>
      <c r="AW59" s="329" t="e">
        <f t="shared" si="91"/>
        <v>#REF!</v>
      </c>
      <c r="AX59" s="329" t="e">
        <f t="shared" si="91"/>
        <v>#REF!</v>
      </c>
      <c r="AY59" s="329" t="e">
        <f t="shared" si="91"/>
        <v>#REF!</v>
      </c>
      <c r="AZ59" s="329" t="e">
        <f t="shared" si="91"/>
        <v>#REF!</v>
      </c>
      <c r="BA59" s="329" t="e">
        <f t="shared" si="91"/>
        <v>#REF!</v>
      </c>
      <c r="BB59" s="329" t="e">
        <f t="shared" si="91"/>
        <v>#REF!</v>
      </c>
      <c r="BC59" s="329" t="e">
        <f t="shared" si="91"/>
        <v>#REF!</v>
      </c>
      <c r="BD59" s="329" t="e">
        <f t="shared" si="91"/>
        <v>#REF!</v>
      </c>
      <c r="BE59" s="329" t="e">
        <f t="shared" si="91"/>
        <v>#REF!</v>
      </c>
      <c r="BF59" s="329" t="e">
        <f t="shared" si="91"/>
        <v>#REF!</v>
      </c>
      <c r="BG59" s="329" t="e">
        <f t="shared" si="91"/>
        <v>#REF!</v>
      </c>
      <c r="BH59" s="329" t="e">
        <f t="shared" si="91"/>
        <v>#REF!</v>
      </c>
      <c r="BI59" s="329" t="e">
        <f t="shared" si="91"/>
        <v>#REF!</v>
      </c>
      <c r="BJ59" s="329" t="e">
        <f t="shared" si="91"/>
        <v>#REF!</v>
      </c>
      <c r="BK59" s="329" t="e">
        <f t="shared" si="91"/>
        <v>#REF!</v>
      </c>
      <c r="BL59" s="329" t="e">
        <f t="shared" si="91"/>
        <v>#REF!</v>
      </c>
      <c r="BM59" s="329" t="e">
        <f t="shared" si="91"/>
        <v>#REF!</v>
      </c>
      <c r="BN59" s="329" t="e">
        <f t="shared" si="91"/>
        <v>#REF!</v>
      </c>
      <c r="BO59" s="329" t="e">
        <f t="shared" si="91"/>
        <v>#REF!</v>
      </c>
      <c r="BP59" s="329" t="e">
        <f t="shared" si="91"/>
        <v>#REF!</v>
      </c>
      <c r="BQ59" s="329" t="e">
        <f t="shared" si="91"/>
        <v>#REF!</v>
      </c>
      <c r="BR59" s="329" t="e">
        <f t="shared" si="91"/>
        <v>#REF!</v>
      </c>
      <c r="BS59" s="329" t="e">
        <f t="shared" si="91"/>
        <v>#REF!</v>
      </c>
      <c r="BT59" s="329" t="e">
        <f t="shared" si="91"/>
        <v>#REF!</v>
      </c>
      <c r="BU59" s="329" t="e">
        <f t="shared" si="91"/>
        <v>#REF!</v>
      </c>
      <c r="BV59" s="329" t="e">
        <f t="shared" si="91"/>
        <v>#REF!</v>
      </c>
      <c r="BW59" s="329" t="e">
        <f t="shared" si="91"/>
        <v>#REF!</v>
      </c>
      <c r="BX59" s="329" t="e">
        <f t="shared" si="91"/>
        <v>#REF!</v>
      </c>
      <c r="BY59" s="329" t="e">
        <f t="shared" si="91"/>
        <v>#REF!</v>
      </c>
    </row>
    <row r="60" spans="1:77" ht="15.75" hidden="1" customHeight="1" outlineLevel="2" x14ac:dyDescent="0.25">
      <c r="A60" s="330"/>
      <c r="B60" s="331" t="s">
        <v>474</v>
      </c>
      <c r="C60" s="332" t="str">
        <f t="shared" ref="C60:C61" si="92">+C47</f>
        <v xml:space="preserve"> Татварын дараах цэвэр ашиг /PAT/</v>
      </c>
      <c r="D60" s="328"/>
      <c r="E60" s="329"/>
      <c r="F60" s="329" t="e">
        <f t="shared" ref="F60:I60" si="93">F47/E47-1</f>
        <v>#REF!</v>
      </c>
      <c r="G60" s="329" t="e">
        <f t="shared" si="93"/>
        <v>#REF!</v>
      </c>
      <c r="H60" s="329" t="e">
        <f t="shared" si="93"/>
        <v>#REF!</v>
      </c>
      <c r="I60" s="329" t="e">
        <f t="shared" si="93"/>
        <v>#REF!</v>
      </c>
      <c r="J60" s="327"/>
      <c r="K60" s="328"/>
      <c r="L60" s="328"/>
      <c r="M60" s="328"/>
      <c r="N60" s="328"/>
      <c r="O60" s="328"/>
      <c r="P60" s="328"/>
      <c r="Q60" s="328"/>
      <c r="R60" s="328"/>
      <c r="S60" s="328"/>
      <c r="T60" s="329">
        <f t="shared" ref="T60:BY60" si="94">T47/S47-1</f>
        <v>2.9051030131976261</v>
      </c>
      <c r="U60" s="329">
        <f t="shared" si="94"/>
        <v>0.22787543050601178</v>
      </c>
      <c r="V60" s="329">
        <f t="shared" si="94"/>
        <v>8.0717343059852231E-2</v>
      </c>
      <c r="W60" s="329">
        <f t="shared" si="94"/>
        <v>0.16757940232678625</v>
      </c>
      <c r="X60" s="329">
        <f t="shared" si="94"/>
        <v>0.22360069772767011</v>
      </c>
      <c r="Y60" s="329">
        <f t="shared" si="94"/>
        <v>6.5070308256761411E-2</v>
      </c>
      <c r="Z60" s="329">
        <f t="shared" si="94"/>
        <v>-0.62986577990854387</v>
      </c>
      <c r="AA60" s="329" t="e">
        <f t="shared" si="94"/>
        <v>#REF!</v>
      </c>
      <c r="AB60" s="329" t="e">
        <f t="shared" si="94"/>
        <v>#REF!</v>
      </c>
      <c r="AC60" s="329" t="e">
        <f t="shared" si="94"/>
        <v>#REF!</v>
      </c>
      <c r="AD60" s="329" t="e">
        <f t="shared" si="94"/>
        <v>#REF!</v>
      </c>
      <c r="AE60" s="329" t="e">
        <f t="shared" si="94"/>
        <v>#REF!</v>
      </c>
      <c r="AF60" s="329" t="e">
        <f t="shared" si="94"/>
        <v>#REF!</v>
      </c>
      <c r="AG60" s="329" t="e">
        <f t="shared" si="94"/>
        <v>#REF!</v>
      </c>
      <c r="AH60" s="329" t="e">
        <f t="shared" si="94"/>
        <v>#REF!</v>
      </c>
      <c r="AI60" s="329" t="e">
        <f t="shared" si="94"/>
        <v>#REF!</v>
      </c>
      <c r="AJ60" s="329" t="e">
        <f t="shared" si="94"/>
        <v>#REF!</v>
      </c>
      <c r="AK60" s="329" t="e">
        <f t="shared" si="94"/>
        <v>#REF!</v>
      </c>
      <c r="AL60" s="329" t="e">
        <f t="shared" si="94"/>
        <v>#REF!</v>
      </c>
      <c r="AM60" s="329" t="e">
        <f t="shared" si="94"/>
        <v>#REF!</v>
      </c>
      <c r="AN60" s="329" t="e">
        <f t="shared" si="94"/>
        <v>#REF!</v>
      </c>
      <c r="AO60" s="329" t="e">
        <f t="shared" si="94"/>
        <v>#REF!</v>
      </c>
      <c r="AP60" s="329" t="e">
        <f t="shared" si="94"/>
        <v>#REF!</v>
      </c>
      <c r="AQ60" s="329" t="e">
        <f t="shared" si="94"/>
        <v>#REF!</v>
      </c>
      <c r="AR60" s="329" t="e">
        <f t="shared" si="94"/>
        <v>#REF!</v>
      </c>
      <c r="AS60" s="329" t="e">
        <f t="shared" si="94"/>
        <v>#REF!</v>
      </c>
      <c r="AT60" s="329" t="e">
        <f t="shared" si="94"/>
        <v>#REF!</v>
      </c>
      <c r="AU60" s="329" t="e">
        <f t="shared" si="94"/>
        <v>#REF!</v>
      </c>
      <c r="AV60" s="329" t="e">
        <f t="shared" si="94"/>
        <v>#REF!</v>
      </c>
      <c r="AW60" s="329" t="e">
        <f t="shared" si="94"/>
        <v>#REF!</v>
      </c>
      <c r="AX60" s="329" t="e">
        <f t="shared" si="94"/>
        <v>#REF!</v>
      </c>
      <c r="AY60" s="329" t="e">
        <f t="shared" si="94"/>
        <v>#REF!</v>
      </c>
      <c r="AZ60" s="329" t="e">
        <f t="shared" si="94"/>
        <v>#REF!</v>
      </c>
      <c r="BA60" s="329" t="e">
        <f t="shared" si="94"/>
        <v>#REF!</v>
      </c>
      <c r="BB60" s="329" t="e">
        <f t="shared" si="94"/>
        <v>#REF!</v>
      </c>
      <c r="BC60" s="329" t="e">
        <f t="shared" si="94"/>
        <v>#REF!</v>
      </c>
      <c r="BD60" s="329" t="e">
        <f t="shared" si="94"/>
        <v>#REF!</v>
      </c>
      <c r="BE60" s="329" t="e">
        <f t="shared" si="94"/>
        <v>#REF!</v>
      </c>
      <c r="BF60" s="329" t="e">
        <f t="shared" si="94"/>
        <v>#REF!</v>
      </c>
      <c r="BG60" s="329" t="e">
        <f t="shared" si="94"/>
        <v>#REF!</v>
      </c>
      <c r="BH60" s="329" t="e">
        <f t="shared" si="94"/>
        <v>#REF!</v>
      </c>
      <c r="BI60" s="329" t="e">
        <f t="shared" si="94"/>
        <v>#REF!</v>
      </c>
      <c r="BJ60" s="329" t="e">
        <f t="shared" si="94"/>
        <v>#REF!</v>
      </c>
      <c r="BK60" s="329" t="e">
        <f t="shared" si="94"/>
        <v>#REF!</v>
      </c>
      <c r="BL60" s="329" t="e">
        <f t="shared" si="94"/>
        <v>#REF!</v>
      </c>
      <c r="BM60" s="329" t="e">
        <f t="shared" si="94"/>
        <v>#REF!</v>
      </c>
      <c r="BN60" s="329" t="e">
        <f t="shared" si="94"/>
        <v>#REF!</v>
      </c>
      <c r="BO60" s="329" t="e">
        <f t="shared" si="94"/>
        <v>#REF!</v>
      </c>
      <c r="BP60" s="329" t="e">
        <f t="shared" si="94"/>
        <v>#REF!</v>
      </c>
      <c r="BQ60" s="329" t="e">
        <f t="shared" si="94"/>
        <v>#REF!</v>
      </c>
      <c r="BR60" s="329" t="e">
        <f t="shared" si="94"/>
        <v>#REF!</v>
      </c>
      <c r="BS60" s="329" t="e">
        <f t="shared" si="94"/>
        <v>#REF!</v>
      </c>
      <c r="BT60" s="329" t="e">
        <f t="shared" si="94"/>
        <v>#REF!</v>
      </c>
      <c r="BU60" s="329" t="e">
        <f t="shared" si="94"/>
        <v>#REF!</v>
      </c>
      <c r="BV60" s="329" t="e">
        <f t="shared" si="94"/>
        <v>#REF!</v>
      </c>
      <c r="BW60" s="329" t="e">
        <f t="shared" si="94"/>
        <v>#REF!</v>
      </c>
      <c r="BX60" s="329" t="e">
        <f t="shared" si="94"/>
        <v>#REF!</v>
      </c>
      <c r="BY60" s="329" t="e">
        <f t="shared" si="94"/>
        <v>#REF!</v>
      </c>
    </row>
    <row r="61" spans="1:77" ht="15.75" hidden="1" customHeight="1" outlineLevel="2" x14ac:dyDescent="0.25">
      <c r="A61" s="330"/>
      <c r="B61" s="331" t="s">
        <v>450</v>
      </c>
      <c r="C61" s="332" t="str">
        <f t="shared" si="92"/>
        <v xml:space="preserve"> Хүү татвар, элэгдэлийн өмнөх ашиг /EBITDA/</v>
      </c>
      <c r="D61" s="328"/>
      <c r="E61" s="329"/>
      <c r="F61" s="329" t="e">
        <f t="shared" ref="F61:I61" si="95">+F39/E39-1</f>
        <v>#REF!</v>
      </c>
      <c r="G61" s="329" t="e">
        <f t="shared" si="95"/>
        <v>#REF!</v>
      </c>
      <c r="H61" s="329" t="e">
        <f t="shared" si="95"/>
        <v>#REF!</v>
      </c>
      <c r="I61" s="329" t="e">
        <f t="shared" si="95"/>
        <v>#REF!</v>
      </c>
      <c r="J61" s="327"/>
      <c r="K61" s="328"/>
      <c r="L61" s="328"/>
      <c r="M61" s="328"/>
      <c r="N61" s="328"/>
      <c r="O61" s="328"/>
      <c r="P61" s="328"/>
      <c r="Q61" s="328"/>
      <c r="R61" s="328"/>
      <c r="S61" s="328"/>
      <c r="T61" s="329">
        <f t="shared" ref="T61:BY61" si="96">+T39/S39-1</f>
        <v>2.3023648229850018</v>
      </c>
      <c r="U61" s="329">
        <f t="shared" si="96"/>
        <v>0.21355883925958774</v>
      </c>
      <c r="V61" s="329">
        <f t="shared" si="96"/>
        <v>7.6538576183838192E-2</v>
      </c>
      <c r="W61" s="329">
        <f t="shared" si="96"/>
        <v>0.15952056617566823</v>
      </c>
      <c r="X61" s="329">
        <f t="shared" si="96"/>
        <v>0.21432713984251173</v>
      </c>
      <c r="Y61" s="329">
        <f t="shared" si="96"/>
        <v>6.2847917636636552E-2</v>
      </c>
      <c r="Z61" s="329">
        <f t="shared" si="96"/>
        <v>-0.60962559762643798</v>
      </c>
      <c r="AA61" s="329" t="e">
        <f t="shared" si="96"/>
        <v>#REF!</v>
      </c>
      <c r="AB61" s="329" t="e">
        <f t="shared" si="96"/>
        <v>#REF!</v>
      </c>
      <c r="AC61" s="329" t="e">
        <f t="shared" si="96"/>
        <v>#REF!</v>
      </c>
      <c r="AD61" s="329" t="e">
        <f t="shared" si="96"/>
        <v>#REF!</v>
      </c>
      <c r="AE61" s="329" t="e">
        <f t="shared" si="96"/>
        <v>#REF!</v>
      </c>
      <c r="AF61" s="329" t="e">
        <f t="shared" si="96"/>
        <v>#REF!</v>
      </c>
      <c r="AG61" s="329" t="e">
        <f t="shared" si="96"/>
        <v>#REF!</v>
      </c>
      <c r="AH61" s="329" t="e">
        <f t="shared" si="96"/>
        <v>#REF!</v>
      </c>
      <c r="AI61" s="329" t="e">
        <f t="shared" si="96"/>
        <v>#REF!</v>
      </c>
      <c r="AJ61" s="329" t="e">
        <f t="shared" si="96"/>
        <v>#REF!</v>
      </c>
      <c r="AK61" s="329" t="e">
        <f t="shared" si="96"/>
        <v>#REF!</v>
      </c>
      <c r="AL61" s="329" t="e">
        <f t="shared" si="96"/>
        <v>#REF!</v>
      </c>
      <c r="AM61" s="329" t="e">
        <f t="shared" si="96"/>
        <v>#REF!</v>
      </c>
      <c r="AN61" s="329" t="e">
        <f t="shared" si="96"/>
        <v>#REF!</v>
      </c>
      <c r="AO61" s="329" t="e">
        <f t="shared" si="96"/>
        <v>#REF!</v>
      </c>
      <c r="AP61" s="329" t="e">
        <f t="shared" si="96"/>
        <v>#REF!</v>
      </c>
      <c r="AQ61" s="329" t="e">
        <f t="shared" si="96"/>
        <v>#REF!</v>
      </c>
      <c r="AR61" s="329" t="e">
        <f t="shared" si="96"/>
        <v>#REF!</v>
      </c>
      <c r="AS61" s="329" t="e">
        <f t="shared" si="96"/>
        <v>#REF!</v>
      </c>
      <c r="AT61" s="329" t="e">
        <f t="shared" si="96"/>
        <v>#REF!</v>
      </c>
      <c r="AU61" s="329" t="e">
        <f t="shared" si="96"/>
        <v>#REF!</v>
      </c>
      <c r="AV61" s="329" t="e">
        <f t="shared" si="96"/>
        <v>#REF!</v>
      </c>
      <c r="AW61" s="329" t="e">
        <f t="shared" si="96"/>
        <v>#REF!</v>
      </c>
      <c r="AX61" s="329" t="e">
        <f t="shared" si="96"/>
        <v>#REF!</v>
      </c>
      <c r="AY61" s="329" t="e">
        <f t="shared" si="96"/>
        <v>#REF!</v>
      </c>
      <c r="AZ61" s="329" t="e">
        <f t="shared" si="96"/>
        <v>#REF!</v>
      </c>
      <c r="BA61" s="329" t="e">
        <f t="shared" si="96"/>
        <v>#REF!</v>
      </c>
      <c r="BB61" s="329" t="e">
        <f t="shared" si="96"/>
        <v>#REF!</v>
      </c>
      <c r="BC61" s="329" t="e">
        <f t="shared" si="96"/>
        <v>#REF!</v>
      </c>
      <c r="BD61" s="329" t="e">
        <f t="shared" si="96"/>
        <v>#REF!</v>
      </c>
      <c r="BE61" s="329" t="e">
        <f t="shared" si="96"/>
        <v>#REF!</v>
      </c>
      <c r="BF61" s="329" t="e">
        <f t="shared" si="96"/>
        <v>#REF!</v>
      </c>
      <c r="BG61" s="329" t="e">
        <f t="shared" si="96"/>
        <v>#REF!</v>
      </c>
      <c r="BH61" s="329" t="e">
        <f t="shared" si="96"/>
        <v>#REF!</v>
      </c>
      <c r="BI61" s="329" t="e">
        <f t="shared" si="96"/>
        <v>#REF!</v>
      </c>
      <c r="BJ61" s="329" t="e">
        <f t="shared" si="96"/>
        <v>#REF!</v>
      </c>
      <c r="BK61" s="329" t="e">
        <f t="shared" si="96"/>
        <v>#REF!</v>
      </c>
      <c r="BL61" s="329" t="e">
        <f t="shared" si="96"/>
        <v>#REF!</v>
      </c>
      <c r="BM61" s="329" t="e">
        <f t="shared" si="96"/>
        <v>#REF!</v>
      </c>
      <c r="BN61" s="329" t="e">
        <f t="shared" si="96"/>
        <v>#REF!</v>
      </c>
      <c r="BO61" s="329" t="e">
        <f t="shared" si="96"/>
        <v>#REF!</v>
      </c>
      <c r="BP61" s="329" t="e">
        <f t="shared" si="96"/>
        <v>#REF!</v>
      </c>
      <c r="BQ61" s="329" t="e">
        <f t="shared" si="96"/>
        <v>#REF!</v>
      </c>
      <c r="BR61" s="329" t="e">
        <f t="shared" si="96"/>
        <v>#REF!</v>
      </c>
      <c r="BS61" s="329" t="e">
        <f t="shared" si="96"/>
        <v>#REF!</v>
      </c>
      <c r="BT61" s="329" t="e">
        <f t="shared" si="96"/>
        <v>#REF!</v>
      </c>
      <c r="BU61" s="329" t="e">
        <f t="shared" si="96"/>
        <v>#REF!</v>
      </c>
      <c r="BV61" s="329" t="e">
        <f t="shared" si="96"/>
        <v>#REF!</v>
      </c>
      <c r="BW61" s="329" t="e">
        <f t="shared" si="96"/>
        <v>#REF!</v>
      </c>
      <c r="BX61" s="329" t="e">
        <f t="shared" si="96"/>
        <v>#REF!</v>
      </c>
      <c r="BY61" s="329" t="e">
        <f t="shared" si="96"/>
        <v>#REF!</v>
      </c>
    </row>
    <row r="62" spans="1:77" ht="15.75" hidden="1" customHeight="1" outlineLevel="1" x14ac:dyDescent="0.25">
      <c r="A62" s="324" t="s">
        <v>461</v>
      </c>
      <c r="B62" s="325"/>
      <c r="C62" s="325" t="s">
        <v>475</v>
      </c>
      <c r="D62" s="326"/>
      <c r="E62" s="326"/>
      <c r="F62" s="326"/>
      <c r="G62" s="326"/>
      <c r="H62" s="326"/>
      <c r="I62" s="326"/>
      <c r="J62" s="327"/>
      <c r="K62" s="328"/>
      <c r="L62" s="328"/>
      <c r="M62" s="328"/>
      <c r="N62" s="328"/>
      <c r="O62" s="328"/>
      <c r="P62" s="328"/>
      <c r="Q62" s="328"/>
      <c r="R62" s="328"/>
      <c r="S62" s="328"/>
      <c r="T62" s="329"/>
      <c r="U62" s="329"/>
      <c r="V62" s="329"/>
      <c r="W62" s="329"/>
      <c r="X62" s="329"/>
      <c r="Y62" s="329"/>
      <c r="Z62" s="329"/>
      <c r="AA62" s="329"/>
      <c r="AB62" s="329"/>
      <c r="AC62" s="329"/>
      <c r="AD62" s="329"/>
      <c r="AE62" s="329"/>
      <c r="AF62" s="329"/>
      <c r="AG62" s="329"/>
      <c r="AH62" s="329"/>
      <c r="AI62" s="329"/>
      <c r="AJ62" s="329"/>
      <c r="AK62" s="329"/>
      <c r="AL62" s="329"/>
      <c r="AM62" s="329"/>
      <c r="AN62" s="329"/>
      <c r="AO62" s="329"/>
      <c r="AP62" s="329"/>
      <c r="AQ62" s="329"/>
      <c r="AR62" s="329"/>
      <c r="AS62" s="329"/>
      <c r="AT62" s="329"/>
      <c r="AU62" s="329"/>
      <c r="AV62" s="329"/>
      <c r="AW62" s="329"/>
      <c r="AX62" s="329"/>
      <c r="AY62" s="329"/>
      <c r="AZ62" s="329"/>
      <c r="BA62" s="329"/>
      <c r="BB62" s="329"/>
      <c r="BC62" s="329"/>
      <c r="BD62" s="329"/>
      <c r="BE62" s="329"/>
      <c r="BF62" s="329"/>
      <c r="BG62" s="329"/>
      <c r="BH62" s="329"/>
      <c r="BI62" s="329"/>
      <c r="BJ62" s="329"/>
      <c r="BK62" s="329"/>
      <c r="BL62" s="329"/>
      <c r="BM62" s="329"/>
      <c r="BN62" s="329"/>
      <c r="BO62" s="329"/>
      <c r="BP62" s="329"/>
      <c r="BQ62" s="329"/>
      <c r="BR62" s="329"/>
      <c r="BS62" s="329"/>
      <c r="BT62" s="329"/>
      <c r="BU62" s="329"/>
      <c r="BV62" s="329"/>
      <c r="BW62" s="329"/>
      <c r="BX62" s="329"/>
      <c r="BY62" s="329"/>
    </row>
    <row r="63" spans="1:77" ht="15.75" hidden="1" customHeight="1" outlineLevel="2" x14ac:dyDescent="0.25">
      <c r="A63" s="330"/>
      <c r="B63" s="331" t="s">
        <v>476</v>
      </c>
      <c r="C63" s="332" t="s">
        <v>477</v>
      </c>
      <c r="D63" s="336">
        <f t="shared" ref="D63:I63" si="97">+D37/D92</f>
        <v>0</v>
      </c>
      <c r="E63" s="336">
        <f t="shared" si="97"/>
        <v>0.16822647052150402</v>
      </c>
      <c r="F63" s="336" t="e">
        <f t="shared" si="97"/>
        <v>#REF!</v>
      </c>
      <c r="G63" s="336" t="e">
        <f t="shared" si="97"/>
        <v>#REF!</v>
      </c>
      <c r="H63" s="336" t="e">
        <f t="shared" si="97"/>
        <v>#REF!</v>
      </c>
      <c r="I63" s="336" t="e">
        <f t="shared" si="97"/>
        <v>#REF!</v>
      </c>
      <c r="J63" s="327"/>
      <c r="K63" s="328"/>
      <c r="L63" s="328"/>
      <c r="M63" s="328"/>
      <c r="N63" s="328"/>
      <c r="O63" s="328"/>
      <c r="P63" s="328"/>
      <c r="Q63" s="328"/>
      <c r="R63" s="328"/>
      <c r="S63" s="328"/>
      <c r="T63" s="336">
        <f t="shared" ref="T63:BY63" si="98">+T37/T92</f>
        <v>7.8121136833574176E-2</v>
      </c>
      <c r="U63" s="336">
        <f t="shared" si="98"/>
        <v>9.5923024521143943E-2</v>
      </c>
      <c r="V63" s="336">
        <f t="shared" si="98"/>
        <v>0.10366567619875573</v>
      </c>
      <c r="W63" s="336">
        <f t="shared" si="98"/>
        <v>0.12103790825794536</v>
      </c>
      <c r="X63" s="336">
        <f t="shared" si="98"/>
        <v>0.14810206899591966</v>
      </c>
      <c r="Y63" s="336">
        <f t="shared" si="98"/>
        <v>0.15773911627894829</v>
      </c>
      <c r="Z63" s="336">
        <f t="shared" si="98"/>
        <v>5.8384644781824049E-2</v>
      </c>
      <c r="AA63" s="336" t="e">
        <f t="shared" si="98"/>
        <v>#REF!</v>
      </c>
      <c r="AB63" s="336" t="e">
        <f t="shared" si="98"/>
        <v>#REF!</v>
      </c>
      <c r="AC63" s="336" t="e">
        <f t="shared" si="98"/>
        <v>#REF!</v>
      </c>
      <c r="AD63" s="336" t="e">
        <f t="shared" si="98"/>
        <v>#REF!</v>
      </c>
      <c r="AE63" s="336" t="e">
        <f t="shared" si="98"/>
        <v>#REF!</v>
      </c>
      <c r="AF63" s="336" t="e">
        <f t="shared" si="98"/>
        <v>#REF!</v>
      </c>
      <c r="AG63" s="336" t="e">
        <f t="shared" si="98"/>
        <v>#REF!</v>
      </c>
      <c r="AH63" s="336" t="e">
        <f t="shared" si="98"/>
        <v>#REF!</v>
      </c>
      <c r="AI63" s="336" t="e">
        <f t="shared" si="98"/>
        <v>#REF!</v>
      </c>
      <c r="AJ63" s="336" t="e">
        <f t="shared" si="98"/>
        <v>#REF!</v>
      </c>
      <c r="AK63" s="336" t="e">
        <f t="shared" si="98"/>
        <v>#REF!</v>
      </c>
      <c r="AL63" s="336" t="e">
        <f t="shared" si="98"/>
        <v>#REF!</v>
      </c>
      <c r="AM63" s="336" t="e">
        <f t="shared" si="98"/>
        <v>#REF!</v>
      </c>
      <c r="AN63" s="336" t="e">
        <f t="shared" si="98"/>
        <v>#REF!</v>
      </c>
      <c r="AO63" s="336" t="e">
        <f t="shared" si="98"/>
        <v>#REF!</v>
      </c>
      <c r="AP63" s="336" t="e">
        <f t="shared" si="98"/>
        <v>#REF!</v>
      </c>
      <c r="AQ63" s="336" t="e">
        <f t="shared" si="98"/>
        <v>#REF!</v>
      </c>
      <c r="AR63" s="336" t="e">
        <f t="shared" si="98"/>
        <v>#REF!</v>
      </c>
      <c r="AS63" s="336" t="e">
        <f t="shared" si="98"/>
        <v>#REF!</v>
      </c>
      <c r="AT63" s="336" t="e">
        <f t="shared" si="98"/>
        <v>#REF!</v>
      </c>
      <c r="AU63" s="336" t="e">
        <f t="shared" si="98"/>
        <v>#REF!</v>
      </c>
      <c r="AV63" s="336" t="e">
        <f t="shared" si="98"/>
        <v>#REF!</v>
      </c>
      <c r="AW63" s="336" t="e">
        <f t="shared" si="98"/>
        <v>#REF!</v>
      </c>
      <c r="AX63" s="336" t="e">
        <f t="shared" si="98"/>
        <v>#REF!</v>
      </c>
      <c r="AY63" s="336" t="e">
        <f t="shared" si="98"/>
        <v>#REF!</v>
      </c>
      <c r="AZ63" s="336" t="e">
        <f t="shared" si="98"/>
        <v>#REF!</v>
      </c>
      <c r="BA63" s="336" t="e">
        <f t="shared" si="98"/>
        <v>#REF!</v>
      </c>
      <c r="BB63" s="336" t="e">
        <f t="shared" si="98"/>
        <v>#REF!</v>
      </c>
      <c r="BC63" s="336" t="e">
        <f t="shared" si="98"/>
        <v>#REF!</v>
      </c>
      <c r="BD63" s="336" t="e">
        <f t="shared" si="98"/>
        <v>#REF!</v>
      </c>
      <c r="BE63" s="336" t="e">
        <f t="shared" si="98"/>
        <v>#REF!</v>
      </c>
      <c r="BF63" s="336" t="e">
        <f t="shared" si="98"/>
        <v>#REF!</v>
      </c>
      <c r="BG63" s="336" t="e">
        <f t="shared" si="98"/>
        <v>#REF!</v>
      </c>
      <c r="BH63" s="336" t="e">
        <f t="shared" si="98"/>
        <v>#REF!</v>
      </c>
      <c r="BI63" s="336" t="e">
        <f t="shared" si="98"/>
        <v>#REF!</v>
      </c>
      <c r="BJ63" s="336" t="e">
        <f t="shared" si="98"/>
        <v>#REF!</v>
      </c>
      <c r="BK63" s="336" t="e">
        <f t="shared" si="98"/>
        <v>#REF!</v>
      </c>
      <c r="BL63" s="336" t="e">
        <f t="shared" si="98"/>
        <v>#REF!</v>
      </c>
      <c r="BM63" s="336" t="e">
        <f t="shared" si="98"/>
        <v>#REF!</v>
      </c>
      <c r="BN63" s="336" t="e">
        <f t="shared" si="98"/>
        <v>#REF!</v>
      </c>
      <c r="BO63" s="336" t="e">
        <f t="shared" si="98"/>
        <v>#REF!</v>
      </c>
      <c r="BP63" s="336" t="e">
        <f t="shared" si="98"/>
        <v>#REF!</v>
      </c>
      <c r="BQ63" s="336" t="e">
        <f t="shared" si="98"/>
        <v>#REF!</v>
      </c>
      <c r="BR63" s="336" t="e">
        <f t="shared" si="98"/>
        <v>#REF!</v>
      </c>
      <c r="BS63" s="336" t="e">
        <f t="shared" si="98"/>
        <v>#REF!</v>
      </c>
      <c r="BT63" s="336" t="e">
        <f t="shared" si="98"/>
        <v>#REF!</v>
      </c>
      <c r="BU63" s="336" t="e">
        <f t="shared" si="98"/>
        <v>#REF!</v>
      </c>
      <c r="BV63" s="336" t="e">
        <f t="shared" si="98"/>
        <v>#REF!</v>
      </c>
      <c r="BW63" s="336" t="e">
        <f t="shared" si="98"/>
        <v>#REF!</v>
      </c>
      <c r="BX63" s="336" t="e">
        <f t="shared" si="98"/>
        <v>#REF!</v>
      </c>
      <c r="BY63" s="336" t="e">
        <f t="shared" si="98"/>
        <v>#REF!</v>
      </c>
    </row>
    <row r="64" spans="1:77" ht="15.75" customHeight="1" x14ac:dyDescent="0.25">
      <c r="A64" s="337"/>
      <c r="B64" s="338"/>
      <c r="C64" s="338"/>
      <c r="D64" s="339"/>
      <c r="E64" s="339"/>
      <c r="F64" s="339"/>
      <c r="G64" s="339"/>
      <c r="H64" s="339"/>
      <c r="I64" s="339"/>
      <c r="J64" s="340"/>
      <c r="K64" s="339"/>
      <c r="L64" s="339"/>
      <c r="M64" s="339"/>
      <c r="N64" s="339"/>
      <c r="O64" s="339"/>
      <c r="P64" s="339"/>
      <c r="Q64" s="339"/>
      <c r="R64" s="339"/>
      <c r="S64" s="339"/>
      <c r="T64" s="339"/>
      <c r="U64" s="339"/>
      <c r="V64" s="339"/>
      <c r="W64" s="339"/>
      <c r="X64" s="339"/>
      <c r="Y64" s="339"/>
      <c r="Z64" s="339"/>
      <c r="AA64" s="339"/>
      <c r="AB64" s="339"/>
      <c r="AC64" s="339"/>
      <c r="AD64" s="339"/>
      <c r="AE64" s="339"/>
      <c r="AF64" s="339"/>
      <c r="AG64" s="339"/>
      <c r="AH64" s="339"/>
      <c r="AI64" s="340"/>
      <c r="AJ64" s="340"/>
      <c r="AK64" s="340"/>
      <c r="AL64" s="340"/>
      <c r="AM64" s="340"/>
      <c r="AN64" s="340"/>
      <c r="AO64" s="340"/>
      <c r="AP64" s="340"/>
      <c r="AQ64" s="340"/>
      <c r="AR64" s="340"/>
      <c r="AS64" s="340"/>
      <c r="AT64" s="340"/>
      <c r="AU64" s="340"/>
      <c r="AV64" s="340"/>
      <c r="AW64" s="340"/>
      <c r="AX64" s="340"/>
      <c r="AY64" s="340"/>
      <c r="AZ64" s="340"/>
      <c r="BA64" s="340"/>
      <c r="BB64" s="340"/>
      <c r="BC64" s="340"/>
      <c r="BD64" s="340"/>
      <c r="BE64" s="340"/>
      <c r="BF64" s="340"/>
      <c r="BG64" s="340"/>
      <c r="BH64" s="340"/>
      <c r="BI64" s="340"/>
      <c r="BJ64" s="340"/>
      <c r="BK64" s="340"/>
      <c r="BL64" s="340"/>
      <c r="BM64" s="340"/>
      <c r="BN64" s="340"/>
      <c r="BO64" s="340"/>
      <c r="BP64" s="340"/>
      <c r="BQ64" s="340"/>
      <c r="BR64" s="340"/>
      <c r="BS64" s="340"/>
      <c r="BT64" s="340"/>
      <c r="BU64" s="340"/>
      <c r="BV64" s="340"/>
      <c r="BW64" s="340"/>
      <c r="BX64" s="340"/>
      <c r="BY64" s="340"/>
    </row>
    <row r="65" spans="1:77" ht="15.75" customHeight="1" x14ac:dyDescent="0.25">
      <c r="A65" s="635" t="s">
        <v>478</v>
      </c>
      <c r="B65" s="621"/>
      <c r="C65" s="341" t="s">
        <v>479</v>
      </c>
      <c r="D65" s="314">
        <f t="shared" ref="D65:I65" si="99">D5</f>
        <v>2021</v>
      </c>
      <c r="E65" s="314">
        <f t="shared" si="99"/>
        <v>2022</v>
      </c>
      <c r="F65" s="314">
        <f t="shared" si="99"/>
        <v>2023</v>
      </c>
      <c r="G65" s="314">
        <f t="shared" si="99"/>
        <v>2024</v>
      </c>
      <c r="H65" s="314">
        <f t="shared" si="99"/>
        <v>2025</v>
      </c>
      <c r="I65" s="314">
        <f t="shared" si="99"/>
        <v>2026</v>
      </c>
      <c r="J65" s="284"/>
      <c r="K65" s="342">
        <f t="shared" ref="K65:BY65" si="100">K5</f>
        <v>44561</v>
      </c>
      <c r="L65" s="342">
        <f t="shared" si="100"/>
        <v>44592</v>
      </c>
      <c r="M65" s="342">
        <f t="shared" si="100"/>
        <v>44620</v>
      </c>
      <c r="N65" s="342">
        <f t="shared" si="100"/>
        <v>44651</v>
      </c>
      <c r="O65" s="342">
        <f t="shared" si="100"/>
        <v>44681</v>
      </c>
      <c r="P65" s="342">
        <f t="shared" si="100"/>
        <v>44712</v>
      </c>
      <c r="Q65" s="342">
        <f t="shared" si="100"/>
        <v>44742</v>
      </c>
      <c r="R65" s="342">
        <f t="shared" si="100"/>
        <v>44773</v>
      </c>
      <c r="S65" s="342">
        <f t="shared" si="100"/>
        <v>44804</v>
      </c>
      <c r="T65" s="342">
        <f t="shared" si="100"/>
        <v>44834</v>
      </c>
      <c r="U65" s="342">
        <f t="shared" si="100"/>
        <v>44865</v>
      </c>
      <c r="V65" s="342">
        <f t="shared" si="100"/>
        <v>44895</v>
      </c>
      <c r="W65" s="342">
        <f t="shared" si="100"/>
        <v>44926</v>
      </c>
      <c r="X65" s="342">
        <f t="shared" si="100"/>
        <v>44957</v>
      </c>
      <c r="Y65" s="342">
        <f t="shared" si="100"/>
        <v>44985</v>
      </c>
      <c r="Z65" s="342">
        <f t="shared" si="100"/>
        <v>45016</v>
      </c>
      <c r="AA65" s="342">
        <f t="shared" si="100"/>
        <v>45046</v>
      </c>
      <c r="AB65" s="342">
        <f t="shared" si="100"/>
        <v>45077</v>
      </c>
      <c r="AC65" s="342">
        <f t="shared" si="100"/>
        <v>45107</v>
      </c>
      <c r="AD65" s="342">
        <f t="shared" si="100"/>
        <v>45138</v>
      </c>
      <c r="AE65" s="342">
        <f t="shared" si="100"/>
        <v>45169</v>
      </c>
      <c r="AF65" s="342">
        <f t="shared" si="100"/>
        <v>45199</v>
      </c>
      <c r="AG65" s="342">
        <f t="shared" si="100"/>
        <v>45230</v>
      </c>
      <c r="AH65" s="342">
        <f t="shared" si="100"/>
        <v>45260</v>
      </c>
      <c r="AI65" s="342">
        <f t="shared" si="100"/>
        <v>45291</v>
      </c>
      <c r="AJ65" s="342">
        <f t="shared" si="100"/>
        <v>45322</v>
      </c>
      <c r="AK65" s="342">
        <f t="shared" si="100"/>
        <v>45351</v>
      </c>
      <c r="AL65" s="342">
        <f t="shared" si="100"/>
        <v>45382</v>
      </c>
      <c r="AM65" s="342">
        <f t="shared" si="100"/>
        <v>45412</v>
      </c>
      <c r="AN65" s="342">
        <f t="shared" si="100"/>
        <v>45443</v>
      </c>
      <c r="AO65" s="342">
        <f t="shared" si="100"/>
        <v>45473</v>
      </c>
      <c r="AP65" s="342">
        <f t="shared" si="100"/>
        <v>45504</v>
      </c>
      <c r="AQ65" s="342">
        <f t="shared" si="100"/>
        <v>45535</v>
      </c>
      <c r="AR65" s="342">
        <f t="shared" si="100"/>
        <v>45565</v>
      </c>
      <c r="AS65" s="342">
        <f t="shared" si="100"/>
        <v>45596</v>
      </c>
      <c r="AT65" s="342">
        <f t="shared" si="100"/>
        <v>45626</v>
      </c>
      <c r="AU65" s="342">
        <f t="shared" si="100"/>
        <v>45657</v>
      </c>
      <c r="AV65" s="342">
        <f t="shared" si="100"/>
        <v>45688</v>
      </c>
      <c r="AW65" s="342">
        <f t="shared" si="100"/>
        <v>45716</v>
      </c>
      <c r="AX65" s="342">
        <f t="shared" si="100"/>
        <v>45747</v>
      </c>
      <c r="AY65" s="342">
        <f t="shared" si="100"/>
        <v>45777</v>
      </c>
      <c r="AZ65" s="342">
        <f t="shared" si="100"/>
        <v>45808</v>
      </c>
      <c r="BA65" s="342">
        <f t="shared" si="100"/>
        <v>45838</v>
      </c>
      <c r="BB65" s="342">
        <f t="shared" si="100"/>
        <v>45869</v>
      </c>
      <c r="BC65" s="342">
        <f t="shared" si="100"/>
        <v>45900</v>
      </c>
      <c r="BD65" s="342">
        <f t="shared" si="100"/>
        <v>45930</v>
      </c>
      <c r="BE65" s="342">
        <f t="shared" si="100"/>
        <v>45961</v>
      </c>
      <c r="BF65" s="342">
        <f t="shared" si="100"/>
        <v>45991</v>
      </c>
      <c r="BG65" s="342">
        <f t="shared" si="100"/>
        <v>46022</v>
      </c>
      <c r="BH65" s="342">
        <f t="shared" si="100"/>
        <v>46053</v>
      </c>
      <c r="BI65" s="342">
        <f t="shared" si="100"/>
        <v>46081</v>
      </c>
      <c r="BJ65" s="342">
        <f t="shared" si="100"/>
        <v>46112</v>
      </c>
      <c r="BK65" s="342">
        <f t="shared" si="100"/>
        <v>46142</v>
      </c>
      <c r="BL65" s="342">
        <f t="shared" si="100"/>
        <v>46173</v>
      </c>
      <c r="BM65" s="342">
        <f t="shared" si="100"/>
        <v>46203</v>
      </c>
      <c r="BN65" s="342">
        <f t="shared" si="100"/>
        <v>46234</v>
      </c>
      <c r="BO65" s="342">
        <f t="shared" si="100"/>
        <v>46265</v>
      </c>
      <c r="BP65" s="342">
        <f t="shared" si="100"/>
        <v>46295</v>
      </c>
      <c r="BQ65" s="342">
        <f t="shared" si="100"/>
        <v>46326</v>
      </c>
      <c r="BR65" s="342">
        <f t="shared" si="100"/>
        <v>46356</v>
      </c>
      <c r="BS65" s="342">
        <f t="shared" si="100"/>
        <v>46387</v>
      </c>
      <c r="BT65" s="342">
        <f t="shared" si="100"/>
        <v>46418</v>
      </c>
      <c r="BU65" s="342">
        <f t="shared" si="100"/>
        <v>46446</v>
      </c>
      <c r="BV65" s="342">
        <f t="shared" si="100"/>
        <v>46477</v>
      </c>
      <c r="BW65" s="342">
        <f t="shared" si="100"/>
        <v>46507</v>
      </c>
      <c r="BX65" s="342">
        <f t="shared" si="100"/>
        <v>46538</v>
      </c>
      <c r="BY65" s="342">
        <f t="shared" si="100"/>
        <v>46568</v>
      </c>
    </row>
    <row r="66" spans="1:77" ht="15.75" customHeight="1" outlineLevel="1" x14ac:dyDescent="0.25">
      <c r="A66" s="343" t="s">
        <v>480</v>
      </c>
      <c r="B66" s="344"/>
      <c r="C66" s="345" t="s">
        <v>481</v>
      </c>
      <c r="D66" s="346"/>
      <c r="E66" s="346"/>
      <c r="F66" s="346"/>
      <c r="G66" s="346"/>
      <c r="H66" s="346"/>
      <c r="I66" s="260"/>
      <c r="J66" s="248"/>
      <c r="K66" s="302"/>
      <c r="L66" s="302"/>
      <c r="M66" s="302"/>
      <c r="N66" s="302"/>
      <c r="O66" s="302"/>
      <c r="P66" s="302"/>
      <c r="Q66" s="302"/>
      <c r="R66" s="302"/>
      <c r="S66" s="302"/>
      <c r="T66" s="302"/>
      <c r="U66" s="302"/>
      <c r="V66" s="302"/>
      <c r="W66" s="302"/>
      <c r="X66" s="302"/>
      <c r="Y66" s="302"/>
      <c r="Z66" s="302"/>
      <c r="AA66" s="302"/>
      <c r="AB66" s="302"/>
      <c r="AC66" s="302"/>
      <c r="AD66" s="302"/>
      <c r="AE66" s="302"/>
      <c r="AF66" s="302"/>
      <c r="AG66" s="302"/>
      <c r="AH66" s="302"/>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c r="BQ66" s="248"/>
      <c r="BR66" s="248"/>
      <c r="BS66" s="248"/>
      <c r="BT66" s="248"/>
      <c r="BU66" s="248"/>
      <c r="BV66" s="248"/>
      <c r="BW66" s="248"/>
      <c r="BX66" s="248"/>
      <c r="BY66" s="248"/>
    </row>
    <row r="67" spans="1:77" ht="15.75" customHeight="1" outlineLevel="2" x14ac:dyDescent="0.25">
      <c r="A67" s="345" t="s">
        <v>482</v>
      </c>
      <c r="B67" s="344"/>
      <c r="C67" s="345" t="s">
        <v>483</v>
      </c>
      <c r="D67" s="167"/>
      <c r="E67" s="167"/>
      <c r="F67" s="167"/>
      <c r="G67" s="167"/>
      <c r="H67" s="167"/>
      <c r="I67" s="260"/>
      <c r="J67" s="248"/>
      <c r="K67" s="302"/>
      <c r="L67" s="302"/>
      <c r="M67" s="302"/>
      <c r="N67" s="302"/>
      <c r="O67" s="302"/>
      <c r="P67" s="302"/>
      <c r="Q67" s="302"/>
      <c r="R67" s="302"/>
      <c r="S67" s="302"/>
      <c r="T67" s="302"/>
      <c r="U67" s="302"/>
      <c r="V67" s="302"/>
      <c r="W67" s="302"/>
      <c r="X67" s="302"/>
      <c r="Y67" s="302"/>
      <c r="Z67" s="302"/>
      <c r="AA67" s="302"/>
      <c r="AB67" s="302"/>
      <c r="AC67" s="302"/>
      <c r="AD67" s="302"/>
      <c r="AE67" s="302"/>
      <c r="AF67" s="302"/>
      <c r="AG67" s="302"/>
      <c r="AH67" s="302"/>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c r="BQ67" s="248"/>
      <c r="BR67" s="248"/>
      <c r="BS67" s="248"/>
      <c r="BT67" s="248"/>
      <c r="BU67" s="248"/>
      <c r="BV67" s="248"/>
      <c r="BW67" s="248"/>
      <c r="BX67" s="248"/>
      <c r="BY67" s="248"/>
    </row>
    <row r="68" spans="1:77" ht="15.75" customHeight="1" outlineLevel="3" x14ac:dyDescent="0.25">
      <c r="A68" s="344" t="s">
        <v>484</v>
      </c>
      <c r="B68" s="344" t="s">
        <v>485</v>
      </c>
      <c r="C68" s="290" t="s">
        <v>486</v>
      </c>
      <c r="D68" s="304">
        <f>FS!D128</f>
        <v>-9451.7272727272721</v>
      </c>
      <c r="E68" s="304" t="e">
        <f>FS!E128</f>
        <v>#REF!</v>
      </c>
      <c r="F68" s="304" t="e">
        <f>FS!F128</f>
        <v>#REF!</v>
      </c>
      <c r="G68" s="304" t="e">
        <f>FS!G128</f>
        <v>#REF!</v>
      </c>
      <c r="H68" s="304" t="e">
        <f>FS!H128</f>
        <v>#REF!</v>
      </c>
      <c r="I68" s="304" t="e">
        <f>FS!I128</f>
        <v>#REF!</v>
      </c>
      <c r="J68" s="248"/>
      <c r="K68" s="167">
        <f>FS!K128</f>
        <v>-17272.727272727272</v>
      </c>
      <c r="L68" s="167">
        <f>FS!L128</f>
        <v>72203.63995104545</v>
      </c>
      <c r="M68" s="167">
        <f>FS!M128</f>
        <v>68895.541556636366</v>
      </c>
      <c r="N68" s="167">
        <f>FS!N128</f>
        <v>173414.25355889395</v>
      </c>
      <c r="O68" s="167">
        <f>FS!O128</f>
        <v>124696.57772812122</v>
      </c>
      <c r="P68" s="167">
        <f>FS!P128</f>
        <v>87504.723462287904</v>
      </c>
      <c r="Q68" s="167">
        <f>FS!Q128</f>
        <v>54615.408458424266</v>
      </c>
      <c r="R68" s="167">
        <f>FS!R128</f>
        <v>172007.8968903182</v>
      </c>
      <c r="S68" s="167">
        <f>FS!S128</f>
        <v>182700.40053509091</v>
      </c>
      <c r="T68" s="167">
        <f>FS!T128</f>
        <v>218010.94844122729</v>
      </c>
      <c r="U68" s="167">
        <f>FS!U128</f>
        <v>260862.37597181823</v>
      </c>
      <c r="V68" s="167">
        <f>FS!V128</f>
        <v>306993.59075304552</v>
      </c>
      <c r="W68" s="167">
        <f>FS!W128</f>
        <v>360483.68303454551</v>
      </c>
      <c r="X68" s="167">
        <f>FS!X128</f>
        <v>425438.15380465146</v>
      </c>
      <c r="Y68" s="167">
        <f>FS!Y128</f>
        <v>494474.8778038483</v>
      </c>
      <c r="Z68" s="167">
        <f>FS!Z128</f>
        <v>521425.04767686332</v>
      </c>
      <c r="AA68" s="167" t="e">
        <f>FS!AA128</f>
        <v>#REF!</v>
      </c>
      <c r="AB68" s="167" t="e">
        <f>FS!AB128</f>
        <v>#REF!</v>
      </c>
      <c r="AC68" s="167" t="e">
        <f>FS!AC128</f>
        <v>#REF!</v>
      </c>
      <c r="AD68" s="167" t="e">
        <f>FS!AD128</f>
        <v>#REF!</v>
      </c>
      <c r="AE68" s="167" t="e">
        <f>FS!AE128</f>
        <v>#REF!</v>
      </c>
      <c r="AF68" s="167" t="e">
        <f>FS!AF128</f>
        <v>#REF!</v>
      </c>
      <c r="AG68" s="167" t="e">
        <f>FS!AG128</f>
        <v>#REF!</v>
      </c>
      <c r="AH68" s="167" t="e">
        <f>FS!AH128</f>
        <v>#REF!</v>
      </c>
      <c r="AI68" s="167" t="e">
        <f>FS!AI128</f>
        <v>#REF!</v>
      </c>
      <c r="AJ68" s="167" t="e">
        <f>FS!AJ128</f>
        <v>#REF!</v>
      </c>
      <c r="AK68" s="167" t="e">
        <f>FS!AK128</f>
        <v>#REF!</v>
      </c>
      <c r="AL68" s="167" t="e">
        <f>FS!AL128</f>
        <v>#REF!</v>
      </c>
      <c r="AM68" s="167" t="e">
        <f>FS!AM128</f>
        <v>#REF!</v>
      </c>
      <c r="AN68" s="167" t="e">
        <f>FS!AN128</f>
        <v>#REF!</v>
      </c>
      <c r="AO68" s="167" t="e">
        <f>FS!AO128</f>
        <v>#REF!</v>
      </c>
      <c r="AP68" s="167" t="e">
        <f>FS!AP128</f>
        <v>#REF!</v>
      </c>
      <c r="AQ68" s="167" t="e">
        <f>FS!AQ128</f>
        <v>#REF!</v>
      </c>
      <c r="AR68" s="167" t="e">
        <f>FS!AR128</f>
        <v>#REF!</v>
      </c>
      <c r="AS68" s="167" t="e">
        <f>FS!AS128</f>
        <v>#REF!</v>
      </c>
      <c r="AT68" s="167" t="e">
        <f>FS!AT128</f>
        <v>#REF!</v>
      </c>
      <c r="AU68" s="167" t="e">
        <f>FS!AU128</f>
        <v>#REF!</v>
      </c>
      <c r="AV68" s="167" t="e">
        <f>FS!AV128</f>
        <v>#REF!</v>
      </c>
      <c r="AW68" s="167" t="e">
        <f>FS!AW128</f>
        <v>#REF!</v>
      </c>
      <c r="AX68" s="167" t="e">
        <f>FS!AX128</f>
        <v>#REF!</v>
      </c>
      <c r="AY68" s="167" t="e">
        <f>FS!AY128</f>
        <v>#REF!</v>
      </c>
      <c r="AZ68" s="167" t="e">
        <f>FS!AZ128</f>
        <v>#REF!</v>
      </c>
      <c r="BA68" s="167" t="e">
        <f>FS!BA128</f>
        <v>#REF!</v>
      </c>
      <c r="BB68" s="167" t="e">
        <f>FS!BB128</f>
        <v>#REF!</v>
      </c>
      <c r="BC68" s="167" t="e">
        <f>FS!BC128</f>
        <v>#REF!</v>
      </c>
      <c r="BD68" s="167" t="e">
        <f>FS!BD128</f>
        <v>#REF!</v>
      </c>
      <c r="BE68" s="167" t="e">
        <f>FS!BE128</f>
        <v>#REF!</v>
      </c>
      <c r="BF68" s="167" t="e">
        <f>FS!BF128</f>
        <v>#REF!</v>
      </c>
      <c r="BG68" s="167" t="e">
        <f>FS!BG128</f>
        <v>#REF!</v>
      </c>
      <c r="BH68" s="167" t="e">
        <f>FS!BH128</f>
        <v>#REF!</v>
      </c>
      <c r="BI68" s="167" t="e">
        <f>FS!BI128</f>
        <v>#REF!</v>
      </c>
      <c r="BJ68" s="167" t="e">
        <f>FS!BJ128</f>
        <v>#REF!</v>
      </c>
      <c r="BK68" s="167" t="e">
        <f>FS!BK128</f>
        <v>#REF!</v>
      </c>
      <c r="BL68" s="167" t="e">
        <f>FS!BL128</f>
        <v>#REF!</v>
      </c>
      <c r="BM68" s="167" t="e">
        <f>FS!BM128</f>
        <v>#REF!</v>
      </c>
      <c r="BN68" s="167" t="e">
        <f>FS!BN128</f>
        <v>#REF!</v>
      </c>
      <c r="BO68" s="167" t="e">
        <f>FS!BO128</f>
        <v>#REF!</v>
      </c>
      <c r="BP68" s="167" t="e">
        <f>FS!BP128</f>
        <v>#REF!</v>
      </c>
      <c r="BQ68" s="167" t="e">
        <f>FS!BQ128</f>
        <v>#REF!</v>
      </c>
      <c r="BR68" s="167" t="e">
        <f>FS!BR128</f>
        <v>#REF!</v>
      </c>
      <c r="BS68" s="167" t="e">
        <f>FS!BS128</f>
        <v>#REF!</v>
      </c>
      <c r="BT68" s="167" t="e">
        <f>FS!BT128</f>
        <v>#REF!</v>
      </c>
      <c r="BU68" s="167" t="e">
        <f>FS!BU128</f>
        <v>#REF!</v>
      </c>
      <c r="BV68" s="167" t="e">
        <f>FS!BV128</f>
        <v>#REF!</v>
      </c>
      <c r="BW68" s="167" t="e">
        <f>FS!BW128</f>
        <v>#REF!</v>
      </c>
      <c r="BX68" s="167" t="e">
        <f>FS!BX128</f>
        <v>#REF!</v>
      </c>
      <c r="BY68" s="167" t="e">
        <f>FS!BY128</f>
        <v>#REF!</v>
      </c>
    </row>
    <row r="69" spans="1:77" ht="15.75" customHeight="1" outlineLevel="3" x14ac:dyDescent="0.25">
      <c r="A69" s="344"/>
      <c r="B69" s="344" t="s">
        <v>487</v>
      </c>
      <c r="C69" s="290" t="s">
        <v>488</v>
      </c>
      <c r="D69" s="304">
        <f t="shared" ref="D69:D71" si="101">Q69</f>
        <v>0</v>
      </c>
      <c r="E69" s="304">
        <f t="shared" ref="E69:E71" si="102">AC69</f>
        <v>0</v>
      </c>
      <c r="F69" s="304">
        <f t="shared" ref="F69:F71" si="103">AO69</f>
        <v>0</v>
      </c>
      <c r="G69" s="304">
        <f t="shared" ref="G69:G71" si="104">BA69</f>
        <v>0</v>
      </c>
      <c r="H69" s="304">
        <f t="shared" ref="H69:H71" si="105">BM69</f>
        <v>0</v>
      </c>
      <c r="I69" s="304">
        <f t="shared" ref="I69:I71" si="106">BY69</f>
        <v>0</v>
      </c>
      <c r="J69" s="248"/>
      <c r="K69" s="167"/>
      <c r="L69" s="167"/>
      <c r="M69" s="167"/>
      <c r="N69" s="167"/>
      <c r="O69" s="167"/>
      <c r="P69" s="167"/>
      <c r="Q69" s="167"/>
      <c r="R69" s="167"/>
      <c r="S69" s="167"/>
      <c r="T69" s="167"/>
      <c r="U69" s="167"/>
      <c r="V69" s="167"/>
      <c r="W69" s="167"/>
      <c r="X69" s="167"/>
      <c r="Y69" s="167"/>
      <c r="Z69" s="167"/>
      <c r="AA69" s="167"/>
      <c r="AB69" s="167"/>
      <c r="AC69" s="167"/>
      <c r="AD69" s="167"/>
      <c r="AE69" s="167"/>
      <c r="AF69" s="167"/>
      <c r="AG69" s="167"/>
      <c r="AH69" s="167"/>
      <c r="AI69" s="167"/>
      <c r="AJ69" s="167"/>
      <c r="AK69" s="167"/>
      <c r="AL69" s="167"/>
      <c r="AM69" s="167"/>
      <c r="AN69" s="167"/>
      <c r="AO69" s="167"/>
      <c r="AP69" s="167"/>
      <c r="AQ69" s="167"/>
      <c r="AR69" s="167"/>
      <c r="AS69" s="167"/>
      <c r="AT69" s="167"/>
      <c r="AU69" s="167"/>
      <c r="AV69" s="167"/>
      <c r="AW69" s="167"/>
      <c r="AX69" s="167"/>
      <c r="AY69" s="167"/>
      <c r="AZ69" s="167"/>
      <c r="BA69" s="167"/>
      <c r="BB69" s="167"/>
      <c r="BC69" s="167"/>
      <c r="BD69" s="167"/>
      <c r="BE69" s="167"/>
      <c r="BF69" s="167"/>
      <c r="BG69" s="167"/>
      <c r="BH69" s="167"/>
      <c r="BI69" s="167"/>
      <c r="BJ69" s="167"/>
      <c r="BK69" s="167"/>
      <c r="BL69" s="167"/>
      <c r="BM69" s="167"/>
      <c r="BN69" s="167"/>
      <c r="BO69" s="167"/>
      <c r="BP69" s="167"/>
      <c r="BQ69" s="167"/>
      <c r="BR69" s="167"/>
      <c r="BS69" s="167"/>
      <c r="BT69" s="167"/>
      <c r="BU69" s="167"/>
      <c r="BV69" s="167"/>
      <c r="BW69" s="167"/>
      <c r="BX69" s="167"/>
      <c r="BY69" s="167"/>
    </row>
    <row r="70" spans="1:77" ht="15.75" customHeight="1" outlineLevel="3" x14ac:dyDescent="0.25">
      <c r="A70" s="344"/>
      <c r="B70" s="316" t="s">
        <v>489</v>
      </c>
      <c r="C70" s="347" t="s">
        <v>490</v>
      </c>
      <c r="D70" s="304">
        <f t="shared" si="101"/>
        <v>0</v>
      </c>
      <c r="E70" s="304">
        <f t="shared" si="102"/>
        <v>0</v>
      </c>
      <c r="F70" s="304">
        <f t="shared" si="103"/>
        <v>0</v>
      </c>
      <c r="G70" s="304">
        <f t="shared" si="104"/>
        <v>0</v>
      </c>
      <c r="H70" s="304">
        <f t="shared" si="105"/>
        <v>0</v>
      </c>
      <c r="I70" s="304">
        <f t="shared" si="106"/>
        <v>0</v>
      </c>
      <c r="J70" s="249"/>
      <c r="K70" s="167"/>
      <c r="L70" s="167"/>
      <c r="M70" s="167"/>
      <c r="N70" s="167"/>
      <c r="O70" s="167"/>
      <c r="P70" s="167"/>
      <c r="Q70" s="167"/>
      <c r="R70" s="167"/>
      <c r="S70" s="167"/>
      <c r="T70" s="167"/>
      <c r="U70" s="167"/>
      <c r="V70" s="167"/>
      <c r="W70" s="167"/>
      <c r="X70" s="167"/>
      <c r="Y70" s="167"/>
      <c r="Z70" s="167"/>
      <c r="AA70" s="167"/>
      <c r="AB70" s="167"/>
      <c r="AC70" s="167"/>
      <c r="AD70" s="167"/>
      <c r="AE70" s="167"/>
      <c r="AF70" s="167"/>
      <c r="AG70" s="167"/>
      <c r="AH70" s="167"/>
      <c r="AI70" s="167"/>
      <c r="AJ70" s="167"/>
      <c r="AK70" s="167"/>
      <c r="AL70" s="167"/>
      <c r="AM70" s="167"/>
      <c r="AN70" s="167"/>
      <c r="AO70" s="167"/>
      <c r="AP70" s="167"/>
      <c r="AQ70" s="167"/>
      <c r="AR70" s="167"/>
      <c r="AS70" s="167"/>
      <c r="AT70" s="167"/>
      <c r="AU70" s="167"/>
      <c r="AV70" s="167"/>
      <c r="AW70" s="167"/>
      <c r="AX70" s="167"/>
      <c r="AY70" s="167"/>
      <c r="AZ70" s="167"/>
      <c r="BA70" s="167"/>
      <c r="BB70" s="167"/>
      <c r="BC70" s="167"/>
      <c r="BD70" s="167"/>
      <c r="BE70" s="167"/>
      <c r="BF70" s="167"/>
      <c r="BG70" s="167"/>
      <c r="BH70" s="167"/>
      <c r="BI70" s="167"/>
      <c r="BJ70" s="167"/>
      <c r="BK70" s="167"/>
      <c r="BL70" s="167"/>
      <c r="BM70" s="167"/>
      <c r="BN70" s="167"/>
      <c r="BO70" s="167"/>
      <c r="BP70" s="167"/>
      <c r="BQ70" s="167"/>
      <c r="BR70" s="167"/>
      <c r="BS70" s="167"/>
      <c r="BT70" s="167"/>
      <c r="BU70" s="167"/>
      <c r="BV70" s="167"/>
      <c r="BW70" s="167"/>
      <c r="BX70" s="167"/>
      <c r="BY70" s="167"/>
    </row>
    <row r="71" spans="1:77" ht="15.75" customHeight="1" outlineLevel="3" x14ac:dyDescent="0.25">
      <c r="A71" s="344"/>
      <c r="B71" s="344" t="s">
        <v>491</v>
      </c>
      <c r="C71" s="290" t="s">
        <v>492</v>
      </c>
      <c r="D71" s="304">
        <f t="shared" si="101"/>
        <v>0</v>
      </c>
      <c r="E71" s="304">
        <f t="shared" si="102"/>
        <v>0</v>
      </c>
      <c r="F71" s="304">
        <f t="shared" si="103"/>
        <v>0</v>
      </c>
      <c r="G71" s="304">
        <f t="shared" si="104"/>
        <v>0</v>
      </c>
      <c r="H71" s="304">
        <f t="shared" si="105"/>
        <v>0</v>
      </c>
      <c r="I71" s="304">
        <f t="shared" si="106"/>
        <v>0</v>
      </c>
      <c r="J71" s="248"/>
      <c r="K71" s="167"/>
      <c r="L71" s="167"/>
      <c r="M71" s="167"/>
      <c r="N71" s="167"/>
      <c r="O71" s="167"/>
      <c r="P71" s="167"/>
      <c r="Q71" s="167"/>
      <c r="R71" s="167"/>
      <c r="S71" s="167"/>
      <c r="T71" s="167"/>
      <c r="U71" s="167"/>
      <c r="V71" s="167"/>
      <c r="W71" s="167"/>
      <c r="X71" s="167"/>
      <c r="Y71" s="167"/>
      <c r="Z71" s="167"/>
      <c r="AA71" s="167"/>
      <c r="AB71" s="167"/>
      <c r="AC71" s="167"/>
      <c r="AD71" s="167"/>
      <c r="AE71" s="167"/>
      <c r="AF71" s="167"/>
      <c r="AG71" s="167"/>
      <c r="AH71" s="167"/>
      <c r="AI71" s="167"/>
      <c r="AJ71" s="167"/>
      <c r="AK71" s="167"/>
      <c r="AL71" s="167"/>
      <c r="AM71" s="167"/>
      <c r="AN71" s="167"/>
      <c r="AO71" s="167"/>
      <c r="AP71" s="167"/>
      <c r="AQ71" s="167"/>
      <c r="AR71" s="167"/>
      <c r="AS71" s="167"/>
      <c r="AT71" s="167"/>
      <c r="AU71" s="167"/>
      <c r="AV71" s="167"/>
      <c r="AW71" s="167"/>
      <c r="AX71" s="167"/>
      <c r="AY71" s="167"/>
      <c r="AZ71" s="167"/>
      <c r="BA71" s="167"/>
      <c r="BB71" s="167"/>
      <c r="BC71" s="167"/>
      <c r="BD71" s="167"/>
      <c r="BE71" s="167"/>
      <c r="BF71" s="167"/>
      <c r="BG71" s="167"/>
      <c r="BH71" s="167"/>
      <c r="BI71" s="167"/>
      <c r="BJ71" s="167"/>
      <c r="BK71" s="167"/>
      <c r="BL71" s="167"/>
      <c r="BM71" s="167"/>
      <c r="BN71" s="167"/>
      <c r="BO71" s="167"/>
      <c r="BP71" s="167"/>
      <c r="BQ71" s="167"/>
      <c r="BR71" s="167"/>
      <c r="BS71" s="167"/>
      <c r="BT71" s="167"/>
      <c r="BU71" s="167"/>
      <c r="BV71" s="167"/>
      <c r="BW71" s="167"/>
      <c r="BX71" s="167"/>
      <c r="BY71" s="167"/>
    </row>
    <row r="72" spans="1:77" ht="15.75" customHeight="1" outlineLevel="2" x14ac:dyDescent="0.25">
      <c r="A72" s="301" t="s">
        <v>493</v>
      </c>
      <c r="B72" s="348"/>
      <c r="C72" s="301" t="s">
        <v>494</v>
      </c>
      <c r="D72" s="287">
        <f t="shared" ref="D72:I72" si="107">SUM(D68:D71)</f>
        <v>-9451.7272727272721</v>
      </c>
      <c r="E72" s="287" t="e">
        <f t="shared" si="107"/>
        <v>#REF!</v>
      </c>
      <c r="F72" s="287" t="e">
        <f t="shared" si="107"/>
        <v>#REF!</v>
      </c>
      <c r="G72" s="287" t="e">
        <f t="shared" si="107"/>
        <v>#REF!</v>
      </c>
      <c r="H72" s="287" t="e">
        <f t="shared" si="107"/>
        <v>#REF!</v>
      </c>
      <c r="I72" s="287" t="e">
        <f t="shared" si="107"/>
        <v>#REF!</v>
      </c>
      <c r="J72" s="248"/>
      <c r="K72" s="298">
        <f t="shared" ref="K72:BY72" si="108">SUM(K68:K71)</f>
        <v>-17272.727272727272</v>
      </c>
      <c r="L72" s="298">
        <f t="shared" si="108"/>
        <v>72203.63995104545</v>
      </c>
      <c r="M72" s="298">
        <f t="shared" si="108"/>
        <v>68895.541556636366</v>
      </c>
      <c r="N72" s="298">
        <f t="shared" si="108"/>
        <v>173414.25355889395</v>
      </c>
      <c r="O72" s="298">
        <f t="shared" si="108"/>
        <v>124696.57772812122</v>
      </c>
      <c r="P72" s="298">
        <f t="shared" si="108"/>
        <v>87504.723462287904</v>
      </c>
      <c r="Q72" s="298">
        <f t="shared" si="108"/>
        <v>54615.408458424266</v>
      </c>
      <c r="R72" s="298">
        <f t="shared" si="108"/>
        <v>172007.8968903182</v>
      </c>
      <c r="S72" s="298">
        <f t="shared" si="108"/>
        <v>182700.40053509091</v>
      </c>
      <c r="T72" s="298">
        <f t="shared" si="108"/>
        <v>218010.94844122729</v>
      </c>
      <c r="U72" s="298">
        <f t="shared" si="108"/>
        <v>260862.37597181823</v>
      </c>
      <c r="V72" s="298">
        <f t="shared" si="108"/>
        <v>306993.59075304552</v>
      </c>
      <c r="W72" s="298">
        <f t="shared" si="108"/>
        <v>360483.68303454551</v>
      </c>
      <c r="X72" s="298">
        <f t="shared" si="108"/>
        <v>425438.15380465146</v>
      </c>
      <c r="Y72" s="298">
        <f t="shared" si="108"/>
        <v>494474.8778038483</v>
      </c>
      <c r="Z72" s="298">
        <f t="shared" si="108"/>
        <v>521425.04767686332</v>
      </c>
      <c r="AA72" s="298" t="e">
        <f t="shared" si="108"/>
        <v>#REF!</v>
      </c>
      <c r="AB72" s="298" t="e">
        <f t="shared" si="108"/>
        <v>#REF!</v>
      </c>
      <c r="AC72" s="298" t="e">
        <f t="shared" si="108"/>
        <v>#REF!</v>
      </c>
      <c r="AD72" s="298" t="e">
        <f t="shared" si="108"/>
        <v>#REF!</v>
      </c>
      <c r="AE72" s="298" t="e">
        <f t="shared" si="108"/>
        <v>#REF!</v>
      </c>
      <c r="AF72" s="298" t="e">
        <f t="shared" si="108"/>
        <v>#REF!</v>
      </c>
      <c r="AG72" s="298" t="e">
        <f t="shared" si="108"/>
        <v>#REF!</v>
      </c>
      <c r="AH72" s="298" t="e">
        <f t="shared" si="108"/>
        <v>#REF!</v>
      </c>
      <c r="AI72" s="298" t="e">
        <f t="shared" si="108"/>
        <v>#REF!</v>
      </c>
      <c r="AJ72" s="298" t="e">
        <f t="shared" si="108"/>
        <v>#REF!</v>
      </c>
      <c r="AK72" s="298" t="e">
        <f t="shared" si="108"/>
        <v>#REF!</v>
      </c>
      <c r="AL72" s="298" t="e">
        <f t="shared" si="108"/>
        <v>#REF!</v>
      </c>
      <c r="AM72" s="298" t="e">
        <f t="shared" si="108"/>
        <v>#REF!</v>
      </c>
      <c r="AN72" s="298" t="e">
        <f t="shared" si="108"/>
        <v>#REF!</v>
      </c>
      <c r="AO72" s="298" t="e">
        <f t="shared" si="108"/>
        <v>#REF!</v>
      </c>
      <c r="AP72" s="298" t="e">
        <f t="shared" si="108"/>
        <v>#REF!</v>
      </c>
      <c r="AQ72" s="298" t="e">
        <f t="shared" si="108"/>
        <v>#REF!</v>
      </c>
      <c r="AR72" s="298" t="e">
        <f t="shared" si="108"/>
        <v>#REF!</v>
      </c>
      <c r="AS72" s="298" t="e">
        <f t="shared" si="108"/>
        <v>#REF!</v>
      </c>
      <c r="AT72" s="298" t="e">
        <f t="shared" si="108"/>
        <v>#REF!</v>
      </c>
      <c r="AU72" s="298" t="e">
        <f t="shared" si="108"/>
        <v>#REF!</v>
      </c>
      <c r="AV72" s="298" t="e">
        <f t="shared" si="108"/>
        <v>#REF!</v>
      </c>
      <c r="AW72" s="298" t="e">
        <f t="shared" si="108"/>
        <v>#REF!</v>
      </c>
      <c r="AX72" s="298" t="e">
        <f t="shared" si="108"/>
        <v>#REF!</v>
      </c>
      <c r="AY72" s="298" t="e">
        <f t="shared" si="108"/>
        <v>#REF!</v>
      </c>
      <c r="AZ72" s="298" t="e">
        <f t="shared" si="108"/>
        <v>#REF!</v>
      </c>
      <c r="BA72" s="298" t="e">
        <f t="shared" si="108"/>
        <v>#REF!</v>
      </c>
      <c r="BB72" s="298" t="e">
        <f t="shared" si="108"/>
        <v>#REF!</v>
      </c>
      <c r="BC72" s="298" t="e">
        <f t="shared" si="108"/>
        <v>#REF!</v>
      </c>
      <c r="BD72" s="298" t="e">
        <f t="shared" si="108"/>
        <v>#REF!</v>
      </c>
      <c r="BE72" s="298" t="e">
        <f t="shared" si="108"/>
        <v>#REF!</v>
      </c>
      <c r="BF72" s="298" t="e">
        <f t="shared" si="108"/>
        <v>#REF!</v>
      </c>
      <c r="BG72" s="298" t="e">
        <f t="shared" si="108"/>
        <v>#REF!</v>
      </c>
      <c r="BH72" s="298" t="e">
        <f t="shared" si="108"/>
        <v>#REF!</v>
      </c>
      <c r="BI72" s="298" t="e">
        <f t="shared" si="108"/>
        <v>#REF!</v>
      </c>
      <c r="BJ72" s="298" t="e">
        <f t="shared" si="108"/>
        <v>#REF!</v>
      </c>
      <c r="BK72" s="298" t="e">
        <f t="shared" si="108"/>
        <v>#REF!</v>
      </c>
      <c r="BL72" s="298" t="e">
        <f t="shared" si="108"/>
        <v>#REF!</v>
      </c>
      <c r="BM72" s="298" t="e">
        <f t="shared" si="108"/>
        <v>#REF!</v>
      </c>
      <c r="BN72" s="298" t="e">
        <f t="shared" si="108"/>
        <v>#REF!</v>
      </c>
      <c r="BO72" s="298" t="e">
        <f t="shared" si="108"/>
        <v>#REF!</v>
      </c>
      <c r="BP72" s="298" t="e">
        <f t="shared" si="108"/>
        <v>#REF!</v>
      </c>
      <c r="BQ72" s="298" t="e">
        <f t="shared" si="108"/>
        <v>#REF!</v>
      </c>
      <c r="BR72" s="298" t="e">
        <f t="shared" si="108"/>
        <v>#REF!</v>
      </c>
      <c r="BS72" s="298" t="e">
        <f t="shared" si="108"/>
        <v>#REF!</v>
      </c>
      <c r="BT72" s="298" t="e">
        <f t="shared" si="108"/>
        <v>#REF!</v>
      </c>
      <c r="BU72" s="298" t="e">
        <f t="shared" si="108"/>
        <v>#REF!</v>
      </c>
      <c r="BV72" s="298" t="e">
        <f t="shared" si="108"/>
        <v>#REF!</v>
      </c>
      <c r="BW72" s="298" t="e">
        <f t="shared" si="108"/>
        <v>#REF!</v>
      </c>
      <c r="BX72" s="298" t="e">
        <f t="shared" si="108"/>
        <v>#REF!</v>
      </c>
      <c r="BY72" s="298" t="e">
        <f t="shared" si="108"/>
        <v>#REF!</v>
      </c>
    </row>
    <row r="73" spans="1:77" ht="15.75" customHeight="1" outlineLevel="2" x14ac:dyDescent="0.25">
      <c r="A73" s="349" t="s">
        <v>495</v>
      </c>
      <c r="B73" s="344"/>
      <c r="C73" s="345" t="s">
        <v>496</v>
      </c>
      <c r="D73" s="304"/>
      <c r="E73" s="304"/>
      <c r="F73" s="304"/>
      <c r="G73" s="304"/>
      <c r="H73" s="304"/>
      <c r="I73" s="262"/>
      <c r="J73" s="248"/>
      <c r="K73" s="302"/>
      <c r="L73" s="302"/>
      <c r="M73" s="302"/>
      <c r="N73" s="302"/>
      <c r="O73" s="302"/>
      <c r="P73" s="302"/>
      <c r="Q73" s="302"/>
      <c r="R73" s="302"/>
      <c r="S73" s="302"/>
      <c r="T73" s="302"/>
      <c r="U73" s="302"/>
      <c r="V73" s="302"/>
      <c r="W73" s="302"/>
      <c r="X73" s="302"/>
      <c r="Y73" s="302"/>
      <c r="Z73" s="302"/>
      <c r="AA73" s="302"/>
      <c r="AB73" s="302"/>
      <c r="AC73" s="302"/>
      <c r="AD73" s="302"/>
      <c r="AE73" s="302"/>
      <c r="AF73" s="302"/>
      <c r="AG73" s="302"/>
      <c r="AH73" s="302"/>
      <c r="AI73" s="302"/>
      <c r="AJ73" s="302"/>
      <c r="AK73" s="302"/>
      <c r="AL73" s="302"/>
      <c r="AM73" s="302"/>
      <c r="AN73" s="302"/>
      <c r="AO73" s="302"/>
      <c r="AP73" s="302"/>
      <c r="AQ73" s="302"/>
      <c r="AR73" s="302"/>
      <c r="AS73" s="302"/>
      <c r="AT73" s="302"/>
      <c r="AU73" s="302"/>
      <c r="AV73" s="302"/>
      <c r="AW73" s="302"/>
      <c r="AX73" s="302"/>
      <c r="AY73" s="302"/>
      <c r="AZ73" s="302"/>
      <c r="BA73" s="302"/>
      <c r="BB73" s="302"/>
      <c r="BC73" s="302"/>
      <c r="BD73" s="302"/>
      <c r="BE73" s="302"/>
      <c r="BF73" s="302"/>
      <c r="BG73" s="302"/>
      <c r="BH73" s="302"/>
      <c r="BI73" s="302"/>
      <c r="BJ73" s="302"/>
      <c r="BK73" s="302"/>
      <c r="BL73" s="302"/>
      <c r="BM73" s="302"/>
      <c r="BN73" s="302"/>
      <c r="BO73" s="302"/>
      <c r="BP73" s="302"/>
      <c r="BQ73" s="302"/>
      <c r="BR73" s="302"/>
      <c r="BS73" s="302"/>
      <c r="BT73" s="302"/>
      <c r="BU73" s="302"/>
      <c r="BV73" s="302"/>
      <c r="BW73" s="302"/>
      <c r="BX73" s="302"/>
      <c r="BY73" s="302"/>
    </row>
    <row r="74" spans="1:77" ht="15.75" customHeight="1" outlineLevel="3" x14ac:dyDescent="0.25">
      <c r="A74" s="345"/>
      <c r="B74" s="350" t="str">
        <f>CAPEX!B43</f>
        <v>Түрээсийн сайжруулалт</v>
      </c>
      <c r="C74" s="290" t="s">
        <v>497</v>
      </c>
      <c r="D74" s="304">
        <f t="shared" ref="D74:D79" si="109">Q74</f>
        <v>0</v>
      </c>
      <c r="E74" s="304">
        <f t="shared" ref="E74:E79" si="110">AC74</f>
        <v>0</v>
      </c>
      <c r="F74" s="304">
        <f t="shared" ref="F74:F79" si="111">AO74</f>
        <v>0</v>
      </c>
      <c r="G74" s="304">
        <f t="shared" ref="G74:G79" si="112">BA74</f>
        <v>0</v>
      </c>
      <c r="H74" s="304">
        <f t="shared" ref="H74:H79" si="113">BM74</f>
        <v>0</v>
      </c>
      <c r="I74" s="304">
        <f t="shared" ref="I74:I79" si="114">BY74</f>
        <v>0</v>
      </c>
      <c r="J74" s="248"/>
      <c r="K74" s="167">
        <f>CAPEX!L43</f>
        <v>0</v>
      </c>
      <c r="L74" s="167">
        <f>CAPEX!M43</f>
        <v>0</v>
      </c>
      <c r="M74" s="167">
        <f>CAPEX!N43</f>
        <v>0</v>
      </c>
      <c r="N74" s="167">
        <f>CAPEX!O43</f>
        <v>0</v>
      </c>
      <c r="O74" s="167">
        <f>CAPEX!P43</f>
        <v>0</v>
      </c>
      <c r="P74" s="167">
        <f>CAPEX!Q43</f>
        <v>0</v>
      </c>
      <c r="Q74" s="167">
        <f>CAPEX!R43</f>
        <v>0</v>
      </c>
      <c r="R74" s="167">
        <f>CAPEX!S43</f>
        <v>0</v>
      </c>
      <c r="S74" s="167">
        <f>CAPEX!T43</f>
        <v>0</v>
      </c>
      <c r="T74" s="167">
        <f>CAPEX!U43</f>
        <v>0</v>
      </c>
      <c r="U74" s="167">
        <f>CAPEX!V43</f>
        <v>0</v>
      </c>
      <c r="V74" s="167">
        <f>CAPEX!W43</f>
        <v>0</v>
      </c>
      <c r="W74" s="167">
        <f>CAPEX!X43</f>
        <v>0</v>
      </c>
      <c r="X74" s="167">
        <f>CAPEX!Y43</f>
        <v>0</v>
      </c>
      <c r="Y74" s="167">
        <f>CAPEX!Z43</f>
        <v>0</v>
      </c>
      <c r="Z74" s="167">
        <f>CAPEX!AA43</f>
        <v>0</v>
      </c>
      <c r="AA74" s="167">
        <f>CAPEX!AB43</f>
        <v>0</v>
      </c>
      <c r="AB74" s="167">
        <f>CAPEX!AC43</f>
        <v>0</v>
      </c>
      <c r="AC74" s="167">
        <f>CAPEX!AD43</f>
        <v>0</v>
      </c>
      <c r="AD74" s="167">
        <f>CAPEX!AE43</f>
        <v>0</v>
      </c>
      <c r="AE74" s="167">
        <f>CAPEX!AF43</f>
        <v>0</v>
      </c>
      <c r="AF74" s="167">
        <f>CAPEX!AG43</f>
        <v>0</v>
      </c>
      <c r="AG74" s="167">
        <f>CAPEX!AH43</f>
        <v>0</v>
      </c>
      <c r="AH74" s="167">
        <f>CAPEX!AI43</f>
        <v>0</v>
      </c>
      <c r="AI74" s="167">
        <f>CAPEX!AJ43</f>
        <v>0</v>
      </c>
      <c r="AJ74" s="167">
        <f>CAPEX!AK43</f>
        <v>0</v>
      </c>
      <c r="AK74" s="167">
        <f>CAPEX!AL43</f>
        <v>0</v>
      </c>
      <c r="AL74" s="167">
        <f>CAPEX!AM43</f>
        <v>0</v>
      </c>
      <c r="AM74" s="167">
        <f>CAPEX!AN43</f>
        <v>0</v>
      </c>
      <c r="AN74" s="167">
        <f>CAPEX!AO43</f>
        <v>0</v>
      </c>
      <c r="AO74" s="167">
        <f>CAPEX!AP43</f>
        <v>0</v>
      </c>
      <c r="AP74" s="167">
        <f>CAPEX!AQ43</f>
        <v>0</v>
      </c>
      <c r="AQ74" s="167">
        <f>CAPEX!AR43</f>
        <v>0</v>
      </c>
      <c r="AR74" s="167">
        <f>CAPEX!AS43</f>
        <v>0</v>
      </c>
      <c r="AS74" s="167">
        <f>CAPEX!AT43</f>
        <v>0</v>
      </c>
      <c r="AT74" s="167">
        <f>CAPEX!AU43</f>
        <v>0</v>
      </c>
      <c r="AU74" s="167">
        <f>CAPEX!AV43</f>
        <v>0</v>
      </c>
      <c r="AV74" s="167">
        <f>CAPEX!AW43</f>
        <v>0</v>
      </c>
      <c r="AW74" s="167">
        <f>CAPEX!AX43</f>
        <v>0</v>
      </c>
      <c r="AX74" s="167">
        <f>CAPEX!AY43</f>
        <v>0</v>
      </c>
      <c r="AY74" s="167">
        <f>CAPEX!AZ43</f>
        <v>0</v>
      </c>
      <c r="AZ74" s="167">
        <f>CAPEX!BA43</f>
        <v>0</v>
      </c>
      <c r="BA74" s="167">
        <f>CAPEX!BB43</f>
        <v>0</v>
      </c>
      <c r="BB74" s="167">
        <f>CAPEX!BC43</f>
        <v>0</v>
      </c>
      <c r="BC74" s="167">
        <f>CAPEX!BD43</f>
        <v>0</v>
      </c>
      <c r="BD74" s="167">
        <f>CAPEX!BE43</f>
        <v>0</v>
      </c>
      <c r="BE74" s="167">
        <f>CAPEX!BF43</f>
        <v>0</v>
      </c>
      <c r="BF74" s="167">
        <f>CAPEX!BG43</f>
        <v>0</v>
      </c>
      <c r="BG74" s="167">
        <f>CAPEX!BH43</f>
        <v>0</v>
      </c>
      <c r="BH74" s="167">
        <f>CAPEX!BI43</f>
        <v>0</v>
      </c>
      <c r="BI74" s="167">
        <f>CAPEX!BJ43</f>
        <v>0</v>
      </c>
      <c r="BJ74" s="167">
        <f>CAPEX!BK43</f>
        <v>0</v>
      </c>
      <c r="BK74" s="167">
        <f>CAPEX!BL43</f>
        <v>0</v>
      </c>
      <c r="BL74" s="167">
        <f>CAPEX!BM43</f>
        <v>0</v>
      </c>
      <c r="BM74" s="167">
        <f>CAPEX!BN43</f>
        <v>0</v>
      </c>
      <c r="BN74" s="167">
        <f>CAPEX!BO43</f>
        <v>0</v>
      </c>
      <c r="BO74" s="167">
        <f>CAPEX!BP43</f>
        <v>0</v>
      </c>
      <c r="BP74" s="167">
        <f>CAPEX!BQ43</f>
        <v>0</v>
      </c>
      <c r="BQ74" s="167">
        <f>CAPEX!BR43</f>
        <v>0</v>
      </c>
      <c r="BR74" s="167">
        <f>CAPEX!BS43</f>
        <v>0</v>
      </c>
      <c r="BS74" s="167">
        <f>CAPEX!BT43</f>
        <v>0</v>
      </c>
      <c r="BT74" s="167">
        <f>CAPEX!BU43</f>
        <v>0</v>
      </c>
      <c r="BU74" s="167">
        <f>CAPEX!BV43</f>
        <v>0</v>
      </c>
      <c r="BV74" s="167">
        <f>CAPEX!BW43</f>
        <v>0</v>
      </c>
      <c r="BW74" s="167">
        <f>CAPEX!BX43</f>
        <v>0</v>
      </c>
      <c r="BX74" s="167">
        <f>CAPEX!BY43</f>
        <v>0</v>
      </c>
      <c r="BY74" s="167">
        <f>CAPEX!BZ43</f>
        <v>0</v>
      </c>
    </row>
    <row r="75" spans="1:77" ht="15.75" customHeight="1" outlineLevel="3" x14ac:dyDescent="0.25">
      <c r="A75" s="345"/>
      <c r="B75" s="350" t="str">
        <f>CAPEX!B44</f>
        <v>Компьютер, туслах хэрэгслүүд</v>
      </c>
      <c r="C75" s="290" t="s">
        <v>498</v>
      </c>
      <c r="D75" s="304">
        <f t="shared" si="109"/>
        <v>40505.050505050502</v>
      </c>
      <c r="E75" s="304">
        <f t="shared" si="110"/>
        <v>24929.292929292918</v>
      </c>
      <c r="F75" s="304">
        <f t="shared" si="111"/>
        <v>9353.5353535353497</v>
      </c>
      <c r="G75" s="304">
        <f t="shared" si="112"/>
        <v>2863.6363636363749</v>
      </c>
      <c r="H75" s="304">
        <f t="shared" si="113"/>
        <v>2863.6363636363749</v>
      </c>
      <c r="I75" s="304">
        <f t="shared" si="114"/>
        <v>2863.6363636363749</v>
      </c>
      <c r="J75" s="248"/>
      <c r="K75" s="167">
        <f>CAPEX!L44</f>
        <v>16792.929292929293</v>
      </c>
      <c r="L75" s="167">
        <f>CAPEX!M44</f>
        <v>21085.858585858583</v>
      </c>
      <c r="M75" s="167">
        <f>CAPEX!N44</f>
        <v>20469.696969696968</v>
      </c>
      <c r="N75" s="167">
        <f>CAPEX!O44</f>
        <v>19853.535353535353</v>
      </c>
      <c r="O75" s="167">
        <f>CAPEX!P44</f>
        <v>43101.010101010092</v>
      </c>
      <c r="P75" s="167">
        <f>CAPEX!Q44</f>
        <v>41803.030303030297</v>
      </c>
      <c r="Q75" s="167">
        <f>CAPEX!R44</f>
        <v>40505.050505050502</v>
      </c>
      <c r="R75" s="167">
        <f>CAPEX!S44</f>
        <v>39207.070707070699</v>
      </c>
      <c r="S75" s="167">
        <f>CAPEX!T44</f>
        <v>37909.090909090904</v>
      </c>
      <c r="T75" s="167">
        <f>CAPEX!U44</f>
        <v>36611.111111111102</v>
      </c>
      <c r="U75" s="167">
        <f>CAPEX!V44</f>
        <v>35313.131313131307</v>
      </c>
      <c r="V75" s="167">
        <f>CAPEX!W44</f>
        <v>34015.151515151505</v>
      </c>
      <c r="W75" s="167">
        <f>CAPEX!X44</f>
        <v>32717.17171717171</v>
      </c>
      <c r="X75" s="167">
        <f>CAPEX!Y44</f>
        <v>31419.191919191908</v>
      </c>
      <c r="Y75" s="167">
        <f>CAPEX!Z44</f>
        <v>30121.212121212113</v>
      </c>
      <c r="Z75" s="167">
        <f>CAPEX!AA44</f>
        <v>28823.232323232314</v>
      </c>
      <c r="AA75" s="167">
        <f>CAPEX!AB44</f>
        <v>27525.252525252516</v>
      </c>
      <c r="AB75" s="167">
        <f>CAPEX!AC44</f>
        <v>26227.272727272717</v>
      </c>
      <c r="AC75" s="167">
        <f>CAPEX!AD44</f>
        <v>24929.292929292918</v>
      </c>
      <c r="AD75" s="167">
        <f>CAPEX!AE44</f>
        <v>23631.31313131312</v>
      </c>
      <c r="AE75" s="167">
        <f>CAPEX!AF44</f>
        <v>22333.333333333321</v>
      </c>
      <c r="AF75" s="167">
        <f>CAPEX!AG44</f>
        <v>21035.353535353523</v>
      </c>
      <c r="AG75" s="167">
        <f>CAPEX!AH44</f>
        <v>19737.373737373724</v>
      </c>
      <c r="AH75" s="167">
        <f>CAPEX!AI44</f>
        <v>18439.393939393925</v>
      </c>
      <c r="AI75" s="167">
        <f>CAPEX!AJ44</f>
        <v>17141.414141414127</v>
      </c>
      <c r="AJ75" s="167">
        <f>CAPEX!AK44</f>
        <v>15843.434343434328</v>
      </c>
      <c r="AK75" s="167">
        <f>CAPEX!AL44</f>
        <v>14545.45454545453</v>
      </c>
      <c r="AL75" s="167">
        <f>CAPEX!AM44</f>
        <v>13247.474747474735</v>
      </c>
      <c r="AM75" s="167">
        <f>CAPEX!AN44</f>
        <v>11949.49494949494</v>
      </c>
      <c r="AN75" s="167">
        <f>CAPEX!AO44</f>
        <v>10651.515151515145</v>
      </c>
      <c r="AO75" s="167">
        <f>CAPEX!AP44</f>
        <v>9353.5353535353497</v>
      </c>
      <c r="AP75" s="167">
        <f>CAPEX!AQ44</f>
        <v>8055.5555555555547</v>
      </c>
      <c r="AQ75" s="167">
        <f>CAPEX!AR44</f>
        <v>6757.5757575757598</v>
      </c>
      <c r="AR75" s="167">
        <f>CAPEX!AS44</f>
        <v>5459.5959595959648</v>
      </c>
      <c r="AS75" s="167">
        <f>CAPEX!AT44</f>
        <v>4161.6161616161698</v>
      </c>
      <c r="AT75" s="167">
        <f>CAPEX!AU44</f>
        <v>2863.6363636363749</v>
      </c>
      <c r="AU75" s="167">
        <f>CAPEX!AV44</f>
        <v>2863.6363636363749</v>
      </c>
      <c r="AV75" s="167">
        <f>CAPEX!AW44</f>
        <v>2863.6363636363749</v>
      </c>
      <c r="AW75" s="167">
        <f>CAPEX!AX44</f>
        <v>2863.6363636363749</v>
      </c>
      <c r="AX75" s="167">
        <f>CAPEX!AY44</f>
        <v>2863.6363636363749</v>
      </c>
      <c r="AY75" s="167">
        <f>CAPEX!AZ44</f>
        <v>2863.6363636363749</v>
      </c>
      <c r="AZ75" s="167">
        <f>CAPEX!BA44</f>
        <v>2863.6363636363749</v>
      </c>
      <c r="BA75" s="167">
        <f>CAPEX!BB44</f>
        <v>2863.6363636363749</v>
      </c>
      <c r="BB75" s="167">
        <f>CAPEX!BC44</f>
        <v>2863.6363636363749</v>
      </c>
      <c r="BC75" s="167">
        <f>CAPEX!BD44</f>
        <v>2863.6363636363749</v>
      </c>
      <c r="BD75" s="167">
        <f>CAPEX!BE44</f>
        <v>2863.6363636363749</v>
      </c>
      <c r="BE75" s="167">
        <f>CAPEX!BF44</f>
        <v>2863.6363636363749</v>
      </c>
      <c r="BF75" s="167">
        <f>CAPEX!BG44</f>
        <v>2863.6363636363749</v>
      </c>
      <c r="BG75" s="167">
        <f>CAPEX!BH44</f>
        <v>2863.6363636363749</v>
      </c>
      <c r="BH75" s="167">
        <f>CAPEX!BI44</f>
        <v>2863.6363636363749</v>
      </c>
      <c r="BI75" s="167">
        <f>CAPEX!BJ44</f>
        <v>2863.6363636363749</v>
      </c>
      <c r="BJ75" s="167">
        <f>CAPEX!BK44</f>
        <v>2863.6363636363749</v>
      </c>
      <c r="BK75" s="167">
        <f>CAPEX!BL44</f>
        <v>2863.6363636363749</v>
      </c>
      <c r="BL75" s="167">
        <f>CAPEX!BM44</f>
        <v>2863.6363636363749</v>
      </c>
      <c r="BM75" s="167">
        <f>CAPEX!BN44</f>
        <v>2863.6363636363749</v>
      </c>
      <c r="BN75" s="167">
        <f>CAPEX!BO44</f>
        <v>2863.6363636363749</v>
      </c>
      <c r="BO75" s="167">
        <f>CAPEX!BP44</f>
        <v>2863.6363636363749</v>
      </c>
      <c r="BP75" s="167">
        <f>CAPEX!BQ44</f>
        <v>2863.6363636363749</v>
      </c>
      <c r="BQ75" s="167">
        <f>CAPEX!BR44</f>
        <v>2863.6363636363749</v>
      </c>
      <c r="BR75" s="167">
        <f>CAPEX!BS44</f>
        <v>2863.6363636363749</v>
      </c>
      <c r="BS75" s="167">
        <f>CAPEX!BT44</f>
        <v>2863.6363636363749</v>
      </c>
      <c r="BT75" s="167">
        <f>CAPEX!BU44</f>
        <v>2863.6363636363749</v>
      </c>
      <c r="BU75" s="167">
        <f>CAPEX!BV44</f>
        <v>2863.6363636363749</v>
      </c>
      <c r="BV75" s="167">
        <f>CAPEX!BW44</f>
        <v>2863.6363636363749</v>
      </c>
      <c r="BW75" s="167">
        <f>CAPEX!BX44</f>
        <v>2863.6363636363749</v>
      </c>
      <c r="BX75" s="167">
        <f>CAPEX!BY44</f>
        <v>2863.6363636363749</v>
      </c>
      <c r="BY75" s="167">
        <f>CAPEX!BZ44</f>
        <v>2863.6363636363749</v>
      </c>
    </row>
    <row r="76" spans="1:77" ht="15.75" customHeight="1" outlineLevel="3" x14ac:dyDescent="0.25">
      <c r="A76" s="344"/>
      <c r="B76" s="344" t="s">
        <v>499</v>
      </c>
      <c r="C76" s="290" t="s">
        <v>500</v>
      </c>
      <c r="D76" s="304">
        <f t="shared" si="109"/>
        <v>19056.81818181818</v>
      </c>
      <c r="E76" s="304">
        <f t="shared" si="110"/>
        <v>17102.272727272724</v>
      </c>
      <c r="F76" s="304">
        <f t="shared" si="111"/>
        <v>15147.727272727268</v>
      </c>
      <c r="G76" s="304">
        <f t="shared" si="112"/>
        <v>13193.181818181813</v>
      </c>
      <c r="H76" s="304">
        <f t="shared" si="113"/>
        <v>11238.636363636359</v>
      </c>
      <c r="I76" s="304">
        <f t="shared" si="114"/>
        <v>9284.0909090909026</v>
      </c>
      <c r="J76" s="248"/>
      <c r="K76" s="167">
        <f>CAPEX!L45</f>
        <v>0</v>
      </c>
      <c r="L76" s="167">
        <f>CAPEX!M45</f>
        <v>0</v>
      </c>
      <c r="M76" s="167">
        <f>CAPEX!N45</f>
        <v>0</v>
      </c>
      <c r="N76" s="167">
        <f>CAPEX!O45</f>
        <v>0</v>
      </c>
      <c r="O76" s="167">
        <f>CAPEX!P45</f>
        <v>19382.575757575756</v>
      </c>
      <c r="P76" s="167">
        <f>CAPEX!Q45</f>
        <v>19219.696969696968</v>
      </c>
      <c r="Q76" s="167">
        <f>CAPEX!R45</f>
        <v>19056.81818181818</v>
      </c>
      <c r="R76" s="167">
        <f>CAPEX!S45</f>
        <v>18893.939393939392</v>
      </c>
      <c r="S76" s="167">
        <f>CAPEX!T45</f>
        <v>18731.060606060604</v>
      </c>
      <c r="T76" s="167">
        <f>CAPEX!U45</f>
        <v>18568.181818181816</v>
      </c>
      <c r="U76" s="167">
        <f>CAPEX!V45</f>
        <v>18405.303030303028</v>
      </c>
      <c r="V76" s="167">
        <f>CAPEX!W45</f>
        <v>18242.42424242424</v>
      </c>
      <c r="W76" s="167">
        <f>CAPEX!X45</f>
        <v>18079.545454545452</v>
      </c>
      <c r="X76" s="167">
        <f>CAPEX!Y45</f>
        <v>17916.666666666664</v>
      </c>
      <c r="Y76" s="167">
        <f>CAPEX!Z45</f>
        <v>17753.787878787876</v>
      </c>
      <c r="Z76" s="167">
        <f>CAPEX!AA45</f>
        <v>17590.909090909088</v>
      </c>
      <c r="AA76" s="167">
        <f>CAPEX!AB45</f>
        <v>17428.0303030303</v>
      </c>
      <c r="AB76" s="167">
        <f>CAPEX!AC45</f>
        <v>17265.151515151512</v>
      </c>
      <c r="AC76" s="167">
        <f>CAPEX!AD45</f>
        <v>17102.272727272724</v>
      </c>
      <c r="AD76" s="167">
        <f>CAPEX!AE45</f>
        <v>16939.393939393936</v>
      </c>
      <c r="AE76" s="167">
        <f>CAPEX!AF45</f>
        <v>16776.515151515148</v>
      </c>
      <c r="AF76" s="167">
        <f>CAPEX!AG45</f>
        <v>16613.63636363636</v>
      </c>
      <c r="AG76" s="167">
        <f>CAPEX!AH45</f>
        <v>16450.757575757572</v>
      </c>
      <c r="AH76" s="167">
        <f>CAPEX!AI45</f>
        <v>16287.878787878784</v>
      </c>
      <c r="AI76" s="167">
        <f>CAPEX!AJ45</f>
        <v>16124.999999999996</v>
      </c>
      <c r="AJ76" s="167">
        <f>CAPEX!AK45</f>
        <v>15962.121212121208</v>
      </c>
      <c r="AK76" s="167">
        <f>CAPEX!AL45</f>
        <v>15799.24242424242</v>
      </c>
      <c r="AL76" s="167">
        <f>CAPEX!AM45</f>
        <v>15636.363636363632</v>
      </c>
      <c r="AM76" s="167">
        <f>CAPEX!AN45</f>
        <v>15473.484848484844</v>
      </c>
      <c r="AN76" s="167">
        <f>CAPEX!AO45</f>
        <v>15310.606060606056</v>
      </c>
      <c r="AO76" s="167">
        <f>CAPEX!AP45</f>
        <v>15147.727272727268</v>
      </c>
      <c r="AP76" s="167">
        <f>CAPEX!AQ45</f>
        <v>14984.84848484848</v>
      </c>
      <c r="AQ76" s="167">
        <f>CAPEX!AR45</f>
        <v>14821.969696969692</v>
      </c>
      <c r="AR76" s="167">
        <f>CAPEX!AS45</f>
        <v>14659.090909090904</v>
      </c>
      <c r="AS76" s="167">
        <f>CAPEX!AT45</f>
        <v>14496.212121212116</v>
      </c>
      <c r="AT76" s="167">
        <f>CAPEX!AU45</f>
        <v>14333.333333333328</v>
      </c>
      <c r="AU76" s="167">
        <f>CAPEX!AV45</f>
        <v>14170.45454545454</v>
      </c>
      <c r="AV76" s="167">
        <f>CAPEX!AW45</f>
        <v>14007.575757575753</v>
      </c>
      <c r="AW76" s="167">
        <f>CAPEX!AX45</f>
        <v>13844.696969696965</v>
      </c>
      <c r="AX76" s="167">
        <f>CAPEX!AY45</f>
        <v>13681.818181818177</v>
      </c>
      <c r="AY76" s="167">
        <f>CAPEX!AZ45</f>
        <v>13518.939393939389</v>
      </c>
      <c r="AZ76" s="167">
        <f>CAPEX!BA45</f>
        <v>13356.060606060601</v>
      </c>
      <c r="BA76" s="167">
        <f>CAPEX!BB45</f>
        <v>13193.181818181813</v>
      </c>
      <c r="BB76" s="167">
        <f>CAPEX!BC45</f>
        <v>13030.303030303025</v>
      </c>
      <c r="BC76" s="167">
        <f>CAPEX!BD45</f>
        <v>12867.424242424237</v>
      </c>
      <c r="BD76" s="167">
        <f>CAPEX!BE45</f>
        <v>12704.545454545449</v>
      </c>
      <c r="BE76" s="167">
        <f>CAPEX!BF45</f>
        <v>12541.666666666661</v>
      </c>
      <c r="BF76" s="167">
        <f>CAPEX!BG45</f>
        <v>12378.787878787873</v>
      </c>
      <c r="BG76" s="167">
        <f>CAPEX!BH45</f>
        <v>12215.909090909085</v>
      </c>
      <c r="BH76" s="167">
        <f>CAPEX!BI45</f>
        <v>12053.030303030297</v>
      </c>
      <c r="BI76" s="167">
        <f>CAPEX!BJ45</f>
        <v>11890.151515151509</v>
      </c>
      <c r="BJ76" s="167">
        <f>CAPEX!BK45</f>
        <v>11727.272727272721</v>
      </c>
      <c r="BK76" s="167">
        <f>CAPEX!BL45</f>
        <v>11564.393939393933</v>
      </c>
      <c r="BL76" s="167">
        <f>CAPEX!BM45</f>
        <v>11401.515151515145</v>
      </c>
      <c r="BM76" s="167">
        <f>CAPEX!BN45</f>
        <v>11238.636363636359</v>
      </c>
      <c r="BN76" s="167">
        <f>CAPEX!BO45</f>
        <v>11075.757575757571</v>
      </c>
      <c r="BO76" s="167">
        <f>CAPEX!BP45</f>
        <v>10912.878787878783</v>
      </c>
      <c r="BP76" s="167">
        <f>CAPEX!BQ45</f>
        <v>10749.999999999995</v>
      </c>
      <c r="BQ76" s="167">
        <f>CAPEX!BR45</f>
        <v>10587.121212121207</v>
      </c>
      <c r="BR76" s="167">
        <f>CAPEX!BS45</f>
        <v>10424.242424242419</v>
      </c>
      <c r="BS76" s="167">
        <f>CAPEX!BT45</f>
        <v>10261.363636363631</v>
      </c>
      <c r="BT76" s="167">
        <f>CAPEX!BU45</f>
        <v>10098.484848484843</v>
      </c>
      <c r="BU76" s="167">
        <f>CAPEX!BV45</f>
        <v>9935.6060606060546</v>
      </c>
      <c r="BV76" s="167">
        <f>CAPEX!BW45</f>
        <v>9772.7272727272666</v>
      </c>
      <c r="BW76" s="167">
        <f>CAPEX!BX45</f>
        <v>9609.8484848484786</v>
      </c>
      <c r="BX76" s="167">
        <f>CAPEX!BY45</f>
        <v>9446.9696969696906</v>
      </c>
      <c r="BY76" s="167">
        <f>CAPEX!BZ45</f>
        <v>9284.0909090909026</v>
      </c>
    </row>
    <row r="77" spans="1:77" ht="15.75" customHeight="1" outlineLevel="3" x14ac:dyDescent="0.25">
      <c r="A77" s="344"/>
      <c r="B77" s="344" t="s">
        <v>501</v>
      </c>
      <c r="C77" s="290" t="s">
        <v>502</v>
      </c>
      <c r="D77" s="304">
        <f t="shared" si="109"/>
        <v>89393.939393939378</v>
      </c>
      <c r="E77" s="304">
        <f t="shared" si="110"/>
        <v>80303.030303030289</v>
      </c>
      <c r="F77" s="304">
        <f t="shared" si="111"/>
        <v>71212.121212121201</v>
      </c>
      <c r="G77" s="304">
        <f t="shared" si="112"/>
        <v>62121.212121212127</v>
      </c>
      <c r="H77" s="304">
        <f t="shared" si="113"/>
        <v>53030.303030303032</v>
      </c>
      <c r="I77" s="304">
        <f t="shared" si="114"/>
        <v>43939.393939393914</v>
      </c>
      <c r="J77" s="248"/>
      <c r="K77" s="167">
        <f>CAPEX!L46</f>
        <v>0</v>
      </c>
      <c r="L77" s="167">
        <f>CAPEX!M46</f>
        <v>0</v>
      </c>
      <c r="M77" s="167">
        <f>CAPEX!N46</f>
        <v>0</v>
      </c>
      <c r="N77" s="167">
        <f>CAPEX!O46</f>
        <v>0</v>
      </c>
      <c r="O77" s="167">
        <f>CAPEX!P46</f>
        <v>0</v>
      </c>
      <c r="P77" s="167">
        <f>CAPEX!Q46</f>
        <v>90151.515151515137</v>
      </c>
      <c r="Q77" s="167">
        <f>CAPEX!R46</f>
        <v>89393.939393939378</v>
      </c>
      <c r="R77" s="167">
        <f>CAPEX!S46</f>
        <v>88636.363636363618</v>
      </c>
      <c r="S77" s="167">
        <f>CAPEX!T46</f>
        <v>87878.787878787873</v>
      </c>
      <c r="T77" s="167">
        <f>CAPEX!U46</f>
        <v>87121.212121212113</v>
      </c>
      <c r="U77" s="167">
        <f>CAPEX!V46</f>
        <v>86363.636363636353</v>
      </c>
      <c r="V77" s="167">
        <f>CAPEX!W46</f>
        <v>85606.060606060593</v>
      </c>
      <c r="W77" s="167">
        <f>CAPEX!X46</f>
        <v>84848.484848484833</v>
      </c>
      <c r="X77" s="167">
        <f>CAPEX!Y46</f>
        <v>84090.909090909074</v>
      </c>
      <c r="Y77" s="167">
        <f>CAPEX!Z46</f>
        <v>83333.333333333314</v>
      </c>
      <c r="Z77" s="167">
        <f>CAPEX!AA46</f>
        <v>82575.757575757569</v>
      </c>
      <c r="AA77" s="167">
        <f>CAPEX!AB46</f>
        <v>81818.181818181809</v>
      </c>
      <c r="AB77" s="167">
        <f>CAPEX!AC46</f>
        <v>81060.606060606049</v>
      </c>
      <c r="AC77" s="167">
        <f>CAPEX!AD46</f>
        <v>80303.030303030289</v>
      </c>
      <c r="AD77" s="167">
        <f>CAPEX!AE46</f>
        <v>79545.45454545453</v>
      </c>
      <c r="AE77" s="167">
        <f>CAPEX!AF46</f>
        <v>78787.87878787877</v>
      </c>
      <c r="AF77" s="167">
        <f>CAPEX!AG46</f>
        <v>78030.30303030301</v>
      </c>
      <c r="AG77" s="167">
        <f>CAPEX!AH46</f>
        <v>77272.727272727265</v>
      </c>
      <c r="AH77" s="167">
        <f>CAPEX!AI46</f>
        <v>76515.151515151505</v>
      </c>
      <c r="AI77" s="167">
        <f>CAPEX!AJ46</f>
        <v>75757.575757575745</v>
      </c>
      <c r="AJ77" s="167">
        <f>CAPEX!AK46</f>
        <v>74999.999999999985</v>
      </c>
      <c r="AK77" s="167">
        <f>CAPEX!AL46</f>
        <v>74242.424242424226</v>
      </c>
      <c r="AL77" s="167">
        <f>CAPEX!AM46</f>
        <v>73484.848484848466</v>
      </c>
      <c r="AM77" s="167">
        <f>CAPEX!AN46</f>
        <v>72727.272727272706</v>
      </c>
      <c r="AN77" s="167">
        <f>CAPEX!AO46</f>
        <v>71969.696969696961</v>
      </c>
      <c r="AO77" s="167">
        <f>CAPEX!AP46</f>
        <v>71212.121212121201</v>
      </c>
      <c r="AP77" s="167">
        <f>CAPEX!AQ46</f>
        <v>70454.545454545441</v>
      </c>
      <c r="AQ77" s="167">
        <f>CAPEX!AR46</f>
        <v>69696.969696969696</v>
      </c>
      <c r="AR77" s="167">
        <f>CAPEX!AS46</f>
        <v>68939.393939393936</v>
      </c>
      <c r="AS77" s="167">
        <f>CAPEX!AT46</f>
        <v>68181.818181818177</v>
      </c>
      <c r="AT77" s="167">
        <f>CAPEX!AU46</f>
        <v>67424.242424242417</v>
      </c>
      <c r="AU77" s="167">
        <f>CAPEX!AV46</f>
        <v>66666.666666666657</v>
      </c>
      <c r="AV77" s="167">
        <f>CAPEX!AW46</f>
        <v>65909.090909090912</v>
      </c>
      <c r="AW77" s="167">
        <f>CAPEX!AX46</f>
        <v>65151.515151515152</v>
      </c>
      <c r="AX77" s="167">
        <f>CAPEX!AY46</f>
        <v>64393.939393939392</v>
      </c>
      <c r="AY77" s="167">
        <f>CAPEX!AZ46</f>
        <v>63636.36363636364</v>
      </c>
      <c r="AZ77" s="167">
        <f>CAPEX!BA46</f>
        <v>62878.787878787887</v>
      </c>
      <c r="BA77" s="167">
        <f>CAPEX!BB46</f>
        <v>62121.212121212127</v>
      </c>
      <c r="BB77" s="167">
        <f>CAPEX!BC46</f>
        <v>61363.636363636368</v>
      </c>
      <c r="BC77" s="167">
        <f>CAPEX!BD46</f>
        <v>60606.060606060615</v>
      </c>
      <c r="BD77" s="167">
        <f>CAPEX!BE46</f>
        <v>59848.484848484863</v>
      </c>
      <c r="BE77" s="167">
        <f>CAPEX!BF46</f>
        <v>59090.909090909103</v>
      </c>
      <c r="BF77" s="167">
        <f>CAPEX!BG46</f>
        <v>58333.333333333343</v>
      </c>
      <c r="BG77" s="167">
        <f>CAPEX!BH46</f>
        <v>57575.757575757591</v>
      </c>
      <c r="BH77" s="167">
        <f>CAPEX!BI46</f>
        <v>56818.181818181831</v>
      </c>
      <c r="BI77" s="167">
        <f>CAPEX!BJ46</f>
        <v>56060.606060606071</v>
      </c>
      <c r="BJ77" s="167">
        <f>CAPEX!BK46</f>
        <v>55303.030303030311</v>
      </c>
      <c r="BK77" s="167">
        <f>CAPEX!BL46</f>
        <v>54545.454545454551</v>
      </c>
      <c r="BL77" s="167">
        <f>CAPEX!BM46</f>
        <v>53787.878787878792</v>
      </c>
      <c r="BM77" s="167">
        <f>CAPEX!BN46</f>
        <v>53030.303030303032</v>
      </c>
      <c r="BN77" s="167">
        <f>CAPEX!BO46</f>
        <v>52272.727272727272</v>
      </c>
      <c r="BO77" s="167">
        <f>CAPEX!BP46</f>
        <v>51515.151515151512</v>
      </c>
      <c r="BP77" s="167">
        <f>CAPEX!BQ46</f>
        <v>50757.575757575753</v>
      </c>
      <c r="BQ77" s="167">
        <f>CAPEX!BR46</f>
        <v>49999.999999999993</v>
      </c>
      <c r="BR77" s="167">
        <f>CAPEX!BS46</f>
        <v>49242.424242424233</v>
      </c>
      <c r="BS77" s="167">
        <f>CAPEX!BT46</f>
        <v>48484.848484848473</v>
      </c>
      <c r="BT77" s="167">
        <f>CAPEX!BU46</f>
        <v>47727.272727272713</v>
      </c>
      <c r="BU77" s="167">
        <f>CAPEX!BV46</f>
        <v>46969.696969696954</v>
      </c>
      <c r="BV77" s="167">
        <f>CAPEX!BW46</f>
        <v>46212.121212121194</v>
      </c>
      <c r="BW77" s="167">
        <f>CAPEX!BX46</f>
        <v>45454.545454545434</v>
      </c>
      <c r="BX77" s="167">
        <f>CAPEX!BY46</f>
        <v>44696.969696969674</v>
      </c>
      <c r="BY77" s="167">
        <f>CAPEX!BZ46</f>
        <v>43939.393939393914</v>
      </c>
    </row>
    <row r="78" spans="1:77" ht="15.75" customHeight="1" outlineLevel="3" x14ac:dyDescent="0.25">
      <c r="A78" s="344"/>
      <c r="B78" s="350" t="str">
        <f>CAPEX!B47</f>
        <v>Тээврийн хэрэгсэл</v>
      </c>
      <c r="C78" s="290" t="s">
        <v>503</v>
      </c>
      <c r="D78" s="304">
        <f t="shared" si="109"/>
        <v>0</v>
      </c>
      <c r="E78" s="304">
        <f t="shared" si="110"/>
        <v>0</v>
      </c>
      <c r="F78" s="304">
        <f t="shared" si="111"/>
        <v>0</v>
      </c>
      <c r="G78" s="304">
        <f t="shared" si="112"/>
        <v>16333.333333333332</v>
      </c>
      <c r="H78" s="304">
        <f t="shared" si="113"/>
        <v>12333.333333333336</v>
      </c>
      <c r="I78" s="304">
        <f t="shared" si="114"/>
        <v>8333.3333333333303</v>
      </c>
      <c r="J78" s="248"/>
      <c r="K78" s="167">
        <f>CAPEX!L47</f>
        <v>0</v>
      </c>
      <c r="L78" s="167">
        <f>CAPEX!M47</f>
        <v>0</v>
      </c>
      <c r="M78" s="167">
        <f>CAPEX!N47</f>
        <v>0</v>
      </c>
      <c r="N78" s="167">
        <f>CAPEX!O47</f>
        <v>0</v>
      </c>
      <c r="O78" s="167">
        <f>CAPEX!P47</f>
        <v>0</v>
      </c>
      <c r="P78" s="167">
        <f>CAPEX!Q47</f>
        <v>0</v>
      </c>
      <c r="Q78" s="167">
        <f>CAPEX!R47</f>
        <v>0</v>
      </c>
      <c r="R78" s="167">
        <f>CAPEX!S47</f>
        <v>0</v>
      </c>
      <c r="S78" s="167">
        <f>CAPEX!T47</f>
        <v>0</v>
      </c>
      <c r="T78" s="167">
        <f>CAPEX!U47</f>
        <v>0</v>
      </c>
      <c r="U78" s="167">
        <f>CAPEX!V47</f>
        <v>0</v>
      </c>
      <c r="V78" s="167">
        <f>CAPEX!W47</f>
        <v>0</v>
      </c>
      <c r="W78" s="167">
        <f>CAPEX!X47</f>
        <v>0</v>
      </c>
      <c r="X78" s="167">
        <f>CAPEX!Y47</f>
        <v>0</v>
      </c>
      <c r="Y78" s="167">
        <f>CAPEX!Z47</f>
        <v>0</v>
      </c>
      <c r="Z78" s="167">
        <f>CAPEX!AA47</f>
        <v>0</v>
      </c>
      <c r="AA78" s="167">
        <f>CAPEX!AB47</f>
        <v>0</v>
      </c>
      <c r="AB78" s="167">
        <f>CAPEX!AC47</f>
        <v>0</v>
      </c>
      <c r="AC78" s="167">
        <f>CAPEX!AD47</f>
        <v>0</v>
      </c>
      <c r="AD78" s="167">
        <f>CAPEX!AE47</f>
        <v>0</v>
      </c>
      <c r="AE78" s="167">
        <f>CAPEX!AF47</f>
        <v>0</v>
      </c>
      <c r="AF78" s="167">
        <f>CAPEX!AG47</f>
        <v>0</v>
      </c>
      <c r="AG78" s="167">
        <f>CAPEX!AH47</f>
        <v>0</v>
      </c>
      <c r="AH78" s="167">
        <f>CAPEX!AI47</f>
        <v>0</v>
      </c>
      <c r="AI78" s="167">
        <f>CAPEX!AJ47</f>
        <v>0</v>
      </c>
      <c r="AJ78" s="167">
        <f>CAPEX!AK47</f>
        <v>0</v>
      </c>
      <c r="AK78" s="167">
        <f>CAPEX!AL47</f>
        <v>0</v>
      </c>
      <c r="AL78" s="167">
        <f>CAPEX!AM47</f>
        <v>0</v>
      </c>
      <c r="AM78" s="167">
        <f>CAPEX!AN47</f>
        <v>0</v>
      </c>
      <c r="AN78" s="167">
        <f>CAPEX!AO47</f>
        <v>0</v>
      </c>
      <c r="AO78" s="167">
        <f>CAPEX!AP47</f>
        <v>0</v>
      </c>
      <c r="AP78" s="167">
        <f>CAPEX!AQ47</f>
        <v>0</v>
      </c>
      <c r="AQ78" s="167">
        <f>CAPEX!AR47</f>
        <v>19666.666666666668</v>
      </c>
      <c r="AR78" s="167">
        <f>CAPEX!AS47</f>
        <v>19333.333333333332</v>
      </c>
      <c r="AS78" s="167">
        <f>CAPEX!AT47</f>
        <v>19000</v>
      </c>
      <c r="AT78" s="167">
        <f>CAPEX!AU47</f>
        <v>18666.666666666668</v>
      </c>
      <c r="AU78" s="167">
        <f>CAPEX!AV47</f>
        <v>18333.333333333332</v>
      </c>
      <c r="AV78" s="167">
        <f>CAPEX!AW47</f>
        <v>18000</v>
      </c>
      <c r="AW78" s="167">
        <f>CAPEX!AX47</f>
        <v>17666.666666666668</v>
      </c>
      <c r="AX78" s="167">
        <f>CAPEX!AY47</f>
        <v>17333.333333333332</v>
      </c>
      <c r="AY78" s="167">
        <f>CAPEX!AZ47</f>
        <v>17000</v>
      </c>
      <c r="AZ78" s="167">
        <f>CAPEX!BA47</f>
        <v>16666.666666666668</v>
      </c>
      <c r="BA78" s="167">
        <f>CAPEX!BB47</f>
        <v>16333.333333333332</v>
      </c>
      <c r="BB78" s="167">
        <f>CAPEX!BC47</f>
        <v>16000</v>
      </c>
      <c r="BC78" s="167">
        <f>CAPEX!BD47</f>
        <v>15666.666666666666</v>
      </c>
      <c r="BD78" s="167">
        <f>CAPEX!BE47</f>
        <v>15333.333333333332</v>
      </c>
      <c r="BE78" s="167">
        <f>CAPEX!BF47</f>
        <v>15000</v>
      </c>
      <c r="BF78" s="167">
        <f>CAPEX!BG47</f>
        <v>14666.666666666668</v>
      </c>
      <c r="BG78" s="167">
        <f>CAPEX!BH47</f>
        <v>14333.333333333334</v>
      </c>
      <c r="BH78" s="167">
        <f>CAPEX!BI47</f>
        <v>14000</v>
      </c>
      <c r="BI78" s="167">
        <f>CAPEX!BJ47</f>
        <v>13666.666666666668</v>
      </c>
      <c r="BJ78" s="167">
        <f>CAPEX!BK47</f>
        <v>13333.333333333336</v>
      </c>
      <c r="BK78" s="167">
        <f>CAPEX!BL47</f>
        <v>13000.000000000002</v>
      </c>
      <c r="BL78" s="167">
        <f>CAPEX!BM47</f>
        <v>12666.666666666668</v>
      </c>
      <c r="BM78" s="167">
        <f>CAPEX!BN47</f>
        <v>12333.333333333336</v>
      </c>
      <c r="BN78" s="167">
        <f>CAPEX!BO47</f>
        <v>12000.000000000004</v>
      </c>
      <c r="BO78" s="167">
        <f>CAPEX!BP47</f>
        <v>11666.66666666667</v>
      </c>
      <c r="BP78" s="167">
        <f>CAPEX!BQ47</f>
        <v>11333.333333333336</v>
      </c>
      <c r="BQ78" s="167">
        <f>CAPEX!BR47</f>
        <v>11000.000000000002</v>
      </c>
      <c r="BR78" s="167">
        <f>CAPEX!BS47</f>
        <v>10666.666666666668</v>
      </c>
      <c r="BS78" s="167">
        <f>CAPEX!BT47</f>
        <v>10333.333333333334</v>
      </c>
      <c r="BT78" s="167">
        <f>CAPEX!BU47</f>
        <v>10000</v>
      </c>
      <c r="BU78" s="167">
        <f>CAPEX!BV47</f>
        <v>9666.6666666666661</v>
      </c>
      <c r="BV78" s="167">
        <f>CAPEX!BW47</f>
        <v>9333.3333333333321</v>
      </c>
      <c r="BW78" s="167">
        <f>CAPEX!BX47</f>
        <v>8999.9999999999982</v>
      </c>
      <c r="BX78" s="167">
        <f>CAPEX!BY47</f>
        <v>8666.6666666666642</v>
      </c>
      <c r="BY78" s="167">
        <f>CAPEX!BZ47</f>
        <v>8333.3333333333303</v>
      </c>
    </row>
    <row r="79" spans="1:77" ht="15.75" customHeight="1" outlineLevel="3" x14ac:dyDescent="0.25">
      <c r="A79" s="344"/>
      <c r="B79" s="290" t="s">
        <v>504</v>
      </c>
      <c r="C79" s="290" t="s">
        <v>505</v>
      </c>
      <c r="D79" s="304">
        <f t="shared" si="109"/>
        <v>0</v>
      </c>
      <c r="E79" s="304">
        <f t="shared" si="110"/>
        <v>0</v>
      </c>
      <c r="F79" s="304">
        <f t="shared" si="111"/>
        <v>0</v>
      </c>
      <c r="G79" s="304">
        <f t="shared" si="112"/>
        <v>0</v>
      </c>
      <c r="H79" s="304">
        <f t="shared" si="113"/>
        <v>0</v>
      </c>
      <c r="I79" s="304">
        <f t="shared" si="114"/>
        <v>0</v>
      </c>
      <c r="J79" s="248"/>
      <c r="K79" s="167">
        <f>CAPEX!L49</f>
        <v>0</v>
      </c>
      <c r="L79" s="167">
        <f>CAPEX!M49</f>
        <v>0</v>
      </c>
      <c r="M79" s="167">
        <f>CAPEX!N49</f>
        <v>0</v>
      </c>
      <c r="N79" s="167">
        <f>CAPEX!O49</f>
        <v>0</v>
      </c>
      <c r="O79" s="167">
        <f>CAPEX!P49</f>
        <v>0</v>
      </c>
      <c r="P79" s="167">
        <f>CAPEX!Q49</f>
        <v>0</v>
      </c>
      <c r="Q79" s="167">
        <f>CAPEX!R49</f>
        <v>0</v>
      </c>
      <c r="R79" s="167">
        <f>CAPEX!S49</f>
        <v>0</v>
      </c>
      <c r="S79" s="167">
        <f>CAPEX!T49</f>
        <v>0</v>
      </c>
      <c r="T79" s="167">
        <f>CAPEX!U49</f>
        <v>0</v>
      </c>
      <c r="U79" s="167">
        <f>CAPEX!V49</f>
        <v>0</v>
      </c>
      <c r="V79" s="167">
        <f>CAPEX!W49</f>
        <v>0</v>
      </c>
      <c r="W79" s="167">
        <f>CAPEX!X49</f>
        <v>0</v>
      </c>
      <c r="X79" s="167">
        <f>CAPEX!Y49</f>
        <v>0</v>
      </c>
      <c r="Y79" s="167">
        <f>CAPEX!Z49</f>
        <v>0</v>
      </c>
      <c r="Z79" s="167">
        <f>CAPEX!AA49</f>
        <v>0</v>
      </c>
      <c r="AA79" s="167">
        <f>CAPEX!AB49</f>
        <v>0</v>
      </c>
      <c r="AB79" s="167">
        <f>CAPEX!AC49</f>
        <v>0</v>
      </c>
      <c r="AC79" s="167">
        <f>CAPEX!AD49</f>
        <v>0</v>
      </c>
      <c r="AD79" s="167">
        <f>CAPEX!AE49</f>
        <v>0</v>
      </c>
      <c r="AE79" s="167">
        <f>CAPEX!AF49</f>
        <v>0</v>
      </c>
      <c r="AF79" s="167">
        <f>CAPEX!AG49</f>
        <v>0</v>
      </c>
      <c r="AG79" s="167">
        <f>CAPEX!AH49</f>
        <v>0</v>
      </c>
      <c r="AH79" s="167">
        <f>CAPEX!AI49</f>
        <v>0</v>
      </c>
      <c r="AI79" s="167">
        <f>CAPEX!AJ49</f>
        <v>0</v>
      </c>
      <c r="AJ79" s="167">
        <f>CAPEX!AK49</f>
        <v>0</v>
      </c>
      <c r="AK79" s="167">
        <f>CAPEX!AL49</f>
        <v>0</v>
      </c>
      <c r="AL79" s="167">
        <f>CAPEX!AM49</f>
        <v>0</v>
      </c>
      <c r="AM79" s="167">
        <f>CAPEX!AN49</f>
        <v>0</v>
      </c>
      <c r="AN79" s="167">
        <f>CAPEX!AO49</f>
        <v>0</v>
      </c>
      <c r="AO79" s="167">
        <f>CAPEX!AP49</f>
        <v>0</v>
      </c>
      <c r="AP79" s="167">
        <f>CAPEX!AQ49</f>
        <v>0</v>
      </c>
      <c r="AQ79" s="167">
        <f>CAPEX!AR49</f>
        <v>0</v>
      </c>
      <c r="AR79" s="167">
        <f>CAPEX!AS49</f>
        <v>0</v>
      </c>
      <c r="AS79" s="167">
        <f>CAPEX!AT49</f>
        <v>0</v>
      </c>
      <c r="AT79" s="167">
        <f>CAPEX!AU49</f>
        <v>0</v>
      </c>
      <c r="AU79" s="167">
        <f>CAPEX!AV49</f>
        <v>0</v>
      </c>
      <c r="AV79" s="167">
        <f>CAPEX!AW49</f>
        <v>0</v>
      </c>
      <c r="AW79" s="167">
        <f>CAPEX!AX49</f>
        <v>0</v>
      </c>
      <c r="AX79" s="167">
        <f>CAPEX!AY49</f>
        <v>0</v>
      </c>
      <c r="AY79" s="167">
        <f>CAPEX!AZ49</f>
        <v>0</v>
      </c>
      <c r="AZ79" s="167">
        <f>CAPEX!BA49</f>
        <v>0</v>
      </c>
      <c r="BA79" s="167">
        <f>CAPEX!BB49</f>
        <v>0</v>
      </c>
      <c r="BB79" s="167">
        <f>CAPEX!BC49</f>
        <v>0</v>
      </c>
      <c r="BC79" s="167">
        <f>CAPEX!BD49</f>
        <v>0</v>
      </c>
      <c r="BD79" s="167">
        <f>CAPEX!BE49</f>
        <v>0</v>
      </c>
      <c r="BE79" s="167">
        <f>CAPEX!BF49</f>
        <v>0</v>
      </c>
      <c r="BF79" s="167">
        <f>CAPEX!BG49</f>
        <v>0</v>
      </c>
      <c r="BG79" s="167">
        <f>CAPEX!BH49</f>
        <v>0</v>
      </c>
      <c r="BH79" s="167">
        <f>CAPEX!BI49</f>
        <v>0</v>
      </c>
      <c r="BI79" s="167">
        <f>CAPEX!BJ49</f>
        <v>0</v>
      </c>
      <c r="BJ79" s="167">
        <f>CAPEX!BK49</f>
        <v>0</v>
      </c>
      <c r="BK79" s="167">
        <f>CAPEX!BL49</f>
        <v>0</v>
      </c>
      <c r="BL79" s="167">
        <f>CAPEX!BM49</f>
        <v>0</v>
      </c>
      <c r="BM79" s="167">
        <f>CAPEX!BN49</f>
        <v>0</v>
      </c>
      <c r="BN79" s="167">
        <f>CAPEX!BO49</f>
        <v>0</v>
      </c>
      <c r="BO79" s="167">
        <f>CAPEX!BP49</f>
        <v>0</v>
      </c>
      <c r="BP79" s="167">
        <f>CAPEX!BQ49</f>
        <v>0</v>
      </c>
      <c r="BQ79" s="167">
        <f>CAPEX!BR49</f>
        <v>0</v>
      </c>
      <c r="BR79" s="167">
        <f>CAPEX!BS49</f>
        <v>0</v>
      </c>
      <c r="BS79" s="167">
        <f>CAPEX!BT49</f>
        <v>0</v>
      </c>
      <c r="BT79" s="167">
        <f>CAPEX!BU49</f>
        <v>0</v>
      </c>
      <c r="BU79" s="167">
        <f>CAPEX!BV49</f>
        <v>0</v>
      </c>
      <c r="BV79" s="167">
        <f>CAPEX!BW49</f>
        <v>0</v>
      </c>
      <c r="BW79" s="167">
        <f>CAPEX!BX49</f>
        <v>0</v>
      </c>
      <c r="BX79" s="167">
        <f>CAPEX!BY49</f>
        <v>0</v>
      </c>
      <c r="BY79" s="167">
        <f>CAPEX!BZ49</f>
        <v>0</v>
      </c>
    </row>
    <row r="80" spans="1:77" ht="15.75" customHeight="1" outlineLevel="2" x14ac:dyDescent="0.25">
      <c r="A80" s="634" t="s">
        <v>506</v>
      </c>
      <c r="B80" s="621"/>
      <c r="C80" s="286" t="s">
        <v>507</v>
      </c>
      <c r="D80" s="287">
        <f t="shared" ref="D80:I80" si="115">SUM(D74:D79)</f>
        <v>148955.80808080806</v>
      </c>
      <c r="E80" s="287">
        <f t="shared" si="115"/>
        <v>122334.59595959593</v>
      </c>
      <c r="F80" s="287">
        <f t="shared" si="115"/>
        <v>95713.383838383816</v>
      </c>
      <c r="G80" s="287">
        <f t="shared" si="115"/>
        <v>94511.363636363647</v>
      </c>
      <c r="H80" s="287">
        <f t="shared" si="115"/>
        <v>79465.909090909088</v>
      </c>
      <c r="I80" s="287">
        <f t="shared" si="115"/>
        <v>64420.454545454522</v>
      </c>
      <c r="J80" s="248"/>
      <c r="K80" s="298">
        <f t="shared" ref="K80:BY80" si="116">SUM(K74:K79)</f>
        <v>16792.929292929293</v>
      </c>
      <c r="L80" s="298">
        <f t="shared" si="116"/>
        <v>21085.858585858583</v>
      </c>
      <c r="M80" s="298">
        <f t="shared" si="116"/>
        <v>20469.696969696968</v>
      </c>
      <c r="N80" s="298">
        <f t="shared" si="116"/>
        <v>19853.535353535353</v>
      </c>
      <c r="O80" s="298">
        <f t="shared" si="116"/>
        <v>62483.585858585851</v>
      </c>
      <c r="P80" s="298">
        <f t="shared" si="116"/>
        <v>151174.2424242424</v>
      </c>
      <c r="Q80" s="298">
        <f t="shared" si="116"/>
        <v>148955.80808080806</v>
      </c>
      <c r="R80" s="298">
        <f t="shared" si="116"/>
        <v>146737.37373737371</v>
      </c>
      <c r="S80" s="298">
        <f t="shared" si="116"/>
        <v>144518.93939393939</v>
      </c>
      <c r="T80" s="298">
        <f t="shared" si="116"/>
        <v>142300.50505050505</v>
      </c>
      <c r="U80" s="298">
        <f t="shared" si="116"/>
        <v>140082.0707070707</v>
      </c>
      <c r="V80" s="298">
        <f t="shared" si="116"/>
        <v>137863.63636363635</v>
      </c>
      <c r="W80" s="298">
        <f t="shared" si="116"/>
        <v>135645.20202020201</v>
      </c>
      <c r="X80" s="298">
        <f t="shared" si="116"/>
        <v>133426.76767676766</v>
      </c>
      <c r="Y80" s="298">
        <f t="shared" si="116"/>
        <v>131208.33333333331</v>
      </c>
      <c r="Z80" s="298">
        <f t="shared" si="116"/>
        <v>128989.89898989897</v>
      </c>
      <c r="AA80" s="298">
        <f t="shared" si="116"/>
        <v>126771.46464646462</v>
      </c>
      <c r="AB80" s="298">
        <f t="shared" si="116"/>
        <v>124553.03030303027</v>
      </c>
      <c r="AC80" s="298">
        <f t="shared" si="116"/>
        <v>122334.59595959593</v>
      </c>
      <c r="AD80" s="298">
        <f t="shared" si="116"/>
        <v>120116.16161616158</v>
      </c>
      <c r="AE80" s="298">
        <f t="shared" si="116"/>
        <v>117897.72727272724</v>
      </c>
      <c r="AF80" s="298">
        <f t="shared" si="116"/>
        <v>115679.29292929289</v>
      </c>
      <c r="AG80" s="298">
        <f t="shared" si="116"/>
        <v>113460.85858585856</v>
      </c>
      <c r="AH80" s="298">
        <f t="shared" si="116"/>
        <v>111242.42424242421</v>
      </c>
      <c r="AI80" s="298">
        <f t="shared" si="116"/>
        <v>109023.98989898986</v>
      </c>
      <c r="AJ80" s="298">
        <f t="shared" si="116"/>
        <v>106805.55555555552</v>
      </c>
      <c r="AK80" s="298">
        <f t="shared" si="116"/>
        <v>104587.12121212117</v>
      </c>
      <c r="AL80" s="298">
        <f t="shared" si="116"/>
        <v>102368.68686868684</v>
      </c>
      <c r="AM80" s="298">
        <f t="shared" si="116"/>
        <v>100150.25252525249</v>
      </c>
      <c r="AN80" s="298">
        <f t="shared" si="116"/>
        <v>97931.818181818162</v>
      </c>
      <c r="AO80" s="298">
        <f t="shared" si="116"/>
        <v>95713.383838383816</v>
      </c>
      <c r="AP80" s="298">
        <f t="shared" si="116"/>
        <v>93494.949494949484</v>
      </c>
      <c r="AQ80" s="298">
        <f t="shared" si="116"/>
        <v>110943.18181818182</v>
      </c>
      <c r="AR80" s="298">
        <f t="shared" si="116"/>
        <v>108391.41414141413</v>
      </c>
      <c r="AS80" s="298">
        <f t="shared" si="116"/>
        <v>105839.64646464646</v>
      </c>
      <c r="AT80" s="298">
        <f t="shared" si="116"/>
        <v>103287.8787878788</v>
      </c>
      <c r="AU80" s="298">
        <f t="shared" si="116"/>
        <v>102034.0909090909</v>
      </c>
      <c r="AV80" s="298">
        <f t="shared" si="116"/>
        <v>100780.30303030304</v>
      </c>
      <c r="AW80" s="298">
        <f t="shared" si="116"/>
        <v>99526.515151515167</v>
      </c>
      <c r="AX80" s="298">
        <f t="shared" si="116"/>
        <v>98272.727272727279</v>
      </c>
      <c r="AY80" s="298">
        <f t="shared" si="116"/>
        <v>97018.939393939407</v>
      </c>
      <c r="AZ80" s="298">
        <f t="shared" si="116"/>
        <v>95765.151515151534</v>
      </c>
      <c r="BA80" s="298">
        <f t="shared" si="116"/>
        <v>94511.363636363647</v>
      </c>
      <c r="BB80" s="298">
        <f t="shared" si="116"/>
        <v>93257.575757575774</v>
      </c>
      <c r="BC80" s="298">
        <f t="shared" si="116"/>
        <v>92003.787878787902</v>
      </c>
      <c r="BD80" s="298">
        <f t="shared" si="116"/>
        <v>90750.000000000015</v>
      </c>
      <c r="BE80" s="298">
        <f t="shared" si="116"/>
        <v>89496.212121212142</v>
      </c>
      <c r="BF80" s="298">
        <f t="shared" si="116"/>
        <v>88242.424242424269</v>
      </c>
      <c r="BG80" s="298">
        <f t="shared" si="116"/>
        <v>86988.636363636382</v>
      </c>
      <c r="BH80" s="298">
        <f t="shared" si="116"/>
        <v>85734.84848484851</v>
      </c>
      <c r="BI80" s="298">
        <f t="shared" si="116"/>
        <v>84481.060606060622</v>
      </c>
      <c r="BJ80" s="298">
        <f t="shared" si="116"/>
        <v>83227.272727272735</v>
      </c>
      <c r="BK80" s="298">
        <f t="shared" si="116"/>
        <v>81973.484848484863</v>
      </c>
      <c r="BL80" s="298">
        <f t="shared" si="116"/>
        <v>80719.696969696975</v>
      </c>
      <c r="BM80" s="298">
        <f t="shared" si="116"/>
        <v>79465.909090909088</v>
      </c>
      <c r="BN80" s="298">
        <f t="shared" si="116"/>
        <v>78212.121212121216</v>
      </c>
      <c r="BO80" s="298">
        <f t="shared" si="116"/>
        <v>76958.333333333343</v>
      </c>
      <c r="BP80" s="298">
        <f t="shared" si="116"/>
        <v>75704.545454545456</v>
      </c>
      <c r="BQ80" s="298">
        <f t="shared" si="116"/>
        <v>74450.757575757583</v>
      </c>
      <c r="BR80" s="298">
        <f t="shared" si="116"/>
        <v>73196.969696969696</v>
      </c>
      <c r="BS80" s="298">
        <f t="shared" si="116"/>
        <v>71943.181818181809</v>
      </c>
      <c r="BT80" s="298">
        <f t="shared" si="116"/>
        <v>70689.393939393922</v>
      </c>
      <c r="BU80" s="298">
        <f t="shared" si="116"/>
        <v>69435.606060606049</v>
      </c>
      <c r="BV80" s="298">
        <f t="shared" si="116"/>
        <v>68181.818181818162</v>
      </c>
      <c r="BW80" s="298">
        <f t="shared" si="116"/>
        <v>66928.030303030289</v>
      </c>
      <c r="BX80" s="298">
        <f t="shared" si="116"/>
        <v>65674.242424242402</v>
      </c>
      <c r="BY80" s="298">
        <f t="shared" si="116"/>
        <v>64420.454545454522</v>
      </c>
    </row>
    <row r="81" spans="1:77" ht="10.5" customHeight="1" outlineLevel="1" x14ac:dyDescent="0.25">
      <c r="A81" s="350"/>
      <c r="B81" s="350"/>
      <c r="C81" s="350"/>
      <c r="D81" s="167">
        <f>+D80-CAPEX!E48-CAPEX!E49</f>
        <v>-7746.2121212121274</v>
      </c>
      <c r="E81" s="167">
        <f>+E80-CAPEX!F48-CAPEX!F49</f>
        <v>-13310.606060606078</v>
      </c>
      <c r="F81" s="167">
        <f>+F80-CAPEX!G48-CAPEX!G49</f>
        <v>-33310.606060606064</v>
      </c>
      <c r="G81" s="167">
        <f>+G80-CAPEX!H48-CAPEX!H49</f>
        <v>-7522.7272727272357</v>
      </c>
      <c r="H81" s="167">
        <f>+H80-CAPEX!I48-CAPEX!I49</f>
        <v>-7522.7272727272502</v>
      </c>
      <c r="I81" s="167">
        <f>+I80-CAPEX!J48-CAPEX!J49</f>
        <v>-7522.7272727272575</v>
      </c>
      <c r="J81" s="249"/>
      <c r="K81" s="302"/>
      <c r="L81" s="302"/>
      <c r="M81" s="302"/>
      <c r="N81" s="302"/>
      <c r="O81" s="302"/>
      <c r="P81" s="302"/>
      <c r="Q81" s="302"/>
      <c r="R81" s="302"/>
      <c r="S81" s="302"/>
      <c r="T81" s="302"/>
      <c r="U81" s="302"/>
      <c r="V81" s="302"/>
      <c r="W81" s="302"/>
      <c r="X81" s="302"/>
      <c r="Y81" s="302"/>
      <c r="Z81" s="302"/>
      <c r="AA81" s="302"/>
      <c r="AB81" s="302"/>
      <c r="AC81" s="302"/>
      <c r="AD81" s="302"/>
      <c r="AE81" s="302"/>
      <c r="AF81" s="302"/>
      <c r="AG81" s="302"/>
      <c r="AH81" s="302"/>
      <c r="AI81" s="302"/>
      <c r="AJ81" s="302"/>
      <c r="AK81" s="302"/>
      <c r="AL81" s="302"/>
      <c r="AM81" s="302"/>
      <c r="AN81" s="302"/>
      <c r="AO81" s="302"/>
      <c r="AP81" s="302"/>
      <c r="AQ81" s="302"/>
      <c r="AR81" s="302"/>
      <c r="AS81" s="302"/>
      <c r="AT81" s="302"/>
      <c r="AU81" s="302"/>
      <c r="AV81" s="302"/>
      <c r="AW81" s="302"/>
      <c r="AX81" s="302"/>
      <c r="AY81" s="302"/>
      <c r="AZ81" s="302"/>
      <c r="BA81" s="302"/>
      <c r="BB81" s="302"/>
      <c r="BC81" s="302"/>
      <c r="BD81" s="302"/>
      <c r="BE81" s="302"/>
      <c r="BF81" s="302"/>
      <c r="BG81" s="302"/>
      <c r="BH81" s="302"/>
      <c r="BI81" s="302"/>
      <c r="BJ81" s="302"/>
      <c r="BK81" s="302"/>
      <c r="BL81" s="302"/>
      <c r="BM81" s="302"/>
      <c r="BN81" s="302"/>
      <c r="BO81" s="302"/>
      <c r="BP81" s="302"/>
      <c r="BQ81" s="302"/>
      <c r="BR81" s="302"/>
      <c r="BS81" s="302"/>
      <c r="BT81" s="302"/>
      <c r="BU81" s="302"/>
      <c r="BV81" s="302"/>
      <c r="BW81" s="302"/>
      <c r="BX81" s="302"/>
      <c r="BY81" s="302"/>
    </row>
    <row r="82" spans="1:77" ht="15.75" customHeight="1" outlineLevel="1" x14ac:dyDescent="0.25">
      <c r="A82" s="351" t="s">
        <v>508</v>
      </c>
      <c r="B82" s="348"/>
      <c r="C82" s="301" t="s">
        <v>509</v>
      </c>
      <c r="D82" s="287">
        <f t="shared" ref="D82:I82" si="117">D72+D80</f>
        <v>139504.08080808079</v>
      </c>
      <c r="E82" s="287" t="e">
        <f t="shared" si="117"/>
        <v>#REF!</v>
      </c>
      <c r="F82" s="287" t="e">
        <f t="shared" si="117"/>
        <v>#REF!</v>
      </c>
      <c r="G82" s="287" t="e">
        <f t="shared" si="117"/>
        <v>#REF!</v>
      </c>
      <c r="H82" s="287" t="e">
        <f t="shared" si="117"/>
        <v>#REF!</v>
      </c>
      <c r="I82" s="287" t="e">
        <f t="shared" si="117"/>
        <v>#REF!</v>
      </c>
      <c r="J82" s="248"/>
      <c r="K82" s="294">
        <f t="shared" ref="K82:BY82" si="118">K72+K80</f>
        <v>-479.79797979797877</v>
      </c>
      <c r="L82" s="294">
        <f t="shared" si="118"/>
        <v>93289.498536904037</v>
      </c>
      <c r="M82" s="294">
        <f t="shared" si="118"/>
        <v>89365.238526333327</v>
      </c>
      <c r="N82" s="294">
        <f t="shared" si="118"/>
        <v>193267.7889124293</v>
      </c>
      <c r="O82" s="294">
        <f t="shared" si="118"/>
        <v>187180.16358670709</v>
      </c>
      <c r="P82" s="294">
        <f t="shared" si="118"/>
        <v>238678.96588653029</v>
      </c>
      <c r="Q82" s="294">
        <f t="shared" si="118"/>
        <v>203571.21653923232</v>
      </c>
      <c r="R82" s="294">
        <f t="shared" si="118"/>
        <v>318745.27062769188</v>
      </c>
      <c r="S82" s="294">
        <f t="shared" si="118"/>
        <v>327219.33992903028</v>
      </c>
      <c r="T82" s="294">
        <f t="shared" si="118"/>
        <v>360311.45349173236</v>
      </c>
      <c r="U82" s="294">
        <f t="shared" si="118"/>
        <v>400944.44667888893</v>
      </c>
      <c r="V82" s="294">
        <f t="shared" si="118"/>
        <v>444857.22711668187</v>
      </c>
      <c r="W82" s="294">
        <f t="shared" si="118"/>
        <v>496128.88505474752</v>
      </c>
      <c r="X82" s="294">
        <f t="shared" si="118"/>
        <v>558864.92148141912</v>
      </c>
      <c r="Y82" s="294">
        <f t="shared" si="118"/>
        <v>625683.21113718161</v>
      </c>
      <c r="Z82" s="294">
        <f t="shared" si="118"/>
        <v>650414.94666676223</v>
      </c>
      <c r="AA82" s="294" t="e">
        <f t="shared" si="118"/>
        <v>#REF!</v>
      </c>
      <c r="AB82" s="294" t="e">
        <f t="shared" si="118"/>
        <v>#REF!</v>
      </c>
      <c r="AC82" s="294" t="e">
        <f t="shared" si="118"/>
        <v>#REF!</v>
      </c>
      <c r="AD82" s="294" t="e">
        <f t="shared" si="118"/>
        <v>#REF!</v>
      </c>
      <c r="AE82" s="294" t="e">
        <f t="shared" si="118"/>
        <v>#REF!</v>
      </c>
      <c r="AF82" s="294" t="e">
        <f t="shared" si="118"/>
        <v>#REF!</v>
      </c>
      <c r="AG82" s="294" t="e">
        <f t="shared" si="118"/>
        <v>#REF!</v>
      </c>
      <c r="AH82" s="294" t="e">
        <f t="shared" si="118"/>
        <v>#REF!</v>
      </c>
      <c r="AI82" s="294" t="e">
        <f t="shared" si="118"/>
        <v>#REF!</v>
      </c>
      <c r="AJ82" s="294" t="e">
        <f t="shared" si="118"/>
        <v>#REF!</v>
      </c>
      <c r="AK82" s="294" t="e">
        <f t="shared" si="118"/>
        <v>#REF!</v>
      </c>
      <c r="AL82" s="294" t="e">
        <f t="shared" si="118"/>
        <v>#REF!</v>
      </c>
      <c r="AM82" s="294" t="e">
        <f t="shared" si="118"/>
        <v>#REF!</v>
      </c>
      <c r="AN82" s="294" t="e">
        <f t="shared" si="118"/>
        <v>#REF!</v>
      </c>
      <c r="AO82" s="294" t="e">
        <f t="shared" si="118"/>
        <v>#REF!</v>
      </c>
      <c r="AP82" s="294" t="e">
        <f t="shared" si="118"/>
        <v>#REF!</v>
      </c>
      <c r="AQ82" s="294" t="e">
        <f t="shared" si="118"/>
        <v>#REF!</v>
      </c>
      <c r="AR82" s="294" t="e">
        <f t="shared" si="118"/>
        <v>#REF!</v>
      </c>
      <c r="AS82" s="294" t="e">
        <f t="shared" si="118"/>
        <v>#REF!</v>
      </c>
      <c r="AT82" s="294" t="e">
        <f t="shared" si="118"/>
        <v>#REF!</v>
      </c>
      <c r="AU82" s="294" t="e">
        <f t="shared" si="118"/>
        <v>#REF!</v>
      </c>
      <c r="AV82" s="294" t="e">
        <f t="shared" si="118"/>
        <v>#REF!</v>
      </c>
      <c r="AW82" s="294" t="e">
        <f t="shared" si="118"/>
        <v>#REF!</v>
      </c>
      <c r="AX82" s="294" t="e">
        <f t="shared" si="118"/>
        <v>#REF!</v>
      </c>
      <c r="AY82" s="294" t="e">
        <f t="shared" si="118"/>
        <v>#REF!</v>
      </c>
      <c r="AZ82" s="294" t="e">
        <f t="shared" si="118"/>
        <v>#REF!</v>
      </c>
      <c r="BA82" s="294" t="e">
        <f t="shared" si="118"/>
        <v>#REF!</v>
      </c>
      <c r="BB82" s="294" t="e">
        <f t="shared" si="118"/>
        <v>#REF!</v>
      </c>
      <c r="BC82" s="294" t="e">
        <f t="shared" si="118"/>
        <v>#REF!</v>
      </c>
      <c r="BD82" s="294" t="e">
        <f t="shared" si="118"/>
        <v>#REF!</v>
      </c>
      <c r="BE82" s="294" t="e">
        <f t="shared" si="118"/>
        <v>#REF!</v>
      </c>
      <c r="BF82" s="294" t="e">
        <f t="shared" si="118"/>
        <v>#REF!</v>
      </c>
      <c r="BG82" s="294" t="e">
        <f t="shared" si="118"/>
        <v>#REF!</v>
      </c>
      <c r="BH82" s="294" t="e">
        <f t="shared" si="118"/>
        <v>#REF!</v>
      </c>
      <c r="BI82" s="294" t="e">
        <f t="shared" si="118"/>
        <v>#REF!</v>
      </c>
      <c r="BJ82" s="294" t="e">
        <f t="shared" si="118"/>
        <v>#REF!</v>
      </c>
      <c r="BK82" s="294" t="e">
        <f t="shared" si="118"/>
        <v>#REF!</v>
      </c>
      <c r="BL82" s="294" t="e">
        <f t="shared" si="118"/>
        <v>#REF!</v>
      </c>
      <c r="BM82" s="294" t="e">
        <f t="shared" si="118"/>
        <v>#REF!</v>
      </c>
      <c r="BN82" s="294" t="e">
        <f t="shared" si="118"/>
        <v>#REF!</v>
      </c>
      <c r="BO82" s="294" t="e">
        <f t="shared" si="118"/>
        <v>#REF!</v>
      </c>
      <c r="BP82" s="294" t="e">
        <f t="shared" si="118"/>
        <v>#REF!</v>
      </c>
      <c r="BQ82" s="294" t="e">
        <f t="shared" si="118"/>
        <v>#REF!</v>
      </c>
      <c r="BR82" s="294" t="e">
        <f t="shared" si="118"/>
        <v>#REF!</v>
      </c>
      <c r="BS82" s="294" t="e">
        <f t="shared" si="118"/>
        <v>#REF!</v>
      </c>
      <c r="BT82" s="294" t="e">
        <f t="shared" si="118"/>
        <v>#REF!</v>
      </c>
      <c r="BU82" s="294" t="e">
        <f t="shared" si="118"/>
        <v>#REF!</v>
      </c>
      <c r="BV82" s="294" t="e">
        <f t="shared" si="118"/>
        <v>#REF!</v>
      </c>
      <c r="BW82" s="294" t="e">
        <f t="shared" si="118"/>
        <v>#REF!</v>
      </c>
      <c r="BX82" s="294" t="e">
        <f t="shared" si="118"/>
        <v>#REF!</v>
      </c>
      <c r="BY82" s="294" t="e">
        <f t="shared" si="118"/>
        <v>#REF!</v>
      </c>
    </row>
    <row r="83" spans="1:77" ht="15.75" customHeight="1" outlineLevel="1" x14ac:dyDescent="0.25">
      <c r="A83" s="349" t="s">
        <v>510</v>
      </c>
      <c r="B83" s="345"/>
      <c r="C83" s="345" t="s">
        <v>511</v>
      </c>
      <c r="D83" s="352"/>
      <c r="E83" s="352"/>
      <c r="F83" s="352"/>
      <c r="G83" s="352"/>
      <c r="H83" s="352"/>
      <c r="I83" s="353"/>
      <c r="J83" s="288"/>
      <c r="K83" s="354"/>
      <c r="L83" s="354"/>
      <c r="M83" s="354"/>
      <c r="N83" s="354"/>
      <c r="O83" s="354"/>
      <c r="P83" s="354"/>
      <c r="Q83" s="354"/>
      <c r="R83" s="354"/>
      <c r="S83" s="354"/>
      <c r="T83" s="354"/>
      <c r="U83" s="354"/>
      <c r="V83" s="354"/>
      <c r="W83" s="354"/>
      <c r="X83" s="354"/>
      <c r="Y83" s="354"/>
      <c r="Z83" s="354"/>
      <c r="AA83" s="354"/>
      <c r="AB83" s="354"/>
      <c r="AC83" s="354"/>
      <c r="AD83" s="354"/>
      <c r="AE83" s="354"/>
      <c r="AF83" s="354"/>
      <c r="AG83" s="354"/>
      <c r="AH83" s="354"/>
      <c r="AI83" s="354"/>
      <c r="AJ83" s="354"/>
      <c r="AK83" s="354"/>
      <c r="AL83" s="354"/>
      <c r="AM83" s="354"/>
      <c r="AN83" s="354"/>
      <c r="AO83" s="354"/>
      <c r="AP83" s="354"/>
      <c r="AQ83" s="354"/>
      <c r="AR83" s="354"/>
      <c r="AS83" s="354"/>
      <c r="AT83" s="354"/>
      <c r="AU83" s="354"/>
      <c r="AV83" s="354"/>
      <c r="AW83" s="354"/>
      <c r="AX83" s="354"/>
      <c r="AY83" s="354"/>
      <c r="AZ83" s="354"/>
      <c r="BA83" s="354"/>
      <c r="BB83" s="354"/>
      <c r="BC83" s="354"/>
      <c r="BD83" s="354"/>
      <c r="BE83" s="354"/>
      <c r="BF83" s="354"/>
      <c r="BG83" s="354"/>
      <c r="BH83" s="354"/>
      <c r="BI83" s="354"/>
      <c r="BJ83" s="354"/>
      <c r="BK83" s="354"/>
      <c r="BL83" s="354"/>
      <c r="BM83" s="354"/>
      <c r="BN83" s="354"/>
      <c r="BO83" s="354"/>
      <c r="BP83" s="354"/>
      <c r="BQ83" s="354"/>
      <c r="BR83" s="354"/>
      <c r="BS83" s="354"/>
      <c r="BT83" s="354"/>
      <c r="BU83" s="354"/>
      <c r="BV83" s="354"/>
      <c r="BW83" s="354"/>
      <c r="BX83" s="354"/>
      <c r="BY83" s="354"/>
    </row>
    <row r="84" spans="1:77" ht="15.75" customHeight="1" outlineLevel="2" x14ac:dyDescent="0.25">
      <c r="A84" s="349" t="s">
        <v>512</v>
      </c>
      <c r="B84" s="344"/>
      <c r="C84" s="345" t="s">
        <v>513</v>
      </c>
      <c r="D84" s="304"/>
      <c r="E84" s="304"/>
      <c r="F84" s="304"/>
      <c r="G84" s="304"/>
      <c r="H84" s="304"/>
      <c r="I84" s="262"/>
      <c r="J84" s="248"/>
      <c r="K84" s="302"/>
      <c r="L84" s="302"/>
      <c r="M84" s="302"/>
      <c r="N84" s="302"/>
      <c r="O84" s="302"/>
      <c r="P84" s="302"/>
      <c r="Q84" s="302"/>
      <c r="R84" s="302"/>
      <c r="S84" s="302"/>
      <c r="T84" s="302"/>
      <c r="U84" s="302"/>
      <c r="V84" s="302"/>
      <c r="W84" s="302"/>
      <c r="X84" s="302"/>
      <c r="Y84" s="302"/>
      <c r="Z84" s="302"/>
      <c r="AA84" s="302"/>
      <c r="AB84" s="302"/>
      <c r="AC84" s="302"/>
      <c r="AD84" s="302"/>
      <c r="AE84" s="302"/>
      <c r="AF84" s="302"/>
      <c r="AG84" s="302"/>
      <c r="AH84" s="302"/>
      <c r="AI84" s="302"/>
      <c r="AJ84" s="302"/>
      <c r="AK84" s="302"/>
      <c r="AL84" s="302"/>
      <c r="AM84" s="302"/>
      <c r="AN84" s="302"/>
      <c r="AO84" s="302"/>
      <c r="AP84" s="302"/>
      <c r="AQ84" s="302"/>
      <c r="AR84" s="302"/>
      <c r="AS84" s="302"/>
      <c r="AT84" s="302"/>
      <c r="AU84" s="302"/>
      <c r="AV84" s="302"/>
      <c r="AW84" s="302"/>
      <c r="AX84" s="302"/>
      <c r="AY84" s="302"/>
      <c r="AZ84" s="302"/>
      <c r="BA84" s="302"/>
      <c r="BB84" s="302"/>
      <c r="BC84" s="302"/>
      <c r="BD84" s="302"/>
      <c r="BE84" s="302"/>
      <c r="BF84" s="302"/>
      <c r="BG84" s="302"/>
      <c r="BH84" s="302"/>
      <c r="BI84" s="302"/>
      <c r="BJ84" s="302"/>
      <c r="BK84" s="302"/>
      <c r="BL84" s="302"/>
      <c r="BM84" s="302"/>
      <c r="BN84" s="302"/>
      <c r="BO84" s="302"/>
      <c r="BP84" s="302"/>
      <c r="BQ84" s="302"/>
      <c r="BR84" s="302"/>
      <c r="BS84" s="302"/>
      <c r="BT84" s="302"/>
      <c r="BU84" s="302"/>
      <c r="BV84" s="302"/>
      <c r="BW84" s="302"/>
      <c r="BX84" s="302"/>
      <c r="BY84" s="302"/>
    </row>
    <row r="85" spans="1:77" ht="15.75" customHeight="1" outlineLevel="3" x14ac:dyDescent="0.25">
      <c r="A85" s="344"/>
      <c r="B85" s="290" t="s">
        <v>514</v>
      </c>
      <c r="C85" s="290" t="s">
        <v>515</v>
      </c>
      <c r="D85" s="304">
        <f t="shared" ref="D85:D89" si="119">Q85</f>
        <v>0</v>
      </c>
      <c r="E85" s="304">
        <f t="shared" ref="E85:E89" si="120">AC85</f>
        <v>0</v>
      </c>
      <c r="F85" s="304">
        <f t="shared" ref="F85:F89" si="121">AO85</f>
        <v>0</v>
      </c>
      <c r="G85" s="304">
        <f t="shared" ref="G85:G89" si="122">BA85</f>
        <v>0</v>
      </c>
      <c r="H85" s="304">
        <f t="shared" ref="H85:H89" si="123">BM85</f>
        <v>0</v>
      </c>
      <c r="I85" s="304">
        <f t="shared" ref="I85:I89" si="124">BY85</f>
        <v>0</v>
      </c>
      <c r="J85" s="248"/>
      <c r="K85" s="167"/>
      <c r="L85" s="167"/>
      <c r="M85" s="167"/>
      <c r="N85" s="167"/>
      <c r="O85" s="167"/>
      <c r="P85" s="167"/>
      <c r="Q85" s="167"/>
      <c r="R85" s="167"/>
      <c r="S85" s="167"/>
      <c r="T85" s="167"/>
      <c r="U85" s="167"/>
      <c r="V85" s="167"/>
      <c r="W85" s="167"/>
      <c r="X85" s="167"/>
      <c r="Y85" s="167"/>
      <c r="Z85" s="167"/>
      <c r="AA85" s="167"/>
      <c r="AB85" s="167"/>
      <c r="AC85" s="167"/>
      <c r="AD85" s="167"/>
      <c r="AE85" s="167"/>
      <c r="AF85" s="167"/>
      <c r="AG85" s="167"/>
      <c r="AH85" s="167"/>
      <c r="AI85" s="167"/>
      <c r="AJ85" s="167"/>
      <c r="AK85" s="167"/>
      <c r="AL85" s="167"/>
      <c r="AM85" s="167"/>
      <c r="AN85" s="167"/>
      <c r="AO85" s="167"/>
      <c r="AP85" s="167"/>
      <c r="AQ85" s="167"/>
      <c r="AR85" s="167"/>
      <c r="AS85" s="167"/>
      <c r="AT85" s="167"/>
      <c r="AU85" s="167"/>
      <c r="AV85" s="167"/>
      <c r="AW85" s="167"/>
      <c r="AX85" s="167"/>
      <c r="AY85" s="167"/>
      <c r="AZ85" s="167"/>
      <c r="BA85" s="167"/>
      <c r="BB85" s="167"/>
      <c r="BC85" s="167"/>
      <c r="BD85" s="167"/>
      <c r="BE85" s="167"/>
      <c r="BF85" s="167"/>
      <c r="BG85" s="167"/>
      <c r="BH85" s="167"/>
      <c r="BI85" s="167"/>
      <c r="BJ85" s="167"/>
      <c r="BK85" s="167"/>
      <c r="BL85" s="167"/>
      <c r="BM85" s="167"/>
      <c r="BN85" s="167"/>
      <c r="BO85" s="167"/>
      <c r="BP85" s="167"/>
      <c r="BQ85" s="167"/>
      <c r="BR85" s="167"/>
      <c r="BS85" s="167"/>
      <c r="BT85" s="167"/>
      <c r="BU85" s="167"/>
      <c r="BV85" s="167"/>
      <c r="BW85" s="167"/>
      <c r="BX85" s="167"/>
      <c r="BY85" s="167"/>
    </row>
    <row r="86" spans="1:77" ht="15.75" customHeight="1" outlineLevel="3" x14ac:dyDescent="0.25">
      <c r="A86" s="344"/>
      <c r="B86" s="290" t="s">
        <v>516</v>
      </c>
      <c r="C86" s="290" t="s">
        <v>517</v>
      </c>
      <c r="D86" s="304">
        <f t="shared" si="119"/>
        <v>0</v>
      </c>
      <c r="E86" s="304" t="e">
        <f t="shared" si="120"/>
        <v>#REF!</v>
      </c>
      <c r="F86" s="304" t="e">
        <f t="shared" si="121"/>
        <v>#REF!</v>
      </c>
      <c r="G86" s="304" t="e">
        <f t="shared" si="122"/>
        <v>#REF!</v>
      </c>
      <c r="H86" s="304" t="e">
        <f t="shared" si="123"/>
        <v>#REF!</v>
      </c>
      <c r="I86" s="304" t="e">
        <f t="shared" si="124"/>
        <v>#REF!</v>
      </c>
      <c r="J86" s="248"/>
      <c r="K86" s="167">
        <f>K14*(1-Inputs!$H$17)*10%</f>
        <v>0</v>
      </c>
      <c r="L86" s="167">
        <f>L14*(1-Inputs!$H$17)*10%</f>
        <v>0</v>
      </c>
      <c r="M86" s="167">
        <f>M14*(1-Inputs!$H$17)*10%</f>
        <v>0</v>
      </c>
      <c r="N86" s="167">
        <f>N14*(1-Inputs!$H$17)*10%</f>
        <v>0</v>
      </c>
      <c r="O86" s="167">
        <f>O14*(1-Inputs!$H$17)*10%</f>
        <v>0</v>
      </c>
      <c r="P86" s="167">
        <f>P14*(1-Inputs!$H$17)*10%</f>
        <v>0</v>
      </c>
      <c r="Q86" s="167">
        <f>Q14*(1-Inputs!$H$17)*10%</f>
        <v>0</v>
      </c>
      <c r="R86" s="167">
        <f>R14*(1-Inputs!$H$17)*10%</f>
        <v>0</v>
      </c>
      <c r="S86" s="167">
        <f>S14*(1-Inputs!$H$17)*10%</f>
        <v>0</v>
      </c>
      <c r="T86" s="167">
        <f>T14*(1-Inputs!$H$17)*10%</f>
        <v>0</v>
      </c>
      <c r="U86" s="167">
        <f>U14*(1-Inputs!$H$17)*10%</f>
        <v>0</v>
      </c>
      <c r="V86" s="167">
        <f>V14*(1-Inputs!$H$17)*10%</f>
        <v>0</v>
      </c>
      <c r="W86" s="167">
        <f>W14*(1-Inputs!$H$17)*10%</f>
        <v>0</v>
      </c>
      <c r="X86" s="167">
        <f>X14*(1-Inputs!$H$17)*10%</f>
        <v>0</v>
      </c>
      <c r="Y86" s="167">
        <f>Y14*(1-Inputs!$H$17)*10%</f>
        <v>0</v>
      </c>
      <c r="Z86" s="167">
        <f>Z14*(1-Inputs!$H$17)*10%</f>
        <v>0</v>
      </c>
      <c r="AA86" s="167" t="e">
        <f>AA14*(1-Inputs!$H$17)*10%</f>
        <v>#REF!</v>
      </c>
      <c r="AB86" s="167" t="e">
        <f>AB14*(1-Inputs!$H$17)*10%</f>
        <v>#REF!</v>
      </c>
      <c r="AC86" s="167" t="e">
        <f>AC14*(1-Inputs!$H$17)*10%</f>
        <v>#REF!</v>
      </c>
      <c r="AD86" s="167" t="e">
        <f>AD14*(1-Inputs!$H$17)*10%</f>
        <v>#REF!</v>
      </c>
      <c r="AE86" s="167" t="e">
        <f>AE14*(1-Inputs!$H$17)*10%</f>
        <v>#REF!</v>
      </c>
      <c r="AF86" s="167" t="e">
        <f>AF14*(1-Inputs!$H$17)*10%</f>
        <v>#REF!</v>
      </c>
      <c r="AG86" s="167" t="e">
        <f>AG14*(1-Inputs!$H$17)*10%</f>
        <v>#REF!</v>
      </c>
      <c r="AH86" s="167" t="e">
        <f>AH14*(1-Inputs!$H$17)*10%</f>
        <v>#REF!</v>
      </c>
      <c r="AI86" s="167" t="e">
        <f>AI14*(1-Inputs!$H$17)*10%</f>
        <v>#REF!</v>
      </c>
      <c r="AJ86" s="167" t="e">
        <f>AJ14*(1-Inputs!$H$17)*10%</f>
        <v>#REF!</v>
      </c>
      <c r="AK86" s="167" t="e">
        <f>AK14*(1-Inputs!$H$17)*10%</f>
        <v>#REF!</v>
      </c>
      <c r="AL86" s="167" t="e">
        <f>AL14*(1-Inputs!$H$17)*10%</f>
        <v>#REF!</v>
      </c>
      <c r="AM86" s="167" t="e">
        <f>AM14*(1-Inputs!$H$17)*10%</f>
        <v>#REF!</v>
      </c>
      <c r="AN86" s="167" t="e">
        <f>AN14*(1-Inputs!$H$17)*10%</f>
        <v>#REF!</v>
      </c>
      <c r="AO86" s="167" t="e">
        <f>AO14*(1-Inputs!$H$17)*10%</f>
        <v>#REF!</v>
      </c>
      <c r="AP86" s="167" t="e">
        <f>AP14*(1-Inputs!$H$17)*10%</f>
        <v>#REF!</v>
      </c>
      <c r="AQ86" s="167" t="e">
        <f>AQ14*(1-Inputs!$H$17)*10%</f>
        <v>#REF!</v>
      </c>
      <c r="AR86" s="167" t="e">
        <f>AR14*(1-Inputs!$H$17)*10%</f>
        <v>#REF!</v>
      </c>
      <c r="AS86" s="167" t="e">
        <f>AS14*(1-Inputs!$H$17)*10%</f>
        <v>#REF!</v>
      </c>
      <c r="AT86" s="167" t="e">
        <f>AT14*(1-Inputs!$H$17)*10%</f>
        <v>#REF!</v>
      </c>
      <c r="AU86" s="167" t="e">
        <f>AU14*(1-Inputs!$H$17)*10%</f>
        <v>#REF!</v>
      </c>
      <c r="AV86" s="167" t="e">
        <f>AV14*(1-Inputs!$H$17)*10%</f>
        <v>#REF!</v>
      </c>
      <c r="AW86" s="167" t="e">
        <f>AW14*(1-Inputs!$H$17)*10%</f>
        <v>#REF!</v>
      </c>
      <c r="AX86" s="167" t="e">
        <f>AX14*(1-Inputs!$H$17)*10%</f>
        <v>#REF!</v>
      </c>
      <c r="AY86" s="167" t="e">
        <f>AY14*(1-Inputs!$H$17)*10%</f>
        <v>#REF!</v>
      </c>
      <c r="AZ86" s="167" t="e">
        <f>AZ14*(1-Inputs!$H$17)*10%</f>
        <v>#REF!</v>
      </c>
      <c r="BA86" s="167" t="e">
        <f>BA14*(1-Inputs!$H$17)*10%</f>
        <v>#REF!</v>
      </c>
      <c r="BB86" s="167" t="e">
        <f>BB14*(1-Inputs!$H$17)*10%</f>
        <v>#REF!</v>
      </c>
      <c r="BC86" s="167" t="e">
        <f>BC14*(1-Inputs!$H$17)*10%</f>
        <v>#REF!</v>
      </c>
      <c r="BD86" s="167" t="e">
        <f>BD14*(1-Inputs!$H$17)*10%</f>
        <v>#REF!</v>
      </c>
      <c r="BE86" s="167" t="e">
        <f>BE14*(1-Inputs!$H$17)*10%</f>
        <v>#REF!</v>
      </c>
      <c r="BF86" s="167" t="e">
        <f>BF14*(1-Inputs!$H$17)*10%</f>
        <v>#REF!</v>
      </c>
      <c r="BG86" s="167" t="e">
        <f>BG14*(1-Inputs!$H$17)*10%</f>
        <v>#REF!</v>
      </c>
      <c r="BH86" s="167" t="e">
        <f>BH14*(1-Inputs!$H$17)*10%</f>
        <v>#REF!</v>
      </c>
      <c r="BI86" s="167" t="e">
        <f>BI14*(1-Inputs!$H$17)*10%</f>
        <v>#REF!</v>
      </c>
      <c r="BJ86" s="167" t="e">
        <f>BJ14*(1-Inputs!$H$17)*10%</f>
        <v>#REF!</v>
      </c>
      <c r="BK86" s="167" t="e">
        <f>BK14*(1-Inputs!$H$17)*10%</f>
        <v>#REF!</v>
      </c>
      <c r="BL86" s="167" t="e">
        <f>BL14*(1-Inputs!$H$17)*10%</f>
        <v>#REF!</v>
      </c>
      <c r="BM86" s="167" t="e">
        <f>BM14*(1-Inputs!$H$17)*10%</f>
        <v>#REF!</v>
      </c>
      <c r="BN86" s="167" t="e">
        <f>BN14*(1-Inputs!$H$17)*10%</f>
        <v>#REF!</v>
      </c>
      <c r="BO86" s="167" t="e">
        <f>BO14*(1-Inputs!$H$17)*10%</f>
        <v>#REF!</v>
      </c>
      <c r="BP86" s="167" t="e">
        <f>BP14*(1-Inputs!$H$17)*10%</f>
        <v>#REF!</v>
      </c>
      <c r="BQ86" s="167" t="e">
        <f>BQ14*(1-Inputs!$H$17)*10%</f>
        <v>#REF!</v>
      </c>
      <c r="BR86" s="167" t="e">
        <f>BR14*(1-Inputs!$H$17)*10%</f>
        <v>#REF!</v>
      </c>
      <c r="BS86" s="167" t="e">
        <f>BS14*(1-Inputs!$H$17)*10%</f>
        <v>#REF!</v>
      </c>
      <c r="BT86" s="167" t="e">
        <f>BT14*(1-Inputs!$H$17)*10%</f>
        <v>#REF!</v>
      </c>
      <c r="BU86" s="167" t="e">
        <f>BU14*(1-Inputs!$H$17)*10%</f>
        <v>#REF!</v>
      </c>
      <c r="BV86" s="167" t="e">
        <f>BV14*(1-Inputs!$H$17)*10%</f>
        <v>#REF!</v>
      </c>
      <c r="BW86" s="167" t="e">
        <f>BW14*(1-Inputs!$H$17)*10%</f>
        <v>#REF!</v>
      </c>
      <c r="BX86" s="167" t="e">
        <f>BX14*(1-Inputs!$H$17)*10%</f>
        <v>#REF!</v>
      </c>
      <c r="BY86" s="167" t="e">
        <f>BY14*(1-Inputs!$H$17)*10%</f>
        <v>#REF!</v>
      </c>
    </row>
    <row r="87" spans="1:77" ht="15.75" customHeight="1" outlineLevel="3" x14ac:dyDescent="0.25">
      <c r="A87" s="344"/>
      <c r="B87" s="290" t="s">
        <v>518</v>
      </c>
      <c r="C87" s="290" t="s">
        <v>519</v>
      </c>
      <c r="D87" s="304">
        <f t="shared" si="119"/>
        <v>0</v>
      </c>
      <c r="E87" s="304" t="e">
        <f t="shared" si="120"/>
        <v>#REF!</v>
      </c>
      <c r="F87" s="304" t="e">
        <f t="shared" si="121"/>
        <v>#REF!</v>
      </c>
      <c r="G87" s="304" t="e">
        <f t="shared" si="122"/>
        <v>#REF!</v>
      </c>
      <c r="H87" s="304" t="e">
        <f t="shared" si="123"/>
        <v>#REF!</v>
      </c>
      <c r="I87" s="304" t="e">
        <f t="shared" si="124"/>
        <v>#REF!</v>
      </c>
      <c r="J87" s="248"/>
      <c r="K87" s="167">
        <f>K14*Inputs!$H$17</f>
        <v>0</v>
      </c>
      <c r="L87" s="167">
        <f>L14*Inputs!$H$17</f>
        <v>0</v>
      </c>
      <c r="M87" s="167">
        <f>M14*Inputs!$H$17</f>
        <v>0</v>
      </c>
      <c r="N87" s="167">
        <f>N14*Inputs!$H$17</f>
        <v>0</v>
      </c>
      <c r="O87" s="167">
        <f>O14*Inputs!$H$17</f>
        <v>0</v>
      </c>
      <c r="P87" s="167">
        <f>P14*Inputs!$H$17</f>
        <v>0</v>
      </c>
      <c r="Q87" s="167">
        <f>Q14*Inputs!$H$17</f>
        <v>0</v>
      </c>
      <c r="R87" s="167">
        <f>R14*Inputs!$H$17</f>
        <v>0</v>
      </c>
      <c r="S87" s="167">
        <f>S14*Inputs!$H$17</f>
        <v>0</v>
      </c>
      <c r="T87" s="167">
        <f>T14*Inputs!$H$17</f>
        <v>0</v>
      </c>
      <c r="U87" s="167">
        <f>U14*Inputs!$H$17</f>
        <v>0</v>
      </c>
      <c r="V87" s="167">
        <f>V14*Inputs!$H$17</f>
        <v>0</v>
      </c>
      <c r="W87" s="167">
        <f>W14*Inputs!$H$17</f>
        <v>0</v>
      </c>
      <c r="X87" s="167">
        <f>X14*Inputs!$H$17</f>
        <v>0</v>
      </c>
      <c r="Y87" s="167">
        <f>Y14*Inputs!$H$17</f>
        <v>0</v>
      </c>
      <c r="Z87" s="167">
        <f>Z14*Inputs!$H$17</f>
        <v>0</v>
      </c>
      <c r="AA87" s="167" t="e">
        <f>AA14*Inputs!$H$17</f>
        <v>#REF!</v>
      </c>
      <c r="AB87" s="167" t="e">
        <f>AB14*Inputs!$H$17</f>
        <v>#REF!</v>
      </c>
      <c r="AC87" s="167" t="e">
        <f>AC14*Inputs!$H$17</f>
        <v>#REF!</v>
      </c>
      <c r="AD87" s="167" t="e">
        <f>AD14*Inputs!$H$17</f>
        <v>#REF!</v>
      </c>
      <c r="AE87" s="167" t="e">
        <f>AE14*Inputs!$H$17</f>
        <v>#REF!</v>
      </c>
      <c r="AF87" s="167" t="e">
        <f>AF14*Inputs!$H$17</f>
        <v>#REF!</v>
      </c>
      <c r="AG87" s="167" t="e">
        <f>AG14*Inputs!$H$17</f>
        <v>#REF!</v>
      </c>
      <c r="AH87" s="167" t="e">
        <f>AH14*Inputs!$H$17</f>
        <v>#REF!</v>
      </c>
      <c r="AI87" s="167" t="e">
        <f>AI14*Inputs!$H$17</f>
        <v>#REF!</v>
      </c>
      <c r="AJ87" s="167" t="e">
        <f>AJ14*Inputs!$H$17</f>
        <v>#REF!</v>
      </c>
      <c r="AK87" s="167" t="e">
        <f>AK14*Inputs!$H$17</f>
        <v>#REF!</v>
      </c>
      <c r="AL87" s="167" t="e">
        <f>AL14*Inputs!$H$17</f>
        <v>#REF!</v>
      </c>
      <c r="AM87" s="167" t="e">
        <f>AM14*Inputs!$H$17</f>
        <v>#REF!</v>
      </c>
      <c r="AN87" s="167" t="e">
        <f>AN14*Inputs!$H$17</f>
        <v>#REF!</v>
      </c>
      <c r="AO87" s="167" t="e">
        <f>AO14*Inputs!$H$17</f>
        <v>#REF!</v>
      </c>
      <c r="AP87" s="167" t="e">
        <f>AP14*Inputs!$H$17</f>
        <v>#REF!</v>
      </c>
      <c r="AQ87" s="167" t="e">
        <f>AQ14*Inputs!$H$17</f>
        <v>#REF!</v>
      </c>
      <c r="AR87" s="167" t="e">
        <f>AR14*Inputs!$H$17</f>
        <v>#REF!</v>
      </c>
      <c r="AS87" s="167" t="e">
        <f>AS14*Inputs!$H$17</f>
        <v>#REF!</v>
      </c>
      <c r="AT87" s="167" t="e">
        <f>AT14*Inputs!$H$17</f>
        <v>#REF!</v>
      </c>
      <c r="AU87" s="167" t="e">
        <f>AU14*Inputs!$H$17</f>
        <v>#REF!</v>
      </c>
      <c r="AV87" s="167" t="e">
        <f>AV14*Inputs!$H$17</f>
        <v>#REF!</v>
      </c>
      <c r="AW87" s="167" t="e">
        <f>AW14*Inputs!$H$17</f>
        <v>#REF!</v>
      </c>
      <c r="AX87" s="167" t="e">
        <f>AX14*Inputs!$H$17</f>
        <v>#REF!</v>
      </c>
      <c r="AY87" s="167" t="e">
        <f>AY14*Inputs!$H$17</f>
        <v>#REF!</v>
      </c>
      <c r="AZ87" s="167" t="e">
        <f>AZ14*Inputs!$H$17</f>
        <v>#REF!</v>
      </c>
      <c r="BA87" s="167" t="e">
        <f>BA14*Inputs!$H$17</f>
        <v>#REF!</v>
      </c>
      <c r="BB87" s="167" t="e">
        <f>BB14*Inputs!$H$17</f>
        <v>#REF!</v>
      </c>
      <c r="BC87" s="167" t="e">
        <f>BC14*Inputs!$H$17</f>
        <v>#REF!</v>
      </c>
      <c r="BD87" s="167" t="e">
        <f>BD14*Inputs!$H$17</f>
        <v>#REF!</v>
      </c>
      <c r="BE87" s="167" t="e">
        <f>BE14*Inputs!$H$17</f>
        <v>#REF!</v>
      </c>
      <c r="BF87" s="167" t="e">
        <f>BF14*Inputs!$H$17</f>
        <v>#REF!</v>
      </c>
      <c r="BG87" s="167" t="e">
        <f>BG14*Inputs!$H$17</f>
        <v>#REF!</v>
      </c>
      <c r="BH87" s="167" t="e">
        <f>BH14*Inputs!$H$17</f>
        <v>#REF!</v>
      </c>
      <c r="BI87" s="167" t="e">
        <f>BI14*Inputs!$H$17</f>
        <v>#REF!</v>
      </c>
      <c r="BJ87" s="167" t="e">
        <f>BJ14*Inputs!$H$17</f>
        <v>#REF!</v>
      </c>
      <c r="BK87" s="167" t="e">
        <f>BK14*Inputs!$H$17</f>
        <v>#REF!</v>
      </c>
      <c r="BL87" s="167" t="e">
        <f>BL14*Inputs!$H$17</f>
        <v>#REF!</v>
      </c>
      <c r="BM87" s="167" t="e">
        <f>BM14*Inputs!$H$17</f>
        <v>#REF!</v>
      </c>
      <c r="BN87" s="167" t="e">
        <f>BN14*Inputs!$H$17</f>
        <v>#REF!</v>
      </c>
      <c r="BO87" s="167" t="e">
        <f>BO14*Inputs!$H$17</f>
        <v>#REF!</v>
      </c>
      <c r="BP87" s="167" t="e">
        <f>BP14*Inputs!$H$17</f>
        <v>#REF!</v>
      </c>
      <c r="BQ87" s="167" t="e">
        <f>BQ14*Inputs!$H$17</f>
        <v>#REF!</v>
      </c>
      <c r="BR87" s="167" t="e">
        <f>BR14*Inputs!$H$17</f>
        <v>#REF!</v>
      </c>
      <c r="BS87" s="167" t="e">
        <f>BS14*Inputs!$H$17</f>
        <v>#REF!</v>
      </c>
      <c r="BT87" s="167" t="e">
        <f>BT14*Inputs!$H$17</f>
        <v>#REF!</v>
      </c>
      <c r="BU87" s="167" t="e">
        <f>BU14*Inputs!$H$17</f>
        <v>#REF!</v>
      </c>
      <c r="BV87" s="167" t="e">
        <f>BV14*Inputs!$H$17</f>
        <v>#REF!</v>
      </c>
      <c r="BW87" s="167" t="e">
        <f>BW14*Inputs!$H$17</f>
        <v>#REF!</v>
      </c>
      <c r="BX87" s="167" t="e">
        <f>BX14*Inputs!$H$17</f>
        <v>#REF!</v>
      </c>
      <c r="BY87" s="167" t="e">
        <f>BY14*Inputs!$H$17</f>
        <v>#REF!</v>
      </c>
    </row>
    <row r="88" spans="1:77" ht="15.75" customHeight="1" outlineLevel="3" x14ac:dyDescent="0.25">
      <c r="A88" s="344"/>
      <c r="B88" s="290" t="s">
        <v>520</v>
      </c>
      <c r="C88" s="290" t="s">
        <v>521</v>
      </c>
      <c r="D88" s="304">
        <f t="shared" si="119"/>
        <v>0</v>
      </c>
      <c r="E88" s="304">
        <f t="shared" si="120"/>
        <v>0</v>
      </c>
      <c r="F88" s="304">
        <f t="shared" si="121"/>
        <v>0</v>
      </c>
      <c r="G88" s="304">
        <f t="shared" si="122"/>
        <v>0</v>
      </c>
      <c r="H88" s="304">
        <f t="shared" si="123"/>
        <v>0</v>
      </c>
      <c r="I88" s="304">
        <f t="shared" si="124"/>
        <v>0</v>
      </c>
      <c r="J88" s="248"/>
      <c r="K88" s="167"/>
      <c r="L88" s="167"/>
      <c r="M88" s="167"/>
      <c r="N88" s="167"/>
      <c r="O88" s="167"/>
      <c r="P88" s="167"/>
      <c r="Q88" s="167"/>
      <c r="R88" s="167"/>
      <c r="S88" s="167"/>
      <c r="T88" s="167"/>
      <c r="U88" s="167"/>
      <c r="V88" s="167"/>
      <c r="W88" s="167"/>
      <c r="X88" s="167"/>
      <c r="Y88" s="167"/>
      <c r="Z88" s="167"/>
      <c r="AA88" s="167"/>
      <c r="AB88" s="167"/>
      <c r="AC88" s="167"/>
      <c r="AD88" s="167"/>
      <c r="AE88" s="167"/>
      <c r="AF88" s="167"/>
      <c r="AG88" s="167"/>
      <c r="AH88" s="167"/>
      <c r="AI88" s="167"/>
      <c r="AJ88" s="167"/>
      <c r="AK88" s="167"/>
      <c r="AL88" s="167"/>
      <c r="AM88" s="167"/>
      <c r="AN88" s="167"/>
      <c r="AO88" s="167"/>
      <c r="AP88" s="167"/>
      <c r="AQ88" s="167"/>
      <c r="AR88" s="167"/>
      <c r="AS88" s="167"/>
      <c r="AT88" s="167"/>
      <c r="AU88" s="167"/>
      <c r="AV88" s="167"/>
      <c r="AW88" s="167"/>
      <c r="AX88" s="167"/>
      <c r="AY88" s="167"/>
      <c r="AZ88" s="167"/>
      <c r="BA88" s="167"/>
      <c r="BB88" s="167"/>
      <c r="BC88" s="167"/>
      <c r="BD88" s="167"/>
      <c r="BE88" s="167"/>
      <c r="BF88" s="167"/>
      <c r="BG88" s="167"/>
      <c r="BH88" s="167"/>
      <c r="BI88" s="167"/>
      <c r="BJ88" s="167"/>
      <c r="BK88" s="167"/>
      <c r="BL88" s="167"/>
      <c r="BM88" s="167"/>
      <c r="BN88" s="167"/>
      <c r="BO88" s="167"/>
      <c r="BP88" s="167"/>
      <c r="BQ88" s="167"/>
      <c r="BR88" s="167"/>
      <c r="BS88" s="167"/>
      <c r="BT88" s="167"/>
      <c r="BU88" s="167"/>
      <c r="BV88" s="167"/>
      <c r="BW88" s="167"/>
      <c r="BX88" s="167"/>
      <c r="BY88" s="167"/>
    </row>
    <row r="89" spans="1:77" ht="15.75" customHeight="1" outlineLevel="3" x14ac:dyDescent="0.25">
      <c r="A89" s="344"/>
      <c r="B89" s="290" t="s">
        <v>522</v>
      </c>
      <c r="C89" s="290" t="s">
        <v>523</v>
      </c>
      <c r="D89" s="304">
        <f t="shared" si="119"/>
        <v>0</v>
      </c>
      <c r="E89" s="304">
        <f t="shared" si="120"/>
        <v>0</v>
      </c>
      <c r="F89" s="304">
        <f t="shared" si="121"/>
        <v>0</v>
      </c>
      <c r="G89" s="304">
        <f t="shared" si="122"/>
        <v>0</v>
      </c>
      <c r="H89" s="304">
        <f t="shared" si="123"/>
        <v>0</v>
      </c>
      <c r="I89" s="304">
        <f t="shared" si="124"/>
        <v>0</v>
      </c>
      <c r="J89" s="248"/>
      <c r="K89" s="167"/>
      <c r="L89" s="167"/>
      <c r="M89" s="167"/>
      <c r="N89" s="167"/>
      <c r="O89" s="167"/>
      <c r="P89" s="167"/>
      <c r="Q89" s="167"/>
      <c r="R89" s="167"/>
      <c r="S89" s="167"/>
      <c r="T89" s="167"/>
      <c r="U89" s="167"/>
      <c r="V89" s="167"/>
      <c r="W89" s="167"/>
      <c r="X89" s="167"/>
      <c r="Y89" s="167"/>
      <c r="Z89" s="167"/>
      <c r="AA89" s="167"/>
      <c r="AB89" s="167"/>
      <c r="AC89" s="167"/>
      <c r="AD89" s="167"/>
      <c r="AE89" s="167"/>
      <c r="AF89" s="167"/>
      <c r="AG89" s="167"/>
      <c r="AH89" s="167"/>
      <c r="AI89" s="167"/>
      <c r="AJ89" s="167"/>
      <c r="AK89" s="167"/>
      <c r="AL89" s="167"/>
      <c r="AM89" s="167"/>
      <c r="AN89" s="167"/>
      <c r="AO89" s="167"/>
      <c r="AP89" s="167"/>
      <c r="AQ89" s="167"/>
      <c r="AR89" s="167"/>
      <c r="AS89" s="167"/>
      <c r="AT89" s="167"/>
      <c r="AU89" s="167"/>
      <c r="AV89" s="167"/>
      <c r="AW89" s="167"/>
      <c r="AX89" s="167"/>
      <c r="AY89" s="167"/>
      <c r="AZ89" s="167"/>
      <c r="BA89" s="167"/>
      <c r="BB89" s="167"/>
      <c r="BC89" s="167"/>
      <c r="BD89" s="167"/>
      <c r="BE89" s="167"/>
      <c r="BF89" s="167"/>
      <c r="BG89" s="167"/>
      <c r="BH89" s="167"/>
      <c r="BI89" s="167"/>
      <c r="BJ89" s="167"/>
      <c r="BK89" s="167"/>
      <c r="BL89" s="167"/>
      <c r="BM89" s="167"/>
      <c r="BN89" s="167"/>
      <c r="BO89" s="167"/>
      <c r="BP89" s="167"/>
      <c r="BQ89" s="167"/>
      <c r="BR89" s="167"/>
      <c r="BS89" s="167"/>
      <c r="BT89" s="167"/>
      <c r="BU89" s="167"/>
      <c r="BV89" s="167"/>
      <c r="BW89" s="167"/>
      <c r="BX89" s="167"/>
      <c r="BY89" s="167"/>
    </row>
    <row r="90" spans="1:77" ht="15.75" customHeight="1" outlineLevel="2" x14ac:dyDescent="0.25">
      <c r="A90" s="301" t="s">
        <v>524</v>
      </c>
      <c r="B90" s="301"/>
      <c r="C90" s="301" t="s">
        <v>525</v>
      </c>
      <c r="D90" s="287">
        <f t="shared" ref="D90:I90" si="125">SUM(D85:D89)</f>
        <v>0</v>
      </c>
      <c r="E90" s="287" t="e">
        <f t="shared" si="125"/>
        <v>#REF!</v>
      </c>
      <c r="F90" s="287" t="e">
        <f t="shared" si="125"/>
        <v>#REF!</v>
      </c>
      <c r="G90" s="287" t="e">
        <f t="shared" si="125"/>
        <v>#REF!</v>
      </c>
      <c r="H90" s="287" t="e">
        <f t="shared" si="125"/>
        <v>#REF!</v>
      </c>
      <c r="I90" s="287" t="e">
        <f t="shared" si="125"/>
        <v>#REF!</v>
      </c>
      <c r="J90" s="248"/>
      <c r="K90" s="298">
        <f t="shared" ref="K90:BY90" si="126">SUM(K85:K89)</f>
        <v>0</v>
      </c>
      <c r="L90" s="298">
        <f t="shared" si="126"/>
        <v>0</v>
      </c>
      <c r="M90" s="298">
        <f t="shared" si="126"/>
        <v>0</v>
      </c>
      <c r="N90" s="298">
        <f t="shared" si="126"/>
        <v>0</v>
      </c>
      <c r="O90" s="298">
        <f t="shared" si="126"/>
        <v>0</v>
      </c>
      <c r="P90" s="298">
        <f t="shared" si="126"/>
        <v>0</v>
      </c>
      <c r="Q90" s="298">
        <f t="shared" si="126"/>
        <v>0</v>
      </c>
      <c r="R90" s="298">
        <f t="shared" si="126"/>
        <v>0</v>
      </c>
      <c r="S90" s="298">
        <f t="shared" si="126"/>
        <v>0</v>
      </c>
      <c r="T90" s="298">
        <f t="shared" si="126"/>
        <v>0</v>
      </c>
      <c r="U90" s="298">
        <f t="shared" si="126"/>
        <v>0</v>
      </c>
      <c r="V90" s="298">
        <f t="shared" si="126"/>
        <v>0</v>
      </c>
      <c r="W90" s="298">
        <f t="shared" si="126"/>
        <v>0</v>
      </c>
      <c r="X90" s="298">
        <f t="shared" si="126"/>
        <v>0</v>
      </c>
      <c r="Y90" s="298">
        <f t="shared" si="126"/>
        <v>0</v>
      </c>
      <c r="Z90" s="298">
        <f t="shared" si="126"/>
        <v>0</v>
      </c>
      <c r="AA90" s="298" t="e">
        <f t="shared" si="126"/>
        <v>#REF!</v>
      </c>
      <c r="AB90" s="298" t="e">
        <f t="shared" si="126"/>
        <v>#REF!</v>
      </c>
      <c r="AC90" s="298" t="e">
        <f t="shared" si="126"/>
        <v>#REF!</v>
      </c>
      <c r="AD90" s="298" t="e">
        <f t="shared" si="126"/>
        <v>#REF!</v>
      </c>
      <c r="AE90" s="298" t="e">
        <f t="shared" si="126"/>
        <v>#REF!</v>
      </c>
      <c r="AF90" s="298" t="e">
        <f t="shared" si="126"/>
        <v>#REF!</v>
      </c>
      <c r="AG90" s="298" t="e">
        <f t="shared" si="126"/>
        <v>#REF!</v>
      </c>
      <c r="AH90" s="298" t="e">
        <f t="shared" si="126"/>
        <v>#REF!</v>
      </c>
      <c r="AI90" s="298" t="e">
        <f t="shared" si="126"/>
        <v>#REF!</v>
      </c>
      <c r="AJ90" s="298" t="e">
        <f t="shared" si="126"/>
        <v>#REF!</v>
      </c>
      <c r="AK90" s="298" t="e">
        <f t="shared" si="126"/>
        <v>#REF!</v>
      </c>
      <c r="AL90" s="298" t="e">
        <f t="shared" si="126"/>
        <v>#REF!</v>
      </c>
      <c r="AM90" s="298" t="e">
        <f t="shared" si="126"/>
        <v>#REF!</v>
      </c>
      <c r="AN90" s="298" t="e">
        <f t="shared" si="126"/>
        <v>#REF!</v>
      </c>
      <c r="AO90" s="298" t="e">
        <f t="shared" si="126"/>
        <v>#REF!</v>
      </c>
      <c r="AP90" s="298" t="e">
        <f t="shared" si="126"/>
        <v>#REF!</v>
      </c>
      <c r="AQ90" s="298" t="e">
        <f t="shared" si="126"/>
        <v>#REF!</v>
      </c>
      <c r="AR90" s="298" t="e">
        <f t="shared" si="126"/>
        <v>#REF!</v>
      </c>
      <c r="AS90" s="298" t="e">
        <f t="shared" si="126"/>
        <v>#REF!</v>
      </c>
      <c r="AT90" s="298" t="e">
        <f t="shared" si="126"/>
        <v>#REF!</v>
      </c>
      <c r="AU90" s="298" t="e">
        <f t="shared" si="126"/>
        <v>#REF!</v>
      </c>
      <c r="AV90" s="298" t="e">
        <f t="shared" si="126"/>
        <v>#REF!</v>
      </c>
      <c r="AW90" s="298" t="e">
        <f t="shared" si="126"/>
        <v>#REF!</v>
      </c>
      <c r="AX90" s="298" t="e">
        <f t="shared" si="126"/>
        <v>#REF!</v>
      </c>
      <c r="AY90" s="298" t="e">
        <f t="shared" si="126"/>
        <v>#REF!</v>
      </c>
      <c r="AZ90" s="298" t="e">
        <f t="shared" si="126"/>
        <v>#REF!</v>
      </c>
      <c r="BA90" s="298" t="e">
        <f t="shared" si="126"/>
        <v>#REF!</v>
      </c>
      <c r="BB90" s="298" t="e">
        <f t="shared" si="126"/>
        <v>#REF!</v>
      </c>
      <c r="BC90" s="298" t="e">
        <f t="shared" si="126"/>
        <v>#REF!</v>
      </c>
      <c r="BD90" s="298" t="e">
        <f t="shared" si="126"/>
        <v>#REF!</v>
      </c>
      <c r="BE90" s="298" t="e">
        <f t="shared" si="126"/>
        <v>#REF!</v>
      </c>
      <c r="BF90" s="298" t="e">
        <f t="shared" si="126"/>
        <v>#REF!</v>
      </c>
      <c r="BG90" s="298" t="e">
        <f t="shared" si="126"/>
        <v>#REF!</v>
      </c>
      <c r="BH90" s="298" t="e">
        <f t="shared" si="126"/>
        <v>#REF!</v>
      </c>
      <c r="BI90" s="298" t="e">
        <f t="shared" si="126"/>
        <v>#REF!</v>
      </c>
      <c r="BJ90" s="298" t="e">
        <f t="shared" si="126"/>
        <v>#REF!</v>
      </c>
      <c r="BK90" s="298" t="e">
        <f t="shared" si="126"/>
        <v>#REF!</v>
      </c>
      <c r="BL90" s="298" t="e">
        <f t="shared" si="126"/>
        <v>#REF!</v>
      </c>
      <c r="BM90" s="298" t="e">
        <f t="shared" si="126"/>
        <v>#REF!</v>
      </c>
      <c r="BN90" s="298" t="e">
        <f t="shared" si="126"/>
        <v>#REF!</v>
      </c>
      <c r="BO90" s="298" t="e">
        <f t="shared" si="126"/>
        <v>#REF!</v>
      </c>
      <c r="BP90" s="298" t="e">
        <f t="shared" si="126"/>
        <v>#REF!</v>
      </c>
      <c r="BQ90" s="298" t="e">
        <f t="shared" si="126"/>
        <v>#REF!</v>
      </c>
      <c r="BR90" s="298" t="e">
        <f t="shared" si="126"/>
        <v>#REF!</v>
      </c>
      <c r="BS90" s="298" t="e">
        <f t="shared" si="126"/>
        <v>#REF!</v>
      </c>
      <c r="BT90" s="298" t="e">
        <f t="shared" si="126"/>
        <v>#REF!</v>
      </c>
      <c r="BU90" s="298" t="e">
        <f t="shared" si="126"/>
        <v>#REF!</v>
      </c>
      <c r="BV90" s="298" t="e">
        <f t="shared" si="126"/>
        <v>#REF!</v>
      </c>
      <c r="BW90" s="298" t="e">
        <f t="shared" si="126"/>
        <v>#REF!</v>
      </c>
      <c r="BX90" s="298" t="e">
        <f t="shared" si="126"/>
        <v>#REF!</v>
      </c>
      <c r="BY90" s="298" t="e">
        <f t="shared" si="126"/>
        <v>#REF!</v>
      </c>
    </row>
    <row r="91" spans="1:77" ht="15.75" customHeight="1" outlineLevel="2" x14ac:dyDescent="0.25">
      <c r="A91" s="349" t="s">
        <v>526</v>
      </c>
      <c r="B91" s="344"/>
      <c r="C91" s="345" t="s">
        <v>527</v>
      </c>
      <c r="D91" s="352"/>
      <c r="E91" s="352"/>
      <c r="F91" s="352"/>
      <c r="G91" s="352"/>
      <c r="H91" s="352"/>
      <c r="I91" s="262"/>
      <c r="J91" s="248"/>
      <c r="K91" s="302"/>
      <c r="L91" s="302"/>
      <c r="M91" s="302"/>
      <c r="N91" s="302"/>
      <c r="O91" s="302"/>
      <c r="P91" s="302"/>
      <c r="Q91" s="302"/>
      <c r="R91" s="302"/>
      <c r="S91" s="302"/>
      <c r="T91" s="302"/>
      <c r="U91" s="302"/>
      <c r="V91" s="302"/>
      <c r="W91" s="302"/>
      <c r="X91" s="302"/>
      <c r="Y91" s="302"/>
      <c r="Z91" s="302"/>
      <c r="AA91" s="302"/>
      <c r="AB91" s="302"/>
      <c r="AC91" s="302"/>
      <c r="AD91" s="302"/>
      <c r="AE91" s="302"/>
      <c r="AF91" s="302"/>
      <c r="AG91" s="302"/>
      <c r="AH91" s="302"/>
      <c r="AI91" s="302"/>
      <c r="AJ91" s="302"/>
      <c r="AK91" s="302"/>
      <c r="AL91" s="302"/>
      <c r="AM91" s="302"/>
      <c r="AN91" s="302"/>
      <c r="AO91" s="302"/>
      <c r="AP91" s="302"/>
      <c r="AQ91" s="302"/>
      <c r="AR91" s="302"/>
      <c r="AS91" s="302"/>
      <c r="AT91" s="302"/>
      <c r="AU91" s="302"/>
      <c r="AV91" s="302"/>
      <c r="AW91" s="302"/>
      <c r="AX91" s="302"/>
      <c r="AY91" s="302"/>
      <c r="AZ91" s="302"/>
      <c r="BA91" s="302"/>
      <c r="BB91" s="302"/>
      <c r="BC91" s="302"/>
      <c r="BD91" s="302"/>
      <c r="BE91" s="302"/>
      <c r="BF91" s="302"/>
      <c r="BG91" s="302"/>
      <c r="BH91" s="302"/>
      <c r="BI91" s="302"/>
      <c r="BJ91" s="302"/>
      <c r="BK91" s="302"/>
      <c r="BL91" s="302"/>
      <c r="BM91" s="302"/>
      <c r="BN91" s="302"/>
      <c r="BO91" s="302"/>
      <c r="BP91" s="302"/>
      <c r="BQ91" s="302"/>
      <c r="BR91" s="302"/>
      <c r="BS91" s="302"/>
      <c r="BT91" s="302"/>
      <c r="BU91" s="302"/>
      <c r="BV91" s="302"/>
      <c r="BW91" s="302"/>
      <c r="BX91" s="302"/>
      <c r="BY91" s="302"/>
    </row>
    <row r="92" spans="1:77" ht="15.75" customHeight="1" outlineLevel="2" x14ac:dyDescent="0.25">
      <c r="A92" s="349" t="s">
        <v>528</v>
      </c>
      <c r="B92" s="316"/>
      <c r="C92" s="355" t="s">
        <v>529</v>
      </c>
      <c r="D92" s="352">
        <f t="shared" ref="D92:I92" si="127">+D93+D94</f>
        <v>315733.33333333337</v>
      </c>
      <c r="E92" s="352">
        <f t="shared" si="127"/>
        <v>423600.00000000006</v>
      </c>
      <c r="F92" s="352">
        <f t="shared" si="127"/>
        <v>423600.00000000006</v>
      </c>
      <c r="G92" s="352">
        <f t="shared" si="127"/>
        <v>423600.00000000006</v>
      </c>
      <c r="H92" s="352">
        <f t="shared" si="127"/>
        <v>423600.00000000006</v>
      </c>
      <c r="I92" s="352">
        <f t="shared" si="127"/>
        <v>423600.00000000006</v>
      </c>
      <c r="J92" s="248"/>
      <c r="K92" s="354">
        <f t="shared" ref="K92:BY92" si="128">+K93+K94</f>
        <v>0</v>
      </c>
      <c r="L92" s="354">
        <f t="shared" si="128"/>
        <v>100000</v>
      </c>
      <c r="M92" s="354">
        <f t="shared" si="128"/>
        <v>100000</v>
      </c>
      <c r="N92" s="354">
        <f t="shared" si="128"/>
        <v>207866.66666666669</v>
      </c>
      <c r="O92" s="354">
        <f t="shared" si="128"/>
        <v>207866.66666666669</v>
      </c>
      <c r="P92" s="354">
        <f t="shared" si="128"/>
        <v>315733.33333333337</v>
      </c>
      <c r="Q92" s="354">
        <f t="shared" si="128"/>
        <v>315733.33333333337</v>
      </c>
      <c r="R92" s="354">
        <f t="shared" si="128"/>
        <v>423600.00000000006</v>
      </c>
      <c r="S92" s="354">
        <f t="shared" si="128"/>
        <v>423600.00000000006</v>
      </c>
      <c r="T92" s="354">
        <f t="shared" si="128"/>
        <v>423600.00000000006</v>
      </c>
      <c r="U92" s="354">
        <f t="shared" si="128"/>
        <v>423600.00000000006</v>
      </c>
      <c r="V92" s="354">
        <f t="shared" si="128"/>
        <v>423600.00000000006</v>
      </c>
      <c r="W92" s="354">
        <f t="shared" si="128"/>
        <v>423600.00000000006</v>
      </c>
      <c r="X92" s="354">
        <f t="shared" si="128"/>
        <v>423600.00000000006</v>
      </c>
      <c r="Y92" s="354">
        <f t="shared" si="128"/>
        <v>423600.00000000006</v>
      </c>
      <c r="Z92" s="354">
        <f t="shared" si="128"/>
        <v>423600.00000000006</v>
      </c>
      <c r="AA92" s="354">
        <f t="shared" si="128"/>
        <v>423600.00000000006</v>
      </c>
      <c r="AB92" s="354">
        <f t="shared" si="128"/>
        <v>423600.00000000006</v>
      </c>
      <c r="AC92" s="354">
        <f t="shared" si="128"/>
        <v>423600.00000000006</v>
      </c>
      <c r="AD92" s="354">
        <f t="shared" si="128"/>
        <v>423600.00000000006</v>
      </c>
      <c r="AE92" s="354">
        <f t="shared" si="128"/>
        <v>423600.00000000006</v>
      </c>
      <c r="AF92" s="354">
        <f t="shared" si="128"/>
        <v>423600.00000000006</v>
      </c>
      <c r="AG92" s="354">
        <f t="shared" si="128"/>
        <v>423600.00000000006</v>
      </c>
      <c r="AH92" s="354">
        <f t="shared" si="128"/>
        <v>423600.00000000006</v>
      </c>
      <c r="AI92" s="354">
        <f t="shared" si="128"/>
        <v>423600.00000000006</v>
      </c>
      <c r="AJ92" s="354">
        <f t="shared" si="128"/>
        <v>423600.00000000006</v>
      </c>
      <c r="AK92" s="354">
        <f t="shared" si="128"/>
        <v>423600.00000000006</v>
      </c>
      <c r="AL92" s="354">
        <f t="shared" si="128"/>
        <v>423600.00000000006</v>
      </c>
      <c r="AM92" s="354">
        <f t="shared" si="128"/>
        <v>423600.00000000006</v>
      </c>
      <c r="AN92" s="354">
        <f t="shared" si="128"/>
        <v>423600.00000000006</v>
      </c>
      <c r="AO92" s="354">
        <f t="shared" si="128"/>
        <v>423600.00000000006</v>
      </c>
      <c r="AP92" s="354">
        <f t="shared" si="128"/>
        <v>423600.00000000006</v>
      </c>
      <c r="AQ92" s="354">
        <f t="shared" si="128"/>
        <v>423600.00000000006</v>
      </c>
      <c r="AR92" s="354">
        <f t="shared" si="128"/>
        <v>423600.00000000006</v>
      </c>
      <c r="AS92" s="354">
        <f t="shared" si="128"/>
        <v>423600.00000000006</v>
      </c>
      <c r="AT92" s="354">
        <f t="shared" si="128"/>
        <v>423600.00000000006</v>
      </c>
      <c r="AU92" s="354">
        <f t="shared" si="128"/>
        <v>423600.00000000006</v>
      </c>
      <c r="AV92" s="354">
        <f t="shared" si="128"/>
        <v>423600.00000000006</v>
      </c>
      <c r="AW92" s="354">
        <f t="shared" si="128"/>
        <v>423600.00000000006</v>
      </c>
      <c r="AX92" s="354">
        <f t="shared" si="128"/>
        <v>423600.00000000006</v>
      </c>
      <c r="AY92" s="354">
        <f t="shared" si="128"/>
        <v>423600.00000000006</v>
      </c>
      <c r="AZ92" s="354">
        <f t="shared" si="128"/>
        <v>423600.00000000006</v>
      </c>
      <c r="BA92" s="354">
        <f t="shared" si="128"/>
        <v>423600.00000000006</v>
      </c>
      <c r="BB92" s="354">
        <f t="shared" si="128"/>
        <v>423600.00000000006</v>
      </c>
      <c r="BC92" s="354">
        <f t="shared" si="128"/>
        <v>423600.00000000006</v>
      </c>
      <c r="BD92" s="354">
        <f t="shared" si="128"/>
        <v>423600.00000000006</v>
      </c>
      <c r="BE92" s="354">
        <f t="shared" si="128"/>
        <v>423600.00000000006</v>
      </c>
      <c r="BF92" s="354">
        <f t="shared" si="128"/>
        <v>423600.00000000006</v>
      </c>
      <c r="BG92" s="354">
        <f t="shared" si="128"/>
        <v>423600.00000000006</v>
      </c>
      <c r="BH92" s="354">
        <f t="shared" si="128"/>
        <v>423600.00000000006</v>
      </c>
      <c r="BI92" s="354">
        <f t="shared" si="128"/>
        <v>423600.00000000006</v>
      </c>
      <c r="BJ92" s="354">
        <f t="shared" si="128"/>
        <v>423600.00000000006</v>
      </c>
      <c r="BK92" s="354">
        <f t="shared" si="128"/>
        <v>423600.00000000006</v>
      </c>
      <c r="BL92" s="354">
        <f t="shared" si="128"/>
        <v>423600.00000000006</v>
      </c>
      <c r="BM92" s="354">
        <f t="shared" si="128"/>
        <v>423600.00000000006</v>
      </c>
      <c r="BN92" s="354">
        <f t="shared" si="128"/>
        <v>423600.00000000006</v>
      </c>
      <c r="BO92" s="354">
        <f t="shared" si="128"/>
        <v>423600.00000000006</v>
      </c>
      <c r="BP92" s="354">
        <f t="shared" si="128"/>
        <v>423600.00000000006</v>
      </c>
      <c r="BQ92" s="354">
        <f t="shared" si="128"/>
        <v>423600.00000000006</v>
      </c>
      <c r="BR92" s="354">
        <f t="shared" si="128"/>
        <v>423600.00000000006</v>
      </c>
      <c r="BS92" s="354">
        <f t="shared" si="128"/>
        <v>423600.00000000006</v>
      </c>
      <c r="BT92" s="354">
        <f t="shared" si="128"/>
        <v>423600.00000000006</v>
      </c>
      <c r="BU92" s="354">
        <f t="shared" si="128"/>
        <v>423600.00000000006</v>
      </c>
      <c r="BV92" s="354">
        <f t="shared" si="128"/>
        <v>423600.00000000006</v>
      </c>
      <c r="BW92" s="354">
        <f t="shared" si="128"/>
        <v>423600.00000000006</v>
      </c>
      <c r="BX92" s="354">
        <f t="shared" si="128"/>
        <v>423600.00000000006</v>
      </c>
      <c r="BY92" s="354">
        <f t="shared" si="128"/>
        <v>423600.00000000006</v>
      </c>
    </row>
    <row r="93" spans="1:77" ht="15.75" customHeight="1" outlineLevel="3" x14ac:dyDescent="0.25">
      <c r="A93" s="344"/>
      <c r="B93" s="260" t="s">
        <v>530</v>
      </c>
      <c r="C93" s="261" t="s">
        <v>531</v>
      </c>
      <c r="D93" s="304">
        <f t="shared" ref="D93:D94" si="129">Q93</f>
        <v>0</v>
      </c>
      <c r="E93" s="304">
        <f t="shared" ref="E93:E94" si="130">AC93</f>
        <v>0</v>
      </c>
      <c r="F93" s="304">
        <f t="shared" ref="F93:F94" si="131">AO93</f>
        <v>0</v>
      </c>
      <c r="G93" s="304">
        <f t="shared" ref="G93:G94" si="132">BA93</f>
        <v>0</v>
      </c>
      <c r="H93" s="304">
        <f t="shared" ref="H93:H94" si="133">BM93</f>
        <v>0</v>
      </c>
      <c r="I93" s="304">
        <f>BR93</f>
        <v>0</v>
      </c>
      <c r="J93" s="248"/>
      <c r="K93" s="167">
        <v>0</v>
      </c>
      <c r="L93" s="167">
        <f t="shared" ref="L93:S93" si="134">K93</f>
        <v>0</v>
      </c>
      <c r="M93" s="167">
        <f t="shared" si="134"/>
        <v>0</v>
      </c>
      <c r="N93" s="167">
        <f t="shared" si="134"/>
        <v>0</v>
      </c>
      <c r="O93" s="167">
        <f t="shared" si="134"/>
        <v>0</v>
      </c>
      <c r="P93" s="167">
        <f t="shared" si="134"/>
        <v>0</v>
      </c>
      <c r="Q93" s="167">
        <f t="shared" si="134"/>
        <v>0</v>
      </c>
      <c r="R93" s="167">
        <f t="shared" si="134"/>
        <v>0</v>
      </c>
      <c r="S93" s="167">
        <f t="shared" si="134"/>
        <v>0</v>
      </c>
      <c r="T93" s="167">
        <f t="shared" ref="T93:BY93" si="135">+S93</f>
        <v>0</v>
      </c>
      <c r="U93" s="167">
        <f t="shared" si="135"/>
        <v>0</v>
      </c>
      <c r="V93" s="167">
        <f t="shared" si="135"/>
        <v>0</v>
      </c>
      <c r="W93" s="167">
        <f t="shared" si="135"/>
        <v>0</v>
      </c>
      <c r="X93" s="167">
        <f t="shared" si="135"/>
        <v>0</v>
      </c>
      <c r="Y93" s="167">
        <f t="shared" si="135"/>
        <v>0</v>
      </c>
      <c r="Z93" s="167">
        <f t="shared" si="135"/>
        <v>0</v>
      </c>
      <c r="AA93" s="167">
        <f t="shared" si="135"/>
        <v>0</v>
      </c>
      <c r="AB93" s="167">
        <f t="shared" si="135"/>
        <v>0</v>
      </c>
      <c r="AC93" s="167">
        <f t="shared" si="135"/>
        <v>0</v>
      </c>
      <c r="AD93" s="167">
        <f t="shared" si="135"/>
        <v>0</v>
      </c>
      <c r="AE93" s="167">
        <f t="shared" si="135"/>
        <v>0</v>
      </c>
      <c r="AF93" s="167">
        <f t="shared" si="135"/>
        <v>0</v>
      </c>
      <c r="AG93" s="167">
        <f t="shared" si="135"/>
        <v>0</v>
      </c>
      <c r="AH93" s="167">
        <f t="shared" si="135"/>
        <v>0</v>
      </c>
      <c r="AI93" s="167">
        <f t="shared" si="135"/>
        <v>0</v>
      </c>
      <c r="AJ93" s="167">
        <f t="shared" si="135"/>
        <v>0</v>
      </c>
      <c r="AK93" s="167">
        <f t="shared" si="135"/>
        <v>0</v>
      </c>
      <c r="AL93" s="167">
        <f t="shared" si="135"/>
        <v>0</v>
      </c>
      <c r="AM93" s="167">
        <f t="shared" si="135"/>
        <v>0</v>
      </c>
      <c r="AN93" s="167">
        <f t="shared" si="135"/>
        <v>0</v>
      </c>
      <c r="AO93" s="167">
        <f t="shared" si="135"/>
        <v>0</v>
      </c>
      <c r="AP93" s="167">
        <f t="shared" si="135"/>
        <v>0</v>
      </c>
      <c r="AQ93" s="167">
        <f t="shared" si="135"/>
        <v>0</v>
      </c>
      <c r="AR93" s="167">
        <f t="shared" si="135"/>
        <v>0</v>
      </c>
      <c r="AS93" s="167">
        <f t="shared" si="135"/>
        <v>0</v>
      </c>
      <c r="AT93" s="167">
        <f t="shared" si="135"/>
        <v>0</v>
      </c>
      <c r="AU93" s="167">
        <f t="shared" si="135"/>
        <v>0</v>
      </c>
      <c r="AV93" s="167">
        <f t="shared" si="135"/>
        <v>0</v>
      </c>
      <c r="AW93" s="167">
        <f t="shared" si="135"/>
        <v>0</v>
      </c>
      <c r="AX93" s="167">
        <f t="shared" si="135"/>
        <v>0</v>
      </c>
      <c r="AY93" s="167">
        <f t="shared" si="135"/>
        <v>0</v>
      </c>
      <c r="AZ93" s="167">
        <f t="shared" si="135"/>
        <v>0</v>
      </c>
      <c r="BA93" s="167">
        <f t="shared" si="135"/>
        <v>0</v>
      </c>
      <c r="BB93" s="167">
        <f t="shared" si="135"/>
        <v>0</v>
      </c>
      <c r="BC93" s="167">
        <f t="shared" si="135"/>
        <v>0</v>
      </c>
      <c r="BD93" s="167">
        <f t="shared" si="135"/>
        <v>0</v>
      </c>
      <c r="BE93" s="167">
        <f t="shared" si="135"/>
        <v>0</v>
      </c>
      <c r="BF93" s="167">
        <f t="shared" si="135"/>
        <v>0</v>
      </c>
      <c r="BG93" s="167">
        <f t="shared" si="135"/>
        <v>0</v>
      </c>
      <c r="BH93" s="167">
        <f t="shared" si="135"/>
        <v>0</v>
      </c>
      <c r="BI93" s="167">
        <f t="shared" si="135"/>
        <v>0</v>
      </c>
      <c r="BJ93" s="167">
        <f t="shared" si="135"/>
        <v>0</v>
      </c>
      <c r="BK93" s="167">
        <f t="shared" si="135"/>
        <v>0</v>
      </c>
      <c r="BL93" s="167">
        <f t="shared" si="135"/>
        <v>0</v>
      </c>
      <c r="BM93" s="167">
        <f t="shared" si="135"/>
        <v>0</v>
      </c>
      <c r="BN93" s="167">
        <f t="shared" si="135"/>
        <v>0</v>
      </c>
      <c r="BO93" s="167">
        <f t="shared" si="135"/>
        <v>0</v>
      </c>
      <c r="BP93" s="167">
        <f t="shared" si="135"/>
        <v>0</v>
      </c>
      <c r="BQ93" s="167">
        <f t="shared" si="135"/>
        <v>0</v>
      </c>
      <c r="BR93" s="167">
        <f t="shared" si="135"/>
        <v>0</v>
      </c>
      <c r="BS93" s="167">
        <f t="shared" si="135"/>
        <v>0</v>
      </c>
      <c r="BT93" s="167">
        <f t="shared" si="135"/>
        <v>0</v>
      </c>
      <c r="BU93" s="167">
        <f t="shared" si="135"/>
        <v>0</v>
      </c>
      <c r="BV93" s="167">
        <f t="shared" si="135"/>
        <v>0</v>
      </c>
      <c r="BW93" s="167">
        <f t="shared" si="135"/>
        <v>0</v>
      </c>
      <c r="BX93" s="167">
        <f t="shared" si="135"/>
        <v>0</v>
      </c>
      <c r="BY93" s="167">
        <f t="shared" si="135"/>
        <v>0</v>
      </c>
    </row>
    <row r="94" spans="1:77" ht="15.75" customHeight="1" outlineLevel="3" x14ac:dyDescent="0.25">
      <c r="A94" s="344"/>
      <c r="B94" s="356" t="s">
        <v>532</v>
      </c>
      <c r="C94" s="356" t="s">
        <v>533</v>
      </c>
      <c r="D94" s="304">
        <f t="shared" si="129"/>
        <v>315733.33333333337</v>
      </c>
      <c r="E94" s="304">
        <f t="shared" si="130"/>
        <v>423600.00000000006</v>
      </c>
      <c r="F94" s="304">
        <f t="shared" si="131"/>
        <v>423600.00000000006</v>
      </c>
      <c r="G94" s="304">
        <f t="shared" si="132"/>
        <v>423600.00000000006</v>
      </c>
      <c r="H94" s="304">
        <f t="shared" si="133"/>
        <v>423600.00000000006</v>
      </c>
      <c r="I94" s="304">
        <f>BY94</f>
        <v>423600.00000000006</v>
      </c>
      <c r="J94" s="248"/>
      <c r="K94" s="167">
        <f t="shared" ref="K94:L94" si="136">K119</f>
        <v>0</v>
      </c>
      <c r="L94" s="167">
        <f t="shared" si="136"/>
        <v>100000</v>
      </c>
      <c r="M94" s="167">
        <f>L94</f>
        <v>100000</v>
      </c>
      <c r="N94" s="167">
        <f t="shared" ref="N94:BY94" si="137">M94+N119</f>
        <v>207866.66666666669</v>
      </c>
      <c r="O94" s="167">
        <f t="shared" si="137"/>
        <v>207866.66666666669</v>
      </c>
      <c r="P94" s="167">
        <f t="shared" si="137"/>
        <v>315733.33333333337</v>
      </c>
      <c r="Q94" s="167">
        <f t="shared" si="137"/>
        <v>315733.33333333337</v>
      </c>
      <c r="R94" s="167">
        <f t="shared" si="137"/>
        <v>423600.00000000006</v>
      </c>
      <c r="S94" s="167">
        <f t="shared" si="137"/>
        <v>423600.00000000006</v>
      </c>
      <c r="T94" s="167">
        <f t="shared" si="137"/>
        <v>423600.00000000006</v>
      </c>
      <c r="U94" s="167">
        <f t="shared" si="137"/>
        <v>423600.00000000006</v>
      </c>
      <c r="V94" s="167">
        <f t="shared" si="137"/>
        <v>423600.00000000006</v>
      </c>
      <c r="W94" s="167">
        <f t="shared" si="137"/>
        <v>423600.00000000006</v>
      </c>
      <c r="X94" s="167">
        <f t="shared" si="137"/>
        <v>423600.00000000006</v>
      </c>
      <c r="Y94" s="167">
        <f t="shared" si="137"/>
        <v>423600.00000000006</v>
      </c>
      <c r="Z94" s="167">
        <f t="shared" si="137"/>
        <v>423600.00000000006</v>
      </c>
      <c r="AA94" s="167">
        <f t="shared" si="137"/>
        <v>423600.00000000006</v>
      </c>
      <c r="AB94" s="167">
        <f t="shared" si="137"/>
        <v>423600.00000000006</v>
      </c>
      <c r="AC94" s="167">
        <f t="shared" si="137"/>
        <v>423600.00000000006</v>
      </c>
      <c r="AD94" s="167">
        <f t="shared" si="137"/>
        <v>423600.00000000006</v>
      </c>
      <c r="AE94" s="167">
        <f t="shared" si="137"/>
        <v>423600.00000000006</v>
      </c>
      <c r="AF94" s="167">
        <f t="shared" si="137"/>
        <v>423600.00000000006</v>
      </c>
      <c r="AG94" s="167">
        <f t="shared" si="137"/>
        <v>423600.00000000006</v>
      </c>
      <c r="AH94" s="167">
        <f t="shared" si="137"/>
        <v>423600.00000000006</v>
      </c>
      <c r="AI94" s="167">
        <f t="shared" si="137"/>
        <v>423600.00000000006</v>
      </c>
      <c r="AJ94" s="167">
        <f t="shared" si="137"/>
        <v>423600.00000000006</v>
      </c>
      <c r="AK94" s="167">
        <f t="shared" si="137"/>
        <v>423600.00000000006</v>
      </c>
      <c r="AL94" s="167">
        <f t="shared" si="137"/>
        <v>423600.00000000006</v>
      </c>
      <c r="AM94" s="167">
        <f t="shared" si="137"/>
        <v>423600.00000000006</v>
      </c>
      <c r="AN94" s="167">
        <f t="shared" si="137"/>
        <v>423600.00000000006</v>
      </c>
      <c r="AO94" s="167">
        <f t="shared" si="137"/>
        <v>423600.00000000006</v>
      </c>
      <c r="AP94" s="167">
        <f t="shared" si="137"/>
        <v>423600.00000000006</v>
      </c>
      <c r="AQ94" s="167">
        <f t="shared" si="137"/>
        <v>423600.00000000006</v>
      </c>
      <c r="AR94" s="167">
        <f t="shared" si="137"/>
        <v>423600.00000000006</v>
      </c>
      <c r="AS94" s="167">
        <f t="shared" si="137"/>
        <v>423600.00000000006</v>
      </c>
      <c r="AT94" s="167">
        <f t="shared" si="137"/>
        <v>423600.00000000006</v>
      </c>
      <c r="AU94" s="167">
        <f t="shared" si="137"/>
        <v>423600.00000000006</v>
      </c>
      <c r="AV94" s="167">
        <f t="shared" si="137"/>
        <v>423600.00000000006</v>
      </c>
      <c r="AW94" s="167">
        <f t="shared" si="137"/>
        <v>423600.00000000006</v>
      </c>
      <c r="AX94" s="167">
        <f t="shared" si="137"/>
        <v>423600.00000000006</v>
      </c>
      <c r="AY94" s="167">
        <f t="shared" si="137"/>
        <v>423600.00000000006</v>
      </c>
      <c r="AZ94" s="167">
        <f t="shared" si="137"/>
        <v>423600.00000000006</v>
      </c>
      <c r="BA94" s="167">
        <f t="shared" si="137"/>
        <v>423600.00000000006</v>
      </c>
      <c r="BB94" s="167">
        <f t="shared" si="137"/>
        <v>423600.00000000006</v>
      </c>
      <c r="BC94" s="167">
        <f t="shared" si="137"/>
        <v>423600.00000000006</v>
      </c>
      <c r="BD94" s="167">
        <f t="shared" si="137"/>
        <v>423600.00000000006</v>
      </c>
      <c r="BE94" s="167">
        <f t="shared" si="137"/>
        <v>423600.00000000006</v>
      </c>
      <c r="BF94" s="167">
        <f t="shared" si="137"/>
        <v>423600.00000000006</v>
      </c>
      <c r="BG94" s="167">
        <f t="shared" si="137"/>
        <v>423600.00000000006</v>
      </c>
      <c r="BH94" s="167">
        <f t="shared" si="137"/>
        <v>423600.00000000006</v>
      </c>
      <c r="BI94" s="167">
        <f t="shared" si="137"/>
        <v>423600.00000000006</v>
      </c>
      <c r="BJ94" s="167">
        <f t="shared" si="137"/>
        <v>423600.00000000006</v>
      </c>
      <c r="BK94" s="167">
        <f t="shared" si="137"/>
        <v>423600.00000000006</v>
      </c>
      <c r="BL94" s="167">
        <f t="shared" si="137"/>
        <v>423600.00000000006</v>
      </c>
      <c r="BM94" s="167">
        <f t="shared" si="137"/>
        <v>423600.00000000006</v>
      </c>
      <c r="BN94" s="167">
        <f t="shared" si="137"/>
        <v>423600.00000000006</v>
      </c>
      <c r="BO94" s="167">
        <f t="shared" si="137"/>
        <v>423600.00000000006</v>
      </c>
      <c r="BP94" s="167">
        <f t="shared" si="137"/>
        <v>423600.00000000006</v>
      </c>
      <c r="BQ94" s="167">
        <f t="shared" si="137"/>
        <v>423600.00000000006</v>
      </c>
      <c r="BR94" s="167">
        <f t="shared" si="137"/>
        <v>423600.00000000006</v>
      </c>
      <c r="BS94" s="167">
        <f t="shared" si="137"/>
        <v>423600.00000000006</v>
      </c>
      <c r="BT94" s="167">
        <f t="shared" si="137"/>
        <v>423600.00000000006</v>
      </c>
      <c r="BU94" s="167">
        <f t="shared" si="137"/>
        <v>423600.00000000006</v>
      </c>
      <c r="BV94" s="167">
        <f t="shared" si="137"/>
        <v>423600.00000000006</v>
      </c>
      <c r="BW94" s="167">
        <f t="shared" si="137"/>
        <v>423600.00000000006</v>
      </c>
      <c r="BX94" s="167">
        <f t="shared" si="137"/>
        <v>423600.00000000006</v>
      </c>
      <c r="BY94" s="167">
        <f t="shared" si="137"/>
        <v>423600.00000000006</v>
      </c>
    </row>
    <row r="95" spans="1:77" ht="15.75" customHeight="1" outlineLevel="2" x14ac:dyDescent="0.25">
      <c r="A95" s="349" t="s">
        <v>534</v>
      </c>
      <c r="B95" s="356"/>
      <c r="C95" s="357" t="s">
        <v>535</v>
      </c>
      <c r="D95" s="352">
        <f t="shared" ref="D95:I95" si="138">+D96+D97</f>
        <v>0</v>
      </c>
      <c r="E95" s="352">
        <f t="shared" si="138"/>
        <v>71260.732912909109</v>
      </c>
      <c r="F95" s="352" t="e">
        <f t="shared" si="138"/>
        <v>#REF!</v>
      </c>
      <c r="G95" s="352" t="e">
        <f t="shared" si="138"/>
        <v>#REF!</v>
      </c>
      <c r="H95" s="352" t="e">
        <f t="shared" si="138"/>
        <v>#REF!</v>
      </c>
      <c r="I95" s="352" t="e">
        <f t="shared" si="138"/>
        <v>#REF!</v>
      </c>
      <c r="J95" s="248"/>
      <c r="K95" s="289">
        <f t="shared" ref="K95:BY95" si="139">+K96+K97</f>
        <v>0</v>
      </c>
      <c r="L95" s="289">
        <f t="shared" si="139"/>
        <v>-6289.7943923888888</v>
      </c>
      <c r="M95" s="289">
        <f t="shared" si="139"/>
        <v>-10214.054402959595</v>
      </c>
      <c r="N95" s="289">
        <f t="shared" si="139"/>
        <v>-14178.170683530301</v>
      </c>
      <c r="O95" s="289">
        <f t="shared" si="139"/>
        <v>-16556.705100161613</v>
      </c>
      <c r="P95" s="289">
        <f t="shared" si="139"/>
        <v>-70404.660376095955</v>
      </c>
      <c r="Q95" s="289">
        <f t="shared" si="139"/>
        <v>-105512.40972339394</v>
      </c>
      <c r="R95" s="289">
        <f t="shared" si="139"/>
        <v>-98205.022301601013</v>
      </c>
      <c r="S95" s="289">
        <f t="shared" si="139"/>
        <v>-89730.953000262627</v>
      </c>
      <c r="T95" s="289">
        <f t="shared" si="139"/>
        <v>-56638.8394375606</v>
      </c>
      <c r="U95" s="289">
        <f t="shared" si="139"/>
        <v>-16005.846250404022</v>
      </c>
      <c r="V95" s="289">
        <f t="shared" si="139"/>
        <v>27906.934187388913</v>
      </c>
      <c r="W95" s="289">
        <f t="shared" si="139"/>
        <v>79178.592125454568</v>
      </c>
      <c r="X95" s="289">
        <f t="shared" si="139"/>
        <v>141914.62855212615</v>
      </c>
      <c r="Y95" s="289">
        <f t="shared" si="139"/>
        <v>208732.91820788867</v>
      </c>
      <c r="Z95" s="289">
        <f t="shared" si="139"/>
        <v>233464.65373746934</v>
      </c>
      <c r="AA95" s="289" t="e">
        <f t="shared" si="139"/>
        <v>#REF!</v>
      </c>
      <c r="AB95" s="289" t="e">
        <f t="shared" si="139"/>
        <v>#REF!</v>
      </c>
      <c r="AC95" s="289" t="e">
        <f t="shared" si="139"/>
        <v>#REF!</v>
      </c>
      <c r="AD95" s="289" t="e">
        <f t="shared" si="139"/>
        <v>#REF!</v>
      </c>
      <c r="AE95" s="289" t="e">
        <f t="shared" si="139"/>
        <v>#REF!</v>
      </c>
      <c r="AF95" s="289" t="e">
        <f t="shared" si="139"/>
        <v>#REF!</v>
      </c>
      <c r="AG95" s="289" t="e">
        <f t="shared" si="139"/>
        <v>#REF!</v>
      </c>
      <c r="AH95" s="289" t="e">
        <f t="shared" si="139"/>
        <v>#REF!</v>
      </c>
      <c r="AI95" s="289" t="e">
        <f t="shared" si="139"/>
        <v>#REF!</v>
      </c>
      <c r="AJ95" s="289" t="e">
        <f t="shared" si="139"/>
        <v>#REF!</v>
      </c>
      <c r="AK95" s="289" t="e">
        <f t="shared" si="139"/>
        <v>#REF!</v>
      </c>
      <c r="AL95" s="289" t="e">
        <f t="shared" si="139"/>
        <v>#REF!</v>
      </c>
      <c r="AM95" s="289" t="e">
        <f t="shared" si="139"/>
        <v>#REF!</v>
      </c>
      <c r="AN95" s="289" t="e">
        <f t="shared" si="139"/>
        <v>#REF!</v>
      </c>
      <c r="AO95" s="289" t="e">
        <f t="shared" si="139"/>
        <v>#REF!</v>
      </c>
      <c r="AP95" s="289" t="e">
        <f t="shared" si="139"/>
        <v>#REF!</v>
      </c>
      <c r="AQ95" s="289" t="e">
        <f t="shared" si="139"/>
        <v>#REF!</v>
      </c>
      <c r="AR95" s="289" t="e">
        <f t="shared" si="139"/>
        <v>#REF!</v>
      </c>
      <c r="AS95" s="289" t="e">
        <f t="shared" si="139"/>
        <v>#REF!</v>
      </c>
      <c r="AT95" s="289" t="e">
        <f t="shared" si="139"/>
        <v>#REF!</v>
      </c>
      <c r="AU95" s="289" t="e">
        <f t="shared" si="139"/>
        <v>#REF!</v>
      </c>
      <c r="AV95" s="289" t="e">
        <f t="shared" si="139"/>
        <v>#REF!</v>
      </c>
      <c r="AW95" s="289" t="e">
        <f t="shared" si="139"/>
        <v>#REF!</v>
      </c>
      <c r="AX95" s="289" t="e">
        <f t="shared" si="139"/>
        <v>#REF!</v>
      </c>
      <c r="AY95" s="289" t="e">
        <f t="shared" si="139"/>
        <v>#REF!</v>
      </c>
      <c r="AZ95" s="289" t="e">
        <f t="shared" si="139"/>
        <v>#REF!</v>
      </c>
      <c r="BA95" s="289" t="e">
        <f t="shared" si="139"/>
        <v>#REF!</v>
      </c>
      <c r="BB95" s="289" t="e">
        <f t="shared" si="139"/>
        <v>#REF!</v>
      </c>
      <c r="BC95" s="289" t="e">
        <f t="shared" si="139"/>
        <v>#REF!</v>
      </c>
      <c r="BD95" s="289" t="e">
        <f t="shared" si="139"/>
        <v>#REF!</v>
      </c>
      <c r="BE95" s="289" t="e">
        <f t="shared" si="139"/>
        <v>#REF!</v>
      </c>
      <c r="BF95" s="289" t="e">
        <f t="shared" si="139"/>
        <v>#REF!</v>
      </c>
      <c r="BG95" s="289" t="e">
        <f t="shared" si="139"/>
        <v>#REF!</v>
      </c>
      <c r="BH95" s="289" t="e">
        <f t="shared" si="139"/>
        <v>#REF!</v>
      </c>
      <c r="BI95" s="289" t="e">
        <f t="shared" si="139"/>
        <v>#REF!</v>
      </c>
      <c r="BJ95" s="289" t="e">
        <f t="shared" si="139"/>
        <v>#REF!</v>
      </c>
      <c r="BK95" s="289" t="e">
        <f t="shared" si="139"/>
        <v>#REF!</v>
      </c>
      <c r="BL95" s="289" t="e">
        <f t="shared" si="139"/>
        <v>#REF!</v>
      </c>
      <c r="BM95" s="289" t="e">
        <f t="shared" si="139"/>
        <v>#REF!</v>
      </c>
      <c r="BN95" s="289" t="e">
        <f t="shared" si="139"/>
        <v>#REF!</v>
      </c>
      <c r="BO95" s="289" t="e">
        <f t="shared" si="139"/>
        <v>#REF!</v>
      </c>
      <c r="BP95" s="289" t="e">
        <f t="shared" si="139"/>
        <v>#REF!</v>
      </c>
      <c r="BQ95" s="289" t="e">
        <f t="shared" si="139"/>
        <v>#REF!</v>
      </c>
      <c r="BR95" s="289" t="e">
        <f t="shared" si="139"/>
        <v>#REF!</v>
      </c>
      <c r="BS95" s="289" t="e">
        <f t="shared" si="139"/>
        <v>#REF!</v>
      </c>
      <c r="BT95" s="289" t="e">
        <f t="shared" si="139"/>
        <v>#REF!</v>
      </c>
      <c r="BU95" s="289" t="e">
        <f t="shared" si="139"/>
        <v>#REF!</v>
      </c>
      <c r="BV95" s="289" t="e">
        <f t="shared" si="139"/>
        <v>#REF!</v>
      </c>
      <c r="BW95" s="289" t="e">
        <f t="shared" si="139"/>
        <v>#REF!</v>
      </c>
      <c r="BX95" s="289" t="e">
        <f t="shared" si="139"/>
        <v>#REF!</v>
      </c>
      <c r="BY95" s="289" t="e">
        <f t="shared" si="139"/>
        <v>#REF!</v>
      </c>
    </row>
    <row r="96" spans="1:77" ht="15.75" customHeight="1" outlineLevel="3" x14ac:dyDescent="0.25">
      <c r="A96" s="344"/>
      <c r="B96" s="344" t="s">
        <v>536</v>
      </c>
      <c r="C96" s="290" t="s">
        <v>537</v>
      </c>
      <c r="D96" s="304">
        <f t="shared" ref="D96:I96" si="140">D37</f>
        <v>0</v>
      </c>
      <c r="E96" s="304">
        <f t="shared" si="140"/>
        <v>71260.732912909109</v>
      </c>
      <c r="F96" s="304" t="e">
        <f t="shared" si="140"/>
        <v>#REF!</v>
      </c>
      <c r="G96" s="304" t="e">
        <f t="shared" si="140"/>
        <v>#REF!</v>
      </c>
      <c r="H96" s="304" t="e">
        <f t="shared" si="140"/>
        <v>#REF!</v>
      </c>
      <c r="I96" s="304" t="e">
        <f t="shared" si="140"/>
        <v>#REF!</v>
      </c>
      <c r="J96" s="248"/>
      <c r="K96" s="167">
        <f t="shared" ref="K96:BY96" si="141">K37</f>
        <v>0</v>
      </c>
      <c r="L96" s="167">
        <f t="shared" si="141"/>
        <v>-6289.7943923888888</v>
      </c>
      <c r="M96" s="167">
        <f t="shared" si="141"/>
        <v>-3924.2600105707065</v>
      </c>
      <c r="N96" s="167">
        <f t="shared" si="141"/>
        <v>-3964.1162805707072</v>
      </c>
      <c r="O96" s="167">
        <f t="shared" si="141"/>
        <v>-2378.534416631313</v>
      </c>
      <c r="P96" s="167">
        <f t="shared" si="141"/>
        <v>-53847.955275934342</v>
      </c>
      <c r="Q96" s="167">
        <f t="shared" si="141"/>
        <v>-35107.749347297984</v>
      </c>
      <c r="R96" s="167">
        <f t="shared" si="141"/>
        <v>7307.3874217929306</v>
      </c>
      <c r="S96" s="167">
        <f t="shared" si="141"/>
        <v>8474.0693013383843</v>
      </c>
      <c r="T96" s="167">
        <f t="shared" si="141"/>
        <v>33092.113562702027</v>
      </c>
      <c r="U96" s="167">
        <f t="shared" si="141"/>
        <v>40632.993187156579</v>
      </c>
      <c r="V96" s="167">
        <f t="shared" si="141"/>
        <v>43912.780437792935</v>
      </c>
      <c r="W96" s="167">
        <f t="shared" si="141"/>
        <v>51271.657938065662</v>
      </c>
      <c r="X96" s="167">
        <f t="shared" si="141"/>
        <v>62736.036426671577</v>
      </c>
      <c r="Y96" s="167">
        <f t="shared" si="141"/>
        <v>66818.289655762506</v>
      </c>
      <c r="Z96" s="167">
        <f t="shared" si="141"/>
        <v>24731.73552958067</v>
      </c>
      <c r="AA96" s="167" t="e">
        <f t="shared" si="141"/>
        <v>#REF!</v>
      </c>
      <c r="AB96" s="167" t="e">
        <f t="shared" si="141"/>
        <v>#REF!</v>
      </c>
      <c r="AC96" s="167" t="e">
        <f t="shared" si="141"/>
        <v>#REF!</v>
      </c>
      <c r="AD96" s="167" t="e">
        <f t="shared" si="141"/>
        <v>#REF!</v>
      </c>
      <c r="AE96" s="167" t="e">
        <f t="shared" si="141"/>
        <v>#REF!</v>
      </c>
      <c r="AF96" s="167" t="e">
        <f t="shared" si="141"/>
        <v>#REF!</v>
      </c>
      <c r="AG96" s="167" t="e">
        <f t="shared" si="141"/>
        <v>#REF!</v>
      </c>
      <c r="AH96" s="167" t="e">
        <f t="shared" si="141"/>
        <v>#REF!</v>
      </c>
      <c r="AI96" s="167" t="e">
        <f t="shared" si="141"/>
        <v>#REF!</v>
      </c>
      <c r="AJ96" s="167" t="e">
        <f t="shared" si="141"/>
        <v>#REF!</v>
      </c>
      <c r="AK96" s="167" t="e">
        <f t="shared" si="141"/>
        <v>#REF!</v>
      </c>
      <c r="AL96" s="167" t="e">
        <f t="shared" si="141"/>
        <v>#REF!</v>
      </c>
      <c r="AM96" s="167" t="e">
        <f t="shared" si="141"/>
        <v>#REF!</v>
      </c>
      <c r="AN96" s="167" t="e">
        <f t="shared" si="141"/>
        <v>#REF!</v>
      </c>
      <c r="AO96" s="167" t="e">
        <f t="shared" si="141"/>
        <v>#REF!</v>
      </c>
      <c r="AP96" s="167" t="e">
        <f t="shared" si="141"/>
        <v>#REF!</v>
      </c>
      <c r="AQ96" s="167" t="e">
        <f t="shared" si="141"/>
        <v>#REF!</v>
      </c>
      <c r="AR96" s="167" t="e">
        <f t="shared" si="141"/>
        <v>#REF!</v>
      </c>
      <c r="AS96" s="167" t="e">
        <f t="shared" si="141"/>
        <v>#REF!</v>
      </c>
      <c r="AT96" s="167" t="e">
        <f t="shared" si="141"/>
        <v>#REF!</v>
      </c>
      <c r="AU96" s="167" t="e">
        <f t="shared" si="141"/>
        <v>#REF!</v>
      </c>
      <c r="AV96" s="167" t="e">
        <f t="shared" si="141"/>
        <v>#REF!</v>
      </c>
      <c r="AW96" s="167" t="e">
        <f t="shared" si="141"/>
        <v>#REF!</v>
      </c>
      <c r="AX96" s="167" t="e">
        <f t="shared" si="141"/>
        <v>#REF!</v>
      </c>
      <c r="AY96" s="167" t="e">
        <f t="shared" si="141"/>
        <v>#REF!</v>
      </c>
      <c r="AZ96" s="167" t="e">
        <f t="shared" si="141"/>
        <v>#REF!</v>
      </c>
      <c r="BA96" s="167" t="e">
        <f t="shared" si="141"/>
        <v>#REF!</v>
      </c>
      <c r="BB96" s="167" t="e">
        <f t="shared" si="141"/>
        <v>#REF!</v>
      </c>
      <c r="BC96" s="167" t="e">
        <f t="shared" si="141"/>
        <v>#REF!</v>
      </c>
      <c r="BD96" s="167" t="e">
        <f t="shared" si="141"/>
        <v>#REF!</v>
      </c>
      <c r="BE96" s="167" t="e">
        <f t="shared" si="141"/>
        <v>#REF!</v>
      </c>
      <c r="BF96" s="167" t="e">
        <f t="shared" si="141"/>
        <v>#REF!</v>
      </c>
      <c r="BG96" s="167" t="e">
        <f t="shared" si="141"/>
        <v>#REF!</v>
      </c>
      <c r="BH96" s="167" t="e">
        <f t="shared" si="141"/>
        <v>#REF!</v>
      </c>
      <c r="BI96" s="167" t="e">
        <f t="shared" si="141"/>
        <v>#REF!</v>
      </c>
      <c r="BJ96" s="167" t="e">
        <f t="shared" si="141"/>
        <v>#REF!</v>
      </c>
      <c r="BK96" s="167" t="e">
        <f t="shared" si="141"/>
        <v>#REF!</v>
      </c>
      <c r="BL96" s="167" t="e">
        <f t="shared" si="141"/>
        <v>#REF!</v>
      </c>
      <c r="BM96" s="167" t="e">
        <f t="shared" si="141"/>
        <v>#REF!</v>
      </c>
      <c r="BN96" s="167" t="e">
        <f t="shared" si="141"/>
        <v>#REF!</v>
      </c>
      <c r="BO96" s="167" t="e">
        <f t="shared" si="141"/>
        <v>#REF!</v>
      </c>
      <c r="BP96" s="167" t="e">
        <f t="shared" si="141"/>
        <v>#REF!</v>
      </c>
      <c r="BQ96" s="167" t="e">
        <f t="shared" si="141"/>
        <v>#REF!</v>
      </c>
      <c r="BR96" s="167" t="e">
        <f t="shared" si="141"/>
        <v>#REF!</v>
      </c>
      <c r="BS96" s="167" t="e">
        <f t="shared" si="141"/>
        <v>#REF!</v>
      </c>
      <c r="BT96" s="167" t="e">
        <f t="shared" si="141"/>
        <v>#REF!</v>
      </c>
      <c r="BU96" s="167" t="e">
        <f t="shared" si="141"/>
        <v>#REF!</v>
      </c>
      <c r="BV96" s="167" t="e">
        <f t="shared" si="141"/>
        <v>#REF!</v>
      </c>
      <c r="BW96" s="167" t="e">
        <f t="shared" si="141"/>
        <v>#REF!</v>
      </c>
      <c r="BX96" s="167" t="e">
        <f t="shared" si="141"/>
        <v>#REF!</v>
      </c>
      <c r="BY96" s="167" t="e">
        <f t="shared" si="141"/>
        <v>#REF!</v>
      </c>
    </row>
    <row r="97" spans="1:77" ht="15.75" customHeight="1" outlineLevel="3" x14ac:dyDescent="0.25">
      <c r="A97" s="344"/>
      <c r="B97" s="344" t="s">
        <v>538</v>
      </c>
      <c r="C97" s="290" t="s">
        <v>539</v>
      </c>
      <c r="D97" s="304">
        <v>0</v>
      </c>
      <c r="E97" s="304">
        <f t="shared" ref="E97:I97" si="142">D96+D97</f>
        <v>0</v>
      </c>
      <c r="F97" s="304">
        <f t="shared" si="142"/>
        <v>71260.732912909109</v>
      </c>
      <c r="G97" s="304" t="e">
        <f t="shared" si="142"/>
        <v>#REF!</v>
      </c>
      <c r="H97" s="304" t="e">
        <f t="shared" si="142"/>
        <v>#REF!</v>
      </c>
      <c r="I97" s="304" t="e">
        <f t="shared" si="142"/>
        <v>#REF!</v>
      </c>
      <c r="J97" s="248"/>
      <c r="K97" s="167">
        <f t="shared" ref="K97:BY97" si="143">+J96+J97</f>
        <v>0</v>
      </c>
      <c r="L97" s="167">
        <f t="shared" si="143"/>
        <v>0</v>
      </c>
      <c r="M97" s="167">
        <f t="shared" si="143"/>
        <v>-6289.7943923888888</v>
      </c>
      <c r="N97" s="167">
        <f t="shared" si="143"/>
        <v>-10214.054402959595</v>
      </c>
      <c r="O97" s="167">
        <f t="shared" si="143"/>
        <v>-14178.170683530301</v>
      </c>
      <c r="P97" s="167">
        <f t="shared" si="143"/>
        <v>-16556.705100161613</v>
      </c>
      <c r="Q97" s="167">
        <f t="shared" si="143"/>
        <v>-70404.660376095955</v>
      </c>
      <c r="R97" s="167">
        <f t="shared" si="143"/>
        <v>-105512.40972339394</v>
      </c>
      <c r="S97" s="167">
        <f t="shared" si="143"/>
        <v>-98205.022301601013</v>
      </c>
      <c r="T97" s="167">
        <f t="shared" si="143"/>
        <v>-89730.953000262627</v>
      </c>
      <c r="U97" s="167">
        <f t="shared" si="143"/>
        <v>-56638.8394375606</v>
      </c>
      <c r="V97" s="167">
        <f t="shared" si="143"/>
        <v>-16005.846250404022</v>
      </c>
      <c r="W97" s="167">
        <f t="shared" si="143"/>
        <v>27906.934187388913</v>
      </c>
      <c r="X97" s="167">
        <f t="shared" si="143"/>
        <v>79178.592125454568</v>
      </c>
      <c r="Y97" s="167">
        <f t="shared" si="143"/>
        <v>141914.62855212615</v>
      </c>
      <c r="Z97" s="167">
        <f t="shared" si="143"/>
        <v>208732.91820788867</v>
      </c>
      <c r="AA97" s="167">
        <f t="shared" si="143"/>
        <v>233464.65373746934</v>
      </c>
      <c r="AB97" s="167" t="e">
        <f t="shared" si="143"/>
        <v>#REF!</v>
      </c>
      <c r="AC97" s="167" t="e">
        <f t="shared" si="143"/>
        <v>#REF!</v>
      </c>
      <c r="AD97" s="167" t="e">
        <f t="shared" si="143"/>
        <v>#REF!</v>
      </c>
      <c r="AE97" s="167" t="e">
        <f t="shared" si="143"/>
        <v>#REF!</v>
      </c>
      <c r="AF97" s="167" t="e">
        <f t="shared" si="143"/>
        <v>#REF!</v>
      </c>
      <c r="AG97" s="167" t="e">
        <f t="shared" si="143"/>
        <v>#REF!</v>
      </c>
      <c r="AH97" s="167" t="e">
        <f t="shared" si="143"/>
        <v>#REF!</v>
      </c>
      <c r="AI97" s="167" t="e">
        <f t="shared" si="143"/>
        <v>#REF!</v>
      </c>
      <c r="AJ97" s="167" t="e">
        <f t="shared" si="143"/>
        <v>#REF!</v>
      </c>
      <c r="AK97" s="167" t="e">
        <f t="shared" si="143"/>
        <v>#REF!</v>
      </c>
      <c r="AL97" s="167" t="e">
        <f t="shared" si="143"/>
        <v>#REF!</v>
      </c>
      <c r="AM97" s="167" t="e">
        <f t="shared" si="143"/>
        <v>#REF!</v>
      </c>
      <c r="AN97" s="167" t="e">
        <f t="shared" si="143"/>
        <v>#REF!</v>
      </c>
      <c r="AO97" s="167" t="e">
        <f t="shared" si="143"/>
        <v>#REF!</v>
      </c>
      <c r="AP97" s="167" t="e">
        <f t="shared" si="143"/>
        <v>#REF!</v>
      </c>
      <c r="AQ97" s="167" t="e">
        <f t="shared" si="143"/>
        <v>#REF!</v>
      </c>
      <c r="AR97" s="167" t="e">
        <f t="shared" si="143"/>
        <v>#REF!</v>
      </c>
      <c r="AS97" s="167" t="e">
        <f t="shared" si="143"/>
        <v>#REF!</v>
      </c>
      <c r="AT97" s="167" t="e">
        <f t="shared" si="143"/>
        <v>#REF!</v>
      </c>
      <c r="AU97" s="167" t="e">
        <f t="shared" si="143"/>
        <v>#REF!</v>
      </c>
      <c r="AV97" s="167" t="e">
        <f t="shared" si="143"/>
        <v>#REF!</v>
      </c>
      <c r="AW97" s="167" t="e">
        <f t="shared" si="143"/>
        <v>#REF!</v>
      </c>
      <c r="AX97" s="167" t="e">
        <f t="shared" si="143"/>
        <v>#REF!</v>
      </c>
      <c r="AY97" s="167" t="e">
        <f t="shared" si="143"/>
        <v>#REF!</v>
      </c>
      <c r="AZ97" s="167" t="e">
        <f t="shared" si="143"/>
        <v>#REF!</v>
      </c>
      <c r="BA97" s="167" t="e">
        <f t="shared" si="143"/>
        <v>#REF!</v>
      </c>
      <c r="BB97" s="167" t="e">
        <f t="shared" si="143"/>
        <v>#REF!</v>
      </c>
      <c r="BC97" s="167" t="e">
        <f t="shared" si="143"/>
        <v>#REF!</v>
      </c>
      <c r="BD97" s="167" t="e">
        <f t="shared" si="143"/>
        <v>#REF!</v>
      </c>
      <c r="BE97" s="167" t="e">
        <f t="shared" si="143"/>
        <v>#REF!</v>
      </c>
      <c r="BF97" s="167" t="e">
        <f t="shared" si="143"/>
        <v>#REF!</v>
      </c>
      <c r="BG97" s="167" t="e">
        <f t="shared" si="143"/>
        <v>#REF!</v>
      </c>
      <c r="BH97" s="167" t="e">
        <f t="shared" si="143"/>
        <v>#REF!</v>
      </c>
      <c r="BI97" s="167" t="e">
        <f t="shared" si="143"/>
        <v>#REF!</v>
      </c>
      <c r="BJ97" s="167" t="e">
        <f t="shared" si="143"/>
        <v>#REF!</v>
      </c>
      <c r="BK97" s="167" t="e">
        <f t="shared" si="143"/>
        <v>#REF!</v>
      </c>
      <c r="BL97" s="167" t="e">
        <f t="shared" si="143"/>
        <v>#REF!</v>
      </c>
      <c r="BM97" s="167" t="e">
        <f t="shared" si="143"/>
        <v>#REF!</v>
      </c>
      <c r="BN97" s="167" t="e">
        <f t="shared" si="143"/>
        <v>#REF!</v>
      </c>
      <c r="BO97" s="167" t="e">
        <f t="shared" si="143"/>
        <v>#REF!</v>
      </c>
      <c r="BP97" s="167" t="e">
        <f t="shared" si="143"/>
        <v>#REF!</v>
      </c>
      <c r="BQ97" s="167" t="e">
        <f t="shared" si="143"/>
        <v>#REF!</v>
      </c>
      <c r="BR97" s="167" t="e">
        <f t="shared" si="143"/>
        <v>#REF!</v>
      </c>
      <c r="BS97" s="167" t="e">
        <f t="shared" si="143"/>
        <v>#REF!</v>
      </c>
      <c r="BT97" s="167" t="e">
        <f t="shared" si="143"/>
        <v>#REF!</v>
      </c>
      <c r="BU97" s="167" t="e">
        <f t="shared" si="143"/>
        <v>#REF!</v>
      </c>
      <c r="BV97" s="167" t="e">
        <f t="shared" si="143"/>
        <v>#REF!</v>
      </c>
      <c r="BW97" s="167" t="e">
        <f t="shared" si="143"/>
        <v>#REF!</v>
      </c>
      <c r="BX97" s="167" t="e">
        <f t="shared" si="143"/>
        <v>#REF!</v>
      </c>
      <c r="BY97" s="167" t="e">
        <f t="shared" si="143"/>
        <v>#REF!</v>
      </c>
    </row>
    <row r="98" spans="1:77" ht="15.75" customHeight="1" outlineLevel="2" x14ac:dyDescent="0.25">
      <c r="A98" s="301" t="s">
        <v>540</v>
      </c>
      <c r="B98" s="348"/>
      <c r="C98" s="301" t="s">
        <v>541</v>
      </c>
      <c r="D98" s="287">
        <f t="shared" ref="D98:I98" si="144">+D92+D95</f>
        <v>315733.33333333337</v>
      </c>
      <c r="E98" s="287">
        <f t="shared" si="144"/>
        <v>494860.73291290918</v>
      </c>
      <c r="F98" s="287" t="e">
        <f t="shared" si="144"/>
        <v>#REF!</v>
      </c>
      <c r="G98" s="287" t="e">
        <f t="shared" si="144"/>
        <v>#REF!</v>
      </c>
      <c r="H98" s="287" t="e">
        <f t="shared" si="144"/>
        <v>#REF!</v>
      </c>
      <c r="I98" s="287" t="e">
        <f t="shared" si="144"/>
        <v>#REF!</v>
      </c>
      <c r="J98" s="248"/>
      <c r="K98" s="358">
        <f t="shared" ref="K98:BY98" si="145">+K92+K95</f>
        <v>0</v>
      </c>
      <c r="L98" s="358">
        <f t="shared" si="145"/>
        <v>93710.205607611104</v>
      </c>
      <c r="M98" s="358">
        <f t="shared" si="145"/>
        <v>89785.945597040409</v>
      </c>
      <c r="N98" s="358">
        <f t="shared" si="145"/>
        <v>193688.49598313638</v>
      </c>
      <c r="O98" s="358">
        <f t="shared" si="145"/>
        <v>191309.96156650508</v>
      </c>
      <c r="P98" s="358">
        <f t="shared" si="145"/>
        <v>245328.6729572374</v>
      </c>
      <c r="Q98" s="358">
        <f t="shared" si="145"/>
        <v>210220.92360993943</v>
      </c>
      <c r="R98" s="358">
        <f t="shared" si="145"/>
        <v>325394.97769839905</v>
      </c>
      <c r="S98" s="358">
        <f t="shared" si="145"/>
        <v>333869.04699973745</v>
      </c>
      <c r="T98" s="358">
        <f t="shared" si="145"/>
        <v>366961.16056243947</v>
      </c>
      <c r="U98" s="358">
        <f t="shared" si="145"/>
        <v>407594.15374959604</v>
      </c>
      <c r="V98" s="358">
        <f t="shared" si="145"/>
        <v>451506.93418738898</v>
      </c>
      <c r="W98" s="358">
        <f t="shared" si="145"/>
        <v>502778.59212545463</v>
      </c>
      <c r="X98" s="358">
        <f t="shared" si="145"/>
        <v>565514.62855212623</v>
      </c>
      <c r="Y98" s="358">
        <f t="shared" si="145"/>
        <v>632332.91820788872</v>
      </c>
      <c r="Z98" s="358">
        <f t="shared" si="145"/>
        <v>657064.65373746934</v>
      </c>
      <c r="AA98" s="358" t="e">
        <f t="shared" si="145"/>
        <v>#REF!</v>
      </c>
      <c r="AB98" s="358" t="e">
        <f t="shared" si="145"/>
        <v>#REF!</v>
      </c>
      <c r="AC98" s="358" t="e">
        <f t="shared" si="145"/>
        <v>#REF!</v>
      </c>
      <c r="AD98" s="358" t="e">
        <f t="shared" si="145"/>
        <v>#REF!</v>
      </c>
      <c r="AE98" s="358" t="e">
        <f t="shared" si="145"/>
        <v>#REF!</v>
      </c>
      <c r="AF98" s="358" t="e">
        <f t="shared" si="145"/>
        <v>#REF!</v>
      </c>
      <c r="AG98" s="358" t="e">
        <f t="shared" si="145"/>
        <v>#REF!</v>
      </c>
      <c r="AH98" s="358" t="e">
        <f t="shared" si="145"/>
        <v>#REF!</v>
      </c>
      <c r="AI98" s="358" t="e">
        <f t="shared" si="145"/>
        <v>#REF!</v>
      </c>
      <c r="AJ98" s="358" t="e">
        <f t="shared" si="145"/>
        <v>#REF!</v>
      </c>
      <c r="AK98" s="358" t="e">
        <f t="shared" si="145"/>
        <v>#REF!</v>
      </c>
      <c r="AL98" s="358" t="e">
        <f t="shared" si="145"/>
        <v>#REF!</v>
      </c>
      <c r="AM98" s="358" t="e">
        <f t="shared" si="145"/>
        <v>#REF!</v>
      </c>
      <c r="AN98" s="358" t="e">
        <f t="shared" si="145"/>
        <v>#REF!</v>
      </c>
      <c r="AO98" s="358" t="e">
        <f t="shared" si="145"/>
        <v>#REF!</v>
      </c>
      <c r="AP98" s="358" t="e">
        <f t="shared" si="145"/>
        <v>#REF!</v>
      </c>
      <c r="AQ98" s="358" t="e">
        <f t="shared" si="145"/>
        <v>#REF!</v>
      </c>
      <c r="AR98" s="358" t="e">
        <f t="shared" si="145"/>
        <v>#REF!</v>
      </c>
      <c r="AS98" s="358" t="e">
        <f t="shared" si="145"/>
        <v>#REF!</v>
      </c>
      <c r="AT98" s="358" t="e">
        <f t="shared" si="145"/>
        <v>#REF!</v>
      </c>
      <c r="AU98" s="358" t="e">
        <f t="shared" si="145"/>
        <v>#REF!</v>
      </c>
      <c r="AV98" s="358" t="e">
        <f t="shared" si="145"/>
        <v>#REF!</v>
      </c>
      <c r="AW98" s="358" t="e">
        <f t="shared" si="145"/>
        <v>#REF!</v>
      </c>
      <c r="AX98" s="358" t="e">
        <f t="shared" si="145"/>
        <v>#REF!</v>
      </c>
      <c r="AY98" s="358" t="e">
        <f t="shared" si="145"/>
        <v>#REF!</v>
      </c>
      <c r="AZ98" s="358" t="e">
        <f t="shared" si="145"/>
        <v>#REF!</v>
      </c>
      <c r="BA98" s="358" t="e">
        <f t="shared" si="145"/>
        <v>#REF!</v>
      </c>
      <c r="BB98" s="358" t="e">
        <f t="shared" si="145"/>
        <v>#REF!</v>
      </c>
      <c r="BC98" s="358" t="e">
        <f t="shared" si="145"/>
        <v>#REF!</v>
      </c>
      <c r="BD98" s="358" t="e">
        <f t="shared" si="145"/>
        <v>#REF!</v>
      </c>
      <c r="BE98" s="358" t="e">
        <f t="shared" si="145"/>
        <v>#REF!</v>
      </c>
      <c r="BF98" s="358" t="e">
        <f t="shared" si="145"/>
        <v>#REF!</v>
      </c>
      <c r="BG98" s="358" t="e">
        <f t="shared" si="145"/>
        <v>#REF!</v>
      </c>
      <c r="BH98" s="358" t="e">
        <f t="shared" si="145"/>
        <v>#REF!</v>
      </c>
      <c r="BI98" s="358" t="e">
        <f t="shared" si="145"/>
        <v>#REF!</v>
      </c>
      <c r="BJ98" s="358" t="e">
        <f t="shared" si="145"/>
        <v>#REF!</v>
      </c>
      <c r="BK98" s="358" t="e">
        <f t="shared" si="145"/>
        <v>#REF!</v>
      </c>
      <c r="BL98" s="358" t="e">
        <f t="shared" si="145"/>
        <v>#REF!</v>
      </c>
      <c r="BM98" s="358" t="e">
        <f t="shared" si="145"/>
        <v>#REF!</v>
      </c>
      <c r="BN98" s="358" t="e">
        <f t="shared" si="145"/>
        <v>#REF!</v>
      </c>
      <c r="BO98" s="358" t="e">
        <f t="shared" si="145"/>
        <v>#REF!</v>
      </c>
      <c r="BP98" s="358" t="e">
        <f t="shared" si="145"/>
        <v>#REF!</v>
      </c>
      <c r="BQ98" s="358" t="e">
        <f t="shared" si="145"/>
        <v>#REF!</v>
      </c>
      <c r="BR98" s="358" t="e">
        <f t="shared" si="145"/>
        <v>#REF!</v>
      </c>
      <c r="BS98" s="358" t="e">
        <f t="shared" si="145"/>
        <v>#REF!</v>
      </c>
      <c r="BT98" s="358" t="e">
        <f t="shared" si="145"/>
        <v>#REF!</v>
      </c>
      <c r="BU98" s="358" t="e">
        <f t="shared" si="145"/>
        <v>#REF!</v>
      </c>
      <c r="BV98" s="358" t="e">
        <f t="shared" si="145"/>
        <v>#REF!</v>
      </c>
      <c r="BW98" s="358" t="e">
        <f t="shared" si="145"/>
        <v>#REF!</v>
      </c>
      <c r="BX98" s="358" t="e">
        <f t="shared" si="145"/>
        <v>#REF!</v>
      </c>
      <c r="BY98" s="358" t="e">
        <f t="shared" si="145"/>
        <v>#REF!</v>
      </c>
    </row>
    <row r="99" spans="1:77" ht="10.5" customHeight="1" outlineLevel="1" x14ac:dyDescent="0.25">
      <c r="A99" s="344"/>
      <c r="B99" s="344"/>
      <c r="C99" s="344"/>
      <c r="D99" s="304"/>
      <c r="E99" s="304"/>
      <c r="F99" s="304"/>
      <c r="G99" s="304"/>
      <c r="H99" s="304"/>
      <c r="I99" s="262"/>
      <c r="J99" s="248"/>
      <c r="K99" s="302"/>
      <c r="L99" s="302"/>
      <c r="M99" s="302"/>
      <c r="N99" s="302"/>
      <c r="O99" s="302"/>
      <c r="P99" s="302"/>
      <c r="Q99" s="302"/>
      <c r="R99" s="302"/>
      <c r="S99" s="302"/>
      <c r="T99" s="302"/>
      <c r="U99" s="302"/>
      <c r="V99" s="302"/>
      <c r="W99" s="302"/>
      <c r="X99" s="302"/>
      <c r="Y99" s="302"/>
      <c r="Z99" s="302"/>
      <c r="AA99" s="302"/>
      <c r="AB99" s="302"/>
      <c r="AC99" s="302"/>
      <c r="AD99" s="302"/>
      <c r="AE99" s="302"/>
      <c r="AF99" s="302"/>
      <c r="AG99" s="302"/>
      <c r="AH99" s="302"/>
      <c r="AI99" s="302"/>
      <c r="AJ99" s="302"/>
      <c r="AK99" s="302"/>
      <c r="AL99" s="302"/>
      <c r="AM99" s="302"/>
      <c r="AN99" s="302"/>
      <c r="AO99" s="302"/>
      <c r="AP99" s="302"/>
      <c r="AQ99" s="302"/>
      <c r="AR99" s="302"/>
      <c r="AS99" s="302"/>
      <c r="AT99" s="302"/>
      <c r="AU99" s="302"/>
      <c r="AV99" s="302"/>
      <c r="AW99" s="302"/>
      <c r="AX99" s="302"/>
      <c r="AY99" s="302"/>
      <c r="AZ99" s="302"/>
      <c r="BA99" s="302"/>
      <c r="BB99" s="302"/>
      <c r="BC99" s="302"/>
      <c r="BD99" s="302"/>
      <c r="BE99" s="302"/>
      <c r="BF99" s="302"/>
      <c r="BG99" s="302"/>
      <c r="BH99" s="302"/>
      <c r="BI99" s="302"/>
      <c r="BJ99" s="302"/>
      <c r="BK99" s="302"/>
      <c r="BL99" s="302"/>
      <c r="BM99" s="302"/>
      <c r="BN99" s="302"/>
      <c r="BO99" s="302"/>
      <c r="BP99" s="302"/>
      <c r="BQ99" s="302"/>
      <c r="BR99" s="302"/>
      <c r="BS99" s="302"/>
      <c r="BT99" s="302"/>
      <c r="BU99" s="302"/>
      <c r="BV99" s="302"/>
      <c r="BW99" s="302"/>
      <c r="BX99" s="302"/>
      <c r="BY99" s="302"/>
    </row>
    <row r="100" spans="1:77" ht="15.75" customHeight="1" outlineLevel="1" x14ac:dyDescent="0.25">
      <c r="A100" s="301" t="s">
        <v>542</v>
      </c>
      <c r="B100" s="348"/>
      <c r="C100" s="301" t="s">
        <v>543</v>
      </c>
      <c r="D100" s="287">
        <f t="shared" ref="D100:I100" si="146">D90+D98</f>
        <v>315733.33333333337</v>
      </c>
      <c r="E100" s="287" t="e">
        <f t="shared" si="146"/>
        <v>#REF!</v>
      </c>
      <c r="F100" s="287" t="e">
        <f t="shared" si="146"/>
        <v>#REF!</v>
      </c>
      <c r="G100" s="287" t="e">
        <f t="shared" si="146"/>
        <v>#REF!</v>
      </c>
      <c r="H100" s="287" t="e">
        <f t="shared" si="146"/>
        <v>#REF!</v>
      </c>
      <c r="I100" s="287" t="e">
        <f t="shared" si="146"/>
        <v>#REF!</v>
      </c>
      <c r="J100" s="248"/>
      <c r="K100" s="294">
        <f t="shared" ref="K100:BY100" si="147">K90+K98</f>
        <v>0</v>
      </c>
      <c r="L100" s="294">
        <f t="shared" si="147"/>
        <v>93710.205607611104</v>
      </c>
      <c r="M100" s="294">
        <f t="shared" si="147"/>
        <v>89785.945597040409</v>
      </c>
      <c r="N100" s="294">
        <f t="shared" si="147"/>
        <v>193688.49598313638</v>
      </c>
      <c r="O100" s="294">
        <f t="shared" si="147"/>
        <v>191309.96156650508</v>
      </c>
      <c r="P100" s="294">
        <f t="shared" si="147"/>
        <v>245328.6729572374</v>
      </c>
      <c r="Q100" s="294">
        <f t="shared" si="147"/>
        <v>210220.92360993943</v>
      </c>
      <c r="R100" s="294">
        <f t="shared" si="147"/>
        <v>325394.97769839905</v>
      </c>
      <c r="S100" s="294">
        <f t="shared" si="147"/>
        <v>333869.04699973745</v>
      </c>
      <c r="T100" s="294">
        <f t="shared" si="147"/>
        <v>366961.16056243947</v>
      </c>
      <c r="U100" s="294">
        <f t="shared" si="147"/>
        <v>407594.15374959604</v>
      </c>
      <c r="V100" s="294">
        <f t="shared" si="147"/>
        <v>451506.93418738898</v>
      </c>
      <c r="W100" s="294">
        <f t="shared" si="147"/>
        <v>502778.59212545463</v>
      </c>
      <c r="X100" s="294">
        <f t="shared" si="147"/>
        <v>565514.62855212623</v>
      </c>
      <c r="Y100" s="294">
        <f t="shared" si="147"/>
        <v>632332.91820788872</v>
      </c>
      <c r="Z100" s="294">
        <f t="shared" si="147"/>
        <v>657064.65373746934</v>
      </c>
      <c r="AA100" s="294" t="e">
        <f t="shared" si="147"/>
        <v>#REF!</v>
      </c>
      <c r="AB100" s="294" t="e">
        <f t="shared" si="147"/>
        <v>#REF!</v>
      </c>
      <c r="AC100" s="294" t="e">
        <f t="shared" si="147"/>
        <v>#REF!</v>
      </c>
      <c r="AD100" s="294" t="e">
        <f t="shared" si="147"/>
        <v>#REF!</v>
      </c>
      <c r="AE100" s="294" t="e">
        <f t="shared" si="147"/>
        <v>#REF!</v>
      </c>
      <c r="AF100" s="294" t="e">
        <f t="shared" si="147"/>
        <v>#REF!</v>
      </c>
      <c r="AG100" s="294" t="e">
        <f t="shared" si="147"/>
        <v>#REF!</v>
      </c>
      <c r="AH100" s="294" t="e">
        <f t="shared" si="147"/>
        <v>#REF!</v>
      </c>
      <c r="AI100" s="294" t="e">
        <f t="shared" si="147"/>
        <v>#REF!</v>
      </c>
      <c r="AJ100" s="294" t="e">
        <f t="shared" si="147"/>
        <v>#REF!</v>
      </c>
      <c r="AK100" s="294" t="e">
        <f t="shared" si="147"/>
        <v>#REF!</v>
      </c>
      <c r="AL100" s="294" t="e">
        <f t="shared" si="147"/>
        <v>#REF!</v>
      </c>
      <c r="AM100" s="294" t="e">
        <f t="shared" si="147"/>
        <v>#REF!</v>
      </c>
      <c r="AN100" s="294" t="e">
        <f t="shared" si="147"/>
        <v>#REF!</v>
      </c>
      <c r="AO100" s="294" t="e">
        <f t="shared" si="147"/>
        <v>#REF!</v>
      </c>
      <c r="AP100" s="294" t="e">
        <f t="shared" si="147"/>
        <v>#REF!</v>
      </c>
      <c r="AQ100" s="294" t="e">
        <f t="shared" si="147"/>
        <v>#REF!</v>
      </c>
      <c r="AR100" s="294" t="e">
        <f t="shared" si="147"/>
        <v>#REF!</v>
      </c>
      <c r="AS100" s="294" t="e">
        <f t="shared" si="147"/>
        <v>#REF!</v>
      </c>
      <c r="AT100" s="294" t="e">
        <f t="shared" si="147"/>
        <v>#REF!</v>
      </c>
      <c r="AU100" s="294" t="e">
        <f t="shared" si="147"/>
        <v>#REF!</v>
      </c>
      <c r="AV100" s="294" t="e">
        <f t="shared" si="147"/>
        <v>#REF!</v>
      </c>
      <c r="AW100" s="294" t="e">
        <f t="shared" si="147"/>
        <v>#REF!</v>
      </c>
      <c r="AX100" s="294" t="e">
        <f t="shared" si="147"/>
        <v>#REF!</v>
      </c>
      <c r="AY100" s="294" t="e">
        <f t="shared" si="147"/>
        <v>#REF!</v>
      </c>
      <c r="AZ100" s="294" t="e">
        <f t="shared" si="147"/>
        <v>#REF!</v>
      </c>
      <c r="BA100" s="294" t="e">
        <f t="shared" si="147"/>
        <v>#REF!</v>
      </c>
      <c r="BB100" s="294" t="e">
        <f t="shared" si="147"/>
        <v>#REF!</v>
      </c>
      <c r="BC100" s="294" t="e">
        <f t="shared" si="147"/>
        <v>#REF!</v>
      </c>
      <c r="BD100" s="294" t="e">
        <f t="shared" si="147"/>
        <v>#REF!</v>
      </c>
      <c r="BE100" s="294" t="e">
        <f t="shared" si="147"/>
        <v>#REF!</v>
      </c>
      <c r="BF100" s="294" t="e">
        <f t="shared" si="147"/>
        <v>#REF!</v>
      </c>
      <c r="BG100" s="294" t="e">
        <f t="shared" si="147"/>
        <v>#REF!</v>
      </c>
      <c r="BH100" s="294" t="e">
        <f t="shared" si="147"/>
        <v>#REF!</v>
      </c>
      <c r="BI100" s="294" t="e">
        <f t="shared" si="147"/>
        <v>#REF!</v>
      </c>
      <c r="BJ100" s="294" t="e">
        <f t="shared" si="147"/>
        <v>#REF!</v>
      </c>
      <c r="BK100" s="294" t="e">
        <f t="shared" si="147"/>
        <v>#REF!</v>
      </c>
      <c r="BL100" s="294" t="e">
        <f t="shared" si="147"/>
        <v>#REF!</v>
      </c>
      <c r="BM100" s="294" t="e">
        <f t="shared" si="147"/>
        <v>#REF!</v>
      </c>
      <c r="BN100" s="294" t="e">
        <f t="shared" si="147"/>
        <v>#REF!</v>
      </c>
      <c r="BO100" s="294" t="e">
        <f t="shared" si="147"/>
        <v>#REF!</v>
      </c>
      <c r="BP100" s="294" t="e">
        <f t="shared" si="147"/>
        <v>#REF!</v>
      </c>
      <c r="BQ100" s="294" t="e">
        <f t="shared" si="147"/>
        <v>#REF!</v>
      </c>
      <c r="BR100" s="294" t="e">
        <f t="shared" si="147"/>
        <v>#REF!</v>
      </c>
      <c r="BS100" s="294" t="e">
        <f t="shared" si="147"/>
        <v>#REF!</v>
      </c>
      <c r="BT100" s="294" t="e">
        <f t="shared" si="147"/>
        <v>#REF!</v>
      </c>
      <c r="BU100" s="294" t="e">
        <f t="shared" si="147"/>
        <v>#REF!</v>
      </c>
      <c r="BV100" s="294" t="e">
        <f t="shared" si="147"/>
        <v>#REF!</v>
      </c>
      <c r="BW100" s="294" t="e">
        <f t="shared" si="147"/>
        <v>#REF!</v>
      </c>
      <c r="BX100" s="294" t="e">
        <f t="shared" si="147"/>
        <v>#REF!</v>
      </c>
      <c r="BY100" s="294" t="e">
        <f t="shared" si="147"/>
        <v>#REF!</v>
      </c>
    </row>
    <row r="101" spans="1:77" ht="21" customHeight="1" x14ac:dyDescent="0.25">
      <c r="A101" s="359"/>
      <c r="B101" s="359" t="s">
        <v>544</v>
      </c>
      <c r="C101" s="359" t="s">
        <v>545</v>
      </c>
      <c r="D101" s="360">
        <f t="shared" ref="D101:I101" si="148">D100-D82</f>
        <v>176229.25252525258</v>
      </c>
      <c r="E101" s="360" t="e">
        <f t="shared" si="148"/>
        <v>#REF!</v>
      </c>
      <c r="F101" s="360" t="e">
        <f t="shared" si="148"/>
        <v>#REF!</v>
      </c>
      <c r="G101" s="360" t="e">
        <f t="shared" si="148"/>
        <v>#REF!</v>
      </c>
      <c r="H101" s="360" t="e">
        <f t="shared" si="148"/>
        <v>#REF!</v>
      </c>
      <c r="I101" s="360" t="e">
        <f t="shared" si="148"/>
        <v>#REF!</v>
      </c>
      <c r="J101" s="361"/>
      <c r="K101" s="360">
        <f t="shared" ref="K101:BY101" si="149">K100-K82</f>
        <v>479.79797979797877</v>
      </c>
      <c r="L101" s="360">
        <f t="shared" si="149"/>
        <v>420.70707070706703</v>
      </c>
      <c r="M101" s="360">
        <f t="shared" si="149"/>
        <v>420.70707070708158</v>
      </c>
      <c r="N101" s="360">
        <f t="shared" si="149"/>
        <v>420.70707070708158</v>
      </c>
      <c r="O101" s="360">
        <f t="shared" si="149"/>
        <v>4129.7979797979933</v>
      </c>
      <c r="P101" s="360">
        <f t="shared" si="149"/>
        <v>6649.7070707071107</v>
      </c>
      <c r="Q101" s="360">
        <f t="shared" si="149"/>
        <v>6649.7070707071107</v>
      </c>
      <c r="R101" s="360">
        <f t="shared" si="149"/>
        <v>6649.7070707071689</v>
      </c>
      <c r="S101" s="360">
        <f t="shared" si="149"/>
        <v>6649.7070707071689</v>
      </c>
      <c r="T101" s="360">
        <f t="shared" si="149"/>
        <v>6649.7070707071107</v>
      </c>
      <c r="U101" s="360">
        <f t="shared" si="149"/>
        <v>6649.7070707071107</v>
      </c>
      <c r="V101" s="360">
        <f t="shared" si="149"/>
        <v>6649.7070707071107</v>
      </c>
      <c r="W101" s="360">
        <f t="shared" si="149"/>
        <v>6649.7070707071107</v>
      </c>
      <c r="X101" s="360">
        <f t="shared" si="149"/>
        <v>6649.7070707071107</v>
      </c>
      <c r="Y101" s="360">
        <f t="shared" si="149"/>
        <v>6649.7070707071107</v>
      </c>
      <c r="Z101" s="360">
        <f t="shared" si="149"/>
        <v>6649.7070707071107</v>
      </c>
      <c r="AA101" s="360" t="e">
        <f t="shared" si="149"/>
        <v>#REF!</v>
      </c>
      <c r="AB101" s="360" t="e">
        <f t="shared" si="149"/>
        <v>#REF!</v>
      </c>
      <c r="AC101" s="360" t="e">
        <f t="shared" si="149"/>
        <v>#REF!</v>
      </c>
      <c r="AD101" s="360" t="e">
        <f t="shared" si="149"/>
        <v>#REF!</v>
      </c>
      <c r="AE101" s="360" t="e">
        <f t="shared" si="149"/>
        <v>#REF!</v>
      </c>
      <c r="AF101" s="360" t="e">
        <f t="shared" si="149"/>
        <v>#REF!</v>
      </c>
      <c r="AG101" s="360" t="e">
        <f t="shared" si="149"/>
        <v>#REF!</v>
      </c>
      <c r="AH101" s="360" t="e">
        <f t="shared" si="149"/>
        <v>#REF!</v>
      </c>
      <c r="AI101" s="360" t="e">
        <f t="shared" si="149"/>
        <v>#REF!</v>
      </c>
      <c r="AJ101" s="360" t="e">
        <f t="shared" si="149"/>
        <v>#REF!</v>
      </c>
      <c r="AK101" s="360" t="e">
        <f t="shared" si="149"/>
        <v>#REF!</v>
      </c>
      <c r="AL101" s="360" t="e">
        <f t="shared" si="149"/>
        <v>#REF!</v>
      </c>
      <c r="AM101" s="360" t="e">
        <f t="shared" si="149"/>
        <v>#REF!</v>
      </c>
      <c r="AN101" s="360" t="e">
        <f t="shared" si="149"/>
        <v>#REF!</v>
      </c>
      <c r="AO101" s="360" t="e">
        <f t="shared" si="149"/>
        <v>#REF!</v>
      </c>
      <c r="AP101" s="360" t="e">
        <f t="shared" si="149"/>
        <v>#REF!</v>
      </c>
      <c r="AQ101" s="360" t="e">
        <f t="shared" si="149"/>
        <v>#REF!</v>
      </c>
      <c r="AR101" s="360" t="e">
        <f t="shared" si="149"/>
        <v>#REF!</v>
      </c>
      <c r="AS101" s="360" t="e">
        <f t="shared" si="149"/>
        <v>#REF!</v>
      </c>
      <c r="AT101" s="360" t="e">
        <f t="shared" si="149"/>
        <v>#REF!</v>
      </c>
      <c r="AU101" s="360" t="e">
        <f t="shared" si="149"/>
        <v>#REF!</v>
      </c>
      <c r="AV101" s="360" t="e">
        <f t="shared" si="149"/>
        <v>#REF!</v>
      </c>
      <c r="AW101" s="360" t="e">
        <f t="shared" si="149"/>
        <v>#REF!</v>
      </c>
      <c r="AX101" s="360" t="e">
        <f t="shared" si="149"/>
        <v>#REF!</v>
      </c>
      <c r="AY101" s="360" t="e">
        <f t="shared" si="149"/>
        <v>#REF!</v>
      </c>
      <c r="AZ101" s="360" t="e">
        <f t="shared" si="149"/>
        <v>#REF!</v>
      </c>
      <c r="BA101" s="360" t="e">
        <f t="shared" si="149"/>
        <v>#REF!</v>
      </c>
      <c r="BB101" s="360" t="e">
        <f t="shared" si="149"/>
        <v>#REF!</v>
      </c>
      <c r="BC101" s="360" t="e">
        <f t="shared" si="149"/>
        <v>#REF!</v>
      </c>
      <c r="BD101" s="360" t="e">
        <f t="shared" si="149"/>
        <v>#REF!</v>
      </c>
      <c r="BE101" s="360" t="e">
        <f t="shared" si="149"/>
        <v>#REF!</v>
      </c>
      <c r="BF101" s="360" t="e">
        <f t="shared" si="149"/>
        <v>#REF!</v>
      </c>
      <c r="BG101" s="360" t="e">
        <f t="shared" si="149"/>
        <v>#REF!</v>
      </c>
      <c r="BH101" s="360" t="e">
        <f t="shared" si="149"/>
        <v>#REF!</v>
      </c>
      <c r="BI101" s="360" t="e">
        <f t="shared" si="149"/>
        <v>#REF!</v>
      </c>
      <c r="BJ101" s="360" t="e">
        <f t="shared" si="149"/>
        <v>#REF!</v>
      </c>
      <c r="BK101" s="360" t="e">
        <f t="shared" si="149"/>
        <v>#REF!</v>
      </c>
      <c r="BL101" s="360" t="e">
        <f t="shared" si="149"/>
        <v>#REF!</v>
      </c>
      <c r="BM101" s="360" t="e">
        <f t="shared" si="149"/>
        <v>#REF!</v>
      </c>
      <c r="BN101" s="360" t="e">
        <f t="shared" si="149"/>
        <v>#REF!</v>
      </c>
      <c r="BO101" s="360" t="e">
        <f t="shared" si="149"/>
        <v>#REF!</v>
      </c>
      <c r="BP101" s="360" t="e">
        <f t="shared" si="149"/>
        <v>#REF!</v>
      </c>
      <c r="BQ101" s="360" t="e">
        <f t="shared" si="149"/>
        <v>#REF!</v>
      </c>
      <c r="BR101" s="360" t="e">
        <f t="shared" si="149"/>
        <v>#REF!</v>
      </c>
      <c r="BS101" s="360" t="e">
        <f t="shared" si="149"/>
        <v>#REF!</v>
      </c>
      <c r="BT101" s="360" t="e">
        <f t="shared" si="149"/>
        <v>#REF!</v>
      </c>
      <c r="BU101" s="360" t="e">
        <f t="shared" si="149"/>
        <v>#REF!</v>
      </c>
      <c r="BV101" s="360" t="e">
        <f t="shared" si="149"/>
        <v>#REF!</v>
      </c>
      <c r="BW101" s="360" t="e">
        <f t="shared" si="149"/>
        <v>#REF!</v>
      </c>
      <c r="BX101" s="360" t="e">
        <f t="shared" si="149"/>
        <v>#REF!</v>
      </c>
      <c r="BY101" s="360" t="e">
        <f t="shared" si="149"/>
        <v>#REF!</v>
      </c>
    </row>
    <row r="102" spans="1:77" ht="15.75" customHeight="1" collapsed="1" x14ac:dyDescent="0.25">
      <c r="A102" s="631" t="s">
        <v>546</v>
      </c>
      <c r="B102" s="621"/>
      <c r="C102" s="341" t="s">
        <v>547</v>
      </c>
      <c r="D102" s="314">
        <f t="shared" ref="D102:I102" si="150">D65</f>
        <v>2021</v>
      </c>
      <c r="E102" s="314">
        <f t="shared" si="150"/>
        <v>2022</v>
      </c>
      <c r="F102" s="314">
        <f t="shared" si="150"/>
        <v>2023</v>
      </c>
      <c r="G102" s="314">
        <f t="shared" si="150"/>
        <v>2024</v>
      </c>
      <c r="H102" s="314">
        <f t="shared" si="150"/>
        <v>2025</v>
      </c>
      <c r="I102" s="314">
        <f t="shared" si="150"/>
        <v>2026</v>
      </c>
      <c r="J102" s="284"/>
      <c r="K102" s="342">
        <f t="shared" ref="K102:BY102" si="151">K5</f>
        <v>44561</v>
      </c>
      <c r="L102" s="342">
        <f t="shared" si="151"/>
        <v>44592</v>
      </c>
      <c r="M102" s="342">
        <f t="shared" si="151"/>
        <v>44620</v>
      </c>
      <c r="N102" s="342">
        <f t="shared" si="151"/>
        <v>44651</v>
      </c>
      <c r="O102" s="342">
        <f t="shared" si="151"/>
        <v>44681</v>
      </c>
      <c r="P102" s="342">
        <f t="shared" si="151"/>
        <v>44712</v>
      </c>
      <c r="Q102" s="342">
        <f t="shared" si="151"/>
        <v>44742</v>
      </c>
      <c r="R102" s="342">
        <f t="shared" si="151"/>
        <v>44773</v>
      </c>
      <c r="S102" s="342">
        <f t="shared" si="151"/>
        <v>44804</v>
      </c>
      <c r="T102" s="342">
        <f t="shared" si="151"/>
        <v>44834</v>
      </c>
      <c r="U102" s="342">
        <f t="shared" si="151"/>
        <v>44865</v>
      </c>
      <c r="V102" s="342">
        <f t="shared" si="151"/>
        <v>44895</v>
      </c>
      <c r="W102" s="342">
        <f t="shared" si="151"/>
        <v>44926</v>
      </c>
      <c r="X102" s="342">
        <f t="shared" si="151"/>
        <v>44957</v>
      </c>
      <c r="Y102" s="342">
        <f t="shared" si="151"/>
        <v>44985</v>
      </c>
      <c r="Z102" s="342">
        <f t="shared" si="151"/>
        <v>45016</v>
      </c>
      <c r="AA102" s="342">
        <f t="shared" si="151"/>
        <v>45046</v>
      </c>
      <c r="AB102" s="342">
        <f t="shared" si="151"/>
        <v>45077</v>
      </c>
      <c r="AC102" s="342">
        <f t="shared" si="151"/>
        <v>45107</v>
      </c>
      <c r="AD102" s="342">
        <f t="shared" si="151"/>
        <v>45138</v>
      </c>
      <c r="AE102" s="342">
        <f t="shared" si="151"/>
        <v>45169</v>
      </c>
      <c r="AF102" s="342">
        <f t="shared" si="151"/>
        <v>45199</v>
      </c>
      <c r="AG102" s="342">
        <f t="shared" si="151"/>
        <v>45230</v>
      </c>
      <c r="AH102" s="342">
        <f t="shared" si="151"/>
        <v>45260</v>
      </c>
      <c r="AI102" s="342">
        <f t="shared" si="151"/>
        <v>45291</v>
      </c>
      <c r="AJ102" s="342">
        <f t="shared" si="151"/>
        <v>45322</v>
      </c>
      <c r="AK102" s="342">
        <f t="shared" si="151"/>
        <v>45351</v>
      </c>
      <c r="AL102" s="342">
        <f t="shared" si="151"/>
        <v>45382</v>
      </c>
      <c r="AM102" s="342">
        <f t="shared" si="151"/>
        <v>45412</v>
      </c>
      <c r="AN102" s="342">
        <f t="shared" si="151"/>
        <v>45443</v>
      </c>
      <c r="AO102" s="342">
        <f t="shared" si="151"/>
        <v>45473</v>
      </c>
      <c r="AP102" s="342">
        <f t="shared" si="151"/>
        <v>45504</v>
      </c>
      <c r="AQ102" s="342">
        <f t="shared" si="151"/>
        <v>45535</v>
      </c>
      <c r="AR102" s="342">
        <f t="shared" si="151"/>
        <v>45565</v>
      </c>
      <c r="AS102" s="342">
        <f t="shared" si="151"/>
        <v>45596</v>
      </c>
      <c r="AT102" s="342">
        <f t="shared" si="151"/>
        <v>45626</v>
      </c>
      <c r="AU102" s="342">
        <f t="shared" si="151"/>
        <v>45657</v>
      </c>
      <c r="AV102" s="342">
        <f t="shared" si="151"/>
        <v>45688</v>
      </c>
      <c r="AW102" s="342">
        <f t="shared" si="151"/>
        <v>45716</v>
      </c>
      <c r="AX102" s="342">
        <f t="shared" si="151"/>
        <v>45747</v>
      </c>
      <c r="AY102" s="342">
        <f t="shared" si="151"/>
        <v>45777</v>
      </c>
      <c r="AZ102" s="342">
        <f t="shared" si="151"/>
        <v>45808</v>
      </c>
      <c r="BA102" s="342">
        <f t="shared" si="151"/>
        <v>45838</v>
      </c>
      <c r="BB102" s="342">
        <f t="shared" si="151"/>
        <v>45869</v>
      </c>
      <c r="BC102" s="342">
        <f t="shared" si="151"/>
        <v>45900</v>
      </c>
      <c r="BD102" s="342">
        <f t="shared" si="151"/>
        <v>45930</v>
      </c>
      <c r="BE102" s="342">
        <f t="shared" si="151"/>
        <v>45961</v>
      </c>
      <c r="BF102" s="342">
        <f t="shared" si="151"/>
        <v>45991</v>
      </c>
      <c r="BG102" s="342">
        <f t="shared" si="151"/>
        <v>46022</v>
      </c>
      <c r="BH102" s="342">
        <f t="shared" si="151"/>
        <v>46053</v>
      </c>
      <c r="BI102" s="342">
        <f t="shared" si="151"/>
        <v>46081</v>
      </c>
      <c r="BJ102" s="342">
        <f t="shared" si="151"/>
        <v>46112</v>
      </c>
      <c r="BK102" s="342">
        <f t="shared" si="151"/>
        <v>46142</v>
      </c>
      <c r="BL102" s="342">
        <f t="shared" si="151"/>
        <v>46173</v>
      </c>
      <c r="BM102" s="342">
        <f t="shared" si="151"/>
        <v>46203</v>
      </c>
      <c r="BN102" s="342">
        <f t="shared" si="151"/>
        <v>46234</v>
      </c>
      <c r="BO102" s="342">
        <f t="shared" si="151"/>
        <v>46265</v>
      </c>
      <c r="BP102" s="342">
        <f t="shared" si="151"/>
        <v>46295</v>
      </c>
      <c r="BQ102" s="342">
        <f t="shared" si="151"/>
        <v>46326</v>
      </c>
      <c r="BR102" s="342">
        <f t="shared" si="151"/>
        <v>46356</v>
      </c>
      <c r="BS102" s="342">
        <f t="shared" si="151"/>
        <v>46387</v>
      </c>
      <c r="BT102" s="342">
        <f t="shared" si="151"/>
        <v>46418</v>
      </c>
      <c r="BU102" s="342">
        <f t="shared" si="151"/>
        <v>46446</v>
      </c>
      <c r="BV102" s="342">
        <f t="shared" si="151"/>
        <v>46477</v>
      </c>
      <c r="BW102" s="342">
        <f t="shared" si="151"/>
        <v>46507</v>
      </c>
      <c r="BX102" s="342">
        <f t="shared" si="151"/>
        <v>46538</v>
      </c>
      <c r="BY102" s="342">
        <f t="shared" si="151"/>
        <v>46568</v>
      </c>
    </row>
    <row r="103" spans="1:77" ht="15.75" hidden="1" customHeight="1" outlineLevel="1" x14ac:dyDescent="0.25">
      <c r="A103" s="345" t="s">
        <v>548</v>
      </c>
      <c r="B103" s="362"/>
      <c r="C103" s="362" t="s">
        <v>549</v>
      </c>
      <c r="D103" s="363"/>
      <c r="E103" s="363"/>
      <c r="F103" s="289"/>
      <c r="G103" s="363"/>
      <c r="H103" s="363"/>
      <c r="I103" s="363"/>
      <c r="J103" s="248"/>
      <c r="K103" s="289"/>
      <c r="L103" s="289"/>
      <c r="M103" s="289"/>
      <c r="N103" s="289"/>
      <c r="O103" s="289"/>
      <c r="P103" s="289"/>
      <c r="Q103" s="289"/>
      <c r="R103" s="289"/>
      <c r="S103" s="289"/>
      <c r="T103" s="289"/>
      <c r="U103" s="289"/>
      <c r="V103" s="289"/>
      <c r="W103" s="289"/>
      <c r="X103" s="289"/>
      <c r="Y103" s="289"/>
      <c r="Z103" s="289"/>
      <c r="AA103" s="289"/>
      <c r="AB103" s="289"/>
      <c r="AC103" s="289"/>
      <c r="AD103" s="289"/>
      <c r="AE103" s="289"/>
      <c r="AF103" s="289"/>
      <c r="AG103" s="289"/>
      <c r="AH103" s="289"/>
      <c r="AI103" s="289"/>
      <c r="AJ103" s="289"/>
      <c r="AK103" s="289"/>
      <c r="AL103" s="289"/>
      <c r="AM103" s="289"/>
      <c r="AN103" s="289"/>
      <c r="AO103" s="289"/>
      <c r="AP103" s="289"/>
      <c r="AQ103" s="289"/>
      <c r="AR103" s="289"/>
      <c r="AS103" s="289"/>
      <c r="AT103" s="289"/>
      <c r="AU103" s="289"/>
      <c r="AV103" s="289"/>
      <c r="AW103" s="289"/>
      <c r="AX103" s="289"/>
      <c r="AY103" s="289"/>
      <c r="AZ103" s="289"/>
      <c r="BA103" s="289"/>
      <c r="BB103" s="289"/>
      <c r="BC103" s="289"/>
      <c r="BD103" s="289"/>
      <c r="BE103" s="289"/>
      <c r="BF103" s="289"/>
      <c r="BG103" s="289"/>
      <c r="BH103" s="289"/>
      <c r="BI103" s="289"/>
      <c r="BJ103" s="289"/>
      <c r="BK103" s="289"/>
      <c r="BL103" s="289"/>
      <c r="BM103" s="289"/>
      <c r="BN103" s="289"/>
      <c r="BO103" s="289"/>
      <c r="BP103" s="289"/>
      <c r="BQ103" s="289"/>
      <c r="BR103" s="289"/>
      <c r="BS103" s="289"/>
      <c r="BT103" s="289"/>
      <c r="BU103" s="289"/>
      <c r="BV103" s="289"/>
      <c r="BW103" s="289"/>
      <c r="BX103" s="289"/>
      <c r="BY103" s="289"/>
    </row>
    <row r="104" spans="1:77" ht="15.75" hidden="1" customHeight="1" outlineLevel="2" x14ac:dyDescent="0.25">
      <c r="A104" s="316"/>
      <c r="B104" s="316" t="s">
        <v>550</v>
      </c>
      <c r="C104" s="347" t="s">
        <v>551</v>
      </c>
      <c r="D104" s="364">
        <f t="shared" ref="D104:I104" si="152">D37</f>
        <v>0</v>
      </c>
      <c r="E104" s="364">
        <f t="shared" si="152"/>
        <v>71260.732912909109</v>
      </c>
      <c r="F104" s="364" t="e">
        <f t="shared" si="152"/>
        <v>#REF!</v>
      </c>
      <c r="G104" s="364" t="e">
        <f t="shared" si="152"/>
        <v>#REF!</v>
      </c>
      <c r="H104" s="364" t="e">
        <f t="shared" si="152"/>
        <v>#REF!</v>
      </c>
      <c r="I104" s="364" t="e">
        <f t="shared" si="152"/>
        <v>#REF!</v>
      </c>
      <c r="J104" s="248"/>
      <c r="K104" s="365">
        <f t="shared" ref="K104:BY104" si="153">K37</f>
        <v>0</v>
      </c>
      <c r="L104" s="365">
        <f t="shared" si="153"/>
        <v>-6289.7943923888888</v>
      </c>
      <c r="M104" s="365">
        <f t="shared" si="153"/>
        <v>-3924.2600105707065</v>
      </c>
      <c r="N104" s="365">
        <f t="shared" si="153"/>
        <v>-3964.1162805707072</v>
      </c>
      <c r="O104" s="365">
        <f t="shared" si="153"/>
        <v>-2378.534416631313</v>
      </c>
      <c r="P104" s="365">
        <f t="shared" si="153"/>
        <v>-53847.955275934342</v>
      </c>
      <c r="Q104" s="365">
        <f t="shared" si="153"/>
        <v>-35107.749347297984</v>
      </c>
      <c r="R104" s="365">
        <f t="shared" si="153"/>
        <v>7307.3874217929306</v>
      </c>
      <c r="S104" s="365">
        <f t="shared" si="153"/>
        <v>8474.0693013383843</v>
      </c>
      <c r="T104" s="365">
        <f t="shared" si="153"/>
        <v>33092.113562702027</v>
      </c>
      <c r="U104" s="365">
        <f t="shared" si="153"/>
        <v>40632.993187156579</v>
      </c>
      <c r="V104" s="365">
        <f t="shared" si="153"/>
        <v>43912.780437792935</v>
      </c>
      <c r="W104" s="365">
        <f t="shared" si="153"/>
        <v>51271.657938065662</v>
      </c>
      <c r="X104" s="365">
        <f t="shared" si="153"/>
        <v>62736.036426671577</v>
      </c>
      <c r="Y104" s="365">
        <f t="shared" si="153"/>
        <v>66818.289655762506</v>
      </c>
      <c r="Z104" s="365">
        <f t="shared" si="153"/>
        <v>24731.73552958067</v>
      </c>
      <c r="AA104" s="365" t="e">
        <f t="shared" si="153"/>
        <v>#REF!</v>
      </c>
      <c r="AB104" s="365" t="e">
        <f t="shared" si="153"/>
        <v>#REF!</v>
      </c>
      <c r="AC104" s="365" t="e">
        <f t="shared" si="153"/>
        <v>#REF!</v>
      </c>
      <c r="AD104" s="365" t="e">
        <f t="shared" si="153"/>
        <v>#REF!</v>
      </c>
      <c r="AE104" s="365" t="e">
        <f t="shared" si="153"/>
        <v>#REF!</v>
      </c>
      <c r="AF104" s="365" t="e">
        <f t="shared" si="153"/>
        <v>#REF!</v>
      </c>
      <c r="AG104" s="365" t="e">
        <f t="shared" si="153"/>
        <v>#REF!</v>
      </c>
      <c r="AH104" s="365" t="e">
        <f t="shared" si="153"/>
        <v>#REF!</v>
      </c>
      <c r="AI104" s="365" t="e">
        <f t="shared" si="153"/>
        <v>#REF!</v>
      </c>
      <c r="AJ104" s="365" t="e">
        <f t="shared" si="153"/>
        <v>#REF!</v>
      </c>
      <c r="AK104" s="365" t="e">
        <f t="shared" si="153"/>
        <v>#REF!</v>
      </c>
      <c r="AL104" s="365" t="e">
        <f t="shared" si="153"/>
        <v>#REF!</v>
      </c>
      <c r="AM104" s="365" t="e">
        <f t="shared" si="153"/>
        <v>#REF!</v>
      </c>
      <c r="AN104" s="365" t="e">
        <f t="shared" si="153"/>
        <v>#REF!</v>
      </c>
      <c r="AO104" s="365" t="e">
        <f t="shared" si="153"/>
        <v>#REF!</v>
      </c>
      <c r="AP104" s="365" t="e">
        <f t="shared" si="153"/>
        <v>#REF!</v>
      </c>
      <c r="AQ104" s="365" t="e">
        <f t="shared" si="153"/>
        <v>#REF!</v>
      </c>
      <c r="AR104" s="365" t="e">
        <f t="shared" si="153"/>
        <v>#REF!</v>
      </c>
      <c r="AS104" s="365" t="e">
        <f t="shared" si="153"/>
        <v>#REF!</v>
      </c>
      <c r="AT104" s="365" t="e">
        <f t="shared" si="153"/>
        <v>#REF!</v>
      </c>
      <c r="AU104" s="365" t="e">
        <f t="shared" si="153"/>
        <v>#REF!</v>
      </c>
      <c r="AV104" s="365" t="e">
        <f t="shared" si="153"/>
        <v>#REF!</v>
      </c>
      <c r="AW104" s="365" t="e">
        <f t="shared" si="153"/>
        <v>#REF!</v>
      </c>
      <c r="AX104" s="365" t="e">
        <f t="shared" si="153"/>
        <v>#REF!</v>
      </c>
      <c r="AY104" s="365" t="e">
        <f t="shared" si="153"/>
        <v>#REF!</v>
      </c>
      <c r="AZ104" s="365" t="e">
        <f t="shared" si="153"/>
        <v>#REF!</v>
      </c>
      <c r="BA104" s="365" t="e">
        <f t="shared" si="153"/>
        <v>#REF!</v>
      </c>
      <c r="BB104" s="365" t="e">
        <f t="shared" si="153"/>
        <v>#REF!</v>
      </c>
      <c r="BC104" s="365" t="e">
        <f t="shared" si="153"/>
        <v>#REF!</v>
      </c>
      <c r="BD104" s="365" t="e">
        <f t="shared" si="153"/>
        <v>#REF!</v>
      </c>
      <c r="BE104" s="365" t="e">
        <f t="shared" si="153"/>
        <v>#REF!</v>
      </c>
      <c r="BF104" s="365" t="e">
        <f t="shared" si="153"/>
        <v>#REF!</v>
      </c>
      <c r="BG104" s="365" t="e">
        <f t="shared" si="153"/>
        <v>#REF!</v>
      </c>
      <c r="BH104" s="365" t="e">
        <f t="shared" si="153"/>
        <v>#REF!</v>
      </c>
      <c r="BI104" s="365" t="e">
        <f t="shared" si="153"/>
        <v>#REF!</v>
      </c>
      <c r="BJ104" s="365" t="e">
        <f t="shared" si="153"/>
        <v>#REF!</v>
      </c>
      <c r="BK104" s="365" t="e">
        <f t="shared" si="153"/>
        <v>#REF!</v>
      </c>
      <c r="BL104" s="365" t="e">
        <f t="shared" si="153"/>
        <v>#REF!</v>
      </c>
      <c r="BM104" s="365" t="e">
        <f t="shared" si="153"/>
        <v>#REF!</v>
      </c>
      <c r="BN104" s="365" t="e">
        <f t="shared" si="153"/>
        <v>#REF!</v>
      </c>
      <c r="BO104" s="365" t="e">
        <f t="shared" si="153"/>
        <v>#REF!</v>
      </c>
      <c r="BP104" s="365" t="e">
        <f t="shared" si="153"/>
        <v>#REF!</v>
      </c>
      <c r="BQ104" s="365" t="e">
        <f t="shared" si="153"/>
        <v>#REF!</v>
      </c>
      <c r="BR104" s="365" t="e">
        <f t="shared" si="153"/>
        <v>#REF!</v>
      </c>
      <c r="BS104" s="365" t="e">
        <f t="shared" si="153"/>
        <v>#REF!</v>
      </c>
      <c r="BT104" s="365" t="e">
        <f t="shared" si="153"/>
        <v>#REF!</v>
      </c>
      <c r="BU104" s="365" t="e">
        <f t="shared" si="153"/>
        <v>#REF!</v>
      </c>
      <c r="BV104" s="365" t="e">
        <f t="shared" si="153"/>
        <v>#REF!</v>
      </c>
      <c r="BW104" s="365" t="e">
        <f t="shared" si="153"/>
        <v>#REF!</v>
      </c>
      <c r="BX104" s="365" t="e">
        <f t="shared" si="153"/>
        <v>#REF!</v>
      </c>
      <c r="BY104" s="365" t="e">
        <f t="shared" si="153"/>
        <v>#REF!</v>
      </c>
    </row>
    <row r="105" spans="1:77" ht="37.5" hidden="1" customHeight="1" outlineLevel="1" x14ac:dyDescent="0.25">
      <c r="A105" s="632" t="s">
        <v>552</v>
      </c>
      <c r="B105" s="621"/>
      <c r="C105" s="366" t="s">
        <v>553</v>
      </c>
      <c r="D105" s="367"/>
      <c r="E105" s="367"/>
      <c r="F105" s="367"/>
      <c r="G105" s="367"/>
      <c r="H105" s="367"/>
      <c r="I105" s="367"/>
      <c r="J105" s="248"/>
      <c r="K105" s="368"/>
      <c r="L105" s="368"/>
      <c r="M105" s="368"/>
      <c r="N105" s="368"/>
      <c r="O105" s="368"/>
      <c r="P105" s="368"/>
      <c r="Q105" s="368"/>
      <c r="R105" s="368"/>
      <c r="S105" s="368"/>
      <c r="T105" s="368"/>
      <c r="U105" s="368"/>
      <c r="V105" s="368"/>
      <c r="W105" s="368"/>
      <c r="X105" s="368"/>
      <c r="Y105" s="368"/>
      <c r="Z105" s="368"/>
      <c r="AA105" s="368"/>
      <c r="AB105" s="368"/>
      <c r="AC105" s="368"/>
      <c r="AD105" s="368"/>
      <c r="AE105" s="368"/>
      <c r="AF105" s="368"/>
      <c r="AG105" s="368"/>
      <c r="AH105" s="368"/>
      <c r="AI105" s="368"/>
      <c r="AJ105" s="368"/>
      <c r="AK105" s="368"/>
      <c r="AL105" s="368"/>
      <c r="AM105" s="368"/>
      <c r="AN105" s="368"/>
      <c r="AO105" s="368"/>
      <c r="AP105" s="368"/>
      <c r="AQ105" s="368"/>
      <c r="AR105" s="368"/>
      <c r="AS105" s="368"/>
      <c r="AT105" s="368"/>
      <c r="AU105" s="368"/>
      <c r="AV105" s="368"/>
      <c r="AW105" s="368"/>
      <c r="AX105" s="368"/>
      <c r="AY105" s="368"/>
      <c r="AZ105" s="368"/>
      <c r="BA105" s="368"/>
      <c r="BB105" s="368"/>
      <c r="BC105" s="368"/>
      <c r="BD105" s="368"/>
      <c r="BE105" s="368"/>
      <c r="BF105" s="368"/>
      <c r="BG105" s="368"/>
      <c r="BH105" s="368"/>
      <c r="BI105" s="368"/>
      <c r="BJ105" s="368"/>
      <c r="BK105" s="368"/>
      <c r="BL105" s="368"/>
      <c r="BM105" s="368"/>
      <c r="BN105" s="368"/>
      <c r="BO105" s="368"/>
      <c r="BP105" s="368"/>
      <c r="BQ105" s="368"/>
      <c r="BR105" s="368"/>
      <c r="BS105" s="368"/>
      <c r="BT105" s="368"/>
      <c r="BU105" s="368"/>
      <c r="BV105" s="368"/>
      <c r="BW105" s="368"/>
      <c r="BX105" s="368"/>
      <c r="BY105" s="368"/>
    </row>
    <row r="106" spans="1:77" ht="15.75" hidden="1" customHeight="1" outlineLevel="2" x14ac:dyDescent="0.25">
      <c r="A106" s="344"/>
      <c r="B106" s="344" t="s">
        <v>554</v>
      </c>
      <c r="C106" s="290" t="s">
        <v>424</v>
      </c>
      <c r="D106" s="369">
        <f t="shared" ref="D106:I106" si="154">D25</f>
        <v>0</v>
      </c>
      <c r="E106" s="369">
        <f t="shared" si="154"/>
        <v>21056.818181818177</v>
      </c>
      <c r="F106" s="369">
        <f t="shared" si="154"/>
        <v>26621.212121212116</v>
      </c>
      <c r="G106" s="369">
        <f t="shared" si="154"/>
        <v>26989.898989898982</v>
      </c>
      <c r="H106" s="369">
        <f t="shared" si="154"/>
        <v>15045.454545454542</v>
      </c>
      <c r="I106" s="369">
        <f t="shared" si="154"/>
        <v>15045.454545454542</v>
      </c>
      <c r="J106" s="248"/>
      <c r="K106" s="370">
        <f t="shared" ref="K106:BY106" si="155">K25</f>
        <v>0</v>
      </c>
      <c r="L106" s="370">
        <f t="shared" si="155"/>
        <v>616.16161616161605</v>
      </c>
      <c r="M106" s="370">
        <f t="shared" si="155"/>
        <v>616.16161616161605</v>
      </c>
      <c r="N106" s="370">
        <f t="shared" si="155"/>
        <v>616.16161616161605</v>
      </c>
      <c r="O106" s="370">
        <f t="shared" si="155"/>
        <v>1460.8585858585857</v>
      </c>
      <c r="P106" s="370">
        <f t="shared" si="155"/>
        <v>2218.4343434343432</v>
      </c>
      <c r="Q106" s="370">
        <f t="shared" si="155"/>
        <v>2218.4343434343432</v>
      </c>
      <c r="R106" s="370">
        <f t="shared" si="155"/>
        <v>2218.4343434343432</v>
      </c>
      <c r="S106" s="370">
        <f t="shared" si="155"/>
        <v>2218.4343434343432</v>
      </c>
      <c r="T106" s="370">
        <f t="shared" si="155"/>
        <v>2218.4343434343432</v>
      </c>
      <c r="U106" s="370">
        <f t="shared" si="155"/>
        <v>2218.4343434343432</v>
      </c>
      <c r="V106" s="370">
        <f t="shared" si="155"/>
        <v>2218.4343434343432</v>
      </c>
      <c r="W106" s="370">
        <f t="shared" si="155"/>
        <v>2218.4343434343432</v>
      </c>
      <c r="X106" s="370">
        <f t="shared" si="155"/>
        <v>2218.4343434343432</v>
      </c>
      <c r="Y106" s="370">
        <f t="shared" si="155"/>
        <v>2218.4343434343432</v>
      </c>
      <c r="Z106" s="370">
        <f t="shared" si="155"/>
        <v>2218.4343434343432</v>
      </c>
      <c r="AA106" s="370">
        <f t="shared" si="155"/>
        <v>2218.4343434343432</v>
      </c>
      <c r="AB106" s="370">
        <f t="shared" si="155"/>
        <v>2218.4343434343432</v>
      </c>
      <c r="AC106" s="370">
        <f t="shared" si="155"/>
        <v>2218.4343434343432</v>
      </c>
      <c r="AD106" s="370">
        <f t="shared" si="155"/>
        <v>2218.4343434343432</v>
      </c>
      <c r="AE106" s="370">
        <f t="shared" si="155"/>
        <v>2218.4343434343432</v>
      </c>
      <c r="AF106" s="370">
        <f t="shared" si="155"/>
        <v>2218.4343434343432</v>
      </c>
      <c r="AG106" s="370">
        <f t="shared" si="155"/>
        <v>2218.4343434343432</v>
      </c>
      <c r="AH106" s="370">
        <f t="shared" si="155"/>
        <v>2218.4343434343432</v>
      </c>
      <c r="AI106" s="370">
        <f t="shared" si="155"/>
        <v>2218.4343434343432</v>
      </c>
      <c r="AJ106" s="370">
        <f t="shared" si="155"/>
        <v>2218.4343434343432</v>
      </c>
      <c r="AK106" s="370">
        <f t="shared" si="155"/>
        <v>2218.4343434343432</v>
      </c>
      <c r="AL106" s="370">
        <f t="shared" si="155"/>
        <v>2218.4343434343432</v>
      </c>
      <c r="AM106" s="370">
        <f t="shared" si="155"/>
        <v>2218.4343434343432</v>
      </c>
      <c r="AN106" s="370">
        <f t="shared" si="155"/>
        <v>2218.4343434343432</v>
      </c>
      <c r="AO106" s="370">
        <f t="shared" si="155"/>
        <v>2218.4343434343432</v>
      </c>
      <c r="AP106" s="370">
        <f t="shared" si="155"/>
        <v>2218.4343434343432</v>
      </c>
      <c r="AQ106" s="370">
        <f t="shared" si="155"/>
        <v>2551.7676767676767</v>
      </c>
      <c r="AR106" s="370">
        <f t="shared" si="155"/>
        <v>2551.7676767676767</v>
      </c>
      <c r="AS106" s="370">
        <f t="shared" si="155"/>
        <v>2551.7676767676767</v>
      </c>
      <c r="AT106" s="370">
        <f t="shared" si="155"/>
        <v>2551.7676767676767</v>
      </c>
      <c r="AU106" s="370">
        <f t="shared" si="155"/>
        <v>1253.7878787878788</v>
      </c>
      <c r="AV106" s="370">
        <f t="shared" si="155"/>
        <v>1253.7878787878788</v>
      </c>
      <c r="AW106" s="370">
        <f t="shared" si="155"/>
        <v>1253.7878787878788</v>
      </c>
      <c r="AX106" s="370">
        <f t="shared" si="155"/>
        <v>1253.7878787878788</v>
      </c>
      <c r="AY106" s="370">
        <f t="shared" si="155"/>
        <v>1253.7878787878788</v>
      </c>
      <c r="AZ106" s="370">
        <f t="shared" si="155"/>
        <v>1253.7878787878788</v>
      </c>
      <c r="BA106" s="370">
        <f t="shared" si="155"/>
        <v>1253.7878787878788</v>
      </c>
      <c r="BB106" s="370">
        <f t="shared" si="155"/>
        <v>1253.7878787878788</v>
      </c>
      <c r="BC106" s="370">
        <f t="shared" si="155"/>
        <v>1253.7878787878788</v>
      </c>
      <c r="BD106" s="370">
        <f t="shared" si="155"/>
        <v>1253.7878787878788</v>
      </c>
      <c r="BE106" s="370">
        <f t="shared" si="155"/>
        <v>1253.7878787878788</v>
      </c>
      <c r="BF106" s="370">
        <f t="shared" si="155"/>
        <v>1253.7878787878788</v>
      </c>
      <c r="BG106" s="370">
        <f t="shared" si="155"/>
        <v>1253.7878787878788</v>
      </c>
      <c r="BH106" s="370">
        <f t="shared" si="155"/>
        <v>1253.7878787878788</v>
      </c>
      <c r="BI106" s="370">
        <f t="shared" si="155"/>
        <v>1253.7878787878788</v>
      </c>
      <c r="BJ106" s="370">
        <f t="shared" si="155"/>
        <v>1253.7878787878788</v>
      </c>
      <c r="BK106" s="370">
        <f t="shared" si="155"/>
        <v>1253.7878787878788</v>
      </c>
      <c r="BL106" s="370">
        <f t="shared" si="155"/>
        <v>1253.7878787878788</v>
      </c>
      <c r="BM106" s="370">
        <f t="shared" si="155"/>
        <v>1253.7878787878788</v>
      </c>
      <c r="BN106" s="370">
        <f t="shared" si="155"/>
        <v>1253.7878787878788</v>
      </c>
      <c r="BO106" s="370">
        <f t="shared" si="155"/>
        <v>1253.7878787878788</v>
      </c>
      <c r="BP106" s="370">
        <f t="shared" si="155"/>
        <v>1253.7878787878788</v>
      </c>
      <c r="BQ106" s="370">
        <f t="shared" si="155"/>
        <v>1253.7878787878788</v>
      </c>
      <c r="BR106" s="370">
        <f t="shared" si="155"/>
        <v>1253.7878787878788</v>
      </c>
      <c r="BS106" s="370">
        <f t="shared" si="155"/>
        <v>1253.7878787878788</v>
      </c>
      <c r="BT106" s="370">
        <f t="shared" si="155"/>
        <v>1253.7878787878788</v>
      </c>
      <c r="BU106" s="370">
        <f t="shared" si="155"/>
        <v>1253.7878787878788</v>
      </c>
      <c r="BV106" s="370">
        <f t="shared" si="155"/>
        <v>1253.7878787878788</v>
      </c>
      <c r="BW106" s="370">
        <f t="shared" si="155"/>
        <v>1253.7878787878788</v>
      </c>
      <c r="BX106" s="370">
        <f t="shared" si="155"/>
        <v>1253.7878787878788</v>
      </c>
      <c r="BY106" s="370">
        <f t="shared" si="155"/>
        <v>1253.7878787878788</v>
      </c>
    </row>
    <row r="107" spans="1:77" ht="15.75" hidden="1" customHeight="1" outlineLevel="2" x14ac:dyDescent="0.25">
      <c r="A107" s="344"/>
      <c r="B107" s="371" t="s">
        <v>487</v>
      </c>
      <c r="C107" s="372" t="s">
        <v>488</v>
      </c>
      <c r="D107" s="369">
        <f t="shared" ref="D107:D109" si="156">-D69</f>
        <v>0</v>
      </c>
      <c r="E107" s="369">
        <f t="shared" ref="E107:I107" si="157">D69-E69</f>
        <v>0</v>
      </c>
      <c r="F107" s="369">
        <f t="shared" si="157"/>
        <v>0</v>
      </c>
      <c r="G107" s="369">
        <f t="shared" si="157"/>
        <v>0</v>
      </c>
      <c r="H107" s="369">
        <f t="shared" si="157"/>
        <v>0</v>
      </c>
      <c r="I107" s="369">
        <f t="shared" si="157"/>
        <v>0</v>
      </c>
      <c r="J107" s="248"/>
      <c r="K107" s="370">
        <f t="shared" ref="K107:K109" si="158">-K69</f>
        <v>0</v>
      </c>
      <c r="L107" s="370">
        <f t="shared" ref="L107:BY107" si="159">K69-L69</f>
        <v>0</v>
      </c>
      <c r="M107" s="370">
        <f t="shared" si="159"/>
        <v>0</v>
      </c>
      <c r="N107" s="370">
        <f t="shared" si="159"/>
        <v>0</v>
      </c>
      <c r="O107" s="370">
        <f t="shared" si="159"/>
        <v>0</v>
      </c>
      <c r="P107" s="370">
        <f t="shared" si="159"/>
        <v>0</v>
      </c>
      <c r="Q107" s="370">
        <f t="shared" si="159"/>
        <v>0</v>
      </c>
      <c r="R107" s="370">
        <f t="shared" si="159"/>
        <v>0</v>
      </c>
      <c r="S107" s="370">
        <f t="shared" si="159"/>
        <v>0</v>
      </c>
      <c r="T107" s="370">
        <f t="shared" si="159"/>
        <v>0</v>
      </c>
      <c r="U107" s="370">
        <f t="shared" si="159"/>
        <v>0</v>
      </c>
      <c r="V107" s="370">
        <f t="shared" si="159"/>
        <v>0</v>
      </c>
      <c r="W107" s="370">
        <f t="shared" si="159"/>
        <v>0</v>
      </c>
      <c r="X107" s="370">
        <f t="shared" si="159"/>
        <v>0</v>
      </c>
      <c r="Y107" s="370">
        <f t="shared" si="159"/>
        <v>0</v>
      </c>
      <c r="Z107" s="370">
        <f t="shared" si="159"/>
        <v>0</v>
      </c>
      <c r="AA107" s="370">
        <f t="shared" si="159"/>
        <v>0</v>
      </c>
      <c r="AB107" s="370">
        <f t="shared" si="159"/>
        <v>0</v>
      </c>
      <c r="AC107" s="370">
        <f t="shared" si="159"/>
        <v>0</v>
      </c>
      <c r="AD107" s="370">
        <f t="shared" si="159"/>
        <v>0</v>
      </c>
      <c r="AE107" s="370">
        <f t="shared" si="159"/>
        <v>0</v>
      </c>
      <c r="AF107" s="370">
        <f t="shared" si="159"/>
        <v>0</v>
      </c>
      <c r="AG107" s="370">
        <f t="shared" si="159"/>
        <v>0</v>
      </c>
      <c r="AH107" s="370">
        <f t="shared" si="159"/>
        <v>0</v>
      </c>
      <c r="AI107" s="370">
        <f t="shared" si="159"/>
        <v>0</v>
      </c>
      <c r="AJ107" s="370">
        <f t="shared" si="159"/>
        <v>0</v>
      </c>
      <c r="AK107" s="370">
        <f t="shared" si="159"/>
        <v>0</v>
      </c>
      <c r="AL107" s="370">
        <f t="shared" si="159"/>
        <v>0</v>
      </c>
      <c r="AM107" s="370">
        <f t="shared" si="159"/>
        <v>0</v>
      </c>
      <c r="AN107" s="370">
        <f t="shared" si="159"/>
        <v>0</v>
      </c>
      <c r="AO107" s="370">
        <f t="shared" si="159"/>
        <v>0</v>
      </c>
      <c r="AP107" s="370">
        <f t="shared" si="159"/>
        <v>0</v>
      </c>
      <c r="AQ107" s="370">
        <f t="shared" si="159"/>
        <v>0</v>
      </c>
      <c r="AR107" s="370">
        <f t="shared" si="159"/>
        <v>0</v>
      </c>
      <c r="AS107" s="370">
        <f t="shared" si="159"/>
        <v>0</v>
      </c>
      <c r="AT107" s="370">
        <f t="shared" si="159"/>
        <v>0</v>
      </c>
      <c r="AU107" s="370">
        <f t="shared" si="159"/>
        <v>0</v>
      </c>
      <c r="AV107" s="370">
        <f t="shared" si="159"/>
        <v>0</v>
      </c>
      <c r="AW107" s="370">
        <f t="shared" si="159"/>
        <v>0</v>
      </c>
      <c r="AX107" s="370">
        <f t="shared" si="159"/>
        <v>0</v>
      </c>
      <c r="AY107" s="370">
        <f t="shared" si="159"/>
        <v>0</v>
      </c>
      <c r="AZ107" s="370">
        <f t="shared" si="159"/>
        <v>0</v>
      </c>
      <c r="BA107" s="370">
        <f t="shared" si="159"/>
        <v>0</v>
      </c>
      <c r="BB107" s="370">
        <f t="shared" si="159"/>
        <v>0</v>
      </c>
      <c r="BC107" s="370">
        <f t="shared" si="159"/>
        <v>0</v>
      </c>
      <c r="BD107" s="370">
        <f t="shared" si="159"/>
        <v>0</v>
      </c>
      <c r="BE107" s="370">
        <f t="shared" si="159"/>
        <v>0</v>
      </c>
      <c r="BF107" s="370">
        <f t="shared" si="159"/>
        <v>0</v>
      </c>
      <c r="BG107" s="370">
        <f t="shared" si="159"/>
        <v>0</v>
      </c>
      <c r="BH107" s="370">
        <f t="shared" si="159"/>
        <v>0</v>
      </c>
      <c r="BI107" s="370">
        <f t="shared" si="159"/>
        <v>0</v>
      </c>
      <c r="BJ107" s="370">
        <f t="shared" si="159"/>
        <v>0</v>
      </c>
      <c r="BK107" s="370">
        <f t="shared" si="159"/>
        <v>0</v>
      </c>
      <c r="BL107" s="370">
        <f t="shared" si="159"/>
        <v>0</v>
      </c>
      <c r="BM107" s="370">
        <f t="shared" si="159"/>
        <v>0</v>
      </c>
      <c r="BN107" s="370">
        <f t="shared" si="159"/>
        <v>0</v>
      </c>
      <c r="BO107" s="370">
        <f t="shared" si="159"/>
        <v>0</v>
      </c>
      <c r="BP107" s="370">
        <f t="shared" si="159"/>
        <v>0</v>
      </c>
      <c r="BQ107" s="370">
        <f t="shared" si="159"/>
        <v>0</v>
      </c>
      <c r="BR107" s="370">
        <f t="shared" si="159"/>
        <v>0</v>
      </c>
      <c r="BS107" s="370">
        <f t="shared" si="159"/>
        <v>0</v>
      </c>
      <c r="BT107" s="370">
        <f t="shared" si="159"/>
        <v>0</v>
      </c>
      <c r="BU107" s="370">
        <f t="shared" si="159"/>
        <v>0</v>
      </c>
      <c r="BV107" s="370">
        <f t="shared" si="159"/>
        <v>0</v>
      </c>
      <c r="BW107" s="370">
        <f t="shared" si="159"/>
        <v>0</v>
      </c>
      <c r="BX107" s="370">
        <f t="shared" si="159"/>
        <v>0</v>
      </c>
      <c r="BY107" s="370">
        <f t="shared" si="159"/>
        <v>0</v>
      </c>
    </row>
    <row r="108" spans="1:77" ht="15.75" hidden="1" customHeight="1" outlineLevel="2" x14ac:dyDescent="0.25">
      <c r="A108" s="344"/>
      <c r="B108" s="316" t="s">
        <v>555</v>
      </c>
      <c r="C108" s="347" t="s">
        <v>556</v>
      </c>
      <c r="D108" s="369">
        <f t="shared" si="156"/>
        <v>0</v>
      </c>
      <c r="E108" s="369">
        <f t="shared" ref="E108:I108" si="160">D70-E70</f>
        <v>0</v>
      </c>
      <c r="F108" s="369">
        <f t="shared" si="160"/>
        <v>0</v>
      </c>
      <c r="G108" s="369">
        <f t="shared" si="160"/>
        <v>0</v>
      </c>
      <c r="H108" s="369">
        <f t="shared" si="160"/>
        <v>0</v>
      </c>
      <c r="I108" s="369">
        <f t="shared" si="160"/>
        <v>0</v>
      </c>
      <c r="J108" s="248"/>
      <c r="K108" s="370">
        <f t="shared" si="158"/>
        <v>0</v>
      </c>
      <c r="L108" s="370">
        <f t="shared" ref="L108:BY108" si="161">K70-L70</f>
        <v>0</v>
      </c>
      <c r="M108" s="370">
        <f t="shared" si="161"/>
        <v>0</v>
      </c>
      <c r="N108" s="370">
        <f t="shared" si="161"/>
        <v>0</v>
      </c>
      <c r="O108" s="370">
        <f t="shared" si="161"/>
        <v>0</v>
      </c>
      <c r="P108" s="370">
        <f t="shared" si="161"/>
        <v>0</v>
      </c>
      <c r="Q108" s="370">
        <f t="shared" si="161"/>
        <v>0</v>
      </c>
      <c r="R108" s="370">
        <f t="shared" si="161"/>
        <v>0</v>
      </c>
      <c r="S108" s="370">
        <f t="shared" si="161"/>
        <v>0</v>
      </c>
      <c r="T108" s="370">
        <f t="shared" si="161"/>
        <v>0</v>
      </c>
      <c r="U108" s="370">
        <f t="shared" si="161"/>
        <v>0</v>
      </c>
      <c r="V108" s="370">
        <f t="shared" si="161"/>
        <v>0</v>
      </c>
      <c r="W108" s="370">
        <f t="shared" si="161"/>
        <v>0</v>
      </c>
      <c r="X108" s="370">
        <f t="shared" si="161"/>
        <v>0</v>
      </c>
      <c r="Y108" s="370">
        <f t="shared" si="161"/>
        <v>0</v>
      </c>
      <c r="Z108" s="370">
        <f t="shared" si="161"/>
        <v>0</v>
      </c>
      <c r="AA108" s="370">
        <f t="shared" si="161"/>
        <v>0</v>
      </c>
      <c r="AB108" s="370">
        <f t="shared" si="161"/>
        <v>0</v>
      </c>
      <c r="AC108" s="370">
        <f t="shared" si="161"/>
        <v>0</v>
      </c>
      <c r="AD108" s="370">
        <f t="shared" si="161"/>
        <v>0</v>
      </c>
      <c r="AE108" s="370">
        <f t="shared" si="161"/>
        <v>0</v>
      </c>
      <c r="AF108" s="370">
        <f t="shared" si="161"/>
        <v>0</v>
      </c>
      <c r="AG108" s="370">
        <f t="shared" si="161"/>
        <v>0</v>
      </c>
      <c r="AH108" s="370">
        <f t="shared" si="161"/>
        <v>0</v>
      </c>
      <c r="AI108" s="370">
        <f t="shared" si="161"/>
        <v>0</v>
      </c>
      <c r="AJ108" s="370">
        <f t="shared" si="161"/>
        <v>0</v>
      </c>
      <c r="AK108" s="370">
        <f t="shared" si="161"/>
        <v>0</v>
      </c>
      <c r="AL108" s="370">
        <f t="shared" si="161"/>
        <v>0</v>
      </c>
      <c r="AM108" s="370">
        <f t="shared" si="161"/>
        <v>0</v>
      </c>
      <c r="AN108" s="370">
        <f t="shared" si="161"/>
        <v>0</v>
      </c>
      <c r="AO108" s="370">
        <f t="shared" si="161"/>
        <v>0</v>
      </c>
      <c r="AP108" s="370">
        <f t="shared" si="161"/>
        <v>0</v>
      </c>
      <c r="AQ108" s="370">
        <f t="shared" si="161"/>
        <v>0</v>
      </c>
      <c r="AR108" s="370">
        <f t="shared" si="161"/>
        <v>0</v>
      </c>
      <c r="AS108" s="370">
        <f t="shared" si="161"/>
        <v>0</v>
      </c>
      <c r="AT108" s="370">
        <f t="shared" si="161"/>
        <v>0</v>
      </c>
      <c r="AU108" s="370">
        <f t="shared" si="161"/>
        <v>0</v>
      </c>
      <c r="AV108" s="370">
        <f t="shared" si="161"/>
        <v>0</v>
      </c>
      <c r="AW108" s="370">
        <f t="shared" si="161"/>
        <v>0</v>
      </c>
      <c r="AX108" s="370">
        <f t="shared" si="161"/>
        <v>0</v>
      </c>
      <c r="AY108" s="370">
        <f t="shared" si="161"/>
        <v>0</v>
      </c>
      <c r="AZ108" s="370">
        <f t="shared" si="161"/>
        <v>0</v>
      </c>
      <c r="BA108" s="370">
        <f t="shared" si="161"/>
        <v>0</v>
      </c>
      <c r="BB108" s="370">
        <f t="shared" si="161"/>
        <v>0</v>
      </c>
      <c r="BC108" s="370">
        <f t="shared" si="161"/>
        <v>0</v>
      </c>
      <c r="BD108" s="370">
        <f t="shared" si="161"/>
        <v>0</v>
      </c>
      <c r="BE108" s="370">
        <f t="shared" si="161"/>
        <v>0</v>
      </c>
      <c r="BF108" s="370">
        <f t="shared" si="161"/>
        <v>0</v>
      </c>
      <c r="BG108" s="370">
        <f t="shared" si="161"/>
        <v>0</v>
      </c>
      <c r="BH108" s="370">
        <f t="shared" si="161"/>
        <v>0</v>
      </c>
      <c r="BI108" s="370">
        <f t="shared" si="161"/>
        <v>0</v>
      </c>
      <c r="BJ108" s="370">
        <f t="shared" si="161"/>
        <v>0</v>
      </c>
      <c r="BK108" s="370">
        <f t="shared" si="161"/>
        <v>0</v>
      </c>
      <c r="BL108" s="370">
        <f t="shared" si="161"/>
        <v>0</v>
      </c>
      <c r="BM108" s="370">
        <f t="shared" si="161"/>
        <v>0</v>
      </c>
      <c r="BN108" s="370">
        <f t="shared" si="161"/>
        <v>0</v>
      </c>
      <c r="BO108" s="370">
        <f t="shared" si="161"/>
        <v>0</v>
      </c>
      <c r="BP108" s="370">
        <f t="shared" si="161"/>
        <v>0</v>
      </c>
      <c r="BQ108" s="370">
        <f t="shared" si="161"/>
        <v>0</v>
      </c>
      <c r="BR108" s="370">
        <f t="shared" si="161"/>
        <v>0</v>
      </c>
      <c r="BS108" s="370">
        <f t="shared" si="161"/>
        <v>0</v>
      </c>
      <c r="BT108" s="370">
        <f t="shared" si="161"/>
        <v>0</v>
      </c>
      <c r="BU108" s="370">
        <f t="shared" si="161"/>
        <v>0</v>
      </c>
      <c r="BV108" s="370">
        <f t="shared" si="161"/>
        <v>0</v>
      </c>
      <c r="BW108" s="370">
        <f t="shared" si="161"/>
        <v>0</v>
      </c>
      <c r="BX108" s="370">
        <f t="shared" si="161"/>
        <v>0</v>
      </c>
      <c r="BY108" s="370">
        <f t="shared" si="161"/>
        <v>0</v>
      </c>
    </row>
    <row r="109" spans="1:77" ht="15.75" hidden="1" customHeight="1" outlineLevel="2" x14ac:dyDescent="0.25">
      <c r="A109" s="344"/>
      <c r="B109" s="344" t="s">
        <v>491</v>
      </c>
      <c r="C109" s="290" t="s">
        <v>492</v>
      </c>
      <c r="D109" s="369">
        <f t="shared" si="156"/>
        <v>0</v>
      </c>
      <c r="E109" s="369">
        <f t="shared" ref="E109:I109" si="162">D71-E71</f>
        <v>0</v>
      </c>
      <c r="F109" s="369">
        <f t="shared" si="162"/>
        <v>0</v>
      </c>
      <c r="G109" s="369">
        <f t="shared" si="162"/>
        <v>0</v>
      </c>
      <c r="H109" s="369">
        <f t="shared" si="162"/>
        <v>0</v>
      </c>
      <c r="I109" s="369">
        <f t="shared" si="162"/>
        <v>0</v>
      </c>
      <c r="J109" s="248"/>
      <c r="K109" s="370">
        <f t="shared" si="158"/>
        <v>0</v>
      </c>
      <c r="L109" s="370">
        <f t="shared" ref="L109:BY109" si="163">K71-L71</f>
        <v>0</v>
      </c>
      <c r="M109" s="370">
        <f t="shared" si="163"/>
        <v>0</v>
      </c>
      <c r="N109" s="370">
        <f t="shared" si="163"/>
        <v>0</v>
      </c>
      <c r="O109" s="370">
        <f t="shared" si="163"/>
        <v>0</v>
      </c>
      <c r="P109" s="370">
        <f t="shared" si="163"/>
        <v>0</v>
      </c>
      <c r="Q109" s="370">
        <f t="shared" si="163"/>
        <v>0</v>
      </c>
      <c r="R109" s="370">
        <f t="shared" si="163"/>
        <v>0</v>
      </c>
      <c r="S109" s="370">
        <f t="shared" si="163"/>
        <v>0</v>
      </c>
      <c r="T109" s="370">
        <f t="shared" si="163"/>
        <v>0</v>
      </c>
      <c r="U109" s="370">
        <f t="shared" si="163"/>
        <v>0</v>
      </c>
      <c r="V109" s="370">
        <f t="shared" si="163"/>
        <v>0</v>
      </c>
      <c r="W109" s="370">
        <f t="shared" si="163"/>
        <v>0</v>
      </c>
      <c r="X109" s="370">
        <f t="shared" si="163"/>
        <v>0</v>
      </c>
      <c r="Y109" s="370">
        <f t="shared" si="163"/>
        <v>0</v>
      </c>
      <c r="Z109" s="370">
        <f t="shared" si="163"/>
        <v>0</v>
      </c>
      <c r="AA109" s="370">
        <f t="shared" si="163"/>
        <v>0</v>
      </c>
      <c r="AB109" s="370">
        <f t="shared" si="163"/>
        <v>0</v>
      </c>
      <c r="AC109" s="370">
        <f t="shared" si="163"/>
        <v>0</v>
      </c>
      <c r="AD109" s="370">
        <f t="shared" si="163"/>
        <v>0</v>
      </c>
      <c r="AE109" s="370">
        <f t="shared" si="163"/>
        <v>0</v>
      </c>
      <c r="AF109" s="370">
        <f t="shared" si="163"/>
        <v>0</v>
      </c>
      <c r="AG109" s="370">
        <f t="shared" si="163"/>
        <v>0</v>
      </c>
      <c r="AH109" s="370">
        <f t="shared" si="163"/>
        <v>0</v>
      </c>
      <c r="AI109" s="370">
        <f t="shared" si="163"/>
        <v>0</v>
      </c>
      <c r="AJ109" s="370">
        <f t="shared" si="163"/>
        <v>0</v>
      </c>
      <c r="AK109" s="370">
        <f t="shared" si="163"/>
        <v>0</v>
      </c>
      <c r="AL109" s="370">
        <f t="shared" si="163"/>
        <v>0</v>
      </c>
      <c r="AM109" s="370">
        <f t="shared" si="163"/>
        <v>0</v>
      </c>
      <c r="AN109" s="370">
        <f t="shared" si="163"/>
        <v>0</v>
      </c>
      <c r="AO109" s="370">
        <f t="shared" si="163"/>
        <v>0</v>
      </c>
      <c r="AP109" s="370">
        <f t="shared" si="163"/>
        <v>0</v>
      </c>
      <c r="AQ109" s="370">
        <f t="shared" si="163"/>
        <v>0</v>
      </c>
      <c r="AR109" s="370">
        <f t="shared" si="163"/>
        <v>0</v>
      </c>
      <c r="AS109" s="370">
        <f t="shared" si="163"/>
        <v>0</v>
      </c>
      <c r="AT109" s="370">
        <f t="shared" si="163"/>
        <v>0</v>
      </c>
      <c r="AU109" s="370">
        <f t="shared" si="163"/>
        <v>0</v>
      </c>
      <c r="AV109" s="370">
        <f t="shared" si="163"/>
        <v>0</v>
      </c>
      <c r="AW109" s="370">
        <f t="shared" si="163"/>
        <v>0</v>
      </c>
      <c r="AX109" s="370">
        <f t="shared" si="163"/>
        <v>0</v>
      </c>
      <c r="AY109" s="370">
        <f t="shared" si="163"/>
        <v>0</v>
      </c>
      <c r="AZ109" s="370">
        <f t="shared" si="163"/>
        <v>0</v>
      </c>
      <c r="BA109" s="370">
        <f t="shared" si="163"/>
        <v>0</v>
      </c>
      <c r="BB109" s="370">
        <f t="shared" si="163"/>
        <v>0</v>
      </c>
      <c r="BC109" s="370">
        <f t="shared" si="163"/>
        <v>0</v>
      </c>
      <c r="BD109" s="370">
        <f t="shared" si="163"/>
        <v>0</v>
      </c>
      <c r="BE109" s="370">
        <f t="shared" si="163"/>
        <v>0</v>
      </c>
      <c r="BF109" s="370">
        <f t="shared" si="163"/>
        <v>0</v>
      </c>
      <c r="BG109" s="370">
        <f t="shared" si="163"/>
        <v>0</v>
      </c>
      <c r="BH109" s="370">
        <f t="shared" si="163"/>
        <v>0</v>
      </c>
      <c r="BI109" s="370">
        <f t="shared" si="163"/>
        <v>0</v>
      </c>
      <c r="BJ109" s="370">
        <f t="shared" si="163"/>
        <v>0</v>
      </c>
      <c r="BK109" s="370">
        <f t="shared" si="163"/>
        <v>0</v>
      </c>
      <c r="BL109" s="370">
        <f t="shared" si="163"/>
        <v>0</v>
      </c>
      <c r="BM109" s="370">
        <f t="shared" si="163"/>
        <v>0</v>
      </c>
      <c r="BN109" s="370">
        <f t="shared" si="163"/>
        <v>0</v>
      </c>
      <c r="BO109" s="370">
        <f t="shared" si="163"/>
        <v>0</v>
      </c>
      <c r="BP109" s="370">
        <f t="shared" si="163"/>
        <v>0</v>
      </c>
      <c r="BQ109" s="370">
        <f t="shared" si="163"/>
        <v>0</v>
      </c>
      <c r="BR109" s="370">
        <f t="shared" si="163"/>
        <v>0</v>
      </c>
      <c r="BS109" s="370">
        <f t="shared" si="163"/>
        <v>0</v>
      </c>
      <c r="BT109" s="370">
        <f t="shared" si="163"/>
        <v>0</v>
      </c>
      <c r="BU109" s="370">
        <f t="shared" si="163"/>
        <v>0</v>
      </c>
      <c r="BV109" s="370">
        <f t="shared" si="163"/>
        <v>0</v>
      </c>
      <c r="BW109" s="370">
        <f t="shared" si="163"/>
        <v>0</v>
      </c>
      <c r="BX109" s="370">
        <f t="shared" si="163"/>
        <v>0</v>
      </c>
      <c r="BY109" s="370">
        <f t="shared" si="163"/>
        <v>0</v>
      </c>
    </row>
    <row r="110" spans="1:77" ht="15.75" hidden="1" customHeight="1" outlineLevel="2" x14ac:dyDescent="0.25">
      <c r="A110" s="344"/>
      <c r="B110" s="344" t="s">
        <v>514</v>
      </c>
      <c r="C110" s="290" t="s">
        <v>515</v>
      </c>
      <c r="D110" s="369">
        <f>D85+7821</f>
        <v>7821</v>
      </c>
      <c r="E110" s="369">
        <f t="shared" ref="E110:I110" si="164">E85-D85</f>
        <v>0</v>
      </c>
      <c r="F110" s="369">
        <f t="shared" si="164"/>
        <v>0</v>
      </c>
      <c r="G110" s="369">
        <f t="shared" si="164"/>
        <v>0</v>
      </c>
      <c r="H110" s="369">
        <f t="shared" si="164"/>
        <v>0</v>
      </c>
      <c r="I110" s="369">
        <f t="shared" si="164"/>
        <v>0</v>
      </c>
      <c r="J110" s="248"/>
      <c r="K110" s="370">
        <f t="shared" ref="K110:K112" si="165">K85</f>
        <v>0</v>
      </c>
      <c r="L110" s="370">
        <f>L85-K85+550</f>
        <v>550</v>
      </c>
      <c r="M110" s="370">
        <f t="shared" ref="M110:N110" si="166">M85-L85</f>
        <v>0</v>
      </c>
      <c r="N110" s="370">
        <f t="shared" si="166"/>
        <v>0</v>
      </c>
      <c r="O110" s="370">
        <f>O85-N85+700</f>
        <v>700</v>
      </c>
      <c r="P110" s="370">
        <f>P85-O85+6571</f>
        <v>6571</v>
      </c>
      <c r="Q110" s="370">
        <f t="shared" ref="Q110:BY110" si="167">Q85-P85</f>
        <v>0</v>
      </c>
      <c r="R110" s="370">
        <f t="shared" si="167"/>
        <v>0</v>
      </c>
      <c r="S110" s="370">
        <f t="shared" si="167"/>
        <v>0</v>
      </c>
      <c r="T110" s="370">
        <f t="shared" si="167"/>
        <v>0</v>
      </c>
      <c r="U110" s="370">
        <f t="shared" si="167"/>
        <v>0</v>
      </c>
      <c r="V110" s="370">
        <f t="shared" si="167"/>
        <v>0</v>
      </c>
      <c r="W110" s="370">
        <f t="shared" si="167"/>
        <v>0</v>
      </c>
      <c r="X110" s="370">
        <f t="shared" si="167"/>
        <v>0</v>
      </c>
      <c r="Y110" s="370">
        <f t="shared" si="167"/>
        <v>0</v>
      </c>
      <c r="Z110" s="370">
        <f t="shared" si="167"/>
        <v>0</v>
      </c>
      <c r="AA110" s="370">
        <f t="shared" si="167"/>
        <v>0</v>
      </c>
      <c r="AB110" s="370">
        <f t="shared" si="167"/>
        <v>0</v>
      </c>
      <c r="AC110" s="370">
        <f t="shared" si="167"/>
        <v>0</v>
      </c>
      <c r="AD110" s="370">
        <f t="shared" si="167"/>
        <v>0</v>
      </c>
      <c r="AE110" s="370">
        <f t="shared" si="167"/>
        <v>0</v>
      </c>
      <c r="AF110" s="370">
        <f t="shared" si="167"/>
        <v>0</v>
      </c>
      <c r="AG110" s="370">
        <f t="shared" si="167"/>
        <v>0</v>
      </c>
      <c r="AH110" s="370">
        <f t="shared" si="167"/>
        <v>0</v>
      </c>
      <c r="AI110" s="370">
        <f t="shared" si="167"/>
        <v>0</v>
      </c>
      <c r="AJ110" s="370">
        <f t="shared" si="167"/>
        <v>0</v>
      </c>
      <c r="AK110" s="370">
        <f t="shared" si="167"/>
        <v>0</v>
      </c>
      <c r="AL110" s="370">
        <f t="shared" si="167"/>
        <v>0</v>
      </c>
      <c r="AM110" s="370">
        <f t="shared" si="167"/>
        <v>0</v>
      </c>
      <c r="AN110" s="370">
        <f t="shared" si="167"/>
        <v>0</v>
      </c>
      <c r="AO110" s="370">
        <f t="shared" si="167"/>
        <v>0</v>
      </c>
      <c r="AP110" s="370">
        <f t="shared" si="167"/>
        <v>0</v>
      </c>
      <c r="AQ110" s="370">
        <f t="shared" si="167"/>
        <v>0</v>
      </c>
      <c r="AR110" s="370">
        <f t="shared" si="167"/>
        <v>0</v>
      </c>
      <c r="AS110" s="370">
        <f t="shared" si="167"/>
        <v>0</v>
      </c>
      <c r="AT110" s="370">
        <f t="shared" si="167"/>
        <v>0</v>
      </c>
      <c r="AU110" s="370">
        <f t="shared" si="167"/>
        <v>0</v>
      </c>
      <c r="AV110" s="370">
        <f t="shared" si="167"/>
        <v>0</v>
      </c>
      <c r="AW110" s="370">
        <f t="shared" si="167"/>
        <v>0</v>
      </c>
      <c r="AX110" s="370">
        <f t="shared" si="167"/>
        <v>0</v>
      </c>
      <c r="AY110" s="370">
        <f t="shared" si="167"/>
        <v>0</v>
      </c>
      <c r="AZ110" s="370">
        <f t="shared" si="167"/>
        <v>0</v>
      </c>
      <c r="BA110" s="370">
        <f t="shared" si="167"/>
        <v>0</v>
      </c>
      <c r="BB110" s="370">
        <f t="shared" si="167"/>
        <v>0</v>
      </c>
      <c r="BC110" s="370">
        <f t="shared" si="167"/>
        <v>0</v>
      </c>
      <c r="BD110" s="370">
        <f t="shared" si="167"/>
        <v>0</v>
      </c>
      <c r="BE110" s="370">
        <f t="shared" si="167"/>
        <v>0</v>
      </c>
      <c r="BF110" s="370">
        <f t="shared" si="167"/>
        <v>0</v>
      </c>
      <c r="BG110" s="370">
        <f t="shared" si="167"/>
        <v>0</v>
      </c>
      <c r="BH110" s="370">
        <f t="shared" si="167"/>
        <v>0</v>
      </c>
      <c r="BI110" s="370">
        <f t="shared" si="167"/>
        <v>0</v>
      </c>
      <c r="BJ110" s="370">
        <f t="shared" si="167"/>
        <v>0</v>
      </c>
      <c r="BK110" s="370">
        <f t="shared" si="167"/>
        <v>0</v>
      </c>
      <c r="BL110" s="370">
        <f t="shared" si="167"/>
        <v>0</v>
      </c>
      <c r="BM110" s="370">
        <f t="shared" si="167"/>
        <v>0</v>
      </c>
      <c r="BN110" s="370">
        <f t="shared" si="167"/>
        <v>0</v>
      </c>
      <c r="BO110" s="370">
        <f t="shared" si="167"/>
        <v>0</v>
      </c>
      <c r="BP110" s="370">
        <f t="shared" si="167"/>
        <v>0</v>
      </c>
      <c r="BQ110" s="370">
        <f t="shared" si="167"/>
        <v>0</v>
      </c>
      <c r="BR110" s="370">
        <f t="shared" si="167"/>
        <v>0</v>
      </c>
      <c r="BS110" s="370">
        <f t="shared" si="167"/>
        <v>0</v>
      </c>
      <c r="BT110" s="370">
        <f t="shared" si="167"/>
        <v>0</v>
      </c>
      <c r="BU110" s="370">
        <f t="shared" si="167"/>
        <v>0</v>
      </c>
      <c r="BV110" s="370">
        <f t="shared" si="167"/>
        <v>0</v>
      </c>
      <c r="BW110" s="370">
        <f t="shared" si="167"/>
        <v>0</v>
      </c>
      <c r="BX110" s="370">
        <f t="shared" si="167"/>
        <v>0</v>
      </c>
      <c r="BY110" s="370">
        <f t="shared" si="167"/>
        <v>0</v>
      </c>
    </row>
    <row r="111" spans="1:77" ht="15.75" hidden="1" customHeight="1" outlineLevel="2" x14ac:dyDescent="0.25">
      <c r="A111" s="344"/>
      <c r="B111" s="344" t="s">
        <v>516</v>
      </c>
      <c r="C111" s="290" t="s">
        <v>557</v>
      </c>
      <c r="D111" s="369">
        <f t="shared" ref="D111:D112" si="168">D86</f>
        <v>0</v>
      </c>
      <c r="E111" s="369" t="e">
        <f t="shared" ref="E111:I111" si="169">E86-D86</f>
        <v>#REF!</v>
      </c>
      <c r="F111" s="369" t="e">
        <f t="shared" si="169"/>
        <v>#REF!</v>
      </c>
      <c r="G111" s="369" t="e">
        <f t="shared" si="169"/>
        <v>#REF!</v>
      </c>
      <c r="H111" s="369" t="e">
        <f t="shared" si="169"/>
        <v>#REF!</v>
      </c>
      <c r="I111" s="369" t="e">
        <f t="shared" si="169"/>
        <v>#REF!</v>
      </c>
      <c r="J111" s="248"/>
      <c r="K111" s="370">
        <f t="shared" si="165"/>
        <v>0</v>
      </c>
      <c r="L111" s="370">
        <f t="shared" ref="L111:BY111" si="170">L86-K86</f>
        <v>0</v>
      </c>
      <c r="M111" s="370">
        <f t="shared" si="170"/>
        <v>0</v>
      </c>
      <c r="N111" s="370">
        <f t="shared" si="170"/>
        <v>0</v>
      </c>
      <c r="O111" s="370">
        <f t="shared" si="170"/>
        <v>0</v>
      </c>
      <c r="P111" s="370">
        <f t="shared" si="170"/>
        <v>0</v>
      </c>
      <c r="Q111" s="370">
        <f t="shared" si="170"/>
        <v>0</v>
      </c>
      <c r="R111" s="370">
        <f t="shared" si="170"/>
        <v>0</v>
      </c>
      <c r="S111" s="370">
        <f t="shared" si="170"/>
        <v>0</v>
      </c>
      <c r="T111" s="370">
        <f t="shared" si="170"/>
        <v>0</v>
      </c>
      <c r="U111" s="370">
        <f t="shared" si="170"/>
        <v>0</v>
      </c>
      <c r="V111" s="370">
        <f t="shared" si="170"/>
        <v>0</v>
      </c>
      <c r="W111" s="370">
        <f t="shared" si="170"/>
        <v>0</v>
      </c>
      <c r="X111" s="370">
        <f t="shared" si="170"/>
        <v>0</v>
      </c>
      <c r="Y111" s="370">
        <f t="shared" si="170"/>
        <v>0</v>
      </c>
      <c r="Z111" s="370">
        <f t="shared" si="170"/>
        <v>0</v>
      </c>
      <c r="AA111" s="370" t="e">
        <f t="shared" si="170"/>
        <v>#REF!</v>
      </c>
      <c r="AB111" s="370" t="e">
        <f t="shared" si="170"/>
        <v>#REF!</v>
      </c>
      <c r="AC111" s="370" t="e">
        <f t="shared" si="170"/>
        <v>#REF!</v>
      </c>
      <c r="AD111" s="370" t="e">
        <f t="shared" si="170"/>
        <v>#REF!</v>
      </c>
      <c r="AE111" s="370" t="e">
        <f t="shared" si="170"/>
        <v>#REF!</v>
      </c>
      <c r="AF111" s="370" t="e">
        <f t="shared" si="170"/>
        <v>#REF!</v>
      </c>
      <c r="AG111" s="370" t="e">
        <f t="shared" si="170"/>
        <v>#REF!</v>
      </c>
      <c r="AH111" s="370" t="e">
        <f t="shared" si="170"/>
        <v>#REF!</v>
      </c>
      <c r="AI111" s="370" t="e">
        <f t="shared" si="170"/>
        <v>#REF!</v>
      </c>
      <c r="AJ111" s="370" t="e">
        <f t="shared" si="170"/>
        <v>#REF!</v>
      </c>
      <c r="AK111" s="370" t="e">
        <f t="shared" si="170"/>
        <v>#REF!</v>
      </c>
      <c r="AL111" s="370" t="e">
        <f t="shared" si="170"/>
        <v>#REF!</v>
      </c>
      <c r="AM111" s="370" t="e">
        <f t="shared" si="170"/>
        <v>#REF!</v>
      </c>
      <c r="AN111" s="370" t="e">
        <f t="shared" si="170"/>
        <v>#REF!</v>
      </c>
      <c r="AO111" s="370" t="e">
        <f t="shared" si="170"/>
        <v>#REF!</v>
      </c>
      <c r="AP111" s="370" t="e">
        <f t="shared" si="170"/>
        <v>#REF!</v>
      </c>
      <c r="AQ111" s="370" t="e">
        <f t="shared" si="170"/>
        <v>#REF!</v>
      </c>
      <c r="AR111" s="370" t="e">
        <f t="shared" si="170"/>
        <v>#REF!</v>
      </c>
      <c r="AS111" s="370" t="e">
        <f t="shared" si="170"/>
        <v>#REF!</v>
      </c>
      <c r="AT111" s="370" t="e">
        <f t="shared" si="170"/>
        <v>#REF!</v>
      </c>
      <c r="AU111" s="370" t="e">
        <f t="shared" si="170"/>
        <v>#REF!</v>
      </c>
      <c r="AV111" s="370" t="e">
        <f t="shared" si="170"/>
        <v>#REF!</v>
      </c>
      <c r="AW111" s="370" t="e">
        <f t="shared" si="170"/>
        <v>#REF!</v>
      </c>
      <c r="AX111" s="370" t="e">
        <f t="shared" si="170"/>
        <v>#REF!</v>
      </c>
      <c r="AY111" s="370" t="e">
        <f t="shared" si="170"/>
        <v>#REF!</v>
      </c>
      <c r="AZ111" s="370" t="e">
        <f t="shared" si="170"/>
        <v>#REF!</v>
      </c>
      <c r="BA111" s="370" t="e">
        <f t="shared" si="170"/>
        <v>#REF!</v>
      </c>
      <c r="BB111" s="370" t="e">
        <f t="shared" si="170"/>
        <v>#REF!</v>
      </c>
      <c r="BC111" s="370" t="e">
        <f t="shared" si="170"/>
        <v>#REF!</v>
      </c>
      <c r="BD111" s="370" t="e">
        <f t="shared" si="170"/>
        <v>#REF!</v>
      </c>
      <c r="BE111" s="370" t="e">
        <f t="shared" si="170"/>
        <v>#REF!</v>
      </c>
      <c r="BF111" s="370" t="e">
        <f t="shared" si="170"/>
        <v>#REF!</v>
      </c>
      <c r="BG111" s="370" t="e">
        <f t="shared" si="170"/>
        <v>#REF!</v>
      </c>
      <c r="BH111" s="370" t="e">
        <f t="shared" si="170"/>
        <v>#REF!</v>
      </c>
      <c r="BI111" s="370" t="e">
        <f t="shared" si="170"/>
        <v>#REF!</v>
      </c>
      <c r="BJ111" s="370" t="e">
        <f t="shared" si="170"/>
        <v>#REF!</v>
      </c>
      <c r="BK111" s="370" t="e">
        <f t="shared" si="170"/>
        <v>#REF!</v>
      </c>
      <c r="BL111" s="370" t="e">
        <f t="shared" si="170"/>
        <v>#REF!</v>
      </c>
      <c r="BM111" s="370" t="e">
        <f t="shared" si="170"/>
        <v>#REF!</v>
      </c>
      <c r="BN111" s="370" t="e">
        <f t="shared" si="170"/>
        <v>#REF!</v>
      </c>
      <c r="BO111" s="370" t="e">
        <f t="shared" si="170"/>
        <v>#REF!</v>
      </c>
      <c r="BP111" s="370" t="e">
        <f t="shared" si="170"/>
        <v>#REF!</v>
      </c>
      <c r="BQ111" s="370" t="e">
        <f t="shared" si="170"/>
        <v>#REF!</v>
      </c>
      <c r="BR111" s="370" t="e">
        <f t="shared" si="170"/>
        <v>#REF!</v>
      </c>
      <c r="BS111" s="370" t="e">
        <f t="shared" si="170"/>
        <v>#REF!</v>
      </c>
      <c r="BT111" s="370" t="e">
        <f t="shared" si="170"/>
        <v>#REF!</v>
      </c>
      <c r="BU111" s="370" t="e">
        <f t="shared" si="170"/>
        <v>#REF!</v>
      </c>
      <c r="BV111" s="370" t="e">
        <f t="shared" si="170"/>
        <v>#REF!</v>
      </c>
      <c r="BW111" s="370" t="e">
        <f t="shared" si="170"/>
        <v>#REF!</v>
      </c>
      <c r="BX111" s="370" t="e">
        <f t="shared" si="170"/>
        <v>#REF!</v>
      </c>
      <c r="BY111" s="370" t="e">
        <f t="shared" si="170"/>
        <v>#REF!</v>
      </c>
    </row>
    <row r="112" spans="1:77" ht="15.75" hidden="1" customHeight="1" outlineLevel="2" x14ac:dyDescent="0.25">
      <c r="A112" s="344"/>
      <c r="B112" s="344" t="s">
        <v>558</v>
      </c>
      <c r="C112" s="290" t="s">
        <v>559</v>
      </c>
      <c r="D112" s="369">
        <f t="shared" si="168"/>
        <v>0</v>
      </c>
      <c r="E112" s="369" t="e">
        <f t="shared" ref="E112:I112" si="171">E87-D87</f>
        <v>#REF!</v>
      </c>
      <c r="F112" s="369" t="e">
        <f t="shared" si="171"/>
        <v>#REF!</v>
      </c>
      <c r="G112" s="369" t="e">
        <f t="shared" si="171"/>
        <v>#REF!</v>
      </c>
      <c r="H112" s="369" t="e">
        <f t="shared" si="171"/>
        <v>#REF!</v>
      </c>
      <c r="I112" s="369" t="e">
        <f t="shared" si="171"/>
        <v>#REF!</v>
      </c>
      <c r="J112" s="248"/>
      <c r="K112" s="370">
        <f t="shared" si="165"/>
        <v>0</v>
      </c>
      <c r="L112" s="370">
        <f t="shared" ref="L112:BY112" si="172">L87-K87</f>
        <v>0</v>
      </c>
      <c r="M112" s="370">
        <f t="shared" si="172"/>
        <v>0</v>
      </c>
      <c r="N112" s="370">
        <f t="shared" si="172"/>
        <v>0</v>
      </c>
      <c r="O112" s="370">
        <f t="shared" si="172"/>
        <v>0</v>
      </c>
      <c r="P112" s="370">
        <f t="shared" si="172"/>
        <v>0</v>
      </c>
      <c r="Q112" s="370">
        <f t="shared" si="172"/>
        <v>0</v>
      </c>
      <c r="R112" s="370">
        <f t="shared" si="172"/>
        <v>0</v>
      </c>
      <c r="S112" s="370">
        <f t="shared" si="172"/>
        <v>0</v>
      </c>
      <c r="T112" s="370">
        <f t="shared" si="172"/>
        <v>0</v>
      </c>
      <c r="U112" s="370">
        <f t="shared" si="172"/>
        <v>0</v>
      </c>
      <c r="V112" s="370">
        <f t="shared" si="172"/>
        <v>0</v>
      </c>
      <c r="W112" s="370">
        <f t="shared" si="172"/>
        <v>0</v>
      </c>
      <c r="X112" s="370">
        <f t="shared" si="172"/>
        <v>0</v>
      </c>
      <c r="Y112" s="370">
        <f t="shared" si="172"/>
        <v>0</v>
      </c>
      <c r="Z112" s="370">
        <f t="shared" si="172"/>
        <v>0</v>
      </c>
      <c r="AA112" s="370" t="e">
        <f t="shared" si="172"/>
        <v>#REF!</v>
      </c>
      <c r="AB112" s="370" t="e">
        <f t="shared" si="172"/>
        <v>#REF!</v>
      </c>
      <c r="AC112" s="370" t="e">
        <f t="shared" si="172"/>
        <v>#REF!</v>
      </c>
      <c r="AD112" s="370" t="e">
        <f t="shared" si="172"/>
        <v>#REF!</v>
      </c>
      <c r="AE112" s="370" t="e">
        <f t="shared" si="172"/>
        <v>#REF!</v>
      </c>
      <c r="AF112" s="370" t="e">
        <f t="shared" si="172"/>
        <v>#REF!</v>
      </c>
      <c r="AG112" s="370" t="e">
        <f t="shared" si="172"/>
        <v>#REF!</v>
      </c>
      <c r="AH112" s="370" t="e">
        <f t="shared" si="172"/>
        <v>#REF!</v>
      </c>
      <c r="AI112" s="370" t="e">
        <f t="shared" si="172"/>
        <v>#REF!</v>
      </c>
      <c r="AJ112" s="370" t="e">
        <f t="shared" si="172"/>
        <v>#REF!</v>
      </c>
      <c r="AK112" s="370" t="e">
        <f t="shared" si="172"/>
        <v>#REF!</v>
      </c>
      <c r="AL112" s="370" t="e">
        <f t="shared" si="172"/>
        <v>#REF!</v>
      </c>
      <c r="AM112" s="370" t="e">
        <f t="shared" si="172"/>
        <v>#REF!</v>
      </c>
      <c r="AN112" s="370" t="e">
        <f t="shared" si="172"/>
        <v>#REF!</v>
      </c>
      <c r="AO112" s="370" t="e">
        <f t="shared" si="172"/>
        <v>#REF!</v>
      </c>
      <c r="AP112" s="370" t="e">
        <f t="shared" si="172"/>
        <v>#REF!</v>
      </c>
      <c r="AQ112" s="370" t="e">
        <f t="shared" si="172"/>
        <v>#REF!</v>
      </c>
      <c r="AR112" s="370" t="e">
        <f t="shared" si="172"/>
        <v>#REF!</v>
      </c>
      <c r="AS112" s="370" t="e">
        <f t="shared" si="172"/>
        <v>#REF!</v>
      </c>
      <c r="AT112" s="370" t="e">
        <f t="shared" si="172"/>
        <v>#REF!</v>
      </c>
      <c r="AU112" s="370" t="e">
        <f t="shared" si="172"/>
        <v>#REF!</v>
      </c>
      <c r="AV112" s="370" t="e">
        <f t="shared" si="172"/>
        <v>#REF!</v>
      </c>
      <c r="AW112" s="370" t="e">
        <f t="shared" si="172"/>
        <v>#REF!</v>
      </c>
      <c r="AX112" s="370" t="e">
        <f t="shared" si="172"/>
        <v>#REF!</v>
      </c>
      <c r="AY112" s="370" t="e">
        <f t="shared" si="172"/>
        <v>#REF!</v>
      </c>
      <c r="AZ112" s="370" t="e">
        <f t="shared" si="172"/>
        <v>#REF!</v>
      </c>
      <c r="BA112" s="370" t="e">
        <f t="shared" si="172"/>
        <v>#REF!</v>
      </c>
      <c r="BB112" s="370" t="e">
        <f t="shared" si="172"/>
        <v>#REF!</v>
      </c>
      <c r="BC112" s="370" t="e">
        <f t="shared" si="172"/>
        <v>#REF!</v>
      </c>
      <c r="BD112" s="370" t="e">
        <f t="shared" si="172"/>
        <v>#REF!</v>
      </c>
      <c r="BE112" s="370" t="e">
        <f t="shared" si="172"/>
        <v>#REF!</v>
      </c>
      <c r="BF112" s="370" t="e">
        <f t="shared" si="172"/>
        <v>#REF!</v>
      </c>
      <c r="BG112" s="370" t="e">
        <f t="shared" si="172"/>
        <v>#REF!</v>
      </c>
      <c r="BH112" s="370" t="e">
        <f t="shared" si="172"/>
        <v>#REF!</v>
      </c>
      <c r="BI112" s="370" t="e">
        <f t="shared" si="172"/>
        <v>#REF!</v>
      </c>
      <c r="BJ112" s="370" t="e">
        <f t="shared" si="172"/>
        <v>#REF!</v>
      </c>
      <c r="BK112" s="370" t="e">
        <f t="shared" si="172"/>
        <v>#REF!</v>
      </c>
      <c r="BL112" s="370" t="e">
        <f t="shared" si="172"/>
        <v>#REF!</v>
      </c>
      <c r="BM112" s="370" t="e">
        <f t="shared" si="172"/>
        <v>#REF!</v>
      </c>
      <c r="BN112" s="370" t="e">
        <f t="shared" si="172"/>
        <v>#REF!</v>
      </c>
      <c r="BO112" s="370" t="e">
        <f t="shared" si="172"/>
        <v>#REF!</v>
      </c>
      <c r="BP112" s="370" t="e">
        <f t="shared" si="172"/>
        <v>#REF!</v>
      </c>
      <c r="BQ112" s="370" t="e">
        <f t="shared" si="172"/>
        <v>#REF!</v>
      </c>
      <c r="BR112" s="370" t="e">
        <f t="shared" si="172"/>
        <v>#REF!</v>
      </c>
      <c r="BS112" s="370" t="e">
        <f t="shared" si="172"/>
        <v>#REF!</v>
      </c>
      <c r="BT112" s="370" t="e">
        <f t="shared" si="172"/>
        <v>#REF!</v>
      </c>
      <c r="BU112" s="370" t="e">
        <f t="shared" si="172"/>
        <v>#REF!</v>
      </c>
      <c r="BV112" s="370" t="e">
        <f t="shared" si="172"/>
        <v>#REF!</v>
      </c>
      <c r="BW112" s="370" t="e">
        <f t="shared" si="172"/>
        <v>#REF!</v>
      </c>
      <c r="BX112" s="370" t="e">
        <f t="shared" si="172"/>
        <v>#REF!</v>
      </c>
      <c r="BY112" s="370" t="e">
        <f t="shared" si="172"/>
        <v>#REF!</v>
      </c>
    </row>
    <row r="113" spans="1:77" ht="16.5" hidden="1" customHeight="1" outlineLevel="1" x14ac:dyDescent="0.25">
      <c r="A113" s="301" t="s">
        <v>560</v>
      </c>
      <c r="B113" s="373"/>
      <c r="C113" s="373" t="s">
        <v>561</v>
      </c>
      <c r="D113" s="374">
        <f t="shared" ref="D113:I113" si="173">SUM(D104:D112)</f>
        <v>7821</v>
      </c>
      <c r="E113" s="374" t="e">
        <f t="shared" si="173"/>
        <v>#REF!</v>
      </c>
      <c r="F113" s="374" t="e">
        <f t="shared" si="173"/>
        <v>#REF!</v>
      </c>
      <c r="G113" s="374" t="e">
        <f t="shared" si="173"/>
        <v>#REF!</v>
      </c>
      <c r="H113" s="374" t="e">
        <f t="shared" si="173"/>
        <v>#REF!</v>
      </c>
      <c r="I113" s="374" t="e">
        <f t="shared" si="173"/>
        <v>#REF!</v>
      </c>
      <c r="J113" s="248"/>
      <c r="K113" s="375">
        <f t="shared" ref="K113:BY113" si="174">SUM(K104:K112)</f>
        <v>0</v>
      </c>
      <c r="L113" s="375">
        <f t="shared" si="174"/>
        <v>-5123.6327762272731</v>
      </c>
      <c r="M113" s="375">
        <f t="shared" si="174"/>
        <v>-3308.0983944090904</v>
      </c>
      <c r="N113" s="375">
        <f t="shared" si="174"/>
        <v>-3347.954664409091</v>
      </c>
      <c r="O113" s="375">
        <f t="shared" si="174"/>
        <v>-217.67583077272729</v>
      </c>
      <c r="P113" s="375">
        <f t="shared" si="174"/>
        <v>-45058.520932499996</v>
      </c>
      <c r="Q113" s="375">
        <f t="shared" si="174"/>
        <v>-32889.315003863638</v>
      </c>
      <c r="R113" s="375">
        <f t="shared" si="174"/>
        <v>9525.8217652272742</v>
      </c>
      <c r="S113" s="375">
        <f t="shared" si="174"/>
        <v>10692.503644772727</v>
      </c>
      <c r="T113" s="375">
        <f t="shared" si="174"/>
        <v>35310.547906136373</v>
      </c>
      <c r="U113" s="375">
        <f t="shared" si="174"/>
        <v>42851.427530590925</v>
      </c>
      <c r="V113" s="375">
        <f t="shared" si="174"/>
        <v>46131.214781227281</v>
      </c>
      <c r="W113" s="375">
        <f t="shared" si="174"/>
        <v>53490.092281500009</v>
      </c>
      <c r="X113" s="375">
        <f t="shared" si="174"/>
        <v>64954.470770105923</v>
      </c>
      <c r="Y113" s="375">
        <f t="shared" si="174"/>
        <v>69036.723999196853</v>
      </c>
      <c r="Z113" s="375">
        <f t="shared" si="174"/>
        <v>26950.169873015013</v>
      </c>
      <c r="AA113" s="375" t="e">
        <f t="shared" si="174"/>
        <v>#REF!</v>
      </c>
      <c r="AB113" s="375" t="e">
        <f t="shared" si="174"/>
        <v>#REF!</v>
      </c>
      <c r="AC113" s="375" t="e">
        <f t="shared" si="174"/>
        <v>#REF!</v>
      </c>
      <c r="AD113" s="375" t="e">
        <f t="shared" si="174"/>
        <v>#REF!</v>
      </c>
      <c r="AE113" s="375" t="e">
        <f t="shared" si="174"/>
        <v>#REF!</v>
      </c>
      <c r="AF113" s="375" t="e">
        <f t="shared" si="174"/>
        <v>#REF!</v>
      </c>
      <c r="AG113" s="375" t="e">
        <f t="shared" si="174"/>
        <v>#REF!</v>
      </c>
      <c r="AH113" s="375" t="e">
        <f t="shared" si="174"/>
        <v>#REF!</v>
      </c>
      <c r="AI113" s="375" t="e">
        <f t="shared" si="174"/>
        <v>#REF!</v>
      </c>
      <c r="AJ113" s="375" t="e">
        <f t="shared" si="174"/>
        <v>#REF!</v>
      </c>
      <c r="AK113" s="375" t="e">
        <f t="shared" si="174"/>
        <v>#REF!</v>
      </c>
      <c r="AL113" s="375" t="e">
        <f t="shared" si="174"/>
        <v>#REF!</v>
      </c>
      <c r="AM113" s="375" t="e">
        <f t="shared" si="174"/>
        <v>#REF!</v>
      </c>
      <c r="AN113" s="375" t="e">
        <f t="shared" si="174"/>
        <v>#REF!</v>
      </c>
      <c r="AO113" s="375" t="e">
        <f t="shared" si="174"/>
        <v>#REF!</v>
      </c>
      <c r="AP113" s="375" t="e">
        <f t="shared" si="174"/>
        <v>#REF!</v>
      </c>
      <c r="AQ113" s="375" t="e">
        <f t="shared" si="174"/>
        <v>#REF!</v>
      </c>
      <c r="AR113" s="375" t="e">
        <f t="shared" si="174"/>
        <v>#REF!</v>
      </c>
      <c r="AS113" s="375" t="e">
        <f t="shared" si="174"/>
        <v>#REF!</v>
      </c>
      <c r="AT113" s="375" t="e">
        <f t="shared" si="174"/>
        <v>#REF!</v>
      </c>
      <c r="AU113" s="375" t="e">
        <f t="shared" si="174"/>
        <v>#REF!</v>
      </c>
      <c r="AV113" s="375" t="e">
        <f t="shared" si="174"/>
        <v>#REF!</v>
      </c>
      <c r="AW113" s="375" t="e">
        <f t="shared" si="174"/>
        <v>#REF!</v>
      </c>
      <c r="AX113" s="375" t="e">
        <f t="shared" si="174"/>
        <v>#REF!</v>
      </c>
      <c r="AY113" s="375" t="e">
        <f t="shared" si="174"/>
        <v>#REF!</v>
      </c>
      <c r="AZ113" s="375" t="e">
        <f t="shared" si="174"/>
        <v>#REF!</v>
      </c>
      <c r="BA113" s="375" t="e">
        <f t="shared" si="174"/>
        <v>#REF!</v>
      </c>
      <c r="BB113" s="375" t="e">
        <f t="shared" si="174"/>
        <v>#REF!</v>
      </c>
      <c r="BC113" s="375" t="e">
        <f t="shared" si="174"/>
        <v>#REF!</v>
      </c>
      <c r="BD113" s="375" t="e">
        <f t="shared" si="174"/>
        <v>#REF!</v>
      </c>
      <c r="BE113" s="375" t="e">
        <f t="shared" si="174"/>
        <v>#REF!</v>
      </c>
      <c r="BF113" s="375" t="e">
        <f t="shared" si="174"/>
        <v>#REF!</v>
      </c>
      <c r="BG113" s="375" t="e">
        <f t="shared" si="174"/>
        <v>#REF!</v>
      </c>
      <c r="BH113" s="375" t="e">
        <f t="shared" si="174"/>
        <v>#REF!</v>
      </c>
      <c r="BI113" s="375" t="e">
        <f t="shared" si="174"/>
        <v>#REF!</v>
      </c>
      <c r="BJ113" s="375" t="e">
        <f t="shared" si="174"/>
        <v>#REF!</v>
      </c>
      <c r="BK113" s="375" t="e">
        <f t="shared" si="174"/>
        <v>#REF!</v>
      </c>
      <c r="BL113" s="375" t="e">
        <f t="shared" si="174"/>
        <v>#REF!</v>
      </c>
      <c r="BM113" s="375" t="e">
        <f t="shared" si="174"/>
        <v>#REF!</v>
      </c>
      <c r="BN113" s="375" t="e">
        <f t="shared" si="174"/>
        <v>#REF!</v>
      </c>
      <c r="BO113" s="375" t="e">
        <f t="shared" si="174"/>
        <v>#REF!</v>
      </c>
      <c r="BP113" s="375" t="e">
        <f t="shared" si="174"/>
        <v>#REF!</v>
      </c>
      <c r="BQ113" s="375" t="e">
        <f t="shared" si="174"/>
        <v>#REF!</v>
      </c>
      <c r="BR113" s="375" t="e">
        <f t="shared" si="174"/>
        <v>#REF!</v>
      </c>
      <c r="BS113" s="375" t="e">
        <f t="shared" si="174"/>
        <v>#REF!</v>
      </c>
      <c r="BT113" s="375" t="e">
        <f t="shared" si="174"/>
        <v>#REF!</v>
      </c>
      <c r="BU113" s="375" t="e">
        <f t="shared" si="174"/>
        <v>#REF!</v>
      </c>
      <c r="BV113" s="375" t="e">
        <f t="shared" si="174"/>
        <v>#REF!</v>
      </c>
      <c r="BW113" s="375" t="e">
        <f t="shared" si="174"/>
        <v>#REF!</v>
      </c>
      <c r="BX113" s="375" t="e">
        <f t="shared" si="174"/>
        <v>#REF!</v>
      </c>
      <c r="BY113" s="375" t="e">
        <f t="shared" si="174"/>
        <v>#REF!</v>
      </c>
    </row>
    <row r="114" spans="1:77" ht="15.75" hidden="1" customHeight="1" outlineLevel="1" x14ac:dyDescent="0.25">
      <c r="A114" s="355" t="s">
        <v>562</v>
      </c>
      <c r="B114" s="376"/>
      <c r="C114" s="376" t="s">
        <v>563</v>
      </c>
      <c r="D114" s="358"/>
      <c r="E114" s="358"/>
      <c r="F114" s="358"/>
      <c r="G114" s="358"/>
      <c r="H114" s="358"/>
      <c r="I114" s="358"/>
      <c r="J114" s="24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298"/>
      <c r="AU114" s="298"/>
      <c r="AV114" s="298"/>
      <c r="AW114" s="298"/>
      <c r="AX114" s="298"/>
      <c r="AY114" s="298"/>
      <c r="AZ114" s="298"/>
      <c r="BA114" s="298"/>
      <c r="BB114" s="298"/>
      <c r="BC114" s="298"/>
      <c r="BD114" s="298"/>
      <c r="BE114" s="298"/>
      <c r="BF114" s="298"/>
      <c r="BG114" s="298"/>
      <c r="BH114" s="298"/>
      <c r="BI114" s="298"/>
      <c r="BJ114" s="298"/>
      <c r="BK114" s="298"/>
      <c r="BL114" s="298"/>
      <c r="BM114" s="298"/>
      <c r="BN114" s="298"/>
      <c r="BO114" s="298"/>
      <c r="BP114" s="298"/>
      <c r="BQ114" s="298"/>
      <c r="BR114" s="298"/>
      <c r="BS114" s="298"/>
      <c r="BT114" s="298"/>
      <c r="BU114" s="298"/>
      <c r="BV114" s="298"/>
      <c r="BW114" s="298"/>
      <c r="BX114" s="298"/>
      <c r="BY114" s="298"/>
    </row>
    <row r="115" spans="1:77" ht="15.75" hidden="1" customHeight="1" outlineLevel="2" x14ac:dyDescent="0.25">
      <c r="A115" s="344"/>
      <c r="B115" s="371" t="s">
        <v>564</v>
      </c>
      <c r="C115" s="372" t="s">
        <v>565</v>
      </c>
      <c r="D115" s="167">
        <f t="shared" ref="D115:I115" si="175">SUMIF($K$4:$BR$4,D$5,$K115:$BR115)</f>
        <v>-17272.727272727272</v>
      </c>
      <c r="E115" s="167">
        <f t="shared" si="175"/>
        <v>-153900</v>
      </c>
      <c r="F115" s="167">
        <f t="shared" si="175"/>
        <v>0</v>
      </c>
      <c r="G115" s="167">
        <f t="shared" si="175"/>
        <v>-20000</v>
      </c>
      <c r="H115" s="167">
        <f t="shared" si="175"/>
        <v>0</v>
      </c>
      <c r="I115" s="167">
        <f t="shared" si="175"/>
        <v>0</v>
      </c>
      <c r="J115" s="248"/>
      <c r="K115" s="370">
        <f>-SUM(CAPEX!L5:L10)+CAPEX!L19*0.1</f>
        <v>-17272.727272727272</v>
      </c>
      <c r="L115" s="370">
        <f>-SUM(CAPEX!M5:M10)</f>
        <v>-5400</v>
      </c>
      <c r="M115" s="370">
        <f>-SUM(CAPEX!N5:N10)</f>
        <v>0</v>
      </c>
      <c r="N115" s="370">
        <f>-SUM(CAPEX!O5:O10)</f>
        <v>0</v>
      </c>
      <c r="O115" s="370">
        <f>-SUM(CAPEX!P5:P10)</f>
        <v>-48500</v>
      </c>
      <c r="P115" s="370">
        <f>-SUM(CAPEX!Q5:Q10)</f>
        <v>-100000</v>
      </c>
      <c r="Q115" s="370">
        <f>-SUM(CAPEX!R5:R10)</f>
        <v>0</v>
      </c>
      <c r="R115" s="370">
        <f>-SUM(CAPEX!S5:S10)</f>
        <v>0</v>
      </c>
      <c r="S115" s="370">
        <f>-SUM(CAPEX!T5:T10)</f>
        <v>0</v>
      </c>
      <c r="T115" s="370">
        <f>-SUM(CAPEX!U5:U10)</f>
        <v>0</v>
      </c>
      <c r="U115" s="370">
        <f>-SUM(CAPEX!V5:V10)</f>
        <v>0</v>
      </c>
      <c r="V115" s="370">
        <f>-SUM(CAPEX!W5:W10)</f>
        <v>0</v>
      </c>
      <c r="W115" s="370">
        <f>-SUM(CAPEX!X5:X10)</f>
        <v>0</v>
      </c>
      <c r="X115" s="370">
        <f>-SUM(CAPEX!Y5:Y10)</f>
        <v>0</v>
      </c>
      <c r="Y115" s="370">
        <f>-SUM(CAPEX!Z5:Z10)</f>
        <v>0</v>
      </c>
      <c r="Z115" s="370">
        <f>-SUM(CAPEX!AA5:AA10)</f>
        <v>0</v>
      </c>
      <c r="AA115" s="370">
        <f>-SUM(CAPEX!AB5:AB10)</f>
        <v>0</v>
      </c>
      <c r="AB115" s="370">
        <f>-SUM(CAPEX!AC5:AC10)</f>
        <v>0</v>
      </c>
      <c r="AC115" s="370">
        <f>-SUM(CAPEX!AD5:AD10)</f>
        <v>0</v>
      </c>
      <c r="AD115" s="370">
        <f>-SUM(CAPEX!AE5:AE10)</f>
        <v>0</v>
      </c>
      <c r="AE115" s="370">
        <f>-SUM(CAPEX!AF5:AF10)</f>
        <v>0</v>
      </c>
      <c r="AF115" s="370">
        <f>-SUM(CAPEX!AG5:AG10)</f>
        <v>0</v>
      </c>
      <c r="AG115" s="370">
        <f>-SUM(CAPEX!AH5:AH10)</f>
        <v>0</v>
      </c>
      <c r="AH115" s="370">
        <f>-SUM(CAPEX!AI5:AI10)</f>
        <v>0</v>
      </c>
      <c r="AI115" s="370">
        <f>-SUM(CAPEX!AJ5:AJ10)</f>
        <v>0</v>
      </c>
      <c r="AJ115" s="370">
        <f>-SUM(CAPEX!AK5:AK10)</f>
        <v>0</v>
      </c>
      <c r="AK115" s="370">
        <f>-SUM(CAPEX!AL5:AL10)</f>
        <v>0</v>
      </c>
      <c r="AL115" s="370">
        <f>-SUM(CAPEX!AM5:AM10)</f>
        <v>0</v>
      </c>
      <c r="AM115" s="370">
        <f>-SUM(CAPEX!AN5:AN10)</f>
        <v>0</v>
      </c>
      <c r="AN115" s="370">
        <f>-SUM(CAPEX!AO5:AO10)</f>
        <v>0</v>
      </c>
      <c r="AO115" s="370">
        <f>-SUM(CAPEX!AP5:AP10)</f>
        <v>0</v>
      </c>
      <c r="AP115" s="370">
        <f>-SUM(CAPEX!AQ5:AQ10)</f>
        <v>0</v>
      </c>
      <c r="AQ115" s="370">
        <f>-SUM(CAPEX!AR5:AR10)</f>
        <v>-20000</v>
      </c>
      <c r="AR115" s="370">
        <f>-SUM(CAPEX!AS5:AS10)</f>
        <v>0</v>
      </c>
      <c r="AS115" s="370">
        <f>-SUM(CAPEX!AT5:AT10)</f>
        <v>0</v>
      </c>
      <c r="AT115" s="370">
        <f>-SUM(CAPEX!AU5:AU10)</f>
        <v>0</v>
      </c>
      <c r="AU115" s="370">
        <f>-SUM(CAPEX!AV5:AV10)</f>
        <v>0</v>
      </c>
      <c r="AV115" s="370">
        <f>-SUM(CAPEX!AW5:AW10)</f>
        <v>0</v>
      </c>
      <c r="AW115" s="370">
        <f>-SUM(CAPEX!AX5:AX10)</f>
        <v>0</v>
      </c>
      <c r="AX115" s="370">
        <f>-SUM(CAPEX!AY5:AY10)</f>
        <v>0</v>
      </c>
      <c r="AY115" s="370">
        <f>-SUM(CAPEX!AZ5:AZ10)</f>
        <v>0</v>
      </c>
      <c r="AZ115" s="370">
        <f>-SUM(CAPEX!BA5:BA10)</f>
        <v>0</v>
      </c>
      <c r="BA115" s="370">
        <f>-SUM(CAPEX!BB5:BB10)</f>
        <v>0</v>
      </c>
      <c r="BB115" s="370">
        <f>-SUM(CAPEX!BC5:BC10)</f>
        <v>0</v>
      </c>
      <c r="BC115" s="370">
        <f>-SUM(CAPEX!BD5:BD10)</f>
        <v>0</v>
      </c>
      <c r="BD115" s="370">
        <f>-SUM(CAPEX!BE5:BE10)</f>
        <v>0</v>
      </c>
      <c r="BE115" s="370">
        <f>-SUM(CAPEX!BF5:BF10)</f>
        <v>0</v>
      </c>
      <c r="BF115" s="370">
        <f>-SUM(CAPEX!BG5:BG10)</f>
        <v>0</v>
      </c>
      <c r="BG115" s="370">
        <f>-SUM(CAPEX!BH5:BH10)</f>
        <v>0</v>
      </c>
      <c r="BH115" s="370">
        <f>-SUM(CAPEX!BI5:BI10)</f>
        <v>0</v>
      </c>
      <c r="BI115" s="370">
        <f>-SUM(CAPEX!BJ5:BJ10)</f>
        <v>0</v>
      </c>
      <c r="BJ115" s="370">
        <f>-SUM(CAPEX!BK5:BK10)</f>
        <v>0</v>
      </c>
      <c r="BK115" s="370">
        <f>-SUM(CAPEX!BL5:BL10)</f>
        <v>0</v>
      </c>
      <c r="BL115" s="370">
        <f>-SUM(CAPEX!BM5:BM10)</f>
        <v>0</v>
      </c>
      <c r="BM115" s="370">
        <f>-SUM(CAPEX!BN5:BN10)</f>
        <v>0</v>
      </c>
      <c r="BN115" s="370">
        <f>-SUM(CAPEX!BO5:BO10)</f>
        <v>0</v>
      </c>
      <c r="BO115" s="370">
        <f>-SUM(CAPEX!BP5:BP10)</f>
        <v>0</v>
      </c>
      <c r="BP115" s="370">
        <f>-SUM(CAPEX!BQ5:BQ10)</f>
        <v>0</v>
      </c>
      <c r="BQ115" s="370">
        <f>-SUM(CAPEX!BR5:BR10)</f>
        <v>0</v>
      </c>
      <c r="BR115" s="370">
        <f>-SUM(CAPEX!BS5:BS10)</f>
        <v>0</v>
      </c>
      <c r="BS115" s="370">
        <f>-SUM(CAPEX!BT5:BT10)</f>
        <v>0</v>
      </c>
      <c r="BT115" s="370">
        <f>-SUM(CAPEX!BU5:BU10)</f>
        <v>0</v>
      </c>
      <c r="BU115" s="370">
        <f>-SUM(CAPEX!BV5:BV10)</f>
        <v>0</v>
      </c>
      <c r="BV115" s="370">
        <f>-SUM(CAPEX!BW5:BW10)</f>
        <v>0</v>
      </c>
      <c r="BW115" s="370">
        <f>-SUM(CAPEX!BX5:BX10)</f>
        <v>0</v>
      </c>
      <c r="BX115" s="370">
        <f>-SUM(CAPEX!BY5:BY10)</f>
        <v>0</v>
      </c>
      <c r="BY115" s="370">
        <f>-SUM(CAPEX!BZ5:BZ10)</f>
        <v>0</v>
      </c>
    </row>
    <row r="116" spans="1:77" ht="15.75" hidden="1" customHeight="1" outlineLevel="2" x14ac:dyDescent="0.25">
      <c r="A116" s="344"/>
      <c r="B116" s="371" t="s">
        <v>566</v>
      </c>
      <c r="C116" s="372" t="s">
        <v>567</v>
      </c>
      <c r="D116" s="369"/>
      <c r="E116" s="369"/>
      <c r="F116" s="369"/>
      <c r="G116" s="369"/>
      <c r="H116" s="369"/>
      <c r="I116" s="369"/>
      <c r="J116" s="248"/>
      <c r="K116" s="370"/>
      <c r="L116" s="370"/>
      <c r="M116" s="370"/>
      <c r="N116" s="370"/>
      <c r="O116" s="370"/>
      <c r="P116" s="370"/>
      <c r="Q116" s="370"/>
      <c r="R116" s="370"/>
      <c r="S116" s="370"/>
      <c r="T116" s="370"/>
      <c r="U116" s="370"/>
      <c r="V116" s="370"/>
      <c r="W116" s="370"/>
      <c r="X116" s="370"/>
      <c r="Y116" s="370"/>
      <c r="Z116" s="370"/>
      <c r="AA116" s="370"/>
      <c r="AB116" s="370"/>
      <c r="AC116" s="370"/>
      <c r="AD116" s="370"/>
      <c r="AE116" s="370"/>
      <c r="AF116" s="370"/>
      <c r="AG116" s="370"/>
      <c r="AH116" s="370"/>
      <c r="AI116" s="370"/>
      <c r="AJ116" s="370"/>
      <c r="AK116" s="370"/>
      <c r="AL116" s="370"/>
      <c r="AM116" s="370"/>
      <c r="AN116" s="370"/>
      <c r="AO116" s="370"/>
      <c r="AP116" s="370"/>
      <c r="AQ116" s="370"/>
      <c r="AR116" s="370"/>
      <c r="AS116" s="370"/>
      <c r="AT116" s="370"/>
      <c r="AU116" s="370"/>
      <c r="AV116" s="370"/>
      <c r="AW116" s="370"/>
      <c r="AX116" s="370"/>
      <c r="AY116" s="370"/>
      <c r="AZ116" s="370"/>
      <c r="BA116" s="370"/>
      <c r="BB116" s="370"/>
      <c r="BC116" s="370"/>
      <c r="BD116" s="370"/>
      <c r="BE116" s="370"/>
      <c r="BF116" s="370"/>
      <c r="BG116" s="370"/>
      <c r="BH116" s="370"/>
      <c r="BI116" s="370"/>
      <c r="BJ116" s="370"/>
      <c r="BK116" s="370"/>
      <c r="BL116" s="370"/>
      <c r="BM116" s="370"/>
      <c r="BN116" s="370"/>
      <c r="BO116" s="370"/>
      <c r="BP116" s="370"/>
      <c r="BQ116" s="370"/>
      <c r="BR116" s="370"/>
      <c r="BS116" s="370"/>
      <c r="BT116" s="370"/>
      <c r="BU116" s="370"/>
      <c r="BV116" s="370"/>
      <c r="BW116" s="370"/>
      <c r="BX116" s="370"/>
      <c r="BY116" s="370"/>
    </row>
    <row r="117" spans="1:77" ht="15.75" hidden="1" customHeight="1" outlineLevel="1" x14ac:dyDescent="0.25">
      <c r="A117" s="351" t="s">
        <v>568</v>
      </c>
      <c r="B117" s="377"/>
      <c r="C117" s="377" t="s">
        <v>569</v>
      </c>
      <c r="D117" s="374">
        <f t="shared" ref="D117:I117" si="176">SUM(D115:D116)</f>
        <v>-17272.727272727272</v>
      </c>
      <c r="E117" s="374">
        <f t="shared" si="176"/>
        <v>-153900</v>
      </c>
      <c r="F117" s="374">
        <f t="shared" si="176"/>
        <v>0</v>
      </c>
      <c r="G117" s="374">
        <f t="shared" si="176"/>
        <v>-20000</v>
      </c>
      <c r="H117" s="374">
        <f t="shared" si="176"/>
        <v>0</v>
      </c>
      <c r="I117" s="374">
        <f t="shared" si="176"/>
        <v>0</v>
      </c>
      <c r="J117" s="248"/>
      <c r="K117" s="375">
        <f t="shared" ref="K117:BY117" si="177">SUM(K115:K116)</f>
        <v>-17272.727272727272</v>
      </c>
      <c r="L117" s="375">
        <f t="shared" si="177"/>
        <v>-5400</v>
      </c>
      <c r="M117" s="375">
        <f t="shared" si="177"/>
        <v>0</v>
      </c>
      <c r="N117" s="375">
        <f t="shared" si="177"/>
        <v>0</v>
      </c>
      <c r="O117" s="375">
        <f t="shared" si="177"/>
        <v>-48500</v>
      </c>
      <c r="P117" s="375">
        <f t="shared" si="177"/>
        <v>-100000</v>
      </c>
      <c r="Q117" s="375">
        <f t="shared" si="177"/>
        <v>0</v>
      </c>
      <c r="R117" s="375">
        <f t="shared" si="177"/>
        <v>0</v>
      </c>
      <c r="S117" s="375">
        <f t="shared" si="177"/>
        <v>0</v>
      </c>
      <c r="T117" s="375">
        <f t="shared" si="177"/>
        <v>0</v>
      </c>
      <c r="U117" s="375">
        <f t="shared" si="177"/>
        <v>0</v>
      </c>
      <c r="V117" s="375">
        <f t="shared" si="177"/>
        <v>0</v>
      </c>
      <c r="W117" s="375">
        <f t="shared" si="177"/>
        <v>0</v>
      </c>
      <c r="X117" s="375">
        <f t="shared" si="177"/>
        <v>0</v>
      </c>
      <c r="Y117" s="375">
        <f t="shared" si="177"/>
        <v>0</v>
      </c>
      <c r="Z117" s="375">
        <f t="shared" si="177"/>
        <v>0</v>
      </c>
      <c r="AA117" s="375">
        <f t="shared" si="177"/>
        <v>0</v>
      </c>
      <c r="AB117" s="375">
        <f t="shared" si="177"/>
        <v>0</v>
      </c>
      <c r="AC117" s="375">
        <f t="shared" si="177"/>
        <v>0</v>
      </c>
      <c r="AD117" s="375">
        <f t="shared" si="177"/>
        <v>0</v>
      </c>
      <c r="AE117" s="375">
        <f t="shared" si="177"/>
        <v>0</v>
      </c>
      <c r="AF117" s="375">
        <f t="shared" si="177"/>
        <v>0</v>
      </c>
      <c r="AG117" s="375">
        <f t="shared" si="177"/>
        <v>0</v>
      </c>
      <c r="AH117" s="375">
        <f t="shared" si="177"/>
        <v>0</v>
      </c>
      <c r="AI117" s="375">
        <f t="shared" si="177"/>
        <v>0</v>
      </c>
      <c r="AJ117" s="375">
        <f t="shared" si="177"/>
        <v>0</v>
      </c>
      <c r="AK117" s="375">
        <f t="shared" si="177"/>
        <v>0</v>
      </c>
      <c r="AL117" s="375">
        <f t="shared" si="177"/>
        <v>0</v>
      </c>
      <c r="AM117" s="375">
        <f t="shared" si="177"/>
        <v>0</v>
      </c>
      <c r="AN117" s="375">
        <f t="shared" si="177"/>
        <v>0</v>
      </c>
      <c r="AO117" s="375">
        <f t="shared" si="177"/>
        <v>0</v>
      </c>
      <c r="AP117" s="375">
        <f t="shared" si="177"/>
        <v>0</v>
      </c>
      <c r="AQ117" s="375">
        <f t="shared" si="177"/>
        <v>-20000</v>
      </c>
      <c r="AR117" s="375">
        <f t="shared" si="177"/>
        <v>0</v>
      </c>
      <c r="AS117" s="375">
        <f t="shared" si="177"/>
        <v>0</v>
      </c>
      <c r="AT117" s="375">
        <f t="shared" si="177"/>
        <v>0</v>
      </c>
      <c r="AU117" s="375">
        <f t="shared" si="177"/>
        <v>0</v>
      </c>
      <c r="AV117" s="375">
        <f t="shared" si="177"/>
        <v>0</v>
      </c>
      <c r="AW117" s="375">
        <f t="shared" si="177"/>
        <v>0</v>
      </c>
      <c r="AX117" s="375">
        <f t="shared" si="177"/>
        <v>0</v>
      </c>
      <c r="AY117" s="375">
        <f t="shared" si="177"/>
        <v>0</v>
      </c>
      <c r="AZ117" s="375">
        <f t="shared" si="177"/>
        <v>0</v>
      </c>
      <c r="BA117" s="375">
        <f t="shared" si="177"/>
        <v>0</v>
      </c>
      <c r="BB117" s="375">
        <f t="shared" si="177"/>
        <v>0</v>
      </c>
      <c r="BC117" s="375">
        <f t="shared" si="177"/>
        <v>0</v>
      </c>
      <c r="BD117" s="375">
        <f t="shared" si="177"/>
        <v>0</v>
      </c>
      <c r="BE117" s="375">
        <f t="shared" si="177"/>
        <v>0</v>
      </c>
      <c r="BF117" s="375">
        <f t="shared" si="177"/>
        <v>0</v>
      </c>
      <c r="BG117" s="375">
        <f t="shared" si="177"/>
        <v>0</v>
      </c>
      <c r="BH117" s="375">
        <f t="shared" si="177"/>
        <v>0</v>
      </c>
      <c r="BI117" s="375">
        <f t="shared" si="177"/>
        <v>0</v>
      </c>
      <c r="BJ117" s="375">
        <f t="shared" si="177"/>
        <v>0</v>
      </c>
      <c r="BK117" s="375">
        <f t="shared" si="177"/>
        <v>0</v>
      </c>
      <c r="BL117" s="375">
        <f t="shared" si="177"/>
        <v>0</v>
      </c>
      <c r="BM117" s="375">
        <f t="shared" si="177"/>
        <v>0</v>
      </c>
      <c r="BN117" s="375">
        <f t="shared" si="177"/>
        <v>0</v>
      </c>
      <c r="BO117" s="375">
        <f t="shared" si="177"/>
        <v>0</v>
      </c>
      <c r="BP117" s="375">
        <f t="shared" si="177"/>
        <v>0</v>
      </c>
      <c r="BQ117" s="375">
        <f t="shared" si="177"/>
        <v>0</v>
      </c>
      <c r="BR117" s="375">
        <f t="shared" si="177"/>
        <v>0</v>
      </c>
      <c r="BS117" s="375">
        <f t="shared" si="177"/>
        <v>0</v>
      </c>
      <c r="BT117" s="375">
        <f t="shared" si="177"/>
        <v>0</v>
      </c>
      <c r="BU117" s="375">
        <f t="shared" si="177"/>
        <v>0</v>
      </c>
      <c r="BV117" s="375">
        <f t="shared" si="177"/>
        <v>0</v>
      </c>
      <c r="BW117" s="375">
        <f t="shared" si="177"/>
        <v>0</v>
      </c>
      <c r="BX117" s="375">
        <f t="shared" si="177"/>
        <v>0</v>
      </c>
      <c r="BY117" s="375">
        <f t="shared" si="177"/>
        <v>0</v>
      </c>
    </row>
    <row r="118" spans="1:77" ht="15.75" hidden="1" customHeight="1" outlineLevel="1" x14ac:dyDescent="0.25">
      <c r="A118" s="355" t="s">
        <v>570</v>
      </c>
      <c r="B118" s="376"/>
      <c r="C118" s="376" t="s">
        <v>571</v>
      </c>
      <c r="D118" s="358"/>
      <c r="E118" s="358"/>
      <c r="F118" s="358"/>
      <c r="G118" s="358"/>
      <c r="H118" s="358"/>
      <c r="I118" s="358"/>
      <c r="J118" s="24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298"/>
      <c r="AQ118" s="298"/>
      <c r="AR118" s="298"/>
      <c r="AS118" s="298"/>
      <c r="AT118" s="298"/>
      <c r="AU118" s="298"/>
      <c r="AV118" s="298"/>
      <c r="AW118" s="298"/>
      <c r="AX118" s="298"/>
      <c r="AY118" s="298"/>
      <c r="AZ118" s="298"/>
      <c r="BA118" s="298"/>
      <c r="BB118" s="298"/>
      <c r="BC118" s="298"/>
      <c r="BD118" s="298"/>
      <c r="BE118" s="298"/>
      <c r="BF118" s="298"/>
      <c r="BG118" s="298"/>
      <c r="BH118" s="298"/>
      <c r="BI118" s="298"/>
      <c r="BJ118" s="298"/>
      <c r="BK118" s="298"/>
      <c r="BL118" s="298"/>
      <c r="BM118" s="298"/>
      <c r="BN118" s="298"/>
      <c r="BO118" s="298"/>
      <c r="BP118" s="298"/>
      <c r="BQ118" s="298"/>
      <c r="BR118" s="298"/>
      <c r="BS118" s="298"/>
      <c r="BT118" s="298"/>
      <c r="BU118" s="298"/>
      <c r="BV118" s="298"/>
      <c r="BW118" s="298"/>
      <c r="BX118" s="298"/>
      <c r="BY118" s="298"/>
    </row>
    <row r="119" spans="1:77" ht="15.75" hidden="1" customHeight="1" outlineLevel="2" x14ac:dyDescent="0.25">
      <c r="A119" s="344"/>
      <c r="B119" s="344" t="s">
        <v>528</v>
      </c>
      <c r="C119" s="290" t="s">
        <v>572</v>
      </c>
      <c r="D119" s="167">
        <f t="shared" ref="D119:I119" si="178">SUMIF($K$4:$BR$4,D$5,$K119:$BR119)</f>
        <v>0</v>
      </c>
      <c r="E119" s="167">
        <f t="shared" si="178"/>
        <v>423600.00000000006</v>
      </c>
      <c r="F119" s="167">
        <f t="shared" si="178"/>
        <v>0</v>
      </c>
      <c r="G119" s="167">
        <f t="shared" si="178"/>
        <v>0</v>
      </c>
      <c r="H119" s="167">
        <f t="shared" si="178"/>
        <v>0</v>
      </c>
      <c r="I119" s="167">
        <f t="shared" si="178"/>
        <v>0</v>
      </c>
      <c r="J119" s="248"/>
      <c r="K119" s="167"/>
      <c r="L119" s="167">
        <v>100000</v>
      </c>
      <c r="M119" s="167">
        <f>M93-L93</f>
        <v>0</v>
      </c>
      <c r="N119" s="167">
        <f>(Investment!$F$30-100000)/3</f>
        <v>107866.66666666667</v>
      </c>
      <c r="O119" s="167">
        <v>0</v>
      </c>
      <c r="P119" s="167">
        <f>+N119</f>
        <v>107866.66666666667</v>
      </c>
      <c r="Q119" s="167">
        <v>0</v>
      </c>
      <c r="R119" s="167">
        <f>+P119</f>
        <v>107866.66666666667</v>
      </c>
      <c r="S119" s="167"/>
      <c r="T119" s="167"/>
      <c r="U119" s="167">
        <f t="shared" ref="U119:V119" si="179">U93-T93</f>
        <v>0</v>
      </c>
      <c r="V119" s="167">
        <f t="shared" si="179"/>
        <v>0</v>
      </c>
      <c r="W119" s="167">
        <f>T119</f>
        <v>0</v>
      </c>
      <c r="X119" s="167">
        <f t="shared" ref="X119:Y119" si="180">X93-W93</f>
        <v>0</v>
      </c>
      <c r="Y119" s="167">
        <f t="shared" si="180"/>
        <v>0</v>
      </c>
      <c r="Z119" s="167">
        <f>W119</f>
        <v>0</v>
      </c>
      <c r="AA119" s="167"/>
      <c r="AB119" s="167"/>
      <c r="AC119" s="167"/>
      <c r="AD119" s="167"/>
      <c r="AE119" s="167"/>
      <c r="AF119" s="167"/>
      <c r="AG119" s="167"/>
      <c r="AH119" s="167">
        <f t="shared" ref="AH119:BY119" si="181">AH93-AG93</f>
        <v>0</v>
      </c>
      <c r="AI119" s="167">
        <f t="shared" si="181"/>
        <v>0</v>
      </c>
      <c r="AJ119" s="167">
        <f t="shared" si="181"/>
        <v>0</v>
      </c>
      <c r="AK119" s="167">
        <f t="shared" si="181"/>
        <v>0</v>
      </c>
      <c r="AL119" s="167">
        <f t="shared" si="181"/>
        <v>0</v>
      </c>
      <c r="AM119" s="167">
        <f t="shared" si="181"/>
        <v>0</v>
      </c>
      <c r="AN119" s="167">
        <f t="shared" si="181"/>
        <v>0</v>
      </c>
      <c r="AO119" s="167">
        <f t="shared" si="181"/>
        <v>0</v>
      </c>
      <c r="AP119" s="167">
        <f t="shared" si="181"/>
        <v>0</v>
      </c>
      <c r="AQ119" s="167">
        <f t="shared" si="181"/>
        <v>0</v>
      </c>
      <c r="AR119" s="167">
        <f t="shared" si="181"/>
        <v>0</v>
      </c>
      <c r="AS119" s="167">
        <f t="shared" si="181"/>
        <v>0</v>
      </c>
      <c r="AT119" s="167">
        <f t="shared" si="181"/>
        <v>0</v>
      </c>
      <c r="AU119" s="167">
        <f t="shared" si="181"/>
        <v>0</v>
      </c>
      <c r="AV119" s="167">
        <f t="shared" si="181"/>
        <v>0</v>
      </c>
      <c r="AW119" s="167">
        <f t="shared" si="181"/>
        <v>0</v>
      </c>
      <c r="AX119" s="167">
        <f t="shared" si="181"/>
        <v>0</v>
      </c>
      <c r="AY119" s="167">
        <f t="shared" si="181"/>
        <v>0</v>
      </c>
      <c r="AZ119" s="167">
        <f t="shared" si="181"/>
        <v>0</v>
      </c>
      <c r="BA119" s="167">
        <f t="shared" si="181"/>
        <v>0</v>
      </c>
      <c r="BB119" s="167">
        <f t="shared" si="181"/>
        <v>0</v>
      </c>
      <c r="BC119" s="167">
        <f t="shared" si="181"/>
        <v>0</v>
      </c>
      <c r="BD119" s="167">
        <f t="shared" si="181"/>
        <v>0</v>
      </c>
      <c r="BE119" s="167">
        <f t="shared" si="181"/>
        <v>0</v>
      </c>
      <c r="BF119" s="167">
        <f t="shared" si="181"/>
        <v>0</v>
      </c>
      <c r="BG119" s="167">
        <f t="shared" si="181"/>
        <v>0</v>
      </c>
      <c r="BH119" s="167">
        <f t="shared" si="181"/>
        <v>0</v>
      </c>
      <c r="BI119" s="167">
        <f t="shared" si="181"/>
        <v>0</v>
      </c>
      <c r="BJ119" s="167">
        <f t="shared" si="181"/>
        <v>0</v>
      </c>
      <c r="BK119" s="167">
        <f t="shared" si="181"/>
        <v>0</v>
      </c>
      <c r="BL119" s="167">
        <f t="shared" si="181"/>
        <v>0</v>
      </c>
      <c r="BM119" s="167">
        <f t="shared" si="181"/>
        <v>0</v>
      </c>
      <c r="BN119" s="167">
        <f t="shared" si="181"/>
        <v>0</v>
      </c>
      <c r="BO119" s="167">
        <f t="shared" si="181"/>
        <v>0</v>
      </c>
      <c r="BP119" s="167">
        <f t="shared" si="181"/>
        <v>0</v>
      </c>
      <c r="BQ119" s="167">
        <f t="shared" si="181"/>
        <v>0</v>
      </c>
      <c r="BR119" s="167">
        <f t="shared" si="181"/>
        <v>0</v>
      </c>
      <c r="BS119" s="167">
        <f t="shared" si="181"/>
        <v>0</v>
      </c>
      <c r="BT119" s="167">
        <f t="shared" si="181"/>
        <v>0</v>
      </c>
      <c r="BU119" s="167">
        <f t="shared" si="181"/>
        <v>0</v>
      </c>
      <c r="BV119" s="167">
        <f t="shared" si="181"/>
        <v>0</v>
      </c>
      <c r="BW119" s="167">
        <f t="shared" si="181"/>
        <v>0</v>
      </c>
      <c r="BX119" s="167">
        <f t="shared" si="181"/>
        <v>0</v>
      </c>
      <c r="BY119" s="167">
        <f t="shared" si="181"/>
        <v>0</v>
      </c>
    </row>
    <row r="120" spans="1:77" ht="15.75" hidden="1" customHeight="1" outlineLevel="2" x14ac:dyDescent="0.25">
      <c r="A120" s="344"/>
      <c r="B120" s="344" t="s">
        <v>573</v>
      </c>
      <c r="C120" s="290" t="s">
        <v>574</v>
      </c>
      <c r="D120" s="167">
        <f t="shared" ref="D120:I120" si="182">SUMIF($K$4:$BR$4,D$5,$K120:$BR120)</f>
        <v>0</v>
      </c>
      <c r="E120" s="167">
        <f t="shared" si="182"/>
        <v>0</v>
      </c>
      <c r="F120" s="167">
        <f t="shared" si="182"/>
        <v>0</v>
      </c>
      <c r="G120" s="167">
        <f t="shared" si="182"/>
        <v>0</v>
      </c>
      <c r="H120" s="167">
        <f t="shared" si="182"/>
        <v>0</v>
      </c>
      <c r="I120" s="167">
        <f t="shared" si="182"/>
        <v>0</v>
      </c>
      <c r="J120" s="248"/>
      <c r="K120" s="167"/>
      <c r="L120" s="167"/>
      <c r="M120" s="167"/>
      <c r="N120" s="167"/>
      <c r="O120" s="167"/>
      <c r="P120" s="167"/>
      <c r="Q120" s="167"/>
      <c r="R120" s="167"/>
      <c r="S120" s="167"/>
      <c r="T120" s="167"/>
      <c r="U120" s="167"/>
      <c r="V120" s="167"/>
      <c r="W120" s="167"/>
      <c r="X120" s="167"/>
      <c r="Y120" s="167"/>
      <c r="Z120" s="167"/>
      <c r="AA120" s="167"/>
      <c r="AB120" s="167"/>
      <c r="AC120" s="167"/>
      <c r="AD120" s="167"/>
      <c r="AE120" s="167"/>
      <c r="AF120" s="167"/>
      <c r="AG120" s="167"/>
      <c r="AH120" s="167"/>
      <c r="AI120" s="167"/>
      <c r="AJ120" s="167"/>
      <c r="AK120" s="167"/>
      <c r="AL120" s="167"/>
      <c r="AM120" s="167"/>
      <c r="AN120" s="167"/>
      <c r="AO120" s="167"/>
      <c r="AP120" s="167"/>
      <c r="AQ120" s="167"/>
      <c r="AR120" s="167"/>
      <c r="AS120" s="167"/>
      <c r="AT120" s="167"/>
      <c r="AU120" s="167"/>
      <c r="AV120" s="167"/>
      <c r="AW120" s="167"/>
      <c r="AX120" s="167"/>
      <c r="AY120" s="167"/>
      <c r="AZ120" s="167"/>
      <c r="BA120" s="167"/>
      <c r="BB120" s="167"/>
      <c r="BC120" s="167"/>
      <c r="BD120" s="167"/>
      <c r="BE120" s="167"/>
      <c r="BF120" s="167"/>
      <c r="BG120" s="167"/>
      <c r="BH120" s="167"/>
      <c r="BI120" s="167"/>
      <c r="BJ120" s="167"/>
      <c r="BK120" s="167"/>
      <c r="BL120" s="167"/>
      <c r="BM120" s="167"/>
      <c r="BN120" s="167"/>
      <c r="BO120" s="167"/>
      <c r="BP120" s="167"/>
      <c r="BQ120" s="167"/>
      <c r="BR120" s="167"/>
      <c r="BS120" s="167"/>
      <c r="BT120" s="167"/>
      <c r="BU120" s="167"/>
      <c r="BV120" s="167"/>
      <c r="BW120" s="167"/>
      <c r="BX120" s="167"/>
      <c r="BY120" s="167"/>
    </row>
    <row r="121" spans="1:77" ht="15.75" hidden="1" customHeight="1" outlineLevel="2" x14ac:dyDescent="0.25">
      <c r="A121" s="344"/>
      <c r="B121" s="344" t="s">
        <v>575</v>
      </c>
      <c r="C121" s="290" t="s">
        <v>576</v>
      </c>
      <c r="D121" s="167">
        <f t="shared" ref="D121:I121" si="183">SUMIF($K$4:$BR$4,D$5,$K121:$BR121)</f>
        <v>0</v>
      </c>
      <c r="E121" s="167">
        <f t="shared" si="183"/>
        <v>0</v>
      </c>
      <c r="F121" s="167">
        <f t="shared" si="183"/>
        <v>0</v>
      </c>
      <c r="G121" s="167">
        <f t="shared" si="183"/>
        <v>0</v>
      </c>
      <c r="H121" s="167">
        <f t="shared" si="183"/>
        <v>0</v>
      </c>
      <c r="I121" s="167">
        <f t="shared" si="183"/>
        <v>0</v>
      </c>
      <c r="J121" s="248"/>
      <c r="K121" s="167"/>
      <c r="L121" s="167"/>
      <c r="M121" s="167"/>
      <c r="N121" s="167"/>
      <c r="O121" s="167"/>
      <c r="P121" s="167"/>
      <c r="Q121" s="167"/>
      <c r="R121" s="167"/>
      <c r="S121" s="167"/>
      <c r="T121" s="167"/>
      <c r="U121" s="167"/>
      <c r="V121" s="167"/>
      <c r="W121" s="167"/>
      <c r="X121" s="167"/>
      <c r="Y121" s="167"/>
      <c r="Z121" s="167"/>
      <c r="AA121" s="167"/>
      <c r="AB121" s="167"/>
      <c r="AC121" s="167"/>
      <c r="AD121" s="167"/>
      <c r="AE121" s="167"/>
      <c r="AF121" s="167"/>
      <c r="AG121" s="167"/>
      <c r="AH121" s="167"/>
      <c r="AI121" s="167"/>
      <c r="AJ121" s="167"/>
      <c r="AK121" s="167"/>
      <c r="AL121" s="167"/>
      <c r="AM121" s="167"/>
      <c r="AN121" s="167"/>
      <c r="AO121" s="167"/>
      <c r="AP121" s="167"/>
      <c r="AQ121" s="167"/>
      <c r="AR121" s="167"/>
      <c r="AS121" s="167"/>
      <c r="AT121" s="167"/>
      <c r="AU121" s="167"/>
      <c r="AV121" s="167"/>
      <c r="AW121" s="167"/>
      <c r="AX121" s="167"/>
      <c r="AY121" s="167"/>
      <c r="AZ121" s="167"/>
      <c r="BA121" s="167"/>
      <c r="BB121" s="167"/>
      <c r="BC121" s="167"/>
      <c r="BD121" s="167"/>
      <c r="BE121" s="167"/>
      <c r="BF121" s="167"/>
      <c r="BG121" s="167"/>
      <c r="BH121" s="167"/>
      <c r="BI121" s="167"/>
      <c r="BJ121" s="167"/>
      <c r="BK121" s="167"/>
      <c r="BL121" s="167"/>
      <c r="BM121" s="167"/>
      <c r="BN121" s="167"/>
      <c r="BO121" s="167"/>
      <c r="BP121" s="167"/>
      <c r="BQ121" s="167"/>
      <c r="BR121" s="167"/>
      <c r="BS121" s="167"/>
      <c r="BT121" s="167"/>
      <c r="BU121" s="167"/>
      <c r="BV121" s="167"/>
      <c r="BW121" s="167"/>
      <c r="BX121" s="167"/>
      <c r="BY121" s="167"/>
    </row>
    <row r="122" spans="1:77" ht="15.75" hidden="1" customHeight="1" outlineLevel="2" x14ac:dyDescent="0.25">
      <c r="A122" s="344"/>
      <c r="B122" s="371" t="s">
        <v>577</v>
      </c>
      <c r="C122" s="372" t="s">
        <v>578</v>
      </c>
      <c r="D122" s="167">
        <f t="shared" ref="D122:I122" si="184">SUMIF($K$4:$BR$4,D$5,$K122:$BR122)</f>
        <v>0</v>
      </c>
      <c r="E122" s="167">
        <f t="shared" si="184"/>
        <v>0</v>
      </c>
      <c r="F122" s="167">
        <f t="shared" si="184"/>
        <v>0</v>
      </c>
      <c r="G122" s="167">
        <f t="shared" si="184"/>
        <v>0</v>
      </c>
      <c r="H122" s="167">
        <f t="shared" si="184"/>
        <v>0</v>
      </c>
      <c r="I122" s="167">
        <f t="shared" si="184"/>
        <v>0</v>
      </c>
      <c r="J122" s="248"/>
      <c r="K122" s="167"/>
      <c r="L122" s="167"/>
      <c r="M122" s="167"/>
      <c r="N122" s="167"/>
      <c r="O122" s="167"/>
      <c r="P122" s="167"/>
      <c r="Q122" s="167"/>
      <c r="R122" s="167"/>
      <c r="S122" s="167"/>
      <c r="T122" s="167"/>
      <c r="U122" s="167"/>
      <c r="V122" s="167"/>
      <c r="W122" s="167"/>
      <c r="X122" s="167"/>
      <c r="Y122" s="167"/>
      <c r="Z122" s="167"/>
      <c r="AA122" s="167"/>
      <c r="AB122" s="167"/>
      <c r="AC122" s="167"/>
      <c r="AD122" s="167"/>
      <c r="AE122" s="167"/>
      <c r="AF122" s="167"/>
      <c r="AG122" s="167"/>
      <c r="AH122" s="167"/>
      <c r="AI122" s="167"/>
      <c r="AJ122" s="167"/>
      <c r="AK122" s="167"/>
      <c r="AL122" s="167"/>
      <c r="AM122" s="167"/>
      <c r="AN122" s="167"/>
      <c r="AO122" s="167"/>
      <c r="AP122" s="167"/>
      <c r="AQ122" s="167"/>
      <c r="AR122" s="167"/>
      <c r="AS122" s="167"/>
      <c r="AT122" s="167"/>
      <c r="AU122" s="167"/>
      <c r="AV122" s="167"/>
      <c r="AW122" s="167"/>
      <c r="AX122" s="167"/>
      <c r="AY122" s="167"/>
      <c r="AZ122" s="167"/>
      <c r="BA122" s="167"/>
      <c r="BB122" s="167"/>
      <c r="BC122" s="167"/>
      <c r="BD122" s="167"/>
      <c r="BE122" s="167"/>
      <c r="BF122" s="167"/>
      <c r="BG122" s="167"/>
      <c r="BH122" s="167"/>
      <c r="BI122" s="167"/>
      <c r="BJ122" s="167"/>
      <c r="BK122" s="167"/>
      <c r="BL122" s="167"/>
      <c r="BM122" s="167"/>
      <c r="BN122" s="167"/>
      <c r="BO122" s="167"/>
      <c r="BP122" s="167"/>
      <c r="BQ122" s="167"/>
      <c r="BR122" s="167"/>
      <c r="BS122" s="167"/>
      <c r="BT122" s="167"/>
      <c r="BU122" s="167"/>
      <c r="BV122" s="167"/>
      <c r="BW122" s="167"/>
      <c r="BX122" s="167"/>
      <c r="BY122" s="167"/>
    </row>
    <row r="123" spans="1:77" ht="15.75" hidden="1" customHeight="1" outlineLevel="2" x14ac:dyDescent="0.25">
      <c r="A123" s="344"/>
      <c r="B123" s="344" t="s">
        <v>579</v>
      </c>
      <c r="C123" s="290" t="s">
        <v>580</v>
      </c>
      <c r="D123" s="167">
        <f t="shared" ref="D123:I123" si="185">SUMIF($K$4:$BR$4,D$5,$K123:$BR123)</f>
        <v>0</v>
      </c>
      <c r="E123" s="167">
        <f t="shared" si="185"/>
        <v>0</v>
      </c>
      <c r="F123" s="167">
        <f t="shared" si="185"/>
        <v>0</v>
      </c>
      <c r="G123" s="167">
        <f t="shared" si="185"/>
        <v>0</v>
      </c>
      <c r="H123" s="167">
        <f t="shared" si="185"/>
        <v>0</v>
      </c>
      <c r="I123" s="167">
        <f t="shared" si="185"/>
        <v>0</v>
      </c>
      <c r="J123" s="248"/>
      <c r="K123" s="167"/>
      <c r="L123" s="167"/>
      <c r="M123" s="167"/>
      <c r="N123" s="167"/>
      <c r="O123" s="167"/>
      <c r="P123" s="167"/>
      <c r="Q123" s="167"/>
      <c r="R123" s="167"/>
      <c r="S123" s="167"/>
      <c r="T123" s="167"/>
      <c r="U123" s="167"/>
      <c r="V123" s="167"/>
      <c r="W123" s="167"/>
      <c r="X123" s="167"/>
      <c r="Y123" s="167"/>
      <c r="Z123" s="167"/>
      <c r="AA123" s="167"/>
      <c r="AB123" s="167"/>
      <c r="AC123" s="167"/>
      <c r="AD123" s="167"/>
      <c r="AE123" s="167"/>
      <c r="AF123" s="167"/>
      <c r="AG123" s="167"/>
      <c r="AH123" s="167"/>
      <c r="AI123" s="167"/>
      <c r="AJ123" s="167"/>
      <c r="AK123" s="167"/>
      <c r="AL123" s="167"/>
      <c r="AM123" s="167"/>
      <c r="AN123" s="167"/>
      <c r="AO123" s="167"/>
      <c r="AP123" s="167"/>
      <c r="AQ123" s="167"/>
      <c r="AR123" s="167"/>
      <c r="AS123" s="167"/>
      <c r="AT123" s="167"/>
      <c r="AU123" s="167"/>
      <c r="AV123" s="167"/>
      <c r="AW123" s="167"/>
      <c r="AX123" s="167"/>
      <c r="AY123" s="167"/>
      <c r="AZ123" s="167"/>
      <c r="BA123" s="167"/>
      <c r="BB123" s="167"/>
      <c r="BC123" s="167"/>
      <c r="BD123" s="167"/>
      <c r="BE123" s="167"/>
      <c r="BF123" s="167"/>
      <c r="BG123" s="167"/>
      <c r="BH123" s="167"/>
      <c r="BI123" s="167"/>
      <c r="BJ123" s="167"/>
      <c r="BK123" s="167"/>
      <c r="BL123" s="167"/>
      <c r="BM123" s="167"/>
      <c r="BN123" s="167"/>
      <c r="BO123" s="167"/>
      <c r="BP123" s="167"/>
      <c r="BQ123" s="167"/>
      <c r="BR123" s="167"/>
      <c r="BS123" s="167"/>
      <c r="BT123" s="167"/>
      <c r="BU123" s="167"/>
      <c r="BV123" s="167"/>
      <c r="BW123" s="167"/>
      <c r="BX123" s="167"/>
      <c r="BY123" s="167"/>
    </row>
    <row r="124" spans="1:77" ht="15.75" hidden="1" customHeight="1" outlineLevel="1" x14ac:dyDescent="0.25">
      <c r="A124" s="301" t="s">
        <v>581</v>
      </c>
      <c r="B124" s="373"/>
      <c r="C124" s="373" t="s">
        <v>582</v>
      </c>
      <c r="D124" s="374">
        <f t="shared" ref="D124:I124" si="186">SUM(D119:D123)</f>
        <v>0</v>
      </c>
      <c r="E124" s="374">
        <f t="shared" si="186"/>
        <v>423600.00000000006</v>
      </c>
      <c r="F124" s="374">
        <f t="shared" si="186"/>
        <v>0</v>
      </c>
      <c r="G124" s="374">
        <f t="shared" si="186"/>
        <v>0</v>
      </c>
      <c r="H124" s="374">
        <f t="shared" si="186"/>
        <v>0</v>
      </c>
      <c r="I124" s="374">
        <f t="shared" si="186"/>
        <v>0</v>
      </c>
      <c r="J124" s="248"/>
      <c r="K124" s="375">
        <f t="shared" ref="K124:BY124" si="187">SUM(K119:K123)</f>
        <v>0</v>
      </c>
      <c r="L124" s="375">
        <f t="shared" si="187"/>
        <v>100000</v>
      </c>
      <c r="M124" s="375">
        <f t="shared" si="187"/>
        <v>0</v>
      </c>
      <c r="N124" s="375">
        <f t="shared" si="187"/>
        <v>107866.66666666667</v>
      </c>
      <c r="O124" s="375">
        <f t="shared" si="187"/>
        <v>0</v>
      </c>
      <c r="P124" s="375">
        <f t="shared" si="187"/>
        <v>107866.66666666667</v>
      </c>
      <c r="Q124" s="375">
        <f t="shared" si="187"/>
        <v>0</v>
      </c>
      <c r="R124" s="375">
        <f t="shared" si="187"/>
        <v>107866.66666666667</v>
      </c>
      <c r="S124" s="375">
        <f t="shared" si="187"/>
        <v>0</v>
      </c>
      <c r="T124" s="375">
        <f t="shared" si="187"/>
        <v>0</v>
      </c>
      <c r="U124" s="375">
        <f t="shared" si="187"/>
        <v>0</v>
      </c>
      <c r="V124" s="375">
        <f t="shared" si="187"/>
        <v>0</v>
      </c>
      <c r="W124" s="375">
        <f t="shared" si="187"/>
        <v>0</v>
      </c>
      <c r="X124" s="375">
        <f t="shared" si="187"/>
        <v>0</v>
      </c>
      <c r="Y124" s="375">
        <f t="shared" si="187"/>
        <v>0</v>
      </c>
      <c r="Z124" s="375">
        <f t="shared" si="187"/>
        <v>0</v>
      </c>
      <c r="AA124" s="375">
        <f t="shared" si="187"/>
        <v>0</v>
      </c>
      <c r="AB124" s="375">
        <f t="shared" si="187"/>
        <v>0</v>
      </c>
      <c r="AC124" s="375">
        <f t="shared" si="187"/>
        <v>0</v>
      </c>
      <c r="AD124" s="375">
        <f t="shared" si="187"/>
        <v>0</v>
      </c>
      <c r="AE124" s="375">
        <f t="shared" si="187"/>
        <v>0</v>
      </c>
      <c r="AF124" s="375">
        <f t="shared" si="187"/>
        <v>0</v>
      </c>
      <c r="AG124" s="375">
        <f t="shared" si="187"/>
        <v>0</v>
      </c>
      <c r="AH124" s="375">
        <f t="shared" si="187"/>
        <v>0</v>
      </c>
      <c r="AI124" s="375">
        <f t="shared" si="187"/>
        <v>0</v>
      </c>
      <c r="AJ124" s="375">
        <f t="shared" si="187"/>
        <v>0</v>
      </c>
      <c r="AK124" s="375">
        <f t="shared" si="187"/>
        <v>0</v>
      </c>
      <c r="AL124" s="375">
        <f t="shared" si="187"/>
        <v>0</v>
      </c>
      <c r="AM124" s="375">
        <f t="shared" si="187"/>
        <v>0</v>
      </c>
      <c r="AN124" s="375">
        <f t="shared" si="187"/>
        <v>0</v>
      </c>
      <c r="AO124" s="375">
        <f t="shared" si="187"/>
        <v>0</v>
      </c>
      <c r="AP124" s="375">
        <f t="shared" si="187"/>
        <v>0</v>
      </c>
      <c r="AQ124" s="375">
        <f t="shared" si="187"/>
        <v>0</v>
      </c>
      <c r="AR124" s="375">
        <f t="shared" si="187"/>
        <v>0</v>
      </c>
      <c r="AS124" s="375">
        <f t="shared" si="187"/>
        <v>0</v>
      </c>
      <c r="AT124" s="375">
        <f t="shared" si="187"/>
        <v>0</v>
      </c>
      <c r="AU124" s="375">
        <f t="shared" si="187"/>
        <v>0</v>
      </c>
      <c r="AV124" s="375">
        <f t="shared" si="187"/>
        <v>0</v>
      </c>
      <c r="AW124" s="375">
        <f t="shared" si="187"/>
        <v>0</v>
      </c>
      <c r="AX124" s="375">
        <f t="shared" si="187"/>
        <v>0</v>
      </c>
      <c r="AY124" s="375">
        <f t="shared" si="187"/>
        <v>0</v>
      </c>
      <c r="AZ124" s="375">
        <f t="shared" si="187"/>
        <v>0</v>
      </c>
      <c r="BA124" s="375">
        <f t="shared" si="187"/>
        <v>0</v>
      </c>
      <c r="BB124" s="375">
        <f t="shared" si="187"/>
        <v>0</v>
      </c>
      <c r="BC124" s="375">
        <f t="shared" si="187"/>
        <v>0</v>
      </c>
      <c r="BD124" s="375">
        <f t="shared" si="187"/>
        <v>0</v>
      </c>
      <c r="BE124" s="375">
        <f t="shared" si="187"/>
        <v>0</v>
      </c>
      <c r="BF124" s="375">
        <f t="shared" si="187"/>
        <v>0</v>
      </c>
      <c r="BG124" s="375">
        <f t="shared" si="187"/>
        <v>0</v>
      </c>
      <c r="BH124" s="375">
        <f t="shared" si="187"/>
        <v>0</v>
      </c>
      <c r="BI124" s="375">
        <f t="shared" si="187"/>
        <v>0</v>
      </c>
      <c r="BJ124" s="375">
        <f t="shared" si="187"/>
        <v>0</v>
      </c>
      <c r="BK124" s="375">
        <f t="shared" si="187"/>
        <v>0</v>
      </c>
      <c r="BL124" s="375">
        <f t="shared" si="187"/>
        <v>0</v>
      </c>
      <c r="BM124" s="375">
        <f t="shared" si="187"/>
        <v>0</v>
      </c>
      <c r="BN124" s="375">
        <f t="shared" si="187"/>
        <v>0</v>
      </c>
      <c r="BO124" s="375">
        <f t="shared" si="187"/>
        <v>0</v>
      </c>
      <c r="BP124" s="375">
        <f t="shared" si="187"/>
        <v>0</v>
      </c>
      <c r="BQ124" s="375">
        <f t="shared" si="187"/>
        <v>0</v>
      </c>
      <c r="BR124" s="375">
        <f t="shared" si="187"/>
        <v>0</v>
      </c>
      <c r="BS124" s="375">
        <f t="shared" si="187"/>
        <v>0</v>
      </c>
      <c r="BT124" s="375">
        <f t="shared" si="187"/>
        <v>0</v>
      </c>
      <c r="BU124" s="375">
        <f t="shared" si="187"/>
        <v>0</v>
      </c>
      <c r="BV124" s="375">
        <f t="shared" si="187"/>
        <v>0</v>
      </c>
      <c r="BW124" s="375">
        <f t="shared" si="187"/>
        <v>0</v>
      </c>
      <c r="BX124" s="375">
        <f t="shared" si="187"/>
        <v>0</v>
      </c>
      <c r="BY124" s="375">
        <f t="shared" si="187"/>
        <v>0</v>
      </c>
    </row>
    <row r="125" spans="1:77" ht="15.75" hidden="1" customHeight="1" outlineLevel="1" x14ac:dyDescent="0.25">
      <c r="A125" s="344"/>
      <c r="B125" s="371"/>
      <c r="C125" s="371"/>
      <c r="D125" s="304"/>
      <c r="E125" s="304"/>
      <c r="F125" s="304"/>
      <c r="G125" s="304"/>
      <c r="H125" s="304"/>
      <c r="I125" s="304"/>
      <c r="J125" s="248"/>
      <c r="K125" s="167"/>
      <c r="L125" s="167"/>
      <c r="M125" s="167"/>
      <c r="N125" s="167"/>
      <c r="O125" s="167"/>
      <c r="P125" s="167"/>
      <c r="Q125" s="167"/>
      <c r="R125" s="167"/>
      <c r="S125" s="167"/>
      <c r="T125" s="167"/>
      <c r="U125" s="167"/>
      <c r="V125" s="167"/>
      <c r="W125" s="167"/>
      <c r="X125" s="167"/>
      <c r="Y125" s="167"/>
      <c r="Z125" s="167"/>
      <c r="AA125" s="167"/>
      <c r="AB125" s="167"/>
      <c r="AC125" s="167"/>
      <c r="AD125" s="167"/>
      <c r="AE125" s="167"/>
      <c r="AF125" s="167"/>
      <c r="AG125" s="167"/>
      <c r="AH125" s="167"/>
      <c r="AI125" s="167"/>
      <c r="AJ125" s="167"/>
      <c r="AK125" s="167"/>
      <c r="AL125" s="167"/>
      <c r="AM125" s="167"/>
      <c r="AN125" s="167"/>
      <c r="AO125" s="167"/>
      <c r="AP125" s="167"/>
      <c r="AQ125" s="167"/>
      <c r="AR125" s="167"/>
      <c r="AS125" s="167"/>
      <c r="AT125" s="167"/>
      <c r="AU125" s="167"/>
      <c r="AV125" s="167"/>
      <c r="AW125" s="167"/>
      <c r="AX125" s="167"/>
      <c r="AY125" s="167"/>
      <c r="AZ125" s="167"/>
      <c r="BA125" s="167"/>
      <c r="BB125" s="167"/>
      <c r="BC125" s="167"/>
      <c r="BD125" s="167"/>
      <c r="BE125" s="167"/>
      <c r="BF125" s="167"/>
      <c r="BG125" s="167"/>
      <c r="BH125" s="167"/>
      <c r="BI125" s="167"/>
      <c r="BJ125" s="167"/>
      <c r="BK125" s="167"/>
      <c r="BL125" s="167"/>
      <c r="BM125" s="167"/>
      <c r="BN125" s="167"/>
      <c r="BO125" s="167"/>
      <c r="BP125" s="167"/>
      <c r="BQ125" s="167"/>
      <c r="BR125" s="167"/>
      <c r="BS125" s="167"/>
      <c r="BT125" s="167"/>
      <c r="BU125" s="167"/>
      <c r="BV125" s="167"/>
      <c r="BW125" s="167"/>
      <c r="BX125" s="167"/>
      <c r="BY125" s="167"/>
    </row>
    <row r="126" spans="1:77" ht="15.75" hidden="1" customHeight="1" outlineLevel="1" x14ac:dyDescent="0.25">
      <c r="A126" s="301" t="s">
        <v>583</v>
      </c>
      <c r="B126" s="373"/>
      <c r="C126" s="373" t="s">
        <v>584</v>
      </c>
      <c r="D126" s="374">
        <f t="shared" ref="D126:I126" si="188">D113+D117+D124</f>
        <v>-9451.7272727272721</v>
      </c>
      <c r="E126" s="374" t="e">
        <f t="shared" si="188"/>
        <v>#REF!</v>
      </c>
      <c r="F126" s="374" t="e">
        <f t="shared" si="188"/>
        <v>#REF!</v>
      </c>
      <c r="G126" s="374" t="e">
        <f t="shared" si="188"/>
        <v>#REF!</v>
      </c>
      <c r="H126" s="374" t="e">
        <f t="shared" si="188"/>
        <v>#REF!</v>
      </c>
      <c r="I126" s="374" t="e">
        <f t="shared" si="188"/>
        <v>#REF!</v>
      </c>
      <c r="J126" s="248"/>
      <c r="K126" s="375">
        <f t="shared" ref="K126:BY126" si="189">K113+K117+K124</f>
        <v>-17272.727272727272</v>
      </c>
      <c r="L126" s="375">
        <f t="shared" si="189"/>
        <v>89476.36722377273</v>
      </c>
      <c r="M126" s="375">
        <f t="shared" si="189"/>
        <v>-3308.0983944090904</v>
      </c>
      <c r="N126" s="375">
        <f t="shared" si="189"/>
        <v>104518.71200225758</v>
      </c>
      <c r="O126" s="375">
        <f t="shared" si="189"/>
        <v>-48717.675830772729</v>
      </c>
      <c r="P126" s="375">
        <f t="shared" si="189"/>
        <v>-37191.854265833317</v>
      </c>
      <c r="Q126" s="375">
        <f t="shared" si="189"/>
        <v>-32889.315003863638</v>
      </c>
      <c r="R126" s="375">
        <f t="shared" si="189"/>
        <v>117392.48843189394</v>
      </c>
      <c r="S126" s="375">
        <f t="shared" si="189"/>
        <v>10692.503644772727</v>
      </c>
      <c r="T126" s="375">
        <f t="shared" si="189"/>
        <v>35310.547906136373</v>
      </c>
      <c r="U126" s="375">
        <f t="shared" si="189"/>
        <v>42851.427530590925</v>
      </c>
      <c r="V126" s="375">
        <f t="shared" si="189"/>
        <v>46131.214781227281</v>
      </c>
      <c r="W126" s="375">
        <f t="shared" si="189"/>
        <v>53490.092281500009</v>
      </c>
      <c r="X126" s="375">
        <f t="shared" si="189"/>
        <v>64954.470770105923</v>
      </c>
      <c r="Y126" s="375">
        <f t="shared" si="189"/>
        <v>69036.723999196853</v>
      </c>
      <c r="Z126" s="375">
        <f t="shared" si="189"/>
        <v>26950.169873015013</v>
      </c>
      <c r="AA126" s="375" t="e">
        <f t="shared" si="189"/>
        <v>#REF!</v>
      </c>
      <c r="AB126" s="375" t="e">
        <f t="shared" si="189"/>
        <v>#REF!</v>
      </c>
      <c r="AC126" s="375" t="e">
        <f t="shared" si="189"/>
        <v>#REF!</v>
      </c>
      <c r="AD126" s="375" t="e">
        <f t="shared" si="189"/>
        <v>#REF!</v>
      </c>
      <c r="AE126" s="375" t="e">
        <f t="shared" si="189"/>
        <v>#REF!</v>
      </c>
      <c r="AF126" s="375" t="e">
        <f t="shared" si="189"/>
        <v>#REF!</v>
      </c>
      <c r="AG126" s="375" t="e">
        <f t="shared" si="189"/>
        <v>#REF!</v>
      </c>
      <c r="AH126" s="375" t="e">
        <f t="shared" si="189"/>
        <v>#REF!</v>
      </c>
      <c r="AI126" s="375" t="e">
        <f t="shared" si="189"/>
        <v>#REF!</v>
      </c>
      <c r="AJ126" s="375" t="e">
        <f t="shared" si="189"/>
        <v>#REF!</v>
      </c>
      <c r="AK126" s="375" t="e">
        <f t="shared" si="189"/>
        <v>#REF!</v>
      </c>
      <c r="AL126" s="375" t="e">
        <f t="shared" si="189"/>
        <v>#REF!</v>
      </c>
      <c r="AM126" s="375" t="e">
        <f t="shared" si="189"/>
        <v>#REF!</v>
      </c>
      <c r="AN126" s="375" t="e">
        <f t="shared" si="189"/>
        <v>#REF!</v>
      </c>
      <c r="AO126" s="375" t="e">
        <f t="shared" si="189"/>
        <v>#REF!</v>
      </c>
      <c r="AP126" s="375" t="e">
        <f t="shared" si="189"/>
        <v>#REF!</v>
      </c>
      <c r="AQ126" s="375" t="e">
        <f t="shared" si="189"/>
        <v>#REF!</v>
      </c>
      <c r="AR126" s="375" t="e">
        <f t="shared" si="189"/>
        <v>#REF!</v>
      </c>
      <c r="AS126" s="375" t="e">
        <f t="shared" si="189"/>
        <v>#REF!</v>
      </c>
      <c r="AT126" s="375" t="e">
        <f t="shared" si="189"/>
        <v>#REF!</v>
      </c>
      <c r="AU126" s="375" t="e">
        <f t="shared" si="189"/>
        <v>#REF!</v>
      </c>
      <c r="AV126" s="375" t="e">
        <f t="shared" si="189"/>
        <v>#REF!</v>
      </c>
      <c r="AW126" s="375" t="e">
        <f t="shared" si="189"/>
        <v>#REF!</v>
      </c>
      <c r="AX126" s="375" t="e">
        <f t="shared" si="189"/>
        <v>#REF!</v>
      </c>
      <c r="AY126" s="375" t="e">
        <f t="shared" si="189"/>
        <v>#REF!</v>
      </c>
      <c r="AZ126" s="375" t="e">
        <f t="shared" si="189"/>
        <v>#REF!</v>
      </c>
      <c r="BA126" s="375" t="e">
        <f t="shared" si="189"/>
        <v>#REF!</v>
      </c>
      <c r="BB126" s="375" t="e">
        <f t="shared" si="189"/>
        <v>#REF!</v>
      </c>
      <c r="BC126" s="375" t="e">
        <f t="shared" si="189"/>
        <v>#REF!</v>
      </c>
      <c r="BD126" s="375" t="e">
        <f t="shared" si="189"/>
        <v>#REF!</v>
      </c>
      <c r="BE126" s="375" t="e">
        <f t="shared" si="189"/>
        <v>#REF!</v>
      </c>
      <c r="BF126" s="375" t="e">
        <f t="shared" si="189"/>
        <v>#REF!</v>
      </c>
      <c r="BG126" s="375" t="e">
        <f t="shared" si="189"/>
        <v>#REF!</v>
      </c>
      <c r="BH126" s="375" t="e">
        <f t="shared" si="189"/>
        <v>#REF!</v>
      </c>
      <c r="BI126" s="375" t="e">
        <f t="shared" si="189"/>
        <v>#REF!</v>
      </c>
      <c r="BJ126" s="375" t="e">
        <f t="shared" si="189"/>
        <v>#REF!</v>
      </c>
      <c r="BK126" s="375" t="e">
        <f t="shared" si="189"/>
        <v>#REF!</v>
      </c>
      <c r="BL126" s="375" t="e">
        <f t="shared" si="189"/>
        <v>#REF!</v>
      </c>
      <c r="BM126" s="375" t="e">
        <f t="shared" si="189"/>
        <v>#REF!</v>
      </c>
      <c r="BN126" s="375" t="e">
        <f t="shared" si="189"/>
        <v>#REF!</v>
      </c>
      <c r="BO126" s="375" t="e">
        <f t="shared" si="189"/>
        <v>#REF!</v>
      </c>
      <c r="BP126" s="375" t="e">
        <f t="shared" si="189"/>
        <v>#REF!</v>
      </c>
      <c r="BQ126" s="375" t="e">
        <f t="shared" si="189"/>
        <v>#REF!</v>
      </c>
      <c r="BR126" s="375" t="e">
        <f t="shared" si="189"/>
        <v>#REF!</v>
      </c>
      <c r="BS126" s="375" t="e">
        <f t="shared" si="189"/>
        <v>#REF!</v>
      </c>
      <c r="BT126" s="375" t="e">
        <f t="shared" si="189"/>
        <v>#REF!</v>
      </c>
      <c r="BU126" s="375" t="e">
        <f t="shared" si="189"/>
        <v>#REF!</v>
      </c>
      <c r="BV126" s="375" t="e">
        <f t="shared" si="189"/>
        <v>#REF!</v>
      </c>
      <c r="BW126" s="375" t="e">
        <f t="shared" si="189"/>
        <v>#REF!</v>
      </c>
      <c r="BX126" s="375" t="e">
        <f t="shared" si="189"/>
        <v>#REF!</v>
      </c>
      <c r="BY126" s="375" t="e">
        <f t="shared" si="189"/>
        <v>#REF!</v>
      </c>
    </row>
    <row r="127" spans="1:77" ht="15.75" hidden="1" customHeight="1" outlineLevel="1" x14ac:dyDescent="0.25">
      <c r="A127" s="316" t="s">
        <v>585</v>
      </c>
      <c r="B127" s="316"/>
      <c r="C127" s="316" t="s">
        <v>586</v>
      </c>
      <c r="D127" s="367">
        <v>0</v>
      </c>
      <c r="E127" s="367">
        <f t="shared" ref="E127:I127" si="190">D128</f>
        <v>-9451.7272727272721</v>
      </c>
      <c r="F127" s="367" t="e">
        <f t="shared" si="190"/>
        <v>#REF!</v>
      </c>
      <c r="G127" s="367" t="e">
        <f t="shared" si="190"/>
        <v>#REF!</v>
      </c>
      <c r="H127" s="367" t="e">
        <f t="shared" si="190"/>
        <v>#REF!</v>
      </c>
      <c r="I127" s="367" t="e">
        <f t="shared" si="190"/>
        <v>#REF!</v>
      </c>
      <c r="J127" s="248"/>
      <c r="K127" s="368">
        <v>0</v>
      </c>
      <c r="L127" s="368">
        <f t="shared" ref="L127:BY127" si="191">K128</f>
        <v>-17272.727272727272</v>
      </c>
      <c r="M127" s="368">
        <f t="shared" si="191"/>
        <v>72203.63995104545</v>
      </c>
      <c r="N127" s="368">
        <f t="shared" si="191"/>
        <v>68895.541556636366</v>
      </c>
      <c r="O127" s="368">
        <f t="shared" si="191"/>
        <v>173414.25355889395</v>
      </c>
      <c r="P127" s="368">
        <f t="shared" si="191"/>
        <v>124696.57772812122</v>
      </c>
      <c r="Q127" s="368">
        <f t="shared" si="191"/>
        <v>87504.723462287904</v>
      </c>
      <c r="R127" s="368">
        <f t="shared" si="191"/>
        <v>54615.408458424266</v>
      </c>
      <c r="S127" s="368">
        <f t="shared" si="191"/>
        <v>172007.8968903182</v>
      </c>
      <c r="T127" s="368">
        <f t="shared" si="191"/>
        <v>182700.40053509091</v>
      </c>
      <c r="U127" s="368">
        <f t="shared" si="191"/>
        <v>218010.94844122729</v>
      </c>
      <c r="V127" s="368">
        <f t="shared" si="191"/>
        <v>260862.37597181823</v>
      </c>
      <c r="W127" s="368">
        <f t="shared" si="191"/>
        <v>306993.59075304552</v>
      </c>
      <c r="X127" s="368">
        <f t="shared" si="191"/>
        <v>360483.68303454551</v>
      </c>
      <c r="Y127" s="368">
        <f t="shared" si="191"/>
        <v>425438.15380465146</v>
      </c>
      <c r="Z127" s="368">
        <f t="shared" si="191"/>
        <v>494474.8778038483</v>
      </c>
      <c r="AA127" s="368">
        <f t="shared" si="191"/>
        <v>521425.04767686332</v>
      </c>
      <c r="AB127" s="368" t="e">
        <f t="shared" si="191"/>
        <v>#REF!</v>
      </c>
      <c r="AC127" s="368" t="e">
        <f t="shared" si="191"/>
        <v>#REF!</v>
      </c>
      <c r="AD127" s="368" t="e">
        <f t="shared" si="191"/>
        <v>#REF!</v>
      </c>
      <c r="AE127" s="368" t="e">
        <f t="shared" si="191"/>
        <v>#REF!</v>
      </c>
      <c r="AF127" s="368" t="e">
        <f t="shared" si="191"/>
        <v>#REF!</v>
      </c>
      <c r="AG127" s="368" t="e">
        <f t="shared" si="191"/>
        <v>#REF!</v>
      </c>
      <c r="AH127" s="368" t="e">
        <f t="shared" si="191"/>
        <v>#REF!</v>
      </c>
      <c r="AI127" s="368" t="e">
        <f t="shared" si="191"/>
        <v>#REF!</v>
      </c>
      <c r="AJ127" s="368" t="e">
        <f t="shared" si="191"/>
        <v>#REF!</v>
      </c>
      <c r="AK127" s="368" t="e">
        <f t="shared" si="191"/>
        <v>#REF!</v>
      </c>
      <c r="AL127" s="368" t="e">
        <f t="shared" si="191"/>
        <v>#REF!</v>
      </c>
      <c r="AM127" s="368" t="e">
        <f t="shared" si="191"/>
        <v>#REF!</v>
      </c>
      <c r="AN127" s="368" t="e">
        <f t="shared" si="191"/>
        <v>#REF!</v>
      </c>
      <c r="AO127" s="368" t="e">
        <f t="shared" si="191"/>
        <v>#REF!</v>
      </c>
      <c r="AP127" s="368" t="e">
        <f t="shared" si="191"/>
        <v>#REF!</v>
      </c>
      <c r="AQ127" s="368" t="e">
        <f t="shared" si="191"/>
        <v>#REF!</v>
      </c>
      <c r="AR127" s="368" t="e">
        <f t="shared" si="191"/>
        <v>#REF!</v>
      </c>
      <c r="AS127" s="368" t="e">
        <f t="shared" si="191"/>
        <v>#REF!</v>
      </c>
      <c r="AT127" s="368" t="e">
        <f t="shared" si="191"/>
        <v>#REF!</v>
      </c>
      <c r="AU127" s="368" t="e">
        <f t="shared" si="191"/>
        <v>#REF!</v>
      </c>
      <c r="AV127" s="368" t="e">
        <f t="shared" si="191"/>
        <v>#REF!</v>
      </c>
      <c r="AW127" s="368" t="e">
        <f t="shared" si="191"/>
        <v>#REF!</v>
      </c>
      <c r="AX127" s="368" t="e">
        <f t="shared" si="191"/>
        <v>#REF!</v>
      </c>
      <c r="AY127" s="368" t="e">
        <f t="shared" si="191"/>
        <v>#REF!</v>
      </c>
      <c r="AZ127" s="368" t="e">
        <f t="shared" si="191"/>
        <v>#REF!</v>
      </c>
      <c r="BA127" s="368" t="e">
        <f t="shared" si="191"/>
        <v>#REF!</v>
      </c>
      <c r="BB127" s="368" t="e">
        <f t="shared" si="191"/>
        <v>#REF!</v>
      </c>
      <c r="BC127" s="368" t="e">
        <f t="shared" si="191"/>
        <v>#REF!</v>
      </c>
      <c r="BD127" s="368" t="e">
        <f t="shared" si="191"/>
        <v>#REF!</v>
      </c>
      <c r="BE127" s="368" t="e">
        <f t="shared" si="191"/>
        <v>#REF!</v>
      </c>
      <c r="BF127" s="368" t="e">
        <f t="shared" si="191"/>
        <v>#REF!</v>
      </c>
      <c r="BG127" s="368" t="e">
        <f t="shared" si="191"/>
        <v>#REF!</v>
      </c>
      <c r="BH127" s="368" t="e">
        <f t="shared" si="191"/>
        <v>#REF!</v>
      </c>
      <c r="BI127" s="368" t="e">
        <f t="shared" si="191"/>
        <v>#REF!</v>
      </c>
      <c r="BJ127" s="368" t="e">
        <f t="shared" si="191"/>
        <v>#REF!</v>
      </c>
      <c r="BK127" s="368" t="e">
        <f t="shared" si="191"/>
        <v>#REF!</v>
      </c>
      <c r="BL127" s="368" t="e">
        <f t="shared" si="191"/>
        <v>#REF!</v>
      </c>
      <c r="BM127" s="368" t="e">
        <f t="shared" si="191"/>
        <v>#REF!</v>
      </c>
      <c r="BN127" s="368" t="e">
        <f t="shared" si="191"/>
        <v>#REF!</v>
      </c>
      <c r="BO127" s="368" t="e">
        <f t="shared" si="191"/>
        <v>#REF!</v>
      </c>
      <c r="BP127" s="368" t="e">
        <f t="shared" si="191"/>
        <v>#REF!</v>
      </c>
      <c r="BQ127" s="368" t="e">
        <f t="shared" si="191"/>
        <v>#REF!</v>
      </c>
      <c r="BR127" s="368" t="e">
        <f t="shared" si="191"/>
        <v>#REF!</v>
      </c>
      <c r="BS127" s="368" t="e">
        <f t="shared" si="191"/>
        <v>#REF!</v>
      </c>
      <c r="BT127" s="368" t="e">
        <f t="shared" si="191"/>
        <v>#REF!</v>
      </c>
      <c r="BU127" s="368" t="e">
        <f t="shared" si="191"/>
        <v>#REF!</v>
      </c>
      <c r="BV127" s="368" t="e">
        <f t="shared" si="191"/>
        <v>#REF!</v>
      </c>
      <c r="BW127" s="368" t="e">
        <f t="shared" si="191"/>
        <v>#REF!</v>
      </c>
      <c r="BX127" s="368" t="e">
        <f t="shared" si="191"/>
        <v>#REF!</v>
      </c>
      <c r="BY127" s="368" t="e">
        <f t="shared" si="191"/>
        <v>#REF!</v>
      </c>
    </row>
    <row r="128" spans="1:77" ht="15.75" hidden="1" customHeight="1" outlineLevel="1" x14ac:dyDescent="0.25">
      <c r="A128" s="355" t="s">
        <v>587</v>
      </c>
      <c r="B128" s="355"/>
      <c r="C128" s="355" t="s">
        <v>588</v>
      </c>
      <c r="D128" s="358">
        <f t="shared" ref="D128:I128" si="192">D126+D127</f>
        <v>-9451.7272727272721</v>
      </c>
      <c r="E128" s="358" t="e">
        <f t="shared" si="192"/>
        <v>#REF!</v>
      </c>
      <c r="F128" s="358" t="e">
        <f t="shared" si="192"/>
        <v>#REF!</v>
      </c>
      <c r="G128" s="358" t="e">
        <f t="shared" si="192"/>
        <v>#REF!</v>
      </c>
      <c r="H128" s="358" t="e">
        <f t="shared" si="192"/>
        <v>#REF!</v>
      </c>
      <c r="I128" s="358" t="e">
        <f t="shared" si="192"/>
        <v>#REF!</v>
      </c>
      <c r="J128" s="288"/>
      <c r="K128" s="298">
        <f t="shared" ref="K128:BY128" si="193">K126+K127</f>
        <v>-17272.727272727272</v>
      </c>
      <c r="L128" s="298">
        <f t="shared" si="193"/>
        <v>72203.63995104545</v>
      </c>
      <c r="M128" s="298">
        <f t="shared" si="193"/>
        <v>68895.541556636366</v>
      </c>
      <c r="N128" s="298">
        <f t="shared" si="193"/>
        <v>173414.25355889395</v>
      </c>
      <c r="O128" s="298">
        <f t="shared" si="193"/>
        <v>124696.57772812122</v>
      </c>
      <c r="P128" s="298">
        <f t="shared" si="193"/>
        <v>87504.723462287904</v>
      </c>
      <c r="Q128" s="298">
        <f t="shared" si="193"/>
        <v>54615.408458424266</v>
      </c>
      <c r="R128" s="298">
        <f t="shared" si="193"/>
        <v>172007.8968903182</v>
      </c>
      <c r="S128" s="298">
        <f t="shared" si="193"/>
        <v>182700.40053509091</v>
      </c>
      <c r="T128" s="298">
        <f t="shared" si="193"/>
        <v>218010.94844122729</v>
      </c>
      <c r="U128" s="298">
        <f t="shared" si="193"/>
        <v>260862.37597181823</v>
      </c>
      <c r="V128" s="298">
        <f t="shared" si="193"/>
        <v>306993.59075304552</v>
      </c>
      <c r="W128" s="298">
        <f t="shared" si="193"/>
        <v>360483.68303454551</v>
      </c>
      <c r="X128" s="298">
        <f t="shared" si="193"/>
        <v>425438.15380465146</v>
      </c>
      <c r="Y128" s="298">
        <f t="shared" si="193"/>
        <v>494474.8778038483</v>
      </c>
      <c r="Z128" s="298">
        <f t="shared" si="193"/>
        <v>521425.04767686332</v>
      </c>
      <c r="AA128" s="298" t="e">
        <f t="shared" si="193"/>
        <v>#REF!</v>
      </c>
      <c r="AB128" s="298" t="e">
        <f t="shared" si="193"/>
        <v>#REF!</v>
      </c>
      <c r="AC128" s="298" t="e">
        <f t="shared" si="193"/>
        <v>#REF!</v>
      </c>
      <c r="AD128" s="298" t="e">
        <f t="shared" si="193"/>
        <v>#REF!</v>
      </c>
      <c r="AE128" s="298" t="e">
        <f t="shared" si="193"/>
        <v>#REF!</v>
      </c>
      <c r="AF128" s="298" t="e">
        <f t="shared" si="193"/>
        <v>#REF!</v>
      </c>
      <c r="AG128" s="298" t="e">
        <f t="shared" si="193"/>
        <v>#REF!</v>
      </c>
      <c r="AH128" s="298" t="e">
        <f t="shared" si="193"/>
        <v>#REF!</v>
      </c>
      <c r="AI128" s="298" t="e">
        <f t="shared" si="193"/>
        <v>#REF!</v>
      </c>
      <c r="AJ128" s="298" t="e">
        <f t="shared" si="193"/>
        <v>#REF!</v>
      </c>
      <c r="AK128" s="298" t="e">
        <f t="shared" si="193"/>
        <v>#REF!</v>
      </c>
      <c r="AL128" s="298" t="e">
        <f t="shared" si="193"/>
        <v>#REF!</v>
      </c>
      <c r="AM128" s="298" t="e">
        <f t="shared" si="193"/>
        <v>#REF!</v>
      </c>
      <c r="AN128" s="298" t="e">
        <f t="shared" si="193"/>
        <v>#REF!</v>
      </c>
      <c r="AO128" s="298" t="e">
        <f t="shared" si="193"/>
        <v>#REF!</v>
      </c>
      <c r="AP128" s="298" t="e">
        <f t="shared" si="193"/>
        <v>#REF!</v>
      </c>
      <c r="AQ128" s="298" t="e">
        <f t="shared" si="193"/>
        <v>#REF!</v>
      </c>
      <c r="AR128" s="298" t="e">
        <f t="shared" si="193"/>
        <v>#REF!</v>
      </c>
      <c r="AS128" s="298" t="e">
        <f t="shared" si="193"/>
        <v>#REF!</v>
      </c>
      <c r="AT128" s="298" t="e">
        <f t="shared" si="193"/>
        <v>#REF!</v>
      </c>
      <c r="AU128" s="298" t="e">
        <f t="shared" si="193"/>
        <v>#REF!</v>
      </c>
      <c r="AV128" s="298" t="e">
        <f t="shared" si="193"/>
        <v>#REF!</v>
      </c>
      <c r="AW128" s="298" t="e">
        <f t="shared" si="193"/>
        <v>#REF!</v>
      </c>
      <c r="AX128" s="298" t="e">
        <f t="shared" si="193"/>
        <v>#REF!</v>
      </c>
      <c r="AY128" s="298" t="e">
        <f t="shared" si="193"/>
        <v>#REF!</v>
      </c>
      <c r="AZ128" s="298" t="e">
        <f t="shared" si="193"/>
        <v>#REF!</v>
      </c>
      <c r="BA128" s="298" t="e">
        <f t="shared" si="193"/>
        <v>#REF!</v>
      </c>
      <c r="BB128" s="298" t="e">
        <f t="shared" si="193"/>
        <v>#REF!</v>
      </c>
      <c r="BC128" s="298" t="e">
        <f t="shared" si="193"/>
        <v>#REF!</v>
      </c>
      <c r="BD128" s="298" t="e">
        <f t="shared" si="193"/>
        <v>#REF!</v>
      </c>
      <c r="BE128" s="298" t="e">
        <f t="shared" si="193"/>
        <v>#REF!</v>
      </c>
      <c r="BF128" s="298" t="e">
        <f t="shared" si="193"/>
        <v>#REF!</v>
      </c>
      <c r="BG128" s="298" t="e">
        <f t="shared" si="193"/>
        <v>#REF!</v>
      </c>
      <c r="BH128" s="298" t="e">
        <f t="shared" si="193"/>
        <v>#REF!</v>
      </c>
      <c r="BI128" s="298" t="e">
        <f t="shared" si="193"/>
        <v>#REF!</v>
      </c>
      <c r="BJ128" s="298" t="e">
        <f t="shared" si="193"/>
        <v>#REF!</v>
      </c>
      <c r="BK128" s="298" t="e">
        <f t="shared" si="193"/>
        <v>#REF!</v>
      </c>
      <c r="BL128" s="298" t="e">
        <f t="shared" si="193"/>
        <v>#REF!</v>
      </c>
      <c r="BM128" s="298" t="e">
        <f t="shared" si="193"/>
        <v>#REF!</v>
      </c>
      <c r="BN128" s="298" t="e">
        <f t="shared" si="193"/>
        <v>#REF!</v>
      </c>
      <c r="BO128" s="298" t="e">
        <f t="shared" si="193"/>
        <v>#REF!</v>
      </c>
      <c r="BP128" s="298" t="e">
        <f t="shared" si="193"/>
        <v>#REF!</v>
      </c>
      <c r="BQ128" s="298" t="e">
        <f t="shared" si="193"/>
        <v>#REF!</v>
      </c>
      <c r="BR128" s="298" t="e">
        <f t="shared" si="193"/>
        <v>#REF!</v>
      </c>
      <c r="BS128" s="298" t="e">
        <f t="shared" si="193"/>
        <v>#REF!</v>
      </c>
      <c r="BT128" s="298" t="e">
        <f t="shared" si="193"/>
        <v>#REF!</v>
      </c>
      <c r="BU128" s="298" t="e">
        <f t="shared" si="193"/>
        <v>#REF!</v>
      </c>
      <c r="BV128" s="298" t="e">
        <f t="shared" si="193"/>
        <v>#REF!</v>
      </c>
      <c r="BW128" s="298" t="e">
        <f t="shared" si="193"/>
        <v>#REF!</v>
      </c>
      <c r="BX128" s="298" t="e">
        <f t="shared" si="193"/>
        <v>#REF!</v>
      </c>
      <c r="BY128" s="298" t="e">
        <f t="shared" si="193"/>
        <v>#REF!</v>
      </c>
    </row>
    <row r="129" spans="1:77" ht="15.75" customHeight="1" x14ac:dyDescent="0.25">
      <c r="A129" s="378"/>
      <c r="B129" s="379"/>
      <c r="C129" s="379"/>
      <c r="D129" s="379"/>
      <c r="E129" s="379"/>
      <c r="F129" s="379"/>
      <c r="G129" s="379"/>
      <c r="H129" s="379"/>
      <c r="I129" s="379"/>
      <c r="J129" s="248"/>
      <c r="K129" s="380"/>
      <c r="L129" s="380"/>
      <c r="M129" s="380"/>
      <c r="N129" s="380"/>
      <c r="O129" s="380"/>
      <c r="P129" s="380"/>
      <c r="Q129" s="380"/>
      <c r="R129" s="380"/>
      <c r="S129" s="380"/>
      <c r="T129" s="380"/>
      <c r="U129" s="380"/>
      <c r="V129" s="380"/>
      <c r="W129" s="380"/>
      <c r="X129" s="380"/>
      <c r="Y129" s="380"/>
      <c r="Z129" s="380"/>
      <c r="AA129" s="380"/>
      <c r="AB129" s="380"/>
      <c r="AC129" s="380"/>
      <c r="AD129" s="380"/>
      <c r="AE129" s="380"/>
      <c r="AF129" s="380"/>
      <c r="AG129" s="380"/>
      <c r="AH129" s="380"/>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c r="BQ129" s="248"/>
      <c r="BR129" s="248"/>
      <c r="BS129" s="248"/>
      <c r="BT129" s="248"/>
      <c r="BU129" s="248"/>
      <c r="BV129" s="248"/>
      <c r="BW129" s="248"/>
      <c r="BX129" s="248"/>
      <c r="BY129" s="248"/>
    </row>
    <row r="130" spans="1:77" ht="12" customHeight="1" x14ac:dyDescent="0.25">
      <c r="A130" s="225"/>
      <c r="B130" s="225"/>
      <c r="C130" s="225"/>
      <c r="D130" s="381"/>
      <c r="E130" s="381"/>
      <c r="F130" s="381"/>
      <c r="G130" s="381"/>
      <c r="H130" s="381"/>
      <c r="I130" s="248"/>
      <c r="J130" s="248"/>
      <c r="K130" s="382"/>
      <c r="L130" s="382"/>
      <c r="M130" s="382"/>
      <c r="N130" s="382"/>
      <c r="O130" s="382"/>
      <c r="P130" s="382"/>
      <c r="Q130" s="382"/>
      <c r="R130" s="382"/>
      <c r="S130" s="382"/>
      <c r="T130" s="382"/>
      <c r="U130" s="382"/>
      <c r="V130" s="382"/>
      <c r="W130" s="382"/>
      <c r="X130" s="382"/>
      <c r="Y130" s="382"/>
      <c r="Z130" s="382"/>
      <c r="AA130" s="382"/>
      <c r="AB130" s="382"/>
      <c r="AC130" s="382"/>
      <c r="AD130" s="382"/>
      <c r="AE130" s="382"/>
      <c r="AF130" s="382"/>
      <c r="AG130" s="382"/>
      <c r="AH130" s="382"/>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c r="BQ130" s="248"/>
      <c r="BR130" s="248"/>
      <c r="BS130" s="248"/>
      <c r="BT130" s="248"/>
      <c r="BU130" s="248"/>
      <c r="BV130" s="248"/>
      <c r="BW130" s="248"/>
      <c r="BX130" s="248"/>
      <c r="BY130" s="248"/>
    </row>
    <row r="131" spans="1:77" ht="12" customHeight="1" x14ac:dyDescent="0.25">
      <c r="A131" s="225"/>
      <c r="B131" s="225"/>
      <c r="C131" s="225"/>
      <c r="D131" s="381"/>
      <c r="E131" s="381"/>
      <c r="F131" s="381"/>
      <c r="G131" s="381"/>
      <c r="H131" s="381"/>
      <c r="I131" s="248"/>
      <c r="J131" s="248"/>
      <c r="K131" s="382"/>
      <c r="L131" s="382"/>
      <c r="M131" s="382"/>
      <c r="N131" s="382"/>
      <c r="O131" s="382"/>
      <c r="P131" s="382"/>
      <c r="Q131" s="382"/>
      <c r="R131" s="382"/>
      <c r="S131" s="382"/>
      <c r="T131" s="382"/>
      <c r="U131" s="382"/>
      <c r="V131" s="382"/>
      <c r="W131" s="382"/>
      <c r="X131" s="382"/>
      <c r="Y131" s="382"/>
      <c r="Z131" s="382"/>
      <c r="AA131" s="382"/>
      <c r="AB131" s="382"/>
      <c r="AC131" s="382"/>
      <c r="AD131" s="382"/>
      <c r="AE131" s="382"/>
      <c r="AF131" s="382"/>
      <c r="AG131" s="382"/>
      <c r="AH131" s="382"/>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c r="BQ131" s="248"/>
      <c r="BR131" s="248"/>
      <c r="BS131" s="248"/>
      <c r="BT131" s="248"/>
      <c r="BU131" s="248"/>
      <c r="BV131" s="248"/>
      <c r="BW131" s="248"/>
      <c r="BX131" s="248"/>
      <c r="BY131" s="248"/>
    </row>
    <row r="132" spans="1:77" ht="12" customHeight="1" x14ac:dyDescent="0.25">
      <c r="A132" s="225"/>
      <c r="B132" s="225"/>
      <c r="C132" s="225"/>
      <c r="D132" s="381"/>
      <c r="E132" s="381"/>
      <c r="F132" s="381"/>
      <c r="G132" s="381"/>
      <c r="H132" s="381"/>
      <c r="I132" s="248"/>
      <c r="J132" s="248"/>
      <c r="K132" s="382"/>
      <c r="L132" s="382"/>
      <c r="M132" s="382"/>
      <c r="N132" s="382"/>
      <c r="O132" s="382"/>
      <c r="P132" s="382"/>
      <c r="Q132" s="382"/>
      <c r="R132" s="382"/>
      <c r="S132" s="382"/>
      <c r="T132" s="382"/>
      <c r="U132" s="382"/>
      <c r="V132" s="382"/>
      <c r="W132" s="382"/>
      <c r="X132" s="382"/>
      <c r="Y132" s="382"/>
      <c r="Z132" s="382"/>
      <c r="AA132" s="382"/>
      <c r="AB132" s="382"/>
      <c r="AC132" s="382"/>
      <c r="AD132" s="382"/>
      <c r="AE132" s="382"/>
      <c r="AF132" s="382"/>
      <c r="AG132" s="382"/>
      <c r="AH132" s="382"/>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c r="BQ132" s="248"/>
      <c r="BR132" s="248"/>
      <c r="BS132" s="248"/>
      <c r="BT132" s="248"/>
      <c r="BU132" s="248"/>
      <c r="BV132" s="248"/>
      <c r="BW132" s="248"/>
      <c r="BX132" s="248"/>
      <c r="BY132" s="248"/>
    </row>
    <row r="133" spans="1:77" ht="12" customHeight="1" x14ac:dyDescent="0.25">
      <c r="A133" s="225"/>
      <c r="B133" s="225"/>
      <c r="C133" s="225"/>
      <c r="D133" s="381"/>
      <c r="E133" s="381"/>
      <c r="F133" s="381"/>
      <c r="G133" s="381"/>
      <c r="H133" s="381"/>
      <c r="I133" s="248"/>
      <c r="J133" s="248"/>
      <c r="K133" s="382"/>
      <c r="L133" s="382"/>
      <c r="M133" s="382"/>
      <c r="N133" s="382"/>
      <c r="O133" s="382"/>
      <c r="P133" s="382"/>
      <c r="Q133" s="382"/>
      <c r="R133" s="382"/>
      <c r="S133" s="382"/>
      <c r="T133" s="382"/>
      <c r="U133" s="382"/>
      <c r="V133" s="382"/>
      <c r="W133" s="382"/>
      <c r="X133" s="382"/>
      <c r="Y133" s="382"/>
      <c r="Z133" s="382"/>
      <c r="AA133" s="382"/>
      <c r="AB133" s="382"/>
      <c r="AC133" s="382"/>
      <c r="AD133" s="382"/>
      <c r="AE133" s="382"/>
      <c r="AF133" s="382"/>
      <c r="AG133" s="382"/>
      <c r="AH133" s="382"/>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c r="BQ133" s="248"/>
      <c r="BR133" s="248"/>
      <c r="BS133" s="248"/>
      <c r="BT133" s="248"/>
      <c r="BU133" s="248"/>
      <c r="BV133" s="248"/>
      <c r="BW133" s="248"/>
      <c r="BX133" s="248"/>
      <c r="BY133" s="248"/>
    </row>
    <row r="134" spans="1:77" ht="12" customHeight="1" x14ac:dyDescent="0.25">
      <c r="A134" s="225"/>
      <c r="B134" s="225"/>
      <c r="C134" s="225"/>
      <c r="D134" s="381"/>
      <c r="E134" s="381"/>
      <c r="F134" s="381"/>
      <c r="G134" s="381"/>
      <c r="H134" s="381"/>
      <c r="I134" s="248"/>
      <c r="J134" s="248"/>
      <c r="K134" s="382"/>
      <c r="L134" s="382"/>
      <c r="M134" s="382"/>
      <c r="N134" s="382"/>
      <c r="O134" s="382"/>
      <c r="P134" s="382"/>
      <c r="Q134" s="382"/>
      <c r="R134" s="382"/>
      <c r="S134" s="382"/>
      <c r="T134" s="382"/>
      <c r="U134" s="382"/>
      <c r="V134" s="382"/>
      <c r="W134" s="382"/>
      <c r="X134" s="382"/>
      <c r="Y134" s="382"/>
      <c r="Z134" s="382"/>
      <c r="AA134" s="382"/>
      <c r="AB134" s="382"/>
      <c r="AC134" s="382"/>
      <c r="AD134" s="382"/>
      <c r="AE134" s="382"/>
      <c r="AF134" s="382"/>
      <c r="AG134" s="382"/>
      <c r="AH134" s="382"/>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c r="BQ134" s="248"/>
      <c r="BR134" s="248"/>
      <c r="BS134" s="248"/>
      <c r="BT134" s="248"/>
      <c r="BU134" s="248"/>
      <c r="BV134" s="248"/>
      <c r="BW134" s="248"/>
      <c r="BX134" s="248"/>
      <c r="BY134" s="248"/>
    </row>
    <row r="135" spans="1:77" ht="12" customHeight="1" x14ac:dyDescent="0.25">
      <c r="A135" s="225"/>
      <c r="B135" s="225"/>
      <c r="C135" s="225"/>
      <c r="D135" s="381"/>
      <c r="E135" s="381"/>
      <c r="F135" s="381"/>
      <c r="G135" s="381"/>
      <c r="H135" s="381"/>
      <c r="I135" s="248"/>
      <c r="J135" s="248"/>
      <c r="K135" s="382"/>
      <c r="L135" s="382"/>
      <c r="M135" s="382"/>
      <c r="N135" s="382"/>
      <c r="O135" s="382"/>
      <c r="P135" s="382"/>
      <c r="Q135" s="382"/>
      <c r="R135" s="382"/>
      <c r="S135" s="382"/>
      <c r="T135" s="382"/>
      <c r="U135" s="382"/>
      <c r="V135" s="382"/>
      <c r="W135" s="382"/>
      <c r="X135" s="382"/>
      <c r="Y135" s="382"/>
      <c r="Z135" s="382"/>
      <c r="AA135" s="382"/>
      <c r="AB135" s="382"/>
      <c r="AC135" s="382"/>
      <c r="AD135" s="382"/>
      <c r="AE135" s="382"/>
      <c r="AF135" s="382"/>
      <c r="AG135" s="382"/>
      <c r="AH135" s="382"/>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c r="BQ135" s="248"/>
      <c r="BR135" s="248"/>
      <c r="BS135" s="248"/>
      <c r="BT135" s="248"/>
      <c r="BU135" s="248"/>
      <c r="BV135" s="248"/>
      <c r="BW135" s="248"/>
      <c r="BX135" s="248"/>
      <c r="BY135" s="248"/>
    </row>
    <row r="136" spans="1:77" ht="12" customHeight="1" x14ac:dyDescent="0.25">
      <c r="A136" s="225"/>
      <c r="B136" s="225"/>
      <c r="C136" s="225"/>
      <c r="D136" s="381"/>
      <c r="E136" s="381"/>
      <c r="F136" s="381"/>
      <c r="G136" s="381"/>
      <c r="H136" s="381"/>
      <c r="I136" s="248"/>
      <c r="J136" s="248"/>
      <c r="K136" s="382"/>
      <c r="L136" s="382"/>
      <c r="M136" s="382"/>
      <c r="N136" s="382"/>
      <c r="O136" s="382"/>
      <c r="P136" s="382"/>
      <c r="Q136" s="382"/>
      <c r="R136" s="382"/>
      <c r="S136" s="382"/>
      <c r="T136" s="382"/>
      <c r="U136" s="382"/>
      <c r="V136" s="382"/>
      <c r="W136" s="382"/>
      <c r="X136" s="382"/>
      <c r="Y136" s="382"/>
      <c r="Z136" s="382"/>
      <c r="AA136" s="382"/>
      <c r="AB136" s="382"/>
      <c r="AC136" s="382"/>
      <c r="AD136" s="382"/>
      <c r="AE136" s="382"/>
      <c r="AF136" s="382"/>
      <c r="AG136" s="382"/>
      <c r="AH136" s="382"/>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c r="BQ136" s="248"/>
      <c r="BR136" s="248"/>
      <c r="BS136" s="248"/>
      <c r="BT136" s="248"/>
      <c r="BU136" s="248"/>
      <c r="BV136" s="248"/>
      <c r="BW136" s="248"/>
      <c r="BX136" s="248"/>
      <c r="BY136" s="248"/>
    </row>
    <row r="137" spans="1:77" ht="12" customHeight="1" x14ac:dyDescent="0.25">
      <c r="A137" s="225"/>
      <c r="B137" s="225"/>
      <c r="C137" s="225"/>
      <c r="D137" s="381"/>
      <c r="E137" s="381"/>
      <c r="F137" s="381"/>
      <c r="G137" s="381"/>
      <c r="H137" s="381"/>
      <c r="I137" s="248"/>
      <c r="J137" s="248"/>
      <c r="K137" s="382"/>
      <c r="L137" s="382"/>
      <c r="M137" s="382"/>
      <c r="N137" s="382"/>
      <c r="O137" s="382"/>
      <c r="P137" s="382"/>
      <c r="Q137" s="382"/>
      <c r="R137" s="382"/>
      <c r="S137" s="382"/>
      <c r="T137" s="382"/>
      <c r="U137" s="382"/>
      <c r="V137" s="382"/>
      <c r="W137" s="382"/>
      <c r="X137" s="382"/>
      <c r="Y137" s="382"/>
      <c r="Z137" s="382"/>
      <c r="AA137" s="382"/>
      <c r="AB137" s="382"/>
      <c r="AC137" s="382"/>
      <c r="AD137" s="382"/>
      <c r="AE137" s="382"/>
      <c r="AF137" s="382"/>
      <c r="AG137" s="382"/>
      <c r="AH137" s="382"/>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c r="BQ137" s="248"/>
      <c r="BR137" s="248"/>
      <c r="BS137" s="248"/>
      <c r="BT137" s="248"/>
      <c r="BU137" s="248"/>
      <c r="BV137" s="248"/>
      <c r="BW137" s="248"/>
      <c r="BX137" s="248"/>
      <c r="BY137" s="248"/>
    </row>
    <row r="138" spans="1:77" ht="12" customHeight="1" x14ac:dyDescent="0.25">
      <c r="A138" s="225"/>
      <c r="B138" s="225"/>
      <c r="C138" s="225"/>
      <c r="D138" s="381"/>
      <c r="E138" s="381"/>
      <c r="F138" s="381"/>
      <c r="G138" s="381"/>
      <c r="H138" s="381"/>
      <c r="I138" s="248"/>
      <c r="J138" s="248"/>
      <c r="K138" s="382"/>
      <c r="L138" s="382"/>
      <c r="M138" s="382"/>
      <c r="N138" s="382"/>
      <c r="O138" s="382"/>
      <c r="P138" s="382"/>
      <c r="Q138" s="382"/>
      <c r="R138" s="382"/>
      <c r="S138" s="382"/>
      <c r="T138" s="382"/>
      <c r="U138" s="382"/>
      <c r="V138" s="382"/>
      <c r="W138" s="382"/>
      <c r="X138" s="382"/>
      <c r="Y138" s="382"/>
      <c r="Z138" s="382"/>
      <c r="AA138" s="382"/>
      <c r="AB138" s="382"/>
      <c r="AC138" s="382"/>
      <c r="AD138" s="382"/>
      <c r="AE138" s="382"/>
      <c r="AF138" s="382"/>
      <c r="AG138" s="382"/>
      <c r="AH138" s="382"/>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c r="BQ138" s="248"/>
      <c r="BR138" s="248"/>
      <c r="BS138" s="248"/>
      <c r="BT138" s="248"/>
      <c r="BU138" s="248"/>
      <c r="BV138" s="248"/>
      <c r="BW138" s="248"/>
      <c r="BX138" s="248"/>
      <c r="BY138" s="248"/>
    </row>
    <row r="139" spans="1:77" ht="12" customHeight="1" x14ac:dyDescent="0.25">
      <c r="A139" s="225"/>
      <c r="B139" s="225"/>
      <c r="C139" s="225"/>
      <c r="D139" s="381"/>
      <c r="E139" s="381"/>
      <c r="F139" s="381"/>
      <c r="G139" s="381"/>
      <c r="H139" s="381"/>
      <c r="I139" s="248"/>
      <c r="J139" s="248"/>
      <c r="K139" s="383"/>
      <c r="L139" s="383"/>
      <c r="M139" s="383"/>
      <c r="N139" s="383"/>
      <c r="O139" s="383"/>
      <c r="P139" s="383"/>
      <c r="Q139" s="383"/>
      <c r="R139" s="383"/>
      <c r="S139" s="383"/>
      <c r="T139" s="383"/>
      <c r="U139" s="383"/>
      <c r="V139" s="383"/>
      <c r="W139" s="383"/>
      <c r="X139" s="383"/>
      <c r="Y139" s="383"/>
      <c r="Z139" s="383"/>
      <c r="AA139" s="383"/>
      <c r="AB139" s="383"/>
      <c r="AC139" s="383"/>
      <c r="AD139" s="383"/>
      <c r="AE139" s="383"/>
      <c r="AF139" s="383"/>
      <c r="AG139" s="383"/>
      <c r="AH139" s="383"/>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c r="BQ139" s="248"/>
      <c r="BR139" s="248"/>
      <c r="BS139" s="248"/>
      <c r="BT139" s="248"/>
      <c r="BU139" s="248"/>
      <c r="BV139" s="248"/>
      <c r="BW139" s="248"/>
      <c r="BX139" s="248"/>
      <c r="BY139" s="248"/>
    </row>
    <row r="140" spans="1:77" ht="12" customHeight="1" x14ac:dyDescent="0.25">
      <c r="A140" s="225"/>
      <c r="B140" s="225"/>
      <c r="C140" s="225"/>
      <c r="D140" s="381"/>
      <c r="E140" s="381"/>
      <c r="F140" s="381"/>
      <c r="G140" s="381"/>
      <c r="H140" s="381"/>
      <c r="I140" s="248"/>
      <c r="J140" s="248"/>
      <c r="K140" s="384"/>
      <c r="L140" s="384"/>
      <c r="M140" s="384"/>
      <c r="N140" s="384"/>
      <c r="O140" s="384"/>
      <c r="P140" s="384"/>
      <c r="Q140" s="384"/>
      <c r="R140" s="384"/>
      <c r="S140" s="384"/>
      <c r="T140" s="384"/>
      <c r="U140" s="384"/>
      <c r="V140" s="384"/>
      <c r="W140" s="384"/>
      <c r="X140" s="384"/>
      <c r="Y140" s="384"/>
      <c r="Z140" s="384"/>
      <c r="AA140" s="384"/>
      <c r="AB140" s="384"/>
      <c r="AC140" s="384"/>
      <c r="AD140" s="384"/>
      <c r="AE140" s="384"/>
      <c r="AF140" s="384"/>
      <c r="AG140" s="384"/>
      <c r="AH140" s="384"/>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c r="BQ140" s="248"/>
      <c r="BR140" s="248"/>
      <c r="BS140" s="248"/>
      <c r="BT140" s="248"/>
      <c r="BU140" s="248"/>
      <c r="BV140" s="248"/>
      <c r="BW140" s="248"/>
      <c r="BX140" s="248"/>
      <c r="BY140" s="248"/>
    </row>
    <row r="141" spans="1:77" ht="12" customHeight="1" x14ac:dyDescent="0.25">
      <c r="A141" s="225"/>
      <c r="B141" s="225"/>
      <c r="C141" s="225"/>
      <c r="D141" s="381"/>
      <c r="E141" s="381"/>
      <c r="F141" s="381"/>
      <c r="G141" s="381"/>
      <c r="H141" s="381"/>
      <c r="I141" s="248"/>
      <c r="J141" s="248"/>
      <c r="K141" s="248"/>
      <c r="L141" s="248"/>
      <c r="M141" s="248"/>
      <c r="N141" s="248"/>
      <c r="O141" s="248"/>
      <c r="P141" s="248"/>
      <c r="Q141" s="248"/>
      <c r="R141" s="248"/>
      <c r="S141" s="248"/>
      <c r="T141" s="248"/>
      <c r="U141" s="248"/>
      <c r="V141" s="248"/>
      <c r="W141" s="248"/>
      <c r="X141" s="248"/>
      <c r="Y141" s="248"/>
      <c r="Z141" s="248"/>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c r="BQ141" s="248"/>
      <c r="BR141" s="248"/>
      <c r="BS141" s="248"/>
      <c r="BT141" s="248"/>
      <c r="BU141" s="248"/>
      <c r="BV141" s="248"/>
      <c r="BW141" s="248"/>
      <c r="BX141" s="248"/>
      <c r="BY141" s="248"/>
    </row>
    <row r="142" spans="1:77" ht="12" customHeight="1" x14ac:dyDescent="0.25">
      <c r="A142" s="225"/>
      <c r="B142" s="225"/>
      <c r="C142" s="225"/>
      <c r="D142" s="381"/>
      <c r="E142" s="381"/>
      <c r="F142" s="381"/>
      <c r="G142" s="381"/>
      <c r="H142" s="381"/>
      <c r="I142" s="248"/>
      <c r="J142" s="248"/>
      <c r="K142" s="384"/>
      <c r="L142" s="384"/>
      <c r="M142" s="384"/>
      <c r="N142" s="384"/>
      <c r="O142" s="384"/>
      <c r="P142" s="384"/>
      <c r="Q142" s="384"/>
      <c r="R142" s="384"/>
      <c r="S142" s="384"/>
      <c r="T142" s="384"/>
      <c r="U142" s="384"/>
      <c r="V142" s="384"/>
      <c r="W142" s="384"/>
      <c r="X142" s="384"/>
      <c r="Y142" s="384"/>
      <c r="Z142" s="384"/>
      <c r="AA142" s="384"/>
      <c r="AB142" s="384"/>
      <c r="AC142" s="384"/>
      <c r="AD142" s="384"/>
      <c r="AE142" s="384"/>
      <c r="AF142" s="384"/>
      <c r="AG142" s="384"/>
      <c r="AH142" s="384"/>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c r="BQ142" s="248"/>
      <c r="BR142" s="248"/>
      <c r="BS142" s="248"/>
      <c r="BT142" s="248"/>
      <c r="BU142" s="248"/>
      <c r="BV142" s="248"/>
      <c r="BW142" s="248"/>
      <c r="BX142" s="248"/>
      <c r="BY142" s="248"/>
    </row>
    <row r="143" spans="1:77" ht="12" customHeight="1" x14ac:dyDescent="0.25">
      <c r="A143" s="225"/>
      <c r="B143" s="225"/>
      <c r="C143" s="225"/>
      <c r="D143" s="381"/>
      <c r="E143" s="381"/>
      <c r="F143" s="381"/>
      <c r="G143" s="381"/>
      <c r="H143" s="381"/>
      <c r="I143" s="248"/>
      <c r="J143" s="248"/>
      <c r="K143" s="382"/>
      <c r="L143" s="382"/>
      <c r="M143" s="382"/>
      <c r="N143" s="382"/>
      <c r="O143" s="382"/>
      <c r="P143" s="382"/>
      <c r="Q143" s="382"/>
      <c r="R143" s="382"/>
      <c r="S143" s="382"/>
      <c r="T143" s="382"/>
      <c r="U143" s="382"/>
      <c r="V143" s="382"/>
      <c r="W143" s="382"/>
      <c r="X143" s="382"/>
      <c r="Y143" s="382"/>
      <c r="Z143" s="382"/>
      <c r="AA143" s="382"/>
      <c r="AB143" s="382"/>
      <c r="AC143" s="382"/>
      <c r="AD143" s="382"/>
      <c r="AE143" s="382"/>
      <c r="AF143" s="382"/>
      <c r="AG143" s="382"/>
      <c r="AH143" s="382"/>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c r="BQ143" s="248"/>
      <c r="BR143" s="248"/>
      <c r="BS143" s="248"/>
      <c r="BT143" s="248"/>
      <c r="BU143" s="248"/>
      <c r="BV143" s="248"/>
      <c r="BW143" s="248"/>
      <c r="BX143" s="248"/>
      <c r="BY143" s="248"/>
    </row>
    <row r="144" spans="1:77" ht="12" customHeight="1" x14ac:dyDescent="0.25">
      <c r="A144" s="225"/>
      <c r="B144" s="225"/>
      <c r="C144" s="225"/>
      <c r="D144" s="381"/>
      <c r="E144" s="381"/>
      <c r="F144" s="381"/>
      <c r="G144" s="381"/>
      <c r="H144" s="381"/>
      <c r="I144" s="248"/>
      <c r="J144" s="248"/>
      <c r="K144" s="383"/>
      <c r="L144" s="383"/>
      <c r="M144" s="383"/>
      <c r="N144" s="383"/>
      <c r="O144" s="383"/>
      <c r="P144" s="383"/>
      <c r="Q144" s="383"/>
      <c r="R144" s="383"/>
      <c r="S144" s="383"/>
      <c r="T144" s="383"/>
      <c r="U144" s="383"/>
      <c r="V144" s="383"/>
      <c r="W144" s="383"/>
      <c r="X144" s="383"/>
      <c r="Y144" s="383"/>
      <c r="Z144" s="383"/>
      <c r="AA144" s="383"/>
      <c r="AB144" s="383"/>
      <c r="AC144" s="383"/>
      <c r="AD144" s="383"/>
      <c r="AE144" s="383"/>
      <c r="AF144" s="383"/>
      <c r="AG144" s="383"/>
      <c r="AH144" s="383"/>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c r="BQ144" s="248"/>
      <c r="BR144" s="248"/>
      <c r="BS144" s="248"/>
      <c r="BT144" s="248"/>
      <c r="BU144" s="248"/>
      <c r="BV144" s="248"/>
      <c r="BW144" s="248"/>
      <c r="BX144" s="248"/>
      <c r="BY144" s="248"/>
    </row>
    <row r="145" spans="1:77" ht="12" customHeight="1" x14ac:dyDescent="0.25">
      <c r="A145" s="225"/>
      <c r="B145" s="225"/>
      <c r="C145" s="225"/>
      <c r="D145" s="381"/>
      <c r="E145" s="381"/>
      <c r="F145" s="381"/>
      <c r="G145" s="381"/>
      <c r="H145" s="381"/>
      <c r="I145" s="248"/>
      <c r="J145" s="248"/>
      <c r="K145" s="385"/>
      <c r="L145" s="385"/>
      <c r="M145" s="385"/>
      <c r="N145" s="385"/>
      <c r="O145" s="385"/>
      <c r="P145" s="385"/>
      <c r="Q145" s="385"/>
      <c r="R145" s="385"/>
      <c r="S145" s="385"/>
      <c r="T145" s="385"/>
      <c r="U145" s="385"/>
      <c r="V145" s="385"/>
      <c r="W145" s="385"/>
      <c r="X145" s="385"/>
      <c r="Y145" s="385"/>
      <c r="Z145" s="385"/>
      <c r="AA145" s="385"/>
      <c r="AB145" s="385"/>
      <c r="AC145" s="385"/>
      <c r="AD145" s="385"/>
      <c r="AE145" s="385"/>
      <c r="AF145" s="385"/>
      <c r="AG145" s="385"/>
      <c r="AH145" s="385"/>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c r="BQ145" s="248"/>
      <c r="BR145" s="248"/>
      <c r="BS145" s="248"/>
      <c r="BT145" s="248"/>
      <c r="BU145" s="248"/>
      <c r="BV145" s="248"/>
      <c r="BW145" s="248"/>
      <c r="BX145" s="248"/>
      <c r="BY145" s="248"/>
    </row>
    <row r="146" spans="1:77" ht="12" customHeight="1" x14ac:dyDescent="0.25">
      <c r="A146" s="225"/>
      <c r="B146" s="225"/>
      <c r="C146" s="225"/>
      <c r="D146" s="381"/>
      <c r="E146" s="381"/>
      <c r="F146" s="381"/>
      <c r="G146" s="381"/>
      <c r="H146" s="381"/>
      <c r="I146" s="248"/>
      <c r="J146" s="248"/>
      <c r="K146" s="384"/>
      <c r="L146" s="384"/>
      <c r="M146" s="384"/>
      <c r="N146" s="384"/>
      <c r="O146" s="384"/>
      <c r="P146" s="384"/>
      <c r="Q146" s="384"/>
      <c r="R146" s="384"/>
      <c r="S146" s="384"/>
      <c r="T146" s="384"/>
      <c r="U146" s="384"/>
      <c r="V146" s="384"/>
      <c r="W146" s="384"/>
      <c r="X146" s="384"/>
      <c r="Y146" s="384"/>
      <c r="Z146" s="384"/>
      <c r="AA146" s="384"/>
      <c r="AB146" s="384"/>
      <c r="AC146" s="384"/>
      <c r="AD146" s="384"/>
      <c r="AE146" s="384"/>
      <c r="AF146" s="384"/>
      <c r="AG146" s="384"/>
      <c r="AH146" s="384"/>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248"/>
      <c r="BR146" s="248"/>
      <c r="BS146" s="248"/>
      <c r="BT146" s="248"/>
      <c r="BU146" s="248"/>
      <c r="BV146" s="248"/>
      <c r="BW146" s="248"/>
      <c r="BX146" s="248"/>
      <c r="BY146" s="248"/>
    </row>
    <row r="147" spans="1:77" ht="12" customHeight="1" x14ac:dyDescent="0.25">
      <c r="A147" s="225"/>
      <c r="B147" s="225"/>
      <c r="C147" s="225"/>
      <c r="D147" s="381"/>
      <c r="E147" s="381"/>
      <c r="F147" s="381"/>
      <c r="G147" s="381"/>
      <c r="H147" s="381"/>
      <c r="I147" s="248"/>
      <c r="J147" s="248"/>
      <c r="K147" s="385"/>
      <c r="L147" s="385"/>
      <c r="M147" s="385"/>
      <c r="N147" s="385"/>
      <c r="O147" s="385"/>
      <c r="P147" s="385"/>
      <c r="Q147" s="385"/>
      <c r="R147" s="385"/>
      <c r="S147" s="385"/>
      <c r="T147" s="385"/>
      <c r="U147" s="385"/>
      <c r="V147" s="385"/>
      <c r="W147" s="385"/>
      <c r="X147" s="385"/>
      <c r="Y147" s="385"/>
      <c r="Z147" s="385"/>
      <c r="AA147" s="385"/>
      <c r="AB147" s="385"/>
      <c r="AC147" s="385"/>
      <c r="AD147" s="385"/>
      <c r="AE147" s="385"/>
      <c r="AF147" s="385"/>
      <c r="AG147" s="385"/>
      <c r="AH147" s="385"/>
      <c r="AI147" s="248"/>
      <c r="AJ147" s="248"/>
      <c r="AK147" s="248"/>
      <c r="AL147" s="248"/>
      <c r="AM147" s="248"/>
      <c r="AN147" s="248"/>
      <c r="AO147" s="248"/>
      <c r="AP147" s="248"/>
      <c r="AQ147" s="248"/>
      <c r="AR147" s="248"/>
      <c r="AS147" s="248"/>
      <c r="AT147" s="248"/>
      <c r="AU147" s="248"/>
      <c r="AV147" s="248"/>
      <c r="AW147" s="248"/>
      <c r="AX147" s="248"/>
      <c r="AY147" s="248"/>
      <c r="AZ147" s="248"/>
      <c r="BA147" s="248"/>
      <c r="BB147" s="248"/>
      <c r="BC147" s="248"/>
      <c r="BD147" s="248"/>
      <c r="BE147" s="248"/>
      <c r="BF147" s="248"/>
      <c r="BG147" s="248"/>
      <c r="BH147" s="248"/>
      <c r="BI147" s="248"/>
      <c r="BJ147" s="248"/>
      <c r="BK147" s="248"/>
      <c r="BL147" s="248"/>
      <c r="BM147" s="248"/>
      <c r="BN147" s="248"/>
      <c r="BO147" s="248"/>
      <c r="BP147" s="248"/>
      <c r="BQ147" s="248"/>
      <c r="BR147" s="248"/>
      <c r="BS147" s="248"/>
      <c r="BT147" s="248"/>
      <c r="BU147" s="248"/>
      <c r="BV147" s="248"/>
      <c r="BW147" s="248"/>
      <c r="BX147" s="248"/>
      <c r="BY147" s="248"/>
    </row>
    <row r="148" spans="1:77" ht="12" customHeight="1" x14ac:dyDescent="0.25">
      <c r="A148" s="225"/>
      <c r="B148" s="225"/>
      <c r="C148" s="225"/>
      <c r="D148" s="381"/>
      <c r="E148" s="381"/>
      <c r="F148" s="381"/>
      <c r="G148" s="381"/>
      <c r="H148" s="381"/>
      <c r="I148" s="248"/>
      <c r="J148" s="248"/>
      <c r="K148" s="248"/>
      <c r="L148" s="248"/>
      <c r="M148" s="248"/>
      <c r="N148" s="248"/>
      <c r="O148" s="248"/>
      <c r="P148" s="248"/>
      <c r="Q148" s="248"/>
      <c r="R148" s="248"/>
      <c r="S148" s="248"/>
      <c r="T148" s="248"/>
      <c r="U148" s="248"/>
      <c r="V148" s="248"/>
      <c r="W148" s="248"/>
      <c r="X148" s="248"/>
      <c r="Y148" s="248"/>
      <c r="Z148" s="248"/>
      <c r="AA148" s="248"/>
      <c r="AB148" s="248"/>
      <c r="AC148" s="248"/>
      <c r="AD148" s="248"/>
      <c r="AE148" s="248"/>
      <c r="AF148" s="248"/>
      <c r="AG148" s="248"/>
      <c r="AH148" s="248"/>
      <c r="AI148" s="248"/>
      <c r="AJ148" s="248"/>
      <c r="AK148" s="248"/>
      <c r="AL148" s="248"/>
      <c r="AM148" s="248"/>
      <c r="AN148" s="248"/>
      <c r="AO148" s="248"/>
      <c r="AP148" s="248"/>
      <c r="AQ148" s="248"/>
      <c r="AR148" s="248"/>
      <c r="AS148" s="248"/>
      <c r="AT148" s="248"/>
      <c r="AU148" s="248"/>
      <c r="AV148" s="248"/>
      <c r="AW148" s="248"/>
      <c r="AX148" s="248"/>
      <c r="AY148" s="248"/>
      <c r="AZ148" s="248"/>
      <c r="BA148" s="248"/>
      <c r="BB148" s="248"/>
      <c r="BC148" s="248"/>
      <c r="BD148" s="248"/>
      <c r="BE148" s="248"/>
      <c r="BF148" s="248"/>
      <c r="BG148" s="248"/>
      <c r="BH148" s="248"/>
      <c r="BI148" s="248"/>
      <c r="BJ148" s="248"/>
      <c r="BK148" s="248"/>
      <c r="BL148" s="248"/>
      <c r="BM148" s="248"/>
      <c r="BN148" s="248"/>
      <c r="BO148" s="248"/>
      <c r="BP148" s="248"/>
      <c r="BQ148" s="248"/>
      <c r="BR148" s="248"/>
      <c r="BS148" s="248"/>
      <c r="BT148" s="248"/>
      <c r="BU148" s="248"/>
      <c r="BV148" s="248"/>
      <c r="BW148" s="248"/>
      <c r="BX148" s="248"/>
      <c r="BY148" s="248"/>
    </row>
    <row r="149" spans="1:77" ht="12" customHeight="1" x14ac:dyDescent="0.25">
      <c r="A149" s="225"/>
      <c r="B149" s="225"/>
      <c r="C149" s="225"/>
      <c r="D149" s="381"/>
      <c r="E149" s="381"/>
      <c r="F149" s="381"/>
      <c r="G149" s="381"/>
      <c r="H149" s="381"/>
      <c r="I149" s="248"/>
      <c r="J149" s="248"/>
      <c r="K149" s="386"/>
      <c r="L149" s="386"/>
      <c r="M149" s="386"/>
      <c r="N149" s="386"/>
      <c r="O149" s="386"/>
      <c r="P149" s="386"/>
      <c r="Q149" s="386"/>
      <c r="R149" s="386"/>
      <c r="S149" s="386"/>
      <c r="T149" s="386"/>
      <c r="U149" s="386"/>
      <c r="V149" s="386"/>
      <c r="W149" s="386"/>
      <c r="X149" s="386"/>
      <c r="Y149" s="386"/>
      <c r="Z149" s="386"/>
      <c r="AA149" s="386"/>
      <c r="AB149" s="386"/>
      <c r="AC149" s="386"/>
      <c r="AD149" s="386"/>
      <c r="AE149" s="386"/>
      <c r="AF149" s="386"/>
      <c r="AG149" s="386"/>
      <c r="AH149" s="386"/>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c r="BQ149" s="248"/>
      <c r="BR149" s="248"/>
      <c r="BS149" s="248"/>
      <c r="BT149" s="248"/>
      <c r="BU149" s="248"/>
      <c r="BV149" s="248"/>
      <c r="BW149" s="248"/>
      <c r="BX149" s="248"/>
      <c r="BY149" s="248"/>
    </row>
    <row r="150" spans="1:77" ht="12" customHeight="1" x14ac:dyDescent="0.25">
      <c r="A150" s="225"/>
      <c r="B150" s="225"/>
      <c r="C150" s="225"/>
      <c r="D150" s="381"/>
      <c r="E150" s="381"/>
      <c r="F150" s="381"/>
      <c r="G150" s="381"/>
      <c r="H150" s="381"/>
      <c r="I150" s="248"/>
      <c r="J150" s="248"/>
      <c r="K150" s="339"/>
      <c r="L150" s="339"/>
      <c r="M150" s="339"/>
      <c r="N150" s="339"/>
      <c r="O150" s="339"/>
      <c r="P150" s="339"/>
      <c r="Q150" s="339"/>
      <c r="R150" s="339"/>
      <c r="S150" s="339"/>
      <c r="T150" s="339"/>
      <c r="U150" s="339"/>
      <c r="V150" s="339"/>
      <c r="W150" s="339"/>
      <c r="X150" s="339"/>
      <c r="Y150" s="339"/>
      <c r="Z150" s="339"/>
      <c r="AA150" s="339"/>
      <c r="AB150" s="339"/>
      <c r="AC150" s="339"/>
      <c r="AD150" s="339"/>
      <c r="AE150" s="339"/>
      <c r="AF150" s="339"/>
      <c r="AG150" s="339"/>
      <c r="AH150" s="339"/>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c r="BQ150" s="248"/>
      <c r="BR150" s="248"/>
      <c r="BS150" s="248"/>
      <c r="BT150" s="248"/>
      <c r="BU150" s="248"/>
      <c r="BV150" s="248"/>
      <c r="BW150" s="248"/>
      <c r="BX150" s="248"/>
      <c r="BY150" s="248"/>
    </row>
    <row r="151" spans="1:77" ht="12" customHeight="1" x14ac:dyDescent="0.25">
      <c r="A151" s="225"/>
      <c r="B151" s="225"/>
      <c r="C151" s="225"/>
      <c r="D151" s="381"/>
      <c r="E151" s="381"/>
      <c r="F151" s="381"/>
      <c r="G151" s="381"/>
      <c r="H151" s="381"/>
      <c r="I151" s="248"/>
      <c r="J151" s="248"/>
      <c r="K151" s="339"/>
      <c r="L151" s="339"/>
      <c r="M151" s="339"/>
      <c r="N151" s="339"/>
      <c r="O151" s="339"/>
      <c r="P151" s="339"/>
      <c r="Q151" s="339"/>
      <c r="R151" s="339"/>
      <c r="S151" s="339"/>
      <c r="T151" s="339"/>
      <c r="U151" s="339"/>
      <c r="V151" s="339"/>
      <c r="W151" s="339"/>
      <c r="X151" s="339"/>
      <c r="Y151" s="339"/>
      <c r="Z151" s="339"/>
      <c r="AA151" s="339"/>
      <c r="AB151" s="339"/>
      <c r="AC151" s="339"/>
      <c r="AD151" s="339"/>
      <c r="AE151" s="339"/>
      <c r="AF151" s="339"/>
      <c r="AG151" s="339"/>
      <c r="AH151" s="339"/>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c r="BQ151" s="248"/>
      <c r="BR151" s="248"/>
      <c r="BS151" s="248"/>
      <c r="BT151" s="248"/>
      <c r="BU151" s="248"/>
      <c r="BV151" s="248"/>
      <c r="BW151" s="248"/>
      <c r="BX151" s="248"/>
      <c r="BY151" s="248"/>
    </row>
    <row r="152" spans="1:77" ht="12" customHeight="1" x14ac:dyDescent="0.25">
      <c r="A152" s="225"/>
      <c r="B152" s="225"/>
      <c r="C152" s="225"/>
      <c r="D152" s="381"/>
      <c r="E152" s="381"/>
      <c r="F152" s="381"/>
      <c r="G152" s="381"/>
      <c r="H152" s="381"/>
      <c r="I152" s="248"/>
      <c r="J152" s="248"/>
      <c r="K152" s="339"/>
      <c r="L152" s="339"/>
      <c r="M152" s="339"/>
      <c r="N152" s="339"/>
      <c r="O152" s="339"/>
      <c r="P152" s="339"/>
      <c r="Q152" s="339"/>
      <c r="R152" s="339"/>
      <c r="S152" s="339"/>
      <c r="T152" s="339"/>
      <c r="U152" s="339"/>
      <c r="V152" s="339"/>
      <c r="W152" s="339"/>
      <c r="X152" s="339"/>
      <c r="Y152" s="339"/>
      <c r="Z152" s="339"/>
      <c r="AA152" s="339"/>
      <c r="AB152" s="339"/>
      <c r="AC152" s="339"/>
      <c r="AD152" s="339"/>
      <c r="AE152" s="339"/>
      <c r="AF152" s="339"/>
      <c r="AG152" s="339"/>
      <c r="AH152" s="339"/>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c r="BQ152" s="248"/>
      <c r="BR152" s="248"/>
      <c r="BS152" s="248"/>
      <c r="BT152" s="248"/>
      <c r="BU152" s="248"/>
      <c r="BV152" s="248"/>
      <c r="BW152" s="248"/>
      <c r="BX152" s="248"/>
      <c r="BY152" s="248"/>
    </row>
    <row r="153" spans="1:77" ht="12" customHeight="1" x14ac:dyDescent="0.25">
      <c r="A153" s="225"/>
      <c r="B153" s="225"/>
      <c r="C153" s="225"/>
      <c r="D153" s="381"/>
      <c r="E153" s="381"/>
      <c r="F153" s="381"/>
      <c r="G153" s="381"/>
      <c r="H153" s="381"/>
      <c r="I153" s="248"/>
      <c r="J153" s="248"/>
      <c r="K153" s="387"/>
      <c r="L153" s="387"/>
      <c r="M153" s="387"/>
      <c r="N153" s="387"/>
      <c r="O153" s="387"/>
      <c r="P153" s="387"/>
      <c r="Q153" s="387"/>
      <c r="R153" s="387"/>
      <c r="S153" s="387"/>
      <c r="T153" s="387"/>
      <c r="U153" s="387"/>
      <c r="V153" s="387"/>
      <c r="W153" s="387"/>
      <c r="X153" s="387"/>
      <c r="Y153" s="387"/>
      <c r="Z153" s="387"/>
      <c r="AA153" s="387"/>
      <c r="AB153" s="387"/>
      <c r="AC153" s="387"/>
      <c r="AD153" s="387"/>
      <c r="AE153" s="387"/>
      <c r="AF153" s="387"/>
      <c r="AG153" s="387"/>
      <c r="AH153" s="387"/>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c r="BQ153" s="248"/>
      <c r="BR153" s="248"/>
      <c r="BS153" s="248"/>
      <c r="BT153" s="248"/>
      <c r="BU153" s="248"/>
      <c r="BV153" s="248"/>
      <c r="BW153" s="248"/>
      <c r="BX153" s="248"/>
      <c r="BY153" s="248"/>
    </row>
    <row r="154" spans="1:77" ht="12" customHeight="1" x14ac:dyDescent="0.25">
      <c r="A154" s="225"/>
      <c r="B154" s="225"/>
      <c r="C154" s="225"/>
      <c r="D154" s="381"/>
      <c r="E154" s="381"/>
      <c r="F154" s="381"/>
      <c r="G154" s="381"/>
      <c r="H154" s="381"/>
      <c r="I154" s="248"/>
      <c r="J154" s="248"/>
      <c r="K154" s="248"/>
      <c r="L154" s="248"/>
      <c r="M154" s="248"/>
      <c r="N154" s="248"/>
      <c r="O154" s="248"/>
      <c r="P154" s="248"/>
      <c r="Q154" s="248"/>
      <c r="R154" s="248"/>
      <c r="S154" s="248"/>
      <c r="T154" s="248"/>
      <c r="U154" s="248"/>
      <c r="V154" s="248"/>
      <c r="W154" s="248"/>
      <c r="X154" s="248"/>
      <c r="Y154" s="248"/>
      <c r="Z154" s="248"/>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c r="BQ154" s="248"/>
      <c r="BR154" s="248"/>
      <c r="BS154" s="248"/>
      <c r="BT154" s="248"/>
      <c r="BU154" s="248"/>
      <c r="BV154" s="248"/>
      <c r="BW154" s="248"/>
      <c r="BX154" s="248"/>
      <c r="BY154" s="248"/>
    </row>
    <row r="155" spans="1:77" ht="12" customHeight="1" x14ac:dyDescent="0.25">
      <c r="A155" s="225"/>
      <c r="B155" s="225"/>
      <c r="C155" s="225"/>
      <c r="D155" s="381"/>
      <c r="E155" s="381"/>
      <c r="F155" s="381"/>
      <c r="G155" s="381"/>
      <c r="H155" s="381"/>
      <c r="I155" s="248"/>
      <c r="J155" s="248"/>
      <c r="K155" s="248"/>
      <c r="L155" s="248"/>
      <c r="M155" s="248"/>
      <c r="N155" s="248"/>
      <c r="O155" s="248"/>
      <c r="P155" s="248"/>
      <c r="Q155" s="248"/>
      <c r="R155" s="248"/>
      <c r="S155" s="248"/>
      <c r="T155" s="248"/>
      <c r="U155" s="248"/>
      <c r="V155" s="248"/>
      <c r="W155" s="248"/>
      <c r="X155" s="248"/>
      <c r="Y155" s="248"/>
      <c r="Z155" s="248"/>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c r="BQ155" s="248"/>
      <c r="BR155" s="248"/>
      <c r="BS155" s="248"/>
      <c r="BT155" s="248"/>
      <c r="BU155" s="248"/>
      <c r="BV155" s="248"/>
      <c r="BW155" s="248"/>
      <c r="BX155" s="248"/>
      <c r="BY155" s="248"/>
    </row>
    <row r="156" spans="1:77" ht="12" customHeight="1" x14ac:dyDescent="0.25">
      <c r="A156" s="225"/>
      <c r="B156" s="225"/>
      <c r="C156" s="225"/>
      <c r="D156" s="381"/>
      <c r="E156" s="381"/>
      <c r="F156" s="381"/>
      <c r="G156" s="381"/>
      <c r="H156" s="381"/>
      <c r="I156" s="248"/>
      <c r="J156" s="248"/>
      <c r="K156" s="202"/>
      <c r="L156" s="202"/>
      <c r="M156" s="202"/>
      <c r="N156" s="202"/>
      <c r="O156" s="202"/>
      <c r="P156" s="202"/>
      <c r="Q156" s="202"/>
      <c r="R156" s="202"/>
      <c r="S156" s="202"/>
      <c r="T156" s="202"/>
      <c r="U156" s="202"/>
      <c r="V156" s="202"/>
      <c r="W156" s="202"/>
      <c r="X156" s="202"/>
      <c r="Y156" s="202"/>
      <c r="Z156" s="202"/>
      <c r="AA156" s="202"/>
      <c r="AB156" s="202"/>
      <c r="AC156" s="202"/>
      <c r="AD156" s="202"/>
      <c r="AE156" s="202"/>
      <c r="AF156" s="202"/>
      <c r="AG156" s="202"/>
      <c r="AH156" s="202"/>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c r="BQ156" s="248"/>
      <c r="BR156" s="248"/>
      <c r="BS156" s="248"/>
      <c r="BT156" s="248"/>
      <c r="BU156" s="248"/>
      <c r="BV156" s="248"/>
      <c r="BW156" s="248"/>
      <c r="BX156" s="248"/>
      <c r="BY156" s="248"/>
    </row>
    <row r="157" spans="1:77" ht="12" customHeight="1" x14ac:dyDescent="0.25">
      <c r="A157" s="225"/>
      <c r="B157" s="225"/>
      <c r="C157" s="225"/>
      <c r="D157" s="381"/>
      <c r="E157" s="381"/>
      <c r="F157" s="381"/>
      <c r="G157" s="381"/>
      <c r="H157" s="381"/>
      <c r="I157" s="248"/>
      <c r="J157" s="248"/>
      <c r="K157" s="202"/>
      <c r="L157" s="202"/>
      <c r="M157" s="202"/>
      <c r="N157" s="202"/>
      <c r="O157" s="202"/>
      <c r="P157" s="202"/>
      <c r="Q157" s="202"/>
      <c r="R157" s="202"/>
      <c r="S157" s="202"/>
      <c r="T157" s="202"/>
      <c r="U157" s="202"/>
      <c r="V157" s="202"/>
      <c r="W157" s="202"/>
      <c r="X157" s="202"/>
      <c r="Y157" s="202"/>
      <c r="Z157" s="202"/>
      <c r="AA157" s="202"/>
      <c r="AB157" s="202"/>
      <c r="AC157" s="202"/>
      <c r="AD157" s="202"/>
      <c r="AE157" s="202"/>
      <c r="AF157" s="202"/>
      <c r="AG157" s="202"/>
      <c r="AH157" s="202"/>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c r="BQ157" s="248"/>
      <c r="BR157" s="248"/>
      <c r="BS157" s="248"/>
      <c r="BT157" s="248"/>
      <c r="BU157" s="248"/>
      <c r="BV157" s="248"/>
      <c r="BW157" s="248"/>
      <c r="BX157" s="248"/>
      <c r="BY157" s="248"/>
    </row>
    <row r="158" spans="1:77" ht="12" customHeight="1" x14ac:dyDescent="0.25">
      <c r="A158" s="225"/>
      <c r="B158" s="225"/>
      <c r="C158" s="225"/>
      <c r="D158" s="381"/>
      <c r="E158" s="381"/>
      <c r="F158" s="381"/>
      <c r="G158" s="381"/>
      <c r="H158" s="381"/>
      <c r="I158" s="248"/>
      <c r="J158" s="248"/>
      <c r="K158" s="202"/>
      <c r="L158" s="202"/>
      <c r="M158" s="202"/>
      <c r="N158" s="202"/>
      <c r="O158" s="202"/>
      <c r="P158" s="202"/>
      <c r="Q158" s="202"/>
      <c r="R158" s="202"/>
      <c r="S158" s="202"/>
      <c r="T158" s="202"/>
      <c r="U158" s="202"/>
      <c r="V158" s="202"/>
      <c r="W158" s="202"/>
      <c r="X158" s="202"/>
      <c r="Y158" s="202"/>
      <c r="Z158" s="202"/>
      <c r="AA158" s="202"/>
      <c r="AB158" s="202"/>
      <c r="AC158" s="202"/>
      <c r="AD158" s="202"/>
      <c r="AE158" s="202"/>
      <c r="AF158" s="202"/>
      <c r="AG158" s="202"/>
      <c r="AH158" s="202"/>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c r="BQ158" s="248"/>
      <c r="BR158" s="248"/>
      <c r="BS158" s="248"/>
      <c r="BT158" s="248"/>
      <c r="BU158" s="248"/>
      <c r="BV158" s="248"/>
      <c r="BW158" s="248"/>
      <c r="BX158" s="248"/>
      <c r="BY158" s="248"/>
    </row>
    <row r="159" spans="1:77" ht="12" customHeight="1" x14ac:dyDescent="0.25">
      <c r="A159" s="225"/>
      <c r="B159" s="225"/>
      <c r="C159" s="225"/>
      <c r="D159" s="381"/>
      <c r="E159" s="381"/>
      <c r="F159" s="381"/>
      <c r="G159" s="381"/>
      <c r="H159" s="381"/>
      <c r="I159" s="248"/>
      <c r="J159" s="248"/>
      <c r="K159" s="202"/>
      <c r="L159" s="202"/>
      <c r="M159" s="202"/>
      <c r="N159" s="202"/>
      <c r="O159" s="202"/>
      <c r="P159" s="202"/>
      <c r="Q159" s="202"/>
      <c r="R159" s="202"/>
      <c r="S159" s="202"/>
      <c r="T159" s="202"/>
      <c r="U159" s="202"/>
      <c r="V159" s="202"/>
      <c r="W159" s="202"/>
      <c r="X159" s="202"/>
      <c r="Y159" s="202"/>
      <c r="Z159" s="202"/>
      <c r="AA159" s="202"/>
      <c r="AB159" s="202"/>
      <c r="AC159" s="202"/>
      <c r="AD159" s="202"/>
      <c r="AE159" s="202"/>
      <c r="AF159" s="202"/>
      <c r="AG159" s="202"/>
      <c r="AH159" s="202"/>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c r="BQ159" s="248"/>
      <c r="BR159" s="248"/>
      <c r="BS159" s="248"/>
      <c r="BT159" s="248"/>
      <c r="BU159" s="248"/>
      <c r="BV159" s="248"/>
      <c r="BW159" s="248"/>
      <c r="BX159" s="248"/>
      <c r="BY159" s="248"/>
    </row>
    <row r="160" spans="1:77" ht="12" customHeight="1" x14ac:dyDescent="0.25">
      <c r="A160" s="225"/>
      <c r="B160" s="225"/>
      <c r="C160" s="225"/>
      <c r="D160" s="381"/>
      <c r="E160" s="381"/>
      <c r="F160" s="381"/>
      <c r="G160" s="381"/>
      <c r="H160" s="381"/>
      <c r="I160" s="248"/>
      <c r="J160" s="248"/>
      <c r="K160" s="323"/>
      <c r="L160" s="323"/>
      <c r="M160" s="323"/>
      <c r="N160" s="323"/>
      <c r="O160" s="323"/>
      <c r="P160" s="323"/>
      <c r="Q160" s="323"/>
      <c r="R160" s="323"/>
      <c r="S160" s="323"/>
      <c r="T160" s="323"/>
      <c r="U160" s="323"/>
      <c r="V160" s="323"/>
      <c r="W160" s="323"/>
      <c r="X160" s="323"/>
      <c r="Y160" s="323"/>
      <c r="Z160" s="323"/>
      <c r="AA160" s="323"/>
      <c r="AB160" s="323"/>
      <c r="AC160" s="323"/>
      <c r="AD160" s="323"/>
      <c r="AE160" s="323"/>
      <c r="AF160" s="323"/>
      <c r="AG160" s="323"/>
      <c r="AH160" s="323"/>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c r="BQ160" s="248"/>
      <c r="BR160" s="248"/>
      <c r="BS160" s="248"/>
      <c r="BT160" s="248"/>
      <c r="BU160" s="248"/>
      <c r="BV160" s="248"/>
      <c r="BW160" s="248"/>
      <c r="BX160" s="248"/>
      <c r="BY160" s="248"/>
    </row>
    <row r="161" spans="1:77" ht="12" customHeight="1" x14ac:dyDescent="0.25">
      <c r="A161" s="225"/>
      <c r="B161" s="225"/>
      <c r="C161" s="225"/>
      <c r="D161" s="381"/>
      <c r="E161" s="381"/>
      <c r="F161" s="381"/>
      <c r="G161" s="381"/>
      <c r="H161" s="381"/>
      <c r="I161" s="248"/>
      <c r="J161" s="248"/>
      <c r="K161" s="248"/>
      <c r="L161" s="248"/>
      <c r="M161" s="248"/>
      <c r="N161" s="248"/>
      <c r="O161" s="248"/>
      <c r="P161" s="248"/>
      <c r="Q161" s="248"/>
      <c r="R161" s="248"/>
      <c r="S161" s="248"/>
      <c r="T161" s="248"/>
      <c r="U161" s="248"/>
      <c r="V161" s="248"/>
      <c r="W161" s="248"/>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c r="BQ161" s="248"/>
      <c r="BR161" s="248"/>
      <c r="BS161" s="248"/>
      <c r="BT161" s="248"/>
      <c r="BU161" s="248"/>
      <c r="BV161" s="248"/>
      <c r="BW161" s="248"/>
      <c r="BX161" s="248"/>
      <c r="BY161" s="248"/>
    </row>
    <row r="162" spans="1:77" ht="12" customHeight="1" x14ac:dyDescent="0.25">
      <c r="A162" s="225"/>
      <c r="B162" s="225"/>
      <c r="C162" s="225"/>
      <c r="D162" s="381"/>
      <c r="E162" s="381"/>
      <c r="F162" s="381"/>
      <c r="G162" s="381"/>
      <c r="H162" s="381"/>
      <c r="I162" s="248"/>
      <c r="J162" s="248"/>
      <c r="K162" s="202"/>
      <c r="L162" s="202"/>
      <c r="M162" s="202"/>
      <c r="N162" s="202"/>
      <c r="O162" s="202"/>
      <c r="P162" s="202"/>
      <c r="Q162" s="202"/>
      <c r="R162" s="202"/>
      <c r="S162" s="202"/>
      <c r="T162" s="202"/>
      <c r="U162" s="202"/>
      <c r="V162" s="202"/>
      <c r="W162" s="202"/>
      <c r="X162" s="202"/>
      <c r="Y162" s="202"/>
      <c r="Z162" s="202"/>
      <c r="AA162" s="202"/>
      <c r="AB162" s="202"/>
      <c r="AC162" s="202"/>
      <c r="AD162" s="202"/>
      <c r="AE162" s="202"/>
      <c r="AF162" s="202"/>
      <c r="AG162" s="202"/>
      <c r="AH162" s="202"/>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c r="BQ162" s="248"/>
      <c r="BR162" s="248"/>
      <c r="BS162" s="248"/>
      <c r="BT162" s="248"/>
      <c r="BU162" s="248"/>
      <c r="BV162" s="248"/>
      <c r="BW162" s="248"/>
      <c r="BX162" s="248"/>
      <c r="BY162" s="248"/>
    </row>
    <row r="163" spans="1:77" ht="12" customHeight="1" x14ac:dyDescent="0.25">
      <c r="A163" s="225"/>
      <c r="B163" s="225"/>
      <c r="C163" s="225"/>
      <c r="D163" s="381"/>
      <c r="E163" s="381"/>
      <c r="F163" s="381"/>
      <c r="G163" s="381"/>
      <c r="H163" s="381"/>
      <c r="I163" s="248"/>
      <c r="J163" s="248"/>
      <c r="K163" s="202"/>
      <c r="L163" s="202"/>
      <c r="M163" s="202"/>
      <c r="N163" s="202"/>
      <c r="O163" s="202"/>
      <c r="P163" s="202"/>
      <c r="Q163" s="202"/>
      <c r="R163" s="202"/>
      <c r="S163" s="202"/>
      <c r="T163" s="202"/>
      <c r="U163" s="202"/>
      <c r="V163" s="202"/>
      <c r="W163" s="202"/>
      <c r="X163" s="202"/>
      <c r="Y163" s="202"/>
      <c r="Z163" s="202"/>
      <c r="AA163" s="202"/>
      <c r="AB163" s="202"/>
      <c r="AC163" s="202"/>
      <c r="AD163" s="202"/>
      <c r="AE163" s="202"/>
      <c r="AF163" s="202"/>
      <c r="AG163" s="202"/>
      <c r="AH163" s="202"/>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c r="BQ163" s="248"/>
      <c r="BR163" s="248"/>
      <c r="BS163" s="248"/>
      <c r="BT163" s="248"/>
      <c r="BU163" s="248"/>
      <c r="BV163" s="248"/>
      <c r="BW163" s="248"/>
      <c r="BX163" s="248"/>
      <c r="BY163" s="248"/>
    </row>
    <row r="164" spans="1:77" ht="12" customHeight="1" x14ac:dyDescent="0.25">
      <c r="A164" s="225"/>
      <c r="B164" s="225"/>
      <c r="C164" s="225"/>
      <c r="D164" s="381"/>
      <c r="E164" s="381"/>
      <c r="F164" s="381"/>
      <c r="G164" s="381"/>
      <c r="H164" s="381"/>
      <c r="I164" s="248"/>
      <c r="J164" s="248"/>
      <c r="K164" s="202"/>
      <c r="L164" s="202"/>
      <c r="M164" s="202"/>
      <c r="N164" s="202"/>
      <c r="O164" s="202"/>
      <c r="P164" s="202"/>
      <c r="Q164" s="202"/>
      <c r="R164" s="202"/>
      <c r="S164" s="202"/>
      <c r="T164" s="202"/>
      <c r="U164" s="202"/>
      <c r="V164" s="202"/>
      <c r="W164" s="202"/>
      <c r="X164" s="202"/>
      <c r="Y164" s="202"/>
      <c r="Z164" s="202"/>
      <c r="AA164" s="202"/>
      <c r="AB164" s="202"/>
      <c r="AC164" s="202"/>
      <c r="AD164" s="202"/>
      <c r="AE164" s="202"/>
      <c r="AF164" s="202"/>
      <c r="AG164" s="202"/>
      <c r="AH164" s="202"/>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c r="BQ164" s="248"/>
      <c r="BR164" s="248"/>
      <c r="BS164" s="248"/>
      <c r="BT164" s="248"/>
      <c r="BU164" s="248"/>
      <c r="BV164" s="248"/>
      <c r="BW164" s="248"/>
      <c r="BX164" s="248"/>
      <c r="BY164" s="248"/>
    </row>
    <row r="165" spans="1:77" ht="12" customHeight="1" x14ac:dyDescent="0.25">
      <c r="A165" s="225"/>
      <c r="B165" s="225"/>
      <c r="C165" s="225"/>
      <c r="D165" s="381"/>
      <c r="E165" s="381"/>
      <c r="F165" s="381"/>
      <c r="G165" s="381"/>
      <c r="H165" s="381"/>
      <c r="I165" s="248"/>
      <c r="J165" s="248"/>
      <c r="K165" s="202"/>
      <c r="L165" s="202"/>
      <c r="M165" s="202"/>
      <c r="N165" s="202"/>
      <c r="O165" s="202"/>
      <c r="P165" s="202"/>
      <c r="Q165" s="202"/>
      <c r="R165" s="202"/>
      <c r="S165" s="202"/>
      <c r="T165" s="202"/>
      <c r="U165" s="202"/>
      <c r="V165" s="202"/>
      <c r="W165" s="202"/>
      <c r="X165" s="202"/>
      <c r="Y165" s="202"/>
      <c r="Z165" s="202"/>
      <c r="AA165" s="202"/>
      <c r="AB165" s="202"/>
      <c r="AC165" s="202"/>
      <c r="AD165" s="202"/>
      <c r="AE165" s="202"/>
      <c r="AF165" s="202"/>
      <c r="AG165" s="202"/>
      <c r="AH165" s="202"/>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c r="BQ165" s="248"/>
      <c r="BR165" s="248"/>
      <c r="BS165" s="248"/>
      <c r="BT165" s="248"/>
      <c r="BU165" s="248"/>
      <c r="BV165" s="248"/>
      <c r="BW165" s="248"/>
      <c r="BX165" s="248"/>
      <c r="BY165" s="248"/>
    </row>
    <row r="166" spans="1:77" ht="12" customHeight="1" x14ac:dyDescent="0.25">
      <c r="A166" s="225"/>
      <c r="B166" s="225"/>
      <c r="C166" s="225"/>
      <c r="D166" s="381"/>
      <c r="E166" s="381"/>
      <c r="F166" s="381"/>
      <c r="G166" s="381"/>
      <c r="H166" s="381"/>
      <c r="I166" s="248"/>
      <c r="J166" s="248"/>
      <c r="K166" s="323"/>
      <c r="L166" s="323"/>
      <c r="M166" s="323"/>
      <c r="N166" s="323"/>
      <c r="O166" s="323"/>
      <c r="P166" s="323"/>
      <c r="Q166" s="323"/>
      <c r="R166" s="323"/>
      <c r="S166" s="323"/>
      <c r="T166" s="323"/>
      <c r="U166" s="323"/>
      <c r="V166" s="323"/>
      <c r="W166" s="323"/>
      <c r="X166" s="323"/>
      <c r="Y166" s="323"/>
      <c r="Z166" s="323"/>
      <c r="AA166" s="323"/>
      <c r="AB166" s="323"/>
      <c r="AC166" s="323"/>
      <c r="AD166" s="323"/>
      <c r="AE166" s="323"/>
      <c r="AF166" s="323"/>
      <c r="AG166" s="323"/>
      <c r="AH166" s="323"/>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c r="BQ166" s="248"/>
      <c r="BR166" s="248"/>
      <c r="BS166" s="248"/>
      <c r="BT166" s="248"/>
      <c r="BU166" s="248"/>
      <c r="BV166" s="248"/>
      <c r="BW166" s="248"/>
      <c r="BX166" s="248"/>
      <c r="BY166" s="248"/>
    </row>
    <row r="167" spans="1:77" ht="12" customHeight="1" x14ac:dyDescent="0.25">
      <c r="A167" s="225"/>
      <c r="B167" s="225"/>
      <c r="C167" s="225"/>
      <c r="D167" s="381"/>
      <c r="E167" s="381"/>
      <c r="F167" s="381"/>
      <c r="G167" s="381"/>
      <c r="H167" s="381"/>
      <c r="I167" s="248"/>
      <c r="J167" s="248"/>
      <c r="K167" s="248"/>
      <c r="L167" s="248"/>
      <c r="M167" s="248"/>
      <c r="N167" s="248"/>
      <c r="O167" s="248"/>
      <c r="P167" s="248"/>
      <c r="Q167" s="248"/>
      <c r="R167" s="248"/>
      <c r="S167" s="248"/>
      <c r="T167" s="248"/>
      <c r="U167" s="248"/>
      <c r="V167" s="248"/>
      <c r="W167" s="248"/>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c r="BQ167" s="248"/>
      <c r="BR167" s="248"/>
      <c r="BS167" s="248"/>
      <c r="BT167" s="248"/>
      <c r="BU167" s="248"/>
      <c r="BV167" s="248"/>
      <c r="BW167" s="248"/>
      <c r="BX167" s="248"/>
      <c r="BY167" s="248"/>
    </row>
    <row r="168" spans="1:77" ht="12" customHeight="1" x14ac:dyDescent="0.25">
      <c r="A168" s="225"/>
      <c r="B168" s="225"/>
      <c r="C168" s="225"/>
      <c r="D168" s="381"/>
      <c r="E168" s="381"/>
      <c r="F168" s="381"/>
      <c r="G168" s="381"/>
      <c r="H168" s="381"/>
      <c r="I168" s="248"/>
      <c r="J168" s="248"/>
      <c r="K168" s="388"/>
      <c r="L168" s="388"/>
      <c r="M168" s="388"/>
      <c r="N168" s="388"/>
      <c r="O168" s="388"/>
      <c r="P168" s="388"/>
      <c r="Q168" s="388"/>
      <c r="R168" s="388"/>
      <c r="S168" s="388"/>
      <c r="T168" s="388"/>
      <c r="U168" s="388"/>
      <c r="V168" s="388"/>
      <c r="W168" s="388"/>
      <c r="X168" s="388"/>
      <c r="Y168" s="388"/>
      <c r="Z168" s="388"/>
      <c r="AA168" s="388"/>
      <c r="AB168" s="388"/>
      <c r="AC168" s="388"/>
      <c r="AD168" s="388"/>
      <c r="AE168" s="388"/>
      <c r="AF168" s="388"/>
      <c r="AG168" s="388"/>
      <c r="AH168" s="38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c r="BQ168" s="248"/>
      <c r="BR168" s="248"/>
      <c r="BS168" s="248"/>
      <c r="BT168" s="248"/>
      <c r="BU168" s="248"/>
      <c r="BV168" s="248"/>
      <c r="BW168" s="248"/>
      <c r="BX168" s="248"/>
      <c r="BY168" s="248"/>
    </row>
    <row r="169" spans="1:77" ht="12" customHeight="1" x14ac:dyDescent="0.25">
      <c r="A169" s="225"/>
      <c r="B169" s="225"/>
      <c r="C169" s="225"/>
      <c r="D169" s="381"/>
      <c r="E169" s="381"/>
      <c r="F169" s="381"/>
      <c r="G169" s="381"/>
      <c r="H169" s="381"/>
      <c r="I169" s="248"/>
      <c r="J169" s="248"/>
      <c r="K169" s="248"/>
      <c r="L169" s="248"/>
      <c r="M169" s="248"/>
      <c r="N169" s="248"/>
      <c r="O169" s="248"/>
      <c r="P169" s="248"/>
      <c r="Q169" s="248"/>
      <c r="R169" s="248"/>
      <c r="S169" s="248"/>
      <c r="T169" s="248"/>
      <c r="U169" s="248"/>
      <c r="V169" s="248"/>
      <c r="W169" s="248"/>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c r="BQ169" s="248"/>
      <c r="BR169" s="248"/>
      <c r="BS169" s="248"/>
      <c r="BT169" s="248"/>
      <c r="BU169" s="248"/>
      <c r="BV169" s="248"/>
      <c r="BW169" s="248"/>
      <c r="BX169" s="248"/>
      <c r="BY169" s="248"/>
    </row>
    <row r="170" spans="1:77" ht="12" customHeight="1" x14ac:dyDescent="0.25">
      <c r="A170" s="225"/>
      <c r="B170" s="225"/>
      <c r="C170" s="225"/>
      <c r="D170" s="381"/>
      <c r="E170" s="381"/>
      <c r="F170" s="381"/>
      <c r="G170" s="381"/>
      <c r="H170" s="381"/>
      <c r="I170" s="248"/>
      <c r="J170" s="248"/>
      <c r="K170" s="248"/>
      <c r="L170" s="248"/>
      <c r="M170" s="248"/>
      <c r="N170" s="248"/>
      <c r="O170" s="248"/>
      <c r="P170" s="248"/>
      <c r="Q170" s="248"/>
      <c r="R170" s="248"/>
      <c r="S170" s="248"/>
      <c r="T170" s="248"/>
      <c r="U170" s="248"/>
      <c r="V170" s="248"/>
      <c r="W170" s="248"/>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c r="BQ170" s="248"/>
      <c r="BR170" s="248"/>
      <c r="BS170" s="248"/>
      <c r="BT170" s="248"/>
      <c r="BU170" s="248"/>
      <c r="BV170" s="248"/>
      <c r="BW170" s="248"/>
      <c r="BX170" s="248"/>
      <c r="BY170" s="248"/>
    </row>
    <row r="171" spans="1:77" ht="12" customHeight="1" x14ac:dyDescent="0.25">
      <c r="A171" s="225"/>
      <c r="B171" s="225"/>
      <c r="C171" s="225"/>
      <c r="D171" s="381"/>
      <c r="E171" s="381"/>
      <c r="F171" s="381"/>
      <c r="G171" s="381"/>
      <c r="H171" s="381"/>
      <c r="I171" s="248"/>
      <c r="J171" s="248"/>
      <c r="K171" s="382"/>
      <c r="L171" s="382"/>
      <c r="M171" s="382"/>
      <c r="N171" s="382"/>
      <c r="O171" s="382"/>
      <c r="P171" s="382"/>
      <c r="Q171" s="382"/>
      <c r="R171" s="382"/>
      <c r="S171" s="382"/>
      <c r="T171" s="382"/>
      <c r="U171" s="382"/>
      <c r="V171" s="382"/>
      <c r="W171" s="382"/>
      <c r="X171" s="382"/>
      <c r="Y171" s="382"/>
      <c r="Z171" s="382"/>
      <c r="AA171" s="382"/>
      <c r="AB171" s="382"/>
      <c r="AC171" s="382"/>
      <c r="AD171" s="382"/>
      <c r="AE171" s="382"/>
      <c r="AF171" s="382"/>
      <c r="AG171" s="382"/>
      <c r="AH171" s="382"/>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c r="BQ171" s="248"/>
      <c r="BR171" s="248"/>
      <c r="BS171" s="248"/>
      <c r="BT171" s="248"/>
      <c r="BU171" s="248"/>
      <c r="BV171" s="248"/>
      <c r="BW171" s="248"/>
      <c r="BX171" s="248"/>
      <c r="BY171" s="248"/>
    </row>
    <row r="172" spans="1:77" ht="12" customHeight="1" x14ac:dyDescent="0.25">
      <c r="A172" s="225"/>
      <c r="B172" s="225"/>
      <c r="C172" s="225"/>
      <c r="D172" s="381"/>
      <c r="E172" s="381"/>
      <c r="F172" s="381"/>
      <c r="G172" s="381"/>
      <c r="H172" s="381"/>
      <c r="I172" s="248"/>
      <c r="J172" s="248"/>
      <c r="K172" s="382"/>
      <c r="L172" s="382"/>
      <c r="M172" s="382"/>
      <c r="N172" s="382"/>
      <c r="O172" s="382"/>
      <c r="P172" s="382"/>
      <c r="Q172" s="382"/>
      <c r="R172" s="382"/>
      <c r="S172" s="382"/>
      <c r="T172" s="382"/>
      <c r="U172" s="382"/>
      <c r="V172" s="382"/>
      <c r="W172" s="382"/>
      <c r="X172" s="382"/>
      <c r="Y172" s="382"/>
      <c r="Z172" s="382"/>
      <c r="AA172" s="382"/>
      <c r="AB172" s="382"/>
      <c r="AC172" s="382"/>
      <c r="AD172" s="382"/>
      <c r="AE172" s="382"/>
      <c r="AF172" s="382"/>
      <c r="AG172" s="382"/>
      <c r="AH172" s="382"/>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c r="BQ172" s="248"/>
      <c r="BR172" s="248"/>
      <c r="BS172" s="248"/>
      <c r="BT172" s="248"/>
      <c r="BU172" s="248"/>
      <c r="BV172" s="248"/>
      <c r="BW172" s="248"/>
      <c r="BX172" s="248"/>
      <c r="BY172" s="248"/>
    </row>
    <row r="173" spans="1:77" ht="12" customHeight="1" x14ac:dyDescent="0.25">
      <c r="A173" s="225"/>
      <c r="B173" s="225"/>
      <c r="C173" s="225"/>
      <c r="D173" s="381"/>
      <c r="E173" s="381"/>
      <c r="F173" s="381"/>
      <c r="G173" s="381"/>
      <c r="H173" s="381"/>
      <c r="I173" s="248"/>
      <c r="J173" s="248"/>
      <c r="K173" s="382"/>
      <c r="L173" s="382"/>
      <c r="M173" s="382"/>
      <c r="N173" s="382"/>
      <c r="O173" s="382"/>
      <c r="P173" s="382"/>
      <c r="Q173" s="382"/>
      <c r="R173" s="382"/>
      <c r="S173" s="382"/>
      <c r="T173" s="382"/>
      <c r="U173" s="382"/>
      <c r="V173" s="382"/>
      <c r="W173" s="382"/>
      <c r="X173" s="382"/>
      <c r="Y173" s="382"/>
      <c r="Z173" s="382"/>
      <c r="AA173" s="382"/>
      <c r="AB173" s="382"/>
      <c r="AC173" s="382"/>
      <c r="AD173" s="382"/>
      <c r="AE173" s="382"/>
      <c r="AF173" s="382"/>
      <c r="AG173" s="382"/>
      <c r="AH173" s="382"/>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c r="BQ173" s="248"/>
      <c r="BR173" s="248"/>
      <c r="BS173" s="248"/>
      <c r="BT173" s="248"/>
      <c r="BU173" s="248"/>
      <c r="BV173" s="248"/>
      <c r="BW173" s="248"/>
      <c r="BX173" s="248"/>
      <c r="BY173" s="248"/>
    </row>
    <row r="174" spans="1:77" ht="12" customHeight="1" x14ac:dyDescent="0.25">
      <c r="A174" s="225"/>
      <c r="B174" s="225"/>
      <c r="C174" s="225"/>
      <c r="D174" s="381"/>
      <c r="E174" s="381"/>
      <c r="F174" s="381"/>
      <c r="G174" s="381"/>
      <c r="H174" s="381"/>
      <c r="I174" s="248"/>
      <c r="J174" s="248"/>
      <c r="K174" s="202"/>
      <c r="L174" s="202"/>
      <c r="M174" s="202"/>
      <c r="N174" s="202"/>
      <c r="O174" s="202"/>
      <c r="P174" s="202"/>
      <c r="Q174" s="202"/>
      <c r="R174" s="202"/>
      <c r="S174" s="202"/>
      <c r="T174" s="202"/>
      <c r="U174" s="202"/>
      <c r="V174" s="202"/>
      <c r="W174" s="202"/>
      <c r="X174" s="202"/>
      <c r="Y174" s="202"/>
      <c r="Z174" s="202"/>
      <c r="AA174" s="202"/>
      <c r="AB174" s="202"/>
      <c r="AC174" s="202"/>
      <c r="AD174" s="202"/>
      <c r="AE174" s="202"/>
      <c r="AF174" s="202"/>
      <c r="AG174" s="202"/>
      <c r="AH174" s="202"/>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c r="BQ174" s="248"/>
      <c r="BR174" s="248"/>
      <c r="BS174" s="248"/>
      <c r="BT174" s="248"/>
      <c r="BU174" s="248"/>
      <c r="BV174" s="248"/>
      <c r="BW174" s="248"/>
      <c r="BX174" s="248"/>
      <c r="BY174" s="248"/>
    </row>
    <row r="175" spans="1:77" ht="12" customHeight="1" x14ac:dyDescent="0.25">
      <c r="A175" s="225"/>
      <c r="B175" s="225"/>
      <c r="C175" s="225"/>
      <c r="D175" s="381"/>
      <c r="E175" s="381"/>
      <c r="F175" s="381"/>
      <c r="G175" s="381"/>
      <c r="H175" s="381"/>
      <c r="I175" s="248"/>
      <c r="J175" s="248"/>
      <c r="K175" s="202"/>
      <c r="L175" s="202"/>
      <c r="M175" s="202"/>
      <c r="N175" s="202"/>
      <c r="O175" s="202"/>
      <c r="P175" s="202"/>
      <c r="Q175" s="202"/>
      <c r="R175" s="202"/>
      <c r="S175" s="202"/>
      <c r="T175" s="202"/>
      <c r="U175" s="202"/>
      <c r="V175" s="202"/>
      <c r="W175" s="202"/>
      <c r="X175" s="202"/>
      <c r="Y175" s="202"/>
      <c r="Z175" s="202"/>
      <c r="AA175" s="202"/>
      <c r="AB175" s="202"/>
      <c r="AC175" s="202"/>
      <c r="AD175" s="202"/>
      <c r="AE175" s="202"/>
      <c r="AF175" s="202"/>
      <c r="AG175" s="202"/>
      <c r="AH175" s="202"/>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c r="BQ175" s="248"/>
      <c r="BR175" s="248"/>
      <c r="BS175" s="248"/>
      <c r="BT175" s="248"/>
      <c r="BU175" s="248"/>
      <c r="BV175" s="248"/>
      <c r="BW175" s="248"/>
      <c r="BX175" s="248"/>
      <c r="BY175" s="248"/>
    </row>
    <row r="176" spans="1:77" ht="12" customHeight="1" x14ac:dyDescent="0.25">
      <c r="A176" s="225"/>
      <c r="B176" s="225"/>
      <c r="C176" s="225"/>
      <c r="D176" s="381"/>
      <c r="E176" s="381"/>
      <c r="F176" s="381"/>
      <c r="G176" s="381"/>
      <c r="H176" s="381"/>
      <c r="I176" s="248"/>
      <c r="J176" s="248"/>
      <c r="K176" s="384"/>
      <c r="L176" s="384"/>
      <c r="M176" s="384"/>
      <c r="N176" s="384"/>
      <c r="O176" s="384"/>
      <c r="P176" s="384"/>
      <c r="Q176" s="384"/>
      <c r="R176" s="384"/>
      <c r="S176" s="384"/>
      <c r="T176" s="384"/>
      <c r="U176" s="384"/>
      <c r="V176" s="384"/>
      <c r="W176" s="384"/>
      <c r="X176" s="384"/>
      <c r="Y176" s="384"/>
      <c r="Z176" s="384"/>
      <c r="AA176" s="384"/>
      <c r="AB176" s="384"/>
      <c r="AC176" s="384"/>
      <c r="AD176" s="384"/>
      <c r="AE176" s="384"/>
      <c r="AF176" s="384"/>
      <c r="AG176" s="384"/>
      <c r="AH176" s="384"/>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c r="BQ176" s="248"/>
      <c r="BR176" s="248"/>
      <c r="BS176" s="248"/>
      <c r="BT176" s="248"/>
      <c r="BU176" s="248"/>
      <c r="BV176" s="248"/>
      <c r="BW176" s="248"/>
      <c r="BX176" s="248"/>
      <c r="BY176" s="248"/>
    </row>
    <row r="177" spans="1:77" ht="12" customHeight="1" x14ac:dyDescent="0.25">
      <c r="A177" s="225"/>
      <c r="B177" s="225"/>
      <c r="C177" s="225"/>
      <c r="D177" s="381"/>
      <c r="E177" s="381"/>
      <c r="F177" s="381"/>
      <c r="G177" s="381"/>
      <c r="H177" s="381"/>
      <c r="I177" s="248"/>
      <c r="J177" s="248"/>
      <c r="K177" s="248"/>
      <c r="L177" s="248"/>
      <c r="M177" s="248"/>
      <c r="N177" s="248"/>
      <c r="O177" s="248"/>
      <c r="P177" s="248"/>
      <c r="Q177" s="248"/>
      <c r="R177" s="248"/>
      <c r="S177" s="248"/>
      <c r="T177" s="248"/>
      <c r="U177" s="248"/>
      <c r="V177" s="248"/>
      <c r="W177" s="248"/>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c r="BQ177" s="248"/>
      <c r="BR177" s="248"/>
      <c r="BS177" s="248"/>
      <c r="BT177" s="248"/>
      <c r="BU177" s="248"/>
      <c r="BV177" s="248"/>
      <c r="BW177" s="248"/>
      <c r="BX177" s="248"/>
      <c r="BY177" s="248"/>
    </row>
    <row r="178" spans="1:77" ht="12" customHeight="1" x14ac:dyDescent="0.25">
      <c r="A178" s="225"/>
      <c r="B178" s="225"/>
      <c r="C178" s="225"/>
      <c r="D178" s="381"/>
      <c r="E178" s="381"/>
      <c r="F178" s="381"/>
      <c r="G178" s="381"/>
      <c r="H178" s="381"/>
      <c r="I178" s="248"/>
      <c r="J178" s="248"/>
      <c r="K178" s="248"/>
      <c r="L178" s="248"/>
      <c r="M178" s="248"/>
      <c r="N178" s="248"/>
      <c r="O178" s="248"/>
      <c r="P178" s="248"/>
      <c r="Q178" s="248"/>
      <c r="R178" s="248"/>
      <c r="S178" s="248"/>
      <c r="T178" s="248"/>
      <c r="U178" s="248"/>
      <c r="V178" s="248"/>
      <c r="W178" s="248"/>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c r="BQ178" s="248"/>
      <c r="BR178" s="248"/>
      <c r="BS178" s="248"/>
      <c r="BT178" s="248"/>
      <c r="BU178" s="248"/>
      <c r="BV178" s="248"/>
      <c r="BW178" s="248"/>
      <c r="BX178" s="248"/>
      <c r="BY178" s="248"/>
    </row>
    <row r="179" spans="1:77" ht="12" customHeight="1" x14ac:dyDescent="0.25">
      <c r="A179" s="225"/>
      <c r="B179" s="225"/>
      <c r="C179" s="225"/>
      <c r="D179" s="381"/>
      <c r="E179" s="381"/>
      <c r="F179" s="381"/>
      <c r="G179" s="381"/>
      <c r="H179" s="381"/>
      <c r="I179" s="248"/>
      <c r="J179" s="248"/>
      <c r="K179" s="202"/>
      <c r="L179" s="202"/>
      <c r="M179" s="202"/>
      <c r="N179" s="202"/>
      <c r="O179" s="202"/>
      <c r="P179" s="202"/>
      <c r="Q179" s="202"/>
      <c r="R179" s="202"/>
      <c r="S179" s="202"/>
      <c r="T179" s="202"/>
      <c r="U179" s="202"/>
      <c r="V179" s="202"/>
      <c r="W179" s="202"/>
      <c r="X179" s="202"/>
      <c r="Y179" s="202"/>
      <c r="Z179" s="202"/>
      <c r="AA179" s="202"/>
      <c r="AB179" s="202"/>
      <c r="AC179" s="202"/>
      <c r="AD179" s="202"/>
      <c r="AE179" s="202"/>
      <c r="AF179" s="202"/>
      <c r="AG179" s="202"/>
      <c r="AH179" s="202"/>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c r="BQ179" s="248"/>
      <c r="BR179" s="248"/>
      <c r="BS179" s="248"/>
      <c r="BT179" s="248"/>
      <c r="BU179" s="248"/>
      <c r="BV179" s="248"/>
      <c r="BW179" s="248"/>
      <c r="BX179" s="248"/>
      <c r="BY179" s="248"/>
    </row>
    <row r="180" spans="1:77" ht="12" customHeight="1" x14ac:dyDescent="0.25">
      <c r="A180" s="225"/>
      <c r="B180" s="225"/>
      <c r="C180" s="225"/>
      <c r="D180" s="381"/>
      <c r="E180" s="381"/>
      <c r="F180" s="381"/>
      <c r="G180" s="381"/>
      <c r="H180" s="381"/>
      <c r="I180" s="248"/>
      <c r="J180" s="248"/>
      <c r="K180" s="202"/>
      <c r="L180" s="202"/>
      <c r="M180" s="202"/>
      <c r="N180" s="202"/>
      <c r="O180" s="202"/>
      <c r="P180" s="202"/>
      <c r="Q180" s="202"/>
      <c r="R180" s="202"/>
      <c r="S180" s="202"/>
      <c r="T180" s="202"/>
      <c r="U180" s="202"/>
      <c r="V180" s="202"/>
      <c r="W180" s="202"/>
      <c r="X180" s="202"/>
      <c r="Y180" s="202"/>
      <c r="Z180" s="202"/>
      <c r="AA180" s="202"/>
      <c r="AB180" s="202"/>
      <c r="AC180" s="202"/>
      <c r="AD180" s="202"/>
      <c r="AE180" s="202"/>
      <c r="AF180" s="202"/>
      <c r="AG180" s="202"/>
      <c r="AH180" s="202"/>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c r="BQ180" s="248"/>
      <c r="BR180" s="248"/>
      <c r="BS180" s="248"/>
      <c r="BT180" s="248"/>
      <c r="BU180" s="248"/>
      <c r="BV180" s="248"/>
      <c r="BW180" s="248"/>
      <c r="BX180" s="248"/>
      <c r="BY180" s="248"/>
    </row>
    <row r="181" spans="1:77" ht="12" customHeight="1" x14ac:dyDescent="0.25">
      <c r="A181" s="225"/>
      <c r="B181" s="225"/>
      <c r="C181" s="225"/>
      <c r="D181" s="381"/>
      <c r="E181" s="381"/>
      <c r="F181" s="381"/>
      <c r="G181" s="381"/>
      <c r="H181" s="381"/>
      <c r="I181" s="248"/>
      <c r="J181" s="248"/>
      <c r="K181" s="202"/>
      <c r="L181" s="202"/>
      <c r="M181" s="202"/>
      <c r="N181" s="202"/>
      <c r="O181" s="202"/>
      <c r="P181" s="202"/>
      <c r="Q181" s="202"/>
      <c r="R181" s="202"/>
      <c r="S181" s="202"/>
      <c r="T181" s="202"/>
      <c r="U181" s="202"/>
      <c r="V181" s="202"/>
      <c r="W181" s="202"/>
      <c r="X181" s="202"/>
      <c r="Y181" s="202"/>
      <c r="Z181" s="202"/>
      <c r="AA181" s="202"/>
      <c r="AB181" s="202"/>
      <c r="AC181" s="202"/>
      <c r="AD181" s="202"/>
      <c r="AE181" s="202"/>
      <c r="AF181" s="202"/>
      <c r="AG181" s="202"/>
      <c r="AH181" s="202"/>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c r="BQ181" s="248"/>
      <c r="BR181" s="248"/>
      <c r="BS181" s="248"/>
      <c r="BT181" s="248"/>
      <c r="BU181" s="248"/>
      <c r="BV181" s="248"/>
      <c r="BW181" s="248"/>
      <c r="BX181" s="248"/>
      <c r="BY181" s="248"/>
    </row>
    <row r="182" spans="1:77" ht="12" customHeight="1" x14ac:dyDescent="0.25">
      <c r="A182" s="225"/>
      <c r="B182" s="225"/>
      <c r="C182" s="225"/>
      <c r="D182" s="381"/>
      <c r="E182" s="381"/>
      <c r="F182" s="381"/>
      <c r="G182" s="381"/>
      <c r="H182" s="381"/>
      <c r="I182" s="248"/>
      <c r="J182" s="248"/>
      <c r="K182" s="202"/>
      <c r="L182" s="202"/>
      <c r="M182" s="202"/>
      <c r="N182" s="202"/>
      <c r="O182" s="202"/>
      <c r="P182" s="202"/>
      <c r="Q182" s="202"/>
      <c r="R182" s="202"/>
      <c r="S182" s="202"/>
      <c r="T182" s="202"/>
      <c r="U182" s="202"/>
      <c r="V182" s="202"/>
      <c r="W182" s="202"/>
      <c r="X182" s="202"/>
      <c r="Y182" s="202"/>
      <c r="Z182" s="202"/>
      <c r="AA182" s="202"/>
      <c r="AB182" s="202"/>
      <c r="AC182" s="202"/>
      <c r="AD182" s="202"/>
      <c r="AE182" s="202"/>
      <c r="AF182" s="202"/>
      <c r="AG182" s="202"/>
      <c r="AH182" s="202"/>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c r="BQ182" s="248"/>
      <c r="BR182" s="248"/>
      <c r="BS182" s="248"/>
      <c r="BT182" s="248"/>
      <c r="BU182" s="248"/>
      <c r="BV182" s="248"/>
      <c r="BW182" s="248"/>
      <c r="BX182" s="248"/>
      <c r="BY182" s="248"/>
    </row>
    <row r="183" spans="1:77" ht="12" customHeight="1" x14ac:dyDescent="0.25">
      <c r="A183" s="225"/>
      <c r="B183" s="225"/>
      <c r="C183" s="225"/>
      <c r="D183" s="381"/>
      <c r="E183" s="381"/>
      <c r="F183" s="381"/>
      <c r="G183" s="381"/>
      <c r="H183" s="381"/>
      <c r="I183" s="248"/>
      <c r="J183" s="248"/>
      <c r="K183" s="202"/>
      <c r="L183" s="202"/>
      <c r="M183" s="202"/>
      <c r="N183" s="202"/>
      <c r="O183" s="202"/>
      <c r="P183" s="202"/>
      <c r="Q183" s="202"/>
      <c r="R183" s="202"/>
      <c r="S183" s="202"/>
      <c r="T183" s="202"/>
      <c r="U183" s="202"/>
      <c r="V183" s="202"/>
      <c r="W183" s="202"/>
      <c r="X183" s="202"/>
      <c r="Y183" s="202"/>
      <c r="Z183" s="202"/>
      <c r="AA183" s="202"/>
      <c r="AB183" s="202"/>
      <c r="AC183" s="202"/>
      <c r="AD183" s="202"/>
      <c r="AE183" s="202"/>
      <c r="AF183" s="202"/>
      <c r="AG183" s="202"/>
      <c r="AH183" s="202"/>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c r="BQ183" s="248"/>
      <c r="BR183" s="248"/>
      <c r="BS183" s="248"/>
      <c r="BT183" s="248"/>
      <c r="BU183" s="248"/>
      <c r="BV183" s="248"/>
      <c r="BW183" s="248"/>
      <c r="BX183" s="248"/>
      <c r="BY183" s="248"/>
    </row>
    <row r="184" spans="1:77" ht="12" customHeight="1" x14ac:dyDescent="0.25">
      <c r="A184" s="225"/>
      <c r="B184" s="225"/>
      <c r="C184" s="225"/>
      <c r="D184" s="381"/>
      <c r="E184" s="381"/>
      <c r="F184" s="381"/>
      <c r="G184" s="381"/>
      <c r="H184" s="381"/>
      <c r="I184" s="248"/>
      <c r="J184" s="248"/>
      <c r="K184" s="323"/>
      <c r="L184" s="323"/>
      <c r="M184" s="323"/>
      <c r="N184" s="323"/>
      <c r="O184" s="323"/>
      <c r="P184" s="323"/>
      <c r="Q184" s="323"/>
      <c r="R184" s="323"/>
      <c r="S184" s="323"/>
      <c r="T184" s="323"/>
      <c r="U184" s="323"/>
      <c r="V184" s="323"/>
      <c r="W184" s="323"/>
      <c r="X184" s="323"/>
      <c r="Y184" s="323"/>
      <c r="Z184" s="323"/>
      <c r="AA184" s="323"/>
      <c r="AB184" s="323"/>
      <c r="AC184" s="323"/>
      <c r="AD184" s="323"/>
      <c r="AE184" s="323"/>
      <c r="AF184" s="323"/>
      <c r="AG184" s="323"/>
      <c r="AH184" s="323"/>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c r="BQ184" s="248"/>
      <c r="BR184" s="248"/>
      <c r="BS184" s="248"/>
      <c r="BT184" s="248"/>
      <c r="BU184" s="248"/>
      <c r="BV184" s="248"/>
      <c r="BW184" s="248"/>
      <c r="BX184" s="248"/>
      <c r="BY184" s="248"/>
    </row>
    <row r="185" spans="1:77" ht="12" customHeight="1" x14ac:dyDescent="0.25">
      <c r="A185" s="225"/>
      <c r="B185" s="225"/>
      <c r="C185" s="225"/>
      <c r="D185" s="381"/>
      <c r="E185" s="381"/>
      <c r="F185" s="381"/>
      <c r="G185" s="381"/>
      <c r="H185" s="381"/>
      <c r="I185" s="248"/>
      <c r="J185" s="248"/>
      <c r="K185" s="248"/>
      <c r="L185" s="248"/>
      <c r="M185" s="248"/>
      <c r="N185" s="248"/>
      <c r="O185" s="248"/>
      <c r="P185" s="248"/>
      <c r="Q185" s="248"/>
      <c r="R185" s="248"/>
      <c r="S185" s="248"/>
      <c r="T185" s="248"/>
      <c r="U185" s="248"/>
      <c r="V185" s="248"/>
      <c r="W185" s="248"/>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c r="BQ185" s="248"/>
      <c r="BR185" s="248"/>
      <c r="BS185" s="248"/>
      <c r="BT185" s="248"/>
      <c r="BU185" s="248"/>
      <c r="BV185" s="248"/>
      <c r="BW185" s="248"/>
      <c r="BX185" s="248"/>
      <c r="BY185" s="248"/>
    </row>
    <row r="186" spans="1:77" ht="12" customHeight="1" x14ac:dyDescent="0.25">
      <c r="A186" s="225"/>
      <c r="B186" s="225"/>
      <c r="C186" s="225"/>
      <c r="D186" s="381"/>
      <c r="E186" s="381"/>
      <c r="F186" s="381"/>
      <c r="G186" s="381"/>
      <c r="H186" s="381"/>
      <c r="I186" s="248"/>
      <c r="J186" s="248"/>
      <c r="K186" s="388"/>
      <c r="L186" s="388"/>
      <c r="M186" s="388"/>
      <c r="N186" s="388"/>
      <c r="O186" s="388"/>
      <c r="P186" s="388"/>
      <c r="Q186" s="388"/>
      <c r="R186" s="388"/>
      <c r="S186" s="388"/>
      <c r="T186" s="388"/>
      <c r="U186" s="388"/>
      <c r="V186" s="388"/>
      <c r="W186" s="388"/>
      <c r="X186" s="388"/>
      <c r="Y186" s="388"/>
      <c r="Z186" s="388"/>
      <c r="AA186" s="388"/>
      <c r="AB186" s="388"/>
      <c r="AC186" s="388"/>
      <c r="AD186" s="388"/>
      <c r="AE186" s="388"/>
      <c r="AF186" s="388"/>
      <c r="AG186" s="388"/>
      <c r="AH186" s="38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c r="BQ186" s="248"/>
      <c r="BR186" s="248"/>
      <c r="BS186" s="248"/>
      <c r="BT186" s="248"/>
      <c r="BU186" s="248"/>
      <c r="BV186" s="248"/>
      <c r="BW186" s="248"/>
      <c r="BX186" s="248"/>
      <c r="BY186" s="248"/>
    </row>
    <row r="187" spans="1:77" ht="12" customHeight="1" x14ac:dyDescent="0.25">
      <c r="A187" s="225"/>
      <c r="B187" s="225"/>
      <c r="C187" s="225"/>
      <c r="D187" s="381"/>
      <c r="E187" s="381"/>
      <c r="F187" s="381"/>
      <c r="G187" s="381"/>
      <c r="H187" s="381"/>
      <c r="I187" s="248"/>
      <c r="J187" s="248"/>
      <c r="K187" s="248"/>
      <c r="L187" s="248"/>
      <c r="M187" s="248"/>
      <c r="N187" s="248"/>
      <c r="O187" s="248"/>
      <c r="P187" s="248"/>
      <c r="Q187" s="248"/>
      <c r="R187" s="248"/>
      <c r="S187" s="248"/>
      <c r="T187" s="248"/>
      <c r="U187" s="248"/>
      <c r="V187" s="248"/>
      <c r="W187" s="248"/>
      <c r="X187" s="248"/>
      <c r="Y187" s="248"/>
      <c r="Z187" s="248"/>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c r="BQ187" s="248"/>
      <c r="BR187" s="248"/>
      <c r="BS187" s="248"/>
      <c r="BT187" s="248"/>
      <c r="BU187" s="248"/>
      <c r="BV187" s="248"/>
      <c r="BW187" s="248"/>
      <c r="BX187" s="248"/>
      <c r="BY187" s="248"/>
    </row>
    <row r="188" spans="1:77" ht="12" customHeight="1" x14ac:dyDescent="0.25">
      <c r="A188" s="225"/>
      <c r="B188" s="225"/>
      <c r="C188" s="225"/>
      <c r="D188" s="381"/>
      <c r="E188" s="381"/>
      <c r="F188" s="381"/>
      <c r="G188" s="381"/>
      <c r="H188" s="381"/>
      <c r="I188" s="248"/>
      <c r="J188" s="248"/>
      <c r="K188" s="389"/>
      <c r="L188" s="389"/>
      <c r="M188" s="389"/>
      <c r="N188" s="389"/>
      <c r="O188" s="389"/>
      <c r="P188" s="389"/>
      <c r="Q188" s="389"/>
      <c r="R188" s="389"/>
      <c r="S188" s="389"/>
      <c r="T188" s="389"/>
      <c r="U188" s="389"/>
      <c r="V188" s="389"/>
      <c r="W188" s="389"/>
      <c r="X188" s="389"/>
      <c r="Y188" s="389"/>
      <c r="Z188" s="389"/>
      <c r="AA188" s="389"/>
      <c r="AB188" s="389"/>
      <c r="AC188" s="389"/>
      <c r="AD188" s="389"/>
      <c r="AE188" s="389"/>
      <c r="AF188" s="389"/>
      <c r="AG188" s="389"/>
      <c r="AH188" s="389"/>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c r="BQ188" s="248"/>
      <c r="BR188" s="248"/>
      <c r="BS188" s="248"/>
      <c r="BT188" s="248"/>
      <c r="BU188" s="248"/>
      <c r="BV188" s="248"/>
      <c r="BW188" s="248"/>
      <c r="BX188" s="248"/>
      <c r="BY188" s="248"/>
    </row>
    <row r="189" spans="1:77" ht="12" customHeight="1" x14ac:dyDescent="0.25">
      <c r="A189" s="225"/>
      <c r="B189" s="225"/>
      <c r="C189" s="225"/>
      <c r="D189" s="381"/>
      <c r="E189" s="381"/>
      <c r="F189" s="381"/>
      <c r="G189" s="381"/>
      <c r="H189" s="381"/>
      <c r="I189" s="248"/>
      <c r="J189" s="248"/>
      <c r="K189" s="248"/>
      <c r="L189" s="248"/>
      <c r="M189" s="248"/>
      <c r="N189" s="248"/>
      <c r="O189" s="248"/>
      <c r="P189" s="248"/>
      <c r="Q189" s="248"/>
      <c r="R189" s="248"/>
      <c r="S189" s="248"/>
      <c r="T189" s="248"/>
      <c r="U189" s="248"/>
      <c r="V189" s="248"/>
      <c r="W189" s="248"/>
      <c r="X189" s="248"/>
      <c r="Y189" s="248"/>
      <c r="Z189" s="248"/>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248"/>
      <c r="BR189" s="248"/>
      <c r="BS189" s="248"/>
      <c r="BT189" s="248"/>
      <c r="BU189" s="248"/>
      <c r="BV189" s="248"/>
      <c r="BW189" s="248"/>
      <c r="BX189" s="248"/>
      <c r="BY189" s="248"/>
    </row>
    <row r="190" spans="1:77" ht="12" customHeight="1" x14ac:dyDescent="0.25">
      <c r="A190" s="225"/>
      <c r="B190" s="225"/>
      <c r="C190" s="225"/>
      <c r="D190" s="381"/>
      <c r="E190" s="381"/>
      <c r="F190" s="381"/>
      <c r="G190" s="381"/>
      <c r="H190" s="381"/>
      <c r="I190" s="248"/>
      <c r="J190" s="248"/>
      <c r="K190" s="387"/>
      <c r="L190" s="387"/>
      <c r="M190" s="387"/>
      <c r="N190" s="387"/>
      <c r="O190" s="387"/>
      <c r="P190" s="387"/>
      <c r="Q190" s="387"/>
      <c r="R190" s="387"/>
      <c r="S190" s="387"/>
      <c r="T190" s="387"/>
      <c r="U190" s="387"/>
      <c r="V190" s="387"/>
      <c r="W190" s="387"/>
      <c r="X190" s="387"/>
      <c r="Y190" s="387"/>
      <c r="Z190" s="387"/>
      <c r="AA190" s="387"/>
      <c r="AB190" s="387"/>
      <c r="AC190" s="387"/>
      <c r="AD190" s="387"/>
      <c r="AE190" s="387"/>
      <c r="AF190" s="387"/>
      <c r="AG190" s="387"/>
      <c r="AH190" s="387"/>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248"/>
      <c r="BR190" s="248"/>
      <c r="BS190" s="248"/>
      <c r="BT190" s="248"/>
      <c r="BU190" s="248"/>
      <c r="BV190" s="248"/>
      <c r="BW190" s="248"/>
      <c r="BX190" s="248"/>
      <c r="BY190" s="248"/>
    </row>
    <row r="191" spans="1:77" ht="12" customHeight="1" x14ac:dyDescent="0.25">
      <c r="A191" s="225"/>
      <c r="B191" s="225"/>
      <c r="C191" s="225"/>
      <c r="D191" s="381"/>
      <c r="E191" s="381"/>
      <c r="F191" s="381"/>
      <c r="G191" s="381"/>
      <c r="H191" s="381"/>
      <c r="I191" s="248"/>
      <c r="J191" s="248"/>
      <c r="K191" s="390"/>
      <c r="L191" s="390"/>
      <c r="M191" s="390"/>
      <c r="N191" s="390"/>
      <c r="O191" s="390"/>
      <c r="P191" s="390"/>
      <c r="Q191" s="390"/>
      <c r="R191" s="390"/>
      <c r="S191" s="390"/>
      <c r="T191" s="390"/>
      <c r="U191" s="390"/>
      <c r="V191" s="390"/>
      <c r="W191" s="390"/>
      <c r="X191" s="390"/>
      <c r="Y191" s="390"/>
      <c r="Z191" s="390"/>
      <c r="AA191" s="390"/>
      <c r="AB191" s="390"/>
      <c r="AC191" s="390"/>
      <c r="AD191" s="390"/>
      <c r="AE191" s="390"/>
      <c r="AF191" s="390"/>
      <c r="AG191" s="390"/>
      <c r="AH191" s="390"/>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248"/>
      <c r="BR191" s="248"/>
      <c r="BS191" s="248"/>
      <c r="BT191" s="248"/>
      <c r="BU191" s="248"/>
      <c r="BV191" s="248"/>
      <c r="BW191" s="248"/>
      <c r="BX191" s="248"/>
      <c r="BY191" s="248"/>
    </row>
    <row r="192" spans="1:77" ht="12" customHeight="1" x14ac:dyDescent="0.25">
      <c r="A192" s="225"/>
      <c r="B192" s="225"/>
      <c r="C192" s="225"/>
      <c r="D192" s="381"/>
      <c r="E192" s="381"/>
      <c r="F192" s="381"/>
      <c r="G192" s="381"/>
      <c r="H192" s="381"/>
      <c r="I192" s="248"/>
      <c r="J192" s="248"/>
      <c r="K192" s="391"/>
      <c r="L192" s="391"/>
      <c r="M192" s="391"/>
      <c r="N192" s="391"/>
      <c r="O192" s="391"/>
      <c r="P192" s="391"/>
      <c r="Q192" s="391"/>
      <c r="R192" s="391"/>
      <c r="S192" s="391"/>
      <c r="T192" s="391"/>
      <c r="U192" s="391"/>
      <c r="V192" s="391"/>
      <c r="W192" s="391"/>
      <c r="X192" s="391"/>
      <c r="Y192" s="391"/>
      <c r="Z192" s="391"/>
      <c r="AA192" s="391"/>
      <c r="AB192" s="391"/>
      <c r="AC192" s="391"/>
      <c r="AD192" s="391"/>
      <c r="AE192" s="391"/>
      <c r="AF192" s="391"/>
      <c r="AG192" s="391"/>
      <c r="AH192" s="391"/>
      <c r="AI192" s="248"/>
      <c r="AJ192" s="248"/>
      <c r="AK192" s="248"/>
      <c r="AL192" s="248"/>
      <c r="AM192" s="248"/>
      <c r="AN192" s="248"/>
      <c r="AO192" s="248"/>
      <c r="AP192" s="248"/>
      <c r="AQ192" s="248"/>
      <c r="AR192" s="248"/>
      <c r="AS192" s="248"/>
      <c r="AT192" s="248"/>
      <c r="AU192" s="248"/>
      <c r="AV192" s="248"/>
      <c r="AW192" s="248"/>
      <c r="AX192" s="248"/>
      <c r="AY192" s="248"/>
      <c r="AZ192" s="248"/>
      <c r="BA192" s="248"/>
      <c r="BB192" s="248"/>
      <c r="BC192" s="248"/>
      <c r="BD192" s="248"/>
      <c r="BE192" s="248"/>
      <c r="BF192" s="248"/>
      <c r="BG192" s="248"/>
      <c r="BH192" s="248"/>
      <c r="BI192" s="248"/>
      <c r="BJ192" s="248"/>
      <c r="BK192" s="248"/>
      <c r="BL192" s="248"/>
      <c r="BM192" s="248"/>
      <c r="BN192" s="248"/>
      <c r="BO192" s="248"/>
      <c r="BP192" s="248"/>
      <c r="BQ192" s="248"/>
      <c r="BR192" s="248"/>
      <c r="BS192" s="248"/>
      <c r="BT192" s="248"/>
      <c r="BU192" s="248"/>
      <c r="BV192" s="248"/>
      <c r="BW192" s="248"/>
      <c r="BX192" s="248"/>
      <c r="BY192" s="248"/>
    </row>
    <row r="193" spans="1:77" ht="12" customHeight="1" x14ac:dyDescent="0.25">
      <c r="A193" s="225"/>
      <c r="B193" s="225"/>
      <c r="C193" s="225"/>
      <c r="D193" s="381"/>
      <c r="E193" s="381"/>
      <c r="F193" s="381"/>
      <c r="G193" s="381"/>
      <c r="H193" s="381"/>
      <c r="I193" s="248"/>
      <c r="J193" s="248"/>
      <c r="K193" s="392"/>
      <c r="L193" s="392"/>
      <c r="M193" s="392"/>
      <c r="N193" s="392"/>
      <c r="O193" s="392"/>
      <c r="P193" s="392"/>
      <c r="Q193" s="392"/>
      <c r="R193" s="392"/>
      <c r="S193" s="392"/>
      <c r="T193" s="392"/>
      <c r="U193" s="392"/>
      <c r="V193" s="392"/>
      <c r="W193" s="392"/>
      <c r="X193" s="392"/>
      <c r="Y193" s="392"/>
      <c r="Z193" s="392"/>
      <c r="AA193" s="392"/>
      <c r="AB193" s="392"/>
      <c r="AC193" s="392"/>
      <c r="AD193" s="392"/>
      <c r="AE193" s="392"/>
      <c r="AF193" s="392"/>
      <c r="AG193" s="392"/>
      <c r="AH193" s="392"/>
      <c r="AI193" s="248"/>
      <c r="AJ193" s="248"/>
      <c r="AK193" s="248"/>
      <c r="AL193" s="248"/>
      <c r="AM193" s="248"/>
      <c r="AN193" s="248"/>
      <c r="AO193" s="248"/>
      <c r="AP193" s="248"/>
      <c r="AQ193" s="248"/>
      <c r="AR193" s="248"/>
      <c r="AS193" s="248"/>
      <c r="AT193" s="248"/>
      <c r="AU193" s="248"/>
      <c r="AV193" s="248"/>
      <c r="AW193" s="248"/>
      <c r="AX193" s="248"/>
      <c r="AY193" s="248"/>
      <c r="AZ193" s="248"/>
      <c r="BA193" s="248"/>
      <c r="BB193" s="248"/>
      <c r="BC193" s="248"/>
      <c r="BD193" s="248"/>
      <c r="BE193" s="248"/>
      <c r="BF193" s="248"/>
      <c r="BG193" s="248"/>
      <c r="BH193" s="248"/>
      <c r="BI193" s="248"/>
      <c r="BJ193" s="248"/>
      <c r="BK193" s="248"/>
      <c r="BL193" s="248"/>
      <c r="BM193" s="248"/>
      <c r="BN193" s="248"/>
      <c r="BO193" s="248"/>
      <c r="BP193" s="248"/>
      <c r="BQ193" s="248"/>
      <c r="BR193" s="248"/>
      <c r="BS193" s="248"/>
      <c r="BT193" s="248"/>
      <c r="BU193" s="248"/>
      <c r="BV193" s="248"/>
      <c r="BW193" s="248"/>
      <c r="BX193" s="248"/>
      <c r="BY193" s="248"/>
    </row>
    <row r="194" spans="1:77" ht="12" customHeight="1" x14ac:dyDescent="0.25">
      <c r="A194" s="225"/>
      <c r="B194" s="225"/>
      <c r="C194" s="225"/>
      <c r="D194" s="381"/>
      <c r="E194" s="381"/>
      <c r="F194" s="381"/>
      <c r="G194" s="381"/>
      <c r="H194" s="381"/>
      <c r="I194" s="248"/>
      <c r="J194" s="248"/>
      <c r="K194" s="393"/>
      <c r="L194" s="393"/>
      <c r="M194" s="393"/>
      <c r="N194" s="393"/>
      <c r="O194" s="393"/>
      <c r="P194" s="393"/>
      <c r="Q194" s="393"/>
      <c r="R194" s="393"/>
      <c r="S194" s="393"/>
      <c r="T194" s="393"/>
      <c r="U194" s="393"/>
      <c r="V194" s="393"/>
      <c r="W194" s="393"/>
      <c r="X194" s="393"/>
      <c r="Y194" s="393"/>
      <c r="Z194" s="393"/>
      <c r="AA194" s="393"/>
      <c r="AB194" s="393"/>
      <c r="AC194" s="393"/>
      <c r="AD194" s="393"/>
      <c r="AE194" s="393"/>
      <c r="AF194" s="393"/>
      <c r="AG194" s="393"/>
      <c r="AH194" s="393"/>
      <c r="AI194" s="248"/>
      <c r="AJ194" s="248"/>
      <c r="AK194" s="248"/>
      <c r="AL194" s="248"/>
      <c r="AM194" s="248"/>
      <c r="AN194" s="248"/>
      <c r="AO194" s="248"/>
      <c r="AP194" s="248"/>
      <c r="AQ194" s="248"/>
      <c r="AR194" s="248"/>
      <c r="AS194" s="248"/>
      <c r="AT194" s="248"/>
      <c r="AU194" s="248"/>
      <c r="AV194" s="248"/>
      <c r="AW194" s="248"/>
      <c r="AX194" s="248"/>
      <c r="AY194" s="248"/>
      <c r="AZ194" s="248"/>
      <c r="BA194" s="248"/>
      <c r="BB194" s="248"/>
      <c r="BC194" s="248"/>
      <c r="BD194" s="248"/>
      <c r="BE194" s="248"/>
      <c r="BF194" s="248"/>
      <c r="BG194" s="248"/>
      <c r="BH194" s="248"/>
      <c r="BI194" s="248"/>
      <c r="BJ194" s="248"/>
      <c r="BK194" s="248"/>
      <c r="BL194" s="248"/>
      <c r="BM194" s="248"/>
      <c r="BN194" s="248"/>
      <c r="BO194" s="248"/>
      <c r="BP194" s="248"/>
      <c r="BQ194" s="248"/>
      <c r="BR194" s="248"/>
      <c r="BS194" s="248"/>
      <c r="BT194" s="248"/>
      <c r="BU194" s="248"/>
      <c r="BV194" s="248"/>
      <c r="BW194" s="248"/>
      <c r="BX194" s="248"/>
      <c r="BY194" s="248"/>
    </row>
    <row r="195" spans="1:77" ht="12" customHeight="1" x14ac:dyDescent="0.25">
      <c r="A195" s="225"/>
      <c r="B195" s="225"/>
      <c r="C195" s="225"/>
      <c r="D195" s="381"/>
      <c r="E195" s="381"/>
      <c r="F195" s="381"/>
      <c r="G195" s="381"/>
      <c r="H195" s="381"/>
      <c r="I195" s="248"/>
      <c r="J195" s="248"/>
      <c r="K195" s="393"/>
      <c r="L195" s="393"/>
      <c r="M195" s="393"/>
      <c r="N195" s="393"/>
      <c r="O195" s="393"/>
      <c r="P195" s="393"/>
      <c r="Q195" s="393"/>
      <c r="R195" s="393"/>
      <c r="S195" s="393"/>
      <c r="T195" s="393"/>
      <c r="U195" s="393"/>
      <c r="V195" s="393"/>
      <c r="W195" s="393"/>
      <c r="X195" s="393"/>
      <c r="Y195" s="393"/>
      <c r="Z195" s="393"/>
      <c r="AA195" s="393"/>
      <c r="AB195" s="393"/>
      <c r="AC195" s="393"/>
      <c r="AD195" s="393"/>
      <c r="AE195" s="393"/>
      <c r="AF195" s="393"/>
      <c r="AG195" s="393"/>
      <c r="AH195" s="393"/>
      <c r="AI195" s="248"/>
      <c r="AJ195" s="248"/>
      <c r="AK195" s="248"/>
      <c r="AL195" s="248"/>
      <c r="AM195" s="248"/>
      <c r="AN195" s="248"/>
      <c r="AO195" s="248"/>
      <c r="AP195" s="248"/>
      <c r="AQ195" s="248"/>
      <c r="AR195" s="248"/>
      <c r="AS195" s="248"/>
      <c r="AT195" s="248"/>
      <c r="AU195" s="248"/>
      <c r="AV195" s="248"/>
      <c r="AW195" s="248"/>
      <c r="AX195" s="248"/>
      <c r="AY195" s="248"/>
      <c r="AZ195" s="248"/>
      <c r="BA195" s="248"/>
      <c r="BB195" s="248"/>
      <c r="BC195" s="248"/>
      <c r="BD195" s="248"/>
      <c r="BE195" s="248"/>
      <c r="BF195" s="248"/>
      <c r="BG195" s="248"/>
      <c r="BH195" s="248"/>
      <c r="BI195" s="248"/>
      <c r="BJ195" s="248"/>
      <c r="BK195" s="248"/>
      <c r="BL195" s="248"/>
      <c r="BM195" s="248"/>
      <c r="BN195" s="248"/>
      <c r="BO195" s="248"/>
      <c r="BP195" s="248"/>
      <c r="BQ195" s="248"/>
      <c r="BR195" s="248"/>
      <c r="BS195" s="248"/>
      <c r="BT195" s="248"/>
      <c r="BU195" s="248"/>
      <c r="BV195" s="248"/>
      <c r="BW195" s="248"/>
      <c r="BX195" s="248"/>
      <c r="BY195" s="248"/>
    </row>
    <row r="196" spans="1:77" ht="12" customHeight="1" x14ac:dyDescent="0.25">
      <c r="A196" s="225"/>
      <c r="B196" s="225"/>
      <c r="C196" s="225"/>
      <c r="D196" s="381"/>
      <c r="E196" s="381"/>
      <c r="F196" s="381"/>
      <c r="G196" s="381"/>
      <c r="H196" s="381"/>
      <c r="I196" s="248"/>
      <c r="J196" s="248"/>
      <c r="K196" s="393"/>
      <c r="L196" s="393"/>
      <c r="M196" s="393"/>
      <c r="N196" s="393"/>
      <c r="O196" s="393"/>
      <c r="P196" s="393"/>
      <c r="Q196" s="393"/>
      <c r="R196" s="393"/>
      <c r="S196" s="393"/>
      <c r="T196" s="393"/>
      <c r="U196" s="393"/>
      <c r="V196" s="393"/>
      <c r="W196" s="393"/>
      <c r="X196" s="393"/>
      <c r="Y196" s="393"/>
      <c r="Z196" s="393"/>
      <c r="AA196" s="393"/>
      <c r="AB196" s="393"/>
      <c r="AC196" s="393"/>
      <c r="AD196" s="393"/>
      <c r="AE196" s="393"/>
      <c r="AF196" s="393"/>
      <c r="AG196" s="393"/>
      <c r="AH196" s="393"/>
      <c r="AI196" s="248"/>
      <c r="AJ196" s="248"/>
      <c r="AK196" s="248"/>
      <c r="AL196" s="248"/>
      <c r="AM196" s="248"/>
      <c r="AN196" s="248"/>
      <c r="AO196" s="248"/>
      <c r="AP196" s="248"/>
      <c r="AQ196" s="248"/>
      <c r="AR196" s="248"/>
      <c r="AS196" s="248"/>
      <c r="AT196" s="248"/>
      <c r="AU196" s="248"/>
      <c r="AV196" s="248"/>
      <c r="AW196" s="248"/>
      <c r="AX196" s="248"/>
      <c r="AY196" s="248"/>
      <c r="AZ196" s="248"/>
      <c r="BA196" s="248"/>
      <c r="BB196" s="248"/>
      <c r="BC196" s="248"/>
      <c r="BD196" s="248"/>
      <c r="BE196" s="248"/>
      <c r="BF196" s="248"/>
      <c r="BG196" s="248"/>
      <c r="BH196" s="248"/>
      <c r="BI196" s="248"/>
      <c r="BJ196" s="248"/>
      <c r="BK196" s="248"/>
      <c r="BL196" s="248"/>
      <c r="BM196" s="248"/>
      <c r="BN196" s="248"/>
      <c r="BO196" s="248"/>
      <c r="BP196" s="248"/>
      <c r="BQ196" s="248"/>
      <c r="BR196" s="248"/>
      <c r="BS196" s="248"/>
      <c r="BT196" s="248"/>
      <c r="BU196" s="248"/>
      <c r="BV196" s="248"/>
      <c r="BW196" s="248"/>
      <c r="BX196" s="248"/>
      <c r="BY196" s="248"/>
    </row>
    <row r="197" spans="1:77" ht="12" customHeight="1" x14ac:dyDescent="0.25">
      <c r="A197" s="225"/>
      <c r="B197" s="225"/>
      <c r="C197" s="225"/>
      <c r="D197" s="381"/>
      <c r="E197" s="381"/>
      <c r="F197" s="381"/>
      <c r="G197" s="381"/>
      <c r="H197" s="381"/>
      <c r="I197" s="248"/>
      <c r="J197" s="248"/>
      <c r="K197" s="393"/>
      <c r="L197" s="393"/>
      <c r="M197" s="393"/>
      <c r="N197" s="393"/>
      <c r="O197" s="393"/>
      <c r="P197" s="393"/>
      <c r="Q197" s="393"/>
      <c r="R197" s="393"/>
      <c r="S197" s="393"/>
      <c r="T197" s="393"/>
      <c r="U197" s="393"/>
      <c r="V197" s="393"/>
      <c r="W197" s="393"/>
      <c r="X197" s="393"/>
      <c r="Y197" s="393"/>
      <c r="Z197" s="393"/>
      <c r="AA197" s="393"/>
      <c r="AB197" s="393"/>
      <c r="AC197" s="393"/>
      <c r="AD197" s="393"/>
      <c r="AE197" s="393"/>
      <c r="AF197" s="393"/>
      <c r="AG197" s="393"/>
      <c r="AH197" s="393"/>
      <c r="AI197" s="248"/>
      <c r="AJ197" s="248"/>
      <c r="AK197" s="248"/>
      <c r="AL197" s="248"/>
      <c r="AM197" s="248"/>
      <c r="AN197" s="248"/>
      <c r="AO197" s="248"/>
      <c r="AP197" s="248"/>
      <c r="AQ197" s="248"/>
      <c r="AR197" s="248"/>
      <c r="AS197" s="248"/>
      <c r="AT197" s="248"/>
      <c r="AU197" s="248"/>
      <c r="AV197" s="248"/>
      <c r="AW197" s="248"/>
      <c r="AX197" s="248"/>
      <c r="AY197" s="248"/>
      <c r="AZ197" s="248"/>
      <c r="BA197" s="248"/>
      <c r="BB197" s="248"/>
      <c r="BC197" s="248"/>
      <c r="BD197" s="248"/>
      <c r="BE197" s="248"/>
      <c r="BF197" s="248"/>
      <c r="BG197" s="248"/>
      <c r="BH197" s="248"/>
      <c r="BI197" s="248"/>
      <c r="BJ197" s="248"/>
      <c r="BK197" s="248"/>
      <c r="BL197" s="248"/>
      <c r="BM197" s="248"/>
      <c r="BN197" s="248"/>
      <c r="BO197" s="248"/>
      <c r="BP197" s="248"/>
      <c r="BQ197" s="248"/>
      <c r="BR197" s="248"/>
      <c r="BS197" s="248"/>
      <c r="BT197" s="248"/>
      <c r="BU197" s="248"/>
      <c r="BV197" s="248"/>
      <c r="BW197" s="248"/>
      <c r="BX197" s="248"/>
      <c r="BY197" s="248"/>
    </row>
    <row r="198" spans="1:77" ht="12" customHeight="1" x14ac:dyDescent="0.25">
      <c r="A198" s="225"/>
      <c r="B198" s="225"/>
      <c r="C198" s="225"/>
      <c r="D198" s="381"/>
      <c r="E198" s="381"/>
      <c r="F198" s="381"/>
      <c r="G198" s="381"/>
      <c r="H198" s="381"/>
      <c r="I198" s="248"/>
      <c r="J198" s="248"/>
      <c r="K198" s="393"/>
      <c r="L198" s="393"/>
      <c r="M198" s="393"/>
      <c r="N198" s="393"/>
      <c r="O198" s="393"/>
      <c r="P198" s="393"/>
      <c r="Q198" s="393"/>
      <c r="R198" s="393"/>
      <c r="S198" s="393"/>
      <c r="T198" s="393"/>
      <c r="U198" s="393"/>
      <c r="V198" s="393"/>
      <c r="W198" s="393"/>
      <c r="X198" s="393"/>
      <c r="Y198" s="393"/>
      <c r="Z198" s="393"/>
      <c r="AA198" s="393"/>
      <c r="AB198" s="393"/>
      <c r="AC198" s="393"/>
      <c r="AD198" s="393"/>
      <c r="AE198" s="393"/>
      <c r="AF198" s="393"/>
      <c r="AG198" s="393"/>
      <c r="AH198" s="393"/>
      <c r="AI198" s="248"/>
      <c r="AJ198" s="248"/>
      <c r="AK198" s="248"/>
      <c r="AL198" s="248"/>
      <c r="AM198" s="248"/>
      <c r="AN198" s="248"/>
      <c r="AO198" s="248"/>
      <c r="AP198" s="248"/>
      <c r="AQ198" s="248"/>
      <c r="AR198" s="248"/>
      <c r="AS198" s="248"/>
      <c r="AT198" s="248"/>
      <c r="AU198" s="248"/>
      <c r="AV198" s="248"/>
      <c r="AW198" s="248"/>
      <c r="AX198" s="248"/>
      <c r="AY198" s="248"/>
      <c r="AZ198" s="248"/>
      <c r="BA198" s="248"/>
      <c r="BB198" s="248"/>
      <c r="BC198" s="248"/>
      <c r="BD198" s="248"/>
      <c r="BE198" s="248"/>
      <c r="BF198" s="248"/>
      <c r="BG198" s="248"/>
      <c r="BH198" s="248"/>
      <c r="BI198" s="248"/>
      <c r="BJ198" s="248"/>
      <c r="BK198" s="248"/>
      <c r="BL198" s="248"/>
      <c r="BM198" s="248"/>
      <c r="BN198" s="248"/>
      <c r="BO198" s="248"/>
      <c r="BP198" s="248"/>
      <c r="BQ198" s="248"/>
      <c r="BR198" s="248"/>
      <c r="BS198" s="248"/>
      <c r="BT198" s="248"/>
      <c r="BU198" s="248"/>
      <c r="BV198" s="248"/>
      <c r="BW198" s="248"/>
      <c r="BX198" s="248"/>
      <c r="BY198" s="248"/>
    </row>
    <row r="199" spans="1:77" ht="12" customHeight="1" x14ac:dyDescent="0.25">
      <c r="A199" s="225"/>
      <c r="B199" s="225"/>
      <c r="C199" s="225"/>
      <c r="D199" s="381"/>
      <c r="E199" s="381"/>
      <c r="F199" s="381"/>
      <c r="G199" s="381"/>
      <c r="H199" s="381"/>
      <c r="I199" s="248"/>
      <c r="J199" s="248"/>
      <c r="K199" s="393"/>
      <c r="L199" s="393"/>
      <c r="M199" s="393"/>
      <c r="N199" s="393"/>
      <c r="O199" s="393"/>
      <c r="P199" s="393"/>
      <c r="Q199" s="393"/>
      <c r="R199" s="393"/>
      <c r="S199" s="393"/>
      <c r="T199" s="393"/>
      <c r="U199" s="393"/>
      <c r="V199" s="393"/>
      <c r="W199" s="393"/>
      <c r="X199" s="393"/>
      <c r="Y199" s="393"/>
      <c r="Z199" s="393"/>
      <c r="AA199" s="393"/>
      <c r="AB199" s="393"/>
      <c r="AC199" s="393"/>
      <c r="AD199" s="393"/>
      <c r="AE199" s="393"/>
      <c r="AF199" s="393"/>
      <c r="AG199" s="393"/>
      <c r="AH199" s="393"/>
      <c r="AI199" s="248"/>
      <c r="AJ199" s="248"/>
      <c r="AK199" s="248"/>
      <c r="AL199" s="248"/>
      <c r="AM199" s="248"/>
      <c r="AN199" s="248"/>
      <c r="AO199" s="248"/>
      <c r="AP199" s="248"/>
      <c r="AQ199" s="248"/>
      <c r="AR199" s="248"/>
      <c r="AS199" s="248"/>
      <c r="AT199" s="248"/>
      <c r="AU199" s="248"/>
      <c r="AV199" s="248"/>
      <c r="AW199" s="248"/>
      <c r="AX199" s="248"/>
      <c r="AY199" s="248"/>
      <c r="AZ199" s="248"/>
      <c r="BA199" s="248"/>
      <c r="BB199" s="248"/>
      <c r="BC199" s="248"/>
      <c r="BD199" s="248"/>
      <c r="BE199" s="248"/>
      <c r="BF199" s="248"/>
      <c r="BG199" s="248"/>
      <c r="BH199" s="248"/>
      <c r="BI199" s="248"/>
      <c r="BJ199" s="248"/>
      <c r="BK199" s="248"/>
      <c r="BL199" s="248"/>
      <c r="BM199" s="248"/>
      <c r="BN199" s="248"/>
      <c r="BO199" s="248"/>
      <c r="BP199" s="248"/>
      <c r="BQ199" s="248"/>
      <c r="BR199" s="248"/>
      <c r="BS199" s="248"/>
      <c r="BT199" s="248"/>
      <c r="BU199" s="248"/>
      <c r="BV199" s="248"/>
      <c r="BW199" s="248"/>
      <c r="BX199" s="248"/>
      <c r="BY199" s="248"/>
    </row>
    <row r="200" spans="1:77" ht="12" customHeight="1" x14ac:dyDescent="0.25">
      <c r="A200" s="225"/>
      <c r="B200" s="225"/>
      <c r="C200" s="225"/>
      <c r="D200" s="381"/>
      <c r="E200" s="381"/>
      <c r="F200" s="381"/>
      <c r="G200" s="381"/>
      <c r="H200" s="381"/>
      <c r="I200" s="248"/>
      <c r="J200" s="248"/>
      <c r="K200" s="393"/>
      <c r="L200" s="393"/>
      <c r="M200" s="393"/>
      <c r="N200" s="393"/>
      <c r="O200" s="393"/>
      <c r="P200" s="393"/>
      <c r="Q200" s="393"/>
      <c r="R200" s="393"/>
      <c r="S200" s="393"/>
      <c r="T200" s="393"/>
      <c r="U200" s="393"/>
      <c r="V200" s="393"/>
      <c r="W200" s="393"/>
      <c r="X200" s="393"/>
      <c r="Y200" s="393"/>
      <c r="Z200" s="393"/>
      <c r="AA200" s="393"/>
      <c r="AB200" s="393"/>
      <c r="AC200" s="393"/>
      <c r="AD200" s="393"/>
      <c r="AE200" s="393"/>
      <c r="AF200" s="393"/>
      <c r="AG200" s="393"/>
      <c r="AH200" s="393"/>
      <c r="AI200" s="248"/>
      <c r="AJ200" s="248"/>
      <c r="AK200" s="248"/>
      <c r="AL200" s="248"/>
      <c r="AM200" s="248"/>
      <c r="AN200" s="248"/>
      <c r="AO200" s="248"/>
      <c r="AP200" s="248"/>
      <c r="AQ200" s="248"/>
      <c r="AR200" s="248"/>
      <c r="AS200" s="248"/>
      <c r="AT200" s="248"/>
      <c r="AU200" s="248"/>
      <c r="AV200" s="248"/>
      <c r="AW200" s="248"/>
      <c r="AX200" s="248"/>
      <c r="AY200" s="248"/>
      <c r="AZ200" s="248"/>
      <c r="BA200" s="248"/>
      <c r="BB200" s="248"/>
      <c r="BC200" s="248"/>
      <c r="BD200" s="248"/>
      <c r="BE200" s="248"/>
      <c r="BF200" s="248"/>
      <c r="BG200" s="248"/>
      <c r="BH200" s="248"/>
      <c r="BI200" s="248"/>
      <c r="BJ200" s="248"/>
      <c r="BK200" s="248"/>
      <c r="BL200" s="248"/>
      <c r="BM200" s="248"/>
      <c r="BN200" s="248"/>
      <c r="BO200" s="248"/>
      <c r="BP200" s="248"/>
      <c r="BQ200" s="248"/>
      <c r="BR200" s="248"/>
      <c r="BS200" s="248"/>
      <c r="BT200" s="248"/>
      <c r="BU200" s="248"/>
      <c r="BV200" s="248"/>
      <c r="BW200" s="248"/>
      <c r="BX200" s="248"/>
      <c r="BY200" s="248"/>
    </row>
    <row r="201" spans="1:77" ht="12" customHeight="1" x14ac:dyDescent="0.25">
      <c r="A201" s="225"/>
      <c r="B201" s="225"/>
      <c r="C201" s="225"/>
      <c r="D201" s="381"/>
      <c r="E201" s="381"/>
      <c r="F201" s="381"/>
      <c r="G201" s="381"/>
      <c r="H201" s="381"/>
      <c r="I201" s="248"/>
      <c r="J201" s="248"/>
      <c r="K201" s="394"/>
      <c r="L201" s="394"/>
      <c r="M201" s="394"/>
      <c r="N201" s="394"/>
      <c r="O201" s="394"/>
      <c r="P201" s="394"/>
      <c r="Q201" s="394"/>
      <c r="R201" s="394"/>
      <c r="S201" s="394"/>
      <c r="T201" s="394"/>
      <c r="U201" s="394"/>
      <c r="V201" s="394"/>
      <c r="W201" s="394"/>
      <c r="X201" s="394"/>
      <c r="Y201" s="394"/>
      <c r="Z201" s="394"/>
      <c r="AA201" s="394"/>
      <c r="AB201" s="394"/>
      <c r="AC201" s="394"/>
      <c r="AD201" s="394"/>
      <c r="AE201" s="394"/>
      <c r="AF201" s="394"/>
      <c r="AG201" s="394"/>
      <c r="AH201" s="394"/>
      <c r="AI201" s="248"/>
      <c r="AJ201" s="248"/>
      <c r="AK201" s="248"/>
      <c r="AL201" s="248"/>
      <c r="AM201" s="248"/>
      <c r="AN201" s="248"/>
      <c r="AO201" s="248"/>
      <c r="AP201" s="248"/>
      <c r="AQ201" s="248"/>
      <c r="AR201" s="248"/>
      <c r="AS201" s="248"/>
      <c r="AT201" s="248"/>
      <c r="AU201" s="248"/>
      <c r="AV201" s="248"/>
      <c r="AW201" s="248"/>
      <c r="AX201" s="248"/>
      <c r="AY201" s="248"/>
      <c r="AZ201" s="248"/>
      <c r="BA201" s="248"/>
      <c r="BB201" s="248"/>
      <c r="BC201" s="248"/>
      <c r="BD201" s="248"/>
      <c r="BE201" s="248"/>
      <c r="BF201" s="248"/>
      <c r="BG201" s="248"/>
      <c r="BH201" s="248"/>
      <c r="BI201" s="248"/>
      <c r="BJ201" s="248"/>
      <c r="BK201" s="248"/>
      <c r="BL201" s="248"/>
      <c r="BM201" s="248"/>
      <c r="BN201" s="248"/>
      <c r="BO201" s="248"/>
      <c r="BP201" s="248"/>
      <c r="BQ201" s="248"/>
      <c r="BR201" s="248"/>
      <c r="BS201" s="248"/>
      <c r="BT201" s="248"/>
      <c r="BU201" s="248"/>
      <c r="BV201" s="248"/>
      <c r="BW201" s="248"/>
      <c r="BX201" s="248"/>
      <c r="BY201" s="248"/>
    </row>
    <row r="202" spans="1:77" ht="12" customHeight="1" x14ac:dyDescent="0.25">
      <c r="A202" s="225"/>
      <c r="B202" s="225"/>
      <c r="C202" s="225"/>
      <c r="D202" s="381"/>
      <c r="E202" s="381"/>
      <c r="F202" s="381"/>
      <c r="G202" s="381"/>
      <c r="H202" s="381"/>
      <c r="I202" s="248"/>
      <c r="J202" s="248"/>
      <c r="K202" s="384"/>
      <c r="L202" s="384"/>
      <c r="M202" s="384"/>
      <c r="N202" s="384"/>
      <c r="O202" s="384"/>
      <c r="P202" s="384"/>
      <c r="Q202" s="384"/>
      <c r="R202" s="384"/>
      <c r="S202" s="384"/>
      <c r="T202" s="384"/>
      <c r="U202" s="384"/>
      <c r="V202" s="384"/>
      <c r="W202" s="384"/>
      <c r="X202" s="384"/>
      <c r="Y202" s="384"/>
      <c r="Z202" s="384"/>
      <c r="AA202" s="384"/>
      <c r="AB202" s="384"/>
      <c r="AC202" s="384"/>
      <c r="AD202" s="384"/>
      <c r="AE202" s="384"/>
      <c r="AF202" s="384"/>
      <c r="AG202" s="384"/>
      <c r="AH202" s="384"/>
      <c r="AI202" s="248"/>
      <c r="AJ202" s="248"/>
      <c r="AK202" s="248"/>
      <c r="AL202" s="248"/>
      <c r="AM202" s="248"/>
      <c r="AN202" s="248"/>
      <c r="AO202" s="248"/>
      <c r="AP202" s="248"/>
      <c r="AQ202" s="248"/>
      <c r="AR202" s="248"/>
      <c r="AS202" s="248"/>
      <c r="AT202" s="248"/>
      <c r="AU202" s="248"/>
      <c r="AV202" s="248"/>
      <c r="AW202" s="248"/>
      <c r="AX202" s="248"/>
      <c r="AY202" s="248"/>
      <c r="AZ202" s="248"/>
      <c r="BA202" s="248"/>
      <c r="BB202" s="248"/>
      <c r="BC202" s="248"/>
      <c r="BD202" s="248"/>
      <c r="BE202" s="248"/>
      <c r="BF202" s="248"/>
      <c r="BG202" s="248"/>
      <c r="BH202" s="248"/>
      <c r="BI202" s="248"/>
      <c r="BJ202" s="248"/>
      <c r="BK202" s="248"/>
      <c r="BL202" s="248"/>
      <c r="BM202" s="248"/>
      <c r="BN202" s="248"/>
      <c r="BO202" s="248"/>
      <c r="BP202" s="248"/>
      <c r="BQ202" s="248"/>
      <c r="BR202" s="248"/>
      <c r="BS202" s="248"/>
      <c r="BT202" s="248"/>
      <c r="BU202" s="248"/>
      <c r="BV202" s="248"/>
      <c r="BW202" s="248"/>
      <c r="BX202" s="248"/>
      <c r="BY202" s="248"/>
    </row>
    <row r="203" spans="1:77" ht="12" customHeight="1" x14ac:dyDescent="0.25">
      <c r="A203" s="225"/>
      <c r="B203" s="225"/>
      <c r="C203" s="225"/>
      <c r="D203" s="381"/>
      <c r="E203" s="381"/>
      <c r="F203" s="381"/>
      <c r="G203" s="381"/>
      <c r="H203" s="381"/>
      <c r="I203" s="248"/>
      <c r="J203" s="248"/>
      <c r="K203" s="393"/>
      <c r="L203" s="393"/>
      <c r="M203" s="393"/>
      <c r="N203" s="393"/>
      <c r="O203" s="393"/>
      <c r="P203" s="393"/>
      <c r="Q203" s="393"/>
      <c r="R203" s="393"/>
      <c r="S203" s="393"/>
      <c r="T203" s="393"/>
      <c r="U203" s="393"/>
      <c r="V203" s="393"/>
      <c r="W203" s="393"/>
      <c r="X203" s="393"/>
      <c r="Y203" s="393"/>
      <c r="Z203" s="393"/>
      <c r="AA203" s="393"/>
      <c r="AB203" s="393"/>
      <c r="AC203" s="393"/>
      <c r="AD203" s="393"/>
      <c r="AE203" s="393"/>
      <c r="AF203" s="393"/>
      <c r="AG203" s="393"/>
      <c r="AH203" s="393"/>
      <c r="AI203" s="248"/>
      <c r="AJ203" s="248"/>
      <c r="AK203" s="248"/>
      <c r="AL203" s="248"/>
      <c r="AM203" s="248"/>
      <c r="AN203" s="248"/>
      <c r="AO203" s="248"/>
      <c r="AP203" s="248"/>
      <c r="AQ203" s="248"/>
      <c r="AR203" s="248"/>
      <c r="AS203" s="248"/>
      <c r="AT203" s="248"/>
      <c r="AU203" s="248"/>
      <c r="AV203" s="248"/>
      <c r="AW203" s="248"/>
      <c r="AX203" s="248"/>
      <c r="AY203" s="248"/>
      <c r="AZ203" s="248"/>
      <c r="BA203" s="248"/>
      <c r="BB203" s="248"/>
      <c r="BC203" s="248"/>
      <c r="BD203" s="248"/>
      <c r="BE203" s="248"/>
      <c r="BF203" s="248"/>
      <c r="BG203" s="248"/>
      <c r="BH203" s="248"/>
      <c r="BI203" s="248"/>
      <c r="BJ203" s="248"/>
      <c r="BK203" s="248"/>
      <c r="BL203" s="248"/>
      <c r="BM203" s="248"/>
      <c r="BN203" s="248"/>
      <c r="BO203" s="248"/>
      <c r="BP203" s="248"/>
      <c r="BQ203" s="248"/>
      <c r="BR203" s="248"/>
      <c r="BS203" s="248"/>
      <c r="BT203" s="248"/>
      <c r="BU203" s="248"/>
      <c r="BV203" s="248"/>
      <c r="BW203" s="248"/>
      <c r="BX203" s="248"/>
      <c r="BY203" s="248"/>
    </row>
    <row r="204" spans="1:77" ht="12" customHeight="1" x14ac:dyDescent="0.25">
      <c r="A204" s="225"/>
      <c r="B204" s="225"/>
      <c r="C204" s="225"/>
      <c r="D204" s="381"/>
      <c r="E204" s="381"/>
      <c r="F204" s="381"/>
      <c r="G204" s="381"/>
      <c r="H204" s="381"/>
      <c r="I204" s="248"/>
      <c r="J204" s="248"/>
      <c r="K204" s="393"/>
      <c r="L204" s="393"/>
      <c r="M204" s="393"/>
      <c r="N204" s="393"/>
      <c r="O204" s="393"/>
      <c r="P204" s="393"/>
      <c r="Q204" s="393"/>
      <c r="R204" s="393"/>
      <c r="S204" s="393"/>
      <c r="T204" s="393"/>
      <c r="U204" s="393"/>
      <c r="V204" s="393"/>
      <c r="W204" s="393"/>
      <c r="X204" s="393"/>
      <c r="Y204" s="393"/>
      <c r="Z204" s="393"/>
      <c r="AA204" s="393"/>
      <c r="AB204" s="393"/>
      <c r="AC204" s="393"/>
      <c r="AD204" s="393"/>
      <c r="AE204" s="393"/>
      <c r="AF204" s="393"/>
      <c r="AG204" s="393"/>
      <c r="AH204" s="393"/>
      <c r="AI204" s="248"/>
      <c r="AJ204" s="248"/>
      <c r="AK204" s="248"/>
      <c r="AL204" s="248"/>
      <c r="AM204" s="248"/>
      <c r="AN204" s="248"/>
      <c r="AO204" s="248"/>
      <c r="AP204" s="248"/>
      <c r="AQ204" s="248"/>
      <c r="AR204" s="248"/>
      <c r="AS204" s="248"/>
      <c r="AT204" s="248"/>
      <c r="AU204" s="248"/>
      <c r="AV204" s="248"/>
      <c r="AW204" s="248"/>
      <c r="AX204" s="248"/>
      <c r="AY204" s="248"/>
      <c r="AZ204" s="248"/>
      <c r="BA204" s="248"/>
      <c r="BB204" s="248"/>
      <c r="BC204" s="248"/>
      <c r="BD204" s="248"/>
      <c r="BE204" s="248"/>
      <c r="BF204" s="248"/>
      <c r="BG204" s="248"/>
      <c r="BH204" s="248"/>
      <c r="BI204" s="248"/>
      <c r="BJ204" s="248"/>
      <c r="BK204" s="248"/>
      <c r="BL204" s="248"/>
      <c r="BM204" s="248"/>
      <c r="BN204" s="248"/>
      <c r="BO204" s="248"/>
      <c r="BP204" s="248"/>
      <c r="BQ204" s="248"/>
      <c r="BR204" s="248"/>
      <c r="BS204" s="248"/>
      <c r="BT204" s="248"/>
      <c r="BU204" s="248"/>
      <c r="BV204" s="248"/>
      <c r="BW204" s="248"/>
      <c r="BX204" s="248"/>
      <c r="BY204" s="248"/>
    </row>
    <row r="205" spans="1:77" ht="12" customHeight="1" x14ac:dyDescent="0.25">
      <c r="A205" s="225"/>
      <c r="B205" s="225"/>
      <c r="C205" s="225"/>
      <c r="D205" s="381"/>
      <c r="E205" s="381"/>
      <c r="F205" s="381"/>
      <c r="G205" s="381"/>
      <c r="H205" s="381"/>
      <c r="I205" s="248"/>
      <c r="J205" s="248"/>
      <c r="K205" s="394"/>
      <c r="L205" s="394"/>
      <c r="M205" s="394"/>
      <c r="N205" s="394"/>
      <c r="O205" s="394"/>
      <c r="P205" s="394"/>
      <c r="Q205" s="394"/>
      <c r="R205" s="394"/>
      <c r="S205" s="394"/>
      <c r="T205" s="394"/>
      <c r="U205" s="394"/>
      <c r="V205" s="394"/>
      <c r="W205" s="394"/>
      <c r="X205" s="394"/>
      <c r="Y205" s="394"/>
      <c r="Z205" s="394"/>
      <c r="AA205" s="394"/>
      <c r="AB205" s="394"/>
      <c r="AC205" s="394"/>
      <c r="AD205" s="394"/>
      <c r="AE205" s="394"/>
      <c r="AF205" s="394"/>
      <c r="AG205" s="394"/>
      <c r="AH205" s="394"/>
      <c r="AI205" s="248"/>
      <c r="AJ205" s="248"/>
      <c r="AK205" s="248"/>
      <c r="AL205" s="248"/>
      <c r="AM205" s="248"/>
      <c r="AN205" s="248"/>
      <c r="AO205" s="248"/>
      <c r="AP205" s="248"/>
      <c r="AQ205" s="248"/>
      <c r="AR205" s="248"/>
      <c r="AS205" s="248"/>
      <c r="AT205" s="248"/>
      <c r="AU205" s="248"/>
      <c r="AV205" s="248"/>
      <c r="AW205" s="248"/>
      <c r="AX205" s="248"/>
      <c r="AY205" s="248"/>
      <c r="AZ205" s="248"/>
      <c r="BA205" s="248"/>
      <c r="BB205" s="248"/>
      <c r="BC205" s="248"/>
      <c r="BD205" s="248"/>
      <c r="BE205" s="248"/>
      <c r="BF205" s="248"/>
      <c r="BG205" s="248"/>
      <c r="BH205" s="248"/>
      <c r="BI205" s="248"/>
      <c r="BJ205" s="248"/>
      <c r="BK205" s="248"/>
      <c r="BL205" s="248"/>
      <c r="BM205" s="248"/>
      <c r="BN205" s="248"/>
      <c r="BO205" s="248"/>
      <c r="BP205" s="248"/>
      <c r="BQ205" s="248"/>
      <c r="BR205" s="248"/>
      <c r="BS205" s="248"/>
      <c r="BT205" s="248"/>
      <c r="BU205" s="248"/>
      <c r="BV205" s="248"/>
      <c r="BW205" s="248"/>
      <c r="BX205" s="248"/>
      <c r="BY205" s="248"/>
    </row>
    <row r="206" spans="1:77" ht="12" customHeight="1" x14ac:dyDescent="0.25">
      <c r="A206" s="225"/>
      <c r="B206" s="225"/>
      <c r="C206" s="225"/>
      <c r="D206" s="381"/>
      <c r="E206" s="381"/>
      <c r="F206" s="381"/>
      <c r="G206" s="381"/>
      <c r="H206" s="381"/>
      <c r="I206" s="248"/>
      <c r="J206" s="248"/>
      <c r="K206" s="384"/>
      <c r="L206" s="384"/>
      <c r="M206" s="384"/>
      <c r="N206" s="384"/>
      <c r="O206" s="384"/>
      <c r="P206" s="384"/>
      <c r="Q206" s="384"/>
      <c r="R206" s="384"/>
      <c r="S206" s="384"/>
      <c r="T206" s="384"/>
      <c r="U206" s="384"/>
      <c r="V206" s="384"/>
      <c r="W206" s="384"/>
      <c r="X206" s="384"/>
      <c r="Y206" s="384"/>
      <c r="Z206" s="384"/>
      <c r="AA206" s="384"/>
      <c r="AB206" s="384"/>
      <c r="AC206" s="384"/>
      <c r="AD206" s="384"/>
      <c r="AE206" s="384"/>
      <c r="AF206" s="384"/>
      <c r="AG206" s="384"/>
      <c r="AH206" s="384"/>
      <c r="AI206" s="248"/>
      <c r="AJ206" s="248"/>
      <c r="AK206" s="248"/>
      <c r="AL206" s="248"/>
      <c r="AM206" s="248"/>
      <c r="AN206" s="248"/>
      <c r="AO206" s="248"/>
      <c r="AP206" s="248"/>
      <c r="AQ206" s="248"/>
      <c r="AR206" s="248"/>
      <c r="AS206" s="248"/>
      <c r="AT206" s="248"/>
      <c r="AU206" s="248"/>
      <c r="AV206" s="248"/>
      <c r="AW206" s="248"/>
      <c r="AX206" s="248"/>
      <c r="AY206" s="248"/>
      <c r="AZ206" s="248"/>
      <c r="BA206" s="248"/>
      <c r="BB206" s="248"/>
      <c r="BC206" s="248"/>
      <c r="BD206" s="248"/>
      <c r="BE206" s="248"/>
      <c r="BF206" s="248"/>
      <c r="BG206" s="248"/>
      <c r="BH206" s="248"/>
      <c r="BI206" s="248"/>
      <c r="BJ206" s="248"/>
      <c r="BK206" s="248"/>
      <c r="BL206" s="248"/>
      <c r="BM206" s="248"/>
      <c r="BN206" s="248"/>
      <c r="BO206" s="248"/>
      <c r="BP206" s="248"/>
      <c r="BQ206" s="248"/>
      <c r="BR206" s="248"/>
      <c r="BS206" s="248"/>
      <c r="BT206" s="248"/>
      <c r="BU206" s="248"/>
      <c r="BV206" s="248"/>
      <c r="BW206" s="248"/>
      <c r="BX206" s="248"/>
      <c r="BY206" s="248"/>
    </row>
    <row r="207" spans="1:77" ht="12" customHeight="1" x14ac:dyDescent="0.25">
      <c r="A207" s="225"/>
      <c r="B207" s="225"/>
      <c r="C207" s="225"/>
      <c r="D207" s="381"/>
      <c r="E207" s="381"/>
      <c r="F207" s="381"/>
      <c r="G207" s="381"/>
      <c r="H207" s="381"/>
      <c r="I207" s="248"/>
      <c r="J207" s="248"/>
      <c r="K207" s="382"/>
      <c r="L207" s="382"/>
      <c r="M207" s="382"/>
      <c r="N207" s="382"/>
      <c r="O207" s="382"/>
      <c r="P207" s="382"/>
      <c r="Q207" s="382"/>
      <c r="R207" s="382"/>
      <c r="S207" s="382"/>
      <c r="T207" s="382"/>
      <c r="U207" s="382"/>
      <c r="V207" s="382"/>
      <c r="W207" s="382"/>
      <c r="X207" s="382"/>
      <c r="Y207" s="382"/>
      <c r="Z207" s="382"/>
      <c r="AA207" s="382"/>
      <c r="AB207" s="382"/>
      <c r="AC207" s="382"/>
      <c r="AD207" s="382"/>
      <c r="AE207" s="382"/>
      <c r="AF207" s="382"/>
      <c r="AG207" s="382"/>
      <c r="AH207" s="382"/>
      <c r="AI207" s="248"/>
      <c r="AJ207" s="248"/>
      <c r="AK207" s="248"/>
      <c r="AL207" s="248"/>
      <c r="AM207" s="248"/>
      <c r="AN207" s="248"/>
      <c r="AO207" s="248"/>
      <c r="AP207" s="248"/>
      <c r="AQ207" s="248"/>
      <c r="AR207" s="248"/>
      <c r="AS207" s="248"/>
      <c r="AT207" s="248"/>
      <c r="AU207" s="248"/>
      <c r="AV207" s="248"/>
      <c r="AW207" s="248"/>
      <c r="AX207" s="248"/>
      <c r="AY207" s="248"/>
      <c r="AZ207" s="248"/>
      <c r="BA207" s="248"/>
      <c r="BB207" s="248"/>
      <c r="BC207" s="248"/>
      <c r="BD207" s="248"/>
      <c r="BE207" s="248"/>
      <c r="BF207" s="248"/>
      <c r="BG207" s="248"/>
      <c r="BH207" s="248"/>
      <c r="BI207" s="248"/>
      <c r="BJ207" s="248"/>
      <c r="BK207" s="248"/>
      <c r="BL207" s="248"/>
      <c r="BM207" s="248"/>
      <c r="BN207" s="248"/>
      <c r="BO207" s="248"/>
      <c r="BP207" s="248"/>
      <c r="BQ207" s="248"/>
      <c r="BR207" s="248"/>
      <c r="BS207" s="248"/>
      <c r="BT207" s="248"/>
      <c r="BU207" s="248"/>
      <c r="BV207" s="248"/>
      <c r="BW207" s="248"/>
      <c r="BX207" s="248"/>
      <c r="BY207" s="248"/>
    </row>
    <row r="208" spans="1:77" ht="12" customHeight="1" x14ac:dyDescent="0.25">
      <c r="A208" s="225"/>
      <c r="B208" s="225"/>
      <c r="C208" s="225"/>
      <c r="D208" s="381"/>
      <c r="E208" s="381"/>
      <c r="F208" s="381"/>
      <c r="G208" s="381"/>
      <c r="H208" s="381"/>
      <c r="I208" s="248"/>
      <c r="J208" s="248"/>
      <c r="K208" s="382"/>
      <c r="L208" s="382"/>
      <c r="M208" s="382"/>
      <c r="N208" s="382"/>
      <c r="O208" s="382"/>
      <c r="P208" s="382"/>
      <c r="Q208" s="382"/>
      <c r="R208" s="382"/>
      <c r="S208" s="382"/>
      <c r="T208" s="382"/>
      <c r="U208" s="382"/>
      <c r="V208" s="382"/>
      <c r="W208" s="382"/>
      <c r="X208" s="382"/>
      <c r="Y208" s="382"/>
      <c r="Z208" s="382"/>
      <c r="AA208" s="382"/>
      <c r="AB208" s="382"/>
      <c r="AC208" s="382"/>
      <c r="AD208" s="382"/>
      <c r="AE208" s="382"/>
      <c r="AF208" s="382"/>
      <c r="AG208" s="382"/>
      <c r="AH208" s="382"/>
      <c r="AI208" s="248"/>
      <c r="AJ208" s="248"/>
      <c r="AK208" s="248"/>
      <c r="AL208" s="248"/>
      <c r="AM208" s="248"/>
      <c r="AN208" s="248"/>
      <c r="AO208" s="248"/>
      <c r="AP208" s="248"/>
      <c r="AQ208" s="248"/>
      <c r="AR208" s="248"/>
      <c r="AS208" s="248"/>
      <c r="AT208" s="248"/>
      <c r="AU208" s="248"/>
      <c r="AV208" s="248"/>
      <c r="AW208" s="248"/>
      <c r="AX208" s="248"/>
      <c r="AY208" s="248"/>
      <c r="AZ208" s="248"/>
      <c r="BA208" s="248"/>
      <c r="BB208" s="248"/>
      <c r="BC208" s="248"/>
      <c r="BD208" s="248"/>
      <c r="BE208" s="248"/>
      <c r="BF208" s="248"/>
      <c r="BG208" s="248"/>
      <c r="BH208" s="248"/>
      <c r="BI208" s="248"/>
      <c r="BJ208" s="248"/>
      <c r="BK208" s="248"/>
      <c r="BL208" s="248"/>
      <c r="BM208" s="248"/>
      <c r="BN208" s="248"/>
      <c r="BO208" s="248"/>
      <c r="BP208" s="248"/>
      <c r="BQ208" s="248"/>
      <c r="BR208" s="248"/>
      <c r="BS208" s="248"/>
      <c r="BT208" s="248"/>
      <c r="BU208" s="248"/>
      <c r="BV208" s="248"/>
      <c r="BW208" s="248"/>
      <c r="BX208" s="248"/>
      <c r="BY208" s="248"/>
    </row>
    <row r="209" spans="1:77" ht="12" customHeight="1" x14ac:dyDescent="0.25">
      <c r="A209" s="225"/>
      <c r="B209" s="225"/>
      <c r="C209" s="225"/>
      <c r="D209" s="381"/>
      <c r="E209" s="381"/>
      <c r="F209" s="381"/>
      <c r="G209" s="381"/>
      <c r="H209" s="381"/>
      <c r="I209" s="248"/>
      <c r="J209" s="248"/>
      <c r="K209" s="382"/>
      <c r="L209" s="382"/>
      <c r="M209" s="382"/>
      <c r="N209" s="382"/>
      <c r="O209" s="382"/>
      <c r="P209" s="382"/>
      <c r="Q209" s="382"/>
      <c r="R209" s="382"/>
      <c r="S209" s="382"/>
      <c r="T209" s="382"/>
      <c r="U209" s="382"/>
      <c r="V209" s="382"/>
      <c r="W209" s="382"/>
      <c r="X209" s="382"/>
      <c r="Y209" s="382"/>
      <c r="Z209" s="382"/>
      <c r="AA209" s="382"/>
      <c r="AB209" s="382"/>
      <c r="AC209" s="382"/>
      <c r="AD209" s="382"/>
      <c r="AE209" s="382"/>
      <c r="AF209" s="382"/>
      <c r="AG209" s="382"/>
      <c r="AH209" s="382"/>
      <c r="AI209" s="248"/>
      <c r="AJ209" s="248"/>
      <c r="AK209" s="248"/>
      <c r="AL209" s="248"/>
      <c r="AM209" s="248"/>
      <c r="AN209" s="248"/>
      <c r="AO209" s="248"/>
      <c r="AP209" s="248"/>
      <c r="AQ209" s="248"/>
      <c r="AR209" s="248"/>
      <c r="AS209" s="248"/>
      <c r="AT209" s="248"/>
      <c r="AU209" s="248"/>
      <c r="AV209" s="248"/>
      <c r="AW209" s="248"/>
      <c r="AX209" s="248"/>
      <c r="AY209" s="248"/>
      <c r="AZ209" s="248"/>
      <c r="BA209" s="248"/>
      <c r="BB209" s="248"/>
      <c r="BC209" s="248"/>
      <c r="BD209" s="248"/>
      <c r="BE209" s="248"/>
      <c r="BF209" s="248"/>
      <c r="BG209" s="248"/>
      <c r="BH209" s="248"/>
      <c r="BI209" s="248"/>
      <c r="BJ209" s="248"/>
      <c r="BK209" s="248"/>
      <c r="BL209" s="248"/>
      <c r="BM209" s="248"/>
      <c r="BN209" s="248"/>
      <c r="BO209" s="248"/>
      <c r="BP209" s="248"/>
      <c r="BQ209" s="248"/>
      <c r="BR209" s="248"/>
      <c r="BS209" s="248"/>
      <c r="BT209" s="248"/>
      <c r="BU209" s="248"/>
      <c r="BV209" s="248"/>
      <c r="BW209" s="248"/>
      <c r="BX209" s="248"/>
      <c r="BY209" s="248"/>
    </row>
    <row r="210" spans="1:77" ht="12" customHeight="1" x14ac:dyDescent="0.25">
      <c r="A210" s="225"/>
      <c r="B210" s="225"/>
      <c r="C210" s="225"/>
      <c r="D210" s="381"/>
      <c r="E210" s="381"/>
      <c r="F210" s="381"/>
      <c r="G210" s="381"/>
      <c r="H210" s="381"/>
      <c r="I210" s="248"/>
      <c r="J210" s="248"/>
      <c r="K210" s="382"/>
      <c r="L210" s="382"/>
      <c r="M210" s="382"/>
      <c r="N210" s="382"/>
      <c r="O210" s="382"/>
      <c r="P210" s="382"/>
      <c r="Q210" s="382"/>
      <c r="R210" s="382"/>
      <c r="S210" s="382"/>
      <c r="T210" s="382"/>
      <c r="U210" s="382"/>
      <c r="V210" s="382"/>
      <c r="W210" s="382"/>
      <c r="X210" s="382"/>
      <c r="Y210" s="382"/>
      <c r="Z210" s="382"/>
      <c r="AA210" s="382"/>
      <c r="AB210" s="382"/>
      <c r="AC210" s="382"/>
      <c r="AD210" s="382"/>
      <c r="AE210" s="382"/>
      <c r="AF210" s="382"/>
      <c r="AG210" s="382"/>
      <c r="AH210" s="382"/>
      <c r="AI210" s="248"/>
      <c r="AJ210" s="248"/>
      <c r="AK210" s="248"/>
      <c r="AL210" s="248"/>
      <c r="AM210" s="248"/>
      <c r="AN210" s="248"/>
      <c r="AO210" s="248"/>
      <c r="AP210" s="248"/>
      <c r="AQ210" s="248"/>
      <c r="AR210" s="248"/>
      <c r="AS210" s="248"/>
      <c r="AT210" s="248"/>
      <c r="AU210" s="248"/>
      <c r="AV210" s="248"/>
      <c r="AW210" s="248"/>
      <c r="AX210" s="248"/>
      <c r="AY210" s="248"/>
      <c r="AZ210" s="248"/>
      <c r="BA210" s="248"/>
      <c r="BB210" s="248"/>
      <c r="BC210" s="248"/>
      <c r="BD210" s="248"/>
      <c r="BE210" s="248"/>
      <c r="BF210" s="248"/>
      <c r="BG210" s="248"/>
      <c r="BH210" s="248"/>
      <c r="BI210" s="248"/>
      <c r="BJ210" s="248"/>
      <c r="BK210" s="248"/>
      <c r="BL210" s="248"/>
      <c r="BM210" s="248"/>
      <c r="BN210" s="248"/>
      <c r="BO210" s="248"/>
      <c r="BP210" s="248"/>
      <c r="BQ210" s="248"/>
      <c r="BR210" s="248"/>
      <c r="BS210" s="248"/>
      <c r="BT210" s="248"/>
      <c r="BU210" s="248"/>
      <c r="BV210" s="248"/>
      <c r="BW210" s="248"/>
      <c r="BX210" s="248"/>
      <c r="BY210" s="248"/>
    </row>
    <row r="211" spans="1:77" ht="12" customHeight="1" x14ac:dyDescent="0.25">
      <c r="A211" s="225"/>
      <c r="B211" s="225"/>
      <c r="C211" s="225"/>
      <c r="D211" s="381"/>
      <c r="E211" s="381"/>
      <c r="F211" s="381"/>
      <c r="G211" s="381"/>
      <c r="H211" s="381"/>
      <c r="I211" s="248"/>
      <c r="J211" s="248"/>
      <c r="K211" s="382"/>
      <c r="L211" s="382"/>
      <c r="M211" s="382"/>
      <c r="N211" s="382"/>
      <c r="O211" s="382"/>
      <c r="P211" s="382"/>
      <c r="Q211" s="382"/>
      <c r="R211" s="382"/>
      <c r="S211" s="382"/>
      <c r="T211" s="382"/>
      <c r="U211" s="382"/>
      <c r="V211" s="382"/>
      <c r="W211" s="382"/>
      <c r="X211" s="382"/>
      <c r="Y211" s="382"/>
      <c r="Z211" s="382"/>
      <c r="AA211" s="382"/>
      <c r="AB211" s="382"/>
      <c r="AC211" s="382"/>
      <c r="AD211" s="382"/>
      <c r="AE211" s="382"/>
      <c r="AF211" s="382"/>
      <c r="AG211" s="382"/>
      <c r="AH211" s="382"/>
      <c r="AI211" s="248"/>
      <c r="AJ211" s="248"/>
      <c r="AK211" s="248"/>
      <c r="AL211" s="248"/>
      <c r="AM211" s="248"/>
      <c r="AN211" s="248"/>
      <c r="AO211" s="248"/>
      <c r="AP211" s="248"/>
      <c r="AQ211" s="248"/>
      <c r="AR211" s="248"/>
      <c r="AS211" s="248"/>
      <c r="AT211" s="248"/>
      <c r="AU211" s="248"/>
      <c r="AV211" s="248"/>
      <c r="AW211" s="248"/>
      <c r="AX211" s="248"/>
      <c r="AY211" s="248"/>
      <c r="AZ211" s="248"/>
      <c r="BA211" s="248"/>
      <c r="BB211" s="248"/>
      <c r="BC211" s="248"/>
      <c r="BD211" s="248"/>
      <c r="BE211" s="248"/>
      <c r="BF211" s="248"/>
      <c r="BG211" s="248"/>
      <c r="BH211" s="248"/>
      <c r="BI211" s="248"/>
      <c r="BJ211" s="248"/>
      <c r="BK211" s="248"/>
      <c r="BL211" s="248"/>
      <c r="BM211" s="248"/>
      <c r="BN211" s="248"/>
      <c r="BO211" s="248"/>
      <c r="BP211" s="248"/>
      <c r="BQ211" s="248"/>
      <c r="BR211" s="248"/>
      <c r="BS211" s="248"/>
      <c r="BT211" s="248"/>
      <c r="BU211" s="248"/>
      <c r="BV211" s="248"/>
      <c r="BW211" s="248"/>
      <c r="BX211" s="248"/>
      <c r="BY211" s="248"/>
    </row>
    <row r="212" spans="1:77" ht="12" customHeight="1" x14ac:dyDescent="0.25">
      <c r="A212" s="225"/>
      <c r="B212" s="225"/>
      <c r="C212" s="225"/>
      <c r="D212" s="381"/>
      <c r="E212" s="381"/>
      <c r="F212" s="381"/>
      <c r="G212" s="381"/>
      <c r="H212" s="381"/>
      <c r="I212" s="248"/>
      <c r="J212" s="248"/>
      <c r="K212" s="394"/>
      <c r="L212" s="394"/>
      <c r="M212" s="394"/>
      <c r="N212" s="394"/>
      <c r="O212" s="394"/>
      <c r="P212" s="394"/>
      <c r="Q212" s="394"/>
      <c r="R212" s="394"/>
      <c r="S212" s="394"/>
      <c r="T212" s="394"/>
      <c r="U212" s="394"/>
      <c r="V212" s="394"/>
      <c r="W212" s="394"/>
      <c r="X212" s="394"/>
      <c r="Y212" s="394"/>
      <c r="Z212" s="394"/>
      <c r="AA212" s="394"/>
      <c r="AB212" s="394"/>
      <c r="AC212" s="394"/>
      <c r="AD212" s="394"/>
      <c r="AE212" s="394"/>
      <c r="AF212" s="394"/>
      <c r="AG212" s="394"/>
      <c r="AH212" s="394"/>
      <c r="AI212" s="248"/>
      <c r="AJ212" s="248"/>
      <c r="AK212" s="248"/>
      <c r="AL212" s="248"/>
      <c r="AM212" s="248"/>
      <c r="AN212" s="248"/>
      <c r="AO212" s="248"/>
      <c r="AP212" s="248"/>
      <c r="AQ212" s="248"/>
      <c r="AR212" s="248"/>
      <c r="AS212" s="248"/>
      <c r="AT212" s="248"/>
      <c r="AU212" s="248"/>
      <c r="AV212" s="248"/>
      <c r="AW212" s="248"/>
      <c r="AX212" s="248"/>
      <c r="AY212" s="248"/>
      <c r="AZ212" s="248"/>
      <c r="BA212" s="248"/>
      <c r="BB212" s="248"/>
      <c r="BC212" s="248"/>
      <c r="BD212" s="248"/>
      <c r="BE212" s="248"/>
      <c r="BF212" s="248"/>
      <c r="BG212" s="248"/>
      <c r="BH212" s="248"/>
      <c r="BI212" s="248"/>
      <c r="BJ212" s="248"/>
      <c r="BK212" s="248"/>
      <c r="BL212" s="248"/>
      <c r="BM212" s="248"/>
      <c r="BN212" s="248"/>
      <c r="BO212" s="248"/>
      <c r="BP212" s="248"/>
      <c r="BQ212" s="248"/>
      <c r="BR212" s="248"/>
      <c r="BS212" s="248"/>
      <c r="BT212" s="248"/>
      <c r="BU212" s="248"/>
      <c r="BV212" s="248"/>
      <c r="BW212" s="248"/>
      <c r="BX212" s="248"/>
      <c r="BY212" s="248"/>
    </row>
    <row r="213" spans="1:77" ht="12" customHeight="1" x14ac:dyDescent="0.25">
      <c r="A213" s="225"/>
      <c r="B213" s="225"/>
      <c r="C213" s="225"/>
      <c r="D213" s="381"/>
      <c r="E213" s="381"/>
      <c r="F213" s="381"/>
      <c r="G213" s="381"/>
      <c r="H213" s="381"/>
      <c r="I213" s="248"/>
      <c r="J213" s="248"/>
      <c r="K213" s="382"/>
      <c r="L213" s="382"/>
      <c r="M213" s="382"/>
      <c r="N213" s="382"/>
      <c r="O213" s="382"/>
      <c r="P213" s="382"/>
      <c r="Q213" s="382"/>
      <c r="R213" s="382"/>
      <c r="S213" s="382"/>
      <c r="T213" s="382"/>
      <c r="U213" s="382"/>
      <c r="V213" s="382"/>
      <c r="W213" s="382"/>
      <c r="X213" s="382"/>
      <c r="Y213" s="382"/>
      <c r="Z213" s="382"/>
      <c r="AA213" s="382"/>
      <c r="AB213" s="382"/>
      <c r="AC213" s="382"/>
      <c r="AD213" s="382"/>
      <c r="AE213" s="382"/>
      <c r="AF213" s="382"/>
      <c r="AG213" s="382"/>
      <c r="AH213" s="382"/>
      <c r="AI213" s="248"/>
      <c r="AJ213" s="248"/>
      <c r="AK213" s="248"/>
      <c r="AL213" s="248"/>
      <c r="AM213" s="248"/>
      <c r="AN213" s="248"/>
      <c r="AO213" s="248"/>
      <c r="AP213" s="248"/>
      <c r="AQ213" s="248"/>
      <c r="AR213" s="248"/>
      <c r="AS213" s="248"/>
      <c r="AT213" s="248"/>
      <c r="AU213" s="248"/>
      <c r="AV213" s="248"/>
      <c r="AW213" s="248"/>
      <c r="AX213" s="248"/>
      <c r="AY213" s="248"/>
      <c r="AZ213" s="248"/>
      <c r="BA213" s="248"/>
      <c r="BB213" s="248"/>
      <c r="BC213" s="248"/>
      <c r="BD213" s="248"/>
      <c r="BE213" s="248"/>
      <c r="BF213" s="248"/>
      <c r="BG213" s="248"/>
      <c r="BH213" s="248"/>
      <c r="BI213" s="248"/>
      <c r="BJ213" s="248"/>
      <c r="BK213" s="248"/>
      <c r="BL213" s="248"/>
      <c r="BM213" s="248"/>
      <c r="BN213" s="248"/>
      <c r="BO213" s="248"/>
      <c r="BP213" s="248"/>
      <c r="BQ213" s="248"/>
      <c r="BR213" s="248"/>
      <c r="BS213" s="248"/>
      <c r="BT213" s="248"/>
      <c r="BU213" s="248"/>
      <c r="BV213" s="248"/>
      <c r="BW213" s="248"/>
      <c r="BX213" s="248"/>
      <c r="BY213" s="248"/>
    </row>
    <row r="214" spans="1:77" ht="12" customHeight="1" x14ac:dyDescent="0.25">
      <c r="A214" s="225"/>
      <c r="B214" s="225"/>
      <c r="C214" s="225"/>
      <c r="D214" s="381"/>
      <c r="E214" s="381"/>
      <c r="F214" s="381"/>
      <c r="G214" s="381"/>
      <c r="H214" s="381"/>
      <c r="I214" s="248"/>
      <c r="J214" s="248"/>
      <c r="K214" s="394"/>
      <c r="L214" s="394"/>
      <c r="M214" s="394"/>
      <c r="N214" s="394"/>
      <c r="O214" s="394"/>
      <c r="P214" s="394"/>
      <c r="Q214" s="394"/>
      <c r="R214" s="394"/>
      <c r="S214" s="394"/>
      <c r="T214" s="394"/>
      <c r="U214" s="394"/>
      <c r="V214" s="394"/>
      <c r="W214" s="394"/>
      <c r="X214" s="394"/>
      <c r="Y214" s="394"/>
      <c r="Z214" s="394"/>
      <c r="AA214" s="394"/>
      <c r="AB214" s="394"/>
      <c r="AC214" s="394"/>
      <c r="AD214" s="394"/>
      <c r="AE214" s="394"/>
      <c r="AF214" s="394"/>
      <c r="AG214" s="394"/>
      <c r="AH214" s="394"/>
      <c r="AI214" s="248"/>
      <c r="AJ214" s="248"/>
      <c r="AK214" s="248"/>
      <c r="AL214" s="248"/>
      <c r="AM214" s="248"/>
      <c r="AN214" s="248"/>
      <c r="AO214" s="248"/>
      <c r="AP214" s="248"/>
      <c r="AQ214" s="248"/>
      <c r="AR214" s="248"/>
      <c r="AS214" s="248"/>
      <c r="AT214" s="248"/>
      <c r="AU214" s="248"/>
      <c r="AV214" s="248"/>
      <c r="AW214" s="248"/>
      <c r="AX214" s="248"/>
      <c r="AY214" s="248"/>
      <c r="AZ214" s="248"/>
      <c r="BA214" s="248"/>
      <c r="BB214" s="248"/>
      <c r="BC214" s="248"/>
      <c r="BD214" s="248"/>
      <c r="BE214" s="248"/>
      <c r="BF214" s="248"/>
      <c r="BG214" s="248"/>
      <c r="BH214" s="248"/>
      <c r="BI214" s="248"/>
      <c r="BJ214" s="248"/>
      <c r="BK214" s="248"/>
      <c r="BL214" s="248"/>
      <c r="BM214" s="248"/>
      <c r="BN214" s="248"/>
      <c r="BO214" s="248"/>
      <c r="BP214" s="248"/>
      <c r="BQ214" s="248"/>
      <c r="BR214" s="248"/>
      <c r="BS214" s="248"/>
      <c r="BT214" s="248"/>
      <c r="BU214" s="248"/>
      <c r="BV214" s="248"/>
      <c r="BW214" s="248"/>
      <c r="BX214" s="248"/>
      <c r="BY214" s="248"/>
    </row>
    <row r="215" spans="1:77" ht="12" customHeight="1" x14ac:dyDescent="0.25">
      <c r="A215" s="225"/>
      <c r="B215" s="225"/>
      <c r="C215" s="225"/>
      <c r="D215" s="381"/>
      <c r="E215" s="381"/>
      <c r="F215" s="381"/>
      <c r="G215" s="381"/>
      <c r="H215" s="381"/>
      <c r="I215" s="248"/>
      <c r="J215" s="248"/>
      <c r="K215" s="392"/>
      <c r="L215" s="392"/>
      <c r="M215" s="392"/>
      <c r="N215" s="392"/>
      <c r="O215" s="392"/>
      <c r="P215" s="392"/>
      <c r="Q215" s="392"/>
      <c r="R215" s="392"/>
      <c r="S215" s="392"/>
      <c r="T215" s="392"/>
      <c r="U215" s="392"/>
      <c r="V215" s="392"/>
      <c r="W215" s="392"/>
      <c r="X215" s="392"/>
      <c r="Y215" s="392"/>
      <c r="Z215" s="392"/>
      <c r="AA215" s="392"/>
      <c r="AB215" s="392"/>
      <c r="AC215" s="392"/>
      <c r="AD215" s="392"/>
      <c r="AE215" s="392"/>
      <c r="AF215" s="392"/>
      <c r="AG215" s="392"/>
      <c r="AH215" s="392"/>
      <c r="AI215" s="248"/>
      <c r="AJ215" s="248"/>
      <c r="AK215" s="248"/>
      <c r="AL215" s="248"/>
      <c r="AM215" s="248"/>
      <c r="AN215" s="248"/>
      <c r="AO215" s="248"/>
      <c r="AP215" s="248"/>
      <c r="AQ215" s="248"/>
      <c r="AR215" s="248"/>
      <c r="AS215" s="248"/>
      <c r="AT215" s="248"/>
      <c r="AU215" s="248"/>
      <c r="AV215" s="248"/>
      <c r="AW215" s="248"/>
      <c r="AX215" s="248"/>
      <c r="AY215" s="248"/>
      <c r="AZ215" s="248"/>
      <c r="BA215" s="248"/>
      <c r="BB215" s="248"/>
      <c r="BC215" s="248"/>
      <c r="BD215" s="248"/>
      <c r="BE215" s="248"/>
      <c r="BF215" s="248"/>
      <c r="BG215" s="248"/>
      <c r="BH215" s="248"/>
      <c r="BI215" s="248"/>
      <c r="BJ215" s="248"/>
      <c r="BK215" s="248"/>
      <c r="BL215" s="248"/>
      <c r="BM215" s="248"/>
      <c r="BN215" s="248"/>
      <c r="BO215" s="248"/>
      <c r="BP215" s="248"/>
      <c r="BQ215" s="248"/>
      <c r="BR215" s="248"/>
      <c r="BS215" s="248"/>
      <c r="BT215" s="248"/>
      <c r="BU215" s="248"/>
      <c r="BV215" s="248"/>
      <c r="BW215" s="248"/>
      <c r="BX215" s="248"/>
      <c r="BY215" s="248"/>
    </row>
    <row r="216" spans="1:77" ht="12" customHeight="1" x14ac:dyDescent="0.25">
      <c r="A216" s="225"/>
      <c r="B216" s="225"/>
      <c r="C216" s="225"/>
      <c r="D216" s="381"/>
      <c r="E216" s="381"/>
      <c r="F216" s="381"/>
      <c r="G216" s="381"/>
      <c r="H216" s="381"/>
      <c r="I216" s="248"/>
      <c r="J216" s="248"/>
      <c r="K216" s="392"/>
      <c r="L216" s="392"/>
      <c r="M216" s="392"/>
      <c r="N216" s="392"/>
      <c r="O216" s="392"/>
      <c r="P216" s="392"/>
      <c r="Q216" s="392"/>
      <c r="R216" s="392"/>
      <c r="S216" s="392"/>
      <c r="T216" s="392"/>
      <c r="U216" s="392"/>
      <c r="V216" s="392"/>
      <c r="W216" s="392"/>
      <c r="X216" s="392"/>
      <c r="Y216" s="392"/>
      <c r="Z216" s="392"/>
      <c r="AA216" s="392"/>
      <c r="AB216" s="392"/>
      <c r="AC216" s="392"/>
      <c r="AD216" s="392"/>
      <c r="AE216" s="392"/>
      <c r="AF216" s="392"/>
      <c r="AG216" s="392"/>
      <c r="AH216" s="392"/>
      <c r="AI216" s="248"/>
      <c r="AJ216" s="248"/>
      <c r="AK216" s="248"/>
      <c r="AL216" s="248"/>
      <c r="AM216" s="248"/>
      <c r="AN216" s="248"/>
      <c r="AO216" s="248"/>
      <c r="AP216" s="248"/>
      <c r="AQ216" s="248"/>
      <c r="AR216" s="248"/>
      <c r="AS216" s="248"/>
      <c r="AT216" s="248"/>
      <c r="AU216" s="248"/>
      <c r="AV216" s="248"/>
      <c r="AW216" s="248"/>
      <c r="AX216" s="248"/>
      <c r="AY216" s="248"/>
      <c r="AZ216" s="248"/>
      <c r="BA216" s="248"/>
      <c r="BB216" s="248"/>
      <c r="BC216" s="248"/>
      <c r="BD216" s="248"/>
      <c r="BE216" s="248"/>
      <c r="BF216" s="248"/>
      <c r="BG216" s="248"/>
      <c r="BH216" s="248"/>
      <c r="BI216" s="248"/>
      <c r="BJ216" s="248"/>
      <c r="BK216" s="248"/>
      <c r="BL216" s="248"/>
      <c r="BM216" s="248"/>
      <c r="BN216" s="248"/>
      <c r="BO216" s="248"/>
      <c r="BP216" s="248"/>
      <c r="BQ216" s="248"/>
      <c r="BR216" s="248"/>
      <c r="BS216" s="248"/>
      <c r="BT216" s="248"/>
      <c r="BU216" s="248"/>
      <c r="BV216" s="248"/>
      <c r="BW216" s="248"/>
      <c r="BX216" s="248"/>
      <c r="BY216" s="248"/>
    </row>
    <row r="217" spans="1:77" ht="12" customHeight="1" x14ac:dyDescent="0.25">
      <c r="A217" s="225"/>
      <c r="B217" s="225"/>
      <c r="C217" s="225"/>
      <c r="D217" s="381"/>
      <c r="E217" s="381"/>
      <c r="F217" s="381"/>
      <c r="G217" s="381"/>
      <c r="H217" s="381"/>
      <c r="I217" s="248"/>
      <c r="J217" s="248"/>
      <c r="K217" s="281"/>
      <c r="L217" s="281"/>
      <c r="M217" s="281"/>
      <c r="N217" s="281"/>
      <c r="O217" s="281"/>
      <c r="P217" s="281"/>
      <c r="Q217" s="281"/>
      <c r="R217" s="281"/>
      <c r="S217" s="281"/>
      <c r="T217" s="281"/>
      <c r="U217" s="281"/>
      <c r="V217" s="281"/>
      <c r="W217" s="281"/>
      <c r="X217" s="281"/>
      <c r="Y217" s="281"/>
      <c r="Z217" s="281"/>
      <c r="AA217" s="281"/>
      <c r="AB217" s="281"/>
      <c r="AC217" s="281"/>
      <c r="AD217" s="281"/>
      <c r="AE217" s="281"/>
      <c r="AF217" s="281"/>
      <c r="AG217" s="281"/>
      <c r="AH217" s="281"/>
      <c r="AI217" s="248"/>
      <c r="AJ217" s="248"/>
      <c r="AK217" s="248"/>
      <c r="AL217" s="248"/>
      <c r="AM217" s="248"/>
      <c r="AN217" s="248"/>
      <c r="AO217" s="248"/>
      <c r="AP217" s="248"/>
      <c r="AQ217" s="248"/>
      <c r="AR217" s="248"/>
      <c r="AS217" s="248"/>
      <c r="AT217" s="248"/>
      <c r="AU217" s="248"/>
      <c r="AV217" s="248"/>
      <c r="AW217" s="248"/>
      <c r="AX217" s="248"/>
      <c r="AY217" s="248"/>
      <c r="AZ217" s="248"/>
      <c r="BA217" s="248"/>
      <c r="BB217" s="248"/>
      <c r="BC217" s="248"/>
      <c r="BD217" s="248"/>
      <c r="BE217" s="248"/>
      <c r="BF217" s="248"/>
      <c r="BG217" s="248"/>
      <c r="BH217" s="248"/>
      <c r="BI217" s="248"/>
      <c r="BJ217" s="248"/>
      <c r="BK217" s="248"/>
      <c r="BL217" s="248"/>
      <c r="BM217" s="248"/>
      <c r="BN217" s="248"/>
      <c r="BO217" s="248"/>
      <c r="BP217" s="248"/>
      <c r="BQ217" s="248"/>
      <c r="BR217" s="248"/>
      <c r="BS217" s="248"/>
      <c r="BT217" s="248"/>
      <c r="BU217" s="248"/>
      <c r="BV217" s="248"/>
      <c r="BW217" s="248"/>
      <c r="BX217" s="248"/>
      <c r="BY217" s="248"/>
    </row>
    <row r="218" spans="1:77" ht="12" customHeight="1" x14ac:dyDescent="0.25">
      <c r="A218" s="225"/>
      <c r="B218" s="225"/>
      <c r="C218" s="225"/>
      <c r="D218" s="381"/>
      <c r="E218" s="381"/>
      <c r="F218" s="381"/>
      <c r="G218" s="381"/>
      <c r="H218" s="381"/>
      <c r="I218" s="248"/>
      <c r="J218" s="248"/>
      <c r="K218" s="387"/>
      <c r="L218" s="387"/>
      <c r="M218" s="387"/>
      <c r="N218" s="387"/>
      <c r="O218" s="387"/>
      <c r="P218" s="387"/>
      <c r="Q218" s="387"/>
      <c r="R218" s="387"/>
      <c r="S218" s="387"/>
      <c r="T218" s="387"/>
      <c r="U218" s="387"/>
      <c r="V218" s="387"/>
      <c r="W218" s="387"/>
      <c r="X218" s="387"/>
      <c r="Y218" s="387"/>
      <c r="Z218" s="387"/>
      <c r="AA218" s="387"/>
      <c r="AB218" s="387"/>
      <c r="AC218" s="387"/>
      <c r="AD218" s="387"/>
      <c r="AE218" s="387"/>
      <c r="AF218" s="387"/>
      <c r="AG218" s="387"/>
      <c r="AH218" s="387"/>
      <c r="AI218" s="248"/>
      <c r="AJ218" s="248"/>
      <c r="AK218" s="248"/>
      <c r="AL218" s="248"/>
      <c r="AM218" s="248"/>
      <c r="AN218" s="248"/>
      <c r="AO218" s="248"/>
      <c r="AP218" s="248"/>
      <c r="AQ218" s="248"/>
      <c r="AR218" s="248"/>
      <c r="AS218" s="248"/>
      <c r="AT218" s="248"/>
      <c r="AU218" s="248"/>
      <c r="AV218" s="248"/>
      <c r="AW218" s="248"/>
      <c r="AX218" s="248"/>
      <c r="AY218" s="248"/>
      <c r="AZ218" s="248"/>
      <c r="BA218" s="248"/>
      <c r="BB218" s="248"/>
      <c r="BC218" s="248"/>
      <c r="BD218" s="248"/>
      <c r="BE218" s="248"/>
      <c r="BF218" s="248"/>
      <c r="BG218" s="248"/>
      <c r="BH218" s="248"/>
      <c r="BI218" s="248"/>
      <c r="BJ218" s="248"/>
      <c r="BK218" s="248"/>
      <c r="BL218" s="248"/>
      <c r="BM218" s="248"/>
      <c r="BN218" s="248"/>
      <c r="BO218" s="248"/>
      <c r="BP218" s="248"/>
      <c r="BQ218" s="248"/>
      <c r="BR218" s="248"/>
      <c r="BS218" s="248"/>
      <c r="BT218" s="248"/>
      <c r="BU218" s="248"/>
      <c r="BV218" s="248"/>
      <c r="BW218" s="248"/>
      <c r="BX218" s="248"/>
      <c r="BY218" s="248"/>
    </row>
    <row r="219" spans="1:77" ht="12" customHeight="1" x14ac:dyDescent="0.25">
      <c r="A219" s="225"/>
      <c r="B219" s="225"/>
      <c r="C219" s="225"/>
      <c r="D219" s="381"/>
      <c r="E219" s="381"/>
      <c r="F219" s="381"/>
      <c r="G219" s="381"/>
      <c r="H219" s="381"/>
      <c r="I219" s="248"/>
      <c r="J219" s="248"/>
      <c r="K219" s="395"/>
      <c r="L219" s="395"/>
      <c r="M219" s="395"/>
      <c r="N219" s="395"/>
      <c r="O219" s="395"/>
      <c r="P219" s="395"/>
      <c r="Q219" s="395"/>
      <c r="R219" s="395"/>
      <c r="S219" s="395"/>
      <c r="T219" s="395"/>
      <c r="U219" s="395"/>
      <c r="V219" s="395"/>
      <c r="W219" s="395"/>
      <c r="X219" s="395"/>
      <c r="Y219" s="395"/>
      <c r="Z219" s="395"/>
      <c r="AA219" s="395"/>
      <c r="AB219" s="395"/>
      <c r="AC219" s="395"/>
      <c r="AD219" s="395"/>
      <c r="AE219" s="395"/>
      <c r="AF219" s="395"/>
      <c r="AG219" s="395"/>
      <c r="AH219" s="395"/>
      <c r="AI219" s="248"/>
      <c r="AJ219" s="248"/>
      <c r="AK219" s="248"/>
      <c r="AL219" s="248"/>
      <c r="AM219" s="248"/>
      <c r="AN219" s="248"/>
      <c r="AO219" s="248"/>
      <c r="AP219" s="248"/>
      <c r="AQ219" s="248"/>
      <c r="AR219" s="248"/>
      <c r="AS219" s="248"/>
      <c r="AT219" s="248"/>
      <c r="AU219" s="248"/>
      <c r="AV219" s="248"/>
      <c r="AW219" s="248"/>
      <c r="AX219" s="248"/>
      <c r="AY219" s="248"/>
      <c r="AZ219" s="248"/>
      <c r="BA219" s="248"/>
      <c r="BB219" s="248"/>
      <c r="BC219" s="248"/>
      <c r="BD219" s="248"/>
      <c r="BE219" s="248"/>
      <c r="BF219" s="248"/>
      <c r="BG219" s="248"/>
      <c r="BH219" s="248"/>
      <c r="BI219" s="248"/>
      <c r="BJ219" s="248"/>
      <c r="BK219" s="248"/>
      <c r="BL219" s="248"/>
      <c r="BM219" s="248"/>
      <c r="BN219" s="248"/>
      <c r="BO219" s="248"/>
      <c r="BP219" s="248"/>
      <c r="BQ219" s="248"/>
      <c r="BR219" s="248"/>
      <c r="BS219" s="248"/>
      <c r="BT219" s="248"/>
      <c r="BU219" s="248"/>
      <c r="BV219" s="248"/>
      <c r="BW219" s="248"/>
      <c r="BX219" s="248"/>
      <c r="BY219" s="248"/>
    </row>
    <row r="220" spans="1:77" ht="12" customHeight="1" x14ac:dyDescent="0.25">
      <c r="A220" s="225"/>
      <c r="B220" s="225"/>
      <c r="C220" s="225"/>
      <c r="D220" s="381"/>
      <c r="E220" s="381"/>
      <c r="F220" s="381"/>
      <c r="G220" s="381"/>
      <c r="H220" s="381"/>
      <c r="I220" s="248"/>
      <c r="J220" s="248"/>
      <c r="K220" s="395"/>
      <c r="L220" s="395"/>
      <c r="M220" s="395"/>
      <c r="N220" s="395"/>
      <c r="O220" s="395"/>
      <c r="P220" s="395"/>
      <c r="Q220" s="395"/>
      <c r="R220" s="395"/>
      <c r="S220" s="395"/>
      <c r="T220" s="395"/>
      <c r="U220" s="395"/>
      <c r="V220" s="395"/>
      <c r="W220" s="395"/>
      <c r="X220" s="395"/>
      <c r="Y220" s="395"/>
      <c r="Z220" s="395"/>
      <c r="AA220" s="395"/>
      <c r="AB220" s="395"/>
      <c r="AC220" s="395"/>
      <c r="AD220" s="395"/>
      <c r="AE220" s="395"/>
      <c r="AF220" s="395"/>
      <c r="AG220" s="395"/>
      <c r="AH220" s="395"/>
      <c r="AI220" s="248"/>
      <c r="AJ220" s="248"/>
      <c r="AK220" s="248"/>
      <c r="AL220" s="248"/>
      <c r="AM220" s="248"/>
      <c r="AN220" s="248"/>
      <c r="AO220" s="248"/>
      <c r="AP220" s="248"/>
      <c r="AQ220" s="248"/>
      <c r="AR220" s="248"/>
      <c r="AS220" s="248"/>
      <c r="AT220" s="248"/>
      <c r="AU220" s="248"/>
      <c r="AV220" s="248"/>
      <c r="AW220" s="248"/>
      <c r="AX220" s="248"/>
      <c r="AY220" s="248"/>
      <c r="AZ220" s="248"/>
      <c r="BA220" s="248"/>
      <c r="BB220" s="248"/>
      <c r="BC220" s="248"/>
      <c r="BD220" s="248"/>
      <c r="BE220" s="248"/>
      <c r="BF220" s="248"/>
      <c r="BG220" s="248"/>
      <c r="BH220" s="248"/>
      <c r="BI220" s="248"/>
      <c r="BJ220" s="248"/>
      <c r="BK220" s="248"/>
      <c r="BL220" s="248"/>
      <c r="BM220" s="248"/>
      <c r="BN220" s="248"/>
      <c r="BO220" s="248"/>
      <c r="BP220" s="248"/>
      <c r="BQ220" s="248"/>
      <c r="BR220" s="248"/>
      <c r="BS220" s="248"/>
      <c r="BT220" s="248"/>
      <c r="BU220" s="248"/>
      <c r="BV220" s="248"/>
      <c r="BW220" s="248"/>
      <c r="BX220" s="248"/>
      <c r="BY220" s="248"/>
    </row>
    <row r="221" spans="1:77" ht="12" customHeight="1" x14ac:dyDescent="0.25">
      <c r="A221" s="225"/>
      <c r="B221" s="225"/>
      <c r="C221" s="225"/>
      <c r="D221" s="381"/>
      <c r="E221" s="381"/>
      <c r="F221" s="381"/>
      <c r="G221" s="381"/>
      <c r="H221" s="381"/>
      <c r="I221" s="248"/>
      <c r="J221" s="248"/>
      <c r="K221" s="395"/>
      <c r="L221" s="395"/>
      <c r="M221" s="395"/>
      <c r="N221" s="395"/>
      <c r="O221" s="395"/>
      <c r="P221" s="395"/>
      <c r="Q221" s="395"/>
      <c r="R221" s="395"/>
      <c r="S221" s="395"/>
      <c r="T221" s="395"/>
      <c r="U221" s="395"/>
      <c r="V221" s="395"/>
      <c r="W221" s="395"/>
      <c r="X221" s="395"/>
      <c r="Y221" s="395"/>
      <c r="Z221" s="395"/>
      <c r="AA221" s="395"/>
      <c r="AB221" s="395"/>
      <c r="AC221" s="395"/>
      <c r="AD221" s="395"/>
      <c r="AE221" s="395"/>
      <c r="AF221" s="395"/>
      <c r="AG221" s="395"/>
      <c r="AH221" s="395"/>
      <c r="AI221" s="248"/>
      <c r="AJ221" s="248"/>
      <c r="AK221" s="248"/>
      <c r="AL221" s="248"/>
      <c r="AM221" s="248"/>
      <c r="AN221" s="248"/>
      <c r="AO221" s="248"/>
      <c r="AP221" s="248"/>
      <c r="AQ221" s="248"/>
      <c r="AR221" s="248"/>
      <c r="AS221" s="248"/>
      <c r="AT221" s="248"/>
      <c r="AU221" s="248"/>
      <c r="AV221" s="248"/>
      <c r="AW221" s="248"/>
      <c r="AX221" s="248"/>
      <c r="AY221" s="248"/>
      <c r="AZ221" s="248"/>
      <c r="BA221" s="248"/>
      <c r="BB221" s="248"/>
      <c r="BC221" s="248"/>
      <c r="BD221" s="248"/>
      <c r="BE221" s="248"/>
      <c r="BF221" s="248"/>
      <c r="BG221" s="248"/>
      <c r="BH221" s="248"/>
      <c r="BI221" s="248"/>
      <c r="BJ221" s="248"/>
      <c r="BK221" s="248"/>
      <c r="BL221" s="248"/>
      <c r="BM221" s="248"/>
      <c r="BN221" s="248"/>
      <c r="BO221" s="248"/>
      <c r="BP221" s="248"/>
      <c r="BQ221" s="248"/>
      <c r="BR221" s="248"/>
      <c r="BS221" s="248"/>
      <c r="BT221" s="248"/>
      <c r="BU221" s="248"/>
      <c r="BV221" s="248"/>
      <c r="BW221" s="248"/>
      <c r="BX221" s="248"/>
      <c r="BY221" s="248"/>
    </row>
    <row r="222" spans="1:77" ht="12" customHeight="1" x14ac:dyDescent="0.25">
      <c r="A222" s="225"/>
      <c r="B222" s="225"/>
      <c r="C222" s="225"/>
      <c r="D222" s="381"/>
      <c r="E222" s="381"/>
      <c r="F222" s="381"/>
      <c r="G222" s="381"/>
      <c r="H222" s="381"/>
      <c r="I222" s="248"/>
      <c r="J222" s="248"/>
      <c r="K222" s="379"/>
      <c r="L222" s="379"/>
      <c r="M222" s="379"/>
      <c r="N222" s="379"/>
      <c r="O222" s="379"/>
      <c r="P222" s="379"/>
      <c r="Q222" s="379"/>
      <c r="R222" s="379"/>
      <c r="S222" s="379"/>
      <c r="T222" s="379"/>
      <c r="U222" s="379"/>
      <c r="V222" s="379"/>
      <c r="W222" s="379"/>
      <c r="X222" s="379"/>
      <c r="Y222" s="379"/>
      <c r="Z222" s="379"/>
      <c r="AA222" s="379"/>
      <c r="AB222" s="379"/>
      <c r="AC222" s="379"/>
      <c r="AD222" s="379"/>
      <c r="AE222" s="379"/>
      <c r="AF222" s="379"/>
      <c r="AG222" s="379"/>
      <c r="AH222" s="379"/>
      <c r="AI222" s="248"/>
      <c r="AJ222" s="248"/>
      <c r="AK222" s="248"/>
      <c r="AL222" s="248"/>
      <c r="AM222" s="248"/>
      <c r="AN222" s="248"/>
      <c r="AO222" s="248"/>
      <c r="AP222" s="248"/>
      <c r="AQ222" s="248"/>
      <c r="AR222" s="248"/>
      <c r="AS222" s="248"/>
      <c r="AT222" s="248"/>
      <c r="AU222" s="248"/>
      <c r="AV222" s="248"/>
      <c r="AW222" s="248"/>
      <c r="AX222" s="248"/>
      <c r="AY222" s="248"/>
      <c r="AZ222" s="248"/>
      <c r="BA222" s="248"/>
      <c r="BB222" s="248"/>
      <c r="BC222" s="248"/>
      <c r="BD222" s="248"/>
      <c r="BE222" s="248"/>
      <c r="BF222" s="248"/>
      <c r="BG222" s="248"/>
      <c r="BH222" s="248"/>
      <c r="BI222" s="248"/>
      <c r="BJ222" s="248"/>
      <c r="BK222" s="248"/>
      <c r="BL222" s="248"/>
      <c r="BM222" s="248"/>
      <c r="BN222" s="248"/>
      <c r="BO222" s="248"/>
      <c r="BP222" s="248"/>
      <c r="BQ222" s="248"/>
      <c r="BR222" s="248"/>
      <c r="BS222" s="248"/>
      <c r="BT222" s="248"/>
      <c r="BU222" s="248"/>
      <c r="BV222" s="248"/>
      <c r="BW222" s="248"/>
      <c r="BX222" s="248"/>
      <c r="BY222" s="248"/>
    </row>
    <row r="223" spans="1:77" ht="12" customHeight="1" x14ac:dyDescent="0.25">
      <c r="A223" s="225"/>
      <c r="B223" s="225"/>
      <c r="C223" s="225"/>
      <c r="D223" s="381"/>
      <c r="E223" s="381"/>
      <c r="F223" s="381"/>
      <c r="G223" s="381"/>
      <c r="H223" s="381"/>
      <c r="I223" s="248"/>
      <c r="J223" s="248"/>
      <c r="K223" s="396"/>
      <c r="L223" s="396"/>
      <c r="M223" s="396"/>
      <c r="N223" s="396"/>
      <c r="O223" s="396"/>
      <c r="P223" s="396"/>
      <c r="Q223" s="396"/>
      <c r="R223" s="396"/>
      <c r="S223" s="396"/>
      <c r="T223" s="396"/>
      <c r="U223" s="396"/>
      <c r="V223" s="396"/>
      <c r="W223" s="396"/>
      <c r="X223" s="396"/>
      <c r="Y223" s="396"/>
      <c r="Z223" s="396"/>
      <c r="AA223" s="396"/>
      <c r="AB223" s="396"/>
      <c r="AC223" s="396"/>
      <c r="AD223" s="396"/>
      <c r="AE223" s="396"/>
      <c r="AF223" s="396"/>
      <c r="AG223" s="396"/>
      <c r="AH223" s="396"/>
      <c r="AI223" s="248"/>
      <c r="AJ223" s="248"/>
      <c r="AK223" s="248"/>
      <c r="AL223" s="248"/>
      <c r="AM223" s="248"/>
      <c r="AN223" s="248"/>
      <c r="AO223" s="248"/>
      <c r="AP223" s="248"/>
      <c r="AQ223" s="248"/>
      <c r="AR223" s="248"/>
      <c r="AS223" s="248"/>
      <c r="AT223" s="248"/>
      <c r="AU223" s="248"/>
      <c r="AV223" s="248"/>
      <c r="AW223" s="248"/>
      <c r="AX223" s="248"/>
      <c r="AY223" s="248"/>
      <c r="AZ223" s="248"/>
      <c r="BA223" s="248"/>
      <c r="BB223" s="248"/>
      <c r="BC223" s="248"/>
      <c r="BD223" s="248"/>
      <c r="BE223" s="248"/>
      <c r="BF223" s="248"/>
      <c r="BG223" s="248"/>
      <c r="BH223" s="248"/>
      <c r="BI223" s="248"/>
      <c r="BJ223" s="248"/>
      <c r="BK223" s="248"/>
      <c r="BL223" s="248"/>
      <c r="BM223" s="248"/>
      <c r="BN223" s="248"/>
      <c r="BO223" s="248"/>
      <c r="BP223" s="248"/>
      <c r="BQ223" s="248"/>
      <c r="BR223" s="248"/>
      <c r="BS223" s="248"/>
      <c r="BT223" s="248"/>
      <c r="BU223" s="248"/>
      <c r="BV223" s="248"/>
      <c r="BW223" s="248"/>
      <c r="BX223" s="248"/>
      <c r="BY223" s="248"/>
    </row>
    <row r="224" spans="1:77" ht="12" customHeight="1" x14ac:dyDescent="0.25">
      <c r="A224" s="225"/>
      <c r="B224" s="225"/>
      <c r="C224" s="225"/>
      <c r="D224" s="381"/>
      <c r="E224" s="381"/>
      <c r="F224" s="381"/>
      <c r="G224" s="381"/>
      <c r="H224" s="381"/>
      <c r="I224" s="248"/>
      <c r="J224" s="248"/>
      <c r="K224" s="380"/>
      <c r="L224" s="380"/>
      <c r="M224" s="380"/>
      <c r="N224" s="380"/>
      <c r="O224" s="380"/>
      <c r="P224" s="380"/>
      <c r="Q224" s="380"/>
      <c r="R224" s="380"/>
      <c r="S224" s="380"/>
      <c r="T224" s="380"/>
      <c r="U224" s="380"/>
      <c r="V224" s="380"/>
      <c r="W224" s="380"/>
      <c r="X224" s="380"/>
      <c r="Y224" s="380"/>
      <c r="Z224" s="380"/>
      <c r="AA224" s="380"/>
      <c r="AB224" s="380"/>
      <c r="AC224" s="380"/>
      <c r="AD224" s="380"/>
      <c r="AE224" s="380"/>
      <c r="AF224" s="380"/>
      <c r="AG224" s="380"/>
      <c r="AH224" s="380"/>
      <c r="AI224" s="248"/>
      <c r="AJ224" s="248"/>
      <c r="AK224" s="248"/>
      <c r="AL224" s="248"/>
      <c r="AM224" s="248"/>
      <c r="AN224" s="248"/>
      <c r="AO224" s="248"/>
      <c r="AP224" s="248"/>
      <c r="AQ224" s="248"/>
      <c r="AR224" s="248"/>
      <c r="AS224" s="248"/>
      <c r="AT224" s="248"/>
      <c r="AU224" s="248"/>
      <c r="AV224" s="248"/>
      <c r="AW224" s="248"/>
      <c r="AX224" s="248"/>
      <c r="AY224" s="248"/>
      <c r="AZ224" s="248"/>
      <c r="BA224" s="248"/>
      <c r="BB224" s="248"/>
      <c r="BC224" s="248"/>
      <c r="BD224" s="248"/>
      <c r="BE224" s="248"/>
      <c r="BF224" s="248"/>
      <c r="BG224" s="248"/>
      <c r="BH224" s="248"/>
      <c r="BI224" s="248"/>
      <c r="BJ224" s="248"/>
      <c r="BK224" s="248"/>
      <c r="BL224" s="248"/>
      <c r="BM224" s="248"/>
      <c r="BN224" s="248"/>
      <c r="BO224" s="248"/>
      <c r="BP224" s="248"/>
      <c r="BQ224" s="248"/>
      <c r="BR224" s="248"/>
      <c r="BS224" s="248"/>
      <c r="BT224" s="248"/>
      <c r="BU224" s="248"/>
      <c r="BV224" s="248"/>
      <c r="BW224" s="248"/>
      <c r="BX224" s="248"/>
      <c r="BY224" s="248"/>
    </row>
    <row r="225" spans="1:77" ht="12" customHeight="1" x14ac:dyDescent="0.25">
      <c r="A225" s="225"/>
      <c r="B225" s="225"/>
      <c r="C225" s="225"/>
      <c r="D225" s="381"/>
      <c r="E225" s="381"/>
      <c r="F225" s="381"/>
      <c r="G225" s="381"/>
      <c r="H225" s="381"/>
      <c r="I225" s="248"/>
      <c r="J225" s="248"/>
      <c r="K225" s="382"/>
      <c r="L225" s="382"/>
      <c r="M225" s="382"/>
      <c r="N225" s="382"/>
      <c r="O225" s="382"/>
      <c r="P225" s="382"/>
      <c r="Q225" s="382"/>
      <c r="R225" s="382"/>
      <c r="S225" s="382"/>
      <c r="T225" s="382"/>
      <c r="U225" s="382"/>
      <c r="V225" s="382"/>
      <c r="W225" s="382"/>
      <c r="X225" s="382"/>
      <c r="Y225" s="382"/>
      <c r="Z225" s="382"/>
      <c r="AA225" s="382"/>
      <c r="AB225" s="382"/>
      <c r="AC225" s="382"/>
      <c r="AD225" s="382"/>
      <c r="AE225" s="382"/>
      <c r="AF225" s="382"/>
      <c r="AG225" s="382"/>
      <c r="AH225" s="382"/>
      <c r="AI225" s="248"/>
      <c r="AJ225" s="248"/>
      <c r="AK225" s="248"/>
      <c r="AL225" s="248"/>
      <c r="AM225" s="248"/>
      <c r="AN225" s="248"/>
      <c r="AO225" s="248"/>
      <c r="AP225" s="248"/>
      <c r="AQ225" s="248"/>
      <c r="AR225" s="248"/>
      <c r="AS225" s="248"/>
      <c r="AT225" s="248"/>
      <c r="AU225" s="248"/>
      <c r="AV225" s="248"/>
      <c r="AW225" s="248"/>
      <c r="AX225" s="248"/>
      <c r="AY225" s="248"/>
      <c r="AZ225" s="248"/>
      <c r="BA225" s="248"/>
      <c r="BB225" s="248"/>
      <c r="BC225" s="248"/>
      <c r="BD225" s="248"/>
      <c r="BE225" s="248"/>
      <c r="BF225" s="248"/>
      <c r="BG225" s="248"/>
      <c r="BH225" s="248"/>
      <c r="BI225" s="248"/>
      <c r="BJ225" s="248"/>
      <c r="BK225" s="248"/>
      <c r="BL225" s="248"/>
      <c r="BM225" s="248"/>
      <c r="BN225" s="248"/>
      <c r="BO225" s="248"/>
      <c r="BP225" s="248"/>
      <c r="BQ225" s="248"/>
      <c r="BR225" s="248"/>
      <c r="BS225" s="248"/>
      <c r="BT225" s="248"/>
      <c r="BU225" s="248"/>
      <c r="BV225" s="248"/>
      <c r="BW225" s="248"/>
      <c r="BX225" s="248"/>
      <c r="BY225" s="248"/>
    </row>
    <row r="226" spans="1:77" ht="12" customHeight="1" x14ac:dyDescent="0.25">
      <c r="A226" s="225"/>
      <c r="B226" s="225"/>
      <c r="C226" s="225"/>
      <c r="D226" s="381"/>
      <c r="E226" s="381"/>
      <c r="F226" s="381"/>
      <c r="G226" s="381"/>
      <c r="H226" s="381"/>
      <c r="I226" s="248"/>
      <c r="J226" s="248"/>
      <c r="K226" s="382"/>
      <c r="L226" s="382"/>
      <c r="M226" s="382"/>
      <c r="N226" s="382"/>
      <c r="O226" s="382"/>
      <c r="P226" s="382"/>
      <c r="Q226" s="382"/>
      <c r="R226" s="382"/>
      <c r="S226" s="382"/>
      <c r="T226" s="382"/>
      <c r="U226" s="382"/>
      <c r="V226" s="382"/>
      <c r="W226" s="382"/>
      <c r="X226" s="382"/>
      <c r="Y226" s="382"/>
      <c r="Z226" s="382"/>
      <c r="AA226" s="382"/>
      <c r="AB226" s="382"/>
      <c r="AC226" s="382"/>
      <c r="AD226" s="382"/>
      <c r="AE226" s="382"/>
      <c r="AF226" s="382"/>
      <c r="AG226" s="382"/>
      <c r="AH226" s="382"/>
      <c r="AI226" s="248"/>
      <c r="AJ226" s="248"/>
      <c r="AK226" s="248"/>
      <c r="AL226" s="248"/>
      <c r="AM226" s="248"/>
      <c r="AN226" s="248"/>
      <c r="AO226" s="248"/>
      <c r="AP226" s="248"/>
      <c r="AQ226" s="248"/>
      <c r="AR226" s="248"/>
      <c r="AS226" s="248"/>
      <c r="AT226" s="248"/>
      <c r="AU226" s="248"/>
      <c r="AV226" s="248"/>
      <c r="AW226" s="248"/>
      <c r="AX226" s="248"/>
      <c r="AY226" s="248"/>
      <c r="AZ226" s="248"/>
      <c r="BA226" s="248"/>
      <c r="BB226" s="248"/>
      <c r="BC226" s="248"/>
      <c r="BD226" s="248"/>
      <c r="BE226" s="248"/>
      <c r="BF226" s="248"/>
      <c r="BG226" s="248"/>
      <c r="BH226" s="248"/>
      <c r="BI226" s="248"/>
      <c r="BJ226" s="248"/>
      <c r="BK226" s="248"/>
      <c r="BL226" s="248"/>
      <c r="BM226" s="248"/>
      <c r="BN226" s="248"/>
      <c r="BO226" s="248"/>
      <c r="BP226" s="248"/>
      <c r="BQ226" s="248"/>
      <c r="BR226" s="248"/>
      <c r="BS226" s="248"/>
      <c r="BT226" s="248"/>
      <c r="BU226" s="248"/>
      <c r="BV226" s="248"/>
      <c r="BW226" s="248"/>
      <c r="BX226" s="248"/>
      <c r="BY226" s="248"/>
    </row>
    <row r="227" spans="1:77" ht="12" customHeight="1" x14ac:dyDescent="0.25">
      <c r="A227" s="225"/>
      <c r="B227" s="225"/>
      <c r="C227" s="225"/>
      <c r="D227" s="381"/>
      <c r="E227" s="381"/>
      <c r="F227" s="381"/>
      <c r="G227" s="381"/>
      <c r="H227" s="381"/>
      <c r="I227" s="248"/>
      <c r="J227" s="248"/>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248"/>
      <c r="AJ227" s="248"/>
      <c r="AK227" s="248"/>
      <c r="AL227" s="248"/>
      <c r="AM227" s="248"/>
      <c r="AN227" s="248"/>
      <c r="AO227" s="248"/>
      <c r="AP227" s="248"/>
      <c r="AQ227" s="248"/>
      <c r="AR227" s="248"/>
      <c r="AS227" s="248"/>
      <c r="AT227" s="248"/>
      <c r="AU227" s="248"/>
      <c r="AV227" s="248"/>
      <c r="AW227" s="248"/>
      <c r="AX227" s="248"/>
      <c r="AY227" s="248"/>
      <c r="AZ227" s="248"/>
      <c r="BA227" s="248"/>
      <c r="BB227" s="248"/>
      <c r="BC227" s="248"/>
      <c r="BD227" s="248"/>
      <c r="BE227" s="248"/>
      <c r="BF227" s="248"/>
      <c r="BG227" s="248"/>
      <c r="BH227" s="248"/>
      <c r="BI227" s="248"/>
      <c r="BJ227" s="248"/>
      <c r="BK227" s="248"/>
      <c r="BL227" s="248"/>
      <c r="BM227" s="248"/>
      <c r="BN227" s="248"/>
      <c r="BO227" s="248"/>
      <c r="BP227" s="248"/>
      <c r="BQ227" s="248"/>
      <c r="BR227" s="248"/>
      <c r="BS227" s="248"/>
      <c r="BT227" s="248"/>
      <c r="BU227" s="248"/>
      <c r="BV227" s="248"/>
      <c r="BW227" s="248"/>
      <c r="BX227" s="248"/>
      <c r="BY227" s="248"/>
    </row>
    <row r="228" spans="1:77" ht="12" customHeight="1" x14ac:dyDescent="0.25">
      <c r="A228" s="225"/>
      <c r="B228" s="225"/>
      <c r="C228" s="225"/>
      <c r="D228" s="381"/>
      <c r="E228" s="381"/>
      <c r="F228" s="381"/>
      <c r="G228" s="381"/>
      <c r="H228" s="381"/>
      <c r="I228" s="248"/>
      <c r="J228" s="248"/>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248"/>
      <c r="AJ228" s="248"/>
      <c r="AK228" s="248"/>
      <c r="AL228" s="248"/>
      <c r="AM228" s="248"/>
      <c r="AN228" s="248"/>
      <c r="AO228" s="248"/>
      <c r="AP228" s="248"/>
      <c r="AQ228" s="248"/>
      <c r="AR228" s="248"/>
      <c r="AS228" s="248"/>
      <c r="AT228" s="248"/>
      <c r="AU228" s="248"/>
      <c r="AV228" s="248"/>
      <c r="AW228" s="248"/>
      <c r="AX228" s="248"/>
      <c r="AY228" s="248"/>
      <c r="AZ228" s="248"/>
      <c r="BA228" s="248"/>
      <c r="BB228" s="248"/>
      <c r="BC228" s="248"/>
      <c r="BD228" s="248"/>
      <c r="BE228" s="248"/>
      <c r="BF228" s="248"/>
      <c r="BG228" s="248"/>
      <c r="BH228" s="248"/>
      <c r="BI228" s="248"/>
      <c r="BJ228" s="248"/>
      <c r="BK228" s="248"/>
      <c r="BL228" s="248"/>
      <c r="BM228" s="248"/>
      <c r="BN228" s="248"/>
      <c r="BO228" s="248"/>
      <c r="BP228" s="248"/>
      <c r="BQ228" s="248"/>
      <c r="BR228" s="248"/>
      <c r="BS228" s="248"/>
      <c r="BT228" s="248"/>
      <c r="BU228" s="248"/>
      <c r="BV228" s="248"/>
      <c r="BW228" s="248"/>
      <c r="BX228" s="248"/>
      <c r="BY228" s="248"/>
    </row>
    <row r="229" spans="1:77" ht="12" customHeight="1" x14ac:dyDescent="0.25">
      <c r="A229" s="225"/>
      <c r="B229" s="225"/>
      <c r="C229" s="225"/>
      <c r="D229" s="381"/>
      <c r="E229" s="381"/>
      <c r="F229" s="381"/>
      <c r="G229" s="381"/>
      <c r="H229" s="381"/>
      <c r="I229" s="248"/>
      <c r="J229" s="248"/>
      <c r="K229" s="397"/>
      <c r="L229" s="397"/>
      <c r="M229" s="397"/>
      <c r="N229" s="397"/>
      <c r="O229" s="397"/>
      <c r="P229" s="397"/>
      <c r="Q229" s="397"/>
      <c r="R229" s="397"/>
      <c r="S229" s="397"/>
      <c r="T229" s="397"/>
      <c r="U229" s="397"/>
      <c r="V229" s="397"/>
      <c r="W229" s="397"/>
      <c r="X229" s="397"/>
      <c r="Y229" s="397"/>
      <c r="Z229" s="397"/>
      <c r="AA229" s="397"/>
      <c r="AB229" s="397"/>
      <c r="AC229" s="397"/>
      <c r="AD229" s="397"/>
      <c r="AE229" s="397"/>
      <c r="AF229" s="397"/>
      <c r="AG229" s="397"/>
      <c r="AH229" s="397"/>
      <c r="AI229" s="248"/>
      <c r="AJ229" s="248"/>
      <c r="AK229" s="248"/>
      <c r="AL229" s="248"/>
      <c r="AM229" s="248"/>
      <c r="AN229" s="248"/>
      <c r="AO229" s="248"/>
      <c r="AP229" s="248"/>
      <c r="AQ229" s="248"/>
      <c r="AR229" s="248"/>
      <c r="AS229" s="248"/>
      <c r="AT229" s="248"/>
      <c r="AU229" s="248"/>
      <c r="AV229" s="248"/>
      <c r="AW229" s="248"/>
      <c r="AX229" s="248"/>
      <c r="AY229" s="248"/>
      <c r="AZ229" s="248"/>
      <c r="BA229" s="248"/>
      <c r="BB229" s="248"/>
      <c r="BC229" s="248"/>
      <c r="BD229" s="248"/>
      <c r="BE229" s="248"/>
      <c r="BF229" s="248"/>
      <c r="BG229" s="248"/>
      <c r="BH229" s="248"/>
      <c r="BI229" s="248"/>
      <c r="BJ229" s="248"/>
      <c r="BK229" s="248"/>
      <c r="BL229" s="248"/>
      <c r="BM229" s="248"/>
      <c r="BN229" s="248"/>
      <c r="BO229" s="248"/>
      <c r="BP229" s="248"/>
      <c r="BQ229" s="248"/>
      <c r="BR229" s="248"/>
      <c r="BS229" s="248"/>
      <c r="BT229" s="248"/>
      <c r="BU229" s="248"/>
      <c r="BV229" s="248"/>
      <c r="BW229" s="248"/>
      <c r="BX229" s="248"/>
      <c r="BY229" s="248"/>
    </row>
    <row r="230" spans="1:77" ht="12" customHeight="1" x14ac:dyDescent="0.25">
      <c r="A230" s="225"/>
      <c r="B230" s="225"/>
      <c r="C230" s="225"/>
      <c r="D230" s="381"/>
      <c r="E230" s="381"/>
      <c r="F230" s="381"/>
      <c r="G230" s="381"/>
      <c r="H230" s="381"/>
      <c r="I230" s="248"/>
      <c r="J230" s="248"/>
      <c r="K230" s="383"/>
      <c r="L230" s="383"/>
      <c r="M230" s="383"/>
      <c r="N230" s="383"/>
      <c r="O230" s="383"/>
      <c r="P230" s="383"/>
      <c r="Q230" s="383"/>
      <c r="R230" s="383"/>
      <c r="S230" s="383"/>
      <c r="T230" s="383"/>
      <c r="U230" s="383"/>
      <c r="V230" s="383"/>
      <c r="W230" s="383"/>
      <c r="X230" s="383"/>
      <c r="Y230" s="383"/>
      <c r="Z230" s="383"/>
      <c r="AA230" s="383"/>
      <c r="AB230" s="383"/>
      <c r="AC230" s="383"/>
      <c r="AD230" s="383"/>
      <c r="AE230" s="383"/>
      <c r="AF230" s="383"/>
      <c r="AG230" s="383"/>
      <c r="AH230" s="383"/>
      <c r="AI230" s="248"/>
      <c r="AJ230" s="248"/>
      <c r="AK230" s="248"/>
      <c r="AL230" s="248"/>
      <c r="AM230" s="248"/>
      <c r="AN230" s="248"/>
      <c r="AO230" s="248"/>
      <c r="AP230" s="248"/>
      <c r="AQ230" s="248"/>
      <c r="AR230" s="248"/>
      <c r="AS230" s="248"/>
      <c r="AT230" s="248"/>
      <c r="AU230" s="248"/>
      <c r="AV230" s="248"/>
      <c r="AW230" s="248"/>
      <c r="AX230" s="248"/>
      <c r="AY230" s="248"/>
      <c r="AZ230" s="248"/>
      <c r="BA230" s="248"/>
      <c r="BB230" s="248"/>
      <c r="BC230" s="248"/>
      <c r="BD230" s="248"/>
      <c r="BE230" s="248"/>
      <c r="BF230" s="248"/>
      <c r="BG230" s="248"/>
      <c r="BH230" s="248"/>
      <c r="BI230" s="248"/>
      <c r="BJ230" s="248"/>
      <c r="BK230" s="248"/>
      <c r="BL230" s="248"/>
      <c r="BM230" s="248"/>
      <c r="BN230" s="248"/>
      <c r="BO230" s="248"/>
      <c r="BP230" s="248"/>
      <c r="BQ230" s="248"/>
      <c r="BR230" s="248"/>
      <c r="BS230" s="248"/>
      <c r="BT230" s="248"/>
      <c r="BU230" s="248"/>
      <c r="BV230" s="248"/>
      <c r="BW230" s="248"/>
      <c r="BX230" s="248"/>
      <c r="BY230" s="248"/>
    </row>
    <row r="231" spans="1:77" ht="12" customHeight="1" x14ac:dyDescent="0.25">
      <c r="A231" s="225"/>
      <c r="B231" s="225"/>
      <c r="C231" s="225"/>
      <c r="D231" s="381"/>
      <c r="E231" s="381"/>
      <c r="F231" s="381"/>
      <c r="G231" s="381"/>
      <c r="H231" s="381"/>
      <c r="I231" s="248"/>
      <c r="J231" s="248"/>
      <c r="K231" s="248"/>
      <c r="L231" s="248"/>
      <c r="M231" s="248"/>
      <c r="N231" s="248"/>
      <c r="O231" s="248"/>
      <c r="P231" s="248"/>
      <c r="Q231" s="248"/>
      <c r="R231" s="248"/>
      <c r="S231" s="248"/>
      <c r="T231" s="248"/>
      <c r="U231" s="248"/>
      <c r="V231" s="248"/>
      <c r="W231" s="248"/>
      <c r="X231" s="248"/>
      <c r="Y231" s="248"/>
      <c r="Z231" s="248"/>
      <c r="AA231" s="248"/>
      <c r="AB231" s="248"/>
      <c r="AC231" s="248"/>
      <c r="AD231" s="248"/>
      <c r="AE231" s="248"/>
      <c r="AF231" s="248"/>
      <c r="AG231" s="248"/>
      <c r="AH231" s="248"/>
      <c r="AI231" s="248"/>
      <c r="AJ231" s="248"/>
      <c r="AK231" s="248"/>
      <c r="AL231" s="248"/>
      <c r="AM231" s="248"/>
      <c r="AN231" s="248"/>
      <c r="AO231" s="248"/>
      <c r="AP231" s="248"/>
      <c r="AQ231" s="248"/>
      <c r="AR231" s="248"/>
      <c r="AS231" s="248"/>
      <c r="AT231" s="248"/>
      <c r="AU231" s="248"/>
      <c r="AV231" s="248"/>
      <c r="AW231" s="248"/>
      <c r="AX231" s="248"/>
      <c r="AY231" s="248"/>
      <c r="AZ231" s="248"/>
      <c r="BA231" s="248"/>
      <c r="BB231" s="248"/>
      <c r="BC231" s="248"/>
      <c r="BD231" s="248"/>
      <c r="BE231" s="248"/>
      <c r="BF231" s="248"/>
      <c r="BG231" s="248"/>
      <c r="BH231" s="248"/>
      <c r="BI231" s="248"/>
      <c r="BJ231" s="248"/>
      <c r="BK231" s="248"/>
      <c r="BL231" s="248"/>
      <c r="BM231" s="248"/>
      <c r="BN231" s="248"/>
      <c r="BO231" s="248"/>
      <c r="BP231" s="248"/>
      <c r="BQ231" s="248"/>
      <c r="BR231" s="248"/>
      <c r="BS231" s="248"/>
      <c r="BT231" s="248"/>
      <c r="BU231" s="248"/>
      <c r="BV231" s="248"/>
      <c r="BW231" s="248"/>
      <c r="BX231" s="248"/>
      <c r="BY231" s="248"/>
    </row>
    <row r="232" spans="1:77" ht="12" customHeight="1" x14ac:dyDescent="0.25">
      <c r="A232" s="225"/>
      <c r="B232" s="225"/>
      <c r="C232" s="225"/>
      <c r="D232" s="381"/>
      <c r="E232" s="381"/>
      <c r="F232" s="381"/>
      <c r="G232" s="381"/>
      <c r="H232" s="381"/>
      <c r="I232" s="248"/>
      <c r="J232" s="248"/>
      <c r="K232" s="382"/>
      <c r="L232" s="382"/>
      <c r="M232" s="382"/>
      <c r="N232" s="382"/>
      <c r="O232" s="382"/>
      <c r="P232" s="382"/>
      <c r="Q232" s="382"/>
      <c r="R232" s="382"/>
      <c r="S232" s="382"/>
      <c r="T232" s="382"/>
      <c r="U232" s="382"/>
      <c r="V232" s="382"/>
      <c r="W232" s="382"/>
      <c r="X232" s="382"/>
      <c r="Y232" s="382"/>
      <c r="Z232" s="382"/>
      <c r="AA232" s="382"/>
      <c r="AB232" s="382"/>
      <c r="AC232" s="382"/>
      <c r="AD232" s="382"/>
      <c r="AE232" s="382"/>
      <c r="AF232" s="382"/>
      <c r="AG232" s="382"/>
      <c r="AH232" s="382"/>
      <c r="AI232" s="248"/>
      <c r="AJ232" s="248"/>
      <c r="AK232" s="248"/>
      <c r="AL232" s="248"/>
      <c r="AM232" s="248"/>
      <c r="AN232" s="248"/>
      <c r="AO232" s="248"/>
      <c r="AP232" s="248"/>
      <c r="AQ232" s="248"/>
      <c r="AR232" s="248"/>
      <c r="AS232" s="248"/>
      <c r="AT232" s="248"/>
      <c r="AU232" s="248"/>
      <c r="AV232" s="248"/>
      <c r="AW232" s="248"/>
      <c r="AX232" s="248"/>
      <c r="AY232" s="248"/>
      <c r="AZ232" s="248"/>
      <c r="BA232" s="248"/>
      <c r="BB232" s="248"/>
      <c r="BC232" s="248"/>
      <c r="BD232" s="248"/>
      <c r="BE232" s="248"/>
      <c r="BF232" s="248"/>
      <c r="BG232" s="248"/>
      <c r="BH232" s="248"/>
      <c r="BI232" s="248"/>
      <c r="BJ232" s="248"/>
      <c r="BK232" s="248"/>
      <c r="BL232" s="248"/>
      <c r="BM232" s="248"/>
      <c r="BN232" s="248"/>
      <c r="BO232" s="248"/>
      <c r="BP232" s="248"/>
      <c r="BQ232" s="248"/>
      <c r="BR232" s="248"/>
      <c r="BS232" s="248"/>
      <c r="BT232" s="248"/>
      <c r="BU232" s="248"/>
      <c r="BV232" s="248"/>
      <c r="BW232" s="248"/>
      <c r="BX232" s="248"/>
      <c r="BY232" s="248"/>
    </row>
    <row r="233" spans="1:77" ht="12" customHeight="1" x14ac:dyDescent="0.25">
      <c r="A233" s="225"/>
      <c r="B233" s="225"/>
      <c r="C233" s="225"/>
      <c r="D233" s="381"/>
      <c r="E233" s="381"/>
      <c r="F233" s="381"/>
      <c r="G233" s="381"/>
      <c r="H233" s="381"/>
      <c r="I233" s="248"/>
      <c r="J233" s="248"/>
      <c r="K233" s="382"/>
      <c r="L233" s="382"/>
      <c r="M233" s="382"/>
      <c r="N233" s="382"/>
      <c r="O233" s="382"/>
      <c r="P233" s="382"/>
      <c r="Q233" s="382"/>
      <c r="R233" s="382"/>
      <c r="S233" s="382"/>
      <c r="T233" s="382"/>
      <c r="U233" s="382"/>
      <c r="V233" s="382"/>
      <c r="W233" s="382"/>
      <c r="X233" s="382"/>
      <c r="Y233" s="382"/>
      <c r="Z233" s="382"/>
      <c r="AA233" s="382"/>
      <c r="AB233" s="382"/>
      <c r="AC233" s="382"/>
      <c r="AD233" s="382"/>
      <c r="AE233" s="382"/>
      <c r="AF233" s="382"/>
      <c r="AG233" s="382"/>
      <c r="AH233" s="382"/>
      <c r="AI233" s="248"/>
      <c r="AJ233" s="248"/>
      <c r="AK233" s="248"/>
      <c r="AL233" s="248"/>
      <c r="AM233" s="248"/>
      <c r="AN233" s="248"/>
      <c r="AO233" s="248"/>
      <c r="AP233" s="248"/>
      <c r="AQ233" s="248"/>
      <c r="AR233" s="248"/>
      <c r="AS233" s="248"/>
      <c r="AT233" s="248"/>
      <c r="AU233" s="248"/>
      <c r="AV233" s="248"/>
      <c r="AW233" s="248"/>
      <c r="AX233" s="248"/>
      <c r="AY233" s="248"/>
      <c r="AZ233" s="248"/>
      <c r="BA233" s="248"/>
      <c r="BB233" s="248"/>
      <c r="BC233" s="248"/>
      <c r="BD233" s="248"/>
      <c r="BE233" s="248"/>
      <c r="BF233" s="248"/>
      <c r="BG233" s="248"/>
      <c r="BH233" s="248"/>
      <c r="BI233" s="248"/>
      <c r="BJ233" s="248"/>
      <c r="BK233" s="248"/>
      <c r="BL233" s="248"/>
      <c r="BM233" s="248"/>
      <c r="BN233" s="248"/>
      <c r="BO233" s="248"/>
      <c r="BP233" s="248"/>
      <c r="BQ233" s="248"/>
      <c r="BR233" s="248"/>
      <c r="BS233" s="248"/>
      <c r="BT233" s="248"/>
      <c r="BU233" s="248"/>
      <c r="BV233" s="248"/>
      <c r="BW233" s="248"/>
      <c r="BX233" s="248"/>
      <c r="BY233" s="248"/>
    </row>
    <row r="234" spans="1:77" ht="12" customHeight="1" x14ac:dyDescent="0.25">
      <c r="A234" s="225"/>
      <c r="B234" s="225"/>
      <c r="C234" s="225"/>
      <c r="D234" s="381"/>
      <c r="E234" s="381"/>
      <c r="F234" s="381"/>
      <c r="G234" s="381"/>
      <c r="H234" s="381"/>
      <c r="I234" s="248"/>
      <c r="J234" s="248"/>
      <c r="K234" s="382"/>
      <c r="L234" s="382"/>
      <c r="M234" s="382"/>
      <c r="N234" s="382"/>
      <c r="O234" s="382"/>
      <c r="P234" s="382"/>
      <c r="Q234" s="382"/>
      <c r="R234" s="382"/>
      <c r="S234" s="382"/>
      <c r="T234" s="382"/>
      <c r="U234" s="382"/>
      <c r="V234" s="382"/>
      <c r="W234" s="382"/>
      <c r="X234" s="382"/>
      <c r="Y234" s="382"/>
      <c r="Z234" s="382"/>
      <c r="AA234" s="382"/>
      <c r="AB234" s="382"/>
      <c r="AC234" s="382"/>
      <c r="AD234" s="382"/>
      <c r="AE234" s="382"/>
      <c r="AF234" s="382"/>
      <c r="AG234" s="382"/>
      <c r="AH234" s="382"/>
      <c r="AI234" s="248"/>
      <c r="AJ234" s="248"/>
      <c r="AK234" s="248"/>
      <c r="AL234" s="248"/>
      <c r="AM234" s="248"/>
      <c r="AN234" s="248"/>
      <c r="AO234" s="248"/>
      <c r="AP234" s="248"/>
      <c r="AQ234" s="248"/>
      <c r="AR234" s="248"/>
      <c r="AS234" s="248"/>
      <c r="AT234" s="248"/>
      <c r="AU234" s="248"/>
      <c r="AV234" s="248"/>
      <c r="AW234" s="248"/>
      <c r="AX234" s="248"/>
      <c r="AY234" s="248"/>
      <c r="AZ234" s="248"/>
      <c r="BA234" s="248"/>
      <c r="BB234" s="248"/>
      <c r="BC234" s="248"/>
      <c r="BD234" s="248"/>
      <c r="BE234" s="248"/>
      <c r="BF234" s="248"/>
      <c r="BG234" s="248"/>
      <c r="BH234" s="248"/>
      <c r="BI234" s="248"/>
      <c r="BJ234" s="248"/>
      <c r="BK234" s="248"/>
      <c r="BL234" s="248"/>
      <c r="BM234" s="248"/>
      <c r="BN234" s="248"/>
      <c r="BO234" s="248"/>
      <c r="BP234" s="248"/>
      <c r="BQ234" s="248"/>
      <c r="BR234" s="248"/>
      <c r="BS234" s="248"/>
      <c r="BT234" s="248"/>
      <c r="BU234" s="248"/>
      <c r="BV234" s="248"/>
      <c r="BW234" s="248"/>
      <c r="BX234" s="248"/>
      <c r="BY234" s="248"/>
    </row>
    <row r="235" spans="1:77" ht="12" customHeight="1" x14ac:dyDescent="0.25">
      <c r="A235" s="225"/>
      <c r="B235" s="225"/>
      <c r="C235" s="225"/>
      <c r="D235" s="381"/>
      <c r="E235" s="381"/>
      <c r="F235" s="381"/>
      <c r="G235" s="381"/>
      <c r="H235" s="381"/>
      <c r="I235" s="248"/>
      <c r="J235" s="248"/>
      <c r="K235" s="382"/>
      <c r="L235" s="382"/>
      <c r="M235" s="382"/>
      <c r="N235" s="382"/>
      <c r="O235" s="382"/>
      <c r="P235" s="382"/>
      <c r="Q235" s="382"/>
      <c r="R235" s="382"/>
      <c r="S235" s="382"/>
      <c r="T235" s="382"/>
      <c r="U235" s="382"/>
      <c r="V235" s="382"/>
      <c r="W235" s="382"/>
      <c r="X235" s="382"/>
      <c r="Y235" s="382"/>
      <c r="Z235" s="382"/>
      <c r="AA235" s="382"/>
      <c r="AB235" s="382"/>
      <c r="AC235" s="382"/>
      <c r="AD235" s="382"/>
      <c r="AE235" s="382"/>
      <c r="AF235" s="382"/>
      <c r="AG235" s="382"/>
      <c r="AH235" s="382"/>
      <c r="AI235" s="248"/>
      <c r="AJ235" s="248"/>
      <c r="AK235" s="248"/>
      <c r="AL235" s="248"/>
      <c r="AM235" s="248"/>
      <c r="AN235" s="248"/>
      <c r="AO235" s="248"/>
      <c r="AP235" s="248"/>
      <c r="AQ235" s="248"/>
      <c r="AR235" s="248"/>
      <c r="AS235" s="248"/>
      <c r="AT235" s="248"/>
      <c r="AU235" s="248"/>
      <c r="AV235" s="248"/>
      <c r="AW235" s="248"/>
      <c r="AX235" s="248"/>
      <c r="AY235" s="248"/>
      <c r="AZ235" s="248"/>
      <c r="BA235" s="248"/>
      <c r="BB235" s="248"/>
      <c r="BC235" s="248"/>
      <c r="BD235" s="248"/>
      <c r="BE235" s="248"/>
      <c r="BF235" s="248"/>
      <c r="BG235" s="248"/>
      <c r="BH235" s="248"/>
      <c r="BI235" s="248"/>
      <c r="BJ235" s="248"/>
      <c r="BK235" s="248"/>
      <c r="BL235" s="248"/>
      <c r="BM235" s="248"/>
      <c r="BN235" s="248"/>
      <c r="BO235" s="248"/>
      <c r="BP235" s="248"/>
      <c r="BQ235" s="248"/>
      <c r="BR235" s="248"/>
      <c r="BS235" s="248"/>
      <c r="BT235" s="248"/>
      <c r="BU235" s="248"/>
      <c r="BV235" s="248"/>
      <c r="BW235" s="248"/>
      <c r="BX235" s="248"/>
      <c r="BY235" s="248"/>
    </row>
    <row r="236" spans="1:77" ht="12" customHeight="1" x14ac:dyDescent="0.25">
      <c r="A236" s="225"/>
      <c r="B236" s="225"/>
      <c r="C236" s="225"/>
      <c r="D236" s="381"/>
      <c r="E236" s="381"/>
      <c r="F236" s="381"/>
      <c r="G236" s="381"/>
      <c r="H236" s="381"/>
      <c r="I236" s="248"/>
      <c r="J236" s="248"/>
      <c r="K236" s="382"/>
      <c r="L236" s="382"/>
      <c r="M236" s="382"/>
      <c r="N236" s="382"/>
      <c r="O236" s="382"/>
      <c r="P236" s="382"/>
      <c r="Q236" s="382"/>
      <c r="R236" s="382"/>
      <c r="S236" s="382"/>
      <c r="T236" s="382"/>
      <c r="U236" s="382"/>
      <c r="V236" s="382"/>
      <c r="W236" s="382"/>
      <c r="X236" s="382"/>
      <c r="Y236" s="382"/>
      <c r="Z236" s="382"/>
      <c r="AA236" s="382"/>
      <c r="AB236" s="382"/>
      <c r="AC236" s="382"/>
      <c r="AD236" s="382"/>
      <c r="AE236" s="382"/>
      <c r="AF236" s="382"/>
      <c r="AG236" s="382"/>
      <c r="AH236" s="382"/>
      <c r="AI236" s="248"/>
      <c r="AJ236" s="248"/>
      <c r="AK236" s="248"/>
      <c r="AL236" s="248"/>
      <c r="AM236" s="248"/>
      <c r="AN236" s="248"/>
      <c r="AO236" s="248"/>
      <c r="AP236" s="248"/>
      <c r="AQ236" s="248"/>
      <c r="AR236" s="248"/>
      <c r="AS236" s="248"/>
      <c r="AT236" s="248"/>
      <c r="AU236" s="248"/>
      <c r="AV236" s="248"/>
      <c r="AW236" s="248"/>
      <c r="AX236" s="248"/>
      <c r="AY236" s="248"/>
      <c r="AZ236" s="248"/>
      <c r="BA236" s="248"/>
      <c r="BB236" s="248"/>
      <c r="BC236" s="248"/>
      <c r="BD236" s="248"/>
      <c r="BE236" s="248"/>
      <c r="BF236" s="248"/>
      <c r="BG236" s="248"/>
      <c r="BH236" s="248"/>
      <c r="BI236" s="248"/>
      <c r="BJ236" s="248"/>
      <c r="BK236" s="248"/>
      <c r="BL236" s="248"/>
      <c r="BM236" s="248"/>
      <c r="BN236" s="248"/>
      <c r="BO236" s="248"/>
      <c r="BP236" s="248"/>
      <c r="BQ236" s="248"/>
      <c r="BR236" s="248"/>
      <c r="BS236" s="248"/>
      <c r="BT236" s="248"/>
      <c r="BU236" s="248"/>
      <c r="BV236" s="248"/>
      <c r="BW236" s="248"/>
      <c r="BX236" s="248"/>
      <c r="BY236" s="248"/>
    </row>
    <row r="237" spans="1:77" ht="12" customHeight="1" x14ac:dyDescent="0.25">
      <c r="A237" s="225"/>
      <c r="B237" s="225"/>
      <c r="C237" s="225"/>
      <c r="D237" s="381"/>
      <c r="E237" s="381"/>
      <c r="F237" s="381"/>
      <c r="G237" s="381"/>
      <c r="H237" s="381"/>
      <c r="I237" s="248"/>
      <c r="J237" s="248"/>
      <c r="K237" s="382"/>
      <c r="L237" s="382"/>
      <c r="M237" s="382"/>
      <c r="N237" s="382"/>
      <c r="O237" s="382"/>
      <c r="P237" s="382"/>
      <c r="Q237" s="382"/>
      <c r="R237" s="382"/>
      <c r="S237" s="382"/>
      <c r="T237" s="382"/>
      <c r="U237" s="382"/>
      <c r="V237" s="382"/>
      <c r="W237" s="382"/>
      <c r="X237" s="382"/>
      <c r="Y237" s="382"/>
      <c r="Z237" s="382"/>
      <c r="AA237" s="382"/>
      <c r="AB237" s="382"/>
      <c r="AC237" s="382"/>
      <c r="AD237" s="382"/>
      <c r="AE237" s="382"/>
      <c r="AF237" s="382"/>
      <c r="AG237" s="382"/>
      <c r="AH237" s="382"/>
      <c r="AI237" s="248"/>
      <c r="AJ237" s="248"/>
      <c r="AK237" s="248"/>
      <c r="AL237" s="248"/>
      <c r="AM237" s="248"/>
      <c r="AN237" s="248"/>
      <c r="AO237" s="248"/>
      <c r="AP237" s="248"/>
      <c r="AQ237" s="248"/>
      <c r="AR237" s="248"/>
      <c r="AS237" s="248"/>
      <c r="AT237" s="248"/>
      <c r="AU237" s="248"/>
      <c r="AV237" s="248"/>
      <c r="AW237" s="248"/>
      <c r="AX237" s="248"/>
      <c r="AY237" s="248"/>
      <c r="AZ237" s="248"/>
      <c r="BA237" s="248"/>
      <c r="BB237" s="248"/>
      <c r="BC237" s="248"/>
      <c r="BD237" s="248"/>
      <c r="BE237" s="248"/>
      <c r="BF237" s="248"/>
      <c r="BG237" s="248"/>
      <c r="BH237" s="248"/>
      <c r="BI237" s="248"/>
      <c r="BJ237" s="248"/>
      <c r="BK237" s="248"/>
      <c r="BL237" s="248"/>
      <c r="BM237" s="248"/>
      <c r="BN237" s="248"/>
      <c r="BO237" s="248"/>
      <c r="BP237" s="248"/>
      <c r="BQ237" s="248"/>
      <c r="BR237" s="248"/>
      <c r="BS237" s="248"/>
      <c r="BT237" s="248"/>
      <c r="BU237" s="248"/>
      <c r="BV237" s="248"/>
      <c r="BW237" s="248"/>
      <c r="BX237" s="248"/>
      <c r="BY237" s="248"/>
    </row>
    <row r="238" spans="1:77" ht="12" customHeight="1" x14ac:dyDescent="0.25">
      <c r="A238" s="225"/>
      <c r="B238" s="225"/>
      <c r="C238" s="225"/>
      <c r="D238" s="381"/>
      <c r="E238" s="381"/>
      <c r="F238" s="381"/>
      <c r="G238" s="381"/>
      <c r="H238" s="381"/>
      <c r="I238" s="248"/>
      <c r="J238" s="248"/>
      <c r="K238" s="382"/>
      <c r="L238" s="382"/>
      <c r="M238" s="382"/>
      <c r="N238" s="382"/>
      <c r="O238" s="382"/>
      <c r="P238" s="382"/>
      <c r="Q238" s="382"/>
      <c r="R238" s="382"/>
      <c r="S238" s="382"/>
      <c r="T238" s="382"/>
      <c r="U238" s="382"/>
      <c r="V238" s="382"/>
      <c r="W238" s="382"/>
      <c r="X238" s="382"/>
      <c r="Y238" s="382"/>
      <c r="Z238" s="382"/>
      <c r="AA238" s="382"/>
      <c r="AB238" s="382"/>
      <c r="AC238" s="382"/>
      <c r="AD238" s="382"/>
      <c r="AE238" s="382"/>
      <c r="AF238" s="382"/>
      <c r="AG238" s="382"/>
      <c r="AH238" s="382"/>
      <c r="AI238" s="248"/>
      <c r="AJ238" s="248"/>
      <c r="AK238" s="248"/>
      <c r="AL238" s="248"/>
      <c r="AM238" s="248"/>
      <c r="AN238" s="248"/>
      <c r="AO238" s="248"/>
      <c r="AP238" s="248"/>
      <c r="AQ238" s="248"/>
      <c r="AR238" s="248"/>
      <c r="AS238" s="248"/>
      <c r="AT238" s="248"/>
      <c r="AU238" s="248"/>
      <c r="AV238" s="248"/>
      <c r="AW238" s="248"/>
      <c r="AX238" s="248"/>
      <c r="AY238" s="248"/>
      <c r="AZ238" s="248"/>
      <c r="BA238" s="248"/>
      <c r="BB238" s="248"/>
      <c r="BC238" s="248"/>
      <c r="BD238" s="248"/>
      <c r="BE238" s="248"/>
      <c r="BF238" s="248"/>
      <c r="BG238" s="248"/>
      <c r="BH238" s="248"/>
      <c r="BI238" s="248"/>
      <c r="BJ238" s="248"/>
      <c r="BK238" s="248"/>
      <c r="BL238" s="248"/>
      <c r="BM238" s="248"/>
      <c r="BN238" s="248"/>
      <c r="BO238" s="248"/>
      <c r="BP238" s="248"/>
      <c r="BQ238" s="248"/>
      <c r="BR238" s="248"/>
      <c r="BS238" s="248"/>
      <c r="BT238" s="248"/>
      <c r="BU238" s="248"/>
      <c r="BV238" s="248"/>
      <c r="BW238" s="248"/>
      <c r="BX238" s="248"/>
      <c r="BY238" s="248"/>
    </row>
    <row r="239" spans="1:77" ht="12" customHeight="1" x14ac:dyDescent="0.25">
      <c r="A239" s="225"/>
      <c r="B239" s="225"/>
      <c r="C239" s="225"/>
      <c r="D239" s="381"/>
      <c r="E239" s="381"/>
      <c r="F239" s="381"/>
      <c r="G239" s="381"/>
      <c r="H239" s="381"/>
      <c r="I239" s="248"/>
      <c r="J239" s="248"/>
      <c r="K239" s="382"/>
      <c r="L239" s="382"/>
      <c r="M239" s="382"/>
      <c r="N239" s="382"/>
      <c r="O239" s="382"/>
      <c r="P239" s="382"/>
      <c r="Q239" s="382"/>
      <c r="R239" s="382"/>
      <c r="S239" s="382"/>
      <c r="T239" s="382"/>
      <c r="U239" s="382"/>
      <c r="V239" s="382"/>
      <c r="W239" s="382"/>
      <c r="X239" s="382"/>
      <c r="Y239" s="382"/>
      <c r="Z239" s="382"/>
      <c r="AA239" s="382"/>
      <c r="AB239" s="382"/>
      <c r="AC239" s="382"/>
      <c r="AD239" s="382"/>
      <c r="AE239" s="382"/>
      <c r="AF239" s="382"/>
      <c r="AG239" s="382"/>
      <c r="AH239" s="382"/>
      <c r="AI239" s="248"/>
      <c r="AJ239" s="248"/>
      <c r="AK239" s="248"/>
      <c r="AL239" s="248"/>
      <c r="AM239" s="248"/>
      <c r="AN239" s="248"/>
      <c r="AO239" s="248"/>
      <c r="AP239" s="248"/>
      <c r="AQ239" s="248"/>
      <c r="AR239" s="248"/>
      <c r="AS239" s="248"/>
      <c r="AT239" s="248"/>
      <c r="AU239" s="248"/>
      <c r="AV239" s="248"/>
      <c r="AW239" s="248"/>
      <c r="AX239" s="248"/>
      <c r="AY239" s="248"/>
      <c r="AZ239" s="248"/>
      <c r="BA239" s="248"/>
      <c r="BB239" s="248"/>
      <c r="BC239" s="248"/>
      <c r="BD239" s="248"/>
      <c r="BE239" s="248"/>
      <c r="BF239" s="248"/>
      <c r="BG239" s="248"/>
      <c r="BH239" s="248"/>
      <c r="BI239" s="248"/>
      <c r="BJ239" s="248"/>
      <c r="BK239" s="248"/>
      <c r="BL239" s="248"/>
      <c r="BM239" s="248"/>
      <c r="BN239" s="248"/>
      <c r="BO239" s="248"/>
      <c r="BP239" s="248"/>
      <c r="BQ239" s="248"/>
      <c r="BR239" s="248"/>
      <c r="BS239" s="248"/>
      <c r="BT239" s="248"/>
      <c r="BU239" s="248"/>
      <c r="BV239" s="248"/>
      <c r="BW239" s="248"/>
      <c r="BX239" s="248"/>
      <c r="BY239" s="248"/>
    </row>
    <row r="240" spans="1:77" ht="12" customHeight="1" x14ac:dyDescent="0.25">
      <c r="A240" s="225"/>
      <c r="B240" s="225"/>
      <c r="C240" s="225"/>
      <c r="D240" s="381"/>
      <c r="E240" s="381"/>
      <c r="F240" s="381"/>
      <c r="G240" s="381"/>
      <c r="H240" s="381"/>
      <c r="I240" s="248"/>
      <c r="J240" s="248"/>
      <c r="K240" s="382"/>
      <c r="L240" s="382"/>
      <c r="M240" s="382"/>
      <c r="N240" s="382"/>
      <c r="O240" s="382"/>
      <c r="P240" s="382"/>
      <c r="Q240" s="382"/>
      <c r="R240" s="382"/>
      <c r="S240" s="382"/>
      <c r="T240" s="382"/>
      <c r="U240" s="382"/>
      <c r="V240" s="382"/>
      <c r="W240" s="382"/>
      <c r="X240" s="382"/>
      <c r="Y240" s="382"/>
      <c r="Z240" s="382"/>
      <c r="AA240" s="382"/>
      <c r="AB240" s="382"/>
      <c r="AC240" s="382"/>
      <c r="AD240" s="382"/>
      <c r="AE240" s="382"/>
      <c r="AF240" s="382"/>
      <c r="AG240" s="382"/>
      <c r="AH240" s="382"/>
      <c r="AI240" s="248"/>
      <c r="AJ240" s="248"/>
      <c r="AK240" s="248"/>
      <c r="AL240" s="248"/>
      <c r="AM240" s="248"/>
      <c r="AN240" s="248"/>
      <c r="AO240" s="248"/>
      <c r="AP240" s="248"/>
      <c r="AQ240" s="248"/>
      <c r="AR240" s="248"/>
      <c r="AS240" s="248"/>
      <c r="AT240" s="248"/>
      <c r="AU240" s="248"/>
      <c r="AV240" s="248"/>
      <c r="AW240" s="248"/>
      <c r="AX240" s="248"/>
      <c r="AY240" s="248"/>
      <c r="AZ240" s="248"/>
      <c r="BA240" s="248"/>
      <c r="BB240" s="248"/>
      <c r="BC240" s="248"/>
      <c r="BD240" s="248"/>
      <c r="BE240" s="248"/>
      <c r="BF240" s="248"/>
      <c r="BG240" s="248"/>
      <c r="BH240" s="248"/>
      <c r="BI240" s="248"/>
      <c r="BJ240" s="248"/>
      <c r="BK240" s="248"/>
      <c r="BL240" s="248"/>
      <c r="BM240" s="248"/>
      <c r="BN240" s="248"/>
      <c r="BO240" s="248"/>
      <c r="BP240" s="248"/>
      <c r="BQ240" s="248"/>
      <c r="BR240" s="248"/>
      <c r="BS240" s="248"/>
      <c r="BT240" s="248"/>
      <c r="BU240" s="248"/>
      <c r="BV240" s="248"/>
      <c r="BW240" s="248"/>
      <c r="BX240" s="248"/>
      <c r="BY240" s="248"/>
    </row>
    <row r="241" spans="1:77" ht="12" customHeight="1" x14ac:dyDescent="0.25">
      <c r="A241" s="225"/>
      <c r="B241" s="225"/>
      <c r="C241" s="225"/>
      <c r="D241" s="381"/>
      <c r="E241" s="381"/>
      <c r="F241" s="381"/>
      <c r="G241" s="381"/>
      <c r="H241" s="381"/>
      <c r="I241" s="248"/>
      <c r="J241" s="248"/>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248"/>
      <c r="AJ241" s="248"/>
      <c r="AK241" s="248"/>
      <c r="AL241" s="248"/>
      <c r="AM241" s="248"/>
      <c r="AN241" s="248"/>
      <c r="AO241" s="248"/>
      <c r="AP241" s="248"/>
      <c r="AQ241" s="248"/>
      <c r="AR241" s="248"/>
      <c r="AS241" s="248"/>
      <c r="AT241" s="248"/>
      <c r="AU241" s="248"/>
      <c r="AV241" s="248"/>
      <c r="AW241" s="248"/>
      <c r="AX241" s="248"/>
      <c r="AY241" s="248"/>
      <c r="AZ241" s="248"/>
      <c r="BA241" s="248"/>
      <c r="BB241" s="248"/>
      <c r="BC241" s="248"/>
      <c r="BD241" s="248"/>
      <c r="BE241" s="248"/>
      <c r="BF241" s="248"/>
      <c r="BG241" s="248"/>
      <c r="BH241" s="248"/>
      <c r="BI241" s="248"/>
      <c r="BJ241" s="248"/>
      <c r="BK241" s="248"/>
      <c r="BL241" s="248"/>
      <c r="BM241" s="248"/>
      <c r="BN241" s="248"/>
      <c r="BO241" s="248"/>
      <c r="BP241" s="248"/>
      <c r="BQ241" s="248"/>
      <c r="BR241" s="248"/>
      <c r="BS241" s="248"/>
      <c r="BT241" s="248"/>
      <c r="BU241" s="248"/>
      <c r="BV241" s="248"/>
      <c r="BW241" s="248"/>
      <c r="BX241" s="248"/>
      <c r="BY241" s="248"/>
    </row>
    <row r="242" spans="1:77" ht="12" customHeight="1" x14ac:dyDescent="0.25">
      <c r="A242" s="225"/>
      <c r="B242" s="225"/>
      <c r="C242" s="225"/>
      <c r="D242" s="381"/>
      <c r="E242" s="381"/>
      <c r="F242" s="381"/>
      <c r="G242" s="381"/>
      <c r="H242" s="381"/>
      <c r="I242" s="248"/>
      <c r="J242" s="248"/>
      <c r="K242" s="383"/>
      <c r="L242" s="383"/>
      <c r="M242" s="383"/>
      <c r="N242" s="383"/>
      <c r="O242" s="383"/>
      <c r="P242" s="383"/>
      <c r="Q242" s="383"/>
      <c r="R242" s="383"/>
      <c r="S242" s="383"/>
      <c r="T242" s="383"/>
      <c r="U242" s="383"/>
      <c r="V242" s="383"/>
      <c r="W242" s="383"/>
      <c r="X242" s="383"/>
      <c r="Y242" s="383"/>
      <c r="Z242" s="383"/>
      <c r="AA242" s="383"/>
      <c r="AB242" s="383"/>
      <c r="AC242" s="383"/>
      <c r="AD242" s="383"/>
      <c r="AE242" s="383"/>
      <c r="AF242" s="383"/>
      <c r="AG242" s="383"/>
      <c r="AH242" s="383"/>
      <c r="AI242" s="248"/>
      <c r="AJ242" s="248"/>
      <c r="AK242" s="248"/>
      <c r="AL242" s="248"/>
      <c r="AM242" s="248"/>
      <c r="AN242" s="248"/>
      <c r="AO242" s="248"/>
      <c r="AP242" s="248"/>
      <c r="AQ242" s="248"/>
      <c r="AR242" s="248"/>
      <c r="AS242" s="248"/>
      <c r="AT242" s="248"/>
      <c r="AU242" s="248"/>
      <c r="AV242" s="248"/>
      <c r="AW242" s="248"/>
      <c r="AX242" s="248"/>
      <c r="AY242" s="248"/>
      <c r="AZ242" s="248"/>
      <c r="BA242" s="248"/>
      <c r="BB242" s="248"/>
      <c r="BC242" s="248"/>
      <c r="BD242" s="248"/>
      <c r="BE242" s="248"/>
      <c r="BF242" s="248"/>
      <c r="BG242" s="248"/>
      <c r="BH242" s="248"/>
      <c r="BI242" s="248"/>
      <c r="BJ242" s="248"/>
      <c r="BK242" s="248"/>
      <c r="BL242" s="248"/>
      <c r="BM242" s="248"/>
      <c r="BN242" s="248"/>
      <c r="BO242" s="248"/>
      <c r="BP242" s="248"/>
      <c r="BQ242" s="248"/>
      <c r="BR242" s="248"/>
      <c r="BS242" s="248"/>
      <c r="BT242" s="248"/>
      <c r="BU242" s="248"/>
      <c r="BV242" s="248"/>
      <c r="BW242" s="248"/>
      <c r="BX242" s="248"/>
      <c r="BY242" s="248"/>
    </row>
    <row r="243" spans="1:77" ht="12" customHeight="1" x14ac:dyDescent="0.25">
      <c r="A243" s="225"/>
      <c r="B243" s="225"/>
      <c r="C243" s="225"/>
      <c r="D243" s="381"/>
      <c r="E243" s="381"/>
      <c r="F243" s="381"/>
      <c r="G243" s="381"/>
      <c r="H243" s="381"/>
      <c r="I243" s="248"/>
      <c r="J243" s="248"/>
      <c r="K243" s="384"/>
      <c r="L243" s="384"/>
      <c r="M243" s="384"/>
      <c r="N243" s="384"/>
      <c r="O243" s="384"/>
      <c r="P243" s="384"/>
      <c r="Q243" s="384"/>
      <c r="R243" s="384"/>
      <c r="S243" s="384"/>
      <c r="T243" s="384"/>
      <c r="U243" s="384"/>
      <c r="V243" s="384"/>
      <c r="W243" s="384"/>
      <c r="X243" s="384"/>
      <c r="Y243" s="384"/>
      <c r="Z243" s="384"/>
      <c r="AA243" s="384"/>
      <c r="AB243" s="384"/>
      <c r="AC243" s="384"/>
      <c r="AD243" s="384"/>
      <c r="AE243" s="384"/>
      <c r="AF243" s="384"/>
      <c r="AG243" s="384"/>
      <c r="AH243" s="384"/>
      <c r="AI243" s="248"/>
      <c r="AJ243" s="248"/>
      <c r="AK243" s="248"/>
      <c r="AL243" s="248"/>
      <c r="AM243" s="248"/>
      <c r="AN243" s="248"/>
      <c r="AO243" s="248"/>
      <c r="AP243" s="248"/>
      <c r="AQ243" s="248"/>
      <c r="AR243" s="248"/>
      <c r="AS243" s="248"/>
      <c r="AT243" s="248"/>
      <c r="AU243" s="248"/>
      <c r="AV243" s="248"/>
      <c r="AW243" s="248"/>
      <c r="AX243" s="248"/>
      <c r="AY243" s="248"/>
      <c r="AZ243" s="248"/>
      <c r="BA243" s="248"/>
      <c r="BB243" s="248"/>
      <c r="BC243" s="248"/>
      <c r="BD243" s="248"/>
      <c r="BE243" s="248"/>
      <c r="BF243" s="248"/>
      <c r="BG243" s="248"/>
      <c r="BH243" s="248"/>
      <c r="BI243" s="248"/>
      <c r="BJ243" s="248"/>
      <c r="BK243" s="248"/>
      <c r="BL243" s="248"/>
      <c r="BM243" s="248"/>
      <c r="BN243" s="248"/>
      <c r="BO243" s="248"/>
      <c r="BP243" s="248"/>
      <c r="BQ243" s="248"/>
      <c r="BR243" s="248"/>
      <c r="BS243" s="248"/>
      <c r="BT243" s="248"/>
      <c r="BU243" s="248"/>
      <c r="BV243" s="248"/>
      <c r="BW243" s="248"/>
      <c r="BX243" s="248"/>
      <c r="BY243" s="248"/>
    </row>
    <row r="244" spans="1:77" ht="12" customHeight="1" x14ac:dyDescent="0.25">
      <c r="A244" s="225"/>
      <c r="B244" s="225"/>
      <c r="C244" s="225"/>
      <c r="D244" s="381"/>
      <c r="E244" s="381"/>
      <c r="F244" s="381"/>
      <c r="G244" s="381"/>
      <c r="H244" s="381"/>
      <c r="I244" s="248"/>
      <c r="J244" s="248"/>
      <c r="K244" s="248"/>
      <c r="L244" s="248"/>
      <c r="M244" s="248"/>
      <c r="N244" s="248"/>
      <c r="O244" s="248"/>
      <c r="P244" s="248"/>
      <c r="Q244" s="248"/>
      <c r="R244" s="248"/>
      <c r="S244" s="248"/>
      <c r="T244" s="248"/>
      <c r="U244" s="248"/>
      <c r="V244" s="248"/>
      <c r="W244" s="248"/>
      <c r="X244" s="248"/>
      <c r="Y244" s="248"/>
      <c r="Z244" s="248"/>
      <c r="AA244" s="248"/>
      <c r="AB244" s="248"/>
      <c r="AC244" s="248"/>
      <c r="AD244" s="248"/>
      <c r="AE244" s="248"/>
      <c r="AF244" s="248"/>
      <c r="AG244" s="248"/>
      <c r="AH244" s="248"/>
      <c r="AI244" s="248"/>
      <c r="AJ244" s="248"/>
      <c r="AK244" s="248"/>
      <c r="AL244" s="248"/>
      <c r="AM244" s="248"/>
      <c r="AN244" s="248"/>
      <c r="AO244" s="248"/>
      <c r="AP244" s="248"/>
      <c r="AQ244" s="248"/>
      <c r="AR244" s="248"/>
      <c r="AS244" s="248"/>
      <c r="AT244" s="248"/>
      <c r="AU244" s="248"/>
      <c r="AV244" s="248"/>
      <c r="AW244" s="248"/>
      <c r="AX244" s="248"/>
      <c r="AY244" s="248"/>
      <c r="AZ244" s="248"/>
      <c r="BA244" s="248"/>
      <c r="BB244" s="248"/>
      <c r="BC244" s="248"/>
      <c r="BD244" s="248"/>
      <c r="BE244" s="248"/>
      <c r="BF244" s="248"/>
      <c r="BG244" s="248"/>
      <c r="BH244" s="248"/>
      <c r="BI244" s="248"/>
      <c r="BJ244" s="248"/>
      <c r="BK244" s="248"/>
      <c r="BL244" s="248"/>
      <c r="BM244" s="248"/>
      <c r="BN244" s="248"/>
      <c r="BO244" s="248"/>
      <c r="BP244" s="248"/>
      <c r="BQ244" s="248"/>
      <c r="BR244" s="248"/>
      <c r="BS244" s="248"/>
      <c r="BT244" s="248"/>
      <c r="BU244" s="248"/>
      <c r="BV244" s="248"/>
      <c r="BW244" s="248"/>
      <c r="BX244" s="248"/>
      <c r="BY244" s="248"/>
    </row>
    <row r="245" spans="1:77" ht="12" customHeight="1" x14ac:dyDescent="0.25">
      <c r="A245" s="225"/>
      <c r="B245" s="225"/>
      <c r="C245" s="225"/>
      <c r="D245" s="381"/>
      <c r="E245" s="381"/>
      <c r="F245" s="381"/>
      <c r="G245" s="381"/>
      <c r="H245" s="381"/>
      <c r="I245" s="248"/>
      <c r="J245" s="248"/>
      <c r="K245" s="384"/>
      <c r="L245" s="384"/>
      <c r="M245" s="384"/>
      <c r="N245" s="384"/>
      <c r="O245" s="384"/>
      <c r="P245" s="384"/>
      <c r="Q245" s="384"/>
      <c r="R245" s="384"/>
      <c r="S245" s="384"/>
      <c r="T245" s="384"/>
      <c r="U245" s="384"/>
      <c r="V245" s="384"/>
      <c r="W245" s="384"/>
      <c r="X245" s="384"/>
      <c r="Y245" s="384"/>
      <c r="Z245" s="384"/>
      <c r="AA245" s="384"/>
      <c r="AB245" s="384"/>
      <c r="AC245" s="384"/>
      <c r="AD245" s="384"/>
      <c r="AE245" s="384"/>
      <c r="AF245" s="384"/>
      <c r="AG245" s="384"/>
      <c r="AH245" s="384"/>
      <c r="AI245" s="248"/>
      <c r="AJ245" s="248"/>
      <c r="AK245" s="248"/>
      <c r="AL245" s="248"/>
      <c r="AM245" s="248"/>
      <c r="AN245" s="248"/>
      <c r="AO245" s="248"/>
      <c r="AP245" s="248"/>
      <c r="AQ245" s="248"/>
      <c r="AR245" s="248"/>
      <c r="AS245" s="248"/>
      <c r="AT245" s="248"/>
      <c r="AU245" s="248"/>
      <c r="AV245" s="248"/>
      <c r="AW245" s="248"/>
      <c r="AX245" s="248"/>
      <c r="AY245" s="248"/>
      <c r="AZ245" s="248"/>
      <c r="BA245" s="248"/>
      <c r="BB245" s="248"/>
      <c r="BC245" s="248"/>
      <c r="BD245" s="248"/>
      <c r="BE245" s="248"/>
      <c r="BF245" s="248"/>
      <c r="BG245" s="248"/>
      <c r="BH245" s="248"/>
      <c r="BI245" s="248"/>
      <c r="BJ245" s="248"/>
      <c r="BK245" s="248"/>
      <c r="BL245" s="248"/>
      <c r="BM245" s="248"/>
      <c r="BN245" s="248"/>
      <c r="BO245" s="248"/>
      <c r="BP245" s="248"/>
      <c r="BQ245" s="248"/>
      <c r="BR245" s="248"/>
      <c r="BS245" s="248"/>
      <c r="BT245" s="248"/>
      <c r="BU245" s="248"/>
      <c r="BV245" s="248"/>
      <c r="BW245" s="248"/>
      <c r="BX245" s="248"/>
      <c r="BY245" s="248"/>
    </row>
    <row r="246" spans="1:77" ht="12" customHeight="1" x14ac:dyDescent="0.25">
      <c r="A246" s="225"/>
      <c r="B246" s="225"/>
      <c r="C246" s="225"/>
      <c r="D246" s="381"/>
      <c r="E246" s="381"/>
      <c r="F246" s="381"/>
      <c r="G246" s="381"/>
      <c r="H246" s="381"/>
      <c r="I246" s="248"/>
      <c r="J246" s="248"/>
      <c r="K246" s="382"/>
      <c r="L246" s="382"/>
      <c r="M246" s="382"/>
      <c r="N246" s="382"/>
      <c r="O246" s="382"/>
      <c r="P246" s="382"/>
      <c r="Q246" s="382"/>
      <c r="R246" s="382"/>
      <c r="S246" s="382"/>
      <c r="T246" s="382"/>
      <c r="U246" s="382"/>
      <c r="V246" s="382"/>
      <c r="W246" s="382"/>
      <c r="X246" s="382"/>
      <c r="Y246" s="382"/>
      <c r="Z246" s="382"/>
      <c r="AA246" s="382"/>
      <c r="AB246" s="382"/>
      <c r="AC246" s="382"/>
      <c r="AD246" s="382"/>
      <c r="AE246" s="382"/>
      <c r="AF246" s="382"/>
      <c r="AG246" s="382"/>
      <c r="AH246" s="382"/>
      <c r="AI246" s="248"/>
      <c r="AJ246" s="248"/>
      <c r="AK246" s="248"/>
      <c r="AL246" s="248"/>
      <c r="AM246" s="248"/>
      <c r="AN246" s="248"/>
      <c r="AO246" s="248"/>
      <c r="AP246" s="248"/>
      <c r="AQ246" s="248"/>
      <c r="AR246" s="248"/>
      <c r="AS246" s="248"/>
      <c r="AT246" s="248"/>
      <c r="AU246" s="248"/>
      <c r="AV246" s="248"/>
      <c r="AW246" s="248"/>
      <c r="AX246" s="248"/>
      <c r="AY246" s="248"/>
      <c r="AZ246" s="248"/>
      <c r="BA246" s="248"/>
      <c r="BB246" s="248"/>
      <c r="BC246" s="248"/>
      <c r="BD246" s="248"/>
      <c r="BE246" s="248"/>
      <c r="BF246" s="248"/>
      <c r="BG246" s="248"/>
      <c r="BH246" s="248"/>
      <c r="BI246" s="248"/>
      <c r="BJ246" s="248"/>
      <c r="BK246" s="248"/>
      <c r="BL246" s="248"/>
      <c r="BM246" s="248"/>
      <c r="BN246" s="248"/>
      <c r="BO246" s="248"/>
      <c r="BP246" s="248"/>
      <c r="BQ246" s="248"/>
      <c r="BR246" s="248"/>
      <c r="BS246" s="248"/>
      <c r="BT246" s="248"/>
      <c r="BU246" s="248"/>
      <c r="BV246" s="248"/>
      <c r="BW246" s="248"/>
      <c r="BX246" s="248"/>
      <c r="BY246" s="248"/>
    </row>
    <row r="247" spans="1:77" ht="12" customHeight="1" x14ac:dyDescent="0.25">
      <c r="A247" s="225"/>
      <c r="B247" s="225"/>
      <c r="C247" s="225"/>
      <c r="D247" s="381"/>
      <c r="E247" s="381"/>
      <c r="F247" s="381"/>
      <c r="G247" s="381"/>
      <c r="H247" s="381"/>
      <c r="I247" s="248"/>
      <c r="J247" s="248"/>
      <c r="K247" s="383"/>
      <c r="L247" s="383"/>
      <c r="M247" s="383"/>
      <c r="N247" s="383"/>
      <c r="O247" s="383"/>
      <c r="P247" s="383"/>
      <c r="Q247" s="383"/>
      <c r="R247" s="383"/>
      <c r="S247" s="383"/>
      <c r="T247" s="383"/>
      <c r="U247" s="383"/>
      <c r="V247" s="383"/>
      <c r="W247" s="383"/>
      <c r="X247" s="383"/>
      <c r="Y247" s="383"/>
      <c r="Z247" s="383"/>
      <c r="AA247" s="383"/>
      <c r="AB247" s="383"/>
      <c r="AC247" s="383"/>
      <c r="AD247" s="383"/>
      <c r="AE247" s="383"/>
      <c r="AF247" s="383"/>
      <c r="AG247" s="383"/>
      <c r="AH247" s="383"/>
      <c r="AI247" s="248"/>
      <c r="AJ247" s="248"/>
      <c r="AK247" s="248"/>
      <c r="AL247" s="248"/>
      <c r="AM247" s="248"/>
      <c r="AN247" s="248"/>
      <c r="AO247" s="248"/>
      <c r="AP247" s="248"/>
      <c r="AQ247" s="248"/>
      <c r="AR247" s="248"/>
      <c r="AS247" s="248"/>
      <c r="AT247" s="248"/>
      <c r="AU247" s="248"/>
      <c r="AV247" s="248"/>
      <c r="AW247" s="248"/>
      <c r="AX247" s="248"/>
      <c r="AY247" s="248"/>
      <c r="AZ247" s="248"/>
      <c r="BA247" s="248"/>
      <c r="BB247" s="248"/>
      <c r="BC247" s="248"/>
      <c r="BD247" s="248"/>
      <c r="BE247" s="248"/>
      <c r="BF247" s="248"/>
      <c r="BG247" s="248"/>
      <c r="BH247" s="248"/>
      <c r="BI247" s="248"/>
      <c r="BJ247" s="248"/>
      <c r="BK247" s="248"/>
      <c r="BL247" s="248"/>
      <c r="BM247" s="248"/>
      <c r="BN247" s="248"/>
      <c r="BO247" s="248"/>
      <c r="BP247" s="248"/>
      <c r="BQ247" s="248"/>
      <c r="BR247" s="248"/>
      <c r="BS247" s="248"/>
      <c r="BT247" s="248"/>
      <c r="BU247" s="248"/>
      <c r="BV247" s="248"/>
      <c r="BW247" s="248"/>
      <c r="BX247" s="248"/>
      <c r="BY247" s="248"/>
    </row>
    <row r="248" spans="1:77" ht="12" customHeight="1" x14ac:dyDescent="0.25">
      <c r="A248" s="225"/>
      <c r="B248" s="225"/>
      <c r="C248" s="225"/>
      <c r="D248" s="381"/>
      <c r="E248" s="381"/>
      <c r="F248" s="381"/>
      <c r="G248" s="381"/>
      <c r="H248" s="381"/>
      <c r="I248" s="248"/>
      <c r="J248" s="248"/>
      <c r="K248" s="385"/>
      <c r="L248" s="385"/>
      <c r="M248" s="385"/>
      <c r="N248" s="385"/>
      <c r="O248" s="385"/>
      <c r="P248" s="385"/>
      <c r="Q248" s="385"/>
      <c r="R248" s="385"/>
      <c r="S248" s="385"/>
      <c r="T248" s="385"/>
      <c r="U248" s="385"/>
      <c r="V248" s="385"/>
      <c r="W248" s="385"/>
      <c r="X248" s="385"/>
      <c r="Y248" s="385"/>
      <c r="Z248" s="385"/>
      <c r="AA248" s="385"/>
      <c r="AB248" s="385"/>
      <c r="AC248" s="385"/>
      <c r="AD248" s="385"/>
      <c r="AE248" s="385"/>
      <c r="AF248" s="385"/>
      <c r="AG248" s="385"/>
      <c r="AH248" s="385"/>
      <c r="AI248" s="248"/>
      <c r="AJ248" s="248"/>
      <c r="AK248" s="248"/>
      <c r="AL248" s="248"/>
      <c r="AM248" s="248"/>
      <c r="AN248" s="248"/>
      <c r="AO248" s="248"/>
      <c r="AP248" s="248"/>
      <c r="AQ248" s="248"/>
      <c r="AR248" s="248"/>
      <c r="AS248" s="248"/>
      <c r="AT248" s="248"/>
      <c r="AU248" s="248"/>
      <c r="AV248" s="248"/>
      <c r="AW248" s="248"/>
      <c r="AX248" s="248"/>
      <c r="AY248" s="248"/>
      <c r="AZ248" s="248"/>
      <c r="BA248" s="248"/>
      <c r="BB248" s="248"/>
      <c r="BC248" s="248"/>
      <c r="BD248" s="248"/>
      <c r="BE248" s="248"/>
      <c r="BF248" s="248"/>
      <c r="BG248" s="248"/>
      <c r="BH248" s="248"/>
      <c r="BI248" s="248"/>
      <c r="BJ248" s="248"/>
      <c r="BK248" s="248"/>
      <c r="BL248" s="248"/>
      <c r="BM248" s="248"/>
      <c r="BN248" s="248"/>
      <c r="BO248" s="248"/>
      <c r="BP248" s="248"/>
      <c r="BQ248" s="248"/>
      <c r="BR248" s="248"/>
      <c r="BS248" s="248"/>
      <c r="BT248" s="248"/>
      <c r="BU248" s="248"/>
      <c r="BV248" s="248"/>
      <c r="BW248" s="248"/>
      <c r="BX248" s="248"/>
      <c r="BY248" s="248"/>
    </row>
    <row r="249" spans="1:77" ht="12" customHeight="1" x14ac:dyDescent="0.25">
      <c r="A249" s="225"/>
      <c r="B249" s="225"/>
      <c r="C249" s="225"/>
      <c r="D249" s="381"/>
      <c r="E249" s="381"/>
      <c r="F249" s="381"/>
      <c r="G249" s="381"/>
      <c r="H249" s="381"/>
      <c r="I249" s="248"/>
      <c r="J249" s="248"/>
      <c r="K249" s="384"/>
      <c r="L249" s="384"/>
      <c r="M249" s="384"/>
      <c r="N249" s="384"/>
      <c r="O249" s="384"/>
      <c r="P249" s="384"/>
      <c r="Q249" s="384"/>
      <c r="R249" s="384"/>
      <c r="S249" s="384"/>
      <c r="T249" s="384"/>
      <c r="U249" s="384"/>
      <c r="V249" s="384"/>
      <c r="W249" s="384"/>
      <c r="X249" s="384"/>
      <c r="Y249" s="384"/>
      <c r="Z249" s="384"/>
      <c r="AA249" s="384"/>
      <c r="AB249" s="384"/>
      <c r="AC249" s="384"/>
      <c r="AD249" s="384"/>
      <c r="AE249" s="384"/>
      <c r="AF249" s="384"/>
      <c r="AG249" s="384"/>
      <c r="AH249" s="384"/>
      <c r="AI249" s="248"/>
      <c r="AJ249" s="248"/>
      <c r="AK249" s="248"/>
      <c r="AL249" s="248"/>
      <c r="AM249" s="248"/>
      <c r="AN249" s="248"/>
      <c r="AO249" s="248"/>
      <c r="AP249" s="248"/>
      <c r="AQ249" s="248"/>
      <c r="AR249" s="248"/>
      <c r="AS249" s="248"/>
      <c r="AT249" s="248"/>
      <c r="AU249" s="248"/>
      <c r="AV249" s="248"/>
      <c r="AW249" s="248"/>
      <c r="AX249" s="248"/>
      <c r="AY249" s="248"/>
      <c r="AZ249" s="248"/>
      <c r="BA249" s="248"/>
      <c r="BB249" s="248"/>
      <c r="BC249" s="248"/>
      <c r="BD249" s="248"/>
      <c r="BE249" s="248"/>
      <c r="BF249" s="248"/>
      <c r="BG249" s="248"/>
      <c r="BH249" s="248"/>
      <c r="BI249" s="248"/>
      <c r="BJ249" s="248"/>
      <c r="BK249" s="248"/>
      <c r="BL249" s="248"/>
      <c r="BM249" s="248"/>
      <c r="BN249" s="248"/>
      <c r="BO249" s="248"/>
      <c r="BP249" s="248"/>
      <c r="BQ249" s="248"/>
      <c r="BR249" s="248"/>
      <c r="BS249" s="248"/>
      <c r="BT249" s="248"/>
      <c r="BU249" s="248"/>
      <c r="BV249" s="248"/>
      <c r="BW249" s="248"/>
      <c r="BX249" s="248"/>
      <c r="BY249" s="248"/>
    </row>
    <row r="250" spans="1:77" ht="12" customHeight="1" x14ac:dyDescent="0.25">
      <c r="A250" s="225"/>
      <c r="B250" s="225"/>
      <c r="C250" s="225"/>
      <c r="D250" s="381"/>
      <c r="E250" s="381"/>
      <c r="F250" s="381"/>
      <c r="G250" s="381"/>
      <c r="H250" s="381"/>
      <c r="I250" s="248"/>
      <c r="J250" s="248"/>
      <c r="K250" s="385"/>
      <c r="L250" s="385"/>
      <c r="M250" s="385"/>
      <c r="N250" s="385"/>
      <c r="O250" s="385"/>
      <c r="P250" s="385"/>
      <c r="Q250" s="385"/>
      <c r="R250" s="385"/>
      <c r="S250" s="385"/>
      <c r="T250" s="385"/>
      <c r="U250" s="385"/>
      <c r="V250" s="385"/>
      <c r="W250" s="385"/>
      <c r="X250" s="385"/>
      <c r="Y250" s="385"/>
      <c r="Z250" s="385"/>
      <c r="AA250" s="385"/>
      <c r="AB250" s="385"/>
      <c r="AC250" s="385"/>
      <c r="AD250" s="385"/>
      <c r="AE250" s="385"/>
      <c r="AF250" s="385"/>
      <c r="AG250" s="385"/>
      <c r="AH250" s="385"/>
      <c r="AI250" s="248"/>
      <c r="AJ250" s="248"/>
      <c r="AK250" s="248"/>
      <c r="AL250" s="248"/>
      <c r="AM250" s="248"/>
      <c r="AN250" s="248"/>
      <c r="AO250" s="248"/>
      <c r="AP250" s="248"/>
      <c r="AQ250" s="248"/>
      <c r="AR250" s="248"/>
      <c r="AS250" s="248"/>
      <c r="AT250" s="248"/>
      <c r="AU250" s="248"/>
      <c r="AV250" s="248"/>
      <c r="AW250" s="248"/>
      <c r="AX250" s="248"/>
      <c r="AY250" s="248"/>
      <c r="AZ250" s="248"/>
      <c r="BA250" s="248"/>
      <c r="BB250" s="248"/>
      <c r="BC250" s="248"/>
      <c r="BD250" s="248"/>
      <c r="BE250" s="248"/>
      <c r="BF250" s="248"/>
      <c r="BG250" s="248"/>
      <c r="BH250" s="248"/>
      <c r="BI250" s="248"/>
      <c r="BJ250" s="248"/>
      <c r="BK250" s="248"/>
      <c r="BL250" s="248"/>
      <c r="BM250" s="248"/>
      <c r="BN250" s="248"/>
      <c r="BO250" s="248"/>
      <c r="BP250" s="248"/>
      <c r="BQ250" s="248"/>
      <c r="BR250" s="248"/>
      <c r="BS250" s="248"/>
      <c r="BT250" s="248"/>
      <c r="BU250" s="248"/>
      <c r="BV250" s="248"/>
      <c r="BW250" s="248"/>
      <c r="BX250" s="248"/>
      <c r="BY250" s="248"/>
    </row>
    <row r="251" spans="1:77" ht="12" customHeight="1" x14ac:dyDescent="0.25">
      <c r="A251" s="225"/>
      <c r="B251" s="225"/>
      <c r="C251" s="225"/>
      <c r="D251" s="381"/>
      <c r="E251" s="381"/>
      <c r="F251" s="381"/>
      <c r="G251" s="381"/>
      <c r="H251" s="381"/>
      <c r="I251" s="248"/>
      <c r="J251" s="248"/>
      <c r="K251" s="248"/>
      <c r="L251" s="248"/>
      <c r="M251" s="248"/>
      <c r="N251" s="248"/>
      <c r="O251" s="248"/>
      <c r="P251" s="248"/>
      <c r="Q251" s="248"/>
      <c r="R251" s="248"/>
      <c r="S251" s="248"/>
      <c r="T251" s="248"/>
      <c r="U251" s="248"/>
      <c r="V251" s="248"/>
      <c r="W251" s="248"/>
      <c r="X251" s="248"/>
      <c r="Y251" s="248"/>
      <c r="Z251" s="248"/>
      <c r="AA251" s="248"/>
      <c r="AB251" s="248"/>
      <c r="AC251" s="248"/>
      <c r="AD251" s="248"/>
      <c r="AE251" s="248"/>
      <c r="AF251" s="248"/>
      <c r="AG251" s="248"/>
      <c r="AH251" s="248"/>
      <c r="AI251" s="248"/>
      <c r="AJ251" s="248"/>
      <c r="AK251" s="248"/>
      <c r="AL251" s="248"/>
      <c r="AM251" s="248"/>
      <c r="AN251" s="248"/>
      <c r="AO251" s="248"/>
      <c r="AP251" s="248"/>
      <c r="AQ251" s="248"/>
      <c r="AR251" s="248"/>
      <c r="AS251" s="248"/>
      <c r="AT251" s="248"/>
      <c r="AU251" s="248"/>
      <c r="AV251" s="248"/>
      <c r="AW251" s="248"/>
      <c r="AX251" s="248"/>
      <c r="AY251" s="248"/>
      <c r="AZ251" s="248"/>
      <c r="BA251" s="248"/>
      <c r="BB251" s="248"/>
      <c r="BC251" s="248"/>
      <c r="BD251" s="248"/>
      <c r="BE251" s="248"/>
      <c r="BF251" s="248"/>
      <c r="BG251" s="248"/>
      <c r="BH251" s="248"/>
      <c r="BI251" s="248"/>
      <c r="BJ251" s="248"/>
      <c r="BK251" s="248"/>
      <c r="BL251" s="248"/>
      <c r="BM251" s="248"/>
      <c r="BN251" s="248"/>
      <c r="BO251" s="248"/>
      <c r="BP251" s="248"/>
      <c r="BQ251" s="248"/>
      <c r="BR251" s="248"/>
      <c r="BS251" s="248"/>
      <c r="BT251" s="248"/>
      <c r="BU251" s="248"/>
      <c r="BV251" s="248"/>
      <c r="BW251" s="248"/>
      <c r="BX251" s="248"/>
      <c r="BY251" s="248"/>
    </row>
    <row r="252" spans="1:77" ht="12" customHeight="1" x14ac:dyDescent="0.25">
      <c r="A252" s="225"/>
      <c r="B252" s="225"/>
      <c r="C252" s="225"/>
      <c r="D252" s="381"/>
      <c r="E252" s="381"/>
      <c r="F252" s="381"/>
      <c r="G252" s="381"/>
      <c r="H252" s="381"/>
      <c r="I252" s="248"/>
      <c r="J252" s="248"/>
      <c r="K252" s="386"/>
      <c r="L252" s="386"/>
      <c r="M252" s="386"/>
      <c r="N252" s="386"/>
      <c r="O252" s="386"/>
      <c r="P252" s="386"/>
      <c r="Q252" s="386"/>
      <c r="R252" s="386"/>
      <c r="S252" s="386"/>
      <c r="T252" s="386"/>
      <c r="U252" s="386"/>
      <c r="V252" s="386"/>
      <c r="W252" s="386"/>
      <c r="X252" s="386"/>
      <c r="Y252" s="386"/>
      <c r="Z252" s="386"/>
      <c r="AA252" s="386"/>
      <c r="AB252" s="386"/>
      <c r="AC252" s="386"/>
      <c r="AD252" s="386"/>
      <c r="AE252" s="386"/>
      <c r="AF252" s="386"/>
      <c r="AG252" s="386"/>
      <c r="AH252" s="386"/>
      <c r="AI252" s="248"/>
      <c r="AJ252" s="248"/>
      <c r="AK252" s="248"/>
      <c r="AL252" s="248"/>
      <c r="AM252" s="248"/>
      <c r="AN252" s="248"/>
      <c r="AO252" s="248"/>
      <c r="AP252" s="248"/>
      <c r="AQ252" s="248"/>
      <c r="AR252" s="248"/>
      <c r="AS252" s="248"/>
      <c r="AT252" s="248"/>
      <c r="AU252" s="248"/>
      <c r="AV252" s="248"/>
      <c r="AW252" s="248"/>
      <c r="AX252" s="248"/>
      <c r="AY252" s="248"/>
      <c r="AZ252" s="248"/>
      <c r="BA252" s="248"/>
      <c r="BB252" s="248"/>
      <c r="BC252" s="248"/>
      <c r="BD252" s="248"/>
      <c r="BE252" s="248"/>
      <c r="BF252" s="248"/>
      <c r="BG252" s="248"/>
      <c r="BH252" s="248"/>
      <c r="BI252" s="248"/>
      <c r="BJ252" s="248"/>
      <c r="BK252" s="248"/>
      <c r="BL252" s="248"/>
      <c r="BM252" s="248"/>
      <c r="BN252" s="248"/>
      <c r="BO252" s="248"/>
      <c r="BP252" s="248"/>
      <c r="BQ252" s="248"/>
      <c r="BR252" s="248"/>
      <c r="BS252" s="248"/>
      <c r="BT252" s="248"/>
      <c r="BU252" s="248"/>
      <c r="BV252" s="248"/>
      <c r="BW252" s="248"/>
      <c r="BX252" s="248"/>
      <c r="BY252" s="248"/>
    </row>
    <row r="253" spans="1:77" ht="12" customHeight="1" x14ac:dyDescent="0.25">
      <c r="A253" s="225"/>
      <c r="B253" s="225"/>
      <c r="C253" s="225"/>
      <c r="D253" s="381"/>
      <c r="E253" s="381"/>
      <c r="F253" s="381"/>
      <c r="G253" s="381"/>
      <c r="H253" s="381"/>
      <c r="I253" s="248"/>
      <c r="J253" s="248"/>
      <c r="K253" s="339"/>
      <c r="L253" s="339"/>
      <c r="M253" s="339"/>
      <c r="N253" s="339"/>
      <c r="O253" s="339"/>
      <c r="P253" s="339"/>
      <c r="Q253" s="339"/>
      <c r="R253" s="339"/>
      <c r="S253" s="339"/>
      <c r="T253" s="339"/>
      <c r="U253" s="339"/>
      <c r="V253" s="339"/>
      <c r="W253" s="339"/>
      <c r="X253" s="339"/>
      <c r="Y253" s="339"/>
      <c r="Z253" s="339"/>
      <c r="AA253" s="339"/>
      <c r="AB253" s="339"/>
      <c r="AC253" s="339"/>
      <c r="AD253" s="339"/>
      <c r="AE253" s="339"/>
      <c r="AF253" s="339"/>
      <c r="AG253" s="339"/>
      <c r="AH253" s="339"/>
      <c r="AI253" s="248"/>
      <c r="AJ253" s="248"/>
      <c r="AK253" s="248"/>
      <c r="AL253" s="248"/>
      <c r="AM253" s="248"/>
      <c r="AN253" s="248"/>
      <c r="AO253" s="248"/>
      <c r="AP253" s="248"/>
      <c r="AQ253" s="248"/>
      <c r="AR253" s="248"/>
      <c r="AS253" s="248"/>
      <c r="AT253" s="248"/>
      <c r="AU253" s="248"/>
      <c r="AV253" s="248"/>
      <c r="AW253" s="248"/>
      <c r="AX253" s="248"/>
      <c r="AY253" s="248"/>
      <c r="AZ253" s="248"/>
      <c r="BA253" s="248"/>
      <c r="BB253" s="248"/>
      <c r="BC253" s="248"/>
      <c r="BD253" s="248"/>
      <c r="BE253" s="248"/>
      <c r="BF253" s="248"/>
      <c r="BG253" s="248"/>
      <c r="BH253" s="248"/>
      <c r="BI253" s="248"/>
      <c r="BJ253" s="248"/>
      <c r="BK253" s="248"/>
      <c r="BL253" s="248"/>
      <c r="BM253" s="248"/>
      <c r="BN253" s="248"/>
      <c r="BO253" s="248"/>
      <c r="BP253" s="248"/>
      <c r="BQ253" s="248"/>
      <c r="BR253" s="248"/>
      <c r="BS253" s="248"/>
      <c r="BT253" s="248"/>
      <c r="BU253" s="248"/>
      <c r="BV253" s="248"/>
      <c r="BW253" s="248"/>
      <c r="BX253" s="248"/>
      <c r="BY253" s="248"/>
    </row>
    <row r="254" spans="1:77" ht="12" customHeight="1" x14ac:dyDescent="0.25">
      <c r="A254" s="225"/>
      <c r="B254" s="225"/>
      <c r="C254" s="225"/>
      <c r="D254" s="381"/>
      <c r="E254" s="381"/>
      <c r="F254" s="381"/>
      <c r="G254" s="381"/>
      <c r="H254" s="381"/>
      <c r="I254" s="248"/>
      <c r="J254" s="248"/>
      <c r="K254" s="339"/>
      <c r="L254" s="339"/>
      <c r="M254" s="339"/>
      <c r="N254" s="339"/>
      <c r="O254" s="339"/>
      <c r="P254" s="339"/>
      <c r="Q254" s="339"/>
      <c r="R254" s="339"/>
      <c r="S254" s="339"/>
      <c r="T254" s="339"/>
      <c r="U254" s="339"/>
      <c r="V254" s="339"/>
      <c r="W254" s="339"/>
      <c r="X254" s="339"/>
      <c r="Y254" s="339"/>
      <c r="Z254" s="339"/>
      <c r="AA254" s="339"/>
      <c r="AB254" s="339"/>
      <c r="AC254" s="339"/>
      <c r="AD254" s="339"/>
      <c r="AE254" s="339"/>
      <c r="AF254" s="339"/>
      <c r="AG254" s="339"/>
      <c r="AH254" s="339"/>
      <c r="AI254" s="248"/>
      <c r="AJ254" s="248"/>
      <c r="AK254" s="248"/>
      <c r="AL254" s="248"/>
      <c r="AM254" s="248"/>
      <c r="AN254" s="248"/>
      <c r="AO254" s="248"/>
      <c r="AP254" s="248"/>
      <c r="AQ254" s="248"/>
      <c r="AR254" s="248"/>
      <c r="AS254" s="248"/>
      <c r="AT254" s="248"/>
      <c r="AU254" s="248"/>
      <c r="AV254" s="248"/>
      <c r="AW254" s="248"/>
      <c r="AX254" s="248"/>
      <c r="AY254" s="248"/>
      <c r="AZ254" s="248"/>
      <c r="BA254" s="248"/>
      <c r="BB254" s="248"/>
      <c r="BC254" s="248"/>
      <c r="BD254" s="248"/>
      <c r="BE254" s="248"/>
      <c r="BF254" s="248"/>
      <c r="BG254" s="248"/>
      <c r="BH254" s="248"/>
      <c r="BI254" s="248"/>
      <c r="BJ254" s="248"/>
      <c r="BK254" s="248"/>
      <c r="BL254" s="248"/>
      <c r="BM254" s="248"/>
      <c r="BN254" s="248"/>
      <c r="BO254" s="248"/>
      <c r="BP254" s="248"/>
      <c r="BQ254" s="248"/>
      <c r="BR254" s="248"/>
      <c r="BS254" s="248"/>
      <c r="BT254" s="248"/>
      <c r="BU254" s="248"/>
      <c r="BV254" s="248"/>
      <c r="BW254" s="248"/>
      <c r="BX254" s="248"/>
      <c r="BY254" s="248"/>
    </row>
    <row r="255" spans="1:77" ht="12" customHeight="1" x14ac:dyDescent="0.25">
      <c r="A255" s="225"/>
      <c r="B255" s="225"/>
      <c r="C255" s="225"/>
      <c r="D255" s="381"/>
      <c r="E255" s="381"/>
      <c r="F255" s="381"/>
      <c r="G255" s="381"/>
      <c r="H255" s="381"/>
      <c r="I255" s="248"/>
      <c r="J255" s="248"/>
      <c r="K255" s="339"/>
      <c r="L255" s="339"/>
      <c r="M255" s="339"/>
      <c r="N255" s="339"/>
      <c r="O255" s="339"/>
      <c r="P255" s="339"/>
      <c r="Q255" s="339"/>
      <c r="R255" s="339"/>
      <c r="S255" s="339"/>
      <c r="T255" s="339"/>
      <c r="U255" s="339"/>
      <c r="V255" s="339"/>
      <c r="W255" s="339"/>
      <c r="X255" s="339"/>
      <c r="Y255" s="339"/>
      <c r="Z255" s="339"/>
      <c r="AA255" s="339"/>
      <c r="AB255" s="339"/>
      <c r="AC255" s="339"/>
      <c r="AD255" s="339"/>
      <c r="AE255" s="339"/>
      <c r="AF255" s="339"/>
      <c r="AG255" s="339"/>
      <c r="AH255" s="339"/>
      <c r="AI255" s="248"/>
      <c r="AJ255" s="248"/>
      <c r="AK255" s="248"/>
      <c r="AL255" s="248"/>
      <c r="AM255" s="248"/>
      <c r="AN255" s="248"/>
      <c r="AO255" s="248"/>
      <c r="AP255" s="248"/>
      <c r="AQ255" s="248"/>
      <c r="AR255" s="248"/>
      <c r="AS255" s="248"/>
      <c r="AT255" s="248"/>
      <c r="AU255" s="248"/>
      <c r="AV255" s="248"/>
      <c r="AW255" s="248"/>
      <c r="AX255" s="248"/>
      <c r="AY255" s="248"/>
      <c r="AZ255" s="248"/>
      <c r="BA255" s="248"/>
      <c r="BB255" s="248"/>
      <c r="BC255" s="248"/>
      <c r="BD255" s="248"/>
      <c r="BE255" s="248"/>
      <c r="BF255" s="248"/>
      <c r="BG255" s="248"/>
      <c r="BH255" s="248"/>
      <c r="BI255" s="248"/>
      <c r="BJ255" s="248"/>
      <c r="BK255" s="248"/>
      <c r="BL255" s="248"/>
      <c r="BM255" s="248"/>
      <c r="BN255" s="248"/>
      <c r="BO255" s="248"/>
      <c r="BP255" s="248"/>
      <c r="BQ255" s="248"/>
      <c r="BR255" s="248"/>
      <c r="BS255" s="248"/>
      <c r="BT255" s="248"/>
      <c r="BU255" s="248"/>
      <c r="BV255" s="248"/>
      <c r="BW255" s="248"/>
      <c r="BX255" s="248"/>
      <c r="BY255" s="248"/>
    </row>
    <row r="256" spans="1:77" ht="12" customHeight="1" x14ac:dyDescent="0.25">
      <c r="A256" s="225"/>
      <c r="B256" s="225"/>
      <c r="C256" s="225"/>
      <c r="D256" s="381"/>
      <c r="E256" s="381"/>
      <c r="F256" s="381"/>
      <c r="G256" s="381"/>
      <c r="H256" s="381"/>
      <c r="I256" s="248"/>
      <c r="J256" s="248"/>
      <c r="K256" s="387"/>
      <c r="L256" s="387"/>
      <c r="M256" s="387"/>
      <c r="N256" s="387"/>
      <c r="O256" s="387"/>
      <c r="P256" s="387"/>
      <c r="Q256" s="387"/>
      <c r="R256" s="387"/>
      <c r="S256" s="387"/>
      <c r="T256" s="387"/>
      <c r="U256" s="387"/>
      <c r="V256" s="387"/>
      <c r="W256" s="387"/>
      <c r="X256" s="387"/>
      <c r="Y256" s="387"/>
      <c r="Z256" s="387"/>
      <c r="AA256" s="387"/>
      <c r="AB256" s="387"/>
      <c r="AC256" s="387"/>
      <c r="AD256" s="387"/>
      <c r="AE256" s="387"/>
      <c r="AF256" s="387"/>
      <c r="AG256" s="387"/>
      <c r="AH256" s="387"/>
      <c r="AI256" s="248"/>
      <c r="AJ256" s="248"/>
      <c r="AK256" s="248"/>
      <c r="AL256" s="248"/>
      <c r="AM256" s="248"/>
      <c r="AN256" s="248"/>
      <c r="AO256" s="248"/>
      <c r="AP256" s="248"/>
      <c r="AQ256" s="248"/>
      <c r="AR256" s="248"/>
      <c r="AS256" s="248"/>
      <c r="AT256" s="248"/>
      <c r="AU256" s="248"/>
      <c r="AV256" s="248"/>
      <c r="AW256" s="248"/>
      <c r="AX256" s="248"/>
      <c r="AY256" s="248"/>
      <c r="AZ256" s="248"/>
      <c r="BA256" s="248"/>
      <c r="BB256" s="248"/>
      <c r="BC256" s="248"/>
      <c r="BD256" s="248"/>
      <c r="BE256" s="248"/>
      <c r="BF256" s="248"/>
      <c r="BG256" s="248"/>
      <c r="BH256" s="248"/>
      <c r="BI256" s="248"/>
      <c r="BJ256" s="248"/>
      <c r="BK256" s="248"/>
      <c r="BL256" s="248"/>
      <c r="BM256" s="248"/>
      <c r="BN256" s="248"/>
      <c r="BO256" s="248"/>
      <c r="BP256" s="248"/>
      <c r="BQ256" s="248"/>
      <c r="BR256" s="248"/>
      <c r="BS256" s="248"/>
      <c r="BT256" s="248"/>
      <c r="BU256" s="248"/>
      <c r="BV256" s="248"/>
      <c r="BW256" s="248"/>
      <c r="BX256" s="248"/>
      <c r="BY256" s="248"/>
    </row>
    <row r="257" spans="1:77" ht="12" customHeight="1" x14ac:dyDescent="0.25">
      <c r="A257" s="225"/>
      <c r="B257" s="225"/>
      <c r="C257" s="225"/>
      <c r="D257" s="381"/>
      <c r="E257" s="381"/>
      <c r="F257" s="381"/>
      <c r="G257" s="381"/>
      <c r="H257" s="381"/>
      <c r="I257" s="248"/>
      <c r="J257" s="248"/>
      <c r="K257" s="248"/>
      <c r="L257" s="248"/>
      <c r="M257" s="248"/>
      <c r="N257" s="248"/>
      <c r="O257" s="248"/>
      <c r="P257" s="248"/>
      <c r="Q257" s="248"/>
      <c r="R257" s="248"/>
      <c r="S257" s="248"/>
      <c r="T257" s="248"/>
      <c r="U257" s="248"/>
      <c r="V257" s="248"/>
      <c r="W257" s="248"/>
      <c r="X257" s="248"/>
      <c r="Y257" s="248"/>
      <c r="Z257" s="248"/>
      <c r="AA257" s="248"/>
      <c r="AB257" s="248"/>
      <c r="AC257" s="248"/>
      <c r="AD257" s="248"/>
      <c r="AE257" s="248"/>
      <c r="AF257" s="248"/>
      <c r="AG257" s="248"/>
      <c r="AH257" s="248"/>
      <c r="AI257" s="248"/>
      <c r="AJ257" s="248"/>
      <c r="AK257" s="248"/>
      <c r="AL257" s="248"/>
      <c r="AM257" s="248"/>
      <c r="AN257" s="248"/>
      <c r="AO257" s="248"/>
      <c r="AP257" s="248"/>
      <c r="AQ257" s="248"/>
      <c r="AR257" s="248"/>
      <c r="AS257" s="248"/>
      <c r="AT257" s="248"/>
      <c r="AU257" s="248"/>
      <c r="AV257" s="248"/>
      <c r="AW257" s="248"/>
      <c r="AX257" s="248"/>
      <c r="AY257" s="248"/>
      <c r="AZ257" s="248"/>
      <c r="BA257" s="248"/>
      <c r="BB257" s="248"/>
      <c r="BC257" s="248"/>
      <c r="BD257" s="248"/>
      <c r="BE257" s="248"/>
      <c r="BF257" s="248"/>
      <c r="BG257" s="248"/>
      <c r="BH257" s="248"/>
      <c r="BI257" s="248"/>
      <c r="BJ257" s="248"/>
      <c r="BK257" s="248"/>
      <c r="BL257" s="248"/>
      <c r="BM257" s="248"/>
      <c r="BN257" s="248"/>
      <c r="BO257" s="248"/>
      <c r="BP257" s="248"/>
      <c r="BQ257" s="248"/>
      <c r="BR257" s="248"/>
      <c r="BS257" s="248"/>
      <c r="BT257" s="248"/>
      <c r="BU257" s="248"/>
      <c r="BV257" s="248"/>
      <c r="BW257" s="248"/>
      <c r="BX257" s="248"/>
      <c r="BY257" s="248"/>
    </row>
    <row r="258" spans="1:77" ht="12" customHeight="1" x14ac:dyDescent="0.25">
      <c r="A258" s="225"/>
      <c r="B258" s="225"/>
      <c r="C258" s="225"/>
      <c r="D258" s="381"/>
      <c r="E258" s="381"/>
      <c r="F258" s="381"/>
      <c r="G258" s="381"/>
      <c r="H258" s="381"/>
      <c r="I258" s="248"/>
      <c r="J258" s="248"/>
      <c r="K258" s="248"/>
      <c r="L258" s="248"/>
      <c r="M258" s="248"/>
      <c r="N258" s="248"/>
      <c r="O258" s="248"/>
      <c r="P258" s="248"/>
      <c r="Q258" s="248"/>
      <c r="R258" s="248"/>
      <c r="S258" s="248"/>
      <c r="T258" s="248"/>
      <c r="U258" s="248"/>
      <c r="V258" s="248"/>
      <c r="W258" s="248"/>
      <c r="X258" s="248"/>
      <c r="Y258" s="248"/>
      <c r="Z258" s="248"/>
      <c r="AA258" s="248"/>
      <c r="AB258" s="248"/>
      <c r="AC258" s="248"/>
      <c r="AD258" s="248"/>
      <c r="AE258" s="248"/>
      <c r="AF258" s="248"/>
      <c r="AG258" s="248"/>
      <c r="AH258" s="248"/>
      <c r="AI258" s="248"/>
      <c r="AJ258" s="248"/>
      <c r="AK258" s="248"/>
      <c r="AL258" s="248"/>
      <c r="AM258" s="248"/>
      <c r="AN258" s="248"/>
      <c r="AO258" s="248"/>
      <c r="AP258" s="248"/>
      <c r="AQ258" s="248"/>
      <c r="AR258" s="248"/>
      <c r="AS258" s="248"/>
      <c r="AT258" s="248"/>
      <c r="AU258" s="248"/>
      <c r="AV258" s="248"/>
      <c r="AW258" s="248"/>
      <c r="AX258" s="248"/>
      <c r="AY258" s="248"/>
      <c r="AZ258" s="248"/>
      <c r="BA258" s="248"/>
      <c r="BB258" s="248"/>
      <c r="BC258" s="248"/>
      <c r="BD258" s="248"/>
      <c r="BE258" s="248"/>
      <c r="BF258" s="248"/>
      <c r="BG258" s="248"/>
      <c r="BH258" s="248"/>
      <c r="BI258" s="248"/>
      <c r="BJ258" s="248"/>
      <c r="BK258" s="248"/>
      <c r="BL258" s="248"/>
      <c r="BM258" s="248"/>
      <c r="BN258" s="248"/>
      <c r="BO258" s="248"/>
      <c r="BP258" s="248"/>
      <c r="BQ258" s="248"/>
      <c r="BR258" s="248"/>
      <c r="BS258" s="248"/>
      <c r="BT258" s="248"/>
      <c r="BU258" s="248"/>
      <c r="BV258" s="248"/>
      <c r="BW258" s="248"/>
      <c r="BX258" s="248"/>
      <c r="BY258" s="248"/>
    </row>
    <row r="259" spans="1:77" ht="12" customHeight="1" x14ac:dyDescent="0.25">
      <c r="A259" s="225"/>
      <c r="B259" s="225"/>
      <c r="C259" s="225"/>
      <c r="D259" s="381"/>
      <c r="E259" s="381"/>
      <c r="F259" s="381"/>
      <c r="G259" s="381"/>
      <c r="H259" s="381"/>
      <c r="I259" s="248"/>
      <c r="J259" s="248"/>
      <c r="K259" s="248"/>
      <c r="L259" s="248"/>
      <c r="M259" s="248"/>
      <c r="N259" s="248"/>
      <c r="O259" s="248"/>
      <c r="P259" s="248"/>
      <c r="Q259" s="248"/>
      <c r="R259" s="248"/>
      <c r="S259" s="248"/>
      <c r="T259" s="248"/>
      <c r="U259" s="248"/>
      <c r="V259" s="248"/>
      <c r="W259" s="248"/>
      <c r="X259" s="248"/>
      <c r="Y259" s="248"/>
      <c r="Z259" s="248"/>
      <c r="AA259" s="248"/>
      <c r="AB259" s="248"/>
      <c r="AC259" s="248"/>
      <c r="AD259" s="248"/>
      <c r="AE259" s="248"/>
      <c r="AF259" s="248"/>
      <c r="AG259" s="248"/>
      <c r="AH259" s="248"/>
      <c r="AI259" s="248"/>
      <c r="AJ259" s="248"/>
      <c r="AK259" s="248"/>
      <c r="AL259" s="248"/>
      <c r="AM259" s="248"/>
      <c r="AN259" s="248"/>
      <c r="AO259" s="248"/>
      <c r="AP259" s="248"/>
      <c r="AQ259" s="248"/>
      <c r="AR259" s="248"/>
      <c r="AS259" s="248"/>
      <c r="AT259" s="248"/>
      <c r="AU259" s="248"/>
      <c r="AV259" s="248"/>
      <c r="AW259" s="248"/>
      <c r="AX259" s="248"/>
      <c r="AY259" s="248"/>
      <c r="AZ259" s="248"/>
      <c r="BA259" s="248"/>
      <c r="BB259" s="248"/>
      <c r="BC259" s="248"/>
      <c r="BD259" s="248"/>
      <c r="BE259" s="248"/>
      <c r="BF259" s="248"/>
      <c r="BG259" s="248"/>
      <c r="BH259" s="248"/>
      <c r="BI259" s="248"/>
      <c r="BJ259" s="248"/>
      <c r="BK259" s="248"/>
      <c r="BL259" s="248"/>
      <c r="BM259" s="248"/>
      <c r="BN259" s="248"/>
      <c r="BO259" s="248"/>
      <c r="BP259" s="248"/>
      <c r="BQ259" s="248"/>
      <c r="BR259" s="248"/>
      <c r="BS259" s="248"/>
      <c r="BT259" s="248"/>
      <c r="BU259" s="248"/>
      <c r="BV259" s="248"/>
      <c r="BW259" s="248"/>
      <c r="BX259" s="248"/>
      <c r="BY259" s="248"/>
    </row>
    <row r="260" spans="1:77" ht="12" customHeight="1" x14ac:dyDescent="0.25">
      <c r="A260" s="225"/>
      <c r="B260" s="225"/>
      <c r="C260" s="225"/>
      <c r="D260" s="381"/>
      <c r="E260" s="381"/>
      <c r="F260" s="381"/>
      <c r="G260" s="381"/>
      <c r="H260" s="381"/>
      <c r="I260" s="248"/>
      <c r="J260" s="248"/>
      <c r="K260" s="248"/>
      <c r="L260" s="248"/>
      <c r="M260" s="248"/>
      <c r="N260" s="248"/>
      <c r="O260" s="248"/>
      <c r="P260" s="248"/>
      <c r="Q260" s="248"/>
      <c r="R260" s="248"/>
      <c r="S260" s="248"/>
      <c r="T260" s="248"/>
      <c r="U260" s="248"/>
      <c r="V260" s="248"/>
      <c r="W260" s="248"/>
      <c r="X260" s="248"/>
      <c r="Y260" s="248"/>
      <c r="Z260" s="248"/>
      <c r="AA260" s="248"/>
      <c r="AB260" s="248"/>
      <c r="AC260" s="248"/>
      <c r="AD260" s="248"/>
      <c r="AE260" s="248"/>
      <c r="AF260" s="248"/>
      <c r="AG260" s="248"/>
      <c r="AH260" s="248"/>
      <c r="AI260" s="248"/>
      <c r="AJ260" s="248"/>
      <c r="AK260" s="248"/>
      <c r="AL260" s="248"/>
      <c r="AM260" s="248"/>
      <c r="AN260" s="248"/>
      <c r="AO260" s="248"/>
      <c r="AP260" s="248"/>
      <c r="AQ260" s="248"/>
      <c r="AR260" s="248"/>
      <c r="AS260" s="248"/>
      <c r="AT260" s="248"/>
      <c r="AU260" s="248"/>
      <c r="AV260" s="248"/>
      <c r="AW260" s="248"/>
      <c r="AX260" s="248"/>
      <c r="AY260" s="248"/>
      <c r="AZ260" s="248"/>
      <c r="BA260" s="248"/>
      <c r="BB260" s="248"/>
      <c r="BC260" s="248"/>
      <c r="BD260" s="248"/>
      <c r="BE260" s="248"/>
      <c r="BF260" s="248"/>
      <c r="BG260" s="248"/>
      <c r="BH260" s="248"/>
      <c r="BI260" s="248"/>
      <c r="BJ260" s="248"/>
      <c r="BK260" s="248"/>
      <c r="BL260" s="248"/>
      <c r="BM260" s="248"/>
      <c r="BN260" s="248"/>
      <c r="BO260" s="248"/>
      <c r="BP260" s="248"/>
      <c r="BQ260" s="248"/>
      <c r="BR260" s="248"/>
      <c r="BS260" s="248"/>
      <c r="BT260" s="248"/>
      <c r="BU260" s="248"/>
      <c r="BV260" s="248"/>
      <c r="BW260" s="248"/>
      <c r="BX260" s="248"/>
      <c r="BY260" s="248"/>
    </row>
    <row r="261" spans="1:77" ht="12" customHeight="1" x14ac:dyDescent="0.25">
      <c r="A261" s="225"/>
      <c r="B261" s="225"/>
      <c r="C261" s="225"/>
      <c r="D261" s="381"/>
      <c r="E261" s="381"/>
      <c r="F261" s="381"/>
      <c r="G261" s="381"/>
      <c r="H261" s="381"/>
      <c r="I261" s="248"/>
      <c r="J261" s="248"/>
      <c r="K261" s="248"/>
      <c r="L261" s="248"/>
      <c r="M261" s="248"/>
      <c r="N261" s="248"/>
      <c r="O261" s="248"/>
      <c r="P261" s="248"/>
      <c r="Q261" s="248"/>
      <c r="R261" s="248"/>
      <c r="S261" s="248"/>
      <c r="T261" s="248"/>
      <c r="U261" s="248"/>
      <c r="V261" s="248"/>
      <c r="W261" s="248"/>
      <c r="X261" s="248"/>
      <c r="Y261" s="248"/>
      <c r="Z261" s="248"/>
      <c r="AA261" s="248"/>
      <c r="AB261" s="248"/>
      <c r="AC261" s="248"/>
      <c r="AD261" s="248"/>
      <c r="AE261" s="248"/>
      <c r="AF261" s="248"/>
      <c r="AG261" s="248"/>
      <c r="AH261" s="248"/>
      <c r="AI261" s="248"/>
      <c r="AJ261" s="248"/>
      <c r="AK261" s="248"/>
      <c r="AL261" s="248"/>
      <c r="AM261" s="248"/>
      <c r="AN261" s="248"/>
      <c r="AO261" s="248"/>
      <c r="AP261" s="248"/>
      <c r="AQ261" s="248"/>
      <c r="AR261" s="248"/>
      <c r="AS261" s="248"/>
      <c r="AT261" s="248"/>
      <c r="AU261" s="248"/>
      <c r="AV261" s="248"/>
      <c r="AW261" s="248"/>
      <c r="AX261" s="248"/>
      <c r="AY261" s="248"/>
      <c r="AZ261" s="248"/>
      <c r="BA261" s="248"/>
      <c r="BB261" s="248"/>
      <c r="BC261" s="248"/>
      <c r="BD261" s="248"/>
      <c r="BE261" s="248"/>
      <c r="BF261" s="248"/>
      <c r="BG261" s="248"/>
      <c r="BH261" s="248"/>
      <c r="BI261" s="248"/>
      <c r="BJ261" s="248"/>
      <c r="BK261" s="248"/>
      <c r="BL261" s="248"/>
      <c r="BM261" s="248"/>
      <c r="BN261" s="248"/>
      <c r="BO261" s="248"/>
      <c r="BP261" s="248"/>
      <c r="BQ261" s="248"/>
      <c r="BR261" s="248"/>
      <c r="BS261" s="248"/>
      <c r="BT261" s="248"/>
      <c r="BU261" s="248"/>
      <c r="BV261" s="248"/>
      <c r="BW261" s="248"/>
      <c r="BX261" s="248"/>
      <c r="BY261" s="248"/>
    </row>
    <row r="262" spans="1:77" ht="12" customHeight="1" x14ac:dyDescent="0.25">
      <c r="A262" s="225"/>
      <c r="B262" s="225"/>
      <c r="C262" s="225"/>
      <c r="D262" s="381"/>
      <c r="E262" s="381"/>
      <c r="F262" s="381"/>
      <c r="G262" s="381"/>
      <c r="H262" s="381"/>
      <c r="I262" s="248"/>
      <c r="J262" s="248"/>
      <c r="K262" s="248"/>
      <c r="L262" s="248"/>
      <c r="M262" s="248"/>
      <c r="N262" s="248"/>
      <c r="O262" s="248"/>
      <c r="P262" s="248"/>
      <c r="Q262" s="248"/>
      <c r="R262" s="248"/>
      <c r="S262" s="248"/>
      <c r="T262" s="248"/>
      <c r="U262" s="248"/>
      <c r="V262" s="248"/>
      <c r="W262" s="248"/>
      <c r="X262" s="248"/>
      <c r="Y262" s="248"/>
      <c r="Z262" s="248"/>
      <c r="AA262" s="248"/>
      <c r="AB262" s="248"/>
      <c r="AC262" s="248"/>
      <c r="AD262" s="248"/>
      <c r="AE262" s="248"/>
      <c r="AF262" s="248"/>
      <c r="AG262" s="248"/>
      <c r="AH262" s="248"/>
      <c r="AI262" s="248"/>
      <c r="AJ262" s="248"/>
      <c r="AK262" s="248"/>
      <c r="AL262" s="248"/>
      <c r="AM262" s="248"/>
      <c r="AN262" s="248"/>
      <c r="AO262" s="248"/>
      <c r="AP262" s="248"/>
      <c r="AQ262" s="248"/>
      <c r="AR262" s="248"/>
      <c r="AS262" s="248"/>
      <c r="AT262" s="248"/>
      <c r="AU262" s="248"/>
      <c r="AV262" s="248"/>
      <c r="AW262" s="248"/>
      <c r="AX262" s="248"/>
      <c r="AY262" s="248"/>
      <c r="AZ262" s="248"/>
      <c r="BA262" s="248"/>
      <c r="BB262" s="248"/>
      <c r="BC262" s="248"/>
      <c r="BD262" s="248"/>
      <c r="BE262" s="248"/>
      <c r="BF262" s="248"/>
      <c r="BG262" s="248"/>
      <c r="BH262" s="248"/>
      <c r="BI262" s="248"/>
      <c r="BJ262" s="248"/>
      <c r="BK262" s="248"/>
      <c r="BL262" s="248"/>
      <c r="BM262" s="248"/>
      <c r="BN262" s="248"/>
      <c r="BO262" s="248"/>
      <c r="BP262" s="248"/>
      <c r="BQ262" s="248"/>
      <c r="BR262" s="248"/>
      <c r="BS262" s="248"/>
      <c r="BT262" s="248"/>
      <c r="BU262" s="248"/>
      <c r="BV262" s="248"/>
      <c r="BW262" s="248"/>
      <c r="BX262" s="248"/>
      <c r="BY262" s="248"/>
    </row>
    <row r="263" spans="1:77" ht="12" customHeight="1" x14ac:dyDescent="0.25">
      <c r="A263" s="225"/>
      <c r="B263" s="225"/>
      <c r="C263" s="225"/>
      <c r="D263" s="381"/>
      <c r="E263" s="381"/>
      <c r="F263" s="381"/>
      <c r="G263" s="381"/>
      <c r="H263" s="381"/>
      <c r="I263" s="248"/>
      <c r="J263" s="248"/>
      <c r="K263" s="248"/>
      <c r="L263" s="248"/>
      <c r="M263" s="248"/>
      <c r="N263" s="248"/>
      <c r="O263" s="248"/>
      <c r="P263" s="248"/>
      <c r="Q263" s="248"/>
      <c r="R263" s="248"/>
      <c r="S263" s="248"/>
      <c r="T263" s="248"/>
      <c r="U263" s="248"/>
      <c r="V263" s="248"/>
      <c r="W263" s="248"/>
      <c r="X263" s="248"/>
      <c r="Y263" s="248"/>
      <c r="Z263" s="248"/>
      <c r="AA263" s="248"/>
      <c r="AB263" s="248"/>
      <c r="AC263" s="248"/>
      <c r="AD263" s="248"/>
      <c r="AE263" s="248"/>
      <c r="AF263" s="248"/>
      <c r="AG263" s="248"/>
      <c r="AH263" s="248"/>
      <c r="AI263" s="248"/>
      <c r="AJ263" s="248"/>
      <c r="AK263" s="248"/>
      <c r="AL263" s="248"/>
      <c r="AM263" s="248"/>
      <c r="AN263" s="248"/>
      <c r="AO263" s="248"/>
      <c r="AP263" s="248"/>
      <c r="AQ263" s="248"/>
      <c r="AR263" s="248"/>
      <c r="AS263" s="248"/>
      <c r="AT263" s="248"/>
      <c r="AU263" s="248"/>
      <c r="AV263" s="248"/>
      <c r="AW263" s="248"/>
      <c r="AX263" s="248"/>
      <c r="AY263" s="248"/>
      <c r="AZ263" s="248"/>
      <c r="BA263" s="248"/>
      <c r="BB263" s="248"/>
      <c r="BC263" s="248"/>
      <c r="BD263" s="248"/>
      <c r="BE263" s="248"/>
      <c r="BF263" s="248"/>
      <c r="BG263" s="248"/>
      <c r="BH263" s="248"/>
      <c r="BI263" s="248"/>
      <c r="BJ263" s="248"/>
      <c r="BK263" s="248"/>
      <c r="BL263" s="248"/>
      <c r="BM263" s="248"/>
      <c r="BN263" s="248"/>
      <c r="BO263" s="248"/>
      <c r="BP263" s="248"/>
      <c r="BQ263" s="248"/>
      <c r="BR263" s="248"/>
      <c r="BS263" s="248"/>
      <c r="BT263" s="248"/>
      <c r="BU263" s="248"/>
      <c r="BV263" s="248"/>
      <c r="BW263" s="248"/>
      <c r="BX263" s="248"/>
      <c r="BY263" s="248"/>
    </row>
    <row r="264" spans="1:77" ht="12" customHeight="1" x14ac:dyDescent="0.25">
      <c r="A264" s="225"/>
      <c r="B264" s="225"/>
      <c r="C264" s="225"/>
      <c r="D264" s="381"/>
      <c r="E264" s="381"/>
      <c r="F264" s="381"/>
      <c r="G264" s="381"/>
      <c r="H264" s="381"/>
      <c r="I264" s="248"/>
      <c r="J264" s="248"/>
      <c r="K264" s="248"/>
      <c r="L264" s="248"/>
      <c r="M264" s="248"/>
      <c r="N264" s="248"/>
      <c r="O264" s="248"/>
      <c r="P264" s="248"/>
      <c r="Q264" s="248"/>
      <c r="R264" s="248"/>
      <c r="S264" s="248"/>
      <c r="T264" s="248"/>
      <c r="U264" s="248"/>
      <c r="V264" s="248"/>
      <c r="W264" s="248"/>
      <c r="X264" s="248"/>
      <c r="Y264" s="248"/>
      <c r="Z264" s="248"/>
      <c r="AA264" s="248"/>
      <c r="AB264" s="248"/>
      <c r="AC264" s="248"/>
      <c r="AD264" s="248"/>
      <c r="AE264" s="248"/>
      <c r="AF264" s="248"/>
      <c r="AG264" s="248"/>
      <c r="AH264" s="248"/>
      <c r="AI264" s="248"/>
      <c r="AJ264" s="248"/>
      <c r="AK264" s="248"/>
      <c r="AL264" s="248"/>
      <c r="AM264" s="248"/>
      <c r="AN264" s="248"/>
      <c r="AO264" s="248"/>
      <c r="AP264" s="248"/>
      <c r="AQ264" s="248"/>
      <c r="AR264" s="248"/>
      <c r="AS264" s="248"/>
      <c r="AT264" s="248"/>
      <c r="AU264" s="248"/>
      <c r="AV264" s="248"/>
      <c r="AW264" s="248"/>
      <c r="AX264" s="248"/>
      <c r="AY264" s="248"/>
      <c r="AZ264" s="248"/>
      <c r="BA264" s="248"/>
      <c r="BB264" s="248"/>
      <c r="BC264" s="248"/>
      <c r="BD264" s="248"/>
      <c r="BE264" s="248"/>
      <c r="BF264" s="248"/>
      <c r="BG264" s="248"/>
      <c r="BH264" s="248"/>
      <c r="BI264" s="248"/>
      <c r="BJ264" s="248"/>
      <c r="BK264" s="248"/>
      <c r="BL264" s="248"/>
      <c r="BM264" s="248"/>
      <c r="BN264" s="248"/>
      <c r="BO264" s="248"/>
      <c r="BP264" s="248"/>
      <c r="BQ264" s="248"/>
      <c r="BR264" s="248"/>
      <c r="BS264" s="248"/>
      <c r="BT264" s="248"/>
      <c r="BU264" s="248"/>
      <c r="BV264" s="248"/>
      <c r="BW264" s="248"/>
      <c r="BX264" s="248"/>
      <c r="BY264" s="248"/>
    </row>
    <row r="265" spans="1:77" ht="12" customHeight="1" x14ac:dyDescent="0.25">
      <c r="A265" s="225"/>
      <c r="B265" s="225"/>
      <c r="C265" s="225"/>
      <c r="D265" s="381"/>
      <c r="E265" s="381"/>
      <c r="F265" s="381"/>
      <c r="G265" s="381"/>
      <c r="H265" s="381"/>
      <c r="I265" s="248"/>
      <c r="J265" s="248"/>
      <c r="K265" s="248"/>
      <c r="L265" s="248"/>
      <c r="M265" s="248"/>
      <c r="N265" s="248"/>
      <c r="O265" s="248"/>
      <c r="P265" s="248"/>
      <c r="Q265" s="248"/>
      <c r="R265" s="248"/>
      <c r="S265" s="248"/>
      <c r="T265" s="248"/>
      <c r="U265" s="248"/>
      <c r="V265" s="248"/>
      <c r="W265" s="248"/>
      <c r="X265" s="248"/>
      <c r="Y265" s="248"/>
      <c r="Z265" s="248"/>
      <c r="AA265" s="248"/>
      <c r="AB265" s="248"/>
      <c r="AC265" s="248"/>
      <c r="AD265" s="248"/>
      <c r="AE265" s="248"/>
      <c r="AF265" s="248"/>
      <c r="AG265" s="248"/>
      <c r="AH265" s="248"/>
      <c r="AI265" s="248"/>
      <c r="AJ265" s="248"/>
      <c r="AK265" s="248"/>
      <c r="AL265" s="248"/>
      <c r="AM265" s="248"/>
      <c r="AN265" s="248"/>
      <c r="AO265" s="248"/>
      <c r="AP265" s="248"/>
      <c r="AQ265" s="248"/>
      <c r="AR265" s="248"/>
      <c r="AS265" s="248"/>
      <c r="AT265" s="248"/>
      <c r="AU265" s="248"/>
      <c r="AV265" s="248"/>
      <c r="AW265" s="248"/>
      <c r="AX265" s="248"/>
      <c r="AY265" s="248"/>
      <c r="AZ265" s="248"/>
      <c r="BA265" s="248"/>
      <c r="BB265" s="248"/>
      <c r="BC265" s="248"/>
      <c r="BD265" s="248"/>
      <c r="BE265" s="248"/>
      <c r="BF265" s="248"/>
      <c r="BG265" s="248"/>
      <c r="BH265" s="248"/>
      <c r="BI265" s="248"/>
      <c r="BJ265" s="248"/>
      <c r="BK265" s="248"/>
      <c r="BL265" s="248"/>
      <c r="BM265" s="248"/>
      <c r="BN265" s="248"/>
      <c r="BO265" s="248"/>
      <c r="BP265" s="248"/>
      <c r="BQ265" s="248"/>
      <c r="BR265" s="248"/>
      <c r="BS265" s="248"/>
      <c r="BT265" s="248"/>
      <c r="BU265" s="248"/>
      <c r="BV265" s="248"/>
      <c r="BW265" s="248"/>
      <c r="BX265" s="248"/>
      <c r="BY265" s="248"/>
    </row>
    <row r="266" spans="1:77" ht="12" customHeight="1" x14ac:dyDescent="0.25">
      <c r="A266" s="225"/>
      <c r="B266" s="225"/>
      <c r="C266" s="225"/>
      <c r="D266" s="381"/>
      <c r="E266" s="381"/>
      <c r="F266" s="381"/>
      <c r="G266" s="381"/>
      <c r="H266" s="381"/>
      <c r="I266" s="248"/>
      <c r="J266" s="248"/>
      <c r="K266" s="248"/>
      <c r="L266" s="248"/>
      <c r="M266" s="248"/>
      <c r="N266" s="248"/>
      <c r="O266" s="248"/>
      <c r="P266" s="248"/>
      <c r="Q266" s="248"/>
      <c r="R266" s="248"/>
      <c r="S266" s="248"/>
      <c r="T266" s="248"/>
      <c r="U266" s="248"/>
      <c r="V266" s="248"/>
      <c r="W266" s="248"/>
      <c r="X266" s="248"/>
      <c r="Y266" s="248"/>
      <c r="Z266" s="248"/>
      <c r="AA266" s="248"/>
      <c r="AB266" s="248"/>
      <c r="AC266" s="248"/>
      <c r="AD266" s="248"/>
      <c r="AE266" s="248"/>
      <c r="AF266" s="248"/>
      <c r="AG266" s="248"/>
      <c r="AH266" s="248"/>
      <c r="AI266" s="248"/>
      <c r="AJ266" s="248"/>
      <c r="AK266" s="248"/>
      <c r="AL266" s="248"/>
      <c r="AM266" s="248"/>
      <c r="AN266" s="248"/>
      <c r="AO266" s="248"/>
      <c r="AP266" s="248"/>
      <c r="AQ266" s="248"/>
      <c r="AR266" s="248"/>
      <c r="AS266" s="248"/>
      <c r="AT266" s="248"/>
      <c r="AU266" s="248"/>
      <c r="AV266" s="248"/>
      <c r="AW266" s="248"/>
      <c r="AX266" s="248"/>
      <c r="AY266" s="248"/>
      <c r="AZ266" s="248"/>
      <c r="BA266" s="248"/>
      <c r="BB266" s="248"/>
      <c r="BC266" s="248"/>
      <c r="BD266" s="248"/>
      <c r="BE266" s="248"/>
      <c r="BF266" s="248"/>
      <c r="BG266" s="248"/>
      <c r="BH266" s="248"/>
      <c r="BI266" s="248"/>
      <c r="BJ266" s="248"/>
      <c r="BK266" s="248"/>
      <c r="BL266" s="248"/>
      <c r="BM266" s="248"/>
      <c r="BN266" s="248"/>
      <c r="BO266" s="248"/>
      <c r="BP266" s="248"/>
      <c r="BQ266" s="248"/>
      <c r="BR266" s="248"/>
      <c r="BS266" s="248"/>
      <c r="BT266" s="248"/>
      <c r="BU266" s="248"/>
      <c r="BV266" s="248"/>
      <c r="BW266" s="248"/>
      <c r="BX266" s="248"/>
      <c r="BY266" s="248"/>
    </row>
    <row r="267" spans="1:77" ht="12" customHeight="1" x14ac:dyDescent="0.25">
      <c r="A267" s="225"/>
      <c r="B267" s="225"/>
      <c r="C267" s="225"/>
      <c r="D267" s="381"/>
      <c r="E267" s="381"/>
      <c r="F267" s="381"/>
      <c r="G267" s="381"/>
      <c r="H267" s="381"/>
      <c r="I267" s="248"/>
      <c r="J267" s="248"/>
      <c r="K267" s="248"/>
      <c r="L267" s="248"/>
      <c r="M267" s="248"/>
      <c r="N267" s="248"/>
      <c r="O267" s="248"/>
      <c r="P267" s="248"/>
      <c r="Q267" s="248"/>
      <c r="R267" s="248"/>
      <c r="S267" s="248"/>
      <c r="T267" s="248"/>
      <c r="U267" s="248"/>
      <c r="V267" s="248"/>
      <c r="W267" s="248"/>
      <c r="X267" s="248"/>
      <c r="Y267" s="248"/>
      <c r="Z267" s="248"/>
      <c r="AA267" s="248"/>
      <c r="AB267" s="248"/>
      <c r="AC267" s="248"/>
      <c r="AD267" s="248"/>
      <c r="AE267" s="248"/>
      <c r="AF267" s="248"/>
      <c r="AG267" s="248"/>
      <c r="AH267" s="248"/>
      <c r="AI267" s="248"/>
      <c r="AJ267" s="248"/>
      <c r="AK267" s="248"/>
      <c r="AL267" s="248"/>
      <c r="AM267" s="248"/>
      <c r="AN267" s="248"/>
      <c r="AO267" s="248"/>
      <c r="AP267" s="248"/>
      <c r="AQ267" s="248"/>
      <c r="AR267" s="248"/>
      <c r="AS267" s="248"/>
      <c r="AT267" s="248"/>
      <c r="AU267" s="248"/>
      <c r="AV267" s="248"/>
      <c r="AW267" s="248"/>
      <c r="AX267" s="248"/>
      <c r="AY267" s="248"/>
      <c r="AZ267" s="248"/>
      <c r="BA267" s="248"/>
      <c r="BB267" s="248"/>
      <c r="BC267" s="248"/>
      <c r="BD267" s="248"/>
      <c r="BE267" s="248"/>
      <c r="BF267" s="248"/>
      <c r="BG267" s="248"/>
      <c r="BH267" s="248"/>
      <c r="BI267" s="248"/>
      <c r="BJ267" s="248"/>
      <c r="BK267" s="248"/>
      <c r="BL267" s="248"/>
      <c r="BM267" s="248"/>
      <c r="BN267" s="248"/>
      <c r="BO267" s="248"/>
      <c r="BP267" s="248"/>
      <c r="BQ267" s="248"/>
      <c r="BR267" s="248"/>
      <c r="BS267" s="248"/>
      <c r="BT267" s="248"/>
      <c r="BU267" s="248"/>
      <c r="BV267" s="248"/>
      <c r="BW267" s="248"/>
      <c r="BX267" s="248"/>
      <c r="BY267" s="248"/>
    </row>
    <row r="268" spans="1:77" ht="12" customHeight="1" x14ac:dyDescent="0.25">
      <c r="A268" s="225"/>
      <c r="B268" s="225"/>
      <c r="C268" s="225"/>
      <c r="D268" s="381"/>
      <c r="E268" s="381"/>
      <c r="F268" s="381"/>
      <c r="G268" s="381"/>
      <c r="H268" s="381"/>
      <c r="I268" s="248"/>
      <c r="J268" s="248"/>
      <c r="K268" s="248"/>
      <c r="L268" s="248"/>
      <c r="M268" s="248"/>
      <c r="N268" s="248"/>
      <c r="O268" s="248"/>
      <c r="P268" s="248"/>
      <c r="Q268" s="248"/>
      <c r="R268" s="248"/>
      <c r="S268" s="248"/>
      <c r="T268" s="248"/>
      <c r="U268" s="248"/>
      <c r="V268" s="248"/>
      <c r="W268" s="248"/>
      <c r="X268" s="248"/>
      <c r="Y268" s="248"/>
      <c r="Z268" s="248"/>
      <c r="AA268" s="248"/>
      <c r="AB268" s="248"/>
      <c r="AC268" s="248"/>
      <c r="AD268" s="248"/>
      <c r="AE268" s="248"/>
      <c r="AF268" s="248"/>
      <c r="AG268" s="248"/>
      <c r="AH268" s="248"/>
      <c r="AI268" s="248"/>
      <c r="AJ268" s="248"/>
      <c r="AK268" s="248"/>
      <c r="AL268" s="248"/>
      <c r="AM268" s="248"/>
      <c r="AN268" s="248"/>
      <c r="AO268" s="248"/>
      <c r="AP268" s="248"/>
      <c r="AQ268" s="248"/>
      <c r="AR268" s="248"/>
      <c r="AS268" s="248"/>
      <c r="AT268" s="248"/>
      <c r="AU268" s="248"/>
      <c r="AV268" s="248"/>
      <c r="AW268" s="248"/>
      <c r="AX268" s="248"/>
      <c r="AY268" s="248"/>
      <c r="AZ268" s="248"/>
      <c r="BA268" s="248"/>
      <c r="BB268" s="248"/>
      <c r="BC268" s="248"/>
      <c r="BD268" s="248"/>
      <c r="BE268" s="248"/>
      <c r="BF268" s="248"/>
      <c r="BG268" s="248"/>
      <c r="BH268" s="248"/>
      <c r="BI268" s="248"/>
      <c r="BJ268" s="248"/>
      <c r="BK268" s="248"/>
      <c r="BL268" s="248"/>
      <c r="BM268" s="248"/>
      <c r="BN268" s="248"/>
      <c r="BO268" s="248"/>
      <c r="BP268" s="248"/>
      <c r="BQ268" s="248"/>
      <c r="BR268" s="248"/>
      <c r="BS268" s="248"/>
      <c r="BT268" s="248"/>
      <c r="BU268" s="248"/>
      <c r="BV268" s="248"/>
      <c r="BW268" s="248"/>
      <c r="BX268" s="248"/>
      <c r="BY268" s="248"/>
    </row>
    <row r="269" spans="1:77" ht="12" customHeight="1" x14ac:dyDescent="0.25">
      <c r="A269" s="225"/>
      <c r="B269" s="225"/>
      <c r="C269" s="225"/>
      <c r="D269" s="381"/>
      <c r="E269" s="381"/>
      <c r="F269" s="381"/>
      <c r="G269" s="381"/>
      <c r="H269" s="381"/>
      <c r="I269" s="248"/>
      <c r="J269" s="248"/>
      <c r="K269" s="248"/>
      <c r="L269" s="248"/>
      <c r="M269" s="248"/>
      <c r="N269" s="248"/>
      <c r="O269" s="248"/>
      <c r="P269" s="248"/>
      <c r="Q269" s="248"/>
      <c r="R269" s="248"/>
      <c r="S269" s="248"/>
      <c r="T269" s="248"/>
      <c r="U269" s="248"/>
      <c r="V269" s="248"/>
      <c r="W269" s="248"/>
      <c r="X269" s="248"/>
      <c r="Y269" s="248"/>
      <c r="Z269" s="248"/>
      <c r="AA269" s="248"/>
      <c r="AB269" s="248"/>
      <c r="AC269" s="248"/>
      <c r="AD269" s="248"/>
      <c r="AE269" s="248"/>
      <c r="AF269" s="248"/>
      <c r="AG269" s="248"/>
      <c r="AH269" s="248"/>
      <c r="AI269" s="248"/>
      <c r="AJ269" s="248"/>
      <c r="AK269" s="248"/>
      <c r="AL269" s="248"/>
      <c r="AM269" s="248"/>
      <c r="AN269" s="248"/>
      <c r="AO269" s="248"/>
      <c r="AP269" s="248"/>
      <c r="AQ269" s="248"/>
      <c r="AR269" s="248"/>
      <c r="AS269" s="248"/>
      <c r="AT269" s="248"/>
      <c r="AU269" s="248"/>
      <c r="AV269" s="248"/>
      <c r="AW269" s="248"/>
      <c r="AX269" s="248"/>
      <c r="AY269" s="248"/>
      <c r="AZ269" s="248"/>
      <c r="BA269" s="248"/>
      <c r="BB269" s="248"/>
      <c r="BC269" s="248"/>
      <c r="BD269" s="248"/>
      <c r="BE269" s="248"/>
      <c r="BF269" s="248"/>
      <c r="BG269" s="248"/>
      <c r="BH269" s="248"/>
      <c r="BI269" s="248"/>
      <c r="BJ269" s="248"/>
      <c r="BK269" s="248"/>
      <c r="BL269" s="248"/>
      <c r="BM269" s="248"/>
      <c r="BN269" s="248"/>
      <c r="BO269" s="248"/>
      <c r="BP269" s="248"/>
      <c r="BQ269" s="248"/>
      <c r="BR269" s="248"/>
      <c r="BS269" s="248"/>
      <c r="BT269" s="248"/>
      <c r="BU269" s="248"/>
      <c r="BV269" s="248"/>
      <c r="BW269" s="248"/>
      <c r="BX269" s="248"/>
      <c r="BY269" s="248"/>
    </row>
    <row r="270" spans="1:77" ht="12" customHeight="1" x14ac:dyDescent="0.25">
      <c r="A270" s="225"/>
      <c r="B270" s="225"/>
      <c r="C270" s="225"/>
      <c r="D270" s="381"/>
      <c r="E270" s="381"/>
      <c r="F270" s="381"/>
      <c r="G270" s="381"/>
      <c r="H270" s="381"/>
      <c r="I270" s="248"/>
      <c r="J270" s="248"/>
      <c r="K270" s="248"/>
      <c r="L270" s="248"/>
      <c r="M270" s="248"/>
      <c r="N270" s="248"/>
      <c r="O270" s="248"/>
      <c r="P270" s="248"/>
      <c r="Q270" s="248"/>
      <c r="R270" s="248"/>
      <c r="S270" s="248"/>
      <c r="T270" s="248"/>
      <c r="U270" s="248"/>
      <c r="V270" s="248"/>
      <c r="W270" s="248"/>
      <c r="X270" s="248"/>
      <c r="Y270" s="248"/>
      <c r="Z270" s="248"/>
      <c r="AA270" s="248"/>
      <c r="AB270" s="248"/>
      <c r="AC270" s="248"/>
      <c r="AD270" s="248"/>
      <c r="AE270" s="248"/>
      <c r="AF270" s="248"/>
      <c r="AG270" s="248"/>
      <c r="AH270" s="248"/>
      <c r="AI270" s="248"/>
      <c r="AJ270" s="248"/>
      <c r="AK270" s="248"/>
      <c r="AL270" s="248"/>
      <c r="AM270" s="248"/>
      <c r="AN270" s="248"/>
      <c r="AO270" s="248"/>
      <c r="AP270" s="248"/>
      <c r="AQ270" s="248"/>
      <c r="AR270" s="248"/>
      <c r="AS270" s="248"/>
      <c r="AT270" s="248"/>
      <c r="AU270" s="248"/>
      <c r="AV270" s="248"/>
      <c r="AW270" s="248"/>
      <c r="AX270" s="248"/>
      <c r="AY270" s="248"/>
      <c r="AZ270" s="248"/>
      <c r="BA270" s="248"/>
      <c r="BB270" s="248"/>
      <c r="BC270" s="248"/>
      <c r="BD270" s="248"/>
      <c r="BE270" s="248"/>
      <c r="BF270" s="248"/>
      <c r="BG270" s="248"/>
      <c r="BH270" s="248"/>
      <c r="BI270" s="248"/>
      <c r="BJ270" s="248"/>
      <c r="BK270" s="248"/>
      <c r="BL270" s="248"/>
      <c r="BM270" s="248"/>
      <c r="BN270" s="248"/>
      <c r="BO270" s="248"/>
      <c r="BP270" s="248"/>
      <c r="BQ270" s="248"/>
      <c r="BR270" s="248"/>
      <c r="BS270" s="248"/>
      <c r="BT270" s="248"/>
      <c r="BU270" s="248"/>
      <c r="BV270" s="248"/>
      <c r="BW270" s="248"/>
      <c r="BX270" s="248"/>
      <c r="BY270" s="248"/>
    </row>
    <row r="271" spans="1:77" ht="12" customHeight="1" x14ac:dyDescent="0.25">
      <c r="A271" s="225"/>
      <c r="B271" s="225"/>
      <c r="C271" s="225"/>
      <c r="D271" s="381"/>
      <c r="E271" s="381"/>
      <c r="F271" s="381"/>
      <c r="G271" s="381"/>
      <c r="H271" s="381"/>
      <c r="I271" s="248"/>
      <c r="J271" s="248"/>
      <c r="K271" s="248"/>
      <c r="L271" s="248"/>
      <c r="M271" s="248"/>
      <c r="N271" s="248"/>
      <c r="O271" s="248"/>
      <c r="P271" s="248"/>
      <c r="Q271" s="248"/>
      <c r="R271" s="248"/>
      <c r="S271" s="248"/>
      <c r="T271" s="248"/>
      <c r="U271" s="248"/>
      <c r="V271" s="248"/>
      <c r="W271" s="248"/>
      <c r="X271" s="248"/>
      <c r="Y271" s="248"/>
      <c r="Z271" s="248"/>
      <c r="AA271" s="248"/>
      <c r="AB271" s="248"/>
      <c r="AC271" s="248"/>
      <c r="AD271" s="248"/>
      <c r="AE271" s="248"/>
      <c r="AF271" s="248"/>
      <c r="AG271" s="248"/>
      <c r="AH271" s="248"/>
      <c r="AI271" s="248"/>
      <c r="AJ271" s="248"/>
      <c r="AK271" s="248"/>
      <c r="AL271" s="248"/>
      <c r="AM271" s="248"/>
      <c r="AN271" s="248"/>
      <c r="AO271" s="248"/>
      <c r="AP271" s="248"/>
      <c r="AQ271" s="248"/>
      <c r="AR271" s="248"/>
      <c r="AS271" s="248"/>
      <c r="AT271" s="248"/>
      <c r="AU271" s="248"/>
      <c r="AV271" s="248"/>
      <c r="AW271" s="248"/>
      <c r="AX271" s="248"/>
      <c r="AY271" s="248"/>
      <c r="AZ271" s="248"/>
      <c r="BA271" s="248"/>
      <c r="BB271" s="248"/>
      <c r="BC271" s="248"/>
      <c r="BD271" s="248"/>
      <c r="BE271" s="248"/>
      <c r="BF271" s="248"/>
      <c r="BG271" s="248"/>
      <c r="BH271" s="248"/>
      <c r="BI271" s="248"/>
      <c r="BJ271" s="248"/>
      <c r="BK271" s="248"/>
      <c r="BL271" s="248"/>
      <c r="BM271" s="248"/>
      <c r="BN271" s="248"/>
      <c r="BO271" s="248"/>
      <c r="BP271" s="248"/>
      <c r="BQ271" s="248"/>
      <c r="BR271" s="248"/>
      <c r="BS271" s="248"/>
      <c r="BT271" s="248"/>
      <c r="BU271" s="248"/>
      <c r="BV271" s="248"/>
      <c r="BW271" s="248"/>
      <c r="BX271" s="248"/>
      <c r="BY271" s="248"/>
    </row>
    <row r="272" spans="1:77" ht="12" customHeight="1" x14ac:dyDescent="0.25">
      <c r="A272" s="225"/>
      <c r="B272" s="225"/>
      <c r="C272" s="225"/>
      <c r="D272" s="381"/>
      <c r="E272" s="381"/>
      <c r="F272" s="381"/>
      <c r="G272" s="381"/>
      <c r="H272" s="381"/>
      <c r="I272" s="248"/>
      <c r="J272" s="248"/>
      <c r="K272" s="248"/>
      <c r="L272" s="248"/>
      <c r="M272" s="248"/>
      <c r="N272" s="248"/>
      <c r="O272" s="248"/>
      <c r="P272" s="248"/>
      <c r="Q272" s="248"/>
      <c r="R272" s="248"/>
      <c r="S272" s="248"/>
      <c r="T272" s="248"/>
      <c r="U272" s="248"/>
      <c r="V272" s="248"/>
      <c r="W272" s="248"/>
      <c r="X272" s="248"/>
      <c r="Y272" s="248"/>
      <c r="Z272" s="248"/>
      <c r="AA272" s="248"/>
      <c r="AB272" s="248"/>
      <c r="AC272" s="248"/>
      <c r="AD272" s="248"/>
      <c r="AE272" s="248"/>
      <c r="AF272" s="248"/>
      <c r="AG272" s="248"/>
      <c r="AH272" s="248"/>
      <c r="AI272" s="248"/>
      <c r="AJ272" s="248"/>
      <c r="AK272" s="248"/>
      <c r="AL272" s="248"/>
      <c r="AM272" s="248"/>
      <c r="AN272" s="248"/>
      <c r="AO272" s="248"/>
      <c r="AP272" s="248"/>
      <c r="AQ272" s="248"/>
      <c r="AR272" s="248"/>
      <c r="AS272" s="248"/>
      <c r="AT272" s="248"/>
      <c r="AU272" s="248"/>
      <c r="AV272" s="248"/>
      <c r="AW272" s="248"/>
      <c r="AX272" s="248"/>
      <c r="AY272" s="248"/>
      <c r="AZ272" s="248"/>
      <c r="BA272" s="248"/>
      <c r="BB272" s="248"/>
      <c r="BC272" s="248"/>
      <c r="BD272" s="248"/>
      <c r="BE272" s="248"/>
      <c r="BF272" s="248"/>
      <c r="BG272" s="248"/>
      <c r="BH272" s="248"/>
      <c r="BI272" s="248"/>
      <c r="BJ272" s="248"/>
      <c r="BK272" s="248"/>
      <c r="BL272" s="248"/>
      <c r="BM272" s="248"/>
      <c r="BN272" s="248"/>
      <c r="BO272" s="248"/>
      <c r="BP272" s="248"/>
      <c r="BQ272" s="248"/>
      <c r="BR272" s="248"/>
      <c r="BS272" s="248"/>
      <c r="BT272" s="248"/>
      <c r="BU272" s="248"/>
      <c r="BV272" s="248"/>
      <c r="BW272" s="248"/>
      <c r="BX272" s="248"/>
      <c r="BY272" s="248"/>
    </row>
    <row r="273" spans="1:77" ht="12" customHeight="1" x14ac:dyDescent="0.25">
      <c r="A273" s="225"/>
      <c r="B273" s="225"/>
      <c r="C273" s="225"/>
      <c r="D273" s="381"/>
      <c r="E273" s="381"/>
      <c r="F273" s="381"/>
      <c r="G273" s="381"/>
      <c r="H273" s="381"/>
      <c r="I273" s="248"/>
      <c r="J273" s="248"/>
      <c r="K273" s="248"/>
      <c r="L273" s="248"/>
      <c r="M273" s="248"/>
      <c r="N273" s="248"/>
      <c r="O273" s="248"/>
      <c r="P273" s="248"/>
      <c r="Q273" s="248"/>
      <c r="R273" s="248"/>
      <c r="S273" s="248"/>
      <c r="T273" s="248"/>
      <c r="U273" s="248"/>
      <c r="V273" s="248"/>
      <c r="W273" s="248"/>
      <c r="X273" s="248"/>
      <c r="Y273" s="248"/>
      <c r="Z273" s="248"/>
      <c r="AA273" s="248"/>
      <c r="AB273" s="248"/>
      <c r="AC273" s="248"/>
      <c r="AD273" s="248"/>
      <c r="AE273" s="248"/>
      <c r="AF273" s="248"/>
      <c r="AG273" s="248"/>
      <c r="AH273" s="248"/>
      <c r="AI273" s="248"/>
      <c r="AJ273" s="248"/>
      <c r="AK273" s="248"/>
      <c r="AL273" s="248"/>
      <c r="AM273" s="248"/>
      <c r="AN273" s="248"/>
      <c r="AO273" s="248"/>
      <c r="AP273" s="248"/>
      <c r="AQ273" s="248"/>
      <c r="AR273" s="248"/>
      <c r="AS273" s="248"/>
      <c r="AT273" s="248"/>
      <c r="AU273" s="248"/>
      <c r="AV273" s="248"/>
      <c r="AW273" s="248"/>
      <c r="AX273" s="248"/>
      <c r="AY273" s="248"/>
      <c r="AZ273" s="248"/>
      <c r="BA273" s="248"/>
      <c r="BB273" s="248"/>
      <c r="BC273" s="248"/>
      <c r="BD273" s="248"/>
      <c r="BE273" s="248"/>
      <c r="BF273" s="248"/>
      <c r="BG273" s="248"/>
      <c r="BH273" s="248"/>
      <c r="BI273" s="248"/>
      <c r="BJ273" s="248"/>
      <c r="BK273" s="248"/>
      <c r="BL273" s="248"/>
      <c r="BM273" s="248"/>
      <c r="BN273" s="248"/>
      <c r="BO273" s="248"/>
      <c r="BP273" s="248"/>
      <c r="BQ273" s="248"/>
      <c r="BR273" s="248"/>
      <c r="BS273" s="248"/>
      <c r="BT273" s="248"/>
      <c r="BU273" s="248"/>
      <c r="BV273" s="248"/>
      <c r="BW273" s="248"/>
      <c r="BX273" s="248"/>
      <c r="BY273" s="248"/>
    </row>
    <row r="274" spans="1:77" ht="12" customHeight="1" x14ac:dyDescent="0.25">
      <c r="A274" s="225"/>
      <c r="B274" s="225"/>
      <c r="C274" s="225"/>
      <c r="D274" s="381"/>
      <c r="E274" s="381"/>
      <c r="F274" s="381"/>
      <c r="G274" s="381"/>
      <c r="H274" s="381"/>
      <c r="I274" s="248"/>
      <c r="J274" s="248"/>
      <c r="K274" s="248"/>
      <c r="L274" s="248"/>
      <c r="M274" s="248"/>
      <c r="N274" s="248"/>
      <c r="O274" s="248"/>
      <c r="P274" s="248"/>
      <c r="Q274" s="248"/>
      <c r="R274" s="248"/>
      <c r="S274" s="248"/>
      <c r="T274" s="248"/>
      <c r="U274" s="248"/>
      <c r="V274" s="248"/>
      <c r="W274" s="248"/>
      <c r="X274" s="248"/>
      <c r="Y274" s="248"/>
      <c r="Z274" s="248"/>
      <c r="AA274" s="248"/>
      <c r="AB274" s="248"/>
      <c r="AC274" s="248"/>
      <c r="AD274" s="248"/>
      <c r="AE274" s="248"/>
      <c r="AF274" s="248"/>
      <c r="AG274" s="248"/>
      <c r="AH274" s="248"/>
      <c r="AI274" s="248"/>
      <c r="AJ274" s="248"/>
      <c r="AK274" s="248"/>
      <c r="AL274" s="248"/>
      <c r="AM274" s="248"/>
      <c r="AN274" s="248"/>
      <c r="AO274" s="248"/>
      <c r="AP274" s="248"/>
      <c r="AQ274" s="248"/>
      <c r="AR274" s="248"/>
      <c r="AS274" s="248"/>
      <c r="AT274" s="248"/>
      <c r="AU274" s="248"/>
      <c r="AV274" s="248"/>
      <c r="AW274" s="248"/>
      <c r="AX274" s="248"/>
      <c r="AY274" s="248"/>
      <c r="AZ274" s="248"/>
      <c r="BA274" s="248"/>
      <c r="BB274" s="248"/>
      <c r="BC274" s="248"/>
      <c r="BD274" s="248"/>
      <c r="BE274" s="248"/>
      <c r="BF274" s="248"/>
      <c r="BG274" s="248"/>
      <c r="BH274" s="248"/>
      <c r="BI274" s="248"/>
      <c r="BJ274" s="248"/>
      <c r="BK274" s="248"/>
      <c r="BL274" s="248"/>
      <c r="BM274" s="248"/>
      <c r="BN274" s="248"/>
      <c r="BO274" s="248"/>
      <c r="BP274" s="248"/>
      <c r="BQ274" s="248"/>
      <c r="BR274" s="248"/>
      <c r="BS274" s="248"/>
      <c r="BT274" s="248"/>
      <c r="BU274" s="248"/>
      <c r="BV274" s="248"/>
      <c r="BW274" s="248"/>
      <c r="BX274" s="248"/>
      <c r="BY274" s="248"/>
    </row>
    <row r="275" spans="1:77" ht="12" customHeight="1" x14ac:dyDescent="0.25">
      <c r="A275" s="225"/>
      <c r="B275" s="225"/>
      <c r="C275" s="225"/>
      <c r="D275" s="381"/>
      <c r="E275" s="381"/>
      <c r="F275" s="381"/>
      <c r="G275" s="381"/>
      <c r="H275" s="381"/>
      <c r="I275" s="248"/>
      <c r="J275" s="248"/>
      <c r="K275" s="248"/>
      <c r="L275" s="248"/>
      <c r="M275" s="248"/>
      <c r="N275" s="248"/>
      <c r="O275" s="248"/>
      <c r="P275" s="248"/>
      <c r="Q275" s="248"/>
      <c r="R275" s="248"/>
      <c r="S275" s="248"/>
      <c r="T275" s="248"/>
      <c r="U275" s="248"/>
      <c r="V275" s="248"/>
      <c r="W275" s="248"/>
      <c r="X275" s="248"/>
      <c r="Y275" s="248"/>
      <c r="Z275" s="248"/>
      <c r="AA275" s="248"/>
      <c r="AB275" s="248"/>
      <c r="AC275" s="248"/>
      <c r="AD275" s="248"/>
      <c r="AE275" s="248"/>
      <c r="AF275" s="248"/>
      <c r="AG275" s="248"/>
      <c r="AH275" s="248"/>
      <c r="AI275" s="248"/>
      <c r="AJ275" s="248"/>
      <c r="AK275" s="248"/>
      <c r="AL275" s="248"/>
      <c r="AM275" s="248"/>
      <c r="AN275" s="248"/>
      <c r="AO275" s="248"/>
      <c r="AP275" s="248"/>
      <c r="AQ275" s="248"/>
      <c r="AR275" s="248"/>
      <c r="AS275" s="248"/>
      <c r="AT275" s="248"/>
      <c r="AU275" s="248"/>
      <c r="AV275" s="248"/>
      <c r="AW275" s="248"/>
      <c r="AX275" s="248"/>
      <c r="AY275" s="248"/>
      <c r="AZ275" s="248"/>
      <c r="BA275" s="248"/>
      <c r="BB275" s="248"/>
      <c r="BC275" s="248"/>
      <c r="BD275" s="248"/>
      <c r="BE275" s="248"/>
      <c r="BF275" s="248"/>
      <c r="BG275" s="248"/>
      <c r="BH275" s="248"/>
      <c r="BI275" s="248"/>
      <c r="BJ275" s="248"/>
      <c r="BK275" s="248"/>
      <c r="BL275" s="248"/>
      <c r="BM275" s="248"/>
      <c r="BN275" s="248"/>
      <c r="BO275" s="248"/>
      <c r="BP275" s="248"/>
      <c r="BQ275" s="248"/>
      <c r="BR275" s="248"/>
      <c r="BS275" s="248"/>
      <c r="BT275" s="248"/>
      <c r="BU275" s="248"/>
      <c r="BV275" s="248"/>
      <c r="BW275" s="248"/>
      <c r="BX275" s="248"/>
      <c r="BY275" s="248"/>
    </row>
    <row r="276" spans="1:77" ht="12" customHeight="1" x14ac:dyDescent="0.25">
      <c r="A276" s="225"/>
      <c r="B276" s="225"/>
      <c r="C276" s="225"/>
      <c r="D276" s="381"/>
      <c r="E276" s="381"/>
      <c r="F276" s="381"/>
      <c r="G276" s="381"/>
      <c r="H276" s="381"/>
      <c r="I276" s="248"/>
      <c r="J276" s="248"/>
      <c r="K276" s="248"/>
      <c r="L276" s="248"/>
      <c r="M276" s="248"/>
      <c r="N276" s="248"/>
      <c r="O276" s="248"/>
      <c r="P276" s="248"/>
      <c r="Q276" s="248"/>
      <c r="R276" s="248"/>
      <c r="S276" s="248"/>
      <c r="T276" s="248"/>
      <c r="U276" s="248"/>
      <c r="V276" s="248"/>
      <c r="W276" s="248"/>
      <c r="X276" s="248"/>
      <c r="Y276" s="248"/>
      <c r="Z276" s="248"/>
      <c r="AA276" s="248"/>
      <c r="AB276" s="248"/>
      <c r="AC276" s="248"/>
      <c r="AD276" s="248"/>
      <c r="AE276" s="248"/>
      <c r="AF276" s="248"/>
      <c r="AG276" s="248"/>
      <c r="AH276" s="248"/>
      <c r="AI276" s="248"/>
      <c r="AJ276" s="248"/>
      <c r="AK276" s="248"/>
      <c r="AL276" s="248"/>
      <c r="AM276" s="248"/>
      <c r="AN276" s="248"/>
      <c r="AO276" s="248"/>
      <c r="AP276" s="248"/>
      <c r="AQ276" s="248"/>
      <c r="AR276" s="248"/>
      <c r="AS276" s="248"/>
      <c r="AT276" s="248"/>
      <c r="AU276" s="248"/>
      <c r="AV276" s="248"/>
      <c r="AW276" s="248"/>
      <c r="AX276" s="248"/>
      <c r="AY276" s="248"/>
      <c r="AZ276" s="248"/>
      <c r="BA276" s="248"/>
      <c r="BB276" s="248"/>
      <c r="BC276" s="248"/>
      <c r="BD276" s="248"/>
      <c r="BE276" s="248"/>
      <c r="BF276" s="248"/>
      <c r="BG276" s="248"/>
      <c r="BH276" s="248"/>
      <c r="BI276" s="248"/>
      <c r="BJ276" s="248"/>
      <c r="BK276" s="248"/>
      <c r="BL276" s="248"/>
      <c r="BM276" s="248"/>
      <c r="BN276" s="248"/>
      <c r="BO276" s="248"/>
      <c r="BP276" s="248"/>
      <c r="BQ276" s="248"/>
      <c r="BR276" s="248"/>
      <c r="BS276" s="248"/>
      <c r="BT276" s="248"/>
      <c r="BU276" s="248"/>
      <c r="BV276" s="248"/>
      <c r="BW276" s="248"/>
      <c r="BX276" s="248"/>
      <c r="BY276" s="248"/>
    </row>
    <row r="277" spans="1:77" ht="12" customHeight="1" x14ac:dyDescent="0.25">
      <c r="A277" s="225"/>
      <c r="B277" s="225"/>
      <c r="C277" s="225"/>
      <c r="D277" s="381"/>
      <c r="E277" s="381"/>
      <c r="F277" s="381"/>
      <c r="G277" s="381"/>
      <c r="H277" s="381"/>
      <c r="I277" s="248"/>
      <c r="J277" s="248"/>
      <c r="K277" s="248"/>
      <c r="L277" s="248"/>
      <c r="M277" s="248"/>
      <c r="N277" s="248"/>
      <c r="O277" s="248"/>
      <c r="P277" s="248"/>
      <c r="Q277" s="248"/>
      <c r="R277" s="248"/>
      <c r="S277" s="248"/>
      <c r="T277" s="248"/>
      <c r="U277" s="248"/>
      <c r="V277" s="248"/>
      <c r="W277" s="248"/>
      <c r="X277" s="248"/>
      <c r="Y277" s="248"/>
      <c r="Z277" s="248"/>
      <c r="AA277" s="248"/>
      <c r="AB277" s="248"/>
      <c r="AC277" s="248"/>
      <c r="AD277" s="248"/>
      <c r="AE277" s="248"/>
      <c r="AF277" s="248"/>
      <c r="AG277" s="248"/>
      <c r="AH277" s="248"/>
      <c r="AI277" s="248"/>
      <c r="AJ277" s="248"/>
      <c r="AK277" s="248"/>
      <c r="AL277" s="248"/>
      <c r="AM277" s="248"/>
      <c r="AN277" s="248"/>
      <c r="AO277" s="248"/>
      <c r="AP277" s="248"/>
      <c r="AQ277" s="248"/>
      <c r="AR277" s="248"/>
      <c r="AS277" s="248"/>
      <c r="AT277" s="248"/>
      <c r="AU277" s="248"/>
      <c r="AV277" s="248"/>
      <c r="AW277" s="248"/>
      <c r="AX277" s="248"/>
      <c r="AY277" s="248"/>
      <c r="AZ277" s="248"/>
      <c r="BA277" s="248"/>
      <c r="BB277" s="248"/>
      <c r="BC277" s="248"/>
      <c r="BD277" s="248"/>
      <c r="BE277" s="248"/>
      <c r="BF277" s="248"/>
      <c r="BG277" s="248"/>
      <c r="BH277" s="248"/>
      <c r="BI277" s="248"/>
      <c r="BJ277" s="248"/>
      <c r="BK277" s="248"/>
      <c r="BL277" s="248"/>
      <c r="BM277" s="248"/>
      <c r="BN277" s="248"/>
      <c r="BO277" s="248"/>
      <c r="BP277" s="248"/>
      <c r="BQ277" s="248"/>
      <c r="BR277" s="248"/>
      <c r="BS277" s="248"/>
      <c r="BT277" s="248"/>
      <c r="BU277" s="248"/>
      <c r="BV277" s="248"/>
      <c r="BW277" s="248"/>
      <c r="BX277" s="248"/>
      <c r="BY277" s="248"/>
    </row>
    <row r="278" spans="1:77" ht="12" customHeight="1" x14ac:dyDescent="0.25">
      <c r="A278" s="225"/>
      <c r="B278" s="225"/>
      <c r="C278" s="225"/>
      <c r="D278" s="381"/>
      <c r="E278" s="381"/>
      <c r="F278" s="381"/>
      <c r="G278" s="381"/>
      <c r="H278" s="381"/>
      <c r="I278" s="248"/>
      <c r="J278" s="248"/>
      <c r="K278" s="248"/>
      <c r="L278" s="248"/>
      <c r="M278" s="248"/>
      <c r="N278" s="248"/>
      <c r="O278" s="248"/>
      <c r="P278" s="248"/>
      <c r="Q278" s="248"/>
      <c r="R278" s="248"/>
      <c r="S278" s="248"/>
      <c r="T278" s="248"/>
      <c r="U278" s="248"/>
      <c r="V278" s="248"/>
      <c r="W278" s="248"/>
      <c r="X278" s="248"/>
      <c r="Y278" s="248"/>
      <c r="Z278" s="248"/>
      <c r="AA278" s="248"/>
      <c r="AB278" s="248"/>
      <c r="AC278" s="248"/>
      <c r="AD278" s="248"/>
      <c r="AE278" s="248"/>
      <c r="AF278" s="248"/>
      <c r="AG278" s="248"/>
      <c r="AH278" s="248"/>
      <c r="AI278" s="248"/>
      <c r="AJ278" s="248"/>
      <c r="AK278" s="248"/>
      <c r="AL278" s="248"/>
      <c r="AM278" s="248"/>
      <c r="AN278" s="248"/>
      <c r="AO278" s="248"/>
      <c r="AP278" s="248"/>
      <c r="AQ278" s="248"/>
      <c r="AR278" s="248"/>
      <c r="AS278" s="248"/>
      <c r="AT278" s="248"/>
      <c r="AU278" s="248"/>
      <c r="AV278" s="248"/>
      <c r="AW278" s="248"/>
      <c r="AX278" s="248"/>
      <c r="AY278" s="248"/>
      <c r="AZ278" s="248"/>
      <c r="BA278" s="248"/>
      <c r="BB278" s="248"/>
      <c r="BC278" s="248"/>
      <c r="BD278" s="248"/>
      <c r="BE278" s="248"/>
      <c r="BF278" s="248"/>
      <c r="BG278" s="248"/>
      <c r="BH278" s="248"/>
      <c r="BI278" s="248"/>
      <c r="BJ278" s="248"/>
      <c r="BK278" s="248"/>
      <c r="BL278" s="248"/>
      <c r="BM278" s="248"/>
      <c r="BN278" s="248"/>
      <c r="BO278" s="248"/>
      <c r="BP278" s="248"/>
      <c r="BQ278" s="248"/>
      <c r="BR278" s="248"/>
      <c r="BS278" s="248"/>
      <c r="BT278" s="248"/>
      <c r="BU278" s="248"/>
      <c r="BV278" s="248"/>
      <c r="BW278" s="248"/>
      <c r="BX278" s="248"/>
      <c r="BY278" s="248"/>
    </row>
    <row r="279" spans="1:77" ht="12" customHeight="1" x14ac:dyDescent="0.25">
      <c r="A279" s="225"/>
      <c r="B279" s="225"/>
      <c r="C279" s="225"/>
      <c r="D279" s="381"/>
      <c r="E279" s="381"/>
      <c r="F279" s="381"/>
      <c r="G279" s="381"/>
      <c r="H279" s="381"/>
      <c r="I279" s="248"/>
      <c r="J279" s="248"/>
      <c r="K279" s="248"/>
      <c r="L279" s="248"/>
      <c r="M279" s="248"/>
      <c r="N279" s="248"/>
      <c r="O279" s="248"/>
      <c r="P279" s="248"/>
      <c r="Q279" s="248"/>
      <c r="R279" s="248"/>
      <c r="S279" s="248"/>
      <c r="T279" s="248"/>
      <c r="U279" s="248"/>
      <c r="V279" s="248"/>
      <c r="W279" s="248"/>
      <c r="X279" s="248"/>
      <c r="Y279" s="248"/>
      <c r="Z279" s="248"/>
      <c r="AA279" s="248"/>
      <c r="AB279" s="248"/>
      <c r="AC279" s="248"/>
      <c r="AD279" s="248"/>
      <c r="AE279" s="248"/>
      <c r="AF279" s="248"/>
      <c r="AG279" s="248"/>
      <c r="AH279" s="248"/>
      <c r="AI279" s="248"/>
      <c r="AJ279" s="248"/>
      <c r="AK279" s="248"/>
      <c r="AL279" s="248"/>
      <c r="AM279" s="248"/>
      <c r="AN279" s="248"/>
      <c r="AO279" s="248"/>
      <c r="AP279" s="248"/>
      <c r="AQ279" s="248"/>
      <c r="AR279" s="248"/>
      <c r="AS279" s="248"/>
      <c r="AT279" s="248"/>
      <c r="AU279" s="248"/>
      <c r="AV279" s="248"/>
      <c r="AW279" s="248"/>
      <c r="AX279" s="248"/>
      <c r="AY279" s="248"/>
      <c r="AZ279" s="248"/>
      <c r="BA279" s="248"/>
      <c r="BB279" s="248"/>
      <c r="BC279" s="248"/>
      <c r="BD279" s="248"/>
      <c r="BE279" s="248"/>
      <c r="BF279" s="248"/>
      <c r="BG279" s="248"/>
      <c r="BH279" s="248"/>
      <c r="BI279" s="248"/>
      <c r="BJ279" s="248"/>
      <c r="BK279" s="248"/>
      <c r="BL279" s="248"/>
      <c r="BM279" s="248"/>
      <c r="BN279" s="248"/>
      <c r="BO279" s="248"/>
      <c r="BP279" s="248"/>
      <c r="BQ279" s="248"/>
      <c r="BR279" s="248"/>
      <c r="BS279" s="248"/>
      <c r="BT279" s="248"/>
      <c r="BU279" s="248"/>
      <c r="BV279" s="248"/>
      <c r="BW279" s="248"/>
      <c r="BX279" s="248"/>
      <c r="BY279" s="248"/>
    </row>
    <row r="280" spans="1:77" ht="12" customHeight="1" x14ac:dyDescent="0.25">
      <c r="A280" s="225"/>
      <c r="B280" s="225"/>
      <c r="C280" s="225"/>
      <c r="D280" s="381"/>
      <c r="E280" s="381"/>
      <c r="F280" s="381"/>
      <c r="G280" s="381"/>
      <c r="H280" s="381"/>
      <c r="I280" s="248"/>
      <c r="J280" s="248"/>
      <c r="K280" s="248"/>
      <c r="L280" s="248"/>
      <c r="M280" s="248"/>
      <c r="N280" s="248"/>
      <c r="O280" s="248"/>
      <c r="P280" s="248"/>
      <c r="Q280" s="248"/>
      <c r="R280" s="248"/>
      <c r="S280" s="248"/>
      <c r="T280" s="248"/>
      <c r="U280" s="248"/>
      <c r="V280" s="248"/>
      <c r="W280" s="248"/>
      <c r="X280" s="248"/>
      <c r="Y280" s="248"/>
      <c r="Z280" s="248"/>
      <c r="AA280" s="248"/>
      <c r="AB280" s="248"/>
      <c r="AC280" s="248"/>
      <c r="AD280" s="248"/>
      <c r="AE280" s="248"/>
      <c r="AF280" s="248"/>
      <c r="AG280" s="248"/>
      <c r="AH280" s="248"/>
      <c r="AI280" s="248"/>
      <c r="AJ280" s="248"/>
      <c r="AK280" s="248"/>
      <c r="AL280" s="248"/>
      <c r="AM280" s="248"/>
      <c r="AN280" s="248"/>
      <c r="AO280" s="248"/>
      <c r="AP280" s="248"/>
      <c r="AQ280" s="248"/>
      <c r="AR280" s="248"/>
      <c r="AS280" s="248"/>
      <c r="AT280" s="248"/>
      <c r="AU280" s="248"/>
      <c r="AV280" s="248"/>
      <c r="AW280" s="248"/>
      <c r="AX280" s="248"/>
      <c r="AY280" s="248"/>
      <c r="AZ280" s="248"/>
      <c r="BA280" s="248"/>
      <c r="BB280" s="248"/>
      <c r="BC280" s="248"/>
      <c r="BD280" s="248"/>
      <c r="BE280" s="248"/>
      <c r="BF280" s="248"/>
      <c r="BG280" s="248"/>
      <c r="BH280" s="248"/>
      <c r="BI280" s="248"/>
      <c r="BJ280" s="248"/>
      <c r="BK280" s="248"/>
      <c r="BL280" s="248"/>
      <c r="BM280" s="248"/>
      <c r="BN280" s="248"/>
      <c r="BO280" s="248"/>
      <c r="BP280" s="248"/>
      <c r="BQ280" s="248"/>
      <c r="BR280" s="248"/>
      <c r="BS280" s="248"/>
      <c r="BT280" s="248"/>
      <c r="BU280" s="248"/>
      <c r="BV280" s="248"/>
      <c r="BW280" s="248"/>
      <c r="BX280" s="248"/>
      <c r="BY280" s="248"/>
    </row>
    <row r="281" spans="1:77" ht="12" customHeight="1" x14ac:dyDescent="0.25">
      <c r="A281" s="225"/>
      <c r="B281" s="225"/>
      <c r="C281" s="225"/>
      <c r="D281" s="381"/>
      <c r="E281" s="381"/>
      <c r="F281" s="381"/>
      <c r="G281" s="381"/>
      <c r="H281" s="381"/>
      <c r="I281" s="248"/>
      <c r="J281" s="248"/>
      <c r="K281" s="248"/>
      <c r="L281" s="248"/>
      <c r="M281" s="248"/>
      <c r="N281" s="248"/>
      <c r="O281" s="248"/>
      <c r="P281" s="248"/>
      <c r="Q281" s="248"/>
      <c r="R281" s="248"/>
      <c r="S281" s="248"/>
      <c r="T281" s="248"/>
      <c r="U281" s="248"/>
      <c r="V281" s="248"/>
      <c r="W281" s="248"/>
      <c r="X281" s="248"/>
      <c r="Y281" s="248"/>
      <c r="Z281" s="248"/>
      <c r="AA281" s="248"/>
      <c r="AB281" s="248"/>
      <c r="AC281" s="248"/>
      <c r="AD281" s="248"/>
      <c r="AE281" s="248"/>
      <c r="AF281" s="248"/>
      <c r="AG281" s="248"/>
      <c r="AH281" s="248"/>
      <c r="AI281" s="248"/>
      <c r="AJ281" s="248"/>
      <c r="AK281" s="248"/>
      <c r="AL281" s="248"/>
      <c r="AM281" s="248"/>
      <c r="AN281" s="248"/>
      <c r="AO281" s="248"/>
      <c r="AP281" s="248"/>
      <c r="AQ281" s="248"/>
      <c r="AR281" s="248"/>
      <c r="AS281" s="248"/>
      <c r="AT281" s="248"/>
      <c r="AU281" s="248"/>
      <c r="AV281" s="248"/>
      <c r="AW281" s="248"/>
      <c r="AX281" s="248"/>
      <c r="AY281" s="248"/>
      <c r="AZ281" s="248"/>
      <c r="BA281" s="248"/>
      <c r="BB281" s="248"/>
      <c r="BC281" s="248"/>
      <c r="BD281" s="248"/>
      <c r="BE281" s="248"/>
      <c r="BF281" s="248"/>
      <c r="BG281" s="248"/>
      <c r="BH281" s="248"/>
      <c r="BI281" s="248"/>
      <c r="BJ281" s="248"/>
      <c r="BK281" s="248"/>
      <c r="BL281" s="248"/>
      <c r="BM281" s="248"/>
      <c r="BN281" s="248"/>
      <c r="BO281" s="248"/>
      <c r="BP281" s="248"/>
      <c r="BQ281" s="248"/>
      <c r="BR281" s="248"/>
      <c r="BS281" s="248"/>
      <c r="BT281" s="248"/>
      <c r="BU281" s="248"/>
      <c r="BV281" s="248"/>
      <c r="BW281" s="248"/>
      <c r="BX281" s="248"/>
      <c r="BY281" s="248"/>
    </row>
    <row r="282" spans="1:77" ht="12" customHeight="1" x14ac:dyDescent="0.25">
      <c r="A282" s="225"/>
      <c r="B282" s="225"/>
      <c r="C282" s="225"/>
      <c r="D282" s="381"/>
      <c r="E282" s="381"/>
      <c r="F282" s="381"/>
      <c r="G282" s="381"/>
      <c r="H282" s="381"/>
      <c r="I282" s="248"/>
      <c r="J282" s="248"/>
      <c r="K282" s="248"/>
      <c r="L282" s="248"/>
      <c r="M282" s="248"/>
      <c r="N282" s="248"/>
      <c r="O282" s="248"/>
      <c r="P282" s="248"/>
      <c r="Q282" s="248"/>
      <c r="R282" s="248"/>
      <c r="S282" s="248"/>
      <c r="T282" s="248"/>
      <c r="U282" s="248"/>
      <c r="V282" s="248"/>
      <c r="W282" s="248"/>
      <c r="X282" s="248"/>
      <c r="Y282" s="248"/>
      <c r="Z282" s="248"/>
      <c r="AA282" s="248"/>
      <c r="AB282" s="248"/>
      <c r="AC282" s="248"/>
      <c r="AD282" s="248"/>
      <c r="AE282" s="248"/>
      <c r="AF282" s="248"/>
      <c r="AG282" s="248"/>
      <c r="AH282" s="248"/>
      <c r="AI282" s="248"/>
      <c r="AJ282" s="248"/>
      <c r="AK282" s="248"/>
      <c r="AL282" s="248"/>
      <c r="AM282" s="248"/>
      <c r="AN282" s="248"/>
      <c r="AO282" s="248"/>
      <c r="AP282" s="248"/>
      <c r="AQ282" s="248"/>
      <c r="AR282" s="248"/>
      <c r="AS282" s="248"/>
      <c r="AT282" s="248"/>
      <c r="AU282" s="248"/>
      <c r="AV282" s="248"/>
      <c r="AW282" s="248"/>
      <c r="AX282" s="248"/>
      <c r="AY282" s="248"/>
      <c r="AZ282" s="248"/>
      <c r="BA282" s="248"/>
      <c r="BB282" s="248"/>
      <c r="BC282" s="248"/>
      <c r="BD282" s="248"/>
      <c r="BE282" s="248"/>
      <c r="BF282" s="248"/>
      <c r="BG282" s="248"/>
      <c r="BH282" s="248"/>
      <c r="BI282" s="248"/>
      <c r="BJ282" s="248"/>
      <c r="BK282" s="248"/>
      <c r="BL282" s="248"/>
      <c r="BM282" s="248"/>
      <c r="BN282" s="248"/>
      <c r="BO282" s="248"/>
      <c r="BP282" s="248"/>
      <c r="BQ282" s="248"/>
      <c r="BR282" s="248"/>
      <c r="BS282" s="248"/>
      <c r="BT282" s="248"/>
      <c r="BU282" s="248"/>
      <c r="BV282" s="248"/>
      <c r="BW282" s="248"/>
      <c r="BX282" s="248"/>
      <c r="BY282" s="248"/>
    </row>
    <row r="283" spans="1:77" ht="12" customHeight="1" x14ac:dyDescent="0.25">
      <c r="A283" s="225"/>
      <c r="B283" s="225"/>
      <c r="C283" s="225"/>
      <c r="D283" s="381"/>
      <c r="E283" s="381"/>
      <c r="F283" s="381"/>
      <c r="G283" s="381"/>
      <c r="H283" s="381"/>
      <c r="I283" s="248"/>
      <c r="J283" s="248"/>
      <c r="K283" s="248"/>
      <c r="L283" s="248"/>
      <c r="M283" s="248"/>
      <c r="N283" s="248"/>
      <c r="O283" s="248"/>
      <c r="P283" s="248"/>
      <c r="Q283" s="248"/>
      <c r="R283" s="248"/>
      <c r="S283" s="248"/>
      <c r="T283" s="248"/>
      <c r="U283" s="248"/>
      <c r="V283" s="248"/>
      <c r="W283" s="248"/>
      <c r="X283" s="248"/>
      <c r="Y283" s="248"/>
      <c r="Z283" s="248"/>
      <c r="AA283" s="248"/>
      <c r="AB283" s="248"/>
      <c r="AC283" s="248"/>
      <c r="AD283" s="248"/>
      <c r="AE283" s="248"/>
      <c r="AF283" s="248"/>
      <c r="AG283" s="248"/>
      <c r="AH283" s="248"/>
      <c r="AI283" s="248"/>
      <c r="AJ283" s="248"/>
      <c r="AK283" s="248"/>
      <c r="AL283" s="248"/>
      <c r="AM283" s="248"/>
      <c r="AN283" s="248"/>
      <c r="AO283" s="248"/>
      <c r="AP283" s="248"/>
      <c r="AQ283" s="248"/>
      <c r="AR283" s="248"/>
      <c r="AS283" s="248"/>
      <c r="AT283" s="248"/>
      <c r="AU283" s="248"/>
      <c r="AV283" s="248"/>
      <c r="AW283" s="248"/>
      <c r="AX283" s="248"/>
      <c r="AY283" s="248"/>
      <c r="AZ283" s="248"/>
      <c r="BA283" s="248"/>
      <c r="BB283" s="248"/>
      <c r="BC283" s="248"/>
      <c r="BD283" s="248"/>
      <c r="BE283" s="248"/>
      <c r="BF283" s="248"/>
      <c r="BG283" s="248"/>
      <c r="BH283" s="248"/>
      <c r="BI283" s="248"/>
      <c r="BJ283" s="248"/>
      <c r="BK283" s="248"/>
      <c r="BL283" s="248"/>
      <c r="BM283" s="248"/>
      <c r="BN283" s="248"/>
      <c r="BO283" s="248"/>
      <c r="BP283" s="248"/>
      <c r="BQ283" s="248"/>
      <c r="BR283" s="248"/>
      <c r="BS283" s="248"/>
      <c r="BT283" s="248"/>
      <c r="BU283" s="248"/>
      <c r="BV283" s="248"/>
      <c r="BW283" s="248"/>
      <c r="BX283" s="248"/>
      <c r="BY283" s="248"/>
    </row>
    <row r="284" spans="1:77" ht="12" customHeight="1" x14ac:dyDescent="0.25">
      <c r="A284" s="225"/>
      <c r="B284" s="225"/>
      <c r="C284" s="225"/>
      <c r="D284" s="381"/>
      <c r="E284" s="381"/>
      <c r="F284" s="381"/>
      <c r="G284" s="381"/>
      <c r="H284" s="381"/>
      <c r="I284" s="248"/>
      <c r="J284" s="248"/>
      <c r="K284" s="248"/>
      <c r="L284" s="248"/>
      <c r="M284" s="248"/>
      <c r="N284" s="248"/>
      <c r="O284" s="248"/>
      <c r="P284" s="248"/>
      <c r="Q284" s="248"/>
      <c r="R284" s="248"/>
      <c r="S284" s="248"/>
      <c r="T284" s="248"/>
      <c r="U284" s="248"/>
      <c r="V284" s="248"/>
      <c r="W284" s="248"/>
      <c r="X284" s="248"/>
      <c r="Y284" s="248"/>
      <c r="Z284" s="248"/>
      <c r="AA284" s="248"/>
      <c r="AB284" s="248"/>
      <c r="AC284" s="248"/>
      <c r="AD284" s="248"/>
      <c r="AE284" s="248"/>
      <c r="AF284" s="248"/>
      <c r="AG284" s="248"/>
      <c r="AH284" s="248"/>
      <c r="AI284" s="248"/>
      <c r="AJ284" s="248"/>
      <c r="AK284" s="248"/>
      <c r="AL284" s="248"/>
      <c r="AM284" s="248"/>
      <c r="AN284" s="248"/>
      <c r="AO284" s="248"/>
      <c r="AP284" s="248"/>
      <c r="AQ284" s="248"/>
      <c r="AR284" s="248"/>
      <c r="AS284" s="248"/>
      <c r="AT284" s="248"/>
      <c r="AU284" s="248"/>
      <c r="AV284" s="248"/>
      <c r="AW284" s="248"/>
      <c r="AX284" s="248"/>
      <c r="AY284" s="248"/>
      <c r="AZ284" s="248"/>
      <c r="BA284" s="248"/>
      <c r="BB284" s="248"/>
      <c r="BC284" s="248"/>
      <c r="BD284" s="248"/>
      <c r="BE284" s="248"/>
      <c r="BF284" s="248"/>
      <c r="BG284" s="248"/>
      <c r="BH284" s="248"/>
      <c r="BI284" s="248"/>
      <c r="BJ284" s="248"/>
      <c r="BK284" s="248"/>
      <c r="BL284" s="248"/>
      <c r="BM284" s="248"/>
      <c r="BN284" s="248"/>
      <c r="BO284" s="248"/>
      <c r="BP284" s="248"/>
      <c r="BQ284" s="248"/>
      <c r="BR284" s="248"/>
      <c r="BS284" s="248"/>
      <c r="BT284" s="248"/>
      <c r="BU284" s="248"/>
      <c r="BV284" s="248"/>
      <c r="BW284" s="248"/>
      <c r="BX284" s="248"/>
      <c r="BY284" s="248"/>
    </row>
    <row r="285" spans="1:77" ht="12" customHeight="1" x14ac:dyDescent="0.25">
      <c r="A285" s="225"/>
      <c r="B285" s="225"/>
      <c r="C285" s="225"/>
      <c r="D285" s="381"/>
      <c r="E285" s="381"/>
      <c r="F285" s="381"/>
      <c r="G285" s="381"/>
      <c r="H285" s="381"/>
      <c r="I285" s="248"/>
      <c r="J285" s="248"/>
      <c r="K285" s="248"/>
      <c r="L285" s="248"/>
      <c r="M285" s="248"/>
      <c r="N285" s="248"/>
      <c r="O285" s="248"/>
      <c r="P285" s="248"/>
      <c r="Q285" s="248"/>
      <c r="R285" s="248"/>
      <c r="S285" s="248"/>
      <c r="T285" s="248"/>
      <c r="U285" s="248"/>
      <c r="V285" s="248"/>
      <c r="W285" s="248"/>
      <c r="X285" s="248"/>
      <c r="Y285" s="248"/>
      <c r="Z285" s="248"/>
      <c r="AA285" s="248"/>
      <c r="AB285" s="248"/>
      <c r="AC285" s="248"/>
      <c r="AD285" s="248"/>
      <c r="AE285" s="248"/>
      <c r="AF285" s="248"/>
      <c r="AG285" s="248"/>
      <c r="AH285" s="248"/>
      <c r="AI285" s="248"/>
      <c r="AJ285" s="248"/>
      <c r="AK285" s="248"/>
      <c r="AL285" s="248"/>
      <c r="AM285" s="248"/>
      <c r="AN285" s="248"/>
      <c r="AO285" s="248"/>
      <c r="AP285" s="248"/>
      <c r="AQ285" s="248"/>
      <c r="AR285" s="248"/>
      <c r="AS285" s="248"/>
      <c r="AT285" s="248"/>
      <c r="AU285" s="248"/>
      <c r="AV285" s="248"/>
      <c r="AW285" s="248"/>
      <c r="AX285" s="248"/>
      <c r="AY285" s="248"/>
      <c r="AZ285" s="248"/>
      <c r="BA285" s="248"/>
      <c r="BB285" s="248"/>
      <c r="BC285" s="248"/>
      <c r="BD285" s="248"/>
      <c r="BE285" s="248"/>
      <c r="BF285" s="248"/>
      <c r="BG285" s="248"/>
      <c r="BH285" s="248"/>
      <c r="BI285" s="248"/>
      <c r="BJ285" s="248"/>
      <c r="BK285" s="248"/>
      <c r="BL285" s="248"/>
      <c r="BM285" s="248"/>
      <c r="BN285" s="248"/>
      <c r="BO285" s="248"/>
      <c r="BP285" s="248"/>
      <c r="BQ285" s="248"/>
      <c r="BR285" s="248"/>
      <c r="BS285" s="248"/>
      <c r="BT285" s="248"/>
      <c r="BU285" s="248"/>
      <c r="BV285" s="248"/>
      <c r="BW285" s="248"/>
      <c r="BX285" s="248"/>
      <c r="BY285" s="248"/>
    </row>
    <row r="286" spans="1:77" ht="12" customHeight="1" x14ac:dyDescent="0.25">
      <c r="A286" s="225"/>
      <c r="B286" s="225"/>
      <c r="C286" s="225"/>
      <c r="D286" s="381"/>
      <c r="E286" s="381"/>
      <c r="F286" s="381"/>
      <c r="G286" s="381"/>
      <c r="H286" s="381"/>
      <c r="I286" s="248"/>
      <c r="J286" s="248"/>
      <c r="K286" s="248"/>
      <c r="L286" s="248"/>
      <c r="M286" s="248"/>
      <c r="N286" s="248"/>
      <c r="O286" s="248"/>
      <c r="P286" s="248"/>
      <c r="Q286" s="248"/>
      <c r="R286" s="248"/>
      <c r="S286" s="248"/>
      <c r="T286" s="248"/>
      <c r="U286" s="248"/>
      <c r="V286" s="248"/>
      <c r="W286" s="248"/>
      <c r="X286" s="248"/>
      <c r="Y286" s="248"/>
      <c r="Z286" s="248"/>
      <c r="AA286" s="248"/>
      <c r="AB286" s="248"/>
      <c r="AC286" s="248"/>
      <c r="AD286" s="248"/>
      <c r="AE286" s="248"/>
      <c r="AF286" s="248"/>
      <c r="AG286" s="248"/>
      <c r="AH286" s="248"/>
      <c r="AI286" s="248"/>
      <c r="AJ286" s="248"/>
      <c r="AK286" s="248"/>
      <c r="AL286" s="248"/>
      <c r="AM286" s="248"/>
      <c r="AN286" s="248"/>
      <c r="AO286" s="248"/>
      <c r="AP286" s="248"/>
      <c r="AQ286" s="248"/>
      <c r="AR286" s="248"/>
      <c r="AS286" s="248"/>
      <c r="AT286" s="248"/>
      <c r="AU286" s="248"/>
      <c r="AV286" s="248"/>
      <c r="AW286" s="248"/>
      <c r="AX286" s="248"/>
      <c r="AY286" s="248"/>
      <c r="AZ286" s="248"/>
      <c r="BA286" s="248"/>
      <c r="BB286" s="248"/>
      <c r="BC286" s="248"/>
      <c r="BD286" s="248"/>
      <c r="BE286" s="248"/>
      <c r="BF286" s="248"/>
      <c r="BG286" s="248"/>
      <c r="BH286" s="248"/>
      <c r="BI286" s="248"/>
      <c r="BJ286" s="248"/>
      <c r="BK286" s="248"/>
      <c r="BL286" s="248"/>
      <c r="BM286" s="248"/>
      <c r="BN286" s="248"/>
      <c r="BO286" s="248"/>
      <c r="BP286" s="248"/>
      <c r="BQ286" s="248"/>
      <c r="BR286" s="248"/>
      <c r="BS286" s="248"/>
      <c r="BT286" s="248"/>
      <c r="BU286" s="248"/>
      <c r="BV286" s="248"/>
      <c r="BW286" s="248"/>
      <c r="BX286" s="248"/>
      <c r="BY286" s="248"/>
    </row>
    <row r="287" spans="1:77" ht="12" customHeight="1" x14ac:dyDescent="0.25">
      <c r="A287" s="225"/>
      <c r="B287" s="225"/>
      <c r="C287" s="225"/>
      <c r="D287" s="381"/>
      <c r="E287" s="381"/>
      <c r="F287" s="381"/>
      <c r="G287" s="381"/>
      <c r="H287" s="381"/>
      <c r="I287" s="248"/>
      <c r="J287" s="248"/>
      <c r="K287" s="248"/>
      <c r="L287" s="248"/>
      <c r="M287" s="248"/>
      <c r="N287" s="248"/>
      <c r="O287" s="248"/>
      <c r="P287" s="248"/>
      <c r="Q287" s="248"/>
      <c r="R287" s="248"/>
      <c r="S287" s="248"/>
      <c r="T287" s="248"/>
      <c r="U287" s="248"/>
      <c r="V287" s="248"/>
      <c r="W287" s="248"/>
      <c r="X287" s="248"/>
      <c r="Y287" s="248"/>
      <c r="Z287" s="248"/>
      <c r="AA287" s="248"/>
      <c r="AB287" s="248"/>
      <c r="AC287" s="248"/>
      <c r="AD287" s="248"/>
      <c r="AE287" s="248"/>
      <c r="AF287" s="248"/>
      <c r="AG287" s="248"/>
      <c r="AH287" s="248"/>
      <c r="AI287" s="248"/>
      <c r="AJ287" s="248"/>
      <c r="AK287" s="248"/>
      <c r="AL287" s="248"/>
      <c r="AM287" s="248"/>
      <c r="AN287" s="248"/>
      <c r="AO287" s="248"/>
      <c r="AP287" s="248"/>
      <c r="AQ287" s="248"/>
      <c r="AR287" s="248"/>
      <c r="AS287" s="248"/>
      <c r="AT287" s="248"/>
      <c r="AU287" s="248"/>
      <c r="AV287" s="248"/>
      <c r="AW287" s="248"/>
      <c r="AX287" s="248"/>
      <c r="AY287" s="248"/>
      <c r="AZ287" s="248"/>
      <c r="BA287" s="248"/>
      <c r="BB287" s="248"/>
      <c r="BC287" s="248"/>
      <c r="BD287" s="248"/>
      <c r="BE287" s="248"/>
      <c r="BF287" s="248"/>
      <c r="BG287" s="248"/>
      <c r="BH287" s="248"/>
      <c r="BI287" s="248"/>
      <c r="BJ287" s="248"/>
      <c r="BK287" s="248"/>
      <c r="BL287" s="248"/>
      <c r="BM287" s="248"/>
      <c r="BN287" s="248"/>
      <c r="BO287" s="248"/>
      <c r="BP287" s="248"/>
      <c r="BQ287" s="248"/>
      <c r="BR287" s="248"/>
      <c r="BS287" s="248"/>
      <c r="BT287" s="248"/>
      <c r="BU287" s="248"/>
      <c r="BV287" s="248"/>
      <c r="BW287" s="248"/>
      <c r="BX287" s="248"/>
      <c r="BY287" s="248"/>
    </row>
    <row r="288" spans="1:77" ht="12" customHeight="1" x14ac:dyDescent="0.25">
      <c r="A288" s="225"/>
      <c r="B288" s="225"/>
      <c r="C288" s="225"/>
      <c r="D288" s="381"/>
      <c r="E288" s="381"/>
      <c r="F288" s="381"/>
      <c r="G288" s="381"/>
      <c r="H288" s="381"/>
      <c r="I288" s="248"/>
      <c r="J288" s="248"/>
      <c r="K288" s="248"/>
      <c r="L288" s="248"/>
      <c r="M288" s="248"/>
      <c r="N288" s="248"/>
      <c r="O288" s="248"/>
      <c r="P288" s="248"/>
      <c r="Q288" s="248"/>
      <c r="R288" s="248"/>
      <c r="S288" s="248"/>
      <c r="T288" s="248"/>
      <c r="U288" s="248"/>
      <c r="V288" s="248"/>
      <c r="W288" s="248"/>
      <c r="X288" s="248"/>
      <c r="Y288" s="248"/>
      <c r="Z288" s="248"/>
      <c r="AA288" s="248"/>
      <c r="AB288" s="248"/>
      <c r="AC288" s="248"/>
      <c r="AD288" s="248"/>
      <c r="AE288" s="248"/>
      <c r="AF288" s="248"/>
      <c r="AG288" s="248"/>
      <c r="AH288" s="248"/>
      <c r="AI288" s="248"/>
      <c r="AJ288" s="248"/>
      <c r="AK288" s="248"/>
      <c r="AL288" s="248"/>
      <c r="AM288" s="248"/>
      <c r="AN288" s="248"/>
      <c r="AO288" s="248"/>
      <c r="AP288" s="248"/>
      <c r="AQ288" s="248"/>
      <c r="AR288" s="248"/>
      <c r="AS288" s="248"/>
      <c r="AT288" s="248"/>
      <c r="AU288" s="248"/>
      <c r="AV288" s="248"/>
      <c r="AW288" s="248"/>
      <c r="AX288" s="248"/>
      <c r="AY288" s="248"/>
      <c r="AZ288" s="248"/>
      <c r="BA288" s="248"/>
      <c r="BB288" s="248"/>
      <c r="BC288" s="248"/>
      <c r="BD288" s="248"/>
      <c r="BE288" s="248"/>
      <c r="BF288" s="248"/>
      <c r="BG288" s="248"/>
      <c r="BH288" s="248"/>
      <c r="BI288" s="248"/>
      <c r="BJ288" s="248"/>
      <c r="BK288" s="248"/>
      <c r="BL288" s="248"/>
      <c r="BM288" s="248"/>
      <c r="BN288" s="248"/>
      <c r="BO288" s="248"/>
      <c r="BP288" s="248"/>
      <c r="BQ288" s="248"/>
      <c r="BR288" s="248"/>
      <c r="BS288" s="248"/>
      <c r="BT288" s="248"/>
      <c r="BU288" s="248"/>
      <c r="BV288" s="248"/>
      <c r="BW288" s="248"/>
      <c r="BX288" s="248"/>
      <c r="BY288" s="248"/>
    </row>
    <row r="289" spans="1:77" ht="12" customHeight="1" x14ac:dyDescent="0.25">
      <c r="A289" s="225"/>
      <c r="B289" s="225"/>
      <c r="C289" s="225"/>
      <c r="D289" s="381"/>
      <c r="E289" s="381"/>
      <c r="F289" s="381"/>
      <c r="G289" s="381"/>
      <c r="H289" s="381"/>
      <c r="I289" s="248"/>
      <c r="J289" s="248"/>
      <c r="K289" s="248"/>
      <c r="L289" s="248"/>
      <c r="M289" s="248"/>
      <c r="N289" s="248"/>
      <c r="O289" s="248"/>
      <c r="P289" s="248"/>
      <c r="Q289" s="248"/>
      <c r="R289" s="248"/>
      <c r="S289" s="248"/>
      <c r="T289" s="248"/>
      <c r="U289" s="248"/>
      <c r="V289" s="248"/>
      <c r="W289" s="248"/>
      <c r="X289" s="248"/>
      <c r="Y289" s="248"/>
      <c r="Z289" s="248"/>
      <c r="AA289" s="248"/>
      <c r="AB289" s="248"/>
      <c r="AC289" s="248"/>
      <c r="AD289" s="248"/>
      <c r="AE289" s="248"/>
      <c r="AF289" s="248"/>
      <c r="AG289" s="248"/>
      <c r="AH289" s="248"/>
      <c r="AI289" s="248"/>
      <c r="AJ289" s="248"/>
      <c r="AK289" s="248"/>
      <c r="AL289" s="248"/>
      <c r="AM289" s="248"/>
      <c r="AN289" s="248"/>
      <c r="AO289" s="248"/>
      <c r="AP289" s="248"/>
      <c r="AQ289" s="248"/>
      <c r="AR289" s="248"/>
      <c r="AS289" s="248"/>
      <c r="AT289" s="248"/>
      <c r="AU289" s="248"/>
      <c r="AV289" s="248"/>
      <c r="AW289" s="248"/>
      <c r="AX289" s="248"/>
      <c r="AY289" s="248"/>
      <c r="AZ289" s="248"/>
      <c r="BA289" s="248"/>
      <c r="BB289" s="248"/>
      <c r="BC289" s="248"/>
      <c r="BD289" s="248"/>
      <c r="BE289" s="248"/>
      <c r="BF289" s="248"/>
      <c r="BG289" s="248"/>
      <c r="BH289" s="248"/>
      <c r="BI289" s="248"/>
      <c r="BJ289" s="248"/>
      <c r="BK289" s="248"/>
      <c r="BL289" s="248"/>
      <c r="BM289" s="248"/>
      <c r="BN289" s="248"/>
      <c r="BO289" s="248"/>
      <c r="BP289" s="248"/>
      <c r="BQ289" s="248"/>
      <c r="BR289" s="248"/>
      <c r="BS289" s="248"/>
      <c r="BT289" s="248"/>
      <c r="BU289" s="248"/>
      <c r="BV289" s="248"/>
      <c r="BW289" s="248"/>
      <c r="BX289" s="248"/>
      <c r="BY289" s="248"/>
    </row>
    <row r="290" spans="1:77" ht="12" customHeight="1" x14ac:dyDescent="0.25">
      <c r="A290" s="225"/>
      <c r="B290" s="225"/>
      <c r="C290" s="225"/>
      <c r="D290" s="381"/>
      <c r="E290" s="381"/>
      <c r="F290" s="381"/>
      <c r="G290" s="381"/>
      <c r="H290" s="381"/>
      <c r="I290" s="248"/>
      <c r="J290" s="248"/>
      <c r="K290" s="248"/>
      <c r="L290" s="248"/>
      <c r="M290" s="248"/>
      <c r="N290" s="248"/>
      <c r="O290" s="248"/>
      <c r="P290" s="248"/>
      <c r="Q290" s="248"/>
      <c r="R290" s="248"/>
      <c r="S290" s="248"/>
      <c r="T290" s="248"/>
      <c r="U290" s="248"/>
      <c r="V290" s="248"/>
      <c r="W290" s="248"/>
      <c r="X290" s="248"/>
      <c r="Y290" s="248"/>
      <c r="Z290" s="248"/>
      <c r="AA290" s="248"/>
      <c r="AB290" s="248"/>
      <c r="AC290" s="248"/>
      <c r="AD290" s="248"/>
      <c r="AE290" s="248"/>
      <c r="AF290" s="248"/>
      <c r="AG290" s="248"/>
      <c r="AH290" s="248"/>
      <c r="AI290" s="248"/>
      <c r="AJ290" s="248"/>
      <c r="AK290" s="248"/>
      <c r="AL290" s="248"/>
      <c r="AM290" s="248"/>
      <c r="AN290" s="248"/>
      <c r="AO290" s="248"/>
      <c r="AP290" s="248"/>
      <c r="AQ290" s="248"/>
      <c r="AR290" s="248"/>
      <c r="AS290" s="248"/>
      <c r="AT290" s="248"/>
      <c r="AU290" s="248"/>
      <c r="AV290" s="248"/>
      <c r="AW290" s="248"/>
      <c r="AX290" s="248"/>
      <c r="AY290" s="248"/>
      <c r="AZ290" s="248"/>
      <c r="BA290" s="248"/>
      <c r="BB290" s="248"/>
      <c r="BC290" s="248"/>
      <c r="BD290" s="248"/>
      <c r="BE290" s="248"/>
      <c r="BF290" s="248"/>
      <c r="BG290" s="248"/>
      <c r="BH290" s="248"/>
      <c r="BI290" s="248"/>
      <c r="BJ290" s="248"/>
      <c r="BK290" s="248"/>
      <c r="BL290" s="248"/>
      <c r="BM290" s="248"/>
      <c r="BN290" s="248"/>
      <c r="BO290" s="248"/>
      <c r="BP290" s="248"/>
      <c r="BQ290" s="248"/>
      <c r="BR290" s="248"/>
      <c r="BS290" s="248"/>
      <c r="BT290" s="248"/>
      <c r="BU290" s="248"/>
      <c r="BV290" s="248"/>
      <c r="BW290" s="248"/>
      <c r="BX290" s="248"/>
      <c r="BY290" s="248"/>
    </row>
    <row r="291" spans="1:77" ht="12" customHeight="1" x14ac:dyDescent="0.25">
      <c r="A291" s="225"/>
      <c r="B291" s="225"/>
      <c r="C291" s="225"/>
      <c r="D291" s="381"/>
      <c r="E291" s="381"/>
      <c r="F291" s="381"/>
      <c r="G291" s="381"/>
      <c r="H291" s="381"/>
      <c r="I291" s="248"/>
      <c r="J291" s="248"/>
      <c r="K291" s="248"/>
      <c r="L291" s="248"/>
      <c r="M291" s="248"/>
      <c r="N291" s="248"/>
      <c r="O291" s="248"/>
      <c r="P291" s="248"/>
      <c r="Q291" s="248"/>
      <c r="R291" s="248"/>
      <c r="S291" s="248"/>
      <c r="T291" s="248"/>
      <c r="U291" s="248"/>
      <c r="V291" s="248"/>
      <c r="W291" s="248"/>
      <c r="X291" s="248"/>
      <c r="Y291" s="248"/>
      <c r="Z291" s="248"/>
      <c r="AA291" s="248"/>
      <c r="AB291" s="248"/>
      <c r="AC291" s="248"/>
      <c r="AD291" s="248"/>
      <c r="AE291" s="248"/>
      <c r="AF291" s="248"/>
      <c r="AG291" s="248"/>
      <c r="AH291" s="248"/>
      <c r="AI291" s="248"/>
      <c r="AJ291" s="248"/>
      <c r="AK291" s="248"/>
      <c r="AL291" s="248"/>
      <c r="AM291" s="248"/>
      <c r="AN291" s="248"/>
      <c r="AO291" s="248"/>
      <c r="AP291" s="248"/>
      <c r="AQ291" s="248"/>
      <c r="AR291" s="248"/>
      <c r="AS291" s="248"/>
      <c r="AT291" s="248"/>
      <c r="AU291" s="248"/>
      <c r="AV291" s="248"/>
      <c r="AW291" s="248"/>
      <c r="AX291" s="248"/>
      <c r="AY291" s="248"/>
      <c r="AZ291" s="248"/>
      <c r="BA291" s="248"/>
      <c r="BB291" s="248"/>
      <c r="BC291" s="248"/>
      <c r="BD291" s="248"/>
      <c r="BE291" s="248"/>
      <c r="BF291" s="248"/>
      <c r="BG291" s="248"/>
      <c r="BH291" s="248"/>
      <c r="BI291" s="248"/>
      <c r="BJ291" s="248"/>
      <c r="BK291" s="248"/>
      <c r="BL291" s="248"/>
      <c r="BM291" s="248"/>
      <c r="BN291" s="248"/>
      <c r="BO291" s="248"/>
      <c r="BP291" s="248"/>
      <c r="BQ291" s="248"/>
      <c r="BR291" s="248"/>
      <c r="BS291" s="248"/>
      <c r="BT291" s="248"/>
      <c r="BU291" s="248"/>
      <c r="BV291" s="248"/>
      <c r="BW291" s="248"/>
      <c r="BX291" s="248"/>
      <c r="BY291" s="248"/>
    </row>
    <row r="292" spans="1:77" ht="12" customHeight="1" x14ac:dyDescent="0.25">
      <c r="A292" s="225"/>
      <c r="B292" s="225"/>
      <c r="C292" s="225"/>
      <c r="D292" s="381"/>
      <c r="E292" s="381"/>
      <c r="F292" s="381"/>
      <c r="G292" s="381"/>
      <c r="H292" s="381"/>
      <c r="I292" s="248"/>
      <c r="J292" s="248"/>
      <c r="K292" s="248"/>
      <c r="L292" s="248"/>
      <c r="M292" s="248"/>
      <c r="N292" s="248"/>
      <c r="O292" s="248"/>
      <c r="P292" s="248"/>
      <c r="Q292" s="248"/>
      <c r="R292" s="248"/>
      <c r="S292" s="248"/>
      <c r="T292" s="248"/>
      <c r="U292" s="248"/>
      <c r="V292" s="248"/>
      <c r="W292" s="248"/>
      <c r="X292" s="248"/>
      <c r="Y292" s="248"/>
      <c r="Z292" s="248"/>
      <c r="AA292" s="248"/>
      <c r="AB292" s="248"/>
      <c r="AC292" s="248"/>
      <c r="AD292" s="248"/>
      <c r="AE292" s="248"/>
      <c r="AF292" s="248"/>
      <c r="AG292" s="248"/>
      <c r="AH292" s="248"/>
      <c r="AI292" s="248"/>
      <c r="AJ292" s="248"/>
      <c r="AK292" s="248"/>
      <c r="AL292" s="248"/>
      <c r="AM292" s="248"/>
      <c r="AN292" s="248"/>
      <c r="AO292" s="248"/>
      <c r="AP292" s="248"/>
      <c r="AQ292" s="248"/>
      <c r="AR292" s="248"/>
      <c r="AS292" s="248"/>
      <c r="AT292" s="248"/>
      <c r="AU292" s="248"/>
      <c r="AV292" s="248"/>
      <c r="AW292" s="248"/>
      <c r="AX292" s="248"/>
      <c r="AY292" s="248"/>
      <c r="AZ292" s="248"/>
      <c r="BA292" s="248"/>
      <c r="BB292" s="248"/>
      <c r="BC292" s="248"/>
      <c r="BD292" s="248"/>
      <c r="BE292" s="248"/>
      <c r="BF292" s="248"/>
      <c r="BG292" s="248"/>
      <c r="BH292" s="248"/>
      <c r="BI292" s="248"/>
      <c r="BJ292" s="248"/>
      <c r="BK292" s="248"/>
      <c r="BL292" s="248"/>
      <c r="BM292" s="248"/>
      <c r="BN292" s="248"/>
      <c r="BO292" s="248"/>
      <c r="BP292" s="248"/>
      <c r="BQ292" s="248"/>
      <c r="BR292" s="248"/>
      <c r="BS292" s="248"/>
      <c r="BT292" s="248"/>
      <c r="BU292" s="248"/>
      <c r="BV292" s="248"/>
      <c r="BW292" s="248"/>
      <c r="BX292" s="248"/>
      <c r="BY292" s="248"/>
    </row>
    <row r="293" spans="1:77" ht="12" customHeight="1" x14ac:dyDescent="0.25">
      <c r="A293" s="225"/>
      <c r="B293" s="225"/>
      <c r="C293" s="225"/>
      <c r="D293" s="381"/>
      <c r="E293" s="381"/>
      <c r="F293" s="381"/>
      <c r="G293" s="381"/>
      <c r="H293" s="381"/>
      <c r="I293" s="248"/>
      <c r="J293" s="248"/>
      <c r="K293" s="248"/>
      <c r="L293" s="248"/>
      <c r="M293" s="248"/>
      <c r="N293" s="248"/>
      <c r="O293" s="248"/>
      <c r="P293" s="248"/>
      <c r="Q293" s="248"/>
      <c r="R293" s="248"/>
      <c r="S293" s="248"/>
      <c r="T293" s="248"/>
      <c r="U293" s="248"/>
      <c r="V293" s="248"/>
      <c r="W293" s="248"/>
      <c r="X293" s="248"/>
      <c r="Y293" s="248"/>
      <c r="Z293" s="248"/>
      <c r="AA293" s="248"/>
      <c r="AB293" s="248"/>
      <c r="AC293" s="248"/>
      <c r="AD293" s="248"/>
      <c r="AE293" s="248"/>
      <c r="AF293" s="248"/>
      <c r="AG293" s="248"/>
      <c r="AH293" s="248"/>
      <c r="AI293" s="248"/>
      <c r="AJ293" s="248"/>
      <c r="AK293" s="248"/>
      <c r="AL293" s="248"/>
      <c r="AM293" s="248"/>
      <c r="AN293" s="248"/>
      <c r="AO293" s="248"/>
      <c r="AP293" s="248"/>
      <c r="AQ293" s="248"/>
      <c r="AR293" s="248"/>
      <c r="AS293" s="248"/>
      <c r="AT293" s="248"/>
      <c r="AU293" s="248"/>
      <c r="AV293" s="248"/>
      <c r="AW293" s="248"/>
      <c r="AX293" s="248"/>
      <c r="AY293" s="248"/>
      <c r="AZ293" s="248"/>
      <c r="BA293" s="248"/>
      <c r="BB293" s="248"/>
      <c r="BC293" s="248"/>
      <c r="BD293" s="248"/>
      <c r="BE293" s="248"/>
      <c r="BF293" s="248"/>
      <c r="BG293" s="248"/>
      <c r="BH293" s="248"/>
      <c r="BI293" s="248"/>
      <c r="BJ293" s="248"/>
      <c r="BK293" s="248"/>
      <c r="BL293" s="248"/>
      <c r="BM293" s="248"/>
      <c r="BN293" s="248"/>
      <c r="BO293" s="248"/>
      <c r="BP293" s="248"/>
      <c r="BQ293" s="248"/>
      <c r="BR293" s="248"/>
      <c r="BS293" s="248"/>
      <c r="BT293" s="248"/>
      <c r="BU293" s="248"/>
      <c r="BV293" s="248"/>
      <c r="BW293" s="248"/>
      <c r="BX293" s="248"/>
      <c r="BY293" s="248"/>
    </row>
    <row r="294" spans="1:77" ht="12" customHeight="1" x14ac:dyDescent="0.25">
      <c r="A294" s="225"/>
      <c r="B294" s="225"/>
      <c r="C294" s="225"/>
      <c r="D294" s="381"/>
      <c r="E294" s="381"/>
      <c r="F294" s="381"/>
      <c r="G294" s="381"/>
      <c r="H294" s="381"/>
      <c r="I294" s="248"/>
      <c r="J294" s="248"/>
      <c r="K294" s="248"/>
      <c r="L294" s="248"/>
      <c r="M294" s="248"/>
      <c r="N294" s="248"/>
      <c r="O294" s="248"/>
      <c r="P294" s="248"/>
      <c r="Q294" s="248"/>
      <c r="R294" s="248"/>
      <c r="S294" s="248"/>
      <c r="T294" s="248"/>
      <c r="U294" s="248"/>
      <c r="V294" s="248"/>
      <c r="W294" s="248"/>
      <c r="X294" s="248"/>
      <c r="Y294" s="248"/>
      <c r="Z294" s="248"/>
      <c r="AA294" s="248"/>
      <c r="AB294" s="248"/>
      <c r="AC294" s="248"/>
      <c r="AD294" s="248"/>
      <c r="AE294" s="248"/>
      <c r="AF294" s="248"/>
      <c r="AG294" s="248"/>
      <c r="AH294" s="248"/>
      <c r="AI294" s="248"/>
      <c r="AJ294" s="248"/>
      <c r="AK294" s="248"/>
      <c r="AL294" s="248"/>
      <c r="AM294" s="248"/>
      <c r="AN294" s="248"/>
      <c r="AO294" s="248"/>
      <c r="AP294" s="248"/>
      <c r="AQ294" s="248"/>
      <c r="AR294" s="248"/>
      <c r="AS294" s="248"/>
      <c r="AT294" s="248"/>
      <c r="AU294" s="248"/>
      <c r="AV294" s="248"/>
      <c r="AW294" s="248"/>
      <c r="AX294" s="248"/>
      <c r="AY294" s="248"/>
      <c r="AZ294" s="248"/>
      <c r="BA294" s="248"/>
      <c r="BB294" s="248"/>
      <c r="BC294" s="248"/>
      <c r="BD294" s="248"/>
      <c r="BE294" s="248"/>
      <c r="BF294" s="248"/>
      <c r="BG294" s="248"/>
      <c r="BH294" s="248"/>
      <c r="BI294" s="248"/>
      <c r="BJ294" s="248"/>
      <c r="BK294" s="248"/>
      <c r="BL294" s="248"/>
      <c r="BM294" s="248"/>
      <c r="BN294" s="248"/>
      <c r="BO294" s="248"/>
      <c r="BP294" s="248"/>
      <c r="BQ294" s="248"/>
      <c r="BR294" s="248"/>
      <c r="BS294" s="248"/>
      <c r="BT294" s="248"/>
      <c r="BU294" s="248"/>
      <c r="BV294" s="248"/>
      <c r="BW294" s="248"/>
      <c r="BX294" s="248"/>
      <c r="BY294" s="248"/>
    </row>
    <row r="295" spans="1:77" ht="12" customHeight="1" x14ac:dyDescent="0.25">
      <c r="A295" s="225"/>
      <c r="B295" s="225"/>
      <c r="C295" s="225"/>
      <c r="D295" s="381"/>
      <c r="E295" s="381"/>
      <c r="F295" s="381"/>
      <c r="G295" s="381"/>
      <c r="H295" s="381"/>
      <c r="I295" s="248"/>
      <c r="J295" s="248"/>
      <c r="K295" s="248"/>
      <c r="L295" s="248"/>
      <c r="M295" s="248"/>
      <c r="N295" s="248"/>
      <c r="O295" s="248"/>
      <c r="P295" s="248"/>
      <c r="Q295" s="248"/>
      <c r="R295" s="248"/>
      <c r="S295" s="248"/>
      <c r="T295" s="248"/>
      <c r="U295" s="248"/>
      <c r="V295" s="248"/>
      <c r="W295" s="248"/>
      <c r="X295" s="248"/>
      <c r="Y295" s="248"/>
      <c r="Z295" s="248"/>
      <c r="AA295" s="248"/>
      <c r="AB295" s="248"/>
      <c r="AC295" s="248"/>
      <c r="AD295" s="248"/>
      <c r="AE295" s="248"/>
      <c r="AF295" s="248"/>
      <c r="AG295" s="248"/>
      <c r="AH295" s="248"/>
      <c r="AI295" s="248"/>
      <c r="AJ295" s="248"/>
      <c r="AK295" s="248"/>
      <c r="AL295" s="248"/>
      <c r="AM295" s="248"/>
      <c r="AN295" s="248"/>
      <c r="AO295" s="248"/>
      <c r="AP295" s="248"/>
      <c r="AQ295" s="248"/>
      <c r="AR295" s="248"/>
      <c r="AS295" s="248"/>
      <c r="AT295" s="248"/>
      <c r="AU295" s="248"/>
      <c r="AV295" s="248"/>
      <c r="AW295" s="248"/>
      <c r="AX295" s="248"/>
      <c r="AY295" s="248"/>
      <c r="AZ295" s="248"/>
      <c r="BA295" s="248"/>
      <c r="BB295" s="248"/>
      <c r="BC295" s="248"/>
      <c r="BD295" s="248"/>
      <c r="BE295" s="248"/>
      <c r="BF295" s="248"/>
      <c r="BG295" s="248"/>
      <c r="BH295" s="248"/>
      <c r="BI295" s="248"/>
      <c r="BJ295" s="248"/>
      <c r="BK295" s="248"/>
      <c r="BL295" s="248"/>
      <c r="BM295" s="248"/>
      <c r="BN295" s="248"/>
      <c r="BO295" s="248"/>
      <c r="BP295" s="248"/>
      <c r="BQ295" s="248"/>
      <c r="BR295" s="248"/>
      <c r="BS295" s="248"/>
      <c r="BT295" s="248"/>
      <c r="BU295" s="248"/>
      <c r="BV295" s="248"/>
      <c r="BW295" s="248"/>
      <c r="BX295" s="248"/>
      <c r="BY295" s="248"/>
    </row>
    <row r="296" spans="1:77" ht="12" customHeight="1" x14ac:dyDescent="0.25">
      <c r="A296" s="225"/>
      <c r="B296" s="225"/>
      <c r="C296" s="225"/>
      <c r="D296" s="381"/>
      <c r="E296" s="381"/>
      <c r="F296" s="381"/>
      <c r="G296" s="381"/>
      <c r="H296" s="381"/>
      <c r="I296" s="248"/>
      <c r="J296" s="248"/>
      <c r="K296" s="248"/>
      <c r="L296" s="248"/>
      <c r="M296" s="248"/>
      <c r="N296" s="248"/>
      <c r="O296" s="248"/>
      <c r="P296" s="248"/>
      <c r="Q296" s="248"/>
      <c r="R296" s="248"/>
      <c r="S296" s="248"/>
      <c r="T296" s="248"/>
      <c r="U296" s="248"/>
      <c r="V296" s="248"/>
      <c r="W296" s="248"/>
      <c r="X296" s="248"/>
      <c r="Y296" s="248"/>
      <c r="Z296" s="248"/>
      <c r="AA296" s="248"/>
      <c r="AB296" s="248"/>
      <c r="AC296" s="248"/>
      <c r="AD296" s="248"/>
      <c r="AE296" s="248"/>
      <c r="AF296" s="248"/>
      <c r="AG296" s="248"/>
      <c r="AH296" s="248"/>
      <c r="AI296" s="248"/>
      <c r="AJ296" s="248"/>
      <c r="AK296" s="248"/>
      <c r="AL296" s="248"/>
      <c r="AM296" s="248"/>
      <c r="AN296" s="248"/>
      <c r="AO296" s="248"/>
      <c r="AP296" s="248"/>
      <c r="AQ296" s="248"/>
      <c r="AR296" s="248"/>
      <c r="AS296" s="248"/>
      <c r="AT296" s="248"/>
      <c r="AU296" s="248"/>
      <c r="AV296" s="248"/>
      <c r="AW296" s="248"/>
      <c r="AX296" s="248"/>
      <c r="AY296" s="248"/>
      <c r="AZ296" s="248"/>
      <c r="BA296" s="248"/>
      <c r="BB296" s="248"/>
      <c r="BC296" s="248"/>
      <c r="BD296" s="248"/>
      <c r="BE296" s="248"/>
      <c r="BF296" s="248"/>
      <c r="BG296" s="248"/>
      <c r="BH296" s="248"/>
      <c r="BI296" s="248"/>
      <c r="BJ296" s="248"/>
      <c r="BK296" s="248"/>
      <c r="BL296" s="248"/>
      <c r="BM296" s="248"/>
      <c r="BN296" s="248"/>
      <c r="BO296" s="248"/>
      <c r="BP296" s="248"/>
      <c r="BQ296" s="248"/>
      <c r="BR296" s="248"/>
      <c r="BS296" s="248"/>
      <c r="BT296" s="248"/>
      <c r="BU296" s="248"/>
      <c r="BV296" s="248"/>
      <c r="BW296" s="248"/>
      <c r="BX296" s="248"/>
      <c r="BY296" s="248"/>
    </row>
    <row r="297" spans="1:77" ht="12" customHeight="1" x14ac:dyDescent="0.25">
      <c r="A297" s="225"/>
      <c r="B297" s="225"/>
      <c r="C297" s="225"/>
      <c r="D297" s="381"/>
      <c r="E297" s="381"/>
      <c r="F297" s="381"/>
      <c r="G297" s="381"/>
      <c r="H297" s="381"/>
      <c r="I297" s="248"/>
      <c r="J297" s="248"/>
      <c r="K297" s="248"/>
      <c r="L297" s="248"/>
      <c r="M297" s="248"/>
      <c r="N297" s="248"/>
      <c r="O297" s="248"/>
      <c r="P297" s="248"/>
      <c r="Q297" s="248"/>
      <c r="R297" s="248"/>
      <c r="S297" s="248"/>
      <c r="T297" s="248"/>
      <c r="U297" s="248"/>
      <c r="V297" s="248"/>
      <c r="W297" s="248"/>
      <c r="X297" s="248"/>
      <c r="Y297" s="248"/>
      <c r="Z297" s="248"/>
      <c r="AA297" s="248"/>
      <c r="AB297" s="248"/>
      <c r="AC297" s="248"/>
      <c r="AD297" s="248"/>
      <c r="AE297" s="248"/>
      <c r="AF297" s="248"/>
      <c r="AG297" s="248"/>
      <c r="AH297" s="248"/>
      <c r="AI297" s="248"/>
      <c r="AJ297" s="248"/>
      <c r="AK297" s="248"/>
      <c r="AL297" s="248"/>
      <c r="AM297" s="248"/>
      <c r="AN297" s="248"/>
      <c r="AO297" s="248"/>
      <c r="AP297" s="248"/>
      <c r="AQ297" s="248"/>
      <c r="AR297" s="248"/>
      <c r="AS297" s="248"/>
      <c r="AT297" s="248"/>
      <c r="AU297" s="248"/>
      <c r="AV297" s="248"/>
      <c r="AW297" s="248"/>
      <c r="AX297" s="248"/>
      <c r="AY297" s="248"/>
      <c r="AZ297" s="248"/>
      <c r="BA297" s="248"/>
      <c r="BB297" s="248"/>
      <c r="BC297" s="248"/>
      <c r="BD297" s="248"/>
      <c r="BE297" s="248"/>
      <c r="BF297" s="248"/>
      <c r="BG297" s="248"/>
      <c r="BH297" s="248"/>
      <c r="BI297" s="248"/>
      <c r="BJ297" s="248"/>
      <c r="BK297" s="248"/>
      <c r="BL297" s="248"/>
      <c r="BM297" s="248"/>
      <c r="BN297" s="248"/>
      <c r="BO297" s="248"/>
      <c r="BP297" s="248"/>
      <c r="BQ297" s="248"/>
      <c r="BR297" s="248"/>
      <c r="BS297" s="248"/>
      <c r="BT297" s="248"/>
      <c r="BU297" s="248"/>
      <c r="BV297" s="248"/>
      <c r="BW297" s="248"/>
      <c r="BX297" s="248"/>
      <c r="BY297" s="248"/>
    </row>
    <row r="298" spans="1:77" ht="12" customHeight="1" x14ac:dyDescent="0.25">
      <c r="A298" s="225"/>
      <c r="B298" s="225"/>
      <c r="C298" s="225"/>
      <c r="D298" s="381"/>
      <c r="E298" s="381"/>
      <c r="F298" s="381"/>
      <c r="G298" s="381"/>
      <c r="H298" s="381"/>
      <c r="I298" s="248"/>
      <c r="J298" s="248"/>
      <c r="K298" s="248"/>
      <c r="L298" s="248"/>
      <c r="M298" s="248"/>
      <c r="N298" s="248"/>
      <c r="O298" s="248"/>
      <c r="P298" s="248"/>
      <c r="Q298" s="248"/>
      <c r="R298" s="248"/>
      <c r="S298" s="248"/>
      <c r="T298" s="248"/>
      <c r="U298" s="248"/>
      <c r="V298" s="248"/>
      <c r="W298" s="248"/>
      <c r="X298" s="248"/>
      <c r="Y298" s="248"/>
      <c r="Z298" s="248"/>
      <c r="AA298" s="248"/>
      <c r="AB298" s="248"/>
      <c r="AC298" s="248"/>
      <c r="AD298" s="248"/>
      <c r="AE298" s="248"/>
      <c r="AF298" s="248"/>
      <c r="AG298" s="248"/>
      <c r="AH298" s="248"/>
      <c r="AI298" s="248"/>
      <c r="AJ298" s="248"/>
      <c r="AK298" s="248"/>
      <c r="AL298" s="248"/>
      <c r="AM298" s="248"/>
      <c r="AN298" s="248"/>
      <c r="AO298" s="248"/>
      <c r="AP298" s="248"/>
      <c r="AQ298" s="248"/>
      <c r="AR298" s="248"/>
      <c r="AS298" s="248"/>
      <c r="AT298" s="248"/>
      <c r="AU298" s="248"/>
      <c r="AV298" s="248"/>
      <c r="AW298" s="248"/>
      <c r="AX298" s="248"/>
      <c r="AY298" s="248"/>
      <c r="AZ298" s="248"/>
      <c r="BA298" s="248"/>
      <c r="BB298" s="248"/>
      <c r="BC298" s="248"/>
      <c r="BD298" s="248"/>
      <c r="BE298" s="248"/>
      <c r="BF298" s="248"/>
      <c r="BG298" s="248"/>
      <c r="BH298" s="248"/>
      <c r="BI298" s="248"/>
      <c r="BJ298" s="248"/>
      <c r="BK298" s="248"/>
      <c r="BL298" s="248"/>
      <c r="BM298" s="248"/>
      <c r="BN298" s="248"/>
      <c r="BO298" s="248"/>
      <c r="BP298" s="248"/>
      <c r="BQ298" s="248"/>
      <c r="BR298" s="248"/>
      <c r="BS298" s="248"/>
      <c r="BT298" s="248"/>
      <c r="BU298" s="248"/>
      <c r="BV298" s="248"/>
      <c r="BW298" s="248"/>
      <c r="BX298" s="248"/>
      <c r="BY298" s="248"/>
    </row>
    <row r="299" spans="1:77" ht="12" customHeight="1" x14ac:dyDescent="0.25">
      <c r="A299" s="225"/>
      <c r="B299" s="225"/>
      <c r="C299" s="225"/>
      <c r="D299" s="381"/>
      <c r="E299" s="381"/>
      <c r="F299" s="381"/>
      <c r="G299" s="381"/>
      <c r="H299" s="381"/>
      <c r="I299" s="248"/>
      <c r="J299" s="248"/>
      <c r="K299" s="248"/>
      <c r="L299" s="248"/>
      <c r="M299" s="248"/>
      <c r="N299" s="248"/>
      <c r="O299" s="248"/>
      <c r="P299" s="248"/>
      <c r="Q299" s="248"/>
      <c r="R299" s="248"/>
      <c r="S299" s="248"/>
      <c r="T299" s="248"/>
      <c r="U299" s="248"/>
      <c r="V299" s="248"/>
      <c r="W299" s="248"/>
      <c r="X299" s="248"/>
      <c r="Y299" s="248"/>
      <c r="Z299" s="248"/>
      <c r="AA299" s="248"/>
      <c r="AB299" s="248"/>
      <c r="AC299" s="248"/>
      <c r="AD299" s="248"/>
      <c r="AE299" s="248"/>
      <c r="AF299" s="248"/>
      <c r="AG299" s="248"/>
      <c r="AH299" s="248"/>
      <c r="AI299" s="248"/>
      <c r="AJ299" s="248"/>
      <c r="AK299" s="248"/>
      <c r="AL299" s="248"/>
      <c r="AM299" s="248"/>
      <c r="AN299" s="248"/>
      <c r="AO299" s="248"/>
      <c r="AP299" s="248"/>
      <c r="AQ299" s="248"/>
      <c r="AR299" s="248"/>
      <c r="AS299" s="248"/>
      <c r="AT299" s="248"/>
      <c r="AU299" s="248"/>
      <c r="AV299" s="248"/>
      <c r="AW299" s="248"/>
      <c r="AX299" s="248"/>
      <c r="AY299" s="248"/>
      <c r="AZ299" s="248"/>
      <c r="BA299" s="248"/>
      <c r="BB299" s="248"/>
      <c r="BC299" s="248"/>
      <c r="BD299" s="248"/>
      <c r="BE299" s="248"/>
      <c r="BF299" s="248"/>
      <c r="BG299" s="248"/>
      <c r="BH299" s="248"/>
      <c r="BI299" s="248"/>
      <c r="BJ299" s="248"/>
      <c r="BK299" s="248"/>
      <c r="BL299" s="248"/>
      <c r="BM299" s="248"/>
      <c r="BN299" s="248"/>
      <c r="BO299" s="248"/>
      <c r="BP299" s="248"/>
      <c r="BQ299" s="248"/>
      <c r="BR299" s="248"/>
      <c r="BS299" s="248"/>
      <c r="BT299" s="248"/>
      <c r="BU299" s="248"/>
      <c r="BV299" s="248"/>
      <c r="BW299" s="248"/>
      <c r="BX299" s="248"/>
      <c r="BY299" s="248"/>
    </row>
    <row r="300" spans="1:77" ht="12" customHeight="1" x14ac:dyDescent="0.25">
      <c r="A300" s="225"/>
      <c r="B300" s="225"/>
      <c r="C300" s="225"/>
      <c r="D300" s="381"/>
      <c r="E300" s="381"/>
      <c r="F300" s="381"/>
      <c r="G300" s="381"/>
      <c r="H300" s="381"/>
      <c r="I300" s="248"/>
      <c r="J300" s="248"/>
      <c r="K300" s="248"/>
      <c r="L300" s="248"/>
      <c r="M300" s="248"/>
      <c r="N300" s="248"/>
      <c r="O300" s="248"/>
      <c r="P300" s="248"/>
      <c r="Q300" s="248"/>
      <c r="R300" s="248"/>
      <c r="S300" s="248"/>
      <c r="T300" s="248"/>
      <c r="U300" s="248"/>
      <c r="V300" s="248"/>
      <c r="W300" s="248"/>
      <c r="X300" s="248"/>
      <c r="Y300" s="248"/>
      <c r="Z300" s="248"/>
      <c r="AA300" s="248"/>
      <c r="AB300" s="248"/>
      <c r="AC300" s="248"/>
      <c r="AD300" s="248"/>
      <c r="AE300" s="248"/>
      <c r="AF300" s="248"/>
      <c r="AG300" s="248"/>
      <c r="AH300" s="248"/>
      <c r="AI300" s="248"/>
      <c r="AJ300" s="248"/>
      <c r="AK300" s="248"/>
      <c r="AL300" s="248"/>
      <c r="AM300" s="248"/>
      <c r="AN300" s="248"/>
      <c r="AO300" s="248"/>
      <c r="AP300" s="248"/>
      <c r="AQ300" s="248"/>
      <c r="AR300" s="248"/>
      <c r="AS300" s="248"/>
      <c r="AT300" s="248"/>
      <c r="AU300" s="248"/>
      <c r="AV300" s="248"/>
      <c r="AW300" s="248"/>
      <c r="AX300" s="248"/>
      <c r="AY300" s="248"/>
      <c r="AZ300" s="248"/>
      <c r="BA300" s="248"/>
      <c r="BB300" s="248"/>
      <c r="BC300" s="248"/>
      <c r="BD300" s="248"/>
      <c r="BE300" s="248"/>
      <c r="BF300" s="248"/>
      <c r="BG300" s="248"/>
      <c r="BH300" s="248"/>
      <c r="BI300" s="248"/>
      <c r="BJ300" s="248"/>
      <c r="BK300" s="248"/>
      <c r="BL300" s="248"/>
      <c r="BM300" s="248"/>
      <c r="BN300" s="248"/>
      <c r="BO300" s="248"/>
      <c r="BP300" s="248"/>
      <c r="BQ300" s="248"/>
      <c r="BR300" s="248"/>
      <c r="BS300" s="248"/>
      <c r="BT300" s="248"/>
      <c r="BU300" s="248"/>
      <c r="BV300" s="248"/>
      <c r="BW300" s="248"/>
      <c r="BX300" s="248"/>
      <c r="BY300" s="248"/>
    </row>
    <row r="301" spans="1:77" ht="12" customHeight="1" x14ac:dyDescent="0.25">
      <c r="A301" s="225"/>
      <c r="B301" s="225"/>
      <c r="C301" s="225"/>
      <c r="D301" s="381"/>
      <c r="E301" s="381"/>
      <c r="F301" s="381"/>
      <c r="G301" s="381"/>
      <c r="H301" s="381"/>
      <c r="I301" s="248"/>
      <c r="J301" s="248"/>
      <c r="K301" s="248"/>
      <c r="L301" s="248"/>
      <c r="M301" s="248"/>
      <c r="N301" s="248"/>
      <c r="O301" s="248"/>
      <c r="P301" s="248"/>
      <c r="Q301" s="248"/>
      <c r="R301" s="248"/>
      <c r="S301" s="248"/>
      <c r="T301" s="248"/>
      <c r="U301" s="248"/>
      <c r="V301" s="248"/>
      <c r="W301" s="248"/>
      <c r="X301" s="248"/>
      <c r="Y301" s="248"/>
      <c r="Z301" s="248"/>
      <c r="AA301" s="248"/>
      <c r="AB301" s="248"/>
      <c r="AC301" s="248"/>
      <c r="AD301" s="248"/>
      <c r="AE301" s="248"/>
      <c r="AF301" s="248"/>
      <c r="AG301" s="248"/>
      <c r="AH301" s="248"/>
      <c r="AI301" s="248"/>
      <c r="AJ301" s="248"/>
      <c r="AK301" s="248"/>
      <c r="AL301" s="248"/>
      <c r="AM301" s="248"/>
      <c r="AN301" s="248"/>
      <c r="AO301" s="248"/>
      <c r="AP301" s="248"/>
      <c r="AQ301" s="248"/>
      <c r="AR301" s="248"/>
      <c r="AS301" s="248"/>
      <c r="AT301" s="248"/>
      <c r="AU301" s="248"/>
      <c r="AV301" s="248"/>
      <c r="AW301" s="248"/>
      <c r="AX301" s="248"/>
      <c r="AY301" s="248"/>
      <c r="AZ301" s="248"/>
      <c r="BA301" s="248"/>
      <c r="BB301" s="248"/>
      <c r="BC301" s="248"/>
      <c r="BD301" s="248"/>
      <c r="BE301" s="248"/>
      <c r="BF301" s="248"/>
      <c r="BG301" s="248"/>
      <c r="BH301" s="248"/>
      <c r="BI301" s="248"/>
      <c r="BJ301" s="248"/>
      <c r="BK301" s="248"/>
      <c r="BL301" s="248"/>
      <c r="BM301" s="248"/>
      <c r="BN301" s="248"/>
      <c r="BO301" s="248"/>
      <c r="BP301" s="248"/>
      <c r="BQ301" s="248"/>
      <c r="BR301" s="248"/>
      <c r="BS301" s="248"/>
      <c r="BT301" s="248"/>
      <c r="BU301" s="248"/>
      <c r="BV301" s="248"/>
      <c r="BW301" s="248"/>
      <c r="BX301" s="248"/>
      <c r="BY301" s="248"/>
    </row>
    <row r="302" spans="1:77" ht="12" customHeight="1" x14ac:dyDescent="0.25">
      <c r="A302" s="225"/>
      <c r="B302" s="225"/>
      <c r="C302" s="225"/>
      <c r="D302" s="381"/>
      <c r="E302" s="381"/>
      <c r="F302" s="381"/>
      <c r="G302" s="381"/>
      <c r="H302" s="381"/>
      <c r="I302" s="248"/>
      <c r="J302" s="248"/>
      <c r="K302" s="248"/>
      <c r="L302" s="248"/>
      <c r="M302" s="248"/>
      <c r="N302" s="248"/>
      <c r="O302" s="248"/>
      <c r="P302" s="248"/>
      <c r="Q302" s="248"/>
      <c r="R302" s="248"/>
      <c r="S302" s="248"/>
      <c r="T302" s="248"/>
      <c r="U302" s="248"/>
      <c r="V302" s="248"/>
      <c r="W302" s="248"/>
      <c r="X302" s="248"/>
      <c r="Y302" s="248"/>
      <c r="Z302" s="248"/>
      <c r="AA302" s="248"/>
      <c r="AB302" s="248"/>
      <c r="AC302" s="248"/>
      <c r="AD302" s="248"/>
      <c r="AE302" s="248"/>
      <c r="AF302" s="248"/>
      <c r="AG302" s="248"/>
      <c r="AH302" s="248"/>
      <c r="AI302" s="248"/>
      <c r="AJ302" s="248"/>
      <c r="AK302" s="248"/>
      <c r="AL302" s="248"/>
      <c r="AM302" s="248"/>
      <c r="AN302" s="248"/>
      <c r="AO302" s="248"/>
      <c r="AP302" s="248"/>
      <c r="AQ302" s="248"/>
      <c r="AR302" s="248"/>
      <c r="AS302" s="248"/>
      <c r="AT302" s="248"/>
      <c r="AU302" s="248"/>
      <c r="AV302" s="248"/>
      <c r="AW302" s="248"/>
      <c r="AX302" s="248"/>
      <c r="AY302" s="248"/>
      <c r="AZ302" s="248"/>
      <c r="BA302" s="248"/>
      <c r="BB302" s="248"/>
      <c r="BC302" s="248"/>
      <c r="BD302" s="248"/>
      <c r="BE302" s="248"/>
      <c r="BF302" s="248"/>
      <c r="BG302" s="248"/>
      <c r="BH302" s="248"/>
      <c r="BI302" s="248"/>
      <c r="BJ302" s="248"/>
      <c r="BK302" s="248"/>
      <c r="BL302" s="248"/>
      <c r="BM302" s="248"/>
      <c r="BN302" s="248"/>
      <c r="BO302" s="248"/>
      <c r="BP302" s="248"/>
      <c r="BQ302" s="248"/>
      <c r="BR302" s="248"/>
      <c r="BS302" s="248"/>
      <c r="BT302" s="248"/>
      <c r="BU302" s="248"/>
      <c r="BV302" s="248"/>
      <c r="BW302" s="248"/>
      <c r="BX302" s="248"/>
      <c r="BY302" s="248"/>
    </row>
    <row r="303" spans="1:77" ht="12" customHeight="1" x14ac:dyDescent="0.25">
      <c r="A303" s="225"/>
      <c r="B303" s="225"/>
      <c r="C303" s="225"/>
      <c r="D303" s="381"/>
      <c r="E303" s="381"/>
      <c r="F303" s="381"/>
      <c r="G303" s="381"/>
      <c r="H303" s="381"/>
      <c r="I303" s="248"/>
      <c r="J303" s="248"/>
      <c r="K303" s="248"/>
      <c r="L303" s="248"/>
      <c r="M303" s="248"/>
      <c r="N303" s="248"/>
      <c r="O303" s="248"/>
      <c r="P303" s="248"/>
      <c r="Q303" s="248"/>
      <c r="R303" s="248"/>
      <c r="S303" s="248"/>
      <c r="T303" s="248"/>
      <c r="U303" s="248"/>
      <c r="V303" s="248"/>
      <c r="W303" s="248"/>
      <c r="X303" s="248"/>
      <c r="Y303" s="248"/>
      <c r="Z303" s="248"/>
      <c r="AA303" s="248"/>
      <c r="AB303" s="248"/>
      <c r="AC303" s="248"/>
      <c r="AD303" s="248"/>
      <c r="AE303" s="248"/>
      <c r="AF303" s="248"/>
      <c r="AG303" s="248"/>
      <c r="AH303" s="248"/>
      <c r="AI303" s="248"/>
      <c r="AJ303" s="248"/>
      <c r="AK303" s="248"/>
      <c r="AL303" s="248"/>
      <c r="AM303" s="248"/>
      <c r="AN303" s="248"/>
      <c r="AO303" s="248"/>
      <c r="AP303" s="248"/>
      <c r="AQ303" s="248"/>
      <c r="AR303" s="248"/>
      <c r="AS303" s="248"/>
      <c r="AT303" s="248"/>
      <c r="AU303" s="248"/>
      <c r="AV303" s="248"/>
      <c r="AW303" s="248"/>
      <c r="AX303" s="248"/>
      <c r="AY303" s="248"/>
      <c r="AZ303" s="248"/>
      <c r="BA303" s="248"/>
      <c r="BB303" s="248"/>
      <c r="BC303" s="248"/>
      <c r="BD303" s="248"/>
      <c r="BE303" s="248"/>
      <c r="BF303" s="248"/>
      <c r="BG303" s="248"/>
      <c r="BH303" s="248"/>
      <c r="BI303" s="248"/>
      <c r="BJ303" s="248"/>
      <c r="BK303" s="248"/>
      <c r="BL303" s="248"/>
      <c r="BM303" s="248"/>
      <c r="BN303" s="248"/>
      <c r="BO303" s="248"/>
      <c r="BP303" s="248"/>
      <c r="BQ303" s="248"/>
      <c r="BR303" s="248"/>
      <c r="BS303" s="248"/>
      <c r="BT303" s="248"/>
      <c r="BU303" s="248"/>
      <c r="BV303" s="248"/>
      <c r="BW303" s="248"/>
      <c r="BX303" s="248"/>
      <c r="BY303" s="248"/>
    </row>
    <row r="304" spans="1:77" ht="12" customHeight="1" x14ac:dyDescent="0.25">
      <c r="A304" s="225"/>
      <c r="B304" s="225"/>
      <c r="C304" s="225"/>
      <c r="D304" s="381"/>
      <c r="E304" s="381"/>
      <c r="F304" s="381"/>
      <c r="G304" s="381"/>
      <c r="H304" s="381"/>
      <c r="I304" s="248"/>
      <c r="J304" s="248"/>
      <c r="K304" s="248"/>
      <c r="L304" s="248"/>
      <c r="M304" s="248"/>
      <c r="N304" s="248"/>
      <c r="O304" s="248"/>
      <c r="P304" s="248"/>
      <c r="Q304" s="248"/>
      <c r="R304" s="248"/>
      <c r="S304" s="248"/>
      <c r="T304" s="248"/>
      <c r="U304" s="248"/>
      <c r="V304" s="248"/>
      <c r="W304" s="248"/>
      <c r="X304" s="248"/>
      <c r="Y304" s="248"/>
      <c r="Z304" s="248"/>
      <c r="AA304" s="248"/>
      <c r="AB304" s="248"/>
      <c r="AC304" s="248"/>
      <c r="AD304" s="248"/>
      <c r="AE304" s="248"/>
      <c r="AF304" s="248"/>
      <c r="AG304" s="248"/>
      <c r="AH304" s="248"/>
      <c r="AI304" s="248"/>
      <c r="AJ304" s="248"/>
      <c r="AK304" s="248"/>
      <c r="AL304" s="248"/>
      <c r="AM304" s="248"/>
      <c r="AN304" s="248"/>
      <c r="AO304" s="248"/>
      <c r="AP304" s="248"/>
      <c r="AQ304" s="248"/>
      <c r="AR304" s="248"/>
      <c r="AS304" s="248"/>
      <c r="AT304" s="248"/>
      <c r="AU304" s="248"/>
      <c r="AV304" s="248"/>
      <c r="AW304" s="248"/>
      <c r="AX304" s="248"/>
      <c r="AY304" s="248"/>
      <c r="AZ304" s="248"/>
      <c r="BA304" s="248"/>
      <c r="BB304" s="248"/>
      <c r="BC304" s="248"/>
      <c r="BD304" s="248"/>
      <c r="BE304" s="248"/>
      <c r="BF304" s="248"/>
      <c r="BG304" s="248"/>
      <c r="BH304" s="248"/>
      <c r="BI304" s="248"/>
      <c r="BJ304" s="248"/>
      <c r="BK304" s="248"/>
      <c r="BL304" s="248"/>
      <c r="BM304" s="248"/>
      <c r="BN304" s="248"/>
      <c r="BO304" s="248"/>
      <c r="BP304" s="248"/>
      <c r="BQ304" s="248"/>
      <c r="BR304" s="248"/>
      <c r="BS304" s="248"/>
      <c r="BT304" s="248"/>
      <c r="BU304" s="248"/>
      <c r="BV304" s="248"/>
      <c r="BW304" s="248"/>
      <c r="BX304" s="248"/>
      <c r="BY304" s="248"/>
    </row>
    <row r="305" spans="1:77" ht="12" customHeight="1" x14ac:dyDescent="0.25">
      <c r="A305" s="225"/>
      <c r="B305" s="225"/>
      <c r="C305" s="225"/>
      <c r="D305" s="381"/>
      <c r="E305" s="381"/>
      <c r="F305" s="381"/>
      <c r="G305" s="381"/>
      <c r="H305" s="381"/>
      <c r="I305" s="248"/>
      <c r="J305" s="248"/>
      <c r="K305" s="248"/>
      <c r="L305" s="248"/>
      <c r="M305" s="248"/>
      <c r="N305" s="248"/>
      <c r="O305" s="248"/>
      <c r="P305" s="248"/>
      <c r="Q305" s="248"/>
      <c r="R305" s="248"/>
      <c r="S305" s="248"/>
      <c r="T305" s="248"/>
      <c r="U305" s="248"/>
      <c r="V305" s="248"/>
      <c r="W305" s="248"/>
      <c r="X305" s="248"/>
      <c r="Y305" s="248"/>
      <c r="Z305" s="248"/>
      <c r="AA305" s="248"/>
      <c r="AB305" s="248"/>
      <c r="AC305" s="248"/>
      <c r="AD305" s="248"/>
      <c r="AE305" s="248"/>
      <c r="AF305" s="248"/>
      <c r="AG305" s="248"/>
      <c r="AH305" s="248"/>
      <c r="AI305" s="248"/>
      <c r="AJ305" s="248"/>
      <c r="AK305" s="248"/>
      <c r="AL305" s="248"/>
      <c r="AM305" s="248"/>
      <c r="AN305" s="248"/>
      <c r="AO305" s="248"/>
      <c r="AP305" s="248"/>
      <c r="AQ305" s="248"/>
      <c r="AR305" s="248"/>
      <c r="AS305" s="248"/>
      <c r="AT305" s="248"/>
      <c r="AU305" s="248"/>
      <c r="AV305" s="248"/>
      <c r="AW305" s="248"/>
      <c r="AX305" s="248"/>
      <c r="AY305" s="248"/>
      <c r="AZ305" s="248"/>
      <c r="BA305" s="248"/>
      <c r="BB305" s="248"/>
      <c r="BC305" s="248"/>
      <c r="BD305" s="248"/>
      <c r="BE305" s="248"/>
      <c r="BF305" s="248"/>
      <c r="BG305" s="248"/>
      <c r="BH305" s="248"/>
      <c r="BI305" s="248"/>
      <c r="BJ305" s="248"/>
      <c r="BK305" s="248"/>
      <c r="BL305" s="248"/>
      <c r="BM305" s="248"/>
      <c r="BN305" s="248"/>
      <c r="BO305" s="248"/>
      <c r="BP305" s="248"/>
      <c r="BQ305" s="248"/>
      <c r="BR305" s="248"/>
      <c r="BS305" s="248"/>
      <c r="BT305" s="248"/>
      <c r="BU305" s="248"/>
      <c r="BV305" s="248"/>
      <c r="BW305" s="248"/>
      <c r="BX305" s="248"/>
      <c r="BY305" s="248"/>
    </row>
    <row r="306" spans="1:77" ht="12" customHeight="1" x14ac:dyDescent="0.25">
      <c r="A306" s="225"/>
      <c r="B306" s="225"/>
      <c r="C306" s="225"/>
      <c r="D306" s="381"/>
      <c r="E306" s="381"/>
      <c r="F306" s="381"/>
      <c r="G306" s="381"/>
      <c r="H306" s="381"/>
      <c r="I306" s="248"/>
      <c r="J306" s="248"/>
      <c r="K306" s="248"/>
      <c r="L306" s="248"/>
      <c r="M306" s="248"/>
      <c r="N306" s="248"/>
      <c r="O306" s="248"/>
      <c r="P306" s="248"/>
      <c r="Q306" s="248"/>
      <c r="R306" s="248"/>
      <c r="S306" s="248"/>
      <c r="T306" s="248"/>
      <c r="U306" s="248"/>
      <c r="V306" s="248"/>
      <c r="W306" s="248"/>
      <c r="X306" s="248"/>
      <c r="Y306" s="248"/>
      <c r="Z306" s="248"/>
      <c r="AA306" s="248"/>
      <c r="AB306" s="248"/>
      <c r="AC306" s="248"/>
      <c r="AD306" s="248"/>
      <c r="AE306" s="248"/>
      <c r="AF306" s="248"/>
      <c r="AG306" s="248"/>
      <c r="AH306" s="248"/>
      <c r="AI306" s="248"/>
      <c r="AJ306" s="248"/>
      <c r="AK306" s="248"/>
      <c r="AL306" s="248"/>
      <c r="AM306" s="248"/>
      <c r="AN306" s="248"/>
      <c r="AO306" s="248"/>
      <c r="AP306" s="248"/>
      <c r="AQ306" s="248"/>
      <c r="AR306" s="248"/>
      <c r="AS306" s="248"/>
      <c r="AT306" s="248"/>
      <c r="AU306" s="248"/>
      <c r="AV306" s="248"/>
      <c r="AW306" s="248"/>
      <c r="AX306" s="248"/>
      <c r="AY306" s="248"/>
      <c r="AZ306" s="248"/>
      <c r="BA306" s="248"/>
      <c r="BB306" s="248"/>
      <c r="BC306" s="248"/>
      <c r="BD306" s="248"/>
      <c r="BE306" s="248"/>
      <c r="BF306" s="248"/>
      <c r="BG306" s="248"/>
      <c r="BH306" s="248"/>
      <c r="BI306" s="248"/>
      <c r="BJ306" s="248"/>
      <c r="BK306" s="248"/>
      <c r="BL306" s="248"/>
      <c r="BM306" s="248"/>
      <c r="BN306" s="248"/>
      <c r="BO306" s="248"/>
      <c r="BP306" s="248"/>
      <c r="BQ306" s="248"/>
      <c r="BR306" s="248"/>
      <c r="BS306" s="248"/>
      <c r="BT306" s="248"/>
      <c r="BU306" s="248"/>
      <c r="BV306" s="248"/>
      <c r="BW306" s="248"/>
      <c r="BX306" s="248"/>
      <c r="BY306" s="248"/>
    </row>
    <row r="307" spans="1:77" ht="12" customHeight="1" x14ac:dyDescent="0.25">
      <c r="A307" s="225"/>
      <c r="B307" s="225"/>
      <c r="C307" s="225"/>
      <c r="D307" s="381"/>
      <c r="E307" s="381"/>
      <c r="F307" s="381"/>
      <c r="G307" s="381"/>
      <c r="H307" s="381"/>
      <c r="I307" s="248"/>
      <c r="J307" s="248"/>
      <c r="K307" s="248"/>
      <c r="L307" s="248"/>
      <c r="M307" s="248"/>
      <c r="N307" s="248"/>
      <c r="O307" s="248"/>
      <c r="P307" s="248"/>
      <c r="Q307" s="248"/>
      <c r="R307" s="248"/>
      <c r="S307" s="248"/>
      <c r="T307" s="248"/>
      <c r="U307" s="248"/>
      <c r="V307" s="248"/>
      <c r="W307" s="248"/>
      <c r="X307" s="248"/>
      <c r="Y307" s="248"/>
      <c r="Z307" s="248"/>
      <c r="AA307" s="248"/>
      <c r="AB307" s="248"/>
      <c r="AC307" s="248"/>
      <c r="AD307" s="248"/>
      <c r="AE307" s="248"/>
      <c r="AF307" s="248"/>
      <c r="AG307" s="248"/>
      <c r="AH307" s="248"/>
      <c r="AI307" s="248"/>
      <c r="AJ307" s="248"/>
      <c r="AK307" s="248"/>
      <c r="AL307" s="248"/>
      <c r="AM307" s="248"/>
      <c r="AN307" s="248"/>
      <c r="AO307" s="248"/>
      <c r="AP307" s="248"/>
      <c r="AQ307" s="248"/>
      <c r="AR307" s="248"/>
      <c r="AS307" s="248"/>
      <c r="AT307" s="248"/>
      <c r="AU307" s="248"/>
      <c r="AV307" s="248"/>
      <c r="AW307" s="248"/>
      <c r="AX307" s="248"/>
      <c r="AY307" s="248"/>
      <c r="AZ307" s="248"/>
      <c r="BA307" s="248"/>
      <c r="BB307" s="248"/>
      <c r="BC307" s="248"/>
      <c r="BD307" s="248"/>
      <c r="BE307" s="248"/>
      <c r="BF307" s="248"/>
      <c r="BG307" s="248"/>
      <c r="BH307" s="248"/>
      <c r="BI307" s="248"/>
      <c r="BJ307" s="248"/>
      <c r="BK307" s="248"/>
      <c r="BL307" s="248"/>
      <c r="BM307" s="248"/>
      <c r="BN307" s="248"/>
      <c r="BO307" s="248"/>
      <c r="BP307" s="248"/>
      <c r="BQ307" s="248"/>
      <c r="BR307" s="248"/>
      <c r="BS307" s="248"/>
      <c r="BT307" s="248"/>
      <c r="BU307" s="248"/>
      <c r="BV307" s="248"/>
      <c r="BW307" s="248"/>
      <c r="BX307" s="248"/>
      <c r="BY307" s="248"/>
    </row>
    <row r="308" spans="1:77" ht="12" customHeight="1" x14ac:dyDescent="0.25">
      <c r="A308" s="225"/>
      <c r="B308" s="225"/>
      <c r="C308" s="225"/>
      <c r="D308" s="381"/>
      <c r="E308" s="381"/>
      <c r="F308" s="381"/>
      <c r="G308" s="381"/>
      <c r="H308" s="381"/>
      <c r="I308" s="248"/>
      <c r="J308" s="248"/>
      <c r="K308" s="248"/>
      <c r="L308" s="248"/>
      <c r="M308" s="248"/>
      <c r="N308" s="248"/>
      <c r="O308" s="248"/>
      <c r="P308" s="248"/>
      <c r="Q308" s="248"/>
      <c r="R308" s="248"/>
      <c r="S308" s="248"/>
      <c r="T308" s="248"/>
      <c r="U308" s="248"/>
      <c r="V308" s="248"/>
      <c r="W308" s="248"/>
      <c r="X308" s="248"/>
      <c r="Y308" s="248"/>
      <c r="Z308" s="248"/>
      <c r="AA308" s="248"/>
      <c r="AB308" s="248"/>
      <c r="AC308" s="248"/>
      <c r="AD308" s="248"/>
      <c r="AE308" s="248"/>
      <c r="AF308" s="248"/>
      <c r="AG308" s="248"/>
      <c r="AH308" s="248"/>
      <c r="AI308" s="248"/>
      <c r="AJ308" s="248"/>
      <c r="AK308" s="248"/>
      <c r="AL308" s="248"/>
      <c r="AM308" s="248"/>
      <c r="AN308" s="248"/>
      <c r="AO308" s="248"/>
      <c r="AP308" s="248"/>
      <c r="AQ308" s="248"/>
      <c r="AR308" s="248"/>
      <c r="AS308" s="248"/>
      <c r="AT308" s="248"/>
      <c r="AU308" s="248"/>
      <c r="AV308" s="248"/>
      <c r="AW308" s="248"/>
      <c r="AX308" s="248"/>
      <c r="AY308" s="248"/>
      <c r="AZ308" s="248"/>
      <c r="BA308" s="248"/>
      <c r="BB308" s="248"/>
      <c r="BC308" s="248"/>
      <c r="BD308" s="248"/>
      <c r="BE308" s="248"/>
      <c r="BF308" s="248"/>
      <c r="BG308" s="248"/>
      <c r="BH308" s="248"/>
      <c r="BI308" s="248"/>
      <c r="BJ308" s="248"/>
      <c r="BK308" s="248"/>
      <c r="BL308" s="248"/>
      <c r="BM308" s="248"/>
      <c r="BN308" s="248"/>
      <c r="BO308" s="248"/>
      <c r="BP308" s="248"/>
      <c r="BQ308" s="248"/>
      <c r="BR308" s="248"/>
      <c r="BS308" s="248"/>
      <c r="BT308" s="248"/>
      <c r="BU308" s="248"/>
      <c r="BV308" s="248"/>
      <c r="BW308" s="248"/>
      <c r="BX308" s="248"/>
      <c r="BY308" s="248"/>
    </row>
    <row r="309" spans="1:77" ht="12" customHeight="1" x14ac:dyDescent="0.25">
      <c r="A309" s="225"/>
      <c r="B309" s="225"/>
      <c r="C309" s="225"/>
      <c r="D309" s="381"/>
      <c r="E309" s="381"/>
      <c r="F309" s="381"/>
      <c r="G309" s="381"/>
      <c r="H309" s="381"/>
      <c r="I309" s="248"/>
      <c r="J309" s="248"/>
      <c r="K309" s="248"/>
      <c r="L309" s="248"/>
      <c r="M309" s="248"/>
      <c r="N309" s="248"/>
      <c r="O309" s="248"/>
      <c r="P309" s="248"/>
      <c r="Q309" s="248"/>
      <c r="R309" s="248"/>
      <c r="S309" s="248"/>
      <c r="T309" s="248"/>
      <c r="U309" s="248"/>
      <c r="V309" s="248"/>
      <c r="W309" s="248"/>
      <c r="X309" s="248"/>
      <c r="Y309" s="248"/>
      <c r="Z309" s="248"/>
      <c r="AA309" s="248"/>
      <c r="AB309" s="248"/>
      <c r="AC309" s="248"/>
      <c r="AD309" s="248"/>
      <c r="AE309" s="248"/>
      <c r="AF309" s="248"/>
      <c r="AG309" s="248"/>
      <c r="AH309" s="248"/>
      <c r="AI309" s="248"/>
      <c r="AJ309" s="248"/>
      <c r="AK309" s="248"/>
      <c r="AL309" s="248"/>
      <c r="AM309" s="248"/>
      <c r="AN309" s="248"/>
      <c r="AO309" s="248"/>
      <c r="AP309" s="248"/>
      <c r="AQ309" s="248"/>
      <c r="AR309" s="248"/>
      <c r="AS309" s="248"/>
      <c r="AT309" s="248"/>
      <c r="AU309" s="248"/>
      <c r="AV309" s="248"/>
      <c r="AW309" s="248"/>
      <c r="AX309" s="248"/>
      <c r="AY309" s="248"/>
      <c r="AZ309" s="248"/>
      <c r="BA309" s="248"/>
      <c r="BB309" s="248"/>
      <c r="BC309" s="248"/>
      <c r="BD309" s="248"/>
      <c r="BE309" s="248"/>
      <c r="BF309" s="248"/>
      <c r="BG309" s="248"/>
      <c r="BH309" s="248"/>
      <c r="BI309" s="248"/>
      <c r="BJ309" s="248"/>
      <c r="BK309" s="248"/>
      <c r="BL309" s="248"/>
      <c r="BM309" s="248"/>
      <c r="BN309" s="248"/>
      <c r="BO309" s="248"/>
      <c r="BP309" s="248"/>
      <c r="BQ309" s="248"/>
      <c r="BR309" s="248"/>
      <c r="BS309" s="248"/>
      <c r="BT309" s="248"/>
      <c r="BU309" s="248"/>
      <c r="BV309" s="248"/>
      <c r="BW309" s="248"/>
      <c r="BX309" s="248"/>
      <c r="BY309" s="248"/>
    </row>
    <row r="310" spans="1:77" ht="12" customHeight="1" x14ac:dyDescent="0.25">
      <c r="A310" s="225"/>
      <c r="B310" s="225"/>
      <c r="C310" s="225"/>
      <c r="D310" s="381"/>
      <c r="E310" s="381"/>
      <c r="F310" s="381"/>
      <c r="G310" s="381"/>
      <c r="H310" s="381"/>
      <c r="I310" s="248"/>
      <c r="J310" s="248"/>
      <c r="K310" s="248"/>
      <c r="L310" s="248"/>
      <c r="M310" s="248"/>
      <c r="N310" s="248"/>
      <c r="O310" s="248"/>
      <c r="P310" s="248"/>
      <c r="Q310" s="248"/>
      <c r="R310" s="248"/>
      <c r="S310" s="248"/>
      <c r="T310" s="248"/>
      <c r="U310" s="248"/>
      <c r="V310" s="248"/>
      <c r="W310" s="248"/>
      <c r="X310" s="248"/>
      <c r="Y310" s="248"/>
      <c r="Z310" s="248"/>
      <c r="AA310" s="248"/>
      <c r="AB310" s="248"/>
      <c r="AC310" s="248"/>
      <c r="AD310" s="248"/>
      <c r="AE310" s="248"/>
      <c r="AF310" s="248"/>
      <c r="AG310" s="248"/>
      <c r="AH310" s="248"/>
      <c r="AI310" s="248"/>
      <c r="AJ310" s="248"/>
      <c r="AK310" s="248"/>
      <c r="AL310" s="248"/>
      <c r="AM310" s="248"/>
      <c r="AN310" s="248"/>
      <c r="AO310" s="248"/>
      <c r="AP310" s="248"/>
      <c r="AQ310" s="248"/>
      <c r="AR310" s="248"/>
      <c r="AS310" s="248"/>
      <c r="AT310" s="248"/>
      <c r="AU310" s="248"/>
      <c r="AV310" s="248"/>
      <c r="AW310" s="248"/>
      <c r="AX310" s="248"/>
      <c r="AY310" s="248"/>
      <c r="AZ310" s="248"/>
      <c r="BA310" s="248"/>
      <c r="BB310" s="248"/>
      <c r="BC310" s="248"/>
      <c r="BD310" s="248"/>
      <c r="BE310" s="248"/>
      <c r="BF310" s="248"/>
      <c r="BG310" s="248"/>
      <c r="BH310" s="248"/>
      <c r="BI310" s="248"/>
      <c r="BJ310" s="248"/>
      <c r="BK310" s="248"/>
      <c r="BL310" s="248"/>
      <c r="BM310" s="248"/>
      <c r="BN310" s="248"/>
      <c r="BO310" s="248"/>
      <c r="BP310" s="248"/>
      <c r="BQ310" s="248"/>
      <c r="BR310" s="248"/>
      <c r="BS310" s="248"/>
      <c r="BT310" s="248"/>
      <c r="BU310" s="248"/>
      <c r="BV310" s="248"/>
      <c r="BW310" s="248"/>
      <c r="BX310" s="248"/>
      <c r="BY310" s="248"/>
    </row>
    <row r="311" spans="1:77" ht="12" customHeight="1" x14ac:dyDescent="0.25">
      <c r="A311" s="225"/>
      <c r="B311" s="225"/>
      <c r="C311" s="225"/>
      <c r="D311" s="381"/>
      <c r="E311" s="381"/>
      <c r="F311" s="381"/>
      <c r="G311" s="381"/>
      <c r="H311" s="381"/>
      <c r="I311" s="248"/>
      <c r="J311" s="248"/>
      <c r="K311" s="248"/>
      <c r="L311" s="248"/>
      <c r="M311" s="248"/>
      <c r="N311" s="248"/>
      <c r="O311" s="248"/>
      <c r="P311" s="248"/>
      <c r="Q311" s="248"/>
      <c r="R311" s="248"/>
      <c r="S311" s="248"/>
      <c r="T311" s="248"/>
      <c r="U311" s="248"/>
      <c r="V311" s="248"/>
      <c r="W311" s="248"/>
      <c r="X311" s="248"/>
      <c r="Y311" s="248"/>
      <c r="Z311" s="248"/>
      <c r="AA311" s="248"/>
      <c r="AB311" s="248"/>
      <c r="AC311" s="248"/>
      <c r="AD311" s="248"/>
      <c r="AE311" s="248"/>
      <c r="AF311" s="248"/>
      <c r="AG311" s="248"/>
      <c r="AH311" s="248"/>
      <c r="AI311" s="248"/>
      <c r="AJ311" s="248"/>
      <c r="AK311" s="248"/>
      <c r="AL311" s="248"/>
      <c r="AM311" s="248"/>
      <c r="AN311" s="248"/>
      <c r="AO311" s="248"/>
      <c r="AP311" s="248"/>
      <c r="AQ311" s="248"/>
      <c r="AR311" s="248"/>
      <c r="AS311" s="248"/>
      <c r="AT311" s="248"/>
      <c r="AU311" s="248"/>
      <c r="AV311" s="248"/>
      <c r="AW311" s="248"/>
      <c r="AX311" s="248"/>
      <c r="AY311" s="248"/>
      <c r="AZ311" s="248"/>
      <c r="BA311" s="248"/>
      <c r="BB311" s="248"/>
      <c r="BC311" s="248"/>
      <c r="BD311" s="248"/>
      <c r="BE311" s="248"/>
      <c r="BF311" s="248"/>
      <c r="BG311" s="248"/>
      <c r="BH311" s="248"/>
      <c r="BI311" s="248"/>
      <c r="BJ311" s="248"/>
      <c r="BK311" s="248"/>
      <c r="BL311" s="248"/>
      <c r="BM311" s="248"/>
      <c r="BN311" s="248"/>
      <c r="BO311" s="248"/>
      <c r="BP311" s="248"/>
      <c r="BQ311" s="248"/>
      <c r="BR311" s="248"/>
      <c r="BS311" s="248"/>
      <c r="BT311" s="248"/>
      <c r="BU311" s="248"/>
      <c r="BV311" s="248"/>
      <c r="BW311" s="248"/>
      <c r="BX311" s="248"/>
      <c r="BY311" s="248"/>
    </row>
    <row r="312" spans="1:77" ht="12" customHeight="1" x14ac:dyDescent="0.25">
      <c r="A312" s="225"/>
      <c r="B312" s="225"/>
      <c r="C312" s="225"/>
      <c r="D312" s="381"/>
      <c r="E312" s="381"/>
      <c r="F312" s="381"/>
      <c r="G312" s="381"/>
      <c r="H312" s="381"/>
      <c r="I312" s="248"/>
      <c r="J312" s="248"/>
      <c r="K312" s="248"/>
      <c r="L312" s="248"/>
      <c r="M312" s="248"/>
      <c r="N312" s="248"/>
      <c r="O312" s="248"/>
      <c r="P312" s="248"/>
      <c r="Q312" s="248"/>
      <c r="R312" s="248"/>
      <c r="S312" s="248"/>
      <c r="T312" s="248"/>
      <c r="U312" s="248"/>
      <c r="V312" s="248"/>
      <c r="W312" s="248"/>
      <c r="X312" s="248"/>
      <c r="Y312" s="248"/>
      <c r="Z312" s="248"/>
      <c r="AA312" s="248"/>
      <c r="AB312" s="248"/>
      <c r="AC312" s="248"/>
      <c r="AD312" s="248"/>
      <c r="AE312" s="248"/>
      <c r="AF312" s="248"/>
      <c r="AG312" s="248"/>
      <c r="AH312" s="248"/>
      <c r="AI312" s="248"/>
      <c r="AJ312" s="248"/>
      <c r="AK312" s="248"/>
      <c r="AL312" s="248"/>
      <c r="AM312" s="248"/>
      <c r="AN312" s="248"/>
      <c r="AO312" s="248"/>
      <c r="AP312" s="248"/>
      <c r="AQ312" s="248"/>
      <c r="AR312" s="248"/>
      <c r="AS312" s="248"/>
      <c r="AT312" s="248"/>
      <c r="AU312" s="248"/>
      <c r="AV312" s="248"/>
      <c r="AW312" s="248"/>
      <c r="AX312" s="248"/>
      <c r="AY312" s="248"/>
      <c r="AZ312" s="248"/>
      <c r="BA312" s="248"/>
      <c r="BB312" s="248"/>
      <c r="BC312" s="248"/>
      <c r="BD312" s="248"/>
      <c r="BE312" s="248"/>
      <c r="BF312" s="248"/>
      <c r="BG312" s="248"/>
      <c r="BH312" s="248"/>
      <c r="BI312" s="248"/>
      <c r="BJ312" s="248"/>
      <c r="BK312" s="248"/>
      <c r="BL312" s="248"/>
      <c r="BM312" s="248"/>
      <c r="BN312" s="248"/>
      <c r="BO312" s="248"/>
      <c r="BP312" s="248"/>
      <c r="BQ312" s="248"/>
      <c r="BR312" s="248"/>
      <c r="BS312" s="248"/>
      <c r="BT312" s="248"/>
      <c r="BU312" s="248"/>
      <c r="BV312" s="248"/>
      <c r="BW312" s="248"/>
      <c r="BX312" s="248"/>
      <c r="BY312" s="248"/>
    </row>
    <row r="313" spans="1:77" ht="12" customHeight="1" x14ac:dyDescent="0.25">
      <c r="A313" s="225"/>
      <c r="B313" s="225"/>
      <c r="C313" s="225"/>
      <c r="D313" s="381"/>
      <c r="E313" s="381"/>
      <c r="F313" s="381"/>
      <c r="G313" s="381"/>
      <c r="H313" s="381"/>
      <c r="I313" s="248"/>
      <c r="J313" s="248"/>
      <c r="K313" s="248"/>
      <c r="L313" s="248"/>
      <c r="M313" s="248"/>
      <c r="N313" s="248"/>
      <c r="O313" s="248"/>
      <c r="P313" s="248"/>
      <c r="Q313" s="248"/>
      <c r="R313" s="248"/>
      <c r="S313" s="248"/>
      <c r="T313" s="248"/>
      <c r="U313" s="248"/>
      <c r="V313" s="248"/>
      <c r="W313" s="248"/>
      <c r="X313" s="248"/>
      <c r="Y313" s="248"/>
      <c r="Z313" s="248"/>
      <c r="AA313" s="248"/>
      <c r="AB313" s="248"/>
      <c r="AC313" s="248"/>
      <c r="AD313" s="248"/>
      <c r="AE313" s="248"/>
      <c r="AF313" s="248"/>
      <c r="AG313" s="248"/>
      <c r="AH313" s="248"/>
      <c r="AI313" s="248"/>
      <c r="AJ313" s="248"/>
      <c r="AK313" s="248"/>
      <c r="AL313" s="248"/>
      <c r="AM313" s="248"/>
      <c r="AN313" s="248"/>
      <c r="AO313" s="248"/>
      <c r="AP313" s="248"/>
      <c r="AQ313" s="248"/>
      <c r="AR313" s="248"/>
      <c r="AS313" s="248"/>
      <c r="AT313" s="248"/>
      <c r="AU313" s="248"/>
      <c r="AV313" s="248"/>
      <c r="AW313" s="248"/>
      <c r="AX313" s="248"/>
      <c r="AY313" s="248"/>
      <c r="AZ313" s="248"/>
      <c r="BA313" s="248"/>
      <c r="BB313" s="248"/>
      <c r="BC313" s="248"/>
      <c r="BD313" s="248"/>
      <c r="BE313" s="248"/>
      <c r="BF313" s="248"/>
      <c r="BG313" s="248"/>
      <c r="BH313" s="248"/>
      <c r="BI313" s="248"/>
      <c r="BJ313" s="248"/>
      <c r="BK313" s="248"/>
      <c r="BL313" s="248"/>
      <c r="BM313" s="248"/>
      <c r="BN313" s="248"/>
      <c r="BO313" s="248"/>
      <c r="BP313" s="248"/>
      <c r="BQ313" s="248"/>
      <c r="BR313" s="248"/>
      <c r="BS313" s="248"/>
      <c r="BT313" s="248"/>
      <c r="BU313" s="248"/>
      <c r="BV313" s="248"/>
      <c r="BW313" s="248"/>
      <c r="BX313" s="248"/>
      <c r="BY313" s="248"/>
    </row>
    <row r="314" spans="1:77" ht="12" customHeight="1" x14ac:dyDescent="0.25">
      <c r="A314" s="225"/>
      <c r="B314" s="225"/>
      <c r="C314" s="225"/>
      <c r="D314" s="381"/>
      <c r="E314" s="381"/>
      <c r="F314" s="381"/>
      <c r="G314" s="381"/>
      <c r="H314" s="381"/>
      <c r="I314" s="248"/>
      <c r="J314" s="248"/>
      <c r="K314" s="248"/>
      <c r="L314" s="248"/>
      <c r="M314" s="248"/>
      <c r="N314" s="248"/>
      <c r="O314" s="248"/>
      <c r="P314" s="248"/>
      <c r="Q314" s="248"/>
      <c r="R314" s="248"/>
      <c r="S314" s="248"/>
      <c r="T314" s="248"/>
      <c r="U314" s="248"/>
      <c r="V314" s="248"/>
      <c r="W314" s="248"/>
      <c r="X314" s="248"/>
      <c r="Y314" s="248"/>
      <c r="Z314" s="248"/>
      <c r="AA314" s="248"/>
      <c r="AB314" s="248"/>
      <c r="AC314" s="248"/>
      <c r="AD314" s="248"/>
      <c r="AE314" s="248"/>
      <c r="AF314" s="248"/>
      <c r="AG314" s="248"/>
      <c r="AH314" s="248"/>
      <c r="AI314" s="248"/>
      <c r="AJ314" s="248"/>
      <c r="AK314" s="248"/>
      <c r="AL314" s="248"/>
      <c r="AM314" s="248"/>
      <c r="AN314" s="248"/>
      <c r="AO314" s="248"/>
      <c r="AP314" s="248"/>
      <c r="AQ314" s="248"/>
      <c r="AR314" s="248"/>
      <c r="AS314" s="248"/>
      <c r="AT314" s="248"/>
      <c r="AU314" s="248"/>
      <c r="AV314" s="248"/>
      <c r="AW314" s="248"/>
      <c r="AX314" s="248"/>
      <c r="AY314" s="248"/>
      <c r="AZ314" s="248"/>
      <c r="BA314" s="248"/>
      <c r="BB314" s="248"/>
      <c r="BC314" s="248"/>
      <c r="BD314" s="248"/>
      <c r="BE314" s="248"/>
      <c r="BF314" s="248"/>
      <c r="BG314" s="248"/>
      <c r="BH314" s="248"/>
      <c r="BI314" s="248"/>
      <c r="BJ314" s="248"/>
      <c r="BK314" s="248"/>
      <c r="BL314" s="248"/>
      <c r="BM314" s="248"/>
      <c r="BN314" s="248"/>
      <c r="BO314" s="248"/>
      <c r="BP314" s="248"/>
      <c r="BQ314" s="248"/>
      <c r="BR314" s="248"/>
      <c r="BS314" s="248"/>
      <c r="BT314" s="248"/>
      <c r="BU314" s="248"/>
      <c r="BV314" s="248"/>
      <c r="BW314" s="248"/>
      <c r="BX314" s="248"/>
      <c r="BY314" s="248"/>
    </row>
    <row r="315" spans="1:77" ht="12" customHeight="1" x14ac:dyDescent="0.25">
      <c r="A315" s="225"/>
      <c r="B315" s="225"/>
      <c r="C315" s="225"/>
      <c r="D315" s="381"/>
      <c r="E315" s="381"/>
      <c r="F315" s="381"/>
      <c r="G315" s="381"/>
      <c r="H315" s="381"/>
      <c r="I315" s="248"/>
      <c r="J315" s="248"/>
      <c r="K315" s="248"/>
      <c r="L315" s="248"/>
      <c r="M315" s="248"/>
      <c r="N315" s="248"/>
      <c r="O315" s="248"/>
      <c r="P315" s="248"/>
      <c r="Q315" s="248"/>
      <c r="R315" s="248"/>
      <c r="S315" s="248"/>
      <c r="T315" s="248"/>
      <c r="U315" s="248"/>
      <c r="V315" s="248"/>
      <c r="W315" s="248"/>
      <c r="X315" s="248"/>
      <c r="Y315" s="248"/>
      <c r="Z315" s="248"/>
      <c r="AA315" s="248"/>
      <c r="AB315" s="248"/>
      <c r="AC315" s="248"/>
      <c r="AD315" s="248"/>
      <c r="AE315" s="248"/>
      <c r="AF315" s="248"/>
      <c r="AG315" s="248"/>
      <c r="AH315" s="248"/>
      <c r="AI315" s="248"/>
      <c r="AJ315" s="248"/>
      <c r="AK315" s="248"/>
      <c r="AL315" s="248"/>
      <c r="AM315" s="248"/>
      <c r="AN315" s="248"/>
      <c r="AO315" s="248"/>
      <c r="AP315" s="248"/>
      <c r="AQ315" s="248"/>
      <c r="AR315" s="248"/>
      <c r="AS315" s="248"/>
      <c r="AT315" s="248"/>
      <c r="AU315" s="248"/>
      <c r="AV315" s="248"/>
      <c r="AW315" s="248"/>
      <c r="AX315" s="248"/>
      <c r="AY315" s="248"/>
      <c r="AZ315" s="248"/>
      <c r="BA315" s="248"/>
      <c r="BB315" s="248"/>
      <c r="BC315" s="248"/>
      <c r="BD315" s="248"/>
      <c r="BE315" s="248"/>
      <c r="BF315" s="248"/>
      <c r="BG315" s="248"/>
      <c r="BH315" s="248"/>
      <c r="BI315" s="248"/>
      <c r="BJ315" s="248"/>
      <c r="BK315" s="248"/>
      <c r="BL315" s="248"/>
      <c r="BM315" s="248"/>
      <c r="BN315" s="248"/>
      <c r="BO315" s="248"/>
      <c r="BP315" s="248"/>
      <c r="BQ315" s="248"/>
      <c r="BR315" s="248"/>
      <c r="BS315" s="248"/>
      <c r="BT315" s="248"/>
      <c r="BU315" s="248"/>
      <c r="BV315" s="248"/>
      <c r="BW315" s="248"/>
      <c r="BX315" s="248"/>
      <c r="BY315" s="248"/>
    </row>
    <row r="316" spans="1:77" ht="12" customHeight="1" x14ac:dyDescent="0.25">
      <c r="A316" s="225"/>
      <c r="B316" s="225"/>
      <c r="C316" s="225"/>
      <c r="D316" s="381"/>
      <c r="E316" s="381"/>
      <c r="F316" s="381"/>
      <c r="G316" s="381"/>
      <c r="H316" s="381"/>
      <c r="I316" s="248"/>
      <c r="J316" s="248"/>
      <c r="K316" s="248"/>
      <c r="L316" s="248"/>
      <c r="M316" s="248"/>
      <c r="N316" s="248"/>
      <c r="O316" s="248"/>
      <c r="P316" s="248"/>
      <c r="Q316" s="248"/>
      <c r="R316" s="248"/>
      <c r="S316" s="248"/>
      <c r="T316" s="248"/>
      <c r="U316" s="248"/>
      <c r="V316" s="248"/>
      <c r="W316" s="248"/>
      <c r="X316" s="248"/>
      <c r="Y316" s="248"/>
      <c r="Z316" s="248"/>
      <c r="AA316" s="248"/>
      <c r="AB316" s="248"/>
      <c r="AC316" s="248"/>
      <c r="AD316" s="248"/>
      <c r="AE316" s="248"/>
      <c r="AF316" s="248"/>
      <c r="AG316" s="248"/>
      <c r="AH316" s="248"/>
      <c r="AI316" s="248"/>
      <c r="AJ316" s="248"/>
      <c r="AK316" s="248"/>
      <c r="AL316" s="248"/>
      <c r="AM316" s="248"/>
      <c r="AN316" s="248"/>
      <c r="AO316" s="248"/>
      <c r="AP316" s="248"/>
      <c r="AQ316" s="248"/>
      <c r="AR316" s="248"/>
      <c r="AS316" s="248"/>
      <c r="AT316" s="248"/>
      <c r="AU316" s="248"/>
      <c r="AV316" s="248"/>
      <c r="AW316" s="248"/>
      <c r="AX316" s="248"/>
      <c r="AY316" s="248"/>
      <c r="AZ316" s="248"/>
      <c r="BA316" s="248"/>
      <c r="BB316" s="248"/>
      <c r="BC316" s="248"/>
      <c r="BD316" s="248"/>
      <c r="BE316" s="248"/>
      <c r="BF316" s="248"/>
      <c r="BG316" s="248"/>
      <c r="BH316" s="248"/>
      <c r="BI316" s="248"/>
      <c r="BJ316" s="248"/>
      <c r="BK316" s="248"/>
      <c r="BL316" s="248"/>
      <c r="BM316" s="248"/>
      <c r="BN316" s="248"/>
      <c r="BO316" s="248"/>
      <c r="BP316" s="248"/>
      <c r="BQ316" s="248"/>
      <c r="BR316" s="248"/>
      <c r="BS316" s="248"/>
      <c r="BT316" s="248"/>
      <c r="BU316" s="248"/>
      <c r="BV316" s="248"/>
      <c r="BW316" s="248"/>
      <c r="BX316" s="248"/>
      <c r="BY316" s="248"/>
    </row>
    <row r="317" spans="1:77" ht="12" customHeight="1" x14ac:dyDescent="0.25">
      <c r="A317" s="225"/>
      <c r="B317" s="225"/>
      <c r="C317" s="225"/>
      <c r="D317" s="381"/>
      <c r="E317" s="381"/>
      <c r="F317" s="381"/>
      <c r="G317" s="381"/>
      <c r="H317" s="381"/>
      <c r="I317" s="248"/>
      <c r="J317" s="248"/>
      <c r="K317" s="248"/>
      <c r="L317" s="248"/>
      <c r="M317" s="248"/>
      <c r="N317" s="248"/>
      <c r="O317" s="248"/>
      <c r="P317" s="248"/>
      <c r="Q317" s="248"/>
      <c r="R317" s="248"/>
      <c r="S317" s="248"/>
      <c r="T317" s="248"/>
      <c r="U317" s="248"/>
      <c r="V317" s="248"/>
      <c r="W317" s="248"/>
      <c r="X317" s="248"/>
      <c r="Y317" s="248"/>
      <c r="Z317" s="248"/>
      <c r="AA317" s="248"/>
      <c r="AB317" s="248"/>
      <c r="AC317" s="248"/>
      <c r="AD317" s="248"/>
      <c r="AE317" s="248"/>
      <c r="AF317" s="248"/>
      <c r="AG317" s="248"/>
      <c r="AH317" s="248"/>
      <c r="AI317" s="248"/>
      <c r="AJ317" s="248"/>
      <c r="AK317" s="248"/>
      <c r="AL317" s="248"/>
      <c r="AM317" s="248"/>
      <c r="AN317" s="248"/>
      <c r="AO317" s="248"/>
      <c r="AP317" s="248"/>
      <c r="AQ317" s="248"/>
      <c r="AR317" s="248"/>
      <c r="AS317" s="248"/>
      <c r="AT317" s="248"/>
      <c r="AU317" s="248"/>
      <c r="AV317" s="248"/>
      <c r="AW317" s="248"/>
      <c r="AX317" s="248"/>
      <c r="AY317" s="248"/>
      <c r="AZ317" s="248"/>
      <c r="BA317" s="248"/>
      <c r="BB317" s="248"/>
      <c r="BC317" s="248"/>
      <c r="BD317" s="248"/>
      <c r="BE317" s="248"/>
      <c r="BF317" s="248"/>
      <c r="BG317" s="248"/>
      <c r="BH317" s="248"/>
      <c r="BI317" s="248"/>
      <c r="BJ317" s="248"/>
      <c r="BK317" s="248"/>
      <c r="BL317" s="248"/>
      <c r="BM317" s="248"/>
      <c r="BN317" s="248"/>
      <c r="BO317" s="248"/>
      <c r="BP317" s="248"/>
      <c r="BQ317" s="248"/>
      <c r="BR317" s="248"/>
      <c r="BS317" s="248"/>
      <c r="BT317" s="248"/>
      <c r="BU317" s="248"/>
      <c r="BV317" s="248"/>
      <c r="BW317" s="248"/>
      <c r="BX317" s="248"/>
      <c r="BY317" s="248"/>
    </row>
    <row r="318" spans="1:77" ht="12" customHeight="1" x14ac:dyDescent="0.25">
      <c r="A318" s="225"/>
      <c r="B318" s="225"/>
      <c r="C318" s="225"/>
      <c r="D318" s="381"/>
      <c r="E318" s="381"/>
      <c r="F318" s="381"/>
      <c r="G318" s="381"/>
      <c r="H318" s="381"/>
      <c r="I318" s="248"/>
      <c r="J318" s="248"/>
      <c r="K318" s="248"/>
      <c r="L318" s="248"/>
      <c r="M318" s="248"/>
      <c r="N318" s="248"/>
      <c r="O318" s="248"/>
      <c r="P318" s="248"/>
      <c r="Q318" s="248"/>
      <c r="R318" s="248"/>
      <c r="S318" s="248"/>
      <c r="T318" s="248"/>
      <c r="U318" s="248"/>
      <c r="V318" s="248"/>
      <c r="W318" s="248"/>
      <c r="X318" s="248"/>
      <c r="Y318" s="248"/>
      <c r="Z318" s="248"/>
      <c r="AA318" s="248"/>
      <c r="AB318" s="248"/>
      <c r="AC318" s="248"/>
      <c r="AD318" s="248"/>
      <c r="AE318" s="248"/>
      <c r="AF318" s="248"/>
      <c r="AG318" s="248"/>
      <c r="AH318" s="248"/>
      <c r="AI318" s="248"/>
      <c r="AJ318" s="248"/>
      <c r="AK318" s="248"/>
      <c r="AL318" s="248"/>
      <c r="AM318" s="248"/>
      <c r="AN318" s="248"/>
      <c r="AO318" s="248"/>
      <c r="AP318" s="248"/>
      <c r="AQ318" s="248"/>
      <c r="AR318" s="248"/>
      <c r="AS318" s="248"/>
      <c r="AT318" s="248"/>
      <c r="AU318" s="248"/>
      <c r="AV318" s="248"/>
      <c r="AW318" s="248"/>
      <c r="AX318" s="248"/>
      <c r="AY318" s="248"/>
      <c r="AZ318" s="248"/>
      <c r="BA318" s="248"/>
      <c r="BB318" s="248"/>
      <c r="BC318" s="248"/>
      <c r="BD318" s="248"/>
      <c r="BE318" s="248"/>
      <c r="BF318" s="248"/>
      <c r="BG318" s="248"/>
      <c r="BH318" s="248"/>
      <c r="BI318" s="248"/>
      <c r="BJ318" s="248"/>
      <c r="BK318" s="248"/>
      <c r="BL318" s="248"/>
      <c r="BM318" s="248"/>
      <c r="BN318" s="248"/>
      <c r="BO318" s="248"/>
      <c r="BP318" s="248"/>
      <c r="BQ318" s="248"/>
      <c r="BR318" s="248"/>
      <c r="BS318" s="248"/>
      <c r="BT318" s="248"/>
      <c r="BU318" s="248"/>
      <c r="BV318" s="248"/>
      <c r="BW318" s="248"/>
      <c r="BX318" s="248"/>
      <c r="BY318" s="248"/>
    </row>
    <row r="319" spans="1:77" ht="12" customHeight="1" x14ac:dyDescent="0.25">
      <c r="A319" s="225"/>
      <c r="B319" s="225"/>
      <c r="C319" s="225"/>
      <c r="D319" s="381"/>
      <c r="E319" s="381"/>
      <c r="F319" s="381"/>
      <c r="G319" s="381"/>
      <c r="H319" s="381"/>
      <c r="I319" s="248"/>
      <c r="J319" s="248"/>
      <c r="K319" s="248"/>
      <c r="L319" s="248"/>
      <c r="M319" s="248"/>
      <c r="N319" s="248"/>
      <c r="O319" s="248"/>
      <c r="P319" s="248"/>
      <c r="Q319" s="248"/>
      <c r="R319" s="248"/>
      <c r="S319" s="248"/>
      <c r="T319" s="248"/>
      <c r="U319" s="248"/>
      <c r="V319" s="248"/>
      <c r="W319" s="248"/>
      <c r="X319" s="248"/>
      <c r="Y319" s="248"/>
      <c r="Z319" s="248"/>
      <c r="AA319" s="248"/>
      <c r="AB319" s="248"/>
      <c r="AC319" s="248"/>
      <c r="AD319" s="248"/>
      <c r="AE319" s="248"/>
      <c r="AF319" s="248"/>
      <c r="AG319" s="248"/>
      <c r="AH319" s="248"/>
      <c r="AI319" s="248"/>
      <c r="AJ319" s="248"/>
      <c r="AK319" s="248"/>
      <c r="AL319" s="248"/>
      <c r="AM319" s="248"/>
      <c r="AN319" s="248"/>
      <c r="AO319" s="248"/>
      <c r="AP319" s="248"/>
      <c r="AQ319" s="248"/>
      <c r="AR319" s="248"/>
      <c r="AS319" s="248"/>
      <c r="AT319" s="248"/>
      <c r="AU319" s="248"/>
      <c r="AV319" s="248"/>
      <c r="AW319" s="248"/>
      <c r="AX319" s="248"/>
      <c r="AY319" s="248"/>
      <c r="AZ319" s="248"/>
      <c r="BA319" s="248"/>
      <c r="BB319" s="248"/>
      <c r="BC319" s="248"/>
      <c r="BD319" s="248"/>
      <c r="BE319" s="248"/>
      <c r="BF319" s="248"/>
      <c r="BG319" s="248"/>
      <c r="BH319" s="248"/>
      <c r="BI319" s="248"/>
      <c r="BJ319" s="248"/>
      <c r="BK319" s="248"/>
      <c r="BL319" s="248"/>
      <c r="BM319" s="248"/>
      <c r="BN319" s="248"/>
      <c r="BO319" s="248"/>
      <c r="BP319" s="248"/>
      <c r="BQ319" s="248"/>
      <c r="BR319" s="248"/>
      <c r="BS319" s="248"/>
      <c r="BT319" s="248"/>
      <c r="BU319" s="248"/>
      <c r="BV319" s="248"/>
      <c r="BW319" s="248"/>
      <c r="BX319" s="248"/>
      <c r="BY319" s="248"/>
    </row>
    <row r="320" spans="1:77" ht="12" customHeight="1" x14ac:dyDescent="0.25">
      <c r="A320" s="225"/>
      <c r="B320" s="225"/>
      <c r="C320" s="225"/>
      <c r="D320" s="381"/>
      <c r="E320" s="381"/>
      <c r="F320" s="381"/>
      <c r="G320" s="381"/>
      <c r="H320" s="381"/>
      <c r="I320" s="248"/>
      <c r="J320" s="248"/>
      <c r="K320" s="248"/>
      <c r="L320" s="248"/>
      <c r="M320" s="248"/>
      <c r="N320" s="248"/>
      <c r="O320" s="248"/>
      <c r="P320" s="248"/>
      <c r="Q320" s="248"/>
      <c r="R320" s="248"/>
      <c r="S320" s="248"/>
      <c r="T320" s="248"/>
      <c r="U320" s="248"/>
      <c r="V320" s="248"/>
      <c r="W320" s="248"/>
      <c r="X320" s="248"/>
      <c r="Y320" s="248"/>
      <c r="Z320" s="248"/>
      <c r="AA320" s="248"/>
      <c r="AB320" s="248"/>
      <c r="AC320" s="248"/>
      <c r="AD320" s="248"/>
      <c r="AE320" s="248"/>
      <c r="AF320" s="248"/>
      <c r="AG320" s="248"/>
      <c r="AH320" s="248"/>
      <c r="AI320" s="248"/>
      <c r="AJ320" s="248"/>
      <c r="AK320" s="248"/>
      <c r="AL320" s="248"/>
      <c r="AM320" s="248"/>
      <c r="AN320" s="248"/>
      <c r="AO320" s="248"/>
      <c r="AP320" s="248"/>
      <c r="AQ320" s="248"/>
      <c r="AR320" s="248"/>
      <c r="AS320" s="248"/>
      <c r="AT320" s="248"/>
      <c r="AU320" s="248"/>
      <c r="AV320" s="248"/>
      <c r="AW320" s="248"/>
      <c r="AX320" s="248"/>
      <c r="AY320" s="248"/>
      <c r="AZ320" s="248"/>
      <c r="BA320" s="248"/>
      <c r="BB320" s="248"/>
      <c r="BC320" s="248"/>
      <c r="BD320" s="248"/>
      <c r="BE320" s="248"/>
      <c r="BF320" s="248"/>
      <c r="BG320" s="248"/>
      <c r="BH320" s="248"/>
      <c r="BI320" s="248"/>
      <c r="BJ320" s="248"/>
      <c r="BK320" s="248"/>
      <c r="BL320" s="248"/>
      <c r="BM320" s="248"/>
      <c r="BN320" s="248"/>
      <c r="BO320" s="248"/>
      <c r="BP320" s="248"/>
      <c r="BQ320" s="248"/>
      <c r="BR320" s="248"/>
      <c r="BS320" s="248"/>
      <c r="BT320" s="248"/>
      <c r="BU320" s="248"/>
      <c r="BV320" s="248"/>
      <c r="BW320" s="248"/>
      <c r="BX320" s="248"/>
      <c r="BY320" s="248"/>
    </row>
    <row r="321" spans="1:77" ht="12" customHeight="1" x14ac:dyDescent="0.25">
      <c r="A321" s="225"/>
      <c r="B321" s="225"/>
      <c r="C321" s="225"/>
      <c r="D321" s="381"/>
      <c r="E321" s="381"/>
      <c r="F321" s="381"/>
      <c r="G321" s="381"/>
      <c r="H321" s="381"/>
      <c r="I321" s="248"/>
      <c r="J321" s="248"/>
      <c r="K321" s="248"/>
      <c r="L321" s="248"/>
      <c r="M321" s="248"/>
      <c r="N321" s="248"/>
      <c r="O321" s="248"/>
      <c r="P321" s="248"/>
      <c r="Q321" s="248"/>
      <c r="R321" s="248"/>
      <c r="S321" s="248"/>
      <c r="T321" s="248"/>
      <c r="U321" s="248"/>
      <c r="V321" s="248"/>
      <c r="W321" s="248"/>
      <c r="X321" s="248"/>
      <c r="Y321" s="248"/>
      <c r="Z321" s="248"/>
      <c r="AA321" s="248"/>
      <c r="AB321" s="248"/>
      <c r="AC321" s="248"/>
      <c r="AD321" s="248"/>
      <c r="AE321" s="248"/>
      <c r="AF321" s="248"/>
      <c r="AG321" s="248"/>
      <c r="AH321" s="248"/>
      <c r="AI321" s="248"/>
      <c r="AJ321" s="248"/>
      <c r="AK321" s="248"/>
      <c r="AL321" s="248"/>
      <c r="AM321" s="248"/>
      <c r="AN321" s="248"/>
      <c r="AO321" s="248"/>
      <c r="AP321" s="248"/>
      <c r="AQ321" s="248"/>
      <c r="AR321" s="248"/>
      <c r="AS321" s="248"/>
      <c r="AT321" s="248"/>
      <c r="AU321" s="248"/>
      <c r="AV321" s="248"/>
      <c r="AW321" s="248"/>
      <c r="AX321" s="248"/>
      <c r="AY321" s="248"/>
      <c r="AZ321" s="248"/>
      <c r="BA321" s="248"/>
      <c r="BB321" s="248"/>
      <c r="BC321" s="248"/>
      <c r="BD321" s="248"/>
      <c r="BE321" s="248"/>
      <c r="BF321" s="248"/>
      <c r="BG321" s="248"/>
      <c r="BH321" s="248"/>
      <c r="BI321" s="248"/>
      <c r="BJ321" s="248"/>
      <c r="BK321" s="248"/>
      <c r="BL321" s="248"/>
      <c r="BM321" s="248"/>
      <c r="BN321" s="248"/>
      <c r="BO321" s="248"/>
      <c r="BP321" s="248"/>
      <c r="BQ321" s="248"/>
      <c r="BR321" s="248"/>
      <c r="BS321" s="248"/>
      <c r="BT321" s="248"/>
      <c r="BU321" s="248"/>
      <c r="BV321" s="248"/>
      <c r="BW321" s="248"/>
      <c r="BX321" s="248"/>
      <c r="BY321" s="248"/>
    </row>
    <row r="322" spans="1:77" ht="12" customHeight="1" x14ac:dyDescent="0.25">
      <c r="A322" s="225"/>
      <c r="B322" s="225"/>
      <c r="C322" s="225"/>
      <c r="D322" s="381"/>
      <c r="E322" s="381"/>
      <c r="F322" s="381"/>
      <c r="G322" s="381"/>
      <c r="H322" s="381"/>
      <c r="I322" s="248"/>
      <c r="J322" s="248"/>
      <c r="K322" s="248"/>
      <c r="L322" s="248"/>
      <c r="M322" s="248"/>
      <c r="N322" s="248"/>
      <c r="O322" s="248"/>
      <c r="P322" s="248"/>
      <c r="Q322" s="248"/>
      <c r="R322" s="248"/>
      <c r="S322" s="248"/>
      <c r="T322" s="248"/>
      <c r="U322" s="248"/>
      <c r="V322" s="248"/>
      <c r="W322" s="248"/>
      <c r="X322" s="248"/>
      <c r="Y322" s="248"/>
      <c r="Z322" s="248"/>
      <c r="AA322" s="248"/>
      <c r="AB322" s="248"/>
      <c r="AC322" s="248"/>
      <c r="AD322" s="248"/>
      <c r="AE322" s="248"/>
      <c r="AF322" s="248"/>
      <c r="AG322" s="248"/>
      <c r="AH322" s="248"/>
      <c r="AI322" s="248"/>
      <c r="AJ322" s="248"/>
      <c r="AK322" s="248"/>
      <c r="AL322" s="248"/>
      <c r="AM322" s="248"/>
      <c r="AN322" s="248"/>
      <c r="AO322" s="248"/>
      <c r="AP322" s="248"/>
      <c r="AQ322" s="248"/>
      <c r="AR322" s="248"/>
      <c r="AS322" s="248"/>
      <c r="AT322" s="248"/>
      <c r="AU322" s="248"/>
      <c r="AV322" s="248"/>
      <c r="AW322" s="248"/>
      <c r="AX322" s="248"/>
      <c r="AY322" s="248"/>
      <c r="AZ322" s="248"/>
      <c r="BA322" s="248"/>
      <c r="BB322" s="248"/>
      <c r="BC322" s="248"/>
      <c r="BD322" s="248"/>
      <c r="BE322" s="248"/>
      <c r="BF322" s="248"/>
      <c r="BG322" s="248"/>
      <c r="BH322" s="248"/>
      <c r="BI322" s="248"/>
      <c r="BJ322" s="248"/>
      <c r="BK322" s="248"/>
      <c r="BL322" s="248"/>
      <c r="BM322" s="248"/>
      <c r="BN322" s="248"/>
      <c r="BO322" s="248"/>
      <c r="BP322" s="248"/>
      <c r="BQ322" s="248"/>
      <c r="BR322" s="248"/>
      <c r="BS322" s="248"/>
      <c r="BT322" s="248"/>
      <c r="BU322" s="248"/>
      <c r="BV322" s="248"/>
      <c r="BW322" s="248"/>
      <c r="BX322" s="248"/>
      <c r="BY322" s="248"/>
    </row>
    <row r="323" spans="1:77" ht="12" customHeight="1" x14ac:dyDescent="0.25">
      <c r="A323" s="225"/>
      <c r="B323" s="225"/>
      <c r="C323" s="225"/>
      <c r="D323" s="381"/>
      <c r="E323" s="381"/>
      <c r="F323" s="381"/>
      <c r="G323" s="381"/>
      <c r="H323" s="381"/>
      <c r="I323" s="248"/>
      <c r="J323" s="248"/>
      <c r="K323" s="248"/>
      <c r="L323" s="248"/>
      <c r="M323" s="248"/>
      <c r="N323" s="248"/>
      <c r="O323" s="248"/>
      <c r="P323" s="248"/>
      <c r="Q323" s="248"/>
      <c r="R323" s="248"/>
      <c r="S323" s="248"/>
      <c r="T323" s="248"/>
      <c r="U323" s="248"/>
      <c r="V323" s="248"/>
      <c r="W323" s="248"/>
      <c r="X323" s="248"/>
      <c r="Y323" s="248"/>
      <c r="Z323" s="248"/>
      <c r="AA323" s="248"/>
      <c r="AB323" s="248"/>
      <c r="AC323" s="248"/>
      <c r="AD323" s="248"/>
      <c r="AE323" s="248"/>
      <c r="AF323" s="248"/>
      <c r="AG323" s="248"/>
      <c r="AH323" s="248"/>
      <c r="AI323" s="248"/>
      <c r="AJ323" s="248"/>
      <c r="AK323" s="248"/>
      <c r="AL323" s="248"/>
      <c r="AM323" s="248"/>
      <c r="AN323" s="248"/>
      <c r="AO323" s="248"/>
      <c r="AP323" s="248"/>
      <c r="AQ323" s="248"/>
      <c r="AR323" s="248"/>
      <c r="AS323" s="248"/>
      <c r="AT323" s="248"/>
      <c r="AU323" s="248"/>
      <c r="AV323" s="248"/>
      <c r="AW323" s="248"/>
      <c r="AX323" s="248"/>
      <c r="AY323" s="248"/>
      <c r="AZ323" s="248"/>
      <c r="BA323" s="248"/>
      <c r="BB323" s="248"/>
      <c r="BC323" s="248"/>
      <c r="BD323" s="248"/>
      <c r="BE323" s="248"/>
      <c r="BF323" s="248"/>
      <c r="BG323" s="248"/>
      <c r="BH323" s="248"/>
      <c r="BI323" s="248"/>
      <c r="BJ323" s="248"/>
      <c r="BK323" s="248"/>
      <c r="BL323" s="248"/>
      <c r="BM323" s="248"/>
      <c r="BN323" s="248"/>
      <c r="BO323" s="248"/>
      <c r="BP323" s="248"/>
      <c r="BQ323" s="248"/>
      <c r="BR323" s="248"/>
      <c r="BS323" s="248"/>
      <c r="BT323" s="248"/>
      <c r="BU323" s="248"/>
      <c r="BV323" s="248"/>
      <c r="BW323" s="248"/>
      <c r="BX323" s="248"/>
      <c r="BY323" s="248"/>
    </row>
    <row r="324" spans="1:77" ht="12" customHeight="1" x14ac:dyDescent="0.25">
      <c r="A324" s="225"/>
      <c r="B324" s="225"/>
      <c r="C324" s="225"/>
      <c r="D324" s="381"/>
      <c r="E324" s="381"/>
      <c r="F324" s="381"/>
      <c r="G324" s="381"/>
      <c r="H324" s="381"/>
      <c r="I324" s="248"/>
      <c r="J324" s="248"/>
      <c r="K324" s="248"/>
      <c r="L324" s="248"/>
      <c r="M324" s="248"/>
      <c r="N324" s="248"/>
      <c r="O324" s="248"/>
      <c r="P324" s="248"/>
      <c r="Q324" s="248"/>
      <c r="R324" s="248"/>
      <c r="S324" s="248"/>
      <c r="T324" s="248"/>
      <c r="U324" s="248"/>
      <c r="V324" s="248"/>
      <c r="W324" s="248"/>
      <c r="X324" s="248"/>
      <c r="Y324" s="248"/>
      <c r="Z324" s="248"/>
      <c r="AA324" s="248"/>
      <c r="AB324" s="248"/>
      <c r="AC324" s="248"/>
      <c r="AD324" s="248"/>
      <c r="AE324" s="248"/>
      <c r="AF324" s="248"/>
      <c r="AG324" s="248"/>
      <c r="AH324" s="248"/>
      <c r="AI324" s="248"/>
      <c r="AJ324" s="248"/>
      <c r="AK324" s="248"/>
      <c r="AL324" s="248"/>
      <c r="AM324" s="248"/>
      <c r="AN324" s="248"/>
      <c r="AO324" s="248"/>
      <c r="AP324" s="248"/>
      <c r="AQ324" s="248"/>
      <c r="AR324" s="248"/>
      <c r="AS324" s="248"/>
      <c r="AT324" s="248"/>
      <c r="AU324" s="248"/>
      <c r="AV324" s="248"/>
      <c r="AW324" s="248"/>
      <c r="AX324" s="248"/>
      <c r="AY324" s="248"/>
      <c r="AZ324" s="248"/>
      <c r="BA324" s="248"/>
      <c r="BB324" s="248"/>
      <c r="BC324" s="248"/>
      <c r="BD324" s="248"/>
      <c r="BE324" s="248"/>
      <c r="BF324" s="248"/>
      <c r="BG324" s="248"/>
      <c r="BH324" s="248"/>
      <c r="BI324" s="248"/>
      <c r="BJ324" s="248"/>
      <c r="BK324" s="248"/>
      <c r="BL324" s="248"/>
      <c r="BM324" s="248"/>
      <c r="BN324" s="248"/>
      <c r="BO324" s="248"/>
      <c r="BP324" s="248"/>
      <c r="BQ324" s="248"/>
      <c r="BR324" s="248"/>
      <c r="BS324" s="248"/>
      <c r="BT324" s="248"/>
      <c r="BU324" s="248"/>
      <c r="BV324" s="248"/>
      <c r="BW324" s="248"/>
      <c r="BX324" s="248"/>
      <c r="BY324" s="248"/>
    </row>
    <row r="325" spans="1:77" ht="12" customHeight="1" x14ac:dyDescent="0.25">
      <c r="A325" s="225"/>
      <c r="B325" s="225"/>
      <c r="C325" s="225"/>
      <c r="D325" s="381"/>
      <c r="E325" s="381"/>
      <c r="F325" s="381"/>
      <c r="G325" s="381"/>
      <c r="H325" s="381"/>
      <c r="I325" s="248"/>
      <c r="J325" s="248"/>
      <c r="K325" s="248"/>
      <c r="L325" s="248"/>
      <c r="M325" s="248"/>
      <c r="N325" s="248"/>
      <c r="O325" s="248"/>
      <c r="P325" s="248"/>
      <c r="Q325" s="248"/>
      <c r="R325" s="248"/>
      <c r="S325" s="248"/>
      <c r="T325" s="248"/>
      <c r="U325" s="248"/>
      <c r="V325" s="248"/>
      <c r="W325" s="248"/>
      <c r="X325" s="248"/>
      <c r="Y325" s="248"/>
      <c r="Z325" s="248"/>
      <c r="AA325" s="248"/>
      <c r="AB325" s="248"/>
      <c r="AC325" s="248"/>
      <c r="AD325" s="248"/>
      <c r="AE325" s="248"/>
      <c r="AF325" s="248"/>
      <c r="AG325" s="248"/>
      <c r="AH325" s="248"/>
      <c r="AI325" s="248"/>
      <c r="AJ325" s="248"/>
      <c r="AK325" s="248"/>
      <c r="AL325" s="248"/>
      <c r="AM325" s="248"/>
      <c r="AN325" s="248"/>
      <c r="AO325" s="248"/>
      <c r="AP325" s="248"/>
      <c r="AQ325" s="248"/>
      <c r="AR325" s="248"/>
      <c r="AS325" s="248"/>
      <c r="AT325" s="248"/>
      <c r="AU325" s="248"/>
      <c r="AV325" s="248"/>
      <c r="AW325" s="248"/>
      <c r="AX325" s="248"/>
      <c r="AY325" s="248"/>
      <c r="AZ325" s="248"/>
      <c r="BA325" s="248"/>
      <c r="BB325" s="248"/>
      <c r="BC325" s="248"/>
      <c r="BD325" s="248"/>
      <c r="BE325" s="248"/>
      <c r="BF325" s="248"/>
      <c r="BG325" s="248"/>
      <c r="BH325" s="248"/>
      <c r="BI325" s="248"/>
      <c r="BJ325" s="248"/>
      <c r="BK325" s="248"/>
      <c r="BL325" s="248"/>
      <c r="BM325" s="248"/>
      <c r="BN325" s="248"/>
      <c r="BO325" s="248"/>
      <c r="BP325" s="248"/>
      <c r="BQ325" s="248"/>
      <c r="BR325" s="248"/>
      <c r="BS325" s="248"/>
      <c r="BT325" s="248"/>
      <c r="BU325" s="248"/>
      <c r="BV325" s="248"/>
      <c r="BW325" s="248"/>
      <c r="BX325" s="248"/>
      <c r="BY325" s="248"/>
    </row>
    <row r="326" spans="1:77" ht="12" customHeight="1" x14ac:dyDescent="0.25">
      <c r="A326" s="225"/>
      <c r="B326" s="225"/>
      <c r="C326" s="225"/>
      <c r="D326" s="381"/>
      <c r="E326" s="381"/>
      <c r="F326" s="381"/>
      <c r="G326" s="381"/>
      <c r="H326" s="381"/>
      <c r="I326" s="248"/>
      <c r="J326" s="248"/>
      <c r="K326" s="248"/>
      <c r="L326" s="248"/>
      <c r="M326" s="248"/>
      <c r="N326" s="248"/>
      <c r="O326" s="248"/>
      <c r="P326" s="248"/>
      <c r="Q326" s="248"/>
      <c r="R326" s="248"/>
      <c r="S326" s="248"/>
      <c r="T326" s="248"/>
      <c r="U326" s="248"/>
      <c r="V326" s="248"/>
      <c r="W326" s="248"/>
      <c r="X326" s="248"/>
      <c r="Y326" s="248"/>
      <c r="Z326" s="248"/>
      <c r="AA326" s="248"/>
      <c r="AB326" s="248"/>
      <c r="AC326" s="248"/>
      <c r="AD326" s="248"/>
      <c r="AE326" s="248"/>
      <c r="AF326" s="248"/>
      <c r="AG326" s="248"/>
      <c r="AH326" s="248"/>
      <c r="AI326" s="248"/>
      <c r="AJ326" s="248"/>
      <c r="AK326" s="248"/>
      <c r="AL326" s="248"/>
      <c r="AM326" s="248"/>
      <c r="AN326" s="248"/>
      <c r="AO326" s="248"/>
      <c r="AP326" s="248"/>
      <c r="AQ326" s="248"/>
      <c r="AR326" s="248"/>
      <c r="AS326" s="248"/>
      <c r="AT326" s="248"/>
      <c r="AU326" s="248"/>
      <c r="AV326" s="248"/>
      <c r="AW326" s="248"/>
      <c r="AX326" s="248"/>
      <c r="AY326" s="248"/>
      <c r="AZ326" s="248"/>
      <c r="BA326" s="248"/>
      <c r="BB326" s="248"/>
      <c r="BC326" s="248"/>
      <c r="BD326" s="248"/>
      <c r="BE326" s="248"/>
      <c r="BF326" s="248"/>
      <c r="BG326" s="248"/>
      <c r="BH326" s="248"/>
      <c r="BI326" s="248"/>
      <c r="BJ326" s="248"/>
      <c r="BK326" s="248"/>
      <c r="BL326" s="248"/>
      <c r="BM326" s="248"/>
      <c r="BN326" s="248"/>
      <c r="BO326" s="248"/>
      <c r="BP326" s="248"/>
      <c r="BQ326" s="248"/>
      <c r="BR326" s="248"/>
      <c r="BS326" s="248"/>
      <c r="BT326" s="248"/>
      <c r="BU326" s="248"/>
      <c r="BV326" s="248"/>
      <c r="BW326" s="248"/>
      <c r="BX326" s="248"/>
      <c r="BY326" s="248"/>
    </row>
    <row r="327" spans="1:77" ht="12" customHeight="1" x14ac:dyDescent="0.25">
      <c r="A327" s="225"/>
      <c r="B327" s="225"/>
      <c r="C327" s="225"/>
      <c r="D327" s="381"/>
      <c r="E327" s="381"/>
      <c r="F327" s="381"/>
      <c r="G327" s="381"/>
      <c r="H327" s="381"/>
      <c r="I327" s="248"/>
      <c r="J327" s="248"/>
      <c r="K327" s="248"/>
      <c r="L327" s="248"/>
      <c r="M327" s="248"/>
      <c r="N327" s="248"/>
      <c r="O327" s="248"/>
      <c r="P327" s="248"/>
      <c r="Q327" s="248"/>
      <c r="R327" s="248"/>
      <c r="S327" s="248"/>
      <c r="T327" s="248"/>
      <c r="U327" s="248"/>
      <c r="V327" s="248"/>
      <c r="W327" s="248"/>
      <c r="X327" s="248"/>
      <c r="Y327" s="248"/>
      <c r="Z327" s="248"/>
      <c r="AA327" s="248"/>
      <c r="AB327" s="248"/>
      <c r="AC327" s="248"/>
      <c r="AD327" s="248"/>
      <c r="AE327" s="248"/>
      <c r="AF327" s="248"/>
      <c r="AG327" s="248"/>
      <c r="AH327" s="248"/>
      <c r="AI327" s="248"/>
      <c r="AJ327" s="248"/>
      <c r="AK327" s="248"/>
      <c r="AL327" s="248"/>
      <c r="AM327" s="248"/>
      <c r="AN327" s="248"/>
      <c r="AO327" s="248"/>
      <c r="AP327" s="248"/>
      <c r="AQ327" s="248"/>
      <c r="AR327" s="248"/>
      <c r="AS327" s="248"/>
      <c r="AT327" s="248"/>
      <c r="AU327" s="248"/>
      <c r="AV327" s="248"/>
      <c r="AW327" s="248"/>
      <c r="AX327" s="248"/>
      <c r="AY327" s="248"/>
      <c r="AZ327" s="248"/>
      <c r="BA327" s="248"/>
      <c r="BB327" s="248"/>
      <c r="BC327" s="248"/>
      <c r="BD327" s="248"/>
      <c r="BE327" s="248"/>
      <c r="BF327" s="248"/>
      <c r="BG327" s="248"/>
      <c r="BH327" s="248"/>
      <c r="BI327" s="248"/>
      <c r="BJ327" s="248"/>
      <c r="BK327" s="248"/>
      <c r="BL327" s="248"/>
      <c r="BM327" s="248"/>
      <c r="BN327" s="248"/>
      <c r="BO327" s="248"/>
      <c r="BP327" s="248"/>
      <c r="BQ327" s="248"/>
      <c r="BR327" s="248"/>
      <c r="BS327" s="248"/>
      <c r="BT327" s="248"/>
      <c r="BU327" s="248"/>
      <c r="BV327" s="248"/>
      <c r="BW327" s="248"/>
      <c r="BX327" s="248"/>
      <c r="BY327" s="248"/>
    </row>
    <row r="328" spans="1:77" ht="12" customHeight="1" x14ac:dyDescent="0.25">
      <c r="A328" s="225"/>
      <c r="B328" s="225"/>
      <c r="C328" s="225"/>
      <c r="D328" s="381"/>
      <c r="E328" s="381"/>
      <c r="F328" s="381"/>
      <c r="G328" s="381"/>
      <c r="H328" s="381"/>
      <c r="I328" s="248"/>
      <c r="J328" s="248"/>
      <c r="K328" s="248"/>
      <c r="L328" s="248"/>
      <c r="M328" s="248"/>
      <c r="N328" s="248"/>
      <c r="O328" s="248"/>
      <c r="P328" s="248"/>
      <c r="Q328" s="248"/>
      <c r="R328" s="248"/>
      <c r="S328" s="248"/>
      <c r="T328" s="248"/>
      <c r="U328" s="248"/>
      <c r="V328" s="248"/>
      <c r="W328" s="248"/>
      <c r="X328" s="248"/>
      <c r="Y328" s="248"/>
      <c r="Z328" s="248"/>
      <c r="AA328" s="248"/>
      <c r="AB328" s="248"/>
      <c r="AC328" s="248"/>
      <c r="AD328" s="248"/>
      <c r="AE328" s="248"/>
      <c r="AF328" s="248"/>
      <c r="AG328" s="248"/>
      <c r="AH328" s="248"/>
      <c r="AI328" s="248"/>
      <c r="AJ328" s="248"/>
      <c r="AK328" s="248"/>
      <c r="AL328" s="248"/>
      <c r="AM328" s="248"/>
      <c r="AN328" s="248"/>
      <c r="AO328" s="248"/>
      <c r="AP328" s="248"/>
      <c r="AQ328" s="248"/>
      <c r="AR328" s="248"/>
      <c r="AS328" s="248"/>
      <c r="AT328" s="248"/>
      <c r="AU328" s="248"/>
      <c r="AV328" s="248"/>
      <c r="AW328" s="248"/>
      <c r="AX328" s="248"/>
      <c r="AY328" s="248"/>
      <c r="AZ328" s="248"/>
      <c r="BA328" s="248"/>
      <c r="BB328" s="248"/>
      <c r="BC328" s="248"/>
      <c r="BD328" s="248"/>
      <c r="BE328" s="248"/>
      <c r="BF328" s="248"/>
      <c r="BG328" s="248"/>
      <c r="BH328" s="248"/>
      <c r="BI328" s="248"/>
      <c r="BJ328" s="248"/>
      <c r="BK328" s="248"/>
      <c r="BL328" s="248"/>
      <c r="BM328" s="248"/>
      <c r="BN328" s="248"/>
      <c r="BO328" s="248"/>
      <c r="BP328" s="248"/>
      <c r="BQ328" s="248"/>
      <c r="BR328" s="248"/>
      <c r="BS328" s="248"/>
      <c r="BT328" s="248"/>
      <c r="BU328" s="248"/>
      <c r="BV328" s="248"/>
      <c r="BW328" s="248"/>
      <c r="BX328" s="248"/>
      <c r="BY328" s="248"/>
    </row>
    <row r="329" spans="1:77" ht="12" customHeight="1" x14ac:dyDescent="0.25">
      <c r="A329" s="225"/>
      <c r="B329" s="225"/>
      <c r="C329" s="225"/>
      <c r="D329" s="381"/>
      <c r="E329" s="381"/>
      <c r="F329" s="381"/>
      <c r="G329" s="381"/>
      <c r="H329" s="381"/>
      <c r="I329" s="248"/>
      <c r="J329" s="248"/>
      <c r="K329" s="248"/>
      <c r="L329" s="248"/>
      <c r="M329" s="248"/>
      <c r="N329" s="248"/>
      <c r="O329" s="248"/>
      <c r="P329" s="248"/>
      <c r="Q329" s="248"/>
      <c r="R329" s="248"/>
      <c r="S329" s="248"/>
      <c r="T329" s="248"/>
      <c r="U329" s="248"/>
      <c r="V329" s="248"/>
      <c r="W329" s="248"/>
      <c r="X329" s="248"/>
      <c r="Y329" s="248"/>
      <c r="Z329" s="248"/>
      <c r="AA329" s="248"/>
      <c r="AB329" s="248"/>
      <c r="AC329" s="248"/>
      <c r="AD329" s="248"/>
      <c r="AE329" s="248"/>
      <c r="AF329" s="248"/>
      <c r="AG329" s="248"/>
      <c r="AH329" s="248"/>
      <c r="AI329" s="248"/>
      <c r="AJ329" s="248"/>
      <c r="AK329" s="248"/>
      <c r="AL329" s="248"/>
      <c r="AM329" s="248"/>
      <c r="AN329" s="248"/>
      <c r="AO329" s="248"/>
      <c r="AP329" s="248"/>
      <c r="AQ329" s="248"/>
      <c r="AR329" s="248"/>
      <c r="AS329" s="248"/>
      <c r="AT329" s="248"/>
      <c r="AU329" s="248"/>
      <c r="AV329" s="248"/>
      <c r="AW329" s="248"/>
      <c r="AX329" s="248"/>
      <c r="AY329" s="248"/>
      <c r="AZ329" s="248"/>
      <c r="BA329" s="248"/>
      <c r="BB329" s="248"/>
      <c r="BC329" s="248"/>
      <c r="BD329" s="248"/>
      <c r="BE329" s="248"/>
      <c r="BF329" s="248"/>
      <c r="BG329" s="248"/>
      <c r="BH329" s="248"/>
      <c r="BI329" s="248"/>
      <c r="BJ329" s="248"/>
      <c r="BK329" s="248"/>
      <c r="BL329" s="248"/>
      <c r="BM329" s="248"/>
      <c r="BN329" s="248"/>
      <c r="BO329" s="248"/>
      <c r="BP329" s="248"/>
      <c r="BQ329" s="248"/>
      <c r="BR329" s="248"/>
      <c r="BS329" s="248"/>
      <c r="BT329" s="248"/>
      <c r="BU329" s="248"/>
      <c r="BV329" s="248"/>
      <c r="BW329" s="248"/>
      <c r="BX329" s="248"/>
      <c r="BY329" s="248"/>
    </row>
    <row r="330" spans="1:77" ht="12" customHeight="1" x14ac:dyDescent="0.25">
      <c r="A330" s="225"/>
      <c r="B330" s="225"/>
      <c r="C330" s="225"/>
      <c r="D330" s="381"/>
      <c r="E330" s="381"/>
      <c r="F330" s="381"/>
      <c r="G330" s="381"/>
      <c r="H330" s="381"/>
      <c r="I330" s="248"/>
      <c r="J330" s="248"/>
      <c r="K330" s="248"/>
      <c r="L330" s="248"/>
      <c r="M330" s="248"/>
      <c r="N330" s="248"/>
      <c r="O330" s="248"/>
      <c r="P330" s="248"/>
      <c r="Q330" s="248"/>
      <c r="R330" s="248"/>
      <c r="S330" s="248"/>
      <c r="T330" s="248"/>
      <c r="U330" s="248"/>
      <c r="V330" s="248"/>
      <c r="W330" s="248"/>
      <c r="X330" s="248"/>
      <c r="Y330" s="248"/>
      <c r="Z330" s="248"/>
      <c r="AA330" s="248"/>
      <c r="AB330" s="248"/>
      <c r="AC330" s="248"/>
      <c r="AD330" s="248"/>
      <c r="AE330" s="248"/>
      <c r="AF330" s="248"/>
      <c r="AG330" s="248"/>
      <c r="AH330" s="248"/>
      <c r="AI330" s="248"/>
      <c r="AJ330" s="248"/>
      <c r="AK330" s="248"/>
      <c r="AL330" s="248"/>
      <c r="AM330" s="248"/>
      <c r="AN330" s="248"/>
      <c r="AO330" s="248"/>
      <c r="AP330" s="248"/>
      <c r="AQ330" s="248"/>
      <c r="AR330" s="248"/>
      <c r="AS330" s="248"/>
      <c r="AT330" s="248"/>
      <c r="AU330" s="248"/>
      <c r="AV330" s="248"/>
      <c r="AW330" s="248"/>
      <c r="AX330" s="248"/>
      <c r="AY330" s="248"/>
      <c r="AZ330" s="248"/>
      <c r="BA330" s="248"/>
      <c r="BB330" s="248"/>
      <c r="BC330" s="248"/>
      <c r="BD330" s="248"/>
      <c r="BE330" s="248"/>
      <c r="BF330" s="248"/>
      <c r="BG330" s="248"/>
      <c r="BH330" s="248"/>
      <c r="BI330" s="248"/>
      <c r="BJ330" s="248"/>
      <c r="BK330" s="248"/>
      <c r="BL330" s="248"/>
      <c r="BM330" s="248"/>
      <c r="BN330" s="248"/>
      <c r="BO330" s="248"/>
      <c r="BP330" s="248"/>
      <c r="BQ330" s="248"/>
      <c r="BR330" s="248"/>
      <c r="BS330" s="248"/>
      <c r="BT330" s="248"/>
      <c r="BU330" s="248"/>
      <c r="BV330" s="248"/>
      <c r="BW330" s="248"/>
      <c r="BX330" s="248"/>
      <c r="BY330" s="248"/>
    </row>
    <row r="331" spans="1:77" ht="12" customHeight="1" x14ac:dyDescent="0.25">
      <c r="A331" s="225"/>
      <c r="B331" s="225"/>
      <c r="C331" s="225"/>
      <c r="D331" s="381"/>
      <c r="E331" s="381"/>
      <c r="F331" s="381"/>
      <c r="G331" s="381"/>
      <c r="H331" s="381"/>
      <c r="I331" s="248"/>
      <c r="J331" s="248"/>
      <c r="K331" s="248"/>
      <c r="L331" s="248"/>
      <c r="M331" s="248"/>
      <c r="N331" s="248"/>
      <c r="O331" s="248"/>
      <c r="P331" s="248"/>
      <c r="Q331" s="248"/>
      <c r="R331" s="248"/>
      <c r="S331" s="248"/>
      <c r="T331" s="248"/>
      <c r="U331" s="248"/>
      <c r="V331" s="248"/>
      <c r="W331" s="248"/>
      <c r="X331" s="248"/>
      <c r="Y331" s="248"/>
      <c r="Z331" s="248"/>
      <c r="AA331" s="248"/>
      <c r="AB331" s="248"/>
      <c r="AC331" s="248"/>
      <c r="AD331" s="248"/>
      <c r="AE331" s="248"/>
      <c r="AF331" s="248"/>
      <c r="AG331" s="248"/>
      <c r="AH331" s="248"/>
      <c r="AI331" s="248"/>
      <c r="AJ331" s="248"/>
      <c r="AK331" s="248"/>
      <c r="AL331" s="248"/>
      <c r="AM331" s="248"/>
      <c r="AN331" s="248"/>
      <c r="AO331" s="248"/>
      <c r="AP331" s="248"/>
      <c r="AQ331" s="248"/>
      <c r="AR331" s="248"/>
      <c r="AS331" s="248"/>
      <c r="AT331" s="248"/>
      <c r="AU331" s="248"/>
      <c r="AV331" s="248"/>
      <c r="AW331" s="248"/>
      <c r="AX331" s="248"/>
      <c r="AY331" s="248"/>
      <c r="AZ331" s="248"/>
      <c r="BA331" s="248"/>
      <c r="BB331" s="248"/>
      <c r="BC331" s="248"/>
      <c r="BD331" s="248"/>
      <c r="BE331" s="248"/>
      <c r="BF331" s="248"/>
      <c r="BG331" s="248"/>
      <c r="BH331" s="248"/>
      <c r="BI331" s="248"/>
      <c r="BJ331" s="248"/>
      <c r="BK331" s="248"/>
      <c r="BL331" s="248"/>
      <c r="BM331" s="248"/>
      <c r="BN331" s="248"/>
      <c r="BO331" s="248"/>
      <c r="BP331" s="248"/>
      <c r="BQ331" s="248"/>
      <c r="BR331" s="248"/>
      <c r="BS331" s="248"/>
      <c r="BT331" s="248"/>
      <c r="BU331" s="248"/>
      <c r="BV331" s="248"/>
      <c r="BW331" s="248"/>
      <c r="BX331" s="248"/>
      <c r="BY331" s="248"/>
    </row>
    <row r="332" spans="1:77" ht="12" customHeight="1" x14ac:dyDescent="0.25">
      <c r="A332" s="225"/>
      <c r="B332" s="225"/>
      <c r="C332" s="225"/>
      <c r="D332" s="381"/>
      <c r="E332" s="381"/>
      <c r="F332" s="381"/>
      <c r="G332" s="381"/>
      <c r="H332" s="381"/>
      <c r="I332" s="248"/>
      <c r="J332" s="248"/>
      <c r="K332" s="248"/>
      <c r="L332" s="248"/>
      <c r="M332" s="248"/>
      <c r="N332" s="248"/>
      <c r="O332" s="248"/>
      <c r="P332" s="248"/>
      <c r="Q332" s="248"/>
      <c r="R332" s="248"/>
      <c r="S332" s="248"/>
      <c r="T332" s="248"/>
      <c r="U332" s="248"/>
      <c r="V332" s="248"/>
      <c r="W332" s="248"/>
      <c r="X332" s="248"/>
      <c r="Y332" s="248"/>
      <c r="Z332" s="248"/>
      <c r="AA332" s="248"/>
      <c r="AB332" s="248"/>
      <c r="AC332" s="248"/>
      <c r="AD332" s="248"/>
      <c r="AE332" s="248"/>
      <c r="AF332" s="248"/>
      <c r="AG332" s="248"/>
      <c r="AH332" s="248"/>
      <c r="AI332" s="248"/>
      <c r="AJ332" s="248"/>
      <c r="AK332" s="248"/>
      <c r="AL332" s="248"/>
      <c r="AM332" s="248"/>
      <c r="AN332" s="248"/>
      <c r="AO332" s="248"/>
      <c r="AP332" s="248"/>
      <c r="AQ332" s="248"/>
      <c r="AR332" s="248"/>
      <c r="AS332" s="248"/>
      <c r="AT332" s="248"/>
      <c r="AU332" s="248"/>
      <c r="AV332" s="248"/>
      <c r="AW332" s="248"/>
      <c r="AX332" s="248"/>
      <c r="AY332" s="248"/>
      <c r="AZ332" s="248"/>
      <c r="BA332" s="248"/>
      <c r="BB332" s="248"/>
      <c r="BC332" s="248"/>
      <c r="BD332" s="248"/>
      <c r="BE332" s="248"/>
      <c r="BF332" s="248"/>
      <c r="BG332" s="248"/>
      <c r="BH332" s="248"/>
      <c r="BI332" s="248"/>
      <c r="BJ332" s="248"/>
      <c r="BK332" s="248"/>
      <c r="BL332" s="248"/>
      <c r="BM332" s="248"/>
      <c r="BN332" s="248"/>
      <c r="BO332" s="248"/>
      <c r="BP332" s="248"/>
      <c r="BQ332" s="248"/>
      <c r="BR332" s="248"/>
      <c r="BS332" s="248"/>
      <c r="BT332" s="248"/>
      <c r="BU332" s="248"/>
      <c r="BV332" s="248"/>
      <c r="BW332" s="248"/>
      <c r="BX332" s="248"/>
      <c r="BY332" s="248"/>
    </row>
    <row r="333" spans="1:77" ht="12" customHeight="1" x14ac:dyDescent="0.25">
      <c r="A333" s="225"/>
      <c r="B333" s="225"/>
      <c r="C333" s="225"/>
      <c r="D333" s="381"/>
      <c r="E333" s="381"/>
      <c r="F333" s="381"/>
      <c r="G333" s="381"/>
      <c r="H333" s="381"/>
      <c r="I333" s="248"/>
      <c r="J333" s="248"/>
      <c r="K333" s="248"/>
      <c r="L333" s="248"/>
      <c r="M333" s="248"/>
      <c r="N333" s="248"/>
      <c r="O333" s="248"/>
      <c r="P333" s="248"/>
      <c r="Q333" s="248"/>
      <c r="R333" s="248"/>
      <c r="S333" s="248"/>
      <c r="T333" s="248"/>
      <c r="U333" s="248"/>
      <c r="V333" s="248"/>
      <c r="W333" s="248"/>
      <c r="X333" s="248"/>
      <c r="Y333" s="248"/>
      <c r="Z333" s="248"/>
      <c r="AA333" s="248"/>
      <c r="AB333" s="248"/>
      <c r="AC333" s="248"/>
      <c r="AD333" s="248"/>
      <c r="AE333" s="248"/>
      <c r="AF333" s="248"/>
      <c r="AG333" s="248"/>
      <c r="AH333" s="248"/>
      <c r="AI333" s="248"/>
      <c r="AJ333" s="248"/>
      <c r="AK333" s="248"/>
      <c r="AL333" s="248"/>
      <c r="AM333" s="248"/>
      <c r="AN333" s="248"/>
      <c r="AO333" s="248"/>
      <c r="AP333" s="248"/>
      <c r="AQ333" s="248"/>
      <c r="AR333" s="248"/>
      <c r="AS333" s="248"/>
      <c r="AT333" s="248"/>
      <c r="AU333" s="248"/>
      <c r="AV333" s="248"/>
      <c r="AW333" s="248"/>
      <c r="AX333" s="248"/>
      <c r="AY333" s="248"/>
      <c r="AZ333" s="248"/>
      <c r="BA333" s="248"/>
      <c r="BB333" s="248"/>
      <c r="BC333" s="248"/>
      <c r="BD333" s="248"/>
      <c r="BE333" s="248"/>
      <c r="BF333" s="248"/>
      <c r="BG333" s="248"/>
      <c r="BH333" s="248"/>
      <c r="BI333" s="248"/>
      <c r="BJ333" s="248"/>
      <c r="BK333" s="248"/>
      <c r="BL333" s="248"/>
      <c r="BM333" s="248"/>
      <c r="BN333" s="248"/>
      <c r="BO333" s="248"/>
      <c r="BP333" s="248"/>
      <c r="BQ333" s="248"/>
      <c r="BR333" s="248"/>
      <c r="BS333" s="248"/>
      <c r="BT333" s="248"/>
      <c r="BU333" s="248"/>
      <c r="BV333" s="248"/>
      <c r="BW333" s="248"/>
      <c r="BX333" s="248"/>
      <c r="BY333" s="248"/>
    </row>
    <row r="334" spans="1:77" ht="12" customHeight="1" x14ac:dyDescent="0.25">
      <c r="A334" s="225"/>
      <c r="B334" s="225"/>
      <c r="C334" s="225"/>
      <c r="D334" s="381"/>
      <c r="E334" s="381"/>
      <c r="F334" s="381"/>
      <c r="G334" s="381"/>
      <c r="H334" s="381"/>
      <c r="I334" s="248"/>
      <c r="J334" s="248"/>
      <c r="K334" s="248"/>
      <c r="L334" s="248"/>
      <c r="M334" s="248"/>
      <c r="N334" s="248"/>
      <c r="O334" s="248"/>
      <c r="P334" s="248"/>
      <c r="Q334" s="248"/>
      <c r="R334" s="248"/>
      <c r="S334" s="248"/>
      <c r="T334" s="248"/>
      <c r="U334" s="248"/>
      <c r="V334" s="248"/>
      <c r="W334" s="248"/>
      <c r="X334" s="248"/>
      <c r="Y334" s="248"/>
      <c r="Z334" s="248"/>
      <c r="AA334" s="248"/>
      <c r="AB334" s="248"/>
      <c r="AC334" s="248"/>
      <c r="AD334" s="248"/>
      <c r="AE334" s="248"/>
      <c r="AF334" s="248"/>
      <c r="AG334" s="248"/>
      <c r="AH334" s="248"/>
      <c r="AI334" s="248"/>
      <c r="AJ334" s="248"/>
      <c r="AK334" s="248"/>
      <c r="AL334" s="248"/>
      <c r="AM334" s="248"/>
      <c r="AN334" s="248"/>
      <c r="AO334" s="248"/>
      <c r="AP334" s="248"/>
      <c r="AQ334" s="248"/>
      <c r="AR334" s="248"/>
      <c r="AS334" s="248"/>
      <c r="AT334" s="248"/>
      <c r="AU334" s="248"/>
      <c r="AV334" s="248"/>
      <c r="AW334" s="248"/>
      <c r="AX334" s="248"/>
      <c r="AY334" s="248"/>
      <c r="AZ334" s="248"/>
      <c r="BA334" s="248"/>
      <c r="BB334" s="248"/>
      <c r="BC334" s="248"/>
      <c r="BD334" s="248"/>
      <c r="BE334" s="248"/>
      <c r="BF334" s="248"/>
      <c r="BG334" s="248"/>
      <c r="BH334" s="248"/>
      <c r="BI334" s="248"/>
      <c r="BJ334" s="248"/>
      <c r="BK334" s="248"/>
      <c r="BL334" s="248"/>
      <c r="BM334" s="248"/>
      <c r="BN334" s="248"/>
      <c r="BO334" s="248"/>
      <c r="BP334" s="248"/>
      <c r="BQ334" s="248"/>
      <c r="BR334" s="248"/>
      <c r="BS334" s="248"/>
      <c r="BT334" s="248"/>
      <c r="BU334" s="248"/>
      <c r="BV334" s="248"/>
      <c r="BW334" s="248"/>
      <c r="BX334" s="248"/>
      <c r="BY334" s="248"/>
    </row>
    <row r="335" spans="1:77" ht="12" customHeight="1" x14ac:dyDescent="0.25">
      <c r="A335" s="225"/>
      <c r="B335" s="225"/>
      <c r="C335" s="225"/>
      <c r="D335" s="381"/>
      <c r="E335" s="381"/>
      <c r="F335" s="381"/>
      <c r="G335" s="381"/>
      <c r="H335" s="381"/>
      <c r="I335" s="248"/>
      <c r="J335" s="248"/>
      <c r="K335" s="248"/>
      <c r="L335" s="248"/>
      <c r="M335" s="248"/>
      <c r="N335" s="248"/>
      <c r="O335" s="248"/>
      <c r="P335" s="248"/>
      <c r="Q335" s="248"/>
      <c r="R335" s="248"/>
      <c r="S335" s="248"/>
      <c r="T335" s="248"/>
      <c r="U335" s="248"/>
      <c r="V335" s="248"/>
      <c r="W335" s="248"/>
      <c r="X335" s="248"/>
      <c r="Y335" s="248"/>
      <c r="Z335" s="248"/>
      <c r="AA335" s="248"/>
      <c r="AB335" s="248"/>
      <c r="AC335" s="248"/>
      <c r="AD335" s="248"/>
      <c r="AE335" s="248"/>
      <c r="AF335" s="248"/>
      <c r="AG335" s="248"/>
      <c r="AH335" s="248"/>
      <c r="AI335" s="248"/>
      <c r="AJ335" s="248"/>
      <c r="AK335" s="248"/>
      <c r="AL335" s="248"/>
      <c r="AM335" s="248"/>
      <c r="AN335" s="248"/>
      <c r="AO335" s="248"/>
      <c r="AP335" s="248"/>
      <c r="AQ335" s="248"/>
      <c r="AR335" s="248"/>
      <c r="AS335" s="248"/>
      <c r="AT335" s="248"/>
      <c r="AU335" s="248"/>
      <c r="AV335" s="248"/>
      <c r="AW335" s="248"/>
      <c r="AX335" s="248"/>
      <c r="AY335" s="248"/>
      <c r="AZ335" s="248"/>
      <c r="BA335" s="248"/>
      <c r="BB335" s="248"/>
      <c r="BC335" s="248"/>
      <c r="BD335" s="248"/>
      <c r="BE335" s="248"/>
      <c r="BF335" s="248"/>
      <c r="BG335" s="248"/>
      <c r="BH335" s="248"/>
      <c r="BI335" s="248"/>
      <c r="BJ335" s="248"/>
      <c r="BK335" s="248"/>
      <c r="BL335" s="248"/>
      <c r="BM335" s="248"/>
      <c r="BN335" s="248"/>
      <c r="BO335" s="248"/>
      <c r="BP335" s="248"/>
      <c r="BQ335" s="248"/>
      <c r="BR335" s="248"/>
      <c r="BS335" s="248"/>
      <c r="BT335" s="248"/>
      <c r="BU335" s="248"/>
      <c r="BV335" s="248"/>
      <c r="BW335" s="248"/>
      <c r="BX335" s="248"/>
      <c r="BY335" s="248"/>
    </row>
    <row r="336" spans="1:77" ht="12" customHeight="1" x14ac:dyDescent="0.25">
      <c r="A336" s="225"/>
      <c r="B336" s="225"/>
      <c r="C336" s="225"/>
      <c r="D336" s="381"/>
      <c r="E336" s="381"/>
      <c r="F336" s="381"/>
      <c r="G336" s="381"/>
      <c r="H336" s="381"/>
      <c r="I336" s="248"/>
      <c r="J336" s="248"/>
      <c r="K336" s="248"/>
      <c r="L336" s="248"/>
      <c r="M336" s="248"/>
      <c r="N336" s="248"/>
      <c r="O336" s="248"/>
      <c r="P336" s="248"/>
      <c r="Q336" s="248"/>
      <c r="R336" s="248"/>
      <c r="S336" s="248"/>
      <c r="T336" s="248"/>
      <c r="U336" s="248"/>
      <c r="V336" s="248"/>
      <c r="W336" s="248"/>
      <c r="X336" s="248"/>
      <c r="Y336" s="248"/>
      <c r="Z336" s="248"/>
      <c r="AA336" s="248"/>
      <c r="AB336" s="248"/>
      <c r="AC336" s="248"/>
      <c r="AD336" s="248"/>
      <c r="AE336" s="248"/>
      <c r="AF336" s="248"/>
      <c r="AG336" s="248"/>
      <c r="AH336" s="248"/>
      <c r="AI336" s="248"/>
      <c r="AJ336" s="248"/>
      <c r="AK336" s="248"/>
      <c r="AL336" s="248"/>
      <c r="AM336" s="248"/>
      <c r="AN336" s="248"/>
      <c r="AO336" s="248"/>
      <c r="AP336" s="248"/>
      <c r="AQ336" s="248"/>
      <c r="AR336" s="248"/>
      <c r="AS336" s="248"/>
      <c r="AT336" s="248"/>
      <c r="AU336" s="248"/>
      <c r="AV336" s="248"/>
      <c r="AW336" s="248"/>
      <c r="AX336" s="248"/>
      <c r="AY336" s="248"/>
      <c r="AZ336" s="248"/>
      <c r="BA336" s="248"/>
      <c r="BB336" s="248"/>
      <c r="BC336" s="248"/>
      <c r="BD336" s="248"/>
      <c r="BE336" s="248"/>
      <c r="BF336" s="248"/>
      <c r="BG336" s="248"/>
      <c r="BH336" s="248"/>
      <c r="BI336" s="248"/>
      <c r="BJ336" s="248"/>
      <c r="BK336" s="248"/>
      <c r="BL336" s="248"/>
      <c r="BM336" s="248"/>
      <c r="BN336" s="248"/>
      <c r="BO336" s="248"/>
      <c r="BP336" s="248"/>
      <c r="BQ336" s="248"/>
      <c r="BR336" s="248"/>
      <c r="BS336" s="248"/>
      <c r="BT336" s="248"/>
      <c r="BU336" s="248"/>
      <c r="BV336" s="248"/>
      <c r="BW336" s="248"/>
      <c r="BX336" s="248"/>
      <c r="BY336" s="248"/>
    </row>
    <row r="337" spans="1:77" ht="12" customHeight="1" x14ac:dyDescent="0.25">
      <c r="A337" s="225"/>
      <c r="B337" s="225"/>
      <c r="C337" s="225"/>
      <c r="D337" s="381"/>
      <c r="E337" s="381"/>
      <c r="F337" s="381"/>
      <c r="G337" s="381"/>
      <c r="H337" s="381"/>
      <c r="I337" s="248"/>
      <c r="J337" s="248"/>
      <c r="K337" s="248"/>
      <c r="L337" s="248"/>
      <c r="M337" s="248"/>
      <c r="N337" s="248"/>
      <c r="O337" s="248"/>
      <c r="P337" s="248"/>
      <c r="Q337" s="248"/>
      <c r="R337" s="248"/>
      <c r="S337" s="248"/>
      <c r="T337" s="248"/>
      <c r="U337" s="248"/>
      <c r="V337" s="248"/>
      <c r="W337" s="248"/>
      <c r="X337" s="248"/>
      <c r="Y337" s="248"/>
      <c r="Z337" s="248"/>
      <c r="AA337" s="248"/>
      <c r="AB337" s="248"/>
      <c r="AC337" s="248"/>
      <c r="AD337" s="248"/>
      <c r="AE337" s="248"/>
      <c r="AF337" s="248"/>
      <c r="AG337" s="248"/>
      <c r="AH337" s="248"/>
      <c r="AI337" s="248"/>
      <c r="AJ337" s="248"/>
      <c r="AK337" s="248"/>
      <c r="AL337" s="248"/>
      <c r="AM337" s="248"/>
      <c r="AN337" s="248"/>
      <c r="AO337" s="248"/>
      <c r="AP337" s="248"/>
      <c r="AQ337" s="248"/>
      <c r="AR337" s="248"/>
      <c r="AS337" s="248"/>
      <c r="AT337" s="248"/>
      <c r="AU337" s="248"/>
      <c r="AV337" s="248"/>
      <c r="AW337" s="248"/>
      <c r="AX337" s="248"/>
      <c r="AY337" s="248"/>
      <c r="AZ337" s="248"/>
      <c r="BA337" s="248"/>
      <c r="BB337" s="248"/>
      <c r="BC337" s="248"/>
      <c r="BD337" s="248"/>
      <c r="BE337" s="248"/>
      <c r="BF337" s="248"/>
      <c r="BG337" s="248"/>
      <c r="BH337" s="248"/>
      <c r="BI337" s="248"/>
      <c r="BJ337" s="248"/>
      <c r="BK337" s="248"/>
      <c r="BL337" s="248"/>
      <c r="BM337" s="248"/>
      <c r="BN337" s="248"/>
      <c r="BO337" s="248"/>
      <c r="BP337" s="248"/>
      <c r="BQ337" s="248"/>
      <c r="BR337" s="248"/>
      <c r="BS337" s="248"/>
      <c r="BT337" s="248"/>
      <c r="BU337" s="248"/>
      <c r="BV337" s="248"/>
      <c r="BW337" s="248"/>
      <c r="BX337" s="248"/>
      <c r="BY337" s="248"/>
    </row>
    <row r="338" spans="1:77" ht="12" customHeight="1" x14ac:dyDescent="0.25">
      <c r="A338" s="225"/>
      <c r="B338" s="225"/>
      <c r="C338" s="225"/>
      <c r="D338" s="381"/>
      <c r="E338" s="381"/>
      <c r="F338" s="381"/>
      <c r="G338" s="381"/>
      <c r="H338" s="381"/>
      <c r="I338" s="248"/>
      <c r="J338" s="248"/>
      <c r="K338" s="248"/>
      <c r="L338" s="248"/>
      <c r="M338" s="248"/>
      <c r="N338" s="248"/>
      <c r="O338" s="248"/>
      <c r="P338" s="248"/>
      <c r="Q338" s="248"/>
      <c r="R338" s="248"/>
      <c r="S338" s="248"/>
      <c r="T338" s="248"/>
      <c r="U338" s="248"/>
      <c r="V338" s="248"/>
      <c r="W338" s="248"/>
      <c r="X338" s="248"/>
      <c r="Y338" s="248"/>
      <c r="Z338" s="248"/>
      <c r="AA338" s="248"/>
      <c r="AB338" s="248"/>
      <c r="AC338" s="248"/>
      <c r="AD338" s="248"/>
      <c r="AE338" s="248"/>
      <c r="AF338" s="248"/>
      <c r="AG338" s="248"/>
      <c r="AH338" s="248"/>
      <c r="AI338" s="248"/>
      <c r="AJ338" s="248"/>
      <c r="AK338" s="248"/>
      <c r="AL338" s="248"/>
      <c r="AM338" s="248"/>
      <c r="AN338" s="248"/>
      <c r="AO338" s="248"/>
      <c r="AP338" s="248"/>
      <c r="AQ338" s="248"/>
      <c r="AR338" s="248"/>
      <c r="AS338" s="248"/>
      <c r="AT338" s="248"/>
      <c r="AU338" s="248"/>
      <c r="AV338" s="248"/>
      <c r="AW338" s="248"/>
      <c r="AX338" s="248"/>
      <c r="AY338" s="248"/>
      <c r="AZ338" s="248"/>
      <c r="BA338" s="248"/>
      <c r="BB338" s="248"/>
      <c r="BC338" s="248"/>
      <c r="BD338" s="248"/>
      <c r="BE338" s="248"/>
      <c r="BF338" s="248"/>
      <c r="BG338" s="248"/>
      <c r="BH338" s="248"/>
      <c r="BI338" s="248"/>
      <c r="BJ338" s="248"/>
      <c r="BK338" s="248"/>
      <c r="BL338" s="248"/>
      <c r="BM338" s="248"/>
      <c r="BN338" s="248"/>
      <c r="BO338" s="248"/>
      <c r="BP338" s="248"/>
      <c r="BQ338" s="248"/>
      <c r="BR338" s="248"/>
      <c r="BS338" s="248"/>
      <c r="BT338" s="248"/>
      <c r="BU338" s="248"/>
      <c r="BV338" s="248"/>
      <c r="BW338" s="248"/>
      <c r="BX338" s="248"/>
      <c r="BY338" s="248"/>
    </row>
    <row r="339" spans="1:77" ht="12" customHeight="1" x14ac:dyDescent="0.25">
      <c r="A339" s="225"/>
      <c r="B339" s="225"/>
      <c r="C339" s="225"/>
      <c r="D339" s="381"/>
      <c r="E339" s="381"/>
      <c r="F339" s="381"/>
      <c r="G339" s="381"/>
      <c r="H339" s="381"/>
      <c r="I339" s="248"/>
      <c r="J339" s="248"/>
      <c r="K339" s="248"/>
      <c r="L339" s="248"/>
      <c r="M339" s="248"/>
      <c r="N339" s="248"/>
      <c r="O339" s="248"/>
      <c r="P339" s="248"/>
      <c r="Q339" s="248"/>
      <c r="R339" s="248"/>
      <c r="S339" s="248"/>
      <c r="T339" s="248"/>
      <c r="U339" s="248"/>
      <c r="V339" s="248"/>
      <c r="W339" s="248"/>
      <c r="X339" s="248"/>
      <c r="Y339" s="248"/>
      <c r="Z339" s="248"/>
      <c r="AA339" s="248"/>
      <c r="AB339" s="248"/>
      <c r="AC339" s="248"/>
      <c r="AD339" s="248"/>
      <c r="AE339" s="248"/>
      <c r="AF339" s="248"/>
      <c r="AG339" s="248"/>
      <c r="AH339" s="248"/>
      <c r="AI339" s="248"/>
      <c r="AJ339" s="248"/>
      <c r="AK339" s="248"/>
      <c r="AL339" s="248"/>
      <c r="AM339" s="248"/>
      <c r="AN339" s="248"/>
      <c r="AO339" s="248"/>
      <c r="AP339" s="248"/>
      <c r="AQ339" s="248"/>
      <c r="AR339" s="248"/>
      <c r="AS339" s="248"/>
      <c r="AT339" s="248"/>
      <c r="AU339" s="248"/>
      <c r="AV339" s="248"/>
      <c r="AW339" s="248"/>
      <c r="AX339" s="248"/>
      <c r="AY339" s="248"/>
      <c r="AZ339" s="248"/>
      <c r="BA339" s="248"/>
      <c r="BB339" s="248"/>
      <c r="BC339" s="248"/>
      <c r="BD339" s="248"/>
      <c r="BE339" s="248"/>
      <c r="BF339" s="248"/>
      <c r="BG339" s="248"/>
      <c r="BH339" s="248"/>
      <c r="BI339" s="248"/>
      <c r="BJ339" s="248"/>
      <c r="BK339" s="248"/>
      <c r="BL339" s="248"/>
      <c r="BM339" s="248"/>
      <c r="BN339" s="248"/>
      <c r="BO339" s="248"/>
      <c r="BP339" s="248"/>
      <c r="BQ339" s="248"/>
      <c r="BR339" s="248"/>
      <c r="BS339" s="248"/>
      <c r="BT339" s="248"/>
      <c r="BU339" s="248"/>
      <c r="BV339" s="248"/>
      <c r="BW339" s="248"/>
      <c r="BX339" s="248"/>
      <c r="BY339" s="248"/>
    </row>
    <row r="340" spans="1:77" ht="12" customHeight="1" x14ac:dyDescent="0.25">
      <c r="A340" s="225"/>
      <c r="B340" s="225"/>
      <c r="C340" s="225"/>
      <c r="D340" s="381"/>
      <c r="E340" s="381"/>
      <c r="F340" s="381"/>
      <c r="G340" s="381"/>
      <c r="H340" s="381"/>
      <c r="I340" s="248"/>
      <c r="J340" s="248"/>
      <c r="K340" s="248"/>
      <c r="L340" s="248"/>
      <c r="M340" s="248"/>
      <c r="N340" s="248"/>
      <c r="O340" s="248"/>
      <c r="P340" s="248"/>
      <c r="Q340" s="248"/>
      <c r="R340" s="248"/>
      <c r="S340" s="248"/>
      <c r="T340" s="248"/>
      <c r="U340" s="248"/>
      <c r="V340" s="248"/>
      <c r="W340" s="248"/>
      <c r="X340" s="248"/>
      <c r="Y340" s="248"/>
      <c r="Z340" s="248"/>
      <c r="AA340" s="248"/>
      <c r="AB340" s="248"/>
      <c r="AC340" s="248"/>
      <c r="AD340" s="248"/>
      <c r="AE340" s="248"/>
      <c r="AF340" s="248"/>
      <c r="AG340" s="248"/>
      <c r="AH340" s="248"/>
      <c r="AI340" s="248"/>
      <c r="AJ340" s="248"/>
      <c r="AK340" s="248"/>
      <c r="AL340" s="248"/>
      <c r="AM340" s="248"/>
      <c r="AN340" s="248"/>
      <c r="AO340" s="248"/>
      <c r="AP340" s="248"/>
      <c r="AQ340" s="248"/>
      <c r="AR340" s="248"/>
      <c r="AS340" s="248"/>
      <c r="AT340" s="248"/>
      <c r="AU340" s="248"/>
      <c r="AV340" s="248"/>
      <c r="AW340" s="248"/>
      <c r="AX340" s="248"/>
      <c r="AY340" s="248"/>
      <c r="AZ340" s="248"/>
      <c r="BA340" s="248"/>
      <c r="BB340" s="248"/>
      <c r="BC340" s="248"/>
      <c r="BD340" s="248"/>
      <c r="BE340" s="248"/>
      <c r="BF340" s="248"/>
      <c r="BG340" s="248"/>
      <c r="BH340" s="248"/>
      <c r="BI340" s="248"/>
      <c r="BJ340" s="248"/>
      <c r="BK340" s="248"/>
      <c r="BL340" s="248"/>
      <c r="BM340" s="248"/>
      <c r="BN340" s="248"/>
      <c r="BO340" s="248"/>
      <c r="BP340" s="248"/>
      <c r="BQ340" s="248"/>
      <c r="BR340" s="248"/>
      <c r="BS340" s="248"/>
      <c r="BT340" s="248"/>
      <c r="BU340" s="248"/>
      <c r="BV340" s="248"/>
      <c r="BW340" s="248"/>
      <c r="BX340" s="248"/>
      <c r="BY340" s="248"/>
    </row>
    <row r="341" spans="1:77" ht="12" customHeight="1" x14ac:dyDescent="0.25">
      <c r="A341" s="225"/>
      <c r="B341" s="225"/>
      <c r="C341" s="225"/>
      <c r="D341" s="381"/>
      <c r="E341" s="381"/>
      <c r="F341" s="381"/>
      <c r="G341" s="381"/>
      <c r="H341" s="381"/>
      <c r="I341" s="248"/>
      <c r="J341" s="248"/>
      <c r="K341" s="248"/>
      <c r="L341" s="248"/>
      <c r="M341" s="248"/>
      <c r="N341" s="248"/>
      <c r="O341" s="248"/>
      <c r="P341" s="248"/>
      <c r="Q341" s="248"/>
      <c r="R341" s="248"/>
      <c r="S341" s="248"/>
      <c r="T341" s="248"/>
      <c r="U341" s="248"/>
      <c r="V341" s="248"/>
      <c r="W341" s="248"/>
      <c r="X341" s="248"/>
      <c r="Y341" s="248"/>
      <c r="Z341" s="248"/>
      <c r="AA341" s="248"/>
      <c r="AB341" s="248"/>
      <c r="AC341" s="248"/>
      <c r="AD341" s="248"/>
      <c r="AE341" s="248"/>
      <c r="AF341" s="248"/>
      <c r="AG341" s="248"/>
      <c r="AH341" s="248"/>
      <c r="AI341" s="248"/>
      <c r="AJ341" s="248"/>
      <c r="AK341" s="248"/>
      <c r="AL341" s="248"/>
      <c r="AM341" s="248"/>
      <c r="AN341" s="248"/>
      <c r="AO341" s="248"/>
      <c r="AP341" s="248"/>
      <c r="AQ341" s="248"/>
      <c r="AR341" s="248"/>
      <c r="AS341" s="248"/>
      <c r="AT341" s="248"/>
      <c r="AU341" s="248"/>
      <c r="AV341" s="248"/>
      <c r="AW341" s="248"/>
      <c r="AX341" s="248"/>
      <c r="AY341" s="248"/>
      <c r="AZ341" s="248"/>
      <c r="BA341" s="248"/>
      <c r="BB341" s="248"/>
      <c r="BC341" s="248"/>
      <c r="BD341" s="248"/>
      <c r="BE341" s="248"/>
      <c r="BF341" s="248"/>
      <c r="BG341" s="248"/>
      <c r="BH341" s="248"/>
      <c r="BI341" s="248"/>
      <c r="BJ341" s="248"/>
      <c r="BK341" s="248"/>
      <c r="BL341" s="248"/>
      <c r="BM341" s="248"/>
      <c r="BN341" s="248"/>
      <c r="BO341" s="248"/>
      <c r="BP341" s="248"/>
      <c r="BQ341" s="248"/>
      <c r="BR341" s="248"/>
      <c r="BS341" s="248"/>
      <c r="BT341" s="248"/>
      <c r="BU341" s="248"/>
      <c r="BV341" s="248"/>
      <c r="BW341" s="248"/>
      <c r="BX341" s="248"/>
      <c r="BY341" s="248"/>
    </row>
    <row r="342" spans="1:77" ht="12" customHeight="1" x14ac:dyDescent="0.25">
      <c r="A342" s="225"/>
      <c r="B342" s="225"/>
      <c r="C342" s="225"/>
      <c r="D342" s="381"/>
      <c r="E342" s="381"/>
      <c r="F342" s="381"/>
      <c r="G342" s="381"/>
      <c r="H342" s="381"/>
      <c r="I342" s="248"/>
      <c r="J342" s="248"/>
      <c r="K342" s="248"/>
      <c r="L342" s="248"/>
      <c r="M342" s="248"/>
      <c r="N342" s="248"/>
      <c r="O342" s="248"/>
      <c r="P342" s="248"/>
      <c r="Q342" s="248"/>
      <c r="R342" s="248"/>
      <c r="S342" s="248"/>
      <c r="T342" s="248"/>
      <c r="U342" s="248"/>
      <c r="V342" s="248"/>
      <c r="W342" s="248"/>
      <c r="X342" s="248"/>
      <c r="Y342" s="248"/>
      <c r="Z342" s="248"/>
      <c r="AA342" s="248"/>
      <c r="AB342" s="248"/>
      <c r="AC342" s="248"/>
      <c r="AD342" s="248"/>
      <c r="AE342" s="248"/>
      <c r="AF342" s="248"/>
      <c r="AG342" s="248"/>
      <c r="AH342" s="248"/>
      <c r="AI342" s="248"/>
      <c r="AJ342" s="248"/>
      <c r="AK342" s="248"/>
      <c r="AL342" s="248"/>
      <c r="AM342" s="248"/>
      <c r="AN342" s="248"/>
      <c r="AO342" s="248"/>
      <c r="AP342" s="248"/>
      <c r="AQ342" s="248"/>
      <c r="AR342" s="248"/>
      <c r="AS342" s="248"/>
      <c r="AT342" s="248"/>
      <c r="AU342" s="248"/>
      <c r="AV342" s="248"/>
      <c r="AW342" s="248"/>
      <c r="AX342" s="248"/>
      <c r="AY342" s="248"/>
      <c r="AZ342" s="248"/>
      <c r="BA342" s="248"/>
      <c r="BB342" s="248"/>
      <c r="BC342" s="248"/>
      <c r="BD342" s="248"/>
      <c r="BE342" s="248"/>
      <c r="BF342" s="248"/>
      <c r="BG342" s="248"/>
      <c r="BH342" s="248"/>
      <c r="BI342" s="248"/>
      <c r="BJ342" s="248"/>
      <c r="BK342" s="248"/>
      <c r="BL342" s="248"/>
      <c r="BM342" s="248"/>
      <c r="BN342" s="248"/>
      <c r="BO342" s="248"/>
      <c r="BP342" s="248"/>
      <c r="BQ342" s="248"/>
      <c r="BR342" s="248"/>
      <c r="BS342" s="248"/>
      <c r="BT342" s="248"/>
      <c r="BU342" s="248"/>
      <c r="BV342" s="248"/>
      <c r="BW342" s="248"/>
      <c r="BX342" s="248"/>
      <c r="BY342" s="248"/>
    </row>
    <row r="343" spans="1:77" ht="12" customHeight="1" x14ac:dyDescent="0.25">
      <c r="A343" s="225"/>
      <c r="B343" s="225"/>
      <c r="C343" s="225"/>
      <c r="D343" s="381"/>
      <c r="E343" s="381"/>
      <c r="F343" s="381"/>
      <c r="G343" s="381"/>
      <c r="H343" s="381"/>
      <c r="I343" s="248"/>
      <c r="J343" s="248"/>
      <c r="K343" s="248"/>
      <c r="L343" s="248"/>
      <c r="M343" s="248"/>
      <c r="N343" s="248"/>
      <c r="O343" s="248"/>
      <c r="P343" s="248"/>
      <c r="Q343" s="248"/>
      <c r="R343" s="248"/>
      <c r="S343" s="248"/>
      <c r="T343" s="248"/>
      <c r="U343" s="248"/>
      <c r="V343" s="248"/>
      <c r="W343" s="248"/>
      <c r="X343" s="248"/>
      <c r="Y343" s="248"/>
      <c r="Z343" s="248"/>
      <c r="AA343" s="248"/>
      <c r="AB343" s="248"/>
      <c r="AC343" s="248"/>
      <c r="AD343" s="248"/>
      <c r="AE343" s="248"/>
      <c r="AF343" s="248"/>
      <c r="AG343" s="248"/>
      <c r="AH343" s="248"/>
      <c r="AI343" s="248"/>
      <c r="AJ343" s="248"/>
      <c r="AK343" s="248"/>
      <c r="AL343" s="248"/>
      <c r="AM343" s="248"/>
      <c r="AN343" s="248"/>
      <c r="AO343" s="248"/>
      <c r="AP343" s="248"/>
      <c r="AQ343" s="248"/>
      <c r="AR343" s="248"/>
      <c r="AS343" s="248"/>
      <c r="AT343" s="248"/>
      <c r="AU343" s="248"/>
      <c r="AV343" s="248"/>
      <c r="AW343" s="248"/>
      <c r="AX343" s="248"/>
      <c r="AY343" s="248"/>
      <c r="AZ343" s="248"/>
      <c r="BA343" s="248"/>
      <c r="BB343" s="248"/>
      <c r="BC343" s="248"/>
      <c r="BD343" s="248"/>
      <c r="BE343" s="248"/>
      <c r="BF343" s="248"/>
      <c r="BG343" s="248"/>
      <c r="BH343" s="248"/>
      <c r="BI343" s="248"/>
      <c r="BJ343" s="248"/>
      <c r="BK343" s="248"/>
      <c r="BL343" s="248"/>
      <c r="BM343" s="248"/>
      <c r="BN343" s="248"/>
      <c r="BO343" s="248"/>
      <c r="BP343" s="248"/>
      <c r="BQ343" s="248"/>
      <c r="BR343" s="248"/>
      <c r="BS343" s="248"/>
      <c r="BT343" s="248"/>
      <c r="BU343" s="248"/>
      <c r="BV343" s="248"/>
      <c r="BW343" s="248"/>
      <c r="BX343" s="248"/>
      <c r="BY343" s="248"/>
    </row>
    <row r="344" spans="1:77" ht="12" customHeight="1" x14ac:dyDescent="0.25">
      <c r="A344" s="225"/>
      <c r="B344" s="225"/>
      <c r="C344" s="225"/>
      <c r="D344" s="381"/>
      <c r="E344" s="381"/>
      <c r="F344" s="381"/>
      <c r="G344" s="381"/>
      <c r="H344" s="381"/>
      <c r="I344" s="248"/>
      <c r="J344" s="248"/>
      <c r="K344" s="248"/>
      <c r="L344" s="248"/>
      <c r="M344" s="248"/>
      <c r="N344" s="248"/>
      <c r="O344" s="248"/>
      <c r="P344" s="248"/>
      <c r="Q344" s="248"/>
      <c r="R344" s="248"/>
      <c r="S344" s="248"/>
      <c r="T344" s="248"/>
      <c r="U344" s="248"/>
      <c r="V344" s="248"/>
      <c r="W344" s="248"/>
      <c r="X344" s="248"/>
      <c r="Y344" s="248"/>
      <c r="Z344" s="248"/>
      <c r="AA344" s="248"/>
      <c r="AB344" s="248"/>
      <c r="AC344" s="248"/>
      <c r="AD344" s="248"/>
      <c r="AE344" s="248"/>
      <c r="AF344" s="248"/>
      <c r="AG344" s="248"/>
      <c r="AH344" s="248"/>
      <c r="AI344" s="248"/>
      <c r="AJ344" s="248"/>
      <c r="AK344" s="248"/>
      <c r="AL344" s="248"/>
      <c r="AM344" s="248"/>
      <c r="AN344" s="248"/>
      <c r="AO344" s="248"/>
      <c r="AP344" s="248"/>
      <c r="AQ344" s="248"/>
      <c r="AR344" s="248"/>
      <c r="AS344" s="248"/>
      <c r="AT344" s="248"/>
      <c r="AU344" s="248"/>
      <c r="AV344" s="248"/>
      <c r="AW344" s="248"/>
      <c r="AX344" s="248"/>
      <c r="AY344" s="248"/>
      <c r="AZ344" s="248"/>
      <c r="BA344" s="248"/>
      <c r="BB344" s="248"/>
      <c r="BC344" s="248"/>
      <c r="BD344" s="248"/>
      <c r="BE344" s="248"/>
      <c r="BF344" s="248"/>
      <c r="BG344" s="248"/>
      <c r="BH344" s="248"/>
      <c r="BI344" s="248"/>
      <c r="BJ344" s="248"/>
      <c r="BK344" s="248"/>
      <c r="BL344" s="248"/>
      <c r="BM344" s="248"/>
      <c r="BN344" s="248"/>
      <c r="BO344" s="248"/>
      <c r="BP344" s="248"/>
      <c r="BQ344" s="248"/>
      <c r="BR344" s="248"/>
      <c r="BS344" s="248"/>
      <c r="BT344" s="248"/>
      <c r="BU344" s="248"/>
      <c r="BV344" s="248"/>
      <c r="BW344" s="248"/>
      <c r="BX344" s="248"/>
      <c r="BY344" s="248"/>
    </row>
    <row r="345" spans="1:77" ht="12" customHeight="1" x14ac:dyDescent="0.25">
      <c r="A345" s="225"/>
      <c r="B345" s="225"/>
      <c r="C345" s="225"/>
      <c r="D345" s="381"/>
      <c r="E345" s="381"/>
      <c r="F345" s="381"/>
      <c r="G345" s="381"/>
      <c r="H345" s="381"/>
      <c r="I345" s="248"/>
      <c r="J345" s="248"/>
      <c r="K345" s="248"/>
      <c r="L345" s="248"/>
      <c r="M345" s="248"/>
      <c r="N345" s="248"/>
      <c r="O345" s="248"/>
      <c r="P345" s="248"/>
      <c r="Q345" s="248"/>
      <c r="R345" s="248"/>
      <c r="S345" s="248"/>
      <c r="T345" s="248"/>
      <c r="U345" s="248"/>
      <c r="V345" s="248"/>
      <c r="W345" s="248"/>
      <c r="X345" s="248"/>
      <c r="Y345" s="248"/>
      <c r="Z345" s="248"/>
      <c r="AA345" s="248"/>
      <c r="AB345" s="248"/>
      <c r="AC345" s="248"/>
      <c r="AD345" s="248"/>
      <c r="AE345" s="248"/>
      <c r="AF345" s="248"/>
      <c r="AG345" s="248"/>
      <c r="AH345" s="248"/>
      <c r="AI345" s="248"/>
      <c r="AJ345" s="248"/>
      <c r="AK345" s="248"/>
      <c r="AL345" s="248"/>
      <c r="AM345" s="248"/>
      <c r="AN345" s="248"/>
      <c r="AO345" s="248"/>
      <c r="AP345" s="248"/>
      <c r="AQ345" s="248"/>
      <c r="AR345" s="248"/>
      <c r="AS345" s="248"/>
      <c r="AT345" s="248"/>
      <c r="AU345" s="248"/>
      <c r="AV345" s="248"/>
      <c r="AW345" s="248"/>
      <c r="AX345" s="248"/>
      <c r="AY345" s="248"/>
      <c r="AZ345" s="248"/>
      <c r="BA345" s="248"/>
      <c r="BB345" s="248"/>
      <c r="BC345" s="248"/>
      <c r="BD345" s="248"/>
      <c r="BE345" s="248"/>
      <c r="BF345" s="248"/>
      <c r="BG345" s="248"/>
      <c r="BH345" s="248"/>
      <c r="BI345" s="248"/>
      <c r="BJ345" s="248"/>
      <c r="BK345" s="248"/>
      <c r="BL345" s="248"/>
      <c r="BM345" s="248"/>
      <c r="BN345" s="248"/>
      <c r="BO345" s="248"/>
      <c r="BP345" s="248"/>
      <c r="BQ345" s="248"/>
      <c r="BR345" s="248"/>
      <c r="BS345" s="248"/>
      <c r="BT345" s="248"/>
      <c r="BU345" s="248"/>
      <c r="BV345" s="248"/>
      <c r="BW345" s="248"/>
      <c r="BX345" s="248"/>
      <c r="BY345" s="248"/>
    </row>
    <row r="346" spans="1:77" ht="12" customHeight="1" x14ac:dyDescent="0.25">
      <c r="A346" s="225"/>
      <c r="B346" s="225"/>
      <c r="C346" s="225"/>
      <c r="D346" s="381"/>
      <c r="E346" s="381"/>
      <c r="F346" s="381"/>
      <c r="G346" s="381"/>
      <c r="H346" s="381"/>
      <c r="I346" s="248"/>
      <c r="J346" s="248"/>
      <c r="K346" s="248"/>
      <c r="L346" s="248"/>
      <c r="M346" s="248"/>
      <c r="N346" s="248"/>
      <c r="O346" s="248"/>
      <c r="P346" s="248"/>
      <c r="Q346" s="248"/>
      <c r="R346" s="248"/>
      <c r="S346" s="248"/>
      <c r="T346" s="248"/>
      <c r="U346" s="248"/>
      <c r="V346" s="248"/>
      <c r="W346" s="248"/>
      <c r="X346" s="248"/>
      <c r="Y346" s="248"/>
      <c r="Z346" s="248"/>
      <c r="AA346" s="248"/>
      <c r="AB346" s="248"/>
      <c r="AC346" s="248"/>
      <c r="AD346" s="248"/>
      <c r="AE346" s="248"/>
      <c r="AF346" s="248"/>
      <c r="AG346" s="248"/>
      <c r="AH346" s="248"/>
      <c r="AI346" s="248"/>
      <c r="AJ346" s="248"/>
      <c r="AK346" s="248"/>
      <c r="AL346" s="248"/>
      <c r="AM346" s="248"/>
      <c r="AN346" s="248"/>
      <c r="AO346" s="248"/>
      <c r="AP346" s="248"/>
      <c r="AQ346" s="248"/>
      <c r="AR346" s="248"/>
      <c r="AS346" s="248"/>
      <c r="AT346" s="248"/>
      <c r="AU346" s="248"/>
      <c r="AV346" s="248"/>
      <c r="AW346" s="248"/>
      <c r="AX346" s="248"/>
      <c r="AY346" s="248"/>
      <c r="AZ346" s="248"/>
      <c r="BA346" s="248"/>
      <c r="BB346" s="248"/>
      <c r="BC346" s="248"/>
      <c r="BD346" s="248"/>
      <c r="BE346" s="248"/>
      <c r="BF346" s="248"/>
      <c r="BG346" s="248"/>
      <c r="BH346" s="248"/>
      <c r="BI346" s="248"/>
      <c r="BJ346" s="248"/>
      <c r="BK346" s="248"/>
      <c r="BL346" s="248"/>
      <c r="BM346" s="248"/>
      <c r="BN346" s="248"/>
      <c r="BO346" s="248"/>
      <c r="BP346" s="248"/>
      <c r="BQ346" s="248"/>
      <c r="BR346" s="248"/>
      <c r="BS346" s="248"/>
      <c r="BT346" s="248"/>
      <c r="BU346" s="248"/>
      <c r="BV346" s="248"/>
      <c r="BW346" s="248"/>
      <c r="BX346" s="248"/>
      <c r="BY346" s="248"/>
    </row>
    <row r="347" spans="1:77" ht="12" customHeight="1" x14ac:dyDescent="0.25">
      <c r="A347" s="225"/>
      <c r="B347" s="225"/>
      <c r="C347" s="225"/>
      <c r="D347" s="381"/>
      <c r="E347" s="381"/>
      <c r="F347" s="381"/>
      <c r="G347" s="381"/>
      <c r="H347" s="381"/>
      <c r="I347" s="248"/>
      <c r="J347" s="248"/>
      <c r="K347" s="248"/>
      <c r="L347" s="248"/>
      <c r="M347" s="248"/>
      <c r="N347" s="248"/>
      <c r="O347" s="248"/>
      <c r="P347" s="248"/>
      <c r="Q347" s="248"/>
      <c r="R347" s="248"/>
      <c r="S347" s="248"/>
      <c r="T347" s="248"/>
      <c r="U347" s="248"/>
      <c r="V347" s="248"/>
      <c r="W347" s="248"/>
      <c r="X347" s="248"/>
      <c r="Y347" s="248"/>
      <c r="Z347" s="248"/>
      <c r="AA347" s="248"/>
      <c r="AB347" s="248"/>
      <c r="AC347" s="248"/>
      <c r="AD347" s="248"/>
      <c r="AE347" s="248"/>
      <c r="AF347" s="248"/>
      <c r="AG347" s="248"/>
      <c r="AH347" s="248"/>
      <c r="AI347" s="248"/>
      <c r="AJ347" s="248"/>
      <c r="AK347" s="248"/>
      <c r="AL347" s="248"/>
      <c r="AM347" s="248"/>
      <c r="AN347" s="248"/>
      <c r="AO347" s="248"/>
      <c r="AP347" s="248"/>
      <c r="AQ347" s="248"/>
      <c r="AR347" s="248"/>
      <c r="AS347" s="248"/>
      <c r="AT347" s="248"/>
      <c r="AU347" s="248"/>
      <c r="AV347" s="248"/>
      <c r="AW347" s="248"/>
      <c r="AX347" s="248"/>
      <c r="AY347" s="248"/>
      <c r="AZ347" s="248"/>
      <c r="BA347" s="248"/>
      <c r="BB347" s="248"/>
      <c r="BC347" s="248"/>
      <c r="BD347" s="248"/>
      <c r="BE347" s="248"/>
      <c r="BF347" s="248"/>
      <c r="BG347" s="248"/>
      <c r="BH347" s="248"/>
      <c r="BI347" s="248"/>
      <c r="BJ347" s="248"/>
      <c r="BK347" s="248"/>
      <c r="BL347" s="248"/>
      <c r="BM347" s="248"/>
      <c r="BN347" s="248"/>
      <c r="BO347" s="248"/>
      <c r="BP347" s="248"/>
      <c r="BQ347" s="248"/>
      <c r="BR347" s="248"/>
      <c r="BS347" s="248"/>
      <c r="BT347" s="248"/>
      <c r="BU347" s="248"/>
      <c r="BV347" s="248"/>
      <c r="BW347" s="248"/>
      <c r="BX347" s="248"/>
      <c r="BY347" s="248"/>
    </row>
    <row r="348" spans="1:77" ht="12" customHeight="1" x14ac:dyDescent="0.25">
      <c r="A348" s="225"/>
      <c r="B348" s="225"/>
      <c r="C348" s="225"/>
      <c r="D348" s="381"/>
      <c r="E348" s="381"/>
      <c r="F348" s="381"/>
      <c r="G348" s="381"/>
      <c r="H348" s="381"/>
      <c r="I348" s="248"/>
      <c r="J348" s="248"/>
      <c r="K348" s="248"/>
      <c r="L348" s="248"/>
      <c r="M348" s="248"/>
      <c r="N348" s="248"/>
      <c r="O348" s="248"/>
      <c r="P348" s="248"/>
      <c r="Q348" s="248"/>
      <c r="R348" s="248"/>
      <c r="S348" s="248"/>
      <c r="T348" s="248"/>
      <c r="U348" s="248"/>
      <c r="V348" s="248"/>
      <c r="W348" s="248"/>
      <c r="X348" s="248"/>
      <c r="Y348" s="248"/>
      <c r="Z348" s="248"/>
      <c r="AA348" s="248"/>
      <c r="AB348" s="248"/>
      <c r="AC348" s="248"/>
      <c r="AD348" s="248"/>
      <c r="AE348" s="248"/>
      <c r="AF348" s="248"/>
      <c r="AG348" s="248"/>
      <c r="AH348" s="248"/>
      <c r="AI348" s="248"/>
      <c r="AJ348" s="248"/>
      <c r="AK348" s="248"/>
      <c r="AL348" s="248"/>
      <c r="AM348" s="248"/>
      <c r="AN348" s="248"/>
      <c r="AO348" s="248"/>
      <c r="AP348" s="248"/>
      <c r="AQ348" s="248"/>
      <c r="AR348" s="248"/>
      <c r="AS348" s="248"/>
      <c r="AT348" s="248"/>
      <c r="AU348" s="248"/>
      <c r="AV348" s="248"/>
      <c r="AW348" s="248"/>
      <c r="AX348" s="248"/>
      <c r="AY348" s="248"/>
      <c r="AZ348" s="248"/>
      <c r="BA348" s="248"/>
      <c r="BB348" s="248"/>
      <c r="BC348" s="248"/>
      <c r="BD348" s="248"/>
      <c r="BE348" s="248"/>
      <c r="BF348" s="248"/>
      <c r="BG348" s="248"/>
      <c r="BH348" s="248"/>
      <c r="BI348" s="248"/>
      <c r="BJ348" s="248"/>
      <c r="BK348" s="248"/>
      <c r="BL348" s="248"/>
      <c r="BM348" s="248"/>
      <c r="BN348" s="248"/>
      <c r="BO348" s="248"/>
      <c r="BP348" s="248"/>
      <c r="BQ348" s="248"/>
      <c r="BR348" s="248"/>
      <c r="BS348" s="248"/>
      <c r="BT348" s="248"/>
      <c r="BU348" s="248"/>
      <c r="BV348" s="248"/>
      <c r="BW348" s="248"/>
      <c r="BX348" s="248"/>
      <c r="BY348" s="248"/>
    </row>
    <row r="349" spans="1:77" ht="12" customHeight="1" x14ac:dyDescent="0.25">
      <c r="A349" s="225"/>
      <c r="B349" s="225"/>
      <c r="C349" s="225"/>
      <c r="D349" s="381"/>
      <c r="E349" s="381"/>
      <c r="F349" s="381"/>
      <c r="G349" s="381"/>
      <c r="H349" s="381"/>
      <c r="I349" s="248"/>
      <c r="J349" s="248"/>
      <c r="K349" s="248"/>
      <c r="L349" s="248"/>
      <c r="M349" s="248"/>
      <c r="N349" s="248"/>
      <c r="O349" s="248"/>
      <c r="P349" s="248"/>
      <c r="Q349" s="248"/>
      <c r="R349" s="248"/>
      <c r="S349" s="248"/>
      <c r="T349" s="248"/>
      <c r="U349" s="248"/>
      <c r="V349" s="248"/>
      <c r="W349" s="248"/>
      <c r="X349" s="248"/>
      <c r="Y349" s="248"/>
      <c r="Z349" s="248"/>
      <c r="AA349" s="248"/>
      <c r="AB349" s="248"/>
      <c r="AC349" s="248"/>
      <c r="AD349" s="248"/>
      <c r="AE349" s="248"/>
      <c r="AF349" s="248"/>
      <c r="AG349" s="248"/>
      <c r="AH349" s="248"/>
      <c r="AI349" s="248"/>
      <c r="AJ349" s="248"/>
      <c r="AK349" s="248"/>
      <c r="AL349" s="248"/>
      <c r="AM349" s="248"/>
      <c r="AN349" s="248"/>
      <c r="AO349" s="248"/>
      <c r="AP349" s="248"/>
      <c r="AQ349" s="248"/>
      <c r="AR349" s="248"/>
      <c r="AS349" s="248"/>
      <c r="AT349" s="248"/>
      <c r="AU349" s="248"/>
      <c r="AV349" s="248"/>
      <c r="AW349" s="248"/>
      <c r="AX349" s="248"/>
      <c r="AY349" s="248"/>
      <c r="AZ349" s="248"/>
      <c r="BA349" s="248"/>
      <c r="BB349" s="248"/>
      <c r="BC349" s="248"/>
      <c r="BD349" s="248"/>
      <c r="BE349" s="248"/>
      <c r="BF349" s="248"/>
      <c r="BG349" s="248"/>
      <c r="BH349" s="248"/>
      <c r="BI349" s="248"/>
      <c r="BJ349" s="248"/>
      <c r="BK349" s="248"/>
      <c r="BL349" s="248"/>
      <c r="BM349" s="248"/>
      <c r="BN349" s="248"/>
      <c r="BO349" s="248"/>
      <c r="BP349" s="248"/>
      <c r="BQ349" s="248"/>
      <c r="BR349" s="248"/>
      <c r="BS349" s="248"/>
      <c r="BT349" s="248"/>
      <c r="BU349" s="248"/>
      <c r="BV349" s="248"/>
      <c r="BW349" s="248"/>
      <c r="BX349" s="248"/>
      <c r="BY349" s="248"/>
    </row>
    <row r="350" spans="1:77" ht="12" customHeight="1" x14ac:dyDescent="0.25">
      <c r="A350" s="225"/>
      <c r="B350" s="225"/>
      <c r="C350" s="225"/>
      <c r="D350" s="381"/>
      <c r="E350" s="381"/>
      <c r="F350" s="381"/>
      <c r="G350" s="381"/>
      <c r="H350" s="381"/>
      <c r="I350" s="248"/>
      <c r="J350" s="248"/>
      <c r="K350" s="248"/>
      <c r="L350" s="248"/>
      <c r="M350" s="248"/>
      <c r="N350" s="248"/>
      <c r="O350" s="248"/>
      <c r="P350" s="248"/>
      <c r="Q350" s="248"/>
      <c r="R350" s="248"/>
      <c r="S350" s="248"/>
      <c r="T350" s="248"/>
      <c r="U350" s="248"/>
      <c r="V350" s="248"/>
      <c r="W350" s="248"/>
      <c r="X350" s="248"/>
      <c r="Y350" s="248"/>
      <c r="Z350" s="248"/>
      <c r="AA350" s="248"/>
      <c r="AB350" s="248"/>
      <c r="AC350" s="248"/>
      <c r="AD350" s="248"/>
      <c r="AE350" s="248"/>
      <c r="AF350" s="248"/>
      <c r="AG350" s="248"/>
      <c r="AH350" s="248"/>
      <c r="AI350" s="248"/>
      <c r="AJ350" s="248"/>
      <c r="AK350" s="248"/>
      <c r="AL350" s="248"/>
      <c r="AM350" s="248"/>
      <c r="AN350" s="248"/>
      <c r="AO350" s="248"/>
      <c r="AP350" s="248"/>
      <c r="AQ350" s="248"/>
      <c r="AR350" s="248"/>
      <c r="AS350" s="248"/>
      <c r="AT350" s="248"/>
      <c r="AU350" s="248"/>
      <c r="AV350" s="248"/>
      <c r="AW350" s="248"/>
      <c r="AX350" s="248"/>
      <c r="AY350" s="248"/>
      <c r="AZ350" s="248"/>
      <c r="BA350" s="248"/>
      <c r="BB350" s="248"/>
      <c r="BC350" s="248"/>
      <c r="BD350" s="248"/>
      <c r="BE350" s="248"/>
      <c r="BF350" s="248"/>
      <c r="BG350" s="248"/>
      <c r="BH350" s="248"/>
      <c r="BI350" s="248"/>
      <c r="BJ350" s="248"/>
      <c r="BK350" s="248"/>
      <c r="BL350" s="248"/>
      <c r="BM350" s="248"/>
      <c r="BN350" s="248"/>
      <c r="BO350" s="248"/>
      <c r="BP350" s="248"/>
      <c r="BQ350" s="248"/>
      <c r="BR350" s="248"/>
      <c r="BS350" s="248"/>
      <c r="BT350" s="248"/>
      <c r="BU350" s="248"/>
      <c r="BV350" s="248"/>
      <c r="BW350" s="248"/>
      <c r="BX350" s="248"/>
      <c r="BY350" s="248"/>
    </row>
    <row r="351" spans="1:77" ht="12" customHeight="1" x14ac:dyDescent="0.25">
      <c r="A351" s="225"/>
      <c r="B351" s="225"/>
      <c r="C351" s="225"/>
      <c r="D351" s="381"/>
      <c r="E351" s="381"/>
      <c r="F351" s="381"/>
      <c r="G351" s="381"/>
      <c r="H351" s="381"/>
      <c r="I351" s="248"/>
      <c r="J351" s="248"/>
      <c r="K351" s="248"/>
      <c r="L351" s="248"/>
      <c r="M351" s="248"/>
      <c r="N351" s="248"/>
      <c r="O351" s="248"/>
      <c r="P351" s="248"/>
      <c r="Q351" s="248"/>
      <c r="R351" s="248"/>
      <c r="S351" s="248"/>
      <c r="T351" s="248"/>
      <c r="U351" s="248"/>
      <c r="V351" s="248"/>
      <c r="W351" s="248"/>
      <c r="X351" s="248"/>
      <c r="Y351" s="248"/>
      <c r="Z351" s="248"/>
      <c r="AA351" s="248"/>
      <c r="AB351" s="248"/>
      <c r="AC351" s="248"/>
      <c r="AD351" s="248"/>
      <c r="AE351" s="248"/>
      <c r="AF351" s="248"/>
      <c r="AG351" s="248"/>
      <c r="AH351" s="248"/>
      <c r="AI351" s="248"/>
      <c r="AJ351" s="248"/>
      <c r="AK351" s="248"/>
      <c r="AL351" s="248"/>
      <c r="AM351" s="248"/>
      <c r="AN351" s="248"/>
      <c r="AO351" s="248"/>
      <c r="AP351" s="248"/>
      <c r="AQ351" s="248"/>
      <c r="AR351" s="248"/>
      <c r="AS351" s="248"/>
      <c r="AT351" s="248"/>
      <c r="AU351" s="248"/>
      <c r="AV351" s="248"/>
      <c r="AW351" s="248"/>
      <c r="AX351" s="248"/>
      <c r="AY351" s="248"/>
      <c r="AZ351" s="248"/>
      <c r="BA351" s="248"/>
      <c r="BB351" s="248"/>
      <c r="BC351" s="248"/>
      <c r="BD351" s="248"/>
      <c r="BE351" s="248"/>
      <c r="BF351" s="248"/>
      <c r="BG351" s="248"/>
      <c r="BH351" s="248"/>
      <c r="BI351" s="248"/>
      <c r="BJ351" s="248"/>
      <c r="BK351" s="248"/>
      <c r="BL351" s="248"/>
      <c r="BM351" s="248"/>
      <c r="BN351" s="248"/>
      <c r="BO351" s="248"/>
      <c r="BP351" s="248"/>
      <c r="BQ351" s="248"/>
      <c r="BR351" s="248"/>
      <c r="BS351" s="248"/>
      <c r="BT351" s="248"/>
      <c r="BU351" s="248"/>
      <c r="BV351" s="248"/>
      <c r="BW351" s="248"/>
      <c r="BX351" s="248"/>
      <c r="BY351" s="248"/>
    </row>
    <row r="352" spans="1:77" ht="12" customHeight="1" x14ac:dyDescent="0.25">
      <c r="A352" s="225"/>
      <c r="B352" s="225"/>
      <c r="C352" s="225"/>
      <c r="D352" s="381"/>
      <c r="E352" s="381"/>
      <c r="F352" s="381"/>
      <c r="G352" s="381"/>
      <c r="H352" s="381"/>
      <c r="I352" s="248"/>
      <c r="J352" s="248"/>
      <c r="K352" s="248"/>
      <c r="L352" s="248"/>
      <c r="M352" s="248"/>
      <c r="N352" s="248"/>
      <c r="O352" s="248"/>
      <c r="P352" s="248"/>
      <c r="Q352" s="248"/>
      <c r="R352" s="248"/>
      <c r="S352" s="248"/>
      <c r="T352" s="248"/>
      <c r="U352" s="248"/>
      <c r="V352" s="248"/>
      <c r="W352" s="248"/>
      <c r="X352" s="248"/>
      <c r="Y352" s="248"/>
      <c r="Z352" s="248"/>
      <c r="AA352" s="248"/>
      <c r="AB352" s="248"/>
      <c r="AC352" s="248"/>
      <c r="AD352" s="248"/>
      <c r="AE352" s="248"/>
      <c r="AF352" s="248"/>
      <c r="AG352" s="248"/>
      <c r="AH352" s="248"/>
      <c r="AI352" s="248"/>
      <c r="AJ352" s="248"/>
      <c r="AK352" s="248"/>
      <c r="AL352" s="248"/>
      <c r="AM352" s="248"/>
      <c r="AN352" s="248"/>
      <c r="AO352" s="248"/>
      <c r="AP352" s="248"/>
      <c r="AQ352" s="248"/>
      <c r="AR352" s="248"/>
      <c r="AS352" s="248"/>
      <c r="AT352" s="248"/>
      <c r="AU352" s="248"/>
      <c r="AV352" s="248"/>
      <c r="AW352" s="248"/>
      <c r="AX352" s="248"/>
      <c r="AY352" s="248"/>
      <c r="AZ352" s="248"/>
      <c r="BA352" s="248"/>
      <c r="BB352" s="248"/>
      <c r="BC352" s="248"/>
      <c r="BD352" s="248"/>
      <c r="BE352" s="248"/>
      <c r="BF352" s="248"/>
      <c r="BG352" s="248"/>
      <c r="BH352" s="248"/>
      <c r="BI352" s="248"/>
      <c r="BJ352" s="248"/>
      <c r="BK352" s="248"/>
      <c r="BL352" s="248"/>
      <c r="BM352" s="248"/>
      <c r="BN352" s="248"/>
      <c r="BO352" s="248"/>
      <c r="BP352" s="248"/>
      <c r="BQ352" s="248"/>
      <c r="BR352" s="248"/>
      <c r="BS352" s="248"/>
      <c r="BT352" s="248"/>
      <c r="BU352" s="248"/>
      <c r="BV352" s="248"/>
      <c r="BW352" s="248"/>
      <c r="BX352" s="248"/>
      <c r="BY352" s="248"/>
    </row>
    <row r="353" spans="1:77" ht="12" customHeight="1" x14ac:dyDescent="0.25">
      <c r="A353" s="225"/>
      <c r="B353" s="225"/>
      <c r="C353" s="225"/>
      <c r="D353" s="381"/>
      <c r="E353" s="381"/>
      <c r="F353" s="381"/>
      <c r="G353" s="381"/>
      <c r="H353" s="381"/>
      <c r="I353" s="248"/>
      <c r="J353" s="248"/>
      <c r="K353" s="248"/>
      <c r="L353" s="248"/>
      <c r="M353" s="248"/>
      <c r="N353" s="248"/>
      <c r="O353" s="248"/>
      <c r="P353" s="248"/>
      <c r="Q353" s="248"/>
      <c r="R353" s="248"/>
      <c r="S353" s="248"/>
      <c r="T353" s="248"/>
      <c r="U353" s="248"/>
      <c r="V353" s="248"/>
      <c r="W353" s="248"/>
      <c r="X353" s="248"/>
      <c r="Y353" s="248"/>
      <c r="Z353" s="248"/>
      <c r="AA353" s="248"/>
      <c r="AB353" s="248"/>
      <c r="AC353" s="248"/>
      <c r="AD353" s="248"/>
      <c r="AE353" s="248"/>
      <c r="AF353" s="248"/>
      <c r="AG353" s="248"/>
      <c r="AH353" s="248"/>
      <c r="AI353" s="248"/>
      <c r="AJ353" s="248"/>
      <c r="AK353" s="248"/>
      <c r="AL353" s="248"/>
      <c r="AM353" s="248"/>
      <c r="AN353" s="248"/>
      <c r="AO353" s="248"/>
      <c r="AP353" s="248"/>
      <c r="AQ353" s="248"/>
      <c r="AR353" s="248"/>
      <c r="AS353" s="248"/>
      <c r="AT353" s="248"/>
      <c r="AU353" s="248"/>
      <c r="AV353" s="248"/>
      <c r="AW353" s="248"/>
      <c r="AX353" s="248"/>
      <c r="AY353" s="248"/>
      <c r="AZ353" s="248"/>
      <c r="BA353" s="248"/>
      <c r="BB353" s="248"/>
      <c r="BC353" s="248"/>
      <c r="BD353" s="248"/>
      <c r="BE353" s="248"/>
      <c r="BF353" s="248"/>
      <c r="BG353" s="248"/>
      <c r="BH353" s="248"/>
      <c r="BI353" s="248"/>
      <c r="BJ353" s="248"/>
      <c r="BK353" s="248"/>
      <c r="BL353" s="248"/>
      <c r="BM353" s="248"/>
      <c r="BN353" s="248"/>
      <c r="BO353" s="248"/>
      <c r="BP353" s="248"/>
      <c r="BQ353" s="248"/>
      <c r="BR353" s="248"/>
      <c r="BS353" s="248"/>
      <c r="BT353" s="248"/>
      <c r="BU353" s="248"/>
      <c r="BV353" s="248"/>
      <c r="BW353" s="248"/>
      <c r="BX353" s="248"/>
      <c r="BY353" s="248"/>
    </row>
    <row r="354" spans="1:77" ht="12" customHeight="1" x14ac:dyDescent="0.25">
      <c r="A354" s="225"/>
      <c r="B354" s="225"/>
      <c r="C354" s="225"/>
      <c r="D354" s="381"/>
      <c r="E354" s="381"/>
      <c r="F354" s="381"/>
      <c r="G354" s="381"/>
      <c r="H354" s="381"/>
      <c r="I354" s="248"/>
      <c r="J354" s="248"/>
      <c r="K354" s="248"/>
      <c r="L354" s="248"/>
      <c r="M354" s="248"/>
      <c r="N354" s="248"/>
      <c r="O354" s="248"/>
      <c r="P354" s="248"/>
      <c r="Q354" s="248"/>
      <c r="R354" s="248"/>
      <c r="S354" s="248"/>
      <c r="T354" s="248"/>
      <c r="U354" s="248"/>
      <c r="V354" s="248"/>
      <c r="W354" s="248"/>
      <c r="X354" s="248"/>
      <c r="Y354" s="248"/>
      <c r="Z354" s="248"/>
      <c r="AA354" s="248"/>
      <c r="AB354" s="248"/>
      <c r="AC354" s="248"/>
      <c r="AD354" s="248"/>
      <c r="AE354" s="248"/>
      <c r="AF354" s="248"/>
      <c r="AG354" s="248"/>
      <c r="AH354" s="248"/>
      <c r="AI354" s="248"/>
      <c r="AJ354" s="248"/>
      <c r="AK354" s="248"/>
      <c r="AL354" s="248"/>
      <c r="AM354" s="248"/>
      <c r="AN354" s="248"/>
      <c r="AO354" s="248"/>
      <c r="AP354" s="248"/>
      <c r="AQ354" s="248"/>
      <c r="AR354" s="248"/>
      <c r="AS354" s="248"/>
      <c r="AT354" s="248"/>
      <c r="AU354" s="248"/>
      <c r="AV354" s="248"/>
      <c r="AW354" s="248"/>
      <c r="AX354" s="248"/>
      <c r="AY354" s="248"/>
      <c r="AZ354" s="248"/>
      <c r="BA354" s="248"/>
      <c r="BB354" s="248"/>
      <c r="BC354" s="248"/>
      <c r="BD354" s="248"/>
      <c r="BE354" s="248"/>
      <c r="BF354" s="248"/>
      <c r="BG354" s="248"/>
      <c r="BH354" s="248"/>
      <c r="BI354" s="248"/>
      <c r="BJ354" s="248"/>
      <c r="BK354" s="248"/>
      <c r="BL354" s="248"/>
      <c r="BM354" s="248"/>
      <c r="BN354" s="248"/>
      <c r="BO354" s="248"/>
      <c r="BP354" s="248"/>
      <c r="BQ354" s="248"/>
      <c r="BR354" s="248"/>
      <c r="BS354" s="248"/>
      <c r="BT354" s="248"/>
      <c r="BU354" s="248"/>
      <c r="BV354" s="248"/>
      <c r="BW354" s="248"/>
      <c r="BX354" s="248"/>
      <c r="BY354" s="248"/>
    </row>
    <row r="355" spans="1:77" ht="12" customHeight="1" x14ac:dyDescent="0.25">
      <c r="A355" s="225"/>
      <c r="B355" s="225"/>
      <c r="C355" s="225"/>
      <c r="D355" s="381"/>
      <c r="E355" s="381"/>
      <c r="F355" s="381"/>
      <c r="G355" s="381"/>
      <c r="H355" s="381"/>
      <c r="I355" s="248"/>
      <c r="J355" s="248"/>
      <c r="K355" s="248"/>
      <c r="L355" s="248"/>
      <c r="M355" s="248"/>
      <c r="N355" s="248"/>
      <c r="O355" s="248"/>
      <c r="P355" s="248"/>
      <c r="Q355" s="248"/>
      <c r="R355" s="248"/>
      <c r="S355" s="248"/>
      <c r="T355" s="248"/>
      <c r="U355" s="248"/>
      <c r="V355" s="248"/>
      <c r="W355" s="248"/>
      <c r="X355" s="248"/>
      <c r="Y355" s="248"/>
      <c r="Z355" s="248"/>
      <c r="AA355" s="248"/>
      <c r="AB355" s="248"/>
      <c r="AC355" s="248"/>
      <c r="AD355" s="248"/>
      <c r="AE355" s="248"/>
      <c r="AF355" s="248"/>
      <c r="AG355" s="248"/>
      <c r="AH355" s="248"/>
      <c r="AI355" s="248"/>
      <c r="AJ355" s="248"/>
      <c r="AK355" s="248"/>
      <c r="AL355" s="248"/>
      <c r="AM355" s="248"/>
      <c r="AN355" s="248"/>
      <c r="AO355" s="248"/>
      <c r="AP355" s="248"/>
      <c r="AQ355" s="248"/>
      <c r="AR355" s="248"/>
      <c r="AS355" s="248"/>
      <c r="AT355" s="248"/>
      <c r="AU355" s="248"/>
      <c r="AV355" s="248"/>
      <c r="AW355" s="248"/>
      <c r="AX355" s="248"/>
      <c r="AY355" s="248"/>
      <c r="AZ355" s="248"/>
      <c r="BA355" s="248"/>
      <c r="BB355" s="248"/>
      <c r="BC355" s="248"/>
      <c r="BD355" s="248"/>
      <c r="BE355" s="248"/>
      <c r="BF355" s="248"/>
      <c r="BG355" s="248"/>
      <c r="BH355" s="248"/>
      <c r="BI355" s="248"/>
      <c r="BJ355" s="248"/>
      <c r="BK355" s="248"/>
      <c r="BL355" s="248"/>
      <c r="BM355" s="248"/>
      <c r="BN355" s="248"/>
      <c r="BO355" s="248"/>
      <c r="BP355" s="248"/>
      <c r="BQ355" s="248"/>
      <c r="BR355" s="248"/>
      <c r="BS355" s="248"/>
      <c r="BT355" s="248"/>
      <c r="BU355" s="248"/>
      <c r="BV355" s="248"/>
      <c r="BW355" s="248"/>
      <c r="BX355" s="248"/>
      <c r="BY355" s="248"/>
    </row>
    <row r="356" spans="1:77" ht="12" customHeight="1" x14ac:dyDescent="0.25">
      <c r="A356" s="225"/>
      <c r="B356" s="225"/>
      <c r="C356" s="225"/>
      <c r="D356" s="381"/>
      <c r="E356" s="381"/>
      <c r="F356" s="381"/>
      <c r="G356" s="381"/>
      <c r="H356" s="381"/>
      <c r="I356" s="248"/>
      <c r="J356" s="248"/>
      <c r="K356" s="248"/>
      <c r="L356" s="248"/>
      <c r="M356" s="248"/>
      <c r="N356" s="248"/>
      <c r="O356" s="248"/>
      <c r="P356" s="248"/>
      <c r="Q356" s="248"/>
      <c r="R356" s="248"/>
      <c r="S356" s="248"/>
      <c r="T356" s="248"/>
      <c r="U356" s="248"/>
      <c r="V356" s="248"/>
      <c r="W356" s="248"/>
      <c r="X356" s="248"/>
      <c r="Y356" s="248"/>
      <c r="Z356" s="248"/>
      <c r="AA356" s="248"/>
      <c r="AB356" s="248"/>
      <c r="AC356" s="248"/>
      <c r="AD356" s="248"/>
      <c r="AE356" s="248"/>
      <c r="AF356" s="248"/>
      <c r="AG356" s="248"/>
      <c r="AH356" s="248"/>
      <c r="AI356" s="248"/>
      <c r="AJ356" s="248"/>
      <c r="AK356" s="248"/>
      <c r="AL356" s="248"/>
      <c r="AM356" s="248"/>
      <c r="AN356" s="248"/>
      <c r="AO356" s="248"/>
      <c r="AP356" s="248"/>
      <c r="AQ356" s="248"/>
      <c r="AR356" s="248"/>
      <c r="AS356" s="248"/>
      <c r="AT356" s="248"/>
      <c r="AU356" s="248"/>
      <c r="AV356" s="248"/>
      <c r="AW356" s="248"/>
      <c r="AX356" s="248"/>
      <c r="AY356" s="248"/>
      <c r="AZ356" s="248"/>
      <c r="BA356" s="248"/>
      <c r="BB356" s="248"/>
      <c r="BC356" s="248"/>
      <c r="BD356" s="248"/>
      <c r="BE356" s="248"/>
      <c r="BF356" s="248"/>
      <c r="BG356" s="248"/>
      <c r="BH356" s="248"/>
      <c r="BI356" s="248"/>
      <c r="BJ356" s="248"/>
      <c r="BK356" s="248"/>
      <c r="BL356" s="248"/>
      <c r="BM356" s="248"/>
      <c r="BN356" s="248"/>
      <c r="BO356" s="248"/>
      <c r="BP356" s="248"/>
      <c r="BQ356" s="248"/>
      <c r="BR356" s="248"/>
      <c r="BS356" s="248"/>
      <c r="BT356" s="248"/>
      <c r="BU356" s="248"/>
      <c r="BV356" s="248"/>
      <c r="BW356" s="248"/>
      <c r="BX356" s="248"/>
      <c r="BY356" s="248"/>
    </row>
    <row r="357" spans="1:77" ht="12" customHeight="1" x14ac:dyDescent="0.25">
      <c r="A357" s="225"/>
      <c r="B357" s="225"/>
      <c r="C357" s="225"/>
      <c r="D357" s="381"/>
      <c r="E357" s="381"/>
      <c r="F357" s="381"/>
      <c r="G357" s="381"/>
      <c r="H357" s="381"/>
      <c r="I357" s="248"/>
      <c r="J357" s="248"/>
      <c r="K357" s="248"/>
      <c r="L357" s="248"/>
      <c r="M357" s="248"/>
      <c r="N357" s="248"/>
      <c r="O357" s="248"/>
      <c r="P357" s="248"/>
      <c r="Q357" s="248"/>
      <c r="R357" s="248"/>
      <c r="S357" s="248"/>
      <c r="T357" s="248"/>
      <c r="U357" s="248"/>
      <c r="V357" s="248"/>
      <c r="W357" s="248"/>
      <c r="X357" s="248"/>
      <c r="Y357" s="248"/>
      <c r="Z357" s="248"/>
      <c r="AA357" s="248"/>
      <c r="AB357" s="248"/>
      <c r="AC357" s="248"/>
      <c r="AD357" s="248"/>
      <c r="AE357" s="248"/>
      <c r="AF357" s="248"/>
      <c r="AG357" s="248"/>
      <c r="AH357" s="248"/>
      <c r="AI357" s="248"/>
      <c r="AJ357" s="248"/>
      <c r="AK357" s="248"/>
      <c r="AL357" s="248"/>
      <c r="AM357" s="248"/>
      <c r="AN357" s="248"/>
      <c r="AO357" s="248"/>
      <c r="AP357" s="248"/>
      <c r="AQ357" s="248"/>
      <c r="AR357" s="248"/>
      <c r="AS357" s="248"/>
      <c r="AT357" s="248"/>
      <c r="AU357" s="248"/>
      <c r="AV357" s="248"/>
      <c r="AW357" s="248"/>
      <c r="AX357" s="248"/>
      <c r="AY357" s="248"/>
      <c r="AZ357" s="248"/>
      <c r="BA357" s="248"/>
      <c r="BB357" s="248"/>
      <c r="BC357" s="248"/>
      <c r="BD357" s="248"/>
      <c r="BE357" s="248"/>
      <c r="BF357" s="248"/>
      <c r="BG357" s="248"/>
      <c r="BH357" s="248"/>
      <c r="BI357" s="248"/>
      <c r="BJ357" s="248"/>
      <c r="BK357" s="248"/>
      <c r="BL357" s="248"/>
      <c r="BM357" s="248"/>
      <c r="BN357" s="248"/>
      <c r="BO357" s="248"/>
      <c r="BP357" s="248"/>
      <c r="BQ357" s="248"/>
      <c r="BR357" s="248"/>
      <c r="BS357" s="248"/>
      <c r="BT357" s="248"/>
      <c r="BU357" s="248"/>
      <c r="BV357" s="248"/>
      <c r="BW357" s="248"/>
      <c r="BX357" s="248"/>
      <c r="BY357" s="248"/>
    </row>
    <row r="358" spans="1:77" ht="12" customHeight="1" x14ac:dyDescent="0.25">
      <c r="A358" s="225"/>
      <c r="B358" s="225"/>
      <c r="C358" s="225"/>
      <c r="D358" s="381"/>
      <c r="E358" s="381"/>
      <c r="F358" s="381"/>
      <c r="G358" s="381"/>
      <c r="H358" s="381"/>
      <c r="I358" s="248"/>
      <c r="J358" s="248"/>
      <c r="K358" s="248"/>
      <c r="L358" s="248"/>
      <c r="M358" s="248"/>
      <c r="N358" s="248"/>
      <c r="O358" s="248"/>
      <c r="P358" s="248"/>
      <c r="Q358" s="248"/>
      <c r="R358" s="248"/>
      <c r="S358" s="248"/>
      <c r="T358" s="248"/>
      <c r="U358" s="248"/>
      <c r="V358" s="248"/>
      <c r="W358" s="248"/>
      <c r="X358" s="248"/>
      <c r="Y358" s="248"/>
      <c r="Z358" s="248"/>
      <c r="AA358" s="248"/>
      <c r="AB358" s="248"/>
      <c r="AC358" s="248"/>
      <c r="AD358" s="248"/>
      <c r="AE358" s="248"/>
      <c r="AF358" s="248"/>
      <c r="AG358" s="248"/>
      <c r="AH358" s="248"/>
      <c r="AI358" s="248"/>
      <c r="AJ358" s="248"/>
      <c r="AK358" s="248"/>
      <c r="AL358" s="248"/>
      <c r="AM358" s="248"/>
      <c r="AN358" s="248"/>
      <c r="AO358" s="248"/>
      <c r="AP358" s="248"/>
      <c r="AQ358" s="248"/>
      <c r="AR358" s="248"/>
      <c r="AS358" s="248"/>
      <c r="AT358" s="248"/>
      <c r="AU358" s="248"/>
      <c r="AV358" s="248"/>
      <c r="AW358" s="248"/>
      <c r="AX358" s="248"/>
      <c r="AY358" s="248"/>
      <c r="AZ358" s="248"/>
      <c r="BA358" s="248"/>
      <c r="BB358" s="248"/>
      <c r="BC358" s="248"/>
      <c r="BD358" s="248"/>
      <c r="BE358" s="248"/>
      <c r="BF358" s="248"/>
      <c r="BG358" s="248"/>
      <c r="BH358" s="248"/>
      <c r="BI358" s="248"/>
      <c r="BJ358" s="248"/>
      <c r="BK358" s="248"/>
      <c r="BL358" s="248"/>
      <c r="BM358" s="248"/>
      <c r="BN358" s="248"/>
      <c r="BO358" s="248"/>
      <c r="BP358" s="248"/>
      <c r="BQ358" s="248"/>
      <c r="BR358" s="248"/>
      <c r="BS358" s="248"/>
      <c r="BT358" s="248"/>
      <c r="BU358" s="248"/>
      <c r="BV358" s="248"/>
      <c r="BW358" s="248"/>
      <c r="BX358" s="248"/>
      <c r="BY358" s="248"/>
    </row>
    <row r="359" spans="1:77" ht="12" customHeight="1" x14ac:dyDescent="0.25">
      <c r="A359" s="225"/>
      <c r="B359" s="225"/>
      <c r="C359" s="225"/>
      <c r="D359" s="381"/>
      <c r="E359" s="381"/>
      <c r="F359" s="381"/>
      <c r="G359" s="381"/>
      <c r="H359" s="381"/>
      <c r="I359" s="248"/>
      <c r="J359" s="248"/>
      <c r="K359" s="248"/>
      <c r="L359" s="248"/>
      <c r="M359" s="248"/>
      <c r="N359" s="248"/>
      <c r="O359" s="248"/>
      <c r="P359" s="248"/>
      <c r="Q359" s="248"/>
      <c r="R359" s="248"/>
      <c r="S359" s="248"/>
      <c r="T359" s="248"/>
      <c r="U359" s="248"/>
      <c r="V359" s="248"/>
      <c r="W359" s="248"/>
      <c r="X359" s="248"/>
      <c r="Y359" s="248"/>
      <c r="Z359" s="248"/>
      <c r="AA359" s="248"/>
      <c r="AB359" s="248"/>
      <c r="AC359" s="248"/>
      <c r="AD359" s="248"/>
      <c r="AE359" s="248"/>
      <c r="AF359" s="248"/>
      <c r="AG359" s="248"/>
      <c r="AH359" s="248"/>
      <c r="AI359" s="248"/>
      <c r="AJ359" s="248"/>
      <c r="AK359" s="248"/>
      <c r="AL359" s="248"/>
      <c r="AM359" s="248"/>
      <c r="AN359" s="248"/>
      <c r="AO359" s="248"/>
      <c r="AP359" s="248"/>
      <c r="AQ359" s="248"/>
      <c r="AR359" s="248"/>
      <c r="AS359" s="248"/>
      <c r="AT359" s="248"/>
      <c r="AU359" s="248"/>
      <c r="AV359" s="248"/>
      <c r="AW359" s="248"/>
      <c r="AX359" s="248"/>
      <c r="AY359" s="248"/>
      <c r="AZ359" s="248"/>
      <c r="BA359" s="248"/>
      <c r="BB359" s="248"/>
      <c r="BC359" s="248"/>
      <c r="BD359" s="248"/>
      <c r="BE359" s="248"/>
      <c r="BF359" s="248"/>
      <c r="BG359" s="248"/>
      <c r="BH359" s="248"/>
      <c r="BI359" s="248"/>
      <c r="BJ359" s="248"/>
      <c r="BK359" s="248"/>
      <c r="BL359" s="248"/>
      <c r="BM359" s="248"/>
      <c r="BN359" s="248"/>
      <c r="BO359" s="248"/>
      <c r="BP359" s="248"/>
      <c r="BQ359" s="248"/>
      <c r="BR359" s="248"/>
      <c r="BS359" s="248"/>
      <c r="BT359" s="248"/>
      <c r="BU359" s="248"/>
      <c r="BV359" s="248"/>
      <c r="BW359" s="248"/>
      <c r="BX359" s="248"/>
      <c r="BY359" s="248"/>
    </row>
    <row r="360" spans="1:77" ht="12" customHeight="1" x14ac:dyDescent="0.25">
      <c r="A360" s="225"/>
      <c r="B360" s="225"/>
      <c r="C360" s="225"/>
      <c r="D360" s="381"/>
      <c r="E360" s="381"/>
      <c r="F360" s="381"/>
      <c r="G360" s="381"/>
      <c r="H360" s="381"/>
      <c r="I360" s="248"/>
      <c r="J360" s="248"/>
      <c r="K360" s="248"/>
      <c r="L360" s="248"/>
      <c r="M360" s="248"/>
      <c r="N360" s="248"/>
      <c r="O360" s="248"/>
      <c r="P360" s="248"/>
      <c r="Q360" s="248"/>
      <c r="R360" s="248"/>
      <c r="S360" s="248"/>
      <c r="T360" s="248"/>
      <c r="U360" s="248"/>
      <c r="V360" s="248"/>
      <c r="W360" s="248"/>
      <c r="X360" s="248"/>
      <c r="Y360" s="248"/>
      <c r="Z360" s="248"/>
      <c r="AA360" s="248"/>
      <c r="AB360" s="248"/>
      <c r="AC360" s="248"/>
      <c r="AD360" s="248"/>
      <c r="AE360" s="248"/>
      <c r="AF360" s="248"/>
      <c r="AG360" s="248"/>
      <c r="AH360" s="248"/>
      <c r="AI360" s="248"/>
      <c r="AJ360" s="248"/>
      <c r="AK360" s="248"/>
      <c r="AL360" s="248"/>
      <c r="AM360" s="248"/>
      <c r="AN360" s="248"/>
      <c r="AO360" s="248"/>
      <c r="AP360" s="248"/>
      <c r="AQ360" s="248"/>
      <c r="AR360" s="248"/>
      <c r="AS360" s="248"/>
      <c r="AT360" s="248"/>
      <c r="AU360" s="248"/>
      <c r="AV360" s="248"/>
      <c r="AW360" s="248"/>
      <c r="AX360" s="248"/>
      <c r="AY360" s="248"/>
      <c r="AZ360" s="248"/>
      <c r="BA360" s="248"/>
      <c r="BB360" s="248"/>
      <c r="BC360" s="248"/>
      <c r="BD360" s="248"/>
      <c r="BE360" s="248"/>
      <c r="BF360" s="248"/>
      <c r="BG360" s="248"/>
      <c r="BH360" s="248"/>
      <c r="BI360" s="248"/>
      <c r="BJ360" s="248"/>
      <c r="BK360" s="248"/>
      <c r="BL360" s="248"/>
      <c r="BM360" s="248"/>
      <c r="BN360" s="248"/>
      <c r="BO360" s="248"/>
      <c r="BP360" s="248"/>
      <c r="BQ360" s="248"/>
      <c r="BR360" s="248"/>
      <c r="BS360" s="248"/>
      <c r="BT360" s="248"/>
      <c r="BU360" s="248"/>
      <c r="BV360" s="248"/>
      <c r="BW360" s="248"/>
      <c r="BX360" s="248"/>
      <c r="BY360" s="248"/>
    </row>
    <row r="361" spans="1:77" ht="12" customHeight="1" x14ac:dyDescent="0.25">
      <c r="A361" s="225"/>
      <c r="B361" s="225"/>
      <c r="C361" s="225"/>
      <c r="D361" s="381"/>
      <c r="E361" s="381"/>
      <c r="F361" s="381"/>
      <c r="G361" s="381"/>
      <c r="H361" s="381"/>
      <c r="I361" s="248"/>
      <c r="J361" s="248"/>
      <c r="K361" s="248"/>
      <c r="L361" s="248"/>
      <c r="M361" s="248"/>
      <c r="N361" s="248"/>
      <c r="O361" s="248"/>
      <c r="P361" s="248"/>
      <c r="Q361" s="248"/>
      <c r="R361" s="248"/>
      <c r="S361" s="248"/>
      <c r="T361" s="248"/>
      <c r="U361" s="248"/>
      <c r="V361" s="248"/>
      <c r="W361" s="248"/>
      <c r="X361" s="248"/>
      <c r="Y361" s="248"/>
      <c r="Z361" s="248"/>
      <c r="AA361" s="248"/>
      <c r="AB361" s="248"/>
      <c r="AC361" s="248"/>
      <c r="AD361" s="248"/>
      <c r="AE361" s="248"/>
      <c r="AF361" s="248"/>
      <c r="AG361" s="248"/>
      <c r="AH361" s="248"/>
      <c r="AI361" s="248"/>
      <c r="AJ361" s="248"/>
      <c r="AK361" s="248"/>
      <c r="AL361" s="248"/>
      <c r="AM361" s="248"/>
      <c r="AN361" s="248"/>
      <c r="AO361" s="248"/>
      <c r="AP361" s="248"/>
      <c r="AQ361" s="248"/>
      <c r="AR361" s="248"/>
      <c r="AS361" s="248"/>
      <c r="AT361" s="248"/>
      <c r="AU361" s="248"/>
      <c r="AV361" s="248"/>
      <c r="AW361" s="248"/>
      <c r="AX361" s="248"/>
      <c r="AY361" s="248"/>
      <c r="AZ361" s="248"/>
      <c r="BA361" s="248"/>
      <c r="BB361" s="248"/>
      <c r="BC361" s="248"/>
      <c r="BD361" s="248"/>
      <c r="BE361" s="248"/>
      <c r="BF361" s="248"/>
      <c r="BG361" s="248"/>
      <c r="BH361" s="248"/>
      <c r="BI361" s="248"/>
      <c r="BJ361" s="248"/>
      <c r="BK361" s="248"/>
      <c r="BL361" s="248"/>
      <c r="BM361" s="248"/>
      <c r="BN361" s="248"/>
      <c r="BO361" s="248"/>
      <c r="BP361" s="248"/>
      <c r="BQ361" s="248"/>
      <c r="BR361" s="248"/>
      <c r="BS361" s="248"/>
      <c r="BT361" s="248"/>
      <c r="BU361" s="248"/>
      <c r="BV361" s="248"/>
      <c r="BW361" s="248"/>
      <c r="BX361" s="248"/>
      <c r="BY361" s="248"/>
    </row>
    <row r="362" spans="1:77" ht="12" customHeight="1" x14ac:dyDescent="0.25">
      <c r="A362" s="225"/>
      <c r="B362" s="225"/>
      <c r="C362" s="225"/>
      <c r="D362" s="381"/>
      <c r="E362" s="381"/>
      <c r="F362" s="381"/>
      <c r="G362" s="381"/>
      <c r="H362" s="381"/>
      <c r="I362" s="248"/>
      <c r="J362" s="248"/>
      <c r="K362" s="248"/>
      <c r="L362" s="248"/>
      <c r="M362" s="248"/>
      <c r="N362" s="248"/>
      <c r="O362" s="248"/>
      <c r="P362" s="248"/>
      <c r="Q362" s="248"/>
      <c r="R362" s="248"/>
      <c r="S362" s="248"/>
      <c r="T362" s="248"/>
      <c r="U362" s="248"/>
      <c r="V362" s="248"/>
      <c r="W362" s="248"/>
      <c r="X362" s="248"/>
      <c r="Y362" s="248"/>
      <c r="Z362" s="248"/>
      <c r="AA362" s="248"/>
      <c r="AB362" s="248"/>
      <c r="AC362" s="248"/>
      <c r="AD362" s="248"/>
      <c r="AE362" s="248"/>
      <c r="AF362" s="248"/>
      <c r="AG362" s="248"/>
      <c r="AH362" s="248"/>
      <c r="AI362" s="248"/>
      <c r="AJ362" s="248"/>
      <c r="AK362" s="248"/>
      <c r="AL362" s="248"/>
      <c r="AM362" s="248"/>
      <c r="AN362" s="248"/>
      <c r="AO362" s="248"/>
      <c r="AP362" s="248"/>
      <c r="AQ362" s="248"/>
      <c r="AR362" s="248"/>
      <c r="AS362" s="248"/>
      <c r="AT362" s="248"/>
      <c r="AU362" s="248"/>
      <c r="AV362" s="248"/>
      <c r="AW362" s="248"/>
      <c r="AX362" s="248"/>
      <c r="AY362" s="248"/>
      <c r="AZ362" s="248"/>
      <c r="BA362" s="248"/>
      <c r="BB362" s="248"/>
      <c r="BC362" s="248"/>
      <c r="BD362" s="248"/>
      <c r="BE362" s="248"/>
      <c r="BF362" s="248"/>
      <c r="BG362" s="248"/>
      <c r="BH362" s="248"/>
      <c r="BI362" s="248"/>
      <c r="BJ362" s="248"/>
      <c r="BK362" s="248"/>
      <c r="BL362" s="248"/>
      <c r="BM362" s="248"/>
      <c r="BN362" s="248"/>
      <c r="BO362" s="248"/>
      <c r="BP362" s="248"/>
      <c r="BQ362" s="248"/>
      <c r="BR362" s="248"/>
      <c r="BS362" s="248"/>
      <c r="BT362" s="248"/>
      <c r="BU362" s="248"/>
      <c r="BV362" s="248"/>
      <c r="BW362" s="248"/>
      <c r="BX362" s="248"/>
      <c r="BY362" s="248"/>
    </row>
    <row r="363" spans="1:77" ht="12" customHeight="1" x14ac:dyDescent="0.25">
      <c r="A363" s="225"/>
      <c r="B363" s="225"/>
      <c r="C363" s="225"/>
      <c r="D363" s="381"/>
      <c r="E363" s="381"/>
      <c r="F363" s="381"/>
      <c r="G363" s="381"/>
      <c r="H363" s="381"/>
      <c r="I363" s="248"/>
      <c r="J363" s="248"/>
      <c r="K363" s="248"/>
      <c r="L363" s="248"/>
      <c r="M363" s="248"/>
      <c r="N363" s="248"/>
      <c r="O363" s="248"/>
      <c r="P363" s="248"/>
      <c r="Q363" s="248"/>
      <c r="R363" s="248"/>
      <c r="S363" s="248"/>
      <c r="T363" s="248"/>
      <c r="U363" s="248"/>
      <c r="V363" s="248"/>
      <c r="W363" s="248"/>
      <c r="X363" s="248"/>
      <c r="Y363" s="248"/>
      <c r="Z363" s="248"/>
      <c r="AA363" s="248"/>
      <c r="AB363" s="248"/>
      <c r="AC363" s="248"/>
      <c r="AD363" s="248"/>
      <c r="AE363" s="248"/>
      <c r="AF363" s="248"/>
      <c r="AG363" s="248"/>
      <c r="AH363" s="248"/>
      <c r="AI363" s="248"/>
      <c r="AJ363" s="248"/>
      <c r="AK363" s="248"/>
      <c r="AL363" s="248"/>
      <c r="AM363" s="248"/>
      <c r="AN363" s="248"/>
      <c r="AO363" s="248"/>
      <c r="AP363" s="248"/>
      <c r="AQ363" s="248"/>
      <c r="AR363" s="248"/>
      <c r="AS363" s="248"/>
      <c r="AT363" s="248"/>
      <c r="AU363" s="248"/>
      <c r="AV363" s="248"/>
      <c r="AW363" s="248"/>
      <c r="AX363" s="248"/>
      <c r="AY363" s="248"/>
      <c r="AZ363" s="248"/>
      <c r="BA363" s="248"/>
      <c r="BB363" s="248"/>
      <c r="BC363" s="248"/>
      <c r="BD363" s="248"/>
      <c r="BE363" s="248"/>
      <c r="BF363" s="248"/>
      <c r="BG363" s="248"/>
      <c r="BH363" s="248"/>
      <c r="BI363" s="248"/>
      <c r="BJ363" s="248"/>
      <c r="BK363" s="248"/>
      <c r="BL363" s="248"/>
      <c r="BM363" s="248"/>
      <c r="BN363" s="248"/>
      <c r="BO363" s="248"/>
      <c r="BP363" s="248"/>
      <c r="BQ363" s="248"/>
      <c r="BR363" s="248"/>
      <c r="BS363" s="248"/>
      <c r="BT363" s="248"/>
      <c r="BU363" s="248"/>
      <c r="BV363" s="248"/>
      <c r="BW363" s="248"/>
      <c r="BX363" s="248"/>
      <c r="BY363" s="248"/>
    </row>
    <row r="364" spans="1:77" ht="12" customHeight="1" x14ac:dyDescent="0.25">
      <c r="A364" s="225"/>
      <c r="B364" s="225"/>
      <c r="C364" s="225"/>
      <c r="D364" s="381"/>
      <c r="E364" s="381"/>
      <c r="F364" s="381"/>
      <c r="G364" s="381"/>
      <c r="H364" s="381"/>
      <c r="I364" s="248"/>
      <c r="J364" s="248"/>
      <c r="K364" s="248"/>
      <c r="L364" s="248"/>
      <c r="M364" s="248"/>
      <c r="N364" s="248"/>
      <c r="O364" s="248"/>
      <c r="P364" s="248"/>
      <c r="Q364" s="248"/>
      <c r="R364" s="248"/>
      <c r="S364" s="248"/>
      <c r="T364" s="248"/>
      <c r="U364" s="248"/>
      <c r="V364" s="248"/>
      <c r="W364" s="248"/>
      <c r="X364" s="248"/>
      <c r="Y364" s="248"/>
      <c r="Z364" s="248"/>
      <c r="AA364" s="248"/>
      <c r="AB364" s="248"/>
      <c r="AC364" s="248"/>
      <c r="AD364" s="248"/>
      <c r="AE364" s="248"/>
      <c r="AF364" s="248"/>
      <c r="AG364" s="248"/>
      <c r="AH364" s="248"/>
      <c r="AI364" s="248"/>
      <c r="AJ364" s="248"/>
      <c r="AK364" s="248"/>
      <c r="AL364" s="248"/>
      <c r="AM364" s="248"/>
      <c r="AN364" s="248"/>
      <c r="AO364" s="248"/>
      <c r="AP364" s="248"/>
      <c r="AQ364" s="248"/>
      <c r="AR364" s="248"/>
      <c r="AS364" s="248"/>
      <c r="AT364" s="248"/>
      <c r="AU364" s="248"/>
      <c r="AV364" s="248"/>
      <c r="AW364" s="248"/>
      <c r="AX364" s="248"/>
      <c r="AY364" s="248"/>
      <c r="AZ364" s="248"/>
      <c r="BA364" s="248"/>
      <c r="BB364" s="248"/>
      <c r="BC364" s="248"/>
      <c r="BD364" s="248"/>
      <c r="BE364" s="248"/>
      <c r="BF364" s="248"/>
      <c r="BG364" s="248"/>
      <c r="BH364" s="248"/>
      <c r="BI364" s="248"/>
      <c r="BJ364" s="248"/>
      <c r="BK364" s="248"/>
      <c r="BL364" s="248"/>
      <c r="BM364" s="248"/>
      <c r="BN364" s="248"/>
      <c r="BO364" s="248"/>
      <c r="BP364" s="248"/>
      <c r="BQ364" s="248"/>
      <c r="BR364" s="248"/>
      <c r="BS364" s="248"/>
      <c r="BT364" s="248"/>
      <c r="BU364" s="248"/>
      <c r="BV364" s="248"/>
      <c r="BW364" s="248"/>
      <c r="BX364" s="248"/>
      <c r="BY364" s="248"/>
    </row>
    <row r="365" spans="1:77" ht="12" customHeight="1" x14ac:dyDescent="0.25">
      <c r="A365" s="225"/>
      <c r="B365" s="225"/>
      <c r="C365" s="225"/>
      <c r="D365" s="381"/>
      <c r="E365" s="381"/>
      <c r="F365" s="381"/>
      <c r="G365" s="381"/>
      <c r="H365" s="381"/>
      <c r="I365" s="248"/>
      <c r="J365" s="248"/>
      <c r="K365" s="248"/>
      <c r="L365" s="248"/>
      <c r="M365" s="248"/>
      <c r="N365" s="248"/>
      <c r="O365" s="248"/>
      <c r="P365" s="248"/>
      <c r="Q365" s="248"/>
      <c r="R365" s="248"/>
      <c r="S365" s="248"/>
      <c r="T365" s="248"/>
      <c r="U365" s="248"/>
      <c r="V365" s="248"/>
      <c r="W365" s="248"/>
      <c r="X365" s="248"/>
      <c r="Y365" s="248"/>
      <c r="Z365" s="248"/>
      <c r="AA365" s="248"/>
      <c r="AB365" s="248"/>
      <c r="AC365" s="248"/>
      <c r="AD365" s="248"/>
      <c r="AE365" s="248"/>
      <c r="AF365" s="248"/>
      <c r="AG365" s="248"/>
      <c r="AH365" s="248"/>
      <c r="AI365" s="248"/>
      <c r="AJ365" s="248"/>
      <c r="AK365" s="248"/>
      <c r="AL365" s="248"/>
      <c r="AM365" s="248"/>
      <c r="AN365" s="248"/>
      <c r="AO365" s="248"/>
      <c r="AP365" s="248"/>
      <c r="AQ365" s="248"/>
      <c r="AR365" s="248"/>
      <c r="AS365" s="248"/>
      <c r="AT365" s="248"/>
      <c r="AU365" s="248"/>
      <c r="AV365" s="248"/>
      <c r="AW365" s="248"/>
      <c r="AX365" s="248"/>
      <c r="AY365" s="248"/>
      <c r="AZ365" s="248"/>
      <c r="BA365" s="248"/>
      <c r="BB365" s="248"/>
      <c r="BC365" s="248"/>
      <c r="BD365" s="248"/>
      <c r="BE365" s="248"/>
      <c r="BF365" s="248"/>
      <c r="BG365" s="248"/>
      <c r="BH365" s="248"/>
      <c r="BI365" s="248"/>
      <c r="BJ365" s="248"/>
      <c r="BK365" s="248"/>
      <c r="BL365" s="248"/>
      <c r="BM365" s="248"/>
      <c r="BN365" s="248"/>
      <c r="BO365" s="248"/>
      <c r="BP365" s="248"/>
      <c r="BQ365" s="248"/>
      <c r="BR365" s="248"/>
      <c r="BS365" s="248"/>
      <c r="BT365" s="248"/>
      <c r="BU365" s="248"/>
      <c r="BV365" s="248"/>
      <c r="BW365" s="248"/>
      <c r="BX365" s="248"/>
      <c r="BY365" s="248"/>
    </row>
    <row r="366" spans="1:77" ht="12" customHeight="1" x14ac:dyDescent="0.25">
      <c r="A366" s="225"/>
      <c r="B366" s="225"/>
      <c r="C366" s="225"/>
      <c r="D366" s="381"/>
      <c r="E366" s="381"/>
      <c r="F366" s="381"/>
      <c r="G366" s="381"/>
      <c r="H366" s="381"/>
      <c r="I366" s="248"/>
      <c r="J366" s="248"/>
      <c r="K366" s="248"/>
      <c r="L366" s="248"/>
      <c r="M366" s="248"/>
      <c r="N366" s="248"/>
      <c r="O366" s="248"/>
      <c r="P366" s="248"/>
      <c r="Q366" s="248"/>
      <c r="R366" s="248"/>
      <c r="S366" s="248"/>
      <c r="T366" s="248"/>
      <c r="U366" s="248"/>
      <c r="V366" s="248"/>
      <c r="W366" s="248"/>
      <c r="X366" s="248"/>
      <c r="Y366" s="248"/>
      <c r="Z366" s="248"/>
      <c r="AA366" s="248"/>
      <c r="AB366" s="248"/>
      <c r="AC366" s="248"/>
      <c r="AD366" s="248"/>
      <c r="AE366" s="248"/>
      <c r="AF366" s="248"/>
      <c r="AG366" s="248"/>
      <c r="AH366" s="248"/>
      <c r="AI366" s="248"/>
      <c r="AJ366" s="248"/>
      <c r="AK366" s="248"/>
      <c r="AL366" s="248"/>
      <c r="AM366" s="248"/>
      <c r="AN366" s="248"/>
      <c r="AO366" s="248"/>
      <c r="AP366" s="248"/>
      <c r="AQ366" s="248"/>
      <c r="AR366" s="248"/>
      <c r="AS366" s="248"/>
      <c r="AT366" s="248"/>
      <c r="AU366" s="248"/>
      <c r="AV366" s="248"/>
      <c r="AW366" s="248"/>
      <c r="AX366" s="248"/>
      <c r="AY366" s="248"/>
      <c r="AZ366" s="248"/>
      <c r="BA366" s="248"/>
      <c r="BB366" s="248"/>
      <c r="BC366" s="248"/>
      <c r="BD366" s="248"/>
      <c r="BE366" s="248"/>
      <c r="BF366" s="248"/>
      <c r="BG366" s="248"/>
      <c r="BH366" s="248"/>
      <c r="BI366" s="248"/>
      <c r="BJ366" s="248"/>
      <c r="BK366" s="248"/>
      <c r="BL366" s="248"/>
      <c r="BM366" s="248"/>
      <c r="BN366" s="248"/>
      <c r="BO366" s="248"/>
      <c r="BP366" s="248"/>
      <c r="BQ366" s="248"/>
      <c r="BR366" s="248"/>
      <c r="BS366" s="248"/>
      <c r="BT366" s="248"/>
      <c r="BU366" s="248"/>
      <c r="BV366" s="248"/>
      <c r="BW366" s="248"/>
      <c r="BX366" s="248"/>
      <c r="BY366" s="248"/>
    </row>
    <row r="367" spans="1:77" ht="12" customHeight="1" x14ac:dyDescent="0.25">
      <c r="A367" s="225"/>
      <c r="B367" s="225"/>
      <c r="C367" s="225"/>
      <c r="D367" s="381"/>
      <c r="E367" s="381"/>
      <c r="F367" s="381"/>
      <c r="G367" s="381"/>
      <c r="H367" s="381"/>
      <c r="I367" s="248"/>
      <c r="J367" s="248"/>
      <c r="K367" s="248"/>
      <c r="L367" s="248"/>
      <c r="M367" s="248"/>
      <c r="N367" s="248"/>
      <c r="O367" s="248"/>
      <c r="P367" s="248"/>
      <c r="Q367" s="248"/>
      <c r="R367" s="248"/>
      <c r="S367" s="248"/>
      <c r="T367" s="248"/>
      <c r="U367" s="248"/>
      <c r="V367" s="248"/>
      <c r="W367" s="248"/>
      <c r="X367" s="248"/>
      <c r="Y367" s="248"/>
      <c r="Z367" s="248"/>
      <c r="AA367" s="248"/>
      <c r="AB367" s="248"/>
      <c r="AC367" s="248"/>
      <c r="AD367" s="248"/>
      <c r="AE367" s="248"/>
      <c r="AF367" s="248"/>
      <c r="AG367" s="248"/>
      <c r="AH367" s="248"/>
      <c r="AI367" s="248"/>
      <c r="AJ367" s="248"/>
      <c r="AK367" s="248"/>
      <c r="AL367" s="248"/>
      <c r="AM367" s="248"/>
      <c r="AN367" s="248"/>
      <c r="AO367" s="248"/>
      <c r="AP367" s="248"/>
      <c r="AQ367" s="248"/>
      <c r="AR367" s="248"/>
      <c r="AS367" s="248"/>
      <c r="AT367" s="248"/>
      <c r="AU367" s="248"/>
      <c r="AV367" s="248"/>
      <c r="AW367" s="248"/>
      <c r="AX367" s="248"/>
      <c r="AY367" s="248"/>
      <c r="AZ367" s="248"/>
      <c r="BA367" s="248"/>
      <c r="BB367" s="248"/>
      <c r="BC367" s="248"/>
      <c r="BD367" s="248"/>
      <c r="BE367" s="248"/>
      <c r="BF367" s="248"/>
      <c r="BG367" s="248"/>
      <c r="BH367" s="248"/>
      <c r="BI367" s="248"/>
      <c r="BJ367" s="248"/>
      <c r="BK367" s="248"/>
      <c r="BL367" s="248"/>
      <c r="BM367" s="248"/>
      <c r="BN367" s="248"/>
      <c r="BO367" s="248"/>
      <c r="BP367" s="248"/>
      <c r="BQ367" s="248"/>
      <c r="BR367" s="248"/>
      <c r="BS367" s="248"/>
      <c r="BT367" s="248"/>
      <c r="BU367" s="248"/>
      <c r="BV367" s="248"/>
      <c r="BW367" s="248"/>
      <c r="BX367" s="248"/>
      <c r="BY367" s="248"/>
    </row>
    <row r="368" spans="1:77" ht="12" customHeight="1" x14ac:dyDescent="0.25">
      <c r="A368" s="225"/>
      <c r="B368" s="225"/>
      <c r="C368" s="225"/>
      <c r="D368" s="381"/>
      <c r="E368" s="381"/>
      <c r="F368" s="381"/>
      <c r="G368" s="381"/>
      <c r="H368" s="381"/>
      <c r="I368" s="248"/>
      <c r="J368" s="248"/>
      <c r="K368" s="248"/>
      <c r="L368" s="248"/>
      <c r="M368" s="248"/>
      <c r="N368" s="248"/>
      <c r="O368" s="248"/>
      <c r="P368" s="248"/>
      <c r="Q368" s="248"/>
      <c r="R368" s="248"/>
      <c r="S368" s="248"/>
      <c r="T368" s="248"/>
      <c r="U368" s="248"/>
      <c r="V368" s="248"/>
      <c r="W368" s="248"/>
      <c r="X368" s="248"/>
      <c r="Y368" s="248"/>
      <c r="Z368" s="248"/>
      <c r="AA368" s="248"/>
      <c r="AB368" s="248"/>
      <c r="AC368" s="248"/>
      <c r="AD368" s="248"/>
      <c r="AE368" s="248"/>
      <c r="AF368" s="248"/>
      <c r="AG368" s="248"/>
      <c r="AH368" s="248"/>
      <c r="AI368" s="248"/>
      <c r="AJ368" s="248"/>
      <c r="AK368" s="248"/>
      <c r="AL368" s="248"/>
      <c r="AM368" s="248"/>
      <c r="AN368" s="248"/>
      <c r="AO368" s="248"/>
      <c r="AP368" s="248"/>
      <c r="AQ368" s="248"/>
      <c r="AR368" s="248"/>
      <c r="AS368" s="248"/>
      <c r="AT368" s="248"/>
      <c r="AU368" s="248"/>
      <c r="AV368" s="248"/>
      <c r="AW368" s="248"/>
      <c r="AX368" s="248"/>
      <c r="AY368" s="248"/>
      <c r="AZ368" s="248"/>
      <c r="BA368" s="248"/>
      <c r="BB368" s="248"/>
      <c r="BC368" s="248"/>
      <c r="BD368" s="248"/>
      <c r="BE368" s="248"/>
      <c r="BF368" s="248"/>
      <c r="BG368" s="248"/>
      <c r="BH368" s="248"/>
      <c r="BI368" s="248"/>
      <c r="BJ368" s="248"/>
      <c r="BK368" s="248"/>
      <c r="BL368" s="248"/>
      <c r="BM368" s="248"/>
      <c r="BN368" s="248"/>
      <c r="BO368" s="248"/>
      <c r="BP368" s="248"/>
      <c r="BQ368" s="248"/>
      <c r="BR368" s="248"/>
      <c r="BS368" s="248"/>
      <c r="BT368" s="248"/>
      <c r="BU368" s="248"/>
      <c r="BV368" s="248"/>
      <c r="BW368" s="248"/>
      <c r="BX368" s="248"/>
      <c r="BY368" s="248"/>
    </row>
    <row r="369" spans="1:77" ht="12" customHeight="1" x14ac:dyDescent="0.25">
      <c r="A369" s="225"/>
      <c r="B369" s="225"/>
      <c r="C369" s="225"/>
      <c r="D369" s="381"/>
      <c r="E369" s="381"/>
      <c r="F369" s="381"/>
      <c r="G369" s="381"/>
      <c r="H369" s="381"/>
      <c r="I369" s="248"/>
      <c r="J369" s="248"/>
      <c r="K369" s="248"/>
      <c r="L369" s="248"/>
      <c r="M369" s="248"/>
      <c r="N369" s="248"/>
      <c r="O369" s="248"/>
      <c r="P369" s="248"/>
      <c r="Q369" s="248"/>
      <c r="R369" s="248"/>
      <c r="S369" s="248"/>
      <c r="T369" s="248"/>
      <c r="U369" s="248"/>
      <c r="V369" s="248"/>
      <c r="W369" s="248"/>
      <c r="X369" s="248"/>
      <c r="Y369" s="248"/>
      <c r="Z369" s="248"/>
      <c r="AA369" s="248"/>
      <c r="AB369" s="248"/>
      <c r="AC369" s="248"/>
      <c r="AD369" s="248"/>
      <c r="AE369" s="248"/>
      <c r="AF369" s="248"/>
      <c r="AG369" s="248"/>
      <c r="AH369" s="248"/>
      <c r="AI369" s="248"/>
      <c r="AJ369" s="248"/>
      <c r="AK369" s="248"/>
      <c r="AL369" s="248"/>
      <c r="AM369" s="248"/>
      <c r="AN369" s="248"/>
      <c r="AO369" s="248"/>
      <c r="AP369" s="248"/>
      <c r="AQ369" s="248"/>
      <c r="AR369" s="248"/>
      <c r="AS369" s="248"/>
      <c r="AT369" s="248"/>
      <c r="AU369" s="248"/>
      <c r="AV369" s="248"/>
      <c r="AW369" s="248"/>
      <c r="AX369" s="248"/>
      <c r="AY369" s="248"/>
      <c r="AZ369" s="248"/>
      <c r="BA369" s="248"/>
      <c r="BB369" s="248"/>
      <c r="BC369" s="248"/>
      <c r="BD369" s="248"/>
      <c r="BE369" s="248"/>
      <c r="BF369" s="248"/>
      <c r="BG369" s="248"/>
      <c r="BH369" s="248"/>
      <c r="BI369" s="248"/>
      <c r="BJ369" s="248"/>
      <c r="BK369" s="248"/>
      <c r="BL369" s="248"/>
      <c r="BM369" s="248"/>
      <c r="BN369" s="248"/>
      <c r="BO369" s="248"/>
      <c r="BP369" s="248"/>
      <c r="BQ369" s="248"/>
      <c r="BR369" s="248"/>
      <c r="BS369" s="248"/>
      <c r="BT369" s="248"/>
      <c r="BU369" s="248"/>
      <c r="BV369" s="248"/>
      <c r="BW369" s="248"/>
      <c r="BX369" s="248"/>
      <c r="BY369" s="248"/>
    </row>
    <row r="370" spans="1:77" ht="12" customHeight="1" x14ac:dyDescent="0.25">
      <c r="A370" s="225"/>
      <c r="B370" s="225"/>
      <c r="C370" s="225"/>
      <c r="D370" s="381"/>
      <c r="E370" s="381"/>
      <c r="F370" s="381"/>
      <c r="G370" s="381"/>
      <c r="H370" s="381"/>
      <c r="I370" s="248"/>
      <c r="J370" s="248"/>
      <c r="K370" s="248"/>
      <c r="L370" s="248"/>
      <c r="M370" s="248"/>
      <c r="N370" s="248"/>
      <c r="O370" s="248"/>
      <c r="P370" s="248"/>
      <c r="Q370" s="248"/>
      <c r="R370" s="248"/>
      <c r="S370" s="248"/>
      <c r="T370" s="248"/>
      <c r="U370" s="248"/>
      <c r="V370" s="248"/>
      <c r="W370" s="248"/>
      <c r="X370" s="248"/>
      <c r="Y370" s="248"/>
      <c r="Z370" s="248"/>
      <c r="AA370" s="248"/>
      <c r="AB370" s="248"/>
      <c r="AC370" s="248"/>
      <c r="AD370" s="248"/>
      <c r="AE370" s="248"/>
      <c r="AF370" s="248"/>
      <c r="AG370" s="248"/>
      <c r="AH370" s="248"/>
      <c r="AI370" s="248"/>
      <c r="AJ370" s="248"/>
      <c r="AK370" s="248"/>
      <c r="AL370" s="248"/>
      <c r="AM370" s="248"/>
      <c r="AN370" s="248"/>
      <c r="AO370" s="248"/>
      <c r="AP370" s="248"/>
      <c r="AQ370" s="248"/>
      <c r="AR370" s="248"/>
      <c r="AS370" s="248"/>
      <c r="AT370" s="248"/>
      <c r="AU370" s="248"/>
      <c r="AV370" s="248"/>
      <c r="AW370" s="248"/>
      <c r="AX370" s="248"/>
      <c r="AY370" s="248"/>
      <c r="AZ370" s="248"/>
      <c r="BA370" s="248"/>
      <c r="BB370" s="248"/>
      <c r="BC370" s="248"/>
      <c r="BD370" s="248"/>
      <c r="BE370" s="248"/>
      <c r="BF370" s="248"/>
      <c r="BG370" s="248"/>
      <c r="BH370" s="248"/>
      <c r="BI370" s="248"/>
      <c r="BJ370" s="248"/>
      <c r="BK370" s="248"/>
      <c r="BL370" s="248"/>
      <c r="BM370" s="248"/>
      <c r="BN370" s="248"/>
      <c r="BO370" s="248"/>
      <c r="BP370" s="248"/>
      <c r="BQ370" s="248"/>
      <c r="BR370" s="248"/>
      <c r="BS370" s="248"/>
      <c r="BT370" s="248"/>
      <c r="BU370" s="248"/>
      <c r="BV370" s="248"/>
      <c r="BW370" s="248"/>
      <c r="BX370" s="248"/>
      <c r="BY370" s="248"/>
    </row>
    <row r="371" spans="1:77" ht="12" customHeight="1" x14ac:dyDescent="0.25">
      <c r="A371" s="225"/>
      <c r="B371" s="225"/>
      <c r="C371" s="225"/>
      <c r="D371" s="381"/>
      <c r="E371" s="381"/>
      <c r="F371" s="381"/>
      <c r="G371" s="381"/>
      <c r="H371" s="381"/>
      <c r="I371" s="248"/>
      <c r="J371" s="248"/>
      <c r="K371" s="248"/>
      <c r="L371" s="248"/>
      <c r="M371" s="248"/>
      <c r="N371" s="248"/>
      <c r="O371" s="248"/>
      <c r="P371" s="248"/>
      <c r="Q371" s="248"/>
      <c r="R371" s="248"/>
      <c r="S371" s="248"/>
      <c r="T371" s="248"/>
      <c r="U371" s="248"/>
      <c r="V371" s="248"/>
      <c r="W371" s="248"/>
      <c r="X371" s="248"/>
      <c r="Y371" s="248"/>
      <c r="Z371" s="248"/>
      <c r="AA371" s="248"/>
      <c r="AB371" s="248"/>
      <c r="AC371" s="248"/>
      <c r="AD371" s="248"/>
      <c r="AE371" s="248"/>
      <c r="AF371" s="248"/>
      <c r="AG371" s="248"/>
      <c r="AH371" s="248"/>
      <c r="AI371" s="248"/>
      <c r="AJ371" s="248"/>
      <c r="AK371" s="248"/>
      <c r="AL371" s="248"/>
      <c r="AM371" s="248"/>
      <c r="AN371" s="248"/>
      <c r="AO371" s="248"/>
      <c r="AP371" s="248"/>
      <c r="AQ371" s="248"/>
      <c r="AR371" s="248"/>
      <c r="AS371" s="248"/>
      <c r="AT371" s="248"/>
      <c r="AU371" s="248"/>
      <c r="AV371" s="248"/>
      <c r="AW371" s="248"/>
      <c r="AX371" s="248"/>
      <c r="AY371" s="248"/>
      <c r="AZ371" s="248"/>
      <c r="BA371" s="248"/>
      <c r="BB371" s="248"/>
      <c r="BC371" s="248"/>
      <c r="BD371" s="248"/>
      <c r="BE371" s="248"/>
      <c r="BF371" s="248"/>
      <c r="BG371" s="248"/>
      <c r="BH371" s="248"/>
      <c r="BI371" s="248"/>
      <c r="BJ371" s="248"/>
      <c r="BK371" s="248"/>
      <c r="BL371" s="248"/>
      <c r="BM371" s="248"/>
      <c r="BN371" s="248"/>
      <c r="BO371" s="248"/>
      <c r="BP371" s="248"/>
      <c r="BQ371" s="248"/>
      <c r="BR371" s="248"/>
      <c r="BS371" s="248"/>
      <c r="BT371" s="248"/>
      <c r="BU371" s="248"/>
      <c r="BV371" s="248"/>
      <c r="BW371" s="248"/>
      <c r="BX371" s="248"/>
      <c r="BY371" s="248"/>
    </row>
    <row r="372" spans="1:77" ht="12" customHeight="1" x14ac:dyDescent="0.25">
      <c r="A372" s="225"/>
      <c r="B372" s="225"/>
      <c r="C372" s="225"/>
      <c r="D372" s="381"/>
      <c r="E372" s="381"/>
      <c r="F372" s="381"/>
      <c r="G372" s="381"/>
      <c r="H372" s="381"/>
      <c r="I372" s="248"/>
      <c r="J372" s="248"/>
      <c r="K372" s="248"/>
      <c r="L372" s="248"/>
      <c r="M372" s="248"/>
      <c r="N372" s="248"/>
      <c r="O372" s="248"/>
      <c r="P372" s="248"/>
      <c r="Q372" s="248"/>
      <c r="R372" s="248"/>
      <c r="S372" s="248"/>
      <c r="T372" s="248"/>
      <c r="U372" s="248"/>
      <c r="V372" s="248"/>
      <c r="W372" s="248"/>
      <c r="X372" s="248"/>
      <c r="Y372" s="248"/>
      <c r="Z372" s="248"/>
      <c r="AA372" s="248"/>
      <c r="AB372" s="248"/>
      <c r="AC372" s="248"/>
      <c r="AD372" s="248"/>
      <c r="AE372" s="248"/>
      <c r="AF372" s="248"/>
      <c r="AG372" s="248"/>
      <c r="AH372" s="248"/>
      <c r="AI372" s="248"/>
      <c r="AJ372" s="248"/>
      <c r="AK372" s="248"/>
      <c r="AL372" s="248"/>
      <c r="AM372" s="248"/>
      <c r="AN372" s="248"/>
      <c r="AO372" s="248"/>
      <c r="AP372" s="248"/>
      <c r="AQ372" s="248"/>
      <c r="AR372" s="248"/>
      <c r="AS372" s="248"/>
      <c r="AT372" s="248"/>
      <c r="AU372" s="248"/>
      <c r="AV372" s="248"/>
      <c r="AW372" s="248"/>
      <c r="AX372" s="248"/>
      <c r="AY372" s="248"/>
      <c r="AZ372" s="248"/>
      <c r="BA372" s="248"/>
      <c r="BB372" s="248"/>
      <c r="BC372" s="248"/>
      <c r="BD372" s="248"/>
      <c r="BE372" s="248"/>
      <c r="BF372" s="248"/>
      <c r="BG372" s="248"/>
      <c r="BH372" s="248"/>
      <c r="BI372" s="248"/>
      <c r="BJ372" s="248"/>
      <c r="BK372" s="248"/>
      <c r="BL372" s="248"/>
      <c r="BM372" s="248"/>
      <c r="BN372" s="248"/>
      <c r="BO372" s="248"/>
      <c r="BP372" s="248"/>
      <c r="BQ372" s="248"/>
      <c r="BR372" s="248"/>
      <c r="BS372" s="248"/>
      <c r="BT372" s="248"/>
      <c r="BU372" s="248"/>
      <c r="BV372" s="248"/>
      <c r="BW372" s="248"/>
      <c r="BX372" s="248"/>
      <c r="BY372" s="248"/>
    </row>
    <row r="373" spans="1:77" ht="12" customHeight="1" x14ac:dyDescent="0.25">
      <c r="A373" s="225"/>
      <c r="B373" s="225"/>
      <c r="C373" s="225"/>
      <c r="D373" s="381"/>
      <c r="E373" s="381"/>
      <c r="F373" s="381"/>
      <c r="G373" s="381"/>
      <c r="H373" s="381"/>
      <c r="I373" s="248"/>
      <c r="J373" s="248"/>
      <c r="K373" s="248"/>
      <c r="L373" s="248"/>
      <c r="M373" s="248"/>
      <c r="N373" s="248"/>
      <c r="O373" s="248"/>
      <c r="P373" s="248"/>
      <c r="Q373" s="248"/>
      <c r="R373" s="248"/>
      <c r="S373" s="248"/>
      <c r="T373" s="248"/>
      <c r="U373" s="248"/>
      <c r="V373" s="248"/>
      <c r="W373" s="248"/>
      <c r="X373" s="248"/>
      <c r="Y373" s="248"/>
      <c r="Z373" s="248"/>
      <c r="AA373" s="248"/>
      <c r="AB373" s="248"/>
      <c r="AC373" s="248"/>
      <c r="AD373" s="248"/>
      <c r="AE373" s="248"/>
      <c r="AF373" s="248"/>
      <c r="AG373" s="248"/>
      <c r="AH373" s="248"/>
      <c r="AI373" s="248"/>
      <c r="AJ373" s="248"/>
      <c r="AK373" s="248"/>
      <c r="AL373" s="248"/>
      <c r="AM373" s="248"/>
      <c r="AN373" s="248"/>
      <c r="AO373" s="248"/>
      <c r="AP373" s="248"/>
      <c r="AQ373" s="248"/>
      <c r="AR373" s="248"/>
      <c r="AS373" s="248"/>
      <c r="AT373" s="248"/>
      <c r="AU373" s="248"/>
      <c r="AV373" s="248"/>
      <c r="AW373" s="248"/>
      <c r="AX373" s="248"/>
      <c r="AY373" s="248"/>
      <c r="AZ373" s="248"/>
      <c r="BA373" s="248"/>
      <c r="BB373" s="248"/>
      <c r="BC373" s="248"/>
      <c r="BD373" s="248"/>
      <c r="BE373" s="248"/>
      <c r="BF373" s="248"/>
      <c r="BG373" s="248"/>
      <c r="BH373" s="248"/>
      <c r="BI373" s="248"/>
      <c r="BJ373" s="248"/>
      <c r="BK373" s="248"/>
      <c r="BL373" s="248"/>
      <c r="BM373" s="248"/>
      <c r="BN373" s="248"/>
      <c r="BO373" s="248"/>
      <c r="BP373" s="248"/>
      <c r="BQ373" s="248"/>
      <c r="BR373" s="248"/>
      <c r="BS373" s="248"/>
      <c r="BT373" s="248"/>
      <c r="BU373" s="248"/>
      <c r="BV373" s="248"/>
      <c r="BW373" s="248"/>
      <c r="BX373" s="248"/>
      <c r="BY373" s="248"/>
    </row>
    <row r="374" spans="1:77" ht="12" customHeight="1" x14ac:dyDescent="0.25">
      <c r="A374" s="225"/>
      <c r="B374" s="225"/>
      <c r="C374" s="225"/>
      <c r="D374" s="381"/>
      <c r="E374" s="381"/>
      <c r="F374" s="381"/>
      <c r="G374" s="381"/>
      <c r="H374" s="381"/>
      <c r="I374" s="248"/>
      <c r="J374" s="248"/>
      <c r="K374" s="248"/>
      <c r="L374" s="248"/>
      <c r="M374" s="248"/>
      <c r="N374" s="248"/>
      <c r="O374" s="248"/>
      <c r="P374" s="248"/>
      <c r="Q374" s="248"/>
      <c r="R374" s="248"/>
      <c r="S374" s="248"/>
      <c r="T374" s="248"/>
      <c r="U374" s="248"/>
      <c r="V374" s="248"/>
      <c r="W374" s="248"/>
      <c r="X374" s="248"/>
      <c r="Y374" s="248"/>
      <c r="Z374" s="248"/>
      <c r="AA374" s="248"/>
      <c r="AB374" s="248"/>
      <c r="AC374" s="248"/>
      <c r="AD374" s="248"/>
      <c r="AE374" s="248"/>
      <c r="AF374" s="248"/>
      <c r="AG374" s="248"/>
      <c r="AH374" s="248"/>
      <c r="AI374" s="248"/>
      <c r="AJ374" s="248"/>
      <c r="AK374" s="248"/>
      <c r="AL374" s="248"/>
      <c r="AM374" s="248"/>
      <c r="AN374" s="248"/>
      <c r="AO374" s="248"/>
      <c r="AP374" s="248"/>
      <c r="AQ374" s="248"/>
      <c r="AR374" s="248"/>
      <c r="AS374" s="248"/>
      <c r="AT374" s="248"/>
      <c r="AU374" s="248"/>
      <c r="AV374" s="248"/>
      <c r="AW374" s="248"/>
      <c r="AX374" s="248"/>
      <c r="AY374" s="248"/>
      <c r="AZ374" s="248"/>
      <c r="BA374" s="248"/>
      <c r="BB374" s="248"/>
      <c r="BC374" s="248"/>
      <c r="BD374" s="248"/>
      <c r="BE374" s="248"/>
      <c r="BF374" s="248"/>
      <c r="BG374" s="248"/>
      <c r="BH374" s="248"/>
      <c r="BI374" s="248"/>
      <c r="BJ374" s="248"/>
      <c r="BK374" s="248"/>
      <c r="BL374" s="248"/>
      <c r="BM374" s="248"/>
      <c r="BN374" s="248"/>
      <c r="BO374" s="248"/>
      <c r="BP374" s="248"/>
      <c r="BQ374" s="248"/>
      <c r="BR374" s="248"/>
      <c r="BS374" s="248"/>
      <c r="BT374" s="248"/>
      <c r="BU374" s="248"/>
      <c r="BV374" s="248"/>
      <c r="BW374" s="248"/>
      <c r="BX374" s="248"/>
      <c r="BY374" s="248"/>
    </row>
    <row r="375" spans="1:77" ht="12" customHeight="1" x14ac:dyDescent="0.25">
      <c r="A375" s="225"/>
      <c r="B375" s="225"/>
      <c r="C375" s="225"/>
      <c r="D375" s="381"/>
      <c r="E375" s="381"/>
      <c r="F375" s="381"/>
      <c r="G375" s="381"/>
      <c r="H375" s="381"/>
      <c r="I375" s="248"/>
      <c r="J375" s="248"/>
      <c r="K375" s="248"/>
      <c r="L375" s="248"/>
      <c r="M375" s="248"/>
      <c r="N375" s="248"/>
      <c r="O375" s="248"/>
      <c r="P375" s="248"/>
      <c r="Q375" s="248"/>
      <c r="R375" s="248"/>
      <c r="S375" s="248"/>
      <c r="T375" s="248"/>
      <c r="U375" s="248"/>
      <c r="V375" s="248"/>
      <c r="W375" s="248"/>
      <c r="X375" s="248"/>
      <c r="Y375" s="248"/>
      <c r="Z375" s="248"/>
      <c r="AA375" s="248"/>
      <c r="AB375" s="248"/>
      <c r="AC375" s="248"/>
      <c r="AD375" s="248"/>
      <c r="AE375" s="248"/>
      <c r="AF375" s="248"/>
      <c r="AG375" s="248"/>
      <c r="AH375" s="248"/>
      <c r="AI375" s="248"/>
      <c r="AJ375" s="248"/>
      <c r="AK375" s="248"/>
      <c r="AL375" s="248"/>
      <c r="AM375" s="248"/>
      <c r="AN375" s="248"/>
      <c r="AO375" s="248"/>
      <c r="AP375" s="248"/>
      <c r="AQ375" s="248"/>
      <c r="AR375" s="248"/>
      <c r="AS375" s="248"/>
      <c r="AT375" s="248"/>
      <c r="AU375" s="248"/>
      <c r="AV375" s="248"/>
      <c r="AW375" s="248"/>
      <c r="AX375" s="248"/>
      <c r="AY375" s="248"/>
      <c r="AZ375" s="248"/>
      <c r="BA375" s="248"/>
      <c r="BB375" s="248"/>
      <c r="BC375" s="248"/>
      <c r="BD375" s="248"/>
      <c r="BE375" s="248"/>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row>
    <row r="376" spans="1:77" ht="12" customHeight="1" x14ac:dyDescent="0.25">
      <c r="A376" s="225"/>
      <c r="B376" s="225"/>
      <c r="C376" s="225"/>
      <c r="D376" s="381"/>
      <c r="E376" s="381"/>
      <c r="F376" s="381"/>
      <c r="G376" s="381"/>
      <c r="H376" s="381"/>
      <c r="I376" s="248"/>
      <c r="J376" s="248"/>
      <c r="K376" s="248"/>
      <c r="L376" s="248"/>
      <c r="M376" s="248"/>
      <c r="N376" s="248"/>
      <c r="O376" s="248"/>
      <c r="P376" s="248"/>
      <c r="Q376" s="248"/>
      <c r="R376" s="248"/>
      <c r="S376" s="248"/>
      <c r="T376" s="248"/>
      <c r="U376" s="248"/>
      <c r="V376" s="248"/>
      <c r="W376" s="248"/>
      <c r="X376" s="248"/>
      <c r="Y376" s="248"/>
      <c r="Z376" s="248"/>
      <c r="AA376" s="248"/>
      <c r="AB376" s="248"/>
      <c r="AC376" s="248"/>
      <c r="AD376" s="248"/>
      <c r="AE376" s="248"/>
      <c r="AF376" s="248"/>
      <c r="AG376" s="248"/>
      <c r="AH376" s="248"/>
      <c r="AI376" s="248"/>
      <c r="AJ376" s="248"/>
      <c r="AK376" s="248"/>
      <c r="AL376" s="248"/>
      <c r="AM376" s="248"/>
      <c r="AN376" s="248"/>
      <c r="AO376" s="248"/>
      <c r="AP376" s="248"/>
      <c r="AQ376" s="248"/>
      <c r="AR376" s="248"/>
      <c r="AS376" s="248"/>
      <c r="AT376" s="248"/>
      <c r="AU376" s="248"/>
      <c r="AV376" s="248"/>
      <c r="AW376" s="248"/>
      <c r="AX376" s="248"/>
      <c r="AY376" s="248"/>
      <c r="AZ376" s="248"/>
      <c r="BA376" s="248"/>
      <c r="BB376" s="248"/>
      <c r="BC376" s="248"/>
      <c r="BD376" s="248"/>
      <c r="BE376" s="248"/>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row>
    <row r="377" spans="1:77" ht="12" customHeight="1" x14ac:dyDescent="0.25">
      <c r="A377" s="225"/>
      <c r="B377" s="225"/>
      <c r="C377" s="225"/>
      <c r="D377" s="381"/>
      <c r="E377" s="381"/>
      <c r="F377" s="381"/>
      <c r="G377" s="381"/>
      <c r="H377" s="381"/>
      <c r="I377" s="248"/>
      <c r="J377" s="248"/>
      <c r="K377" s="248"/>
      <c r="L377" s="248"/>
      <c r="M377" s="248"/>
      <c r="N377" s="248"/>
      <c r="O377" s="248"/>
      <c r="P377" s="248"/>
      <c r="Q377" s="248"/>
      <c r="R377" s="248"/>
      <c r="S377" s="248"/>
      <c r="T377" s="248"/>
      <c r="U377" s="248"/>
      <c r="V377" s="248"/>
      <c r="W377" s="248"/>
      <c r="X377" s="248"/>
      <c r="Y377" s="248"/>
      <c r="Z377" s="248"/>
      <c r="AA377" s="248"/>
      <c r="AB377" s="248"/>
      <c r="AC377" s="248"/>
      <c r="AD377" s="248"/>
      <c r="AE377" s="248"/>
      <c r="AF377" s="248"/>
      <c r="AG377" s="248"/>
      <c r="AH377" s="248"/>
      <c r="AI377" s="248"/>
      <c r="AJ377" s="248"/>
      <c r="AK377" s="248"/>
      <c r="AL377" s="248"/>
      <c r="AM377" s="248"/>
      <c r="AN377" s="248"/>
      <c r="AO377" s="248"/>
      <c r="AP377" s="248"/>
      <c r="AQ377" s="248"/>
      <c r="AR377" s="248"/>
      <c r="AS377" s="248"/>
      <c r="AT377" s="248"/>
      <c r="AU377" s="248"/>
      <c r="AV377" s="248"/>
      <c r="AW377" s="248"/>
      <c r="AX377" s="248"/>
      <c r="AY377" s="248"/>
      <c r="AZ377" s="248"/>
      <c r="BA377" s="248"/>
      <c r="BB377" s="248"/>
      <c r="BC377" s="248"/>
      <c r="BD377" s="248"/>
      <c r="BE377" s="248"/>
      <c r="BF377" s="248"/>
      <c r="BG377" s="248"/>
      <c r="BH377" s="248"/>
      <c r="BI377" s="248"/>
      <c r="BJ377" s="248"/>
      <c r="BK377" s="248"/>
      <c r="BL377" s="248"/>
      <c r="BM377" s="248"/>
      <c r="BN377" s="248"/>
      <c r="BO377" s="248"/>
      <c r="BP377" s="248"/>
      <c r="BQ377" s="248"/>
      <c r="BR377" s="248"/>
      <c r="BS377" s="248"/>
      <c r="BT377" s="248"/>
      <c r="BU377" s="248"/>
      <c r="BV377" s="248"/>
      <c r="BW377" s="248"/>
      <c r="BX377" s="248"/>
      <c r="BY377" s="248"/>
    </row>
    <row r="378" spans="1:77" ht="12" customHeight="1" x14ac:dyDescent="0.25">
      <c r="A378" s="225"/>
      <c r="B378" s="225"/>
      <c r="C378" s="225"/>
      <c r="D378" s="381"/>
      <c r="E378" s="381"/>
      <c r="F378" s="381"/>
      <c r="G378" s="381"/>
      <c r="H378" s="381"/>
      <c r="I378" s="248"/>
      <c r="J378" s="248"/>
      <c r="K378" s="248"/>
      <c r="L378" s="248"/>
      <c r="M378" s="248"/>
      <c r="N378" s="248"/>
      <c r="O378" s="248"/>
      <c r="P378" s="248"/>
      <c r="Q378" s="248"/>
      <c r="R378" s="248"/>
      <c r="S378" s="248"/>
      <c r="T378" s="248"/>
      <c r="U378" s="248"/>
      <c r="V378" s="248"/>
      <c r="W378" s="248"/>
      <c r="X378" s="248"/>
      <c r="Y378" s="248"/>
      <c r="Z378" s="248"/>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248"/>
      <c r="BR378" s="248"/>
      <c r="BS378" s="248"/>
      <c r="BT378" s="248"/>
      <c r="BU378" s="248"/>
      <c r="BV378" s="248"/>
      <c r="BW378" s="248"/>
      <c r="BX378" s="248"/>
      <c r="BY378" s="248"/>
    </row>
    <row r="379" spans="1:77" ht="12" customHeight="1" x14ac:dyDescent="0.25">
      <c r="A379" s="225"/>
      <c r="B379" s="225"/>
      <c r="C379" s="225"/>
      <c r="D379" s="381"/>
      <c r="E379" s="381"/>
      <c r="F379" s="381"/>
      <c r="G379" s="381"/>
      <c r="H379" s="381"/>
      <c r="I379" s="248"/>
      <c r="J379" s="248"/>
      <c r="K379" s="248"/>
      <c r="L379" s="248"/>
      <c r="M379" s="248"/>
      <c r="N379" s="248"/>
      <c r="O379" s="248"/>
      <c r="P379" s="248"/>
      <c r="Q379" s="248"/>
      <c r="R379" s="248"/>
      <c r="S379" s="248"/>
      <c r="T379" s="248"/>
      <c r="U379" s="248"/>
      <c r="V379" s="248"/>
      <c r="W379" s="248"/>
      <c r="X379" s="248"/>
      <c r="Y379" s="248"/>
      <c r="Z379" s="248"/>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c r="BQ379" s="248"/>
      <c r="BR379" s="248"/>
      <c r="BS379" s="248"/>
      <c r="BT379" s="248"/>
      <c r="BU379" s="248"/>
      <c r="BV379" s="248"/>
      <c r="BW379" s="248"/>
      <c r="BX379" s="248"/>
      <c r="BY379" s="248"/>
    </row>
    <row r="380" spans="1:77" ht="12" customHeight="1" x14ac:dyDescent="0.25">
      <c r="A380" s="225"/>
      <c r="B380" s="225"/>
      <c r="C380" s="225"/>
      <c r="D380" s="381"/>
      <c r="E380" s="381"/>
      <c r="F380" s="381"/>
      <c r="G380" s="381"/>
      <c r="H380" s="381"/>
      <c r="I380" s="248"/>
      <c r="J380" s="248"/>
      <c r="K380" s="248"/>
      <c r="L380" s="248"/>
      <c r="M380" s="248"/>
      <c r="N380" s="248"/>
      <c r="O380" s="248"/>
      <c r="P380" s="248"/>
      <c r="Q380" s="248"/>
      <c r="R380" s="248"/>
      <c r="S380" s="248"/>
      <c r="T380" s="248"/>
      <c r="U380" s="248"/>
      <c r="V380" s="248"/>
      <c r="W380" s="248"/>
      <c r="X380" s="248"/>
      <c r="Y380" s="248"/>
      <c r="Z380" s="248"/>
      <c r="AA380" s="248"/>
      <c r="AB380" s="248"/>
      <c r="AC380" s="248"/>
      <c r="AD380" s="248"/>
      <c r="AE380" s="248"/>
      <c r="AF380" s="248"/>
      <c r="AG380" s="248"/>
      <c r="AH380" s="248"/>
      <c r="AI380" s="248"/>
      <c r="AJ380" s="248"/>
      <c r="AK380" s="248"/>
      <c r="AL380" s="248"/>
      <c r="AM380" s="248"/>
      <c r="AN380" s="248"/>
      <c r="AO380" s="248"/>
      <c r="AP380" s="248"/>
      <c r="AQ380" s="248"/>
      <c r="AR380" s="248"/>
      <c r="AS380" s="248"/>
      <c r="AT380" s="248"/>
      <c r="AU380" s="248"/>
      <c r="AV380" s="248"/>
      <c r="AW380" s="248"/>
      <c r="AX380" s="248"/>
      <c r="AY380" s="248"/>
      <c r="AZ380" s="248"/>
      <c r="BA380" s="248"/>
      <c r="BB380" s="248"/>
      <c r="BC380" s="248"/>
      <c r="BD380" s="248"/>
      <c r="BE380" s="248"/>
      <c r="BF380" s="248"/>
      <c r="BG380" s="248"/>
      <c r="BH380" s="248"/>
      <c r="BI380" s="248"/>
      <c r="BJ380" s="248"/>
      <c r="BK380" s="248"/>
      <c r="BL380" s="248"/>
      <c r="BM380" s="248"/>
      <c r="BN380" s="248"/>
      <c r="BO380" s="248"/>
      <c r="BP380" s="248"/>
      <c r="BQ380" s="248"/>
      <c r="BR380" s="248"/>
      <c r="BS380" s="248"/>
      <c r="BT380" s="248"/>
      <c r="BU380" s="248"/>
      <c r="BV380" s="248"/>
      <c r="BW380" s="248"/>
      <c r="BX380" s="248"/>
      <c r="BY380" s="248"/>
    </row>
    <row r="381" spans="1:77" ht="12" customHeight="1" x14ac:dyDescent="0.25">
      <c r="A381" s="225"/>
      <c r="B381" s="225"/>
      <c r="C381" s="225"/>
      <c r="D381" s="381"/>
      <c r="E381" s="381"/>
      <c r="F381" s="381"/>
      <c r="G381" s="381"/>
      <c r="H381" s="381"/>
      <c r="I381" s="248"/>
      <c r="J381" s="248"/>
      <c r="K381" s="248"/>
      <c r="L381" s="248"/>
      <c r="M381" s="248"/>
      <c r="N381" s="248"/>
      <c r="O381" s="248"/>
      <c r="P381" s="248"/>
      <c r="Q381" s="248"/>
      <c r="R381" s="248"/>
      <c r="S381" s="248"/>
      <c r="T381" s="248"/>
      <c r="U381" s="248"/>
      <c r="V381" s="248"/>
      <c r="W381" s="248"/>
      <c r="X381" s="248"/>
      <c r="Y381" s="248"/>
      <c r="Z381" s="248"/>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c r="BQ381" s="248"/>
      <c r="BR381" s="248"/>
      <c r="BS381" s="248"/>
      <c r="BT381" s="248"/>
      <c r="BU381" s="248"/>
      <c r="BV381" s="248"/>
      <c r="BW381" s="248"/>
      <c r="BX381" s="248"/>
      <c r="BY381" s="248"/>
    </row>
    <row r="382" spans="1:77" ht="12" customHeight="1" x14ac:dyDescent="0.25">
      <c r="A382" s="225"/>
      <c r="B382" s="225"/>
      <c r="C382" s="225"/>
      <c r="D382" s="381"/>
      <c r="E382" s="381"/>
      <c r="F382" s="381"/>
      <c r="G382" s="381"/>
      <c r="H382" s="381"/>
      <c r="I382" s="248"/>
      <c r="J382" s="248"/>
      <c r="K382" s="248"/>
      <c r="L382" s="248"/>
      <c r="M382" s="248"/>
      <c r="N382" s="248"/>
      <c r="O382" s="248"/>
      <c r="P382" s="248"/>
      <c r="Q382" s="248"/>
      <c r="R382" s="248"/>
      <c r="S382" s="248"/>
      <c r="T382" s="248"/>
      <c r="U382" s="248"/>
      <c r="V382" s="248"/>
      <c r="W382" s="248"/>
      <c r="X382" s="248"/>
      <c r="Y382" s="248"/>
      <c r="Z382" s="248"/>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c r="BQ382" s="248"/>
      <c r="BR382" s="248"/>
      <c r="BS382" s="248"/>
      <c r="BT382" s="248"/>
      <c r="BU382" s="248"/>
      <c r="BV382" s="248"/>
      <c r="BW382" s="248"/>
      <c r="BX382" s="248"/>
      <c r="BY382" s="248"/>
    </row>
    <row r="383" spans="1:77" ht="12" customHeight="1" x14ac:dyDescent="0.25">
      <c r="A383" s="225"/>
      <c r="B383" s="225"/>
      <c r="C383" s="225"/>
      <c r="D383" s="381"/>
      <c r="E383" s="381"/>
      <c r="F383" s="381"/>
      <c r="G383" s="381"/>
      <c r="H383" s="381"/>
      <c r="I383" s="248"/>
      <c r="J383" s="248"/>
      <c r="K383" s="248"/>
      <c r="L383" s="248"/>
      <c r="M383" s="248"/>
      <c r="N383" s="248"/>
      <c r="O383" s="248"/>
      <c r="P383" s="248"/>
      <c r="Q383" s="248"/>
      <c r="R383" s="248"/>
      <c r="S383" s="248"/>
      <c r="T383" s="248"/>
      <c r="U383" s="248"/>
      <c r="V383" s="248"/>
      <c r="W383" s="248"/>
      <c r="X383" s="248"/>
      <c r="Y383" s="248"/>
      <c r="Z383" s="248"/>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c r="BQ383" s="248"/>
      <c r="BR383" s="248"/>
      <c r="BS383" s="248"/>
      <c r="BT383" s="248"/>
      <c r="BU383" s="248"/>
      <c r="BV383" s="248"/>
      <c r="BW383" s="248"/>
      <c r="BX383" s="248"/>
      <c r="BY383" s="248"/>
    </row>
    <row r="384" spans="1:77" ht="12" customHeight="1" x14ac:dyDescent="0.25">
      <c r="A384" s="225"/>
      <c r="B384" s="225"/>
      <c r="C384" s="225"/>
      <c r="D384" s="381"/>
      <c r="E384" s="381"/>
      <c r="F384" s="381"/>
      <c r="G384" s="381"/>
      <c r="H384" s="381"/>
      <c r="I384" s="248"/>
      <c r="J384" s="248"/>
      <c r="K384" s="248"/>
      <c r="L384" s="248"/>
      <c r="M384" s="248"/>
      <c r="N384" s="248"/>
      <c r="O384" s="248"/>
      <c r="P384" s="248"/>
      <c r="Q384" s="248"/>
      <c r="R384" s="248"/>
      <c r="S384" s="248"/>
      <c r="T384" s="248"/>
      <c r="U384" s="248"/>
      <c r="V384" s="248"/>
      <c r="W384" s="248"/>
      <c r="X384" s="248"/>
      <c r="Y384" s="248"/>
      <c r="Z384" s="248"/>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c r="BQ384" s="248"/>
      <c r="BR384" s="248"/>
      <c r="BS384" s="248"/>
      <c r="BT384" s="248"/>
      <c r="BU384" s="248"/>
      <c r="BV384" s="248"/>
      <c r="BW384" s="248"/>
      <c r="BX384" s="248"/>
      <c r="BY384" s="248"/>
    </row>
    <row r="385" spans="1:77" ht="12" customHeight="1" x14ac:dyDescent="0.25">
      <c r="A385" s="225"/>
      <c r="B385" s="225"/>
      <c r="C385" s="225"/>
      <c r="D385" s="381"/>
      <c r="E385" s="381"/>
      <c r="F385" s="381"/>
      <c r="G385" s="381"/>
      <c r="H385" s="381"/>
      <c r="I385" s="248"/>
      <c r="J385" s="248"/>
      <c r="K385" s="248"/>
      <c r="L385" s="248"/>
      <c r="M385" s="248"/>
      <c r="N385" s="248"/>
      <c r="O385" s="248"/>
      <c r="P385" s="248"/>
      <c r="Q385" s="248"/>
      <c r="R385" s="248"/>
      <c r="S385" s="248"/>
      <c r="T385" s="248"/>
      <c r="U385" s="248"/>
      <c r="V385" s="248"/>
      <c r="W385" s="248"/>
      <c r="X385" s="248"/>
      <c r="Y385" s="248"/>
      <c r="Z385" s="248"/>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c r="BQ385" s="248"/>
      <c r="BR385" s="248"/>
      <c r="BS385" s="248"/>
      <c r="BT385" s="248"/>
      <c r="BU385" s="248"/>
      <c r="BV385" s="248"/>
      <c r="BW385" s="248"/>
      <c r="BX385" s="248"/>
      <c r="BY385" s="248"/>
    </row>
    <row r="386" spans="1:77" ht="12" customHeight="1" x14ac:dyDescent="0.25">
      <c r="A386" s="225"/>
      <c r="B386" s="225"/>
      <c r="C386" s="225"/>
      <c r="D386" s="381"/>
      <c r="E386" s="381"/>
      <c r="F386" s="381"/>
      <c r="G386" s="381"/>
      <c r="H386" s="381"/>
      <c r="I386" s="248"/>
      <c r="J386" s="248"/>
      <c r="K386" s="248"/>
      <c r="L386" s="248"/>
      <c r="M386" s="248"/>
      <c r="N386" s="248"/>
      <c r="O386" s="248"/>
      <c r="P386" s="248"/>
      <c r="Q386" s="248"/>
      <c r="R386" s="248"/>
      <c r="S386" s="248"/>
      <c r="T386" s="248"/>
      <c r="U386" s="248"/>
      <c r="V386" s="248"/>
      <c r="W386" s="248"/>
      <c r="X386" s="248"/>
      <c r="Y386" s="248"/>
      <c r="Z386" s="248"/>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c r="BQ386" s="248"/>
      <c r="BR386" s="248"/>
      <c r="BS386" s="248"/>
      <c r="BT386" s="248"/>
      <c r="BU386" s="248"/>
      <c r="BV386" s="248"/>
      <c r="BW386" s="248"/>
      <c r="BX386" s="248"/>
      <c r="BY386" s="248"/>
    </row>
    <row r="387" spans="1:77" ht="12" customHeight="1" x14ac:dyDescent="0.25">
      <c r="A387" s="225"/>
      <c r="B387" s="225"/>
      <c r="C387" s="225"/>
      <c r="D387" s="381"/>
      <c r="E387" s="381"/>
      <c r="F387" s="381"/>
      <c r="G387" s="381"/>
      <c r="H387" s="381"/>
      <c r="I387" s="248"/>
      <c r="J387" s="248"/>
      <c r="K387" s="248"/>
      <c r="L387" s="248"/>
      <c r="M387" s="248"/>
      <c r="N387" s="248"/>
      <c r="O387" s="248"/>
      <c r="P387" s="248"/>
      <c r="Q387" s="248"/>
      <c r="R387" s="248"/>
      <c r="S387" s="248"/>
      <c r="T387" s="248"/>
      <c r="U387" s="248"/>
      <c r="V387" s="248"/>
      <c r="W387" s="248"/>
      <c r="X387" s="248"/>
      <c r="Y387" s="248"/>
      <c r="Z387" s="248"/>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c r="BQ387" s="248"/>
      <c r="BR387" s="248"/>
      <c r="BS387" s="248"/>
      <c r="BT387" s="248"/>
      <c r="BU387" s="248"/>
      <c r="BV387" s="248"/>
      <c r="BW387" s="248"/>
      <c r="BX387" s="248"/>
      <c r="BY387" s="248"/>
    </row>
    <row r="388" spans="1:77" ht="12" customHeight="1" x14ac:dyDescent="0.25">
      <c r="A388" s="225"/>
      <c r="B388" s="225"/>
      <c r="C388" s="225"/>
      <c r="D388" s="381"/>
      <c r="E388" s="381"/>
      <c r="F388" s="381"/>
      <c r="G388" s="381"/>
      <c r="H388" s="381"/>
      <c r="I388" s="248"/>
      <c r="J388" s="248"/>
      <c r="K388" s="248"/>
      <c r="L388" s="248"/>
      <c r="M388" s="248"/>
      <c r="N388" s="248"/>
      <c r="O388" s="248"/>
      <c r="P388" s="248"/>
      <c r="Q388" s="248"/>
      <c r="R388" s="248"/>
      <c r="S388" s="248"/>
      <c r="T388" s="248"/>
      <c r="U388" s="248"/>
      <c r="V388" s="248"/>
      <c r="W388" s="248"/>
      <c r="X388" s="248"/>
      <c r="Y388" s="248"/>
      <c r="Z388" s="248"/>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c r="BQ388" s="248"/>
      <c r="BR388" s="248"/>
      <c r="BS388" s="248"/>
      <c r="BT388" s="248"/>
      <c r="BU388" s="248"/>
      <c r="BV388" s="248"/>
      <c r="BW388" s="248"/>
      <c r="BX388" s="248"/>
      <c r="BY388" s="248"/>
    </row>
    <row r="389" spans="1:77" ht="12" customHeight="1" x14ac:dyDescent="0.25">
      <c r="A389" s="225"/>
      <c r="B389" s="225"/>
      <c r="C389" s="225"/>
      <c r="D389" s="381"/>
      <c r="E389" s="381"/>
      <c r="F389" s="381"/>
      <c r="G389" s="381"/>
      <c r="H389" s="381"/>
      <c r="I389" s="248"/>
      <c r="J389" s="248"/>
      <c r="K389" s="248"/>
      <c r="L389" s="248"/>
      <c r="M389" s="248"/>
      <c r="N389" s="248"/>
      <c r="O389" s="248"/>
      <c r="P389" s="248"/>
      <c r="Q389" s="248"/>
      <c r="R389" s="248"/>
      <c r="S389" s="248"/>
      <c r="T389" s="248"/>
      <c r="U389" s="248"/>
      <c r="V389" s="248"/>
      <c r="W389" s="248"/>
      <c r="X389" s="248"/>
      <c r="Y389" s="248"/>
      <c r="Z389" s="248"/>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c r="BQ389" s="248"/>
      <c r="BR389" s="248"/>
      <c r="BS389" s="248"/>
      <c r="BT389" s="248"/>
      <c r="BU389" s="248"/>
      <c r="BV389" s="248"/>
      <c r="BW389" s="248"/>
      <c r="BX389" s="248"/>
      <c r="BY389" s="248"/>
    </row>
    <row r="390" spans="1:77" ht="12" customHeight="1" x14ac:dyDescent="0.25">
      <c r="A390" s="225"/>
      <c r="B390" s="225"/>
      <c r="C390" s="225"/>
      <c r="D390" s="381"/>
      <c r="E390" s="381"/>
      <c r="F390" s="381"/>
      <c r="G390" s="381"/>
      <c r="H390" s="381"/>
      <c r="I390" s="248"/>
      <c r="J390" s="248"/>
      <c r="K390" s="248"/>
      <c r="L390" s="248"/>
      <c r="M390" s="248"/>
      <c r="N390" s="248"/>
      <c r="O390" s="248"/>
      <c r="P390" s="248"/>
      <c r="Q390" s="248"/>
      <c r="R390" s="248"/>
      <c r="S390" s="248"/>
      <c r="T390" s="248"/>
      <c r="U390" s="248"/>
      <c r="V390" s="248"/>
      <c r="W390" s="248"/>
      <c r="X390" s="248"/>
      <c r="Y390" s="248"/>
      <c r="Z390" s="248"/>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c r="BQ390" s="248"/>
      <c r="BR390" s="248"/>
      <c r="BS390" s="248"/>
      <c r="BT390" s="248"/>
      <c r="BU390" s="248"/>
      <c r="BV390" s="248"/>
      <c r="BW390" s="248"/>
      <c r="BX390" s="248"/>
      <c r="BY390" s="248"/>
    </row>
    <row r="391" spans="1:77" ht="12" customHeight="1" x14ac:dyDescent="0.25">
      <c r="A391" s="225"/>
      <c r="B391" s="225"/>
      <c r="C391" s="225"/>
      <c r="D391" s="381"/>
      <c r="E391" s="381"/>
      <c r="F391" s="381"/>
      <c r="G391" s="381"/>
      <c r="H391" s="381"/>
      <c r="I391" s="248"/>
      <c r="J391" s="248"/>
      <c r="K391" s="248"/>
      <c r="L391" s="248"/>
      <c r="M391" s="248"/>
      <c r="N391" s="248"/>
      <c r="O391" s="248"/>
      <c r="P391" s="248"/>
      <c r="Q391" s="248"/>
      <c r="R391" s="248"/>
      <c r="S391" s="248"/>
      <c r="T391" s="248"/>
      <c r="U391" s="248"/>
      <c r="V391" s="248"/>
      <c r="W391" s="248"/>
      <c r="X391" s="248"/>
      <c r="Y391" s="248"/>
      <c r="Z391" s="248"/>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c r="BQ391" s="248"/>
      <c r="BR391" s="248"/>
      <c r="BS391" s="248"/>
      <c r="BT391" s="248"/>
      <c r="BU391" s="248"/>
      <c r="BV391" s="248"/>
      <c r="BW391" s="248"/>
      <c r="BX391" s="248"/>
      <c r="BY391" s="248"/>
    </row>
    <row r="392" spans="1:77" ht="12" customHeight="1" x14ac:dyDescent="0.25">
      <c r="A392" s="225"/>
      <c r="B392" s="225"/>
      <c r="C392" s="225"/>
      <c r="D392" s="381"/>
      <c r="E392" s="381"/>
      <c r="F392" s="381"/>
      <c r="G392" s="381"/>
      <c r="H392" s="381"/>
      <c r="I392" s="248"/>
      <c r="J392" s="248"/>
      <c r="K392" s="248"/>
      <c r="L392" s="248"/>
      <c r="M392" s="248"/>
      <c r="N392" s="248"/>
      <c r="O392" s="248"/>
      <c r="P392" s="248"/>
      <c r="Q392" s="248"/>
      <c r="R392" s="248"/>
      <c r="S392" s="248"/>
      <c r="T392" s="248"/>
      <c r="U392" s="248"/>
      <c r="V392" s="248"/>
      <c r="W392" s="248"/>
      <c r="X392" s="248"/>
      <c r="Y392" s="248"/>
      <c r="Z392" s="248"/>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c r="BQ392" s="248"/>
      <c r="BR392" s="248"/>
      <c r="BS392" s="248"/>
      <c r="BT392" s="248"/>
      <c r="BU392" s="248"/>
      <c r="BV392" s="248"/>
      <c r="BW392" s="248"/>
      <c r="BX392" s="248"/>
      <c r="BY392" s="248"/>
    </row>
    <row r="393" spans="1:77" ht="12" customHeight="1" x14ac:dyDescent="0.25">
      <c r="A393" s="225"/>
      <c r="B393" s="225"/>
      <c r="C393" s="225"/>
      <c r="D393" s="381"/>
      <c r="E393" s="381"/>
      <c r="F393" s="381"/>
      <c r="G393" s="381"/>
      <c r="H393" s="381"/>
      <c r="I393" s="248"/>
      <c r="J393" s="248"/>
      <c r="K393" s="248"/>
      <c r="L393" s="248"/>
      <c r="M393" s="248"/>
      <c r="N393" s="248"/>
      <c r="O393" s="248"/>
      <c r="P393" s="248"/>
      <c r="Q393" s="248"/>
      <c r="R393" s="248"/>
      <c r="S393" s="248"/>
      <c r="T393" s="248"/>
      <c r="U393" s="248"/>
      <c r="V393" s="248"/>
      <c r="W393" s="248"/>
      <c r="X393" s="248"/>
      <c r="Y393" s="248"/>
      <c r="Z393" s="248"/>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c r="BQ393" s="248"/>
      <c r="BR393" s="248"/>
      <c r="BS393" s="248"/>
      <c r="BT393" s="248"/>
      <c r="BU393" s="248"/>
      <c r="BV393" s="248"/>
      <c r="BW393" s="248"/>
      <c r="BX393" s="248"/>
      <c r="BY393" s="248"/>
    </row>
    <row r="394" spans="1:77" ht="12" customHeight="1" x14ac:dyDescent="0.25">
      <c r="A394" s="225"/>
      <c r="B394" s="225"/>
      <c r="C394" s="225"/>
      <c r="D394" s="381"/>
      <c r="E394" s="381"/>
      <c r="F394" s="381"/>
      <c r="G394" s="381"/>
      <c r="H394" s="381"/>
      <c r="I394" s="248"/>
      <c r="J394" s="248"/>
      <c r="K394" s="248"/>
      <c r="L394" s="248"/>
      <c r="M394" s="248"/>
      <c r="N394" s="248"/>
      <c r="O394" s="248"/>
      <c r="P394" s="248"/>
      <c r="Q394" s="248"/>
      <c r="R394" s="248"/>
      <c r="S394" s="248"/>
      <c r="T394" s="248"/>
      <c r="U394" s="248"/>
      <c r="V394" s="248"/>
      <c r="W394" s="248"/>
      <c r="X394" s="248"/>
      <c r="Y394" s="248"/>
      <c r="Z394" s="248"/>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c r="BQ394" s="248"/>
      <c r="BR394" s="248"/>
      <c r="BS394" s="248"/>
      <c r="BT394" s="248"/>
      <c r="BU394" s="248"/>
      <c r="BV394" s="248"/>
      <c r="BW394" s="248"/>
      <c r="BX394" s="248"/>
      <c r="BY394" s="248"/>
    </row>
    <row r="395" spans="1:77" ht="12" customHeight="1" x14ac:dyDescent="0.25">
      <c r="A395" s="225"/>
      <c r="B395" s="225"/>
      <c r="C395" s="225"/>
      <c r="D395" s="381"/>
      <c r="E395" s="381"/>
      <c r="F395" s="381"/>
      <c r="G395" s="381"/>
      <c r="H395" s="381"/>
      <c r="I395" s="248"/>
      <c r="J395" s="248"/>
      <c r="K395" s="248"/>
      <c r="L395" s="248"/>
      <c r="M395" s="248"/>
      <c r="N395" s="248"/>
      <c r="O395" s="248"/>
      <c r="P395" s="248"/>
      <c r="Q395" s="248"/>
      <c r="R395" s="248"/>
      <c r="S395" s="248"/>
      <c r="T395" s="248"/>
      <c r="U395" s="248"/>
      <c r="V395" s="248"/>
      <c r="W395" s="248"/>
      <c r="X395" s="248"/>
      <c r="Y395" s="248"/>
      <c r="Z395" s="248"/>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c r="BQ395" s="248"/>
      <c r="BR395" s="248"/>
      <c r="BS395" s="248"/>
      <c r="BT395" s="248"/>
      <c r="BU395" s="248"/>
      <c r="BV395" s="248"/>
      <c r="BW395" s="248"/>
      <c r="BX395" s="248"/>
      <c r="BY395" s="248"/>
    </row>
    <row r="396" spans="1:77" ht="12" customHeight="1" x14ac:dyDescent="0.25">
      <c r="A396" s="225"/>
      <c r="B396" s="225"/>
      <c r="C396" s="225"/>
      <c r="D396" s="381"/>
      <c r="E396" s="381"/>
      <c r="F396" s="381"/>
      <c r="G396" s="381"/>
      <c r="H396" s="381"/>
      <c r="I396" s="248"/>
      <c r="J396" s="248"/>
      <c r="K396" s="248"/>
      <c r="L396" s="248"/>
      <c r="M396" s="248"/>
      <c r="N396" s="248"/>
      <c r="O396" s="248"/>
      <c r="P396" s="248"/>
      <c r="Q396" s="248"/>
      <c r="R396" s="248"/>
      <c r="S396" s="248"/>
      <c r="T396" s="248"/>
      <c r="U396" s="248"/>
      <c r="V396" s="248"/>
      <c r="W396" s="248"/>
      <c r="X396" s="248"/>
      <c r="Y396" s="248"/>
      <c r="Z396" s="248"/>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c r="BQ396" s="248"/>
      <c r="BR396" s="248"/>
      <c r="BS396" s="248"/>
      <c r="BT396" s="248"/>
      <c r="BU396" s="248"/>
      <c r="BV396" s="248"/>
      <c r="BW396" s="248"/>
      <c r="BX396" s="248"/>
      <c r="BY396" s="248"/>
    </row>
    <row r="397" spans="1:77" ht="12" customHeight="1" x14ac:dyDescent="0.25">
      <c r="A397" s="225"/>
      <c r="B397" s="225"/>
      <c r="C397" s="225"/>
      <c r="D397" s="381"/>
      <c r="E397" s="381"/>
      <c r="F397" s="381"/>
      <c r="G397" s="381"/>
      <c r="H397" s="381"/>
      <c r="I397" s="248"/>
      <c r="J397" s="248"/>
      <c r="K397" s="248"/>
      <c r="L397" s="248"/>
      <c r="M397" s="248"/>
      <c r="N397" s="248"/>
      <c r="O397" s="248"/>
      <c r="P397" s="248"/>
      <c r="Q397" s="248"/>
      <c r="R397" s="248"/>
      <c r="S397" s="248"/>
      <c r="T397" s="248"/>
      <c r="U397" s="248"/>
      <c r="V397" s="248"/>
      <c r="W397" s="248"/>
      <c r="X397" s="248"/>
      <c r="Y397" s="248"/>
      <c r="Z397" s="248"/>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c r="BQ397" s="248"/>
      <c r="BR397" s="248"/>
      <c r="BS397" s="248"/>
      <c r="BT397" s="248"/>
      <c r="BU397" s="248"/>
      <c r="BV397" s="248"/>
      <c r="BW397" s="248"/>
      <c r="BX397" s="248"/>
      <c r="BY397" s="248"/>
    </row>
    <row r="398" spans="1:77" ht="12" customHeight="1" x14ac:dyDescent="0.25">
      <c r="A398" s="225"/>
      <c r="B398" s="225"/>
      <c r="C398" s="225"/>
      <c r="D398" s="381"/>
      <c r="E398" s="381"/>
      <c r="F398" s="381"/>
      <c r="G398" s="381"/>
      <c r="H398" s="381"/>
      <c r="I398" s="248"/>
      <c r="J398" s="248"/>
      <c r="K398" s="248"/>
      <c r="L398" s="248"/>
      <c r="M398" s="248"/>
      <c r="N398" s="248"/>
      <c r="O398" s="248"/>
      <c r="P398" s="248"/>
      <c r="Q398" s="248"/>
      <c r="R398" s="248"/>
      <c r="S398" s="248"/>
      <c r="T398" s="248"/>
      <c r="U398" s="248"/>
      <c r="V398" s="248"/>
      <c r="W398" s="248"/>
      <c r="X398" s="248"/>
      <c r="Y398" s="248"/>
      <c r="Z398" s="248"/>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c r="BQ398" s="248"/>
      <c r="BR398" s="248"/>
      <c r="BS398" s="248"/>
      <c r="BT398" s="248"/>
      <c r="BU398" s="248"/>
      <c r="BV398" s="248"/>
      <c r="BW398" s="248"/>
      <c r="BX398" s="248"/>
      <c r="BY398" s="248"/>
    </row>
    <row r="399" spans="1:77" ht="12" customHeight="1" x14ac:dyDescent="0.25">
      <c r="A399" s="225"/>
      <c r="B399" s="225"/>
      <c r="C399" s="225"/>
      <c r="D399" s="381"/>
      <c r="E399" s="381"/>
      <c r="F399" s="381"/>
      <c r="G399" s="381"/>
      <c r="H399" s="381"/>
      <c r="I399" s="248"/>
      <c r="J399" s="248"/>
      <c r="K399" s="248"/>
      <c r="L399" s="248"/>
      <c r="M399" s="248"/>
      <c r="N399" s="248"/>
      <c r="O399" s="248"/>
      <c r="P399" s="248"/>
      <c r="Q399" s="248"/>
      <c r="R399" s="248"/>
      <c r="S399" s="248"/>
      <c r="T399" s="248"/>
      <c r="U399" s="248"/>
      <c r="V399" s="248"/>
      <c r="W399" s="248"/>
      <c r="X399" s="248"/>
      <c r="Y399" s="248"/>
      <c r="Z399" s="248"/>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c r="BQ399" s="248"/>
      <c r="BR399" s="248"/>
      <c r="BS399" s="248"/>
      <c r="BT399" s="248"/>
      <c r="BU399" s="248"/>
      <c r="BV399" s="248"/>
      <c r="BW399" s="248"/>
      <c r="BX399" s="248"/>
      <c r="BY399" s="248"/>
    </row>
    <row r="400" spans="1:77" ht="12" customHeight="1" x14ac:dyDescent="0.25">
      <c r="A400" s="225"/>
      <c r="B400" s="225"/>
      <c r="C400" s="225"/>
      <c r="D400" s="381"/>
      <c r="E400" s="381"/>
      <c r="F400" s="381"/>
      <c r="G400" s="381"/>
      <c r="H400" s="381"/>
      <c r="I400" s="248"/>
      <c r="J400" s="248"/>
      <c r="K400" s="248"/>
      <c r="L400" s="248"/>
      <c r="M400" s="248"/>
      <c r="N400" s="248"/>
      <c r="O400" s="248"/>
      <c r="P400" s="248"/>
      <c r="Q400" s="248"/>
      <c r="R400" s="248"/>
      <c r="S400" s="248"/>
      <c r="T400" s="248"/>
      <c r="U400" s="248"/>
      <c r="V400" s="248"/>
      <c r="W400" s="248"/>
      <c r="X400" s="248"/>
      <c r="Y400" s="248"/>
      <c r="Z400" s="248"/>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c r="BQ400" s="248"/>
      <c r="BR400" s="248"/>
      <c r="BS400" s="248"/>
      <c r="BT400" s="248"/>
      <c r="BU400" s="248"/>
      <c r="BV400" s="248"/>
      <c r="BW400" s="248"/>
      <c r="BX400" s="248"/>
      <c r="BY400" s="248"/>
    </row>
    <row r="401" spans="1:77" ht="12" customHeight="1" x14ac:dyDescent="0.25">
      <c r="A401" s="225"/>
      <c r="B401" s="225"/>
      <c r="C401" s="225"/>
      <c r="D401" s="381"/>
      <c r="E401" s="381"/>
      <c r="F401" s="381"/>
      <c r="G401" s="381"/>
      <c r="H401" s="381"/>
      <c r="I401" s="248"/>
      <c r="J401" s="248"/>
      <c r="K401" s="248"/>
      <c r="L401" s="248"/>
      <c r="M401" s="248"/>
      <c r="N401" s="248"/>
      <c r="O401" s="248"/>
      <c r="P401" s="248"/>
      <c r="Q401" s="248"/>
      <c r="R401" s="248"/>
      <c r="S401" s="248"/>
      <c r="T401" s="248"/>
      <c r="U401" s="248"/>
      <c r="V401" s="248"/>
      <c r="W401" s="248"/>
      <c r="X401" s="248"/>
      <c r="Y401" s="248"/>
      <c r="Z401" s="248"/>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c r="BQ401" s="248"/>
      <c r="BR401" s="248"/>
      <c r="BS401" s="248"/>
      <c r="BT401" s="248"/>
      <c r="BU401" s="248"/>
      <c r="BV401" s="248"/>
      <c r="BW401" s="248"/>
      <c r="BX401" s="248"/>
      <c r="BY401" s="248"/>
    </row>
    <row r="402" spans="1:77" ht="12" customHeight="1" x14ac:dyDescent="0.25">
      <c r="A402" s="225"/>
      <c r="B402" s="225"/>
      <c r="C402" s="225"/>
      <c r="D402" s="381"/>
      <c r="E402" s="381"/>
      <c r="F402" s="381"/>
      <c r="G402" s="381"/>
      <c r="H402" s="381"/>
      <c r="I402" s="248"/>
      <c r="J402" s="248"/>
      <c r="K402" s="248"/>
      <c r="L402" s="248"/>
      <c r="M402" s="248"/>
      <c r="N402" s="248"/>
      <c r="O402" s="248"/>
      <c r="P402" s="248"/>
      <c r="Q402" s="248"/>
      <c r="R402" s="248"/>
      <c r="S402" s="248"/>
      <c r="T402" s="248"/>
      <c r="U402" s="248"/>
      <c r="V402" s="248"/>
      <c r="W402" s="248"/>
      <c r="X402" s="248"/>
      <c r="Y402" s="248"/>
      <c r="Z402" s="248"/>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c r="BQ402" s="248"/>
      <c r="BR402" s="248"/>
      <c r="BS402" s="248"/>
      <c r="BT402" s="248"/>
      <c r="BU402" s="248"/>
      <c r="BV402" s="248"/>
      <c r="BW402" s="248"/>
      <c r="BX402" s="248"/>
      <c r="BY402" s="248"/>
    </row>
    <row r="403" spans="1:77" ht="12" customHeight="1" x14ac:dyDescent="0.25">
      <c r="A403" s="225"/>
      <c r="B403" s="225"/>
      <c r="C403" s="225"/>
      <c r="D403" s="381"/>
      <c r="E403" s="381"/>
      <c r="F403" s="381"/>
      <c r="G403" s="381"/>
      <c r="H403" s="381"/>
      <c r="I403" s="248"/>
      <c r="J403" s="248"/>
      <c r="K403" s="248"/>
      <c r="L403" s="248"/>
      <c r="M403" s="248"/>
      <c r="N403" s="248"/>
      <c r="O403" s="248"/>
      <c r="P403" s="248"/>
      <c r="Q403" s="248"/>
      <c r="R403" s="248"/>
      <c r="S403" s="248"/>
      <c r="T403" s="248"/>
      <c r="U403" s="248"/>
      <c r="V403" s="248"/>
      <c r="W403" s="248"/>
      <c r="X403" s="248"/>
      <c r="Y403" s="248"/>
      <c r="Z403" s="248"/>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c r="BQ403" s="248"/>
      <c r="BR403" s="248"/>
      <c r="BS403" s="248"/>
      <c r="BT403" s="248"/>
      <c r="BU403" s="248"/>
      <c r="BV403" s="248"/>
      <c r="BW403" s="248"/>
      <c r="BX403" s="248"/>
      <c r="BY403" s="248"/>
    </row>
    <row r="404" spans="1:77" ht="12" customHeight="1" x14ac:dyDescent="0.25">
      <c r="A404" s="225"/>
      <c r="B404" s="225"/>
      <c r="C404" s="225"/>
      <c r="D404" s="381"/>
      <c r="E404" s="381"/>
      <c r="F404" s="381"/>
      <c r="G404" s="381"/>
      <c r="H404" s="381"/>
      <c r="I404" s="248"/>
      <c r="J404" s="248"/>
      <c r="K404" s="248"/>
      <c r="L404" s="248"/>
      <c r="M404" s="248"/>
      <c r="N404" s="248"/>
      <c r="O404" s="248"/>
      <c r="P404" s="248"/>
      <c r="Q404" s="248"/>
      <c r="R404" s="248"/>
      <c r="S404" s="248"/>
      <c r="T404" s="248"/>
      <c r="U404" s="248"/>
      <c r="V404" s="248"/>
      <c r="W404" s="248"/>
      <c r="X404" s="248"/>
      <c r="Y404" s="248"/>
      <c r="Z404" s="248"/>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c r="BQ404" s="248"/>
      <c r="BR404" s="248"/>
      <c r="BS404" s="248"/>
      <c r="BT404" s="248"/>
      <c r="BU404" s="248"/>
      <c r="BV404" s="248"/>
      <c r="BW404" s="248"/>
      <c r="BX404" s="248"/>
      <c r="BY404" s="248"/>
    </row>
    <row r="405" spans="1:77" ht="12" customHeight="1" x14ac:dyDescent="0.25">
      <c r="A405" s="225"/>
      <c r="B405" s="225"/>
      <c r="C405" s="225"/>
      <c r="D405" s="381"/>
      <c r="E405" s="381"/>
      <c r="F405" s="381"/>
      <c r="G405" s="381"/>
      <c r="H405" s="381"/>
      <c r="I405" s="248"/>
      <c r="J405" s="248"/>
      <c r="K405" s="248"/>
      <c r="L405" s="248"/>
      <c r="M405" s="248"/>
      <c r="N405" s="248"/>
      <c r="O405" s="248"/>
      <c r="P405" s="248"/>
      <c r="Q405" s="248"/>
      <c r="R405" s="248"/>
      <c r="S405" s="248"/>
      <c r="T405" s="248"/>
      <c r="U405" s="248"/>
      <c r="V405" s="248"/>
      <c r="W405" s="248"/>
      <c r="X405" s="248"/>
      <c r="Y405" s="248"/>
      <c r="Z405" s="248"/>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c r="BQ405" s="248"/>
      <c r="BR405" s="248"/>
      <c r="BS405" s="248"/>
      <c r="BT405" s="248"/>
      <c r="BU405" s="248"/>
      <c r="BV405" s="248"/>
      <c r="BW405" s="248"/>
      <c r="BX405" s="248"/>
      <c r="BY405" s="248"/>
    </row>
    <row r="406" spans="1:77" ht="12" customHeight="1" x14ac:dyDescent="0.25">
      <c r="A406" s="225"/>
      <c r="B406" s="225"/>
      <c r="C406" s="225"/>
      <c r="D406" s="381"/>
      <c r="E406" s="381"/>
      <c r="F406" s="381"/>
      <c r="G406" s="381"/>
      <c r="H406" s="381"/>
      <c r="I406" s="248"/>
      <c r="J406" s="248"/>
      <c r="K406" s="248"/>
      <c r="L406" s="248"/>
      <c r="M406" s="248"/>
      <c r="N406" s="248"/>
      <c r="O406" s="248"/>
      <c r="P406" s="248"/>
      <c r="Q406" s="248"/>
      <c r="R406" s="248"/>
      <c r="S406" s="248"/>
      <c r="T406" s="248"/>
      <c r="U406" s="248"/>
      <c r="V406" s="248"/>
      <c r="W406" s="248"/>
      <c r="X406" s="248"/>
      <c r="Y406" s="248"/>
      <c r="Z406" s="248"/>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c r="BQ406" s="248"/>
      <c r="BR406" s="248"/>
      <c r="BS406" s="248"/>
      <c r="BT406" s="248"/>
      <c r="BU406" s="248"/>
      <c r="BV406" s="248"/>
      <c r="BW406" s="248"/>
      <c r="BX406" s="248"/>
      <c r="BY406" s="248"/>
    </row>
    <row r="407" spans="1:77" ht="12" customHeight="1" x14ac:dyDescent="0.25">
      <c r="A407" s="225"/>
      <c r="B407" s="225"/>
      <c r="C407" s="225"/>
      <c r="D407" s="381"/>
      <c r="E407" s="381"/>
      <c r="F407" s="381"/>
      <c r="G407" s="381"/>
      <c r="H407" s="381"/>
      <c r="I407" s="248"/>
      <c r="J407" s="248"/>
      <c r="K407" s="248"/>
      <c r="L407" s="248"/>
      <c r="M407" s="248"/>
      <c r="N407" s="248"/>
      <c r="O407" s="248"/>
      <c r="P407" s="248"/>
      <c r="Q407" s="248"/>
      <c r="R407" s="248"/>
      <c r="S407" s="248"/>
      <c r="T407" s="248"/>
      <c r="U407" s="248"/>
      <c r="V407" s="248"/>
      <c r="W407" s="248"/>
      <c r="X407" s="248"/>
      <c r="Y407" s="248"/>
      <c r="Z407" s="248"/>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c r="BQ407" s="248"/>
      <c r="BR407" s="248"/>
      <c r="BS407" s="248"/>
      <c r="BT407" s="248"/>
      <c r="BU407" s="248"/>
      <c r="BV407" s="248"/>
      <c r="BW407" s="248"/>
      <c r="BX407" s="248"/>
      <c r="BY407" s="248"/>
    </row>
    <row r="408" spans="1:77" ht="12" customHeight="1" x14ac:dyDescent="0.25">
      <c r="A408" s="225"/>
      <c r="B408" s="225"/>
      <c r="C408" s="225"/>
      <c r="D408" s="381"/>
      <c r="E408" s="381"/>
      <c r="F408" s="381"/>
      <c r="G408" s="381"/>
      <c r="H408" s="381"/>
      <c r="I408" s="248"/>
      <c r="J408" s="248"/>
      <c r="K408" s="248"/>
      <c r="L408" s="248"/>
      <c r="M408" s="248"/>
      <c r="N408" s="248"/>
      <c r="O408" s="248"/>
      <c r="P408" s="248"/>
      <c r="Q408" s="248"/>
      <c r="R408" s="248"/>
      <c r="S408" s="248"/>
      <c r="T408" s="248"/>
      <c r="U408" s="248"/>
      <c r="V408" s="248"/>
      <c r="W408" s="248"/>
      <c r="X408" s="248"/>
      <c r="Y408" s="248"/>
      <c r="Z408" s="248"/>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c r="BQ408" s="248"/>
      <c r="BR408" s="248"/>
      <c r="BS408" s="248"/>
      <c r="BT408" s="248"/>
      <c r="BU408" s="248"/>
      <c r="BV408" s="248"/>
      <c r="BW408" s="248"/>
      <c r="BX408" s="248"/>
      <c r="BY408" s="248"/>
    </row>
    <row r="409" spans="1:77" ht="12" customHeight="1" x14ac:dyDescent="0.25">
      <c r="A409" s="225"/>
      <c r="B409" s="225"/>
      <c r="C409" s="225"/>
      <c r="D409" s="381"/>
      <c r="E409" s="381"/>
      <c r="F409" s="381"/>
      <c r="G409" s="381"/>
      <c r="H409" s="381"/>
      <c r="I409" s="248"/>
      <c r="J409" s="248"/>
      <c r="K409" s="248"/>
      <c r="L409" s="248"/>
      <c r="M409" s="248"/>
      <c r="N409" s="248"/>
      <c r="O409" s="248"/>
      <c r="P409" s="248"/>
      <c r="Q409" s="248"/>
      <c r="R409" s="248"/>
      <c r="S409" s="248"/>
      <c r="T409" s="248"/>
      <c r="U409" s="248"/>
      <c r="V409" s="248"/>
      <c r="W409" s="248"/>
      <c r="X409" s="248"/>
      <c r="Y409" s="248"/>
      <c r="Z409" s="248"/>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c r="BQ409" s="248"/>
      <c r="BR409" s="248"/>
      <c r="BS409" s="248"/>
      <c r="BT409" s="248"/>
      <c r="BU409" s="248"/>
      <c r="BV409" s="248"/>
      <c r="BW409" s="248"/>
      <c r="BX409" s="248"/>
      <c r="BY409" s="248"/>
    </row>
    <row r="410" spans="1:77" ht="12" customHeight="1" x14ac:dyDescent="0.25">
      <c r="A410" s="225"/>
      <c r="B410" s="225"/>
      <c r="C410" s="225"/>
      <c r="D410" s="381"/>
      <c r="E410" s="381"/>
      <c r="F410" s="381"/>
      <c r="G410" s="381"/>
      <c r="H410" s="381"/>
      <c r="I410" s="248"/>
      <c r="J410" s="248"/>
      <c r="K410" s="248"/>
      <c r="L410" s="248"/>
      <c r="M410" s="248"/>
      <c r="N410" s="248"/>
      <c r="O410" s="248"/>
      <c r="P410" s="248"/>
      <c r="Q410" s="248"/>
      <c r="R410" s="248"/>
      <c r="S410" s="248"/>
      <c r="T410" s="248"/>
      <c r="U410" s="248"/>
      <c r="V410" s="248"/>
      <c r="W410" s="248"/>
      <c r="X410" s="248"/>
      <c r="Y410" s="248"/>
      <c r="Z410" s="248"/>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c r="BQ410" s="248"/>
      <c r="BR410" s="248"/>
      <c r="BS410" s="248"/>
      <c r="BT410" s="248"/>
      <c r="BU410" s="248"/>
      <c r="BV410" s="248"/>
      <c r="BW410" s="248"/>
      <c r="BX410" s="248"/>
      <c r="BY410" s="248"/>
    </row>
    <row r="411" spans="1:77" ht="12" customHeight="1" x14ac:dyDescent="0.25">
      <c r="A411" s="225"/>
      <c r="B411" s="225"/>
      <c r="C411" s="225"/>
      <c r="D411" s="381"/>
      <c r="E411" s="381"/>
      <c r="F411" s="381"/>
      <c r="G411" s="381"/>
      <c r="H411" s="381"/>
      <c r="I411" s="248"/>
      <c r="J411" s="248"/>
      <c r="K411" s="248"/>
      <c r="L411" s="248"/>
      <c r="M411" s="248"/>
      <c r="N411" s="248"/>
      <c r="O411" s="248"/>
      <c r="P411" s="248"/>
      <c r="Q411" s="248"/>
      <c r="R411" s="248"/>
      <c r="S411" s="248"/>
      <c r="T411" s="248"/>
      <c r="U411" s="248"/>
      <c r="V411" s="248"/>
      <c r="W411" s="248"/>
      <c r="X411" s="248"/>
      <c r="Y411" s="248"/>
      <c r="Z411" s="248"/>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c r="BQ411" s="248"/>
      <c r="BR411" s="248"/>
      <c r="BS411" s="248"/>
      <c r="BT411" s="248"/>
      <c r="BU411" s="248"/>
      <c r="BV411" s="248"/>
      <c r="BW411" s="248"/>
      <c r="BX411" s="248"/>
      <c r="BY411" s="248"/>
    </row>
    <row r="412" spans="1:77" ht="12" customHeight="1" x14ac:dyDescent="0.25">
      <c r="A412" s="225"/>
      <c r="B412" s="225"/>
      <c r="C412" s="225"/>
      <c r="D412" s="381"/>
      <c r="E412" s="381"/>
      <c r="F412" s="381"/>
      <c r="G412" s="381"/>
      <c r="H412" s="381"/>
      <c r="I412" s="248"/>
      <c r="J412" s="248"/>
      <c r="K412" s="248"/>
      <c r="L412" s="248"/>
      <c r="M412" s="248"/>
      <c r="N412" s="248"/>
      <c r="O412" s="248"/>
      <c r="P412" s="248"/>
      <c r="Q412" s="248"/>
      <c r="R412" s="248"/>
      <c r="S412" s="248"/>
      <c r="T412" s="248"/>
      <c r="U412" s="248"/>
      <c r="V412" s="248"/>
      <c r="W412" s="248"/>
      <c r="X412" s="248"/>
      <c r="Y412" s="248"/>
      <c r="Z412" s="248"/>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c r="BQ412" s="248"/>
      <c r="BR412" s="248"/>
      <c r="BS412" s="248"/>
      <c r="BT412" s="248"/>
      <c r="BU412" s="248"/>
      <c r="BV412" s="248"/>
      <c r="BW412" s="248"/>
      <c r="BX412" s="248"/>
      <c r="BY412" s="248"/>
    </row>
    <row r="413" spans="1:77" ht="12" customHeight="1" x14ac:dyDescent="0.25">
      <c r="A413" s="225"/>
      <c r="B413" s="225"/>
      <c r="C413" s="225"/>
      <c r="D413" s="381"/>
      <c r="E413" s="381"/>
      <c r="F413" s="381"/>
      <c r="G413" s="381"/>
      <c r="H413" s="381"/>
      <c r="I413" s="248"/>
      <c r="J413" s="248"/>
      <c r="K413" s="248"/>
      <c r="L413" s="248"/>
      <c r="M413" s="248"/>
      <c r="N413" s="248"/>
      <c r="O413" s="248"/>
      <c r="P413" s="248"/>
      <c r="Q413" s="248"/>
      <c r="R413" s="248"/>
      <c r="S413" s="248"/>
      <c r="T413" s="248"/>
      <c r="U413" s="248"/>
      <c r="V413" s="248"/>
      <c r="W413" s="248"/>
      <c r="X413" s="248"/>
      <c r="Y413" s="248"/>
      <c r="Z413" s="248"/>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c r="BQ413" s="248"/>
      <c r="BR413" s="248"/>
      <c r="BS413" s="248"/>
      <c r="BT413" s="248"/>
      <c r="BU413" s="248"/>
      <c r="BV413" s="248"/>
      <c r="BW413" s="248"/>
      <c r="BX413" s="248"/>
      <c r="BY413" s="248"/>
    </row>
    <row r="414" spans="1:77" ht="12" customHeight="1" x14ac:dyDescent="0.25">
      <c r="A414" s="225"/>
      <c r="B414" s="225"/>
      <c r="C414" s="225"/>
      <c r="D414" s="381"/>
      <c r="E414" s="381"/>
      <c r="F414" s="381"/>
      <c r="G414" s="381"/>
      <c r="H414" s="381"/>
      <c r="I414" s="248"/>
      <c r="J414" s="248"/>
      <c r="K414" s="248"/>
      <c r="L414" s="248"/>
      <c r="M414" s="248"/>
      <c r="N414" s="248"/>
      <c r="O414" s="248"/>
      <c r="P414" s="248"/>
      <c r="Q414" s="248"/>
      <c r="R414" s="248"/>
      <c r="S414" s="248"/>
      <c r="T414" s="248"/>
      <c r="U414" s="248"/>
      <c r="V414" s="248"/>
      <c r="W414" s="248"/>
      <c r="X414" s="248"/>
      <c r="Y414" s="248"/>
      <c r="Z414" s="248"/>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c r="BQ414" s="248"/>
      <c r="BR414" s="248"/>
      <c r="BS414" s="248"/>
      <c r="BT414" s="248"/>
      <c r="BU414" s="248"/>
      <c r="BV414" s="248"/>
      <c r="BW414" s="248"/>
      <c r="BX414" s="248"/>
      <c r="BY414" s="248"/>
    </row>
    <row r="415" spans="1:77" ht="12" customHeight="1" x14ac:dyDescent="0.25">
      <c r="A415" s="225"/>
      <c r="B415" s="225"/>
      <c r="C415" s="225"/>
      <c r="D415" s="381"/>
      <c r="E415" s="381"/>
      <c r="F415" s="381"/>
      <c r="G415" s="381"/>
      <c r="H415" s="381"/>
      <c r="I415" s="248"/>
      <c r="J415" s="248"/>
      <c r="K415" s="248"/>
      <c r="L415" s="248"/>
      <c r="M415" s="248"/>
      <c r="N415" s="248"/>
      <c r="O415" s="248"/>
      <c r="P415" s="248"/>
      <c r="Q415" s="248"/>
      <c r="R415" s="248"/>
      <c r="S415" s="248"/>
      <c r="T415" s="248"/>
      <c r="U415" s="248"/>
      <c r="V415" s="248"/>
      <c r="W415" s="248"/>
      <c r="X415" s="248"/>
      <c r="Y415" s="248"/>
      <c r="Z415" s="248"/>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c r="BQ415" s="248"/>
      <c r="BR415" s="248"/>
      <c r="BS415" s="248"/>
      <c r="BT415" s="248"/>
      <c r="BU415" s="248"/>
      <c r="BV415" s="248"/>
      <c r="BW415" s="248"/>
      <c r="BX415" s="248"/>
      <c r="BY415" s="248"/>
    </row>
    <row r="416" spans="1:77" ht="12" customHeight="1" x14ac:dyDescent="0.25">
      <c r="A416" s="225"/>
      <c r="B416" s="225"/>
      <c r="C416" s="225"/>
      <c r="D416" s="381"/>
      <c r="E416" s="381"/>
      <c r="F416" s="381"/>
      <c r="G416" s="381"/>
      <c r="H416" s="381"/>
      <c r="I416" s="248"/>
      <c r="J416" s="248"/>
      <c r="K416" s="248"/>
      <c r="L416" s="248"/>
      <c r="M416" s="248"/>
      <c r="N416" s="248"/>
      <c r="O416" s="248"/>
      <c r="P416" s="248"/>
      <c r="Q416" s="248"/>
      <c r="R416" s="248"/>
      <c r="S416" s="248"/>
      <c r="T416" s="248"/>
      <c r="U416" s="248"/>
      <c r="V416" s="248"/>
      <c r="W416" s="248"/>
      <c r="X416" s="248"/>
      <c r="Y416" s="248"/>
      <c r="Z416" s="248"/>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c r="BQ416" s="248"/>
      <c r="BR416" s="248"/>
      <c r="BS416" s="248"/>
      <c r="BT416" s="248"/>
      <c r="BU416" s="248"/>
      <c r="BV416" s="248"/>
      <c r="BW416" s="248"/>
      <c r="BX416" s="248"/>
      <c r="BY416" s="248"/>
    </row>
    <row r="417" spans="1:77" ht="12" customHeight="1" x14ac:dyDescent="0.25">
      <c r="A417" s="225"/>
      <c r="B417" s="225"/>
      <c r="C417" s="225"/>
      <c r="D417" s="381"/>
      <c r="E417" s="381"/>
      <c r="F417" s="381"/>
      <c r="G417" s="381"/>
      <c r="H417" s="381"/>
      <c r="I417" s="248"/>
      <c r="J417" s="248"/>
      <c r="K417" s="248"/>
      <c r="L417" s="248"/>
      <c r="M417" s="248"/>
      <c r="N417" s="248"/>
      <c r="O417" s="248"/>
      <c r="P417" s="248"/>
      <c r="Q417" s="248"/>
      <c r="R417" s="248"/>
      <c r="S417" s="248"/>
      <c r="T417" s="248"/>
      <c r="U417" s="248"/>
      <c r="V417" s="248"/>
      <c r="W417" s="248"/>
      <c r="X417" s="248"/>
      <c r="Y417" s="248"/>
      <c r="Z417" s="248"/>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c r="BQ417" s="248"/>
      <c r="BR417" s="248"/>
      <c r="BS417" s="248"/>
      <c r="BT417" s="248"/>
      <c r="BU417" s="248"/>
      <c r="BV417" s="248"/>
      <c r="BW417" s="248"/>
      <c r="BX417" s="248"/>
      <c r="BY417" s="248"/>
    </row>
    <row r="418" spans="1:77" ht="12" customHeight="1" x14ac:dyDescent="0.25">
      <c r="A418" s="225"/>
      <c r="B418" s="225"/>
      <c r="C418" s="225"/>
      <c r="D418" s="381"/>
      <c r="E418" s="381"/>
      <c r="F418" s="381"/>
      <c r="G418" s="381"/>
      <c r="H418" s="381"/>
      <c r="I418" s="248"/>
      <c r="J418" s="248"/>
      <c r="K418" s="248"/>
      <c r="L418" s="248"/>
      <c r="M418" s="248"/>
      <c r="N418" s="248"/>
      <c r="O418" s="248"/>
      <c r="P418" s="248"/>
      <c r="Q418" s="248"/>
      <c r="R418" s="248"/>
      <c r="S418" s="248"/>
      <c r="T418" s="248"/>
      <c r="U418" s="248"/>
      <c r="V418" s="248"/>
      <c r="W418" s="248"/>
      <c r="X418" s="248"/>
      <c r="Y418" s="248"/>
      <c r="Z418" s="248"/>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c r="BQ418" s="248"/>
      <c r="BR418" s="248"/>
      <c r="BS418" s="248"/>
      <c r="BT418" s="248"/>
      <c r="BU418" s="248"/>
      <c r="BV418" s="248"/>
      <c r="BW418" s="248"/>
      <c r="BX418" s="248"/>
      <c r="BY418" s="248"/>
    </row>
    <row r="419" spans="1:77" ht="12" customHeight="1" x14ac:dyDescent="0.25">
      <c r="A419" s="225"/>
      <c r="B419" s="225"/>
      <c r="C419" s="225"/>
      <c r="D419" s="381"/>
      <c r="E419" s="381"/>
      <c r="F419" s="381"/>
      <c r="G419" s="381"/>
      <c r="H419" s="381"/>
      <c r="I419" s="248"/>
      <c r="J419" s="248"/>
      <c r="K419" s="248"/>
      <c r="L419" s="248"/>
      <c r="M419" s="248"/>
      <c r="N419" s="248"/>
      <c r="O419" s="248"/>
      <c r="P419" s="248"/>
      <c r="Q419" s="248"/>
      <c r="R419" s="248"/>
      <c r="S419" s="248"/>
      <c r="T419" s="248"/>
      <c r="U419" s="248"/>
      <c r="V419" s="248"/>
      <c r="W419" s="248"/>
      <c r="X419" s="248"/>
      <c r="Y419" s="248"/>
      <c r="Z419" s="248"/>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c r="BQ419" s="248"/>
      <c r="BR419" s="248"/>
      <c r="BS419" s="248"/>
      <c r="BT419" s="248"/>
      <c r="BU419" s="248"/>
      <c r="BV419" s="248"/>
      <c r="BW419" s="248"/>
      <c r="BX419" s="248"/>
      <c r="BY419" s="248"/>
    </row>
    <row r="420" spans="1:77" ht="12" customHeight="1" x14ac:dyDescent="0.25">
      <c r="A420" s="225"/>
      <c r="B420" s="225"/>
      <c r="C420" s="225"/>
      <c r="D420" s="381"/>
      <c r="E420" s="381"/>
      <c r="F420" s="381"/>
      <c r="G420" s="381"/>
      <c r="H420" s="381"/>
      <c r="I420" s="248"/>
      <c r="J420" s="248"/>
      <c r="K420" s="248"/>
      <c r="L420" s="248"/>
      <c r="M420" s="248"/>
      <c r="N420" s="248"/>
      <c r="O420" s="248"/>
      <c r="P420" s="248"/>
      <c r="Q420" s="248"/>
      <c r="R420" s="248"/>
      <c r="S420" s="248"/>
      <c r="T420" s="248"/>
      <c r="U420" s="248"/>
      <c r="V420" s="248"/>
      <c r="W420" s="248"/>
      <c r="X420" s="248"/>
      <c r="Y420" s="248"/>
      <c r="Z420" s="248"/>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248"/>
      <c r="BR420" s="248"/>
      <c r="BS420" s="248"/>
      <c r="BT420" s="248"/>
      <c r="BU420" s="248"/>
      <c r="BV420" s="248"/>
      <c r="BW420" s="248"/>
      <c r="BX420" s="248"/>
      <c r="BY420" s="248"/>
    </row>
    <row r="421" spans="1:77" ht="12" customHeight="1" x14ac:dyDescent="0.25">
      <c r="A421" s="225"/>
      <c r="B421" s="225"/>
      <c r="C421" s="225"/>
      <c r="D421" s="381"/>
      <c r="E421" s="381"/>
      <c r="F421" s="381"/>
      <c r="G421" s="381"/>
      <c r="H421" s="381"/>
      <c r="I421" s="248"/>
      <c r="J421" s="248"/>
      <c r="K421" s="248"/>
      <c r="L421" s="248"/>
      <c r="M421" s="248"/>
      <c r="N421" s="248"/>
      <c r="O421" s="248"/>
      <c r="P421" s="248"/>
      <c r="Q421" s="248"/>
      <c r="R421" s="248"/>
      <c r="S421" s="248"/>
      <c r="T421" s="248"/>
      <c r="U421" s="248"/>
      <c r="V421" s="248"/>
      <c r="W421" s="248"/>
      <c r="X421" s="248"/>
      <c r="Y421" s="248"/>
      <c r="Z421" s="248"/>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248"/>
      <c r="BR421" s="248"/>
      <c r="BS421" s="248"/>
      <c r="BT421" s="248"/>
      <c r="BU421" s="248"/>
      <c r="BV421" s="248"/>
      <c r="BW421" s="248"/>
      <c r="BX421" s="248"/>
      <c r="BY421" s="248"/>
    </row>
    <row r="422" spans="1:77" ht="12" customHeight="1" x14ac:dyDescent="0.25">
      <c r="A422" s="225"/>
      <c r="B422" s="225"/>
      <c r="C422" s="225"/>
      <c r="D422" s="381"/>
      <c r="E422" s="381"/>
      <c r="F422" s="381"/>
      <c r="G422" s="381"/>
      <c r="H422" s="381"/>
      <c r="I422" s="248"/>
      <c r="J422" s="248"/>
      <c r="K422" s="248"/>
      <c r="L422" s="248"/>
      <c r="M422" s="248"/>
      <c r="N422" s="248"/>
      <c r="O422" s="248"/>
      <c r="P422" s="248"/>
      <c r="Q422" s="248"/>
      <c r="R422" s="248"/>
      <c r="S422" s="248"/>
      <c r="T422" s="248"/>
      <c r="U422" s="248"/>
      <c r="V422" s="248"/>
      <c r="W422" s="248"/>
      <c r="X422" s="248"/>
      <c r="Y422" s="248"/>
      <c r="Z422" s="248"/>
      <c r="AA422" s="248"/>
      <c r="AB422" s="248"/>
      <c r="AC422" s="248"/>
      <c r="AD422" s="248"/>
      <c r="AE422" s="248"/>
      <c r="AF422" s="248"/>
      <c r="AG422" s="248"/>
      <c r="AH422" s="248"/>
      <c r="AI422" s="248"/>
      <c r="AJ422" s="248"/>
      <c r="AK422" s="248"/>
      <c r="AL422" s="248"/>
      <c r="AM422" s="248"/>
      <c r="AN422" s="248"/>
      <c r="AO422" s="248"/>
      <c r="AP422" s="248"/>
      <c r="AQ422" s="248"/>
      <c r="AR422" s="248"/>
      <c r="AS422" s="248"/>
      <c r="AT422" s="248"/>
      <c r="AU422" s="248"/>
      <c r="AV422" s="248"/>
      <c r="AW422" s="248"/>
      <c r="AX422" s="248"/>
      <c r="AY422" s="248"/>
      <c r="AZ422" s="248"/>
      <c r="BA422" s="248"/>
      <c r="BB422" s="248"/>
      <c r="BC422" s="248"/>
      <c r="BD422" s="248"/>
      <c r="BE422" s="248"/>
      <c r="BF422" s="248"/>
      <c r="BG422" s="248"/>
      <c r="BH422" s="248"/>
      <c r="BI422" s="248"/>
      <c r="BJ422" s="248"/>
      <c r="BK422" s="248"/>
      <c r="BL422" s="248"/>
      <c r="BM422" s="248"/>
      <c r="BN422" s="248"/>
      <c r="BO422" s="248"/>
      <c r="BP422" s="248"/>
      <c r="BQ422" s="248"/>
      <c r="BR422" s="248"/>
      <c r="BS422" s="248"/>
      <c r="BT422" s="248"/>
      <c r="BU422" s="248"/>
      <c r="BV422" s="248"/>
      <c r="BW422" s="248"/>
      <c r="BX422" s="248"/>
      <c r="BY422" s="248"/>
    </row>
    <row r="423" spans="1:77" ht="12" customHeight="1" x14ac:dyDescent="0.25">
      <c r="A423" s="225"/>
      <c r="B423" s="225"/>
      <c r="C423" s="225"/>
      <c r="D423" s="381"/>
      <c r="E423" s="381"/>
      <c r="F423" s="381"/>
      <c r="G423" s="381"/>
      <c r="H423" s="381"/>
      <c r="I423" s="248"/>
      <c r="J423" s="248"/>
      <c r="K423" s="248"/>
      <c r="L423" s="248"/>
      <c r="M423" s="248"/>
      <c r="N423" s="248"/>
      <c r="O423" s="248"/>
      <c r="P423" s="248"/>
      <c r="Q423" s="248"/>
      <c r="R423" s="248"/>
      <c r="S423" s="248"/>
      <c r="T423" s="248"/>
      <c r="U423" s="248"/>
      <c r="V423" s="248"/>
      <c r="W423" s="248"/>
      <c r="X423" s="248"/>
      <c r="Y423" s="248"/>
      <c r="Z423" s="248"/>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c r="BQ423" s="248"/>
      <c r="BR423" s="248"/>
      <c r="BS423" s="248"/>
      <c r="BT423" s="248"/>
      <c r="BU423" s="248"/>
      <c r="BV423" s="248"/>
      <c r="BW423" s="248"/>
      <c r="BX423" s="248"/>
      <c r="BY423" s="248"/>
    </row>
    <row r="424" spans="1:77" ht="12" customHeight="1" x14ac:dyDescent="0.25">
      <c r="A424" s="225"/>
      <c r="B424" s="225"/>
      <c r="C424" s="225"/>
      <c r="D424" s="381"/>
      <c r="E424" s="381"/>
      <c r="F424" s="381"/>
      <c r="G424" s="381"/>
      <c r="H424" s="381"/>
      <c r="I424" s="248"/>
      <c r="J424" s="248"/>
      <c r="K424" s="248"/>
      <c r="L424" s="248"/>
      <c r="M424" s="248"/>
      <c r="N424" s="248"/>
      <c r="O424" s="248"/>
      <c r="P424" s="248"/>
      <c r="Q424" s="248"/>
      <c r="R424" s="248"/>
      <c r="S424" s="248"/>
      <c r="T424" s="248"/>
      <c r="U424" s="248"/>
      <c r="V424" s="248"/>
      <c r="W424" s="248"/>
      <c r="X424" s="248"/>
      <c r="Y424" s="248"/>
      <c r="Z424" s="248"/>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c r="BQ424" s="248"/>
      <c r="BR424" s="248"/>
      <c r="BS424" s="248"/>
      <c r="BT424" s="248"/>
      <c r="BU424" s="248"/>
      <c r="BV424" s="248"/>
      <c r="BW424" s="248"/>
      <c r="BX424" s="248"/>
      <c r="BY424" s="248"/>
    </row>
    <row r="425" spans="1:77" ht="12" customHeight="1" x14ac:dyDescent="0.25">
      <c r="A425" s="225"/>
      <c r="B425" s="225"/>
      <c r="C425" s="225"/>
      <c r="D425" s="381"/>
      <c r="E425" s="381"/>
      <c r="F425" s="381"/>
      <c r="G425" s="381"/>
      <c r="H425" s="381"/>
      <c r="I425" s="248"/>
      <c r="J425" s="248"/>
      <c r="K425" s="248"/>
      <c r="L425" s="248"/>
      <c r="M425" s="248"/>
      <c r="N425" s="248"/>
      <c r="O425" s="248"/>
      <c r="P425" s="248"/>
      <c r="Q425" s="248"/>
      <c r="R425" s="248"/>
      <c r="S425" s="248"/>
      <c r="T425" s="248"/>
      <c r="U425" s="248"/>
      <c r="V425" s="248"/>
      <c r="W425" s="248"/>
      <c r="X425" s="248"/>
      <c r="Y425" s="248"/>
      <c r="Z425" s="248"/>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c r="BQ425" s="248"/>
      <c r="BR425" s="248"/>
      <c r="BS425" s="248"/>
      <c r="BT425" s="248"/>
      <c r="BU425" s="248"/>
      <c r="BV425" s="248"/>
      <c r="BW425" s="248"/>
      <c r="BX425" s="248"/>
      <c r="BY425" s="248"/>
    </row>
    <row r="426" spans="1:77" ht="12" customHeight="1" x14ac:dyDescent="0.25">
      <c r="A426" s="225"/>
      <c r="B426" s="225"/>
      <c r="C426" s="225"/>
      <c r="D426" s="381"/>
      <c r="E426" s="381"/>
      <c r="F426" s="381"/>
      <c r="G426" s="381"/>
      <c r="H426" s="381"/>
      <c r="I426" s="248"/>
      <c r="J426" s="248"/>
      <c r="K426" s="248"/>
      <c r="L426" s="248"/>
      <c r="M426" s="248"/>
      <c r="N426" s="248"/>
      <c r="O426" s="248"/>
      <c r="P426" s="248"/>
      <c r="Q426" s="248"/>
      <c r="R426" s="248"/>
      <c r="S426" s="248"/>
      <c r="T426" s="248"/>
      <c r="U426" s="248"/>
      <c r="V426" s="248"/>
      <c r="W426" s="248"/>
      <c r="X426" s="248"/>
      <c r="Y426" s="248"/>
      <c r="Z426" s="248"/>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c r="BQ426" s="248"/>
      <c r="BR426" s="248"/>
      <c r="BS426" s="248"/>
      <c r="BT426" s="248"/>
      <c r="BU426" s="248"/>
      <c r="BV426" s="248"/>
      <c r="BW426" s="248"/>
      <c r="BX426" s="248"/>
      <c r="BY426" s="248"/>
    </row>
    <row r="427" spans="1:77" ht="12" customHeight="1" x14ac:dyDescent="0.25">
      <c r="A427" s="225"/>
      <c r="B427" s="225"/>
      <c r="C427" s="225"/>
      <c r="D427" s="381"/>
      <c r="E427" s="381"/>
      <c r="F427" s="381"/>
      <c r="G427" s="381"/>
      <c r="H427" s="381"/>
      <c r="I427" s="248"/>
      <c r="J427" s="248"/>
      <c r="K427" s="248"/>
      <c r="L427" s="248"/>
      <c r="M427" s="248"/>
      <c r="N427" s="248"/>
      <c r="O427" s="248"/>
      <c r="P427" s="248"/>
      <c r="Q427" s="248"/>
      <c r="R427" s="248"/>
      <c r="S427" s="248"/>
      <c r="T427" s="248"/>
      <c r="U427" s="248"/>
      <c r="V427" s="248"/>
      <c r="W427" s="248"/>
      <c r="X427" s="248"/>
      <c r="Y427" s="248"/>
      <c r="Z427" s="248"/>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c r="BQ427" s="248"/>
      <c r="BR427" s="248"/>
      <c r="BS427" s="248"/>
      <c r="BT427" s="248"/>
      <c r="BU427" s="248"/>
      <c r="BV427" s="248"/>
      <c r="BW427" s="248"/>
      <c r="BX427" s="248"/>
      <c r="BY427" s="248"/>
    </row>
    <row r="428" spans="1:77" ht="12" customHeight="1" x14ac:dyDescent="0.25">
      <c r="A428" s="225"/>
      <c r="B428" s="225"/>
      <c r="C428" s="225"/>
      <c r="D428" s="381"/>
      <c r="E428" s="381"/>
      <c r="F428" s="381"/>
      <c r="G428" s="381"/>
      <c r="H428" s="381"/>
      <c r="I428" s="248"/>
      <c r="J428" s="248"/>
      <c r="K428" s="248"/>
      <c r="L428" s="248"/>
      <c r="M428" s="248"/>
      <c r="N428" s="248"/>
      <c r="O428" s="248"/>
      <c r="P428" s="248"/>
      <c r="Q428" s="248"/>
      <c r="R428" s="248"/>
      <c r="S428" s="248"/>
      <c r="T428" s="248"/>
      <c r="U428" s="248"/>
      <c r="V428" s="248"/>
      <c r="W428" s="248"/>
      <c r="X428" s="248"/>
      <c r="Y428" s="248"/>
      <c r="Z428" s="248"/>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c r="BQ428" s="248"/>
      <c r="BR428" s="248"/>
      <c r="BS428" s="248"/>
      <c r="BT428" s="248"/>
      <c r="BU428" s="248"/>
      <c r="BV428" s="248"/>
      <c r="BW428" s="248"/>
      <c r="BX428" s="248"/>
      <c r="BY428" s="248"/>
    </row>
    <row r="429" spans="1:77" ht="12" customHeight="1" x14ac:dyDescent="0.25">
      <c r="A429" s="225"/>
      <c r="B429" s="225"/>
      <c r="C429" s="225"/>
      <c r="D429" s="381"/>
      <c r="E429" s="381"/>
      <c r="F429" s="381"/>
      <c r="G429" s="381"/>
      <c r="H429" s="381"/>
      <c r="I429" s="248"/>
      <c r="J429" s="248"/>
      <c r="K429" s="248"/>
      <c r="L429" s="248"/>
      <c r="M429" s="248"/>
      <c r="N429" s="248"/>
      <c r="O429" s="248"/>
      <c r="P429" s="248"/>
      <c r="Q429" s="248"/>
      <c r="R429" s="248"/>
      <c r="S429" s="248"/>
      <c r="T429" s="248"/>
      <c r="U429" s="248"/>
      <c r="V429" s="248"/>
      <c r="W429" s="248"/>
      <c r="X429" s="248"/>
      <c r="Y429" s="248"/>
      <c r="Z429" s="248"/>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c r="BQ429" s="248"/>
      <c r="BR429" s="248"/>
      <c r="BS429" s="248"/>
      <c r="BT429" s="248"/>
      <c r="BU429" s="248"/>
      <c r="BV429" s="248"/>
      <c r="BW429" s="248"/>
      <c r="BX429" s="248"/>
      <c r="BY429" s="248"/>
    </row>
    <row r="430" spans="1:77" ht="12" customHeight="1" x14ac:dyDescent="0.25">
      <c r="A430" s="225"/>
      <c r="B430" s="225"/>
      <c r="C430" s="225"/>
      <c r="D430" s="381"/>
      <c r="E430" s="381"/>
      <c r="F430" s="381"/>
      <c r="G430" s="381"/>
      <c r="H430" s="381"/>
      <c r="I430" s="248"/>
      <c r="J430" s="248"/>
      <c r="K430" s="248"/>
      <c r="L430" s="248"/>
      <c r="M430" s="248"/>
      <c r="N430" s="248"/>
      <c r="O430" s="248"/>
      <c r="P430" s="248"/>
      <c r="Q430" s="248"/>
      <c r="R430" s="248"/>
      <c r="S430" s="248"/>
      <c r="T430" s="248"/>
      <c r="U430" s="248"/>
      <c r="V430" s="248"/>
      <c r="W430" s="248"/>
      <c r="X430" s="248"/>
      <c r="Y430" s="248"/>
      <c r="Z430" s="248"/>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c r="BQ430" s="248"/>
      <c r="BR430" s="248"/>
      <c r="BS430" s="248"/>
      <c r="BT430" s="248"/>
      <c r="BU430" s="248"/>
      <c r="BV430" s="248"/>
      <c r="BW430" s="248"/>
      <c r="BX430" s="248"/>
      <c r="BY430" s="248"/>
    </row>
    <row r="431" spans="1:77" ht="12" customHeight="1" x14ac:dyDescent="0.25">
      <c r="A431" s="225"/>
      <c r="B431" s="225"/>
      <c r="C431" s="225"/>
      <c r="D431" s="381"/>
      <c r="E431" s="381"/>
      <c r="F431" s="381"/>
      <c r="G431" s="381"/>
      <c r="H431" s="381"/>
      <c r="I431" s="248"/>
      <c r="J431" s="248"/>
      <c r="K431" s="248"/>
      <c r="L431" s="248"/>
      <c r="M431" s="248"/>
      <c r="N431" s="248"/>
      <c r="O431" s="248"/>
      <c r="P431" s="248"/>
      <c r="Q431" s="248"/>
      <c r="R431" s="248"/>
      <c r="S431" s="248"/>
      <c r="T431" s="248"/>
      <c r="U431" s="248"/>
      <c r="V431" s="248"/>
      <c r="W431" s="248"/>
      <c r="X431" s="248"/>
      <c r="Y431" s="248"/>
      <c r="Z431" s="248"/>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c r="BQ431" s="248"/>
      <c r="BR431" s="248"/>
      <c r="BS431" s="248"/>
      <c r="BT431" s="248"/>
      <c r="BU431" s="248"/>
      <c r="BV431" s="248"/>
      <c r="BW431" s="248"/>
      <c r="BX431" s="248"/>
      <c r="BY431" s="248"/>
    </row>
    <row r="432" spans="1:77" ht="12" customHeight="1" x14ac:dyDescent="0.25">
      <c r="A432" s="225"/>
      <c r="B432" s="225"/>
      <c r="C432" s="225"/>
      <c r="D432" s="381"/>
      <c r="E432" s="381"/>
      <c r="F432" s="381"/>
      <c r="G432" s="381"/>
      <c r="H432" s="381"/>
      <c r="I432" s="248"/>
      <c r="J432" s="248"/>
      <c r="K432" s="248"/>
      <c r="L432" s="248"/>
      <c r="M432" s="248"/>
      <c r="N432" s="248"/>
      <c r="O432" s="248"/>
      <c r="P432" s="248"/>
      <c r="Q432" s="248"/>
      <c r="R432" s="248"/>
      <c r="S432" s="248"/>
      <c r="T432" s="248"/>
      <c r="U432" s="248"/>
      <c r="V432" s="248"/>
      <c r="W432" s="248"/>
      <c r="X432" s="248"/>
      <c r="Y432" s="248"/>
      <c r="Z432" s="248"/>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c r="BQ432" s="248"/>
      <c r="BR432" s="248"/>
      <c r="BS432" s="248"/>
      <c r="BT432" s="248"/>
      <c r="BU432" s="248"/>
      <c r="BV432" s="248"/>
      <c r="BW432" s="248"/>
      <c r="BX432" s="248"/>
      <c r="BY432" s="248"/>
    </row>
    <row r="433" spans="1:77" ht="12" customHeight="1" x14ac:dyDescent="0.25">
      <c r="A433" s="225"/>
      <c r="B433" s="225"/>
      <c r="C433" s="225"/>
      <c r="D433" s="381"/>
      <c r="E433" s="381"/>
      <c r="F433" s="381"/>
      <c r="G433" s="381"/>
      <c r="H433" s="381"/>
      <c r="I433" s="248"/>
      <c r="J433" s="248"/>
      <c r="K433" s="248"/>
      <c r="L433" s="248"/>
      <c r="M433" s="248"/>
      <c r="N433" s="248"/>
      <c r="O433" s="248"/>
      <c r="P433" s="248"/>
      <c r="Q433" s="248"/>
      <c r="R433" s="248"/>
      <c r="S433" s="248"/>
      <c r="T433" s="248"/>
      <c r="U433" s="248"/>
      <c r="V433" s="248"/>
      <c r="W433" s="248"/>
      <c r="X433" s="248"/>
      <c r="Y433" s="248"/>
      <c r="Z433" s="248"/>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c r="BQ433" s="248"/>
      <c r="BR433" s="248"/>
      <c r="BS433" s="248"/>
      <c r="BT433" s="248"/>
      <c r="BU433" s="248"/>
      <c r="BV433" s="248"/>
      <c r="BW433" s="248"/>
      <c r="BX433" s="248"/>
      <c r="BY433" s="248"/>
    </row>
    <row r="434" spans="1:77" ht="12" customHeight="1" x14ac:dyDescent="0.25">
      <c r="A434" s="225"/>
      <c r="B434" s="225"/>
      <c r="C434" s="225"/>
      <c r="D434" s="381"/>
      <c r="E434" s="381"/>
      <c r="F434" s="381"/>
      <c r="G434" s="381"/>
      <c r="H434" s="381"/>
      <c r="I434" s="248"/>
      <c r="J434" s="248"/>
      <c r="K434" s="248"/>
      <c r="L434" s="248"/>
      <c r="M434" s="248"/>
      <c r="N434" s="248"/>
      <c r="O434" s="248"/>
      <c r="P434" s="248"/>
      <c r="Q434" s="248"/>
      <c r="R434" s="248"/>
      <c r="S434" s="248"/>
      <c r="T434" s="248"/>
      <c r="U434" s="248"/>
      <c r="V434" s="248"/>
      <c r="W434" s="248"/>
      <c r="X434" s="248"/>
      <c r="Y434" s="248"/>
      <c r="Z434" s="248"/>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c r="BQ434" s="248"/>
      <c r="BR434" s="248"/>
      <c r="BS434" s="248"/>
      <c r="BT434" s="248"/>
      <c r="BU434" s="248"/>
      <c r="BV434" s="248"/>
      <c r="BW434" s="248"/>
      <c r="BX434" s="248"/>
      <c r="BY434" s="248"/>
    </row>
    <row r="435" spans="1:77" ht="12" customHeight="1" x14ac:dyDescent="0.25">
      <c r="A435" s="225"/>
      <c r="B435" s="225"/>
      <c r="C435" s="225"/>
      <c r="D435" s="381"/>
      <c r="E435" s="381"/>
      <c r="F435" s="381"/>
      <c r="G435" s="381"/>
      <c r="H435" s="381"/>
      <c r="I435" s="248"/>
      <c r="J435" s="248"/>
      <c r="K435" s="248"/>
      <c r="L435" s="248"/>
      <c r="M435" s="248"/>
      <c r="N435" s="248"/>
      <c r="O435" s="248"/>
      <c r="P435" s="248"/>
      <c r="Q435" s="248"/>
      <c r="R435" s="248"/>
      <c r="S435" s="248"/>
      <c r="T435" s="248"/>
      <c r="U435" s="248"/>
      <c r="V435" s="248"/>
      <c r="W435" s="248"/>
      <c r="X435" s="248"/>
      <c r="Y435" s="248"/>
      <c r="Z435" s="248"/>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c r="BQ435" s="248"/>
      <c r="BR435" s="248"/>
      <c r="BS435" s="248"/>
      <c r="BT435" s="248"/>
      <c r="BU435" s="248"/>
      <c r="BV435" s="248"/>
      <c r="BW435" s="248"/>
      <c r="BX435" s="248"/>
      <c r="BY435" s="248"/>
    </row>
    <row r="436" spans="1:77" ht="12" customHeight="1" x14ac:dyDescent="0.25">
      <c r="A436" s="225"/>
      <c r="B436" s="225"/>
      <c r="C436" s="225"/>
      <c r="D436" s="381"/>
      <c r="E436" s="381"/>
      <c r="F436" s="381"/>
      <c r="G436" s="381"/>
      <c r="H436" s="381"/>
      <c r="I436" s="248"/>
      <c r="J436" s="248"/>
      <c r="K436" s="248"/>
      <c r="L436" s="248"/>
      <c r="M436" s="248"/>
      <c r="N436" s="248"/>
      <c r="O436" s="248"/>
      <c r="P436" s="248"/>
      <c r="Q436" s="248"/>
      <c r="R436" s="248"/>
      <c r="S436" s="248"/>
      <c r="T436" s="248"/>
      <c r="U436" s="248"/>
      <c r="V436" s="248"/>
      <c r="W436" s="248"/>
      <c r="X436" s="248"/>
      <c r="Y436" s="248"/>
      <c r="Z436" s="248"/>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c r="BQ436" s="248"/>
      <c r="BR436" s="248"/>
      <c r="BS436" s="248"/>
      <c r="BT436" s="248"/>
      <c r="BU436" s="248"/>
      <c r="BV436" s="248"/>
      <c r="BW436" s="248"/>
      <c r="BX436" s="248"/>
      <c r="BY436" s="248"/>
    </row>
    <row r="437" spans="1:77" ht="12" customHeight="1" x14ac:dyDescent="0.25">
      <c r="A437" s="225"/>
      <c r="B437" s="225"/>
      <c r="C437" s="225"/>
      <c r="D437" s="381"/>
      <c r="E437" s="381"/>
      <c r="F437" s="381"/>
      <c r="G437" s="381"/>
      <c r="H437" s="381"/>
      <c r="I437" s="248"/>
      <c r="J437" s="248"/>
      <c r="K437" s="248"/>
      <c r="L437" s="248"/>
      <c r="M437" s="248"/>
      <c r="N437" s="248"/>
      <c r="O437" s="248"/>
      <c r="P437" s="248"/>
      <c r="Q437" s="248"/>
      <c r="R437" s="248"/>
      <c r="S437" s="248"/>
      <c r="T437" s="248"/>
      <c r="U437" s="248"/>
      <c r="V437" s="248"/>
      <c r="W437" s="248"/>
      <c r="X437" s="248"/>
      <c r="Y437" s="248"/>
      <c r="Z437" s="248"/>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c r="BQ437" s="248"/>
      <c r="BR437" s="248"/>
      <c r="BS437" s="248"/>
      <c r="BT437" s="248"/>
      <c r="BU437" s="248"/>
      <c r="BV437" s="248"/>
      <c r="BW437" s="248"/>
      <c r="BX437" s="248"/>
      <c r="BY437" s="248"/>
    </row>
    <row r="438" spans="1:77" ht="12" customHeight="1" x14ac:dyDescent="0.25">
      <c r="A438" s="225"/>
      <c r="B438" s="225"/>
      <c r="C438" s="225"/>
      <c r="D438" s="381"/>
      <c r="E438" s="381"/>
      <c r="F438" s="381"/>
      <c r="G438" s="381"/>
      <c r="H438" s="381"/>
      <c r="I438" s="248"/>
      <c r="J438" s="248"/>
      <c r="K438" s="248"/>
      <c r="L438" s="248"/>
      <c r="M438" s="248"/>
      <c r="N438" s="248"/>
      <c r="O438" s="248"/>
      <c r="P438" s="248"/>
      <c r="Q438" s="248"/>
      <c r="R438" s="248"/>
      <c r="S438" s="248"/>
      <c r="T438" s="248"/>
      <c r="U438" s="248"/>
      <c r="V438" s="248"/>
      <c r="W438" s="248"/>
      <c r="X438" s="248"/>
      <c r="Y438" s="248"/>
      <c r="Z438" s="248"/>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c r="BQ438" s="248"/>
      <c r="BR438" s="248"/>
      <c r="BS438" s="248"/>
      <c r="BT438" s="248"/>
      <c r="BU438" s="248"/>
      <c r="BV438" s="248"/>
      <c r="BW438" s="248"/>
      <c r="BX438" s="248"/>
      <c r="BY438" s="248"/>
    </row>
    <row r="439" spans="1:77" ht="12" customHeight="1" x14ac:dyDescent="0.25">
      <c r="A439" s="225"/>
      <c r="B439" s="225"/>
      <c r="C439" s="225"/>
      <c r="D439" s="381"/>
      <c r="E439" s="381"/>
      <c r="F439" s="381"/>
      <c r="G439" s="381"/>
      <c r="H439" s="381"/>
      <c r="I439" s="248"/>
      <c r="J439" s="248"/>
      <c r="K439" s="248"/>
      <c r="L439" s="248"/>
      <c r="M439" s="248"/>
      <c r="N439" s="248"/>
      <c r="O439" s="248"/>
      <c r="P439" s="248"/>
      <c r="Q439" s="248"/>
      <c r="R439" s="248"/>
      <c r="S439" s="248"/>
      <c r="T439" s="248"/>
      <c r="U439" s="248"/>
      <c r="V439" s="248"/>
      <c r="W439" s="248"/>
      <c r="X439" s="248"/>
      <c r="Y439" s="248"/>
      <c r="Z439" s="248"/>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c r="BQ439" s="248"/>
      <c r="BR439" s="248"/>
      <c r="BS439" s="248"/>
      <c r="BT439" s="248"/>
      <c r="BU439" s="248"/>
      <c r="BV439" s="248"/>
      <c r="BW439" s="248"/>
      <c r="BX439" s="248"/>
      <c r="BY439" s="248"/>
    </row>
    <row r="440" spans="1:77" ht="12" customHeight="1" x14ac:dyDescent="0.25">
      <c r="A440" s="225"/>
      <c r="B440" s="225"/>
      <c r="C440" s="225"/>
      <c r="D440" s="381"/>
      <c r="E440" s="381"/>
      <c r="F440" s="381"/>
      <c r="G440" s="381"/>
      <c r="H440" s="381"/>
      <c r="I440" s="248"/>
      <c r="J440" s="248"/>
      <c r="K440" s="248"/>
      <c r="L440" s="248"/>
      <c r="M440" s="248"/>
      <c r="N440" s="248"/>
      <c r="O440" s="248"/>
      <c r="P440" s="248"/>
      <c r="Q440" s="248"/>
      <c r="R440" s="248"/>
      <c r="S440" s="248"/>
      <c r="T440" s="248"/>
      <c r="U440" s="248"/>
      <c r="V440" s="248"/>
      <c r="W440" s="248"/>
      <c r="X440" s="248"/>
      <c r="Y440" s="248"/>
      <c r="Z440" s="248"/>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c r="BQ440" s="248"/>
      <c r="BR440" s="248"/>
      <c r="BS440" s="248"/>
      <c r="BT440" s="248"/>
      <c r="BU440" s="248"/>
      <c r="BV440" s="248"/>
      <c r="BW440" s="248"/>
      <c r="BX440" s="248"/>
      <c r="BY440" s="248"/>
    </row>
    <row r="441" spans="1:77" ht="12" customHeight="1" x14ac:dyDescent="0.25">
      <c r="A441" s="225"/>
      <c r="B441" s="225"/>
      <c r="C441" s="225"/>
      <c r="D441" s="381"/>
      <c r="E441" s="381"/>
      <c r="F441" s="381"/>
      <c r="G441" s="381"/>
      <c r="H441" s="381"/>
      <c r="I441" s="248"/>
      <c r="J441" s="248"/>
      <c r="K441" s="248"/>
      <c r="L441" s="248"/>
      <c r="M441" s="248"/>
      <c r="N441" s="248"/>
      <c r="O441" s="248"/>
      <c r="P441" s="248"/>
      <c r="Q441" s="248"/>
      <c r="R441" s="248"/>
      <c r="S441" s="248"/>
      <c r="T441" s="248"/>
      <c r="U441" s="248"/>
      <c r="V441" s="248"/>
      <c r="W441" s="248"/>
      <c r="X441" s="248"/>
      <c r="Y441" s="248"/>
      <c r="Z441" s="248"/>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c r="BQ441" s="248"/>
      <c r="BR441" s="248"/>
      <c r="BS441" s="248"/>
      <c r="BT441" s="248"/>
      <c r="BU441" s="248"/>
      <c r="BV441" s="248"/>
      <c r="BW441" s="248"/>
      <c r="BX441" s="248"/>
      <c r="BY441" s="248"/>
    </row>
    <row r="442" spans="1:77" ht="12" customHeight="1" x14ac:dyDescent="0.25">
      <c r="A442" s="225"/>
      <c r="B442" s="225"/>
      <c r="C442" s="225"/>
      <c r="D442" s="381"/>
      <c r="E442" s="381"/>
      <c r="F442" s="381"/>
      <c r="G442" s="381"/>
      <c r="H442" s="381"/>
      <c r="I442" s="248"/>
      <c r="J442" s="248"/>
      <c r="K442" s="248"/>
      <c r="L442" s="248"/>
      <c r="M442" s="248"/>
      <c r="N442" s="248"/>
      <c r="O442" s="248"/>
      <c r="P442" s="248"/>
      <c r="Q442" s="248"/>
      <c r="R442" s="248"/>
      <c r="S442" s="248"/>
      <c r="T442" s="248"/>
      <c r="U442" s="248"/>
      <c r="V442" s="248"/>
      <c r="W442" s="248"/>
      <c r="X442" s="248"/>
      <c r="Y442" s="248"/>
      <c r="Z442" s="248"/>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c r="BQ442" s="248"/>
      <c r="BR442" s="248"/>
      <c r="BS442" s="248"/>
      <c r="BT442" s="248"/>
      <c r="BU442" s="248"/>
      <c r="BV442" s="248"/>
      <c r="BW442" s="248"/>
      <c r="BX442" s="248"/>
      <c r="BY442" s="248"/>
    </row>
    <row r="443" spans="1:77" ht="12" customHeight="1" x14ac:dyDescent="0.25">
      <c r="A443" s="225"/>
      <c r="B443" s="225"/>
      <c r="C443" s="225"/>
      <c r="D443" s="381"/>
      <c r="E443" s="381"/>
      <c r="F443" s="381"/>
      <c r="G443" s="381"/>
      <c r="H443" s="381"/>
      <c r="I443" s="248"/>
      <c r="J443" s="248"/>
      <c r="K443" s="248"/>
      <c r="L443" s="248"/>
      <c r="M443" s="248"/>
      <c r="N443" s="248"/>
      <c r="O443" s="248"/>
      <c r="P443" s="248"/>
      <c r="Q443" s="248"/>
      <c r="R443" s="248"/>
      <c r="S443" s="248"/>
      <c r="T443" s="248"/>
      <c r="U443" s="248"/>
      <c r="V443" s="248"/>
      <c r="W443" s="248"/>
      <c r="X443" s="248"/>
      <c r="Y443" s="248"/>
      <c r="Z443" s="248"/>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c r="BQ443" s="248"/>
      <c r="BR443" s="248"/>
      <c r="BS443" s="248"/>
      <c r="BT443" s="248"/>
      <c r="BU443" s="248"/>
      <c r="BV443" s="248"/>
      <c r="BW443" s="248"/>
      <c r="BX443" s="248"/>
      <c r="BY443" s="248"/>
    </row>
    <row r="444" spans="1:77" ht="12" customHeight="1" x14ac:dyDescent="0.25">
      <c r="A444" s="225"/>
      <c r="B444" s="225"/>
      <c r="C444" s="225"/>
      <c r="D444" s="381"/>
      <c r="E444" s="381"/>
      <c r="F444" s="381"/>
      <c r="G444" s="381"/>
      <c r="H444" s="381"/>
      <c r="I444" s="248"/>
      <c r="J444" s="248"/>
      <c r="K444" s="248"/>
      <c r="L444" s="248"/>
      <c r="M444" s="248"/>
      <c r="N444" s="248"/>
      <c r="O444" s="248"/>
      <c r="P444" s="248"/>
      <c r="Q444" s="248"/>
      <c r="R444" s="248"/>
      <c r="S444" s="248"/>
      <c r="T444" s="248"/>
      <c r="U444" s="248"/>
      <c r="V444" s="248"/>
      <c r="W444" s="248"/>
      <c r="X444" s="248"/>
      <c r="Y444" s="248"/>
      <c r="Z444" s="248"/>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c r="BQ444" s="248"/>
      <c r="BR444" s="248"/>
      <c r="BS444" s="248"/>
      <c r="BT444" s="248"/>
      <c r="BU444" s="248"/>
      <c r="BV444" s="248"/>
      <c r="BW444" s="248"/>
      <c r="BX444" s="248"/>
      <c r="BY444" s="248"/>
    </row>
    <row r="445" spans="1:77" ht="12" customHeight="1" x14ac:dyDescent="0.25">
      <c r="A445" s="225"/>
      <c r="B445" s="225"/>
      <c r="C445" s="225"/>
      <c r="D445" s="381"/>
      <c r="E445" s="381"/>
      <c r="F445" s="381"/>
      <c r="G445" s="381"/>
      <c r="H445" s="381"/>
      <c r="I445" s="248"/>
      <c r="J445" s="248"/>
      <c r="K445" s="248"/>
      <c r="L445" s="248"/>
      <c r="M445" s="248"/>
      <c r="N445" s="248"/>
      <c r="O445" s="248"/>
      <c r="P445" s="248"/>
      <c r="Q445" s="248"/>
      <c r="R445" s="248"/>
      <c r="S445" s="248"/>
      <c r="T445" s="248"/>
      <c r="U445" s="248"/>
      <c r="V445" s="248"/>
      <c r="W445" s="248"/>
      <c r="X445" s="248"/>
      <c r="Y445" s="248"/>
      <c r="Z445" s="248"/>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c r="BQ445" s="248"/>
      <c r="BR445" s="248"/>
      <c r="BS445" s="248"/>
      <c r="BT445" s="248"/>
      <c r="BU445" s="248"/>
      <c r="BV445" s="248"/>
      <c r="BW445" s="248"/>
      <c r="BX445" s="248"/>
      <c r="BY445" s="248"/>
    </row>
    <row r="446" spans="1:77" ht="12" customHeight="1" x14ac:dyDescent="0.25">
      <c r="A446" s="225"/>
      <c r="B446" s="225"/>
      <c r="C446" s="225"/>
      <c r="D446" s="381"/>
      <c r="E446" s="381"/>
      <c r="F446" s="381"/>
      <c r="G446" s="381"/>
      <c r="H446" s="381"/>
      <c r="I446" s="248"/>
      <c r="J446" s="248"/>
      <c r="K446" s="248"/>
      <c r="L446" s="248"/>
      <c r="M446" s="248"/>
      <c r="N446" s="248"/>
      <c r="O446" s="248"/>
      <c r="P446" s="248"/>
      <c r="Q446" s="248"/>
      <c r="R446" s="248"/>
      <c r="S446" s="248"/>
      <c r="T446" s="248"/>
      <c r="U446" s="248"/>
      <c r="V446" s="248"/>
      <c r="W446" s="248"/>
      <c r="X446" s="248"/>
      <c r="Y446" s="248"/>
      <c r="Z446" s="248"/>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c r="BQ446" s="248"/>
      <c r="BR446" s="248"/>
      <c r="BS446" s="248"/>
      <c r="BT446" s="248"/>
      <c r="BU446" s="248"/>
      <c r="BV446" s="248"/>
      <c r="BW446" s="248"/>
      <c r="BX446" s="248"/>
      <c r="BY446" s="248"/>
    </row>
    <row r="447" spans="1:77" ht="12" customHeight="1" x14ac:dyDescent="0.25">
      <c r="A447" s="225"/>
      <c r="B447" s="225"/>
      <c r="C447" s="225"/>
      <c r="D447" s="381"/>
      <c r="E447" s="381"/>
      <c r="F447" s="381"/>
      <c r="G447" s="381"/>
      <c r="H447" s="381"/>
      <c r="I447" s="248"/>
      <c r="J447" s="248"/>
      <c r="K447" s="248"/>
      <c r="L447" s="248"/>
      <c r="M447" s="248"/>
      <c r="N447" s="248"/>
      <c r="O447" s="248"/>
      <c r="P447" s="248"/>
      <c r="Q447" s="248"/>
      <c r="R447" s="248"/>
      <c r="S447" s="248"/>
      <c r="T447" s="248"/>
      <c r="U447" s="248"/>
      <c r="V447" s="248"/>
      <c r="W447" s="248"/>
      <c r="X447" s="248"/>
      <c r="Y447" s="248"/>
      <c r="Z447" s="248"/>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c r="BQ447" s="248"/>
      <c r="BR447" s="248"/>
      <c r="BS447" s="248"/>
      <c r="BT447" s="248"/>
      <c r="BU447" s="248"/>
      <c r="BV447" s="248"/>
      <c r="BW447" s="248"/>
      <c r="BX447" s="248"/>
      <c r="BY447" s="248"/>
    </row>
    <row r="448" spans="1:77" ht="12" customHeight="1" x14ac:dyDescent="0.25">
      <c r="A448" s="225"/>
      <c r="B448" s="225"/>
      <c r="C448" s="225"/>
      <c r="D448" s="381"/>
      <c r="E448" s="381"/>
      <c r="F448" s="381"/>
      <c r="G448" s="381"/>
      <c r="H448" s="381"/>
      <c r="I448" s="248"/>
      <c r="J448" s="248"/>
      <c r="K448" s="248"/>
      <c r="L448" s="248"/>
      <c r="M448" s="248"/>
      <c r="N448" s="248"/>
      <c r="O448" s="248"/>
      <c r="P448" s="248"/>
      <c r="Q448" s="248"/>
      <c r="R448" s="248"/>
      <c r="S448" s="248"/>
      <c r="T448" s="248"/>
      <c r="U448" s="248"/>
      <c r="V448" s="248"/>
      <c r="W448" s="248"/>
      <c r="X448" s="248"/>
      <c r="Y448" s="248"/>
      <c r="Z448" s="248"/>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c r="BQ448" s="248"/>
      <c r="BR448" s="248"/>
      <c r="BS448" s="248"/>
      <c r="BT448" s="248"/>
      <c r="BU448" s="248"/>
      <c r="BV448" s="248"/>
      <c r="BW448" s="248"/>
      <c r="BX448" s="248"/>
      <c r="BY448" s="248"/>
    </row>
    <row r="449" spans="1:77" ht="12" customHeight="1" x14ac:dyDescent="0.25">
      <c r="A449" s="225"/>
      <c r="B449" s="225"/>
      <c r="C449" s="225"/>
      <c r="D449" s="381"/>
      <c r="E449" s="381"/>
      <c r="F449" s="381"/>
      <c r="G449" s="381"/>
      <c r="H449" s="381"/>
      <c r="I449" s="248"/>
      <c r="J449" s="248"/>
      <c r="K449" s="248"/>
      <c r="L449" s="248"/>
      <c r="M449" s="248"/>
      <c r="N449" s="248"/>
      <c r="O449" s="248"/>
      <c r="P449" s="248"/>
      <c r="Q449" s="248"/>
      <c r="R449" s="248"/>
      <c r="S449" s="248"/>
      <c r="T449" s="248"/>
      <c r="U449" s="248"/>
      <c r="V449" s="248"/>
      <c r="W449" s="248"/>
      <c r="X449" s="248"/>
      <c r="Y449" s="248"/>
      <c r="Z449" s="248"/>
      <c r="AA449" s="248"/>
      <c r="AB449" s="248"/>
      <c r="AC449" s="248"/>
      <c r="AD449" s="248"/>
      <c r="AE449" s="248"/>
      <c r="AF449" s="248"/>
      <c r="AG449" s="248"/>
      <c r="AH449" s="248"/>
      <c r="AI449" s="248"/>
      <c r="AJ449" s="248"/>
      <c r="AK449" s="248"/>
      <c r="AL449" s="248"/>
      <c r="AM449" s="248"/>
      <c r="AN449" s="248"/>
      <c r="AO449" s="248"/>
      <c r="AP449" s="248"/>
      <c r="AQ449" s="248"/>
      <c r="AR449" s="248"/>
      <c r="AS449" s="248"/>
      <c r="AT449" s="248"/>
      <c r="AU449" s="248"/>
      <c r="AV449" s="248"/>
      <c r="AW449" s="248"/>
      <c r="AX449" s="248"/>
      <c r="AY449" s="248"/>
      <c r="AZ449" s="248"/>
      <c r="BA449" s="248"/>
      <c r="BB449" s="248"/>
      <c r="BC449" s="248"/>
      <c r="BD449" s="248"/>
      <c r="BE449" s="248"/>
      <c r="BF449" s="248"/>
      <c r="BG449" s="248"/>
      <c r="BH449" s="248"/>
      <c r="BI449" s="248"/>
      <c r="BJ449" s="248"/>
      <c r="BK449" s="248"/>
      <c r="BL449" s="248"/>
      <c r="BM449" s="248"/>
      <c r="BN449" s="248"/>
      <c r="BO449" s="248"/>
      <c r="BP449" s="248"/>
      <c r="BQ449" s="248"/>
      <c r="BR449" s="248"/>
      <c r="BS449" s="248"/>
      <c r="BT449" s="248"/>
      <c r="BU449" s="248"/>
      <c r="BV449" s="248"/>
      <c r="BW449" s="248"/>
      <c r="BX449" s="248"/>
      <c r="BY449" s="248"/>
    </row>
    <row r="450" spans="1:77" ht="12" customHeight="1" x14ac:dyDescent="0.25">
      <c r="A450" s="225"/>
      <c r="B450" s="225"/>
      <c r="C450" s="225"/>
      <c r="D450" s="381"/>
      <c r="E450" s="381"/>
      <c r="F450" s="381"/>
      <c r="G450" s="381"/>
      <c r="H450" s="381"/>
      <c r="I450" s="248"/>
      <c r="J450" s="248"/>
      <c r="K450" s="248"/>
      <c r="L450" s="248"/>
      <c r="M450" s="248"/>
      <c r="N450" s="248"/>
      <c r="O450" s="248"/>
      <c r="P450" s="248"/>
      <c r="Q450" s="248"/>
      <c r="R450" s="248"/>
      <c r="S450" s="248"/>
      <c r="T450" s="248"/>
      <c r="U450" s="248"/>
      <c r="V450" s="248"/>
      <c r="W450" s="248"/>
      <c r="X450" s="248"/>
      <c r="Y450" s="248"/>
      <c r="Z450" s="248"/>
      <c r="AA450" s="248"/>
      <c r="AB450" s="248"/>
      <c r="AC450" s="248"/>
      <c r="AD450" s="248"/>
      <c r="AE450" s="248"/>
      <c r="AF450" s="248"/>
      <c r="AG450" s="248"/>
      <c r="AH450" s="248"/>
      <c r="AI450" s="248"/>
      <c r="AJ450" s="248"/>
      <c r="AK450" s="248"/>
      <c r="AL450" s="248"/>
      <c r="AM450" s="248"/>
      <c r="AN450" s="248"/>
      <c r="AO450" s="248"/>
      <c r="AP450" s="248"/>
      <c r="AQ450" s="248"/>
      <c r="AR450" s="248"/>
      <c r="AS450" s="248"/>
      <c r="AT450" s="248"/>
      <c r="AU450" s="248"/>
      <c r="AV450" s="248"/>
      <c r="AW450" s="248"/>
      <c r="AX450" s="248"/>
      <c r="AY450" s="248"/>
      <c r="AZ450" s="248"/>
      <c r="BA450" s="248"/>
      <c r="BB450" s="248"/>
      <c r="BC450" s="248"/>
      <c r="BD450" s="248"/>
      <c r="BE450" s="248"/>
      <c r="BF450" s="248"/>
      <c r="BG450" s="248"/>
      <c r="BH450" s="248"/>
      <c r="BI450" s="248"/>
      <c r="BJ450" s="248"/>
      <c r="BK450" s="248"/>
      <c r="BL450" s="248"/>
      <c r="BM450" s="248"/>
      <c r="BN450" s="248"/>
      <c r="BO450" s="248"/>
      <c r="BP450" s="248"/>
      <c r="BQ450" s="248"/>
      <c r="BR450" s="248"/>
      <c r="BS450" s="248"/>
      <c r="BT450" s="248"/>
      <c r="BU450" s="248"/>
      <c r="BV450" s="248"/>
      <c r="BW450" s="248"/>
      <c r="BX450" s="248"/>
      <c r="BY450" s="248"/>
    </row>
    <row r="451" spans="1:77" ht="12" customHeight="1" x14ac:dyDescent="0.25">
      <c r="A451" s="225"/>
      <c r="B451" s="225"/>
      <c r="C451" s="225"/>
      <c r="D451" s="381"/>
      <c r="E451" s="381"/>
      <c r="F451" s="381"/>
      <c r="G451" s="381"/>
      <c r="H451" s="381"/>
      <c r="I451" s="248"/>
      <c r="J451" s="248"/>
      <c r="K451" s="248"/>
      <c r="L451" s="248"/>
      <c r="M451" s="248"/>
      <c r="N451" s="248"/>
      <c r="O451" s="248"/>
      <c r="P451" s="248"/>
      <c r="Q451" s="248"/>
      <c r="R451" s="248"/>
      <c r="S451" s="248"/>
      <c r="T451" s="248"/>
      <c r="U451" s="248"/>
      <c r="V451" s="248"/>
      <c r="W451" s="248"/>
      <c r="X451" s="248"/>
      <c r="Y451" s="248"/>
      <c r="Z451" s="248"/>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c r="BQ451" s="248"/>
      <c r="BR451" s="248"/>
      <c r="BS451" s="248"/>
      <c r="BT451" s="248"/>
      <c r="BU451" s="248"/>
      <c r="BV451" s="248"/>
      <c r="BW451" s="248"/>
      <c r="BX451" s="248"/>
      <c r="BY451" s="248"/>
    </row>
    <row r="452" spans="1:77" ht="12" customHeight="1" x14ac:dyDescent="0.25">
      <c r="A452" s="225"/>
      <c r="B452" s="225"/>
      <c r="C452" s="225"/>
      <c r="D452" s="381"/>
      <c r="E452" s="381"/>
      <c r="F452" s="381"/>
      <c r="G452" s="381"/>
      <c r="H452" s="381"/>
      <c r="I452" s="248"/>
      <c r="J452" s="248"/>
      <c r="K452" s="248"/>
      <c r="L452" s="248"/>
      <c r="M452" s="248"/>
      <c r="N452" s="248"/>
      <c r="O452" s="248"/>
      <c r="P452" s="248"/>
      <c r="Q452" s="248"/>
      <c r="R452" s="248"/>
      <c r="S452" s="248"/>
      <c r="T452" s="248"/>
      <c r="U452" s="248"/>
      <c r="V452" s="248"/>
      <c r="W452" s="248"/>
      <c r="X452" s="248"/>
      <c r="Y452" s="248"/>
      <c r="Z452" s="248"/>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c r="BQ452" s="248"/>
      <c r="BR452" s="248"/>
      <c r="BS452" s="248"/>
      <c r="BT452" s="248"/>
      <c r="BU452" s="248"/>
      <c r="BV452" s="248"/>
      <c r="BW452" s="248"/>
      <c r="BX452" s="248"/>
      <c r="BY452" s="248"/>
    </row>
    <row r="453" spans="1:77" ht="12" customHeight="1" x14ac:dyDescent="0.25">
      <c r="A453" s="225"/>
      <c r="B453" s="225"/>
      <c r="C453" s="225"/>
      <c r="D453" s="381"/>
      <c r="E453" s="381"/>
      <c r="F453" s="381"/>
      <c r="G453" s="381"/>
      <c r="H453" s="381"/>
      <c r="I453" s="248"/>
      <c r="J453" s="248"/>
      <c r="K453" s="248"/>
      <c r="L453" s="248"/>
      <c r="M453" s="248"/>
      <c r="N453" s="248"/>
      <c r="O453" s="248"/>
      <c r="P453" s="248"/>
      <c r="Q453" s="248"/>
      <c r="R453" s="248"/>
      <c r="S453" s="248"/>
      <c r="T453" s="248"/>
      <c r="U453" s="248"/>
      <c r="V453" s="248"/>
      <c r="W453" s="248"/>
      <c r="X453" s="248"/>
      <c r="Y453" s="248"/>
      <c r="Z453" s="248"/>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c r="BQ453" s="248"/>
      <c r="BR453" s="248"/>
      <c r="BS453" s="248"/>
      <c r="BT453" s="248"/>
      <c r="BU453" s="248"/>
      <c r="BV453" s="248"/>
      <c r="BW453" s="248"/>
      <c r="BX453" s="248"/>
      <c r="BY453" s="248"/>
    </row>
    <row r="454" spans="1:77" ht="12" customHeight="1" x14ac:dyDescent="0.25">
      <c r="A454" s="225"/>
      <c r="B454" s="225"/>
      <c r="C454" s="225"/>
      <c r="D454" s="381"/>
      <c r="E454" s="381"/>
      <c r="F454" s="381"/>
      <c r="G454" s="381"/>
      <c r="H454" s="381"/>
      <c r="I454" s="248"/>
      <c r="J454" s="248"/>
      <c r="K454" s="248"/>
      <c r="L454" s="248"/>
      <c r="M454" s="248"/>
      <c r="N454" s="248"/>
      <c r="O454" s="248"/>
      <c r="P454" s="248"/>
      <c r="Q454" s="248"/>
      <c r="R454" s="248"/>
      <c r="S454" s="248"/>
      <c r="T454" s="248"/>
      <c r="U454" s="248"/>
      <c r="V454" s="248"/>
      <c r="W454" s="248"/>
      <c r="X454" s="248"/>
      <c r="Y454" s="248"/>
      <c r="Z454" s="248"/>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c r="BQ454" s="248"/>
      <c r="BR454" s="248"/>
      <c r="BS454" s="248"/>
      <c r="BT454" s="248"/>
      <c r="BU454" s="248"/>
      <c r="BV454" s="248"/>
      <c r="BW454" s="248"/>
      <c r="BX454" s="248"/>
      <c r="BY454" s="248"/>
    </row>
    <row r="455" spans="1:77" ht="12" customHeight="1" x14ac:dyDescent="0.25">
      <c r="A455" s="225"/>
      <c r="B455" s="225"/>
      <c r="C455" s="225"/>
      <c r="D455" s="381"/>
      <c r="E455" s="381"/>
      <c r="F455" s="381"/>
      <c r="G455" s="381"/>
      <c r="H455" s="381"/>
      <c r="I455" s="248"/>
      <c r="J455" s="248"/>
      <c r="K455" s="248"/>
      <c r="L455" s="248"/>
      <c r="M455" s="248"/>
      <c r="N455" s="248"/>
      <c r="O455" s="248"/>
      <c r="P455" s="248"/>
      <c r="Q455" s="248"/>
      <c r="R455" s="248"/>
      <c r="S455" s="248"/>
      <c r="T455" s="248"/>
      <c r="U455" s="248"/>
      <c r="V455" s="248"/>
      <c r="W455" s="248"/>
      <c r="X455" s="248"/>
      <c r="Y455" s="248"/>
      <c r="Z455" s="248"/>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c r="BQ455" s="248"/>
      <c r="BR455" s="248"/>
      <c r="BS455" s="248"/>
      <c r="BT455" s="248"/>
      <c r="BU455" s="248"/>
      <c r="BV455" s="248"/>
      <c r="BW455" s="248"/>
      <c r="BX455" s="248"/>
      <c r="BY455" s="248"/>
    </row>
    <row r="456" spans="1:77" ht="12" customHeight="1" x14ac:dyDescent="0.25">
      <c r="A456" s="225"/>
      <c r="B456" s="225"/>
      <c r="C456" s="225"/>
      <c r="D456" s="381"/>
      <c r="E456" s="381"/>
      <c r="F456" s="381"/>
      <c r="G456" s="381"/>
      <c r="H456" s="381"/>
      <c r="I456" s="248"/>
      <c r="J456" s="248"/>
      <c r="K456" s="248"/>
      <c r="L456" s="248"/>
      <c r="M456" s="248"/>
      <c r="N456" s="248"/>
      <c r="O456" s="248"/>
      <c r="P456" s="248"/>
      <c r="Q456" s="248"/>
      <c r="R456" s="248"/>
      <c r="S456" s="248"/>
      <c r="T456" s="248"/>
      <c r="U456" s="248"/>
      <c r="V456" s="248"/>
      <c r="W456" s="248"/>
      <c r="X456" s="248"/>
      <c r="Y456" s="248"/>
      <c r="Z456" s="248"/>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c r="BQ456" s="248"/>
      <c r="BR456" s="248"/>
      <c r="BS456" s="248"/>
      <c r="BT456" s="248"/>
      <c r="BU456" s="248"/>
      <c r="BV456" s="248"/>
      <c r="BW456" s="248"/>
      <c r="BX456" s="248"/>
      <c r="BY456" s="248"/>
    </row>
    <row r="457" spans="1:77" ht="12" customHeight="1" x14ac:dyDescent="0.25">
      <c r="A457" s="225"/>
      <c r="B457" s="225"/>
      <c r="C457" s="225"/>
      <c r="D457" s="381"/>
      <c r="E457" s="381"/>
      <c r="F457" s="381"/>
      <c r="G457" s="381"/>
      <c r="H457" s="381"/>
      <c r="I457" s="248"/>
      <c r="J457" s="248"/>
      <c r="K457" s="248"/>
      <c r="L457" s="248"/>
      <c r="M457" s="248"/>
      <c r="N457" s="248"/>
      <c r="O457" s="248"/>
      <c r="P457" s="248"/>
      <c r="Q457" s="248"/>
      <c r="R457" s="248"/>
      <c r="S457" s="248"/>
      <c r="T457" s="248"/>
      <c r="U457" s="248"/>
      <c r="V457" s="248"/>
      <c r="W457" s="248"/>
      <c r="X457" s="248"/>
      <c r="Y457" s="248"/>
      <c r="Z457" s="248"/>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c r="BQ457" s="248"/>
      <c r="BR457" s="248"/>
      <c r="BS457" s="248"/>
      <c r="BT457" s="248"/>
      <c r="BU457" s="248"/>
      <c r="BV457" s="248"/>
      <c r="BW457" s="248"/>
      <c r="BX457" s="248"/>
      <c r="BY457" s="248"/>
    </row>
    <row r="458" spans="1:77" ht="12" customHeight="1" x14ac:dyDescent="0.25">
      <c r="A458" s="225"/>
      <c r="B458" s="225"/>
      <c r="C458" s="225"/>
      <c r="D458" s="381"/>
      <c r="E458" s="381"/>
      <c r="F458" s="381"/>
      <c r="G458" s="381"/>
      <c r="H458" s="381"/>
      <c r="I458" s="248"/>
      <c r="J458" s="248"/>
      <c r="K458" s="248"/>
      <c r="L458" s="248"/>
      <c r="M458" s="248"/>
      <c r="N458" s="248"/>
      <c r="O458" s="248"/>
      <c r="P458" s="248"/>
      <c r="Q458" s="248"/>
      <c r="R458" s="248"/>
      <c r="S458" s="248"/>
      <c r="T458" s="248"/>
      <c r="U458" s="248"/>
      <c r="V458" s="248"/>
      <c r="W458" s="248"/>
      <c r="X458" s="248"/>
      <c r="Y458" s="248"/>
      <c r="Z458" s="248"/>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c r="BQ458" s="248"/>
      <c r="BR458" s="248"/>
      <c r="BS458" s="248"/>
      <c r="BT458" s="248"/>
      <c r="BU458" s="248"/>
      <c r="BV458" s="248"/>
      <c r="BW458" s="248"/>
      <c r="BX458" s="248"/>
      <c r="BY458" s="248"/>
    </row>
    <row r="459" spans="1:77" ht="12" customHeight="1" x14ac:dyDescent="0.25">
      <c r="A459" s="225"/>
      <c r="B459" s="225"/>
      <c r="C459" s="225"/>
      <c r="D459" s="381"/>
      <c r="E459" s="381"/>
      <c r="F459" s="381"/>
      <c r="G459" s="381"/>
      <c r="H459" s="381"/>
      <c r="I459" s="248"/>
      <c r="J459" s="248"/>
      <c r="K459" s="248"/>
      <c r="L459" s="248"/>
      <c r="M459" s="248"/>
      <c r="N459" s="248"/>
      <c r="O459" s="248"/>
      <c r="P459" s="248"/>
      <c r="Q459" s="248"/>
      <c r="R459" s="248"/>
      <c r="S459" s="248"/>
      <c r="T459" s="248"/>
      <c r="U459" s="248"/>
      <c r="V459" s="248"/>
      <c r="W459" s="248"/>
      <c r="X459" s="248"/>
      <c r="Y459" s="248"/>
      <c r="Z459" s="248"/>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c r="BQ459" s="248"/>
      <c r="BR459" s="248"/>
      <c r="BS459" s="248"/>
      <c r="BT459" s="248"/>
      <c r="BU459" s="248"/>
      <c r="BV459" s="248"/>
      <c r="BW459" s="248"/>
      <c r="BX459" s="248"/>
      <c r="BY459" s="248"/>
    </row>
    <row r="460" spans="1:77" ht="12" customHeight="1" x14ac:dyDescent="0.25">
      <c r="A460" s="225"/>
      <c r="B460" s="225"/>
      <c r="C460" s="225"/>
      <c r="D460" s="381"/>
      <c r="E460" s="381"/>
      <c r="F460" s="381"/>
      <c r="G460" s="381"/>
      <c r="H460" s="381"/>
      <c r="I460" s="248"/>
      <c r="J460" s="248"/>
      <c r="K460" s="248"/>
      <c r="L460" s="248"/>
      <c r="M460" s="248"/>
      <c r="N460" s="248"/>
      <c r="O460" s="248"/>
      <c r="P460" s="248"/>
      <c r="Q460" s="248"/>
      <c r="R460" s="248"/>
      <c r="S460" s="248"/>
      <c r="T460" s="248"/>
      <c r="U460" s="248"/>
      <c r="V460" s="248"/>
      <c r="W460" s="248"/>
      <c r="X460" s="248"/>
      <c r="Y460" s="248"/>
      <c r="Z460" s="248"/>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c r="BQ460" s="248"/>
      <c r="BR460" s="248"/>
      <c r="BS460" s="248"/>
      <c r="BT460" s="248"/>
      <c r="BU460" s="248"/>
      <c r="BV460" s="248"/>
      <c r="BW460" s="248"/>
      <c r="BX460" s="248"/>
      <c r="BY460" s="248"/>
    </row>
    <row r="461" spans="1:77" ht="12" customHeight="1" x14ac:dyDescent="0.25">
      <c r="A461" s="225"/>
      <c r="B461" s="225"/>
      <c r="C461" s="225"/>
      <c r="D461" s="381"/>
      <c r="E461" s="381"/>
      <c r="F461" s="381"/>
      <c r="G461" s="381"/>
      <c r="H461" s="381"/>
      <c r="I461" s="248"/>
      <c r="J461" s="248"/>
      <c r="K461" s="248"/>
      <c r="L461" s="248"/>
      <c r="M461" s="248"/>
      <c r="N461" s="248"/>
      <c r="O461" s="248"/>
      <c r="P461" s="248"/>
      <c r="Q461" s="248"/>
      <c r="R461" s="248"/>
      <c r="S461" s="248"/>
      <c r="T461" s="248"/>
      <c r="U461" s="248"/>
      <c r="V461" s="248"/>
      <c r="W461" s="248"/>
      <c r="X461" s="248"/>
      <c r="Y461" s="248"/>
      <c r="Z461" s="248"/>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c r="BQ461" s="248"/>
      <c r="BR461" s="248"/>
      <c r="BS461" s="248"/>
      <c r="BT461" s="248"/>
      <c r="BU461" s="248"/>
      <c r="BV461" s="248"/>
      <c r="BW461" s="248"/>
      <c r="BX461" s="248"/>
      <c r="BY461" s="248"/>
    </row>
    <row r="462" spans="1:77" ht="12" customHeight="1" x14ac:dyDescent="0.25">
      <c r="A462" s="225"/>
      <c r="B462" s="225"/>
      <c r="C462" s="225"/>
      <c r="D462" s="381"/>
      <c r="E462" s="381"/>
      <c r="F462" s="381"/>
      <c r="G462" s="381"/>
      <c r="H462" s="381"/>
      <c r="I462" s="248"/>
      <c r="J462" s="248"/>
      <c r="K462" s="248"/>
      <c r="L462" s="248"/>
      <c r="M462" s="248"/>
      <c r="N462" s="248"/>
      <c r="O462" s="248"/>
      <c r="P462" s="248"/>
      <c r="Q462" s="248"/>
      <c r="R462" s="248"/>
      <c r="S462" s="248"/>
      <c r="T462" s="248"/>
      <c r="U462" s="248"/>
      <c r="V462" s="248"/>
      <c r="W462" s="248"/>
      <c r="X462" s="248"/>
      <c r="Y462" s="248"/>
      <c r="Z462" s="248"/>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c r="BQ462" s="248"/>
      <c r="BR462" s="248"/>
      <c r="BS462" s="248"/>
      <c r="BT462" s="248"/>
      <c r="BU462" s="248"/>
      <c r="BV462" s="248"/>
      <c r="BW462" s="248"/>
      <c r="BX462" s="248"/>
      <c r="BY462" s="248"/>
    </row>
    <row r="463" spans="1:77" ht="12" customHeight="1" x14ac:dyDescent="0.25">
      <c r="A463" s="225"/>
      <c r="B463" s="225"/>
      <c r="C463" s="225"/>
      <c r="D463" s="381"/>
      <c r="E463" s="381"/>
      <c r="F463" s="381"/>
      <c r="G463" s="381"/>
      <c r="H463" s="381"/>
      <c r="I463" s="248"/>
      <c r="J463" s="248"/>
      <c r="K463" s="248"/>
      <c r="L463" s="248"/>
      <c r="M463" s="248"/>
      <c r="N463" s="248"/>
      <c r="O463" s="248"/>
      <c r="P463" s="248"/>
      <c r="Q463" s="248"/>
      <c r="R463" s="248"/>
      <c r="S463" s="248"/>
      <c r="T463" s="248"/>
      <c r="U463" s="248"/>
      <c r="V463" s="248"/>
      <c r="W463" s="248"/>
      <c r="X463" s="248"/>
      <c r="Y463" s="248"/>
      <c r="Z463" s="248"/>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c r="BQ463" s="248"/>
      <c r="BR463" s="248"/>
      <c r="BS463" s="248"/>
      <c r="BT463" s="248"/>
      <c r="BU463" s="248"/>
      <c r="BV463" s="248"/>
      <c r="BW463" s="248"/>
      <c r="BX463" s="248"/>
      <c r="BY463" s="248"/>
    </row>
    <row r="464" spans="1:77" ht="12" customHeight="1" x14ac:dyDescent="0.25">
      <c r="A464" s="225"/>
      <c r="B464" s="225"/>
      <c r="C464" s="225"/>
      <c r="D464" s="381"/>
      <c r="E464" s="381"/>
      <c r="F464" s="381"/>
      <c r="G464" s="381"/>
      <c r="H464" s="381"/>
      <c r="I464" s="248"/>
      <c r="J464" s="248"/>
      <c r="K464" s="248"/>
      <c r="L464" s="248"/>
      <c r="M464" s="248"/>
      <c r="N464" s="248"/>
      <c r="O464" s="248"/>
      <c r="P464" s="248"/>
      <c r="Q464" s="248"/>
      <c r="R464" s="248"/>
      <c r="S464" s="248"/>
      <c r="T464" s="248"/>
      <c r="U464" s="248"/>
      <c r="V464" s="248"/>
      <c r="W464" s="248"/>
      <c r="X464" s="248"/>
      <c r="Y464" s="248"/>
      <c r="Z464" s="248"/>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c r="BQ464" s="248"/>
      <c r="BR464" s="248"/>
      <c r="BS464" s="248"/>
      <c r="BT464" s="248"/>
      <c r="BU464" s="248"/>
      <c r="BV464" s="248"/>
      <c r="BW464" s="248"/>
      <c r="BX464" s="248"/>
      <c r="BY464" s="248"/>
    </row>
    <row r="465" spans="1:77" ht="12" customHeight="1" x14ac:dyDescent="0.25">
      <c r="A465" s="225"/>
      <c r="B465" s="225"/>
      <c r="C465" s="225"/>
      <c r="D465" s="381"/>
      <c r="E465" s="381"/>
      <c r="F465" s="381"/>
      <c r="G465" s="381"/>
      <c r="H465" s="381"/>
      <c r="I465" s="248"/>
      <c r="J465" s="248"/>
      <c r="K465" s="248"/>
      <c r="L465" s="248"/>
      <c r="M465" s="248"/>
      <c r="N465" s="248"/>
      <c r="O465" s="248"/>
      <c r="P465" s="248"/>
      <c r="Q465" s="248"/>
      <c r="R465" s="248"/>
      <c r="S465" s="248"/>
      <c r="T465" s="248"/>
      <c r="U465" s="248"/>
      <c r="V465" s="248"/>
      <c r="W465" s="248"/>
      <c r="X465" s="248"/>
      <c r="Y465" s="248"/>
      <c r="Z465" s="248"/>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c r="BQ465" s="248"/>
      <c r="BR465" s="248"/>
      <c r="BS465" s="248"/>
      <c r="BT465" s="248"/>
      <c r="BU465" s="248"/>
      <c r="BV465" s="248"/>
      <c r="BW465" s="248"/>
      <c r="BX465" s="248"/>
      <c r="BY465" s="248"/>
    </row>
    <row r="466" spans="1:77" ht="12" customHeight="1" x14ac:dyDescent="0.25">
      <c r="A466" s="225"/>
      <c r="B466" s="225"/>
      <c r="C466" s="225"/>
      <c r="D466" s="381"/>
      <c r="E466" s="381"/>
      <c r="F466" s="381"/>
      <c r="G466" s="381"/>
      <c r="H466" s="381"/>
      <c r="I466" s="248"/>
      <c r="J466" s="248"/>
      <c r="K466" s="248"/>
      <c r="L466" s="248"/>
      <c r="M466" s="248"/>
      <c r="N466" s="248"/>
      <c r="O466" s="248"/>
      <c r="P466" s="248"/>
      <c r="Q466" s="248"/>
      <c r="R466" s="248"/>
      <c r="S466" s="248"/>
      <c r="T466" s="248"/>
      <c r="U466" s="248"/>
      <c r="V466" s="248"/>
      <c r="W466" s="248"/>
      <c r="X466" s="248"/>
      <c r="Y466" s="248"/>
      <c r="Z466" s="248"/>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c r="BQ466" s="248"/>
      <c r="BR466" s="248"/>
      <c r="BS466" s="248"/>
      <c r="BT466" s="248"/>
      <c r="BU466" s="248"/>
      <c r="BV466" s="248"/>
      <c r="BW466" s="248"/>
      <c r="BX466" s="248"/>
      <c r="BY466" s="248"/>
    </row>
    <row r="467" spans="1:77" ht="12" customHeight="1" x14ac:dyDescent="0.25">
      <c r="A467" s="225"/>
      <c r="B467" s="225"/>
      <c r="C467" s="225"/>
      <c r="D467" s="381"/>
      <c r="E467" s="381"/>
      <c r="F467" s="381"/>
      <c r="G467" s="381"/>
      <c r="H467" s="381"/>
      <c r="I467" s="248"/>
      <c r="J467" s="248"/>
      <c r="K467" s="248"/>
      <c r="L467" s="248"/>
      <c r="M467" s="248"/>
      <c r="N467" s="248"/>
      <c r="O467" s="248"/>
      <c r="P467" s="248"/>
      <c r="Q467" s="248"/>
      <c r="R467" s="248"/>
      <c r="S467" s="248"/>
      <c r="T467" s="248"/>
      <c r="U467" s="248"/>
      <c r="V467" s="248"/>
      <c r="W467" s="248"/>
      <c r="X467" s="248"/>
      <c r="Y467" s="248"/>
      <c r="Z467" s="248"/>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c r="BQ467" s="248"/>
      <c r="BR467" s="248"/>
      <c r="BS467" s="248"/>
      <c r="BT467" s="248"/>
      <c r="BU467" s="248"/>
      <c r="BV467" s="248"/>
      <c r="BW467" s="248"/>
      <c r="BX467" s="248"/>
      <c r="BY467" s="248"/>
    </row>
    <row r="468" spans="1:77" ht="12" customHeight="1" x14ac:dyDescent="0.25">
      <c r="A468" s="225"/>
      <c r="B468" s="225"/>
      <c r="C468" s="225"/>
      <c r="D468" s="381"/>
      <c r="E468" s="381"/>
      <c r="F468" s="381"/>
      <c r="G468" s="381"/>
      <c r="H468" s="381"/>
      <c r="I468" s="248"/>
      <c r="J468" s="248"/>
      <c r="K468" s="248"/>
      <c r="L468" s="248"/>
      <c r="M468" s="248"/>
      <c r="N468" s="248"/>
      <c r="O468" s="248"/>
      <c r="P468" s="248"/>
      <c r="Q468" s="248"/>
      <c r="R468" s="248"/>
      <c r="S468" s="248"/>
      <c r="T468" s="248"/>
      <c r="U468" s="248"/>
      <c r="V468" s="248"/>
      <c r="W468" s="248"/>
      <c r="X468" s="248"/>
      <c r="Y468" s="248"/>
      <c r="Z468" s="248"/>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c r="BQ468" s="248"/>
      <c r="BR468" s="248"/>
      <c r="BS468" s="248"/>
      <c r="BT468" s="248"/>
      <c r="BU468" s="248"/>
      <c r="BV468" s="248"/>
      <c r="BW468" s="248"/>
      <c r="BX468" s="248"/>
      <c r="BY468" s="248"/>
    </row>
    <row r="469" spans="1:77" ht="12" customHeight="1" x14ac:dyDescent="0.25">
      <c r="A469" s="225"/>
      <c r="B469" s="225"/>
      <c r="C469" s="225"/>
      <c r="D469" s="381"/>
      <c r="E469" s="381"/>
      <c r="F469" s="381"/>
      <c r="G469" s="381"/>
      <c r="H469" s="381"/>
      <c r="I469" s="248"/>
      <c r="J469" s="248"/>
      <c r="K469" s="248"/>
      <c r="L469" s="248"/>
      <c r="M469" s="248"/>
      <c r="N469" s="248"/>
      <c r="O469" s="248"/>
      <c r="P469" s="248"/>
      <c r="Q469" s="248"/>
      <c r="R469" s="248"/>
      <c r="S469" s="248"/>
      <c r="T469" s="248"/>
      <c r="U469" s="248"/>
      <c r="V469" s="248"/>
      <c r="W469" s="248"/>
      <c r="X469" s="248"/>
      <c r="Y469" s="248"/>
      <c r="Z469" s="248"/>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c r="BQ469" s="248"/>
      <c r="BR469" s="248"/>
      <c r="BS469" s="248"/>
      <c r="BT469" s="248"/>
      <c r="BU469" s="248"/>
      <c r="BV469" s="248"/>
      <c r="BW469" s="248"/>
      <c r="BX469" s="248"/>
      <c r="BY469" s="248"/>
    </row>
    <row r="470" spans="1:77" ht="12" customHeight="1" x14ac:dyDescent="0.25">
      <c r="A470" s="225"/>
      <c r="B470" s="225"/>
      <c r="C470" s="225"/>
      <c r="D470" s="381"/>
      <c r="E470" s="381"/>
      <c r="F470" s="381"/>
      <c r="G470" s="381"/>
      <c r="H470" s="381"/>
      <c r="I470" s="248"/>
      <c r="J470" s="248"/>
      <c r="K470" s="248"/>
      <c r="L470" s="248"/>
      <c r="M470" s="248"/>
      <c r="N470" s="248"/>
      <c r="O470" s="248"/>
      <c r="P470" s="248"/>
      <c r="Q470" s="248"/>
      <c r="R470" s="248"/>
      <c r="S470" s="248"/>
      <c r="T470" s="248"/>
      <c r="U470" s="248"/>
      <c r="V470" s="248"/>
      <c r="W470" s="248"/>
      <c r="X470" s="248"/>
      <c r="Y470" s="248"/>
      <c r="Z470" s="248"/>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c r="BQ470" s="248"/>
      <c r="BR470" s="248"/>
      <c r="BS470" s="248"/>
      <c r="BT470" s="248"/>
      <c r="BU470" s="248"/>
      <c r="BV470" s="248"/>
      <c r="BW470" s="248"/>
      <c r="BX470" s="248"/>
      <c r="BY470" s="248"/>
    </row>
    <row r="471" spans="1:77" ht="12" customHeight="1" x14ac:dyDescent="0.25">
      <c r="A471" s="225"/>
      <c r="B471" s="225"/>
      <c r="C471" s="225"/>
      <c r="D471" s="381"/>
      <c r="E471" s="381"/>
      <c r="F471" s="381"/>
      <c r="G471" s="381"/>
      <c r="H471" s="381"/>
      <c r="I471" s="248"/>
      <c r="J471" s="248"/>
      <c r="K471" s="248"/>
      <c r="L471" s="248"/>
      <c r="M471" s="248"/>
      <c r="N471" s="248"/>
      <c r="O471" s="248"/>
      <c r="P471" s="248"/>
      <c r="Q471" s="248"/>
      <c r="R471" s="248"/>
      <c r="S471" s="248"/>
      <c r="T471" s="248"/>
      <c r="U471" s="248"/>
      <c r="V471" s="248"/>
      <c r="W471" s="248"/>
      <c r="X471" s="248"/>
      <c r="Y471" s="248"/>
      <c r="Z471" s="248"/>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c r="BQ471" s="248"/>
      <c r="BR471" s="248"/>
      <c r="BS471" s="248"/>
      <c r="BT471" s="248"/>
      <c r="BU471" s="248"/>
      <c r="BV471" s="248"/>
      <c r="BW471" s="248"/>
      <c r="BX471" s="248"/>
      <c r="BY471" s="248"/>
    </row>
    <row r="472" spans="1:77" ht="12" customHeight="1" x14ac:dyDescent="0.25">
      <c r="A472" s="225"/>
      <c r="B472" s="225"/>
      <c r="C472" s="225"/>
      <c r="D472" s="381"/>
      <c r="E472" s="381"/>
      <c r="F472" s="381"/>
      <c r="G472" s="381"/>
      <c r="H472" s="381"/>
      <c r="I472" s="248"/>
      <c r="J472" s="248"/>
      <c r="K472" s="248"/>
      <c r="L472" s="248"/>
      <c r="M472" s="248"/>
      <c r="N472" s="248"/>
      <c r="O472" s="248"/>
      <c r="P472" s="248"/>
      <c r="Q472" s="248"/>
      <c r="R472" s="248"/>
      <c r="S472" s="248"/>
      <c r="T472" s="248"/>
      <c r="U472" s="248"/>
      <c r="V472" s="248"/>
      <c r="W472" s="248"/>
      <c r="X472" s="248"/>
      <c r="Y472" s="248"/>
      <c r="Z472" s="248"/>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c r="BQ472" s="248"/>
      <c r="BR472" s="248"/>
      <c r="BS472" s="248"/>
      <c r="BT472" s="248"/>
      <c r="BU472" s="248"/>
      <c r="BV472" s="248"/>
      <c r="BW472" s="248"/>
      <c r="BX472" s="248"/>
      <c r="BY472" s="248"/>
    </row>
    <row r="473" spans="1:77" ht="12" customHeight="1" x14ac:dyDescent="0.25">
      <c r="A473" s="225"/>
      <c r="B473" s="225"/>
      <c r="C473" s="225"/>
      <c r="D473" s="381"/>
      <c r="E473" s="381"/>
      <c r="F473" s="381"/>
      <c r="G473" s="381"/>
      <c r="H473" s="381"/>
      <c r="I473" s="248"/>
      <c r="J473" s="248"/>
      <c r="K473" s="248"/>
      <c r="L473" s="248"/>
      <c r="M473" s="248"/>
      <c r="N473" s="248"/>
      <c r="O473" s="248"/>
      <c r="P473" s="248"/>
      <c r="Q473" s="248"/>
      <c r="R473" s="248"/>
      <c r="S473" s="248"/>
      <c r="T473" s="248"/>
      <c r="U473" s="248"/>
      <c r="V473" s="248"/>
      <c r="W473" s="248"/>
      <c r="X473" s="248"/>
      <c r="Y473" s="248"/>
      <c r="Z473" s="248"/>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c r="BQ473" s="248"/>
      <c r="BR473" s="248"/>
      <c r="BS473" s="248"/>
      <c r="BT473" s="248"/>
      <c r="BU473" s="248"/>
      <c r="BV473" s="248"/>
      <c r="BW473" s="248"/>
      <c r="BX473" s="248"/>
      <c r="BY473" s="248"/>
    </row>
    <row r="474" spans="1:77" ht="12" customHeight="1" x14ac:dyDescent="0.25">
      <c r="A474" s="225"/>
      <c r="B474" s="225"/>
      <c r="C474" s="225"/>
      <c r="D474" s="381"/>
      <c r="E474" s="381"/>
      <c r="F474" s="381"/>
      <c r="G474" s="381"/>
      <c r="H474" s="381"/>
      <c r="I474" s="248"/>
      <c r="J474" s="248"/>
      <c r="K474" s="248"/>
      <c r="L474" s="248"/>
      <c r="M474" s="248"/>
      <c r="N474" s="248"/>
      <c r="O474" s="248"/>
      <c r="P474" s="248"/>
      <c r="Q474" s="248"/>
      <c r="R474" s="248"/>
      <c r="S474" s="248"/>
      <c r="T474" s="248"/>
      <c r="U474" s="248"/>
      <c r="V474" s="248"/>
      <c r="W474" s="248"/>
      <c r="X474" s="248"/>
      <c r="Y474" s="248"/>
      <c r="Z474" s="248"/>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c r="BQ474" s="248"/>
      <c r="BR474" s="248"/>
      <c r="BS474" s="248"/>
      <c r="BT474" s="248"/>
      <c r="BU474" s="248"/>
      <c r="BV474" s="248"/>
      <c r="BW474" s="248"/>
      <c r="BX474" s="248"/>
      <c r="BY474" s="248"/>
    </row>
    <row r="475" spans="1:77" ht="12" customHeight="1" x14ac:dyDescent="0.25">
      <c r="A475" s="225"/>
      <c r="B475" s="225"/>
      <c r="C475" s="225"/>
      <c r="D475" s="381"/>
      <c r="E475" s="381"/>
      <c r="F475" s="381"/>
      <c r="G475" s="381"/>
      <c r="H475" s="381"/>
      <c r="I475" s="248"/>
      <c r="J475" s="248"/>
      <c r="K475" s="248"/>
      <c r="L475" s="248"/>
      <c r="M475" s="248"/>
      <c r="N475" s="248"/>
      <c r="O475" s="248"/>
      <c r="P475" s="248"/>
      <c r="Q475" s="248"/>
      <c r="R475" s="248"/>
      <c r="S475" s="248"/>
      <c r="T475" s="248"/>
      <c r="U475" s="248"/>
      <c r="V475" s="248"/>
      <c r="W475" s="248"/>
      <c r="X475" s="248"/>
      <c r="Y475" s="248"/>
      <c r="Z475" s="248"/>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248"/>
      <c r="BR475" s="248"/>
      <c r="BS475" s="248"/>
      <c r="BT475" s="248"/>
      <c r="BU475" s="248"/>
      <c r="BV475" s="248"/>
      <c r="BW475" s="248"/>
      <c r="BX475" s="248"/>
      <c r="BY475" s="248"/>
    </row>
    <row r="476" spans="1:77" ht="12" customHeight="1" x14ac:dyDescent="0.25">
      <c r="A476" s="225"/>
      <c r="B476" s="225"/>
      <c r="C476" s="225"/>
      <c r="D476" s="381"/>
      <c r="E476" s="381"/>
      <c r="F476" s="381"/>
      <c r="G476" s="381"/>
      <c r="H476" s="381"/>
      <c r="I476" s="248"/>
      <c r="J476" s="248"/>
      <c r="K476" s="248"/>
      <c r="L476" s="248"/>
      <c r="M476" s="248"/>
      <c r="N476" s="248"/>
      <c r="O476" s="248"/>
      <c r="P476" s="248"/>
      <c r="Q476" s="248"/>
      <c r="R476" s="248"/>
      <c r="S476" s="248"/>
      <c r="T476" s="248"/>
      <c r="U476" s="248"/>
      <c r="V476" s="248"/>
      <c r="W476" s="248"/>
      <c r="X476" s="248"/>
      <c r="Y476" s="248"/>
      <c r="Z476" s="248"/>
      <c r="AA476" s="248"/>
      <c r="AB476" s="248"/>
      <c r="AC476" s="248"/>
      <c r="AD476" s="248"/>
      <c r="AE476" s="248"/>
      <c r="AF476" s="248"/>
      <c r="AG476" s="248"/>
      <c r="AH476" s="248"/>
      <c r="AI476" s="248"/>
      <c r="AJ476" s="248"/>
      <c r="AK476" s="248"/>
      <c r="AL476" s="248"/>
      <c r="AM476" s="248"/>
      <c r="AN476" s="248"/>
      <c r="AO476" s="248"/>
      <c r="AP476" s="248"/>
      <c r="AQ476" s="248"/>
      <c r="AR476" s="248"/>
      <c r="AS476" s="248"/>
      <c r="AT476" s="248"/>
      <c r="AU476" s="248"/>
      <c r="AV476" s="248"/>
      <c r="AW476" s="248"/>
      <c r="AX476" s="248"/>
      <c r="AY476" s="248"/>
      <c r="AZ476" s="248"/>
      <c r="BA476" s="248"/>
      <c r="BB476" s="248"/>
      <c r="BC476" s="248"/>
      <c r="BD476" s="248"/>
      <c r="BE476" s="248"/>
      <c r="BF476" s="248"/>
      <c r="BG476" s="248"/>
      <c r="BH476" s="248"/>
      <c r="BI476" s="248"/>
      <c r="BJ476" s="248"/>
      <c r="BK476" s="248"/>
      <c r="BL476" s="248"/>
      <c r="BM476" s="248"/>
      <c r="BN476" s="248"/>
      <c r="BO476" s="248"/>
      <c r="BP476" s="248"/>
      <c r="BQ476" s="248"/>
      <c r="BR476" s="248"/>
      <c r="BS476" s="248"/>
      <c r="BT476" s="248"/>
      <c r="BU476" s="248"/>
      <c r="BV476" s="248"/>
      <c r="BW476" s="248"/>
      <c r="BX476" s="248"/>
      <c r="BY476" s="248"/>
    </row>
    <row r="477" spans="1:77" ht="12" customHeight="1" x14ac:dyDescent="0.25">
      <c r="A477" s="225"/>
      <c r="B477" s="225"/>
      <c r="C477" s="225"/>
      <c r="D477" s="381"/>
      <c r="E477" s="381"/>
      <c r="F477" s="381"/>
      <c r="G477" s="381"/>
      <c r="H477" s="381"/>
      <c r="I477" s="248"/>
      <c r="J477" s="248"/>
      <c r="K477" s="248"/>
      <c r="L477" s="248"/>
      <c r="M477" s="248"/>
      <c r="N477" s="248"/>
      <c r="O477" s="248"/>
      <c r="P477" s="248"/>
      <c r="Q477" s="248"/>
      <c r="R477" s="248"/>
      <c r="S477" s="248"/>
      <c r="T477" s="248"/>
      <c r="U477" s="248"/>
      <c r="V477" s="248"/>
      <c r="W477" s="248"/>
      <c r="X477" s="248"/>
      <c r="Y477" s="248"/>
      <c r="Z477" s="248"/>
      <c r="AA477" s="248"/>
      <c r="AB477" s="248"/>
      <c r="AC477" s="248"/>
      <c r="AD477" s="248"/>
      <c r="AE477" s="248"/>
      <c r="AF477" s="248"/>
      <c r="AG477" s="248"/>
      <c r="AH477" s="248"/>
      <c r="AI477" s="248"/>
      <c r="AJ477" s="248"/>
      <c r="AK477" s="248"/>
      <c r="AL477" s="248"/>
      <c r="AM477" s="248"/>
      <c r="AN477" s="248"/>
      <c r="AO477" s="248"/>
      <c r="AP477" s="248"/>
      <c r="AQ477" s="248"/>
      <c r="AR477" s="248"/>
      <c r="AS477" s="248"/>
      <c r="AT477" s="248"/>
      <c r="AU477" s="248"/>
      <c r="AV477" s="248"/>
      <c r="AW477" s="248"/>
      <c r="AX477" s="248"/>
      <c r="AY477" s="248"/>
      <c r="AZ477" s="248"/>
      <c r="BA477" s="248"/>
      <c r="BB477" s="248"/>
      <c r="BC477" s="248"/>
      <c r="BD477" s="248"/>
      <c r="BE477" s="248"/>
      <c r="BF477" s="248"/>
      <c r="BG477" s="248"/>
      <c r="BH477" s="248"/>
      <c r="BI477" s="248"/>
      <c r="BJ477" s="248"/>
      <c r="BK477" s="248"/>
      <c r="BL477" s="248"/>
      <c r="BM477" s="248"/>
      <c r="BN477" s="248"/>
      <c r="BO477" s="248"/>
      <c r="BP477" s="248"/>
      <c r="BQ477" s="248"/>
      <c r="BR477" s="248"/>
      <c r="BS477" s="248"/>
      <c r="BT477" s="248"/>
      <c r="BU477" s="248"/>
      <c r="BV477" s="248"/>
      <c r="BW477" s="248"/>
      <c r="BX477" s="248"/>
      <c r="BY477" s="248"/>
    </row>
    <row r="478" spans="1:77" ht="12" customHeight="1" x14ac:dyDescent="0.25">
      <c r="A478" s="225"/>
      <c r="B478" s="225"/>
      <c r="C478" s="225"/>
      <c r="D478" s="381"/>
      <c r="E478" s="381"/>
      <c r="F478" s="381"/>
      <c r="G478" s="381"/>
      <c r="H478" s="381"/>
      <c r="I478" s="248"/>
      <c r="J478" s="248"/>
      <c r="K478" s="248"/>
      <c r="L478" s="248"/>
      <c r="M478" s="248"/>
      <c r="N478" s="248"/>
      <c r="O478" s="248"/>
      <c r="P478" s="248"/>
      <c r="Q478" s="248"/>
      <c r="R478" s="248"/>
      <c r="S478" s="248"/>
      <c r="T478" s="248"/>
      <c r="U478" s="248"/>
      <c r="V478" s="248"/>
      <c r="W478" s="248"/>
      <c r="X478" s="248"/>
      <c r="Y478" s="248"/>
      <c r="Z478" s="248"/>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c r="BQ478" s="248"/>
      <c r="BR478" s="248"/>
      <c r="BS478" s="248"/>
      <c r="BT478" s="248"/>
      <c r="BU478" s="248"/>
      <c r="BV478" s="248"/>
      <c r="BW478" s="248"/>
      <c r="BX478" s="248"/>
      <c r="BY478" s="248"/>
    </row>
    <row r="479" spans="1:77" ht="12" customHeight="1" x14ac:dyDescent="0.25">
      <c r="A479" s="225"/>
      <c r="B479" s="225"/>
      <c r="C479" s="225"/>
      <c r="D479" s="381"/>
      <c r="E479" s="381"/>
      <c r="F479" s="381"/>
      <c r="G479" s="381"/>
      <c r="H479" s="381"/>
      <c r="I479" s="248"/>
      <c r="J479" s="248"/>
      <c r="K479" s="248"/>
      <c r="L479" s="248"/>
      <c r="M479" s="248"/>
      <c r="N479" s="248"/>
      <c r="O479" s="248"/>
      <c r="P479" s="248"/>
      <c r="Q479" s="248"/>
      <c r="R479" s="248"/>
      <c r="S479" s="248"/>
      <c r="T479" s="248"/>
      <c r="U479" s="248"/>
      <c r="V479" s="248"/>
      <c r="W479" s="248"/>
      <c r="X479" s="248"/>
      <c r="Y479" s="248"/>
      <c r="Z479" s="248"/>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c r="BQ479" s="248"/>
      <c r="BR479" s="248"/>
      <c r="BS479" s="248"/>
      <c r="BT479" s="248"/>
      <c r="BU479" s="248"/>
      <c r="BV479" s="248"/>
      <c r="BW479" s="248"/>
      <c r="BX479" s="248"/>
      <c r="BY479" s="248"/>
    </row>
    <row r="480" spans="1:77" ht="12" customHeight="1" x14ac:dyDescent="0.25">
      <c r="A480" s="225"/>
      <c r="B480" s="225"/>
      <c r="C480" s="225"/>
      <c r="D480" s="381"/>
      <c r="E480" s="381"/>
      <c r="F480" s="381"/>
      <c r="G480" s="381"/>
      <c r="H480" s="381"/>
      <c r="I480" s="248"/>
      <c r="J480" s="248"/>
      <c r="K480" s="248"/>
      <c r="L480" s="248"/>
      <c r="M480" s="248"/>
      <c r="N480" s="248"/>
      <c r="O480" s="248"/>
      <c r="P480" s="248"/>
      <c r="Q480" s="248"/>
      <c r="R480" s="248"/>
      <c r="S480" s="248"/>
      <c r="T480" s="248"/>
      <c r="U480" s="248"/>
      <c r="V480" s="248"/>
      <c r="W480" s="248"/>
      <c r="X480" s="248"/>
      <c r="Y480" s="248"/>
      <c r="Z480" s="248"/>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c r="BQ480" s="248"/>
      <c r="BR480" s="248"/>
      <c r="BS480" s="248"/>
      <c r="BT480" s="248"/>
      <c r="BU480" s="248"/>
      <c r="BV480" s="248"/>
      <c r="BW480" s="248"/>
      <c r="BX480" s="248"/>
      <c r="BY480" s="248"/>
    </row>
    <row r="481" spans="1:77" ht="12" customHeight="1" x14ac:dyDescent="0.25">
      <c r="A481" s="225"/>
      <c r="B481" s="225"/>
      <c r="C481" s="225"/>
      <c r="D481" s="381"/>
      <c r="E481" s="381"/>
      <c r="F481" s="381"/>
      <c r="G481" s="381"/>
      <c r="H481" s="381"/>
      <c r="I481" s="248"/>
      <c r="J481" s="248"/>
      <c r="K481" s="248"/>
      <c r="L481" s="248"/>
      <c r="M481" s="248"/>
      <c r="N481" s="248"/>
      <c r="O481" s="248"/>
      <c r="P481" s="248"/>
      <c r="Q481" s="248"/>
      <c r="R481" s="248"/>
      <c r="S481" s="248"/>
      <c r="T481" s="248"/>
      <c r="U481" s="248"/>
      <c r="V481" s="248"/>
      <c r="W481" s="248"/>
      <c r="X481" s="248"/>
      <c r="Y481" s="248"/>
      <c r="Z481" s="248"/>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c r="BQ481" s="248"/>
      <c r="BR481" s="248"/>
      <c r="BS481" s="248"/>
      <c r="BT481" s="248"/>
      <c r="BU481" s="248"/>
      <c r="BV481" s="248"/>
      <c r="BW481" s="248"/>
      <c r="BX481" s="248"/>
      <c r="BY481" s="248"/>
    </row>
    <row r="482" spans="1:77" ht="12" customHeight="1" x14ac:dyDescent="0.25">
      <c r="A482" s="225"/>
      <c r="B482" s="225"/>
      <c r="C482" s="225"/>
      <c r="D482" s="381"/>
      <c r="E482" s="381"/>
      <c r="F482" s="381"/>
      <c r="G482" s="381"/>
      <c r="H482" s="381"/>
      <c r="I482" s="248"/>
      <c r="J482" s="248"/>
      <c r="K482" s="248"/>
      <c r="L482" s="248"/>
      <c r="M482" s="248"/>
      <c r="N482" s="248"/>
      <c r="O482" s="248"/>
      <c r="P482" s="248"/>
      <c r="Q482" s="248"/>
      <c r="R482" s="248"/>
      <c r="S482" s="248"/>
      <c r="T482" s="248"/>
      <c r="U482" s="248"/>
      <c r="V482" s="248"/>
      <c r="W482" s="248"/>
      <c r="X482" s="248"/>
      <c r="Y482" s="248"/>
      <c r="Z482" s="248"/>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c r="BQ482" s="248"/>
      <c r="BR482" s="248"/>
      <c r="BS482" s="248"/>
      <c r="BT482" s="248"/>
      <c r="BU482" s="248"/>
      <c r="BV482" s="248"/>
      <c r="BW482" s="248"/>
      <c r="BX482" s="248"/>
      <c r="BY482" s="248"/>
    </row>
    <row r="483" spans="1:77" ht="12" customHeight="1" x14ac:dyDescent="0.25">
      <c r="A483" s="225"/>
      <c r="B483" s="225"/>
      <c r="C483" s="225"/>
      <c r="D483" s="381"/>
      <c r="E483" s="381"/>
      <c r="F483" s="381"/>
      <c r="G483" s="381"/>
      <c r="H483" s="381"/>
      <c r="I483" s="248"/>
      <c r="J483" s="248"/>
      <c r="K483" s="248"/>
      <c r="L483" s="248"/>
      <c r="M483" s="248"/>
      <c r="N483" s="248"/>
      <c r="O483" s="248"/>
      <c r="P483" s="248"/>
      <c r="Q483" s="248"/>
      <c r="R483" s="248"/>
      <c r="S483" s="248"/>
      <c r="T483" s="248"/>
      <c r="U483" s="248"/>
      <c r="V483" s="248"/>
      <c r="W483" s="248"/>
      <c r="X483" s="248"/>
      <c r="Y483" s="248"/>
      <c r="Z483" s="248"/>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c r="BQ483" s="248"/>
      <c r="BR483" s="248"/>
      <c r="BS483" s="248"/>
      <c r="BT483" s="248"/>
      <c r="BU483" s="248"/>
      <c r="BV483" s="248"/>
      <c r="BW483" s="248"/>
      <c r="BX483" s="248"/>
      <c r="BY483" s="248"/>
    </row>
    <row r="484" spans="1:77" ht="12" customHeight="1" x14ac:dyDescent="0.25">
      <c r="A484" s="225"/>
      <c r="B484" s="225"/>
      <c r="C484" s="225"/>
      <c r="D484" s="381"/>
      <c r="E484" s="381"/>
      <c r="F484" s="381"/>
      <c r="G484" s="381"/>
      <c r="H484" s="381"/>
      <c r="I484" s="248"/>
      <c r="J484" s="248"/>
      <c r="K484" s="248"/>
      <c r="L484" s="248"/>
      <c r="M484" s="248"/>
      <c r="N484" s="248"/>
      <c r="O484" s="248"/>
      <c r="P484" s="248"/>
      <c r="Q484" s="248"/>
      <c r="R484" s="248"/>
      <c r="S484" s="248"/>
      <c r="T484" s="248"/>
      <c r="U484" s="248"/>
      <c r="V484" s="248"/>
      <c r="W484" s="248"/>
      <c r="X484" s="248"/>
      <c r="Y484" s="248"/>
      <c r="Z484" s="248"/>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c r="BQ484" s="248"/>
      <c r="BR484" s="248"/>
      <c r="BS484" s="248"/>
      <c r="BT484" s="248"/>
      <c r="BU484" s="248"/>
      <c r="BV484" s="248"/>
      <c r="BW484" s="248"/>
      <c r="BX484" s="248"/>
      <c r="BY484" s="248"/>
    </row>
    <row r="485" spans="1:77" ht="12" customHeight="1" x14ac:dyDescent="0.25">
      <c r="A485" s="225"/>
      <c r="B485" s="225"/>
      <c r="C485" s="225"/>
      <c r="D485" s="381"/>
      <c r="E485" s="381"/>
      <c r="F485" s="381"/>
      <c r="G485" s="381"/>
      <c r="H485" s="381"/>
      <c r="I485" s="248"/>
      <c r="J485" s="248"/>
      <c r="K485" s="248"/>
      <c r="L485" s="248"/>
      <c r="M485" s="248"/>
      <c r="N485" s="248"/>
      <c r="O485" s="248"/>
      <c r="P485" s="248"/>
      <c r="Q485" s="248"/>
      <c r="R485" s="248"/>
      <c r="S485" s="248"/>
      <c r="T485" s="248"/>
      <c r="U485" s="248"/>
      <c r="V485" s="248"/>
      <c r="W485" s="248"/>
      <c r="X485" s="248"/>
      <c r="Y485" s="248"/>
      <c r="Z485" s="248"/>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c r="BQ485" s="248"/>
      <c r="BR485" s="248"/>
      <c r="BS485" s="248"/>
      <c r="BT485" s="248"/>
      <c r="BU485" s="248"/>
      <c r="BV485" s="248"/>
      <c r="BW485" s="248"/>
      <c r="BX485" s="248"/>
      <c r="BY485" s="248"/>
    </row>
    <row r="486" spans="1:77" ht="12" customHeight="1" x14ac:dyDescent="0.25">
      <c r="A486" s="225"/>
      <c r="B486" s="225"/>
      <c r="C486" s="225"/>
      <c r="D486" s="381"/>
      <c r="E486" s="381"/>
      <c r="F486" s="381"/>
      <c r="G486" s="381"/>
      <c r="H486" s="381"/>
      <c r="I486" s="248"/>
      <c r="J486" s="248"/>
      <c r="K486" s="248"/>
      <c r="L486" s="248"/>
      <c r="M486" s="248"/>
      <c r="N486" s="248"/>
      <c r="O486" s="248"/>
      <c r="P486" s="248"/>
      <c r="Q486" s="248"/>
      <c r="R486" s="248"/>
      <c r="S486" s="248"/>
      <c r="T486" s="248"/>
      <c r="U486" s="248"/>
      <c r="V486" s="248"/>
      <c r="W486" s="248"/>
      <c r="X486" s="248"/>
      <c r="Y486" s="248"/>
      <c r="Z486" s="248"/>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c r="BQ486" s="248"/>
      <c r="BR486" s="248"/>
      <c r="BS486" s="248"/>
      <c r="BT486" s="248"/>
      <c r="BU486" s="248"/>
      <c r="BV486" s="248"/>
      <c r="BW486" s="248"/>
      <c r="BX486" s="248"/>
      <c r="BY486" s="248"/>
    </row>
    <row r="487" spans="1:77" ht="12" customHeight="1" x14ac:dyDescent="0.25">
      <c r="A487" s="225"/>
      <c r="B487" s="225"/>
      <c r="C487" s="225"/>
      <c r="D487" s="381"/>
      <c r="E487" s="381"/>
      <c r="F487" s="381"/>
      <c r="G487" s="381"/>
      <c r="H487" s="381"/>
      <c r="I487" s="248"/>
      <c r="J487" s="248"/>
      <c r="K487" s="248"/>
      <c r="L487" s="248"/>
      <c r="M487" s="248"/>
      <c r="N487" s="248"/>
      <c r="O487" s="248"/>
      <c r="P487" s="248"/>
      <c r="Q487" s="248"/>
      <c r="R487" s="248"/>
      <c r="S487" s="248"/>
      <c r="T487" s="248"/>
      <c r="U487" s="248"/>
      <c r="V487" s="248"/>
      <c r="W487" s="248"/>
      <c r="X487" s="248"/>
      <c r="Y487" s="248"/>
      <c r="Z487" s="248"/>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c r="BQ487" s="248"/>
      <c r="BR487" s="248"/>
      <c r="BS487" s="248"/>
      <c r="BT487" s="248"/>
      <c r="BU487" s="248"/>
      <c r="BV487" s="248"/>
      <c r="BW487" s="248"/>
      <c r="BX487" s="248"/>
      <c r="BY487" s="248"/>
    </row>
    <row r="488" spans="1:77" ht="12" customHeight="1" x14ac:dyDescent="0.25">
      <c r="A488" s="225"/>
      <c r="B488" s="225"/>
      <c r="C488" s="225"/>
      <c r="D488" s="381"/>
      <c r="E488" s="381"/>
      <c r="F488" s="381"/>
      <c r="G488" s="381"/>
      <c r="H488" s="381"/>
      <c r="I488" s="248"/>
      <c r="J488" s="248"/>
      <c r="K488" s="248"/>
      <c r="L488" s="248"/>
      <c r="M488" s="248"/>
      <c r="N488" s="248"/>
      <c r="O488" s="248"/>
      <c r="P488" s="248"/>
      <c r="Q488" s="248"/>
      <c r="R488" s="248"/>
      <c r="S488" s="248"/>
      <c r="T488" s="248"/>
      <c r="U488" s="248"/>
      <c r="V488" s="248"/>
      <c r="W488" s="248"/>
      <c r="X488" s="248"/>
      <c r="Y488" s="248"/>
      <c r="Z488" s="248"/>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c r="BQ488" s="248"/>
      <c r="BR488" s="248"/>
      <c r="BS488" s="248"/>
      <c r="BT488" s="248"/>
      <c r="BU488" s="248"/>
      <c r="BV488" s="248"/>
      <c r="BW488" s="248"/>
      <c r="BX488" s="248"/>
      <c r="BY488" s="248"/>
    </row>
    <row r="489" spans="1:77" ht="12" customHeight="1" x14ac:dyDescent="0.25">
      <c r="A489" s="225"/>
      <c r="B489" s="225"/>
      <c r="C489" s="225"/>
      <c r="D489" s="381"/>
      <c r="E489" s="381"/>
      <c r="F489" s="381"/>
      <c r="G489" s="381"/>
      <c r="H489" s="381"/>
      <c r="I489" s="248"/>
      <c r="J489" s="248"/>
      <c r="K489" s="248"/>
      <c r="L489" s="248"/>
      <c r="M489" s="248"/>
      <c r="N489" s="248"/>
      <c r="O489" s="248"/>
      <c r="P489" s="248"/>
      <c r="Q489" s="248"/>
      <c r="R489" s="248"/>
      <c r="S489" s="248"/>
      <c r="T489" s="248"/>
      <c r="U489" s="248"/>
      <c r="V489" s="248"/>
      <c r="W489" s="248"/>
      <c r="X489" s="248"/>
      <c r="Y489" s="248"/>
      <c r="Z489" s="248"/>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c r="BQ489" s="248"/>
      <c r="BR489" s="248"/>
      <c r="BS489" s="248"/>
      <c r="BT489" s="248"/>
      <c r="BU489" s="248"/>
      <c r="BV489" s="248"/>
      <c r="BW489" s="248"/>
      <c r="BX489" s="248"/>
      <c r="BY489" s="248"/>
    </row>
    <row r="490" spans="1:77" ht="12" customHeight="1" x14ac:dyDescent="0.25">
      <c r="A490" s="225"/>
      <c r="B490" s="225"/>
      <c r="C490" s="225"/>
      <c r="D490" s="381"/>
      <c r="E490" s="381"/>
      <c r="F490" s="381"/>
      <c r="G490" s="381"/>
      <c r="H490" s="381"/>
      <c r="I490" s="248"/>
      <c r="J490" s="248"/>
      <c r="K490" s="248"/>
      <c r="L490" s="248"/>
      <c r="M490" s="248"/>
      <c r="N490" s="248"/>
      <c r="O490" s="248"/>
      <c r="P490" s="248"/>
      <c r="Q490" s="248"/>
      <c r="R490" s="248"/>
      <c r="S490" s="248"/>
      <c r="T490" s="248"/>
      <c r="U490" s="248"/>
      <c r="V490" s="248"/>
      <c r="W490" s="248"/>
      <c r="X490" s="248"/>
      <c r="Y490" s="248"/>
      <c r="Z490" s="248"/>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c r="BQ490" s="248"/>
      <c r="BR490" s="248"/>
      <c r="BS490" s="248"/>
      <c r="BT490" s="248"/>
      <c r="BU490" s="248"/>
      <c r="BV490" s="248"/>
      <c r="BW490" s="248"/>
      <c r="BX490" s="248"/>
      <c r="BY490" s="248"/>
    </row>
    <row r="491" spans="1:77" ht="12" customHeight="1" x14ac:dyDescent="0.25">
      <c r="A491" s="225"/>
      <c r="B491" s="225"/>
      <c r="C491" s="225"/>
      <c r="D491" s="381"/>
      <c r="E491" s="381"/>
      <c r="F491" s="381"/>
      <c r="G491" s="381"/>
      <c r="H491" s="381"/>
      <c r="I491" s="248"/>
      <c r="J491" s="248"/>
      <c r="K491" s="248"/>
      <c r="L491" s="248"/>
      <c r="M491" s="248"/>
      <c r="N491" s="248"/>
      <c r="O491" s="248"/>
      <c r="P491" s="248"/>
      <c r="Q491" s="248"/>
      <c r="R491" s="248"/>
      <c r="S491" s="248"/>
      <c r="T491" s="248"/>
      <c r="U491" s="248"/>
      <c r="V491" s="248"/>
      <c r="W491" s="248"/>
      <c r="X491" s="248"/>
      <c r="Y491" s="248"/>
      <c r="Z491" s="248"/>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c r="BQ491" s="248"/>
      <c r="BR491" s="248"/>
      <c r="BS491" s="248"/>
      <c r="BT491" s="248"/>
      <c r="BU491" s="248"/>
      <c r="BV491" s="248"/>
      <c r="BW491" s="248"/>
      <c r="BX491" s="248"/>
      <c r="BY491" s="248"/>
    </row>
    <row r="492" spans="1:77" ht="12" customHeight="1" x14ac:dyDescent="0.25">
      <c r="A492" s="225"/>
      <c r="B492" s="225"/>
      <c r="C492" s="225"/>
      <c r="D492" s="381"/>
      <c r="E492" s="381"/>
      <c r="F492" s="381"/>
      <c r="G492" s="381"/>
      <c r="H492" s="381"/>
      <c r="I492" s="248"/>
      <c r="J492" s="248"/>
      <c r="K492" s="248"/>
      <c r="L492" s="248"/>
      <c r="M492" s="248"/>
      <c r="N492" s="248"/>
      <c r="O492" s="248"/>
      <c r="P492" s="248"/>
      <c r="Q492" s="248"/>
      <c r="R492" s="248"/>
      <c r="S492" s="248"/>
      <c r="T492" s="248"/>
      <c r="U492" s="248"/>
      <c r="V492" s="248"/>
      <c r="W492" s="248"/>
      <c r="X492" s="248"/>
      <c r="Y492" s="248"/>
      <c r="Z492" s="248"/>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c r="BQ492" s="248"/>
      <c r="BR492" s="248"/>
      <c r="BS492" s="248"/>
      <c r="BT492" s="248"/>
      <c r="BU492" s="248"/>
      <c r="BV492" s="248"/>
      <c r="BW492" s="248"/>
      <c r="BX492" s="248"/>
      <c r="BY492" s="248"/>
    </row>
    <row r="493" spans="1:77" ht="12" customHeight="1" x14ac:dyDescent="0.25">
      <c r="A493" s="225"/>
      <c r="B493" s="225"/>
      <c r="C493" s="225"/>
      <c r="D493" s="381"/>
      <c r="E493" s="381"/>
      <c r="F493" s="381"/>
      <c r="G493" s="381"/>
      <c r="H493" s="381"/>
      <c r="I493" s="248"/>
      <c r="J493" s="248"/>
      <c r="K493" s="248"/>
      <c r="L493" s="248"/>
      <c r="M493" s="248"/>
      <c r="N493" s="248"/>
      <c r="O493" s="248"/>
      <c r="P493" s="248"/>
      <c r="Q493" s="248"/>
      <c r="R493" s="248"/>
      <c r="S493" s="248"/>
      <c r="T493" s="248"/>
      <c r="U493" s="248"/>
      <c r="V493" s="248"/>
      <c r="W493" s="248"/>
      <c r="X493" s="248"/>
      <c r="Y493" s="248"/>
      <c r="Z493" s="248"/>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c r="BQ493" s="248"/>
      <c r="BR493" s="248"/>
      <c r="BS493" s="248"/>
      <c r="BT493" s="248"/>
      <c r="BU493" s="248"/>
      <c r="BV493" s="248"/>
      <c r="BW493" s="248"/>
      <c r="BX493" s="248"/>
      <c r="BY493" s="248"/>
    </row>
    <row r="494" spans="1:77" ht="12" customHeight="1" x14ac:dyDescent="0.25">
      <c r="A494" s="225"/>
      <c r="B494" s="225"/>
      <c r="C494" s="225"/>
      <c r="D494" s="381"/>
      <c r="E494" s="381"/>
      <c r="F494" s="381"/>
      <c r="G494" s="381"/>
      <c r="H494" s="381"/>
      <c r="I494" s="248"/>
      <c r="J494" s="248"/>
      <c r="K494" s="248"/>
      <c r="L494" s="248"/>
      <c r="M494" s="248"/>
      <c r="N494" s="248"/>
      <c r="O494" s="248"/>
      <c r="P494" s="248"/>
      <c r="Q494" s="248"/>
      <c r="R494" s="248"/>
      <c r="S494" s="248"/>
      <c r="T494" s="248"/>
      <c r="U494" s="248"/>
      <c r="V494" s="248"/>
      <c r="W494" s="248"/>
      <c r="X494" s="248"/>
      <c r="Y494" s="248"/>
      <c r="Z494" s="248"/>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c r="BQ494" s="248"/>
      <c r="BR494" s="248"/>
      <c r="BS494" s="248"/>
      <c r="BT494" s="248"/>
      <c r="BU494" s="248"/>
      <c r="BV494" s="248"/>
      <c r="BW494" s="248"/>
      <c r="BX494" s="248"/>
      <c r="BY494" s="248"/>
    </row>
    <row r="495" spans="1:77" ht="12" customHeight="1" x14ac:dyDescent="0.25">
      <c r="A495" s="225"/>
      <c r="B495" s="225"/>
      <c r="C495" s="225"/>
      <c r="D495" s="381"/>
      <c r="E495" s="381"/>
      <c r="F495" s="381"/>
      <c r="G495" s="381"/>
      <c r="H495" s="381"/>
      <c r="I495" s="248"/>
      <c r="J495" s="248"/>
      <c r="K495" s="248"/>
      <c r="L495" s="248"/>
      <c r="M495" s="248"/>
      <c r="N495" s="248"/>
      <c r="O495" s="248"/>
      <c r="P495" s="248"/>
      <c r="Q495" s="248"/>
      <c r="R495" s="248"/>
      <c r="S495" s="248"/>
      <c r="T495" s="248"/>
      <c r="U495" s="248"/>
      <c r="V495" s="248"/>
      <c r="W495" s="248"/>
      <c r="X495" s="248"/>
      <c r="Y495" s="248"/>
      <c r="Z495" s="248"/>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c r="BQ495" s="248"/>
      <c r="BR495" s="248"/>
      <c r="BS495" s="248"/>
      <c r="BT495" s="248"/>
      <c r="BU495" s="248"/>
      <c r="BV495" s="248"/>
      <c r="BW495" s="248"/>
      <c r="BX495" s="248"/>
      <c r="BY495" s="248"/>
    </row>
    <row r="496" spans="1:77" ht="12" customHeight="1" x14ac:dyDescent="0.25">
      <c r="A496" s="225"/>
      <c r="B496" s="225"/>
      <c r="C496" s="225"/>
      <c r="D496" s="381"/>
      <c r="E496" s="381"/>
      <c r="F496" s="381"/>
      <c r="G496" s="381"/>
      <c r="H496" s="381"/>
      <c r="I496" s="248"/>
      <c r="J496" s="248"/>
      <c r="K496" s="248"/>
      <c r="L496" s="248"/>
      <c r="M496" s="248"/>
      <c r="N496" s="248"/>
      <c r="O496" s="248"/>
      <c r="P496" s="248"/>
      <c r="Q496" s="248"/>
      <c r="R496" s="248"/>
      <c r="S496" s="248"/>
      <c r="T496" s="248"/>
      <c r="U496" s="248"/>
      <c r="V496" s="248"/>
      <c r="W496" s="248"/>
      <c r="X496" s="248"/>
      <c r="Y496" s="248"/>
      <c r="Z496" s="248"/>
      <c r="AA496" s="248"/>
      <c r="AB496" s="248"/>
      <c r="AC496" s="248"/>
      <c r="AD496" s="248"/>
      <c r="AE496" s="248"/>
      <c r="AF496" s="248"/>
      <c r="AG496" s="248"/>
      <c r="AH496" s="248"/>
      <c r="AI496" s="248"/>
      <c r="AJ496" s="248"/>
      <c r="AK496" s="248"/>
      <c r="AL496" s="248"/>
      <c r="AM496" s="248"/>
      <c r="AN496" s="248"/>
      <c r="AO496" s="248"/>
      <c r="AP496" s="248"/>
      <c r="AQ496" s="248"/>
      <c r="AR496" s="248"/>
      <c r="AS496" s="248"/>
      <c r="AT496" s="248"/>
      <c r="AU496" s="248"/>
      <c r="AV496" s="248"/>
      <c r="AW496" s="248"/>
      <c r="AX496" s="248"/>
      <c r="AY496" s="248"/>
      <c r="AZ496" s="248"/>
      <c r="BA496" s="248"/>
      <c r="BB496" s="248"/>
      <c r="BC496" s="248"/>
      <c r="BD496" s="248"/>
      <c r="BE496" s="248"/>
      <c r="BF496" s="248"/>
      <c r="BG496" s="248"/>
      <c r="BH496" s="248"/>
      <c r="BI496" s="248"/>
      <c r="BJ496" s="248"/>
      <c r="BK496" s="248"/>
      <c r="BL496" s="248"/>
      <c r="BM496" s="248"/>
      <c r="BN496" s="248"/>
      <c r="BO496" s="248"/>
      <c r="BP496" s="248"/>
      <c r="BQ496" s="248"/>
      <c r="BR496" s="248"/>
      <c r="BS496" s="248"/>
      <c r="BT496" s="248"/>
      <c r="BU496" s="248"/>
      <c r="BV496" s="248"/>
      <c r="BW496" s="248"/>
      <c r="BX496" s="248"/>
      <c r="BY496" s="248"/>
    </row>
    <row r="497" spans="1:77" ht="12" customHeight="1" x14ac:dyDescent="0.25">
      <c r="A497" s="225"/>
      <c r="B497" s="225"/>
      <c r="C497" s="225"/>
      <c r="D497" s="381"/>
      <c r="E497" s="381"/>
      <c r="F497" s="381"/>
      <c r="G497" s="381"/>
      <c r="H497" s="381"/>
      <c r="I497" s="248"/>
      <c r="J497" s="248"/>
      <c r="K497" s="248"/>
      <c r="L497" s="248"/>
      <c r="M497" s="248"/>
      <c r="N497" s="248"/>
      <c r="O497" s="248"/>
      <c r="P497" s="248"/>
      <c r="Q497" s="248"/>
      <c r="R497" s="248"/>
      <c r="S497" s="248"/>
      <c r="T497" s="248"/>
      <c r="U497" s="248"/>
      <c r="V497" s="248"/>
      <c r="W497" s="248"/>
      <c r="X497" s="248"/>
      <c r="Y497" s="248"/>
      <c r="Z497" s="248"/>
      <c r="AA497" s="248"/>
      <c r="AB497" s="248"/>
      <c r="AC497" s="248"/>
      <c r="AD497" s="248"/>
      <c r="AE497" s="248"/>
      <c r="AF497" s="248"/>
      <c r="AG497" s="248"/>
      <c r="AH497" s="248"/>
      <c r="AI497" s="248"/>
      <c r="AJ497" s="248"/>
      <c r="AK497" s="248"/>
      <c r="AL497" s="248"/>
      <c r="AM497" s="248"/>
      <c r="AN497" s="248"/>
      <c r="AO497" s="248"/>
      <c r="AP497" s="248"/>
      <c r="AQ497" s="248"/>
      <c r="AR497" s="248"/>
      <c r="AS497" s="248"/>
      <c r="AT497" s="248"/>
      <c r="AU497" s="248"/>
      <c r="AV497" s="248"/>
      <c r="AW497" s="248"/>
      <c r="AX497" s="248"/>
      <c r="AY497" s="248"/>
      <c r="AZ497" s="248"/>
      <c r="BA497" s="248"/>
      <c r="BB497" s="248"/>
      <c r="BC497" s="248"/>
      <c r="BD497" s="248"/>
      <c r="BE497" s="248"/>
      <c r="BF497" s="248"/>
      <c r="BG497" s="248"/>
      <c r="BH497" s="248"/>
      <c r="BI497" s="248"/>
      <c r="BJ497" s="248"/>
      <c r="BK497" s="248"/>
      <c r="BL497" s="248"/>
      <c r="BM497" s="248"/>
      <c r="BN497" s="248"/>
      <c r="BO497" s="248"/>
      <c r="BP497" s="248"/>
      <c r="BQ497" s="248"/>
      <c r="BR497" s="248"/>
      <c r="BS497" s="248"/>
      <c r="BT497" s="248"/>
      <c r="BU497" s="248"/>
      <c r="BV497" s="248"/>
      <c r="BW497" s="248"/>
      <c r="BX497" s="248"/>
      <c r="BY497" s="248"/>
    </row>
    <row r="498" spans="1:77" ht="12" customHeight="1" x14ac:dyDescent="0.25">
      <c r="A498" s="225"/>
      <c r="B498" s="225"/>
      <c r="C498" s="225"/>
      <c r="D498" s="381"/>
      <c r="E498" s="381"/>
      <c r="F498" s="381"/>
      <c r="G498" s="381"/>
      <c r="H498" s="381"/>
      <c r="I498" s="248"/>
      <c r="J498" s="248"/>
      <c r="K498" s="248"/>
      <c r="L498" s="248"/>
      <c r="M498" s="248"/>
      <c r="N498" s="248"/>
      <c r="O498" s="248"/>
      <c r="P498" s="248"/>
      <c r="Q498" s="248"/>
      <c r="R498" s="248"/>
      <c r="S498" s="248"/>
      <c r="T498" s="248"/>
      <c r="U498" s="248"/>
      <c r="V498" s="248"/>
      <c r="W498" s="248"/>
      <c r="X498" s="248"/>
      <c r="Y498" s="248"/>
      <c r="Z498" s="248"/>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c r="BQ498" s="248"/>
      <c r="BR498" s="248"/>
      <c r="BS498" s="248"/>
      <c r="BT498" s="248"/>
      <c r="BU498" s="248"/>
      <c r="BV498" s="248"/>
      <c r="BW498" s="248"/>
      <c r="BX498" s="248"/>
      <c r="BY498" s="248"/>
    </row>
    <row r="499" spans="1:77" ht="12" customHeight="1" x14ac:dyDescent="0.25">
      <c r="A499" s="225"/>
      <c r="B499" s="225"/>
      <c r="C499" s="225"/>
      <c r="D499" s="381"/>
      <c r="E499" s="381"/>
      <c r="F499" s="381"/>
      <c r="G499" s="381"/>
      <c r="H499" s="381"/>
      <c r="I499" s="248"/>
      <c r="J499" s="248"/>
      <c r="K499" s="248"/>
      <c r="L499" s="248"/>
      <c r="M499" s="248"/>
      <c r="N499" s="248"/>
      <c r="O499" s="248"/>
      <c r="P499" s="248"/>
      <c r="Q499" s="248"/>
      <c r="R499" s="248"/>
      <c r="S499" s="248"/>
      <c r="T499" s="248"/>
      <c r="U499" s="248"/>
      <c r="V499" s="248"/>
      <c r="W499" s="248"/>
      <c r="X499" s="248"/>
      <c r="Y499" s="248"/>
      <c r="Z499" s="248"/>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c r="BQ499" s="248"/>
      <c r="BR499" s="248"/>
      <c r="BS499" s="248"/>
      <c r="BT499" s="248"/>
      <c r="BU499" s="248"/>
      <c r="BV499" s="248"/>
      <c r="BW499" s="248"/>
      <c r="BX499" s="248"/>
      <c r="BY499" s="248"/>
    </row>
    <row r="500" spans="1:77" ht="12" customHeight="1" x14ac:dyDescent="0.25">
      <c r="A500" s="225"/>
      <c r="B500" s="225"/>
      <c r="C500" s="225"/>
      <c r="D500" s="381"/>
      <c r="E500" s="381"/>
      <c r="F500" s="381"/>
      <c r="G500" s="381"/>
      <c r="H500" s="381"/>
      <c r="I500" s="248"/>
      <c r="J500" s="248"/>
      <c r="K500" s="248"/>
      <c r="L500" s="248"/>
      <c r="M500" s="248"/>
      <c r="N500" s="248"/>
      <c r="O500" s="248"/>
      <c r="P500" s="248"/>
      <c r="Q500" s="248"/>
      <c r="R500" s="248"/>
      <c r="S500" s="248"/>
      <c r="T500" s="248"/>
      <c r="U500" s="248"/>
      <c r="V500" s="248"/>
      <c r="W500" s="248"/>
      <c r="X500" s="248"/>
      <c r="Y500" s="248"/>
      <c r="Z500" s="248"/>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c r="BQ500" s="248"/>
      <c r="BR500" s="248"/>
      <c r="BS500" s="248"/>
      <c r="BT500" s="248"/>
      <c r="BU500" s="248"/>
      <c r="BV500" s="248"/>
      <c r="BW500" s="248"/>
      <c r="BX500" s="248"/>
      <c r="BY500" s="248"/>
    </row>
    <row r="501" spans="1:77" ht="12" customHeight="1" x14ac:dyDescent="0.25">
      <c r="A501" s="225"/>
      <c r="B501" s="225"/>
      <c r="C501" s="225"/>
      <c r="D501" s="381"/>
      <c r="E501" s="381"/>
      <c r="F501" s="381"/>
      <c r="G501" s="381"/>
      <c r="H501" s="381"/>
      <c r="I501" s="248"/>
      <c r="J501" s="248"/>
      <c r="K501" s="248"/>
      <c r="L501" s="248"/>
      <c r="M501" s="248"/>
      <c r="N501" s="248"/>
      <c r="O501" s="248"/>
      <c r="P501" s="248"/>
      <c r="Q501" s="248"/>
      <c r="R501" s="248"/>
      <c r="S501" s="248"/>
      <c r="T501" s="248"/>
      <c r="U501" s="248"/>
      <c r="V501" s="248"/>
      <c r="W501" s="248"/>
      <c r="X501" s="248"/>
      <c r="Y501" s="248"/>
      <c r="Z501" s="248"/>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c r="BQ501" s="248"/>
      <c r="BR501" s="248"/>
      <c r="BS501" s="248"/>
      <c r="BT501" s="248"/>
      <c r="BU501" s="248"/>
      <c r="BV501" s="248"/>
      <c r="BW501" s="248"/>
      <c r="BX501" s="248"/>
      <c r="BY501" s="248"/>
    </row>
    <row r="502" spans="1:77" ht="12" customHeight="1" x14ac:dyDescent="0.25">
      <c r="A502" s="225"/>
      <c r="B502" s="225"/>
      <c r="C502" s="225"/>
      <c r="D502" s="381"/>
      <c r="E502" s="381"/>
      <c r="F502" s="381"/>
      <c r="G502" s="381"/>
      <c r="H502" s="381"/>
      <c r="I502" s="248"/>
      <c r="J502" s="248"/>
      <c r="K502" s="248"/>
      <c r="L502" s="248"/>
      <c r="M502" s="248"/>
      <c r="N502" s="248"/>
      <c r="O502" s="248"/>
      <c r="P502" s="248"/>
      <c r="Q502" s="248"/>
      <c r="R502" s="248"/>
      <c r="S502" s="248"/>
      <c r="T502" s="248"/>
      <c r="U502" s="248"/>
      <c r="V502" s="248"/>
      <c r="W502" s="248"/>
      <c r="X502" s="248"/>
      <c r="Y502" s="248"/>
      <c r="Z502" s="248"/>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c r="BQ502" s="248"/>
      <c r="BR502" s="248"/>
      <c r="BS502" s="248"/>
      <c r="BT502" s="248"/>
      <c r="BU502" s="248"/>
      <c r="BV502" s="248"/>
      <c r="BW502" s="248"/>
      <c r="BX502" s="248"/>
      <c r="BY502" s="248"/>
    </row>
    <row r="503" spans="1:77" ht="12" customHeight="1" x14ac:dyDescent="0.25">
      <c r="A503" s="225"/>
      <c r="B503" s="225"/>
      <c r="C503" s="225"/>
      <c r="D503" s="381"/>
      <c r="E503" s="381"/>
      <c r="F503" s="381"/>
      <c r="G503" s="381"/>
      <c r="H503" s="381"/>
      <c r="I503" s="248"/>
      <c r="J503" s="248"/>
      <c r="K503" s="248"/>
      <c r="L503" s="248"/>
      <c r="M503" s="248"/>
      <c r="N503" s="248"/>
      <c r="O503" s="248"/>
      <c r="P503" s="248"/>
      <c r="Q503" s="248"/>
      <c r="R503" s="248"/>
      <c r="S503" s="248"/>
      <c r="T503" s="248"/>
      <c r="U503" s="248"/>
      <c r="V503" s="248"/>
      <c r="W503" s="248"/>
      <c r="X503" s="248"/>
      <c r="Y503" s="248"/>
      <c r="Z503" s="248"/>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c r="BQ503" s="248"/>
      <c r="BR503" s="248"/>
      <c r="BS503" s="248"/>
      <c r="BT503" s="248"/>
      <c r="BU503" s="248"/>
      <c r="BV503" s="248"/>
      <c r="BW503" s="248"/>
      <c r="BX503" s="248"/>
      <c r="BY503" s="248"/>
    </row>
    <row r="504" spans="1:77" ht="12" customHeight="1" x14ac:dyDescent="0.25">
      <c r="A504" s="225"/>
      <c r="B504" s="225"/>
      <c r="C504" s="225"/>
      <c r="D504" s="381"/>
      <c r="E504" s="381"/>
      <c r="F504" s="381"/>
      <c r="G504" s="381"/>
      <c r="H504" s="381"/>
      <c r="I504" s="248"/>
      <c r="J504" s="248"/>
      <c r="K504" s="248"/>
      <c r="L504" s="248"/>
      <c r="M504" s="248"/>
      <c r="N504" s="248"/>
      <c r="O504" s="248"/>
      <c r="P504" s="248"/>
      <c r="Q504" s="248"/>
      <c r="R504" s="248"/>
      <c r="S504" s="248"/>
      <c r="T504" s="248"/>
      <c r="U504" s="248"/>
      <c r="V504" s="248"/>
      <c r="W504" s="248"/>
      <c r="X504" s="248"/>
      <c r="Y504" s="248"/>
      <c r="Z504" s="248"/>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c r="BQ504" s="248"/>
      <c r="BR504" s="248"/>
      <c r="BS504" s="248"/>
      <c r="BT504" s="248"/>
      <c r="BU504" s="248"/>
      <c r="BV504" s="248"/>
      <c r="BW504" s="248"/>
      <c r="BX504" s="248"/>
      <c r="BY504" s="248"/>
    </row>
    <row r="505" spans="1:77" ht="12" customHeight="1" x14ac:dyDescent="0.25">
      <c r="A505" s="225"/>
      <c r="B505" s="225"/>
      <c r="C505" s="225"/>
      <c r="D505" s="381"/>
      <c r="E505" s="381"/>
      <c r="F505" s="381"/>
      <c r="G505" s="381"/>
      <c r="H505" s="381"/>
      <c r="I505" s="248"/>
      <c r="J505" s="248"/>
      <c r="K505" s="248"/>
      <c r="L505" s="248"/>
      <c r="M505" s="248"/>
      <c r="N505" s="248"/>
      <c r="O505" s="248"/>
      <c r="P505" s="248"/>
      <c r="Q505" s="248"/>
      <c r="R505" s="248"/>
      <c r="S505" s="248"/>
      <c r="T505" s="248"/>
      <c r="U505" s="248"/>
      <c r="V505" s="248"/>
      <c r="W505" s="248"/>
      <c r="X505" s="248"/>
      <c r="Y505" s="248"/>
      <c r="Z505" s="248"/>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c r="BQ505" s="248"/>
      <c r="BR505" s="248"/>
      <c r="BS505" s="248"/>
      <c r="BT505" s="248"/>
      <c r="BU505" s="248"/>
      <c r="BV505" s="248"/>
      <c r="BW505" s="248"/>
      <c r="BX505" s="248"/>
      <c r="BY505" s="248"/>
    </row>
    <row r="506" spans="1:77" ht="12" customHeight="1" x14ac:dyDescent="0.25">
      <c r="A506" s="225"/>
      <c r="B506" s="225"/>
      <c r="C506" s="225"/>
      <c r="D506" s="381"/>
      <c r="E506" s="381"/>
      <c r="F506" s="381"/>
      <c r="G506" s="381"/>
      <c r="H506" s="381"/>
      <c r="I506" s="248"/>
      <c r="J506" s="248"/>
      <c r="K506" s="248"/>
      <c r="L506" s="248"/>
      <c r="M506" s="248"/>
      <c r="N506" s="248"/>
      <c r="O506" s="248"/>
      <c r="P506" s="248"/>
      <c r="Q506" s="248"/>
      <c r="R506" s="248"/>
      <c r="S506" s="248"/>
      <c r="T506" s="248"/>
      <c r="U506" s="248"/>
      <c r="V506" s="248"/>
      <c r="W506" s="248"/>
      <c r="X506" s="248"/>
      <c r="Y506" s="248"/>
      <c r="Z506" s="248"/>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c r="BQ506" s="248"/>
      <c r="BR506" s="248"/>
      <c r="BS506" s="248"/>
      <c r="BT506" s="248"/>
      <c r="BU506" s="248"/>
      <c r="BV506" s="248"/>
      <c r="BW506" s="248"/>
      <c r="BX506" s="248"/>
      <c r="BY506" s="248"/>
    </row>
    <row r="507" spans="1:77" ht="12" customHeight="1" x14ac:dyDescent="0.25">
      <c r="A507" s="225"/>
      <c r="B507" s="225"/>
      <c r="C507" s="225"/>
      <c r="D507" s="381"/>
      <c r="E507" s="381"/>
      <c r="F507" s="381"/>
      <c r="G507" s="381"/>
      <c r="H507" s="381"/>
      <c r="I507" s="248"/>
      <c r="J507" s="248"/>
      <c r="K507" s="248"/>
      <c r="L507" s="248"/>
      <c r="M507" s="248"/>
      <c r="N507" s="248"/>
      <c r="O507" s="248"/>
      <c r="P507" s="248"/>
      <c r="Q507" s="248"/>
      <c r="R507" s="248"/>
      <c r="S507" s="248"/>
      <c r="T507" s="248"/>
      <c r="U507" s="248"/>
      <c r="V507" s="248"/>
      <c r="W507" s="248"/>
      <c r="X507" s="248"/>
      <c r="Y507" s="248"/>
      <c r="Z507" s="248"/>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c r="BQ507" s="248"/>
      <c r="BR507" s="248"/>
      <c r="BS507" s="248"/>
      <c r="BT507" s="248"/>
      <c r="BU507" s="248"/>
      <c r="BV507" s="248"/>
      <c r="BW507" s="248"/>
      <c r="BX507" s="248"/>
      <c r="BY507" s="248"/>
    </row>
    <row r="508" spans="1:77" ht="12" customHeight="1" x14ac:dyDescent="0.25">
      <c r="A508" s="225"/>
      <c r="B508" s="225"/>
      <c r="C508" s="225"/>
      <c r="D508" s="381"/>
      <c r="E508" s="381"/>
      <c r="F508" s="381"/>
      <c r="G508" s="381"/>
      <c r="H508" s="381"/>
      <c r="I508" s="248"/>
      <c r="J508" s="248"/>
      <c r="K508" s="248"/>
      <c r="L508" s="248"/>
      <c r="M508" s="248"/>
      <c r="N508" s="248"/>
      <c r="O508" s="248"/>
      <c r="P508" s="248"/>
      <c r="Q508" s="248"/>
      <c r="R508" s="248"/>
      <c r="S508" s="248"/>
      <c r="T508" s="248"/>
      <c r="U508" s="248"/>
      <c r="V508" s="248"/>
      <c r="W508" s="248"/>
      <c r="X508" s="248"/>
      <c r="Y508" s="248"/>
      <c r="Z508" s="248"/>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c r="BQ508" s="248"/>
      <c r="BR508" s="248"/>
      <c r="BS508" s="248"/>
      <c r="BT508" s="248"/>
      <c r="BU508" s="248"/>
      <c r="BV508" s="248"/>
      <c r="BW508" s="248"/>
      <c r="BX508" s="248"/>
      <c r="BY508" s="248"/>
    </row>
    <row r="509" spans="1:77" ht="12" customHeight="1" x14ac:dyDescent="0.25">
      <c r="A509" s="225"/>
      <c r="B509" s="225"/>
      <c r="C509" s="225"/>
      <c r="D509" s="381"/>
      <c r="E509" s="381"/>
      <c r="F509" s="381"/>
      <c r="G509" s="381"/>
      <c r="H509" s="381"/>
      <c r="I509" s="248"/>
      <c r="J509" s="248"/>
      <c r="K509" s="248"/>
      <c r="L509" s="248"/>
      <c r="M509" s="248"/>
      <c r="N509" s="248"/>
      <c r="O509" s="248"/>
      <c r="P509" s="248"/>
      <c r="Q509" s="248"/>
      <c r="R509" s="248"/>
      <c r="S509" s="248"/>
      <c r="T509" s="248"/>
      <c r="U509" s="248"/>
      <c r="V509" s="248"/>
      <c r="W509" s="248"/>
      <c r="X509" s="248"/>
      <c r="Y509" s="248"/>
      <c r="Z509" s="248"/>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c r="BQ509" s="248"/>
      <c r="BR509" s="248"/>
      <c r="BS509" s="248"/>
      <c r="BT509" s="248"/>
      <c r="BU509" s="248"/>
      <c r="BV509" s="248"/>
      <c r="BW509" s="248"/>
      <c r="BX509" s="248"/>
      <c r="BY509" s="248"/>
    </row>
    <row r="510" spans="1:77" ht="12" customHeight="1" x14ac:dyDescent="0.25">
      <c r="A510" s="225"/>
      <c r="B510" s="225"/>
      <c r="C510" s="225"/>
      <c r="D510" s="381"/>
      <c r="E510" s="381"/>
      <c r="F510" s="381"/>
      <c r="G510" s="381"/>
      <c r="H510" s="381"/>
      <c r="I510" s="248"/>
      <c r="J510" s="248"/>
      <c r="K510" s="248"/>
      <c r="L510" s="248"/>
      <c r="M510" s="248"/>
      <c r="N510" s="248"/>
      <c r="O510" s="248"/>
      <c r="P510" s="248"/>
      <c r="Q510" s="248"/>
      <c r="R510" s="248"/>
      <c r="S510" s="248"/>
      <c r="T510" s="248"/>
      <c r="U510" s="248"/>
      <c r="V510" s="248"/>
      <c r="W510" s="248"/>
      <c r="X510" s="248"/>
      <c r="Y510" s="248"/>
      <c r="Z510" s="248"/>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c r="BQ510" s="248"/>
      <c r="BR510" s="248"/>
      <c r="BS510" s="248"/>
      <c r="BT510" s="248"/>
      <c r="BU510" s="248"/>
      <c r="BV510" s="248"/>
      <c r="BW510" s="248"/>
      <c r="BX510" s="248"/>
      <c r="BY510" s="248"/>
    </row>
    <row r="511" spans="1:77" ht="12" customHeight="1" x14ac:dyDescent="0.25">
      <c r="A511" s="225"/>
      <c r="B511" s="225"/>
      <c r="C511" s="225"/>
      <c r="D511" s="381"/>
      <c r="E511" s="381"/>
      <c r="F511" s="381"/>
      <c r="G511" s="381"/>
      <c r="H511" s="381"/>
      <c r="I511" s="248"/>
      <c r="J511" s="248"/>
      <c r="K511" s="248"/>
      <c r="L511" s="248"/>
      <c r="M511" s="248"/>
      <c r="N511" s="248"/>
      <c r="O511" s="248"/>
      <c r="P511" s="248"/>
      <c r="Q511" s="248"/>
      <c r="R511" s="248"/>
      <c r="S511" s="248"/>
      <c r="T511" s="248"/>
      <c r="U511" s="248"/>
      <c r="V511" s="248"/>
      <c r="W511" s="248"/>
      <c r="X511" s="248"/>
      <c r="Y511" s="248"/>
      <c r="Z511" s="248"/>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c r="BQ511" s="248"/>
      <c r="BR511" s="248"/>
      <c r="BS511" s="248"/>
      <c r="BT511" s="248"/>
      <c r="BU511" s="248"/>
      <c r="BV511" s="248"/>
      <c r="BW511" s="248"/>
      <c r="BX511" s="248"/>
      <c r="BY511" s="248"/>
    </row>
    <row r="512" spans="1:77" ht="12" customHeight="1" x14ac:dyDescent="0.25">
      <c r="A512" s="225"/>
      <c r="B512" s="225"/>
      <c r="C512" s="225"/>
      <c r="D512" s="381"/>
      <c r="E512" s="381"/>
      <c r="F512" s="381"/>
      <c r="G512" s="381"/>
      <c r="H512" s="381"/>
      <c r="I512" s="248"/>
      <c r="J512" s="248"/>
      <c r="K512" s="248"/>
      <c r="L512" s="248"/>
      <c r="M512" s="248"/>
      <c r="N512" s="248"/>
      <c r="O512" s="248"/>
      <c r="P512" s="248"/>
      <c r="Q512" s="248"/>
      <c r="R512" s="248"/>
      <c r="S512" s="248"/>
      <c r="T512" s="248"/>
      <c r="U512" s="248"/>
      <c r="V512" s="248"/>
      <c r="W512" s="248"/>
      <c r="X512" s="248"/>
      <c r="Y512" s="248"/>
      <c r="Z512" s="248"/>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c r="BQ512" s="248"/>
      <c r="BR512" s="248"/>
      <c r="BS512" s="248"/>
      <c r="BT512" s="248"/>
      <c r="BU512" s="248"/>
      <c r="BV512" s="248"/>
      <c r="BW512" s="248"/>
      <c r="BX512" s="248"/>
      <c r="BY512" s="248"/>
    </row>
    <row r="513" spans="1:77" ht="12" customHeight="1" x14ac:dyDescent="0.25">
      <c r="A513" s="225"/>
      <c r="B513" s="225"/>
      <c r="C513" s="225"/>
      <c r="D513" s="381"/>
      <c r="E513" s="381"/>
      <c r="F513" s="381"/>
      <c r="G513" s="381"/>
      <c r="H513" s="381"/>
      <c r="I513" s="248"/>
      <c r="J513" s="248"/>
      <c r="K513" s="248"/>
      <c r="L513" s="248"/>
      <c r="M513" s="248"/>
      <c r="N513" s="248"/>
      <c r="O513" s="248"/>
      <c r="P513" s="248"/>
      <c r="Q513" s="248"/>
      <c r="R513" s="248"/>
      <c r="S513" s="248"/>
      <c r="T513" s="248"/>
      <c r="U513" s="248"/>
      <c r="V513" s="248"/>
      <c r="W513" s="248"/>
      <c r="X513" s="248"/>
      <c r="Y513" s="248"/>
      <c r="Z513" s="248"/>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c r="BQ513" s="248"/>
      <c r="BR513" s="248"/>
      <c r="BS513" s="248"/>
      <c r="BT513" s="248"/>
      <c r="BU513" s="248"/>
      <c r="BV513" s="248"/>
      <c r="BW513" s="248"/>
      <c r="BX513" s="248"/>
      <c r="BY513" s="248"/>
    </row>
    <row r="514" spans="1:77" ht="12" customHeight="1" x14ac:dyDescent="0.25">
      <c r="A514" s="225"/>
      <c r="B514" s="225"/>
      <c r="C514" s="225"/>
      <c r="D514" s="381"/>
      <c r="E514" s="381"/>
      <c r="F514" s="381"/>
      <c r="G514" s="381"/>
      <c r="H514" s="381"/>
      <c r="I514" s="248"/>
      <c r="J514" s="248"/>
      <c r="K514" s="248"/>
      <c r="L514" s="248"/>
      <c r="M514" s="248"/>
      <c r="N514" s="248"/>
      <c r="O514" s="248"/>
      <c r="P514" s="248"/>
      <c r="Q514" s="248"/>
      <c r="R514" s="248"/>
      <c r="S514" s="248"/>
      <c r="T514" s="248"/>
      <c r="U514" s="248"/>
      <c r="V514" s="248"/>
      <c r="W514" s="248"/>
      <c r="X514" s="248"/>
      <c r="Y514" s="248"/>
      <c r="Z514" s="248"/>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c r="BQ514" s="248"/>
      <c r="BR514" s="248"/>
      <c r="BS514" s="248"/>
      <c r="BT514" s="248"/>
      <c r="BU514" s="248"/>
      <c r="BV514" s="248"/>
      <c r="BW514" s="248"/>
      <c r="BX514" s="248"/>
      <c r="BY514" s="248"/>
    </row>
    <row r="515" spans="1:77" ht="12" customHeight="1" x14ac:dyDescent="0.25">
      <c r="A515" s="225"/>
      <c r="B515" s="225"/>
      <c r="C515" s="225"/>
      <c r="D515" s="381"/>
      <c r="E515" s="381"/>
      <c r="F515" s="381"/>
      <c r="G515" s="381"/>
      <c r="H515" s="381"/>
      <c r="I515" s="248"/>
      <c r="J515" s="248"/>
      <c r="K515" s="248"/>
      <c r="L515" s="248"/>
      <c r="M515" s="248"/>
      <c r="N515" s="248"/>
      <c r="O515" s="248"/>
      <c r="P515" s="248"/>
      <c r="Q515" s="248"/>
      <c r="R515" s="248"/>
      <c r="S515" s="248"/>
      <c r="T515" s="248"/>
      <c r="U515" s="248"/>
      <c r="V515" s="248"/>
      <c r="W515" s="248"/>
      <c r="X515" s="248"/>
      <c r="Y515" s="248"/>
      <c r="Z515" s="248"/>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c r="BQ515" s="248"/>
      <c r="BR515" s="248"/>
      <c r="BS515" s="248"/>
      <c r="BT515" s="248"/>
      <c r="BU515" s="248"/>
      <c r="BV515" s="248"/>
      <c r="BW515" s="248"/>
      <c r="BX515" s="248"/>
      <c r="BY515" s="248"/>
    </row>
    <row r="516" spans="1:77" ht="12" customHeight="1" x14ac:dyDescent="0.25">
      <c r="A516" s="225"/>
      <c r="B516" s="225"/>
      <c r="C516" s="225"/>
      <c r="D516" s="381"/>
      <c r="E516" s="381"/>
      <c r="F516" s="381"/>
      <c r="G516" s="381"/>
      <c r="H516" s="381"/>
      <c r="I516" s="248"/>
      <c r="J516" s="248"/>
      <c r="K516" s="248"/>
      <c r="L516" s="248"/>
      <c r="M516" s="248"/>
      <c r="N516" s="248"/>
      <c r="O516" s="248"/>
      <c r="P516" s="248"/>
      <c r="Q516" s="248"/>
      <c r="R516" s="248"/>
      <c r="S516" s="248"/>
      <c r="T516" s="248"/>
      <c r="U516" s="248"/>
      <c r="V516" s="248"/>
      <c r="W516" s="248"/>
      <c r="X516" s="248"/>
      <c r="Y516" s="248"/>
      <c r="Z516" s="248"/>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c r="BQ516" s="248"/>
      <c r="BR516" s="248"/>
      <c r="BS516" s="248"/>
      <c r="BT516" s="248"/>
      <c r="BU516" s="248"/>
      <c r="BV516" s="248"/>
      <c r="BW516" s="248"/>
      <c r="BX516" s="248"/>
      <c r="BY516" s="248"/>
    </row>
    <row r="517" spans="1:77" ht="12" customHeight="1" x14ac:dyDescent="0.25">
      <c r="A517" s="225"/>
      <c r="B517" s="225"/>
      <c r="C517" s="225"/>
      <c r="D517" s="381"/>
      <c r="E517" s="381"/>
      <c r="F517" s="381"/>
      <c r="G517" s="381"/>
      <c r="H517" s="381"/>
      <c r="I517" s="248"/>
      <c r="J517" s="248"/>
      <c r="K517" s="248"/>
      <c r="L517" s="248"/>
      <c r="M517" s="248"/>
      <c r="N517" s="248"/>
      <c r="O517" s="248"/>
      <c r="P517" s="248"/>
      <c r="Q517" s="248"/>
      <c r="R517" s="248"/>
      <c r="S517" s="248"/>
      <c r="T517" s="248"/>
      <c r="U517" s="248"/>
      <c r="V517" s="248"/>
      <c r="W517" s="248"/>
      <c r="X517" s="248"/>
      <c r="Y517" s="248"/>
      <c r="Z517" s="248"/>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c r="BQ517" s="248"/>
      <c r="BR517" s="248"/>
      <c r="BS517" s="248"/>
      <c r="BT517" s="248"/>
      <c r="BU517" s="248"/>
      <c r="BV517" s="248"/>
      <c r="BW517" s="248"/>
      <c r="BX517" s="248"/>
      <c r="BY517" s="248"/>
    </row>
    <row r="518" spans="1:77" ht="12" customHeight="1" x14ac:dyDescent="0.25">
      <c r="A518" s="225"/>
      <c r="B518" s="225"/>
      <c r="C518" s="225"/>
      <c r="D518" s="381"/>
      <c r="E518" s="381"/>
      <c r="F518" s="381"/>
      <c r="G518" s="381"/>
      <c r="H518" s="381"/>
      <c r="I518" s="248"/>
      <c r="J518" s="248"/>
      <c r="K518" s="248"/>
      <c r="L518" s="248"/>
      <c r="M518" s="248"/>
      <c r="N518" s="248"/>
      <c r="O518" s="248"/>
      <c r="P518" s="248"/>
      <c r="Q518" s="248"/>
      <c r="R518" s="248"/>
      <c r="S518" s="248"/>
      <c r="T518" s="248"/>
      <c r="U518" s="248"/>
      <c r="V518" s="248"/>
      <c r="W518" s="248"/>
      <c r="X518" s="248"/>
      <c r="Y518" s="248"/>
      <c r="Z518" s="248"/>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c r="BQ518" s="248"/>
      <c r="BR518" s="248"/>
      <c r="BS518" s="248"/>
      <c r="BT518" s="248"/>
      <c r="BU518" s="248"/>
      <c r="BV518" s="248"/>
      <c r="BW518" s="248"/>
      <c r="BX518" s="248"/>
      <c r="BY518" s="248"/>
    </row>
    <row r="519" spans="1:77" ht="12" customHeight="1" x14ac:dyDescent="0.25">
      <c r="A519" s="225"/>
      <c r="B519" s="225"/>
      <c r="C519" s="225"/>
      <c r="D519" s="381"/>
      <c r="E519" s="381"/>
      <c r="F519" s="381"/>
      <c r="G519" s="381"/>
      <c r="H519" s="381"/>
      <c r="I519" s="248"/>
      <c r="J519" s="248"/>
      <c r="K519" s="248"/>
      <c r="L519" s="248"/>
      <c r="M519" s="248"/>
      <c r="N519" s="248"/>
      <c r="O519" s="248"/>
      <c r="P519" s="248"/>
      <c r="Q519" s="248"/>
      <c r="R519" s="248"/>
      <c r="S519" s="248"/>
      <c r="T519" s="248"/>
      <c r="U519" s="248"/>
      <c r="V519" s="248"/>
      <c r="W519" s="248"/>
      <c r="X519" s="248"/>
      <c r="Y519" s="248"/>
      <c r="Z519" s="248"/>
      <c r="AA519" s="248"/>
      <c r="AB519" s="248"/>
      <c r="AC519" s="248"/>
      <c r="AD519" s="248"/>
      <c r="AE519" s="248"/>
      <c r="AF519" s="248"/>
      <c r="AG519" s="248"/>
      <c r="AH519" s="248"/>
      <c r="AI519" s="248"/>
      <c r="AJ519" s="248"/>
      <c r="AK519" s="248"/>
      <c r="AL519" s="248"/>
      <c r="AM519" s="248"/>
      <c r="AN519" s="248"/>
      <c r="AO519" s="248"/>
      <c r="AP519" s="248"/>
      <c r="AQ519" s="248"/>
      <c r="AR519" s="248"/>
      <c r="AS519" s="248"/>
      <c r="AT519" s="248"/>
      <c r="AU519" s="248"/>
      <c r="AV519" s="248"/>
      <c r="AW519" s="248"/>
      <c r="AX519" s="248"/>
      <c r="AY519" s="248"/>
      <c r="AZ519" s="248"/>
      <c r="BA519" s="248"/>
      <c r="BB519" s="248"/>
      <c r="BC519" s="248"/>
      <c r="BD519" s="248"/>
      <c r="BE519" s="248"/>
      <c r="BF519" s="248"/>
      <c r="BG519" s="248"/>
      <c r="BH519" s="248"/>
      <c r="BI519" s="248"/>
      <c r="BJ519" s="248"/>
      <c r="BK519" s="248"/>
      <c r="BL519" s="248"/>
      <c r="BM519" s="248"/>
      <c r="BN519" s="248"/>
      <c r="BO519" s="248"/>
      <c r="BP519" s="248"/>
      <c r="BQ519" s="248"/>
      <c r="BR519" s="248"/>
      <c r="BS519" s="248"/>
      <c r="BT519" s="248"/>
      <c r="BU519" s="248"/>
      <c r="BV519" s="248"/>
      <c r="BW519" s="248"/>
      <c r="BX519" s="248"/>
      <c r="BY519" s="248"/>
    </row>
    <row r="520" spans="1:77" ht="12" customHeight="1" x14ac:dyDescent="0.25">
      <c r="A520" s="225"/>
      <c r="B520" s="225"/>
      <c r="C520" s="225"/>
      <c r="D520" s="381"/>
      <c r="E520" s="381"/>
      <c r="F520" s="381"/>
      <c r="G520" s="381"/>
      <c r="H520" s="381"/>
      <c r="I520" s="248"/>
      <c r="J520" s="248"/>
      <c r="K520" s="248"/>
      <c r="L520" s="248"/>
      <c r="M520" s="248"/>
      <c r="N520" s="248"/>
      <c r="O520" s="248"/>
      <c r="P520" s="248"/>
      <c r="Q520" s="248"/>
      <c r="R520" s="248"/>
      <c r="S520" s="248"/>
      <c r="T520" s="248"/>
      <c r="U520" s="248"/>
      <c r="V520" s="248"/>
      <c r="W520" s="248"/>
      <c r="X520" s="248"/>
      <c r="Y520" s="248"/>
      <c r="Z520" s="248"/>
      <c r="AA520" s="248"/>
      <c r="AB520" s="248"/>
      <c r="AC520" s="248"/>
      <c r="AD520" s="248"/>
      <c r="AE520" s="248"/>
      <c r="AF520" s="248"/>
      <c r="AG520" s="248"/>
      <c r="AH520" s="248"/>
      <c r="AI520" s="248"/>
      <c r="AJ520" s="248"/>
      <c r="AK520" s="248"/>
      <c r="AL520" s="248"/>
      <c r="AM520" s="248"/>
      <c r="AN520" s="248"/>
      <c r="AO520" s="248"/>
      <c r="AP520" s="248"/>
      <c r="AQ520" s="248"/>
      <c r="AR520" s="248"/>
      <c r="AS520" s="248"/>
      <c r="AT520" s="248"/>
      <c r="AU520" s="248"/>
      <c r="AV520" s="248"/>
      <c r="AW520" s="248"/>
      <c r="AX520" s="248"/>
      <c r="AY520" s="248"/>
      <c r="AZ520" s="248"/>
      <c r="BA520" s="248"/>
      <c r="BB520" s="248"/>
      <c r="BC520" s="248"/>
      <c r="BD520" s="248"/>
      <c r="BE520" s="248"/>
      <c r="BF520" s="248"/>
      <c r="BG520" s="248"/>
      <c r="BH520" s="248"/>
      <c r="BI520" s="248"/>
      <c r="BJ520" s="248"/>
      <c r="BK520" s="248"/>
      <c r="BL520" s="248"/>
      <c r="BM520" s="248"/>
      <c r="BN520" s="248"/>
      <c r="BO520" s="248"/>
      <c r="BP520" s="248"/>
      <c r="BQ520" s="248"/>
      <c r="BR520" s="248"/>
      <c r="BS520" s="248"/>
      <c r="BT520" s="248"/>
      <c r="BU520" s="248"/>
      <c r="BV520" s="248"/>
      <c r="BW520" s="248"/>
      <c r="BX520" s="248"/>
      <c r="BY520" s="248"/>
    </row>
    <row r="521" spans="1:77" ht="12" customHeight="1" x14ac:dyDescent="0.25">
      <c r="A521" s="225"/>
      <c r="B521" s="225"/>
      <c r="C521" s="225"/>
      <c r="D521" s="381"/>
      <c r="E521" s="381"/>
      <c r="F521" s="381"/>
      <c r="G521" s="381"/>
      <c r="H521" s="381"/>
      <c r="I521" s="248"/>
      <c r="J521" s="248"/>
      <c r="K521" s="248"/>
      <c r="L521" s="248"/>
      <c r="M521" s="248"/>
      <c r="N521" s="248"/>
      <c r="O521" s="248"/>
      <c r="P521" s="248"/>
      <c r="Q521" s="248"/>
      <c r="R521" s="248"/>
      <c r="S521" s="248"/>
      <c r="T521" s="248"/>
      <c r="U521" s="248"/>
      <c r="V521" s="248"/>
      <c r="W521" s="248"/>
      <c r="X521" s="248"/>
      <c r="Y521" s="248"/>
      <c r="Z521" s="248"/>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c r="BQ521" s="248"/>
      <c r="BR521" s="248"/>
      <c r="BS521" s="248"/>
      <c r="BT521" s="248"/>
      <c r="BU521" s="248"/>
      <c r="BV521" s="248"/>
      <c r="BW521" s="248"/>
      <c r="BX521" s="248"/>
      <c r="BY521" s="248"/>
    </row>
    <row r="522" spans="1:77" ht="12" customHeight="1" x14ac:dyDescent="0.25">
      <c r="A522" s="225"/>
      <c r="B522" s="225"/>
      <c r="C522" s="225"/>
      <c r="D522" s="381"/>
      <c r="E522" s="381"/>
      <c r="F522" s="381"/>
      <c r="G522" s="381"/>
      <c r="H522" s="381"/>
      <c r="I522" s="248"/>
      <c r="J522" s="248"/>
      <c r="K522" s="248"/>
      <c r="L522" s="248"/>
      <c r="M522" s="248"/>
      <c r="N522" s="248"/>
      <c r="O522" s="248"/>
      <c r="P522" s="248"/>
      <c r="Q522" s="248"/>
      <c r="R522" s="248"/>
      <c r="S522" s="248"/>
      <c r="T522" s="248"/>
      <c r="U522" s="248"/>
      <c r="V522" s="248"/>
      <c r="W522" s="248"/>
      <c r="X522" s="248"/>
      <c r="Y522" s="248"/>
      <c r="Z522" s="248"/>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c r="BQ522" s="248"/>
      <c r="BR522" s="248"/>
      <c r="BS522" s="248"/>
      <c r="BT522" s="248"/>
      <c r="BU522" s="248"/>
      <c r="BV522" s="248"/>
      <c r="BW522" s="248"/>
      <c r="BX522" s="248"/>
      <c r="BY522" s="248"/>
    </row>
    <row r="523" spans="1:77" ht="12" customHeight="1" x14ac:dyDescent="0.25">
      <c r="A523" s="225"/>
      <c r="B523" s="225"/>
      <c r="C523" s="225"/>
      <c r="D523" s="381"/>
      <c r="E523" s="381"/>
      <c r="F523" s="381"/>
      <c r="G523" s="381"/>
      <c r="H523" s="381"/>
      <c r="I523" s="248"/>
      <c r="J523" s="248"/>
      <c r="K523" s="248"/>
      <c r="L523" s="248"/>
      <c r="M523" s="248"/>
      <c r="N523" s="248"/>
      <c r="O523" s="248"/>
      <c r="P523" s="248"/>
      <c r="Q523" s="248"/>
      <c r="R523" s="248"/>
      <c r="S523" s="248"/>
      <c r="T523" s="248"/>
      <c r="U523" s="248"/>
      <c r="V523" s="248"/>
      <c r="W523" s="248"/>
      <c r="X523" s="248"/>
      <c r="Y523" s="248"/>
      <c r="Z523" s="248"/>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c r="BQ523" s="248"/>
      <c r="BR523" s="248"/>
      <c r="BS523" s="248"/>
      <c r="BT523" s="248"/>
      <c r="BU523" s="248"/>
      <c r="BV523" s="248"/>
      <c r="BW523" s="248"/>
      <c r="BX523" s="248"/>
      <c r="BY523" s="248"/>
    </row>
    <row r="524" spans="1:77" ht="12" customHeight="1" x14ac:dyDescent="0.25">
      <c r="A524" s="225"/>
      <c r="B524" s="225"/>
      <c r="C524" s="225"/>
      <c r="D524" s="381"/>
      <c r="E524" s="381"/>
      <c r="F524" s="381"/>
      <c r="G524" s="381"/>
      <c r="H524" s="381"/>
      <c r="I524" s="248"/>
      <c r="J524" s="248"/>
      <c r="K524" s="248"/>
      <c r="L524" s="248"/>
      <c r="M524" s="248"/>
      <c r="N524" s="248"/>
      <c r="O524" s="248"/>
      <c r="P524" s="248"/>
      <c r="Q524" s="248"/>
      <c r="R524" s="248"/>
      <c r="S524" s="248"/>
      <c r="T524" s="248"/>
      <c r="U524" s="248"/>
      <c r="V524" s="248"/>
      <c r="W524" s="248"/>
      <c r="X524" s="248"/>
      <c r="Y524" s="248"/>
      <c r="Z524" s="248"/>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c r="BQ524" s="248"/>
      <c r="BR524" s="248"/>
      <c r="BS524" s="248"/>
      <c r="BT524" s="248"/>
      <c r="BU524" s="248"/>
      <c r="BV524" s="248"/>
      <c r="BW524" s="248"/>
      <c r="BX524" s="248"/>
      <c r="BY524" s="248"/>
    </row>
    <row r="525" spans="1:77" ht="12" customHeight="1" x14ac:dyDescent="0.25">
      <c r="A525" s="225"/>
      <c r="B525" s="225"/>
      <c r="C525" s="225"/>
      <c r="D525" s="381"/>
      <c r="E525" s="381"/>
      <c r="F525" s="381"/>
      <c r="G525" s="381"/>
      <c r="H525" s="381"/>
      <c r="I525" s="248"/>
      <c r="J525" s="248"/>
      <c r="K525" s="248"/>
      <c r="L525" s="248"/>
      <c r="M525" s="248"/>
      <c r="N525" s="248"/>
      <c r="O525" s="248"/>
      <c r="P525" s="248"/>
      <c r="Q525" s="248"/>
      <c r="R525" s="248"/>
      <c r="S525" s="248"/>
      <c r="T525" s="248"/>
      <c r="U525" s="248"/>
      <c r="V525" s="248"/>
      <c r="W525" s="248"/>
      <c r="X525" s="248"/>
      <c r="Y525" s="248"/>
      <c r="Z525" s="248"/>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c r="BQ525" s="248"/>
      <c r="BR525" s="248"/>
      <c r="BS525" s="248"/>
      <c r="BT525" s="248"/>
      <c r="BU525" s="248"/>
      <c r="BV525" s="248"/>
      <c r="BW525" s="248"/>
      <c r="BX525" s="248"/>
      <c r="BY525" s="248"/>
    </row>
    <row r="526" spans="1:77" ht="12" customHeight="1" x14ac:dyDescent="0.25">
      <c r="A526" s="225"/>
      <c r="B526" s="225"/>
      <c r="C526" s="225"/>
      <c r="D526" s="381"/>
      <c r="E526" s="381"/>
      <c r="F526" s="381"/>
      <c r="G526" s="381"/>
      <c r="H526" s="381"/>
      <c r="I526" s="248"/>
      <c r="J526" s="248"/>
      <c r="K526" s="248"/>
      <c r="L526" s="248"/>
      <c r="M526" s="248"/>
      <c r="N526" s="248"/>
      <c r="O526" s="248"/>
      <c r="P526" s="248"/>
      <c r="Q526" s="248"/>
      <c r="R526" s="248"/>
      <c r="S526" s="248"/>
      <c r="T526" s="248"/>
      <c r="U526" s="248"/>
      <c r="V526" s="248"/>
      <c r="W526" s="248"/>
      <c r="X526" s="248"/>
      <c r="Y526" s="248"/>
      <c r="Z526" s="248"/>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c r="BQ526" s="248"/>
      <c r="BR526" s="248"/>
      <c r="BS526" s="248"/>
      <c r="BT526" s="248"/>
      <c r="BU526" s="248"/>
      <c r="BV526" s="248"/>
      <c r="BW526" s="248"/>
      <c r="BX526" s="248"/>
      <c r="BY526" s="248"/>
    </row>
    <row r="527" spans="1:77" ht="12" customHeight="1" x14ac:dyDescent="0.25">
      <c r="A527" s="225"/>
      <c r="B527" s="225"/>
      <c r="C527" s="225"/>
      <c r="D527" s="381"/>
      <c r="E527" s="381"/>
      <c r="F527" s="381"/>
      <c r="G527" s="381"/>
      <c r="H527" s="381"/>
      <c r="I527" s="248"/>
      <c r="J527" s="248"/>
      <c r="K527" s="248"/>
      <c r="L527" s="248"/>
      <c r="M527" s="248"/>
      <c r="N527" s="248"/>
      <c r="O527" s="248"/>
      <c r="P527" s="248"/>
      <c r="Q527" s="248"/>
      <c r="R527" s="248"/>
      <c r="S527" s="248"/>
      <c r="T527" s="248"/>
      <c r="U527" s="248"/>
      <c r="V527" s="248"/>
      <c r="W527" s="248"/>
      <c r="X527" s="248"/>
      <c r="Y527" s="248"/>
      <c r="Z527" s="248"/>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c r="BQ527" s="248"/>
      <c r="BR527" s="248"/>
      <c r="BS527" s="248"/>
      <c r="BT527" s="248"/>
      <c r="BU527" s="248"/>
      <c r="BV527" s="248"/>
      <c r="BW527" s="248"/>
      <c r="BX527" s="248"/>
      <c r="BY527" s="248"/>
    </row>
    <row r="528" spans="1:77" ht="12" customHeight="1" x14ac:dyDescent="0.25">
      <c r="A528" s="225"/>
      <c r="B528" s="225"/>
      <c r="C528" s="225"/>
      <c r="D528" s="381"/>
      <c r="E528" s="381"/>
      <c r="F528" s="381"/>
      <c r="G528" s="381"/>
      <c r="H528" s="381"/>
      <c r="I528" s="248"/>
      <c r="J528" s="248"/>
      <c r="K528" s="248"/>
      <c r="L528" s="248"/>
      <c r="M528" s="248"/>
      <c r="N528" s="248"/>
      <c r="O528" s="248"/>
      <c r="P528" s="248"/>
      <c r="Q528" s="248"/>
      <c r="R528" s="248"/>
      <c r="S528" s="248"/>
      <c r="T528" s="248"/>
      <c r="U528" s="248"/>
      <c r="V528" s="248"/>
      <c r="W528" s="248"/>
      <c r="X528" s="248"/>
      <c r="Y528" s="248"/>
      <c r="Z528" s="248"/>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c r="BQ528" s="248"/>
      <c r="BR528" s="248"/>
      <c r="BS528" s="248"/>
      <c r="BT528" s="248"/>
      <c r="BU528" s="248"/>
      <c r="BV528" s="248"/>
      <c r="BW528" s="248"/>
      <c r="BX528" s="248"/>
      <c r="BY528" s="248"/>
    </row>
    <row r="529" spans="1:77" ht="12" customHeight="1" x14ac:dyDescent="0.25">
      <c r="A529" s="225"/>
      <c r="B529" s="225"/>
      <c r="C529" s="225"/>
      <c r="D529" s="381"/>
      <c r="E529" s="381"/>
      <c r="F529" s="381"/>
      <c r="G529" s="381"/>
      <c r="H529" s="381"/>
      <c r="I529" s="248"/>
      <c r="J529" s="248"/>
      <c r="K529" s="248"/>
      <c r="L529" s="248"/>
      <c r="M529" s="248"/>
      <c r="N529" s="248"/>
      <c r="O529" s="248"/>
      <c r="P529" s="248"/>
      <c r="Q529" s="248"/>
      <c r="R529" s="248"/>
      <c r="S529" s="248"/>
      <c r="T529" s="248"/>
      <c r="U529" s="248"/>
      <c r="V529" s="248"/>
      <c r="W529" s="248"/>
      <c r="X529" s="248"/>
      <c r="Y529" s="248"/>
      <c r="Z529" s="248"/>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c r="BQ529" s="248"/>
      <c r="BR529" s="248"/>
      <c r="BS529" s="248"/>
      <c r="BT529" s="248"/>
      <c r="BU529" s="248"/>
      <c r="BV529" s="248"/>
      <c r="BW529" s="248"/>
      <c r="BX529" s="248"/>
      <c r="BY529" s="248"/>
    </row>
    <row r="530" spans="1:77" ht="12" customHeight="1" x14ac:dyDescent="0.25">
      <c r="A530" s="225"/>
      <c r="B530" s="225"/>
      <c r="C530" s="225"/>
      <c r="D530" s="381"/>
      <c r="E530" s="381"/>
      <c r="F530" s="381"/>
      <c r="G530" s="381"/>
      <c r="H530" s="381"/>
      <c r="I530" s="248"/>
      <c r="J530" s="248"/>
      <c r="K530" s="248"/>
      <c r="L530" s="248"/>
      <c r="M530" s="248"/>
      <c r="N530" s="248"/>
      <c r="O530" s="248"/>
      <c r="P530" s="248"/>
      <c r="Q530" s="248"/>
      <c r="R530" s="248"/>
      <c r="S530" s="248"/>
      <c r="T530" s="248"/>
      <c r="U530" s="248"/>
      <c r="V530" s="248"/>
      <c r="W530" s="248"/>
      <c r="X530" s="248"/>
      <c r="Y530" s="248"/>
      <c r="Z530" s="248"/>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c r="BQ530" s="248"/>
      <c r="BR530" s="248"/>
      <c r="BS530" s="248"/>
      <c r="BT530" s="248"/>
      <c r="BU530" s="248"/>
      <c r="BV530" s="248"/>
      <c r="BW530" s="248"/>
      <c r="BX530" s="248"/>
      <c r="BY530" s="248"/>
    </row>
    <row r="531" spans="1:77" ht="12" customHeight="1" x14ac:dyDescent="0.25">
      <c r="A531" s="225"/>
      <c r="B531" s="225"/>
      <c r="C531" s="225"/>
      <c r="D531" s="381"/>
      <c r="E531" s="381"/>
      <c r="F531" s="381"/>
      <c r="G531" s="381"/>
      <c r="H531" s="381"/>
      <c r="I531" s="248"/>
      <c r="J531" s="248"/>
      <c r="K531" s="248"/>
      <c r="L531" s="248"/>
      <c r="M531" s="248"/>
      <c r="N531" s="248"/>
      <c r="O531" s="248"/>
      <c r="P531" s="248"/>
      <c r="Q531" s="248"/>
      <c r="R531" s="248"/>
      <c r="S531" s="248"/>
      <c r="T531" s="248"/>
      <c r="U531" s="248"/>
      <c r="V531" s="248"/>
      <c r="W531" s="248"/>
      <c r="X531" s="248"/>
      <c r="Y531" s="248"/>
      <c r="Z531" s="248"/>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c r="BQ531" s="248"/>
      <c r="BR531" s="248"/>
      <c r="BS531" s="248"/>
      <c r="BT531" s="248"/>
      <c r="BU531" s="248"/>
      <c r="BV531" s="248"/>
      <c r="BW531" s="248"/>
      <c r="BX531" s="248"/>
      <c r="BY531" s="248"/>
    </row>
    <row r="532" spans="1:77" ht="12" customHeight="1" x14ac:dyDescent="0.25">
      <c r="A532" s="225"/>
      <c r="B532" s="225"/>
      <c r="C532" s="225"/>
      <c r="D532" s="381"/>
      <c r="E532" s="381"/>
      <c r="F532" s="381"/>
      <c r="G532" s="381"/>
      <c r="H532" s="381"/>
      <c r="I532" s="248"/>
      <c r="J532" s="248"/>
      <c r="K532" s="248"/>
      <c r="L532" s="248"/>
      <c r="M532" s="248"/>
      <c r="N532" s="248"/>
      <c r="O532" s="248"/>
      <c r="P532" s="248"/>
      <c r="Q532" s="248"/>
      <c r="R532" s="248"/>
      <c r="S532" s="248"/>
      <c r="T532" s="248"/>
      <c r="U532" s="248"/>
      <c r="V532" s="248"/>
      <c r="W532" s="248"/>
      <c r="X532" s="248"/>
      <c r="Y532" s="248"/>
      <c r="Z532" s="248"/>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c r="BQ532" s="248"/>
      <c r="BR532" s="248"/>
      <c r="BS532" s="248"/>
      <c r="BT532" s="248"/>
      <c r="BU532" s="248"/>
      <c r="BV532" s="248"/>
      <c r="BW532" s="248"/>
      <c r="BX532" s="248"/>
      <c r="BY532" s="248"/>
    </row>
    <row r="533" spans="1:77" ht="12" customHeight="1" x14ac:dyDescent="0.25">
      <c r="A533" s="225"/>
      <c r="B533" s="225"/>
      <c r="C533" s="225"/>
      <c r="D533" s="381"/>
      <c r="E533" s="381"/>
      <c r="F533" s="381"/>
      <c r="G533" s="381"/>
      <c r="H533" s="381"/>
      <c r="I533" s="248"/>
      <c r="J533" s="248"/>
      <c r="K533" s="248"/>
      <c r="L533" s="248"/>
      <c r="M533" s="248"/>
      <c r="N533" s="248"/>
      <c r="O533" s="248"/>
      <c r="P533" s="248"/>
      <c r="Q533" s="248"/>
      <c r="R533" s="248"/>
      <c r="S533" s="248"/>
      <c r="T533" s="248"/>
      <c r="U533" s="248"/>
      <c r="V533" s="248"/>
      <c r="W533" s="248"/>
      <c r="X533" s="248"/>
      <c r="Y533" s="248"/>
      <c r="Z533" s="248"/>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c r="BQ533" s="248"/>
      <c r="BR533" s="248"/>
      <c r="BS533" s="248"/>
      <c r="BT533" s="248"/>
      <c r="BU533" s="248"/>
      <c r="BV533" s="248"/>
      <c r="BW533" s="248"/>
      <c r="BX533" s="248"/>
      <c r="BY533" s="248"/>
    </row>
    <row r="534" spans="1:77" ht="12" customHeight="1" x14ac:dyDescent="0.25">
      <c r="A534" s="225"/>
      <c r="B534" s="225"/>
      <c r="C534" s="225"/>
      <c r="D534" s="381"/>
      <c r="E534" s="381"/>
      <c r="F534" s="381"/>
      <c r="G534" s="381"/>
      <c r="H534" s="381"/>
      <c r="I534" s="248"/>
      <c r="J534" s="248"/>
      <c r="K534" s="248"/>
      <c r="L534" s="248"/>
      <c r="M534" s="248"/>
      <c r="N534" s="248"/>
      <c r="O534" s="248"/>
      <c r="P534" s="248"/>
      <c r="Q534" s="248"/>
      <c r="R534" s="248"/>
      <c r="S534" s="248"/>
      <c r="T534" s="248"/>
      <c r="U534" s="248"/>
      <c r="V534" s="248"/>
      <c r="W534" s="248"/>
      <c r="X534" s="248"/>
      <c r="Y534" s="248"/>
      <c r="Z534" s="248"/>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c r="BQ534" s="248"/>
      <c r="BR534" s="248"/>
      <c r="BS534" s="248"/>
      <c r="BT534" s="248"/>
      <c r="BU534" s="248"/>
      <c r="BV534" s="248"/>
      <c r="BW534" s="248"/>
      <c r="BX534" s="248"/>
      <c r="BY534" s="248"/>
    </row>
    <row r="535" spans="1:77" ht="12" customHeight="1" x14ac:dyDescent="0.25">
      <c r="A535" s="225"/>
      <c r="B535" s="225"/>
      <c r="C535" s="225"/>
      <c r="D535" s="381"/>
      <c r="E535" s="381"/>
      <c r="F535" s="381"/>
      <c r="G535" s="381"/>
      <c r="H535" s="381"/>
      <c r="I535" s="248"/>
      <c r="J535" s="248"/>
      <c r="K535" s="248"/>
      <c r="L535" s="248"/>
      <c r="M535" s="248"/>
      <c r="N535" s="248"/>
      <c r="O535" s="248"/>
      <c r="P535" s="248"/>
      <c r="Q535" s="248"/>
      <c r="R535" s="248"/>
      <c r="S535" s="248"/>
      <c r="T535" s="248"/>
      <c r="U535" s="248"/>
      <c r="V535" s="248"/>
      <c r="W535" s="248"/>
      <c r="X535" s="248"/>
      <c r="Y535" s="248"/>
      <c r="Z535" s="248"/>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c r="BQ535" s="248"/>
      <c r="BR535" s="248"/>
      <c r="BS535" s="248"/>
      <c r="BT535" s="248"/>
      <c r="BU535" s="248"/>
      <c r="BV535" s="248"/>
      <c r="BW535" s="248"/>
      <c r="BX535" s="248"/>
      <c r="BY535" s="248"/>
    </row>
    <row r="536" spans="1:77" ht="12" customHeight="1" x14ac:dyDescent="0.25">
      <c r="A536" s="225"/>
      <c r="B536" s="225"/>
      <c r="C536" s="225"/>
      <c r="D536" s="381"/>
      <c r="E536" s="381"/>
      <c r="F536" s="381"/>
      <c r="G536" s="381"/>
      <c r="H536" s="381"/>
      <c r="I536" s="248"/>
      <c r="J536" s="248"/>
      <c r="K536" s="248"/>
      <c r="L536" s="248"/>
      <c r="M536" s="248"/>
      <c r="N536" s="248"/>
      <c r="O536" s="248"/>
      <c r="P536" s="248"/>
      <c r="Q536" s="248"/>
      <c r="R536" s="248"/>
      <c r="S536" s="248"/>
      <c r="T536" s="248"/>
      <c r="U536" s="248"/>
      <c r="V536" s="248"/>
      <c r="W536" s="248"/>
      <c r="X536" s="248"/>
      <c r="Y536" s="248"/>
      <c r="Z536" s="248"/>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c r="BQ536" s="248"/>
      <c r="BR536" s="248"/>
      <c r="BS536" s="248"/>
      <c r="BT536" s="248"/>
      <c r="BU536" s="248"/>
      <c r="BV536" s="248"/>
      <c r="BW536" s="248"/>
      <c r="BX536" s="248"/>
      <c r="BY536" s="248"/>
    </row>
    <row r="537" spans="1:77" ht="12" customHeight="1" x14ac:dyDescent="0.25">
      <c r="A537" s="225"/>
      <c r="B537" s="225"/>
      <c r="C537" s="225"/>
      <c r="D537" s="381"/>
      <c r="E537" s="381"/>
      <c r="F537" s="381"/>
      <c r="G537" s="381"/>
      <c r="H537" s="381"/>
      <c r="I537" s="248"/>
      <c r="J537" s="248"/>
      <c r="K537" s="248"/>
      <c r="L537" s="248"/>
      <c r="M537" s="248"/>
      <c r="N537" s="248"/>
      <c r="O537" s="248"/>
      <c r="P537" s="248"/>
      <c r="Q537" s="248"/>
      <c r="R537" s="248"/>
      <c r="S537" s="248"/>
      <c r="T537" s="248"/>
      <c r="U537" s="248"/>
      <c r="V537" s="248"/>
      <c r="W537" s="248"/>
      <c r="X537" s="248"/>
      <c r="Y537" s="248"/>
      <c r="Z537" s="248"/>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c r="BQ537" s="248"/>
      <c r="BR537" s="248"/>
      <c r="BS537" s="248"/>
      <c r="BT537" s="248"/>
      <c r="BU537" s="248"/>
      <c r="BV537" s="248"/>
      <c r="BW537" s="248"/>
      <c r="BX537" s="248"/>
      <c r="BY537" s="248"/>
    </row>
    <row r="538" spans="1:77" ht="12" customHeight="1" x14ac:dyDescent="0.25">
      <c r="A538" s="225"/>
      <c r="B538" s="225"/>
      <c r="C538" s="225"/>
      <c r="D538" s="381"/>
      <c r="E538" s="381"/>
      <c r="F538" s="381"/>
      <c r="G538" s="381"/>
      <c r="H538" s="381"/>
      <c r="I538" s="248"/>
      <c r="J538" s="248"/>
      <c r="K538" s="248"/>
      <c r="L538" s="248"/>
      <c r="M538" s="248"/>
      <c r="N538" s="248"/>
      <c r="O538" s="248"/>
      <c r="P538" s="248"/>
      <c r="Q538" s="248"/>
      <c r="R538" s="248"/>
      <c r="S538" s="248"/>
      <c r="T538" s="248"/>
      <c r="U538" s="248"/>
      <c r="V538" s="248"/>
      <c r="W538" s="248"/>
      <c r="X538" s="248"/>
      <c r="Y538" s="248"/>
      <c r="Z538" s="248"/>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c r="BQ538" s="248"/>
      <c r="BR538" s="248"/>
      <c r="BS538" s="248"/>
      <c r="BT538" s="248"/>
      <c r="BU538" s="248"/>
      <c r="BV538" s="248"/>
      <c r="BW538" s="248"/>
      <c r="BX538" s="248"/>
      <c r="BY538" s="248"/>
    </row>
    <row r="539" spans="1:77" ht="12" customHeight="1" x14ac:dyDescent="0.25">
      <c r="A539" s="225"/>
      <c r="B539" s="225"/>
      <c r="C539" s="225"/>
      <c r="D539" s="381"/>
      <c r="E539" s="381"/>
      <c r="F539" s="381"/>
      <c r="G539" s="381"/>
      <c r="H539" s="381"/>
      <c r="I539" s="248"/>
      <c r="J539" s="248"/>
      <c r="K539" s="248"/>
      <c r="L539" s="248"/>
      <c r="M539" s="248"/>
      <c r="N539" s="248"/>
      <c r="O539" s="248"/>
      <c r="P539" s="248"/>
      <c r="Q539" s="248"/>
      <c r="R539" s="248"/>
      <c r="S539" s="248"/>
      <c r="T539" s="248"/>
      <c r="U539" s="248"/>
      <c r="V539" s="248"/>
      <c r="W539" s="248"/>
      <c r="X539" s="248"/>
      <c r="Y539" s="248"/>
      <c r="Z539" s="248"/>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c r="BQ539" s="248"/>
      <c r="BR539" s="248"/>
      <c r="BS539" s="248"/>
      <c r="BT539" s="248"/>
      <c r="BU539" s="248"/>
      <c r="BV539" s="248"/>
      <c r="BW539" s="248"/>
      <c r="BX539" s="248"/>
      <c r="BY539" s="248"/>
    </row>
    <row r="540" spans="1:77" ht="12" customHeight="1" x14ac:dyDescent="0.25">
      <c r="A540" s="225"/>
      <c r="B540" s="225"/>
      <c r="C540" s="225"/>
      <c r="D540" s="381"/>
      <c r="E540" s="381"/>
      <c r="F540" s="381"/>
      <c r="G540" s="381"/>
      <c r="H540" s="381"/>
      <c r="I540" s="248"/>
      <c r="J540" s="248"/>
      <c r="K540" s="248"/>
      <c r="L540" s="248"/>
      <c r="M540" s="248"/>
      <c r="N540" s="248"/>
      <c r="O540" s="248"/>
      <c r="P540" s="248"/>
      <c r="Q540" s="248"/>
      <c r="R540" s="248"/>
      <c r="S540" s="248"/>
      <c r="T540" s="248"/>
      <c r="U540" s="248"/>
      <c r="V540" s="248"/>
      <c r="W540" s="248"/>
      <c r="X540" s="248"/>
      <c r="Y540" s="248"/>
      <c r="Z540" s="248"/>
      <c r="AA540" s="248"/>
      <c r="AB540" s="248"/>
      <c r="AC540" s="248"/>
      <c r="AD540" s="248"/>
      <c r="AE540" s="248"/>
      <c r="AF540" s="248"/>
      <c r="AG540" s="248"/>
      <c r="AH540" s="248"/>
      <c r="AI540" s="248"/>
      <c r="AJ540" s="248"/>
      <c r="AK540" s="248"/>
      <c r="AL540" s="248"/>
      <c r="AM540" s="248"/>
      <c r="AN540" s="248"/>
      <c r="AO540" s="248"/>
      <c r="AP540" s="248"/>
      <c r="AQ540" s="248"/>
      <c r="AR540" s="248"/>
      <c r="AS540" s="248"/>
      <c r="AT540" s="248"/>
      <c r="AU540" s="248"/>
      <c r="AV540" s="248"/>
      <c r="AW540" s="248"/>
      <c r="AX540" s="248"/>
      <c r="AY540" s="248"/>
      <c r="AZ540" s="248"/>
      <c r="BA540" s="248"/>
      <c r="BB540" s="248"/>
      <c r="BC540" s="248"/>
      <c r="BD540" s="248"/>
      <c r="BE540" s="248"/>
      <c r="BF540" s="248"/>
      <c r="BG540" s="248"/>
      <c r="BH540" s="248"/>
      <c r="BI540" s="248"/>
      <c r="BJ540" s="248"/>
      <c r="BK540" s="248"/>
      <c r="BL540" s="248"/>
      <c r="BM540" s="248"/>
      <c r="BN540" s="248"/>
      <c r="BO540" s="248"/>
      <c r="BP540" s="248"/>
      <c r="BQ540" s="248"/>
      <c r="BR540" s="248"/>
      <c r="BS540" s="248"/>
      <c r="BT540" s="248"/>
      <c r="BU540" s="248"/>
      <c r="BV540" s="248"/>
      <c r="BW540" s="248"/>
      <c r="BX540" s="248"/>
      <c r="BY540" s="248"/>
    </row>
    <row r="541" spans="1:77" ht="12" customHeight="1" x14ac:dyDescent="0.25">
      <c r="A541" s="225"/>
      <c r="B541" s="225"/>
      <c r="C541" s="225"/>
      <c r="D541" s="381"/>
      <c r="E541" s="381"/>
      <c r="F541" s="381"/>
      <c r="G541" s="381"/>
      <c r="H541" s="381"/>
      <c r="I541" s="248"/>
      <c r="J541" s="248"/>
      <c r="K541" s="248"/>
      <c r="L541" s="248"/>
      <c r="M541" s="248"/>
      <c r="N541" s="248"/>
      <c r="O541" s="248"/>
      <c r="P541" s="248"/>
      <c r="Q541" s="248"/>
      <c r="R541" s="248"/>
      <c r="S541" s="248"/>
      <c r="T541" s="248"/>
      <c r="U541" s="248"/>
      <c r="V541" s="248"/>
      <c r="W541" s="248"/>
      <c r="X541" s="248"/>
      <c r="Y541" s="248"/>
      <c r="Z541" s="248"/>
      <c r="AA541" s="248"/>
      <c r="AB541" s="248"/>
      <c r="AC541" s="248"/>
      <c r="AD541" s="248"/>
      <c r="AE541" s="248"/>
      <c r="AF541" s="248"/>
      <c r="AG541" s="248"/>
      <c r="AH541" s="248"/>
      <c r="AI541" s="248"/>
      <c r="AJ541" s="248"/>
      <c r="AK541" s="248"/>
      <c r="AL541" s="248"/>
      <c r="AM541" s="248"/>
      <c r="AN541" s="248"/>
      <c r="AO541" s="248"/>
      <c r="AP541" s="248"/>
      <c r="AQ541" s="248"/>
      <c r="AR541" s="248"/>
      <c r="AS541" s="248"/>
      <c r="AT541" s="248"/>
      <c r="AU541" s="248"/>
      <c r="AV541" s="248"/>
      <c r="AW541" s="248"/>
      <c r="AX541" s="248"/>
      <c r="AY541" s="248"/>
      <c r="AZ541" s="248"/>
      <c r="BA541" s="248"/>
      <c r="BB541" s="248"/>
      <c r="BC541" s="248"/>
      <c r="BD541" s="248"/>
      <c r="BE541" s="248"/>
      <c r="BF541" s="248"/>
      <c r="BG541" s="248"/>
      <c r="BH541" s="248"/>
      <c r="BI541" s="248"/>
      <c r="BJ541" s="248"/>
      <c r="BK541" s="248"/>
      <c r="BL541" s="248"/>
      <c r="BM541" s="248"/>
      <c r="BN541" s="248"/>
      <c r="BO541" s="248"/>
      <c r="BP541" s="248"/>
      <c r="BQ541" s="248"/>
      <c r="BR541" s="248"/>
      <c r="BS541" s="248"/>
      <c r="BT541" s="248"/>
      <c r="BU541" s="248"/>
      <c r="BV541" s="248"/>
      <c r="BW541" s="248"/>
      <c r="BX541" s="248"/>
      <c r="BY541" s="248"/>
    </row>
    <row r="542" spans="1:77" ht="12" customHeight="1" x14ac:dyDescent="0.25">
      <c r="A542" s="225"/>
      <c r="B542" s="225"/>
      <c r="C542" s="225"/>
      <c r="D542" s="381"/>
      <c r="E542" s="381"/>
      <c r="F542" s="381"/>
      <c r="G542" s="381"/>
      <c r="H542" s="381"/>
      <c r="I542" s="248"/>
      <c r="J542" s="248"/>
      <c r="K542" s="248"/>
      <c r="L542" s="248"/>
      <c r="M542" s="248"/>
      <c r="N542" s="248"/>
      <c r="O542" s="248"/>
      <c r="P542" s="248"/>
      <c r="Q542" s="248"/>
      <c r="R542" s="248"/>
      <c r="S542" s="248"/>
      <c r="T542" s="248"/>
      <c r="U542" s="248"/>
      <c r="V542" s="248"/>
      <c r="W542" s="248"/>
      <c r="X542" s="248"/>
      <c r="Y542" s="248"/>
      <c r="Z542" s="248"/>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c r="BQ542" s="248"/>
      <c r="BR542" s="248"/>
      <c r="BS542" s="248"/>
      <c r="BT542" s="248"/>
      <c r="BU542" s="248"/>
      <c r="BV542" s="248"/>
      <c r="BW542" s="248"/>
      <c r="BX542" s="248"/>
      <c r="BY542" s="248"/>
    </row>
    <row r="543" spans="1:77" ht="12" customHeight="1" x14ac:dyDescent="0.25">
      <c r="A543" s="225"/>
      <c r="B543" s="225"/>
      <c r="C543" s="225"/>
      <c r="D543" s="381"/>
      <c r="E543" s="381"/>
      <c r="F543" s="381"/>
      <c r="G543" s="381"/>
      <c r="H543" s="381"/>
      <c r="I543" s="248"/>
      <c r="J543" s="248"/>
      <c r="K543" s="248"/>
      <c r="L543" s="248"/>
      <c r="M543" s="248"/>
      <c r="N543" s="248"/>
      <c r="O543" s="248"/>
      <c r="P543" s="248"/>
      <c r="Q543" s="248"/>
      <c r="R543" s="248"/>
      <c r="S543" s="248"/>
      <c r="T543" s="248"/>
      <c r="U543" s="248"/>
      <c r="V543" s="248"/>
      <c r="W543" s="248"/>
      <c r="X543" s="248"/>
      <c r="Y543" s="248"/>
      <c r="Z543" s="248"/>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c r="BQ543" s="248"/>
      <c r="BR543" s="248"/>
      <c r="BS543" s="248"/>
      <c r="BT543" s="248"/>
      <c r="BU543" s="248"/>
      <c r="BV543" s="248"/>
      <c r="BW543" s="248"/>
      <c r="BX543" s="248"/>
      <c r="BY543" s="248"/>
    </row>
    <row r="544" spans="1:77" ht="12" customHeight="1" x14ac:dyDescent="0.25">
      <c r="A544" s="225"/>
      <c r="B544" s="225"/>
      <c r="C544" s="225"/>
      <c r="D544" s="381"/>
      <c r="E544" s="381"/>
      <c r="F544" s="381"/>
      <c r="G544" s="381"/>
      <c r="H544" s="381"/>
      <c r="I544" s="248"/>
      <c r="J544" s="248"/>
      <c r="K544" s="248"/>
      <c r="L544" s="248"/>
      <c r="M544" s="248"/>
      <c r="N544" s="248"/>
      <c r="O544" s="248"/>
      <c r="P544" s="248"/>
      <c r="Q544" s="248"/>
      <c r="R544" s="248"/>
      <c r="S544" s="248"/>
      <c r="T544" s="248"/>
      <c r="U544" s="248"/>
      <c r="V544" s="248"/>
      <c r="W544" s="248"/>
      <c r="X544" s="248"/>
      <c r="Y544" s="248"/>
      <c r="Z544" s="248"/>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c r="BQ544" s="248"/>
      <c r="BR544" s="248"/>
      <c r="BS544" s="248"/>
      <c r="BT544" s="248"/>
      <c r="BU544" s="248"/>
      <c r="BV544" s="248"/>
      <c r="BW544" s="248"/>
      <c r="BX544" s="248"/>
      <c r="BY544" s="248"/>
    </row>
    <row r="545" spans="1:77" ht="12" customHeight="1" x14ac:dyDescent="0.25">
      <c r="A545" s="225"/>
      <c r="B545" s="225"/>
      <c r="C545" s="225"/>
      <c r="D545" s="381"/>
      <c r="E545" s="381"/>
      <c r="F545" s="381"/>
      <c r="G545" s="381"/>
      <c r="H545" s="381"/>
      <c r="I545" s="248"/>
      <c r="J545" s="248"/>
      <c r="K545" s="248"/>
      <c r="L545" s="248"/>
      <c r="M545" s="248"/>
      <c r="N545" s="248"/>
      <c r="O545" s="248"/>
      <c r="P545" s="248"/>
      <c r="Q545" s="248"/>
      <c r="R545" s="248"/>
      <c r="S545" s="248"/>
      <c r="T545" s="248"/>
      <c r="U545" s="248"/>
      <c r="V545" s="248"/>
      <c r="W545" s="248"/>
      <c r="X545" s="248"/>
      <c r="Y545" s="248"/>
      <c r="Z545" s="248"/>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c r="BQ545" s="248"/>
      <c r="BR545" s="248"/>
      <c r="BS545" s="248"/>
      <c r="BT545" s="248"/>
      <c r="BU545" s="248"/>
      <c r="BV545" s="248"/>
      <c r="BW545" s="248"/>
      <c r="BX545" s="248"/>
      <c r="BY545" s="248"/>
    </row>
    <row r="546" spans="1:77" ht="12" customHeight="1" x14ac:dyDescent="0.25">
      <c r="A546" s="225"/>
      <c r="B546" s="225"/>
      <c r="C546" s="225"/>
      <c r="D546" s="381"/>
      <c r="E546" s="381"/>
      <c r="F546" s="381"/>
      <c r="G546" s="381"/>
      <c r="H546" s="381"/>
      <c r="I546" s="248"/>
      <c r="J546" s="248"/>
      <c r="K546" s="248"/>
      <c r="L546" s="248"/>
      <c r="M546" s="248"/>
      <c r="N546" s="248"/>
      <c r="O546" s="248"/>
      <c r="P546" s="248"/>
      <c r="Q546" s="248"/>
      <c r="R546" s="248"/>
      <c r="S546" s="248"/>
      <c r="T546" s="248"/>
      <c r="U546" s="248"/>
      <c r="V546" s="248"/>
      <c r="W546" s="248"/>
      <c r="X546" s="248"/>
      <c r="Y546" s="248"/>
      <c r="Z546" s="248"/>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c r="BQ546" s="248"/>
      <c r="BR546" s="248"/>
      <c r="BS546" s="248"/>
      <c r="BT546" s="248"/>
      <c r="BU546" s="248"/>
      <c r="BV546" s="248"/>
      <c r="BW546" s="248"/>
      <c r="BX546" s="248"/>
      <c r="BY546" s="248"/>
    </row>
    <row r="547" spans="1:77" ht="12" customHeight="1" x14ac:dyDescent="0.25">
      <c r="A547" s="225"/>
      <c r="B547" s="225"/>
      <c r="C547" s="225"/>
      <c r="D547" s="381"/>
      <c r="E547" s="381"/>
      <c r="F547" s="381"/>
      <c r="G547" s="381"/>
      <c r="H547" s="381"/>
      <c r="I547" s="248"/>
      <c r="J547" s="248"/>
      <c r="K547" s="248"/>
      <c r="L547" s="248"/>
      <c r="M547" s="248"/>
      <c r="N547" s="248"/>
      <c r="O547" s="248"/>
      <c r="P547" s="248"/>
      <c r="Q547" s="248"/>
      <c r="R547" s="248"/>
      <c r="S547" s="248"/>
      <c r="T547" s="248"/>
      <c r="U547" s="248"/>
      <c r="V547" s="248"/>
      <c r="W547" s="248"/>
      <c r="X547" s="248"/>
      <c r="Y547" s="248"/>
      <c r="Z547" s="248"/>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c r="BQ547" s="248"/>
      <c r="BR547" s="248"/>
      <c r="BS547" s="248"/>
      <c r="BT547" s="248"/>
      <c r="BU547" s="248"/>
      <c r="BV547" s="248"/>
      <c r="BW547" s="248"/>
      <c r="BX547" s="248"/>
      <c r="BY547" s="248"/>
    </row>
    <row r="548" spans="1:77" ht="12" customHeight="1" x14ac:dyDescent="0.25">
      <c r="A548" s="225"/>
      <c r="B548" s="225"/>
      <c r="C548" s="225"/>
      <c r="D548" s="381"/>
      <c r="E548" s="381"/>
      <c r="F548" s="381"/>
      <c r="G548" s="381"/>
      <c r="H548" s="381"/>
      <c r="I548" s="248"/>
      <c r="J548" s="248"/>
      <c r="K548" s="248"/>
      <c r="L548" s="248"/>
      <c r="M548" s="248"/>
      <c r="N548" s="248"/>
      <c r="O548" s="248"/>
      <c r="P548" s="248"/>
      <c r="Q548" s="248"/>
      <c r="R548" s="248"/>
      <c r="S548" s="248"/>
      <c r="T548" s="248"/>
      <c r="U548" s="248"/>
      <c r="V548" s="248"/>
      <c r="W548" s="248"/>
      <c r="X548" s="248"/>
      <c r="Y548" s="248"/>
      <c r="Z548" s="248"/>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c r="BQ548" s="248"/>
      <c r="BR548" s="248"/>
      <c r="BS548" s="248"/>
      <c r="BT548" s="248"/>
      <c r="BU548" s="248"/>
      <c r="BV548" s="248"/>
      <c r="BW548" s="248"/>
      <c r="BX548" s="248"/>
      <c r="BY548" s="248"/>
    </row>
    <row r="549" spans="1:77" ht="12" customHeight="1" x14ac:dyDescent="0.25">
      <c r="A549" s="225"/>
      <c r="B549" s="225"/>
      <c r="C549" s="225"/>
      <c r="D549" s="381"/>
      <c r="E549" s="381"/>
      <c r="F549" s="381"/>
      <c r="G549" s="381"/>
      <c r="H549" s="381"/>
      <c r="I549" s="248"/>
      <c r="J549" s="248"/>
      <c r="K549" s="248"/>
      <c r="L549" s="248"/>
      <c r="M549" s="248"/>
      <c r="N549" s="248"/>
      <c r="O549" s="248"/>
      <c r="P549" s="248"/>
      <c r="Q549" s="248"/>
      <c r="R549" s="248"/>
      <c r="S549" s="248"/>
      <c r="T549" s="248"/>
      <c r="U549" s="248"/>
      <c r="V549" s="248"/>
      <c r="W549" s="248"/>
      <c r="X549" s="248"/>
      <c r="Y549" s="248"/>
      <c r="Z549" s="248"/>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c r="BQ549" s="248"/>
      <c r="BR549" s="248"/>
      <c r="BS549" s="248"/>
      <c r="BT549" s="248"/>
      <c r="BU549" s="248"/>
      <c r="BV549" s="248"/>
      <c r="BW549" s="248"/>
      <c r="BX549" s="248"/>
      <c r="BY549" s="248"/>
    </row>
    <row r="550" spans="1:77" ht="12" customHeight="1" x14ac:dyDescent="0.25">
      <c r="A550" s="225"/>
      <c r="B550" s="225"/>
      <c r="C550" s="225"/>
      <c r="D550" s="381"/>
      <c r="E550" s="381"/>
      <c r="F550" s="381"/>
      <c r="G550" s="381"/>
      <c r="H550" s="381"/>
      <c r="I550" s="248"/>
      <c r="J550" s="248"/>
      <c r="K550" s="248"/>
      <c r="L550" s="248"/>
      <c r="M550" s="248"/>
      <c r="N550" s="248"/>
      <c r="O550" s="248"/>
      <c r="P550" s="248"/>
      <c r="Q550" s="248"/>
      <c r="R550" s="248"/>
      <c r="S550" s="248"/>
      <c r="T550" s="248"/>
      <c r="U550" s="248"/>
      <c r="V550" s="248"/>
      <c r="W550" s="248"/>
      <c r="X550" s="248"/>
      <c r="Y550" s="248"/>
      <c r="Z550" s="248"/>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c r="BQ550" s="248"/>
      <c r="BR550" s="248"/>
      <c r="BS550" s="248"/>
      <c r="BT550" s="248"/>
      <c r="BU550" s="248"/>
      <c r="BV550" s="248"/>
      <c r="BW550" s="248"/>
      <c r="BX550" s="248"/>
      <c r="BY550" s="248"/>
    </row>
    <row r="551" spans="1:77" ht="12" customHeight="1" x14ac:dyDescent="0.25">
      <c r="A551" s="225"/>
      <c r="B551" s="225"/>
      <c r="C551" s="225"/>
      <c r="D551" s="381"/>
      <c r="E551" s="381"/>
      <c r="F551" s="381"/>
      <c r="G551" s="381"/>
      <c r="H551" s="381"/>
      <c r="I551" s="248"/>
      <c r="J551" s="248"/>
      <c r="K551" s="248"/>
      <c r="L551" s="248"/>
      <c r="M551" s="248"/>
      <c r="N551" s="248"/>
      <c r="O551" s="248"/>
      <c r="P551" s="248"/>
      <c r="Q551" s="248"/>
      <c r="R551" s="248"/>
      <c r="S551" s="248"/>
      <c r="T551" s="248"/>
      <c r="U551" s="248"/>
      <c r="V551" s="248"/>
      <c r="W551" s="248"/>
      <c r="X551" s="248"/>
      <c r="Y551" s="248"/>
      <c r="Z551" s="248"/>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c r="BQ551" s="248"/>
      <c r="BR551" s="248"/>
      <c r="BS551" s="248"/>
      <c r="BT551" s="248"/>
      <c r="BU551" s="248"/>
      <c r="BV551" s="248"/>
      <c r="BW551" s="248"/>
      <c r="BX551" s="248"/>
      <c r="BY551" s="248"/>
    </row>
    <row r="552" spans="1:77" ht="12" customHeight="1" x14ac:dyDescent="0.25">
      <c r="A552" s="225"/>
      <c r="B552" s="225"/>
      <c r="C552" s="225"/>
      <c r="D552" s="381"/>
      <c r="E552" s="381"/>
      <c r="F552" s="381"/>
      <c r="G552" s="381"/>
      <c r="H552" s="381"/>
      <c r="I552" s="248"/>
      <c r="J552" s="248"/>
      <c r="K552" s="248"/>
      <c r="L552" s="248"/>
      <c r="M552" s="248"/>
      <c r="N552" s="248"/>
      <c r="O552" s="248"/>
      <c r="P552" s="248"/>
      <c r="Q552" s="248"/>
      <c r="R552" s="248"/>
      <c r="S552" s="248"/>
      <c r="T552" s="248"/>
      <c r="U552" s="248"/>
      <c r="V552" s="248"/>
      <c r="W552" s="248"/>
      <c r="X552" s="248"/>
      <c r="Y552" s="248"/>
      <c r="Z552" s="248"/>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c r="BQ552" s="248"/>
      <c r="BR552" s="248"/>
      <c r="BS552" s="248"/>
      <c r="BT552" s="248"/>
      <c r="BU552" s="248"/>
      <c r="BV552" s="248"/>
      <c r="BW552" s="248"/>
      <c r="BX552" s="248"/>
      <c r="BY552" s="248"/>
    </row>
    <row r="553" spans="1:77" ht="12" customHeight="1" x14ac:dyDescent="0.25">
      <c r="A553" s="225"/>
      <c r="B553" s="225"/>
      <c r="C553" s="225"/>
      <c r="D553" s="381"/>
      <c r="E553" s="381"/>
      <c r="F553" s="381"/>
      <c r="G553" s="381"/>
      <c r="H553" s="381"/>
      <c r="I553" s="248"/>
      <c r="J553" s="248"/>
      <c r="K553" s="248"/>
      <c r="L553" s="248"/>
      <c r="M553" s="248"/>
      <c r="N553" s="248"/>
      <c r="O553" s="248"/>
      <c r="P553" s="248"/>
      <c r="Q553" s="248"/>
      <c r="R553" s="248"/>
      <c r="S553" s="248"/>
      <c r="T553" s="248"/>
      <c r="U553" s="248"/>
      <c r="V553" s="248"/>
      <c r="W553" s="248"/>
      <c r="X553" s="248"/>
      <c r="Y553" s="248"/>
      <c r="Z553" s="248"/>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c r="BQ553" s="248"/>
      <c r="BR553" s="248"/>
      <c r="BS553" s="248"/>
      <c r="BT553" s="248"/>
      <c r="BU553" s="248"/>
      <c r="BV553" s="248"/>
      <c r="BW553" s="248"/>
      <c r="BX553" s="248"/>
      <c r="BY553" s="248"/>
    </row>
    <row r="554" spans="1:77" ht="12" customHeight="1" x14ac:dyDescent="0.25">
      <c r="A554" s="225"/>
      <c r="B554" s="225"/>
      <c r="C554" s="225"/>
      <c r="D554" s="381"/>
      <c r="E554" s="381"/>
      <c r="F554" s="381"/>
      <c r="G554" s="381"/>
      <c r="H554" s="381"/>
      <c r="I554" s="248"/>
      <c r="J554" s="248"/>
      <c r="K554" s="248"/>
      <c r="L554" s="248"/>
      <c r="M554" s="248"/>
      <c r="N554" s="248"/>
      <c r="O554" s="248"/>
      <c r="P554" s="248"/>
      <c r="Q554" s="248"/>
      <c r="R554" s="248"/>
      <c r="S554" s="248"/>
      <c r="T554" s="248"/>
      <c r="U554" s="248"/>
      <c r="V554" s="248"/>
      <c r="W554" s="248"/>
      <c r="X554" s="248"/>
      <c r="Y554" s="248"/>
      <c r="Z554" s="248"/>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c r="BQ554" s="248"/>
      <c r="BR554" s="248"/>
      <c r="BS554" s="248"/>
      <c r="BT554" s="248"/>
      <c r="BU554" s="248"/>
      <c r="BV554" s="248"/>
      <c r="BW554" s="248"/>
      <c r="BX554" s="248"/>
      <c r="BY554" s="248"/>
    </row>
    <row r="555" spans="1:77" ht="12" customHeight="1" x14ac:dyDescent="0.25">
      <c r="A555" s="225"/>
      <c r="B555" s="225"/>
      <c r="C555" s="225"/>
      <c r="D555" s="381"/>
      <c r="E555" s="381"/>
      <c r="F555" s="381"/>
      <c r="G555" s="381"/>
      <c r="H555" s="381"/>
      <c r="I555" s="248"/>
      <c r="J555" s="248"/>
      <c r="K555" s="248"/>
      <c r="L555" s="248"/>
      <c r="M555" s="248"/>
      <c r="N555" s="248"/>
      <c r="O555" s="248"/>
      <c r="P555" s="248"/>
      <c r="Q555" s="248"/>
      <c r="R555" s="248"/>
      <c r="S555" s="248"/>
      <c r="T555" s="248"/>
      <c r="U555" s="248"/>
      <c r="V555" s="248"/>
      <c r="W555" s="248"/>
      <c r="X555" s="248"/>
      <c r="Y555" s="248"/>
      <c r="Z555" s="248"/>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c r="BQ555" s="248"/>
      <c r="BR555" s="248"/>
      <c r="BS555" s="248"/>
      <c r="BT555" s="248"/>
      <c r="BU555" s="248"/>
      <c r="BV555" s="248"/>
      <c r="BW555" s="248"/>
      <c r="BX555" s="248"/>
      <c r="BY555" s="248"/>
    </row>
    <row r="556" spans="1:77" ht="12" customHeight="1" x14ac:dyDescent="0.25">
      <c r="A556" s="225"/>
      <c r="B556" s="225"/>
      <c r="C556" s="225"/>
      <c r="D556" s="381"/>
      <c r="E556" s="381"/>
      <c r="F556" s="381"/>
      <c r="G556" s="381"/>
      <c r="H556" s="381"/>
      <c r="I556" s="248"/>
      <c r="J556" s="248"/>
      <c r="K556" s="248"/>
      <c r="L556" s="248"/>
      <c r="M556" s="248"/>
      <c r="N556" s="248"/>
      <c r="O556" s="248"/>
      <c r="P556" s="248"/>
      <c r="Q556" s="248"/>
      <c r="R556" s="248"/>
      <c r="S556" s="248"/>
      <c r="T556" s="248"/>
      <c r="U556" s="248"/>
      <c r="V556" s="248"/>
      <c r="W556" s="248"/>
      <c r="X556" s="248"/>
      <c r="Y556" s="248"/>
      <c r="Z556" s="248"/>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c r="BQ556" s="248"/>
      <c r="BR556" s="248"/>
      <c r="BS556" s="248"/>
      <c r="BT556" s="248"/>
      <c r="BU556" s="248"/>
      <c r="BV556" s="248"/>
      <c r="BW556" s="248"/>
      <c r="BX556" s="248"/>
      <c r="BY556" s="248"/>
    </row>
    <row r="557" spans="1:77" ht="12" customHeight="1" x14ac:dyDescent="0.25">
      <c r="A557" s="225"/>
      <c r="B557" s="225"/>
      <c r="C557" s="225"/>
      <c r="D557" s="381"/>
      <c r="E557" s="381"/>
      <c r="F557" s="381"/>
      <c r="G557" s="381"/>
      <c r="H557" s="381"/>
      <c r="I557" s="248"/>
      <c r="J557" s="248"/>
      <c r="K557" s="248"/>
      <c r="L557" s="248"/>
      <c r="M557" s="248"/>
      <c r="N557" s="248"/>
      <c r="O557" s="248"/>
      <c r="P557" s="248"/>
      <c r="Q557" s="248"/>
      <c r="R557" s="248"/>
      <c r="S557" s="248"/>
      <c r="T557" s="248"/>
      <c r="U557" s="248"/>
      <c r="V557" s="248"/>
      <c r="W557" s="248"/>
      <c r="X557" s="248"/>
      <c r="Y557" s="248"/>
      <c r="Z557" s="248"/>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c r="BQ557" s="248"/>
      <c r="BR557" s="248"/>
      <c r="BS557" s="248"/>
      <c r="BT557" s="248"/>
      <c r="BU557" s="248"/>
      <c r="BV557" s="248"/>
      <c r="BW557" s="248"/>
      <c r="BX557" s="248"/>
      <c r="BY557" s="248"/>
    </row>
    <row r="558" spans="1:77" ht="12" customHeight="1" x14ac:dyDescent="0.25">
      <c r="A558" s="225"/>
      <c r="B558" s="225"/>
      <c r="C558" s="225"/>
      <c r="D558" s="381"/>
      <c r="E558" s="381"/>
      <c r="F558" s="381"/>
      <c r="G558" s="381"/>
      <c r="H558" s="381"/>
      <c r="I558" s="248"/>
      <c r="J558" s="248"/>
      <c r="K558" s="248"/>
      <c r="L558" s="248"/>
      <c r="M558" s="248"/>
      <c r="N558" s="248"/>
      <c r="O558" s="248"/>
      <c r="P558" s="248"/>
      <c r="Q558" s="248"/>
      <c r="R558" s="248"/>
      <c r="S558" s="248"/>
      <c r="T558" s="248"/>
      <c r="U558" s="248"/>
      <c r="V558" s="248"/>
      <c r="W558" s="248"/>
      <c r="X558" s="248"/>
      <c r="Y558" s="248"/>
      <c r="Z558" s="248"/>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c r="BQ558" s="248"/>
      <c r="BR558" s="248"/>
      <c r="BS558" s="248"/>
      <c r="BT558" s="248"/>
      <c r="BU558" s="248"/>
      <c r="BV558" s="248"/>
      <c r="BW558" s="248"/>
      <c r="BX558" s="248"/>
      <c r="BY558" s="248"/>
    </row>
    <row r="559" spans="1:77" ht="12" customHeight="1" x14ac:dyDescent="0.25">
      <c r="A559" s="225"/>
      <c r="B559" s="225"/>
      <c r="C559" s="225"/>
      <c r="D559" s="381"/>
      <c r="E559" s="381"/>
      <c r="F559" s="381"/>
      <c r="G559" s="381"/>
      <c r="H559" s="381"/>
      <c r="I559" s="248"/>
      <c r="J559" s="248"/>
      <c r="K559" s="248"/>
      <c r="L559" s="248"/>
      <c r="M559" s="248"/>
      <c r="N559" s="248"/>
      <c r="O559" s="248"/>
      <c r="P559" s="248"/>
      <c r="Q559" s="248"/>
      <c r="R559" s="248"/>
      <c r="S559" s="248"/>
      <c r="T559" s="248"/>
      <c r="U559" s="248"/>
      <c r="V559" s="248"/>
      <c r="W559" s="248"/>
      <c r="X559" s="248"/>
      <c r="Y559" s="248"/>
      <c r="Z559" s="248"/>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c r="BQ559" s="248"/>
      <c r="BR559" s="248"/>
      <c r="BS559" s="248"/>
      <c r="BT559" s="248"/>
      <c r="BU559" s="248"/>
      <c r="BV559" s="248"/>
      <c r="BW559" s="248"/>
      <c r="BX559" s="248"/>
      <c r="BY559" s="248"/>
    </row>
    <row r="560" spans="1:77" ht="12" customHeight="1" x14ac:dyDescent="0.25">
      <c r="A560" s="225"/>
      <c r="B560" s="225"/>
      <c r="C560" s="225"/>
      <c r="D560" s="381"/>
      <c r="E560" s="381"/>
      <c r="F560" s="381"/>
      <c r="G560" s="381"/>
      <c r="H560" s="381"/>
      <c r="I560" s="248"/>
      <c r="J560" s="248"/>
      <c r="K560" s="248"/>
      <c r="L560" s="248"/>
      <c r="M560" s="248"/>
      <c r="N560" s="248"/>
      <c r="O560" s="248"/>
      <c r="P560" s="248"/>
      <c r="Q560" s="248"/>
      <c r="R560" s="248"/>
      <c r="S560" s="248"/>
      <c r="T560" s="248"/>
      <c r="U560" s="248"/>
      <c r="V560" s="248"/>
      <c r="W560" s="248"/>
      <c r="X560" s="248"/>
      <c r="Y560" s="248"/>
      <c r="Z560" s="248"/>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c r="BQ560" s="248"/>
      <c r="BR560" s="248"/>
      <c r="BS560" s="248"/>
      <c r="BT560" s="248"/>
      <c r="BU560" s="248"/>
      <c r="BV560" s="248"/>
      <c r="BW560" s="248"/>
      <c r="BX560" s="248"/>
      <c r="BY560" s="248"/>
    </row>
    <row r="561" spans="1:77" ht="12" customHeight="1" x14ac:dyDescent="0.25">
      <c r="A561" s="225"/>
      <c r="B561" s="225"/>
      <c r="C561" s="225"/>
      <c r="D561" s="381"/>
      <c r="E561" s="381"/>
      <c r="F561" s="381"/>
      <c r="G561" s="381"/>
      <c r="H561" s="381"/>
      <c r="I561" s="248"/>
      <c r="J561" s="248"/>
      <c r="K561" s="248"/>
      <c r="L561" s="248"/>
      <c r="M561" s="248"/>
      <c r="N561" s="248"/>
      <c r="O561" s="248"/>
      <c r="P561" s="248"/>
      <c r="Q561" s="248"/>
      <c r="R561" s="248"/>
      <c r="S561" s="248"/>
      <c r="T561" s="248"/>
      <c r="U561" s="248"/>
      <c r="V561" s="248"/>
      <c r="W561" s="248"/>
      <c r="X561" s="248"/>
      <c r="Y561" s="248"/>
      <c r="Z561" s="248"/>
      <c r="AA561" s="248"/>
      <c r="AB561" s="248"/>
      <c r="AC561" s="248"/>
      <c r="AD561" s="248"/>
      <c r="AE561" s="248"/>
      <c r="AF561" s="248"/>
      <c r="AG561" s="248"/>
      <c r="AH561" s="248"/>
      <c r="AI561" s="248"/>
      <c r="AJ561" s="248"/>
      <c r="AK561" s="248"/>
      <c r="AL561" s="248"/>
      <c r="AM561" s="248"/>
      <c r="AN561" s="248"/>
      <c r="AO561" s="248"/>
      <c r="AP561" s="248"/>
      <c r="AQ561" s="248"/>
      <c r="AR561" s="248"/>
      <c r="AS561" s="248"/>
      <c r="AT561" s="248"/>
      <c r="AU561" s="248"/>
      <c r="AV561" s="248"/>
      <c r="AW561" s="248"/>
      <c r="AX561" s="248"/>
      <c r="AY561" s="248"/>
      <c r="AZ561" s="248"/>
      <c r="BA561" s="248"/>
      <c r="BB561" s="248"/>
      <c r="BC561" s="248"/>
      <c r="BD561" s="248"/>
      <c r="BE561" s="248"/>
      <c r="BF561" s="248"/>
      <c r="BG561" s="248"/>
      <c r="BH561" s="248"/>
      <c r="BI561" s="248"/>
      <c r="BJ561" s="248"/>
      <c r="BK561" s="248"/>
      <c r="BL561" s="248"/>
      <c r="BM561" s="248"/>
      <c r="BN561" s="248"/>
      <c r="BO561" s="248"/>
      <c r="BP561" s="248"/>
      <c r="BQ561" s="248"/>
      <c r="BR561" s="248"/>
      <c r="BS561" s="248"/>
      <c r="BT561" s="248"/>
      <c r="BU561" s="248"/>
      <c r="BV561" s="248"/>
      <c r="BW561" s="248"/>
      <c r="BX561" s="248"/>
      <c r="BY561" s="248"/>
    </row>
    <row r="562" spans="1:77" ht="12" customHeight="1" x14ac:dyDescent="0.25">
      <c r="A562" s="225"/>
      <c r="B562" s="225"/>
      <c r="C562" s="225"/>
      <c r="D562" s="381"/>
      <c r="E562" s="381"/>
      <c r="F562" s="381"/>
      <c r="G562" s="381"/>
      <c r="H562" s="381"/>
      <c r="I562" s="248"/>
      <c r="J562" s="248"/>
      <c r="K562" s="248"/>
      <c r="L562" s="248"/>
      <c r="M562" s="248"/>
      <c r="N562" s="248"/>
      <c r="O562" s="248"/>
      <c r="P562" s="248"/>
      <c r="Q562" s="248"/>
      <c r="R562" s="248"/>
      <c r="S562" s="248"/>
      <c r="T562" s="248"/>
      <c r="U562" s="248"/>
      <c r="V562" s="248"/>
      <c r="W562" s="248"/>
      <c r="X562" s="248"/>
      <c r="Y562" s="248"/>
      <c r="Z562" s="248"/>
      <c r="AA562" s="248"/>
      <c r="AB562" s="248"/>
      <c r="AC562" s="248"/>
      <c r="AD562" s="248"/>
      <c r="AE562" s="248"/>
      <c r="AF562" s="248"/>
      <c r="AG562" s="248"/>
      <c r="AH562" s="248"/>
      <c r="AI562" s="248"/>
      <c r="AJ562" s="248"/>
      <c r="AK562" s="248"/>
      <c r="AL562" s="248"/>
      <c r="AM562" s="248"/>
      <c r="AN562" s="248"/>
      <c r="AO562" s="248"/>
      <c r="AP562" s="248"/>
      <c r="AQ562" s="248"/>
      <c r="AR562" s="248"/>
      <c r="AS562" s="248"/>
      <c r="AT562" s="248"/>
      <c r="AU562" s="248"/>
      <c r="AV562" s="248"/>
      <c r="AW562" s="248"/>
      <c r="AX562" s="248"/>
      <c r="AY562" s="248"/>
      <c r="AZ562" s="248"/>
      <c r="BA562" s="248"/>
      <c r="BB562" s="248"/>
      <c r="BC562" s="248"/>
      <c r="BD562" s="248"/>
      <c r="BE562" s="248"/>
      <c r="BF562" s="248"/>
      <c r="BG562" s="248"/>
      <c r="BH562" s="248"/>
      <c r="BI562" s="248"/>
      <c r="BJ562" s="248"/>
      <c r="BK562" s="248"/>
      <c r="BL562" s="248"/>
      <c r="BM562" s="248"/>
      <c r="BN562" s="248"/>
      <c r="BO562" s="248"/>
      <c r="BP562" s="248"/>
      <c r="BQ562" s="248"/>
      <c r="BR562" s="248"/>
      <c r="BS562" s="248"/>
      <c r="BT562" s="248"/>
      <c r="BU562" s="248"/>
      <c r="BV562" s="248"/>
      <c r="BW562" s="248"/>
      <c r="BX562" s="248"/>
      <c r="BY562" s="248"/>
    </row>
    <row r="563" spans="1:77" ht="12" customHeight="1" x14ac:dyDescent="0.25">
      <c r="A563" s="225"/>
      <c r="B563" s="225"/>
      <c r="C563" s="225"/>
      <c r="D563" s="381"/>
      <c r="E563" s="381"/>
      <c r="F563" s="381"/>
      <c r="G563" s="381"/>
      <c r="H563" s="381"/>
      <c r="I563" s="248"/>
      <c r="J563" s="248"/>
      <c r="K563" s="248"/>
      <c r="L563" s="248"/>
      <c r="M563" s="248"/>
      <c r="N563" s="248"/>
      <c r="O563" s="248"/>
      <c r="P563" s="248"/>
      <c r="Q563" s="248"/>
      <c r="R563" s="248"/>
      <c r="S563" s="248"/>
      <c r="T563" s="248"/>
      <c r="U563" s="248"/>
      <c r="V563" s="248"/>
      <c r="W563" s="248"/>
      <c r="X563" s="248"/>
      <c r="Y563" s="248"/>
      <c r="Z563" s="248"/>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c r="BQ563" s="248"/>
      <c r="BR563" s="248"/>
      <c r="BS563" s="248"/>
      <c r="BT563" s="248"/>
      <c r="BU563" s="248"/>
      <c r="BV563" s="248"/>
      <c r="BW563" s="248"/>
      <c r="BX563" s="248"/>
      <c r="BY563" s="248"/>
    </row>
    <row r="564" spans="1:77" ht="12" customHeight="1" x14ac:dyDescent="0.25">
      <c r="A564" s="225"/>
      <c r="B564" s="225"/>
      <c r="C564" s="225"/>
      <c r="D564" s="381"/>
      <c r="E564" s="381"/>
      <c r="F564" s="381"/>
      <c r="G564" s="381"/>
      <c r="H564" s="381"/>
      <c r="I564" s="248"/>
      <c r="J564" s="248"/>
      <c r="K564" s="248"/>
      <c r="L564" s="248"/>
      <c r="M564" s="248"/>
      <c r="N564" s="248"/>
      <c r="O564" s="248"/>
      <c r="P564" s="248"/>
      <c r="Q564" s="248"/>
      <c r="R564" s="248"/>
      <c r="S564" s="248"/>
      <c r="T564" s="248"/>
      <c r="U564" s="248"/>
      <c r="V564" s="248"/>
      <c r="W564" s="248"/>
      <c r="X564" s="248"/>
      <c r="Y564" s="248"/>
      <c r="Z564" s="248"/>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c r="BQ564" s="248"/>
      <c r="BR564" s="248"/>
      <c r="BS564" s="248"/>
      <c r="BT564" s="248"/>
      <c r="BU564" s="248"/>
      <c r="BV564" s="248"/>
      <c r="BW564" s="248"/>
      <c r="BX564" s="248"/>
      <c r="BY564" s="248"/>
    </row>
    <row r="565" spans="1:77" ht="12" customHeight="1" x14ac:dyDescent="0.25">
      <c r="A565" s="225"/>
      <c r="B565" s="225"/>
      <c r="C565" s="225"/>
      <c r="D565" s="381"/>
      <c r="E565" s="381"/>
      <c r="F565" s="381"/>
      <c r="G565" s="381"/>
      <c r="H565" s="381"/>
      <c r="I565" s="248"/>
      <c r="J565" s="248"/>
      <c r="K565" s="248"/>
      <c r="L565" s="248"/>
      <c r="M565" s="248"/>
      <c r="N565" s="248"/>
      <c r="O565" s="248"/>
      <c r="P565" s="248"/>
      <c r="Q565" s="248"/>
      <c r="R565" s="248"/>
      <c r="S565" s="248"/>
      <c r="T565" s="248"/>
      <c r="U565" s="248"/>
      <c r="V565" s="248"/>
      <c r="W565" s="248"/>
      <c r="X565" s="248"/>
      <c r="Y565" s="248"/>
      <c r="Z565" s="248"/>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c r="BQ565" s="248"/>
      <c r="BR565" s="248"/>
      <c r="BS565" s="248"/>
      <c r="BT565" s="248"/>
      <c r="BU565" s="248"/>
      <c r="BV565" s="248"/>
      <c r="BW565" s="248"/>
      <c r="BX565" s="248"/>
      <c r="BY565" s="248"/>
    </row>
    <row r="566" spans="1:77" ht="12" customHeight="1" x14ac:dyDescent="0.25">
      <c r="A566" s="225"/>
      <c r="B566" s="225"/>
      <c r="C566" s="225"/>
      <c r="D566" s="381"/>
      <c r="E566" s="381"/>
      <c r="F566" s="381"/>
      <c r="G566" s="381"/>
      <c r="H566" s="381"/>
      <c r="I566" s="248"/>
      <c r="J566" s="248"/>
      <c r="K566" s="248"/>
      <c r="L566" s="248"/>
      <c r="M566" s="248"/>
      <c r="N566" s="248"/>
      <c r="O566" s="248"/>
      <c r="P566" s="248"/>
      <c r="Q566" s="248"/>
      <c r="R566" s="248"/>
      <c r="S566" s="248"/>
      <c r="T566" s="248"/>
      <c r="U566" s="248"/>
      <c r="V566" s="248"/>
      <c r="W566" s="248"/>
      <c r="X566" s="248"/>
      <c r="Y566" s="248"/>
      <c r="Z566" s="248"/>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c r="BQ566" s="248"/>
      <c r="BR566" s="248"/>
      <c r="BS566" s="248"/>
      <c r="BT566" s="248"/>
      <c r="BU566" s="248"/>
      <c r="BV566" s="248"/>
      <c r="BW566" s="248"/>
      <c r="BX566" s="248"/>
      <c r="BY566" s="248"/>
    </row>
    <row r="567" spans="1:77" ht="12" customHeight="1" x14ac:dyDescent="0.25">
      <c r="A567" s="225"/>
      <c r="B567" s="225"/>
      <c r="C567" s="225"/>
      <c r="D567" s="381"/>
      <c r="E567" s="381"/>
      <c r="F567" s="381"/>
      <c r="G567" s="381"/>
      <c r="H567" s="381"/>
      <c r="I567" s="248"/>
      <c r="J567" s="248"/>
      <c r="K567" s="248"/>
      <c r="L567" s="248"/>
      <c r="M567" s="248"/>
      <c r="N567" s="248"/>
      <c r="O567" s="248"/>
      <c r="P567" s="248"/>
      <c r="Q567" s="248"/>
      <c r="R567" s="248"/>
      <c r="S567" s="248"/>
      <c r="T567" s="248"/>
      <c r="U567" s="248"/>
      <c r="V567" s="248"/>
      <c r="W567" s="248"/>
      <c r="X567" s="248"/>
      <c r="Y567" s="248"/>
      <c r="Z567" s="248"/>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c r="BQ567" s="248"/>
      <c r="BR567" s="248"/>
      <c r="BS567" s="248"/>
      <c r="BT567" s="248"/>
      <c r="BU567" s="248"/>
      <c r="BV567" s="248"/>
      <c r="BW567" s="248"/>
      <c r="BX567" s="248"/>
      <c r="BY567" s="248"/>
    </row>
    <row r="568" spans="1:77" ht="12" customHeight="1" x14ac:dyDescent="0.25">
      <c r="A568" s="225"/>
      <c r="B568" s="225"/>
      <c r="C568" s="225"/>
      <c r="D568" s="381"/>
      <c r="E568" s="381"/>
      <c r="F568" s="381"/>
      <c r="G568" s="381"/>
      <c r="H568" s="381"/>
      <c r="I568" s="248"/>
      <c r="J568" s="248"/>
      <c r="K568" s="248"/>
      <c r="L568" s="248"/>
      <c r="M568" s="248"/>
      <c r="N568" s="248"/>
      <c r="O568" s="248"/>
      <c r="P568" s="248"/>
      <c r="Q568" s="248"/>
      <c r="R568" s="248"/>
      <c r="S568" s="248"/>
      <c r="T568" s="248"/>
      <c r="U568" s="248"/>
      <c r="V568" s="248"/>
      <c r="W568" s="248"/>
      <c r="X568" s="248"/>
      <c r="Y568" s="248"/>
      <c r="Z568" s="248"/>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c r="BQ568" s="248"/>
      <c r="BR568" s="248"/>
      <c r="BS568" s="248"/>
      <c r="BT568" s="248"/>
      <c r="BU568" s="248"/>
      <c r="BV568" s="248"/>
      <c r="BW568" s="248"/>
      <c r="BX568" s="248"/>
      <c r="BY568" s="248"/>
    </row>
    <row r="569" spans="1:77" ht="12" customHeight="1" x14ac:dyDescent="0.25">
      <c r="A569" s="225"/>
      <c r="B569" s="225"/>
      <c r="C569" s="225"/>
      <c r="D569" s="381"/>
      <c r="E569" s="381"/>
      <c r="F569" s="381"/>
      <c r="G569" s="381"/>
      <c r="H569" s="381"/>
      <c r="I569" s="248"/>
      <c r="J569" s="248"/>
      <c r="K569" s="248"/>
      <c r="L569" s="248"/>
      <c r="M569" s="248"/>
      <c r="N569" s="248"/>
      <c r="O569" s="248"/>
      <c r="P569" s="248"/>
      <c r="Q569" s="248"/>
      <c r="R569" s="248"/>
      <c r="S569" s="248"/>
      <c r="T569" s="248"/>
      <c r="U569" s="248"/>
      <c r="V569" s="248"/>
      <c r="W569" s="248"/>
      <c r="X569" s="248"/>
      <c r="Y569" s="248"/>
      <c r="Z569" s="248"/>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c r="BQ569" s="248"/>
      <c r="BR569" s="248"/>
      <c r="BS569" s="248"/>
      <c r="BT569" s="248"/>
      <c r="BU569" s="248"/>
      <c r="BV569" s="248"/>
      <c r="BW569" s="248"/>
      <c r="BX569" s="248"/>
      <c r="BY569" s="248"/>
    </row>
    <row r="570" spans="1:77" ht="12" customHeight="1" x14ac:dyDescent="0.25">
      <c r="A570" s="225"/>
      <c r="B570" s="225"/>
      <c r="C570" s="225"/>
      <c r="D570" s="381"/>
      <c r="E570" s="381"/>
      <c r="F570" s="381"/>
      <c r="G570" s="381"/>
      <c r="H570" s="381"/>
      <c r="I570" s="248"/>
      <c r="J570" s="248"/>
      <c r="K570" s="248"/>
      <c r="L570" s="248"/>
      <c r="M570" s="248"/>
      <c r="N570" s="248"/>
      <c r="O570" s="248"/>
      <c r="P570" s="248"/>
      <c r="Q570" s="248"/>
      <c r="R570" s="248"/>
      <c r="S570" s="248"/>
      <c r="T570" s="248"/>
      <c r="U570" s="248"/>
      <c r="V570" s="248"/>
      <c r="W570" s="248"/>
      <c r="X570" s="248"/>
      <c r="Y570" s="248"/>
      <c r="Z570" s="248"/>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c r="BQ570" s="248"/>
      <c r="BR570" s="248"/>
      <c r="BS570" s="248"/>
      <c r="BT570" s="248"/>
      <c r="BU570" s="248"/>
      <c r="BV570" s="248"/>
      <c r="BW570" s="248"/>
      <c r="BX570" s="248"/>
      <c r="BY570" s="248"/>
    </row>
    <row r="571" spans="1:77" ht="12" customHeight="1" x14ac:dyDescent="0.25">
      <c r="A571" s="225"/>
      <c r="B571" s="225"/>
      <c r="C571" s="225"/>
      <c r="D571" s="381"/>
      <c r="E571" s="381"/>
      <c r="F571" s="381"/>
      <c r="G571" s="381"/>
      <c r="H571" s="381"/>
      <c r="I571" s="248"/>
      <c r="J571" s="248"/>
      <c r="K571" s="248"/>
      <c r="L571" s="248"/>
      <c r="M571" s="248"/>
      <c r="N571" s="248"/>
      <c r="O571" s="248"/>
      <c r="P571" s="248"/>
      <c r="Q571" s="248"/>
      <c r="R571" s="248"/>
      <c r="S571" s="248"/>
      <c r="T571" s="248"/>
      <c r="U571" s="248"/>
      <c r="V571" s="248"/>
      <c r="W571" s="248"/>
      <c r="X571" s="248"/>
      <c r="Y571" s="248"/>
      <c r="Z571" s="248"/>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c r="BQ571" s="248"/>
      <c r="BR571" s="248"/>
      <c r="BS571" s="248"/>
      <c r="BT571" s="248"/>
      <c r="BU571" s="248"/>
      <c r="BV571" s="248"/>
      <c r="BW571" s="248"/>
      <c r="BX571" s="248"/>
      <c r="BY571" s="248"/>
    </row>
    <row r="572" spans="1:77" ht="12" customHeight="1" x14ac:dyDescent="0.25">
      <c r="A572" s="225"/>
      <c r="B572" s="225"/>
      <c r="C572" s="225"/>
      <c r="D572" s="381"/>
      <c r="E572" s="381"/>
      <c r="F572" s="381"/>
      <c r="G572" s="381"/>
      <c r="H572" s="381"/>
      <c r="I572" s="248"/>
      <c r="J572" s="248"/>
      <c r="K572" s="248"/>
      <c r="L572" s="248"/>
      <c r="M572" s="248"/>
      <c r="N572" s="248"/>
      <c r="O572" s="248"/>
      <c r="P572" s="248"/>
      <c r="Q572" s="248"/>
      <c r="R572" s="248"/>
      <c r="S572" s="248"/>
      <c r="T572" s="248"/>
      <c r="U572" s="248"/>
      <c r="V572" s="248"/>
      <c r="W572" s="248"/>
      <c r="X572" s="248"/>
      <c r="Y572" s="248"/>
      <c r="Z572" s="248"/>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c r="BQ572" s="248"/>
      <c r="BR572" s="248"/>
      <c r="BS572" s="248"/>
      <c r="BT572" s="248"/>
      <c r="BU572" s="248"/>
      <c r="BV572" s="248"/>
      <c r="BW572" s="248"/>
      <c r="BX572" s="248"/>
      <c r="BY572" s="248"/>
    </row>
    <row r="573" spans="1:77" ht="12" customHeight="1" x14ac:dyDescent="0.25">
      <c r="A573" s="225"/>
      <c r="B573" s="225"/>
      <c r="C573" s="225"/>
      <c r="D573" s="381"/>
      <c r="E573" s="381"/>
      <c r="F573" s="381"/>
      <c r="G573" s="381"/>
      <c r="H573" s="381"/>
      <c r="I573" s="248"/>
      <c r="J573" s="248"/>
      <c r="K573" s="248"/>
      <c r="L573" s="248"/>
      <c r="M573" s="248"/>
      <c r="N573" s="248"/>
      <c r="O573" s="248"/>
      <c r="P573" s="248"/>
      <c r="Q573" s="248"/>
      <c r="R573" s="248"/>
      <c r="S573" s="248"/>
      <c r="T573" s="248"/>
      <c r="U573" s="248"/>
      <c r="V573" s="248"/>
      <c r="W573" s="248"/>
      <c r="X573" s="248"/>
      <c r="Y573" s="248"/>
      <c r="Z573" s="248"/>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c r="BQ573" s="248"/>
      <c r="BR573" s="248"/>
      <c r="BS573" s="248"/>
      <c r="BT573" s="248"/>
      <c r="BU573" s="248"/>
      <c r="BV573" s="248"/>
      <c r="BW573" s="248"/>
      <c r="BX573" s="248"/>
      <c r="BY573" s="248"/>
    </row>
    <row r="574" spans="1:77" ht="12" customHeight="1" x14ac:dyDescent="0.25">
      <c r="A574" s="225"/>
      <c r="B574" s="225"/>
      <c r="C574" s="225"/>
      <c r="D574" s="381"/>
      <c r="E574" s="381"/>
      <c r="F574" s="381"/>
      <c r="G574" s="381"/>
      <c r="H574" s="381"/>
      <c r="I574" s="248"/>
      <c r="J574" s="248"/>
      <c r="K574" s="248"/>
      <c r="L574" s="248"/>
      <c r="M574" s="248"/>
      <c r="N574" s="248"/>
      <c r="O574" s="248"/>
      <c r="P574" s="248"/>
      <c r="Q574" s="248"/>
      <c r="R574" s="248"/>
      <c r="S574" s="248"/>
      <c r="T574" s="248"/>
      <c r="U574" s="248"/>
      <c r="V574" s="248"/>
      <c r="W574" s="248"/>
      <c r="X574" s="248"/>
      <c r="Y574" s="248"/>
      <c r="Z574" s="248"/>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c r="BQ574" s="248"/>
      <c r="BR574" s="248"/>
      <c r="BS574" s="248"/>
      <c r="BT574" s="248"/>
      <c r="BU574" s="248"/>
      <c r="BV574" s="248"/>
      <c r="BW574" s="248"/>
      <c r="BX574" s="248"/>
      <c r="BY574" s="248"/>
    </row>
    <row r="575" spans="1:77" ht="12" customHeight="1" x14ac:dyDescent="0.25">
      <c r="A575" s="225"/>
      <c r="B575" s="225"/>
      <c r="C575" s="225"/>
      <c r="D575" s="381"/>
      <c r="E575" s="381"/>
      <c r="F575" s="381"/>
      <c r="G575" s="381"/>
      <c r="H575" s="381"/>
      <c r="I575" s="248"/>
      <c r="J575" s="248"/>
      <c r="K575" s="248"/>
      <c r="L575" s="248"/>
      <c r="M575" s="248"/>
      <c r="N575" s="248"/>
      <c r="O575" s="248"/>
      <c r="P575" s="248"/>
      <c r="Q575" s="248"/>
      <c r="R575" s="248"/>
      <c r="S575" s="248"/>
      <c r="T575" s="248"/>
      <c r="U575" s="248"/>
      <c r="V575" s="248"/>
      <c r="W575" s="248"/>
      <c r="X575" s="248"/>
      <c r="Y575" s="248"/>
      <c r="Z575" s="248"/>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c r="BQ575" s="248"/>
      <c r="BR575" s="248"/>
      <c r="BS575" s="248"/>
      <c r="BT575" s="248"/>
      <c r="BU575" s="248"/>
      <c r="BV575" s="248"/>
      <c r="BW575" s="248"/>
      <c r="BX575" s="248"/>
      <c r="BY575" s="248"/>
    </row>
    <row r="576" spans="1:77" ht="12" customHeight="1" x14ac:dyDescent="0.25">
      <c r="A576" s="225"/>
      <c r="B576" s="225"/>
      <c r="C576" s="225"/>
      <c r="D576" s="381"/>
      <c r="E576" s="381"/>
      <c r="F576" s="381"/>
      <c r="G576" s="381"/>
      <c r="H576" s="381"/>
      <c r="I576" s="248"/>
      <c r="J576" s="248"/>
      <c r="K576" s="248"/>
      <c r="L576" s="248"/>
      <c r="M576" s="248"/>
      <c r="N576" s="248"/>
      <c r="O576" s="248"/>
      <c r="P576" s="248"/>
      <c r="Q576" s="248"/>
      <c r="R576" s="248"/>
      <c r="S576" s="248"/>
      <c r="T576" s="248"/>
      <c r="U576" s="248"/>
      <c r="V576" s="248"/>
      <c r="W576" s="248"/>
      <c r="X576" s="248"/>
      <c r="Y576" s="248"/>
      <c r="Z576" s="248"/>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c r="BQ576" s="248"/>
      <c r="BR576" s="248"/>
      <c r="BS576" s="248"/>
      <c r="BT576" s="248"/>
      <c r="BU576" s="248"/>
      <c r="BV576" s="248"/>
      <c r="BW576" s="248"/>
      <c r="BX576" s="248"/>
      <c r="BY576" s="248"/>
    </row>
    <row r="577" spans="1:77" ht="12" customHeight="1" x14ac:dyDescent="0.25">
      <c r="A577" s="225"/>
      <c r="B577" s="225"/>
      <c r="C577" s="225"/>
      <c r="D577" s="381"/>
      <c r="E577" s="381"/>
      <c r="F577" s="381"/>
      <c r="G577" s="381"/>
      <c r="H577" s="381"/>
      <c r="I577" s="248"/>
      <c r="J577" s="248"/>
      <c r="K577" s="248"/>
      <c r="L577" s="248"/>
      <c r="M577" s="248"/>
      <c r="N577" s="248"/>
      <c r="O577" s="248"/>
      <c r="P577" s="248"/>
      <c r="Q577" s="248"/>
      <c r="R577" s="248"/>
      <c r="S577" s="248"/>
      <c r="T577" s="248"/>
      <c r="U577" s="248"/>
      <c r="V577" s="248"/>
      <c r="W577" s="248"/>
      <c r="X577" s="248"/>
      <c r="Y577" s="248"/>
      <c r="Z577" s="248"/>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c r="BQ577" s="248"/>
      <c r="BR577" s="248"/>
      <c r="BS577" s="248"/>
      <c r="BT577" s="248"/>
      <c r="BU577" s="248"/>
      <c r="BV577" s="248"/>
      <c r="BW577" s="248"/>
      <c r="BX577" s="248"/>
      <c r="BY577" s="248"/>
    </row>
    <row r="578" spans="1:77" ht="12" customHeight="1" x14ac:dyDescent="0.25">
      <c r="A578" s="225"/>
      <c r="B578" s="225"/>
      <c r="C578" s="225"/>
      <c r="D578" s="381"/>
      <c r="E578" s="381"/>
      <c r="F578" s="381"/>
      <c r="G578" s="381"/>
      <c r="H578" s="381"/>
      <c r="I578" s="248"/>
      <c r="J578" s="248"/>
      <c r="K578" s="248"/>
      <c r="L578" s="248"/>
      <c r="M578" s="248"/>
      <c r="N578" s="248"/>
      <c r="O578" s="248"/>
      <c r="P578" s="248"/>
      <c r="Q578" s="248"/>
      <c r="R578" s="248"/>
      <c r="S578" s="248"/>
      <c r="T578" s="248"/>
      <c r="U578" s="248"/>
      <c r="V578" s="248"/>
      <c r="W578" s="248"/>
      <c r="X578" s="248"/>
      <c r="Y578" s="248"/>
      <c r="Z578" s="248"/>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c r="BQ578" s="248"/>
      <c r="BR578" s="248"/>
      <c r="BS578" s="248"/>
      <c r="BT578" s="248"/>
      <c r="BU578" s="248"/>
      <c r="BV578" s="248"/>
      <c r="BW578" s="248"/>
      <c r="BX578" s="248"/>
      <c r="BY578" s="248"/>
    </row>
    <row r="579" spans="1:77" ht="12" customHeight="1" x14ac:dyDescent="0.25">
      <c r="A579" s="225"/>
      <c r="B579" s="225"/>
      <c r="C579" s="225"/>
      <c r="D579" s="381"/>
      <c r="E579" s="381"/>
      <c r="F579" s="381"/>
      <c r="G579" s="381"/>
      <c r="H579" s="381"/>
      <c r="I579" s="248"/>
      <c r="J579" s="248"/>
      <c r="K579" s="248"/>
      <c r="L579" s="248"/>
      <c r="M579" s="248"/>
      <c r="N579" s="248"/>
      <c r="O579" s="248"/>
      <c r="P579" s="248"/>
      <c r="Q579" s="248"/>
      <c r="R579" s="248"/>
      <c r="S579" s="248"/>
      <c r="T579" s="248"/>
      <c r="U579" s="248"/>
      <c r="V579" s="248"/>
      <c r="W579" s="248"/>
      <c r="X579" s="248"/>
      <c r="Y579" s="248"/>
      <c r="Z579" s="248"/>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c r="BQ579" s="248"/>
      <c r="BR579" s="248"/>
      <c r="BS579" s="248"/>
      <c r="BT579" s="248"/>
      <c r="BU579" s="248"/>
      <c r="BV579" s="248"/>
      <c r="BW579" s="248"/>
      <c r="BX579" s="248"/>
      <c r="BY579" s="248"/>
    </row>
    <row r="580" spans="1:77" ht="12" customHeight="1" x14ac:dyDescent="0.25">
      <c r="A580" s="225"/>
      <c r="B580" s="225"/>
      <c r="C580" s="225"/>
      <c r="D580" s="381"/>
      <c r="E580" s="381"/>
      <c r="F580" s="381"/>
      <c r="G580" s="381"/>
      <c r="H580" s="381"/>
      <c r="I580" s="248"/>
      <c r="J580" s="248"/>
      <c r="K580" s="248"/>
      <c r="L580" s="248"/>
      <c r="M580" s="248"/>
      <c r="N580" s="248"/>
      <c r="O580" s="248"/>
      <c r="P580" s="248"/>
      <c r="Q580" s="248"/>
      <c r="R580" s="248"/>
      <c r="S580" s="248"/>
      <c r="T580" s="248"/>
      <c r="U580" s="248"/>
      <c r="V580" s="248"/>
      <c r="W580" s="248"/>
      <c r="X580" s="248"/>
      <c r="Y580" s="248"/>
      <c r="Z580" s="248"/>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c r="BQ580" s="248"/>
      <c r="BR580" s="248"/>
      <c r="BS580" s="248"/>
      <c r="BT580" s="248"/>
      <c r="BU580" s="248"/>
      <c r="BV580" s="248"/>
      <c r="BW580" s="248"/>
      <c r="BX580" s="248"/>
      <c r="BY580" s="248"/>
    </row>
    <row r="581" spans="1:77" ht="12" customHeight="1" x14ac:dyDescent="0.25">
      <c r="A581" s="225"/>
      <c r="B581" s="225"/>
      <c r="C581" s="225"/>
      <c r="D581" s="381"/>
      <c r="E581" s="381"/>
      <c r="F581" s="381"/>
      <c r="G581" s="381"/>
      <c r="H581" s="381"/>
      <c r="I581" s="248"/>
      <c r="J581" s="248"/>
      <c r="K581" s="248"/>
      <c r="L581" s="248"/>
      <c r="M581" s="248"/>
      <c r="N581" s="248"/>
      <c r="O581" s="248"/>
      <c r="P581" s="248"/>
      <c r="Q581" s="248"/>
      <c r="R581" s="248"/>
      <c r="S581" s="248"/>
      <c r="T581" s="248"/>
      <c r="U581" s="248"/>
      <c r="V581" s="248"/>
      <c r="W581" s="248"/>
      <c r="X581" s="248"/>
      <c r="Y581" s="248"/>
      <c r="Z581" s="248"/>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c r="BQ581" s="248"/>
      <c r="BR581" s="248"/>
      <c r="BS581" s="248"/>
      <c r="BT581" s="248"/>
      <c r="BU581" s="248"/>
      <c r="BV581" s="248"/>
      <c r="BW581" s="248"/>
      <c r="BX581" s="248"/>
      <c r="BY581" s="248"/>
    </row>
    <row r="582" spans="1:77" ht="12" customHeight="1" x14ac:dyDescent="0.25">
      <c r="A582" s="225"/>
      <c r="B582" s="225"/>
      <c r="C582" s="225"/>
      <c r="D582" s="381"/>
      <c r="E582" s="381"/>
      <c r="F582" s="381"/>
      <c r="G582" s="381"/>
      <c r="H582" s="381"/>
      <c r="I582" s="248"/>
      <c r="J582" s="248"/>
      <c r="K582" s="248"/>
      <c r="L582" s="248"/>
      <c r="M582" s="248"/>
      <c r="N582" s="248"/>
      <c r="O582" s="248"/>
      <c r="P582" s="248"/>
      <c r="Q582" s="248"/>
      <c r="R582" s="248"/>
      <c r="S582" s="248"/>
      <c r="T582" s="248"/>
      <c r="U582" s="248"/>
      <c r="V582" s="248"/>
      <c r="W582" s="248"/>
      <c r="X582" s="248"/>
      <c r="Y582" s="248"/>
      <c r="Z582" s="248"/>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c r="BQ582" s="248"/>
      <c r="BR582" s="248"/>
      <c r="BS582" s="248"/>
      <c r="BT582" s="248"/>
      <c r="BU582" s="248"/>
      <c r="BV582" s="248"/>
      <c r="BW582" s="248"/>
      <c r="BX582" s="248"/>
      <c r="BY582" s="248"/>
    </row>
    <row r="583" spans="1:77" ht="12" customHeight="1" x14ac:dyDescent="0.25">
      <c r="A583" s="225"/>
      <c r="B583" s="225"/>
      <c r="C583" s="225"/>
      <c r="D583" s="381"/>
      <c r="E583" s="381"/>
      <c r="F583" s="381"/>
      <c r="G583" s="381"/>
      <c r="H583" s="381"/>
      <c r="I583" s="248"/>
      <c r="J583" s="248"/>
      <c r="K583" s="248"/>
      <c r="L583" s="248"/>
      <c r="M583" s="248"/>
      <c r="N583" s="248"/>
      <c r="O583" s="248"/>
      <c r="P583" s="248"/>
      <c r="Q583" s="248"/>
      <c r="R583" s="248"/>
      <c r="S583" s="248"/>
      <c r="T583" s="248"/>
      <c r="U583" s="248"/>
      <c r="V583" s="248"/>
      <c r="W583" s="248"/>
      <c r="X583" s="248"/>
      <c r="Y583" s="248"/>
      <c r="Z583" s="248"/>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c r="BQ583" s="248"/>
      <c r="BR583" s="248"/>
      <c r="BS583" s="248"/>
      <c r="BT583" s="248"/>
      <c r="BU583" s="248"/>
      <c r="BV583" s="248"/>
      <c r="BW583" s="248"/>
      <c r="BX583" s="248"/>
      <c r="BY583" s="248"/>
    </row>
    <row r="584" spans="1:77" ht="12" customHeight="1" x14ac:dyDescent="0.25">
      <c r="A584" s="225"/>
      <c r="B584" s="225"/>
      <c r="C584" s="225"/>
      <c r="D584" s="381"/>
      <c r="E584" s="381"/>
      <c r="F584" s="381"/>
      <c r="G584" s="381"/>
      <c r="H584" s="381"/>
      <c r="I584" s="248"/>
      <c r="J584" s="248"/>
      <c r="K584" s="248"/>
      <c r="L584" s="248"/>
      <c r="M584" s="248"/>
      <c r="N584" s="248"/>
      <c r="O584" s="248"/>
      <c r="P584" s="248"/>
      <c r="Q584" s="248"/>
      <c r="R584" s="248"/>
      <c r="S584" s="248"/>
      <c r="T584" s="248"/>
      <c r="U584" s="248"/>
      <c r="V584" s="248"/>
      <c r="W584" s="248"/>
      <c r="X584" s="248"/>
      <c r="Y584" s="248"/>
      <c r="Z584" s="248"/>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c r="BQ584" s="248"/>
      <c r="BR584" s="248"/>
      <c r="BS584" s="248"/>
      <c r="BT584" s="248"/>
      <c r="BU584" s="248"/>
      <c r="BV584" s="248"/>
      <c r="BW584" s="248"/>
      <c r="BX584" s="248"/>
      <c r="BY584" s="248"/>
    </row>
    <row r="585" spans="1:77" ht="12" customHeight="1" x14ac:dyDescent="0.25">
      <c r="A585" s="225"/>
      <c r="B585" s="225"/>
      <c r="C585" s="225"/>
      <c r="D585" s="381"/>
      <c r="E585" s="381"/>
      <c r="F585" s="381"/>
      <c r="G585" s="381"/>
      <c r="H585" s="381"/>
      <c r="I585" s="248"/>
      <c r="J585" s="248"/>
      <c r="K585" s="248"/>
      <c r="L585" s="248"/>
      <c r="M585" s="248"/>
      <c r="N585" s="248"/>
      <c r="O585" s="248"/>
      <c r="P585" s="248"/>
      <c r="Q585" s="248"/>
      <c r="R585" s="248"/>
      <c r="S585" s="248"/>
      <c r="T585" s="248"/>
      <c r="U585" s="248"/>
      <c r="V585" s="248"/>
      <c r="W585" s="248"/>
      <c r="X585" s="248"/>
      <c r="Y585" s="248"/>
      <c r="Z585" s="248"/>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c r="BQ585" s="248"/>
      <c r="BR585" s="248"/>
      <c r="BS585" s="248"/>
      <c r="BT585" s="248"/>
      <c r="BU585" s="248"/>
      <c r="BV585" s="248"/>
      <c r="BW585" s="248"/>
      <c r="BX585" s="248"/>
      <c r="BY585" s="248"/>
    </row>
    <row r="586" spans="1:77" ht="12" customHeight="1" x14ac:dyDescent="0.25">
      <c r="A586" s="225"/>
      <c r="B586" s="225"/>
      <c r="C586" s="225"/>
      <c r="D586" s="381"/>
      <c r="E586" s="381"/>
      <c r="F586" s="381"/>
      <c r="G586" s="381"/>
      <c r="H586" s="381"/>
      <c r="I586" s="248"/>
      <c r="J586" s="248"/>
      <c r="K586" s="248"/>
      <c r="L586" s="248"/>
      <c r="M586" s="248"/>
      <c r="N586" s="248"/>
      <c r="O586" s="248"/>
      <c r="P586" s="248"/>
      <c r="Q586" s="248"/>
      <c r="R586" s="248"/>
      <c r="S586" s="248"/>
      <c r="T586" s="248"/>
      <c r="U586" s="248"/>
      <c r="V586" s="248"/>
      <c r="W586" s="248"/>
      <c r="X586" s="248"/>
      <c r="Y586" s="248"/>
      <c r="Z586" s="248"/>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c r="BQ586" s="248"/>
      <c r="BR586" s="248"/>
      <c r="BS586" s="248"/>
      <c r="BT586" s="248"/>
      <c r="BU586" s="248"/>
      <c r="BV586" s="248"/>
      <c r="BW586" s="248"/>
      <c r="BX586" s="248"/>
      <c r="BY586" s="248"/>
    </row>
    <row r="587" spans="1:77" ht="12" customHeight="1" x14ac:dyDescent="0.25">
      <c r="A587" s="225"/>
      <c r="B587" s="225"/>
      <c r="C587" s="225"/>
      <c r="D587" s="381"/>
      <c r="E587" s="381"/>
      <c r="F587" s="381"/>
      <c r="G587" s="381"/>
      <c r="H587" s="381"/>
      <c r="I587" s="248"/>
      <c r="J587" s="248"/>
      <c r="K587" s="248"/>
      <c r="L587" s="248"/>
      <c r="M587" s="248"/>
      <c r="N587" s="248"/>
      <c r="O587" s="248"/>
      <c r="P587" s="248"/>
      <c r="Q587" s="248"/>
      <c r="R587" s="248"/>
      <c r="S587" s="248"/>
      <c r="T587" s="248"/>
      <c r="U587" s="248"/>
      <c r="V587" s="248"/>
      <c r="W587" s="248"/>
      <c r="X587" s="248"/>
      <c r="Y587" s="248"/>
      <c r="Z587" s="248"/>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c r="BQ587" s="248"/>
      <c r="BR587" s="248"/>
      <c r="BS587" s="248"/>
      <c r="BT587" s="248"/>
      <c r="BU587" s="248"/>
      <c r="BV587" s="248"/>
      <c r="BW587" s="248"/>
      <c r="BX587" s="248"/>
      <c r="BY587" s="248"/>
    </row>
    <row r="588" spans="1:77" ht="12" customHeight="1" x14ac:dyDescent="0.25">
      <c r="A588" s="225"/>
      <c r="B588" s="225"/>
      <c r="C588" s="225"/>
      <c r="D588" s="381"/>
      <c r="E588" s="381"/>
      <c r="F588" s="381"/>
      <c r="G588" s="381"/>
      <c r="H588" s="381"/>
      <c r="I588" s="248"/>
      <c r="J588" s="248"/>
      <c r="K588" s="248"/>
      <c r="L588" s="248"/>
      <c r="M588" s="248"/>
      <c r="N588" s="248"/>
      <c r="O588" s="248"/>
      <c r="P588" s="248"/>
      <c r="Q588" s="248"/>
      <c r="R588" s="248"/>
      <c r="S588" s="248"/>
      <c r="T588" s="248"/>
      <c r="U588" s="248"/>
      <c r="V588" s="248"/>
      <c r="W588" s="248"/>
      <c r="X588" s="248"/>
      <c r="Y588" s="248"/>
      <c r="Z588" s="248"/>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c r="BQ588" s="248"/>
      <c r="BR588" s="248"/>
      <c r="BS588" s="248"/>
      <c r="BT588" s="248"/>
      <c r="BU588" s="248"/>
      <c r="BV588" s="248"/>
      <c r="BW588" s="248"/>
      <c r="BX588" s="248"/>
      <c r="BY588" s="248"/>
    </row>
    <row r="589" spans="1:77" ht="12" customHeight="1" x14ac:dyDescent="0.25">
      <c r="A589" s="225"/>
      <c r="B589" s="225"/>
      <c r="C589" s="225"/>
      <c r="D589" s="381"/>
      <c r="E589" s="381"/>
      <c r="F589" s="381"/>
      <c r="G589" s="381"/>
      <c r="H589" s="381"/>
      <c r="I589" s="248"/>
      <c r="J589" s="248"/>
      <c r="K589" s="248"/>
      <c r="L589" s="248"/>
      <c r="M589" s="248"/>
      <c r="N589" s="248"/>
      <c r="O589" s="248"/>
      <c r="P589" s="248"/>
      <c r="Q589" s="248"/>
      <c r="R589" s="248"/>
      <c r="S589" s="248"/>
      <c r="T589" s="248"/>
      <c r="U589" s="248"/>
      <c r="V589" s="248"/>
      <c r="W589" s="248"/>
      <c r="X589" s="248"/>
      <c r="Y589" s="248"/>
      <c r="Z589" s="248"/>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c r="BQ589" s="248"/>
      <c r="BR589" s="248"/>
      <c r="BS589" s="248"/>
      <c r="BT589" s="248"/>
      <c r="BU589" s="248"/>
      <c r="BV589" s="248"/>
      <c r="BW589" s="248"/>
      <c r="BX589" s="248"/>
      <c r="BY589" s="248"/>
    </row>
    <row r="590" spans="1:77" ht="12" customHeight="1" x14ac:dyDescent="0.25">
      <c r="A590" s="225"/>
      <c r="B590" s="225"/>
      <c r="C590" s="225"/>
      <c r="D590" s="381"/>
      <c r="E590" s="381"/>
      <c r="F590" s="381"/>
      <c r="G590" s="381"/>
      <c r="H590" s="381"/>
      <c r="I590" s="248"/>
      <c r="J590" s="248"/>
      <c r="K590" s="248"/>
      <c r="L590" s="248"/>
      <c r="M590" s="248"/>
      <c r="N590" s="248"/>
      <c r="O590" s="248"/>
      <c r="P590" s="248"/>
      <c r="Q590" s="248"/>
      <c r="R590" s="248"/>
      <c r="S590" s="248"/>
      <c r="T590" s="248"/>
      <c r="U590" s="248"/>
      <c r="V590" s="248"/>
      <c r="W590" s="248"/>
      <c r="X590" s="248"/>
      <c r="Y590" s="248"/>
      <c r="Z590" s="248"/>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c r="BQ590" s="248"/>
      <c r="BR590" s="248"/>
      <c r="BS590" s="248"/>
      <c r="BT590" s="248"/>
      <c r="BU590" s="248"/>
      <c r="BV590" s="248"/>
      <c r="BW590" s="248"/>
      <c r="BX590" s="248"/>
      <c r="BY590" s="248"/>
    </row>
    <row r="591" spans="1:77" ht="12" customHeight="1" x14ac:dyDescent="0.25">
      <c r="A591" s="225"/>
      <c r="B591" s="225"/>
      <c r="C591" s="225"/>
      <c r="D591" s="381"/>
      <c r="E591" s="381"/>
      <c r="F591" s="381"/>
      <c r="G591" s="381"/>
      <c r="H591" s="381"/>
      <c r="I591" s="248"/>
      <c r="J591" s="248"/>
      <c r="K591" s="248"/>
      <c r="L591" s="248"/>
      <c r="M591" s="248"/>
      <c r="N591" s="248"/>
      <c r="O591" s="248"/>
      <c r="P591" s="248"/>
      <c r="Q591" s="248"/>
      <c r="R591" s="248"/>
      <c r="S591" s="248"/>
      <c r="T591" s="248"/>
      <c r="U591" s="248"/>
      <c r="V591" s="248"/>
      <c r="W591" s="248"/>
      <c r="X591" s="248"/>
      <c r="Y591" s="248"/>
      <c r="Z591" s="248"/>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c r="BQ591" s="248"/>
      <c r="BR591" s="248"/>
      <c r="BS591" s="248"/>
      <c r="BT591" s="248"/>
      <c r="BU591" s="248"/>
      <c r="BV591" s="248"/>
      <c r="BW591" s="248"/>
      <c r="BX591" s="248"/>
      <c r="BY591" s="248"/>
    </row>
    <row r="592" spans="1:77" ht="12" customHeight="1" x14ac:dyDescent="0.25">
      <c r="A592" s="225"/>
      <c r="B592" s="225"/>
      <c r="C592" s="225"/>
      <c r="D592" s="381"/>
      <c r="E592" s="381"/>
      <c r="F592" s="381"/>
      <c r="G592" s="381"/>
      <c r="H592" s="381"/>
      <c r="I592" s="248"/>
      <c r="J592" s="248"/>
      <c r="K592" s="248"/>
      <c r="L592" s="248"/>
      <c r="M592" s="248"/>
      <c r="N592" s="248"/>
      <c r="O592" s="248"/>
      <c r="P592" s="248"/>
      <c r="Q592" s="248"/>
      <c r="R592" s="248"/>
      <c r="S592" s="248"/>
      <c r="T592" s="248"/>
      <c r="U592" s="248"/>
      <c r="V592" s="248"/>
      <c r="W592" s="248"/>
      <c r="X592" s="248"/>
      <c r="Y592" s="248"/>
      <c r="Z592" s="248"/>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c r="BQ592" s="248"/>
      <c r="BR592" s="248"/>
      <c r="BS592" s="248"/>
      <c r="BT592" s="248"/>
      <c r="BU592" s="248"/>
      <c r="BV592" s="248"/>
      <c r="BW592" s="248"/>
      <c r="BX592" s="248"/>
      <c r="BY592" s="248"/>
    </row>
    <row r="593" spans="1:77" ht="12" customHeight="1" x14ac:dyDescent="0.25">
      <c r="A593" s="225"/>
      <c r="B593" s="225"/>
      <c r="C593" s="225"/>
      <c r="D593" s="381"/>
      <c r="E593" s="381"/>
      <c r="F593" s="381"/>
      <c r="G593" s="381"/>
      <c r="H593" s="381"/>
      <c r="I593" s="248"/>
      <c r="J593" s="248"/>
      <c r="K593" s="248"/>
      <c r="L593" s="248"/>
      <c r="M593" s="248"/>
      <c r="N593" s="248"/>
      <c r="O593" s="248"/>
      <c r="P593" s="248"/>
      <c r="Q593" s="248"/>
      <c r="R593" s="248"/>
      <c r="S593" s="248"/>
      <c r="T593" s="248"/>
      <c r="U593" s="248"/>
      <c r="V593" s="248"/>
      <c r="W593" s="248"/>
      <c r="X593" s="248"/>
      <c r="Y593" s="248"/>
      <c r="Z593" s="248"/>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c r="BQ593" s="248"/>
      <c r="BR593" s="248"/>
      <c r="BS593" s="248"/>
      <c r="BT593" s="248"/>
      <c r="BU593" s="248"/>
      <c r="BV593" s="248"/>
      <c r="BW593" s="248"/>
      <c r="BX593" s="248"/>
      <c r="BY593" s="248"/>
    </row>
    <row r="594" spans="1:77" ht="12" customHeight="1" x14ac:dyDescent="0.25">
      <c r="A594" s="225"/>
      <c r="B594" s="225"/>
      <c r="C594" s="225"/>
      <c r="D594" s="381"/>
      <c r="E594" s="381"/>
      <c r="F594" s="381"/>
      <c r="G594" s="381"/>
      <c r="H594" s="381"/>
      <c r="I594" s="248"/>
      <c r="J594" s="248"/>
      <c r="K594" s="248"/>
      <c r="L594" s="248"/>
      <c r="M594" s="248"/>
      <c r="N594" s="248"/>
      <c r="O594" s="248"/>
      <c r="P594" s="248"/>
      <c r="Q594" s="248"/>
      <c r="R594" s="248"/>
      <c r="S594" s="248"/>
      <c r="T594" s="248"/>
      <c r="U594" s="248"/>
      <c r="V594" s="248"/>
      <c r="W594" s="248"/>
      <c r="X594" s="248"/>
      <c r="Y594" s="248"/>
      <c r="Z594" s="248"/>
      <c r="AA594" s="248"/>
      <c r="AB594" s="248"/>
      <c r="AC594" s="248"/>
      <c r="AD594" s="248"/>
      <c r="AE594" s="248"/>
      <c r="AF594" s="248"/>
      <c r="AG594" s="248"/>
      <c r="AH594" s="248"/>
      <c r="AI594" s="248"/>
      <c r="AJ594" s="248"/>
      <c r="AK594" s="248"/>
      <c r="AL594" s="248"/>
      <c r="AM594" s="248"/>
      <c r="AN594" s="248"/>
      <c r="AO594" s="248"/>
      <c r="AP594" s="248"/>
      <c r="AQ594" s="248"/>
      <c r="AR594" s="248"/>
      <c r="AS594" s="248"/>
      <c r="AT594" s="248"/>
      <c r="AU594" s="248"/>
      <c r="AV594" s="248"/>
      <c r="AW594" s="248"/>
      <c r="AX594" s="248"/>
      <c r="AY594" s="248"/>
      <c r="AZ594" s="248"/>
      <c r="BA594" s="248"/>
      <c r="BB594" s="248"/>
      <c r="BC594" s="248"/>
      <c r="BD594" s="248"/>
      <c r="BE594" s="248"/>
      <c r="BF594" s="248"/>
      <c r="BG594" s="248"/>
      <c r="BH594" s="248"/>
      <c r="BI594" s="248"/>
      <c r="BJ594" s="248"/>
      <c r="BK594" s="248"/>
      <c r="BL594" s="248"/>
      <c r="BM594" s="248"/>
      <c r="BN594" s="248"/>
      <c r="BO594" s="248"/>
      <c r="BP594" s="248"/>
      <c r="BQ594" s="248"/>
      <c r="BR594" s="248"/>
      <c r="BS594" s="248"/>
      <c r="BT594" s="248"/>
      <c r="BU594" s="248"/>
      <c r="BV594" s="248"/>
      <c r="BW594" s="248"/>
      <c r="BX594" s="248"/>
      <c r="BY594" s="248"/>
    </row>
    <row r="595" spans="1:77" ht="12" customHeight="1" x14ac:dyDescent="0.25">
      <c r="A595" s="225"/>
      <c r="B595" s="225"/>
      <c r="C595" s="225"/>
      <c r="D595" s="381"/>
      <c r="E595" s="381"/>
      <c r="F595" s="381"/>
      <c r="G595" s="381"/>
      <c r="H595" s="381"/>
      <c r="I595" s="248"/>
      <c r="J595" s="248"/>
      <c r="K595" s="248"/>
      <c r="L595" s="248"/>
      <c r="M595" s="248"/>
      <c r="N595" s="248"/>
      <c r="O595" s="248"/>
      <c r="P595" s="248"/>
      <c r="Q595" s="248"/>
      <c r="R595" s="248"/>
      <c r="S595" s="248"/>
      <c r="T595" s="248"/>
      <c r="U595" s="248"/>
      <c r="V595" s="248"/>
      <c r="W595" s="248"/>
      <c r="X595" s="248"/>
      <c r="Y595" s="248"/>
      <c r="Z595" s="248"/>
      <c r="AA595" s="248"/>
      <c r="AB595" s="248"/>
      <c r="AC595" s="248"/>
      <c r="AD595" s="248"/>
      <c r="AE595" s="248"/>
      <c r="AF595" s="248"/>
      <c r="AG595" s="248"/>
      <c r="AH595" s="248"/>
      <c r="AI595" s="248"/>
      <c r="AJ595" s="248"/>
      <c r="AK595" s="248"/>
      <c r="AL595" s="248"/>
      <c r="AM595" s="248"/>
      <c r="AN595" s="248"/>
      <c r="AO595" s="248"/>
      <c r="AP595" s="248"/>
      <c r="AQ595" s="248"/>
      <c r="AR595" s="248"/>
      <c r="AS595" s="248"/>
      <c r="AT595" s="248"/>
      <c r="AU595" s="248"/>
      <c r="AV595" s="248"/>
      <c r="AW595" s="248"/>
      <c r="AX595" s="248"/>
      <c r="AY595" s="248"/>
      <c r="AZ595" s="248"/>
      <c r="BA595" s="248"/>
      <c r="BB595" s="248"/>
      <c r="BC595" s="248"/>
      <c r="BD595" s="248"/>
      <c r="BE595" s="248"/>
      <c r="BF595" s="248"/>
      <c r="BG595" s="248"/>
      <c r="BH595" s="248"/>
      <c r="BI595" s="248"/>
      <c r="BJ595" s="248"/>
      <c r="BK595" s="248"/>
      <c r="BL595" s="248"/>
      <c r="BM595" s="248"/>
      <c r="BN595" s="248"/>
      <c r="BO595" s="248"/>
      <c r="BP595" s="248"/>
      <c r="BQ595" s="248"/>
      <c r="BR595" s="248"/>
      <c r="BS595" s="248"/>
      <c r="BT595" s="248"/>
      <c r="BU595" s="248"/>
      <c r="BV595" s="248"/>
      <c r="BW595" s="248"/>
      <c r="BX595" s="248"/>
      <c r="BY595" s="248"/>
    </row>
    <row r="596" spans="1:77" ht="12" customHeight="1" x14ac:dyDescent="0.25">
      <c r="A596" s="225"/>
      <c r="B596" s="225"/>
      <c r="C596" s="225"/>
      <c r="D596" s="381"/>
      <c r="E596" s="381"/>
      <c r="F596" s="381"/>
      <c r="G596" s="381"/>
      <c r="H596" s="381"/>
      <c r="I596" s="248"/>
      <c r="J596" s="248"/>
      <c r="K596" s="248"/>
      <c r="L596" s="248"/>
      <c r="M596" s="248"/>
      <c r="N596" s="248"/>
      <c r="O596" s="248"/>
      <c r="P596" s="248"/>
      <c r="Q596" s="248"/>
      <c r="R596" s="248"/>
      <c r="S596" s="248"/>
      <c r="T596" s="248"/>
      <c r="U596" s="248"/>
      <c r="V596" s="248"/>
      <c r="W596" s="248"/>
      <c r="X596" s="248"/>
      <c r="Y596" s="248"/>
      <c r="Z596" s="248"/>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c r="BQ596" s="248"/>
      <c r="BR596" s="248"/>
      <c r="BS596" s="248"/>
      <c r="BT596" s="248"/>
      <c r="BU596" s="248"/>
      <c r="BV596" s="248"/>
      <c r="BW596" s="248"/>
      <c r="BX596" s="248"/>
      <c r="BY596" s="248"/>
    </row>
    <row r="597" spans="1:77" ht="12" customHeight="1" x14ac:dyDescent="0.25">
      <c r="A597" s="225"/>
      <c r="B597" s="225"/>
      <c r="C597" s="225"/>
      <c r="D597" s="381"/>
      <c r="E597" s="381"/>
      <c r="F597" s="381"/>
      <c r="G597" s="381"/>
      <c r="H597" s="381"/>
      <c r="I597" s="248"/>
      <c r="J597" s="248"/>
      <c r="K597" s="248"/>
      <c r="L597" s="248"/>
      <c r="M597" s="248"/>
      <c r="N597" s="248"/>
      <c r="O597" s="248"/>
      <c r="P597" s="248"/>
      <c r="Q597" s="248"/>
      <c r="R597" s="248"/>
      <c r="S597" s="248"/>
      <c r="T597" s="248"/>
      <c r="U597" s="248"/>
      <c r="V597" s="248"/>
      <c r="W597" s="248"/>
      <c r="X597" s="248"/>
      <c r="Y597" s="248"/>
      <c r="Z597" s="248"/>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c r="BQ597" s="248"/>
      <c r="BR597" s="248"/>
      <c r="BS597" s="248"/>
      <c r="BT597" s="248"/>
      <c r="BU597" s="248"/>
      <c r="BV597" s="248"/>
      <c r="BW597" s="248"/>
      <c r="BX597" s="248"/>
      <c r="BY597" s="248"/>
    </row>
    <row r="598" spans="1:77" ht="12" customHeight="1" x14ac:dyDescent="0.25">
      <c r="A598" s="225"/>
      <c r="B598" s="225"/>
      <c r="C598" s="225"/>
      <c r="D598" s="381"/>
      <c r="E598" s="381"/>
      <c r="F598" s="381"/>
      <c r="G598" s="381"/>
      <c r="H598" s="381"/>
      <c r="I598" s="248"/>
      <c r="J598" s="248"/>
      <c r="K598" s="248"/>
      <c r="L598" s="248"/>
      <c r="M598" s="248"/>
      <c r="N598" s="248"/>
      <c r="O598" s="248"/>
      <c r="P598" s="248"/>
      <c r="Q598" s="248"/>
      <c r="R598" s="248"/>
      <c r="S598" s="248"/>
      <c r="T598" s="248"/>
      <c r="U598" s="248"/>
      <c r="V598" s="248"/>
      <c r="W598" s="248"/>
      <c r="X598" s="248"/>
      <c r="Y598" s="248"/>
      <c r="Z598" s="248"/>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c r="BQ598" s="248"/>
      <c r="BR598" s="248"/>
      <c r="BS598" s="248"/>
      <c r="BT598" s="248"/>
      <c r="BU598" s="248"/>
      <c r="BV598" s="248"/>
      <c r="BW598" s="248"/>
      <c r="BX598" s="248"/>
      <c r="BY598" s="248"/>
    </row>
    <row r="599" spans="1:77" ht="12" customHeight="1" x14ac:dyDescent="0.25">
      <c r="A599" s="225"/>
      <c r="B599" s="225"/>
      <c r="C599" s="225"/>
      <c r="D599" s="381"/>
      <c r="E599" s="381"/>
      <c r="F599" s="381"/>
      <c r="G599" s="381"/>
      <c r="H599" s="381"/>
      <c r="I599" s="248"/>
      <c r="J599" s="248"/>
      <c r="K599" s="248"/>
      <c r="L599" s="248"/>
      <c r="M599" s="248"/>
      <c r="N599" s="248"/>
      <c r="O599" s="248"/>
      <c r="P599" s="248"/>
      <c r="Q599" s="248"/>
      <c r="R599" s="248"/>
      <c r="S599" s="248"/>
      <c r="T599" s="248"/>
      <c r="U599" s="248"/>
      <c r="V599" s="248"/>
      <c r="W599" s="248"/>
      <c r="X599" s="248"/>
      <c r="Y599" s="248"/>
      <c r="Z599" s="248"/>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c r="BQ599" s="248"/>
      <c r="BR599" s="248"/>
      <c r="BS599" s="248"/>
      <c r="BT599" s="248"/>
      <c r="BU599" s="248"/>
      <c r="BV599" s="248"/>
      <c r="BW599" s="248"/>
      <c r="BX599" s="248"/>
      <c r="BY599" s="248"/>
    </row>
    <row r="600" spans="1:77" ht="12" customHeight="1" x14ac:dyDescent="0.25">
      <c r="A600" s="225"/>
      <c r="B600" s="225"/>
      <c r="C600" s="225"/>
      <c r="D600" s="381"/>
      <c r="E600" s="381"/>
      <c r="F600" s="381"/>
      <c r="G600" s="381"/>
      <c r="H600" s="381"/>
      <c r="I600" s="248"/>
      <c r="J600" s="248"/>
      <c r="K600" s="248"/>
      <c r="L600" s="248"/>
      <c r="M600" s="248"/>
      <c r="N600" s="248"/>
      <c r="O600" s="248"/>
      <c r="P600" s="248"/>
      <c r="Q600" s="248"/>
      <c r="R600" s="248"/>
      <c r="S600" s="248"/>
      <c r="T600" s="248"/>
      <c r="U600" s="248"/>
      <c r="V600" s="248"/>
      <c r="W600" s="248"/>
      <c r="X600" s="248"/>
      <c r="Y600" s="248"/>
      <c r="Z600" s="248"/>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c r="BQ600" s="248"/>
      <c r="BR600" s="248"/>
      <c r="BS600" s="248"/>
      <c r="BT600" s="248"/>
      <c r="BU600" s="248"/>
      <c r="BV600" s="248"/>
      <c r="BW600" s="248"/>
      <c r="BX600" s="248"/>
      <c r="BY600" s="248"/>
    </row>
    <row r="601" spans="1:77" ht="12" customHeight="1" x14ac:dyDescent="0.25">
      <c r="A601" s="225"/>
      <c r="B601" s="225"/>
      <c r="C601" s="225"/>
      <c r="D601" s="381"/>
      <c r="E601" s="381"/>
      <c r="F601" s="381"/>
      <c r="G601" s="381"/>
      <c r="H601" s="381"/>
      <c r="I601" s="248"/>
      <c r="J601" s="248"/>
      <c r="K601" s="248"/>
      <c r="L601" s="248"/>
      <c r="M601" s="248"/>
      <c r="N601" s="248"/>
      <c r="O601" s="248"/>
      <c r="P601" s="248"/>
      <c r="Q601" s="248"/>
      <c r="R601" s="248"/>
      <c r="S601" s="248"/>
      <c r="T601" s="248"/>
      <c r="U601" s="248"/>
      <c r="V601" s="248"/>
      <c r="W601" s="248"/>
      <c r="X601" s="248"/>
      <c r="Y601" s="248"/>
      <c r="Z601" s="248"/>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c r="BQ601" s="248"/>
      <c r="BR601" s="248"/>
      <c r="BS601" s="248"/>
      <c r="BT601" s="248"/>
      <c r="BU601" s="248"/>
      <c r="BV601" s="248"/>
      <c r="BW601" s="248"/>
      <c r="BX601" s="248"/>
      <c r="BY601" s="248"/>
    </row>
    <row r="602" spans="1:77" ht="12" customHeight="1" x14ac:dyDescent="0.25">
      <c r="A602" s="225"/>
      <c r="B602" s="225"/>
      <c r="C602" s="225"/>
      <c r="D602" s="381"/>
      <c r="E602" s="381"/>
      <c r="F602" s="381"/>
      <c r="G602" s="381"/>
      <c r="H602" s="381"/>
      <c r="I602" s="248"/>
      <c r="J602" s="248"/>
      <c r="K602" s="248"/>
      <c r="L602" s="248"/>
      <c r="M602" s="248"/>
      <c r="N602" s="248"/>
      <c r="O602" s="248"/>
      <c r="P602" s="248"/>
      <c r="Q602" s="248"/>
      <c r="R602" s="248"/>
      <c r="S602" s="248"/>
      <c r="T602" s="248"/>
      <c r="U602" s="248"/>
      <c r="V602" s="248"/>
      <c r="W602" s="248"/>
      <c r="X602" s="248"/>
      <c r="Y602" s="248"/>
      <c r="Z602" s="248"/>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c r="BQ602" s="248"/>
      <c r="BR602" s="248"/>
      <c r="BS602" s="248"/>
      <c r="BT602" s="248"/>
      <c r="BU602" s="248"/>
      <c r="BV602" s="248"/>
      <c r="BW602" s="248"/>
      <c r="BX602" s="248"/>
      <c r="BY602" s="248"/>
    </row>
    <row r="603" spans="1:77" ht="12" customHeight="1" x14ac:dyDescent="0.25">
      <c r="A603" s="225"/>
      <c r="B603" s="225"/>
      <c r="C603" s="225"/>
      <c r="D603" s="381"/>
      <c r="E603" s="381"/>
      <c r="F603" s="381"/>
      <c r="G603" s="381"/>
      <c r="H603" s="381"/>
      <c r="I603" s="248"/>
      <c r="J603" s="248"/>
      <c r="K603" s="248"/>
      <c r="L603" s="248"/>
      <c r="M603" s="248"/>
      <c r="N603" s="248"/>
      <c r="O603" s="248"/>
      <c r="P603" s="248"/>
      <c r="Q603" s="248"/>
      <c r="R603" s="248"/>
      <c r="S603" s="248"/>
      <c r="T603" s="248"/>
      <c r="U603" s="248"/>
      <c r="V603" s="248"/>
      <c r="W603" s="248"/>
      <c r="X603" s="248"/>
      <c r="Y603" s="248"/>
      <c r="Z603" s="248"/>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c r="BQ603" s="248"/>
      <c r="BR603" s="248"/>
      <c r="BS603" s="248"/>
      <c r="BT603" s="248"/>
      <c r="BU603" s="248"/>
      <c r="BV603" s="248"/>
      <c r="BW603" s="248"/>
      <c r="BX603" s="248"/>
      <c r="BY603" s="248"/>
    </row>
    <row r="604" spans="1:77" ht="12" customHeight="1" x14ac:dyDescent="0.25">
      <c r="A604" s="225"/>
      <c r="B604" s="225"/>
      <c r="C604" s="225"/>
      <c r="D604" s="381"/>
      <c r="E604" s="381"/>
      <c r="F604" s="381"/>
      <c r="G604" s="381"/>
      <c r="H604" s="381"/>
      <c r="I604" s="248"/>
      <c r="J604" s="248"/>
      <c r="K604" s="248"/>
      <c r="L604" s="248"/>
      <c r="M604" s="248"/>
      <c r="N604" s="248"/>
      <c r="O604" s="248"/>
      <c r="P604" s="248"/>
      <c r="Q604" s="248"/>
      <c r="R604" s="248"/>
      <c r="S604" s="248"/>
      <c r="T604" s="248"/>
      <c r="U604" s="248"/>
      <c r="V604" s="248"/>
      <c r="W604" s="248"/>
      <c r="X604" s="248"/>
      <c r="Y604" s="248"/>
      <c r="Z604" s="248"/>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c r="BQ604" s="248"/>
      <c r="BR604" s="248"/>
      <c r="BS604" s="248"/>
      <c r="BT604" s="248"/>
      <c r="BU604" s="248"/>
      <c r="BV604" s="248"/>
      <c r="BW604" s="248"/>
      <c r="BX604" s="248"/>
      <c r="BY604" s="248"/>
    </row>
    <row r="605" spans="1:77" ht="12" customHeight="1" x14ac:dyDescent="0.25">
      <c r="A605" s="225"/>
      <c r="B605" s="225"/>
      <c r="C605" s="225"/>
      <c r="D605" s="381"/>
      <c r="E605" s="381"/>
      <c r="F605" s="381"/>
      <c r="G605" s="381"/>
      <c r="H605" s="381"/>
      <c r="I605" s="248"/>
      <c r="J605" s="248"/>
      <c r="K605" s="248"/>
      <c r="L605" s="248"/>
      <c r="M605" s="248"/>
      <c r="N605" s="248"/>
      <c r="O605" s="248"/>
      <c r="P605" s="248"/>
      <c r="Q605" s="248"/>
      <c r="R605" s="248"/>
      <c r="S605" s="248"/>
      <c r="T605" s="248"/>
      <c r="U605" s="248"/>
      <c r="V605" s="248"/>
      <c r="W605" s="248"/>
      <c r="X605" s="248"/>
      <c r="Y605" s="248"/>
      <c r="Z605" s="248"/>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c r="BQ605" s="248"/>
      <c r="BR605" s="248"/>
      <c r="BS605" s="248"/>
      <c r="BT605" s="248"/>
      <c r="BU605" s="248"/>
      <c r="BV605" s="248"/>
      <c r="BW605" s="248"/>
      <c r="BX605" s="248"/>
      <c r="BY605" s="248"/>
    </row>
    <row r="606" spans="1:77" ht="12" customHeight="1" x14ac:dyDescent="0.25">
      <c r="A606" s="225"/>
      <c r="B606" s="225"/>
      <c r="C606" s="225"/>
      <c r="D606" s="381"/>
      <c r="E606" s="381"/>
      <c r="F606" s="381"/>
      <c r="G606" s="381"/>
      <c r="H606" s="381"/>
      <c r="I606" s="248"/>
      <c r="J606" s="248"/>
      <c r="K606" s="248"/>
      <c r="L606" s="248"/>
      <c r="M606" s="248"/>
      <c r="N606" s="248"/>
      <c r="O606" s="248"/>
      <c r="P606" s="248"/>
      <c r="Q606" s="248"/>
      <c r="R606" s="248"/>
      <c r="S606" s="248"/>
      <c r="T606" s="248"/>
      <c r="U606" s="248"/>
      <c r="V606" s="248"/>
      <c r="W606" s="248"/>
      <c r="X606" s="248"/>
      <c r="Y606" s="248"/>
      <c r="Z606" s="248"/>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c r="BQ606" s="248"/>
      <c r="BR606" s="248"/>
      <c r="BS606" s="248"/>
      <c r="BT606" s="248"/>
      <c r="BU606" s="248"/>
      <c r="BV606" s="248"/>
      <c r="BW606" s="248"/>
      <c r="BX606" s="248"/>
      <c r="BY606" s="248"/>
    </row>
    <row r="607" spans="1:77" ht="12" customHeight="1" x14ac:dyDescent="0.25">
      <c r="A607" s="225"/>
      <c r="B607" s="225"/>
      <c r="C607" s="225"/>
      <c r="D607" s="381"/>
      <c r="E607" s="381"/>
      <c r="F607" s="381"/>
      <c r="G607" s="381"/>
      <c r="H607" s="381"/>
      <c r="I607" s="248"/>
      <c r="J607" s="248"/>
      <c r="K607" s="248"/>
      <c r="L607" s="248"/>
      <c r="M607" s="248"/>
      <c r="N607" s="248"/>
      <c r="O607" s="248"/>
      <c r="P607" s="248"/>
      <c r="Q607" s="248"/>
      <c r="R607" s="248"/>
      <c r="S607" s="248"/>
      <c r="T607" s="248"/>
      <c r="U607" s="248"/>
      <c r="V607" s="248"/>
      <c r="W607" s="248"/>
      <c r="X607" s="248"/>
      <c r="Y607" s="248"/>
      <c r="Z607" s="248"/>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c r="BQ607" s="248"/>
      <c r="BR607" s="248"/>
      <c r="BS607" s="248"/>
      <c r="BT607" s="248"/>
      <c r="BU607" s="248"/>
      <c r="BV607" s="248"/>
      <c r="BW607" s="248"/>
      <c r="BX607" s="248"/>
      <c r="BY607" s="248"/>
    </row>
    <row r="608" spans="1:77" ht="12" customHeight="1" x14ac:dyDescent="0.25">
      <c r="A608" s="225"/>
      <c r="B608" s="225"/>
      <c r="C608" s="225"/>
      <c r="D608" s="381"/>
      <c r="E608" s="381"/>
      <c r="F608" s="381"/>
      <c r="G608" s="381"/>
      <c r="H608" s="381"/>
      <c r="I608" s="248"/>
      <c r="J608" s="248"/>
      <c r="K608" s="248"/>
      <c r="L608" s="248"/>
      <c r="M608" s="248"/>
      <c r="N608" s="248"/>
      <c r="O608" s="248"/>
      <c r="P608" s="248"/>
      <c r="Q608" s="248"/>
      <c r="R608" s="248"/>
      <c r="S608" s="248"/>
      <c r="T608" s="248"/>
      <c r="U608" s="248"/>
      <c r="V608" s="248"/>
      <c r="W608" s="248"/>
      <c r="X608" s="248"/>
      <c r="Y608" s="248"/>
      <c r="Z608" s="248"/>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c r="BQ608" s="248"/>
      <c r="BR608" s="248"/>
      <c r="BS608" s="248"/>
      <c r="BT608" s="248"/>
      <c r="BU608" s="248"/>
      <c r="BV608" s="248"/>
      <c r="BW608" s="248"/>
      <c r="BX608" s="248"/>
      <c r="BY608" s="248"/>
    </row>
    <row r="609" spans="1:77" ht="12" customHeight="1" x14ac:dyDescent="0.25">
      <c r="A609" s="225"/>
      <c r="B609" s="225"/>
      <c r="C609" s="225"/>
      <c r="D609" s="381"/>
      <c r="E609" s="381"/>
      <c r="F609" s="381"/>
      <c r="G609" s="381"/>
      <c r="H609" s="381"/>
      <c r="I609" s="248"/>
      <c r="J609" s="248"/>
      <c r="K609" s="248"/>
      <c r="L609" s="248"/>
      <c r="M609" s="248"/>
      <c r="N609" s="248"/>
      <c r="O609" s="248"/>
      <c r="P609" s="248"/>
      <c r="Q609" s="248"/>
      <c r="R609" s="248"/>
      <c r="S609" s="248"/>
      <c r="T609" s="248"/>
      <c r="U609" s="248"/>
      <c r="V609" s="248"/>
      <c r="W609" s="248"/>
      <c r="X609" s="248"/>
      <c r="Y609" s="248"/>
      <c r="Z609" s="248"/>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c r="BQ609" s="248"/>
      <c r="BR609" s="248"/>
      <c r="BS609" s="248"/>
      <c r="BT609" s="248"/>
      <c r="BU609" s="248"/>
      <c r="BV609" s="248"/>
      <c r="BW609" s="248"/>
      <c r="BX609" s="248"/>
      <c r="BY609" s="248"/>
    </row>
    <row r="610" spans="1:77" ht="12" customHeight="1" x14ac:dyDescent="0.25">
      <c r="A610" s="225"/>
      <c r="B610" s="225"/>
      <c r="C610" s="225"/>
      <c r="D610" s="381"/>
      <c r="E610" s="381"/>
      <c r="F610" s="381"/>
      <c r="G610" s="381"/>
      <c r="H610" s="381"/>
      <c r="I610" s="248"/>
      <c r="J610" s="248"/>
      <c r="K610" s="248"/>
      <c r="L610" s="248"/>
      <c r="M610" s="248"/>
      <c r="N610" s="248"/>
      <c r="O610" s="248"/>
      <c r="P610" s="248"/>
      <c r="Q610" s="248"/>
      <c r="R610" s="248"/>
      <c r="S610" s="248"/>
      <c r="T610" s="248"/>
      <c r="U610" s="248"/>
      <c r="V610" s="248"/>
      <c r="W610" s="248"/>
      <c r="X610" s="248"/>
      <c r="Y610" s="248"/>
      <c r="Z610" s="248"/>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c r="BQ610" s="248"/>
      <c r="BR610" s="248"/>
      <c r="BS610" s="248"/>
      <c r="BT610" s="248"/>
      <c r="BU610" s="248"/>
      <c r="BV610" s="248"/>
      <c r="BW610" s="248"/>
      <c r="BX610" s="248"/>
      <c r="BY610" s="248"/>
    </row>
    <row r="611" spans="1:77" ht="12" customHeight="1" x14ac:dyDescent="0.25">
      <c r="A611" s="225"/>
      <c r="B611" s="225"/>
      <c r="C611" s="225"/>
      <c r="D611" s="381"/>
      <c r="E611" s="381"/>
      <c r="F611" s="381"/>
      <c r="G611" s="381"/>
      <c r="H611" s="381"/>
      <c r="I611" s="248"/>
      <c r="J611" s="248"/>
      <c r="K611" s="248"/>
      <c r="L611" s="248"/>
      <c r="M611" s="248"/>
      <c r="N611" s="248"/>
      <c r="O611" s="248"/>
      <c r="P611" s="248"/>
      <c r="Q611" s="248"/>
      <c r="R611" s="248"/>
      <c r="S611" s="248"/>
      <c r="T611" s="248"/>
      <c r="U611" s="248"/>
      <c r="V611" s="248"/>
      <c r="W611" s="248"/>
      <c r="X611" s="248"/>
      <c r="Y611" s="248"/>
      <c r="Z611" s="248"/>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c r="BQ611" s="248"/>
      <c r="BR611" s="248"/>
      <c r="BS611" s="248"/>
      <c r="BT611" s="248"/>
      <c r="BU611" s="248"/>
      <c r="BV611" s="248"/>
      <c r="BW611" s="248"/>
      <c r="BX611" s="248"/>
      <c r="BY611" s="248"/>
    </row>
    <row r="612" spans="1:77" ht="12" customHeight="1" x14ac:dyDescent="0.25">
      <c r="A612" s="225"/>
      <c r="B612" s="225"/>
      <c r="C612" s="225"/>
      <c r="D612" s="381"/>
      <c r="E612" s="381"/>
      <c r="F612" s="381"/>
      <c r="G612" s="381"/>
      <c r="H612" s="381"/>
      <c r="I612" s="248"/>
      <c r="J612" s="248"/>
      <c r="K612" s="248"/>
      <c r="L612" s="248"/>
      <c r="M612" s="248"/>
      <c r="N612" s="248"/>
      <c r="O612" s="248"/>
      <c r="P612" s="248"/>
      <c r="Q612" s="248"/>
      <c r="R612" s="248"/>
      <c r="S612" s="248"/>
      <c r="T612" s="248"/>
      <c r="U612" s="248"/>
      <c r="V612" s="248"/>
      <c r="W612" s="248"/>
      <c r="X612" s="248"/>
      <c r="Y612" s="248"/>
      <c r="Z612" s="248"/>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c r="BQ612" s="248"/>
      <c r="BR612" s="248"/>
      <c r="BS612" s="248"/>
      <c r="BT612" s="248"/>
      <c r="BU612" s="248"/>
      <c r="BV612" s="248"/>
      <c r="BW612" s="248"/>
      <c r="BX612" s="248"/>
      <c r="BY612" s="248"/>
    </row>
    <row r="613" spans="1:77" ht="12" customHeight="1" x14ac:dyDescent="0.25">
      <c r="A613" s="225"/>
      <c r="B613" s="225"/>
      <c r="C613" s="225"/>
      <c r="D613" s="381"/>
      <c r="E613" s="381"/>
      <c r="F613" s="381"/>
      <c r="G613" s="381"/>
      <c r="H613" s="381"/>
      <c r="I613" s="248"/>
      <c r="J613" s="248"/>
      <c r="K613" s="248"/>
      <c r="L613" s="248"/>
      <c r="M613" s="248"/>
      <c r="N613" s="248"/>
      <c r="O613" s="248"/>
      <c r="P613" s="248"/>
      <c r="Q613" s="248"/>
      <c r="R613" s="248"/>
      <c r="S613" s="248"/>
      <c r="T613" s="248"/>
      <c r="U613" s="248"/>
      <c r="V613" s="248"/>
      <c r="W613" s="248"/>
      <c r="X613" s="248"/>
      <c r="Y613" s="248"/>
      <c r="Z613" s="248"/>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c r="BQ613" s="248"/>
      <c r="BR613" s="248"/>
      <c r="BS613" s="248"/>
      <c r="BT613" s="248"/>
      <c r="BU613" s="248"/>
      <c r="BV613" s="248"/>
      <c r="BW613" s="248"/>
      <c r="BX613" s="248"/>
      <c r="BY613" s="248"/>
    </row>
    <row r="614" spans="1:77" ht="12" customHeight="1" x14ac:dyDescent="0.25">
      <c r="A614" s="225"/>
      <c r="B614" s="225"/>
      <c r="C614" s="225"/>
      <c r="D614" s="381"/>
      <c r="E614" s="381"/>
      <c r="F614" s="381"/>
      <c r="G614" s="381"/>
      <c r="H614" s="381"/>
      <c r="I614" s="248"/>
      <c r="J614" s="248"/>
      <c r="K614" s="248"/>
      <c r="L614" s="248"/>
      <c r="M614" s="248"/>
      <c r="N614" s="248"/>
      <c r="O614" s="248"/>
      <c r="P614" s="248"/>
      <c r="Q614" s="248"/>
      <c r="R614" s="248"/>
      <c r="S614" s="248"/>
      <c r="T614" s="248"/>
      <c r="U614" s="248"/>
      <c r="V614" s="248"/>
      <c r="W614" s="248"/>
      <c r="X614" s="248"/>
      <c r="Y614" s="248"/>
      <c r="Z614" s="248"/>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c r="BQ614" s="248"/>
      <c r="BR614" s="248"/>
      <c r="BS614" s="248"/>
      <c r="BT614" s="248"/>
      <c r="BU614" s="248"/>
      <c r="BV614" s="248"/>
      <c r="BW614" s="248"/>
      <c r="BX614" s="248"/>
      <c r="BY614" s="248"/>
    </row>
    <row r="615" spans="1:77" ht="12" customHeight="1" x14ac:dyDescent="0.25">
      <c r="A615" s="225"/>
      <c r="B615" s="225"/>
      <c r="C615" s="225"/>
      <c r="D615" s="381"/>
      <c r="E615" s="381"/>
      <c r="F615" s="381"/>
      <c r="G615" s="381"/>
      <c r="H615" s="381"/>
      <c r="I615" s="248"/>
      <c r="J615" s="248"/>
      <c r="K615" s="248"/>
      <c r="L615" s="248"/>
      <c r="M615" s="248"/>
      <c r="N615" s="248"/>
      <c r="O615" s="248"/>
      <c r="P615" s="248"/>
      <c r="Q615" s="248"/>
      <c r="R615" s="248"/>
      <c r="S615" s="248"/>
      <c r="T615" s="248"/>
      <c r="U615" s="248"/>
      <c r="V615" s="248"/>
      <c r="W615" s="248"/>
      <c r="X615" s="248"/>
      <c r="Y615" s="248"/>
      <c r="Z615" s="248"/>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c r="BQ615" s="248"/>
      <c r="BR615" s="248"/>
      <c r="BS615" s="248"/>
      <c r="BT615" s="248"/>
      <c r="BU615" s="248"/>
      <c r="BV615" s="248"/>
      <c r="BW615" s="248"/>
      <c r="BX615" s="248"/>
      <c r="BY615" s="248"/>
    </row>
    <row r="616" spans="1:77" ht="12" customHeight="1" x14ac:dyDescent="0.25">
      <c r="A616" s="225"/>
      <c r="B616" s="225"/>
      <c r="C616" s="225"/>
      <c r="D616" s="381"/>
      <c r="E616" s="381"/>
      <c r="F616" s="381"/>
      <c r="G616" s="381"/>
      <c r="H616" s="381"/>
      <c r="I616" s="248"/>
      <c r="J616" s="248"/>
      <c r="K616" s="248"/>
      <c r="L616" s="248"/>
      <c r="M616" s="248"/>
      <c r="N616" s="248"/>
      <c r="O616" s="248"/>
      <c r="P616" s="248"/>
      <c r="Q616" s="248"/>
      <c r="R616" s="248"/>
      <c r="S616" s="248"/>
      <c r="T616" s="248"/>
      <c r="U616" s="248"/>
      <c r="V616" s="248"/>
      <c r="W616" s="248"/>
      <c r="X616" s="248"/>
      <c r="Y616" s="248"/>
      <c r="Z616" s="248"/>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c r="BQ616" s="248"/>
      <c r="BR616" s="248"/>
      <c r="BS616" s="248"/>
      <c r="BT616" s="248"/>
      <c r="BU616" s="248"/>
      <c r="BV616" s="248"/>
      <c r="BW616" s="248"/>
      <c r="BX616" s="248"/>
      <c r="BY616" s="248"/>
    </row>
    <row r="617" spans="1:77" ht="12" customHeight="1" x14ac:dyDescent="0.25">
      <c r="A617" s="225"/>
      <c r="B617" s="225"/>
      <c r="C617" s="225"/>
      <c r="D617" s="381"/>
      <c r="E617" s="381"/>
      <c r="F617" s="381"/>
      <c r="G617" s="381"/>
      <c r="H617" s="381"/>
      <c r="I617" s="248"/>
      <c r="J617" s="248"/>
      <c r="K617" s="248"/>
      <c r="L617" s="248"/>
      <c r="M617" s="248"/>
      <c r="N617" s="248"/>
      <c r="O617" s="248"/>
      <c r="P617" s="248"/>
      <c r="Q617" s="248"/>
      <c r="R617" s="248"/>
      <c r="S617" s="248"/>
      <c r="T617" s="248"/>
      <c r="U617" s="248"/>
      <c r="V617" s="248"/>
      <c r="W617" s="248"/>
      <c r="X617" s="248"/>
      <c r="Y617" s="248"/>
      <c r="Z617" s="248"/>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c r="BQ617" s="248"/>
      <c r="BR617" s="248"/>
      <c r="BS617" s="248"/>
      <c r="BT617" s="248"/>
      <c r="BU617" s="248"/>
      <c r="BV617" s="248"/>
      <c r="BW617" s="248"/>
      <c r="BX617" s="248"/>
      <c r="BY617" s="248"/>
    </row>
    <row r="618" spans="1:77" ht="12" customHeight="1" x14ac:dyDescent="0.25">
      <c r="A618" s="225"/>
      <c r="B618" s="225"/>
      <c r="C618" s="225"/>
      <c r="D618" s="381"/>
      <c r="E618" s="381"/>
      <c r="F618" s="381"/>
      <c r="G618" s="381"/>
      <c r="H618" s="381"/>
      <c r="I618" s="248"/>
      <c r="J618" s="248"/>
      <c r="K618" s="248"/>
      <c r="L618" s="248"/>
      <c r="M618" s="248"/>
      <c r="N618" s="248"/>
      <c r="O618" s="248"/>
      <c r="P618" s="248"/>
      <c r="Q618" s="248"/>
      <c r="R618" s="248"/>
      <c r="S618" s="248"/>
      <c r="T618" s="248"/>
      <c r="U618" s="248"/>
      <c r="V618" s="248"/>
      <c r="W618" s="248"/>
      <c r="X618" s="248"/>
      <c r="Y618" s="248"/>
      <c r="Z618" s="248"/>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c r="BQ618" s="248"/>
      <c r="BR618" s="248"/>
      <c r="BS618" s="248"/>
      <c r="BT618" s="248"/>
      <c r="BU618" s="248"/>
      <c r="BV618" s="248"/>
      <c r="BW618" s="248"/>
      <c r="BX618" s="248"/>
      <c r="BY618" s="248"/>
    </row>
    <row r="619" spans="1:77" ht="12" customHeight="1" x14ac:dyDescent="0.25">
      <c r="A619" s="225"/>
      <c r="B619" s="225"/>
      <c r="C619" s="225"/>
      <c r="D619" s="381"/>
      <c r="E619" s="381"/>
      <c r="F619" s="381"/>
      <c r="G619" s="381"/>
      <c r="H619" s="381"/>
      <c r="I619" s="248"/>
      <c r="J619" s="248"/>
      <c r="K619" s="248"/>
      <c r="L619" s="248"/>
      <c r="M619" s="248"/>
      <c r="N619" s="248"/>
      <c r="O619" s="248"/>
      <c r="P619" s="248"/>
      <c r="Q619" s="248"/>
      <c r="R619" s="248"/>
      <c r="S619" s="248"/>
      <c r="T619" s="248"/>
      <c r="U619" s="248"/>
      <c r="V619" s="248"/>
      <c r="W619" s="248"/>
      <c r="X619" s="248"/>
      <c r="Y619" s="248"/>
      <c r="Z619" s="248"/>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c r="BQ619" s="248"/>
      <c r="BR619" s="248"/>
      <c r="BS619" s="248"/>
      <c r="BT619" s="248"/>
      <c r="BU619" s="248"/>
      <c r="BV619" s="248"/>
      <c r="BW619" s="248"/>
      <c r="BX619" s="248"/>
      <c r="BY619" s="248"/>
    </row>
    <row r="620" spans="1:77" ht="12" customHeight="1" x14ac:dyDescent="0.25">
      <c r="A620" s="225"/>
      <c r="B620" s="225"/>
      <c r="C620" s="225"/>
      <c r="D620" s="381"/>
      <c r="E620" s="381"/>
      <c r="F620" s="381"/>
      <c r="G620" s="381"/>
      <c r="H620" s="381"/>
      <c r="I620" s="248"/>
      <c r="J620" s="248"/>
      <c r="K620" s="248"/>
      <c r="L620" s="248"/>
      <c r="M620" s="248"/>
      <c r="N620" s="248"/>
      <c r="O620" s="248"/>
      <c r="P620" s="248"/>
      <c r="Q620" s="248"/>
      <c r="R620" s="248"/>
      <c r="S620" s="248"/>
      <c r="T620" s="248"/>
      <c r="U620" s="248"/>
      <c r="V620" s="248"/>
      <c r="W620" s="248"/>
      <c r="X620" s="248"/>
      <c r="Y620" s="248"/>
      <c r="Z620" s="248"/>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c r="BQ620" s="248"/>
      <c r="BR620" s="248"/>
      <c r="BS620" s="248"/>
      <c r="BT620" s="248"/>
      <c r="BU620" s="248"/>
      <c r="BV620" s="248"/>
      <c r="BW620" s="248"/>
      <c r="BX620" s="248"/>
      <c r="BY620" s="248"/>
    </row>
    <row r="621" spans="1:77" ht="12" customHeight="1" x14ac:dyDescent="0.25">
      <c r="A621" s="225"/>
      <c r="B621" s="225"/>
      <c r="C621" s="225"/>
      <c r="D621" s="381"/>
      <c r="E621" s="381"/>
      <c r="F621" s="381"/>
      <c r="G621" s="381"/>
      <c r="H621" s="381"/>
      <c r="I621" s="248"/>
      <c r="J621" s="248"/>
      <c r="K621" s="248"/>
      <c r="L621" s="248"/>
      <c r="M621" s="248"/>
      <c r="N621" s="248"/>
      <c r="O621" s="248"/>
      <c r="P621" s="248"/>
      <c r="Q621" s="248"/>
      <c r="R621" s="248"/>
      <c r="S621" s="248"/>
      <c r="T621" s="248"/>
      <c r="U621" s="248"/>
      <c r="V621" s="248"/>
      <c r="W621" s="248"/>
      <c r="X621" s="248"/>
      <c r="Y621" s="248"/>
      <c r="Z621" s="248"/>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c r="BQ621" s="248"/>
      <c r="BR621" s="248"/>
      <c r="BS621" s="248"/>
      <c r="BT621" s="248"/>
      <c r="BU621" s="248"/>
      <c r="BV621" s="248"/>
      <c r="BW621" s="248"/>
      <c r="BX621" s="248"/>
      <c r="BY621" s="248"/>
    </row>
    <row r="622" spans="1:77" ht="12" customHeight="1" x14ac:dyDescent="0.25">
      <c r="A622" s="225"/>
      <c r="B622" s="225"/>
      <c r="C622" s="225"/>
      <c r="D622" s="381"/>
      <c r="E622" s="381"/>
      <c r="F622" s="381"/>
      <c r="G622" s="381"/>
      <c r="H622" s="381"/>
      <c r="I622" s="248"/>
      <c r="J622" s="248"/>
      <c r="K622" s="248"/>
      <c r="L622" s="248"/>
      <c r="M622" s="248"/>
      <c r="N622" s="248"/>
      <c r="O622" s="248"/>
      <c r="P622" s="248"/>
      <c r="Q622" s="248"/>
      <c r="R622" s="248"/>
      <c r="S622" s="248"/>
      <c r="T622" s="248"/>
      <c r="U622" s="248"/>
      <c r="V622" s="248"/>
      <c r="W622" s="248"/>
      <c r="X622" s="248"/>
      <c r="Y622" s="248"/>
      <c r="Z622" s="248"/>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c r="BQ622" s="248"/>
      <c r="BR622" s="248"/>
      <c r="BS622" s="248"/>
      <c r="BT622" s="248"/>
      <c r="BU622" s="248"/>
      <c r="BV622" s="248"/>
      <c r="BW622" s="248"/>
      <c r="BX622" s="248"/>
      <c r="BY622" s="248"/>
    </row>
    <row r="623" spans="1:77" ht="12" customHeight="1" x14ac:dyDescent="0.25">
      <c r="A623" s="225"/>
      <c r="B623" s="225"/>
      <c r="C623" s="225"/>
      <c r="D623" s="381"/>
      <c r="E623" s="381"/>
      <c r="F623" s="381"/>
      <c r="G623" s="381"/>
      <c r="H623" s="381"/>
      <c r="I623" s="248"/>
      <c r="J623" s="248"/>
      <c r="K623" s="248"/>
      <c r="L623" s="248"/>
      <c r="M623" s="248"/>
      <c r="N623" s="248"/>
      <c r="O623" s="248"/>
      <c r="P623" s="248"/>
      <c r="Q623" s="248"/>
      <c r="R623" s="248"/>
      <c r="S623" s="248"/>
      <c r="T623" s="248"/>
      <c r="U623" s="248"/>
      <c r="V623" s="248"/>
      <c r="W623" s="248"/>
      <c r="X623" s="248"/>
      <c r="Y623" s="248"/>
      <c r="Z623" s="248"/>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c r="BQ623" s="248"/>
      <c r="BR623" s="248"/>
      <c r="BS623" s="248"/>
      <c r="BT623" s="248"/>
      <c r="BU623" s="248"/>
      <c r="BV623" s="248"/>
      <c r="BW623" s="248"/>
      <c r="BX623" s="248"/>
      <c r="BY623" s="248"/>
    </row>
    <row r="624" spans="1:77" ht="12" customHeight="1" x14ac:dyDescent="0.25">
      <c r="A624" s="225"/>
      <c r="B624" s="225"/>
      <c r="C624" s="225"/>
      <c r="D624" s="381"/>
      <c r="E624" s="381"/>
      <c r="F624" s="381"/>
      <c r="G624" s="381"/>
      <c r="H624" s="381"/>
      <c r="I624" s="248"/>
      <c r="J624" s="248"/>
      <c r="K624" s="248"/>
      <c r="L624" s="248"/>
      <c r="M624" s="248"/>
      <c r="N624" s="248"/>
      <c r="O624" s="248"/>
      <c r="P624" s="248"/>
      <c r="Q624" s="248"/>
      <c r="R624" s="248"/>
      <c r="S624" s="248"/>
      <c r="T624" s="248"/>
      <c r="U624" s="248"/>
      <c r="V624" s="248"/>
      <c r="W624" s="248"/>
      <c r="X624" s="248"/>
      <c r="Y624" s="248"/>
      <c r="Z624" s="248"/>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c r="BQ624" s="248"/>
      <c r="BR624" s="248"/>
      <c r="BS624" s="248"/>
      <c r="BT624" s="248"/>
      <c r="BU624" s="248"/>
      <c r="BV624" s="248"/>
      <c r="BW624" s="248"/>
      <c r="BX624" s="248"/>
      <c r="BY624" s="248"/>
    </row>
    <row r="625" spans="1:77" ht="12" customHeight="1" x14ac:dyDescent="0.25">
      <c r="A625" s="225"/>
      <c r="B625" s="225"/>
      <c r="C625" s="225"/>
      <c r="D625" s="381"/>
      <c r="E625" s="381"/>
      <c r="F625" s="381"/>
      <c r="G625" s="381"/>
      <c r="H625" s="381"/>
      <c r="I625" s="248"/>
      <c r="J625" s="248"/>
      <c r="K625" s="248"/>
      <c r="L625" s="248"/>
      <c r="M625" s="248"/>
      <c r="N625" s="248"/>
      <c r="O625" s="248"/>
      <c r="P625" s="248"/>
      <c r="Q625" s="248"/>
      <c r="R625" s="248"/>
      <c r="S625" s="248"/>
      <c r="T625" s="248"/>
      <c r="U625" s="248"/>
      <c r="V625" s="248"/>
      <c r="W625" s="248"/>
      <c r="X625" s="248"/>
      <c r="Y625" s="248"/>
      <c r="Z625" s="248"/>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c r="BQ625" s="248"/>
      <c r="BR625" s="248"/>
      <c r="BS625" s="248"/>
      <c r="BT625" s="248"/>
      <c r="BU625" s="248"/>
      <c r="BV625" s="248"/>
      <c r="BW625" s="248"/>
      <c r="BX625" s="248"/>
      <c r="BY625" s="248"/>
    </row>
    <row r="626" spans="1:77" ht="12" customHeight="1" x14ac:dyDescent="0.25">
      <c r="A626" s="225"/>
      <c r="B626" s="225"/>
      <c r="C626" s="225"/>
      <c r="D626" s="381"/>
      <c r="E626" s="381"/>
      <c r="F626" s="381"/>
      <c r="G626" s="381"/>
      <c r="H626" s="381"/>
      <c r="I626" s="248"/>
      <c r="J626" s="248"/>
      <c r="K626" s="248"/>
      <c r="L626" s="248"/>
      <c r="M626" s="248"/>
      <c r="N626" s="248"/>
      <c r="O626" s="248"/>
      <c r="P626" s="248"/>
      <c r="Q626" s="248"/>
      <c r="R626" s="248"/>
      <c r="S626" s="248"/>
      <c r="T626" s="248"/>
      <c r="U626" s="248"/>
      <c r="V626" s="248"/>
      <c r="W626" s="248"/>
      <c r="X626" s="248"/>
      <c r="Y626" s="248"/>
      <c r="Z626" s="248"/>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c r="BQ626" s="248"/>
      <c r="BR626" s="248"/>
      <c r="BS626" s="248"/>
      <c r="BT626" s="248"/>
      <c r="BU626" s="248"/>
      <c r="BV626" s="248"/>
      <c r="BW626" s="248"/>
      <c r="BX626" s="248"/>
      <c r="BY626" s="248"/>
    </row>
    <row r="627" spans="1:77" ht="12" customHeight="1" x14ac:dyDescent="0.25">
      <c r="A627" s="225"/>
      <c r="B627" s="225"/>
      <c r="C627" s="225"/>
      <c r="D627" s="381"/>
      <c r="E627" s="381"/>
      <c r="F627" s="381"/>
      <c r="G627" s="381"/>
      <c r="H627" s="381"/>
      <c r="I627" s="248"/>
      <c r="J627" s="248"/>
      <c r="K627" s="248"/>
      <c r="L627" s="248"/>
      <c r="M627" s="248"/>
      <c r="N627" s="248"/>
      <c r="O627" s="248"/>
      <c r="P627" s="248"/>
      <c r="Q627" s="248"/>
      <c r="R627" s="248"/>
      <c r="S627" s="248"/>
      <c r="T627" s="248"/>
      <c r="U627" s="248"/>
      <c r="V627" s="248"/>
      <c r="W627" s="248"/>
      <c r="X627" s="248"/>
      <c r="Y627" s="248"/>
      <c r="Z627" s="248"/>
      <c r="AA627" s="248"/>
      <c r="AB627" s="248"/>
      <c r="AC627" s="248"/>
      <c r="AD627" s="248"/>
      <c r="AE627" s="248"/>
      <c r="AF627" s="248"/>
      <c r="AG627" s="248"/>
      <c r="AH627" s="248"/>
      <c r="AI627" s="248"/>
      <c r="AJ627" s="248"/>
      <c r="AK627" s="248"/>
      <c r="AL627" s="248"/>
      <c r="AM627" s="248"/>
      <c r="AN627" s="248"/>
      <c r="AO627" s="248"/>
      <c r="AP627" s="248"/>
      <c r="AQ627" s="248"/>
      <c r="AR627" s="248"/>
      <c r="AS627" s="248"/>
      <c r="AT627" s="248"/>
      <c r="AU627" s="248"/>
      <c r="AV627" s="248"/>
      <c r="AW627" s="248"/>
      <c r="AX627" s="248"/>
      <c r="AY627" s="248"/>
      <c r="AZ627" s="248"/>
      <c r="BA627" s="248"/>
      <c r="BB627" s="248"/>
      <c r="BC627" s="248"/>
      <c r="BD627" s="248"/>
      <c r="BE627" s="248"/>
      <c r="BF627" s="248"/>
      <c r="BG627" s="248"/>
      <c r="BH627" s="248"/>
      <c r="BI627" s="248"/>
      <c r="BJ627" s="248"/>
      <c r="BK627" s="248"/>
      <c r="BL627" s="248"/>
      <c r="BM627" s="248"/>
      <c r="BN627" s="248"/>
      <c r="BO627" s="248"/>
      <c r="BP627" s="248"/>
      <c r="BQ627" s="248"/>
      <c r="BR627" s="248"/>
      <c r="BS627" s="248"/>
      <c r="BT627" s="248"/>
      <c r="BU627" s="248"/>
      <c r="BV627" s="248"/>
      <c r="BW627" s="248"/>
      <c r="BX627" s="248"/>
      <c r="BY627" s="248"/>
    </row>
    <row r="628" spans="1:77" ht="12" customHeight="1" x14ac:dyDescent="0.25">
      <c r="A628" s="225"/>
      <c r="B628" s="225"/>
      <c r="C628" s="225"/>
      <c r="D628" s="381"/>
      <c r="E628" s="381"/>
      <c r="F628" s="381"/>
      <c r="G628" s="381"/>
      <c r="H628" s="381"/>
      <c r="I628" s="248"/>
      <c r="J628" s="248"/>
      <c r="K628" s="248"/>
      <c r="L628" s="248"/>
      <c r="M628" s="248"/>
      <c r="N628" s="248"/>
      <c r="O628" s="248"/>
      <c r="P628" s="248"/>
      <c r="Q628" s="248"/>
      <c r="R628" s="248"/>
      <c r="S628" s="248"/>
      <c r="T628" s="248"/>
      <c r="U628" s="248"/>
      <c r="V628" s="248"/>
      <c r="W628" s="248"/>
      <c r="X628" s="248"/>
      <c r="Y628" s="248"/>
      <c r="Z628" s="248"/>
      <c r="AA628" s="248"/>
      <c r="AB628" s="248"/>
      <c r="AC628" s="248"/>
      <c r="AD628" s="248"/>
      <c r="AE628" s="248"/>
      <c r="AF628" s="248"/>
      <c r="AG628" s="248"/>
      <c r="AH628" s="248"/>
      <c r="AI628" s="248"/>
      <c r="AJ628" s="248"/>
      <c r="AK628" s="248"/>
      <c r="AL628" s="248"/>
      <c r="AM628" s="248"/>
      <c r="AN628" s="248"/>
      <c r="AO628" s="248"/>
      <c r="AP628" s="248"/>
      <c r="AQ628" s="248"/>
      <c r="AR628" s="248"/>
      <c r="AS628" s="248"/>
      <c r="AT628" s="248"/>
      <c r="AU628" s="248"/>
      <c r="AV628" s="248"/>
      <c r="AW628" s="248"/>
      <c r="AX628" s="248"/>
      <c r="AY628" s="248"/>
      <c r="AZ628" s="248"/>
      <c r="BA628" s="248"/>
      <c r="BB628" s="248"/>
      <c r="BC628" s="248"/>
      <c r="BD628" s="248"/>
      <c r="BE628" s="248"/>
      <c r="BF628" s="248"/>
      <c r="BG628" s="248"/>
      <c r="BH628" s="248"/>
      <c r="BI628" s="248"/>
      <c r="BJ628" s="248"/>
      <c r="BK628" s="248"/>
      <c r="BL628" s="248"/>
      <c r="BM628" s="248"/>
      <c r="BN628" s="248"/>
      <c r="BO628" s="248"/>
      <c r="BP628" s="248"/>
      <c r="BQ628" s="248"/>
      <c r="BR628" s="248"/>
      <c r="BS628" s="248"/>
      <c r="BT628" s="248"/>
      <c r="BU628" s="248"/>
      <c r="BV628" s="248"/>
      <c r="BW628" s="248"/>
      <c r="BX628" s="248"/>
      <c r="BY628" s="248"/>
    </row>
    <row r="629" spans="1:77" ht="12" customHeight="1" x14ac:dyDescent="0.25">
      <c r="A629" s="225"/>
      <c r="B629" s="225"/>
      <c r="C629" s="225"/>
      <c r="D629" s="381"/>
      <c r="E629" s="381"/>
      <c r="F629" s="381"/>
      <c r="G629" s="381"/>
      <c r="H629" s="381"/>
      <c r="I629" s="248"/>
      <c r="J629" s="248"/>
      <c r="K629" s="248"/>
      <c r="L629" s="248"/>
      <c r="M629" s="248"/>
      <c r="N629" s="248"/>
      <c r="O629" s="248"/>
      <c r="P629" s="248"/>
      <c r="Q629" s="248"/>
      <c r="R629" s="248"/>
      <c r="S629" s="248"/>
      <c r="T629" s="248"/>
      <c r="U629" s="248"/>
      <c r="V629" s="248"/>
      <c r="W629" s="248"/>
      <c r="X629" s="248"/>
      <c r="Y629" s="248"/>
      <c r="Z629" s="248"/>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c r="BQ629" s="248"/>
      <c r="BR629" s="248"/>
      <c r="BS629" s="248"/>
      <c r="BT629" s="248"/>
      <c r="BU629" s="248"/>
      <c r="BV629" s="248"/>
      <c r="BW629" s="248"/>
      <c r="BX629" s="248"/>
      <c r="BY629" s="248"/>
    </row>
    <row r="630" spans="1:77" ht="12" customHeight="1" x14ac:dyDescent="0.25">
      <c r="A630" s="225"/>
      <c r="B630" s="225"/>
      <c r="C630" s="225"/>
      <c r="D630" s="381"/>
      <c r="E630" s="381"/>
      <c r="F630" s="381"/>
      <c r="G630" s="381"/>
      <c r="H630" s="381"/>
      <c r="I630" s="248"/>
      <c r="J630" s="248"/>
      <c r="K630" s="248"/>
      <c r="L630" s="248"/>
      <c r="M630" s="248"/>
      <c r="N630" s="248"/>
      <c r="O630" s="248"/>
      <c r="P630" s="248"/>
      <c r="Q630" s="248"/>
      <c r="R630" s="248"/>
      <c r="S630" s="248"/>
      <c r="T630" s="248"/>
      <c r="U630" s="248"/>
      <c r="V630" s="248"/>
      <c r="W630" s="248"/>
      <c r="X630" s="248"/>
      <c r="Y630" s="248"/>
      <c r="Z630" s="248"/>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c r="BQ630" s="248"/>
      <c r="BR630" s="248"/>
      <c r="BS630" s="248"/>
      <c r="BT630" s="248"/>
      <c r="BU630" s="248"/>
      <c r="BV630" s="248"/>
      <c r="BW630" s="248"/>
      <c r="BX630" s="248"/>
      <c r="BY630" s="248"/>
    </row>
    <row r="631" spans="1:77" ht="12" customHeight="1" x14ac:dyDescent="0.25">
      <c r="A631" s="225"/>
      <c r="B631" s="225"/>
      <c r="C631" s="225"/>
      <c r="D631" s="381"/>
      <c r="E631" s="381"/>
      <c r="F631" s="381"/>
      <c r="G631" s="381"/>
      <c r="H631" s="381"/>
      <c r="I631" s="248"/>
      <c r="J631" s="248"/>
      <c r="K631" s="248"/>
      <c r="L631" s="248"/>
      <c r="M631" s="248"/>
      <c r="N631" s="248"/>
      <c r="O631" s="248"/>
      <c r="P631" s="248"/>
      <c r="Q631" s="248"/>
      <c r="R631" s="248"/>
      <c r="S631" s="248"/>
      <c r="T631" s="248"/>
      <c r="U631" s="248"/>
      <c r="V631" s="248"/>
      <c r="W631" s="248"/>
      <c r="X631" s="248"/>
      <c r="Y631" s="248"/>
      <c r="Z631" s="248"/>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c r="BQ631" s="248"/>
      <c r="BR631" s="248"/>
      <c r="BS631" s="248"/>
      <c r="BT631" s="248"/>
      <c r="BU631" s="248"/>
      <c r="BV631" s="248"/>
      <c r="BW631" s="248"/>
      <c r="BX631" s="248"/>
      <c r="BY631" s="248"/>
    </row>
    <row r="632" spans="1:77" ht="12" customHeight="1" x14ac:dyDescent="0.25">
      <c r="A632" s="225"/>
      <c r="B632" s="225"/>
      <c r="C632" s="225"/>
      <c r="D632" s="381"/>
      <c r="E632" s="381"/>
      <c r="F632" s="381"/>
      <c r="G632" s="381"/>
      <c r="H632" s="381"/>
      <c r="I632" s="248"/>
      <c r="J632" s="248"/>
      <c r="K632" s="248"/>
      <c r="L632" s="248"/>
      <c r="M632" s="248"/>
      <c r="N632" s="248"/>
      <c r="O632" s="248"/>
      <c r="P632" s="248"/>
      <c r="Q632" s="248"/>
      <c r="R632" s="248"/>
      <c r="S632" s="248"/>
      <c r="T632" s="248"/>
      <c r="U632" s="248"/>
      <c r="V632" s="248"/>
      <c r="W632" s="248"/>
      <c r="X632" s="248"/>
      <c r="Y632" s="248"/>
      <c r="Z632" s="248"/>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c r="BQ632" s="248"/>
      <c r="BR632" s="248"/>
      <c r="BS632" s="248"/>
      <c r="BT632" s="248"/>
      <c r="BU632" s="248"/>
      <c r="BV632" s="248"/>
      <c r="BW632" s="248"/>
      <c r="BX632" s="248"/>
      <c r="BY632" s="248"/>
    </row>
    <row r="633" spans="1:77" ht="12" customHeight="1" x14ac:dyDescent="0.25">
      <c r="A633" s="225"/>
      <c r="B633" s="225"/>
      <c r="C633" s="225"/>
      <c r="D633" s="381"/>
      <c r="E633" s="381"/>
      <c r="F633" s="381"/>
      <c r="G633" s="381"/>
      <c r="H633" s="381"/>
      <c r="I633" s="248"/>
      <c r="J633" s="248"/>
      <c r="K633" s="248"/>
      <c r="L633" s="248"/>
      <c r="M633" s="248"/>
      <c r="N633" s="248"/>
      <c r="O633" s="248"/>
      <c r="P633" s="248"/>
      <c r="Q633" s="248"/>
      <c r="R633" s="248"/>
      <c r="S633" s="248"/>
      <c r="T633" s="248"/>
      <c r="U633" s="248"/>
      <c r="V633" s="248"/>
      <c r="W633" s="248"/>
      <c r="X633" s="248"/>
      <c r="Y633" s="248"/>
      <c r="Z633" s="248"/>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c r="BQ633" s="248"/>
      <c r="BR633" s="248"/>
      <c r="BS633" s="248"/>
      <c r="BT633" s="248"/>
      <c r="BU633" s="248"/>
      <c r="BV633" s="248"/>
      <c r="BW633" s="248"/>
      <c r="BX633" s="248"/>
      <c r="BY633" s="248"/>
    </row>
    <row r="634" spans="1:77" ht="12" customHeight="1" x14ac:dyDescent="0.25">
      <c r="A634" s="225"/>
      <c r="B634" s="225"/>
      <c r="C634" s="225"/>
      <c r="D634" s="381"/>
      <c r="E634" s="381"/>
      <c r="F634" s="381"/>
      <c r="G634" s="381"/>
      <c r="H634" s="381"/>
      <c r="I634" s="248"/>
      <c r="J634" s="248"/>
      <c r="K634" s="248"/>
      <c r="L634" s="248"/>
      <c r="M634" s="248"/>
      <c r="N634" s="248"/>
      <c r="O634" s="248"/>
      <c r="P634" s="248"/>
      <c r="Q634" s="248"/>
      <c r="R634" s="248"/>
      <c r="S634" s="248"/>
      <c r="T634" s="248"/>
      <c r="U634" s="248"/>
      <c r="V634" s="248"/>
      <c r="W634" s="248"/>
      <c r="X634" s="248"/>
      <c r="Y634" s="248"/>
      <c r="Z634" s="248"/>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c r="BQ634" s="248"/>
      <c r="BR634" s="248"/>
      <c r="BS634" s="248"/>
      <c r="BT634" s="248"/>
      <c r="BU634" s="248"/>
      <c r="BV634" s="248"/>
      <c r="BW634" s="248"/>
      <c r="BX634" s="248"/>
      <c r="BY634" s="248"/>
    </row>
    <row r="635" spans="1:77" ht="12" customHeight="1" x14ac:dyDescent="0.25">
      <c r="A635" s="225"/>
      <c r="B635" s="225"/>
      <c r="C635" s="225"/>
      <c r="D635" s="381"/>
      <c r="E635" s="381"/>
      <c r="F635" s="381"/>
      <c r="G635" s="381"/>
      <c r="H635" s="381"/>
      <c r="I635" s="248"/>
      <c r="J635" s="248"/>
      <c r="K635" s="248"/>
      <c r="L635" s="248"/>
      <c r="M635" s="248"/>
      <c r="N635" s="248"/>
      <c r="O635" s="248"/>
      <c r="P635" s="248"/>
      <c r="Q635" s="248"/>
      <c r="R635" s="248"/>
      <c r="S635" s="248"/>
      <c r="T635" s="248"/>
      <c r="U635" s="248"/>
      <c r="V635" s="248"/>
      <c r="W635" s="248"/>
      <c r="X635" s="248"/>
      <c r="Y635" s="248"/>
      <c r="Z635" s="248"/>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c r="BQ635" s="248"/>
      <c r="BR635" s="248"/>
      <c r="BS635" s="248"/>
      <c r="BT635" s="248"/>
      <c r="BU635" s="248"/>
      <c r="BV635" s="248"/>
      <c r="BW635" s="248"/>
      <c r="BX635" s="248"/>
      <c r="BY635" s="248"/>
    </row>
    <row r="636" spans="1:77" ht="12" customHeight="1" x14ac:dyDescent="0.25">
      <c r="A636" s="225"/>
      <c r="B636" s="225"/>
      <c r="C636" s="225"/>
      <c r="D636" s="381"/>
      <c r="E636" s="381"/>
      <c r="F636" s="381"/>
      <c r="G636" s="381"/>
      <c r="H636" s="381"/>
      <c r="I636" s="248"/>
      <c r="J636" s="248"/>
      <c r="K636" s="248"/>
      <c r="L636" s="248"/>
      <c r="M636" s="248"/>
      <c r="N636" s="248"/>
      <c r="O636" s="248"/>
      <c r="P636" s="248"/>
      <c r="Q636" s="248"/>
      <c r="R636" s="248"/>
      <c r="S636" s="248"/>
      <c r="T636" s="248"/>
      <c r="U636" s="248"/>
      <c r="V636" s="248"/>
      <c r="W636" s="248"/>
      <c r="X636" s="248"/>
      <c r="Y636" s="248"/>
      <c r="Z636" s="248"/>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c r="BQ636" s="248"/>
      <c r="BR636" s="248"/>
      <c r="BS636" s="248"/>
      <c r="BT636" s="248"/>
      <c r="BU636" s="248"/>
      <c r="BV636" s="248"/>
      <c r="BW636" s="248"/>
      <c r="BX636" s="248"/>
      <c r="BY636" s="248"/>
    </row>
    <row r="637" spans="1:77" ht="12" customHeight="1" x14ac:dyDescent="0.25">
      <c r="A637" s="225"/>
      <c r="B637" s="225"/>
      <c r="C637" s="225"/>
      <c r="D637" s="381"/>
      <c r="E637" s="381"/>
      <c r="F637" s="381"/>
      <c r="G637" s="381"/>
      <c r="H637" s="381"/>
      <c r="I637" s="248"/>
      <c r="J637" s="248"/>
      <c r="K637" s="248"/>
      <c r="L637" s="248"/>
      <c r="M637" s="248"/>
      <c r="N637" s="248"/>
      <c r="O637" s="248"/>
      <c r="P637" s="248"/>
      <c r="Q637" s="248"/>
      <c r="R637" s="248"/>
      <c r="S637" s="248"/>
      <c r="T637" s="248"/>
      <c r="U637" s="248"/>
      <c r="V637" s="248"/>
      <c r="W637" s="248"/>
      <c r="X637" s="248"/>
      <c r="Y637" s="248"/>
      <c r="Z637" s="248"/>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c r="BQ637" s="248"/>
      <c r="BR637" s="248"/>
      <c r="BS637" s="248"/>
      <c r="BT637" s="248"/>
      <c r="BU637" s="248"/>
      <c r="BV637" s="248"/>
      <c r="BW637" s="248"/>
      <c r="BX637" s="248"/>
      <c r="BY637" s="248"/>
    </row>
    <row r="638" spans="1:77" ht="12" customHeight="1" x14ac:dyDescent="0.25">
      <c r="A638" s="225"/>
      <c r="B638" s="225"/>
      <c r="C638" s="225"/>
      <c r="D638" s="381"/>
      <c r="E638" s="381"/>
      <c r="F638" s="381"/>
      <c r="G638" s="381"/>
      <c r="H638" s="381"/>
      <c r="I638" s="248"/>
      <c r="J638" s="248"/>
      <c r="K638" s="248"/>
      <c r="L638" s="248"/>
      <c r="M638" s="248"/>
      <c r="N638" s="248"/>
      <c r="O638" s="248"/>
      <c r="P638" s="248"/>
      <c r="Q638" s="248"/>
      <c r="R638" s="248"/>
      <c r="S638" s="248"/>
      <c r="T638" s="248"/>
      <c r="U638" s="248"/>
      <c r="V638" s="248"/>
      <c r="W638" s="248"/>
      <c r="X638" s="248"/>
      <c r="Y638" s="248"/>
      <c r="Z638" s="248"/>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c r="BQ638" s="248"/>
      <c r="BR638" s="248"/>
      <c r="BS638" s="248"/>
      <c r="BT638" s="248"/>
      <c r="BU638" s="248"/>
      <c r="BV638" s="248"/>
      <c r="BW638" s="248"/>
      <c r="BX638" s="248"/>
      <c r="BY638" s="248"/>
    </row>
    <row r="639" spans="1:77" ht="12" customHeight="1" x14ac:dyDescent="0.25">
      <c r="A639" s="225"/>
      <c r="B639" s="225"/>
      <c r="C639" s="225"/>
      <c r="D639" s="381"/>
      <c r="E639" s="381"/>
      <c r="F639" s="381"/>
      <c r="G639" s="381"/>
      <c r="H639" s="381"/>
      <c r="I639" s="248"/>
      <c r="J639" s="248"/>
      <c r="K639" s="248"/>
      <c r="L639" s="248"/>
      <c r="M639" s="248"/>
      <c r="N639" s="248"/>
      <c r="O639" s="248"/>
      <c r="P639" s="248"/>
      <c r="Q639" s="248"/>
      <c r="R639" s="248"/>
      <c r="S639" s="248"/>
      <c r="T639" s="248"/>
      <c r="U639" s="248"/>
      <c r="V639" s="248"/>
      <c r="W639" s="248"/>
      <c r="X639" s="248"/>
      <c r="Y639" s="248"/>
      <c r="Z639" s="248"/>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c r="BQ639" s="248"/>
      <c r="BR639" s="248"/>
      <c r="BS639" s="248"/>
      <c r="BT639" s="248"/>
      <c r="BU639" s="248"/>
      <c r="BV639" s="248"/>
      <c r="BW639" s="248"/>
      <c r="BX639" s="248"/>
      <c r="BY639" s="248"/>
    </row>
    <row r="640" spans="1:77" ht="12" customHeight="1" x14ac:dyDescent="0.25">
      <c r="A640" s="225"/>
      <c r="B640" s="225"/>
      <c r="C640" s="225"/>
      <c r="D640" s="381"/>
      <c r="E640" s="381"/>
      <c r="F640" s="381"/>
      <c r="G640" s="381"/>
      <c r="H640" s="381"/>
      <c r="I640" s="248"/>
      <c r="J640" s="248"/>
      <c r="K640" s="248"/>
      <c r="L640" s="248"/>
      <c r="M640" s="248"/>
      <c r="N640" s="248"/>
      <c r="O640" s="248"/>
      <c r="P640" s="248"/>
      <c r="Q640" s="248"/>
      <c r="R640" s="248"/>
      <c r="S640" s="248"/>
      <c r="T640" s="248"/>
      <c r="U640" s="248"/>
      <c r="V640" s="248"/>
      <c r="W640" s="248"/>
      <c r="X640" s="248"/>
      <c r="Y640" s="248"/>
      <c r="Z640" s="248"/>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c r="BQ640" s="248"/>
      <c r="BR640" s="248"/>
      <c r="BS640" s="248"/>
      <c r="BT640" s="248"/>
      <c r="BU640" s="248"/>
      <c r="BV640" s="248"/>
      <c r="BW640" s="248"/>
      <c r="BX640" s="248"/>
      <c r="BY640" s="248"/>
    </row>
    <row r="641" spans="1:77" ht="12" customHeight="1" x14ac:dyDescent="0.25">
      <c r="A641" s="225"/>
      <c r="B641" s="225"/>
      <c r="C641" s="225"/>
      <c r="D641" s="381"/>
      <c r="E641" s="381"/>
      <c r="F641" s="381"/>
      <c r="G641" s="381"/>
      <c r="H641" s="381"/>
      <c r="I641" s="248"/>
      <c r="J641" s="248"/>
      <c r="K641" s="248"/>
      <c r="L641" s="248"/>
      <c r="M641" s="248"/>
      <c r="N641" s="248"/>
      <c r="O641" s="248"/>
      <c r="P641" s="248"/>
      <c r="Q641" s="248"/>
      <c r="R641" s="248"/>
      <c r="S641" s="248"/>
      <c r="T641" s="248"/>
      <c r="U641" s="248"/>
      <c r="V641" s="248"/>
      <c r="W641" s="248"/>
      <c r="X641" s="248"/>
      <c r="Y641" s="248"/>
      <c r="Z641" s="248"/>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c r="BQ641" s="248"/>
      <c r="BR641" s="248"/>
      <c r="BS641" s="248"/>
      <c r="BT641" s="248"/>
      <c r="BU641" s="248"/>
      <c r="BV641" s="248"/>
      <c r="BW641" s="248"/>
      <c r="BX641" s="248"/>
      <c r="BY641" s="248"/>
    </row>
    <row r="642" spans="1:77" ht="12" customHeight="1" x14ac:dyDescent="0.25">
      <c r="A642" s="225"/>
      <c r="B642" s="225"/>
      <c r="C642" s="225"/>
      <c r="D642" s="381"/>
      <c r="E642" s="381"/>
      <c r="F642" s="381"/>
      <c r="G642" s="381"/>
      <c r="H642" s="381"/>
      <c r="I642" s="248"/>
      <c r="J642" s="248"/>
      <c r="K642" s="248"/>
      <c r="L642" s="248"/>
      <c r="M642" s="248"/>
      <c r="N642" s="248"/>
      <c r="O642" s="248"/>
      <c r="P642" s="248"/>
      <c r="Q642" s="248"/>
      <c r="R642" s="248"/>
      <c r="S642" s="248"/>
      <c r="T642" s="248"/>
      <c r="U642" s="248"/>
      <c r="V642" s="248"/>
      <c r="W642" s="248"/>
      <c r="X642" s="248"/>
      <c r="Y642" s="248"/>
      <c r="Z642" s="248"/>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c r="BQ642" s="248"/>
      <c r="BR642" s="248"/>
      <c r="BS642" s="248"/>
      <c r="BT642" s="248"/>
      <c r="BU642" s="248"/>
      <c r="BV642" s="248"/>
      <c r="BW642" s="248"/>
      <c r="BX642" s="248"/>
      <c r="BY642" s="248"/>
    </row>
    <row r="643" spans="1:77" ht="12" customHeight="1" x14ac:dyDescent="0.25">
      <c r="A643" s="225"/>
      <c r="B643" s="225"/>
      <c r="C643" s="225"/>
      <c r="D643" s="381"/>
      <c r="E643" s="381"/>
      <c r="F643" s="381"/>
      <c r="G643" s="381"/>
      <c r="H643" s="381"/>
      <c r="I643" s="248"/>
      <c r="J643" s="248"/>
      <c r="K643" s="248"/>
      <c r="L643" s="248"/>
      <c r="M643" s="248"/>
      <c r="N643" s="248"/>
      <c r="O643" s="248"/>
      <c r="P643" s="248"/>
      <c r="Q643" s="248"/>
      <c r="R643" s="248"/>
      <c r="S643" s="248"/>
      <c r="T643" s="248"/>
      <c r="U643" s="248"/>
      <c r="V643" s="248"/>
      <c r="W643" s="248"/>
      <c r="X643" s="248"/>
      <c r="Y643" s="248"/>
      <c r="Z643" s="248"/>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c r="BQ643" s="248"/>
      <c r="BR643" s="248"/>
      <c r="BS643" s="248"/>
      <c r="BT643" s="248"/>
      <c r="BU643" s="248"/>
      <c r="BV643" s="248"/>
      <c r="BW643" s="248"/>
      <c r="BX643" s="248"/>
      <c r="BY643" s="248"/>
    </row>
    <row r="644" spans="1:77" ht="12" customHeight="1" x14ac:dyDescent="0.25">
      <c r="A644" s="225"/>
      <c r="B644" s="225"/>
      <c r="C644" s="225"/>
      <c r="D644" s="381"/>
      <c r="E644" s="381"/>
      <c r="F644" s="381"/>
      <c r="G644" s="381"/>
      <c r="H644" s="381"/>
      <c r="I644" s="248"/>
      <c r="J644" s="248"/>
      <c r="K644" s="248"/>
      <c r="L644" s="248"/>
      <c r="M644" s="248"/>
      <c r="N644" s="248"/>
      <c r="O644" s="248"/>
      <c r="P644" s="248"/>
      <c r="Q644" s="248"/>
      <c r="R644" s="248"/>
      <c r="S644" s="248"/>
      <c r="T644" s="248"/>
      <c r="U644" s="248"/>
      <c r="V644" s="248"/>
      <c r="W644" s="248"/>
      <c r="X644" s="248"/>
      <c r="Y644" s="248"/>
      <c r="Z644" s="248"/>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c r="BQ644" s="248"/>
      <c r="BR644" s="248"/>
      <c r="BS644" s="248"/>
      <c r="BT644" s="248"/>
      <c r="BU644" s="248"/>
      <c r="BV644" s="248"/>
      <c r="BW644" s="248"/>
      <c r="BX644" s="248"/>
      <c r="BY644" s="248"/>
    </row>
    <row r="645" spans="1:77" ht="12" customHeight="1" x14ac:dyDescent="0.25">
      <c r="A645" s="225"/>
      <c r="B645" s="225"/>
      <c r="C645" s="225"/>
      <c r="D645" s="381"/>
      <c r="E645" s="381"/>
      <c r="F645" s="381"/>
      <c r="G645" s="381"/>
      <c r="H645" s="381"/>
      <c r="I645" s="248"/>
      <c r="J645" s="248"/>
      <c r="K645" s="248"/>
      <c r="L645" s="248"/>
      <c r="M645" s="248"/>
      <c r="N645" s="248"/>
      <c r="O645" s="248"/>
      <c r="P645" s="248"/>
      <c r="Q645" s="248"/>
      <c r="R645" s="248"/>
      <c r="S645" s="248"/>
      <c r="T645" s="248"/>
      <c r="U645" s="248"/>
      <c r="V645" s="248"/>
      <c r="W645" s="248"/>
      <c r="X645" s="248"/>
      <c r="Y645" s="248"/>
      <c r="Z645" s="248"/>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c r="BQ645" s="248"/>
      <c r="BR645" s="248"/>
      <c r="BS645" s="248"/>
      <c r="BT645" s="248"/>
      <c r="BU645" s="248"/>
      <c r="BV645" s="248"/>
      <c r="BW645" s="248"/>
      <c r="BX645" s="248"/>
      <c r="BY645" s="248"/>
    </row>
    <row r="646" spans="1:77" ht="12" customHeight="1" x14ac:dyDescent="0.25">
      <c r="A646" s="225"/>
      <c r="B646" s="225"/>
      <c r="C646" s="225"/>
      <c r="D646" s="381"/>
      <c r="E646" s="381"/>
      <c r="F646" s="381"/>
      <c r="G646" s="381"/>
      <c r="H646" s="381"/>
      <c r="I646" s="248"/>
      <c r="J646" s="248"/>
      <c r="K646" s="248"/>
      <c r="L646" s="248"/>
      <c r="M646" s="248"/>
      <c r="N646" s="248"/>
      <c r="O646" s="248"/>
      <c r="P646" s="248"/>
      <c r="Q646" s="248"/>
      <c r="R646" s="248"/>
      <c r="S646" s="248"/>
      <c r="T646" s="248"/>
      <c r="U646" s="248"/>
      <c r="V646" s="248"/>
      <c r="W646" s="248"/>
      <c r="X646" s="248"/>
      <c r="Y646" s="248"/>
      <c r="Z646" s="248"/>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c r="BQ646" s="248"/>
      <c r="BR646" s="248"/>
      <c r="BS646" s="248"/>
      <c r="BT646" s="248"/>
      <c r="BU646" s="248"/>
      <c r="BV646" s="248"/>
      <c r="BW646" s="248"/>
      <c r="BX646" s="248"/>
      <c r="BY646" s="248"/>
    </row>
    <row r="647" spans="1:77" ht="12" customHeight="1" x14ac:dyDescent="0.25">
      <c r="A647" s="225"/>
      <c r="B647" s="225"/>
      <c r="C647" s="225"/>
      <c r="D647" s="381"/>
      <c r="E647" s="381"/>
      <c r="F647" s="381"/>
      <c r="G647" s="381"/>
      <c r="H647" s="381"/>
      <c r="I647" s="248"/>
      <c r="J647" s="248"/>
      <c r="K647" s="248"/>
      <c r="L647" s="248"/>
      <c r="M647" s="248"/>
      <c r="N647" s="248"/>
      <c r="O647" s="248"/>
      <c r="P647" s="248"/>
      <c r="Q647" s="248"/>
      <c r="R647" s="248"/>
      <c r="S647" s="248"/>
      <c r="T647" s="248"/>
      <c r="U647" s="248"/>
      <c r="V647" s="248"/>
      <c r="W647" s="248"/>
      <c r="X647" s="248"/>
      <c r="Y647" s="248"/>
      <c r="Z647" s="248"/>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c r="BQ647" s="248"/>
      <c r="BR647" s="248"/>
      <c r="BS647" s="248"/>
      <c r="BT647" s="248"/>
      <c r="BU647" s="248"/>
      <c r="BV647" s="248"/>
      <c r="BW647" s="248"/>
      <c r="BX647" s="248"/>
      <c r="BY647" s="248"/>
    </row>
    <row r="648" spans="1:77" ht="12" customHeight="1" x14ac:dyDescent="0.25">
      <c r="A648" s="225"/>
      <c r="B648" s="225"/>
      <c r="C648" s="225"/>
      <c r="D648" s="381"/>
      <c r="E648" s="381"/>
      <c r="F648" s="381"/>
      <c r="G648" s="381"/>
      <c r="H648" s="381"/>
      <c r="I648" s="248"/>
      <c r="J648" s="248"/>
      <c r="K648" s="248"/>
      <c r="L648" s="248"/>
      <c r="M648" s="248"/>
      <c r="N648" s="248"/>
      <c r="O648" s="248"/>
      <c r="P648" s="248"/>
      <c r="Q648" s="248"/>
      <c r="R648" s="248"/>
      <c r="S648" s="248"/>
      <c r="T648" s="248"/>
      <c r="U648" s="248"/>
      <c r="V648" s="248"/>
      <c r="W648" s="248"/>
      <c r="X648" s="248"/>
      <c r="Y648" s="248"/>
      <c r="Z648" s="248"/>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c r="BQ648" s="248"/>
      <c r="BR648" s="248"/>
      <c r="BS648" s="248"/>
      <c r="BT648" s="248"/>
      <c r="BU648" s="248"/>
      <c r="BV648" s="248"/>
      <c r="BW648" s="248"/>
      <c r="BX648" s="248"/>
      <c r="BY648" s="248"/>
    </row>
    <row r="649" spans="1:77" ht="12" customHeight="1" x14ac:dyDescent="0.25">
      <c r="A649" s="225"/>
      <c r="B649" s="225"/>
      <c r="C649" s="225"/>
      <c r="D649" s="381"/>
      <c r="E649" s="381"/>
      <c r="F649" s="381"/>
      <c r="G649" s="381"/>
      <c r="H649" s="381"/>
      <c r="I649" s="248"/>
      <c r="J649" s="248"/>
      <c r="K649" s="248"/>
      <c r="L649" s="248"/>
      <c r="M649" s="248"/>
      <c r="N649" s="248"/>
      <c r="O649" s="248"/>
      <c r="P649" s="248"/>
      <c r="Q649" s="248"/>
      <c r="R649" s="248"/>
      <c r="S649" s="248"/>
      <c r="T649" s="248"/>
      <c r="U649" s="248"/>
      <c r="V649" s="248"/>
      <c r="W649" s="248"/>
      <c r="X649" s="248"/>
      <c r="Y649" s="248"/>
      <c r="Z649" s="248"/>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c r="BQ649" s="248"/>
      <c r="BR649" s="248"/>
      <c r="BS649" s="248"/>
      <c r="BT649" s="248"/>
      <c r="BU649" s="248"/>
      <c r="BV649" s="248"/>
      <c r="BW649" s="248"/>
      <c r="BX649" s="248"/>
      <c r="BY649" s="248"/>
    </row>
    <row r="650" spans="1:77" ht="12" customHeight="1" x14ac:dyDescent="0.25">
      <c r="A650" s="225"/>
      <c r="B650" s="225"/>
      <c r="C650" s="225"/>
      <c r="D650" s="381"/>
      <c r="E650" s="381"/>
      <c r="F650" s="381"/>
      <c r="G650" s="381"/>
      <c r="H650" s="381"/>
      <c r="I650" s="248"/>
      <c r="J650" s="248"/>
      <c r="K650" s="248"/>
      <c r="L650" s="248"/>
      <c r="M650" s="248"/>
      <c r="N650" s="248"/>
      <c r="O650" s="248"/>
      <c r="P650" s="248"/>
      <c r="Q650" s="248"/>
      <c r="R650" s="248"/>
      <c r="S650" s="248"/>
      <c r="T650" s="248"/>
      <c r="U650" s="248"/>
      <c r="V650" s="248"/>
      <c r="W650" s="248"/>
      <c r="X650" s="248"/>
      <c r="Y650" s="248"/>
      <c r="Z650" s="248"/>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c r="BQ650" s="248"/>
      <c r="BR650" s="248"/>
      <c r="BS650" s="248"/>
      <c r="BT650" s="248"/>
      <c r="BU650" s="248"/>
      <c r="BV650" s="248"/>
      <c r="BW650" s="248"/>
      <c r="BX650" s="248"/>
      <c r="BY650" s="248"/>
    </row>
    <row r="651" spans="1:77" ht="12" customHeight="1" x14ac:dyDescent="0.25">
      <c r="A651" s="225"/>
      <c r="B651" s="225"/>
      <c r="C651" s="225"/>
      <c r="D651" s="381"/>
      <c r="E651" s="381"/>
      <c r="F651" s="381"/>
      <c r="G651" s="381"/>
      <c r="H651" s="381"/>
      <c r="I651" s="248"/>
      <c r="J651" s="248"/>
      <c r="K651" s="248"/>
      <c r="L651" s="248"/>
      <c r="M651" s="248"/>
      <c r="N651" s="248"/>
      <c r="O651" s="248"/>
      <c r="P651" s="248"/>
      <c r="Q651" s="248"/>
      <c r="R651" s="248"/>
      <c r="S651" s="248"/>
      <c r="T651" s="248"/>
      <c r="U651" s="248"/>
      <c r="V651" s="248"/>
      <c r="W651" s="248"/>
      <c r="X651" s="248"/>
      <c r="Y651" s="248"/>
      <c r="Z651" s="248"/>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c r="BQ651" s="248"/>
      <c r="BR651" s="248"/>
      <c r="BS651" s="248"/>
      <c r="BT651" s="248"/>
      <c r="BU651" s="248"/>
      <c r="BV651" s="248"/>
      <c r="BW651" s="248"/>
      <c r="BX651" s="248"/>
      <c r="BY651" s="248"/>
    </row>
    <row r="652" spans="1:77" ht="12" customHeight="1" x14ac:dyDescent="0.25">
      <c r="A652" s="225"/>
      <c r="B652" s="225"/>
      <c r="C652" s="225"/>
      <c r="D652" s="381"/>
      <c r="E652" s="381"/>
      <c r="F652" s="381"/>
      <c r="G652" s="381"/>
      <c r="H652" s="381"/>
      <c r="I652" s="248"/>
      <c r="J652" s="248"/>
      <c r="K652" s="248"/>
      <c r="L652" s="248"/>
      <c r="M652" s="248"/>
      <c r="N652" s="248"/>
      <c r="O652" s="248"/>
      <c r="P652" s="248"/>
      <c r="Q652" s="248"/>
      <c r="R652" s="248"/>
      <c r="S652" s="248"/>
      <c r="T652" s="248"/>
      <c r="U652" s="248"/>
      <c r="V652" s="248"/>
      <c r="W652" s="248"/>
      <c r="X652" s="248"/>
      <c r="Y652" s="248"/>
      <c r="Z652" s="248"/>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c r="BQ652" s="248"/>
      <c r="BR652" s="248"/>
      <c r="BS652" s="248"/>
      <c r="BT652" s="248"/>
      <c r="BU652" s="248"/>
      <c r="BV652" s="248"/>
      <c r="BW652" s="248"/>
      <c r="BX652" s="248"/>
      <c r="BY652" s="248"/>
    </row>
    <row r="653" spans="1:77" ht="12" customHeight="1" x14ac:dyDescent="0.25">
      <c r="A653" s="225"/>
      <c r="B653" s="225"/>
      <c r="C653" s="225"/>
      <c r="D653" s="381"/>
      <c r="E653" s="381"/>
      <c r="F653" s="381"/>
      <c r="G653" s="381"/>
      <c r="H653" s="381"/>
      <c r="I653" s="248"/>
      <c r="J653" s="248"/>
      <c r="K653" s="248"/>
      <c r="L653" s="248"/>
      <c r="M653" s="248"/>
      <c r="N653" s="248"/>
      <c r="O653" s="248"/>
      <c r="P653" s="248"/>
      <c r="Q653" s="248"/>
      <c r="R653" s="248"/>
      <c r="S653" s="248"/>
      <c r="T653" s="248"/>
      <c r="U653" s="248"/>
      <c r="V653" s="248"/>
      <c r="W653" s="248"/>
      <c r="X653" s="248"/>
      <c r="Y653" s="248"/>
      <c r="Z653" s="248"/>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c r="BQ653" s="248"/>
      <c r="BR653" s="248"/>
      <c r="BS653" s="248"/>
      <c r="BT653" s="248"/>
      <c r="BU653" s="248"/>
      <c r="BV653" s="248"/>
      <c r="BW653" s="248"/>
      <c r="BX653" s="248"/>
      <c r="BY653" s="248"/>
    </row>
    <row r="654" spans="1:77" ht="12" customHeight="1" x14ac:dyDescent="0.25">
      <c r="A654" s="225"/>
      <c r="B654" s="225"/>
      <c r="C654" s="225"/>
      <c r="D654" s="381"/>
      <c r="E654" s="381"/>
      <c r="F654" s="381"/>
      <c r="G654" s="381"/>
      <c r="H654" s="381"/>
      <c r="I654" s="248"/>
      <c r="J654" s="248"/>
      <c r="K654" s="248"/>
      <c r="L654" s="248"/>
      <c r="M654" s="248"/>
      <c r="N654" s="248"/>
      <c r="O654" s="248"/>
      <c r="P654" s="248"/>
      <c r="Q654" s="248"/>
      <c r="R654" s="248"/>
      <c r="S654" s="248"/>
      <c r="T654" s="248"/>
      <c r="U654" s="248"/>
      <c r="V654" s="248"/>
      <c r="W654" s="248"/>
      <c r="X654" s="248"/>
      <c r="Y654" s="248"/>
      <c r="Z654" s="248"/>
      <c r="AA654" s="248"/>
      <c r="AB654" s="248"/>
      <c r="AC654" s="248"/>
      <c r="AD654" s="248"/>
      <c r="AE654" s="248"/>
      <c r="AF654" s="248"/>
      <c r="AG654" s="248"/>
      <c r="AH654" s="248"/>
      <c r="AI654" s="248"/>
      <c r="AJ654" s="248"/>
      <c r="AK654" s="248"/>
      <c r="AL654" s="248"/>
      <c r="AM654" s="248"/>
      <c r="AN654" s="248"/>
      <c r="AO654" s="248"/>
      <c r="AP654" s="248"/>
      <c r="AQ654" s="248"/>
      <c r="AR654" s="248"/>
      <c r="AS654" s="248"/>
      <c r="AT654" s="248"/>
      <c r="AU654" s="248"/>
      <c r="AV654" s="248"/>
      <c r="AW654" s="248"/>
      <c r="AX654" s="248"/>
      <c r="AY654" s="248"/>
      <c r="AZ654" s="248"/>
      <c r="BA654" s="248"/>
      <c r="BB654" s="248"/>
      <c r="BC654" s="248"/>
      <c r="BD654" s="248"/>
      <c r="BE654" s="248"/>
      <c r="BF654" s="248"/>
      <c r="BG654" s="248"/>
      <c r="BH654" s="248"/>
      <c r="BI654" s="248"/>
      <c r="BJ654" s="248"/>
      <c r="BK654" s="248"/>
      <c r="BL654" s="248"/>
      <c r="BM654" s="248"/>
      <c r="BN654" s="248"/>
      <c r="BO654" s="248"/>
      <c r="BP654" s="248"/>
      <c r="BQ654" s="248"/>
      <c r="BR654" s="248"/>
      <c r="BS654" s="248"/>
      <c r="BT654" s="248"/>
      <c r="BU654" s="248"/>
      <c r="BV654" s="248"/>
      <c r="BW654" s="248"/>
      <c r="BX654" s="248"/>
      <c r="BY654" s="248"/>
    </row>
    <row r="655" spans="1:77" ht="12" customHeight="1" x14ac:dyDescent="0.25">
      <c r="A655" s="225"/>
      <c r="B655" s="225"/>
      <c r="C655" s="225"/>
      <c r="D655" s="381"/>
      <c r="E655" s="381"/>
      <c r="F655" s="381"/>
      <c r="G655" s="381"/>
      <c r="H655" s="381"/>
      <c r="I655" s="248"/>
      <c r="J655" s="248"/>
      <c r="K655" s="248"/>
      <c r="L655" s="248"/>
      <c r="M655" s="248"/>
      <c r="N655" s="248"/>
      <c r="O655" s="248"/>
      <c r="P655" s="248"/>
      <c r="Q655" s="248"/>
      <c r="R655" s="248"/>
      <c r="S655" s="248"/>
      <c r="T655" s="248"/>
      <c r="U655" s="248"/>
      <c r="V655" s="248"/>
      <c r="W655" s="248"/>
      <c r="X655" s="248"/>
      <c r="Y655" s="248"/>
      <c r="Z655" s="248"/>
      <c r="AA655" s="248"/>
      <c r="AB655" s="248"/>
      <c r="AC655" s="248"/>
      <c r="AD655" s="248"/>
      <c r="AE655" s="248"/>
      <c r="AF655" s="248"/>
      <c r="AG655" s="248"/>
      <c r="AH655" s="248"/>
      <c r="AI655" s="248"/>
      <c r="AJ655" s="248"/>
      <c r="AK655" s="248"/>
      <c r="AL655" s="248"/>
      <c r="AM655" s="248"/>
      <c r="AN655" s="248"/>
      <c r="AO655" s="248"/>
      <c r="AP655" s="248"/>
      <c r="AQ655" s="248"/>
      <c r="AR655" s="248"/>
      <c r="AS655" s="248"/>
      <c r="AT655" s="248"/>
      <c r="AU655" s="248"/>
      <c r="AV655" s="248"/>
      <c r="AW655" s="248"/>
      <c r="AX655" s="248"/>
      <c r="AY655" s="248"/>
      <c r="AZ655" s="248"/>
      <c r="BA655" s="248"/>
      <c r="BB655" s="248"/>
      <c r="BC655" s="248"/>
      <c r="BD655" s="248"/>
      <c r="BE655" s="248"/>
      <c r="BF655" s="248"/>
      <c r="BG655" s="248"/>
      <c r="BH655" s="248"/>
      <c r="BI655" s="248"/>
      <c r="BJ655" s="248"/>
      <c r="BK655" s="248"/>
      <c r="BL655" s="248"/>
      <c r="BM655" s="248"/>
      <c r="BN655" s="248"/>
      <c r="BO655" s="248"/>
      <c r="BP655" s="248"/>
      <c r="BQ655" s="248"/>
      <c r="BR655" s="248"/>
      <c r="BS655" s="248"/>
      <c r="BT655" s="248"/>
      <c r="BU655" s="248"/>
      <c r="BV655" s="248"/>
      <c r="BW655" s="248"/>
      <c r="BX655" s="248"/>
      <c r="BY655" s="248"/>
    </row>
    <row r="656" spans="1:77" ht="12" customHeight="1" x14ac:dyDescent="0.25">
      <c r="A656" s="225"/>
      <c r="B656" s="225"/>
      <c r="C656" s="225"/>
      <c r="D656" s="381"/>
      <c r="E656" s="381"/>
      <c r="F656" s="381"/>
      <c r="G656" s="381"/>
      <c r="H656" s="381"/>
      <c r="I656" s="248"/>
      <c r="J656" s="248"/>
      <c r="K656" s="248"/>
      <c r="L656" s="248"/>
      <c r="M656" s="248"/>
      <c r="N656" s="248"/>
      <c r="O656" s="248"/>
      <c r="P656" s="248"/>
      <c r="Q656" s="248"/>
      <c r="R656" s="248"/>
      <c r="S656" s="248"/>
      <c r="T656" s="248"/>
      <c r="U656" s="248"/>
      <c r="V656" s="248"/>
      <c r="W656" s="248"/>
      <c r="X656" s="248"/>
      <c r="Y656" s="248"/>
      <c r="Z656" s="248"/>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c r="BQ656" s="248"/>
      <c r="BR656" s="248"/>
      <c r="BS656" s="248"/>
      <c r="BT656" s="248"/>
      <c r="BU656" s="248"/>
      <c r="BV656" s="248"/>
      <c r="BW656" s="248"/>
      <c r="BX656" s="248"/>
      <c r="BY656" s="248"/>
    </row>
    <row r="657" spans="1:77" ht="12" customHeight="1" x14ac:dyDescent="0.25">
      <c r="A657" s="225"/>
      <c r="B657" s="225"/>
      <c r="C657" s="225"/>
      <c r="D657" s="381"/>
      <c r="E657" s="381"/>
      <c r="F657" s="381"/>
      <c r="G657" s="381"/>
      <c r="H657" s="381"/>
      <c r="I657" s="248"/>
      <c r="J657" s="248"/>
      <c r="K657" s="248"/>
      <c r="L657" s="248"/>
      <c r="M657" s="248"/>
      <c r="N657" s="248"/>
      <c r="O657" s="248"/>
      <c r="P657" s="248"/>
      <c r="Q657" s="248"/>
      <c r="R657" s="248"/>
      <c r="S657" s="248"/>
      <c r="T657" s="248"/>
      <c r="U657" s="248"/>
      <c r="V657" s="248"/>
      <c r="W657" s="248"/>
      <c r="X657" s="248"/>
      <c r="Y657" s="248"/>
      <c r="Z657" s="248"/>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c r="BQ657" s="248"/>
      <c r="BR657" s="248"/>
      <c r="BS657" s="248"/>
      <c r="BT657" s="248"/>
      <c r="BU657" s="248"/>
      <c r="BV657" s="248"/>
      <c r="BW657" s="248"/>
      <c r="BX657" s="248"/>
      <c r="BY657" s="248"/>
    </row>
    <row r="658" spans="1:77" ht="12" customHeight="1" x14ac:dyDescent="0.25">
      <c r="A658" s="225"/>
      <c r="B658" s="225"/>
      <c r="C658" s="225"/>
      <c r="D658" s="381"/>
      <c r="E658" s="381"/>
      <c r="F658" s="381"/>
      <c r="G658" s="381"/>
      <c r="H658" s="381"/>
      <c r="I658" s="248"/>
      <c r="J658" s="248"/>
      <c r="K658" s="248"/>
      <c r="L658" s="248"/>
      <c r="M658" s="248"/>
      <c r="N658" s="248"/>
      <c r="O658" s="248"/>
      <c r="P658" s="248"/>
      <c r="Q658" s="248"/>
      <c r="R658" s="248"/>
      <c r="S658" s="248"/>
      <c r="T658" s="248"/>
      <c r="U658" s="248"/>
      <c r="V658" s="248"/>
      <c r="W658" s="248"/>
      <c r="X658" s="248"/>
      <c r="Y658" s="248"/>
      <c r="Z658" s="248"/>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c r="BQ658" s="248"/>
      <c r="BR658" s="248"/>
      <c r="BS658" s="248"/>
      <c r="BT658" s="248"/>
      <c r="BU658" s="248"/>
      <c r="BV658" s="248"/>
      <c r="BW658" s="248"/>
      <c r="BX658" s="248"/>
      <c r="BY658" s="248"/>
    </row>
    <row r="659" spans="1:77" ht="12" customHeight="1" x14ac:dyDescent="0.25">
      <c r="A659" s="225"/>
      <c r="B659" s="225"/>
      <c r="C659" s="225"/>
      <c r="D659" s="381"/>
      <c r="E659" s="381"/>
      <c r="F659" s="381"/>
      <c r="G659" s="381"/>
      <c r="H659" s="381"/>
      <c r="I659" s="248"/>
      <c r="J659" s="248"/>
      <c r="K659" s="248"/>
      <c r="L659" s="248"/>
      <c r="M659" s="248"/>
      <c r="N659" s="248"/>
      <c r="O659" s="248"/>
      <c r="P659" s="248"/>
      <c r="Q659" s="248"/>
      <c r="R659" s="248"/>
      <c r="S659" s="248"/>
      <c r="T659" s="248"/>
      <c r="U659" s="248"/>
      <c r="V659" s="248"/>
      <c r="W659" s="248"/>
      <c r="X659" s="248"/>
      <c r="Y659" s="248"/>
      <c r="Z659" s="248"/>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c r="BQ659" s="248"/>
      <c r="BR659" s="248"/>
      <c r="BS659" s="248"/>
      <c r="BT659" s="248"/>
      <c r="BU659" s="248"/>
      <c r="BV659" s="248"/>
      <c r="BW659" s="248"/>
      <c r="BX659" s="248"/>
      <c r="BY659" s="248"/>
    </row>
    <row r="660" spans="1:77" ht="12" customHeight="1" x14ac:dyDescent="0.25">
      <c r="A660" s="225"/>
      <c r="B660" s="225"/>
      <c r="C660" s="225"/>
      <c r="D660" s="381"/>
      <c r="E660" s="381"/>
      <c r="F660" s="381"/>
      <c r="G660" s="381"/>
      <c r="H660" s="381"/>
      <c r="I660" s="248"/>
      <c r="J660" s="248"/>
      <c r="K660" s="248"/>
      <c r="L660" s="248"/>
      <c r="M660" s="248"/>
      <c r="N660" s="248"/>
      <c r="O660" s="248"/>
      <c r="P660" s="248"/>
      <c r="Q660" s="248"/>
      <c r="R660" s="248"/>
      <c r="S660" s="248"/>
      <c r="T660" s="248"/>
      <c r="U660" s="248"/>
      <c r="V660" s="248"/>
      <c r="W660" s="248"/>
      <c r="X660" s="248"/>
      <c r="Y660" s="248"/>
      <c r="Z660" s="248"/>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c r="BQ660" s="248"/>
      <c r="BR660" s="248"/>
      <c r="BS660" s="248"/>
      <c r="BT660" s="248"/>
      <c r="BU660" s="248"/>
      <c r="BV660" s="248"/>
      <c r="BW660" s="248"/>
      <c r="BX660" s="248"/>
      <c r="BY660" s="248"/>
    </row>
    <row r="661" spans="1:77" ht="12" customHeight="1" x14ac:dyDescent="0.25">
      <c r="A661" s="225"/>
      <c r="B661" s="225"/>
      <c r="C661" s="225"/>
      <c r="D661" s="381"/>
      <c r="E661" s="381"/>
      <c r="F661" s="381"/>
      <c r="G661" s="381"/>
      <c r="H661" s="381"/>
      <c r="I661" s="248"/>
      <c r="J661" s="248"/>
      <c r="K661" s="248"/>
      <c r="L661" s="248"/>
      <c r="M661" s="248"/>
      <c r="N661" s="248"/>
      <c r="O661" s="248"/>
      <c r="P661" s="248"/>
      <c r="Q661" s="248"/>
      <c r="R661" s="248"/>
      <c r="S661" s="248"/>
      <c r="T661" s="248"/>
      <c r="U661" s="248"/>
      <c r="V661" s="248"/>
      <c r="W661" s="248"/>
      <c r="X661" s="248"/>
      <c r="Y661" s="248"/>
      <c r="Z661" s="248"/>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c r="BQ661" s="248"/>
      <c r="BR661" s="248"/>
      <c r="BS661" s="248"/>
      <c r="BT661" s="248"/>
      <c r="BU661" s="248"/>
      <c r="BV661" s="248"/>
      <c r="BW661" s="248"/>
      <c r="BX661" s="248"/>
      <c r="BY661" s="248"/>
    </row>
    <row r="662" spans="1:77" ht="12" customHeight="1" x14ac:dyDescent="0.25">
      <c r="A662" s="225"/>
      <c r="B662" s="225"/>
      <c r="C662" s="225"/>
      <c r="D662" s="381"/>
      <c r="E662" s="381"/>
      <c r="F662" s="381"/>
      <c r="G662" s="381"/>
      <c r="H662" s="381"/>
      <c r="I662" s="248"/>
      <c r="J662" s="248"/>
      <c r="K662" s="248"/>
      <c r="L662" s="248"/>
      <c r="M662" s="248"/>
      <c r="N662" s="248"/>
      <c r="O662" s="248"/>
      <c r="P662" s="248"/>
      <c r="Q662" s="248"/>
      <c r="R662" s="248"/>
      <c r="S662" s="248"/>
      <c r="T662" s="248"/>
      <c r="U662" s="248"/>
      <c r="V662" s="248"/>
      <c r="W662" s="248"/>
      <c r="X662" s="248"/>
      <c r="Y662" s="248"/>
      <c r="Z662" s="248"/>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c r="BQ662" s="248"/>
      <c r="BR662" s="248"/>
      <c r="BS662" s="248"/>
      <c r="BT662" s="248"/>
      <c r="BU662" s="248"/>
      <c r="BV662" s="248"/>
      <c r="BW662" s="248"/>
      <c r="BX662" s="248"/>
      <c r="BY662" s="248"/>
    </row>
    <row r="663" spans="1:77" ht="12" customHeight="1" x14ac:dyDescent="0.25">
      <c r="A663" s="225"/>
      <c r="B663" s="225"/>
      <c r="C663" s="225"/>
      <c r="D663" s="381"/>
      <c r="E663" s="381"/>
      <c r="F663" s="381"/>
      <c r="G663" s="381"/>
      <c r="H663" s="381"/>
      <c r="I663" s="248"/>
      <c r="J663" s="248"/>
      <c r="K663" s="248"/>
      <c r="L663" s="248"/>
      <c r="M663" s="248"/>
      <c r="N663" s="248"/>
      <c r="O663" s="248"/>
      <c r="P663" s="248"/>
      <c r="Q663" s="248"/>
      <c r="R663" s="248"/>
      <c r="S663" s="248"/>
      <c r="T663" s="248"/>
      <c r="U663" s="248"/>
      <c r="V663" s="248"/>
      <c r="W663" s="248"/>
      <c r="X663" s="248"/>
      <c r="Y663" s="248"/>
      <c r="Z663" s="248"/>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c r="BQ663" s="248"/>
      <c r="BR663" s="248"/>
      <c r="BS663" s="248"/>
      <c r="BT663" s="248"/>
      <c r="BU663" s="248"/>
      <c r="BV663" s="248"/>
      <c r="BW663" s="248"/>
      <c r="BX663" s="248"/>
      <c r="BY663" s="248"/>
    </row>
    <row r="664" spans="1:77" ht="12" customHeight="1" x14ac:dyDescent="0.25">
      <c r="A664" s="225"/>
      <c r="B664" s="225"/>
      <c r="C664" s="225"/>
      <c r="D664" s="381"/>
      <c r="E664" s="381"/>
      <c r="F664" s="381"/>
      <c r="G664" s="381"/>
      <c r="H664" s="381"/>
      <c r="I664" s="248"/>
      <c r="J664" s="248"/>
      <c r="K664" s="248"/>
      <c r="L664" s="248"/>
      <c r="M664" s="248"/>
      <c r="N664" s="248"/>
      <c r="O664" s="248"/>
      <c r="P664" s="248"/>
      <c r="Q664" s="248"/>
      <c r="R664" s="248"/>
      <c r="S664" s="248"/>
      <c r="T664" s="248"/>
      <c r="U664" s="248"/>
      <c r="V664" s="248"/>
      <c r="W664" s="248"/>
      <c r="X664" s="248"/>
      <c r="Y664" s="248"/>
      <c r="Z664" s="248"/>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c r="BQ664" s="248"/>
      <c r="BR664" s="248"/>
      <c r="BS664" s="248"/>
      <c r="BT664" s="248"/>
      <c r="BU664" s="248"/>
      <c r="BV664" s="248"/>
      <c r="BW664" s="248"/>
      <c r="BX664" s="248"/>
      <c r="BY664" s="248"/>
    </row>
    <row r="665" spans="1:77" ht="12" customHeight="1" x14ac:dyDescent="0.25">
      <c r="A665" s="225"/>
      <c r="B665" s="225"/>
      <c r="C665" s="225"/>
      <c r="D665" s="381"/>
      <c r="E665" s="381"/>
      <c r="F665" s="381"/>
      <c r="G665" s="381"/>
      <c r="H665" s="381"/>
      <c r="I665" s="248"/>
      <c r="J665" s="248"/>
      <c r="K665" s="248"/>
      <c r="L665" s="248"/>
      <c r="M665" s="248"/>
      <c r="N665" s="248"/>
      <c r="O665" s="248"/>
      <c r="P665" s="248"/>
      <c r="Q665" s="248"/>
      <c r="R665" s="248"/>
      <c r="S665" s="248"/>
      <c r="T665" s="248"/>
      <c r="U665" s="248"/>
      <c r="V665" s="248"/>
      <c r="W665" s="248"/>
      <c r="X665" s="248"/>
      <c r="Y665" s="248"/>
      <c r="Z665" s="248"/>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c r="BQ665" s="248"/>
      <c r="BR665" s="248"/>
      <c r="BS665" s="248"/>
      <c r="BT665" s="248"/>
      <c r="BU665" s="248"/>
      <c r="BV665" s="248"/>
      <c r="BW665" s="248"/>
      <c r="BX665" s="248"/>
      <c r="BY665" s="248"/>
    </row>
    <row r="666" spans="1:77" ht="12" customHeight="1" x14ac:dyDescent="0.25">
      <c r="A666" s="225"/>
      <c r="B666" s="225"/>
      <c r="C666" s="225"/>
      <c r="D666" s="381"/>
      <c r="E666" s="381"/>
      <c r="F666" s="381"/>
      <c r="G666" s="381"/>
      <c r="H666" s="381"/>
      <c r="I666" s="248"/>
      <c r="J666" s="248"/>
      <c r="K666" s="248"/>
      <c r="L666" s="248"/>
      <c r="M666" s="248"/>
      <c r="N666" s="248"/>
      <c r="O666" s="248"/>
      <c r="P666" s="248"/>
      <c r="Q666" s="248"/>
      <c r="R666" s="248"/>
      <c r="S666" s="248"/>
      <c r="T666" s="248"/>
      <c r="U666" s="248"/>
      <c r="V666" s="248"/>
      <c r="W666" s="248"/>
      <c r="X666" s="248"/>
      <c r="Y666" s="248"/>
      <c r="Z666" s="248"/>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c r="BQ666" s="248"/>
      <c r="BR666" s="248"/>
      <c r="BS666" s="248"/>
      <c r="BT666" s="248"/>
      <c r="BU666" s="248"/>
      <c r="BV666" s="248"/>
      <c r="BW666" s="248"/>
      <c r="BX666" s="248"/>
      <c r="BY666" s="248"/>
    </row>
    <row r="667" spans="1:77" ht="12" customHeight="1" x14ac:dyDescent="0.25">
      <c r="A667" s="225"/>
      <c r="B667" s="225"/>
      <c r="C667" s="225"/>
      <c r="D667" s="381"/>
      <c r="E667" s="381"/>
      <c r="F667" s="381"/>
      <c r="G667" s="381"/>
      <c r="H667" s="381"/>
      <c r="I667" s="248"/>
      <c r="J667" s="248"/>
      <c r="K667" s="248"/>
      <c r="L667" s="248"/>
      <c r="M667" s="248"/>
      <c r="N667" s="248"/>
      <c r="O667" s="248"/>
      <c r="P667" s="248"/>
      <c r="Q667" s="248"/>
      <c r="R667" s="248"/>
      <c r="S667" s="248"/>
      <c r="T667" s="248"/>
      <c r="U667" s="248"/>
      <c r="V667" s="248"/>
      <c r="W667" s="248"/>
      <c r="X667" s="248"/>
      <c r="Y667" s="248"/>
      <c r="Z667" s="248"/>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c r="BQ667" s="248"/>
      <c r="BR667" s="248"/>
      <c r="BS667" s="248"/>
      <c r="BT667" s="248"/>
      <c r="BU667" s="248"/>
      <c r="BV667" s="248"/>
      <c r="BW667" s="248"/>
      <c r="BX667" s="248"/>
      <c r="BY667" s="248"/>
    </row>
    <row r="668" spans="1:77" ht="12" customHeight="1" x14ac:dyDescent="0.25">
      <c r="A668" s="225"/>
      <c r="B668" s="225"/>
      <c r="C668" s="225"/>
      <c r="D668" s="381"/>
      <c r="E668" s="381"/>
      <c r="F668" s="381"/>
      <c r="G668" s="381"/>
      <c r="H668" s="381"/>
      <c r="I668" s="248"/>
      <c r="J668" s="248"/>
      <c r="K668" s="248"/>
      <c r="L668" s="248"/>
      <c r="M668" s="248"/>
      <c r="N668" s="248"/>
      <c r="O668" s="248"/>
      <c r="P668" s="248"/>
      <c r="Q668" s="248"/>
      <c r="R668" s="248"/>
      <c r="S668" s="248"/>
      <c r="T668" s="248"/>
      <c r="U668" s="248"/>
      <c r="V668" s="248"/>
      <c r="W668" s="248"/>
      <c r="X668" s="248"/>
      <c r="Y668" s="248"/>
      <c r="Z668" s="248"/>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c r="BQ668" s="248"/>
      <c r="BR668" s="248"/>
      <c r="BS668" s="248"/>
      <c r="BT668" s="248"/>
      <c r="BU668" s="248"/>
      <c r="BV668" s="248"/>
      <c r="BW668" s="248"/>
      <c r="BX668" s="248"/>
      <c r="BY668" s="248"/>
    </row>
    <row r="669" spans="1:77" ht="12" customHeight="1" x14ac:dyDescent="0.25">
      <c r="A669" s="225"/>
      <c r="B669" s="225"/>
      <c r="C669" s="225"/>
      <c r="D669" s="381"/>
      <c r="E669" s="381"/>
      <c r="F669" s="381"/>
      <c r="G669" s="381"/>
      <c r="H669" s="381"/>
      <c r="I669" s="248"/>
      <c r="J669" s="248"/>
      <c r="K669" s="248"/>
      <c r="L669" s="248"/>
      <c r="M669" s="248"/>
      <c r="N669" s="248"/>
      <c r="O669" s="248"/>
      <c r="P669" s="248"/>
      <c r="Q669" s="248"/>
      <c r="R669" s="248"/>
      <c r="S669" s="248"/>
      <c r="T669" s="248"/>
      <c r="U669" s="248"/>
      <c r="V669" s="248"/>
      <c r="W669" s="248"/>
      <c r="X669" s="248"/>
      <c r="Y669" s="248"/>
      <c r="Z669" s="248"/>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c r="BQ669" s="248"/>
      <c r="BR669" s="248"/>
      <c r="BS669" s="248"/>
      <c r="BT669" s="248"/>
      <c r="BU669" s="248"/>
      <c r="BV669" s="248"/>
      <c r="BW669" s="248"/>
      <c r="BX669" s="248"/>
      <c r="BY669" s="248"/>
    </row>
    <row r="670" spans="1:77" ht="12" customHeight="1" x14ac:dyDescent="0.25">
      <c r="A670" s="225"/>
      <c r="B670" s="225"/>
      <c r="C670" s="225"/>
      <c r="D670" s="381"/>
      <c r="E670" s="381"/>
      <c r="F670" s="381"/>
      <c r="G670" s="381"/>
      <c r="H670" s="381"/>
      <c r="I670" s="248"/>
      <c r="J670" s="248"/>
      <c r="K670" s="248"/>
      <c r="L670" s="248"/>
      <c r="M670" s="248"/>
      <c r="N670" s="248"/>
      <c r="O670" s="248"/>
      <c r="P670" s="248"/>
      <c r="Q670" s="248"/>
      <c r="R670" s="248"/>
      <c r="S670" s="248"/>
      <c r="T670" s="248"/>
      <c r="U670" s="248"/>
      <c r="V670" s="248"/>
      <c r="W670" s="248"/>
      <c r="X670" s="248"/>
      <c r="Y670" s="248"/>
      <c r="Z670" s="248"/>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c r="BQ670" s="248"/>
      <c r="BR670" s="248"/>
      <c r="BS670" s="248"/>
      <c r="BT670" s="248"/>
      <c r="BU670" s="248"/>
      <c r="BV670" s="248"/>
      <c r="BW670" s="248"/>
      <c r="BX670" s="248"/>
      <c r="BY670" s="248"/>
    </row>
    <row r="671" spans="1:77" ht="12" customHeight="1" x14ac:dyDescent="0.25">
      <c r="A671" s="225"/>
      <c r="B671" s="225"/>
      <c r="C671" s="225"/>
      <c r="D671" s="381"/>
      <c r="E671" s="381"/>
      <c r="F671" s="381"/>
      <c r="G671" s="381"/>
      <c r="H671" s="381"/>
      <c r="I671" s="248"/>
      <c r="J671" s="248"/>
      <c r="K671" s="248"/>
      <c r="L671" s="248"/>
      <c r="M671" s="248"/>
      <c r="N671" s="248"/>
      <c r="O671" s="248"/>
      <c r="P671" s="248"/>
      <c r="Q671" s="248"/>
      <c r="R671" s="248"/>
      <c r="S671" s="248"/>
      <c r="T671" s="248"/>
      <c r="U671" s="248"/>
      <c r="V671" s="248"/>
      <c r="W671" s="248"/>
      <c r="X671" s="248"/>
      <c r="Y671" s="248"/>
      <c r="Z671" s="248"/>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c r="BQ671" s="248"/>
      <c r="BR671" s="248"/>
      <c r="BS671" s="248"/>
      <c r="BT671" s="248"/>
      <c r="BU671" s="248"/>
      <c r="BV671" s="248"/>
      <c r="BW671" s="248"/>
      <c r="BX671" s="248"/>
      <c r="BY671" s="248"/>
    </row>
    <row r="672" spans="1:77" ht="12" customHeight="1" x14ac:dyDescent="0.25">
      <c r="A672" s="225"/>
      <c r="B672" s="225"/>
      <c r="C672" s="225"/>
      <c r="D672" s="381"/>
      <c r="E672" s="381"/>
      <c r="F672" s="381"/>
      <c r="G672" s="381"/>
      <c r="H672" s="381"/>
      <c r="I672" s="248"/>
      <c r="J672" s="248"/>
      <c r="K672" s="248"/>
      <c r="L672" s="248"/>
      <c r="M672" s="248"/>
      <c r="N672" s="248"/>
      <c r="O672" s="248"/>
      <c r="P672" s="248"/>
      <c r="Q672" s="248"/>
      <c r="R672" s="248"/>
      <c r="S672" s="248"/>
      <c r="T672" s="248"/>
      <c r="U672" s="248"/>
      <c r="V672" s="248"/>
      <c r="W672" s="248"/>
      <c r="X672" s="248"/>
      <c r="Y672" s="248"/>
      <c r="Z672" s="248"/>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c r="BQ672" s="248"/>
      <c r="BR672" s="248"/>
      <c r="BS672" s="248"/>
      <c r="BT672" s="248"/>
      <c r="BU672" s="248"/>
      <c r="BV672" s="248"/>
      <c r="BW672" s="248"/>
      <c r="BX672" s="248"/>
      <c r="BY672" s="248"/>
    </row>
    <row r="673" spans="1:77" ht="12" customHeight="1" x14ac:dyDescent="0.25">
      <c r="A673" s="225"/>
      <c r="B673" s="225"/>
      <c r="C673" s="225"/>
      <c r="D673" s="381"/>
      <c r="E673" s="381"/>
      <c r="F673" s="381"/>
      <c r="G673" s="381"/>
      <c r="H673" s="381"/>
      <c r="I673" s="248"/>
      <c r="J673" s="248"/>
      <c r="K673" s="248"/>
      <c r="L673" s="248"/>
      <c r="M673" s="248"/>
      <c r="N673" s="248"/>
      <c r="O673" s="248"/>
      <c r="P673" s="248"/>
      <c r="Q673" s="248"/>
      <c r="R673" s="248"/>
      <c r="S673" s="248"/>
      <c r="T673" s="248"/>
      <c r="U673" s="248"/>
      <c r="V673" s="248"/>
      <c r="W673" s="248"/>
      <c r="X673" s="248"/>
      <c r="Y673" s="248"/>
      <c r="Z673" s="248"/>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c r="BQ673" s="248"/>
      <c r="BR673" s="248"/>
      <c r="BS673" s="248"/>
      <c r="BT673" s="248"/>
      <c r="BU673" s="248"/>
      <c r="BV673" s="248"/>
      <c r="BW673" s="248"/>
      <c r="BX673" s="248"/>
      <c r="BY673" s="248"/>
    </row>
    <row r="674" spans="1:77" ht="12" customHeight="1" x14ac:dyDescent="0.25">
      <c r="A674" s="225"/>
      <c r="B674" s="225"/>
      <c r="C674" s="225"/>
      <c r="D674" s="381"/>
      <c r="E674" s="381"/>
      <c r="F674" s="381"/>
      <c r="G674" s="381"/>
      <c r="H674" s="381"/>
      <c r="I674" s="248"/>
      <c r="J674" s="248"/>
      <c r="K674" s="248"/>
      <c r="L674" s="248"/>
      <c r="M674" s="248"/>
      <c r="N674" s="248"/>
      <c r="O674" s="248"/>
      <c r="P674" s="248"/>
      <c r="Q674" s="248"/>
      <c r="R674" s="248"/>
      <c r="S674" s="248"/>
      <c r="T674" s="248"/>
      <c r="U674" s="248"/>
      <c r="V674" s="248"/>
      <c r="W674" s="248"/>
      <c r="X674" s="248"/>
      <c r="Y674" s="248"/>
      <c r="Z674" s="248"/>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c r="BQ674" s="248"/>
      <c r="BR674" s="248"/>
      <c r="BS674" s="248"/>
      <c r="BT674" s="248"/>
      <c r="BU674" s="248"/>
      <c r="BV674" s="248"/>
      <c r="BW674" s="248"/>
      <c r="BX674" s="248"/>
      <c r="BY674" s="248"/>
    </row>
    <row r="675" spans="1:77" ht="12" customHeight="1" x14ac:dyDescent="0.25">
      <c r="A675" s="225"/>
      <c r="B675" s="225"/>
      <c r="C675" s="225"/>
      <c r="D675" s="381"/>
      <c r="E675" s="381"/>
      <c r="F675" s="381"/>
      <c r="G675" s="381"/>
      <c r="H675" s="381"/>
      <c r="I675" s="248"/>
      <c r="J675" s="248"/>
      <c r="K675" s="248"/>
      <c r="L675" s="248"/>
      <c r="M675" s="248"/>
      <c r="N675" s="248"/>
      <c r="O675" s="248"/>
      <c r="P675" s="248"/>
      <c r="Q675" s="248"/>
      <c r="R675" s="248"/>
      <c r="S675" s="248"/>
      <c r="T675" s="248"/>
      <c r="U675" s="248"/>
      <c r="V675" s="248"/>
      <c r="W675" s="248"/>
      <c r="X675" s="248"/>
      <c r="Y675" s="248"/>
      <c r="Z675" s="248"/>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c r="BQ675" s="248"/>
      <c r="BR675" s="248"/>
      <c r="BS675" s="248"/>
      <c r="BT675" s="248"/>
      <c r="BU675" s="248"/>
      <c r="BV675" s="248"/>
      <c r="BW675" s="248"/>
      <c r="BX675" s="248"/>
      <c r="BY675" s="248"/>
    </row>
    <row r="676" spans="1:77" ht="12" customHeight="1" x14ac:dyDescent="0.25">
      <c r="A676" s="225"/>
      <c r="B676" s="225"/>
      <c r="C676" s="225"/>
      <c r="D676" s="381"/>
      <c r="E676" s="381"/>
      <c r="F676" s="381"/>
      <c r="G676" s="381"/>
      <c r="H676" s="381"/>
      <c r="I676" s="248"/>
      <c r="J676" s="248"/>
      <c r="K676" s="248"/>
      <c r="L676" s="248"/>
      <c r="M676" s="248"/>
      <c r="N676" s="248"/>
      <c r="O676" s="248"/>
      <c r="P676" s="248"/>
      <c r="Q676" s="248"/>
      <c r="R676" s="248"/>
      <c r="S676" s="248"/>
      <c r="T676" s="248"/>
      <c r="U676" s="248"/>
      <c r="V676" s="248"/>
      <c r="W676" s="248"/>
      <c r="X676" s="248"/>
      <c r="Y676" s="248"/>
      <c r="Z676" s="248"/>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c r="BQ676" s="248"/>
      <c r="BR676" s="248"/>
      <c r="BS676" s="248"/>
      <c r="BT676" s="248"/>
      <c r="BU676" s="248"/>
      <c r="BV676" s="248"/>
      <c r="BW676" s="248"/>
      <c r="BX676" s="248"/>
      <c r="BY676" s="248"/>
    </row>
    <row r="677" spans="1:77" ht="12" customHeight="1" x14ac:dyDescent="0.25">
      <c r="A677" s="225"/>
      <c r="B677" s="225"/>
      <c r="C677" s="225"/>
      <c r="D677" s="381"/>
      <c r="E677" s="381"/>
      <c r="F677" s="381"/>
      <c r="G677" s="381"/>
      <c r="H677" s="381"/>
      <c r="I677" s="248"/>
      <c r="J677" s="248"/>
      <c r="K677" s="248"/>
      <c r="L677" s="248"/>
      <c r="M677" s="248"/>
      <c r="N677" s="248"/>
      <c r="O677" s="248"/>
      <c r="P677" s="248"/>
      <c r="Q677" s="248"/>
      <c r="R677" s="248"/>
      <c r="S677" s="248"/>
      <c r="T677" s="248"/>
      <c r="U677" s="248"/>
      <c r="V677" s="248"/>
      <c r="W677" s="248"/>
      <c r="X677" s="248"/>
      <c r="Y677" s="248"/>
      <c r="Z677" s="248"/>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c r="BQ677" s="248"/>
      <c r="BR677" s="248"/>
      <c r="BS677" s="248"/>
      <c r="BT677" s="248"/>
      <c r="BU677" s="248"/>
      <c r="BV677" s="248"/>
      <c r="BW677" s="248"/>
      <c r="BX677" s="248"/>
      <c r="BY677" s="248"/>
    </row>
    <row r="678" spans="1:77" ht="12" customHeight="1" x14ac:dyDescent="0.25">
      <c r="A678" s="225"/>
      <c r="B678" s="225"/>
      <c r="C678" s="225"/>
      <c r="D678" s="381"/>
      <c r="E678" s="381"/>
      <c r="F678" s="381"/>
      <c r="G678" s="381"/>
      <c r="H678" s="381"/>
      <c r="I678" s="248"/>
      <c r="J678" s="248"/>
      <c r="K678" s="248"/>
      <c r="L678" s="248"/>
      <c r="M678" s="248"/>
      <c r="N678" s="248"/>
      <c r="O678" s="248"/>
      <c r="P678" s="248"/>
      <c r="Q678" s="248"/>
      <c r="R678" s="248"/>
      <c r="S678" s="248"/>
      <c r="T678" s="248"/>
      <c r="U678" s="248"/>
      <c r="V678" s="248"/>
      <c r="W678" s="248"/>
      <c r="X678" s="248"/>
      <c r="Y678" s="248"/>
      <c r="Z678" s="248"/>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c r="BQ678" s="248"/>
      <c r="BR678" s="248"/>
      <c r="BS678" s="248"/>
      <c r="BT678" s="248"/>
      <c r="BU678" s="248"/>
      <c r="BV678" s="248"/>
      <c r="BW678" s="248"/>
      <c r="BX678" s="248"/>
      <c r="BY678" s="248"/>
    </row>
    <row r="679" spans="1:77" ht="12" customHeight="1" x14ac:dyDescent="0.25">
      <c r="A679" s="225"/>
      <c r="B679" s="225"/>
      <c r="C679" s="225"/>
      <c r="D679" s="381"/>
      <c r="E679" s="381"/>
      <c r="F679" s="381"/>
      <c r="G679" s="381"/>
      <c r="H679" s="381"/>
      <c r="I679" s="248"/>
      <c r="J679" s="248"/>
      <c r="K679" s="248"/>
      <c r="L679" s="248"/>
      <c r="M679" s="248"/>
      <c r="N679" s="248"/>
      <c r="O679" s="248"/>
      <c r="P679" s="248"/>
      <c r="Q679" s="248"/>
      <c r="R679" s="248"/>
      <c r="S679" s="248"/>
      <c r="T679" s="248"/>
      <c r="U679" s="248"/>
      <c r="V679" s="248"/>
      <c r="W679" s="248"/>
      <c r="X679" s="248"/>
      <c r="Y679" s="248"/>
      <c r="Z679" s="248"/>
      <c r="AA679" s="248"/>
      <c r="AB679" s="248"/>
      <c r="AC679" s="248"/>
      <c r="AD679" s="248"/>
      <c r="AE679" s="248"/>
      <c r="AF679" s="248"/>
      <c r="AG679" s="248"/>
      <c r="AH679" s="248"/>
      <c r="AI679" s="248"/>
      <c r="AJ679" s="248"/>
      <c r="AK679" s="248"/>
      <c r="AL679" s="248"/>
      <c r="AM679" s="248"/>
      <c r="AN679" s="248"/>
      <c r="AO679" s="248"/>
      <c r="AP679" s="248"/>
      <c r="AQ679" s="248"/>
      <c r="AR679" s="248"/>
      <c r="AS679" s="248"/>
      <c r="AT679" s="248"/>
      <c r="AU679" s="248"/>
      <c r="AV679" s="248"/>
      <c r="AW679" s="248"/>
      <c r="AX679" s="248"/>
      <c r="AY679" s="248"/>
      <c r="AZ679" s="248"/>
      <c r="BA679" s="248"/>
      <c r="BB679" s="248"/>
      <c r="BC679" s="248"/>
      <c r="BD679" s="248"/>
      <c r="BE679" s="248"/>
      <c r="BF679" s="248"/>
      <c r="BG679" s="248"/>
      <c r="BH679" s="248"/>
      <c r="BI679" s="248"/>
      <c r="BJ679" s="248"/>
      <c r="BK679" s="248"/>
      <c r="BL679" s="248"/>
      <c r="BM679" s="248"/>
      <c r="BN679" s="248"/>
      <c r="BO679" s="248"/>
      <c r="BP679" s="248"/>
      <c r="BQ679" s="248"/>
      <c r="BR679" s="248"/>
      <c r="BS679" s="248"/>
      <c r="BT679" s="248"/>
      <c r="BU679" s="248"/>
      <c r="BV679" s="248"/>
      <c r="BW679" s="248"/>
      <c r="BX679" s="248"/>
      <c r="BY679" s="248"/>
    </row>
    <row r="680" spans="1:77" ht="12" customHeight="1" x14ac:dyDescent="0.25">
      <c r="A680" s="225"/>
      <c r="B680" s="225"/>
      <c r="C680" s="225"/>
      <c r="D680" s="381"/>
      <c r="E680" s="381"/>
      <c r="F680" s="381"/>
      <c r="G680" s="381"/>
      <c r="H680" s="381"/>
      <c r="I680" s="248"/>
      <c r="J680" s="248"/>
      <c r="K680" s="248"/>
      <c r="L680" s="248"/>
      <c r="M680" s="248"/>
      <c r="N680" s="248"/>
      <c r="O680" s="248"/>
      <c r="P680" s="248"/>
      <c r="Q680" s="248"/>
      <c r="R680" s="248"/>
      <c r="S680" s="248"/>
      <c r="T680" s="248"/>
      <c r="U680" s="248"/>
      <c r="V680" s="248"/>
      <c r="W680" s="248"/>
      <c r="X680" s="248"/>
      <c r="Y680" s="248"/>
      <c r="Z680" s="248"/>
      <c r="AA680" s="248"/>
      <c r="AB680" s="248"/>
      <c r="AC680" s="248"/>
      <c r="AD680" s="248"/>
      <c r="AE680" s="248"/>
      <c r="AF680" s="248"/>
      <c r="AG680" s="248"/>
      <c r="AH680" s="248"/>
      <c r="AI680" s="248"/>
      <c r="AJ680" s="248"/>
      <c r="AK680" s="248"/>
      <c r="AL680" s="248"/>
      <c r="AM680" s="248"/>
      <c r="AN680" s="248"/>
      <c r="AO680" s="248"/>
      <c r="AP680" s="248"/>
      <c r="AQ680" s="248"/>
      <c r="AR680" s="248"/>
      <c r="AS680" s="248"/>
      <c r="AT680" s="248"/>
      <c r="AU680" s="248"/>
      <c r="AV680" s="248"/>
      <c r="AW680" s="248"/>
      <c r="AX680" s="248"/>
      <c r="AY680" s="248"/>
      <c r="AZ680" s="248"/>
      <c r="BA680" s="248"/>
      <c r="BB680" s="248"/>
      <c r="BC680" s="248"/>
      <c r="BD680" s="248"/>
      <c r="BE680" s="248"/>
      <c r="BF680" s="248"/>
      <c r="BG680" s="248"/>
      <c r="BH680" s="248"/>
      <c r="BI680" s="248"/>
      <c r="BJ680" s="248"/>
      <c r="BK680" s="248"/>
      <c r="BL680" s="248"/>
      <c r="BM680" s="248"/>
      <c r="BN680" s="248"/>
      <c r="BO680" s="248"/>
      <c r="BP680" s="248"/>
      <c r="BQ680" s="248"/>
      <c r="BR680" s="248"/>
      <c r="BS680" s="248"/>
      <c r="BT680" s="248"/>
      <c r="BU680" s="248"/>
      <c r="BV680" s="248"/>
      <c r="BW680" s="248"/>
      <c r="BX680" s="248"/>
      <c r="BY680" s="248"/>
    </row>
    <row r="681" spans="1:77" ht="12" customHeight="1" x14ac:dyDescent="0.25">
      <c r="A681" s="225"/>
      <c r="B681" s="225"/>
      <c r="C681" s="225"/>
      <c r="D681" s="381"/>
      <c r="E681" s="381"/>
      <c r="F681" s="381"/>
      <c r="G681" s="381"/>
      <c r="H681" s="381"/>
      <c r="I681" s="248"/>
      <c r="J681" s="248"/>
      <c r="K681" s="248"/>
      <c r="L681" s="248"/>
      <c r="M681" s="248"/>
      <c r="N681" s="248"/>
      <c r="O681" s="248"/>
      <c r="P681" s="248"/>
      <c r="Q681" s="248"/>
      <c r="R681" s="248"/>
      <c r="S681" s="248"/>
      <c r="T681" s="248"/>
      <c r="U681" s="248"/>
      <c r="V681" s="248"/>
      <c r="W681" s="248"/>
      <c r="X681" s="248"/>
      <c r="Y681" s="248"/>
      <c r="Z681" s="248"/>
      <c r="AA681" s="248"/>
      <c r="AB681" s="248"/>
      <c r="AC681" s="248"/>
      <c r="AD681" s="248"/>
      <c r="AE681" s="248"/>
      <c r="AF681" s="248"/>
      <c r="AG681" s="248"/>
      <c r="AH681" s="248"/>
      <c r="AI681" s="248"/>
      <c r="AJ681" s="248"/>
      <c r="AK681" s="248"/>
      <c r="AL681" s="248"/>
      <c r="AM681" s="248"/>
      <c r="AN681" s="248"/>
      <c r="AO681" s="248"/>
      <c r="AP681" s="248"/>
      <c r="AQ681" s="248"/>
      <c r="AR681" s="248"/>
      <c r="AS681" s="248"/>
      <c r="AT681" s="248"/>
      <c r="AU681" s="248"/>
      <c r="AV681" s="248"/>
      <c r="AW681" s="248"/>
      <c r="AX681" s="248"/>
      <c r="AY681" s="248"/>
      <c r="AZ681" s="248"/>
      <c r="BA681" s="248"/>
      <c r="BB681" s="248"/>
      <c r="BC681" s="248"/>
      <c r="BD681" s="248"/>
      <c r="BE681" s="248"/>
      <c r="BF681" s="248"/>
      <c r="BG681" s="248"/>
      <c r="BH681" s="248"/>
      <c r="BI681" s="248"/>
      <c r="BJ681" s="248"/>
      <c r="BK681" s="248"/>
      <c r="BL681" s="248"/>
      <c r="BM681" s="248"/>
      <c r="BN681" s="248"/>
      <c r="BO681" s="248"/>
      <c r="BP681" s="248"/>
      <c r="BQ681" s="248"/>
      <c r="BR681" s="248"/>
      <c r="BS681" s="248"/>
      <c r="BT681" s="248"/>
      <c r="BU681" s="248"/>
      <c r="BV681" s="248"/>
      <c r="BW681" s="248"/>
      <c r="BX681" s="248"/>
      <c r="BY681" s="248"/>
    </row>
    <row r="682" spans="1:77" ht="12" customHeight="1" x14ac:dyDescent="0.25">
      <c r="A682" s="225"/>
      <c r="B682" s="225"/>
      <c r="C682" s="225"/>
      <c r="D682" s="381"/>
      <c r="E682" s="381"/>
      <c r="F682" s="381"/>
      <c r="G682" s="381"/>
      <c r="H682" s="381"/>
      <c r="I682" s="248"/>
      <c r="J682" s="248"/>
      <c r="K682" s="248"/>
      <c r="L682" s="248"/>
      <c r="M682" s="248"/>
      <c r="N682" s="248"/>
      <c r="O682" s="248"/>
      <c r="P682" s="248"/>
      <c r="Q682" s="248"/>
      <c r="R682" s="248"/>
      <c r="S682" s="248"/>
      <c r="T682" s="248"/>
      <c r="U682" s="248"/>
      <c r="V682" s="248"/>
      <c r="W682" s="248"/>
      <c r="X682" s="248"/>
      <c r="Y682" s="248"/>
      <c r="Z682" s="248"/>
      <c r="AA682" s="248"/>
      <c r="AB682" s="248"/>
      <c r="AC682" s="248"/>
      <c r="AD682" s="248"/>
      <c r="AE682" s="248"/>
      <c r="AF682" s="248"/>
      <c r="AG682" s="248"/>
      <c r="AH682" s="248"/>
      <c r="AI682" s="248"/>
      <c r="AJ682" s="248"/>
      <c r="AK682" s="248"/>
      <c r="AL682" s="248"/>
      <c r="AM682" s="248"/>
      <c r="AN682" s="248"/>
      <c r="AO682" s="248"/>
      <c r="AP682" s="248"/>
      <c r="AQ682" s="248"/>
      <c r="AR682" s="248"/>
      <c r="AS682" s="248"/>
      <c r="AT682" s="248"/>
      <c r="AU682" s="248"/>
      <c r="AV682" s="248"/>
      <c r="AW682" s="248"/>
      <c r="AX682" s="248"/>
      <c r="AY682" s="248"/>
      <c r="AZ682" s="248"/>
      <c r="BA682" s="248"/>
      <c r="BB682" s="248"/>
      <c r="BC682" s="248"/>
      <c r="BD682" s="248"/>
      <c r="BE682" s="248"/>
      <c r="BF682" s="248"/>
      <c r="BG682" s="248"/>
      <c r="BH682" s="248"/>
      <c r="BI682" s="248"/>
      <c r="BJ682" s="248"/>
      <c r="BK682" s="248"/>
      <c r="BL682" s="248"/>
      <c r="BM682" s="248"/>
      <c r="BN682" s="248"/>
      <c r="BO682" s="248"/>
      <c r="BP682" s="248"/>
      <c r="BQ682" s="248"/>
      <c r="BR682" s="248"/>
      <c r="BS682" s="248"/>
      <c r="BT682" s="248"/>
      <c r="BU682" s="248"/>
      <c r="BV682" s="248"/>
      <c r="BW682" s="248"/>
      <c r="BX682" s="248"/>
      <c r="BY682" s="248"/>
    </row>
    <row r="683" spans="1:77" ht="12" customHeight="1" x14ac:dyDescent="0.25">
      <c r="A683" s="225"/>
      <c r="B683" s="225"/>
      <c r="C683" s="225"/>
      <c r="D683" s="381"/>
      <c r="E683" s="381"/>
      <c r="F683" s="381"/>
      <c r="G683" s="381"/>
      <c r="H683" s="381"/>
      <c r="I683" s="248"/>
      <c r="J683" s="248"/>
      <c r="K683" s="248"/>
      <c r="L683" s="248"/>
      <c r="M683" s="248"/>
      <c r="N683" s="248"/>
      <c r="O683" s="248"/>
      <c r="P683" s="248"/>
      <c r="Q683" s="248"/>
      <c r="R683" s="248"/>
      <c r="S683" s="248"/>
      <c r="T683" s="248"/>
      <c r="U683" s="248"/>
      <c r="V683" s="248"/>
      <c r="W683" s="248"/>
      <c r="X683" s="248"/>
      <c r="Y683" s="248"/>
      <c r="Z683" s="248"/>
      <c r="AA683" s="248"/>
      <c r="AB683" s="248"/>
      <c r="AC683" s="248"/>
      <c r="AD683" s="248"/>
      <c r="AE683" s="248"/>
      <c r="AF683" s="248"/>
      <c r="AG683" s="248"/>
      <c r="AH683" s="248"/>
      <c r="AI683" s="248"/>
      <c r="AJ683" s="248"/>
      <c r="AK683" s="248"/>
      <c r="AL683" s="248"/>
      <c r="AM683" s="248"/>
      <c r="AN683" s="248"/>
      <c r="AO683" s="248"/>
      <c r="AP683" s="248"/>
      <c r="AQ683" s="248"/>
      <c r="AR683" s="248"/>
      <c r="AS683" s="248"/>
      <c r="AT683" s="248"/>
      <c r="AU683" s="248"/>
      <c r="AV683" s="248"/>
      <c r="AW683" s="248"/>
      <c r="AX683" s="248"/>
      <c r="AY683" s="248"/>
      <c r="AZ683" s="248"/>
      <c r="BA683" s="248"/>
      <c r="BB683" s="248"/>
      <c r="BC683" s="248"/>
      <c r="BD683" s="248"/>
      <c r="BE683" s="248"/>
      <c r="BF683" s="248"/>
      <c r="BG683" s="248"/>
      <c r="BH683" s="248"/>
      <c r="BI683" s="248"/>
      <c r="BJ683" s="248"/>
      <c r="BK683" s="248"/>
      <c r="BL683" s="248"/>
      <c r="BM683" s="248"/>
      <c r="BN683" s="248"/>
      <c r="BO683" s="248"/>
      <c r="BP683" s="248"/>
      <c r="BQ683" s="248"/>
      <c r="BR683" s="248"/>
      <c r="BS683" s="248"/>
      <c r="BT683" s="248"/>
      <c r="BU683" s="248"/>
      <c r="BV683" s="248"/>
      <c r="BW683" s="248"/>
      <c r="BX683" s="248"/>
      <c r="BY683" s="248"/>
    </row>
    <row r="684" spans="1:77" ht="12" customHeight="1" x14ac:dyDescent="0.25">
      <c r="A684" s="225"/>
      <c r="B684" s="225"/>
      <c r="C684" s="225"/>
      <c r="D684" s="381"/>
      <c r="E684" s="381"/>
      <c r="F684" s="381"/>
      <c r="G684" s="381"/>
      <c r="H684" s="381"/>
      <c r="I684" s="248"/>
      <c r="J684" s="248"/>
      <c r="K684" s="248"/>
      <c r="L684" s="248"/>
      <c r="M684" s="248"/>
      <c r="N684" s="248"/>
      <c r="O684" s="248"/>
      <c r="P684" s="248"/>
      <c r="Q684" s="248"/>
      <c r="R684" s="248"/>
      <c r="S684" s="248"/>
      <c r="T684" s="248"/>
      <c r="U684" s="248"/>
      <c r="V684" s="248"/>
      <c r="W684" s="248"/>
      <c r="X684" s="248"/>
      <c r="Y684" s="248"/>
      <c r="Z684" s="248"/>
      <c r="AA684" s="248"/>
      <c r="AB684" s="248"/>
      <c r="AC684" s="248"/>
      <c r="AD684" s="248"/>
      <c r="AE684" s="248"/>
      <c r="AF684" s="248"/>
      <c r="AG684" s="248"/>
      <c r="AH684" s="248"/>
      <c r="AI684" s="248"/>
      <c r="AJ684" s="248"/>
      <c r="AK684" s="248"/>
      <c r="AL684" s="248"/>
      <c r="AM684" s="248"/>
      <c r="AN684" s="248"/>
      <c r="AO684" s="248"/>
      <c r="AP684" s="248"/>
      <c r="AQ684" s="248"/>
      <c r="AR684" s="248"/>
      <c r="AS684" s="248"/>
      <c r="AT684" s="248"/>
      <c r="AU684" s="248"/>
      <c r="AV684" s="248"/>
      <c r="AW684" s="248"/>
      <c r="AX684" s="248"/>
      <c r="AY684" s="248"/>
      <c r="AZ684" s="248"/>
      <c r="BA684" s="248"/>
      <c r="BB684" s="248"/>
      <c r="BC684" s="248"/>
      <c r="BD684" s="248"/>
      <c r="BE684" s="248"/>
      <c r="BF684" s="248"/>
      <c r="BG684" s="248"/>
      <c r="BH684" s="248"/>
      <c r="BI684" s="248"/>
      <c r="BJ684" s="248"/>
      <c r="BK684" s="248"/>
      <c r="BL684" s="248"/>
      <c r="BM684" s="248"/>
      <c r="BN684" s="248"/>
      <c r="BO684" s="248"/>
      <c r="BP684" s="248"/>
      <c r="BQ684" s="248"/>
      <c r="BR684" s="248"/>
      <c r="BS684" s="248"/>
      <c r="BT684" s="248"/>
      <c r="BU684" s="248"/>
      <c r="BV684" s="248"/>
      <c r="BW684" s="248"/>
      <c r="BX684" s="248"/>
      <c r="BY684" s="248"/>
    </row>
    <row r="685" spans="1:77" ht="12" customHeight="1" x14ac:dyDescent="0.25">
      <c r="A685" s="225"/>
      <c r="B685" s="225"/>
      <c r="C685" s="225"/>
      <c r="D685" s="381"/>
      <c r="E685" s="381"/>
      <c r="F685" s="381"/>
      <c r="G685" s="381"/>
      <c r="H685" s="381"/>
      <c r="I685" s="248"/>
      <c r="J685" s="248"/>
      <c r="K685" s="248"/>
      <c r="L685" s="248"/>
      <c r="M685" s="248"/>
      <c r="N685" s="248"/>
      <c r="O685" s="248"/>
      <c r="P685" s="248"/>
      <c r="Q685" s="248"/>
      <c r="R685" s="248"/>
      <c r="S685" s="248"/>
      <c r="T685" s="248"/>
      <c r="U685" s="248"/>
      <c r="V685" s="248"/>
      <c r="W685" s="248"/>
      <c r="X685" s="248"/>
      <c r="Y685" s="248"/>
      <c r="Z685" s="248"/>
      <c r="AA685" s="248"/>
      <c r="AB685" s="248"/>
      <c r="AC685" s="248"/>
      <c r="AD685" s="248"/>
      <c r="AE685" s="248"/>
      <c r="AF685" s="248"/>
      <c r="AG685" s="248"/>
      <c r="AH685" s="248"/>
      <c r="AI685" s="248"/>
      <c r="AJ685" s="248"/>
      <c r="AK685" s="248"/>
      <c r="AL685" s="248"/>
      <c r="AM685" s="248"/>
      <c r="AN685" s="248"/>
      <c r="AO685" s="248"/>
      <c r="AP685" s="248"/>
      <c r="AQ685" s="248"/>
      <c r="AR685" s="248"/>
      <c r="AS685" s="248"/>
      <c r="AT685" s="248"/>
      <c r="AU685" s="248"/>
      <c r="AV685" s="248"/>
      <c r="AW685" s="248"/>
      <c r="AX685" s="248"/>
      <c r="AY685" s="248"/>
      <c r="AZ685" s="248"/>
      <c r="BA685" s="248"/>
      <c r="BB685" s="248"/>
      <c r="BC685" s="248"/>
      <c r="BD685" s="248"/>
      <c r="BE685" s="248"/>
      <c r="BF685" s="248"/>
      <c r="BG685" s="248"/>
      <c r="BH685" s="248"/>
      <c r="BI685" s="248"/>
      <c r="BJ685" s="248"/>
      <c r="BK685" s="248"/>
      <c r="BL685" s="248"/>
      <c r="BM685" s="248"/>
      <c r="BN685" s="248"/>
      <c r="BO685" s="248"/>
      <c r="BP685" s="248"/>
      <c r="BQ685" s="248"/>
      <c r="BR685" s="248"/>
      <c r="BS685" s="248"/>
      <c r="BT685" s="248"/>
      <c r="BU685" s="248"/>
      <c r="BV685" s="248"/>
      <c r="BW685" s="248"/>
      <c r="BX685" s="248"/>
      <c r="BY685" s="248"/>
    </row>
    <row r="686" spans="1:77" ht="12" customHeight="1" x14ac:dyDescent="0.25">
      <c r="A686" s="225"/>
      <c r="B686" s="225"/>
      <c r="C686" s="225"/>
      <c r="D686" s="381"/>
      <c r="E686" s="381"/>
      <c r="F686" s="381"/>
      <c r="G686" s="381"/>
      <c r="H686" s="381"/>
      <c r="I686" s="248"/>
      <c r="J686" s="248"/>
      <c r="K686" s="248"/>
      <c r="L686" s="248"/>
      <c r="M686" s="248"/>
      <c r="N686" s="248"/>
      <c r="O686" s="248"/>
      <c r="P686" s="248"/>
      <c r="Q686" s="248"/>
      <c r="R686" s="248"/>
      <c r="S686" s="248"/>
      <c r="T686" s="248"/>
      <c r="U686" s="248"/>
      <c r="V686" s="248"/>
      <c r="W686" s="248"/>
      <c r="X686" s="248"/>
      <c r="Y686" s="248"/>
      <c r="Z686" s="248"/>
      <c r="AA686" s="248"/>
      <c r="AB686" s="248"/>
      <c r="AC686" s="248"/>
      <c r="AD686" s="248"/>
      <c r="AE686" s="248"/>
      <c r="AF686" s="248"/>
      <c r="AG686" s="248"/>
      <c r="AH686" s="248"/>
      <c r="AI686" s="248"/>
      <c r="AJ686" s="248"/>
      <c r="AK686" s="248"/>
      <c r="AL686" s="248"/>
      <c r="AM686" s="248"/>
      <c r="AN686" s="248"/>
      <c r="AO686" s="248"/>
      <c r="AP686" s="248"/>
      <c r="AQ686" s="248"/>
      <c r="AR686" s="248"/>
      <c r="AS686" s="248"/>
      <c r="AT686" s="248"/>
      <c r="AU686" s="248"/>
      <c r="AV686" s="248"/>
      <c r="AW686" s="248"/>
      <c r="AX686" s="248"/>
      <c r="AY686" s="248"/>
      <c r="AZ686" s="248"/>
      <c r="BA686" s="248"/>
      <c r="BB686" s="248"/>
      <c r="BC686" s="248"/>
      <c r="BD686" s="248"/>
      <c r="BE686" s="248"/>
      <c r="BF686" s="248"/>
      <c r="BG686" s="248"/>
      <c r="BH686" s="248"/>
      <c r="BI686" s="248"/>
      <c r="BJ686" s="248"/>
      <c r="BK686" s="248"/>
      <c r="BL686" s="248"/>
      <c r="BM686" s="248"/>
      <c r="BN686" s="248"/>
      <c r="BO686" s="248"/>
      <c r="BP686" s="248"/>
      <c r="BQ686" s="248"/>
      <c r="BR686" s="248"/>
      <c r="BS686" s="248"/>
      <c r="BT686" s="248"/>
      <c r="BU686" s="248"/>
      <c r="BV686" s="248"/>
      <c r="BW686" s="248"/>
      <c r="BX686" s="248"/>
      <c r="BY686" s="248"/>
    </row>
    <row r="687" spans="1:77" ht="12" customHeight="1" x14ac:dyDescent="0.25">
      <c r="A687" s="225"/>
      <c r="B687" s="225"/>
      <c r="C687" s="225"/>
      <c r="D687" s="381"/>
      <c r="E687" s="381"/>
      <c r="F687" s="381"/>
      <c r="G687" s="381"/>
      <c r="H687" s="381"/>
      <c r="I687" s="248"/>
      <c r="J687" s="248"/>
      <c r="K687" s="248"/>
      <c r="L687" s="248"/>
      <c r="M687" s="248"/>
      <c r="N687" s="248"/>
      <c r="O687" s="248"/>
      <c r="P687" s="248"/>
      <c r="Q687" s="248"/>
      <c r="R687" s="248"/>
      <c r="S687" s="248"/>
      <c r="T687" s="248"/>
      <c r="U687" s="248"/>
      <c r="V687" s="248"/>
      <c r="W687" s="248"/>
      <c r="X687" s="248"/>
      <c r="Y687" s="248"/>
      <c r="Z687" s="248"/>
      <c r="AA687" s="248"/>
      <c r="AB687" s="248"/>
      <c r="AC687" s="248"/>
      <c r="AD687" s="248"/>
      <c r="AE687" s="248"/>
      <c r="AF687" s="248"/>
      <c r="AG687" s="248"/>
      <c r="AH687" s="248"/>
      <c r="AI687" s="248"/>
      <c r="AJ687" s="248"/>
      <c r="AK687" s="248"/>
      <c r="AL687" s="248"/>
      <c r="AM687" s="248"/>
      <c r="AN687" s="248"/>
      <c r="AO687" s="248"/>
      <c r="AP687" s="248"/>
      <c r="AQ687" s="248"/>
      <c r="AR687" s="248"/>
      <c r="AS687" s="248"/>
      <c r="AT687" s="248"/>
      <c r="AU687" s="248"/>
      <c r="AV687" s="248"/>
      <c r="AW687" s="248"/>
      <c r="AX687" s="248"/>
      <c r="AY687" s="248"/>
      <c r="AZ687" s="248"/>
      <c r="BA687" s="248"/>
      <c r="BB687" s="248"/>
      <c r="BC687" s="248"/>
      <c r="BD687" s="248"/>
      <c r="BE687" s="248"/>
      <c r="BF687" s="248"/>
      <c r="BG687" s="248"/>
      <c r="BH687" s="248"/>
      <c r="BI687" s="248"/>
      <c r="BJ687" s="248"/>
      <c r="BK687" s="248"/>
      <c r="BL687" s="248"/>
      <c r="BM687" s="248"/>
      <c r="BN687" s="248"/>
      <c r="BO687" s="248"/>
      <c r="BP687" s="248"/>
      <c r="BQ687" s="248"/>
      <c r="BR687" s="248"/>
      <c r="BS687" s="248"/>
      <c r="BT687" s="248"/>
      <c r="BU687" s="248"/>
      <c r="BV687" s="248"/>
      <c r="BW687" s="248"/>
      <c r="BX687" s="248"/>
      <c r="BY687" s="248"/>
    </row>
    <row r="688" spans="1:77" ht="12" customHeight="1" x14ac:dyDescent="0.25">
      <c r="A688" s="225"/>
      <c r="B688" s="225"/>
      <c r="C688" s="225"/>
      <c r="D688" s="381"/>
      <c r="E688" s="381"/>
      <c r="F688" s="381"/>
      <c r="G688" s="381"/>
      <c r="H688" s="381"/>
      <c r="I688" s="248"/>
      <c r="J688" s="248"/>
      <c r="K688" s="248"/>
      <c r="L688" s="248"/>
      <c r="M688" s="248"/>
      <c r="N688" s="248"/>
      <c r="O688" s="248"/>
      <c r="P688" s="248"/>
      <c r="Q688" s="248"/>
      <c r="R688" s="248"/>
      <c r="S688" s="248"/>
      <c r="T688" s="248"/>
      <c r="U688" s="248"/>
      <c r="V688" s="248"/>
      <c r="W688" s="248"/>
      <c r="X688" s="248"/>
      <c r="Y688" s="248"/>
      <c r="Z688" s="248"/>
      <c r="AA688" s="248"/>
      <c r="AB688" s="248"/>
      <c r="AC688" s="248"/>
      <c r="AD688" s="248"/>
      <c r="AE688" s="248"/>
      <c r="AF688" s="248"/>
      <c r="AG688" s="248"/>
      <c r="AH688" s="248"/>
      <c r="AI688" s="248"/>
      <c r="AJ688" s="248"/>
      <c r="AK688" s="248"/>
      <c r="AL688" s="248"/>
      <c r="AM688" s="248"/>
      <c r="AN688" s="248"/>
      <c r="AO688" s="248"/>
      <c r="AP688" s="248"/>
      <c r="AQ688" s="248"/>
      <c r="AR688" s="248"/>
      <c r="AS688" s="248"/>
      <c r="AT688" s="248"/>
      <c r="AU688" s="248"/>
      <c r="AV688" s="248"/>
      <c r="AW688" s="248"/>
      <c r="AX688" s="248"/>
      <c r="AY688" s="248"/>
      <c r="AZ688" s="248"/>
      <c r="BA688" s="248"/>
      <c r="BB688" s="248"/>
      <c r="BC688" s="248"/>
      <c r="BD688" s="248"/>
      <c r="BE688" s="248"/>
      <c r="BF688" s="248"/>
      <c r="BG688" s="248"/>
      <c r="BH688" s="248"/>
      <c r="BI688" s="248"/>
      <c r="BJ688" s="248"/>
      <c r="BK688" s="248"/>
      <c r="BL688" s="248"/>
      <c r="BM688" s="248"/>
      <c r="BN688" s="248"/>
      <c r="BO688" s="248"/>
      <c r="BP688" s="248"/>
      <c r="BQ688" s="248"/>
      <c r="BR688" s="248"/>
      <c r="BS688" s="248"/>
      <c r="BT688" s="248"/>
      <c r="BU688" s="248"/>
      <c r="BV688" s="248"/>
      <c r="BW688" s="248"/>
      <c r="BX688" s="248"/>
      <c r="BY688" s="248"/>
    </row>
    <row r="689" spans="1:77" ht="12" customHeight="1" x14ac:dyDescent="0.25">
      <c r="A689" s="225"/>
      <c r="B689" s="225"/>
      <c r="C689" s="225"/>
      <c r="D689" s="381"/>
      <c r="E689" s="381"/>
      <c r="F689" s="381"/>
      <c r="G689" s="381"/>
      <c r="H689" s="381"/>
      <c r="I689" s="248"/>
      <c r="J689" s="248"/>
      <c r="K689" s="248"/>
      <c r="L689" s="248"/>
      <c r="M689" s="248"/>
      <c r="N689" s="248"/>
      <c r="O689" s="248"/>
      <c r="P689" s="248"/>
      <c r="Q689" s="248"/>
      <c r="R689" s="248"/>
      <c r="S689" s="248"/>
      <c r="T689" s="248"/>
      <c r="U689" s="248"/>
      <c r="V689" s="248"/>
      <c r="W689" s="248"/>
      <c r="X689" s="248"/>
      <c r="Y689" s="248"/>
      <c r="Z689" s="248"/>
      <c r="AA689" s="248"/>
      <c r="AB689" s="248"/>
      <c r="AC689" s="248"/>
      <c r="AD689" s="248"/>
      <c r="AE689" s="248"/>
      <c r="AF689" s="248"/>
      <c r="AG689" s="248"/>
      <c r="AH689" s="248"/>
      <c r="AI689" s="248"/>
      <c r="AJ689" s="248"/>
      <c r="AK689" s="248"/>
      <c r="AL689" s="248"/>
      <c r="AM689" s="248"/>
      <c r="AN689" s="248"/>
      <c r="AO689" s="248"/>
      <c r="AP689" s="248"/>
      <c r="AQ689" s="248"/>
      <c r="AR689" s="248"/>
      <c r="AS689" s="248"/>
      <c r="AT689" s="248"/>
      <c r="AU689" s="248"/>
      <c r="AV689" s="248"/>
      <c r="AW689" s="248"/>
      <c r="AX689" s="248"/>
      <c r="AY689" s="248"/>
      <c r="AZ689" s="248"/>
      <c r="BA689" s="248"/>
      <c r="BB689" s="248"/>
      <c r="BC689" s="248"/>
      <c r="BD689" s="248"/>
      <c r="BE689" s="248"/>
      <c r="BF689" s="248"/>
      <c r="BG689" s="248"/>
      <c r="BH689" s="248"/>
      <c r="BI689" s="248"/>
      <c r="BJ689" s="248"/>
      <c r="BK689" s="248"/>
      <c r="BL689" s="248"/>
      <c r="BM689" s="248"/>
      <c r="BN689" s="248"/>
      <c r="BO689" s="248"/>
      <c r="BP689" s="248"/>
      <c r="BQ689" s="248"/>
      <c r="BR689" s="248"/>
      <c r="BS689" s="248"/>
      <c r="BT689" s="248"/>
      <c r="BU689" s="248"/>
      <c r="BV689" s="248"/>
      <c r="BW689" s="248"/>
      <c r="BX689" s="248"/>
      <c r="BY689" s="248"/>
    </row>
    <row r="690" spans="1:77" ht="12" customHeight="1" x14ac:dyDescent="0.25">
      <c r="A690" s="225"/>
      <c r="B690" s="225"/>
      <c r="C690" s="225"/>
      <c r="D690" s="381"/>
      <c r="E690" s="381"/>
      <c r="F690" s="381"/>
      <c r="G690" s="381"/>
      <c r="H690" s="381"/>
      <c r="I690" s="248"/>
      <c r="J690" s="248"/>
      <c r="K690" s="248"/>
      <c r="L690" s="248"/>
      <c r="M690" s="248"/>
      <c r="N690" s="248"/>
      <c r="O690" s="248"/>
      <c r="P690" s="248"/>
      <c r="Q690" s="248"/>
      <c r="R690" s="248"/>
      <c r="S690" s="248"/>
      <c r="T690" s="248"/>
      <c r="U690" s="248"/>
      <c r="V690" s="248"/>
      <c r="W690" s="248"/>
      <c r="X690" s="248"/>
      <c r="Y690" s="248"/>
      <c r="Z690" s="248"/>
      <c r="AA690" s="248"/>
      <c r="AB690" s="248"/>
      <c r="AC690" s="248"/>
      <c r="AD690" s="248"/>
      <c r="AE690" s="248"/>
      <c r="AF690" s="248"/>
      <c r="AG690" s="248"/>
      <c r="AH690" s="248"/>
      <c r="AI690" s="248"/>
      <c r="AJ690" s="248"/>
      <c r="AK690" s="248"/>
      <c r="AL690" s="248"/>
      <c r="AM690" s="248"/>
      <c r="AN690" s="248"/>
      <c r="AO690" s="248"/>
      <c r="AP690" s="248"/>
      <c r="AQ690" s="248"/>
      <c r="AR690" s="248"/>
      <c r="AS690" s="248"/>
      <c r="AT690" s="248"/>
      <c r="AU690" s="248"/>
      <c r="AV690" s="248"/>
      <c r="AW690" s="248"/>
      <c r="AX690" s="248"/>
      <c r="AY690" s="248"/>
      <c r="AZ690" s="248"/>
      <c r="BA690" s="248"/>
      <c r="BB690" s="248"/>
      <c r="BC690" s="248"/>
      <c r="BD690" s="248"/>
      <c r="BE690" s="248"/>
      <c r="BF690" s="248"/>
      <c r="BG690" s="248"/>
      <c r="BH690" s="248"/>
      <c r="BI690" s="248"/>
      <c r="BJ690" s="248"/>
      <c r="BK690" s="248"/>
      <c r="BL690" s="248"/>
      <c r="BM690" s="248"/>
      <c r="BN690" s="248"/>
      <c r="BO690" s="248"/>
      <c r="BP690" s="248"/>
      <c r="BQ690" s="248"/>
      <c r="BR690" s="248"/>
      <c r="BS690" s="248"/>
      <c r="BT690" s="248"/>
      <c r="BU690" s="248"/>
      <c r="BV690" s="248"/>
      <c r="BW690" s="248"/>
      <c r="BX690" s="248"/>
      <c r="BY690" s="248"/>
    </row>
    <row r="691" spans="1:77" ht="12" customHeight="1" x14ac:dyDescent="0.25">
      <c r="A691" s="225"/>
      <c r="B691" s="225"/>
      <c r="C691" s="225"/>
      <c r="D691" s="381"/>
      <c r="E691" s="381"/>
      <c r="F691" s="381"/>
      <c r="G691" s="381"/>
      <c r="H691" s="381"/>
      <c r="I691" s="248"/>
      <c r="J691" s="248"/>
      <c r="K691" s="248"/>
      <c r="L691" s="248"/>
      <c r="M691" s="248"/>
      <c r="N691" s="248"/>
      <c r="O691" s="248"/>
      <c r="P691" s="248"/>
      <c r="Q691" s="248"/>
      <c r="R691" s="248"/>
      <c r="S691" s="248"/>
      <c r="T691" s="248"/>
      <c r="U691" s="248"/>
      <c r="V691" s="248"/>
      <c r="W691" s="248"/>
      <c r="X691" s="248"/>
      <c r="Y691" s="248"/>
      <c r="Z691" s="248"/>
      <c r="AA691" s="248"/>
      <c r="AB691" s="248"/>
      <c r="AC691" s="248"/>
      <c r="AD691" s="248"/>
      <c r="AE691" s="248"/>
      <c r="AF691" s="248"/>
      <c r="AG691" s="248"/>
      <c r="AH691" s="248"/>
      <c r="AI691" s="248"/>
      <c r="AJ691" s="248"/>
      <c r="AK691" s="248"/>
      <c r="AL691" s="248"/>
      <c r="AM691" s="248"/>
      <c r="AN691" s="248"/>
      <c r="AO691" s="248"/>
      <c r="AP691" s="248"/>
      <c r="AQ691" s="248"/>
      <c r="AR691" s="248"/>
      <c r="AS691" s="248"/>
      <c r="AT691" s="248"/>
      <c r="AU691" s="248"/>
      <c r="AV691" s="248"/>
      <c r="AW691" s="248"/>
      <c r="AX691" s="248"/>
      <c r="AY691" s="248"/>
      <c r="AZ691" s="248"/>
      <c r="BA691" s="248"/>
      <c r="BB691" s="248"/>
      <c r="BC691" s="248"/>
      <c r="BD691" s="248"/>
      <c r="BE691" s="248"/>
      <c r="BF691" s="248"/>
      <c r="BG691" s="248"/>
      <c r="BH691" s="248"/>
      <c r="BI691" s="248"/>
      <c r="BJ691" s="248"/>
      <c r="BK691" s="248"/>
      <c r="BL691" s="248"/>
      <c r="BM691" s="248"/>
      <c r="BN691" s="248"/>
      <c r="BO691" s="248"/>
      <c r="BP691" s="248"/>
      <c r="BQ691" s="248"/>
      <c r="BR691" s="248"/>
      <c r="BS691" s="248"/>
      <c r="BT691" s="248"/>
      <c r="BU691" s="248"/>
      <c r="BV691" s="248"/>
      <c r="BW691" s="248"/>
      <c r="BX691" s="248"/>
      <c r="BY691" s="248"/>
    </row>
    <row r="692" spans="1:77" ht="12" customHeight="1" x14ac:dyDescent="0.25">
      <c r="A692" s="225"/>
      <c r="B692" s="225"/>
      <c r="C692" s="225"/>
      <c r="D692" s="381"/>
      <c r="E692" s="381"/>
      <c r="F692" s="381"/>
      <c r="G692" s="381"/>
      <c r="H692" s="381"/>
      <c r="I692" s="248"/>
      <c r="J692" s="248"/>
      <c r="K692" s="248"/>
      <c r="L692" s="248"/>
      <c r="M692" s="248"/>
      <c r="N692" s="248"/>
      <c r="O692" s="248"/>
      <c r="P692" s="248"/>
      <c r="Q692" s="248"/>
      <c r="R692" s="248"/>
      <c r="S692" s="248"/>
      <c r="T692" s="248"/>
      <c r="U692" s="248"/>
      <c r="V692" s="248"/>
      <c r="W692" s="248"/>
      <c r="X692" s="248"/>
      <c r="Y692" s="248"/>
      <c r="Z692" s="248"/>
      <c r="AA692" s="248"/>
      <c r="AB692" s="248"/>
      <c r="AC692" s="248"/>
      <c r="AD692" s="248"/>
      <c r="AE692" s="248"/>
      <c r="AF692" s="248"/>
      <c r="AG692" s="248"/>
      <c r="AH692" s="248"/>
      <c r="AI692" s="248"/>
      <c r="AJ692" s="248"/>
      <c r="AK692" s="248"/>
      <c r="AL692" s="248"/>
      <c r="AM692" s="248"/>
      <c r="AN692" s="248"/>
      <c r="AO692" s="248"/>
      <c r="AP692" s="248"/>
      <c r="AQ692" s="248"/>
      <c r="AR692" s="248"/>
      <c r="AS692" s="248"/>
      <c r="AT692" s="248"/>
      <c r="AU692" s="248"/>
      <c r="AV692" s="248"/>
      <c r="AW692" s="248"/>
      <c r="AX692" s="248"/>
      <c r="AY692" s="248"/>
      <c r="AZ692" s="248"/>
      <c r="BA692" s="248"/>
      <c r="BB692" s="248"/>
      <c r="BC692" s="248"/>
      <c r="BD692" s="248"/>
      <c r="BE692" s="248"/>
      <c r="BF692" s="248"/>
      <c r="BG692" s="248"/>
      <c r="BH692" s="248"/>
      <c r="BI692" s="248"/>
      <c r="BJ692" s="248"/>
      <c r="BK692" s="248"/>
      <c r="BL692" s="248"/>
      <c r="BM692" s="248"/>
      <c r="BN692" s="248"/>
      <c r="BO692" s="248"/>
      <c r="BP692" s="248"/>
      <c r="BQ692" s="248"/>
      <c r="BR692" s="248"/>
      <c r="BS692" s="248"/>
      <c r="BT692" s="248"/>
      <c r="BU692" s="248"/>
      <c r="BV692" s="248"/>
      <c r="BW692" s="248"/>
      <c r="BX692" s="248"/>
      <c r="BY692" s="248"/>
    </row>
    <row r="693" spans="1:77" ht="12" customHeight="1" x14ac:dyDescent="0.25">
      <c r="A693" s="225"/>
      <c r="B693" s="225"/>
      <c r="C693" s="225"/>
      <c r="D693" s="381"/>
      <c r="E693" s="381"/>
      <c r="F693" s="381"/>
      <c r="G693" s="381"/>
      <c r="H693" s="381"/>
      <c r="I693" s="248"/>
      <c r="J693" s="248"/>
      <c r="K693" s="248"/>
      <c r="L693" s="248"/>
      <c r="M693" s="248"/>
      <c r="N693" s="248"/>
      <c r="O693" s="248"/>
      <c r="P693" s="248"/>
      <c r="Q693" s="248"/>
      <c r="R693" s="248"/>
      <c r="S693" s="248"/>
      <c r="T693" s="248"/>
      <c r="U693" s="248"/>
      <c r="V693" s="248"/>
      <c r="W693" s="248"/>
      <c r="X693" s="248"/>
      <c r="Y693" s="248"/>
      <c r="Z693" s="248"/>
      <c r="AA693" s="248"/>
      <c r="AB693" s="248"/>
      <c r="AC693" s="248"/>
      <c r="AD693" s="248"/>
      <c r="AE693" s="248"/>
      <c r="AF693" s="248"/>
      <c r="AG693" s="248"/>
      <c r="AH693" s="248"/>
      <c r="AI693" s="248"/>
      <c r="AJ693" s="248"/>
      <c r="AK693" s="248"/>
      <c r="AL693" s="248"/>
      <c r="AM693" s="248"/>
      <c r="AN693" s="248"/>
      <c r="AO693" s="248"/>
      <c r="AP693" s="248"/>
      <c r="AQ693" s="248"/>
      <c r="AR693" s="248"/>
      <c r="AS693" s="248"/>
      <c r="AT693" s="248"/>
      <c r="AU693" s="248"/>
      <c r="AV693" s="248"/>
      <c r="AW693" s="248"/>
      <c r="AX693" s="248"/>
      <c r="AY693" s="248"/>
      <c r="AZ693" s="248"/>
      <c r="BA693" s="248"/>
      <c r="BB693" s="248"/>
      <c r="BC693" s="248"/>
      <c r="BD693" s="248"/>
      <c r="BE693" s="248"/>
      <c r="BF693" s="248"/>
      <c r="BG693" s="248"/>
      <c r="BH693" s="248"/>
      <c r="BI693" s="248"/>
      <c r="BJ693" s="248"/>
      <c r="BK693" s="248"/>
      <c r="BL693" s="248"/>
      <c r="BM693" s="248"/>
      <c r="BN693" s="248"/>
      <c r="BO693" s="248"/>
      <c r="BP693" s="248"/>
      <c r="BQ693" s="248"/>
      <c r="BR693" s="248"/>
      <c r="BS693" s="248"/>
      <c r="BT693" s="248"/>
      <c r="BU693" s="248"/>
      <c r="BV693" s="248"/>
      <c r="BW693" s="248"/>
      <c r="BX693" s="248"/>
      <c r="BY693" s="248"/>
    </row>
    <row r="694" spans="1:77" ht="12" customHeight="1" x14ac:dyDescent="0.25">
      <c r="A694" s="225"/>
      <c r="B694" s="225"/>
      <c r="C694" s="225"/>
      <c r="D694" s="381"/>
      <c r="E694" s="381"/>
      <c r="F694" s="381"/>
      <c r="G694" s="381"/>
      <c r="H694" s="381"/>
      <c r="I694" s="248"/>
      <c r="J694" s="248"/>
      <c r="K694" s="248"/>
      <c r="L694" s="248"/>
      <c r="M694" s="248"/>
      <c r="N694" s="248"/>
      <c r="O694" s="248"/>
      <c r="P694" s="248"/>
      <c r="Q694" s="248"/>
      <c r="R694" s="248"/>
      <c r="S694" s="248"/>
      <c r="T694" s="248"/>
      <c r="U694" s="248"/>
      <c r="V694" s="248"/>
      <c r="W694" s="248"/>
      <c r="X694" s="248"/>
      <c r="Y694" s="248"/>
      <c r="Z694" s="248"/>
      <c r="AA694" s="248"/>
      <c r="AB694" s="248"/>
      <c r="AC694" s="248"/>
      <c r="AD694" s="248"/>
      <c r="AE694" s="248"/>
      <c r="AF694" s="248"/>
      <c r="AG694" s="248"/>
      <c r="AH694" s="248"/>
      <c r="AI694" s="248"/>
      <c r="AJ694" s="248"/>
      <c r="AK694" s="248"/>
      <c r="AL694" s="248"/>
      <c r="AM694" s="248"/>
      <c r="AN694" s="248"/>
      <c r="AO694" s="248"/>
      <c r="AP694" s="248"/>
      <c r="AQ694" s="248"/>
      <c r="AR694" s="248"/>
      <c r="AS694" s="248"/>
      <c r="AT694" s="248"/>
      <c r="AU694" s="248"/>
      <c r="AV694" s="248"/>
      <c r="AW694" s="248"/>
      <c r="AX694" s="248"/>
      <c r="AY694" s="248"/>
      <c r="AZ694" s="248"/>
      <c r="BA694" s="248"/>
      <c r="BB694" s="248"/>
      <c r="BC694" s="248"/>
      <c r="BD694" s="248"/>
      <c r="BE694" s="248"/>
      <c r="BF694" s="248"/>
      <c r="BG694" s="248"/>
      <c r="BH694" s="248"/>
      <c r="BI694" s="248"/>
      <c r="BJ694" s="248"/>
      <c r="BK694" s="248"/>
      <c r="BL694" s="248"/>
      <c r="BM694" s="248"/>
      <c r="BN694" s="248"/>
      <c r="BO694" s="248"/>
      <c r="BP694" s="248"/>
      <c r="BQ694" s="248"/>
      <c r="BR694" s="248"/>
      <c r="BS694" s="248"/>
      <c r="BT694" s="248"/>
      <c r="BU694" s="248"/>
      <c r="BV694" s="248"/>
      <c r="BW694" s="248"/>
      <c r="BX694" s="248"/>
      <c r="BY694" s="248"/>
    </row>
    <row r="695" spans="1:77" ht="12" customHeight="1" x14ac:dyDescent="0.25">
      <c r="A695" s="225"/>
      <c r="B695" s="225"/>
      <c r="C695" s="225"/>
      <c r="D695" s="381"/>
      <c r="E695" s="381"/>
      <c r="F695" s="381"/>
      <c r="G695" s="381"/>
      <c r="H695" s="381"/>
      <c r="I695" s="248"/>
      <c r="J695" s="248"/>
      <c r="K695" s="248"/>
      <c r="L695" s="248"/>
      <c r="M695" s="248"/>
      <c r="N695" s="248"/>
      <c r="O695" s="248"/>
      <c r="P695" s="248"/>
      <c r="Q695" s="248"/>
      <c r="R695" s="248"/>
      <c r="S695" s="248"/>
      <c r="T695" s="248"/>
      <c r="U695" s="248"/>
      <c r="V695" s="248"/>
      <c r="W695" s="248"/>
      <c r="X695" s="248"/>
      <c r="Y695" s="248"/>
      <c r="Z695" s="248"/>
      <c r="AA695" s="248"/>
      <c r="AB695" s="248"/>
      <c r="AC695" s="248"/>
      <c r="AD695" s="248"/>
      <c r="AE695" s="248"/>
      <c r="AF695" s="248"/>
      <c r="AG695" s="248"/>
      <c r="AH695" s="248"/>
      <c r="AI695" s="248"/>
      <c r="AJ695" s="248"/>
      <c r="AK695" s="248"/>
      <c r="AL695" s="248"/>
      <c r="AM695" s="248"/>
      <c r="AN695" s="248"/>
      <c r="AO695" s="248"/>
      <c r="AP695" s="248"/>
      <c r="AQ695" s="248"/>
      <c r="AR695" s="248"/>
      <c r="AS695" s="248"/>
      <c r="AT695" s="248"/>
      <c r="AU695" s="248"/>
      <c r="AV695" s="248"/>
      <c r="AW695" s="248"/>
      <c r="AX695" s="248"/>
      <c r="AY695" s="248"/>
      <c r="AZ695" s="248"/>
      <c r="BA695" s="248"/>
      <c r="BB695" s="248"/>
      <c r="BC695" s="248"/>
      <c r="BD695" s="248"/>
      <c r="BE695" s="248"/>
      <c r="BF695" s="248"/>
      <c r="BG695" s="248"/>
      <c r="BH695" s="248"/>
      <c r="BI695" s="248"/>
      <c r="BJ695" s="248"/>
      <c r="BK695" s="248"/>
      <c r="BL695" s="248"/>
      <c r="BM695" s="248"/>
      <c r="BN695" s="248"/>
      <c r="BO695" s="248"/>
      <c r="BP695" s="248"/>
      <c r="BQ695" s="248"/>
      <c r="BR695" s="248"/>
      <c r="BS695" s="248"/>
      <c r="BT695" s="248"/>
      <c r="BU695" s="248"/>
      <c r="BV695" s="248"/>
      <c r="BW695" s="248"/>
      <c r="BX695" s="248"/>
      <c r="BY695" s="248"/>
    </row>
    <row r="696" spans="1:77" ht="12" customHeight="1" x14ac:dyDescent="0.25">
      <c r="A696" s="225"/>
      <c r="B696" s="225"/>
      <c r="C696" s="225"/>
      <c r="D696" s="381"/>
      <c r="E696" s="381"/>
      <c r="F696" s="381"/>
      <c r="G696" s="381"/>
      <c r="H696" s="381"/>
      <c r="I696" s="248"/>
      <c r="J696" s="248"/>
      <c r="K696" s="248"/>
      <c r="L696" s="248"/>
      <c r="M696" s="248"/>
      <c r="N696" s="248"/>
      <c r="O696" s="248"/>
      <c r="P696" s="248"/>
      <c r="Q696" s="248"/>
      <c r="R696" s="248"/>
      <c r="S696" s="248"/>
      <c r="T696" s="248"/>
      <c r="U696" s="248"/>
      <c r="V696" s="248"/>
      <c r="W696" s="248"/>
      <c r="X696" s="248"/>
      <c r="Y696" s="248"/>
      <c r="Z696" s="248"/>
      <c r="AA696" s="248"/>
      <c r="AB696" s="248"/>
      <c r="AC696" s="248"/>
      <c r="AD696" s="248"/>
      <c r="AE696" s="248"/>
      <c r="AF696" s="248"/>
      <c r="AG696" s="248"/>
      <c r="AH696" s="248"/>
      <c r="AI696" s="248"/>
      <c r="AJ696" s="248"/>
      <c r="AK696" s="248"/>
      <c r="AL696" s="248"/>
      <c r="AM696" s="248"/>
      <c r="AN696" s="248"/>
      <c r="AO696" s="248"/>
      <c r="AP696" s="248"/>
      <c r="AQ696" s="248"/>
      <c r="AR696" s="248"/>
      <c r="AS696" s="248"/>
      <c r="AT696" s="248"/>
      <c r="AU696" s="248"/>
      <c r="AV696" s="248"/>
      <c r="AW696" s="248"/>
      <c r="AX696" s="248"/>
      <c r="AY696" s="248"/>
      <c r="AZ696" s="248"/>
      <c r="BA696" s="248"/>
      <c r="BB696" s="248"/>
      <c r="BC696" s="248"/>
      <c r="BD696" s="248"/>
      <c r="BE696" s="248"/>
      <c r="BF696" s="248"/>
      <c r="BG696" s="248"/>
      <c r="BH696" s="248"/>
      <c r="BI696" s="248"/>
      <c r="BJ696" s="248"/>
      <c r="BK696" s="248"/>
      <c r="BL696" s="248"/>
      <c r="BM696" s="248"/>
      <c r="BN696" s="248"/>
      <c r="BO696" s="248"/>
      <c r="BP696" s="248"/>
      <c r="BQ696" s="248"/>
      <c r="BR696" s="248"/>
      <c r="BS696" s="248"/>
      <c r="BT696" s="248"/>
      <c r="BU696" s="248"/>
      <c r="BV696" s="248"/>
      <c r="BW696" s="248"/>
      <c r="BX696" s="248"/>
      <c r="BY696" s="248"/>
    </row>
    <row r="697" spans="1:77" ht="12" customHeight="1" x14ac:dyDescent="0.25">
      <c r="A697" s="225"/>
      <c r="B697" s="225"/>
      <c r="C697" s="225"/>
      <c r="D697" s="381"/>
      <c r="E697" s="381"/>
      <c r="F697" s="381"/>
      <c r="G697" s="381"/>
      <c r="H697" s="381"/>
      <c r="I697" s="248"/>
      <c r="J697" s="248"/>
      <c r="K697" s="248"/>
      <c r="L697" s="248"/>
      <c r="M697" s="248"/>
      <c r="N697" s="248"/>
      <c r="O697" s="248"/>
      <c r="P697" s="248"/>
      <c r="Q697" s="248"/>
      <c r="R697" s="248"/>
      <c r="S697" s="248"/>
      <c r="T697" s="248"/>
      <c r="U697" s="248"/>
      <c r="V697" s="248"/>
      <c r="W697" s="248"/>
      <c r="X697" s="248"/>
      <c r="Y697" s="248"/>
      <c r="Z697" s="248"/>
      <c r="AA697" s="248"/>
      <c r="AB697" s="248"/>
      <c r="AC697" s="248"/>
      <c r="AD697" s="248"/>
      <c r="AE697" s="248"/>
      <c r="AF697" s="248"/>
      <c r="AG697" s="248"/>
      <c r="AH697" s="248"/>
      <c r="AI697" s="248"/>
      <c r="AJ697" s="248"/>
      <c r="AK697" s="248"/>
      <c r="AL697" s="248"/>
      <c r="AM697" s="248"/>
      <c r="AN697" s="248"/>
      <c r="AO697" s="248"/>
      <c r="AP697" s="248"/>
      <c r="AQ697" s="248"/>
      <c r="AR697" s="248"/>
      <c r="AS697" s="248"/>
      <c r="AT697" s="248"/>
      <c r="AU697" s="248"/>
      <c r="AV697" s="248"/>
      <c r="AW697" s="248"/>
      <c r="AX697" s="248"/>
      <c r="AY697" s="248"/>
      <c r="AZ697" s="248"/>
      <c r="BA697" s="248"/>
      <c r="BB697" s="248"/>
      <c r="BC697" s="248"/>
      <c r="BD697" s="248"/>
      <c r="BE697" s="248"/>
      <c r="BF697" s="248"/>
      <c r="BG697" s="248"/>
      <c r="BH697" s="248"/>
      <c r="BI697" s="248"/>
      <c r="BJ697" s="248"/>
      <c r="BK697" s="248"/>
      <c r="BL697" s="248"/>
      <c r="BM697" s="248"/>
      <c r="BN697" s="248"/>
      <c r="BO697" s="248"/>
      <c r="BP697" s="248"/>
      <c r="BQ697" s="248"/>
      <c r="BR697" s="248"/>
      <c r="BS697" s="248"/>
      <c r="BT697" s="248"/>
      <c r="BU697" s="248"/>
      <c r="BV697" s="248"/>
      <c r="BW697" s="248"/>
      <c r="BX697" s="248"/>
      <c r="BY697" s="248"/>
    </row>
    <row r="698" spans="1:77" ht="12" customHeight="1" x14ac:dyDescent="0.25">
      <c r="A698" s="225"/>
      <c r="B698" s="225"/>
      <c r="C698" s="225"/>
      <c r="D698" s="381"/>
      <c r="E698" s="381"/>
      <c r="F698" s="381"/>
      <c r="G698" s="381"/>
      <c r="H698" s="381"/>
      <c r="I698" s="248"/>
      <c r="J698" s="248"/>
      <c r="K698" s="248"/>
      <c r="L698" s="248"/>
      <c r="M698" s="248"/>
      <c r="N698" s="248"/>
      <c r="O698" s="248"/>
      <c r="P698" s="248"/>
      <c r="Q698" s="248"/>
      <c r="R698" s="248"/>
      <c r="S698" s="248"/>
      <c r="T698" s="248"/>
      <c r="U698" s="248"/>
      <c r="V698" s="248"/>
      <c r="W698" s="248"/>
      <c r="X698" s="248"/>
      <c r="Y698" s="248"/>
      <c r="Z698" s="248"/>
      <c r="AA698" s="248"/>
      <c r="AB698" s="248"/>
      <c r="AC698" s="248"/>
      <c r="AD698" s="248"/>
      <c r="AE698" s="248"/>
      <c r="AF698" s="248"/>
      <c r="AG698" s="248"/>
      <c r="AH698" s="248"/>
      <c r="AI698" s="248"/>
      <c r="AJ698" s="248"/>
      <c r="AK698" s="248"/>
      <c r="AL698" s="248"/>
      <c r="AM698" s="248"/>
      <c r="AN698" s="248"/>
      <c r="AO698" s="248"/>
      <c r="AP698" s="248"/>
      <c r="AQ698" s="248"/>
      <c r="AR698" s="248"/>
      <c r="AS698" s="248"/>
      <c r="AT698" s="248"/>
      <c r="AU698" s="248"/>
      <c r="AV698" s="248"/>
      <c r="AW698" s="248"/>
      <c r="AX698" s="248"/>
      <c r="AY698" s="248"/>
      <c r="AZ698" s="248"/>
      <c r="BA698" s="248"/>
      <c r="BB698" s="248"/>
      <c r="BC698" s="248"/>
      <c r="BD698" s="248"/>
      <c r="BE698" s="248"/>
      <c r="BF698" s="248"/>
      <c r="BG698" s="248"/>
      <c r="BH698" s="248"/>
      <c r="BI698" s="248"/>
      <c r="BJ698" s="248"/>
      <c r="BK698" s="248"/>
      <c r="BL698" s="248"/>
      <c r="BM698" s="248"/>
      <c r="BN698" s="248"/>
      <c r="BO698" s="248"/>
      <c r="BP698" s="248"/>
      <c r="BQ698" s="248"/>
      <c r="BR698" s="248"/>
      <c r="BS698" s="248"/>
      <c r="BT698" s="248"/>
      <c r="BU698" s="248"/>
      <c r="BV698" s="248"/>
      <c r="BW698" s="248"/>
      <c r="BX698" s="248"/>
      <c r="BY698" s="248"/>
    </row>
    <row r="699" spans="1:77" ht="12" customHeight="1" x14ac:dyDescent="0.25">
      <c r="A699" s="225"/>
      <c r="B699" s="225"/>
      <c r="C699" s="225"/>
      <c r="D699" s="381"/>
      <c r="E699" s="381"/>
      <c r="F699" s="381"/>
      <c r="G699" s="381"/>
      <c r="H699" s="381"/>
      <c r="I699" s="248"/>
      <c r="J699" s="248"/>
      <c r="K699" s="248"/>
      <c r="L699" s="248"/>
      <c r="M699" s="248"/>
      <c r="N699" s="248"/>
      <c r="O699" s="248"/>
      <c r="P699" s="248"/>
      <c r="Q699" s="248"/>
      <c r="R699" s="248"/>
      <c r="S699" s="248"/>
      <c r="T699" s="248"/>
      <c r="U699" s="248"/>
      <c r="V699" s="248"/>
      <c r="W699" s="248"/>
      <c r="X699" s="248"/>
      <c r="Y699" s="248"/>
      <c r="Z699" s="248"/>
      <c r="AA699" s="248"/>
      <c r="AB699" s="248"/>
      <c r="AC699" s="248"/>
      <c r="AD699" s="248"/>
      <c r="AE699" s="248"/>
      <c r="AF699" s="248"/>
      <c r="AG699" s="248"/>
      <c r="AH699" s="248"/>
      <c r="AI699" s="248"/>
      <c r="AJ699" s="248"/>
      <c r="AK699" s="248"/>
      <c r="AL699" s="248"/>
      <c r="AM699" s="248"/>
      <c r="AN699" s="248"/>
      <c r="AO699" s="248"/>
      <c r="AP699" s="248"/>
      <c r="AQ699" s="248"/>
      <c r="AR699" s="248"/>
      <c r="AS699" s="248"/>
      <c r="AT699" s="248"/>
      <c r="AU699" s="248"/>
      <c r="AV699" s="248"/>
      <c r="AW699" s="248"/>
      <c r="AX699" s="248"/>
      <c r="AY699" s="248"/>
      <c r="AZ699" s="248"/>
      <c r="BA699" s="248"/>
      <c r="BB699" s="248"/>
      <c r="BC699" s="248"/>
      <c r="BD699" s="248"/>
      <c r="BE699" s="248"/>
      <c r="BF699" s="248"/>
      <c r="BG699" s="248"/>
      <c r="BH699" s="248"/>
      <c r="BI699" s="248"/>
      <c r="BJ699" s="248"/>
      <c r="BK699" s="248"/>
      <c r="BL699" s="248"/>
      <c r="BM699" s="248"/>
      <c r="BN699" s="248"/>
      <c r="BO699" s="248"/>
      <c r="BP699" s="248"/>
      <c r="BQ699" s="248"/>
      <c r="BR699" s="248"/>
      <c r="BS699" s="248"/>
      <c r="BT699" s="248"/>
      <c r="BU699" s="248"/>
      <c r="BV699" s="248"/>
      <c r="BW699" s="248"/>
      <c r="BX699" s="248"/>
      <c r="BY699" s="248"/>
    </row>
    <row r="700" spans="1:77" ht="12" customHeight="1" x14ac:dyDescent="0.25">
      <c r="A700" s="225"/>
      <c r="B700" s="225"/>
      <c r="C700" s="225"/>
      <c r="D700" s="381"/>
      <c r="E700" s="381"/>
      <c r="F700" s="381"/>
      <c r="G700" s="381"/>
      <c r="H700" s="381"/>
      <c r="I700" s="248"/>
      <c r="J700" s="248"/>
      <c r="K700" s="248"/>
      <c r="L700" s="248"/>
      <c r="M700" s="248"/>
      <c r="N700" s="248"/>
      <c r="O700" s="248"/>
      <c r="P700" s="248"/>
      <c r="Q700" s="248"/>
      <c r="R700" s="248"/>
      <c r="S700" s="248"/>
      <c r="T700" s="248"/>
      <c r="U700" s="248"/>
      <c r="V700" s="248"/>
      <c r="W700" s="248"/>
      <c r="X700" s="248"/>
      <c r="Y700" s="248"/>
      <c r="Z700" s="248"/>
      <c r="AA700" s="248"/>
      <c r="AB700" s="248"/>
      <c r="AC700" s="248"/>
      <c r="AD700" s="248"/>
      <c r="AE700" s="248"/>
      <c r="AF700" s="248"/>
      <c r="AG700" s="248"/>
      <c r="AH700" s="248"/>
      <c r="AI700" s="248"/>
      <c r="AJ700" s="248"/>
      <c r="AK700" s="248"/>
      <c r="AL700" s="248"/>
      <c r="AM700" s="248"/>
      <c r="AN700" s="248"/>
      <c r="AO700" s="248"/>
      <c r="AP700" s="248"/>
      <c r="AQ700" s="248"/>
      <c r="AR700" s="248"/>
      <c r="AS700" s="248"/>
      <c r="AT700" s="248"/>
      <c r="AU700" s="248"/>
      <c r="AV700" s="248"/>
      <c r="AW700" s="248"/>
      <c r="AX700" s="248"/>
      <c r="AY700" s="248"/>
      <c r="AZ700" s="248"/>
      <c r="BA700" s="248"/>
      <c r="BB700" s="248"/>
      <c r="BC700" s="248"/>
      <c r="BD700" s="248"/>
      <c r="BE700" s="248"/>
      <c r="BF700" s="248"/>
      <c r="BG700" s="248"/>
      <c r="BH700" s="248"/>
      <c r="BI700" s="248"/>
      <c r="BJ700" s="248"/>
      <c r="BK700" s="248"/>
      <c r="BL700" s="248"/>
      <c r="BM700" s="248"/>
      <c r="BN700" s="248"/>
      <c r="BO700" s="248"/>
      <c r="BP700" s="248"/>
      <c r="BQ700" s="248"/>
      <c r="BR700" s="248"/>
      <c r="BS700" s="248"/>
      <c r="BT700" s="248"/>
      <c r="BU700" s="248"/>
      <c r="BV700" s="248"/>
      <c r="BW700" s="248"/>
      <c r="BX700" s="248"/>
      <c r="BY700" s="248"/>
    </row>
    <row r="701" spans="1:77" ht="12" customHeight="1" x14ac:dyDescent="0.25">
      <c r="A701" s="225"/>
      <c r="B701" s="225"/>
      <c r="C701" s="225"/>
      <c r="D701" s="381"/>
      <c r="E701" s="381"/>
      <c r="F701" s="381"/>
      <c r="G701" s="381"/>
      <c r="H701" s="381"/>
      <c r="I701" s="248"/>
      <c r="J701" s="248"/>
      <c r="K701" s="248"/>
      <c r="L701" s="248"/>
      <c r="M701" s="248"/>
      <c r="N701" s="248"/>
      <c r="O701" s="248"/>
      <c r="P701" s="248"/>
      <c r="Q701" s="248"/>
      <c r="R701" s="248"/>
      <c r="S701" s="248"/>
      <c r="T701" s="248"/>
      <c r="U701" s="248"/>
      <c r="V701" s="248"/>
      <c r="W701" s="248"/>
      <c r="X701" s="248"/>
      <c r="Y701" s="248"/>
      <c r="Z701" s="248"/>
      <c r="AA701" s="248"/>
      <c r="AB701" s="248"/>
      <c r="AC701" s="248"/>
      <c r="AD701" s="248"/>
      <c r="AE701" s="248"/>
      <c r="AF701" s="248"/>
      <c r="AG701" s="248"/>
      <c r="AH701" s="248"/>
      <c r="AI701" s="248"/>
      <c r="AJ701" s="248"/>
      <c r="AK701" s="248"/>
      <c r="AL701" s="248"/>
      <c r="AM701" s="248"/>
      <c r="AN701" s="248"/>
      <c r="AO701" s="248"/>
      <c r="AP701" s="248"/>
      <c r="AQ701" s="248"/>
      <c r="AR701" s="248"/>
      <c r="AS701" s="248"/>
      <c r="AT701" s="248"/>
      <c r="AU701" s="248"/>
      <c r="AV701" s="248"/>
      <c r="AW701" s="248"/>
      <c r="AX701" s="248"/>
      <c r="AY701" s="248"/>
      <c r="AZ701" s="248"/>
      <c r="BA701" s="248"/>
      <c r="BB701" s="248"/>
      <c r="BC701" s="248"/>
      <c r="BD701" s="248"/>
      <c r="BE701" s="248"/>
      <c r="BF701" s="248"/>
      <c r="BG701" s="248"/>
      <c r="BH701" s="248"/>
      <c r="BI701" s="248"/>
      <c r="BJ701" s="248"/>
      <c r="BK701" s="248"/>
      <c r="BL701" s="248"/>
      <c r="BM701" s="248"/>
      <c r="BN701" s="248"/>
      <c r="BO701" s="248"/>
      <c r="BP701" s="248"/>
      <c r="BQ701" s="248"/>
      <c r="BR701" s="248"/>
      <c r="BS701" s="248"/>
      <c r="BT701" s="248"/>
      <c r="BU701" s="248"/>
      <c r="BV701" s="248"/>
      <c r="BW701" s="248"/>
      <c r="BX701" s="248"/>
      <c r="BY701" s="248"/>
    </row>
    <row r="702" spans="1:77" ht="12" customHeight="1" x14ac:dyDescent="0.25">
      <c r="A702" s="225"/>
      <c r="B702" s="225"/>
      <c r="C702" s="225"/>
      <c r="D702" s="381"/>
      <c r="E702" s="381"/>
      <c r="F702" s="381"/>
      <c r="G702" s="381"/>
      <c r="H702" s="381"/>
      <c r="I702" s="248"/>
      <c r="J702" s="248"/>
      <c r="K702" s="248"/>
      <c r="L702" s="248"/>
      <c r="M702" s="248"/>
      <c r="N702" s="248"/>
      <c r="O702" s="248"/>
      <c r="P702" s="248"/>
      <c r="Q702" s="248"/>
      <c r="R702" s="248"/>
      <c r="S702" s="248"/>
      <c r="T702" s="248"/>
      <c r="U702" s="248"/>
      <c r="V702" s="248"/>
      <c r="W702" s="248"/>
      <c r="X702" s="248"/>
      <c r="Y702" s="248"/>
      <c r="Z702" s="248"/>
      <c r="AA702" s="248"/>
      <c r="AB702" s="248"/>
      <c r="AC702" s="248"/>
      <c r="AD702" s="248"/>
      <c r="AE702" s="248"/>
      <c r="AF702" s="248"/>
      <c r="AG702" s="248"/>
      <c r="AH702" s="248"/>
      <c r="AI702" s="248"/>
      <c r="AJ702" s="248"/>
      <c r="AK702" s="248"/>
      <c r="AL702" s="248"/>
      <c r="AM702" s="248"/>
      <c r="AN702" s="248"/>
      <c r="AO702" s="248"/>
      <c r="AP702" s="248"/>
      <c r="AQ702" s="248"/>
      <c r="AR702" s="248"/>
      <c r="AS702" s="248"/>
      <c r="AT702" s="248"/>
      <c r="AU702" s="248"/>
      <c r="AV702" s="248"/>
      <c r="AW702" s="248"/>
      <c r="AX702" s="248"/>
      <c r="AY702" s="248"/>
      <c r="AZ702" s="248"/>
      <c r="BA702" s="248"/>
      <c r="BB702" s="248"/>
      <c r="BC702" s="248"/>
      <c r="BD702" s="248"/>
      <c r="BE702" s="248"/>
      <c r="BF702" s="248"/>
      <c r="BG702" s="248"/>
      <c r="BH702" s="248"/>
      <c r="BI702" s="248"/>
      <c r="BJ702" s="248"/>
      <c r="BK702" s="248"/>
      <c r="BL702" s="248"/>
      <c r="BM702" s="248"/>
      <c r="BN702" s="248"/>
      <c r="BO702" s="248"/>
      <c r="BP702" s="248"/>
      <c r="BQ702" s="248"/>
      <c r="BR702" s="248"/>
      <c r="BS702" s="248"/>
      <c r="BT702" s="248"/>
      <c r="BU702" s="248"/>
      <c r="BV702" s="248"/>
      <c r="BW702" s="248"/>
      <c r="BX702" s="248"/>
      <c r="BY702" s="248"/>
    </row>
    <row r="703" spans="1:77" ht="12" customHeight="1" x14ac:dyDescent="0.25">
      <c r="A703" s="225"/>
      <c r="B703" s="225"/>
      <c r="C703" s="225"/>
      <c r="D703" s="381"/>
      <c r="E703" s="381"/>
      <c r="F703" s="381"/>
      <c r="G703" s="381"/>
      <c r="H703" s="381"/>
      <c r="I703" s="248"/>
      <c r="J703" s="248"/>
      <c r="K703" s="248"/>
      <c r="L703" s="248"/>
      <c r="M703" s="248"/>
      <c r="N703" s="248"/>
      <c r="O703" s="248"/>
      <c r="P703" s="248"/>
      <c r="Q703" s="248"/>
      <c r="R703" s="248"/>
      <c r="S703" s="248"/>
      <c r="T703" s="248"/>
      <c r="U703" s="248"/>
      <c r="V703" s="248"/>
      <c r="W703" s="248"/>
      <c r="X703" s="248"/>
      <c r="Y703" s="248"/>
      <c r="Z703" s="248"/>
      <c r="AA703" s="248"/>
      <c r="AB703" s="248"/>
      <c r="AC703" s="248"/>
      <c r="AD703" s="248"/>
      <c r="AE703" s="248"/>
      <c r="AF703" s="248"/>
      <c r="AG703" s="248"/>
      <c r="AH703" s="248"/>
      <c r="AI703" s="248"/>
      <c r="AJ703" s="248"/>
      <c r="AK703" s="248"/>
      <c r="AL703" s="248"/>
      <c r="AM703" s="248"/>
      <c r="AN703" s="248"/>
      <c r="AO703" s="248"/>
      <c r="AP703" s="248"/>
      <c r="AQ703" s="248"/>
      <c r="AR703" s="248"/>
      <c r="AS703" s="248"/>
      <c r="AT703" s="248"/>
      <c r="AU703" s="248"/>
      <c r="AV703" s="248"/>
      <c r="AW703" s="248"/>
      <c r="AX703" s="248"/>
      <c r="AY703" s="248"/>
      <c r="AZ703" s="248"/>
      <c r="BA703" s="248"/>
      <c r="BB703" s="248"/>
      <c r="BC703" s="248"/>
      <c r="BD703" s="248"/>
      <c r="BE703" s="248"/>
      <c r="BF703" s="248"/>
      <c r="BG703" s="248"/>
      <c r="BH703" s="248"/>
      <c r="BI703" s="248"/>
      <c r="BJ703" s="248"/>
      <c r="BK703" s="248"/>
      <c r="BL703" s="248"/>
      <c r="BM703" s="248"/>
      <c r="BN703" s="248"/>
      <c r="BO703" s="248"/>
      <c r="BP703" s="248"/>
      <c r="BQ703" s="248"/>
      <c r="BR703" s="248"/>
      <c r="BS703" s="248"/>
      <c r="BT703" s="248"/>
      <c r="BU703" s="248"/>
      <c r="BV703" s="248"/>
      <c r="BW703" s="248"/>
      <c r="BX703" s="248"/>
      <c r="BY703" s="248"/>
    </row>
    <row r="704" spans="1:77" ht="12" customHeight="1" x14ac:dyDescent="0.25">
      <c r="A704" s="225"/>
      <c r="B704" s="225"/>
      <c r="C704" s="225"/>
      <c r="D704" s="381"/>
      <c r="E704" s="381"/>
      <c r="F704" s="381"/>
      <c r="G704" s="381"/>
      <c r="H704" s="381"/>
      <c r="I704" s="248"/>
      <c r="J704" s="248"/>
      <c r="K704" s="248"/>
      <c r="L704" s="248"/>
      <c r="M704" s="248"/>
      <c r="N704" s="248"/>
      <c r="O704" s="248"/>
      <c r="P704" s="248"/>
      <c r="Q704" s="248"/>
      <c r="R704" s="248"/>
      <c r="S704" s="248"/>
      <c r="T704" s="248"/>
      <c r="U704" s="248"/>
      <c r="V704" s="248"/>
      <c r="W704" s="248"/>
      <c r="X704" s="248"/>
      <c r="Y704" s="248"/>
      <c r="Z704" s="248"/>
      <c r="AA704" s="248"/>
      <c r="AB704" s="248"/>
      <c r="AC704" s="248"/>
      <c r="AD704" s="248"/>
      <c r="AE704" s="248"/>
      <c r="AF704" s="248"/>
      <c r="AG704" s="248"/>
      <c r="AH704" s="248"/>
      <c r="AI704" s="248"/>
      <c r="AJ704" s="248"/>
      <c r="AK704" s="248"/>
      <c r="AL704" s="248"/>
      <c r="AM704" s="248"/>
      <c r="AN704" s="248"/>
      <c r="AO704" s="248"/>
      <c r="AP704" s="248"/>
      <c r="AQ704" s="248"/>
      <c r="AR704" s="248"/>
      <c r="AS704" s="248"/>
      <c r="AT704" s="248"/>
      <c r="AU704" s="248"/>
      <c r="AV704" s="248"/>
      <c r="AW704" s="248"/>
      <c r="AX704" s="248"/>
      <c r="AY704" s="248"/>
      <c r="AZ704" s="248"/>
      <c r="BA704" s="248"/>
      <c r="BB704" s="248"/>
      <c r="BC704" s="248"/>
      <c r="BD704" s="248"/>
      <c r="BE704" s="248"/>
      <c r="BF704" s="248"/>
      <c r="BG704" s="248"/>
      <c r="BH704" s="248"/>
      <c r="BI704" s="248"/>
      <c r="BJ704" s="248"/>
      <c r="BK704" s="248"/>
      <c r="BL704" s="248"/>
      <c r="BM704" s="248"/>
      <c r="BN704" s="248"/>
      <c r="BO704" s="248"/>
      <c r="BP704" s="248"/>
      <c r="BQ704" s="248"/>
      <c r="BR704" s="248"/>
      <c r="BS704" s="248"/>
      <c r="BT704" s="248"/>
      <c r="BU704" s="248"/>
      <c r="BV704" s="248"/>
      <c r="BW704" s="248"/>
      <c r="BX704" s="248"/>
      <c r="BY704" s="248"/>
    </row>
    <row r="705" spans="1:77" ht="12" customHeight="1" x14ac:dyDescent="0.25">
      <c r="A705" s="225"/>
      <c r="B705" s="225"/>
      <c r="C705" s="225"/>
      <c r="D705" s="381"/>
      <c r="E705" s="381"/>
      <c r="F705" s="381"/>
      <c r="G705" s="381"/>
      <c r="H705" s="381"/>
      <c r="I705" s="248"/>
      <c r="J705" s="248"/>
      <c r="K705" s="248"/>
      <c r="L705" s="248"/>
      <c r="M705" s="248"/>
      <c r="N705" s="248"/>
      <c r="O705" s="248"/>
      <c r="P705" s="248"/>
      <c r="Q705" s="248"/>
      <c r="R705" s="248"/>
      <c r="S705" s="248"/>
      <c r="T705" s="248"/>
      <c r="U705" s="248"/>
      <c r="V705" s="248"/>
      <c r="W705" s="248"/>
      <c r="X705" s="248"/>
      <c r="Y705" s="248"/>
      <c r="Z705" s="248"/>
      <c r="AA705" s="248"/>
      <c r="AB705" s="248"/>
      <c r="AC705" s="248"/>
      <c r="AD705" s="248"/>
      <c r="AE705" s="248"/>
      <c r="AF705" s="248"/>
      <c r="AG705" s="248"/>
      <c r="AH705" s="248"/>
      <c r="AI705" s="248"/>
      <c r="AJ705" s="248"/>
      <c r="AK705" s="248"/>
      <c r="AL705" s="248"/>
      <c r="AM705" s="248"/>
      <c r="AN705" s="248"/>
      <c r="AO705" s="248"/>
      <c r="AP705" s="248"/>
      <c r="AQ705" s="248"/>
      <c r="AR705" s="248"/>
      <c r="AS705" s="248"/>
      <c r="AT705" s="248"/>
      <c r="AU705" s="248"/>
      <c r="AV705" s="248"/>
      <c r="AW705" s="248"/>
      <c r="AX705" s="248"/>
      <c r="AY705" s="248"/>
      <c r="AZ705" s="248"/>
      <c r="BA705" s="248"/>
      <c r="BB705" s="248"/>
      <c r="BC705" s="248"/>
      <c r="BD705" s="248"/>
      <c r="BE705" s="248"/>
      <c r="BF705" s="248"/>
      <c r="BG705" s="248"/>
      <c r="BH705" s="248"/>
      <c r="BI705" s="248"/>
      <c r="BJ705" s="248"/>
      <c r="BK705" s="248"/>
      <c r="BL705" s="248"/>
      <c r="BM705" s="248"/>
      <c r="BN705" s="248"/>
      <c r="BO705" s="248"/>
      <c r="BP705" s="248"/>
      <c r="BQ705" s="248"/>
      <c r="BR705" s="248"/>
      <c r="BS705" s="248"/>
      <c r="BT705" s="248"/>
      <c r="BU705" s="248"/>
      <c r="BV705" s="248"/>
      <c r="BW705" s="248"/>
      <c r="BX705" s="248"/>
      <c r="BY705" s="248"/>
    </row>
    <row r="706" spans="1:77" ht="12" customHeight="1" x14ac:dyDescent="0.25">
      <c r="A706" s="225"/>
      <c r="B706" s="225"/>
      <c r="C706" s="225"/>
      <c r="D706" s="381"/>
      <c r="E706" s="381"/>
      <c r="F706" s="381"/>
      <c r="G706" s="381"/>
      <c r="H706" s="381"/>
      <c r="I706" s="248"/>
      <c r="J706" s="248"/>
      <c r="K706" s="248"/>
      <c r="L706" s="248"/>
      <c r="M706" s="248"/>
      <c r="N706" s="248"/>
      <c r="O706" s="248"/>
      <c r="P706" s="248"/>
      <c r="Q706" s="248"/>
      <c r="R706" s="248"/>
      <c r="S706" s="248"/>
      <c r="T706" s="248"/>
      <c r="U706" s="248"/>
      <c r="V706" s="248"/>
      <c r="W706" s="248"/>
      <c r="X706" s="248"/>
      <c r="Y706" s="248"/>
      <c r="Z706" s="248"/>
      <c r="AA706" s="248"/>
      <c r="AB706" s="248"/>
      <c r="AC706" s="248"/>
      <c r="AD706" s="248"/>
      <c r="AE706" s="248"/>
      <c r="AF706" s="248"/>
      <c r="AG706" s="248"/>
      <c r="AH706" s="248"/>
      <c r="AI706" s="248"/>
      <c r="AJ706" s="248"/>
      <c r="AK706" s="248"/>
      <c r="AL706" s="248"/>
      <c r="AM706" s="248"/>
      <c r="AN706" s="248"/>
      <c r="AO706" s="248"/>
      <c r="AP706" s="248"/>
      <c r="AQ706" s="248"/>
      <c r="AR706" s="248"/>
      <c r="AS706" s="248"/>
      <c r="AT706" s="248"/>
      <c r="AU706" s="248"/>
      <c r="AV706" s="248"/>
      <c r="AW706" s="248"/>
      <c r="AX706" s="248"/>
      <c r="AY706" s="248"/>
      <c r="AZ706" s="248"/>
      <c r="BA706" s="248"/>
      <c r="BB706" s="248"/>
      <c r="BC706" s="248"/>
      <c r="BD706" s="248"/>
      <c r="BE706" s="248"/>
      <c r="BF706" s="248"/>
      <c r="BG706" s="248"/>
      <c r="BH706" s="248"/>
      <c r="BI706" s="248"/>
      <c r="BJ706" s="248"/>
      <c r="BK706" s="248"/>
      <c r="BL706" s="248"/>
      <c r="BM706" s="248"/>
      <c r="BN706" s="248"/>
      <c r="BO706" s="248"/>
      <c r="BP706" s="248"/>
      <c r="BQ706" s="248"/>
      <c r="BR706" s="248"/>
      <c r="BS706" s="248"/>
      <c r="BT706" s="248"/>
      <c r="BU706" s="248"/>
      <c r="BV706" s="248"/>
      <c r="BW706" s="248"/>
      <c r="BX706" s="248"/>
      <c r="BY706" s="248"/>
    </row>
    <row r="707" spans="1:77" ht="12" customHeight="1" x14ac:dyDescent="0.25">
      <c r="A707" s="225"/>
      <c r="B707" s="225"/>
      <c r="C707" s="225"/>
      <c r="D707" s="381"/>
      <c r="E707" s="381"/>
      <c r="F707" s="381"/>
      <c r="G707" s="381"/>
      <c r="H707" s="381"/>
      <c r="I707" s="248"/>
      <c r="J707" s="248"/>
      <c r="K707" s="248"/>
      <c r="L707" s="248"/>
      <c r="M707" s="248"/>
      <c r="N707" s="248"/>
      <c r="O707" s="248"/>
      <c r="P707" s="248"/>
      <c r="Q707" s="248"/>
      <c r="R707" s="248"/>
      <c r="S707" s="248"/>
      <c r="T707" s="248"/>
      <c r="U707" s="248"/>
      <c r="V707" s="248"/>
      <c r="W707" s="248"/>
      <c r="X707" s="248"/>
      <c r="Y707" s="248"/>
      <c r="Z707" s="248"/>
      <c r="AA707" s="248"/>
      <c r="AB707" s="248"/>
      <c r="AC707" s="248"/>
      <c r="AD707" s="248"/>
      <c r="AE707" s="248"/>
      <c r="AF707" s="248"/>
      <c r="AG707" s="248"/>
      <c r="AH707" s="248"/>
      <c r="AI707" s="248"/>
      <c r="AJ707" s="248"/>
      <c r="AK707" s="248"/>
      <c r="AL707" s="248"/>
      <c r="AM707" s="248"/>
      <c r="AN707" s="248"/>
      <c r="AO707" s="248"/>
      <c r="AP707" s="248"/>
      <c r="AQ707" s="248"/>
      <c r="AR707" s="248"/>
      <c r="AS707" s="248"/>
      <c r="AT707" s="248"/>
      <c r="AU707" s="248"/>
      <c r="AV707" s="248"/>
      <c r="AW707" s="248"/>
      <c r="AX707" s="248"/>
      <c r="AY707" s="248"/>
      <c r="AZ707" s="248"/>
      <c r="BA707" s="248"/>
      <c r="BB707" s="248"/>
      <c r="BC707" s="248"/>
      <c r="BD707" s="248"/>
      <c r="BE707" s="248"/>
      <c r="BF707" s="248"/>
      <c r="BG707" s="248"/>
      <c r="BH707" s="248"/>
      <c r="BI707" s="248"/>
      <c r="BJ707" s="248"/>
      <c r="BK707" s="248"/>
      <c r="BL707" s="248"/>
      <c r="BM707" s="248"/>
      <c r="BN707" s="248"/>
      <c r="BO707" s="248"/>
      <c r="BP707" s="248"/>
      <c r="BQ707" s="248"/>
      <c r="BR707" s="248"/>
      <c r="BS707" s="248"/>
      <c r="BT707" s="248"/>
      <c r="BU707" s="248"/>
      <c r="BV707" s="248"/>
      <c r="BW707" s="248"/>
      <c r="BX707" s="248"/>
      <c r="BY707" s="248"/>
    </row>
    <row r="708" spans="1:77" ht="12" customHeight="1" x14ac:dyDescent="0.25">
      <c r="A708" s="225"/>
      <c r="B708" s="225"/>
      <c r="C708" s="225"/>
      <c r="D708" s="381"/>
      <c r="E708" s="381"/>
      <c r="F708" s="381"/>
      <c r="G708" s="381"/>
      <c r="H708" s="381"/>
      <c r="I708" s="248"/>
      <c r="J708" s="248"/>
      <c r="K708" s="248"/>
      <c r="L708" s="248"/>
      <c r="M708" s="248"/>
      <c r="N708" s="248"/>
      <c r="O708" s="248"/>
      <c r="P708" s="248"/>
      <c r="Q708" s="248"/>
      <c r="R708" s="248"/>
      <c r="S708" s="248"/>
      <c r="T708" s="248"/>
      <c r="U708" s="248"/>
      <c r="V708" s="248"/>
      <c r="W708" s="248"/>
      <c r="X708" s="248"/>
      <c r="Y708" s="248"/>
      <c r="Z708" s="248"/>
      <c r="AA708" s="248"/>
      <c r="AB708" s="248"/>
      <c r="AC708" s="248"/>
      <c r="AD708" s="248"/>
      <c r="AE708" s="248"/>
      <c r="AF708" s="248"/>
      <c r="AG708" s="248"/>
      <c r="AH708" s="248"/>
      <c r="AI708" s="248"/>
      <c r="AJ708" s="248"/>
      <c r="AK708" s="248"/>
      <c r="AL708" s="248"/>
      <c r="AM708" s="248"/>
      <c r="AN708" s="248"/>
      <c r="AO708" s="248"/>
      <c r="AP708" s="248"/>
      <c r="AQ708" s="248"/>
      <c r="AR708" s="248"/>
      <c r="AS708" s="248"/>
      <c r="AT708" s="248"/>
      <c r="AU708" s="248"/>
      <c r="AV708" s="248"/>
      <c r="AW708" s="248"/>
      <c r="AX708" s="248"/>
      <c r="AY708" s="248"/>
      <c r="AZ708" s="248"/>
      <c r="BA708" s="248"/>
      <c r="BB708" s="248"/>
      <c r="BC708" s="248"/>
      <c r="BD708" s="248"/>
      <c r="BE708" s="248"/>
      <c r="BF708" s="248"/>
      <c r="BG708" s="248"/>
      <c r="BH708" s="248"/>
      <c r="BI708" s="248"/>
      <c r="BJ708" s="248"/>
      <c r="BK708" s="248"/>
      <c r="BL708" s="248"/>
      <c r="BM708" s="248"/>
      <c r="BN708" s="248"/>
      <c r="BO708" s="248"/>
      <c r="BP708" s="248"/>
      <c r="BQ708" s="248"/>
      <c r="BR708" s="248"/>
      <c r="BS708" s="248"/>
      <c r="BT708" s="248"/>
      <c r="BU708" s="248"/>
      <c r="BV708" s="248"/>
      <c r="BW708" s="248"/>
      <c r="BX708" s="248"/>
      <c r="BY708" s="248"/>
    </row>
    <row r="709" spans="1:77" ht="12" customHeight="1" x14ac:dyDescent="0.25">
      <c r="A709" s="225"/>
      <c r="B709" s="225"/>
      <c r="C709" s="225"/>
      <c r="D709" s="381"/>
      <c r="E709" s="381"/>
      <c r="F709" s="381"/>
      <c r="G709" s="381"/>
      <c r="H709" s="381"/>
      <c r="I709" s="248"/>
      <c r="J709" s="248"/>
      <c r="K709" s="248"/>
      <c r="L709" s="248"/>
      <c r="M709" s="248"/>
      <c r="N709" s="248"/>
      <c r="O709" s="248"/>
      <c r="P709" s="248"/>
      <c r="Q709" s="248"/>
      <c r="R709" s="248"/>
      <c r="S709" s="248"/>
      <c r="T709" s="248"/>
      <c r="U709" s="248"/>
      <c r="V709" s="248"/>
      <c r="W709" s="248"/>
      <c r="X709" s="248"/>
      <c r="Y709" s="248"/>
      <c r="Z709" s="248"/>
      <c r="AA709" s="248"/>
      <c r="AB709" s="248"/>
      <c r="AC709" s="248"/>
      <c r="AD709" s="248"/>
      <c r="AE709" s="248"/>
      <c r="AF709" s="248"/>
      <c r="AG709" s="248"/>
      <c r="AH709" s="248"/>
      <c r="AI709" s="248"/>
      <c r="AJ709" s="248"/>
      <c r="AK709" s="248"/>
      <c r="AL709" s="248"/>
      <c r="AM709" s="248"/>
      <c r="AN709" s="248"/>
      <c r="AO709" s="248"/>
      <c r="AP709" s="248"/>
      <c r="AQ709" s="248"/>
      <c r="AR709" s="248"/>
      <c r="AS709" s="248"/>
      <c r="AT709" s="248"/>
      <c r="AU709" s="248"/>
      <c r="AV709" s="248"/>
      <c r="AW709" s="248"/>
      <c r="AX709" s="248"/>
      <c r="AY709" s="248"/>
      <c r="AZ709" s="248"/>
      <c r="BA709" s="248"/>
      <c r="BB709" s="248"/>
      <c r="BC709" s="248"/>
      <c r="BD709" s="248"/>
      <c r="BE709" s="248"/>
      <c r="BF709" s="248"/>
      <c r="BG709" s="248"/>
      <c r="BH709" s="248"/>
      <c r="BI709" s="248"/>
      <c r="BJ709" s="248"/>
      <c r="BK709" s="248"/>
      <c r="BL709" s="248"/>
      <c r="BM709" s="248"/>
      <c r="BN709" s="248"/>
      <c r="BO709" s="248"/>
      <c r="BP709" s="248"/>
      <c r="BQ709" s="248"/>
      <c r="BR709" s="248"/>
      <c r="BS709" s="248"/>
      <c r="BT709" s="248"/>
      <c r="BU709" s="248"/>
      <c r="BV709" s="248"/>
      <c r="BW709" s="248"/>
      <c r="BX709" s="248"/>
      <c r="BY709" s="248"/>
    </row>
    <row r="710" spans="1:77" ht="12" customHeight="1" x14ac:dyDescent="0.25">
      <c r="A710" s="225"/>
      <c r="B710" s="225"/>
      <c r="C710" s="225"/>
      <c r="D710" s="381"/>
      <c r="E710" s="381"/>
      <c r="F710" s="381"/>
      <c r="G710" s="381"/>
      <c r="H710" s="381"/>
      <c r="I710" s="248"/>
      <c r="J710" s="248"/>
      <c r="K710" s="248"/>
      <c r="L710" s="248"/>
      <c r="M710" s="248"/>
      <c r="N710" s="248"/>
      <c r="O710" s="248"/>
      <c r="P710" s="248"/>
      <c r="Q710" s="248"/>
      <c r="R710" s="248"/>
      <c r="S710" s="248"/>
      <c r="T710" s="248"/>
      <c r="U710" s="248"/>
      <c r="V710" s="248"/>
      <c r="W710" s="248"/>
      <c r="X710" s="248"/>
      <c r="Y710" s="248"/>
      <c r="Z710" s="248"/>
      <c r="AA710" s="248"/>
      <c r="AB710" s="248"/>
      <c r="AC710" s="248"/>
      <c r="AD710" s="248"/>
      <c r="AE710" s="248"/>
      <c r="AF710" s="248"/>
      <c r="AG710" s="248"/>
      <c r="AH710" s="248"/>
      <c r="AI710" s="248"/>
      <c r="AJ710" s="248"/>
      <c r="AK710" s="248"/>
      <c r="AL710" s="248"/>
      <c r="AM710" s="248"/>
      <c r="AN710" s="248"/>
      <c r="AO710" s="248"/>
      <c r="AP710" s="248"/>
      <c r="AQ710" s="248"/>
      <c r="AR710" s="248"/>
      <c r="AS710" s="248"/>
      <c r="AT710" s="248"/>
      <c r="AU710" s="248"/>
      <c r="AV710" s="248"/>
      <c r="AW710" s="248"/>
      <c r="AX710" s="248"/>
      <c r="AY710" s="248"/>
      <c r="AZ710" s="248"/>
      <c r="BA710" s="248"/>
      <c r="BB710" s="248"/>
      <c r="BC710" s="248"/>
      <c r="BD710" s="248"/>
      <c r="BE710" s="248"/>
      <c r="BF710" s="248"/>
      <c r="BG710" s="248"/>
      <c r="BH710" s="248"/>
      <c r="BI710" s="248"/>
      <c r="BJ710" s="248"/>
      <c r="BK710" s="248"/>
      <c r="BL710" s="248"/>
      <c r="BM710" s="248"/>
      <c r="BN710" s="248"/>
      <c r="BO710" s="248"/>
      <c r="BP710" s="248"/>
      <c r="BQ710" s="248"/>
      <c r="BR710" s="248"/>
      <c r="BS710" s="248"/>
      <c r="BT710" s="248"/>
      <c r="BU710" s="248"/>
      <c r="BV710" s="248"/>
      <c r="BW710" s="248"/>
      <c r="BX710" s="248"/>
      <c r="BY710" s="248"/>
    </row>
    <row r="711" spans="1:77" ht="12" customHeight="1" x14ac:dyDescent="0.25">
      <c r="A711" s="225"/>
      <c r="B711" s="225"/>
      <c r="C711" s="225"/>
      <c r="D711" s="381"/>
      <c r="E711" s="381"/>
      <c r="F711" s="381"/>
      <c r="G711" s="381"/>
      <c r="H711" s="381"/>
      <c r="I711" s="248"/>
      <c r="J711" s="248"/>
      <c r="K711" s="248"/>
      <c r="L711" s="248"/>
      <c r="M711" s="248"/>
      <c r="N711" s="248"/>
      <c r="O711" s="248"/>
      <c r="P711" s="248"/>
      <c r="Q711" s="248"/>
      <c r="R711" s="248"/>
      <c r="S711" s="248"/>
      <c r="T711" s="248"/>
      <c r="U711" s="248"/>
      <c r="V711" s="248"/>
      <c r="W711" s="248"/>
      <c r="X711" s="248"/>
      <c r="Y711" s="248"/>
      <c r="Z711" s="248"/>
      <c r="AA711" s="248"/>
      <c r="AB711" s="248"/>
      <c r="AC711" s="248"/>
      <c r="AD711" s="248"/>
      <c r="AE711" s="248"/>
      <c r="AF711" s="248"/>
      <c r="AG711" s="248"/>
      <c r="AH711" s="248"/>
      <c r="AI711" s="248"/>
      <c r="AJ711" s="248"/>
      <c r="AK711" s="248"/>
      <c r="AL711" s="248"/>
      <c r="AM711" s="248"/>
      <c r="AN711" s="248"/>
      <c r="AO711" s="248"/>
      <c r="AP711" s="248"/>
      <c r="AQ711" s="248"/>
      <c r="AR711" s="248"/>
      <c r="AS711" s="248"/>
      <c r="AT711" s="248"/>
      <c r="AU711" s="248"/>
      <c r="AV711" s="248"/>
      <c r="AW711" s="248"/>
      <c r="AX711" s="248"/>
      <c r="AY711" s="248"/>
      <c r="AZ711" s="248"/>
      <c r="BA711" s="248"/>
      <c r="BB711" s="248"/>
      <c r="BC711" s="248"/>
      <c r="BD711" s="248"/>
      <c r="BE711" s="248"/>
      <c r="BF711" s="248"/>
      <c r="BG711" s="248"/>
      <c r="BH711" s="248"/>
      <c r="BI711" s="248"/>
      <c r="BJ711" s="248"/>
      <c r="BK711" s="248"/>
      <c r="BL711" s="248"/>
      <c r="BM711" s="248"/>
      <c r="BN711" s="248"/>
      <c r="BO711" s="248"/>
      <c r="BP711" s="248"/>
      <c r="BQ711" s="248"/>
      <c r="BR711" s="248"/>
      <c r="BS711" s="248"/>
      <c r="BT711" s="248"/>
      <c r="BU711" s="248"/>
      <c r="BV711" s="248"/>
      <c r="BW711" s="248"/>
      <c r="BX711" s="248"/>
      <c r="BY711" s="248"/>
    </row>
    <row r="712" spans="1:77" ht="12" customHeight="1" x14ac:dyDescent="0.25">
      <c r="A712" s="225"/>
      <c r="B712" s="225"/>
      <c r="C712" s="225"/>
      <c r="D712" s="381"/>
      <c r="E712" s="381"/>
      <c r="F712" s="381"/>
      <c r="G712" s="381"/>
      <c r="H712" s="381"/>
      <c r="I712" s="248"/>
      <c r="J712" s="248"/>
      <c r="K712" s="248"/>
      <c r="L712" s="248"/>
      <c r="M712" s="248"/>
      <c r="N712" s="248"/>
      <c r="O712" s="248"/>
      <c r="P712" s="248"/>
      <c r="Q712" s="248"/>
      <c r="R712" s="248"/>
      <c r="S712" s="248"/>
      <c r="T712" s="248"/>
      <c r="U712" s="248"/>
      <c r="V712" s="248"/>
      <c r="W712" s="248"/>
      <c r="X712" s="248"/>
      <c r="Y712" s="248"/>
      <c r="Z712" s="248"/>
      <c r="AA712" s="248"/>
      <c r="AB712" s="248"/>
      <c r="AC712" s="248"/>
      <c r="AD712" s="248"/>
      <c r="AE712" s="248"/>
      <c r="AF712" s="248"/>
      <c r="AG712" s="248"/>
      <c r="AH712" s="248"/>
      <c r="AI712" s="248"/>
      <c r="AJ712" s="248"/>
      <c r="AK712" s="248"/>
      <c r="AL712" s="248"/>
      <c r="AM712" s="248"/>
      <c r="AN712" s="248"/>
      <c r="AO712" s="248"/>
      <c r="AP712" s="248"/>
      <c r="AQ712" s="248"/>
      <c r="AR712" s="248"/>
      <c r="AS712" s="248"/>
      <c r="AT712" s="248"/>
      <c r="AU712" s="248"/>
      <c r="AV712" s="248"/>
      <c r="AW712" s="248"/>
      <c r="AX712" s="248"/>
      <c r="AY712" s="248"/>
      <c r="AZ712" s="248"/>
      <c r="BA712" s="248"/>
      <c r="BB712" s="248"/>
      <c r="BC712" s="248"/>
      <c r="BD712" s="248"/>
      <c r="BE712" s="248"/>
      <c r="BF712" s="248"/>
      <c r="BG712" s="248"/>
      <c r="BH712" s="248"/>
      <c r="BI712" s="248"/>
      <c r="BJ712" s="248"/>
      <c r="BK712" s="248"/>
      <c r="BL712" s="248"/>
      <c r="BM712" s="248"/>
      <c r="BN712" s="248"/>
      <c r="BO712" s="248"/>
      <c r="BP712" s="248"/>
      <c r="BQ712" s="248"/>
      <c r="BR712" s="248"/>
      <c r="BS712" s="248"/>
      <c r="BT712" s="248"/>
      <c r="BU712" s="248"/>
      <c r="BV712" s="248"/>
      <c r="BW712" s="248"/>
      <c r="BX712" s="248"/>
      <c r="BY712" s="248"/>
    </row>
    <row r="713" spans="1:77" ht="12" customHeight="1" x14ac:dyDescent="0.25">
      <c r="A713" s="225"/>
      <c r="B713" s="225"/>
      <c r="C713" s="225"/>
      <c r="D713" s="381"/>
      <c r="E713" s="381"/>
      <c r="F713" s="381"/>
      <c r="G713" s="381"/>
      <c r="H713" s="381"/>
      <c r="I713" s="248"/>
      <c r="J713" s="248"/>
      <c r="K713" s="248"/>
      <c r="L713" s="248"/>
      <c r="M713" s="248"/>
      <c r="N713" s="248"/>
      <c r="O713" s="248"/>
      <c r="P713" s="248"/>
      <c r="Q713" s="248"/>
      <c r="R713" s="248"/>
      <c r="S713" s="248"/>
      <c r="T713" s="248"/>
      <c r="U713" s="248"/>
      <c r="V713" s="248"/>
      <c r="W713" s="248"/>
      <c r="X713" s="248"/>
      <c r="Y713" s="248"/>
      <c r="Z713" s="248"/>
      <c r="AA713" s="248"/>
      <c r="AB713" s="248"/>
      <c r="AC713" s="248"/>
      <c r="AD713" s="248"/>
      <c r="AE713" s="248"/>
      <c r="AF713" s="248"/>
      <c r="AG713" s="248"/>
      <c r="AH713" s="248"/>
      <c r="AI713" s="248"/>
      <c r="AJ713" s="248"/>
      <c r="AK713" s="248"/>
      <c r="AL713" s="248"/>
      <c r="AM713" s="248"/>
      <c r="AN713" s="248"/>
      <c r="AO713" s="248"/>
      <c r="AP713" s="248"/>
      <c r="AQ713" s="248"/>
      <c r="AR713" s="248"/>
      <c r="AS713" s="248"/>
      <c r="AT713" s="248"/>
      <c r="AU713" s="248"/>
      <c r="AV713" s="248"/>
      <c r="AW713" s="248"/>
      <c r="AX713" s="248"/>
      <c r="AY713" s="248"/>
      <c r="AZ713" s="248"/>
      <c r="BA713" s="248"/>
      <c r="BB713" s="248"/>
      <c r="BC713" s="248"/>
      <c r="BD713" s="248"/>
      <c r="BE713" s="248"/>
      <c r="BF713" s="248"/>
      <c r="BG713" s="248"/>
      <c r="BH713" s="248"/>
      <c r="BI713" s="248"/>
      <c r="BJ713" s="248"/>
      <c r="BK713" s="248"/>
      <c r="BL713" s="248"/>
      <c r="BM713" s="248"/>
      <c r="BN713" s="248"/>
      <c r="BO713" s="248"/>
      <c r="BP713" s="248"/>
      <c r="BQ713" s="248"/>
      <c r="BR713" s="248"/>
      <c r="BS713" s="248"/>
      <c r="BT713" s="248"/>
      <c r="BU713" s="248"/>
      <c r="BV713" s="248"/>
      <c r="BW713" s="248"/>
      <c r="BX713" s="248"/>
      <c r="BY713" s="248"/>
    </row>
    <row r="714" spans="1:77" ht="12" customHeight="1" x14ac:dyDescent="0.25">
      <c r="A714" s="225"/>
      <c r="B714" s="225"/>
      <c r="C714" s="225"/>
      <c r="D714" s="381"/>
      <c r="E714" s="381"/>
      <c r="F714" s="381"/>
      <c r="G714" s="381"/>
      <c r="H714" s="381"/>
      <c r="I714" s="248"/>
      <c r="J714" s="248"/>
      <c r="K714" s="248"/>
      <c r="L714" s="248"/>
      <c r="M714" s="248"/>
      <c r="N714" s="248"/>
      <c r="O714" s="248"/>
      <c r="P714" s="248"/>
      <c r="Q714" s="248"/>
      <c r="R714" s="248"/>
      <c r="S714" s="248"/>
      <c r="T714" s="248"/>
      <c r="U714" s="248"/>
      <c r="V714" s="248"/>
      <c r="W714" s="248"/>
      <c r="X714" s="248"/>
      <c r="Y714" s="248"/>
      <c r="Z714" s="248"/>
      <c r="AA714" s="248"/>
      <c r="AB714" s="248"/>
      <c r="AC714" s="248"/>
      <c r="AD714" s="248"/>
      <c r="AE714" s="248"/>
      <c r="AF714" s="248"/>
      <c r="AG714" s="248"/>
      <c r="AH714" s="248"/>
      <c r="AI714" s="248"/>
      <c r="AJ714" s="248"/>
      <c r="AK714" s="248"/>
      <c r="AL714" s="248"/>
      <c r="AM714" s="248"/>
      <c r="AN714" s="248"/>
      <c r="AO714" s="248"/>
      <c r="AP714" s="248"/>
      <c r="AQ714" s="248"/>
      <c r="AR714" s="248"/>
      <c r="AS714" s="248"/>
      <c r="AT714" s="248"/>
      <c r="AU714" s="248"/>
      <c r="AV714" s="248"/>
      <c r="AW714" s="248"/>
      <c r="AX714" s="248"/>
      <c r="AY714" s="248"/>
      <c r="AZ714" s="248"/>
      <c r="BA714" s="248"/>
      <c r="BB714" s="248"/>
      <c r="BC714" s="248"/>
      <c r="BD714" s="248"/>
      <c r="BE714" s="248"/>
      <c r="BF714" s="248"/>
      <c r="BG714" s="248"/>
      <c r="BH714" s="248"/>
      <c r="BI714" s="248"/>
      <c r="BJ714" s="248"/>
      <c r="BK714" s="248"/>
      <c r="BL714" s="248"/>
      <c r="BM714" s="248"/>
      <c r="BN714" s="248"/>
      <c r="BO714" s="248"/>
      <c r="BP714" s="248"/>
      <c r="BQ714" s="248"/>
      <c r="BR714" s="248"/>
      <c r="BS714" s="248"/>
      <c r="BT714" s="248"/>
      <c r="BU714" s="248"/>
      <c r="BV714" s="248"/>
      <c r="BW714" s="248"/>
      <c r="BX714" s="248"/>
      <c r="BY714" s="248"/>
    </row>
    <row r="715" spans="1:77" ht="12" customHeight="1" x14ac:dyDescent="0.25">
      <c r="A715" s="225"/>
      <c r="B715" s="225"/>
      <c r="C715" s="225"/>
      <c r="D715" s="381"/>
      <c r="E715" s="381"/>
      <c r="F715" s="381"/>
      <c r="G715" s="381"/>
      <c r="H715" s="381"/>
      <c r="I715" s="248"/>
      <c r="J715" s="248"/>
      <c r="K715" s="248"/>
      <c r="L715" s="248"/>
      <c r="M715" s="248"/>
      <c r="N715" s="248"/>
      <c r="O715" s="248"/>
      <c r="P715" s="248"/>
      <c r="Q715" s="248"/>
      <c r="R715" s="248"/>
      <c r="S715" s="248"/>
      <c r="T715" s="248"/>
      <c r="U715" s="248"/>
      <c r="V715" s="248"/>
      <c r="W715" s="248"/>
      <c r="X715" s="248"/>
      <c r="Y715" s="248"/>
      <c r="Z715" s="248"/>
      <c r="AA715" s="248"/>
      <c r="AB715" s="248"/>
      <c r="AC715" s="248"/>
      <c r="AD715" s="248"/>
      <c r="AE715" s="248"/>
      <c r="AF715" s="248"/>
      <c r="AG715" s="248"/>
      <c r="AH715" s="248"/>
      <c r="AI715" s="248"/>
      <c r="AJ715" s="248"/>
      <c r="AK715" s="248"/>
      <c r="AL715" s="248"/>
      <c r="AM715" s="248"/>
      <c r="AN715" s="248"/>
      <c r="AO715" s="248"/>
      <c r="AP715" s="248"/>
      <c r="AQ715" s="248"/>
      <c r="AR715" s="248"/>
      <c r="AS715" s="248"/>
      <c r="AT715" s="248"/>
      <c r="AU715" s="248"/>
      <c r="AV715" s="248"/>
      <c r="AW715" s="248"/>
      <c r="AX715" s="248"/>
      <c r="AY715" s="248"/>
      <c r="AZ715" s="248"/>
      <c r="BA715" s="248"/>
      <c r="BB715" s="248"/>
      <c r="BC715" s="248"/>
      <c r="BD715" s="248"/>
      <c r="BE715" s="248"/>
      <c r="BF715" s="248"/>
      <c r="BG715" s="248"/>
      <c r="BH715" s="248"/>
      <c r="BI715" s="248"/>
      <c r="BJ715" s="248"/>
      <c r="BK715" s="248"/>
      <c r="BL715" s="248"/>
      <c r="BM715" s="248"/>
      <c r="BN715" s="248"/>
      <c r="BO715" s="248"/>
      <c r="BP715" s="248"/>
      <c r="BQ715" s="248"/>
      <c r="BR715" s="248"/>
      <c r="BS715" s="248"/>
      <c r="BT715" s="248"/>
      <c r="BU715" s="248"/>
      <c r="BV715" s="248"/>
      <c r="BW715" s="248"/>
      <c r="BX715" s="248"/>
      <c r="BY715" s="248"/>
    </row>
    <row r="716" spans="1:77" ht="12" customHeight="1" x14ac:dyDescent="0.25">
      <c r="A716" s="225"/>
      <c r="B716" s="225"/>
      <c r="C716" s="225"/>
      <c r="D716" s="381"/>
      <c r="E716" s="381"/>
      <c r="F716" s="381"/>
      <c r="G716" s="381"/>
      <c r="H716" s="381"/>
      <c r="I716" s="248"/>
      <c r="J716" s="248"/>
      <c r="K716" s="248"/>
      <c r="L716" s="248"/>
      <c r="M716" s="248"/>
      <c r="N716" s="248"/>
      <c r="O716" s="248"/>
      <c r="P716" s="248"/>
      <c r="Q716" s="248"/>
      <c r="R716" s="248"/>
      <c r="S716" s="248"/>
      <c r="T716" s="248"/>
      <c r="U716" s="248"/>
      <c r="V716" s="248"/>
      <c r="W716" s="248"/>
      <c r="X716" s="248"/>
      <c r="Y716" s="248"/>
      <c r="Z716" s="248"/>
      <c r="AA716" s="248"/>
      <c r="AB716" s="248"/>
      <c r="AC716" s="248"/>
      <c r="AD716" s="248"/>
      <c r="AE716" s="248"/>
      <c r="AF716" s="248"/>
      <c r="AG716" s="248"/>
      <c r="AH716" s="248"/>
      <c r="AI716" s="248"/>
      <c r="AJ716" s="248"/>
      <c r="AK716" s="248"/>
      <c r="AL716" s="248"/>
      <c r="AM716" s="248"/>
      <c r="AN716" s="248"/>
      <c r="AO716" s="248"/>
      <c r="AP716" s="248"/>
      <c r="AQ716" s="248"/>
      <c r="AR716" s="248"/>
      <c r="AS716" s="248"/>
      <c r="AT716" s="248"/>
      <c r="AU716" s="248"/>
      <c r="AV716" s="248"/>
      <c r="AW716" s="248"/>
      <c r="AX716" s="248"/>
      <c r="AY716" s="248"/>
      <c r="AZ716" s="248"/>
      <c r="BA716" s="248"/>
      <c r="BB716" s="248"/>
      <c r="BC716" s="248"/>
      <c r="BD716" s="248"/>
      <c r="BE716" s="248"/>
      <c r="BF716" s="248"/>
      <c r="BG716" s="248"/>
      <c r="BH716" s="248"/>
      <c r="BI716" s="248"/>
      <c r="BJ716" s="248"/>
      <c r="BK716" s="248"/>
      <c r="BL716" s="248"/>
      <c r="BM716" s="248"/>
      <c r="BN716" s="248"/>
      <c r="BO716" s="248"/>
      <c r="BP716" s="248"/>
      <c r="BQ716" s="248"/>
      <c r="BR716" s="248"/>
      <c r="BS716" s="248"/>
      <c r="BT716" s="248"/>
      <c r="BU716" s="248"/>
      <c r="BV716" s="248"/>
      <c r="BW716" s="248"/>
      <c r="BX716" s="248"/>
      <c r="BY716" s="248"/>
    </row>
    <row r="717" spans="1:77" ht="12" customHeight="1" x14ac:dyDescent="0.25">
      <c r="A717" s="225"/>
      <c r="B717" s="225"/>
      <c r="C717" s="225"/>
      <c r="D717" s="381"/>
      <c r="E717" s="381"/>
      <c r="F717" s="381"/>
      <c r="G717" s="381"/>
      <c r="H717" s="381"/>
      <c r="I717" s="248"/>
      <c r="J717" s="248"/>
      <c r="K717" s="248"/>
      <c r="L717" s="248"/>
      <c r="M717" s="248"/>
      <c r="N717" s="248"/>
      <c r="O717" s="248"/>
      <c r="P717" s="248"/>
      <c r="Q717" s="248"/>
      <c r="R717" s="248"/>
      <c r="S717" s="248"/>
      <c r="T717" s="248"/>
      <c r="U717" s="248"/>
      <c r="V717" s="248"/>
      <c r="W717" s="248"/>
      <c r="X717" s="248"/>
      <c r="Y717" s="248"/>
      <c r="Z717" s="248"/>
      <c r="AA717" s="248"/>
      <c r="AB717" s="248"/>
      <c r="AC717" s="248"/>
      <c r="AD717" s="248"/>
      <c r="AE717" s="248"/>
      <c r="AF717" s="248"/>
      <c r="AG717" s="248"/>
      <c r="AH717" s="248"/>
      <c r="AI717" s="248"/>
      <c r="AJ717" s="248"/>
      <c r="AK717" s="248"/>
      <c r="AL717" s="248"/>
      <c r="AM717" s="248"/>
      <c r="AN717" s="248"/>
      <c r="AO717" s="248"/>
      <c r="AP717" s="248"/>
      <c r="AQ717" s="248"/>
      <c r="AR717" s="248"/>
      <c r="AS717" s="248"/>
      <c r="AT717" s="248"/>
      <c r="AU717" s="248"/>
      <c r="AV717" s="248"/>
      <c r="AW717" s="248"/>
      <c r="AX717" s="248"/>
      <c r="AY717" s="248"/>
      <c r="AZ717" s="248"/>
      <c r="BA717" s="248"/>
      <c r="BB717" s="248"/>
      <c r="BC717" s="248"/>
      <c r="BD717" s="248"/>
      <c r="BE717" s="248"/>
      <c r="BF717" s="248"/>
      <c r="BG717" s="248"/>
      <c r="BH717" s="248"/>
      <c r="BI717" s="248"/>
      <c r="BJ717" s="248"/>
      <c r="BK717" s="248"/>
      <c r="BL717" s="248"/>
      <c r="BM717" s="248"/>
      <c r="BN717" s="248"/>
      <c r="BO717" s="248"/>
      <c r="BP717" s="248"/>
      <c r="BQ717" s="248"/>
      <c r="BR717" s="248"/>
      <c r="BS717" s="248"/>
      <c r="BT717" s="248"/>
      <c r="BU717" s="248"/>
      <c r="BV717" s="248"/>
      <c r="BW717" s="248"/>
      <c r="BX717" s="248"/>
      <c r="BY717" s="248"/>
    </row>
    <row r="718" spans="1:77" ht="12" customHeight="1" x14ac:dyDescent="0.25">
      <c r="A718" s="225"/>
      <c r="B718" s="225"/>
      <c r="C718" s="225"/>
      <c r="D718" s="381"/>
      <c r="E718" s="381"/>
      <c r="F718" s="381"/>
      <c r="G718" s="381"/>
      <c r="H718" s="381"/>
      <c r="I718" s="248"/>
      <c r="J718" s="248"/>
      <c r="K718" s="248"/>
      <c r="L718" s="248"/>
      <c r="M718" s="248"/>
      <c r="N718" s="248"/>
      <c r="O718" s="248"/>
      <c r="P718" s="248"/>
      <c r="Q718" s="248"/>
      <c r="R718" s="248"/>
      <c r="S718" s="248"/>
      <c r="T718" s="248"/>
      <c r="U718" s="248"/>
      <c r="V718" s="248"/>
      <c r="W718" s="248"/>
      <c r="X718" s="248"/>
      <c r="Y718" s="248"/>
      <c r="Z718" s="248"/>
      <c r="AA718" s="248"/>
      <c r="AB718" s="248"/>
      <c r="AC718" s="248"/>
      <c r="AD718" s="248"/>
      <c r="AE718" s="248"/>
      <c r="AF718" s="248"/>
      <c r="AG718" s="248"/>
      <c r="AH718" s="248"/>
      <c r="AI718" s="248"/>
      <c r="AJ718" s="248"/>
      <c r="AK718" s="248"/>
      <c r="AL718" s="248"/>
      <c r="AM718" s="248"/>
      <c r="AN718" s="248"/>
      <c r="AO718" s="248"/>
      <c r="AP718" s="248"/>
      <c r="AQ718" s="248"/>
      <c r="AR718" s="248"/>
      <c r="AS718" s="248"/>
      <c r="AT718" s="248"/>
      <c r="AU718" s="248"/>
      <c r="AV718" s="248"/>
      <c r="AW718" s="248"/>
      <c r="AX718" s="248"/>
      <c r="AY718" s="248"/>
      <c r="AZ718" s="248"/>
      <c r="BA718" s="248"/>
      <c r="BB718" s="248"/>
      <c r="BC718" s="248"/>
      <c r="BD718" s="248"/>
      <c r="BE718" s="248"/>
      <c r="BF718" s="248"/>
      <c r="BG718" s="248"/>
      <c r="BH718" s="248"/>
      <c r="BI718" s="248"/>
      <c r="BJ718" s="248"/>
      <c r="BK718" s="248"/>
      <c r="BL718" s="248"/>
      <c r="BM718" s="248"/>
      <c r="BN718" s="248"/>
      <c r="BO718" s="248"/>
      <c r="BP718" s="248"/>
      <c r="BQ718" s="248"/>
      <c r="BR718" s="248"/>
      <c r="BS718" s="248"/>
      <c r="BT718" s="248"/>
      <c r="BU718" s="248"/>
      <c r="BV718" s="248"/>
      <c r="BW718" s="248"/>
      <c r="BX718" s="248"/>
      <c r="BY718" s="248"/>
    </row>
    <row r="719" spans="1:77" ht="12" customHeight="1" x14ac:dyDescent="0.25">
      <c r="A719" s="225"/>
      <c r="B719" s="225"/>
      <c r="C719" s="225"/>
      <c r="D719" s="381"/>
      <c r="E719" s="381"/>
      <c r="F719" s="381"/>
      <c r="G719" s="381"/>
      <c r="H719" s="381"/>
      <c r="I719" s="248"/>
      <c r="J719" s="248"/>
      <c r="K719" s="248"/>
      <c r="L719" s="248"/>
      <c r="M719" s="248"/>
      <c r="N719" s="248"/>
      <c r="O719" s="248"/>
      <c r="P719" s="248"/>
      <c r="Q719" s="248"/>
      <c r="R719" s="248"/>
      <c r="S719" s="248"/>
      <c r="T719" s="248"/>
      <c r="U719" s="248"/>
      <c r="V719" s="248"/>
      <c r="W719" s="248"/>
      <c r="X719" s="248"/>
      <c r="Y719" s="248"/>
      <c r="Z719" s="248"/>
      <c r="AA719" s="248"/>
      <c r="AB719" s="248"/>
      <c r="AC719" s="248"/>
      <c r="AD719" s="248"/>
      <c r="AE719" s="248"/>
      <c r="AF719" s="248"/>
      <c r="AG719" s="248"/>
      <c r="AH719" s="248"/>
      <c r="AI719" s="248"/>
      <c r="AJ719" s="248"/>
      <c r="AK719" s="248"/>
      <c r="AL719" s="248"/>
      <c r="AM719" s="248"/>
      <c r="AN719" s="248"/>
      <c r="AO719" s="248"/>
      <c r="AP719" s="248"/>
      <c r="AQ719" s="248"/>
      <c r="AR719" s="248"/>
      <c r="AS719" s="248"/>
      <c r="AT719" s="248"/>
      <c r="AU719" s="248"/>
      <c r="AV719" s="248"/>
      <c r="AW719" s="248"/>
      <c r="AX719" s="248"/>
      <c r="AY719" s="248"/>
      <c r="AZ719" s="248"/>
      <c r="BA719" s="248"/>
      <c r="BB719" s="248"/>
      <c r="BC719" s="248"/>
      <c r="BD719" s="248"/>
      <c r="BE719" s="248"/>
      <c r="BF719" s="248"/>
      <c r="BG719" s="248"/>
      <c r="BH719" s="248"/>
      <c r="BI719" s="248"/>
      <c r="BJ719" s="248"/>
      <c r="BK719" s="248"/>
      <c r="BL719" s="248"/>
      <c r="BM719" s="248"/>
      <c r="BN719" s="248"/>
      <c r="BO719" s="248"/>
      <c r="BP719" s="248"/>
      <c r="BQ719" s="248"/>
      <c r="BR719" s="248"/>
      <c r="BS719" s="248"/>
      <c r="BT719" s="248"/>
      <c r="BU719" s="248"/>
      <c r="BV719" s="248"/>
      <c r="BW719" s="248"/>
      <c r="BX719" s="248"/>
      <c r="BY719" s="248"/>
    </row>
    <row r="720" spans="1:77" ht="12" customHeight="1" x14ac:dyDescent="0.25">
      <c r="A720" s="225"/>
      <c r="B720" s="225"/>
      <c r="C720" s="225"/>
      <c r="D720" s="381"/>
      <c r="E720" s="381"/>
      <c r="F720" s="381"/>
      <c r="G720" s="381"/>
      <c r="H720" s="381"/>
      <c r="I720" s="248"/>
      <c r="J720" s="248"/>
      <c r="K720" s="248"/>
      <c r="L720" s="248"/>
      <c r="M720" s="248"/>
      <c r="N720" s="248"/>
      <c r="O720" s="248"/>
      <c r="P720" s="248"/>
      <c r="Q720" s="248"/>
      <c r="R720" s="248"/>
      <c r="S720" s="248"/>
      <c r="T720" s="248"/>
      <c r="U720" s="248"/>
      <c r="V720" s="248"/>
      <c r="W720" s="248"/>
      <c r="X720" s="248"/>
      <c r="Y720" s="248"/>
      <c r="Z720" s="248"/>
      <c r="AA720" s="248"/>
      <c r="AB720" s="248"/>
      <c r="AC720" s="248"/>
      <c r="AD720" s="248"/>
      <c r="AE720" s="248"/>
      <c r="AF720" s="248"/>
      <c r="AG720" s="248"/>
      <c r="AH720" s="248"/>
      <c r="AI720" s="248"/>
      <c r="AJ720" s="248"/>
      <c r="AK720" s="248"/>
      <c r="AL720" s="248"/>
      <c r="AM720" s="248"/>
      <c r="AN720" s="248"/>
      <c r="AO720" s="248"/>
      <c r="AP720" s="248"/>
      <c r="AQ720" s="248"/>
      <c r="AR720" s="248"/>
      <c r="AS720" s="248"/>
      <c r="AT720" s="248"/>
      <c r="AU720" s="248"/>
      <c r="AV720" s="248"/>
      <c r="AW720" s="248"/>
      <c r="AX720" s="248"/>
      <c r="AY720" s="248"/>
      <c r="AZ720" s="248"/>
      <c r="BA720" s="248"/>
      <c r="BB720" s="248"/>
      <c r="BC720" s="248"/>
      <c r="BD720" s="248"/>
      <c r="BE720" s="248"/>
      <c r="BF720" s="248"/>
      <c r="BG720" s="248"/>
      <c r="BH720" s="248"/>
      <c r="BI720" s="248"/>
      <c r="BJ720" s="248"/>
      <c r="BK720" s="248"/>
      <c r="BL720" s="248"/>
      <c r="BM720" s="248"/>
      <c r="BN720" s="248"/>
      <c r="BO720" s="248"/>
      <c r="BP720" s="248"/>
      <c r="BQ720" s="248"/>
      <c r="BR720" s="248"/>
      <c r="BS720" s="248"/>
      <c r="BT720" s="248"/>
      <c r="BU720" s="248"/>
      <c r="BV720" s="248"/>
      <c r="BW720" s="248"/>
      <c r="BX720" s="248"/>
      <c r="BY720" s="248"/>
    </row>
    <row r="721" spans="1:77" ht="12" customHeight="1" x14ac:dyDescent="0.25">
      <c r="A721" s="225"/>
      <c r="B721" s="225"/>
      <c r="C721" s="225"/>
      <c r="D721" s="381"/>
      <c r="E721" s="381"/>
      <c r="F721" s="381"/>
      <c r="G721" s="381"/>
      <c r="H721" s="381"/>
      <c r="I721" s="248"/>
      <c r="J721" s="248"/>
      <c r="K721" s="248"/>
      <c r="L721" s="248"/>
      <c r="M721" s="248"/>
      <c r="N721" s="248"/>
      <c r="O721" s="248"/>
      <c r="P721" s="248"/>
      <c r="Q721" s="248"/>
      <c r="R721" s="248"/>
      <c r="S721" s="248"/>
      <c r="T721" s="248"/>
      <c r="U721" s="248"/>
      <c r="V721" s="248"/>
      <c r="W721" s="248"/>
      <c r="X721" s="248"/>
      <c r="Y721" s="248"/>
      <c r="Z721" s="248"/>
      <c r="AA721" s="248"/>
      <c r="AB721" s="248"/>
      <c r="AC721" s="248"/>
      <c r="AD721" s="248"/>
      <c r="AE721" s="248"/>
      <c r="AF721" s="248"/>
      <c r="AG721" s="248"/>
      <c r="AH721" s="248"/>
      <c r="AI721" s="248"/>
      <c r="AJ721" s="248"/>
      <c r="AK721" s="248"/>
      <c r="AL721" s="248"/>
      <c r="AM721" s="248"/>
      <c r="AN721" s="248"/>
      <c r="AO721" s="248"/>
      <c r="AP721" s="248"/>
      <c r="AQ721" s="248"/>
      <c r="AR721" s="248"/>
      <c r="AS721" s="248"/>
      <c r="AT721" s="248"/>
      <c r="AU721" s="248"/>
      <c r="AV721" s="248"/>
      <c r="AW721" s="248"/>
      <c r="AX721" s="248"/>
      <c r="AY721" s="248"/>
      <c r="AZ721" s="248"/>
      <c r="BA721" s="248"/>
      <c r="BB721" s="248"/>
      <c r="BC721" s="248"/>
      <c r="BD721" s="248"/>
      <c r="BE721" s="248"/>
      <c r="BF721" s="248"/>
      <c r="BG721" s="248"/>
      <c r="BH721" s="248"/>
      <c r="BI721" s="248"/>
      <c r="BJ721" s="248"/>
      <c r="BK721" s="248"/>
      <c r="BL721" s="248"/>
      <c r="BM721" s="248"/>
      <c r="BN721" s="248"/>
      <c r="BO721" s="248"/>
      <c r="BP721" s="248"/>
      <c r="BQ721" s="248"/>
      <c r="BR721" s="248"/>
      <c r="BS721" s="248"/>
      <c r="BT721" s="248"/>
      <c r="BU721" s="248"/>
      <c r="BV721" s="248"/>
      <c r="BW721" s="248"/>
      <c r="BX721" s="248"/>
      <c r="BY721" s="248"/>
    </row>
    <row r="722" spans="1:77" ht="12" customHeight="1" x14ac:dyDescent="0.25">
      <c r="A722" s="225"/>
      <c r="B722" s="225"/>
      <c r="C722" s="225"/>
      <c r="D722" s="381"/>
      <c r="E722" s="381"/>
      <c r="F722" s="381"/>
      <c r="G722" s="381"/>
      <c r="H722" s="381"/>
      <c r="I722" s="248"/>
      <c r="J722" s="248"/>
      <c r="K722" s="248"/>
      <c r="L722" s="248"/>
      <c r="M722" s="248"/>
      <c r="N722" s="248"/>
      <c r="O722" s="248"/>
      <c r="P722" s="248"/>
      <c r="Q722" s="248"/>
      <c r="R722" s="248"/>
      <c r="S722" s="248"/>
      <c r="T722" s="248"/>
      <c r="U722" s="248"/>
      <c r="V722" s="248"/>
      <c r="W722" s="248"/>
      <c r="X722" s="248"/>
      <c r="Y722" s="248"/>
      <c r="Z722" s="248"/>
      <c r="AA722" s="248"/>
      <c r="AB722" s="248"/>
      <c r="AC722" s="248"/>
      <c r="AD722" s="248"/>
      <c r="AE722" s="248"/>
      <c r="AF722" s="248"/>
      <c r="AG722" s="248"/>
      <c r="AH722" s="248"/>
      <c r="AI722" s="248"/>
      <c r="AJ722" s="248"/>
      <c r="AK722" s="248"/>
      <c r="AL722" s="248"/>
      <c r="AM722" s="248"/>
      <c r="AN722" s="248"/>
      <c r="AO722" s="248"/>
      <c r="AP722" s="248"/>
      <c r="AQ722" s="248"/>
      <c r="AR722" s="248"/>
      <c r="AS722" s="248"/>
      <c r="AT722" s="248"/>
      <c r="AU722" s="248"/>
      <c r="AV722" s="248"/>
      <c r="AW722" s="248"/>
      <c r="AX722" s="248"/>
      <c r="AY722" s="248"/>
      <c r="AZ722" s="248"/>
      <c r="BA722" s="248"/>
      <c r="BB722" s="248"/>
      <c r="BC722" s="248"/>
      <c r="BD722" s="248"/>
      <c r="BE722" s="248"/>
      <c r="BF722" s="248"/>
      <c r="BG722" s="248"/>
      <c r="BH722" s="248"/>
      <c r="BI722" s="248"/>
      <c r="BJ722" s="248"/>
      <c r="BK722" s="248"/>
      <c r="BL722" s="248"/>
      <c r="BM722" s="248"/>
      <c r="BN722" s="248"/>
      <c r="BO722" s="248"/>
      <c r="BP722" s="248"/>
      <c r="BQ722" s="248"/>
      <c r="BR722" s="248"/>
      <c r="BS722" s="248"/>
      <c r="BT722" s="248"/>
      <c r="BU722" s="248"/>
      <c r="BV722" s="248"/>
      <c r="BW722" s="248"/>
      <c r="BX722" s="248"/>
      <c r="BY722" s="248"/>
    </row>
    <row r="723" spans="1:77" ht="12" customHeight="1" x14ac:dyDescent="0.25">
      <c r="A723" s="225"/>
      <c r="B723" s="225"/>
      <c r="C723" s="225"/>
      <c r="D723" s="381"/>
      <c r="E723" s="381"/>
      <c r="F723" s="381"/>
      <c r="G723" s="381"/>
      <c r="H723" s="381"/>
      <c r="I723" s="248"/>
      <c r="J723" s="248"/>
      <c r="K723" s="248"/>
      <c r="L723" s="248"/>
      <c r="M723" s="248"/>
      <c r="N723" s="248"/>
      <c r="O723" s="248"/>
      <c r="P723" s="248"/>
      <c r="Q723" s="248"/>
      <c r="R723" s="248"/>
      <c r="S723" s="248"/>
      <c r="T723" s="248"/>
      <c r="U723" s="248"/>
      <c r="V723" s="248"/>
      <c r="W723" s="248"/>
      <c r="X723" s="248"/>
      <c r="Y723" s="248"/>
      <c r="Z723" s="248"/>
      <c r="AA723" s="248"/>
      <c r="AB723" s="248"/>
      <c r="AC723" s="248"/>
      <c r="AD723" s="248"/>
      <c r="AE723" s="248"/>
      <c r="AF723" s="248"/>
      <c r="AG723" s="248"/>
      <c r="AH723" s="248"/>
      <c r="AI723" s="248"/>
      <c r="AJ723" s="248"/>
      <c r="AK723" s="248"/>
      <c r="AL723" s="248"/>
      <c r="AM723" s="248"/>
      <c r="AN723" s="248"/>
      <c r="AO723" s="248"/>
      <c r="AP723" s="248"/>
      <c r="AQ723" s="248"/>
      <c r="AR723" s="248"/>
      <c r="AS723" s="248"/>
      <c r="AT723" s="248"/>
      <c r="AU723" s="248"/>
      <c r="AV723" s="248"/>
      <c r="AW723" s="248"/>
      <c r="AX723" s="248"/>
      <c r="AY723" s="248"/>
      <c r="AZ723" s="248"/>
      <c r="BA723" s="248"/>
      <c r="BB723" s="248"/>
      <c r="BC723" s="248"/>
      <c r="BD723" s="248"/>
      <c r="BE723" s="248"/>
      <c r="BF723" s="248"/>
      <c r="BG723" s="248"/>
      <c r="BH723" s="248"/>
      <c r="BI723" s="248"/>
      <c r="BJ723" s="248"/>
      <c r="BK723" s="248"/>
      <c r="BL723" s="248"/>
      <c r="BM723" s="248"/>
      <c r="BN723" s="248"/>
      <c r="BO723" s="248"/>
      <c r="BP723" s="248"/>
      <c r="BQ723" s="248"/>
      <c r="BR723" s="248"/>
      <c r="BS723" s="248"/>
      <c r="BT723" s="248"/>
      <c r="BU723" s="248"/>
      <c r="BV723" s="248"/>
      <c r="BW723" s="248"/>
      <c r="BX723" s="248"/>
      <c r="BY723" s="248"/>
    </row>
    <row r="724" spans="1:77" ht="12" customHeight="1" x14ac:dyDescent="0.25">
      <c r="A724" s="225"/>
      <c r="B724" s="225"/>
      <c r="C724" s="225"/>
      <c r="D724" s="381"/>
      <c r="E724" s="381"/>
      <c r="F724" s="381"/>
      <c r="G724" s="381"/>
      <c r="H724" s="381"/>
      <c r="I724" s="248"/>
      <c r="J724" s="248"/>
      <c r="K724" s="248"/>
      <c r="L724" s="248"/>
      <c r="M724" s="248"/>
      <c r="N724" s="248"/>
      <c r="O724" s="248"/>
      <c r="P724" s="248"/>
      <c r="Q724" s="248"/>
      <c r="R724" s="248"/>
      <c r="S724" s="248"/>
      <c r="T724" s="248"/>
      <c r="U724" s="248"/>
      <c r="V724" s="248"/>
      <c r="W724" s="248"/>
      <c r="X724" s="248"/>
      <c r="Y724" s="248"/>
      <c r="Z724" s="248"/>
      <c r="AA724" s="248"/>
      <c r="AB724" s="248"/>
      <c r="AC724" s="248"/>
      <c r="AD724" s="248"/>
      <c r="AE724" s="248"/>
      <c r="AF724" s="248"/>
      <c r="AG724" s="248"/>
      <c r="AH724" s="248"/>
      <c r="AI724" s="248"/>
      <c r="AJ724" s="248"/>
      <c r="AK724" s="248"/>
      <c r="AL724" s="248"/>
      <c r="AM724" s="248"/>
      <c r="AN724" s="248"/>
      <c r="AO724" s="248"/>
      <c r="AP724" s="248"/>
      <c r="AQ724" s="248"/>
      <c r="AR724" s="248"/>
      <c r="AS724" s="248"/>
      <c r="AT724" s="248"/>
      <c r="AU724" s="248"/>
      <c r="AV724" s="248"/>
      <c r="AW724" s="248"/>
      <c r="AX724" s="248"/>
      <c r="AY724" s="248"/>
      <c r="AZ724" s="248"/>
      <c r="BA724" s="248"/>
      <c r="BB724" s="248"/>
      <c r="BC724" s="248"/>
      <c r="BD724" s="248"/>
      <c r="BE724" s="248"/>
      <c r="BF724" s="248"/>
      <c r="BG724" s="248"/>
      <c r="BH724" s="248"/>
      <c r="BI724" s="248"/>
      <c r="BJ724" s="248"/>
      <c r="BK724" s="248"/>
      <c r="BL724" s="248"/>
      <c r="BM724" s="248"/>
      <c r="BN724" s="248"/>
      <c r="BO724" s="248"/>
      <c r="BP724" s="248"/>
      <c r="BQ724" s="248"/>
      <c r="BR724" s="248"/>
      <c r="BS724" s="248"/>
      <c r="BT724" s="248"/>
      <c r="BU724" s="248"/>
      <c r="BV724" s="248"/>
      <c r="BW724" s="248"/>
      <c r="BX724" s="248"/>
      <c r="BY724" s="248"/>
    </row>
    <row r="725" spans="1:77" ht="12" customHeight="1" x14ac:dyDescent="0.25">
      <c r="A725" s="225"/>
      <c r="B725" s="225"/>
      <c r="C725" s="225"/>
      <c r="D725" s="381"/>
      <c r="E725" s="381"/>
      <c r="F725" s="381"/>
      <c r="G725" s="381"/>
      <c r="H725" s="381"/>
      <c r="I725" s="248"/>
      <c r="J725" s="248"/>
      <c r="K725" s="248"/>
      <c r="L725" s="248"/>
      <c r="M725" s="248"/>
      <c r="N725" s="248"/>
      <c r="O725" s="248"/>
      <c r="P725" s="248"/>
      <c r="Q725" s="248"/>
      <c r="R725" s="248"/>
      <c r="S725" s="248"/>
      <c r="T725" s="248"/>
      <c r="U725" s="248"/>
      <c r="V725" s="248"/>
      <c r="W725" s="248"/>
      <c r="X725" s="248"/>
      <c r="Y725" s="248"/>
      <c r="Z725" s="248"/>
      <c r="AA725" s="248"/>
      <c r="AB725" s="248"/>
      <c r="AC725" s="248"/>
      <c r="AD725" s="248"/>
      <c r="AE725" s="248"/>
      <c r="AF725" s="248"/>
      <c r="AG725" s="248"/>
      <c r="AH725" s="248"/>
      <c r="AI725" s="248"/>
      <c r="AJ725" s="248"/>
      <c r="AK725" s="248"/>
      <c r="AL725" s="248"/>
      <c r="AM725" s="248"/>
      <c r="AN725" s="248"/>
      <c r="AO725" s="248"/>
      <c r="AP725" s="248"/>
      <c r="AQ725" s="248"/>
      <c r="AR725" s="248"/>
      <c r="AS725" s="248"/>
      <c r="AT725" s="248"/>
      <c r="AU725" s="248"/>
      <c r="AV725" s="248"/>
      <c r="AW725" s="248"/>
      <c r="AX725" s="248"/>
      <c r="AY725" s="248"/>
      <c r="AZ725" s="248"/>
      <c r="BA725" s="248"/>
      <c r="BB725" s="248"/>
      <c r="BC725" s="248"/>
      <c r="BD725" s="248"/>
      <c r="BE725" s="248"/>
      <c r="BF725" s="248"/>
      <c r="BG725" s="248"/>
      <c r="BH725" s="248"/>
      <c r="BI725" s="248"/>
      <c r="BJ725" s="248"/>
      <c r="BK725" s="248"/>
      <c r="BL725" s="248"/>
      <c r="BM725" s="248"/>
      <c r="BN725" s="248"/>
      <c r="BO725" s="248"/>
      <c r="BP725" s="248"/>
      <c r="BQ725" s="248"/>
      <c r="BR725" s="248"/>
      <c r="BS725" s="248"/>
      <c r="BT725" s="248"/>
      <c r="BU725" s="248"/>
      <c r="BV725" s="248"/>
      <c r="BW725" s="248"/>
      <c r="BX725" s="248"/>
      <c r="BY725" s="248"/>
    </row>
    <row r="726" spans="1:77" ht="12" customHeight="1" x14ac:dyDescent="0.25">
      <c r="A726" s="225"/>
      <c r="B726" s="225"/>
      <c r="C726" s="225"/>
      <c r="D726" s="381"/>
      <c r="E726" s="381"/>
      <c r="F726" s="381"/>
      <c r="G726" s="381"/>
      <c r="H726" s="381"/>
      <c r="I726" s="248"/>
      <c r="J726" s="248"/>
      <c r="K726" s="248"/>
      <c r="L726" s="248"/>
      <c r="M726" s="248"/>
      <c r="N726" s="248"/>
      <c r="O726" s="248"/>
      <c r="P726" s="248"/>
      <c r="Q726" s="248"/>
      <c r="R726" s="248"/>
      <c r="S726" s="248"/>
      <c r="T726" s="248"/>
      <c r="U726" s="248"/>
      <c r="V726" s="248"/>
      <c r="W726" s="248"/>
      <c r="X726" s="248"/>
      <c r="Y726" s="248"/>
      <c r="Z726" s="248"/>
      <c r="AA726" s="248"/>
      <c r="AB726" s="248"/>
      <c r="AC726" s="248"/>
      <c r="AD726" s="248"/>
      <c r="AE726" s="248"/>
      <c r="AF726" s="248"/>
      <c r="AG726" s="248"/>
      <c r="AH726" s="248"/>
      <c r="AI726" s="248"/>
      <c r="AJ726" s="248"/>
      <c r="AK726" s="248"/>
      <c r="AL726" s="248"/>
      <c r="AM726" s="248"/>
      <c r="AN726" s="248"/>
      <c r="AO726" s="248"/>
      <c r="AP726" s="248"/>
      <c r="AQ726" s="248"/>
      <c r="AR726" s="248"/>
      <c r="AS726" s="248"/>
      <c r="AT726" s="248"/>
      <c r="AU726" s="248"/>
      <c r="AV726" s="248"/>
      <c r="AW726" s="248"/>
      <c r="AX726" s="248"/>
      <c r="AY726" s="248"/>
      <c r="AZ726" s="248"/>
      <c r="BA726" s="248"/>
      <c r="BB726" s="248"/>
      <c r="BC726" s="248"/>
      <c r="BD726" s="248"/>
      <c r="BE726" s="248"/>
      <c r="BF726" s="248"/>
      <c r="BG726" s="248"/>
      <c r="BH726" s="248"/>
      <c r="BI726" s="248"/>
      <c r="BJ726" s="248"/>
      <c r="BK726" s="248"/>
      <c r="BL726" s="248"/>
      <c r="BM726" s="248"/>
      <c r="BN726" s="248"/>
      <c r="BO726" s="248"/>
      <c r="BP726" s="248"/>
      <c r="BQ726" s="248"/>
      <c r="BR726" s="248"/>
      <c r="BS726" s="248"/>
      <c r="BT726" s="248"/>
      <c r="BU726" s="248"/>
      <c r="BV726" s="248"/>
      <c r="BW726" s="248"/>
      <c r="BX726" s="248"/>
      <c r="BY726" s="248"/>
    </row>
    <row r="727" spans="1:77" ht="12" customHeight="1" x14ac:dyDescent="0.25">
      <c r="A727" s="225"/>
      <c r="B727" s="225"/>
      <c r="C727" s="225"/>
      <c r="D727" s="381"/>
      <c r="E727" s="381"/>
      <c r="F727" s="381"/>
      <c r="G727" s="381"/>
      <c r="H727" s="381"/>
      <c r="I727" s="248"/>
      <c r="J727" s="248"/>
      <c r="K727" s="248"/>
      <c r="L727" s="248"/>
      <c r="M727" s="248"/>
      <c r="N727" s="248"/>
      <c r="O727" s="248"/>
      <c r="P727" s="248"/>
      <c r="Q727" s="248"/>
      <c r="R727" s="248"/>
      <c r="S727" s="248"/>
      <c r="T727" s="248"/>
      <c r="U727" s="248"/>
      <c r="V727" s="248"/>
      <c r="W727" s="248"/>
      <c r="X727" s="248"/>
      <c r="Y727" s="248"/>
      <c r="Z727" s="248"/>
      <c r="AA727" s="248"/>
      <c r="AB727" s="248"/>
      <c r="AC727" s="248"/>
      <c r="AD727" s="248"/>
      <c r="AE727" s="248"/>
      <c r="AF727" s="248"/>
      <c r="AG727" s="248"/>
      <c r="AH727" s="248"/>
      <c r="AI727" s="248"/>
      <c r="AJ727" s="248"/>
      <c r="AK727" s="248"/>
      <c r="AL727" s="248"/>
      <c r="AM727" s="248"/>
      <c r="AN727" s="248"/>
      <c r="AO727" s="248"/>
      <c r="AP727" s="248"/>
      <c r="AQ727" s="248"/>
      <c r="AR727" s="248"/>
      <c r="AS727" s="248"/>
      <c r="AT727" s="248"/>
      <c r="AU727" s="248"/>
      <c r="AV727" s="248"/>
      <c r="AW727" s="248"/>
      <c r="AX727" s="248"/>
      <c r="AY727" s="248"/>
      <c r="AZ727" s="248"/>
      <c r="BA727" s="248"/>
      <c r="BB727" s="248"/>
      <c r="BC727" s="248"/>
      <c r="BD727" s="248"/>
      <c r="BE727" s="248"/>
      <c r="BF727" s="248"/>
      <c r="BG727" s="248"/>
      <c r="BH727" s="248"/>
      <c r="BI727" s="248"/>
      <c r="BJ727" s="248"/>
      <c r="BK727" s="248"/>
      <c r="BL727" s="248"/>
      <c r="BM727" s="248"/>
      <c r="BN727" s="248"/>
      <c r="BO727" s="248"/>
      <c r="BP727" s="248"/>
      <c r="BQ727" s="248"/>
      <c r="BR727" s="248"/>
      <c r="BS727" s="248"/>
      <c r="BT727" s="248"/>
      <c r="BU727" s="248"/>
      <c r="BV727" s="248"/>
      <c r="BW727" s="248"/>
      <c r="BX727" s="248"/>
      <c r="BY727" s="248"/>
    </row>
    <row r="728" spans="1:77" ht="12" customHeight="1" x14ac:dyDescent="0.25">
      <c r="A728" s="225"/>
      <c r="B728" s="225"/>
      <c r="C728" s="225"/>
      <c r="D728" s="381"/>
      <c r="E728" s="381"/>
      <c r="F728" s="381"/>
      <c r="G728" s="381"/>
      <c r="H728" s="381"/>
      <c r="I728" s="248"/>
      <c r="J728" s="248"/>
      <c r="K728" s="248"/>
      <c r="L728" s="248"/>
      <c r="M728" s="248"/>
      <c r="N728" s="248"/>
      <c r="O728" s="248"/>
      <c r="P728" s="248"/>
      <c r="Q728" s="248"/>
      <c r="R728" s="248"/>
      <c r="S728" s="248"/>
      <c r="T728" s="248"/>
      <c r="U728" s="248"/>
      <c r="V728" s="248"/>
      <c r="W728" s="248"/>
      <c r="X728" s="248"/>
      <c r="Y728" s="248"/>
      <c r="Z728" s="248"/>
      <c r="AA728" s="248"/>
      <c r="AB728" s="248"/>
      <c r="AC728" s="248"/>
      <c r="AD728" s="248"/>
      <c r="AE728" s="248"/>
      <c r="AF728" s="248"/>
      <c r="AG728" s="248"/>
      <c r="AH728" s="248"/>
      <c r="AI728" s="248"/>
      <c r="AJ728" s="248"/>
      <c r="AK728" s="248"/>
      <c r="AL728" s="248"/>
      <c r="AM728" s="248"/>
      <c r="AN728" s="248"/>
      <c r="AO728" s="248"/>
      <c r="AP728" s="248"/>
      <c r="AQ728" s="248"/>
      <c r="AR728" s="248"/>
      <c r="AS728" s="248"/>
      <c r="AT728" s="248"/>
      <c r="AU728" s="248"/>
      <c r="AV728" s="248"/>
      <c r="AW728" s="248"/>
      <c r="AX728" s="248"/>
      <c r="AY728" s="248"/>
      <c r="AZ728" s="248"/>
      <c r="BA728" s="248"/>
      <c r="BB728" s="248"/>
      <c r="BC728" s="248"/>
      <c r="BD728" s="248"/>
      <c r="BE728" s="248"/>
      <c r="BF728" s="248"/>
      <c r="BG728" s="248"/>
      <c r="BH728" s="248"/>
      <c r="BI728" s="248"/>
      <c r="BJ728" s="248"/>
      <c r="BK728" s="248"/>
      <c r="BL728" s="248"/>
      <c r="BM728" s="248"/>
      <c r="BN728" s="248"/>
      <c r="BO728" s="248"/>
      <c r="BP728" s="248"/>
      <c r="BQ728" s="248"/>
      <c r="BR728" s="248"/>
      <c r="BS728" s="248"/>
      <c r="BT728" s="248"/>
      <c r="BU728" s="248"/>
      <c r="BV728" s="248"/>
      <c r="BW728" s="248"/>
      <c r="BX728" s="248"/>
      <c r="BY728" s="248"/>
    </row>
    <row r="729" spans="1:77" ht="12" customHeight="1" x14ac:dyDescent="0.25">
      <c r="A729" s="225"/>
      <c r="B729" s="225"/>
      <c r="C729" s="225"/>
      <c r="D729" s="381"/>
      <c r="E729" s="381"/>
      <c r="F729" s="381"/>
      <c r="G729" s="381"/>
      <c r="H729" s="381"/>
      <c r="I729" s="248"/>
      <c r="J729" s="248"/>
      <c r="K729" s="248"/>
      <c r="L729" s="248"/>
      <c r="M729" s="248"/>
      <c r="N729" s="248"/>
      <c r="O729" s="248"/>
      <c r="P729" s="248"/>
      <c r="Q729" s="248"/>
      <c r="R729" s="248"/>
      <c r="S729" s="248"/>
      <c r="T729" s="248"/>
      <c r="U729" s="248"/>
      <c r="V729" s="248"/>
      <c r="W729" s="248"/>
      <c r="X729" s="248"/>
      <c r="Y729" s="248"/>
      <c r="Z729" s="248"/>
      <c r="AA729" s="248"/>
      <c r="AB729" s="248"/>
      <c r="AC729" s="248"/>
      <c r="AD729" s="248"/>
      <c r="AE729" s="248"/>
      <c r="AF729" s="248"/>
      <c r="AG729" s="248"/>
      <c r="AH729" s="248"/>
      <c r="AI729" s="248"/>
      <c r="AJ729" s="248"/>
      <c r="AK729" s="248"/>
      <c r="AL729" s="248"/>
      <c r="AM729" s="248"/>
      <c r="AN729" s="248"/>
      <c r="AO729" s="248"/>
      <c r="AP729" s="248"/>
      <c r="AQ729" s="248"/>
      <c r="AR729" s="248"/>
      <c r="AS729" s="248"/>
      <c r="AT729" s="248"/>
      <c r="AU729" s="248"/>
      <c r="AV729" s="248"/>
      <c r="AW729" s="248"/>
      <c r="AX729" s="248"/>
      <c r="AY729" s="248"/>
      <c r="AZ729" s="248"/>
      <c r="BA729" s="248"/>
      <c r="BB729" s="248"/>
      <c r="BC729" s="248"/>
      <c r="BD729" s="248"/>
      <c r="BE729" s="248"/>
      <c r="BF729" s="248"/>
      <c r="BG729" s="248"/>
      <c r="BH729" s="248"/>
      <c r="BI729" s="248"/>
      <c r="BJ729" s="248"/>
      <c r="BK729" s="248"/>
      <c r="BL729" s="248"/>
      <c r="BM729" s="248"/>
      <c r="BN729" s="248"/>
      <c r="BO729" s="248"/>
      <c r="BP729" s="248"/>
      <c r="BQ729" s="248"/>
      <c r="BR729" s="248"/>
      <c r="BS729" s="248"/>
      <c r="BT729" s="248"/>
      <c r="BU729" s="248"/>
      <c r="BV729" s="248"/>
      <c r="BW729" s="248"/>
      <c r="BX729" s="248"/>
      <c r="BY729" s="248"/>
    </row>
    <row r="730" spans="1:77" ht="12" customHeight="1" x14ac:dyDescent="0.25">
      <c r="A730" s="225"/>
      <c r="B730" s="225"/>
      <c r="C730" s="225"/>
      <c r="D730" s="381"/>
      <c r="E730" s="381"/>
      <c r="F730" s="381"/>
      <c r="G730" s="381"/>
      <c r="H730" s="381"/>
      <c r="I730" s="248"/>
      <c r="J730" s="248"/>
      <c r="K730" s="248"/>
      <c r="L730" s="248"/>
      <c r="M730" s="248"/>
      <c r="N730" s="248"/>
      <c r="O730" s="248"/>
      <c r="P730" s="248"/>
      <c r="Q730" s="248"/>
      <c r="R730" s="248"/>
      <c r="S730" s="248"/>
      <c r="T730" s="248"/>
      <c r="U730" s="248"/>
      <c r="V730" s="248"/>
      <c r="W730" s="248"/>
      <c r="X730" s="248"/>
      <c r="Y730" s="248"/>
      <c r="Z730" s="248"/>
      <c r="AA730" s="248"/>
      <c r="AB730" s="248"/>
      <c r="AC730" s="248"/>
      <c r="AD730" s="248"/>
      <c r="AE730" s="248"/>
      <c r="AF730" s="248"/>
      <c r="AG730" s="248"/>
      <c r="AH730" s="248"/>
      <c r="AI730" s="248"/>
      <c r="AJ730" s="248"/>
      <c r="AK730" s="248"/>
      <c r="AL730" s="248"/>
      <c r="AM730" s="248"/>
      <c r="AN730" s="248"/>
      <c r="AO730" s="248"/>
      <c r="AP730" s="248"/>
      <c r="AQ730" s="248"/>
      <c r="AR730" s="248"/>
      <c r="AS730" s="248"/>
      <c r="AT730" s="248"/>
      <c r="AU730" s="248"/>
      <c r="AV730" s="248"/>
      <c r="AW730" s="248"/>
      <c r="AX730" s="248"/>
      <c r="AY730" s="248"/>
      <c r="AZ730" s="248"/>
      <c r="BA730" s="248"/>
      <c r="BB730" s="248"/>
      <c r="BC730" s="248"/>
      <c r="BD730" s="248"/>
      <c r="BE730" s="248"/>
      <c r="BF730" s="248"/>
      <c r="BG730" s="248"/>
      <c r="BH730" s="248"/>
      <c r="BI730" s="248"/>
      <c r="BJ730" s="248"/>
      <c r="BK730" s="248"/>
      <c r="BL730" s="248"/>
      <c r="BM730" s="248"/>
      <c r="BN730" s="248"/>
      <c r="BO730" s="248"/>
      <c r="BP730" s="248"/>
      <c r="BQ730" s="248"/>
      <c r="BR730" s="248"/>
      <c r="BS730" s="248"/>
      <c r="BT730" s="248"/>
      <c r="BU730" s="248"/>
      <c r="BV730" s="248"/>
      <c r="BW730" s="248"/>
      <c r="BX730" s="248"/>
      <c r="BY730" s="248"/>
    </row>
    <row r="731" spans="1:77" ht="12" customHeight="1" x14ac:dyDescent="0.25">
      <c r="A731" s="225"/>
      <c r="B731" s="225"/>
      <c r="C731" s="225"/>
      <c r="D731" s="381"/>
      <c r="E731" s="381"/>
      <c r="F731" s="381"/>
      <c r="G731" s="381"/>
      <c r="H731" s="381"/>
      <c r="I731" s="248"/>
      <c r="J731" s="248"/>
      <c r="K731" s="248"/>
      <c r="L731" s="248"/>
      <c r="M731" s="248"/>
      <c r="N731" s="248"/>
      <c r="O731" s="248"/>
      <c r="P731" s="248"/>
      <c r="Q731" s="248"/>
      <c r="R731" s="248"/>
      <c r="S731" s="248"/>
      <c r="T731" s="248"/>
      <c r="U731" s="248"/>
      <c r="V731" s="248"/>
      <c r="W731" s="248"/>
      <c r="X731" s="248"/>
      <c r="Y731" s="248"/>
      <c r="Z731" s="248"/>
      <c r="AA731" s="248"/>
      <c r="AB731" s="248"/>
      <c r="AC731" s="248"/>
      <c r="AD731" s="248"/>
      <c r="AE731" s="248"/>
      <c r="AF731" s="248"/>
      <c r="AG731" s="248"/>
      <c r="AH731" s="248"/>
      <c r="AI731" s="248"/>
      <c r="AJ731" s="248"/>
      <c r="AK731" s="248"/>
      <c r="AL731" s="248"/>
      <c r="AM731" s="248"/>
      <c r="AN731" s="248"/>
      <c r="AO731" s="248"/>
      <c r="AP731" s="248"/>
      <c r="AQ731" s="248"/>
      <c r="AR731" s="248"/>
      <c r="AS731" s="248"/>
      <c r="AT731" s="248"/>
      <c r="AU731" s="248"/>
      <c r="AV731" s="248"/>
      <c r="AW731" s="248"/>
      <c r="AX731" s="248"/>
      <c r="AY731" s="248"/>
      <c r="AZ731" s="248"/>
      <c r="BA731" s="248"/>
      <c r="BB731" s="248"/>
      <c r="BC731" s="248"/>
      <c r="BD731" s="248"/>
      <c r="BE731" s="248"/>
      <c r="BF731" s="248"/>
      <c r="BG731" s="248"/>
      <c r="BH731" s="248"/>
      <c r="BI731" s="248"/>
      <c r="BJ731" s="248"/>
      <c r="BK731" s="248"/>
      <c r="BL731" s="248"/>
      <c r="BM731" s="248"/>
      <c r="BN731" s="248"/>
      <c r="BO731" s="248"/>
      <c r="BP731" s="248"/>
      <c r="BQ731" s="248"/>
      <c r="BR731" s="248"/>
      <c r="BS731" s="248"/>
      <c r="BT731" s="248"/>
      <c r="BU731" s="248"/>
      <c r="BV731" s="248"/>
      <c r="BW731" s="248"/>
      <c r="BX731" s="248"/>
      <c r="BY731" s="248"/>
    </row>
    <row r="732" spans="1:77" ht="12" customHeight="1" x14ac:dyDescent="0.25">
      <c r="A732" s="225"/>
      <c r="B732" s="225"/>
      <c r="C732" s="225"/>
      <c r="D732" s="381"/>
      <c r="E732" s="381"/>
      <c r="F732" s="381"/>
      <c r="G732" s="381"/>
      <c r="H732" s="381"/>
      <c r="I732" s="248"/>
      <c r="J732" s="248"/>
      <c r="K732" s="248"/>
      <c r="L732" s="248"/>
      <c r="M732" s="248"/>
      <c r="N732" s="248"/>
      <c r="O732" s="248"/>
      <c r="P732" s="248"/>
      <c r="Q732" s="248"/>
      <c r="R732" s="248"/>
      <c r="S732" s="248"/>
      <c r="T732" s="248"/>
      <c r="U732" s="248"/>
      <c r="V732" s="248"/>
      <c r="W732" s="248"/>
      <c r="X732" s="248"/>
      <c r="Y732" s="248"/>
      <c r="Z732" s="248"/>
      <c r="AA732" s="248"/>
      <c r="AB732" s="248"/>
      <c r="AC732" s="248"/>
      <c r="AD732" s="248"/>
      <c r="AE732" s="248"/>
      <c r="AF732" s="248"/>
      <c r="AG732" s="248"/>
      <c r="AH732" s="248"/>
      <c r="AI732" s="248"/>
      <c r="AJ732" s="248"/>
      <c r="AK732" s="248"/>
      <c r="AL732" s="248"/>
      <c r="AM732" s="248"/>
      <c r="AN732" s="248"/>
      <c r="AO732" s="248"/>
      <c r="AP732" s="248"/>
      <c r="AQ732" s="248"/>
      <c r="AR732" s="248"/>
      <c r="AS732" s="248"/>
      <c r="AT732" s="248"/>
      <c r="AU732" s="248"/>
      <c r="AV732" s="248"/>
      <c r="AW732" s="248"/>
      <c r="AX732" s="248"/>
      <c r="AY732" s="248"/>
      <c r="AZ732" s="248"/>
      <c r="BA732" s="248"/>
      <c r="BB732" s="248"/>
      <c r="BC732" s="248"/>
      <c r="BD732" s="248"/>
      <c r="BE732" s="248"/>
      <c r="BF732" s="248"/>
      <c r="BG732" s="248"/>
      <c r="BH732" s="248"/>
      <c r="BI732" s="248"/>
      <c r="BJ732" s="248"/>
      <c r="BK732" s="248"/>
      <c r="BL732" s="248"/>
      <c r="BM732" s="248"/>
      <c r="BN732" s="248"/>
      <c r="BO732" s="248"/>
      <c r="BP732" s="248"/>
      <c r="BQ732" s="248"/>
      <c r="BR732" s="248"/>
      <c r="BS732" s="248"/>
      <c r="BT732" s="248"/>
      <c r="BU732" s="248"/>
      <c r="BV732" s="248"/>
      <c r="BW732" s="248"/>
      <c r="BX732" s="248"/>
      <c r="BY732" s="248"/>
    </row>
    <row r="733" spans="1:77" ht="12" customHeight="1" x14ac:dyDescent="0.25">
      <c r="A733" s="225"/>
      <c r="B733" s="225"/>
      <c r="C733" s="225"/>
      <c r="D733" s="381"/>
      <c r="E733" s="381"/>
      <c r="F733" s="381"/>
      <c r="G733" s="381"/>
      <c r="H733" s="381"/>
      <c r="I733" s="248"/>
      <c r="J733" s="248"/>
      <c r="K733" s="248"/>
      <c r="L733" s="248"/>
      <c r="M733" s="248"/>
      <c r="N733" s="248"/>
      <c r="O733" s="248"/>
      <c r="P733" s="248"/>
      <c r="Q733" s="248"/>
      <c r="R733" s="248"/>
      <c r="S733" s="248"/>
      <c r="T733" s="248"/>
      <c r="U733" s="248"/>
      <c r="V733" s="248"/>
      <c r="W733" s="248"/>
      <c r="X733" s="248"/>
      <c r="Y733" s="248"/>
      <c r="Z733" s="248"/>
      <c r="AA733" s="248"/>
      <c r="AB733" s="248"/>
      <c r="AC733" s="248"/>
      <c r="AD733" s="248"/>
      <c r="AE733" s="248"/>
      <c r="AF733" s="248"/>
      <c r="AG733" s="248"/>
      <c r="AH733" s="248"/>
      <c r="AI733" s="248"/>
      <c r="AJ733" s="248"/>
      <c r="AK733" s="248"/>
      <c r="AL733" s="248"/>
      <c r="AM733" s="248"/>
      <c r="AN733" s="248"/>
      <c r="AO733" s="248"/>
      <c r="AP733" s="248"/>
      <c r="AQ733" s="248"/>
      <c r="AR733" s="248"/>
      <c r="AS733" s="248"/>
      <c r="AT733" s="248"/>
      <c r="AU733" s="248"/>
      <c r="AV733" s="248"/>
      <c r="AW733" s="248"/>
      <c r="AX733" s="248"/>
      <c r="AY733" s="248"/>
      <c r="AZ733" s="248"/>
      <c r="BA733" s="248"/>
      <c r="BB733" s="248"/>
      <c r="BC733" s="248"/>
      <c r="BD733" s="248"/>
      <c r="BE733" s="248"/>
      <c r="BF733" s="248"/>
      <c r="BG733" s="248"/>
      <c r="BH733" s="248"/>
      <c r="BI733" s="248"/>
      <c r="BJ733" s="248"/>
      <c r="BK733" s="248"/>
      <c r="BL733" s="248"/>
      <c r="BM733" s="248"/>
      <c r="BN733" s="248"/>
      <c r="BO733" s="248"/>
      <c r="BP733" s="248"/>
      <c r="BQ733" s="248"/>
      <c r="BR733" s="248"/>
      <c r="BS733" s="248"/>
      <c r="BT733" s="248"/>
      <c r="BU733" s="248"/>
      <c r="BV733" s="248"/>
      <c r="BW733" s="248"/>
      <c r="BX733" s="248"/>
      <c r="BY733" s="248"/>
    </row>
    <row r="734" spans="1:77" ht="12" customHeight="1" x14ac:dyDescent="0.25">
      <c r="A734" s="225"/>
      <c r="B734" s="225"/>
      <c r="C734" s="225"/>
      <c r="D734" s="381"/>
      <c r="E734" s="381"/>
      <c r="F734" s="381"/>
      <c r="G734" s="381"/>
      <c r="H734" s="381"/>
      <c r="I734" s="248"/>
      <c r="J734" s="248"/>
      <c r="K734" s="248"/>
      <c r="L734" s="248"/>
      <c r="M734" s="248"/>
      <c r="N734" s="248"/>
      <c r="O734" s="248"/>
      <c r="P734" s="248"/>
      <c r="Q734" s="248"/>
      <c r="R734" s="248"/>
      <c r="S734" s="248"/>
      <c r="T734" s="248"/>
      <c r="U734" s="248"/>
      <c r="V734" s="248"/>
      <c r="W734" s="248"/>
      <c r="X734" s="248"/>
      <c r="Y734" s="248"/>
      <c r="Z734" s="248"/>
      <c r="AA734" s="248"/>
      <c r="AB734" s="248"/>
      <c r="AC734" s="248"/>
      <c r="AD734" s="248"/>
      <c r="AE734" s="248"/>
      <c r="AF734" s="248"/>
      <c r="AG734" s="248"/>
      <c r="AH734" s="248"/>
      <c r="AI734" s="248"/>
      <c r="AJ734" s="248"/>
      <c r="AK734" s="248"/>
      <c r="AL734" s="248"/>
      <c r="AM734" s="248"/>
      <c r="AN734" s="248"/>
      <c r="AO734" s="248"/>
      <c r="AP734" s="248"/>
      <c r="AQ734" s="248"/>
      <c r="AR734" s="248"/>
      <c r="AS734" s="248"/>
      <c r="AT734" s="248"/>
      <c r="AU734" s="248"/>
      <c r="AV734" s="248"/>
      <c r="AW734" s="248"/>
      <c r="AX734" s="248"/>
      <c r="AY734" s="248"/>
      <c r="AZ734" s="248"/>
      <c r="BA734" s="248"/>
      <c r="BB734" s="248"/>
      <c r="BC734" s="248"/>
      <c r="BD734" s="248"/>
      <c r="BE734" s="248"/>
      <c r="BF734" s="248"/>
      <c r="BG734" s="248"/>
      <c r="BH734" s="248"/>
      <c r="BI734" s="248"/>
      <c r="BJ734" s="248"/>
      <c r="BK734" s="248"/>
      <c r="BL734" s="248"/>
      <c r="BM734" s="248"/>
      <c r="BN734" s="248"/>
      <c r="BO734" s="248"/>
      <c r="BP734" s="248"/>
      <c r="BQ734" s="248"/>
      <c r="BR734" s="248"/>
      <c r="BS734" s="248"/>
      <c r="BT734" s="248"/>
      <c r="BU734" s="248"/>
      <c r="BV734" s="248"/>
      <c r="BW734" s="248"/>
      <c r="BX734" s="248"/>
      <c r="BY734" s="248"/>
    </row>
    <row r="735" spans="1:77" ht="12" customHeight="1" x14ac:dyDescent="0.25">
      <c r="A735" s="225"/>
      <c r="B735" s="225"/>
      <c r="C735" s="225"/>
      <c r="D735" s="381"/>
      <c r="E735" s="381"/>
      <c r="F735" s="381"/>
      <c r="G735" s="381"/>
      <c r="H735" s="381"/>
      <c r="I735" s="248"/>
      <c r="J735" s="248"/>
      <c r="K735" s="248"/>
      <c r="L735" s="248"/>
      <c r="M735" s="248"/>
      <c r="N735" s="248"/>
      <c r="O735" s="248"/>
      <c r="P735" s="248"/>
      <c r="Q735" s="248"/>
      <c r="R735" s="248"/>
      <c r="S735" s="248"/>
      <c r="T735" s="248"/>
      <c r="U735" s="248"/>
      <c r="V735" s="248"/>
      <c r="W735" s="248"/>
      <c r="X735" s="248"/>
      <c r="Y735" s="248"/>
      <c r="Z735" s="248"/>
      <c r="AA735" s="248"/>
      <c r="AB735" s="248"/>
      <c r="AC735" s="248"/>
      <c r="AD735" s="248"/>
      <c r="AE735" s="248"/>
      <c r="AF735" s="248"/>
      <c r="AG735" s="248"/>
      <c r="AH735" s="248"/>
      <c r="AI735" s="248"/>
      <c r="AJ735" s="248"/>
      <c r="AK735" s="248"/>
      <c r="AL735" s="248"/>
      <c r="AM735" s="248"/>
      <c r="AN735" s="248"/>
      <c r="AO735" s="248"/>
      <c r="AP735" s="248"/>
      <c r="AQ735" s="248"/>
      <c r="AR735" s="248"/>
      <c r="AS735" s="248"/>
      <c r="AT735" s="248"/>
      <c r="AU735" s="248"/>
      <c r="AV735" s="248"/>
      <c r="AW735" s="248"/>
      <c r="AX735" s="248"/>
      <c r="AY735" s="248"/>
      <c r="AZ735" s="248"/>
      <c r="BA735" s="248"/>
      <c r="BB735" s="248"/>
      <c r="BC735" s="248"/>
      <c r="BD735" s="248"/>
      <c r="BE735" s="248"/>
      <c r="BF735" s="248"/>
      <c r="BG735" s="248"/>
      <c r="BH735" s="248"/>
      <c r="BI735" s="248"/>
      <c r="BJ735" s="248"/>
      <c r="BK735" s="248"/>
      <c r="BL735" s="248"/>
      <c r="BM735" s="248"/>
      <c r="BN735" s="248"/>
      <c r="BO735" s="248"/>
      <c r="BP735" s="248"/>
      <c r="BQ735" s="248"/>
      <c r="BR735" s="248"/>
      <c r="BS735" s="248"/>
      <c r="BT735" s="248"/>
      <c r="BU735" s="248"/>
      <c r="BV735" s="248"/>
      <c r="BW735" s="248"/>
      <c r="BX735" s="248"/>
      <c r="BY735" s="248"/>
    </row>
    <row r="736" spans="1:77" ht="12" customHeight="1" x14ac:dyDescent="0.25">
      <c r="A736" s="225"/>
      <c r="B736" s="225"/>
      <c r="C736" s="225"/>
      <c r="D736" s="381"/>
      <c r="E736" s="381"/>
      <c r="F736" s="381"/>
      <c r="G736" s="381"/>
      <c r="H736" s="381"/>
      <c r="I736" s="248"/>
      <c r="J736" s="248"/>
      <c r="K736" s="248"/>
      <c r="L736" s="248"/>
      <c r="M736" s="248"/>
      <c r="N736" s="248"/>
      <c r="O736" s="248"/>
      <c r="P736" s="248"/>
      <c r="Q736" s="248"/>
      <c r="R736" s="248"/>
      <c r="S736" s="248"/>
      <c r="T736" s="248"/>
      <c r="U736" s="248"/>
      <c r="V736" s="248"/>
      <c r="W736" s="248"/>
      <c r="X736" s="248"/>
      <c r="Y736" s="248"/>
      <c r="Z736" s="248"/>
      <c r="AA736" s="248"/>
      <c r="AB736" s="248"/>
      <c r="AC736" s="248"/>
      <c r="AD736" s="248"/>
      <c r="AE736" s="248"/>
      <c r="AF736" s="248"/>
      <c r="AG736" s="248"/>
      <c r="AH736" s="248"/>
      <c r="AI736" s="248"/>
      <c r="AJ736" s="248"/>
      <c r="AK736" s="248"/>
      <c r="AL736" s="248"/>
      <c r="AM736" s="248"/>
      <c r="AN736" s="248"/>
      <c r="AO736" s="248"/>
      <c r="AP736" s="248"/>
      <c r="AQ736" s="248"/>
      <c r="AR736" s="248"/>
      <c r="AS736" s="248"/>
      <c r="AT736" s="248"/>
      <c r="AU736" s="248"/>
      <c r="AV736" s="248"/>
      <c r="AW736" s="248"/>
      <c r="AX736" s="248"/>
      <c r="AY736" s="248"/>
      <c r="AZ736" s="248"/>
      <c r="BA736" s="248"/>
      <c r="BB736" s="248"/>
      <c r="BC736" s="248"/>
      <c r="BD736" s="248"/>
      <c r="BE736" s="248"/>
      <c r="BF736" s="248"/>
      <c r="BG736" s="248"/>
      <c r="BH736" s="248"/>
      <c r="BI736" s="248"/>
      <c r="BJ736" s="248"/>
      <c r="BK736" s="248"/>
      <c r="BL736" s="248"/>
      <c r="BM736" s="248"/>
      <c r="BN736" s="248"/>
      <c r="BO736" s="248"/>
      <c r="BP736" s="248"/>
      <c r="BQ736" s="248"/>
      <c r="BR736" s="248"/>
      <c r="BS736" s="248"/>
      <c r="BT736" s="248"/>
      <c r="BU736" s="248"/>
      <c r="BV736" s="248"/>
      <c r="BW736" s="248"/>
      <c r="BX736" s="248"/>
      <c r="BY736" s="248"/>
    </row>
    <row r="737" spans="1:77" ht="12" customHeight="1" x14ac:dyDescent="0.25">
      <c r="A737" s="225"/>
      <c r="B737" s="225"/>
      <c r="C737" s="225"/>
      <c r="D737" s="381"/>
      <c r="E737" s="381"/>
      <c r="F737" s="381"/>
      <c r="G737" s="381"/>
      <c r="H737" s="381"/>
      <c r="I737" s="248"/>
      <c r="J737" s="248"/>
      <c r="K737" s="248"/>
      <c r="L737" s="248"/>
      <c r="M737" s="248"/>
      <c r="N737" s="248"/>
      <c r="O737" s="248"/>
      <c r="P737" s="248"/>
      <c r="Q737" s="248"/>
      <c r="R737" s="248"/>
      <c r="S737" s="248"/>
      <c r="T737" s="248"/>
      <c r="U737" s="248"/>
      <c r="V737" s="248"/>
      <c r="W737" s="248"/>
      <c r="X737" s="248"/>
      <c r="Y737" s="248"/>
      <c r="Z737" s="248"/>
      <c r="AA737" s="248"/>
      <c r="AB737" s="248"/>
      <c r="AC737" s="248"/>
      <c r="AD737" s="248"/>
      <c r="AE737" s="248"/>
      <c r="AF737" s="248"/>
      <c r="AG737" s="248"/>
      <c r="AH737" s="248"/>
      <c r="AI737" s="248"/>
      <c r="AJ737" s="248"/>
      <c r="AK737" s="248"/>
      <c r="AL737" s="248"/>
      <c r="AM737" s="248"/>
      <c r="AN737" s="248"/>
      <c r="AO737" s="248"/>
      <c r="AP737" s="248"/>
      <c r="AQ737" s="248"/>
      <c r="AR737" s="248"/>
      <c r="AS737" s="248"/>
      <c r="AT737" s="248"/>
      <c r="AU737" s="248"/>
      <c r="AV737" s="248"/>
      <c r="AW737" s="248"/>
      <c r="AX737" s="248"/>
      <c r="AY737" s="248"/>
      <c r="AZ737" s="248"/>
      <c r="BA737" s="248"/>
      <c r="BB737" s="248"/>
      <c r="BC737" s="248"/>
      <c r="BD737" s="248"/>
      <c r="BE737" s="248"/>
      <c r="BF737" s="248"/>
      <c r="BG737" s="248"/>
      <c r="BH737" s="248"/>
      <c r="BI737" s="248"/>
      <c r="BJ737" s="248"/>
      <c r="BK737" s="248"/>
      <c r="BL737" s="248"/>
      <c r="BM737" s="248"/>
      <c r="BN737" s="248"/>
      <c r="BO737" s="248"/>
      <c r="BP737" s="248"/>
      <c r="BQ737" s="248"/>
      <c r="BR737" s="248"/>
      <c r="BS737" s="248"/>
      <c r="BT737" s="248"/>
      <c r="BU737" s="248"/>
      <c r="BV737" s="248"/>
      <c r="BW737" s="248"/>
      <c r="BX737" s="248"/>
      <c r="BY737" s="248"/>
    </row>
    <row r="738" spans="1:77" ht="12" customHeight="1" x14ac:dyDescent="0.25">
      <c r="A738" s="225"/>
      <c r="B738" s="225"/>
      <c r="C738" s="225"/>
      <c r="D738" s="381"/>
      <c r="E738" s="381"/>
      <c r="F738" s="381"/>
      <c r="G738" s="381"/>
      <c r="H738" s="381"/>
      <c r="I738" s="248"/>
      <c r="J738" s="248"/>
      <c r="K738" s="248"/>
      <c r="L738" s="248"/>
      <c r="M738" s="248"/>
      <c r="N738" s="248"/>
      <c r="O738" s="248"/>
      <c r="P738" s="248"/>
      <c r="Q738" s="248"/>
      <c r="R738" s="248"/>
      <c r="S738" s="248"/>
      <c r="T738" s="248"/>
      <c r="U738" s="248"/>
      <c r="V738" s="248"/>
      <c r="W738" s="248"/>
      <c r="X738" s="248"/>
      <c r="Y738" s="248"/>
      <c r="Z738" s="248"/>
      <c r="AA738" s="248"/>
      <c r="AB738" s="248"/>
      <c r="AC738" s="248"/>
      <c r="AD738" s="248"/>
      <c r="AE738" s="248"/>
      <c r="AF738" s="248"/>
      <c r="AG738" s="248"/>
      <c r="AH738" s="248"/>
      <c r="AI738" s="248"/>
      <c r="AJ738" s="248"/>
      <c r="AK738" s="248"/>
      <c r="AL738" s="248"/>
      <c r="AM738" s="248"/>
      <c r="AN738" s="248"/>
      <c r="AO738" s="248"/>
      <c r="AP738" s="248"/>
      <c r="AQ738" s="248"/>
      <c r="AR738" s="248"/>
      <c r="AS738" s="248"/>
      <c r="AT738" s="248"/>
      <c r="AU738" s="248"/>
      <c r="AV738" s="248"/>
      <c r="AW738" s="248"/>
      <c r="AX738" s="248"/>
      <c r="AY738" s="248"/>
      <c r="AZ738" s="248"/>
      <c r="BA738" s="248"/>
      <c r="BB738" s="248"/>
      <c r="BC738" s="248"/>
      <c r="BD738" s="248"/>
      <c r="BE738" s="248"/>
      <c r="BF738" s="248"/>
      <c r="BG738" s="248"/>
      <c r="BH738" s="248"/>
      <c r="BI738" s="248"/>
      <c r="BJ738" s="248"/>
      <c r="BK738" s="248"/>
      <c r="BL738" s="248"/>
      <c r="BM738" s="248"/>
      <c r="BN738" s="248"/>
      <c r="BO738" s="248"/>
      <c r="BP738" s="248"/>
      <c r="BQ738" s="248"/>
      <c r="BR738" s="248"/>
      <c r="BS738" s="248"/>
      <c r="BT738" s="248"/>
      <c r="BU738" s="248"/>
      <c r="BV738" s="248"/>
      <c r="BW738" s="248"/>
      <c r="BX738" s="248"/>
      <c r="BY738" s="248"/>
    </row>
    <row r="739" spans="1:77" ht="12" customHeight="1" x14ac:dyDescent="0.25">
      <c r="A739" s="225"/>
      <c r="B739" s="225"/>
      <c r="C739" s="225"/>
      <c r="D739" s="381"/>
      <c r="E739" s="381"/>
      <c r="F739" s="381"/>
      <c r="G739" s="381"/>
      <c r="H739" s="381"/>
      <c r="I739" s="248"/>
      <c r="J739" s="248"/>
      <c r="K739" s="248"/>
      <c r="L739" s="248"/>
      <c r="M739" s="248"/>
      <c r="N739" s="248"/>
      <c r="O739" s="248"/>
      <c r="P739" s="248"/>
      <c r="Q739" s="248"/>
      <c r="R739" s="248"/>
      <c r="S739" s="248"/>
      <c r="T739" s="248"/>
      <c r="U739" s="248"/>
      <c r="V739" s="248"/>
      <c r="W739" s="248"/>
      <c r="X739" s="248"/>
      <c r="Y739" s="248"/>
      <c r="Z739" s="248"/>
      <c r="AA739" s="248"/>
      <c r="AB739" s="248"/>
      <c r="AC739" s="248"/>
      <c r="AD739" s="248"/>
      <c r="AE739" s="248"/>
      <c r="AF739" s="248"/>
      <c r="AG739" s="248"/>
      <c r="AH739" s="248"/>
      <c r="AI739" s="248"/>
      <c r="AJ739" s="248"/>
      <c r="AK739" s="248"/>
      <c r="AL739" s="248"/>
      <c r="AM739" s="248"/>
      <c r="AN739" s="248"/>
      <c r="AO739" s="248"/>
      <c r="AP739" s="248"/>
      <c r="AQ739" s="248"/>
      <c r="AR739" s="248"/>
      <c r="AS739" s="248"/>
      <c r="AT739" s="248"/>
      <c r="AU739" s="248"/>
      <c r="AV739" s="248"/>
      <c r="AW739" s="248"/>
      <c r="AX739" s="248"/>
      <c r="AY739" s="248"/>
      <c r="AZ739" s="248"/>
      <c r="BA739" s="248"/>
      <c r="BB739" s="248"/>
      <c r="BC739" s="248"/>
      <c r="BD739" s="248"/>
      <c r="BE739" s="248"/>
      <c r="BF739" s="248"/>
      <c r="BG739" s="248"/>
      <c r="BH739" s="248"/>
      <c r="BI739" s="248"/>
      <c r="BJ739" s="248"/>
      <c r="BK739" s="248"/>
      <c r="BL739" s="248"/>
      <c r="BM739" s="248"/>
      <c r="BN739" s="248"/>
      <c r="BO739" s="248"/>
      <c r="BP739" s="248"/>
      <c r="BQ739" s="248"/>
      <c r="BR739" s="248"/>
      <c r="BS739" s="248"/>
      <c r="BT739" s="248"/>
      <c r="BU739" s="248"/>
      <c r="BV739" s="248"/>
      <c r="BW739" s="248"/>
      <c r="BX739" s="248"/>
      <c r="BY739" s="248"/>
    </row>
    <row r="740" spans="1:77" ht="12" customHeight="1" x14ac:dyDescent="0.25">
      <c r="A740" s="225"/>
      <c r="B740" s="225"/>
      <c r="C740" s="225"/>
      <c r="D740" s="381"/>
      <c r="E740" s="381"/>
      <c r="F740" s="381"/>
      <c r="G740" s="381"/>
      <c r="H740" s="381"/>
      <c r="I740" s="248"/>
      <c r="J740" s="248"/>
      <c r="K740" s="248"/>
      <c r="L740" s="248"/>
      <c r="M740" s="248"/>
      <c r="N740" s="248"/>
      <c r="O740" s="248"/>
      <c r="P740" s="248"/>
      <c r="Q740" s="248"/>
      <c r="R740" s="248"/>
      <c r="S740" s="248"/>
      <c r="T740" s="248"/>
      <c r="U740" s="248"/>
      <c r="V740" s="248"/>
      <c r="W740" s="248"/>
      <c r="X740" s="248"/>
      <c r="Y740" s="248"/>
      <c r="Z740" s="248"/>
      <c r="AA740" s="248"/>
      <c r="AB740" s="248"/>
      <c r="AC740" s="248"/>
      <c r="AD740" s="248"/>
      <c r="AE740" s="248"/>
      <c r="AF740" s="248"/>
      <c r="AG740" s="248"/>
      <c r="AH740" s="248"/>
      <c r="AI740" s="248"/>
      <c r="AJ740" s="248"/>
      <c r="AK740" s="248"/>
      <c r="AL740" s="248"/>
      <c r="AM740" s="248"/>
      <c r="AN740" s="248"/>
      <c r="AO740" s="248"/>
      <c r="AP740" s="248"/>
      <c r="AQ740" s="248"/>
      <c r="AR740" s="248"/>
      <c r="AS740" s="248"/>
      <c r="AT740" s="248"/>
      <c r="AU740" s="248"/>
      <c r="AV740" s="248"/>
      <c r="AW740" s="248"/>
      <c r="AX740" s="248"/>
      <c r="AY740" s="248"/>
      <c r="AZ740" s="248"/>
      <c r="BA740" s="248"/>
      <c r="BB740" s="248"/>
      <c r="BC740" s="248"/>
      <c r="BD740" s="248"/>
      <c r="BE740" s="248"/>
      <c r="BF740" s="248"/>
      <c r="BG740" s="248"/>
      <c r="BH740" s="248"/>
      <c r="BI740" s="248"/>
      <c r="BJ740" s="248"/>
      <c r="BK740" s="248"/>
      <c r="BL740" s="248"/>
      <c r="BM740" s="248"/>
      <c r="BN740" s="248"/>
      <c r="BO740" s="248"/>
      <c r="BP740" s="248"/>
      <c r="BQ740" s="248"/>
      <c r="BR740" s="248"/>
      <c r="BS740" s="248"/>
      <c r="BT740" s="248"/>
      <c r="BU740" s="248"/>
      <c r="BV740" s="248"/>
      <c r="BW740" s="248"/>
      <c r="BX740" s="248"/>
      <c r="BY740" s="248"/>
    </row>
    <row r="741" spans="1:77" ht="12" customHeight="1" x14ac:dyDescent="0.25">
      <c r="A741" s="225"/>
      <c r="B741" s="225"/>
      <c r="C741" s="225"/>
      <c r="D741" s="381"/>
      <c r="E741" s="381"/>
      <c r="F741" s="381"/>
      <c r="G741" s="381"/>
      <c r="H741" s="381"/>
      <c r="I741" s="248"/>
      <c r="J741" s="248"/>
      <c r="K741" s="248"/>
      <c r="L741" s="248"/>
      <c r="M741" s="248"/>
      <c r="N741" s="248"/>
      <c r="O741" s="248"/>
      <c r="P741" s="248"/>
      <c r="Q741" s="248"/>
      <c r="R741" s="248"/>
      <c r="S741" s="248"/>
      <c r="T741" s="248"/>
      <c r="U741" s="248"/>
      <c r="V741" s="248"/>
      <c r="W741" s="248"/>
      <c r="X741" s="248"/>
      <c r="Y741" s="248"/>
      <c r="Z741" s="248"/>
      <c r="AA741" s="248"/>
      <c r="AB741" s="248"/>
      <c r="AC741" s="248"/>
      <c r="AD741" s="248"/>
      <c r="AE741" s="248"/>
      <c r="AF741" s="248"/>
      <c r="AG741" s="248"/>
      <c r="AH741" s="248"/>
      <c r="AI741" s="248"/>
      <c r="AJ741" s="248"/>
      <c r="AK741" s="248"/>
      <c r="AL741" s="248"/>
      <c r="AM741" s="248"/>
      <c r="AN741" s="248"/>
      <c r="AO741" s="248"/>
      <c r="AP741" s="248"/>
      <c r="AQ741" s="248"/>
      <c r="AR741" s="248"/>
      <c r="AS741" s="248"/>
      <c r="AT741" s="248"/>
      <c r="AU741" s="248"/>
      <c r="AV741" s="248"/>
      <c r="AW741" s="248"/>
      <c r="AX741" s="248"/>
      <c r="AY741" s="248"/>
      <c r="AZ741" s="248"/>
      <c r="BA741" s="248"/>
      <c r="BB741" s="248"/>
      <c r="BC741" s="248"/>
      <c r="BD741" s="248"/>
      <c r="BE741" s="248"/>
      <c r="BF741" s="248"/>
      <c r="BG741" s="248"/>
      <c r="BH741" s="248"/>
      <c r="BI741" s="248"/>
      <c r="BJ741" s="248"/>
      <c r="BK741" s="248"/>
      <c r="BL741" s="248"/>
      <c r="BM741" s="248"/>
      <c r="BN741" s="248"/>
      <c r="BO741" s="248"/>
      <c r="BP741" s="248"/>
      <c r="BQ741" s="248"/>
      <c r="BR741" s="248"/>
      <c r="BS741" s="248"/>
      <c r="BT741" s="248"/>
      <c r="BU741" s="248"/>
      <c r="BV741" s="248"/>
      <c r="BW741" s="248"/>
      <c r="BX741" s="248"/>
      <c r="BY741" s="248"/>
    </row>
    <row r="742" spans="1:77" ht="12" customHeight="1" x14ac:dyDescent="0.25">
      <c r="A742" s="225"/>
      <c r="B742" s="225"/>
      <c r="C742" s="225"/>
      <c r="D742" s="381"/>
      <c r="E742" s="381"/>
      <c r="F742" s="381"/>
      <c r="G742" s="381"/>
      <c r="H742" s="381"/>
      <c r="I742" s="248"/>
      <c r="J742" s="248"/>
      <c r="K742" s="248"/>
      <c r="L742" s="248"/>
      <c r="M742" s="248"/>
      <c r="N742" s="248"/>
      <c r="O742" s="248"/>
      <c r="P742" s="248"/>
      <c r="Q742" s="248"/>
      <c r="R742" s="248"/>
      <c r="S742" s="248"/>
      <c r="T742" s="248"/>
      <c r="U742" s="248"/>
      <c r="V742" s="248"/>
      <c r="W742" s="248"/>
      <c r="X742" s="248"/>
      <c r="Y742" s="248"/>
      <c r="Z742" s="248"/>
      <c r="AA742" s="248"/>
      <c r="AB742" s="248"/>
      <c r="AC742" s="248"/>
      <c r="AD742" s="248"/>
      <c r="AE742" s="248"/>
      <c r="AF742" s="248"/>
      <c r="AG742" s="248"/>
      <c r="AH742" s="248"/>
      <c r="AI742" s="248"/>
      <c r="AJ742" s="248"/>
      <c r="AK742" s="248"/>
      <c r="AL742" s="248"/>
      <c r="AM742" s="248"/>
      <c r="AN742" s="248"/>
      <c r="AO742" s="248"/>
      <c r="AP742" s="248"/>
      <c r="AQ742" s="248"/>
      <c r="AR742" s="248"/>
      <c r="AS742" s="248"/>
      <c r="AT742" s="248"/>
      <c r="AU742" s="248"/>
      <c r="AV742" s="248"/>
      <c r="AW742" s="248"/>
      <c r="AX742" s="248"/>
      <c r="AY742" s="248"/>
      <c r="AZ742" s="248"/>
      <c r="BA742" s="248"/>
      <c r="BB742" s="248"/>
      <c r="BC742" s="248"/>
      <c r="BD742" s="248"/>
      <c r="BE742" s="248"/>
      <c r="BF742" s="248"/>
      <c r="BG742" s="248"/>
      <c r="BH742" s="248"/>
      <c r="BI742" s="248"/>
      <c r="BJ742" s="248"/>
      <c r="BK742" s="248"/>
      <c r="BL742" s="248"/>
      <c r="BM742" s="248"/>
      <c r="BN742" s="248"/>
      <c r="BO742" s="248"/>
      <c r="BP742" s="248"/>
      <c r="BQ742" s="248"/>
      <c r="BR742" s="248"/>
      <c r="BS742" s="248"/>
      <c r="BT742" s="248"/>
      <c r="BU742" s="248"/>
      <c r="BV742" s="248"/>
      <c r="BW742" s="248"/>
      <c r="BX742" s="248"/>
      <c r="BY742" s="248"/>
    </row>
    <row r="743" spans="1:77" ht="12" customHeight="1" x14ac:dyDescent="0.25">
      <c r="A743" s="225"/>
      <c r="B743" s="225"/>
      <c r="C743" s="225"/>
      <c r="D743" s="381"/>
      <c r="E743" s="381"/>
      <c r="F743" s="381"/>
      <c r="G743" s="381"/>
      <c r="H743" s="381"/>
      <c r="I743" s="248"/>
      <c r="J743" s="248"/>
      <c r="K743" s="248"/>
      <c r="L743" s="248"/>
      <c r="M743" s="248"/>
      <c r="N743" s="248"/>
      <c r="O743" s="248"/>
      <c r="P743" s="248"/>
      <c r="Q743" s="248"/>
      <c r="R743" s="248"/>
      <c r="S743" s="248"/>
      <c r="T743" s="248"/>
      <c r="U743" s="248"/>
      <c r="V743" s="248"/>
      <c r="W743" s="248"/>
      <c r="X743" s="248"/>
      <c r="Y743" s="248"/>
      <c r="Z743" s="248"/>
      <c r="AA743" s="248"/>
      <c r="AB743" s="248"/>
      <c r="AC743" s="248"/>
      <c r="AD743" s="248"/>
      <c r="AE743" s="248"/>
      <c r="AF743" s="248"/>
      <c r="AG743" s="248"/>
      <c r="AH743" s="248"/>
      <c r="AI743" s="248"/>
      <c r="AJ743" s="248"/>
      <c r="AK743" s="248"/>
      <c r="AL743" s="248"/>
      <c r="AM743" s="248"/>
      <c r="AN743" s="248"/>
      <c r="AO743" s="248"/>
      <c r="AP743" s="248"/>
      <c r="AQ743" s="248"/>
      <c r="AR743" s="248"/>
      <c r="AS743" s="248"/>
      <c r="AT743" s="248"/>
      <c r="AU743" s="248"/>
      <c r="AV743" s="248"/>
      <c r="AW743" s="248"/>
      <c r="AX743" s="248"/>
      <c r="AY743" s="248"/>
      <c r="AZ743" s="248"/>
      <c r="BA743" s="248"/>
      <c r="BB743" s="248"/>
      <c r="BC743" s="248"/>
      <c r="BD743" s="248"/>
      <c r="BE743" s="248"/>
      <c r="BF743" s="248"/>
      <c r="BG743" s="248"/>
      <c r="BH743" s="248"/>
      <c r="BI743" s="248"/>
      <c r="BJ743" s="248"/>
      <c r="BK743" s="248"/>
      <c r="BL743" s="248"/>
      <c r="BM743" s="248"/>
      <c r="BN743" s="248"/>
      <c r="BO743" s="248"/>
      <c r="BP743" s="248"/>
      <c r="BQ743" s="248"/>
      <c r="BR743" s="248"/>
      <c r="BS743" s="248"/>
      <c r="BT743" s="248"/>
      <c r="BU743" s="248"/>
      <c r="BV743" s="248"/>
      <c r="BW743" s="248"/>
      <c r="BX743" s="248"/>
      <c r="BY743" s="248"/>
    </row>
    <row r="744" spans="1:77" ht="12" customHeight="1" x14ac:dyDescent="0.25">
      <c r="A744" s="225"/>
      <c r="B744" s="225"/>
      <c r="C744" s="225"/>
      <c r="D744" s="381"/>
      <c r="E744" s="381"/>
      <c r="F744" s="381"/>
      <c r="G744" s="381"/>
      <c r="H744" s="381"/>
      <c r="I744" s="248"/>
      <c r="J744" s="248"/>
      <c r="K744" s="248"/>
      <c r="L744" s="248"/>
      <c r="M744" s="248"/>
      <c r="N744" s="248"/>
      <c r="O744" s="248"/>
      <c r="P744" s="248"/>
      <c r="Q744" s="248"/>
      <c r="R744" s="248"/>
      <c r="S744" s="248"/>
      <c r="T744" s="248"/>
      <c r="U744" s="248"/>
      <c r="V744" s="248"/>
      <c r="W744" s="248"/>
      <c r="X744" s="248"/>
      <c r="Y744" s="248"/>
      <c r="Z744" s="248"/>
      <c r="AA744" s="248"/>
      <c r="AB744" s="248"/>
      <c r="AC744" s="248"/>
      <c r="AD744" s="248"/>
      <c r="AE744" s="248"/>
      <c r="AF744" s="248"/>
      <c r="AG744" s="248"/>
      <c r="AH744" s="248"/>
      <c r="AI744" s="248"/>
      <c r="AJ744" s="248"/>
      <c r="AK744" s="248"/>
      <c r="AL744" s="248"/>
      <c r="AM744" s="248"/>
      <c r="AN744" s="248"/>
      <c r="AO744" s="248"/>
      <c r="AP744" s="248"/>
      <c r="AQ744" s="248"/>
      <c r="AR744" s="248"/>
      <c r="AS744" s="248"/>
      <c r="AT744" s="248"/>
      <c r="AU744" s="248"/>
      <c r="AV744" s="248"/>
      <c r="AW744" s="248"/>
      <c r="AX744" s="248"/>
      <c r="AY744" s="248"/>
      <c r="AZ744" s="248"/>
      <c r="BA744" s="248"/>
      <c r="BB744" s="248"/>
      <c r="BC744" s="248"/>
      <c r="BD744" s="248"/>
      <c r="BE744" s="248"/>
      <c r="BF744" s="248"/>
      <c r="BG744" s="248"/>
      <c r="BH744" s="248"/>
      <c r="BI744" s="248"/>
      <c r="BJ744" s="248"/>
      <c r="BK744" s="248"/>
      <c r="BL744" s="248"/>
      <c r="BM744" s="248"/>
      <c r="BN744" s="248"/>
      <c r="BO744" s="248"/>
      <c r="BP744" s="248"/>
      <c r="BQ744" s="248"/>
      <c r="BR744" s="248"/>
      <c r="BS744" s="248"/>
      <c r="BT744" s="248"/>
      <c r="BU744" s="248"/>
      <c r="BV744" s="248"/>
      <c r="BW744" s="248"/>
      <c r="BX744" s="248"/>
      <c r="BY744" s="248"/>
    </row>
    <row r="745" spans="1:77" ht="12" customHeight="1" x14ac:dyDescent="0.25">
      <c r="A745" s="225"/>
      <c r="B745" s="225"/>
      <c r="C745" s="225"/>
      <c r="D745" s="381"/>
      <c r="E745" s="381"/>
      <c r="F745" s="381"/>
      <c r="G745" s="381"/>
      <c r="H745" s="381"/>
      <c r="I745" s="248"/>
      <c r="J745" s="248"/>
      <c r="K745" s="248"/>
      <c r="L745" s="248"/>
      <c r="M745" s="248"/>
      <c r="N745" s="248"/>
      <c r="O745" s="248"/>
      <c r="P745" s="248"/>
      <c r="Q745" s="248"/>
      <c r="R745" s="248"/>
      <c r="S745" s="248"/>
      <c r="T745" s="248"/>
      <c r="U745" s="248"/>
      <c r="V745" s="248"/>
      <c r="W745" s="248"/>
      <c r="X745" s="248"/>
      <c r="Y745" s="248"/>
      <c r="Z745" s="248"/>
      <c r="AA745" s="248"/>
      <c r="AB745" s="248"/>
      <c r="AC745" s="248"/>
      <c r="AD745" s="248"/>
      <c r="AE745" s="248"/>
      <c r="AF745" s="248"/>
      <c r="AG745" s="248"/>
      <c r="AH745" s="248"/>
      <c r="AI745" s="248"/>
      <c r="AJ745" s="248"/>
      <c r="AK745" s="248"/>
      <c r="AL745" s="248"/>
      <c r="AM745" s="248"/>
      <c r="AN745" s="248"/>
      <c r="AO745" s="248"/>
      <c r="AP745" s="248"/>
      <c r="AQ745" s="248"/>
      <c r="AR745" s="248"/>
      <c r="AS745" s="248"/>
      <c r="AT745" s="248"/>
      <c r="AU745" s="248"/>
      <c r="AV745" s="248"/>
      <c r="AW745" s="248"/>
      <c r="AX745" s="248"/>
      <c r="AY745" s="248"/>
      <c r="AZ745" s="248"/>
      <c r="BA745" s="248"/>
      <c r="BB745" s="248"/>
      <c r="BC745" s="248"/>
      <c r="BD745" s="248"/>
      <c r="BE745" s="248"/>
      <c r="BF745" s="248"/>
      <c r="BG745" s="248"/>
      <c r="BH745" s="248"/>
      <c r="BI745" s="248"/>
      <c r="BJ745" s="248"/>
      <c r="BK745" s="248"/>
      <c r="BL745" s="248"/>
      <c r="BM745" s="248"/>
      <c r="BN745" s="248"/>
      <c r="BO745" s="248"/>
      <c r="BP745" s="248"/>
      <c r="BQ745" s="248"/>
      <c r="BR745" s="248"/>
      <c r="BS745" s="248"/>
      <c r="BT745" s="248"/>
      <c r="BU745" s="248"/>
      <c r="BV745" s="248"/>
      <c r="BW745" s="248"/>
      <c r="BX745" s="248"/>
      <c r="BY745" s="248"/>
    </row>
    <row r="746" spans="1:77" ht="12" customHeight="1" x14ac:dyDescent="0.25">
      <c r="A746" s="225"/>
      <c r="B746" s="225"/>
      <c r="C746" s="225"/>
      <c r="D746" s="381"/>
      <c r="E746" s="381"/>
      <c r="F746" s="381"/>
      <c r="G746" s="381"/>
      <c r="H746" s="381"/>
      <c r="I746" s="248"/>
      <c r="J746" s="248"/>
      <c r="K746" s="248"/>
      <c r="L746" s="248"/>
      <c r="M746" s="248"/>
      <c r="N746" s="248"/>
      <c r="O746" s="248"/>
      <c r="P746" s="248"/>
      <c r="Q746" s="248"/>
      <c r="R746" s="248"/>
      <c r="S746" s="248"/>
      <c r="T746" s="248"/>
      <c r="U746" s="248"/>
      <c r="V746" s="248"/>
      <c r="W746" s="248"/>
      <c r="X746" s="248"/>
      <c r="Y746" s="248"/>
      <c r="Z746" s="248"/>
      <c r="AA746" s="248"/>
      <c r="AB746" s="248"/>
      <c r="AC746" s="248"/>
      <c r="AD746" s="248"/>
      <c r="AE746" s="248"/>
      <c r="AF746" s="248"/>
      <c r="AG746" s="248"/>
      <c r="AH746" s="248"/>
      <c r="AI746" s="248"/>
      <c r="AJ746" s="248"/>
      <c r="AK746" s="248"/>
      <c r="AL746" s="248"/>
      <c r="AM746" s="248"/>
      <c r="AN746" s="248"/>
      <c r="AO746" s="248"/>
      <c r="AP746" s="248"/>
      <c r="AQ746" s="248"/>
      <c r="AR746" s="248"/>
      <c r="AS746" s="248"/>
      <c r="AT746" s="248"/>
      <c r="AU746" s="248"/>
      <c r="AV746" s="248"/>
      <c r="AW746" s="248"/>
      <c r="AX746" s="248"/>
      <c r="AY746" s="248"/>
      <c r="AZ746" s="248"/>
      <c r="BA746" s="248"/>
      <c r="BB746" s="248"/>
      <c r="BC746" s="248"/>
      <c r="BD746" s="248"/>
      <c r="BE746" s="248"/>
      <c r="BF746" s="248"/>
      <c r="BG746" s="248"/>
      <c r="BH746" s="248"/>
      <c r="BI746" s="248"/>
      <c r="BJ746" s="248"/>
      <c r="BK746" s="248"/>
      <c r="BL746" s="248"/>
      <c r="BM746" s="248"/>
      <c r="BN746" s="248"/>
      <c r="BO746" s="248"/>
      <c r="BP746" s="248"/>
      <c r="BQ746" s="248"/>
      <c r="BR746" s="248"/>
      <c r="BS746" s="248"/>
      <c r="BT746" s="248"/>
      <c r="BU746" s="248"/>
      <c r="BV746" s="248"/>
      <c r="BW746" s="248"/>
      <c r="BX746" s="248"/>
      <c r="BY746" s="248"/>
    </row>
    <row r="747" spans="1:77" ht="12" customHeight="1" x14ac:dyDescent="0.25">
      <c r="A747" s="225"/>
      <c r="B747" s="225"/>
      <c r="C747" s="225"/>
      <c r="D747" s="381"/>
      <c r="E747" s="381"/>
      <c r="F747" s="381"/>
      <c r="G747" s="381"/>
      <c r="H747" s="381"/>
      <c r="I747" s="248"/>
      <c r="J747" s="248"/>
      <c r="K747" s="248"/>
      <c r="L747" s="248"/>
      <c r="M747" s="248"/>
      <c r="N747" s="248"/>
      <c r="O747" s="248"/>
      <c r="P747" s="248"/>
      <c r="Q747" s="248"/>
      <c r="R747" s="248"/>
      <c r="S747" s="248"/>
      <c r="T747" s="248"/>
      <c r="U747" s="248"/>
      <c r="V747" s="248"/>
      <c r="W747" s="248"/>
      <c r="X747" s="248"/>
      <c r="Y747" s="248"/>
      <c r="Z747" s="248"/>
      <c r="AA747" s="248"/>
      <c r="AB747" s="248"/>
      <c r="AC747" s="248"/>
      <c r="AD747" s="248"/>
      <c r="AE747" s="248"/>
      <c r="AF747" s="248"/>
      <c r="AG747" s="248"/>
      <c r="AH747" s="248"/>
      <c r="AI747" s="248"/>
      <c r="AJ747" s="248"/>
      <c r="AK747" s="248"/>
      <c r="AL747" s="248"/>
      <c r="AM747" s="248"/>
      <c r="AN747" s="248"/>
      <c r="AO747" s="248"/>
      <c r="AP747" s="248"/>
      <c r="AQ747" s="248"/>
      <c r="AR747" s="248"/>
      <c r="AS747" s="248"/>
      <c r="AT747" s="248"/>
      <c r="AU747" s="248"/>
      <c r="AV747" s="248"/>
      <c r="AW747" s="248"/>
      <c r="AX747" s="248"/>
      <c r="AY747" s="248"/>
      <c r="AZ747" s="248"/>
      <c r="BA747" s="248"/>
      <c r="BB747" s="248"/>
      <c r="BC747" s="248"/>
      <c r="BD747" s="248"/>
      <c r="BE747" s="248"/>
      <c r="BF747" s="248"/>
      <c r="BG747" s="248"/>
      <c r="BH747" s="248"/>
      <c r="BI747" s="248"/>
      <c r="BJ747" s="248"/>
      <c r="BK747" s="248"/>
      <c r="BL747" s="248"/>
      <c r="BM747" s="248"/>
      <c r="BN747" s="248"/>
      <c r="BO747" s="248"/>
      <c r="BP747" s="248"/>
      <c r="BQ747" s="248"/>
      <c r="BR747" s="248"/>
      <c r="BS747" s="248"/>
      <c r="BT747" s="248"/>
      <c r="BU747" s="248"/>
      <c r="BV747" s="248"/>
      <c r="BW747" s="248"/>
      <c r="BX747" s="248"/>
      <c r="BY747" s="248"/>
    </row>
    <row r="748" spans="1:77" ht="12" customHeight="1" x14ac:dyDescent="0.25">
      <c r="A748" s="225"/>
      <c r="B748" s="225"/>
      <c r="C748" s="225"/>
      <c r="D748" s="381"/>
      <c r="E748" s="381"/>
      <c r="F748" s="381"/>
      <c r="G748" s="381"/>
      <c r="H748" s="381"/>
      <c r="I748" s="248"/>
      <c r="J748" s="248"/>
      <c r="K748" s="248"/>
      <c r="L748" s="248"/>
      <c r="M748" s="248"/>
      <c r="N748" s="248"/>
      <c r="O748" s="248"/>
      <c r="P748" s="248"/>
      <c r="Q748" s="248"/>
      <c r="R748" s="248"/>
      <c r="S748" s="248"/>
      <c r="T748" s="248"/>
      <c r="U748" s="248"/>
      <c r="V748" s="248"/>
      <c r="W748" s="248"/>
      <c r="X748" s="248"/>
      <c r="Y748" s="248"/>
      <c r="Z748" s="248"/>
      <c r="AA748" s="248"/>
      <c r="AB748" s="248"/>
      <c r="AC748" s="248"/>
      <c r="AD748" s="248"/>
      <c r="AE748" s="248"/>
      <c r="AF748" s="248"/>
      <c r="AG748" s="248"/>
      <c r="AH748" s="248"/>
      <c r="AI748" s="248"/>
      <c r="AJ748" s="248"/>
      <c r="AK748" s="248"/>
      <c r="AL748" s="248"/>
      <c r="AM748" s="248"/>
      <c r="AN748" s="248"/>
      <c r="AO748" s="248"/>
      <c r="AP748" s="248"/>
      <c r="AQ748" s="248"/>
      <c r="AR748" s="248"/>
      <c r="AS748" s="248"/>
      <c r="AT748" s="248"/>
      <c r="AU748" s="248"/>
      <c r="AV748" s="248"/>
      <c r="AW748" s="248"/>
      <c r="AX748" s="248"/>
      <c r="AY748" s="248"/>
      <c r="AZ748" s="248"/>
      <c r="BA748" s="248"/>
      <c r="BB748" s="248"/>
      <c r="BC748" s="248"/>
      <c r="BD748" s="248"/>
      <c r="BE748" s="248"/>
      <c r="BF748" s="248"/>
      <c r="BG748" s="248"/>
      <c r="BH748" s="248"/>
      <c r="BI748" s="248"/>
      <c r="BJ748" s="248"/>
      <c r="BK748" s="248"/>
      <c r="BL748" s="248"/>
      <c r="BM748" s="248"/>
      <c r="BN748" s="248"/>
      <c r="BO748" s="248"/>
      <c r="BP748" s="248"/>
      <c r="BQ748" s="248"/>
      <c r="BR748" s="248"/>
      <c r="BS748" s="248"/>
      <c r="BT748" s="248"/>
      <c r="BU748" s="248"/>
      <c r="BV748" s="248"/>
      <c r="BW748" s="248"/>
      <c r="BX748" s="248"/>
      <c r="BY748" s="248"/>
    </row>
    <row r="749" spans="1:77" ht="12" customHeight="1" x14ac:dyDescent="0.25">
      <c r="A749" s="225"/>
      <c r="B749" s="225"/>
      <c r="C749" s="225"/>
      <c r="D749" s="381"/>
      <c r="E749" s="381"/>
      <c r="F749" s="381"/>
      <c r="G749" s="381"/>
      <c r="H749" s="381"/>
      <c r="I749" s="248"/>
      <c r="J749" s="248"/>
      <c r="K749" s="248"/>
      <c r="L749" s="248"/>
      <c r="M749" s="248"/>
      <c r="N749" s="248"/>
      <c r="O749" s="248"/>
      <c r="P749" s="248"/>
      <c r="Q749" s="248"/>
      <c r="R749" s="248"/>
      <c r="S749" s="248"/>
      <c r="T749" s="248"/>
      <c r="U749" s="248"/>
      <c r="V749" s="248"/>
      <c r="W749" s="248"/>
      <c r="X749" s="248"/>
      <c r="Y749" s="248"/>
      <c r="Z749" s="248"/>
      <c r="AA749" s="248"/>
      <c r="AB749" s="248"/>
      <c r="AC749" s="248"/>
      <c r="AD749" s="248"/>
      <c r="AE749" s="248"/>
      <c r="AF749" s="248"/>
      <c r="AG749" s="248"/>
      <c r="AH749" s="248"/>
      <c r="AI749" s="248"/>
      <c r="AJ749" s="248"/>
      <c r="AK749" s="248"/>
      <c r="AL749" s="248"/>
      <c r="AM749" s="248"/>
      <c r="AN749" s="248"/>
      <c r="AO749" s="248"/>
      <c r="AP749" s="248"/>
      <c r="AQ749" s="248"/>
      <c r="AR749" s="248"/>
      <c r="AS749" s="248"/>
      <c r="AT749" s="248"/>
      <c r="AU749" s="248"/>
      <c r="AV749" s="248"/>
      <c r="AW749" s="248"/>
      <c r="AX749" s="248"/>
      <c r="AY749" s="248"/>
      <c r="AZ749" s="248"/>
      <c r="BA749" s="248"/>
      <c r="BB749" s="248"/>
      <c r="BC749" s="248"/>
      <c r="BD749" s="248"/>
      <c r="BE749" s="248"/>
      <c r="BF749" s="248"/>
      <c r="BG749" s="248"/>
      <c r="BH749" s="248"/>
      <c r="BI749" s="248"/>
      <c r="BJ749" s="248"/>
      <c r="BK749" s="248"/>
      <c r="BL749" s="248"/>
      <c r="BM749" s="248"/>
      <c r="BN749" s="248"/>
      <c r="BO749" s="248"/>
      <c r="BP749" s="248"/>
      <c r="BQ749" s="248"/>
      <c r="BR749" s="248"/>
      <c r="BS749" s="248"/>
      <c r="BT749" s="248"/>
      <c r="BU749" s="248"/>
      <c r="BV749" s="248"/>
      <c r="BW749" s="248"/>
      <c r="BX749" s="248"/>
      <c r="BY749" s="248"/>
    </row>
    <row r="750" spans="1:77" ht="12" customHeight="1" x14ac:dyDescent="0.25">
      <c r="A750" s="225"/>
      <c r="B750" s="225"/>
      <c r="C750" s="225"/>
      <c r="D750" s="381"/>
      <c r="E750" s="381"/>
      <c r="F750" s="381"/>
      <c r="G750" s="381"/>
      <c r="H750" s="381"/>
      <c r="I750" s="248"/>
      <c r="J750" s="248"/>
      <c r="K750" s="248"/>
      <c r="L750" s="248"/>
      <c r="M750" s="248"/>
      <c r="N750" s="248"/>
      <c r="O750" s="248"/>
      <c r="P750" s="248"/>
      <c r="Q750" s="248"/>
      <c r="R750" s="248"/>
      <c r="S750" s="248"/>
      <c r="T750" s="248"/>
      <c r="U750" s="248"/>
      <c r="V750" s="248"/>
      <c r="W750" s="248"/>
      <c r="X750" s="248"/>
      <c r="Y750" s="248"/>
      <c r="Z750" s="248"/>
      <c r="AA750" s="248"/>
      <c r="AB750" s="248"/>
      <c r="AC750" s="248"/>
      <c r="AD750" s="248"/>
      <c r="AE750" s="248"/>
      <c r="AF750" s="248"/>
      <c r="AG750" s="248"/>
      <c r="AH750" s="248"/>
      <c r="AI750" s="248"/>
      <c r="AJ750" s="248"/>
      <c r="AK750" s="248"/>
      <c r="AL750" s="248"/>
      <c r="AM750" s="248"/>
      <c r="AN750" s="248"/>
      <c r="AO750" s="248"/>
      <c r="AP750" s="248"/>
      <c r="AQ750" s="248"/>
      <c r="AR750" s="248"/>
      <c r="AS750" s="248"/>
      <c r="AT750" s="248"/>
      <c r="AU750" s="248"/>
      <c r="AV750" s="248"/>
      <c r="AW750" s="248"/>
      <c r="AX750" s="248"/>
      <c r="AY750" s="248"/>
      <c r="AZ750" s="248"/>
      <c r="BA750" s="248"/>
      <c r="BB750" s="248"/>
      <c r="BC750" s="248"/>
      <c r="BD750" s="248"/>
      <c r="BE750" s="248"/>
      <c r="BF750" s="248"/>
      <c r="BG750" s="248"/>
      <c r="BH750" s="248"/>
      <c r="BI750" s="248"/>
      <c r="BJ750" s="248"/>
      <c r="BK750" s="248"/>
      <c r="BL750" s="248"/>
      <c r="BM750" s="248"/>
      <c r="BN750" s="248"/>
      <c r="BO750" s="248"/>
      <c r="BP750" s="248"/>
      <c r="BQ750" s="248"/>
      <c r="BR750" s="248"/>
      <c r="BS750" s="248"/>
      <c r="BT750" s="248"/>
      <c r="BU750" s="248"/>
      <c r="BV750" s="248"/>
      <c r="BW750" s="248"/>
      <c r="BX750" s="248"/>
      <c r="BY750" s="248"/>
    </row>
    <row r="751" spans="1:77" ht="12" customHeight="1" x14ac:dyDescent="0.25">
      <c r="A751" s="225"/>
      <c r="B751" s="225"/>
      <c r="C751" s="225"/>
      <c r="D751" s="381"/>
      <c r="E751" s="381"/>
      <c r="F751" s="381"/>
      <c r="G751" s="381"/>
      <c r="H751" s="381"/>
      <c r="I751" s="248"/>
      <c r="J751" s="248"/>
      <c r="K751" s="248"/>
      <c r="L751" s="248"/>
      <c r="M751" s="248"/>
      <c r="N751" s="248"/>
      <c r="O751" s="248"/>
      <c r="P751" s="248"/>
      <c r="Q751" s="248"/>
      <c r="R751" s="248"/>
      <c r="S751" s="248"/>
      <c r="T751" s="248"/>
      <c r="U751" s="248"/>
      <c r="V751" s="248"/>
      <c r="W751" s="248"/>
      <c r="X751" s="248"/>
      <c r="Y751" s="248"/>
      <c r="Z751" s="248"/>
      <c r="AA751" s="248"/>
      <c r="AB751" s="248"/>
      <c r="AC751" s="248"/>
      <c r="AD751" s="248"/>
      <c r="AE751" s="248"/>
      <c r="AF751" s="248"/>
      <c r="AG751" s="248"/>
      <c r="AH751" s="248"/>
      <c r="AI751" s="248"/>
      <c r="AJ751" s="248"/>
      <c r="AK751" s="248"/>
      <c r="AL751" s="248"/>
      <c r="AM751" s="248"/>
      <c r="AN751" s="248"/>
      <c r="AO751" s="248"/>
      <c r="AP751" s="248"/>
      <c r="AQ751" s="248"/>
      <c r="AR751" s="248"/>
      <c r="AS751" s="248"/>
      <c r="AT751" s="248"/>
      <c r="AU751" s="248"/>
      <c r="AV751" s="248"/>
      <c r="AW751" s="248"/>
      <c r="AX751" s="248"/>
      <c r="AY751" s="248"/>
      <c r="AZ751" s="248"/>
      <c r="BA751" s="248"/>
      <c r="BB751" s="248"/>
      <c r="BC751" s="248"/>
      <c r="BD751" s="248"/>
      <c r="BE751" s="248"/>
      <c r="BF751" s="248"/>
      <c r="BG751" s="248"/>
      <c r="BH751" s="248"/>
      <c r="BI751" s="248"/>
      <c r="BJ751" s="248"/>
      <c r="BK751" s="248"/>
      <c r="BL751" s="248"/>
      <c r="BM751" s="248"/>
      <c r="BN751" s="248"/>
      <c r="BO751" s="248"/>
      <c r="BP751" s="248"/>
      <c r="BQ751" s="248"/>
      <c r="BR751" s="248"/>
      <c r="BS751" s="248"/>
      <c r="BT751" s="248"/>
      <c r="BU751" s="248"/>
      <c r="BV751" s="248"/>
      <c r="BW751" s="248"/>
      <c r="BX751" s="248"/>
      <c r="BY751" s="248"/>
    </row>
    <row r="752" spans="1:77" ht="12" customHeight="1" x14ac:dyDescent="0.25">
      <c r="A752" s="225"/>
      <c r="B752" s="225"/>
      <c r="C752" s="225"/>
      <c r="D752" s="381"/>
      <c r="E752" s="381"/>
      <c r="F752" s="381"/>
      <c r="G752" s="381"/>
      <c r="H752" s="381"/>
      <c r="I752" s="248"/>
      <c r="J752" s="248"/>
      <c r="K752" s="248"/>
      <c r="L752" s="248"/>
      <c r="M752" s="248"/>
      <c r="N752" s="248"/>
      <c r="O752" s="248"/>
      <c r="P752" s="248"/>
      <c r="Q752" s="248"/>
      <c r="R752" s="248"/>
      <c r="S752" s="248"/>
      <c r="T752" s="248"/>
      <c r="U752" s="248"/>
      <c r="V752" s="248"/>
      <c r="W752" s="248"/>
      <c r="X752" s="248"/>
      <c r="Y752" s="248"/>
      <c r="Z752" s="248"/>
      <c r="AA752" s="248"/>
      <c r="AB752" s="248"/>
      <c r="AC752" s="248"/>
      <c r="AD752" s="248"/>
      <c r="AE752" s="248"/>
      <c r="AF752" s="248"/>
      <c r="AG752" s="248"/>
      <c r="AH752" s="248"/>
      <c r="AI752" s="248"/>
      <c r="AJ752" s="248"/>
      <c r="AK752" s="248"/>
      <c r="AL752" s="248"/>
      <c r="AM752" s="248"/>
      <c r="AN752" s="248"/>
      <c r="AO752" s="248"/>
      <c r="AP752" s="248"/>
      <c r="AQ752" s="248"/>
      <c r="AR752" s="248"/>
      <c r="AS752" s="248"/>
      <c r="AT752" s="248"/>
      <c r="AU752" s="248"/>
      <c r="AV752" s="248"/>
      <c r="AW752" s="248"/>
      <c r="AX752" s="248"/>
      <c r="AY752" s="248"/>
      <c r="AZ752" s="248"/>
      <c r="BA752" s="248"/>
      <c r="BB752" s="248"/>
      <c r="BC752" s="248"/>
      <c r="BD752" s="248"/>
      <c r="BE752" s="248"/>
      <c r="BF752" s="248"/>
      <c r="BG752" s="248"/>
      <c r="BH752" s="248"/>
      <c r="BI752" s="248"/>
      <c r="BJ752" s="248"/>
      <c r="BK752" s="248"/>
      <c r="BL752" s="248"/>
      <c r="BM752" s="248"/>
      <c r="BN752" s="248"/>
      <c r="BO752" s="248"/>
      <c r="BP752" s="248"/>
      <c r="BQ752" s="248"/>
      <c r="BR752" s="248"/>
      <c r="BS752" s="248"/>
      <c r="BT752" s="248"/>
      <c r="BU752" s="248"/>
      <c r="BV752" s="248"/>
      <c r="BW752" s="248"/>
      <c r="BX752" s="248"/>
      <c r="BY752" s="248"/>
    </row>
    <row r="753" spans="1:77" ht="12" customHeight="1" x14ac:dyDescent="0.25">
      <c r="A753" s="225"/>
      <c r="B753" s="225"/>
      <c r="C753" s="225"/>
      <c r="D753" s="381"/>
      <c r="E753" s="381"/>
      <c r="F753" s="381"/>
      <c r="G753" s="381"/>
      <c r="H753" s="381"/>
      <c r="I753" s="248"/>
      <c r="J753" s="248"/>
      <c r="K753" s="248"/>
      <c r="L753" s="248"/>
      <c r="M753" s="248"/>
      <c r="N753" s="248"/>
      <c r="O753" s="248"/>
      <c r="P753" s="248"/>
      <c r="Q753" s="248"/>
      <c r="R753" s="248"/>
      <c r="S753" s="248"/>
      <c r="T753" s="248"/>
      <c r="U753" s="248"/>
      <c r="V753" s="248"/>
      <c r="W753" s="248"/>
      <c r="X753" s="248"/>
      <c r="Y753" s="248"/>
      <c r="Z753" s="248"/>
      <c r="AA753" s="248"/>
      <c r="AB753" s="248"/>
      <c r="AC753" s="248"/>
      <c r="AD753" s="248"/>
      <c r="AE753" s="248"/>
      <c r="AF753" s="248"/>
      <c r="AG753" s="248"/>
      <c r="AH753" s="248"/>
      <c r="AI753" s="248"/>
      <c r="AJ753" s="248"/>
      <c r="AK753" s="248"/>
      <c r="AL753" s="248"/>
      <c r="AM753" s="248"/>
      <c r="AN753" s="248"/>
      <c r="AO753" s="248"/>
      <c r="AP753" s="248"/>
      <c r="AQ753" s="248"/>
      <c r="AR753" s="248"/>
      <c r="AS753" s="248"/>
      <c r="AT753" s="248"/>
      <c r="AU753" s="248"/>
      <c r="AV753" s="248"/>
      <c r="AW753" s="248"/>
      <c r="AX753" s="248"/>
      <c r="AY753" s="248"/>
      <c r="AZ753" s="248"/>
      <c r="BA753" s="248"/>
      <c r="BB753" s="248"/>
      <c r="BC753" s="248"/>
      <c r="BD753" s="248"/>
      <c r="BE753" s="248"/>
      <c r="BF753" s="248"/>
      <c r="BG753" s="248"/>
      <c r="BH753" s="248"/>
      <c r="BI753" s="248"/>
      <c r="BJ753" s="248"/>
      <c r="BK753" s="248"/>
      <c r="BL753" s="248"/>
      <c r="BM753" s="248"/>
      <c r="BN753" s="248"/>
      <c r="BO753" s="248"/>
      <c r="BP753" s="248"/>
      <c r="BQ753" s="248"/>
      <c r="BR753" s="248"/>
      <c r="BS753" s="248"/>
      <c r="BT753" s="248"/>
      <c r="BU753" s="248"/>
      <c r="BV753" s="248"/>
      <c r="BW753" s="248"/>
      <c r="BX753" s="248"/>
      <c r="BY753" s="248"/>
    </row>
    <row r="754" spans="1:77" ht="12" customHeight="1" x14ac:dyDescent="0.25">
      <c r="A754" s="225"/>
      <c r="B754" s="225"/>
      <c r="C754" s="225"/>
      <c r="D754" s="381"/>
      <c r="E754" s="381"/>
      <c r="F754" s="381"/>
      <c r="G754" s="381"/>
      <c r="H754" s="381"/>
      <c r="I754" s="248"/>
      <c r="J754" s="248"/>
      <c r="K754" s="248"/>
      <c r="L754" s="248"/>
      <c r="M754" s="248"/>
      <c r="N754" s="248"/>
      <c r="O754" s="248"/>
      <c r="P754" s="248"/>
      <c r="Q754" s="248"/>
      <c r="R754" s="248"/>
      <c r="S754" s="248"/>
      <c r="T754" s="248"/>
      <c r="U754" s="248"/>
      <c r="V754" s="248"/>
      <c r="W754" s="248"/>
      <c r="X754" s="248"/>
      <c r="Y754" s="248"/>
      <c r="Z754" s="248"/>
      <c r="AA754" s="248"/>
      <c r="AB754" s="248"/>
      <c r="AC754" s="248"/>
      <c r="AD754" s="248"/>
      <c r="AE754" s="248"/>
      <c r="AF754" s="248"/>
      <c r="AG754" s="248"/>
      <c r="AH754" s="248"/>
      <c r="AI754" s="248"/>
      <c r="AJ754" s="248"/>
      <c r="AK754" s="248"/>
      <c r="AL754" s="248"/>
      <c r="AM754" s="248"/>
      <c r="AN754" s="248"/>
      <c r="AO754" s="248"/>
      <c r="AP754" s="248"/>
      <c r="AQ754" s="248"/>
      <c r="AR754" s="248"/>
      <c r="AS754" s="248"/>
      <c r="AT754" s="248"/>
      <c r="AU754" s="248"/>
      <c r="AV754" s="248"/>
      <c r="AW754" s="248"/>
      <c r="AX754" s="248"/>
      <c r="AY754" s="248"/>
      <c r="AZ754" s="248"/>
      <c r="BA754" s="248"/>
      <c r="BB754" s="248"/>
      <c r="BC754" s="248"/>
      <c r="BD754" s="248"/>
      <c r="BE754" s="248"/>
      <c r="BF754" s="248"/>
      <c r="BG754" s="248"/>
      <c r="BH754" s="248"/>
      <c r="BI754" s="248"/>
      <c r="BJ754" s="248"/>
      <c r="BK754" s="248"/>
      <c r="BL754" s="248"/>
      <c r="BM754" s="248"/>
      <c r="BN754" s="248"/>
      <c r="BO754" s="248"/>
      <c r="BP754" s="248"/>
      <c r="BQ754" s="248"/>
      <c r="BR754" s="248"/>
      <c r="BS754" s="248"/>
      <c r="BT754" s="248"/>
      <c r="BU754" s="248"/>
      <c r="BV754" s="248"/>
      <c r="BW754" s="248"/>
      <c r="BX754" s="248"/>
      <c r="BY754" s="248"/>
    </row>
    <row r="755" spans="1:77" ht="12" customHeight="1" x14ac:dyDescent="0.25">
      <c r="A755" s="225"/>
      <c r="B755" s="225"/>
      <c r="C755" s="225"/>
      <c r="D755" s="381"/>
      <c r="E755" s="381"/>
      <c r="F755" s="381"/>
      <c r="G755" s="381"/>
      <c r="H755" s="381"/>
      <c r="I755" s="248"/>
      <c r="J755" s="248"/>
      <c r="K755" s="248"/>
      <c r="L755" s="248"/>
      <c r="M755" s="248"/>
      <c r="N755" s="248"/>
      <c r="O755" s="248"/>
      <c r="P755" s="248"/>
      <c r="Q755" s="248"/>
      <c r="R755" s="248"/>
      <c r="S755" s="248"/>
      <c r="T755" s="248"/>
      <c r="U755" s="248"/>
      <c r="V755" s="248"/>
      <c r="W755" s="248"/>
      <c r="X755" s="248"/>
      <c r="Y755" s="248"/>
      <c r="Z755" s="248"/>
      <c r="AA755" s="248"/>
      <c r="AB755" s="248"/>
      <c r="AC755" s="248"/>
      <c r="AD755" s="248"/>
      <c r="AE755" s="248"/>
      <c r="AF755" s="248"/>
      <c r="AG755" s="248"/>
      <c r="AH755" s="248"/>
      <c r="AI755" s="248"/>
      <c r="AJ755" s="248"/>
      <c r="AK755" s="248"/>
      <c r="AL755" s="248"/>
      <c r="AM755" s="248"/>
      <c r="AN755" s="248"/>
      <c r="AO755" s="248"/>
      <c r="AP755" s="248"/>
      <c r="AQ755" s="248"/>
      <c r="AR755" s="248"/>
      <c r="AS755" s="248"/>
      <c r="AT755" s="248"/>
      <c r="AU755" s="248"/>
      <c r="AV755" s="248"/>
      <c r="AW755" s="248"/>
      <c r="AX755" s="248"/>
      <c r="AY755" s="248"/>
      <c r="AZ755" s="248"/>
      <c r="BA755" s="248"/>
      <c r="BB755" s="248"/>
      <c r="BC755" s="248"/>
      <c r="BD755" s="248"/>
      <c r="BE755" s="248"/>
      <c r="BF755" s="248"/>
      <c r="BG755" s="248"/>
      <c r="BH755" s="248"/>
      <c r="BI755" s="248"/>
      <c r="BJ755" s="248"/>
      <c r="BK755" s="248"/>
      <c r="BL755" s="248"/>
      <c r="BM755" s="248"/>
      <c r="BN755" s="248"/>
      <c r="BO755" s="248"/>
      <c r="BP755" s="248"/>
      <c r="BQ755" s="248"/>
      <c r="BR755" s="248"/>
      <c r="BS755" s="248"/>
      <c r="BT755" s="248"/>
      <c r="BU755" s="248"/>
      <c r="BV755" s="248"/>
      <c r="BW755" s="248"/>
      <c r="BX755" s="248"/>
      <c r="BY755" s="248"/>
    </row>
    <row r="756" spans="1:77" ht="12" customHeight="1" x14ac:dyDescent="0.25">
      <c r="A756" s="225"/>
      <c r="B756" s="225"/>
      <c r="C756" s="225"/>
      <c r="D756" s="381"/>
      <c r="E756" s="381"/>
      <c r="F756" s="381"/>
      <c r="G756" s="381"/>
      <c r="H756" s="381"/>
      <c r="I756" s="248"/>
      <c r="J756" s="248"/>
      <c r="K756" s="248"/>
      <c r="L756" s="248"/>
      <c r="M756" s="248"/>
      <c r="N756" s="248"/>
      <c r="O756" s="248"/>
      <c r="P756" s="248"/>
      <c r="Q756" s="248"/>
      <c r="R756" s="248"/>
      <c r="S756" s="248"/>
      <c r="T756" s="248"/>
      <c r="U756" s="248"/>
      <c r="V756" s="248"/>
      <c r="W756" s="248"/>
      <c r="X756" s="248"/>
      <c r="Y756" s="248"/>
      <c r="Z756" s="248"/>
      <c r="AA756" s="248"/>
      <c r="AB756" s="248"/>
      <c r="AC756" s="248"/>
      <c r="AD756" s="248"/>
      <c r="AE756" s="248"/>
      <c r="AF756" s="248"/>
      <c r="AG756" s="248"/>
      <c r="AH756" s="248"/>
      <c r="AI756" s="248"/>
      <c r="AJ756" s="248"/>
      <c r="AK756" s="248"/>
      <c r="AL756" s="248"/>
      <c r="AM756" s="248"/>
      <c r="AN756" s="248"/>
      <c r="AO756" s="248"/>
      <c r="AP756" s="248"/>
      <c r="AQ756" s="248"/>
      <c r="AR756" s="248"/>
      <c r="AS756" s="248"/>
      <c r="AT756" s="248"/>
      <c r="AU756" s="248"/>
      <c r="AV756" s="248"/>
      <c r="AW756" s="248"/>
      <c r="AX756" s="248"/>
      <c r="AY756" s="248"/>
      <c r="AZ756" s="248"/>
      <c r="BA756" s="248"/>
      <c r="BB756" s="248"/>
      <c r="BC756" s="248"/>
      <c r="BD756" s="248"/>
      <c r="BE756" s="248"/>
      <c r="BF756" s="248"/>
      <c r="BG756" s="248"/>
      <c r="BH756" s="248"/>
      <c r="BI756" s="248"/>
      <c r="BJ756" s="248"/>
      <c r="BK756" s="248"/>
      <c r="BL756" s="248"/>
      <c r="BM756" s="248"/>
      <c r="BN756" s="248"/>
      <c r="BO756" s="248"/>
      <c r="BP756" s="248"/>
      <c r="BQ756" s="248"/>
      <c r="BR756" s="248"/>
      <c r="BS756" s="248"/>
      <c r="BT756" s="248"/>
      <c r="BU756" s="248"/>
      <c r="BV756" s="248"/>
      <c r="BW756" s="248"/>
      <c r="BX756" s="248"/>
      <c r="BY756" s="248"/>
    </row>
    <row r="757" spans="1:77" ht="12" customHeight="1" x14ac:dyDescent="0.25">
      <c r="A757" s="225"/>
      <c r="B757" s="225"/>
      <c r="C757" s="225"/>
      <c r="D757" s="381"/>
      <c r="E757" s="381"/>
      <c r="F757" s="381"/>
      <c r="G757" s="381"/>
      <c r="H757" s="381"/>
      <c r="I757" s="248"/>
      <c r="J757" s="248"/>
      <c r="K757" s="248"/>
      <c r="L757" s="248"/>
      <c r="M757" s="248"/>
      <c r="N757" s="248"/>
      <c r="O757" s="248"/>
      <c r="P757" s="248"/>
      <c r="Q757" s="248"/>
      <c r="R757" s="248"/>
      <c r="S757" s="248"/>
      <c r="T757" s="248"/>
      <c r="U757" s="248"/>
      <c r="V757" s="248"/>
      <c r="W757" s="248"/>
      <c r="X757" s="248"/>
      <c r="Y757" s="248"/>
      <c r="Z757" s="248"/>
      <c r="AA757" s="248"/>
      <c r="AB757" s="248"/>
      <c r="AC757" s="248"/>
      <c r="AD757" s="248"/>
      <c r="AE757" s="248"/>
      <c r="AF757" s="248"/>
      <c r="AG757" s="248"/>
      <c r="AH757" s="248"/>
      <c r="AI757" s="248"/>
      <c r="AJ757" s="248"/>
      <c r="AK757" s="248"/>
      <c r="AL757" s="248"/>
      <c r="AM757" s="248"/>
      <c r="AN757" s="248"/>
      <c r="AO757" s="248"/>
      <c r="AP757" s="248"/>
      <c r="AQ757" s="248"/>
      <c r="AR757" s="248"/>
      <c r="AS757" s="248"/>
      <c r="AT757" s="248"/>
      <c r="AU757" s="248"/>
      <c r="AV757" s="248"/>
      <c r="AW757" s="248"/>
      <c r="AX757" s="248"/>
      <c r="AY757" s="248"/>
      <c r="AZ757" s="248"/>
      <c r="BA757" s="248"/>
      <c r="BB757" s="248"/>
      <c r="BC757" s="248"/>
      <c r="BD757" s="248"/>
      <c r="BE757" s="248"/>
      <c r="BF757" s="248"/>
      <c r="BG757" s="248"/>
      <c r="BH757" s="248"/>
      <c r="BI757" s="248"/>
      <c r="BJ757" s="248"/>
      <c r="BK757" s="248"/>
      <c r="BL757" s="248"/>
      <c r="BM757" s="248"/>
      <c r="BN757" s="248"/>
      <c r="BO757" s="248"/>
      <c r="BP757" s="248"/>
      <c r="BQ757" s="248"/>
      <c r="BR757" s="248"/>
      <c r="BS757" s="248"/>
      <c r="BT757" s="248"/>
      <c r="BU757" s="248"/>
      <c r="BV757" s="248"/>
      <c r="BW757" s="248"/>
      <c r="BX757" s="248"/>
      <c r="BY757" s="248"/>
    </row>
    <row r="758" spans="1:77" ht="12" customHeight="1" x14ac:dyDescent="0.25">
      <c r="A758" s="225"/>
      <c r="B758" s="225"/>
      <c r="C758" s="225"/>
      <c r="D758" s="381"/>
      <c r="E758" s="381"/>
      <c r="F758" s="381"/>
      <c r="G758" s="381"/>
      <c r="H758" s="381"/>
      <c r="I758" s="248"/>
      <c r="J758" s="248"/>
      <c r="K758" s="248"/>
      <c r="L758" s="248"/>
      <c r="M758" s="248"/>
      <c r="N758" s="248"/>
      <c r="O758" s="248"/>
      <c r="P758" s="248"/>
      <c r="Q758" s="248"/>
      <c r="R758" s="248"/>
      <c r="S758" s="248"/>
      <c r="T758" s="248"/>
      <c r="U758" s="248"/>
      <c r="V758" s="248"/>
      <c r="W758" s="248"/>
      <c r="X758" s="248"/>
      <c r="Y758" s="248"/>
      <c r="Z758" s="248"/>
      <c r="AA758" s="248"/>
      <c r="AB758" s="248"/>
      <c r="AC758" s="248"/>
      <c r="AD758" s="248"/>
      <c r="AE758" s="248"/>
      <c r="AF758" s="248"/>
      <c r="AG758" s="248"/>
      <c r="AH758" s="248"/>
      <c r="AI758" s="248"/>
      <c r="AJ758" s="248"/>
      <c r="AK758" s="248"/>
      <c r="AL758" s="248"/>
      <c r="AM758" s="248"/>
      <c r="AN758" s="248"/>
      <c r="AO758" s="248"/>
      <c r="AP758" s="248"/>
      <c r="AQ758" s="248"/>
      <c r="AR758" s="248"/>
      <c r="AS758" s="248"/>
      <c r="AT758" s="248"/>
      <c r="AU758" s="248"/>
      <c r="AV758" s="248"/>
      <c r="AW758" s="248"/>
      <c r="AX758" s="248"/>
      <c r="AY758" s="248"/>
      <c r="AZ758" s="248"/>
      <c r="BA758" s="248"/>
      <c r="BB758" s="248"/>
      <c r="BC758" s="248"/>
      <c r="BD758" s="248"/>
      <c r="BE758" s="248"/>
      <c r="BF758" s="248"/>
      <c r="BG758" s="248"/>
      <c r="BH758" s="248"/>
      <c r="BI758" s="248"/>
      <c r="BJ758" s="248"/>
      <c r="BK758" s="248"/>
      <c r="BL758" s="248"/>
      <c r="BM758" s="248"/>
      <c r="BN758" s="248"/>
      <c r="BO758" s="248"/>
      <c r="BP758" s="248"/>
      <c r="BQ758" s="248"/>
      <c r="BR758" s="248"/>
      <c r="BS758" s="248"/>
      <c r="BT758" s="248"/>
      <c r="BU758" s="248"/>
      <c r="BV758" s="248"/>
      <c r="BW758" s="248"/>
      <c r="BX758" s="248"/>
      <c r="BY758" s="248"/>
    </row>
    <row r="759" spans="1:77" ht="12" customHeight="1" x14ac:dyDescent="0.25">
      <c r="A759" s="225"/>
      <c r="B759" s="225"/>
      <c r="C759" s="225"/>
      <c r="D759" s="381"/>
      <c r="E759" s="381"/>
      <c r="F759" s="381"/>
      <c r="G759" s="381"/>
      <c r="H759" s="381"/>
      <c r="I759" s="248"/>
      <c r="J759" s="248"/>
      <c r="K759" s="248"/>
      <c r="L759" s="248"/>
      <c r="M759" s="248"/>
      <c r="N759" s="248"/>
      <c r="O759" s="248"/>
      <c r="P759" s="248"/>
      <c r="Q759" s="248"/>
      <c r="R759" s="248"/>
      <c r="S759" s="248"/>
      <c r="T759" s="248"/>
      <c r="U759" s="248"/>
      <c r="V759" s="248"/>
      <c r="W759" s="248"/>
      <c r="X759" s="248"/>
      <c r="Y759" s="248"/>
      <c r="Z759" s="248"/>
      <c r="AA759" s="248"/>
      <c r="AB759" s="248"/>
      <c r="AC759" s="248"/>
      <c r="AD759" s="248"/>
      <c r="AE759" s="248"/>
      <c r="AF759" s="248"/>
      <c r="AG759" s="248"/>
      <c r="AH759" s="248"/>
      <c r="AI759" s="248"/>
      <c r="AJ759" s="248"/>
      <c r="AK759" s="248"/>
      <c r="AL759" s="248"/>
      <c r="AM759" s="248"/>
      <c r="AN759" s="248"/>
      <c r="AO759" s="248"/>
      <c r="AP759" s="248"/>
      <c r="AQ759" s="248"/>
      <c r="AR759" s="248"/>
      <c r="AS759" s="248"/>
      <c r="AT759" s="248"/>
      <c r="AU759" s="248"/>
      <c r="AV759" s="248"/>
      <c r="AW759" s="248"/>
      <c r="AX759" s="248"/>
      <c r="AY759" s="248"/>
      <c r="AZ759" s="248"/>
      <c r="BA759" s="248"/>
      <c r="BB759" s="248"/>
      <c r="BC759" s="248"/>
      <c r="BD759" s="248"/>
      <c r="BE759" s="248"/>
      <c r="BF759" s="248"/>
      <c r="BG759" s="248"/>
      <c r="BH759" s="248"/>
      <c r="BI759" s="248"/>
      <c r="BJ759" s="248"/>
      <c r="BK759" s="248"/>
      <c r="BL759" s="248"/>
      <c r="BM759" s="248"/>
      <c r="BN759" s="248"/>
      <c r="BO759" s="248"/>
      <c r="BP759" s="248"/>
      <c r="BQ759" s="248"/>
      <c r="BR759" s="248"/>
      <c r="BS759" s="248"/>
      <c r="BT759" s="248"/>
      <c r="BU759" s="248"/>
      <c r="BV759" s="248"/>
      <c r="BW759" s="248"/>
      <c r="BX759" s="248"/>
      <c r="BY759" s="248"/>
    </row>
    <row r="760" spans="1:77" ht="12" customHeight="1" x14ac:dyDescent="0.25">
      <c r="A760" s="225"/>
      <c r="B760" s="225"/>
      <c r="C760" s="225"/>
      <c r="D760" s="381"/>
      <c r="E760" s="381"/>
      <c r="F760" s="381"/>
      <c r="G760" s="381"/>
      <c r="H760" s="381"/>
      <c r="I760" s="248"/>
      <c r="J760" s="248"/>
      <c r="K760" s="248"/>
      <c r="L760" s="248"/>
      <c r="M760" s="248"/>
      <c r="N760" s="248"/>
      <c r="O760" s="248"/>
      <c r="P760" s="248"/>
      <c r="Q760" s="248"/>
      <c r="R760" s="248"/>
      <c r="S760" s="248"/>
      <c r="T760" s="248"/>
      <c r="U760" s="248"/>
      <c r="V760" s="248"/>
      <c r="W760" s="248"/>
      <c r="X760" s="248"/>
      <c r="Y760" s="248"/>
      <c r="Z760" s="248"/>
      <c r="AA760" s="248"/>
      <c r="AB760" s="248"/>
      <c r="AC760" s="248"/>
      <c r="AD760" s="248"/>
      <c r="AE760" s="248"/>
      <c r="AF760" s="248"/>
      <c r="AG760" s="248"/>
      <c r="AH760" s="248"/>
      <c r="AI760" s="248"/>
      <c r="AJ760" s="248"/>
      <c r="AK760" s="248"/>
      <c r="AL760" s="248"/>
      <c r="AM760" s="248"/>
      <c r="AN760" s="248"/>
      <c r="AO760" s="248"/>
      <c r="AP760" s="248"/>
      <c r="AQ760" s="248"/>
      <c r="AR760" s="248"/>
      <c r="AS760" s="248"/>
      <c r="AT760" s="248"/>
      <c r="AU760" s="248"/>
      <c r="AV760" s="248"/>
      <c r="AW760" s="248"/>
      <c r="AX760" s="248"/>
      <c r="AY760" s="248"/>
      <c r="AZ760" s="248"/>
      <c r="BA760" s="248"/>
      <c r="BB760" s="248"/>
      <c r="BC760" s="248"/>
      <c r="BD760" s="248"/>
      <c r="BE760" s="248"/>
      <c r="BF760" s="248"/>
      <c r="BG760" s="248"/>
      <c r="BH760" s="248"/>
      <c r="BI760" s="248"/>
      <c r="BJ760" s="248"/>
      <c r="BK760" s="248"/>
      <c r="BL760" s="248"/>
      <c r="BM760" s="248"/>
      <c r="BN760" s="248"/>
      <c r="BO760" s="248"/>
      <c r="BP760" s="248"/>
      <c r="BQ760" s="248"/>
      <c r="BR760" s="248"/>
      <c r="BS760" s="248"/>
      <c r="BT760" s="248"/>
      <c r="BU760" s="248"/>
      <c r="BV760" s="248"/>
      <c r="BW760" s="248"/>
      <c r="BX760" s="248"/>
      <c r="BY760" s="248"/>
    </row>
    <row r="761" spans="1:77" ht="12" customHeight="1" x14ac:dyDescent="0.25">
      <c r="A761" s="225"/>
      <c r="B761" s="225"/>
      <c r="C761" s="225"/>
      <c r="D761" s="381"/>
      <c r="E761" s="381"/>
      <c r="F761" s="381"/>
      <c r="G761" s="381"/>
      <c r="H761" s="381"/>
      <c r="I761" s="248"/>
      <c r="J761" s="248"/>
      <c r="K761" s="248"/>
      <c r="L761" s="248"/>
      <c r="M761" s="248"/>
      <c r="N761" s="248"/>
      <c r="O761" s="248"/>
      <c r="P761" s="248"/>
      <c r="Q761" s="248"/>
      <c r="R761" s="248"/>
      <c r="S761" s="248"/>
      <c r="T761" s="248"/>
      <c r="U761" s="248"/>
      <c r="V761" s="248"/>
      <c r="W761" s="248"/>
      <c r="X761" s="248"/>
      <c r="Y761" s="248"/>
      <c r="Z761" s="248"/>
      <c r="AA761" s="248"/>
      <c r="AB761" s="248"/>
      <c r="AC761" s="248"/>
      <c r="AD761" s="248"/>
      <c r="AE761" s="248"/>
      <c r="AF761" s="248"/>
      <c r="AG761" s="248"/>
      <c r="AH761" s="248"/>
      <c r="AI761" s="248"/>
      <c r="AJ761" s="248"/>
      <c r="AK761" s="248"/>
      <c r="AL761" s="248"/>
      <c r="AM761" s="248"/>
      <c r="AN761" s="248"/>
      <c r="AO761" s="248"/>
      <c r="AP761" s="248"/>
      <c r="AQ761" s="248"/>
      <c r="AR761" s="248"/>
      <c r="AS761" s="248"/>
      <c r="AT761" s="248"/>
      <c r="AU761" s="248"/>
      <c r="AV761" s="248"/>
      <c r="AW761" s="248"/>
      <c r="AX761" s="248"/>
      <c r="AY761" s="248"/>
      <c r="AZ761" s="248"/>
      <c r="BA761" s="248"/>
      <c r="BB761" s="248"/>
      <c r="BC761" s="248"/>
      <c r="BD761" s="248"/>
      <c r="BE761" s="248"/>
      <c r="BF761" s="248"/>
      <c r="BG761" s="248"/>
      <c r="BH761" s="248"/>
      <c r="BI761" s="248"/>
      <c r="BJ761" s="248"/>
      <c r="BK761" s="248"/>
      <c r="BL761" s="248"/>
      <c r="BM761" s="248"/>
      <c r="BN761" s="248"/>
      <c r="BO761" s="248"/>
      <c r="BP761" s="248"/>
      <c r="BQ761" s="248"/>
      <c r="BR761" s="248"/>
      <c r="BS761" s="248"/>
      <c r="BT761" s="248"/>
      <c r="BU761" s="248"/>
      <c r="BV761" s="248"/>
      <c r="BW761" s="248"/>
      <c r="BX761" s="248"/>
      <c r="BY761" s="248"/>
    </row>
    <row r="762" spans="1:77" ht="12" customHeight="1" x14ac:dyDescent="0.25">
      <c r="A762" s="225"/>
      <c r="B762" s="225"/>
      <c r="C762" s="225"/>
      <c r="D762" s="381"/>
      <c r="E762" s="381"/>
      <c r="F762" s="381"/>
      <c r="G762" s="381"/>
      <c r="H762" s="381"/>
      <c r="I762" s="248"/>
      <c r="J762" s="248"/>
      <c r="K762" s="248"/>
      <c r="L762" s="248"/>
      <c r="M762" s="248"/>
      <c r="N762" s="248"/>
      <c r="O762" s="248"/>
      <c r="P762" s="248"/>
      <c r="Q762" s="248"/>
      <c r="R762" s="248"/>
      <c r="S762" s="248"/>
      <c r="T762" s="248"/>
      <c r="U762" s="248"/>
      <c r="V762" s="248"/>
      <c r="W762" s="248"/>
      <c r="X762" s="248"/>
      <c r="Y762" s="248"/>
      <c r="Z762" s="248"/>
      <c r="AA762" s="248"/>
      <c r="AB762" s="248"/>
      <c r="AC762" s="248"/>
      <c r="AD762" s="248"/>
      <c r="AE762" s="248"/>
      <c r="AF762" s="248"/>
      <c r="AG762" s="248"/>
      <c r="AH762" s="248"/>
      <c r="AI762" s="248"/>
      <c r="AJ762" s="248"/>
      <c r="AK762" s="248"/>
      <c r="AL762" s="248"/>
      <c r="AM762" s="248"/>
      <c r="AN762" s="248"/>
      <c r="AO762" s="248"/>
      <c r="AP762" s="248"/>
      <c r="AQ762" s="248"/>
      <c r="AR762" s="248"/>
      <c r="AS762" s="248"/>
      <c r="AT762" s="248"/>
      <c r="AU762" s="248"/>
      <c r="AV762" s="248"/>
      <c r="AW762" s="248"/>
      <c r="AX762" s="248"/>
      <c r="AY762" s="248"/>
      <c r="AZ762" s="248"/>
      <c r="BA762" s="248"/>
      <c r="BB762" s="248"/>
      <c r="BC762" s="248"/>
      <c r="BD762" s="248"/>
      <c r="BE762" s="248"/>
      <c r="BF762" s="248"/>
      <c r="BG762" s="248"/>
      <c r="BH762" s="248"/>
      <c r="BI762" s="248"/>
      <c r="BJ762" s="248"/>
      <c r="BK762" s="248"/>
      <c r="BL762" s="248"/>
      <c r="BM762" s="248"/>
      <c r="BN762" s="248"/>
      <c r="BO762" s="248"/>
      <c r="BP762" s="248"/>
      <c r="BQ762" s="248"/>
      <c r="BR762" s="248"/>
      <c r="BS762" s="248"/>
      <c r="BT762" s="248"/>
      <c r="BU762" s="248"/>
      <c r="BV762" s="248"/>
      <c r="BW762" s="248"/>
      <c r="BX762" s="248"/>
      <c r="BY762" s="248"/>
    </row>
    <row r="763" spans="1:77" ht="12" customHeight="1" x14ac:dyDescent="0.25">
      <c r="A763" s="225"/>
      <c r="B763" s="225"/>
      <c r="C763" s="225"/>
      <c r="D763" s="381"/>
      <c r="E763" s="381"/>
      <c r="F763" s="381"/>
      <c r="G763" s="381"/>
      <c r="H763" s="381"/>
      <c r="I763" s="248"/>
      <c r="J763" s="248"/>
      <c r="K763" s="248"/>
      <c r="L763" s="248"/>
      <c r="M763" s="248"/>
      <c r="N763" s="248"/>
      <c r="O763" s="248"/>
      <c r="P763" s="248"/>
      <c r="Q763" s="248"/>
      <c r="R763" s="248"/>
      <c r="S763" s="248"/>
      <c r="T763" s="248"/>
      <c r="U763" s="248"/>
      <c r="V763" s="248"/>
      <c r="W763" s="248"/>
      <c r="X763" s="248"/>
      <c r="Y763" s="248"/>
      <c r="Z763" s="248"/>
      <c r="AA763" s="248"/>
      <c r="AB763" s="248"/>
      <c r="AC763" s="248"/>
      <c r="AD763" s="248"/>
      <c r="AE763" s="248"/>
      <c r="AF763" s="248"/>
      <c r="AG763" s="248"/>
      <c r="AH763" s="248"/>
      <c r="AI763" s="248"/>
      <c r="AJ763" s="248"/>
      <c r="AK763" s="248"/>
      <c r="AL763" s="248"/>
      <c r="AM763" s="248"/>
      <c r="AN763" s="248"/>
      <c r="AO763" s="248"/>
      <c r="AP763" s="248"/>
      <c r="AQ763" s="248"/>
      <c r="AR763" s="248"/>
      <c r="AS763" s="248"/>
      <c r="AT763" s="248"/>
      <c r="AU763" s="248"/>
      <c r="AV763" s="248"/>
      <c r="AW763" s="248"/>
      <c r="AX763" s="248"/>
      <c r="AY763" s="248"/>
      <c r="AZ763" s="248"/>
      <c r="BA763" s="248"/>
      <c r="BB763" s="248"/>
      <c r="BC763" s="248"/>
      <c r="BD763" s="248"/>
      <c r="BE763" s="248"/>
      <c r="BF763" s="248"/>
      <c r="BG763" s="248"/>
      <c r="BH763" s="248"/>
      <c r="BI763" s="248"/>
      <c r="BJ763" s="248"/>
      <c r="BK763" s="248"/>
      <c r="BL763" s="248"/>
      <c r="BM763" s="248"/>
      <c r="BN763" s="248"/>
      <c r="BO763" s="248"/>
      <c r="BP763" s="248"/>
      <c r="BQ763" s="248"/>
      <c r="BR763" s="248"/>
      <c r="BS763" s="248"/>
      <c r="BT763" s="248"/>
      <c r="BU763" s="248"/>
      <c r="BV763" s="248"/>
      <c r="BW763" s="248"/>
      <c r="BX763" s="248"/>
      <c r="BY763" s="248"/>
    </row>
    <row r="764" spans="1:77" ht="12" customHeight="1" x14ac:dyDescent="0.25">
      <c r="A764" s="225"/>
      <c r="B764" s="225"/>
      <c r="C764" s="225"/>
      <c r="D764" s="381"/>
      <c r="E764" s="381"/>
      <c r="F764" s="381"/>
      <c r="G764" s="381"/>
      <c r="H764" s="381"/>
      <c r="I764" s="248"/>
      <c r="J764" s="248"/>
      <c r="K764" s="248"/>
      <c r="L764" s="248"/>
      <c r="M764" s="248"/>
      <c r="N764" s="248"/>
      <c r="O764" s="248"/>
      <c r="P764" s="248"/>
      <c r="Q764" s="248"/>
      <c r="R764" s="248"/>
      <c r="S764" s="248"/>
      <c r="T764" s="248"/>
      <c r="U764" s="248"/>
      <c r="V764" s="248"/>
      <c r="W764" s="248"/>
      <c r="X764" s="248"/>
      <c r="Y764" s="248"/>
      <c r="Z764" s="248"/>
      <c r="AA764" s="248"/>
      <c r="AB764" s="248"/>
      <c r="AC764" s="248"/>
      <c r="AD764" s="248"/>
      <c r="AE764" s="248"/>
      <c r="AF764" s="248"/>
      <c r="AG764" s="248"/>
      <c r="AH764" s="248"/>
      <c r="AI764" s="248"/>
      <c r="AJ764" s="248"/>
      <c r="AK764" s="248"/>
      <c r="AL764" s="248"/>
      <c r="AM764" s="248"/>
      <c r="AN764" s="248"/>
      <c r="AO764" s="248"/>
      <c r="AP764" s="248"/>
      <c r="AQ764" s="248"/>
      <c r="AR764" s="248"/>
      <c r="AS764" s="248"/>
      <c r="AT764" s="248"/>
      <c r="AU764" s="248"/>
      <c r="AV764" s="248"/>
      <c r="AW764" s="248"/>
      <c r="AX764" s="248"/>
      <c r="AY764" s="248"/>
      <c r="AZ764" s="248"/>
      <c r="BA764" s="248"/>
      <c r="BB764" s="248"/>
      <c r="BC764" s="248"/>
      <c r="BD764" s="248"/>
      <c r="BE764" s="248"/>
      <c r="BF764" s="248"/>
      <c r="BG764" s="248"/>
      <c r="BH764" s="248"/>
      <c r="BI764" s="248"/>
      <c r="BJ764" s="248"/>
      <c r="BK764" s="248"/>
      <c r="BL764" s="248"/>
      <c r="BM764" s="248"/>
      <c r="BN764" s="248"/>
      <c r="BO764" s="248"/>
      <c r="BP764" s="248"/>
      <c r="BQ764" s="248"/>
      <c r="BR764" s="248"/>
      <c r="BS764" s="248"/>
      <c r="BT764" s="248"/>
      <c r="BU764" s="248"/>
      <c r="BV764" s="248"/>
      <c r="BW764" s="248"/>
      <c r="BX764" s="248"/>
      <c r="BY764" s="248"/>
    </row>
    <row r="765" spans="1:77" ht="12" customHeight="1" x14ac:dyDescent="0.25">
      <c r="A765" s="225"/>
      <c r="B765" s="225"/>
      <c r="C765" s="225"/>
      <c r="D765" s="381"/>
      <c r="E765" s="381"/>
      <c r="F765" s="381"/>
      <c r="G765" s="381"/>
      <c r="H765" s="381"/>
      <c r="I765" s="248"/>
      <c r="J765" s="248"/>
      <c r="K765" s="248"/>
      <c r="L765" s="248"/>
      <c r="M765" s="248"/>
      <c r="N765" s="248"/>
      <c r="O765" s="248"/>
      <c r="P765" s="248"/>
      <c r="Q765" s="248"/>
      <c r="R765" s="248"/>
      <c r="S765" s="248"/>
      <c r="T765" s="248"/>
      <c r="U765" s="248"/>
      <c r="V765" s="248"/>
      <c r="W765" s="248"/>
      <c r="X765" s="248"/>
      <c r="Y765" s="248"/>
      <c r="Z765" s="248"/>
      <c r="AA765" s="248"/>
      <c r="AB765" s="248"/>
      <c r="AC765" s="248"/>
      <c r="AD765" s="248"/>
      <c r="AE765" s="248"/>
      <c r="AF765" s="248"/>
      <c r="AG765" s="248"/>
      <c r="AH765" s="248"/>
      <c r="AI765" s="248"/>
      <c r="AJ765" s="248"/>
      <c r="AK765" s="248"/>
      <c r="AL765" s="248"/>
      <c r="AM765" s="248"/>
      <c r="AN765" s="248"/>
      <c r="AO765" s="248"/>
      <c r="AP765" s="248"/>
      <c r="AQ765" s="248"/>
      <c r="AR765" s="248"/>
      <c r="AS765" s="248"/>
      <c r="AT765" s="248"/>
      <c r="AU765" s="248"/>
      <c r="AV765" s="248"/>
      <c r="AW765" s="248"/>
      <c r="AX765" s="248"/>
      <c r="AY765" s="248"/>
      <c r="AZ765" s="248"/>
      <c r="BA765" s="248"/>
      <c r="BB765" s="248"/>
      <c r="BC765" s="248"/>
      <c r="BD765" s="248"/>
      <c r="BE765" s="248"/>
      <c r="BF765" s="248"/>
      <c r="BG765" s="248"/>
      <c r="BH765" s="248"/>
      <c r="BI765" s="248"/>
      <c r="BJ765" s="248"/>
      <c r="BK765" s="248"/>
      <c r="BL765" s="248"/>
      <c r="BM765" s="248"/>
      <c r="BN765" s="248"/>
      <c r="BO765" s="248"/>
      <c r="BP765" s="248"/>
      <c r="BQ765" s="248"/>
      <c r="BR765" s="248"/>
      <c r="BS765" s="248"/>
      <c r="BT765" s="248"/>
      <c r="BU765" s="248"/>
      <c r="BV765" s="248"/>
      <c r="BW765" s="248"/>
      <c r="BX765" s="248"/>
      <c r="BY765" s="248"/>
    </row>
    <row r="766" spans="1:77" ht="12" customHeight="1" x14ac:dyDescent="0.25">
      <c r="A766" s="225"/>
      <c r="B766" s="225"/>
      <c r="C766" s="225"/>
      <c r="D766" s="381"/>
      <c r="E766" s="381"/>
      <c r="F766" s="381"/>
      <c r="G766" s="381"/>
      <c r="H766" s="381"/>
      <c r="I766" s="248"/>
      <c r="J766" s="248"/>
      <c r="K766" s="248"/>
      <c r="L766" s="248"/>
      <c r="M766" s="248"/>
      <c r="N766" s="248"/>
      <c r="O766" s="248"/>
      <c r="P766" s="248"/>
      <c r="Q766" s="248"/>
      <c r="R766" s="248"/>
      <c r="S766" s="248"/>
      <c r="T766" s="248"/>
      <c r="U766" s="248"/>
      <c r="V766" s="248"/>
      <c r="W766" s="248"/>
      <c r="X766" s="248"/>
      <c r="Y766" s="248"/>
      <c r="Z766" s="248"/>
      <c r="AA766" s="248"/>
      <c r="AB766" s="248"/>
      <c r="AC766" s="248"/>
      <c r="AD766" s="248"/>
      <c r="AE766" s="248"/>
      <c r="AF766" s="248"/>
      <c r="AG766" s="248"/>
      <c r="AH766" s="248"/>
      <c r="AI766" s="248"/>
      <c r="AJ766" s="248"/>
      <c r="AK766" s="248"/>
      <c r="AL766" s="248"/>
      <c r="AM766" s="248"/>
      <c r="AN766" s="248"/>
      <c r="AO766" s="248"/>
      <c r="AP766" s="248"/>
      <c r="AQ766" s="248"/>
      <c r="AR766" s="248"/>
      <c r="AS766" s="248"/>
      <c r="AT766" s="248"/>
      <c r="AU766" s="248"/>
      <c r="AV766" s="248"/>
      <c r="AW766" s="248"/>
      <c r="AX766" s="248"/>
      <c r="AY766" s="248"/>
      <c r="AZ766" s="248"/>
      <c r="BA766" s="248"/>
      <c r="BB766" s="248"/>
      <c r="BC766" s="248"/>
      <c r="BD766" s="248"/>
      <c r="BE766" s="248"/>
      <c r="BF766" s="248"/>
      <c r="BG766" s="248"/>
      <c r="BH766" s="248"/>
      <c r="BI766" s="248"/>
      <c r="BJ766" s="248"/>
      <c r="BK766" s="248"/>
      <c r="BL766" s="248"/>
      <c r="BM766" s="248"/>
      <c r="BN766" s="248"/>
      <c r="BO766" s="248"/>
      <c r="BP766" s="248"/>
      <c r="BQ766" s="248"/>
      <c r="BR766" s="248"/>
      <c r="BS766" s="248"/>
      <c r="BT766" s="248"/>
      <c r="BU766" s="248"/>
      <c r="BV766" s="248"/>
      <c r="BW766" s="248"/>
      <c r="BX766" s="248"/>
      <c r="BY766" s="248"/>
    </row>
    <row r="767" spans="1:77" ht="12" customHeight="1" x14ac:dyDescent="0.25">
      <c r="A767" s="225"/>
      <c r="B767" s="225"/>
      <c r="C767" s="225"/>
      <c r="D767" s="381"/>
      <c r="E767" s="381"/>
      <c r="F767" s="381"/>
      <c r="G767" s="381"/>
      <c r="H767" s="381"/>
      <c r="I767" s="248"/>
      <c r="J767" s="248"/>
      <c r="K767" s="248"/>
      <c r="L767" s="248"/>
      <c r="M767" s="248"/>
      <c r="N767" s="248"/>
      <c r="O767" s="248"/>
      <c r="P767" s="248"/>
      <c r="Q767" s="248"/>
      <c r="R767" s="248"/>
      <c r="S767" s="248"/>
      <c r="T767" s="248"/>
      <c r="U767" s="248"/>
      <c r="V767" s="248"/>
      <c r="W767" s="248"/>
      <c r="X767" s="248"/>
      <c r="Y767" s="248"/>
      <c r="Z767" s="248"/>
      <c r="AA767" s="248"/>
      <c r="AB767" s="248"/>
      <c r="AC767" s="248"/>
      <c r="AD767" s="248"/>
      <c r="AE767" s="248"/>
      <c r="AF767" s="248"/>
      <c r="AG767" s="248"/>
      <c r="AH767" s="248"/>
      <c r="AI767" s="248"/>
      <c r="AJ767" s="248"/>
      <c r="AK767" s="248"/>
      <c r="AL767" s="248"/>
      <c r="AM767" s="248"/>
      <c r="AN767" s="248"/>
      <c r="AO767" s="248"/>
      <c r="AP767" s="248"/>
      <c r="AQ767" s="248"/>
      <c r="AR767" s="248"/>
      <c r="AS767" s="248"/>
      <c r="AT767" s="248"/>
      <c r="AU767" s="248"/>
      <c r="AV767" s="248"/>
      <c r="AW767" s="248"/>
      <c r="AX767" s="248"/>
      <c r="AY767" s="248"/>
      <c r="AZ767" s="248"/>
      <c r="BA767" s="248"/>
      <c r="BB767" s="248"/>
      <c r="BC767" s="248"/>
      <c r="BD767" s="248"/>
      <c r="BE767" s="248"/>
      <c r="BF767" s="248"/>
      <c r="BG767" s="248"/>
      <c r="BH767" s="248"/>
      <c r="BI767" s="248"/>
      <c r="BJ767" s="248"/>
      <c r="BK767" s="248"/>
      <c r="BL767" s="248"/>
      <c r="BM767" s="248"/>
      <c r="BN767" s="248"/>
      <c r="BO767" s="248"/>
      <c r="BP767" s="248"/>
      <c r="BQ767" s="248"/>
      <c r="BR767" s="248"/>
      <c r="BS767" s="248"/>
      <c r="BT767" s="248"/>
      <c r="BU767" s="248"/>
      <c r="BV767" s="248"/>
      <c r="BW767" s="248"/>
      <c r="BX767" s="248"/>
      <c r="BY767" s="248"/>
    </row>
    <row r="768" spans="1:77" ht="12" customHeight="1" x14ac:dyDescent="0.25">
      <c r="A768" s="225"/>
      <c r="B768" s="225"/>
      <c r="C768" s="225"/>
      <c r="D768" s="381"/>
      <c r="E768" s="381"/>
      <c r="F768" s="381"/>
      <c r="G768" s="381"/>
      <c r="H768" s="381"/>
      <c r="I768" s="248"/>
      <c r="J768" s="248"/>
      <c r="K768" s="248"/>
      <c r="L768" s="248"/>
      <c r="M768" s="248"/>
      <c r="N768" s="248"/>
      <c r="O768" s="248"/>
      <c r="P768" s="248"/>
      <c r="Q768" s="248"/>
      <c r="R768" s="248"/>
      <c r="S768" s="248"/>
      <c r="T768" s="248"/>
      <c r="U768" s="248"/>
      <c r="V768" s="248"/>
      <c r="W768" s="248"/>
      <c r="X768" s="248"/>
      <c r="Y768" s="248"/>
      <c r="Z768" s="248"/>
      <c r="AA768" s="248"/>
      <c r="AB768" s="248"/>
      <c r="AC768" s="248"/>
      <c r="AD768" s="248"/>
      <c r="AE768" s="248"/>
      <c r="AF768" s="248"/>
      <c r="AG768" s="248"/>
      <c r="AH768" s="248"/>
      <c r="AI768" s="248"/>
      <c r="AJ768" s="248"/>
      <c r="AK768" s="248"/>
      <c r="AL768" s="248"/>
      <c r="AM768" s="248"/>
      <c r="AN768" s="248"/>
      <c r="AO768" s="248"/>
      <c r="AP768" s="248"/>
      <c r="AQ768" s="248"/>
      <c r="AR768" s="248"/>
      <c r="AS768" s="248"/>
      <c r="AT768" s="248"/>
      <c r="AU768" s="248"/>
      <c r="AV768" s="248"/>
      <c r="AW768" s="248"/>
      <c r="AX768" s="248"/>
      <c r="AY768" s="248"/>
      <c r="AZ768" s="248"/>
      <c r="BA768" s="248"/>
      <c r="BB768" s="248"/>
      <c r="BC768" s="248"/>
      <c r="BD768" s="248"/>
      <c r="BE768" s="248"/>
      <c r="BF768" s="248"/>
      <c r="BG768" s="248"/>
      <c r="BH768" s="248"/>
      <c r="BI768" s="248"/>
      <c r="BJ768" s="248"/>
      <c r="BK768" s="248"/>
      <c r="BL768" s="248"/>
      <c r="BM768" s="248"/>
      <c r="BN768" s="248"/>
      <c r="BO768" s="248"/>
      <c r="BP768" s="248"/>
      <c r="BQ768" s="248"/>
      <c r="BR768" s="248"/>
      <c r="BS768" s="248"/>
      <c r="BT768" s="248"/>
      <c r="BU768" s="248"/>
      <c r="BV768" s="248"/>
      <c r="BW768" s="248"/>
      <c r="BX768" s="248"/>
      <c r="BY768" s="248"/>
    </row>
    <row r="769" spans="1:77" ht="12" customHeight="1" x14ac:dyDescent="0.25">
      <c r="A769" s="225"/>
      <c r="B769" s="225"/>
      <c r="C769" s="225"/>
      <c r="D769" s="381"/>
      <c r="E769" s="381"/>
      <c r="F769" s="381"/>
      <c r="G769" s="381"/>
      <c r="H769" s="381"/>
      <c r="I769" s="248"/>
      <c r="J769" s="248"/>
      <c r="K769" s="248"/>
      <c r="L769" s="248"/>
      <c r="M769" s="248"/>
      <c r="N769" s="248"/>
      <c r="O769" s="248"/>
      <c r="P769" s="248"/>
      <c r="Q769" s="248"/>
      <c r="R769" s="248"/>
      <c r="S769" s="248"/>
      <c r="T769" s="248"/>
      <c r="U769" s="248"/>
      <c r="V769" s="248"/>
      <c r="W769" s="248"/>
      <c r="X769" s="248"/>
      <c r="Y769" s="248"/>
      <c r="Z769" s="248"/>
      <c r="AA769" s="248"/>
      <c r="AB769" s="248"/>
      <c r="AC769" s="248"/>
      <c r="AD769" s="248"/>
      <c r="AE769" s="248"/>
      <c r="AF769" s="248"/>
      <c r="AG769" s="248"/>
      <c r="AH769" s="248"/>
      <c r="AI769" s="248"/>
      <c r="AJ769" s="248"/>
      <c r="AK769" s="248"/>
      <c r="AL769" s="248"/>
      <c r="AM769" s="248"/>
      <c r="AN769" s="248"/>
      <c r="AO769" s="248"/>
      <c r="AP769" s="248"/>
      <c r="AQ769" s="248"/>
      <c r="AR769" s="248"/>
      <c r="AS769" s="248"/>
      <c r="AT769" s="248"/>
      <c r="AU769" s="248"/>
      <c r="AV769" s="248"/>
      <c r="AW769" s="248"/>
      <c r="AX769" s="248"/>
      <c r="AY769" s="248"/>
      <c r="AZ769" s="248"/>
      <c r="BA769" s="248"/>
      <c r="BB769" s="248"/>
      <c r="BC769" s="248"/>
      <c r="BD769" s="248"/>
      <c r="BE769" s="248"/>
      <c r="BF769" s="248"/>
      <c r="BG769" s="248"/>
      <c r="BH769" s="248"/>
      <c r="BI769" s="248"/>
      <c r="BJ769" s="248"/>
      <c r="BK769" s="248"/>
      <c r="BL769" s="248"/>
      <c r="BM769" s="248"/>
      <c r="BN769" s="248"/>
      <c r="BO769" s="248"/>
      <c r="BP769" s="248"/>
      <c r="BQ769" s="248"/>
      <c r="BR769" s="248"/>
      <c r="BS769" s="248"/>
      <c r="BT769" s="248"/>
      <c r="BU769" s="248"/>
      <c r="BV769" s="248"/>
      <c r="BW769" s="248"/>
      <c r="BX769" s="248"/>
      <c r="BY769" s="248"/>
    </row>
    <row r="770" spans="1:77" ht="12" customHeight="1" x14ac:dyDescent="0.25">
      <c r="A770" s="225"/>
      <c r="B770" s="225"/>
      <c r="C770" s="225"/>
      <c r="D770" s="381"/>
      <c r="E770" s="381"/>
      <c r="F770" s="381"/>
      <c r="G770" s="381"/>
      <c r="H770" s="381"/>
      <c r="I770" s="248"/>
      <c r="J770" s="248"/>
      <c r="K770" s="248"/>
      <c r="L770" s="248"/>
      <c r="M770" s="248"/>
      <c r="N770" s="248"/>
      <c r="O770" s="248"/>
      <c r="P770" s="248"/>
      <c r="Q770" s="248"/>
      <c r="R770" s="248"/>
      <c r="S770" s="248"/>
      <c r="T770" s="248"/>
      <c r="U770" s="248"/>
      <c r="V770" s="248"/>
      <c r="W770" s="248"/>
      <c r="X770" s="248"/>
      <c r="Y770" s="248"/>
      <c r="Z770" s="248"/>
      <c r="AA770" s="248"/>
      <c r="AB770" s="248"/>
      <c r="AC770" s="248"/>
      <c r="AD770" s="248"/>
      <c r="AE770" s="248"/>
      <c r="AF770" s="248"/>
      <c r="AG770" s="248"/>
      <c r="AH770" s="248"/>
      <c r="AI770" s="248"/>
      <c r="AJ770" s="248"/>
      <c r="AK770" s="248"/>
      <c r="AL770" s="248"/>
      <c r="AM770" s="248"/>
      <c r="AN770" s="248"/>
      <c r="AO770" s="248"/>
      <c r="AP770" s="248"/>
      <c r="AQ770" s="248"/>
      <c r="AR770" s="248"/>
      <c r="AS770" s="248"/>
      <c r="AT770" s="248"/>
      <c r="AU770" s="248"/>
      <c r="AV770" s="248"/>
      <c r="AW770" s="248"/>
      <c r="AX770" s="248"/>
      <c r="AY770" s="248"/>
      <c r="AZ770" s="248"/>
      <c r="BA770" s="248"/>
      <c r="BB770" s="248"/>
      <c r="BC770" s="248"/>
      <c r="BD770" s="248"/>
      <c r="BE770" s="248"/>
      <c r="BF770" s="248"/>
      <c r="BG770" s="248"/>
      <c r="BH770" s="248"/>
      <c r="BI770" s="248"/>
      <c r="BJ770" s="248"/>
      <c r="BK770" s="248"/>
      <c r="BL770" s="248"/>
      <c r="BM770" s="248"/>
      <c r="BN770" s="248"/>
      <c r="BO770" s="248"/>
      <c r="BP770" s="248"/>
      <c r="BQ770" s="248"/>
      <c r="BR770" s="248"/>
      <c r="BS770" s="248"/>
      <c r="BT770" s="248"/>
      <c r="BU770" s="248"/>
      <c r="BV770" s="248"/>
      <c r="BW770" s="248"/>
      <c r="BX770" s="248"/>
      <c r="BY770" s="248"/>
    </row>
    <row r="771" spans="1:77" ht="12" customHeight="1" x14ac:dyDescent="0.25">
      <c r="A771" s="225"/>
      <c r="B771" s="225"/>
      <c r="C771" s="225"/>
      <c r="D771" s="381"/>
      <c r="E771" s="381"/>
      <c r="F771" s="381"/>
      <c r="G771" s="381"/>
      <c r="H771" s="381"/>
      <c r="I771" s="248"/>
      <c r="J771" s="248"/>
      <c r="K771" s="248"/>
      <c r="L771" s="248"/>
      <c r="M771" s="248"/>
      <c r="N771" s="248"/>
      <c r="O771" s="248"/>
      <c r="P771" s="248"/>
      <c r="Q771" s="248"/>
      <c r="R771" s="248"/>
      <c r="S771" s="248"/>
      <c r="T771" s="248"/>
      <c r="U771" s="248"/>
      <c r="V771" s="248"/>
      <c r="W771" s="248"/>
      <c r="X771" s="248"/>
      <c r="Y771" s="248"/>
      <c r="Z771" s="248"/>
      <c r="AA771" s="248"/>
      <c r="AB771" s="248"/>
      <c r="AC771" s="248"/>
      <c r="AD771" s="248"/>
      <c r="AE771" s="248"/>
      <c r="AF771" s="248"/>
      <c r="AG771" s="248"/>
      <c r="AH771" s="248"/>
      <c r="AI771" s="248"/>
      <c r="AJ771" s="248"/>
      <c r="AK771" s="248"/>
      <c r="AL771" s="248"/>
      <c r="AM771" s="248"/>
      <c r="AN771" s="248"/>
      <c r="AO771" s="248"/>
      <c r="AP771" s="248"/>
      <c r="AQ771" s="248"/>
      <c r="AR771" s="248"/>
      <c r="AS771" s="248"/>
      <c r="AT771" s="248"/>
      <c r="AU771" s="248"/>
      <c r="AV771" s="248"/>
      <c r="AW771" s="248"/>
      <c r="AX771" s="248"/>
      <c r="AY771" s="248"/>
      <c r="AZ771" s="248"/>
      <c r="BA771" s="248"/>
      <c r="BB771" s="248"/>
      <c r="BC771" s="248"/>
      <c r="BD771" s="248"/>
      <c r="BE771" s="248"/>
      <c r="BF771" s="248"/>
      <c r="BG771" s="248"/>
      <c r="BH771" s="248"/>
      <c r="BI771" s="248"/>
      <c r="BJ771" s="248"/>
      <c r="BK771" s="248"/>
      <c r="BL771" s="248"/>
      <c r="BM771" s="248"/>
      <c r="BN771" s="248"/>
      <c r="BO771" s="248"/>
      <c r="BP771" s="248"/>
      <c r="BQ771" s="248"/>
      <c r="BR771" s="248"/>
      <c r="BS771" s="248"/>
      <c r="BT771" s="248"/>
      <c r="BU771" s="248"/>
      <c r="BV771" s="248"/>
      <c r="BW771" s="248"/>
      <c r="BX771" s="248"/>
      <c r="BY771" s="248"/>
    </row>
    <row r="772" spans="1:77" ht="12" customHeight="1" x14ac:dyDescent="0.25">
      <c r="A772" s="225"/>
      <c r="B772" s="225"/>
      <c r="C772" s="225"/>
      <c r="D772" s="381"/>
      <c r="E772" s="381"/>
      <c r="F772" s="381"/>
      <c r="G772" s="381"/>
      <c r="H772" s="381"/>
      <c r="I772" s="248"/>
      <c r="J772" s="248"/>
      <c r="K772" s="248"/>
      <c r="L772" s="248"/>
      <c r="M772" s="248"/>
      <c r="N772" s="248"/>
      <c r="O772" s="248"/>
      <c r="P772" s="248"/>
      <c r="Q772" s="248"/>
      <c r="R772" s="248"/>
      <c r="S772" s="248"/>
      <c r="T772" s="248"/>
      <c r="U772" s="248"/>
      <c r="V772" s="248"/>
      <c r="W772" s="248"/>
      <c r="X772" s="248"/>
      <c r="Y772" s="248"/>
      <c r="Z772" s="248"/>
      <c r="AA772" s="248"/>
      <c r="AB772" s="248"/>
      <c r="AC772" s="248"/>
      <c r="AD772" s="248"/>
      <c r="AE772" s="248"/>
      <c r="AF772" s="248"/>
      <c r="AG772" s="248"/>
      <c r="AH772" s="248"/>
      <c r="AI772" s="248"/>
      <c r="AJ772" s="248"/>
      <c r="AK772" s="248"/>
      <c r="AL772" s="248"/>
      <c r="AM772" s="248"/>
      <c r="AN772" s="248"/>
      <c r="AO772" s="248"/>
      <c r="AP772" s="248"/>
      <c r="AQ772" s="248"/>
      <c r="AR772" s="248"/>
      <c r="AS772" s="248"/>
      <c r="AT772" s="248"/>
      <c r="AU772" s="248"/>
      <c r="AV772" s="248"/>
      <c r="AW772" s="248"/>
      <c r="AX772" s="248"/>
      <c r="AY772" s="248"/>
      <c r="AZ772" s="248"/>
      <c r="BA772" s="248"/>
      <c r="BB772" s="248"/>
      <c r="BC772" s="248"/>
      <c r="BD772" s="248"/>
      <c r="BE772" s="248"/>
      <c r="BF772" s="248"/>
      <c r="BG772" s="248"/>
      <c r="BH772" s="248"/>
      <c r="BI772" s="248"/>
      <c r="BJ772" s="248"/>
      <c r="BK772" s="248"/>
      <c r="BL772" s="248"/>
      <c r="BM772" s="248"/>
      <c r="BN772" s="248"/>
      <c r="BO772" s="248"/>
      <c r="BP772" s="248"/>
      <c r="BQ772" s="248"/>
      <c r="BR772" s="248"/>
      <c r="BS772" s="248"/>
      <c r="BT772" s="248"/>
      <c r="BU772" s="248"/>
      <c r="BV772" s="248"/>
      <c r="BW772" s="248"/>
      <c r="BX772" s="248"/>
      <c r="BY772" s="248"/>
    </row>
    <row r="773" spans="1:77" ht="12" customHeight="1" x14ac:dyDescent="0.25">
      <c r="A773" s="225"/>
      <c r="B773" s="225"/>
      <c r="C773" s="225"/>
      <c r="D773" s="381"/>
      <c r="E773" s="381"/>
      <c r="F773" s="381"/>
      <c r="G773" s="381"/>
      <c r="H773" s="381"/>
      <c r="I773" s="248"/>
      <c r="J773" s="248"/>
      <c r="K773" s="248"/>
      <c r="L773" s="248"/>
      <c r="M773" s="248"/>
      <c r="N773" s="248"/>
      <c r="O773" s="248"/>
      <c r="P773" s="248"/>
      <c r="Q773" s="248"/>
      <c r="R773" s="248"/>
      <c r="S773" s="248"/>
      <c r="T773" s="248"/>
      <c r="U773" s="248"/>
      <c r="V773" s="248"/>
      <c r="W773" s="248"/>
      <c r="X773" s="248"/>
      <c r="Y773" s="248"/>
      <c r="Z773" s="248"/>
      <c r="AA773" s="248"/>
      <c r="AB773" s="248"/>
      <c r="AC773" s="248"/>
      <c r="AD773" s="248"/>
      <c r="AE773" s="248"/>
      <c r="AF773" s="248"/>
      <c r="AG773" s="248"/>
      <c r="AH773" s="248"/>
      <c r="AI773" s="248"/>
      <c r="AJ773" s="248"/>
      <c r="AK773" s="248"/>
      <c r="AL773" s="248"/>
      <c r="AM773" s="248"/>
      <c r="AN773" s="248"/>
      <c r="AO773" s="248"/>
      <c r="AP773" s="248"/>
      <c r="AQ773" s="248"/>
      <c r="AR773" s="248"/>
      <c r="AS773" s="248"/>
      <c r="AT773" s="248"/>
      <c r="AU773" s="248"/>
      <c r="AV773" s="248"/>
      <c r="AW773" s="248"/>
      <c r="AX773" s="248"/>
      <c r="AY773" s="248"/>
      <c r="AZ773" s="248"/>
      <c r="BA773" s="248"/>
      <c r="BB773" s="248"/>
      <c r="BC773" s="248"/>
      <c r="BD773" s="248"/>
      <c r="BE773" s="248"/>
      <c r="BF773" s="248"/>
      <c r="BG773" s="248"/>
      <c r="BH773" s="248"/>
      <c r="BI773" s="248"/>
      <c r="BJ773" s="248"/>
      <c r="BK773" s="248"/>
      <c r="BL773" s="248"/>
      <c r="BM773" s="248"/>
      <c r="BN773" s="248"/>
      <c r="BO773" s="248"/>
      <c r="BP773" s="248"/>
      <c r="BQ773" s="248"/>
      <c r="BR773" s="248"/>
      <c r="BS773" s="248"/>
      <c r="BT773" s="248"/>
      <c r="BU773" s="248"/>
      <c r="BV773" s="248"/>
      <c r="BW773" s="248"/>
      <c r="BX773" s="248"/>
      <c r="BY773" s="248"/>
    </row>
    <row r="774" spans="1:77" ht="12" customHeight="1" x14ac:dyDescent="0.25">
      <c r="A774" s="225"/>
      <c r="B774" s="225"/>
      <c r="C774" s="225"/>
      <c r="D774" s="381"/>
      <c r="E774" s="381"/>
      <c r="F774" s="381"/>
      <c r="G774" s="381"/>
      <c r="H774" s="381"/>
      <c r="I774" s="248"/>
      <c r="J774" s="248"/>
      <c r="K774" s="248"/>
      <c r="L774" s="248"/>
      <c r="M774" s="248"/>
      <c r="N774" s="248"/>
      <c r="O774" s="248"/>
      <c r="P774" s="248"/>
      <c r="Q774" s="248"/>
      <c r="R774" s="248"/>
      <c r="S774" s="248"/>
      <c r="T774" s="248"/>
      <c r="U774" s="248"/>
      <c r="V774" s="248"/>
      <c r="W774" s="248"/>
      <c r="X774" s="248"/>
      <c r="Y774" s="248"/>
      <c r="Z774" s="248"/>
      <c r="AA774" s="248"/>
      <c r="AB774" s="248"/>
      <c r="AC774" s="248"/>
      <c r="AD774" s="248"/>
      <c r="AE774" s="248"/>
      <c r="AF774" s="248"/>
      <c r="AG774" s="248"/>
      <c r="AH774" s="248"/>
      <c r="AI774" s="248"/>
      <c r="AJ774" s="248"/>
      <c r="AK774" s="248"/>
      <c r="AL774" s="248"/>
      <c r="AM774" s="248"/>
      <c r="AN774" s="248"/>
      <c r="AO774" s="248"/>
      <c r="AP774" s="248"/>
      <c r="AQ774" s="248"/>
      <c r="AR774" s="248"/>
      <c r="AS774" s="248"/>
      <c r="AT774" s="248"/>
      <c r="AU774" s="248"/>
      <c r="AV774" s="248"/>
      <c r="AW774" s="248"/>
      <c r="AX774" s="248"/>
      <c r="AY774" s="248"/>
      <c r="AZ774" s="248"/>
      <c r="BA774" s="248"/>
      <c r="BB774" s="248"/>
      <c r="BC774" s="248"/>
      <c r="BD774" s="248"/>
      <c r="BE774" s="248"/>
      <c r="BF774" s="248"/>
      <c r="BG774" s="248"/>
      <c r="BH774" s="248"/>
      <c r="BI774" s="248"/>
      <c r="BJ774" s="248"/>
      <c r="BK774" s="248"/>
      <c r="BL774" s="248"/>
      <c r="BM774" s="248"/>
      <c r="BN774" s="248"/>
      <c r="BO774" s="248"/>
      <c r="BP774" s="248"/>
      <c r="BQ774" s="248"/>
      <c r="BR774" s="248"/>
      <c r="BS774" s="248"/>
      <c r="BT774" s="248"/>
      <c r="BU774" s="248"/>
      <c r="BV774" s="248"/>
      <c r="BW774" s="248"/>
      <c r="BX774" s="248"/>
      <c r="BY774" s="248"/>
    </row>
    <row r="775" spans="1:77" ht="12" customHeight="1" x14ac:dyDescent="0.25">
      <c r="A775" s="225"/>
      <c r="B775" s="225"/>
      <c r="C775" s="225"/>
      <c r="D775" s="381"/>
      <c r="E775" s="381"/>
      <c r="F775" s="381"/>
      <c r="G775" s="381"/>
      <c r="H775" s="381"/>
      <c r="I775" s="248"/>
      <c r="J775" s="248"/>
      <c r="K775" s="248"/>
      <c r="L775" s="248"/>
      <c r="M775" s="248"/>
      <c r="N775" s="248"/>
      <c r="O775" s="248"/>
      <c r="P775" s="248"/>
      <c r="Q775" s="248"/>
      <c r="R775" s="248"/>
      <c r="S775" s="248"/>
      <c r="T775" s="248"/>
      <c r="U775" s="248"/>
      <c r="V775" s="248"/>
      <c r="W775" s="248"/>
      <c r="X775" s="248"/>
      <c r="Y775" s="248"/>
      <c r="Z775" s="248"/>
      <c r="AA775" s="248"/>
      <c r="AB775" s="248"/>
      <c r="AC775" s="248"/>
      <c r="AD775" s="248"/>
      <c r="AE775" s="248"/>
      <c r="AF775" s="248"/>
      <c r="AG775" s="248"/>
      <c r="AH775" s="248"/>
      <c r="AI775" s="248"/>
      <c r="AJ775" s="248"/>
      <c r="AK775" s="248"/>
      <c r="AL775" s="248"/>
      <c r="AM775" s="248"/>
      <c r="AN775" s="248"/>
      <c r="AO775" s="248"/>
      <c r="AP775" s="248"/>
      <c r="AQ775" s="248"/>
      <c r="AR775" s="248"/>
      <c r="AS775" s="248"/>
      <c r="AT775" s="248"/>
      <c r="AU775" s="248"/>
      <c r="AV775" s="248"/>
      <c r="AW775" s="248"/>
      <c r="AX775" s="248"/>
      <c r="AY775" s="248"/>
      <c r="AZ775" s="248"/>
      <c r="BA775" s="248"/>
      <c r="BB775" s="248"/>
      <c r="BC775" s="248"/>
      <c r="BD775" s="248"/>
      <c r="BE775" s="248"/>
      <c r="BF775" s="248"/>
      <c r="BG775" s="248"/>
      <c r="BH775" s="248"/>
      <c r="BI775" s="248"/>
      <c r="BJ775" s="248"/>
      <c r="BK775" s="248"/>
      <c r="BL775" s="248"/>
      <c r="BM775" s="248"/>
      <c r="BN775" s="248"/>
      <c r="BO775" s="248"/>
      <c r="BP775" s="248"/>
      <c r="BQ775" s="248"/>
      <c r="BR775" s="248"/>
      <c r="BS775" s="248"/>
      <c r="BT775" s="248"/>
      <c r="BU775" s="248"/>
      <c r="BV775" s="248"/>
      <c r="BW775" s="248"/>
      <c r="BX775" s="248"/>
      <c r="BY775" s="248"/>
    </row>
    <row r="776" spans="1:77" ht="12" customHeight="1" x14ac:dyDescent="0.25">
      <c r="A776" s="225"/>
      <c r="B776" s="225"/>
      <c r="C776" s="225"/>
      <c r="D776" s="381"/>
      <c r="E776" s="381"/>
      <c r="F776" s="381"/>
      <c r="G776" s="381"/>
      <c r="H776" s="381"/>
      <c r="I776" s="248"/>
      <c r="J776" s="248"/>
      <c r="K776" s="248"/>
      <c r="L776" s="248"/>
      <c r="M776" s="248"/>
      <c r="N776" s="248"/>
      <c r="O776" s="248"/>
      <c r="P776" s="248"/>
      <c r="Q776" s="248"/>
      <c r="R776" s="248"/>
      <c r="S776" s="248"/>
      <c r="T776" s="248"/>
      <c r="U776" s="248"/>
      <c r="V776" s="248"/>
      <c r="W776" s="248"/>
      <c r="X776" s="248"/>
      <c r="Y776" s="248"/>
      <c r="Z776" s="248"/>
      <c r="AA776" s="248"/>
      <c r="AB776" s="248"/>
      <c r="AC776" s="248"/>
      <c r="AD776" s="248"/>
      <c r="AE776" s="248"/>
      <c r="AF776" s="248"/>
      <c r="AG776" s="248"/>
      <c r="AH776" s="248"/>
      <c r="AI776" s="248"/>
      <c r="AJ776" s="248"/>
      <c r="AK776" s="248"/>
      <c r="AL776" s="248"/>
      <c r="AM776" s="248"/>
      <c r="AN776" s="248"/>
      <c r="AO776" s="248"/>
      <c r="AP776" s="248"/>
      <c r="AQ776" s="248"/>
      <c r="AR776" s="248"/>
      <c r="AS776" s="248"/>
      <c r="AT776" s="248"/>
      <c r="AU776" s="248"/>
      <c r="AV776" s="248"/>
      <c r="AW776" s="248"/>
      <c r="AX776" s="248"/>
      <c r="AY776" s="248"/>
      <c r="AZ776" s="248"/>
      <c r="BA776" s="248"/>
      <c r="BB776" s="248"/>
      <c r="BC776" s="248"/>
      <c r="BD776" s="248"/>
      <c r="BE776" s="248"/>
      <c r="BF776" s="248"/>
      <c r="BG776" s="248"/>
      <c r="BH776" s="248"/>
      <c r="BI776" s="248"/>
      <c r="BJ776" s="248"/>
      <c r="BK776" s="248"/>
      <c r="BL776" s="248"/>
      <c r="BM776" s="248"/>
      <c r="BN776" s="248"/>
      <c r="BO776" s="248"/>
      <c r="BP776" s="248"/>
      <c r="BQ776" s="248"/>
      <c r="BR776" s="248"/>
      <c r="BS776" s="248"/>
      <c r="BT776" s="248"/>
      <c r="BU776" s="248"/>
      <c r="BV776" s="248"/>
      <c r="BW776" s="248"/>
      <c r="BX776" s="248"/>
      <c r="BY776" s="248"/>
    </row>
    <row r="777" spans="1:77" ht="12" customHeight="1" x14ac:dyDescent="0.25">
      <c r="A777" s="225"/>
      <c r="B777" s="225"/>
      <c r="C777" s="225"/>
      <c r="D777" s="381"/>
      <c r="E777" s="381"/>
      <c r="F777" s="381"/>
      <c r="G777" s="381"/>
      <c r="H777" s="381"/>
      <c r="I777" s="248"/>
      <c r="J777" s="248"/>
      <c r="K777" s="248"/>
      <c r="L777" s="248"/>
      <c r="M777" s="248"/>
      <c r="N777" s="248"/>
      <c r="O777" s="248"/>
      <c r="P777" s="248"/>
      <c r="Q777" s="248"/>
      <c r="R777" s="248"/>
      <c r="S777" s="248"/>
      <c r="T777" s="248"/>
      <c r="U777" s="248"/>
      <c r="V777" s="248"/>
      <c r="W777" s="248"/>
      <c r="X777" s="248"/>
      <c r="Y777" s="248"/>
      <c r="Z777" s="248"/>
      <c r="AA777" s="248"/>
      <c r="AB777" s="248"/>
      <c r="AC777" s="248"/>
      <c r="AD777" s="248"/>
      <c r="AE777" s="248"/>
      <c r="AF777" s="248"/>
      <c r="AG777" s="248"/>
      <c r="AH777" s="248"/>
      <c r="AI777" s="248"/>
      <c r="AJ777" s="248"/>
      <c r="AK777" s="248"/>
      <c r="AL777" s="248"/>
      <c r="AM777" s="248"/>
      <c r="AN777" s="248"/>
      <c r="AO777" s="248"/>
      <c r="AP777" s="248"/>
      <c r="AQ777" s="248"/>
      <c r="AR777" s="248"/>
      <c r="AS777" s="248"/>
      <c r="AT777" s="248"/>
      <c r="AU777" s="248"/>
      <c r="AV777" s="248"/>
      <c r="AW777" s="248"/>
      <c r="AX777" s="248"/>
      <c r="AY777" s="248"/>
      <c r="AZ777" s="248"/>
      <c r="BA777" s="248"/>
      <c r="BB777" s="248"/>
      <c r="BC777" s="248"/>
      <c r="BD777" s="248"/>
      <c r="BE777" s="248"/>
      <c r="BF777" s="248"/>
      <c r="BG777" s="248"/>
      <c r="BH777" s="248"/>
      <c r="BI777" s="248"/>
      <c r="BJ777" s="248"/>
      <c r="BK777" s="248"/>
      <c r="BL777" s="248"/>
      <c r="BM777" s="248"/>
      <c r="BN777" s="248"/>
      <c r="BO777" s="248"/>
      <c r="BP777" s="248"/>
      <c r="BQ777" s="248"/>
      <c r="BR777" s="248"/>
      <c r="BS777" s="248"/>
      <c r="BT777" s="248"/>
      <c r="BU777" s="248"/>
      <c r="BV777" s="248"/>
      <c r="BW777" s="248"/>
      <c r="BX777" s="248"/>
      <c r="BY777" s="248"/>
    </row>
    <row r="778" spans="1:77" ht="12" customHeight="1" x14ac:dyDescent="0.25">
      <c r="A778" s="225"/>
      <c r="B778" s="225"/>
      <c r="C778" s="225"/>
      <c r="D778" s="381"/>
      <c r="E778" s="381"/>
      <c r="F778" s="381"/>
      <c r="G778" s="381"/>
      <c r="H778" s="381"/>
      <c r="I778" s="248"/>
      <c r="J778" s="248"/>
      <c r="K778" s="248"/>
      <c r="L778" s="248"/>
      <c r="M778" s="248"/>
      <c r="N778" s="248"/>
      <c r="O778" s="248"/>
      <c r="P778" s="248"/>
      <c r="Q778" s="248"/>
      <c r="R778" s="248"/>
      <c r="S778" s="248"/>
      <c r="T778" s="248"/>
      <c r="U778" s="248"/>
      <c r="V778" s="248"/>
      <c r="W778" s="248"/>
      <c r="X778" s="248"/>
      <c r="Y778" s="248"/>
      <c r="Z778" s="248"/>
      <c r="AA778" s="248"/>
      <c r="AB778" s="248"/>
      <c r="AC778" s="248"/>
      <c r="AD778" s="248"/>
      <c r="AE778" s="248"/>
      <c r="AF778" s="248"/>
      <c r="AG778" s="248"/>
      <c r="AH778" s="248"/>
      <c r="AI778" s="248"/>
      <c r="AJ778" s="248"/>
      <c r="AK778" s="248"/>
      <c r="AL778" s="248"/>
      <c r="AM778" s="248"/>
      <c r="AN778" s="248"/>
      <c r="AO778" s="248"/>
      <c r="AP778" s="248"/>
      <c r="AQ778" s="248"/>
      <c r="AR778" s="248"/>
      <c r="AS778" s="248"/>
      <c r="AT778" s="248"/>
      <c r="AU778" s="248"/>
      <c r="AV778" s="248"/>
      <c r="AW778" s="248"/>
      <c r="AX778" s="248"/>
      <c r="AY778" s="248"/>
      <c r="AZ778" s="248"/>
      <c r="BA778" s="248"/>
      <c r="BB778" s="248"/>
      <c r="BC778" s="248"/>
      <c r="BD778" s="248"/>
      <c r="BE778" s="248"/>
      <c r="BF778" s="248"/>
      <c r="BG778" s="248"/>
      <c r="BH778" s="248"/>
      <c r="BI778" s="248"/>
      <c r="BJ778" s="248"/>
      <c r="BK778" s="248"/>
      <c r="BL778" s="248"/>
      <c r="BM778" s="248"/>
      <c r="BN778" s="248"/>
      <c r="BO778" s="248"/>
      <c r="BP778" s="248"/>
      <c r="BQ778" s="248"/>
      <c r="BR778" s="248"/>
      <c r="BS778" s="248"/>
      <c r="BT778" s="248"/>
      <c r="BU778" s="248"/>
      <c r="BV778" s="248"/>
      <c r="BW778" s="248"/>
      <c r="BX778" s="248"/>
      <c r="BY778" s="248"/>
    </row>
    <row r="779" spans="1:77" ht="12" customHeight="1" x14ac:dyDescent="0.25">
      <c r="A779" s="225"/>
      <c r="B779" s="225"/>
      <c r="C779" s="225"/>
      <c r="D779" s="381"/>
      <c r="E779" s="381"/>
      <c r="F779" s="381"/>
      <c r="G779" s="381"/>
      <c r="H779" s="381"/>
      <c r="I779" s="248"/>
      <c r="J779" s="248"/>
      <c r="K779" s="248"/>
      <c r="L779" s="248"/>
      <c r="M779" s="248"/>
      <c r="N779" s="248"/>
      <c r="O779" s="248"/>
      <c r="P779" s="248"/>
      <c r="Q779" s="248"/>
      <c r="R779" s="248"/>
      <c r="S779" s="248"/>
      <c r="T779" s="248"/>
      <c r="U779" s="248"/>
      <c r="V779" s="248"/>
      <c r="W779" s="248"/>
      <c r="X779" s="248"/>
      <c r="Y779" s="248"/>
      <c r="Z779" s="248"/>
      <c r="AA779" s="248"/>
      <c r="AB779" s="248"/>
      <c r="AC779" s="248"/>
      <c r="AD779" s="248"/>
      <c r="AE779" s="248"/>
      <c r="AF779" s="248"/>
      <c r="AG779" s="248"/>
      <c r="AH779" s="248"/>
      <c r="AI779" s="248"/>
      <c r="AJ779" s="248"/>
      <c r="AK779" s="248"/>
      <c r="AL779" s="248"/>
      <c r="AM779" s="248"/>
      <c r="AN779" s="248"/>
      <c r="AO779" s="248"/>
      <c r="AP779" s="248"/>
      <c r="AQ779" s="248"/>
      <c r="AR779" s="248"/>
      <c r="AS779" s="248"/>
      <c r="AT779" s="248"/>
      <c r="AU779" s="248"/>
      <c r="AV779" s="248"/>
      <c r="AW779" s="248"/>
      <c r="AX779" s="248"/>
      <c r="AY779" s="248"/>
      <c r="AZ779" s="248"/>
      <c r="BA779" s="248"/>
      <c r="BB779" s="248"/>
      <c r="BC779" s="248"/>
      <c r="BD779" s="248"/>
      <c r="BE779" s="248"/>
      <c r="BF779" s="248"/>
      <c r="BG779" s="248"/>
      <c r="BH779" s="248"/>
      <c r="BI779" s="248"/>
      <c r="BJ779" s="248"/>
      <c r="BK779" s="248"/>
      <c r="BL779" s="248"/>
      <c r="BM779" s="248"/>
      <c r="BN779" s="248"/>
      <c r="BO779" s="248"/>
      <c r="BP779" s="248"/>
      <c r="BQ779" s="248"/>
      <c r="BR779" s="248"/>
      <c r="BS779" s="248"/>
      <c r="BT779" s="248"/>
      <c r="BU779" s="248"/>
      <c r="BV779" s="248"/>
      <c r="BW779" s="248"/>
      <c r="BX779" s="248"/>
      <c r="BY779" s="248"/>
    </row>
    <row r="780" spans="1:77" ht="12" customHeight="1" x14ac:dyDescent="0.25">
      <c r="A780" s="225"/>
      <c r="B780" s="225"/>
      <c r="C780" s="225"/>
      <c r="D780" s="381"/>
      <c r="E780" s="381"/>
      <c r="F780" s="381"/>
      <c r="G780" s="381"/>
      <c r="H780" s="381"/>
      <c r="I780" s="248"/>
      <c r="J780" s="248"/>
      <c r="K780" s="248"/>
      <c r="L780" s="248"/>
      <c r="M780" s="248"/>
      <c r="N780" s="248"/>
      <c r="O780" s="248"/>
      <c r="P780" s="248"/>
      <c r="Q780" s="248"/>
      <c r="R780" s="248"/>
      <c r="S780" s="248"/>
      <c r="T780" s="248"/>
      <c r="U780" s="248"/>
      <c r="V780" s="248"/>
      <c r="W780" s="248"/>
      <c r="X780" s="248"/>
      <c r="Y780" s="248"/>
      <c r="Z780" s="248"/>
      <c r="AA780" s="248"/>
      <c r="AB780" s="248"/>
      <c r="AC780" s="248"/>
      <c r="AD780" s="248"/>
      <c r="AE780" s="248"/>
      <c r="AF780" s="248"/>
      <c r="AG780" s="248"/>
      <c r="AH780" s="248"/>
      <c r="AI780" s="248"/>
      <c r="AJ780" s="248"/>
      <c r="AK780" s="248"/>
      <c r="AL780" s="248"/>
      <c r="AM780" s="248"/>
      <c r="AN780" s="248"/>
      <c r="AO780" s="248"/>
      <c r="AP780" s="248"/>
      <c r="AQ780" s="248"/>
      <c r="AR780" s="248"/>
      <c r="AS780" s="248"/>
      <c r="AT780" s="248"/>
      <c r="AU780" s="248"/>
      <c r="AV780" s="248"/>
      <c r="AW780" s="248"/>
      <c r="AX780" s="248"/>
      <c r="AY780" s="248"/>
      <c r="AZ780" s="248"/>
      <c r="BA780" s="248"/>
      <c r="BB780" s="248"/>
      <c r="BC780" s="248"/>
      <c r="BD780" s="248"/>
      <c r="BE780" s="248"/>
      <c r="BF780" s="248"/>
      <c r="BG780" s="248"/>
      <c r="BH780" s="248"/>
      <c r="BI780" s="248"/>
      <c r="BJ780" s="248"/>
      <c r="BK780" s="248"/>
      <c r="BL780" s="248"/>
      <c r="BM780" s="248"/>
      <c r="BN780" s="248"/>
      <c r="BO780" s="248"/>
      <c r="BP780" s="248"/>
      <c r="BQ780" s="248"/>
      <c r="BR780" s="248"/>
      <c r="BS780" s="248"/>
      <c r="BT780" s="248"/>
      <c r="BU780" s="248"/>
      <c r="BV780" s="248"/>
      <c r="BW780" s="248"/>
      <c r="BX780" s="248"/>
      <c r="BY780" s="248"/>
    </row>
    <row r="781" spans="1:77" ht="12" customHeight="1" x14ac:dyDescent="0.25">
      <c r="A781" s="225"/>
      <c r="B781" s="225"/>
      <c r="C781" s="225"/>
      <c r="D781" s="381"/>
      <c r="E781" s="381"/>
      <c r="F781" s="381"/>
      <c r="G781" s="381"/>
      <c r="H781" s="381"/>
      <c r="I781" s="248"/>
      <c r="J781" s="248"/>
      <c r="K781" s="248"/>
      <c r="L781" s="248"/>
      <c r="M781" s="248"/>
      <c r="N781" s="248"/>
      <c r="O781" s="248"/>
      <c r="P781" s="248"/>
      <c r="Q781" s="248"/>
      <c r="R781" s="248"/>
      <c r="S781" s="248"/>
      <c r="T781" s="248"/>
      <c r="U781" s="248"/>
      <c r="V781" s="248"/>
      <c r="W781" s="248"/>
      <c r="X781" s="248"/>
      <c r="Y781" s="248"/>
      <c r="Z781" s="248"/>
      <c r="AA781" s="248"/>
      <c r="AB781" s="248"/>
      <c r="AC781" s="248"/>
      <c r="AD781" s="248"/>
      <c r="AE781" s="248"/>
      <c r="AF781" s="248"/>
      <c r="AG781" s="248"/>
      <c r="AH781" s="248"/>
      <c r="AI781" s="248"/>
      <c r="AJ781" s="248"/>
      <c r="AK781" s="248"/>
      <c r="AL781" s="248"/>
      <c r="AM781" s="248"/>
      <c r="AN781" s="248"/>
      <c r="AO781" s="248"/>
      <c r="AP781" s="248"/>
      <c r="AQ781" s="248"/>
      <c r="AR781" s="248"/>
      <c r="AS781" s="248"/>
      <c r="AT781" s="248"/>
      <c r="AU781" s="248"/>
      <c r="AV781" s="248"/>
      <c r="AW781" s="248"/>
      <c r="AX781" s="248"/>
      <c r="AY781" s="248"/>
      <c r="AZ781" s="248"/>
      <c r="BA781" s="248"/>
      <c r="BB781" s="248"/>
      <c r="BC781" s="248"/>
      <c r="BD781" s="248"/>
      <c r="BE781" s="248"/>
      <c r="BF781" s="248"/>
      <c r="BG781" s="248"/>
      <c r="BH781" s="248"/>
      <c r="BI781" s="248"/>
      <c r="BJ781" s="248"/>
      <c r="BK781" s="248"/>
      <c r="BL781" s="248"/>
      <c r="BM781" s="248"/>
      <c r="BN781" s="248"/>
      <c r="BO781" s="248"/>
      <c r="BP781" s="248"/>
      <c r="BQ781" s="248"/>
      <c r="BR781" s="248"/>
      <c r="BS781" s="248"/>
      <c r="BT781" s="248"/>
      <c r="BU781" s="248"/>
      <c r="BV781" s="248"/>
      <c r="BW781" s="248"/>
      <c r="BX781" s="248"/>
      <c r="BY781" s="248"/>
    </row>
    <row r="782" spans="1:77" ht="12" customHeight="1" x14ac:dyDescent="0.25">
      <c r="A782" s="225"/>
      <c r="B782" s="225"/>
      <c r="C782" s="225"/>
      <c r="D782" s="381"/>
      <c r="E782" s="381"/>
      <c r="F782" s="381"/>
      <c r="G782" s="381"/>
      <c r="H782" s="381"/>
      <c r="I782" s="248"/>
      <c r="J782" s="248"/>
      <c r="K782" s="248"/>
      <c r="L782" s="248"/>
      <c r="M782" s="248"/>
      <c r="N782" s="248"/>
      <c r="O782" s="248"/>
      <c r="P782" s="248"/>
      <c r="Q782" s="248"/>
      <c r="R782" s="248"/>
      <c r="S782" s="248"/>
      <c r="T782" s="248"/>
      <c r="U782" s="248"/>
      <c r="V782" s="248"/>
      <c r="W782" s="248"/>
      <c r="X782" s="248"/>
      <c r="Y782" s="248"/>
      <c r="Z782" s="248"/>
      <c r="AA782" s="248"/>
      <c r="AB782" s="248"/>
      <c r="AC782" s="248"/>
      <c r="AD782" s="248"/>
      <c r="AE782" s="248"/>
      <c r="AF782" s="248"/>
      <c r="AG782" s="248"/>
      <c r="AH782" s="248"/>
      <c r="AI782" s="248"/>
      <c r="AJ782" s="248"/>
      <c r="AK782" s="248"/>
      <c r="AL782" s="248"/>
      <c r="AM782" s="248"/>
      <c r="AN782" s="248"/>
      <c r="AO782" s="248"/>
      <c r="AP782" s="248"/>
      <c r="AQ782" s="248"/>
      <c r="AR782" s="248"/>
      <c r="AS782" s="248"/>
      <c r="AT782" s="248"/>
      <c r="AU782" s="248"/>
      <c r="AV782" s="248"/>
      <c r="AW782" s="248"/>
      <c r="AX782" s="248"/>
      <c r="AY782" s="248"/>
      <c r="AZ782" s="248"/>
      <c r="BA782" s="248"/>
      <c r="BB782" s="248"/>
      <c r="BC782" s="248"/>
      <c r="BD782" s="248"/>
      <c r="BE782" s="248"/>
      <c r="BF782" s="248"/>
      <c r="BG782" s="248"/>
      <c r="BH782" s="248"/>
      <c r="BI782" s="248"/>
      <c r="BJ782" s="248"/>
      <c r="BK782" s="248"/>
      <c r="BL782" s="248"/>
      <c r="BM782" s="248"/>
      <c r="BN782" s="248"/>
      <c r="BO782" s="248"/>
      <c r="BP782" s="248"/>
      <c r="BQ782" s="248"/>
      <c r="BR782" s="248"/>
      <c r="BS782" s="248"/>
      <c r="BT782" s="248"/>
      <c r="BU782" s="248"/>
      <c r="BV782" s="248"/>
      <c r="BW782" s="248"/>
      <c r="BX782" s="248"/>
      <c r="BY782" s="248"/>
    </row>
    <row r="783" spans="1:77" ht="12" customHeight="1" x14ac:dyDescent="0.25">
      <c r="A783" s="225"/>
      <c r="B783" s="225"/>
      <c r="C783" s="225"/>
      <c r="D783" s="381"/>
      <c r="E783" s="381"/>
      <c r="F783" s="381"/>
      <c r="G783" s="381"/>
      <c r="H783" s="381"/>
      <c r="I783" s="248"/>
      <c r="J783" s="248"/>
      <c r="K783" s="248"/>
      <c r="L783" s="248"/>
      <c r="M783" s="248"/>
      <c r="N783" s="248"/>
      <c r="O783" s="248"/>
      <c r="P783" s="248"/>
      <c r="Q783" s="248"/>
      <c r="R783" s="248"/>
      <c r="S783" s="248"/>
      <c r="T783" s="248"/>
      <c r="U783" s="248"/>
      <c r="V783" s="248"/>
      <c r="W783" s="248"/>
      <c r="X783" s="248"/>
      <c r="Y783" s="248"/>
      <c r="Z783" s="248"/>
      <c r="AA783" s="248"/>
      <c r="AB783" s="248"/>
      <c r="AC783" s="248"/>
      <c r="AD783" s="248"/>
      <c r="AE783" s="248"/>
      <c r="AF783" s="248"/>
      <c r="AG783" s="248"/>
      <c r="AH783" s="248"/>
      <c r="AI783" s="248"/>
      <c r="AJ783" s="248"/>
      <c r="AK783" s="248"/>
      <c r="AL783" s="248"/>
      <c r="AM783" s="248"/>
      <c r="AN783" s="248"/>
      <c r="AO783" s="248"/>
      <c r="AP783" s="248"/>
      <c r="AQ783" s="248"/>
      <c r="AR783" s="248"/>
      <c r="AS783" s="248"/>
      <c r="AT783" s="248"/>
      <c r="AU783" s="248"/>
      <c r="AV783" s="248"/>
      <c r="AW783" s="248"/>
      <c r="AX783" s="248"/>
      <c r="AY783" s="248"/>
      <c r="AZ783" s="248"/>
      <c r="BA783" s="248"/>
      <c r="BB783" s="248"/>
      <c r="BC783" s="248"/>
      <c r="BD783" s="248"/>
      <c r="BE783" s="248"/>
      <c r="BF783" s="248"/>
      <c r="BG783" s="248"/>
      <c r="BH783" s="248"/>
      <c r="BI783" s="248"/>
      <c r="BJ783" s="248"/>
      <c r="BK783" s="248"/>
      <c r="BL783" s="248"/>
      <c r="BM783" s="248"/>
      <c r="BN783" s="248"/>
      <c r="BO783" s="248"/>
      <c r="BP783" s="248"/>
      <c r="BQ783" s="248"/>
      <c r="BR783" s="248"/>
      <c r="BS783" s="248"/>
      <c r="BT783" s="248"/>
      <c r="BU783" s="248"/>
      <c r="BV783" s="248"/>
      <c r="BW783" s="248"/>
      <c r="BX783" s="248"/>
      <c r="BY783" s="248"/>
    </row>
    <row r="784" spans="1:77" ht="12" customHeight="1" x14ac:dyDescent="0.25">
      <c r="A784" s="225"/>
      <c r="B784" s="225"/>
      <c r="C784" s="225"/>
      <c r="D784" s="381"/>
      <c r="E784" s="381"/>
      <c r="F784" s="381"/>
      <c r="G784" s="381"/>
      <c r="H784" s="381"/>
      <c r="I784" s="248"/>
      <c r="J784" s="248"/>
      <c r="K784" s="248"/>
      <c r="L784" s="248"/>
      <c r="M784" s="248"/>
      <c r="N784" s="248"/>
      <c r="O784" s="248"/>
      <c r="P784" s="248"/>
      <c r="Q784" s="248"/>
      <c r="R784" s="248"/>
      <c r="S784" s="248"/>
      <c r="T784" s="248"/>
      <c r="U784" s="248"/>
      <c r="V784" s="248"/>
      <c r="W784" s="248"/>
      <c r="X784" s="248"/>
      <c r="Y784" s="248"/>
      <c r="Z784" s="248"/>
      <c r="AA784" s="248"/>
      <c r="AB784" s="248"/>
      <c r="AC784" s="248"/>
      <c r="AD784" s="248"/>
      <c r="AE784" s="248"/>
      <c r="AF784" s="248"/>
      <c r="AG784" s="248"/>
      <c r="AH784" s="248"/>
      <c r="AI784" s="248"/>
      <c r="AJ784" s="248"/>
      <c r="AK784" s="248"/>
      <c r="AL784" s="248"/>
      <c r="AM784" s="248"/>
      <c r="AN784" s="248"/>
      <c r="AO784" s="248"/>
      <c r="AP784" s="248"/>
      <c r="AQ784" s="248"/>
      <c r="AR784" s="248"/>
      <c r="AS784" s="248"/>
      <c r="AT784" s="248"/>
      <c r="AU784" s="248"/>
      <c r="AV784" s="248"/>
      <c r="AW784" s="248"/>
      <c r="AX784" s="248"/>
      <c r="AY784" s="248"/>
      <c r="AZ784" s="248"/>
      <c r="BA784" s="248"/>
      <c r="BB784" s="248"/>
      <c r="BC784" s="248"/>
      <c r="BD784" s="248"/>
      <c r="BE784" s="248"/>
      <c r="BF784" s="248"/>
      <c r="BG784" s="248"/>
      <c r="BH784" s="248"/>
      <c r="BI784" s="248"/>
      <c r="BJ784" s="248"/>
      <c r="BK784" s="248"/>
      <c r="BL784" s="248"/>
      <c r="BM784" s="248"/>
      <c r="BN784" s="248"/>
      <c r="BO784" s="248"/>
      <c r="BP784" s="248"/>
      <c r="BQ784" s="248"/>
      <c r="BR784" s="248"/>
      <c r="BS784" s="248"/>
      <c r="BT784" s="248"/>
      <c r="BU784" s="248"/>
      <c r="BV784" s="248"/>
      <c r="BW784" s="248"/>
      <c r="BX784" s="248"/>
      <c r="BY784" s="248"/>
    </row>
    <row r="785" spans="1:77" ht="12" customHeight="1" x14ac:dyDescent="0.25">
      <c r="A785" s="225"/>
      <c r="B785" s="225"/>
      <c r="C785" s="225"/>
      <c r="D785" s="381"/>
      <c r="E785" s="381"/>
      <c r="F785" s="381"/>
      <c r="G785" s="381"/>
      <c r="H785" s="381"/>
      <c r="I785" s="248"/>
      <c r="J785" s="248"/>
      <c r="K785" s="248"/>
      <c r="L785" s="248"/>
      <c r="M785" s="248"/>
      <c r="N785" s="248"/>
      <c r="O785" s="248"/>
      <c r="P785" s="248"/>
      <c r="Q785" s="248"/>
      <c r="R785" s="248"/>
      <c r="S785" s="248"/>
      <c r="T785" s="248"/>
      <c r="U785" s="248"/>
      <c r="V785" s="248"/>
      <c r="W785" s="248"/>
      <c r="X785" s="248"/>
      <c r="Y785" s="248"/>
      <c r="Z785" s="248"/>
      <c r="AA785" s="248"/>
      <c r="AB785" s="248"/>
      <c r="AC785" s="248"/>
      <c r="AD785" s="248"/>
      <c r="AE785" s="248"/>
      <c r="AF785" s="248"/>
      <c r="AG785" s="248"/>
      <c r="AH785" s="248"/>
      <c r="AI785" s="248"/>
      <c r="AJ785" s="248"/>
      <c r="AK785" s="248"/>
      <c r="AL785" s="248"/>
      <c r="AM785" s="248"/>
      <c r="AN785" s="248"/>
      <c r="AO785" s="248"/>
      <c r="AP785" s="248"/>
      <c r="AQ785" s="248"/>
      <c r="AR785" s="248"/>
      <c r="AS785" s="248"/>
      <c r="AT785" s="248"/>
      <c r="AU785" s="248"/>
      <c r="AV785" s="248"/>
      <c r="AW785" s="248"/>
      <c r="AX785" s="248"/>
      <c r="AY785" s="248"/>
      <c r="AZ785" s="248"/>
      <c r="BA785" s="248"/>
      <c r="BB785" s="248"/>
      <c r="BC785" s="248"/>
      <c r="BD785" s="248"/>
      <c r="BE785" s="248"/>
      <c r="BF785" s="248"/>
      <c r="BG785" s="248"/>
      <c r="BH785" s="248"/>
      <c r="BI785" s="248"/>
      <c r="BJ785" s="248"/>
      <c r="BK785" s="248"/>
      <c r="BL785" s="248"/>
      <c r="BM785" s="248"/>
      <c r="BN785" s="248"/>
      <c r="BO785" s="248"/>
      <c r="BP785" s="248"/>
      <c r="BQ785" s="248"/>
      <c r="BR785" s="248"/>
      <c r="BS785" s="248"/>
      <c r="BT785" s="248"/>
      <c r="BU785" s="248"/>
      <c r="BV785" s="248"/>
      <c r="BW785" s="248"/>
      <c r="BX785" s="248"/>
      <c r="BY785" s="248"/>
    </row>
    <row r="786" spans="1:77" ht="12" customHeight="1" x14ac:dyDescent="0.25">
      <c r="A786" s="225"/>
      <c r="B786" s="225"/>
      <c r="C786" s="225"/>
      <c r="D786" s="381"/>
      <c r="E786" s="381"/>
      <c r="F786" s="381"/>
      <c r="G786" s="381"/>
      <c r="H786" s="381"/>
      <c r="I786" s="248"/>
      <c r="J786" s="248"/>
      <c r="K786" s="248"/>
      <c r="L786" s="248"/>
      <c r="M786" s="248"/>
      <c r="N786" s="248"/>
      <c r="O786" s="248"/>
      <c r="P786" s="248"/>
      <c r="Q786" s="248"/>
      <c r="R786" s="248"/>
      <c r="S786" s="248"/>
      <c r="T786" s="248"/>
      <c r="U786" s="248"/>
      <c r="V786" s="248"/>
      <c r="W786" s="248"/>
      <c r="X786" s="248"/>
      <c r="Y786" s="248"/>
      <c r="Z786" s="248"/>
      <c r="AA786" s="248"/>
      <c r="AB786" s="248"/>
      <c r="AC786" s="248"/>
      <c r="AD786" s="248"/>
      <c r="AE786" s="248"/>
      <c r="AF786" s="248"/>
      <c r="AG786" s="248"/>
      <c r="AH786" s="248"/>
      <c r="AI786" s="248"/>
      <c r="AJ786" s="248"/>
      <c r="AK786" s="248"/>
      <c r="AL786" s="248"/>
      <c r="AM786" s="248"/>
      <c r="AN786" s="248"/>
      <c r="AO786" s="248"/>
      <c r="AP786" s="248"/>
      <c r="AQ786" s="248"/>
      <c r="AR786" s="248"/>
      <c r="AS786" s="248"/>
      <c r="AT786" s="248"/>
      <c r="AU786" s="248"/>
      <c r="AV786" s="248"/>
      <c r="AW786" s="248"/>
      <c r="AX786" s="248"/>
      <c r="AY786" s="248"/>
      <c r="AZ786" s="248"/>
      <c r="BA786" s="248"/>
      <c r="BB786" s="248"/>
      <c r="BC786" s="248"/>
      <c r="BD786" s="248"/>
      <c r="BE786" s="248"/>
      <c r="BF786" s="248"/>
      <c r="BG786" s="248"/>
      <c r="BH786" s="248"/>
      <c r="BI786" s="248"/>
      <c r="BJ786" s="248"/>
      <c r="BK786" s="248"/>
      <c r="BL786" s="248"/>
      <c r="BM786" s="248"/>
      <c r="BN786" s="248"/>
      <c r="BO786" s="248"/>
      <c r="BP786" s="248"/>
      <c r="BQ786" s="248"/>
      <c r="BR786" s="248"/>
      <c r="BS786" s="248"/>
      <c r="BT786" s="248"/>
      <c r="BU786" s="248"/>
      <c r="BV786" s="248"/>
      <c r="BW786" s="248"/>
      <c r="BX786" s="248"/>
      <c r="BY786" s="248"/>
    </row>
    <row r="787" spans="1:77" ht="12" customHeight="1" x14ac:dyDescent="0.25">
      <c r="A787" s="225"/>
      <c r="B787" s="225"/>
      <c r="C787" s="225"/>
      <c r="D787" s="381"/>
      <c r="E787" s="381"/>
      <c r="F787" s="381"/>
      <c r="G787" s="381"/>
      <c r="H787" s="381"/>
      <c r="I787" s="248"/>
      <c r="J787" s="248"/>
      <c r="K787" s="248"/>
      <c r="L787" s="248"/>
      <c r="M787" s="248"/>
      <c r="N787" s="248"/>
      <c r="O787" s="248"/>
      <c r="P787" s="248"/>
      <c r="Q787" s="248"/>
      <c r="R787" s="248"/>
      <c r="S787" s="248"/>
      <c r="T787" s="248"/>
      <c r="U787" s="248"/>
      <c r="V787" s="248"/>
      <c r="W787" s="248"/>
      <c r="X787" s="248"/>
      <c r="Y787" s="248"/>
      <c r="Z787" s="248"/>
      <c r="AA787" s="248"/>
      <c r="AB787" s="248"/>
      <c r="AC787" s="248"/>
      <c r="AD787" s="248"/>
      <c r="AE787" s="248"/>
      <c r="AF787" s="248"/>
      <c r="AG787" s="248"/>
      <c r="AH787" s="248"/>
      <c r="AI787" s="248"/>
      <c r="AJ787" s="248"/>
      <c r="AK787" s="248"/>
      <c r="AL787" s="248"/>
      <c r="AM787" s="248"/>
      <c r="AN787" s="248"/>
      <c r="AO787" s="248"/>
      <c r="AP787" s="248"/>
      <c r="AQ787" s="248"/>
      <c r="AR787" s="248"/>
      <c r="AS787" s="248"/>
      <c r="AT787" s="248"/>
      <c r="AU787" s="248"/>
      <c r="AV787" s="248"/>
      <c r="AW787" s="248"/>
      <c r="AX787" s="248"/>
      <c r="AY787" s="248"/>
      <c r="AZ787" s="248"/>
      <c r="BA787" s="248"/>
      <c r="BB787" s="248"/>
      <c r="BC787" s="248"/>
      <c r="BD787" s="248"/>
      <c r="BE787" s="248"/>
      <c r="BF787" s="248"/>
      <c r="BG787" s="248"/>
      <c r="BH787" s="248"/>
      <c r="BI787" s="248"/>
      <c r="BJ787" s="248"/>
      <c r="BK787" s="248"/>
      <c r="BL787" s="248"/>
      <c r="BM787" s="248"/>
      <c r="BN787" s="248"/>
      <c r="BO787" s="248"/>
      <c r="BP787" s="248"/>
      <c r="BQ787" s="248"/>
      <c r="BR787" s="248"/>
      <c r="BS787" s="248"/>
      <c r="BT787" s="248"/>
      <c r="BU787" s="248"/>
      <c r="BV787" s="248"/>
      <c r="BW787" s="248"/>
      <c r="BX787" s="248"/>
      <c r="BY787" s="248"/>
    </row>
    <row r="788" spans="1:77" ht="12" customHeight="1" x14ac:dyDescent="0.25">
      <c r="A788" s="225"/>
      <c r="B788" s="225"/>
      <c r="C788" s="225"/>
      <c r="D788" s="381"/>
      <c r="E788" s="381"/>
      <c r="F788" s="381"/>
      <c r="G788" s="381"/>
      <c r="H788" s="381"/>
      <c r="I788" s="248"/>
      <c r="J788" s="248"/>
      <c r="K788" s="248"/>
      <c r="L788" s="248"/>
      <c r="M788" s="248"/>
      <c r="N788" s="248"/>
      <c r="O788" s="248"/>
      <c r="P788" s="248"/>
      <c r="Q788" s="248"/>
      <c r="R788" s="248"/>
      <c r="S788" s="248"/>
      <c r="T788" s="248"/>
      <c r="U788" s="248"/>
      <c r="V788" s="248"/>
      <c r="W788" s="248"/>
      <c r="X788" s="248"/>
      <c r="Y788" s="248"/>
      <c r="Z788" s="248"/>
      <c r="AA788" s="248"/>
      <c r="AB788" s="248"/>
      <c r="AC788" s="248"/>
      <c r="AD788" s="248"/>
      <c r="AE788" s="248"/>
      <c r="AF788" s="248"/>
      <c r="AG788" s="248"/>
      <c r="AH788" s="248"/>
      <c r="AI788" s="248"/>
      <c r="AJ788" s="248"/>
      <c r="AK788" s="248"/>
      <c r="AL788" s="248"/>
      <c r="AM788" s="248"/>
      <c r="AN788" s="248"/>
      <c r="AO788" s="248"/>
      <c r="AP788" s="248"/>
      <c r="AQ788" s="248"/>
      <c r="AR788" s="248"/>
      <c r="AS788" s="248"/>
      <c r="AT788" s="248"/>
      <c r="AU788" s="248"/>
      <c r="AV788" s="248"/>
      <c r="AW788" s="248"/>
      <c r="AX788" s="248"/>
      <c r="AY788" s="248"/>
      <c r="AZ788" s="248"/>
      <c r="BA788" s="248"/>
      <c r="BB788" s="248"/>
      <c r="BC788" s="248"/>
      <c r="BD788" s="248"/>
      <c r="BE788" s="248"/>
      <c r="BF788" s="248"/>
      <c r="BG788" s="248"/>
      <c r="BH788" s="248"/>
      <c r="BI788" s="248"/>
      <c r="BJ788" s="248"/>
      <c r="BK788" s="248"/>
      <c r="BL788" s="248"/>
      <c r="BM788" s="248"/>
      <c r="BN788" s="248"/>
      <c r="BO788" s="248"/>
      <c r="BP788" s="248"/>
      <c r="BQ788" s="248"/>
      <c r="BR788" s="248"/>
      <c r="BS788" s="248"/>
      <c r="BT788" s="248"/>
      <c r="BU788" s="248"/>
      <c r="BV788" s="248"/>
      <c r="BW788" s="248"/>
      <c r="BX788" s="248"/>
      <c r="BY788" s="248"/>
    </row>
    <row r="789" spans="1:77" ht="12" customHeight="1" x14ac:dyDescent="0.25">
      <c r="A789" s="225"/>
      <c r="B789" s="225"/>
      <c r="C789" s="225"/>
      <c r="D789" s="381"/>
      <c r="E789" s="381"/>
      <c r="F789" s="381"/>
      <c r="G789" s="381"/>
      <c r="H789" s="381"/>
      <c r="I789" s="248"/>
      <c r="J789" s="248"/>
      <c r="K789" s="248"/>
      <c r="L789" s="248"/>
      <c r="M789" s="248"/>
      <c r="N789" s="248"/>
      <c r="O789" s="248"/>
      <c r="P789" s="248"/>
      <c r="Q789" s="248"/>
      <c r="R789" s="248"/>
      <c r="S789" s="248"/>
      <c r="T789" s="248"/>
      <c r="U789" s="248"/>
      <c r="V789" s="248"/>
      <c r="W789" s="248"/>
      <c r="X789" s="248"/>
      <c r="Y789" s="248"/>
      <c r="Z789" s="248"/>
      <c r="AA789" s="248"/>
      <c r="AB789" s="248"/>
      <c r="AC789" s="248"/>
      <c r="AD789" s="248"/>
      <c r="AE789" s="248"/>
      <c r="AF789" s="248"/>
      <c r="AG789" s="248"/>
      <c r="AH789" s="248"/>
      <c r="AI789" s="248"/>
      <c r="AJ789" s="248"/>
      <c r="AK789" s="248"/>
      <c r="AL789" s="248"/>
      <c r="AM789" s="248"/>
      <c r="AN789" s="248"/>
      <c r="AO789" s="248"/>
      <c r="AP789" s="248"/>
      <c r="AQ789" s="248"/>
      <c r="AR789" s="248"/>
      <c r="AS789" s="248"/>
      <c r="AT789" s="248"/>
      <c r="AU789" s="248"/>
      <c r="AV789" s="248"/>
      <c r="AW789" s="248"/>
      <c r="AX789" s="248"/>
      <c r="AY789" s="248"/>
      <c r="AZ789" s="248"/>
      <c r="BA789" s="248"/>
      <c r="BB789" s="248"/>
      <c r="BC789" s="248"/>
      <c r="BD789" s="248"/>
      <c r="BE789" s="248"/>
      <c r="BF789" s="248"/>
      <c r="BG789" s="248"/>
      <c r="BH789" s="248"/>
      <c r="BI789" s="248"/>
      <c r="BJ789" s="248"/>
      <c r="BK789" s="248"/>
      <c r="BL789" s="248"/>
      <c r="BM789" s="248"/>
      <c r="BN789" s="248"/>
      <c r="BO789" s="248"/>
      <c r="BP789" s="248"/>
      <c r="BQ789" s="248"/>
      <c r="BR789" s="248"/>
      <c r="BS789" s="248"/>
      <c r="BT789" s="248"/>
      <c r="BU789" s="248"/>
      <c r="BV789" s="248"/>
      <c r="BW789" s="248"/>
      <c r="BX789" s="248"/>
      <c r="BY789" s="248"/>
    </row>
    <row r="790" spans="1:77" ht="12" customHeight="1" x14ac:dyDescent="0.25">
      <c r="A790" s="225"/>
      <c r="B790" s="225"/>
      <c r="C790" s="225"/>
      <c r="D790" s="381"/>
      <c r="E790" s="381"/>
      <c r="F790" s="381"/>
      <c r="G790" s="381"/>
      <c r="H790" s="381"/>
      <c r="I790" s="248"/>
      <c r="J790" s="248"/>
      <c r="K790" s="248"/>
      <c r="L790" s="248"/>
      <c r="M790" s="248"/>
      <c r="N790" s="248"/>
      <c r="O790" s="248"/>
      <c r="P790" s="248"/>
      <c r="Q790" s="248"/>
      <c r="R790" s="248"/>
      <c r="S790" s="248"/>
      <c r="T790" s="248"/>
      <c r="U790" s="248"/>
      <c r="V790" s="248"/>
      <c r="W790" s="248"/>
      <c r="X790" s="248"/>
      <c r="Y790" s="248"/>
      <c r="Z790" s="248"/>
      <c r="AA790" s="248"/>
      <c r="AB790" s="248"/>
      <c r="AC790" s="248"/>
      <c r="AD790" s="248"/>
      <c r="AE790" s="248"/>
      <c r="AF790" s="248"/>
      <c r="AG790" s="248"/>
      <c r="AH790" s="248"/>
      <c r="AI790" s="248"/>
      <c r="AJ790" s="248"/>
      <c r="AK790" s="248"/>
      <c r="AL790" s="248"/>
      <c r="AM790" s="248"/>
      <c r="AN790" s="248"/>
      <c r="AO790" s="248"/>
      <c r="AP790" s="248"/>
      <c r="AQ790" s="248"/>
      <c r="AR790" s="248"/>
      <c r="AS790" s="248"/>
      <c r="AT790" s="248"/>
      <c r="AU790" s="248"/>
      <c r="AV790" s="248"/>
      <c r="AW790" s="248"/>
      <c r="AX790" s="248"/>
      <c r="AY790" s="248"/>
      <c r="AZ790" s="248"/>
      <c r="BA790" s="248"/>
      <c r="BB790" s="248"/>
      <c r="BC790" s="248"/>
      <c r="BD790" s="248"/>
      <c r="BE790" s="248"/>
      <c r="BF790" s="248"/>
      <c r="BG790" s="248"/>
      <c r="BH790" s="248"/>
      <c r="BI790" s="248"/>
      <c r="BJ790" s="248"/>
      <c r="BK790" s="248"/>
      <c r="BL790" s="248"/>
      <c r="BM790" s="248"/>
      <c r="BN790" s="248"/>
      <c r="BO790" s="248"/>
      <c r="BP790" s="248"/>
      <c r="BQ790" s="248"/>
      <c r="BR790" s="248"/>
      <c r="BS790" s="248"/>
      <c r="BT790" s="248"/>
      <c r="BU790" s="248"/>
      <c r="BV790" s="248"/>
      <c r="BW790" s="248"/>
      <c r="BX790" s="248"/>
      <c r="BY790" s="248"/>
    </row>
    <row r="791" spans="1:77" ht="12" customHeight="1" x14ac:dyDescent="0.25">
      <c r="A791" s="225"/>
      <c r="B791" s="225"/>
      <c r="C791" s="225"/>
      <c r="D791" s="381"/>
      <c r="E791" s="381"/>
      <c r="F791" s="381"/>
      <c r="G791" s="381"/>
      <c r="H791" s="381"/>
      <c r="I791" s="248"/>
      <c r="J791" s="248"/>
      <c r="K791" s="248"/>
      <c r="L791" s="248"/>
      <c r="M791" s="248"/>
      <c r="N791" s="248"/>
      <c r="O791" s="248"/>
      <c r="P791" s="248"/>
      <c r="Q791" s="248"/>
      <c r="R791" s="248"/>
      <c r="S791" s="248"/>
      <c r="T791" s="248"/>
      <c r="U791" s="248"/>
      <c r="V791" s="248"/>
      <c r="W791" s="248"/>
      <c r="X791" s="248"/>
      <c r="Y791" s="248"/>
      <c r="Z791" s="248"/>
      <c r="AA791" s="248"/>
      <c r="AB791" s="248"/>
      <c r="AC791" s="248"/>
      <c r="AD791" s="248"/>
      <c r="AE791" s="248"/>
      <c r="AF791" s="248"/>
      <c r="AG791" s="248"/>
      <c r="AH791" s="248"/>
      <c r="AI791" s="248"/>
      <c r="AJ791" s="248"/>
      <c r="AK791" s="248"/>
      <c r="AL791" s="248"/>
      <c r="AM791" s="248"/>
      <c r="AN791" s="248"/>
      <c r="AO791" s="248"/>
      <c r="AP791" s="248"/>
      <c r="AQ791" s="248"/>
      <c r="AR791" s="248"/>
      <c r="AS791" s="248"/>
      <c r="AT791" s="248"/>
      <c r="AU791" s="248"/>
      <c r="AV791" s="248"/>
      <c r="AW791" s="248"/>
      <c r="AX791" s="248"/>
      <c r="AY791" s="248"/>
      <c r="AZ791" s="248"/>
      <c r="BA791" s="248"/>
      <c r="BB791" s="248"/>
      <c r="BC791" s="248"/>
      <c r="BD791" s="248"/>
      <c r="BE791" s="248"/>
      <c r="BF791" s="248"/>
      <c r="BG791" s="248"/>
      <c r="BH791" s="248"/>
      <c r="BI791" s="248"/>
      <c r="BJ791" s="248"/>
      <c r="BK791" s="248"/>
      <c r="BL791" s="248"/>
      <c r="BM791" s="248"/>
      <c r="BN791" s="248"/>
      <c r="BO791" s="248"/>
      <c r="BP791" s="248"/>
      <c r="BQ791" s="248"/>
      <c r="BR791" s="248"/>
      <c r="BS791" s="248"/>
      <c r="BT791" s="248"/>
      <c r="BU791" s="248"/>
      <c r="BV791" s="248"/>
      <c r="BW791" s="248"/>
      <c r="BX791" s="248"/>
      <c r="BY791" s="248"/>
    </row>
    <row r="792" spans="1:77" ht="12" customHeight="1" x14ac:dyDescent="0.25">
      <c r="A792" s="225"/>
      <c r="B792" s="225"/>
      <c r="C792" s="225"/>
      <c r="D792" s="381"/>
      <c r="E792" s="381"/>
      <c r="F792" s="381"/>
      <c r="G792" s="381"/>
      <c r="H792" s="381"/>
      <c r="I792" s="248"/>
      <c r="J792" s="248"/>
      <c r="K792" s="248"/>
      <c r="L792" s="248"/>
      <c r="M792" s="248"/>
      <c r="N792" s="248"/>
      <c r="O792" s="248"/>
      <c r="P792" s="248"/>
      <c r="Q792" s="248"/>
      <c r="R792" s="248"/>
      <c r="S792" s="248"/>
      <c r="T792" s="248"/>
      <c r="U792" s="248"/>
      <c r="V792" s="248"/>
      <c r="W792" s="248"/>
      <c r="X792" s="248"/>
      <c r="Y792" s="248"/>
      <c r="Z792" s="248"/>
      <c r="AA792" s="248"/>
      <c r="AB792" s="248"/>
      <c r="AC792" s="248"/>
      <c r="AD792" s="248"/>
      <c r="AE792" s="248"/>
      <c r="AF792" s="248"/>
      <c r="AG792" s="248"/>
      <c r="AH792" s="248"/>
      <c r="AI792" s="248"/>
      <c r="AJ792" s="248"/>
      <c r="AK792" s="248"/>
      <c r="AL792" s="248"/>
      <c r="AM792" s="248"/>
      <c r="AN792" s="248"/>
      <c r="AO792" s="248"/>
      <c r="AP792" s="248"/>
      <c r="AQ792" s="248"/>
      <c r="AR792" s="248"/>
      <c r="AS792" s="248"/>
      <c r="AT792" s="248"/>
      <c r="AU792" s="248"/>
      <c r="AV792" s="248"/>
      <c r="AW792" s="248"/>
      <c r="AX792" s="248"/>
      <c r="AY792" s="248"/>
      <c r="AZ792" s="248"/>
      <c r="BA792" s="248"/>
      <c r="BB792" s="248"/>
      <c r="BC792" s="248"/>
      <c r="BD792" s="248"/>
      <c r="BE792" s="248"/>
      <c r="BF792" s="248"/>
      <c r="BG792" s="248"/>
      <c r="BH792" s="248"/>
      <c r="BI792" s="248"/>
      <c r="BJ792" s="248"/>
      <c r="BK792" s="248"/>
      <c r="BL792" s="248"/>
      <c r="BM792" s="248"/>
      <c r="BN792" s="248"/>
      <c r="BO792" s="248"/>
      <c r="BP792" s="248"/>
      <c r="BQ792" s="248"/>
      <c r="BR792" s="248"/>
      <c r="BS792" s="248"/>
      <c r="BT792" s="248"/>
      <c r="BU792" s="248"/>
      <c r="BV792" s="248"/>
      <c r="BW792" s="248"/>
      <c r="BX792" s="248"/>
      <c r="BY792" s="248"/>
    </row>
    <row r="793" spans="1:77" ht="12" customHeight="1" x14ac:dyDescent="0.25">
      <c r="A793" s="225"/>
      <c r="B793" s="225"/>
      <c r="C793" s="225"/>
      <c r="D793" s="381"/>
      <c r="E793" s="381"/>
      <c r="F793" s="381"/>
      <c r="G793" s="381"/>
      <c r="H793" s="381"/>
      <c r="I793" s="248"/>
      <c r="J793" s="248"/>
      <c r="K793" s="248"/>
      <c r="L793" s="248"/>
      <c r="M793" s="248"/>
      <c r="N793" s="248"/>
      <c r="O793" s="248"/>
      <c r="P793" s="248"/>
      <c r="Q793" s="248"/>
      <c r="R793" s="248"/>
      <c r="S793" s="248"/>
      <c r="T793" s="248"/>
      <c r="U793" s="248"/>
      <c r="V793" s="248"/>
      <c r="W793" s="248"/>
      <c r="X793" s="248"/>
      <c r="Y793" s="248"/>
      <c r="Z793" s="248"/>
      <c r="AA793" s="248"/>
      <c r="AB793" s="248"/>
      <c r="AC793" s="248"/>
      <c r="AD793" s="248"/>
      <c r="AE793" s="248"/>
      <c r="AF793" s="248"/>
      <c r="AG793" s="248"/>
      <c r="AH793" s="248"/>
      <c r="AI793" s="248"/>
      <c r="AJ793" s="248"/>
      <c r="AK793" s="248"/>
      <c r="AL793" s="248"/>
      <c r="AM793" s="248"/>
      <c r="AN793" s="248"/>
      <c r="AO793" s="248"/>
      <c r="AP793" s="248"/>
      <c r="AQ793" s="248"/>
      <c r="AR793" s="248"/>
      <c r="AS793" s="248"/>
      <c r="AT793" s="248"/>
      <c r="AU793" s="248"/>
      <c r="AV793" s="248"/>
      <c r="AW793" s="248"/>
      <c r="AX793" s="248"/>
      <c r="AY793" s="248"/>
      <c r="AZ793" s="248"/>
      <c r="BA793" s="248"/>
      <c r="BB793" s="248"/>
      <c r="BC793" s="248"/>
      <c r="BD793" s="248"/>
      <c r="BE793" s="248"/>
      <c r="BF793" s="248"/>
      <c r="BG793" s="248"/>
      <c r="BH793" s="248"/>
      <c r="BI793" s="248"/>
      <c r="BJ793" s="248"/>
      <c r="BK793" s="248"/>
      <c r="BL793" s="248"/>
      <c r="BM793" s="248"/>
      <c r="BN793" s="248"/>
      <c r="BO793" s="248"/>
      <c r="BP793" s="248"/>
      <c r="BQ793" s="248"/>
      <c r="BR793" s="248"/>
      <c r="BS793" s="248"/>
      <c r="BT793" s="248"/>
      <c r="BU793" s="248"/>
      <c r="BV793" s="248"/>
      <c r="BW793" s="248"/>
      <c r="BX793" s="248"/>
      <c r="BY793" s="248"/>
    </row>
    <row r="794" spans="1:77" ht="12" customHeight="1" x14ac:dyDescent="0.25">
      <c r="A794" s="225"/>
      <c r="B794" s="225"/>
      <c r="C794" s="225"/>
      <c r="D794" s="381"/>
      <c r="E794" s="381"/>
      <c r="F794" s="381"/>
      <c r="G794" s="381"/>
      <c r="H794" s="381"/>
      <c r="I794" s="248"/>
      <c r="J794" s="248"/>
      <c r="K794" s="248"/>
      <c r="L794" s="248"/>
      <c r="M794" s="248"/>
      <c r="N794" s="248"/>
      <c r="O794" s="248"/>
      <c r="P794" s="248"/>
      <c r="Q794" s="248"/>
      <c r="R794" s="248"/>
      <c r="S794" s="248"/>
      <c r="T794" s="248"/>
      <c r="U794" s="248"/>
      <c r="V794" s="248"/>
      <c r="W794" s="248"/>
      <c r="X794" s="248"/>
      <c r="Y794" s="248"/>
      <c r="Z794" s="248"/>
      <c r="AA794" s="248"/>
      <c r="AB794" s="248"/>
      <c r="AC794" s="248"/>
      <c r="AD794" s="248"/>
      <c r="AE794" s="248"/>
      <c r="AF794" s="248"/>
      <c r="AG794" s="248"/>
      <c r="AH794" s="248"/>
      <c r="AI794" s="248"/>
      <c r="AJ794" s="248"/>
      <c r="AK794" s="248"/>
      <c r="AL794" s="248"/>
      <c r="AM794" s="248"/>
      <c r="AN794" s="248"/>
      <c r="AO794" s="248"/>
      <c r="AP794" s="248"/>
      <c r="AQ794" s="248"/>
      <c r="AR794" s="248"/>
      <c r="AS794" s="248"/>
      <c r="AT794" s="248"/>
      <c r="AU794" s="248"/>
      <c r="AV794" s="248"/>
      <c r="AW794" s="248"/>
      <c r="AX794" s="248"/>
      <c r="AY794" s="248"/>
      <c r="AZ794" s="248"/>
      <c r="BA794" s="248"/>
      <c r="BB794" s="248"/>
      <c r="BC794" s="248"/>
      <c r="BD794" s="248"/>
      <c r="BE794" s="248"/>
      <c r="BF794" s="248"/>
      <c r="BG794" s="248"/>
      <c r="BH794" s="248"/>
      <c r="BI794" s="248"/>
      <c r="BJ794" s="248"/>
      <c r="BK794" s="248"/>
      <c r="BL794" s="248"/>
      <c r="BM794" s="248"/>
      <c r="BN794" s="248"/>
      <c r="BO794" s="248"/>
      <c r="BP794" s="248"/>
      <c r="BQ794" s="248"/>
      <c r="BR794" s="248"/>
      <c r="BS794" s="248"/>
      <c r="BT794" s="248"/>
      <c r="BU794" s="248"/>
      <c r="BV794" s="248"/>
      <c r="BW794" s="248"/>
      <c r="BX794" s="248"/>
      <c r="BY794" s="248"/>
    </row>
    <row r="795" spans="1:77" ht="12" customHeight="1" x14ac:dyDescent="0.25">
      <c r="A795" s="225"/>
      <c r="B795" s="225"/>
      <c r="C795" s="225"/>
      <c r="D795" s="381"/>
      <c r="E795" s="381"/>
      <c r="F795" s="381"/>
      <c r="G795" s="381"/>
      <c r="H795" s="381"/>
      <c r="I795" s="248"/>
      <c r="J795" s="248"/>
      <c r="K795" s="248"/>
      <c r="L795" s="248"/>
      <c r="M795" s="248"/>
      <c r="N795" s="248"/>
      <c r="O795" s="248"/>
      <c r="P795" s="248"/>
      <c r="Q795" s="248"/>
      <c r="R795" s="248"/>
      <c r="S795" s="248"/>
      <c r="T795" s="248"/>
      <c r="U795" s="248"/>
      <c r="V795" s="248"/>
      <c r="W795" s="248"/>
      <c r="X795" s="248"/>
      <c r="Y795" s="248"/>
      <c r="Z795" s="248"/>
      <c r="AA795" s="248"/>
      <c r="AB795" s="248"/>
      <c r="AC795" s="248"/>
      <c r="AD795" s="248"/>
      <c r="AE795" s="248"/>
      <c r="AF795" s="248"/>
      <c r="AG795" s="248"/>
      <c r="AH795" s="248"/>
      <c r="AI795" s="248"/>
      <c r="AJ795" s="248"/>
      <c r="AK795" s="248"/>
      <c r="AL795" s="248"/>
      <c r="AM795" s="248"/>
      <c r="AN795" s="248"/>
      <c r="AO795" s="248"/>
      <c r="AP795" s="248"/>
      <c r="AQ795" s="248"/>
      <c r="AR795" s="248"/>
      <c r="AS795" s="248"/>
      <c r="AT795" s="248"/>
      <c r="AU795" s="248"/>
      <c r="AV795" s="248"/>
      <c r="AW795" s="248"/>
      <c r="AX795" s="248"/>
      <c r="AY795" s="248"/>
      <c r="AZ795" s="248"/>
      <c r="BA795" s="248"/>
      <c r="BB795" s="248"/>
      <c r="BC795" s="248"/>
      <c r="BD795" s="248"/>
      <c r="BE795" s="248"/>
      <c r="BF795" s="248"/>
      <c r="BG795" s="248"/>
      <c r="BH795" s="248"/>
      <c r="BI795" s="248"/>
      <c r="BJ795" s="248"/>
      <c r="BK795" s="248"/>
      <c r="BL795" s="248"/>
      <c r="BM795" s="248"/>
      <c r="BN795" s="248"/>
      <c r="BO795" s="248"/>
      <c r="BP795" s="248"/>
      <c r="BQ795" s="248"/>
      <c r="BR795" s="248"/>
      <c r="BS795" s="248"/>
      <c r="BT795" s="248"/>
      <c r="BU795" s="248"/>
      <c r="BV795" s="248"/>
      <c r="BW795" s="248"/>
      <c r="BX795" s="248"/>
      <c r="BY795" s="248"/>
    </row>
    <row r="796" spans="1:77" ht="12" customHeight="1" x14ac:dyDescent="0.25">
      <c r="A796" s="225"/>
      <c r="B796" s="225"/>
      <c r="C796" s="225"/>
      <c r="D796" s="381"/>
      <c r="E796" s="381"/>
      <c r="F796" s="381"/>
      <c r="G796" s="381"/>
      <c r="H796" s="381"/>
      <c r="I796" s="248"/>
      <c r="J796" s="248"/>
      <c r="K796" s="248"/>
      <c r="L796" s="248"/>
      <c r="M796" s="248"/>
      <c r="N796" s="248"/>
      <c r="O796" s="248"/>
      <c r="P796" s="248"/>
      <c r="Q796" s="248"/>
      <c r="R796" s="248"/>
      <c r="S796" s="248"/>
      <c r="T796" s="248"/>
      <c r="U796" s="248"/>
      <c r="V796" s="248"/>
      <c r="W796" s="248"/>
      <c r="X796" s="248"/>
      <c r="Y796" s="248"/>
      <c r="Z796" s="248"/>
      <c r="AA796" s="248"/>
      <c r="AB796" s="248"/>
      <c r="AC796" s="248"/>
      <c r="AD796" s="248"/>
      <c r="AE796" s="248"/>
      <c r="AF796" s="248"/>
      <c r="AG796" s="248"/>
      <c r="AH796" s="248"/>
      <c r="AI796" s="248"/>
      <c r="AJ796" s="248"/>
      <c r="AK796" s="248"/>
      <c r="AL796" s="248"/>
      <c r="AM796" s="248"/>
      <c r="AN796" s="248"/>
      <c r="AO796" s="248"/>
      <c r="AP796" s="248"/>
      <c r="AQ796" s="248"/>
      <c r="AR796" s="248"/>
      <c r="AS796" s="248"/>
      <c r="AT796" s="248"/>
      <c r="AU796" s="248"/>
      <c r="AV796" s="248"/>
      <c r="AW796" s="248"/>
      <c r="AX796" s="248"/>
      <c r="AY796" s="248"/>
      <c r="AZ796" s="248"/>
      <c r="BA796" s="248"/>
      <c r="BB796" s="248"/>
      <c r="BC796" s="248"/>
      <c r="BD796" s="248"/>
      <c r="BE796" s="248"/>
      <c r="BF796" s="248"/>
      <c r="BG796" s="248"/>
      <c r="BH796" s="248"/>
      <c r="BI796" s="248"/>
      <c r="BJ796" s="248"/>
      <c r="BK796" s="248"/>
      <c r="BL796" s="248"/>
      <c r="BM796" s="248"/>
      <c r="BN796" s="248"/>
      <c r="BO796" s="248"/>
      <c r="BP796" s="248"/>
      <c r="BQ796" s="248"/>
      <c r="BR796" s="248"/>
      <c r="BS796" s="248"/>
      <c r="BT796" s="248"/>
      <c r="BU796" s="248"/>
      <c r="BV796" s="248"/>
      <c r="BW796" s="248"/>
      <c r="BX796" s="248"/>
      <c r="BY796" s="248"/>
    </row>
    <row r="797" spans="1:77" ht="12" customHeight="1" x14ac:dyDescent="0.25">
      <c r="A797" s="225"/>
      <c r="B797" s="225"/>
      <c r="C797" s="225"/>
      <c r="D797" s="381"/>
      <c r="E797" s="381"/>
      <c r="F797" s="381"/>
      <c r="G797" s="381"/>
      <c r="H797" s="381"/>
      <c r="I797" s="248"/>
      <c r="J797" s="248"/>
      <c r="K797" s="248"/>
      <c r="L797" s="248"/>
      <c r="M797" s="248"/>
      <c r="N797" s="248"/>
      <c r="O797" s="248"/>
      <c r="P797" s="248"/>
      <c r="Q797" s="248"/>
      <c r="R797" s="248"/>
      <c r="S797" s="248"/>
      <c r="T797" s="248"/>
      <c r="U797" s="248"/>
      <c r="V797" s="248"/>
      <c r="W797" s="248"/>
      <c r="X797" s="248"/>
      <c r="Y797" s="248"/>
      <c r="Z797" s="248"/>
      <c r="AA797" s="248"/>
      <c r="AB797" s="248"/>
      <c r="AC797" s="248"/>
      <c r="AD797" s="248"/>
      <c r="AE797" s="248"/>
      <c r="AF797" s="248"/>
      <c r="AG797" s="248"/>
      <c r="AH797" s="248"/>
      <c r="AI797" s="248"/>
      <c r="AJ797" s="248"/>
      <c r="AK797" s="248"/>
      <c r="AL797" s="248"/>
      <c r="AM797" s="248"/>
      <c r="AN797" s="248"/>
      <c r="AO797" s="248"/>
      <c r="AP797" s="248"/>
      <c r="AQ797" s="248"/>
      <c r="AR797" s="248"/>
      <c r="AS797" s="248"/>
      <c r="AT797" s="248"/>
      <c r="AU797" s="248"/>
      <c r="AV797" s="248"/>
      <c r="AW797" s="248"/>
      <c r="AX797" s="248"/>
      <c r="AY797" s="248"/>
      <c r="AZ797" s="248"/>
      <c r="BA797" s="248"/>
      <c r="BB797" s="248"/>
      <c r="BC797" s="248"/>
      <c r="BD797" s="248"/>
      <c r="BE797" s="248"/>
      <c r="BF797" s="248"/>
      <c r="BG797" s="248"/>
      <c r="BH797" s="248"/>
      <c r="BI797" s="248"/>
      <c r="BJ797" s="248"/>
      <c r="BK797" s="248"/>
      <c r="BL797" s="248"/>
      <c r="BM797" s="248"/>
      <c r="BN797" s="248"/>
      <c r="BO797" s="248"/>
      <c r="BP797" s="248"/>
      <c r="BQ797" s="248"/>
      <c r="BR797" s="248"/>
      <c r="BS797" s="248"/>
      <c r="BT797" s="248"/>
      <c r="BU797" s="248"/>
      <c r="BV797" s="248"/>
      <c r="BW797" s="248"/>
      <c r="BX797" s="248"/>
      <c r="BY797" s="248"/>
    </row>
    <row r="798" spans="1:77" ht="12" customHeight="1" x14ac:dyDescent="0.25">
      <c r="A798" s="225"/>
      <c r="B798" s="225"/>
      <c r="C798" s="225"/>
      <c r="D798" s="381"/>
      <c r="E798" s="381"/>
      <c r="F798" s="381"/>
      <c r="G798" s="381"/>
      <c r="H798" s="381"/>
      <c r="I798" s="248"/>
      <c r="J798" s="248"/>
      <c r="K798" s="248"/>
      <c r="L798" s="248"/>
      <c r="M798" s="248"/>
      <c r="N798" s="248"/>
      <c r="O798" s="248"/>
      <c r="P798" s="248"/>
      <c r="Q798" s="248"/>
      <c r="R798" s="248"/>
      <c r="S798" s="248"/>
      <c r="T798" s="248"/>
      <c r="U798" s="248"/>
      <c r="V798" s="248"/>
      <c r="W798" s="248"/>
      <c r="X798" s="248"/>
      <c r="Y798" s="248"/>
      <c r="Z798" s="248"/>
      <c r="AA798" s="248"/>
      <c r="AB798" s="248"/>
      <c r="AC798" s="248"/>
      <c r="AD798" s="248"/>
      <c r="AE798" s="248"/>
      <c r="AF798" s="248"/>
      <c r="AG798" s="248"/>
      <c r="AH798" s="248"/>
      <c r="AI798" s="248"/>
      <c r="AJ798" s="248"/>
      <c r="AK798" s="248"/>
      <c r="AL798" s="248"/>
      <c r="AM798" s="248"/>
      <c r="AN798" s="248"/>
      <c r="AO798" s="248"/>
      <c r="AP798" s="248"/>
      <c r="AQ798" s="248"/>
      <c r="AR798" s="248"/>
      <c r="AS798" s="248"/>
      <c r="AT798" s="248"/>
      <c r="AU798" s="248"/>
      <c r="AV798" s="248"/>
      <c r="AW798" s="248"/>
      <c r="AX798" s="248"/>
      <c r="AY798" s="248"/>
      <c r="AZ798" s="248"/>
      <c r="BA798" s="248"/>
      <c r="BB798" s="248"/>
      <c r="BC798" s="248"/>
      <c r="BD798" s="248"/>
      <c r="BE798" s="248"/>
      <c r="BF798" s="248"/>
      <c r="BG798" s="248"/>
      <c r="BH798" s="248"/>
      <c r="BI798" s="248"/>
      <c r="BJ798" s="248"/>
      <c r="BK798" s="248"/>
      <c r="BL798" s="248"/>
      <c r="BM798" s="248"/>
      <c r="BN798" s="248"/>
      <c r="BO798" s="248"/>
      <c r="BP798" s="248"/>
      <c r="BQ798" s="248"/>
      <c r="BR798" s="248"/>
      <c r="BS798" s="248"/>
      <c r="BT798" s="248"/>
      <c r="BU798" s="248"/>
      <c r="BV798" s="248"/>
      <c r="BW798" s="248"/>
      <c r="BX798" s="248"/>
      <c r="BY798" s="248"/>
    </row>
    <row r="799" spans="1:77" ht="12" customHeight="1" x14ac:dyDescent="0.25">
      <c r="A799" s="225"/>
      <c r="B799" s="225"/>
      <c r="C799" s="225"/>
      <c r="D799" s="381"/>
      <c r="E799" s="381"/>
      <c r="F799" s="381"/>
      <c r="G799" s="381"/>
      <c r="H799" s="381"/>
      <c r="I799" s="248"/>
      <c r="J799" s="248"/>
      <c r="K799" s="248"/>
      <c r="L799" s="248"/>
      <c r="M799" s="248"/>
      <c r="N799" s="248"/>
      <c r="O799" s="248"/>
      <c r="P799" s="248"/>
      <c r="Q799" s="248"/>
      <c r="R799" s="248"/>
      <c r="S799" s="248"/>
      <c r="T799" s="248"/>
      <c r="U799" s="248"/>
      <c r="V799" s="248"/>
      <c r="W799" s="248"/>
      <c r="X799" s="248"/>
      <c r="Y799" s="248"/>
      <c r="Z799" s="248"/>
      <c r="AA799" s="248"/>
      <c r="AB799" s="248"/>
      <c r="AC799" s="248"/>
      <c r="AD799" s="248"/>
      <c r="AE799" s="248"/>
      <c r="AF799" s="248"/>
      <c r="AG799" s="248"/>
      <c r="AH799" s="248"/>
      <c r="AI799" s="248"/>
      <c r="AJ799" s="248"/>
      <c r="AK799" s="248"/>
      <c r="AL799" s="248"/>
      <c r="AM799" s="248"/>
      <c r="AN799" s="248"/>
      <c r="AO799" s="248"/>
      <c r="AP799" s="248"/>
      <c r="AQ799" s="248"/>
      <c r="AR799" s="248"/>
      <c r="AS799" s="248"/>
      <c r="AT799" s="248"/>
      <c r="AU799" s="248"/>
      <c r="AV799" s="248"/>
      <c r="AW799" s="248"/>
      <c r="AX799" s="248"/>
      <c r="AY799" s="248"/>
      <c r="AZ799" s="248"/>
      <c r="BA799" s="248"/>
      <c r="BB799" s="248"/>
      <c r="BC799" s="248"/>
      <c r="BD799" s="248"/>
      <c r="BE799" s="248"/>
      <c r="BF799" s="248"/>
      <c r="BG799" s="248"/>
      <c r="BH799" s="248"/>
      <c r="BI799" s="248"/>
      <c r="BJ799" s="248"/>
      <c r="BK799" s="248"/>
      <c r="BL799" s="248"/>
      <c r="BM799" s="248"/>
      <c r="BN799" s="248"/>
      <c r="BO799" s="248"/>
      <c r="BP799" s="248"/>
      <c r="BQ799" s="248"/>
      <c r="BR799" s="248"/>
      <c r="BS799" s="248"/>
      <c r="BT799" s="248"/>
      <c r="BU799" s="248"/>
      <c r="BV799" s="248"/>
      <c r="BW799" s="248"/>
      <c r="BX799" s="248"/>
      <c r="BY799" s="248"/>
    </row>
    <row r="800" spans="1:77" ht="12" customHeight="1" x14ac:dyDescent="0.25">
      <c r="A800" s="225"/>
      <c r="B800" s="225"/>
      <c r="C800" s="225"/>
      <c r="D800" s="381"/>
      <c r="E800" s="381"/>
      <c r="F800" s="381"/>
      <c r="G800" s="381"/>
      <c r="H800" s="381"/>
      <c r="I800" s="248"/>
      <c r="J800" s="248"/>
      <c r="K800" s="248"/>
      <c r="L800" s="248"/>
      <c r="M800" s="248"/>
      <c r="N800" s="248"/>
      <c r="O800" s="248"/>
      <c r="P800" s="248"/>
      <c r="Q800" s="248"/>
      <c r="R800" s="248"/>
      <c r="S800" s="248"/>
      <c r="T800" s="248"/>
      <c r="U800" s="248"/>
      <c r="V800" s="248"/>
      <c r="W800" s="248"/>
      <c r="X800" s="248"/>
      <c r="Y800" s="248"/>
      <c r="Z800" s="248"/>
      <c r="AA800" s="248"/>
      <c r="AB800" s="248"/>
      <c r="AC800" s="248"/>
      <c r="AD800" s="248"/>
      <c r="AE800" s="248"/>
      <c r="AF800" s="248"/>
      <c r="AG800" s="248"/>
      <c r="AH800" s="248"/>
      <c r="AI800" s="248"/>
      <c r="AJ800" s="248"/>
      <c r="AK800" s="248"/>
      <c r="AL800" s="248"/>
      <c r="AM800" s="248"/>
      <c r="AN800" s="248"/>
      <c r="AO800" s="248"/>
      <c r="AP800" s="248"/>
      <c r="AQ800" s="248"/>
      <c r="AR800" s="248"/>
      <c r="AS800" s="248"/>
      <c r="AT800" s="248"/>
      <c r="AU800" s="248"/>
      <c r="AV800" s="248"/>
      <c r="AW800" s="248"/>
      <c r="AX800" s="248"/>
      <c r="AY800" s="248"/>
      <c r="AZ800" s="248"/>
      <c r="BA800" s="248"/>
      <c r="BB800" s="248"/>
      <c r="BC800" s="248"/>
      <c r="BD800" s="248"/>
      <c r="BE800" s="248"/>
      <c r="BF800" s="248"/>
      <c r="BG800" s="248"/>
      <c r="BH800" s="248"/>
      <c r="BI800" s="248"/>
      <c r="BJ800" s="248"/>
      <c r="BK800" s="248"/>
      <c r="BL800" s="248"/>
      <c r="BM800" s="248"/>
      <c r="BN800" s="248"/>
      <c r="BO800" s="248"/>
      <c r="BP800" s="248"/>
      <c r="BQ800" s="248"/>
      <c r="BR800" s="248"/>
      <c r="BS800" s="248"/>
      <c r="BT800" s="248"/>
      <c r="BU800" s="248"/>
      <c r="BV800" s="248"/>
      <c r="BW800" s="248"/>
      <c r="BX800" s="248"/>
      <c r="BY800" s="248"/>
    </row>
    <row r="801" spans="1:77" ht="12" customHeight="1" x14ac:dyDescent="0.25">
      <c r="A801" s="225"/>
      <c r="B801" s="225"/>
      <c r="C801" s="225"/>
      <c r="D801" s="381"/>
      <c r="E801" s="381"/>
      <c r="F801" s="381"/>
      <c r="G801" s="381"/>
      <c r="H801" s="381"/>
      <c r="I801" s="248"/>
      <c r="J801" s="248"/>
      <c r="K801" s="248"/>
      <c r="L801" s="248"/>
      <c r="M801" s="248"/>
      <c r="N801" s="248"/>
      <c r="O801" s="248"/>
      <c r="P801" s="248"/>
      <c r="Q801" s="248"/>
      <c r="R801" s="248"/>
      <c r="S801" s="248"/>
      <c r="T801" s="248"/>
      <c r="U801" s="248"/>
      <c r="V801" s="248"/>
      <c r="W801" s="248"/>
      <c r="X801" s="248"/>
      <c r="Y801" s="248"/>
      <c r="Z801" s="248"/>
      <c r="AA801" s="248"/>
      <c r="AB801" s="248"/>
      <c r="AC801" s="248"/>
      <c r="AD801" s="248"/>
      <c r="AE801" s="248"/>
      <c r="AF801" s="248"/>
      <c r="AG801" s="248"/>
      <c r="AH801" s="248"/>
      <c r="AI801" s="248"/>
      <c r="AJ801" s="248"/>
      <c r="AK801" s="248"/>
      <c r="AL801" s="248"/>
      <c r="AM801" s="248"/>
      <c r="AN801" s="248"/>
      <c r="AO801" s="248"/>
      <c r="AP801" s="248"/>
      <c r="AQ801" s="248"/>
      <c r="AR801" s="248"/>
      <c r="AS801" s="248"/>
      <c r="AT801" s="248"/>
      <c r="AU801" s="248"/>
      <c r="AV801" s="248"/>
      <c r="AW801" s="248"/>
      <c r="AX801" s="248"/>
      <c r="AY801" s="248"/>
      <c r="AZ801" s="248"/>
      <c r="BA801" s="248"/>
      <c r="BB801" s="248"/>
      <c r="BC801" s="248"/>
      <c r="BD801" s="248"/>
      <c r="BE801" s="248"/>
      <c r="BF801" s="248"/>
      <c r="BG801" s="248"/>
      <c r="BH801" s="248"/>
      <c r="BI801" s="248"/>
      <c r="BJ801" s="248"/>
      <c r="BK801" s="248"/>
      <c r="BL801" s="248"/>
      <c r="BM801" s="248"/>
      <c r="BN801" s="248"/>
      <c r="BO801" s="248"/>
      <c r="BP801" s="248"/>
      <c r="BQ801" s="248"/>
      <c r="BR801" s="248"/>
      <c r="BS801" s="248"/>
      <c r="BT801" s="248"/>
      <c r="BU801" s="248"/>
      <c r="BV801" s="248"/>
      <c r="BW801" s="248"/>
      <c r="BX801" s="248"/>
      <c r="BY801" s="248"/>
    </row>
    <row r="802" spans="1:77" ht="12" customHeight="1" x14ac:dyDescent="0.25">
      <c r="A802" s="225"/>
      <c r="B802" s="225"/>
      <c r="C802" s="225"/>
      <c r="D802" s="381"/>
      <c r="E802" s="381"/>
      <c r="F802" s="381"/>
      <c r="G802" s="381"/>
      <c r="H802" s="381"/>
      <c r="I802" s="248"/>
      <c r="J802" s="248"/>
      <c r="K802" s="248"/>
      <c r="L802" s="248"/>
      <c r="M802" s="248"/>
      <c r="N802" s="248"/>
      <c r="O802" s="248"/>
      <c r="P802" s="248"/>
      <c r="Q802" s="248"/>
      <c r="R802" s="248"/>
      <c r="S802" s="248"/>
      <c r="T802" s="248"/>
      <c r="U802" s="248"/>
      <c r="V802" s="248"/>
      <c r="W802" s="248"/>
      <c r="X802" s="248"/>
      <c r="Y802" s="248"/>
      <c r="Z802" s="248"/>
      <c r="AA802" s="248"/>
      <c r="AB802" s="248"/>
      <c r="AC802" s="248"/>
      <c r="AD802" s="248"/>
      <c r="AE802" s="248"/>
      <c r="AF802" s="248"/>
      <c r="AG802" s="248"/>
      <c r="AH802" s="248"/>
      <c r="AI802" s="248"/>
      <c r="AJ802" s="248"/>
      <c r="AK802" s="248"/>
      <c r="AL802" s="248"/>
      <c r="AM802" s="248"/>
      <c r="AN802" s="248"/>
      <c r="AO802" s="248"/>
      <c r="AP802" s="248"/>
      <c r="AQ802" s="248"/>
      <c r="AR802" s="248"/>
      <c r="AS802" s="248"/>
      <c r="AT802" s="248"/>
      <c r="AU802" s="248"/>
      <c r="AV802" s="248"/>
      <c r="AW802" s="248"/>
      <c r="AX802" s="248"/>
      <c r="AY802" s="248"/>
      <c r="AZ802" s="248"/>
      <c r="BA802" s="248"/>
      <c r="BB802" s="248"/>
      <c r="BC802" s="248"/>
      <c r="BD802" s="248"/>
      <c r="BE802" s="248"/>
      <c r="BF802" s="248"/>
      <c r="BG802" s="248"/>
      <c r="BH802" s="248"/>
      <c r="BI802" s="248"/>
      <c r="BJ802" s="248"/>
      <c r="BK802" s="248"/>
      <c r="BL802" s="248"/>
      <c r="BM802" s="248"/>
      <c r="BN802" s="248"/>
      <c r="BO802" s="248"/>
      <c r="BP802" s="248"/>
      <c r="BQ802" s="248"/>
      <c r="BR802" s="248"/>
      <c r="BS802" s="248"/>
      <c r="BT802" s="248"/>
      <c r="BU802" s="248"/>
      <c r="BV802" s="248"/>
      <c r="BW802" s="248"/>
      <c r="BX802" s="248"/>
      <c r="BY802" s="248"/>
    </row>
    <row r="803" spans="1:77" ht="12" customHeight="1" x14ac:dyDescent="0.25">
      <c r="A803" s="225"/>
      <c r="B803" s="225"/>
      <c r="C803" s="225"/>
      <c r="D803" s="381"/>
      <c r="E803" s="381"/>
      <c r="F803" s="381"/>
      <c r="G803" s="381"/>
      <c r="H803" s="381"/>
      <c r="I803" s="248"/>
      <c r="J803" s="248"/>
      <c r="K803" s="248"/>
      <c r="L803" s="248"/>
      <c r="M803" s="248"/>
      <c r="N803" s="248"/>
      <c r="O803" s="248"/>
      <c r="P803" s="248"/>
      <c r="Q803" s="248"/>
      <c r="R803" s="248"/>
      <c r="S803" s="248"/>
      <c r="T803" s="248"/>
      <c r="U803" s="248"/>
      <c r="V803" s="248"/>
      <c r="W803" s="248"/>
      <c r="X803" s="248"/>
      <c r="Y803" s="248"/>
      <c r="Z803" s="248"/>
      <c r="AA803" s="248"/>
      <c r="AB803" s="248"/>
      <c r="AC803" s="248"/>
      <c r="AD803" s="248"/>
      <c r="AE803" s="248"/>
      <c r="AF803" s="248"/>
      <c r="AG803" s="248"/>
      <c r="AH803" s="248"/>
      <c r="AI803" s="248"/>
      <c r="AJ803" s="248"/>
      <c r="AK803" s="248"/>
      <c r="AL803" s="248"/>
      <c r="AM803" s="248"/>
      <c r="AN803" s="248"/>
      <c r="AO803" s="248"/>
      <c r="AP803" s="248"/>
      <c r="AQ803" s="248"/>
      <c r="AR803" s="248"/>
      <c r="AS803" s="248"/>
      <c r="AT803" s="248"/>
      <c r="AU803" s="248"/>
      <c r="AV803" s="248"/>
      <c r="AW803" s="248"/>
      <c r="AX803" s="248"/>
      <c r="AY803" s="248"/>
      <c r="AZ803" s="248"/>
      <c r="BA803" s="248"/>
      <c r="BB803" s="248"/>
      <c r="BC803" s="248"/>
      <c r="BD803" s="248"/>
      <c r="BE803" s="248"/>
      <c r="BF803" s="248"/>
      <c r="BG803" s="248"/>
      <c r="BH803" s="248"/>
      <c r="BI803" s="248"/>
      <c r="BJ803" s="248"/>
      <c r="BK803" s="248"/>
      <c r="BL803" s="248"/>
      <c r="BM803" s="248"/>
      <c r="BN803" s="248"/>
      <c r="BO803" s="248"/>
      <c r="BP803" s="248"/>
      <c r="BQ803" s="248"/>
      <c r="BR803" s="248"/>
      <c r="BS803" s="248"/>
      <c r="BT803" s="248"/>
      <c r="BU803" s="248"/>
      <c r="BV803" s="248"/>
      <c r="BW803" s="248"/>
      <c r="BX803" s="248"/>
      <c r="BY803" s="248"/>
    </row>
    <row r="804" spans="1:77" ht="12" customHeight="1" x14ac:dyDescent="0.25">
      <c r="A804" s="225"/>
      <c r="B804" s="225"/>
      <c r="C804" s="225"/>
      <c r="D804" s="381"/>
      <c r="E804" s="381"/>
      <c r="F804" s="381"/>
      <c r="G804" s="381"/>
      <c r="H804" s="381"/>
      <c r="I804" s="248"/>
      <c r="J804" s="248"/>
      <c r="K804" s="248"/>
      <c r="L804" s="248"/>
      <c r="M804" s="248"/>
      <c r="N804" s="248"/>
      <c r="O804" s="248"/>
      <c r="P804" s="248"/>
      <c r="Q804" s="248"/>
      <c r="R804" s="248"/>
      <c r="S804" s="248"/>
      <c r="T804" s="248"/>
      <c r="U804" s="248"/>
      <c r="V804" s="248"/>
      <c r="W804" s="248"/>
      <c r="X804" s="248"/>
      <c r="Y804" s="248"/>
      <c r="Z804" s="248"/>
      <c r="AA804" s="248"/>
      <c r="AB804" s="248"/>
      <c r="AC804" s="248"/>
      <c r="AD804" s="248"/>
      <c r="AE804" s="248"/>
      <c r="AF804" s="248"/>
      <c r="AG804" s="248"/>
      <c r="AH804" s="248"/>
      <c r="AI804" s="248"/>
      <c r="AJ804" s="248"/>
      <c r="AK804" s="248"/>
      <c r="AL804" s="248"/>
      <c r="AM804" s="248"/>
      <c r="AN804" s="248"/>
      <c r="AO804" s="248"/>
      <c r="AP804" s="248"/>
      <c r="AQ804" s="248"/>
      <c r="AR804" s="248"/>
      <c r="AS804" s="248"/>
      <c r="AT804" s="248"/>
      <c r="AU804" s="248"/>
      <c r="AV804" s="248"/>
      <c r="AW804" s="248"/>
      <c r="AX804" s="248"/>
      <c r="AY804" s="248"/>
      <c r="AZ804" s="248"/>
      <c r="BA804" s="248"/>
      <c r="BB804" s="248"/>
      <c r="BC804" s="248"/>
      <c r="BD804" s="248"/>
      <c r="BE804" s="248"/>
      <c r="BF804" s="248"/>
      <c r="BG804" s="248"/>
      <c r="BH804" s="248"/>
      <c r="BI804" s="248"/>
      <c r="BJ804" s="248"/>
      <c r="BK804" s="248"/>
      <c r="BL804" s="248"/>
      <c r="BM804" s="248"/>
      <c r="BN804" s="248"/>
      <c r="BO804" s="248"/>
      <c r="BP804" s="248"/>
      <c r="BQ804" s="248"/>
      <c r="BR804" s="248"/>
      <c r="BS804" s="248"/>
      <c r="BT804" s="248"/>
      <c r="BU804" s="248"/>
      <c r="BV804" s="248"/>
      <c r="BW804" s="248"/>
      <c r="BX804" s="248"/>
      <c r="BY804" s="248"/>
    </row>
    <row r="805" spans="1:77" ht="12" customHeight="1" x14ac:dyDescent="0.25">
      <c r="A805" s="225"/>
      <c r="B805" s="225"/>
      <c r="C805" s="225"/>
      <c r="D805" s="381"/>
      <c r="E805" s="381"/>
      <c r="F805" s="381"/>
      <c r="G805" s="381"/>
      <c r="H805" s="381"/>
      <c r="I805" s="248"/>
      <c r="J805" s="248"/>
      <c r="K805" s="248"/>
      <c r="L805" s="248"/>
      <c r="M805" s="248"/>
      <c r="N805" s="248"/>
      <c r="O805" s="248"/>
      <c r="P805" s="248"/>
      <c r="Q805" s="248"/>
      <c r="R805" s="248"/>
      <c r="S805" s="248"/>
      <c r="T805" s="248"/>
      <c r="U805" s="248"/>
      <c r="V805" s="248"/>
      <c r="W805" s="248"/>
      <c r="X805" s="248"/>
      <c r="Y805" s="248"/>
      <c r="Z805" s="248"/>
      <c r="AA805" s="248"/>
      <c r="AB805" s="248"/>
      <c r="AC805" s="248"/>
      <c r="AD805" s="248"/>
      <c r="AE805" s="248"/>
      <c r="AF805" s="248"/>
      <c r="AG805" s="248"/>
      <c r="AH805" s="248"/>
      <c r="AI805" s="248"/>
      <c r="AJ805" s="248"/>
      <c r="AK805" s="248"/>
      <c r="AL805" s="248"/>
      <c r="AM805" s="248"/>
      <c r="AN805" s="248"/>
      <c r="AO805" s="248"/>
      <c r="AP805" s="248"/>
      <c r="AQ805" s="248"/>
      <c r="AR805" s="248"/>
      <c r="AS805" s="248"/>
      <c r="AT805" s="248"/>
      <c r="AU805" s="248"/>
      <c r="AV805" s="248"/>
      <c r="AW805" s="248"/>
      <c r="AX805" s="248"/>
      <c r="AY805" s="248"/>
      <c r="AZ805" s="248"/>
      <c r="BA805" s="248"/>
      <c r="BB805" s="248"/>
      <c r="BC805" s="248"/>
      <c r="BD805" s="248"/>
      <c r="BE805" s="248"/>
      <c r="BF805" s="248"/>
      <c r="BG805" s="248"/>
      <c r="BH805" s="248"/>
      <c r="BI805" s="248"/>
      <c r="BJ805" s="248"/>
      <c r="BK805" s="248"/>
      <c r="BL805" s="248"/>
      <c r="BM805" s="248"/>
      <c r="BN805" s="248"/>
      <c r="BO805" s="248"/>
      <c r="BP805" s="248"/>
      <c r="BQ805" s="248"/>
      <c r="BR805" s="248"/>
      <c r="BS805" s="248"/>
      <c r="BT805" s="248"/>
      <c r="BU805" s="248"/>
      <c r="BV805" s="248"/>
      <c r="BW805" s="248"/>
      <c r="BX805" s="248"/>
      <c r="BY805" s="248"/>
    </row>
    <row r="806" spans="1:77" ht="12" customHeight="1" x14ac:dyDescent="0.25">
      <c r="A806" s="225"/>
      <c r="B806" s="225"/>
      <c r="C806" s="225"/>
      <c r="D806" s="381"/>
      <c r="E806" s="381"/>
      <c r="F806" s="381"/>
      <c r="G806" s="381"/>
      <c r="H806" s="381"/>
      <c r="I806" s="248"/>
      <c r="J806" s="248"/>
      <c r="K806" s="248"/>
      <c r="L806" s="248"/>
      <c r="M806" s="248"/>
      <c r="N806" s="248"/>
      <c r="O806" s="248"/>
      <c r="P806" s="248"/>
      <c r="Q806" s="248"/>
      <c r="R806" s="248"/>
      <c r="S806" s="248"/>
      <c r="T806" s="248"/>
      <c r="U806" s="248"/>
      <c r="V806" s="248"/>
      <c r="W806" s="248"/>
      <c r="X806" s="248"/>
      <c r="Y806" s="248"/>
      <c r="Z806" s="248"/>
      <c r="AA806" s="248"/>
      <c r="AB806" s="248"/>
      <c r="AC806" s="248"/>
      <c r="AD806" s="248"/>
      <c r="AE806" s="248"/>
      <c r="AF806" s="248"/>
      <c r="AG806" s="248"/>
      <c r="AH806" s="248"/>
      <c r="AI806" s="248"/>
      <c r="AJ806" s="248"/>
      <c r="AK806" s="248"/>
      <c r="AL806" s="248"/>
      <c r="AM806" s="248"/>
      <c r="AN806" s="248"/>
      <c r="AO806" s="248"/>
      <c r="AP806" s="248"/>
      <c r="AQ806" s="248"/>
      <c r="AR806" s="248"/>
      <c r="AS806" s="248"/>
      <c r="AT806" s="248"/>
      <c r="AU806" s="248"/>
      <c r="AV806" s="248"/>
      <c r="AW806" s="248"/>
      <c r="AX806" s="248"/>
      <c r="AY806" s="248"/>
      <c r="AZ806" s="248"/>
      <c r="BA806" s="248"/>
      <c r="BB806" s="248"/>
      <c r="BC806" s="248"/>
      <c r="BD806" s="248"/>
      <c r="BE806" s="248"/>
      <c r="BF806" s="248"/>
      <c r="BG806" s="248"/>
      <c r="BH806" s="248"/>
      <c r="BI806" s="248"/>
      <c r="BJ806" s="248"/>
      <c r="BK806" s="248"/>
      <c r="BL806" s="248"/>
      <c r="BM806" s="248"/>
      <c r="BN806" s="248"/>
      <c r="BO806" s="248"/>
      <c r="BP806" s="248"/>
      <c r="BQ806" s="248"/>
      <c r="BR806" s="248"/>
      <c r="BS806" s="248"/>
      <c r="BT806" s="248"/>
      <c r="BU806" s="248"/>
      <c r="BV806" s="248"/>
      <c r="BW806" s="248"/>
      <c r="BX806" s="248"/>
      <c r="BY806" s="248"/>
    </row>
    <row r="807" spans="1:77" ht="12" customHeight="1" x14ac:dyDescent="0.25">
      <c r="A807" s="225"/>
      <c r="B807" s="225"/>
      <c r="C807" s="225"/>
      <c r="D807" s="381"/>
      <c r="E807" s="381"/>
      <c r="F807" s="381"/>
      <c r="G807" s="381"/>
      <c r="H807" s="381"/>
      <c r="I807" s="248"/>
      <c r="J807" s="248"/>
      <c r="K807" s="248"/>
      <c r="L807" s="248"/>
      <c r="M807" s="248"/>
      <c r="N807" s="248"/>
      <c r="O807" s="248"/>
      <c r="P807" s="248"/>
      <c r="Q807" s="248"/>
      <c r="R807" s="248"/>
      <c r="S807" s="248"/>
      <c r="T807" s="248"/>
      <c r="U807" s="248"/>
      <c r="V807" s="248"/>
      <c r="W807" s="248"/>
      <c r="X807" s="248"/>
      <c r="Y807" s="248"/>
      <c r="Z807" s="248"/>
      <c r="AA807" s="248"/>
      <c r="AB807" s="248"/>
      <c r="AC807" s="248"/>
      <c r="AD807" s="248"/>
      <c r="AE807" s="248"/>
      <c r="AF807" s="248"/>
      <c r="AG807" s="248"/>
      <c r="AH807" s="248"/>
      <c r="AI807" s="248"/>
      <c r="AJ807" s="248"/>
      <c r="AK807" s="248"/>
      <c r="AL807" s="248"/>
      <c r="AM807" s="248"/>
      <c r="AN807" s="248"/>
      <c r="AO807" s="248"/>
      <c r="AP807" s="248"/>
      <c r="AQ807" s="248"/>
      <c r="AR807" s="248"/>
      <c r="AS807" s="248"/>
      <c r="AT807" s="248"/>
      <c r="AU807" s="248"/>
      <c r="AV807" s="248"/>
      <c r="AW807" s="248"/>
      <c r="AX807" s="248"/>
      <c r="AY807" s="248"/>
      <c r="AZ807" s="248"/>
      <c r="BA807" s="248"/>
      <c r="BB807" s="248"/>
      <c r="BC807" s="248"/>
      <c r="BD807" s="248"/>
      <c r="BE807" s="248"/>
      <c r="BF807" s="248"/>
      <c r="BG807" s="248"/>
      <c r="BH807" s="248"/>
      <c r="BI807" s="248"/>
      <c r="BJ807" s="248"/>
      <c r="BK807" s="248"/>
      <c r="BL807" s="248"/>
      <c r="BM807" s="248"/>
      <c r="BN807" s="248"/>
      <c r="BO807" s="248"/>
      <c r="BP807" s="248"/>
      <c r="BQ807" s="248"/>
      <c r="BR807" s="248"/>
      <c r="BS807" s="248"/>
      <c r="BT807" s="248"/>
      <c r="BU807" s="248"/>
      <c r="BV807" s="248"/>
      <c r="BW807" s="248"/>
      <c r="BX807" s="248"/>
      <c r="BY807" s="248"/>
    </row>
    <row r="808" spans="1:77" ht="12" customHeight="1" x14ac:dyDescent="0.25">
      <c r="A808" s="225"/>
      <c r="B808" s="225"/>
      <c r="C808" s="225"/>
      <c r="D808" s="381"/>
      <c r="E808" s="381"/>
      <c r="F808" s="381"/>
      <c r="G808" s="381"/>
      <c r="H808" s="381"/>
      <c r="I808" s="248"/>
      <c r="J808" s="248"/>
      <c r="K808" s="248"/>
      <c r="L808" s="248"/>
      <c r="M808" s="248"/>
      <c r="N808" s="248"/>
      <c r="O808" s="248"/>
      <c r="P808" s="248"/>
      <c r="Q808" s="248"/>
      <c r="R808" s="248"/>
      <c r="S808" s="248"/>
      <c r="T808" s="248"/>
      <c r="U808" s="248"/>
      <c r="V808" s="248"/>
      <c r="W808" s="248"/>
      <c r="X808" s="248"/>
      <c r="Y808" s="248"/>
      <c r="Z808" s="248"/>
      <c r="AA808" s="248"/>
      <c r="AB808" s="248"/>
      <c r="AC808" s="248"/>
      <c r="AD808" s="248"/>
      <c r="AE808" s="248"/>
      <c r="AF808" s="248"/>
      <c r="AG808" s="248"/>
      <c r="AH808" s="248"/>
      <c r="AI808" s="248"/>
      <c r="AJ808" s="248"/>
      <c r="AK808" s="248"/>
      <c r="AL808" s="248"/>
      <c r="AM808" s="248"/>
      <c r="AN808" s="248"/>
      <c r="AO808" s="248"/>
      <c r="AP808" s="248"/>
      <c r="AQ808" s="248"/>
      <c r="AR808" s="248"/>
      <c r="AS808" s="248"/>
      <c r="AT808" s="248"/>
      <c r="AU808" s="248"/>
      <c r="AV808" s="248"/>
      <c r="AW808" s="248"/>
      <c r="AX808" s="248"/>
      <c r="AY808" s="248"/>
      <c r="AZ808" s="248"/>
      <c r="BA808" s="248"/>
      <c r="BB808" s="248"/>
      <c r="BC808" s="248"/>
      <c r="BD808" s="248"/>
      <c r="BE808" s="248"/>
      <c r="BF808" s="248"/>
      <c r="BG808" s="248"/>
      <c r="BH808" s="248"/>
      <c r="BI808" s="248"/>
      <c r="BJ808" s="248"/>
      <c r="BK808" s="248"/>
      <c r="BL808" s="248"/>
      <c r="BM808" s="248"/>
      <c r="BN808" s="248"/>
      <c r="BO808" s="248"/>
      <c r="BP808" s="248"/>
      <c r="BQ808" s="248"/>
      <c r="BR808" s="248"/>
      <c r="BS808" s="248"/>
      <c r="BT808" s="248"/>
      <c r="BU808" s="248"/>
      <c r="BV808" s="248"/>
      <c r="BW808" s="248"/>
      <c r="BX808" s="248"/>
      <c r="BY808" s="248"/>
    </row>
    <row r="809" spans="1:77" ht="12" customHeight="1" x14ac:dyDescent="0.25">
      <c r="A809" s="225"/>
      <c r="B809" s="225"/>
      <c r="C809" s="225"/>
      <c r="D809" s="381"/>
      <c r="E809" s="381"/>
      <c r="F809" s="381"/>
      <c r="G809" s="381"/>
      <c r="H809" s="381"/>
      <c r="I809" s="248"/>
      <c r="J809" s="248"/>
      <c r="K809" s="248"/>
      <c r="L809" s="248"/>
      <c r="M809" s="248"/>
      <c r="N809" s="248"/>
      <c r="O809" s="248"/>
      <c r="P809" s="248"/>
      <c r="Q809" s="248"/>
      <c r="R809" s="248"/>
      <c r="S809" s="248"/>
      <c r="T809" s="248"/>
      <c r="U809" s="248"/>
      <c r="V809" s="248"/>
      <c r="W809" s="248"/>
      <c r="X809" s="248"/>
      <c r="Y809" s="248"/>
      <c r="Z809" s="248"/>
      <c r="AA809" s="248"/>
      <c r="AB809" s="248"/>
      <c r="AC809" s="248"/>
      <c r="AD809" s="248"/>
      <c r="AE809" s="248"/>
      <c r="AF809" s="248"/>
      <c r="AG809" s="248"/>
      <c r="AH809" s="248"/>
      <c r="AI809" s="248"/>
      <c r="AJ809" s="248"/>
      <c r="AK809" s="248"/>
      <c r="AL809" s="248"/>
      <c r="AM809" s="248"/>
      <c r="AN809" s="248"/>
      <c r="AO809" s="248"/>
      <c r="AP809" s="248"/>
      <c r="AQ809" s="248"/>
      <c r="AR809" s="248"/>
      <c r="AS809" s="248"/>
      <c r="AT809" s="248"/>
      <c r="AU809" s="248"/>
      <c r="AV809" s="248"/>
      <c r="AW809" s="248"/>
      <c r="AX809" s="248"/>
      <c r="AY809" s="248"/>
      <c r="AZ809" s="248"/>
      <c r="BA809" s="248"/>
      <c r="BB809" s="248"/>
      <c r="BC809" s="248"/>
      <c r="BD809" s="248"/>
      <c r="BE809" s="248"/>
      <c r="BF809" s="248"/>
      <c r="BG809" s="248"/>
      <c r="BH809" s="248"/>
      <c r="BI809" s="248"/>
      <c r="BJ809" s="248"/>
      <c r="BK809" s="248"/>
      <c r="BL809" s="248"/>
      <c r="BM809" s="248"/>
      <c r="BN809" s="248"/>
      <c r="BO809" s="248"/>
      <c r="BP809" s="248"/>
      <c r="BQ809" s="248"/>
      <c r="BR809" s="248"/>
      <c r="BS809" s="248"/>
      <c r="BT809" s="248"/>
      <c r="BU809" s="248"/>
      <c r="BV809" s="248"/>
      <c r="BW809" s="248"/>
      <c r="BX809" s="248"/>
      <c r="BY809" s="248"/>
    </row>
    <row r="810" spans="1:77" ht="12" customHeight="1" x14ac:dyDescent="0.25">
      <c r="A810" s="225"/>
      <c r="B810" s="225"/>
      <c r="C810" s="225"/>
      <c r="D810" s="381"/>
      <c r="E810" s="381"/>
      <c r="F810" s="381"/>
      <c r="G810" s="381"/>
      <c r="H810" s="381"/>
      <c r="I810" s="248"/>
      <c r="J810" s="248"/>
      <c r="K810" s="248"/>
      <c r="L810" s="248"/>
      <c r="M810" s="248"/>
      <c r="N810" s="248"/>
      <c r="O810" s="248"/>
      <c r="P810" s="248"/>
      <c r="Q810" s="248"/>
      <c r="R810" s="248"/>
      <c r="S810" s="248"/>
      <c r="T810" s="248"/>
      <c r="U810" s="248"/>
      <c r="V810" s="248"/>
      <c r="W810" s="248"/>
      <c r="X810" s="248"/>
      <c r="Y810" s="248"/>
      <c r="Z810" s="248"/>
      <c r="AA810" s="248"/>
      <c r="AB810" s="248"/>
      <c r="AC810" s="248"/>
      <c r="AD810" s="248"/>
      <c r="AE810" s="248"/>
      <c r="AF810" s="248"/>
      <c r="AG810" s="248"/>
      <c r="AH810" s="248"/>
      <c r="AI810" s="248"/>
      <c r="AJ810" s="248"/>
      <c r="AK810" s="248"/>
      <c r="AL810" s="248"/>
      <c r="AM810" s="248"/>
      <c r="AN810" s="248"/>
      <c r="AO810" s="248"/>
      <c r="AP810" s="248"/>
      <c r="AQ810" s="248"/>
      <c r="AR810" s="248"/>
      <c r="AS810" s="248"/>
      <c r="AT810" s="248"/>
      <c r="AU810" s="248"/>
      <c r="AV810" s="248"/>
      <c r="AW810" s="248"/>
      <c r="AX810" s="248"/>
      <c r="AY810" s="248"/>
      <c r="AZ810" s="248"/>
      <c r="BA810" s="248"/>
      <c r="BB810" s="248"/>
      <c r="BC810" s="248"/>
      <c r="BD810" s="248"/>
      <c r="BE810" s="248"/>
      <c r="BF810" s="248"/>
      <c r="BG810" s="248"/>
      <c r="BH810" s="248"/>
      <c r="BI810" s="248"/>
      <c r="BJ810" s="248"/>
      <c r="BK810" s="248"/>
      <c r="BL810" s="248"/>
      <c r="BM810" s="248"/>
      <c r="BN810" s="248"/>
      <c r="BO810" s="248"/>
      <c r="BP810" s="248"/>
      <c r="BQ810" s="248"/>
      <c r="BR810" s="248"/>
      <c r="BS810" s="248"/>
      <c r="BT810" s="248"/>
      <c r="BU810" s="248"/>
      <c r="BV810" s="248"/>
      <c r="BW810" s="248"/>
      <c r="BX810" s="248"/>
      <c r="BY810" s="248"/>
    </row>
    <row r="811" spans="1:77" ht="12" customHeight="1" x14ac:dyDescent="0.25">
      <c r="A811" s="225"/>
      <c r="B811" s="225"/>
      <c r="C811" s="225"/>
      <c r="D811" s="381"/>
      <c r="E811" s="381"/>
      <c r="F811" s="381"/>
      <c r="G811" s="381"/>
      <c r="H811" s="381"/>
      <c r="I811" s="248"/>
      <c r="J811" s="248"/>
      <c r="K811" s="248"/>
      <c r="L811" s="248"/>
      <c r="M811" s="248"/>
      <c r="N811" s="248"/>
      <c r="O811" s="248"/>
      <c r="P811" s="248"/>
      <c r="Q811" s="248"/>
      <c r="R811" s="248"/>
      <c r="S811" s="248"/>
      <c r="T811" s="248"/>
      <c r="U811" s="248"/>
      <c r="V811" s="248"/>
      <c r="W811" s="248"/>
      <c r="X811" s="248"/>
      <c r="Y811" s="248"/>
      <c r="Z811" s="248"/>
      <c r="AA811" s="248"/>
      <c r="AB811" s="248"/>
      <c r="AC811" s="248"/>
      <c r="AD811" s="248"/>
      <c r="AE811" s="248"/>
      <c r="AF811" s="248"/>
      <c r="AG811" s="248"/>
      <c r="AH811" s="248"/>
      <c r="AI811" s="248"/>
      <c r="AJ811" s="248"/>
      <c r="AK811" s="248"/>
      <c r="AL811" s="248"/>
      <c r="AM811" s="248"/>
      <c r="AN811" s="248"/>
      <c r="AO811" s="248"/>
      <c r="AP811" s="248"/>
      <c r="AQ811" s="248"/>
      <c r="AR811" s="248"/>
      <c r="AS811" s="248"/>
      <c r="AT811" s="248"/>
      <c r="AU811" s="248"/>
      <c r="AV811" s="248"/>
      <c r="AW811" s="248"/>
      <c r="AX811" s="248"/>
      <c r="AY811" s="248"/>
      <c r="AZ811" s="248"/>
      <c r="BA811" s="248"/>
      <c r="BB811" s="248"/>
      <c r="BC811" s="248"/>
      <c r="BD811" s="248"/>
      <c r="BE811" s="248"/>
      <c r="BF811" s="248"/>
      <c r="BG811" s="248"/>
      <c r="BH811" s="248"/>
      <c r="BI811" s="248"/>
      <c r="BJ811" s="248"/>
      <c r="BK811" s="248"/>
      <c r="BL811" s="248"/>
      <c r="BM811" s="248"/>
      <c r="BN811" s="248"/>
      <c r="BO811" s="248"/>
      <c r="BP811" s="248"/>
      <c r="BQ811" s="248"/>
      <c r="BR811" s="248"/>
      <c r="BS811" s="248"/>
      <c r="BT811" s="248"/>
      <c r="BU811" s="248"/>
      <c r="BV811" s="248"/>
      <c r="BW811" s="248"/>
      <c r="BX811" s="248"/>
      <c r="BY811" s="248"/>
    </row>
    <row r="812" spans="1:77" ht="12" customHeight="1" x14ac:dyDescent="0.25">
      <c r="A812" s="225"/>
      <c r="B812" s="225"/>
      <c r="C812" s="225"/>
      <c r="D812" s="381"/>
      <c r="E812" s="381"/>
      <c r="F812" s="381"/>
      <c r="G812" s="381"/>
      <c r="H812" s="381"/>
      <c r="I812" s="248"/>
      <c r="J812" s="248"/>
      <c r="K812" s="248"/>
      <c r="L812" s="248"/>
      <c r="M812" s="248"/>
      <c r="N812" s="248"/>
      <c r="O812" s="248"/>
      <c r="P812" s="248"/>
      <c r="Q812" s="248"/>
      <c r="R812" s="248"/>
      <c r="S812" s="248"/>
      <c r="T812" s="248"/>
      <c r="U812" s="248"/>
      <c r="V812" s="248"/>
      <c r="W812" s="248"/>
      <c r="X812" s="248"/>
      <c r="Y812" s="248"/>
      <c r="Z812" s="248"/>
      <c r="AA812" s="248"/>
      <c r="AB812" s="248"/>
      <c r="AC812" s="248"/>
      <c r="AD812" s="248"/>
      <c r="AE812" s="248"/>
      <c r="AF812" s="248"/>
      <c r="AG812" s="248"/>
      <c r="AH812" s="248"/>
      <c r="AI812" s="248"/>
      <c r="AJ812" s="248"/>
      <c r="AK812" s="248"/>
      <c r="AL812" s="248"/>
      <c r="AM812" s="248"/>
      <c r="AN812" s="248"/>
      <c r="AO812" s="248"/>
      <c r="AP812" s="248"/>
      <c r="AQ812" s="248"/>
      <c r="AR812" s="248"/>
      <c r="AS812" s="248"/>
      <c r="AT812" s="248"/>
      <c r="AU812" s="248"/>
      <c r="AV812" s="248"/>
      <c r="AW812" s="248"/>
      <c r="AX812" s="248"/>
      <c r="AY812" s="248"/>
      <c r="AZ812" s="248"/>
      <c r="BA812" s="248"/>
      <c r="BB812" s="248"/>
      <c r="BC812" s="248"/>
      <c r="BD812" s="248"/>
      <c r="BE812" s="248"/>
      <c r="BF812" s="248"/>
      <c r="BG812" s="248"/>
      <c r="BH812" s="248"/>
      <c r="BI812" s="248"/>
      <c r="BJ812" s="248"/>
      <c r="BK812" s="248"/>
      <c r="BL812" s="248"/>
      <c r="BM812" s="248"/>
      <c r="BN812" s="248"/>
      <c r="BO812" s="248"/>
      <c r="BP812" s="248"/>
      <c r="BQ812" s="248"/>
      <c r="BR812" s="248"/>
      <c r="BS812" s="248"/>
      <c r="BT812" s="248"/>
      <c r="BU812" s="248"/>
      <c r="BV812" s="248"/>
      <c r="BW812" s="248"/>
      <c r="BX812" s="248"/>
      <c r="BY812" s="248"/>
    </row>
    <row r="813" spans="1:77" ht="12" customHeight="1" x14ac:dyDescent="0.25">
      <c r="A813" s="225"/>
      <c r="B813" s="225"/>
      <c r="C813" s="225"/>
      <c r="D813" s="381"/>
      <c r="E813" s="381"/>
      <c r="F813" s="381"/>
      <c r="G813" s="381"/>
      <c r="H813" s="381"/>
      <c r="I813" s="248"/>
      <c r="J813" s="248"/>
      <c r="K813" s="248"/>
      <c r="L813" s="248"/>
      <c r="M813" s="248"/>
      <c r="N813" s="248"/>
      <c r="O813" s="248"/>
      <c r="P813" s="248"/>
      <c r="Q813" s="248"/>
      <c r="R813" s="248"/>
      <c r="S813" s="248"/>
      <c r="T813" s="248"/>
      <c r="U813" s="248"/>
      <c r="V813" s="248"/>
      <c r="W813" s="248"/>
      <c r="X813" s="248"/>
      <c r="Y813" s="248"/>
      <c r="Z813" s="248"/>
      <c r="AA813" s="248"/>
      <c r="AB813" s="248"/>
      <c r="AC813" s="248"/>
      <c r="AD813" s="248"/>
      <c r="AE813" s="248"/>
      <c r="AF813" s="248"/>
      <c r="AG813" s="248"/>
      <c r="AH813" s="248"/>
      <c r="AI813" s="248"/>
      <c r="AJ813" s="248"/>
      <c r="AK813" s="248"/>
      <c r="AL813" s="248"/>
      <c r="AM813" s="248"/>
      <c r="AN813" s="248"/>
      <c r="AO813" s="248"/>
      <c r="AP813" s="248"/>
      <c r="AQ813" s="248"/>
      <c r="AR813" s="248"/>
      <c r="AS813" s="248"/>
      <c r="AT813" s="248"/>
      <c r="AU813" s="248"/>
      <c r="AV813" s="248"/>
      <c r="AW813" s="248"/>
      <c r="AX813" s="248"/>
      <c r="AY813" s="248"/>
      <c r="AZ813" s="248"/>
      <c r="BA813" s="248"/>
      <c r="BB813" s="248"/>
      <c r="BC813" s="248"/>
      <c r="BD813" s="248"/>
      <c r="BE813" s="248"/>
      <c r="BF813" s="248"/>
      <c r="BG813" s="248"/>
      <c r="BH813" s="248"/>
      <c r="BI813" s="248"/>
      <c r="BJ813" s="248"/>
      <c r="BK813" s="248"/>
      <c r="BL813" s="248"/>
      <c r="BM813" s="248"/>
      <c r="BN813" s="248"/>
      <c r="BO813" s="248"/>
      <c r="BP813" s="248"/>
      <c r="BQ813" s="248"/>
      <c r="BR813" s="248"/>
      <c r="BS813" s="248"/>
      <c r="BT813" s="248"/>
      <c r="BU813" s="248"/>
      <c r="BV813" s="248"/>
      <c r="BW813" s="248"/>
      <c r="BX813" s="248"/>
      <c r="BY813" s="248"/>
    </row>
    <row r="814" spans="1:77" ht="12" customHeight="1" x14ac:dyDescent="0.25">
      <c r="A814" s="225"/>
      <c r="B814" s="225"/>
      <c r="C814" s="225"/>
      <c r="D814" s="381"/>
      <c r="E814" s="381"/>
      <c r="F814" s="381"/>
      <c r="G814" s="381"/>
      <c r="H814" s="381"/>
      <c r="I814" s="248"/>
      <c r="J814" s="248"/>
      <c r="K814" s="248"/>
      <c r="L814" s="248"/>
      <c r="M814" s="248"/>
      <c r="N814" s="248"/>
      <c r="O814" s="248"/>
      <c r="P814" s="248"/>
      <c r="Q814" s="248"/>
      <c r="R814" s="248"/>
      <c r="S814" s="248"/>
      <c r="T814" s="248"/>
      <c r="U814" s="248"/>
      <c r="V814" s="248"/>
      <c r="W814" s="248"/>
      <c r="X814" s="248"/>
      <c r="Y814" s="248"/>
      <c r="Z814" s="248"/>
      <c r="AA814" s="248"/>
      <c r="AB814" s="248"/>
      <c r="AC814" s="248"/>
      <c r="AD814" s="248"/>
      <c r="AE814" s="248"/>
      <c r="AF814" s="248"/>
      <c r="AG814" s="248"/>
      <c r="AH814" s="248"/>
      <c r="AI814" s="248"/>
      <c r="AJ814" s="248"/>
      <c r="AK814" s="248"/>
      <c r="AL814" s="248"/>
      <c r="AM814" s="248"/>
      <c r="AN814" s="248"/>
      <c r="AO814" s="248"/>
      <c r="AP814" s="248"/>
      <c r="AQ814" s="248"/>
      <c r="AR814" s="248"/>
      <c r="AS814" s="248"/>
      <c r="AT814" s="248"/>
      <c r="AU814" s="248"/>
      <c r="AV814" s="248"/>
      <c r="AW814" s="248"/>
      <c r="AX814" s="248"/>
      <c r="AY814" s="248"/>
      <c r="AZ814" s="248"/>
      <c r="BA814" s="248"/>
      <c r="BB814" s="248"/>
      <c r="BC814" s="248"/>
      <c r="BD814" s="248"/>
      <c r="BE814" s="248"/>
      <c r="BF814" s="248"/>
      <c r="BG814" s="248"/>
      <c r="BH814" s="248"/>
      <c r="BI814" s="248"/>
      <c r="BJ814" s="248"/>
      <c r="BK814" s="248"/>
      <c r="BL814" s="248"/>
      <c r="BM814" s="248"/>
      <c r="BN814" s="248"/>
      <c r="BO814" s="248"/>
      <c r="BP814" s="248"/>
      <c r="BQ814" s="248"/>
      <c r="BR814" s="248"/>
      <c r="BS814" s="248"/>
      <c r="BT814" s="248"/>
      <c r="BU814" s="248"/>
      <c r="BV814" s="248"/>
      <c r="BW814" s="248"/>
      <c r="BX814" s="248"/>
      <c r="BY814" s="248"/>
    </row>
    <row r="815" spans="1:77" ht="12" customHeight="1" x14ac:dyDescent="0.25">
      <c r="A815" s="225"/>
      <c r="B815" s="225"/>
      <c r="C815" s="225"/>
      <c r="D815" s="381"/>
      <c r="E815" s="381"/>
      <c r="F815" s="381"/>
      <c r="G815" s="381"/>
      <c r="H815" s="381"/>
      <c r="I815" s="248"/>
      <c r="J815" s="248"/>
      <c r="K815" s="248"/>
      <c r="L815" s="248"/>
      <c r="M815" s="248"/>
      <c r="N815" s="248"/>
      <c r="O815" s="248"/>
      <c r="P815" s="248"/>
      <c r="Q815" s="248"/>
      <c r="R815" s="248"/>
      <c r="S815" s="248"/>
      <c r="T815" s="248"/>
      <c r="U815" s="248"/>
      <c r="V815" s="248"/>
      <c r="W815" s="248"/>
      <c r="X815" s="248"/>
      <c r="Y815" s="248"/>
      <c r="Z815" s="248"/>
      <c r="AA815" s="248"/>
      <c r="AB815" s="248"/>
      <c r="AC815" s="248"/>
      <c r="AD815" s="248"/>
      <c r="AE815" s="248"/>
      <c r="AF815" s="248"/>
      <c r="AG815" s="248"/>
      <c r="AH815" s="248"/>
      <c r="AI815" s="248"/>
      <c r="AJ815" s="248"/>
      <c r="AK815" s="248"/>
      <c r="AL815" s="248"/>
      <c r="AM815" s="248"/>
      <c r="AN815" s="248"/>
      <c r="AO815" s="248"/>
      <c r="AP815" s="248"/>
      <c r="AQ815" s="248"/>
      <c r="AR815" s="248"/>
      <c r="AS815" s="248"/>
      <c r="AT815" s="248"/>
      <c r="AU815" s="248"/>
      <c r="AV815" s="248"/>
      <c r="AW815" s="248"/>
      <c r="AX815" s="248"/>
      <c r="AY815" s="248"/>
      <c r="AZ815" s="248"/>
      <c r="BA815" s="248"/>
      <c r="BB815" s="248"/>
      <c r="BC815" s="248"/>
      <c r="BD815" s="248"/>
      <c r="BE815" s="248"/>
      <c r="BF815" s="248"/>
      <c r="BG815" s="248"/>
      <c r="BH815" s="248"/>
      <c r="BI815" s="248"/>
      <c r="BJ815" s="248"/>
      <c r="BK815" s="248"/>
      <c r="BL815" s="248"/>
      <c r="BM815" s="248"/>
      <c r="BN815" s="248"/>
      <c r="BO815" s="248"/>
      <c r="BP815" s="248"/>
      <c r="BQ815" s="248"/>
      <c r="BR815" s="248"/>
      <c r="BS815" s="248"/>
      <c r="BT815" s="248"/>
      <c r="BU815" s="248"/>
      <c r="BV815" s="248"/>
      <c r="BW815" s="248"/>
      <c r="BX815" s="248"/>
      <c r="BY815" s="248"/>
    </row>
    <row r="816" spans="1:77" ht="12" customHeight="1" x14ac:dyDescent="0.25">
      <c r="A816" s="225"/>
      <c r="B816" s="225"/>
      <c r="C816" s="225"/>
      <c r="D816" s="381"/>
      <c r="E816" s="381"/>
      <c r="F816" s="381"/>
      <c r="G816" s="381"/>
      <c r="H816" s="381"/>
      <c r="I816" s="248"/>
      <c r="J816" s="248"/>
      <c r="K816" s="248"/>
      <c r="L816" s="248"/>
      <c r="M816" s="248"/>
      <c r="N816" s="248"/>
      <c r="O816" s="248"/>
      <c r="P816" s="248"/>
      <c r="Q816" s="248"/>
      <c r="R816" s="248"/>
      <c r="S816" s="248"/>
      <c r="T816" s="248"/>
      <c r="U816" s="248"/>
      <c r="V816" s="248"/>
      <c r="W816" s="248"/>
      <c r="X816" s="248"/>
      <c r="Y816" s="248"/>
      <c r="Z816" s="248"/>
      <c r="AA816" s="248"/>
      <c r="AB816" s="248"/>
      <c r="AC816" s="248"/>
      <c r="AD816" s="248"/>
      <c r="AE816" s="248"/>
      <c r="AF816" s="248"/>
      <c r="AG816" s="248"/>
      <c r="AH816" s="248"/>
      <c r="AI816" s="248"/>
      <c r="AJ816" s="248"/>
      <c r="AK816" s="248"/>
      <c r="AL816" s="248"/>
      <c r="AM816" s="248"/>
      <c r="AN816" s="248"/>
      <c r="AO816" s="248"/>
      <c r="AP816" s="248"/>
      <c r="AQ816" s="248"/>
      <c r="AR816" s="248"/>
      <c r="AS816" s="248"/>
      <c r="AT816" s="248"/>
      <c r="AU816" s="248"/>
      <c r="AV816" s="248"/>
      <c r="AW816" s="248"/>
      <c r="AX816" s="248"/>
      <c r="AY816" s="248"/>
      <c r="AZ816" s="248"/>
      <c r="BA816" s="248"/>
      <c r="BB816" s="248"/>
      <c r="BC816" s="248"/>
      <c r="BD816" s="248"/>
      <c r="BE816" s="248"/>
      <c r="BF816" s="248"/>
      <c r="BG816" s="248"/>
      <c r="BH816" s="248"/>
      <c r="BI816" s="248"/>
      <c r="BJ816" s="248"/>
      <c r="BK816" s="248"/>
      <c r="BL816" s="248"/>
      <c r="BM816" s="248"/>
      <c r="BN816" s="248"/>
      <c r="BO816" s="248"/>
      <c r="BP816" s="248"/>
      <c r="BQ816" s="248"/>
      <c r="BR816" s="248"/>
      <c r="BS816" s="248"/>
      <c r="BT816" s="248"/>
      <c r="BU816" s="248"/>
      <c r="BV816" s="248"/>
      <c r="BW816" s="248"/>
      <c r="BX816" s="248"/>
      <c r="BY816" s="248"/>
    </row>
    <row r="817" spans="1:77" ht="12" customHeight="1" x14ac:dyDescent="0.25">
      <c r="A817" s="225"/>
      <c r="B817" s="225"/>
      <c r="C817" s="225"/>
      <c r="D817" s="381"/>
      <c r="E817" s="381"/>
      <c r="F817" s="381"/>
      <c r="G817" s="381"/>
      <c r="H817" s="381"/>
      <c r="I817" s="248"/>
      <c r="J817" s="248"/>
      <c r="K817" s="248"/>
      <c r="L817" s="248"/>
      <c r="M817" s="248"/>
      <c r="N817" s="248"/>
      <c r="O817" s="248"/>
      <c r="P817" s="248"/>
      <c r="Q817" s="248"/>
      <c r="R817" s="248"/>
      <c r="S817" s="248"/>
      <c r="T817" s="248"/>
      <c r="U817" s="248"/>
      <c r="V817" s="248"/>
      <c r="W817" s="248"/>
      <c r="X817" s="248"/>
      <c r="Y817" s="248"/>
      <c r="Z817" s="248"/>
      <c r="AA817" s="248"/>
      <c r="AB817" s="248"/>
      <c r="AC817" s="248"/>
      <c r="AD817" s="248"/>
      <c r="AE817" s="248"/>
      <c r="AF817" s="248"/>
      <c r="AG817" s="248"/>
      <c r="AH817" s="248"/>
      <c r="AI817" s="248"/>
      <c r="AJ817" s="248"/>
      <c r="AK817" s="248"/>
      <c r="AL817" s="248"/>
      <c r="AM817" s="248"/>
      <c r="AN817" s="248"/>
      <c r="AO817" s="248"/>
      <c r="AP817" s="248"/>
      <c r="AQ817" s="248"/>
      <c r="AR817" s="248"/>
      <c r="AS817" s="248"/>
      <c r="AT817" s="248"/>
      <c r="AU817" s="248"/>
      <c r="AV817" s="248"/>
      <c r="AW817" s="248"/>
      <c r="AX817" s="248"/>
      <c r="AY817" s="248"/>
      <c r="AZ817" s="248"/>
      <c r="BA817" s="248"/>
      <c r="BB817" s="248"/>
      <c r="BC817" s="248"/>
      <c r="BD817" s="248"/>
      <c r="BE817" s="248"/>
      <c r="BF817" s="248"/>
      <c r="BG817" s="248"/>
      <c r="BH817" s="248"/>
      <c r="BI817" s="248"/>
      <c r="BJ817" s="248"/>
      <c r="BK817" s="248"/>
      <c r="BL817" s="248"/>
      <c r="BM817" s="248"/>
      <c r="BN817" s="248"/>
      <c r="BO817" s="248"/>
      <c r="BP817" s="248"/>
      <c r="BQ817" s="248"/>
      <c r="BR817" s="248"/>
      <c r="BS817" s="248"/>
      <c r="BT817" s="248"/>
      <c r="BU817" s="248"/>
      <c r="BV817" s="248"/>
      <c r="BW817" s="248"/>
      <c r="BX817" s="248"/>
      <c r="BY817" s="248"/>
    </row>
    <row r="818" spans="1:77" ht="12" customHeight="1" x14ac:dyDescent="0.25">
      <c r="A818" s="225"/>
      <c r="B818" s="225"/>
      <c r="C818" s="225"/>
      <c r="D818" s="381"/>
      <c r="E818" s="381"/>
      <c r="F818" s="381"/>
      <c r="G818" s="381"/>
      <c r="H818" s="381"/>
      <c r="I818" s="248"/>
      <c r="J818" s="248"/>
      <c r="K818" s="248"/>
      <c r="L818" s="248"/>
      <c r="M818" s="248"/>
      <c r="N818" s="248"/>
      <c r="O818" s="248"/>
      <c r="P818" s="248"/>
      <c r="Q818" s="248"/>
      <c r="R818" s="248"/>
      <c r="S818" s="248"/>
      <c r="T818" s="248"/>
      <c r="U818" s="248"/>
      <c r="V818" s="248"/>
      <c r="W818" s="248"/>
      <c r="X818" s="248"/>
      <c r="Y818" s="248"/>
      <c r="Z818" s="248"/>
      <c r="AA818" s="248"/>
      <c r="AB818" s="248"/>
      <c r="AC818" s="248"/>
      <c r="AD818" s="248"/>
      <c r="AE818" s="248"/>
      <c r="AF818" s="248"/>
      <c r="AG818" s="248"/>
      <c r="AH818" s="248"/>
      <c r="AI818" s="248"/>
      <c r="AJ818" s="248"/>
      <c r="AK818" s="248"/>
      <c r="AL818" s="248"/>
      <c r="AM818" s="248"/>
      <c r="AN818" s="248"/>
      <c r="AO818" s="248"/>
      <c r="AP818" s="248"/>
      <c r="AQ818" s="248"/>
      <c r="AR818" s="248"/>
      <c r="AS818" s="248"/>
      <c r="AT818" s="248"/>
      <c r="AU818" s="248"/>
      <c r="AV818" s="248"/>
      <c r="AW818" s="248"/>
      <c r="AX818" s="248"/>
      <c r="AY818" s="248"/>
      <c r="AZ818" s="248"/>
      <c r="BA818" s="248"/>
      <c r="BB818" s="248"/>
      <c r="BC818" s="248"/>
      <c r="BD818" s="248"/>
      <c r="BE818" s="248"/>
      <c r="BF818" s="248"/>
      <c r="BG818" s="248"/>
      <c r="BH818" s="248"/>
      <c r="BI818" s="248"/>
      <c r="BJ818" s="248"/>
      <c r="BK818" s="248"/>
      <c r="BL818" s="248"/>
      <c r="BM818" s="248"/>
      <c r="BN818" s="248"/>
      <c r="BO818" s="248"/>
      <c r="BP818" s="248"/>
      <c r="BQ818" s="248"/>
      <c r="BR818" s="248"/>
      <c r="BS818" s="248"/>
      <c r="BT818" s="248"/>
      <c r="BU818" s="248"/>
      <c r="BV818" s="248"/>
      <c r="BW818" s="248"/>
      <c r="BX818" s="248"/>
      <c r="BY818" s="248"/>
    </row>
    <row r="819" spans="1:77" ht="12" customHeight="1" x14ac:dyDescent="0.25">
      <c r="A819" s="225"/>
      <c r="B819" s="225"/>
      <c r="C819" s="225"/>
      <c r="D819" s="381"/>
      <c r="E819" s="381"/>
      <c r="F819" s="381"/>
      <c r="G819" s="381"/>
      <c r="H819" s="381"/>
      <c r="I819" s="248"/>
      <c r="J819" s="248"/>
      <c r="K819" s="248"/>
      <c r="L819" s="248"/>
      <c r="M819" s="248"/>
      <c r="N819" s="248"/>
      <c r="O819" s="248"/>
      <c r="P819" s="248"/>
      <c r="Q819" s="248"/>
      <c r="R819" s="248"/>
      <c r="S819" s="248"/>
      <c r="T819" s="248"/>
      <c r="U819" s="248"/>
      <c r="V819" s="248"/>
      <c r="W819" s="248"/>
      <c r="X819" s="248"/>
      <c r="Y819" s="248"/>
      <c r="Z819" s="248"/>
      <c r="AA819" s="248"/>
      <c r="AB819" s="248"/>
      <c r="AC819" s="248"/>
      <c r="AD819" s="248"/>
      <c r="AE819" s="248"/>
      <c r="AF819" s="248"/>
      <c r="AG819" s="248"/>
      <c r="AH819" s="248"/>
      <c r="AI819" s="248"/>
      <c r="AJ819" s="248"/>
      <c r="AK819" s="248"/>
      <c r="AL819" s="248"/>
      <c r="AM819" s="248"/>
      <c r="AN819" s="248"/>
      <c r="AO819" s="248"/>
      <c r="AP819" s="248"/>
      <c r="AQ819" s="248"/>
      <c r="AR819" s="248"/>
      <c r="AS819" s="248"/>
      <c r="AT819" s="248"/>
      <c r="AU819" s="248"/>
      <c r="AV819" s="248"/>
      <c r="AW819" s="248"/>
      <c r="AX819" s="248"/>
      <c r="AY819" s="248"/>
      <c r="AZ819" s="248"/>
      <c r="BA819" s="248"/>
      <c r="BB819" s="248"/>
      <c r="BC819" s="248"/>
      <c r="BD819" s="248"/>
      <c r="BE819" s="248"/>
      <c r="BF819" s="248"/>
      <c r="BG819" s="248"/>
      <c r="BH819" s="248"/>
      <c r="BI819" s="248"/>
      <c r="BJ819" s="248"/>
      <c r="BK819" s="248"/>
      <c r="BL819" s="248"/>
      <c r="BM819" s="248"/>
      <c r="BN819" s="248"/>
      <c r="BO819" s="248"/>
      <c r="BP819" s="248"/>
      <c r="BQ819" s="248"/>
      <c r="BR819" s="248"/>
      <c r="BS819" s="248"/>
      <c r="BT819" s="248"/>
      <c r="BU819" s="248"/>
      <c r="BV819" s="248"/>
      <c r="BW819" s="248"/>
      <c r="BX819" s="248"/>
      <c r="BY819" s="248"/>
    </row>
    <row r="820" spans="1:77" ht="12" customHeight="1" x14ac:dyDescent="0.25">
      <c r="A820" s="225"/>
      <c r="B820" s="225"/>
      <c r="C820" s="225"/>
      <c r="D820" s="381"/>
      <c r="E820" s="381"/>
      <c r="F820" s="381"/>
      <c r="G820" s="381"/>
      <c r="H820" s="381"/>
      <c r="I820" s="248"/>
      <c r="J820" s="248"/>
      <c r="K820" s="248"/>
      <c r="L820" s="248"/>
      <c r="M820" s="248"/>
      <c r="N820" s="248"/>
      <c r="O820" s="248"/>
      <c r="P820" s="248"/>
      <c r="Q820" s="248"/>
      <c r="R820" s="248"/>
      <c r="S820" s="248"/>
      <c r="T820" s="248"/>
      <c r="U820" s="248"/>
      <c r="V820" s="248"/>
      <c r="W820" s="248"/>
      <c r="X820" s="248"/>
      <c r="Y820" s="248"/>
      <c r="Z820" s="248"/>
      <c r="AA820" s="248"/>
      <c r="AB820" s="248"/>
      <c r="AC820" s="248"/>
      <c r="AD820" s="248"/>
      <c r="AE820" s="248"/>
      <c r="AF820" s="248"/>
      <c r="AG820" s="248"/>
      <c r="AH820" s="248"/>
      <c r="AI820" s="248"/>
      <c r="AJ820" s="248"/>
      <c r="AK820" s="248"/>
      <c r="AL820" s="248"/>
      <c r="AM820" s="248"/>
      <c r="AN820" s="248"/>
      <c r="AO820" s="248"/>
      <c r="AP820" s="248"/>
      <c r="AQ820" s="248"/>
      <c r="AR820" s="248"/>
      <c r="AS820" s="248"/>
      <c r="AT820" s="248"/>
      <c r="AU820" s="248"/>
      <c r="AV820" s="248"/>
      <c r="AW820" s="248"/>
      <c r="AX820" s="248"/>
      <c r="AY820" s="248"/>
      <c r="AZ820" s="248"/>
      <c r="BA820" s="248"/>
      <c r="BB820" s="248"/>
      <c r="BC820" s="248"/>
      <c r="BD820" s="248"/>
      <c r="BE820" s="248"/>
      <c r="BF820" s="248"/>
      <c r="BG820" s="248"/>
      <c r="BH820" s="248"/>
      <c r="BI820" s="248"/>
      <c r="BJ820" s="248"/>
      <c r="BK820" s="248"/>
      <c r="BL820" s="248"/>
      <c r="BM820" s="248"/>
      <c r="BN820" s="248"/>
      <c r="BO820" s="248"/>
      <c r="BP820" s="248"/>
      <c r="BQ820" s="248"/>
      <c r="BR820" s="248"/>
      <c r="BS820" s="248"/>
      <c r="BT820" s="248"/>
      <c r="BU820" s="248"/>
      <c r="BV820" s="248"/>
      <c r="BW820" s="248"/>
      <c r="BX820" s="248"/>
      <c r="BY820" s="248"/>
    </row>
    <row r="821" spans="1:77" ht="12" customHeight="1" x14ac:dyDescent="0.25">
      <c r="A821" s="225"/>
      <c r="B821" s="225"/>
      <c r="C821" s="225"/>
      <c r="D821" s="381"/>
      <c r="E821" s="381"/>
      <c r="F821" s="381"/>
      <c r="G821" s="381"/>
      <c r="H821" s="381"/>
      <c r="I821" s="248"/>
      <c r="J821" s="248"/>
      <c r="K821" s="248"/>
      <c r="L821" s="248"/>
      <c r="M821" s="248"/>
      <c r="N821" s="248"/>
      <c r="O821" s="248"/>
      <c r="P821" s="248"/>
      <c r="Q821" s="248"/>
      <c r="R821" s="248"/>
      <c r="S821" s="248"/>
      <c r="T821" s="248"/>
      <c r="U821" s="248"/>
      <c r="V821" s="248"/>
      <c r="W821" s="248"/>
      <c r="X821" s="248"/>
      <c r="Y821" s="248"/>
      <c r="Z821" s="248"/>
      <c r="AA821" s="248"/>
      <c r="AB821" s="248"/>
      <c r="AC821" s="248"/>
      <c r="AD821" s="248"/>
      <c r="AE821" s="248"/>
      <c r="AF821" s="248"/>
      <c r="AG821" s="248"/>
      <c r="AH821" s="248"/>
      <c r="AI821" s="248"/>
      <c r="AJ821" s="248"/>
      <c r="AK821" s="248"/>
      <c r="AL821" s="248"/>
      <c r="AM821" s="248"/>
      <c r="AN821" s="248"/>
      <c r="AO821" s="248"/>
      <c r="AP821" s="248"/>
      <c r="AQ821" s="248"/>
      <c r="AR821" s="248"/>
      <c r="AS821" s="248"/>
      <c r="AT821" s="248"/>
      <c r="AU821" s="248"/>
      <c r="AV821" s="248"/>
      <c r="AW821" s="248"/>
      <c r="AX821" s="248"/>
      <c r="AY821" s="248"/>
      <c r="AZ821" s="248"/>
      <c r="BA821" s="248"/>
      <c r="BB821" s="248"/>
      <c r="BC821" s="248"/>
      <c r="BD821" s="248"/>
      <c r="BE821" s="248"/>
      <c r="BF821" s="248"/>
      <c r="BG821" s="248"/>
      <c r="BH821" s="248"/>
      <c r="BI821" s="248"/>
      <c r="BJ821" s="248"/>
      <c r="BK821" s="248"/>
      <c r="BL821" s="248"/>
      <c r="BM821" s="248"/>
      <c r="BN821" s="248"/>
      <c r="BO821" s="248"/>
      <c r="BP821" s="248"/>
      <c r="BQ821" s="248"/>
      <c r="BR821" s="248"/>
      <c r="BS821" s="248"/>
      <c r="BT821" s="248"/>
      <c r="BU821" s="248"/>
      <c r="BV821" s="248"/>
      <c r="BW821" s="248"/>
      <c r="BX821" s="248"/>
      <c r="BY821" s="248"/>
    </row>
    <row r="822" spans="1:77" ht="12" customHeight="1" x14ac:dyDescent="0.25">
      <c r="A822" s="225"/>
      <c r="B822" s="225"/>
      <c r="C822" s="225"/>
      <c r="D822" s="381"/>
      <c r="E822" s="381"/>
      <c r="F822" s="381"/>
      <c r="G822" s="381"/>
      <c r="H822" s="381"/>
      <c r="I822" s="248"/>
      <c r="J822" s="248"/>
      <c r="K822" s="248"/>
      <c r="L822" s="248"/>
      <c r="M822" s="248"/>
      <c r="N822" s="248"/>
      <c r="O822" s="248"/>
      <c r="P822" s="248"/>
      <c r="Q822" s="248"/>
      <c r="R822" s="248"/>
      <c r="S822" s="248"/>
      <c r="T822" s="248"/>
      <c r="U822" s="248"/>
      <c r="V822" s="248"/>
      <c r="W822" s="248"/>
      <c r="X822" s="248"/>
      <c r="Y822" s="248"/>
      <c r="Z822" s="248"/>
      <c r="AA822" s="248"/>
      <c r="AB822" s="248"/>
      <c r="AC822" s="248"/>
      <c r="AD822" s="248"/>
      <c r="AE822" s="248"/>
      <c r="AF822" s="248"/>
      <c r="AG822" s="248"/>
      <c r="AH822" s="248"/>
      <c r="AI822" s="248"/>
      <c r="AJ822" s="248"/>
      <c r="AK822" s="248"/>
      <c r="AL822" s="248"/>
      <c r="AM822" s="248"/>
      <c r="AN822" s="248"/>
      <c r="AO822" s="248"/>
      <c r="AP822" s="248"/>
      <c r="AQ822" s="248"/>
      <c r="AR822" s="248"/>
      <c r="AS822" s="248"/>
      <c r="AT822" s="248"/>
      <c r="AU822" s="248"/>
      <c r="AV822" s="248"/>
      <c r="AW822" s="248"/>
      <c r="AX822" s="248"/>
      <c r="AY822" s="248"/>
      <c r="AZ822" s="248"/>
      <c r="BA822" s="248"/>
      <c r="BB822" s="248"/>
      <c r="BC822" s="248"/>
      <c r="BD822" s="248"/>
      <c r="BE822" s="248"/>
      <c r="BF822" s="248"/>
      <c r="BG822" s="248"/>
      <c r="BH822" s="248"/>
      <c r="BI822" s="248"/>
      <c r="BJ822" s="248"/>
      <c r="BK822" s="248"/>
      <c r="BL822" s="248"/>
      <c r="BM822" s="248"/>
      <c r="BN822" s="248"/>
      <c r="BO822" s="248"/>
      <c r="BP822" s="248"/>
      <c r="BQ822" s="248"/>
      <c r="BR822" s="248"/>
      <c r="BS822" s="248"/>
      <c r="BT822" s="248"/>
      <c r="BU822" s="248"/>
      <c r="BV822" s="248"/>
      <c r="BW822" s="248"/>
      <c r="BX822" s="248"/>
      <c r="BY822" s="248"/>
    </row>
    <row r="823" spans="1:77" ht="12" customHeight="1" x14ac:dyDescent="0.25">
      <c r="A823" s="225"/>
      <c r="B823" s="225"/>
      <c r="C823" s="225"/>
      <c r="D823" s="381"/>
      <c r="E823" s="381"/>
      <c r="F823" s="381"/>
      <c r="G823" s="381"/>
      <c r="H823" s="381"/>
      <c r="I823" s="248"/>
      <c r="J823" s="248"/>
      <c r="K823" s="248"/>
      <c r="L823" s="248"/>
      <c r="M823" s="248"/>
      <c r="N823" s="248"/>
      <c r="O823" s="248"/>
      <c r="P823" s="248"/>
      <c r="Q823" s="248"/>
      <c r="R823" s="248"/>
      <c r="S823" s="248"/>
      <c r="T823" s="248"/>
      <c r="U823" s="248"/>
      <c r="V823" s="248"/>
      <c r="W823" s="248"/>
      <c r="X823" s="248"/>
      <c r="Y823" s="248"/>
      <c r="Z823" s="248"/>
      <c r="AA823" s="248"/>
      <c r="AB823" s="248"/>
      <c r="AC823" s="248"/>
      <c r="AD823" s="248"/>
      <c r="AE823" s="248"/>
      <c r="AF823" s="248"/>
      <c r="AG823" s="248"/>
      <c r="AH823" s="248"/>
      <c r="AI823" s="248"/>
      <c r="AJ823" s="248"/>
      <c r="AK823" s="248"/>
      <c r="AL823" s="248"/>
      <c r="AM823" s="248"/>
      <c r="AN823" s="248"/>
      <c r="AO823" s="248"/>
      <c r="AP823" s="248"/>
      <c r="AQ823" s="248"/>
      <c r="AR823" s="248"/>
      <c r="AS823" s="248"/>
      <c r="AT823" s="248"/>
      <c r="AU823" s="248"/>
      <c r="AV823" s="248"/>
      <c r="AW823" s="248"/>
      <c r="AX823" s="248"/>
      <c r="AY823" s="248"/>
      <c r="AZ823" s="248"/>
      <c r="BA823" s="248"/>
      <c r="BB823" s="248"/>
      <c r="BC823" s="248"/>
      <c r="BD823" s="248"/>
      <c r="BE823" s="248"/>
      <c r="BF823" s="248"/>
      <c r="BG823" s="248"/>
      <c r="BH823" s="248"/>
      <c r="BI823" s="248"/>
      <c r="BJ823" s="248"/>
      <c r="BK823" s="248"/>
      <c r="BL823" s="248"/>
      <c r="BM823" s="248"/>
      <c r="BN823" s="248"/>
      <c r="BO823" s="248"/>
      <c r="BP823" s="248"/>
      <c r="BQ823" s="248"/>
      <c r="BR823" s="248"/>
      <c r="BS823" s="248"/>
      <c r="BT823" s="248"/>
      <c r="BU823" s="248"/>
      <c r="BV823" s="248"/>
      <c r="BW823" s="248"/>
      <c r="BX823" s="248"/>
      <c r="BY823" s="248"/>
    </row>
    <row r="824" spans="1:77" ht="12" customHeight="1" x14ac:dyDescent="0.25">
      <c r="A824" s="225"/>
      <c r="B824" s="225"/>
      <c r="C824" s="225"/>
      <c r="D824" s="381"/>
      <c r="E824" s="381"/>
      <c r="F824" s="381"/>
      <c r="G824" s="381"/>
      <c r="H824" s="381"/>
      <c r="I824" s="248"/>
      <c r="J824" s="248"/>
      <c r="K824" s="248"/>
      <c r="L824" s="248"/>
      <c r="M824" s="248"/>
      <c r="N824" s="248"/>
      <c r="O824" s="248"/>
      <c r="P824" s="248"/>
      <c r="Q824" s="248"/>
      <c r="R824" s="248"/>
      <c r="S824" s="248"/>
      <c r="T824" s="248"/>
      <c r="U824" s="248"/>
      <c r="V824" s="248"/>
      <c r="W824" s="248"/>
      <c r="X824" s="248"/>
      <c r="Y824" s="248"/>
      <c r="Z824" s="248"/>
      <c r="AA824" s="248"/>
      <c r="AB824" s="248"/>
      <c r="AC824" s="248"/>
      <c r="AD824" s="248"/>
      <c r="AE824" s="248"/>
      <c r="AF824" s="248"/>
      <c r="AG824" s="248"/>
      <c r="AH824" s="248"/>
      <c r="AI824" s="248"/>
      <c r="AJ824" s="248"/>
      <c r="AK824" s="248"/>
      <c r="AL824" s="248"/>
      <c r="AM824" s="248"/>
      <c r="AN824" s="248"/>
      <c r="AO824" s="248"/>
      <c r="AP824" s="248"/>
      <c r="AQ824" s="248"/>
      <c r="AR824" s="248"/>
      <c r="AS824" s="248"/>
      <c r="AT824" s="248"/>
      <c r="AU824" s="248"/>
      <c r="AV824" s="248"/>
      <c r="AW824" s="248"/>
      <c r="AX824" s="248"/>
      <c r="AY824" s="248"/>
      <c r="AZ824" s="248"/>
      <c r="BA824" s="248"/>
      <c r="BB824" s="248"/>
      <c r="BC824" s="248"/>
      <c r="BD824" s="248"/>
      <c r="BE824" s="248"/>
      <c r="BF824" s="248"/>
      <c r="BG824" s="248"/>
      <c r="BH824" s="248"/>
      <c r="BI824" s="248"/>
      <c r="BJ824" s="248"/>
      <c r="BK824" s="248"/>
      <c r="BL824" s="248"/>
      <c r="BM824" s="248"/>
      <c r="BN824" s="248"/>
      <c r="BO824" s="248"/>
      <c r="BP824" s="248"/>
      <c r="BQ824" s="248"/>
      <c r="BR824" s="248"/>
      <c r="BS824" s="248"/>
      <c r="BT824" s="248"/>
      <c r="BU824" s="248"/>
      <c r="BV824" s="248"/>
      <c r="BW824" s="248"/>
      <c r="BX824" s="248"/>
      <c r="BY824" s="248"/>
    </row>
    <row r="825" spans="1:77" ht="12" customHeight="1" x14ac:dyDescent="0.25">
      <c r="A825" s="225"/>
      <c r="B825" s="225"/>
      <c r="C825" s="225"/>
      <c r="D825" s="381"/>
      <c r="E825" s="381"/>
      <c r="F825" s="381"/>
      <c r="G825" s="381"/>
      <c r="H825" s="381"/>
      <c r="I825" s="248"/>
      <c r="J825" s="248"/>
      <c r="K825" s="248"/>
      <c r="L825" s="248"/>
      <c r="M825" s="248"/>
      <c r="N825" s="248"/>
      <c r="O825" s="248"/>
      <c r="P825" s="248"/>
      <c r="Q825" s="248"/>
      <c r="R825" s="248"/>
      <c r="S825" s="248"/>
      <c r="T825" s="248"/>
      <c r="U825" s="248"/>
      <c r="V825" s="248"/>
      <c r="W825" s="248"/>
      <c r="X825" s="248"/>
      <c r="Y825" s="248"/>
      <c r="Z825" s="248"/>
      <c r="AA825" s="248"/>
      <c r="AB825" s="248"/>
      <c r="AC825" s="248"/>
      <c r="AD825" s="248"/>
      <c r="AE825" s="248"/>
      <c r="AF825" s="248"/>
      <c r="AG825" s="248"/>
      <c r="AH825" s="248"/>
      <c r="AI825" s="248"/>
      <c r="AJ825" s="248"/>
      <c r="AK825" s="248"/>
      <c r="AL825" s="248"/>
      <c r="AM825" s="248"/>
      <c r="AN825" s="248"/>
      <c r="AO825" s="248"/>
      <c r="AP825" s="248"/>
      <c r="AQ825" s="248"/>
      <c r="AR825" s="248"/>
      <c r="AS825" s="248"/>
      <c r="AT825" s="248"/>
      <c r="AU825" s="248"/>
      <c r="AV825" s="248"/>
      <c r="AW825" s="248"/>
      <c r="AX825" s="248"/>
      <c r="AY825" s="248"/>
      <c r="AZ825" s="248"/>
      <c r="BA825" s="248"/>
      <c r="BB825" s="248"/>
      <c r="BC825" s="248"/>
      <c r="BD825" s="248"/>
      <c r="BE825" s="248"/>
      <c r="BF825" s="248"/>
      <c r="BG825" s="248"/>
      <c r="BH825" s="248"/>
      <c r="BI825" s="248"/>
      <c r="BJ825" s="248"/>
      <c r="BK825" s="248"/>
      <c r="BL825" s="248"/>
      <c r="BM825" s="248"/>
      <c r="BN825" s="248"/>
      <c r="BO825" s="248"/>
      <c r="BP825" s="248"/>
      <c r="BQ825" s="248"/>
      <c r="BR825" s="248"/>
      <c r="BS825" s="248"/>
      <c r="BT825" s="248"/>
      <c r="BU825" s="248"/>
      <c r="BV825" s="248"/>
      <c r="BW825" s="248"/>
      <c r="BX825" s="248"/>
      <c r="BY825" s="248"/>
    </row>
    <row r="826" spans="1:77" ht="12" customHeight="1" x14ac:dyDescent="0.25">
      <c r="A826" s="225"/>
      <c r="B826" s="225"/>
      <c r="C826" s="225"/>
      <c r="D826" s="381"/>
      <c r="E826" s="381"/>
      <c r="F826" s="381"/>
      <c r="G826" s="381"/>
      <c r="H826" s="381"/>
      <c r="I826" s="248"/>
      <c r="J826" s="248"/>
      <c r="K826" s="248"/>
      <c r="L826" s="248"/>
      <c r="M826" s="248"/>
      <c r="N826" s="248"/>
      <c r="O826" s="248"/>
      <c r="P826" s="248"/>
      <c r="Q826" s="248"/>
      <c r="R826" s="248"/>
      <c r="S826" s="248"/>
      <c r="T826" s="248"/>
      <c r="U826" s="248"/>
      <c r="V826" s="248"/>
      <c r="W826" s="248"/>
      <c r="X826" s="248"/>
      <c r="Y826" s="248"/>
      <c r="Z826" s="248"/>
      <c r="AA826" s="248"/>
      <c r="AB826" s="248"/>
      <c r="AC826" s="248"/>
      <c r="AD826" s="248"/>
      <c r="AE826" s="248"/>
      <c r="AF826" s="248"/>
      <c r="AG826" s="248"/>
      <c r="AH826" s="248"/>
      <c r="AI826" s="248"/>
      <c r="AJ826" s="248"/>
      <c r="AK826" s="248"/>
      <c r="AL826" s="248"/>
      <c r="AM826" s="248"/>
      <c r="AN826" s="248"/>
      <c r="AO826" s="248"/>
      <c r="AP826" s="248"/>
      <c r="AQ826" s="248"/>
      <c r="AR826" s="248"/>
      <c r="AS826" s="248"/>
      <c r="AT826" s="248"/>
      <c r="AU826" s="248"/>
      <c r="AV826" s="248"/>
      <c r="AW826" s="248"/>
      <c r="AX826" s="248"/>
      <c r="AY826" s="248"/>
      <c r="AZ826" s="248"/>
      <c r="BA826" s="248"/>
      <c r="BB826" s="248"/>
      <c r="BC826" s="248"/>
      <c r="BD826" s="248"/>
      <c r="BE826" s="248"/>
      <c r="BF826" s="248"/>
      <c r="BG826" s="248"/>
      <c r="BH826" s="248"/>
      <c r="BI826" s="248"/>
      <c r="BJ826" s="248"/>
      <c r="BK826" s="248"/>
      <c r="BL826" s="248"/>
      <c r="BM826" s="248"/>
      <c r="BN826" s="248"/>
      <c r="BO826" s="248"/>
      <c r="BP826" s="248"/>
      <c r="BQ826" s="248"/>
      <c r="BR826" s="248"/>
      <c r="BS826" s="248"/>
      <c r="BT826" s="248"/>
      <c r="BU826" s="248"/>
      <c r="BV826" s="248"/>
      <c r="BW826" s="248"/>
      <c r="BX826" s="248"/>
      <c r="BY826" s="248"/>
    </row>
    <row r="827" spans="1:77" ht="12" customHeight="1" x14ac:dyDescent="0.25">
      <c r="A827" s="225"/>
      <c r="B827" s="225"/>
      <c r="C827" s="225"/>
      <c r="D827" s="381"/>
      <c r="E827" s="381"/>
      <c r="F827" s="381"/>
      <c r="G827" s="381"/>
      <c r="H827" s="381"/>
      <c r="I827" s="248"/>
      <c r="J827" s="248"/>
      <c r="K827" s="248"/>
      <c r="L827" s="248"/>
      <c r="M827" s="248"/>
      <c r="N827" s="248"/>
      <c r="O827" s="248"/>
      <c r="P827" s="248"/>
      <c r="Q827" s="248"/>
      <c r="R827" s="248"/>
      <c r="S827" s="248"/>
      <c r="T827" s="248"/>
      <c r="U827" s="248"/>
      <c r="V827" s="248"/>
      <c r="W827" s="248"/>
      <c r="X827" s="248"/>
      <c r="Y827" s="248"/>
      <c r="Z827" s="248"/>
      <c r="AA827" s="248"/>
      <c r="AB827" s="248"/>
      <c r="AC827" s="248"/>
      <c r="AD827" s="248"/>
      <c r="AE827" s="248"/>
      <c r="AF827" s="248"/>
      <c r="AG827" s="248"/>
      <c r="AH827" s="248"/>
      <c r="AI827" s="248"/>
      <c r="AJ827" s="248"/>
      <c r="AK827" s="248"/>
      <c r="AL827" s="248"/>
      <c r="AM827" s="248"/>
      <c r="AN827" s="248"/>
      <c r="AO827" s="248"/>
      <c r="AP827" s="248"/>
      <c r="AQ827" s="248"/>
      <c r="AR827" s="248"/>
      <c r="AS827" s="248"/>
      <c r="AT827" s="248"/>
      <c r="AU827" s="248"/>
      <c r="AV827" s="248"/>
      <c r="AW827" s="248"/>
      <c r="AX827" s="248"/>
      <c r="AY827" s="248"/>
      <c r="AZ827" s="248"/>
      <c r="BA827" s="248"/>
      <c r="BB827" s="248"/>
      <c r="BC827" s="248"/>
      <c r="BD827" s="248"/>
      <c r="BE827" s="248"/>
      <c r="BF827" s="248"/>
      <c r="BG827" s="248"/>
      <c r="BH827" s="248"/>
      <c r="BI827" s="248"/>
      <c r="BJ827" s="248"/>
      <c r="BK827" s="248"/>
      <c r="BL827" s="248"/>
      <c r="BM827" s="248"/>
      <c r="BN827" s="248"/>
      <c r="BO827" s="248"/>
      <c r="BP827" s="248"/>
      <c r="BQ827" s="248"/>
      <c r="BR827" s="248"/>
      <c r="BS827" s="248"/>
      <c r="BT827" s="248"/>
      <c r="BU827" s="248"/>
      <c r="BV827" s="248"/>
      <c r="BW827" s="248"/>
      <c r="BX827" s="248"/>
      <c r="BY827" s="248"/>
    </row>
    <row r="828" spans="1:77" ht="12" customHeight="1" x14ac:dyDescent="0.25">
      <c r="A828" s="225"/>
      <c r="B828" s="225"/>
      <c r="C828" s="225"/>
      <c r="D828" s="381"/>
      <c r="E828" s="381"/>
      <c r="F828" s="381"/>
      <c r="G828" s="381"/>
      <c r="H828" s="381"/>
      <c r="I828" s="248"/>
      <c r="J828" s="248"/>
      <c r="K828" s="248"/>
      <c r="L828" s="248"/>
      <c r="M828" s="248"/>
      <c r="N828" s="248"/>
      <c r="O828" s="248"/>
      <c r="P828" s="248"/>
      <c r="Q828" s="248"/>
      <c r="R828" s="248"/>
      <c r="S828" s="248"/>
      <c r="T828" s="248"/>
      <c r="U828" s="248"/>
      <c r="V828" s="248"/>
      <c r="W828" s="248"/>
      <c r="X828" s="248"/>
      <c r="Y828" s="248"/>
      <c r="Z828" s="248"/>
      <c r="AA828" s="248"/>
      <c r="AB828" s="248"/>
      <c r="AC828" s="248"/>
      <c r="AD828" s="248"/>
      <c r="AE828" s="248"/>
      <c r="AF828" s="248"/>
      <c r="AG828" s="248"/>
      <c r="AH828" s="248"/>
      <c r="AI828" s="248"/>
      <c r="AJ828" s="248"/>
      <c r="AK828" s="248"/>
      <c r="AL828" s="248"/>
      <c r="AM828" s="248"/>
      <c r="AN828" s="248"/>
      <c r="AO828" s="248"/>
      <c r="AP828" s="248"/>
      <c r="AQ828" s="248"/>
      <c r="AR828" s="248"/>
      <c r="AS828" s="248"/>
      <c r="AT828" s="248"/>
      <c r="AU828" s="248"/>
      <c r="AV828" s="248"/>
      <c r="AW828" s="248"/>
      <c r="AX828" s="248"/>
      <c r="AY828" s="248"/>
      <c r="AZ828" s="248"/>
      <c r="BA828" s="248"/>
      <c r="BB828" s="248"/>
      <c r="BC828" s="248"/>
      <c r="BD828" s="248"/>
      <c r="BE828" s="248"/>
      <c r="BF828" s="248"/>
      <c r="BG828" s="248"/>
      <c r="BH828" s="248"/>
      <c r="BI828" s="248"/>
      <c r="BJ828" s="248"/>
      <c r="BK828" s="248"/>
      <c r="BL828" s="248"/>
      <c r="BM828" s="248"/>
      <c r="BN828" s="248"/>
      <c r="BO828" s="248"/>
      <c r="BP828" s="248"/>
      <c r="BQ828" s="248"/>
      <c r="BR828" s="248"/>
      <c r="BS828" s="248"/>
      <c r="BT828" s="248"/>
      <c r="BU828" s="248"/>
      <c r="BV828" s="248"/>
      <c r="BW828" s="248"/>
      <c r="BX828" s="248"/>
      <c r="BY828" s="248"/>
    </row>
    <row r="829" spans="1:77" ht="12" customHeight="1" x14ac:dyDescent="0.25">
      <c r="A829" s="225"/>
      <c r="B829" s="225"/>
      <c r="C829" s="225"/>
      <c r="D829" s="381"/>
      <c r="E829" s="381"/>
      <c r="F829" s="381"/>
      <c r="G829" s="381"/>
      <c r="H829" s="381"/>
      <c r="I829" s="248"/>
      <c r="J829" s="248"/>
      <c r="K829" s="248"/>
      <c r="L829" s="248"/>
      <c r="M829" s="248"/>
      <c r="N829" s="248"/>
      <c r="O829" s="248"/>
      <c r="P829" s="248"/>
      <c r="Q829" s="248"/>
      <c r="R829" s="248"/>
      <c r="S829" s="248"/>
      <c r="T829" s="248"/>
      <c r="U829" s="248"/>
      <c r="V829" s="248"/>
      <c r="W829" s="248"/>
      <c r="X829" s="248"/>
      <c r="Y829" s="248"/>
      <c r="Z829" s="248"/>
      <c r="AA829" s="248"/>
      <c r="AB829" s="248"/>
      <c r="AC829" s="248"/>
      <c r="AD829" s="248"/>
      <c r="AE829" s="248"/>
      <c r="AF829" s="248"/>
      <c r="AG829" s="248"/>
      <c r="AH829" s="248"/>
      <c r="AI829" s="248"/>
      <c r="AJ829" s="248"/>
      <c r="AK829" s="248"/>
      <c r="AL829" s="248"/>
      <c r="AM829" s="248"/>
      <c r="AN829" s="248"/>
      <c r="AO829" s="248"/>
      <c r="AP829" s="248"/>
      <c r="AQ829" s="248"/>
      <c r="AR829" s="248"/>
      <c r="AS829" s="248"/>
      <c r="AT829" s="248"/>
      <c r="AU829" s="248"/>
      <c r="AV829" s="248"/>
      <c r="AW829" s="248"/>
      <c r="AX829" s="248"/>
      <c r="AY829" s="248"/>
      <c r="AZ829" s="248"/>
      <c r="BA829" s="248"/>
      <c r="BB829" s="248"/>
      <c r="BC829" s="248"/>
      <c r="BD829" s="248"/>
      <c r="BE829" s="248"/>
      <c r="BF829" s="248"/>
      <c r="BG829" s="248"/>
      <c r="BH829" s="248"/>
      <c r="BI829" s="248"/>
      <c r="BJ829" s="248"/>
      <c r="BK829" s="248"/>
      <c r="BL829" s="248"/>
      <c r="BM829" s="248"/>
      <c r="BN829" s="248"/>
      <c r="BO829" s="248"/>
      <c r="BP829" s="248"/>
      <c r="BQ829" s="248"/>
      <c r="BR829" s="248"/>
      <c r="BS829" s="248"/>
      <c r="BT829" s="248"/>
      <c r="BU829" s="248"/>
      <c r="BV829" s="248"/>
      <c r="BW829" s="248"/>
      <c r="BX829" s="248"/>
      <c r="BY829" s="248"/>
    </row>
    <row r="830" spans="1:77" ht="12" customHeight="1" x14ac:dyDescent="0.25">
      <c r="A830" s="225"/>
      <c r="B830" s="225"/>
      <c r="C830" s="225"/>
      <c r="D830" s="381"/>
      <c r="E830" s="381"/>
      <c r="F830" s="381"/>
      <c r="G830" s="381"/>
      <c r="H830" s="381"/>
      <c r="I830" s="248"/>
      <c r="J830" s="248"/>
      <c r="K830" s="248"/>
      <c r="L830" s="248"/>
      <c r="M830" s="248"/>
      <c r="N830" s="248"/>
      <c r="O830" s="248"/>
      <c r="P830" s="248"/>
      <c r="Q830" s="248"/>
      <c r="R830" s="248"/>
      <c r="S830" s="248"/>
      <c r="T830" s="248"/>
      <c r="U830" s="248"/>
      <c r="V830" s="248"/>
      <c r="W830" s="248"/>
      <c r="X830" s="248"/>
      <c r="Y830" s="248"/>
      <c r="Z830" s="248"/>
      <c r="AA830" s="248"/>
      <c r="AB830" s="248"/>
      <c r="AC830" s="248"/>
      <c r="AD830" s="248"/>
      <c r="AE830" s="248"/>
      <c r="AF830" s="248"/>
      <c r="AG830" s="248"/>
      <c r="AH830" s="248"/>
      <c r="AI830" s="248"/>
      <c r="AJ830" s="248"/>
      <c r="AK830" s="248"/>
      <c r="AL830" s="248"/>
      <c r="AM830" s="248"/>
      <c r="AN830" s="248"/>
      <c r="AO830" s="248"/>
      <c r="AP830" s="248"/>
      <c r="AQ830" s="248"/>
      <c r="AR830" s="248"/>
      <c r="AS830" s="248"/>
      <c r="AT830" s="248"/>
      <c r="AU830" s="248"/>
      <c r="AV830" s="248"/>
      <c r="AW830" s="248"/>
      <c r="AX830" s="248"/>
      <c r="AY830" s="248"/>
      <c r="AZ830" s="248"/>
      <c r="BA830" s="248"/>
      <c r="BB830" s="248"/>
      <c r="BC830" s="248"/>
      <c r="BD830" s="248"/>
      <c r="BE830" s="248"/>
      <c r="BF830" s="248"/>
      <c r="BG830" s="248"/>
      <c r="BH830" s="248"/>
      <c r="BI830" s="248"/>
      <c r="BJ830" s="248"/>
      <c r="BK830" s="248"/>
      <c r="BL830" s="248"/>
      <c r="BM830" s="248"/>
      <c r="BN830" s="248"/>
      <c r="BO830" s="248"/>
      <c r="BP830" s="248"/>
      <c r="BQ830" s="248"/>
      <c r="BR830" s="248"/>
      <c r="BS830" s="248"/>
      <c r="BT830" s="248"/>
      <c r="BU830" s="248"/>
      <c r="BV830" s="248"/>
      <c r="BW830" s="248"/>
      <c r="BX830" s="248"/>
      <c r="BY830" s="248"/>
    </row>
    <row r="831" spans="1:77" ht="12" customHeight="1" x14ac:dyDescent="0.25">
      <c r="A831" s="225"/>
      <c r="B831" s="225"/>
      <c r="C831" s="225"/>
      <c r="D831" s="381"/>
      <c r="E831" s="381"/>
      <c r="F831" s="381"/>
      <c r="G831" s="381"/>
      <c r="H831" s="381"/>
      <c r="I831" s="248"/>
      <c r="J831" s="248"/>
      <c r="K831" s="248"/>
      <c r="L831" s="248"/>
      <c r="M831" s="248"/>
      <c r="N831" s="248"/>
      <c r="O831" s="248"/>
      <c r="P831" s="248"/>
      <c r="Q831" s="248"/>
      <c r="R831" s="248"/>
      <c r="S831" s="248"/>
      <c r="T831" s="248"/>
      <c r="U831" s="248"/>
      <c r="V831" s="248"/>
      <c r="W831" s="248"/>
      <c r="X831" s="248"/>
      <c r="Y831" s="248"/>
      <c r="Z831" s="248"/>
      <c r="AA831" s="248"/>
      <c r="AB831" s="248"/>
      <c r="AC831" s="248"/>
      <c r="AD831" s="248"/>
      <c r="AE831" s="248"/>
      <c r="AF831" s="248"/>
      <c r="AG831" s="248"/>
      <c r="AH831" s="248"/>
      <c r="AI831" s="248"/>
      <c r="AJ831" s="248"/>
      <c r="AK831" s="248"/>
      <c r="AL831" s="248"/>
      <c r="AM831" s="248"/>
      <c r="AN831" s="248"/>
      <c r="AO831" s="248"/>
      <c r="AP831" s="248"/>
      <c r="AQ831" s="248"/>
      <c r="AR831" s="248"/>
      <c r="AS831" s="248"/>
      <c r="AT831" s="248"/>
      <c r="AU831" s="248"/>
      <c r="AV831" s="248"/>
      <c r="AW831" s="248"/>
      <c r="AX831" s="248"/>
      <c r="AY831" s="248"/>
      <c r="AZ831" s="248"/>
      <c r="BA831" s="248"/>
      <c r="BB831" s="248"/>
      <c r="BC831" s="248"/>
      <c r="BD831" s="248"/>
      <c r="BE831" s="248"/>
      <c r="BF831" s="248"/>
      <c r="BG831" s="248"/>
      <c r="BH831" s="248"/>
      <c r="BI831" s="248"/>
      <c r="BJ831" s="248"/>
      <c r="BK831" s="248"/>
      <c r="BL831" s="248"/>
      <c r="BM831" s="248"/>
      <c r="BN831" s="248"/>
      <c r="BO831" s="248"/>
      <c r="BP831" s="248"/>
      <c r="BQ831" s="248"/>
      <c r="BR831" s="248"/>
      <c r="BS831" s="248"/>
      <c r="BT831" s="248"/>
      <c r="BU831" s="248"/>
      <c r="BV831" s="248"/>
      <c r="BW831" s="248"/>
      <c r="BX831" s="248"/>
      <c r="BY831" s="248"/>
    </row>
    <row r="832" spans="1:77" ht="12" customHeight="1" x14ac:dyDescent="0.25">
      <c r="A832" s="225"/>
      <c r="B832" s="225"/>
      <c r="C832" s="225"/>
      <c r="D832" s="381"/>
      <c r="E832" s="381"/>
      <c r="F832" s="381"/>
      <c r="G832" s="381"/>
      <c r="H832" s="381"/>
      <c r="I832" s="248"/>
      <c r="J832" s="248"/>
      <c r="K832" s="248"/>
      <c r="L832" s="248"/>
      <c r="M832" s="248"/>
      <c r="N832" s="248"/>
      <c r="O832" s="248"/>
      <c r="P832" s="248"/>
      <c r="Q832" s="248"/>
      <c r="R832" s="248"/>
      <c r="S832" s="248"/>
      <c r="T832" s="248"/>
      <c r="U832" s="248"/>
      <c r="V832" s="248"/>
      <c r="W832" s="248"/>
      <c r="X832" s="248"/>
      <c r="Y832" s="248"/>
      <c r="Z832" s="248"/>
      <c r="AA832" s="248"/>
      <c r="AB832" s="248"/>
      <c r="AC832" s="248"/>
      <c r="AD832" s="248"/>
      <c r="AE832" s="248"/>
      <c r="AF832" s="248"/>
      <c r="AG832" s="248"/>
      <c r="AH832" s="248"/>
      <c r="AI832" s="248"/>
      <c r="AJ832" s="248"/>
      <c r="AK832" s="248"/>
      <c r="AL832" s="248"/>
      <c r="AM832" s="248"/>
      <c r="AN832" s="248"/>
      <c r="AO832" s="248"/>
      <c r="AP832" s="248"/>
      <c r="AQ832" s="248"/>
      <c r="AR832" s="248"/>
      <c r="AS832" s="248"/>
      <c r="AT832" s="248"/>
      <c r="AU832" s="248"/>
      <c r="AV832" s="248"/>
      <c r="AW832" s="248"/>
      <c r="AX832" s="248"/>
      <c r="AY832" s="248"/>
      <c r="AZ832" s="248"/>
      <c r="BA832" s="248"/>
      <c r="BB832" s="248"/>
      <c r="BC832" s="248"/>
      <c r="BD832" s="248"/>
      <c r="BE832" s="248"/>
      <c r="BF832" s="248"/>
      <c r="BG832" s="248"/>
      <c r="BH832" s="248"/>
      <c r="BI832" s="248"/>
      <c r="BJ832" s="248"/>
      <c r="BK832" s="248"/>
      <c r="BL832" s="248"/>
      <c r="BM832" s="248"/>
      <c r="BN832" s="248"/>
      <c r="BO832" s="248"/>
      <c r="BP832" s="248"/>
      <c r="BQ832" s="248"/>
      <c r="BR832" s="248"/>
      <c r="BS832" s="248"/>
      <c r="BT832" s="248"/>
      <c r="BU832" s="248"/>
      <c r="BV832" s="248"/>
      <c r="BW832" s="248"/>
      <c r="BX832" s="248"/>
      <c r="BY832" s="248"/>
    </row>
    <row r="833" spans="1:77" ht="12" customHeight="1" x14ac:dyDescent="0.25">
      <c r="A833" s="225"/>
      <c r="B833" s="225"/>
      <c r="C833" s="225"/>
      <c r="D833" s="381"/>
      <c r="E833" s="381"/>
      <c r="F833" s="381"/>
      <c r="G833" s="381"/>
      <c r="H833" s="381"/>
      <c r="I833" s="248"/>
      <c r="J833" s="248"/>
      <c r="K833" s="248"/>
      <c r="L833" s="248"/>
      <c r="M833" s="248"/>
      <c r="N833" s="248"/>
      <c r="O833" s="248"/>
      <c r="P833" s="248"/>
      <c r="Q833" s="248"/>
      <c r="R833" s="248"/>
      <c r="S833" s="248"/>
      <c r="T833" s="248"/>
      <c r="U833" s="248"/>
      <c r="V833" s="248"/>
      <c r="W833" s="248"/>
      <c r="X833" s="248"/>
      <c r="Y833" s="248"/>
      <c r="Z833" s="248"/>
      <c r="AA833" s="248"/>
      <c r="AB833" s="248"/>
      <c r="AC833" s="248"/>
      <c r="AD833" s="248"/>
      <c r="AE833" s="248"/>
      <c r="AF833" s="248"/>
      <c r="AG833" s="248"/>
      <c r="AH833" s="248"/>
      <c r="AI833" s="248"/>
      <c r="AJ833" s="248"/>
      <c r="AK833" s="248"/>
      <c r="AL833" s="248"/>
      <c r="AM833" s="248"/>
      <c r="AN833" s="248"/>
      <c r="AO833" s="248"/>
      <c r="AP833" s="248"/>
      <c r="AQ833" s="248"/>
      <c r="AR833" s="248"/>
      <c r="AS833" s="248"/>
      <c r="AT833" s="248"/>
      <c r="AU833" s="248"/>
      <c r="AV833" s="248"/>
      <c r="AW833" s="248"/>
      <c r="AX833" s="248"/>
      <c r="AY833" s="248"/>
      <c r="AZ833" s="248"/>
      <c r="BA833" s="248"/>
      <c r="BB833" s="248"/>
      <c r="BC833" s="248"/>
      <c r="BD833" s="248"/>
      <c r="BE833" s="248"/>
      <c r="BF833" s="248"/>
      <c r="BG833" s="248"/>
      <c r="BH833" s="248"/>
      <c r="BI833" s="248"/>
      <c r="BJ833" s="248"/>
      <c r="BK833" s="248"/>
      <c r="BL833" s="248"/>
      <c r="BM833" s="248"/>
      <c r="BN833" s="248"/>
      <c r="BO833" s="248"/>
      <c r="BP833" s="248"/>
      <c r="BQ833" s="248"/>
      <c r="BR833" s="248"/>
      <c r="BS833" s="248"/>
      <c r="BT833" s="248"/>
      <c r="BU833" s="248"/>
      <c r="BV833" s="248"/>
      <c r="BW833" s="248"/>
      <c r="BX833" s="248"/>
      <c r="BY833" s="248"/>
    </row>
    <row r="834" spans="1:77" ht="12" customHeight="1" x14ac:dyDescent="0.25">
      <c r="A834" s="225"/>
      <c r="B834" s="225"/>
      <c r="C834" s="225"/>
      <c r="D834" s="381"/>
      <c r="E834" s="381"/>
      <c r="F834" s="381"/>
      <c r="G834" s="381"/>
      <c r="H834" s="381"/>
      <c r="I834" s="248"/>
      <c r="J834" s="248"/>
      <c r="K834" s="248"/>
      <c r="L834" s="248"/>
      <c r="M834" s="248"/>
      <c r="N834" s="248"/>
      <c r="O834" s="248"/>
      <c r="P834" s="248"/>
      <c r="Q834" s="248"/>
      <c r="R834" s="248"/>
      <c r="S834" s="248"/>
      <c r="T834" s="248"/>
      <c r="U834" s="248"/>
      <c r="V834" s="248"/>
      <c r="W834" s="248"/>
      <c r="X834" s="248"/>
      <c r="Y834" s="248"/>
      <c r="Z834" s="248"/>
      <c r="AA834" s="248"/>
      <c r="AB834" s="248"/>
      <c r="AC834" s="248"/>
      <c r="AD834" s="248"/>
      <c r="AE834" s="248"/>
      <c r="AF834" s="248"/>
      <c r="AG834" s="248"/>
      <c r="AH834" s="248"/>
      <c r="AI834" s="248"/>
      <c r="AJ834" s="248"/>
      <c r="AK834" s="248"/>
      <c r="AL834" s="248"/>
      <c r="AM834" s="248"/>
      <c r="AN834" s="248"/>
      <c r="AO834" s="248"/>
      <c r="AP834" s="248"/>
      <c r="AQ834" s="248"/>
      <c r="AR834" s="248"/>
      <c r="AS834" s="248"/>
      <c r="AT834" s="248"/>
      <c r="AU834" s="248"/>
      <c r="AV834" s="248"/>
      <c r="AW834" s="248"/>
      <c r="AX834" s="248"/>
      <c r="AY834" s="248"/>
      <c r="AZ834" s="248"/>
      <c r="BA834" s="248"/>
      <c r="BB834" s="248"/>
      <c r="BC834" s="248"/>
      <c r="BD834" s="248"/>
      <c r="BE834" s="248"/>
      <c r="BF834" s="248"/>
      <c r="BG834" s="248"/>
      <c r="BH834" s="248"/>
      <c r="BI834" s="248"/>
      <c r="BJ834" s="248"/>
      <c r="BK834" s="248"/>
      <c r="BL834" s="248"/>
      <c r="BM834" s="248"/>
      <c r="BN834" s="248"/>
      <c r="BO834" s="248"/>
      <c r="BP834" s="248"/>
      <c r="BQ834" s="248"/>
      <c r="BR834" s="248"/>
      <c r="BS834" s="248"/>
      <c r="BT834" s="248"/>
      <c r="BU834" s="248"/>
      <c r="BV834" s="248"/>
      <c r="BW834" s="248"/>
      <c r="BX834" s="248"/>
      <c r="BY834" s="248"/>
    </row>
    <row r="835" spans="1:77" ht="12" customHeight="1" x14ac:dyDescent="0.25">
      <c r="A835" s="225"/>
      <c r="B835" s="225"/>
      <c r="C835" s="225"/>
      <c r="D835" s="381"/>
      <c r="E835" s="381"/>
      <c r="F835" s="381"/>
      <c r="G835" s="381"/>
      <c r="H835" s="381"/>
      <c r="I835" s="248"/>
      <c r="J835" s="248"/>
      <c r="K835" s="248"/>
      <c r="L835" s="248"/>
      <c r="M835" s="248"/>
      <c r="N835" s="248"/>
      <c r="O835" s="248"/>
      <c r="P835" s="248"/>
      <c r="Q835" s="248"/>
      <c r="R835" s="248"/>
      <c r="S835" s="248"/>
      <c r="T835" s="248"/>
      <c r="U835" s="248"/>
      <c r="V835" s="248"/>
      <c r="W835" s="248"/>
      <c r="X835" s="248"/>
      <c r="Y835" s="248"/>
      <c r="Z835" s="248"/>
      <c r="AA835" s="248"/>
      <c r="AB835" s="248"/>
      <c r="AC835" s="248"/>
      <c r="AD835" s="248"/>
      <c r="AE835" s="248"/>
      <c r="AF835" s="248"/>
      <c r="AG835" s="248"/>
      <c r="AH835" s="248"/>
      <c r="AI835" s="248"/>
      <c r="AJ835" s="248"/>
      <c r="AK835" s="248"/>
      <c r="AL835" s="248"/>
      <c r="AM835" s="248"/>
      <c r="AN835" s="248"/>
      <c r="AO835" s="248"/>
      <c r="AP835" s="248"/>
      <c r="AQ835" s="248"/>
      <c r="AR835" s="248"/>
      <c r="AS835" s="248"/>
      <c r="AT835" s="248"/>
      <c r="AU835" s="248"/>
      <c r="AV835" s="248"/>
      <c r="AW835" s="248"/>
      <c r="AX835" s="248"/>
      <c r="AY835" s="248"/>
      <c r="AZ835" s="248"/>
      <c r="BA835" s="248"/>
      <c r="BB835" s="248"/>
      <c r="BC835" s="248"/>
      <c r="BD835" s="248"/>
      <c r="BE835" s="248"/>
      <c r="BF835" s="248"/>
      <c r="BG835" s="248"/>
      <c r="BH835" s="248"/>
      <c r="BI835" s="248"/>
      <c r="BJ835" s="248"/>
      <c r="BK835" s="248"/>
      <c r="BL835" s="248"/>
      <c r="BM835" s="248"/>
      <c r="BN835" s="248"/>
      <c r="BO835" s="248"/>
      <c r="BP835" s="248"/>
      <c r="BQ835" s="248"/>
      <c r="BR835" s="248"/>
      <c r="BS835" s="248"/>
      <c r="BT835" s="248"/>
      <c r="BU835" s="248"/>
      <c r="BV835" s="248"/>
      <c r="BW835" s="248"/>
      <c r="BX835" s="248"/>
      <c r="BY835" s="248"/>
    </row>
    <row r="836" spans="1:77" ht="12" customHeight="1" x14ac:dyDescent="0.25">
      <c r="A836" s="225"/>
      <c r="B836" s="225"/>
      <c r="C836" s="225"/>
      <c r="D836" s="381"/>
      <c r="E836" s="381"/>
      <c r="F836" s="381"/>
      <c r="G836" s="381"/>
      <c r="H836" s="381"/>
      <c r="I836" s="248"/>
      <c r="J836" s="248"/>
      <c r="K836" s="248"/>
      <c r="L836" s="248"/>
      <c r="M836" s="248"/>
      <c r="N836" s="248"/>
      <c r="O836" s="248"/>
      <c r="P836" s="248"/>
      <c r="Q836" s="248"/>
      <c r="R836" s="248"/>
      <c r="S836" s="248"/>
      <c r="T836" s="248"/>
      <c r="U836" s="248"/>
      <c r="V836" s="248"/>
      <c r="W836" s="248"/>
      <c r="X836" s="248"/>
      <c r="Y836" s="248"/>
      <c r="Z836" s="248"/>
      <c r="AA836" s="248"/>
      <c r="AB836" s="248"/>
      <c r="AC836" s="248"/>
      <c r="AD836" s="248"/>
      <c r="AE836" s="248"/>
      <c r="AF836" s="248"/>
      <c r="AG836" s="248"/>
      <c r="AH836" s="248"/>
      <c r="AI836" s="248"/>
      <c r="AJ836" s="248"/>
      <c r="AK836" s="248"/>
      <c r="AL836" s="248"/>
      <c r="AM836" s="248"/>
      <c r="AN836" s="248"/>
      <c r="AO836" s="248"/>
      <c r="AP836" s="248"/>
      <c r="AQ836" s="248"/>
      <c r="AR836" s="248"/>
      <c r="AS836" s="248"/>
      <c r="AT836" s="248"/>
      <c r="AU836" s="248"/>
      <c r="AV836" s="248"/>
      <c r="AW836" s="248"/>
      <c r="AX836" s="248"/>
      <c r="AY836" s="248"/>
      <c r="AZ836" s="248"/>
      <c r="BA836" s="248"/>
      <c r="BB836" s="248"/>
      <c r="BC836" s="248"/>
      <c r="BD836" s="248"/>
      <c r="BE836" s="248"/>
      <c r="BF836" s="248"/>
      <c r="BG836" s="248"/>
      <c r="BH836" s="248"/>
      <c r="BI836" s="248"/>
      <c r="BJ836" s="248"/>
      <c r="BK836" s="248"/>
      <c r="BL836" s="248"/>
      <c r="BM836" s="248"/>
      <c r="BN836" s="248"/>
      <c r="BO836" s="248"/>
      <c r="BP836" s="248"/>
      <c r="BQ836" s="248"/>
      <c r="BR836" s="248"/>
      <c r="BS836" s="248"/>
      <c r="BT836" s="248"/>
      <c r="BU836" s="248"/>
      <c r="BV836" s="248"/>
      <c r="BW836" s="248"/>
      <c r="BX836" s="248"/>
      <c r="BY836" s="248"/>
    </row>
    <row r="837" spans="1:77" ht="12" customHeight="1" x14ac:dyDescent="0.25">
      <c r="A837" s="225"/>
      <c r="B837" s="225"/>
      <c r="C837" s="225"/>
      <c r="D837" s="381"/>
      <c r="E837" s="381"/>
      <c r="F837" s="381"/>
      <c r="G837" s="381"/>
      <c r="H837" s="381"/>
      <c r="I837" s="248"/>
      <c r="J837" s="248"/>
      <c r="K837" s="248"/>
      <c r="L837" s="248"/>
      <c r="M837" s="248"/>
      <c r="N837" s="248"/>
      <c r="O837" s="248"/>
      <c r="P837" s="248"/>
      <c r="Q837" s="248"/>
      <c r="R837" s="248"/>
      <c r="S837" s="248"/>
      <c r="T837" s="248"/>
      <c r="U837" s="248"/>
      <c r="V837" s="248"/>
      <c r="W837" s="248"/>
      <c r="X837" s="248"/>
      <c r="Y837" s="248"/>
      <c r="Z837" s="248"/>
      <c r="AA837" s="248"/>
      <c r="AB837" s="248"/>
      <c r="AC837" s="248"/>
      <c r="AD837" s="248"/>
      <c r="AE837" s="248"/>
      <c r="AF837" s="248"/>
      <c r="AG837" s="248"/>
      <c r="AH837" s="248"/>
      <c r="AI837" s="248"/>
      <c r="AJ837" s="248"/>
      <c r="AK837" s="248"/>
      <c r="AL837" s="248"/>
      <c r="AM837" s="248"/>
      <c r="AN837" s="248"/>
      <c r="AO837" s="248"/>
      <c r="AP837" s="248"/>
      <c r="AQ837" s="248"/>
      <c r="AR837" s="248"/>
      <c r="AS837" s="248"/>
      <c r="AT837" s="248"/>
      <c r="AU837" s="248"/>
      <c r="AV837" s="248"/>
      <c r="AW837" s="248"/>
      <c r="AX837" s="248"/>
      <c r="AY837" s="248"/>
      <c r="AZ837" s="248"/>
      <c r="BA837" s="248"/>
      <c r="BB837" s="248"/>
      <c r="BC837" s="248"/>
      <c r="BD837" s="248"/>
      <c r="BE837" s="248"/>
      <c r="BF837" s="248"/>
      <c r="BG837" s="248"/>
      <c r="BH837" s="248"/>
      <c r="BI837" s="248"/>
      <c r="BJ837" s="248"/>
      <c r="BK837" s="248"/>
      <c r="BL837" s="248"/>
      <c r="BM837" s="248"/>
      <c r="BN837" s="248"/>
      <c r="BO837" s="248"/>
      <c r="BP837" s="248"/>
      <c r="BQ837" s="248"/>
      <c r="BR837" s="248"/>
      <c r="BS837" s="248"/>
      <c r="BT837" s="248"/>
      <c r="BU837" s="248"/>
      <c r="BV837" s="248"/>
      <c r="BW837" s="248"/>
      <c r="BX837" s="248"/>
      <c r="BY837" s="248"/>
    </row>
    <row r="838" spans="1:77" ht="12" customHeight="1" x14ac:dyDescent="0.25">
      <c r="A838" s="225"/>
      <c r="B838" s="225"/>
      <c r="C838" s="225"/>
      <c r="D838" s="381"/>
      <c r="E838" s="381"/>
      <c r="F838" s="381"/>
      <c r="G838" s="381"/>
      <c r="H838" s="381"/>
      <c r="I838" s="248"/>
      <c r="J838" s="248"/>
      <c r="K838" s="248"/>
      <c r="L838" s="248"/>
      <c r="M838" s="248"/>
      <c r="N838" s="248"/>
      <c r="O838" s="248"/>
      <c r="P838" s="248"/>
      <c r="Q838" s="248"/>
      <c r="R838" s="248"/>
      <c r="S838" s="248"/>
      <c r="T838" s="248"/>
      <c r="U838" s="248"/>
      <c r="V838" s="248"/>
      <c r="W838" s="248"/>
      <c r="X838" s="248"/>
      <c r="Y838" s="248"/>
      <c r="Z838" s="248"/>
      <c r="AA838" s="248"/>
      <c r="AB838" s="248"/>
      <c r="AC838" s="248"/>
      <c r="AD838" s="248"/>
      <c r="AE838" s="248"/>
      <c r="AF838" s="248"/>
      <c r="AG838" s="248"/>
      <c r="AH838" s="248"/>
      <c r="AI838" s="248"/>
      <c r="AJ838" s="248"/>
      <c r="AK838" s="248"/>
      <c r="AL838" s="248"/>
      <c r="AM838" s="248"/>
      <c r="AN838" s="248"/>
      <c r="AO838" s="248"/>
      <c r="AP838" s="248"/>
      <c r="AQ838" s="248"/>
      <c r="AR838" s="248"/>
      <c r="AS838" s="248"/>
      <c r="AT838" s="248"/>
      <c r="AU838" s="248"/>
      <c r="AV838" s="248"/>
      <c r="AW838" s="248"/>
      <c r="AX838" s="248"/>
      <c r="AY838" s="248"/>
      <c r="AZ838" s="248"/>
      <c r="BA838" s="248"/>
      <c r="BB838" s="248"/>
      <c r="BC838" s="248"/>
      <c r="BD838" s="248"/>
      <c r="BE838" s="248"/>
      <c r="BF838" s="248"/>
      <c r="BG838" s="248"/>
      <c r="BH838" s="248"/>
      <c r="BI838" s="248"/>
      <c r="BJ838" s="248"/>
      <c r="BK838" s="248"/>
      <c r="BL838" s="248"/>
      <c r="BM838" s="248"/>
      <c r="BN838" s="248"/>
      <c r="BO838" s="248"/>
      <c r="BP838" s="248"/>
      <c r="BQ838" s="248"/>
      <c r="BR838" s="248"/>
      <c r="BS838" s="248"/>
      <c r="BT838" s="248"/>
      <c r="BU838" s="248"/>
      <c r="BV838" s="248"/>
      <c r="BW838" s="248"/>
      <c r="BX838" s="248"/>
      <c r="BY838" s="248"/>
    </row>
    <row r="839" spans="1:77" ht="12" customHeight="1" x14ac:dyDescent="0.25">
      <c r="A839" s="225"/>
      <c r="B839" s="225"/>
      <c r="C839" s="225"/>
      <c r="D839" s="381"/>
      <c r="E839" s="381"/>
      <c r="F839" s="381"/>
      <c r="G839" s="381"/>
      <c r="H839" s="381"/>
      <c r="I839" s="248"/>
      <c r="J839" s="248"/>
      <c r="K839" s="248"/>
      <c r="L839" s="248"/>
      <c r="M839" s="248"/>
      <c r="N839" s="248"/>
      <c r="O839" s="248"/>
      <c r="P839" s="248"/>
      <c r="Q839" s="248"/>
      <c r="R839" s="248"/>
      <c r="S839" s="248"/>
      <c r="T839" s="248"/>
      <c r="U839" s="248"/>
      <c r="V839" s="248"/>
      <c r="W839" s="248"/>
      <c r="X839" s="248"/>
      <c r="Y839" s="248"/>
      <c r="Z839" s="248"/>
      <c r="AA839" s="248"/>
      <c r="AB839" s="248"/>
      <c r="AC839" s="248"/>
      <c r="AD839" s="248"/>
      <c r="AE839" s="248"/>
      <c r="AF839" s="248"/>
      <c r="AG839" s="248"/>
      <c r="AH839" s="248"/>
      <c r="AI839" s="248"/>
      <c r="AJ839" s="248"/>
      <c r="AK839" s="248"/>
      <c r="AL839" s="248"/>
      <c r="AM839" s="248"/>
      <c r="AN839" s="248"/>
      <c r="AO839" s="248"/>
      <c r="AP839" s="248"/>
      <c r="AQ839" s="248"/>
      <c r="AR839" s="248"/>
      <c r="AS839" s="248"/>
      <c r="AT839" s="248"/>
      <c r="AU839" s="248"/>
      <c r="AV839" s="248"/>
      <c r="AW839" s="248"/>
      <c r="AX839" s="248"/>
      <c r="AY839" s="248"/>
      <c r="AZ839" s="248"/>
      <c r="BA839" s="248"/>
      <c r="BB839" s="248"/>
      <c r="BC839" s="248"/>
      <c r="BD839" s="248"/>
      <c r="BE839" s="248"/>
      <c r="BF839" s="248"/>
      <c r="BG839" s="248"/>
      <c r="BH839" s="248"/>
      <c r="BI839" s="248"/>
      <c r="BJ839" s="248"/>
      <c r="BK839" s="248"/>
      <c r="BL839" s="248"/>
      <c r="BM839" s="248"/>
      <c r="BN839" s="248"/>
      <c r="BO839" s="248"/>
      <c r="BP839" s="248"/>
      <c r="BQ839" s="248"/>
      <c r="BR839" s="248"/>
      <c r="BS839" s="248"/>
      <c r="BT839" s="248"/>
      <c r="BU839" s="248"/>
      <c r="BV839" s="248"/>
      <c r="BW839" s="248"/>
      <c r="BX839" s="248"/>
      <c r="BY839" s="248"/>
    </row>
    <row r="840" spans="1:77" ht="12" customHeight="1" x14ac:dyDescent="0.25">
      <c r="A840" s="225"/>
      <c r="B840" s="225"/>
      <c r="C840" s="225"/>
      <c r="D840" s="381"/>
      <c r="E840" s="381"/>
      <c r="F840" s="381"/>
      <c r="G840" s="381"/>
      <c r="H840" s="381"/>
      <c r="I840" s="248"/>
      <c r="J840" s="248"/>
      <c r="K840" s="248"/>
      <c r="L840" s="248"/>
      <c r="M840" s="248"/>
      <c r="N840" s="248"/>
      <c r="O840" s="248"/>
      <c r="P840" s="248"/>
      <c r="Q840" s="248"/>
      <c r="R840" s="248"/>
      <c r="S840" s="248"/>
      <c r="T840" s="248"/>
      <c r="U840" s="248"/>
      <c r="V840" s="248"/>
      <c r="W840" s="248"/>
      <c r="X840" s="248"/>
      <c r="Y840" s="248"/>
      <c r="Z840" s="248"/>
      <c r="AA840" s="248"/>
      <c r="AB840" s="248"/>
      <c r="AC840" s="248"/>
      <c r="AD840" s="248"/>
      <c r="AE840" s="248"/>
      <c r="AF840" s="248"/>
      <c r="AG840" s="248"/>
      <c r="AH840" s="248"/>
      <c r="AI840" s="248"/>
      <c r="AJ840" s="248"/>
      <c r="AK840" s="248"/>
      <c r="AL840" s="248"/>
      <c r="AM840" s="248"/>
      <c r="AN840" s="248"/>
      <c r="AO840" s="248"/>
      <c r="AP840" s="248"/>
      <c r="AQ840" s="248"/>
      <c r="AR840" s="248"/>
      <c r="AS840" s="248"/>
      <c r="AT840" s="248"/>
      <c r="AU840" s="248"/>
      <c r="AV840" s="248"/>
      <c r="AW840" s="248"/>
      <c r="AX840" s="248"/>
      <c r="AY840" s="248"/>
      <c r="AZ840" s="248"/>
      <c r="BA840" s="248"/>
      <c r="BB840" s="248"/>
      <c r="BC840" s="248"/>
      <c r="BD840" s="248"/>
      <c r="BE840" s="248"/>
      <c r="BF840" s="248"/>
      <c r="BG840" s="248"/>
      <c r="BH840" s="248"/>
      <c r="BI840" s="248"/>
      <c r="BJ840" s="248"/>
      <c r="BK840" s="248"/>
      <c r="BL840" s="248"/>
      <c r="BM840" s="248"/>
      <c r="BN840" s="248"/>
      <c r="BO840" s="248"/>
      <c r="BP840" s="248"/>
      <c r="BQ840" s="248"/>
      <c r="BR840" s="248"/>
      <c r="BS840" s="248"/>
      <c r="BT840" s="248"/>
      <c r="BU840" s="248"/>
      <c r="BV840" s="248"/>
      <c r="BW840" s="248"/>
      <c r="BX840" s="248"/>
      <c r="BY840" s="248"/>
    </row>
    <row r="841" spans="1:77" ht="12" customHeight="1" x14ac:dyDescent="0.25">
      <c r="A841" s="225"/>
      <c r="B841" s="225"/>
      <c r="C841" s="225"/>
      <c r="D841" s="381"/>
      <c r="E841" s="381"/>
      <c r="F841" s="381"/>
      <c r="G841" s="381"/>
      <c r="H841" s="381"/>
      <c r="I841" s="248"/>
      <c r="J841" s="248"/>
      <c r="K841" s="248"/>
      <c r="L841" s="248"/>
      <c r="M841" s="248"/>
      <c r="N841" s="248"/>
      <c r="O841" s="248"/>
      <c r="P841" s="248"/>
      <c r="Q841" s="248"/>
      <c r="R841" s="248"/>
      <c r="S841" s="248"/>
      <c r="T841" s="248"/>
      <c r="U841" s="248"/>
      <c r="V841" s="248"/>
      <c r="W841" s="248"/>
      <c r="X841" s="248"/>
      <c r="Y841" s="248"/>
      <c r="Z841" s="248"/>
      <c r="AA841" s="248"/>
      <c r="AB841" s="248"/>
      <c r="AC841" s="248"/>
      <c r="AD841" s="248"/>
      <c r="AE841" s="248"/>
      <c r="AF841" s="248"/>
      <c r="AG841" s="248"/>
      <c r="AH841" s="248"/>
      <c r="AI841" s="248"/>
      <c r="AJ841" s="248"/>
      <c r="AK841" s="248"/>
      <c r="AL841" s="248"/>
      <c r="AM841" s="248"/>
      <c r="AN841" s="248"/>
      <c r="AO841" s="248"/>
      <c r="AP841" s="248"/>
      <c r="AQ841" s="248"/>
      <c r="AR841" s="248"/>
      <c r="AS841" s="248"/>
      <c r="AT841" s="248"/>
      <c r="AU841" s="248"/>
      <c r="AV841" s="248"/>
      <c r="AW841" s="248"/>
      <c r="AX841" s="248"/>
      <c r="AY841" s="248"/>
      <c r="AZ841" s="248"/>
      <c r="BA841" s="248"/>
      <c r="BB841" s="248"/>
      <c r="BC841" s="248"/>
      <c r="BD841" s="248"/>
      <c r="BE841" s="248"/>
      <c r="BF841" s="248"/>
      <c r="BG841" s="248"/>
      <c r="BH841" s="248"/>
      <c r="BI841" s="248"/>
      <c r="BJ841" s="248"/>
      <c r="BK841" s="248"/>
      <c r="BL841" s="248"/>
      <c r="BM841" s="248"/>
      <c r="BN841" s="248"/>
      <c r="BO841" s="248"/>
      <c r="BP841" s="248"/>
      <c r="BQ841" s="248"/>
      <c r="BR841" s="248"/>
      <c r="BS841" s="248"/>
      <c r="BT841" s="248"/>
      <c r="BU841" s="248"/>
      <c r="BV841" s="248"/>
      <c r="BW841" s="248"/>
      <c r="BX841" s="248"/>
      <c r="BY841" s="248"/>
    </row>
    <row r="842" spans="1:77" ht="12" customHeight="1" x14ac:dyDescent="0.25">
      <c r="A842" s="225"/>
      <c r="B842" s="225"/>
      <c r="C842" s="225"/>
      <c r="D842" s="381"/>
      <c r="E842" s="381"/>
      <c r="F842" s="381"/>
      <c r="G842" s="381"/>
      <c r="H842" s="381"/>
      <c r="I842" s="248"/>
      <c r="J842" s="248"/>
      <c r="K842" s="248"/>
      <c r="L842" s="248"/>
      <c r="M842" s="248"/>
      <c r="N842" s="248"/>
      <c r="O842" s="248"/>
      <c r="P842" s="248"/>
      <c r="Q842" s="248"/>
      <c r="R842" s="248"/>
      <c r="S842" s="248"/>
      <c r="T842" s="248"/>
      <c r="U842" s="248"/>
      <c r="V842" s="248"/>
      <c r="W842" s="248"/>
      <c r="X842" s="248"/>
      <c r="Y842" s="248"/>
      <c r="Z842" s="248"/>
      <c r="AA842" s="248"/>
      <c r="AB842" s="248"/>
      <c r="AC842" s="248"/>
      <c r="AD842" s="248"/>
      <c r="AE842" s="248"/>
      <c r="AF842" s="248"/>
      <c r="AG842" s="248"/>
      <c r="AH842" s="248"/>
      <c r="AI842" s="248"/>
      <c r="AJ842" s="248"/>
      <c r="AK842" s="248"/>
      <c r="AL842" s="248"/>
      <c r="AM842" s="248"/>
      <c r="AN842" s="248"/>
      <c r="AO842" s="248"/>
      <c r="AP842" s="248"/>
      <c r="AQ842" s="248"/>
      <c r="AR842" s="248"/>
      <c r="AS842" s="248"/>
      <c r="AT842" s="248"/>
      <c r="AU842" s="248"/>
      <c r="AV842" s="248"/>
      <c r="AW842" s="248"/>
      <c r="AX842" s="248"/>
      <c r="AY842" s="248"/>
      <c r="AZ842" s="248"/>
      <c r="BA842" s="248"/>
      <c r="BB842" s="248"/>
      <c r="BC842" s="248"/>
      <c r="BD842" s="248"/>
      <c r="BE842" s="248"/>
      <c r="BF842" s="248"/>
      <c r="BG842" s="248"/>
      <c r="BH842" s="248"/>
      <c r="BI842" s="248"/>
      <c r="BJ842" s="248"/>
      <c r="BK842" s="248"/>
      <c r="BL842" s="248"/>
      <c r="BM842" s="248"/>
      <c r="BN842" s="248"/>
      <c r="BO842" s="248"/>
      <c r="BP842" s="248"/>
      <c r="BQ842" s="248"/>
      <c r="BR842" s="248"/>
      <c r="BS842" s="248"/>
      <c r="BT842" s="248"/>
      <c r="BU842" s="248"/>
      <c r="BV842" s="248"/>
      <c r="BW842" s="248"/>
      <c r="BX842" s="248"/>
      <c r="BY842" s="248"/>
    </row>
    <row r="843" spans="1:77" ht="12" customHeight="1" x14ac:dyDescent="0.25">
      <c r="A843" s="225"/>
      <c r="B843" s="225"/>
      <c r="C843" s="225"/>
      <c r="D843" s="381"/>
      <c r="E843" s="381"/>
      <c r="F843" s="381"/>
      <c r="G843" s="381"/>
      <c r="H843" s="381"/>
      <c r="I843" s="248"/>
      <c r="J843" s="248"/>
      <c r="K843" s="248"/>
      <c r="L843" s="248"/>
      <c r="M843" s="248"/>
      <c r="N843" s="248"/>
      <c r="O843" s="248"/>
      <c r="P843" s="248"/>
      <c r="Q843" s="248"/>
      <c r="R843" s="248"/>
      <c r="S843" s="248"/>
      <c r="T843" s="248"/>
      <c r="U843" s="248"/>
      <c r="V843" s="248"/>
      <c r="W843" s="248"/>
      <c r="X843" s="248"/>
      <c r="Y843" s="248"/>
      <c r="Z843" s="248"/>
      <c r="AA843" s="248"/>
      <c r="AB843" s="248"/>
      <c r="AC843" s="248"/>
      <c r="AD843" s="248"/>
      <c r="AE843" s="248"/>
      <c r="AF843" s="248"/>
      <c r="AG843" s="248"/>
      <c r="AH843" s="248"/>
      <c r="AI843" s="248"/>
      <c r="AJ843" s="248"/>
      <c r="AK843" s="248"/>
      <c r="AL843" s="248"/>
      <c r="AM843" s="248"/>
      <c r="AN843" s="248"/>
      <c r="AO843" s="248"/>
      <c r="AP843" s="248"/>
      <c r="AQ843" s="248"/>
      <c r="AR843" s="248"/>
      <c r="AS843" s="248"/>
      <c r="AT843" s="248"/>
      <c r="AU843" s="248"/>
      <c r="AV843" s="248"/>
      <c r="AW843" s="248"/>
      <c r="AX843" s="248"/>
      <c r="AY843" s="248"/>
      <c r="AZ843" s="248"/>
      <c r="BA843" s="248"/>
      <c r="BB843" s="248"/>
      <c r="BC843" s="248"/>
      <c r="BD843" s="248"/>
      <c r="BE843" s="248"/>
      <c r="BF843" s="248"/>
      <c r="BG843" s="248"/>
      <c r="BH843" s="248"/>
      <c r="BI843" s="248"/>
      <c r="BJ843" s="248"/>
      <c r="BK843" s="248"/>
      <c r="BL843" s="248"/>
      <c r="BM843" s="248"/>
      <c r="BN843" s="248"/>
      <c r="BO843" s="248"/>
      <c r="BP843" s="248"/>
      <c r="BQ843" s="248"/>
      <c r="BR843" s="248"/>
      <c r="BS843" s="248"/>
      <c r="BT843" s="248"/>
      <c r="BU843" s="248"/>
      <c r="BV843" s="248"/>
      <c r="BW843" s="248"/>
      <c r="BX843" s="248"/>
      <c r="BY843" s="248"/>
    </row>
    <row r="844" spans="1:77" ht="12" customHeight="1" x14ac:dyDescent="0.25">
      <c r="A844" s="225"/>
      <c r="B844" s="225"/>
      <c r="C844" s="225"/>
      <c r="D844" s="381"/>
      <c r="E844" s="381"/>
      <c r="F844" s="381"/>
      <c r="G844" s="381"/>
      <c r="H844" s="381"/>
      <c r="I844" s="248"/>
      <c r="J844" s="248"/>
      <c r="K844" s="248"/>
      <c r="L844" s="248"/>
      <c r="M844" s="248"/>
      <c r="N844" s="248"/>
      <c r="O844" s="248"/>
      <c r="P844" s="248"/>
      <c r="Q844" s="248"/>
      <c r="R844" s="248"/>
      <c r="S844" s="248"/>
      <c r="T844" s="248"/>
      <c r="U844" s="248"/>
      <c r="V844" s="248"/>
      <c r="W844" s="248"/>
      <c r="X844" s="248"/>
      <c r="Y844" s="248"/>
      <c r="Z844" s="248"/>
      <c r="AA844" s="248"/>
      <c r="AB844" s="248"/>
      <c r="AC844" s="248"/>
      <c r="AD844" s="248"/>
      <c r="AE844" s="248"/>
      <c r="AF844" s="248"/>
      <c r="AG844" s="248"/>
      <c r="AH844" s="248"/>
      <c r="AI844" s="248"/>
      <c r="AJ844" s="248"/>
      <c r="AK844" s="248"/>
      <c r="AL844" s="248"/>
      <c r="AM844" s="248"/>
      <c r="AN844" s="248"/>
      <c r="AO844" s="248"/>
      <c r="AP844" s="248"/>
      <c r="AQ844" s="248"/>
      <c r="AR844" s="248"/>
      <c r="AS844" s="248"/>
      <c r="AT844" s="248"/>
      <c r="AU844" s="248"/>
      <c r="AV844" s="248"/>
      <c r="AW844" s="248"/>
      <c r="AX844" s="248"/>
      <c r="AY844" s="248"/>
      <c r="AZ844" s="248"/>
      <c r="BA844" s="248"/>
      <c r="BB844" s="248"/>
      <c r="BC844" s="248"/>
      <c r="BD844" s="248"/>
      <c r="BE844" s="248"/>
      <c r="BF844" s="248"/>
      <c r="BG844" s="248"/>
      <c r="BH844" s="248"/>
      <c r="BI844" s="248"/>
      <c r="BJ844" s="248"/>
      <c r="BK844" s="248"/>
      <c r="BL844" s="248"/>
      <c r="BM844" s="248"/>
      <c r="BN844" s="248"/>
      <c r="BO844" s="248"/>
      <c r="BP844" s="248"/>
      <c r="BQ844" s="248"/>
      <c r="BR844" s="248"/>
      <c r="BS844" s="248"/>
      <c r="BT844" s="248"/>
      <c r="BU844" s="248"/>
      <c r="BV844" s="248"/>
      <c r="BW844" s="248"/>
      <c r="BX844" s="248"/>
      <c r="BY844" s="248"/>
    </row>
    <row r="845" spans="1:77" ht="12" customHeight="1" x14ac:dyDescent="0.25">
      <c r="A845" s="225"/>
      <c r="B845" s="225"/>
      <c r="C845" s="225"/>
      <c r="D845" s="381"/>
      <c r="E845" s="381"/>
      <c r="F845" s="381"/>
      <c r="G845" s="381"/>
      <c r="H845" s="381"/>
      <c r="I845" s="248"/>
      <c r="J845" s="248"/>
      <c r="K845" s="248"/>
      <c r="L845" s="248"/>
      <c r="M845" s="248"/>
      <c r="N845" s="248"/>
      <c r="O845" s="248"/>
      <c r="P845" s="248"/>
      <c r="Q845" s="248"/>
      <c r="R845" s="248"/>
      <c r="S845" s="248"/>
      <c r="T845" s="248"/>
      <c r="U845" s="248"/>
      <c r="V845" s="248"/>
      <c r="W845" s="248"/>
      <c r="X845" s="248"/>
      <c r="Y845" s="248"/>
      <c r="Z845" s="248"/>
      <c r="AA845" s="248"/>
      <c r="AB845" s="248"/>
      <c r="AC845" s="248"/>
      <c r="AD845" s="248"/>
      <c r="AE845" s="248"/>
      <c r="AF845" s="248"/>
      <c r="AG845" s="248"/>
      <c r="AH845" s="248"/>
      <c r="AI845" s="248"/>
      <c r="AJ845" s="248"/>
      <c r="AK845" s="248"/>
      <c r="AL845" s="248"/>
      <c r="AM845" s="248"/>
      <c r="AN845" s="248"/>
      <c r="AO845" s="248"/>
      <c r="AP845" s="248"/>
      <c r="AQ845" s="248"/>
      <c r="AR845" s="248"/>
      <c r="AS845" s="248"/>
      <c r="AT845" s="248"/>
      <c r="AU845" s="248"/>
      <c r="AV845" s="248"/>
      <c r="AW845" s="248"/>
      <c r="AX845" s="248"/>
      <c r="AY845" s="248"/>
      <c r="AZ845" s="248"/>
      <c r="BA845" s="248"/>
      <c r="BB845" s="248"/>
      <c r="BC845" s="248"/>
      <c r="BD845" s="248"/>
      <c r="BE845" s="248"/>
      <c r="BF845" s="248"/>
      <c r="BG845" s="248"/>
      <c r="BH845" s="248"/>
      <c r="BI845" s="248"/>
      <c r="BJ845" s="248"/>
      <c r="BK845" s="248"/>
      <c r="BL845" s="248"/>
      <c r="BM845" s="248"/>
      <c r="BN845" s="248"/>
      <c r="BO845" s="248"/>
      <c r="BP845" s="248"/>
      <c r="BQ845" s="248"/>
      <c r="BR845" s="248"/>
      <c r="BS845" s="248"/>
      <c r="BT845" s="248"/>
      <c r="BU845" s="248"/>
      <c r="BV845" s="248"/>
      <c r="BW845" s="248"/>
      <c r="BX845" s="248"/>
      <c r="BY845" s="248"/>
    </row>
    <row r="846" spans="1:77" ht="12" customHeight="1" x14ac:dyDescent="0.25">
      <c r="A846" s="225"/>
      <c r="B846" s="225"/>
      <c r="C846" s="225"/>
      <c r="D846" s="381"/>
      <c r="E846" s="381"/>
      <c r="F846" s="381"/>
      <c r="G846" s="381"/>
      <c r="H846" s="381"/>
      <c r="I846" s="248"/>
      <c r="J846" s="248"/>
      <c r="K846" s="248"/>
      <c r="L846" s="248"/>
      <c r="M846" s="248"/>
      <c r="N846" s="248"/>
      <c r="O846" s="248"/>
      <c r="P846" s="248"/>
      <c r="Q846" s="248"/>
      <c r="R846" s="248"/>
      <c r="S846" s="248"/>
      <c r="T846" s="248"/>
      <c r="U846" s="248"/>
      <c r="V846" s="248"/>
      <c r="W846" s="248"/>
      <c r="X846" s="248"/>
      <c r="Y846" s="248"/>
      <c r="Z846" s="248"/>
      <c r="AA846" s="248"/>
      <c r="AB846" s="248"/>
      <c r="AC846" s="248"/>
      <c r="AD846" s="248"/>
      <c r="AE846" s="248"/>
      <c r="AF846" s="248"/>
      <c r="AG846" s="248"/>
      <c r="AH846" s="248"/>
      <c r="AI846" s="248"/>
      <c r="AJ846" s="248"/>
      <c r="AK846" s="248"/>
      <c r="AL846" s="248"/>
      <c r="AM846" s="248"/>
      <c r="AN846" s="248"/>
      <c r="AO846" s="248"/>
      <c r="AP846" s="248"/>
      <c r="AQ846" s="248"/>
      <c r="AR846" s="248"/>
      <c r="AS846" s="248"/>
      <c r="AT846" s="248"/>
      <c r="AU846" s="248"/>
      <c r="AV846" s="248"/>
      <c r="AW846" s="248"/>
      <c r="AX846" s="248"/>
      <c r="AY846" s="248"/>
      <c r="AZ846" s="248"/>
      <c r="BA846" s="248"/>
      <c r="BB846" s="248"/>
      <c r="BC846" s="248"/>
      <c r="BD846" s="248"/>
      <c r="BE846" s="248"/>
      <c r="BF846" s="248"/>
      <c r="BG846" s="248"/>
      <c r="BH846" s="248"/>
      <c r="BI846" s="248"/>
      <c r="BJ846" s="248"/>
      <c r="BK846" s="248"/>
      <c r="BL846" s="248"/>
      <c r="BM846" s="248"/>
      <c r="BN846" s="248"/>
      <c r="BO846" s="248"/>
      <c r="BP846" s="248"/>
      <c r="BQ846" s="248"/>
      <c r="BR846" s="248"/>
      <c r="BS846" s="248"/>
      <c r="BT846" s="248"/>
      <c r="BU846" s="248"/>
      <c r="BV846" s="248"/>
      <c r="BW846" s="248"/>
      <c r="BX846" s="248"/>
      <c r="BY846" s="248"/>
    </row>
    <row r="847" spans="1:77" ht="12" customHeight="1" x14ac:dyDescent="0.25">
      <c r="A847" s="225"/>
      <c r="B847" s="225"/>
      <c r="C847" s="225"/>
      <c r="D847" s="381"/>
      <c r="E847" s="381"/>
      <c r="F847" s="381"/>
      <c r="G847" s="381"/>
      <c r="H847" s="381"/>
      <c r="I847" s="248"/>
      <c r="J847" s="248"/>
      <c r="K847" s="248"/>
      <c r="L847" s="248"/>
      <c r="M847" s="248"/>
      <c r="N847" s="248"/>
      <c r="O847" s="248"/>
      <c r="P847" s="248"/>
      <c r="Q847" s="248"/>
      <c r="R847" s="248"/>
      <c r="S847" s="248"/>
      <c r="T847" s="248"/>
      <c r="U847" s="248"/>
      <c r="V847" s="248"/>
      <c r="W847" s="248"/>
      <c r="X847" s="248"/>
      <c r="Y847" s="248"/>
      <c r="Z847" s="248"/>
      <c r="AA847" s="248"/>
      <c r="AB847" s="248"/>
      <c r="AC847" s="248"/>
      <c r="AD847" s="248"/>
      <c r="AE847" s="248"/>
      <c r="AF847" s="248"/>
      <c r="AG847" s="248"/>
      <c r="AH847" s="248"/>
      <c r="AI847" s="248"/>
      <c r="AJ847" s="248"/>
      <c r="AK847" s="248"/>
      <c r="AL847" s="248"/>
      <c r="AM847" s="248"/>
      <c r="AN847" s="248"/>
      <c r="AO847" s="248"/>
      <c r="AP847" s="248"/>
      <c r="AQ847" s="248"/>
      <c r="AR847" s="248"/>
      <c r="AS847" s="248"/>
      <c r="AT847" s="248"/>
      <c r="AU847" s="248"/>
      <c r="AV847" s="248"/>
      <c r="AW847" s="248"/>
      <c r="AX847" s="248"/>
      <c r="AY847" s="248"/>
      <c r="AZ847" s="248"/>
      <c r="BA847" s="248"/>
      <c r="BB847" s="248"/>
      <c r="BC847" s="248"/>
      <c r="BD847" s="248"/>
      <c r="BE847" s="248"/>
      <c r="BF847" s="248"/>
      <c r="BG847" s="248"/>
      <c r="BH847" s="248"/>
      <c r="BI847" s="248"/>
      <c r="BJ847" s="248"/>
      <c r="BK847" s="248"/>
      <c r="BL847" s="248"/>
      <c r="BM847" s="248"/>
      <c r="BN847" s="248"/>
      <c r="BO847" s="248"/>
      <c r="BP847" s="248"/>
      <c r="BQ847" s="248"/>
      <c r="BR847" s="248"/>
      <c r="BS847" s="248"/>
      <c r="BT847" s="248"/>
      <c r="BU847" s="248"/>
      <c r="BV847" s="248"/>
      <c r="BW847" s="248"/>
      <c r="BX847" s="248"/>
      <c r="BY847" s="248"/>
    </row>
    <row r="848" spans="1:77" ht="12" customHeight="1" x14ac:dyDescent="0.25">
      <c r="A848" s="225"/>
      <c r="B848" s="225"/>
      <c r="C848" s="225"/>
      <c r="D848" s="381"/>
      <c r="E848" s="381"/>
      <c r="F848" s="381"/>
      <c r="G848" s="381"/>
      <c r="H848" s="381"/>
      <c r="I848" s="248"/>
      <c r="J848" s="248"/>
      <c r="K848" s="248"/>
      <c r="L848" s="248"/>
      <c r="M848" s="248"/>
      <c r="N848" s="248"/>
      <c r="O848" s="248"/>
      <c r="P848" s="248"/>
      <c r="Q848" s="248"/>
      <c r="R848" s="248"/>
      <c r="S848" s="248"/>
      <c r="T848" s="248"/>
      <c r="U848" s="248"/>
      <c r="V848" s="248"/>
      <c r="W848" s="248"/>
      <c r="X848" s="248"/>
      <c r="Y848" s="248"/>
      <c r="Z848" s="248"/>
      <c r="AA848" s="248"/>
      <c r="AB848" s="248"/>
      <c r="AC848" s="248"/>
      <c r="AD848" s="248"/>
      <c r="AE848" s="248"/>
      <c r="AF848" s="248"/>
      <c r="AG848" s="248"/>
      <c r="AH848" s="248"/>
      <c r="AI848" s="248"/>
      <c r="AJ848" s="248"/>
      <c r="AK848" s="248"/>
      <c r="AL848" s="248"/>
      <c r="AM848" s="248"/>
      <c r="AN848" s="248"/>
      <c r="AO848" s="248"/>
      <c r="AP848" s="248"/>
      <c r="AQ848" s="248"/>
      <c r="AR848" s="248"/>
      <c r="AS848" s="248"/>
      <c r="AT848" s="248"/>
      <c r="AU848" s="248"/>
      <c r="AV848" s="248"/>
      <c r="AW848" s="248"/>
      <c r="AX848" s="248"/>
      <c r="AY848" s="248"/>
      <c r="AZ848" s="248"/>
      <c r="BA848" s="248"/>
      <c r="BB848" s="248"/>
      <c r="BC848" s="248"/>
      <c r="BD848" s="248"/>
      <c r="BE848" s="248"/>
      <c r="BF848" s="248"/>
      <c r="BG848" s="248"/>
      <c r="BH848" s="248"/>
      <c r="BI848" s="248"/>
      <c r="BJ848" s="248"/>
      <c r="BK848" s="248"/>
      <c r="BL848" s="248"/>
      <c r="BM848" s="248"/>
      <c r="BN848" s="248"/>
      <c r="BO848" s="248"/>
      <c r="BP848" s="248"/>
      <c r="BQ848" s="248"/>
      <c r="BR848" s="248"/>
      <c r="BS848" s="248"/>
      <c r="BT848" s="248"/>
      <c r="BU848" s="248"/>
      <c r="BV848" s="248"/>
      <c r="BW848" s="248"/>
      <c r="BX848" s="248"/>
      <c r="BY848" s="248"/>
    </row>
    <row r="849" spans="1:77" ht="12" customHeight="1" x14ac:dyDescent="0.25">
      <c r="A849" s="225"/>
      <c r="B849" s="225"/>
      <c r="C849" s="225"/>
      <c r="D849" s="381"/>
      <c r="E849" s="381"/>
      <c r="F849" s="381"/>
      <c r="G849" s="381"/>
      <c r="H849" s="381"/>
      <c r="I849" s="248"/>
      <c r="J849" s="248"/>
      <c r="K849" s="248"/>
      <c r="L849" s="248"/>
      <c r="M849" s="248"/>
      <c r="N849" s="248"/>
      <c r="O849" s="248"/>
      <c r="P849" s="248"/>
      <c r="Q849" s="248"/>
      <c r="R849" s="248"/>
      <c r="S849" s="248"/>
      <c r="T849" s="248"/>
      <c r="U849" s="248"/>
      <c r="V849" s="248"/>
      <c r="W849" s="248"/>
      <c r="X849" s="248"/>
      <c r="Y849" s="248"/>
      <c r="Z849" s="248"/>
      <c r="AA849" s="248"/>
      <c r="AB849" s="248"/>
      <c r="AC849" s="248"/>
      <c r="AD849" s="248"/>
      <c r="AE849" s="248"/>
      <c r="AF849" s="248"/>
      <c r="AG849" s="248"/>
      <c r="AH849" s="248"/>
      <c r="AI849" s="248"/>
      <c r="AJ849" s="248"/>
      <c r="AK849" s="248"/>
      <c r="AL849" s="248"/>
      <c r="AM849" s="248"/>
      <c r="AN849" s="248"/>
      <c r="AO849" s="248"/>
      <c r="AP849" s="248"/>
      <c r="AQ849" s="248"/>
      <c r="AR849" s="248"/>
      <c r="AS849" s="248"/>
      <c r="AT849" s="248"/>
      <c r="AU849" s="248"/>
      <c r="AV849" s="248"/>
      <c r="AW849" s="248"/>
      <c r="AX849" s="248"/>
      <c r="AY849" s="248"/>
      <c r="AZ849" s="248"/>
      <c r="BA849" s="248"/>
      <c r="BB849" s="248"/>
      <c r="BC849" s="248"/>
      <c r="BD849" s="248"/>
      <c r="BE849" s="248"/>
      <c r="BF849" s="248"/>
      <c r="BG849" s="248"/>
      <c r="BH849" s="248"/>
      <c r="BI849" s="248"/>
      <c r="BJ849" s="248"/>
      <c r="BK849" s="248"/>
      <c r="BL849" s="248"/>
      <c r="BM849" s="248"/>
      <c r="BN849" s="248"/>
      <c r="BO849" s="248"/>
      <c r="BP849" s="248"/>
      <c r="BQ849" s="248"/>
      <c r="BR849" s="248"/>
      <c r="BS849" s="248"/>
      <c r="BT849" s="248"/>
      <c r="BU849" s="248"/>
      <c r="BV849" s="248"/>
      <c r="BW849" s="248"/>
      <c r="BX849" s="248"/>
      <c r="BY849" s="248"/>
    </row>
    <row r="850" spans="1:77" ht="12" customHeight="1" x14ac:dyDescent="0.25">
      <c r="A850" s="225"/>
      <c r="B850" s="225"/>
      <c r="C850" s="225"/>
      <c r="D850" s="381"/>
      <c r="E850" s="381"/>
      <c r="F850" s="381"/>
      <c r="G850" s="381"/>
      <c r="H850" s="381"/>
      <c r="I850" s="248"/>
      <c r="J850" s="248"/>
      <c r="K850" s="248"/>
      <c r="L850" s="248"/>
      <c r="M850" s="248"/>
      <c r="N850" s="248"/>
      <c r="O850" s="248"/>
      <c r="P850" s="248"/>
      <c r="Q850" s="248"/>
      <c r="R850" s="248"/>
      <c r="S850" s="248"/>
      <c r="T850" s="248"/>
      <c r="U850" s="248"/>
      <c r="V850" s="248"/>
      <c r="W850" s="248"/>
      <c r="X850" s="248"/>
      <c r="Y850" s="248"/>
      <c r="Z850" s="248"/>
      <c r="AA850" s="248"/>
      <c r="AB850" s="248"/>
      <c r="AC850" s="248"/>
      <c r="AD850" s="248"/>
      <c r="AE850" s="248"/>
      <c r="AF850" s="248"/>
      <c r="AG850" s="248"/>
      <c r="AH850" s="248"/>
      <c r="AI850" s="248"/>
      <c r="AJ850" s="248"/>
      <c r="AK850" s="248"/>
      <c r="AL850" s="248"/>
      <c r="AM850" s="248"/>
      <c r="AN850" s="248"/>
      <c r="AO850" s="248"/>
      <c r="AP850" s="248"/>
      <c r="AQ850" s="248"/>
      <c r="AR850" s="248"/>
      <c r="AS850" s="248"/>
      <c r="AT850" s="248"/>
      <c r="AU850" s="248"/>
      <c r="AV850" s="248"/>
      <c r="AW850" s="248"/>
      <c r="AX850" s="248"/>
      <c r="AY850" s="248"/>
      <c r="AZ850" s="248"/>
      <c r="BA850" s="248"/>
      <c r="BB850" s="248"/>
      <c r="BC850" s="248"/>
      <c r="BD850" s="248"/>
      <c r="BE850" s="248"/>
      <c r="BF850" s="248"/>
      <c r="BG850" s="248"/>
      <c r="BH850" s="248"/>
      <c r="BI850" s="248"/>
      <c r="BJ850" s="248"/>
      <c r="BK850" s="248"/>
      <c r="BL850" s="248"/>
      <c r="BM850" s="248"/>
      <c r="BN850" s="248"/>
      <c r="BO850" s="248"/>
      <c r="BP850" s="248"/>
      <c r="BQ850" s="248"/>
      <c r="BR850" s="248"/>
      <c r="BS850" s="248"/>
      <c r="BT850" s="248"/>
      <c r="BU850" s="248"/>
      <c r="BV850" s="248"/>
      <c r="BW850" s="248"/>
      <c r="BX850" s="248"/>
      <c r="BY850" s="248"/>
    </row>
    <row r="851" spans="1:77" ht="12" customHeight="1" x14ac:dyDescent="0.25">
      <c r="A851" s="225"/>
      <c r="B851" s="225"/>
      <c r="C851" s="225"/>
      <c r="D851" s="381"/>
      <c r="E851" s="381"/>
      <c r="F851" s="381"/>
      <c r="G851" s="381"/>
      <c r="H851" s="381"/>
      <c r="I851" s="248"/>
      <c r="J851" s="248"/>
      <c r="K851" s="248"/>
      <c r="L851" s="248"/>
      <c r="M851" s="248"/>
      <c r="N851" s="248"/>
      <c r="O851" s="248"/>
      <c r="P851" s="248"/>
      <c r="Q851" s="248"/>
      <c r="R851" s="248"/>
      <c r="S851" s="248"/>
      <c r="T851" s="248"/>
      <c r="U851" s="248"/>
      <c r="V851" s="248"/>
      <c r="W851" s="248"/>
      <c r="X851" s="248"/>
      <c r="Y851" s="248"/>
      <c r="Z851" s="248"/>
      <c r="AA851" s="248"/>
      <c r="AB851" s="248"/>
      <c r="AC851" s="248"/>
      <c r="AD851" s="248"/>
      <c r="AE851" s="248"/>
      <c r="AF851" s="248"/>
      <c r="AG851" s="248"/>
      <c r="AH851" s="248"/>
      <c r="AI851" s="248"/>
      <c r="AJ851" s="248"/>
      <c r="AK851" s="248"/>
      <c r="AL851" s="248"/>
      <c r="AM851" s="248"/>
      <c r="AN851" s="248"/>
      <c r="AO851" s="248"/>
      <c r="AP851" s="248"/>
      <c r="AQ851" s="248"/>
      <c r="AR851" s="248"/>
      <c r="AS851" s="248"/>
      <c r="AT851" s="248"/>
      <c r="AU851" s="248"/>
      <c r="AV851" s="248"/>
      <c r="AW851" s="248"/>
      <c r="AX851" s="248"/>
      <c r="AY851" s="248"/>
      <c r="AZ851" s="248"/>
      <c r="BA851" s="248"/>
      <c r="BB851" s="248"/>
      <c r="BC851" s="248"/>
      <c r="BD851" s="248"/>
      <c r="BE851" s="248"/>
      <c r="BF851" s="248"/>
      <c r="BG851" s="248"/>
      <c r="BH851" s="248"/>
      <c r="BI851" s="248"/>
      <c r="BJ851" s="248"/>
      <c r="BK851" s="248"/>
      <c r="BL851" s="248"/>
      <c r="BM851" s="248"/>
      <c r="BN851" s="248"/>
      <c r="BO851" s="248"/>
      <c r="BP851" s="248"/>
      <c r="BQ851" s="248"/>
      <c r="BR851" s="248"/>
      <c r="BS851" s="248"/>
      <c r="BT851" s="248"/>
      <c r="BU851" s="248"/>
      <c r="BV851" s="248"/>
      <c r="BW851" s="248"/>
      <c r="BX851" s="248"/>
      <c r="BY851" s="248"/>
    </row>
    <row r="852" spans="1:77" ht="12" customHeight="1" x14ac:dyDescent="0.25">
      <c r="A852" s="225"/>
      <c r="B852" s="225"/>
      <c r="C852" s="225"/>
      <c r="D852" s="381"/>
      <c r="E852" s="381"/>
      <c r="F852" s="381"/>
      <c r="G852" s="381"/>
      <c r="H852" s="381"/>
      <c r="I852" s="248"/>
      <c r="J852" s="248"/>
      <c r="K852" s="248"/>
      <c r="L852" s="248"/>
      <c r="M852" s="248"/>
      <c r="N852" s="248"/>
      <c r="O852" s="248"/>
      <c r="P852" s="248"/>
      <c r="Q852" s="248"/>
      <c r="R852" s="248"/>
      <c r="S852" s="248"/>
      <c r="T852" s="248"/>
      <c r="U852" s="248"/>
      <c r="V852" s="248"/>
      <c r="W852" s="248"/>
      <c r="X852" s="248"/>
      <c r="Y852" s="248"/>
      <c r="Z852" s="248"/>
      <c r="AA852" s="248"/>
      <c r="AB852" s="248"/>
      <c r="AC852" s="248"/>
      <c r="AD852" s="248"/>
      <c r="AE852" s="248"/>
      <c r="AF852" s="248"/>
      <c r="AG852" s="248"/>
      <c r="AH852" s="248"/>
      <c r="AI852" s="248"/>
      <c r="AJ852" s="248"/>
      <c r="AK852" s="248"/>
      <c r="AL852" s="248"/>
      <c r="AM852" s="248"/>
      <c r="AN852" s="248"/>
      <c r="AO852" s="248"/>
      <c r="AP852" s="248"/>
      <c r="AQ852" s="248"/>
      <c r="AR852" s="248"/>
      <c r="AS852" s="248"/>
      <c r="AT852" s="248"/>
      <c r="AU852" s="248"/>
      <c r="AV852" s="248"/>
      <c r="AW852" s="248"/>
      <c r="AX852" s="248"/>
      <c r="AY852" s="248"/>
      <c r="AZ852" s="248"/>
      <c r="BA852" s="248"/>
      <c r="BB852" s="248"/>
      <c r="BC852" s="248"/>
      <c r="BD852" s="248"/>
      <c r="BE852" s="248"/>
      <c r="BF852" s="248"/>
      <c r="BG852" s="248"/>
      <c r="BH852" s="248"/>
      <c r="BI852" s="248"/>
      <c r="BJ852" s="248"/>
      <c r="BK852" s="248"/>
      <c r="BL852" s="248"/>
      <c r="BM852" s="248"/>
      <c r="BN852" s="248"/>
      <c r="BO852" s="248"/>
      <c r="BP852" s="248"/>
      <c r="BQ852" s="248"/>
      <c r="BR852" s="248"/>
      <c r="BS852" s="248"/>
      <c r="BT852" s="248"/>
      <c r="BU852" s="248"/>
      <c r="BV852" s="248"/>
      <c r="BW852" s="248"/>
      <c r="BX852" s="248"/>
      <c r="BY852" s="248"/>
    </row>
    <row r="853" spans="1:77" ht="12" customHeight="1" x14ac:dyDescent="0.25">
      <c r="A853" s="225"/>
      <c r="B853" s="225"/>
      <c r="C853" s="225"/>
      <c r="D853" s="381"/>
      <c r="E853" s="381"/>
      <c r="F853" s="381"/>
      <c r="G853" s="381"/>
      <c r="H853" s="381"/>
      <c r="I853" s="248"/>
      <c r="J853" s="248"/>
      <c r="K853" s="248"/>
      <c r="L853" s="248"/>
      <c r="M853" s="248"/>
      <c r="N853" s="248"/>
      <c r="O853" s="248"/>
      <c r="P853" s="248"/>
      <c r="Q853" s="248"/>
      <c r="R853" s="248"/>
      <c r="S853" s="248"/>
      <c r="T853" s="248"/>
      <c r="U853" s="248"/>
      <c r="V853" s="248"/>
      <c r="W853" s="248"/>
      <c r="X853" s="248"/>
      <c r="Y853" s="248"/>
      <c r="Z853" s="248"/>
      <c r="AA853" s="248"/>
      <c r="AB853" s="248"/>
      <c r="AC853" s="248"/>
      <c r="AD853" s="248"/>
      <c r="AE853" s="248"/>
      <c r="AF853" s="248"/>
      <c r="AG853" s="248"/>
      <c r="AH853" s="248"/>
      <c r="AI853" s="248"/>
      <c r="AJ853" s="248"/>
      <c r="AK853" s="248"/>
      <c r="AL853" s="248"/>
      <c r="AM853" s="248"/>
      <c r="AN853" s="248"/>
      <c r="AO853" s="248"/>
      <c r="AP853" s="248"/>
      <c r="AQ853" s="248"/>
      <c r="AR853" s="248"/>
      <c r="AS853" s="248"/>
      <c r="AT853" s="248"/>
      <c r="AU853" s="248"/>
      <c r="AV853" s="248"/>
      <c r="AW853" s="248"/>
      <c r="AX853" s="248"/>
      <c r="AY853" s="248"/>
      <c r="AZ853" s="248"/>
      <c r="BA853" s="248"/>
      <c r="BB853" s="248"/>
      <c r="BC853" s="248"/>
      <c r="BD853" s="248"/>
      <c r="BE853" s="248"/>
      <c r="BF853" s="248"/>
      <c r="BG853" s="248"/>
      <c r="BH853" s="248"/>
      <c r="BI853" s="248"/>
      <c r="BJ853" s="248"/>
      <c r="BK853" s="248"/>
      <c r="BL853" s="248"/>
      <c r="BM853" s="248"/>
      <c r="BN853" s="248"/>
      <c r="BO853" s="248"/>
      <c r="BP853" s="248"/>
      <c r="BQ853" s="248"/>
      <c r="BR853" s="248"/>
      <c r="BS853" s="248"/>
      <c r="BT853" s="248"/>
      <c r="BU853" s="248"/>
      <c r="BV853" s="248"/>
      <c r="BW853" s="248"/>
      <c r="BX853" s="248"/>
      <c r="BY853" s="248"/>
    </row>
    <row r="854" spans="1:77" ht="12" customHeight="1" x14ac:dyDescent="0.25">
      <c r="A854" s="225"/>
      <c r="B854" s="225"/>
      <c r="C854" s="225"/>
      <c r="D854" s="381"/>
      <c r="E854" s="381"/>
      <c r="F854" s="381"/>
      <c r="G854" s="381"/>
      <c r="H854" s="381"/>
      <c r="I854" s="248"/>
      <c r="J854" s="248"/>
      <c r="K854" s="248"/>
      <c r="L854" s="248"/>
      <c r="M854" s="248"/>
      <c r="N854" s="248"/>
      <c r="O854" s="248"/>
      <c r="P854" s="248"/>
      <c r="Q854" s="248"/>
      <c r="R854" s="248"/>
      <c r="S854" s="248"/>
      <c r="T854" s="248"/>
      <c r="U854" s="248"/>
      <c r="V854" s="248"/>
      <c r="W854" s="248"/>
      <c r="X854" s="248"/>
      <c r="Y854" s="248"/>
      <c r="Z854" s="248"/>
      <c r="AA854" s="248"/>
      <c r="AB854" s="248"/>
      <c r="AC854" s="248"/>
      <c r="AD854" s="248"/>
      <c r="AE854" s="248"/>
      <c r="AF854" s="248"/>
      <c r="AG854" s="248"/>
      <c r="AH854" s="248"/>
      <c r="AI854" s="248"/>
      <c r="AJ854" s="248"/>
      <c r="AK854" s="248"/>
      <c r="AL854" s="248"/>
      <c r="AM854" s="248"/>
      <c r="AN854" s="248"/>
      <c r="AO854" s="248"/>
      <c r="AP854" s="248"/>
      <c r="AQ854" s="248"/>
      <c r="AR854" s="248"/>
      <c r="AS854" s="248"/>
      <c r="AT854" s="248"/>
      <c r="AU854" s="248"/>
      <c r="AV854" s="248"/>
      <c r="AW854" s="248"/>
      <c r="AX854" s="248"/>
      <c r="AY854" s="248"/>
      <c r="AZ854" s="248"/>
      <c r="BA854" s="248"/>
      <c r="BB854" s="248"/>
      <c r="BC854" s="248"/>
      <c r="BD854" s="248"/>
      <c r="BE854" s="248"/>
      <c r="BF854" s="248"/>
      <c r="BG854" s="248"/>
      <c r="BH854" s="248"/>
      <c r="BI854" s="248"/>
      <c r="BJ854" s="248"/>
      <c r="BK854" s="248"/>
      <c r="BL854" s="248"/>
      <c r="BM854" s="248"/>
      <c r="BN854" s="248"/>
      <c r="BO854" s="248"/>
      <c r="BP854" s="248"/>
      <c r="BQ854" s="248"/>
      <c r="BR854" s="248"/>
      <c r="BS854" s="248"/>
      <c r="BT854" s="248"/>
      <c r="BU854" s="248"/>
      <c r="BV854" s="248"/>
      <c r="BW854" s="248"/>
      <c r="BX854" s="248"/>
      <c r="BY854" s="248"/>
    </row>
    <row r="855" spans="1:77" ht="12" customHeight="1" x14ac:dyDescent="0.25">
      <c r="A855" s="225"/>
      <c r="B855" s="225"/>
      <c r="C855" s="225"/>
      <c r="D855" s="381"/>
      <c r="E855" s="381"/>
      <c r="F855" s="381"/>
      <c r="G855" s="381"/>
      <c r="H855" s="381"/>
      <c r="I855" s="248"/>
      <c r="J855" s="248"/>
      <c r="K855" s="248"/>
      <c r="L855" s="248"/>
      <c r="M855" s="248"/>
      <c r="N855" s="248"/>
      <c r="O855" s="248"/>
      <c r="P855" s="248"/>
      <c r="Q855" s="248"/>
      <c r="R855" s="248"/>
      <c r="S855" s="248"/>
      <c r="T855" s="248"/>
      <c r="U855" s="248"/>
      <c r="V855" s="248"/>
      <c r="W855" s="248"/>
      <c r="X855" s="248"/>
      <c r="Y855" s="248"/>
      <c r="Z855" s="248"/>
      <c r="AA855" s="248"/>
      <c r="AB855" s="248"/>
      <c r="AC855" s="248"/>
      <c r="AD855" s="248"/>
      <c r="AE855" s="248"/>
      <c r="AF855" s="248"/>
      <c r="AG855" s="248"/>
      <c r="AH855" s="248"/>
      <c r="AI855" s="248"/>
      <c r="AJ855" s="248"/>
      <c r="AK855" s="248"/>
      <c r="AL855" s="248"/>
      <c r="AM855" s="248"/>
      <c r="AN855" s="248"/>
      <c r="AO855" s="248"/>
      <c r="AP855" s="248"/>
      <c r="AQ855" s="248"/>
      <c r="AR855" s="248"/>
      <c r="AS855" s="248"/>
      <c r="AT855" s="248"/>
      <c r="AU855" s="248"/>
      <c r="AV855" s="248"/>
      <c r="AW855" s="248"/>
      <c r="AX855" s="248"/>
      <c r="AY855" s="248"/>
      <c r="AZ855" s="248"/>
      <c r="BA855" s="248"/>
      <c r="BB855" s="248"/>
      <c r="BC855" s="248"/>
      <c r="BD855" s="248"/>
      <c r="BE855" s="248"/>
      <c r="BF855" s="248"/>
      <c r="BG855" s="248"/>
      <c r="BH855" s="248"/>
      <c r="BI855" s="248"/>
      <c r="BJ855" s="248"/>
      <c r="BK855" s="248"/>
      <c r="BL855" s="248"/>
      <c r="BM855" s="248"/>
      <c r="BN855" s="248"/>
      <c r="BO855" s="248"/>
      <c r="BP855" s="248"/>
      <c r="BQ855" s="248"/>
      <c r="BR855" s="248"/>
      <c r="BS855" s="248"/>
      <c r="BT855" s="248"/>
      <c r="BU855" s="248"/>
      <c r="BV855" s="248"/>
      <c r="BW855" s="248"/>
      <c r="BX855" s="248"/>
      <c r="BY855" s="248"/>
    </row>
    <row r="856" spans="1:77" ht="12" customHeight="1" x14ac:dyDescent="0.25">
      <c r="A856" s="225"/>
      <c r="B856" s="225"/>
      <c r="C856" s="225"/>
      <c r="D856" s="381"/>
      <c r="E856" s="381"/>
      <c r="F856" s="381"/>
      <c r="G856" s="381"/>
      <c r="H856" s="381"/>
      <c r="I856" s="248"/>
      <c r="J856" s="248"/>
      <c r="K856" s="248"/>
      <c r="L856" s="248"/>
      <c r="M856" s="248"/>
      <c r="N856" s="248"/>
      <c r="O856" s="248"/>
      <c r="P856" s="248"/>
      <c r="Q856" s="248"/>
      <c r="R856" s="248"/>
      <c r="S856" s="248"/>
      <c r="T856" s="248"/>
      <c r="U856" s="248"/>
      <c r="V856" s="248"/>
      <c r="W856" s="248"/>
      <c r="X856" s="248"/>
      <c r="Y856" s="248"/>
      <c r="Z856" s="248"/>
      <c r="AA856" s="248"/>
      <c r="AB856" s="248"/>
      <c r="AC856" s="248"/>
      <c r="AD856" s="248"/>
      <c r="AE856" s="248"/>
      <c r="AF856" s="248"/>
      <c r="AG856" s="248"/>
      <c r="AH856" s="248"/>
      <c r="AI856" s="248"/>
      <c r="AJ856" s="248"/>
      <c r="AK856" s="248"/>
      <c r="AL856" s="248"/>
      <c r="AM856" s="248"/>
      <c r="AN856" s="248"/>
      <c r="AO856" s="248"/>
      <c r="AP856" s="248"/>
      <c r="AQ856" s="248"/>
      <c r="AR856" s="248"/>
      <c r="AS856" s="248"/>
      <c r="AT856" s="248"/>
      <c r="AU856" s="248"/>
      <c r="AV856" s="248"/>
      <c r="AW856" s="248"/>
      <c r="AX856" s="248"/>
      <c r="AY856" s="248"/>
      <c r="AZ856" s="248"/>
      <c r="BA856" s="248"/>
      <c r="BB856" s="248"/>
      <c r="BC856" s="248"/>
      <c r="BD856" s="248"/>
      <c r="BE856" s="248"/>
      <c r="BF856" s="248"/>
      <c r="BG856" s="248"/>
      <c r="BH856" s="248"/>
      <c r="BI856" s="248"/>
      <c r="BJ856" s="248"/>
      <c r="BK856" s="248"/>
      <c r="BL856" s="248"/>
      <c r="BM856" s="248"/>
      <c r="BN856" s="248"/>
      <c r="BO856" s="248"/>
      <c r="BP856" s="248"/>
      <c r="BQ856" s="248"/>
      <c r="BR856" s="248"/>
      <c r="BS856" s="248"/>
      <c r="BT856" s="248"/>
      <c r="BU856" s="248"/>
      <c r="BV856" s="248"/>
      <c r="BW856" s="248"/>
      <c r="BX856" s="248"/>
      <c r="BY856" s="248"/>
    </row>
    <row r="857" spans="1:77" ht="12" customHeight="1" x14ac:dyDescent="0.25">
      <c r="A857" s="225"/>
      <c r="B857" s="225"/>
      <c r="C857" s="225"/>
      <c r="D857" s="381"/>
      <c r="E857" s="381"/>
      <c r="F857" s="381"/>
      <c r="G857" s="381"/>
      <c r="H857" s="381"/>
      <c r="I857" s="248"/>
      <c r="J857" s="248"/>
      <c r="K857" s="248"/>
      <c r="L857" s="248"/>
      <c r="M857" s="248"/>
      <c r="N857" s="248"/>
      <c r="O857" s="248"/>
      <c r="P857" s="248"/>
      <c r="Q857" s="248"/>
      <c r="R857" s="248"/>
      <c r="S857" s="248"/>
      <c r="T857" s="248"/>
      <c r="U857" s="248"/>
      <c r="V857" s="248"/>
      <c r="W857" s="248"/>
      <c r="X857" s="248"/>
      <c r="Y857" s="248"/>
      <c r="Z857" s="248"/>
      <c r="AA857" s="248"/>
      <c r="AB857" s="248"/>
      <c r="AC857" s="248"/>
      <c r="AD857" s="248"/>
      <c r="AE857" s="248"/>
      <c r="AF857" s="248"/>
      <c r="AG857" s="248"/>
      <c r="AH857" s="248"/>
      <c r="AI857" s="248"/>
      <c r="AJ857" s="248"/>
      <c r="AK857" s="248"/>
      <c r="AL857" s="248"/>
      <c r="AM857" s="248"/>
      <c r="AN857" s="248"/>
      <c r="AO857" s="248"/>
      <c r="AP857" s="248"/>
      <c r="AQ857" s="248"/>
      <c r="AR857" s="248"/>
      <c r="AS857" s="248"/>
      <c r="AT857" s="248"/>
      <c r="AU857" s="248"/>
      <c r="AV857" s="248"/>
      <c r="AW857" s="248"/>
      <c r="AX857" s="248"/>
      <c r="AY857" s="248"/>
      <c r="AZ857" s="248"/>
      <c r="BA857" s="248"/>
      <c r="BB857" s="248"/>
      <c r="BC857" s="248"/>
      <c r="BD857" s="248"/>
      <c r="BE857" s="248"/>
      <c r="BF857" s="248"/>
      <c r="BG857" s="248"/>
      <c r="BH857" s="248"/>
      <c r="BI857" s="248"/>
      <c r="BJ857" s="248"/>
      <c r="BK857" s="248"/>
      <c r="BL857" s="248"/>
      <c r="BM857" s="248"/>
      <c r="BN857" s="248"/>
      <c r="BO857" s="248"/>
      <c r="BP857" s="248"/>
      <c r="BQ857" s="248"/>
      <c r="BR857" s="248"/>
      <c r="BS857" s="248"/>
      <c r="BT857" s="248"/>
      <c r="BU857" s="248"/>
      <c r="BV857" s="248"/>
      <c r="BW857" s="248"/>
      <c r="BX857" s="248"/>
      <c r="BY857" s="248"/>
    </row>
    <row r="858" spans="1:77" ht="12" customHeight="1" x14ac:dyDescent="0.25">
      <c r="A858" s="225"/>
      <c r="B858" s="225"/>
      <c r="C858" s="225"/>
      <c r="D858" s="381"/>
      <c r="E858" s="381"/>
      <c r="F858" s="381"/>
      <c r="G858" s="381"/>
      <c r="H858" s="381"/>
      <c r="I858" s="248"/>
      <c r="J858" s="248"/>
      <c r="K858" s="248"/>
      <c r="L858" s="248"/>
      <c r="M858" s="248"/>
      <c r="N858" s="248"/>
      <c r="O858" s="248"/>
      <c r="P858" s="248"/>
      <c r="Q858" s="248"/>
      <c r="R858" s="248"/>
      <c r="S858" s="248"/>
      <c r="T858" s="248"/>
      <c r="U858" s="248"/>
      <c r="V858" s="248"/>
      <c r="W858" s="248"/>
      <c r="X858" s="248"/>
      <c r="Y858" s="248"/>
      <c r="Z858" s="248"/>
      <c r="AA858" s="248"/>
      <c r="AB858" s="248"/>
      <c r="AC858" s="248"/>
      <c r="AD858" s="248"/>
      <c r="AE858" s="248"/>
      <c r="AF858" s="248"/>
      <c r="AG858" s="248"/>
      <c r="AH858" s="248"/>
      <c r="AI858" s="248"/>
      <c r="AJ858" s="248"/>
      <c r="AK858" s="248"/>
      <c r="AL858" s="248"/>
      <c r="AM858" s="248"/>
      <c r="AN858" s="248"/>
      <c r="AO858" s="248"/>
      <c r="AP858" s="248"/>
      <c r="AQ858" s="248"/>
      <c r="AR858" s="248"/>
      <c r="AS858" s="248"/>
      <c r="AT858" s="248"/>
      <c r="AU858" s="248"/>
      <c r="AV858" s="248"/>
      <c r="AW858" s="248"/>
      <c r="AX858" s="248"/>
      <c r="AY858" s="248"/>
      <c r="AZ858" s="248"/>
      <c r="BA858" s="248"/>
      <c r="BB858" s="248"/>
      <c r="BC858" s="248"/>
      <c r="BD858" s="248"/>
      <c r="BE858" s="248"/>
      <c r="BF858" s="248"/>
      <c r="BG858" s="248"/>
      <c r="BH858" s="248"/>
      <c r="BI858" s="248"/>
      <c r="BJ858" s="248"/>
      <c r="BK858" s="248"/>
      <c r="BL858" s="248"/>
      <c r="BM858" s="248"/>
      <c r="BN858" s="248"/>
      <c r="BO858" s="248"/>
      <c r="BP858" s="248"/>
      <c r="BQ858" s="248"/>
      <c r="BR858" s="248"/>
      <c r="BS858" s="248"/>
      <c r="BT858" s="248"/>
      <c r="BU858" s="248"/>
      <c r="BV858" s="248"/>
      <c r="BW858" s="248"/>
      <c r="BX858" s="248"/>
      <c r="BY858" s="248"/>
    </row>
    <row r="859" spans="1:77" ht="12" customHeight="1" x14ac:dyDescent="0.25">
      <c r="A859" s="225"/>
      <c r="B859" s="225"/>
      <c r="C859" s="225"/>
      <c r="D859" s="381"/>
      <c r="E859" s="381"/>
      <c r="F859" s="381"/>
      <c r="G859" s="381"/>
      <c r="H859" s="381"/>
      <c r="I859" s="248"/>
      <c r="J859" s="248"/>
      <c r="K859" s="248"/>
      <c r="L859" s="248"/>
      <c r="M859" s="248"/>
      <c r="N859" s="248"/>
      <c r="O859" s="248"/>
      <c r="P859" s="248"/>
      <c r="Q859" s="248"/>
      <c r="R859" s="248"/>
      <c r="S859" s="248"/>
      <c r="T859" s="248"/>
      <c r="U859" s="248"/>
      <c r="V859" s="248"/>
      <c r="W859" s="248"/>
      <c r="X859" s="248"/>
      <c r="Y859" s="248"/>
      <c r="Z859" s="248"/>
      <c r="AA859" s="248"/>
      <c r="AB859" s="248"/>
      <c r="AC859" s="248"/>
      <c r="AD859" s="248"/>
      <c r="AE859" s="248"/>
      <c r="AF859" s="248"/>
      <c r="AG859" s="248"/>
      <c r="AH859" s="248"/>
      <c r="AI859" s="248"/>
      <c r="AJ859" s="248"/>
      <c r="AK859" s="248"/>
      <c r="AL859" s="248"/>
      <c r="AM859" s="248"/>
      <c r="AN859" s="248"/>
      <c r="AO859" s="248"/>
      <c r="AP859" s="248"/>
      <c r="AQ859" s="248"/>
      <c r="AR859" s="248"/>
      <c r="AS859" s="248"/>
      <c r="AT859" s="248"/>
      <c r="AU859" s="248"/>
      <c r="AV859" s="248"/>
      <c r="AW859" s="248"/>
      <c r="AX859" s="248"/>
      <c r="AY859" s="248"/>
      <c r="AZ859" s="248"/>
      <c r="BA859" s="248"/>
      <c r="BB859" s="248"/>
      <c r="BC859" s="248"/>
      <c r="BD859" s="248"/>
      <c r="BE859" s="248"/>
      <c r="BF859" s="248"/>
      <c r="BG859" s="248"/>
      <c r="BH859" s="248"/>
      <c r="BI859" s="248"/>
      <c r="BJ859" s="248"/>
      <c r="BK859" s="248"/>
      <c r="BL859" s="248"/>
      <c r="BM859" s="248"/>
      <c r="BN859" s="248"/>
      <c r="BO859" s="248"/>
      <c r="BP859" s="248"/>
      <c r="BQ859" s="248"/>
      <c r="BR859" s="248"/>
      <c r="BS859" s="248"/>
      <c r="BT859" s="248"/>
      <c r="BU859" s="248"/>
      <c r="BV859" s="248"/>
      <c r="BW859" s="248"/>
      <c r="BX859" s="248"/>
      <c r="BY859" s="248"/>
    </row>
    <row r="860" spans="1:77" ht="12" customHeight="1" x14ac:dyDescent="0.25">
      <c r="A860" s="225"/>
      <c r="B860" s="225"/>
      <c r="C860" s="225"/>
      <c r="D860" s="381"/>
      <c r="E860" s="381"/>
      <c r="F860" s="381"/>
      <c r="G860" s="381"/>
      <c r="H860" s="381"/>
      <c r="I860" s="248"/>
      <c r="J860" s="248"/>
      <c r="K860" s="248"/>
      <c r="L860" s="248"/>
      <c r="M860" s="248"/>
      <c r="N860" s="248"/>
      <c r="O860" s="248"/>
      <c r="P860" s="248"/>
      <c r="Q860" s="248"/>
      <c r="R860" s="248"/>
      <c r="S860" s="248"/>
      <c r="T860" s="248"/>
      <c r="U860" s="248"/>
      <c r="V860" s="248"/>
      <c r="W860" s="248"/>
      <c r="X860" s="248"/>
      <c r="Y860" s="248"/>
      <c r="Z860" s="248"/>
      <c r="AA860" s="248"/>
      <c r="AB860" s="248"/>
      <c r="AC860" s="248"/>
      <c r="AD860" s="248"/>
      <c r="AE860" s="248"/>
      <c r="AF860" s="248"/>
      <c r="AG860" s="248"/>
      <c r="AH860" s="248"/>
      <c r="AI860" s="248"/>
      <c r="AJ860" s="248"/>
      <c r="AK860" s="248"/>
      <c r="AL860" s="248"/>
      <c r="AM860" s="248"/>
      <c r="AN860" s="248"/>
      <c r="AO860" s="248"/>
      <c r="AP860" s="248"/>
      <c r="AQ860" s="248"/>
      <c r="AR860" s="248"/>
      <c r="AS860" s="248"/>
      <c r="AT860" s="248"/>
      <c r="AU860" s="248"/>
      <c r="AV860" s="248"/>
      <c r="AW860" s="248"/>
      <c r="AX860" s="248"/>
      <c r="AY860" s="248"/>
      <c r="AZ860" s="248"/>
      <c r="BA860" s="248"/>
      <c r="BB860" s="248"/>
      <c r="BC860" s="248"/>
      <c r="BD860" s="248"/>
      <c r="BE860" s="248"/>
      <c r="BF860" s="248"/>
      <c r="BG860" s="248"/>
      <c r="BH860" s="248"/>
      <c r="BI860" s="248"/>
      <c r="BJ860" s="248"/>
      <c r="BK860" s="248"/>
      <c r="BL860" s="248"/>
      <c r="BM860" s="248"/>
      <c r="BN860" s="248"/>
      <c r="BO860" s="248"/>
      <c r="BP860" s="248"/>
      <c r="BQ860" s="248"/>
      <c r="BR860" s="248"/>
      <c r="BS860" s="248"/>
      <c r="BT860" s="248"/>
      <c r="BU860" s="248"/>
      <c r="BV860" s="248"/>
      <c r="BW860" s="248"/>
      <c r="BX860" s="248"/>
      <c r="BY860" s="248"/>
    </row>
    <row r="861" spans="1:77" ht="12" customHeight="1" x14ac:dyDescent="0.25">
      <c r="A861" s="225"/>
      <c r="B861" s="225"/>
      <c r="C861" s="225"/>
      <c r="D861" s="381"/>
      <c r="E861" s="381"/>
      <c r="F861" s="381"/>
      <c r="G861" s="381"/>
      <c r="H861" s="381"/>
      <c r="I861" s="248"/>
      <c r="J861" s="248"/>
      <c r="K861" s="248"/>
      <c r="L861" s="248"/>
      <c r="M861" s="248"/>
      <c r="N861" s="248"/>
      <c r="O861" s="248"/>
      <c r="P861" s="248"/>
      <c r="Q861" s="248"/>
      <c r="R861" s="248"/>
      <c r="S861" s="248"/>
      <c r="T861" s="248"/>
      <c r="U861" s="248"/>
      <c r="V861" s="248"/>
      <c r="W861" s="248"/>
      <c r="X861" s="248"/>
      <c r="Y861" s="248"/>
      <c r="Z861" s="248"/>
      <c r="AA861" s="248"/>
      <c r="AB861" s="248"/>
      <c r="AC861" s="248"/>
      <c r="AD861" s="248"/>
      <c r="AE861" s="248"/>
      <c r="AF861" s="248"/>
      <c r="AG861" s="248"/>
      <c r="AH861" s="248"/>
      <c r="AI861" s="248"/>
      <c r="AJ861" s="248"/>
      <c r="AK861" s="248"/>
      <c r="AL861" s="248"/>
      <c r="AM861" s="248"/>
      <c r="AN861" s="248"/>
      <c r="AO861" s="248"/>
      <c r="AP861" s="248"/>
      <c r="AQ861" s="248"/>
      <c r="AR861" s="248"/>
      <c r="AS861" s="248"/>
      <c r="AT861" s="248"/>
      <c r="AU861" s="248"/>
      <c r="AV861" s="248"/>
      <c r="AW861" s="248"/>
      <c r="AX861" s="248"/>
      <c r="AY861" s="248"/>
      <c r="AZ861" s="248"/>
      <c r="BA861" s="248"/>
      <c r="BB861" s="248"/>
      <c r="BC861" s="248"/>
      <c r="BD861" s="248"/>
      <c r="BE861" s="248"/>
      <c r="BF861" s="248"/>
      <c r="BG861" s="248"/>
      <c r="BH861" s="248"/>
      <c r="BI861" s="248"/>
      <c r="BJ861" s="248"/>
      <c r="BK861" s="248"/>
      <c r="BL861" s="248"/>
      <c r="BM861" s="248"/>
      <c r="BN861" s="248"/>
      <c r="BO861" s="248"/>
      <c r="BP861" s="248"/>
      <c r="BQ861" s="248"/>
      <c r="BR861" s="248"/>
      <c r="BS861" s="248"/>
      <c r="BT861" s="248"/>
      <c r="BU861" s="248"/>
      <c r="BV861" s="248"/>
      <c r="BW861" s="248"/>
      <c r="BX861" s="248"/>
      <c r="BY861" s="248"/>
    </row>
    <row r="862" spans="1:77" ht="12" customHeight="1" x14ac:dyDescent="0.25">
      <c r="A862" s="225"/>
      <c r="B862" s="225"/>
      <c r="C862" s="225"/>
      <c r="D862" s="381"/>
      <c r="E862" s="381"/>
      <c r="F862" s="381"/>
      <c r="G862" s="381"/>
      <c r="H862" s="381"/>
      <c r="I862" s="248"/>
      <c r="J862" s="248"/>
      <c r="K862" s="248"/>
      <c r="L862" s="248"/>
      <c r="M862" s="248"/>
      <c r="N862" s="248"/>
      <c r="O862" s="248"/>
      <c r="P862" s="248"/>
      <c r="Q862" s="248"/>
      <c r="R862" s="248"/>
      <c r="S862" s="248"/>
      <c r="T862" s="248"/>
      <c r="U862" s="248"/>
      <c r="V862" s="248"/>
      <c r="W862" s="248"/>
      <c r="X862" s="248"/>
      <c r="Y862" s="248"/>
      <c r="Z862" s="248"/>
      <c r="AA862" s="248"/>
      <c r="AB862" s="248"/>
      <c r="AC862" s="248"/>
      <c r="AD862" s="248"/>
      <c r="AE862" s="248"/>
      <c r="AF862" s="248"/>
      <c r="AG862" s="248"/>
      <c r="AH862" s="248"/>
      <c r="AI862" s="248"/>
      <c r="AJ862" s="248"/>
      <c r="AK862" s="248"/>
      <c r="AL862" s="248"/>
      <c r="AM862" s="248"/>
      <c r="AN862" s="248"/>
      <c r="AO862" s="248"/>
      <c r="AP862" s="248"/>
      <c r="AQ862" s="248"/>
      <c r="AR862" s="248"/>
      <c r="AS862" s="248"/>
      <c r="AT862" s="248"/>
      <c r="AU862" s="248"/>
      <c r="AV862" s="248"/>
      <c r="AW862" s="248"/>
      <c r="AX862" s="248"/>
      <c r="AY862" s="248"/>
      <c r="AZ862" s="248"/>
      <c r="BA862" s="248"/>
      <c r="BB862" s="248"/>
      <c r="BC862" s="248"/>
      <c r="BD862" s="248"/>
      <c r="BE862" s="248"/>
      <c r="BF862" s="248"/>
      <c r="BG862" s="248"/>
      <c r="BH862" s="248"/>
      <c r="BI862" s="248"/>
      <c r="BJ862" s="248"/>
      <c r="BK862" s="248"/>
      <c r="BL862" s="248"/>
      <c r="BM862" s="248"/>
      <c r="BN862" s="248"/>
      <c r="BO862" s="248"/>
      <c r="BP862" s="248"/>
      <c r="BQ862" s="248"/>
      <c r="BR862" s="248"/>
      <c r="BS862" s="248"/>
      <c r="BT862" s="248"/>
      <c r="BU862" s="248"/>
      <c r="BV862" s="248"/>
      <c r="BW862" s="248"/>
      <c r="BX862" s="248"/>
      <c r="BY862" s="248"/>
    </row>
    <row r="863" spans="1:77" ht="12" customHeight="1" x14ac:dyDescent="0.25">
      <c r="A863" s="225"/>
      <c r="B863" s="225"/>
      <c r="C863" s="225"/>
      <c r="D863" s="381"/>
      <c r="E863" s="381"/>
      <c r="F863" s="381"/>
      <c r="G863" s="381"/>
      <c r="H863" s="381"/>
      <c r="I863" s="248"/>
      <c r="J863" s="248"/>
      <c r="K863" s="248"/>
      <c r="L863" s="248"/>
      <c r="M863" s="248"/>
      <c r="N863" s="248"/>
      <c r="O863" s="248"/>
      <c r="P863" s="248"/>
      <c r="Q863" s="248"/>
      <c r="R863" s="248"/>
      <c r="S863" s="248"/>
      <c r="T863" s="248"/>
      <c r="U863" s="248"/>
      <c r="V863" s="248"/>
      <c r="W863" s="248"/>
      <c r="X863" s="248"/>
      <c r="Y863" s="248"/>
      <c r="Z863" s="248"/>
      <c r="AA863" s="248"/>
      <c r="AB863" s="248"/>
      <c r="AC863" s="248"/>
      <c r="AD863" s="248"/>
      <c r="AE863" s="248"/>
      <c r="AF863" s="248"/>
      <c r="AG863" s="248"/>
      <c r="AH863" s="248"/>
      <c r="AI863" s="248"/>
      <c r="AJ863" s="248"/>
      <c r="AK863" s="248"/>
      <c r="AL863" s="248"/>
      <c r="AM863" s="248"/>
      <c r="AN863" s="248"/>
      <c r="AO863" s="248"/>
      <c r="AP863" s="248"/>
      <c r="AQ863" s="248"/>
      <c r="AR863" s="248"/>
      <c r="AS863" s="248"/>
      <c r="AT863" s="248"/>
      <c r="AU863" s="248"/>
      <c r="AV863" s="248"/>
      <c r="AW863" s="248"/>
      <c r="AX863" s="248"/>
      <c r="AY863" s="248"/>
      <c r="AZ863" s="248"/>
      <c r="BA863" s="248"/>
      <c r="BB863" s="248"/>
      <c r="BC863" s="248"/>
      <c r="BD863" s="248"/>
      <c r="BE863" s="248"/>
      <c r="BF863" s="248"/>
      <c r="BG863" s="248"/>
      <c r="BH863" s="248"/>
      <c r="BI863" s="248"/>
      <c r="BJ863" s="248"/>
      <c r="BK863" s="248"/>
      <c r="BL863" s="248"/>
      <c r="BM863" s="248"/>
      <c r="BN863" s="248"/>
      <c r="BO863" s="248"/>
      <c r="BP863" s="248"/>
      <c r="BQ863" s="248"/>
      <c r="BR863" s="248"/>
      <c r="BS863" s="248"/>
      <c r="BT863" s="248"/>
      <c r="BU863" s="248"/>
      <c r="BV863" s="248"/>
      <c r="BW863" s="248"/>
      <c r="BX863" s="248"/>
      <c r="BY863" s="248"/>
    </row>
    <row r="864" spans="1:77" ht="12" customHeight="1" x14ac:dyDescent="0.25">
      <c r="A864" s="225"/>
      <c r="B864" s="225"/>
      <c r="C864" s="225"/>
      <c r="D864" s="381"/>
      <c r="E864" s="381"/>
      <c r="F864" s="381"/>
      <c r="G864" s="381"/>
      <c r="H864" s="381"/>
      <c r="I864" s="248"/>
      <c r="J864" s="248"/>
      <c r="K864" s="248"/>
      <c r="L864" s="248"/>
      <c r="M864" s="248"/>
      <c r="N864" s="248"/>
      <c r="O864" s="248"/>
      <c r="P864" s="248"/>
      <c r="Q864" s="248"/>
      <c r="R864" s="248"/>
      <c r="S864" s="248"/>
      <c r="T864" s="248"/>
      <c r="U864" s="248"/>
      <c r="V864" s="248"/>
      <c r="W864" s="248"/>
      <c r="X864" s="248"/>
      <c r="Y864" s="248"/>
      <c r="Z864" s="248"/>
      <c r="AA864" s="248"/>
      <c r="AB864" s="248"/>
      <c r="AC864" s="248"/>
      <c r="AD864" s="248"/>
      <c r="AE864" s="248"/>
      <c r="AF864" s="248"/>
      <c r="AG864" s="248"/>
      <c r="AH864" s="248"/>
      <c r="AI864" s="248"/>
      <c r="AJ864" s="248"/>
      <c r="AK864" s="248"/>
      <c r="AL864" s="248"/>
      <c r="AM864" s="248"/>
      <c r="AN864" s="248"/>
      <c r="AO864" s="248"/>
      <c r="AP864" s="248"/>
      <c r="AQ864" s="248"/>
      <c r="AR864" s="248"/>
      <c r="AS864" s="248"/>
      <c r="AT864" s="248"/>
      <c r="AU864" s="248"/>
      <c r="AV864" s="248"/>
      <c r="AW864" s="248"/>
      <c r="AX864" s="248"/>
      <c r="AY864" s="248"/>
      <c r="AZ864" s="248"/>
      <c r="BA864" s="248"/>
      <c r="BB864" s="248"/>
      <c r="BC864" s="248"/>
      <c r="BD864" s="248"/>
      <c r="BE864" s="248"/>
      <c r="BF864" s="248"/>
      <c r="BG864" s="248"/>
      <c r="BH864" s="248"/>
      <c r="BI864" s="248"/>
      <c r="BJ864" s="248"/>
      <c r="BK864" s="248"/>
      <c r="BL864" s="248"/>
      <c r="BM864" s="248"/>
      <c r="BN864" s="248"/>
      <c r="BO864" s="248"/>
      <c r="BP864" s="248"/>
      <c r="BQ864" s="248"/>
      <c r="BR864" s="248"/>
      <c r="BS864" s="248"/>
      <c r="BT864" s="248"/>
      <c r="BU864" s="248"/>
      <c r="BV864" s="248"/>
      <c r="BW864" s="248"/>
      <c r="BX864" s="248"/>
      <c r="BY864" s="248"/>
    </row>
    <row r="865" spans="1:77" ht="12" customHeight="1" x14ac:dyDescent="0.25">
      <c r="A865" s="225"/>
      <c r="B865" s="225"/>
      <c r="C865" s="225"/>
      <c r="D865" s="381"/>
      <c r="E865" s="381"/>
      <c r="F865" s="381"/>
      <c r="G865" s="381"/>
      <c r="H865" s="381"/>
      <c r="I865" s="248"/>
      <c r="J865" s="248"/>
      <c r="K865" s="248"/>
      <c r="L865" s="248"/>
      <c r="M865" s="248"/>
      <c r="N865" s="248"/>
      <c r="O865" s="248"/>
      <c r="P865" s="248"/>
      <c r="Q865" s="248"/>
      <c r="R865" s="248"/>
      <c r="S865" s="248"/>
      <c r="T865" s="248"/>
      <c r="U865" s="248"/>
      <c r="V865" s="248"/>
      <c r="W865" s="248"/>
      <c r="X865" s="248"/>
      <c r="Y865" s="248"/>
      <c r="Z865" s="248"/>
      <c r="AA865" s="248"/>
      <c r="AB865" s="248"/>
      <c r="AC865" s="248"/>
      <c r="AD865" s="248"/>
      <c r="AE865" s="248"/>
      <c r="AF865" s="248"/>
      <c r="AG865" s="248"/>
      <c r="AH865" s="248"/>
      <c r="AI865" s="248"/>
      <c r="AJ865" s="248"/>
      <c r="AK865" s="248"/>
      <c r="AL865" s="248"/>
      <c r="AM865" s="248"/>
      <c r="AN865" s="248"/>
      <c r="AO865" s="248"/>
      <c r="AP865" s="248"/>
      <c r="AQ865" s="248"/>
      <c r="AR865" s="248"/>
      <c r="AS865" s="248"/>
      <c r="AT865" s="248"/>
      <c r="AU865" s="248"/>
      <c r="AV865" s="248"/>
      <c r="AW865" s="248"/>
      <c r="AX865" s="248"/>
      <c r="AY865" s="248"/>
      <c r="AZ865" s="248"/>
      <c r="BA865" s="248"/>
      <c r="BB865" s="248"/>
      <c r="BC865" s="248"/>
      <c r="BD865" s="248"/>
      <c r="BE865" s="248"/>
      <c r="BF865" s="248"/>
      <c r="BG865" s="248"/>
      <c r="BH865" s="248"/>
      <c r="BI865" s="248"/>
      <c r="BJ865" s="248"/>
      <c r="BK865" s="248"/>
      <c r="BL865" s="248"/>
      <c r="BM865" s="248"/>
      <c r="BN865" s="248"/>
      <c r="BO865" s="248"/>
      <c r="BP865" s="248"/>
      <c r="BQ865" s="248"/>
      <c r="BR865" s="248"/>
      <c r="BS865" s="248"/>
      <c r="BT865" s="248"/>
      <c r="BU865" s="248"/>
      <c r="BV865" s="248"/>
      <c r="BW865" s="248"/>
      <c r="BX865" s="248"/>
      <c r="BY865" s="248"/>
    </row>
    <row r="866" spans="1:77" ht="12" customHeight="1" x14ac:dyDescent="0.25">
      <c r="A866" s="225"/>
      <c r="B866" s="225"/>
      <c r="C866" s="225"/>
      <c r="D866" s="381"/>
      <c r="E866" s="381"/>
      <c r="F866" s="381"/>
      <c r="G866" s="381"/>
      <c r="H866" s="381"/>
      <c r="I866" s="248"/>
      <c r="J866" s="248"/>
      <c r="K866" s="248"/>
      <c r="L866" s="248"/>
      <c r="M866" s="248"/>
      <c r="N866" s="248"/>
      <c r="O866" s="248"/>
      <c r="P866" s="248"/>
      <c r="Q866" s="248"/>
      <c r="R866" s="248"/>
      <c r="S866" s="248"/>
      <c r="T866" s="248"/>
      <c r="U866" s="248"/>
      <c r="V866" s="248"/>
      <c r="W866" s="248"/>
      <c r="X866" s="248"/>
      <c r="Y866" s="248"/>
      <c r="Z866" s="248"/>
      <c r="AA866" s="248"/>
      <c r="AB866" s="248"/>
      <c r="AC866" s="248"/>
      <c r="AD866" s="248"/>
      <c r="AE866" s="248"/>
      <c r="AF866" s="248"/>
      <c r="AG866" s="248"/>
      <c r="AH866" s="248"/>
      <c r="AI866" s="248"/>
      <c r="AJ866" s="248"/>
      <c r="AK866" s="248"/>
      <c r="AL866" s="248"/>
      <c r="AM866" s="248"/>
      <c r="AN866" s="248"/>
      <c r="AO866" s="248"/>
      <c r="AP866" s="248"/>
      <c r="AQ866" s="248"/>
      <c r="AR866" s="248"/>
      <c r="AS866" s="248"/>
      <c r="AT866" s="248"/>
      <c r="AU866" s="248"/>
      <c r="AV866" s="248"/>
      <c r="AW866" s="248"/>
      <c r="AX866" s="248"/>
      <c r="AY866" s="248"/>
      <c r="AZ866" s="248"/>
      <c r="BA866" s="248"/>
      <c r="BB866" s="248"/>
      <c r="BC866" s="248"/>
      <c r="BD866" s="248"/>
      <c r="BE866" s="248"/>
      <c r="BF866" s="248"/>
      <c r="BG866" s="248"/>
      <c r="BH866" s="248"/>
      <c r="BI866" s="248"/>
      <c r="BJ866" s="248"/>
      <c r="BK866" s="248"/>
      <c r="BL866" s="248"/>
      <c r="BM866" s="248"/>
      <c r="BN866" s="248"/>
      <c r="BO866" s="248"/>
      <c r="BP866" s="248"/>
      <c r="BQ866" s="248"/>
      <c r="BR866" s="248"/>
      <c r="BS866" s="248"/>
      <c r="BT866" s="248"/>
      <c r="BU866" s="248"/>
      <c r="BV866" s="248"/>
      <c r="BW866" s="248"/>
      <c r="BX866" s="248"/>
      <c r="BY866" s="248"/>
    </row>
    <row r="867" spans="1:77" ht="12" customHeight="1" x14ac:dyDescent="0.25">
      <c r="A867" s="225"/>
      <c r="B867" s="225"/>
      <c r="C867" s="225"/>
      <c r="D867" s="381"/>
      <c r="E867" s="381"/>
      <c r="F867" s="381"/>
      <c r="G867" s="381"/>
      <c r="H867" s="381"/>
      <c r="I867" s="248"/>
      <c r="J867" s="248"/>
      <c r="K867" s="248"/>
      <c r="L867" s="248"/>
      <c r="M867" s="248"/>
      <c r="N867" s="248"/>
      <c r="O867" s="248"/>
      <c r="P867" s="248"/>
      <c r="Q867" s="248"/>
      <c r="R867" s="248"/>
      <c r="S867" s="248"/>
      <c r="T867" s="248"/>
      <c r="U867" s="248"/>
      <c r="V867" s="248"/>
      <c r="W867" s="248"/>
      <c r="X867" s="248"/>
      <c r="Y867" s="248"/>
      <c r="Z867" s="248"/>
      <c r="AA867" s="248"/>
      <c r="AB867" s="248"/>
      <c r="AC867" s="248"/>
      <c r="AD867" s="248"/>
      <c r="AE867" s="248"/>
      <c r="AF867" s="248"/>
      <c r="AG867" s="248"/>
      <c r="AH867" s="248"/>
      <c r="AI867" s="248"/>
      <c r="AJ867" s="248"/>
      <c r="AK867" s="248"/>
      <c r="AL867" s="248"/>
      <c r="AM867" s="248"/>
      <c r="AN867" s="248"/>
      <c r="AO867" s="248"/>
      <c r="AP867" s="248"/>
      <c r="AQ867" s="248"/>
      <c r="AR867" s="248"/>
      <c r="AS867" s="248"/>
      <c r="AT867" s="248"/>
      <c r="AU867" s="248"/>
      <c r="AV867" s="248"/>
      <c r="AW867" s="248"/>
      <c r="AX867" s="248"/>
      <c r="AY867" s="248"/>
      <c r="AZ867" s="248"/>
      <c r="BA867" s="248"/>
      <c r="BB867" s="248"/>
      <c r="BC867" s="248"/>
      <c r="BD867" s="248"/>
      <c r="BE867" s="248"/>
      <c r="BF867" s="248"/>
      <c r="BG867" s="248"/>
      <c r="BH867" s="248"/>
      <c r="BI867" s="248"/>
      <c r="BJ867" s="248"/>
      <c r="BK867" s="248"/>
      <c r="BL867" s="248"/>
      <c r="BM867" s="248"/>
      <c r="BN867" s="248"/>
      <c r="BO867" s="248"/>
      <c r="BP867" s="248"/>
      <c r="BQ867" s="248"/>
      <c r="BR867" s="248"/>
      <c r="BS867" s="248"/>
      <c r="BT867" s="248"/>
      <c r="BU867" s="248"/>
      <c r="BV867" s="248"/>
      <c r="BW867" s="248"/>
      <c r="BX867" s="248"/>
      <c r="BY867" s="248"/>
    </row>
    <row r="868" spans="1:77" ht="12" customHeight="1" x14ac:dyDescent="0.25">
      <c r="A868" s="225"/>
      <c r="B868" s="225"/>
      <c r="C868" s="225"/>
      <c r="D868" s="381"/>
      <c r="E868" s="381"/>
      <c r="F868" s="381"/>
      <c r="G868" s="381"/>
      <c r="H868" s="381"/>
      <c r="I868" s="248"/>
      <c r="J868" s="248"/>
      <c r="K868" s="248"/>
      <c r="L868" s="248"/>
      <c r="M868" s="248"/>
      <c r="N868" s="248"/>
      <c r="O868" s="248"/>
      <c r="P868" s="248"/>
      <c r="Q868" s="248"/>
      <c r="R868" s="248"/>
      <c r="S868" s="248"/>
      <c r="T868" s="248"/>
      <c r="U868" s="248"/>
      <c r="V868" s="248"/>
      <c r="W868" s="248"/>
      <c r="X868" s="248"/>
      <c r="Y868" s="248"/>
      <c r="Z868" s="248"/>
      <c r="AA868" s="248"/>
      <c r="AB868" s="248"/>
      <c r="AC868" s="248"/>
      <c r="AD868" s="248"/>
      <c r="AE868" s="248"/>
      <c r="AF868" s="248"/>
      <c r="AG868" s="248"/>
      <c r="AH868" s="248"/>
      <c r="AI868" s="248"/>
      <c r="AJ868" s="248"/>
      <c r="AK868" s="248"/>
      <c r="AL868" s="248"/>
      <c r="AM868" s="248"/>
      <c r="AN868" s="248"/>
      <c r="AO868" s="248"/>
      <c r="AP868" s="248"/>
      <c r="AQ868" s="248"/>
      <c r="AR868" s="248"/>
      <c r="AS868" s="248"/>
      <c r="AT868" s="248"/>
      <c r="AU868" s="248"/>
      <c r="AV868" s="248"/>
      <c r="AW868" s="248"/>
      <c r="AX868" s="248"/>
      <c r="AY868" s="248"/>
      <c r="AZ868" s="248"/>
      <c r="BA868" s="248"/>
      <c r="BB868" s="248"/>
      <c r="BC868" s="248"/>
      <c r="BD868" s="248"/>
      <c r="BE868" s="248"/>
      <c r="BF868" s="248"/>
      <c r="BG868" s="248"/>
      <c r="BH868" s="248"/>
      <c r="BI868" s="248"/>
      <c r="BJ868" s="248"/>
      <c r="BK868" s="248"/>
      <c r="BL868" s="248"/>
      <c r="BM868" s="248"/>
      <c r="BN868" s="248"/>
      <c r="BO868" s="248"/>
      <c r="BP868" s="248"/>
      <c r="BQ868" s="248"/>
      <c r="BR868" s="248"/>
      <c r="BS868" s="248"/>
      <c r="BT868" s="248"/>
      <c r="BU868" s="248"/>
      <c r="BV868" s="248"/>
      <c r="BW868" s="248"/>
      <c r="BX868" s="248"/>
      <c r="BY868" s="248"/>
    </row>
    <row r="869" spans="1:77" ht="12" customHeight="1" x14ac:dyDescent="0.25">
      <c r="A869" s="225"/>
      <c r="B869" s="225"/>
      <c r="C869" s="225"/>
      <c r="D869" s="381"/>
      <c r="E869" s="381"/>
      <c r="F869" s="381"/>
      <c r="G869" s="381"/>
      <c r="H869" s="381"/>
      <c r="I869" s="248"/>
      <c r="J869" s="248"/>
      <c r="K869" s="248"/>
      <c r="L869" s="248"/>
      <c r="M869" s="248"/>
      <c r="N869" s="248"/>
      <c r="O869" s="248"/>
      <c r="P869" s="248"/>
      <c r="Q869" s="248"/>
      <c r="R869" s="248"/>
      <c r="S869" s="248"/>
      <c r="T869" s="248"/>
      <c r="U869" s="248"/>
      <c r="V869" s="248"/>
      <c r="W869" s="248"/>
      <c r="X869" s="248"/>
      <c r="Y869" s="248"/>
      <c r="Z869" s="248"/>
      <c r="AA869" s="248"/>
      <c r="AB869" s="248"/>
      <c r="AC869" s="248"/>
      <c r="AD869" s="248"/>
      <c r="AE869" s="248"/>
      <c r="AF869" s="248"/>
      <c r="AG869" s="248"/>
      <c r="AH869" s="248"/>
      <c r="AI869" s="248"/>
      <c r="AJ869" s="248"/>
      <c r="AK869" s="248"/>
      <c r="AL869" s="248"/>
      <c r="AM869" s="248"/>
      <c r="AN869" s="248"/>
      <c r="AO869" s="248"/>
      <c r="AP869" s="248"/>
      <c r="AQ869" s="248"/>
      <c r="AR869" s="248"/>
      <c r="AS869" s="248"/>
      <c r="AT869" s="248"/>
      <c r="AU869" s="248"/>
      <c r="AV869" s="248"/>
      <c r="AW869" s="248"/>
      <c r="AX869" s="248"/>
      <c r="AY869" s="248"/>
      <c r="AZ869" s="248"/>
      <c r="BA869" s="248"/>
      <c r="BB869" s="248"/>
      <c r="BC869" s="248"/>
      <c r="BD869" s="248"/>
      <c r="BE869" s="248"/>
      <c r="BF869" s="248"/>
      <c r="BG869" s="248"/>
      <c r="BH869" s="248"/>
      <c r="BI869" s="248"/>
      <c r="BJ869" s="248"/>
      <c r="BK869" s="248"/>
      <c r="BL869" s="248"/>
      <c r="BM869" s="248"/>
      <c r="BN869" s="248"/>
      <c r="BO869" s="248"/>
      <c r="BP869" s="248"/>
      <c r="BQ869" s="248"/>
      <c r="BR869" s="248"/>
      <c r="BS869" s="248"/>
      <c r="BT869" s="248"/>
      <c r="BU869" s="248"/>
      <c r="BV869" s="248"/>
      <c r="BW869" s="248"/>
      <c r="BX869" s="248"/>
      <c r="BY869" s="248"/>
    </row>
    <row r="870" spans="1:77" ht="12" customHeight="1" x14ac:dyDescent="0.25">
      <c r="A870" s="225"/>
      <c r="B870" s="225"/>
      <c r="C870" s="225"/>
      <c r="D870" s="381"/>
      <c r="E870" s="381"/>
      <c r="F870" s="381"/>
      <c r="G870" s="381"/>
      <c r="H870" s="381"/>
      <c r="I870" s="248"/>
      <c r="J870" s="248"/>
      <c r="K870" s="248"/>
      <c r="L870" s="248"/>
      <c r="M870" s="248"/>
      <c r="N870" s="248"/>
      <c r="O870" s="248"/>
      <c r="P870" s="248"/>
      <c r="Q870" s="248"/>
      <c r="R870" s="248"/>
      <c r="S870" s="248"/>
      <c r="T870" s="248"/>
      <c r="U870" s="248"/>
      <c r="V870" s="248"/>
      <c r="W870" s="248"/>
      <c r="X870" s="248"/>
      <c r="Y870" s="248"/>
      <c r="Z870" s="248"/>
      <c r="AA870" s="248"/>
      <c r="AB870" s="248"/>
      <c r="AC870" s="248"/>
      <c r="AD870" s="248"/>
      <c r="AE870" s="248"/>
      <c r="AF870" s="248"/>
      <c r="AG870" s="248"/>
      <c r="AH870" s="248"/>
      <c r="AI870" s="248"/>
      <c r="AJ870" s="248"/>
      <c r="AK870" s="248"/>
      <c r="AL870" s="248"/>
      <c r="AM870" s="248"/>
      <c r="AN870" s="248"/>
      <c r="AO870" s="248"/>
      <c r="AP870" s="248"/>
      <c r="AQ870" s="248"/>
      <c r="AR870" s="248"/>
      <c r="AS870" s="248"/>
      <c r="AT870" s="248"/>
      <c r="AU870" s="248"/>
      <c r="AV870" s="248"/>
      <c r="AW870" s="248"/>
      <c r="AX870" s="248"/>
      <c r="AY870" s="248"/>
      <c r="AZ870" s="248"/>
      <c r="BA870" s="248"/>
      <c r="BB870" s="248"/>
      <c r="BC870" s="248"/>
      <c r="BD870" s="248"/>
      <c r="BE870" s="248"/>
      <c r="BF870" s="248"/>
      <c r="BG870" s="248"/>
      <c r="BH870" s="248"/>
      <c r="BI870" s="248"/>
      <c r="BJ870" s="248"/>
      <c r="BK870" s="248"/>
      <c r="BL870" s="248"/>
      <c r="BM870" s="248"/>
      <c r="BN870" s="248"/>
      <c r="BO870" s="248"/>
      <c r="BP870" s="248"/>
      <c r="BQ870" s="248"/>
      <c r="BR870" s="248"/>
      <c r="BS870" s="248"/>
      <c r="BT870" s="248"/>
      <c r="BU870" s="248"/>
      <c r="BV870" s="248"/>
      <c r="BW870" s="248"/>
      <c r="BX870" s="248"/>
      <c r="BY870" s="248"/>
    </row>
    <row r="871" spans="1:77" ht="12" customHeight="1" x14ac:dyDescent="0.25">
      <c r="A871" s="225"/>
      <c r="B871" s="225"/>
      <c r="C871" s="225"/>
      <c r="D871" s="381"/>
      <c r="E871" s="381"/>
      <c r="F871" s="381"/>
      <c r="G871" s="381"/>
      <c r="H871" s="381"/>
      <c r="I871" s="248"/>
      <c r="J871" s="248"/>
      <c r="K871" s="248"/>
      <c r="L871" s="248"/>
      <c r="M871" s="248"/>
      <c r="N871" s="248"/>
      <c r="O871" s="248"/>
      <c r="P871" s="248"/>
      <c r="Q871" s="248"/>
      <c r="R871" s="248"/>
      <c r="S871" s="248"/>
      <c r="T871" s="248"/>
      <c r="U871" s="248"/>
      <c r="V871" s="248"/>
      <c r="W871" s="248"/>
      <c r="X871" s="248"/>
      <c r="Y871" s="248"/>
      <c r="Z871" s="248"/>
      <c r="AA871" s="248"/>
      <c r="AB871" s="248"/>
      <c r="AC871" s="248"/>
      <c r="AD871" s="248"/>
      <c r="AE871" s="248"/>
      <c r="AF871" s="248"/>
      <c r="AG871" s="248"/>
      <c r="AH871" s="248"/>
      <c r="AI871" s="248"/>
      <c r="AJ871" s="248"/>
      <c r="AK871" s="248"/>
      <c r="AL871" s="248"/>
      <c r="AM871" s="248"/>
      <c r="AN871" s="248"/>
      <c r="AO871" s="248"/>
      <c r="AP871" s="248"/>
      <c r="AQ871" s="248"/>
      <c r="AR871" s="248"/>
      <c r="AS871" s="248"/>
      <c r="AT871" s="248"/>
      <c r="AU871" s="248"/>
      <c r="AV871" s="248"/>
      <c r="AW871" s="248"/>
      <c r="AX871" s="248"/>
      <c r="AY871" s="248"/>
      <c r="AZ871" s="248"/>
      <c r="BA871" s="248"/>
      <c r="BB871" s="248"/>
      <c r="BC871" s="248"/>
      <c r="BD871" s="248"/>
      <c r="BE871" s="248"/>
      <c r="BF871" s="248"/>
      <c r="BG871" s="248"/>
      <c r="BH871" s="248"/>
      <c r="BI871" s="248"/>
      <c r="BJ871" s="248"/>
      <c r="BK871" s="248"/>
      <c r="BL871" s="248"/>
      <c r="BM871" s="248"/>
      <c r="BN871" s="248"/>
      <c r="BO871" s="248"/>
      <c r="BP871" s="248"/>
      <c r="BQ871" s="248"/>
      <c r="BR871" s="248"/>
      <c r="BS871" s="248"/>
      <c r="BT871" s="248"/>
      <c r="BU871" s="248"/>
      <c r="BV871" s="248"/>
      <c r="BW871" s="248"/>
      <c r="BX871" s="248"/>
      <c r="BY871" s="248"/>
    </row>
    <row r="872" spans="1:77" ht="12" customHeight="1" x14ac:dyDescent="0.25">
      <c r="A872" s="225"/>
      <c r="B872" s="225"/>
      <c r="C872" s="225"/>
      <c r="D872" s="381"/>
      <c r="E872" s="381"/>
      <c r="F872" s="381"/>
      <c r="G872" s="381"/>
      <c r="H872" s="381"/>
      <c r="I872" s="248"/>
      <c r="J872" s="248"/>
      <c r="K872" s="248"/>
      <c r="L872" s="248"/>
      <c r="M872" s="248"/>
      <c r="N872" s="248"/>
      <c r="O872" s="248"/>
      <c r="P872" s="248"/>
      <c r="Q872" s="248"/>
      <c r="R872" s="248"/>
      <c r="S872" s="248"/>
      <c r="T872" s="248"/>
      <c r="U872" s="248"/>
      <c r="V872" s="248"/>
      <c r="W872" s="248"/>
      <c r="X872" s="248"/>
      <c r="Y872" s="248"/>
      <c r="Z872" s="248"/>
      <c r="AA872" s="248"/>
      <c r="AB872" s="248"/>
      <c r="AC872" s="248"/>
      <c r="AD872" s="248"/>
      <c r="AE872" s="248"/>
      <c r="AF872" s="248"/>
      <c r="AG872" s="248"/>
      <c r="AH872" s="248"/>
      <c r="AI872" s="248"/>
      <c r="AJ872" s="248"/>
      <c r="AK872" s="248"/>
      <c r="AL872" s="248"/>
      <c r="AM872" s="248"/>
      <c r="AN872" s="248"/>
      <c r="AO872" s="248"/>
      <c r="AP872" s="248"/>
      <c r="AQ872" s="248"/>
      <c r="AR872" s="248"/>
      <c r="AS872" s="248"/>
      <c r="AT872" s="248"/>
      <c r="AU872" s="248"/>
      <c r="AV872" s="248"/>
      <c r="AW872" s="248"/>
      <c r="AX872" s="248"/>
      <c r="AY872" s="248"/>
      <c r="AZ872" s="248"/>
      <c r="BA872" s="248"/>
      <c r="BB872" s="248"/>
      <c r="BC872" s="248"/>
      <c r="BD872" s="248"/>
      <c r="BE872" s="248"/>
      <c r="BF872" s="248"/>
      <c r="BG872" s="248"/>
      <c r="BH872" s="248"/>
      <c r="BI872" s="248"/>
      <c r="BJ872" s="248"/>
      <c r="BK872" s="248"/>
      <c r="BL872" s="248"/>
      <c r="BM872" s="248"/>
      <c r="BN872" s="248"/>
      <c r="BO872" s="248"/>
      <c r="BP872" s="248"/>
      <c r="BQ872" s="248"/>
      <c r="BR872" s="248"/>
      <c r="BS872" s="248"/>
      <c r="BT872" s="248"/>
      <c r="BU872" s="248"/>
      <c r="BV872" s="248"/>
      <c r="BW872" s="248"/>
      <c r="BX872" s="248"/>
      <c r="BY872" s="248"/>
    </row>
    <row r="873" spans="1:77" ht="12" customHeight="1" x14ac:dyDescent="0.25">
      <c r="A873" s="225"/>
      <c r="B873" s="225"/>
      <c r="C873" s="225"/>
      <c r="D873" s="381"/>
      <c r="E873" s="381"/>
      <c r="F873" s="381"/>
      <c r="G873" s="381"/>
      <c r="H873" s="381"/>
      <c r="I873" s="248"/>
      <c r="J873" s="248"/>
      <c r="K873" s="248"/>
      <c r="L873" s="248"/>
      <c r="M873" s="248"/>
      <c r="N873" s="248"/>
      <c r="O873" s="248"/>
      <c r="P873" s="248"/>
      <c r="Q873" s="248"/>
      <c r="R873" s="248"/>
      <c r="S873" s="248"/>
      <c r="T873" s="248"/>
      <c r="U873" s="248"/>
      <c r="V873" s="248"/>
      <c r="W873" s="248"/>
      <c r="X873" s="248"/>
      <c r="Y873" s="248"/>
      <c r="Z873" s="248"/>
      <c r="AA873" s="248"/>
      <c r="AB873" s="248"/>
      <c r="AC873" s="248"/>
      <c r="AD873" s="248"/>
      <c r="AE873" s="248"/>
      <c r="AF873" s="248"/>
      <c r="AG873" s="248"/>
      <c r="AH873" s="248"/>
      <c r="AI873" s="248"/>
      <c r="AJ873" s="248"/>
      <c r="AK873" s="248"/>
      <c r="AL873" s="248"/>
      <c r="AM873" s="248"/>
      <c r="AN873" s="248"/>
      <c r="AO873" s="248"/>
      <c r="AP873" s="248"/>
      <c r="AQ873" s="248"/>
      <c r="AR873" s="248"/>
      <c r="AS873" s="248"/>
      <c r="AT873" s="248"/>
      <c r="AU873" s="248"/>
      <c r="AV873" s="248"/>
      <c r="AW873" s="248"/>
      <c r="AX873" s="248"/>
      <c r="AY873" s="248"/>
      <c r="AZ873" s="248"/>
      <c r="BA873" s="248"/>
      <c r="BB873" s="248"/>
      <c r="BC873" s="248"/>
      <c r="BD873" s="248"/>
      <c r="BE873" s="248"/>
      <c r="BF873" s="248"/>
      <c r="BG873" s="248"/>
      <c r="BH873" s="248"/>
      <c r="BI873" s="248"/>
      <c r="BJ873" s="248"/>
      <c r="BK873" s="248"/>
      <c r="BL873" s="248"/>
      <c r="BM873" s="248"/>
      <c r="BN873" s="248"/>
      <c r="BO873" s="248"/>
      <c r="BP873" s="248"/>
      <c r="BQ873" s="248"/>
      <c r="BR873" s="248"/>
      <c r="BS873" s="248"/>
      <c r="BT873" s="248"/>
      <c r="BU873" s="248"/>
      <c r="BV873" s="248"/>
      <c r="BW873" s="248"/>
      <c r="BX873" s="248"/>
      <c r="BY873" s="248"/>
    </row>
    <row r="874" spans="1:77" ht="12" customHeight="1" x14ac:dyDescent="0.25">
      <c r="A874" s="225"/>
      <c r="B874" s="225"/>
      <c r="C874" s="225"/>
      <c r="D874" s="381"/>
      <c r="E874" s="381"/>
      <c r="F874" s="381"/>
      <c r="G874" s="381"/>
      <c r="H874" s="381"/>
      <c r="I874" s="248"/>
      <c r="J874" s="248"/>
      <c r="K874" s="248"/>
      <c r="L874" s="248"/>
      <c r="M874" s="248"/>
      <c r="N874" s="248"/>
      <c r="O874" s="248"/>
      <c r="P874" s="248"/>
      <c r="Q874" s="248"/>
      <c r="R874" s="248"/>
      <c r="S874" s="248"/>
      <c r="T874" s="248"/>
      <c r="U874" s="248"/>
      <c r="V874" s="248"/>
      <c r="W874" s="248"/>
      <c r="X874" s="248"/>
      <c r="Y874" s="248"/>
      <c r="Z874" s="248"/>
      <c r="AA874" s="248"/>
      <c r="AB874" s="248"/>
      <c r="AC874" s="248"/>
      <c r="AD874" s="248"/>
      <c r="AE874" s="248"/>
      <c r="AF874" s="248"/>
      <c r="AG874" s="248"/>
      <c r="AH874" s="248"/>
      <c r="AI874" s="248"/>
      <c r="AJ874" s="248"/>
      <c r="AK874" s="248"/>
      <c r="AL874" s="248"/>
      <c r="AM874" s="248"/>
      <c r="AN874" s="248"/>
      <c r="AO874" s="248"/>
      <c r="AP874" s="248"/>
      <c r="AQ874" s="248"/>
      <c r="AR874" s="248"/>
      <c r="AS874" s="248"/>
      <c r="AT874" s="248"/>
      <c r="AU874" s="248"/>
      <c r="AV874" s="248"/>
      <c r="AW874" s="248"/>
      <c r="AX874" s="248"/>
      <c r="AY874" s="248"/>
      <c r="AZ874" s="248"/>
      <c r="BA874" s="248"/>
      <c r="BB874" s="248"/>
      <c r="BC874" s="248"/>
      <c r="BD874" s="248"/>
      <c r="BE874" s="248"/>
      <c r="BF874" s="248"/>
      <c r="BG874" s="248"/>
      <c r="BH874" s="248"/>
      <c r="BI874" s="248"/>
      <c r="BJ874" s="248"/>
      <c r="BK874" s="248"/>
      <c r="BL874" s="248"/>
      <c r="BM874" s="248"/>
      <c r="BN874" s="248"/>
      <c r="BO874" s="248"/>
      <c r="BP874" s="248"/>
      <c r="BQ874" s="248"/>
      <c r="BR874" s="248"/>
      <c r="BS874" s="248"/>
      <c r="BT874" s="248"/>
      <c r="BU874" s="248"/>
      <c r="BV874" s="248"/>
      <c r="BW874" s="248"/>
      <c r="BX874" s="248"/>
      <c r="BY874" s="248"/>
    </row>
    <row r="875" spans="1:77" ht="12" customHeight="1" x14ac:dyDescent="0.25">
      <c r="A875" s="225"/>
      <c r="B875" s="225"/>
      <c r="C875" s="225"/>
      <c r="D875" s="381"/>
      <c r="E875" s="381"/>
      <c r="F875" s="381"/>
      <c r="G875" s="381"/>
      <c r="H875" s="381"/>
      <c r="I875" s="248"/>
      <c r="J875" s="248"/>
      <c r="K875" s="248"/>
      <c r="L875" s="248"/>
      <c r="M875" s="248"/>
      <c r="N875" s="248"/>
      <c r="O875" s="248"/>
      <c r="P875" s="248"/>
      <c r="Q875" s="248"/>
      <c r="R875" s="248"/>
      <c r="S875" s="248"/>
      <c r="T875" s="248"/>
      <c r="U875" s="248"/>
      <c r="V875" s="248"/>
      <c r="W875" s="248"/>
      <c r="X875" s="248"/>
      <c r="Y875" s="248"/>
      <c r="Z875" s="248"/>
      <c r="AA875" s="248"/>
      <c r="AB875" s="248"/>
      <c r="AC875" s="248"/>
      <c r="AD875" s="248"/>
      <c r="AE875" s="248"/>
      <c r="AF875" s="248"/>
      <c r="AG875" s="248"/>
      <c r="AH875" s="248"/>
      <c r="AI875" s="248"/>
      <c r="AJ875" s="248"/>
      <c r="AK875" s="248"/>
      <c r="AL875" s="248"/>
      <c r="AM875" s="248"/>
      <c r="AN875" s="248"/>
      <c r="AO875" s="248"/>
      <c r="AP875" s="248"/>
      <c r="AQ875" s="248"/>
      <c r="AR875" s="248"/>
      <c r="AS875" s="248"/>
      <c r="AT875" s="248"/>
      <c r="AU875" s="248"/>
      <c r="AV875" s="248"/>
      <c r="AW875" s="248"/>
      <c r="AX875" s="248"/>
      <c r="AY875" s="248"/>
      <c r="AZ875" s="248"/>
      <c r="BA875" s="248"/>
      <c r="BB875" s="248"/>
      <c r="BC875" s="248"/>
      <c r="BD875" s="248"/>
      <c r="BE875" s="248"/>
      <c r="BF875" s="248"/>
      <c r="BG875" s="248"/>
      <c r="BH875" s="248"/>
      <c r="BI875" s="248"/>
      <c r="BJ875" s="248"/>
      <c r="BK875" s="248"/>
      <c r="BL875" s="248"/>
      <c r="BM875" s="248"/>
      <c r="BN875" s="248"/>
      <c r="BO875" s="248"/>
      <c r="BP875" s="248"/>
      <c r="BQ875" s="248"/>
      <c r="BR875" s="248"/>
      <c r="BS875" s="248"/>
      <c r="BT875" s="248"/>
      <c r="BU875" s="248"/>
      <c r="BV875" s="248"/>
      <c r="BW875" s="248"/>
      <c r="BX875" s="248"/>
      <c r="BY875" s="248"/>
    </row>
    <row r="876" spans="1:77" ht="12" customHeight="1" x14ac:dyDescent="0.25">
      <c r="A876" s="225"/>
      <c r="B876" s="225"/>
      <c r="C876" s="225"/>
      <c r="D876" s="381"/>
      <c r="E876" s="381"/>
      <c r="F876" s="381"/>
      <c r="G876" s="381"/>
      <c r="H876" s="381"/>
      <c r="I876" s="248"/>
      <c r="J876" s="248"/>
      <c r="K876" s="248"/>
      <c r="L876" s="248"/>
      <c r="M876" s="248"/>
      <c r="N876" s="248"/>
      <c r="O876" s="248"/>
      <c r="P876" s="248"/>
      <c r="Q876" s="248"/>
      <c r="R876" s="248"/>
      <c r="S876" s="248"/>
      <c r="T876" s="248"/>
      <c r="U876" s="248"/>
      <c r="V876" s="248"/>
      <c r="W876" s="248"/>
      <c r="X876" s="248"/>
      <c r="Y876" s="248"/>
      <c r="Z876" s="248"/>
      <c r="AA876" s="248"/>
      <c r="AB876" s="248"/>
      <c r="AC876" s="248"/>
      <c r="AD876" s="248"/>
      <c r="AE876" s="248"/>
      <c r="AF876" s="248"/>
      <c r="AG876" s="248"/>
      <c r="AH876" s="248"/>
      <c r="AI876" s="248"/>
      <c r="AJ876" s="248"/>
      <c r="AK876" s="248"/>
      <c r="AL876" s="248"/>
      <c r="AM876" s="248"/>
      <c r="AN876" s="248"/>
      <c r="AO876" s="248"/>
      <c r="AP876" s="248"/>
      <c r="AQ876" s="248"/>
      <c r="AR876" s="248"/>
      <c r="AS876" s="248"/>
      <c r="AT876" s="248"/>
      <c r="AU876" s="248"/>
      <c r="AV876" s="248"/>
      <c r="AW876" s="248"/>
      <c r="AX876" s="248"/>
      <c r="AY876" s="248"/>
      <c r="AZ876" s="248"/>
      <c r="BA876" s="248"/>
      <c r="BB876" s="248"/>
      <c r="BC876" s="248"/>
      <c r="BD876" s="248"/>
      <c r="BE876" s="248"/>
      <c r="BF876" s="248"/>
      <c r="BG876" s="248"/>
      <c r="BH876" s="248"/>
      <c r="BI876" s="248"/>
      <c r="BJ876" s="248"/>
      <c r="BK876" s="248"/>
      <c r="BL876" s="248"/>
      <c r="BM876" s="248"/>
      <c r="BN876" s="248"/>
      <c r="BO876" s="248"/>
      <c r="BP876" s="248"/>
      <c r="BQ876" s="248"/>
      <c r="BR876" s="248"/>
      <c r="BS876" s="248"/>
      <c r="BT876" s="248"/>
      <c r="BU876" s="248"/>
      <c r="BV876" s="248"/>
      <c r="BW876" s="248"/>
      <c r="BX876" s="248"/>
      <c r="BY876" s="248"/>
    </row>
    <row r="877" spans="1:77" ht="12" customHeight="1" x14ac:dyDescent="0.25">
      <c r="A877" s="225"/>
      <c r="B877" s="225"/>
      <c r="C877" s="225"/>
      <c r="D877" s="381"/>
      <c r="E877" s="381"/>
      <c r="F877" s="381"/>
      <c r="G877" s="381"/>
      <c r="H877" s="381"/>
      <c r="I877" s="248"/>
      <c r="J877" s="248"/>
      <c r="K877" s="248"/>
      <c r="L877" s="248"/>
      <c r="M877" s="248"/>
      <c r="N877" s="248"/>
      <c r="O877" s="248"/>
      <c r="P877" s="248"/>
      <c r="Q877" s="248"/>
      <c r="R877" s="248"/>
      <c r="S877" s="248"/>
      <c r="T877" s="248"/>
      <c r="U877" s="248"/>
      <c r="V877" s="248"/>
      <c r="W877" s="248"/>
      <c r="X877" s="248"/>
      <c r="Y877" s="248"/>
      <c r="Z877" s="248"/>
      <c r="AA877" s="248"/>
      <c r="AB877" s="248"/>
      <c r="AC877" s="248"/>
      <c r="AD877" s="248"/>
      <c r="AE877" s="248"/>
      <c r="AF877" s="248"/>
      <c r="AG877" s="248"/>
      <c r="AH877" s="248"/>
      <c r="AI877" s="248"/>
      <c r="AJ877" s="248"/>
      <c r="AK877" s="248"/>
      <c r="AL877" s="248"/>
      <c r="AM877" s="248"/>
      <c r="AN877" s="248"/>
      <c r="AO877" s="248"/>
      <c r="AP877" s="248"/>
      <c r="AQ877" s="248"/>
      <c r="AR877" s="248"/>
      <c r="AS877" s="248"/>
      <c r="AT877" s="248"/>
      <c r="AU877" s="248"/>
      <c r="AV877" s="248"/>
      <c r="AW877" s="248"/>
      <c r="AX877" s="248"/>
      <c r="AY877" s="248"/>
      <c r="AZ877" s="248"/>
      <c r="BA877" s="248"/>
      <c r="BB877" s="248"/>
      <c r="BC877" s="248"/>
      <c r="BD877" s="248"/>
      <c r="BE877" s="248"/>
      <c r="BF877" s="248"/>
      <c r="BG877" s="248"/>
      <c r="BH877" s="248"/>
      <c r="BI877" s="248"/>
      <c r="BJ877" s="248"/>
      <c r="BK877" s="248"/>
      <c r="BL877" s="248"/>
      <c r="BM877" s="248"/>
      <c r="BN877" s="248"/>
      <c r="BO877" s="248"/>
      <c r="BP877" s="248"/>
      <c r="BQ877" s="248"/>
      <c r="BR877" s="248"/>
      <c r="BS877" s="248"/>
      <c r="BT877" s="248"/>
      <c r="BU877" s="248"/>
      <c r="BV877" s="248"/>
      <c r="BW877" s="248"/>
      <c r="BX877" s="248"/>
      <c r="BY877" s="248"/>
    </row>
    <row r="878" spans="1:77" ht="12" customHeight="1" x14ac:dyDescent="0.25">
      <c r="A878" s="225"/>
      <c r="B878" s="225"/>
      <c r="C878" s="225"/>
      <c r="D878" s="381"/>
      <c r="E878" s="381"/>
      <c r="F878" s="381"/>
      <c r="G878" s="381"/>
      <c r="H878" s="381"/>
      <c r="I878" s="248"/>
      <c r="J878" s="248"/>
      <c r="K878" s="248"/>
      <c r="L878" s="248"/>
      <c r="M878" s="248"/>
      <c r="N878" s="248"/>
      <c r="O878" s="248"/>
      <c r="P878" s="248"/>
      <c r="Q878" s="248"/>
      <c r="R878" s="248"/>
      <c r="S878" s="248"/>
      <c r="T878" s="248"/>
      <c r="U878" s="248"/>
      <c r="V878" s="248"/>
      <c r="W878" s="248"/>
      <c r="X878" s="248"/>
      <c r="Y878" s="248"/>
      <c r="Z878" s="248"/>
      <c r="AA878" s="248"/>
      <c r="AB878" s="248"/>
      <c r="AC878" s="248"/>
      <c r="AD878" s="248"/>
      <c r="AE878" s="248"/>
      <c r="AF878" s="248"/>
      <c r="AG878" s="248"/>
      <c r="AH878" s="248"/>
      <c r="AI878" s="248"/>
      <c r="AJ878" s="248"/>
      <c r="AK878" s="248"/>
      <c r="AL878" s="248"/>
      <c r="AM878" s="248"/>
      <c r="AN878" s="248"/>
      <c r="AO878" s="248"/>
      <c r="AP878" s="248"/>
      <c r="AQ878" s="248"/>
      <c r="AR878" s="248"/>
      <c r="AS878" s="248"/>
      <c r="AT878" s="248"/>
      <c r="AU878" s="248"/>
      <c r="AV878" s="248"/>
      <c r="AW878" s="248"/>
      <c r="AX878" s="248"/>
      <c r="AY878" s="248"/>
      <c r="AZ878" s="248"/>
      <c r="BA878" s="248"/>
      <c r="BB878" s="248"/>
      <c r="BC878" s="248"/>
      <c r="BD878" s="248"/>
      <c r="BE878" s="248"/>
      <c r="BF878" s="248"/>
      <c r="BG878" s="248"/>
      <c r="BH878" s="248"/>
      <c r="BI878" s="248"/>
      <c r="BJ878" s="248"/>
      <c r="BK878" s="248"/>
      <c r="BL878" s="248"/>
      <c r="BM878" s="248"/>
      <c r="BN878" s="248"/>
      <c r="BO878" s="248"/>
      <c r="BP878" s="248"/>
      <c r="BQ878" s="248"/>
      <c r="BR878" s="248"/>
      <c r="BS878" s="248"/>
      <c r="BT878" s="248"/>
      <c r="BU878" s="248"/>
      <c r="BV878" s="248"/>
      <c r="BW878" s="248"/>
      <c r="BX878" s="248"/>
      <c r="BY878" s="248"/>
    </row>
    <row r="879" spans="1:77" ht="12" customHeight="1" x14ac:dyDescent="0.25">
      <c r="A879" s="225"/>
      <c r="B879" s="225"/>
      <c r="C879" s="225"/>
      <c r="D879" s="381"/>
      <c r="E879" s="381"/>
      <c r="F879" s="381"/>
      <c r="G879" s="381"/>
      <c r="H879" s="381"/>
      <c r="I879" s="248"/>
      <c r="J879" s="248"/>
      <c r="K879" s="248"/>
      <c r="L879" s="248"/>
      <c r="M879" s="248"/>
      <c r="N879" s="248"/>
      <c r="O879" s="248"/>
      <c r="P879" s="248"/>
      <c r="Q879" s="248"/>
      <c r="R879" s="248"/>
      <c r="S879" s="248"/>
      <c r="T879" s="248"/>
      <c r="U879" s="248"/>
      <c r="V879" s="248"/>
      <c r="W879" s="248"/>
      <c r="X879" s="248"/>
      <c r="Y879" s="248"/>
      <c r="Z879" s="248"/>
      <c r="AA879" s="248"/>
      <c r="AB879" s="248"/>
      <c r="AC879" s="248"/>
      <c r="AD879" s="248"/>
      <c r="AE879" s="248"/>
      <c r="AF879" s="248"/>
      <c r="AG879" s="248"/>
      <c r="AH879" s="248"/>
      <c r="AI879" s="248"/>
      <c r="AJ879" s="248"/>
      <c r="AK879" s="248"/>
      <c r="AL879" s="248"/>
      <c r="AM879" s="248"/>
      <c r="AN879" s="248"/>
      <c r="AO879" s="248"/>
      <c r="AP879" s="248"/>
      <c r="AQ879" s="248"/>
      <c r="AR879" s="248"/>
      <c r="AS879" s="248"/>
      <c r="AT879" s="248"/>
      <c r="AU879" s="248"/>
      <c r="AV879" s="248"/>
      <c r="AW879" s="248"/>
      <c r="AX879" s="248"/>
      <c r="AY879" s="248"/>
      <c r="AZ879" s="248"/>
      <c r="BA879" s="248"/>
      <c r="BB879" s="248"/>
      <c r="BC879" s="248"/>
      <c r="BD879" s="248"/>
      <c r="BE879" s="248"/>
      <c r="BF879" s="248"/>
      <c r="BG879" s="248"/>
      <c r="BH879" s="248"/>
      <c r="BI879" s="248"/>
      <c r="BJ879" s="248"/>
      <c r="BK879" s="248"/>
      <c r="BL879" s="248"/>
      <c r="BM879" s="248"/>
      <c r="BN879" s="248"/>
      <c r="BO879" s="248"/>
      <c r="BP879" s="248"/>
      <c r="BQ879" s="248"/>
      <c r="BR879" s="248"/>
      <c r="BS879" s="248"/>
      <c r="BT879" s="248"/>
      <c r="BU879" s="248"/>
      <c r="BV879" s="248"/>
      <c r="BW879" s="248"/>
      <c r="BX879" s="248"/>
      <c r="BY879" s="248"/>
    </row>
    <row r="880" spans="1:77" ht="12" customHeight="1" x14ac:dyDescent="0.25">
      <c r="A880" s="225"/>
      <c r="B880" s="225"/>
      <c r="C880" s="225"/>
      <c r="D880" s="381"/>
      <c r="E880" s="381"/>
      <c r="F880" s="381"/>
      <c r="G880" s="381"/>
      <c r="H880" s="381"/>
      <c r="I880" s="248"/>
      <c r="J880" s="248"/>
      <c r="K880" s="248"/>
      <c r="L880" s="248"/>
      <c r="M880" s="248"/>
      <c r="N880" s="248"/>
      <c r="O880" s="248"/>
      <c r="P880" s="248"/>
      <c r="Q880" s="248"/>
      <c r="R880" s="248"/>
      <c r="S880" s="248"/>
      <c r="T880" s="248"/>
      <c r="U880" s="248"/>
      <c r="V880" s="248"/>
      <c r="W880" s="248"/>
      <c r="X880" s="248"/>
      <c r="Y880" s="248"/>
      <c r="Z880" s="248"/>
      <c r="AA880" s="248"/>
      <c r="AB880" s="248"/>
      <c r="AC880" s="248"/>
      <c r="AD880" s="248"/>
      <c r="AE880" s="248"/>
      <c r="AF880" s="248"/>
      <c r="AG880" s="248"/>
      <c r="AH880" s="248"/>
      <c r="AI880" s="248"/>
      <c r="AJ880" s="248"/>
      <c r="AK880" s="248"/>
      <c r="AL880" s="248"/>
      <c r="AM880" s="248"/>
      <c r="AN880" s="248"/>
      <c r="AO880" s="248"/>
      <c r="AP880" s="248"/>
      <c r="AQ880" s="248"/>
      <c r="AR880" s="248"/>
      <c r="AS880" s="248"/>
      <c r="AT880" s="248"/>
      <c r="AU880" s="248"/>
      <c r="AV880" s="248"/>
      <c r="AW880" s="248"/>
      <c r="AX880" s="248"/>
      <c r="AY880" s="248"/>
      <c r="AZ880" s="248"/>
      <c r="BA880" s="248"/>
      <c r="BB880" s="248"/>
      <c r="BC880" s="248"/>
      <c r="BD880" s="248"/>
      <c r="BE880" s="248"/>
      <c r="BF880" s="248"/>
      <c r="BG880" s="248"/>
      <c r="BH880" s="248"/>
      <c r="BI880" s="248"/>
      <c r="BJ880" s="248"/>
      <c r="BK880" s="248"/>
      <c r="BL880" s="248"/>
      <c r="BM880" s="248"/>
      <c r="BN880" s="248"/>
      <c r="BO880" s="248"/>
      <c r="BP880" s="248"/>
      <c r="BQ880" s="248"/>
      <c r="BR880" s="248"/>
      <c r="BS880" s="248"/>
      <c r="BT880" s="248"/>
      <c r="BU880" s="248"/>
      <c r="BV880" s="248"/>
      <c r="BW880" s="248"/>
      <c r="BX880" s="248"/>
      <c r="BY880" s="248"/>
    </row>
    <row r="881" spans="1:77" ht="12" customHeight="1" x14ac:dyDescent="0.25">
      <c r="A881" s="225"/>
      <c r="B881" s="225"/>
      <c r="C881" s="225"/>
      <c r="D881" s="381"/>
      <c r="E881" s="381"/>
      <c r="F881" s="381"/>
      <c r="G881" s="381"/>
      <c r="H881" s="381"/>
      <c r="I881" s="248"/>
      <c r="J881" s="248"/>
      <c r="K881" s="248"/>
      <c r="L881" s="248"/>
      <c r="M881" s="248"/>
      <c r="N881" s="248"/>
      <c r="O881" s="248"/>
      <c r="P881" s="248"/>
      <c r="Q881" s="248"/>
      <c r="R881" s="248"/>
      <c r="S881" s="248"/>
      <c r="T881" s="248"/>
      <c r="U881" s="248"/>
      <c r="V881" s="248"/>
      <c r="W881" s="248"/>
      <c r="X881" s="248"/>
      <c r="Y881" s="248"/>
      <c r="Z881" s="248"/>
      <c r="AA881" s="248"/>
      <c r="AB881" s="248"/>
      <c r="AC881" s="248"/>
      <c r="AD881" s="248"/>
      <c r="AE881" s="248"/>
      <c r="AF881" s="248"/>
      <c r="AG881" s="248"/>
      <c r="AH881" s="248"/>
      <c r="AI881" s="248"/>
      <c r="AJ881" s="248"/>
      <c r="AK881" s="248"/>
      <c r="AL881" s="248"/>
      <c r="AM881" s="248"/>
      <c r="AN881" s="248"/>
      <c r="AO881" s="248"/>
      <c r="AP881" s="248"/>
      <c r="AQ881" s="248"/>
      <c r="AR881" s="248"/>
      <c r="AS881" s="248"/>
      <c r="AT881" s="248"/>
      <c r="AU881" s="248"/>
      <c r="AV881" s="248"/>
      <c r="AW881" s="248"/>
      <c r="AX881" s="248"/>
      <c r="AY881" s="248"/>
      <c r="AZ881" s="248"/>
      <c r="BA881" s="248"/>
      <c r="BB881" s="248"/>
      <c r="BC881" s="248"/>
      <c r="BD881" s="248"/>
      <c r="BE881" s="248"/>
      <c r="BF881" s="248"/>
      <c r="BG881" s="248"/>
      <c r="BH881" s="248"/>
      <c r="BI881" s="248"/>
      <c r="BJ881" s="248"/>
      <c r="BK881" s="248"/>
      <c r="BL881" s="248"/>
      <c r="BM881" s="248"/>
      <c r="BN881" s="248"/>
      <c r="BO881" s="248"/>
      <c r="BP881" s="248"/>
      <c r="BQ881" s="248"/>
      <c r="BR881" s="248"/>
      <c r="BS881" s="248"/>
      <c r="BT881" s="248"/>
      <c r="BU881" s="248"/>
      <c r="BV881" s="248"/>
      <c r="BW881" s="248"/>
      <c r="BX881" s="248"/>
      <c r="BY881" s="248"/>
    </row>
    <row r="882" spans="1:77" ht="12" customHeight="1" x14ac:dyDescent="0.25">
      <c r="A882" s="225"/>
      <c r="B882" s="225"/>
      <c r="C882" s="225"/>
      <c r="D882" s="381"/>
      <c r="E882" s="381"/>
      <c r="F882" s="381"/>
      <c r="G882" s="381"/>
      <c r="H882" s="381"/>
      <c r="I882" s="248"/>
      <c r="J882" s="248"/>
      <c r="K882" s="248"/>
      <c r="L882" s="248"/>
      <c r="M882" s="248"/>
      <c r="N882" s="248"/>
      <c r="O882" s="248"/>
      <c r="P882" s="248"/>
      <c r="Q882" s="248"/>
      <c r="R882" s="248"/>
      <c r="S882" s="248"/>
      <c r="T882" s="248"/>
      <c r="U882" s="248"/>
      <c r="V882" s="248"/>
      <c r="W882" s="248"/>
      <c r="X882" s="248"/>
      <c r="Y882" s="248"/>
      <c r="Z882" s="248"/>
      <c r="AA882" s="248"/>
      <c r="AB882" s="248"/>
      <c r="AC882" s="248"/>
      <c r="AD882" s="248"/>
      <c r="AE882" s="248"/>
      <c r="AF882" s="248"/>
      <c r="AG882" s="248"/>
      <c r="AH882" s="248"/>
      <c r="AI882" s="248"/>
      <c r="AJ882" s="248"/>
      <c r="AK882" s="248"/>
      <c r="AL882" s="248"/>
      <c r="AM882" s="248"/>
      <c r="AN882" s="248"/>
      <c r="AO882" s="248"/>
      <c r="AP882" s="248"/>
      <c r="AQ882" s="248"/>
      <c r="AR882" s="248"/>
      <c r="AS882" s="248"/>
      <c r="AT882" s="248"/>
      <c r="AU882" s="248"/>
      <c r="AV882" s="248"/>
      <c r="AW882" s="248"/>
      <c r="AX882" s="248"/>
      <c r="AY882" s="248"/>
      <c r="AZ882" s="248"/>
      <c r="BA882" s="248"/>
      <c r="BB882" s="248"/>
      <c r="BC882" s="248"/>
      <c r="BD882" s="248"/>
      <c r="BE882" s="248"/>
      <c r="BF882" s="248"/>
      <c r="BG882" s="248"/>
      <c r="BH882" s="248"/>
      <c r="BI882" s="248"/>
      <c r="BJ882" s="248"/>
      <c r="BK882" s="248"/>
      <c r="BL882" s="248"/>
      <c r="BM882" s="248"/>
      <c r="BN882" s="248"/>
      <c r="BO882" s="248"/>
      <c r="BP882" s="248"/>
      <c r="BQ882" s="248"/>
      <c r="BR882" s="248"/>
      <c r="BS882" s="248"/>
      <c r="BT882" s="248"/>
      <c r="BU882" s="248"/>
      <c r="BV882" s="248"/>
      <c r="BW882" s="248"/>
      <c r="BX882" s="248"/>
      <c r="BY882" s="248"/>
    </row>
    <row r="883" spans="1:77" ht="12" customHeight="1" x14ac:dyDescent="0.25">
      <c r="A883" s="225"/>
      <c r="B883" s="225"/>
      <c r="C883" s="225"/>
      <c r="D883" s="381"/>
      <c r="E883" s="381"/>
      <c r="F883" s="381"/>
      <c r="G883" s="381"/>
      <c r="H883" s="381"/>
      <c r="I883" s="248"/>
      <c r="J883" s="248"/>
      <c r="K883" s="248"/>
      <c r="L883" s="248"/>
      <c r="M883" s="248"/>
      <c r="N883" s="248"/>
      <c r="O883" s="248"/>
      <c r="P883" s="248"/>
      <c r="Q883" s="248"/>
      <c r="R883" s="248"/>
      <c r="S883" s="248"/>
      <c r="T883" s="248"/>
      <c r="U883" s="248"/>
      <c r="V883" s="248"/>
      <c r="W883" s="248"/>
      <c r="X883" s="248"/>
      <c r="Y883" s="248"/>
      <c r="Z883" s="248"/>
      <c r="AA883" s="248"/>
      <c r="AB883" s="248"/>
      <c r="AC883" s="248"/>
      <c r="AD883" s="248"/>
      <c r="AE883" s="248"/>
      <c r="AF883" s="248"/>
      <c r="AG883" s="248"/>
      <c r="AH883" s="248"/>
      <c r="AI883" s="248"/>
      <c r="AJ883" s="248"/>
      <c r="AK883" s="248"/>
      <c r="AL883" s="248"/>
      <c r="AM883" s="248"/>
      <c r="AN883" s="248"/>
      <c r="AO883" s="248"/>
      <c r="AP883" s="248"/>
      <c r="AQ883" s="248"/>
      <c r="AR883" s="248"/>
      <c r="AS883" s="248"/>
      <c r="AT883" s="248"/>
      <c r="AU883" s="248"/>
      <c r="AV883" s="248"/>
      <c r="AW883" s="248"/>
      <c r="AX883" s="248"/>
      <c r="AY883" s="248"/>
      <c r="AZ883" s="248"/>
      <c r="BA883" s="248"/>
      <c r="BB883" s="248"/>
      <c r="BC883" s="248"/>
      <c r="BD883" s="248"/>
      <c r="BE883" s="248"/>
      <c r="BF883" s="248"/>
      <c r="BG883" s="248"/>
      <c r="BH883" s="248"/>
      <c r="BI883" s="248"/>
      <c r="BJ883" s="248"/>
      <c r="BK883" s="248"/>
      <c r="BL883" s="248"/>
      <c r="BM883" s="248"/>
      <c r="BN883" s="248"/>
      <c r="BO883" s="248"/>
      <c r="BP883" s="248"/>
      <c r="BQ883" s="248"/>
      <c r="BR883" s="248"/>
      <c r="BS883" s="248"/>
      <c r="BT883" s="248"/>
      <c r="BU883" s="248"/>
      <c r="BV883" s="248"/>
      <c r="BW883" s="248"/>
      <c r="BX883" s="248"/>
      <c r="BY883" s="248"/>
    </row>
    <row r="884" spans="1:77" ht="12" customHeight="1" x14ac:dyDescent="0.25">
      <c r="A884" s="225"/>
      <c r="B884" s="225"/>
      <c r="C884" s="225"/>
      <c r="D884" s="381"/>
      <c r="E884" s="381"/>
      <c r="F884" s="381"/>
      <c r="G884" s="381"/>
      <c r="H884" s="381"/>
      <c r="I884" s="248"/>
      <c r="J884" s="248"/>
      <c r="K884" s="248"/>
      <c r="L884" s="248"/>
      <c r="M884" s="248"/>
      <c r="N884" s="248"/>
      <c r="O884" s="248"/>
      <c r="P884" s="248"/>
      <c r="Q884" s="248"/>
      <c r="R884" s="248"/>
      <c r="S884" s="248"/>
      <c r="T884" s="248"/>
      <c r="U884" s="248"/>
      <c r="V884" s="248"/>
      <c r="W884" s="248"/>
      <c r="X884" s="248"/>
      <c r="Y884" s="248"/>
      <c r="Z884" s="248"/>
      <c r="AA884" s="248"/>
      <c r="AB884" s="248"/>
      <c r="AC884" s="248"/>
      <c r="AD884" s="248"/>
      <c r="AE884" s="248"/>
      <c r="AF884" s="248"/>
      <c r="AG884" s="248"/>
      <c r="AH884" s="248"/>
      <c r="AI884" s="248"/>
      <c r="AJ884" s="248"/>
      <c r="AK884" s="248"/>
      <c r="AL884" s="248"/>
      <c r="AM884" s="248"/>
      <c r="AN884" s="248"/>
      <c r="AO884" s="248"/>
      <c r="AP884" s="248"/>
      <c r="AQ884" s="248"/>
      <c r="AR884" s="248"/>
      <c r="AS884" s="248"/>
      <c r="AT884" s="248"/>
      <c r="AU884" s="248"/>
      <c r="AV884" s="248"/>
      <c r="AW884" s="248"/>
      <c r="AX884" s="248"/>
      <c r="AY884" s="248"/>
      <c r="AZ884" s="248"/>
      <c r="BA884" s="248"/>
      <c r="BB884" s="248"/>
      <c r="BC884" s="248"/>
      <c r="BD884" s="248"/>
      <c r="BE884" s="248"/>
      <c r="BF884" s="248"/>
      <c r="BG884" s="248"/>
      <c r="BH884" s="248"/>
      <c r="BI884" s="248"/>
      <c r="BJ884" s="248"/>
      <c r="BK884" s="248"/>
      <c r="BL884" s="248"/>
      <c r="BM884" s="248"/>
      <c r="BN884" s="248"/>
      <c r="BO884" s="248"/>
      <c r="BP884" s="248"/>
      <c r="BQ884" s="248"/>
      <c r="BR884" s="248"/>
      <c r="BS884" s="248"/>
      <c r="BT884" s="248"/>
      <c r="BU884" s="248"/>
      <c r="BV884" s="248"/>
      <c r="BW884" s="248"/>
      <c r="BX884" s="248"/>
      <c r="BY884" s="248"/>
    </row>
    <row r="885" spans="1:77" ht="12" customHeight="1" x14ac:dyDescent="0.25">
      <c r="A885" s="225"/>
      <c r="B885" s="225"/>
      <c r="C885" s="225"/>
      <c r="D885" s="381"/>
      <c r="E885" s="381"/>
      <c r="F885" s="381"/>
      <c r="G885" s="381"/>
      <c r="H885" s="381"/>
      <c r="I885" s="248"/>
      <c r="J885" s="248"/>
      <c r="K885" s="248"/>
      <c r="L885" s="248"/>
      <c r="M885" s="248"/>
      <c r="N885" s="248"/>
      <c r="O885" s="248"/>
      <c r="P885" s="248"/>
      <c r="Q885" s="248"/>
      <c r="R885" s="248"/>
      <c r="S885" s="248"/>
      <c r="T885" s="248"/>
      <c r="U885" s="248"/>
      <c r="V885" s="248"/>
      <c r="W885" s="248"/>
      <c r="X885" s="248"/>
      <c r="Y885" s="248"/>
      <c r="Z885" s="248"/>
      <c r="AA885" s="248"/>
      <c r="AB885" s="248"/>
      <c r="AC885" s="248"/>
      <c r="AD885" s="248"/>
      <c r="AE885" s="248"/>
      <c r="AF885" s="248"/>
      <c r="AG885" s="248"/>
      <c r="AH885" s="248"/>
      <c r="AI885" s="248"/>
      <c r="AJ885" s="248"/>
      <c r="AK885" s="248"/>
      <c r="AL885" s="248"/>
      <c r="AM885" s="248"/>
      <c r="AN885" s="248"/>
      <c r="AO885" s="248"/>
      <c r="AP885" s="248"/>
      <c r="AQ885" s="248"/>
      <c r="AR885" s="248"/>
      <c r="AS885" s="248"/>
      <c r="AT885" s="248"/>
      <c r="AU885" s="248"/>
      <c r="AV885" s="248"/>
      <c r="AW885" s="248"/>
      <c r="AX885" s="248"/>
      <c r="AY885" s="248"/>
      <c r="AZ885" s="248"/>
      <c r="BA885" s="248"/>
      <c r="BB885" s="248"/>
      <c r="BC885" s="248"/>
      <c r="BD885" s="248"/>
      <c r="BE885" s="248"/>
      <c r="BF885" s="248"/>
      <c r="BG885" s="248"/>
      <c r="BH885" s="248"/>
      <c r="BI885" s="248"/>
      <c r="BJ885" s="248"/>
      <c r="BK885" s="248"/>
      <c r="BL885" s="248"/>
      <c r="BM885" s="248"/>
      <c r="BN885" s="248"/>
      <c r="BO885" s="248"/>
      <c r="BP885" s="248"/>
      <c r="BQ885" s="248"/>
      <c r="BR885" s="248"/>
      <c r="BS885" s="248"/>
      <c r="BT885" s="248"/>
      <c r="BU885" s="248"/>
      <c r="BV885" s="248"/>
      <c r="BW885" s="248"/>
      <c r="BX885" s="248"/>
      <c r="BY885" s="248"/>
    </row>
    <row r="886" spans="1:77" ht="12" customHeight="1" x14ac:dyDescent="0.25">
      <c r="A886" s="225"/>
      <c r="B886" s="225"/>
      <c r="C886" s="225"/>
      <c r="D886" s="381"/>
      <c r="E886" s="381"/>
      <c r="F886" s="381"/>
      <c r="G886" s="381"/>
      <c r="H886" s="381"/>
      <c r="I886" s="248"/>
      <c r="J886" s="248"/>
      <c r="K886" s="248"/>
      <c r="L886" s="248"/>
      <c r="M886" s="248"/>
      <c r="N886" s="248"/>
      <c r="O886" s="248"/>
      <c r="P886" s="248"/>
      <c r="Q886" s="248"/>
      <c r="R886" s="248"/>
      <c r="S886" s="248"/>
      <c r="T886" s="248"/>
      <c r="U886" s="248"/>
      <c r="V886" s="248"/>
      <c r="W886" s="248"/>
      <c r="X886" s="248"/>
      <c r="Y886" s="248"/>
      <c r="Z886" s="248"/>
      <c r="AA886" s="248"/>
      <c r="AB886" s="248"/>
      <c r="AC886" s="248"/>
      <c r="AD886" s="248"/>
      <c r="AE886" s="248"/>
      <c r="AF886" s="248"/>
      <c r="AG886" s="248"/>
      <c r="AH886" s="248"/>
      <c r="AI886" s="248"/>
      <c r="AJ886" s="248"/>
      <c r="AK886" s="248"/>
      <c r="AL886" s="248"/>
      <c r="AM886" s="248"/>
      <c r="AN886" s="248"/>
      <c r="AO886" s="248"/>
      <c r="AP886" s="248"/>
      <c r="AQ886" s="248"/>
      <c r="AR886" s="248"/>
      <c r="AS886" s="248"/>
      <c r="AT886" s="248"/>
      <c r="AU886" s="248"/>
      <c r="AV886" s="248"/>
      <c r="AW886" s="248"/>
      <c r="AX886" s="248"/>
      <c r="AY886" s="248"/>
      <c r="AZ886" s="248"/>
      <c r="BA886" s="248"/>
      <c r="BB886" s="248"/>
      <c r="BC886" s="248"/>
      <c r="BD886" s="248"/>
      <c r="BE886" s="248"/>
      <c r="BF886" s="248"/>
      <c r="BG886" s="248"/>
      <c r="BH886" s="248"/>
      <c r="BI886" s="248"/>
      <c r="BJ886" s="248"/>
      <c r="BK886" s="248"/>
      <c r="BL886" s="248"/>
      <c r="BM886" s="248"/>
      <c r="BN886" s="248"/>
      <c r="BO886" s="248"/>
      <c r="BP886" s="248"/>
      <c r="BQ886" s="248"/>
      <c r="BR886" s="248"/>
      <c r="BS886" s="248"/>
      <c r="BT886" s="248"/>
      <c r="BU886" s="248"/>
      <c r="BV886" s="248"/>
      <c r="BW886" s="248"/>
      <c r="BX886" s="248"/>
      <c r="BY886" s="248"/>
    </row>
    <row r="887" spans="1:77" ht="12" customHeight="1" x14ac:dyDescent="0.25">
      <c r="A887" s="225"/>
      <c r="B887" s="225"/>
      <c r="C887" s="225"/>
      <c r="D887" s="381"/>
      <c r="E887" s="381"/>
      <c r="F887" s="381"/>
      <c r="G887" s="381"/>
      <c r="H887" s="381"/>
      <c r="I887" s="248"/>
      <c r="J887" s="248"/>
      <c r="K887" s="248"/>
      <c r="L887" s="248"/>
      <c r="M887" s="248"/>
      <c r="N887" s="248"/>
      <c r="O887" s="248"/>
      <c r="P887" s="248"/>
      <c r="Q887" s="248"/>
      <c r="R887" s="248"/>
      <c r="S887" s="248"/>
      <c r="T887" s="248"/>
      <c r="U887" s="248"/>
      <c r="V887" s="248"/>
      <c r="W887" s="248"/>
      <c r="X887" s="248"/>
      <c r="Y887" s="248"/>
      <c r="Z887" s="248"/>
      <c r="AA887" s="248"/>
      <c r="AB887" s="248"/>
      <c r="AC887" s="248"/>
      <c r="AD887" s="248"/>
      <c r="AE887" s="248"/>
      <c r="AF887" s="248"/>
      <c r="AG887" s="248"/>
      <c r="AH887" s="248"/>
      <c r="AI887" s="248"/>
      <c r="AJ887" s="248"/>
      <c r="AK887" s="248"/>
      <c r="AL887" s="248"/>
      <c r="AM887" s="248"/>
      <c r="AN887" s="248"/>
      <c r="AO887" s="248"/>
      <c r="AP887" s="248"/>
      <c r="AQ887" s="248"/>
      <c r="AR887" s="248"/>
      <c r="AS887" s="248"/>
      <c r="AT887" s="248"/>
      <c r="AU887" s="248"/>
      <c r="AV887" s="248"/>
      <c r="AW887" s="248"/>
      <c r="AX887" s="248"/>
      <c r="AY887" s="248"/>
      <c r="AZ887" s="248"/>
      <c r="BA887" s="248"/>
      <c r="BB887" s="248"/>
      <c r="BC887" s="248"/>
      <c r="BD887" s="248"/>
      <c r="BE887" s="248"/>
      <c r="BF887" s="248"/>
      <c r="BG887" s="248"/>
      <c r="BH887" s="248"/>
      <c r="BI887" s="248"/>
      <c r="BJ887" s="248"/>
      <c r="BK887" s="248"/>
      <c r="BL887" s="248"/>
      <c r="BM887" s="248"/>
      <c r="BN887" s="248"/>
      <c r="BO887" s="248"/>
      <c r="BP887" s="248"/>
      <c r="BQ887" s="248"/>
      <c r="BR887" s="248"/>
      <c r="BS887" s="248"/>
      <c r="BT887" s="248"/>
      <c r="BU887" s="248"/>
      <c r="BV887" s="248"/>
      <c r="BW887" s="248"/>
      <c r="BX887" s="248"/>
      <c r="BY887" s="248"/>
    </row>
    <row r="888" spans="1:77" ht="12" customHeight="1" x14ac:dyDescent="0.25">
      <c r="A888" s="225"/>
      <c r="B888" s="225"/>
      <c r="C888" s="225"/>
      <c r="D888" s="381"/>
      <c r="E888" s="381"/>
      <c r="F888" s="381"/>
      <c r="G888" s="381"/>
      <c r="H888" s="381"/>
      <c r="I888" s="248"/>
      <c r="J888" s="248"/>
      <c r="K888" s="248"/>
      <c r="L888" s="248"/>
      <c r="M888" s="248"/>
      <c r="N888" s="248"/>
      <c r="O888" s="248"/>
      <c r="P888" s="248"/>
      <c r="Q888" s="248"/>
      <c r="R888" s="248"/>
      <c r="S888" s="248"/>
      <c r="T888" s="248"/>
      <c r="U888" s="248"/>
      <c r="V888" s="248"/>
      <c r="W888" s="248"/>
      <c r="X888" s="248"/>
      <c r="Y888" s="248"/>
      <c r="Z888" s="248"/>
      <c r="AA888" s="248"/>
      <c r="AB888" s="248"/>
      <c r="AC888" s="248"/>
      <c r="AD888" s="248"/>
      <c r="AE888" s="248"/>
      <c r="AF888" s="248"/>
      <c r="AG888" s="248"/>
      <c r="AH888" s="248"/>
      <c r="AI888" s="248"/>
      <c r="AJ888" s="248"/>
      <c r="AK888" s="248"/>
      <c r="AL888" s="248"/>
      <c r="AM888" s="248"/>
      <c r="AN888" s="248"/>
      <c r="AO888" s="248"/>
      <c r="AP888" s="248"/>
      <c r="AQ888" s="248"/>
      <c r="AR888" s="248"/>
      <c r="AS888" s="248"/>
      <c r="AT888" s="248"/>
      <c r="AU888" s="248"/>
      <c r="AV888" s="248"/>
      <c r="AW888" s="248"/>
      <c r="AX888" s="248"/>
      <c r="AY888" s="248"/>
      <c r="AZ888" s="248"/>
      <c r="BA888" s="248"/>
      <c r="BB888" s="248"/>
      <c r="BC888" s="248"/>
      <c r="BD888" s="248"/>
      <c r="BE888" s="248"/>
      <c r="BF888" s="248"/>
      <c r="BG888" s="248"/>
      <c r="BH888" s="248"/>
      <c r="BI888" s="248"/>
      <c r="BJ888" s="248"/>
      <c r="BK888" s="248"/>
      <c r="BL888" s="248"/>
      <c r="BM888" s="248"/>
      <c r="BN888" s="248"/>
      <c r="BO888" s="248"/>
      <c r="BP888" s="248"/>
      <c r="BQ888" s="248"/>
      <c r="BR888" s="248"/>
      <c r="BS888" s="248"/>
      <c r="BT888" s="248"/>
      <c r="BU888" s="248"/>
      <c r="BV888" s="248"/>
      <c r="BW888" s="248"/>
      <c r="BX888" s="248"/>
      <c r="BY888" s="248"/>
    </row>
    <row r="889" spans="1:77" ht="12" customHeight="1" x14ac:dyDescent="0.25">
      <c r="A889" s="225"/>
      <c r="B889" s="225"/>
      <c r="C889" s="225"/>
      <c r="D889" s="381"/>
      <c r="E889" s="381"/>
      <c r="F889" s="381"/>
      <c r="G889" s="381"/>
      <c r="H889" s="381"/>
      <c r="I889" s="248"/>
      <c r="J889" s="248"/>
      <c r="K889" s="248"/>
      <c r="L889" s="248"/>
      <c r="M889" s="248"/>
      <c r="N889" s="248"/>
      <c r="O889" s="248"/>
      <c r="P889" s="248"/>
      <c r="Q889" s="248"/>
      <c r="R889" s="248"/>
      <c r="S889" s="248"/>
      <c r="T889" s="248"/>
      <c r="U889" s="248"/>
      <c r="V889" s="248"/>
      <c r="W889" s="248"/>
      <c r="X889" s="248"/>
      <c r="Y889" s="248"/>
      <c r="Z889" s="248"/>
      <c r="AA889" s="248"/>
      <c r="AB889" s="248"/>
      <c r="AC889" s="248"/>
      <c r="AD889" s="248"/>
      <c r="AE889" s="248"/>
      <c r="AF889" s="248"/>
      <c r="AG889" s="248"/>
      <c r="AH889" s="248"/>
      <c r="AI889" s="248"/>
      <c r="AJ889" s="248"/>
      <c r="AK889" s="248"/>
      <c r="AL889" s="248"/>
      <c r="AM889" s="248"/>
      <c r="AN889" s="248"/>
      <c r="AO889" s="248"/>
      <c r="AP889" s="248"/>
      <c r="AQ889" s="248"/>
      <c r="AR889" s="248"/>
      <c r="AS889" s="248"/>
      <c r="AT889" s="248"/>
      <c r="AU889" s="248"/>
      <c r="AV889" s="248"/>
      <c r="AW889" s="248"/>
      <c r="AX889" s="248"/>
      <c r="AY889" s="248"/>
      <c r="AZ889" s="248"/>
      <c r="BA889" s="248"/>
      <c r="BB889" s="248"/>
      <c r="BC889" s="248"/>
      <c r="BD889" s="248"/>
      <c r="BE889" s="248"/>
      <c r="BF889" s="248"/>
      <c r="BG889" s="248"/>
      <c r="BH889" s="248"/>
      <c r="BI889" s="248"/>
      <c r="BJ889" s="248"/>
      <c r="BK889" s="248"/>
      <c r="BL889" s="248"/>
      <c r="BM889" s="248"/>
      <c r="BN889" s="248"/>
      <c r="BO889" s="248"/>
      <c r="BP889" s="248"/>
      <c r="BQ889" s="248"/>
      <c r="BR889" s="248"/>
      <c r="BS889" s="248"/>
      <c r="BT889" s="248"/>
      <c r="BU889" s="248"/>
      <c r="BV889" s="248"/>
      <c r="BW889" s="248"/>
      <c r="BX889" s="248"/>
      <c r="BY889" s="248"/>
    </row>
    <row r="890" spans="1:77" ht="12" customHeight="1" x14ac:dyDescent="0.25">
      <c r="A890" s="225"/>
      <c r="B890" s="225"/>
      <c r="C890" s="225"/>
      <c r="D890" s="381"/>
      <c r="E890" s="381"/>
      <c r="F890" s="381"/>
      <c r="G890" s="381"/>
      <c r="H890" s="381"/>
      <c r="I890" s="248"/>
      <c r="J890" s="248"/>
      <c r="K890" s="248"/>
      <c r="L890" s="248"/>
      <c r="M890" s="248"/>
      <c r="N890" s="248"/>
      <c r="O890" s="248"/>
      <c r="P890" s="248"/>
      <c r="Q890" s="248"/>
      <c r="R890" s="248"/>
      <c r="S890" s="248"/>
      <c r="T890" s="248"/>
      <c r="U890" s="248"/>
      <c r="V890" s="248"/>
      <c r="W890" s="248"/>
      <c r="X890" s="248"/>
      <c r="Y890" s="248"/>
      <c r="Z890" s="248"/>
      <c r="AA890" s="248"/>
      <c r="AB890" s="248"/>
      <c r="AC890" s="248"/>
      <c r="AD890" s="248"/>
      <c r="AE890" s="248"/>
      <c r="AF890" s="248"/>
      <c r="AG890" s="248"/>
      <c r="AH890" s="248"/>
      <c r="AI890" s="248"/>
      <c r="AJ890" s="248"/>
      <c r="AK890" s="248"/>
      <c r="AL890" s="248"/>
      <c r="AM890" s="248"/>
      <c r="AN890" s="248"/>
      <c r="AO890" s="248"/>
      <c r="AP890" s="248"/>
      <c r="AQ890" s="248"/>
      <c r="AR890" s="248"/>
      <c r="AS890" s="248"/>
      <c r="AT890" s="248"/>
      <c r="AU890" s="248"/>
      <c r="AV890" s="248"/>
      <c r="AW890" s="248"/>
      <c r="AX890" s="248"/>
      <c r="AY890" s="248"/>
      <c r="AZ890" s="248"/>
      <c r="BA890" s="248"/>
      <c r="BB890" s="248"/>
      <c r="BC890" s="248"/>
      <c r="BD890" s="248"/>
      <c r="BE890" s="248"/>
      <c r="BF890" s="248"/>
      <c r="BG890" s="248"/>
      <c r="BH890" s="248"/>
      <c r="BI890" s="248"/>
      <c r="BJ890" s="248"/>
      <c r="BK890" s="248"/>
      <c r="BL890" s="248"/>
      <c r="BM890" s="248"/>
      <c r="BN890" s="248"/>
      <c r="BO890" s="248"/>
      <c r="BP890" s="248"/>
      <c r="BQ890" s="248"/>
      <c r="BR890" s="248"/>
      <c r="BS890" s="248"/>
      <c r="BT890" s="248"/>
      <c r="BU890" s="248"/>
      <c r="BV890" s="248"/>
      <c r="BW890" s="248"/>
      <c r="BX890" s="248"/>
      <c r="BY890" s="248"/>
    </row>
    <row r="891" spans="1:77" ht="12" customHeight="1" x14ac:dyDescent="0.25">
      <c r="A891" s="225"/>
      <c r="B891" s="225"/>
      <c r="C891" s="225"/>
      <c r="D891" s="381"/>
      <c r="E891" s="381"/>
      <c r="F891" s="381"/>
      <c r="G891" s="381"/>
      <c r="H891" s="381"/>
      <c r="I891" s="248"/>
      <c r="J891" s="248"/>
      <c r="K891" s="248"/>
      <c r="L891" s="248"/>
      <c r="M891" s="248"/>
      <c r="N891" s="248"/>
      <c r="O891" s="248"/>
      <c r="P891" s="248"/>
      <c r="Q891" s="248"/>
      <c r="R891" s="248"/>
      <c r="S891" s="248"/>
      <c r="T891" s="248"/>
      <c r="U891" s="248"/>
      <c r="V891" s="248"/>
      <c r="W891" s="248"/>
      <c r="X891" s="248"/>
      <c r="Y891" s="248"/>
      <c r="Z891" s="248"/>
      <c r="AA891" s="248"/>
      <c r="AB891" s="248"/>
      <c r="AC891" s="248"/>
      <c r="AD891" s="248"/>
      <c r="AE891" s="248"/>
      <c r="AF891" s="248"/>
      <c r="AG891" s="248"/>
      <c r="AH891" s="248"/>
      <c r="AI891" s="248"/>
      <c r="AJ891" s="248"/>
      <c r="AK891" s="248"/>
      <c r="AL891" s="248"/>
      <c r="AM891" s="248"/>
      <c r="AN891" s="248"/>
      <c r="AO891" s="248"/>
      <c r="AP891" s="248"/>
      <c r="AQ891" s="248"/>
      <c r="AR891" s="248"/>
      <c r="AS891" s="248"/>
      <c r="AT891" s="248"/>
      <c r="AU891" s="248"/>
      <c r="AV891" s="248"/>
      <c r="AW891" s="248"/>
      <c r="AX891" s="248"/>
      <c r="AY891" s="248"/>
      <c r="AZ891" s="248"/>
      <c r="BA891" s="248"/>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row>
    <row r="892" spans="1:77" ht="12" customHeight="1" x14ac:dyDescent="0.25">
      <c r="A892" s="225"/>
      <c r="B892" s="225"/>
      <c r="C892" s="225"/>
      <c r="D892" s="381"/>
      <c r="E892" s="381"/>
      <c r="F892" s="381"/>
      <c r="G892" s="381"/>
      <c r="H892" s="381"/>
      <c r="I892" s="248"/>
      <c r="J892" s="248"/>
      <c r="K892" s="248"/>
      <c r="L892" s="248"/>
      <c r="M892" s="248"/>
      <c r="N892" s="248"/>
      <c r="O892" s="248"/>
      <c r="P892" s="248"/>
      <c r="Q892" s="248"/>
      <c r="R892" s="248"/>
      <c r="S892" s="248"/>
      <c r="T892" s="248"/>
      <c r="U892" s="248"/>
      <c r="V892" s="248"/>
      <c r="W892" s="248"/>
      <c r="X892" s="248"/>
      <c r="Y892" s="248"/>
      <c r="Z892" s="248"/>
      <c r="AA892" s="248"/>
      <c r="AB892" s="248"/>
      <c r="AC892" s="248"/>
      <c r="AD892" s="248"/>
      <c r="AE892" s="248"/>
      <c r="AF892" s="248"/>
      <c r="AG892" s="248"/>
      <c r="AH892" s="248"/>
      <c r="AI892" s="248"/>
      <c r="AJ892" s="248"/>
      <c r="AK892" s="248"/>
      <c r="AL892" s="248"/>
      <c r="AM892" s="248"/>
      <c r="AN892" s="248"/>
      <c r="AO892" s="248"/>
      <c r="AP892" s="248"/>
      <c r="AQ892" s="248"/>
      <c r="AR892" s="248"/>
      <c r="AS892" s="248"/>
      <c r="AT892" s="248"/>
      <c r="AU892" s="248"/>
      <c r="AV892" s="248"/>
      <c r="AW892" s="248"/>
      <c r="AX892" s="248"/>
      <c r="AY892" s="248"/>
      <c r="AZ892" s="248"/>
      <c r="BA892" s="248"/>
      <c r="BB892" s="248"/>
      <c r="BC892" s="248"/>
      <c r="BD892" s="248"/>
      <c r="BE892" s="248"/>
      <c r="BF892" s="248"/>
      <c r="BG892" s="248"/>
      <c r="BH892" s="248"/>
      <c r="BI892" s="248"/>
      <c r="BJ892" s="248"/>
      <c r="BK892" s="248"/>
      <c r="BL892" s="248"/>
      <c r="BM892" s="248"/>
      <c r="BN892" s="248"/>
      <c r="BO892" s="248"/>
      <c r="BP892" s="248"/>
      <c r="BQ892" s="248"/>
      <c r="BR892" s="248"/>
      <c r="BS892" s="248"/>
      <c r="BT892" s="248"/>
      <c r="BU892" s="248"/>
      <c r="BV892" s="248"/>
      <c r="BW892" s="248"/>
      <c r="BX892" s="248"/>
      <c r="BY892" s="248"/>
    </row>
    <row r="893" spans="1:77" ht="12" customHeight="1" x14ac:dyDescent="0.25">
      <c r="A893" s="225"/>
      <c r="B893" s="225"/>
      <c r="C893" s="225"/>
      <c r="D893" s="381"/>
      <c r="E893" s="381"/>
      <c r="F893" s="381"/>
      <c r="G893" s="381"/>
      <c r="H893" s="381"/>
      <c r="I893" s="248"/>
      <c r="J893" s="248"/>
      <c r="K893" s="248"/>
      <c r="L893" s="248"/>
      <c r="M893" s="248"/>
      <c r="N893" s="248"/>
      <c r="O893" s="248"/>
      <c r="P893" s="248"/>
      <c r="Q893" s="248"/>
      <c r="R893" s="248"/>
      <c r="S893" s="248"/>
      <c r="T893" s="248"/>
      <c r="U893" s="248"/>
      <c r="V893" s="248"/>
      <c r="W893" s="248"/>
      <c r="X893" s="248"/>
      <c r="Y893" s="248"/>
      <c r="Z893" s="248"/>
      <c r="AA893" s="248"/>
      <c r="AB893" s="248"/>
      <c r="AC893" s="248"/>
      <c r="AD893" s="248"/>
      <c r="AE893" s="248"/>
      <c r="AF893" s="248"/>
      <c r="AG893" s="248"/>
      <c r="AH893" s="248"/>
      <c r="AI893" s="248"/>
      <c r="AJ893" s="248"/>
      <c r="AK893" s="248"/>
      <c r="AL893" s="248"/>
      <c r="AM893" s="248"/>
      <c r="AN893" s="248"/>
      <c r="AO893" s="248"/>
      <c r="AP893" s="248"/>
      <c r="AQ893" s="248"/>
      <c r="AR893" s="248"/>
      <c r="AS893" s="248"/>
      <c r="AT893" s="248"/>
      <c r="AU893" s="248"/>
      <c r="AV893" s="248"/>
      <c r="AW893" s="248"/>
      <c r="AX893" s="248"/>
      <c r="AY893" s="248"/>
      <c r="AZ893" s="248"/>
      <c r="BA893" s="248"/>
      <c r="BB893" s="248"/>
      <c r="BC893" s="248"/>
      <c r="BD893" s="248"/>
      <c r="BE893" s="248"/>
      <c r="BF893" s="248"/>
      <c r="BG893" s="248"/>
      <c r="BH893" s="248"/>
      <c r="BI893" s="248"/>
      <c r="BJ893" s="248"/>
      <c r="BK893" s="248"/>
      <c r="BL893" s="248"/>
      <c r="BM893" s="248"/>
      <c r="BN893" s="248"/>
      <c r="BO893" s="248"/>
      <c r="BP893" s="248"/>
      <c r="BQ893" s="248"/>
      <c r="BR893" s="248"/>
      <c r="BS893" s="248"/>
      <c r="BT893" s="248"/>
      <c r="BU893" s="248"/>
      <c r="BV893" s="248"/>
      <c r="BW893" s="248"/>
      <c r="BX893" s="248"/>
      <c r="BY893" s="248"/>
    </row>
    <row r="894" spans="1:77" ht="12" customHeight="1" x14ac:dyDescent="0.25">
      <c r="A894" s="225"/>
      <c r="B894" s="225"/>
      <c r="C894" s="225"/>
      <c r="D894" s="381"/>
      <c r="E894" s="381"/>
      <c r="F894" s="381"/>
      <c r="G894" s="381"/>
      <c r="H894" s="381"/>
      <c r="I894" s="248"/>
      <c r="J894" s="248"/>
      <c r="K894" s="248"/>
      <c r="L894" s="248"/>
      <c r="M894" s="248"/>
      <c r="N894" s="248"/>
      <c r="O894" s="248"/>
      <c r="P894" s="248"/>
      <c r="Q894" s="248"/>
      <c r="R894" s="248"/>
      <c r="S894" s="248"/>
      <c r="T894" s="248"/>
      <c r="U894" s="248"/>
      <c r="V894" s="248"/>
      <c r="W894" s="248"/>
      <c r="X894" s="248"/>
      <c r="Y894" s="248"/>
      <c r="Z894" s="248"/>
      <c r="AA894" s="248"/>
      <c r="AB894" s="248"/>
      <c r="AC894" s="248"/>
      <c r="AD894" s="248"/>
      <c r="AE894" s="248"/>
      <c r="AF894" s="248"/>
      <c r="AG894" s="248"/>
      <c r="AH894" s="248"/>
      <c r="AI894" s="248"/>
      <c r="AJ894" s="248"/>
      <c r="AK894" s="248"/>
      <c r="AL894" s="248"/>
      <c r="AM894" s="248"/>
      <c r="AN894" s="248"/>
      <c r="AO894" s="248"/>
      <c r="AP894" s="248"/>
      <c r="AQ894" s="248"/>
      <c r="AR894" s="248"/>
      <c r="AS894" s="248"/>
      <c r="AT894" s="248"/>
      <c r="AU894" s="248"/>
      <c r="AV894" s="248"/>
      <c r="AW894" s="248"/>
      <c r="AX894" s="248"/>
      <c r="AY894" s="248"/>
      <c r="AZ894" s="248"/>
      <c r="BA894" s="248"/>
      <c r="BB894" s="248"/>
      <c r="BC894" s="248"/>
      <c r="BD894" s="248"/>
      <c r="BE894" s="248"/>
      <c r="BF894" s="248"/>
      <c r="BG894" s="248"/>
      <c r="BH894" s="248"/>
      <c r="BI894" s="248"/>
      <c r="BJ894" s="248"/>
      <c r="BK894" s="248"/>
      <c r="BL894" s="248"/>
      <c r="BM894" s="248"/>
      <c r="BN894" s="248"/>
      <c r="BO894" s="248"/>
      <c r="BP894" s="248"/>
      <c r="BQ894" s="248"/>
      <c r="BR894" s="248"/>
      <c r="BS894" s="248"/>
      <c r="BT894" s="248"/>
      <c r="BU894" s="248"/>
      <c r="BV894" s="248"/>
      <c r="BW894" s="248"/>
      <c r="BX894" s="248"/>
      <c r="BY894" s="248"/>
    </row>
    <row r="895" spans="1:77" ht="12" customHeight="1" x14ac:dyDescent="0.25">
      <c r="A895" s="225"/>
      <c r="B895" s="225"/>
      <c r="C895" s="225"/>
      <c r="D895" s="381"/>
      <c r="E895" s="381"/>
      <c r="F895" s="381"/>
      <c r="G895" s="381"/>
      <c r="H895" s="381"/>
      <c r="I895" s="248"/>
      <c r="J895" s="248"/>
      <c r="K895" s="248"/>
      <c r="L895" s="248"/>
      <c r="M895" s="248"/>
      <c r="N895" s="248"/>
      <c r="O895" s="248"/>
      <c r="P895" s="248"/>
      <c r="Q895" s="248"/>
      <c r="R895" s="248"/>
      <c r="S895" s="248"/>
      <c r="T895" s="248"/>
      <c r="U895" s="248"/>
      <c r="V895" s="248"/>
      <c r="W895" s="248"/>
      <c r="X895" s="248"/>
      <c r="Y895" s="248"/>
      <c r="Z895" s="248"/>
      <c r="AA895" s="248"/>
      <c r="AB895" s="248"/>
      <c r="AC895" s="248"/>
      <c r="AD895" s="248"/>
      <c r="AE895" s="248"/>
      <c r="AF895" s="248"/>
      <c r="AG895" s="248"/>
      <c r="AH895" s="248"/>
      <c r="AI895" s="248"/>
      <c r="AJ895" s="248"/>
      <c r="AK895" s="248"/>
      <c r="AL895" s="248"/>
      <c r="AM895" s="248"/>
      <c r="AN895" s="248"/>
      <c r="AO895" s="248"/>
      <c r="AP895" s="248"/>
      <c r="AQ895" s="248"/>
      <c r="AR895" s="248"/>
      <c r="AS895" s="248"/>
      <c r="AT895" s="248"/>
      <c r="AU895" s="248"/>
      <c r="AV895" s="248"/>
      <c r="AW895" s="248"/>
      <c r="AX895" s="248"/>
      <c r="AY895" s="248"/>
      <c r="AZ895" s="248"/>
      <c r="BA895" s="248"/>
      <c r="BB895" s="248"/>
      <c r="BC895" s="248"/>
      <c r="BD895" s="248"/>
      <c r="BE895" s="248"/>
      <c r="BF895" s="248"/>
      <c r="BG895" s="248"/>
      <c r="BH895" s="248"/>
      <c r="BI895" s="248"/>
      <c r="BJ895" s="248"/>
      <c r="BK895" s="248"/>
      <c r="BL895" s="248"/>
      <c r="BM895" s="248"/>
      <c r="BN895" s="248"/>
      <c r="BO895" s="248"/>
      <c r="BP895" s="248"/>
      <c r="BQ895" s="248"/>
      <c r="BR895" s="248"/>
      <c r="BS895" s="248"/>
      <c r="BT895" s="248"/>
      <c r="BU895" s="248"/>
      <c r="BV895" s="248"/>
      <c r="BW895" s="248"/>
      <c r="BX895" s="248"/>
      <c r="BY895" s="248"/>
    </row>
    <row r="896" spans="1:77" ht="12" customHeight="1" x14ac:dyDescent="0.25">
      <c r="A896" s="225"/>
      <c r="B896" s="225"/>
      <c r="C896" s="225"/>
      <c r="D896" s="381"/>
      <c r="E896" s="381"/>
      <c r="F896" s="381"/>
      <c r="G896" s="381"/>
      <c r="H896" s="381"/>
      <c r="I896" s="248"/>
      <c r="J896" s="248"/>
      <c r="K896" s="248"/>
      <c r="L896" s="248"/>
      <c r="M896" s="248"/>
      <c r="N896" s="248"/>
      <c r="O896" s="248"/>
      <c r="P896" s="248"/>
      <c r="Q896" s="248"/>
      <c r="R896" s="248"/>
      <c r="S896" s="248"/>
      <c r="T896" s="248"/>
      <c r="U896" s="248"/>
      <c r="V896" s="248"/>
      <c r="W896" s="248"/>
      <c r="X896" s="248"/>
      <c r="Y896" s="248"/>
      <c r="Z896" s="248"/>
      <c r="AA896" s="248"/>
      <c r="AB896" s="248"/>
      <c r="AC896" s="248"/>
      <c r="AD896" s="248"/>
      <c r="AE896" s="248"/>
      <c r="AF896" s="248"/>
      <c r="AG896" s="248"/>
      <c r="AH896" s="248"/>
      <c r="AI896" s="248"/>
      <c r="AJ896" s="248"/>
      <c r="AK896" s="248"/>
      <c r="AL896" s="248"/>
      <c r="AM896" s="248"/>
      <c r="AN896" s="248"/>
      <c r="AO896" s="248"/>
      <c r="AP896" s="248"/>
      <c r="AQ896" s="248"/>
      <c r="AR896" s="248"/>
      <c r="AS896" s="248"/>
      <c r="AT896" s="248"/>
      <c r="AU896" s="248"/>
      <c r="AV896" s="248"/>
      <c r="AW896" s="248"/>
      <c r="AX896" s="248"/>
      <c r="AY896" s="248"/>
      <c r="AZ896" s="248"/>
      <c r="BA896" s="248"/>
      <c r="BB896" s="248"/>
      <c r="BC896" s="248"/>
      <c r="BD896" s="248"/>
      <c r="BE896" s="248"/>
      <c r="BF896" s="248"/>
      <c r="BG896" s="248"/>
      <c r="BH896" s="248"/>
      <c r="BI896" s="248"/>
      <c r="BJ896" s="248"/>
      <c r="BK896" s="248"/>
      <c r="BL896" s="248"/>
      <c r="BM896" s="248"/>
      <c r="BN896" s="248"/>
      <c r="BO896" s="248"/>
      <c r="BP896" s="248"/>
      <c r="BQ896" s="248"/>
      <c r="BR896" s="248"/>
      <c r="BS896" s="248"/>
      <c r="BT896" s="248"/>
      <c r="BU896" s="248"/>
      <c r="BV896" s="248"/>
      <c r="BW896" s="248"/>
      <c r="BX896" s="248"/>
      <c r="BY896" s="248"/>
    </row>
    <row r="897" spans="1:77" ht="12" customHeight="1" x14ac:dyDescent="0.25">
      <c r="A897" s="225"/>
      <c r="B897" s="225"/>
      <c r="C897" s="225"/>
      <c r="D897" s="381"/>
      <c r="E897" s="381"/>
      <c r="F897" s="381"/>
      <c r="G897" s="381"/>
      <c r="H897" s="381"/>
      <c r="I897" s="248"/>
      <c r="J897" s="248"/>
      <c r="K897" s="248"/>
      <c r="L897" s="248"/>
      <c r="M897" s="248"/>
      <c r="N897" s="248"/>
      <c r="O897" s="248"/>
      <c r="P897" s="248"/>
      <c r="Q897" s="248"/>
      <c r="R897" s="248"/>
      <c r="S897" s="248"/>
      <c r="T897" s="248"/>
      <c r="U897" s="248"/>
      <c r="V897" s="248"/>
      <c r="W897" s="248"/>
      <c r="X897" s="248"/>
      <c r="Y897" s="248"/>
      <c r="Z897" s="248"/>
      <c r="AA897" s="248"/>
      <c r="AB897" s="248"/>
      <c r="AC897" s="248"/>
      <c r="AD897" s="248"/>
      <c r="AE897" s="248"/>
      <c r="AF897" s="248"/>
      <c r="AG897" s="248"/>
      <c r="AH897" s="248"/>
      <c r="AI897" s="248"/>
      <c r="AJ897" s="248"/>
      <c r="AK897" s="248"/>
      <c r="AL897" s="248"/>
      <c r="AM897" s="248"/>
      <c r="AN897" s="248"/>
      <c r="AO897" s="248"/>
      <c r="AP897" s="248"/>
      <c r="AQ897" s="248"/>
      <c r="AR897" s="248"/>
      <c r="AS897" s="248"/>
      <c r="AT897" s="248"/>
      <c r="AU897" s="248"/>
      <c r="AV897" s="248"/>
      <c r="AW897" s="248"/>
      <c r="AX897" s="248"/>
      <c r="AY897" s="248"/>
      <c r="AZ897" s="248"/>
      <c r="BA897" s="248"/>
      <c r="BB897" s="248"/>
      <c r="BC897" s="248"/>
      <c r="BD897" s="248"/>
      <c r="BE897" s="248"/>
      <c r="BF897" s="248"/>
      <c r="BG897" s="248"/>
      <c r="BH897" s="248"/>
      <c r="BI897" s="248"/>
      <c r="BJ897" s="248"/>
      <c r="BK897" s="248"/>
      <c r="BL897" s="248"/>
      <c r="BM897" s="248"/>
      <c r="BN897" s="248"/>
      <c r="BO897" s="248"/>
      <c r="BP897" s="248"/>
      <c r="BQ897" s="248"/>
      <c r="BR897" s="248"/>
      <c r="BS897" s="248"/>
      <c r="BT897" s="248"/>
      <c r="BU897" s="248"/>
      <c r="BV897" s="248"/>
      <c r="BW897" s="248"/>
      <c r="BX897" s="248"/>
      <c r="BY897" s="248"/>
    </row>
    <row r="898" spans="1:77" ht="12" customHeight="1" x14ac:dyDescent="0.25">
      <c r="A898" s="225"/>
      <c r="B898" s="225"/>
      <c r="C898" s="225"/>
      <c r="D898" s="381"/>
      <c r="E898" s="381"/>
      <c r="F898" s="381"/>
      <c r="G898" s="381"/>
      <c r="H898" s="381"/>
      <c r="I898" s="248"/>
      <c r="J898" s="248"/>
      <c r="K898" s="248"/>
      <c r="L898" s="248"/>
      <c r="M898" s="248"/>
      <c r="N898" s="248"/>
      <c r="O898" s="248"/>
      <c r="P898" s="248"/>
      <c r="Q898" s="248"/>
      <c r="R898" s="248"/>
      <c r="S898" s="248"/>
      <c r="T898" s="248"/>
      <c r="U898" s="248"/>
      <c r="V898" s="248"/>
      <c r="W898" s="248"/>
      <c r="X898" s="248"/>
      <c r="Y898" s="248"/>
      <c r="Z898" s="248"/>
      <c r="AA898" s="248"/>
      <c r="AB898" s="248"/>
      <c r="AC898" s="248"/>
      <c r="AD898" s="248"/>
      <c r="AE898" s="248"/>
      <c r="AF898" s="248"/>
      <c r="AG898" s="248"/>
      <c r="AH898" s="248"/>
      <c r="AI898" s="248"/>
      <c r="AJ898" s="248"/>
      <c r="AK898" s="248"/>
      <c r="AL898" s="248"/>
      <c r="AM898" s="248"/>
      <c r="AN898" s="248"/>
      <c r="AO898" s="248"/>
      <c r="AP898" s="248"/>
      <c r="AQ898" s="248"/>
      <c r="AR898" s="248"/>
      <c r="AS898" s="248"/>
      <c r="AT898" s="248"/>
      <c r="AU898" s="248"/>
      <c r="AV898" s="248"/>
      <c r="AW898" s="248"/>
      <c r="AX898" s="248"/>
      <c r="AY898" s="248"/>
      <c r="AZ898" s="248"/>
      <c r="BA898" s="248"/>
      <c r="BB898" s="248"/>
      <c r="BC898" s="248"/>
      <c r="BD898" s="248"/>
      <c r="BE898" s="248"/>
      <c r="BF898" s="248"/>
      <c r="BG898" s="248"/>
      <c r="BH898" s="248"/>
      <c r="BI898" s="248"/>
      <c r="BJ898" s="248"/>
      <c r="BK898" s="248"/>
      <c r="BL898" s="248"/>
      <c r="BM898" s="248"/>
      <c r="BN898" s="248"/>
      <c r="BO898" s="248"/>
      <c r="BP898" s="248"/>
      <c r="BQ898" s="248"/>
      <c r="BR898" s="248"/>
      <c r="BS898" s="248"/>
      <c r="BT898" s="248"/>
      <c r="BU898" s="248"/>
      <c r="BV898" s="248"/>
      <c r="BW898" s="248"/>
      <c r="BX898" s="248"/>
      <c r="BY898" s="248"/>
    </row>
    <row r="899" spans="1:77" ht="12" customHeight="1" x14ac:dyDescent="0.25">
      <c r="A899" s="225"/>
      <c r="B899" s="225"/>
      <c r="C899" s="225"/>
      <c r="D899" s="381"/>
      <c r="E899" s="381"/>
      <c r="F899" s="381"/>
      <c r="G899" s="381"/>
      <c r="H899" s="381"/>
      <c r="I899" s="248"/>
      <c r="J899" s="248"/>
      <c r="K899" s="248"/>
      <c r="L899" s="248"/>
      <c r="M899" s="248"/>
      <c r="N899" s="248"/>
      <c r="O899" s="248"/>
      <c r="P899" s="248"/>
      <c r="Q899" s="248"/>
      <c r="R899" s="248"/>
      <c r="S899" s="248"/>
      <c r="T899" s="248"/>
      <c r="U899" s="248"/>
      <c r="V899" s="248"/>
      <c r="W899" s="248"/>
      <c r="X899" s="248"/>
      <c r="Y899" s="248"/>
      <c r="Z899" s="248"/>
      <c r="AA899" s="248"/>
      <c r="AB899" s="248"/>
      <c r="AC899" s="248"/>
      <c r="AD899" s="248"/>
      <c r="AE899" s="248"/>
      <c r="AF899" s="248"/>
      <c r="AG899" s="248"/>
      <c r="AH899" s="248"/>
      <c r="AI899" s="248"/>
      <c r="AJ899" s="248"/>
      <c r="AK899" s="248"/>
      <c r="AL899" s="248"/>
      <c r="AM899" s="248"/>
      <c r="AN899" s="248"/>
      <c r="AO899" s="248"/>
      <c r="AP899" s="248"/>
      <c r="AQ899" s="248"/>
      <c r="AR899" s="248"/>
      <c r="AS899" s="248"/>
      <c r="AT899" s="248"/>
      <c r="AU899" s="248"/>
      <c r="AV899" s="248"/>
      <c r="AW899" s="248"/>
      <c r="AX899" s="248"/>
      <c r="AY899" s="248"/>
      <c r="AZ899" s="248"/>
      <c r="BA899" s="248"/>
      <c r="BB899" s="248"/>
      <c r="BC899" s="248"/>
      <c r="BD899" s="248"/>
      <c r="BE899" s="248"/>
      <c r="BF899" s="248"/>
      <c r="BG899" s="248"/>
      <c r="BH899" s="248"/>
      <c r="BI899" s="248"/>
      <c r="BJ899" s="248"/>
      <c r="BK899" s="248"/>
      <c r="BL899" s="248"/>
      <c r="BM899" s="248"/>
      <c r="BN899" s="248"/>
      <c r="BO899" s="248"/>
      <c r="BP899" s="248"/>
      <c r="BQ899" s="248"/>
      <c r="BR899" s="248"/>
      <c r="BS899" s="248"/>
      <c r="BT899" s="248"/>
      <c r="BU899" s="248"/>
      <c r="BV899" s="248"/>
      <c r="BW899" s="248"/>
      <c r="BX899" s="248"/>
      <c r="BY899" s="248"/>
    </row>
    <row r="900" spans="1:77" ht="12" customHeight="1" x14ac:dyDescent="0.25">
      <c r="A900" s="225"/>
      <c r="B900" s="225"/>
      <c r="C900" s="225"/>
      <c r="D900" s="381"/>
      <c r="E900" s="381"/>
      <c r="F900" s="381"/>
      <c r="G900" s="381"/>
      <c r="H900" s="381"/>
      <c r="I900" s="248"/>
      <c r="J900" s="248"/>
      <c r="K900" s="248"/>
      <c r="L900" s="248"/>
      <c r="M900" s="248"/>
      <c r="N900" s="248"/>
      <c r="O900" s="248"/>
      <c r="P900" s="248"/>
      <c r="Q900" s="248"/>
      <c r="R900" s="248"/>
      <c r="S900" s="248"/>
      <c r="T900" s="248"/>
      <c r="U900" s="248"/>
      <c r="V900" s="248"/>
      <c r="W900" s="248"/>
      <c r="X900" s="248"/>
      <c r="Y900" s="248"/>
      <c r="Z900" s="248"/>
      <c r="AA900" s="248"/>
      <c r="AB900" s="248"/>
      <c r="AC900" s="248"/>
      <c r="AD900" s="248"/>
      <c r="AE900" s="248"/>
      <c r="AF900" s="248"/>
      <c r="AG900" s="248"/>
      <c r="AH900" s="248"/>
      <c r="AI900" s="248"/>
      <c r="AJ900" s="248"/>
      <c r="AK900" s="248"/>
      <c r="AL900" s="248"/>
      <c r="AM900" s="248"/>
      <c r="AN900" s="248"/>
      <c r="AO900" s="248"/>
      <c r="AP900" s="248"/>
      <c r="AQ900" s="248"/>
      <c r="AR900" s="248"/>
      <c r="AS900" s="248"/>
      <c r="AT900" s="248"/>
      <c r="AU900" s="248"/>
      <c r="AV900" s="248"/>
      <c r="AW900" s="248"/>
      <c r="AX900" s="248"/>
      <c r="AY900" s="248"/>
      <c r="AZ900" s="248"/>
      <c r="BA900" s="248"/>
      <c r="BB900" s="248"/>
      <c r="BC900" s="248"/>
      <c r="BD900" s="248"/>
      <c r="BE900" s="248"/>
      <c r="BF900" s="248"/>
      <c r="BG900" s="248"/>
      <c r="BH900" s="248"/>
      <c r="BI900" s="248"/>
      <c r="BJ900" s="248"/>
      <c r="BK900" s="248"/>
      <c r="BL900" s="248"/>
      <c r="BM900" s="248"/>
      <c r="BN900" s="248"/>
      <c r="BO900" s="248"/>
      <c r="BP900" s="248"/>
      <c r="BQ900" s="248"/>
      <c r="BR900" s="248"/>
      <c r="BS900" s="248"/>
      <c r="BT900" s="248"/>
      <c r="BU900" s="248"/>
      <c r="BV900" s="248"/>
      <c r="BW900" s="248"/>
      <c r="BX900" s="248"/>
      <c r="BY900" s="248"/>
    </row>
    <row r="901" spans="1:77" ht="12" customHeight="1" x14ac:dyDescent="0.25">
      <c r="A901" s="225"/>
      <c r="B901" s="225"/>
      <c r="C901" s="225"/>
      <c r="D901" s="381"/>
      <c r="E901" s="381"/>
      <c r="F901" s="381"/>
      <c r="G901" s="381"/>
      <c r="H901" s="381"/>
      <c r="I901" s="248"/>
      <c r="J901" s="248"/>
      <c r="K901" s="248"/>
      <c r="L901" s="248"/>
      <c r="M901" s="248"/>
      <c r="N901" s="248"/>
      <c r="O901" s="248"/>
      <c r="P901" s="248"/>
      <c r="Q901" s="248"/>
      <c r="R901" s="248"/>
      <c r="S901" s="248"/>
      <c r="T901" s="248"/>
      <c r="U901" s="248"/>
      <c r="V901" s="248"/>
      <c r="W901" s="248"/>
      <c r="X901" s="248"/>
      <c r="Y901" s="248"/>
      <c r="Z901" s="248"/>
      <c r="AA901" s="248"/>
      <c r="AB901" s="248"/>
      <c r="AC901" s="248"/>
      <c r="AD901" s="248"/>
      <c r="AE901" s="248"/>
      <c r="AF901" s="248"/>
      <c r="AG901" s="248"/>
      <c r="AH901" s="248"/>
      <c r="AI901" s="248"/>
      <c r="AJ901" s="248"/>
      <c r="AK901" s="248"/>
      <c r="AL901" s="248"/>
      <c r="AM901" s="248"/>
      <c r="AN901" s="248"/>
      <c r="AO901" s="248"/>
      <c r="AP901" s="248"/>
      <c r="AQ901" s="248"/>
      <c r="AR901" s="248"/>
      <c r="AS901" s="248"/>
      <c r="AT901" s="248"/>
      <c r="AU901" s="248"/>
      <c r="AV901" s="248"/>
      <c r="AW901" s="248"/>
      <c r="AX901" s="248"/>
      <c r="AY901" s="248"/>
      <c r="AZ901" s="248"/>
      <c r="BA901" s="248"/>
      <c r="BB901" s="248"/>
      <c r="BC901" s="248"/>
      <c r="BD901" s="248"/>
      <c r="BE901" s="248"/>
      <c r="BF901" s="248"/>
      <c r="BG901" s="248"/>
      <c r="BH901" s="248"/>
      <c r="BI901" s="248"/>
      <c r="BJ901" s="248"/>
      <c r="BK901" s="248"/>
      <c r="BL901" s="248"/>
      <c r="BM901" s="248"/>
      <c r="BN901" s="248"/>
      <c r="BO901" s="248"/>
      <c r="BP901" s="248"/>
      <c r="BQ901" s="248"/>
      <c r="BR901" s="248"/>
      <c r="BS901" s="248"/>
      <c r="BT901" s="248"/>
      <c r="BU901" s="248"/>
      <c r="BV901" s="248"/>
      <c r="BW901" s="248"/>
      <c r="BX901" s="248"/>
      <c r="BY901" s="248"/>
    </row>
    <row r="902" spans="1:77" ht="12" customHeight="1" x14ac:dyDescent="0.25">
      <c r="A902" s="225"/>
      <c r="B902" s="225"/>
      <c r="C902" s="225"/>
      <c r="D902" s="381"/>
      <c r="E902" s="381"/>
      <c r="F902" s="381"/>
      <c r="G902" s="381"/>
      <c r="H902" s="381"/>
      <c r="I902" s="248"/>
      <c r="J902" s="248"/>
      <c r="K902" s="248"/>
      <c r="L902" s="248"/>
      <c r="M902" s="248"/>
      <c r="N902" s="248"/>
      <c r="O902" s="248"/>
      <c r="P902" s="248"/>
      <c r="Q902" s="248"/>
      <c r="R902" s="248"/>
      <c r="S902" s="248"/>
      <c r="T902" s="248"/>
      <c r="U902" s="248"/>
      <c r="V902" s="248"/>
      <c r="W902" s="248"/>
      <c r="X902" s="248"/>
      <c r="Y902" s="248"/>
      <c r="Z902" s="248"/>
      <c r="AA902" s="248"/>
      <c r="AB902" s="248"/>
      <c r="AC902" s="248"/>
      <c r="AD902" s="248"/>
      <c r="AE902" s="248"/>
      <c r="AF902" s="248"/>
      <c r="AG902" s="248"/>
      <c r="AH902" s="248"/>
      <c r="AI902" s="248"/>
      <c r="AJ902" s="248"/>
      <c r="AK902" s="248"/>
      <c r="AL902" s="248"/>
      <c r="AM902" s="248"/>
      <c r="AN902" s="248"/>
      <c r="AO902" s="248"/>
      <c r="AP902" s="248"/>
      <c r="AQ902" s="248"/>
      <c r="AR902" s="248"/>
      <c r="AS902" s="248"/>
      <c r="AT902" s="248"/>
      <c r="AU902" s="248"/>
      <c r="AV902" s="248"/>
      <c r="AW902" s="248"/>
      <c r="AX902" s="248"/>
      <c r="AY902" s="248"/>
      <c r="AZ902" s="248"/>
      <c r="BA902" s="248"/>
      <c r="BB902" s="248"/>
      <c r="BC902" s="248"/>
      <c r="BD902" s="248"/>
      <c r="BE902" s="248"/>
      <c r="BF902" s="248"/>
      <c r="BG902" s="248"/>
      <c r="BH902" s="248"/>
      <c r="BI902" s="248"/>
      <c r="BJ902" s="248"/>
      <c r="BK902" s="248"/>
      <c r="BL902" s="248"/>
      <c r="BM902" s="248"/>
      <c r="BN902" s="248"/>
      <c r="BO902" s="248"/>
      <c r="BP902" s="248"/>
      <c r="BQ902" s="248"/>
      <c r="BR902" s="248"/>
      <c r="BS902" s="248"/>
      <c r="BT902" s="248"/>
      <c r="BU902" s="248"/>
      <c r="BV902" s="248"/>
      <c r="BW902" s="248"/>
      <c r="BX902" s="248"/>
      <c r="BY902" s="248"/>
    </row>
    <row r="903" spans="1:77" ht="12" customHeight="1" x14ac:dyDescent="0.25">
      <c r="A903" s="225"/>
      <c r="B903" s="225"/>
      <c r="C903" s="225"/>
      <c r="D903" s="381"/>
      <c r="E903" s="381"/>
      <c r="F903" s="381"/>
      <c r="G903" s="381"/>
      <c r="H903" s="381"/>
      <c r="I903" s="248"/>
      <c r="J903" s="248"/>
      <c r="K903" s="248"/>
      <c r="L903" s="248"/>
      <c r="M903" s="248"/>
      <c r="N903" s="248"/>
      <c r="O903" s="248"/>
      <c r="P903" s="248"/>
      <c r="Q903" s="248"/>
      <c r="R903" s="248"/>
      <c r="S903" s="248"/>
      <c r="T903" s="248"/>
      <c r="U903" s="248"/>
      <c r="V903" s="248"/>
      <c r="W903" s="248"/>
      <c r="X903" s="248"/>
      <c r="Y903" s="248"/>
      <c r="Z903" s="248"/>
      <c r="AA903" s="248"/>
      <c r="AB903" s="248"/>
      <c r="AC903" s="248"/>
      <c r="AD903" s="248"/>
      <c r="AE903" s="248"/>
      <c r="AF903" s="248"/>
      <c r="AG903" s="248"/>
      <c r="AH903" s="248"/>
      <c r="AI903" s="248"/>
      <c r="AJ903" s="248"/>
      <c r="AK903" s="248"/>
      <c r="AL903" s="248"/>
      <c r="AM903" s="248"/>
      <c r="AN903" s="248"/>
      <c r="AO903" s="248"/>
      <c r="AP903" s="248"/>
      <c r="AQ903" s="248"/>
      <c r="AR903" s="248"/>
      <c r="AS903" s="248"/>
      <c r="AT903" s="248"/>
      <c r="AU903" s="248"/>
      <c r="AV903" s="248"/>
      <c r="AW903" s="248"/>
      <c r="AX903" s="248"/>
      <c r="AY903" s="248"/>
      <c r="AZ903" s="248"/>
      <c r="BA903" s="248"/>
      <c r="BB903" s="248"/>
      <c r="BC903" s="248"/>
      <c r="BD903" s="248"/>
      <c r="BE903" s="248"/>
      <c r="BF903" s="248"/>
      <c r="BG903" s="248"/>
      <c r="BH903" s="248"/>
      <c r="BI903" s="248"/>
      <c r="BJ903" s="248"/>
      <c r="BK903" s="248"/>
      <c r="BL903" s="248"/>
      <c r="BM903" s="248"/>
      <c r="BN903" s="248"/>
      <c r="BO903" s="248"/>
      <c r="BP903" s="248"/>
      <c r="BQ903" s="248"/>
      <c r="BR903" s="248"/>
      <c r="BS903" s="248"/>
      <c r="BT903" s="248"/>
      <c r="BU903" s="248"/>
      <c r="BV903" s="248"/>
      <c r="BW903" s="248"/>
      <c r="BX903" s="248"/>
      <c r="BY903" s="248"/>
    </row>
    <row r="904" spans="1:77" ht="12" customHeight="1" x14ac:dyDescent="0.25">
      <c r="A904" s="225"/>
      <c r="B904" s="225"/>
      <c r="C904" s="225"/>
      <c r="D904" s="381"/>
      <c r="E904" s="381"/>
      <c r="F904" s="381"/>
      <c r="G904" s="381"/>
      <c r="H904" s="381"/>
      <c r="I904" s="248"/>
      <c r="J904" s="248"/>
      <c r="K904" s="248"/>
      <c r="L904" s="248"/>
      <c r="M904" s="248"/>
      <c r="N904" s="248"/>
      <c r="O904" s="248"/>
      <c r="P904" s="248"/>
      <c r="Q904" s="248"/>
      <c r="R904" s="248"/>
      <c r="S904" s="248"/>
      <c r="T904" s="248"/>
      <c r="U904" s="248"/>
      <c r="V904" s="248"/>
      <c r="W904" s="248"/>
      <c r="X904" s="248"/>
      <c r="Y904" s="248"/>
      <c r="Z904" s="248"/>
      <c r="AA904" s="248"/>
      <c r="AB904" s="248"/>
      <c r="AC904" s="248"/>
      <c r="AD904" s="248"/>
      <c r="AE904" s="248"/>
      <c r="AF904" s="248"/>
      <c r="AG904" s="248"/>
      <c r="AH904" s="248"/>
      <c r="AI904" s="248"/>
      <c r="AJ904" s="248"/>
      <c r="AK904" s="248"/>
      <c r="AL904" s="248"/>
      <c r="AM904" s="248"/>
      <c r="AN904" s="248"/>
      <c r="AO904" s="248"/>
      <c r="AP904" s="248"/>
      <c r="AQ904" s="248"/>
      <c r="AR904" s="248"/>
      <c r="AS904" s="248"/>
      <c r="AT904" s="248"/>
      <c r="AU904" s="248"/>
      <c r="AV904" s="248"/>
      <c r="AW904" s="248"/>
      <c r="AX904" s="248"/>
      <c r="AY904" s="248"/>
      <c r="AZ904" s="248"/>
      <c r="BA904" s="248"/>
      <c r="BB904" s="248"/>
      <c r="BC904" s="248"/>
      <c r="BD904" s="248"/>
      <c r="BE904" s="248"/>
      <c r="BF904" s="248"/>
      <c r="BG904" s="248"/>
      <c r="BH904" s="248"/>
      <c r="BI904" s="248"/>
      <c r="BJ904" s="248"/>
      <c r="BK904" s="248"/>
      <c r="BL904" s="248"/>
      <c r="BM904" s="248"/>
      <c r="BN904" s="248"/>
      <c r="BO904" s="248"/>
      <c r="BP904" s="248"/>
      <c r="BQ904" s="248"/>
      <c r="BR904" s="248"/>
      <c r="BS904" s="248"/>
      <c r="BT904" s="248"/>
      <c r="BU904" s="248"/>
      <c r="BV904" s="248"/>
      <c r="BW904" s="248"/>
      <c r="BX904" s="248"/>
      <c r="BY904" s="248"/>
    </row>
    <row r="905" spans="1:77" ht="12" customHeight="1" x14ac:dyDescent="0.25">
      <c r="A905" s="225"/>
      <c r="B905" s="225"/>
      <c r="C905" s="225"/>
      <c r="D905" s="381"/>
      <c r="E905" s="381"/>
      <c r="F905" s="381"/>
      <c r="G905" s="381"/>
      <c r="H905" s="381"/>
      <c r="I905" s="248"/>
      <c r="J905" s="248"/>
      <c r="K905" s="248"/>
      <c r="L905" s="248"/>
      <c r="M905" s="248"/>
      <c r="N905" s="248"/>
      <c r="O905" s="248"/>
      <c r="P905" s="248"/>
      <c r="Q905" s="248"/>
      <c r="R905" s="248"/>
      <c r="S905" s="248"/>
      <c r="T905" s="248"/>
      <c r="U905" s="248"/>
      <c r="V905" s="248"/>
      <c r="W905" s="248"/>
      <c r="X905" s="248"/>
      <c r="Y905" s="248"/>
      <c r="Z905" s="248"/>
      <c r="AA905" s="248"/>
      <c r="AB905" s="248"/>
      <c r="AC905" s="248"/>
      <c r="AD905" s="248"/>
      <c r="AE905" s="248"/>
      <c r="AF905" s="248"/>
      <c r="AG905" s="248"/>
      <c r="AH905" s="248"/>
      <c r="AI905" s="248"/>
      <c r="AJ905" s="248"/>
      <c r="AK905" s="248"/>
      <c r="AL905" s="248"/>
      <c r="AM905" s="248"/>
      <c r="AN905" s="248"/>
      <c r="AO905" s="248"/>
      <c r="AP905" s="248"/>
      <c r="AQ905" s="248"/>
      <c r="AR905" s="248"/>
      <c r="AS905" s="248"/>
      <c r="AT905" s="248"/>
      <c r="AU905" s="248"/>
      <c r="AV905" s="248"/>
      <c r="AW905" s="248"/>
      <c r="AX905" s="248"/>
      <c r="AY905" s="248"/>
      <c r="AZ905" s="248"/>
      <c r="BA905" s="248"/>
      <c r="BB905" s="248"/>
      <c r="BC905" s="248"/>
      <c r="BD905" s="248"/>
      <c r="BE905" s="248"/>
      <c r="BF905" s="248"/>
      <c r="BG905" s="248"/>
      <c r="BH905" s="248"/>
      <c r="BI905" s="248"/>
      <c r="BJ905" s="248"/>
      <c r="BK905" s="248"/>
      <c r="BL905" s="248"/>
      <c r="BM905" s="248"/>
      <c r="BN905" s="248"/>
      <c r="BO905" s="248"/>
      <c r="BP905" s="248"/>
      <c r="BQ905" s="248"/>
      <c r="BR905" s="248"/>
      <c r="BS905" s="248"/>
      <c r="BT905" s="248"/>
      <c r="BU905" s="248"/>
      <c r="BV905" s="248"/>
      <c r="BW905" s="248"/>
      <c r="BX905" s="248"/>
      <c r="BY905" s="248"/>
    </row>
    <row r="906" spans="1:77" ht="12" customHeight="1" x14ac:dyDescent="0.25">
      <c r="A906" s="225"/>
      <c r="B906" s="225"/>
      <c r="C906" s="225"/>
      <c r="D906" s="381"/>
      <c r="E906" s="381"/>
      <c r="F906" s="381"/>
      <c r="G906" s="381"/>
      <c r="H906" s="381"/>
      <c r="I906" s="248"/>
      <c r="J906" s="248"/>
      <c r="K906" s="248"/>
      <c r="L906" s="248"/>
      <c r="M906" s="248"/>
      <c r="N906" s="248"/>
      <c r="O906" s="248"/>
      <c r="P906" s="248"/>
      <c r="Q906" s="248"/>
      <c r="R906" s="248"/>
      <c r="S906" s="248"/>
      <c r="T906" s="248"/>
      <c r="U906" s="248"/>
      <c r="V906" s="248"/>
      <c r="W906" s="248"/>
      <c r="X906" s="248"/>
      <c r="Y906" s="248"/>
      <c r="Z906" s="248"/>
      <c r="AA906" s="248"/>
      <c r="AB906" s="248"/>
      <c r="AC906" s="248"/>
      <c r="AD906" s="248"/>
      <c r="AE906" s="248"/>
      <c r="AF906" s="248"/>
      <c r="AG906" s="248"/>
      <c r="AH906" s="248"/>
      <c r="AI906" s="248"/>
      <c r="AJ906" s="248"/>
      <c r="AK906" s="248"/>
      <c r="AL906" s="248"/>
      <c r="AM906" s="248"/>
      <c r="AN906" s="248"/>
      <c r="AO906" s="248"/>
      <c r="AP906" s="248"/>
      <c r="AQ906" s="248"/>
      <c r="AR906" s="248"/>
      <c r="AS906" s="248"/>
      <c r="AT906" s="248"/>
      <c r="AU906" s="248"/>
      <c r="AV906" s="248"/>
      <c r="AW906" s="248"/>
      <c r="AX906" s="248"/>
      <c r="AY906" s="248"/>
      <c r="AZ906" s="248"/>
      <c r="BA906" s="248"/>
      <c r="BB906" s="248"/>
      <c r="BC906" s="248"/>
      <c r="BD906" s="248"/>
      <c r="BE906" s="248"/>
      <c r="BF906" s="248"/>
      <c r="BG906" s="248"/>
      <c r="BH906" s="248"/>
      <c r="BI906" s="248"/>
      <c r="BJ906" s="248"/>
      <c r="BK906" s="248"/>
      <c r="BL906" s="248"/>
      <c r="BM906" s="248"/>
      <c r="BN906" s="248"/>
      <c r="BO906" s="248"/>
      <c r="BP906" s="248"/>
      <c r="BQ906" s="248"/>
      <c r="BR906" s="248"/>
      <c r="BS906" s="248"/>
      <c r="BT906" s="248"/>
      <c r="BU906" s="248"/>
      <c r="BV906" s="248"/>
      <c r="BW906" s="248"/>
      <c r="BX906" s="248"/>
      <c r="BY906" s="248"/>
    </row>
    <row r="907" spans="1:77" ht="12" customHeight="1" x14ac:dyDescent="0.25">
      <c r="A907" s="225"/>
      <c r="B907" s="225"/>
      <c r="C907" s="225"/>
      <c r="D907" s="381"/>
      <c r="E907" s="381"/>
      <c r="F907" s="381"/>
      <c r="G907" s="381"/>
      <c r="H907" s="381"/>
      <c r="I907" s="248"/>
      <c r="J907" s="248"/>
      <c r="K907" s="248"/>
      <c r="L907" s="248"/>
      <c r="M907" s="248"/>
      <c r="N907" s="248"/>
      <c r="O907" s="248"/>
      <c r="P907" s="248"/>
      <c r="Q907" s="248"/>
      <c r="R907" s="248"/>
      <c r="S907" s="248"/>
      <c r="T907" s="248"/>
      <c r="U907" s="248"/>
      <c r="V907" s="248"/>
      <c r="W907" s="248"/>
      <c r="X907" s="248"/>
      <c r="Y907" s="248"/>
      <c r="Z907" s="248"/>
      <c r="AA907" s="248"/>
      <c r="AB907" s="248"/>
      <c r="AC907" s="248"/>
      <c r="AD907" s="248"/>
      <c r="AE907" s="248"/>
      <c r="AF907" s="248"/>
      <c r="AG907" s="248"/>
      <c r="AH907" s="248"/>
      <c r="AI907" s="248"/>
      <c r="AJ907" s="248"/>
      <c r="AK907" s="248"/>
      <c r="AL907" s="248"/>
      <c r="AM907" s="248"/>
      <c r="AN907" s="248"/>
      <c r="AO907" s="248"/>
      <c r="AP907" s="248"/>
      <c r="AQ907" s="248"/>
      <c r="AR907" s="248"/>
      <c r="AS907" s="248"/>
      <c r="AT907" s="248"/>
      <c r="AU907" s="248"/>
      <c r="AV907" s="248"/>
      <c r="AW907" s="248"/>
      <c r="AX907" s="248"/>
      <c r="AY907" s="248"/>
      <c r="AZ907" s="248"/>
      <c r="BA907" s="248"/>
      <c r="BB907" s="248"/>
      <c r="BC907" s="248"/>
      <c r="BD907" s="248"/>
      <c r="BE907" s="248"/>
      <c r="BF907" s="248"/>
      <c r="BG907" s="248"/>
      <c r="BH907" s="248"/>
      <c r="BI907" s="248"/>
      <c r="BJ907" s="248"/>
      <c r="BK907" s="248"/>
      <c r="BL907" s="248"/>
      <c r="BM907" s="248"/>
      <c r="BN907" s="248"/>
      <c r="BO907" s="248"/>
      <c r="BP907" s="248"/>
      <c r="BQ907" s="248"/>
      <c r="BR907" s="248"/>
      <c r="BS907" s="248"/>
      <c r="BT907" s="248"/>
      <c r="BU907" s="248"/>
      <c r="BV907" s="248"/>
      <c r="BW907" s="248"/>
      <c r="BX907" s="248"/>
      <c r="BY907" s="248"/>
    </row>
    <row r="908" spans="1:77" ht="12" customHeight="1" x14ac:dyDescent="0.25">
      <c r="A908" s="225"/>
      <c r="B908" s="225"/>
      <c r="C908" s="225"/>
      <c r="D908" s="381"/>
      <c r="E908" s="381"/>
      <c r="F908" s="381"/>
      <c r="G908" s="381"/>
      <c r="H908" s="381"/>
      <c r="I908" s="248"/>
      <c r="J908" s="248"/>
      <c r="K908" s="248"/>
      <c r="L908" s="248"/>
      <c r="M908" s="248"/>
      <c r="N908" s="248"/>
      <c r="O908" s="248"/>
      <c r="P908" s="248"/>
      <c r="Q908" s="248"/>
      <c r="R908" s="248"/>
      <c r="S908" s="248"/>
      <c r="T908" s="248"/>
      <c r="U908" s="248"/>
      <c r="V908" s="248"/>
      <c r="W908" s="248"/>
      <c r="X908" s="248"/>
      <c r="Y908" s="248"/>
      <c r="Z908" s="248"/>
      <c r="AA908" s="248"/>
      <c r="AB908" s="248"/>
      <c r="AC908" s="248"/>
      <c r="AD908" s="248"/>
      <c r="AE908" s="248"/>
      <c r="AF908" s="248"/>
      <c r="AG908" s="248"/>
      <c r="AH908" s="248"/>
      <c r="AI908" s="248"/>
      <c r="AJ908" s="248"/>
      <c r="AK908" s="248"/>
      <c r="AL908" s="248"/>
      <c r="AM908" s="248"/>
      <c r="AN908" s="248"/>
      <c r="AO908" s="248"/>
      <c r="AP908" s="248"/>
      <c r="AQ908" s="248"/>
      <c r="AR908" s="248"/>
      <c r="AS908" s="248"/>
      <c r="AT908" s="248"/>
      <c r="AU908" s="248"/>
      <c r="AV908" s="248"/>
      <c r="AW908" s="248"/>
      <c r="AX908" s="248"/>
      <c r="AY908" s="248"/>
      <c r="AZ908" s="248"/>
      <c r="BA908" s="248"/>
      <c r="BB908" s="248"/>
      <c r="BC908" s="248"/>
      <c r="BD908" s="248"/>
      <c r="BE908" s="248"/>
      <c r="BF908" s="248"/>
      <c r="BG908" s="248"/>
      <c r="BH908" s="248"/>
      <c r="BI908" s="248"/>
      <c r="BJ908" s="248"/>
      <c r="BK908" s="248"/>
      <c r="BL908" s="248"/>
      <c r="BM908" s="248"/>
      <c r="BN908" s="248"/>
      <c r="BO908" s="248"/>
      <c r="BP908" s="248"/>
      <c r="BQ908" s="248"/>
      <c r="BR908" s="248"/>
      <c r="BS908" s="248"/>
      <c r="BT908" s="248"/>
      <c r="BU908" s="248"/>
      <c r="BV908" s="248"/>
      <c r="BW908" s="248"/>
      <c r="BX908" s="248"/>
      <c r="BY908" s="248"/>
    </row>
    <row r="909" spans="1:77" ht="12" customHeight="1" x14ac:dyDescent="0.25">
      <c r="A909" s="225"/>
      <c r="B909" s="225"/>
      <c r="C909" s="225"/>
      <c r="D909" s="381"/>
      <c r="E909" s="381"/>
      <c r="F909" s="381"/>
      <c r="G909" s="381"/>
      <c r="H909" s="381"/>
      <c r="I909" s="248"/>
      <c r="J909" s="248"/>
      <c r="K909" s="248"/>
      <c r="L909" s="248"/>
      <c r="M909" s="248"/>
      <c r="N909" s="248"/>
      <c r="O909" s="248"/>
      <c r="P909" s="248"/>
      <c r="Q909" s="248"/>
      <c r="R909" s="248"/>
      <c r="S909" s="248"/>
      <c r="T909" s="248"/>
      <c r="U909" s="248"/>
      <c r="V909" s="248"/>
      <c r="W909" s="248"/>
      <c r="X909" s="248"/>
      <c r="Y909" s="248"/>
      <c r="Z909" s="248"/>
      <c r="AA909" s="248"/>
      <c r="AB909" s="248"/>
      <c r="AC909" s="248"/>
      <c r="AD909" s="248"/>
      <c r="AE909" s="248"/>
      <c r="AF909" s="248"/>
      <c r="AG909" s="248"/>
      <c r="AH909" s="248"/>
      <c r="AI909" s="248"/>
      <c r="AJ909" s="248"/>
      <c r="AK909" s="248"/>
      <c r="AL909" s="248"/>
      <c r="AM909" s="248"/>
      <c r="AN909" s="248"/>
      <c r="AO909" s="248"/>
      <c r="AP909" s="248"/>
      <c r="AQ909" s="248"/>
      <c r="AR909" s="248"/>
      <c r="AS909" s="248"/>
      <c r="AT909" s="248"/>
      <c r="AU909" s="248"/>
      <c r="AV909" s="248"/>
      <c r="AW909" s="248"/>
      <c r="AX909" s="248"/>
      <c r="AY909" s="248"/>
      <c r="AZ909" s="248"/>
      <c r="BA909" s="248"/>
      <c r="BB909" s="248"/>
      <c r="BC909" s="248"/>
      <c r="BD909" s="248"/>
      <c r="BE909" s="248"/>
      <c r="BF909" s="248"/>
      <c r="BG909" s="248"/>
      <c r="BH909" s="248"/>
      <c r="BI909" s="248"/>
      <c r="BJ909" s="248"/>
      <c r="BK909" s="248"/>
      <c r="BL909" s="248"/>
      <c r="BM909" s="248"/>
      <c r="BN909" s="248"/>
      <c r="BO909" s="248"/>
      <c r="BP909" s="248"/>
      <c r="BQ909" s="248"/>
      <c r="BR909" s="248"/>
      <c r="BS909" s="248"/>
      <c r="BT909" s="248"/>
      <c r="BU909" s="248"/>
      <c r="BV909" s="248"/>
      <c r="BW909" s="248"/>
      <c r="BX909" s="248"/>
      <c r="BY909" s="248"/>
    </row>
    <row r="910" spans="1:77" ht="12" customHeight="1" x14ac:dyDescent="0.25">
      <c r="A910" s="225"/>
      <c r="B910" s="225"/>
      <c r="C910" s="225"/>
      <c r="D910" s="381"/>
      <c r="E910" s="381"/>
      <c r="F910" s="381"/>
      <c r="G910" s="381"/>
      <c r="H910" s="381"/>
      <c r="I910" s="248"/>
      <c r="J910" s="248"/>
      <c r="K910" s="248"/>
      <c r="L910" s="248"/>
      <c r="M910" s="248"/>
      <c r="N910" s="248"/>
      <c r="O910" s="248"/>
      <c r="P910" s="248"/>
      <c r="Q910" s="248"/>
      <c r="R910" s="248"/>
      <c r="S910" s="248"/>
      <c r="T910" s="248"/>
      <c r="U910" s="248"/>
      <c r="V910" s="248"/>
      <c r="W910" s="248"/>
      <c r="X910" s="248"/>
      <c r="Y910" s="248"/>
      <c r="Z910" s="248"/>
      <c r="AA910" s="248"/>
      <c r="AB910" s="248"/>
      <c r="AC910" s="248"/>
      <c r="AD910" s="248"/>
      <c r="AE910" s="248"/>
      <c r="AF910" s="248"/>
      <c r="AG910" s="248"/>
      <c r="AH910" s="248"/>
      <c r="AI910" s="248"/>
      <c r="AJ910" s="248"/>
      <c r="AK910" s="248"/>
      <c r="AL910" s="248"/>
      <c r="AM910" s="248"/>
      <c r="AN910" s="248"/>
      <c r="AO910" s="248"/>
      <c r="AP910" s="248"/>
      <c r="AQ910" s="248"/>
      <c r="AR910" s="248"/>
      <c r="AS910" s="248"/>
      <c r="AT910" s="248"/>
      <c r="AU910" s="248"/>
      <c r="AV910" s="248"/>
      <c r="AW910" s="248"/>
      <c r="AX910" s="248"/>
      <c r="AY910" s="248"/>
      <c r="AZ910" s="248"/>
      <c r="BA910" s="248"/>
      <c r="BB910" s="248"/>
      <c r="BC910" s="248"/>
      <c r="BD910" s="248"/>
      <c r="BE910" s="248"/>
      <c r="BF910" s="248"/>
      <c r="BG910" s="248"/>
      <c r="BH910" s="248"/>
      <c r="BI910" s="248"/>
      <c r="BJ910" s="248"/>
      <c r="BK910" s="248"/>
      <c r="BL910" s="248"/>
      <c r="BM910" s="248"/>
      <c r="BN910" s="248"/>
      <c r="BO910" s="248"/>
      <c r="BP910" s="248"/>
      <c r="BQ910" s="248"/>
      <c r="BR910" s="248"/>
      <c r="BS910" s="248"/>
      <c r="BT910" s="248"/>
      <c r="BU910" s="248"/>
      <c r="BV910" s="248"/>
      <c r="BW910" s="248"/>
      <c r="BX910" s="248"/>
      <c r="BY910" s="248"/>
    </row>
    <row r="911" spans="1:77" ht="12" customHeight="1" x14ac:dyDescent="0.25">
      <c r="A911" s="225"/>
      <c r="B911" s="225"/>
      <c r="C911" s="225"/>
      <c r="D911" s="381"/>
      <c r="E911" s="381"/>
      <c r="F911" s="381"/>
      <c r="G911" s="381"/>
      <c r="H911" s="381"/>
      <c r="I911" s="248"/>
      <c r="J911" s="248"/>
      <c r="K911" s="248"/>
      <c r="L911" s="248"/>
      <c r="M911" s="248"/>
      <c r="N911" s="248"/>
      <c r="O911" s="248"/>
      <c r="P911" s="248"/>
      <c r="Q911" s="248"/>
      <c r="R911" s="248"/>
      <c r="S911" s="248"/>
      <c r="T911" s="248"/>
      <c r="U911" s="248"/>
      <c r="V911" s="248"/>
      <c r="W911" s="248"/>
      <c r="X911" s="248"/>
      <c r="Y911" s="248"/>
      <c r="Z911" s="248"/>
      <c r="AA911" s="248"/>
      <c r="AB911" s="248"/>
      <c r="AC911" s="248"/>
      <c r="AD911" s="248"/>
      <c r="AE911" s="248"/>
      <c r="AF911" s="248"/>
      <c r="AG911" s="248"/>
      <c r="AH911" s="248"/>
      <c r="AI911" s="248"/>
      <c r="AJ911" s="248"/>
      <c r="AK911" s="248"/>
      <c r="AL911" s="248"/>
      <c r="AM911" s="248"/>
      <c r="AN911" s="248"/>
      <c r="AO911" s="248"/>
      <c r="AP911" s="248"/>
      <c r="AQ911" s="248"/>
      <c r="AR911" s="248"/>
      <c r="AS911" s="248"/>
      <c r="AT911" s="248"/>
      <c r="AU911" s="248"/>
      <c r="AV911" s="248"/>
      <c r="AW911" s="248"/>
      <c r="AX911" s="248"/>
      <c r="AY911" s="248"/>
      <c r="AZ911" s="248"/>
      <c r="BA911" s="248"/>
      <c r="BB911" s="248"/>
      <c r="BC911" s="248"/>
      <c r="BD911" s="248"/>
      <c r="BE911" s="248"/>
      <c r="BF911" s="248"/>
      <c r="BG911" s="248"/>
      <c r="BH911" s="248"/>
      <c r="BI911" s="248"/>
      <c r="BJ911" s="248"/>
      <c r="BK911" s="248"/>
      <c r="BL911" s="248"/>
      <c r="BM911" s="248"/>
      <c r="BN911" s="248"/>
      <c r="BO911" s="248"/>
      <c r="BP911" s="248"/>
      <c r="BQ911" s="248"/>
      <c r="BR911" s="248"/>
      <c r="BS911" s="248"/>
      <c r="BT911" s="248"/>
      <c r="BU911" s="248"/>
      <c r="BV911" s="248"/>
      <c r="BW911" s="248"/>
      <c r="BX911" s="248"/>
      <c r="BY911" s="248"/>
    </row>
    <row r="912" spans="1:77" ht="12" customHeight="1" x14ac:dyDescent="0.25">
      <c r="A912" s="225"/>
      <c r="B912" s="225"/>
      <c r="C912" s="225"/>
      <c r="D912" s="381"/>
      <c r="E912" s="381"/>
      <c r="F912" s="381"/>
      <c r="G912" s="381"/>
      <c r="H912" s="381"/>
      <c r="I912" s="248"/>
      <c r="J912" s="248"/>
      <c r="K912" s="248"/>
      <c r="L912" s="248"/>
      <c r="M912" s="248"/>
      <c r="N912" s="248"/>
      <c r="O912" s="248"/>
      <c r="P912" s="248"/>
      <c r="Q912" s="248"/>
      <c r="R912" s="248"/>
      <c r="S912" s="248"/>
      <c r="T912" s="248"/>
      <c r="U912" s="248"/>
      <c r="V912" s="248"/>
      <c r="W912" s="248"/>
      <c r="X912" s="248"/>
      <c r="Y912" s="248"/>
      <c r="Z912" s="248"/>
      <c r="AA912" s="248"/>
      <c r="AB912" s="248"/>
      <c r="AC912" s="248"/>
      <c r="AD912" s="248"/>
      <c r="AE912" s="248"/>
      <c r="AF912" s="248"/>
      <c r="AG912" s="248"/>
      <c r="AH912" s="248"/>
      <c r="AI912" s="248"/>
      <c r="AJ912" s="248"/>
      <c r="AK912" s="248"/>
      <c r="AL912" s="248"/>
      <c r="AM912" s="248"/>
      <c r="AN912" s="248"/>
      <c r="AO912" s="248"/>
      <c r="AP912" s="248"/>
      <c r="AQ912" s="248"/>
      <c r="AR912" s="248"/>
      <c r="AS912" s="248"/>
      <c r="AT912" s="248"/>
      <c r="AU912" s="248"/>
      <c r="AV912" s="248"/>
      <c r="AW912" s="248"/>
      <c r="AX912" s="248"/>
      <c r="AY912" s="248"/>
      <c r="AZ912" s="248"/>
      <c r="BA912" s="248"/>
      <c r="BB912" s="248"/>
      <c r="BC912" s="248"/>
      <c r="BD912" s="248"/>
      <c r="BE912" s="248"/>
      <c r="BF912" s="248"/>
      <c r="BG912" s="248"/>
      <c r="BH912" s="248"/>
      <c r="BI912" s="248"/>
      <c r="BJ912" s="248"/>
      <c r="BK912" s="248"/>
      <c r="BL912" s="248"/>
      <c r="BM912" s="248"/>
      <c r="BN912" s="248"/>
      <c r="BO912" s="248"/>
      <c r="BP912" s="248"/>
      <c r="BQ912" s="248"/>
      <c r="BR912" s="248"/>
      <c r="BS912" s="248"/>
      <c r="BT912" s="248"/>
      <c r="BU912" s="248"/>
      <c r="BV912" s="248"/>
      <c r="BW912" s="248"/>
      <c r="BX912" s="248"/>
      <c r="BY912" s="248"/>
    </row>
    <row r="913" spans="1:77" ht="12" customHeight="1" x14ac:dyDescent="0.25">
      <c r="A913" s="225"/>
      <c r="B913" s="225"/>
      <c r="C913" s="225"/>
      <c r="D913" s="381"/>
      <c r="E913" s="381"/>
      <c r="F913" s="381"/>
      <c r="G913" s="381"/>
      <c r="H913" s="381"/>
      <c r="I913" s="248"/>
      <c r="J913" s="248"/>
      <c r="K913" s="248"/>
      <c r="L913" s="248"/>
      <c r="M913" s="248"/>
      <c r="N913" s="248"/>
      <c r="O913" s="248"/>
      <c r="P913" s="248"/>
      <c r="Q913" s="248"/>
      <c r="R913" s="248"/>
      <c r="S913" s="248"/>
      <c r="T913" s="248"/>
      <c r="U913" s="248"/>
      <c r="V913" s="248"/>
      <c r="W913" s="248"/>
      <c r="X913" s="248"/>
      <c r="Y913" s="248"/>
      <c r="Z913" s="248"/>
      <c r="AA913" s="248"/>
      <c r="AB913" s="248"/>
      <c r="AC913" s="248"/>
      <c r="AD913" s="248"/>
      <c r="AE913" s="248"/>
      <c r="AF913" s="248"/>
      <c r="AG913" s="248"/>
      <c r="AH913" s="248"/>
      <c r="AI913" s="248"/>
      <c r="AJ913" s="248"/>
      <c r="AK913" s="248"/>
      <c r="AL913" s="248"/>
      <c r="AM913" s="248"/>
      <c r="AN913" s="248"/>
      <c r="AO913" s="248"/>
      <c r="AP913" s="248"/>
      <c r="AQ913" s="248"/>
      <c r="AR913" s="248"/>
      <c r="AS913" s="248"/>
      <c r="AT913" s="248"/>
      <c r="AU913" s="248"/>
      <c r="AV913" s="248"/>
      <c r="AW913" s="248"/>
      <c r="AX913" s="248"/>
      <c r="AY913" s="248"/>
      <c r="AZ913" s="248"/>
      <c r="BA913" s="248"/>
      <c r="BB913" s="248"/>
      <c r="BC913" s="248"/>
      <c r="BD913" s="248"/>
      <c r="BE913" s="248"/>
      <c r="BF913" s="248"/>
      <c r="BG913" s="248"/>
      <c r="BH913" s="248"/>
      <c r="BI913" s="248"/>
      <c r="BJ913" s="248"/>
      <c r="BK913" s="248"/>
      <c r="BL913" s="248"/>
      <c r="BM913" s="248"/>
      <c r="BN913" s="248"/>
      <c r="BO913" s="248"/>
      <c r="BP913" s="248"/>
      <c r="BQ913" s="248"/>
      <c r="BR913" s="248"/>
      <c r="BS913" s="248"/>
      <c r="BT913" s="248"/>
      <c r="BU913" s="248"/>
      <c r="BV913" s="248"/>
      <c r="BW913" s="248"/>
      <c r="BX913" s="248"/>
      <c r="BY913" s="248"/>
    </row>
    <row r="914" spans="1:77" ht="12" customHeight="1" x14ac:dyDescent="0.25">
      <c r="A914" s="225"/>
      <c r="B914" s="225"/>
      <c r="C914" s="225"/>
      <c r="D914" s="381"/>
      <c r="E914" s="381"/>
      <c r="F914" s="381"/>
      <c r="G914" s="381"/>
      <c r="H914" s="381"/>
      <c r="I914" s="248"/>
      <c r="J914" s="248"/>
      <c r="K914" s="248"/>
      <c r="L914" s="248"/>
      <c r="M914" s="248"/>
      <c r="N914" s="248"/>
      <c r="O914" s="248"/>
      <c r="P914" s="248"/>
      <c r="Q914" s="248"/>
      <c r="R914" s="248"/>
      <c r="S914" s="248"/>
      <c r="T914" s="248"/>
      <c r="U914" s="248"/>
      <c r="V914" s="248"/>
      <c r="W914" s="248"/>
      <c r="X914" s="248"/>
      <c r="Y914" s="248"/>
      <c r="Z914" s="248"/>
      <c r="AA914" s="248"/>
      <c r="AB914" s="248"/>
      <c r="AC914" s="248"/>
      <c r="AD914" s="248"/>
      <c r="AE914" s="248"/>
      <c r="AF914" s="248"/>
      <c r="AG914" s="248"/>
      <c r="AH914" s="248"/>
      <c r="AI914" s="248"/>
      <c r="AJ914" s="248"/>
      <c r="AK914" s="248"/>
      <c r="AL914" s="248"/>
      <c r="AM914" s="248"/>
      <c r="AN914" s="248"/>
      <c r="AO914" s="248"/>
      <c r="AP914" s="248"/>
      <c r="AQ914" s="248"/>
      <c r="AR914" s="248"/>
      <c r="AS914" s="248"/>
      <c r="AT914" s="248"/>
      <c r="AU914" s="248"/>
      <c r="AV914" s="248"/>
      <c r="AW914" s="248"/>
      <c r="AX914" s="248"/>
      <c r="AY914" s="248"/>
      <c r="AZ914" s="248"/>
      <c r="BA914" s="248"/>
      <c r="BB914" s="248"/>
      <c r="BC914" s="248"/>
      <c r="BD914" s="248"/>
      <c r="BE914" s="248"/>
      <c r="BF914" s="248"/>
      <c r="BG914" s="248"/>
      <c r="BH914" s="248"/>
      <c r="BI914" s="248"/>
      <c r="BJ914" s="248"/>
      <c r="BK914" s="248"/>
      <c r="BL914" s="248"/>
      <c r="BM914" s="248"/>
      <c r="BN914" s="248"/>
      <c r="BO914" s="248"/>
      <c r="BP914" s="248"/>
      <c r="BQ914" s="248"/>
      <c r="BR914" s="248"/>
      <c r="BS914" s="248"/>
      <c r="BT914" s="248"/>
      <c r="BU914" s="248"/>
      <c r="BV914" s="248"/>
      <c r="BW914" s="248"/>
      <c r="BX914" s="248"/>
      <c r="BY914" s="248"/>
    </row>
    <row r="915" spans="1:77" ht="12" customHeight="1" x14ac:dyDescent="0.25">
      <c r="A915" s="225"/>
      <c r="B915" s="225"/>
      <c r="C915" s="225"/>
      <c r="D915" s="381"/>
      <c r="E915" s="381"/>
      <c r="F915" s="381"/>
      <c r="G915" s="381"/>
      <c r="H915" s="381"/>
      <c r="I915" s="248"/>
      <c r="J915" s="248"/>
      <c r="K915" s="248"/>
      <c r="L915" s="248"/>
      <c r="M915" s="248"/>
      <c r="N915" s="248"/>
      <c r="O915" s="248"/>
      <c r="P915" s="248"/>
      <c r="Q915" s="248"/>
      <c r="R915" s="248"/>
      <c r="S915" s="248"/>
      <c r="T915" s="248"/>
      <c r="U915" s="248"/>
      <c r="V915" s="248"/>
      <c r="W915" s="248"/>
      <c r="X915" s="248"/>
      <c r="Y915" s="248"/>
      <c r="Z915" s="248"/>
      <c r="AA915" s="248"/>
      <c r="AB915" s="248"/>
      <c r="AC915" s="248"/>
      <c r="AD915" s="248"/>
      <c r="AE915" s="248"/>
      <c r="AF915" s="248"/>
      <c r="AG915" s="248"/>
      <c r="AH915" s="248"/>
      <c r="AI915" s="248"/>
      <c r="AJ915" s="248"/>
      <c r="AK915" s="248"/>
      <c r="AL915" s="248"/>
      <c r="AM915" s="248"/>
      <c r="AN915" s="248"/>
      <c r="AO915" s="248"/>
      <c r="AP915" s="248"/>
      <c r="AQ915" s="248"/>
      <c r="AR915" s="248"/>
      <c r="AS915" s="248"/>
      <c r="AT915" s="248"/>
      <c r="AU915" s="248"/>
      <c r="AV915" s="248"/>
      <c r="AW915" s="248"/>
      <c r="AX915" s="248"/>
      <c r="AY915" s="248"/>
      <c r="AZ915" s="248"/>
      <c r="BA915" s="248"/>
      <c r="BB915" s="248"/>
      <c r="BC915" s="248"/>
      <c r="BD915" s="248"/>
      <c r="BE915" s="248"/>
      <c r="BF915" s="248"/>
      <c r="BG915" s="248"/>
      <c r="BH915" s="248"/>
      <c r="BI915" s="248"/>
      <c r="BJ915" s="248"/>
      <c r="BK915" s="248"/>
      <c r="BL915" s="248"/>
      <c r="BM915" s="248"/>
      <c r="BN915" s="248"/>
      <c r="BO915" s="248"/>
      <c r="BP915" s="248"/>
      <c r="BQ915" s="248"/>
      <c r="BR915" s="248"/>
      <c r="BS915" s="248"/>
      <c r="BT915" s="248"/>
      <c r="BU915" s="248"/>
      <c r="BV915" s="248"/>
      <c r="BW915" s="248"/>
      <c r="BX915" s="248"/>
      <c r="BY915" s="248"/>
    </row>
    <row r="916" spans="1:77" ht="12" customHeight="1" x14ac:dyDescent="0.25">
      <c r="A916" s="225"/>
      <c r="B916" s="225"/>
      <c r="C916" s="225"/>
      <c r="D916" s="381"/>
      <c r="E916" s="381"/>
      <c r="F916" s="381"/>
      <c r="G916" s="381"/>
      <c r="H916" s="381"/>
      <c r="I916" s="248"/>
      <c r="J916" s="248"/>
      <c r="K916" s="248"/>
      <c r="L916" s="248"/>
      <c r="M916" s="248"/>
      <c r="N916" s="248"/>
      <c r="O916" s="248"/>
      <c r="P916" s="248"/>
      <c r="Q916" s="248"/>
      <c r="R916" s="248"/>
      <c r="S916" s="248"/>
      <c r="T916" s="248"/>
      <c r="U916" s="248"/>
      <c r="V916" s="248"/>
      <c r="W916" s="248"/>
      <c r="X916" s="248"/>
      <c r="Y916" s="248"/>
      <c r="Z916" s="248"/>
      <c r="AA916" s="248"/>
      <c r="AB916" s="248"/>
      <c r="AC916" s="248"/>
      <c r="AD916" s="248"/>
      <c r="AE916" s="248"/>
      <c r="AF916" s="248"/>
      <c r="AG916" s="248"/>
      <c r="AH916" s="248"/>
      <c r="AI916" s="248"/>
      <c r="AJ916" s="248"/>
      <c r="AK916" s="248"/>
      <c r="AL916" s="248"/>
      <c r="AM916" s="248"/>
      <c r="AN916" s="248"/>
      <c r="AO916" s="248"/>
      <c r="AP916" s="248"/>
      <c r="AQ916" s="248"/>
      <c r="AR916" s="248"/>
      <c r="AS916" s="248"/>
      <c r="AT916" s="248"/>
      <c r="AU916" s="248"/>
      <c r="AV916" s="248"/>
      <c r="AW916" s="248"/>
      <c r="AX916" s="248"/>
      <c r="AY916" s="248"/>
      <c r="AZ916" s="248"/>
      <c r="BA916" s="248"/>
      <c r="BB916" s="248"/>
      <c r="BC916" s="248"/>
      <c r="BD916" s="248"/>
      <c r="BE916" s="248"/>
      <c r="BF916" s="248"/>
      <c r="BG916" s="248"/>
      <c r="BH916" s="248"/>
      <c r="BI916" s="248"/>
      <c r="BJ916" s="248"/>
      <c r="BK916" s="248"/>
      <c r="BL916" s="248"/>
      <c r="BM916" s="248"/>
      <c r="BN916" s="248"/>
      <c r="BO916" s="248"/>
      <c r="BP916" s="248"/>
      <c r="BQ916" s="248"/>
      <c r="BR916" s="248"/>
      <c r="BS916" s="248"/>
      <c r="BT916" s="248"/>
      <c r="BU916" s="248"/>
      <c r="BV916" s="248"/>
      <c r="BW916" s="248"/>
      <c r="BX916" s="248"/>
      <c r="BY916" s="248"/>
    </row>
    <row r="917" spans="1:77" ht="12" customHeight="1" x14ac:dyDescent="0.25">
      <c r="A917" s="225"/>
      <c r="B917" s="225"/>
      <c r="C917" s="225"/>
      <c r="D917" s="381"/>
      <c r="E917" s="381"/>
      <c r="F917" s="381"/>
      <c r="G917" s="381"/>
      <c r="H917" s="381"/>
      <c r="I917" s="248"/>
      <c r="J917" s="248"/>
      <c r="K917" s="248"/>
      <c r="L917" s="248"/>
      <c r="M917" s="248"/>
      <c r="N917" s="248"/>
      <c r="O917" s="248"/>
      <c r="P917" s="248"/>
      <c r="Q917" s="248"/>
      <c r="R917" s="248"/>
      <c r="S917" s="248"/>
      <c r="T917" s="248"/>
      <c r="U917" s="248"/>
      <c r="V917" s="248"/>
      <c r="W917" s="248"/>
      <c r="X917" s="248"/>
      <c r="Y917" s="248"/>
      <c r="Z917" s="248"/>
      <c r="AA917" s="248"/>
      <c r="AB917" s="248"/>
      <c r="AC917" s="248"/>
      <c r="AD917" s="248"/>
      <c r="AE917" s="248"/>
      <c r="AF917" s="248"/>
      <c r="AG917" s="248"/>
      <c r="AH917" s="248"/>
      <c r="AI917" s="248"/>
      <c r="AJ917" s="248"/>
      <c r="AK917" s="248"/>
      <c r="AL917" s="248"/>
      <c r="AM917" s="248"/>
      <c r="AN917" s="248"/>
      <c r="AO917" s="248"/>
      <c r="AP917" s="248"/>
      <c r="AQ917" s="248"/>
      <c r="AR917" s="248"/>
      <c r="AS917" s="248"/>
      <c r="AT917" s="248"/>
      <c r="AU917" s="248"/>
      <c r="AV917" s="248"/>
      <c r="AW917" s="248"/>
      <c r="AX917" s="248"/>
      <c r="AY917" s="248"/>
      <c r="AZ917" s="248"/>
      <c r="BA917" s="248"/>
      <c r="BB917" s="248"/>
      <c r="BC917" s="248"/>
      <c r="BD917" s="248"/>
      <c r="BE917" s="248"/>
      <c r="BF917" s="248"/>
      <c r="BG917" s="248"/>
      <c r="BH917" s="248"/>
      <c r="BI917" s="248"/>
      <c r="BJ917" s="248"/>
      <c r="BK917" s="248"/>
      <c r="BL917" s="248"/>
      <c r="BM917" s="248"/>
      <c r="BN917" s="248"/>
      <c r="BO917" s="248"/>
      <c r="BP917" s="248"/>
      <c r="BQ917" s="248"/>
      <c r="BR917" s="248"/>
      <c r="BS917" s="248"/>
      <c r="BT917" s="248"/>
      <c r="BU917" s="248"/>
      <c r="BV917" s="248"/>
      <c r="BW917" s="248"/>
      <c r="BX917" s="248"/>
      <c r="BY917" s="248"/>
    </row>
    <row r="918" spans="1:77" ht="12" customHeight="1" x14ac:dyDescent="0.25">
      <c r="A918" s="225"/>
      <c r="B918" s="225"/>
      <c r="C918" s="225"/>
      <c r="D918" s="381"/>
      <c r="E918" s="381"/>
      <c r="F918" s="381"/>
      <c r="G918" s="381"/>
      <c r="H918" s="381"/>
      <c r="I918" s="248"/>
      <c r="J918" s="248"/>
      <c r="K918" s="248"/>
      <c r="L918" s="248"/>
      <c r="M918" s="248"/>
      <c r="N918" s="248"/>
      <c r="O918" s="248"/>
      <c r="P918" s="248"/>
      <c r="Q918" s="248"/>
      <c r="R918" s="248"/>
      <c r="S918" s="248"/>
      <c r="T918" s="248"/>
      <c r="U918" s="248"/>
      <c r="V918" s="248"/>
      <c r="W918" s="248"/>
      <c r="X918" s="248"/>
      <c r="Y918" s="248"/>
      <c r="Z918" s="248"/>
      <c r="AA918" s="248"/>
      <c r="AB918" s="248"/>
      <c r="AC918" s="248"/>
      <c r="AD918" s="248"/>
      <c r="AE918" s="248"/>
      <c r="AF918" s="248"/>
      <c r="AG918" s="248"/>
      <c r="AH918" s="248"/>
      <c r="AI918" s="248"/>
      <c r="AJ918" s="248"/>
      <c r="AK918" s="248"/>
      <c r="AL918" s="248"/>
      <c r="AM918" s="248"/>
      <c r="AN918" s="248"/>
      <c r="AO918" s="248"/>
      <c r="AP918" s="248"/>
      <c r="AQ918" s="248"/>
      <c r="AR918" s="248"/>
      <c r="AS918" s="248"/>
      <c r="AT918" s="248"/>
      <c r="AU918" s="248"/>
      <c r="AV918" s="248"/>
      <c r="AW918" s="248"/>
      <c r="AX918" s="248"/>
      <c r="AY918" s="248"/>
      <c r="AZ918" s="248"/>
      <c r="BA918" s="248"/>
      <c r="BB918" s="248"/>
      <c r="BC918" s="248"/>
      <c r="BD918" s="248"/>
      <c r="BE918" s="248"/>
      <c r="BF918" s="248"/>
      <c r="BG918" s="248"/>
      <c r="BH918" s="248"/>
      <c r="BI918" s="248"/>
      <c r="BJ918" s="248"/>
      <c r="BK918" s="248"/>
      <c r="BL918" s="248"/>
      <c r="BM918" s="248"/>
      <c r="BN918" s="248"/>
      <c r="BO918" s="248"/>
      <c r="BP918" s="248"/>
      <c r="BQ918" s="248"/>
      <c r="BR918" s="248"/>
      <c r="BS918" s="248"/>
      <c r="BT918" s="248"/>
      <c r="BU918" s="248"/>
      <c r="BV918" s="248"/>
      <c r="BW918" s="248"/>
      <c r="BX918" s="248"/>
      <c r="BY918" s="248"/>
    </row>
    <row r="919" spans="1:77" ht="12" customHeight="1" x14ac:dyDescent="0.25">
      <c r="A919" s="225"/>
      <c r="B919" s="225"/>
      <c r="C919" s="225"/>
      <c r="D919" s="381"/>
      <c r="E919" s="381"/>
      <c r="F919" s="381"/>
      <c r="G919" s="381"/>
      <c r="H919" s="381"/>
      <c r="I919" s="248"/>
      <c r="J919" s="248"/>
      <c r="K919" s="248"/>
      <c r="L919" s="248"/>
      <c r="M919" s="248"/>
      <c r="N919" s="248"/>
      <c r="O919" s="248"/>
      <c r="P919" s="248"/>
      <c r="Q919" s="248"/>
      <c r="R919" s="248"/>
      <c r="S919" s="248"/>
      <c r="T919" s="248"/>
      <c r="U919" s="248"/>
      <c r="V919" s="248"/>
      <c r="W919" s="248"/>
      <c r="X919" s="248"/>
      <c r="Y919" s="248"/>
      <c r="Z919" s="248"/>
      <c r="AA919" s="248"/>
      <c r="AB919" s="248"/>
      <c r="AC919" s="248"/>
      <c r="AD919" s="248"/>
      <c r="AE919" s="248"/>
      <c r="AF919" s="248"/>
      <c r="AG919" s="248"/>
      <c r="AH919" s="248"/>
      <c r="AI919" s="248"/>
      <c r="AJ919" s="248"/>
      <c r="AK919" s="248"/>
      <c r="AL919" s="248"/>
      <c r="AM919" s="248"/>
      <c r="AN919" s="248"/>
      <c r="AO919" s="248"/>
      <c r="AP919" s="248"/>
      <c r="AQ919" s="248"/>
      <c r="AR919" s="248"/>
      <c r="AS919" s="248"/>
      <c r="AT919" s="248"/>
      <c r="AU919" s="248"/>
      <c r="AV919" s="248"/>
      <c r="AW919" s="248"/>
      <c r="AX919" s="248"/>
      <c r="AY919" s="248"/>
      <c r="AZ919" s="248"/>
      <c r="BA919" s="248"/>
      <c r="BB919" s="248"/>
      <c r="BC919" s="248"/>
      <c r="BD919" s="248"/>
      <c r="BE919" s="248"/>
      <c r="BF919" s="248"/>
      <c r="BG919" s="248"/>
      <c r="BH919" s="248"/>
      <c r="BI919" s="248"/>
      <c r="BJ919" s="248"/>
      <c r="BK919" s="248"/>
      <c r="BL919" s="248"/>
      <c r="BM919" s="248"/>
      <c r="BN919" s="248"/>
      <c r="BO919" s="248"/>
      <c r="BP919" s="248"/>
      <c r="BQ919" s="248"/>
      <c r="BR919" s="248"/>
      <c r="BS919" s="248"/>
      <c r="BT919" s="248"/>
      <c r="BU919" s="248"/>
      <c r="BV919" s="248"/>
      <c r="BW919" s="248"/>
      <c r="BX919" s="248"/>
      <c r="BY919" s="248"/>
    </row>
    <row r="920" spans="1:77" ht="12" customHeight="1" x14ac:dyDescent="0.25">
      <c r="A920" s="225"/>
      <c r="B920" s="225"/>
      <c r="C920" s="225"/>
      <c r="D920" s="381"/>
      <c r="E920" s="381"/>
      <c r="F920" s="381"/>
      <c r="G920" s="381"/>
      <c r="H920" s="381"/>
      <c r="I920" s="248"/>
      <c r="J920" s="248"/>
      <c r="K920" s="248"/>
      <c r="L920" s="248"/>
      <c r="M920" s="248"/>
      <c r="N920" s="248"/>
      <c r="O920" s="248"/>
      <c r="P920" s="248"/>
      <c r="Q920" s="248"/>
      <c r="R920" s="248"/>
      <c r="S920" s="248"/>
      <c r="T920" s="248"/>
      <c r="U920" s="248"/>
      <c r="V920" s="248"/>
      <c r="W920" s="248"/>
      <c r="X920" s="248"/>
      <c r="Y920" s="248"/>
      <c r="Z920" s="248"/>
      <c r="AA920" s="248"/>
      <c r="AB920" s="248"/>
      <c r="AC920" s="248"/>
      <c r="AD920" s="248"/>
      <c r="AE920" s="248"/>
      <c r="AF920" s="248"/>
      <c r="AG920" s="248"/>
      <c r="AH920" s="248"/>
      <c r="AI920" s="248"/>
      <c r="AJ920" s="248"/>
      <c r="AK920" s="248"/>
      <c r="AL920" s="248"/>
      <c r="AM920" s="248"/>
      <c r="AN920" s="248"/>
      <c r="AO920" s="248"/>
      <c r="AP920" s="248"/>
      <c r="AQ920" s="248"/>
      <c r="AR920" s="248"/>
      <c r="AS920" s="248"/>
      <c r="AT920" s="248"/>
      <c r="AU920" s="248"/>
      <c r="AV920" s="248"/>
      <c r="AW920" s="248"/>
      <c r="AX920" s="248"/>
      <c r="AY920" s="248"/>
      <c r="AZ920" s="248"/>
      <c r="BA920" s="248"/>
      <c r="BB920" s="248"/>
      <c r="BC920" s="248"/>
      <c r="BD920" s="248"/>
      <c r="BE920" s="248"/>
      <c r="BF920" s="248"/>
      <c r="BG920" s="248"/>
      <c r="BH920" s="248"/>
      <c r="BI920" s="248"/>
      <c r="BJ920" s="248"/>
      <c r="BK920" s="248"/>
      <c r="BL920" s="248"/>
      <c r="BM920" s="248"/>
      <c r="BN920" s="248"/>
      <c r="BO920" s="248"/>
      <c r="BP920" s="248"/>
      <c r="BQ920" s="248"/>
      <c r="BR920" s="248"/>
      <c r="BS920" s="248"/>
      <c r="BT920" s="248"/>
      <c r="BU920" s="248"/>
      <c r="BV920" s="248"/>
      <c r="BW920" s="248"/>
      <c r="BX920" s="248"/>
      <c r="BY920" s="248"/>
    </row>
    <row r="921" spans="1:77" ht="12" customHeight="1" x14ac:dyDescent="0.25">
      <c r="A921" s="225"/>
      <c r="B921" s="225"/>
      <c r="C921" s="225"/>
      <c r="D921" s="381"/>
      <c r="E921" s="381"/>
      <c r="F921" s="381"/>
      <c r="G921" s="381"/>
      <c r="H921" s="381"/>
      <c r="I921" s="248"/>
      <c r="J921" s="248"/>
      <c r="K921" s="248"/>
      <c r="L921" s="248"/>
      <c r="M921" s="248"/>
      <c r="N921" s="248"/>
      <c r="O921" s="248"/>
      <c r="P921" s="248"/>
      <c r="Q921" s="248"/>
      <c r="R921" s="248"/>
      <c r="S921" s="248"/>
      <c r="T921" s="248"/>
      <c r="U921" s="248"/>
      <c r="V921" s="248"/>
      <c r="W921" s="248"/>
      <c r="X921" s="248"/>
      <c r="Y921" s="248"/>
      <c r="Z921" s="248"/>
      <c r="AA921" s="248"/>
      <c r="AB921" s="248"/>
      <c r="AC921" s="248"/>
      <c r="AD921" s="248"/>
      <c r="AE921" s="248"/>
      <c r="AF921" s="248"/>
      <c r="AG921" s="248"/>
      <c r="AH921" s="248"/>
      <c r="AI921" s="248"/>
      <c r="AJ921" s="248"/>
      <c r="AK921" s="248"/>
      <c r="AL921" s="248"/>
      <c r="AM921" s="248"/>
      <c r="AN921" s="248"/>
      <c r="AO921" s="248"/>
      <c r="AP921" s="248"/>
      <c r="AQ921" s="248"/>
      <c r="AR921" s="248"/>
      <c r="AS921" s="248"/>
      <c r="AT921" s="248"/>
      <c r="AU921" s="248"/>
      <c r="AV921" s="248"/>
      <c r="AW921" s="248"/>
      <c r="AX921" s="248"/>
      <c r="AY921" s="248"/>
      <c r="AZ921" s="248"/>
      <c r="BA921" s="248"/>
      <c r="BB921" s="248"/>
      <c r="BC921" s="248"/>
      <c r="BD921" s="248"/>
      <c r="BE921" s="248"/>
      <c r="BF921" s="248"/>
      <c r="BG921" s="248"/>
      <c r="BH921" s="248"/>
      <c r="BI921" s="248"/>
      <c r="BJ921" s="248"/>
      <c r="BK921" s="248"/>
      <c r="BL921" s="248"/>
      <c r="BM921" s="248"/>
      <c r="BN921" s="248"/>
      <c r="BO921" s="248"/>
      <c r="BP921" s="248"/>
      <c r="BQ921" s="248"/>
      <c r="BR921" s="248"/>
      <c r="BS921" s="248"/>
      <c r="BT921" s="248"/>
      <c r="BU921" s="248"/>
      <c r="BV921" s="248"/>
      <c r="BW921" s="248"/>
      <c r="BX921" s="248"/>
      <c r="BY921" s="248"/>
    </row>
    <row r="922" spans="1:77" ht="12" customHeight="1" x14ac:dyDescent="0.25">
      <c r="A922" s="225"/>
      <c r="B922" s="225"/>
      <c r="C922" s="225"/>
      <c r="D922" s="381"/>
      <c r="E922" s="381"/>
      <c r="F922" s="381"/>
      <c r="G922" s="381"/>
      <c r="H922" s="381"/>
      <c r="I922" s="248"/>
      <c r="J922" s="248"/>
      <c r="K922" s="248"/>
      <c r="L922" s="248"/>
      <c r="M922" s="248"/>
      <c r="N922" s="248"/>
      <c r="O922" s="248"/>
      <c r="P922" s="248"/>
      <c r="Q922" s="248"/>
      <c r="R922" s="248"/>
      <c r="S922" s="248"/>
      <c r="T922" s="248"/>
      <c r="U922" s="248"/>
      <c r="V922" s="248"/>
      <c r="W922" s="248"/>
      <c r="X922" s="248"/>
      <c r="Y922" s="248"/>
      <c r="Z922" s="248"/>
      <c r="AA922" s="248"/>
      <c r="AB922" s="248"/>
      <c r="AC922" s="248"/>
      <c r="AD922" s="248"/>
      <c r="AE922" s="248"/>
      <c r="AF922" s="248"/>
      <c r="AG922" s="248"/>
      <c r="AH922" s="248"/>
      <c r="AI922" s="248"/>
      <c r="AJ922" s="248"/>
      <c r="AK922" s="248"/>
      <c r="AL922" s="248"/>
      <c r="AM922" s="248"/>
      <c r="AN922" s="248"/>
      <c r="AO922" s="248"/>
      <c r="AP922" s="248"/>
      <c r="AQ922" s="248"/>
      <c r="AR922" s="248"/>
      <c r="AS922" s="248"/>
      <c r="AT922" s="248"/>
      <c r="AU922" s="248"/>
      <c r="AV922" s="248"/>
      <c r="AW922" s="248"/>
      <c r="AX922" s="248"/>
      <c r="AY922" s="248"/>
      <c r="AZ922" s="248"/>
      <c r="BA922" s="248"/>
      <c r="BB922" s="248"/>
      <c r="BC922" s="248"/>
      <c r="BD922" s="248"/>
      <c r="BE922" s="248"/>
      <c r="BF922" s="248"/>
      <c r="BG922" s="248"/>
      <c r="BH922" s="248"/>
      <c r="BI922" s="248"/>
      <c r="BJ922" s="248"/>
      <c r="BK922" s="248"/>
      <c r="BL922" s="248"/>
      <c r="BM922" s="248"/>
      <c r="BN922" s="248"/>
      <c r="BO922" s="248"/>
      <c r="BP922" s="248"/>
      <c r="BQ922" s="248"/>
      <c r="BR922" s="248"/>
      <c r="BS922" s="248"/>
      <c r="BT922" s="248"/>
      <c r="BU922" s="248"/>
      <c r="BV922" s="248"/>
      <c r="BW922" s="248"/>
      <c r="BX922" s="248"/>
      <c r="BY922" s="248"/>
    </row>
    <row r="923" spans="1:77" ht="12" customHeight="1" x14ac:dyDescent="0.25">
      <c r="A923" s="225"/>
      <c r="B923" s="225"/>
      <c r="C923" s="225"/>
      <c r="D923" s="381"/>
      <c r="E923" s="381"/>
      <c r="F923" s="381"/>
      <c r="G923" s="381"/>
      <c r="H923" s="381"/>
      <c r="I923" s="248"/>
      <c r="J923" s="248"/>
      <c r="K923" s="248"/>
      <c r="L923" s="248"/>
      <c r="M923" s="248"/>
      <c r="N923" s="248"/>
      <c r="O923" s="248"/>
      <c r="P923" s="248"/>
      <c r="Q923" s="248"/>
      <c r="R923" s="248"/>
      <c r="S923" s="248"/>
      <c r="T923" s="248"/>
      <c r="U923" s="248"/>
      <c r="V923" s="248"/>
      <c r="W923" s="248"/>
      <c r="X923" s="248"/>
      <c r="Y923" s="248"/>
      <c r="Z923" s="248"/>
      <c r="AA923" s="248"/>
      <c r="AB923" s="248"/>
      <c r="AC923" s="248"/>
      <c r="AD923" s="248"/>
      <c r="AE923" s="248"/>
      <c r="AF923" s="248"/>
      <c r="AG923" s="248"/>
      <c r="AH923" s="248"/>
      <c r="AI923" s="248"/>
      <c r="AJ923" s="248"/>
      <c r="AK923" s="248"/>
      <c r="AL923" s="248"/>
      <c r="AM923" s="248"/>
      <c r="AN923" s="248"/>
      <c r="AO923" s="248"/>
      <c r="AP923" s="248"/>
      <c r="AQ923" s="248"/>
      <c r="AR923" s="248"/>
      <c r="AS923" s="248"/>
      <c r="AT923" s="248"/>
      <c r="AU923" s="248"/>
      <c r="AV923" s="248"/>
      <c r="AW923" s="248"/>
      <c r="AX923" s="248"/>
      <c r="AY923" s="248"/>
      <c r="AZ923" s="248"/>
      <c r="BA923" s="248"/>
      <c r="BB923" s="248"/>
      <c r="BC923" s="248"/>
      <c r="BD923" s="248"/>
      <c r="BE923" s="248"/>
      <c r="BF923" s="248"/>
      <c r="BG923" s="248"/>
      <c r="BH923" s="248"/>
      <c r="BI923" s="248"/>
      <c r="BJ923" s="248"/>
      <c r="BK923" s="248"/>
      <c r="BL923" s="248"/>
      <c r="BM923" s="248"/>
      <c r="BN923" s="248"/>
      <c r="BO923" s="248"/>
      <c r="BP923" s="248"/>
      <c r="BQ923" s="248"/>
      <c r="BR923" s="248"/>
      <c r="BS923" s="248"/>
      <c r="BT923" s="248"/>
      <c r="BU923" s="248"/>
      <c r="BV923" s="248"/>
      <c r="BW923" s="248"/>
      <c r="BX923" s="248"/>
      <c r="BY923" s="248"/>
    </row>
    <row r="924" spans="1:77" ht="12" customHeight="1" x14ac:dyDescent="0.25">
      <c r="A924" s="225"/>
      <c r="B924" s="225"/>
      <c r="C924" s="225"/>
      <c r="D924" s="381"/>
      <c r="E924" s="381"/>
      <c r="F924" s="381"/>
      <c r="G924" s="381"/>
      <c r="H924" s="381"/>
      <c r="I924" s="248"/>
      <c r="J924" s="248"/>
      <c r="K924" s="248"/>
      <c r="L924" s="248"/>
      <c r="M924" s="248"/>
      <c r="N924" s="248"/>
      <c r="O924" s="248"/>
      <c r="P924" s="248"/>
      <c r="Q924" s="248"/>
      <c r="R924" s="248"/>
      <c r="S924" s="248"/>
      <c r="T924" s="248"/>
      <c r="U924" s="248"/>
      <c r="V924" s="248"/>
      <c r="W924" s="248"/>
      <c r="X924" s="248"/>
      <c r="Y924" s="248"/>
      <c r="Z924" s="248"/>
      <c r="AA924" s="248"/>
      <c r="AB924" s="248"/>
      <c r="AC924" s="248"/>
      <c r="AD924" s="248"/>
      <c r="AE924" s="248"/>
      <c r="AF924" s="248"/>
      <c r="AG924" s="248"/>
      <c r="AH924" s="248"/>
      <c r="AI924" s="248"/>
      <c r="AJ924" s="248"/>
      <c r="AK924" s="248"/>
      <c r="AL924" s="248"/>
      <c r="AM924" s="248"/>
      <c r="AN924" s="248"/>
      <c r="AO924" s="248"/>
      <c r="AP924" s="248"/>
      <c r="AQ924" s="248"/>
      <c r="AR924" s="248"/>
      <c r="AS924" s="248"/>
      <c r="AT924" s="248"/>
      <c r="AU924" s="248"/>
      <c r="AV924" s="248"/>
      <c r="AW924" s="248"/>
      <c r="AX924" s="248"/>
      <c r="AY924" s="248"/>
      <c r="AZ924" s="248"/>
      <c r="BA924" s="248"/>
      <c r="BB924" s="248"/>
      <c r="BC924" s="248"/>
      <c r="BD924" s="248"/>
      <c r="BE924" s="248"/>
      <c r="BF924" s="248"/>
      <c r="BG924" s="248"/>
      <c r="BH924" s="248"/>
      <c r="BI924" s="248"/>
      <c r="BJ924" s="248"/>
      <c r="BK924" s="248"/>
      <c r="BL924" s="248"/>
      <c r="BM924" s="248"/>
      <c r="BN924" s="248"/>
      <c r="BO924" s="248"/>
      <c r="BP924" s="248"/>
      <c r="BQ924" s="248"/>
      <c r="BR924" s="248"/>
      <c r="BS924" s="248"/>
      <c r="BT924" s="248"/>
      <c r="BU924" s="248"/>
      <c r="BV924" s="248"/>
      <c r="BW924" s="248"/>
      <c r="BX924" s="248"/>
      <c r="BY924" s="248"/>
    </row>
    <row r="925" spans="1:77" ht="12" customHeight="1" x14ac:dyDescent="0.25">
      <c r="A925" s="225"/>
      <c r="B925" s="225"/>
      <c r="C925" s="225"/>
      <c r="D925" s="381"/>
      <c r="E925" s="381"/>
      <c r="F925" s="381"/>
      <c r="G925" s="381"/>
      <c r="H925" s="381"/>
      <c r="I925" s="248"/>
      <c r="J925" s="248"/>
      <c r="K925" s="248"/>
      <c r="L925" s="248"/>
      <c r="M925" s="248"/>
      <c r="N925" s="248"/>
      <c r="O925" s="248"/>
      <c r="P925" s="248"/>
      <c r="Q925" s="248"/>
      <c r="R925" s="248"/>
      <c r="S925" s="248"/>
      <c r="T925" s="248"/>
      <c r="U925" s="248"/>
      <c r="V925" s="248"/>
      <c r="W925" s="248"/>
      <c r="X925" s="248"/>
      <c r="Y925" s="248"/>
      <c r="Z925" s="248"/>
      <c r="AA925" s="248"/>
      <c r="AB925" s="248"/>
      <c r="AC925" s="248"/>
      <c r="AD925" s="248"/>
      <c r="AE925" s="248"/>
      <c r="AF925" s="248"/>
      <c r="AG925" s="248"/>
      <c r="AH925" s="248"/>
      <c r="AI925" s="248"/>
      <c r="AJ925" s="248"/>
      <c r="AK925" s="248"/>
      <c r="AL925" s="248"/>
      <c r="AM925" s="248"/>
      <c r="AN925" s="248"/>
      <c r="AO925" s="248"/>
      <c r="AP925" s="248"/>
      <c r="AQ925" s="248"/>
      <c r="AR925" s="248"/>
      <c r="AS925" s="248"/>
      <c r="AT925" s="248"/>
      <c r="AU925" s="248"/>
      <c r="AV925" s="248"/>
      <c r="AW925" s="248"/>
      <c r="AX925" s="248"/>
      <c r="AY925" s="248"/>
      <c r="AZ925" s="248"/>
      <c r="BA925" s="248"/>
      <c r="BB925" s="248"/>
      <c r="BC925" s="248"/>
      <c r="BD925" s="248"/>
      <c r="BE925" s="248"/>
      <c r="BF925" s="248"/>
      <c r="BG925" s="248"/>
      <c r="BH925" s="248"/>
      <c r="BI925" s="248"/>
      <c r="BJ925" s="248"/>
      <c r="BK925" s="248"/>
      <c r="BL925" s="248"/>
      <c r="BM925" s="248"/>
      <c r="BN925" s="248"/>
      <c r="BO925" s="248"/>
      <c r="BP925" s="248"/>
      <c r="BQ925" s="248"/>
      <c r="BR925" s="248"/>
      <c r="BS925" s="248"/>
      <c r="BT925" s="248"/>
      <c r="BU925" s="248"/>
      <c r="BV925" s="248"/>
      <c r="BW925" s="248"/>
      <c r="BX925" s="248"/>
      <c r="BY925" s="248"/>
    </row>
    <row r="926" spans="1:77" ht="12" customHeight="1" x14ac:dyDescent="0.25">
      <c r="A926" s="225"/>
      <c r="B926" s="225"/>
      <c r="C926" s="225"/>
      <c r="D926" s="381"/>
      <c r="E926" s="381"/>
      <c r="F926" s="381"/>
      <c r="G926" s="381"/>
      <c r="H926" s="381"/>
      <c r="I926" s="248"/>
      <c r="J926" s="248"/>
      <c r="K926" s="248"/>
      <c r="L926" s="248"/>
      <c r="M926" s="248"/>
      <c r="N926" s="248"/>
      <c r="O926" s="248"/>
      <c r="P926" s="248"/>
      <c r="Q926" s="248"/>
      <c r="R926" s="248"/>
      <c r="S926" s="248"/>
      <c r="T926" s="248"/>
      <c r="U926" s="248"/>
      <c r="V926" s="248"/>
      <c r="W926" s="248"/>
      <c r="X926" s="248"/>
      <c r="Y926" s="248"/>
      <c r="Z926" s="248"/>
      <c r="AA926" s="248"/>
      <c r="AB926" s="248"/>
      <c r="AC926" s="248"/>
      <c r="AD926" s="248"/>
      <c r="AE926" s="248"/>
      <c r="AF926" s="248"/>
      <c r="AG926" s="248"/>
      <c r="AH926" s="248"/>
      <c r="AI926" s="248"/>
      <c r="AJ926" s="248"/>
      <c r="AK926" s="248"/>
      <c r="AL926" s="248"/>
      <c r="AM926" s="248"/>
      <c r="AN926" s="248"/>
      <c r="AO926" s="248"/>
      <c r="AP926" s="248"/>
      <c r="AQ926" s="248"/>
      <c r="AR926" s="248"/>
      <c r="AS926" s="248"/>
      <c r="AT926" s="248"/>
      <c r="AU926" s="248"/>
      <c r="AV926" s="248"/>
      <c r="AW926" s="248"/>
      <c r="AX926" s="248"/>
      <c r="AY926" s="248"/>
      <c r="AZ926" s="248"/>
      <c r="BA926" s="248"/>
      <c r="BB926" s="248"/>
      <c r="BC926" s="248"/>
      <c r="BD926" s="248"/>
      <c r="BE926" s="248"/>
      <c r="BF926" s="248"/>
      <c r="BG926" s="248"/>
      <c r="BH926" s="248"/>
      <c r="BI926" s="248"/>
      <c r="BJ926" s="248"/>
      <c r="BK926" s="248"/>
      <c r="BL926" s="248"/>
      <c r="BM926" s="248"/>
      <c r="BN926" s="248"/>
      <c r="BO926" s="248"/>
      <c r="BP926" s="248"/>
      <c r="BQ926" s="248"/>
      <c r="BR926" s="248"/>
      <c r="BS926" s="248"/>
      <c r="BT926" s="248"/>
      <c r="BU926" s="248"/>
      <c r="BV926" s="248"/>
      <c r="BW926" s="248"/>
      <c r="BX926" s="248"/>
      <c r="BY926" s="248"/>
    </row>
    <row r="927" spans="1:77" ht="12" customHeight="1" x14ac:dyDescent="0.25">
      <c r="A927" s="225"/>
      <c r="B927" s="225"/>
      <c r="C927" s="225"/>
      <c r="D927" s="381"/>
      <c r="E927" s="381"/>
      <c r="F927" s="381"/>
      <c r="G927" s="381"/>
      <c r="H927" s="381"/>
      <c r="I927" s="248"/>
      <c r="J927" s="248"/>
      <c r="K927" s="248"/>
      <c r="L927" s="248"/>
      <c r="M927" s="248"/>
      <c r="N927" s="248"/>
      <c r="O927" s="248"/>
      <c r="P927" s="248"/>
      <c r="Q927" s="248"/>
      <c r="R927" s="248"/>
      <c r="S927" s="248"/>
      <c r="T927" s="248"/>
      <c r="U927" s="248"/>
      <c r="V927" s="248"/>
      <c r="W927" s="248"/>
      <c r="X927" s="248"/>
      <c r="Y927" s="248"/>
      <c r="Z927" s="248"/>
      <c r="AA927" s="248"/>
      <c r="AB927" s="248"/>
      <c r="AC927" s="248"/>
      <c r="AD927" s="248"/>
      <c r="AE927" s="248"/>
      <c r="AF927" s="248"/>
      <c r="AG927" s="248"/>
      <c r="AH927" s="248"/>
      <c r="AI927" s="248"/>
      <c r="AJ927" s="248"/>
      <c r="AK927" s="248"/>
      <c r="AL927" s="248"/>
      <c r="AM927" s="248"/>
      <c r="AN927" s="248"/>
      <c r="AO927" s="248"/>
      <c r="AP927" s="248"/>
      <c r="AQ927" s="248"/>
      <c r="AR927" s="248"/>
      <c r="AS927" s="248"/>
      <c r="AT927" s="248"/>
      <c r="AU927" s="248"/>
      <c r="AV927" s="248"/>
      <c r="AW927" s="248"/>
      <c r="AX927" s="248"/>
      <c r="AY927" s="248"/>
      <c r="AZ927" s="248"/>
      <c r="BA927" s="248"/>
      <c r="BB927" s="248"/>
      <c r="BC927" s="248"/>
      <c r="BD927" s="248"/>
      <c r="BE927" s="248"/>
      <c r="BF927" s="248"/>
      <c r="BG927" s="248"/>
      <c r="BH927" s="248"/>
      <c r="BI927" s="248"/>
      <c r="BJ927" s="248"/>
      <c r="BK927" s="248"/>
      <c r="BL927" s="248"/>
      <c r="BM927" s="248"/>
      <c r="BN927" s="248"/>
      <c r="BO927" s="248"/>
      <c r="BP927" s="248"/>
      <c r="BQ927" s="248"/>
      <c r="BR927" s="248"/>
      <c r="BS927" s="248"/>
      <c r="BT927" s="248"/>
      <c r="BU927" s="248"/>
      <c r="BV927" s="248"/>
      <c r="BW927" s="248"/>
      <c r="BX927" s="248"/>
      <c r="BY927" s="248"/>
    </row>
    <row r="928" spans="1:77" ht="12" customHeight="1" x14ac:dyDescent="0.25">
      <c r="A928" s="225"/>
      <c r="B928" s="225"/>
      <c r="C928" s="225"/>
      <c r="D928" s="381"/>
      <c r="E928" s="381"/>
      <c r="F928" s="381"/>
      <c r="G928" s="381"/>
      <c r="H928" s="381"/>
      <c r="I928" s="248"/>
      <c r="J928" s="248"/>
      <c r="K928" s="248"/>
      <c r="L928" s="248"/>
      <c r="M928" s="248"/>
      <c r="N928" s="248"/>
      <c r="O928" s="248"/>
      <c r="P928" s="248"/>
      <c r="Q928" s="248"/>
      <c r="R928" s="248"/>
      <c r="S928" s="248"/>
      <c r="T928" s="248"/>
      <c r="U928" s="248"/>
      <c r="V928" s="248"/>
      <c r="W928" s="248"/>
      <c r="X928" s="248"/>
      <c r="Y928" s="248"/>
      <c r="Z928" s="248"/>
      <c r="AA928" s="248"/>
      <c r="AB928" s="248"/>
      <c r="AC928" s="248"/>
      <c r="AD928" s="248"/>
      <c r="AE928" s="248"/>
      <c r="AF928" s="248"/>
      <c r="AG928" s="248"/>
      <c r="AH928" s="248"/>
      <c r="AI928" s="248"/>
      <c r="AJ928" s="248"/>
      <c r="AK928" s="248"/>
      <c r="AL928" s="248"/>
      <c r="AM928" s="248"/>
      <c r="AN928" s="248"/>
      <c r="AO928" s="248"/>
      <c r="AP928" s="248"/>
      <c r="AQ928" s="248"/>
      <c r="AR928" s="248"/>
      <c r="AS928" s="248"/>
      <c r="AT928" s="248"/>
      <c r="AU928" s="248"/>
      <c r="AV928" s="248"/>
      <c r="AW928" s="248"/>
      <c r="AX928" s="248"/>
      <c r="AY928" s="248"/>
      <c r="AZ928" s="248"/>
      <c r="BA928" s="248"/>
      <c r="BB928" s="248"/>
      <c r="BC928" s="248"/>
      <c r="BD928" s="248"/>
      <c r="BE928" s="248"/>
      <c r="BF928" s="248"/>
      <c r="BG928" s="248"/>
      <c r="BH928" s="248"/>
      <c r="BI928" s="248"/>
      <c r="BJ928" s="248"/>
      <c r="BK928" s="248"/>
      <c r="BL928" s="248"/>
      <c r="BM928" s="248"/>
      <c r="BN928" s="248"/>
      <c r="BO928" s="248"/>
      <c r="BP928" s="248"/>
      <c r="BQ928" s="248"/>
      <c r="BR928" s="248"/>
      <c r="BS928" s="248"/>
      <c r="BT928" s="248"/>
      <c r="BU928" s="248"/>
      <c r="BV928" s="248"/>
      <c r="BW928" s="248"/>
      <c r="BX928" s="248"/>
      <c r="BY928" s="248"/>
    </row>
    <row r="929" spans="1:77" ht="12" customHeight="1" x14ac:dyDescent="0.25">
      <c r="A929" s="225"/>
      <c r="B929" s="225"/>
      <c r="C929" s="225"/>
      <c r="D929" s="381"/>
      <c r="E929" s="381"/>
      <c r="F929" s="381"/>
      <c r="G929" s="381"/>
      <c r="H929" s="381"/>
      <c r="I929" s="248"/>
      <c r="J929" s="248"/>
      <c r="K929" s="248"/>
      <c r="L929" s="248"/>
      <c r="M929" s="248"/>
      <c r="N929" s="248"/>
      <c r="O929" s="248"/>
      <c r="P929" s="248"/>
      <c r="Q929" s="248"/>
      <c r="R929" s="248"/>
      <c r="S929" s="248"/>
      <c r="T929" s="248"/>
      <c r="U929" s="248"/>
      <c r="V929" s="248"/>
      <c r="W929" s="248"/>
      <c r="X929" s="248"/>
      <c r="Y929" s="248"/>
      <c r="Z929" s="248"/>
      <c r="AA929" s="248"/>
      <c r="AB929" s="248"/>
      <c r="AC929" s="248"/>
      <c r="AD929" s="248"/>
      <c r="AE929" s="248"/>
      <c r="AF929" s="248"/>
      <c r="AG929" s="248"/>
      <c r="AH929" s="248"/>
      <c r="AI929" s="248"/>
      <c r="AJ929" s="248"/>
      <c r="AK929" s="248"/>
      <c r="AL929" s="248"/>
      <c r="AM929" s="248"/>
      <c r="AN929" s="248"/>
      <c r="AO929" s="248"/>
      <c r="AP929" s="248"/>
      <c r="AQ929" s="248"/>
      <c r="AR929" s="248"/>
      <c r="AS929" s="248"/>
      <c r="AT929" s="248"/>
      <c r="AU929" s="248"/>
      <c r="AV929" s="248"/>
      <c r="AW929" s="248"/>
      <c r="AX929" s="248"/>
      <c r="AY929" s="248"/>
      <c r="AZ929" s="248"/>
      <c r="BA929" s="248"/>
      <c r="BB929" s="248"/>
      <c r="BC929" s="248"/>
      <c r="BD929" s="248"/>
      <c r="BE929" s="248"/>
      <c r="BF929" s="248"/>
      <c r="BG929" s="248"/>
      <c r="BH929" s="248"/>
      <c r="BI929" s="248"/>
      <c r="BJ929" s="248"/>
      <c r="BK929" s="248"/>
      <c r="BL929" s="248"/>
      <c r="BM929" s="248"/>
      <c r="BN929" s="248"/>
      <c r="BO929" s="248"/>
      <c r="BP929" s="248"/>
      <c r="BQ929" s="248"/>
      <c r="BR929" s="248"/>
      <c r="BS929" s="248"/>
      <c r="BT929" s="248"/>
      <c r="BU929" s="248"/>
      <c r="BV929" s="248"/>
      <c r="BW929" s="248"/>
      <c r="BX929" s="248"/>
      <c r="BY929" s="248"/>
    </row>
    <row r="930" spans="1:77" ht="12" customHeight="1" x14ac:dyDescent="0.25">
      <c r="A930" s="225"/>
      <c r="B930" s="225"/>
      <c r="C930" s="225"/>
      <c r="D930" s="381"/>
      <c r="E930" s="381"/>
      <c r="F930" s="381"/>
      <c r="G930" s="381"/>
      <c r="H930" s="381"/>
      <c r="I930" s="248"/>
      <c r="J930" s="248"/>
      <c r="K930" s="248"/>
      <c r="L930" s="248"/>
      <c r="M930" s="248"/>
      <c r="N930" s="248"/>
      <c r="O930" s="248"/>
      <c r="P930" s="248"/>
      <c r="Q930" s="248"/>
      <c r="R930" s="248"/>
      <c r="S930" s="248"/>
      <c r="T930" s="248"/>
      <c r="U930" s="248"/>
      <c r="V930" s="248"/>
      <c r="W930" s="248"/>
      <c r="X930" s="248"/>
      <c r="Y930" s="248"/>
      <c r="Z930" s="248"/>
      <c r="AA930" s="248"/>
      <c r="AB930" s="248"/>
      <c r="AC930" s="248"/>
      <c r="AD930" s="248"/>
      <c r="AE930" s="248"/>
      <c r="AF930" s="248"/>
      <c r="AG930" s="248"/>
      <c r="AH930" s="248"/>
      <c r="AI930" s="248"/>
      <c r="AJ930" s="248"/>
      <c r="AK930" s="248"/>
      <c r="AL930" s="248"/>
      <c r="AM930" s="248"/>
      <c r="AN930" s="248"/>
      <c r="AO930" s="248"/>
      <c r="AP930" s="248"/>
      <c r="AQ930" s="248"/>
      <c r="AR930" s="248"/>
      <c r="AS930" s="248"/>
      <c r="AT930" s="248"/>
      <c r="AU930" s="248"/>
      <c r="AV930" s="248"/>
      <c r="AW930" s="248"/>
      <c r="AX930" s="248"/>
      <c r="AY930" s="248"/>
      <c r="AZ930" s="248"/>
      <c r="BA930" s="248"/>
      <c r="BB930" s="248"/>
      <c r="BC930" s="248"/>
      <c r="BD930" s="248"/>
      <c r="BE930" s="248"/>
      <c r="BF930" s="248"/>
      <c r="BG930" s="248"/>
      <c r="BH930" s="248"/>
      <c r="BI930" s="248"/>
      <c r="BJ930" s="248"/>
      <c r="BK930" s="248"/>
      <c r="BL930" s="248"/>
      <c r="BM930" s="248"/>
      <c r="BN930" s="248"/>
      <c r="BO930" s="248"/>
      <c r="BP930" s="248"/>
      <c r="BQ930" s="248"/>
      <c r="BR930" s="248"/>
      <c r="BS930" s="248"/>
      <c r="BT930" s="248"/>
      <c r="BU930" s="248"/>
      <c r="BV930" s="248"/>
      <c r="BW930" s="248"/>
      <c r="BX930" s="248"/>
      <c r="BY930" s="248"/>
    </row>
    <row r="931" spans="1:77" ht="12" customHeight="1" x14ac:dyDescent="0.25">
      <c r="A931" s="225"/>
      <c r="B931" s="225"/>
      <c r="C931" s="225"/>
      <c r="D931" s="381"/>
      <c r="E931" s="381"/>
      <c r="F931" s="381"/>
      <c r="G931" s="381"/>
      <c r="H931" s="381"/>
      <c r="I931" s="248"/>
      <c r="J931" s="248"/>
      <c r="K931" s="248"/>
      <c r="L931" s="248"/>
      <c r="M931" s="248"/>
      <c r="N931" s="248"/>
      <c r="O931" s="248"/>
      <c r="P931" s="248"/>
      <c r="Q931" s="248"/>
      <c r="R931" s="248"/>
      <c r="S931" s="248"/>
      <c r="T931" s="248"/>
      <c r="U931" s="248"/>
      <c r="V931" s="248"/>
      <c r="W931" s="248"/>
      <c r="X931" s="248"/>
      <c r="Y931" s="248"/>
      <c r="Z931" s="248"/>
      <c r="AA931" s="248"/>
      <c r="AB931" s="248"/>
      <c r="AC931" s="248"/>
      <c r="AD931" s="248"/>
      <c r="AE931" s="248"/>
      <c r="AF931" s="248"/>
      <c r="AG931" s="248"/>
      <c r="AH931" s="248"/>
      <c r="AI931" s="248"/>
      <c r="AJ931" s="248"/>
      <c r="AK931" s="248"/>
      <c r="AL931" s="248"/>
      <c r="AM931" s="248"/>
      <c r="AN931" s="248"/>
      <c r="AO931" s="248"/>
      <c r="AP931" s="248"/>
      <c r="AQ931" s="248"/>
      <c r="AR931" s="248"/>
      <c r="AS931" s="248"/>
      <c r="AT931" s="248"/>
      <c r="AU931" s="248"/>
      <c r="AV931" s="248"/>
      <c r="AW931" s="248"/>
      <c r="AX931" s="248"/>
      <c r="AY931" s="248"/>
      <c r="AZ931" s="248"/>
      <c r="BA931" s="248"/>
      <c r="BB931" s="248"/>
      <c r="BC931" s="248"/>
      <c r="BD931" s="248"/>
      <c r="BE931" s="248"/>
      <c r="BF931" s="248"/>
      <c r="BG931" s="248"/>
      <c r="BH931" s="248"/>
      <c r="BI931" s="248"/>
      <c r="BJ931" s="248"/>
      <c r="BK931" s="248"/>
      <c r="BL931" s="248"/>
      <c r="BM931" s="248"/>
      <c r="BN931" s="248"/>
      <c r="BO931" s="248"/>
      <c r="BP931" s="248"/>
      <c r="BQ931" s="248"/>
      <c r="BR931" s="248"/>
      <c r="BS931" s="248"/>
      <c r="BT931" s="248"/>
      <c r="BU931" s="248"/>
      <c r="BV931" s="248"/>
      <c r="BW931" s="248"/>
      <c r="BX931" s="248"/>
      <c r="BY931" s="248"/>
    </row>
    <row r="932" spans="1:77" ht="12" customHeight="1" x14ac:dyDescent="0.25">
      <c r="A932" s="225"/>
      <c r="B932" s="225"/>
      <c r="C932" s="225"/>
      <c r="D932" s="381"/>
      <c r="E932" s="381"/>
      <c r="F932" s="381"/>
      <c r="G932" s="381"/>
      <c r="H932" s="381"/>
      <c r="I932" s="248"/>
      <c r="J932" s="248"/>
      <c r="K932" s="248"/>
      <c r="L932" s="248"/>
      <c r="M932" s="248"/>
      <c r="N932" s="248"/>
      <c r="O932" s="248"/>
      <c r="P932" s="248"/>
      <c r="Q932" s="248"/>
      <c r="R932" s="248"/>
      <c r="S932" s="248"/>
      <c r="T932" s="248"/>
      <c r="U932" s="248"/>
      <c r="V932" s="248"/>
      <c r="W932" s="248"/>
      <c r="X932" s="248"/>
      <c r="Y932" s="248"/>
      <c r="Z932" s="248"/>
      <c r="AA932" s="248"/>
      <c r="AB932" s="248"/>
      <c r="AC932" s="248"/>
      <c r="AD932" s="248"/>
      <c r="AE932" s="248"/>
      <c r="AF932" s="248"/>
      <c r="AG932" s="248"/>
      <c r="AH932" s="248"/>
      <c r="AI932" s="248"/>
      <c r="AJ932" s="248"/>
      <c r="AK932" s="248"/>
      <c r="AL932" s="248"/>
      <c r="AM932" s="248"/>
      <c r="AN932" s="248"/>
      <c r="AO932" s="248"/>
      <c r="AP932" s="248"/>
      <c r="AQ932" s="248"/>
      <c r="AR932" s="248"/>
      <c r="AS932" s="248"/>
      <c r="AT932" s="248"/>
      <c r="AU932" s="248"/>
      <c r="AV932" s="248"/>
      <c r="AW932" s="248"/>
      <c r="AX932" s="248"/>
      <c r="AY932" s="248"/>
      <c r="AZ932" s="248"/>
      <c r="BA932" s="248"/>
      <c r="BB932" s="248"/>
      <c r="BC932" s="248"/>
      <c r="BD932" s="248"/>
      <c r="BE932" s="248"/>
      <c r="BF932" s="248"/>
      <c r="BG932" s="248"/>
      <c r="BH932" s="248"/>
      <c r="BI932" s="248"/>
      <c r="BJ932" s="248"/>
      <c r="BK932" s="248"/>
      <c r="BL932" s="248"/>
      <c r="BM932" s="248"/>
      <c r="BN932" s="248"/>
      <c r="BO932" s="248"/>
      <c r="BP932" s="248"/>
      <c r="BQ932" s="248"/>
      <c r="BR932" s="248"/>
      <c r="BS932" s="248"/>
      <c r="BT932" s="248"/>
      <c r="BU932" s="248"/>
      <c r="BV932" s="248"/>
      <c r="BW932" s="248"/>
      <c r="BX932" s="248"/>
      <c r="BY932" s="248"/>
    </row>
    <row r="933" spans="1:77" ht="12" customHeight="1" x14ac:dyDescent="0.25">
      <c r="A933" s="225"/>
      <c r="B933" s="225"/>
      <c r="C933" s="225"/>
      <c r="D933" s="381"/>
      <c r="E933" s="381"/>
      <c r="F933" s="381"/>
      <c r="G933" s="381"/>
      <c r="H933" s="381"/>
      <c r="I933" s="248"/>
      <c r="J933" s="248"/>
      <c r="K933" s="248"/>
      <c r="L933" s="248"/>
      <c r="M933" s="248"/>
      <c r="N933" s="248"/>
      <c r="O933" s="248"/>
      <c r="P933" s="248"/>
      <c r="Q933" s="248"/>
      <c r="R933" s="248"/>
      <c r="S933" s="248"/>
      <c r="T933" s="248"/>
      <c r="U933" s="248"/>
      <c r="V933" s="248"/>
      <c r="W933" s="248"/>
      <c r="X933" s="248"/>
      <c r="Y933" s="248"/>
      <c r="Z933" s="248"/>
      <c r="AA933" s="248"/>
      <c r="AB933" s="248"/>
      <c r="AC933" s="248"/>
      <c r="AD933" s="248"/>
      <c r="AE933" s="248"/>
      <c r="AF933" s="248"/>
      <c r="AG933" s="248"/>
      <c r="AH933" s="248"/>
      <c r="AI933" s="248"/>
      <c r="AJ933" s="248"/>
      <c r="AK933" s="248"/>
      <c r="AL933" s="248"/>
      <c r="AM933" s="248"/>
      <c r="AN933" s="248"/>
      <c r="AO933" s="248"/>
      <c r="AP933" s="248"/>
      <c r="AQ933" s="248"/>
      <c r="AR933" s="248"/>
      <c r="AS933" s="248"/>
      <c r="AT933" s="248"/>
      <c r="AU933" s="248"/>
      <c r="AV933" s="248"/>
      <c r="AW933" s="248"/>
      <c r="AX933" s="248"/>
      <c r="AY933" s="248"/>
      <c r="AZ933" s="248"/>
      <c r="BA933" s="248"/>
      <c r="BB933" s="248"/>
      <c r="BC933" s="248"/>
      <c r="BD933" s="248"/>
      <c r="BE933" s="248"/>
      <c r="BF933" s="248"/>
      <c r="BG933" s="248"/>
      <c r="BH933" s="248"/>
      <c r="BI933" s="248"/>
      <c r="BJ933" s="248"/>
      <c r="BK933" s="248"/>
      <c r="BL933" s="248"/>
      <c r="BM933" s="248"/>
      <c r="BN933" s="248"/>
      <c r="BO933" s="248"/>
      <c r="BP933" s="248"/>
      <c r="BQ933" s="248"/>
      <c r="BR933" s="248"/>
      <c r="BS933" s="248"/>
      <c r="BT933" s="248"/>
      <c r="BU933" s="248"/>
      <c r="BV933" s="248"/>
      <c r="BW933" s="248"/>
      <c r="BX933" s="248"/>
      <c r="BY933" s="248"/>
    </row>
    <row r="934" spans="1:77" ht="12" customHeight="1" x14ac:dyDescent="0.25">
      <c r="A934" s="225"/>
      <c r="B934" s="225"/>
      <c r="C934" s="225"/>
      <c r="D934" s="381"/>
      <c r="E934" s="381"/>
      <c r="F934" s="381"/>
      <c r="G934" s="381"/>
      <c r="H934" s="381"/>
      <c r="I934" s="248"/>
      <c r="J934" s="248"/>
      <c r="K934" s="248"/>
      <c r="L934" s="248"/>
      <c r="M934" s="248"/>
      <c r="N934" s="248"/>
      <c r="O934" s="248"/>
      <c r="P934" s="248"/>
      <c r="Q934" s="248"/>
      <c r="R934" s="248"/>
      <c r="S934" s="248"/>
      <c r="T934" s="248"/>
      <c r="U934" s="248"/>
      <c r="V934" s="248"/>
      <c r="W934" s="248"/>
      <c r="X934" s="248"/>
      <c r="Y934" s="248"/>
      <c r="Z934" s="248"/>
      <c r="AA934" s="248"/>
      <c r="AB934" s="248"/>
      <c r="AC934" s="248"/>
      <c r="AD934" s="248"/>
      <c r="AE934" s="248"/>
      <c r="AF934" s="248"/>
      <c r="AG934" s="248"/>
      <c r="AH934" s="248"/>
      <c r="AI934" s="248"/>
      <c r="AJ934" s="248"/>
      <c r="AK934" s="248"/>
      <c r="AL934" s="248"/>
      <c r="AM934" s="248"/>
      <c r="AN934" s="248"/>
      <c r="AO934" s="248"/>
      <c r="AP934" s="248"/>
      <c r="AQ934" s="248"/>
      <c r="AR934" s="248"/>
      <c r="AS934" s="248"/>
      <c r="AT934" s="248"/>
      <c r="AU934" s="248"/>
      <c r="AV934" s="248"/>
      <c r="AW934" s="248"/>
      <c r="AX934" s="248"/>
      <c r="AY934" s="248"/>
      <c r="AZ934" s="248"/>
      <c r="BA934" s="248"/>
      <c r="BB934" s="248"/>
      <c r="BC934" s="248"/>
      <c r="BD934" s="248"/>
      <c r="BE934" s="248"/>
      <c r="BF934" s="248"/>
      <c r="BG934" s="248"/>
      <c r="BH934" s="248"/>
      <c r="BI934" s="248"/>
      <c r="BJ934" s="248"/>
      <c r="BK934" s="248"/>
      <c r="BL934" s="248"/>
      <c r="BM934" s="248"/>
      <c r="BN934" s="248"/>
      <c r="BO934" s="248"/>
      <c r="BP934" s="248"/>
      <c r="BQ934" s="248"/>
      <c r="BR934" s="248"/>
      <c r="BS934" s="248"/>
      <c r="BT934" s="248"/>
      <c r="BU934" s="248"/>
      <c r="BV934" s="248"/>
      <c r="BW934" s="248"/>
      <c r="BX934" s="248"/>
      <c r="BY934" s="248"/>
    </row>
    <row r="935" spans="1:77" ht="12" customHeight="1" x14ac:dyDescent="0.25">
      <c r="A935" s="225"/>
      <c r="B935" s="225"/>
      <c r="C935" s="225"/>
      <c r="D935" s="381"/>
      <c r="E935" s="381"/>
      <c r="F935" s="381"/>
      <c r="G935" s="381"/>
      <c r="H935" s="381"/>
      <c r="I935" s="248"/>
      <c r="J935" s="248"/>
      <c r="K935" s="248"/>
      <c r="L935" s="248"/>
      <c r="M935" s="248"/>
      <c r="N935" s="248"/>
      <c r="O935" s="248"/>
      <c r="P935" s="248"/>
      <c r="Q935" s="248"/>
      <c r="R935" s="248"/>
      <c r="S935" s="248"/>
      <c r="T935" s="248"/>
      <c r="U935" s="248"/>
      <c r="V935" s="248"/>
      <c r="W935" s="248"/>
      <c r="X935" s="248"/>
      <c r="Y935" s="248"/>
      <c r="Z935" s="248"/>
      <c r="AA935" s="248"/>
      <c r="AB935" s="248"/>
      <c r="AC935" s="248"/>
      <c r="AD935" s="248"/>
      <c r="AE935" s="248"/>
      <c r="AF935" s="248"/>
      <c r="AG935" s="248"/>
      <c r="AH935" s="248"/>
      <c r="AI935" s="248"/>
      <c r="AJ935" s="248"/>
      <c r="AK935" s="248"/>
      <c r="AL935" s="248"/>
      <c r="AM935" s="248"/>
      <c r="AN935" s="248"/>
      <c r="AO935" s="248"/>
      <c r="AP935" s="248"/>
      <c r="AQ935" s="248"/>
      <c r="AR935" s="248"/>
      <c r="AS935" s="248"/>
      <c r="AT935" s="248"/>
      <c r="AU935" s="248"/>
      <c r="AV935" s="248"/>
      <c r="AW935" s="248"/>
      <c r="AX935" s="248"/>
      <c r="AY935" s="248"/>
      <c r="AZ935" s="248"/>
      <c r="BA935" s="248"/>
      <c r="BB935" s="248"/>
      <c r="BC935" s="248"/>
      <c r="BD935" s="248"/>
      <c r="BE935" s="248"/>
      <c r="BF935" s="248"/>
      <c r="BG935" s="248"/>
      <c r="BH935" s="248"/>
      <c r="BI935" s="248"/>
      <c r="BJ935" s="248"/>
      <c r="BK935" s="248"/>
      <c r="BL935" s="248"/>
      <c r="BM935" s="248"/>
      <c r="BN935" s="248"/>
      <c r="BO935" s="248"/>
      <c r="BP935" s="248"/>
      <c r="BQ935" s="248"/>
      <c r="BR935" s="248"/>
      <c r="BS935" s="248"/>
      <c r="BT935" s="248"/>
      <c r="BU935" s="248"/>
      <c r="BV935" s="248"/>
      <c r="BW935" s="248"/>
      <c r="BX935" s="248"/>
      <c r="BY935" s="248"/>
    </row>
    <row r="936" spans="1:77" ht="12" customHeight="1" x14ac:dyDescent="0.25">
      <c r="A936" s="225"/>
      <c r="B936" s="225"/>
      <c r="C936" s="225"/>
      <c r="D936" s="381"/>
      <c r="E936" s="381"/>
      <c r="F936" s="381"/>
      <c r="G936" s="381"/>
      <c r="H936" s="381"/>
      <c r="I936" s="248"/>
      <c r="J936" s="248"/>
      <c r="K936" s="248"/>
      <c r="L936" s="248"/>
      <c r="M936" s="248"/>
      <c r="N936" s="248"/>
      <c r="O936" s="248"/>
      <c r="P936" s="248"/>
      <c r="Q936" s="248"/>
      <c r="R936" s="248"/>
      <c r="S936" s="248"/>
      <c r="T936" s="248"/>
      <c r="U936" s="248"/>
      <c r="V936" s="248"/>
      <c r="W936" s="248"/>
      <c r="X936" s="248"/>
      <c r="Y936" s="248"/>
      <c r="Z936" s="248"/>
      <c r="AA936" s="248"/>
      <c r="AB936" s="248"/>
      <c r="AC936" s="248"/>
      <c r="AD936" s="248"/>
      <c r="AE936" s="248"/>
      <c r="AF936" s="248"/>
      <c r="AG936" s="248"/>
      <c r="AH936" s="248"/>
      <c r="AI936" s="248"/>
      <c r="AJ936" s="248"/>
      <c r="AK936" s="248"/>
      <c r="AL936" s="248"/>
      <c r="AM936" s="248"/>
      <c r="AN936" s="248"/>
      <c r="AO936" s="248"/>
      <c r="AP936" s="248"/>
      <c r="AQ936" s="248"/>
      <c r="AR936" s="248"/>
      <c r="AS936" s="248"/>
      <c r="AT936" s="248"/>
      <c r="AU936" s="248"/>
      <c r="AV936" s="248"/>
      <c r="AW936" s="248"/>
      <c r="AX936" s="248"/>
      <c r="AY936" s="248"/>
      <c r="AZ936" s="248"/>
      <c r="BA936" s="248"/>
      <c r="BB936" s="248"/>
      <c r="BC936" s="248"/>
      <c r="BD936" s="248"/>
      <c r="BE936" s="248"/>
      <c r="BF936" s="248"/>
      <c r="BG936" s="248"/>
      <c r="BH936" s="248"/>
      <c r="BI936" s="248"/>
      <c r="BJ936" s="248"/>
      <c r="BK936" s="248"/>
      <c r="BL936" s="248"/>
      <c r="BM936" s="248"/>
      <c r="BN936" s="248"/>
      <c r="BO936" s="248"/>
      <c r="BP936" s="248"/>
      <c r="BQ936" s="248"/>
      <c r="BR936" s="248"/>
      <c r="BS936" s="248"/>
      <c r="BT936" s="248"/>
      <c r="BU936" s="248"/>
      <c r="BV936" s="248"/>
      <c r="BW936" s="248"/>
      <c r="BX936" s="248"/>
      <c r="BY936" s="248"/>
    </row>
    <row r="937" spans="1:77" ht="12" customHeight="1" x14ac:dyDescent="0.25">
      <c r="A937" s="225"/>
      <c r="B937" s="225"/>
      <c r="C937" s="225"/>
      <c r="D937" s="381"/>
      <c r="E937" s="381"/>
      <c r="F937" s="381"/>
      <c r="G937" s="381"/>
      <c r="H937" s="381"/>
      <c r="I937" s="248"/>
      <c r="J937" s="248"/>
      <c r="K937" s="248"/>
      <c r="L937" s="248"/>
      <c r="M937" s="248"/>
      <c r="N937" s="248"/>
      <c r="O937" s="248"/>
      <c r="P937" s="248"/>
      <c r="Q937" s="248"/>
      <c r="R937" s="248"/>
      <c r="S937" s="248"/>
      <c r="T937" s="248"/>
      <c r="U937" s="248"/>
      <c r="V937" s="248"/>
      <c r="W937" s="248"/>
      <c r="X937" s="248"/>
      <c r="Y937" s="248"/>
      <c r="Z937" s="248"/>
      <c r="AA937" s="248"/>
      <c r="AB937" s="248"/>
      <c r="AC937" s="248"/>
      <c r="AD937" s="248"/>
      <c r="AE937" s="248"/>
      <c r="AF937" s="248"/>
      <c r="AG937" s="248"/>
      <c r="AH937" s="248"/>
      <c r="AI937" s="248"/>
      <c r="AJ937" s="248"/>
      <c r="AK937" s="248"/>
      <c r="AL937" s="248"/>
      <c r="AM937" s="248"/>
      <c r="AN937" s="248"/>
      <c r="AO937" s="248"/>
      <c r="AP937" s="248"/>
      <c r="AQ937" s="248"/>
      <c r="AR937" s="248"/>
      <c r="AS937" s="248"/>
      <c r="AT937" s="248"/>
      <c r="AU937" s="248"/>
      <c r="AV937" s="248"/>
      <c r="AW937" s="248"/>
      <c r="AX937" s="248"/>
      <c r="AY937" s="248"/>
      <c r="AZ937" s="248"/>
      <c r="BA937" s="248"/>
      <c r="BB937" s="248"/>
      <c r="BC937" s="248"/>
      <c r="BD937" s="248"/>
      <c r="BE937" s="248"/>
      <c r="BF937" s="248"/>
      <c r="BG937" s="248"/>
      <c r="BH937" s="248"/>
      <c r="BI937" s="248"/>
      <c r="BJ937" s="248"/>
      <c r="BK937" s="248"/>
      <c r="BL937" s="248"/>
      <c r="BM937" s="248"/>
      <c r="BN937" s="248"/>
      <c r="BO937" s="248"/>
      <c r="BP937" s="248"/>
      <c r="BQ937" s="248"/>
      <c r="BR937" s="248"/>
      <c r="BS937" s="248"/>
      <c r="BT937" s="248"/>
      <c r="BU937" s="248"/>
      <c r="BV937" s="248"/>
      <c r="BW937" s="248"/>
      <c r="BX937" s="248"/>
      <c r="BY937" s="248"/>
    </row>
    <row r="938" spans="1:77" ht="12" customHeight="1" x14ac:dyDescent="0.25">
      <c r="A938" s="225"/>
      <c r="B938" s="225"/>
      <c r="C938" s="225"/>
      <c r="D938" s="381"/>
      <c r="E938" s="381"/>
      <c r="F938" s="381"/>
      <c r="G938" s="381"/>
      <c r="H938" s="381"/>
      <c r="I938" s="248"/>
      <c r="J938" s="248"/>
      <c r="K938" s="248"/>
      <c r="L938" s="248"/>
      <c r="M938" s="248"/>
      <c r="N938" s="248"/>
      <c r="O938" s="248"/>
      <c r="P938" s="248"/>
      <c r="Q938" s="248"/>
      <c r="R938" s="248"/>
      <c r="S938" s="248"/>
      <c r="T938" s="248"/>
      <c r="U938" s="248"/>
      <c r="V938" s="248"/>
      <c r="W938" s="248"/>
      <c r="X938" s="248"/>
      <c r="Y938" s="248"/>
      <c r="Z938" s="248"/>
      <c r="AA938" s="248"/>
      <c r="AB938" s="248"/>
      <c r="AC938" s="248"/>
      <c r="AD938" s="248"/>
      <c r="AE938" s="248"/>
      <c r="AF938" s="248"/>
      <c r="AG938" s="248"/>
      <c r="AH938" s="248"/>
      <c r="AI938" s="248"/>
      <c r="AJ938" s="248"/>
      <c r="AK938" s="248"/>
      <c r="AL938" s="248"/>
      <c r="AM938" s="248"/>
      <c r="AN938" s="248"/>
      <c r="AO938" s="248"/>
      <c r="AP938" s="248"/>
      <c r="AQ938" s="248"/>
      <c r="AR938" s="248"/>
      <c r="AS938" s="248"/>
      <c r="AT938" s="248"/>
      <c r="AU938" s="248"/>
      <c r="AV938" s="248"/>
      <c r="AW938" s="248"/>
      <c r="AX938" s="248"/>
      <c r="AY938" s="248"/>
      <c r="AZ938" s="248"/>
      <c r="BA938" s="248"/>
      <c r="BB938" s="248"/>
      <c r="BC938" s="248"/>
      <c r="BD938" s="248"/>
      <c r="BE938" s="248"/>
      <c r="BF938" s="248"/>
      <c r="BG938" s="248"/>
      <c r="BH938" s="248"/>
      <c r="BI938" s="248"/>
      <c r="BJ938" s="248"/>
      <c r="BK938" s="248"/>
      <c r="BL938" s="248"/>
      <c r="BM938" s="248"/>
      <c r="BN938" s="248"/>
      <c r="BO938" s="248"/>
      <c r="BP938" s="248"/>
      <c r="BQ938" s="248"/>
      <c r="BR938" s="248"/>
      <c r="BS938" s="248"/>
      <c r="BT938" s="248"/>
      <c r="BU938" s="248"/>
      <c r="BV938" s="248"/>
      <c r="BW938" s="248"/>
      <c r="BX938" s="248"/>
      <c r="BY938" s="248"/>
    </row>
    <row r="939" spans="1:77" ht="12" customHeight="1" x14ac:dyDescent="0.25">
      <c r="A939" s="225"/>
      <c r="B939" s="225"/>
      <c r="C939" s="225"/>
      <c r="D939" s="381"/>
      <c r="E939" s="381"/>
      <c r="F939" s="381"/>
      <c r="G939" s="381"/>
      <c r="H939" s="381"/>
      <c r="I939" s="248"/>
      <c r="J939" s="248"/>
      <c r="K939" s="248"/>
      <c r="L939" s="248"/>
      <c r="M939" s="248"/>
      <c r="N939" s="248"/>
      <c r="O939" s="248"/>
      <c r="P939" s="248"/>
      <c r="Q939" s="248"/>
      <c r="R939" s="248"/>
      <c r="S939" s="248"/>
      <c r="T939" s="248"/>
      <c r="U939" s="248"/>
      <c r="V939" s="248"/>
      <c r="W939" s="248"/>
      <c r="X939" s="248"/>
      <c r="Y939" s="248"/>
      <c r="Z939" s="248"/>
      <c r="AA939" s="248"/>
      <c r="AB939" s="248"/>
      <c r="AC939" s="248"/>
      <c r="AD939" s="248"/>
      <c r="AE939" s="248"/>
      <c r="AF939" s="248"/>
      <c r="AG939" s="248"/>
      <c r="AH939" s="248"/>
      <c r="AI939" s="248"/>
      <c r="AJ939" s="248"/>
      <c r="AK939" s="248"/>
      <c r="AL939" s="248"/>
      <c r="AM939" s="248"/>
      <c r="AN939" s="248"/>
      <c r="AO939" s="248"/>
      <c r="AP939" s="248"/>
      <c r="AQ939" s="248"/>
      <c r="AR939" s="248"/>
      <c r="AS939" s="248"/>
      <c r="AT939" s="248"/>
      <c r="AU939" s="248"/>
      <c r="AV939" s="248"/>
      <c r="AW939" s="248"/>
      <c r="AX939" s="248"/>
      <c r="AY939" s="248"/>
      <c r="AZ939" s="248"/>
      <c r="BA939" s="248"/>
      <c r="BB939" s="248"/>
      <c r="BC939" s="248"/>
      <c r="BD939" s="248"/>
      <c r="BE939" s="248"/>
      <c r="BF939" s="248"/>
      <c r="BG939" s="248"/>
      <c r="BH939" s="248"/>
      <c r="BI939" s="248"/>
      <c r="BJ939" s="248"/>
      <c r="BK939" s="248"/>
      <c r="BL939" s="248"/>
      <c r="BM939" s="248"/>
      <c r="BN939" s="248"/>
      <c r="BO939" s="248"/>
      <c r="BP939" s="248"/>
      <c r="BQ939" s="248"/>
      <c r="BR939" s="248"/>
      <c r="BS939" s="248"/>
      <c r="BT939" s="248"/>
      <c r="BU939" s="248"/>
      <c r="BV939" s="248"/>
      <c r="BW939" s="248"/>
      <c r="BX939" s="248"/>
      <c r="BY939" s="248"/>
    </row>
    <row r="940" spans="1:77" ht="12" customHeight="1" x14ac:dyDescent="0.25">
      <c r="A940" s="225"/>
      <c r="B940" s="225"/>
      <c r="C940" s="225"/>
      <c r="D940" s="381"/>
      <c r="E940" s="381"/>
      <c r="F940" s="381"/>
      <c r="G940" s="381"/>
      <c r="H940" s="381"/>
      <c r="I940" s="248"/>
      <c r="J940" s="248"/>
      <c r="K940" s="248"/>
      <c r="L940" s="248"/>
      <c r="M940" s="248"/>
      <c r="N940" s="248"/>
      <c r="O940" s="248"/>
      <c r="P940" s="248"/>
      <c r="Q940" s="248"/>
      <c r="R940" s="248"/>
      <c r="S940" s="248"/>
      <c r="T940" s="248"/>
      <c r="U940" s="248"/>
      <c r="V940" s="248"/>
      <c r="W940" s="248"/>
      <c r="X940" s="248"/>
      <c r="Y940" s="248"/>
      <c r="Z940" s="248"/>
      <c r="AA940" s="248"/>
      <c r="AB940" s="248"/>
      <c r="AC940" s="248"/>
      <c r="AD940" s="248"/>
      <c r="AE940" s="248"/>
      <c r="AF940" s="248"/>
      <c r="AG940" s="248"/>
      <c r="AH940" s="248"/>
      <c r="AI940" s="248"/>
      <c r="AJ940" s="248"/>
      <c r="AK940" s="248"/>
      <c r="AL940" s="248"/>
      <c r="AM940" s="248"/>
      <c r="AN940" s="248"/>
      <c r="AO940" s="248"/>
      <c r="AP940" s="248"/>
      <c r="AQ940" s="248"/>
      <c r="AR940" s="248"/>
      <c r="AS940" s="248"/>
      <c r="AT940" s="248"/>
      <c r="AU940" s="248"/>
      <c r="AV940" s="248"/>
      <c r="AW940" s="248"/>
      <c r="AX940" s="248"/>
      <c r="AY940" s="248"/>
      <c r="AZ940" s="248"/>
      <c r="BA940" s="248"/>
      <c r="BB940" s="248"/>
      <c r="BC940" s="248"/>
      <c r="BD940" s="248"/>
      <c r="BE940" s="248"/>
      <c r="BF940" s="248"/>
      <c r="BG940" s="248"/>
      <c r="BH940" s="248"/>
      <c r="BI940" s="248"/>
      <c r="BJ940" s="248"/>
      <c r="BK940" s="248"/>
      <c r="BL940" s="248"/>
      <c r="BM940" s="248"/>
      <c r="BN940" s="248"/>
      <c r="BO940" s="248"/>
      <c r="BP940" s="248"/>
      <c r="BQ940" s="248"/>
      <c r="BR940" s="248"/>
      <c r="BS940" s="248"/>
      <c r="BT940" s="248"/>
      <c r="BU940" s="248"/>
      <c r="BV940" s="248"/>
      <c r="BW940" s="248"/>
      <c r="BX940" s="248"/>
      <c r="BY940" s="248"/>
    </row>
    <row r="941" spans="1:77" ht="12" customHeight="1" x14ac:dyDescent="0.25">
      <c r="A941" s="225"/>
      <c r="B941" s="225"/>
      <c r="C941" s="225"/>
      <c r="D941" s="381"/>
      <c r="E941" s="381"/>
      <c r="F941" s="381"/>
      <c r="G941" s="381"/>
      <c r="H941" s="381"/>
      <c r="I941" s="248"/>
      <c r="J941" s="248"/>
      <c r="K941" s="248"/>
      <c r="L941" s="248"/>
      <c r="M941" s="248"/>
      <c r="N941" s="248"/>
      <c r="O941" s="248"/>
      <c r="P941" s="248"/>
      <c r="Q941" s="248"/>
      <c r="R941" s="248"/>
      <c r="S941" s="248"/>
      <c r="T941" s="248"/>
      <c r="U941" s="248"/>
      <c r="V941" s="248"/>
      <c r="W941" s="248"/>
      <c r="X941" s="248"/>
      <c r="Y941" s="248"/>
      <c r="Z941" s="248"/>
      <c r="AA941" s="248"/>
      <c r="AB941" s="248"/>
      <c r="AC941" s="248"/>
      <c r="AD941" s="248"/>
      <c r="AE941" s="248"/>
      <c r="AF941" s="248"/>
      <c r="AG941" s="248"/>
      <c r="AH941" s="248"/>
      <c r="AI941" s="248"/>
      <c r="AJ941" s="248"/>
      <c r="AK941" s="248"/>
      <c r="AL941" s="248"/>
      <c r="AM941" s="248"/>
      <c r="AN941" s="248"/>
      <c r="AO941" s="248"/>
      <c r="AP941" s="248"/>
      <c r="AQ941" s="248"/>
      <c r="AR941" s="248"/>
      <c r="AS941" s="248"/>
      <c r="AT941" s="248"/>
      <c r="AU941" s="248"/>
      <c r="AV941" s="248"/>
      <c r="AW941" s="248"/>
      <c r="AX941" s="248"/>
      <c r="AY941" s="248"/>
      <c r="AZ941" s="248"/>
      <c r="BA941" s="248"/>
      <c r="BB941" s="248"/>
      <c r="BC941" s="248"/>
      <c r="BD941" s="248"/>
      <c r="BE941" s="248"/>
      <c r="BF941" s="248"/>
      <c r="BG941" s="248"/>
      <c r="BH941" s="248"/>
      <c r="BI941" s="248"/>
      <c r="BJ941" s="248"/>
      <c r="BK941" s="248"/>
      <c r="BL941" s="248"/>
      <c r="BM941" s="248"/>
      <c r="BN941" s="248"/>
      <c r="BO941" s="248"/>
      <c r="BP941" s="248"/>
      <c r="BQ941" s="248"/>
      <c r="BR941" s="248"/>
      <c r="BS941" s="248"/>
      <c r="BT941" s="248"/>
      <c r="BU941" s="248"/>
      <c r="BV941" s="248"/>
      <c r="BW941" s="248"/>
      <c r="BX941" s="248"/>
      <c r="BY941" s="248"/>
    </row>
    <row r="942" spans="1:77" ht="12" customHeight="1" x14ac:dyDescent="0.25">
      <c r="A942" s="225"/>
      <c r="B942" s="225"/>
      <c r="C942" s="225"/>
      <c r="D942" s="381"/>
      <c r="E942" s="381"/>
      <c r="F942" s="381"/>
      <c r="G942" s="381"/>
      <c r="H942" s="381"/>
      <c r="I942" s="248"/>
      <c r="J942" s="248"/>
      <c r="K942" s="248"/>
      <c r="L942" s="248"/>
      <c r="M942" s="248"/>
      <c r="N942" s="248"/>
      <c r="O942" s="248"/>
      <c r="P942" s="248"/>
      <c r="Q942" s="248"/>
      <c r="R942" s="248"/>
      <c r="S942" s="248"/>
      <c r="T942" s="248"/>
      <c r="U942" s="248"/>
      <c r="V942" s="248"/>
      <c r="W942" s="248"/>
      <c r="X942" s="248"/>
      <c r="Y942" s="248"/>
      <c r="Z942" s="248"/>
      <c r="AA942" s="248"/>
      <c r="AB942" s="248"/>
      <c r="AC942" s="248"/>
      <c r="AD942" s="248"/>
      <c r="AE942" s="248"/>
      <c r="AF942" s="248"/>
      <c r="AG942" s="248"/>
      <c r="AH942" s="248"/>
      <c r="AI942" s="248"/>
      <c r="AJ942" s="248"/>
      <c r="AK942" s="248"/>
      <c r="AL942" s="248"/>
      <c r="AM942" s="248"/>
      <c r="AN942" s="248"/>
      <c r="AO942" s="248"/>
      <c r="AP942" s="248"/>
      <c r="AQ942" s="248"/>
      <c r="AR942" s="248"/>
      <c r="AS942" s="248"/>
      <c r="AT942" s="248"/>
      <c r="AU942" s="248"/>
      <c r="AV942" s="248"/>
      <c r="AW942" s="248"/>
      <c r="AX942" s="248"/>
      <c r="AY942" s="248"/>
      <c r="AZ942" s="248"/>
      <c r="BA942" s="248"/>
      <c r="BB942" s="248"/>
      <c r="BC942" s="248"/>
      <c r="BD942" s="248"/>
      <c r="BE942" s="248"/>
      <c r="BF942" s="248"/>
      <c r="BG942" s="248"/>
      <c r="BH942" s="248"/>
      <c r="BI942" s="248"/>
      <c r="BJ942" s="248"/>
      <c r="BK942" s="248"/>
      <c r="BL942" s="248"/>
      <c r="BM942" s="248"/>
      <c r="BN942" s="248"/>
      <c r="BO942" s="248"/>
      <c r="BP942" s="248"/>
      <c r="BQ942" s="248"/>
      <c r="BR942" s="248"/>
      <c r="BS942" s="248"/>
      <c r="BT942" s="248"/>
      <c r="BU942" s="248"/>
      <c r="BV942" s="248"/>
      <c r="BW942" s="248"/>
      <c r="BX942" s="248"/>
      <c r="BY942" s="248"/>
    </row>
    <row r="943" spans="1:77" ht="12" customHeight="1" x14ac:dyDescent="0.25">
      <c r="A943" s="225"/>
      <c r="B943" s="225"/>
      <c r="C943" s="225"/>
      <c r="D943" s="381"/>
      <c r="E943" s="381"/>
      <c r="F943" s="381"/>
      <c r="G943" s="381"/>
      <c r="H943" s="381"/>
      <c r="I943" s="248"/>
      <c r="J943" s="248"/>
      <c r="K943" s="248"/>
      <c r="L943" s="248"/>
      <c r="M943" s="248"/>
      <c r="N943" s="248"/>
      <c r="O943" s="248"/>
      <c r="P943" s="248"/>
      <c r="Q943" s="248"/>
      <c r="R943" s="248"/>
      <c r="S943" s="248"/>
      <c r="T943" s="248"/>
      <c r="U943" s="248"/>
      <c r="V943" s="248"/>
      <c r="W943" s="248"/>
      <c r="X943" s="248"/>
      <c r="Y943" s="248"/>
      <c r="Z943" s="248"/>
      <c r="AA943" s="248"/>
      <c r="AB943" s="248"/>
      <c r="AC943" s="248"/>
      <c r="AD943" s="248"/>
      <c r="AE943" s="248"/>
      <c r="AF943" s="248"/>
      <c r="AG943" s="248"/>
      <c r="AH943" s="248"/>
      <c r="AI943" s="248"/>
      <c r="AJ943" s="248"/>
      <c r="AK943" s="248"/>
      <c r="AL943" s="248"/>
      <c r="AM943" s="248"/>
      <c r="AN943" s="248"/>
      <c r="AO943" s="248"/>
      <c r="AP943" s="248"/>
      <c r="AQ943" s="248"/>
      <c r="AR943" s="248"/>
      <c r="AS943" s="248"/>
      <c r="AT943" s="248"/>
      <c r="AU943" s="248"/>
      <c r="AV943" s="248"/>
      <c r="AW943" s="248"/>
      <c r="AX943" s="248"/>
      <c r="AY943" s="248"/>
      <c r="AZ943" s="248"/>
      <c r="BA943" s="248"/>
      <c r="BB943" s="248"/>
      <c r="BC943" s="248"/>
      <c r="BD943" s="248"/>
      <c r="BE943" s="248"/>
      <c r="BF943" s="248"/>
      <c r="BG943" s="248"/>
      <c r="BH943" s="248"/>
      <c r="BI943" s="248"/>
      <c r="BJ943" s="248"/>
      <c r="BK943" s="248"/>
      <c r="BL943" s="248"/>
      <c r="BM943" s="248"/>
      <c r="BN943" s="248"/>
      <c r="BO943" s="248"/>
      <c r="BP943" s="248"/>
      <c r="BQ943" s="248"/>
      <c r="BR943" s="248"/>
      <c r="BS943" s="248"/>
      <c r="BT943" s="248"/>
      <c r="BU943" s="248"/>
      <c r="BV943" s="248"/>
      <c r="BW943" s="248"/>
      <c r="BX943" s="248"/>
      <c r="BY943" s="248"/>
    </row>
    <row r="944" spans="1:77" ht="12" customHeight="1" x14ac:dyDescent="0.25">
      <c r="A944" s="225"/>
      <c r="B944" s="225"/>
      <c r="C944" s="225"/>
      <c r="D944" s="381"/>
      <c r="E944" s="381"/>
      <c r="F944" s="381"/>
      <c r="G944" s="381"/>
      <c r="H944" s="381"/>
      <c r="I944" s="248"/>
      <c r="J944" s="248"/>
      <c r="K944" s="248"/>
      <c r="L944" s="248"/>
      <c r="M944" s="248"/>
      <c r="N944" s="248"/>
      <c r="O944" s="248"/>
      <c r="P944" s="248"/>
      <c r="Q944" s="248"/>
      <c r="R944" s="248"/>
      <c r="S944" s="248"/>
      <c r="T944" s="248"/>
      <c r="U944" s="248"/>
      <c r="V944" s="248"/>
      <c r="W944" s="248"/>
      <c r="X944" s="248"/>
      <c r="Y944" s="248"/>
      <c r="Z944" s="248"/>
      <c r="AA944" s="248"/>
      <c r="AB944" s="248"/>
      <c r="AC944" s="248"/>
      <c r="AD944" s="248"/>
      <c r="AE944" s="248"/>
      <c r="AF944" s="248"/>
      <c r="AG944" s="248"/>
      <c r="AH944" s="248"/>
      <c r="AI944" s="248"/>
      <c r="AJ944" s="248"/>
      <c r="AK944" s="248"/>
      <c r="AL944" s="248"/>
      <c r="AM944" s="248"/>
      <c r="AN944" s="248"/>
      <c r="AO944" s="248"/>
      <c r="AP944" s="248"/>
      <c r="AQ944" s="248"/>
      <c r="AR944" s="248"/>
      <c r="AS944" s="248"/>
      <c r="AT944" s="248"/>
      <c r="AU944" s="248"/>
      <c r="AV944" s="248"/>
      <c r="AW944" s="248"/>
      <c r="AX944" s="248"/>
      <c r="AY944" s="248"/>
      <c r="AZ944" s="248"/>
      <c r="BA944" s="248"/>
      <c r="BB944" s="248"/>
      <c r="BC944" s="248"/>
      <c r="BD944" s="248"/>
      <c r="BE944" s="248"/>
      <c r="BF944" s="248"/>
      <c r="BG944" s="248"/>
      <c r="BH944" s="248"/>
      <c r="BI944" s="248"/>
      <c r="BJ944" s="248"/>
      <c r="BK944" s="248"/>
      <c r="BL944" s="248"/>
      <c r="BM944" s="248"/>
      <c r="BN944" s="248"/>
      <c r="BO944" s="248"/>
      <c r="BP944" s="248"/>
      <c r="BQ944" s="248"/>
      <c r="BR944" s="248"/>
      <c r="BS944" s="248"/>
      <c r="BT944" s="248"/>
      <c r="BU944" s="248"/>
      <c r="BV944" s="248"/>
      <c r="BW944" s="248"/>
      <c r="BX944" s="248"/>
      <c r="BY944" s="248"/>
    </row>
    <row r="945" spans="1:77" ht="12" customHeight="1" x14ac:dyDescent="0.25">
      <c r="A945" s="225"/>
      <c r="B945" s="225"/>
      <c r="C945" s="225"/>
      <c r="D945" s="381"/>
      <c r="E945" s="381"/>
      <c r="F945" s="381"/>
      <c r="G945" s="381"/>
      <c r="H945" s="381"/>
      <c r="I945" s="248"/>
      <c r="J945" s="248"/>
      <c r="K945" s="248"/>
      <c r="L945" s="248"/>
      <c r="M945" s="248"/>
      <c r="N945" s="248"/>
      <c r="O945" s="248"/>
      <c r="P945" s="248"/>
      <c r="Q945" s="248"/>
      <c r="R945" s="248"/>
      <c r="S945" s="248"/>
      <c r="T945" s="248"/>
      <c r="U945" s="248"/>
      <c r="V945" s="248"/>
      <c r="W945" s="248"/>
      <c r="X945" s="248"/>
      <c r="Y945" s="248"/>
      <c r="Z945" s="248"/>
      <c r="AA945" s="248"/>
      <c r="AB945" s="248"/>
      <c r="AC945" s="248"/>
      <c r="AD945" s="248"/>
      <c r="AE945" s="248"/>
      <c r="AF945" s="248"/>
      <c r="AG945" s="248"/>
      <c r="AH945" s="248"/>
      <c r="AI945" s="248"/>
      <c r="AJ945" s="248"/>
      <c r="AK945" s="248"/>
      <c r="AL945" s="248"/>
      <c r="AM945" s="248"/>
      <c r="AN945" s="248"/>
      <c r="AO945" s="248"/>
      <c r="AP945" s="248"/>
      <c r="AQ945" s="248"/>
      <c r="AR945" s="248"/>
      <c r="AS945" s="248"/>
      <c r="AT945" s="248"/>
      <c r="AU945" s="248"/>
      <c r="AV945" s="248"/>
      <c r="AW945" s="248"/>
      <c r="AX945" s="248"/>
      <c r="AY945" s="248"/>
      <c r="AZ945" s="248"/>
      <c r="BA945" s="248"/>
      <c r="BB945" s="248"/>
      <c r="BC945" s="248"/>
      <c r="BD945" s="248"/>
      <c r="BE945" s="248"/>
      <c r="BF945" s="248"/>
      <c r="BG945" s="248"/>
      <c r="BH945" s="248"/>
      <c r="BI945" s="248"/>
      <c r="BJ945" s="248"/>
      <c r="BK945" s="248"/>
      <c r="BL945" s="248"/>
      <c r="BM945" s="248"/>
      <c r="BN945" s="248"/>
      <c r="BO945" s="248"/>
      <c r="BP945" s="248"/>
      <c r="BQ945" s="248"/>
      <c r="BR945" s="248"/>
      <c r="BS945" s="248"/>
      <c r="BT945" s="248"/>
      <c r="BU945" s="248"/>
      <c r="BV945" s="248"/>
      <c r="BW945" s="248"/>
      <c r="BX945" s="248"/>
      <c r="BY945" s="248"/>
    </row>
    <row r="946" spans="1:77" ht="12" customHeight="1" x14ac:dyDescent="0.25">
      <c r="A946" s="225"/>
      <c r="B946" s="225"/>
      <c r="C946" s="225"/>
      <c r="D946" s="381"/>
      <c r="E946" s="381"/>
      <c r="F946" s="381"/>
      <c r="G946" s="381"/>
      <c r="H946" s="381"/>
      <c r="I946" s="248"/>
      <c r="J946" s="248"/>
      <c r="K946" s="248"/>
      <c r="L946" s="248"/>
      <c r="M946" s="248"/>
      <c r="N946" s="248"/>
      <c r="O946" s="248"/>
      <c r="P946" s="248"/>
      <c r="Q946" s="248"/>
      <c r="R946" s="248"/>
      <c r="S946" s="248"/>
      <c r="T946" s="248"/>
      <c r="U946" s="248"/>
      <c r="V946" s="248"/>
      <c r="W946" s="248"/>
      <c r="X946" s="248"/>
      <c r="Y946" s="248"/>
      <c r="Z946" s="248"/>
      <c r="AA946" s="248"/>
      <c r="AB946" s="248"/>
      <c r="AC946" s="248"/>
      <c r="AD946" s="248"/>
      <c r="AE946" s="248"/>
      <c r="AF946" s="248"/>
      <c r="AG946" s="248"/>
      <c r="AH946" s="248"/>
      <c r="AI946" s="248"/>
      <c r="AJ946" s="248"/>
      <c r="AK946" s="248"/>
      <c r="AL946" s="248"/>
      <c r="AM946" s="248"/>
      <c r="AN946" s="248"/>
      <c r="AO946" s="248"/>
      <c r="AP946" s="248"/>
      <c r="AQ946" s="248"/>
      <c r="AR946" s="248"/>
      <c r="AS946" s="248"/>
      <c r="AT946" s="248"/>
      <c r="AU946" s="248"/>
      <c r="AV946" s="248"/>
      <c r="AW946" s="248"/>
      <c r="AX946" s="248"/>
      <c r="AY946" s="248"/>
      <c r="AZ946" s="248"/>
      <c r="BA946" s="248"/>
      <c r="BB946" s="248"/>
      <c r="BC946" s="248"/>
      <c r="BD946" s="248"/>
      <c r="BE946" s="248"/>
      <c r="BF946" s="248"/>
      <c r="BG946" s="248"/>
      <c r="BH946" s="248"/>
      <c r="BI946" s="248"/>
      <c r="BJ946" s="248"/>
      <c r="BK946" s="248"/>
      <c r="BL946" s="248"/>
      <c r="BM946" s="248"/>
      <c r="BN946" s="248"/>
      <c r="BO946" s="248"/>
      <c r="BP946" s="248"/>
      <c r="BQ946" s="248"/>
      <c r="BR946" s="248"/>
      <c r="BS946" s="248"/>
      <c r="BT946" s="248"/>
      <c r="BU946" s="248"/>
      <c r="BV946" s="248"/>
      <c r="BW946" s="248"/>
      <c r="BX946" s="248"/>
      <c r="BY946" s="248"/>
    </row>
    <row r="947" spans="1:77" ht="12" customHeight="1" x14ac:dyDescent="0.25">
      <c r="A947" s="225"/>
      <c r="B947" s="225"/>
      <c r="C947" s="225"/>
      <c r="D947" s="381"/>
      <c r="E947" s="381"/>
      <c r="F947" s="381"/>
      <c r="G947" s="381"/>
      <c r="H947" s="381"/>
      <c r="I947" s="248"/>
      <c r="J947" s="248"/>
      <c r="K947" s="248"/>
      <c r="L947" s="248"/>
      <c r="M947" s="248"/>
      <c r="N947" s="248"/>
      <c r="O947" s="248"/>
      <c r="P947" s="248"/>
      <c r="Q947" s="248"/>
      <c r="R947" s="248"/>
      <c r="S947" s="248"/>
      <c r="T947" s="248"/>
      <c r="U947" s="248"/>
      <c r="V947" s="248"/>
      <c r="W947" s="248"/>
      <c r="X947" s="248"/>
      <c r="Y947" s="248"/>
      <c r="Z947" s="248"/>
      <c r="AA947" s="248"/>
      <c r="AB947" s="248"/>
      <c r="AC947" s="248"/>
      <c r="AD947" s="248"/>
      <c r="AE947" s="248"/>
      <c r="AF947" s="248"/>
      <c r="AG947" s="248"/>
      <c r="AH947" s="248"/>
      <c r="AI947" s="248"/>
      <c r="AJ947" s="248"/>
      <c r="AK947" s="248"/>
      <c r="AL947" s="248"/>
      <c r="AM947" s="248"/>
      <c r="AN947" s="248"/>
      <c r="AO947" s="248"/>
      <c r="AP947" s="248"/>
      <c r="AQ947" s="248"/>
      <c r="AR947" s="248"/>
      <c r="AS947" s="248"/>
      <c r="AT947" s="248"/>
      <c r="AU947" s="248"/>
      <c r="AV947" s="248"/>
      <c r="AW947" s="248"/>
      <c r="AX947" s="248"/>
      <c r="AY947" s="248"/>
      <c r="AZ947" s="248"/>
      <c r="BA947" s="248"/>
      <c r="BB947" s="248"/>
      <c r="BC947" s="248"/>
      <c r="BD947" s="248"/>
      <c r="BE947" s="248"/>
      <c r="BF947" s="248"/>
      <c r="BG947" s="248"/>
      <c r="BH947" s="248"/>
      <c r="BI947" s="248"/>
      <c r="BJ947" s="248"/>
      <c r="BK947" s="248"/>
      <c r="BL947" s="248"/>
      <c r="BM947" s="248"/>
      <c r="BN947" s="248"/>
      <c r="BO947" s="248"/>
      <c r="BP947" s="248"/>
      <c r="BQ947" s="248"/>
      <c r="BR947" s="248"/>
      <c r="BS947" s="248"/>
      <c r="BT947" s="248"/>
      <c r="BU947" s="248"/>
      <c r="BV947" s="248"/>
      <c r="BW947" s="248"/>
      <c r="BX947" s="248"/>
      <c r="BY947" s="248"/>
    </row>
    <row r="948" spans="1:77" ht="12" customHeight="1" x14ac:dyDescent="0.25">
      <c r="A948" s="225"/>
      <c r="B948" s="225"/>
      <c r="C948" s="225"/>
      <c r="D948" s="381"/>
      <c r="E948" s="381"/>
      <c r="F948" s="381"/>
      <c r="G948" s="381"/>
      <c r="H948" s="381"/>
      <c r="I948" s="248"/>
      <c r="J948" s="248"/>
      <c r="K948" s="248"/>
      <c r="L948" s="248"/>
      <c r="M948" s="248"/>
      <c r="N948" s="248"/>
      <c r="O948" s="248"/>
      <c r="P948" s="248"/>
      <c r="Q948" s="248"/>
      <c r="R948" s="248"/>
      <c r="S948" s="248"/>
      <c r="T948" s="248"/>
      <c r="U948" s="248"/>
      <c r="V948" s="248"/>
      <c r="W948" s="248"/>
      <c r="X948" s="248"/>
      <c r="Y948" s="248"/>
      <c r="Z948" s="248"/>
      <c r="AA948" s="248"/>
      <c r="AB948" s="248"/>
      <c r="AC948" s="248"/>
      <c r="AD948" s="248"/>
      <c r="AE948" s="248"/>
      <c r="AF948" s="248"/>
      <c r="AG948" s="248"/>
      <c r="AH948" s="248"/>
      <c r="AI948" s="248"/>
      <c r="AJ948" s="248"/>
      <c r="AK948" s="248"/>
      <c r="AL948" s="248"/>
      <c r="AM948" s="248"/>
      <c r="AN948" s="248"/>
      <c r="AO948" s="248"/>
      <c r="AP948" s="248"/>
      <c r="AQ948" s="248"/>
      <c r="AR948" s="248"/>
      <c r="AS948" s="248"/>
      <c r="AT948" s="248"/>
      <c r="AU948" s="248"/>
      <c r="AV948" s="248"/>
      <c r="AW948" s="248"/>
      <c r="AX948" s="248"/>
      <c r="AY948" s="248"/>
      <c r="AZ948" s="248"/>
      <c r="BA948" s="248"/>
      <c r="BB948" s="248"/>
      <c r="BC948" s="248"/>
      <c r="BD948" s="248"/>
      <c r="BE948" s="248"/>
      <c r="BF948" s="248"/>
      <c r="BG948" s="248"/>
      <c r="BH948" s="248"/>
      <c r="BI948" s="248"/>
      <c r="BJ948" s="248"/>
      <c r="BK948" s="248"/>
      <c r="BL948" s="248"/>
      <c r="BM948" s="248"/>
      <c r="BN948" s="248"/>
      <c r="BO948" s="248"/>
      <c r="BP948" s="248"/>
      <c r="BQ948" s="248"/>
      <c r="BR948" s="248"/>
      <c r="BS948" s="248"/>
      <c r="BT948" s="248"/>
      <c r="BU948" s="248"/>
      <c r="BV948" s="248"/>
      <c r="BW948" s="248"/>
      <c r="BX948" s="248"/>
      <c r="BY948" s="248"/>
    </row>
    <row r="949" spans="1:77" ht="12" customHeight="1" x14ac:dyDescent="0.25">
      <c r="A949" s="225"/>
      <c r="B949" s="225"/>
      <c r="C949" s="225"/>
      <c r="D949" s="381"/>
      <c r="E949" s="381"/>
      <c r="F949" s="381"/>
      <c r="G949" s="381"/>
      <c r="H949" s="381"/>
      <c r="I949" s="248"/>
      <c r="J949" s="248"/>
      <c r="K949" s="248"/>
      <c r="L949" s="248"/>
      <c r="M949" s="248"/>
      <c r="N949" s="248"/>
      <c r="O949" s="248"/>
      <c r="P949" s="248"/>
      <c r="Q949" s="248"/>
      <c r="R949" s="248"/>
      <c r="S949" s="248"/>
      <c r="T949" s="248"/>
      <c r="U949" s="248"/>
      <c r="V949" s="248"/>
      <c r="W949" s="248"/>
      <c r="X949" s="248"/>
      <c r="Y949" s="248"/>
      <c r="Z949" s="248"/>
      <c r="AA949" s="248"/>
      <c r="AB949" s="248"/>
      <c r="AC949" s="248"/>
      <c r="AD949" s="248"/>
      <c r="AE949" s="248"/>
      <c r="AF949" s="248"/>
      <c r="AG949" s="248"/>
      <c r="AH949" s="248"/>
      <c r="AI949" s="248"/>
      <c r="AJ949" s="248"/>
      <c r="AK949" s="248"/>
      <c r="AL949" s="248"/>
      <c r="AM949" s="248"/>
      <c r="AN949" s="248"/>
      <c r="AO949" s="248"/>
      <c r="AP949" s="248"/>
      <c r="AQ949" s="248"/>
      <c r="AR949" s="248"/>
      <c r="AS949" s="248"/>
      <c r="AT949" s="248"/>
      <c r="AU949" s="248"/>
      <c r="AV949" s="248"/>
      <c r="AW949" s="248"/>
      <c r="AX949" s="248"/>
      <c r="AY949" s="248"/>
      <c r="AZ949" s="248"/>
      <c r="BA949" s="248"/>
      <c r="BB949" s="248"/>
      <c r="BC949" s="248"/>
      <c r="BD949" s="248"/>
      <c r="BE949" s="248"/>
      <c r="BF949" s="248"/>
      <c r="BG949" s="248"/>
      <c r="BH949" s="248"/>
      <c r="BI949" s="248"/>
      <c r="BJ949" s="248"/>
      <c r="BK949" s="248"/>
      <c r="BL949" s="248"/>
      <c r="BM949" s="248"/>
      <c r="BN949" s="248"/>
      <c r="BO949" s="248"/>
      <c r="BP949" s="248"/>
      <c r="BQ949" s="248"/>
      <c r="BR949" s="248"/>
      <c r="BS949" s="248"/>
      <c r="BT949" s="248"/>
      <c r="BU949" s="248"/>
      <c r="BV949" s="248"/>
      <c r="BW949" s="248"/>
      <c r="BX949" s="248"/>
      <c r="BY949" s="248"/>
    </row>
    <row r="950" spans="1:77" ht="12" customHeight="1" x14ac:dyDescent="0.25">
      <c r="A950" s="225"/>
      <c r="B950" s="225"/>
      <c r="C950" s="225"/>
      <c r="D950" s="381"/>
      <c r="E950" s="381"/>
      <c r="F950" s="381"/>
      <c r="G950" s="381"/>
      <c r="H950" s="381"/>
      <c r="I950" s="248"/>
      <c r="J950" s="248"/>
      <c r="K950" s="248"/>
      <c r="L950" s="248"/>
      <c r="M950" s="248"/>
      <c r="N950" s="248"/>
      <c r="O950" s="248"/>
      <c r="P950" s="248"/>
      <c r="Q950" s="248"/>
      <c r="R950" s="248"/>
      <c r="S950" s="248"/>
      <c r="T950" s="248"/>
      <c r="U950" s="248"/>
      <c r="V950" s="248"/>
      <c r="W950" s="248"/>
      <c r="X950" s="248"/>
      <c r="Y950" s="248"/>
      <c r="Z950" s="248"/>
      <c r="AA950" s="248"/>
      <c r="AB950" s="248"/>
      <c r="AC950" s="248"/>
      <c r="AD950" s="248"/>
      <c r="AE950" s="248"/>
      <c r="AF950" s="248"/>
      <c r="AG950" s="248"/>
      <c r="AH950" s="248"/>
      <c r="AI950" s="248"/>
      <c r="AJ950" s="248"/>
      <c r="AK950" s="248"/>
      <c r="AL950" s="248"/>
      <c r="AM950" s="248"/>
      <c r="AN950" s="248"/>
      <c r="AO950" s="248"/>
      <c r="AP950" s="248"/>
      <c r="AQ950" s="248"/>
      <c r="AR950" s="248"/>
      <c r="AS950" s="248"/>
      <c r="AT950" s="248"/>
      <c r="AU950" s="248"/>
      <c r="AV950" s="248"/>
      <c r="AW950" s="248"/>
      <c r="AX950" s="248"/>
      <c r="AY950" s="248"/>
      <c r="AZ950" s="248"/>
      <c r="BA950" s="248"/>
      <c r="BB950" s="248"/>
      <c r="BC950" s="248"/>
      <c r="BD950" s="248"/>
      <c r="BE950" s="248"/>
      <c r="BF950" s="248"/>
      <c r="BG950" s="248"/>
      <c r="BH950" s="248"/>
      <c r="BI950" s="248"/>
      <c r="BJ950" s="248"/>
      <c r="BK950" s="248"/>
      <c r="BL950" s="248"/>
      <c r="BM950" s="248"/>
      <c r="BN950" s="248"/>
      <c r="BO950" s="248"/>
      <c r="BP950" s="248"/>
      <c r="BQ950" s="248"/>
      <c r="BR950" s="248"/>
      <c r="BS950" s="248"/>
      <c r="BT950" s="248"/>
      <c r="BU950" s="248"/>
      <c r="BV950" s="248"/>
      <c r="BW950" s="248"/>
      <c r="BX950" s="248"/>
      <c r="BY950" s="248"/>
    </row>
    <row r="951" spans="1:77" ht="12" customHeight="1" x14ac:dyDescent="0.25">
      <c r="A951" s="225"/>
      <c r="B951" s="225"/>
      <c r="C951" s="225"/>
      <c r="D951" s="381"/>
      <c r="E951" s="381"/>
      <c r="F951" s="381"/>
      <c r="G951" s="381"/>
      <c r="H951" s="381"/>
      <c r="I951" s="248"/>
      <c r="J951" s="248"/>
      <c r="K951" s="248"/>
      <c r="L951" s="248"/>
      <c r="M951" s="248"/>
      <c r="N951" s="248"/>
      <c r="O951" s="248"/>
      <c r="P951" s="248"/>
      <c r="Q951" s="248"/>
      <c r="R951" s="248"/>
      <c r="S951" s="248"/>
      <c r="T951" s="248"/>
      <c r="U951" s="248"/>
      <c r="V951" s="248"/>
      <c r="W951" s="248"/>
      <c r="X951" s="248"/>
      <c r="Y951" s="248"/>
      <c r="Z951" s="248"/>
      <c r="AA951" s="248"/>
      <c r="AB951" s="248"/>
      <c r="AC951" s="248"/>
      <c r="AD951" s="248"/>
      <c r="AE951" s="248"/>
      <c r="AF951" s="248"/>
      <c r="AG951" s="248"/>
      <c r="AH951" s="248"/>
      <c r="AI951" s="248"/>
      <c r="AJ951" s="248"/>
      <c r="AK951" s="248"/>
      <c r="AL951" s="248"/>
      <c r="AM951" s="248"/>
      <c r="AN951" s="248"/>
      <c r="AO951" s="248"/>
      <c r="AP951" s="248"/>
      <c r="AQ951" s="248"/>
      <c r="AR951" s="248"/>
      <c r="AS951" s="248"/>
      <c r="AT951" s="248"/>
      <c r="AU951" s="248"/>
      <c r="AV951" s="248"/>
      <c r="AW951" s="248"/>
      <c r="AX951" s="248"/>
      <c r="AY951" s="248"/>
      <c r="AZ951" s="248"/>
      <c r="BA951" s="248"/>
      <c r="BB951" s="248"/>
      <c r="BC951" s="248"/>
      <c r="BD951" s="248"/>
      <c r="BE951" s="248"/>
      <c r="BF951" s="248"/>
      <c r="BG951" s="248"/>
      <c r="BH951" s="248"/>
      <c r="BI951" s="248"/>
      <c r="BJ951" s="248"/>
      <c r="BK951" s="248"/>
      <c r="BL951" s="248"/>
      <c r="BM951" s="248"/>
      <c r="BN951" s="248"/>
      <c r="BO951" s="248"/>
      <c r="BP951" s="248"/>
      <c r="BQ951" s="248"/>
      <c r="BR951" s="248"/>
      <c r="BS951" s="248"/>
      <c r="BT951" s="248"/>
      <c r="BU951" s="248"/>
      <c r="BV951" s="248"/>
      <c r="BW951" s="248"/>
      <c r="BX951" s="248"/>
      <c r="BY951" s="248"/>
    </row>
    <row r="952" spans="1:77" ht="12" customHeight="1" x14ac:dyDescent="0.25">
      <c r="A952" s="225"/>
      <c r="B952" s="225"/>
      <c r="C952" s="225"/>
      <c r="D952" s="381"/>
      <c r="E952" s="381"/>
      <c r="F952" s="381"/>
      <c r="G952" s="381"/>
      <c r="H952" s="381"/>
      <c r="I952" s="248"/>
      <c r="J952" s="248"/>
      <c r="K952" s="248"/>
      <c r="L952" s="248"/>
      <c r="M952" s="248"/>
      <c r="N952" s="248"/>
      <c r="O952" s="248"/>
      <c r="P952" s="248"/>
      <c r="Q952" s="248"/>
      <c r="R952" s="248"/>
      <c r="S952" s="248"/>
      <c r="T952" s="248"/>
      <c r="U952" s="248"/>
      <c r="V952" s="248"/>
      <c r="W952" s="248"/>
      <c r="X952" s="248"/>
      <c r="Y952" s="248"/>
      <c r="Z952" s="248"/>
      <c r="AA952" s="248"/>
      <c r="AB952" s="248"/>
      <c r="AC952" s="248"/>
      <c r="AD952" s="248"/>
      <c r="AE952" s="248"/>
      <c r="AF952" s="248"/>
      <c r="AG952" s="248"/>
      <c r="AH952" s="248"/>
      <c r="AI952" s="248"/>
      <c r="AJ952" s="248"/>
      <c r="AK952" s="248"/>
      <c r="AL952" s="248"/>
      <c r="AM952" s="248"/>
      <c r="AN952" s="248"/>
      <c r="AO952" s="248"/>
      <c r="AP952" s="248"/>
      <c r="AQ952" s="248"/>
      <c r="AR952" s="248"/>
      <c r="AS952" s="248"/>
      <c r="AT952" s="248"/>
      <c r="AU952" s="248"/>
      <c r="AV952" s="248"/>
      <c r="AW952" s="248"/>
      <c r="AX952" s="248"/>
      <c r="AY952" s="248"/>
      <c r="AZ952" s="248"/>
      <c r="BA952" s="248"/>
      <c r="BB952" s="248"/>
      <c r="BC952" s="248"/>
      <c r="BD952" s="248"/>
      <c r="BE952" s="248"/>
      <c r="BF952" s="248"/>
      <c r="BG952" s="248"/>
      <c r="BH952" s="248"/>
      <c r="BI952" s="248"/>
      <c r="BJ952" s="248"/>
      <c r="BK952" s="248"/>
      <c r="BL952" s="248"/>
      <c r="BM952" s="248"/>
      <c r="BN952" s="248"/>
      <c r="BO952" s="248"/>
      <c r="BP952" s="248"/>
      <c r="BQ952" s="248"/>
      <c r="BR952" s="248"/>
      <c r="BS952" s="248"/>
      <c r="BT952" s="248"/>
      <c r="BU952" s="248"/>
      <c r="BV952" s="248"/>
      <c r="BW952" s="248"/>
      <c r="BX952" s="248"/>
      <c r="BY952" s="248"/>
    </row>
    <row r="953" spans="1:77" ht="12" customHeight="1" x14ac:dyDescent="0.25">
      <c r="A953" s="225"/>
      <c r="B953" s="225"/>
      <c r="C953" s="225"/>
      <c r="D953" s="381"/>
      <c r="E953" s="381"/>
      <c r="F953" s="381"/>
      <c r="G953" s="381"/>
      <c r="H953" s="381"/>
      <c r="I953" s="248"/>
      <c r="J953" s="248"/>
      <c r="K953" s="248"/>
      <c r="L953" s="248"/>
      <c r="M953" s="248"/>
      <c r="N953" s="248"/>
      <c r="O953" s="248"/>
      <c r="P953" s="248"/>
      <c r="Q953" s="248"/>
      <c r="R953" s="248"/>
      <c r="S953" s="248"/>
      <c r="T953" s="248"/>
      <c r="U953" s="248"/>
      <c r="V953" s="248"/>
      <c r="W953" s="248"/>
      <c r="X953" s="248"/>
      <c r="Y953" s="248"/>
      <c r="Z953" s="248"/>
      <c r="AA953" s="248"/>
      <c r="AB953" s="248"/>
      <c r="AC953" s="248"/>
      <c r="AD953" s="248"/>
      <c r="AE953" s="248"/>
      <c r="AF953" s="248"/>
      <c r="AG953" s="248"/>
      <c r="AH953" s="248"/>
      <c r="AI953" s="248"/>
      <c r="AJ953" s="248"/>
      <c r="AK953" s="248"/>
      <c r="AL953" s="248"/>
      <c r="AM953" s="248"/>
      <c r="AN953" s="248"/>
      <c r="AO953" s="248"/>
      <c r="AP953" s="248"/>
      <c r="AQ953" s="248"/>
      <c r="AR953" s="248"/>
      <c r="AS953" s="248"/>
      <c r="AT953" s="248"/>
      <c r="AU953" s="248"/>
      <c r="AV953" s="248"/>
      <c r="AW953" s="248"/>
      <c r="AX953" s="248"/>
      <c r="AY953" s="248"/>
      <c r="AZ953" s="248"/>
      <c r="BA953" s="248"/>
      <c r="BB953" s="248"/>
      <c r="BC953" s="248"/>
      <c r="BD953" s="248"/>
      <c r="BE953" s="248"/>
      <c r="BF953" s="248"/>
      <c r="BG953" s="248"/>
      <c r="BH953" s="248"/>
      <c r="BI953" s="248"/>
      <c r="BJ953" s="248"/>
      <c r="BK953" s="248"/>
      <c r="BL953" s="248"/>
      <c r="BM953" s="248"/>
      <c r="BN953" s="248"/>
      <c r="BO953" s="248"/>
      <c r="BP953" s="248"/>
      <c r="BQ953" s="248"/>
      <c r="BR953" s="248"/>
      <c r="BS953" s="248"/>
      <c r="BT953" s="248"/>
      <c r="BU953" s="248"/>
      <c r="BV953" s="248"/>
      <c r="BW953" s="248"/>
      <c r="BX953" s="248"/>
      <c r="BY953" s="248"/>
    </row>
    <row r="954" spans="1:77" ht="12" customHeight="1" x14ac:dyDescent="0.25">
      <c r="A954" s="225"/>
      <c r="B954" s="225"/>
      <c r="C954" s="225"/>
      <c r="D954" s="381"/>
      <c r="E954" s="381"/>
      <c r="F954" s="381"/>
      <c r="G954" s="381"/>
      <c r="H954" s="381"/>
      <c r="I954" s="248"/>
      <c r="J954" s="248"/>
      <c r="K954" s="248"/>
      <c r="L954" s="248"/>
      <c r="M954" s="248"/>
      <c r="N954" s="248"/>
      <c r="O954" s="248"/>
      <c r="P954" s="248"/>
      <c r="Q954" s="248"/>
      <c r="R954" s="248"/>
      <c r="S954" s="248"/>
      <c r="T954" s="248"/>
      <c r="U954" s="248"/>
      <c r="V954" s="248"/>
      <c r="W954" s="248"/>
      <c r="X954" s="248"/>
      <c r="Y954" s="248"/>
      <c r="Z954" s="248"/>
      <c r="AA954" s="248"/>
      <c r="AB954" s="248"/>
      <c r="AC954" s="248"/>
      <c r="AD954" s="248"/>
      <c r="AE954" s="248"/>
      <c r="AF954" s="248"/>
      <c r="AG954" s="248"/>
      <c r="AH954" s="248"/>
      <c r="AI954" s="248"/>
      <c r="AJ954" s="248"/>
      <c r="AK954" s="248"/>
      <c r="AL954" s="248"/>
      <c r="AM954" s="248"/>
      <c r="AN954" s="248"/>
      <c r="AO954" s="248"/>
      <c r="AP954" s="248"/>
      <c r="AQ954" s="248"/>
      <c r="AR954" s="248"/>
      <c r="AS954" s="248"/>
      <c r="AT954" s="248"/>
      <c r="AU954" s="248"/>
      <c r="AV954" s="248"/>
      <c r="AW954" s="248"/>
      <c r="AX954" s="248"/>
      <c r="AY954" s="248"/>
      <c r="AZ954" s="248"/>
      <c r="BA954" s="248"/>
      <c r="BB954" s="248"/>
      <c r="BC954" s="248"/>
      <c r="BD954" s="248"/>
      <c r="BE954" s="248"/>
      <c r="BF954" s="248"/>
      <c r="BG954" s="248"/>
      <c r="BH954" s="248"/>
      <c r="BI954" s="248"/>
      <c r="BJ954" s="248"/>
      <c r="BK954" s="248"/>
      <c r="BL954" s="248"/>
      <c r="BM954" s="248"/>
      <c r="BN954" s="248"/>
      <c r="BO954" s="248"/>
      <c r="BP954" s="248"/>
      <c r="BQ954" s="248"/>
      <c r="BR954" s="248"/>
      <c r="BS954" s="248"/>
      <c r="BT954" s="248"/>
      <c r="BU954" s="248"/>
      <c r="BV954" s="248"/>
      <c r="BW954" s="248"/>
      <c r="BX954" s="248"/>
      <c r="BY954" s="248"/>
    </row>
    <row r="955" spans="1:77" ht="12" customHeight="1" x14ac:dyDescent="0.25">
      <c r="A955" s="225"/>
      <c r="B955" s="225"/>
      <c r="C955" s="225"/>
      <c r="D955" s="381"/>
      <c r="E955" s="381"/>
      <c r="F955" s="381"/>
      <c r="G955" s="381"/>
      <c r="H955" s="381"/>
      <c r="I955" s="248"/>
      <c r="J955" s="248"/>
      <c r="K955" s="248"/>
      <c r="L955" s="248"/>
      <c r="M955" s="248"/>
      <c r="N955" s="248"/>
      <c r="O955" s="248"/>
      <c r="P955" s="248"/>
      <c r="Q955" s="248"/>
      <c r="R955" s="248"/>
      <c r="S955" s="248"/>
      <c r="T955" s="248"/>
      <c r="U955" s="248"/>
      <c r="V955" s="248"/>
      <c r="W955" s="248"/>
      <c r="X955" s="248"/>
      <c r="Y955" s="248"/>
      <c r="Z955" s="248"/>
      <c r="AA955" s="248"/>
      <c r="AB955" s="248"/>
      <c r="AC955" s="248"/>
      <c r="AD955" s="248"/>
      <c r="AE955" s="248"/>
      <c r="AF955" s="248"/>
      <c r="AG955" s="248"/>
      <c r="AH955" s="248"/>
      <c r="AI955" s="248"/>
      <c r="AJ955" s="248"/>
      <c r="AK955" s="248"/>
      <c r="AL955" s="248"/>
      <c r="AM955" s="248"/>
      <c r="AN955" s="248"/>
      <c r="AO955" s="248"/>
      <c r="AP955" s="248"/>
      <c r="AQ955" s="248"/>
      <c r="AR955" s="248"/>
      <c r="AS955" s="248"/>
      <c r="AT955" s="248"/>
      <c r="AU955" s="248"/>
      <c r="AV955" s="248"/>
      <c r="AW955" s="248"/>
      <c r="AX955" s="248"/>
      <c r="AY955" s="248"/>
      <c r="AZ955" s="248"/>
      <c r="BA955" s="248"/>
      <c r="BB955" s="248"/>
      <c r="BC955" s="248"/>
      <c r="BD955" s="248"/>
      <c r="BE955" s="248"/>
      <c r="BF955" s="248"/>
      <c r="BG955" s="248"/>
      <c r="BH955" s="248"/>
      <c r="BI955" s="248"/>
      <c r="BJ955" s="248"/>
      <c r="BK955" s="248"/>
      <c r="BL955" s="248"/>
      <c r="BM955" s="248"/>
      <c r="BN955" s="248"/>
      <c r="BO955" s="248"/>
      <c r="BP955" s="248"/>
      <c r="BQ955" s="248"/>
      <c r="BR955" s="248"/>
      <c r="BS955" s="248"/>
      <c r="BT955" s="248"/>
      <c r="BU955" s="248"/>
      <c r="BV955" s="248"/>
      <c r="BW955" s="248"/>
      <c r="BX955" s="248"/>
      <c r="BY955" s="248"/>
    </row>
    <row r="956" spans="1:77" ht="12" customHeight="1" x14ac:dyDescent="0.25">
      <c r="A956" s="225"/>
      <c r="B956" s="225"/>
      <c r="C956" s="225"/>
      <c r="D956" s="381"/>
      <c r="E956" s="381"/>
      <c r="F956" s="381"/>
      <c r="G956" s="381"/>
      <c r="H956" s="381"/>
      <c r="I956" s="248"/>
      <c r="J956" s="248"/>
      <c r="K956" s="248"/>
      <c r="L956" s="248"/>
      <c r="M956" s="248"/>
      <c r="N956" s="248"/>
      <c r="O956" s="248"/>
      <c r="P956" s="248"/>
      <c r="Q956" s="248"/>
      <c r="R956" s="248"/>
      <c r="S956" s="248"/>
      <c r="T956" s="248"/>
      <c r="U956" s="248"/>
      <c r="V956" s="248"/>
      <c r="W956" s="248"/>
      <c r="X956" s="248"/>
      <c r="Y956" s="248"/>
      <c r="Z956" s="248"/>
      <c r="AA956" s="248"/>
      <c r="AB956" s="248"/>
      <c r="AC956" s="248"/>
      <c r="AD956" s="248"/>
      <c r="AE956" s="248"/>
      <c r="AF956" s="248"/>
      <c r="AG956" s="248"/>
      <c r="AH956" s="248"/>
      <c r="AI956" s="248"/>
      <c r="AJ956" s="248"/>
      <c r="AK956" s="248"/>
      <c r="AL956" s="248"/>
      <c r="AM956" s="248"/>
      <c r="AN956" s="248"/>
      <c r="AO956" s="248"/>
      <c r="AP956" s="248"/>
      <c r="AQ956" s="248"/>
      <c r="AR956" s="248"/>
      <c r="AS956" s="248"/>
      <c r="AT956" s="248"/>
      <c r="AU956" s="248"/>
      <c r="AV956" s="248"/>
      <c r="AW956" s="248"/>
      <c r="AX956" s="248"/>
      <c r="AY956" s="248"/>
      <c r="AZ956" s="248"/>
      <c r="BA956" s="248"/>
      <c r="BB956" s="248"/>
      <c r="BC956" s="248"/>
      <c r="BD956" s="248"/>
      <c r="BE956" s="248"/>
      <c r="BF956" s="248"/>
      <c r="BG956" s="248"/>
      <c r="BH956" s="248"/>
      <c r="BI956" s="248"/>
      <c r="BJ956" s="248"/>
      <c r="BK956" s="248"/>
      <c r="BL956" s="248"/>
      <c r="BM956" s="248"/>
      <c r="BN956" s="248"/>
      <c r="BO956" s="248"/>
      <c r="BP956" s="248"/>
      <c r="BQ956" s="248"/>
      <c r="BR956" s="248"/>
      <c r="BS956" s="248"/>
      <c r="BT956" s="248"/>
      <c r="BU956" s="248"/>
      <c r="BV956" s="248"/>
      <c r="BW956" s="248"/>
      <c r="BX956" s="248"/>
      <c r="BY956" s="248"/>
    </row>
    <row r="957" spans="1:77" ht="12" customHeight="1" x14ac:dyDescent="0.25">
      <c r="A957" s="225"/>
      <c r="B957" s="225"/>
      <c r="C957" s="225"/>
      <c r="D957" s="381"/>
      <c r="E957" s="381"/>
      <c r="F957" s="381"/>
      <c r="G957" s="381"/>
      <c r="H957" s="381"/>
      <c r="I957" s="248"/>
      <c r="J957" s="248"/>
      <c r="K957" s="248"/>
      <c r="L957" s="248"/>
      <c r="M957" s="248"/>
      <c r="N957" s="248"/>
      <c r="O957" s="248"/>
      <c r="P957" s="248"/>
      <c r="Q957" s="248"/>
      <c r="R957" s="248"/>
      <c r="S957" s="248"/>
      <c r="T957" s="248"/>
      <c r="U957" s="248"/>
      <c r="V957" s="248"/>
      <c r="W957" s="248"/>
      <c r="X957" s="248"/>
      <c r="Y957" s="248"/>
      <c r="Z957" s="248"/>
      <c r="AA957" s="248"/>
      <c r="AB957" s="248"/>
      <c r="AC957" s="248"/>
      <c r="AD957" s="248"/>
      <c r="AE957" s="248"/>
      <c r="AF957" s="248"/>
      <c r="AG957" s="248"/>
      <c r="AH957" s="248"/>
      <c r="AI957" s="248"/>
      <c r="AJ957" s="248"/>
      <c r="AK957" s="248"/>
      <c r="AL957" s="248"/>
      <c r="AM957" s="248"/>
      <c r="AN957" s="248"/>
      <c r="AO957" s="248"/>
      <c r="AP957" s="248"/>
      <c r="AQ957" s="248"/>
      <c r="AR957" s="248"/>
      <c r="AS957" s="248"/>
      <c r="AT957" s="248"/>
      <c r="AU957" s="248"/>
      <c r="AV957" s="248"/>
      <c r="AW957" s="248"/>
      <c r="AX957" s="248"/>
      <c r="AY957" s="248"/>
      <c r="AZ957" s="248"/>
      <c r="BA957" s="248"/>
      <c r="BB957" s="248"/>
      <c r="BC957" s="248"/>
      <c r="BD957" s="248"/>
      <c r="BE957" s="248"/>
      <c r="BF957" s="248"/>
      <c r="BG957" s="248"/>
      <c r="BH957" s="248"/>
      <c r="BI957" s="248"/>
      <c r="BJ957" s="248"/>
      <c r="BK957" s="248"/>
      <c r="BL957" s="248"/>
      <c r="BM957" s="248"/>
      <c r="BN957" s="248"/>
      <c r="BO957" s="248"/>
      <c r="BP957" s="248"/>
      <c r="BQ957" s="248"/>
      <c r="BR957" s="248"/>
      <c r="BS957" s="248"/>
      <c r="BT957" s="248"/>
      <c r="BU957" s="248"/>
      <c r="BV957" s="248"/>
      <c r="BW957" s="248"/>
      <c r="BX957" s="248"/>
      <c r="BY957" s="248"/>
    </row>
    <row r="958" spans="1:77" ht="12" customHeight="1" x14ac:dyDescent="0.25">
      <c r="A958" s="225"/>
      <c r="B958" s="225"/>
      <c r="C958" s="225"/>
      <c r="D958" s="381"/>
      <c r="E958" s="381"/>
      <c r="F958" s="381"/>
      <c r="G958" s="381"/>
      <c r="H958" s="381"/>
      <c r="I958" s="248"/>
      <c r="J958" s="248"/>
      <c r="K958" s="248"/>
      <c r="L958" s="248"/>
      <c r="M958" s="248"/>
      <c r="N958" s="248"/>
      <c r="O958" s="248"/>
      <c r="P958" s="248"/>
      <c r="Q958" s="248"/>
      <c r="R958" s="248"/>
      <c r="S958" s="248"/>
      <c r="T958" s="248"/>
      <c r="U958" s="248"/>
      <c r="V958" s="248"/>
      <c r="W958" s="248"/>
      <c r="X958" s="248"/>
      <c r="Y958" s="248"/>
      <c r="Z958" s="248"/>
      <c r="AA958" s="248"/>
      <c r="AB958" s="248"/>
      <c r="AC958" s="248"/>
      <c r="AD958" s="248"/>
      <c r="AE958" s="248"/>
      <c r="AF958" s="248"/>
      <c r="AG958" s="248"/>
      <c r="AH958" s="248"/>
      <c r="AI958" s="248"/>
      <c r="AJ958" s="248"/>
      <c r="AK958" s="248"/>
      <c r="AL958" s="248"/>
      <c r="AM958" s="248"/>
      <c r="AN958" s="248"/>
      <c r="AO958" s="248"/>
      <c r="AP958" s="248"/>
      <c r="AQ958" s="248"/>
      <c r="AR958" s="248"/>
      <c r="AS958" s="248"/>
      <c r="AT958" s="248"/>
      <c r="AU958" s="248"/>
      <c r="AV958" s="248"/>
      <c r="AW958" s="248"/>
      <c r="AX958" s="248"/>
      <c r="AY958" s="248"/>
      <c r="AZ958" s="248"/>
      <c r="BA958" s="248"/>
      <c r="BB958" s="248"/>
      <c r="BC958" s="248"/>
      <c r="BD958" s="248"/>
      <c r="BE958" s="248"/>
      <c r="BF958" s="248"/>
      <c r="BG958" s="248"/>
      <c r="BH958" s="248"/>
      <c r="BI958" s="248"/>
      <c r="BJ958" s="248"/>
      <c r="BK958" s="248"/>
      <c r="BL958" s="248"/>
      <c r="BM958" s="248"/>
      <c r="BN958" s="248"/>
      <c r="BO958" s="248"/>
      <c r="BP958" s="248"/>
      <c r="BQ958" s="248"/>
      <c r="BR958" s="248"/>
      <c r="BS958" s="248"/>
      <c r="BT958" s="248"/>
      <c r="BU958" s="248"/>
      <c r="BV958" s="248"/>
      <c r="BW958" s="248"/>
      <c r="BX958" s="248"/>
      <c r="BY958" s="248"/>
    </row>
    <row r="959" spans="1:77" ht="12" customHeight="1" x14ac:dyDescent="0.25">
      <c r="A959" s="225"/>
      <c r="B959" s="225"/>
      <c r="C959" s="225"/>
      <c r="D959" s="381"/>
      <c r="E959" s="381"/>
      <c r="F959" s="381"/>
      <c r="G959" s="381"/>
      <c r="H959" s="381"/>
      <c r="I959" s="248"/>
      <c r="J959" s="248"/>
      <c r="K959" s="248"/>
      <c r="L959" s="248"/>
      <c r="M959" s="248"/>
      <c r="N959" s="248"/>
      <c r="O959" s="248"/>
      <c r="P959" s="248"/>
      <c r="Q959" s="248"/>
      <c r="R959" s="248"/>
      <c r="S959" s="248"/>
      <c r="T959" s="248"/>
      <c r="U959" s="248"/>
      <c r="V959" s="248"/>
      <c r="W959" s="248"/>
      <c r="X959" s="248"/>
      <c r="Y959" s="248"/>
      <c r="Z959" s="248"/>
      <c r="AA959" s="248"/>
      <c r="AB959" s="248"/>
      <c r="AC959" s="248"/>
      <c r="AD959" s="248"/>
      <c r="AE959" s="248"/>
      <c r="AF959" s="248"/>
      <c r="AG959" s="248"/>
      <c r="AH959" s="248"/>
      <c r="AI959" s="248"/>
      <c r="AJ959" s="248"/>
      <c r="AK959" s="248"/>
      <c r="AL959" s="248"/>
      <c r="AM959" s="248"/>
      <c r="AN959" s="248"/>
      <c r="AO959" s="248"/>
      <c r="AP959" s="248"/>
      <c r="AQ959" s="248"/>
      <c r="AR959" s="248"/>
      <c r="AS959" s="248"/>
      <c r="AT959" s="248"/>
      <c r="AU959" s="248"/>
      <c r="AV959" s="248"/>
      <c r="AW959" s="248"/>
      <c r="AX959" s="248"/>
      <c r="AY959" s="248"/>
      <c r="AZ959" s="248"/>
      <c r="BA959" s="248"/>
      <c r="BB959" s="248"/>
      <c r="BC959" s="248"/>
      <c r="BD959" s="248"/>
      <c r="BE959" s="248"/>
      <c r="BF959" s="248"/>
      <c r="BG959" s="248"/>
      <c r="BH959" s="248"/>
      <c r="BI959" s="248"/>
      <c r="BJ959" s="248"/>
      <c r="BK959" s="248"/>
      <c r="BL959" s="248"/>
      <c r="BM959" s="248"/>
      <c r="BN959" s="248"/>
      <c r="BO959" s="248"/>
      <c r="BP959" s="248"/>
      <c r="BQ959" s="248"/>
      <c r="BR959" s="248"/>
      <c r="BS959" s="248"/>
      <c r="BT959" s="248"/>
      <c r="BU959" s="248"/>
      <c r="BV959" s="248"/>
      <c r="BW959" s="248"/>
      <c r="BX959" s="248"/>
      <c r="BY959" s="248"/>
    </row>
    <row r="960" spans="1:77" ht="12" customHeight="1" x14ac:dyDescent="0.25">
      <c r="A960" s="225"/>
      <c r="B960" s="225"/>
      <c r="C960" s="225"/>
      <c r="D960" s="381"/>
      <c r="E960" s="381"/>
      <c r="F960" s="381"/>
      <c r="G960" s="381"/>
      <c r="H960" s="381"/>
      <c r="I960" s="248"/>
      <c r="J960" s="248"/>
      <c r="K960" s="248"/>
      <c r="L960" s="248"/>
      <c r="M960" s="248"/>
      <c r="N960" s="248"/>
      <c r="O960" s="248"/>
      <c r="P960" s="248"/>
      <c r="Q960" s="248"/>
      <c r="R960" s="248"/>
      <c r="S960" s="248"/>
      <c r="T960" s="248"/>
      <c r="U960" s="248"/>
      <c r="V960" s="248"/>
      <c r="W960" s="248"/>
      <c r="X960" s="248"/>
      <c r="Y960" s="248"/>
      <c r="Z960" s="248"/>
      <c r="AA960" s="248"/>
      <c r="AB960" s="248"/>
      <c r="AC960" s="248"/>
      <c r="AD960" s="248"/>
      <c r="AE960" s="248"/>
      <c r="AF960" s="248"/>
      <c r="AG960" s="248"/>
      <c r="AH960" s="248"/>
      <c r="AI960" s="248"/>
      <c r="AJ960" s="248"/>
      <c r="AK960" s="248"/>
      <c r="AL960" s="248"/>
      <c r="AM960" s="248"/>
      <c r="AN960" s="248"/>
      <c r="AO960" s="248"/>
      <c r="AP960" s="248"/>
      <c r="AQ960" s="248"/>
      <c r="AR960" s="248"/>
      <c r="AS960" s="248"/>
      <c r="AT960" s="248"/>
      <c r="AU960" s="248"/>
      <c r="AV960" s="248"/>
      <c r="AW960" s="248"/>
      <c r="AX960" s="248"/>
      <c r="AY960" s="248"/>
      <c r="AZ960" s="248"/>
      <c r="BA960" s="248"/>
      <c r="BB960" s="248"/>
      <c r="BC960" s="248"/>
      <c r="BD960" s="248"/>
      <c r="BE960" s="248"/>
      <c r="BF960" s="248"/>
      <c r="BG960" s="248"/>
      <c r="BH960" s="248"/>
      <c r="BI960" s="248"/>
      <c r="BJ960" s="248"/>
      <c r="BK960" s="248"/>
      <c r="BL960" s="248"/>
      <c r="BM960" s="248"/>
      <c r="BN960" s="248"/>
      <c r="BO960" s="248"/>
      <c r="BP960" s="248"/>
      <c r="BQ960" s="248"/>
      <c r="BR960" s="248"/>
      <c r="BS960" s="248"/>
      <c r="BT960" s="248"/>
      <c r="BU960" s="248"/>
      <c r="BV960" s="248"/>
      <c r="BW960" s="248"/>
      <c r="BX960" s="248"/>
      <c r="BY960" s="248"/>
    </row>
    <row r="961" spans="1:77" ht="12" customHeight="1" x14ac:dyDescent="0.25">
      <c r="A961" s="225"/>
      <c r="B961" s="225"/>
      <c r="C961" s="225"/>
      <c r="D961" s="381"/>
      <c r="E961" s="381"/>
      <c r="F961" s="381"/>
      <c r="G961" s="381"/>
      <c r="H961" s="381"/>
      <c r="I961" s="248"/>
      <c r="J961" s="248"/>
      <c r="K961" s="248"/>
      <c r="L961" s="248"/>
      <c r="M961" s="248"/>
      <c r="N961" s="248"/>
      <c r="O961" s="248"/>
      <c r="P961" s="248"/>
      <c r="Q961" s="248"/>
      <c r="R961" s="248"/>
      <c r="S961" s="248"/>
      <c r="T961" s="248"/>
      <c r="U961" s="248"/>
      <c r="V961" s="248"/>
      <c r="W961" s="248"/>
      <c r="X961" s="248"/>
      <c r="Y961" s="248"/>
      <c r="Z961" s="248"/>
      <c r="AA961" s="248"/>
      <c r="AB961" s="248"/>
      <c r="AC961" s="248"/>
      <c r="AD961" s="248"/>
      <c r="AE961" s="248"/>
      <c r="AF961" s="248"/>
      <c r="AG961" s="248"/>
      <c r="AH961" s="248"/>
      <c r="AI961" s="248"/>
      <c r="AJ961" s="248"/>
      <c r="AK961" s="248"/>
      <c r="AL961" s="248"/>
      <c r="AM961" s="248"/>
      <c r="AN961" s="248"/>
      <c r="AO961" s="248"/>
      <c r="AP961" s="248"/>
      <c r="AQ961" s="248"/>
      <c r="AR961" s="248"/>
      <c r="AS961" s="248"/>
      <c r="AT961" s="248"/>
      <c r="AU961" s="248"/>
      <c r="AV961" s="248"/>
      <c r="AW961" s="248"/>
      <c r="AX961" s="248"/>
      <c r="AY961" s="248"/>
      <c r="AZ961" s="248"/>
      <c r="BA961" s="248"/>
      <c r="BB961" s="248"/>
      <c r="BC961" s="248"/>
      <c r="BD961" s="248"/>
      <c r="BE961" s="248"/>
      <c r="BF961" s="248"/>
      <c r="BG961" s="248"/>
      <c r="BH961" s="248"/>
      <c r="BI961" s="248"/>
      <c r="BJ961" s="248"/>
      <c r="BK961" s="248"/>
      <c r="BL961" s="248"/>
      <c r="BM961" s="248"/>
      <c r="BN961" s="248"/>
      <c r="BO961" s="248"/>
      <c r="BP961" s="248"/>
      <c r="BQ961" s="248"/>
      <c r="BR961" s="248"/>
      <c r="BS961" s="248"/>
      <c r="BT961" s="248"/>
      <c r="BU961" s="248"/>
      <c r="BV961" s="248"/>
      <c r="BW961" s="248"/>
      <c r="BX961" s="248"/>
      <c r="BY961" s="248"/>
    </row>
    <row r="962" spans="1:77" ht="12" customHeight="1" x14ac:dyDescent="0.25">
      <c r="A962" s="225"/>
      <c r="B962" s="225"/>
      <c r="C962" s="225"/>
      <c r="D962" s="381"/>
      <c r="E962" s="381"/>
      <c r="F962" s="381"/>
      <c r="G962" s="381"/>
      <c r="H962" s="381"/>
      <c r="I962" s="248"/>
      <c r="J962" s="248"/>
      <c r="K962" s="248"/>
      <c r="L962" s="248"/>
      <c r="M962" s="248"/>
      <c r="N962" s="248"/>
      <c r="O962" s="248"/>
      <c r="P962" s="248"/>
      <c r="Q962" s="248"/>
      <c r="R962" s="248"/>
      <c r="S962" s="248"/>
      <c r="T962" s="248"/>
      <c r="U962" s="248"/>
      <c r="V962" s="248"/>
      <c r="W962" s="248"/>
      <c r="X962" s="248"/>
      <c r="Y962" s="248"/>
      <c r="Z962" s="248"/>
      <c r="AA962" s="248"/>
      <c r="AB962" s="248"/>
      <c r="AC962" s="248"/>
      <c r="AD962" s="248"/>
      <c r="AE962" s="248"/>
      <c r="AF962" s="248"/>
      <c r="AG962" s="248"/>
      <c r="AH962" s="248"/>
      <c r="AI962" s="248"/>
      <c r="AJ962" s="248"/>
      <c r="AK962" s="248"/>
      <c r="AL962" s="248"/>
      <c r="AM962" s="248"/>
      <c r="AN962" s="248"/>
      <c r="AO962" s="248"/>
      <c r="AP962" s="248"/>
      <c r="AQ962" s="248"/>
      <c r="AR962" s="248"/>
      <c r="AS962" s="248"/>
      <c r="AT962" s="248"/>
      <c r="AU962" s="248"/>
      <c r="AV962" s="248"/>
      <c r="AW962" s="248"/>
      <c r="AX962" s="248"/>
      <c r="AY962" s="248"/>
      <c r="AZ962" s="248"/>
      <c r="BA962" s="248"/>
      <c r="BB962" s="248"/>
      <c r="BC962" s="248"/>
      <c r="BD962" s="248"/>
      <c r="BE962" s="248"/>
      <c r="BF962" s="248"/>
      <c r="BG962" s="248"/>
      <c r="BH962" s="248"/>
      <c r="BI962" s="248"/>
      <c r="BJ962" s="248"/>
      <c r="BK962" s="248"/>
      <c r="BL962" s="248"/>
      <c r="BM962" s="248"/>
      <c r="BN962" s="248"/>
      <c r="BO962" s="248"/>
      <c r="BP962" s="248"/>
      <c r="BQ962" s="248"/>
      <c r="BR962" s="248"/>
      <c r="BS962" s="248"/>
      <c r="BT962" s="248"/>
      <c r="BU962" s="248"/>
      <c r="BV962" s="248"/>
      <c r="BW962" s="248"/>
      <c r="BX962" s="248"/>
      <c r="BY962" s="248"/>
    </row>
    <row r="963" spans="1:77" ht="12" customHeight="1" x14ac:dyDescent="0.25">
      <c r="A963" s="225"/>
      <c r="B963" s="225"/>
      <c r="C963" s="225"/>
      <c r="D963" s="381"/>
      <c r="E963" s="381"/>
      <c r="F963" s="381"/>
      <c r="G963" s="381"/>
      <c r="H963" s="381"/>
      <c r="I963" s="248"/>
      <c r="J963" s="248"/>
      <c r="K963" s="248"/>
      <c r="L963" s="248"/>
      <c r="M963" s="248"/>
      <c r="N963" s="248"/>
      <c r="O963" s="248"/>
      <c r="P963" s="248"/>
      <c r="Q963" s="248"/>
      <c r="R963" s="248"/>
      <c r="S963" s="248"/>
      <c r="T963" s="248"/>
      <c r="U963" s="248"/>
      <c r="V963" s="248"/>
      <c r="W963" s="248"/>
      <c r="X963" s="248"/>
      <c r="Y963" s="248"/>
      <c r="Z963" s="248"/>
      <c r="AA963" s="248"/>
      <c r="AB963" s="248"/>
      <c r="AC963" s="248"/>
      <c r="AD963" s="248"/>
      <c r="AE963" s="248"/>
      <c r="AF963" s="248"/>
      <c r="AG963" s="248"/>
      <c r="AH963" s="248"/>
      <c r="AI963" s="248"/>
      <c r="AJ963" s="248"/>
      <c r="AK963" s="248"/>
      <c r="AL963" s="248"/>
      <c r="AM963" s="248"/>
      <c r="AN963" s="248"/>
      <c r="AO963" s="248"/>
      <c r="AP963" s="248"/>
      <c r="AQ963" s="248"/>
      <c r="AR963" s="248"/>
      <c r="AS963" s="248"/>
      <c r="AT963" s="248"/>
      <c r="AU963" s="248"/>
      <c r="AV963" s="248"/>
      <c r="AW963" s="248"/>
      <c r="AX963" s="248"/>
      <c r="AY963" s="248"/>
      <c r="AZ963" s="248"/>
      <c r="BA963" s="248"/>
      <c r="BB963" s="248"/>
      <c r="BC963" s="248"/>
      <c r="BD963" s="248"/>
      <c r="BE963" s="248"/>
      <c r="BF963" s="248"/>
      <c r="BG963" s="248"/>
      <c r="BH963" s="248"/>
      <c r="BI963" s="248"/>
      <c r="BJ963" s="248"/>
      <c r="BK963" s="248"/>
      <c r="BL963" s="248"/>
      <c r="BM963" s="248"/>
      <c r="BN963" s="248"/>
      <c r="BO963" s="248"/>
      <c r="BP963" s="248"/>
      <c r="BQ963" s="248"/>
      <c r="BR963" s="248"/>
      <c r="BS963" s="248"/>
      <c r="BT963" s="248"/>
      <c r="BU963" s="248"/>
      <c r="BV963" s="248"/>
      <c r="BW963" s="248"/>
      <c r="BX963" s="248"/>
      <c r="BY963" s="248"/>
    </row>
    <row r="964" spans="1:77" ht="12" customHeight="1" x14ac:dyDescent="0.25">
      <c r="A964" s="225"/>
      <c r="B964" s="225"/>
      <c r="C964" s="225"/>
      <c r="D964" s="381"/>
      <c r="E964" s="381"/>
      <c r="F964" s="381"/>
      <c r="G964" s="381"/>
      <c r="H964" s="381"/>
      <c r="I964" s="248"/>
      <c r="J964" s="248"/>
      <c r="K964" s="248"/>
      <c r="L964" s="248"/>
      <c r="M964" s="248"/>
      <c r="N964" s="248"/>
      <c r="O964" s="248"/>
      <c r="P964" s="248"/>
      <c r="Q964" s="248"/>
      <c r="R964" s="248"/>
      <c r="S964" s="248"/>
      <c r="T964" s="248"/>
      <c r="U964" s="248"/>
      <c r="V964" s="248"/>
      <c r="W964" s="248"/>
      <c r="X964" s="248"/>
      <c r="Y964" s="248"/>
      <c r="Z964" s="248"/>
      <c r="AA964" s="248"/>
      <c r="AB964" s="248"/>
      <c r="AC964" s="248"/>
      <c r="AD964" s="248"/>
      <c r="AE964" s="248"/>
      <c r="AF964" s="248"/>
      <c r="AG964" s="248"/>
      <c r="AH964" s="248"/>
      <c r="AI964" s="248"/>
      <c r="AJ964" s="248"/>
      <c r="AK964" s="248"/>
      <c r="AL964" s="248"/>
      <c r="AM964" s="248"/>
      <c r="AN964" s="248"/>
      <c r="AO964" s="248"/>
      <c r="AP964" s="248"/>
      <c r="AQ964" s="248"/>
      <c r="AR964" s="248"/>
      <c r="AS964" s="248"/>
      <c r="AT964" s="248"/>
      <c r="AU964" s="248"/>
      <c r="AV964" s="248"/>
      <c r="AW964" s="248"/>
      <c r="AX964" s="248"/>
      <c r="AY964" s="248"/>
      <c r="AZ964" s="248"/>
      <c r="BA964" s="248"/>
      <c r="BB964" s="248"/>
      <c r="BC964" s="248"/>
      <c r="BD964" s="248"/>
      <c r="BE964" s="248"/>
      <c r="BF964" s="248"/>
      <c r="BG964" s="248"/>
      <c r="BH964" s="248"/>
      <c r="BI964" s="248"/>
      <c r="BJ964" s="248"/>
      <c r="BK964" s="248"/>
      <c r="BL964" s="248"/>
      <c r="BM964" s="248"/>
      <c r="BN964" s="248"/>
      <c r="BO964" s="248"/>
      <c r="BP964" s="248"/>
      <c r="BQ964" s="248"/>
      <c r="BR964" s="248"/>
      <c r="BS964" s="248"/>
      <c r="BT964" s="248"/>
      <c r="BU964" s="248"/>
      <c r="BV964" s="248"/>
      <c r="BW964" s="248"/>
      <c r="BX964" s="248"/>
      <c r="BY964" s="248"/>
    </row>
    <row r="965" spans="1:77" ht="12" customHeight="1" x14ac:dyDescent="0.25">
      <c r="A965" s="225"/>
      <c r="B965" s="225"/>
      <c r="C965" s="225"/>
      <c r="D965" s="381"/>
      <c r="E965" s="381"/>
      <c r="F965" s="381"/>
      <c r="G965" s="381"/>
      <c r="H965" s="381"/>
      <c r="I965" s="248"/>
      <c r="J965" s="248"/>
      <c r="K965" s="248"/>
      <c r="L965" s="248"/>
      <c r="M965" s="248"/>
      <c r="N965" s="248"/>
      <c r="O965" s="248"/>
      <c r="P965" s="248"/>
      <c r="Q965" s="248"/>
      <c r="R965" s="248"/>
      <c r="S965" s="248"/>
      <c r="T965" s="248"/>
      <c r="U965" s="248"/>
      <c r="V965" s="248"/>
      <c r="W965" s="248"/>
      <c r="X965" s="248"/>
      <c r="Y965" s="248"/>
      <c r="Z965" s="248"/>
      <c r="AA965" s="248"/>
      <c r="AB965" s="248"/>
      <c r="AC965" s="248"/>
      <c r="AD965" s="248"/>
      <c r="AE965" s="248"/>
      <c r="AF965" s="248"/>
      <c r="AG965" s="248"/>
      <c r="AH965" s="248"/>
      <c r="AI965" s="248"/>
      <c r="AJ965" s="248"/>
      <c r="AK965" s="248"/>
      <c r="AL965" s="248"/>
      <c r="AM965" s="248"/>
      <c r="AN965" s="248"/>
      <c r="AO965" s="248"/>
      <c r="AP965" s="248"/>
      <c r="AQ965" s="248"/>
      <c r="AR965" s="248"/>
      <c r="AS965" s="248"/>
      <c r="AT965" s="248"/>
      <c r="AU965" s="248"/>
      <c r="AV965" s="248"/>
      <c r="AW965" s="248"/>
      <c r="AX965" s="248"/>
      <c r="AY965" s="248"/>
      <c r="AZ965" s="248"/>
      <c r="BA965" s="248"/>
      <c r="BB965" s="248"/>
      <c r="BC965" s="248"/>
      <c r="BD965" s="248"/>
      <c r="BE965" s="248"/>
      <c r="BF965" s="248"/>
      <c r="BG965" s="248"/>
      <c r="BH965" s="248"/>
      <c r="BI965" s="248"/>
      <c r="BJ965" s="248"/>
      <c r="BK965" s="248"/>
      <c r="BL965" s="248"/>
      <c r="BM965" s="248"/>
      <c r="BN965" s="248"/>
      <c r="BO965" s="248"/>
      <c r="BP965" s="248"/>
      <c r="BQ965" s="248"/>
      <c r="BR965" s="248"/>
      <c r="BS965" s="248"/>
      <c r="BT965" s="248"/>
      <c r="BU965" s="248"/>
      <c r="BV965" s="248"/>
      <c r="BW965" s="248"/>
      <c r="BX965" s="248"/>
      <c r="BY965" s="248"/>
    </row>
    <row r="966" spans="1:77" ht="12" customHeight="1" x14ac:dyDescent="0.25">
      <c r="A966" s="225"/>
      <c r="B966" s="225"/>
      <c r="C966" s="225"/>
      <c r="D966" s="381"/>
      <c r="E966" s="381"/>
      <c r="F966" s="381"/>
      <c r="G966" s="381"/>
      <c r="H966" s="381"/>
      <c r="I966" s="248"/>
      <c r="J966" s="248"/>
      <c r="K966" s="248"/>
      <c r="L966" s="248"/>
      <c r="M966" s="248"/>
      <c r="N966" s="248"/>
      <c r="O966" s="248"/>
      <c r="P966" s="248"/>
      <c r="Q966" s="248"/>
      <c r="R966" s="248"/>
      <c r="S966" s="248"/>
      <c r="T966" s="248"/>
      <c r="U966" s="248"/>
      <c r="V966" s="248"/>
      <c r="W966" s="248"/>
      <c r="X966" s="248"/>
      <c r="Y966" s="248"/>
      <c r="Z966" s="248"/>
      <c r="AA966" s="248"/>
      <c r="AB966" s="248"/>
      <c r="AC966" s="248"/>
      <c r="AD966" s="248"/>
      <c r="AE966" s="248"/>
      <c r="AF966" s="248"/>
      <c r="AG966" s="248"/>
      <c r="AH966" s="248"/>
      <c r="AI966" s="248"/>
      <c r="AJ966" s="248"/>
      <c r="AK966" s="248"/>
      <c r="AL966" s="248"/>
      <c r="AM966" s="248"/>
      <c r="AN966" s="248"/>
      <c r="AO966" s="248"/>
      <c r="AP966" s="248"/>
      <c r="AQ966" s="248"/>
      <c r="AR966" s="248"/>
      <c r="AS966" s="248"/>
      <c r="AT966" s="248"/>
      <c r="AU966" s="248"/>
      <c r="AV966" s="248"/>
      <c r="AW966" s="248"/>
      <c r="AX966" s="248"/>
      <c r="AY966" s="248"/>
      <c r="AZ966" s="248"/>
      <c r="BA966" s="248"/>
      <c r="BB966" s="248"/>
      <c r="BC966" s="248"/>
      <c r="BD966" s="248"/>
      <c r="BE966" s="248"/>
      <c r="BF966" s="248"/>
      <c r="BG966" s="248"/>
      <c r="BH966" s="248"/>
      <c r="BI966" s="248"/>
      <c r="BJ966" s="248"/>
      <c r="BK966" s="248"/>
      <c r="BL966" s="248"/>
      <c r="BM966" s="248"/>
      <c r="BN966" s="248"/>
      <c r="BO966" s="248"/>
      <c r="BP966" s="248"/>
      <c r="BQ966" s="248"/>
      <c r="BR966" s="248"/>
      <c r="BS966" s="248"/>
      <c r="BT966" s="248"/>
      <c r="BU966" s="248"/>
      <c r="BV966" s="248"/>
      <c r="BW966" s="248"/>
      <c r="BX966" s="248"/>
      <c r="BY966" s="248"/>
    </row>
    <row r="967" spans="1:77" ht="12" customHeight="1" x14ac:dyDescent="0.25">
      <c r="A967" s="225"/>
      <c r="B967" s="225"/>
      <c r="C967" s="225"/>
      <c r="D967" s="381"/>
      <c r="E967" s="381"/>
      <c r="F967" s="381"/>
      <c r="G967" s="381"/>
      <c r="H967" s="381"/>
      <c r="I967" s="248"/>
      <c r="J967" s="248"/>
      <c r="K967" s="248"/>
      <c r="L967" s="248"/>
      <c r="M967" s="248"/>
      <c r="N967" s="248"/>
      <c r="O967" s="248"/>
      <c r="P967" s="248"/>
      <c r="Q967" s="248"/>
      <c r="R967" s="248"/>
      <c r="S967" s="248"/>
      <c r="T967" s="248"/>
      <c r="U967" s="248"/>
      <c r="V967" s="248"/>
      <c r="W967" s="248"/>
      <c r="X967" s="248"/>
      <c r="Y967" s="248"/>
      <c r="Z967" s="248"/>
      <c r="AA967" s="248"/>
      <c r="AB967" s="248"/>
      <c r="AC967" s="248"/>
      <c r="AD967" s="248"/>
      <c r="AE967" s="248"/>
      <c r="AF967" s="248"/>
      <c r="AG967" s="248"/>
      <c r="AH967" s="248"/>
      <c r="AI967" s="248"/>
      <c r="AJ967" s="248"/>
      <c r="AK967" s="248"/>
      <c r="AL967" s="248"/>
      <c r="AM967" s="248"/>
      <c r="AN967" s="248"/>
      <c r="AO967" s="248"/>
      <c r="AP967" s="248"/>
      <c r="AQ967" s="248"/>
      <c r="AR967" s="248"/>
      <c r="AS967" s="248"/>
      <c r="AT967" s="248"/>
      <c r="AU967" s="248"/>
      <c r="AV967" s="248"/>
      <c r="AW967" s="248"/>
      <c r="AX967" s="248"/>
      <c r="AY967" s="248"/>
      <c r="AZ967" s="248"/>
      <c r="BA967" s="248"/>
      <c r="BB967" s="248"/>
      <c r="BC967" s="248"/>
      <c r="BD967" s="248"/>
      <c r="BE967" s="248"/>
      <c r="BF967" s="248"/>
      <c r="BG967" s="248"/>
      <c r="BH967" s="248"/>
      <c r="BI967" s="248"/>
      <c r="BJ967" s="248"/>
      <c r="BK967" s="248"/>
      <c r="BL967" s="248"/>
      <c r="BM967" s="248"/>
      <c r="BN967" s="248"/>
      <c r="BO967" s="248"/>
      <c r="BP967" s="248"/>
      <c r="BQ967" s="248"/>
      <c r="BR967" s="248"/>
      <c r="BS967" s="248"/>
      <c r="BT967" s="248"/>
      <c r="BU967" s="248"/>
      <c r="BV967" s="248"/>
      <c r="BW967" s="248"/>
      <c r="BX967" s="248"/>
      <c r="BY967" s="248"/>
    </row>
    <row r="968" spans="1:77" ht="12" customHeight="1" x14ac:dyDescent="0.25">
      <c r="A968" s="225"/>
      <c r="B968" s="225"/>
      <c r="C968" s="225"/>
      <c r="D968" s="381"/>
      <c r="E968" s="381"/>
      <c r="F968" s="381"/>
      <c r="G968" s="381"/>
      <c r="H968" s="381"/>
      <c r="I968" s="248"/>
      <c r="J968" s="248"/>
      <c r="K968" s="248"/>
      <c r="L968" s="248"/>
      <c r="M968" s="248"/>
      <c r="N968" s="248"/>
      <c r="O968" s="248"/>
      <c r="P968" s="248"/>
      <c r="Q968" s="248"/>
      <c r="R968" s="248"/>
      <c r="S968" s="248"/>
      <c r="T968" s="248"/>
      <c r="U968" s="248"/>
      <c r="V968" s="248"/>
      <c r="W968" s="248"/>
      <c r="X968" s="248"/>
      <c r="Y968" s="248"/>
      <c r="Z968" s="248"/>
      <c r="AA968" s="248"/>
      <c r="AB968" s="248"/>
      <c r="AC968" s="248"/>
      <c r="AD968" s="248"/>
      <c r="AE968" s="248"/>
      <c r="AF968" s="248"/>
      <c r="AG968" s="248"/>
      <c r="AH968" s="248"/>
      <c r="AI968" s="248"/>
      <c r="AJ968" s="248"/>
      <c r="AK968" s="248"/>
      <c r="AL968" s="248"/>
      <c r="AM968" s="248"/>
      <c r="AN968" s="248"/>
      <c r="AO968" s="248"/>
      <c r="AP968" s="248"/>
      <c r="AQ968" s="248"/>
      <c r="AR968" s="248"/>
      <c r="AS968" s="248"/>
      <c r="AT968" s="248"/>
      <c r="AU968" s="248"/>
      <c r="AV968" s="248"/>
      <c r="AW968" s="248"/>
      <c r="AX968" s="248"/>
      <c r="AY968" s="248"/>
      <c r="AZ968" s="248"/>
      <c r="BA968" s="248"/>
      <c r="BB968" s="248"/>
      <c r="BC968" s="248"/>
      <c r="BD968" s="248"/>
      <c r="BE968" s="248"/>
      <c r="BF968" s="248"/>
      <c r="BG968" s="248"/>
      <c r="BH968" s="248"/>
      <c r="BI968" s="248"/>
      <c r="BJ968" s="248"/>
      <c r="BK968" s="248"/>
      <c r="BL968" s="248"/>
      <c r="BM968" s="248"/>
      <c r="BN968" s="248"/>
      <c r="BO968" s="248"/>
      <c r="BP968" s="248"/>
      <c r="BQ968" s="248"/>
      <c r="BR968" s="248"/>
      <c r="BS968" s="248"/>
      <c r="BT968" s="248"/>
      <c r="BU968" s="248"/>
      <c r="BV968" s="248"/>
      <c r="BW968" s="248"/>
      <c r="BX968" s="248"/>
      <c r="BY968" s="248"/>
    </row>
    <row r="969" spans="1:77" ht="12" customHeight="1" x14ac:dyDescent="0.25">
      <c r="A969" s="225"/>
      <c r="B969" s="225"/>
      <c r="C969" s="225"/>
      <c r="D969" s="381"/>
      <c r="E969" s="381"/>
      <c r="F969" s="381"/>
      <c r="G969" s="381"/>
      <c r="H969" s="381"/>
      <c r="I969" s="248"/>
      <c r="J969" s="248"/>
      <c r="K969" s="248"/>
      <c r="L969" s="248"/>
      <c r="M969" s="248"/>
      <c r="N969" s="248"/>
      <c r="O969" s="248"/>
      <c r="P969" s="248"/>
      <c r="Q969" s="248"/>
      <c r="R969" s="248"/>
      <c r="S969" s="248"/>
      <c r="T969" s="248"/>
      <c r="U969" s="248"/>
      <c r="V969" s="248"/>
      <c r="W969" s="248"/>
      <c r="X969" s="248"/>
      <c r="Y969" s="248"/>
      <c r="Z969" s="248"/>
      <c r="AA969" s="248"/>
      <c r="AB969" s="248"/>
      <c r="AC969" s="248"/>
      <c r="AD969" s="248"/>
      <c r="AE969" s="248"/>
      <c r="AF969" s="248"/>
      <c r="AG969" s="248"/>
      <c r="AH969" s="248"/>
      <c r="AI969" s="248"/>
      <c r="AJ969" s="248"/>
      <c r="AK969" s="248"/>
      <c r="AL969" s="248"/>
      <c r="AM969" s="248"/>
      <c r="AN969" s="248"/>
      <c r="AO969" s="248"/>
      <c r="AP969" s="248"/>
      <c r="AQ969" s="248"/>
      <c r="AR969" s="248"/>
      <c r="AS969" s="248"/>
      <c r="AT969" s="248"/>
      <c r="AU969" s="248"/>
      <c r="AV969" s="248"/>
      <c r="AW969" s="248"/>
      <c r="AX969" s="248"/>
      <c r="AY969" s="248"/>
      <c r="AZ969" s="248"/>
      <c r="BA969" s="248"/>
      <c r="BB969" s="248"/>
      <c r="BC969" s="248"/>
      <c r="BD969" s="248"/>
      <c r="BE969" s="248"/>
      <c r="BF969" s="248"/>
      <c r="BG969" s="248"/>
      <c r="BH969" s="248"/>
      <c r="BI969" s="248"/>
      <c r="BJ969" s="248"/>
      <c r="BK969" s="248"/>
      <c r="BL969" s="248"/>
      <c r="BM969" s="248"/>
      <c r="BN969" s="248"/>
      <c r="BO969" s="248"/>
      <c r="BP969" s="248"/>
      <c r="BQ969" s="248"/>
      <c r="BR969" s="248"/>
      <c r="BS969" s="248"/>
      <c r="BT969" s="248"/>
      <c r="BU969" s="248"/>
      <c r="BV969" s="248"/>
      <c r="BW969" s="248"/>
      <c r="BX969" s="248"/>
      <c r="BY969" s="248"/>
    </row>
    <row r="970" spans="1:77" ht="12" customHeight="1" x14ac:dyDescent="0.25">
      <c r="A970" s="225"/>
      <c r="B970" s="225"/>
      <c r="C970" s="225"/>
      <c r="D970" s="381"/>
      <c r="E970" s="381"/>
      <c r="F970" s="381"/>
      <c r="G970" s="381"/>
      <c r="H970" s="381"/>
      <c r="I970" s="248"/>
      <c r="J970" s="248"/>
      <c r="K970" s="248"/>
      <c r="L970" s="248"/>
      <c r="M970" s="248"/>
      <c r="N970" s="248"/>
      <c r="O970" s="248"/>
      <c r="P970" s="248"/>
      <c r="Q970" s="248"/>
      <c r="R970" s="248"/>
      <c r="S970" s="248"/>
      <c r="T970" s="248"/>
      <c r="U970" s="248"/>
      <c r="V970" s="248"/>
      <c r="W970" s="248"/>
      <c r="X970" s="248"/>
      <c r="Y970" s="248"/>
      <c r="Z970" s="248"/>
      <c r="AA970" s="248"/>
      <c r="AB970" s="248"/>
      <c r="AC970" s="248"/>
      <c r="AD970" s="248"/>
      <c r="AE970" s="248"/>
      <c r="AF970" s="248"/>
      <c r="AG970" s="248"/>
      <c r="AH970" s="248"/>
      <c r="AI970" s="248"/>
      <c r="AJ970" s="248"/>
      <c r="AK970" s="248"/>
      <c r="AL970" s="248"/>
      <c r="AM970" s="248"/>
      <c r="AN970" s="248"/>
      <c r="AO970" s="248"/>
      <c r="AP970" s="248"/>
      <c r="AQ970" s="248"/>
      <c r="AR970" s="248"/>
      <c r="AS970" s="248"/>
      <c r="AT970" s="248"/>
      <c r="AU970" s="248"/>
      <c r="AV970" s="248"/>
      <c r="AW970" s="248"/>
      <c r="AX970" s="248"/>
      <c r="AY970" s="248"/>
      <c r="AZ970" s="248"/>
      <c r="BA970" s="248"/>
      <c r="BB970" s="248"/>
      <c r="BC970" s="248"/>
      <c r="BD970" s="248"/>
      <c r="BE970" s="248"/>
      <c r="BF970" s="248"/>
      <c r="BG970" s="248"/>
      <c r="BH970" s="248"/>
      <c r="BI970" s="248"/>
      <c r="BJ970" s="248"/>
      <c r="BK970" s="248"/>
      <c r="BL970" s="248"/>
      <c r="BM970" s="248"/>
      <c r="BN970" s="248"/>
      <c r="BO970" s="248"/>
      <c r="BP970" s="248"/>
      <c r="BQ970" s="248"/>
      <c r="BR970" s="248"/>
      <c r="BS970" s="248"/>
      <c r="BT970" s="248"/>
      <c r="BU970" s="248"/>
      <c r="BV970" s="248"/>
      <c r="BW970" s="248"/>
      <c r="BX970" s="248"/>
      <c r="BY970" s="248"/>
    </row>
    <row r="971" spans="1:77" ht="12" customHeight="1" x14ac:dyDescent="0.25">
      <c r="A971" s="225"/>
      <c r="B971" s="225"/>
      <c r="C971" s="225"/>
      <c r="D971" s="381"/>
      <c r="E971" s="381"/>
      <c r="F971" s="381"/>
      <c r="G971" s="381"/>
      <c r="H971" s="381"/>
      <c r="I971" s="248"/>
      <c r="J971" s="248"/>
      <c r="K971" s="248"/>
      <c r="L971" s="248"/>
      <c r="M971" s="248"/>
      <c r="N971" s="248"/>
      <c r="O971" s="248"/>
      <c r="P971" s="248"/>
      <c r="Q971" s="248"/>
      <c r="R971" s="248"/>
      <c r="S971" s="248"/>
      <c r="T971" s="248"/>
      <c r="U971" s="248"/>
      <c r="V971" s="248"/>
      <c r="W971" s="248"/>
      <c r="X971" s="248"/>
      <c r="Y971" s="248"/>
      <c r="Z971" s="248"/>
      <c r="AA971" s="248"/>
      <c r="AB971" s="248"/>
      <c r="AC971" s="248"/>
      <c r="AD971" s="248"/>
      <c r="AE971" s="248"/>
      <c r="AF971" s="248"/>
      <c r="AG971" s="248"/>
      <c r="AH971" s="248"/>
      <c r="AI971" s="248"/>
      <c r="AJ971" s="248"/>
      <c r="AK971" s="248"/>
      <c r="AL971" s="248"/>
      <c r="AM971" s="248"/>
      <c r="AN971" s="248"/>
      <c r="AO971" s="248"/>
      <c r="AP971" s="248"/>
      <c r="AQ971" s="248"/>
      <c r="AR971" s="248"/>
      <c r="AS971" s="248"/>
      <c r="AT971" s="248"/>
      <c r="AU971" s="248"/>
      <c r="AV971" s="248"/>
      <c r="AW971" s="248"/>
      <c r="AX971" s="248"/>
      <c r="AY971" s="248"/>
      <c r="AZ971" s="248"/>
      <c r="BA971" s="248"/>
      <c r="BB971" s="248"/>
      <c r="BC971" s="248"/>
      <c r="BD971" s="248"/>
      <c r="BE971" s="248"/>
      <c r="BF971" s="248"/>
      <c r="BG971" s="248"/>
      <c r="BH971" s="248"/>
      <c r="BI971" s="248"/>
      <c r="BJ971" s="248"/>
      <c r="BK971" s="248"/>
      <c r="BL971" s="248"/>
      <c r="BM971" s="248"/>
      <c r="BN971" s="248"/>
      <c r="BO971" s="248"/>
      <c r="BP971" s="248"/>
      <c r="BQ971" s="248"/>
      <c r="BR971" s="248"/>
      <c r="BS971" s="248"/>
      <c r="BT971" s="248"/>
      <c r="BU971" s="248"/>
      <c r="BV971" s="248"/>
      <c r="BW971" s="248"/>
      <c r="BX971" s="248"/>
      <c r="BY971" s="248"/>
    </row>
    <row r="972" spans="1:77" ht="12" customHeight="1" x14ac:dyDescent="0.25">
      <c r="A972" s="225"/>
      <c r="B972" s="225"/>
      <c r="C972" s="225"/>
      <c r="D972" s="381"/>
      <c r="E972" s="381"/>
      <c r="F972" s="381"/>
      <c r="G972" s="381"/>
      <c r="H972" s="381"/>
      <c r="I972" s="248"/>
      <c r="J972" s="248"/>
      <c r="K972" s="248"/>
      <c r="L972" s="248"/>
      <c r="M972" s="248"/>
      <c r="N972" s="248"/>
      <c r="O972" s="248"/>
      <c r="P972" s="248"/>
      <c r="Q972" s="248"/>
      <c r="R972" s="248"/>
      <c r="S972" s="248"/>
      <c r="T972" s="248"/>
      <c r="U972" s="248"/>
      <c r="V972" s="248"/>
      <c r="W972" s="248"/>
      <c r="X972" s="248"/>
      <c r="Y972" s="248"/>
      <c r="Z972" s="248"/>
      <c r="AA972" s="248"/>
      <c r="AB972" s="248"/>
      <c r="AC972" s="248"/>
      <c r="AD972" s="248"/>
      <c r="AE972" s="248"/>
      <c r="AF972" s="248"/>
      <c r="AG972" s="248"/>
      <c r="AH972" s="248"/>
      <c r="AI972" s="248"/>
      <c r="AJ972" s="248"/>
      <c r="AK972" s="248"/>
      <c r="AL972" s="248"/>
      <c r="AM972" s="248"/>
      <c r="AN972" s="248"/>
      <c r="AO972" s="248"/>
      <c r="AP972" s="248"/>
      <c r="AQ972" s="248"/>
      <c r="AR972" s="248"/>
      <c r="AS972" s="248"/>
      <c r="AT972" s="248"/>
      <c r="AU972" s="248"/>
      <c r="AV972" s="248"/>
      <c r="AW972" s="248"/>
      <c r="AX972" s="248"/>
      <c r="AY972" s="248"/>
      <c r="AZ972" s="248"/>
      <c r="BA972" s="248"/>
      <c r="BB972" s="248"/>
      <c r="BC972" s="248"/>
      <c r="BD972" s="248"/>
      <c r="BE972" s="248"/>
      <c r="BF972" s="248"/>
      <c r="BG972" s="248"/>
      <c r="BH972" s="248"/>
      <c r="BI972" s="248"/>
      <c r="BJ972" s="248"/>
      <c r="BK972" s="248"/>
      <c r="BL972" s="248"/>
      <c r="BM972" s="248"/>
      <c r="BN972" s="248"/>
      <c r="BO972" s="248"/>
      <c r="BP972" s="248"/>
      <c r="BQ972" s="248"/>
      <c r="BR972" s="248"/>
      <c r="BS972" s="248"/>
      <c r="BT972" s="248"/>
      <c r="BU972" s="248"/>
      <c r="BV972" s="248"/>
      <c r="BW972" s="248"/>
      <c r="BX972" s="248"/>
      <c r="BY972" s="248"/>
    </row>
    <row r="973" spans="1:77" ht="12" customHeight="1" x14ac:dyDescent="0.25">
      <c r="A973" s="225"/>
      <c r="B973" s="225"/>
      <c r="C973" s="225"/>
      <c r="D973" s="381"/>
      <c r="E973" s="381"/>
      <c r="F973" s="381"/>
      <c r="G973" s="381"/>
      <c r="H973" s="381"/>
      <c r="I973" s="248"/>
      <c r="J973" s="248"/>
      <c r="K973" s="248"/>
      <c r="L973" s="248"/>
      <c r="M973" s="248"/>
      <c r="N973" s="248"/>
      <c r="O973" s="248"/>
      <c r="P973" s="248"/>
      <c r="Q973" s="248"/>
      <c r="R973" s="248"/>
      <c r="S973" s="248"/>
      <c r="T973" s="248"/>
      <c r="U973" s="248"/>
      <c r="V973" s="248"/>
      <c r="W973" s="248"/>
      <c r="X973" s="248"/>
      <c r="Y973" s="248"/>
      <c r="Z973" s="248"/>
      <c r="AA973" s="248"/>
      <c r="AB973" s="248"/>
      <c r="AC973" s="248"/>
      <c r="AD973" s="248"/>
      <c r="AE973" s="248"/>
      <c r="AF973" s="248"/>
      <c r="AG973" s="248"/>
      <c r="AH973" s="248"/>
      <c r="AI973" s="248"/>
      <c r="AJ973" s="248"/>
      <c r="AK973" s="248"/>
      <c r="AL973" s="248"/>
      <c r="AM973" s="248"/>
      <c r="AN973" s="248"/>
      <c r="AO973" s="248"/>
      <c r="AP973" s="248"/>
      <c r="AQ973" s="248"/>
      <c r="AR973" s="248"/>
      <c r="AS973" s="248"/>
      <c r="AT973" s="248"/>
      <c r="AU973" s="248"/>
      <c r="AV973" s="248"/>
      <c r="AW973" s="248"/>
      <c r="AX973" s="248"/>
      <c r="AY973" s="248"/>
      <c r="AZ973" s="248"/>
      <c r="BA973" s="248"/>
      <c r="BB973" s="248"/>
      <c r="BC973" s="248"/>
      <c r="BD973" s="248"/>
      <c r="BE973" s="248"/>
      <c r="BF973" s="248"/>
      <c r="BG973" s="248"/>
      <c r="BH973" s="248"/>
      <c r="BI973" s="248"/>
      <c r="BJ973" s="248"/>
      <c r="BK973" s="248"/>
      <c r="BL973" s="248"/>
      <c r="BM973" s="248"/>
      <c r="BN973" s="248"/>
      <c r="BO973" s="248"/>
      <c r="BP973" s="248"/>
      <c r="BQ973" s="248"/>
      <c r="BR973" s="248"/>
      <c r="BS973" s="248"/>
      <c r="BT973" s="248"/>
      <c r="BU973" s="248"/>
      <c r="BV973" s="248"/>
      <c r="BW973" s="248"/>
      <c r="BX973" s="248"/>
      <c r="BY973" s="248"/>
    </row>
    <row r="974" spans="1:77" ht="12" customHeight="1" x14ac:dyDescent="0.25">
      <c r="A974" s="225"/>
      <c r="B974" s="225"/>
      <c r="C974" s="225"/>
      <c r="D974" s="381"/>
      <c r="E974" s="381"/>
      <c r="F974" s="381"/>
      <c r="G974" s="381"/>
      <c r="H974" s="381"/>
      <c r="I974" s="248"/>
      <c r="J974" s="248"/>
      <c r="K974" s="248"/>
      <c r="L974" s="248"/>
      <c r="M974" s="248"/>
      <c r="N974" s="248"/>
      <c r="O974" s="248"/>
      <c r="P974" s="248"/>
      <c r="Q974" s="248"/>
      <c r="R974" s="248"/>
      <c r="S974" s="248"/>
      <c r="T974" s="248"/>
      <c r="U974" s="248"/>
      <c r="V974" s="248"/>
      <c r="W974" s="248"/>
      <c r="X974" s="248"/>
      <c r="Y974" s="248"/>
      <c r="Z974" s="248"/>
      <c r="AA974" s="248"/>
      <c r="AB974" s="248"/>
      <c r="AC974" s="248"/>
      <c r="AD974" s="248"/>
      <c r="AE974" s="248"/>
      <c r="AF974" s="248"/>
      <c r="AG974" s="248"/>
      <c r="AH974" s="248"/>
      <c r="AI974" s="248"/>
      <c r="AJ974" s="248"/>
      <c r="AK974" s="248"/>
      <c r="AL974" s="248"/>
      <c r="AM974" s="248"/>
      <c r="AN974" s="248"/>
      <c r="AO974" s="248"/>
      <c r="AP974" s="248"/>
      <c r="AQ974" s="248"/>
      <c r="AR974" s="248"/>
      <c r="AS974" s="248"/>
      <c r="AT974" s="248"/>
      <c r="AU974" s="248"/>
      <c r="AV974" s="248"/>
      <c r="AW974" s="248"/>
      <c r="AX974" s="248"/>
      <c r="AY974" s="248"/>
      <c r="AZ974" s="248"/>
      <c r="BA974" s="248"/>
      <c r="BB974" s="248"/>
      <c r="BC974" s="248"/>
      <c r="BD974" s="248"/>
      <c r="BE974" s="248"/>
      <c r="BF974" s="248"/>
      <c r="BG974" s="248"/>
      <c r="BH974" s="248"/>
      <c r="BI974" s="248"/>
      <c r="BJ974" s="248"/>
      <c r="BK974" s="248"/>
      <c r="BL974" s="248"/>
      <c r="BM974" s="248"/>
      <c r="BN974" s="248"/>
      <c r="BO974" s="248"/>
      <c r="BP974" s="248"/>
      <c r="BQ974" s="248"/>
      <c r="BR974" s="248"/>
      <c r="BS974" s="248"/>
      <c r="BT974" s="248"/>
      <c r="BU974" s="248"/>
      <c r="BV974" s="248"/>
      <c r="BW974" s="248"/>
      <c r="BX974" s="248"/>
      <c r="BY974" s="248"/>
    </row>
    <row r="975" spans="1:77" ht="12" customHeight="1" x14ac:dyDescent="0.25">
      <c r="A975" s="225"/>
      <c r="B975" s="225"/>
      <c r="C975" s="225"/>
      <c r="D975" s="381"/>
      <c r="E975" s="381"/>
      <c r="F975" s="381"/>
      <c r="G975" s="381"/>
      <c r="H975" s="381"/>
      <c r="I975" s="248"/>
      <c r="J975" s="248"/>
      <c r="K975" s="248"/>
      <c r="L975" s="248"/>
      <c r="M975" s="248"/>
      <c r="N975" s="248"/>
      <c r="O975" s="248"/>
      <c r="P975" s="248"/>
      <c r="Q975" s="248"/>
      <c r="R975" s="248"/>
      <c r="S975" s="248"/>
      <c r="T975" s="248"/>
      <c r="U975" s="248"/>
      <c r="V975" s="248"/>
      <c r="W975" s="248"/>
      <c r="X975" s="248"/>
      <c r="Y975" s="248"/>
      <c r="Z975" s="248"/>
      <c r="AA975" s="248"/>
      <c r="AB975" s="248"/>
      <c r="AC975" s="248"/>
      <c r="AD975" s="248"/>
      <c r="AE975" s="248"/>
      <c r="AF975" s="248"/>
      <c r="AG975" s="248"/>
      <c r="AH975" s="248"/>
      <c r="AI975" s="248"/>
      <c r="AJ975" s="248"/>
      <c r="AK975" s="248"/>
      <c r="AL975" s="248"/>
      <c r="AM975" s="248"/>
      <c r="AN975" s="248"/>
      <c r="AO975" s="248"/>
      <c r="AP975" s="248"/>
      <c r="AQ975" s="248"/>
      <c r="AR975" s="248"/>
      <c r="AS975" s="248"/>
      <c r="AT975" s="248"/>
      <c r="AU975" s="248"/>
      <c r="AV975" s="248"/>
      <c r="AW975" s="248"/>
      <c r="AX975" s="248"/>
      <c r="AY975" s="248"/>
      <c r="AZ975" s="248"/>
      <c r="BA975" s="248"/>
      <c r="BB975" s="248"/>
      <c r="BC975" s="248"/>
      <c r="BD975" s="248"/>
      <c r="BE975" s="248"/>
      <c r="BF975" s="248"/>
      <c r="BG975" s="248"/>
      <c r="BH975" s="248"/>
      <c r="BI975" s="248"/>
      <c r="BJ975" s="248"/>
      <c r="BK975" s="248"/>
      <c r="BL975" s="248"/>
      <c r="BM975" s="248"/>
      <c r="BN975" s="248"/>
      <c r="BO975" s="248"/>
      <c r="BP975" s="248"/>
      <c r="BQ975" s="248"/>
      <c r="BR975" s="248"/>
      <c r="BS975" s="248"/>
      <c r="BT975" s="248"/>
      <c r="BU975" s="248"/>
      <c r="BV975" s="248"/>
      <c r="BW975" s="248"/>
      <c r="BX975" s="248"/>
      <c r="BY975" s="248"/>
    </row>
    <row r="976" spans="1:77" ht="12" customHeight="1" x14ac:dyDescent="0.25">
      <c r="A976" s="225"/>
      <c r="B976" s="225"/>
      <c r="C976" s="225"/>
      <c r="D976" s="381"/>
      <c r="E976" s="381"/>
      <c r="F976" s="381"/>
      <c r="G976" s="381"/>
      <c r="H976" s="381"/>
      <c r="I976" s="248"/>
      <c r="J976" s="248"/>
      <c r="K976" s="248"/>
      <c r="L976" s="248"/>
      <c r="M976" s="248"/>
      <c r="N976" s="248"/>
      <c r="O976" s="248"/>
      <c r="P976" s="248"/>
      <c r="Q976" s="248"/>
      <c r="R976" s="248"/>
      <c r="S976" s="248"/>
      <c r="T976" s="248"/>
      <c r="U976" s="248"/>
      <c r="V976" s="248"/>
      <c r="W976" s="248"/>
      <c r="X976" s="248"/>
      <c r="Y976" s="248"/>
      <c r="Z976" s="248"/>
      <c r="AA976" s="248"/>
      <c r="AB976" s="248"/>
      <c r="AC976" s="248"/>
      <c r="AD976" s="248"/>
      <c r="AE976" s="248"/>
      <c r="AF976" s="248"/>
      <c r="AG976" s="248"/>
      <c r="AH976" s="248"/>
      <c r="AI976" s="248"/>
      <c r="AJ976" s="248"/>
      <c r="AK976" s="248"/>
      <c r="AL976" s="248"/>
      <c r="AM976" s="248"/>
      <c r="AN976" s="248"/>
      <c r="AO976" s="248"/>
      <c r="AP976" s="248"/>
      <c r="AQ976" s="248"/>
      <c r="AR976" s="248"/>
      <c r="AS976" s="248"/>
      <c r="AT976" s="248"/>
      <c r="AU976" s="248"/>
      <c r="AV976" s="248"/>
      <c r="AW976" s="248"/>
      <c r="AX976" s="248"/>
      <c r="AY976" s="248"/>
      <c r="AZ976" s="248"/>
      <c r="BA976" s="248"/>
      <c r="BB976" s="248"/>
      <c r="BC976" s="248"/>
      <c r="BD976" s="248"/>
      <c r="BE976" s="248"/>
      <c r="BF976" s="248"/>
      <c r="BG976" s="248"/>
      <c r="BH976" s="248"/>
      <c r="BI976" s="248"/>
      <c r="BJ976" s="248"/>
      <c r="BK976" s="248"/>
      <c r="BL976" s="248"/>
      <c r="BM976" s="248"/>
      <c r="BN976" s="248"/>
      <c r="BO976" s="248"/>
      <c r="BP976" s="248"/>
      <c r="BQ976" s="248"/>
      <c r="BR976" s="248"/>
      <c r="BS976" s="248"/>
      <c r="BT976" s="248"/>
      <c r="BU976" s="248"/>
      <c r="BV976" s="248"/>
      <c r="BW976" s="248"/>
      <c r="BX976" s="248"/>
      <c r="BY976" s="248"/>
    </row>
    <row r="977" spans="1:77" ht="12" customHeight="1" x14ac:dyDescent="0.25">
      <c r="A977" s="225"/>
      <c r="B977" s="225"/>
      <c r="C977" s="225"/>
      <c r="D977" s="381"/>
      <c r="E977" s="381"/>
      <c r="F977" s="381"/>
      <c r="G977" s="381"/>
      <c r="H977" s="381"/>
      <c r="I977" s="248"/>
      <c r="J977" s="248"/>
      <c r="K977" s="248"/>
      <c r="L977" s="248"/>
      <c r="M977" s="248"/>
      <c r="N977" s="248"/>
      <c r="O977" s="248"/>
      <c r="P977" s="248"/>
      <c r="Q977" s="248"/>
      <c r="R977" s="248"/>
      <c r="S977" s="248"/>
      <c r="T977" s="248"/>
      <c r="U977" s="248"/>
      <c r="V977" s="248"/>
      <c r="W977" s="248"/>
      <c r="X977" s="248"/>
      <c r="Y977" s="248"/>
      <c r="Z977" s="248"/>
      <c r="AA977" s="248"/>
      <c r="AB977" s="248"/>
      <c r="AC977" s="248"/>
      <c r="AD977" s="248"/>
      <c r="AE977" s="248"/>
      <c r="AF977" s="248"/>
      <c r="AG977" s="248"/>
      <c r="AH977" s="248"/>
      <c r="AI977" s="248"/>
      <c r="AJ977" s="248"/>
      <c r="AK977" s="248"/>
      <c r="AL977" s="248"/>
      <c r="AM977" s="248"/>
      <c r="AN977" s="248"/>
      <c r="AO977" s="248"/>
      <c r="AP977" s="248"/>
      <c r="AQ977" s="248"/>
      <c r="AR977" s="248"/>
      <c r="AS977" s="248"/>
      <c r="AT977" s="248"/>
      <c r="AU977" s="248"/>
      <c r="AV977" s="248"/>
      <c r="AW977" s="248"/>
      <c r="AX977" s="248"/>
      <c r="AY977" s="248"/>
      <c r="AZ977" s="248"/>
      <c r="BA977" s="248"/>
      <c r="BB977" s="248"/>
      <c r="BC977" s="248"/>
      <c r="BD977" s="248"/>
      <c r="BE977" s="248"/>
      <c r="BF977" s="248"/>
      <c r="BG977" s="248"/>
      <c r="BH977" s="248"/>
      <c r="BI977" s="248"/>
      <c r="BJ977" s="248"/>
      <c r="BK977" s="248"/>
      <c r="BL977" s="248"/>
      <c r="BM977" s="248"/>
      <c r="BN977" s="248"/>
      <c r="BO977" s="248"/>
      <c r="BP977" s="248"/>
      <c r="BQ977" s="248"/>
      <c r="BR977" s="248"/>
      <c r="BS977" s="248"/>
      <c r="BT977" s="248"/>
      <c r="BU977" s="248"/>
      <c r="BV977" s="248"/>
      <c r="BW977" s="248"/>
      <c r="BX977" s="248"/>
      <c r="BY977" s="248"/>
    </row>
    <row r="978" spans="1:77" ht="12" customHeight="1" x14ac:dyDescent="0.25">
      <c r="A978" s="225"/>
      <c r="B978" s="225"/>
      <c r="C978" s="225"/>
      <c r="D978" s="381"/>
      <c r="E978" s="381"/>
      <c r="F978" s="381"/>
      <c r="G978" s="381"/>
      <c r="H978" s="381"/>
      <c r="I978" s="248"/>
      <c r="J978" s="248"/>
      <c r="K978" s="248"/>
      <c r="L978" s="248"/>
      <c r="M978" s="248"/>
      <c r="N978" s="248"/>
      <c r="O978" s="248"/>
      <c r="P978" s="248"/>
      <c r="Q978" s="248"/>
      <c r="R978" s="248"/>
      <c r="S978" s="248"/>
      <c r="T978" s="248"/>
      <c r="U978" s="248"/>
      <c r="V978" s="248"/>
      <c r="W978" s="248"/>
      <c r="X978" s="248"/>
      <c r="Y978" s="248"/>
      <c r="Z978" s="248"/>
      <c r="AA978" s="248"/>
      <c r="AB978" s="248"/>
      <c r="AC978" s="248"/>
      <c r="AD978" s="248"/>
      <c r="AE978" s="248"/>
      <c r="AF978" s="248"/>
      <c r="AG978" s="248"/>
      <c r="AH978" s="248"/>
      <c r="AI978" s="248"/>
      <c r="AJ978" s="248"/>
      <c r="AK978" s="248"/>
      <c r="AL978" s="248"/>
      <c r="AM978" s="248"/>
      <c r="AN978" s="248"/>
      <c r="AO978" s="248"/>
      <c r="AP978" s="248"/>
      <c r="AQ978" s="248"/>
      <c r="AR978" s="248"/>
      <c r="AS978" s="248"/>
      <c r="AT978" s="248"/>
      <c r="AU978" s="248"/>
      <c r="AV978" s="248"/>
      <c r="AW978" s="248"/>
      <c r="AX978" s="248"/>
      <c r="AY978" s="248"/>
      <c r="AZ978" s="248"/>
      <c r="BA978" s="248"/>
      <c r="BB978" s="248"/>
      <c r="BC978" s="248"/>
      <c r="BD978" s="248"/>
      <c r="BE978" s="248"/>
      <c r="BF978" s="248"/>
      <c r="BG978" s="248"/>
      <c r="BH978" s="248"/>
      <c r="BI978" s="248"/>
      <c r="BJ978" s="248"/>
      <c r="BK978" s="248"/>
      <c r="BL978" s="248"/>
      <c r="BM978" s="248"/>
      <c r="BN978" s="248"/>
      <c r="BO978" s="248"/>
      <c r="BP978" s="248"/>
      <c r="BQ978" s="248"/>
      <c r="BR978" s="248"/>
      <c r="BS978" s="248"/>
      <c r="BT978" s="248"/>
      <c r="BU978" s="248"/>
      <c r="BV978" s="248"/>
      <c r="BW978" s="248"/>
      <c r="BX978" s="248"/>
      <c r="BY978" s="248"/>
    </row>
    <row r="979" spans="1:77" ht="12" customHeight="1" x14ac:dyDescent="0.25">
      <c r="A979" s="225"/>
      <c r="B979" s="225"/>
      <c r="C979" s="225"/>
      <c r="D979" s="381"/>
      <c r="E979" s="381"/>
      <c r="F979" s="381"/>
      <c r="G979" s="381"/>
      <c r="H979" s="381"/>
      <c r="I979" s="248"/>
      <c r="J979" s="248"/>
      <c r="K979" s="248"/>
      <c r="L979" s="248"/>
      <c r="M979" s="248"/>
      <c r="N979" s="248"/>
      <c r="O979" s="248"/>
      <c r="P979" s="248"/>
      <c r="Q979" s="248"/>
      <c r="R979" s="248"/>
      <c r="S979" s="248"/>
      <c r="T979" s="248"/>
      <c r="U979" s="248"/>
      <c r="V979" s="248"/>
      <c r="W979" s="248"/>
      <c r="X979" s="248"/>
      <c r="Y979" s="248"/>
      <c r="Z979" s="248"/>
      <c r="AA979" s="248"/>
      <c r="AB979" s="248"/>
      <c r="AC979" s="248"/>
      <c r="AD979" s="248"/>
      <c r="AE979" s="248"/>
      <c r="AF979" s="248"/>
      <c r="AG979" s="248"/>
      <c r="AH979" s="248"/>
      <c r="AI979" s="248"/>
      <c r="AJ979" s="248"/>
      <c r="AK979" s="248"/>
      <c r="AL979" s="248"/>
      <c r="AM979" s="248"/>
      <c r="AN979" s="248"/>
      <c r="AO979" s="248"/>
      <c r="AP979" s="248"/>
      <c r="AQ979" s="248"/>
      <c r="AR979" s="248"/>
      <c r="AS979" s="248"/>
      <c r="AT979" s="248"/>
      <c r="AU979" s="248"/>
      <c r="AV979" s="248"/>
      <c r="AW979" s="248"/>
      <c r="AX979" s="248"/>
      <c r="AY979" s="248"/>
      <c r="AZ979" s="248"/>
      <c r="BA979" s="248"/>
      <c r="BB979" s="248"/>
      <c r="BC979" s="248"/>
      <c r="BD979" s="248"/>
      <c r="BE979" s="248"/>
      <c r="BF979" s="248"/>
      <c r="BG979" s="248"/>
      <c r="BH979" s="248"/>
      <c r="BI979" s="248"/>
      <c r="BJ979" s="248"/>
      <c r="BK979" s="248"/>
      <c r="BL979" s="248"/>
      <c r="BM979" s="248"/>
      <c r="BN979" s="248"/>
      <c r="BO979" s="248"/>
      <c r="BP979" s="248"/>
      <c r="BQ979" s="248"/>
      <c r="BR979" s="248"/>
      <c r="BS979" s="248"/>
      <c r="BT979" s="248"/>
      <c r="BU979" s="248"/>
      <c r="BV979" s="248"/>
      <c r="BW979" s="248"/>
      <c r="BX979" s="248"/>
      <c r="BY979" s="248"/>
    </row>
    <row r="980" spans="1:77" ht="12" customHeight="1" x14ac:dyDescent="0.25">
      <c r="A980" s="225"/>
      <c r="B980" s="225"/>
      <c r="C980" s="225"/>
      <c r="D980" s="381"/>
      <c r="E980" s="381"/>
      <c r="F980" s="381"/>
      <c r="G980" s="381"/>
      <c r="H980" s="381"/>
      <c r="I980" s="248"/>
      <c r="J980" s="248"/>
      <c r="K980" s="248"/>
      <c r="L980" s="248"/>
      <c r="M980" s="248"/>
      <c r="N980" s="248"/>
      <c r="O980" s="248"/>
      <c r="P980" s="248"/>
      <c r="Q980" s="248"/>
      <c r="R980" s="248"/>
      <c r="S980" s="248"/>
      <c r="T980" s="248"/>
      <c r="U980" s="248"/>
      <c r="V980" s="248"/>
      <c r="W980" s="248"/>
      <c r="X980" s="248"/>
      <c r="Y980" s="248"/>
      <c r="Z980" s="248"/>
      <c r="AA980" s="248"/>
      <c r="AB980" s="248"/>
      <c r="AC980" s="248"/>
      <c r="AD980" s="248"/>
      <c r="AE980" s="248"/>
      <c r="AF980" s="248"/>
      <c r="AG980" s="248"/>
      <c r="AH980" s="248"/>
      <c r="AI980" s="248"/>
      <c r="AJ980" s="248"/>
      <c r="AK980" s="248"/>
      <c r="AL980" s="248"/>
      <c r="AM980" s="248"/>
      <c r="AN980" s="248"/>
      <c r="AO980" s="248"/>
      <c r="AP980" s="248"/>
      <c r="AQ980" s="248"/>
      <c r="AR980" s="248"/>
      <c r="AS980" s="248"/>
      <c r="AT980" s="248"/>
      <c r="AU980" s="248"/>
      <c r="AV980" s="248"/>
      <c r="AW980" s="248"/>
      <c r="AX980" s="248"/>
      <c r="AY980" s="248"/>
      <c r="AZ980" s="248"/>
      <c r="BA980" s="248"/>
      <c r="BB980" s="248"/>
      <c r="BC980" s="248"/>
      <c r="BD980" s="248"/>
      <c r="BE980" s="248"/>
      <c r="BF980" s="248"/>
      <c r="BG980" s="248"/>
      <c r="BH980" s="248"/>
      <c r="BI980" s="248"/>
      <c r="BJ980" s="248"/>
      <c r="BK980" s="248"/>
      <c r="BL980" s="248"/>
      <c r="BM980" s="248"/>
      <c r="BN980" s="248"/>
      <c r="BO980" s="248"/>
      <c r="BP980" s="248"/>
      <c r="BQ980" s="248"/>
      <c r="BR980" s="248"/>
      <c r="BS980" s="248"/>
      <c r="BT980" s="248"/>
      <c r="BU980" s="248"/>
      <c r="BV980" s="248"/>
      <c r="BW980" s="248"/>
      <c r="BX980" s="248"/>
      <c r="BY980" s="248"/>
    </row>
    <row r="981" spans="1:77" ht="12" customHeight="1" x14ac:dyDescent="0.25">
      <c r="A981" s="225"/>
      <c r="B981" s="225"/>
      <c r="C981" s="225"/>
      <c r="D981" s="381"/>
      <c r="E981" s="381"/>
      <c r="F981" s="381"/>
      <c r="G981" s="381"/>
      <c r="H981" s="381"/>
      <c r="I981" s="248"/>
      <c r="J981" s="248"/>
      <c r="K981" s="248"/>
      <c r="L981" s="248"/>
      <c r="M981" s="248"/>
      <c r="N981" s="248"/>
      <c r="O981" s="248"/>
      <c r="P981" s="248"/>
      <c r="Q981" s="248"/>
      <c r="R981" s="248"/>
      <c r="S981" s="248"/>
      <c r="T981" s="248"/>
      <c r="U981" s="248"/>
      <c r="V981" s="248"/>
      <c r="W981" s="248"/>
      <c r="X981" s="248"/>
      <c r="Y981" s="248"/>
      <c r="Z981" s="248"/>
      <c r="AA981" s="248"/>
      <c r="AB981" s="248"/>
      <c r="AC981" s="248"/>
      <c r="AD981" s="248"/>
      <c r="AE981" s="248"/>
      <c r="AF981" s="248"/>
      <c r="AG981" s="248"/>
      <c r="AH981" s="248"/>
      <c r="AI981" s="248"/>
      <c r="AJ981" s="248"/>
      <c r="AK981" s="248"/>
      <c r="AL981" s="248"/>
      <c r="AM981" s="248"/>
      <c r="AN981" s="248"/>
      <c r="AO981" s="248"/>
      <c r="AP981" s="248"/>
      <c r="AQ981" s="248"/>
      <c r="AR981" s="248"/>
      <c r="AS981" s="248"/>
      <c r="AT981" s="248"/>
      <c r="AU981" s="248"/>
      <c r="AV981" s="248"/>
      <c r="AW981" s="248"/>
      <c r="AX981" s="248"/>
      <c r="AY981" s="248"/>
      <c r="AZ981" s="248"/>
      <c r="BA981" s="248"/>
      <c r="BB981" s="248"/>
      <c r="BC981" s="248"/>
      <c r="BD981" s="248"/>
      <c r="BE981" s="248"/>
      <c r="BF981" s="248"/>
      <c r="BG981" s="248"/>
      <c r="BH981" s="248"/>
      <c r="BI981" s="248"/>
      <c r="BJ981" s="248"/>
      <c r="BK981" s="248"/>
      <c r="BL981" s="248"/>
      <c r="BM981" s="248"/>
      <c r="BN981" s="248"/>
      <c r="BO981" s="248"/>
      <c r="BP981" s="248"/>
      <c r="BQ981" s="248"/>
      <c r="BR981" s="248"/>
      <c r="BS981" s="248"/>
      <c r="BT981" s="248"/>
      <c r="BU981" s="248"/>
      <c r="BV981" s="248"/>
      <c r="BW981" s="248"/>
      <c r="BX981" s="248"/>
      <c r="BY981" s="248"/>
    </row>
    <row r="982" spans="1:77" ht="12" customHeight="1" x14ac:dyDescent="0.25">
      <c r="A982" s="225"/>
      <c r="B982" s="225"/>
      <c r="C982" s="225"/>
      <c r="D982" s="381"/>
      <c r="E982" s="381"/>
      <c r="F982" s="381"/>
      <c r="G982" s="381"/>
      <c r="H982" s="381"/>
      <c r="I982" s="248"/>
      <c r="J982" s="248"/>
      <c r="K982" s="248"/>
      <c r="L982" s="248"/>
      <c r="M982" s="248"/>
      <c r="N982" s="248"/>
      <c r="O982" s="248"/>
      <c r="P982" s="248"/>
      <c r="Q982" s="248"/>
      <c r="R982" s="248"/>
      <c r="S982" s="248"/>
      <c r="T982" s="248"/>
      <c r="U982" s="248"/>
      <c r="V982" s="248"/>
      <c r="W982" s="248"/>
      <c r="X982" s="248"/>
      <c r="Y982" s="248"/>
      <c r="Z982" s="248"/>
      <c r="AA982" s="248"/>
      <c r="AB982" s="248"/>
      <c r="AC982" s="248"/>
      <c r="AD982" s="248"/>
      <c r="AE982" s="248"/>
      <c r="AF982" s="248"/>
      <c r="AG982" s="248"/>
      <c r="AH982" s="248"/>
      <c r="AI982" s="248"/>
      <c r="AJ982" s="248"/>
      <c r="AK982" s="248"/>
      <c r="AL982" s="248"/>
      <c r="AM982" s="248"/>
      <c r="AN982" s="248"/>
      <c r="AO982" s="248"/>
      <c r="AP982" s="248"/>
      <c r="AQ982" s="248"/>
      <c r="AR982" s="248"/>
      <c r="AS982" s="248"/>
      <c r="AT982" s="248"/>
      <c r="AU982" s="248"/>
      <c r="AV982" s="248"/>
      <c r="AW982" s="248"/>
      <c r="AX982" s="248"/>
      <c r="AY982" s="248"/>
      <c r="AZ982" s="248"/>
      <c r="BA982" s="248"/>
      <c r="BB982" s="248"/>
      <c r="BC982" s="248"/>
      <c r="BD982" s="248"/>
      <c r="BE982" s="248"/>
      <c r="BF982" s="248"/>
      <c r="BG982" s="248"/>
      <c r="BH982" s="248"/>
      <c r="BI982" s="248"/>
      <c r="BJ982" s="248"/>
      <c r="BK982" s="248"/>
      <c r="BL982" s="248"/>
      <c r="BM982" s="248"/>
      <c r="BN982" s="248"/>
      <c r="BO982" s="248"/>
      <c r="BP982" s="248"/>
      <c r="BQ982" s="248"/>
      <c r="BR982" s="248"/>
      <c r="BS982" s="248"/>
      <c r="BT982" s="248"/>
      <c r="BU982" s="248"/>
      <c r="BV982" s="248"/>
      <c r="BW982" s="248"/>
      <c r="BX982" s="248"/>
      <c r="BY982" s="248"/>
    </row>
    <row r="983" spans="1:77" ht="12" customHeight="1" x14ac:dyDescent="0.25">
      <c r="A983" s="225"/>
      <c r="B983" s="225"/>
      <c r="C983" s="225"/>
      <c r="D983" s="381"/>
      <c r="E983" s="381"/>
      <c r="F983" s="381"/>
      <c r="G983" s="381"/>
      <c r="H983" s="381"/>
      <c r="I983" s="248"/>
      <c r="J983" s="248"/>
      <c r="K983" s="248"/>
      <c r="L983" s="248"/>
      <c r="M983" s="248"/>
      <c r="N983" s="248"/>
      <c r="O983" s="248"/>
      <c r="P983" s="248"/>
      <c r="Q983" s="248"/>
      <c r="R983" s="248"/>
      <c r="S983" s="248"/>
      <c r="T983" s="248"/>
      <c r="U983" s="248"/>
      <c r="V983" s="248"/>
      <c r="W983" s="248"/>
      <c r="X983" s="248"/>
      <c r="Y983" s="248"/>
      <c r="Z983" s="248"/>
      <c r="AA983" s="248"/>
      <c r="AB983" s="248"/>
      <c r="AC983" s="248"/>
      <c r="AD983" s="248"/>
      <c r="AE983" s="248"/>
      <c r="AF983" s="248"/>
      <c r="AG983" s="248"/>
      <c r="AH983" s="248"/>
      <c r="AI983" s="248"/>
      <c r="AJ983" s="248"/>
      <c r="AK983" s="248"/>
      <c r="AL983" s="248"/>
      <c r="AM983" s="248"/>
      <c r="AN983" s="248"/>
      <c r="AO983" s="248"/>
      <c r="AP983" s="248"/>
      <c r="AQ983" s="248"/>
      <c r="AR983" s="248"/>
      <c r="AS983" s="248"/>
      <c r="AT983" s="248"/>
      <c r="AU983" s="248"/>
      <c r="AV983" s="248"/>
      <c r="AW983" s="248"/>
      <c r="AX983" s="248"/>
      <c r="AY983" s="248"/>
      <c r="AZ983" s="248"/>
      <c r="BA983" s="248"/>
      <c r="BB983" s="248"/>
      <c r="BC983" s="248"/>
      <c r="BD983" s="248"/>
      <c r="BE983" s="248"/>
      <c r="BF983" s="248"/>
      <c r="BG983" s="248"/>
      <c r="BH983" s="248"/>
      <c r="BI983" s="248"/>
      <c r="BJ983" s="248"/>
      <c r="BK983" s="248"/>
      <c r="BL983" s="248"/>
      <c r="BM983" s="248"/>
      <c r="BN983" s="248"/>
      <c r="BO983" s="248"/>
      <c r="BP983" s="248"/>
      <c r="BQ983" s="248"/>
      <c r="BR983" s="248"/>
      <c r="BS983" s="248"/>
      <c r="BT983" s="248"/>
      <c r="BU983" s="248"/>
      <c r="BV983" s="248"/>
      <c r="BW983" s="248"/>
      <c r="BX983" s="248"/>
      <c r="BY983" s="248"/>
    </row>
    <row r="984" spans="1:77" ht="12" customHeight="1" x14ac:dyDescent="0.25">
      <c r="A984" s="225"/>
      <c r="B984" s="225"/>
      <c r="C984" s="225"/>
      <c r="D984" s="381"/>
      <c r="E984" s="381"/>
      <c r="F984" s="381"/>
      <c r="G984" s="381"/>
      <c r="H984" s="381"/>
      <c r="I984" s="248"/>
      <c r="J984" s="248"/>
      <c r="K984" s="248"/>
      <c r="L984" s="248"/>
      <c r="M984" s="248"/>
      <c r="N984" s="248"/>
      <c r="O984" s="248"/>
      <c r="P984" s="248"/>
      <c r="Q984" s="248"/>
      <c r="R984" s="248"/>
      <c r="S984" s="248"/>
      <c r="T984" s="248"/>
      <c r="U984" s="248"/>
      <c r="V984" s="248"/>
      <c r="W984" s="248"/>
      <c r="X984" s="248"/>
      <c r="Y984" s="248"/>
      <c r="Z984" s="248"/>
      <c r="AA984" s="248"/>
      <c r="AB984" s="248"/>
      <c r="AC984" s="248"/>
      <c r="AD984" s="248"/>
      <c r="AE984" s="248"/>
      <c r="AF984" s="248"/>
      <c r="AG984" s="248"/>
      <c r="AH984" s="248"/>
      <c r="AI984" s="248"/>
      <c r="AJ984" s="248"/>
      <c r="AK984" s="248"/>
      <c r="AL984" s="248"/>
      <c r="AM984" s="248"/>
      <c r="AN984" s="248"/>
      <c r="AO984" s="248"/>
      <c r="AP984" s="248"/>
      <c r="AQ984" s="248"/>
      <c r="AR984" s="248"/>
      <c r="AS984" s="248"/>
      <c r="AT984" s="248"/>
      <c r="AU984" s="248"/>
      <c r="AV984" s="248"/>
      <c r="AW984" s="248"/>
      <c r="AX984" s="248"/>
      <c r="AY984" s="248"/>
      <c r="AZ984" s="248"/>
      <c r="BA984" s="248"/>
      <c r="BB984" s="248"/>
      <c r="BC984" s="248"/>
      <c r="BD984" s="248"/>
      <c r="BE984" s="248"/>
      <c r="BF984" s="248"/>
      <c r="BG984" s="248"/>
      <c r="BH984" s="248"/>
      <c r="BI984" s="248"/>
      <c r="BJ984" s="248"/>
      <c r="BK984" s="248"/>
      <c r="BL984" s="248"/>
      <c r="BM984" s="248"/>
      <c r="BN984" s="248"/>
      <c r="BO984" s="248"/>
      <c r="BP984" s="248"/>
      <c r="BQ984" s="248"/>
      <c r="BR984" s="248"/>
      <c r="BS984" s="248"/>
      <c r="BT984" s="248"/>
      <c r="BU984" s="248"/>
      <c r="BV984" s="248"/>
      <c r="BW984" s="248"/>
      <c r="BX984" s="248"/>
      <c r="BY984" s="248"/>
    </row>
    <row r="985" spans="1:77" ht="12" customHeight="1" x14ac:dyDescent="0.25">
      <c r="A985" s="225"/>
      <c r="B985" s="225"/>
      <c r="C985" s="225"/>
      <c r="D985" s="381"/>
      <c r="E985" s="381"/>
      <c r="F985" s="381"/>
      <c r="G985" s="381"/>
      <c r="H985" s="381"/>
      <c r="I985" s="248"/>
      <c r="J985" s="248"/>
      <c r="K985" s="248"/>
      <c r="L985" s="248"/>
      <c r="M985" s="248"/>
      <c r="N985" s="248"/>
      <c r="O985" s="248"/>
      <c r="P985" s="248"/>
      <c r="Q985" s="248"/>
      <c r="R985" s="248"/>
      <c r="S985" s="248"/>
      <c r="T985" s="248"/>
      <c r="U985" s="248"/>
      <c r="V985" s="248"/>
      <c r="W985" s="248"/>
      <c r="X985" s="248"/>
      <c r="Y985" s="248"/>
      <c r="Z985" s="248"/>
      <c r="AA985" s="248"/>
      <c r="AB985" s="248"/>
      <c r="AC985" s="248"/>
      <c r="AD985" s="248"/>
      <c r="AE985" s="248"/>
      <c r="AF985" s="248"/>
      <c r="AG985" s="248"/>
      <c r="AH985" s="248"/>
      <c r="AI985" s="248"/>
      <c r="AJ985" s="248"/>
      <c r="AK985" s="248"/>
      <c r="AL985" s="248"/>
      <c r="AM985" s="248"/>
      <c r="AN985" s="248"/>
      <c r="AO985" s="248"/>
      <c r="AP985" s="248"/>
      <c r="AQ985" s="248"/>
      <c r="AR985" s="248"/>
      <c r="AS985" s="248"/>
      <c r="AT985" s="248"/>
      <c r="AU985" s="248"/>
      <c r="AV985" s="248"/>
      <c r="AW985" s="248"/>
      <c r="AX985" s="248"/>
      <c r="AY985" s="248"/>
      <c r="AZ985" s="248"/>
      <c r="BA985" s="248"/>
      <c r="BB985" s="248"/>
      <c r="BC985" s="248"/>
      <c r="BD985" s="248"/>
      <c r="BE985" s="248"/>
      <c r="BF985" s="248"/>
      <c r="BG985" s="248"/>
      <c r="BH985" s="248"/>
      <c r="BI985" s="248"/>
      <c r="BJ985" s="248"/>
      <c r="BK985" s="248"/>
      <c r="BL985" s="248"/>
      <c r="BM985" s="248"/>
      <c r="BN985" s="248"/>
      <c r="BO985" s="248"/>
      <c r="BP985" s="248"/>
      <c r="BQ985" s="248"/>
      <c r="BR985" s="248"/>
      <c r="BS985" s="248"/>
      <c r="BT985" s="248"/>
      <c r="BU985" s="248"/>
      <c r="BV985" s="248"/>
      <c r="BW985" s="248"/>
      <c r="BX985" s="248"/>
      <c r="BY985" s="248"/>
    </row>
    <row r="986" spans="1:77" ht="12" customHeight="1" x14ac:dyDescent="0.25">
      <c r="A986" s="225"/>
      <c r="B986" s="225"/>
      <c r="C986" s="225"/>
      <c r="D986" s="381"/>
      <c r="E986" s="381"/>
      <c r="F986" s="381"/>
      <c r="G986" s="381"/>
      <c r="H986" s="381"/>
      <c r="I986" s="248"/>
      <c r="J986" s="248"/>
      <c r="K986" s="248"/>
      <c r="L986" s="248"/>
      <c r="M986" s="248"/>
      <c r="N986" s="248"/>
      <c r="O986" s="248"/>
      <c r="P986" s="248"/>
      <c r="Q986" s="248"/>
      <c r="R986" s="248"/>
      <c r="S986" s="248"/>
      <c r="T986" s="248"/>
      <c r="U986" s="248"/>
      <c r="V986" s="248"/>
      <c r="W986" s="248"/>
      <c r="X986" s="248"/>
      <c r="Y986" s="248"/>
      <c r="Z986" s="248"/>
      <c r="AA986" s="248"/>
      <c r="AB986" s="248"/>
      <c r="AC986" s="248"/>
      <c r="AD986" s="248"/>
      <c r="AE986" s="248"/>
      <c r="AF986" s="248"/>
      <c r="AG986" s="248"/>
      <c r="AH986" s="248"/>
      <c r="AI986" s="248"/>
      <c r="AJ986" s="248"/>
      <c r="AK986" s="248"/>
      <c r="AL986" s="248"/>
      <c r="AM986" s="248"/>
      <c r="AN986" s="248"/>
      <c r="AO986" s="248"/>
      <c r="AP986" s="248"/>
      <c r="AQ986" s="248"/>
      <c r="AR986" s="248"/>
      <c r="AS986" s="248"/>
      <c r="AT986" s="248"/>
      <c r="AU986" s="248"/>
      <c r="AV986" s="248"/>
      <c r="AW986" s="248"/>
      <c r="AX986" s="248"/>
      <c r="AY986" s="248"/>
      <c r="AZ986" s="248"/>
      <c r="BA986" s="248"/>
      <c r="BB986" s="248"/>
      <c r="BC986" s="248"/>
      <c r="BD986" s="248"/>
      <c r="BE986" s="248"/>
      <c r="BF986" s="248"/>
      <c r="BG986" s="248"/>
      <c r="BH986" s="248"/>
      <c r="BI986" s="248"/>
      <c r="BJ986" s="248"/>
      <c r="BK986" s="248"/>
      <c r="BL986" s="248"/>
      <c r="BM986" s="248"/>
      <c r="BN986" s="248"/>
      <c r="BO986" s="248"/>
      <c r="BP986" s="248"/>
      <c r="BQ986" s="248"/>
      <c r="BR986" s="248"/>
      <c r="BS986" s="248"/>
      <c r="BT986" s="248"/>
      <c r="BU986" s="248"/>
      <c r="BV986" s="248"/>
      <c r="BW986" s="248"/>
      <c r="BX986" s="248"/>
      <c r="BY986" s="248"/>
    </row>
    <row r="987" spans="1:77" ht="12" customHeight="1" x14ac:dyDescent="0.25">
      <c r="A987" s="225"/>
      <c r="B987" s="225"/>
      <c r="C987" s="225"/>
      <c r="D987" s="381"/>
      <c r="E987" s="381"/>
      <c r="F987" s="381"/>
      <c r="G987" s="381"/>
      <c r="H987" s="381"/>
      <c r="I987" s="248"/>
      <c r="J987" s="248"/>
      <c r="K987" s="248"/>
      <c r="L987" s="248"/>
      <c r="M987" s="248"/>
      <c r="N987" s="248"/>
      <c r="O987" s="248"/>
      <c r="P987" s="248"/>
      <c r="Q987" s="248"/>
      <c r="R987" s="248"/>
      <c r="S987" s="248"/>
      <c r="T987" s="248"/>
      <c r="U987" s="248"/>
      <c r="V987" s="248"/>
      <c r="W987" s="248"/>
      <c r="X987" s="248"/>
      <c r="Y987" s="248"/>
      <c r="Z987" s="248"/>
      <c r="AA987" s="248"/>
      <c r="AB987" s="248"/>
      <c r="AC987" s="248"/>
      <c r="AD987" s="248"/>
      <c r="AE987" s="248"/>
      <c r="AF987" s="248"/>
      <c r="AG987" s="248"/>
      <c r="AH987" s="248"/>
      <c r="AI987" s="248"/>
      <c r="AJ987" s="248"/>
      <c r="AK987" s="248"/>
      <c r="AL987" s="248"/>
      <c r="AM987" s="248"/>
      <c r="AN987" s="248"/>
      <c r="AO987" s="248"/>
      <c r="AP987" s="248"/>
      <c r="AQ987" s="248"/>
      <c r="AR987" s="248"/>
      <c r="AS987" s="248"/>
      <c r="AT987" s="248"/>
      <c r="AU987" s="248"/>
      <c r="AV987" s="248"/>
      <c r="AW987" s="248"/>
      <c r="AX987" s="248"/>
      <c r="AY987" s="248"/>
      <c r="AZ987" s="248"/>
      <c r="BA987" s="248"/>
      <c r="BB987" s="248"/>
      <c r="BC987" s="248"/>
      <c r="BD987" s="248"/>
      <c r="BE987" s="248"/>
      <c r="BF987" s="248"/>
      <c r="BG987" s="248"/>
      <c r="BH987" s="248"/>
      <c r="BI987" s="248"/>
      <c r="BJ987" s="248"/>
      <c r="BK987" s="248"/>
      <c r="BL987" s="248"/>
      <c r="BM987" s="248"/>
      <c r="BN987" s="248"/>
      <c r="BO987" s="248"/>
      <c r="BP987" s="248"/>
      <c r="BQ987" s="248"/>
      <c r="BR987" s="248"/>
      <c r="BS987" s="248"/>
      <c r="BT987" s="248"/>
      <c r="BU987" s="248"/>
      <c r="BV987" s="248"/>
      <c r="BW987" s="248"/>
      <c r="BX987" s="248"/>
      <c r="BY987" s="248"/>
    </row>
    <row r="988" spans="1:77" ht="12" customHeight="1" x14ac:dyDescent="0.25">
      <c r="A988" s="225"/>
      <c r="B988" s="225"/>
      <c r="C988" s="225"/>
      <c r="D988" s="381"/>
      <c r="E988" s="381"/>
      <c r="F988" s="381"/>
      <c r="G988" s="381"/>
      <c r="H988" s="381"/>
      <c r="I988" s="248"/>
      <c r="J988" s="248"/>
      <c r="K988" s="248"/>
      <c r="L988" s="248"/>
      <c r="M988" s="248"/>
      <c r="N988" s="248"/>
      <c r="O988" s="248"/>
      <c r="P988" s="248"/>
      <c r="Q988" s="248"/>
      <c r="R988" s="248"/>
      <c r="S988" s="248"/>
      <c r="T988" s="248"/>
      <c r="U988" s="248"/>
      <c r="V988" s="248"/>
      <c r="W988" s="248"/>
      <c r="X988" s="248"/>
      <c r="Y988" s="248"/>
      <c r="Z988" s="248"/>
      <c r="AA988" s="248"/>
      <c r="AB988" s="248"/>
      <c r="AC988" s="248"/>
      <c r="AD988" s="248"/>
      <c r="AE988" s="248"/>
      <c r="AF988" s="248"/>
      <c r="AG988" s="248"/>
      <c r="AH988" s="248"/>
      <c r="AI988" s="248"/>
      <c r="AJ988" s="248"/>
      <c r="AK988" s="248"/>
      <c r="AL988" s="248"/>
      <c r="AM988" s="248"/>
      <c r="AN988" s="248"/>
      <c r="AO988" s="248"/>
      <c r="AP988" s="248"/>
      <c r="AQ988" s="248"/>
      <c r="AR988" s="248"/>
      <c r="AS988" s="248"/>
      <c r="AT988" s="248"/>
      <c r="AU988" s="248"/>
      <c r="AV988" s="248"/>
      <c r="AW988" s="248"/>
      <c r="AX988" s="248"/>
      <c r="AY988" s="248"/>
      <c r="AZ988" s="248"/>
      <c r="BA988" s="248"/>
      <c r="BB988" s="248"/>
      <c r="BC988" s="248"/>
      <c r="BD988" s="248"/>
      <c r="BE988" s="248"/>
      <c r="BF988" s="248"/>
      <c r="BG988" s="248"/>
      <c r="BH988" s="248"/>
      <c r="BI988" s="248"/>
      <c r="BJ988" s="248"/>
      <c r="BK988" s="248"/>
      <c r="BL988" s="248"/>
      <c r="BM988" s="248"/>
      <c r="BN988" s="248"/>
      <c r="BO988" s="248"/>
      <c r="BP988" s="248"/>
      <c r="BQ988" s="248"/>
      <c r="BR988" s="248"/>
      <c r="BS988" s="248"/>
      <c r="BT988" s="248"/>
      <c r="BU988" s="248"/>
      <c r="BV988" s="248"/>
      <c r="BW988" s="248"/>
      <c r="BX988" s="248"/>
      <c r="BY988" s="248"/>
    </row>
    <row r="989" spans="1:77" ht="12" customHeight="1" x14ac:dyDescent="0.25">
      <c r="A989" s="225"/>
      <c r="B989" s="225"/>
      <c r="C989" s="225"/>
      <c r="D989" s="381"/>
      <c r="E989" s="381"/>
      <c r="F989" s="381"/>
      <c r="G989" s="381"/>
      <c r="H989" s="381"/>
      <c r="I989" s="248"/>
      <c r="J989" s="248"/>
      <c r="K989" s="248"/>
      <c r="L989" s="248"/>
      <c r="M989" s="248"/>
      <c r="N989" s="248"/>
      <c r="O989" s="248"/>
      <c r="P989" s="248"/>
      <c r="Q989" s="248"/>
      <c r="R989" s="248"/>
      <c r="S989" s="248"/>
      <c r="T989" s="248"/>
      <c r="U989" s="248"/>
      <c r="V989" s="248"/>
      <c r="W989" s="248"/>
      <c r="X989" s="248"/>
      <c r="Y989" s="248"/>
      <c r="Z989" s="248"/>
      <c r="AA989" s="248"/>
      <c r="AB989" s="248"/>
      <c r="AC989" s="248"/>
      <c r="AD989" s="248"/>
      <c r="AE989" s="248"/>
      <c r="AF989" s="248"/>
      <c r="AG989" s="248"/>
      <c r="AH989" s="248"/>
      <c r="AI989" s="248"/>
      <c r="AJ989" s="248"/>
      <c r="AK989" s="248"/>
      <c r="AL989" s="248"/>
      <c r="AM989" s="248"/>
      <c r="AN989" s="248"/>
      <c r="AO989" s="248"/>
      <c r="AP989" s="248"/>
      <c r="AQ989" s="248"/>
      <c r="AR989" s="248"/>
      <c r="AS989" s="248"/>
      <c r="AT989" s="248"/>
      <c r="AU989" s="248"/>
      <c r="AV989" s="248"/>
      <c r="AW989" s="248"/>
      <c r="AX989" s="248"/>
      <c r="AY989" s="248"/>
      <c r="AZ989" s="248"/>
      <c r="BA989" s="248"/>
      <c r="BB989" s="248"/>
      <c r="BC989" s="248"/>
      <c r="BD989" s="248"/>
      <c r="BE989" s="248"/>
      <c r="BF989" s="248"/>
      <c r="BG989" s="248"/>
      <c r="BH989" s="248"/>
      <c r="BI989" s="248"/>
      <c r="BJ989" s="248"/>
      <c r="BK989" s="248"/>
      <c r="BL989" s="248"/>
      <c r="BM989" s="248"/>
      <c r="BN989" s="248"/>
      <c r="BO989" s="248"/>
      <c r="BP989" s="248"/>
      <c r="BQ989" s="248"/>
      <c r="BR989" s="248"/>
      <c r="BS989" s="248"/>
      <c r="BT989" s="248"/>
      <c r="BU989" s="248"/>
      <c r="BV989" s="248"/>
      <c r="BW989" s="248"/>
      <c r="BX989" s="248"/>
      <c r="BY989" s="248"/>
    </row>
    <row r="990" spans="1:77" ht="12" customHeight="1" x14ac:dyDescent="0.25">
      <c r="A990" s="225"/>
      <c r="B990" s="225"/>
      <c r="C990" s="225"/>
      <c r="D990" s="381"/>
      <c r="E990" s="381"/>
      <c r="F990" s="381"/>
      <c r="G990" s="381"/>
      <c r="H990" s="381"/>
      <c r="I990" s="248"/>
      <c r="J990" s="248"/>
      <c r="K990" s="248"/>
      <c r="L990" s="248"/>
      <c r="M990" s="248"/>
      <c r="N990" s="248"/>
      <c r="O990" s="248"/>
      <c r="P990" s="248"/>
      <c r="Q990" s="248"/>
      <c r="R990" s="248"/>
      <c r="S990" s="248"/>
      <c r="T990" s="248"/>
      <c r="U990" s="248"/>
      <c r="V990" s="248"/>
      <c r="W990" s="248"/>
      <c r="X990" s="248"/>
      <c r="Y990" s="248"/>
      <c r="Z990" s="248"/>
      <c r="AA990" s="248"/>
      <c r="AB990" s="248"/>
      <c r="AC990" s="248"/>
      <c r="AD990" s="248"/>
      <c r="AE990" s="248"/>
      <c r="AF990" s="248"/>
      <c r="AG990" s="248"/>
      <c r="AH990" s="248"/>
      <c r="AI990" s="248"/>
      <c r="AJ990" s="248"/>
      <c r="AK990" s="248"/>
      <c r="AL990" s="248"/>
      <c r="AM990" s="248"/>
      <c r="AN990" s="248"/>
      <c r="AO990" s="248"/>
      <c r="AP990" s="248"/>
      <c r="AQ990" s="248"/>
      <c r="AR990" s="248"/>
      <c r="AS990" s="248"/>
      <c r="AT990" s="248"/>
      <c r="AU990" s="248"/>
      <c r="AV990" s="248"/>
      <c r="AW990" s="248"/>
      <c r="AX990" s="248"/>
      <c r="AY990" s="248"/>
      <c r="AZ990" s="248"/>
      <c r="BA990" s="248"/>
      <c r="BB990" s="248"/>
      <c r="BC990" s="248"/>
      <c r="BD990" s="248"/>
      <c r="BE990" s="248"/>
      <c r="BF990" s="248"/>
      <c r="BG990" s="248"/>
      <c r="BH990" s="248"/>
      <c r="BI990" s="248"/>
      <c r="BJ990" s="248"/>
      <c r="BK990" s="248"/>
      <c r="BL990" s="248"/>
      <c r="BM990" s="248"/>
      <c r="BN990" s="248"/>
      <c r="BO990" s="248"/>
      <c r="BP990" s="248"/>
      <c r="BQ990" s="248"/>
      <c r="BR990" s="248"/>
      <c r="BS990" s="248"/>
      <c r="BT990" s="248"/>
      <c r="BU990" s="248"/>
      <c r="BV990" s="248"/>
      <c r="BW990" s="248"/>
      <c r="BX990" s="248"/>
      <c r="BY990" s="248"/>
    </row>
    <row r="991" spans="1:77" ht="12" customHeight="1" x14ac:dyDescent="0.25">
      <c r="A991" s="225"/>
      <c r="B991" s="225"/>
      <c r="C991" s="225"/>
      <c r="D991" s="381"/>
      <c r="E991" s="381"/>
      <c r="F991" s="381"/>
      <c r="G991" s="381"/>
      <c r="H991" s="381"/>
      <c r="I991" s="248"/>
      <c r="J991" s="248"/>
      <c r="K991" s="248"/>
      <c r="L991" s="248"/>
      <c r="M991" s="248"/>
      <c r="N991" s="248"/>
      <c r="O991" s="248"/>
      <c r="P991" s="248"/>
      <c r="Q991" s="248"/>
      <c r="R991" s="248"/>
      <c r="S991" s="248"/>
      <c r="T991" s="248"/>
      <c r="U991" s="248"/>
      <c r="V991" s="248"/>
      <c r="W991" s="248"/>
      <c r="X991" s="248"/>
      <c r="Y991" s="248"/>
      <c r="Z991" s="248"/>
      <c r="AA991" s="248"/>
      <c r="AB991" s="248"/>
      <c r="AC991" s="248"/>
      <c r="AD991" s="248"/>
      <c r="AE991" s="248"/>
      <c r="AF991" s="248"/>
      <c r="AG991" s="248"/>
      <c r="AH991" s="248"/>
      <c r="AI991" s="248"/>
      <c r="AJ991" s="248"/>
      <c r="AK991" s="248"/>
      <c r="AL991" s="248"/>
      <c r="AM991" s="248"/>
      <c r="AN991" s="248"/>
      <c r="AO991" s="248"/>
      <c r="AP991" s="248"/>
      <c r="AQ991" s="248"/>
      <c r="AR991" s="248"/>
      <c r="AS991" s="248"/>
      <c r="AT991" s="248"/>
      <c r="AU991" s="248"/>
      <c r="AV991" s="248"/>
      <c r="AW991" s="248"/>
      <c r="AX991" s="248"/>
      <c r="AY991" s="248"/>
      <c r="AZ991" s="248"/>
      <c r="BA991" s="248"/>
      <c r="BB991" s="248"/>
      <c r="BC991" s="248"/>
      <c r="BD991" s="248"/>
      <c r="BE991" s="248"/>
      <c r="BF991" s="248"/>
      <c r="BG991" s="248"/>
      <c r="BH991" s="248"/>
      <c r="BI991" s="248"/>
      <c r="BJ991" s="248"/>
      <c r="BK991" s="248"/>
      <c r="BL991" s="248"/>
      <c r="BM991" s="248"/>
      <c r="BN991" s="248"/>
      <c r="BO991" s="248"/>
      <c r="BP991" s="248"/>
      <c r="BQ991" s="248"/>
      <c r="BR991" s="248"/>
      <c r="BS991" s="248"/>
      <c r="BT991" s="248"/>
      <c r="BU991" s="248"/>
      <c r="BV991" s="248"/>
      <c r="BW991" s="248"/>
      <c r="BX991" s="248"/>
      <c r="BY991" s="248"/>
    </row>
    <row r="992" spans="1:77" ht="12" customHeight="1" x14ac:dyDescent="0.25">
      <c r="A992" s="225"/>
      <c r="B992" s="225"/>
      <c r="C992" s="225"/>
      <c r="D992" s="381"/>
      <c r="E992" s="381"/>
      <c r="F992" s="381"/>
      <c r="G992" s="381"/>
      <c r="H992" s="381"/>
      <c r="I992" s="248"/>
      <c r="J992" s="248"/>
      <c r="K992" s="248"/>
      <c r="L992" s="248"/>
      <c r="M992" s="248"/>
      <c r="N992" s="248"/>
      <c r="O992" s="248"/>
      <c r="P992" s="248"/>
      <c r="Q992" s="248"/>
      <c r="R992" s="248"/>
      <c r="S992" s="248"/>
      <c r="T992" s="248"/>
      <c r="U992" s="248"/>
      <c r="V992" s="248"/>
      <c r="W992" s="248"/>
      <c r="X992" s="248"/>
      <c r="Y992" s="248"/>
      <c r="Z992" s="248"/>
      <c r="AA992" s="248"/>
      <c r="AB992" s="248"/>
      <c r="AC992" s="248"/>
      <c r="AD992" s="248"/>
      <c r="AE992" s="248"/>
      <c r="AF992" s="248"/>
      <c r="AG992" s="248"/>
      <c r="AH992" s="248"/>
      <c r="AI992" s="248"/>
      <c r="AJ992" s="248"/>
      <c r="AK992" s="248"/>
      <c r="AL992" s="248"/>
      <c r="AM992" s="248"/>
      <c r="AN992" s="248"/>
      <c r="AO992" s="248"/>
      <c r="AP992" s="248"/>
      <c r="AQ992" s="248"/>
      <c r="AR992" s="248"/>
      <c r="AS992" s="248"/>
      <c r="AT992" s="248"/>
      <c r="AU992" s="248"/>
      <c r="AV992" s="248"/>
      <c r="AW992" s="248"/>
      <c r="AX992" s="248"/>
      <c r="AY992" s="248"/>
      <c r="AZ992" s="248"/>
      <c r="BA992" s="248"/>
      <c r="BB992" s="248"/>
      <c r="BC992" s="248"/>
      <c r="BD992" s="248"/>
      <c r="BE992" s="248"/>
      <c r="BF992" s="248"/>
      <c r="BG992" s="248"/>
      <c r="BH992" s="248"/>
      <c r="BI992" s="248"/>
      <c r="BJ992" s="248"/>
      <c r="BK992" s="248"/>
      <c r="BL992" s="248"/>
      <c r="BM992" s="248"/>
      <c r="BN992" s="248"/>
      <c r="BO992" s="248"/>
      <c r="BP992" s="248"/>
      <c r="BQ992" s="248"/>
      <c r="BR992" s="248"/>
      <c r="BS992" s="248"/>
      <c r="BT992" s="248"/>
      <c r="BU992" s="248"/>
      <c r="BV992" s="248"/>
      <c r="BW992" s="248"/>
      <c r="BX992" s="248"/>
      <c r="BY992" s="248"/>
    </row>
    <row r="993" spans="1:77" ht="12" customHeight="1" x14ac:dyDescent="0.25">
      <c r="A993" s="225"/>
      <c r="B993" s="225"/>
      <c r="C993" s="225"/>
      <c r="D993" s="381"/>
      <c r="E993" s="381"/>
      <c r="F993" s="381"/>
      <c r="G993" s="381"/>
      <c r="H993" s="381"/>
      <c r="I993" s="248"/>
      <c r="J993" s="248"/>
      <c r="K993" s="248"/>
      <c r="L993" s="248"/>
      <c r="M993" s="248"/>
      <c r="N993" s="248"/>
      <c r="O993" s="248"/>
      <c r="P993" s="248"/>
      <c r="Q993" s="248"/>
      <c r="R993" s="248"/>
      <c r="S993" s="248"/>
      <c r="T993" s="248"/>
      <c r="U993" s="248"/>
      <c r="V993" s="248"/>
      <c r="W993" s="248"/>
      <c r="X993" s="248"/>
      <c r="Y993" s="248"/>
      <c r="Z993" s="248"/>
      <c r="AA993" s="248"/>
      <c r="AB993" s="248"/>
      <c r="AC993" s="248"/>
      <c r="AD993" s="248"/>
      <c r="AE993" s="248"/>
      <c r="AF993" s="248"/>
      <c r="AG993" s="248"/>
      <c r="AH993" s="248"/>
      <c r="AI993" s="248"/>
      <c r="AJ993" s="248"/>
      <c r="AK993" s="248"/>
      <c r="AL993" s="248"/>
      <c r="AM993" s="248"/>
      <c r="AN993" s="248"/>
      <c r="AO993" s="248"/>
      <c r="AP993" s="248"/>
      <c r="AQ993" s="248"/>
      <c r="AR993" s="248"/>
      <c r="AS993" s="248"/>
      <c r="AT993" s="248"/>
      <c r="AU993" s="248"/>
      <c r="AV993" s="248"/>
      <c r="AW993" s="248"/>
      <c r="AX993" s="248"/>
      <c r="AY993" s="248"/>
      <c r="AZ993" s="248"/>
      <c r="BA993" s="248"/>
      <c r="BB993" s="248"/>
      <c r="BC993" s="248"/>
      <c r="BD993" s="248"/>
      <c r="BE993" s="248"/>
      <c r="BF993" s="248"/>
      <c r="BG993" s="248"/>
      <c r="BH993" s="248"/>
      <c r="BI993" s="248"/>
      <c r="BJ993" s="248"/>
      <c r="BK993" s="248"/>
      <c r="BL993" s="248"/>
      <c r="BM993" s="248"/>
      <c r="BN993" s="248"/>
      <c r="BO993" s="248"/>
      <c r="BP993" s="248"/>
      <c r="BQ993" s="248"/>
      <c r="BR993" s="248"/>
      <c r="BS993" s="248"/>
      <c r="BT993" s="248"/>
      <c r="BU993" s="248"/>
      <c r="BV993" s="248"/>
      <c r="BW993" s="248"/>
      <c r="BX993" s="248"/>
      <c r="BY993" s="248"/>
    </row>
    <row r="994" spans="1:77" ht="12" customHeight="1" x14ac:dyDescent="0.25">
      <c r="A994" s="225"/>
      <c r="B994" s="225"/>
      <c r="C994" s="225"/>
      <c r="D994" s="381"/>
      <c r="E994" s="381"/>
      <c r="F994" s="381"/>
      <c r="G994" s="381"/>
      <c r="H994" s="381"/>
      <c r="I994" s="248"/>
      <c r="J994" s="248"/>
      <c r="K994" s="248"/>
      <c r="L994" s="248"/>
      <c r="M994" s="248"/>
      <c r="N994" s="248"/>
      <c r="O994" s="248"/>
      <c r="P994" s="248"/>
      <c r="Q994" s="248"/>
      <c r="R994" s="248"/>
      <c r="S994" s="248"/>
      <c r="T994" s="248"/>
      <c r="U994" s="248"/>
      <c r="V994" s="248"/>
      <c r="W994" s="248"/>
      <c r="X994" s="248"/>
      <c r="Y994" s="248"/>
      <c r="Z994" s="248"/>
      <c r="AA994" s="248"/>
      <c r="AB994" s="248"/>
      <c r="AC994" s="248"/>
      <c r="AD994" s="248"/>
      <c r="AE994" s="248"/>
      <c r="AF994" s="248"/>
      <c r="AG994" s="248"/>
      <c r="AH994" s="248"/>
      <c r="AI994" s="248"/>
      <c r="AJ994" s="248"/>
      <c r="AK994" s="248"/>
      <c r="AL994" s="248"/>
      <c r="AM994" s="248"/>
      <c r="AN994" s="248"/>
      <c r="AO994" s="248"/>
      <c r="AP994" s="248"/>
      <c r="AQ994" s="248"/>
      <c r="AR994" s="248"/>
      <c r="AS994" s="248"/>
      <c r="AT994" s="248"/>
      <c r="AU994" s="248"/>
      <c r="AV994" s="248"/>
      <c r="AW994" s="248"/>
      <c r="AX994" s="248"/>
      <c r="AY994" s="248"/>
      <c r="AZ994" s="248"/>
      <c r="BA994" s="248"/>
      <c r="BB994" s="248"/>
      <c r="BC994" s="248"/>
      <c r="BD994" s="248"/>
      <c r="BE994" s="248"/>
      <c r="BF994" s="248"/>
      <c r="BG994" s="248"/>
      <c r="BH994" s="248"/>
      <c r="BI994" s="248"/>
      <c r="BJ994" s="248"/>
      <c r="BK994" s="248"/>
      <c r="BL994" s="248"/>
      <c r="BM994" s="248"/>
      <c r="BN994" s="248"/>
      <c r="BO994" s="248"/>
      <c r="BP994" s="248"/>
      <c r="BQ994" s="248"/>
      <c r="BR994" s="248"/>
      <c r="BS994" s="248"/>
      <c r="BT994" s="248"/>
      <c r="BU994" s="248"/>
      <c r="BV994" s="248"/>
      <c r="BW994" s="248"/>
      <c r="BX994" s="248"/>
      <c r="BY994" s="248"/>
    </row>
    <row r="995" spans="1:77" ht="12" customHeight="1" x14ac:dyDescent="0.25">
      <c r="A995" s="225"/>
      <c r="B995" s="225"/>
      <c r="C995" s="225"/>
      <c r="D995" s="381"/>
      <c r="E995" s="381"/>
      <c r="F995" s="381"/>
      <c r="G995" s="381"/>
      <c r="H995" s="381"/>
      <c r="I995" s="248"/>
      <c r="J995" s="248"/>
      <c r="K995" s="248"/>
      <c r="L995" s="248"/>
      <c r="M995" s="248"/>
      <c r="N995" s="248"/>
      <c r="O995" s="248"/>
      <c r="P995" s="248"/>
      <c r="Q995" s="248"/>
      <c r="R995" s="248"/>
      <c r="S995" s="248"/>
      <c r="T995" s="248"/>
      <c r="U995" s="248"/>
      <c r="V995" s="248"/>
      <c r="W995" s="248"/>
      <c r="X995" s="248"/>
      <c r="Y995" s="248"/>
      <c r="Z995" s="248"/>
      <c r="AA995" s="248"/>
      <c r="AB995" s="248"/>
      <c r="AC995" s="248"/>
      <c r="AD995" s="248"/>
      <c r="AE995" s="248"/>
      <c r="AF995" s="248"/>
      <c r="AG995" s="248"/>
      <c r="AH995" s="248"/>
      <c r="AI995" s="248"/>
      <c r="AJ995" s="248"/>
      <c r="AK995" s="248"/>
      <c r="AL995" s="248"/>
      <c r="AM995" s="248"/>
      <c r="AN995" s="248"/>
      <c r="AO995" s="248"/>
      <c r="AP995" s="248"/>
      <c r="AQ995" s="248"/>
      <c r="AR995" s="248"/>
      <c r="AS995" s="248"/>
      <c r="AT995" s="248"/>
      <c r="AU995" s="248"/>
      <c r="AV995" s="248"/>
      <c r="AW995" s="248"/>
      <c r="AX995" s="248"/>
      <c r="AY995" s="248"/>
      <c r="AZ995" s="248"/>
      <c r="BA995" s="248"/>
      <c r="BB995" s="248"/>
      <c r="BC995" s="248"/>
      <c r="BD995" s="248"/>
      <c r="BE995" s="248"/>
      <c r="BF995" s="248"/>
      <c r="BG995" s="248"/>
      <c r="BH995" s="248"/>
      <c r="BI995" s="248"/>
      <c r="BJ995" s="248"/>
      <c r="BK995" s="248"/>
      <c r="BL995" s="248"/>
      <c r="BM995" s="248"/>
      <c r="BN995" s="248"/>
      <c r="BO995" s="248"/>
      <c r="BP995" s="248"/>
      <c r="BQ995" s="248"/>
      <c r="BR995" s="248"/>
      <c r="BS995" s="248"/>
      <c r="BT995" s="248"/>
      <c r="BU995" s="248"/>
      <c r="BV995" s="248"/>
      <c r="BW995" s="248"/>
      <c r="BX995" s="248"/>
      <c r="BY995" s="248"/>
    </row>
    <row r="996" spans="1:77" ht="12" customHeight="1" x14ac:dyDescent="0.25">
      <c r="A996" s="225"/>
      <c r="B996" s="225"/>
      <c r="C996" s="225"/>
      <c r="D996" s="381"/>
      <c r="E996" s="381"/>
      <c r="F996" s="381"/>
      <c r="G996" s="381"/>
      <c r="H996" s="381"/>
      <c r="I996" s="248"/>
      <c r="J996" s="248"/>
      <c r="K996" s="248"/>
      <c r="L996" s="248"/>
      <c r="M996" s="248"/>
      <c r="N996" s="248"/>
      <c r="O996" s="248"/>
      <c r="P996" s="248"/>
      <c r="Q996" s="248"/>
      <c r="R996" s="248"/>
      <c r="S996" s="248"/>
      <c r="T996" s="248"/>
      <c r="U996" s="248"/>
      <c r="V996" s="248"/>
      <c r="W996" s="248"/>
      <c r="X996" s="248"/>
      <c r="Y996" s="248"/>
      <c r="Z996" s="248"/>
      <c r="AA996" s="248"/>
      <c r="AB996" s="248"/>
      <c r="AC996" s="248"/>
      <c r="AD996" s="248"/>
      <c r="AE996" s="248"/>
      <c r="AF996" s="248"/>
      <c r="AG996" s="248"/>
      <c r="AH996" s="248"/>
      <c r="AI996" s="248"/>
      <c r="AJ996" s="248"/>
      <c r="AK996" s="248"/>
      <c r="AL996" s="248"/>
      <c r="AM996" s="248"/>
      <c r="AN996" s="248"/>
      <c r="AO996" s="248"/>
      <c r="AP996" s="248"/>
      <c r="AQ996" s="248"/>
      <c r="AR996" s="248"/>
      <c r="AS996" s="248"/>
      <c r="AT996" s="248"/>
      <c r="AU996" s="248"/>
      <c r="AV996" s="248"/>
      <c r="AW996" s="248"/>
      <c r="AX996" s="248"/>
      <c r="AY996" s="248"/>
      <c r="AZ996" s="248"/>
      <c r="BA996" s="248"/>
      <c r="BB996" s="248"/>
      <c r="BC996" s="248"/>
      <c r="BD996" s="248"/>
      <c r="BE996" s="248"/>
      <c r="BF996" s="248"/>
      <c r="BG996" s="248"/>
      <c r="BH996" s="248"/>
      <c r="BI996" s="248"/>
      <c r="BJ996" s="248"/>
      <c r="BK996" s="248"/>
      <c r="BL996" s="248"/>
      <c r="BM996" s="248"/>
      <c r="BN996" s="248"/>
      <c r="BO996" s="248"/>
      <c r="BP996" s="248"/>
      <c r="BQ996" s="248"/>
      <c r="BR996" s="248"/>
      <c r="BS996" s="248"/>
      <c r="BT996" s="248"/>
      <c r="BU996" s="248"/>
      <c r="BV996" s="248"/>
      <c r="BW996" s="248"/>
      <c r="BX996" s="248"/>
      <c r="BY996" s="248"/>
    </row>
    <row r="997" spans="1:77" ht="12" customHeight="1" x14ac:dyDescent="0.25">
      <c r="A997" s="225"/>
      <c r="B997" s="225"/>
      <c r="C997" s="225"/>
      <c r="D997" s="381"/>
      <c r="E997" s="381"/>
      <c r="F997" s="381"/>
      <c r="G997" s="381"/>
      <c r="H997" s="381"/>
      <c r="I997" s="248"/>
      <c r="J997" s="248"/>
      <c r="K997" s="248"/>
      <c r="L997" s="248"/>
      <c r="M997" s="248"/>
      <c r="N997" s="248"/>
      <c r="O997" s="248"/>
      <c r="P997" s="248"/>
      <c r="Q997" s="248"/>
      <c r="R997" s="248"/>
      <c r="S997" s="248"/>
      <c r="T997" s="248"/>
      <c r="U997" s="248"/>
      <c r="V997" s="248"/>
      <c r="W997" s="248"/>
      <c r="X997" s="248"/>
      <c r="Y997" s="248"/>
      <c r="Z997" s="248"/>
      <c r="AA997" s="248"/>
      <c r="AB997" s="248"/>
      <c r="AC997" s="248"/>
      <c r="AD997" s="248"/>
      <c r="AE997" s="248"/>
      <c r="AF997" s="248"/>
      <c r="AG997" s="248"/>
      <c r="AH997" s="248"/>
      <c r="AI997" s="248"/>
      <c r="AJ997" s="248"/>
      <c r="AK997" s="248"/>
      <c r="AL997" s="248"/>
      <c r="AM997" s="248"/>
      <c r="AN997" s="248"/>
      <c r="AO997" s="248"/>
      <c r="AP997" s="248"/>
      <c r="AQ997" s="248"/>
      <c r="AR997" s="248"/>
      <c r="AS997" s="248"/>
      <c r="AT997" s="248"/>
      <c r="AU997" s="248"/>
      <c r="AV997" s="248"/>
      <c r="AW997" s="248"/>
      <c r="AX997" s="248"/>
      <c r="AY997" s="248"/>
      <c r="AZ997" s="248"/>
      <c r="BA997" s="248"/>
      <c r="BB997" s="248"/>
      <c r="BC997" s="248"/>
      <c r="BD997" s="248"/>
      <c r="BE997" s="248"/>
      <c r="BF997" s="248"/>
      <c r="BG997" s="248"/>
      <c r="BH997" s="248"/>
      <c r="BI997" s="248"/>
      <c r="BJ997" s="248"/>
      <c r="BK997" s="248"/>
      <c r="BL997" s="248"/>
      <c r="BM997" s="248"/>
      <c r="BN997" s="248"/>
      <c r="BO997" s="248"/>
      <c r="BP997" s="248"/>
      <c r="BQ997" s="248"/>
      <c r="BR997" s="248"/>
      <c r="BS997" s="248"/>
      <c r="BT997" s="248"/>
      <c r="BU997" s="248"/>
      <c r="BV997" s="248"/>
      <c r="BW997" s="248"/>
      <c r="BX997" s="248"/>
      <c r="BY997" s="248"/>
    </row>
    <row r="998" spans="1:77" ht="12" customHeight="1" x14ac:dyDescent="0.25">
      <c r="A998" s="225"/>
      <c r="B998" s="225"/>
      <c r="C998" s="225"/>
      <c r="D998" s="381"/>
      <c r="E998" s="381"/>
      <c r="F998" s="381"/>
      <c r="G998" s="381"/>
      <c r="H998" s="381"/>
      <c r="I998" s="248"/>
      <c r="J998" s="248"/>
      <c r="K998" s="248"/>
      <c r="L998" s="248"/>
      <c r="M998" s="248"/>
      <c r="N998" s="248"/>
      <c r="O998" s="248"/>
      <c r="P998" s="248"/>
      <c r="Q998" s="248"/>
      <c r="R998" s="248"/>
      <c r="S998" s="248"/>
      <c r="T998" s="248"/>
      <c r="U998" s="248"/>
      <c r="V998" s="248"/>
      <c r="W998" s="248"/>
      <c r="X998" s="248"/>
      <c r="Y998" s="248"/>
      <c r="Z998" s="248"/>
      <c r="AA998" s="248"/>
      <c r="AB998" s="248"/>
      <c r="AC998" s="248"/>
      <c r="AD998" s="248"/>
      <c r="AE998" s="248"/>
      <c r="AF998" s="248"/>
      <c r="AG998" s="248"/>
      <c r="AH998" s="248"/>
      <c r="AI998" s="248"/>
      <c r="AJ998" s="248"/>
      <c r="AK998" s="248"/>
      <c r="AL998" s="248"/>
      <c r="AM998" s="248"/>
      <c r="AN998" s="248"/>
      <c r="AO998" s="248"/>
      <c r="AP998" s="248"/>
      <c r="AQ998" s="248"/>
      <c r="AR998" s="248"/>
      <c r="AS998" s="248"/>
      <c r="AT998" s="248"/>
      <c r="AU998" s="248"/>
      <c r="AV998" s="248"/>
      <c r="AW998" s="248"/>
      <c r="AX998" s="248"/>
      <c r="AY998" s="248"/>
      <c r="AZ998" s="248"/>
      <c r="BA998" s="248"/>
      <c r="BB998" s="248"/>
      <c r="BC998" s="248"/>
      <c r="BD998" s="248"/>
      <c r="BE998" s="248"/>
      <c r="BF998" s="248"/>
      <c r="BG998" s="248"/>
      <c r="BH998" s="248"/>
      <c r="BI998" s="248"/>
      <c r="BJ998" s="248"/>
      <c r="BK998" s="248"/>
      <c r="BL998" s="248"/>
      <c r="BM998" s="248"/>
      <c r="BN998" s="248"/>
      <c r="BO998" s="248"/>
      <c r="BP998" s="248"/>
      <c r="BQ998" s="248"/>
      <c r="BR998" s="248"/>
      <c r="BS998" s="248"/>
      <c r="BT998" s="248"/>
      <c r="BU998" s="248"/>
      <c r="BV998" s="248"/>
      <c r="BW998" s="248"/>
      <c r="BX998" s="248"/>
      <c r="BY998" s="248"/>
    </row>
    <row r="999" spans="1:77" ht="12" customHeight="1" x14ac:dyDescent="0.25">
      <c r="A999" s="225"/>
      <c r="B999" s="225"/>
      <c r="C999" s="225"/>
      <c r="D999" s="381"/>
      <c r="E999" s="381"/>
      <c r="F999" s="381"/>
      <c r="G999" s="381"/>
      <c r="H999" s="381"/>
      <c r="I999" s="248"/>
      <c r="J999" s="248"/>
      <c r="K999" s="248"/>
      <c r="L999" s="248"/>
      <c r="M999" s="248"/>
      <c r="N999" s="248"/>
      <c r="O999" s="248"/>
      <c r="P999" s="248"/>
      <c r="Q999" s="248"/>
      <c r="R999" s="248"/>
      <c r="S999" s="248"/>
      <c r="T999" s="248"/>
      <c r="U999" s="248"/>
      <c r="V999" s="248"/>
      <c r="W999" s="248"/>
      <c r="X999" s="248"/>
      <c r="Y999" s="248"/>
      <c r="Z999" s="248"/>
      <c r="AA999" s="248"/>
      <c r="AB999" s="248"/>
      <c r="AC999" s="248"/>
      <c r="AD999" s="248"/>
      <c r="AE999" s="248"/>
      <c r="AF999" s="248"/>
      <c r="AG999" s="248"/>
      <c r="AH999" s="248"/>
      <c r="AI999" s="248"/>
      <c r="AJ999" s="248"/>
      <c r="AK999" s="248"/>
      <c r="AL999" s="248"/>
      <c r="AM999" s="248"/>
      <c r="AN999" s="248"/>
      <c r="AO999" s="248"/>
      <c r="AP999" s="248"/>
      <c r="AQ999" s="248"/>
      <c r="AR999" s="248"/>
      <c r="AS999" s="248"/>
      <c r="AT999" s="248"/>
      <c r="AU999" s="248"/>
      <c r="AV999" s="248"/>
      <c r="AW999" s="248"/>
      <c r="AX999" s="248"/>
      <c r="AY999" s="248"/>
      <c r="AZ999" s="248"/>
      <c r="BA999" s="248"/>
      <c r="BB999" s="248"/>
      <c r="BC999" s="248"/>
      <c r="BD999" s="248"/>
      <c r="BE999" s="248"/>
      <c r="BF999" s="248"/>
      <c r="BG999" s="248"/>
      <c r="BH999" s="248"/>
      <c r="BI999" s="248"/>
      <c r="BJ999" s="248"/>
      <c r="BK999" s="248"/>
      <c r="BL999" s="248"/>
      <c r="BM999" s="248"/>
      <c r="BN999" s="248"/>
      <c r="BO999" s="248"/>
      <c r="BP999" s="248"/>
      <c r="BQ999" s="248"/>
      <c r="BR999" s="248"/>
      <c r="BS999" s="248"/>
      <c r="BT999" s="248"/>
      <c r="BU999" s="248"/>
      <c r="BV999" s="248"/>
      <c r="BW999" s="248"/>
      <c r="BX999" s="248"/>
      <c r="BY999" s="248"/>
    </row>
    <row r="1000" spans="1:77" ht="12" customHeight="1" x14ac:dyDescent="0.25">
      <c r="A1000" s="225"/>
      <c r="B1000" s="225"/>
      <c r="C1000" s="225"/>
      <c r="D1000" s="381"/>
      <c r="E1000" s="381"/>
      <c r="F1000" s="381"/>
      <c r="G1000" s="381"/>
      <c r="H1000" s="381"/>
      <c r="I1000" s="248"/>
      <c r="J1000" s="248"/>
      <c r="K1000" s="248"/>
      <c r="L1000" s="248"/>
      <c r="M1000" s="248"/>
      <c r="N1000" s="248"/>
      <c r="O1000" s="248"/>
      <c r="P1000" s="248"/>
      <c r="Q1000" s="248"/>
      <c r="R1000" s="248"/>
      <c r="S1000" s="248"/>
      <c r="T1000" s="248"/>
      <c r="U1000" s="248"/>
      <c r="V1000" s="248"/>
      <c r="W1000" s="248"/>
      <c r="X1000" s="248"/>
      <c r="Y1000" s="248"/>
      <c r="Z1000" s="248"/>
      <c r="AA1000" s="248"/>
      <c r="AB1000" s="248"/>
      <c r="AC1000" s="248"/>
      <c r="AD1000" s="248"/>
      <c r="AE1000" s="248"/>
      <c r="AF1000" s="248"/>
      <c r="AG1000" s="248"/>
      <c r="AH1000" s="248"/>
      <c r="AI1000" s="248"/>
      <c r="AJ1000" s="248"/>
      <c r="AK1000" s="248"/>
      <c r="AL1000" s="248"/>
      <c r="AM1000" s="248"/>
      <c r="AN1000" s="248"/>
      <c r="AO1000" s="248"/>
      <c r="AP1000" s="248"/>
      <c r="AQ1000" s="248"/>
      <c r="AR1000" s="248"/>
      <c r="AS1000" s="248"/>
      <c r="AT1000" s="248"/>
      <c r="AU1000" s="248"/>
      <c r="AV1000" s="248"/>
      <c r="AW1000" s="248"/>
      <c r="AX1000" s="248"/>
      <c r="AY1000" s="248"/>
      <c r="AZ1000" s="248"/>
      <c r="BA1000" s="248"/>
      <c r="BB1000" s="248"/>
      <c r="BC1000" s="248"/>
      <c r="BD1000" s="248"/>
      <c r="BE1000" s="248"/>
      <c r="BF1000" s="248"/>
      <c r="BG1000" s="248"/>
      <c r="BH1000" s="248"/>
      <c r="BI1000" s="248"/>
      <c r="BJ1000" s="248"/>
      <c r="BK1000" s="248"/>
      <c r="BL1000" s="248"/>
      <c r="BM1000" s="248"/>
      <c r="BN1000" s="248"/>
      <c r="BO1000" s="248"/>
      <c r="BP1000" s="248"/>
      <c r="BQ1000" s="248"/>
      <c r="BR1000" s="248"/>
      <c r="BS1000" s="248"/>
      <c r="BT1000" s="248"/>
      <c r="BU1000" s="248"/>
      <c r="BV1000" s="248"/>
      <c r="BW1000" s="248"/>
      <c r="BX1000" s="248"/>
      <c r="BY1000" s="248"/>
    </row>
  </sheetData>
  <mergeCells count="9">
    <mergeCell ref="A102:B102"/>
    <mergeCell ref="A105:B105"/>
    <mergeCell ref="A5:B5"/>
    <mergeCell ref="A10:B10"/>
    <mergeCell ref="A13:B13"/>
    <mergeCell ref="A42:B42"/>
    <mergeCell ref="A50:B50"/>
    <mergeCell ref="A65:B65"/>
    <mergeCell ref="A80:B80"/>
  </mergeCells>
  <pageMargins left="0.69930555555555596" right="0.69930555555555596"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CV1002"/>
  <sheetViews>
    <sheetView showGridLines="0" workbookViewId="0">
      <pane xSplit="3" ySplit="4" topLeftCell="CH29" activePane="bottomRight" state="frozen"/>
      <selection pane="topRight" activeCell="D1" sqref="D1"/>
      <selection pane="bottomLeft" activeCell="A5" sqref="A5"/>
      <selection pane="bottomRight" activeCell="O4" sqref="O4"/>
    </sheetView>
  </sheetViews>
  <sheetFormatPr defaultColWidth="14.44140625" defaultRowHeight="15" customHeight="1" outlineLevelRow="2" outlineLevelCol="1" x14ac:dyDescent="0.25"/>
  <cols>
    <col min="1" max="1" width="18.109375" customWidth="1"/>
    <col min="2" max="2" width="3.33203125" customWidth="1"/>
    <col min="3" max="3" width="33.109375" customWidth="1"/>
    <col min="4" max="6" width="10.6640625" customWidth="1"/>
    <col min="7" max="10" width="11" customWidth="1"/>
    <col min="11" max="12" width="10.44140625" customWidth="1"/>
    <col min="13" max="13" width="10.6640625" customWidth="1"/>
    <col min="14" max="14" width="9.44140625" customWidth="1"/>
    <col min="15" max="73" width="9.44140625" customWidth="1" outlineLevel="1"/>
    <col min="74" max="74" width="9.44140625" customWidth="1"/>
    <col min="75" max="100" width="9.109375" customWidth="1"/>
  </cols>
  <sheetData>
    <row r="1" spans="1:100" ht="18.75" customHeight="1" x14ac:dyDescent="0.25">
      <c r="A1" s="85" t="str">
        <f>Inputs!D1</f>
        <v>Medex Project</v>
      </c>
      <c r="B1" s="272"/>
      <c r="C1" s="272"/>
      <c r="D1" s="272"/>
      <c r="E1" s="272"/>
      <c r="F1" s="272"/>
      <c r="G1" s="272"/>
      <c r="H1" s="272"/>
      <c r="I1" s="272"/>
      <c r="J1" s="272"/>
      <c r="K1" s="272"/>
      <c r="L1" s="272"/>
      <c r="M1" s="272"/>
      <c r="N1" s="272"/>
      <c r="O1" s="272"/>
      <c r="P1" s="272"/>
      <c r="Q1" s="272"/>
      <c r="R1" s="272"/>
      <c r="S1" s="272"/>
      <c r="T1" s="272"/>
      <c r="U1" s="272"/>
      <c r="V1" s="272"/>
      <c r="W1" s="272"/>
      <c r="X1" s="272"/>
      <c r="Y1" s="272"/>
      <c r="Z1" s="272"/>
      <c r="AA1" s="272"/>
      <c r="AB1" s="272"/>
      <c r="AC1" s="272"/>
      <c r="AD1" s="272"/>
      <c r="AE1" s="272"/>
      <c r="AF1" s="272"/>
      <c r="AG1" s="272"/>
      <c r="AH1" s="272"/>
      <c r="AI1" s="272"/>
      <c r="AJ1" s="272"/>
      <c r="AK1" s="272"/>
      <c r="AL1" s="272"/>
      <c r="AM1" s="398"/>
      <c r="AN1" s="398"/>
      <c r="AO1" s="272"/>
      <c r="AP1" s="272"/>
      <c r="AQ1" s="272"/>
      <c r="AR1" s="272"/>
      <c r="AS1" s="272"/>
      <c r="AT1" s="272"/>
      <c r="AU1" s="272"/>
      <c r="AV1" s="272"/>
      <c r="AW1" s="272"/>
      <c r="AX1" s="272"/>
      <c r="AY1" s="272"/>
      <c r="AZ1" s="272"/>
      <c r="BA1" s="272"/>
      <c r="BB1" s="272"/>
      <c r="BC1" s="272"/>
      <c r="BD1" s="272"/>
      <c r="BE1" s="272"/>
      <c r="BF1" s="272"/>
      <c r="BG1" s="272"/>
      <c r="BH1" s="272"/>
      <c r="BI1" s="272"/>
      <c r="BJ1" s="272"/>
      <c r="BK1" s="272"/>
      <c r="BL1" s="272"/>
      <c r="BM1" s="272"/>
      <c r="BN1" s="272"/>
      <c r="BO1" s="272"/>
      <c r="BP1" s="272"/>
      <c r="BQ1" s="272"/>
      <c r="BR1" s="272"/>
      <c r="BS1" s="272"/>
      <c r="BT1" s="272"/>
      <c r="BU1" s="272"/>
      <c r="BV1" s="272"/>
      <c r="BW1" s="272"/>
      <c r="BX1" s="272"/>
      <c r="BY1" s="272"/>
      <c r="BZ1" s="272"/>
      <c r="CA1" s="272"/>
      <c r="CB1" s="272"/>
      <c r="CC1" s="272"/>
      <c r="CD1" s="272"/>
      <c r="CE1" s="272"/>
      <c r="CF1" s="272"/>
      <c r="CG1" s="272"/>
      <c r="CH1" s="272"/>
      <c r="CI1" s="272"/>
      <c r="CJ1" s="272"/>
      <c r="CK1" s="272"/>
      <c r="CL1" s="272"/>
      <c r="CM1" s="272"/>
      <c r="CN1" s="272"/>
      <c r="CO1" s="272"/>
      <c r="CP1" s="272"/>
      <c r="CQ1" s="272"/>
      <c r="CR1" s="272"/>
      <c r="CS1" s="272"/>
      <c r="CT1" s="272"/>
      <c r="CU1" s="272"/>
      <c r="CV1" s="272"/>
    </row>
    <row r="2" spans="1:100" ht="12" customHeight="1" x14ac:dyDescent="0.25">
      <c r="A2" s="84" t="s">
        <v>589</v>
      </c>
      <c r="B2" s="272"/>
      <c r="C2" s="272"/>
      <c r="D2" s="272"/>
      <c r="E2" s="272"/>
      <c r="F2" s="272"/>
      <c r="G2" s="272"/>
      <c r="H2" s="272"/>
      <c r="I2" s="272"/>
      <c r="J2" s="272"/>
      <c r="K2" s="272"/>
      <c r="L2" s="272"/>
      <c r="M2" s="272"/>
      <c r="N2" s="272"/>
      <c r="O2" s="272"/>
      <c r="P2" s="272"/>
      <c r="Q2" s="272"/>
      <c r="R2" s="272"/>
      <c r="S2" s="272"/>
      <c r="T2" s="272"/>
      <c r="U2" s="272"/>
      <c r="V2" s="272"/>
      <c r="W2" s="272"/>
      <c r="X2" s="272"/>
      <c r="Y2" s="272"/>
      <c r="Z2" s="272"/>
      <c r="AA2" s="272"/>
      <c r="AB2" s="272"/>
      <c r="AC2" s="272"/>
      <c r="AD2" s="272"/>
      <c r="AE2" s="272"/>
      <c r="AF2" s="272"/>
      <c r="AG2" s="272"/>
      <c r="AH2" s="272"/>
      <c r="AI2" s="272"/>
      <c r="AJ2" s="272"/>
      <c r="AK2" s="272"/>
      <c r="AL2" s="272"/>
      <c r="AM2" s="398"/>
      <c r="AN2" s="398"/>
      <c r="AO2" s="272"/>
      <c r="AP2" s="272"/>
      <c r="AQ2" s="272"/>
      <c r="AR2" s="272"/>
      <c r="AS2" s="272"/>
      <c r="AT2" s="272"/>
      <c r="AU2" s="272"/>
      <c r="AV2" s="272"/>
      <c r="AW2" s="272"/>
      <c r="AX2" s="272"/>
      <c r="AY2" s="272"/>
      <c r="AZ2" s="272"/>
      <c r="BA2" s="272"/>
      <c r="BB2" s="272"/>
      <c r="BC2" s="272"/>
      <c r="BD2" s="272"/>
      <c r="BE2" s="272"/>
      <c r="BF2" s="272"/>
      <c r="BG2" s="272"/>
      <c r="BH2" s="272"/>
      <c r="BI2" s="272"/>
      <c r="BJ2" s="272"/>
      <c r="BK2" s="272"/>
      <c r="BL2" s="272"/>
      <c r="BM2" s="272"/>
      <c r="BN2" s="272"/>
      <c r="BO2" s="272"/>
      <c r="BP2" s="272"/>
      <c r="BQ2" s="272"/>
      <c r="BR2" s="272"/>
      <c r="BS2" s="272"/>
      <c r="BT2" s="272"/>
      <c r="BU2" s="272"/>
      <c r="BV2" s="272"/>
      <c r="BW2" s="272"/>
      <c r="BX2" s="272"/>
      <c r="BY2" s="272"/>
      <c r="BZ2" s="272"/>
      <c r="CA2" s="272"/>
      <c r="CB2" s="272"/>
      <c r="CC2" s="272"/>
      <c r="CD2" s="272"/>
      <c r="CE2" s="272"/>
      <c r="CF2" s="272"/>
      <c r="CG2" s="272"/>
      <c r="CH2" s="272"/>
      <c r="CI2" s="272"/>
      <c r="CJ2" s="272"/>
      <c r="CK2" s="272"/>
      <c r="CL2" s="272"/>
      <c r="CM2" s="272"/>
      <c r="CN2" s="272"/>
      <c r="CO2" s="272"/>
      <c r="CP2" s="272"/>
      <c r="CQ2" s="272"/>
      <c r="CR2" s="272"/>
      <c r="CS2" s="272"/>
      <c r="CT2" s="272"/>
      <c r="CU2" s="272"/>
      <c r="CV2" s="272"/>
    </row>
    <row r="3" spans="1:100" ht="12" customHeight="1" x14ac:dyDescent="0.25">
      <c r="A3" s="399"/>
      <c r="B3" s="280"/>
      <c r="C3" s="280"/>
      <c r="D3" s="400"/>
      <c r="E3" s="400"/>
      <c r="F3" s="400"/>
      <c r="G3" s="280"/>
      <c r="H3" s="280"/>
      <c r="I3" s="280"/>
      <c r="J3" s="400"/>
      <c r="K3" s="400"/>
      <c r="L3" s="400"/>
      <c r="M3" s="225"/>
      <c r="N3" s="400">
        <f>Inputs!P1</f>
        <v>2021</v>
      </c>
      <c r="O3" s="400">
        <f>Inputs!Q1</f>
        <v>2022</v>
      </c>
      <c r="P3" s="400">
        <f>Inputs!R1</f>
        <v>2022</v>
      </c>
      <c r="Q3" s="400">
        <f>Inputs!S1</f>
        <v>2022</v>
      </c>
      <c r="R3" s="400">
        <f>Inputs!T1</f>
        <v>2022</v>
      </c>
      <c r="S3" s="400">
        <f>Inputs!U1</f>
        <v>2022</v>
      </c>
      <c r="T3" s="400">
        <f>Inputs!V1</f>
        <v>2022</v>
      </c>
      <c r="U3" s="400">
        <f>Inputs!W1</f>
        <v>2022</v>
      </c>
      <c r="V3" s="400">
        <f>Inputs!X1</f>
        <v>2022</v>
      </c>
      <c r="W3" s="400">
        <f>Inputs!Y1</f>
        <v>2022</v>
      </c>
      <c r="X3" s="400">
        <f>Inputs!Z1</f>
        <v>2022</v>
      </c>
      <c r="Y3" s="400">
        <f>Inputs!AA1</f>
        <v>2022</v>
      </c>
      <c r="Z3" s="400">
        <f>Inputs!AB1</f>
        <v>2022</v>
      </c>
      <c r="AA3" s="400">
        <f>Inputs!AC1</f>
        <v>2023</v>
      </c>
      <c r="AB3" s="400">
        <f>Inputs!AD1</f>
        <v>2023</v>
      </c>
      <c r="AC3" s="400">
        <f>Inputs!AE1</f>
        <v>2023</v>
      </c>
      <c r="AD3" s="400">
        <f>Inputs!AF1</f>
        <v>2023</v>
      </c>
      <c r="AE3" s="400">
        <f>Inputs!AG1</f>
        <v>2023</v>
      </c>
      <c r="AF3" s="400">
        <f>Inputs!AH1</f>
        <v>2023</v>
      </c>
      <c r="AG3" s="400">
        <f>Inputs!AI1</f>
        <v>2023</v>
      </c>
      <c r="AH3" s="400">
        <f>Inputs!AJ1</f>
        <v>2023</v>
      </c>
      <c r="AI3" s="400">
        <f>Inputs!AK1</f>
        <v>2023</v>
      </c>
      <c r="AJ3" s="400">
        <f>Inputs!AL1</f>
        <v>2023</v>
      </c>
      <c r="AK3" s="400">
        <f>Inputs!AM1</f>
        <v>2023</v>
      </c>
      <c r="AL3" s="400">
        <f>Inputs!AN1</f>
        <v>2023</v>
      </c>
      <c r="AM3" s="400">
        <f>Inputs!AO1</f>
        <v>2024</v>
      </c>
      <c r="AN3" s="400">
        <f>Inputs!AP1</f>
        <v>2024</v>
      </c>
      <c r="AO3" s="400">
        <f>Inputs!AQ1</f>
        <v>2024</v>
      </c>
      <c r="AP3" s="400">
        <f>Inputs!AR1</f>
        <v>2024</v>
      </c>
      <c r="AQ3" s="400">
        <f>Inputs!AS1</f>
        <v>2024</v>
      </c>
      <c r="AR3" s="400">
        <f>Inputs!AT1</f>
        <v>2024</v>
      </c>
      <c r="AS3" s="400">
        <f>Inputs!AU1</f>
        <v>2024</v>
      </c>
      <c r="AT3" s="400">
        <f>Inputs!AV1</f>
        <v>2024</v>
      </c>
      <c r="AU3" s="400">
        <f>Inputs!AW1</f>
        <v>2024</v>
      </c>
      <c r="AV3" s="400">
        <f>Inputs!AX1</f>
        <v>2024</v>
      </c>
      <c r="AW3" s="400">
        <f>Inputs!AY1</f>
        <v>2024</v>
      </c>
      <c r="AX3" s="400">
        <f>Inputs!AZ1</f>
        <v>2024</v>
      </c>
      <c r="AY3" s="400">
        <f>Inputs!BA1</f>
        <v>2025</v>
      </c>
      <c r="AZ3" s="400">
        <f>Inputs!BB1</f>
        <v>2025</v>
      </c>
      <c r="BA3" s="400">
        <f>Inputs!BC1</f>
        <v>2025</v>
      </c>
      <c r="BB3" s="400">
        <f>Inputs!BD1</f>
        <v>2025</v>
      </c>
      <c r="BC3" s="400">
        <f>Inputs!BE1</f>
        <v>2025</v>
      </c>
      <c r="BD3" s="400">
        <f>Inputs!BF1</f>
        <v>2025</v>
      </c>
      <c r="BE3" s="400">
        <f>Inputs!BG1</f>
        <v>2025</v>
      </c>
      <c r="BF3" s="400">
        <f>Inputs!BH1</f>
        <v>2025</v>
      </c>
      <c r="BG3" s="400">
        <f>Inputs!BI1</f>
        <v>2025</v>
      </c>
      <c r="BH3" s="400">
        <f>Inputs!BJ1</f>
        <v>2025</v>
      </c>
      <c r="BI3" s="400">
        <f>Inputs!BK1</f>
        <v>2025</v>
      </c>
      <c r="BJ3" s="400">
        <f>Inputs!BL1</f>
        <v>2025</v>
      </c>
      <c r="BK3" s="400">
        <f>Inputs!BM1</f>
        <v>2026</v>
      </c>
      <c r="BL3" s="400">
        <f>Inputs!BN1</f>
        <v>2026</v>
      </c>
      <c r="BM3" s="400">
        <f>Inputs!BO1</f>
        <v>2026</v>
      </c>
      <c r="BN3" s="400">
        <f>Inputs!BP1</f>
        <v>2026</v>
      </c>
      <c r="BO3" s="400">
        <f>Inputs!BQ1</f>
        <v>2026</v>
      </c>
      <c r="BP3" s="400">
        <f>Inputs!BR1</f>
        <v>2026</v>
      </c>
      <c r="BQ3" s="400">
        <f>Inputs!BS1</f>
        <v>2026</v>
      </c>
      <c r="BR3" s="400">
        <f>Inputs!BT1</f>
        <v>2026</v>
      </c>
      <c r="BS3" s="400">
        <f>Inputs!BU1</f>
        <v>2026</v>
      </c>
      <c r="BT3" s="400">
        <f>Inputs!BV1</f>
        <v>2026</v>
      </c>
      <c r="BU3" s="400">
        <f>Inputs!BW1</f>
        <v>2026</v>
      </c>
      <c r="BV3" s="400">
        <f>Inputs!BX1</f>
        <v>2026</v>
      </c>
      <c r="BW3" s="400">
        <f>Inputs!BY1</f>
        <v>2027</v>
      </c>
      <c r="BX3" s="400">
        <f>Inputs!BZ1</f>
        <v>2027</v>
      </c>
      <c r="BY3" s="400">
        <f>Inputs!CA1</f>
        <v>2027</v>
      </c>
      <c r="BZ3" s="400">
        <f>Inputs!CB1</f>
        <v>2027</v>
      </c>
      <c r="CA3" s="400">
        <f>Inputs!CC1</f>
        <v>2027</v>
      </c>
      <c r="CB3" s="400">
        <f>Inputs!CD1</f>
        <v>2027</v>
      </c>
      <c r="CC3" s="225"/>
      <c r="CD3" s="225"/>
      <c r="CE3" s="225"/>
      <c r="CF3" s="225"/>
      <c r="CG3" s="225"/>
      <c r="CH3" s="225"/>
      <c r="CI3" s="225"/>
      <c r="CJ3" s="225"/>
      <c r="CK3" s="225"/>
      <c r="CL3" s="225"/>
      <c r="CM3" s="225"/>
      <c r="CN3" s="225"/>
      <c r="CO3" s="225"/>
      <c r="CP3" s="225"/>
      <c r="CQ3" s="225"/>
      <c r="CR3" s="225"/>
      <c r="CS3" s="225"/>
      <c r="CT3" s="225"/>
      <c r="CU3" s="225"/>
      <c r="CV3" s="225"/>
    </row>
    <row r="4" spans="1:100" ht="15.75" customHeight="1" x14ac:dyDescent="0.25">
      <c r="A4" s="627" t="s">
        <v>590</v>
      </c>
      <c r="B4" s="628"/>
      <c r="C4" s="621"/>
      <c r="D4" s="283" t="s">
        <v>591</v>
      </c>
      <c r="E4" s="283" t="s">
        <v>592</v>
      </c>
      <c r="F4" s="283" t="s">
        <v>593</v>
      </c>
      <c r="G4" s="252">
        <f>Inputs!I3</f>
        <v>2021</v>
      </c>
      <c r="H4" s="252">
        <f>Inputs!J3</f>
        <v>2022</v>
      </c>
      <c r="I4" s="252">
        <f>Inputs!K3</f>
        <v>2023</v>
      </c>
      <c r="J4" s="252">
        <f>Inputs!L3</f>
        <v>2024</v>
      </c>
      <c r="K4" s="252">
        <f>Inputs!M3</f>
        <v>2025</v>
      </c>
      <c r="L4" s="252">
        <f>Inputs!N3</f>
        <v>2026</v>
      </c>
      <c r="M4" s="266"/>
      <c r="N4" s="254">
        <f>Inputs!P3</f>
        <v>44561</v>
      </c>
      <c r="O4" s="254">
        <f>Inputs!Q3</f>
        <v>44592</v>
      </c>
      <c r="P4" s="254">
        <f>Inputs!R3</f>
        <v>44620</v>
      </c>
      <c r="Q4" s="254">
        <f>Inputs!S3</f>
        <v>44651</v>
      </c>
      <c r="R4" s="254">
        <f>Inputs!T3</f>
        <v>44681</v>
      </c>
      <c r="S4" s="254">
        <f>Inputs!U3</f>
        <v>44712</v>
      </c>
      <c r="T4" s="254">
        <f>Inputs!V3</f>
        <v>44742</v>
      </c>
      <c r="U4" s="254">
        <f>Inputs!W3</f>
        <v>44773</v>
      </c>
      <c r="V4" s="254">
        <f>Inputs!X3</f>
        <v>44804</v>
      </c>
      <c r="W4" s="254">
        <f>Inputs!Y3</f>
        <v>44834</v>
      </c>
      <c r="X4" s="254">
        <f>Inputs!Z3</f>
        <v>44865</v>
      </c>
      <c r="Y4" s="254">
        <f>Inputs!AA3</f>
        <v>44895</v>
      </c>
      <c r="Z4" s="254">
        <f>Inputs!AB3</f>
        <v>44926</v>
      </c>
      <c r="AA4" s="254">
        <f>Inputs!AC3</f>
        <v>44957</v>
      </c>
      <c r="AB4" s="254">
        <f>Inputs!AD3</f>
        <v>44985</v>
      </c>
      <c r="AC4" s="254">
        <f>Inputs!AE3</f>
        <v>45016</v>
      </c>
      <c r="AD4" s="254">
        <f>Inputs!AF3</f>
        <v>45046</v>
      </c>
      <c r="AE4" s="254">
        <f>Inputs!AG3</f>
        <v>45077</v>
      </c>
      <c r="AF4" s="254">
        <f>Inputs!AH3</f>
        <v>45107</v>
      </c>
      <c r="AG4" s="254">
        <f>Inputs!AI3</f>
        <v>45138</v>
      </c>
      <c r="AH4" s="254">
        <f>Inputs!AJ3</f>
        <v>45169</v>
      </c>
      <c r="AI4" s="254">
        <f>Inputs!AK3</f>
        <v>45199</v>
      </c>
      <c r="AJ4" s="254">
        <f>Inputs!AL3</f>
        <v>45230</v>
      </c>
      <c r="AK4" s="254">
        <f>Inputs!AM3</f>
        <v>45260</v>
      </c>
      <c r="AL4" s="254">
        <f>Inputs!AN3</f>
        <v>45291</v>
      </c>
      <c r="AM4" s="254">
        <f>Inputs!AO3</f>
        <v>45322</v>
      </c>
      <c r="AN4" s="254">
        <f>Inputs!AP3</f>
        <v>45351</v>
      </c>
      <c r="AO4" s="254">
        <f>Inputs!AQ3</f>
        <v>45382</v>
      </c>
      <c r="AP4" s="254">
        <f>Inputs!AR3</f>
        <v>45412</v>
      </c>
      <c r="AQ4" s="254">
        <f>Inputs!AS3</f>
        <v>45443</v>
      </c>
      <c r="AR4" s="254">
        <f>Inputs!AT3</f>
        <v>45473</v>
      </c>
      <c r="AS4" s="254">
        <f>Inputs!AU3</f>
        <v>45504</v>
      </c>
      <c r="AT4" s="254">
        <f>Inputs!AV3</f>
        <v>45535</v>
      </c>
      <c r="AU4" s="254">
        <f>Inputs!AW3</f>
        <v>45565</v>
      </c>
      <c r="AV4" s="254">
        <f>Inputs!AX3</f>
        <v>45596</v>
      </c>
      <c r="AW4" s="254">
        <f>Inputs!AY3</f>
        <v>45626</v>
      </c>
      <c r="AX4" s="254">
        <f>Inputs!AZ3</f>
        <v>45657</v>
      </c>
      <c r="AY4" s="254">
        <f>Inputs!BA3</f>
        <v>45688</v>
      </c>
      <c r="AZ4" s="254">
        <f>Inputs!BB3</f>
        <v>45716</v>
      </c>
      <c r="BA4" s="254">
        <f>Inputs!BC3</f>
        <v>45747</v>
      </c>
      <c r="BB4" s="254">
        <f>Inputs!BD3</f>
        <v>45777</v>
      </c>
      <c r="BC4" s="254">
        <f>Inputs!BE3</f>
        <v>45808</v>
      </c>
      <c r="BD4" s="254">
        <f>Inputs!BF3</f>
        <v>45838</v>
      </c>
      <c r="BE4" s="254">
        <f>Inputs!BG3</f>
        <v>45869</v>
      </c>
      <c r="BF4" s="254">
        <f>Inputs!BH3</f>
        <v>45900</v>
      </c>
      <c r="BG4" s="254">
        <f>Inputs!BI3</f>
        <v>45930</v>
      </c>
      <c r="BH4" s="254">
        <f>Inputs!BJ3</f>
        <v>45961</v>
      </c>
      <c r="BI4" s="254">
        <f>Inputs!BK3</f>
        <v>45991</v>
      </c>
      <c r="BJ4" s="254">
        <f>Inputs!BL3</f>
        <v>46022</v>
      </c>
      <c r="BK4" s="254">
        <f>Inputs!BM3</f>
        <v>46053</v>
      </c>
      <c r="BL4" s="254">
        <f>Inputs!BN3</f>
        <v>46081</v>
      </c>
      <c r="BM4" s="254">
        <f>Inputs!BO3</f>
        <v>46112</v>
      </c>
      <c r="BN4" s="254">
        <f>Inputs!BP3</f>
        <v>46142</v>
      </c>
      <c r="BO4" s="254">
        <f>Inputs!BQ3</f>
        <v>46173</v>
      </c>
      <c r="BP4" s="254">
        <f>Inputs!BR3</f>
        <v>46203</v>
      </c>
      <c r="BQ4" s="254">
        <f>Inputs!BS3</f>
        <v>46234</v>
      </c>
      <c r="BR4" s="254">
        <f>Inputs!BT3</f>
        <v>46265</v>
      </c>
      <c r="BS4" s="254">
        <f>Inputs!BU3</f>
        <v>46295</v>
      </c>
      <c r="BT4" s="254">
        <f>Inputs!BV3</f>
        <v>46326</v>
      </c>
      <c r="BU4" s="254">
        <f>Inputs!BW3</f>
        <v>46356</v>
      </c>
      <c r="BV4" s="254">
        <f>Inputs!BX3</f>
        <v>46387</v>
      </c>
      <c r="BW4" s="254">
        <f>Inputs!BY3</f>
        <v>46418</v>
      </c>
      <c r="BX4" s="254">
        <f>Inputs!BZ3</f>
        <v>46446</v>
      </c>
      <c r="BY4" s="254">
        <f>Inputs!CA3</f>
        <v>46477</v>
      </c>
      <c r="BZ4" s="254">
        <f>Inputs!CB3</f>
        <v>46507</v>
      </c>
      <c r="CA4" s="254">
        <f>Inputs!CC3</f>
        <v>46538</v>
      </c>
      <c r="CB4" s="254">
        <f>Inputs!CD3</f>
        <v>46568</v>
      </c>
      <c r="CC4" s="225"/>
      <c r="CD4" s="225"/>
      <c r="CE4" s="225"/>
      <c r="CF4" s="225"/>
      <c r="CG4" s="225"/>
      <c r="CH4" s="225"/>
      <c r="CI4" s="225"/>
      <c r="CJ4" s="225"/>
      <c r="CK4" s="225"/>
      <c r="CL4" s="225"/>
      <c r="CM4" s="225"/>
      <c r="CN4" s="225"/>
      <c r="CO4" s="225"/>
      <c r="CP4" s="225"/>
      <c r="CQ4" s="225"/>
      <c r="CR4" s="225"/>
      <c r="CS4" s="225"/>
      <c r="CT4" s="225"/>
      <c r="CU4" s="225"/>
      <c r="CV4" s="225"/>
    </row>
    <row r="5" spans="1:100" ht="15" customHeight="1" outlineLevel="1" x14ac:dyDescent="0.25">
      <c r="A5" s="345" t="s">
        <v>594</v>
      </c>
      <c r="B5" s="637" t="s">
        <v>497</v>
      </c>
      <c r="C5" s="621"/>
      <c r="D5" s="401">
        <v>5000</v>
      </c>
      <c r="E5" s="401">
        <v>0</v>
      </c>
      <c r="F5" s="401">
        <f>D5*E5</f>
        <v>0</v>
      </c>
      <c r="G5" s="289">
        <f t="shared" ref="G5:L5" si="0">SUMIF($N$3:$BV$3,G$4,$N5:$BV5)</f>
        <v>0</v>
      </c>
      <c r="H5" s="289">
        <f t="shared" si="0"/>
        <v>0</v>
      </c>
      <c r="I5" s="289">
        <f t="shared" si="0"/>
        <v>0</v>
      </c>
      <c r="J5" s="289">
        <f t="shared" si="0"/>
        <v>0</v>
      </c>
      <c r="K5" s="289">
        <f t="shared" si="0"/>
        <v>0</v>
      </c>
      <c r="L5" s="289">
        <f t="shared" si="0"/>
        <v>0</v>
      </c>
      <c r="M5" s="257"/>
      <c r="N5" s="167">
        <f t="shared" ref="N5:AF5" si="1">+$F$5</f>
        <v>0</v>
      </c>
      <c r="O5" s="167">
        <f t="shared" si="1"/>
        <v>0</v>
      </c>
      <c r="P5" s="167">
        <f t="shared" si="1"/>
        <v>0</v>
      </c>
      <c r="Q5" s="167">
        <f t="shared" si="1"/>
        <v>0</v>
      </c>
      <c r="R5" s="167">
        <f t="shared" si="1"/>
        <v>0</v>
      </c>
      <c r="S5" s="167">
        <f t="shared" si="1"/>
        <v>0</v>
      </c>
      <c r="T5" s="167">
        <f t="shared" si="1"/>
        <v>0</v>
      </c>
      <c r="U5" s="167">
        <f t="shared" si="1"/>
        <v>0</v>
      </c>
      <c r="V5" s="167">
        <f t="shared" si="1"/>
        <v>0</v>
      </c>
      <c r="W5" s="167">
        <f t="shared" si="1"/>
        <v>0</v>
      </c>
      <c r="X5" s="167">
        <f t="shared" si="1"/>
        <v>0</v>
      </c>
      <c r="Y5" s="167">
        <f t="shared" si="1"/>
        <v>0</v>
      </c>
      <c r="Z5" s="167">
        <f t="shared" si="1"/>
        <v>0</v>
      </c>
      <c r="AA5" s="167">
        <f t="shared" si="1"/>
        <v>0</v>
      </c>
      <c r="AB5" s="167">
        <f t="shared" si="1"/>
        <v>0</v>
      </c>
      <c r="AC5" s="167">
        <f t="shared" si="1"/>
        <v>0</v>
      </c>
      <c r="AD5" s="167">
        <f t="shared" si="1"/>
        <v>0</v>
      </c>
      <c r="AE5" s="167">
        <f t="shared" si="1"/>
        <v>0</v>
      </c>
      <c r="AF5" s="167">
        <f t="shared" si="1"/>
        <v>0</v>
      </c>
      <c r="AG5" s="167"/>
      <c r="AH5" s="167"/>
      <c r="AI5" s="167"/>
      <c r="AJ5" s="167"/>
      <c r="AK5" s="167"/>
      <c r="AL5" s="167"/>
      <c r="AM5" s="167"/>
      <c r="AN5" s="167"/>
      <c r="AO5" s="167"/>
      <c r="AP5" s="167"/>
      <c r="AQ5" s="167"/>
      <c r="AR5" s="167"/>
      <c r="AS5" s="167"/>
      <c r="AT5" s="167"/>
      <c r="AU5" s="167"/>
      <c r="AV5" s="167"/>
      <c r="AW5" s="167"/>
      <c r="AX5" s="167"/>
      <c r="AY5" s="167"/>
      <c r="AZ5" s="167"/>
      <c r="BA5" s="167"/>
      <c r="BB5" s="167"/>
      <c r="BC5" s="167"/>
      <c r="BD5" s="167"/>
      <c r="BE5" s="167"/>
      <c r="BF5" s="167"/>
      <c r="BG5" s="167"/>
      <c r="BH5" s="167"/>
      <c r="BI5" s="167"/>
      <c r="BJ5" s="167"/>
      <c r="BK5" s="167"/>
      <c r="BL5" s="167"/>
      <c r="BM5" s="167"/>
      <c r="BN5" s="167"/>
      <c r="BO5" s="167"/>
      <c r="BP5" s="167"/>
      <c r="BQ5" s="167"/>
      <c r="BR5" s="167"/>
      <c r="BS5" s="167"/>
      <c r="BT5" s="167"/>
      <c r="BU5" s="167"/>
      <c r="BV5" s="167"/>
      <c r="BW5" s="167"/>
      <c r="BX5" s="167"/>
      <c r="BY5" s="167"/>
      <c r="BZ5" s="167"/>
      <c r="CA5" s="167"/>
      <c r="CB5" s="167"/>
      <c r="CC5" s="225"/>
      <c r="CD5" s="225"/>
      <c r="CE5" s="225"/>
      <c r="CF5" s="225"/>
      <c r="CG5" s="225"/>
      <c r="CH5" s="225"/>
      <c r="CI5" s="225"/>
      <c r="CJ5" s="225"/>
      <c r="CK5" s="225"/>
      <c r="CL5" s="225"/>
      <c r="CM5" s="225"/>
      <c r="CN5" s="225"/>
      <c r="CO5" s="225"/>
      <c r="CP5" s="225"/>
      <c r="CQ5" s="225"/>
      <c r="CR5" s="225"/>
      <c r="CS5" s="225"/>
      <c r="CT5" s="225"/>
      <c r="CU5" s="225"/>
      <c r="CV5" s="225"/>
    </row>
    <row r="6" spans="1:100" ht="15" customHeight="1" outlineLevel="1" x14ac:dyDescent="0.25">
      <c r="A6" s="345" t="s">
        <v>595</v>
      </c>
      <c r="B6" s="637" t="s">
        <v>498</v>
      </c>
      <c r="C6" s="621"/>
      <c r="D6" s="401"/>
      <c r="E6" s="401"/>
      <c r="F6" s="401"/>
      <c r="G6" s="289">
        <f t="shared" ref="G6:L6" si="2">SUMIF($N$3:$BV$3,G$4,$N6:$BV6)</f>
        <v>19000</v>
      </c>
      <c r="H6" s="289">
        <f t="shared" si="2"/>
        <v>32400</v>
      </c>
      <c r="I6" s="289">
        <f t="shared" si="2"/>
        <v>0</v>
      </c>
      <c r="J6" s="289">
        <f t="shared" si="2"/>
        <v>0</v>
      </c>
      <c r="K6" s="289">
        <f t="shared" si="2"/>
        <v>0</v>
      </c>
      <c r="L6" s="289">
        <f t="shared" si="2"/>
        <v>0</v>
      </c>
      <c r="M6" s="257"/>
      <c r="N6" s="167">
        <f t="shared" ref="N6:CB6" si="3">SUM(N7:N10)</f>
        <v>19000</v>
      </c>
      <c r="O6" s="167">
        <f t="shared" si="3"/>
        <v>5400</v>
      </c>
      <c r="P6" s="167">
        <f t="shared" si="3"/>
        <v>0</v>
      </c>
      <c r="Q6" s="167">
        <f t="shared" si="3"/>
        <v>0</v>
      </c>
      <c r="R6" s="167">
        <f t="shared" si="3"/>
        <v>27000</v>
      </c>
      <c r="S6" s="167">
        <f t="shared" si="3"/>
        <v>0</v>
      </c>
      <c r="T6" s="167">
        <f t="shared" si="3"/>
        <v>0</v>
      </c>
      <c r="U6" s="167">
        <f t="shared" si="3"/>
        <v>0</v>
      </c>
      <c r="V6" s="167">
        <f t="shared" si="3"/>
        <v>0</v>
      </c>
      <c r="W6" s="167">
        <f t="shared" si="3"/>
        <v>0</v>
      </c>
      <c r="X6" s="167">
        <f t="shared" si="3"/>
        <v>0</v>
      </c>
      <c r="Y6" s="167">
        <f t="shared" si="3"/>
        <v>0</v>
      </c>
      <c r="Z6" s="167">
        <f t="shared" si="3"/>
        <v>0</v>
      </c>
      <c r="AA6" s="167">
        <f t="shared" si="3"/>
        <v>0</v>
      </c>
      <c r="AB6" s="167">
        <f t="shared" si="3"/>
        <v>0</v>
      </c>
      <c r="AC6" s="167">
        <f t="shared" si="3"/>
        <v>0</v>
      </c>
      <c r="AD6" s="167">
        <f t="shared" si="3"/>
        <v>0</v>
      </c>
      <c r="AE6" s="167">
        <f t="shared" si="3"/>
        <v>0</v>
      </c>
      <c r="AF6" s="167">
        <f t="shared" si="3"/>
        <v>0</v>
      </c>
      <c r="AG6" s="167">
        <f t="shared" si="3"/>
        <v>0</v>
      </c>
      <c r="AH6" s="167">
        <f t="shared" si="3"/>
        <v>0</v>
      </c>
      <c r="AI6" s="167">
        <f t="shared" si="3"/>
        <v>0</v>
      </c>
      <c r="AJ6" s="167">
        <f t="shared" si="3"/>
        <v>0</v>
      </c>
      <c r="AK6" s="167">
        <f t="shared" si="3"/>
        <v>0</v>
      </c>
      <c r="AL6" s="167">
        <f t="shared" si="3"/>
        <v>0</v>
      </c>
      <c r="AM6" s="167">
        <f t="shared" si="3"/>
        <v>0</v>
      </c>
      <c r="AN6" s="167">
        <f t="shared" si="3"/>
        <v>0</v>
      </c>
      <c r="AO6" s="167">
        <f t="shared" si="3"/>
        <v>0</v>
      </c>
      <c r="AP6" s="167">
        <f t="shared" si="3"/>
        <v>0</v>
      </c>
      <c r="AQ6" s="167">
        <f t="shared" si="3"/>
        <v>0</v>
      </c>
      <c r="AR6" s="167">
        <f t="shared" si="3"/>
        <v>0</v>
      </c>
      <c r="AS6" s="167">
        <f t="shared" si="3"/>
        <v>0</v>
      </c>
      <c r="AT6" s="167">
        <f t="shared" si="3"/>
        <v>0</v>
      </c>
      <c r="AU6" s="167">
        <f t="shared" si="3"/>
        <v>0</v>
      </c>
      <c r="AV6" s="167">
        <f t="shared" si="3"/>
        <v>0</v>
      </c>
      <c r="AW6" s="167">
        <f t="shared" si="3"/>
        <v>0</v>
      </c>
      <c r="AX6" s="167">
        <f t="shared" si="3"/>
        <v>0</v>
      </c>
      <c r="AY6" s="167">
        <f t="shared" si="3"/>
        <v>0</v>
      </c>
      <c r="AZ6" s="167">
        <f t="shared" si="3"/>
        <v>0</v>
      </c>
      <c r="BA6" s="167">
        <f t="shared" si="3"/>
        <v>0</v>
      </c>
      <c r="BB6" s="167">
        <f t="shared" si="3"/>
        <v>0</v>
      </c>
      <c r="BC6" s="167">
        <f t="shared" si="3"/>
        <v>0</v>
      </c>
      <c r="BD6" s="167">
        <f t="shared" si="3"/>
        <v>0</v>
      </c>
      <c r="BE6" s="167">
        <f t="shared" si="3"/>
        <v>0</v>
      </c>
      <c r="BF6" s="167">
        <f t="shared" si="3"/>
        <v>0</v>
      </c>
      <c r="BG6" s="167">
        <f t="shared" si="3"/>
        <v>0</v>
      </c>
      <c r="BH6" s="167">
        <f t="shared" si="3"/>
        <v>0</v>
      </c>
      <c r="BI6" s="167">
        <f t="shared" si="3"/>
        <v>0</v>
      </c>
      <c r="BJ6" s="167">
        <f t="shared" si="3"/>
        <v>0</v>
      </c>
      <c r="BK6" s="167">
        <f t="shared" si="3"/>
        <v>0</v>
      </c>
      <c r="BL6" s="167">
        <f t="shared" si="3"/>
        <v>0</v>
      </c>
      <c r="BM6" s="167">
        <f t="shared" si="3"/>
        <v>0</v>
      </c>
      <c r="BN6" s="167">
        <f t="shared" si="3"/>
        <v>0</v>
      </c>
      <c r="BO6" s="167">
        <f t="shared" si="3"/>
        <v>0</v>
      </c>
      <c r="BP6" s="167">
        <f t="shared" si="3"/>
        <v>0</v>
      </c>
      <c r="BQ6" s="167">
        <f t="shared" si="3"/>
        <v>0</v>
      </c>
      <c r="BR6" s="167">
        <f t="shared" si="3"/>
        <v>0</v>
      </c>
      <c r="BS6" s="167">
        <f t="shared" si="3"/>
        <v>0</v>
      </c>
      <c r="BT6" s="167">
        <f t="shared" si="3"/>
        <v>0</v>
      </c>
      <c r="BU6" s="167">
        <f t="shared" si="3"/>
        <v>0</v>
      </c>
      <c r="BV6" s="167">
        <f t="shared" si="3"/>
        <v>0</v>
      </c>
      <c r="BW6" s="167">
        <f t="shared" si="3"/>
        <v>0</v>
      </c>
      <c r="BX6" s="167">
        <f t="shared" si="3"/>
        <v>0</v>
      </c>
      <c r="BY6" s="167">
        <f t="shared" si="3"/>
        <v>0</v>
      </c>
      <c r="BZ6" s="167">
        <f t="shared" si="3"/>
        <v>0</v>
      </c>
      <c r="CA6" s="167">
        <f t="shared" si="3"/>
        <v>0</v>
      </c>
      <c r="CB6" s="167">
        <f t="shared" si="3"/>
        <v>0</v>
      </c>
      <c r="CC6" s="225"/>
      <c r="CD6" s="225"/>
      <c r="CE6" s="225"/>
      <c r="CF6" s="225"/>
      <c r="CG6" s="225"/>
      <c r="CH6" s="225"/>
      <c r="CI6" s="225"/>
      <c r="CJ6" s="225"/>
      <c r="CK6" s="225"/>
      <c r="CL6" s="225"/>
      <c r="CM6" s="225"/>
      <c r="CN6" s="225"/>
      <c r="CO6" s="225"/>
      <c r="CP6" s="225"/>
      <c r="CQ6" s="225"/>
      <c r="CR6" s="225"/>
      <c r="CS6" s="225"/>
      <c r="CT6" s="225"/>
      <c r="CU6" s="225"/>
      <c r="CV6" s="225"/>
    </row>
    <row r="7" spans="1:100" ht="15" customHeight="1" outlineLevel="2" x14ac:dyDescent="0.25">
      <c r="A7" s="344" t="s">
        <v>809</v>
      </c>
      <c r="B7" s="402"/>
      <c r="C7" s="403" t="s">
        <v>810</v>
      </c>
      <c r="D7" s="404">
        <v>4000</v>
      </c>
      <c r="E7" s="404">
        <v>1</v>
      </c>
      <c r="F7" s="404">
        <f t="shared" ref="F7:F10" si="4">E7*D7</f>
        <v>4000</v>
      </c>
      <c r="G7" s="167">
        <f t="shared" ref="G7:L9" si="5">SUMIF($N$3:$BV$3,G$4,$N7:$BV7)</f>
        <v>4000</v>
      </c>
      <c r="H7" s="167">
        <f t="shared" si="5"/>
        <v>0</v>
      </c>
      <c r="I7" s="167">
        <f t="shared" si="5"/>
        <v>0</v>
      </c>
      <c r="J7" s="167">
        <f t="shared" si="5"/>
        <v>0</v>
      </c>
      <c r="K7" s="167">
        <f t="shared" si="5"/>
        <v>0</v>
      </c>
      <c r="L7" s="167">
        <f t="shared" si="5"/>
        <v>0</v>
      </c>
      <c r="M7" s="257"/>
      <c r="N7" s="167">
        <f>F7</f>
        <v>4000</v>
      </c>
      <c r="O7" s="167"/>
      <c r="P7" s="167"/>
      <c r="Q7" s="167"/>
      <c r="R7" s="167"/>
      <c r="S7" s="167"/>
      <c r="T7" s="167"/>
      <c r="U7" s="167"/>
      <c r="V7" s="405"/>
      <c r="W7" s="405"/>
      <c r="X7" s="405"/>
      <c r="Y7" s="167"/>
      <c r="Z7" s="167"/>
      <c r="AA7" s="167"/>
      <c r="AB7" s="167"/>
      <c r="AC7" s="167"/>
      <c r="AD7" s="167"/>
      <c r="AE7" s="167"/>
      <c r="AF7" s="167"/>
      <c r="AG7" s="167"/>
      <c r="AH7" s="167"/>
      <c r="AI7" s="167"/>
      <c r="AJ7" s="167"/>
      <c r="AK7" s="167"/>
      <c r="AL7" s="167"/>
      <c r="AM7" s="167"/>
      <c r="AN7" s="167"/>
      <c r="AO7" s="167"/>
      <c r="AP7" s="167"/>
      <c r="AQ7" s="167"/>
      <c r="AR7" s="167"/>
      <c r="AS7" s="167"/>
      <c r="AT7" s="167"/>
      <c r="AU7" s="167"/>
      <c r="AV7" s="167"/>
      <c r="AW7" s="167"/>
      <c r="AX7" s="167"/>
      <c r="AY7" s="167"/>
      <c r="AZ7" s="167"/>
      <c r="BA7" s="167"/>
      <c r="BB7" s="167"/>
      <c r="BC7" s="167"/>
      <c r="BD7" s="167"/>
      <c r="BE7" s="167"/>
      <c r="BF7" s="167"/>
      <c r="BG7" s="167"/>
      <c r="BH7" s="167"/>
      <c r="BI7" s="167"/>
      <c r="BJ7" s="167"/>
      <c r="BK7" s="167"/>
      <c r="BL7" s="167"/>
      <c r="BM7" s="167"/>
      <c r="BN7" s="167"/>
      <c r="BO7" s="167"/>
      <c r="BP7" s="167"/>
      <c r="BQ7" s="167"/>
      <c r="BR7" s="167"/>
      <c r="BS7" s="167"/>
      <c r="BT7" s="167"/>
      <c r="BU7" s="167"/>
      <c r="BV7" s="167"/>
      <c r="BW7" s="167"/>
      <c r="BX7" s="167"/>
      <c r="BY7" s="167"/>
      <c r="BZ7" s="167"/>
      <c r="CA7" s="167"/>
      <c r="CB7" s="167"/>
      <c r="CC7" s="225"/>
      <c r="CD7" s="225"/>
      <c r="CE7" s="225"/>
      <c r="CF7" s="225"/>
      <c r="CG7" s="225"/>
      <c r="CH7" s="225"/>
      <c r="CI7" s="225"/>
      <c r="CJ7" s="225"/>
      <c r="CK7" s="225"/>
      <c r="CL7" s="225"/>
      <c r="CM7" s="225"/>
      <c r="CN7" s="225"/>
      <c r="CO7" s="225"/>
      <c r="CP7" s="225"/>
      <c r="CQ7" s="225"/>
      <c r="CR7" s="225"/>
      <c r="CS7" s="225"/>
      <c r="CT7" s="225"/>
      <c r="CU7" s="225"/>
      <c r="CV7" s="225"/>
    </row>
    <row r="8" spans="1:100" ht="15" customHeight="1" outlineLevel="2" x14ac:dyDescent="0.25">
      <c r="A8" s="344" t="s">
        <v>598</v>
      </c>
      <c r="B8" s="402"/>
      <c r="C8" s="403" t="s">
        <v>599</v>
      </c>
      <c r="D8" s="404">
        <v>900</v>
      </c>
      <c r="E8" s="404">
        <v>6</v>
      </c>
      <c r="F8" s="404">
        <f t="shared" si="4"/>
        <v>5400</v>
      </c>
      <c r="G8" s="167">
        <f t="shared" ref="G8:L8" si="6">SUMIF($N$3:$BV$3,G$4,$N8:$BV8)</f>
        <v>0</v>
      </c>
      <c r="H8" s="167">
        <f t="shared" si="6"/>
        <v>5400</v>
      </c>
      <c r="I8" s="167">
        <f t="shared" si="6"/>
        <v>0</v>
      </c>
      <c r="J8" s="167">
        <f t="shared" si="6"/>
        <v>0</v>
      </c>
      <c r="K8" s="167">
        <f t="shared" si="6"/>
        <v>0</v>
      </c>
      <c r="L8" s="167">
        <f t="shared" si="6"/>
        <v>0</v>
      </c>
      <c r="M8" s="257"/>
      <c r="N8" s="167"/>
      <c r="O8" s="167">
        <f>F8</f>
        <v>5400</v>
      </c>
      <c r="P8" s="167"/>
      <c r="Q8" s="167"/>
      <c r="R8" s="167"/>
      <c r="S8" s="167"/>
      <c r="T8" s="167"/>
      <c r="U8" s="167"/>
      <c r="V8" s="405"/>
      <c r="W8" s="405"/>
      <c r="X8" s="405"/>
      <c r="Y8" s="167"/>
      <c r="Z8" s="167"/>
      <c r="AA8" s="167"/>
      <c r="AB8" s="167"/>
      <c r="AC8" s="167"/>
      <c r="AD8" s="167"/>
      <c r="AE8" s="167"/>
      <c r="AF8" s="167"/>
      <c r="AG8" s="167"/>
      <c r="AH8" s="167"/>
      <c r="AI8" s="167"/>
      <c r="AJ8" s="167"/>
      <c r="AK8" s="167"/>
      <c r="AL8" s="167"/>
      <c r="AM8" s="167"/>
      <c r="AN8" s="167"/>
      <c r="AO8" s="167"/>
      <c r="AP8" s="167"/>
      <c r="AQ8" s="167"/>
      <c r="AR8" s="167"/>
      <c r="AS8" s="167"/>
      <c r="AT8" s="167"/>
      <c r="AU8" s="167"/>
      <c r="AV8" s="167"/>
      <c r="AW8" s="167"/>
      <c r="AX8" s="167"/>
      <c r="AY8" s="167"/>
      <c r="AZ8" s="167"/>
      <c r="BA8" s="167"/>
      <c r="BB8" s="167"/>
      <c r="BC8" s="167"/>
      <c r="BD8" s="167"/>
      <c r="BE8" s="167"/>
      <c r="BF8" s="167"/>
      <c r="BG8" s="167"/>
      <c r="BH8" s="167"/>
      <c r="BI8" s="167"/>
      <c r="BJ8" s="167"/>
      <c r="BK8" s="167"/>
      <c r="BL8" s="167"/>
      <c r="BM8" s="167"/>
      <c r="BN8" s="167"/>
      <c r="BO8" s="167"/>
      <c r="BP8" s="167"/>
      <c r="BQ8" s="167"/>
      <c r="BR8" s="167"/>
      <c r="BS8" s="167"/>
      <c r="BT8" s="167"/>
      <c r="BU8" s="167"/>
      <c r="BV8" s="167"/>
      <c r="BW8" s="167"/>
      <c r="BX8" s="167"/>
      <c r="BY8" s="167"/>
      <c r="BZ8" s="167"/>
      <c r="CA8" s="167"/>
      <c r="CB8" s="167"/>
      <c r="CC8" s="225"/>
      <c r="CD8" s="225"/>
      <c r="CE8" s="225"/>
      <c r="CF8" s="225"/>
      <c r="CG8" s="225"/>
      <c r="CH8" s="225"/>
      <c r="CI8" s="225"/>
      <c r="CJ8" s="225"/>
      <c r="CK8" s="225"/>
      <c r="CL8" s="225"/>
      <c r="CM8" s="225"/>
      <c r="CN8" s="225"/>
      <c r="CO8" s="225"/>
      <c r="CP8" s="225"/>
      <c r="CQ8" s="225"/>
      <c r="CR8" s="225"/>
      <c r="CS8" s="225"/>
      <c r="CT8" s="225"/>
      <c r="CU8" s="225"/>
      <c r="CV8" s="225"/>
    </row>
    <row r="9" spans="1:100" s="605" customFormat="1" ht="15" customHeight="1" outlineLevel="2" x14ac:dyDescent="0.25">
      <c r="A9" s="344" t="s">
        <v>609</v>
      </c>
      <c r="B9" s="402"/>
      <c r="C9" s="403" t="s">
        <v>808</v>
      </c>
      <c r="D9" s="404">
        <v>7500</v>
      </c>
      <c r="E9" s="404">
        <v>2</v>
      </c>
      <c r="F9" s="404">
        <f t="shared" ref="F9" si="7">E9*D9</f>
        <v>15000</v>
      </c>
      <c r="G9" s="167">
        <f t="shared" si="5"/>
        <v>15000</v>
      </c>
      <c r="H9" s="167">
        <f t="shared" si="5"/>
        <v>0</v>
      </c>
      <c r="I9" s="167">
        <f t="shared" si="5"/>
        <v>0</v>
      </c>
      <c r="J9" s="167">
        <f t="shared" si="5"/>
        <v>0</v>
      </c>
      <c r="K9" s="167">
        <f t="shared" si="5"/>
        <v>0</v>
      </c>
      <c r="L9" s="167">
        <f t="shared" si="5"/>
        <v>0</v>
      </c>
      <c r="M9" s="257"/>
      <c r="N9" s="167">
        <f>F9</f>
        <v>15000</v>
      </c>
      <c r="O9" s="167"/>
      <c r="P9" s="167"/>
      <c r="Q9" s="167"/>
      <c r="R9" s="167"/>
      <c r="S9" s="167"/>
      <c r="T9" s="167"/>
      <c r="U9" s="167"/>
      <c r="V9" s="405"/>
      <c r="W9" s="405"/>
      <c r="X9" s="405"/>
      <c r="Y9" s="167"/>
      <c r="Z9" s="167"/>
      <c r="AA9" s="167"/>
      <c r="AB9" s="167"/>
      <c r="AC9" s="167"/>
      <c r="AD9" s="167"/>
      <c r="AE9" s="167"/>
      <c r="AF9" s="167"/>
      <c r="AG9" s="167"/>
      <c r="AH9" s="167"/>
      <c r="AI9" s="167"/>
      <c r="AJ9" s="167"/>
      <c r="AK9" s="167"/>
      <c r="AL9" s="167"/>
      <c r="AM9" s="167"/>
      <c r="AN9" s="167"/>
      <c r="AO9" s="167"/>
      <c r="AP9" s="167"/>
      <c r="AQ9" s="167"/>
      <c r="AR9" s="167"/>
      <c r="AS9" s="167"/>
      <c r="AT9" s="167"/>
      <c r="AU9" s="167"/>
      <c r="AV9" s="167"/>
      <c r="AW9" s="167"/>
      <c r="AX9" s="167"/>
      <c r="AY9" s="167"/>
      <c r="AZ9" s="167"/>
      <c r="BA9" s="167"/>
      <c r="BB9" s="167"/>
      <c r="BC9" s="167"/>
      <c r="BD9" s="167"/>
      <c r="BE9" s="167"/>
      <c r="BF9" s="167"/>
      <c r="BG9" s="167"/>
      <c r="BH9" s="167"/>
      <c r="BI9" s="167"/>
      <c r="BJ9" s="167"/>
      <c r="BK9" s="167"/>
      <c r="BL9" s="167"/>
      <c r="BM9" s="167"/>
      <c r="BN9" s="167"/>
      <c r="BO9" s="167"/>
      <c r="BP9" s="167"/>
      <c r="BQ9" s="167"/>
      <c r="BR9" s="167"/>
      <c r="BS9" s="167"/>
      <c r="BT9" s="167"/>
      <c r="BU9" s="167"/>
      <c r="BV9" s="167"/>
      <c r="BW9" s="167"/>
      <c r="BX9" s="167"/>
      <c r="BY9" s="167"/>
      <c r="BZ9" s="167"/>
      <c r="CA9" s="167"/>
      <c r="CB9" s="167"/>
      <c r="CC9" s="225"/>
      <c r="CD9" s="225"/>
      <c r="CE9" s="225"/>
      <c r="CF9" s="225"/>
      <c r="CG9" s="225"/>
      <c r="CH9" s="225"/>
      <c r="CI9" s="225"/>
      <c r="CJ9" s="225"/>
      <c r="CK9" s="225"/>
      <c r="CL9" s="225"/>
      <c r="CM9" s="225"/>
      <c r="CN9" s="225"/>
      <c r="CO9" s="225"/>
      <c r="CP9" s="225"/>
      <c r="CQ9" s="225"/>
      <c r="CR9" s="225"/>
      <c r="CS9" s="225"/>
      <c r="CT9" s="225"/>
      <c r="CU9" s="225"/>
      <c r="CV9" s="225"/>
    </row>
    <row r="10" spans="1:100" ht="15" customHeight="1" outlineLevel="2" x14ac:dyDescent="0.25">
      <c r="A10" s="344" t="s">
        <v>609</v>
      </c>
      <c r="B10" s="402"/>
      <c r="C10" s="403" t="s">
        <v>807</v>
      </c>
      <c r="D10" s="404">
        <v>4500</v>
      </c>
      <c r="E10" s="404">
        <v>6</v>
      </c>
      <c r="F10" s="404">
        <f t="shared" si="4"/>
        <v>27000</v>
      </c>
      <c r="G10" s="167">
        <f t="shared" ref="G10:L10" si="8">SUMIF($N$3:$BV$3,G$4,$N10:$BV10)</f>
        <v>0</v>
      </c>
      <c r="H10" s="167">
        <f t="shared" si="8"/>
        <v>27000</v>
      </c>
      <c r="I10" s="167">
        <f t="shared" si="8"/>
        <v>0</v>
      </c>
      <c r="J10" s="167">
        <f t="shared" si="8"/>
        <v>0</v>
      </c>
      <c r="K10" s="167">
        <f t="shared" si="8"/>
        <v>0</v>
      </c>
      <c r="L10" s="167">
        <f t="shared" si="8"/>
        <v>0</v>
      </c>
      <c r="M10" s="257"/>
      <c r="N10" s="167"/>
      <c r="O10" s="167"/>
      <c r="P10" s="167"/>
      <c r="Q10" s="167"/>
      <c r="R10" s="167">
        <f>+F10</f>
        <v>27000</v>
      </c>
      <c r="S10" s="167"/>
      <c r="T10" s="167"/>
      <c r="U10" s="167"/>
      <c r="V10" s="405"/>
      <c r="W10" s="405"/>
      <c r="X10" s="405"/>
      <c r="Y10" s="167"/>
      <c r="Z10" s="167"/>
      <c r="AA10" s="167"/>
      <c r="AB10" s="167"/>
      <c r="AC10" s="167"/>
      <c r="AD10" s="167"/>
      <c r="AE10" s="167"/>
      <c r="AF10" s="167"/>
      <c r="AG10" s="167"/>
      <c r="AH10" s="167"/>
      <c r="AI10" s="167"/>
      <c r="AJ10" s="167"/>
      <c r="AK10" s="167"/>
      <c r="AL10" s="167"/>
      <c r="AM10" s="167"/>
      <c r="AN10" s="167"/>
      <c r="AO10" s="167"/>
      <c r="AP10" s="167"/>
      <c r="AQ10" s="167"/>
      <c r="AR10" s="167"/>
      <c r="AS10" s="167"/>
      <c r="AT10" s="167"/>
      <c r="AU10" s="167"/>
      <c r="AV10" s="167"/>
      <c r="AW10" s="167"/>
      <c r="AX10" s="167"/>
      <c r="AY10" s="167"/>
      <c r="AZ10" s="167"/>
      <c r="BA10" s="167"/>
      <c r="BB10" s="167"/>
      <c r="BC10" s="167"/>
      <c r="BD10" s="167"/>
      <c r="BE10" s="167"/>
      <c r="BF10" s="167"/>
      <c r="BG10" s="167"/>
      <c r="BH10" s="167"/>
      <c r="BI10" s="167"/>
      <c r="BJ10" s="167"/>
      <c r="BK10" s="167"/>
      <c r="BL10" s="167"/>
      <c r="BM10" s="167"/>
      <c r="BN10" s="167"/>
      <c r="BO10" s="167"/>
      <c r="BP10" s="167"/>
      <c r="BQ10" s="167"/>
      <c r="BR10" s="167"/>
      <c r="BS10" s="167"/>
      <c r="BT10" s="167"/>
      <c r="BU10" s="167"/>
      <c r="BV10" s="167"/>
      <c r="BW10" s="167"/>
      <c r="BX10" s="167"/>
      <c r="BY10" s="167"/>
      <c r="BZ10" s="167"/>
      <c r="CA10" s="167"/>
      <c r="CB10" s="167"/>
      <c r="CC10" s="225"/>
      <c r="CD10" s="225"/>
      <c r="CE10" s="225"/>
      <c r="CF10" s="225"/>
      <c r="CG10" s="225"/>
      <c r="CH10" s="225"/>
      <c r="CI10" s="225"/>
      <c r="CJ10" s="225"/>
      <c r="CK10" s="225"/>
      <c r="CL10" s="225"/>
      <c r="CM10" s="225"/>
      <c r="CN10" s="225"/>
      <c r="CO10" s="225"/>
      <c r="CP10" s="225"/>
      <c r="CQ10" s="225"/>
      <c r="CR10" s="225"/>
      <c r="CS10" s="225"/>
      <c r="CT10" s="225"/>
      <c r="CU10" s="225"/>
      <c r="CV10" s="225"/>
    </row>
    <row r="11" spans="1:100" ht="15" customHeight="1" outlineLevel="1" x14ac:dyDescent="0.25">
      <c r="A11" s="345" t="s">
        <v>601</v>
      </c>
      <c r="B11" s="637" t="s">
        <v>500</v>
      </c>
      <c r="C11" s="621"/>
      <c r="D11" s="401"/>
      <c r="E11" s="401"/>
      <c r="F11" s="401"/>
      <c r="G11" s="289">
        <f t="shared" ref="G11:L11" si="9">SUMIF($N$3:$BV$3,G$4,$N11:$BV11)</f>
        <v>0</v>
      </c>
      <c r="H11" s="289">
        <f t="shared" si="9"/>
        <v>21500</v>
      </c>
      <c r="I11" s="289">
        <f t="shared" si="9"/>
        <v>0</v>
      </c>
      <c r="J11" s="289">
        <f t="shared" si="9"/>
        <v>0</v>
      </c>
      <c r="K11" s="289">
        <f t="shared" si="9"/>
        <v>0</v>
      </c>
      <c r="L11" s="289">
        <f t="shared" si="9"/>
        <v>0</v>
      </c>
      <c r="M11" s="257"/>
      <c r="N11" s="167">
        <f t="shared" ref="N11:CB11" si="10">SUM(N12:N16)</f>
        <v>0</v>
      </c>
      <c r="O11" s="167">
        <f t="shared" si="10"/>
        <v>0</v>
      </c>
      <c r="P11" s="167">
        <f t="shared" si="10"/>
        <v>0</v>
      </c>
      <c r="Q11" s="167">
        <f t="shared" si="10"/>
        <v>0</v>
      </c>
      <c r="R11" s="167">
        <f t="shared" si="10"/>
        <v>21500</v>
      </c>
      <c r="S11" s="167">
        <f t="shared" si="10"/>
        <v>0</v>
      </c>
      <c r="T11" s="167">
        <f t="shared" si="10"/>
        <v>0</v>
      </c>
      <c r="U11" s="167">
        <f t="shared" si="10"/>
        <v>0</v>
      </c>
      <c r="V11" s="167">
        <f t="shared" si="10"/>
        <v>0</v>
      </c>
      <c r="W11" s="167">
        <f t="shared" si="10"/>
        <v>0</v>
      </c>
      <c r="X11" s="167">
        <f t="shared" si="10"/>
        <v>0</v>
      </c>
      <c r="Y11" s="167">
        <f t="shared" si="10"/>
        <v>0</v>
      </c>
      <c r="Z11" s="167">
        <f t="shared" si="10"/>
        <v>0</v>
      </c>
      <c r="AA11" s="167">
        <f t="shared" si="10"/>
        <v>0</v>
      </c>
      <c r="AB11" s="167">
        <f t="shared" si="10"/>
        <v>0</v>
      </c>
      <c r="AC11" s="167">
        <f t="shared" si="10"/>
        <v>0</v>
      </c>
      <c r="AD11" s="167">
        <f t="shared" si="10"/>
        <v>0</v>
      </c>
      <c r="AE11" s="167">
        <f t="shared" si="10"/>
        <v>0</v>
      </c>
      <c r="AF11" s="167">
        <f t="shared" si="10"/>
        <v>0</v>
      </c>
      <c r="AG11" s="167">
        <f t="shared" si="10"/>
        <v>0</v>
      </c>
      <c r="AH11" s="167">
        <f t="shared" si="10"/>
        <v>0</v>
      </c>
      <c r="AI11" s="167">
        <f t="shared" si="10"/>
        <v>0</v>
      </c>
      <c r="AJ11" s="167">
        <f t="shared" si="10"/>
        <v>0</v>
      </c>
      <c r="AK11" s="167">
        <f t="shared" si="10"/>
        <v>0</v>
      </c>
      <c r="AL11" s="167">
        <f t="shared" si="10"/>
        <v>0</v>
      </c>
      <c r="AM11" s="167">
        <f t="shared" si="10"/>
        <v>0</v>
      </c>
      <c r="AN11" s="167">
        <f t="shared" si="10"/>
        <v>0</v>
      </c>
      <c r="AO11" s="167">
        <f t="shared" si="10"/>
        <v>0</v>
      </c>
      <c r="AP11" s="167">
        <f t="shared" si="10"/>
        <v>0</v>
      </c>
      <c r="AQ11" s="167">
        <f t="shared" si="10"/>
        <v>0</v>
      </c>
      <c r="AR11" s="167">
        <f t="shared" si="10"/>
        <v>0</v>
      </c>
      <c r="AS11" s="167">
        <f t="shared" si="10"/>
        <v>0</v>
      </c>
      <c r="AT11" s="167">
        <f t="shared" si="10"/>
        <v>0</v>
      </c>
      <c r="AU11" s="167">
        <f t="shared" si="10"/>
        <v>0</v>
      </c>
      <c r="AV11" s="167">
        <f t="shared" si="10"/>
        <v>0</v>
      </c>
      <c r="AW11" s="167">
        <f t="shared" si="10"/>
        <v>0</v>
      </c>
      <c r="AX11" s="167">
        <f t="shared" si="10"/>
        <v>0</v>
      </c>
      <c r="AY11" s="167">
        <f t="shared" si="10"/>
        <v>0</v>
      </c>
      <c r="AZ11" s="167">
        <f t="shared" si="10"/>
        <v>0</v>
      </c>
      <c r="BA11" s="167">
        <f t="shared" si="10"/>
        <v>0</v>
      </c>
      <c r="BB11" s="167">
        <f t="shared" si="10"/>
        <v>0</v>
      </c>
      <c r="BC11" s="167">
        <f t="shared" si="10"/>
        <v>0</v>
      </c>
      <c r="BD11" s="167">
        <f t="shared" si="10"/>
        <v>0</v>
      </c>
      <c r="BE11" s="167">
        <f t="shared" si="10"/>
        <v>0</v>
      </c>
      <c r="BF11" s="167">
        <f t="shared" si="10"/>
        <v>0</v>
      </c>
      <c r="BG11" s="167">
        <f t="shared" si="10"/>
        <v>0</v>
      </c>
      <c r="BH11" s="167">
        <f t="shared" si="10"/>
        <v>0</v>
      </c>
      <c r="BI11" s="167">
        <f t="shared" si="10"/>
        <v>0</v>
      </c>
      <c r="BJ11" s="167">
        <f t="shared" si="10"/>
        <v>0</v>
      </c>
      <c r="BK11" s="167">
        <f t="shared" si="10"/>
        <v>0</v>
      </c>
      <c r="BL11" s="167">
        <f t="shared" si="10"/>
        <v>0</v>
      </c>
      <c r="BM11" s="167">
        <f t="shared" si="10"/>
        <v>0</v>
      </c>
      <c r="BN11" s="167">
        <f t="shared" si="10"/>
        <v>0</v>
      </c>
      <c r="BO11" s="167">
        <f t="shared" si="10"/>
        <v>0</v>
      </c>
      <c r="BP11" s="167">
        <f t="shared" si="10"/>
        <v>0</v>
      </c>
      <c r="BQ11" s="167">
        <f t="shared" si="10"/>
        <v>0</v>
      </c>
      <c r="BR11" s="167">
        <f t="shared" si="10"/>
        <v>0</v>
      </c>
      <c r="BS11" s="167">
        <f t="shared" si="10"/>
        <v>0</v>
      </c>
      <c r="BT11" s="167">
        <f t="shared" si="10"/>
        <v>0</v>
      </c>
      <c r="BU11" s="167">
        <f t="shared" si="10"/>
        <v>0</v>
      </c>
      <c r="BV11" s="167">
        <f t="shared" si="10"/>
        <v>0</v>
      </c>
      <c r="BW11" s="167">
        <f t="shared" si="10"/>
        <v>0</v>
      </c>
      <c r="BX11" s="167">
        <f t="shared" si="10"/>
        <v>0</v>
      </c>
      <c r="BY11" s="167">
        <f t="shared" si="10"/>
        <v>0</v>
      </c>
      <c r="BZ11" s="167">
        <f t="shared" si="10"/>
        <v>0</v>
      </c>
      <c r="CA11" s="167">
        <f t="shared" si="10"/>
        <v>0</v>
      </c>
      <c r="CB11" s="167">
        <f t="shared" si="10"/>
        <v>0</v>
      </c>
      <c r="CC11" s="225"/>
      <c r="CD11" s="225"/>
      <c r="CE11" s="225"/>
      <c r="CF11" s="225"/>
      <c r="CG11" s="225"/>
      <c r="CH11" s="225"/>
      <c r="CI11" s="225"/>
      <c r="CJ11" s="225"/>
      <c r="CK11" s="225"/>
      <c r="CL11" s="225"/>
      <c r="CM11" s="225"/>
      <c r="CN11" s="225"/>
      <c r="CO11" s="225"/>
      <c r="CP11" s="225"/>
      <c r="CQ11" s="225"/>
      <c r="CR11" s="225"/>
      <c r="CS11" s="225"/>
      <c r="CT11" s="225"/>
      <c r="CU11" s="225"/>
      <c r="CV11" s="225"/>
    </row>
    <row r="12" spans="1:100" ht="15" customHeight="1" outlineLevel="2" x14ac:dyDescent="0.25">
      <c r="A12" s="344"/>
      <c r="B12" s="402"/>
      <c r="C12" s="403" t="s">
        <v>602</v>
      </c>
      <c r="D12" s="404">
        <v>350</v>
      </c>
      <c r="E12" s="404">
        <v>15</v>
      </c>
      <c r="F12" s="404">
        <f t="shared" ref="F12:F16" si="11">E12*D12</f>
        <v>5250</v>
      </c>
      <c r="G12" s="167">
        <f t="shared" ref="G12:L12" si="12">SUMIF($N$3:$BV$3,G$4,$N12:$BV12)</f>
        <v>0</v>
      </c>
      <c r="H12" s="167">
        <f t="shared" si="12"/>
        <v>5250</v>
      </c>
      <c r="I12" s="167">
        <f t="shared" si="12"/>
        <v>0</v>
      </c>
      <c r="J12" s="167">
        <f t="shared" si="12"/>
        <v>0</v>
      </c>
      <c r="K12" s="167">
        <f t="shared" si="12"/>
        <v>0</v>
      </c>
      <c r="L12" s="167">
        <f t="shared" si="12"/>
        <v>0</v>
      </c>
      <c r="M12" s="257"/>
      <c r="N12" s="167"/>
      <c r="O12" s="167"/>
      <c r="P12" s="167"/>
      <c r="Q12" s="167"/>
      <c r="R12" s="167">
        <f t="shared" ref="R12:R16" si="13">F12</f>
        <v>5250</v>
      </c>
      <c r="S12" s="167"/>
      <c r="T12" s="167"/>
      <c r="U12" s="167"/>
      <c r="V12" s="405"/>
      <c r="W12" s="405"/>
      <c r="X12" s="405"/>
      <c r="Y12" s="167"/>
      <c r="Z12" s="167"/>
      <c r="AA12" s="167"/>
      <c r="AB12" s="167"/>
      <c r="AC12" s="167"/>
      <c r="AD12" s="167"/>
      <c r="AE12" s="167"/>
      <c r="AF12" s="167"/>
      <c r="AG12" s="167"/>
      <c r="AH12" s="167"/>
      <c r="AI12" s="167"/>
      <c r="AJ12" s="167"/>
      <c r="AK12" s="167"/>
      <c r="AL12" s="167"/>
      <c r="AM12" s="167"/>
      <c r="AN12" s="167"/>
      <c r="AO12" s="167"/>
      <c r="AP12" s="167"/>
      <c r="AQ12" s="167"/>
      <c r="AR12" s="167"/>
      <c r="AS12" s="167"/>
      <c r="AT12" s="167"/>
      <c r="AU12" s="167"/>
      <c r="AV12" s="167"/>
      <c r="AW12" s="167"/>
      <c r="AX12" s="167"/>
      <c r="AY12" s="167"/>
      <c r="AZ12" s="167"/>
      <c r="BA12" s="167"/>
      <c r="BB12" s="167"/>
      <c r="BC12" s="167"/>
      <c r="BD12" s="167"/>
      <c r="BE12" s="167"/>
      <c r="BF12" s="167"/>
      <c r="BG12" s="167"/>
      <c r="BH12" s="167"/>
      <c r="BI12" s="167"/>
      <c r="BJ12" s="167"/>
      <c r="BK12" s="167"/>
      <c r="BL12" s="167"/>
      <c r="BM12" s="167"/>
      <c r="BN12" s="167"/>
      <c r="BO12" s="167"/>
      <c r="BP12" s="167"/>
      <c r="BQ12" s="167"/>
      <c r="BR12" s="167"/>
      <c r="BS12" s="167"/>
      <c r="BT12" s="167"/>
      <c r="BU12" s="167"/>
      <c r="BV12" s="167"/>
      <c r="BW12" s="167"/>
      <c r="BX12" s="167"/>
      <c r="BY12" s="167"/>
      <c r="BZ12" s="167"/>
      <c r="CA12" s="167"/>
      <c r="CB12" s="167"/>
      <c r="CC12" s="225"/>
      <c r="CD12" s="225"/>
      <c r="CE12" s="225"/>
      <c r="CF12" s="225"/>
      <c r="CG12" s="225"/>
      <c r="CH12" s="225"/>
      <c r="CI12" s="225"/>
      <c r="CJ12" s="225"/>
      <c r="CK12" s="225"/>
      <c r="CL12" s="225"/>
      <c r="CM12" s="225"/>
      <c r="CN12" s="225"/>
      <c r="CO12" s="225"/>
      <c r="CP12" s="225"/>
      <c r="CQ12" s="225"/>
      <c r="CR12" s="225"/>
      <c r="CS12" s="225"/>
      <c r="CT12" s="225"/>
      <c r="CU12" s="225"/>
      <c r="CV12" s="225"/>
    </row>
    <row r="13" spans="1:100" ht="15" customHeight="1" outlineLevel="2" x14ac:dyDescent="0.25">
      <c r="A13" s="344"/>
      <c r="B13" s="402"/>
      <c r="C13" s="403" t="s">
        <v>603</v>
      </c>
      <c r="D13" s="404">
        <v>250</v>
      </c>
      <c r="E13" s="404">
        <v>15</v>
      </c>
      <c r="F13" s="404">
        <f t="shared" si="11"/>
        <v>3750</v>
      </c>
      <c r="G13" s="167">
        <f t="shared" ref="G13:L13" si="14">SUMIF($N$3:$BV$3,G$4,$N13:$BV13)</f>
        <v>0</v>
      </c>
      <c r="H13" s="167">
        <f t="shared" si="14"/>
        <v>3750</v>
      </c>
      <c r="I13" s="167">
        <f t="shared" si="14"/>
        <v>0</v>
      </c>
      <c r="J13" s="167">
        <f t="shared" si="14"/>
        <v>0</v>
      </c>
      <c r="K13" s="167">
        <f t="shared" si="14"/>
        <v>0</v>
      </c>
      <c r="L13" s="167">
        <f t="shared" si="14"/>
        <v>0</v>
      </c>
      <c r="M13" s="257"/>
      <c r="N13" s="167"/>
      <c r="O13" s="167"/>
      <c r="P13" s="167"/>
      <c r="Q13" s="167"/>
      <c r="R13" s="167">
        <f t="shared" si="13"/>
        <v>3750</v>
      </c>
      <c r="S13" s="167"/>
      <c r="T13" s="167"/>
      <c r="U13" s="167"/>
      <c r="V13" s="405"/>
      <c r="W13" s="405"/>
      <c r="X13" s="405"/>
      <c r="Y13" s="167"/>
      <c r="Z13" s="167"/>
      <c r="AA13" s="167"/>
      <c r="AB13" s="167"/>
      <c r="AC13" s="167"/>
      <c r="AD13" s="167"/>
      <c r="AE13" s="167"/>
      <c r="AF13" s="167"/>
      <c r="AG13" s="167"/>
      <c r="AH13" s="167"/>
      <c r="AI13" s="167"/>
      <c r="AJ13" s="167"/>
      <c r="AK13" s="167"/>
      <c r="AL13" s="167"/>
      <c r="AM13" s="167"/>
      <c r="AN13" s="167"/>
      <c r="AO13" s="167"/>
      <c r="AP13" s="167"/>
      <c r="AQ13" s="167"/>
      <c r="AR13" s="167"/>
      <c r="AS13" s="167"/>
      <c r="AT13" s="167"/>
      <c r="AU13" s="167"/>
      <c r="AV13" s="167"/>
      <c r="AW13" s="167"/>
      <c r="AX13" s="167"/>
      <c r="AY13" s="167"/>
      <c r="AZ13" s="167"/>
      <c r="BA13" s="167"/>
      <c r="BB13" s="167"/>
      <c r="BC13" s="167"/>
      <c r="BD13" s="167"/>
      <c r="BE13" s="167"/>
      <c r="BF13" s="167"/>
      <c r="BG13" s="167"/>
      <c r="BH13" s="167"/>
      <c r="BI13" s="167"/>
      <c r="BJ13" s="167"/>
      <c r="BK13" s="167"/>
      <c r="BL13" s="167"/>
      <c r="BM13" s="167"/>
      <c r="BN13" s="167"/>
      <c r="BO13" s="167"/>
      <c r="BP13" s="167"/>
      <c r="BQ13" s="167"/>
      <c r="BR13" s="167"/>
      <c r="BS13" s="167"/>
      <c r="BT13" s="167"/>
      <c r="BU13" s="167"/>
      <c r="BV13" s="167"/>
      <c r="BW13" s="167"/>
      <c r="BX13" s="167"/>
      <c r="BY13" s="167"/>
      <c r="BZ13" s="167"/>
      <c r="CA13" s="167"/>
      <c r="CB13" s="167"/>
      <c r="CC13" s="225"/>
      <c r="CD13" s="225"/>
      <c r="CE13" s="225"/>
      <c r="CF13" s="225"/>
      <c r="CG13" s="225"/>
      <c r="CH13" s="225"/>
      <c r="CI13" s="225"/>
      <c r="CJ13" s="225"/>
      <c r="CK13" s="225"/>
      <c r="CL13" s="225"/>
      <c r="CM13" s="225"/>
      <c r="CN13" s="225"/>
      <c r="CO13" s="225"/>
      <c r="CP13" s="225"/>
      <c r="CQ13" s="225"/>
      <c r="CR13" s="225"/>
      <c r="CS13" s="225"/>
      <c r="CT13" s="225"/>
      <c r="CU13" s="225"/>
      <c r="CV13" s="225"/>
    </row>
    <row r="14" spans="1:100" ht="15" customHeight="1" outlineLevel="2" x14ac:dyDescent="0.25">
      <c r="A14" s="344"/>
      <c r="B14" s="402"/>
      <c r="C14" s="403" t="s">
        <v>604</v>
      </c>
      <c r="D14" s="404">
        <v>300</v>
      </c>
      <c r="E14" s="404">
        <v>15</v>
      </c>
      <c r="F14" s="404">
        <f t="shared" si="11"/>
        <v>4500</v>
      </c>
      <c r="G14" s="167">
        <f t="shared" ref="G14:L14" si="15">SUMIF($N$3:$BV$3,G$4,$N14:$BV14)</f>
        <v>0</v>
      </c>
      <c r="H14" s="167">
        <f t="shared" si="15"/>
        <v>4500</v>
      </c>
      <c r="I14" s="167">
        <f t="shared" si="15"/>
        <v>0</v>
      </c>
      <c r="J14" s="167">
        <f t="shared" si="15"/>
        <v>0</v>
      </c>
      <c r="K14" s="167">
        <f t="shared" si="15"/>
        <v>0</v>
      </c>
      <c r="L14" s="167">
        <f t="shared" si="15"/>
        <v>0</v>
      </c>
      <c r="M14" s="257"/>
      <c r="N14" s="167"/>
      <c r="O14" s="167"/>
      <c r="P14" s="167"/>
      <c r="Q14" s="167"/>
      <c r="R14" s="167">
        <f t="shared" si="13"/>
        <v>4500</v>
      </c>
      <c r="S14" s="167"/>
      <c r="T14" s="167"/>
      <c r="U14" s="167"/>
      <c r="V14" s="405"/>
      <c r="W14" s="405"/>
      <c r="X14" s="405"/>
      <c r="Y14" s="167"/>
      <c r="Z14" s="167"/>
      <c r="AA14" s="167"/>
      <c r="AB14" s="167"/>
      <c r="AC14" s="167"/>
      <c r="AD14" s="167"/>
      <c r="AE14" s="167"/>
      <c r="AF14" s="167"/>
      <c r="AG14" s="167"/>
      <c r="AH14" s="167"/>
      <c r="AI14" s="167"/>
      <c r="AJ14" s="167"/>
      <c r="AK14" s="167"/>
      <c r="AL14" s="167"/>
      <c r="AM14" s="167"/>
      <c r="AN14" s="167"/>
      <c r="AO14" s="167"/>
      <c r="AP14" s="167"/>
      <c r="AQ14" s="167"/>
      <c r="AR14" s="167"/>
      <c r="AS14" s="167"/>
      <c r="AT14" s="167"/>
      <c r="AU14" s="167"/>
      <c r="AV14" s="167"/>
      <c r="AW14" s="167"/>
      <c r="AX14" s="167"/>
      <c r="AY14" s="167"/>
      <c r="AZ14" s="167"/>
      <c r="BA14" s="167"/>
      <c r="BB14" s="167"/>
      <c r="BC14" s="167"/>
      <c r="BD14" s="167"/>
      <c r="BE14" s="167"/>
      <c r="BF14" s="167"/>
      <c r="BG14" s="167"/>
      <c r="BH14" s="167"/>
      <c r="BI14" s="167"/>
      <c r="BJ14" s="167"/>
      <c r="BK14" s="167"/>
      <c r="BL14" s="167"/>
      <c r="BM14" s="167"/>
      <c r="BN14" s="167"/>
      <c r="BO14" s="167"/>
      <c r="BP14" s="167"/>
      <c r="BQ14" s="167"/>
      <c r="BR14" s="167"/>
      <c r="BS14" s="167"/>
      <c r="BT14" s="167"/>
      <c r="BU14" s="167"/>
      <c r="BV14" s="167"/>
      <c r="BW14" s="167"/>
      <c r="BX14" s="167"/>
      <c r="BY14" s="167"/>
      <c r="BZ14" s="167"/>
      <c r="CA14" s="167"/>
      <c r="CB14" s="167"/>
      <c r="CC14" s="225"/>
      <c r="CD14" s="225"/>
      <c r="CE14" s="225"/>
      <c r="CF14" s="225"/>
      <c r="CG14" s="225"/>
      <c r="CH14" s="225"/>
      <c r="CI14" s="225"/>
      <c r="CJ14" s="225"/>
      <c r="CK14" s="225"/>
      <c r="CL14" s="225"/>
      <c r="CM14" s="225"/>
      <c r="CN14" s="225"/>
      <c r="CO14" s="225"/>
      <c r="CP14" s="225"/>
      <c r="CQ14" s="225"/>
      <c r="CR14" s="225"/>
      <c r="CS14" s="225"/>
      <c r="CT14" s="225"/>
      <c r="CU14" s="225"/>
      <c r="CV14" s="225"/>
    </row>
    <row r="15" spans="1:100" ht="15" customHeight="1" outlineLevel="2" x14ac:dyDescent="0.25">
      <c r="A15" s="344"/>
      <c r="B15" s="402"/>
      <c r="C15" s="403" t="s">
        <v>605</v>
      </c>
      <c r="D15" s="404">
        <v>3000</v>
      </c>
      <c r="E15" s="404">
        <v>1</v>
      </c>
      <c r="F15" s="404">
        <f t="shared" si="11"/>
        <v>3000</v>
      </c>
      <c r="G15" s="167">
        <f t="shared" ref="G15:L15" si="16">SUMIF($N$3:$BV$3,G$4,$N15:$BV15)</f>
        <v>0</v>
      </c>
      <c r="H15" s="167">
        <f t="shared" si="16"/>
        <v>3000</v>
      </c>
      <c r="I15" s="167">
        <f t="shared" si="16"/>
        <v>0</v>
      </c>
      <c r="J15" s="167">
        <f t="shared" si="16"/>
        <v>0</v>
      </c>
      <c r="K15" s="167">
        <f t="shared" si="16"/>
        <v>0</v>
      </c>
      <c r="L15" s="167">
        <f t="shared" si="16"/>
        <v>0</v>
      </c>
      <c r="M15" s="257"/>
      <c r="N15" s="167"/>
      <c r="O15" s="167"/>
      <c r="P15" s="167"/>
      <c r="Q15" s="167"/>
      <c r="R15" s="167">
        <f t="shared" si="13"/>
        <v>3000</v>
      </c>
      <c r="S15" s="167"/>
      <c r="T15" s="167"/>
      <c r="U15" s="167"/>
      <c r="V15" s="405"/>
      <c r="W15" s="405"/>
      <c r="X15" s="405"/>
      <c r="Y15" s="167"/>
      <c r="Z15" s="167"/>
      <c r="AA15" s="167"/>
      <c r="AB15" s="167"/>
      <c r="AC15" s="167"/>
      <c r="AD15" s="167"/>
      <c r="AE15" s="167"/>
      <c r="AF15" s="167"/>
      <c r="AG15" s="167"/>
      <c r="AH15" s="167"/>
      <c r="AI15" s="167"/>
      <c r="AJ15" s="167"/>
      <c r="AK15" s="167"/>
      <c r="AL15" s="167"/>
      <c r="AM15" s="167"/>
      <c r="AN15" s="167"/>
      <c r="AO15" s="167"/>
      <c r="AP15" s="167"/>
      <c r="AQ15" s="167"/>
      <c r="AR15" s="167"/>
      <c r="AS15" s="167"/>
      <c r="AT15" s="167"/>
      <c r="AU15" s="167"/>
      <c r="AV15" s="167"/>
      <c r="AW15" s="167"/>
      <c r="AX15" s="167"/>
      <c r="AY15" s="167"/>
      <c r="AZ15" s="167"/>
      <c r="BA15" s="167"/>
      <c r="BB15" s="167"/>
      <c r="BC15" s="167"/>
      <c r="BD15" s="167"/>
      <c r="BE15" s="167"/>
      <c r="BF15" s="167"/>
      <c r="BG15" s="167"/>
      <c r="BH15" s="167"/>
      <c r="BI15" s="167"/>
      <c r="BJ15" s="167"/>
      <c r="BK15" s="167"/>
      <c r="BL15" s="167"/>
      <c r="BM15" s="167"/>
      <c r="BN15" s="167"/>
      <c r="BO15" s="167"/>
      <c r="BP15" s="167"/>
      <c r="BQ15" s="167"/>
      <c r="BR15" s="167"/>
      <c r="BS15" s="167"/>
      <c r="BT15" s="167"/>
      <c r="BU15" s="167"/>
      <c r="BV15" s="167"/>
      <c r="BW15" s="167"/>
      <c r="BX15" s="167"/>
      <c r="BY15" s="167"/>
      <c r="BZ15" s="167"/>
      <c r="CA15" s="167"/>
      <c r="CB15" s="167"/>
      <c r="CC15" s="225"/>
      <c r="CD15" s="225"/>
      <c r="CE15" s="225"/>
      <c r="CF15" s="225"/>
      <c r="CG15" s="225"/>
      <c r="CH15" s="225"/>
      <c r="CI15" s="225"/>
      <c r="CJ15" s="225"/>
      <c r="CK15" s="225"/>
      <c r="CL15" s="225"/>
      <c r="CM15" s="225"/>
      <c r="CN15" s="225"/>
      <c r="CO15" s="225"/>
      <c r="CP15" s="225"/>
      <c r="CQ15" s="225"/>
      <c r="CR15" s="225"/>
      <c r="CS15" s="225"/>
      <c r="CT15" s="225"/>
      <c r="CU15" s="225"/>
      <c r="CV15" s="225"/>
    </row>
    <row r="16" spans="1:100" ht="15" customHeight="1" outlineLevel="2" x14ac:dyDescent="0.25">
      <c r="A16" s="344"/>
      <c r="B16" s="402"/>
      <c r="C16" s="403" t="s">
        <v>606</v>
      </c>
      <c r="D16" s="404">
        <v>5000</v>
      </c>
      <c r="E16" s="404">
        <v>1</v>
      </c>
      <c r="F16" s="404">
        <f t="shared" si="11"/>
        <v>5000</v>
      </c>
      <c r="G16" s="167">
        <f t="shared" ref="G16:L16" si="17">SUMIF($N$3:$BV$3,G$4,$N16:$BV16)</f>
        <v>0</v>
      </c>
      <c r="H16" s="167">
        <f t="shared" si="17"/>
        <v>5000</v>
      </c>
      <c r="I16" s="167">
        <f t="shared" si="17"/>
        <v>0</v>
      </c>
      <c r="J16" s="167">
        <f t="shared" si="17"/>
        <v>0</v>
      </c>
      <c r="K16" s="167">
        <f t="shared" si="17"/>
        <v>0</v>
      </c>
      <c r="L16" s="167">
        <f t="shared" si="17"/>
        <v>0</v>
      </c>
      <c r="M16" s="257"/>
      <c r="N16" s="167"/>
      <c r="O16" s="167"/>
      <c r="P16" s="167"/>
      <c r="Q16" s="167"/>
      <c r="R16" s="167">
        <f t="shared" si="13"/>
        <v>5000</v>
      </c>
      <c r="S16" s="167"/>
      <c r="T16" s="167"/>
      <c r="U16" s="167"/>
      <c r="V16" s="405"/>
      <c r="W16" s="405"/>
      <c r="X16" s="405"/>
      <c r="Y16" s="167"/>
      <c r="Z16" s="167"/>
      <c r="AA16" s="167"/>
      <c r="AB16" s="167"/>
      <c r="AC16" s="167"/>
      <c r="AD16" s="167"/>
      <c r="AE16" s="167"/>
      <c r="AF16" s="167"/>
      <c r="AG16" s="167"/>
      <c r="AH16" s="167"/>
      <c r="AI16" s="167"/>
      <c r="AJ16" s="167"/>
      <c r="AK16" s="167"/>
      <c r="AL16" s="167"/>
      <c r="AM16" s="167"/>
      <c r="AN16" s="167"/>
      <c r="AO16" s="167"/>
      <c r="AP16" s="167"/>
      <c r="AQ16" s="167"/>
      <c r="AR16" s="167"/>
      <c r="AS16" s="167"/>
      <c r="AT16" s="167"/>
      <c r="AU16" s="167"/>
      <c r="AV16" s="167"/>
      <c r="AW16" s="167"/>
      <c r="AX16" s="167"/>
      <c r="AY16" s="167"/>
      <c r="AZ16" s="167"/>
      <c r="BA16" s="167"/>
      <c r="BB16" s="167"/>
      <c r="BC16" s="167"/>
      <c r="BD16" s="167"/>
      <c r="BE16" s="167"/>
      <c r="BF16" s="167"/>
      <c r="BG16" s="167"/>
      <c r="BH16" s="167"/>
      <c r="BI16" s="167"/>
      <c r="BJ16" s="167"/>
      <c r="BK16" s="167"/>
      <c r="BL16" s="167"/>
      <c r="BM16" s="167"/>
      <c r="BN16" s="167"/>
      <c r="BO16" s="167"/>
      <c r="BP16" s="167"/>
      <c r="BQ16" s="167"/>
      <c r="BR16" s="167"/>
      <c r="BS16" s="167"/>
      <c r="BT16" s="167"/>
      <c r="BU16" s="167"/>
      <c r="BV16" s="167"/>
      <c r="BW16" s="167"/>
      <c r="BX16" s="167"/>
      <c r="BY16" s="167"/>
      <c r="BZ16" s="167"/>
      <c r="CA16" s="167"/>
      <c r="CB16" s="167"/>
      <c r="CC16" s="225"/>
      <c r="CD16" s="225"/>
      <c r="CE16" s="225"/>
      <c r="CF16" s="225"/>
      <c r="CG16" s="225"/>
      <c r="CH16" s="225"/>
      <c r="CI16" s="225"/>
      <c r="CJ16" s="225"/>
      <c r="CK16" s="225"/>
      <c r="CL16" s="225"/>
      <c r="CM16" s="225"/>
      <c r="CN16" s="225"/>
      <c r="CO16" s="225"/>
      <c r="CP16" s="225"/>
      <c r="CQ16" s="225"/>
      <c r="CR16" s="225"/>
      <c r="CS16" s="225"/>
      <c r="CT16" s="225"/>
      <c r="CU16" s="225"/>
      <c r="CV16" s="225"/>
    </row>
    <row r="17" spans="1:100" ht="15" customHeight="1" outlineLevel="1" x14ac:dyDescent="0.25">
      <c r="A17" s="345" t="s">
        <v>501</v>
      </c>
      <c r="B17" s="406" t="s">
        <v>502</v>
      </c>
      <c r="C17" s="407"/>
      <c r="D17" s="401"/>
      <c r="E17" s="401"/>
      <c r="F17" s="401"/>
      <c r="G17" s="289">
        <f t="shared" ref="G17:L17" si="18">SUMIF($N$3:$BV$3,G$4,$N17:$BV17)</f>
        <v>0</v>
      </c>
      <c r="H17" s="289">
        <f t="shared" si="18"/>
        <v>100000</v>
      </c>
      <c r="I17" s="289">
        <f t="shared" si="18"/>
        <v>0</v>
      </c>
      <c r="J17" s="289">
        <f t="shared" si="18"/>
        <v>0</v>
      </c>
      <c r="K17" s="289">
        <f t="shared" si="18"/>
        <v>0</v>
      </c>
      <c r="L17" s="289">
        <f t="shared" si="18"/>
        <v>0</v>
      </c>
      <c r="M17" s="257"/>
      <c r="N17" s="167">
        <f t="shared" ref="N17:CB17" si="19">SUM(N18:N20)</f>
        <v>0</v>
      </c>
      <c r="O17" s="167">
        <f t="shared" si="19"/>
        <v>0</v>
      </c>
      <c r="P17" s="167">
        <f t="shared" si="19"/>
        <v>0</v>
      </c>
      <c r="Q17" s="167">
        <f t="shared" si="19"/>
        <v>0</v>
      </c>
      <c r="R17" s="167">
        <f t="shared" si="19"/>
        <v>0</v>
      </c>
      <c r="S17" s="167">
        <f t="shared" si="19"/>
        <v>100000</v>
      </c>
      <c r="T17" s="167">
        <f t="shared" si="19"/>
        <v>0</v>
      </c>
      <c r="U17" s="167">
        <f t="shared" si="19"/>
        <v>0</v>
      </c>
      <c r="V17" s="167">
        <f t="shared" si="19"/>
        <v>0</v>
      </c>
      <c r="W17" s="167">
        <f t="shared" si="19"/>
        <v>0</v>
      </c>
      <c r="X17" s="167">
        <f t="shared" si="19"/>
        <v>0</v>
      </c>
      <c r="Y17" s="167">
        <f t="shared" si="19"/>
        <v>0</v>
      </c>
      <c r="Z17" s="167">
        <f t="shared" si="19"/>
        <v>0</v>
      </c>
      <c r="AA17" s="167">
        <f t="shared" si="19"/>
        <v>0</v>
      </c>
      <c r="AB17" s="167">
        <f t="shared" si="19"/>
        <v>0</v>
      </c>
      <c r="AC17" s="167">
        <f t="shared" si="19"/>
        <v>0</v>
      </c>
      <c r="AD17" s="167">
        <f t="shared" si="19"/>
        <v>0</v>
      </c>
      <c r="AE17" s="167">
        <f t="shared" si="19"/>
        <v>0</v>
      </c>
      <c r="AF17" s="167">
        <f t="shared" si="19"/>
        <v>0</v>
      </c>
      <c r="AG17" s="167">
        <f t="shared" si="19"/>
        <v>0</v>
      </c>
      <c r="AH17" s="167">
        <f t="shared" si="19"/>
        <v>0</v>
      </c>
      <c r="AI17" s="167">
        <f t="shared" si="19"/>
        <v>0</v>
      </c>
      <c r="AJ17" s="167">
        <f t="shared" si="19"/>
        <v>0</v>
      </c>
      <c r="AK17" s="167">
        <f t="shared" si="19"/>
        <v>0</v>
      </c>
      <c r="AL17" s="167">
        <f t="shared" si="19"/>
        <v>0</v>
      </c>
      <c r="AM17" s="167">
        <f t="shared" si="19"/>
        <v>0</v>
      </c>
      <c r="AN17" s="167">
        <f t="shared" si="19"/>
        <v>0</v>
      </c>
      <c r="AO17" s="167">
        <f t="shared" si="19"/>
        <v>0</v>
      </c>
      <c r="AP17" s="167">
        <f t="shared" si="19"/>
        <v>0</v>
      </c>
      <c r="AQ17" s="167">
        <f t="shared" si="19"/>
        <v>0</v>
      </c>
      <c r="AR17" s="167">
        <f t="shared" si="19"/>
        <v>0</v>
      </c>
      <c r="AS17" s="167">
        <f t="shared" si="19"/>
        <v>0</v>
      </c>
      <c r="AT17" s="167">
        <f t="shared" si="19"/>
        <v>0</v>
      </c>
      <c r="AU17" s="167">
        <f t="shared" si="19"/>
        <v>0</v>
      </c>
      <c r="AV17" s="167">
        <f t="shared" si="19"/>
        <v>0</v>
      </c>
      <c r="AW17" s="167">
        <f t="shared" si="19"/>
        <v>0</v>
      </c>
      <c r="AX17" s="167">
        <f t="shared" si="19"/>
        <v>0</v>
      </c>
      <c r="AY17" s="167">
        <f t="shared" si="19"/>
        <v>0</v>
      </c>
      <c r="AZ17" s="167">
        <f t="shared" si="19"/>
        <v>0</v>
      </c>
      <c r="BA17" s="167">
        <f t="shared" si="19"/>
        <v>0</v>
      </c>
      <c r="BB17" s="167">
        <f t="shared" si="19"/>
        <v>0</v>
      </c>
      <c r="BC17" s="167">
        <f t="shared" si="19"/>
        <v>0</v>
      </c>
      <c r="BD17" s="167">
        <f t="shared" si="19"/>
        <v>0</v>
      </c>
      <c r="BE17" s="167">
        <f t="shared" si="19"/>
        <v>0</v>
      </c>
      <c r="BF17" s="167">
        <f t="shared" si="19"/>
        <v>0</v>
      </c>
      <c r="BG17" s="167">
        <f t="shared" si="19"/>
        <v>0</v>
      </c>
      <c r="BH17" s="167">
        <f t="shared" si="19"/>
        <v>0</v>
      </c>
      <c r="BI17" s="167">
        <f t="shared" si="19"/>
        <v>0</v>
      </c>
      <c r="BJ17" s="167">
        <f t="shared" si="19"/>
        <v>0</v>
      </c>
      <c r="BK17" s="167">
        <f t="shared" si="19"/>
        <v>0</v>
      </c>
      <c r="BL17" s="167">
        <f t="shared" si="19"/>
        <v>0</v>
      </c>
      <c r="BM17" s="167">
        <f t="shared" si="19"/>
        <v>0</v>
      </c>
      <c r="BN17" s="167">
        <f t="shared" si="19"/>
        <v>0</v>
      </c>
      <c r="BO17" s="167">
        <f t="shared" si="19"/>
        <v>0</v>
      </c>
      <c r="BP17" s="167">
        <f t="shared" si="19"/>
        <v>0</v>
      </c>
      <c r="BQ17" s="167">
        <f t="shared" si="19"/>
        <v>0</v>
      </c>
      <c r="BR17" s="167">
        <f t="shared" si="19"/>
        <v>0</v>
      </c>
      <c r="BS17" s="167">
        <f t="shared" si="19"/>
        <v>0</v>
      </c>
      <c r="BT17" s="167">
        <f t="shared" si="19"/>
        <v>0</v>
      </c>
      <c r="BU17" s="167">
        <f t="shared" si="19"/>
        <v>0</v>
      </c>
      <c r="BV17" s="167">
        <f t="shared" si="19"/>
        <v>0</v>
      </c>
      <c r="BW17" s="167">
        <f t="shared" si="19"/>
        <v>0</v>
      </c>
      <c r="BX17" s="167">
        <f t="shared" si="19"/>
        <v>0</v>
      </c>
      <c r="BY17" s="167">
        <f t="shared" si="19"/>
        <v>0</v>
      </c>
      <c r="BZ17" s="167">
        <f t="shared" si="19"/>
        <v>0</v>
      </c>
      <c r="CA17" s="167">
        <f t="shared" si="19"/>
        <v>0</v>
      </c>
      <c r="CB17" s="167">
        <f t="shared" si="19"/>
        <v>0</v>
      </c>
      <c r="CC17" s="225"/>
      <c r="CD17" s="225"/>
      <c r="CE17" s="225"/>
      <c r="CF17" s="225"/>
      <c r="CG17" s="225"/>
      <c r="CH17" s="225"/>
      <c r="CI17" s="225"/>
      <c r="CJ17" s="225"/>
      <c r="CK17" s="225"/>
      <c r="CL17" s="225"/>
      <c r="CM17" s="225"/>
      <c r="CN17" s="225"/>
      <c r="CO17" s="225"/>
      <c r="CP17" s="225"/>
      <c r="CQ17" s="225"/>
      <c r="CR17" s="225"/>
      <c r="CS17" s="225"/>
      <c r="CT17" s="225"/>
      <c r="CU17" s="225"/>
      <c r="CV17" s="225"/>
    </row>
    <row r="18" spans="1:100" ht="15" customHeight="1" outlineLevel="2" x14ac:dyDescent="0.25">
      <c r="A18" s="344" t="s">
        <v>607</v>
      </c>
      <c r="B18" s="402"/>
      <c r="C18" s="403" t="s">
        <v>608</v>
      </c>
      <c r="D18" s="404">
        <v>100000</v>
      </c>
      <c r="E18" s="404">
        <v>1</v>
      </c>
      <c r="F18" s="404">
        <f t="shared" ref="F18:F20" si="20">E18*D18</f>
        <v>100000</v>
      </c>
      <c r="G18" s="167">
        <f t="shared" ref="G18:L18" si="21">SUMIF($N$3:$BV$3,G$4,$N18:$BV18)</f>
        <v>0</v>
      </c>
      <c r="H18" s="167">
        <f t="shared" si="21"/>
        <v>100000</v>
      </c>
      <c r="I18" s="167">
        <f t="shared" si="21"/>
        <v>0</v>
      </c>
      <c r="J18" s="167">
        <f t="shared" si="21"/>
        <v>0</v>
      </c>
      <c r="K18" s="167">
        <f t="shared" si="21"/>
        <v>0</v>
      </c>
      <c r="L18" s="167">
        <f t="shared" si="21"/>
        <v>0</v>
      </c>
      <c r="M18" s="257"/>
      <c r="N18" s="167">
        <v>0</v>
      </c>
      <c r="O18" s="167"/>
      <c r="P18" s="167"/>
      <c r="Q18" s="167"/>
      <c r="R18" s="167"/>
      <c r="S18" s="167">
        <f>F18</f>
        <v>100000</v>
      </c>
      <c r="T18" s="167"/>
      <c r="U18" s="167"/>
      <c r="V18" s="405"/>
      <c r="W18" s="405"/>
      <c r="X18" s="405"/>
      <c r="Y18" s="167"/>
      <c r="Z18" s="167"/>
      <c r="AA18" s="167"/>
      <c r="AB18" s="167"/>
      <c r="AC18" s="167"/>
      <c r="AD18" s="167"/>
      <c r="AE18" s="167"/>
      <c r="AF18" s="167"/>
      <c r="AG18" s="167"/>
      <c r="AH18" s="167"/>
      <c r="AI18" s="167"/>
      <c r="AJ18" s="167"/>
      <c r="AK18" s="167"/>
      <c r="AL18" s="167"/>
      <c r="AM18" s="167"/>
      <c r="AN18" s="167"/>
      <c r="AO18" s="167"/>
      <c r="AP18" s="167"/>
      <c r="AQ18" s="167"/>
      <c r="AR18" s="167"/>
      <c r="AS18" s="167"/>
      <c r="AT18" s="167"/>
      <c r="AU18" s="167"/>
      <c r="AV18" s="167"/>
      <c r="AW18" s="167"/>
      <c r="AX18" s="167"/>
      <c r="AY18" s="167"/>
      <c r="AZ18" s="167"/>
      <c r="BA18" s="167"/>
      <c r="BB18" s="167"/>
      <c r="BC18" s="167"/>
      <c r="BD18" s="167"/>
      <c r="BE18" s="167"/>
      <c r="BF18" s="167"/>
      <c r="BG18" s="167"/>
      <c r="BH18" s="167"/>
      <c r="BI18" s="167"/>
      <c r="BJ18" s="167"/>
      <c r="BK18" s="167"/>
      <c r="BL18" s="167"/>
      <c r="BM18" s="167"/>
      <c r="BN18" s="167"/>
      <c r="BO18" s="167"/>
      <c r="BP18" s="167"/>
      <c r="BQ18" s="167"/>
      <c r="BR18" s="167"/>
      <c r="BS18" s="167"/>
      <c r="BT18" s="167"/>
      <c r="BU18" s="167"/>
      <c r="BV18" s="167"/>
      <c r="BW18" s="167"/>
      <c r="BX18" s="167"/>
      <c r="BY18" s="167"/>
      <c r="BZ18" s="167"/>
      <c r="CA18" s="167"/>
      <c r="CB18" s="167"/>
      <c r="CC18" s="225"/>
      <c r="CD18" s="225"/>
      <c r="CE18" s="225"/>
      <c r="CF18" s="225"/>
      <c r="CG18" s="225"/>
      <c r="CH18" s="225"/>
      <c r="CI18" s="225"/>
      <c r="CJ18" s="225"/>
      <c r="CK18" s="225"/>
      <c r="CL18" s="225"/>
      <c r="CM18" s="225"/>
      <c r="CN18" s="225"/>
      <c r="CO18" s="225"/>
      <c r="CP18" s="225"/>
      <c r="CQ18" s="225"/>
      <c r="CR18" s="225"/>
      <c r="CS18" s="225"/>
      <c r="CT18" s="225"/>
      <c r="CU18" s="225"/>
      <c r="CV18" s="225"/>
    </row>
    <row r="19" spans="1:100" s="605" customFormat="1" ht="15" customHeight="1" outlineLevel="2" x14ac:dyDescent="0.25">
      <c r="A19" s="344"/>
      <c r="B19" s="402"/>
      <c r="C19" s="403"/>
      <c r="D19" s="404"/>
      <c r="E19" s="404"/>
      <c r="F19" s="404">
        <f t="shared" ref="F19" si="22">E19*D19</f>
        <v>0</v>
      </c>
      <c r="G19" s="167">
        <f t="shared" ref="G19:L20" si="23">SUMIF($N$3:$BV$3,G$4,$N19:$BV19)</f>
        <v>0</v>
      </c>
      <c r="H19" s="167">
        <f t="shared" si="23"/>
        <v>0</v>
      </c>
      <c r="I19" s="167">
        <f t="shared" si="23"/>
        <v>0</v>
      </c>
      <c r="J19" s="167">
        <f t="shared" si="23"/>
        <v>0</v>
      </c>
      <c r="K19" s="167">
        <f t="shared" si="23"/>
        <v>0</v>
      </c>
      <c r="L19" s="167">
        <f t="shared" si="23"/>
        <v>0</v>
      </c>
      <c r="M19" s="257"/>
      <c r="N19" s="167"/>
      <c r="O19" s="167">
        <f>F19</f>
        <v>0</v>
      </c>
      <c r="P19" s="167"/>
      <c r="Q19" s="167"/>
      <c r="R19" s="167"/>
      <c r="S19" s="167"/>
      <c r="T19" s="167"/>
      <c r="U19" s="167"/>
      <c r="V19" s="405"/>
      <c r="W19" s="405"/>
      <c r="X19" s="405"/>
      <c r="Y19" s="167"/>
      <c r="Z19" s="167"/>
      <c r="AA19" s="167"/>
      <c r="AB19" s="167"/>
      <c r="AC19" s="167"/>
      <c r="AD19" s="167"/>
      <c r="AE19" s="167"/>
      <c r="AF19" s="167"/>
      <c r="AG19" s="167"/>
      <c r="AH19" s="167"/>
      <c r="AI19" s="167"/>
      <c r="AJ19" s="167"/>
      <c r="AK19" s="167"/>
      <c r="AL19" s="167"/>
      <c r="AM19" s="167"/>
      <c r="AN19" s="167"/>
      <c r="AO19" s="167"/>
      <c r="AP19" s="167"/>
      <c r="AQ19" s="167"/>
      <c r="AR19" s="167"/>
      <c r="AS19" s="167"/>
      <c r="AT19" s="167"/>
      <c r="AU19" s="167"/>
      <c r="AV19" s="167"/>
      <c r="AW19" s="167"/>
      <c r="AX19" s="167"/>
      <c r="AY19" s="167"/>
      <c r="AZ19" s="167"/>
      <c r="BA19" s="167"/>
      <c r="BB19" s="167"/>
      <c r="BC19" s="167"/>
      <c r="BD19" s="167"/>
      <c r="BE19" s="167"/>
      <c r="BF19" s="167"/>
      <c r="BG19" s="167"/>
      <c r="BH19" s="167"/>
      <c r="BI19" s="167"/>
      <c r="BJ19" s="167"/>
      <c r="BK19" s="167"/>
      <c r="BL19" s="167"/>
      <c r="BM19" s="167"/>
      <c r="BN19" s="167"/>
      <c r="BO19" s="167"/>
      <c r="BP19" s="167"/>
      <c r="BQ19" s="167"/>
      <c r="BR19" s="167"/>
      <c r="BS19" s="167"/>
      <c r="BT19" s="167"/>
      <c r="BU19" s="167"/>
      <c r="BV19" s="167"/>
      <c r="BW19" s="167"/>
      <c r="BX19" s="167"/>
      <c r="BY19" s="167"/>
      <c r="BZ19" s="167"/>
      <c r="CA19" s="167"/>
      <c r="CB19" s="167"/>
      <c r="CC19" s="225"/>
      <c r="CD19" s="225"/>
      <c r="CE19" s="225"/>
      <c r="CF19" s="225"/>
      <c r="CG19" s="225"/>
      <c r="CH19" s="225"/>
      <c r="CI19" s="225"/>
      <c r="CJ19" s="225"/>
      <c r="CK19" s="225"/>
      <c r="CL19" s="225"/>
      <c r="CM19" s="225"/>
      <c r="CN19" s="225"/>
      <c r="CO19" s="225"/>
      <c r="CP19" s="225"/>
      <c r="CQ19" s="225"/>
      <c r="CR19" s="225"/>
      <c r="CS19" s="225"/>
      <c r="CT19" s="225"/>
      <c r="CU19" s="225"/>
      <c r="CV19" s="225"/>
    </row>
    <row r="20" spans="1:100" ht="15" customHeight="1" outlineLevel="2" x14ac:dyDescent="0.25">
      <c r="A20" s="344"/>
      <c r="B20" s="402"/>
      <c r="C20" s="403"/>
      <c r="D20" s="404"/>
      <c r="E20" s="404"/>
      <c r="F20" s="404">
        <f t="shared" si="20"/>
        <v>0</v>
      </c>
      <c r="G20" s="167">
        <f t="shared" si="23"/>
        <v>0</v>
      </c>
      <c r="H20" s="167">
        <f t="shared" si="23"/>
        <v>0</v>
      </c>
      <c r="I20" s="167">
        <f t="shared" si="23"/>
        <v>0</v>
      </c>
      <c r="J20" s="167">
        <f t="shared" si="23"/>
        <v>0</v>
      </c>
      <c r="K20" s="167">
        <f t="shared" si="23"/>
        <v>0</v>
      </c>
      <c r="L20" s="167">
        <f t="shared" si="23"/>
        <v>0</v>
      </c>
      <c r="M20" s="257"/>
      <c r="N20" s="167"/>
      <c r="O20" s="167">
        <f>F20</f>
        <v>0</v>
      </c>
      <c r="P20" s="167"/>
      <c r="Q20" s="167"/>
      <c r="R20" s="167"/>
      <c r="S20" s="167"/>
      <c r="T20" s="167"/>
      <c r="U20" s="167"/>
      <c r="V20" s="405"/>
      <c r="W20" s="405"/>
      <c r="X20" s="405"/>
      <c r="Y20" s="167"/>
      <c r="Z20" s="167"/>
      <c r="AA20" s="167"/>
      <c r="AB20" s="167"/>
      <c r="AC20" s="167"/>
      <c r="AD20" s="167"/>
      <c r="AE20" s="167"/>
      <c r="AF20" s="167"/>
      <c r="AG20" s="167"/>
      <c r="AH20" s="167"/>
      <c r="AI20" s="167"/>
      <c r="AJ20" s="167"/>
      <c r="AK20" s="167"/>
      <c r="AL20" s="167"/>
      <c r="AM20" s="167"/>
      <c r="AN20" s="167"/>
      <c r="AO20" s="167"/>
      <c r="AP20" s="167"/>
      <c r="AQ20" s="167"/>
      <c r="AR20" s="167"/>
      <c r="AS20" s="167"/>
      <c r="AT20" s="167"/>
      <c r="AU20" s="167"/>
      <c r="AV20" s="167"/>
      <c r="AW20" s="167"/>
      <c r="AX20" s="167"/>
      <c r="AY20" s="167"/>
      <c r="AZ20" s="167"/>
      <c r="BA20" s="167"/>
      <c r="BB20" s="167"/>
      <c r="BC20" s="167"/>
      <c r="BD20" s="167"/>
      <c r="BE20" s="167"/>
      <c r="BF20" s="167"/>
      <c r="BG20" s="167"/>
      <c r="BH20" s="167"/>
      <c r="BI20" s="167"/>
      <c r="BJ20" s="167"/>
      <c r="BK20" s="167"/>
      <c r="BL20" s="167"/>
      <c r="BM20" s="167"/>
      <c r="BN20" s="167"/>
      <c r="BO20" s="167"/>
      <c r="BP20" s="167"/>
      <c r="BQ20" s="167"/>
      <c r="BR20" s="167"/>
      <c r="BS20" s="167"/>
      <c r="BT20" s="167"/>
      <c r="BU20" s="167"/>
      <c r="BV20" s="167"/>
      <c r="BW20" s="167"/>
      <c r="BX20" s="167"/>
      <c r="BY20" s="167"/>
      <c r="BZ20" s="167"/>
      <c r="CA20" s="167"/>
      <c r="CB20" s="167"/>
      <c r="CC20" s="225"/>
      <c r="CD20" s="225"/>
      <c r="CE20" s="225"/>
      <c r="CF20" s="225"/>
      <c r="CG20" s="225"/>
      <c r="CH20" s="225"/>
      <c r="CI20" s="225"/>
      <c r="CJ20" s="225"/>
      <c r="CK20" s="225"/>
      <c r="CL20" s="225"/>
      <c r="CM20" s="225"/>
      <c r="CN20" s="225"/>
      <c r="CO20" s="225"/>
      <c r="CP20" s="225"/>
      <c r="CQ20" s="225"/>
      <c r="CR20" s="225"/>
      <c r="CS20" s="225"/>
      <c r="CT20" s="225"/>
      <c r="CU20" s="225"/>
      <c r="CV20" s="225"/>
    </row>
    <row r="21" spans="1:100" ht="15" customHeight="1" outlineLevel="1" x14ac:dyDescent="0.25">
      <c r="A21" s="345" t="s">
        <v>611</v>
      </c>
      <c r="B21" s="637" t="s">
        <v>505</v>
      </c>
      <c r="C21" s="621"/>
      <c r="D21" s="401"/>
      <c r="E21" s="401"/>
      <c r="F21" s="401"/>
      <c r="G21" s="289">
        <f t="shared" ref="G21:L21" si="24">SUMIF($N$3:$BV$3,G$4,$N21:$BV21)</f>
        <v>0</v>
      </c>
      <c r="H21" s="289">
        <f t="shared" si="24"/>
        <v>0</v>
      </c>
      <c r="I21" s="289">
        <f t="shared" si="24"/>
        <v>0</v>
      </c>
      <c r="J21" s="289">
        <f t="shared" si="24"/>
        <v>0</v>
      </c>
      <c r="K21" s="289">
        <f t="shared" si="24"/>
        <v>0</v>
      </c>
      <c r="L21" s="289">
        <f t="shared" si="24"/>
        <v>0</v>
      </c>
      <c r="M21" s="257"/>
      <c r="N21" s="167">
        <f t="shared" ref="N21:CB21" si="25">SUM(N22)</f>
        <v>0</v>
      </c>
      <c r="O21" s="167">
        <f t="shared" si="25"/>
        <v>0</v>
      </c>
      <c r="P21" s="167">
        <f t="shared" si="25"/>
        <v>0</v>
      </c>
      <c r="Q21" s="167">
        <f t="shared" si="25"/>
        <v>0</v>
      </c>
      <c r="R21" s="167">
        <f t="shared" si="25"/>
        <v>0</v>
      </c>
      <c r="S21" s="167">
        <f t="shared" si="25"/>
        <v>0</v>
      </c>
      <c r="T21" s="167">
        <f t="shared" si="25"/>
        <v>0</v>
      </c>
      <c r="U21" s="167">
        <f t="shared" si="25"/>
        <v>0</v>
      </c>
      <c r="V21" s="167">
        <f t="shared" si="25"/>
        <v>0</v>
      </c>
      <c r="W21" s="167">
        <f t="shared" si="25"/>
        <v>0</v>
      </c>
      <c r="X21" s="167">
        <f t="shared" si="25"/>
        <v>0</v>
      </c>
      <c r="Y21" s="167">
        <f t="shared" si="25"/>
        <v>0</v>
      </c>
      <c r="Z21" s="167">
        <f t="shared" si="25"/>
        <v>0</v>
      </c>
      <c r="AA21" s="167">
        <f t="shared" si="25"/>
        <v>0</v>
      </c>
      <c r="AB21" s="167">
        <f t="shared" si="25"/>
        <v>0</v>
      </c>
      <c r="AC21" s="167">
        <f t="shared" si="25"/>
        <v>0</v>
      </c>
      <c r="AD21" s="167">
        <f t="shared" si="25"/>
        <v>0</v>
      </c>
      <c r="AE21" s="167">
        <f t="shared" si="25"/>
        <v>0</v>
      </c>
      <c r="AF21" s="167">
        <f t="shared" si="25"/>
        <v>0</v>
      </c>
      <c r="AG21" s="167">
        <f t="shared" si="25"/>
        <v>0</v>
      </c>
      <c r="AH21" s="167">
        <f t="shared" si="25"/>
        <v>0</v>
      </c>
      <c r="AI21" s="167">
        <f t="shared" si="25"/>
        <v>0</v>
      </c>
      <c r="AJ21" s="167">
        <f t="shared" si="25"/>
        <v>0</v>
      </c>
      <c r="AK21" s="167">
        <f t="shared" si="25"/>
        <v>0</v>
      </c>
      <c r="AL21" s="167">
        <f t="shared" si="25"/>
        <v>0</v>
      </c>
      <c r="AM21" s="167">
        <f t="shared" si="25"/>
        <v>0</v>
      </c>
      <c r="AN21" s="167">
        <f t="shared" si="25"/>
        <v>0</v>
      </c>
      <c r="AO21" s="167">
        <f t="shared" si="25"/>
        <v>0</v>
      </c>
      <c r="AP21" s="167">
        <f t="shared" si="25"/>
        <v>0</v>
      </c>
      <c r="AQ21" s="167">
        <f t="shared" si="25"/>
        <v>0</v>
      </c>
      <c r="AR21" s="167">
        <f t="shared" si="25"/>
        <v>0</v>
      </c>
      <c r="AS21" s="167">
        <f t="shared" si="25"/>
        <v>0</v>
      </c>
      <c r="AT21" s="167">
        <f t="shared" si="25"/>
        <v>0</v>
      </c>
      <c r="AU21" s="167">
        <f t="shared" si="25"/>
        <v>0</v>
      </c>
      <c r="AV21" s="167">
        <f t="shared" si="25"/>
        <v>0</v>
      </c>
      <c r="AW21" s="167">
        <f t="shared" si="25"/>
        <v>0</v>
      </c>
      <c r="AX21" s="167">
        <f t="shared" si="25"/>
        <v>0</v>
      </c>
      <c r="AY21" s="167">
        <f t="shared" si="25"/>
        <v>0</v>
      </c>
      <c r="AZ21" s="167">
        <f t="shared" si="25"/>
        <v>0</v>
      </c>
      <c r="BA21" s="167">
        <f t="shared" si="25"/>
        <v>0</v>
      </c>
      <c r="BB21" s="167">
        <f t="shared" si="25"/>
        <v>0</v>
      </c>
      <c r="BC21" s="167">
        <f t="shared" si="25"/>
        <v>0</v>
      </c>
      <c r="BD21" s="167">
        <f t="shared" si="25"/>
        <v>0</v>
      </c>
      <c r="BE21" s="167">
        <f t="shared" si="25"/>
        <v>0</v>
      </c>
      <c r="BF21" s="167">
        <f t="shared" si="25"/>
        <v>0</v>
      </c>
      <c r="BG21" s="167">
        <f t="shared" si="25"/>
        <v>0</v>
      </c>
      <c r="BH21" s="167">
        <f t="shared" si="25"/>
        <v>0</v>
      </c>
      <c r="BI21" s="167">
        <f t="shared" si="25"/>
        <v>0</v>
      </c>
      <c r="BJ21" s="167">
        <f t="shared" si="25"/>
        <v>0</v>
      </c>
      <c r="BK21" s="167">
        <f t="shared" si="25"/>
        <v>0</v>
      </c>
      <c r="BL21" s="167">
        <f t="shared" si="25"/>
        <v>0</v>
      </c>
      <c r="BM21" s="167">
        <f t="shared" si="25"/>
        <v>0</v>
      </c>
      <c r="BN21" s="167">
        <f t="shared" si="25"/>
        <v>0</v>
      </c>
      <c r="BO21" s="167">
        <f t="shared" si="25"/>
        <v>0</v>
      </c>
      <c r="BP21" s="167">
        <f t="shared" si="25"/>
        <v>0</v>
      </c>
      <c r="BQ21" s="167">
        <f t="shared" si="25"/>
        <v>0</v>
      </c>
      <c r="BR21" s="167">
        <f t="shared" si="25"/>
        <v>0</v>
      </c>
      <c r="BS21" s="167">
        <f t="shared" si="25"/>
        <v>0</v>
      </c>
      <c r="BT21" s="167">
        <f t="shared" si="25"/>
        <v>0</v>
      </c>
      <c r="BU21" s="167">
        <f t="shared" si="25"/>
        <v>0</v>
      </c>
      <c r="BV21" s="167">
        <f t="shared" si="25"/>
        <v>0</v>
      </c>
      <c r="BW21" s="167">
        <f t="shared" si="25"/>
        <v>0</v>
      </c>
      <c r="BX21" s="167">
        <f t="shared" si="25"/>
        <v>0</v>
      </c>
      <c r="BY21" s="167">
        <f t="shared" si="25"/>
        <v>0</v>
      </c>
      <c r="BZ21" s="167">
        <f t="shared" si="25"/>
        <v>0</v>
      </c>
      <c r="CA21" s="167">
        <f t="shared" si="25"/>
        <v>0</v>
      </c>
      <c r="CB21" s="167">
        <f t="shared" si="25"/>
        <v>0</v>
      </c>
      <c r="CC21" s="225"/>
      <c r="CD21" s="225"/>
      <c r="CE21" s="225"/>
      <c r="CF21" s="225"/>
      <c r="CG21" s="225"/>
      <c r="CH21" s="225"/>
      <c r="CI21" s="225"/>
      <c r="CJ21" s="225"/>
      <c r="CK21" s="225"/>
      <c r="CL21" s="225"/>
      <c r="CM21" s="225"/>
      <c r="CN21" s="225"/>
      <c r="CO21" s="225"/>
      <c r="CP21" s="225"/>
      <c r="CQ21" s="225"/>
      <c r="CR21" s="225"/>
      <c r="CS21" s="225"/>
      <c r="CT21" s="225"/>
      <c r="CU21" s="225"/>
      <c r="CV21" s="225"/>
    </row>
    <row r="22" spans="1:100" ht="15" customHeight="1" outlineLevel="2" x14ac:dyDescent="0.25">
      <c r="A22" s="344"/>
      <c r="B22" s="402"/>
      <c r="C22" s="403"/>
      <c r="D22" s="404"/>
      <c r="E22" s="404">
        <v>0</v>
      </c>
      <c r="F22" s="404">
        <f t="shared" ref="F22:F23" si="26">E22*D22</f>
        <v>0</v>
      </c>
      <c r="G22" s="167">
        <f t="shared" ref="G22:L22" si="27">SUMIF($N$3:$BV$3,G$4,$N22:$BV22)</f>
        <v>0</v>
      </c>
      <c r="H22" s="167">
        <f t="shared" si="27"/>
        <v>0</v>
      </c>
      <c r="I22" s="167">
        <f t="shared" si="27"/>
        <v>0</v>
      </c>
      <c r="J22" s="167">
        <f t="shared" si="27"/>
        <v>0</v>
      </c>
      <c r="K22" s="167">
        <f t="shared" si="27"/>
        <v>0</v>
      </c>
      <c r="L22" s="167">
        <f t="shared" si="27"/>
        <v>0</v>
      </c>
      <c r="M22" s="257"/>
      <c r="N22" s="167"/>
      <c r="O22" s="167"/>
      <c r="P22" s="167"/>
      <c r="Q22" s="167"/>
      <c r="R22" s="167"/>
      <c r="S22" s="167"/>
      <c r="T22" s="167"/>
      <c r="U22" s="167"/>
      <c r="V22" s="167"/>
      <c r="W22" s="405"/>
      <c r="X22" s="405">
        <f>+F22</f>
        <v>0</v>
      </c>
      <c r="Y22" s="167"/>
      <c r="Z22" s="167"/>
      <c r="AA22" s="167"/>
      <c r="AB22" s="167"/>
      <c r="AC22" s="167"/>
      <c r="AD22" s="167"/>
      <c r="AE22" s="167"/>
      <c r="AF22" s="167"/>
      <c r="AG22" s="167"/>
      <c r="AH22" s="167"/>
      <c r="AI22" s="167"/>
      <c r="AJ22" s="167"/>
      <c r="AK22" s="167"/>
      <c r="AL22" s="167"/>
      <c r="AM22" s="167"/>
      <c r="AN22" s="167"/>
      <c r="AO22" s="167"/>
      <c r="AP22" s="167"/>
      <c r="AQ22" s="167"/>
      <c r="AR22" s="167"/>
      <c r="AS22" s="167"/>
      <c r="AT22" s="167"/>
      <c r="AU22" s="167"/>
      <c r="AV22" s="167"/>
      <c r="AW22" s="167"/>
      <c r="AX22" s="167"/>
      <c r="AY22" s="167"/>
      <c r="AZ22" s="167"/>
      <c r="BA22" s="167"/>
      <c r="BB22" s="167"/>
      <c r="BC22" s="167"/>
      <c r="BD22" s="167"/>
      <c r="BE22" s="167"/>
      <c r="BF22" s="167"/>
      <c r="BG22" s="167"/>
      <c r="BH22" s="167"/>
      <c r="BI22" s="167"/>
      <c r="BJ22" s="167"/>
      <c r="BK22" s="167"/>
      <c r="BL22" s="167"/>
      <c r="BM22" s="167"/>
      <c r="BN22" s="167"/>
      <c r="BO22" s="167"/>
      <c r="BP22" s="167"/>
      <c r="BQ22" s="167"/>
      <c r="BR22" s="167"/>
      <c r="BS22" s="167"/>
      <c r="BT22" s="167"/>
      <c r="BU22" s="167"/>
      <c r="BV22" s="167"/>
      <c r="BW22" s="167"/>
      <c r="BX22" s="167"/>
      <c r="BY22" s="167"/>
      <c r="BZ22" s="167"/>
      <c r="CA22" s="167"/>
      <c r="CB22" s="167"/>
      <c r="CC22" s="225"/>
      <c r="CD22" s="225"/>
      <c r="CE22" s="225"/>
      <c r="CF22" s="225"/>
      <c r="CG22" s="225"/>
      <c r="CH22" s="225"/>
      <c r="CI22" s="225"/>
      <c r="CJ22" s="225"/>
      <c r="CK22" s="225"/>
      <c r="CL22" s="225"/>
      <c r="CM22" s="225"/>
      <c r="CN22" s="225"/>
      <c r="CO22" s="225"/>
      <c r="CP22" s="225"/>
      <c r="CQ22" s="225"/>
      <c r="CR22" s="225"/>
      <c r="CS22" s="225"/>
      <c r="CT22" s="225"/>
      <c r="CU22" s="225"/>
      <c r="CV22" s="225"/>
    </row>
    <row r="23" spans="1:100" ht="15" customHeight="1" outlineLevel="1" x14ac:dyDescent="0.25">
      <c r="A23" s="345" t="s">
        <v>612</v>
      </c>
      <c r="B23" s="637" t="s">
        <v>503</v>
      </c>
      <c r="C23" s="621"/>
      <c r="D23" s="404">
        <v>25000</v>
      </c>
      <c r="E23" s="404">
        <v>2</v>
      </c>
      <c r="F23" s="404">
        <f t="shared" si="26"/>
        <v>50000</v>
      </c>
      <c r="G23" s="167">
        <f t="shared" ref="G23:L23" si="28">SUMIF($N$3:$BV$3,G$4,$N23:$BV23)</f>
        <v>0</v>
      </c>
      <c r="H23" s="167">
        <f t="shared" si="28"/>
        <v>0</v>
      </c>
      <c r="I23" s="167">
        <f t="shared" si="28"/>
        <v>0</v>
      </c>
      <c r="J23" s="167">
        <f t="shared" si="28"/>
        <v>20000</v>
      </c>
      <c r="K23" s="167">
        <f t="shared" si="28"/>
        <v>0</v>
      </c>
      <c r="L23" s="167">
        <f t="shared" si="28"/>
        <v>0</v>
      </c>
      <c r="M23" s="257"/>
      <c r="N23" s="167"/>
      <c r="O23" s="167"/>
      <c r="P23" s="167"/>
      <c r="Q23" s="167"/>
      <c r="R23" s="405"/>
      <c r="S23" s="405"/>
      <c r="T23" s="167"/>
      <c r="U23" s="167"/>
      <c r="V23" s="405"/>
      <c r="W23" s="405"/>
      <c r="X23" s="405"/>
      <c r="Y23" s="167"/>
      <c r="Z23" s="167"/>
      <c r="AA23" s="167"/>
      <c r="AB23" s="167"/>
      <c r="AC23" s="167"/>
      <c r="AD23" s="167"/>
      <c r="AE23" s="167"/>
      <c r="AF23" s="167"/>
      <c r="AG23" s="167"/>
      <c r="AH23" s="167"/>
      <c r="AI23" s="167"/>
      <c r="AJ23" s="167"/>
      <c r="AK23" s="167"/>
      <c r="AL23" s="167"/>
      <c r="AM23" s="167"/>
      <c r="AN23" s="167"/>
      <c r="AO23" s="167"/>
      <c r="AP23" s="167"/>
      <c r="AQ23" s="167"/>
      <c r="AR23" s="167"/>
      <c r="AS23" s="167"/>
      <c r="AT23" s="167">
        <v>20000</v>
      </c>
      <c r="AU23" s="167"/>
      <c r="AV23" s="167"/>
      <c r="AW23" s="167"/>
      <c r="AX23" s="167"/>
      <c r="AY23" s="167"/>
      <c r="AZ23" s="167"/>
      <c r="BA23" s="167"/>
      <c r="BB23" s="167"/>
      <c r="BC23" s="167"/>
      <c r="BD23" s="167"/>
      <c r="BE23" s="167"/>
      <c r="BF23" s="167"/>
      <c r="BG23" s="167"/>
      <c r="BH23" s="167"/>
      <c r="BI23" s="167"/>
      <c r="BJ23" s="167"/>
      <c r="BK23" s="167"/>
      <c r="BL23" s="167"/>
      <c r="BM23" s="167"/>
      <c r="BN23" s="167"/>
      <c r="BO23" s="167"/>
      <c r="BP23" s="167"/>
      <c r="BQ23" s="167"/>
      <c r="BR23" s="167"/>
      <c r="BS23" s="167"/>
      <c r="BT23" s="167"/>
      <c r="BU23" s="167"/>
      <c r="BV23" s="167"/>
      <c r="BW23" s="167"/>
      <c r="BX23" s="167"/>
      <c r="BY23" s="167"/>
      <c r="BZ23" s="167"/>
      <c r="CA23" s="167"/>
      <c r="CB23" s="167"/>
      <c r="CC23" s="225"/>
      <c r="CD23" s="225"/>
      <c r="CE23" s="225"/>
      <c r="CF23" s="225"/>
      <c r="CG23" s="225"/>
      <c r="CH23" s="225"/>
      <c r="CI23" s="225"/>
      <c r="CJ23" s="225"/>
      <c r="CK23" s="225"/>
      <c r="CL23" s="225"/>
      <c r="CM23" s="225"/>
      <c r="CN23" s="225"/>
      <c r="CO23" s="225"/>
      <c r="CP23" s="225"/>
      <c r="CQ23" s="225"/>
      <c r="CR23" s="225"/>
      <c r="CS23" s="225"/>
      <c r="CT23" s="225"/>
      <c r="CU23" s="225"/>
      <c r="CV23" s="225"/>
    </row>
    <row r="24" spans="1:100" ht="15" customHeight="1" outlineLevel="1" x14ac:dyDescent="0.25">
      <c r="A24" s="345" t="s">
        <v>613</v>
      </c>
      <c r="B24" s="637" t="s">
        <v>614</v>
      </c>
      <c r="C24" s="621"/>
      <c r="D24" s="289"/>
      <c r="E24" s="289"/>
      <c r="F24" s="289"/>
      <c r="G24" s="289">
        <f t="shared" ref="G24:L24" si="29">SUMIF($N$3:$BV$3,G$4,$N24:$BV24)</f>
        <v>600</v>
      </c>
      <c r="H24" s="289">
        <f t="shared" si="29"/>
        <v>170700</v>
      </c>
      <c r="I24" s="289">
        <f t="shared" si="29"/>
        <v>36000</v>
      </c>
      <c r="J24" s="289">
        <f t="shared" si="29"/>
        <v>72000</v>
      </c>
      <c r="K24" s="289">
        <f t="shared" si="29"/>
        <v>72000</v>
      </c>
      <c r="L24" s="289">
        <f t="shared" si="29"/>
        <v>72000</v>
      </c>
      <c r="M24" s="257"/>
      <c r="N24" s="167">
        <f t="shared" ref="N24:CB24" si="30">SUM(N25:N28)</f>
        <v>600</v>
      </c>
      <c r="O24" s="167">
        <f t="shared" si="30"/>
        <v>156300</v>
      </c>
      <c r="P24" s="167">
        <f t="shared" si="30"/>
        <v>1200</v>
      </c>
      <c r="Q24" s="167">
        <f t="shared" si="30"/>
        <v>1200</v>
      </c>
      <c r="R24" s="167">
        <f t="shared" si="30"/>
        <v>1200</v>
      </c>
      <c r="S24" s="167">
        <f t="shared" si="30"/>
        <v>1200</v>
      </c>
      <c r="T24" s="167">
        <f t="shared" si="30"/>
        <v>1200</v>
      </c>
      <c r="U24" s="167">
        <f t="shared" si="30"/>
        <v>1200</v>
      </c>
      <c r="V24" s="167">
        <f t="shared" si="30"/>
        <v>1200</v>
      </c>
      <c r="W24" s="167">
        <f t="shared" si="30"/>
        <v>1200</v>
      </c>
      <c r="X24" s="167">
        <f t="shared" si="30"/>
        <v>1200</v>
      </c>
      <c r="Y24" s="167">
        <f t="shared" si="30"/>
        <v>1200</v>
      </c>
      <c r="Z24" s="167">
        <f t="shared" si="30"/>
        <v>2400</v>
      </c>
      <c r="AA24" s="167">
        <f t="shared" si="30"/>
        <v>2400</v>
      </c>
      <c r="AB24" s="167">
        <f t="shared" si="30"/>
        <v>2400</v>
      </c>
      <c r="AC24" s="167">
        <f t="shared" si="30"/>
        <v>2400</v>
      </c>
      <c r="AD24" s="167">
        <f t="shared" si="30"/>
        <v>2400</v>
      </c>
      <c r="AE24" s="167">
        <f t="shared" si="30"/>
        <v>2400</v>
      </c>
      <c r="AF24" s="167">
        <f t="shared" si="30"/>
        <v>2400</v>
      </c>
      <c r="AG24" s="167">
        <f t="shared" si="30"/>
        <v>2400</v>
      </c>
      <c r="AH24" s="167">
        <f t="shared" si="30"/>
        <v>2400</v>
      </c>
      <c r="AI24" s="167">
        <f t="shared" si="30"/>
        <v>2400</v>
      </c>
      <c r="AJ24" s="167">
        <f t="shared" si="30"/>
        <v>2400</v>
      </c>
      <c r="AK24" s="167">
        <f t="shared" si="30"/>
        <v>6000</v>
      </c>
      <c r="AL24" s="167">
        <f t="shared" si="30"/>
        <v>6000</v>
      </c>
      <c r="AM24" s="167">
        <f t="shared" si="30"/>
        <v>6000</v>
      </c>
      <c r="AN24" s="167">
        <f t="shared" si="30"/>
        <v>6000</v>
      </c>
      <c r="AO24" s="167">
        <f t="shared" si="30"/>
        <v>6000</v>
      </c>
      <c r="AP24" s="167">
        <f t="shared" si="30"/>
        <v>6000</v>
      </c>
      <c r="AQ24" s="167">
        <f t="shared" si="30"/>
        <v>6000</v>
      </c>
      <c r="AR24" s="167">
        <f t="shared" si="30"/>
        <v>6000</v>
      </c>
      <c r="AS24" s="167">
        <f t="shared" si="30"/>
        <v>6000</v>
      </c>
      <c r="AT24" s="167">
        <f t="shared" si="30"/>
        <v>6000</v>
      </c>
      <c r="AU24" s="167">
        <f t="shared" si="30"/>
        <v>6000</v>
      </c>
      <c r="AV24" s="167">
        <f t="shared" si="30"/>
        <v>6000</v>
      </c>
      <c r="AW24" s="167">
        <f t="shared" si="30"/>
        <v>6000</v>
      </c>
      <c r="AX24" s="167">
        <f t="shared" si="30"/>
        <v>6000</v>
      </c>
      <c r="AY24" s="167">
        <f t="shared" si="30"/>
        <v>6000</v>
      </c>
      <c r="AZ24" s="167">
        <f t="shared" si="30"/>
        <v>6000</v>
      </c>
      <c r="BA24" s="167">
        <f t="shared" si="30"/>
        <v>6000</v>
      </c>
      <c r="BB24" s="167">
        <f t="shared" si="30"/>
        <v>6000</v>
      </c>
      <c r="BC24" s="167">
        <f t="shared" si="30"/>
        <v>6000</v>
      </c>
      <c r="BD24" s="167">
        <f t="shared" si="30"/>
        <v>6000</v>
      </c>
      <c r="BE24" s="167">
        <f t="shared" si="30"/>
        <v>6000</v>
      </c>
      <c r="BF24" s="167">
        <f t="shared" si="30"/>
        <v>6000</v>
      </c>
      <c r="BG24" s="167">
        <f t="shared" si="30"/>
        <v>6000</v>
      </c>
      <c r="BH24" s="167">
        <f t="shared" si="30"/>
        <v>6000</v>
      </c>
      <c r="BI24" s="167">
        <f t="shared" si="30"/>
        <v>6000</v>
      </c>
      <c r="BJ24" s="167">
        <f t="shared" si="30"/>
        <v>6000</v>
      </c>
      <c r="BK24" s="167">
        <f t="shared" si="30"/>
        <v>6000</v>
      </c>
      <c r="BL24" s="167">
        <f t="shared" si="30"/>
        <v>6000</v>
      </c>
      <c r="BM24" s="167">
        <f t="shared" si="30"/>
        <v>6000</v>
      </c>
      <c r="BN24" s="167">
        <f t="shared" si="30"/>
        <v>6000</v>
      </c>
      <c r="BO24" s="167">
        <f t="shared" si="30"/>
        <v>6000</v>
      </c>
      <c r="BP24" s="167">
        <f t="shared" si="30"/>
        <v>6000</v>
      </c>
      <c r="BQ24" s="167">
        <f t="shared" si="30"/>
        <v>6000</v>
      </c>
      <c r="BR24" s="167">
        <f t="shared" si="30"/>
        <v>6000</v>
      </c>
      <c r="BS24" s="167">
        <f t="shared" si="30"/>
        <v>6000</v>
      </c>
      <c r="BT24" s="167">
        <f t="shared" si="30"/>
        <v>6000</v>
      </c>
      <c r="BU24" s="167">
        <f t="shared" si="30"/>
        <v>6000</v>
      </c>
      <c r="BV24" s="167">
        <f t="shared" si="30"/>
        <v>6000</v>
      </c>
      <c r="BW24" s="167">
        <f t="shared" si="30"/>
        <v>6000</v>
      </c>
      <c r="BX24" s="167">
        <f t="shared" si="30"/>
        <v>6000</v>
      </c>
      <c r="BY24" s="167">
        <f t="shared" si="30"/>
        <v>6000</v>
      </c>
      <c r="BZ24" s="167">
        <f t="shared" si="30"/>
        <v>6000</v>
      </c>
      <c r="CA24" s="167">
        <f t="shared" si="30"/>
        <v>6000</v>
      </c>
      <c r="CB24" s="167">
        <f t="shared" si="30"/>
        <v>6000</v>
      </c>
      <c r="CC24" s="225"/>
      <c r="CD24" s="225"/>
      <c r="CE24" s="225"/>
      <c r="CF24" s="225"/>
      <c r="CG24" s="225"/>
      <c r="CH24" s="225"/>
      <c r="CI24" s="225"/>
      <c r="CJ24" s="225"/>
      <c r="CK24" s="225"/>
      <c r="CL24" s="225"/>
      <c r="CM24" s="225"/>
      <c r="CN24" s="225"/>
      <c r="CO24" s="225"/>
      <c r="CP24" s="225"/>
      <c r="CQ24" s="225"/>
      <c r="CR24" s="225"/>
      <c r="CS24" s="225"/>
      <c r="CT24" s="225"/>
      <c r="CU24" s="225"/>
      <c r="CV24" s="225"/>
    </row>
    <row r="25" spans="1:100" ht="15" customHeight="1" outlineLevel="2" x14ac:dyDescent="0.25">
      <c r="A25" s="408" t="s">
        <v>615</v>
      </c>
      <c r="B25" s="268"/>
      <c r="C25" s="268" t="s">
        <v>616</v>
      </c>
      <c r="D25" s="409">
        <f>AVERAGE(HR!K34:V34)</f>
        <v>0</v>
      </c>
      <c r="E25" s="410">
        <v>11</v>
      </c>
      <c r="F25" s="404">
        <f t="shared" ref="F25:F28" si="31">D25*E25</f>
        <v>0</v>
      </c>
      <c r="G25" s="167">
        <f t="shared" ref="G25:L25" si="32">SUMIF($N$3:$BV$3,G$4,$N25:$BV25)</f>
        <v>0</v>
      </c>
      <c r="H25" s="167">
        <f t="shared" si="32"/>
        <v>0</v>
      </c>
      <c r="I25" s="167">
        <f t="shared" si="32"/>
        <v>0</v>
      </c>
      <c r="J25" s="167">
        <f t="shared" si="32"/>
        <v>0</v>
      </c>
      <c r="K25" s="167">
        <f t="shared" si="32"/>
        <v>0</v>
      </c>
      <c r="L25" s="167">
        <f t="shared" si="32"/>
        <v>0</v>
      </c>
      <c r="M25" s="411"/>
      <c r="N25" s="167"/>
      <c r="O25" s="410">
        <f>F25</f>
        <v>0</v>
      </c>
      <c r="P25" s="410"/>
      <c r="Q25" s="410"/>
      <c r="R25" s="410"/>
      <c r="S25" s="410"/>
      <c r="T25" s="410"/>
      <c r="U25" s="410"/>
      <c r="V25" s="410"/>
      <c r="W25" s="410"/>
      <c r="X25" s="410"/>
      <c r="Y25" s="410"/>
      <c r="Z25" s="410"/>
      <c r="AA25" s="410"/>
      <c r="AB25" s="410"/>
      <c r="AC25" s="410"/>
      <c r="AD25" s="410"/>
      <c r="AE25" s="410"/>
      <c r="AF25" s="410"/>
      <c r="AG25" s="410"/>
      <c r="AH25" s="410"/>
      <c r="AI25" s="410"/>
      <c r="AJ25" s="410"/>
      <c r="AK25" s="410"/>
      <c r="AL25" s="410"/>
      <c r="AM25" s="410"/>
      <c r="AN25" s="410"/>
      <c r="AO25" s="410"/>
      <c r="AP25" s="410"/>
      <c r="AQ25" s="410"/>
      <c r="AR25" s="410"/>
      <c r="AS25" s="410"/>
      <c r="AT25" s="410"/>
      <c r="AU25" s="410"/>
      <c r="AV25" s="410"/>
      <c r="AW25" s="410"/>
      <c r="AX25" s="410"/>
      <c r="AY25" s="410"/>
      <c r="AZ25" s="410"/>
      <c r="BA25" s="410"/>
      <c r="BB25" s="410"/>
      <c r="BC25" s="410"/>
      <c r="BD25" s="410"/>
      <c r="BE25" s="410"/>
      <c r="BF25" s="410"/>
      <c r="BG25" s="410"/>
      <c r="BH25" s="410"/>
      <c r="BI25" s="410"/>
      <c r="BJ25" s="410"/>
      <c r="BK25" s="410"/>
      <c r="BL25" s="410"/>
      <c r="BM25" s="410"/>
      <c r="BN25" s="410"/>
      <c r="BO25" s="410"/>
      <c r="BP25" s="410"/>
      <c r="BQ25" s="410"/>
      <c r="BR25" s="410"/>
      <c r="BS25" s="410"/>
      <c r="BT25" s="410"/>
      <c r="BU25" s="410"/>
      <c r="BV25" s="410"/>
      <c r="BW25" s="410"/>
      <c r="BX25" s="410"/>
      <c r="BY25" s="410"/>
      <c r="BZ25" s="410"/>
      <c r="CA25" s="410"/>
      <c r="CB25" s="410"/>
      <c r="CC25" s="229"/>
      <c r="CD25" s="229"/>
      <c r="CE25" s="229"/>
      <c r="CF25" s="229"/>
      <c r="CG25" s="229"/>
      <c r="CH25" s="229"/>
      <c r="CI25" s="229"/>
      <c r="CJ25" s="229"/>
      <c r="CK25" s="229"/>
      <c r="CL25" s="229"/>
      <c r="CM25" s="229"/>
      <c r="CN25" s="229"/>
      <c r="CO25" s="229"/>
      <c r="CP25" s="229"/>
      <c r="CQ25" s="229"/>
      <c r="CR25" s="229"/>
      <c r="CS25" s="229"/>
      <c r="CT25" s="229"/>
      <c r="CU25" s="229"/>
      <c r="CV25" s="229"/>
    </row>
    <row r="26" spans="1:100" ht="15" customHeight="1" outlineLevel="2" x14ac:dyDescent="0.25">
      <c r="A26" s="408" t="s">
        <v>617</v>
      </c>
      <c r="B26" s="408"/>
      <c r="C26" s="408" t="s">
        <v>618</v>
      </c>
      <c r="D26" s="412">
        <v>7500</v>
      </c>
      <c r="E26" s="413">
        <v>6</v>
      </c>
      <c r="F26" s="404">
        <f t="shared" si="31"/>
        <v>45000</v>
      </c>
      <c r="G26" s="167">
        <f t="shared" ref="G26:L26" si="33">SUMIF($N$3:$BV$3,G$4,$N26:$BV26)</f>
        <v>600</v>
      </c>
      <c r="H26" s="167">
        <f t="shared" si="33"/>
        <v>15000</v>
      </c>
      <c r="I26" s="167">
        <f t="shared" si="33"/>
        <v>36000</v>
      </c>
      <c r="J26" s="167">
        <f t="shared" si="33"/>
        <v>72000</v>
      </c>
      <c r="K26" s="167">
        <f t="shared" si="33"/>
        <v>72000</v>
      </c>
      <c r="L26" s="167">
        <f t="shared" si="33"/>
        <v>72000</v>
      </c>
      <c r="M26" s="411"/>
      <c r="N26" s="167">
        <v>600</v>
      </c>
      <c r="O26" s="410">
        <v>600</v>
      </c>
      <c r="P26" s="410">
        <v>1200</v>
      </c>
      <c r="Q26" s="410">
        <v>1200</v>
      </c>
      <c r="R26" s="410">
        <v>1200</v>
      </c>
      <c r="S26" s="410">
        <v>1200</v>
      </c>
      <c r="T26" s="410">
        <v>1200</v>
      </c>
      <c r="U26" s="410">
        <v>1200</v>
      </c>
      <c r="V26" s="410">
        <v>1200</v>
      </c>
      <c r="W26" s="410">
        <v>1200</v>
      </c>
      <c r="X26" s="410">
        <v>1200</v>
      </c>
      <c r="Y26" s="410">
        <v>1200</v>
      </c>
      <c r="Z26" s="410">
        <v>2400</v>
      </c>
      <c r="AA26" s="410">
        <v>2400</v>
      </c>
      <c r="AB26" s="410">
        <v>2400</v>
      </c>
      <c r="AC26" s="410">
        <v>2400</v>
      </c>
      <c r="AD26" s="410">
        <v>2400</v>
      </c>
      <c r="AE26" s="410">
        <v>2400</v>
      </c>
      <c r="AF26" s="410">
        <v>2400</v>
      </c>
      <c r="AG26" s="410">
        <v>2400</v>
      </c>
      <c r="AH26" s="410">
        <v>2400</v>
      </c>
      <c r="AI26" s="410">
        <v>2400</v>
      </c>
      <c r="AJ26" s="410">
        <v>2400</v>
      </c>
      <c r="AK26" s="410">
        <v>6000</v>
      </c>
      <c r="AL26" s="410">
        <v>6000</v>
      </c>
      <c r="AM26" s="410">
        <v>6000</v>
      </c>
      <c r="AN26" s="410">
        <v>6000</v>
      </c>
      <c r="AO26" s="410">
        <v>6000</v>
      </c>
      <c r="AP26" s="410">
        <v>6000</v>
      </c>
      <c r="AQ26" s="410">
        <v>6000</v>
      </c>
      <c r="AR26" s="410">
        <v>6000</v>
      </c>
      <c r="AS26" s="410">
        <v>6000</v>
      </c>
      <c r="AT26" s="410">
        <v>6000</v>
      </c>
      <c r="AU26" s="410">
        <v>6000</v>
      </c>
      <c r="AV26" s="410">
        <v>6000</v>
      </c>
      <c r="AW26" s="410">
        <v>6000</v>
      </c>
      <c r="AX26" s="410">
        <v>6000</v>
      </c>
      <c r="AY26" s="410">
        <v>6000</v>
      </c>
      <c r="AZ26" s="410">
        <v>6000</v>
      </c>
      <c r="BA26" s="410">
        <v>6000</v>
      </c>
      <c r="BB26" s="410">
        <v>6000</v>
      </c>
      <c r="BC26" s="410">
        <v>6000</v>
      </c>
      <c r="BD26" s="410">
        <v>6000</v>
      </c>
      <c r="BE26" s="410">
        <v>6000</v>
      </c>
      <c r="BF26" s="410">
        <v>6000</v>
      </c>
      <c r="BG26" s="410">
        <v>6000</v>
      </c>
      <c r="BH26" s="410">
        <v>6000</v>
      </c>
      <c r="BI26" s="410">
        <v>6000</v>
      </c>
      <c r="BJ26" s="410">
        <v>6000</v>
      </c>
      <c r="BK26" s="410">
        <v>6000</v>
      </c>
      <c r="BL26" s="410">
        <v>6000</v>
      </c>
      <c r="BM26" s="410">
        <v>6000</v>
      </c>
      <c r="BN26" s="410">
        <v>6000</v>
      </c>
      <c r="BO26" s="410">
        <v>6000</v>
      </c>
      <c r="BP26" s="410">
        <v>6000</v>
      </c>
      <c r="BQ26" s="410">
        <v>6000</v>
      </c>
      <c r="BR26" s="410">
        <v>6000</v>
      </c>
      <c r="BS26" s="410">
        <v>6000</v>
      </c>
      <c r="BT26" s="410">
        <v>6000</v>
      </c>
      <c r="BU26" s="410">
        <v>6000</v>
      </c>
      <c r="BV26" s="410">
        <v>6000</v>
      </c>
      <c r="BW26" s="410">
        <v>6000</v>
      </c>
      <c r="BX26" s="410">
        <v>6000</v>
      </c>
      <c r="BY26" s="410">
        <v>6000</v>
      </c>
      <c r="BZ26" s="410">
        <v>6000</v>
      </c>
      <c r="CA26" s="410">
        <v>6000</v>
      </c>
      <c r="CB26" s="410">
        <v>6000</v>
      </c>
      <c r="CC26" s="229"/>
      <c r="CD26" s="229"/>
      <c r="CE26" s="229"/>
      <c r="CF26" s="229"/>
      <c r="CG26" s="229"/>
      <c r="CH26" s="229"/>
      <c r="CI26" s="229"/>
      <c r="CJ26" s="229"/>
      <c r="CK26" s="229"/>
      <c r="CL26" s="229"/>
      <c r="CM26" s="229"/>
      <c r="CN26" s="229"/>
      <c r="CO26" s="229"/>
      <c r="CP26" s="229"/>
      <c r="CQ26" s="229"/>
      <c r="CR26" s="229"/>
      <c r="CS26" s="229"/>
      <c r="CT26" s="229"/>
      <c r="CU26" s="229"/>
      <c r="CV26" s="229"/>
    </row>
    <row r="27" spans="1:100" ht="15" customHeight="1" outlineLevel="2" x14ac:dyDescent="0.25">
      <c r="A27" s="408" t="s">
        <v>619</v>
      </c>
      <c r="B27" s="268"/>
      <c r="C27" s="268" t="s">
        <v>325</v>
      </c>
      <c r="D27" s="409">
        <v>150000</v>
      </c>
      <c r="E27" s="410">
        <v>1</v>
      </c>
      <c r="F27" s="404">
        <f t="shared" si="31"/>
        <v>150000</v>
      </c>
      <c r="G27" s="167">
        <f t="shared" ref="G27:L27" si="34">SUMIF($N$3:$BV$3,G$4,$N27:$BV27)</f>
        <v>0</v>
      </c>
      <c r="H27" s="167">
        <f t="shared" si="34"/>
        <v>150000</v>
      </c>
      <c r="I27" s="167">
        <f t="shared" si="34"/>
        <v>0</v>
      </c>
      <c r="J27" s="167">
        <f t="shared" si="34"/>
        <v>0</v>
      </c>
      <c r="K27" s="167">
        <f t="shared" si="34"/>
        <v>0</v>
      </c>
      <c r="L27" s="167">
        <f t="shared" si="34"/>
        <v>0</v>
      </c>
      <c r="M27" s="411"/>
      <c r="N27" s="167"/>
      <c r="O27" s="410">
        <f t="shared" ref="O27:O28" si="35">F27</f>
        <v>150000</v>
      </c>
      <c r="P27" s="410"/>
      <c r="Q27" s="410"/>
      <c r="R27" s="410"/>
      <c r="S27" s="410"/>
      <c r="T27" s="410"/>
      <c r="U27" s="410"/>
      <c r="V27" s="410"/>
      <c r="W27" s="410"/>
      <c r="X27" s="410"/>
      <c r="Y27" s="410"/>
      <c r="Z27" s="410"/>
      <c r="AA27" s="410"/>
      <c r="AB27" s="410"/>
      <c r="AC27" s="410"/>
      <c r="AD27" s="410"/>
      <c r="AE27" s="410"/>
      <c r="AF27" s="410"/>
      <c r="AG27" s="410"/>
      <c r="AH27" s="410"/>
      <c r="AI27" s="410"/>
      <c r="AJ27" s="410"/>
      <c r="AK27" s="410"/>
      <c r="AL27" s="410"/>
      <c r="AM27" s="410"/>
      <c r="AN27" s="410"/>
      <c r="AO27" s="410"/>
      <c r="AP27" s="410"/>
      <c r="AQ27" s="410"/>
      <c r="AR27" s="410"/>
      <c r="AS27" s="410"/>
      <c r="AT27" s="410"/>
      <c r="AU27" s="410"/>
      <c r="AV27" s="410"/>
      <c r="AW27" s="410"/>
      <c r="AX27" s="410"/>
      <c r="AY27" s="410"/>
      <c r="AZ27" s="410"/>
      <c r="BA27" s="410"/>
      <c r="BB27" s="410"/>
      <c r="BC27" s="410"/>
      <c r="BD27" s="410"/>
      <c r="BE27" s="410"/>
      <c r="BF27" s="410"/>
      <c r="BG27" s="410"/>
      <c r="BH27" s="410"/>
      <c r="BI27" s="410"/>
      <c r="BJ27" s="410"/>
      <c r="BK27" s="410"/>
      <c r="BL27" s="410"/>
      <c r="BM27" s="410"/>
      <c r="BN27" s="410"/>
      <c r="BO27" s="410"/>
      <c r="BP27" s="410"/>
      <c r="BQ27" s="410"/>
      <c r="BR27" s="410"/>
      <c r="BS27" s="410"/>
      <c r="BT27" s="410"/>
      <c r="BU27" s="410"/>
      <c r="BV27" s="410"/>
      <c r="BW27" s="410"/>
      <c r="BX27" s="410"/>
      <c r="BY27" s="410"/>
      <c r="BZ27" s="410"/>
      <c r="CA27" s="410"/>
      <c r="CB27" s="410"/>
      <c r="CC27" s="229"/>
      <c r="CD27" s="229"/>
      <c r="CE27" s="229"/>
      <c r="CF27" s="229"/>
      <c r="CG27" s="229"/>
      <c r="CH27" s="229"/>
      <c r="CI27" s="229"/>
      <c r="CJ27" s="229"/>
      <c r="CK27" s="229"/>
      <c r="CL27" s="229"/>
      <c r="CM27" s="229"/>
      <c r="CN27" s="229"/>
      <c r="CO27" s="229"/>
      <c r="CP27" s="229"/>
      <c r="CQ27" s="229"/>
      <c r="CR27" s="229"/>
      <c r="CS27" s="229"/>
      <c r="CT27" s="229"/>
      <c r="CU27" s="229"/>
      <c r="CV27" s="229"/>
    </row>
    <row r="28" spans="1:100" ht="15" customHeight="1" outlineLevel="2" x14ac:dyDescent="0.25">
      <c r="A28" s="408" t="s">
        <v>619</v>
      </c>
      <c r="B28" s="268"/>
      <c r="C28" s="268" t="s">
        <v>836</v>
      </c>
      <c r="D28" s="409">
        <v>50</v>
      </c>
      <c r="E28" s="410">
        <v>114</v>
      </c>
      <c r="F28" s="404">
        <f t="shared" si="31"/>
        <v>5700</v>
      </c>
      <c r="G28" s="167">
        <f t="shared" ref="G28:L28" si="36">SUMIF($N$3:$BV$3,G$4,$N28:$BV28)</f>
        <v>0</v>
      </c>
      <c r="H28" s="167">
        <f t="shared" si="36"/>
        <v>5700</v>
      </c>
      <c r="I28" s="167">
        <f t="shared" si="36"/>
        <v>0</v>
      </c>
      <c r="J28" s="167">
        <f t="shared" si="36"/>
        <v>0</v>
      </c>
      <c r="K28" s="167">
        <f t="shared" si="36"/>
        <v>0</v>
      </c>
      <c r="L28" s="167">
        <f t="shared" si="36"/>
        <v>0</v>
      </c>
      <c r="M28" s="411"/>
      <c r="N28" s="167"/>
      <c r="O28" s="410">
        <f t="shared" si="35"/>
        <v>5700</v>
      </c>
      <c r="P28" s="410"/>
      <c r="Q28" s="410"/>
      <c r="R28" s="410"/>
      <c r="S28" s="410"/>
      <c r="T28" s="410"/>
      <c r="U28" s="410"/>
      <c r="V28" s="410"/>
      <c r="W28" s="410"/>
      <c r="X28" s="410"/>
      <c r="Y28" s="410"/>
      <c r="Z28" s="410"/>
      <c r="AA28" s="410"/>
      <c r="AB28" s="410"/>
      <c r="AC28" s="410"/>
      <c r="AD28" s="410"/>
      <c r="AE28" s="410"/>
      <c r="AF28" s="410"/>
      <c r="AG28" s="410"/>
      <c r="AH28" s="410"/>
      <c r="AI28" s="410"/>
      <c r="AJ28" s="410"/>
      <c r="AK28" s="410"/>
      <c r="AL28" s="410"/>
      <c r="AM28" s="410"/>
      <c r="AN28" s="410"/>
      <c r="AO28" s="410"/>
      <c r="AP28" s="410"/>
      <c r="AQ28" s="410"/>
      <c r="AR28" s="410"/>
      <c r="AS28" s="410"/>
      <c r="AT28" s="410"/>
      <c r="AU28" s="410"/>
      <c r="AV28" s="410"/>
      <c r="AW28" s="410"/>
      <c r="AX28" s="410"/>
      <c r="AY28" s="410"/>
      <c r="AZ28" s="410"/>
      <c r="BA28" s="410"/>
      <c r="BB28" s="410"/>
      <c r="BC28" s="410"/>
      <c r="BD28" s="410"/>
      <c r="BE28" s="410"/>
      <c r="BF28" s="410"/>
      <c r="BG28" s="410"/>
      <c r="BH28" s="410"/>
      <c r="BI28" s="410"/>
      <c r="BJ28" s="410"/>
      <c r="BK28" s="410"/>
      <c r="BL28" s="410"/>
      <c r="BM28" s="410"/>
      <c r="BN28" s="410"/>
      <c r="BO28" s="410"/>
      <c r="BP28" s="410"/>
      <c r="BQ28" s="410"/>
      <c r="BR28" s="410"/>
      <c r="BS28" s="410"/>
      <c r="BT28" s="410"/>
      <c r="BU28" s="410"/>
      <c r="BV28" s="410"/>
      <c r="BW28" s="410"/>
      <c r="BX28" s="410"/>
      <c r="BY28" s="410"/>
      <c r="BZ28" s="410"/>
      <c r="CA28" s="410"/>
      <c r="CB28" s="410"/>
      <c r="CC28" s="229"/>
      <c r="CD28" s="229"/>
      <c r="CE28" s="229"/>
      <c r="CF28" s="229"/>
      <c r="CG28" s="229"/>
      <c r="CH28" s="229"/>
      <c r="CI28" s="229"/>
      <c r="CJ28" s="229"/>
      <c r="CK28" s="229"/>
      <c r="CL28" s="229"/>
      <c r="CM28" s="229"/>
      <c r="CN28" s="229"/>
      <c r="CO28" s="229"/>
      <c r="CP28" s="229"/>
      <c r="CQ28" s="229"/>
      <c r="CR28" s="229"/>
      <c r="CS28" s="229"/>
      <c r="CT28" s="229"/>
      <c r="CU28" s="229"/>
      <c r="CV28" s="229"/>
    </row>
    <row r="29" spans="1:100" ht="15" customHeight="1" outlineLevel="2" x14ac:dyDescent="0.25">
      <c r="A29" s="414"/>
      <c r="B29" s="415"/>
      <c r="C29" s="416"/>
      <c r="D29" s="410"/>
      <c r="E29" s="410"/>
      <c r="F29" s="404"/>
      <c r="G29" s="167"/>
      <c r="H29" s="167"/>
      <c r="I29" s="167"/>
      <c r="J29" s="167"/>
      <c r="K29" s="167"/>
      <c r="L29" s="167"/>
      <c r="M29" s="411"/>
      <c r="N29" s="410"/>
      <c r="O29" s="410"/>
      <c r="P29" s="410"/>
      <c r="Q29" s="410"/>
      <c r="R29" s="410"/>
      <c r="S29" s="410"/>
      <c r="T29" s="410"/>
      <c r="U29" s="410"/>
      <c r="V29" s="410"/>
      <c r="W29" s="410"/>
      <c r="X29" s="410"/>
      <c r="Y29" s="410"/>
      <c r="Z29" s="410"/>
      <c r="AA29" s="410"/>
      <c r="AB29" s="410"/>
      <c r="AC29" s="410"/>
      <c r="AD29" s="410"/>
      <c r="AE29" s="410"/>
      <c r="AF29" s="410"/>
      <c r="AG29" s="410"/>
      <c r="AH29" s="410"/>
      <c r="AI29" s="410"/>
      <c r="AJ29" s="410"/>
      <c r="AK29" s="410"/>
      <c r="AL29" s="410"/>
      <c r="AM29" s="410"/>
      <c r="AN29" s="410"/>
      <c r="AO29" s="410"/>
      <c r="AP29" s="410"/>
      <c r="AQ29" s="410"/>
      <c r="AR29" s="410"/>
      <c r="AS29" s="410"/>
      <c r="AT29" s="410"/>
      <c r="AU29" s="410"/>
      <c r="AV29" s="410"/>
      <c r="AW29" s="410"/>
      <c r="AX29" s="410"/>
      <c r="AY29" s="410"/>
      <c r="AZ29" s="410"/>
      <c r="BA29" s="410"/>
      <c r="BB29" s="410"/>
      <c r="BC29" s="410"/>
      <c r="BD29" s="410"/>
      <c r="BE29" s="410"/>
      <c r="BF29" s="410"/>
      <c r="BG29" s="410"/>
      <c r="BH29" s="410"/>
      <c r="BI29" s="410"/>
      <c r="BJ29" s="410"/>
      <c r="BK29" s="410"/>
      <c r="BL29" s="410"/>
      <c r="BM29" s="410"/>
      <c r="BN29" s="410"/>
      <c r="BO29" s="410"/>
      <c r="BP29" s="410"/>
      <c r="BQ29" s="410"/>
      <c r="BR29" s="410"/>
      <c r="BS29" s="410"/>
      <c r="BT29" s="410"/>
      <c r="BU29" s="410"/>
      <c r="BV29" s="410"/>
      <c r="BW29" s="410"/>
      <c r="BX29" s="410"/>
      <c r="BY29" s="410"/>
      <c r="BZ29" s="410"/>
      <c r="CA29" s="410"/>
      <c r="CB29" s="410"/>
      <c r="CC29" s="229"/>
      <c r="CD29" s="229"/>
      <c r="CE29" s="229"/>
      <c r="CF29" s="229"/>
      <c r="CG29" s="229"/>
      <c r="CH29" s="229"/>
      <c r="CI29" s="229"/>
      <c r="CJ29" s="229"/>
      <c r="CK29" s="229"/>
      <c r="CL29" s="229"/>
      <c r="CM29" s="229"/>
      <c r="CN29" s="229"/>
      <c r="CO29" s="229"/>
      <c r="CP29" s="229"/>
      <c r="CQ29" s="229"/>
      <c r="CR29" s="229"/>
      <c r="CS29" s="229"/>
      <c r="CT29" s="229"/>
      <c r="CU29" s="229"/>
      <c r="CV29" s="229"/>
    </row>
    <row r="30" spans="1:100" ht="15" customHeight="1" outlineLevel="1" x14ac:dyDescent="0.25">
      <c r="A30" s="636" t="s">
        <v>620</v>
      </c>
      <c r="B30" s="628"/>
      <c r="C30" s="621"/>
      <c r="D30" s="417"/>
      <c r="E30" s="417"/>
      <c r="F30" s="417">
        <f>SUM(F5:F28)</f>
        <v>423600</v>
      </c>
      <c r="G30" s="417">
        <f t="shared" ref="G30:L30" si="37">SUM(G5,G6,G11,G17,G21,G23,G24)</f>
        <v>19600</v>
      </c>
      <c r="H30" s="417">
        <f t="shared" si="37"/>
        <v>324600</v>
      </c>
      <c r="I30" s="417">
        <f t="shared" si="37"/>
        <v>36000</v>
      </c>
      <c r="J30" s="417">
        <f t="shared" si="37"/>
        <v>92000</v>
      </c>
      <c r="K30" s="417">
        <f t="shared" si="37"/>
        <v>72000</v>
      </c>
      <c r="L30" s="417">
        <f t="shared" si="37"/>
        <v>72000</v>
      </c>
      <c r="M30" s="257"/>
      <c r="N30" s="417">
        <f t="shared" ref="N30:CB30" si="38">SUM(N5,N6,N11,N17,N21,N23,N24)</f>
        <v>19600</v>
      </c>
      <c r="O30" s="417">
        <f t="shared" si="38"/>
        <v>161700</v>
      </c>
      <c r="P30" s="417">
        <f t="shared" si="38"/>
        <v>1200</v>
      </c>
      <c r="Q30" s="417">
        <f t="shared" si="38"/>
        <v>1200</v>
      </c>
      <c r="R30" s="417">
        <f t="shared" si="38"/>
        <v>49700</v>
      </c>
      <c r="S30" s="417">
        <f t="shared" si="38"/>
        <v>101200</v>
      </c>
      <c r="T30" s="417">
        <f t="shared" si="38"/>
        <v>1200</v>
      </c>
      <c r="U30" s="417">
        <f t="shared" si="38"/>
        <v>1200</v>
      </c>
      <c r="V30" s="417">
        <f t="shared" si="38"/>
        <v>1200</v>
      </c>
      <c r="W30" s="417">
        <f t="shared" si="38"/>
        <v>1200</v>
      </c>
      <c r="X30" s="417">
        <f t="shared" si="38"/>
        <v>1200</v>
      </c>
      <c r="Y30" s="417">
        <f t="shared" si="38"/>
        <v>1200</v>
      </c>
      <c r="Z30" s="417">
        <f t="shared" si="38"/>
        <v>2400</v>
      </c>
      <c r="AA30" s="417">
        <f t="shared" si="38"/>
        <v>2400</v>
      </c>
      <c r="AB30" s="417">
        <f t="shared" si="38"/>
        <v>2400</v>
      </c>
      <c r="AC30" s="417">
        <f t="shared" si="38"/>
        <v>2400</v>
      </c>
      <c r="AD30" s="417">
        <f t="shared" si="38"/>
        <v>2400</v>
      </c>
      <c r="AE30" s="417">
        <f t="shared" si="38"/>
        <v>2400</v>
      </c>
      <c r="AF30" s="417">
        <f t="shared" si="38"/>
        <v>2400</v>
      </c>
      <c r="AG30" s="417">
        <f t="shared" si="38"/>
        <v>2400</v>
      </c>
      <c r="AH30" s="417">
        <f t="shared" si="38"/>
        <v>2400</v>
      </c>
      <c r="AI30" s="417">
        <f t="shared" si="38"/>
        <v>2400</v>
      </c>
      <c r="AJ30" s="417">
        <f t="shared" si="38"/>
        <v>2400</v>
      </c>
      <c r="AK30" s="417">
        <f t="shared" si="38"/>
        <v>6000</v>
      </c>
      <c r="AL30" s="417">
        <f t="shared" si="38"/>
        <v>6000</v>
      </c>
      <c r="AM30" s="417">
        <f t="shared" si="38"/>
        <v>6000</v>
      </c>
      <c r="AN30" s="417">
        <f t="shared" si="38"/>
        <v>6000</v>
      </c>
      <c r="AO30" s="417">
        <f t="shared" si="38"/>
        <v>6000</v>
      </c>
      <c r="AP30" s="417">
        <f t="shared" si="38"/>
        <v>6000</v>
      </c>
      <c r="AQ30" s="417">
        <f t="shared" si="38"/>
        <v>6000</v>
      </c>
      <c r="AR30" s="417">
        <f t="shared" si="38"/>
        <v>6000</v>
      </c>
      <c r="AS30" s="417">
        <f t="shared" si="38"/>
        <v>6000</v>
      </c>
      <c r="AT30" s="417">
        <f t="shared" si="38"/>
        <v>26000</v>
      </c>
      <c r="AU30" s="417">
        <f t="shared" si="38"/>
        <v>6000</v>
      </c>
      <c r="AV30" s="417">
        <f t="shared" si="38"/>
        <v>6000</v>
      </c>
      <c r="AW30" s="417">
        <f t="shared" si="38"/>
        <v>6000</v>
      </c>
      <c r="AX30" s="417">
        <f t="shared" si="38"/>
        <v>6000</v>
      </c>
      <c r="AY30" s="417">
        <f t="shared" si="38"/>
        <v>6000</v>
      </c>
      <c r="AZ30" s="417">
        <f t="shared" si="38"/>
        <v>6000</v>
      </c>
      <c r="BA30" s="417">
        <f t="shared" si="38"/>
        <v>6000</v>
      </c>
      <c r="BB30" s="417">
        <f t="shared" si="38"/>
        <v>6000</v>
      </c>
      <c r="BC30" s="417">
        <f t="shared" si="38"/>
        <v>6000</v>
      </c>
      <c r="BD30" s="417">
        <f t="shared" si="38"/>
        <v>6000</v>
      </c>
      <c r="BE30" s="417">
        <f t="shared" si="38"/>
        <v>6000</v>
      </c>
      <c r="BF30" s="417">
        <f t="shared" si="38"/>
        <v>6000</v>
      </c>
      <c r="BG30" s="417">
        <f t="shared" si="38"/>
        <v>6000</v>
      </c>
      <c r="BH30" s="417">
        <f t="shared" si="38"/>
        <v>6000</v>
      </c>
      <c r="BI30" s="417">
        <f t="shared" si="38"/>
        <v>6000</v>
      </c>
      <c r="BJ30" s="417">
        <f t="shared" si="38"/>
        <v>6000</v>
      </c>
      <c r="BK30" s="417">
        <f t="shared" si="38"/>
        <v>6000</v>
      </c>
      <c r="BL30" s="417">
        <f t="shared" si="38"/>
        <v>6000</v>
      </c>
      <c r="BM30" s="417">
        <f t="shared" si="38"/>
        <v>6000</v>
      </c>
      <c r="BN30" s="417">
        <f t="shared" si="38"/>
        <v>6000</v>
      </c>
      <c r="BO30" s="417">
        <f t="shared" si="38"/>
        <v>6000</v>
      </c>
      <c r="BP30" s="417">
        <f t="shared" si="38"/>
        <v>6000</v>
      </c>
      <c r="BQ30" s="417">
        <f t="shared" si="38"/>
        <v>6000</v>
      </c>
      <c r="BR30" s="417">
        <f t="shared" si="38"/>
        <v>6000</v>
      </c>
      <c r="BS30" s="417">
        <f t="shared" si="38"/>
        <v>6000</v>
      </c>
      <c r="BT30" s="417">
        <f t="shared" si="38"/>
        <v>6000</v>
      </c>
      <c r="BU30" s="417">
        <f t="shared" si="38"/>
        <v>6000</v>
      </c>
      <c r="BV30" s="417">
        <f t="shared" si="38"/>
        <v>6000</v>
      </c>
      <c r="BW30" s="417">
        <f t="shared" si="38"/>
        <v>6000</v>
      </c>
      <c r="BX30" s="417">
        <f t="shared" si="38"/>
        <v>6000</v>
      </c>
      <c r="BY30" s="417">
        <f t="shared" si="38"/>
        <v>6000</v>
      </c>
      <c r="BZ30" s="417">
        <f t="shared" si="38"/>
        <v>6000</v>
      </c>
      <c r="CA30" s="417">
        <f t="shared" si="38"/>
        <v>6000</v>
      </c>
      <c r="CB30" s="417">
        <f t="shared" si="38"/>
        <v>6000</v>
      </c>
      <c r="CC30" s="225"/>
      <c r="CD30" s="225"/>
      <c r="CE30" s="225"/>
      <c r="CF30" s="225"/>
      <c r="CG30" s="225"/>
      <c r="CH30" s="225"/>
      <c r="CI30" s="225"/>
      <c r="CJ30" s="225"/>
      <c r="CK30" s="225"/>
      <c r="CL30" s="225"/>
      <c r="CM30" s="225"/>
      <c r="CN30" s="225"/>
      <c r="CO30" s="225"/>
      <c r="CP30" s="225"/>
      <c r="CQ30" s="225"/>
      <c r="CR30" s="225"/>
      <c r="CS30" s="225"/>
      <c r="CT30" s="225"/>
      <c r="CU30" s="225"/>
      <c r="CV30" s="225"/>
    </row>
    <row r="31" spans="1:100" ht="15" customHeight="1" collapsed="1" x14ac:dyDescent="0.25">
      <c r="A31" s="418" t="s">
        <v>621</v>
      </c>
      <c r="B31" s="419" t="s">
        <v>622</v>
      </c>
      <c r="C31" s="420"/>
      <c r="D31" s="421"/>
      <c r="E31" s="421"/>
      <c r="F31" s="421"/>
      <c r="G31" s="421"/>
      <c r="H31" s="421"/>
      <c r="I31" s="421"/>
      <c r="J31" s="421"/>
      <c r="K31" s="421"/>
      <c r="L31" s="421"/>
      <c r="M31" s="257"/>
      <c r="N31" s="298"/>
      <c r="O31" s="298"/>
      <c r="P31" s="298"/>
      <c r="Q31" s="298"/>
      <c r="R31" s="298"/>
      <c r="S31" s="298"/>
      <c r="T31" s="298"/>
      <c r="U31" s="298"/>
      <c r="V31" s="298"/>
      <c r="W31" s="298"/>
      <c r="X31" s="298"/>
      <c r="Y31" s="298"/>
      <c r="Z31" s="298"/>
      <c r="AA31" s="298"/>
      <c r="AB31" s="298"/>
      <c r="AC31" s="298"/>
      <c r="AD31" s="298"/>
      <c r="AE31" s="298"/>
      <c r="AF31" s="298"/>
      <c r="AG31" s="298"/>
      <c r="AH31" s="298"/>
      <c r="AI31" s="298"/>
      <c r="AJ31" s="298"/>
      <c r="AK31" s="298"/>
      <c r="AL31" s="298"/>
      <c r="AM31" s="298"/>
      <c r="AN31" s="298"/>
      <c r="AO31" s="298"/>
      <c r="AP31" s="298"/>
      <c r="AQ31" s="298"/>
      <c r="AR31" s="298"/>
      <c r="AS31" s="298"/>
      <c r="AT31" s="298"/>
      <c r="AU31" s="298"/>
      <c r="AV31" s="298"/>
      <c r="AW31" s="298"/>
      <c r="AX31" s="298"/>
      <c r="AY31" s="298"/>
      <c r="AZ31" s="298"/>
      <c r="BA31" s="298"/>
      <c r="BB31" s="298"/>
      <c r="BC31" s="298"/>
      <c r="BD31" s="298"/>
      <c r="BE31" s="298"/>
      <c r="BF31" s="298"/>
      <c r="BG31" s="298"/>
      <c r="BH31" s="298"/>
      <c r="BI31" s="298"/>
      <c r="BJ31" s="298"/>
      <c r="BK31" s="298"/>
      <c r="BL31" s="298"/>
      <c r="BM31" s="298"/>
      <c r="BN31" s="298"/>
      <c r="BO31" s="298"/>
      <c r="BP31" s="298"/>
      <c r="BQ31" s="298"/>
      <c r="BR31" s="298"/>
      <c r="BS31" s="298"/>
      <c r="BT31" s="298"/>
      <c r="BU31" s="298"/>
      <c r="BV31" s="298"/>
      <c r="BW31" s="298"/>
      <c r="BX31" s="298"/>
      <c r="BY31" s="298"/>
      <c r="BZ31" s="298"/>
      <c r="CA31" s="298"/>
      <c r="CB31" s="298"/>
      <c r="CC31" s="225"/>
      <c r="CD31" s="225"/>
      <c r="CE31" s="225"/>
      <c r="CF31" s="225"/>
      <c r="CG31" s="225"/>
      <c r="CH31" s="225"/>
      <c r="CI31" s="225"/>
      <c r="CJ31" s="225"/>
      <c r="CK31" s="225"/>
      <c r="CL31" s="225"/>
      <c r="CM31" s="225"/>
      <c r="CN31" s="225"/>
      <c r="CO31" s="225"/>
      <c r="CP31" s="225"/>
      <c r="CQ31" s="225"/>
      <c r="CR31" s="225"/>
      <c r="CS31" s="225"/>
      <c r="CT31" s="225"/>
      <c r="CU31" s="225"/>
      <c r="CV31" s="225"/>
    </row>
    <row r="32" spans="1:100" ht="15" hidden="1" customHeight="1" outlineLevel="1" x14ac:dyDescent="0.25">
      <c r="A32" s="345" t="s">
        <v>623</v>
      </c>
      <c r="B32" s="637"/>
      <c r="C32" s="621"/>
      <c r="D32" s="289"/>
      <c r="E32" s="289"/>
      <c r="F32" s="289">
        <f>F30*G32</f>
        <v>423600</v>
      </c>
      <c r="G32" s="422">
        <v>1</v>
      </c>
      <c r="H32" s="289"/>
      <c r="I32" s="289"/>
      <c r="J32" s="289"/>
      <c r="K32" s="289"/>
      <c r="L32" s="289"/>
      <c r="M32" s="257"/>
      <c r="N32" s="167"/>
      <c r="O32" s="167"/>
      <c r="P32" s="167"/>
      <c r="Q32" s="167"/>
      <c r="R32" s="167"/>
      <c r="S32" s="167"/>
      <c r="T32" s="167"/>
      <c r="U32" s="167"/>
      <c r="V32" s="167"/>
      <c r="W32" s="167"/>
      <c r="X32" s="167"/>
      <c r="Y32" s="167"/>
      <c r="Z32" s="167"/>
      <c r="AA32" s="167"/>
      <c r="AB32" s="167"/>
      <c r="AC32" s="167"/>
      <c r="AD32" s="167"/>
      <c r="AE32" s="167"/>
      <c r="AF32" s="167"/>
      <c r="AG32" s="167"/>
      <c r="AH32" s="167"/>
      <c r="AI32" s="167"/>
      <c r="AJ32" s="167"/>
      <c r="AK32" s="167"/>
      <c r="AL32" s="167"/>
      <c r="AM32" s="167"/>
      <c r="AN32" s="167"/>
      <c r="AO32" s="167"/>
      <c r="AP32" s="167"/>
      <c r="AQ32" s="167"/>
      <c r="AR32" s="167"/>
      <c r="AS32" s="167"/>
      <c r="AT32" s="167"/>
      <c r="AU32" s="167"/>
      <c r="AV32" s="167"/>
      <c r="AW32" s="167"/>
      <c r="AX32" s="167"/>
      <c r="AY32" s="167"/>
      <c r="AZ32" s="167"/>
      <c r="BA32" s="167"/>
      <c r="BB32" s="167"/>
      <c r="BC32" s="167"/>
      <c r="BD32" s="167"/>
      <c r="BE32" s="167"/>
      <c r="BF32" s="167"/>
      <c r="BG32" s="167"/>
      <c r="BH32" s="167"/>
      <c r="BI32" s="167"/>
      <c r="BJ32" s="167"/>
      <c r="BK32" s="167"/>
      <c r="BL32" s="167"/>
      <c r="BM32" s="167"/>
      <c r="BN32" s="167"/>
      <c r="BO32" s="167"/>
      <c r="BP32" s="167"/>
      <c r="BQ32" s="167"/>
      <c r="BR32" s="167"/>
      <c r="BS32" s="167"/>
      <c r="BT32" s="167"/>
      <c r="BU32" s="167"/>
      <c r="BV32" s="167"/>
      <c r="BW32" s="225"/>
      <c r="BX32" s="225"/>
      <c r="BY32" s="225"/>
      <c r="BZ32" s="225"/>
      <c r="CA32" s="225"/>
      <c r="CB32" s="225"/>
      <c r="CC32" s="225"/>
      <c r="CD32" s="225"/>
      <c r="CE32" s="225"/>
      <c r="CF32" s="225"/>
      <c r="CG32" s="225"/>
      <c r="CH32" s="225"/>
      <c r="CI32" s="225"/>
      <c r="CJ32" s="225"/>
      <c r="CK32" s="225"/>
      <c r="CL32" s="225"/>
      <c r="CM32" s="225"/>
      <c r="CN32" s="225"/>
      <c r="CO32" s="225"/>
      <c r="CP32" s="225"/>
      <c r="CQ32" s="225"/>
      <c r="CR32" s="225"/>
      <c r="CS32" s="225"/>
      <c r="CT32" s="225"/>
      <c r="CU32" s="225"/>
      <c r="CV32" s="225"/>
    </row>
    <row r="33" spans="1:100" ht="15" hidden="1" customHeight="1" outlineLevel="1" x14ac:dyDescent="0.25">
      <c r="A33" s="345" t="s">
        <v>624</v>
      </c>
      <c r="B33" s="637"/>
      <c r="C33" s="621"/>
      <c r="D33" s="289"/>
      <c r="E33" s="289"/>
      <c r="F33" s="289">
        <f>F30*G33</f>
        <v>0</v>
      </c>
      <c r="G33" s="422">
        <v>0</v>
      </c>
      <c r="H33" s="289"/>
      <c r="I33" s="289"/>
      <c r="J33" s="289"/>
      <c r="K33" s="289"/>
      <c r="L33" s="289"/>
      <c r="M33" s="257"/>
      <c r="N33" s="167"/>
      <c r="O33" s="167"/>
      <c r="P33" s="167"/>
      <c r="Q33" s="167"/>
      <c r="R33" s="167"/>
      <c r="S33" s="167"/>
      <c r="T33" s="167"/>
      <c r="U33" s="167"/>
      <c r="V33" s="167"/>
      <c r="W33" s="167"/>
      <c r="X33" s="167"/>
      <c r="Y33" s="167"/>
      <c r="Z33" s="167"/>
      <c r="AA33" s="167"/>
      <c r="AB33" s="167"/>
      <c r="AC33" s="167"/>
      <c r="AD33" s="167"/>
      <c r="AE33" s="167"/>
      <c r="AF33" s="167"/>
      <c r="AG33" s="167"/>
      <c r="AH33" s="167"/>
      <c r="AI33" s="167"/>
      <c r="AJ33" s="167"/>
      <c r="AK33" s="167"/>
      <c r="AL33" s="167"/>
      <c r="AM33" s="167"/>
      <c r="AN33" s="167"/>
      <c r="AO33" s="167"/>
      <c r="AP33" s="167"/>
      <c r="AQ33" s="167"/>
      <c r="AR33" s="167"/>
      <c r="AS33" s="167"/>
      <c r="AT33" s="167"/>
      <c r="AU33" s="167"/>
      <c r="AV33" s="167"/>
      <c r="AW33" s="167"/>
      <c r="AX33" s="167"/>
      <c r="AY33" s="167"/>
      <c r="AZ33" s="167"/>
      <c r="BA33" s="167"/>
      <c r="BB33" s="167"/>
      <c r="BC33" s="167"/>
      <c r="BD33" s="167"/>
      <c r="BE33" s="167"/>
      <c r="BF33" s="167"/>
      <c r="BG33" s="167"/>
      <c r="BH33" s="167"/>
      <c r="BI33" s="167"/>
      <c r="BJ33" s="167"/>
      <c r="BK33" s="167"/>
      <c r="BL33" s="167"/>
      <c r="BM33" s="167"/>
      <c r="BN33" s="167"/>
      <c r="BO33" s="167"/>
      <c r="BP33" s="167"/>
      <c r="BQ33" s="167"/>
      <c r="BR33" s="167"/>
      <c r="BS33" s="167"/>
      <c r="BT33" s="167"/>
      <c r="BU33" s="167"/>
      <c r="BV33" s="167"/>
      <c r="BW33" s="225"/>
      <c r="BX33" s="225"/>
      <c r="BY33" s="225"/>
      <c r="BZ33" s="225"/>
      <c r="CA33" s="225"/>
      <c r="CB33" s="225"/>
      <c r="CC33" s="225"/>
      <c r="CD33" s="225"/>
      <c r="CE33" s="225"/>
      <c r="CF33" s="225"/>
      <c r="CG33" s="225"/>
      <c r="CH33" s="225"/>
      <c r="CI33" s="225"/>
      <c r="CJ33" s="225"/>
      <c r="CK33" s="225"/>
      <c r="CL33" s="225"/>
      <c r="CM33" s="225"/>
      <c r="CN33" s="225"/>
      <c r="CO33" s="225"/>
      <c r="CP33" s="225"/>
      <c r="CQ33" s="225"/>
      <c r="CR33" s="225"/>
      <c r="CS33" s="225"/>
      <c r="CT33" s="225"/>
      <c r="CU33" s="225"/>
      <c r="CV33" s="225"/>
    </row>
    <row r="34" spans="1:100" ht="15" hidden="1" customHeight="1" outlineLevel="1" x14ac:dyDescent="0.25">
      <c r="A34" s="279"/>
      <c r="B34" s="423"/>
      <c r="C34" s="400"/>
      <c r="D34" s="424"/>
      <c r="E34" s="424"/>
      <c r="F34" s="424"/>
      <c r="G34" s="425"/>
      <c r="H34" s="424"/>
      <c r="I34" s="424"/>
      <c r="J34" s="424"/>
      <c r="K34" s="424"/>
      <c r="L34" s="424"/>
      <c r="M34" s="257"/>
      <c r="N34" s="202"/>
      <c r="O34" s="202"/>
      <c r="P34" s="202"/>
      <c r="Q34" s="202"/>
      <c r="R34" s="202"/>
      <c r="S34" s="202"/>
      <c r="T34" s="202"/>
      <c r="U34" s="202"/>
      <c r="V34" s="202"/>
      <c r="W34" s="202"/>
      <c r="X34" s="202"/>
      <c r="Y34" s="202"/>
      <c r="Z34" s="202"/>
      <c r="AA34" s="202"/>
      <c r="AB34" s="202"/>
      <c r="AC34" s="202"/>
      <c r="AD34" s="202"/>
      <c r="AE34" s="202"/>
      <c r="AF34" s="202"/>
      <c r="AG34" s="202"/>
      <c r="AH34" s="202"/>
      <c r="AI34" s="202"/>
      <c r="AJ34" s="202"/>
      <c r="AK34" s="202"/>
      <c r="AL34" s="202"/>
      <c r="AM34" s="202"/>
      <c r="AN34" s="202"/>
      <c r="AO34" s="202"/>
      <c r="AP34" s="202"/>
      <c r="AQ34" s="202"/>
      <c r="AR34" s="202"/>
      <c r="AS34" s="202"/>
      <c r="AT34" s="202"/>
      <c r="AU34" s="202"/>
      <c r="AV34" s="202"/>
      <c r="AW34" s="202"/>
      <c r="AX34" s="202"/>
      <c r="AY34" s="202"/>
      <c r="AZ34" s="202"/>
      <c r="BA34" s="202"/>
      <c r="BB34" s="202"/>
      <c r="BC34" s="202"/>
      <c r="BD34" s="202"/>
      <c r="BE34" s="202"/>
      <c r="BF34" s="202"/>
      <c r="BG34" s="202"/>
      <c r="BH34" s="202"/>
      <c r="BI34" s="202"/>
      <c r="BJ34" s="202"/>
      <c r="BK34" s="202"/>
      <c r="BL34" s="202"/>
      <c r="BM34" s="202"/>
      <c r="BN34" s="202"/>
      <c r="BO34" s="202"/>
      <c r="BP34" s="202"/>
      <c r="BQ34" s="202"/>
      <c r="BR34" s="202"/>
      <c r="BS34" s="202"/>
      <c r="BT34" s="202"/>
      <c r="BU34" s="202"/>
      <c r="BV34" s="202"/>
      <c r="BW34" s="225"/>
      <c r="BX34" s="225"/>
      <c r="BY34" s="225"/>
      <c r="BZ34" s="225"/>
      <c r="CA34" s="225"/>
      <c r="CB34" s="225"/>
      <c r="CC34" s="225"/>
      <c r="CD34" s="225"/>
      <c r="CE34" s="225"/>
      <c r="CF34" s="225"/>
      <c r="CG34" s="225"/>
      <c r="CH34" s="225"/>
      <c r="CI34" s="225"/>
      <c r="CJ34" s="225"/>
      <c r="CK34" s="225"/>
      <c r="CL34" s="225"/>
      <c r="CM34" s="225"/>
      <c r="CN34" s="225"/>
      <c r="CO34" s="225"/>
      <c r="CP34" s="225"/>
      <c r="CQ34" s="225"/>
      <c r="CR34" s="225"/>
      <c r="CS34" s="225"/>
      <c r="CT34" s="225"/>
      <c r="CU34" s="225"/>
      <c r="CV34" s="225"/>
    </row>
    <row r="35" spans="1:100" ht="12" customHeight="1" x14ac:dyDescent="0.25">
      <c r="A35" s="280"/>
      <c r="B35" s="280"/>
      <c r="C35" s="280"/>
      <c r="D35" s="280"/>
      <c r="E35" s="280"/>
      <c r="F35" s="400"/>
      <c r="G35" s="280"/>
      <c r="H35" s="280"/>
      <c r="I35" s="280"/>
      <c r="J35" s="280"/>
      <c r="K35" s="225"/>
      <c r="L35" s="225"/>
      <c r="M35" s="225"/>
      <c r="N35" s="280"/>
      <c r="O35" s="280"/>
      <c r="P35" s="280"/>
      <c r="Q35" s="280"/>
      <c r="R35" s="280"/>
      <c r="S35" s="280"/>
      <c r="T35" s="280"/>
      <c r="U35" s="280"/>
      <c r="V35" s="280"/>
      <c r="W35" s="280"/>
      <c r="X35" s="280"/>
      <c r="Y35" s="280"/>
      <c r="Z35" s="280"/>
      <c r="AA35" s="280"/>
      <c r="AB35" s="280"/>
      <c r="AC35" s="280"/>
      <c r="AD35" s="280"/>
      <c r="AE35" s="280"/>
      <c r="AF35" s="280"/>
      <c r="AG35" s="280"/>
      <c r="AH35" s="280"/>
      <c r="AI35" s="280"/>
      <c r="AJ35" s="280"/>
      <c r="AK35" s="280"/>
      <c r="AL35" s="225"/>
      <c r="AM35" s="257"/>
      <c r="AN35" s="257"/>
      <c r="AO35" s="225"/>
      <c r="AP35" s="225"/>
      <c r="AQ35" s="225"/>
      <c r="AR35" s="225"/>
      <c r="AS35" s="225"/>
      <c r="AT35" s="225"/>
      <c r="AU35" s="225"/>
      <c r="AV35" s="225"/>
      <c r="AW35" s="225"/>
      <c r="AX35" s="225"/>
      <c r="AY35" s="225"/>
      <c r="AZ35" s="225"/>
      <c r="BA35" s="225"/>
      <c r="BB35" s="225"/>
      <c r="BC35" s="225"/>
      <c r="BD35" s="225"/>
      <c r="BE35" s="225"/>
      <c r="BF35" s="225"/>
      <c r="BG35" s="225"/>
      <c r="BH35" s="225"/>
      <c r="BI35" s="225"/>
      <c r="BJ35" s="225"/>
      <c r="BK35" s="225"/>
      <c r="BL35" s="225"/>
      <c r="BM35" s="225"/>
      <c r="BN35" s="225"/>
      <c r="BO35" s="225"/>
      <c r="BP35" s="225"/>
      <c r="BQ35" s="225"/>
      <c r="BR35" s="225"/>
      <c r="BS35" s="225"/>
      <c r="BT35" s="225"/>
      <c r="BU35" s="225"/>
      <c r="BV35" s="225"/>
      <c r="BW35" s="225"/>
      <c r="BX35" s="225"/>
      <c r="BY35" s="225"/>
      <c r="BZ35" s="225"/>
      <c r="CA35" s="225"/>
      <c r="CB35" s="225"/>
      <c r="CC35" s="225"/>
      <c r="CD35" s="225"/>
      <c r="CE35" s="225"/>
      <c r="CF35" s="225"/>
      <c r="CG35" s="225"/>
      <c r="CH35" s="225"/>
      <c r="CI35" s="225"/>
      <c r="CJ35" s="225"/>
      <c r="CK35" s="225"/>
      <c r="CL35" s="225"/>
      <c r="CM35" s="225"/>
      <c r="CN35" s="225"/>
      <c r="CO35" s="225"/>
      <c r="CP35" s="225"/>
      <c r="CQ35" s="225"/>
      <c r="CR35" s="225"/>
      <c r="CS35" s="225"/>
      <c r="CT35" s="225"/>
      <c r="CU35" s="225"/>
      <c r="CV35" s="225"/>
    </row>
    <row r="36" spans="1:100" ht="12" customHeight="1" x14ac:dyDescent="0.25">
      <c r="A36" s="280"/>
      <c r="B36" s="280"/>
      <c r="C36" s="280"/>
      <c r="D36" s="280"/>
      <c r="E36" s="280"/>
      <c r="F36" s="280"/>
      <c r="G36" s="280"/>
      <c r="H36" s="280"/>
      <c r="I36" s="280"/>
      <c r="J36" s="280"/>
      <c r="K36" s="225"/>
      <c r="L36" s="225"/>
      <c r="M36" s="225"/>
      <c r="N36" s="280"/>
      <c r="O36" s="280"/>
      <c r="P36" s="280"/>
      <c r="Q36" s="280"/>
      <c r="R36" s="280"/>
      <c r="S36" s="280"/>
      <c r="T36" s="280"/>
      <c r="U36" s="280"/>
      <c r="V36" s="280"/>
      <c r="W36" s="280"/>
      <c r="X36" s="280"/>
      <c r="Y36" s="280"/>
      <c r="Z36" s="280"/>
      <c r="AA36" s="280"/>
      <c r="AB36" s="280"/>
      <c r="AC36" s="280"/>
      <c r="AD36" s="280"/>
      <c r="AE36" s="280"/>
      <c r="AF36" s="280"/>
      <c r="AG36" s="280"/>
      <c r="AH36" s="280"/>
      <c r="AI36" s="280"/>
      <c r="AJ36" s="280"/>
      <c r="AK36" s="280"/>
      <c r="AL36" s="225"/>
      <c r="AM36" s="257"/>
      <c r="AN36" s="257"/>
      <c r="AO36" s="225"/>
      <c r="AP36" s="225"/>
      <c r="AQ36" s="225"/>
      <c r="AR36" s="225"/>
      <c r="AS36" s="225"/>
      <c r="AT36" s="225"/>
      <c r="AU36" s="225"/>
      <c r="AV36" s="225"/>
      <c r="AW36" s="225"/>
      <c r="AX36" s="225"/>
      <c r="AY36" s="225"/>
      <c r="AZ36" s="225"/>
      <c r="BA36" s="225"/>
      <c r="BB36" s="225"/>
      <c r="BC36" s="225"/>
      <c r="BD36" s="225"/>
      <c r="BE36" s="225"/>
      <c r="BF36" s="225"/>
      <c r="BG36" s="225"/>
      <c r="BH36" s="225"/>
      <c r="BI36" s="225"/>
      <c r="BJ36" s="225"/>
      <c r="BK36" s="225"/>
      <c r="BL36" s="225"/>
      <c r="BM36" s="225"/>
      <c r="BN36" s="225"/>
      <c r="BO36" s="225"/>
      <c r="BP36" s="225"/>
      <c r="BQ36" s="225"/>
      <c r="BR36" s="225"/>
      <c r="BS36" s="225"/>
      <c r="BT36" s="225"/>
      <c r="BU36" s="225"/>
      <c r="BV36" s="225"/>
      <c r="BW36" s="225"/>
      <c r="BX36" s="225"/>
      <c r="BY36" s="225"/>
      <c r="BZ36" s="225"/>
      <c r="CA36" s="225"/>
      <c r="CB36" s="225"/>
      <c r="CC36" s="225"/>
      <c r="CD36" s="225"/>
      <c r="CE36" s="225"/>
      <c r="CF36" s="225"/>
      <c r="CG36" s="225"/>
      <c r="CH36" s="225"/>
      <c r="CI36" s="225"/>
      <c r="CJ36" s="225"/>
      <c r="CK36" s="225"/>
      <c r="CL36" s="225"/>
      <c r="CM36" s="225"/>
      <c r="CN36" s="225"/>
      <c r="CO36" s="225"/>
      <c r="CP36" s="225"/>
      <c r="CQ36" s="225"/>
      <c r="CR36" s="225"/>
      <c r="CS36" s="225"/>
      <c r="CT36" s="225"/>
      <c r="CU36" s="225"/>
      <c r="CV36" s="225"/>
    </row>
    <row r="37" spans="1:100" ht="12" customHeight="1" x14ac:dyDescent="0.25">
      <c r="A37" s="280"/>
      <c r="B37" s="280"/>
      <c r="C37" s="280"/>
      <c r="D37" s="280"/>
      <c r="E37" s="280"/>
      <c r="F37" s="280"/>
      <c r="G37" s="280"/>
      <c r="H37" s="280"/>
      <c r="I37" s="280"/>
      <c r="J37" s="280"/>
      <c r="K37" s="225"/>
      <c r="L37" s="225"/>
      <c r="M37" s="225"/>
      <c r="N37" s="280"/>
      <c r="O37" s="280"/>
      <c r="P37" s="280"/>
      <c r="Q37" s="280"/>
      <c r="R37" s="280"/>
      <c r="S37" s="280"/>
      <c r="T37" s="280"/>
      <c r="U37" s="280"/>
      <c r="V37" s="280"/>
      <c r="W37" s="280"/>
      <c r="X37" s="280"/>
      <c r="Y37" s="280"/>
      <c r="Z37" s="280"/>
      <c r="AA37" s="280"/>
      <c r="AB37" s="280"/>
      <c r="AC37" s="280"/>
      <c r="AD37" s="280"/>
      <c r="AE37" s="280"/>
      <c r="AF37" s="280"/>
      <c r="AG37" s="280"/>
      <c r="AH37" s="280"/>
      <c r="AI37" s="280"/>
      <c r="AJ37" s="280"/>
      <c r="AK37" s="280"/>
      <c r="AL37" s="225"/>
      <c r="AM37" s="257"/>
      <c r="AN37" s="257"/>
      <c r="AO37" s="225"/>
      <c r="AP37" s="225"/>
      <c r="AQ37" s="225"/>
      <c r="AR37" s="225"/>
      <c r="AS37" s="225"/>
      <c r="AT37" s="225"/>
      <c r="AU37" s="225"/>
      <c r="AV37" s="225"/>
      <c r="AW37" s="225"/>
      <c r="AX37" s="225"/>
      <c r="AY37" s="225"/>
      <c r="AZ37" s="225"/>
      <c r="BA37" s="225"/>
      <c r="BB37" s="225"/>
      <c r="BC37" s="225"/>
      <c r="BD37" s="225"/>
      <c r="BE37" s="225"/>
      <c r="BF37" s="225"/>
      <c r="BG37" s="225"/>
      <c r="BH37" s="225"/>
      <c r="BI37" s="225"/>
      <c r="BJ37" s="225"/>
      <c r="BK37" s="225"/>
      <c r="BL37" s="225"/>
      <c r="BM37" s="225"/>
      <c r="BN37" s="225"/>
      <c r="BO37" s="225"/>
      <c r="BP37" s="225"/>
      <c r="BQ37" s="225"/>
      <c r="BR37" s="225"/>
      <c r="BS37" s="225"/>
      <c r="BT37" s="225"/>
      <c r="BU37" s="225"/>
      <c r="BV37" s="225"/>
      <c r="BW37" s="225"/>
      <c r="BX37" s="225"/>
      <c r="BY37" s="225"/>
      <c r="BZ37" s="225"/>
      <c r="CA37" s="225"/>
      <c r="CB37" s="225"/>
      <c r="CC37" s="225"/>
      <c r="CD37" s="225"/>
      <c r="CE37" s="225"/>
      <c r="CF37" s="225"/>
      <c r="CG37" s="225"/>
      <c r="CH37" s="225"/>
      <c r="CI37" s="225"/>
      <c r="CJ37" s="225"/>
      <c r="CK37" s="225"/>
      <c r="CL37" s="225"/>
      <c r="CM37" s="225"/>
      <c r="CN37" s="225"/>
      <c r="CO37" s="225"/>
      <c r="CP37" s="225"/>
      <c r="CQ37" s="225"/>
      <c r="CR37" s="225"/>
      <c r="CS37" s="225"/>
      <c r="CT37" s="225"/>
      <c r="CU37" s="225"/>
      <c r="CV37" s="225"/>
    </row>
    <row r="38" spans="1:100" ht="12" customHeight="1" x14ac:dyDescent="0.25">
      <c r="A38" s="280"/>
      <c r="B38" s="280"/>
      <c r="C38" s="280"/>
      <c r="D38" s="280"/>
      <c r="E38" s="280"/>
      <c r="F38" s="280"/>
      <c r="G38" s="280"/>
      <c r="H38" s="280"/>
      <c r="I38" s="280"/>
      <c r="J38" s="280"/>
      <c r="K38" s="225"/>
      <c r="L38" s="225"/>
      <c r="M38" s="225"/>
      <c r="N38" s="280"/>
      <c r="O38" s="280"/>
      <c r="P38" s="280"/>
      <c r="Q38" s="280"/>
      <c r="R38" s="280"/>
      <c r="S38" s="280"/>
      <c r="T38" s="280"/>
      <c r="U38" s="280"/>
      <c r="V38" s="280"/>
      <c r="W38" s="280"/>
      <c r="X38" s="280"/>
      <c r="Y38" s="280"/>
      <c r="Z38" s="280"/>
      <c r="AA38" s="280"/>
      <c r="AB38" s="280"/>
      <c r="AC38" s="280"/>
      <c r="AD38" s="280"/>
      <c r="AE38" s="280"/>
      <c r="AF38" s="280"/>
      <c r="AG38" s="280"/>
      <c r="AH38" s="280"/>
      <c r="AI38" s="280"/>
      <c r="AJ38" s="280"/>
      <c r="AK38" s="280"/>
      <c r="AL38" s="225"/>
      <c r="AM38" s="257"/>
      <c r="AN38" s="257"/>
      <c r="AO38" s="225"/>
      <c r="AP38" s="225"/>
      <c r="AQ38" s="225"/>
      <c r="AR38" s="225"/>
      <c r="AS38" s="225"/>
      <c r="AT38" s="225"/>
      <c r="AU38" s="225"/>
      <c r="AV38" s="225"/>
      <c r="AW38" s="225"/>
      <c r="AX38" s="225"/>
      <c r="AY38" s="225"/>
      <c r="AZ38" s="225"/>
      <c r="BA38" s="225"/>
      <c r="BB38" s="225"/>
      <c r="BC38" s="225"/>
      <c r="BD38" s="225"/>
      <c r="BE38" s="225"/>
      <c r="BF38" s="225"/>
      <c r="BG38" s="225"/>
      <c r="BH38" s="225"/>
      <c r="BI38" s="225"/>
      <c r="BJ38" s="225"/>
      <c r="BK38" s="225"/>
      <c r="BL38" s="225"/>
      <c r="BM38" s="225"/>
      <c r="BN38" s="225"/>
      <c r="BO38" s="225"/>
      <c r="BP38" s="225"/>
      <c r="BQ38" s="225"/>
      <c r="BR38" s="225"/>
      <c r="BS38" s="225"/>
      <c r="BT38" s="225"/>
      <c r="BU38" s="225"/>
      <c r="BV38" s="225"/>
      <c r="BW38" s="225"/>
      <c r="BX38" s="225"/>
      <c r="BY38" s="225"/>
      <c r="BZ38" s="225"/>
      <c r="CA38" s="225"/>
      <c r="CB38" s="225"/>
      <c r="CC38" s="225"/>
      <c r="CD38" s="225"/>
      <c r="CE38" s="225"/>
      <c r="CF38" s="225"/>
      <c r="CG38" s="225"/>
      <c r="CH38" s="225"/>
      <c r="CI38" s="225"/>
      <c r="CJ38" s="225"/>
      <c r="CK38" s="225"/>
      <c r="CL38" s="225"/>
      <c r="CM38" s="225"/>
      <c r="CN38" s="225"/>
      <c r="CO38" s="225"/>
      <c r="CP38" s="225"/>
      <c r="CQ38" s="225"/>
      <c r="CR38" s="225"/>
      <c r="CS38" s="225"/>
      <c r="CT38" s="225"/>
      <c r="CU38" s="225"/>
      <c r="CV38" s="225"/>
    </row>
    <row r="39" spans="1:100" ht="12" customHeight="1" x14ac:dyDescent="0.25">
      <c r="A39" s="225"/>
      <c r="B39" s="225"/>
      <c r="C39" s="225"/>
      <c r="D39" s="225"/>
      <c r="E39" s="225"/>
      <c r="F39" s="225"/>
      <c r="G39" s="225"/>
      <c r="H39" s="225"/>
      <c r="I39" s="225"/>
      <c r="J39" s="225"/>
      <c r="K39" s="225"/>
      <c r="L39" s="225"/>
      <c r="M39" s="225"/>
      <c r="N39" s="225"/>
      <c r="O39" s="225"/>
      <c r="P39" s="225"/>
      <c r="Q39" s="225"/>
      <c r="R39" s="225"/>
      <c r="S39" s="225"/>
      <c r="T39" s="225"/>
      <c r="U39" s="225"/>
      <c r="V39" s="225"/>
      <c r="W39" s="225"/>
      <c r="X39" s="225"/>
      <c r="Y39" s="225"/>
      <c r="Z39" s="225"/>
      <c r="AA39" s="225"/>
      <c r="AB39" s="225"/>
      <c r="AC39" s="225"/>
      <c r="AD39" s="225"/>
      <c r="AE39" s="225"/>
      <c r="AF39" s="225"/>
      <c r="AG39" s="225"/>
      <c r="AH39" s="225"/>
      <c r="AI39" s="225"/>
      <c r="AJ39" s="225"/>
      <c r="AK39" s="225"/>
      <c r="AL39" s="225"/>
      <c r="AM39" s="257"/>
      <c r="AN39" s="257"/>
      <c r="AO39" s="225"/>
      <c r="AP39" s="225"/>
      <c r="AQ39" s="225"/>
      <c r="AR39" s="225"/>
      <c r="AS39" s="225"/>
      <c r="AT39" s="225"/>
      <c r="AU39" s="225"/>
      <c r="AV39" s="225"/>
      <c r="AW39" s="225"/>
      <c r="AX39" s="225"/>
      <c r="AY39" s="225"/>
      <c r="AZ39" s="225"/>
      <c r="BA39" s="225"/>
      <c r="BB39" s="225"/>
      <c r="BC39" s="225"/>
      <c r="BD39" s="225"/>
      <c r="BE39" s="225"/>
      <c r="BF39" s="225"/>
      <c r="BG39" s="225"/>
      <c r="BH39" s="225"/>
      <c r="BI39" s="225"/>
      <c r="BJ39" s="225"/>
      <c r="BK39" s="225"/>
      <c r="BL39" s="225"/>
      <c r="BM39" s="225"/>
      <c r="BN39" s="225"/>
      <c r="BO39" s="225"/>
      <c r="BP39" s="225"/>
      <c r="BQ39" s="225"/>
      <c r="BR39" s="225"/>
      <c r="BS39" s="225"/>
      <c r="BT39" s="225"/>
      <c r="BU39" s="225"/>
      <c r="BV39" s="225"/>
      <c r="BW39" s="225"/>
      <c r="BX39" s="225"/>
      <c r="BY39" s="225"/>
      <c r="BZ39" s="225"/>
      <c r="CA39" s="225"/>
      <c r="CB39" s="225"/>
      <c r="CC39" s="225"/>
      <c r="CD39" s="225"/>
      <c r="CE39" s="225"/>
      <c r="CF39" s="225"/>
      <c r="CG39" s="225"/>
      <c r="CH39" s="225"/>
      <c r="CI39" s="225"/>
      <c r="CJ39" s="225"/>
      <c r="CK39" s="225"/>
      <c r="CL39" s="225"/>
      <c r="CM39" s="225"/>
      <c r="CN39" s="225"/>
      <c r="CO39" s="225"/>
      <c r="CP39" s="225"/>
      <c r="CQ39" s="225"/>
      <c r="CR39" s="225"/>
      <c r="CS39" s="225"/>
      <c r="CT39" s="225"/>
      <c r="CU39" s="225"/>
      <c r="CV39" s="225"/>
    </row>
    <row r="40" spans="1:100" ht="12" customHeight="1" x14ac:dyDescent="0.25">
      <c r="A40" s="225"/>
      <c r="B40" s="225"/>
      <c r="C40" s="225"/>
      <c r="D40" s="225"/>
      <c r="E40" s="225"/>
      <c r="F40" s="225"/>
      <c r="G40" s="225"/>
      <c r="H40" s="225"/>
      <c r="I40" s="225"/>
      <c r="J40" s="225"/>
      <c r="K40" s="225"/>
      <c r="L40" s="225"/>
      <c r="M40" s="225"/>
      <c r="N40" s="225"/>
      <c r="O40" s="225"/>
      <c r="P40" s="225"/>
      <c r="Q40" s="225"/>
      <c r="R40" s="225"/>
      <c r="S40" s="225"/>
      <c r="T40" s="225"/>
      <c r="U40" s="225"/>
      <c r="V40" s="225"/>
      <c r="W40" s="225"/>
      <c r="X40" s="225"/>
      <c r="Y40" s="225"/>
      <c r="Z40" s="225"/>
      <c r="AA40" s="225"/>
      <c r="AB40" s="225"/>
      <c r="AC40" s="225"/>
      <c r="AD40" s="225"/>
      <c r="AE40" s="225"/>
      <c r="AF40" s="225"/>
      <c r="AG40" s="225"/>
      <c r="AH40" s="225"/>
      <c r="AI40" s="225"/>
      <c r="AJ40" s="225"/>
      <c r="AK40" s="225"/>
      <c r="AL40" s="225"/>
      <c r="AM40" s="257"/>
      <c r="AN40" s="257"/>
      <c r="AO40" s="225"/>
      <c r="AP40" s="225"/>
      <c r="AQ40" s="225"/>
      <c r="AR40" s="225"/>
      <c r="AS40" s="225"/>
      <c r="AT40" s="225"/>
      <c r="AU40" s="225"/>
      <c r="AV40" s="225"/>
      <c r="AW40" s="225"/>
      <c r="AX40" s="225"/>
      <c r="AY40" s="225"/>
      <c r="AZ40" s="225"/>
      <c r="BA40" s="225"/>
      <c r="BB40" s="225"/>
      <c r="BC40" s="225"/>
      <c r="BD40" s="225"/>
      <c r="BE40" s="225"/>
      <c r="BF40" s="225"/>
      <c r="BG40" s="225"/>
      <c r="BH40" s="225"/>
      <c r="BI40" s="225"/>
      <c r="BJ40" s="225"/>
      <c r="BK40" s="225"/>
      <c r="BL40" s="225"/>
      <c r="BM40" s="225"/>
      <c r="BN40" s="225"/>
      <c r="BO40" s="225"/>
      <c r="BP40" s="225"/>
      <c r="BQ40" s="225"/>
      <c r="BR40" s="225"/>
      <c r="BS40" s="225"/>
      <c r="BT40" s="225"/>
      <c r="BU40" s="225"/>
      <c r="BV40" s="225"/>
      <c r="BW40" s="225"/>
      <c r="BX40" s="225"/>
      <c r="BY40" s="225"/>
      <c r="BZ40" s="225"/>
      <c r="CA40" s="225"/>
      <c r="CB40" s="225"/>
      <c r="CC40" s="225"/>
      <c r="CD40" s="225"/>
      <c r="CE40" s="225"/>
      <c r="CF40" s="225"/>
      <c r="CG40" s="225"/>
      <c r="CH40" s="225"/>
      <c r="CI40" s="225"/>
      <c r="CJ40" s="225"/>
      <c r="CK40" s="225"/>
      <c r="CL40" s="225"/>
      <c r="CM40" s="225"/>
      <c r="CN40" s="225"/>
      <c r="CO40" s="225"/>
      <c r="CP40" s="225"/>
      <c r="CQ40" s="225"/>
      <c r="CR40" s="225"/>
      <c r="CS40" s="225"/>
      <c r="CT40" s="225"/>
      <c r="CU40" s="225"/>
      <c r="CV40" s="225"/>
    </row>
    <row r="41" spans="1:100" ht="12" customHeight="1" x14ac:dyDescent="0.25">
      <c r="A41" s="225"/>
      <c r="B41" s="225"/>
      <c r="C41" s="225"/>
      <c r="D41" s="225"/>
      <c r="E41" s="225"/>
      <c r="F41" s="225"/>
      <c r="G41" s="225"/>
      <c r="H41" s="225"/>
      <c r="I41" s="225"/>
      <c r="J41" s="225"/>
      <c r="K41" s="225"/>
      <c r="L41" s="225"/>
      <c r="M41" s="225"/>
      <c r="N41" s="225"/>
      <c r="O41" s="225"/>
      <c r="P41" s="225"/>
      <c r="Q41" s="225"/>
      <c r="R41" s="225"/>
      <c r="S41" s="225"/>
      <c r="T41" s="225"/>
      <c r="U41" s="225"/>
      <c r="V41" s="225"/>
      <c r="W41" s="225"/>
      <c r="X41" s="225"/>
      <c r="Y41" s="225"/>
      <c r="Z41" s="225"/>
      <c r="AA41" s="225"/>
      <c r="AB41" s="225"/>
      <c r="AC41" s="225"/>
      <c r="AD41" s="225"/>
      <c r="AE41" s="225"/>
      <c r="AF41" s="225"/>
      <c r="AG41" s="225"/>
      <c r="AH41" s="225"/>
      <c r="AI41" s="225"/>
      <c r="AJ41" s="225"/>
      <c r="AK41" s="225"/>
      <c r="AL41" s="225"/>
      <c r="AM41" s="257"/>
      <c r="AN41" s="257"/>
      <c r="AO41" s="225"/>
      <c r="AP41" s="225"/>
      <c r="AQ41" s="225"/>
      <c r="AR41" s="225"/>
      <c r="AS41" s="225"/>
      <c r="AT41" s="225"/>
      <c r="AU41" s="225"/>
      <c r="AV41" s="225"/>
      <c r="AW41" s="225"/>
      <c r="AX41" s="225"/>
      <c r="AY41" s="225"/>
      <c r="AZ41" s="225"/>
      <c r="BA41" s="225"/>
      <c r="BB41" s="225"/>
      <c r="BC41" s="225"/>
      <c r="BD41" s="225"/>
      <c r="BE41" s="225"/>
      <c r="BF41" s="225"/>
      <c r="BG41" s="225"/>
      <c r="BH41" s="225"/>
      <c r="BI41" s="225"/>
      <c r="BJ41" s="225"/>
      <c r="BK41" s="225"/>
      <c r="BL41" s="225"/>
      <c r="BM41" s="225"/>
      <c r="BN41" s="225"/>
      <c r="BO41" s="225"/>
      <c r="BP41" s="225"/>
      <c r="BQ41" s="225"/>
      <c r="BR41" s="225"/>
      <c r="BS41" s="225"/>
      <c r="BT41" s="225"/>
      <c r="BU41" s="225"/>
      <c r="BV41" s="225"/>
      <c r="BW41" s="225"/>
      <c r="BX41" s="225"/>
      <c r="BY41" s="225"/>
      <c r="BZ41" s="225"/>
      <c r="CA41" s="225"/>
      <c r="CB41" s="225"/>
      <c r="CC41" s="225"/>
      <c r="CD41" s="225"/>
      <c r="CE41" s="225"/>
      <c r="CF41" s="225"/>
      <c r="CG41" s="225"/>
      <c r="CH41" s="225"/>
      <c r="CI41" s="225"/>
      <c r="CJ41" s="225"/>
      <c r="CK41" s="225"/>
      <c r="CL41" s="225"/>
      <c r="CM41" s="225"/>
      <c r="CN41" s="225"/>
      <c r="CO41" s="225"/>
      <c r="CP41" s="225"/>
      <c r="CQ41" s="225"/>
      <c r="CR41" s="225"/>
      <c r="CS41" s="225"/>
      <c r="CT41" s="225"/>
      <c r="CU41" s="225"/>
      <c r="CV41" s="225"/>
    </row>
    <row r="42" spans="1:100" ht="12" customHeight="1" x14ac:dyDescent="0.25">
      <c r="A42" s="225"/>
      <c r="B42" s="225"/>
      <c r="C42" s="225"/>
      <c r="D42" s="225"/>
      <c r="E42" s="225"/>
      <c r="F42" s="225"/>
      <c r="G42" s="225"/>
      <c r="H42" s="225"/>
      <c r="I42" s="225"/>
      <c r="J42" s="225"/>
      <c r="K42" s="225"/>
      <c r="L42" s="225"/>
      <c r="M42" s="225"/>
      <c r="N42" s="225"/>
      <c r="O42" s="225"/>
      <c r="P42" s="225"/>
      <c r="Q42" s="225"/>
      <c r="R42" s="225"/>
      <c r="S42" s="225"/>
      <c r="T42" s="225"/>
      <c r="U42" s="225"/>
      <c r="V42" s="225"/>
      <c r="W42" s="225"/>
      <c r="X42" s="225"/>
      <c r="Y42" s="225"/>
      <c r="Z42" s="225"/>
      <c r="AA42" s="225"/>
      <c r="AB42" s="225"/>
      <c r="AC42" s="225"/>
      <c r="AD42" s="225"/>
      <c r="AE42" s="225"/>
      <c r="AF42" s="225"/>
      <c r="AG42" s="225"/>
      <c r="AH42" s="225"/>
      <c r="AI42" s="225"/>
      <c r="AJ42" s="225"/>
      <c r="AK42" s="225"/>
      <c r="AL42" s="225"/>
      <c r="AM42" s="257"/>
      <c r="AN42" s="257"/>
      <c r="AO42" s="225"/>
      <c r="AP42" s="225"/>
      <c r="AQ42" s="225"/>
      <c r="AR42" s="225"/>
      <c r="AS42" s="225"/>
      <c r="AT42" s="225"/>
      <c r="AU42" s="225"/>
      <c r="AV42" s="225"/>
      <c r="AW42" s="225"/>
      <c r="AX42" s="225"/>
      <c r="AY42" s="225"/>
      <c r="AZ42" s="225"/>
      <c r="BA42" s="225"/>
      <c r="BB42" s="225"/>
      <c r="BC42" s="225"/>
      <c r="BD42" s="225"/>
      <c r="BE42" s="225"/>
      <c r="BF42" s="225"/>
      <c r="BG42" s="225"/>
      <c r="BH42" s="225"/>
      <c r="BI42" s="225"/>
      <c r="BJ42" s="225"/>
      <c r="BK42" s="225"/>
      <c r="BL42" s="225"/>
      <c r="BM42" s="225"/>
      <c r="BN42" s="225"/>
      <c r="BO42" s="225"/>
      <c r="BP42" s="225"/>
      <c r="BQ42" s="225"/>
      <c r="BR42" s="225"/>
      <c r="BS42" s="225"/>
      <c r="BT42" s="225"/>
      <c r="BU42" s="225"/>
      <c r="BV42" s="225"/>
      <c r="BW42" s="225"/>
      <c r="BX42" s="225"/>
      <c r="BY42" s="225"/>
      <c r="BZ42" s="225"/>
      <c r="CA42" s="225"/>
      <c r="CB42" s="225"/>
      <c r="CC42" s="225"/>
      <c r="CD42" s="225"/>
      <c r="CE42" s="225"/>
      <c r="CF42" s="225"/>
      <c r="CG42" s="225"/>
      <c r="CH42" s="225"/>
      <c r="CI42" s="225"/>
      <c r="CJ42" s="225"/>
      <c r="CK42" s="225"/>
      <c r="CL42" s="225"/>
      <c r="CM42" s="225"/>
      <c r="CN42" s="225"/>
      <c r="CO42" s="225"/>
      <c r="CP42" s="225"/>
      <c r="CQ42" s="225"/>
      <c r="CR42" s="225"/>
      <c r="CS42" s="225"/>
      <c r="CT42" s="225"/>
      <c r="CU42" s="225"/>
      <c r="CV42" s="225"/>
    </row>
    <row r="43" spans="1:100" ht="12" customHeight="1" x14ac:dyDescent="0.25">
      <c r="A43" s="225"/>
      <c r="B43" s="225"/>
      <c r="C43" s="225"/>
      <c r="D43" s="225"/>
      <c r="E43" s="225"/>
      <c r="F43" s="225"/>
      <c r="G43" s="225"/>
      <c r="H43" s="225"/>
      <c r="I43" s="225"/>
      <c r="J43" s="225"/>
      <c r="K43" s="225"/>
      <c r="L43" s="225"/>
      <c r="M43" s="225"/>
      <c r="N43" s="225"/>
      <c r="O43" s="225"/>
      <c r="P43" s="225"/>
      <c r="Q43" s="225"/>
      <c r="R43" s="225"/>
      <c r="S43" s="225"/>
      <c r="T43" s="225"/>
      <c r="U43" s="225"/>
      <c r="V43" s="225"/>
      <c r="W43" s="225"/>
      <c r="X43" s="225"/>
      <c r="Y43" s="225"/>
      <c r="Z43" s="225"/>
      <c r="AA43" s="225"/>
      <c r="AB43" s="225"/>
      <c r="AC43" s="225"/>
      <c r="AD43" s="225"/>
      <c r="AE43" s="225"/>
      <c r="AF43" s="225"/>
      <c r="AG43" s="225"/>
      <c r="AH43" s="225"/>
      <c r="AI43" s="225"/>
      <c r="AJ43" s="225"/>
      <c r="AK43" s="225"/>
      <c r="AL43" s="225"/>
      <c r="AM43" s="257"/>
      <c r="AN43" s="257"/>
      <c r="AO43" s="225"/>
      <c r="AP43" s="225"/>
      <c r="AQ43" s="225"/>
      <c r="AR43" s="225"/>
      <c r="AS43" s="225"/>
      <c r="AT43" s="225"/>
      <c r="AU43" s="225"/>
      <c r="AV43" s="225"/>
      <c r="AW43" s="225"/>
      <c r="AX43" s="225"/>
      <c r="AY43" s="225"/>
      <c r="AZ43" s="225"/>
      <c r="BA43" s="225"/>
      <c r="BB43" s="225"/>
      <c r="BC43" s="225"/>
      <c r="BD43" s="225"/>
      <c r="BE43" s="225"/>
      <c r="BF43" s="225"/>
      <c r="BG43" s="225"/>
      <c r="BH43" s="225"/>
      <c r="BI43" s="225"/>
      <c r="BJ43" s="225"/>
      <c r="BK43" s="225"/>
      <c r="BL43" s="225"/>
      <c r="BM43" s="225"/>
      <c r="BN43" s="225"/>
      <c r="BO43" s="225"/>
      <c r="BP43" s="225"/>
      <c r="BQ43" s="225"/>
      <c r="BR43" s="225"/>
      <c r="BS43" s="225"/>
      <c r="BT43" s="225"/>
      <c r="BU43" s="225"/>
      <c r="BV43" s="225"/>
      <c r="BW43" s="225"/>
      <c r="BX43" s="225"/>
      <c r="BY43" s="225"/>
      <c r="BZ43" s="225"/>
      <c r="CA43" s="225"/>
      <c r="CB43" s="225"/>
      <c r="CC43" s="225"/>
      <c r="CD43" s="225"/>
      <c r="CE43" s="225"/>
      <c r="CF43" s="225"/>
      <c r="CG43" s="225"/>
      <c r="CH43" s="225"/>
      <c r="CI43" s="225"/>
      <c r="CJ43" s="225"/>
      <c r="CK43" s="225"/>
      <c r="CL43" s="225"/>
      <c r="CM43" s="225"/>
      <c r="CN43" s="225"/>
      <c r="CO43" s="225"/>
      <c r="CP43" s="225"/>
      <c r="CQ43" s="225"/>
      <c r="CR43" s="225"/>
      <c r="CS43" s="225"/>
      <c r="CT43" s="225"/>
      <c r="CU43" s="225"/>
      <c r="CV43" s="225"/>
    </row>
    <row r="44" spans="1:100" ht="12" customHeight="1" x14ac:dyDescent="0.25">
      <c r="A44" s="225"/>
      <c r="B44" s="225"/>
      <c r="C44" s="225"/>
      <c r="D44" s="225"/>
      <c r="E44" s="225"/>
      <c r="F44" s="225"/>
      <c r="G44" s="225"/>
      <c r="H44" s="225"/>
      <c r="I44" s="225"/>
      <c r="J44" s="225"/>
      <c r="K44" s="225"/>
      <c r="L44" s="225"/>
      <c r="M44" s="225"/>
      <c r="N44" s="225"/>
      <c r="O44" s="225"/>
      <c r="P44" s="225"/>
      <c r="Q44" s="225"/>
      <c r="R44" s="225"/>
      <c r="S44" s="225"/>
      <c r="T44" s="225"/>
      <c r="U44" s="225"/>
      <c r="V44" s="225"/>
      <c r="W44" s="225"/>
      <c r="X44" s="225"/>
      <c r="Y44" s="225"/>
      <c r="Z44" s="225"/>
      <c r="AA44" s="225"/>
      <c r="AB44" s="225"/>
      <c r="AC44" s="225"/>
      <c r="AD44" s="225"/>
      <c r="AE44" s="225"/>
      <c r="AF44" s="225"/>
      <c r="AG44" s="225"/>
      <c r="AH44" s="225"/>
      <c r="AI44" s="225"/>
      <c r="AJ44" s="225"/>
      <c r="AK44" s="225"/>
      <c r="AL44" s="225"/>
      <c r="AM44" s="257"/>
      <c r="AN44" s="257"/>
      <c r="AO44" s="225"/>
      <c r="AP44" s="225"/>
      <c r="AQ44" s="225"/>
      <c r="AR44" s="225"/>
      <c r="AS44" s="225"/>
      <c r="AT44" s="225"/>
      <c r="AU44" s="225"/>
      <c r="AV44" s="225"/>
      <c r="AW44" s="225"/>
      <c r="AX44" s="225"/>
      <c r="AY44" s="225"/>
      <c r="AZ44" s="225"/>
      <c r="BA44" s="225"/>
      <c r="BB44" s="225"/>
      <c r="BC44" s="225"/>
      <c r="BD44" s="225"/>
      <c r="BE44" s="225"/>
      <c r="BF44" s="225"/>
      <c r="BG44" s="225"/>
      <c r="BH44" s="225"/>
      <c r="BI44" s="225"/>
      <c r="BJ44" s="225"/>
      <c r="BK44" s="225"/>
      <c r="BL44" s="225"/>
      <c r="BM44" s="225"/>
      <c r="BN44" s="225"/>
      <c r="BO44" s="225"/>
      <c r="BP44" s="225"/>
      <c r="BQ44" s="225"/>
      <c r="BR44" s="225"/>
      <c r="BS44" s="225"/>
      <c r="BT44" s="225"/>
      <c r="BU44" s="225"/>
      <c r="BV44" s="225"/>
      <c r="BW44" s="225"/>
      <c r="BX44" s="225"/>
      <c r="BY44" s="225"/>
      <c r="BZ44" s="225"/>
      <c r="CA44" s="225"/>
      <c r="CB44" s="225"/>
      <c r="CC44" s="225"/>
      <c r="CD44" s="225"/>
      <c r="CE44" s="225"/>
      <c r="CF44" s="225"/>
      <c r="CG44" s="225"/>
      <c r="CH44" s="225"/>
      <c r="CI44" s="225"/>
      <c r="CJ44" s="225"/>
      <c r="CK44" s="225"/>
      <c r="CL44" s="225"/>
      <c r="CM44" s="225"/>
      <c r="CN44" s="225"/>
      <c r="CO44" s="225"/>
      <c r="CP44" s="225"/>
      <c r="CQ44" s="225"/>
      <c r="CR44" s="225"/>
      <c r="CS44" s="225"/>
      <c r="CT44" s="225"/>
      <c r="CU44" s="225"/>
      <c r="CV44" s="225"/>
    </row>
    <row r="45" spans="1:100" ht="12" customHeight="1" x14ac:dyDescent="0.25">
      <c r="A45" s="225"/>
      <c r="B45" s="225"/>
      <c r="C45" s="225"/>
      <c r="D45" s="225"/>
      <c r="E45" s="225"/>
      <c r="F45" s="225"/>
      <c r="G45" s="225"/>
      <c r="H45" s="225"/>
      <c r="I45" s="225"/>
      <c r="J45" s="225"/>
      <c r="K45" s="225"/>
      <c r="L45" s="225"/>
      <c r="M45" s="225"/>
      <c r="N45" s="225"/>
      <c r="O45" s="225"/>
      <c r="P45" s="225"/>
      <c r="Q45" s="225"/>
      <c r="R45" s="225"/>
      <c r="S45" s="225"/>
      <c r="T45" s="225"/>
      <c r="U45" s="225"/>
      <c r="V45" s="225"/>
      <c r="W45" s="225"/>
      <c r="X45" s="225"/>
      <c r="Y45" s="225"/>
      <c r="Z45" s="225"/>
      <c r="AA45" s="225"/>
      <c r="AB45" s="225"/>
      <c r="AC45" s="225"/>
      <c r="AD45" s="225"/>
      <c r="AE45" s="225"/>
      <c r="AF45" s="225"/>
      <c r="AG45" s="225"/>
      <c r="AH45" s="225"/>
      <c r="AI45" s="225"/>
      <c r="AJ45" s="225"/>
      <c r="AK45" s="225"/>
      <c r="AL45" s="225"/>
      <c r="AM45" s="257"/>
      <c r="AN45" s="257"/>
      <c r="AO45" s="225"/>
      <c r="AP45" s="225"/>
      <c r="AQ45" s="225"/>
      <c r="AR45" s="225"/>
      <c r="AS45" s="225"/>
      <c r="AT45" s="225"/>
      <c r="AU45" s="225"/>
      <c r="AV45" s="225"/>
      <c r="AW45" s="225"/>
      <c r="AX45" s="225"/>
      <c r="AY45" s="225"/>
      <c r="AZ45" s="225"/>
      <c r="BA45" s="225"/>
      <c r="BB45" s="225"/>
      <c r="BC45" s="225"/>
      <c r="BD45" s="225"/>
      <c r="BE45" s="225"/>
      <c r="BF45" s="225"/>
      <c r="BG45" s="225"/>
      <c r="BH45" s="225"/>
      <c r="BI45" s="225"/>
      <c r="BJ45" s="225"/>
      <c r="BK45" s="225"/>
      <c r="BL45" s="225"/>
      <c r="BM45" s="225"/>
      <c r="BN45" s="225"/>
      <c r="BO45" s="225"/>
      <c r="BP45" s="225"/>
      <c r="BQ45" s="225"/>
      <c r="BR45" s="225"/>
      <c r="BS45" s="225"/>
      <c r="BT45" s="225"/>
      <c r="BU45" s="225"/>
      <c r="BV45" s="225"/>
      <c r="BW45" s="225"/>
      <c r="BX45" s="225"/>
      <c r="BY45" s="225"/>
      <c r="BZ45" s="225"/>
      <c r="CA45" s="225"/>
      <c r="CB45" s="225"/>
      <c r="CC45" s="225"/>
      <c r="CD45" s="225"/>
      <c r="CE45" s="225"/>
      <c r="CF45" s="225"/>
      <c r="CG45" s="225"/>
      <c r="CH45" s="225"/>
      <c r="CI45" s="225"/>
      <c r="CJ45" s="225"/>
      <c r="CK45" s="225"/>
      <c r="CL45" s="225"/>
      <c r="CM45" s="225"/>
      <c r="CN45" s="225"/>
      <c r="CO45" s="225"/>
      <c r="CP45" s="225"/>
      <c r="CQ45" s="225"/>
      <c r="CR45" s="225"/>
      <c r="CS45" s="225"/>
      <c r="CT45" s="225"/>
      <c r="CU45" s="225"/>
      <c r="CV45" s="225"/>
    </row>
    <row r="46" spans="1:100" ht="12" customHeight="1" x14ac:dyDescent="0.25">
      <c r="A46" s="225"/>
      <c r="B46" s="225"/>
      <c r="C46" s="225"/>
      <c r="D46" s="225"/>
      <c r="E46" s="225"/>
      <c r="F46" s="225"/>
      <c r="G46" s="225"/>
      <c r="H46" s="225"/>
      <c r="I46" s="225"/>
      <c r="J46" s="225"/>
      <c r="K46" s="225"/>
      <c r="L46" s="225"/>
      <c r="M46" s="225"/>
      <c r="N46" s="225"/>
      <c r="O46" s="225"/>
      <c r="P46" s="225"/>
      <c r="Q46" s="225"/>
      <c r="R46" s="225"/>
      <c r="S46" s="225"/>
      <c r="T46" s="225"/>
      <c r="U46" s="225"/>
      <c r="V46" s="225"/>
      <c r="W46" s="225"/>
      <c r="X46" s="225"/>
      <c r="Y46" s="225"/>
      <c r="Z46" s="225"/>
      <c r="AA46" s="225"/>
      <c r="AB46" s="225"/>
      <c r="AC46" s="225"/>
      <c r="AD46" s="225"/>
      <c r="AE46" s="225"/>
      <c r="AF46" s="225"/>
      <c r="AG46" s="225"/>
      <c r="AH46" s="225"/>
      <c r="AI46" s="225"/>
      <c r="AJ46" s="225"/>
      <c r="AK46" s="225"/>
      <c r="AL46" s="225"/>
      <c r="AM46" s="257"/>
      <c r="AN46" s="257"/>
      <c r="AO46" s="225"/>
      <c r="AP46" s="225"/>
      <c r="AQ46" s="225"/>
      <c r="AR46" s="225"/>
      <c r="AS46" s="225"/>
      <c r="AT46" s="225"/>
      <c r="AU46" s="225"/>
      <c r="AV46" s="225"/>
      <c r="AW46" s="225"/>
      <c r="AX46" s="225"/>
      <c r="AY46" s="225"/>
      <c r="AZ46" s="225"/>
      <c r="BA46" s="225"/>
      <c r="BB46" s="225"/>
      <c r="BC46" s="225"/>
      <c r="BD46" s="225"/>
      <c r="BE46" s="225"/>
      <c r="BF46" s="225"/>
      <c r="BG46" s="225"/>
      <c r="BH46" s="225"/>
      <c r="BI46" s="225"/>
      <c r="BJ46" s="225"/>
      <c r="BK46" s="225"/>
      <c r="BL46" s="225"/>
      <c r="BM46" s="225"/>
      <c r="BN46" s="225"/>
      <c r="BO46" s="225"/>
      <c r="BP46" s="225"/>
      <c r="BQ46" s="225"/>
      <c r="BR46" s="225"/>
      <c r="BS46" s="225"/>
      <c r="BT46" s="225"/>
      <c r="BU46" s="225"/>
      <c r="BV46" s="225"/>
      <c r="BW46" s="225"/>
      <c r="BX46" s="225"/>
      <c r="BY46" s="225"/>
      <c r="BZ46" s="225"/>
      <c r="CA46" s="225"/>
      <c r="CB46" s="225"/>
      <c r="CC46" s="225"/>
      <c r="CD46" s="225"/>
      <c r="CE46" s="225"/>
      <c r="CF46" s="225"/>
      <c r="CG46" s="225"/>
      <c r="CH46" s="225"/>
      <c r="CI46" s="225"/>
      <c r="CJ46" s="225"/>
      <c r="CK46" s="225"/>
      <c r="CL46" s="225"/>
      <c r="CM46" s="225"/>
      <c r="CN46" s="225"/>
      <c r="CO46" s="225"/>
      <c r="CP46" s="225"/>
      <c r="CQ46" s="225"/>
      <c r="CR46" s="225"/>
      <c r="CS46" s="225"/>
      <c r="CT46" s="225"/>
      <c r="CU46" s="225"/>
      <c r="CV46" s="225"/>
    </row>
    <row r="47" spans="1:100" ht="12" customHeight="1" x14ac:dyDescent="0.25">
      <c r="A47" s="225"/>
      <c r="B47" s="225"/>
      <c r="C47" s="225"/>
      <c r="D47" s="225"/>
      <c r="E47" s="225"/>
      <c r="F47" s="225"/>
      <c r="G47" s="225"/>
      <c r="H47" s="225"/>
      <c r="I47" s="225"/>
      <c r="J47" s="225"/>
      <c r="K47" s="225"/>
      <c r="L47" s="225"/>
      <c r="M47" s="225"/>
      <c r="N47" s="225"/>
      <c r="O47" s="225"/>
      <c r="P47" s="225"/>
      <c r="Q47" s="225"/>
      <c r="R47" s="225"/>
      <c r="S47" s="225"/>
      <c r="T47" s="225"/>
      <c r="U47" s="225"/>
      <c r="V47" s="225"/>
      <c r="W47" s="225"/>
      <c r="X47" s="225"/>
      <c r="Y47" s="225"/>
      <c r="Z47" s="225"/>
      <c r="AA47" s="225"/>
      <c r="AB47" s="225"/>
      <c r="AC47" s="225"/>
      <c r="AD47" s="225"/>
      <c r="AE47" s="225"/>
      <c r="AF47" s="225"/>
      <c r="AG47" s="225"/>
      <c r="AH47" s="225"/>
      <c r="AI47" s="225"/>
      <c r="AJ47" s="225"/>
      <c r="AK47" s="225"/>
      <c r="AL47" s="225"/>
      <c r="AM47" s="257"/>
      <c r="AN47" s="257"/>
      <c r="AO47" s="225"/>
      <c r="AP47" s="225"/>
      <c r="AQ47" s="225"/>
      <c r="AR47" s="225"/>
      <c r="AS47" s="225"/>
      <c r="AT47" s="225"/>
      <c r="AU47" s="225"/>
      <c r="AV47" s="225"/>
      <c r="AW47" s="225"/>
      <c r="AX47" s="225"/>
      <c r="AY47" s="225"/>
      <c r="AZ47" s="225"/>
      <c r="BA47" s="225"/>
      <c r="BB47" s="225"/>
      <c r="BC47" s="225"/>
      <c r="BD47" s="225"/>
      <c r="BE47" s="225"/>
      <c r="BF47" s="225"/>
      <c r="BG47" s="225"/>
      <c r="BH47" s="225"/>
      <c r="BI47" s="225"/>
      <c r="BJ47" s="225"/>
      <c r="BK47" s="225"/>
      <c r="BL47" s="225"/>
      <c r="BM47" s="225"/>
      <c r="BN47" s="225"/>
      <c r="BO47" s="225"/>
      <c r="BP47" s="225"/>
      <c r="BQ47" s="225"/>
      <c r="BR47" s="225"/>
      <c r="BS47" s="225"/>
      <c r="BT47" s="225"/>
      <c r="BU47" s="225"/>
      <c r="BV47" s="225"/>
      <c r="BW47" s="225"/>
      <c r="BX47" s="225"/>
      <c r="BY47" s="225"/>
      <c r="BZ47" s="225"/>
      <c r="CA47" s="225"/>
      <c r="CB47" s="225"/>
      <c r="CC47" s="225"/>
      <c r="CD47" s="225"/>
      <c r="CE47" s="225"/>
      <c r="CF47" s="225"/>
      <c r="CG47" s="225"/>
      <c r="CH47" s="225"/>
      <c r="CI47" s="225"/>
      <c r="CJ47" s="225"/>
      <c r="CK47" s="225"/>
      <c r="CL47" s="225"/>
      <c r="CM47" s="225"/>
      <c r="CN47" s="225"/>
      <c r="CO47" s="225"/>
      <c r="CP47" s="225"/>
      <c r="CQ47" s="225"/>
      <c r="CR47" s="225"/>
      <c r="CS47" s="225"/>
      <c r="CT47" s="225"/>
      <c r="CU47" s="225"/>
      <c r="CV47" s="225"/>
    </row>
    <row r="48" spans="1:100" ht="12" customHeight="1" x14ac:dyDescent="0.25">
      <c r="A48" s="225"/>
      <c r="B48" s="225"/>
      <c r="C48" s="225"/>
      <c r="D48" s="225"/>
      <c r="E48" s="225"/>
      <c r="F48" s="225"/>
      <c r="G48" s="225"/>
      <c r="H48" s="225"/>
      <c r="I48" s="225"/>
      <c r="J48" s="225"/>
      <c r="K48" s="225"/>
      <c r="L48" s="225"/>
      <c r="M48" s="225"/>
      <c r="N48" s="225"/>
      <c r="O48" s="225"/>
      <c r="P48" s="225"/>
      <c r="Q48" s="225"/>
      <c r="R48" s="225"/>
      <c r="S48" s="225"/>
      <c r="T48" s="225"/>
      <c r="U48" s="225"/>
      <c r="V48" s="225"/>
      <c r="W48" s="225"/>
      <c r="X48" s="225"/>
      <c r="Y48" s="225"/>
      <c r="Z48" s="225"/>
      <c r="AA48" s="225"/>
      <c r="AB48" s="225"/>
      <c r="AC48" s="225"/>
      <c r="AD48" s="225"/>
      <c r="AE48" s="225"/>
      <c r="AF48" s="225"/>
      <c r="AG48" s="225"/>
      <c r="AH48" s="225"/>
      <c r="AI48" s="225"/>
      <c r="AJ48" s="225"/>
      <c r="AK48" s="225"/>
      <c r="AL48" s="225"/>
      <c r="AM48" s="257"/>
      <c r="AN48" s="257"/>
      <c r="AO48" s="225"/>
      <c r="AP48" s="225"/>
      <c r="AQ48" s="225"/>
      <c r="AR48" s="225"/>
      <c r="AS48" s="225"/>
      <c r="AT48" s="225"/>
      <c r="AU48" s="225"/>
      <c r="AV48" s="225"/>
      <c r="AW48" s="225"/>
      <c r="AX48" s="225"/>
      <c r="AY48" s="225"/>
      <c r="AZ48" s="225"/>
      <c r="BA48" s="225"/>
      <c r="BB48" s="225"/>
      <c r="BC48" s="225"/>
      <c r="BD48" s="225"/>
      <c r="BE48" s="225"/>
      <c r="BF48" s="225"/>
      <c r="BG48" s="225"/>
      <c r="BH48" s="225"/>
      <c r="BI48" s="225"/>
      <c r="BJ48" s="225"/>
      <c r="BK48" s="225"/>
      <c r="BL48" s="225"/>
      <c r="BM48" s="225"/>
      <c r="BN48" s="225"/>
      <c r="BO48" s="225"/>
      <c r="BP48" s="225"/>
      <c r="BQ48" s="225"/>
      <c r="BR48" s="225"/>
      <c r="BS48" s="225"/>
      <c r="BT48" s="225"/>
      <c r="BU48" s="225"/>
      <c r="BV48" s="225"/>
      <c r="BW48" s="225"/>
      <c r="BX48" s="225"/>
      <c r="BY48" s="225"/>
      <c r="BZ48" s="225"/>
      <c r="CA48" s="225"/>
      <c r="CB48" s="225"/>
      <c r="CC48" s="225"/>
      <c r="CD48" s="225"/>
      <c r="CE48" s="225"/>
      <c r="CF48" s="225"/>
      <c r="CG48" s="225"/>
      <c r="CH48" s="225"/>
      <c r="CI48" s="225"/>
      <c r="CJ48" s="225"/>
      <c r="CK48" s="225"/>
      <c r="CL48" s="225"/>
      <c r="CM48" s="225"/>
      <c r="CN48" s="225"/>
      <c r="CO48" s="225"/>
      <c r="CP48" s="225"/>
      <c r="CQ48" s="225"/>
      <c r="CR48" s="225"/>
      <c r="CS48" s="225"/>
      <c r="CT48" s="225"/>
      <c r="CU48" s="225"/>
      <c r="CV48" s="225"/>
    </row>
    <row r="49" spans="1:100" ht="12" customHeight="1" x14ac:dyDescent="0.25">
      <c r="A49" s="225"/>
      <c r="B49" s="225"/>
      <c r="C49" s="225"/>
      <c r="D49" s="225"/>
      <c r="E49" s="225"/>
      <c r="F49" s="225"/>
      <c r="G49" s="225"/>
      <c r="H49" s="225"/>
      <c r="I49" s="225"/>
      <c r="J49" s="225"/>
      <c r="K49" s="225"/>
      <c r="L49" s="225"/>
      <c r="M49" s="225"/>
      <c r="N49" s="225"/>
      <c r="O49" s="225"/>
      <c r="P49" s="225"/>
      <c r="Q49" s="225"/>
      <c r="R49" s="225"/>
      <c r="S49" s="225"/>
      <c r="T49" s="225"/>
      <c r="U49" s="225"/>
      <c r="V49" s="225"/>
      <c r="W49" s="225"/>
      <c r="X49" s="225"/>
      <c r="Y49" s="225"/>
      <c r="Z49" s="225"/>
      <c r="AA49" s="225"/>
      <c r="AB49" s="225"/>
      <c r="AC49" s="225"/>
      <c r="AD49" s="225"/>
      <c r="AE49" s="225"/>
      <c r="AF49" s="225"/>
      <c r="AG49" s="225"/>
      <c r="AH49" s="225"/>
      <c r="AI49" s="225"/>
      <c r="AJ49" s="225"/>
      <c r="AK49" s="225"/>
      <c r="AL49" s="225"/>
      <c r="AM49" s="257"/>
      <c r="AN49" s="257"/>
      <c r="AO49" s="225"/>
      <c r="AP49" s="225"/>
      <c r="AQ49" s="225"/>
      <c r="AR49" s="225"/>
      <c r="AS49" s="225"/>
      <c r="AT49" s="225"/>
      <c r="AU49" s="225"/>
      <c r="AV49" s="225"/>
      <c r="AW49" s="225"/>
      <c r="AX49" s="225"/>
      <c r="AY49" s="225"/>
      <c r="AZ49" s="225"/>
      <c r="BA49" s="225"/>
      <c r="BB49" s="225"/>
      <c r="BC49" s="225"/>
      <c r="BD49" s="225"/>
      <c r="BE49" s="225"/>
      <c r="BF49" s="225"/>
      <c r="BG49" s="225"/>
      <c r="BH49" s="225"/>
      <c r="BI49" s="225"/>
      <c r="BJ49" s="225"/>
      <c r="BK49" s="225"/>
      <c r="BL49" s="225"/>
      <c r="BM49" s="225"/>
      <c r="BN49" s="225"/>
      <c r="BO49" s="225"/>
      <c r="BP49" s="225"/>
      <c r="BQ49" s="225"/>
      <c r="BR49" s="225"/>
      <c r="BS49" s="225"/>
      <c r="BT49" s="225"/>
      <c r="BU49" s="225"/>
      <c r="BV49" s="225"/>
      <c r="BW49" s="225"/>
      <c r="BX49" s="225"/>
      <c r="BY49" s="225"/>
      <c r="BZ49" s="225"/>
      <c r="CA49" s="225"/>
      <c r="CB49" s="225"/>
      <c r="CC49" s="225"/>
      <c r="CD49" s="225"/>
      <c r="CE49" s="225"/>
      <c r="CF49" s="225"/>
      <c r="CG49" s="225"/>
      <c r="CH49" s="225"/>
      <c r="CI49" s="225"/>
      <c r="CJ49" s="225"/>
      <c r="CK49" s="225"/>
      <c r="CL49" s="225"/>
      <c r="CM49" s="225"/>
      <c r="CN49" s="225"/>
      <c r="CO49" s="225"/>
      <c r="CP49" s="225"/>
      <c r="CQ49" s="225"/>
      <c r="CR49" s="225"/>
      <c r="CS49" s="225"/>
      <c r="CT49" s="225"/>
      <c r="CU49" s="225"/>
      <c r="CV49" s="225"/>
    </row>
    <row r="50" spans="1:100" ht="12" customHeight="1" x14ac:dyDescent="0.25">
      <c r="A50" s="225"/>
      <c r="B50" s="225"/>
      <c r="C50" s="225"/>
      <c r="D50" s="225"/>
      <c r="E50" s="225"/>
      <c r="F50" s="225"/>
      <c r="G50" s="225"/>
      <c r="H50" s="225"/>
      <c r="I50" s="225"/>
      <c r="J50" s="225"/>
      <c r="K50" s="225"/>
      <c r="L50" s="225"/>
      <c r="M50" s="225"/>
      <c r="N50" s="225"/>
      <c r="O50" s="225"/>
      <c r="P50" s="225"/>
      <c r="Q50" s="225"/>
      <c r="R50" s="225"/>
      <c r="S50" s="225"/>
      <c r="T50" s="225"/>
      <c r="U50" s="225"/>
      <c r="V50" s="225"/>
      <c r="W50" s="225"/>
      <c r="X50" s="225"/>
      <c r="Y50" s="225"/>
      <c r="Z50" s="225"/>
      <c r="AA50" s="225"/>
      <c r="AB50" s="225"/>
      <c r="AC50" s="225"/>
      <c r="AD50" s="225"/>
      <c r="AE50" s="225"/>
      <c r="AF50" s="225"/>
      <c r="AG50" s="225"/>
      <c r="AH50" s="225"/>
      <c r="AI50" s="225"/>
      <c r="AJ50" s="225"/>
      <c r="AK50" s="225"/>
      <c r="AL50" s="225"/>
      <c r="AM50" s="257"/>
      <c r="AN50" s="257"/>
      <c r="AO50" s="225"/>
      <c r="AP50" s="225"/>
      <c r="AQ50" s="225"/>
      <c r="AR50" s="225"/>
      <c r="AS50" s="225"/>
      <c r="AT50" s="225"/>
      <c r="AU50" s="225"/>
      <c r="AV50" s="225"/>
      <c r="AW50" s="225"/>
      <c r="AX50" s="225"/>
      <c r="AY50" s="225"/>
      <c r="AZ50" s="225"/>
      <c r="BA50" s="225"/>
      <c r="BB50" s="225"/>
      <c r="BC50" s="225"/>
      <c r="BD50" s="225"/>
      <c r="BE50" s="225"/>
      <c r="BF50" s="225"/>
      <c r="BG50" s="225"/>
      <c r="BH50" s="225"/>
      <c r="BI50" s="225"/>
      <c r="BJ50" s="225"/>
      <c r="BK50" s="225"/>
      <c r="BL50" s="225"/>
      <c r="BM50" s="225"/>
      <c r="BN50" s="225"/>
      <c r="BO50" s="225"/>
      <c r="BP50" s="225"/>
      <c r="BQ50" s="225"/>
      <c r="BR50" s="225"/>
      <c r="BS50" s="225"/>
      <c r="BT50" s="225"/>
      <c r="BU50" s="225"/>
      <c r="BV50" s="225"/>
      <c r="BW50" s="225"/>
      <c r="BX50" s="225"/>
      <c r="BY50" s="225"/>
      <c r="BZ50" s="225"/>
      <c r="CA50" s="225"/>
      <c r="CB50" s="225"/>
      <c r="CC50" s="225"/>
      <c r="CD50" s="225"/>
      <c r="CE50" s="225"/>
      <c r="CF50" s="225"/>
      <c r="CG50" s="225"/>
      <c r="CH50" s="225"/>
      <c r="CI50" s="225"/>
      <c r="CJ50" s="225"/>
      <c r="CK50" s="225"/>
      <c r="CL50" s="225"/>
      <c r="CM50" s="225"/>
      <c r="CN50" s="225"/>
      <c r="CO50" s="225"/>
      <c r="CP50" s="225"/>
      <c r="CQ50" s="225"/>
      <c r="CR50" s="225"/>
      <c r="CS50" s="225"/>
      <c r="CT50" s="225"/>
      <c r="CU50" s="225"/>
      <c r="CV50" s="225"/>
    </row>
    <row r="51" spans="1:100" ht="12" customHeight="1" x14ac:dyDescent="0.25">
      <c r="A51" s="225"/>
      <c r="B51" s="225"/>
      <c r="C51" s="225"/>
      <c r="D51" s="225"/>
      <c r="E51" s="225"/>
      <c r="F51" s="225"/>
      <c r="G51" s="225"/>
      <c r="H51" s="225"/>
      <c r="I51" s="225"/>
      <c r="J51" s="225"/>
      <c r="K51" s="225"/>
      <c r="L51" s="225"/>
      <c r="M51" s="225"/>
      <c r="N51" s="225"/>
      <c r="O51" s="225"/>
      <c r="P51" s="225"/>
      <c r="Q51" s="225"/>
      <c r="R51" s="225"/>
      <c r="S51" s="225"/>
      <c r="T51" s="225"/>
      <c r="U51" s="225"/>
      <c r="V51" s="225"/>
      <c r="W51" s="225"/>
      <c r="X51" s="225"/>
      <c r="Y51" s="225"/>
      <c r="Z51" s="225"/>
      <c r="AA51" s="225"/>
      <c r="AB51" s="225"/>
      <c r="AC51" s="225"/>
      <c r="AD51" s="225"/>
      <c r="AE51" s="225"/>
      <c r="AF51" s="225"/>
      <c r="AG51" s="225"/>
      <c r="AH51" s="225"/>
      <c r="AI51" s="225"/>
      <c r="AJ51" s="225"/>
      <c r="AK51" s="225"/>
      <c r="AL51" s="225"/>
      <c r="AM51" s="257"/>
      <c r="AN51" s="257"/>
      <c r="AO51" s="225"/>
      <c r="AP51" s="225"/>
      <c r="AQ51" s="225"/>
      <c r="AR51" s="225"/>
      <c r="AS51" s="225"/>
      <c r="AT51" s="225"/>
      <c r="AU51" s="225"/>
      <c r="AV51" s="225"/>
      <c r="AW51" s="225"/>
      <c r="AX51" s="225"/>
      <c r="AY51" s="225"/>
      <c r="AZ51" s="225"/>
      <c r="BA51" s="225"/>
      <c r="BB51" s="225"/>
      <c r="BC51" s="225"/>
      <c r="BD51" s="225"/>
      <c r="BE51" s="225"/>
      <c r="BF51" s="225"/>
      <c r="BG51" s="225"/>
      <c r="BH51" s="225"/>
      <c r="BI51" s="225"/>
      <c r="BJ51" s="225"/>
      <c r="BK51" s="225"/>
      <c r="BL51" s="225"/>
      <c r="BM51" s="225"/>
      <c r="BN51" s="225"/>
      <c r="BO51" s="225"/>
      <c r="BP51" s="225"/>
      <c r="BQ51" s="225"/>
      <c r="BR51" s="225"/>
      <c r="BS51" s="225"/>
      <c r="BT51" s="225"/>
      <c r="BU51" s="225"/>
      <c r="BV51" s="225"/>
      <c r="BW51" s="225"/>
      <c r="BX51" s="225"/>
      <c r="BY51" s="225"/>
      <c r="BZ51" s="225"/>
      <c r="CA51" s="225"/>
      <c r="CB51" s="225"/>
      <c r="CC51" s="225"/>
      <c r="CD51" s="225"/>
      <c r="CE51" s="225"/>
      <c r="CF51" s="225"/>
      <c r="CG51" s="225"/>
      <c r="CH51" s="225"/>
      <c r="CI51" s="225"/>
      <c r="CJ51" s="225"/>
      <c r="CK51" s="225"/>
      <c r="CL51" s="225"/>
      <c r="CM51" s="225"/>
      <c r="CN51" s="225"/>
      <c r="CO51" s="225"/>
      <c r="CP51" s="225"/>
      <c r="CQ51" s="225"/>
      <c r="CR51" s="225"/>
      <c r="CS51" s="225"/>
      <c r="CT51" s="225"/>
      <c r="CU51" s="225"/>
      <c r="CV51" s="225"/>
    </row>
    <row r="52" spans="1:100" ht="12" customHeight="1" x14ac:dyDescent="0.25">
      <c r="A52" s="225"/>
      <c r="B52" s="225"/>
      <c r="C52" s="225"/>
      <c r="D52" s="225"/>
      <c r="E52" s="225"/>
      <c r="F52" s="225"/>
      <c r="G52" s="225"/>
      <c r="H52" s="225"/>
      <c r="I52" s="225"/>
      <c r="J52" s="225"/>
      <c r="K52" s="225"/>
      <c r="L52" s="225"/>
      <c r="M52" s="225"/>
      <c r="N52" s="225"/>
      <c r="O52" s="225"/>
      <c r="P52" s="225"/>
      <c r="Q52" s="225"/>
      <c r="R52" s="225"/>
      <c r="S52" s="225"/>
      <c r="T52" s="225"/>
      <c r="U52" s="225"/>
      <c r="V52" s="225"/>
      <c r="W52" s="225"/>
      <c r="X52" s="225"/>
      <c r="Y52" s="225"/>
      <c r="Z52" s="225"/>
      <c r="AA52" s="225"/>
      <c r="AB52" s="225"/>
      <c r="AC52" s="225"/>
      <c r="AD52" s="225"/>
      <c r="AE52" s="225"/>
      <c r="AF52" s="225"/>
      <c r="AG52" s="225"/>
      <c r="AH52" s="225"/>
      <c r="AI52" s="225"/>
      <c r="AJ52" s="225"/>
      <c r="AK52" s="225"/>
      <c r="AL52" s="225"/>
      <c r="AM52" s="257"/>
      <c r="AN52" s="257"/>
      <c r="AO52" s="225"/>
      <c r="AP52" s="225"/>
      <c r="AQ52" s="225"/>
      <c r="AR52" s="225"/>
      <c r="AS52" s="225"/>
      <c r="AT52" s="225"/>
      <c r="AU52" s="225"/>
      <c r="AV52" s="225"/>
      <c r="AW52" s="225"/>
      <c r="AX52" s="225"/>
      <c r="AY52" s="225"/>
      <c r="AZ52" s="225"/>
      <c r="BA52" s="225"/>
      <c r="BB52" s="225"/>
      <c r="BC52" s="225"/>
      <c r="BD52" s="225"/>
      <c r="BE52" s="225"/>
      <c r="BF52" s="225"/>
      <c r="BG52" s="225"/>
      <c r="BH52" s="225"/>
      <c r="BI52" s="225"/>
      <c r="BJ52" s="225"/>
      <c r="BK52" s="225"/>
      <c r="BL52" s="225"/>
      <c r="BM52" s="225"/>
      <c r="BN52" s="225"/>
      <c r="BO52" s="225"/>
      <c r="BP52" s="225"/>
      <c r="BQ52" s="225"/>
      <c r="BR52" s="225"/>
      <c r="BS52" s="225"/>
      <c r="BT52" s="225"/>
      <c r="BU52" s="225"/>
      <c r="BV52" s="225"/>
      <c r="BW52" s="225"/>
      <c r="BX52" s="225"/>
      <c r="BY52" s="225"/>
      <c r="BZ52" s="225"/>
      <c r="CA52" s="225"/>
      <c r="CB52" s="225"/>
      <c r="CC52" s="225"/>
      <c r="CD52" s="225"/>
      <c r="CE52" s="225"/>
      <c r="CF52" s="225"/>
      <c r="CG52" s="225"/>
      <c r="CH52" s="225"/>
      <c r="CI52" s="225"/>
      <c r="CJ52" s="225"/>
      <c r="CK52" s="225"/>
      <c r="CL52" s="225"/>
      <c r="CM52" s="225"/>
      <c r="CN52" s="225"/>
      <c r="CO52" s="225"/>
      <c r="CP52" s="225"/>
      <c r="CQ52" s="225"/>
      <c r="CR52" s="225"/>
      <c r="CS52" s="225"/>
      <c r="CT52" s="225"/>
      <c r="CU52" s="225"/>
      <c r="CV52" s="225"/>
    </row>
    <row r="53" spans="1:100" ht="12" customHeight="1" x14ac:dyDescent="0.25">
      <c r="A53" s="225"/>
      <c r="B53" s="225"/>
      <c r="C53" s="225"/>
      <c r="D53" s="225"/>
      <c r="E53" s="225"/>
      <c r="F53" s="225"/>
      <c r="G53" s="225"/>
      <c r="H53" s="225"/>
      <c r="I53" s="225"/>
      <c r="J53" s="225"/>
      <c r="K53" s="225"/>
      <c r="L53" s="225"/>
      <c r="M53" s="225"/>
      <c r="N53" s="225"/>
      <c r="O53" s="225"/>
      <c r="P53" s="225"/>
      <c r="Q53" s="225"/>
      <c r="R53" s="225"/>
      <c r="S53" s="225"/>
      <c r="T53" s="225"/>
      <c r="U53" s="225"/>
      <c r="V53" s="225"/>
      <c r="W53" s="225"/>
      <c r="X53" s="225"/>
      <c r="Y53" s="225"/>
      <c r="Z53" s="225"/>
      <c r="AA53" s="225"/>
      <c r="AB53" s="225"/>
      <c r="AC53" s="225"/>
      <c r="AD53" s="225"/>
      <c r="AE53" s="225"/>
      <c r="AF53" s="225"/>
      <c r="AG53" s="225"/>
      <c r="AH53" s="225"/>
      <c r="AI53" s="225"/>
      <c r="AJ53" s="225"/>
      <c r="AK53" s="225"/>
      <c r="AL53" s="225"/>
      <c r="AM53" s="257"/>
      <c r="AN53" s="257"/>
      <c r="AO53" s="225"/>
      <c r="AP53" s="225"/>
      <c r="AQ53" s="225"/>
      <c r="AR53" s="225"/>
      <c r="AS53" s="225"/>
      <c r="AT53" s="225"/>
      <c r="AU53" s="225"/>
      <c r="AV53" s="225"/>
      <c r="AW53" s="225"/>
      <c r="AX53" s="225"/>
      <c r="AY53" s="225"/>
      <c r="AZ53" s="225"/>
      <c r="BA53" s="225"/>
      <c r="BB53" s="225"/>
      <c r="BC53" s="225"/>
      <c r="BD53" s="225"/>
      <c r="BE53" s="225"/>
      <c r="BF53" s="225"/>
      <c r="BG53" s="225"/>
      <c r="BH53" s="225"/>
      <c r="BI53" s="225"/>
      <c r="BJ53" s="225"/>
      <c r="BK53" s="225"/>
      <c r="BL53" s="225"/>
      <c r="BM53" s="225"/>
      <c r="BN53" s="225"/>
      <c r="BO53" s="225"/>
      <c r="BP53" s="225"/>
      <c r="BQ53" s="225"/>
      <c r="BR53" s="225"/>
      <c r="BS53" s="225"/>
      <c r="BT53" s="225"/>
      <c r="BU53" s="225"/>
      <c r="BV53" s="225"/>
      <c r="BW53" s="225"/>
      <c r="BX53" s="225"/>
      <c r="BY53" s="225"/>
      <c r="BZ53" s="225"/>
      <c r="CA53" s="225"/>
      <c r="CB53" s="225"/>
      <c r="CC53" s="225"/>
      <c r="CD53" s="225"/>
      <c r="CE53" s="225"/>
      <c r="CF53" s="225"/>
      <c r="CG53" s="225"/>
      <c r="CH53" s="225"/>
      <c r="CI53" s="225"/>
      <c r="CJ53" s="225"/>
      <c r="CK53" s="225"/>
      <c r="CL53" s="225"/>
      <c r="CM53" s="225"/>
      <c r="CN53" s="225"/>
      <c r="CO53" s="225"/>
      <c r="CP53" s="225"/>
      <c r="CQ53" s="225"/>
      <c r="CR53" s="225"/>
      <c r="CS53" s="225"/>
      <c r="CT53" s="225"/>
      <c r="CU53" s="225"/>
      <c r="CV53" s="225"/>
    </row>
    <row r="54" spans="1:100" ht="12" customHeight="1" x14ac:dyDescent="0.25">
      <c r="A54" s="225"/>
      <c r="B54" s="225"/>
      <c r="C54" s="225"/>
      <c r="D54" s="225"/>
      <c r="E54" s="225"/>
      <c r="F54" s="225"/>
      <c r="G54" s="225"/>
      <c r="H54" s="225"/>
      <c r="I54" s="225"/>
      <c r="J54" s="225"/>
      <c r="K54" s="225"/>
      <c r="L54" s="225"/>
      <c r="M54" s="225"/>
      <c r="N54" s="225"/>
      <c r="O54" s="225"/>
      <c r="P54" s="225"/>
      <c r="Q54" s="225"/>
      <c r="R54" s="225"/>
      <c r="S54" s="225"/>
      <c r="T54" s="225"/>
      <c r="U54" s="225"/>
      <c r="V54" s="225"/>
      <c r="W54" s="225"/>
      <c r="X54" s="225"/>
      <c r="Y54" s="225"/>
      <c r="Z54" s="225"/>
      <c r="AA54" s="225"/>
      <c r="AB54" s="225"/>
      <c r="AC54" s="225"/>
      <c r="AD54" s="225"/>
      <c r="AE54" s="225"/>
      <c r="AF54" s="225"/>
      <c r="AG54" s="225"/>
      <c r="AH54" s="225"/>
      <c r="AI54" s="225"/>
      <c r="AJ54" s="225"/>
      <c r="AK54" s="225"/>
      <c r="AL54" s="225"/>
      <c r="AM54" s="257"/>
      <c r="AN54" s="257"/>
      <c r="AO54" s="225"/>
      <c r="AP54" s="225"/>
      <c r="AQ54" s="225"/>
      <c r="AR54" s="225"/>
      <c r="AS54" s="225"/>
      <c r="AT54" s="225"/>
      <c r="AU54" s="225"/>
      <c r="AV54" s="225"/>
      <c r="AW54" s="225"/>
      <c r="AX54" s="225"/>
      <c r="AY54" s="225"/>
      <c r="AZ54" s="225"/>
      <c r="BA54" s="225"/>
      <c r="BB54" s="225"/>
      <c r="BC54" s="225"/>
      <c r="BD54" s="225"/>
      <c r="BE54" s="225"/>
      <c r="BF54" s="225"/>
      <c r="BG54" s="225"/>
      <c r="BH54" s="225"/>
      <c r="BI54" s="225"/>
      <c r="BJ54" s="225"/>
      <c r="BK54" s="225"/>
      <c r="BL54" s="225"/>
      <c r="BM54" s="225"/>
      <c r="BN54" s="225"/>
      <c r="BO54" s="225"/>
      <c r="BP54" s="225"/>
      <c r="BQ54" s="225"/>
      <c r="BR54" s="225"/>
      <c r="BS54" s="225"/>
      <c r="BT54" s="225"/>
      <c r="BU54" s="225"/>
      <c r="BV54" s="225"/>
      <c r="BW54" s="225"/>
      <c r="BX54" s="225"/>
      <c r="BY54" s="225"/>
      <c r="BZ54" s="225"/>
      <c r="CA54" s="225"/>
      <c r="CB54" s="225"/>
      <c r="CC54" s="225"/>
      <c r="CD54" s="225"/>
      <c r="CE54" s="225"/>
      <c r="CF54" s="225"/>
      <c r="CG54" s="225"/>
      <c r="CH54" s="225"/>
      <c r="CI54" s="225"/>
      <c r="CJ54" s="225"/>
      <c r="CK54" s="225"/>
      <c r="CL54" s="225"/>
      <c r="CM54" s="225"/>
      <c r="CN54" s="225"/>
      <c r="CO54" s="225"/>
      <c r="CP54" s="225"/>
      <c r="CQ54" s="225"/>
      <c r="CR54" s="225"/>
      <c r="CS54" s="225"/>
      <c r="CT54" s="225"/>
      <c r="CU54" s="225"/>
      <c r="CV54" s="225"/>
    </row>
    <row r="55" spans="1:100" ht="12" customHeight="1" x14ac:dyDescent="0.25">
      <c r="A55" s="225"/>
      <c r="B55" s="225"/>
      <c r="C55" s="225"/>
      <c r="D55" s="225"/>
      <c r="E55" s="225"/>
      <c r="F55" s="225"/>
      <c r="G55" s="225"/>
      <c r="H55" s="225"/>
      <c r="I55" s="225"/>
      <c r="J55" s="225"/>
      <c r="K55" s="225"/>
      <c r="L55" s="225"/>
      <c r="M55" s="225"/>
      <c r="N55" s="225"/>
      <c r="O55" s="225"/>
      <c r="P55" s="225"/>
      <c r="Q55" s="225"/>
      <c r="R55" s="225"/>
      <c r="S55" s="225"/>
      <c r="T55" s="225"/>
      <c r="U55" s="225"/>
      <c r="V55" s="225"/>
      <c r="W55" s="225"/>
      <c r="X55" s="225"/>
      <c r="Y55" s="225"/>
      <c r="Z55" s="225"/>
      <c r="AA55" s="225"/>
      <c r="AB55" s="225"/>
      <c r="AC55" s="225"/>
      <c r="AD55" s="225"/>
      <c r="AE55" s="225"/>
      <c r="AF55" s="225"/>
      <c r="AG55" s="225"/>
      <c r="AH55" s="225"/>
      <c r="AI55" s="225"/>
      <c r="AJ55" s="225"/>
      <c r="AK55" s="225"/>
      <c r="AL55" s="225"/>
      <c r="AM55" s="257"/>
      <c r="AN55" s="257"/>
      <c r="AO55" s="225"/>
      <c r="AP55" s="225"/>
      <c r="AQ55" s="225"/>
      <c r="AR55" s="225"/>
      <c r="AS55" s="225"/>
      <c r="AT55" s="225"/>
      <c r="AU55" s="225"/>
      <c r="AV55" s="225"/>
      <c r="AW55" s="225"/>
      <c r="AX55" s="225"/>
      <c r="AY55" s="225"/>
      <c r="AZ55" s="225"/>
      <c r="BA55" s="225"/>
      <c r="BB55" s="225"/>
      <c r="BC55" s="225"/>
      <c r="BD55" s="225"/>
      <c r="BE55" s="225"/>
      <c r="BF55" s="225"/>
      <c r="BG55" s="225"/>
      <c r="BH55" s="225"/>
      <c r="BI55" s="225"/>
      <c r="BJ55" s="225"/>
      <c r="BK55" s="225"/>
      <c r="BL55" s="225"/>
      <c r="BM55" s="225"/>
      <c r="BN55" s="225"/>
      <c r="BO55" s="225"/>
      <c r="BP55" s="225"/>
      <c r="BQ55" s="225"/>
      <c r="BR55" s="225"/>
      <c r="BS55" s="225"/>
      <c r="BT55" s="225"/>
      <c r="BU55" s="225"/>
      <c r="BV55" s="225"/>
      <c r="BW55" s="225"/>
      <c r="BX55" s="225"/>
      <c r="BY55" s="225"/>
      <c r="BZ55" s="225"/>
      <c r="CA55" s="225"/>
      <c r="CB55" s="225"/>
      <c r="CC55" s="225"/>
      <c r="CD55" s="225"/>
      <c r="CE55" s="225"/>
      <c r="CF55" s="225"/>
      <c r="CG55" s="225"/>
      <c r="CH55" s="225"/>
      <c r="CI55" s="225"/>
      <c r="CJ55" s="225"/>
      <c r="CK55" s="225"/>
      <c r="CL55" s="225"/>
      <c r="CM55" s="225"/>
      <c r="CN55" s="225"/>
      <c r="CO55" s="225"/>
      <c r="CP55" s="225"/>
      <c r="CQ55" s="225"/>
      <c r="CR55" s="225"/>
      <c r="CS55" s="225"/>
      <c r="CT55" s="225"/>
      <c r="CU55" s="225"/>
      <c r="CV55" s="225"/>
    </row>
    <row r="56" spans="1:100" ht="12" customHeight="1" x14ac:dyDescent="0.25">
      <c r="A56" s="225"/>
      <c r="B56" s="225"/>
      <c r="C56" s="225"/>
      <c r="D56" s="225"/>
      <c r="E56" s="225"/>
      <c r="F56" s="225"/>
      <c r="G56" s="225"/>
      <c r="H56" s="225"/>
      <c r="I56" s="225"/>
      <c r="J56" s="225"/>
      <c r="K56" s="225"/>
      <c r="L56" s="225"/>
      <c r="M56" s="225"/>
      <c r="N56" s="225"/>
      <c r="O56" s="225"/>
      <c r="P56" s="225"/>
      <c r="Q56" s="225"/>
      <c r="R56" s="225"/>
      <c r="S56" s="225"/>
      <c r="T56" s="225"/>
      <c r="U56" s="225"/>
      <c r="V56" s="225"/>
      <c r="W56" s="225"/>
      <c r="X56" s="225"/>
      <c r="Y56" s="225"/>
      <c r="Z56" s="225"/>
      <c r="AA56" s="225"/>
      <c r="AB56" s="225"/>
      <c r="AC56" s="225"/>
      <c r="AD56" s="225"/>
      <c r="AE56" s="225"/>
      <c r="AF56" s="225"/>
      <c r="AG56" s="225"/>
      <c r="AH56" s="225"/>
      <c r="AI56" s="225"/>
      <c r="AJ56" s="225"/>
      <c r="AK56" s="225"/>
      <c r="AL56" s="225"/>
      <c r="AM56" s="257"/>
      <c r="AN56" s="257"/>
      <c r="AO56" s="225"/>
      <c r="AP56" s="225"/>
      <c r="AQ56" s="225"/>
      <c r="AR56" s="225"/>
      <c r="AS56" s="225"/>
      <c r="AT56" s="225"/>
      <c r="AU56" s="225"/>
      <c r="AV56" s="225"/>
      <c r="AW56" s="225"/>
      <c r="AX56" s="225"/>
      <c r="AY56" s="225"/>
      <c r="AZ56" s="225"/>
      <c r="BA56" s="225"/>
      <c r="BB56" s="225"/>
      <c r="BC56" s="225"/>
      <c r="BD56" s="225"/>
      <c r="BE56" s="225"/>
      <c r="BF56" s="225"/>
      <c r="BG56" s="225"/>
      <c r="BH56" s="225"/>
      <c r="BI56" s="225"/>
      <c r="BJ56" s="225"/>
      <c r="BK56" s="225"/>
      <c r="BL56" s="225"/>
      <c r="BM56" s="225"/>
      <c r="BN56" s="225"/>
      <c r="BO56" s="225"/>
      <c r="BP56" s="225"/>
      <c r="BQ56" s="225"/>
      <c r="BR56" s="225"/>
      <c r="BS56" s="225"/>
      <c r="BT56" s="225"/>
      <c r="BU56" s="225"/>
      <c r="BV56" s="225"/>
      <c r="BW56" s="225"/>
      <c r="BX56" s="225"/>
      <c r="BY56" s="225"/>
      <c r="BZ56" s="225"/>
      <c r="CA56" s="225"/>
      <c r="CB56" s="225"/>
      <c r="CC56" s="225"/>
      <c r="CD56" s="225"/>
      <c r="CE56" s="225"/>
      <c r="CF56" s="225"/>
      <c r="CG56" s="225"/>
      <c r="CH56" s="225"/>
      <c r="CI56" s="225"/>
      <c r="CJ56" s="225"/>
      <c r="CK56" s="225"/>
      <c r="CL56" s="225"/>
      <c r="CM56" s="225"/>
      <c r="CN56" s="225"/>
      <c r="CO56" s="225"/>
      <c r="CP56" s="225"/>
      <c r="CQ56" s="225"/>
      <c r="CR56" s="225"/>
      <c r="CS56" s="225"/>
      <c r="CT56" s="225"/>
      <c r="CU56" s="225"/>
      <c r="CV56" s="225"/>
    </row>
    <row r="57" spans="1:100" ht="12" customHeight="1" x14ac:dyDescent="0.25">
      <c r="A57" s="225"/>
      <c r="B57" s="225"/>
      <c r="C57" s="225"/>
      <c r="D57" s="225"/>
      <c r="E57" s="225"/>
      <c r="F57" s="225"/>
      <c r="G57" s="225"/>
      <c r="H57" s="225"/>
      <c r="I57" s="225"/>
      <c r="J57" s="225"/>
      <c r="K57" s="225"/>
      <c r="L57" s="225"/>
      <c r="M57" s="225"/>
      <c r="N57" s="225"/>
      <c r="O57" s="225"/>
      <c r="P57" s="225"/>
      <c r="Q57" s="225"/>
      <c r="R57" s="225"/>
      <c r="S57" s="225"/>
      <c r="T57" s="225"/>
      <c r="U57" s="225"/>
      <c r="V57" s="225"/>
      <c r="W57" s="225"/>
      <c r="X57" s="225"/>
      <c r="Y57" s="225"/>
      <c r="Z57" s="225"/>
      <c r="AA57" s="225"/>
      <c r="AB57" s="225"/>
      <c r="AC57" s="225"/>
      <c r="AD57" s="225"/>
      <c r="AE57" s="225"/>
      <c r="AF57" s="225"/>
      <c r="AG57" s="225"/>
      <c r="AH57" s="225"/>
      <c r="AI57" s="225"/>
      <c r="AJ57" s="225"/>
      <c r="AK57" s="225"/>
      <c r="AL57" s="225"/>
      <c r="AM57" s="257"/>
      <c r="AN57" s="257"/>
      <c r="AO57" s="225"/>
      <c r="AP57" s="225"/>
      <c r="AQ57" s="225"/>
      <c r="AR57" s="225"/>
      <c r="AS57" s="225"/>
      <c r="AT57" s="225"/>
      <c r="AU57" s="225"/>
      <c r="AV57" s="225"/>
      <c r="AW57" s="225"/>
      <c r="AX57" s="225"/>
      <c r="AY57" s="225"/>
      <c r="AZ57" s="225"/>
      <c r="BA57" s="225"/>
      <c r="BB57" s="225"/>
      <c r="BC57" s="225"/>
      <c r="BD57" s="225"/>
      <c r="BE57" s="225"/>
      <c r="BF57" s="225"/>
      <c r="BG57" s="225"/>
      <c r="BH57" s="225"/>
      <c r="BI57" s="225"/>
      <c r="BJ57" s="225"/>
      <c r="BK57" s="225"/>
      <c r="BL57" s="225"/>
      <c r="BM57" s="225"/>
      <c r="BN57" s="225"/>
      <c r="BO57" s="225"/>
      <c r="BP57" s="225"/>
      <c r="BQ57" s="225"/>
      <c r="BR57" s="225"/>
      <c r="BS57" s="225"/>
      <c r="BT57" s="225"/>
      <c r="BU57" s="225"/>
      <c r="BV57" s="225"/>
      <c r="BW57" s="225"/>
      <c r="BX57" s="225"/>
      <c r="BY57" s="225"/>
      <c r="BZ57" s="225"/>
      <c r="CA57" s="225"/>
      <c r="CB57" s="225"/>
      <c r="CC57" s="225"/>
      <c r="CD57" s="225"/>
      <c r="CE57" s="225"/>
      <c r="CF57" s="225"/>
      <c r="CG57" s="225"/>
      <c r="CH57" s="225"/>
      <c r="CI57" s="225"/>
      <c r="CJ57" s="225"/>
      <c r="CK57" s="225"/>
      <c r="CL57" s="225"/>
      <c r="CM57" s="225"/>
      <c r="CN57" s="225"/>
      <c r="CO57" s="225"/>
      <c r="CP57" s="225"/>
      <c r="CQ57" s="225"/>
      <c r="CR57" s="225"/>
      <c r="CS57" s="225"/>
      <c r="CT57" s="225"/>
      <c r="CU57" s="225"/>
      <c r="CV57" s="225"/>
    </row>
    <row r="58" spans="1:100" ht="12" customHeight="1" x14ac:dyDescent="0.25">
      <c r="A58" s="225"/>
      <c r="B58" s="225"/>
      <c r="C58" s="225"/>
      <c r="D58" s="225"/>
      <c r="E58" s="225"/>
      <c r="F58" s="225"/>
      <c r="G58" s="225"/>
      <c r="H58" s="225"/>
      <c r="I58" s="225"/>
      <c r="J58" s="225"/>
      <c r="K58" s="225"/>
      <c r="L58" s="225"/>
      <c r="M58" s="225"/>
      <c r="N58" s="225"/>
      <c r="O58" s="225"/>
      <c r="P58" s="225"/>
      <c r="Q58" s="225"/>
      <c r="R58" s="225"/>
      <c r="S58" s="225"/>
      <c r="T58" s="225"/>
      <c r="U58" s="225"/>
      <c r="V58" s="225"/>
      <c r="W58" s="225"/>
      <c r="X58" s="225"/>
      <c r="Y58" s="225"/>
      <c r="Z58" s="225"/>
      <c r="AA58" s="225"/>
      <c r="AB58" s="225"/>
      <c r="AC58" s="225"/>
      <c r="AD58" s="225"/>
      <c r="AE58" s="225"/>
      <c r="AF58" s="225"/>
      <c r="AG58" s="225"/>
      <c r="AH58" s="225"/>
      <c r="AI58" s="225"/>
      <c r="AJ58" s="225"/>
      <c r="AK58" s="225"/>
      <c r="AL58" s="225"/>
      <c r="AM58" s="257"/>
      <c r="AN58" s="257"/>
      <c r="AO58" s="225"/>
      <c r="AP58" s="225"/>
      <c r="AQ58" s="225"/>
      <c r="AR58" s="225"/>
      <c r="AS58" s="225"/>
      <c r="AT58" s="225"/>
      <c r="AU58" s="225"/>
      <c r="AV58" s="225"/>
      <c r="AW58" s="225"/>
      <c r="AX58" s="225"/>
      <c r="AY58" s="225"/>
      <c r="AZ58" s="225"/>
      <c r="BA58" s="225"/>
      <c r="BB58" s="225"/>
      <c r="BC58" s="225"/>
      <c r="BD58" s="225"/>
      <c r="BE58" s="225"/>
      <c r="BF58" s="225"/>
      <c r="BG58" s="225"/>
      <c r="BH58" s="225"/>
      <c r="BI58" s="225"/>
      <c r="BJ58" s="225"/>
      <c r="BK58" s="225"/>
      <c r="BL58" s="225"/>
      <c r="BM58" s="225"/>
      <c r="BN58" s="225"/>
      <c r="BO58" s="225"/>
      <c r="BP58" s="225"/>
      <c r="BQ58" s="225"/>
      <c r="BR58" s="225"/>
      <c r="BS58" s="225"/>
      <c r="BT58" s="225"/>
      <c r="BU58" s="225"/>
      <c r="BV58" s="225"/>
      <c r="BW58" s="225"/>
      <c r="BX58" s="225"/>
      <c r="BY58" s="225"/>
      <c r="BZ58" s="225"/>
      <c r="CA58" s="225"/>
      <c r="CB58" s="225"/>
      <c r="CC58" s="225"/>
      <c r="CD58" s="225"/>
      <c r="CE58" s="225"/>
      <c r="CF58" s="225"/>
      <c r="CG58" s="225"/>
      <c r="CH58" s="225"/>
      <c r="CI58" s="225"/>
      <c r="CJ58" s="225"/>
      <c r="CK58" s="225"/>
      <c r="CL58" s="225"/>
      <c r="CM58" s="225"/>
      <c r="CN58" s="225"/>
      <c r="CO58" s="225"/>
      <c r="CP58" s="225"/>
      <c r="CQ58" s="225"/>
      <c r="CR58" s="225"/>
      <c r="CS58" s="225"/>
      <c r="CT58" s="225"/>
      <c r="CU58" s="225"/>
      <c r="CV58" s="225"/>
    </row>
    <row r="59" spans="1:100" ht="12" customHeight="1" x14ac:dyDescent="0.25">
      <c r="A59" s="225"/>
      <c r="B59" s="225"/>
      <c r="C59" s="225"/>
      <c r="D59" s="225"/>
      <c r="E59" s="225"/>
      <c r="F59" s="225"/>
      <c r="G59" s="225"/>
      <c r="H59" s="225"/>
      <c r="I59" s="225"/>
      <c r="J59" s="225"/>
      <c r="K59" s="225"/>
      <c r="L59" s="225"/>
      <c r="M59" s="225"/>
      <c r="N59" s="225"/>
      <c r="O59" s="225"/>
      <c r="P59" s="225"/>
      <c r="Q59" s="225"/>
      <c r="R59" s="225"/>
      <c r="S59" s="225"/>
      <c r="T59" s="225"/>
      <c r="U59" s="225"/>
      <c r="V59" s="225"/>
      <c r="W59" s="225"/>
      <c r="X59" s="225"/>
      <c r="Y59" s="225"/>
      <c r="Z59" s="225"/>
      <c r="AA59" s="225"/>
      <c r="AB59" s="225"/>
      <c r="AC59" s="225"/>
      <c r="AD59" s="225"/>
      <c r="AE59" s="225"/>
      <c r="AF59" s="225"/>
      <c r="AG59" s="225"/>
      <c r="AH59" s="225"/>
      <c r="AI59" s="225"/>
      <c r="AJ59" s="225"/>
      <c r="AK59" s="225"/>
      <c r="AL59" s="225"/>
      <c r="AM59" s="257"/>
      <c r="AN59" s="257"/>
      <c r="AO59" s="225"/>
      <c r="AP59" s="225"/>
      <c r="AQ59" s="225"/>
      <c r="AR59" s="225"/>
      <c r="AS59" s="225"/>
      <c r="AT59" s="225"/>
      <c r="AU59" s="225"/>
      <c r="AV59" s="225"/>
      <c r="AW59" s="225"/>
      <c r="AX59" s="225"/>
      <c r="AY59" s="225"/>
      <c r="AZ59" s="225"/>
      <c r="BA59" s="225"/>
      <c r="BB59" s="225"/>
      <c r="BC59" s="225"/>
      <c r="BD59" s="225"/>
      <c r="BE59" s="225"/>
      <c r="BF59" s="225"/>
      <c r="BG59" s="225"/>
      <c r="BH59" s="225"/>
      <c r="BI59" s="225"/>
      <c r="BJ59" s="225"/>
      <c r="BK59" s="225"/>
      <c r="BL59" s="225"/>
      <c r="BM59" s="225"/>
      <c r="BN59" s="225"/>
      <c r="BO59" s="225"/>
      <c r="BP59" s="225"/>
      <c r="BQ59" s="225"/>
      <c r="BR59" s="225"/>
      <c r="BS59" s="225"/>
      <c r="BT59" s="225"/>
      <c r="BU59" s="225"/>
      <c r="BV59" s="225"/>
      <c r="BW59" s="225"/>
      <c r="BX59" s="225"/>
      <c r="BY59" s="225"/>
      <c r="BZ59" s="225"/>
      <c r="CA59" s="225"/>
      <c r="CB59" s="225"/>
      <c r="CC59" s="225"/>
      <c r="CD59" s="225"/>
      <c r="CE59" s="225"/>
      <c r="CF59" s="225"/>
      <c r="CG59" s="225"/>
      <c r="CH59" s="225"/>
      <c r="CI59" s="225"/>
      <c r="CJ59" s="225"/>
      <c r="CK59" s="225"/>
      <c r="CL59" s="225"/>
      <c r="CM59" s="225"/>
      <c r="CN59" s="225"/>
      <c r="CO59" s="225"/>
      <c r="CP59" s="225"/>
      <c r="CQ59" s="225"/>
      <c r="CR59" s="225"/>
      <c r="CS59" s="225"/>
      <c r="CT59" s="225"/>
      <c r="CU59" s="225"/>
      <c r="CV59" s="225"/>
    </row>
    <row r="60" spans="1:100" ht="12" customHeight="1" x14ac:dyDescent="0.25">
      <c r="A60" s="225"/>
      <c r="B60" s="225"/>
      <c r="C60" s="225"/>
      <c r="D60" s="225"/>
      <c r="E60" s="225"/>
      <c r="F60" s="225"/>
      <c r="G60" s="225"/>
      <c r="H60" s="225"/>
      <c r="I60" s="225"/>
      <c r="J60" s="225"/>
      <c r="K60" s="225"/>
      <c r="L60" s="225"/>
      <c r="M60" s="225"/>
      <c r="N60" s="225"/>
      <c r="O60" s="225"/>
      <c r="P60" s="225"/>
      <c r="Q60" s="225"/>
      <c r="R60" s="225"/>
      <c r="S60" s="225"/>
      <c r="T60" s="225"/>
      <c r="U60" s="225"/>
      <c r="V60" s="225"/>
      <c r="W60" s="225"/>
      <c r="X60" s="225"/>
      <c r="Y60" s="225"/>
      <c r="Z60" s="225"/>
      <c r="AA60" s="225"/>
      <c r="AB60" s="225"/>
      <c r="AC60" s="225"/>
      <c r="AD60" s="225"/>
      <c r="AE60" s="225"/>
      <c r="AF60" s="225"/>
      <c r="AG60" s="225"/>
      <c r="AH60" s="225"/>
      <c r="AI60" s="225"/>
      <c r="AJ60" s="225"/>
      <c r="AK60" s="225"/>
      <c r="AL60" s="225"/>
      <c r="AM60" s="257"/>
      <c r="AN60" s="257"/>
      <c r="AO60" s="225"/>
      <c r="AP60" s="225"/>
      <c r="AQ60" s="225"/>
      <c r="AR60" s="225"/>
      <c r="AS60" s="225"/>
      <c r="AT60" s="225"/>
      <c r="AU60" s="225"/>
      <c r="AV60" s="225"/>
      <c r="AW60" s="225"/>
      <c r="AX60" s="225"/>
      <c r="AY60" s="225"/>
      <c r="AZ60" s="225"/>
      <c r="BA60" s="225"/>
      <c r="BB60" s="225"/>
      <c r="BC60" s="225"/>
      <c r="BD60" s="225"/>
      <c r="BE60" s="225"/>
      <c r="BF60" s="225"/>
      <c r="BG60" s="225"/>
      <c r="BH60" s="225"/>
      <c r="BI60" s="225"/>
      <c r="BJ60" s="225"/>
      <c r="BK60" s="225"/>
      <c r="BL60" s="225"/>
      <c r="BM60" s="225"/>
      <c r="BN60" s="225"/>
      <c r="BO60" s="225"/>
      <c r="BP60" s="225"/>
      <c r="BQ60" s="225"/>
      <c r="BR60" s="225"/>
      <c r="BS60" s="225"/>
      <c r="BT60" s="225"/>
      <c r="BU60" s="225"/>
      <c r="BV60" s="225"/>
      <c r="BW60" s="225"/>
      <c r="BX60" s="225"/>
      <c r="BY60" s="225"/>
      <c r="BZ60" s="225"/>
      <c r="CA60" s="225"/>
      <c r="CB60" s="225"/>
      <c r="CC60" s="225"/>
      <c r="CD60" s="225"/>
      <c r="CE60" s="225"/>
      <c r="CF60" s="225"/>
      <c r="CG60" s="225"/>
      <c r="CH60" s="225"/>
      <c r="CI60" s="225"/>
      <c r="CJ60" s="225"/>
      <c r="CK60" s="225"/>
      <c r="CL60" s="225"/>
      <c r="CM60" s="225"/>
      <c r="CN60" s="225"/>
      <c r="CO60" s="225"/>
      <c r="CP60" s="225"/>
      <c r="CQ60" s="225"/>
      <c r="CR60" s="225"/>
      <c r="CS60" s="225"/>
      <c r="CT60" s="225"/>
      <c r="CU60" s="225"/>
      <c r="CV60" s="225"/>
    </row>
    <row r="61" spans="1:100" ht="12" customHeight="1" x14ac:dyDescent="0.25">
      <c r="A61" s="225"/>
      <c r="B61" s="225"/>
      <c r="C61" s="225"/>
      <c r="D61" s="225"/>
      <c r="E61" s="225"/>
      <c r="F61" s="225"/>
      <c r="G61" s="225"/>
      <c r="H61" s="225"/>
      <c r="I61" s="225"/>
      <c r="J61" s="225"/>
      <c r="K61" s="225"/>
      <c r="L61" s="225"/>
      <c r="M61" s="225"/>
      <c r="N61" s="225"/>
      <c r="O61" s="225"/>
      <c r="P61" s="225"/>
      <c r="Q61" s="225"/>
      <c r="R61" s="225"/>
      <c r="S61" s="225"/>
      <c r="T61" s="225"/>
      <c r="U61" s="225"/>
      <c r="V61" s="225"/>
      <c r="W61" s="225"/>
      <c r="X61" s="225"/>
      <c r="Y61" s="225"/>
      <c r="Z61" s="225"/>
      <c r="AA61" s="225"/>
      <c r="AB61" s="225"/>
      <c r="AC61" s="225"/>
      <c r="AD61" s="225"/>
      <c r="AE61" s="225"/>
      <c r="AF61" s="225"/>
      <c r="AG61" s="225"/>
      <c r="AH61" s="225"/>
      <c r="AI61" s="225"/>
      <c r="AJ61" s="225"/>
      <c r="AK61" s="225"/>
      <c r="AL61" s="225"/>
      <c r="AM61" s="257"/>
      <c r="AN61" s="257"/>
      <c r="AO61" s="225"/>
      <c r="AP61" s="225"/>
      <c r="AQ61" s="225"/>
      <c r="AR61" s="225"/>
      <c r="AS61" s="225"/>
      <c r="AT61" s="225"/>
      <c r="AU61" s="225"/>
      <c r="AV61" s="225"/>
      <c r="AW61" s="225"/>
      <c r="AX61" s="225"/>
      <c r="AY61" s="225"/>
      <c r="AZ61" s="225"/>
      <c r="BA61" s="225"/>
      <c r="BB61" s="225"/>
      <c r="BC61" s="225"/>
      <c r="BD61" s="225"/>
      <c r="BE61" s="225"/>
      <c r="BF61" s="225"/>
      <c r="BG61" s="225"/>
      <c r="BH61" s="225"/>
      <c r="BI61" s="225"/>
      <c r="BJ61" s="225"/>
      <c r="BK61" s="225"/>
      <c r="BL61" s="225"/>
      <c r="BM61" s="225"/>
      <c r="BN61" s="225"/>
      <c r="BO61" s="225"/>
      <c r="BP61" s="225"/>
      <c r="BQ61" s="225"/>
      <c r="BR61" s="225"/>
      <c r="BS61" s="225"/>
      <c r="BT61" s="225"/>
      <c r="BU61" s="225"/>
      <c r="BV61" s="225"/>
      <c r="BW61" s="225"/>
      <c r="BX61" s="225"/>
      <c r="BY61" s="225"/>
      <c r="BZ61" s="225"/>
      <c r="CA61" s="225"/>
      <c r="CB61" s="225"/>
      <c r="CC61" s="225"/>
      <c r="CD61" s="225"/>
      <c r="CE61" s="225"/>
      <c r="CF61" s="225"/>
      <c r="CG61" s="225"/>
      <c r="CH61" s="225"/>
      <c r="CI61" s="225"/>
      <c r="CJ61" s="225"/>
      <c r="CK61" s="225"/>
      <c r="CL61" s="225"/>
      <c r="CM61" s="225"/>
      <c r="CN61" s="225"/>
      <c r="CO61" s="225"/>
      <c r="CP61" s="225"/>
      <c r="CQ61" s="225"/>
      <c r="CR61" s="225"/>
      <c r="CS61" s="225"/>
      <c r="CT61" s="225"/>
      <c r="CU61" s="225"/>
      <c r="CV61" s="225"/>
    </row>
    <row r="62" spans="1:100" ht="12" customHeight="1" x14ac:dyDescent="0.25">
      <c r="A62" s="225"/>
      <c r="B62" s="225"/>
      <c r="C62" s="225"/>
      <c r="D62" s="225"/>
      <c r="E62" s="225"/>
      <c r="F62" s="225"/>
      <c r="G62" s="225"/>
      <c r="H62" s="225"/>
      <c r="I62" s="225"/>
      <c r="J62" s="225"/>
      <c r="K62" s="225"/>
      <c r="L62" s="225"/>
      <c r="M62" s="225"/>
      <c r="N62" s="225"/>
      <c r="O62" s="225"/>
      <c r="P62" s="225"/>
      <c r="Q62" s="225"/>
      <c r="R62" s="225"/>
      <c r="S62" s="225"/>
      <c r="T62" s="225"/>
      <c r="U62" s="225"/>
      <c r="V62" s="225"/>
      <c r="W62" s="225"/>
      <c r="X62" s="225"/>
      <c r="Y62" s="225"/>
      <c r="Z62" s="225"/>
      <c r="AA62" s="225"/>
      <c r="AB62" s="225"/>
      <c r="AC62" s="225"/>
      <c r="AD62" s="225"/>
      <c r="AE62" s="225"/>
      <c r="AF62" s="225"/>
      <c r="AG62" s="225"/>
      <c r="AH62" s="225"/>
      <c r="AI62" s="225"/>
      <c r="AJ62" s="225"/>
      <c r="AK62" s="225"/>
      <c r="AL62" s="225"/>
      <c r="AM62" s="257"/>
      <c r="AN62" s="257"/>
      <c r="AO62" s="225"/>
      <c r="AP62" s="225"/>
      <c r="AQ62" s="225"/>
      <c r="AR62" s="225"/>
      <c r="AS62" s="225"/>
      <c r="AT62" s="225"/>
      <c r="AU62" s="225"/>
      <c r="AV62" s="225"/>
      <c r="AW62" s="225"/>
      <c r="AX62" s="225"/>
      <c r="AY62" s="225"/>
      <c r="AZ62" s="225"/>
      <c r="BA62" s="225"/>
      <c r="BB62" s="225"/>
      <c r="BC62" s="225"/>
      <c r="BD62" s="225"/>
      <c r="BE62" s="225"/>
      <c r="BF62" s="225"/>
      <c r="BG62" s="225"/>
      <c r="BH62" s="225"/>
      <c r="BI62" s="225"/>
      <c r="BJ62" s="225"/>
      <c r="BK62" s="225"/>
      <c r="BL62" s="225"/>
      <c r="BM62" s="225"/>
      <c r="BN62" s="225"/>
      <c r="BO62" s="225"/>
      <c r="BP62" s="225"/>
      <c r="BQ62" s="225"/>
      <c r="BR62" s="225"/>
      <c r="BS62" s="225"/>
      <c r="BT62" s="225"/>
      <c r="BU62" s="225"/>
      <c r="BV62" s="225"/>
      <c r="BW62" s="225"/>
      <c r="BX62" s="225"/>
      <c r="BY62" s="225"/>
      <c r="BZ62" s="225"/>
      <c r="CA62" s="225"/>
      <c r="CB62" s="225"/>
      <c r="CC62" s="225"/>
      <c r="CD62" s="225"/>
      <c r="CE62" s="225"/>
      <c r="CF62" s="225"/>
      <c r="CG62" s="225"/>
      <c r="CH62" s="225"/>
      <c r="CI62" s="225"/>
      <c r="CJ62" s="225"/>
      <c r="CK62" s="225"/>
      <c r="CL62" s="225"/>
      <c r="CM62" s="225"/>
      <c r="CN62" s="225"/>
      <c r="CO62" s="225"/>
      <c r="CP62" s="225"/>
      <c r="CQ62" s="225"/>
      <c r="CR62" s="225"/>
      <c r="CS62" s="225"/>
      <c r="CT62" s="225"/>
      <c r="CU62" s="225"/>
      <c r="CV62" s="225"/>
    </row>
    <row r="63" spans="1:100" ht="12" customHeight="1" x14ac:dyDescent="0.25">
      <c r="A63" s="225"/>
      <c r="B63" s="225"/>
      <c r="C63" s="225"/>
      <c r="D63" s="225"/>
      <c r="E63" s="225"/>
      <c r="F63" s="225"/>
      <c r="G63" s="225"/>
      <c r="H63" s="225"/>
      <c r="I63" s="225"/>
      <c r="J63" s="225"/>
      <c r="K63" s="225"/>
      <c r="L63" s="225"/>
      <c r="M63" s="225"/>
      <c r="N63" s="225"/>
      <c r="O63" s="225"/>
      <c r="P63" s="225"/>
      <c r="Q63" s="225"/>
      <c r="R63" s="225"/>
      <c r="S63" s="225"/>
      <c r="T63" s="225"/>
      <c r="U63" s="225"/>
      <c r="V63" s="225"/>
      <c r="W63" s="225"/>
      <c r="X63" s="225"/>
      <c r="Y63" s="225"/>
      <c r="Z63" s="225"/>
      <c r="AA63" s="225"/>
      <c r="AB63" s="225"/>
      <c r="AC63" s="225"/>
      <c r="AD63" s="225"/>
      <c r="AE63" s="225"/>
      <c r="AF63" s="225"/>
      <c r="AG63" s="225"/>
      <c r="AH63" s="225"/>
      <c r="AI63" s="225"/>
      <c r="AJ63" s="225"/>
      <c r="AK63" s="225"/>
      <c r="AL63" s="225"/>
      <c r="AM63" s="257"/>
      <c r="AN63" s="257"/>
      <c r="AO63" s="225"/>
      <c r="AP63" s="225"/>
      <c r="AQ63" s="225"/>
      <c r="AR63" s="225"/>
      <c r="AS63" s="225"/>
      <c r="AT63" s="225"/>
      <c r="AU63" s="225"/>
      <c r="AV63" s="225"/>
      <c r="AW63" s="225"/>
      <c r="AX63" s="225"/>
      <c r="AY63" s="225"/>
      <c r="AZ63" s="225"/>
      <c r="BA63" s="225"/>
      <c r="BB63" s="225"/>
      <c r="BC63" s="225"/>
      <c r="BD63" s="225"/>
      <c r="BE63" s="225"/>
      <c r="BF63" s="225"/>
      <c r="BG63" s="225"/>
      <c r="BH63" s="225"/>
      <c r="BI63" s="225"/>
      <c r="BJ63" s="225"/>
      <c r="BK63" s="225"/>
      <c r="BL63" s="225"/>
      <c r="BM63" s="225"/>
      <c r="BN63" s="225"/>
      <c r="BO63" s="225"/>
      <c r="BP63" s="225"/>
      <c r="BQ63" s="225"/>
      <c r="BR63" s="225"/>
      <c r="BS63" s="225"/>
      <c r="BT63" s="225"/>
      <c r="BU63" s="225"/>
      <c r="BV63" s="225"/>
      <c r="BW63" s="225"/>
      <c r="BX63" s="225"/>
      <c r="BY63" s="225"/>
      <c r="BZ63" s="225"/>
      <c r="CA63" s="225"/>
      <c r="CB63" s="225"/>
      <c r="CC63" s="225"/>
      <c r="CD63" s="225"/>
      <c r="CE63" s="225"/>
      <c r="CF63" s="225"/>
      <c r="CG63" s="225"/>
      <c r="CH63" s="225"/>
      <c r="CI63" s="225"/>
      <c r="CJ63" s="225"/>
      <c r="CK63" s="225"/>
      <c r="CL63" s="225"/>
      <c r="CM63" s="225"/>
      <c r="CN63" s="225"/>
      <c r="CO63" s="225"/>
      <c r="CP63" s="225"/>
      <c r="CQ63" s="225"/>
      <c r="CR63" s="225"/>
      <c r="CS63" s="225"/>
      <c r="CT63" s="225"/>
      <c r="CU63" s="225"/>
      <c r="CV63" s="225"/>
    </row>
    <row r="64" spans="1:100" ht="12" customHeight="1" x14ac:dyDescent="0.25">
      <c r="A64" s="225"/>
      <c r="B64" s="225"/>
      <c r="C64" s="225"/>
      <c r="D64" s="225"/>
      <c r="E64" s="225"/>
      <c r="F64" s="225"/>
      <c r="G64" s="225"/>
      <c r="H64" s="225"/>
      <c r="I64" s="225"/>
      <c r="J64" s="225"/>
      <c r="K64" s="225"/>
      <c r="L64" s="225"/>
      <c r="M64" s="225"/>
      <c r="N64" s="225"/>
      <c r="O64" s="225"/>
      <c r="P64" s="225"/>
      <c r="Q64" s="225"/>
      <c r="R64" s="225"/>
      <c r="S64" s="225"/>
      <c r="T64" s="225"/>
      <c r="U64" s="225"/>
      <c r="V64" s="225"/>
      <c r="W64" s="225"/>
      <c r="X64" s="225"/>
      <c r="Y64" s="225"/>
      <c r="Z64" s="225"/>
      <c r="AA64" s="225"/>
      <c r="AB64" s="225"/>
      <c r="AC64" s="225"/>
      <c r="AD64" s="225"/>
      <c r="AE64" s="225"/>
      <c r="AF64" s="225"/>
      <c r="AG64" s="225"/>
      <c r="AH64" s="225"/>
      <c r="AI64" s="225"/>
      <c r="AJ64" s="225"/>
      <c r="AK64" s="225"/>
      <c r="AL64" s="225"/>
      <c r="AM64" s="257"/>
      <c r="AN64" s="257"/>
      <c r="AO64" s="225"/>
      <c r="AP64" s="225"/>
      <c r="AQ64" s="225"/>
      <c r="AR64" s="225"/>
      <c r="AS64" s="225"/>
      <c r="AT64" s="225"/>
      <c r="AU64" s="225"/>
      <c r="AV64" s="225"/>
      <c r="AW64" s="225"/>
      <c r="AX64" s="225"/>
      <c r="AY64" s="225"/>
      <c r="AZ64" s="225"/>
      <c r="BA64" s="225"/>
      <c r="BB64" s="225"/>
      <c r="BC64" s="225"/>
      <c r="BD64" s="225"/>
      <c r="BE64" s="225"/>
      <c r="BF64" s="225"/>
      <c r="BG64" s="225"/>
      <c r="BH64" s="225"/>
      <c r="BI64" s="225"/>
      <c r="BJ64" s="225"/>
      <c r="BK64" s="225"/>
      <c r="BL64" s="225"/>
      <c r="BM64" s="225"/>
      <c r="BN64" s="225"/>
      <c r="BO64" s="225"/>
      <c r="BP64" s="225"/>
      <c r="BQ64" s="225"/>
      <c r="BR64" s="225"/>
      <c r="BS64" s="225"/>
      <c r="BT64" s="225"/>
      <c r="BU64" s="225"/>
      <c r="BV64" s="225"/>
      <c r="BW64" s="225"/>
      <c r="BX64" s="225"/>
      <c r="BY64" s="225"/>
      <c r="BZ64" s="225"/>
      <c r="CA64" s="225"/>
      <c r="CB64" s="225"/>
      <c r="CC64" s="225"/>
      <c r="CD64" s="225"/>
      <c r="CE64" s="225"/>
      <c r="CF64" s="225"/>
      <c r="CG64" s="225"/>
      <c r="CH64" s="225"/>
      <c r="CI64" s="225"/>
      <c r="CJ64" s="225"/>
      <c r="CK64" s="225"/>
      <c r="CL64" s="225"/>
      <c r="CM64" s="225"/>
      <c r="CN64" s="225"/>
      <c r="CO64" s="225"/>
      <c r="CP64" s="225"/>
      <c r="CQ64" s="225"/>
      <c r="CR64" s="225"/>
      <c r="CS64" s="225"/>
      <c r="CT64" s="225"/>
      <c r="CU64" s="225"/>
      <c r="CV64" s="225"/>
    </row>
    <row r="65" spans="1:100" ht="12" customHeight="1" x14ac:dyDescent="0.25">
      <c r="A65" s="225"/>
      <c r="B65" s="225"/>
      <c r="C65" s="225"/>
      <c r="D65" s="225"/>
      <c r="E65" s="225"/>
      <c r="F65" s="225"/>
      <c r="G65" s="225"/>
      <c r="H65" s="225"/>
      <c r="I65" s="225"/>
      <c r="J65" s="225"/>
      <c r="K65" s="225"/>
      <c r="L65" s="225"/>
      <c r="M65" s="225"/>
      <c r="N65" s="225"/>
      <c r="O65" s="225"/>
      <c r="P65" s="225"/>
      <c r="Q65" s="225"/>
      <c r="R65" s="225"/>
      <c r="S65" s="225"/>
      <c r="T65" s="225"/>
      <c r="U65" s="225"/>
      <c r="V65" s="225"/>
      <c r="W65" s="225"/>
      <c r="X65" s="225"/>
      <c r="Y65" s="225"/>
      <c r="Z65" s="225"/>
      <c r="AA65" s="225"/>
      <c r="AB65" s="225"/>
      <c r="AC65" s="225"/>
      <c r="AD65" s="225"/>
      <c r="AE65" s="225"/>
      <c r="AF65" s="225"/>
      <c r="AG65" s="225"/>
      <c r="AH65" s="225"/>
      <c r="AI65" s="225"/>
      <c r="AJ65" s="225"/>
      <c r="AK65" s="225"/>
      <c r="AL65" s="225"/>
      <c r="AM65" s="257"/>
      <c r="AN65" s="257"/>
      <c r="AO65" s="225"/>
      <c r="AP65" s="225"/>
      <c r="AQ65" s="225"/>
      <c r="AR65" s="225"/>
      <c r="AS65" s="225"/>
      <c r="AT65" s="225"/>
      <c r="AU65" s="225"/>
      <c r="AV65" s="225"/>
      <c r="AW65" s="225"/>
      <c r="AX65" s="225"/>
      <c r="AY65" s="225"/>
      <c r="AZ65" s="225"/>
      <c r="BA65" s="225"/>
      <c r="BB65" s="225"/>
      <c r="BC65" s="225"/>
      <c r="BD65" s="225"/>
      <c r="BE65" s="225"/>
      <c r="BF65" s="225"/>
      <c r="BG65" s="225"/>
      <c r="BH65" s="225"/>
      <c r="BI65" s="225"/>
      <c r="BJ65" s="225"/>
      <c r="BK65" s="225"/>
      <c r="BL65" s="225"/>
      <c r="BM65" s="225"/>
      <c r="BN65" s="225"/>
      <c r="BO65" s="225"/>
      <c r="BP65" s="225"/>
      <c r="BQ65" s="225"/>
      <c r="BR65" s="225"/>
      <c r="BS65" s="225"/>
      <c r="BT65" s="225"/>
      <c r="BU65" s="225"/>
      <c r="BV65" s="225"/>
      <c r="BW65" s="225"/>
      <c r="BX65" s="225"/>
      <c r="BY65" s="225"/>
      <c r="BZ65" s="225"/>
      <c r="CA65" s="225"/>
      <c r="CB65" s="225"/>
      <c r="CC65" s="225"/>
      <c r="CD65" s="225"/>
      <c r="CE65" s="225"/>
      <c r="CF65" s="225"/>
      <c r="CG65" s="225"/>
      <c r="CH65" s="225"/>
      <c r="CI65" s="225"/>
      <c r="CJ65" s="225"/>
      <c r="CK65" s="225"/>
      <c r="CL65" s="225"/>
      <c r="CM65" s="225"/>
      <c r="CN65" s="225"/>
      <c r="CO65" s="225"/>
      <c r="CP65" s="225"/>
      <c r="CQ65" s="225"/>
      <c r="CR65" s="225"/>
      <c r="CS65" s="225"/>
      <c r="CT65" s="225"/>
      <c r="CU65" s="225"/>
      <c r="CV65" s="225"/>
    </row>
    <row r="66" spans="1:100" ht="12" customHeight="1" x14ac:dyDescent="0.25">
      <c r="A66" s="225"/>
      <c r="B66" s="225"/>
      <c r="C66" s="225"/>
      <c r="D66" s="225"/>
      <c r="E66" s="225"/>
      <c r="F66" s="225"/>
      <c r="G66" s="225"/>
      <c r="H66" s="225"/>
      <c r="I66" s="225"/>
      <c r="J66" s="225"/>
      <c r="K66" s="225"/>
      <c r="L66" s="225"/>
      <c r="M66" s="225"/>
      <c r="N66" s="225"/>
      <c r="O66" s="225"/>
      <c r="P66" s="225"/>
      <c r="Q66" s="225"/>
      <c r="R66" s="225"/>
      <c r="S66" s="225"/>
      <c r="T66" s="225"/>
      <c r="U66" s="225"/>
      <c r="V66" s="225"/>
      <c r="W66" s="225"/>
      <c r="X66" s="225"/>
      <c r="Y66" s="225"/>
      <c r="Z66" s="225"/>
      <c r="AA66" s="225"/>
      <c r="AB66" s="225"/>
      <c r="AC66" s="225"/>
      <c r="AD66" s="225"/>
      <c r="AE66" s="225"/>
      <c r="AF66" s="225"/>
      <c r="AG66" s="225"/>
      <c r="AH66" s="225"/>
      <c r="AI66" s="225"/>
      <c r="AJ66" s="225"/>
      <c r="AK66" s="225"/>
      <c r="AL66" s="225"/>
      <c r="AM66" s="257"/>
      <c r="AN66" s="257"/>
      <c r="AO66" s="225"/>
      <c r="AP66" s="225"/>
      <c r="AQ66" s="225"/>
      <c r="AR66" s="225"/>
      <c r="AS66" s="225"/>
      <c r="AT66" s="225"/>
      <c r="AU66" s="225"/>
      <c r="AV66" s="225"/>
      <c r="AW66" s="225"/>
      <c r="AX66" s="225"/>
      <c r="AY66" s="225"/>
      <c r="AZ66" s="225"/>
      <c r="BA66" s="225"/>
      <c r="BB66" s="225"/>
      <c r="BC66" s="225"/>
      <c r="BD66" s="225"/>
      <c r="BE66" s="225"/>
      <c r="BF66" s="225"/>
      <c r="BG66" s="225"/>
      <c r="BH66" s="225"/>
      <c r="BI66" s="225"/>
      <c r="BJ66" s="225"/>
      <c r="BK66" s="225"/>
      <c r="BL66" s="225"/>
      <c r="BM66" s="225"/>
      <c r="BN66" s="225"/>
      <c r="BO66" s="225"/>
      <c r="BP66" s="225"/>
      <c r="BQ66" s="225"/>
      <c r="BR66" s="225"/>
      <c r="BS66" s="225"/>
      <c r="BT66" s="225"/>
      <c r="BU66" s="225"/>
      <c r="BV66" s="225"/>
      <c r="BW66" s="225"/>
      <c r="BX66" s="225"/>
      <c r="BY66" s="225"/>
      <c r="BZ66" s="225"/>
      <c r="CA66" s="225"/>
      <c r="CB66" s="225"/>
      <c r="CC66" s="225"/>
      <c r="CD66" s="225"/>
      <c r="CE66" s="225"/>
      <c r="CF66" s="225"/>
      <c r="CG66" s="225"/>
      <c r="CH66" s="225"/>
      <c r="CI66" s="225"/>
      <c r="CJ66" s="225"/>
      <c r="CK66" s="225"/>
      <c r="CL66" s="225"/>
      <c r="CM66" s="225"/>
      <c r="CN66" s="225"/>
      <c r="CO66" s="225"/>
      <c r="CP66" s="225"/>
      <c r="CQ66" s="225"/>
      <c r="CR66" s="225"/>
      <c r="CS66" s="225"/>
      <c r="CT66" s="225"/>
      <c r="CU66" s="225"/>
      <c r="CV66" s="225"/>
    </row>
    <row r="67" spans="1:100" ht="12" customHeight="1" x14ac:dyDescent="0.25">
      <c r="A67" s="225"/>
      <c r="B67" s="225"/>
      <c r="C67" s="225"/>
      <c r="D67" s="225"/>
      <c r="E67" s="225"/>
      <c r="F67" s="225"/>
      <c r="G67" s="225"/>
      <c r="H67" s="225"/>
      <c r="I67" s="225"/>
      <c r="J67" s="225"/>
      <c r="K67" s="225"/>
      <c r="L67" s="225"/>
      <c r="M67" s="225"/>
      <c r="N67" s="225"/>
      <c r="O67" s="225"/>
      <c r="P67" s="225"/>
      <c r="Q67" s="225"/>
      <c r="R67" s="225"/>
      <c r="S67" s="225"/>
      <c r="T67" s="225"/>
      <c r="U67" s="225"/>
      <c r="V67" s="225"/>
      <c r="W67" s="225"/>
      <c r="X67" s="225"/>
      <c r="Y67" s="225"/>
      <c r="Z67" s="225"/>
      <c r="AA67" s="225"/>
      <c r="AB67" s="225"/>
      <c r="AC67" s="225"/>
      <c r="AD67" s="225"/>
      <c r="AE67" s="225"/>
      <c r="AF67" s="225"/>
      <c r="AG67" s="225"/>
      <c r="AH67" s="225"/>
      <c r="AI67" s="225"/>
      <c r="AJ67" s="225"/>
      <c r="AK67" s="225"/>
      <c r="AL67" s="225"/>
      <c r="AM67" s="257"/>
      <c r="AN67" s="257"/>
      <c r="AO67" s="225"/>
      <c r="AP67" s="225"/>
      <c r="AQ67" s="225"/>
      <c r="AR67" s="225"/>
      <c r="AS67" s="225"/>
      <c r="AT67" s="225"/>
      <c r="AU67" s="225"/>
      <c r="AV67" s="225"/>
      <c r="AW67" s="225"/>
      <c r="AX67" s="225"/>
      <c r="AY67" s="225"/>
      <c r="AZ67" s="225"/>
      <c r="BA67" s="225"/>
      <c r="BB67" s="225"/>
      <c r="BC67" s="225"/>
      <c r="BD67" s="225"/>
      <c r="BE67" s="225"/>
      <c r="BF67" s="225"/>
      <c r="BG67" s="225"/>
      <c r="BH67" s="225"/>
      <c r="BI67" s="225"/>
      <c r="BJ67" s="225"/>
      <c r="BK67" s="225"/>
      <c r="BL67" s="225"/>
      <c r="BM67" s="225"/>
      <c r="BN67" s="225"/>
      <c r="BO67" s="225"/>
      <c r="BP67" s="225"/>
      <c r="BQ67" s="225"/>
      <c r="BR67" s="225"/>
      <c r="BS67" s="225"/>
      <c r="BT67" s="225"/>
      <c r="BU67" s="225"/>
      <c r="BV67" s="225"/>
      <c r="BW67" s="225"/>
      <c r="BX67" s="225"/>
      <c r="BY67" s="225"/>
      <c r="BZ67" s="225"/>
      <c r="CA67" s="225"/>
      <c r="CB67" s="225"/>
      <c r="CC67" s="225"/>
      <c r="CD67" s="225"/>
      <c r="CE67" s="225"/>
      <c r="CF67" s="225"/>
      <c r="CG67" s="225"/>
      <c r="CH67" s="225"/>
      <c r="CI67" s="225"/>
      <c r="CJ67" s="225"/>
      <c r="CK67" s="225"/>
      <c r="CL67" s="225"/>
      <c r="CM67" s="225"/>
      <c r="CN67" s="225"/>
      <c r="CO67" s="225"/>
      <c r="CP67" s="225"/>
      <c r="CQ67" s="225"/>
      <c r="CR67" s="225"/>
      <c r="CS67" s="225"/>
      <c r="CT67" s="225"/>
      <c r="CU67" s="225"/>
      <c r="CV67" s="225"/>
    </row>
    <row r="68" spans="1:100" ht="12" customHeight="1" x14ac:dyDescent="0.25">
      <c r="A68" s="225"/>
      <c r="B68" s="225"/>
      <c r="C68" s="225"/>
      <c r="D68" s="225"/>
      <c r="E68" s="225"/>
      <c r="F68" s="225"/>
      <c r="G68" s="225"/>
      <c r="H68" s="225"/>
      <c r="I68" s="225"/>
      <c r="J68" s="225"/>
      <c r="K68" s="225"/>
      <c r="L68" s="225"/>
      <c r="M68" s="225"/>
      <c r="N68" s="225"/>
      <c r="O68" s="225"/>
      <c r="P68" s="225"/>
      <c r="Q68" s="225"/>
      <c r="R68" s="225"/>
      <c r="S68" s="225"/>
      <c r="T68" s="225"/>
      <c r="U68" s="225"/>
      <c r="V68" s="225"/>
      <c r="W68" s="225"/>
      <c r="X68" s="225"/>
      <c r="Y68" s="225"/>
      <c r="Z68" s="225"/>
      <c r="AA68" s="225"/>
      <c r="AB68" s="225"/>
      <c r="AC68" s="225"/>
      <c r="AD68" s="225"/>
      <c r="AE68" s="225"/>
      <c r="AF68" s="225"/>
      <c r="AG68" s="225"/>
      <c r="AH68" s="225"/>
      <c r="AI68" s="225"/>
      <c r="AJ68" s="225"/>
      <c r="AK68" s="225"/>
      <c r="AL68" s="225"/>
      <c r="AM68" s="257"/>
      <c r="AN68" s="257"/>
      <c r="AO68" s="225"/>
      <c r="AP68" s="225"/>
      <c r="AQ68" s="225"/>
      <c r="AR68" s="225"/>
      <c r="AS68" s="225"/>
      <c r="AT68" s="225"/>
      <c r="AU68" s="225"/>
      <c r="AV68" s="225"/>
      <c r="AW68" s="225"/>
      <c r="AX68" s="225"/>
      <c r="AY68" s="225"/>
      <c r="AZ68" s="225"/>
      <c r="BA68" s="225"/>
      <c r="BB68" s="225"/>
      <c r="BC68" s="225"/>
      <c r="BD68" s="225"/>
      <c r="BE68" s="225"/>
      <c r="BF68" s="225"/>
      <c r="BG68" s="225"/>
      <c r="BH68" s="225"/>
      <c r="BI68" s="225"/>
      <c r="BJ68" s="225"/>
      <c r="BK68" s="225"/>
      <c r="BL68" s="225"/>
      <c r="BM68" s="225"/>
      <c r="BN68" s="225"/>
      <c r="BO68" s="225"/>
      <c r="BP68" s="225"/>
      <c r="BQ68" s="225"/>
      <c r="BR68" s="225"/>
      <c r="BS68" s="225"/>
      <c r="BT68" s="225"/>
      <c r="BU68" s="225"/>
      <c r="BV68" s="225"/>
      <c r="BW68" s="225"/>
      <c r="BX68" s="225"/>
      <c r="BY68" s="225"/>
      <c r="BZ68" s="225"/>
      <c r="CA68" s="225"/>
      <c r="CB68" s="225"/>
      <c r="CC68" s="225"/>
      <c r="CD68" s="225"/>
      <c r="CE68" s="225"/>
      <c r="CF68" s="225"/>
      <c r="CG68" s="225"/>
      <c r="CH68" s="225"/>
      <c r="CI68" s="225"/>
      <c r="CJ68" s="225"/>
      <c r="CK68" s="225"/>
      <c r="CL68" s="225"/>
      <c r="CM68" s="225"/>
      <c r="CN68" s="225"/>
      <c r="CO68" s="225"/>
      <c r="CP68" s="225"/>
      <c r="CQ68" s="225"/>
      <c r="CR68" s="225"/>
      <c r="CS68" s="225"/>
      <c r="CT68" s="225"/>
      <c r="CU68" s="225"/>
      <c r="CV68" s="225"/>
    </row>
    <row r="69" spans="1:100" ht="12" customHeight="1" x14ac:dyDescent="0.25">
      <c r="A69" s="225"/>
      <c r="B69" s="225"/>
      <c r="C69" s="225"/>
      <c r="D69" s="225"/>
      <c r="E69" s="225"/>
      <c r="F69" s="225"/>
      <c r="G69" s="225"/>
      <c r="H69" s="225"/>
      <c r="I69" s="225"/>
      <c r="J69" s="225"/>
      <c r="K69" s="225"/>
      <c r="L69" s="225"/>
      <c r="M69" s="225"/>
      <c r="N69" s="225"/>
      <c r="O69" s="225"/>
      <c r="P69" s="225"/>
      <c r="Q69" s="225"/>
      <c r="R69" s="225"/>
      <c r="S69" s="225"/>
      <c r="T69" s="225"/>
      <c r="U69" s="225"/>
      <c r="V69" s="225"/>
      <c r="W69" s="225"/>
      <c r="X69" s="225"/>
      <c r="Y69" s="225"/>
      <c r="Z69" s="225"/>
      <c r="AA69" s="225"/>
      <c r="AB69" s="225"/>
      <c r="AC69" s="225"/>
      <c r="AD69" s="225"/>
      <c r="AE69" s="225"/>
      <c r="AF69" s="225"/>
      <c r="AG69" s="225"/>
      <c r="AH69" s="225"/>
      <c r="AI69" s="225"/>
      <c r="AJ69" s="225"/>
      <c r="AK69" s="225"/>
      <c r="AL69" s="225"/>
      <c r="AM69" s="257"/>
      <c r="AN69" s="257"/>
      <c r="AO69" s="225"/>
      <c r="AP69" s="225"/>
      <c r="AQ69" s="225"/>
      <c r="AR69" s="225"/>
      <c r="AS69" s="225"/>
      <c r="AT69" s="225"/>
      <c r="AU69" s="225"/>
      <c r="AV69" s="225"/>
      <c r="AW69" s="225"/>
      <c r="AX69" s="225"/>
      <c r="AY69" s="225"/>
      <c r="AZ69" s="225"/>
      <c r="BA69" s="225"/>
      <c r="BB69" s="225"/>
      <c r="BC69" s="225"/>
      <c r="BD69" s="225"/>
      <c r="BE69" s="225"/>
      <c r="BF69" s="225"/>
      <c r="BG69" s="225"/>
      <c r="BH69" s="225"/>
      <c r="BI69" s="225"/>
      <c r="BJ69" s="225"/>
      <c r="BK69" s="225"/>
      <c r="BL69" s="225"/>
      <c r="BM69" s="225"/>
      <c r="BN69" s="225"/>
      <c r="BO69" s="225"/>
      <c r="BP69" s="225"/>
      <c r="BQ69" s="225"/>
      <c r="BR69" s="225"/>
      <c r="BS69" s="225"/>
      <c r="BT69" s="225"/>
      <c r="BU69" s="225"/>
      <c r="BV69" s="225"/>
      <c r="BW69" s="225"/>
      <c r="BX69" s="225"/>
      <c r="BY69" s="225"/>
      <c r="BZ69" s="225"/>
      <c r="CA69" s="225"/>
      <c r="CB69" s="225"/>
      <c r="CC69" s="225"/>
      <c r="CD69" s="225"/>
      <c r="CE69" s="225"/>
      <c r="CF69" s="225"/>
      <c r="CG69" s="225"/>
      <c r="CH69" s="225"/>
      <c r="CI69" s="225"/>
      <c r="CJ69" s="225"/>
      <c r="CK69" s="225"/>
      <c r="CL69" s="225"/>
      <c r="CM69" s="225"/>
      <c r="CN69" s="225"/>
      <c r="CO69" s="225"/>
      <c r="CP69" s="225"/>
      <c r="CQ69" s="225"/>
      <c r="CR69" s="225"/>
      <c r="CS69" s="225"/>
      <c r="CT69" s="225"/>
      <c r="CU69" s="225"/>
      <c r="CV69" s="225"/>
    </row>
    <row r="70" spans="1:100" ht="12" customHeight="1" x14ac:dyDescent="0.25">
      <c r="A70" s="225"/>
      <c r="B70" s="225"/>
      <c r="C70" s="225"/>
      <c r="D70" s="225"/>
      <c r="E70" s="225"/>
      <c r="F70" s="225"/>
      <c r="G70" s="225"/>
      <c r="H70" s="225"/>
      <c r="I70" s="225"/>
      <c r="J70" s="225"/>
      <c r="K70" s="225"/>
      <c r="L70" s="225"/>
      <c r="M70" s="225"/>
      <c r="N70" s="225"/>
      <c r="O70" s="225"/>
      <c r="P70" s="225"/>
      <c r="Q70" s="225"/>
      <c r="R70" s="225"/>
      <c r="S70" s="225"/>
      <c r="T70" s="225"/>
      <c r="U70" s="225"/>
      <c r="V70" s="225"/>
      <c r="W70" s="225"/>
      <c r="X70" s="225"/>
      <c r="Y70" s="225"/>
      <c r="Z70" s="225"/>
      <c r="AA70" s="225"/>
      <c r="AB70" s="225"/>
      <c r="AC70" s="225"/>
      <c r="AD70" s="225"/>
      <c r="AE70" s="225"/>
      <c r="AF70" s="225"/>
      <c r="AG70" s="225"/>
      <c r="AH70" s="225"/>
      <c r="AI70" s="225"/>
      <c r="AJ70" s="225"/>
      <c r="AK70" s="225"/>
      <c r="AL70" s="225"/>
      <c r="AM70" s="257"/>
      <c r="AN70" s="257"/>
      <c r="AO70" s="225"/>
      <c r="AP70" s="225"/>
      <c r="AQ70" s="225"/>
      <c r="AR70" s="225"/>
      <c r="AS70" s="225"/>
      <c r="AT70" s="225"/>
      <c r="AU70" s="225"/>
      <c r="AV70" s="225"/>
      <c r="AW70" s="225"/>
      <c r="AX70" s="225"/>
      <c r="AY70" s="225"/>
      <c r="AZ70" s="225"/>
      <c r="BA70" s="225"/>
      <c r="BB70" s="225"/>
      <c r="BC70" s="225"/>
      <c r="BD70" s="225"/>
      <c r="BE70" s="225"/>
      <c r="BF70" s="225"/>
      <c r="BG70" s="225"/>
      <c r="BH70" s="225"/>
      <c r="BI70" s="225"/>
      <c r="BJ70" s="225"/>
      <c r="BK70" s="225"/>
      <c r="BL70" s="225"/>
      <c r="BM70" s="225"/>
      <c r="BN70" s="225"/>
      <c r="BO70" s="225"/>
      <c r="BP70" s="225"/>
      <c r="BQ70" s="225"/>
      <c r="BR70" s="225"/>
      <c r="BS70" s="225"/>
      <c r="BT70" s="225"/>
      <c r="BU70" s="225"/>
      <c r="BV70" s="225"/>
      <c r="BW70" s="225"/>
      <c r="BX70" s="225"/>
      <c r="BY70" s="225"/>
      <c r="BZ70" s="225"/>
      <c r="CA70" s="225"/>
      <c r="CB70" s="225"/>
      <c r="CC70" s="225"/>
      <c r="CD70" s="225"/>
      <c r="CE70" s="225"/>
      <c r="CF70" s="225"/>
      <c r="CG70" s="225"/>
      <c r="CH70" s="225"/>
      <c r="CI70" s="225"/>
      <c r="CJ70" s="225"/>
      <c r="CK70" s="225"/>
      <c r="CL70" s="225"/>
      <c r="CM70" s="225"/>
      <c r="CN70" s="225"/>
      <c r="CO70" s="225"/>
      <c r="CP70" s="225"/>
      <c r="CQ70" s="225"/>
      <c r="CR70" s="225"/>
      <c r="CS70" s="225"/>
      <c r="CT70" s="225"/>
      <c r="CU70" s="225"/>
      <c r="CV70" s="225"/>
    </row>
    <row r="71" spans="1:100" ht="12" customHeight="1" x14ac:dyDescent="0.25">
      <c r="A71" s="225"/>
      <c r="B71" s="225"/>
      <c r="C71" s="225"/>
      <c r="D71" s="225"/>
      <c r="E71" s="225"/>
      <c r="F71" s="225"/>
      <c r="G71" s="225"/>
      <c r="H71" s="225"/>
      <c r="I71" s="225"/>
      <c r="J71" s="225"/>
      <c r="K71" s="225"/>
      <c r="L71" s="225"/>
      <c r="M71" s="225"/>
      <c r="N71" s="225"/>
      <c r="O71" s="225"/>
      <c r="P71" s="225"/>
      <c r="Q71" s="225"/>
      <c r="R71" s="225"/>
      <c r="S71" s="225"/>
      <c r="T71" s="225"/>
      <c r="U71" s="225"/>
      <c r="V71" s="225"/>
      <c r="W71" s="225"/>
      <c r="X71" s="225"/>
      <c r="Y71" s="225"/>
      <c r="Z71" s="225"/>
      <c r="AA71" s="225"/>
      <c r="AB71" s="225"/>
      <c r="AC71" s="225"/>
      <c r="AD71" s="225"/>
      <c r="AE71" s="225"/>
      <c r="AF71" s="225"/>
      <c r="AG71" s="225"/>
      <c r="AH71" s="225"/>
      <c r="AI71" s="225"/>
      <c r="AJ71" s="225"/>
      <c r="AK71" s="225"/>
      <c r="AL71" s="225"/>
      <c r="AM71" s="257"/>
      <c r="AN71" s="257"/>
      <c r="AO71" s="225"/>
      <c r="AP71" s="225"/>
      <c r="AQ71" s="225"/>
      <c r="AR71" s="225"/>
      <c r="AS71" s="225"/>
      <c r="AT71" s="225"/>
      <c r="AU71" s="225"/>
      <c r="AV71" s="225"/>
      <c r="AW71" s="225"/>
      <c r="AX71" s="225"/>
      <c r="AY71" s="225"/>
      <c r="AZ71" s="225"/>
      <c r="BA71" s="225"/>
      <c r="BB71" s="225"/>
      <c r="BC71" s="225"/>
      <c r="BD71" s="225"/>
      <c r="BE71" s="225"/>
      <c r="BF71" s="225"/>
      <c r="BG71" s="225"/>
      <c r="BH71" s="225"/>
      <c r="BI71" s="225"/>
      <c r="BJ71" s="225"/>
      <c r="BK71" s="225"/>
      <c r="BL71" s="225"/>
      <c r="BM71" s="225"/>
      <c r="BN71" s="225"/>
      <c r="BO71" s="225"/>
      <c r="BP71" s="225"/>
      <c r="BQ71" s="225"/>
      <c r="BR71" s="225"/>
      <c r="BS71" s="225"/>
      <c r="BT71" s="225"/>
      <c r="BU71" s="225"/>
      <c r="BV71" s="225"/>
      <c r="BW71" s="225"/>
      <c r="BX71" s="225"/>
      <c r="BY71" s="225"/>
      <c r="BZ71" s="225"/>
      <c r="CA71" s="225"/>
      <c r="CB71" s="225"/>
      <c r="CC71" s="225"/>
      <c r="CD71" s="225"/>
      <c r="CE71" s="225"/>
      <c r="CF71" s="225"/>
      <c r="CG71" s="225"/>
      <c r="CH71" s="225"/>
      <c r="CI71" s="225"/>
      <c r="CJ71" s="225"/>
      <c r="CK71" s="225"/>
      <c r="CL71" s="225"/>
      <c r="CM71" s="225"/>
      <c r="CN71" s="225"/>
      <c r="CO71" s="225"/>
      <c r="CP71" s="225"/>
      <c r="CQ71" s="225"/>
      <c r="CR71" s="225"/>
      <c r="CS71" s="225"/>
      <c r="CT71" s="225"/>
      <c r="CU71" s="225"/>
      <c r="CV71" s="225"/>
    </row>
    <row r="72" spans="1:100" ht="12" customHeight="1" x14ac:dyDescent="0.25">
      <c r="A72" s="225"/>
      <c r="B72" s="225"/>
      <c r="C72" s="225"/>
      <c r="D72" s="225"/>
      <c r="E72" s="225"/>
      <c r="F72" s="225"/>
      <c r="G72" s="225"/>
      <c r="H72" s="225"/>
      <c r="I72" s="225"/>
      <c r="J72" s="225"/>
      <c r="K72" s="225"/>
      <c r="L72" s="225"/>
      <c r="M72" s="225"/>
      <c r="N72" s="225"/>
      <c r="O72" s="225"/>
      <c r="P72" s="225"/>
      <c r="Q72" s="225"/>
      <c r="R72" s="225"/>
      <c r="S72" s="225"/>
      <c r="T72" s="225"/>
      <c r="U72" s="225"/>
      <c r="V72" s="225"/>
      <c r="W72" s="225"/>
      <c r="X72" s="225"/>
      <c r="Y72" s="225"/>
      <c r="Z72" s="225"/>
      <c r="AA72" s="225"/>
      <c r="AB72" s="225"/>
      <c r="AC72" s="225"/>
      <c r="AD72" s="225"/>
      <c r="AE72" s="225"/>
      <c r="AF72" s="225"/>
      <c r="AG72" s="225"/>
      <c r="AH72" s="225"/>
      <c r="AI72" s="225"/>
      <c r="AJ72" s="225"/>
      <c r="AK72" s="225"/>
      <c r="AL72" s="225"/>
      <c r="AM72" s="257"/>
      <c r="AN72" s="257"/>
      <c r="AO72" s="225"/>
      <c r="AP72" s="225"/>
      <c r="AQ72" s="225"/>
      <c r="AR72" s="225"/>
      <c r="AS72" s="225"/>
      <c r="AT72" s="225"/>
      <c r="AU72" s="225"/>
      <c r="AV72" s="225"/>
      <c r="AW72" s="225"/>
      <c r="AX72" s="225"/>
      <c r="AY72" s="225"/>
      <c r="AZ72" s="225"/>
      <c r="BA72" s="225"/>
      <c r="BB72" s="225"/>
      <c r="BC72" s="225"/>
      <c r="BD72" s="225"/>
      <c r="BE72" s="225"/>
      <c r="BF72" s="225"/>
      <c r="BG72" s="225"/>
      <c r="BH72" s="225"/>
      <c r="BI72" s="225"/>
      <c r="BJ72" s="225"/>
      <c r="BK72" s="225"/>
      <c r="BL72" s="225"/>
      <c r="BM72" s="225"/>
      <c r="BN72" s="225"/>
      <c r="BO72" s="225"/>
      <c r="BP72" s="225"/>
      <c r="BQ72" s="225"/>
      <c r="BR72" s="225"/>
      <c r="BS72" s="225"/>
      <c r="BT72" s="225"/>
      <c r="BU72" s="225"/>
      <c r="BV72" s="225"/>
      <c r="BW72" s="225"/>
      <c r="BX72" s="225"/>
      <c r="BY72" s="225"/>
      <c r="BZ72" s="225"/>
      <c r="CA72" s="225"/>
      <c r="CB72" s="225"/>
      <c r="CC72" s="225"/>
      <c r="CD72" s="225"/>
      <c r="CE72" s="225"/>
      <c r="CF72" s="225"/>
      <c r="CG72" s="225"/>
      <c r="CH72" s="225"/>
      <c r="CI72" s="225"/>
      <c r="CJ72" s="225"/>
      <c r="CK72" s="225"/>
      <c r="CL72" s="225"/>
      <c r="CM72" s="225"/>
      <c r="CN72" s="225"/>
      <c r="CO72" s="225"/>
      <c r="CP72" s="225"/>
      <c r="CQ72" s="225"/>
      <c r="CR72" s="225"/>
      <c r="CS72" s="225"/>
      <c r="CT72" s="225"/>
      <c r="CU72" s="225"/>
      <c r="CV72" s="225"/>
    </row>
    <row r="73" spans="1:100" ht="12" customHeight="1" x14ac:dyDescent="0.25">
      <c r="A73" s="225"/>
      <c r="B73" s="225"/>
      <c r="C73" s="225"/>
      <c r="D73" s="225"/>
      <c r="E73" s="225"/>
      <c r="F73" s="225"/>
      <c r="G73" s="225"/>
      <c r="H73" s="225"/>
      <c r="I73" s="225"/>
      <c r="J73" s="225"/>
      <c r="K73" s="225"/>
      <c r="L73" s="225"/>
      <c r="M73" s="225"/>
      <c r="N73" s="225"/>
      <c r="O73" s="225"/>
      <c r="P73" s="225"/>
      <c r="Q73" s="225"/>
      <c r="R73" s="225"/>
      <c r="S73" s="225"/>
      <c r="T73" s="225"/>
      <c r="U73" s="225"/>
      <c r="V73" s="225"/>
      <c r="W73" s="225"/>
      <c r="X73" s="225"/>
      <c r="Y73" s="225"/>
      <c r="Z73" s="225"/>
      <c r="AA73" s="225"/>
      <c r="AB73" s="225"/>
      <c r="AC73" s="225"/>
      <c r="AD73" s="225"/>
      <c r="AE73" s="225"/>
      <c r="AF73" s="225"/>
      <c r="AG73" s="225"/>
      <c r="AH73" s="225"/>
      <c r="AI73" s="225"/>
      <c r="AJ73" s="225"/>
      <c r="AK73" s="225"/>
      <c r="AL73" s="225"/>
      <c r="AM73" s="257"/>
      <c r="AN73" s="257"/>
      <c r="AO73" s="225"/>
      <c r="AP73" s="225"/>
      <c r="AQ73" s="225"/>
      <c r="AR73" s="225"/>
      <c r="AS73" s="225"/>
      <c r="AT73" s="225"/>
      <c r="AU73" s="225"/>
      <c r="AV73" s="225"/>
      <c r="AW73" s="225"/>
      <c r="AX73" s="225"/>
      <c r="AY73" s="225"/>
      <c r="AZ73" s="225"/>
      <c r="BA73" s="225"/>
      <c r="BB73" s="225"/>
      <c r="BC73" s="225"/>
      <c r="BD73" s="225"/>
      <c r="BE73" s="225"/>
      <c r="BF73" s="225"/>
      <c r="BG73" s="225"/>
      <c r="BH73" s="225"/>
      <c r="BI73" s="225"/>
      <c r="BJ73" s="225"/>
      <c r="BK73" s="225"/>
      <c r="BL73" s="225"/>
      <c r="BM73" s="225"/>
      <c r="BN73" s="225"/>
      <c r="BO73" s="225"/>
      <c r="BP73" s="225"/>
      <c r="BQ73" s="225"/>
      <c r="BR73" s="225"/>
      <c r="BS73" s="225"/>
      <c r="BT73" s="225"/>
      <c r="BU73" s="225"/>
      <c r="BV73" s="225"/>
      <c r="BW73" s="225"/>
      <c r="BX73" s="225"/>
      <c r="BY73" s="225"/>
      <c r="BZ73" s="225"/>
      <c r="CA73" s="225"/>
      <c r="CB73" s="225"/>
      <c r="CC73" s="225"/>
      <c r="CD73" s="225"/>
      <c r="CE73" s="225"/>
      <c r="CF73" s="225"/>
      <c r="CG73" s="225"/>
      <c r="CH73" s="225"/>
      <c r="CI73" s="225"/>
      <c r="CJ73" s="225"/>
      <c r="CK73" s="225"/>
      <c r="CL73" s="225"/>
      <c r="CM73" s="225"/>
      <c r="CN73" s="225"/>
      <c r="CO73" s="225"/>
      <c r="CP73" s="225"/>
      <c r="CQ73" s="225"/>
      <c r="CR73" s="225"/>
      <c r="CS73" s="225"/>
      <c r="CT73" s="225"/>
      <c r="CU73" s="225"/>
      <c r="CV73" s="225"/>
    </row>
    <row r="74" spans="1:100" ht="12" customHeight="1" x14ac:dyDescent="0.25">
      <c r="A74" s="225"/>
      <c r="B74" s="225"/>
      <c r="C74" s="225"/>
      <c r="D74" s="225"/>
      <c r="E74" s="225"/>
      <c r="F74" s="225"/>
      <c r="G74" s="225"/>
      <c r="H74" s="225"/>
      <c r="I74" s="225"/>
      <c r="J74" s="225"/>
      <c r="K74" s="225"/>
      <c r="L74" s="225"/>
      <c r="M74" s="225"/>
      <c r="N74" s="225"/>
      <c r="O74" s="225"/>
      <c r="P74" s="225"/>
      <c r="Q74" s="225"/>
      <c r="R74" s="225"/>
      <c r="S74" s="225"/>
      <c r="T74" s="225"/>
      <c r="U74" s="225"/>
      <c r="V74" s="225"/>
      <c r="W74" s="225"/>
      <c r="X74" s="225"/>
      <c r="Y74" s="225"/>
      <c r="Z74" s="225"/>
      <c r="AA74" s="225"/>
      <c r="AB74" s="225"/>
      <c r="AC74" s="225"/>
      <c r="AD74" s="225"/>
      <c r="AE74" s="225"/>
      <c r="AF74" s="225"/>
      <c r="AG74" s="225"/>
      <c r="AH74" s="225"/>
      <c r="AI74" s="225"/>
      <c r="AJ74" s="225"/>
      <c r="AK74" s="225"/>
      <c r="AL74" s="225"/>
      <c r="AM74" s="257"/>
      <c r="AN74" s="257"/>
      <c r="AO74" s="225"/>
      <c r="AP74" s="225"/>
      <c r="AQ74" s="225"/>
      <c r="AR74" s="225"/>
      <c r="AS74" s="225"/>
      <c r="AT74" s="225"/>
      <c r="AU74" s="225"/>
      <c r="AV74" s="225"/>
      <c r="AW74" s="225"/>
      <c r="AX74" s="225"/>
      <c r="AY74" s="225"/>
      <c r="AZ74" s="225"/>
      <c r="BA74" s="225"/>
      <c r="BB74" s="225"/>
      <c r="BC74" s="225"/>
      <c r="BD74" s="225"/>
      <c r="BE74" s="225"/>
      <c r="BF74" s="225"/>
      <c r="BG74" s="225"/>
      <c r="BH74" s="225"/>
      <c r="BI74" s="225"/>
      <c r="BJ74" s="225"/>
      <c r="BK74" s="225"/>
      <c r="BL74" s="225"/>
      <c r="BM74" s="225"/>
      <c r="BN74" s="225"/>
      <c r="BO74" s="225"/>
      <c r="BP74" s="225"/>
      <c r="BQ74" s="225"/>
      <c r="BR74" s="225"/>
      <c r="BS74" s="225"/>
      <c r="BT74" s="225"/>
      <c r="BU74" s="225"/>
      <c r="BV74" s="225"/>
      <c r="BW74" s="225"/>
      <c r="BX74" s="225"/>
      <c r="BY74" s="225"/>
      <c r="BZ74" s="225"/>
      <c r="CA74" s="225"/>
      <c r="CB74" s="225"/>
      <c r="CC74" s="225"/>
      <c r="CD74" s="225"/>
      <c r="CE74" s="225"/>
      <c r="CF74" s="225"/>
      <c r="CG74" s="225"/>
      <c r="CH74" s="225"/>
      <c r="CI74" s="225"/>
      <c r="CJ74" s="225"/>
      <c r="CK74" s="225"/>
      <c r="CL74" s="225"/>
      <c r="CM74" s="225"/>
      <c r="CN74" s="225"/>
      <c r="CO74" s="225"/>
      <c r="CP74" s="225"/>
      <c r="CQ74" s="225"/>
      <c r="CR74" s="225"/>
      <c r="CS74" s="225"/>
      <c r="CT74" s="225"/>
      <c r="CU74" s="225"/>
      <c r="CV74" s="225"/>
    </row>
    <row r="75" spans="1:100" ht="12" customHeight="1" x14ac:dyDescent="0.25">
      <c r="A75" s="225"/>
      <c r="B75" s="225"/>
      <c r="C75" s="225"/>
      <c r="D75" s="225"/>
      <c r="E75" s="225"/>
      <c r="F75" s="225"/>
      <c r="G75" s="225"/>
      <c r="H75" s="225"/>
      <c r="I75" s="225"/>
      <c r="J75" s="225"/>
      <c r="K75" s="225"/>
      <c r="L75" s="225"/>
      <c r="M75" s="225"/>
      <c r="N75" s="225"/>
      <c r="O75" s="225"/>
      <c r="P75" s="225"/>
      <c r="Q75" s="225"/>
      <c r="R75" s="225"/>
      <c r="S75" s="225"/>
      <c r="T75" s="225"/>
      <c r="U75" s="225"/>
      <c r="V75" s="225"/>
      <c r="W75" s="225"/>
      <c r="X75" s="225"/>
      <c r="Y75" s="225"/>
      <c r="Z75" s="225"/>
      <c r="AA75" s="225"/>
      <c r="AB75" s="225"/>
      <c r="AC75" s="225"/>
      <c r="AD75" s="225"/>
      <c r="AE75" s="225"/>
      <c r="AF75" s="225"/>
      <c r="AG75" s="225"/>
      <c r="AH75" s="225"/>
      <c r="AI75" s="225"/>
      <c r="AJ75" s="225"/>
      <c r="AK75" s="225"/>
      <c r="AL75" s="225"/>
      <c r="AM75" s="257"/>
      <c r="AN75" s="257"/>
      <c r="AO75" s="225"/>
      <c r="AP75" s="225"/>
      <c r="AQ75" s="225"/>
      <c r="AR75" s="225"/>
      <c r="AS75" s="225"/>
      <c r="AT75" s="225"/>
      <c r="AU75" s="225"/>
      <c r="AV75" s="225"/>
      <c r="AW75" s="225"/>
      <c r="AX75" s="225"/>
      <c r="AY75" s="225"/>
      <c r="AZ75" s="225"/>
      <c r="BA75" s="225"/>
      <c r="BB75" s="225"/>
      <c r="BC75" s="225"/>
      <c r="BD75" s="225"/>
      <c r="BE75" s="225"/>
      <c r="BF75" s="225"/>
      <c r="BG75" s="225"/>
      <c r="BH75" s="225"/>
      <c r="BI75" s="225"/>
      <c r="BJ75" s="225"/>
      <c r="BK75" s="225"/>
      <c r="BL75" s="225"/>
      <c r="BM75" s="225"/>
      <c r="BN75" s="225"/>
      <c r="BO75" s="225"/>
      <c r="BP75" s="225"/>
      <c r="BQ75" s="225"/>
      <c r="BR75" s="225"/>
      <c r="BS75" s="225"/>
      <c r="BT75" s="225"/>
      <c r="BU75" s="225"/>
      <c r="BV75" s="225"/>
      <c r="BW75" s="225"/>
      <c r="BX75" s="225"/>
      <c r="BY75" s="225"/>
      <c r="BZ75" s="225"/>
      <c r="CA75" s="225"/>
      <c r="CB75" s="225"/>
      <c r="CC75" s="225"/>
      <c r="CD75" s="225"/>
      <c r="CE75" s="225"/>
      <c r="CF75" s="225"/>
      <c r="CG75" s="225"/>
      <c r="CH75" s="225"/>
      <c r="CI75" s="225"/>
      <c r="CJ75" s="225"/>
      <c r="CK75" s="225"/>
      <c r="CL75" s="225"/>
      <c r="CM75" s="225"/>
      <c r="CN75" s="225"/>
      <c r="CO75" s="225"/>
      <c r="CP75" s="225"/>
      <c r="CQ75" s="225"/>
      <c r="CR75" s="225"/>
      <c r="CS75" s="225"/>
      <c r="CT75" s="225"/>
      <c r="CU75" s="225"/>
      <c r="CV75" s="225"/>
    </row>
    <row r="76" spans="1:100" ht="12" customHeight="1" x14ac:dyDescent="0.25">
      <c r="A76" s="225"/>
      <c r="B76" s="225"/>
      <c r="C76" s="225"/>
      <c r="D76" s="225"/>
      <c r="E76" s="225"/>
      <c r="F76" s="225"/>
      <c r="G76" s="225"/>
      <c r="H76" s="225"/>
      <c r="I76" s="225"/>
      <c r="J76" s="225"/>
      <c r="K76" s="225"/>
      <c r="L76" s="225"/>
      <c r="M76" s="225"/>
      <c r="N76" s="225"/>
      <c r="O76" s="225"/>
      <c r="P76" s="225"/>
      <c r="Q76" s="225"/>
      <c r="R76" s="225"/>
      <c r="S76" s="225"/>
      <c r="T76" s="225"/>
      <c r="U76" s="225"/>
      <c r="V76" s="225"/>
      <c r="W76" s="225"/>
      <c r="X76" s="225"/>
      <c r="Y76" s="225"/>
      <c r="Z76" s="225"/>
      <c r="AA76" s="225"/>
      <c r="AB76" s="225"/>
      <c r="AC76" s="225"/>
      <c r="AD76" s="225"/>
      <c r="AE76" s="225"/>
      <c r="AF76" s="225"/>
      <c r="AG76" s="225"/>
      <c r="AH76" s="225"/>
      <c r="AI76" s="225"/>
      <c r="AJ76" s="225"/>
      <c r="AK76" s="225"/>
      <c r="AL76" s="225"/>
      <c r="AM76" s="257"/>
      <c r="AN76" s="257"/>
      <c r="AO76" s="225"/>
      <c r="AP76" s="225"/>
      <c r="AQ76" s="225"/>
      <c r="AR76" s="225"/>
      <c r="AS76" s="225"/>
      <c r="AT76" s="225"/>
      <c r="AU76" s="225"/>
      <c r="AV76" s="225"/>
      <c r="AW76" s="225"/>
      <c r="AX76" s="225"/>
      <c r="AY76" s="225"/>
      <c r="AZ76" s="225"/>
      <c r="BA76" s="225"/>
      <c r="BB76" s="225"/>
      <c r="BC76" s="225"/>
      <c r="BD76" s="225"/>
      <c r="BE76" s="225"/>
      <c r="BF76" s="225"/>
      <c r="BG76" s="225"/>
      <c r="BH76" s="225"/>
      <c r="BI76" s="225"/>
      <c r="BJ76" s="225"/>
      <c r="BK76" s="225"/>
      <c r="BL76" s="225"/>
      <c r="BM76" s="225"/>
      <c r="BN76" s="225"/>
      <c r="BO76" s="225"/>
      <c r="BP76" s="225"/>
      <c r="BQ76" s="225"/>
      <c r="BR76" s="225"/>
      <c r="BS76" s="225"/>
      <c r="BT76" s="225"/>
      <c r="BU76" s="225"/>
      <c r="BV76" s="225"/>
      <c r="BW76" s="225"/>
      <c r="BX76" s="225"/>
      <c r="BY76" s="225"/>
      <c r="BZ76" s="225"/>
      <c r="CA76" s="225"/>
      <c r="CB76" s="225"/>
      <c r="CC76" s="225"/>
      <c r="CD76" s="225"/>
      <c r="CE76" s="225"/>
      <c r="CF76" s="225"/>
      <c r="CG76" s="225"/>
      <c r="CH76" s="225"/>
      <c r="CI76" s="225"/>
      <c r="CJ76" s="225"/>
      <c r="CK76" s="225"/>
      <c r="CL76" s="225"/>
      <c r="CM76" s="225"/>
      <c r="CN76" s="225"/>
      <c r="CO76" s="225"/>
      <c r="CP76" s="225"/>
      <c r="CQ76" s="225"/>
      <c r="CR76" s="225"/>
      <c r="CS76" s="225"/>
      <c r="CT76" s="225"/>
      <c r="CU76" s="225"/>
      <c r="CV76" s="225"/>
    </row>
    <row r="77" spans="1:100" ht="12" customHeight="1" x14ac:dyDescent="0.25">
      <c r="A77" s="225"/>
      <c r="B77" s="225"/>
      <c r="C77" s="225"/>
      <c r="D77" s="225"/>
      <c r="E77" s="225"/>
      <c r="F77" s="225"/>
      <c r="G77" s="225"/>
      <c r="H77" s="225"/>
      <c r="I77" s="225"/>
      <c r="J77" s="225"/>
      <c r="K77" s="225"/>
      <c r="L77" s="225"/>
      <c r="M77" s="225"/>
      <c r="N77" s="225"/>
      <c r="O77" s="225"/>
      <c r="P77" s="225"/>
      <c r="Q77" s="225"/>
      <c r="R77" s="225"/>
      <c r="S77" s="225"/>
      <c r="T77" s="225"/>
      <c r="U77" s="225"/>
      <c r="V77" s="225"/>
      <c r="W77" s="225"/>
      <c r="X77" s="225"/>
      <c r="Y77" s="225"/>
      <c r="Z77" s="225"/>
      <c r="AA77" s="225"/>
      <c r="AB77" s="225"/>
      <c r="AC77" s="225"/>
      <c r="AD77" s="225"/>
      <c r="AE77" s="225"/>
      <c r="AF77" s="225"/>
      <c r="AG77" s="225"/>
      <c r="AH77" s="225"/>
      <c r="AI77" s="225"/>
      <c r="AJ77" s="225"/>
      <c r="AK77" s="225"/>
      <c r="AL77" s="225"/>
      <c r="AM77" s="257"/>
      <c r="AN77" s="257"/>
      <c r="AO77" s="225"/>
      <c r="AP77" s="225"/>
      <c r="AQ77" s="225"/>
      <c r="AR77" s="225"/>
      <c r="AS77" s="225"/>
      <c r="AT77" s="225"/>
      <c r="AU77" s="225"/>
      <c r="AV77" s="225"/>
      <c r="AW77" s="225"/>
      <c r="AX77" s="225"/>
      <c r="AY77" s="225"/>
      <c r="AZ77" s="225"/>
      <c r="BA77" s="225"/>
      <c r="BB77" s="225"/>
      <c r="BC77" s="225"/>
      <c r="BD77" s="225"/>
      <c r="BE77" s="225"/>
      <c r="BF77" s="225"/>
      <c r="BG77" s="225"/>
      <c r="BH77" s="225"/>
      <c r="BI77" s="225"/>
      <c r="BJ77" s="225"/>
      <c r="BK77" s="225"/>
      <c r="BL77" s="225"/>
      <c r="BM77" s="225"/>
      <c r="BN77" s="225"/>
      <c r="BO77" s="225"/>
      <c r="BP77" s="225"/>
      <c r="BQ77" s="225"/>
      <c r="BR77" s="225"/>
      <c r="BS77" s="225"/>
      <c r="BT77" s="225"/>
      <c r="BU77" s="225"/>
      <c r="BV77" s="225"/>
      <c r="BW77" s="225"/>
      <c r="BX77" s="225"/>
      <c r="BY77" s="225"/>
      <c r="BZ77" s="225"/>
      <c r="CA77" s="225"/>
      <c r="CB77" s="225"/>
      <c r="CC77" s="225"/>
      <c r="CD77" s="225"/>
      <c r="CE77" s="225"/>
      <c r="CF77" s="225"/>
      <c r="CG77" s="225"/>
      <c r="CH77" s="225"/>
      <c r="CI77" s="225"/>
      <c r="CJ77" s="225"/>
      <c r="CK77" s="225"/>
      <c r="CL77" s="225"/>
      <c r="CM77" s="225"/>
      <c r="CN77" s="225"/>
      <c r="CO77" s="225"/>
      <c r="CP77" s="225"/>
      <c r="CQ77" s="225"/>
      <c r="CR77" s="225"/>
      <c r="CS77" s="225"/>
      <c r="CT77" s="225"/>
      <c r="CU77" s="225"/>
      <c r="CV77" s="225"/>
    </row>
    <row r="78" spans="1:100" ht="12" customHeight="1" x14ac:dyDescent="0.25">
      <c r="A78" s="225"/>
      <c r="B78" s="225"/>
      <c r="C78" s="225"/>
      <c r="D78" s="225"/>
      <c r="E78" s="225"/>
      <c r="F78" s="225"/>
      <c r="G78" s="225"/>
      <c r="H78" s="225"/>
      <c r="I78" s="225"/>
      <c r="J78" s="225"/>
      <c r="K78" s="225"/>
      <c r="L78" s="225"/>
      <c r="M78" s="225"/>
      <c r="N78" s="225"/>
      <c r="O78" s="225"/>
      <c r="P78" s="225"/>
      <c r="Q78" s="225"/>
      <c r="R78" s="225"/>
      <c r="S78" s="225"/>
      <c r="T78" s="225"/>
      <c r="U78" s="225"/>
      <c r="V78" s="225"/>
      <c r="W78" s="225"/>
      <c r="X78" s="225"/>
      <c r="Y78" s="225"/>
      <c r="Z78" s="225"/>
      <c r="AA78" s="225"/>
      <c r="AB78" s="225"/>
      <c r="AC78" s="225"/>
      <c r="AD78" s="225"/>
      <c r="AE78" s="225"/>
      <c r="AF78" s="225"/>
      <c r="AG78" s="225"/>
      <c r="AH78" s="225"/>
      <c r="AI78" s="225"/>
      <c r="AJ78" s="225"/>
      <c r="AK78" s="225"/>
      <c r="AL78" s="225"/>
      <c r="AM78" s="257"/>
      <c r="AN78" s="257"/>
      <c r="AO78" s="225"/>
      <c r="AP78" s="225"/>
      <c r="AQ78" s="225"/>
      <c r="AR78" s="225"/>
      <c r="AS78" s="225"/>
      <c r="AT78" s="225"/>
      <c r="AU78" s="225"/>
      <c r="AV78" s="225"/>
      <c r="AW78" s="225"/>
      <c r="AX78" s="225"/>
      <c r="AY78" s="225"/>
      <c r="AZ78" s="225"/>
      <c r="BA78" s="225"/>
      <c r="BB78" s="225"/>
      <c r="BC78" s="225"/>
      <c r="BD78" s="225"/>
      <c r="BE78" s="225"/>
      <c r="BF78" s="225"/>
      <c r="BG78" s="225"/>
      <c r="BH78" s="225"/>
      <c r="BI78" s="225"/>
      <c r="BJ78" s="225"/>
      <c r="BK78" s="225"/>
      <c r="BL78" s="225"/>
      <c r="BM78" s="225"/>
      <c r="BN78" s="225"/>
      <c r="BO78" s="225"/>
      <c r="BP78" s="225"/>
      <c r="BQ78" s="225"/>
      <c r="BR78" s="225"/>
      <c r="BS78" s="225"/>
      <c r="BT78" s="225"/>
      <c r="BU78" s="225"/>
      <c r="BV78" s="225"/>
      <c r="BW78" s="225"/>
      <c r="BX78" s="225"/>
      <c r="BY78" s="225"/>
      <c r="BZ78" s="225"/>
      <c r="CA78" s="225"/>
      <c r="CB78" s="225"/>
      <c r="CC78" s="225"/>
      <c r="CD78" s="225"/>
      <c r="CE78" s="225"/>
      <c r="CF78" s="225"/>
      <c r="CG78" s="225"/>
      <c r="CH78" s="225"/>
      <c r="CI78" s="225"/>
      <c r="CJ78" s="225"/>
      <c r="CK78" s="225"/>
      <c r="CL78" s="225"/>
      <c r="CM78" s="225"/>
      <c r="CN78" s="225"/>
      <c r="CO78" s="225"/>
      <c r="CP78" s="225"/>
      <c r="CQ78" s="225"/>
      <c r="CR78" s="225"/>
      <c r="CS78" s="225"/>
      <c r="CT78" s="225"/>
      <c r="CU78" s="225"/>
      <c r="CV78" s="225"/>
    </row>
    <row r="79" spans="1:100" ht="12" customHeight="1" x14ac:dyDescent="0.25">
      <c r="A79" s="225"/>
      <c r="B79" s="225"/>
      <c r="C79" s="225"/>
      <c r="D79" s="225"/>
      <c r="E79" s="225"/>
      <c r="F79" s="225"/>
      <c r="G79" s="225"/>
      <c r="H79" s="225"/>
      <c r="I79" s="225"/>
      <c r="J79" s="225"/>
      <c r="K79" s="225"/>
      <c r="L79" s="225"/>
      <c r="M79" s="225"/>
      <c r="N79" s="225"/>
      <c r="O79" s="225"/>
      <c r="P79" s="225"/>
      <c r="Q79" s="225"/>
      <c r="R79" s="225"/>
      <c r="S79" s="225"/>
      <c r="T79" s="225"/>
      <c r="U79" s="225"/>
      <c r="V79" s="225"/>
      <c r="W79" s="225"/>
      <c r="X79" s="225"/>
      <c r="Y79" s="225"/>
      <c r="Z79" s="225"/>
      <c r="AA79" s="225"/>
      <c r="AB79" s="225"/>
      <c r="AC79" s="225"/>
      <c r="AD79" s="225"/>
      <c r="AE79" s="225"/>
      <c r="AF79" s="225"/>
      <c r="AG79" s="225"/>
      <c r="AH79" s="225"/>
      <c r="AI79" s="225"/>
      <c r="AJ79" s="225"/>
      <c r="AK79" s="225"/>
      <c r="AL79" s="225"/>
      <c r="AM79" s="257"/>
      <c r="AN79" s="257"/>
      <c r="AO79" s="225"/>
      <c r="AP79" s="225"/>
      <c r="AQ79" s="225"/>
      <c r="AR79" s="225"/>
      <c r="AS79" s="225"/>
      <c r="AT79" s="225"/>
      <c r="AU79" s="225"/>
      <c r="AV79" s="225"/>
      <c r="AW79" s="225"/>
      <c r="AX79" s="225"/>
      <c r="AY79" s="225"/>
      <c r="AZ79" s="225"/>
      <c r="BA79" s="225"/>
      <c r="BB79" s="225"/>
      <c r="BC79" s="225"/>
      <c r="BD79" s="225"/>
      <c r="BE79" s="225"/>
      <c r="BF79" s="225"/>
      <c r="BG79" s="225"/>
      <c r="BH79" s="225"/>
      <c r="BI79" s="225"/>
      <c r="BJ79" s="225"/>
      <c r="BK79" s="225"/>
      <c r="BL79" s="225"/>
      <c r="BM79" s="225"/>
      <c r="BN79" s="225"/>
      <c r="BO79" s="225"/>
      <c r="BP79" s="225"/>
      <c r="BQ79" s="225"/>
      <c r="BR79" s="225"/>
      <c r="BS79" s="225"/>
      <c r="BT79" s="225"/>
      <c r="BU79" s="225"/>
      <c r="BV79" s="225"/>
      <c r="BW79" s="225"/>
      <c r="BX79" s="225"/>
      <c r="BY79" s="225"/>
      <c r="BZ79" s="225"/>
      <c r="CA79" s="225"/>
      <c r="CB79" s="225"/>
      <c r="CC79" s="225"/>
      <c r="CD79" s="225"/>
      <c r="CE79" s="225"/>
      <c r="CF79" s="225"/>
      <c r="CG79" s="225"/>
      <c r="CH79" s="225"/>
      <c r="CI79" s="225"/>
      <c r="CJ79" s="225"/>
      <c r="CK79" s="225"/>
      <c r="CL79" s="225"/>
      <c r="CM79" s="225"/>
      <c r="CN79" s="225"/>
      <c r="CO79" s="225"/>
      <c r="CP79" s="225"/>
      <c r="CQ79" s="225"/>
      <c r="CR79" s="225"/>
      <c r="CS79" s="225"/>
      <c r="CT79" s="225"/>
      <c r="CU79" s="225"/>
      <c r="CV79" s="225"/>
    </row>
    <row r="80" spans="1:100" ht="12" customHeight="1" x14ac:dyDescent="0.25">
      <c r="A80" s="225"/>
      <c r="B80" s="225"/>
      <c r="C80" s="225"/>
      <c r="D80" s="225"/>
      <c r="E80" s="225"/>
      <c r="F80" s="225"/>
      <c r="G80" s="225"/>
      <c r="H80" s="225"/>
      <c r="I80" s="225"/>
      <c r="J80" s="225"/>
      <c r="K80" s="225"/>
      <c r="L80" s="225"/>
      <c r="M80" s="225"/>
      <c r="N80" s="225"/>
      <c r="O80" s="225"/>
      <c r="P80" s="225"/>
      <c r="Q80" s="225"/>
      <c r="R80" s="225"/>
      <c r="S80" s="225"/>
      <c r="T80" s="225"/>
      <c r="U80" s="225"/>
      <c r="V80" s="225"/>
      <c r="W80" s="225"/>
      <c r="X80" s="225"/>
      <c r="Y80" s="225"/>
      <c r="Z80" s="225"/>
      <c r="AA80" s="225"/>
      <c r="AB80" s="225"/>
      <c r="AC80" s="225"/>
      <c r="AD80" s="225"/>
      <c r="AE80" s="225"/>
      <c r="AF80" s="225"/>
      <c r="AG80" s="225"/>
      <c r="AH80" s="225"/>
      <c r="AI80" s="225"/>
      <c r="AJ80" s="225"/>
      <c r="AK80" s="225"/>
      <c r="AL80" s="225"/>
      <c r="AM80" s="257"/>
      <c r="AN80" s="257"/>
      <c r="AO80" s="225"/>
      <c r="AP80" s="225"/>
      <c r="AQ80" s="225"/>
      <c r="AR80" s="225"/>
      <c r="AS80" s="225"/>
      <c r="AT80" s="225"/>
      <c r="AU80" s="225"/>
      <c r="AV80" s="225"/>
      <c r="AW80" s="225"/>
      <c r="AX80" s="225"/>
      <c r="AY80" s="225"/>
      <c r="AZ80" s="225"/>
      <c r="BA80" s="225"/>
      <c r="BB80" s="225"/>
      <c r="BC80" s="225"/>
      <c r="BD80" s="225"/>
      <c r="BE80" s="225"/>
      <c r="BF80" s="225"/>
      <c r="BG80" s="225"/>
      <c r="BH80" s="225"/>
      <c r="BI80" s="225"/>
      <c r="BJ80" s="225"/>
      <c r="BK80" s="225"/>
      <c r="BL80" s="225"/>
      <c r="BM80" s="225"/>
      <c r="BN80" s="225"/>
      <c r="BO80" s="225"/>
      <c r="BP80" s="225"/>
      <c r="BQ80" s="225"/>
      <c r="BR80" s="225"/>
      <c r="BS80" s="225"/>
      <c r="BT80" s="225"/>
      <c r="BU80" s="225"/>
      <c r="BV80" s="225"/>
      <c r="BW80" s="225"/>
      <c r="BX80" s="225"/>
      <c r="BY80" s="225"/>
      <c r="BZ80" s="225"/>
      <c r="CA80" s="225"/>
      <c r="CB80" s="225"/>
      <c r="CC80" s="225"/>
      <c r="CD80" s="225"/>
      <c r="CE80" s="225"/>
      <c r="CF80" s="225"/>
      <c r="CG80" s="225"/>
      <c r="CH80" s="225"/>
      <c r="CI80" s="225"/>
      <c r="CJ80" s="225"/>
      <c r="CK80" s="225"/>
      <c r="CL80" s="225"/>
      <c r="CM80" s="225"/>
      <c r="CN80" s="225"/>
      <c r="CO80" s="225"/>
      <c r="CP80" s="225"/>
      <c r="CQ80" s="225"/>
      <c r="CR80" s="225"/>
      <c r="CS80" s="225"/>
      <c r="CT80" s="225"/>
      <c r="CU80" s="225"/>
      <c r="CV80" s="225"/>
    </row>
    <row r="81" spans="1:100" ht="12" customHeight="1" x14ac:dyDescent="0.25">
      <c r="A81" s="225"/>
      <c r="B81" s="225"/>
      <c r="C81" s="225"/>
      <c r="D81" s="225"/>
      <c r="E81" s="225"/>
      <c r="F81" s="225"/>
      <c r="G81" s="225"/>
      <c r="H81" s="225"/>
      <c r="I81" s="225"/>
      <c r="J81" s="225"/>
      <c r="K81" s="225"/>
      <c r="L81" s="225"/>
      <c r="M81" s="225"/>
      <c r="N81" s="225"/>
      <c r="O81" s="225"/>
      <c r="P81" s="225"/>
      <c r="Q81" s="225"/>
      <c r="R81" s="225"/>
      <c r="S81" s="225"/>
      <c r="T81" s="225"/>
      <c r="U81" s="225"/>
      <c r="V81" s="225"/>
      <c r="W81" s="225"/>
      <c r="X81" s="225"/>
      <c r="Y81" s="225"/>
      <c r="Z81" s="225"/>
      <c r="AA81" s="225"/>
      <c r="AB81" s="225"/>
      <c r="AC81" s="225"/>
      <c r="AD81" s="225"/>
      <c r="AE81" s="225"/>
      <c r="AF81" s="225"/>
      <c r="AG81" s="225"/>
      <c r="AH81" s="225"/>
      <c r="AI81" s="225"/>
      <c r="AJ81" s="225"/>
      <c r="AK81" s="225"/>
      <c r="AL81" s="225"/>
      <c r="AM81" s="257"/>
      <c r="AN81" s="257"/>
      <c r="AO81" s="225"/>
      <c r="AP81" s="225"/>
      <c r="AQ81" s="225"/>
      <c r="AR81" s="225"/>
      <c r="AS81" s="225"/>
      <c r="AT81" s="225"/>
      <c r="AU81" s="225"/>
      <c r="AV81" s="225"/>
      <c r="AW81" s="225"/>
      <c r="AX81" s="225"/>
      <c r="AY81" s="225"/>
      <c r="AZ81" s="225"/>
      <c r="BA81" s="225"/>
      <c r="BB81" s="225"/>
      <c r="BC81" s="225"/>
      <c r="BD81" s="225"/>
      <c r="BE81" s="225"/>
      <c r="BF81" s="225"/>
      <c r="BG81" s="225"/>
      <c r="BH81" s="225"/>
      <c r="BI81" s="225"/>
      <c r="BJ81" s="225"/>
      <c r="BK81" s="225"/>
      <c r="BL81" s="225"/>
      <c r="BM81" s="225"/>
      <c r="BN81" s="225"/>
      <c r="BO81" s="225"/>
      <c r="BP81" s="225"/>
      <c r="BQ81" s="225"/>
      <c r="BR81" s="225"/>
      <c r="BS81" s="225"/>
      <c r="BT81" s="225"/>
      <c r="BU81" s="225"/>
      <c r="BV81" s="225"/>
      <c r="BW81" s="225"/>
      <c r="BX81" s="225"/>
      <c r="BY81" s="225"/>
      <c r="BZ81" s="225"/>
      <c r="CA81" s="225"/>
      <c r="CB81" s="225"/>
      <c r="CC81" s="225"/>
      <c r="CD81" s="225"/>
      <c r="CE81" s="225"/>
      <c r="CF81" s="225"/>
      <c r="CG81" s="225"/>
      <c r="CH81" s="225"/>
      <c r="CI81" s="225"/>
      <c r="CJ81" s="225"/>
      <c r="CK81" s="225"/>
      <c r="CL81" s="225"/>
      <c r="CM81" s="225"/>
      <c r="CN81" s="225"/>
      <c r="CO81" s="225"/>
      <c r="CP81" s="225"/>
      <c r="CQ81" s="225"/>
      <c r="CR81" s="225"/>
      <c r="CS81" s="225"/>
      <c r="CT81" s="225"/>
      <c r="CU81" s="225"/>
      <c r="CV81" s="225"/>
    </row>
    <row r="82" spans="1:100" ht="12" customHeight="1" x14ac:dyDescent="0.25">
      <c r="A82" s="225"/>
      <c r="B82" s="225"/>
      <c r="C82" s="225"/>
      <c r="D82" s="225"/>
      <c r="E82" s="225"/>
      <c r="F82" s="225"/>
      <c r="G82" s="225"/>
      <c r="H82" s="225"/>
      <c r="I82" s="225"/>
      <c r="J82" s="225"/>
      <c r="K82" s="225"/>
      <c r="L82" s="225"/>
      <c r="M82" s="225"/>
      <c r="N82" s="225"/>
      <c r="O82" s="225"/>
      <c r="P82" s="225"/>
      <c r="Q82" s="225"/>
      <c r="R82" s="225"/>
      <c r="S82" s="225"/>
      <c r="T82" s="225"/>
      <c r="U82" s="225"/>
      <c r="V82" s="225"/>
      <c r="W82" s="225"/>
      <c r="X82" s="225"/>
      <c r="Y82" s="225"/>
      <c r="Z82" s="225"/>
      <c r="AA82" s="225"/>
      <c r="AB82" s="225"/>
      <c r="AC82" s="225"/>
      <c r="AD82" s="225"/>
      <c r="AE82" s="225"/>
      <c r="AF82" s="225"/>
      <c r="AG82" s="225"/>
      <c r="AH82" s="225"/>
      <c r="AI82" s="225"/>
      <c r="AJ82" s="225"/>
      <c r="AK82" s="225"/>
      <c r="AL82" s="225"/>
      <c r="AM82" s="257"/>
      <c r="AN82" s="257"/>
      <c r="AO82" s="225"/>
      <c r="AP82" s="225"/>
      <c r="AQ82" s="225"/>
      <c r="AR82" s="225"/>
      <c r="AS82" s="225"/>
      <c r="AT82" s="225"/>
      <c r="AU82" s="225"/>
      <c r="AV82" s="225"/>
      <c r="AW82" s="225"/>
      <c r="AX82" s="225"/>
      <c r="AY82" s="225"/>
      <c r="AZ82" s="225"/>
      <c r="BA82" s="225"/>
      <c r="BB82" s="225"/>
      <c r="BC82" s="225"/>
      <c r="BD82" s="225"/>
      <c r="BE82" s="225"/>
      <c r="BF82" s="225"/>
      <c r="BG82" s="225"/>
      <c r="BH82" s="225"/>
      <c r="BI82" s="225"/>
      <c r="BJ82" s="225"/>
      <c r="BK82" s="225"/>
      <c r="BL82" s="225"/>
      <c r="BM82" s="225"/>
      <c r="BN82" s="225"/>
      <c r="BO82" s="225"/>
      <c r="BP82" s="225"/>
      <c r="BQ82" s="225"/>
      <c r="BR82" s="225"/>
      <c r="BS82" s="225"/>
      <c r="BT82" s="225"/>
      <c r="BU82" s="225"/>
      <c r="BV82" s="225"/>
      <c r="BW82" s="225"/>
      <c r="BX82" s="225"/>
      <c r="BY82" s="225"/>
      <c r="BZ82" s="225"/>
      <c r="CA82" s="225"/>
      <c r="CB82" s="225"/>
      <c r="CC82" s="225"/>
      <c r="CD82" s="225"/>
      <c r="CE82" s="225"/>
      <c r="CF82" s="225"/>
      <c r="CG82" s="225"/>
      <c r="CH82" s="225"/>
      <c r="CI82" s="225"/>
      <c r="CJ82" s="225"/>
      <c r="CK82" s="225"/>
      <c r="CL82" s="225"/>
      <c r="CM82" s="225"/>
      <c r="CN82" s="225"/>
      <c r="CO82" s="225"/>
      <c r="CP82" s="225"/>
      <c r="CQ82" s="225"/>
      <c r="CR82" s="225"/>
      <c r="CS82" s="225"/>
      <c r="CT82" s="225"/>
      <c r="CU82" s="225"/>
      <c r="CV82" s="225"/>
    </row>
    <row r="83" spans="1:100" ht="12" customHeight="1" x14ac:dyDescent="0.25">
      <c r="A83" s="225"/>
      <c r="B83" s="225"/>
      <c r="C83" s="225"/>
      <c r="D83" s="225"/>
      <c r="E83" s="225"/>
      <c r="F83" s="225"/>
      <c r="G83" s="225"/>
      <c r="H83" s="225"/>
      <c r="I83" s="225"/>
      <c r="J83" s="225"/>
      <c r="K83" s="225"/>
      <c r="L83" s="225"/>
      <c r="M83" s="225"/>
      <c r="N83" s="225"/>
      <c r="O83" s="225"/>
      <c r="P83" s="225"/>
      <c r="Q83" s="225"/>
      <c r="R83" s="225"/>
      <c r="S83" s="225"/>
      <c r="T83" s="225"/>
      <c r="U83" s="225"/>
      <c r="V83" s="225"/>
      <c r="W83" s="225"/>
      <c r="X83" s="225"/>
      <c r="Y83" s="225"/>
      <c r="Z83" s="225"/>
      <c r="AA83" s="225"/>
      <c r="AB83" s="225"/>
      <c r="AC83" s="225"/>
      <c r="AD83" s="225"/>
      <c r="AE83" s="225"/>
      <c r="AF83" s="225"/>
      <c r="AG83" s="225"/>
      <c r="AH83" s="225"/>
      <c r="AI83" s="225"/>
      <c r="AJ83" s="225"/>
      <c r="AK83" s="225"/>
      <c r="AL83" s="225"/>
      <c r="AM83" s="257"/>
      <c r="AN83" s="257"/>
      <c r="AO83" s="225"/>
      <c r="AP83" s="225"/>
      <c r="AQ83" s="225"/>
      <c r="AR83" s="225"/>
      <c r="AS83" s="225"/>
      <c r="AT83" s="225"/>
      <c r="AU83" s="225"/>
      <c r="AV83" s="225"/>
      <c r="AW83" s="225"/>
      <c r="AX83" s="225"/>
      <c r="AY83" s="225"/>
      <c r="AZ83" s="225"/>
      <c r="BA83" s="225"/>
      <c r="BB83" s="225"/>
      <c r="BC83" s="225"/>
      <c r="BD83" s="225"/>
      <c r="BE83" s="225"/>
      <c r="BF83" s="225"/>
      <c r="BG83" s="225"/>
      <c r="BH83" s="225"/>
      <c r="BI83" s="225"/>
      <c r="BJ83" s="225"/>
      <c r="BK83" s="225"/>
      <c r="BL83" s="225"/>
      <c r="BM83" s="225"/>
      <c r="BN83" s="225"/>
      <c r="BO83" s="225"/>
      <c r="BP83" s="225"/>
      <c r="BQ83" s="225"/>
      <c r="BR83" s="225"/>
      <c r="BS83" s="225"/>
      <c r="BT83" s="225"/>
      <c r="BU83" s="225"/>
      <c r="BV83" s="225"/>
      <c r="BW83" s="225"/>
      <c r="BX83" s="225"/>
      <c r="BY83" s="225"/>
      <c r="BZ83" s="225"/>
      <c r="CA83" s="225"/>
      <c r="CB83" s="225"/>
      <c r="CC83" s="225"/>
      <c r="CD83" s="225"/>
      <c r="CE83" s="225"/>
      <c r="CF83" s="225"/>
      <c r="CG83" s="225"/>
      <c r="CH83" s="225"/>
      <c r="CI83" s="225"/>
      <c r="CJ83" s="225"/>
      <c r="CK83" s="225"/>
      <c r="CL83" s="225"/>
      <c r="CM83" s="225"/>
      <c r="CN83" s="225"/>
      <c r="CO83" s="225"/>
      <c r="CP83" s="225"/>
      <c r="CQ83" s="225"/>
      <c r="CR83" s="225"/>
      <c r="CS83" s="225"/>
      <c r="CT83" s="225"/>
      <c r="CU83" s="225"/>
      <c r="CV83" s="225"/>
    </row>
    <row r="84" spans="1:100" ht="12" customHeight="1" x14ac:dyDescent="0.25">
      <c r="A84" s="225"/>
      <c r="B84" s="225"/>
      <c r="C84" s="225"/>
      <c r="D84" s="225"/>
      <c r="E84" s="225"/>
      <c r="F84" s="225"/>
      <c r="G84" s="225"/>
      <c r="H84" s="225"/>
      <c r="I84" s="225"/>
      <c r="J84" s="225"/>
      <c r="K84" s="225"/>
      <c r="L84" s="225"/>
      <c r="M84" s="225"/>
      <c r="N84" s="225"/>
      <c r="O84" s="225"/>
      <c r="P84" s="225"/>
      <c r="Q84" s="225"/>
      <c r="R84" s="225"/>
      <c r="S84" s="225"/>
      <c r="T84" s="225"/>
      <c r="U84" s="225"/>
      <c r="V84" s="225"/>
      <c r="W84" s="225"/>
      <c r="X84" s="225"/>
      <c r="Y84" s="225"/>
      <c r="Z84" s="225"/>
      <c r="AA84" s="225"/>
      <c r="AB84" s="225"/>
      <c r="AC84" s="225"/>
      <c r="AD84" s="225"/>
      <c r="AE84" s="225"/>
      <c r="AF84" s="225"/>
      <c r="AG84" s="225"/>
      <c r="AH84" s="225"/>
      <c r="AI84" s="225"/>
      <c r="AJ84" s="225"/>
      <c r="AK84" s="225"/>
      <c r="AL84" s="225"/>
      <c r="AM84" s="257"/>
      <c r="AN84" s="257"/>
      <c r="AO84" s="225"/>
      <c r="AP84" s="225"/>
      <c r="AQ84" s="225"/>
      <c r="AR84" s="225"/>
      <c r="AS84" s="225"/>
      <c r="AT84" s="225"/>
      <c r="AU84" s="225"/>
      <c r="AV84" s="225"/>
      <c r="AW84" s="225"/>
      <c r="AX84" s="225"/>
      <c r="AY84" s="225"/>
      <c r="AZ84" s="225"/>
      <c r="BA84" s="225"/>
      <c r="BB84" s="225"/>
      <c r="BC84" s="225"/>
      <c r="BD84" s="225"/>
      <c r="BE84" s="225"/>
      <c r="BF84" s="225"/>
      <c r="BG84" s="225"/>
      <c r="BH84" s="225"/>
      <c r="BI84" s="225"/>
      <c r="BJ84" s="225"/>
      <c r="BK84" s="225"/>
      <c r="BL84" s="225"/>
      <c r="BM84" s="225"/>
      <c r="BN84" s="225"/>
      <c r="BO84" s="225"/>
      <c r="BP84" s="225"/>
      <c r="BQ84" s="225"/>
      <c r="BR84" s="225"/>
      <c r="BS84" s="225"/>
      <c r="BT84" s="225"/>
      <c r="BU84" s="225"/>
      <c r="BV84" s="225"/>
      <c r="BW84" s="225"/>
      <c r="BX84" s="225"/>
      <c r="BY84" s="225"/>
      <c r="BZ84" s="225"/>
      <c r="CA84" s="225"/>
      <c r="CB84" s="225"/>
      <c r="CC84" s="225"/>
      <c r="CD84" s="225"/>
      <c r="CE84" s="225"/>
      <c r="CF84" s="225"/>
      <c r="CG84" s="225"/>
      <c r="CH84" s="225"/>
      <c r="CI84" s="225"/>
      <c r="CJ84" s="225"/>
      <c r="CK84" s="225"/>
      <c r="CL84" s="225"/>
      <c r="CM84" s="225"/>
      <c r="CN84" s="225"/>
      <c r="CO84" s="225"/>
      <c r="CP84" s="225"/>
      <c r="CQ84" s="225"/>
      <c r="CR84" s="225"/>
      <c r="CS84" s="225"/>
      <c r="CT84" s="225"/>
      <c r="CU84" s="225"/>
      <c r="CV84" s="225"/>
    </row>
    <row r="85" spans="1:100" ht="12" customHeight="1" x14ac:dyDescent="0.25">
      <c r="A85" s="225"/>
      <c r="B85" s="225"/>
      <c r="C85" s="225"/>
      <c r="D85" s="225"/>
      <c r="E85" s="225"/>
      <c r="F85" s="225"/>
      <c r="G85" s="225"/>
      <c r="H85" s="225"/>
      <c r="I85" s="225"/>
      <c r="J85" s="225"/>
      <c r="K85" s="225"/>
      <c r="L85" s="225"/>
      <c r="M85" s="225"/>
      <c r="N85" s="225"/>
      <c r="O85" s="225"/>
      <c r="P85" s="225"/>
      <c r="Q85" s="225"/>
      <c r="R85" s="225"/>
      <c r="S85" s="225"/>
      <c r="T85" s="225"/>
      <c r="U85" s="225"/>
      <c r="V85" s="225"/>
      <c r="W85" s="225"/>
      <c r="X85" s="225"/>
      <c r="Y85" s="225"/>
      <c r="Z85" s="225"/>
      <c r="AA85" s="225"/>
      <c r="AB85" s="225"/>
      <c r="AC85" s="225"/>
      <c r="AD85" s="225"/>
      <c r="AE85" s="225"/>
      <c r="AF85" s="225"/>
      <c r="AG85" s="225"/>
      <c r="AH85" s="225"/>
      <c r="AI85" s="225"/>
      <c r="AJ85" s="225"/>
      <c r="AK85" s="225"/>
      <c r="AL85" s="225"/>
      <c r="AM85" s="257"/>
      <c r="AN85" s="257"/>
      <c r="AO85" s="225"/>
      <c r="AP85" s="225"/>
      <c r="AQ85" s="225"/>
      <c r="AR85" s="225"/>
      <c r="AS85" s="225"/>
      <c r="AT85" s="225"/>
      <c r="AU85" s="225"/>
      <c r="AV85" s="225"/>
      <c r="AW85" s="225"/>
      <c r="AX85" s="225"/>
      <c r="AY85" s="225"/>
      <c r="AZ85" s="225"/>
      <c r="BA85" s="225"/>
      <c r="BB85" s="225"/>
      <c r="BC85" s="225"/>
      <c r="BD85" s="225"/>
      <c r="BE85" s="225"/>
      <c r="BF85" s="225"/>
      <c r="BG85" s="225"/>
      <c r="BH85" s="225"/>
      <c r="BI85" s="225"/>
      <c r="BJ85" s="225"/>
      <c r="BK85" s="225"/>
      <c r="BL85" s="225"/>
      <c r="BM85" s="225"/>
      <c r="BN85" s="225"/>
      <c r="BO85" s="225"/>
      <c r="BP85" s="225"/>
      <c r="BQ85" s="225"/>
      <c r="BR85" s="225"/>
      <c r="BS85" s="225"/>
      <c r="BT85" s="225"/>
      <c r="BU85" s="225"/>
      <c r="BV85" s="225"/>
      <c r="BW85" s="225"/>
      <c r="BX85" s="225"/>
      <c r="BY85" s="225"/>
      <c r="BZ85" s="225"/>
      <c r="CA85" s="225"/>
      <c r="CB85" s="225"/>
      <c r="CC85" s="225"/>
      <c r="CD85" s="225"/>
      <c r="CE85" s="225"/>
      <c r="CF85" s="225"/>
      <c r="CG85" s="225"/>
      <c r="CH85" s="225"/>
      <c r="CI85" s="225"/>
      <c r="CJ85" s="225"/>
      <c r="CK85" s="225"/>
      <c r="CL85" s="225"/>
      <c r="CM85" s="225"/>
      <c r="CN85" s="225"/>
      <c r="CO85" s="225"/>
      <c r="CP85" s="225"/>
      <c r="CQ85" s="225"/>
      <c r="CR85" s="225"/>
      <c r="CS85" s="225"/>
      <c r="CT85" s="225"/>
      <c r="CU85" s="225"/>
      <c r="CV85" s="225"/>
    </row>
    <row r="86" spans="1:100" ht="12" customHeight="1" x14ac:dyDescent="0.25">
      <c r="A86" s="225"/>
      <c r="B86" s="225"/>
      <c r="C86" s="225"/>
      <c r="D86" s="225"/>
      <c r="E86" s="225"/>
      <c r="F86" s="225"/>
      <c r="G86" s="225"/>
      <c r="H86" s="225"/>
      <c r="I86" s="225"/>
      <c r="J86" s="225"/>
      <c r="K86" s="225"/>
      <c r="L86" s="225"/>
      <c r="M86" s="225"/>
      <c r="N86" s="225"/>
      <c r="O86" s="225"/>
      <c r="P86" s="225"/>
      <c r="Q86" s="225"/>
      <c r="R86" s="225"/>
      <c r="S86" s="225"/>
      <c r="T86" s="225"/>
      <c r="U86" s="225"/>
      <c r="V86" s="225"/>
      <c r="W86" s="225"/>
      <c r="X86" s="225"/>
      <c r="Y86" s="225"/>
      <c r="Z86" s="225"/>
      <c r="AA86" s="225"/>
      <c r="AB86" s="225"/>
      <c r="AC86" s="225"/>
      <c r="AD86" s="225"/>
      <c r="AE86" s="225"/>
      <c r="AF86" s="225"/>
      <c r="AG86" s="225"/>
      <c r="AH86" s="225"/>
      <c r="AI86" s="225"/>
      <c r="AJ86" s="225"/>
      <c r="AK86" s="225"/>
      <c r="AL86" s="225"/>
      <c r="AM86" s="257"/>
      <c r="AN86" s="257"/>
      <c r="AO86" s="225"/>
      <c r="AP86" s="225"/>
      <c r="AQ86" s="225"/>
      <c r="AR86" s="225"/>
      <c r="AS86" s="225"/>
      <c r="AT86" s="225"/>
      <c r="AU86" s="225"/>
      <c r="AV86" s="225"/>
      <c r="AW86" s="225"/>
      <c r="AX86" s="225"/>
      <c r="AY86" s="225"/>
      <c r="AZ86" s="225"/>
      <c r="BA86" s="225"/>
      <c r="BB86" s="225"/>
      <c r="BC86" s="225"/>
      <c r="BD86" s="225"/>
      <c r="BE86" s="225"/>
      <c r="BF86" s="225"/>
      <c r="BG86" s="225"/>
      <c r="BH86" s="225"/>
      <c r="BI86" s="225"/>
      <c r="BJ86" s="225"/>
      <c r="BK86" s="225"/>
      <c r="BL86" s="225"/>
      <c r="BM86" s="225"/>
      <c r="BN86" s="225"/>
      <c r="BO86" s="225"/>
      <c r="BP86" s="225"/>
      <c r="BQ86" s="225"/>
      <c r="BR86" s="225"/>
      <c r="BS86" s="225"/>
      <c r="BT86" s="225"/>
      <c r="BU86" s="225"/>
      <c r="BV86" s="225"/>
      <c r="BW86" s="225"/>
      <c r="BX86" s="225"/>
      <c r="BY86" s="225"/>
      <c r="BZ86" s="225"/>
      <c r="CA86" s="225"/>
      <c r="CB86" s="225"/>
      <c r="CC86" s="225"/>
      <c r="CD86" s="225"/>
      <c r="CE86" s="225"/>
      <c r="CF86" s="225"/>
      <c r="CG86" s="225"/>
      <c r="CH86" s="225"/>
      <c r="CI86" s="225"/>
      <c r="CJ86" s="225"/>
      <c r="CK86" s="225"/>
      <c r="CL86" s="225"/>
      <c r="CM86" s="225"/>
      <c r="CN86" s="225"/>
      <c r="CO86" s="225"/>
      <c r="CP86" s="225"/>
      <c r="CQ86" s="225"/>
      <c r="CR86" s="225"/>
      <c r="CS86" s="225"/>
      <c r="CT86" s="225"/>
      <c r="CU86" s="225"/>
      <c r="CV86" s="225"/>
    </row>
    <row r="87" spans="1:100" ht="12" customHeight="1" x14ac:dyDescent="0.25">
      <c r="A87" s="225"/>
      <c r="B87" s="225"/>
      <c r="C87" s="225"/>
      <c r="D87" s="225"/>
      <c r="E87" s="225"/>
      <c r="F87" s="225"/>
      <c r="G87" s="225"/>
      <c r="H87" s="225"/>
      <c r="I87" s="225"/>
      <c r="J87" s="225"/>
      <c r="K87" s="225"/>
      <c r="L87" s="225"/>
      <c r="M87" s="225"/>
      <c r="N87" s="225"/>
      <c r="O87" s="225"/>
      <c r="P87" s="225"/>
      <c r="Q87" s="225"/>
      <c r="R87" s="225"/>
      <c r="S87" s="225"/>
      <c r="T87" s="225"/>
      <c r="U87" s="225"/>
      <c r="V87" s="225"/>
      <c r="W87" s="225"/>
      <c r="X87" s="225"/>
      <c r="Y87" s="225"/>
      <c r="Z87" s="225"/>
      <c r="AA87" s="225"/>
      <c r="AB87" s="225"/>
      <c r="AC87" s="225"/>
      <c r="AD87" s="225"/>
      <c r="AE87" s="225"/>
      <c r="AF87" s="225"/>
      <c r="AG87" s="225"/>
      <c r="AH87" s="225"/>
      <c r="AI87" s="225"/>
      <c r="AJ87" s="225"/>
      <c r="AK87" s="225"/>
      <c r="AL87" s="225"/>
      <c r="AM87" s="257"/>
      <c r="AN87" s="257"/>
      <c r="AO87" s="225"/>
      <c r="AP87" s="225"/>
      <c r="AQ87" s="225"/>
      <c r="AR87" s="225"/>
      <c r="AS87" s="225"/>
      <c r="AT87" s="225"/>
      <c r="AU87" s="225"/>
      <c r="AV87" s="225"/>
      <c r="AW87" s="225"/>
      <c r="AX87" s="225"/>
      <c r="AY87" s="225"/>
      <c r="AZ87" s="225"/>
      <c r="BA87" s="225"/>
      <c r="BB87" s="225"/>
      <c r="BC87" s="225"/>
      <c r="BD87" s="225"/>
      <c r="BE87" s="225"/>
      <c r="BF87" s="225"/>
      <c r="BG87" s="225"/>
      <c r="BH87" s="225"/>
      <c r="BI87" s="225"/>
      <c r="BJ87" s="225"/>
      <c r="BK87" s="225"/>
      <c r="BL87" s="225"/>
      <c r="BM87" s="225"/>
      <c r="BN87" s="225"/>
      <c r="BO87" s="225"/>
      <c r="BP87" s="225"/>
      <c r="BQ87" s="225"/>
      <c r="BR87" s="225"/>
      <c r="BS87" s="225"/>
      <c r="BT87" s="225"/>
      <c r="BU87" s="225"/>
      <c r="BV87" s="225"/>
      <c r="BW87" s="225"/>
      <c r="BX87" s="225"/>
      <c r="BY87" s="225"/>
      <c r="BZ87" s="225"/>
      <c r="CA87" s="225"/>
      <c r="CB87" s="225"/>
      <c r="CC87" s="225"/>
      <c r="CD87" s="225"/>
      <c r="CE87" s="225"/>
      <c r="CF87" s="225"/>
      <c r="CG87" s="225"/>
      <c r="CH87" s="225"/>
      <c r="CI87" s="225"/>
      <c r="CJ87" s="225"/>
      <c r="CK87" s="225"/>
      <c r="CL87" s="225"/>
      <c r="CM87" s="225"/>
      <c r="CN87" s="225"/>
      <c r="CO87" s="225"/>
      <c r="CP87" s="225"/>
      <c r="CQ87" s="225"/>
      <c r="CR87" s="225"/>
      <c r="CS87" s="225"/>
      <c r="CT87" s="225"/>
      <c r="CU87" s="225"/>
      <c r="CV87" s="225"/>
    </row>
    <row r="88" spans="1:100" ht="12" customHeight="1" x14ac:dyDescent="0.25">
      <c r="A88" s="225"/>
      <c r="B88" s="225"/>
      <c r="C88" s="225"/>
      <c r="D88" s="225"/>
      <c r="E88" s="225"/>
      <c r="F88" s="225"/>
      <c r="G88" s="225"/>
      <c r="H88" s="225"/>
      <c r="I88" s="225"/>
      <c r="J88" s="225"/>
      <c r="K88" s="225"/>
      <c r="L88" s="225"/>
      <c r="M88" s="225"/>
      <c r="N88" s="225"/>
      <c r="O88" s="225"/>
      <c r="P88" s="225"/>
      <c r="Q88" s="225"/>
      <c r="R88" s="225"/>
      <c r="S88" s="225"/>
      <c r="T88" s="225"/>
      <c r="U88" s="225"/>
      <c r="V88" s="225"/>
      <c r="W88" s="225"/>
      <c r="X88" s="225"/>
      <c r="Y88" s="225"/>
      <c r="Z88" s="225"/>
      <c r="AA88" s="225"/>
      <c r="AB88" s="225"/>
      <c r="AC88" s="225"/>
      <c r="AD88" s="225"/>
      <c r="AE88" s="225"/>
      <c r="AF88" s="225"/>
      <c r="AG88" s="225"/>
      <c r="AH88" s="225"/>
      <c r="AI88" s="225"/>
      <c r="AJ88" s="225"/>
      <c r="AK88" s="225"/>
      <c r="AL88" s="225"/>
      <c r="AM88" s="257"/>
      <c r="AN88" s="257"/>
      <c r="AO88" s="225"/>
      <c r="AP88" s="225"/>
      <c r="AQ88" s="225"/>
      <c r="AR88" s="225"/>
      <c r="AS88" s="225"/>
      <c r="AT88" s="225"/>
      <c r="AU88" s="225"/>
      <c r="AV88" s="225"/>
      <c r="AW88" s="225"/>
      <c r="AX88" s="225"/>
      <c r="AY88" s="225"/>
      <c r="AZ88" s="225"/>
      <c r="BA88" s="225"/>
      <c r="BB88" s="225"/>
      <c r="BC88" s="225"/>
      <c r="BD88" s="225"/>
      <c r="BE88" s="225"/>
      <c r="BF88" s="225"/>
      <c r="BG88" s="225"/>
      <c r="BH88" s="225"/>
      <c r="BI88" s="225"/>
      <c r="BJ88" s="225"/>
      <c r="BK88" s="225"/>
      <c r="BL88" s="225"/>
      <c r="BM88" s="225"/>
      <c r="BN88" s="225"/>
      <c r="BO88" s="225"/>
      <c r="BP88" s="225"/>
      <c r="BQ88" s="225"/>
      <c r="BR88" s="225"/>
      <c r="BS88" s="225"/>
      <c r="BT88" s="225"/>
      <c r="BU88" s="225"/>
      <c r="BV88" s="225"/>
      <c r="BW88" s="225"/>
      <c r="BX88" s="225"/>
      <c r="BY88" s="225"/>
      <c r="BZ88" s="225"/>
      <c r="CA88" s="225"/>
      <c r="CB88" s="225"/>
      <c r="CC88" s="225"/>
      <c r="CD88" s="225"/>
      <c r="CE88" s="225"/>
      <c r="CF88" s="225"/>
      <c r="CG88" s="225"/>
      <c r="CH88" s="225"/>
      <c r="CI88" s="225"/>
      <c r="CJ88" s="225"/>
      <c r="CK88" s="225"/>
      <c r="CL88" s="225"/>
      <c r="CM88" s="225"/>
      <c r="CN88" s="225"/>
      <c r="CO88" s="225"/>
      <c r="CP88" s="225"/>
      <c r="CQ88" s="225"/>
      <c r="CR88" s="225"/>
      <c r="CS88" s="225"/>
      <c r="CT88" s="225"/>
      <c r="CU88" s="225"/>
      <c r="CV88" s="225"/>
    </row>
    <row r="89" spans="1:100" ht="12" customHeight="1" x14ac:dyDescent="0.25">
      <c r="A89" s="225"/>
      <c r="B89" s="225"/>
      <c r="C89" s="225"/>
      <c r="D89" s="225"/>
      <c r="E89" s="225"/>
      <c r="F89" s="225"/>
      <c r="G89" s="225"/>
      <c r="H89" s="225"/>
      <c r="I89" s="225"/>
      <c r="J89" s="225"/>
      <c r="K89" s="225"/>
      <c r="L89" s="225"/>
      <c r="M89" s="225"/>
      <c r="N89" s="225"/>
      <c r="O89" s="225"/>
      <c r="P89" s="225"/>
      <c r="Q89" s="225"/>
      <c r="R89" s="225"/>
      <c r="S89" s="225"/>
      <c r="T89" s="225"/>
      <c r="U89" s="225"/>
      <c r="V89" s="225"/>
      <c r="W89" s="225"/>
      <c r="X89" s="225"/>
      <c r="Y89" s="225"/>
      <c r="Z89" s="225"/>
      <c r="AA89" s="225"/>
      <c r="AB89" s="225"/>
      <c r="AC89" s="225"/>
      <c r="AD89" s="225"/>
      <c r="AE89" s="225"/>
      <c r="AF89" s="225"/>
      <c r="AG89" s="225"/>
      <c r="AH89" s="225"/>
      <c r="AI89" s="225"/>
      <c r="AJ89" s="225"/>
      <c r="AK89" s="225"/>
      <c r="AL89" s="225"/>
      <c r="AM89" s="257"/>
      <c r="AN89" s="257"/>
      <c r="AO89" s="225"/>
      <c r="AP89" s="225"/>
      <c r="AQ89" s="225"/>
      <c r="AR89" s="225"/>
      <c r="AS89" s="225"/>
      <c r="AT89" s="225"/>
      <c r="AU89" s="225"/>
      <c r="AV89" s="225"/>
      <c r="AW89" s="225"/>
      <c r="AX89" s="225"/>
      <c r="AY89" s="225"/>
      <c r="AZ89" s="225"/>
      <c r="BA89" s="225"/>
      <c r="BB89" s="225"/>
      <c r="BC89" s="225"/>
      <c r="BD89" s="225"/>
      <c r="BE89" s="225"/>
      <c r="BF89" s="225"/>
      <c r="BG89" s="225"/>
      <c r="BH89" s="225"/>
      <c r="BI89" s="225"/>
      <c r="BJ89" s="225"/>
      <c r="BK89" s="225"/>
      <c r="BL89" s="225"/>
      <c r="BM89" s="225"/>
      <c r="BN89" s="225"/>
      <c r="BO89" s="225"/>
      <c r="BP89" s="225"/>
      <c r="BQ89" s="225"/>
      <c r="BR89" s="225"/>
      <c r="BS89" s="225"/>
      <c r="BT89" s="225"/>
      <c r="BU89" s="225"/>
      <c r="BV89" s="225"/>
      <c r="BW89" s="225"/>
      <c r="BX89" s="225"/>
      <c r="BY89" s="225"/>
      <c r="BZ89" s="225"/>
      <c r="CA89" s="225"/>
      <c r="CB89" s="225"/>
      <c r="CC89" s="225"/>
      <c r="CD89" s="225"/>
      <c r="CE89" s="225"/>
      <c r="CF89" s="225"/>
      <c r="CG89" s="225"/>
      <c r="CH89" s="225"/>
      <c r="CI89" s="225"/>
      <c r="CJ89" s="225"/>
      <c r="CK89" s="225"/>
      <c r="CL89" s="225"/>
      <c r="CM89" s="225"/>
      <c r="CN89" s="225"/>
      <c r="CO89" s="225"/>
      <c r="CP89" s="225"/>
      <c r="CQ89" s="225"/>
      <c r="CR89" s="225"/>
      <c r="CS89" s="225"/>
      <c r="CT89" s="225"/>
      <c r="CU89" s="225"/>
      <c r="CV89" s="225"/>
    </row>
    <row r="90" spans="1:100" ht="12" customHeight="1" x14ac:dyDescent="0.25">
      <c r="A90" s="225"/>
      <c r="B90" s="225"/>
      <c r="C90" s="225"/>
      <c r="D90" s="225"/>
      <c r="E90" s="225"/>
      <c r="F90" s="225"/>
      <c r="G90" s="225"/>
      <c r="H90" s="225"/>
      <c r="I90" s="225"/>
      <c r="J90" s="225"/>
      <c r="K90" s="225"/>
      <c r="L90" s="225"/>
      <c r="M90" s="225"/>
      <c r="N90" s="225"/>
      <c r="O90" s="225"/>
      <c r="P90" s="225"/>
      <c r="Q90" s="225"/>
      <c r="R90" s="225"/>
      <c r="S90" s="225"/>
      <c r="T90" s="225"/>
      <c r="U90" s="225"/>
      <c r="V90" s="225"/>
      <c r="W90" s="225"/>
      <c r="X90" s="225"/>
      <c r="Y90" s="225"/>
      <c r="Z90" s="225"/>
      <c r="AA90" s="225"/>
      <c r="AB90" s="225"/>
      <c r="AC90" s="225"/>
      <c r="AD90" s="225"/>
      <c r="AE90" s="225"/>
      <c r="AF90" s="225"/>
      <c r="AG90" s="225"/>
      <c r="AH90" s="225"/>
      <c r="AI90" s="225"/>
      <c r="AJ90" s="225"/>
      <c r="AK90" s="225"/>
      <c r="AL90" s="225"/>
      <c r="AM90" s="257"/>
      <c r="AN90" s="257"/>
      <c r="AO90" s="225"/>
      <c r="AP90" s="225"/>
      <c r="AQ90" s="225"/>
      <c r="AR90" s="225"/>
      <c r="AS90" s="225"/>
      <c r="AT90" s="225"/>
      <c r="AU90" s="225"/>
      <c r="AV90" s="225"/>
      <c r="AW90" s="225"/>
      <c r="AX90" s="225"/>
      <c r="AY90" s="225"/>
      <c r="AZ90" s="225"/>
      <c r="BA90" s="225"/>
      <c r="BB90" s="225"/>
      <c r="BC90" s="225"/>
      <c r="BD90" s="225"/>
      <c r="BE90" s="225"/>
      <c r="BF90" s="225"/>
      <c r="BG90" s="225"/>
      <c r="BH90" s="225"/>
      <c r="BI90" s="225"/>
      <c r="BJ90" s="225"/>
      <c r="BK90" s="225"/>
      <c r="BL90" s="225"/>
      <c r="BM90" s="225"/>
      <c r="BN90" s="225"/>
      <c r="BO90" s="225"/>
      <c r="BP90" s="225"/>
      <c r="BQ90" s="225"/>
      <c r="BR90" s="225"/>
      <c r="BS90" s="225"/>
      <c r="BT90" s="225"/>
      <c r="BU90" s="225"/>
      <c r="BV90" s="225"/>
      <c r="BW90" s="225"/>
      <c r="BX90" s="225"/>
      <c r="BY90" s="225"/>
      <c r="BZ90" s="225"/>
      <c r="CA90" s="225"/>
      <c r="CB90" s="225"/>
      <c r="CC90" s="225"/>
      <c r="CD90" s="225"/>
      <c r="CE90" s="225"/>
      <c r="CF90" s="225"/>
      <c r="CG90" s="225"/>
      <c r="CH90" s="225"/>
      <c r="CI90" s="225"/>
      <c r="CJ90" s="225"/>
      <c r="CK90" s="225"/>
      <c r="CL90" s="225"/>
      <c r="CM90" s="225"/>
      <c r="CN90" s="225"/>
      <c r="CO90" s="225"/>
      <c r="CP90" s="225"/>
      <c r="CQ90" s="225"/>
      <c r="CR90" s="225"/>
      <c r="CS90" s="225"/>
      <c r="CT90" s="225"/>
      <c r="CU90" s="225"/>
      <c r="CV90" s="225"/>
    </row>
    <row r="91" spans="1:100" ht="12" customHeight="1" x14ac:dyDescent="0.25">
      <c r="A91" s="225"/>
      <c r="B91" s="225"/>
      <c r="C91" s="225"/>
      <c r="D91" s="225"/>
      <c r="E91" s="225"/>
      <c r="F91" s="225"/>
      <c r="G91" s="225"/>
      <c r="H91" s="225"/>
      <c r="I91" s="225"/>
      <c r="J91" s="225"/>
      <c r="K91" s="225"/>
      <c r="L91" s="225"/>
      <c r="M91" s="225"/>
      <c r="N91" s="225"/>
      <c r="O91" s="225"/>
      <c r="P91" s="225"/>
      <c r="Q91" s="225"/>
      <c r="R91" s="225"/>
      <c r="S91" s="225"/>
      <c r="T91" s="225"/>
      <c r="U91" s="225"/>
      <c r="V91" s="225"/>
      <c r="W91" s="225"/>
      <c r="X91" s="225"/>
      <c r="Y91" s="225"/>
      <c r="Z91" s="225"/>
      <c r="AA91" s="225"/>
      <c r="AB91" s="225"/>
      <c r="AC91" s="225"/>
      <c r="AD91" s="225"/>
      <c r="AE91" s="225"/>
      <c r="AF91" s="225"/>
      <c r="AG91" s="225"/>
      <c r="AH91" s="225"/>
      <c r="AI91" s="225"/>
      <c r="AJ91" s="225"/>
      <c r="AK91" s="225"/>
      <c r="AL91" s="225"/>
      <c r="AM91" s="257"/>
      <c r="AN91" s="257"/>
      <c r="AO91" s="225"/>
      <c r="AP91" s="225"/>
      <c r="AQ91" s="225"/>
      <c r="AR91" s="225"/>
      <c r="AS91" s="225"/>
      <c r="AT91" s="225"/>
      <c r="AU91" s="225"/>
      <c r="AV91" s="225"/>
      <c r="AW91" s="225"/>
      <c r="AX91" s="225"/>
      <c r="AY91" s="225"/>
      <c r="AZ91" s="225"/>
      <c r="BA91" s="225"/>
      <c r="BB91" s="225"/>
      <c r="BC91" s="225"/>
      <c r="BD91" s="225"/>
      <c r="BE91" s="225"/>
      <c r="BF91" s="225"/>
      <c r="BG91" s="225"/>
      <c r="BH91" s="225"/>
      <c r="BI91" s="225"/>
      <c r="BJ91" s="225"/>
      <c r="BK91" s="225"/>
      <c r="BL91" s="225"/>
      <c r="BM91" s="225"/>
      <c r="BN91" s="225"/>
      <c r="BO91" s="225"/>
      <c r="BP91" s="225"/>
      <c r="BQ91" s="225"/>
      <c r="BR91" s="225"/>
      <c r="BS91" s="225"/>
      <c r="BT91" s="225"/>
      <c r="BU91" s="225"/>
      <c r="BV91" s="225"/>
      <c r="BW91" s="225"/>
      <c r="BX91" s="225"/>
      <c r="BY91" s="225"/>
      <c r="BZ91" s="225"/>
      <c r="CA91" s="225"/>
      <c r="CB91" s="225"/>
      <c r="CC91" s="225"/>
      <c r="CD91" s="225"/>
      <c r="CE91" s="225"/>
      <c r="CF91" s="225"/>
      <c r="CG91" s="225"/>
      <c r="CH91" s="225"/>
      <c r="CI91" s="225"/>
      <c r="CJ91" s="225"/>
      <c r="CK91" s="225"/>
      <c r="CL91" s="225"/>
      <c r="CM91" s="225"/>
      <c r="CN91" s="225"/>
      <c r="CO91" s="225"/>
      <c r="CP91" s="225"/>
      <c r="CQ91" s="225"/>
      <c r="CR91" s="225"/>
      <c r="CS91" s="225"/>
      <c r="CT91" s="225"/>
      <c r="CU91" s="225"/>
      <c r="CV91" s="225"/>
    </row>
    <row r="92" spans="1:100" ht="12" customHeight="1" x14ac:dyDescent="0.25">
      <c r="A92" s="225"/>
      <c r="B92" s="225"/>
      <c r="C92" s="225"/>
      <c r="D92" s="225"/>
      <c r="E92" s="225"/>
      <c r="F92" s="225"/>
      <c r="G92" s="225"/>
      <c r="H92" s="225"/>
      <c r="I92" s="225"/>
      <c r="J92" s="225"/>
      <c r="K92" s="225"/>
      <c r="L92" s="225"/>
      <c r="M92" s="225"/>
      <c r="N92" s="225"/>
      <c r="O92" s="225"/>
      <c r="P92" s="225"/>
      <c r="Q92" s="225"/>
      <c r="R92" s="225"/>
      <c r="S92" s="225"/>
      <c r="T92" s="225"/>
      <c r="U92" s="225"/>
      <c r="V92" s="225"/>
      <c r="W92" s="225"/>
      <c r="X92" s="225"/>
      <c r="Y92" s="225"/>
      <c r="Z92" s="225"/>
      <c r="AA92" s="225"/>
      <c r="AB92" s="225"/>
      <c r="AC92" s="225"/>
      <c r="AD92" s="225"/>
      <c r="AE92" s="225"/>
      <c r="AF92" s="225"/>
      <c r="AG92" s="225"/>
      <c r="AH92" s="225"/>
      <c r="AI92" s="225"/>
      <c r="AJ92" s="225"/>
      <c r="AK92" s="225"/>
      <c r="AL92" s="225"/>
      <c r="AM92" s="257"/>
      <c r="AN92" s="257"/>
      <c r="AO92" s="225"/>
      <c r="AP92" s="225"/>
      <c r="AQ92" s="225"/>
      <c r="AR92" s="225"/>
      <c r="AS92" s="225"/>
      <c r="AT92" s="225"/>
      <c r="AU92" s="225"/>
      <c r="AV92" s="225"/>
      <c r="AW92" s="225"/>
      <c r="AX92" s="225"/>
      <c r="AY92" s="225"/>
      <c r="AZ92" s="225"/>
      <c r="BA92" s="225"/>
      <c r="BB92" s="225"/>
      <c r="BC92" s="225"/>
      <c r="BD92" s="225"/>
      <c r="BE92" s="225"/>
      <c r="BF92" s="225"/>
      <c r="BG92" s="225"/>
      <c r="BH92" s="225"/>
      <c r="BI92" s="225"/>
      <c r="BJ92" s="225"/>
      <c r="BK92" s="225"/>
      <c r="BL92" s="225"/>
      <c r="BM92" s="225"/>
      <c r="BN92" s="225"/>
      <c r="BO92" s="225"/>
      <c r="BP92" s="225"/>
      <c r="BQ92" s="225"/>
      <c r="BR92" s="225"/>
      <c r="BS92" s="225"/>
      <c r="BT92" s="225"/>
      <c r="BU92" s="225"/>
      <c r="BV92" s="225"/>
      <c r="BW92" s="225"/>
      <c r="BX92" s="225"/>
      <c r="BY92" s="225"/>
      <c r="BZ92" s="225"/>
      <c r="CA92" s="225"/>
      <c r="CB92" s="225"/>
      <c r="CC92" s="225"/>
      <c r="CD92" s="225"/>
      <c r="CE92" s="225"/>
      <c r="CF92" s="225"/>
      <c r="CG92" s="225"/>
      <c r="CH92" s="225"/>
      <c r="CI92" s="225"/>
      <c r="CJ92" s="225"/>
      <c r="CK92" s="225"/>
      <c r="CL92" s="225"/>
      <c r="CM92" s="225"/>
      <c r="CN92" s="225"/>
      <c r="CO92" s="225"/>
      <c r="CP92" s="225"/>
      <c r="CQ92" s="225"/>
      <c r="CR92" s="225"/>
      <c r="CS92" s="225"/>
      <c r="CT92" s="225"/>
      <c r="CU92" s="225"/>
      <c r="CV92" s="225"/>
    </row>
    <row r="93" spans="1:100" ht="12" customHeight="1" x14ac:dyDescent="0.25">
      <c r="A93" s="225"/>
      <c r="B93" s="225"/>
      <c r="C93" s="225"/>
      <c r="D93" s="225"/>
      <c r="E93" s="225"/>
      <c r="F93" s="225"/>
      <c r="G93" s="225"/>
      <c r="H93" s="225"/>
      <c r="I93" s="225"/>
      <c r="J93" s="225"/>
      <c r="K93" s="225"/>
      <c r="L93" s="225"/>
      <c r="M93" s="225"/>
      <c r="N93" s="225"/>
      <c r="O93" s="225"/>
      <c r="P93" s="225"/>
      <c r="Q93" s="225"/>
      <c r="R93" s="225"/>
      <c r="S93" s="225"/>
      <c r="T93" s="225"/>
      <c r="U93" s="225"/>
      <c r="V93" s="225"/>
      <c r="W93" s="225"/>
      <c r="X93" s="225"/>
      <c r="Y93" s="225"/>
      <c r="Z93" s="225"/>
      <c r="AA93" s="225"/>
      <c r="AB93" s="225"/>
      <c r="AC93" s="225"/>
      <c r="AD93" s="225"/>
      <c r="AE93" s="225"/>
      <c r="AF93" s="225"/>
      <c r="AG93" s="225"/>
      <c r="AH93" s="225"/>
      <c r="AI93" s="225"/>
      <c r="AJ93" s="225"/>
      <c r="AK93" s="225"/>
      <c r="AL93" s="225"/>
      <c r="AM93" s="257"/>
      <c r="AN93" s="257"/>
      <c r="AO93" s="225"/>
      <c r="AP93" s="225"/>
      <c r="AQ93" s="225"/>
      <c r="AR93" s="225"/>
      <c r="AS93" s="225"/>
      <c r="AT93" s="225"/>
      <c r="AU93" s="225"/>
      <c r="AV93" s="225"/>
      <c r="AW93" s="225"/>
      <c r="AX93" s="225"/>
      <c r="AY93" s="225"/>
      <c r="AZ93" s="225"/>
      <c r="BA93" s="225"/>
      <c r="BB93" s="225"/>
      <c r="BC93" s="225"/>
      <c r="BD93" s="225"/>
      <c r="BE93" s="225"/>
      <c r="BF93" s="225"/>
      <c r="BG93" s="225"/>
      <c r="BH93" s="225"/>
      <c r="BI93" s="225"/>
      <c r="BJ93" s="225"/>
      <c r="BK93" s="225"/>
      <c r="BL93" s="225"/>
      <c r="BM93" s="225"/>
      <c r="BN93" s="225"/>
      <c r="BO93" s="225"/>
      <c r="BP93" s="225"/>
      <c r="BQ93" s="225"/>
      <c r="BR93" s="225"/>
      <c r="BS93" s="225"/>
      <c r="BT93" s="225"/>
      <c r="BU93" s="225"/>
      <c r="BV93" s="225"/>
      <c r="BW93" s="225"/>
      <c r="BX93" s="225"/>
      <c r="BY93" s="225"/>
      <c r="BZ93" s="225"/>
      <c r="CA93" s="225"/>
      <c r="CB93" s="225"/>
      <c r="CC93" s="225"/>
      <c r="CD93" s="225"/>
      <c r="CE93" s="225"/>
      <c r="CF93" s="225"/>
      <c r="CG93" s="225"/>
      <c r="CH93" s="225"/>
      <c r="CI93" s="225"/>
      <c r="CJ93" s="225"/>
      <c r="CK93" s="225"/>
      <c r="CL93" s="225"/>
      <c r="CM93" s="225"/>
      <c r="CN93" s="225"/>
      <c r="CO93" s="225"/>
      <c r="CP93" s="225"/>
      <c r="CQ93" s="225"/>
      <c r="CR93" s="225"/>
      <c r="CS93" s="225"/>
      <c r="CT93" s="225"/>
      <c r="CU93" s="225"/>
      <c r="CV93" s="225"/>
    </row>
    <row r="94" spans="1:100" ht="12" customHeight="1" x14ac:dyDescent="0.25">
      <c r="A94" s="225"/>
      <c r="B94" s="225"/>
      <c r="C94" s="225"/>
      <c r="D94" s="225"/>
      <c r="E94" s="225"/>
      <c r="F94" s="225"/>
      <c r="G94" s="225"/>
      <c r="H94" s="225"/>
      <c r="I94" s="225"/>
      <c r="J94" s="225"/>
      <c r="K94" s="225"/>
      <c r="L94" s="225"/>
      <c r="M94" s="225"/>
      <c r="N94" s="225"/>
      <c r="O94" s="225"/>
      <c r="P94" s="225"/>
      <c r="Q94" s="225"/>
      <c r="R94" s="225"/>
      <c r="S94" s="225"/>
      <c r="T94" s="225"/>
      <c r="U94" s="225"/>
      <c r="V94" s="225"/>
      <c r="W94" s="225"/>
      <c r="X94" s="225"/>
      <c r="Y94" s="225"/>
      <c r="Z94" s="225"/>
      <c r="AA94" s="225"/>
      <c r="AB94" s="225"/>
      <c r="AC94" s="225"/>
      <c r="AD94" s="225"/>
      <c r="AE94" s="225"/>
      <c r="AF94" s="225"/>
      <c r="AG94" s="225"/>
      <c r="AH94" s="225"/>
      <c r="AI94" s="225"/>
      <c r="AJ94" s="225"/>
      <c r="AK94" s="225"/>
      <c r="AL94" s="225"/>
      <c r="AM94" s="257"/>
      <c r="AN94" s="257"/>
      <c r="AO94" s="225"/>
      <c r="AP94" s="225"/>
      <c r="AQ94" s="225"/>
      <c r="AR94" s="225"/>
      <c r="AS94" s="225"/>
      <c r="AT94" s="225"/>
      <c r="AU94" s="225"/>
      <c r="AV94" s="225"/>
      <c r="AW94" s="225"/>
      <c r="AX94" s="225"/>
      <c r="AY94" s="225"/>
      <c r="AZ94" s="225"/>
      <c r="BA94" s="225"/>
      <c r="BB94" s="225"/>
      <c r="BC94" s="225"/>
      <c r="BD94" s="225"/>
      <c r="BE94" s="225"/>
      <c r="BF94" s="225"/>
      <c r="BG94" s="225"/>
      <c r="BH94" s="225"/>
      <c r="BI94" s="225"/>
      <c r="BJ94" s="225"/>
      <c r="BK94" s="225"/>
      <c r="BL94" s="225"/>
      <c r="BM94" s="225"/>
      <c r="BN94" s="225"/>
      <c r="BO94" s="225"/>
      <c r="BP94" s="225"/>
      <c r="BQ94" s="225"/>
      <c r="BR94" s="225"/>
      <c r="BS94" s="225"/>
      <c r="BT94" s="225"/>
      <c r="BU94" s="225"/>
      <c r="BV94" s="225"/>
      <c r="BW94" s="225"/>
      <c r="BX94" s="225"/>
      <c r="BY94" s="225"/>
      <c r="BZ94" s="225"/>
      <c r="CA94" s="225"/>
      <c r="CB94" s="225"/>
      <c r="CC94" s="225"/>
      <c r="CD94" s="225"/>
      <c r="CE94" s="225"/>
      <c r="CF94" s="225"/>
      <c r="CG94" s="225"/>
      <c r="CH94" s="225"/>
      <c r="CI94" s="225"/>
      <c r="CJ94" s="225"/>
      <c r="CK94" s="225"/>
      <c r="CL94" s="225"/>
      <c r="CM94" s="225"/>
      <c r="CN94" s="225"/>
      <c r="CO94" s="225"/>
      <c r="CP94" s="225"/>
      <c r="CQ94" s="225"/>
      <c r="CR94" s="225"/>
      <c r="CS94" s="225"/>
      <c r="CT94" s="225"/>
      <c r="CU94" s="225"/>
      <c r="CV94" s="225"/>
    </row>
    <row r="95" spans="1:100" ht="12" customHeight="1" x14ac:dyDescent="0.25">
      <c r="A95" s="225"/>
      <c r="B95" s="225"/>
      <c r="C95" s="225"/>
      <c r="D95" s="225"/>
      <c r="E95" s="225"/>
      <c r="F95" s="225"/>
      <c r="G95" s="225"/>
      <c r="H95" s="225"/>
      <c r="I95" s="225"/>
      <c r="J95" s="225"/>
      <c r="K95" s="225"/>
      <c r="L95" s="225"/>
      <c r="M95" s="225"/>
      <c r="N95" s="225"/>
      <c r="O95" s="225"/>
      <c r="P95" s="225"/>
      <c r="Q95" s="225"/>
      <c r="R95" s="225"/>
      <c r="S95" s="225"/>
      <c r="T95" s="225"/>
      <c r="U95" s="225"/>
      <c r="V95" s="225"/>
      <c r="W95" s="225"/>
      <c r="X95" s="225"/>
      <c r="Y95" s="225"/>
      <c r="Z95" s="225"/>
      <c r="AA95" s="225"/>
      <c r="AB95" s="225"/>
      <c r="AC95" s="225"/>
      <c r="AD95" s="225"/>
      <c r="AE95" s="225"/>
      <c r="AF95" s="225"/>
      <c r="AG95" s="225"/>
      <c r="AH95" s="225"/>
      <c r="AI95" s="225"/>
      <c r="AJ95" s="225"/>
      <c r="AK95" s="225"/>
      <c r="AL95" s="225"/>
      <c r="AM95" s="257"/>
      <c r="AN95" s="257"/>
      <c r="AO95" s="225"/>
      <c r="AP95" s="225"/>
      <c r="AQ95" s="225"/>
      <c r="AR95" s="225"/>
      <c r="AS95" s="225"/>
      <c r="AT95" s="225"/>
      <c r="AU95" s="225"/>
      <c r="AV95" s="225"/>
      <c r="AW95" s="225"/>
      <c r="AX95" s="225"/>
      <c r="AY95" s="225"/>
      <c r="AZ95" s="225"/>
      <c r="BA95" s="225"/>
      <c r="BB95" s="225"/>
      <c r="BC95" s="225"/>
      <c r="BD95" s="225"/>
      <c r="BE95" s="225"/>
      <c r="BF95" s="225"/>
      <c r="BG95" s="225"/>
      <c r="BH95" s="225"/>
      <c r="BI95" s="225"/>
      <c r="BJ95" s="225"/>
      <c r="BK95" s="225"/>
      <c r="BL95" s="225"/>
      <c r="BM95" s="225"/>
      <c r="BN95" s="225"/>
      <c r="BO95" s="225"/>
      <c r="BP95" s="225"/>
      <c r="BQ95" s="225"/>
      <c r="BR95" s="225"/>
      <c r="BS95" s="225"/>
      <c r="BT95" s="225"/>
      <c r="BU95" s="225"/>
      <c r="BV95" s="225"/>
      <c r="BW95" s="225"/>
      <c r="BX95" s="225"/>
      <c r="BY95" s="225"/>
      <c r="BZ95" s="225"/>
      <c r="CA95" s="225"/>
      <c r="CB95" s="225"/>
      <c r="CC95" s="225"/>
      <c r="CD95" s="225"/>
      <c r="CE95" s="225"/>
      <c r="CF95" s="225"/>
      <c r="CG95" s="225"/>
      <c r="CH95" s="225"/>
      <c r="CI95" s="225"/>
      <c r="CJ95" s="225"/>
      <c r="CK95" s="225"/>
      <c r="CL95" s="225"/>
      <c r="CM95" s="225"/>
      <c r="CN95" s="225"/>
      <c r="CO95" s="225"/>
      <c r="CP95" s="225"/>
      <c r="CQ95" s="225"/>
      <c r="CR95" s="225"/>
      <c r="CS95" s="225"/>
      <c r="CT95" s="225"/>
      <c r="CU95" s="225"/>
      <c r="CV95" s="225"/>
    </row>
    <row r="96" spans="1:100" ht="12" customHeight="1" x14ac:dyDescent="0.25">
      <c r="A96" s="225"/>
      <c r="B96" s="225"/>
      <c r="C96" s="225"/>
      <c r="D96" s="225"/>
      <c r="E96" s="225"/>
      <c r="F96" s="225"/>
      <c r="G96" s="225"/>
      <c r="H96" s="225"/>
      <c r="I96" s="225"/>
      <c r="J96" s="225"/>
      <c r="K96" s="225"/>
      <c r="L96" s="225"/>
      <c r="M96" s="225"/>
      <c r="N96" s="225"/>
      <c r="O96" s="225"/>
      <c r="P96" s="225"/>
      <c r="Q96" s="225"/>
      <c r="R96" s="225"/>
      <c r="S96" s="225"/>
      <c r="T96" s="225"/>
      <c r="U96" s="225"/>
      <c r="V96" s="225"/>
      <c r="W96" s="225"/>
      <c r="X96" s="225"/>
      <c r="Y96" s="225"/>
      <c r="Z96" s="225"/>
      <c r="AA96" s="225"/>
      <c r="AB96" s="225"/>
      <c r="AC96" s="225"/>
      <c r="AD96" s="225"/>
      <c r="AE96" s="225"/>
      <c r="AF96" s="225"/>
      <c r="AG96" s="225"/>
      <c r="AH96" s="225"/>
      <c r="AI96" s="225"/>
      <c r="AJ96" s="225"/>
      <c r="AK96" s="225"/>
      <c r="AL96" s="225"/>
      <c r="AM96" s="257"/>
      <c r="AN96" s="257"/>
      <c r="AO96" s="225"/>
      <c r="AP96" s="225"/>
      <c r="AQ96" s="225"/>
      <c r="AR96" s="225"/>
      <c r="AS96" s="225"/>
      <c r="AT96" s="225"/>
      <c r="AU96" s="225"/>
      <c r="AV96" s="225"/>
      <c r="AW96" s="225"/>
      <c r="AX96" s="225"/>
      <c r="AY96" s="225"/>
      <c r="AZ96" s="225"/>
      <c r="BA96" s="225"/>
      <c r="BB96" s="225"/>
      <c r="BC96" s="225"/>
      <c r="BD96" s="225"/>
      <c r="BE96" s="225"/>
      <c r="BF96" s="225"/>
      <c r="BG96" s="225"/>
      <c r="BH96" s="225"/>
      <c r="BI96" s="225"/>
      <c r="BJ96" s="225"/>
      <c r="BK96" s="225"/>
      <c r="BL96" s="225"/>
      <c r="BM96" s="225"/>
      <c r="BN96" s="225"/>
      <c r="BO96" s="225"/>
      <c r="BP96" s="225"/>
      <c r="BQ96" s="225"/>
      <c r="BR96" s="225"/>
      <c r="BS96" s="225"/>
      <c r="BT96" s="225"/>
      <c r="BU96" s="225"/>
      <c r="BV96" s="225"/>
      <c r="BW96" s="225"/>
      <c r="BX96" s="225"/>
      <c r="BY96" s="225"/>
      <c r="BZ96" s="225"/>
      <c r="CA96" s="225"/>
      <c r="CB96" s="225"/>
      <c r="CC96" s="225"/>
      <c r="CD96" s="225"/>
      <c r="CE96" s="225"/>
      <c r="CF96" s="225"/>
      <c r="CG96" s="225"/>
      <c r="CH96" s="225"/>
      <c r="CI96" s="225"/>
      <c r="CJ96" s="225"/>
      <c r="CK96" s="225"/>
      <c r="CL96" s="225"/>
      <c r="CM96" s="225"/>
      <c r="CN96" s="225"/>
      <c r="CO96" s="225"/>
      <c r="CP96" s="225"/>
      <c r="CQ96" s="225"/>
      <c r="CR96" s="225"/>
      <c r="CS96" s="225"/>
      <c r="CT96" s="225"/>
      <c r="CU96" s="225"/>
      <c r="CV96" s="225"/>
    </row>
    <row r="97" spans="1:100" ht="12" customHeight="1" x14ac:dyDescent="0.25">
      <c r="A97" s="225"/>
      <c r="B97" s="225"/>
      <c r="C97" s="225"/>
      <c r="D97" s="225"/>
      <c r="E97" s="225"/>
      <c r="F97" s="225"/>
      <c r="G97" s="225"/>
      <c r="H97" s="225"/>
      <c r="I97" s="225"/>
      <c r="J97" s="225"/>
      <c r="K97" s="225"/>
      <c r="L97" s="225"/>
      <c r="M97" s="225"/>
      <c r="N97" s="225"/>
      <c r="O97" s="225"/>
      <c r="P97" s="225"/>
      <c r="Q97" s="225"/>
      <c r="R97" s="225"/>
      <c r="S97" s="225"/>
      <c r="T97" s="225"/>
      <c r="U97" s="225"/>
      <c r="V97" s="225"/>
      <c r="W97" s="225"/>
      <c r="X97" s="225"/>
      <c r="Y97" s="225"/>
      <c r="Z97" s="225"/>
      <c r="AA97" s="225"/>
      <c r="AB97" s="225"/>
      <c r="AC97" s="225"/>
      <c r="AD97" s="225"/>
      <c r="AE97" s="225"/>
      <c r="AF97" s="225"/>
      <c r="AG97" s="225"/>
      <c r="AH97" s="225"/>
      <c r="AI97" s="225"/>
      <c r="AJ97" s="225"/>
      <c r="AK97" s="225"/>
      <c r="AL97" s="225"/>
      <c r="AM97" s="257"/>
      <c r="AN97" s="257"/>
      <c r="AO97" s="225"/>
      <c r="AP97" s="225"/>
      <c r="AQ97" s="225"/>
      <c r="AR97" s="225"/>
      <c r="AS97" s="225"/>
      <c r="AT97" s="225"/>
      <c r="AU97" s="225"/>
      <c r="AV97" s="225"/>
      <c r="AW97" s="225"/>
      <c r="AX97" s="225"/>
      <c r="AY97" s="225"/>
      <c r="AZ97" s="225"/>
      <c r="BA97" s="225"/>
      <c r="BB97" s="225"/>
      <c r="BC97" s="225"/>
      <c r="BD97" s="225"/>
      <c r="BE97" s="225"/>
      <c r="BF97" s="225"/>
      <c r="BG97" s="225"/>
      <c r="BH97" s="225"/>
      <c r="BI97" s="225"/>
      <c r="BJ97" s="225"/>
      <c r="BK97" s="225"/>
      <c r="BL97" s="225"/>
      <c r="BM97" s="225"/>
      <c r="BN97" s="225"/>
      <c r="BO97" s="225"/>
      <c r="BP97" s="225"/>
      <c r="BQ97" s="225"/>
      <c r="BR97" s="225"/>
      <c r="BS97" s="225"/>
      <c r="BT97" s="225"/>
      <c r="BU97" s="225"/>
      <c r="BV97" s="225"/>
      <c r="BW97" s="225"/>
      <c r="BX97" s="225"/>
      <c r="BY97" s="225"/>
      <c r="BZ97" s="225"/>
      <c r="CA97" s="225"/>
      <c r="CB97" s="225"/>
      <c r="CC97" s="225"/>
      <c r="CD97" s="225"/>
      <c r="CE97" s="225"/>
      <c r="CF97" s="225"/>
      <c r="CG97" s="225"/>
      <c r="CH97" s="225"/>
      <c r="CI97" s="225"/>
      <c r="CJ97" s="225"/>
      <c r="CK97" s="225"/>
      <c r="CL97" s="225"/>
      <c r="CM97" s="225"/>
      <c r="CN97" s="225"/>
      <c r="CO97" s="225"/>
      <c r="CP97" s="225"/>
      <c r="CQ97" s="225"/>
      <c r="CR97" s="225"/>
      <c r="CS97" s="225"/>
      <c r="CT97" s="225"/>
      <c r="CU97" s="225"/>
      <c r="CV97" s="225"/>
    </row>
    <row r="98" spans="1:100" ht="12" customHeight="1" x14ac:dyDescent="0.25">
      <c r="A98" s="225"/>
      <c r="B98" s="225"/>
      <c r="C98" s="225"/>
      <c r="D98" s="225"/>
      <c r="E98" s="225"/>
      <c r="F98" s="225"/>
      <c r="G98" s="225"/>
      <c r="H98" s="225"/>
      <c r="I98" s="225"/>
      <c r="J98" s="225"/>
      <c r="K98" s="225"/>
      <c r="L98" s="225"/>
      <c r="M98" s="225"/>
      <c r="N98" s="225"/>
      <c r="O98" s="225"/>
      <c r="P98" s="225"/>
      <c r="Q98" s="225"/>
      <c r="R98" s="225"/>
      <c r="S98" s="225"/>
      <c r="T98" s="225"/>
      <c r="U98" s="225"/>
      <c r="V98" s="225"/>
      <c r="W98" s="225"/>
      <c r="X98" s="225"/>
      <c r="Y98" s="225"/>
      <c r="Z98" s="225"/>
      <c r="AA98" s="225"/>
      <c r="AB98" s="225"/>
      <c r="AC98" s="225"/>
      <c r="AD98" s="225"/>
      <c r="AE98" s="225"/>
      <c r="AF98" s="225"/>
      <c r="AG98" s="225"/>
      <c r="AH98" s="225"/>
      <c r="AI98" s="225"/>
      <c r="AJ98" s="225"/>
      <c r="AK98" s="225"/>
      <c r="AL98" s="225"/>
      <c r="AM98" s="257"/>
      <c r="AN98" s="257"/>
      <c r="AO98" s="225"/>
      <c r="AP98" s="225"/>
      <c r="AQ98" s="225"/>
      <c r="AR98" s="225"/>
      <c r="AS98" s="225"/>
      <c r="AT98" s="225"/>
      <c r="AU98" s="225"/>
      <c r="AV98" s="225"/>
      <c r="AW98" s="225"/>
      <c r="AX98" s="225"/>
      <c r="AY98" s="225"/>
      <c r="AZ98" s="225"/>
      <c r="BA98" s="225"/>
      <c r="BB98" s="225"/>
      <c r="BC98" s="225"/>
      <c r="BD98" s="225"/>
      <c r="BE98" s="225"/>
      <c r="BF98" s="225"/>
      <c r="BG98" s="225"/>
      <c r="BH98" s="225"/>
      <c r="BI98" s="225"/>
      <c r="BJ98" s="225"/>
      <c r="BK98" s="225"/>
      <c r="BL98" s="225"/>
      <c r="BM98" s="225"/>
      <c r="BN98" s="225"/>
      <c r="BO98" s="225"/>
      <c r="BP98" s="225"/>
      <c r="BQ98" s="225"/>
      <c r="BR98" s="225"/>
      <c r="BS98" s="225"/>
      <c r="BT98" s="225"/>
      <c r="BU98" s="225"/>
      <c r="BV98" s="225"/>
      <c r="BW98" s="225"/>
      <c r="BX98" s="225"/>
      <c r="BY98" s="225"/>
      <c r="BZ98" s="225"/>
      <c r="CA98" s="225"/>
      <c r="CB98" s="225"/>
      <c r="CC98" s="225"/>
      <c r="CD98" s="225"/>
      <c r="CE98" s="225"/>
      <c r="CF98" s="225"/>
      <c r="CG98" s="225"/>
      <c r="CH98" s="225"/>
      <c r="CI98" s="225"/>
      <c r="CJ98" s="225"/>
      <c r="CK98" s="225"/>
      <c r="CL98" s="225"/>
      <c r="CM98" s="225"/>
      <c r="CN98" s="225"/>
      <c r="CO98" s="225"/>
      <c r="CP98" s="225"/>
      <c r="CQ98" s="225"/>
      <c r="CR98" s="225"/>
      <c r="CS98" s="225"/>
      <c r="CT98" s="225"/>
      <c r="CU98" s="225"/>
      <c r="CV98" s="225"/>
    </row>
    <row r="99" spans="1:100" ht="12" customHeight="1" x14ac:dyDescent="0.25">
      <c r="A99" s="225"/>
      <c r="B99" s="225"/>
      <c r="C99" s="225"/>
      <c r="D99" s="225"/>
      <c r="E99" s="225"/>
      <c r="F99" s="225"/>
      <c r="G99" s="225"/>
      <c r="H99" s="225"/>
      <c r="I99" s="225"/>
      <c r="J99" s="225"/>
      <c r="K99" s="225"/>
      <c r="L99" s="225"/>
      <c r="M99" s="225"/>
      <c r="N99" s="225"/>
      <c r="O99" s="225"/>
      <c r="P99" s="225"/>
      <c r="Q99" s="225"/>
      <c r="R99" s="225"/>
      <c r="S99" s="225"/>
      <c r="T99" s="225"/>
      <c r="U99" s="225"/>
      <c r="V99" s="225"/>
      <c r="W99" s="225"/>
      <c r="X99" s="225"/>
      <c r="Y99" s="225"/>
      <c r="Z99" s="225"/>
      <c r="AA99" s="225"/>
      <c r="AB99" s="225"/>
      <c r="AC99" s="225"/>
      <c r="AD99" s="225"/>
      <c r="AE99" s="225"/>
      <c r="AF99" s="225"/>
      <c r="AG99" s="225"/>
      <c r="AH99" s="225"/>
      <c r="AI99" s="225"/>
      <c r="AJ99" s="225"/>
      <c r="AK99" s="225"/>
      <c r="AL99" s="225"/>
      <c r="AM99" s="257"/>
      <c r="AN99" s="257"/>
      <c r="AO99" s="225"/>
      <c r="AP99" s="225"/>
      <c r="AQ99" s="225"/>
      <c r="AR99" s="225"/>
      <c r="AS99" s="225"/>
      <c r="AT99" s="225"/>
      <c r="AU99" s="225"/>
      <c r="AV99" s="225"/>
      <c r="AW99" s="225"/>
      <c r="AX99" s="225"/>
      <c r="AY99" s="225"/>
      <c r="AZ99" s="225"/>
      <c r="BA99" s="225"/>
      <c r="BB99" s="225"/>
      <c r="BC99" s="225"/>
      <c r="BD99" s="225"/>
      <c r="BE99" s="225"/>
      <c r="BF99" s="225"/>
      <c r="BG99" s="225"/>
      <c r="BH99" s="225"/>
      <c r="BI99" s="225"/>
      <c r="BJ99" s="225"/>
      <c r="BK99" s="225"/>
      <c r="BL99" s="225"/>
      <c r="BM99" s="225"/>
      <c r="BN99" s="225"/>
      <c r="BO99" s="225"/>
      <c r="BP99" s="225"/>
      <c r="BQ99" s="225"/>
      <c r="BR99" s="225"/>
      <c r="BS99" s="225"/>
      <c r="BT99" s="225"/>
      <c r="BU99" s="225"/>
      <c r="BV99" s="225"/>
      <c r="BW99" s="225"/>
      <c r="BX99" s="225"/>
      <c r="BY99" s="225"/>
      <c r="BZ99" s="225"/>
      <c r="CA99" s="225"/>
      <c r="CB99" s="225"/>
      <c r="CC99" s="225"/>
      <c r="CD99" s="225"/>
      <c r="CE99" s="225"/>
      <c r="CF99" s="225"/>
      <c r="CG99" s="225"/>
      <c r="CH99" s="225"/>
      <c r="CI99" s="225"/>
      <c r="CJ99" s="225"/>
      <c r="CK99" s="225"/>
      <c r="CL99" s="225"/>
      <c r="CM99" s="225"/>
      <c r="CN99" s="225"/>
      <c r="CO99" s="225"/>
      <c r="CP99" s="225"/>
      <c r="CQ99" s="225"/>
      <c r="CR99" s="225"/>
      <c r="CS99" s="225"/>
      <c r="CT99" s="225"/>
      <c r="CU99" s="225"/>
      <c r="CV99" s="225"/>
    </row>
    <row r="100" spans="1:100" ht="12" customHeight="1" x14ac:dyDescent="0.25">
      <c r="A100" s="225"/>
      <c r="B100" s="225"/>
      <c r="C100" s="225"/>
      <c r="D100" s="225"/>
      <c r="E100" s="225"/>
      <c r="F100" s="225"/>
      <c r="G100" s="225"/>
      <c r="H100" s="225"/>
      <c r="I100" s="225"/>
      <c r="J100" s="225"/>
      <c r="K100" s="225"/>
      <c r="L100" s="225"/>
      <c r="M100" s="225"/>
      <c r="N100" s="225"/>
      <c r="O100" s="225"/>
      <c r="P100" s="225"/>
      <c r="Q100" s="225"/>
      <c r="R100" s="225"/>
      <c r="S100" s="225"/>
      <c r="T100" s="225"/>
      <c r="U100" s="225"/>
      <c r="V100" s="225"/>
      <c r="W100" s="225"/>
      <c r="X100" s="225"/>
      <c r="Y100" s="225"/>
      <c r="Z100" s="225"/>
      <c r="AA100" s="225"/>
      <c r="AB100" s="225"/>
      <c r="AC100" s="225"/>
      <c r="AD100" s="225"/>
      <c r="AE100" s="225"/>
      <c r="AF100" s="225"/>
      <c r="AG100" s="225"/>
      <c r="AH100" s="225"/>
      <c r="AI100" s="225"/>
      <c r="AJ100" s="225"/>
      <c r="AK100" s="225"/>
      <c r="AL100" s="225"/>
      <c r="AM100" s="257"/>
      <c r="AN100" s="257"/>
      <c r="AO100" s="225"/>
      <c r="AP100" s="225"/>
      <c r="AQ100" s="225"/>
      <c r="AR100" s="225"/>
      <c r="AS100" s="225"/>
      <c r="AT100" s="225"/>
      <c r="AU100" s="225"/>
      <c r="AV100" s="225"/>
      <c r="AW100" s="225"/>
      <c r="AX100" s="225"/>
      <c r="AY100" s="225"/>
      <c r="AZ100" s="225"/>
      <c r="BA100" s="225"/>
      <c r="BB100" s="225"/>
      <c r="BC100" s="225"/>
      <c r="BD100" s="225"/>
      <c r="BE100" s="225"/>
      <c r="BF100" s="225"/>
      <c r="BG100" s="225"/>
      <c r="BH100" s="225"/>
      <c r="BI100" s="225"/>
      <c r="BJ100" s="225"/>
      <c r="BK100" s="225"/>
      <c r="BL100" s="225"/>
      <c r="BM100" s="225"/>
      <c r="BN100" s="225"/>
      <c r="BO100" s="225"/>
      <c r="BP100" s="225"/>
      <c r="BQ100" s="225"/>
      <c r="BR100" s="225"/>
      <c r="BS100" s="225"/>
      <c r="BT100" s="225"/>
      <c r="BU100" s="225"/>
      <c r="BV100" s="225"/>
      <c r="BW100" s="225"/>
      <c r="BX100" s="225"/>
      <c r="BY100" s="225"/>
      <c r="BZ100" s="225"/>
      <c r="CA100" s="225"/>
      <c r="CB100" s="225"/>
      <c r="CC100" s="225"/>
      <c r="CD100" s="225"/>
      <c r="CE100" s="225"/>
      <c r="CF100" s="225"/>
      <c r="CG100" s="225"/>
      <c r="CH100" s="225"/>
      <c r="CI100" s="225"/>
      <c r="CJ100" s="225"/>
      <c r="CK100" s="225"/>
      <c r="CL100" s="225"/>
      <c r="CM100" s="225"/>
      <c r="CN100" s="225"/>
      <c r="CO100" s="225"/>
      <c r="CP100" s="225"/>
      <c r="CQ100" s="225"/>
      <c r="CR100" s="225"/>
      <c r="CS100" s="225"/>
      <c r="CT100" s="225"/>
      <c r="CU100" s="225"/>
      <c r="CV100" s="225"/>
    </row>
    <row r="101" spans="1:100" ht="12" customHeight="1" x14ac:dyDescent="0.25">
      <c r="A101" s="225"/>
      <c r="B101" s="225"/>
      <c r="C101" s="225"/>
      <c r="D101" s="225"/>
      <c r="E101" s="225"/>
      <c r="F101" s="225"/>
      <c r="G101" s="225"/>
      <c r="H101" s="225"/>
      <c r="I101" s="225"/>
      <c r="J101" s="225"/>
      <c r="K101" s="225"/>
      <c r="L101" s="225"/>
      <c r="M101" s="225"/>
      <c r="N101" s="225"/>
      <c r="O101" s="225"/>
      <c r="P101" s="225"/>
      <c r="Q101" s="225"/>
      <c r="R101" s="225"/>
      <c r="S101" s="225"/>
      <c r="T101" s="225"/>
      <c r="U101" s="225"/>
      <c r="V101" s="225"/>
      <c r="W101" s="225"/>
      <c r="X101" s="225"/>
      <c r="Y101" s="225"/>
      <c r="Z101" s="225"/>
      <c r="AA101" s="225"/>
      <c r="AB101" s="225"/>
      <c r="AC101" s="225"/>
      <c r="AD101" s="225"/>
      <c r="AE101" s="225"/>
      <c r="AF101" s="225"/>
      <c r="AG101" s="225"/>
      <c r="AH101" s="225"/>
      <c r="AI101" s="225"/>
      <c r="AJ101" s="225"/>
      <c r="AK101" s="225"/>
      <c r="AL101" s="225"/>
      <c r="AM101" s="257"/>
      <c r="AN101" s="257"/>
      <c r="AO101" s="225"/>
      <c r="AP101" s="225"/>
      <c r="AQ101" s="225"/>
      <c r="AR101" s="225"/>
      <c r="AS101" s="225"/>
      <c r="AT101" s="225"/>
      <c r="AU101" s="225"/>
      <c r="AV101" s="225"/>
      <c r="AW101" s="225"/>
      <c r="AX101" s="225"/>
      <c r="AY101" s="225"/>
      <c r="AZ101" s="225"/>
      <c r="BA101" s="225"/>
      <c r="BB101" s="225"/>
      <c r="BC101" s="225"/>
      <c r="BD101" s="225"/>
      <c r="BE101" s="225"/>
      <c r="BF101" s="225"/>
      <c r="BG101" s="225"/>
      <c r="BH101" s="225"/>
      <c r="BI101" s="225"/>
      <c r="BJ101" s="225"/>
      <c r="BK101" s="225"/>
      <c r="BL101" s="225"/>
      <c r="BM101" s="225"/>
      <c r="BN101" s="225"/>
      <c r="BO101" s="225"/>
      <c r="BP101" s="225"/>
      <c r="BQ101" s="225"/>
      <c r="BR101" s="225"/>
      <c r="BS101" s="225"/>
      <c r="BT101" s="225"/>
      <c r="BU101" s="225"/>
      <c r="BV101" s="225"/>
      <c r="BW101" s="225"/>
      <c r="BX101" s="225"/>
      <c r="BY101" s="225"/>
      <c r="BZ101" s="225"/>
      <c r="CA101" s="225"/>
      <c r="CB101" s="225"/>
      <c r="CC101" s="225"/>
      <c r="CD101" s="225"/>
      <c r="CE101" s="225"/>
      <c r="CF101" s="225"/>
      <c r="CG101" s="225"/>
      <c r="CH101" s="225"/>
      <c r="CI101" s="225"/>
      <c r="CJ101" s="225"/>
      <c r="CK101" s="225"/>
      <c r="CL101" s="225"/>
      <c r="CM101" s="225"/>
      <c r="CN101" s="225"/>
      <c r="CO101" s="225"/>
      <c r="CP101" s="225"/>
      <c r="CQ101" s="225"/>
      <c r="CR101" s="225"/>
      <c r="CS101" s="225"/>
      <c r="CT101" s="225"/>
      <c r="CU101" s="225"/>
      <c r="CV101" s="225"/>
    </row>
    <row r="102" spans="1:100" ht="12" customHeight="1" x14ac:dyDescent="0.25">
      <c r="A102" s="225"/>
      <c r="B102" s="225"/>
      <c r="C102" s="225"/>
      <c r="D102" s="225"/>
      <c r="E102" s="225"/>
      <c r="F102" s="225"/>
      <c r="G102" s="225"/>
      <c r="H102" s="225"/>
      <c r="I102" s="225"/>
      <c r="J102" s="225"/>
      <c r="K102" s="225"/>
      <c r="L102" s="225"/>
      <c r="M102" s="225"/>
      <c r="N102" s="225"/>
      <c r="O102" s="225"/>
      <c r="P102" s="225"/>
      <c r="Q102" s="225"/>
      <c r="R102" s="225"/>
      <c r="S102" s="225"/>
      <c r="T102" s="225"/>
      <c r="U102" s="225"/>
      <c r="V102" s="225"/>
      <c r="W102" s="225"/>
      <c r="X102" s="225"/>
      <c r="Y102" s="225"/>
      <c r="Z102" s="225"/>
      <c r="AA102" s="225"/>
      <c r="AB102" s="225"/>
      <c r="AC102" s="225"/>
      <c r="AD102" s="225"/>
      <c r="AE102" s="225"/>
      <c r="AF102" s="225"/>
      <c r="AG102" s="225"/>
      <c r="AH102" s="225"/>
      <c r="AI102" s="225"/>
      <c r="AJ102" s="225"/>
      <c r="AK102" s="225"/>
      <c r="AL102" s="225"/>
      <c r="AM102" s="257"/>
      <c r="AN102" s="257"/>
      <c r="AO102" s="225"/>
      <c r="AP102" s="225"/>
      <c r="AQ102" s="225"/>
      <c r="AR102" s="225"/>
      <c r="AS102" s="225"/>
      <c r="AT102" s="225"/>
      <c r="AU102" s="225"/>
      <c r="AV102" s="225"/>
      <c r="AW102" s="225"/>
      <c r="AX102" s="225"/>
      <c r="AY102" s="225"/>
      <c r="AZ102" s="225"/>
      <c r="BA102" s="225"/>
      <c r="BB102" s="225"/>
      <c r="BC102" s="225"/>
      <c r="BD102" s="225"/>
      <c r="BE102" s="225"/>
      <c r="BF102" s="225"/>
      <c r="BG102" s="225"/>
      <c r="BH102" s="225"/>
      <c r="BI102" s="225"/>
      <c r="BJ102" s="225"/>
      <c r="BK102" s="225"/>
      <c r="BL102" s="225"/>
      <c r="BM102" s="225"/>
      <c r="BN102" s="225"/>
      <c r="BO102" s="225"/>
      <c r="BP102" s="225"/>
      <c r="BQ102" s="225"/>
      <c r="BR102" s="225"/>
      <c r="BS102" s="225"/>
      <c r="BT102" s="225"/>
      <c r="BU102" s="225"/>
      <c r="BV102" s="225"/>
      <c r="BW102" s="225"/>
      <c r="BX102" s="225"/>
      <c r="BY102" s="225"/>
      <c r="BZ102" s="225"/>
      <c r="CA102" s="225"/>
      <c r="CB102" s="225"/>
      <c r="CC102" s="225"/>
      <c r="CD102" s="225"/>
      <c r="CE102" s="225"/>
      <c r="CF102" s="225"/>
      <c r="CG102" s="225"/>
      <c r="CH102" s="225"/>
      <c r="CI102" s="225"/>
      <c r="CJ102" s="225"/>
      <c r="CK102" s="225"/>
      <c r="CL102" s="225"/>
      <c r="CM102" s="225"/>
      <c r="CN102" s="225"/>
      <c r="CO102" s="225"/>
      <c r="CP102" s="225"/>
      <c r="CQ102" s="225"/>
      <c r="CR102" s="225"/>
      <c r="CS102" s="225"/>
      <c r="CT102" s="225"/>
      <c r="CU102" s="225"/>
      <c r="CV102" s="225"/>
    </row>
    <row r="103" spans="1:100" ht="12" customHeight="1" x14ac:dyDescent="0.25">
      <c r="A103" s="225"/>
      <c r="B103" s="225"/>
      <c r="C103" s="225"/>
      <c r="D103" s="225"/>
      <c r="E103" s="225"/>
      <c r="F103" s="225"/>
      <c r="G103" s="225"/>
      <c r="H103" s="225"/>
      <c r="I103" s="225"/>
      <c r="J103" s="225"/>
      <c r="K103" s="225"/>
      <c r="L103" s="225"/>
      <c r="M103" s="225"/>
      <c r="N103" s="225"/>
      <c r="O103" s="225"/>
      <c r="P103" s="225"/>
      <c r="Q103" s="225"/>
      <c r="R103" s="225"/>
      <c r="S103" s="225"/>
      <c r="T103" s="225"/>
      <c r="U103" s="225"/>
      <c r="V103" s="225"/>
      <c r="W103" s="225"/>
      <c r="X103" s="225"/>
      <c r="Y103" s="225"/>
      <c r="Z103" s="225"/>
      <c r="AA103" s="225"/>
      <c r="AB103" s="225"/>
      <c r="AC103" s="225"/>
      <c r="AD103" s="225"/>
      <c r="AE103" s="225"/>
      <c r="AF103" s="225"/>
      <c r="AG103" s="225"/>
      <c r="AH103" s="225"/>
      <c r="AI103" s="225"/>
      <c r="AJ103" s="225"/>
      <c r="AK103" s="225"/>
      <c r="AL103" s="225"/>
      <c r="AM103" s="257"/>
      <c r="AN103" s="257"/>
      <c r="AO103" s="225"/>
      <c r="AP103" s="225"/>
      <c r="AQ103" s="225"/>
      <c r="AR103" s="225"/>
      <c r="AS103" s="225"/>
      <c r="AT103" s="225"/>
      <c r="AU103" s="225"/>
      <c r="AV103" s="225"/>
      <c r="AW103" s="225"/>
      <c r="AX103" s="225"/>
      <c r="AY103" s="225"/>
      <c r="AZ103" s="225"/>
      <c r="BA103" s="225"/>
      <c r="BB103" s="225"/>
      <c r="BC103" s="225"/>
      <c r="BD103" s="225"/>
      <c r="BE103" s="225"/>
      <c r="BF103" s="225"/>
      <c r="BG103" s="225"/>
      <c r="BH103" s="225"/>
      <c r="BI103" s="225"/>
      <c r="BJ103" s="225"/>
      <c r="BK103" s="225"/>
      <c r="BL103" s="225"/>
      <c r="BM103" s="225"/>
      <c r="BN103" s="225"/>
      <c r="BO103" s="225"/>
      <c r="BP103" s="225"/>
      <c r="BQ103" s="225"/>
      <c r="BR103" s="225"/>
      <c r="BS103" s="225"/>
      <c r="BT103" s="225"/>
      <c r="BU103" s="225"/>
      <c r="BV103" s="225"/>
      <c r="BW103" s="225"/>
      <c r="BX103" s="225"/>
      <c r="BY103" s="225"/>
      <c r="BZ103" s="225"/>
      <c r="CA103" s="225"/>
      <c r="CB103" s="225"/>
      <c r="CC103" s="225"/>
      <c r="CD103" s="225"/>
      <c r="CE103" s="225"/>
      <c r="CF103" s="225"/>
      <c r="CG103" s="225"/>
      <c r="CH103" s="225"/>
      <c r="CI103" s="225"/>
      <c r="CJ103" s="225"/>
      <c r="CK103" s="225"/>
      <c r="CL103" s="225"/>
      <c r="CM103" s="225"/>
      <c r="CN103" s="225"/>
      <c r="CO103" s="225"/>
      <c r="CP103" s="225"/>
      <c r="CQ103" s="225"/>
      <c r="CR103" s="225"/>
      <c r="CS103" s="225"/>
      <c r="CT103" s="225"/>
      <c r="CU103" s="225"/>
      <c r="CV103" s="225"/>
    </row>
    <row r="104" spans="1:100" ht="12" customHeight="1" x14ac:dyDescent="0.25">
      <c r="A104" s="225"/>
      <c r="B104" s="225"/>
      <c r="C104" s="225"/>
      <c r="D104" s="225"/>
      <c r="E104" s="225"/>
      <c r="F104" s="225"/>
      <c r="G104" s="225"/>
      <c r="H104" s="225"/>
      <c r="I104" s="225"/>
      <c r="J104" s="225"/>
      <c r="K104" s="225"/>
      <c r="L104" s="225"/>
      <c r="M104" s="225"/>
      <c r="N104" s="225"/>
      <c r="O104" s="225"/>
      <c r="P104" s="225"/>
      <c r="Q104" s="225"/>
      <c r="R104" s="225"/>
      <c r="S104" s="225"/>
      <c r="T104" s="225"/>
      <c r="U104" s="225"/>
      <c r="V104" s="225"/>
      <c r="W104" s="225"/>
      <c r="X104" s="225"/>
      <c r="Y104" s="225"/>
      <c r="Z104" s="225"/>
      <c r="AA104" s="225"/>
      <c r="AB104" s="225"/>
      <c r="AC104" s="225"/>
      <c r="AD104" s="225"/>
      <c r="AE104" s="225"/>
      <c r="AF104" s="225"/>
      <c r="AG104" s="225"/>
      <c r="AH104" s="225"/>
      <c r="AI104" s="225"/>
      <c r="AJ104" s="225"/>
      <c r="AK104" s="225"/>
      <c r="AL104" s="225"/>
      <c r="AM104" s="257"/>
      <c r="AN104" s="257"/>
      <c r="AO104" s="225"/>
      <c r="AP104" s="225"/>
      <c r="AQ104" s="225"/>
      <c r="AR104" s="225"/>
      <c r="AS104" s="225"/>
      <c r="AT104" s="225"/>
      <c r="AU104" s="225"/>
      <c r="AV104" s="225"/>
      <c r="AW104" s="225"/>
      <c r="AX104" s="225"/>
      <c r="AY104" s="225"/>
      <c r="AZ104" s="225"/>
      <c r="BA104" s="225"/>
      <c r="BB104" s="225"/>
      <c r="BC104" s="225"/>
      <c r="BD104" s="225"/>
      <c r="BE104" s="225"/>
      <c r="BF104" s="225"/>
      <c r="BG104" s="225"/>
      <c r="BH104" s="225"/>
      <c r="BI104" s="225"/>
      <c r="BJ104" s="225"/>
      <c r="BK104" s="225"/>
      <c r="BL104" s="225"/>
      <c r="BM104" s="225"/>
      <c r="BN104" s="225"/>
      <c r="BO104" s="225"/>
      <c r="BP104" s="225"/>
      <c r="BQ104" s="225"/>
      <c r="BR104" s="225"/>
      <c r="BS104" s="225"/>
      <c r="BT104" s="225"/>
      <c r="BU104" s="225"/>
      <c r="BV104" s="225"/>
      <c r="BW104" s="225"/>
      <c r="BX104" s="225"/>
      <c r="BY104" s="225"/>
      <c r="BZ104" s="225"/>
      <c r="CA104" s="225"/>
      <c r="CB104" s="225"/>
      <c r="CC104" s="225"/>
      <c r="CD104" s="225"/>
      <c r="CE104" s="225"/>
      <c r="CF104" s="225"/>
      <c r="CG104" s="225"/>
      <c r="CH104" s="225"/>
      <c r="CI104" s="225"/>
      <c r="CJ104" s="225"/>
      <c r="CK104" s="225"/>
      <c r="CL104" s="225"/>
      <c r="CM104" s="225"/>
      <c r="CN104" s="225"/>
      <c r="CO104" s="225"/>
      <c r="CP104" s="225"/>
      <c r="CQ104" s="225"/>
      <c r="CR104" s="225"/>
      <c r="CS104" s="225"/>
      <c r="CT104" s="225"/>
      <c r="CU104" s="225"/>
      <c r="CV104" s="225"/>
    </row>
    <row r="105" spans="1:100" ht="12" customHeight="1" x14ac:dyDescent="0.25">
      <c r="A105" s="225"/>
      <c r="B105" s="225"/>
      <c r="C105" s="225"/>
      <c r="D105" s="225"/>
      <c r="E105" s="225"/>
      <c r="F105" s="225"/>
      <c r="G105" s="225"/>
      <c r="H105" s="225"/>
      <c r="I105" s="225"/>
      <c r="J105" s="225"/>
      <c r="K105" s="225"/>
      <c r="L105" s="225"/>
      <c r="M105" s="225"/>
      <c r="N105" s="225"/>
      <c r="O105" s="225"/>
      <c r="P105" s="225"/>
      <c r="Q105" s="225"/>
      <c r="R105" s="225"/>
      <c r="S105" s="225"/>
      <c r="T105" s="225"/>
      <c r="U105" s="225"/>
      <c r="V105" s="225"/>
      <c r="W105" s="225"/>
      <c r="X105" s="225"/>
      <c r="Y105" s="225"/>
      <c r="Z105" s="225"/>
      <c r="AA105" s="225"/>
      <c r="AB105" s="225"/>
      <c r="AC105" s="225"/>
      <c r="AD105" s="225"/>
      <c r="AE105" s="225"/>
      <c r="AF105" s="225"/>
      <c r="AG105" s="225"/>
      <c r="AH105" s="225"/>
      <c r="AI105" s="225"/>
      <c r="AJ105" s="225"/>
      <c r="AK105" s="225"/>
      <c r="AL105" s="225"/>
      <c r="AM105" s="257"/>
      <c r="AN105" s="257"/>
      <c r="AO105" s="225"/>
      <c r="AP105" s="225"/>
      <c r="AQ105" s="225"/>
      <c r="AR105" s="225"/>
      <c r="AS105" s="225"/>
      <c r="AT105" s="225"/>
      <c r="AU105" s="225"/>
      <c r="AV105" s="225"/>
      <c r="AW105" s="225"/>
      <c r="AX105" s="225"/>
      <c r="AY105" s="225"/>
      <c r="AZ105" s="225"/>
      <c r="BA105" s="225"/>
      <c r="BB105" s="225"/>
      <c r="BC105" s="225"/>
      <c r="BD105" s="225"/>
      <c r="BE105" s="225"/>
      <c r="BF105" s="225"/>
      <c r="BG105" s="225"/>
      <c r="BH105" s="225"/>
      <c r="BI105" s="225"/>
      <c r="BJ105" s="225"/>
      <c r="BK105" s="225"/>
      <c r="BL105" s="225"/>
      <c r="BM105" s="225"/>
      <c r="BN105" s="225"/>
      <c r="BO105" s="225"/>
      <c r="BP105" s="225"/>
      <c r="BQ105" s="225"/>
      <c r="BR105" s="225"/>
      <c r="BS105" s="225"/>
      <c r="BT105" s="225"/>
      <c r="BU105" s="225"/>
      <c r="BV105" s="225"/>
      <c r="BW105" s="225"/>
      <c r="BX105" s="225"/>
      <c r="BY105" s="225"/>
      <c r="BZ105" s="225"/>
      <c r="CA105" s="225"/>
      <c r="CB105" s="225"/>
      <c r="CC105" s="225"/>
      <c r="CD105" s="225"/>
      <c r="CE105" s="225"/>
      <c r="CF105" s="225"/>
      <c r="CG105" s="225"/>
      <c r="CH105" s="225"/>
      <c r="CI105" s="225"/>
      <c r="CJ105" s="225"/>
      <c r="CK105" s="225"/>
      <c r="CL105" s="225"/>
      <c r="CM105" s="225"/>
      <c r="CN105" s="225"/>
      <c r="CO105" s="225"/>
      <c r="CP105" s="225"/>
      <c r="CQ105" s="225"/>
      <c r="CR105" s="225"/>
      <c r="CS105" s="225"/>
      <c r="CT105" s="225"/>
      <c r="CU105" s="225"/>
      <c r="CV105" s="225"/>
    </row>
    <row r="106" spans="1:100" ht="12" customHeight="1" x14ac:dyDescent="0.25">
      <c r="A106" s="225"/>
      <c r="B106" s="225"/>
      <c r="C106" s="225"/>
      <c r="D106" s="225"/>
      <c r="E106" s="225"/>
      <c r="F106" s="225"/>
      <c r="G106" s="225"/>
      <c r="H106" s="225"/>
      <c r="I106" s="225"/>
      <c r="J106" s="225"/>
      <c r="K106" s="225"/>
      <c r="L106" s="225"/>
      <c r="M106" s="225"/>
      <c r="N106" s="225"/>
      <c r="O106" s="225"/>
      <c r="P106" s="225"/>
      <c r="Q106" s="225"/>
      <c r="R106" s="225"/>
      <c r="S106" s="225"/>
      <c r="T106" s="225"/>
      <c r="U106" s="225"/>
      <c r="V106" s="225"/>
      <c r="W106" s="225"/>
      <c r="X106" s="225"/>
      <c r="Y106" s="225"/>
      <c r="Z106" s="225"/>
      <c r="AA106" s="225"/>
      <c r="AB106" s="225"/>
      <c r="AC106" s="225"/>
      <c r="AD106" s="225"/>
      <c r="AE106" s="225"/>
      <c r="AF106" s="225"/>
      <c r="AG106" s="225"/>
      <c r="AH106" s="225"/>
      <c r="AI106" s="225"/>
      <c r="AJ106" s="225"/>
      <c r="AK106" s="225"/>
      <c r="AL106" s="225"/>
      <c r="AM106" s="257"/>
      <c r="AN106" s="257"/>
      <c r="AO106" s="225"/>
      <c r="AP106" s="225"/>
      <c r="AQ106" s="225"/>
      <c r="AR106" s="225"/>
      <c r="AS106" s="225"/>
      <c r="AT106" s="225"/>
      <c r="AU106" s="225"/>
      <c r="AV106" s="225"/>
      <c r="AW106" s="225"/>
      <c r="AX106" s="225"/>
      <c r="AY106" s="225"/>
      <c r="AZ106" s="225"/>
      <c r="BA106" s="225"/>
      <c r="BB106" s="225"/>
      <c r="BC106" s="225"/>
      <c r="BD106" s="225"/>
      <c r="BE106" s="225"/>
      <c r="BF106" s="225"/>
      <c r="BG106" s="225"/>
      <c r="BH106" s="225"/>
      <c r="BI106" s="225"/>
      <c r="BJ106" s="225"/>
      <c r="BK106" s="225"/>
      <c r="BL106" s="225"/>
      <c r="BM106" s="225"/>
      <c r="BN106" s="225"/>
      <c r="BO106" s="225"/>
      <c r="BP106" s="225"/>
      <c r="BQ106" s="225"/>
      <c r="BR106" s="225"/>
      <c r="BS106" s="225"/>
      <c r="BT106" s="225"/>
      <c r="BU106" s="225"/>
      <c r="BV106" s="225"/>
      <c r="BW106" s="225"/>
      <c r="BX106" s="225"/>
      <c r="BY106" s="225"/>
      <c r="BZ106" s="225"/>
      <c r="CA106" s="225"/>
      <c r="CB106" s="225"/>
      <c r="CC106" s="225"/>
      <c r="CD106" s="225"/>
      <c r="CE106" s="225"/>
      <c r="CF106" s="225"/>
      <c r="CG106" s="225"/>
      <c r="CH106" s="225"/>
      <c r="CI106" s="225"/>
      <c r="CJ106" s="225"/>
      <c r="CK106" s="225"/>
      <c r="CL106" s="225"/>
      <c r="CM106" s="225"/>
      <c r="CN106" s="225"/>
      <c r="CO106" s="225"/>
      <c r="CP106" s="225"/>
      <c r="CQ106" s="225"/>
      <c r="CR106" s="225"/>
      <c r="CS106" s="225"/>
      <c r="CT106" s="225"/>
      <c r="CU106" s="225"/>
      <c r="CV106" s="225"/>
    </row>
    <row r="107" spans="1:100" ht="12" customHeight="1" x14ac:dyDescent="0.25">
      <c r="A107" s="225"/>
      <c r="B107" s="225"/>
      <c r="C107" s="225"/>
      <c r="D107" s="225"/>
      <c r="E107" s="225"/>
      <c r="F107" s="225"/>
      <c r="G107" s="225"/>
      <c r="H107" s="225"/>
      <c r="I107" s="225"/>
      <c r="J107" s="225"/>
      <c r="K107" s="225"/>
      <c r="L107" s="225"/>
      <c r="M107" s="225"/>
      <c r="N107" s="225"/>
      <c r="O107" s="225"/>
      <c r="P107" s="225"/>
      <c r="Q107" s="225"/>
      <c r="R107" s="225"/>
      <c r="S107" s="225"/>
      <c r="T107" s="225"/>
      <c r="U107" s="225"/>
      <c r="V107" s="225"/>
      <c r="W107" s="225"/>
      <c r="X107" s="225"/>
      <c r="Y107" s="225"/>
      <c r="Z107" s="225"/>
      <c r="AA107" s="225"/>
      <c r="AB107" s="225"/>
      <c r="AC107" s="225"/>
      <c r="AD107" s="225"/>
      <c r="AE107" s="225"/>
      <c r="AF107" s="225"/>
      <c r="AG107" s="225"/>
      <c r="AH107" s="225"/>
      <c r="AI107" s="225"/>
      <c r="AJ107" s="225"/>
      <c r="AK107" s="225"/>
      <c r="AL107" s="225"/>
      <c r="AM107" s="257"/>
      <c r="AN107" s="257"/>
      <c r="AO107" s="225"/>
      <c r="AP107" s="225"/>
      <c r="AQ107" s="225"/>
      <c r="AR107" s="225"/>
      <c r="AS107" s="225"/>
      <c r="AT107" s="225"/>
      <c r="AU107" s="225"/>
      <c r="AV107" s="225"/>
      <c r="AW107" s="225"/>
      <c r="AX107" s="225"/>
      <c r="AY107" s="225"/>
      <c r="AZ107" s="225"/>
      <c r="BA107" s="225"/>
      <c r="BB107" s="225"/>
      <c r="BC107" s="225"/>
      <c r="BD107" s="225"/>
      <c r="BE107" s="225"/>
      <c r="BF107" s="225"/>
      <c r="BG107" s="225"/>
      <c r="BH107" s="225"/>
      <c r="BI107" s="225"/>
      <c r="BJ107" s="225"/>
      <c r="BK107" s="225"/>
      <c r="BL107" s="225"/>
      <c r="BM107" s="225"/>
      <c r="BN107" s="225"/>
      <c r="BO107" s="225"/>
      <c r="BP107" s="225"/>
      <c r="BQ107" s="225"/>
      <c r="BR107" s="225"/>
      <c r="BS107" s="225"/>
      <c r="BT107" s="225"/>
      <c r="BU107" s="225"/>
      <c r="BV107" s="225"/>
      <c r="BW107" s="225"/>
      <c r="BX107" s="225"/>
      <c r="BY107" s="225"/>
      <c r="BZ107" s="225"/>
      <c r="CA107" s="225"/>
      <c r="CB107" s="225"/>
      <c r="CC107" s="225"/>
      <c r="CD107" s="225"/>
      <c r="CE107" s="225"/>
      <c r="CF107" s="225"/>
      <c r="CG107" s="225"/>
      <c r="CH107" s="225"/>
      <c r="CI107" s="225"/>
      <c r="CJ107" s="225"/>
      <c r="CK107" s="225"/>
      <c r="CL107" s="225"/>
      <c r="CM107" s="225"/>
      <c r="CN107" s="225"/>
      <c r="CO107" s="225"/>
      <c r="CP107" s="225"/>
      <c r="CQ107" s="225"/>
      <c r="CR107" s="225"/>
      <c r="CS107" s="225"/>
      <c r="CT107" s="225"/>
      <c r="CU107" s="225"/>
      <c r="CV107" s="225"/>
    </row>
    <row r="108" spans="1:100" ht="12" customHeight="1" x14ac:dyDescent="0.25">
      <c r="A108" s="225"/>
      <c r="B108" s="225"/>
      <c r="C108" s="225"/>
      <c r="D108" s="225"/>
      <c r="E108" s="225"/>
      <c r="F108" s="225"/>
      <c r="G108" s="225"/>
      <c r="H108" s="225"/>
      <c r="I108" s="225"/>
      <c r="J108" s="225"/>
      <c r="K108" s="225"/>
      <c r="L108" s="225"/>
      <c r="M108" s="225"/>
      <c r="N108" s="225"/>
      <c r="O108" s="225"/>
      <c r="P108" s="225"/>
      <c r="Q108" s="225"/>
      <c r="R108" s="225"/>
      <c r="S108" s="225"/>
      <c r="T108" s="225"/>
      <c r="U108" s="225"/>
      <c r="V108" s="225"/>
      <c r="W108" s="225"/>
      <c r="X108" s="225"/>
      <c r="Y108" s="225"/>
      <c r="Z108" s="225"/>
      <c r="AA108" s="225"/>
      <c r="AB108" s="225"/>
      <c r="AC108" s="225"/>
      <c r="AD108" s="225"/>
      <c r="AE108" s="225"/>
      <c r="AF108" s="225"/>
      <c r="AG108" s="225"/>
      <c r="AH108" s="225"/>
      <c r="AI108" s="225"/>
      <c r="AJ108" s="225"/>
      <c r="AK108" s="225"/>
      <c r="AL108" s="225"/>
      <c r="AM108" s="257"/>
      <c r="AN108" s="257"/>
      <c r="AO108" s="225"/>
      <c r="AP108" s="225"/>
      <c r="AQ108" s="225"/>
      <c r="AR108" s="225"/>
      <c r="AS108" s="225"/>
      <c r="AT108" s="225"/>
      <c r="AU108" s="225"/>
      <c r="AV108" s="225"/>
      <c r="AW108" s="225"/>
      <c r="AX108" s="225"/>
      <c r="AY108" s="225"/>
      <c r="AZ108" s="225"/>
      <c r="BA108" s="225"/>
      <c r="BB108" s="225"/>
      <c r="BC108" s="225"/>
      <c r="BD108" s="225"/>
      <c r="BE108" s="225"/>
      <c r="BF108" s="225"/>
      <c r="BG108" s="225"/>
      <c r="BH108" s="225"/>
      <c r="BI108" s="225"/>
      <c r="BJ108" s="225"/>
      <c r="BK108" s="225"/>
      <c r="BL108" s="225"/>
      <c r="BM108" s="225"/>
      <c r="BN108" s="225"/>
      <c r="BO108" s="225"/>
      <c r="BP108" s="225"/>
      <c r="BQ108" s="225"/>
      <c r="BR108" s="225"/>
      <c r="BS108" s="225"/>
      <c r="BT108" s="225"/>
      <c r="BU108" s="225"/>
      <c r="BV108" s="225"/>
      <c r="BW108" s="225"/>
      <c r="BX108" s="225"/>
      <c r="BY108" s="225"/>
      <c r="BZ108" s="225"/>
      <c r="CA108" s="225"/>
      <c r="CB108" s="225"/>
      <c r="CC108" s="225"/>
      <c r="CD108" s="225"/>
      <c r="CE108" s="225"/>
      <c r="CF108" s="225"/>
      <c r="CG108" s="225"/>
      <c r="CH108" s="225"/>
      <c r="CI108" s="225"/>
      <c r="CJ108" s="225"/>
      <c r="CK108" s="225"/>
      <c r="CL108" s="225"/>
      <c r="CM108" s="225"/>
      <c r="CN108" s="225"/>
      <c r="CO108" s="225"/>
      <c r="CP108" s="225"/>
      <c r="CQ108" s="225"/>
      <c r="CR108" s="225"/>
      <c r="CS108" s="225"/>
      <c r="CT108" s="225"/>
      <c r="CU108" s="225"/>
      <c r="CV108" s="225"/>
    </row>
    <row r="109" spans="1:100" ht="12" customHeight="1" x14ac:dyDescent="0.25">
      <c r="A109" s="225"/>
      <c r="B109" s="225"/>
      <c r="C109" s="225"/>
      <c r="D109" s="225"/>
      <c r="E109" s="225"/>
      <c r="F109" s="225"/>
      <c r="G109" s="225"/>
      <c r="H109" s="225"/>
      <c r="I109" s="225"/>
      <c r="J109" s="225"/>
      <c r="K109" s="225"/>
      <c r="L109" s="225"/>
      <c r="M109" s="225"/>
      <c r="N109" s="225"/>
      <c r="O109" s="225"/>
      <c r="P109" s="225"/>
      <c r="Q109" s="225"/>
      <c r="R109" s="225"/>
      <c r="S109" s="225"/>
      <c r="T109" s="225"/>
      <c r="U109" s="225"/>
      <c r="V109" s="225"/>
      <c r="W109" s="225"/>
      <c r="X109" s="225"/>
      <c r="Y109" s="225"/>
      <c r="Z109" s="225"/>
      <c r="AA109" s="225"/>
      <c r="AB109" s="225"/>
      <c r="AC109" s="225"/>
      <c r="AD109" s="225"/>
      <c r="AE109" s="225"/>
      <c r="AF109" s="225"/>
      <c r="AG109" s="225"/>
      <c r="AH109" s="225"/>
      <c r="AI109" s="225"/>
      <c r="AJ109" s="225"/>
      <c r="AK109" s="225"/>
      <c r="AL109" s="225"/>
      <c r="AM109" s="257"/>
      <c r="AN109" s="257"/>
      <c r="AO109" s="225"/>
      <c r="AP109" s="225"/>
      <c r="AQ109" s="225"/>
      <c r="AR109" s="225"/>
      <c r="AS109" s="225"/>
      <c r="AT109" s="225"/>
      <c r="AU109" s="225"/>
      <c r="AV109" s="225"/>
      <c r="AW109" s="225"/>
      <c r="AX109" s="225"/>
      <c r="AY109" s="225"/>
      <c r="AZ109" s="225"/>
      <c r="BA109" s="225"/>
      <c r="BB109" s="225"/>
      <c r="BC109" s="225"/>
      <c r="BD109" s="225"/>
      <c r="BE109" s="225"/>
      <c r="BF109" s="225"/>
      <c r="BG109" s="225"/>
      <c r="BH109" s="225"/>
      <c r="BI109" s="225"/>
      <c r="BJ109" s="225"/>
      <c r="BK109" s="225"/>
      <c r="BL109" s="225"/>
      <c r="BM109" s="225"/>
      <c r="BN109" s="225"/>
      <c r="BO109" s="225"/>
      <c r="BP109" s="225"/>
      <c r="BQ109" s="225"/>
      <c r="BR109" s="225"/>
      <c r="BS109" s="225"/>
      <c r="BT109" s="225"/>
      <c r="BU109" s="225"/>
      <c r="BV109" s="225"/>
      <c r="BW109" s="225"/>
      <c r="BX109" s="225"/>
      <c r="BY109" s="225"/>
      <c r="BZ109" s="225"/>
      <c r="CA109" s="225"/>
      <c r="CB109" s="225"/>
      <c r="CC109" s="225"/>
      <c r="CD109" s="225"/>
      <c r="CE109" s="225"/>
      <c r="CF109" s="225"/>
      <c r="CG109" s="225"/>
      <c r="CH109" s="225"/>
      <c r="CI109" s="225"/>
      <c r="CJ109" s="225"/>
      <c r="CK109" s="225"/>
      <c r="CL109" s="225"/>
      <c r="CM109" s="225"/>
      <c r="CN109" s="225"/>
      <c r="CO109" s="225"/>
      <c r="CP109" s="225"/>
      <c r="CQ109" s="225"/>
      <c r="CR109" s="225"/>
      <c r="CS109" s="225"/>
      <c r="CT109" s="225"/>
      <c r="CU109" s="225"/>
      <c r="CV109" s="225"/>
    </row>
    <row r="110" spans="1:100" ht="12" customHeight="1" x14ac:dyDescent="0.25">
      <c r="A110" s="225"/>
      <c r="B110" s="225"/>
      <c r="C110" s="225"/>
      <c r="D110" s="225"/>
      <c r="E110" s="225"/>
      <c r="F110" s="225"/>
      <c r="G110" s="225"/>
      <c r="H110" s="225"/>
      <c r="I110" s="225"/>
      <c r="J110" s="225"/>
      <c r="K110" s="225"/>
      <c r="L110" s="225"/>
      <c r="M110" s="225"/>
      <c r="N110" s="225"/>
      <c r="O110" s="225"/>
      <c r="P110" s="225"/>
      <c r="Q110" s="225"/>
      <c r="R110" s="225"/>
      <c r="S110" s="225"/>
      <c r="T110" s="225"/>
      <c r="U110" s="225"/>
      <c r="V110" s="225"/>
      <c r="W110" s="225"/>
      <c r="X110" s="225"/>
      <c r="Y110" s="225"/>
      <c r="Z110" s="225"/>
      <c r="AA110" s="225"/>
      <c r="AB110" s="225"/>
      <c r="AC110" s="225"/>
      <c r="AD110" s="225"/>
      <c r="AE110" s="225"/>
      <c r="AF110" s="225"/>
      <c r="AG110" s="225"/>
      <c r="AH110" s="225"/>
      <c r="AI110" s="225"/>
      <c r="AJ110" s="225"/>
      <c r="AK110" s="225"/>
      <c r="AL110" s="225"/>
      <c r="AM110" s="257"/>
      <c r="AN110" s="257"/>
      <c r="AO110" s="225"/>
      <c r="AP110" s="225"/>
      <c r="AQ110" s="225"/>
      <c r="AR110" s="225"/>
      <c r="AS110" s="225"/>
      <c r="AT110" s="225"/>
      <c r="AU110" s="225"/>
      <c r="AV110" s="225"/>
      <c r="AW110" s="225"/>
      <c r="AX110" s="225"/>
      <c r="AY110" s="225"/>
      <c r="AZ110" s="225"/>
      <c r="BA110" s="225"/>
      <c r="BB110" s="225"/>
      <c r="BC110" s="225"/>
      <c r="BD110" s="225"/>
      <c r="BE110" s="225"/>
      <c r="BF110" s="225"/>
      <c r="BG110" s="225"/>
      <c r="BH110" s="225"/>
      <c r="BI110" s="225"/>
      <c r="BJ110" s="225"/>
      <c r="BK110" s="225"/>
      <c r="BL110" s="225"/>
      <c r="BM110" s="225"/>
      <c r="BN110" s="225"/>
      <c r="BO110" s="225"/>
      <c r="BP110" s="225"/>
      <c r="BQ110" s="225"/>
      <c r="BR110" s="225"/>
      <c r="BS110" s="225"/>
      <c r="BT110" s="225"/>
      <c r="BU110" s="225"/>
      <c r="BV110" s="225"/>
      <c r="BW110" s="225"/>
      <c r="BX110" s="225"/>
      <c r="BY110" s="225"/>
      <c r="BZ110" s="225"/>
      <c r="CA110" s="225"/>
      <c r="CB110" s="225"/>
      <c r="CC110" s="225"/>
      <c r="CD110" s="225"/>
      <c r="CE110" s="225"/>
      <c r="CF110" s="225"/>
      <c r="CG110" s="225"/>
      <c r="CH110" s="225"/>
      <c r="CI110" s="225"/>
      <c r="CJ110" s="225"/>
      <c r="CK110" s="225"/>
      <c r="CL110" s="225"/>
      <c r="CM110" s="225"/>
      <c r="CN110" s="225"/>
      <c r="CO110" s="225"/>
      <c r="CP110" s="225"/>
      <c r="CQ110" s="225"/>
      <c r="CR110" s="225"/>
      <c r="CS110" s="225"/>
      <c r="CT110" s="225"/>
      <c r="CU110" s="225"/>
      <c r="CV110" s="225"/>
    </row>
    <row r="111" spans="1:100" ht="12" customHeight="1" x14ac:dyDescent="0.25">
      <c r="A111" s="225"/>
      <c r="B111" s="225"/>
      <c r="C111" s="225"/>
      <c r="D111" s="225"/>
      <c r="E111" s="225"/>
      <c r="F111" s="225"/>
      <c r="G111" s="225"/>
      <c r="H111" s="225"/>
      <c r="I111" s="225"/>
      <c r="J111" s="225"/>
      <c r="K111" s="225"/>
      <c r="L111" s="225"/>
      <c r="M111" s="225"/>
      <c r="N111" s="225"/>
      <c r="O111" s="225"/>
      <c r="P111" s="225"/>
      <c r="Q111" s="225"/>
      <c r="R111" s="225"/>
      <c r="S111" s="225"/>
      <c r="T111" s="225"/>
      <c r="U111" s="225"/>
      <c r="V111" s="225"/>
      <c r="W111" s="225"/>
      <c r="X111" s="225"/>
      <c r="Y111" s="225"/>
      <c r="Z111" s="225"/>
      <c r="AA111" s="225"/>
      <c r="AB111" s="225"/>
      <c r="AC111" s="225"/>
      <c r="AD111" s="225"/>
      <c r="AE111" s="225"/>
      <c r="AF111" s="225"/>
      <c r="AG111" s="225"/>
      <c r="AH111" s="225"/>
      <c r="AI111" s="225"/>
      <c r="AJ111" s="225"/>
      <c r="AK111" s="225"/>
      <c r="AL111" s="225"/>
      <c r="AM111" s="257"/>
      <c r="AN111" s="257"/>
      <c r="AO111" s="225"/>
      <c r="AP111" s="225"/>
      <c r="AQ111" s="225"/>
      <c r="AR111" s="225"/>
      <c r="AS111" s="225"/>
      <c r="AT111" s="225"/>
      <c r="AU111" s="225"/>
      <c r="AV111" s="225"/>
      <c r="AW111" s="225"/>
      <c r="AX111" s="225"/>
      <c r="AY111" s="225"/>
      <c r="AZ111" s="225"/>
      <c r="BA111" s="225"/>
      <c r="BB111" s="225"/>
      <c r="BC111" s="225"/>
      <c r="BD111" s="225"/>
      <c r="BE111" s="225"/>
      <c r="BF111" s="225"/>
      <c r="BG111" s="225"/>
      <c r="BH111" s="225"/>
      <c r="BI111" s="225"/>
      <c r="BJ111" s="225"/>
      <c r="BK111" s="225"/>
      <c r="BL111" s="225"/>
      <c r="BM111" s="225"/>
      <c r="BN111" s="225"/>
      <c r="BO111" s="225"/>
      <c r="BP111" s="225"/>
      <c r="BQ111" s="225"/>
      <c r="BR111" s="225"/>
      <c r="BS111" s="225"/>
      <c r="BT111" s="225"/>
      <c r="BU111" s="225"/>
      <c r="BV111" s="225"/>
      <c r="BW111" s="225"/>
      <c r="BX111" s="225"/>
      <c r="BY111" s="225"/>
      <c r="BZ111" s="225"/>
      <c r="CA111" s="225"/>
      <c r="CB111" s="225"/>
      <c r="CC111" s="225"/>
      <c r="CD111" s="225"/>
      <c r="CE111" s="225"/>
      <c r="CF111" s="225"/>
      <c r="CG111" s="225"/>
      <c r="CH111" s="225"/>
      <c r="CI111" s="225"/>
      <c r="CJ111" s="225"/>
      <c r="CK111" s="225"/>
      <c r="CL111" s="225"/>
      <c r="CM111" s="225"/>
      <c r="CN111" s="225"/>
      <c r="CO111" s="225"/>
      <c r="CP111" s="225"/>
      <c r="CQ111" s="225"/>
      <c r="CR111" s="225"/>
      <c r="CS111" s="225"/>
      <c r="CT111" s="225"/>
      <c r="CU111" s="225"/>
      <c r="CV111" s="225"/>
    </row>
    <row r="112" spans="1:100" ht="12" customHeight="1" x14ac:dyDescent="0.25">
      <c r="A112" s="225"/>
      <c r="B112" s="225"/>
      <c r="C112" s="225"/>
      <c r="D112" s="225"/>
      <c r="E112" s="225"/>
      <c r="F112" s="225"/>
      <c r="G112" s="225"/>
      <c r="H112" s="225"/>
      <c r="I112" s="225"/>
      <c r="J112" s="225"/>
      <c r="K112" s="225"/>
      <c r="L112" s="225"/>
      <c r="M112" s="225"/>
      <c r="N112" s="225"/>
      <c r="O112" s="225"/>
      <c r="P112" s="225"/>
      <c r="Q112" s="225"/>
      <c r="R112" s="225"/>
      <c r="S112" s="225"/>
      <c r="T112" s="225"/>
      <c r="U112" s="225"/>
      <c r="V112" s="225"/>
      <c r="W112" s="225"/>
      <c r="X112" s="225"/>
      <c r="Y112" s="225"/>
      <c r="Z112" s="225"/>
      <c r="AA112" s="225"/>
      <c r="AB112" s="225"/>
      <c r="AC112" s="225"/>
      <c r="AD112" s="225"/>
      <c r="AE112" s="225"/>
      <c r="AF112" s="225"/>
      <c r="AG112" s="225"/>
      <c r="AH112" s="225"/>
      <c r="AI112" s="225"/>
      <c r="AJ112" s="225"/>
      <c r="AK112" s="225"/>
      <c r="AL112" s="225"/>
      <c r="AM112" s="257"/>
      <c r="AN112" s="257"/>
      <c r="AO112" s="225"/>
      <c r="AP112" s="225"/>
      <c r="AQ112" s="225"/>
      <c r="AR112" s="225"/>
      <c r="AS112" s="225"/>
      <c r="AT112" s="225"/>
      <c r="AU112" s="225"/>
      <c r="AV112" s="225"/>
      <c r="AW112" s="225"/>
      <c r="AX112" s="225"/>
      <c r="AY112" s="225"/>
      <c r="AZ112" s="225"/>
      <c r="BA112" s="225"/>
      <c r="BB112" s="225"/>
      <c r="BC112" s="225"/>
      <c r="BD112" s="225"/>
      <c r="BE112" s="225"/>
      <c r="BF112" s="225"/>
      <c r="BG112" s="225"/>
      <c r="BH112" s="225"/>
      <c r="BI112" s="225"/>
      <c r="BJ112" s="225"/>
      <c r="BK112" s="225"/>
      <c r="BL112" s="225"/>
      <c r="BM112" s="225"/>
      <c r="BN112" s="225"/>
      <c r="BO112" s="225"/>
      <c r="BP112" s="225"/>
      <c r="BQ112" s="225"/>
      <c r="BR112" s="225"/>
      <c r="BS112" s="225"/>
      <c r="BT112" s="225"/>
      <c r="BU112" s="225"/>
      <c r="BV112" s="225"/>
      <c r="BW112" s="225"/>
      <c r="BX112" s="225"/>
      <c r="BY112" s="225"/>
      <c r="BZ112" s="225"/>
      <c r="CA112" s="225"/>
      <c r="CB112" s="225"/>
      <c r="CC112" s="225"/>
      <c r="CD112" s="225"/>
      <c r="CE112" s="225"/>
      <c r="CF112" s="225"/>
      <c r="CG112" s="225"/>
      <c r="CH112" s="225"/>
      <c r="CI112" s="225"/>
      <c r="CJ112" s="225"/>
      <c r="CK112" s="225"/>
      <c r="CL112" s="225"/>
      <c r="CM112" s="225"/>
      <c r="CN112" s="225"/>
      <c r="CO112" s="225"/>
      <c r="CP112" s="225"/>
      <c r="CQ112" s="225"/>
      <c r="CR112" s="225"/>
      <c r="CS112" s="225"/>
      <c r="CT112" s="225"/>
      <c r="CU112" s="225"/>
      <c r="CV112" s="225"/>
    </row>
    <row r="113" spans="1:100" ht="12" customHeight="1" x14ac:dyDescent="0.25">
      <c r="A113" s="225"/>
      <c r="B113" s="225"/>
      <c r="C113" s="225"/>
      <c r="D113" s="225"/>
      <c r="E113" s="225"/>
      <c r="F113" s="225"/>
      <c r="G113" s="225"/>
      <c r="H113" s="225"/>
      <c r="I113" s="225"/>
      <c r="J113" s="225"/>
      <c r="K113" s="225"/>
      <c r="L113" s="225"/>
      <c r="M113" s="225"/>
      <c r="N113" s="225"/>
      <c r="O113" s="225"/>
      <c r="P113" s="225"/>
      <c r="Q113" s="225"/>
      <c r="R113" s="225"/>
      <c r="S113" s="225"/>
      <c r="T113" s="225"/>
      <c r="U113" s="225"/>
      <c r="V113" s="225"/>
      <c r="W113" s="225"/>
      <c r="X113" s="225"/>
      <c r="Y113" s="225"/>
      <c r="Z113" s="225"/>
      <c r="AA113" s="225"/>
      <c r="AB113" s="225"/>
      <c r="AC113" s="225"/>
      <c r="AD113" s="225"/>
      <c r="AE113" s="225"/>
      <c r="AF113" s="225"/>
      <c r="AG113" s="225"/>
      <c r="AH113" s="225"/>
      <c r="AI113" s="225"/>
      <c r="AJ113" s="225"/>
      <c r="AK113" s="225"/>
      <c r="AL113" s="225"/>
      <c r="AM113" s="257"/>
      <c r="AN113" s="257"/>
      <c r="AO113" s="225"/>
      <c r="AP113" s="225"/>
      <c r="AQ113" s="225"/>
      <c r="AR113" s="225"/>
      <c r="AS113" s="225"/>
      <c r="AT113" s="225"/>
      <c r="AU113" s="225"/>
      <c r="AV113" s="225"/>
      <c r="AW113" s="225"/>
      <c r="AX113" s="225"/>
      <c r="AY113" s="225"/>
      <c r="AZ113" s="225"/>
      <c r="BA113" s="225"/>
      <c r="BB113" s="225"/>
      <c r="BC113" s="225"/>
      <c r="BD113" s="225"/>
      <c r="BE113" s="225"/>
      <c r="BF113" s="225"/>
      <c r="BG113" s="225"/>
      <c r="BH113" s="225"/>
      <c r="BI113" s="225"/>
      <c r="BJ113" s="225"/>
      <c r="BK113" s="225"/>
      <c r="BL113" s="225"/>
      <c r="BM113" s="225"/>
      <c r="BN113" s="225"/>
      <c r="BO113" s="225"/>
      <c r="BP113" s="225"/>
      <c r="BQ113" s="225"/>
      <c r="BR113" s="225"/>
      <c r="BS113" s="225"/>
      <c r="BT113" s="225"/>
      <c r="BU113" s="225"/>
      <c r="BV113" s="225"/>
      <c r="BW113" s="225"/>
      <c r="BX113" s="225"/>
      <c r="BY113" s="225"/>
      <c r="BZ113" s="225"/>
      <c r="CA113" s="225"/>
      <c r="CB113" s="225"/>
      <c r="CC113" s="225"/>
      <c r="CD113" s="225"/>
      <c r="CE113" s="225"/>
      <c r="CF113" s="225"/>
      <c r="CG113" s="225"/>
      <c r="CH113" s="225"/>
      <c r="CI113" s="225"/>
      <c r="CJ113" s="225"/>
      <c r="CK113" s="225"/>
      <c r="CL113" s="225"/>
      <c r="CM113" s="225"/>
      <c r="CN113" s="225"/>
      <c r="CO113" s="225"/>
      <c r="CP113" s="225"/>
      <c r="CQ113" s="225"/>
      <c r="CR113" s="225"/>
      <c r="CS113" s="225"/>
      <c r="CT113" s="225"/>
      <c r="CU113" s="225"/>
      <c r="CV113" s="225"/>
    </row>
    <row r="114" spans="1:100" ht="12" customHeight="1" x14ac:dyDescent="0.25">
      <c r="A114" s="225"/>
      <c r="B114" s="225"/>
      <c r="C114" s="225"/>
      <c r="D114" s="225"/>
      <c r="E114" s="225"/>
      <c r="F114" s="225"/>
      <c r="G114" s="225"/>
      <c r="H114" s="225"/>
      <c r="I114" s="225"/>
      <c r="J114" s="225"/>
      <c r="K114" s="225"/>
      <c r="L114" s="225"/>
      <c r="M114" s="225"/>
      <c r="N114" s="225"/>
      <c r="O114" s="225"/>
      <c r="P114" s="225"/>
      <c r="Q114" s="225"/>
      <c r="R114" s="225"/>
      <c r="S114" s="225"/>
      <c r="T114" s="225"/>
      <c r="U114" s="225"/>
      <c r="V114" s="225"/>
      <c r="W114" s="225"/>
      <c r="X114" s="225"/>
      <c r="Y114" s="225"/>
      <c r="Z114" s="225"/>
      <c r="AA114" s="225"/>
      <c r="AB114" s="225"/>
      <c r="AC114" s="225"/>
      <c r="AD114" s="225"/>
      <c r="AE114" s="225"/>
      <c r="AF114" s="225"/>
      <c r="AG114" s="225"/>
      <c r="AH114" s="225"/>
      <c r="AI114" s="225"/>
      <c r="AJ114" s="225"/>
      <c r="AK114" s="225"/>
      <c r="AL114" s="225"/>
      <c r="AM114" s="257"/>
      <c r="AN114" s="257"/>
      <c r="AO114" s="225"/>
      <c r="AP114" s="225"/>
      <c r="AQ114" s="225"/>
      <c r="AR114" s="225"/>
      <c r="AS114" s="225"/>
      <c r="AT114" s="225"/>
      <c r="AU114" s="225"/>
      <c r="AV114" s="225"/>
      <c r="AW114" s="225"/>
      <c r="AX114" s="225"/>
      <c r="AY114" s="225"/>
      <c r="AZ114" s="225"/>
      <c r="BA114" s="225"/>
      <c r="BB114" s="225"/>
      <c r="BC114" s="225"/>
      <c r="BD114" s="225"/>
      <c r="BE114" s="225"/>
      <c r="BF114" s="225"/>
      <c r="BG114" s="225"/>
      <c r="BH114" s="225"/>
      <c r="BI114" s="225"/>
      <c r="BJ114" s="225"/>
      <c r="BK114" s="225"/>
      <c r="BL114" s="225"/>
      <c r="BM114" s="225"/>
      <c r="BN114" s="225"/>
      <c r="BO114" s="225"/>
      <c r="BP114" s="225"/>
      <c r="BQ114" s="225"/>
      <c r="BR114" s="225"/>
      <c r="BS114" s="225"/>
      <c r="BT114" s="225"/>
      <c r="BU114" s="225"/>
      <c r="BV114" s="225"/>
      <c r="BW114" s="225"/>
      <c r="BX114" s="225"/>
      <c r="BY114" s="225"/>
      <c r="BZ114" s="225"/>
      <c r="CA114" s="225"/>
      <c r="CB114" s="225"/>
      <c r="CC114" s="225"/>
      <c r="CD114" s="225"/>
      <c r="CE114" s="225"/>
      <c r="CF114" s="225"/>
      <c r="CG114" s="225"/>
      <c r="CH114" s="225"/>
      <c r="CI114" s="225"/>
      <c r="CJ114" s="225"/>
      <c r="CK114" s="225"/>
      <c r="CL114" s="225"/>
      <c r="CM114" s="225"/>
      <c r="CN114" s="225"/>
      <c r="CO114" s="225"/>
      <c r="CP114" s="225"/>
      <c r="CQ114" s="225"/>
      <c r="CR114" s="225"/>
      <c r="CS114" s="225"/>
      <c r="CT114" s="225"/>
      <c r="CU114" s="225"/>
      <c r="CV114" s="225"/>
    </row>
    <row r="115" spans="1:100" ht="12" customHeight="1" x14ac:dyDescent="0.25">
      <c r="A115" s="225"/>
      <c r="B115" s="225"/>
      <c r="C115" s="225"/>
      <c r="D115" s="225"/>
      <c r="E115" s="225"/>
      <c r="F115" s="225"/>
      <c r="G115" s="225"/>
      <c r="H115" s="225"/>
      <c r="I115" s="225"/>
      <c r="J115" s="225"/>
      <c r="K115" s="225"/>
      <c r="L115" s="225"/>
      <c r="M115" s="225"/>
      <c r="N115" s="225"/>
      <c r="O115" s="225"/>
      <c r="P115" s="225"/>
      <c r="Q115" s="225"/>
      <c r="R115" s="225"/>
      <c r="S115" s="225"/>
      <c r="T115" s="225"/>
      <c r="U115" s="225"/>
      <c r="V115" s="225"/>
      <c r="W115" s="225"/>
      <c r="X115" s="225"/>
      <c r="Y115" s="225"/>
      <c r="Z115" s="225"/>
      <c r="AA115" s="225"/>
      <c r="AB115" s="225"/>
      <c r="AC115" s="225"/>
      <c r="AD115" s="225"/>
      <c r="AE115" s="225"/>
      <c r="AF115" s="225"/>
      <c r="AG115" s="225"/>
      <c r="AH115" s="225"/>
      <c r="AI115" s="225"/>
      <c r="AJ115" s="225"/>
      <c r="AK115" s="225"/>
      <c r="AL115" s="225"/>
      <c r="AM115" s="257"/>
      <c r="AN115" s="257"/>
      <c r="AO115" s="225"/>
      <c r="AP115" s="225"/>
      <c r="AQ115" s="225"/>
      <c r="AR115" s="225"/>
      <c r="AS115" s="225"/>
      <c r="AT115" s="225"/>
      <c r="AU115" s="225"/>
      <c r="AV115" s="225"/>
      <c r="AW115" s="225"/>
      <c r="AX115" s="225"/>
      <c r="AY115" s="225"/>
      <c r="AZ115" s="225"/>
      <c r="BA115" s="225"/>
      <c r="BB115" s="225"/>
      <c r="BC115" s="225"/>
      <c r="BD115" s="225"/>
      <c r="BE115" s="225"/>
      <c r="BF115" s="225"/>
      <c r="BG115" s="225"/>
      <c r="BH115" s="225"/>
      <c r="BI115" s="225"/>
      <c r="BJ115" s="225"/>
      <c r="BK115" s="225"/>
      <c r="BL115" s="225"/>
      <c r="BM115" s="225"/>
      <c r="BN115" s="225"/>
      <c r="BO115" s="225"/>
      <c r="BP115" s="225"/>
      <c r="BQ115" s="225"/>
      <c r="BR115" s="225"/>
      <c r="BS115" s="225"/>
      <c r="BT115" s="225"/>
      <c r="BU115" s="225"/>
      <c r="BV115" s="225"/>
      <c r="BW115" s="225"/>
      <c r="BX115" s="225"/>
      <c r="BY115" s="225"/>
      <c r="BZ115" s="225"/>
      <c r="CA115" s="225"/>
      <c r="CB115" s="225"/>
      <c r="CC115" s="225"/>
      <c r="CD115" s="225"/>
      <c r="CE115" s="225"/>
      <c r="CF115" s="225"/>
      <c r="CG115" s="225"/>
      <c r="CH115" s="225"/>
      <c r="CI115" s="225"/>
      <c r="CJ115" s="225"/>
      <c r="CK115" s="225"/>
      <c r="CL115" s="225"/>
      <c r="CM115" s="225"/>
      <c r="CN115" s="225"/>
      <c r="CO115" s="225"/>
      <c r="CP115" s="225"/>
      <c r="CQ115" s="225"/>
      <c r="CR115" s="225"/>
      <c r="CS115" s="225"/>
      <c r="CT115" s="225"/>
      <c r="CU115" s="225"/>
      <c r="CV115" s="225"/>
    </row>
    <row r="116" spans="1:100" ht="12" customHeight="1" x14ac:dyDescent="0.25">
      <c r="A116" s="225"/>
      <c r="B116" s="225"/>
      <c r="C116" s="225"/>
      <c r="D116" s="225"/>
      <c r="E116" s="225"/>
      <c r="F116" s="225"/>
      <c r="G116" s="225"/>
      <c r="H116" s="225"/>
      <c r="I116" s="225"/>
      <c r="J116" s="225"/>
      <c r="K116" s="225"/>
      <c r="L116" s="225"/>
      <c r="M116" s="225"/>
      <c r="N116" s="225"/>
      <c r="O116" s="225"/>
      <c r="P116" s="225"/>
      <c r="Q116" s="225"/>
      <c r="R116" s="225"/>
      <c r="S116" s="225"/>
      <c r="T116" s="225"/>
      <c r="U116" s="225"/>
      <c r="V116" s="225"/>
      <c r="W116" s="225"/>
      <c r="X116" s="225"/>
      <c r="Y116" s="225"/>
      <c r="Z116" s="225"/>
      <c r="AA116" s="225"/>
      <c r="AB116" s="225"/>
      <c r="AC116" s="225"/>
      <c r="AD116" s="225"/>
      <c r="AE116" s="225"/>
      <c r="AF116" s="225"/>
      <c r="AG116" s="225"/>
      <c r="AH116" s="225"/>
      <c r="AI116" s="225"/>
      <c r="AJ116" s="225"/>
      <c r="AK116" s="225"/>
      <c r="AL116" s="225"/>
      <c r="AM116" s="257"/>
      <c r="AN116" s="257"/>
      <c r="AO116" s="225"/>
      <c r="AP116" s="225"/>
      <c r="AQ116" s="225"/>
      <c r="AR116" s="225"/>
      <c r="AS116" s="225"/>
      <c r="AT116" s="225"/>
      <c r="AU116" s="225"/>
      <c r="AV116" s="225"/>
      <c r="AW116" s="225"/>
      <c r="AX116" s="225"/>
      <c r="AY116" s="225"/>
      <c r="AZ116" s="225"/>
      <c r="BA116" s="225"/>
      <c r="BB116" s="225"/>
      <c r="BC116" s="225"/>
      <c r="BD116" s="225"/>
      <c r="BE116" s="225"/>
      <c r="BF116" s="225"/>
      <c r="BG116" s="225"/>
      <c r="BH116" s="225"/>
      <c r="BI116" s="225"/>
      <c r="BJ116" s="225"/>
      <c r="BK116" s="225"/>
      <c r="BL116" s="225"/>
      <c r="BM116" s="225"/>
      <c r="BN116" s="225"/>
      <c r="BO116" s="225"/>
      <c r="BP116" s="225"/>
      <c r="BQ116" s="225"/>
      <c r="BR116" s="225"/>
      <c r="BS116" s="225"/>
      <c r="BT116" s="225"/>
      <c r="BU116" s="225"/>
      <c r="BV116" s="225"/>
      <c r="BW116" s="225"/>
      <c r="BX116" s="225"/>
      <c r="BY116" s="225"/>
      <c r="BZ116" s="225"/>
      <c r="CA116" s="225"/>
      <c r="CB116" s="225"/>
      <c r="CC116" s="225"/>
      <c r="CD116" s="225"/>
      <c r="CE116" s="225"/>
      <c r="CF116" s="225"/>
      <c r="CG116" s="225"/>
      <c r="CH116" s="225"/>
      <c r="CI116" s="225"/>
      <c r="CJ116" s="225"/>
      <c r="CK116" s="225"/>
      <c r="CL116" s="225"/>
      <c r="CM116" s="225"/>
      <c r="CN116" s="225"/>
      <c r="CO116" s="225"/>
      <c r="CP116" s="225"/>
      <c r="CQ116" s="225"/>
      <c r="CR116" s="225"/>
      <c r="CS116" s="225"/>
      <c r="CT116" s="225"/>
      <c r="CU116" s="225"/>
      <c r="CV116" s="225"/>
    </row>
    <row r="117" spans="1:100" ht="12" customHeight="1" x14ac:dyDescent="0.25">
      <c r="A117" s="225"/>
      <c r="B117" s="225"/>
      <c r="C117" s="225"/>
      <c r="D117" s="225"/>
      <c r="E117" s="225"/>
      <c r="F117" s="225"/>
      <c r="G117" s="225"/>
      <c r="H117" s="225"/>
      <c r="I117" s="225"/>
      <c r="J117" s="225"/>
      <c r="K117" s="225"/>
      <c r="L117" s="225"/>
      <c r="M117" s="225"/>
      <c r="N117" s="225"/>
      <c r="O117" s="225"/>
      <c r="P117" s="225"/>
      <c r="Q117" s="225"/>
      <c r="R117" s="225"/>
      <c r="S117" s="225"/>
      <c r="T117" s="225"/>
      <c r="U117" s="225"/>
      <c r="V117" s="225"/>
      <c r="W117" s="225"/>
      <c r="X117" s="225"/>
      <c r="Y117" s="225"/>
      <c r="Z117" s="225"/>
      <c r="AA117" s="225"/>
      <c r="AB117" s="225"/>
      <c r="AC117" s="225"/>
      <c r="AD117" s="225"/>
      <c r="AE117" s="225"/>
      <c r="AF117" s="225"/>
      <c r="AG117" s="225"/>
      <c r="AH117" s="225"/>
      <c r="AI117" s="225"/>
      <c r="AJ117" s="225"/>
      <c r="AK117" s="225"/>
      <c r="AL117" s="225"/>
      <c r="AM117" s="257"/>
      <c r="AN117" s="257"/>
      <c r="AO117" s="225"/>
      <c r="AP117" s="225"/>
      <c r="AQ117" s="225"/>
      <c r="AR117" s="225"/>
      <c r="AS117" s="225"/>
      <c r="AT117" s="225"/>
      <c r="AU117" s="225"/>
      <c r="AV117" s="225"/>
      <c r="AW117" s="225"/>
      <c r="AX117" s="225"/>
      <c r="AY117" s="225"/>
      <c r="AZ117" s="225"/>
      <c r="BA117" s="225"/>
      <c r="BB117" s="225"/>
      <c r="BC117" s="225"/>
      <c r="BD117" s="225"/>
      <c r="BE117" s="225"/>
      <c r="BF117" s="225"/>
      <c r="BG117" s="225"/>
      <c r="BH117" s="225"/>
      <c r="BI117" s="225"/>
      <c r="BJ117" s="225"/>
      <c r="BK117" s="225"/>
      <c r="BL117" s="225"/>
      <c r="BM117" s="225"/>
      <c r="BN117" s="225"/>
      <c r="BO117" s="225"/>
      <c r="BP117" s="225"/>
      <c r="BQ117" s="225"/>
      <c r="BR117" s="225"/>
      <c r="BS117" s="225"/>
      <c r="BT117" s="225"/>
      <c r="BU117" s="225"/>
      <c r="BV117" s="225"/>
      <c r="BW117" s="225"/>
      <c r="BX117" s="225"/>
      <c r="BY117" s="225"/>
      <c r="BZ117" s="225"/>
      <c r="CA117" s="225"/>
      <c r="CB117" s="225"/>
      <c r="CC117" s="225"/>
      <c r="CD117" s="225"/>
      <c r="CE117" s="225"/>
      <c r="CF117" s="225"/>
      <c r="CG117" s="225"/>
      <c r="CH117" s="225"/>
      <c r="CI117" s="225"/>
      <c r="CJ117" s="225"/>
      <c r="CK117" s="225"/>
      <c r="CL117" s="225"/>
      <c r="CM117" s="225"/>
      <c r="CN117" s="225"/>
      <c r="CO117" s="225"/>
      <c r="CP117" s="225"/>
      <c r="CQ117" s="225"/>
      <c r="CR117" s="225"/>
      <c r="CS117" s="225"/>
      <c r="CT117" s="225"/>
      <c r="CU117" s="225"/>
      <c r="CV117" s="225"/>
    </row>
    <row r="118" spans="1:100" ht="12" customHeight="1" x14ac:dyDescent="0.25">
      <c r="A118" s="225"/>
      <c r="B118" s="225"/>
      <c r="C118" s="225"/>
      <c r="D118" s="225"/>
      <c r="E118" s="225"/>
      <c r="F118" s="225"/>
      <c r="G118" s="225"/>
      <c r="H118" s="225"/>
      <c r="I118" s="225"/>
      <c r="J118" s="225"/>
      <c r="K118" s="225"/>
      <c r="L118" s="225"/>
      <c r="M118" s="225"/>
      <c r="N118" s="225"/>
      <c r="O118" s="225"/>
      <c r="P118" s="225"/>
      <c r="Q118" s="225"/>
      <c r="R118" s="225"/>
      <c r="S118" s="225"/>
      <c r="T118" s="225"/>
      <c r="U118" s="225"/>
      <c r="V118" s="225"/>
      <c r="W118" s="225"/>
      <c r="X118" s="225"/>
      <c r="Y118" s="225"/>
      <c r="Z118" s="225"/>
      <c r="AA118" s="225"/>
      <c r="AB118" s="225"/>
      <c r="AC118" s="225"/>
      <c r="AD118" s="225"/>
      <c r="AE118" s="225"/>
      <c r="AF118" s="225"/>
      <c r="AG118" s="225"/>
      <c r="AH118" s="225"/>
      <c r="AI118" s="225"/>
      <c r="AJ118" s="225"/>
      <c r="AK118" s="225"/>
      <c r="AL118" s="225"/>
      <c r="AM118" s="257"/>
      <c r="AN118" s="257"/>
      <c r="AO118" s="225"/>
      <c r="AP118" s="225"/>
      <c r="AQ118" s="225"/>
      <c r="AR118" s="225"/>
      <c r="AS118" s="225"/>
      <c r="AT118" s="225"/>
      <c r="AU118" s="225"/>
      <c r="AV118" s="225"/>
      <c r="AW118" s="225"/>
      <c r="AX118" s="225"/>
      <c r="AY118" s="225"/>
      <c r="AZ118" s="225"/>
      <c r="BA118" s="225"/>
      <c r="BB118" s="225"/>
      <c r="BC118" s="225"/>
      <c r="BD118" s="225"/>
      <c r="BE118" s="225"/>
      <c r="BF118" s="225"/>
      <c r="BG118" s="225"/>
      <c r="BH118" s="225"/>
      <c r="BI118" s="225"/>
      <c r="BJ118" s="225"/>
      <c r="BK118" s="225"/>
      <c r="BL118" s="225"/>
      <c r="BM118" s="225"/>
      <c r="BN118" s="225"/>
      <c r="BO118" s="225"/>
      <c r="BP118" s="225"/>
      <c r="BQ118" s="225"/>
      <c r="BR118" s="225"/>
      <c r="BS118" s="225"/>
      <c r="BT118" s="225"/>
      <c r="BU118" s="225"/>
      <c r="BV118" s="225"/>
      <c r="BW118" s="225"/>
      <c r="BX118" s="225"/>
      <c r="BY118" s="225"/>
      <c r="BZ118" s="225"/>
      <c r="CA118" s="225"/>
      <c r="CB118" s="225"/>
      <c r="CC118" s="225"/>
      <c r="CD118" s="225"/>
      <c r="CE118" s="225"/>
      <c r="CF118" s="225"/>
      <c r="CG118" s="225"/>
      <c r="CH118" s="225"/>
      <c r="CI118" s="225"/>
      <c r="CJ118" s="225"/>
      <c r="CK118" s="225"/>
      <c r="CL118" s="225"/>
      <c r="CM118" s="225"/>
      <c r="CN118" s="225"/>
      <c r="CO118" s="225"/>
      <c r="CP118" s="225"/>
      <c r="CQ118" s="225"/>
      <c r="CR118" s="225"/>
      <c r="CS118" s="225"/>
      <c r="CT118" s="225"/>
      <c r="CU118" s="225"/>
      <c r="CV118" s="225"/>
    </row>
    <row r="119" spans="1:100" ht="12" customHeight="1" x14ac:dyDescent="0.25">
      <c r="A119" s="225"/>
      <c r="B119" s="225"/>
      <c r="C119" s="225"/>
      <c r="D119" s="225"/>
      <c r="E119" s="225"/>
      <c r="F119" s="225"/>
      <c r="G119" s="225"/>
      <c r="H119" s="225"/>
      <c r="I119" s="225"/>
      <c r="J119" s="225"/>
      <c r="K119" s="225"/>
      <c r="L119" s="225"/>
      <c r="M119" s="225"/>
      <c r="N119" s="225"/>
      <c r="O119" s="225"/>
      <c r="P119" s="225"/>
      <c r="Q119" s="225"/>
      <c r="R119" s="225"/>
      <c r="S119" s="225"/>
      <c r="T119" s="225"/>
      <c r="U119" s="225"/>
      <c r="V119" s="225"/>
      <c r="W119" s="225"/>
      <c r="X119" s="225"/>
      <c r="Y119" s="225"/>
      <c r="Z119" s="225"/>
      <c r="AA119" s="225"/>
      <c r="AB119" s="225"/>
      <c r="AC119" s="225"/>
      <c r="AD119" s="225"/>
      <c r="AE119" s="225"/>
      <c r="AF119" s="225"/>
      <c r="AG119" s="225"/>
      <c r="AH119" s="225"/>
      <c r="AI119" s="225"/>
      <c r="AJ119" s="225"/>
      <c r="AK119" s="225"/>
      <c r="AL119" s="225"/>
      <c r="AM119" s="257"/>
      <c r="AN119" s="257"/>
      <c r="AO119" s="225"/>
      <c r="AP119" s="225"/>
      <c r="AQ119" s="225"/>
      <c r="AR119" s="225"/>
      <c r="AS119" s="225"/>
      <c r="AT119" s="225"/>
      <c r="AU119" s="225"/>
      <c r="AV119" s="225"/>
      <c r="AW119" s="225"/>
      <c r="AX119" s="225"/>
      <c r="AY119" s="225"/>
      <c r="AZ119" s="225"/>
      <c r="BA119" s="225"/>
      <c r="BB119" s="225"/>
      <c r="BC119" s="225"/>
      <c r="BD119" s="225"/>
      <c r="BE119" s="225"/>
      <c r="BF119" s="225"/>
      <c r="BG119" s="225"/>
      <c r="BH119" s="225"/>
      <c r="BI119" s="225"/>
      <c r="BJ119" s="225"/>
      <c r="BK119" s="225"/>
      <c r="BL119" s="225"/>
      <c r="BM119" s="225"/>
      <c r="BN119" s="225"/>
      <c r="BO119" s="225"/>
      <c r="BP119" s="225"/>
      <c r="BQ119" s="225"/>
      <c r="BR119" s="225"/>
      <c r="BS119" s="225"/>
      <c r="BT119" s="225"/>
      <c r="BU119" s="225"/>
      <c r="BV119" s="225"/>
      <c r="BW119" s="225"/>
      <c r="BX119" s="225"/>
      <c r="BY119" s="225"/>
      <c r="BZ119" s="225"/>
      <c r="CA119" s="225"/>
      <c r="CB119" s="225"/>
      <c r="CC119" s="225"/>
      <c r="CD119" s="225"/>
      <c r="CE119" s="225"/>
      <c r="CF119" s="225"/>
      <c r="CG119" s="225"/>
      <c r="CH119" s="225"/>
      <c r="CI119" s="225"/>
      <c r="CJ119" s="225"/>
      <c r="CK119" s="225"/>
      <c r="CL119" s="225"/>
      <c r="CM119" s="225"/>
      <c r="CN119" s="225"/>
      <c r="CO119" s="225"/>
      <c r="CP119" s="225"/>
      <c r="CQ119" s="225"/>
      <c r="CR119" s="225"/>
      <c r="CS119" s="225"/>
      <c r="CT119" s="225"/>
      <c r="CU119" s="225"/>
      <c r="CV119" s="225"/>
    </row>
    <row r="120" spans="1:100" ht="12" customHeight="1" x14ac:dyDescent="0.25">
      <c r="A120" s="225"/>
      <c r="B120" s="225"/>
      <c r="C120" s="225"/>
      <c r="D120" s="225"/>
      <c r="E120" s="225"/>
      <c r="F120" s="225"/>
      <c r="G120" s="225"/>
      <c r="H120" s="225"/>
      <c r="I120" s="225"/>
      <c r="J120" s="225"/>
      <c r="K120" s="225"/>
      <c r="L120" s="225"/>
      <c r="M120" s="225"/>
      <c r="N120" s="225"/>
      <c r="O120" s="225"/>
      <c r="P120" s="225"/>
      <c r="Q120" s="225"/>
      <c r="R120" s="225"/>
      <c r="S120" s="225"/>
      <c r="T120" s="225"/>
      <c r="U120" s="225"/>
      <c r="V120" s="225"/>
      <c r="W120" s="225"/>
      <c r="X120" s="225"/>
      <c r="Y120" s="225"/>
      <c r="Z120" s="225"/>
      <c r="AA120" s="225"/>
      <c r="AB120" s="225"/>
      <c r="AC120" s="225"/>
      <c r="AD120" s="225"/>
      <c r="AE120" s="225"/>
      <c r="AF120" s="225"/>
      <c r="AG120" s="225"/>
      <c r="AH120" s="225"/>
      <c r="AI120" s="225"/>
      <c r="AJ120" s="225"/>
      <c r="AK120" s="225"/>
      <c r="AL120" s="225"/>
      <c r="AM120" s="257"/>
      <c r="AN120" s="257"/>
      <c r="AO120" s="225"/>
      <c r="AP120" s="225"/>
      <c r="AQ120" s="225"/>
      <c r="AR120" s="225"/>
      <c r="AS120" s="225"/>
      <c r="AT120" s="225"/>
      <c r="AU120" s="225"/>
      <c r="AV120" s="225"/>
      <c r="AW120" s="225"/>
      <c r="AX120" s="225"/>
      <c r="AY120" s="225"/>
      <c r="AZ120" s="225"/>
      <c r="BA120" s="225"/>
      <c r="BB120" s="225"/>
      <c r="BC120" s="225"/>
      <c r="BD120" s="225"/>
      <c r="BE120" s="225"/>
      <c r="BF120" s="225"/>
      <c r="BG120" s="225"/>
      <c r="BH120" s="225"/>
      <c r="BI120" s="225"/>
      <c r="BJ120" s="225"/>
      <c r="BK120" s="225"/>
      <c r="BL120" s="225"/>
      <c r="BM120" s="225"/>
      <c r="BN120" s="225"/>
      <c r="BO120" s="225"/>
      <c r="BP120" s="225"/>
      <c r="BQ120" s="225"/>
      <c r="BR120" s="225"/>
      <c r="BS120" s="225"/>
      <c r="BT120" s="225"/>
      <c r="BU120" s="225"/>
      <c r="BV120" s="225"/>
      <c r="BW120" s="225"/>
      <c r="BX120" s="225"/>
      <c r="BY120" s="225"/>
      <c r="BZ120" s="225"/>
      <c r="CA120" s="225"/>
      <c r="CB120" s="225"/>
      <c r="CC120" s="225"/>
      <c r="CD120" s="225"/>
      <c r="CE120" s="225"/>
      <c r="CF120" s="225"/>
      <c r="CG120" s="225"/>
      <c r="CH120" s="225"/>
      <c r="CI120" s="225"/>
      <c r="CJ120" s="225"/>
      <c r="CK120" s="225"/>
      <c r="CL120" s="225"/>
      <c r="CM120" s="225"/>
      <c r="CN120" s="225"/>
      <c r="CO120" s="225"/>
      <c r="CP120" s="225"/>
      <c r="CQ120" s="225"/>
      <c r="CR120" s="225"/>
      <c r="CS120" s="225"/>
      <c r="CT120" s="225"/>
      <c r="CU120" s="225"/>
      <c r="CV120" s="225"/>
    </row>
    <row r="121" spans="1:100" ht="12" customHeight="1" x14ac:dyDescent="0.25">
      <c r="A121" s="225"/>
      <c r="B121" s="225"/>
      <c r="C121" s="225"/>
      <c r="D121" s="225"/>
      <c r="E121" s="225"/>
      <c r="F121" s="225"/>
      <c r="G121" s="225"/>
      <c r="H121" s="225"/>
      <c r="I121" s="225"/>
      <c r="J121" s="225"/>
      <c r="K121" s="225"/>
      <c r="L121" s="225"/>
      <c r="M121" s="225"/>
      <c r="N121" s="225"/>
      <c r="O121" s="225"/>
      <c r="P121" s="225"/>
      <c r="Q121" s="225"/>
      <c r="R121" s="225"/>
      <c r="S121" s="225"/>
      <c r="T121" s="225"/>
      <c r="U121" s="225"/>
      <c r="V121" s="225"/>
      <c r="W121" s="225"/>
      <c r="X121" s="225"/>
      <c r="Y121" s="225"/>
      <c r="Z121" s="225"/>
      <c r="AA121" s="225"/>
      <c r="AB121" s="225"/>
      <c r="AC121" s="225"/>
      <c r="AD121" s="225"/>
      <c r="AE121" s="225"/>
      <c r="AF121" s="225"/>
      <c r="AG121" s="225"/>
      <c r="AH121" s="225"/>
      <c r="AI121" s="225"/>
      <c r="AJ121" s="225"/>
      <c r="AK121" s="225"/>
      <c r="AL121" s="225"/>
      <c r="AM121" s="257"/>
      <c r="AN121" s="257"/>
      <c r="AO121" s="225"/>
      <c r="AP121" s="225"/>
      <c r="AQ121" s="225"/>
      <c r="AR121" s="225"/>
      <c r="AS121" s="225"/>
      <c r="AT121" s="225"/>
      <c r="AU121" s="225"/>
      <c r="AV121" s="225"/>
      <c r="AW121" s="225"/>
      <c r="AX121" s="225"/>
      <c r="AY121" s="225"/>
      <c r="AZ121" s="225"/>
      <c r="BA121" s="225"/>
      <c r="BB121" s="225"/>
      <c r="BC121" s="225"/>
      <c r="BD121" s="225"/>
      <c r="BE121" s="225"/>
      <c r="BF121" s="225"/>
      <c r="BG121" s="225"/>
      <c r="BH121" s="225"/>
      <c r="BI121" s="225"/>
      <c r="BJ121" s="225"/>
      <c r="BK121" s="225"/>
      <c r="BL121" s="225"/>
      <c r="BM121" s="225"/>
      <c r="BN121" s="225"/>
      <c r="BO121" s="225"/>
      <c r="BP121" s="225"/>
      <c r="BQ121" s="225"/>
      <c r="BR121" s="225"/>
      <c r="BS121" s="225"/>
      <c r="BT121" s="225"/>
      <c r="BU121" s="225"/>
      <c r="BV121" s="225"/>
      <c r="BW121" s="225"/>
      <c r="BX121" s="225"/>
      <c r="BY121" s="225"/>
      <c r="BZ121" s="225"/>
      <c r="CA121" s="225"/>
      <c r="CB121" s="225"/>
      <c r="CC121" s="225"/>
      <c r="CD121" s="225"/>
      <c r="CE121" s="225"/>
      <c r="CF121" s="225"/>
      <c r="CG121" s="225"/>
      <c r="CH121" s="225"/>
      <c r="CI121" s="225"/>
      <c r="CJ121" s="225"/>
      <c r="CK121" s="225"/>
      <c r="CL121" s="225"/>
      <c r="CM121" s="225"/>
      <c r="CN121" s="225"/>
      <c r="CO121" s="225"/>
      <c r="CP121" s="225"/>
      <c r="CQ121" s="225"/>
      <c r="CR121" s="225"/>
      <c r="CS121" s="225"/>
      <c r="CT121" s="225"/>
      <c r="CU121" s="225"/>
      <c r="CV121" s="225"/>
    </row>
    <row r="122" spans="1:100" ht="12" customHeight="1" x14ac:dyDescent="0.25">
      <c r="A122" s="225"/>
      <c r="B122" s="225"/>
      <c r="C122" s="225"/>
      <c r="D122" s="225"/>
      <c r="E122" s="225"/>
      <c r="F122" s="225"/>
      <c r="G122" s="225"/>
      <c r="H122" s="225"/>
      <c r="I122" s="225"/>
      <c r="J122" s="225"/>
      <c r="K122" s="225"/>
      <c r="L122" s="225"/>
      <c r="M122" s="225"/>
      <c r="N122" s="225"/>
      <c r="O122" s="225"/>
      <c r="P122" s="225"/>
      <c r="Q122" s="225"/>
      <c r="R122" s="225"/>
      <c r="S122" s="225"/>
      <c r="T122" s="225"/>
      <c r="U122" s="225"/>
      <c r="V122" s="225"/>
      <c r="W122" s="225"/>
      <c r="X122" s="225"/>
      <c r="Y122" s="225"/>
      <c r="Z122" s="225"/>
      <c r="AA122" s="225"/>
      <c r="AB122" s="225"/>
      <c r="AC122" s="225"/>
      <c r="AD122" s="225"/>
      <c r="AE122" s="225"/>
      <c r="AF122" s="225"/>
      <c r="AG122" s="225"/>
      <c r="AH122" s="225"/>
      <c r="AI122" s="225"/>
      <c r="AJ122" s="225"/>
      <c r="AK122" s="225"/>
      <c r="AL122" s="225"/>
      <c r="AM122" s="257"/>
      <c r="AN122" s="257"/>
      <c r="AO122" s="225"/>
      <c r="AP122" s="225"/>
      <c r="AQ122" s="225"/>
      <c r="AR122" s="225"/>
      <c r="AS122" s="225"/>
      <c r="AT122" s="225"/>
      <c r="AU122" s="225"/>
      <c r="AV122" s="225"/>
      <c r="AW122" s="225"/>
      <c r="AX122" s="225"/>
      <c r="AY122" s="225"/>
      <c r="AZ122" s="225"/>
      <c r="BA122" s="225"/>
      <c r="BB122" s="225"/>
      <c r="BC122" s="225"/>
      <c r="BD122" s="225"/>
      <c r="BE122" s="225"/>
      <c r="BF122" s="225"/>
      <c r="BG122" s="225"/>
      <c r="BH122" s="225"/>
      <c r="BI122" s="225"/>
      <c r="BJ122" s="225"/>
      <c r="BK122" s="225"/>
      <c r="BL122" s="225"/>
      <c r="BM122" s="225"/>
      <c r="BN122" s="225"/>
      <c r="BO122" s="225"/>
      <c r="BP122" s="225"/>
      <c r="BQ122" s="225"/>
      <c r="BR122" s="225"/>
      <c r="BS122" s="225"/>
      <c r="BT122" s="225"/>
      <c r="BU122" s="225"/>
      <c r="BV122" s="225"/>
      <c r="BW122" s="225"/>
      <c r="BX122" s="225"/>
      <c r="BY122" s="225"/>
      <c r="BZ122" s="225"/>
      <c r="CA122" s="225"/>
      <c r="CB122" s="225"/>
      <c r="CC122" s="225"/>
      <c r="CD122" s="225"/>
      <c r="CE122" s="225"/>
      <c r="CF122" s="225"/>
      <c r="CG122" s="225"/>
      <c r="CH122" s="225"/>
      <c r="CI122" s="225"/>
      <c r="CJ122" s="225"/>
      <c r="CK122" s="225"/>
      <c r="CL122" s="225"/>
      <c r="CM122" s="225"/>
      <c r="CN122" s="225"/>
      <c r="CO122" s="225"/>
      <c r="CP122" s="225"/>
      <c r="CQ122" s="225"/>
      <c r="CR122" s="225"/>
      <c r="CS122" s="225"/>
      <c r="CT122" s="225"/>
      <c r="CU122" s="225"/>
      <c r="CV122" s="225"/>
    </row>
    <row r="123" spans="1:100" ht="12" customHeight="1" x14ac:dyDescent="0.25">
      <c r="A123" s="225"/>
      <c r="B123" s="225"/>
      <c r="C123" s="225"/>
      <c r="D123" s="225"/>
      <c r="E123" s="225"/>
      <c r="F123" s="225"/>
      <c r="G123" s="225"/>
      <c r="H123" s="225"/>
      <c r="I123" s="225"/>
      <c r="J123" s="225"/>
      <c r="K123" s="225"/>
      <c r="L123" s="225"/>
      <c r="M123" s="225"/>
      <c r="N123" s="225"/>
      <c r="O123" s="225"/>
      <c r="P123" s="225"/>
      <c r="Q123" s="225"/>
      <c r="R123" s="225"/>
      <c r="S123" s="225"/>
      <c r="T123" s="225"/>
      <c r="U123" s="225"/>
      <c r="V123" s="225"/>
      <c r="W123" s="225"/>
      <c r="X123" s="225"/>
      <c r="Y123" s="225"/>
      <c r="Z123" s="225"/>
      <c r="AA123" s="225"/>
      <c r="AB123" s="225"/>
      <c r="AC123" s="225"/>
      <c r="AD123" s="225"/>
      <c r="AE123" s="225"/>
      <c r="AF123" s="225"/>
      <c r="AG123" s="225"/>
      <c r="AH123" s="225"/>
      <c r="AI123" s="225"/>
      <c r="AJ123" s="225"/>
      <c r="AK123" s="225"/>
      <c r="AL123" s="225"/>
      <c r="AM123" s="257"/>
      <c r="AN123" s="257"/>
      <c r="AO123" s="225"/>
      <c r="AP123" s="225"/>
      <c r="AQ123" s="225"/>
      <c r="AR123" s="225"/>
      <c r="AS123" s="225"/>
      <c r="AT123" s="225"/>
      <c r="AU123" s="225"/>
      <c r="AV123" s="225"/>
      <c r="AW123" s="225"/>
      <c r="AX123" s="225"/>
      <c r="AY123" s="225"/>
      <c r="AZ123" s="225"/>
      <c r="BA123" s="225"/>
      <c r="BB123" s="225"/>
      <c r="BC123" s="225"/>
      <c r="BD123" s="225"/>
      <c r="BE123" s="225"/>
      <c r="BF123" s="225"/>
      <c r="BG123" s="225"/>
      <c r="BH123" s="225"/>
      <c r="BI123" s="225"/>
      <c r="BJ123" s="225"/>
      <c r="BK123" s="225"/>
      <c r="BL123" s="225"/>
      <c r="BM123" s="225"/>
      <c r="BN123" s="225"/>
      <c r="BO123" s="225"/>
      <c r="BP123" s="225"/>
      <c r="BQ123" s="225"/>
      <c r="BR123" s="225"/>
      <c r="BS123" s="225"/>
      <c r="BT123" s="225"/>
      <c r="BU123" s="225"/>
      <c r="BV123" s="225"/>
      <c r="BW123" s="225"/>
      <c r="BX123" s="225"/>
      <c r="BY123" s="225"/>
      <c r="BZ123" s="225"/>
      <c r="CA123" s="225"/>
      <c r="CB123" s="225"/>
      <c r="CC123" s="225"/>
      <c r="CD123" s="225"/>
      <c r="CE123" s="225"/>
      <c r="CF123" s="225"/>
      <c r="CG123" s="225"/>
      <c r="CH123" s="225"/>
      <c r="CI123" s="225"/>
      <c r="CJ123" s="225"/>
      <c r="CK123" s="225"/>
      <c r="CL123" s="225"/>
      <c r="CM123" s="225"/>
      <c r="CN123" s="225"/>
      <c r="CO123" s="225"/>
      <c r="CP123" s="225"/>
      <c r="CQ123" s="225"/>
      <c r="CR123" s="225"/>
      <c r="CS123" s="225"/>
      <c r="CT123" s="225"/>
      <c r="CU123" s="225"/>
      <c r="CV123" s="225"/>
    </row>
    <row r="124" spans="1:100" ht="12" customHeight="1" x14ac:dyDescent="0.25">
      <c r="A124" s="225"/>
      <c r="B124" s="225"/>
      <c r="C124" s="225"/>
      <c r="D124" s="225"/>
      <c r="E124" s="225"/>
      <c r="F124" s="225"/>
      <c r="G124" s="225"/>
      <c r="H124" s="225"/>
      <c r="I124" s="225"/>
      <c r="J124" s="225"/>
      <c r="K124" s="225"/>
      <c r="L124" s="225"/>
      <c r="M124" s="225"/>
      <c r="N124" s="225"/>
      <c r="O124" s="225"/>
      <c r="P124" s="225"/>
      <c r="Q124" s="225"/>
      <c r="R124" s="225"/>
      <c r="S124" s="225"/>
      <c r="T124" s="225"/>
      <c r="U124" s="225"/>
      <c r="V124" s="225"/>
      <c r="W124" s="225"/>
      <c r="X124" s="225"/>
      <c r="Y124" s="225"/>
      <c r="Z124" s="225"/>
      <c r="AA124" s="225"/>
      <c r="AB124" s="225"/>
      <c r="AC124" s="225"/>
      <c r="AD124" s="225"/>
      <c r="AE124" s="225"/>
      <c r="AF124" s="225"/>
      <c r="AG124" s="225"/>
      <c r="AH124" s="225"/>
      <c r="AI124" s="225"/>
      <c r="AJ124" s="225"/>
      <c r="AK124" s="225"/>
      <c r="AL124" s="225"/>
      <c r="AM124" s="257"/>
      <c r="AN124" s="257"/>
      <c r="AO124" s="225"/>
      <c r="AP124" s="225"/>
      <c r="AQ124" s="225"/>
      <c r="AR124" s="225"/>
      <c r="AS124" s="225"/>
      <c r="AT124" s="225"/>
      <c r="AU124" s="225"/>
      <c r="AV124" s="225"/>
      <c r="AW124" s="225"/>
      <c r="AX124" s="225"/>
      <c r="AY124" s="225"/>
      <c r="AZ124" s="225"/>
      <c r="BA124" s="225"/>
      <c r="BB124" s="225"/>
      <c r="BC124" s="225"/>
      <c r="BD124" s="225"/>
      <c r="BE124" s="225"/>
      <c r="BF124" s="225"/>
      <c r="BG124" s="225"/>
      <c r="BH124" s="225"/>
      <c r="BI124" s="225"/>
      <c r="BJ124" s="225"/>
      <c r="BK124" s="225"/>
      <c r="BL124" s="225"/>
      <c r="BM124" s="225"/>
      <c r="BN124" s="225"/>
      <c r="BO124" s="225"/>
      <c r="BP124" s="225"/>
      <c r="BQ124" s="225"/>
      <c r="BR124" s="225"/>
      <c r="BS124" s="225"/>
      <c r="BT124" s="225"/>
      <c r="BU124" s="225"/>
      <c r="BV124" s="225"/>
      <c r="BW124" s="225"/>
      <c r="BX124" s="225"/>
      <c r="BY124" s="225"/>
      <c r="BZ124" s="225"/>
      <c r="CA124" s="225"/>
      <c r="CB124" s="225"/>
      <c r="CC124" s="225"/>
      <c r="CD124" s="225"/>
      <c r="CE124" s="225"/>
      <c r="CF124" s="225"/>
      <c r="CG124" s="225"/>
      <c r="CH124" s="225"/>
      <c r="CI124" s="225"/>
      <c r="CJ124" s="225"/>
      <c r="CK124" s="225"/>
      <c r="CL124" s="225"/>
      <c r="CM124" s="225"/>
      <c r="CN124" s="225"/>
      <c r="CO124" s="225"/>
      <c r="CP124" s="225"/>
      <c r="CQ124" s="225"/>
      <c r="CR124" s="225"/>
      <c r="CS124" s="225"/>
      <c r="CT124" s="225"/>
      <c r="CU124" s="225"/>
      <c r="CV124" s="225"/>
    </row>
    <row r="125" spans="1:100" ht="12" customHeight="1" x14ac:dyDescent="0.25">
      <c r="A125" s="225"/>
      <c r="B125" s="225"/>
      <c r="C125" s="225"/>
      <c r="D125" s="225"/>
      <c r="E125" s="225"/>
      <c r="F125" s="225"/>
      <c r="G125" s="225"/>
      <c r="H125" s="225"/>
      <c r="I125" s="225"/>
      <c r="J125" s="225"/>
      <c r="K125" s="225"/>
      <c r="L125" s="225"/>
      <c r="M125" s="225"/>
      <c r="N125" s="225"/>
      <c r="O125" s="225"/>
      <c r="P125" s="225"/>
      <c r="Q125" s="225"/>
      <c r="R125" s="225"/>
      <c r="S125" s="225"/>
      <c r="T125" s="225"/>
      <c r="U125" s="225"/>
      <c r="V125" s="225"/>
      <c r="W125" s="225"/>
      <c r="X125" s="225"/>
      <c r="Y125" s="225"/>
      <c r="Z125" s="225"/>
      <c r="AA125" s="225"/>
      <c r="AB125" s="225"/>
      <c r="AC125" s="225"/>
      <c r="AD125" s="225"/>
      <c r="AE125" s="225"/>
      <c r="AF125" s="225"/>
      <c r="AG125" s="225"/>
      <c r="AH125" s="225"/>
      <c r="AI125" s="225"/>
      <c r="AJ125" s="225"/>
      <c r="AK125" s="225"/>
      <c r="AL125" s="225"/>
      <c r="AM125" s="257"/>
      <c r="AN125" s="257"/>
      <c r="AO125" s="225"/>
      <c r="AP125" s="225"/>
      <c r="AQ125" s="225"/>
      <c r="AR125" s="225"/>
      <c r="AS125" s="225"/>
      <c r="AT125" s="225"/>
      <c r="AU125" s="225"/>
      <c r="AV125" s="225"/>
      <c r="AW125" s="225"/>
      <c r="AX125" s="225"/>
      <c r="AY125" s="225"/>
      <c r="AZ125" s="225"/>
      <c r="BA125" s="225"/>
      <c r="BB125" s="225"/>
      <c r="BC125" s="225"/>
      <c r="BD125" s="225"/>
      <c r="BE125" s="225"/>
      <c r="BF125" s="225"/>
      <c r="BG125" s="225"/>
      <c r="BH125" s="225"/>
      <c r="BI125" s="225"/>
      <c r="BJ125" s="225"/>
      <c r="BK125" s="225"/>
      <c r="BL125" s="225"/>
      <c r="BM125" s="225"/>
      <c r="BN125" s="225"/>
      <c r="BO125" s="225"/>
      <c r="BP125" s="225"/>
      <c r="BQ125" s="225"/>
      <c r="BR125" s="225"/>
      <c r="BS125" s="225"/>
      <c r="BT125" s="225"/>
      <c r="BU125" s="225"/>
      <c r="BV125" s="225"/>
      <c r="BW125" s="225"/>
      <c r="BX125" s="225"/>
      <c r="BY125" s="225"/>
      <c r="BZ125" s="225"/>
      <c r="CA125" s="225"/>
      <c r="CB125" s="225"/>
      <c r="CC125" s="225"/>
      <c r="CD125" s="225"/>
      <c r="CE125" s="225"/>
      <c r="CF125" s="225"/>
      <c r="CG125" s="225"/>
      <c r="CH125" s="225"/>
      <c r="CI125" s="225"/>
      <c r="CJ125" s="225"/>
      <c r="CK125" s="225"/>
      <c r="CL125" s="225"/>
      <c r="CM125" s="225"/>
      <c r="CN125" s="225"/>
      <c r="CO125" s="225"/>
      <c r="CP125" s="225"/>
      <c r="CQ125" s="225"/>
      <c r="CR125" s="225"/>
      <c r="CS125" s="225"/>
      <c r="CT125" s="225"/>
      <c r="CU125" s="225"/>
      <c r="CV125" s="225"/>
    </row>
    <row r="126" spans="1:100" ht="12" customHeight="1" x14ac:dyDescent="0.25">
      <c r="A126" s="225"/>
      <c r="B126" s="225"/>
      <c r="C126" s="225"/>
      <c r="D126" s="225"/>
      <c r="E126" s="225"/>
      <c r="F126" s="225"/>
      <c r="G126" s="225"/>
      <c r="H126" s="225"/>
      <c r="I126" s="225"/>
      <c r="J126" s="225"/>
      <c r="K126" s="225"/>
      <c r="L126" s="225"/>
      <c r="M126" s="225"/>
      <c r="N126" s="225"/>
      <c r="O126" s="225"/>
      <c r="P126" s="225"/>
      <c r="Q126" s="225"/>
      <c r="R126" s="225"/>
      <c r="S126" s="225"/>
      <c r="T126" s="225"/>
      <c r="U126" s="225"/>
      <c r="V126" s="225"/>
      <c r="W126" s="225"/>
      <c r="X126" s="225"/>
      <c r="Y126" s="225"/>
      <c r="Z126" s="225"/>
      <c r="AA126" s="225"/>
      <c r="AB126" s="225"/>
      <c r="AC126" s="225"/>
      <c r="AD126" s="225"/>
      <c r="AE126" s="225"/>
      <c r="AF126" s="225"/>
      <c r="AG126" s="225"/>
      <c r="AH126" s="225"/>
      <c r="AI126" s="225"/>
      <c r="AJ126" s="225"/>
      <c r="AK126" s="225"/>
      <c r="AL126" s="225"/>
      <c r="AM126" s="257"/>
      <c r="AN126" s="257"/>
      <c r="AO126" s="225"/>
      <c r="AP126" s="225"/>
      <c r="AQ126" s="225"/>
      <c r="AR126" s="225"/>
      <c r="AS126" s="225"/>
      <c r="AT126" s="225"/>
      <c r="AU126" s="225"/>
      <c r="AV126" s="225"/>
      <c r="AW126" s="225"/>
      <c r="AX126" s="225"/>
      <c r="AY126" s="225"/>
      <c r="AZ126" s="225"/>
      <c r="BA126" s="225"/>
      <c r="BB126" s="225"/>
      <c r="BC126" s="225"/>
      <c r="BD126" s="225"/>
      <c r="BE126" s="225"/>
      <c r="BF126" s="225"/>
      <c r="BG126" s="225"/>
      <c r="BH126" s="225"/>
      <c r="BI126" s="225"/>
      <c r="BJ126" s="225"/>
      <c r="BK126" s="225"/>
      <c r="BL126" s="225"/>
      <c r="BM126" s="225"/>
      <c r="BN126" s="225"/>
      <c r="BO126" s="225"/>
      <c r="BP126" s="225"/>
      <c r="BQ126" s="225"/>
      <c r="BR126" s="225"/>
      <c r="BS126" s="225"/>
      <c r="BT126" s="225"/>
      <c r="BU126" s="225"/>
      <c r="BV126" s="225"/>
      <c r="BW126" s="225"/>
      <c r="BX126" s="225"/>
      <c r="BY126" s="225"/>
      <c r="BZ126" s="225"/>
      <c r="CA126" s="225"/>
      <c r="CB126" s="225"/>
      <c r="CC126" s="225"/>
      <c r="CD126" s="225"/>
      <c r="CE126" s="225"/>
      <c r="CF126" s="225"/>
      <c r="CG126" s="225"/>
      <c r="CH126" s="225"/>
      <c r="CI126" s="225"/>
      <c r="CJ126" s="225"/>
      <c r="CK126" s="225"/>
      <c r="CL126" s="225"/>
      <c r="CM126" s="225"/>
      <c r="CN126" s="225"/>
      <c r="CO126" s="225"/>
      <c r="CP126" s="225"/>
      <c r="CQ126" s="225"/>
      <c r="CR126" s="225"/>
      <c r="CS126" s="225"/>
      <c r="CT126" s="225"/>
      <c r="CU126" s="225"/>
      <c r="CV126" s="225"/>
    </row>
    <row r="127" spans="1:100" ht="12" customHeight="1" x14ac:dyDescent="0.25">
      <c r="A127" s="225"/>
      <c r="B127" s="225"/>
      <c r="C127" s="225"/>
      <c r="D127" s="225"/>
      <c r="E127" s="225"/>
      <c r="F127" s="225"/>
      <c r="G127" s="225"/>
      <c r="H127" s="225"/>
      <c r="I127" s="225"/>
      <c r="J127" s="225"/>
      <c r="K127" s="225"/>
      <c r="L127" s="225"/>
      <c r="M127" s="225"/>
      <c r="N127" s="225"/>
      <c r="O127" s="225"/>
      <c r="P127" s="225"/>
      <c r="Q127" s="225"/>
      <c r="R127" s="225"/>
      <c r="S127" s="225"/>
      <c r="T127" s="225"/>
      <c r="U127" s="225"/>
      <c r="V127" s="225"/>
      <c r="W127" s="225"/>
      <c r="X127" s="225"/>
      <c r="Y127" s="225"/>
      <c r="Z127" s="225"/>
      <c r="AA127" s="225"/>
      <c r="AB127" s="225"/>
      <c r="AC127" s="225"/>
      <c r="AD127" s="225"/>
      <c r="AE127" s="225"/>
      <c r="AF127" s="225"/>
      <c r="AG127" s="225"/>
      <c r="AH127" s="225"/>
      <c r="AI127" s="225"/>
      <c r="AJ127" s="225"/>
      <c r="AK127" s="225"/>
      <c r="AL127" s="225"/>
      <c r="AM127" s="257"/>
      <c r="AN127" s="257"/>
      <c r="AO127" s="225"/>
      <c r="AP127" s="225"/>
      <c r="AQ127" s="225"/>
      <c r="AR127" s="225"/>
      <c r="AS127" s="225"/>
      <c r="AT127" s="225"/>
      <c r="AU127" s="225"/>
      <c r="AV127" s="225"/>
      <c r="AW127" s="225"/>
      <c r="AX127" s="225"/>
      <c r="AY127" s="225"/>
      <c r="AZ127" s="225"/>
      <c r="BA127" s="225"/>
      <c r="BB127" s="225"/>
      <c r="BC127" s="225"/>
      <c r="BD127" s="225"/>
      <c r="BE127" s="225"/>
      <c r="BF127" s="225"/>
      <c r="BG127" s="225"/>
      <c r="BH127" s="225"/>
      <c r="BI127" s="225"/>
      <c r="BJ127" s="225"/>
      <c r="BK127" s="225"/>
      <c r="BL127" s="225"/>
      <c r="BM127" s="225"/>
      <c r="BN127" s="225"/>
      <c r="BO127" s="225"/>
      <c r="BP127" s="225"/>
      <c r="BQ127" s="225"/>
      <c r="BR127" s="225"/>
      <c r="BS127" s="225"/>
      <c r="BT127" s="225"/>
      <c r="BU127" s="225"/>
      <c r="BV127" s="225"/>
      <c r="BW127" s="225"/>
      <c r="BX127" s="225"/>
      <c r="BY127" s="225"/>
      <c r="BZ127" s="225"/>
      <c r="CA127" s="225"/>
      <c r="CB127" s="225"/>
      <c r="CC127" s="225"/>
      <c r="CD127" s="225"/>
      <c r="CE127" s="225"/>
      <c r="CF127" s="225"/>
      <c r="CG127" s="225"/>
      <c r="CH127" s="225"/>
      <c r="CI127" s="225"/>
      <c r="CJ127" s="225"/>
      <c r="CK127" s="225"/>
      <c r="CL127" s="225"/>
      <c r="CM127" s="225"/>
      <c r="CN127" s="225"/>
      <c r="CO127" s="225"/>
      <c r="CP127" s="225"/>
      <c r="CQ127" s="225"/>
      <c r="CR127" s="225"/>
      <c r="CS127" s="225"/>
      <c r="CT127" s="225"/>
      <c r="CU127" s="225"/>
      <c r="CV127" s="225"/>
    </row>
    <row r="128" spans="1:100" ht="12" customHeight="1" x14ac:dyDescent="0.25">
      <c r="A128" s="225"/>
      <c r="B128" s="225"/>
      <c r="C128" s="225"/>
      <c r="D128" s="225"/>
      <c r="E128" s="225"/>
      <c r="F128" s="225"/>
      <c r="G128" s="225"/>
      <c r="H128" s="225"/>
      <c r="I128" s="225"/>
      <c r="J128" s="225"/>
      <c r="K128" s="225"/>
      <c r="L128" s="225"/>
      <c r="M128" s="225"/>
      <c r="N128" s="225"/>
      <c r="O128" s="225"/>
      <c r="P128" s="225"/>
      <c r="Q128" s="225"/>
      <c r="R128" s="225"/>
      <c r="S128" s="225"/>
      <c r="T128" s="225"/>
      <c r="U128" s="225"/>
      <c r="V128" s="225"/>
      <c r="W128" s="225"/>
      <c r="X128" s="225"/>
      <c r="Y128" s="225"/>
      <c r="Z128" s="225"/>
      <c r="AA128" s="225"/>
      <c r="AB128" s="225"/>
      <c r="AC128" s="225"/>
      <c r="AD128" s="225"/>
      <c r="AE128" s="225"/>
      <c r="AF128" s="225"/>
      <c r="AG128" s="225"/>
      <c r="AH128" s="225"/>
      <c r="AI128" s="225"/>
      <c r="AJ128" s="225"/>
      <c r="AK128" s="225"/>
      <c r="AL128" s="225"/>
      <c r="AM128" s="257"/>
      <c r="AN128" s="257"/>
      <c r="AO128" s="225"/>
      <c r="AP128" s="225"/>
      <c r="AQ128" s="225"/>
      <c r="AR128" s="225"/>
      <c r="AS128" s="225"/>
      <c r="AT128" s="225"/>
      <c r="AU128" s="225"/>
      <c r="AV128" s="225"/>
      <c r="AW128" s="225"/>
      <c r="AX128" s="225"/>
      <c r="AY128" s="225"/>
      <c r="AZ128" s="225"/>
      <c r="BA128" s="225"/>
      <c r="BB128" s="225"/>
      <c r="BC128" s="225"/>
      <c r="BD128" s="225"/>
      <c r="BE128" s="225"/>
      <c r="BF128" s="225"/>
      <c r="BG128" s="225"/>
      <c r="BH128" s="225"/>
      <c r="BI128" s="225"/>
      <c r="BJ128" s="225"/>
      <c r="BK128" s="225"/>
      <c r="BL128" s="225"/>
      <c r="BM128" s="225"/>
      <c r="BN128" s="225"/>
      <c r="BO128" s="225"/>
      <c r="BP128" s="225"/>
      <c r="BQ128" s="225"/>
      <c r="BR128" s="225"/>
      <c r="BS128" s="225"/>
      <c r="BT128" s="225"/>
      <c r="BU128" s="225"/>
      <c r="BV128" s="225"/>
      <c r="BW128" s="225"/>
      <c r="BX128" s="225"/>
      <c r="BY128" s="225"/>
      <c r="BZ128" s="225"/>
      <c r="CA128" s="225"/>
      <c r="CB128" s="225"/>
      <c r="CC128" s="225"/>
      <c r="CD128" s="225"/>
      <c r="CE128" s="225"/>
      <c r="CF128" s="225"/>
      <c r="CG128" s="225"/>
      <c r="CH128" s="225"/>
      <c r="CI128" s="225"/>
      <c r="CJ128" s="225"/>
      <c r="CK128" s="225"/>
      <c r="CL128" s="225"/>
      <c r="CM128" s="225"/>
      <c r="CN128" s="225"/>
      <c r="CO128" s="225"/>
      <c r="CP128" s="225"/>
      <c r="CQ128" s="225"/>
      <c r="CR128" s="225"/>
      <c r="CS128" s="225"/>
      <c r="CT128" s="225"/>
      <c r="CU128" s="225"/>
      <c r="CV128" s="225"/>
    </row>
    <row r="129" spans="1:100" ht="12" customHeight="1" x14ac:dyDescent="0.25">
      <c r="A129" s="225"/>
      <c r="B129" s="225"/>
      <c r="C129" s="225"/>
      <c r="D129" s="225"/>
      <c r="E129" s="225"/>
      <c r="F129" s="225"/>
      <c r="G129" s="225"/>
      <c r="H129" s="225"/>
      <c r="I129" s="225"/>
      <c r="J129" s="225"/>
      <c r="K129" s="225"/>
      <c r="L129" s="225"/>
      <c r="M129" s="225"/>
      <c r="N129" s="225"/>
      <c r="O129" s="225"/>
      <c r="P129" s="225"/>
      <c r="Q129" s="225"/>
      <c r="R129" s="225"/>
      <c r="S129" s="225"/>
      <c r="T129" s="225"/>
      <c r="U129" s="225"/>
      <c r="V129" s="225"/>
      <c r="W129" s="225"/>
      <c r="X129" s="225"/>
      <c r="Y129" s="225"/>
      <c r="Z129" s="225"/>
      <c r="AA129" s="225"/>
      <c r="AB129" s="225"/>
      <c r="AC129" s="225"/>
      <c r="AD129" s="225"/>
      <c r="AE129" s="225"/>
      <c r="AF129" s="225"/>
      <c r="AG129" s="225"/>
      <c r="AH129" s="225"/>
      <c r="AI129" s="225"/>
      <c r="AJ129" s="225"/>
      <c r="AK129" s="225"/>
      <c r="AL129" s="225"/>
      <c r="AM129" s="257"/>
      <c r="AN129" s="257"/>
      <c r="AO129" s="225"/>
      <c r="AP129" s="225"/>
      <c r="AQ129" s="225"/>
      <c r="AR129" s="225"/>
      <c r="AS129" s="225"/>
      <c r="AT129" s="225"/>
      <c r="AU129" s="225"/>
      <c r="AV129" s="225"/>
      <c r="AW129" s="225"/>
      <c r="AX129" s="225"/>
      <c r="AY129" s="225"/>
      <c r="AZ129" s="225"/>
      <c r="BA129" s="225"/>
      <c r="BB129" s="225"/>
      <c r="BC129" s="225"/>
      <c r="BD129" s="225"/>
      <c r="BE129" s="225"/>
      <c r="BF129" s="225"/>
      <c r="BG129" s="225"/>
      <c r="BH129" s="225"/>
      <c r="BI129" s="225"/>
      <c r="BJ129" s="225"/>
      <c r="BK129" s="225"/>
      <c r="BL129" s="225"/>
      <c r="BM129" s="225"/>
      <c r="BN129" s="225"/>
      <c r="BO129" s="225"/>
      <c r="BP129" s="225"/>
      <c r="BQ129" s="225"/>
      <c r="BR129" s="225"/>
      <c r="BS129" s="225"/>
      <c r="BT129" s="225"/>
      <c r="BU129" s="225"/>
      <c r="BV129" s="225"/>
      <c r="BW129" s="225"/>
      <c r="BX129" s="225"/>
      <c r="BY129" s="225"/>
      <c r="BZ129" s="225"/>
      <c r="CA129" s="225"/>
      <c r="CB129" s="225"/>
      <c r="CC129" s="225"/>
      <c r="CD129" s="225"/>
      <c r="CE129" s="225"/>
      <c r="CF129" s="225"/>
      <c r="CG129" s="225"/>
      <c r="CH129" s="225"/>
      <c r="CI129" s="225"/>
      <c r="CJ129" s="225"/>
      <c r="CK129" s="225"/>
      <c r="CL129" s="225"/>
      <c r="CM129" s="225"/>
      <c r="CN129" s="225"/>
      <c r="CO129" s="225"/>
      <c r="CP129" s="225"/>
      <c r="CQ129" s="225"/>
      <c r="CR129" s="225"/>
      <c r="CS129" s="225"/>
      <c r="CT129" s="225"/>
      <c r="CU129" s="225"/>
      <c r="CV129" s="225"/>
    </row>
    <row r="130" spans="1:100" ht="12" customHeight="1" x14ac:dyDescent="0.25">
      <c r="A130" s="225"/>
      <c r="B130" s="225"/>
      <c r="C130" s="225"/>
      <c r="D130" s="225"/>
      <c r="E130" s="225"/>
      <c r="F130" s="225"/>
      <c r="G130" s="225"/>
      <c r="H130" s="225"/>
      <c r="I130" s="225"/>
      <c r="J130" s="225"/>
      <c r="K130" s="225"/>
      <c r="L130" s="225"/>
      <c r="M130" s="225"/>
      <c r="N130" s="225"/>
      <c r="O130" s="225"/>
      <c r="P130" s="225"/>
      <c r="Q130" s="225"/>
      <c r="R130" s="225"/>
      <c r="S130" s="225"/>
      <c r="T130" s="225"/>
      <c r="U130" s="225"/>
      <c r="V130" s="225"/>
      <c r="W130" s="225"/>
      <c r="X130" s="225"/>
      <c r="Y130" s="225"/>
      <c r="Z130" s="225"/>
      <c r="AA130" s="225"/>
      <c r="AB130" s="225"/>
      <c r="AC130" s="225"/>
      <c r="AD130" s="225"/>
      <c r="AE130" s="225"/>
      <c r="AF130" s="225"/>
      <c r="AG130" s="225"/>
      <c r="AH130" s="225"/>
      <c r="AI130" s="225"/>
      <c r="AJ130" s="225"/>
      <c r="AK130" s="225"/>
      <c r="AL130" s="225"/>
      <c r="AM130" s="257"/>
      <c r="AN130" s="257"/>
      <c r="AO130" s="225"/>
      <c r="AP130" s="225"/>
      <c r="AQ130" s="225"/>
      <c r="AR130" s="225"/>
      <c r="AS130" s="225"/>
      <c r="AT130" s="225"/>
      <c r="AU130" s="225"/>
      <c r="AV130" s="225"/>
      <c r="AW130" s="225"/>
      <c r="AX130" s="225"/>
      <c r="AY130" s="225"/>
      <c r="AZ130" s="225"/>
      <c r="BA130" s="225"/>
      <c r="BB130" s="225"/>
      <c r="BC130" s="225"/>
      <c r="BD130" s="225"/>
      <c r="BE130" s="225"/>
      <c r="BF130" s="225"/>
      <c r="BG130" s="225"/>
      <c r="BH130" s="225"/>
      <c r="BI130" s="225"/>
      <c r="BJ130" s="225"/>
      <c r="BK130" s="225"/>
      <c r="BL130" s="225"/>
      <c r="BM130" s="225"/>
      <c r="BN130" s="225"/>
      <c r="BO130" s="225"/>
      <c r="BP130" s="225"/>
      <c r="BQ130" s="225"/>
      <c r="BR130" s="225"/>
      <c r="BS130" s="225"/>
      <c r="BT130" s="225"/>
      <c r="BU130" s="225"/>
      <c r="BV130" s="225"/>
      <c r="BW130" s="225"/>
      <c r="BX130" s="225"/>
      <c r="BY130" s="225"/>
      <c r="BZ130" s="225"/>
      <c r="CA130" s="225"/>
      <c r="CB130" s="225"/>
      <c r="CC130" s="225"/>
      <c r="CD130" s="225"/>
      <c r="CE130" s="225"/>
      <c r="CF130" s="225"/>
      <c r="CG130" s="225"/>
      <c r="CH130" s="225"/>
      <c r="CI130" s="225"/>
      <c r="CJ130" s="225"/>
      <c r="CK130" s="225"/>
      <c r="CL130" s="225"/>
      <c r="CM130" s="225"/>
      <c r="CN130" s="225"/>
      <c r="CO130" s="225"/>
      <c r="CP130" s="225"/>
      <c r="CQ130" s="225"/>
      <c r="CR130" s="225"/>
      <c r="CS130" s="225"/>
      <c r="CT130" s="225"/>
      <c r="CU130" s="225"/>
      <c r="CV130" s="225"/>
    </row>
    <row r="131" spans="1:100" ht="12" customHeight="1" x14ac:dyDescent="0.25">
      <c r="A131" s="225"/>
      <c r="B131" s="225"/>
      <c r="C131" s="225"/>
      <c r="D131" s="225"/>
      <c r="E131" s="225"/>
      <c r="F131" s="225"/>
      <c r="G131" s="225"/>
      <c r="H131" s="225"/>
      <c r="I131" s="225"/>
      <c r="J131" s="225"/>
      <c r="K131" s="225"/>
      <c r="L131" s="225"/>
      <c r="M131" s="225"/>
      <c r="N131" s="225"/>
      <c r="O131" s="225"/>
      <c r="P131" s="225"/>
      <c r="Q131" s="225"/>
      <c r="R131" s="225"/>
      <c r="S131" s="225"/>
      <c r="T131" s="225"/>
      <c r="U131" s="225"/>
      <c r="V131" s="225"/>
      <c r="W131" s="225"/>
      <c r="X131" s="225"/>
      <c r="Y131" s="225"/>
      <c r="Z131" s="225"/>
      <c r="AA131" s="225"/>
      <c r="AB131" s="225"/>
      <c r="AC131" s="225"/>
      <c r="AD131" s="225"/>
      <c r="AE131" s="225"/>
      <c r="AF131" s="225"/>
      <c r="AG131" s="225"/>
      <c r="AH131" s="225"/>
      <c r="AI131" s="225"/>
      <c r="AJ131" s="225"/>
      <c r="AK131" s="225"/>
      <c r="AL131" s="225"/>
      <c r="AM131" s="257"/>
      <c r="AN131" s="257"/>
      <c r="AO131" s="225"/>
      <c r="AP131" s="225"/>
      <c r="AQ131" s="225"/>
      <c r="AR131" s="225"/>
      <c r="AS131" s="225"/>
      <c r="AT131" s="225"/>
      <c r="AU131" s="225"/>
      <c r="AV131" s="225"/>
      <c r="AW131" s="225"/>
      <c r="AX131" s="225"/>
      <c r="AY131" s="225"/>
      <c r="AZ131" s="225"/>
      <c r="BA131" s="225"/>
      <c r="BB131" s="225"/>
      <c r="BC131" s="225"/>
      <c r="BD131" s="225"/>
      <c r="BE131" s="225"/>
      <c r="BF131" s="225"/>
      <c r="BG131" s="225"/>
      <c r="BH131" s="225"/>
      <c r="BI131" s="225"/>
      <c r="BJ131" s="225"/>
      <c r="BK131" s="225"/>
      <c r="BL131" s="225"/>
      <c r="BM131" s="225"/>
      <c r="BN131" s="225"/>
      <c r="BO131" s="225"/>
      <c r="BP131" s="225"/>
      <c r="BQ131" s="225"/>
      <c r="BR131" s="225"/>
      <c r="BS131" s="225"/>
      <c r="BT131" s="225"/>
      <c r="BU131" s="225"/>
      <c r="BV131" s="225"/>
      <c r="BW131" s="225"/>
      <c r="BX131" s="225"/>
      <c r="BY131" s="225"/>
      <c r="BZ131" s="225"/>
      <c r="CA131" s="225"/>
      <c r="CB131" s="225"/>
      <c r="CC131" s="225"/>
      <c r="CD131" s="225"/>
      <c r="CE131" s="225"/>
      <c r="CF131" s="225"/>
      <c r="CG131" s="225"/>
      <c r="CH131" s="225"/>
      <c r="CI131" s="225"/>
      <c r="CJ131" s="225"/>
      <c r="CK131" s="225"/>
      <c r="CL131" s="225"/>
      <c r="CM131" s="225"/>
      <c r="CN131" s="225"/>
      <c r="CO131" s="225"/>
      <c r="CP131" s="225"/>
      <c r="CQ131" s="225"/>
      <c r="CR131" s="225"/>
      <c r="CS131" s="225"/>
      <c r="CT131" s="225"/>
      <c r="CU131" s="225"/>
      <c r="CV131" s="225"/>
    </row>
    <row r="132" spans="1:100" ht="12" customHeight="1" x14ac:dyDescent="0.25">
      <c r="A132" s="225"/>
      <c r="B132" s="225"/>
      <c r="C132" s="225"/>
      <c r="D132" s="225"/>
      <c r="E132" s="225"/>
      <c r="F132" s="225"/>
      <c r="G132" s="225"/>
      <c r="H132" s="225"/>
      <c r="I132" s="225"/>
      <c r="J132" s="225"/>
      <c r="K132" s="225"/>
      <c r="L132" s="225"/>
      <c r="M132" s="225"/>
      <c r="N132" s="225"/>
      <c r="O132" s="225"/>
      <c r="P132" s="225"/>
      <c r="Q132" s="225"/>
      <c r="R132" s="225"/>
      <c r="S132" s="225"/>
      <c r="T132" s="225"/>
      <c r="U132" s="225"/>
      <c r="V132" s="225"/>
      <c r="W132" s="225"/>
      <c r="X132" s="225"/>
      <c r="Y132" s="225"/>
      <c r="Z132" s="225"/>
      <c r="AA132" s="225"/>
      <c r="AB132" s="225"/>
      <c r="AC132" s="225"/>
      <c r="AD132" s="225"/>
      <c r="AE132" s="225"/>
      <c r="AF132" s="225"/>
      <c r="AG132" s="225"/>
      <c r="AH132" s="225"/>
      <c r="AI132" s="225"/>
      <c r="AJ132" s="225"/>
      <c r="AK132" s="225"/>
      <c r="AL132" s="225"/>
      <c r="AM132" s="257"/>
      <c r="AN132" s="257"/>
      <c r="AO132" s="225"/>
      <c r="AP132" s="225"/>
      <c r="AQ132" s="225"/>
      <c r="AR132" s="225"/>
      <c r="AS132" s="225"/>
      <c r="AT132" s="225"/>
      <c r="AU132" s="225"/>
      <c r="AV132" s="225"/>
      <c r="AW132" s="225"/>
      <c r="AX132" s="225"/>
      <c r="AY132" s="225"/>
      <c r="AZ132" s="225"/>
      <c r="BA132" s="225"/>
      <c r="BB132" s="225"/>
      <c r="BC132" s="225"/>
      <c r="BD132" s="225"/>
      <c r="BE132" s="225"/>
      <c r="BF132" s="225"/>
      <c r="BG132" s="225"/>
      <c r="BH132" s="225"/>
      <c r="BI132" s="225"/>
      <c r="BJ132" s="225"/>
      <c r="BK132" s="225"/>
      <c r="BL132" s="225"/>
      <c r="BM132" s="225"/>
      <c r="BN132" s="225"/>
      <c r="BO132" s="225"/>
      <c r="BP132" s="225"/>
      <c r="BQ132" s="225"/>
      <c r="BR132" s="225"/>
      <c r="BS132" s="225"/>
      <c r="BT132" s="225"/>
      <c r="BU132" s="225"/>
      <c r="BV132" s="225"/>
      <c r="BW132" s="225"/>
      <c r="BX132" s="225"/>
      <c r="BY132" s="225"/>
      <c r="BZ132" s="225"/>
      <c r="CA132" s="225"/>
      <c r="CB132" s="225"/>
      <c r="CC132" s="225"/>
      <c r="CD132" s="225"/>
      <c r="CE132" s="225"/>
      <c r="CF132" s="225"/>
      <c r="CG132" s="225"/>
      <c r="CH132" s="225"/>
      <c r="CI132" s="225"/>
      <c r="CJ132" s="225"/>
      <c r="CK132" s="225"/>
      <c r="CL132" s="225"/>
      <c r="CM132" s="225"/>
      <c r="CN132" s="225"/>
      <c r="CO132" s="225"/>
      <c r="CP132" s="225"/>
      <c r="CQ132" s="225"/>
      <c r="CR132" s="225"/>
      <c r="CS132" s="225"/>
      <c r="CT132" s="225"/>
      <c r="CU132" s="225"/>
      <c r="CV132" s="225"/>
    </row>
    <row r="133" spans="1:100" ht="12" customHeight="1" x14ac:dyDescent="0.25">
      <c r="A133" s="225"/>
      <c r="B133" s="225"/>
      <c r="C133" s="225"/>
      <c r="D133" s="225"/>
      <c r="E133" s="225"/>
      <c r="F133" s="225"/>
      <c r="G133" s="225"/>
      <c r="H133" s="225"/>
      <c r="I133" s="225"/>
      <c r="J133" s="225"/>
      <c r="K133" s="225"/>
      <c r="L133" s="225"/>
      <c r="M133" s="225"/>
      <c r="N133" s="225"/>
      <c r="O133" s="225"/>
      <c r="P133" s="225"/>
      <c r="Q133" s="225"/>
      <c r="R133" s="225"/>
      <c r="S133" s="225"/>
      <c r="T133" s="225"/>
      <c r="U133" s="225"/>
      <c r="V133" s="225"/>
      <c r="W133" s="225"/>
      <c r="X133" s="225"/>
      <c r="Y133" s="225"/>
      <c r="Z133" s="225"/>
      <c r="AA133" s="225"/>
      <c r="AB133" s="225"/>
      <c r="AC133" s="225"/>
      <c r="AD133" s="225"/>
      <c r="AE133" s="225"/>
      <c r="AF133" s="225"/>
      <c r="AG133" s="225"/>
      <c r="AH133" s="225"/>
      <c r="AI133" s="225"/>
      <c r="AJ133" s="225"/>
      <c r="AK133" s="225"/>
      <c r="AL133" s="225"/>
      <c r="AM133" s="257"/>
      <c r="AN133" s="257"/>
      <c r="AO133" s="225"/>
      <c r="AP133" s="225"/>
      <c r="AQ133" s="225"/>
      <c r="AR133" s="225"/>
      <c r="AS133" s="225"/>
      <c r="AT133" s="225"/>
      <c r="AU133" s="225"/>
      <c r="AV133" s="225"/>
      <c r="AW133" s="225"/>
      <c r="AX133" s="225"/>
      <c r="AY133" s="225"/>
      <c r="AZ133" s="225"/>
      <c r="BA133" s="225"/>
      <c r="BB133" s="225"/>
      <c r="BC133" s="225"/>
      <c r="BD133" s="225"/>
      <c r="BE133" s="225"/>
      <c r="BF133" s="225"/>
      <c r="BG133" s="225"/>
      <c r="BH133" s="225"/>
      <c r="BI133" s="225"/>
      <c r="BJ133" s="225"/>
      <c r="BK133" s="225"/>
      <c r="BL133" s="225"/>
      <c r="BM133" s="225"/>
      <c r="BN133" s="225"/>
      <c r="BO133" s="225"/>
      <c r="BP133" s="225"/>
      <c r="BQ133" s="225"/>
      <c r="BR133" s="225"/>
      <c r="BS133" s="225"/>
      <c r="BT133" s="225"/>
      <c r="BU133" s="225"/>
      <c r="BV133" s="225"/>
      <c r="BW133" s="225"/>
      <c r="BX133" s="225"/>
      <c r="BY133" s="225"/>
      <c r="BZ133" s="225"/>
      <c r="CA133" s="225"/>
      <c r="CB133" s="225"/>
      <c r="CC133" s="225"/>
      <c r="CD133" s="225"/>
      <c r="CE133" s="225"/>
      <c r="CF133" s="225"/>
      <c r="CG133" s="225"/>
      <c r="CH133" s="225"/>
      <c r="CI133" s="225"/>
      <c r="CJ133" s="225"/>
      <c r="CK133" s="225"/>
      <c r="CL133" s="225"/>
      <c r="CM133" s="225"/>
      <c r="CN133" s="225"/>
      <c r="CO133" s="225"/>
      <c r="CP133" s="225"/>
      <c r="CQ133" s="225"/>
      <c r="CR133" s="225"/>
      <c r="CS133" s="225"/>
      <c r="CT133" s="225"/>
      <c r="CU133" s="225"/>
      <c r="CV133" s="225"/>
    </row>
    <row r="134" spans="1:100" ht="12" customHeight="1" x14ac:dyDescent="0.25">
      <c r="A134" s="225"/>
      <c r="B134" s="225"/>
      <c r="C134" s="225"/>
      <c r="D134" s="225"/>
      <c r="E134" s="225"/>
      <c r="F134" s="225"/>
      <c r="G134" s="225"/>
      <c r="H134" s="225"/>
      <c r="I134" s="225"/>
      <c r="J134" s="225"/>
      <c r="K134" s="225"/>
      <c r="L134" s="225"/>
      <c r="M134" s="225"/>
      <c r="N134" s="225"/>
      <c r="O134" s="225"/>
      <c r="P134" s="225"/>
      <c r="Q134" s="225"/>
      <c r="R134" s="225"/>
      <c r="S134" s="225"/>
      <c r="T134" s="225"/>
      <c r="U134" s="225"/>
      <c r="V134" s="225"/>
      <c r="W134" s="225"/>
      <c r="X134" s="225"/>
      <c r="Y134" s="225"/>
      <c r="Z134" s="225"/>
      <c r="AA134" s="225"/>
      <c r="AB134" s="225"/>
      <c r="AC134" s="225"/>
      <c r="AD134" s="225"/>
      <c r="AE134" s="225"/>
      <c r="AF134" s="225"/>
      <c r="AG134" s="225"/>
      <c r="AH134" s="225"/>
      <c r="AI134" s="225"/>
      <c r="AJ134" s="225"/>
      <c r="AK134" s="225"/>
      <c r="AL134" s="225"/>
      <c r="AM134" s="257"/>
      <c r="AN134" s="257"/>
      <c r="AO134" s="225"/>
      <c r="AP134" s="225"/>
      <c r="AQ134" s="225"/>
      <c r="AR134" s="225"/>
      <c r="AS134" s="225"/>
      <c r="AT134" s="225"/>
      <c r="AU134" s="225"/>
      <c r="AV134" s="225"/>
      <c r="AW134" s="225"/>
      <c r="AX134" s="225"/>
      <c r="AY134" s="225"/>
      <c r="AZ134" s="225"/>
      <c r="BA134" s="225"/>
      <c r="BB134" s="225"/>
      <c r="BC134" s="225"/>
      <c r="BD134" s="225"/>
      <c r="BE134" s="225"/>
      <c r="BF134" s="225"/>
      <c r="BG134" s="225"/>
      <c r="BH134" s="225"/>
      <c r="BI134" s="225"/>
      <c r="BJ134" s="225"/>
      <c r="BK134" s="225"/>
      <c r="BL134" s="225"/>
      <c r="BM134" s="225"/>
      <c r="BN134" s="225"/>
      <c r="BO134" s="225"/>
      <c r="BP134" s="225"/>
      <c r="BQ134" s="225"/>
      <c r="BR134" s="225"/>
      <c r="BS134" s="225"/>
      <c r="BT134" s="225"/>
      <c r="BU134" s="225"/>
      <c r="BV134" s="225"/>
      <c r="BW134" s="225"/>
      <c r="BX134" s="225"/>
      <c r="BY134" s="225"/>
      <c r="BZ134" s="225"/>
      <c r="CA134" s="225"/>
      <c r="CB134" s="225"/>
      <c r="CC134" s="225"/>
      <c r="CD134" s="225"/>
      <c r="CE134" s="225"/>
      <c r="CF134" s="225"/>
      <c r="CG134" s="225"/>
      <c r="CH134" s="225"/>
      <c r="CI134" s="225"/>
      <c r="CJ134" s="225"/>
      <c r="CK134" s="225"/>
      <c r="CL134" s="225"/>
      <c r="CM134" s="225"/>
      <c r="CN134" s="225"/>
      <c r="CO134" s="225"/>
      <c r="CP134" s="225"/>
      <c r="CQ134" s="225"/>
      <c r="CR134" s="225"/>
      <c r="CS134" s="225"/>
      <c r="CT134" s="225"/>
      <c r="CU134" s="225"/>
      <c r="CV134" s="225"/>
    </row>
    <row r="135" spans="1:100" ht="12" customHeight="1" x14ac:dyDescent="0.25">
      <c r="A135" s="225"/>
      <c r="B135" s="225"/>
      <c r="C135" s="225"/>
      <c r="D135" s="225"/>
      <c r="E135" s="225"/>
      <c r="F135" s="225"/>
      <c r="G135" s="225"/>
      <c r="H135" s="225"/>
      <c r="I135" s="225"/>
      <c r="J135" s="225"/>
      <c r="K135" s="225"/>
      <c r="L135" s="225"/>
      <c r="M135" s="225"/>
      <c r="N135" s="225"/>
      <c r="O135" s="225"/>
      <c r="P135" s="225"/>
      <c r="Q135" s="225"/>
      <c r="R135" s="225"/>
      <c r="S135" s="225"/>
      <c r="T135" s="225"/>
      <c r="U135" s="225"/>
      <c r="V135" s="225"/>
      <c r="W135" s="225"/>
      <c r="X135" s="225"/>
      <c r="Y135" s="225"/>
      <c r="Z135" s="225"/>
      <c r="AA135" s="225"/>
      <c r="AB135" s="225"/>
      <c r="AC135" s="225"/>
      <c r="AD135" s="225"/>
      <c r="AE135" s="225"/>
      <c r="AF135" s="225"/>
      <c r="AG135" s="225"/>
      <c r="AH135" s="225"/>
      <c r="AI135" s="225"/>
      <c r="AJ135" s="225"/>
      <c r="AK135" s="225"/>
      <c r="AL135" s="225"/>
      <c r="AM135" s="257"/>
      <c r="AN135" s="257"/>
      <c r="AO135" s="225"/>
      <c r="AP135" s="225"/>
      <c r="AQ135" s="225"/>
      <c r="AR135" s="225"/>
      <c r="AS135" s="225"/>
      <c r="AT135" s="225"/>
      <c r="AU135" s="225"/>
      <c r="AV135" s="225"/>
      <c r="AW135" s="225"/>
      <c r="AX135" s="225"/>
      <c r="AY135" s="225"/>
      <c r="AZ135" s="225"/>
      <c r="BA135" s="225"/>
      <c r="BB135" s="225"/>
      <c r="BC135" s="225"/>
      <c r="BD135" s="225"/>
      <c r="BE135" s="225"/>
      <c r="BF135" s="225"/>
      <c r="BG135" s="225"/>
      <c r="BH135" s="225"/>
      <c r="BI135" s="225"/>
      <c r="BJ135" s="225"/>
      <c r="BK135" s="225"/>
      <c r="BL135" s="225"/>
      <c r="BM135" s="225"/>
      <c r="BN135" s="225"/>
      <c r="BO135" s="225"/>
      <c r="BP135" s="225"/>
      <c r="BQ135" s="225"/>
      <c r="BR135" s="225"/>
      <c r="BS135" s="225"/>
      <c r="BT135" s="225"/>
      <c r="BU135" s="225"/>
      <c r="BV135" s="225"/>
      <c r="BW135" s="225"/>
      <c r="BX135" s="225"/>
      <c r="BY135" s="225"/>
      <c r="BZ135" s="225"/>
      <c r="CA135" s="225"/>
      <c r="CB135" s="225"/>
      <c r="CC135" s="225"/>
      <c r="CD135" s="225"/>
      <c r="CE135" s="225"/>
      <c r="CF135" s="225"/>
      <c r="CG135" s="225"/>
      <c r="CH135" s="225"/>
      <c r="CI135" s="225"/>
      <c r="CJ135" s="225"/>
      <c r="CK135" s="225"/>
      <c r="CL135" s="225"/>
      <c r="CM135" s="225"/>
      <c r="CN135" s="225"/>
      <c r="CO135" s="225"/>
      <c r="CP135" s="225"/>
      <c r="CQ135" s="225"/>
      <c r="CR135" s="225"/>
      <c r="CS135" s="225"/>
      <c r="CT135" s="225"/>
      <c r="CU135" s="225"/>
      <c r="CV135" s="225"/>
    </row>
    <row r="136" spans="1:100" ht="12" customHeight="1" x14ac:dyDescent="0.25">
      <c r="A136" s="225"/>
      <c r="B136" s="225"/>
      <c r="C136" s="225"/>
      <c r="D136" s="225"/>
      <c r="E136" s="225"/>
      <c r="F136" s="225"/>
      <c r="G136" s="225"/>
      <c r="H136" s="225"/>
      <c r="I136" s="225"/>
      <c r="J136" s="225"/>
      <c r="K136" s="225"/>
      <c r="L136" s="225"/>
      <c r="M136" s="225"/>
      <c r="N136" s="225"/>
      <c r="O136" s="225"/>
      <c r="P136" s="225"/>
      <c r="Q136" s="225"/>
      <c r="R136" s="225"/>
      <c r="S136" s="225"/>
      <c r="T136" s="225"/>
      <c r="U136" s="225"/>
      <c r="V136" s="225"/>
      <c r="W136" s="225"/>
      <c r="X136" s="225"/>
      <c r="Y136" s="225"/>
      <c r="Z136" s="225"/>
      <c r="AA136" s="225"/>
      <c r="AB136" s="225"/>
      <c r="AC136" s="225"/>
      <c r="AD136" s="225"/>
      <c r="AE136" s="225"/>
      <c r="AF136" s="225"/>
      <c r="AG136" s="225"/>
      <c r="AH136" s="225"/>
      <c r="AI136" s="225"/>
      <c r="AJ136" s="225"/>
      <c r="AK136" s="225"/>
      <c r="AL136" s="225"/>
      <c r="AM136" s="257"/>
      <c r="AN136" s="257"/>
      <c r="AO136" s="225"/>
      <c r="AP136" s="225"/>
      <c r="AQ136" s="225"/>
      <c r="AR136" s="225"/>
      <c r="AS136" s="225"/>
      <c r="AT136" s="225"/>
      <c r="AU136" s="225"/>
      <c r="AV136" s="225"/>
      <c r="AW136" s="225"/>
      <c r="AX136" s="225"/>
      <c r="AY136" s="225"/>
      <c r="AZ136" s="225"/>
      <c r="BA136" s="225"/>
      <c r="BB136" s="225"/>
      <c r="BC136" s="225"/>
      <c r="BD136" s="225"/>
      <c r="BE136" s="225"/>
      <c r="BF136" s="225"/>
      <c r="BG136" s="225"/>
      <c r="BH136" s="225"/>
      <c r="BI136" s="225"/>
      <c r="BJ136" s="225"/>
      <c r="BK136" s="225"/>
      <c r="BL136" s="225"/>
      <c r="BM136" s="225"/>
      <c r="BN136" s="225"/>
      <c r="BO136" s="225"/>
      <c r="BP136" s="225"/>
      <c r="BQ136" s="225"/>
      <c r="BR136" s="225"/>
      <c r="BS136" s="225"/>
      <c r="BT136" s="225"/>
      <c r="BU136" s="225"/>
      <c r="BV136" s="225"/>
      <c r="BW136" s="225"/>
      <c r="BX136" s="225"/>
      <c r="BY136" s="225"/>
      <c r="BZ136" s="225"/>
      <c r="CA136" s="225"/>
      <c r="CB136" s="225"/>
      <c r="CC136" s="225"/>
      <c r="CD136" s="225"/>
      <c r="CE136" s="225"/>
      <c r="CF136" s="225"/>
      <c r="CG136" s="225"/>
      <c r="CH136" s="225"/>
      <c r="CI136" s="225"/>
      <c r="CJ136" s="225"/>
      <c r="CK136" s="225"/>
      <c r="CL136" s="225"/>
      <c r="CM136" s="225"/>
      <c r="CN136" s="225"/>
      <c r="CO136" s="225"/>
      <c r="CP136" s="225"/>
      <c r="CQ136" s="225"/>
      <c r="CR136" s="225"/>
      <c r="CS136" s="225"/>
      <c r="CT136" s="225"/>
      <c r="CU136" s="225"/>
      <c r="CV136" s="225"/>
    </row>
    <row r="137" spans="1:100" ht="12" customHeight="1" x14ac:dyDescent="0.25">
      <c r="A137" s="225"/>
      <c r="B137" s="225"/>
      <c r="C137" s="225"/>
      <c r="D137" s="225"/>
      <c r="E137" s="225"/>
      <c r="F137" s="225"/>
      <c r="G137" s="225"/>
      <c r="H137" s="225"/>
      <c r="I137" s="225"/>
      <c r="J137" s="225"/>
      <c r="K137" s="225"/>
      <c r="L137" s="225"/>
      <c r="M137" s="225"/>
      <c r="N137" s="225"/>
      <c r="O137" s="225"/>
      <c r="P137" s="225"/>
      <c r="Q137" s="225"/>
      <c r="R137" s="225"/>
      <c r="S137" s="225"/>
      <c r="T137" s="225"/>
      <c r="U137" s="225"/>
      <c r="V137" s="225"/>
      <c r="W137" s="225"/>
      <c r="X137" s="225"/>
      <c r="Y137" s="225"/>
      <c r="Z137" s="225"/>
      <c r="AA137" s="225"/>
      <c r="AB137" s="225"/>
      <c r="AC137" s="225"/>
      <c r="AD137" s="225"/>
      <c r="AE137" s="225"/>
      <c r="AF137" s="225"/>
      <c r="AG137" s="225"/>
      <c r="AH137" s="225"/>
      <c r="AI137" s="225"/>
      <c r="AJ137" s="225"/>
      <c r="AK137" s="225"/>
      <c r="AL137" s="225"/>
      <c r="AM137" s="257"/>
      <c r="AN137" s="257"/>
      <c r="AO137" s="225"/>
      <c r="AP137" s="225"/>
      <c r="AQ137" s="225"/>
      <c r="AR137" s="225"/>
      <c r="AS137" s="225"/>
      <c r="AT137" s="225"/>
      <c r="AU137" s="225"/>
      <c r="AV137" s="225"/>
      <c r="AW137" s="225"/>
      <c r="AX137" s="225"/>
      <c r="AY137" s="225"/>
      <c r="AZ137" s="225"/>
      <c r="BA137" s="225"/>
      <c r="BB137" s="225"/>
      <c r="BC137" s="225"/>
      <c r="BD137" s="225"/>
      <c r="BE137" s="225"/>
      <c r="BF137" s="225"/>
      <c r="BG137" s="225"/>
      <c r="BH137" s="225"/>
      <c r="BI137" s="225"/>
      <c r="BJ137" s="225"/>
      <c r="BK137" s="225"/>
      <c r="BL137" s="225"/>
      <c r="BM137" s="225"/>
      <c r="BN137" s="225"/>
      <c r="BO137" s="225"/>
      <c r="BP137" s="225"/>
      <c r="BQ137" s="225"/>
      <c r="BR137" s="225"/>
      <c r="BS137" s="225"/>
      <c r="BT137" s="225"/>
      <c r="BU137" s="225"/>
      <c r="BV137" s="225"/>
      <c r="BW137" s="225"/>
      <c r="BX137" s="225"/>
      <c r="BY137" s="225"/>
      <c r="BZ137" s="225"/>
      <c r="CA137" s="225"/>
      <c r="CB137" s="225"/>
      <c r="CC137" s="225"/>
      <c r="CD137" s="225"/>
      <c r="CE137" s="225"/>
      <c r="CF137" s="225"/>
      <c r="CG137" s="225"/>
      <c r="CH137" s="225"/>
      <c r="CI137" s="225"/>
      <c r="CJ137" s="225"/>
      <c r="CK137" s="225"/>
      <c r="CL137" s="225"/>
      <c r="CM137" s="225"/>
      <c r="CN137" s="225"/>
      <c r="CO137" s="225"/>
      <c r="CP137" s="225"/>
      <c r="CQ137" s="225"/>
      <c r="CR137" s="225"/>
      <c r="CS137" s="225"/>
      <c r="CT137" s="225"/>
      <c r="CU137" s="225"/>
      <c r="CV137" s="225"/>
    </row>
    <row r="138" spans="1:100" ht="12" customHeight="1" x14ac:dyDescent="0.25">
      <c r="A138" s="225"/>
      <c r="B138" s="225"/>
      <c r="C138" s="225"/>
      <c r="D138" s="225"/>
      <c r="E138" s="225"/>
      <c r="F138" s="225"/>
      <c r="G138" s="225"/>
      <c r="H138" s="225"/>
      <c r="I138" s="225"/>
      <c r="J138" s="225"/>
      <c r="K138" s="225"/>
      <c r="L138" s="225"/>
      <c r="M138" s="225"/>
      <c r="N138" s="225"/>
      <c r="O138" s="225"/>
      <c r="P138" s="225"/>
      <c r="Q138" s="225"/>
      <c r="R138" s="225"/>
      <c r="S138" s="225"/>
      <c r="T138" s="225"/>
      <c r="U138" s="225"/>
      <c r="V138" s="225"/>
      <c r="W138" s="225"/>
      <c r="X138" s="225"/>
      <c r="Y138" s="225"/>
      <c r="Z138" s="225"/>
      <c r="AA138" s="225"/>
      <c r="AB138" s="225"/>
      <c r="AC138" s="225"/>
      <c r="AD138" s="225"/>
      <c r="AE138" s="225"/>
      <c r="AF138" s="225"/>
      <c r="AG138" s="225"/>
      <c r="AH138" s="225"/>
      <c r="AI138" s="225"/>
      <c r="AJ138" s="225"/>
      <c r="AK138" s="225"/>
      <c r="AL138" s="225"/>
      <c r="AM138" s="257"/>
      <c r="AN138" s="257"/>
      <c r="AO138" s="225"/>
      <c r="AP138" s="225"/>
      <c r="AQ138" s="225"/>
      <c r="AR138" s="225"/>
      <c r="AS138" s="225"/>
      <c r="AT138" s="225"/>
      <c r="AU138" s="225"/>
      <c r="AV138" s="225"/>
      <c r="AW138" s="225"/>
      <c r="AX138" s="225"/>
      <c r="AY138" s="225"/>
      <c r="AZ138" s="225"/>
      <c r="BA138" s="225"/>
      <c r="BB138" s="225"/>
      <c r="BC138" s="225"/>
      <c r="BD138" s="225"/>
      <c r="BE138" s="225"/>
      <c r="BF138" s="225"/>
      <c r="BG138" s="225"/>
      <c r="BH138" s="225"/>
      <c r="BI138" s="225"/>
      <c r="BJ138" s="225"/>
      <c r="BK138" s="225"/>
      <c r="BL138" s="225"/>
      <c r="BM138" s="225"/>
      <c r="BN138" s="225"/>
      <c r="BO138" s="225"/>
      <c r="BP138" s="225"/>
      <c r="BQ138" s="225"/>
      <c r="BR138" s="225"/>
      <c r="BS138" s="225"/>
      <c r="BT138" s="225"/>
      <c r="BU138" s="225"/>
      <c r="BV138" s="225"/>
      <c r="BW138" s="225"/>
      <c r="BX138" s="225"/>
      <c r="BY138" s="225"/>
      <c r="BZ138" s="225"/>
      <c r="CA138" s="225"/>
      <c r="CB138" s="225"/>
      <c r="CC138" s="225"/>
      <c r="CD138" s="225"/>
      <c r="CE138" s="225"/>
      <c r="CF138" s="225"/>
      <c r="CG138" s="225"/>
      <c r="CH138" s="225"/>
      <c r="CI138" s="225"/>
      <c r="CJ138" s="225"/>
      <c r="CK138" s="225"/>
      <c r="CL138" s="225"/>
      <c r="CM138" s="225"/>
      <c r="CN138" s="225"/>
      <c r="CO138" s="225"/>
      <c r="CP138" s="225"/>
      <c r="CQ138" s="225"/>
      <c r="CR138" s="225"/>
      <c r="CS138" s="225"/>
      <c r="CT138" s="225"/>
      <c r="CU138" s="225"/>
      <c r="CV138" s="225"/>
    </row>
    <row r="139" spans="1:100" ht="12" customHeight="1" x14ac:dyDescent="0.25">
      <c r="A139" s="225"/>
      <c r="B139" s="225"/>
      <c r="C139" s="225"/>
      <c r="D139" s="225"/>
      <c r="E139" s="225"/>
      <c r="F139" s="225"/>
      <c r="G139" s="225"/>
      <c r="H139" s="225"/>
      <c r="I139" s="225"/>
      <c r="J139" s="225"/>
      <c r="K139" s="225"/>
      <c r="L139" s="225"/>
      <c r="M139" s="225"/>
      <c r="N139" s="225"/>
      <c r="O139" s="225"/>
      <c r="P139" s="225"/>
      <c r="Q139" s="225"/>
      <c r="R139" s="225"/>
      <c r="S139" s="225"/>
      <c r="T139" s="225"/>
      <c r="U139" s="225"/>
      <c r="V139" s="225"/>
      <c r="W139" s="225"/>
      <c r="X139" s="225"/>
      <c r="Y139" s="225"/>
      <c r="Z139" s="225"/>
      <c r="AA139" s="225"/>
      <c r="AB139" s="225"/>
      <c r="AC139" s="225"/>
      <c r="AD139" s="225"/>
      <c r="AE139" s="225"/>
      <c r="AF139" s="225"/>
      <c r="AG139" s="225"/>
      <c r="AH139" s="225"/>
      <c r="AI139" s="225"/>
      <c r="AJ139" s="225"/>
      <c r="AK139" s="225"/>
      <c r="AL139" s="225"/>
      <c r="AM139" s="257"/>
      <c r="AN139" s="257"/>
      <c r="AO139" s="225"/>
      <c r="AP139" s="225"/>
      <c r="AQ139" s="225"/>
      <c r="AR139" s="225"/>
      <c r="AS139" s="225"/>
      <c r="AT139" s="225"/>
      <c r="AU139" s="225"/>
      <c r="AV139" s="225"/>
      <c r="AW139" s="225"/>
      <c r="AX139" s="225"/>
      <c r="AY139" s="225"/>
      <c r="AZ139" s="225"/>
      <c r="BA139" s="225"/>
      <c r="BB139" s="225"/>
      <c r="BC139" s="225"/>
      <c r="BD139" s="225"/>
      <c r="BE139" s="225"/>
      <c r="BF139" s="225"/>
      <c r="BG139" s="225"/>
      <c r="BH139" s="225"/>
      <c r="BI139" s="225"/>
      <c r="BJ139" s="225"/>
      <c r="BK139" s="225"/>
      <c r="BL139" s="225"/>
      <c r="BM139" s="225"/>
      <c r="BN139" s="225"/>
      <c r="BO139" s="225"/>
      <c r="BP139" s="225"/>
      <c r="BQ139" s="225"/>
      <c r="BR139" s="225"/>
      <c r="BS139" s="225"/>
      <c r="BT139" s="225"/>
      <c r="BU139" s="225"/>
      <c r="BV139" s="225"/>
      <c r="BW139" s="225"/>
      <c r="BX139" s="225"/>
      <c r="BY139" s="225"/>
      <c r="BZ139" s="225"/>
      <c r="CA139" s="225"/>
      <c r="CB139" s="225"/>
      <c r="CC139" s="225"/>
      <c r="CD139" s="225"/>
      <c r="CE139" s="225"/>
      <c r="CF139" s="225"/>
      <c r="CG139" s="225"/>
      <c r="CH139" s="225"/>
      <c r="CI139" s="225"/>
      <c r="CJ139" s="225"/>
      <c r="CK139" s="225"/>
      <c r="CL139" s="225"/>
      <c r="CM139" s="225"/>
      <c r="CN139" s="225"/>
      <c r="CO139" s="225"/>
      <c r="CP139" s="225"/>
      <c r="CQ139" s="225"/>
      <c r="CR139" s="225"/>
      <c r="CS139" s="225"/>
      <c r="CT139" s="225"/>
      <c r="CU139" s="225"/>
      <c r="CV139" s="225"/>
    </row>
    <row r="140" spans="1:100" ht="12" customHeight="1" x14ac:dyDescent="0.25">
      <c r="A140" s="225"/>
      <c r="B140" s="225"/>
      <c r="C140" s="225"/>
      <c r="D140" s="225"/>
      <c r="E140" s="225"/>
      <c r="F140" s="225"/>
      <c r="G140" s="225"/>
      <c r="H140" s="225"/>
      <c r="I140" s="225"/>
      <c r="J140" s="225"/>
      <c r="K140" s="225"/>
      <c r="L140" s="225"/>
      <c r="M140" s="225"/>
      <c r="N140" s="225"/>
      <c r="O140" s="225"/>
      <c r="P140" s="225"/>
      <c r="Q140" s="225"/>
      <c r="R140" s="225"/>
      <c r="S140" s="225"/>
      <c r="T140" s="225"/>
      <c r="U140" s="225"/>
      <c r="V140" s="225"/>
      <c r="W140" s="225"/>
      <c r="X140" s="225"/>
      <c r="Y140" s="225"/>
      <c r="Z140" s="225"/>
      <c r="AA140" s="225"/>
      <c r="AB140" s="225"/>
      <c r="AC140" s="225"/>
      <c r="AD140" s="225"/>
      <c r="AE140" s="225"/>
      <c r="AF140" s="225"/>
      <c r="AG140" s="225"/>
      <c r="AH140" s="225"/>
      <c r="AI140" s="225"/>
      <c r="AJ140" s="225"/>
      <c r="AK140" s="225"/>
      <c r="AL140" s="225"/>
      <c r="AM140" s="257"/>
      <c r="AN140" s="257"/>
      <c r="AO140" s="225"/>
      <c r="AP140" s="225"/>
      <c r="AQ140" s="225"/>
      <c r="AR140" s="225"/>
      <c r="AS140" s="225"/>
      <c r="AT140" s="225"/>
      <c r="AU140" s="225"/>
      <c r="AV140" s="225"/>
      <c r="AW140" s="225"/>
      <c r="AX140" s="225"/>
      <c r="AY140" s="225"/>
      <c r="AZ140" s="225"/>
      <c r="BA140" s="225"/>
      <c r="BB140" s="225"/>
      <c r="BC140" s="225"/>
      <c r="BD140" s="225"/>
      <c r="BE140" s="225"/>
      <c r="BF140" s="225"/>
      <c r="BG140" s="225"/>
      <c r="BH140" s="225"/>
      <c r="BI140" s="225"/>
      <c r="BJ140" s="225"/>
      <c r="BK140" s="225"/>
      <c r="BL140" s="225"/>
      <c r="BM140" s="225"/>
      <c r="BN140" s="225"/>
      <c r="BO140" s="225"/>
      <c r="BP140" s="225"/>
      <c r="BQ140" s="225"/>
      <c r="BR140" s="225"/>
      <c r="BS140" s="225"/>
      <c r="BT140" s="225"/>
      <c r="BU140" s="225"/>
      <c r="BV140" s="225"/>
      <c r="BW140" s="225"/>
      <c r="BX140" s="225"/>
      <c r="BY140" s="225"/>
      <c r="BZ140" s="225"/>
      <c r="CA140" s="225"/>
      <c r="CB140" s="225"/>
      <c r="CC140" s="225"/>
      <c r="CD140" s="225"/>
      <c r="CE140" s="225"/>
      <c r="CF140" s="225"/>
      <c r="CG140" s="225"/>
      <c r="CH140" s="225"/>
      <c r="CI140" s="225"/>
      <c r="CJ140" s="225"/>
      <c r="CK140" s="225"/>
      <c r="CL140" s="225"/>
      <c r="CM140" s="225"/>
      <c r="CN140" s="225"/>
      <c r="CO140" s="225"/>
      <c r="CP140" s="225"/>
      <c r="CQ140" s="225"/>
      <c r="CR140" s="225"/>
      <c r="CS140" s="225"/>
      <c r="CT140" s="225"/>
      <c r="CU140" s="225"/>
      <c r="CV140" s="225"/>
    </row>
    <row r="141" spans="1:100" ht="12" customHeight="1" x14ac:dyDescent="0.25">
      <c r="A141" s="225"/>
      <c r="B141" s="225"/>
      <c r="C141" s="225"/>
      <c r="D141" s="225"/>
      <c r="E141" s="225"/>
      <c r="F141" s="225"/>
      <c r="G141" s="225"/>
      <c r="H141" s="225"/>
      <c r="I141" s="225"/>
      <c r="J141" s="225"/>
      <c r="K141" s="225"/>
      <c r="L141" s="225"/>
      <c r="M141" s="225"/>
      <c r="N141" s="225"/>
      <c r="O141" s="225"/>
      <c r="P141" s="225"/>
      <c r="Q141" s="225"/>
      <c r="R141" s="225"/>
      <c r="S141" s="225"/>
      <c r="T141" s="225"/>
      <c r="U141" s="225"/>
      <c r="V141" s="225"/>
      <c r="W141" s="225"/>
      <c r="X141" s="225"/>
      <c r="Y141" s="225"/>
      <c r="Z141" s="225"/>
      <c r="AA141" s="225"/>
      <c r="AB141" s="225"/>
      <c r="AC141" s="225"/>
      <c r="AD141" s="225"/>
      <c r="AE141" s="225"/>
      <c r="AF141" s="225"/>
      <c r="AG141" s="225"/>
      <c r="AH141" s="225"/>
      <c r="AI141" s="225"/>
      <c r="AJ141" s="225"/>
      <c r="AK141" s="225"/>
      <c r="AL141" s="225"/>
      <c r="AM141" s="257"/>
      <c r="AN141" s="257"/>
      <c r="AO141" s="225"/>
      <c r="AP141" s="225"/>
      <c r="AQ141" s="225"/>
      <c r="AR141" s="225"/>
      <c r="AS141" s="225"/>
      <c r="AT141" s="225"/>
      <c r="AU141" s="225"/>
      <c r="AV141" s="225"/>
      <c r="AW141" s="225"/>
      <c r="AX141" s="225"/>
      <c r="AY141" s="225"/>
      <c r="AZ141" s="225"/>
      <c r="BA141" s="225"/>
      <c r="BB141" s="225"/>
      <c r="BC141" s="225"/>
      <c r="BD141" s="225"/>
      <c r="BE141" s="225"/>
      <c r="BF141" s="225"/>
      <c r="BG141" s="225"/>
      <c r="BH141" s="225"/>
      <c r="BI141" s="225"/>
      <c r="BJ141" s="225"/>
      <c r="BK141" s="225"/>
      <c r="BL141" s="225"/>
      <c r="BM141" s="225"/>
      <c r="BN141" s="225"/>
      <c r="BO141" s="225"/>
      <c r="BP141" s="225"/>
      <c r="BQ141" s="225"/>
      <c r="BR141" s="225"/>
      <c r="BS141" s="225"/>
      <c r="BT141" s="225"/>
      <c r="BU141" s="225"/>
      <c r="BV141" s="225"/>
      <c r="BW141" s="225"/>
      <c r="BX141" s="225"/>
      <c r="BY141" s="225"/>
      <c r="BZ141" s="225"/>
      <c r="CA141" s="225"/>
      <c r="CB141" s="225"/>
      <c r="CC141" s="225"/>
      <c r="CD141" s="225"/>
      <c r="CE141" s="225"/>
      <c r="CF141" s="225"/>
      <c r="CG141" s="225"/>
      <c r="CH141" s="225"/>
      <c r="CI141" s="225"/>
      <c r="CJ141" s="225"/>
      <c r="CK141" s="225"/>
      <c r="CL141" s="225"/>
      <c r="CM141" s="225"/>
      <c r="CN141" s="225"/>
      <c r="CO141" s="225"/>
      <c r="CP141" s="225"/>
      <c r="CQ141" s="225"/>
      <c r="CR141" s="225"/>
      <c r="CS141" s="225"/>
      <c r="CT141" s="225"/>
      <c r="CU141" s="225"/>
      <c r="CV141" s="225"/>
    </row>
    <row r="142" spans="1:100" ht="12" customHeight="1" x14ac:dyDescent="0.25">
      <c r="A142" s="225"/>
      <c r="B142" s="225"/>
      <c r="C142" s="225"/>
      <c r="D142" s="225"/>
      <c r="E142" s="225"/>
      <c r="F142" s="225"/>
      <c r="G142" s="225"/>
      <c r="H142" s="225"/>
      <c r="I142" s="225"/>
      <c r="J142" s="225"/>
      <c r="K142" s="225"/>
      <c r="L142" s="225"/>
      <c r="M142" s="225"/>
      <c r="N142" s="225"/>
      <c r="O142" s="225"/>
      <c r="P142" s="225"/>
      <c r="Q142" s="225"/>
      <c r="R142" s="225"/>
      <c r="S142" s="225"/>
      <c r="T142" s="225"/>
      <c r="U142" s="225"/>
      <c r="V142" s="225"/>
      <c r="W142" s="225"/>
      <c r="X142" s="225"/>
      <c r="Y142" s="225"/>
      <c r="Z142" s="225"/>
      <c r="AA142" s="225"/>
      <c r="AB142" s="225"/>
      <c r="AC142" s="225"/>
      <c r="AD142" s="225"/>
      <c r="AE142" s="225"/>
      <c r="AF142" s="225"/>
      <c r="AG142" s="225"/>
      <c r="AH142" s="225"/>
      <c r="AI142" s="225"/>
      <c r="AJ142" s="225"/>
      <c r="AK142" s="225"/>
      <c r="AL142" s="225"/>
      <c r="AM142" s="257"/>
      <c r="AN142" s="257"/>
      <c r="AO142" s="225"/>
      <c r="AP142" s="225"/>
      <c r="AQ142" s="225"/>
      <c r="AR142" s="225"/>
      <c r="AS142" s="225"/>
      <c r="AT142" s="225"/>
      <c r="AU142" s="225"/>
      <c r="AV142" s="225"/>
      <c r="AW142" s="225"/>
      <c r="AX142" s="225"/>
      <c r="AY142" s="225"/>
      <c r="AZ142" s="225"/>
      <c r="BA142" s="225"/>
      <c r="BB142" s="225"/>
      <c r="BC142" s="225"/>
      <c r="BD142" s="225"/>
      <c r="BE142" s="225"/>
      <c r="BF142" s="225"/>
      <c r="BG142" s="225"/>
      <c r="BH142" s="225"/>
      <c r="BI142" s="225"/>
      <c r="BJ142" s="225"/>
      <c r="BK142" s="225"/>
      <c r="BL142" s="225"/>
      <c r="BM142" s="225"/>
      <c r="BN142" s="225"/>
      <c r="BO142" s="225"/>
      <c r="BP142" s="225"/>
      <c r="BQ142" s="225"/>
      <c r="BR142" s="225"/>
      <c r="BS142" s="225"/>
      <c r="BT142" s="225"/>
      <c r="BU142" s="225"/>
      <c r="BV142" s="225"/>
      <c r="BW142" s="225"/>
      <c r="BX142" s="225"/>
      <c r="BY142" s="225"/>
      <c r="BZ142" s="225"/>
      <c r="CA142" s="225"/>
      <c r="CB142" s="225"/>
      <c r="CC142" s="225"/>
      <c r="CD142" s="225"/>
      <c r="CE142" s="225"/>
      <c r="CF142" s="225"/>
      <c r="CG142" s="225"/>
      <c r="CH142" s="225"/>
      <c r="CI142" s="225"/>
      <c r="CJ142" s="225"/>
      <c r="CK142" s="225"/>
      <c r="CL142" s="225"/>
      <c r="CM142" s="225"/>
      <c r="CN142" s="225"/>
      <c r="CO142" s="225"/>
      <c r="CP142" s="225"/>
      <c r="CQ142" s="225"/>
      <c r="CR142" s="225"/>
      <c r="CS142" s="225"/>
      <c r="CT142" s="225"/>
      <c r="CU142" s="225"/>
      <c r="CV142" s="225"/>
    </row>
    <row r="143" spans="1:100" ht="12" customHeight="1" x14ac:dyDescent="0.25">
      <c r="A143" s="225"/>
      <c r="B143" s="225"/>
      <c r="C143" s="225"/>
      <c r="D143" s="225"/>
      <c r="E143" s="225"/>
      <c r="F143" s="225"/>
      <c r="G143" s="225"/>
      <c r="H143" s="225"/>
      <c r="I143" s="225"/>
      <c r="J143" s="225"/>
      <c r="K143" s="225"/>
      <c r="L143" s="225"/>
      <c r="M143" s="225"/>
      <c r="N143" s="225"/>
      <c r="O143" s="225"/>
      <c r="P143" s="225"/>
      <c r="Q143" s="225"/>
      <c r="R143" s="225"/>
      <c r="S143" s="225"/>
      <c r="T143" s="225"/>
      <c r="U143" s="225"/>
      <c r="V143" s="225"/>
      <c r="W143" s="225"/>
      <c r="X143" s="225"/>
      <c r="Y143" s="225"/>
      <c r="Z143" s="225"/>
      <c r="AA143" s="225"/>
      <c r="AB143" s="225"/>
      <c r="AC143" s="225"/>
      <c r="AD143" s="225"/>
      <c r="AE143" s="225"/>
      <c r="AF143" s="225"/>
      <c r="AG143" s="225"/>
      <c r="AH143" s="225"/>
      <c r="AI143" s="225"/>
      <c r="AJ143" s="225"/>
      <c r="AK143" s="225"/>
      <c r="AL143" s="225"/>
      <c r="AM143" s="257"/>
      <c r="AN143" s="257"/>
      <c r="AO143" s="225"/>
      <c r="AP143" s="225"/>
      <c r="AQ143" s="225"/>
      <c r="AR143" s="225"/>
      <c r="AS143" s="225"/>
      <c r="AT143" s="225"/>
      <c r="AU143" s="225"/>
      <c r="AV143" s="225"/>
      <c r="AW143" s="225"/>
      <c r="AX143" s="225"/>
      <c r="AY143" s="225"/>
      <c r="AZ143" s="225"/>
      <c r="BA143" s="225"/>
      <c r="BB143" s="225"/>
      <c r="BC143" s="225"/>
      <c r="BD143" s="225"/>
      <c r="BE143" s="225"/>
      <c r="BF143" s="225"/>
      <c r="BG143" s="225"/>
      <c r="BH143" s="225"/>
      <c r="BI143" s="225"/>
      <c r="BJ143" s="225"/>
      <c r="BK143" s="225"/>
      <c r="BL143" s="225"/>
      <c r="BM143" s="225"/>
      <c r="BN143" s="225"/>
      <c r="BO143" s="225"/>
      <c r="BP143" s="225"/>
      <c r="BQ143" s="225"/>
      <c r="BR143" s="225"/>
      <c r="BS143" s="225"/>
      <c r="BT143" s="225"/>
      <c r="BU143" s="225"/>
      <c r="BV143" s="225"/>
      <c r="BW143" s="225"/>
      <c r="BX143" s="225"/>
      <c r="BY143" s="225"/>
      <c r="BZ143" s="225"/>
      <c r="CA143" s="225"/>
      <c r="CB143" s="225"/>
      <c r="CC143" s="225"/>
      <c r="CD143" s="225"/>
      <c r="CE143" s="225"/>
      <c r="CF143" s="225"/>
      <c r="CG143" s="225"/>
      <c r="CH143" s="225"/>
      <c r="CI143" s="225"/>
      <c r="CJ143" s="225"/>
      <c r="CK143" s="225"/>
      <c r="CL143" s="225"/>
      <c r="CM143" s="225"/>
      <c r="CN143" s="225"/>
      <c r="CO143" s="225"/>
      <c r="CP143" s="225"/>
      <c r="CQ143" s="225"/>
      <c r="CR143" s="225"/>
      <c r="CS143" s="225"/>
      <c r="CT143" s="225"/>
      <c r="CU143" s="225"/>
      <c r="CV143" s="225"/>
    </row>
    <row r="144" spans="1:100" ht="12" customHeight="1" x14ac:dyDescent="0.25">
      <c r="A144" s="225"/>
      <c r="B144" s="225"/>
      <c r="C144" s="225"/>
      <c r="D144" s="225"/>
      <c r="E144" s="225"/>
      <c r="F144" s="225"/>
      <c r="G144" s="225"/>
      <c r="H144" s="225"/>
      <c r="I144" s="225"/>
      <c r="J144" s="225"/>
      <c r="K144" s="225"/>
      <c r="L144" s="225"/>
      <c r="M144" s="225"/>
      <c r="N144" s="225"/>
      <c r="O144" s="225"/>
      <c r="P144" s="225"/>
      <c r="Q144" s="225"/>
      <c r="R144" s="225"/>
      <c r="S144" s="225"/>
      <c r="T144" s="225"/>
      <c r="U144" s="225"/>
      <c r="V144" s="225"/>
      <c r="W144" s="225"/>
      <c r="X144" s="225"/>
      <c r="Y144" s="225"/>
      <c r="Z144" s="225"/>
      <c r="AA144" s="225"/>
      <c r="AB144" s="225"/>
      <c r="AC144" s="225"/>
      <c r="AD144" s="225"/>
      <c r="AE144" s="225"/>
      <c r="AF144" s="225"/>
      <c r="AG144" s="225"/>
      <c r="AH144" s="225"/>
      <c r="AI144" s="225"/>
      <c r="AJ144" s="225"/>
      <c r="AK144" s="225"/>
      <c r="AL144" s="225"/>
      <c r="AM144" s="257"/>
      <c r="AN144" s="257"/>
      <c r="AO144" s="225"/>
      <c r="AP144" s="225"/>
      <c r="AQ144" s="225"/>
      <c r="AR144" s="225"/>
      <c r="AS144" s="225"/>
      <c r="AT144" s="225"/>
      <c r="AU144" s="225"/>
      <c r="AV144" s="225"/>
      <c r="AW144" s="225"/>
      <c r="AX144" s="225"/>
      <c r="AY144" s="225"/>
      <c r="AZ144" s="225"/>
      <c r="BA144" s="225"/>
      <c r="BB144" s="225"/>
      <c r="BC144" s="225"/>
      <c r="BD144" s="225"/>
      <c r="BE144" s="225"/>
      <c r="BF144" s="225"/>
      <c r="BG144" s="225"/>
      <c r="BH144" s="225"/>
      <c r="BI144" s="225"/>
      <c r="BJ144" s="225"/>
      <c r="BK144" s="225"/>
      <c r="BL144" s="225"/>
      <c r="BM144" s="225"/>
      <c r="BN144" s="225"/>
      <c r="BO144" s="225"/>
      <c r="BP144" s="225"/>
      <c r="BQ144" s="225"/>
      <c r="BR144" s="225"/>
      <c r="BS144" s="225"/>
      <c r="BT144" s="225"/>
      <c r="BU144" s="225"/>
      <c r="BV144" s="225"/>
      <c r="BW144" s="225"/>
      <c r="BX144" s="225"/>
      <c r="BY144" s="225"/>
      <c r="BZ144" s="225"/>
      <c r="CA144" s="225"/>
      <c r="CB144" s="225"/>
      <c r="CC144" s="225"/>
      <c r="CD144" s="225"/>
      <c r="CE144" s="225"/>
      <c r="CF144" s="225"/>
      <c r="CG144" s="225"/>
      <c r="CH144" s="225"/>
      <c r="CI144" s="225"/>
      <c r="CJ144" s="225"/>
      <c r="CK144" s="225"/>
      <c r="CL144" s="225"/>
      <c r="CM144" s="225"/>
      <c r="CN144" s="225"/>
      <c r="CO144" s="225"/>
      <c r="CP144" s="225"/>
      <c r="CQ144" s="225"/>
      <c r="CR144" s="225"/>
      <c r="CS144" s="225"/>
      <c r="CT144" s="225"/>
      <c r="CU144" s="225"/>
      <c r="CV144" s="225"/>
    </row>
    <row r="145" spans="1:100" ht="12" customHeight="1" x14ac:dyDescent="0.25">
      <c r="A145" s="225"/>
      <c r="B145" s="225"/>
      <c r="C145" s="225"/>
      <c r="D145" s="225"/>
      <c r="E145" s="225"/>
      <c r="F145" s="225"/>
      <c r="G145" s="225"/>
      <c r="H145" s="225"/>
      <c r="I145" s="225"/>
      <c r="J145" s="225"/>
      <c r="K145" s="225"/>
      <c r="L145" s="225"/>
      <c r="M145" s="225"/>
      <c r="N145" s="225"/>
      <c r="O145" s="225"/>
      <c r="P145" s="225"/>
      <c r="Q145" s="225"/>
      <c r="R145" s="225"/>
      <c r="S145" s="225"/>
      <c r="T145" s="225"/>
      <c r="U145" s="225"/>
      <c r="V145" s="225"/>
      <c r="W145" s="225"/>
      <c r="X145" s="225"/>
      <c r="Y145" s="225"/>
      <c r="Z145" s="225"/>
      <c r="AA145" s="225"/>
      <c r="AB145" s="225"/>
      <c r="AC145" s="225"/>
      <c r="AD145" s="225"/>
      <c r="AE145" s="225"/>
      <c r="AF145" s="225"/>
      <c r="AG145" s="225"/>
      <c r="AH145" s="225"/>
      <c r="AI145" s="225"/>
      <c r="AJ145" s="225"/>
      <c r="AK145" s="225"/>
      <c r="AL145" s="225"/>
      <c r="AM145" s="257"/>
      <c r="AN145" s="257"/>
      <c r="AO145" s="225"/>
      <c r="AP145" s="225"/>
      <c r="AQ145" s="225"/>
      <c r="AR145" s="225"/>
      <c r="AS145" s="225"/>
      <c r="AT145" s="225"/>
      <c r="AU145" s="225"/>
      <c r="AV145" s="225"/>
      <c r="AW145" s="225"/>
      <c r="AX145" s="225"/>
      <c r="AY145" s="225"/>
      <c r="AZ145" s="225"/>
      <c r="BA145" s="225"/>
      <c r="BB145" s="225"/>
      <c r="BC145" s="225"/>
      <c r="BD145" s="225"/>
      <c r="BE145" s="225"/>
      <c r="BF145" s="225"/>
      <c r="BG145" s="225"/>
      <c r="BH145" s="225"/>
      <c r="BI145" s="225"/>
      <c r="BJ145" s="225"/>
      <c r="BK145" s="225"/>
      <c r="BL145" s="225"/>
      <c r="BM145" s="225"/>
      <c r="BN145" s="225"/>
      <c r="BO145" s="225"/>
      <c r="BP145" s="225"/>
      <c r="BQ145" s="225"/>
      <c r="BR145" s="225"/>
      <c r="BS145" s="225"/>
      <c r="BT145" s="225"/>
      <c r="BU145" s="225"/>
      <c r="BV145" s="225"/>
      <c r="BW145" s="225"/>
      <c r="BX145" s="225"/>
      <c r="BY145" s="225"/>
      <c r="BZ145" s="225"/>
      <c r="CA145" s="225"/>
      <c r="CB145" s="225"/>
      <c r="CC145" s="225"/>
      <c r="CD145" s="225"/>
      <c r="CE145" s="225"/>
      <c r="CF145" s="225"/>
      <c r="CG145" s="225"/>
      <c r="CH145" s="225"/>
      <c r="CI145" s="225"/>
      <c r="CJ145" s="225"/>
      <c r="CK145" s="225"/>
      <c r="CL145" s="225"/>
      <c r="CM145" s="225"/>
      <c r="CN145" s="225"/>
      <c r="CO145" s="225"/>
      <c r="CP145" s="225"/>
      <c r="CQ145" s="225"/>
      <c r="CR145" s="225"/>
      <c r="CS145" s="225"/>
      <c r="CT145" s="225"/>
      <c r="CU145" s="225"/>
      <c r="CV145" s="225"/>
    </row>
    <row r="146" spans="1:100" ht="12" customHeight="1" x14ac:dyDescent="0.25">
      <c r="A146" s="225"/>
      <c r="B146" s="225"/>
      <c r="C146" s="225"/>
      <c r="D146" s="225"/>
      <c r="E146" s="225"/>
      <c r="F146" s="225"/>
      <c r="G146" s="225"/>
      <c r="H146" s="225"/>
      <c r="I146" s="225"/>
      <c r="J146" s="225"/>
      <c r="K146" s="225"/>
      <c r="L146" s="225"/>
      <c r="M146" s="225"/>
      <c r="N146" s="225"/>
      <c r="O146" s="225"/>
      <c r="P146" s="225"/>
      <c r="Q146" s="225"/>
      <c r="R146" s="225"/>
      <c r="S146" s="225"/>
      <c r="T146" s="225"/>
      <c r="U146" s="225"/>
      <c r="V146" s="225"/>
      <c r="W146" s="225"/>
      <c r="X146" s="225"/>
      <c r="Y146" s="225"/>
      <c r="Z146" s="225"/>
      <c r="AA146" s="225"/>
      <c r="AB146" s="225"/>
      <c r="AC146" s="225"/>
      <c r="AD146" s="225"/>
      <c r="AE146" s="225"/>
      <c r="AF146" s="225"/>
      <c r="AG146" s="225"/>
      <c r="AH146" s="225"/>
      <c r="AI146" s="225"/>
      <c r="AJ146" s="225"/>
      <c r="AK146" s="225"/>
      <c r="AL146" s="225"/>
      <c r="AM146" s="257"/>
      <c r="AN146" s="257"/>
      <c r="AO146" s="225"/>
      <c r="AP146" s="225"/>
      <c r="AQ146" s="225"/>
      <c r="AR146" s="225"/>
      <c r="AS146" s="225"/>
      <c r="AT146" s="225"/>
      <c r="AU146" s="225"/>
      <c r="AV146" s="225"/>
      <c r="AW146" s="225"/>
      <c r="AX146" s="225"/>
      <c r="AY146" s="225"/>
      <c r="AZ146" s="225"/>
      <c r="BA146" s="225"/>
      <c r="BB146" s="225"/>
      <c r="BC146" s="225"/>
      <c r="BD146" s="225"/>
      <c r="BE146" s="225"/>
      <c r="BF146" s="225"/>
      <c r="BG146" s="225"/>
      <c r="BH146" s="225"/>
      <c r="BI146" s="225"/>
      <c r="BJ146" s="225"/>
      <c r="BK146" s="225"/>
      <c r="BL146" s="225"/>
      <c r="BM146" s="225"/>
      <c r="BN146" s="225"/>
      <c r="BO146" s="225"/>
      <c r="BP146" s="225"/>
      <c r="BQ146" s="225"/>
      <c r="BR146" s="225"/>
      <c r="BS146" s="225"/>
      <c r="BT146" s="225"/>
      <c r="BU146" s="225"/>
      <c r="BV146" s="225"/>
      <c r="BW146" s="225"/>
      <c r="BX146" s="225"/>
      <c r="BY146" s="225"/>
      <c r="BZ146" s="225"/>
      <c r="CA146" s="225"/>
      <c r="CB146" s="225"/>
      <c r="CC146" s="225"/>
      <c r="CD146" s="225"/>
      <c r="CE146" s="225"/>
      <c r="CF146" s="225"/>
      <c r="CG146" s="225"/>
      <c r="CH146" s="225"/>
      <c r="CI146" s="225"/>
      <c r="CJ146" s="225"/>
      <c r="CK146" s="225"/>
      <c r="CL146" s="225"/>
      <c r="CM146" s="225"/>
      <c r="CN146" s="225"/>
      <c r="CO146" s="225"/>
      <c r="CP146" s="225"/>
      <c r="CQ146" s="225"/>
      <c r="CR146" s="225"/>
      <c r="CS146" s="225"/>
      <c r="CT146" s="225"/>
      <c r="CU146" s="225"/>
      <c r="CV146" s="225"/>
    </row>
    <row r="147" spans="1:100" ht="12" customHeight="1" x14ac:dyDescent="0.25">
      <c r="A147" s="225"/>
      <c r="B147" s="225"/>
      <c r="C147" s="225"/>
      <c r="D147" s="225"/>
      <c r="E147" s="225"/>
      <c r="F147" s="225"/>
      <c r="G147" s="225"/>
      <c r="H147" s="225"/>
      <c r="I147" s="225"/>
      <c r="J147" s="225"/>
      <c r="K147" s="225"/>
      <c r="L147" s="225"/>
      <c r="M147" s="225"/>
      <c r="N147" s="225"/>
      <c r="O147" s="225"/>
      <c r="P147" s="225"/>
      <c r="Q147" s="225"/>
      <c r="R147" s="225"/>
      <c r="S147" s="225"/>
      <c r="T147" s="225"/>
      <c r="U147" s="225"/>
      <c r="V147" s="225"/>
      <c r="W147" s="225"/>
      <c r="X147" s="225"/>
      <c r="Y147" s="225"/>
      <c r="Z147" s="225"/>
      <c r="AA147" s="225"/>
      <c r="AB147" s="225"/>
      <c r="AC147" s="225"/>
      <c r="AD147" s="225"/>
      <c r="AE147" s="225"/>
      <c r="AF147" s="225"/>
      <c r="AG147" s="225"/>
      <c r="AH147" s="225"/>
      <c r="AI147" s="225"/>
      <c r="AJ147" s="225"/>
      <c r="AK147" s="225"/>
      <c r="AL147" s="225"/>
      <c r="AM147" s="257"/>
      <c r="AN147" s="257"/>
      <c r="AO147" s="225"/>
      <c r="AP147" s="225"/>
      <c r="AQ147" s="225"/>
      <c r="AR147" s="225"/>
      <c r="AS147" s="225"/>
      <c r="AT147" s="225"/>
      <c r="AU147" s="225"/>
      <c r="AV147" s="225"/>
      <c r="AW147" s="225"/>
      <c r="AX147" s="225"/>
      <c r="AY147" s="225"/>
      <c r="AZ147" s="225"/>
      <c r="BA147" s="225"/>
      <c r="BB147" s="225"/>
      <c r="BC147" s="225"/>
      <c r="BD147" s="225"/>
      <c r="BE147" s="225"/>
      <c r="BF147" s="225"/>
      <c r="BG147" s="225"/>
      <c r="BH147" s="225"/>
      <c r="BI147" s="225"/>
      <c r="BJ147" s="225"/>
      <c r="BK147" s="225"/>
      <c r="BL147" s="225"/>
      <c r="BM147" s="225"/>
      <c r="BN147" s="225"/>
      <c r="BO147" s="225"/>
      <c r="BP147" s="225"/>
      <c r="BQ147" s="225"/>
      <c r="BR147" s="225"/>
      <c r="BS147" s="225"/>
      <c r="BT147" s="225"/>
      <c r="BU147" s="225"/>
      <c r="BV147" s="225"/>
      <c r="BW147" s="225"/>
      <c r="BX147" s="225"/>
      <c r="BY147" s="225"/>
      <c r="BZ147" s="225"/>
      <c r="CA147" s="225"/>
      <c r="CB147" s="225"/>
      <c r="CC147" s="225"/>
      <c r="CD147" s="225"/>
      <c r="CE147" s="225"/>
      <c r="CF147" s="225"/>
      <c r="CG147" s="225"/>
      <c r="CH147" s="225"/>
      <c r="CI147" s="225"/>
      <c r="CJ147" s="225"/>
      <c r="CK147" s="225"/>
      <c r="CL147" s="225"/>
      <c r="CM147" s="225"/>
      <c r="CN147" s="225"/>
      <c r="CO147" s="225"/>
      <c r="CP147" s="225"/>
      <c r="CQ147" s="225"/>
      <c r="CR147" s="225"/>
      <c r="CS147" s="225"/>
      <c r="CT147" s="225"/>
      <c r="CU147" s="225"/>
      <c r="CV147" s="225"/>
    </row>
    <row r="148" spans="1:100" ht="12" customHeight="1" x14ac:dyDescent="0.25">
      <c r="A148" s="225"/>
      <c r="B148" s="225"/>
      <c r="C148" s="225"/>
      <c r="D148" s="225"/>
      <c r="E148" s="225"/>
      <c r="F148" s="225"/>
      <c r="G148" s="225"/>
      <c r="H148" s="225"/>
      <c r="I148" s="225"/>
      <c r="J148" s="225"/>
      <c r="K148" s="225"/>
      <c r="L148" s="225"/>
      <c r="M148" s="225"/>
      <c r="N148" s="225"/>
      <c r="O148" s="225"/>
      <c r="P148" s="225"/>
      <c r="Q148" s="225"/>
      <c r="R148" s="225"/>
      <c r="S148" s="225"/>
      <c r="T148" s="225"/>
      <c r="U148" s="225"/>
      <c r="V148" s="225"/>
      <c r="W148" s="225"/>
      <c r="X148" s="225"/>
      <c r="Y148" s="225"/>
      <c r="Z148" s="225"/>
      <c r="AA148" s="225"/>
      <c r="AB148" s="225"/>
      <c r="AC148" s="225"/>
      <c r="AD148" s="225"/>
      <c r="AE148" s="225"/>
      <c r="AF148" s="225"/>
      <c r="AG148" s="225"/>
      <c r="AH148" s="225"/>
      <c r="AI148" s="225"/>
      <c r="AJ148" s="225"/>
      <c r="AK148" s="225"/>
      <c r="AL148" s="225"/>
      <c r="AM148" s="257"/>
      <c r="AN148" s="257"/>
      <c r="AO148" s="225"/>
      <c r="AP148" s="225"/>
      <c r="AQ148" s="225"/>
      <c r="AR148" s="225"/>
      <c r="AS148" s="225"/>
      <c r="AT148" s="225"/>
      <c r="AU148" s="225"/>
      <c r="AV148" s="225"/>
      <c r="AW148" s="225"/>
      <c r="AX148" s="225"/>
      <c r="AY148" s="225"/>
      <c r="AZ148" s="225"/>
      <c r="BA148" s="225"/>
      <c r="BB148" s="225"/>
      <c r="BC148" s="225"/>
      <c r="BD148" s="225"/>
      <c r="BE148" s="225"/>
      <c r="BF148" s="225"/>
      <c r="BG148" s="225"/>
      <c r="BH148" s="225"/>
      <c r="BI148" s="225"/>
      <c r="BJ148" s="225"/>
      <c r="BK148" s="225"/>
      <c r="BL148" s="225"/>
      <c r="BM148" s="225"/>
      <c r="BN148" s="225"/>
      <c r="BO148" s="225"/>
      <c r="BP148" s="225"/>
      <c r="BQ148" s="225"/>
      <c r="BR148" s="225"/>
      <c r="BS148" s="225"/>
      <c r="BT148" s="225"/>
      <c r="BU148" s="225"/>
      <c r="BV148" s="225"/>
      <c r="BW148" s="225"/>
      <c r="BX148" s="225"/>
      <c r="BY148" s="225"/>
      <c r="BZ148" s="225"/>
      <c r="CA148" s="225"/>
      <c r="CB148" s="225"/>
      <c r="CC148" s="225"/>
      <c r="CD148" s="225"/>
      <c r="CE148" s="225"/>
      <c r="CF148" s="225"/>
      <c r="CG148" s="225"/>
      <c r="CH148" s="225"/>
      <c r="CI148" s="225"/>
      <c r="CJ148" s="225"/>
      <c r="CK148" s="225"/>
      <c r="CL148" s="225"/>
      <c r="CM148" s="225"/>
      <c r="CN148" s="225"/>
      <c r="CO148" s="225"/>
      <c r="CP148" s="225"/>
      <c r="CQ148" s="225"/>
      <c r="CR148" s="225"/>
      <c r="CS148" s="225"/>
      <c r="CT148" s="225"/>
      <c r="CU148" s="225"/>
      <c r="CV148" s="225"/>
    </row>
    <row r="149" spans="1:100" ht="12" customHeight="1" x14ac:dyDescent="0.25">
      <c r="A149" s="225"/>
      <c r="B149" s="225"/>
      <c r="C149" s="225"/>
      <c r="D149" s="225"/>
      <c r="E149" s="225"/>
      <c r="F149" s="225"/>
      <c r="G149" s="225"/>
      <c r="H149" s="225"/>
      <c r="I149" s="225"/>
      <c r="J149" s="225"/>
      <c r="K149" s="225"/>
      <c r="L149" s="225"/>
      <c r="M149" s="225"/>
      <c r="N149" s="225"/>
      <c r="O149" s="225"/>
      <c r="P149" s="225"/>
      <c r="Q149" s="225"/>
      <c r="R149" s="225"/>
      <c r="S149" s="225"/>
      <c r="T149" s="225"/>
      <c r="U149" s="225"/>
      <c r="V149" s="225"/>
      <c r="W149" s="225"/>
      <c r="X149" s="225"/>
      <c r="Y149" s="225"/>
      <c r="Z149" s="225"/>
      <c r="AA149" s="225"/>
      <c r="AB149" s="225"/>
      <c r="AC149" s="225"/>
      <c r="AD149" s="225"/>
      <c r="AE149" s="225"/>
      <c r="AF149" s="225"/>
      <c r="AG149" s="225"/>
      <c r="AH149" s="225"/>
      <c r="AI149" s="225"/>
      <c r="AJ149" s="225"/>
      <c r="AK149" s="225"/>
      <c r="AL149" s="225"/>
      <c r="AM149" s="257"/>
      <c r="AN149" s="257"/>
      <c r="AO149" s="225"/>
      <c r="AP149" s="225"/>
      <c r="AQ149" s="225"/>
      <c r="AR149" s="225"/>
      <c r="AS149" s="225"/>
      <c r="AT149" s="225"/>
      <c r="AU149" s="225"/>
      <c r="AV149" s="225"/>
      <c r="AW149" s="225"/>
      <c r="AX149" s="225"/>
      <c r="AY149" s="225"/>
      <c r="AZ149" s="225"/>
      <c r="BA149" s="225"/>
      <c r="BB149" s="225"/>
      <c r="BC149" s="225"/>
      <c r="BD149" s="225"/>
      <c r="BE149" s="225"/>
      <c r="BF149" s="225"/>
      <c r="BG149" s="225"/>
      <c r="BH149" s="225"/>
      <c r="BI149" s="225"/>
      <c r="BJ149" s="225"/>
      <c r="BK149" s="225"/>
      <c r="BL149" s="225"/>
      <c r="BM149" s="225"/>
      <c r="BN149" s="225"/>
      <c r="BO149" s="225"/>
      <c r="BP149" s="225"/>
      <c r="BQ149" s="225"/>
      <c r="BR149" s="225"/>
      <c r="BS149" s="225"/>
      <c r="BT149" s="225"/>
      <c r="BU149" s="225"/>
      <c r="BV149" s="225"/>
      <c r="BW149" s="225"/>
      <c r="BX149" s="225"/>
      <c r="BY149" s="225"/>
      <c r="BZ149" s="225"/>
      <c r="CA149" s="225"/>
      <c r="CB149" s="225"/>
      <c r="CC149" s="225"/>
      <c r="CD149" s="225"/>
      <c r="CE149" s="225"/>
      <c r="CF149" s="225"/>
      <c r="CG149" s="225"/>
      <c r="CH149" s="225"/>
      <c r="CI149" s="225"/>
      <c r="CJ149" s="225"/>
      <c r="CK149" s="225"/>
      <c r="CL149" s="225"/>
      <c r="CM149" s="225"/>
      <c r="CN149" s="225"/>
      <c r="CO149" s="225"/>
      <c r="CP149" s="225"/>
      <c r="CQ149" s="225"/>
      <c r="CR149" s="225"/>
      <c r="CS149" s="225"/>
      <c r="CT149" s="225"/>
      <c r="CU149" s="225"/>
      <c r="CV149" s="225"/>
    </row>
    <row r="150" spans="1:100" ht="12" customHeight="1" x14ac:dyDescent="0.25">
      <c r="A150" s="225"/>
      <c r="B150" s="225"/>
      <c r="C150" s="225"/>
      <c r="D150" s="225"/>
      <c r="E150" s="225"/>
      <c r="F150" s="225"/>
      <c r="G150" s="225"/>
      <c r="H150" s="225"/>
      <c r="I150" s="225"/>
      <c r="J150" s="225"/>
      <c r="K150" s="225"/>
      <c r="L150" s="225"/>
      <c r="M150" s="225"/>
      <c r="N150" s="225"/>
      <c r="O150" s="225"/>
      <c r="P150" s="225"/>
      <c r="Q150" s="225"/>
      <c r="R150" s="225"/>
      <c r="S150" s="225"/>
      <c r="T150" s="225"/>
      <c r="U150" s="225"/>
      <c r="V150" s="225"/>
      <c r="W150" s="225"/>
      <c r="X150" s="225"/>
      <c r="Y150" s="225"/>
      <c r="Z150" s="225"/>
      <c r="AA150" s="225"/>
      <c r="AB150" s="225"/>
      <c r="AC150" s="225"/>
      <c r="AD150" s="225"/>
      <c r="AE150" s="225"/>
      <c r="AF150" s="225"/>
      <c r="AG150" s="225"/>
      <c r="AH150" s="225"/>
      <c r="AI150" s="225"/>
      <c r="AJ150" s="225"/>
      <c r="AK150" s="225"/>
      <c r="AL150" s="225"/>
      <c r="AM150" s="257"/>
      <c r="AN150" s="257"/>
      <c r="AO150" s="225"/>
      <c r="AP150" s="225"/>
      <c r="AQ150" s="225"/>
      <c r="AR150" s="225"/>
      <c r="AS150" s="225"/>
      <c r="AT150" s="225"/>
      <c r="AU150" s="225"/>
      <c r="AV150" s="225"/>
      <c r="AW150" s="225"/>
      <c r="AX150" s="225"/>
      <c r="AY150" s="225"/>
      <c r="AZ150" s="225"/>
      <c r="BA150" s="225"/>
      <c r="BB150" s="225"/>
      <c r="BC150" s="225"/>
      <c r="BD150" s="225"/>
      <c r="BE150" s="225"/>
      <c r="BF150" s="225"/>
      <c r="BG150" s="225"/>
      <c r="BH150" s="225"/>
      <c r="BI150" s="225"/>
      <c r="BJ150" s="225"/>
      <c r="BK150" s="225"/>
      <c r="BL150" s="225"/>
      <c r="BM150" s="225"/>
      <c r="BN150" s="225"/>
      <c r="BO150" s="225"/>
      <c r="BP150" s="225"/>
      <c r="BQ150" s="225"/>
      <c r="BR150" s="225"/>
      <c r="BS150" s="225"/>
      <c r="BT150" s="225"/>
      <c r="BU150" s="225"/>
      <c r="BV150" s="225"/>
      <c r="BW150" s="225"/>
      <c r="BX150" s="225"/>
      <c r="BY150" s="225"/>
      <c r="BZ150" s="225"/>
      <c r="CA150" s="225"/>
      <c r="CB150" s="225"/>
      <c r="CC150" s="225"/>
      <c r="CD150" s="225"/>
      <c r="CE150" s="225"/>
      <c r="CF150" s="225"/>
      <c r="CG150" s="225"/>
      <c r="CH150" s="225"/>
      <c r="CI150" s="225"/>
      <c r="CJ150" s="225"/>
      <c r="CK150" s="225"/>
      <c r="CL150" s="225"/>
      <c r="CM150" s="225"/>
      <c r="CN150" s="225"/>
      <c r="CO150" s="225"/>
      <c r="CP150" s="225"/>
      <c r="CQ150" s="225"/>
      <c r="CR150" s="225"/>
      <c r="CS150" s="225"/>
      <c r="CT150" s="225"/>
      <c r="CU150" s="225"/>
      <c r="CV150" s="225"/>
    </row>
    <row r="151" spans="1:100" ht="12" customHeight="1" x14ac:dyDescent="0.25">
      <c r="A151" s="225"/>
      <c r="B151" s="225"/>
      <c r="C151" s="225"/>
      <c r="D151" s="225"/>
      <c r="E151" s="225"/>
      <c r="F151" s="225"/>
      <c r="G151" s="225"/>
      <c r="H151" s="225"/>
      <c r="I151" s="225"/>
      <c r="J151" s="225"/>
      <c r="K151" s="225"/>
      <c r="L151" s="225"/>
      <c r="M151" s="225"/>
      <c r="N151" s="225"/>
      <c r="O151" s="225"/>
      <c r="P151" s="225"/>
      <c r="Q151" s="225"/>
      <c r="R151" s="225"/>
      <c r="S151" s="225"/>
      <c r="T151" s="225"/>
      <c r="U151" s="225"/>
      <c r="V151" s="225"/>
      <c r="W151" s="225"/>
      <c r="X151" s="225"/>
      <c r="Y151" s="225"/>
      <c r="Z151" s="225"/>
      <c r="AA151" s="225"/>
      <c r="AB151" s="225"/>
      <c r="AC151" s="225"/>
      <c r="AD151" s="225"/>
      <c r="AE151" s="225"/>
      <c r="AF151" s="225"/>
      <c r="AG151" s="225"/>
      <c r="AH151" s="225"/>
      <c r="AI151" s="225"/>
      <c r="AJ151" s="225"/>
      <c r="AK151" s="225"/>
      <c r="AL151" s="225"/>
      <c r="AM151" s="257"/>
      <c r="AN151" s="257"/>
      <c r="AO151" s="225"/>
      <c r="AP151" s="225"/>
      <c r="AQ151" s="225"/>
      <c r="AR151" s="225"/>
      <c r="AS151" s="225"/>
      <c r="AT151" s="225"/>
      <c r="AU151" s="225"/>
      <c r="AV151" s="225"/>
      <c r="AW151" s="225"/>
      <c r="AX151" s="225"/>
      <c r="AY151" s="225"/>
      <c r="AZ151" s="225"/>
      <c r="BA151" s="225"/>
      <c r="BB151" s="225"/>
      <c r="BC151" s="225"/>
      <c r="BD151" s="225"/>
      <c r="BE151" s="225"/>
      <c r="BF151" s="225"/>
      <c r="BG151" s="225"/>
      <c r="BH151" s="225"/>
      <c r="BI151" s="225"/>
      <c r="BJ151" s="225"/>
      <c r="BK151" s="225"/>
      <c r="BL151" s="225"/>
      <c r="BM151" s="225"/>
      <c r="BN151" s="225"/>
      <c r="BO151" s="225"/>
      <c r="BP151" s="225"/>
      <c r="BQ151" s="225"/>
      <c r="BR151" s="225"/>
      <c r="BS151" s="225"/>
      <c r="BT151" s="225"/>
      <c r="BU151" s="225"/>
      <c r="BV151" s="225"/>
      <c r="BW151" s="225"/>
      <c r="BX151" s="225"/>
      <c r="BY151" s="225"/>
      <c r="BZ151" s="225"/>
      <c r="CA151" s="225"/>
      <c r="CB151" s="225"/>
      <c r="CC151" s="225"/>
      <c r="CD151" s="225"/>
      <c r="CE151" s="225"/>
      <c r="CF151" s="225"/>
      <c r="CG151" s="225"/>
      <c r="CH151" s="225"/>
      <c r="CI151" s="225"/>
      <c r="CJ151" s="225"/>
      <c r="CK151" s="225"/>
      <c r="CL151" s="225"/>
      <c r="CM151" s="225"/>
      <c r="CN151" s="225"/>
      <c r="CO151" s="225"/>
      <c r="CP151" s="225"/>
      <c r="CQ151" s="225"/>
      <c r="CR151" s="225"/>
      <c r="CS151" s="225"/>
      <c r="CT151" s="225"/>
      <c r="CU151" s="225"/>
      <c r="CV151" s="225"/>
    </row>
    <row r="152" spans="1:100" ht="12" customHeight="1" x14ac:dyDescent="0.25">
      <c r="A152" s="225"/>
      <c r="B152" s="225"/>
      <c r="C152" s="225"/>
      <c r="D152" s="225"/>
      <c r="E152" s="225"/>
      <c r="F152" s="225"/>
      <c r="G152" s="225"/>
      <c r="H152" s="225"/>
      <c r="I152" s="225"/>
      <c r="J152" s="225"/>
      <c r="K152" s="225"/>
      <c r="L152" s="225"/>
      <c r="M152" s="225"/>
      <c r="N152" s="225"/>
      <c r="O152" s="225"/>
      <c r="P152" s="225"/>
      <c r="Q152" s="225"/>
      <c r="R152" s="225"/>
      <c r="S152" s="225"/>
      <c r="T152" s="225"/>
      <c r="U152" s="225"/>
      <c r="V152" s="225"/>
      <c r="W152" s="225"/>
      <c r="X152" s="225"/>
      <c r="Y152" s="225"/>
      <c r="Z152" s="225"/>
      <c r="AA152" s="225"/>
      <c r="AB152" s="225"/>
      <c r="AC152" s="225"/>
      <c r="AD152" s="225"/>
      <c r="AE152" s="225"/>
      <c r="AF152" s="225"/>
      <c r="AG152" s="225"/>
      <c r="AH152" s="225"/>
      <c r="AI152" s="225"/>
      <c r="AJ152" s="225"/>
      <c r="AK152" s="225"/>
      <c r="AL152" s="225"/>
      <c r="AM152" s="257"/>
      <c r="AN152" s="257"/>
      <c r="AO152" s="225"/>
      <c r="AP152" s="225"/>
      <c r="AQ152" s="225"/>
      <c r="AR152" s="225"/>
      <c r="AS152" s="225"/>
      <c r="AT152" s="225"/>
      <c r="AU152" s="225"/>
      <c r="AV152" s="225"/>
      <c r="AW152" s="225"/>
      <c r="AX152" s="225"/>
      <c r="AY152" s="225"/>
      <c r="AZ152" s="225"/>
      <c r="BA152" s="225"/>
      <c r="BB152" s="225"/>
      <c r="BC152" s="225"/>
      <c r="BD152" s="225"/>
      <c r="BE152" s="225"/>
      <c r="BF152" s="225"/>
      <c r="BG152" s="225"/>
      <c r="BH152" s="225"/>
      <c r="BI152" s="225"/>
      <c r="BJ152" s="225"/>
      <c r="BK152" s="225"/>
      <c r="BL152" s="225"/>
      <c r="BM152" s="225"/>
      <c r="BN152" s="225"/>
      <c r="BO152" s="225"/>
      <c r="BP152" s="225"/>
      <c r="BQ152" s="225"/>
      <c r="BR152" s="225"/>
      <c r="BS152" s="225"/>
      <c r="BT152" s="225"/>
      <c r="BU152" s="225"/>
      <c r="BV152" s="225"/>
      <c r="BW152" s="225"/>
      <c r="BX152" s="225"/>
      <c r="BY152" s="225"/>
      <c r="BZ152" s="225"/>
      <c r="CA152" s="225"/>
      <c r="CB152" s="225"/>
      <c r="CC152" s="225"/>
      <c r="CD152" s="225"/>
      <c r="CE152" s="225"/>
      <c r="CF152" s="225"/>
      <c r="CG152" s="225"/>
      <c r="CH152" s="225"/>
      <c r="CI152" s="225"/>
      <c r="CJ152" s="225"/>
      <c r="CK152" s="225"/>
      <c r="CL152" s="225"/>
      <c r="CM152" s="225"/>
      <c r="CN152" s="225"/>
      <c r="CO152" s="225"/>
      <c r="CP152" s="225"/>
      <c r="CQ152" s="225"/>
      <c r="CR152" s="225"/>
      <c r="CS152" s="225"/>
      <c r="CT152" s="225"/>
      <c r="CU152" s="225"/>
      <c r="CV152" s="225"/>
    </row>
    <row r="153" spans="1:100" ht="12" customHeight="1" x14ac:dyDescent="0.25">
      <c r="A153" s="225"/>
      <c r="B153" s="225"/>
      <c r="C153" s="225"/>
      <c r="D153" s="225"/>
      <c r="E153" s="225"/>
      <c r="F153" s="225"/>
      <c r="G153" s="225"/>
      <c r="H153" s="225"/>
      <c r="I153" s="225"/>
      <c r="J153" s="225"/>
      <c r="K153" s="225"/>
      <c r="L153" s="225"/>
      <c r="M153" s="225"/>
      <c r="N153" s="225"/>
      <c r="O153" s="225"/>
      <c r="P153" s="225"/>
      <c r="Q153" s="225"/>
      <c r="R153" s="225"/>
      <c r="S153" s="225"/>
      <c r="T153" s="225"/>
      <c r="U153" s="225"/>
      <c r="V153" s="225"/>
      <c r="W153" s="225"/>
      <c r="X153" s="225"/>
      <c r="Y153" s="225"/>
      <c r="Z153" s="225"/>
      <c r="AA153" s="225"/>
      <c r="AB153" s="225"/>
      <c r="AC153" s="225"/>
      <c r="AD153" s="225"/>
      <c r="AE153" s="225"/>
      <c r="AF153" s="225"/>
      <c r="AG153" s="225"/>
      <c r="AH153" s="225"/>
      <c r="AI153" s="225"/>
      <c r="AJ153" s="225"/>
      <c r="AK153" s="225"/>
      <c r="AL153" s="225"/>
      <c r="AM153" s="257"/>
      <c r="AN153" s="257"/>
      <c r="AO153" s="225"/>
      <c r="AP153" s="225"/>
      <c r="AQ153" s="225"/>
      <c r="AR153" s="225"/>
      <c r="AS153" s="225"/>
      <c r="AT153" s="225"/>
      <c r="AU153" s="225"/>
      <c r="AV153" s="225"/>
      <c r="AW153" s="225"/>
      <c r="AX153" s="225"/>
      <c r="AY153" s="225"/>
      <c r="AZ153" s="225"/>
      <c r="BA153" s="225"/>
      <c r="BB153" s="225"/>
      <c r="BC153" s="225"/>
      <c r="BD153" s="225"/>
      <c r="BE153" s="225"/>
      <c r="BF153" s="225"/>
      <c r="BG153" s="225"/>
      <c r="BH153" s="225"/>
      <c r="BI153" s="225"/>
      <c r="BJ153" s="225"/>
      <c r="BK153" s="225"/>
      <c r="BL153" s="225"/>
      <c r="BM153" s="225"/>
      <c r="BN153" s="225"/>
      <c r="BO153" s="225"/>
      <c r="BP153" s="225"/>
      <c r="BQ153" s="225"/>
      <c r="BR153" s="225"/>
      <c r="BS153" s="225"/>
      <c r="BT153" s="225"/>
      <c r="BU153" s="225"/>
      <c r="BV153" s="225"/>
      <c r="BW153" s="225"/>
      <c r="BX153" s="225"/>
      <c r="BY153" s="225"/>
      <c r="BZ153" s="225"/>
      <c r="CA153" s="225"/>
      <c r="CB153" s="225"/>
      <c r="CC153" s="225"/>
      <c r="CD153" s="225"/>
      <c r="CE153" s="225"/>
      <c r="CF153" s="225"/>
      <c r="CG153" s="225"/>
      <c r="CH153" s="225"/>
      <c r="CI153" s="225"/>
      <c r="CJ153" s="225"/>
      <c r="CK153" s="225"/>
      <c r="CL153" s="225"/>
      <c r="CM153" s="225"/>
      <c r="CN153" s="225"/>
      <c r="CO153" s="225"/>
      <c r="CP153" s="225"/>
      <c r="CQ153" s="225"/>
      <c r="CR153" s="225"/>
      <c r="CS153" s="225"/>
      <c r="CT153" s="225"/>
      <c r="CU153" s="225"/>
      <c r="CV153" s="225"/>
    </row>
    <row r="154" spans="1:100" ht="12" customHeight="1" x14ac:dyDescent="0.25">
      <c r="A154" s="225"/>
      <c r="B154" s="225"/>
      <c r="C154" s="225"/>
      <c r="D154" s="225"/>
      <c r="E154" s="225"/>
      <c r="F154" s="225"/>
      <c r="G154" s="225"/>
      <c r="H154" s="225"/>
      <c r="I154" s="225"/>
      <c r="J154" s="225"/>
      <c r="K154" s="225"/>
      <c r="L154" s="225"/>
      <c r="M154" s="225"/>
      <c r="N154" s="225"/>
      <c r="O154" s="225"/>
      <c r="P154" s="225"/>
      <c r="Q154" s="225"/>
      <c r="R154" s="225"/>
      <c r="S154" s="225"/>
      <c r="T154" s="225"/>
      <c r="U154" s="225"/>
      <c r="V154" s="225"/>
      <c r="W154" s="225"/>
      <c r="X154" s="225"/>
      <c r="Y154" s="225"/>
      <c r="Z154" s="225"/>
      <c r="AA154" s="225"/>
      <c r="AB154" s="225"/>
      <c r="AC154" s="225"/>
      <c r="AD154" s="225"/>
      <c r="AE154" s="225"/>
      <c r="AF154" s="225"/>
      <c r="AG154" s="225"/>
      <c r="AH154" s="225"/>
      <c r="AI154" s="225"/>
      <c r="AJ154" s="225"/>
      <c r="AK154" s="225"/>
      <c r="AL154" s="225"/>
      <c r="AM154" s="257"/>
      <c r="AN154" s="257"/>
      <c r="AO154" s="225"/>
      <c r="AP154" s="225"/>
      <c r="AQ154" s="225"/>
      <c r="AR154" s="225"/>
      <c r="AS154" s="225"/>
      <c r="AT154" s="225"/>
      <c r="AU154" s="225"/>
      <c r="AV154" s="225"/>
      <c r="AW154" s="225"/>
      <c r="AX154" s="225"/>
      <c r="AY154" s="225"/>
      <c r="AZ154" s="225"/>
      <c r="BA154" s="225"/>
      <c r="BB154" s="225"/>
      <c r="BC154" s="225"/>
      <c r="BD154" s="225"/>
      <c r="BE154" s="225"/>
      <c r="BF154" s="225"/>
      <c r="BG154" s="225"/>
      <c r="BH154" s="225"/>
      <c r="BI154" s="225"/>
      <c r="BJ154" s="225"/>
      <c r="BK154" s="225"/>
      <c r="BL154" s="225"/>
      <c r="BM154" s="225"/>
      <c r="BN154" s="225"/>
      <c r="BO154" s="225"/>
      <c r="BP154" s="225"/>
      <c r="BQ154" s="225"/>
      <c r="BR154" s="225"/>
      <c r="BS154" s="225"/>
      <c r="BT154" s="225"/>
      <c r="BU154" s="225"/>
      <c r="BV154" s="225"/>
      <c r="BW154" s="225"/>
      <c r="BX154" s="225"/>
      <c r="BY154" s="225"/>
      <c r="BZ154" s="225"/>
      <c r="CA154" s="225"/>
      <c r="CB154" s="225"/>
      <c r="CC154" s="225"/>
      <c r="CD154" s="225"/>
      <c r="CE154" s="225"/>
      <c r="CF154" s="225"/>
      <c r="CG154" s="225"/>
      <c r="CH154" s="225"/>
      <c r="CI154" s="225"/>
      <c r="CJ154" s="225"/>
      <c r="CK154" s="225"/>
      <c r="CL154" s="225"/>
      <c r="CM154" s="225"/>
      <c r="CN154" s="225"/>
      <c r="CO154" s="225"/>
      <c r="CP154" s="225"/>
      <c r="CQ154" s="225"/>
      <c r="CR154" s="225"/>
      <c r="CS154" s="225"/>
      <c r="CT154" s="225"/>
      <c r="CU154" s="225"/>
      <c r="CV154" s="225"/>
    </row>
    <row r="155" spans="1:100" ht="12" customHeight="1" x14ac:dyDescent="0.25">
      <c r="A155" s="225"/>
      <c r="B155" s="225"/>
      <c r="C155" s="225"/>
      <c r="D155" s="225"/>
      <c r="E155" s="225"/>
      <c r="F155" s="225"/>
      <c r="G155" s="225"/>
      <c r="H155" s="225"/>
      <c r="I155" s="225"/>
      <c r="J155" s="225"/>
      <c r="K155" s="225"/>
      <c r="L155" s="225"/>
      <c r="M155" s="225"/>
      <c r="N155" s="225"/>
      <c r="O155" s="225"/>
      <c r="P155" s="225"/>
      <c r="Q155" s="225"/>
      <c r="R155" s="225"/>
      <c r="S155" s="225"/>
      <c r="T155" s="225"/>
      <c r="U155" s="225"/>
      <c r="V155" s="225"/>
      <c r="W155" s="225"/>
      <c r="X155" s="225"/>
      <c r="Y155" s="225"/>
      <c r="Z155" s="225"/>
      <c r="AA155" s="225"/>
      <c r="AB155" s="225"/>
      <c r="AC155" s="225"/>
      <c r="AD155" s="225"/>
      <c r="AE155" s="225"/>
      <c r="AF155" s="225"/>
      <c r="AG155" s="225"/>
      <c r="AH155" s="225"/>
      <c r="AI155" s="225"/>
      <c r="AJ155" s="225"/>
      <c r="AK155" s="225"/>
      <c r="AL155" s="225"/>
      <c r="AM155" s="257"/>
      <c r="AN155" s="257"/>
      <c r="AO155" s="225"/>
      <c r="AP155" s="225"/>
      <c r="AQ155" s="225"/>
      <c r="AR155" s="225"/>
      <c r="AS155" s="225"/>
      <c r="AT155" s="225"/>
      <c r="AU155" s="225"/>
      <c r="AV155" s="225"/>
      <c r="AW155" s="225"/>
      <c r="AX155" s="225"/>
      <c r="AY155" s="225"/>
      <c r="AZ155" s="225"/>
      <c r="BA155" s="225"/>
      <c r="BB155" s="225"/>
      <c r="BC155" s="225"/>
      <c r="BD155" s="225"/>
      <c r="BE155" s="225"/>
      <c r="BF155" s="225"/>
      <c r="BG155" s="225"/>
      <c r="BH155" s="225"/>
      <c r="BI155" s="225"/>
      <c r="BJ155" s="225"/>
      <c r="BK155" s="225"/>
      <c r="BL155" s="225"/>
      <c r="BM155" s="225"/>
      <c r="BN155" s="225"/>
      <c r="BO155" s="225"/>
      <c r="BP155" s="225"/>
      <c r="BQ155" s="225"/>
      <c r="BR155" s="225"/>
      <c r="BS155" s="225"/>
      <c r="BT155" s="225"/>
      <c r="BU155" s="225"/>
      <c r="BV155" s="225"/>
      <c r="BW155" s="225"/>
      <c r="BX155" s="225"/>
      <c r="BY155" s="225"/>
      <c r="BZ155" s="225"/>
      <c r="CA155" s="225"/>
      <c r="CB155" s="225"/>
      <c r="CC155" s="225"/>
      <c r="CD155" s="225"/>
      <c r="CE155" s="225"/>
      <c r="CF155" s="225"/>
      <c r="CG155" s="225"/>
      <c r="CH155" s="225"/>
      <c r="CI155" s="225"/>
      <c r="CJ155" s="225"/>
      <c r="CK155" s="225"/>
      <c r="CL155" s="225"/>
      <c r="CM155" s="225"/>
      <c r="CN155" s="225"/>
      <c r="CO155" s="225"/>
      <c r="CP155" s="225"/>
      <c r="CQ155" s="225"/>
      <c r="CR155" s="225"/>
      <c r="CS155" s="225"/>
      <c r="CT155" s="225"/>
      <c r="CU155" s="225"/>
      <c r="CV155" s="225"/>
    </row>
    <row r="156" spans="1:100" ht="12" customHeight="1" x14ac:dyDescent="0.25">
      <c r="A156" s="225"/>
      <c r="B156" s="225"/>
      <c r="C156" s="225"/>
      <c r="D156" s="225"/>
      <c r="E156" s="225"/>
      <c r="F156" s="225"/>
      <c r="G156" s="225"/>
      <c r="H156" s="225"/>
      <c r="I156" s="225"/>
      <c r="J156" s="225"/>
      <c r="K156" s="225"/>
      <c r="L156" s="225"/>
      <c r="M156" s="225"/>
      <c r="N156" s="225"/>
      <c r="O156" s="225"/>
      <c r="P156" s="225"/>
      <c r="Q156" s="225"/>
      <c r="R156" s="225"/>
      <c r="S156" s="225"/>
      <c r="T156" s="225"/>
      <c r="U156" s="225"/>
      <c r="V156" s="225"/>
      <c r="W156" s="225"/>
      <c r="X156" s="225"/>
      <c r="Y156" s="225"/>
      <c r="Z156" s="225"/>
      <c r="AA156" s="225"/>
      <c r="AB156" s="225"/>
      <c r="AC156" s="225"/>
      <c r="AD156" s="225"/>
      <c r="AE156" s="225"/>
      <c r="AF156" s="225"/>
      <c r="AG156" s="225"/>
      <c r="AH156" s="225"/>
      <c r="AI156" s="225"/>
      <c r="AJ156" s="225"/>
      <c r="AK156" s="225"/>
      <c r="AL156" s="225"/>
      <c r="AM156" s="257"/>
      <c r="AN156" s="257"/>
      <c r="AO156" s="225"/>
      <c r="AP156" s="225"/>
      <c r="AQ156" s="225"/>
      <c r="AR156" s="225"/>
      <c r="AS156" s="225"/>
      <c r="AT156" s="225"/>
      <c r="AU156" s="225"/>
      <c r="AV156" s="225"/>
      <c r="AW156" s="225"/>
      <c r="AX156" s="225"/>
      <c r="AY156" s="225"/>
      <c r="AZ156" s="225"/>
      <c r="BA156" s="225"/>
      <c r="BB156" s="225"/>
      <c r="BC156" s="225"/>
      <c r="BD156" s="225"/>
      <c r="BE156" s="225"/>
      <c r="BF156" s="225"/>
      <c r="BG156" s="225"/>
      <c r="BH156" s="225"/>
      <c r="BI156" s="225"/>
      <c r="BJ156" s="225"/>
      <c r="BK156" s="225"/>
      <c r="BL156" s="225"/>
      <c r="BM156" s="225"/>
      <c r="BN156" s="225"/>
      <c r="BO156" s="225"/>
      <c r="BP156" s="225"/>
      <c r="BQ156" s="225"/>
      <c r="BR156" s="225"/>
      <c r="BS156" s="225"/>
      <c r="BT156" s="225"/>
      <c r="BU156" s="225"/>
      <c r="BV156" s="225"/>
      <c r="BW156" s="225"/>
      <c r="BX156" s="225"/>
      <c r="BY156" s="225"/>
      <c r="BZ156" s="225"/>
      <c r="CA156" s="225"/>
      <c r="CB156" s="225"/>
      <c r="CC156" s="225"/>
      <c r="CD156" s="225"/>
      <c r="CE156" s="225"/>
      <c r="CF156" s="225"/>
      <c r="CG156" s="225"/>
      <c r="CH156" s="225"/>
      <c r="CI156" s="225"/>
      <c r="CJ156" s="225"/>
      <c r="CK156" s="225"/>
      <c r="CL156" s="225"/>
      <c r="CM156" s="225"/>
      <c r="CN156" s="225"/>
      <c r="CO156" s="225"/>
      <c r="CP156" s="225"/>
      <c r="CQ156" s="225"/>
      <c r="CR156" s="225"/>
      <c r="CS156" s="225"/>
      <c r="CT156" s="225"/>
      <c r="CU156" s="225"/>
      <c r="CV156" s="225"/>
    </row>
    <row r="157" spans="1:100" ht="12" customHeight="1" x14ac:dyDescent="0.25">
      <c r="A157" s="225"/>
      <c r="B157" s="225"/>
      <c r="C157" s="225"/>
      <c r="D157" s="225"/>
      <c r="E157" s="225"/>
      <c r="F157" s="225"/>
      <c r="G157" s="225"/>
      <c r="H157" s="225"/>
      <c r="I157" s="225"/>
      <c r="J157" s="225"/>
      <c r="K157" s="225"/>
      <c r="L157" s="225"/>
      <c r="M157" s="225"/>
      <c r="N157" s="225"/>
      <c r="O157" s="225"/>
      <c r="P157" s="225"/>
      <c r="Q157" s="225"/>
      <c r="R157" s="225"/>
      <c r="S157" s="225"/>
      <c r="T157" s="225"/>
      <c r="U157" s="225"/>
      <c r="V157" s="225"/>
      <c r="W157" s="225"/>
      <c r="X157" s="225"/>
      <c r="Y157" s="225"/>
      <c r="Z157" s="225"/>
      <c r="AA157" s="225"/>
      <c r="AB157" s="225"/>
      <c r="AC157" s="225"/>
      <c r="AD157" s="225"/>
      <c r="AE157" s="225"/>
      <c r="AF157" s="225"/>
      <c r="AG157" s="225"/>
      <c r="AH157" s="225"/>
      <c r="AI157" s="225"/>
      <c r="AJ157" s="225"/>
      <c r="AK157" s="225"/>
      <c r="AL157" s="225"/>
      <c r="AM157" s="257"/>
      <c r="AN157" s="257"/>
      <c r="AO157" s="225"/>
      <c r="AP157" s="225"/>
      <c r="AQ157" s="225"/>
      <c r="AR157" s="225"/>
      <c r="AS157" s="225"/>
      <c r="AT157" s="225"/>
      <c r="AU157" s="225"/>
      <c r="AV157" s="225"/>
      <c r="AW157" s="225"/>
      <c r="AX157" s="225"/>
      <c r="AY157" s="225"/>
      <c r="AZ157" s="225"/>
      <c r="BA157" s="225"/>
      <c r="BB157" s="225"/>
      <c r="BC157" s="225"/>
      <c r="BD157" s="225"/>
      <c r="BE157" s="225"/>
      <c r="BF157" s="225"/>
      <c r="BG157" s="225"/>
      <c r="BH157" s="225"/>
      <c r="BI157" s="225"/>
      <c r="BJ157" s="225"/>
      <c r="BK157" s="225"/>
      <c r="BL157" s="225"/>
      <c r="BM157" s="225"/>
      <c r="BN157" s="225"/>
      <c r="BO157" s="225"/>
      <c r="BP157" s="225"/>
      <c r="BQ157" s="225"/>
      <c r="BR157" s="225"/>
      <c r="BS157" s="225"/>
      <c r="BT157" s="225"/>
      <c r="BU157" s="225"/>
      <c r="BV157" s="225"/>
      <c r="BW157" s="225"/>
      <c r="BX157" s="225"/>
      <c r="BY157" s="225"/>
      <c r="BZ157" s="225"/>
      <c r="CA157" s="225"/>
      <c r="CB157" s="225"/>
      <c r="CC157" s="225"/>
      <c r="CD157" s="225"/>
      <c r="CE157" s="225"/>
      <c r="CF157" s="225"/>
      <c r="CG157" s="225"/>
      <c r="CH157" s="225"/>
      <c r="CI157" s="225"/>
      <c r="CJ157" s="225"/>
      <c r="CK157" s="225"/>
      <c r="CL157" s="225"/>
      <c r="CM157" s="225"/>
      <c r="CN157" s="225"/>
      <c r="CO157" s="225"/>
      <c r="CP157" s="225"/>
      <c r="CQ157" s="225"/>
      <c r="CR157" s="225"/>
      <c r="CS157" s="225"/>
      <c r="CT157" s="225"/>
      <c r="CU157" s="225"/>
      <c r="CV157" s="225"/>
    </row>
    <row r="158" spans="1:100" ht="12" customHeight="1" x14ac:dyDescent="0.25">
      <c r="A158" s="225"/>
      <c r="B158" s="225"/>
      <c r="C158" s="225"/>
      <c r="D158" s="225"/>
      <c r="E158" s="225"/>
      <c r="F158" s="225"/>
      <c r="G158" s="225"/>
      <c r="H158" s="225"/>
      <c r="I158" s="225"/>
      <c r="J158" s="225"/>
      <c r="K158" s="225"/>
      <c r="L158" s="225"/>
      <c r="M158" s="225"/>
      <c r="N158" s="225"/>
      <c r="O158" s="225"/>
      <c r="P158" s="225"/>
      <c r="Q158" s="225"/>
      <c r="R158" s="225"/>
      <c r="S158" s="225"/>
      <c r="T158" s="225"/>
      <c r="U158" s="225"/>
      <c r="V158" s="225"/>
      <c r="W158" s="225"/>
      <c r="X158" s="225"/>
      <c r="Y158" s="225"/>
      <c r="Z158" s="225"/>
      <c r="AA158" s="225"/>
      <c r="AB158" s="225"/>
      <c r="AC158" s="225"/>
      <c r="AD158" s="225"/>
      <c r="AE158" s="225"/>
      <c r="AF158" s="225"/>
      <c r="AG158" s="225"/>
      <c r="AH158" s="225"/>
      <c r="AI158" s="225"/>
      <c r="AJ158" s="225"/>
      <c r="AK158" s="225"/>
      <c r="AL158" s="225"/>
      <c r="AM158" s="257"/>
      <c r="AN158" s="257"/>
      <c r="AO158" s="225"/>
      <c r="AP158" s="225"/>
      <c r="AQ158" s="225"/>
      <c r="AR158" s="225"/>
      <c r="AS158" s="225"/>
      <c r="AT158" s="225"/>
      <c r="AU158" s="225"/>
      <c r="AV158" s="225"/>
      <c r="AW158" s="225"/>
      <c r="AX158" s="225"/>
      <c r="AY158" s="225"/>
      <c r="AZ158" s="225"/>
      <c r="BA158" s="225"/>
      <c r="BB158" s="225"/>
      <c r="BC158" s="225"/>
      <c r="BD158" s="225"/>
      <c r="BE158" s="225"/>
      <c r="BF158" s="225"/>
      <c r="BG158" s="225"/>
      <c r="BH158" s="225"/>
      <c r="BI158" s="225"/>
      <c r="BJ158" s="225"/>
      <c r="BK158" s="225"/>
      <c r="BL158" s="225"/>
      <c r="BM158" s="225"/>
      <c r="BN158" s="225"/>
      <c r="BO158" s="225"/>
      <c r="BP158" s="225"/>
      <c r="BQ158" s="225"/>
      <c r="BR158" s="225"/>
      <c r="BS158" s="225"/>
      <c r="BT158" s="225"/>
      <c r="BU158" s="225"/>
      <c r="BV158" s="225"/>
      <c r="BW158" s="225"/>
      <c r="BX158" s="225"/>
      <c r="BY158" s="225"/>
      <c r="BZ158" s="225"/>
      <c r="CA158" s="225"/>
      <c r="CB158" s="225"/>
      <c r="CC158" s="225"/>
      <c r="CD158" s="225"/>
      <c r="CE158" s="225"/>
      <c r="CF158" s="225"/>
      <c r="CG158" s="225"/>
      <c r="CH158" s="225"/>
      <c r="CI158" s="225"/>
      <c r="CJ158" s="225"/>
      <c r="CK158" s="225"/>
      <c r="CL158" s="225"/>
      <c r="CM158" s="225"/>
      <c r="CN158" s="225"/>
      <c r="CO158" s="225"/>
      <c r="CP158" s="225"/>
      <c r="CQ158" s="225"/>
      <c r="CR158" s="225"/>
      <c r="CS158" s="225"/>
      <c r="CT158" s="225"/>
      <c r="CU158" s="225"/>
      <c r="CV158" s="225"/>
    </row>
    <row r="159" spans="1:100" ht="12" customHeight="1" x14ac:dyDescent="0.25">
      <c r="A159" s="225"/>
      <c r="B159" s="225"/>
      <c r="C159" s="225"/>
      <c r="D159" s="225"/>
      <c r="E159" s="225"/>
      <c r="F159" s="225"/>
      <c r="G159" s="225"/>
      <c r="H159" s="225"/>
      <c r="I159" s="225"/>
      <c r="J159" s="225"/>
      <c r="K159" s="225"/>
      <c r="L159" s="225"/>
      <c r="M159" s="225"/>
      <c r="N159" s="225"/>
      <c r="O159" s="225"/>
      <c r="P159" s="225"/>
      <c r="Q159" s="225"/>
      <c r="R159" s="225"/>
      <c r="S159" s="225"/>
      <c r="T159" s="225"/>
      <c r="U159" s="225"/>
      <c r="V159" s="225"/>
      <c r="W159" s="225"/>
      <c r="X159" s="225"/>
      <c r="Y159" s="225"/>
      <c r="Z159" s="225"/>
      <c r="AA159" s="225"/>
      <c r="AB159" s="225"/>
      <c r="AC159" s="225"/>
      <c r="AD159" s="225"/>
      <c r="AE159" s="225"/>
      <c r="AF159" s="225"/>
      <c r="AG159" s="225"/>
      <c r="AH159" s="225"/>
      <c r="AI159" s="225"/>
      <c r="AJ159" s="225"/>
      <c r="AK159" s="225"/>
      <c r="AL159" s="225"/>
      <c r="AM159" s="257"/>
      <c r="AN159" s="257"/>
      <c r="AO159" s="225"/>
      <c r="AP159" s="225"/>
      <c r="AQ159" s="225"/>
      <c r="AR159" s="225"/>
      <c r="AS159" s="225"/>
      <c r="AT159" s="225"/>
      <c r="AU159" s="225"/>
      <c r="AV159" s="225"/>
      <c r="AW159" s="225"/>
      <c r="AX159" s="225"/>
      <c r="AY159" s="225"/>
      <c r="AZ159" s="225"/>
      <c r="BA159" s="225"/>
      <c r="BB159" s="225"/>
      <c r="BC159" s="225"/>
      <c r="BD159" s="225"/>
      <c r="BE159" s="225"/>
      <c r="BF159" s="225"/>
      <c r="BG159" s="225"/>
      <c r="BH159" s="225"/>
      <c r="BI159" s="225"/>
      <c r="BJ159" s="225"/>
      <c r="BK159" s="225"/>
      <c r="BL159" s="225"/>
      <c r="BM159" s="225"/>
      <c r="BN159" s="225"/>
      <c r="BO159" s="225"/>
      <c r="BP159" s="225"/>
      <c r="BQ159" s="225"/>
      <c r="BR159" s="225"/>
      <c r="BS159" s="225"/>
      <c r="BT159" s="225"/>
      <c r="BU159" s="225"/>
      <c r="BV159" s="225"/>
      <c r="BW159" s="225"/>
      <c r="BX159" s="225"/>
      <c r="BY159" s="225"/>
      <c r="BZ159" s="225"/>
      <c r="CA159" s="225"/>
      <c r="CB159" s="225"/>
      <c r="CC159" s="225"/>
      <c r="CD159" s="225"/>
      <c r="CE159" s="225"/>
      <c r="CF159" s="225"/>
      <c r="CG159" s="225"/>
      <c r="CH159" s="225"/>
      <c r="CI159" s="225"/>
      <c r="CJ159" s="225"/>
      <c r="CK159" s="225"/>
      <c r="CL159" s="225"/>
      <c r="CM159" s="225"/>
      <c r="CN159" s="225"/>
      <c r="CO159" s="225"/>
      <c r="CP159" s="225"/>
      <c r="CQ159" s="225"/>
      <c r="CR159" s="225"/>
      <c r="CS159" s="225"/>
      <c r="CT159" s="225"/>
      <c r="CU159" s="225"/>
      <c r="CV159" s="225"/>
    </row>
    <row r="160" spans="1:100" ht="12" customHeight="1" x14ac:dyDescent="0.25">
      <c r="A160" s="225"/>
      <c r="B160" s="225"/>
      <c r="C160" s="225"/>
      <c r="D160" s="225"/>
      <c r="E160" s="225"/>
      <c r="F160" s="225"/>
      <c r="G160" s="225"/>
      <c r="H160" s="225"/>
      <c r="I160" s="225"/>
      <c r="J160" s="225"/>
      <c r="K160" s="225"/>
      <c r="L160" s="225"/>
      <c r="M160" s="225"/>
      <c r="N160" s="225"/>
      <c r="O160" s="225"/>
      <c r="P160" s="225"/>
      <c r="Q160" s="225"/>
      <c r="R160" s="225"/>
      <c r="S160" s="225"/>
      <c r="T160" s="225"/>
      <c r="U160" s="225"/>
      <c r="V160" s="225"/>
      <c r="W160" s="225"/>
      <c r="X160" s="225"/>
      <c r="Y160" s="225"/>
      <c r="Z160" s="225"/>
      <c r="AA160" s="225"/>
      <c r="AB160" s="225"/>
      <c r="AC160" s="225"/>
      <c r="AD160" s="225"/>
      <c r="AE160" s="225"/>
      <c r="AF160" s="225"/>
      <c r="AG160" s="225"/>
      <c r="AH160" s="225"/>
      <c r="AI160" s="225"/>
      <c r="AJ160" s="225"/>
      <c r="AK160" s="225"/>
      <c r="AL160" s="225"/>
      <c r="AM160" s="257"/>
      <c r="AN160" s="257"/>
      <c r="AO160" s="225"/>
      <c r="AP160" s="225"/>
      <c r="AQ160" s="225"/>
      <c r="AR160" s="225"/>
      <c r="AS160" s="225"/>
      <c r="AT160" s="225"/>
      <c r="AU160" s="225"/>
      <c r="AV160" s="225"/>
      <c r="AW160" s="225"/>
      <c r="AX160" s="225"/>
      <c r="AY160" s="225"/>
      <c r="AZ160" s="225"/>
      <c r="BA160" s="225"/>
      <c r="BB160" s="225"/>
      <c r="BC160" s="225"/>
      <c r="BD160" s="225"/>
      <c r="BE160" s="225"/>
      <c r="BF160" s="225"/>
      <c r="BG160" s="225"/>
      <c r="BH160" s="225"/>
      <c r="BI160" s="225"/>
      <c r="BJ160" s="225"/>
      <c r="BK160" s="225"/>
      <c r="BL160" s="225"/>
      <c r="BM160" s="225"/>
      <c r="BN160" s="225"/>
      <c r="BO160" s="225"/>
      <c r="BP160" s="225"/>
      <c r="BQ160" s="225"/>
      <c r="BR160" s="225"/>
      <c r="BS160" s="225"/>
      <c r="BT160" s="225"/>
      <c r="BU160" s="225"/>
      <c r="BV160" s="225"/>
      <c r="BW160" s="225"/>
      <c r="BX160" s="225"/>
      <c r="BY160" s="225"/>
      <c r="BZ160" s="225"/>
      <c r="CA160" s="225"/>
      <c r="CB160" s="225"/>
      <c r="CC160" s="225"/>
      <c r="CD160" s="225"/>
      <c r="CE160" s="225"/>
      <c r="CF160" s="225"/>
      <c r="CG160" s="225"/>
      <c r="CH160" s="225"/>
      <c r="CI160" s="225"/>
      <c r="CJ160" s="225"/>
      <c r="CK160" s="225"/>
      <c r="CL160" s="225"/>
      <c r="CM160" s="225"/>
      <c r="CN160" s="225"/>
      <c r="CO160" s="225"/>
      <c r="CP160" s="225"/>
      <c r="CQ160" s="225"/>
      <c r="CR160" s="225"/>
      <c r="CS160" s="225"/>
      <c r="CT160" s="225"/>
      <c r="CU160" s="225"/>
      <c r="CV160" s="225"/>
    </row>
    <row r="161" spans="1:100" ht="12" customHeight="1" x14ac:dyDescent="0.25">
      <c r="A161" s="225"/>
      <c r="B161" s="225"/>
      <c r="C161" s="225"/>
      <c r="D161" s="225"/>
      <c r="E161" s="225"/>
      <c r="F161" s="225"/>
      <c r="G161" s="225"/>
      <c r="H161" s="225"/>
      <c r="I161" s="225"/>
      <c r="J161" s="225"/>
      <c r="K161" s="225"/>
      <c r="L161" s="225"/>
      <c r="M161" s="225"/>
      <c r="N161" s="225"/>
      <c r="O161" s="225"/>
      <c r="P161" s="225"/>
      <c r="Q161" s="225"/>
      <c r="R161" s="225"/>
      <c r="S161" s="225"/>
      <c r="T161" s="225"/>
      <c r="U161" s="225"/>
      <c r="V161" s="225"/>
      <c r="W161" s="225"/>
      <c r="X161" s="225"/>
      <c r="Y161" s="225"/>
      <c r="Z161" s="225"/>
      <c r="AA161" s="225"/>
      <c r="AB161" s="225"/>
      <c r="AC161" s="225"/>
      <c r="AD161" s="225"/>
      <c r="AE161" s="225"/>
      <c r="AF161" s="225"/>
      <c r="AG161" s="225"/>
      <c r="AH161" s="225"/>
      <c r="AI161" s="225"/>
      <c r="AJ161" s="225"/>
      <c r="AK161" s="225"/>
      <c r="AL161" s="225"/>
      <c r="AM161" s="257"/>
      <c r="AN161" s="257"/>
      <c r="AO161" s="225"/>
      <c r="AP161" s="225"/>
      <c r="AQ161" s="225"/>
      <c r="AR161" s="225"/>
      <c r="AS161" s="225"/>
      <c r="AT161" s="225"/>
      <c r="AU161" s="225"/>
      <c r="AV161" s="225"/>
      <c r="AW161" s="225"/>
      <c r="AX161" s="225"/>
      <c r="AY161" s="225"/>
      <c r="AZ161" s="225"/>
      <c r="BA161" s="225"/>
      <c r="BB161" s="225"/>
      <c r="BC161" s="225"/>
      <c r="BD161" s="225"/>
      <c r="BE161" s="225"/>
      <c r="BF161" s="225"/>
      <c r="BG161" s="225"/>
      <c r="BH161" s="225"/>
      <c r="BI161" s="225"/>
      <c r="BJ161" s="225"/>
      <c r="BK161" s="225"/>
      <c r="BL161" s="225"/>
      <c r="BM161" s="225"/>
      <c r="BN161" s="225"/>
      <c r="BO161" s="225"/>
      <c r="BP161" s="225"/>
      <c r="BQ161" s="225"/>
      <c r="BR161" s="225"/>
      <c r="BS161" s="225"/>
      <c r="BT161" s="225"/>
      <c r="BU161" s="225"/>
      <c r="BV161" s="225"/>
      <c r="BW161" s="225"/>
      <c r="BX161" s="225"/>
      <c r="BY161" s="225"/>
      <c r="BZ161" s="225"/>
      <c r="CA161" s="225"/>
      <c r="CB161" s="225"/>
      <c r="CC161" s="225"/>
      <c r="CD161" s="225"/>
      <c r="CE161" s="225"/>
      <c r="CF161" s="225"/>
      <c r="CG161" s="225"/>
      <c r="CH161" s="225"/>
      <c r="CI161" s="225"/>
      <c r="CJ161" s="225"/>
      <c r="CK161" s="225"/>
      <c r="CL161" s="225"/>
      <c r="CM161" s="225"/>
      <c r="CN161" s="225"/>
      <c r="CO161" s="225"/>
      <c r="CP161" s="225"/>
      <c r="CQ161" s="225"/>
      <c r="CR161" s="225"/>
      <c r="CS161" s="225"/>
      <c r="CT161" s="225"/>
      <c r="CU161" s="225"/>
      <c r="CV161" s="225"/>
    </row>
    <row r="162" spans="1:100" ht="12" customHeight="1" x14ac:dyDescent="0.25">
      <c r="A162" s="225"/>
      <c r="B162" s="225"/>
      <c r="C162" s="225"/>
      <c r="D162" s="225"/>
      <c r="E162" s="225"/>
      <c r="F162" s="225"/>
      <c r="G162" s="225"/>
      <c r="H162" s="225"/>
      <c r="I162" s="225"/>
      <c r="J162" s="225"/>
      <c r="K162" s="225"/>
      <c r="L162" s="225"/>
      <c r="M162" s="225"/>
      <c r="N162" s="225"/>
      <c r="O162" s="225"/>
      <c r="P162" s="225"/>
      <c r="Q162" s="225"/>
      <c r="R162" s="225"/>
      <c r="S162" s="225"/>
      <c r="T162" s="225"/>
      <c r="U162" s="225"/>
      <c r="V162" s="225"/>
      <c r="W162" s="225"/>
      <c r="X162" s="225"/>
      <c r="Y162" s="225"/>
      <c r="Z162" s="225"/>
      <c r="AA162" s="225"/>
      <c r="AB162" s="225"/>
      <c r="AC162" s="225"/>
      <c r="AD162" s="225"/>
      <c r="AE162" s="225"/>
      <c r="AF162" s="225"/>
      <c r="AG162" s="225"/>
      <c r="AH162" s="225"/>
      <c r="AI162" s="225"/>
      <c r="AJ162" s="225"/>
      <c r="AK162" s="225"/>
      <c r="AL162" s="225"/>
      <c r="AM162" s="257"/>
      <c r="AN162" s="257"/>
      <c r="AO162" s="225"/>
      <c r="AP162" s="225"/>
      <c r="AQ162" s="225"/>
      <c r="AR162" s="225"/>
      <c r="AS162" s="225"/>
      <c r="AT162" s="225"/>
      <c r="AU162" s="225"/>
      <c r="AV162" s="225"/>
      <c r="AW162" s="225"/>
      <c r="AX162" s="225"/>
      <c r="AY162" s="225"/>
      <c r="AZ162" s="225"/>
      <c r="BA162" s="225"/>
      <c r="BB162" s="225"/>
      <c r="BC162" s="225"/>
      <c r="BD162" s="225"/>
      <c r="BE162" s="225"/>
      <c r="BF162" s="225"/>
      <c r="BG162" s="225"/>
      <c r="BH162" s="225"/>
      <c r="BI162" s="225"/>
      <c r="BJ162" s="225"/>
      <c r="BK162" s="225"/>
      <c r="BL162" s="225"/>
      <c r="BM162" s="225"/>
      <c r="BN162" s="225"/>
      <c r="BO162" s="225"/>
      <c r="BP162" s="225"/>
      <c r="BQ162" s="225"/>
      <c r="BR162" s="225"/>
      <c r="BS162" s="225"/>
      <c r="BT162" s="225"/>
      <c r="BU162" s="225"/>
      <c r="BV162" s="225"/>
      <c r="BW162" s="225"/>
      <c r="BX162" s="225"/>
      <c r="BY162" s="225"/>
      <c r="BZ162" s="225"/>
      <c r="CA162" s="225"/>
      <c r="CB162" s="225"/>
      <c r="CC162" s="225"/>
      <c r="CD162" s="225"/>
      <c r="CE162" s="225"/>
      <c r="CF162" s="225"/>
      <c r="CG162" s="225"/>
      <c r="CH162" s="225"/>
      <c r="CI162" s="225"/>
      <c r="CJ162" s="225"/>
      <c r="CK162" s="225"/>
      <c r="CL162" s="225"/>
      <c r="CM162" s="225"/>
      <c r="CN162" s="225"/>
      <c r="CO162" s="225"/>
      <c r="CP162" s="225"/>
      <c r="CQ162" s="225"/>
      <c r="CR162" s="225"/>
      <c r="CS162" s="225"/>
      <c r="CT162" s="225"/>
      <c r="CU162" s="225"/>
      <c r="CV162" s="225"/>
    </row>
    <row r="163" spans="1:100" ht="12" customHeight="1" x14ac:dyDescent="0.25">
      <c r="A163" s="225"/>
      <c r="B163" s="225"/>
      <c r="C163" s="225"/>
      <c r="D163" s="225"/>
      <c r="E163" s="225"/>
      <c r="F163" s="225"/>
      <c r="G163" s="225"/>
      <c r="H163" s="225"/>
      <c r="I163" s="225"/>
      <c r="J163" s="225"/>
      <c r="K163" s="225"/>
      <c r="L163" s="225"/>
      <c r="M163" s="225"/>
      <c r="N163" s="225"/>
      <c r="O163" s="225"/>
      <c r="P163" s="225"/>
      <c r="Q163" s="225"/>
      <c r="R163" s="225"/>
      <c r="S163" s="225"/>
      <c r="T163" s="225"/>
      <c r="U163" s="225"/>
      <c r="V163" s="225"/>
      <c r="W163" s="225"/>
      <c r="X163" s="225"/>
      <c r="Y163" s="225"/>
      <c r="Z163" s="225"/>
      <c r="AA163" s="225"/>
      <c r="AB163" s="225"/>
      <c r="AC163" s="225"/>
      <c r="AD163" s="225"/>
      <c r="AE163" s="225"/>
      <c r="AF163" s="225"/>
      <c r="AG163" s="225"/>
      <c r="AH163" s="225"/>
      <c r="AI163" s="225"/>
      <c r="AJ163" s="225"/>
      <c r="AK163" s="225"/>
      <c r="AL163" s="225"/>
      <c r="AM163" s="257"/>
      <c r="AN163" s="257"/>
      <c r="AO163" s="225"/>
      <c r="AP163" s="225"/>
      <c r="AQ163" s="225"/>
      <c r="AR163" s="225"/>
      <c r="AS163" s="225"/>
      <c r="AT163" s="225"/>
      <c r="AU163" s="225"/>
      <c r="AV163" s="225"/>
      <c r="AW163" s="225"/>
      <c r="AX163" s="225"/>
      <c r="AY163" s="225"/>
      <c r="AZ163" s="225"/>
      <c r="BA163" s="225"/>
      <c r="BB163" s="225"/>
      <c r="BC163" s="225"/>
      <c r="BD163" s="225"/>
      <c r="BE163" s="225"/>
      <c r="BF163" s="225"/>
      <c r="BG163" s="225"/>
      <c r="BH163" s="225"/>
      <c r="BI163" s="225"/>
      <c r="BJ163" s="225"/>
      <c r="BK163" s="225"/>
      <c r="BL163" s="225"/>
      <c r="BM163" s="225"/>
      <c r="BN163" s="225"/>
      <c r="BO163" s="225"/>
      <c r="BP163" s="225"/>
      <c r="BQ163" s="225"/>
      <c r="BR163" s="225"/>
      <c r="BS163" s="225"/>
      <c r="BT163" s="225"/>
      <c r="BU163" s="225"/>
      <c r="BV163" s="225"/>
      <c r="BW163" s="225"/>
      <c r="BX163" s="225"/>
      <c r="BY163" s="225"/>
      <c r="BZ163" s="225"/>
      <c r="CA163" s="225"/>
      <c r="CB163" s="225"/>
      <c r="CC163" s="225"/>
      <c r="CD163" s="225"/>
      <c r="CE163" s="225"/>
      <c r="CF163" s="225"/>
      <c r="CG163" s="225"/>
      <c r="CH163" s="225"/>
      <c r="CI163" s="225"/>
      <c r="CJ163" s="225"/>
      <c r="CK163" s="225"/>
      <c r="CL163" s="225"/>
      <c r="CM163" s="225"/>
      <c r="CN163" s="225"/>
      <c r="CO163" s="225"/>
      <c r="CP163" s="225"/>
      <c r="CQ163" s="225"/>
      <c r="CR163" s="225"/>
      <c r="CS163" s="225"/>
      <c r="CT163" s="225"/>
      <c r="CU163" s="225"/>
      <c r="CV163" s="225"/>
    </row>
    <row r="164" spans="1:100" ht="12" customHeight="1" x14ac:dyDescent="0.25">
      <c r="A164" s="225"/>
      <c r="B164" s="225"/>
      <c r="C164" s="225"/>
      <c r="D164" s="225"/>
      <c r="E164" s="225"/>
      <c r="F164" s="225"/>
      <c r="G164" s="225"/>
      <c r="H164" s="225"/>
      <c r="I164" s="225"/>
      <c r="J164" s="225"/>
      <c r="K164" s="225"/>
      <c r="L164" s="225"/>
      <c r="M164" s="225"/>
      <c r="N164" s="225"/>
      <c r="O164" s="225"/>
      <c r="P164" s="225"/>
      <c r="Q164" s="225"/>
      <c r="R164" s="225"/>
      <c r="S164" s="225"/>
      <c r="T164" s="225"/>
      <c r="U164" s="225"/>
      <c r="V164" s="225"/>
      <c r="W164" s="225"/>
      <c r="X164" s="225"/>
      <c r="Y164" s="225"/>
      <c r="Z164" s="225"/>
      <c r="AA164" s="225"/>
      <c r="AB164" s="225"/>
      <c r="AC164" s="225"/>
      <c r="AD164" s="225"/>
      <c r="AE164" s="225"/>
      <c r="AF164" s="225"/>
      <c r="AG164" s="225"/>
      <c r="AH164" s="225"/>
      <c r="AI164" s="225"/>
      <c r="AJ164" s="225"/>
      <c r="AK164" s="225"/>
      <c r="AL164" s="225"/>
      <c r="AM164" s="257"/>
      <c r="AN164" s="257"/>
      <c r="AO164" s="225"/>
      <c r="AP164" s="225"/>
      <c r="AQ164" s="225"/>
      <c r="AR164" s="225"/>
      <c r="AS164" s="225"/>
      <c r="AT164" s="225"/>
      <c r="AU164" s="225"/>
      <c r="AV164" s="225"/>
      <c r="AW164" s="225"/>
      <c r="AX164" s="225"/>
      <c r="AY164" s="225"/>
      <c r="AZ164" s="225"/>
      <c r="BA164" s="225"/>
      <c r="BB164" s="225"/>
      <c r="BC164" s="225"/>
      <c r="BD164" s="225"/>
      <c r="BE164" s="225"/>
      <c r="BF164" s="225"/>
      <c r="BG164" s="225"/>
      <c r="BH164" s="225"/>
      <c r="BI164" s="225"/>
      <c r="BJ164" s="225"/>
      <c r="BK164" s="225"/>
      <c r="BL164" s="225"/>
      <c r="BM164" s="225"/>
      <c r="BN164" s="225"/>
      <c r="BO164" s="225"/>
      <c r="BP164" s="225"/>
      <c r="BQ164" s="225"/>
      <c r="BR164" s="225"/>
      <c r="BS164" s="225"/>
      <c r="BT164" s="225"/>
      <c r="BU164" s="225"/>
      <c r="BV164" s="225"/>
      <c r="BW164" s="225"/>
      <c r="BX164" s="225"/>
      <c r="BY164" s="225"/>
      <c r="BZ164" s="225"/>
      <c r="CA164" s="225"/>
      <c r="CB164" s="225"/>
      <c r="CC164" s="225"/>
      <c r="CD164" s="225"/>
      <c r="CE164" s="225"/>
      <c r="CF164" s="225"/>
      <c r="CG164" s="225"/>
      <c r="CH164" s="225"/>
      <c r="CI164" s="225"/>
      <c r="CJ164" s="225"/>
      <c r="CK164" s="225"/>
      <c r="CL164" s="225"/>
      <c r="CM164" s="225"/>
      <c r="CN164" s="225"/>
      <c r="CO164" s="225"/>
      <c r="CP164" s="225"/>
      <c r="CQ164" s="225"/>
      <c r="CR164" s="225"/>
      <c r="CS164" s="225"/>
      <c r="CT164" s="225"/>
      <c r="CU164" s="225"/>
      <c r="CV164" s="225"/>
    </row>
    <row r="165" spans="1:100" ht="12" customHeight="1" x14ac:dyDescent="0.25">
      <c r="A165" s="225"/>
      <c r="B165" s="225"/>
      <c r="C165" s="225"/>
      <c r="D165" s="225"/>
      <c r="E165" s="225"/>
      <c r="F165" s="225"/>
      <c r="G165" s="225"/>
      <c r="H165" s="225"/>
      <c r="I165" s="225"/>
      <c r="J165" s="225"/>
      <c r="K165" s="225"/>
      <c r="L165" s="225"/>
      <c r="M165" s="225"/>
      <c r="N165" s="225"/>
      <c r="O165" s="225"/>
      <c r="P165" s="225"/>
      <c r="Q165" s="225"/>
      <c r="R165" s="225"/>
      <c r="S165" s="225"/>
      <c r="T165" s="225"/>
      <c r="U165" s="225"/>
      <c r="V165" s="225"/>
      <c r="W165" s="225"/>
      <c r="X165" s="225"/>
      <c r="Y165" s="225"/>
      <c r="Z165" s="225"/>
      <c r="AA165" s="225"/>
      <c r="AB165" s="225"/>
      <c r="AC165" s="225"/>
      <c r="AD165" s="225"/>
      <c r="AE165" s="225"/>
      <c r="AF165" s="225"/>
      <c r="AG165" s="225"/>
      <c r="AH165" s="225"/>
      <c r="AI165" s="225"/>
      <c r="AJ165" s="225"/>
      <c r="AK165" s="225"/>
      <c r="AL165" s="225"/>
      <c r="AM165" s="257"/>
      <c r="AN165" s="257"/>
      <c r="AO165" s="225"/>
      <c r="AP165" s="225"/>
      <c r="AQ165" s="225"/>
      <c r="AR165" s="225"/>
      <c r="AS165" s="225"/>
      <c r="AT165" s="225"/>
      <c r="AU165" s="225"/>
      <c r="AV165" s="225"/>
      <c r="AW165" s="225"/>
      <c r="AX165" s="225"/>
      <c r="AY165" s="225"/>
      <c r="AZ165" s="225"/>
      <c r="BA165" s="225"/>
      <c r="BB165" s="225"/>
      <c r="BC165" s="225"/>
      <c r="BD165" s="225"/>
      <c r="BE165" s="225"/>
      <c r="BF165" s="225"/>
      <c r="BG165" s="225"/>
      <c r="BH165" s="225"/>
      <c r="BI165" s="225"/>
      <c r="BJ165" s="225"/>
      <c r="BK165" s="225"/>
      <c r="BL165" s="225"/>
      <c r="BM165" s="225"/>
      <c r="BN165" s="225"/>
      <c r="BO165" s="225"/>
      <c r="BP165" s="225"/>
      <c r="BQ165" s="225"/>
      <c r="BR165" s="225"/>
      <c r="BS165" s="225"/>
      <c r="BT165" s="225"/>
      <c r="BU165" s="225"/>
      <c r="BV165" s="225"/>
      <c r="BW165" s="225"/>
      <c r="BX165" s="225"/>
      <c r="BY165" s="225"/>
      <c r="BZ165" s="225"/>
      <c r="CA165" s="225"/>
      <c r="CB165" s="225"/>
      <c r="CC165" s="225"/>
      <c r="CD165" s="225"/>
      <c r="CE165" s="225"/>
      <c r="CF165" s="225"/>
      <c r="CG165" s="225"/>
      <c r="CH165" s="225"/>
      <c r="CI165" s="225"/>
      <c r="CJ165" s="225"/>
      <c r="CK165" s="225"/>
      <c r="CL165" s="225"/>
      <c r="CM165" s="225"/>
      <c r="CN165" s="225"/>
      <c r="CO165" s="225"/>
      <c r="CP165" s="225"/>
      <c r="CQ165" s="225"/>
      <c r="CR165" s="225"/>
      <c r="CS165" s="225"/>
      <c r="CT165" s="225"/>
      <c r="CU165" s="225"/>
      <c r="CV165" s="225"/>
    </row>
    <row r="166" spans="1:100" ht="12" customHeight="1" x14ac:dyDescent="0.25">
      <c r="A166" s="225"/>
      <c r="B166" s="225"/>
      <c r="C166" s="225"/>
      <c r="D166" s="225"/>
      <c r="E166" s="225"/>
      <c r="F166" s="225"/>
      <c r="G166" s="225"/>
      <c r="H166" s="225"/>
      <c r="I166" s="225"/>
      <c r="J166" s="225"/>
      <c r="K166" s="225"/>
      <c r="L166" s="225"/>
      <c r="M166" s="225"/>
      <c r="N166" s="225"/>
      <c r="O166" s="225"/>
      <c r="P166" s="225"/>
      <c r="Q166" s="225"/>
      <c r="R166" s="225"/>
      <c r="S166" s="225"/>
      <c r="T166" s="225"/>
      <c r="U166" s="225"/>
      <c r="V166" s="225"/>
      <c r="W166" s="225"/>
      <c r="X166" s="225"/>
      <c r="Y166" s="225"/>
      <c r="Z166" s="225"/>
      <c r="AA166" s="225"/>
      <c r="AB166" s="225"/>
      <c r="AC166" s="225"/>
      <c r="AD166" s="225"/>
      <c r="AE166" s="225"/>
      <c r="AF166" s="225"/>
      <c r="AG166" s="225"/>
      <c r="AH166" s="225"/>
      <c r="AI166" s="225"/>
      <c r="AJ166" s="225"/>
      <c r="AK166" s="225"/>
      <c r="AL166" s="225"/>
      <c r="AM166" s="257"/>
      <c r="AN166" s="257"/>
      <c r="AO166" s="225"/>
      <c r="AP166" s="225"/>
      <c r="AQ166" s="225"/>
      <c r="AR166" s="225"/>
      <c r="AS166" s="225"/>
      <c r="AT166" s="225"/>
      <c r="AU166" s="225"/>
      <c r="AV166" s="225"/>
      <c r="AW166" s="225"/>
      <c r="AX166" s="225"/>
      <c r="AY166" s="225"/>
      <c r="AZ166" s="225"/>
      <c r="BA166" s="225"/>
      <c r="BB166" s="225"/>
      <c r="BC166" s="225"/>
      <c r="BD166" s="225"/>
      <c r="BE166" s="225"/>
      <c r="BF166" s="225"/>
      <c r="BG166" s="225"/>
      <c r="BH166" s="225"/>
      <c r="BI166" s="225"/>
      <c r="BJ166" s="225"/>
      <c r="BK166" s="225"/>
      <c r="BL166" s="225"/>
      <c r="BM166" s="225"/>
      <c r="BN166" s="225"/>
      <c r="BO166" s="225"/>
      <c r="BP166" s="225"/>
      <c r="BQ166" s="225"/>
      <c r="BR166" s="225"/>
      <c r="BS166" s="225"/>
      <c r="BT166" s="225"/>
      <c r="BU166" s="225"/>
      <c r="BV166" s="225"/>
      <c r="BW166" s="225"/>
      <c r="BX166" s="225"/>
      <c r="BY166" s="225"/>
      <c r="BZ166" s="225"/>
      <c r="CA166" s="225"/>
      <c r="CB166" s="225"/>
      <c r="CC166" s="225"/>
      <c r="CD166" s="225"/>
      <c r="CE166" s="225"/>
      <c r="CF166" s="225"/>
      <c r="CG166" s="225"/>
      <c r="CH166" s="225"/>
      <c r="CI166" s="225"/>
      <c r="CJ166" s="225"/>
      <c r="CK166" s="225"/>
      <c r="CL166" s="225"/>
      <c r="CM166" s="225"/>
      <c r="CN166" s="225"/>
      <c r="CO166" s="225"/>
      <c r="CP166" s="225"/>
      <c r="CQ166" s="225"/>
      <c r="CR166" s="225"/>
      <c r="CS166" s="225"/>
      <c r="CT166" s="225"/>
      <c r="CU166" s="225"/>
      <c r="CV166" s="225"/>
    </row>
    <row r="167" spans="1:100" ht="12" customHeight="1" x14ac:dyDescent="0.25">
      <c r="A167" s="225"/>
      <c r="B167" s="225"/>
      <c r="C167" s="225"/>
      <c r="D167" s="225"/>
      <c r="E167" s="225"/>
      <c r="F167" s="225"/>
      <c r="G167" s="225"/>
      <c r="H167" s="225"/>
      <c r="I167" s="225"/>
      <c r="J167" s="225"/>
      <c r="K167" s="225"/>
      <c r="L167" s="225"/>
      <c r="M167" s="225"/>
      <c r="N167" s="225"/>
      <c r="O167" s="225"/>
      <c r="P167" s="225"/>
      <c r="Q167" s="225"/>
      <c r="R167" s="225"/>
      <c r="S167" s="225"/>
      <c r="T167" s="225"/>
      <c r="U167" s="225"/>
      <c r="V167" s="225"/>
      <c r="W167" s="225"/>
      <c r="X167" s="225"/>
      <c r="Y167" s="225"/>
      <c r="Z167" s="225"/>
      <c r="AA167" s="225"/>
      <c r="AB167" s="225"/>
      <c r="AC167" s="225"/>
      <c r="AD167" s="225"/>
      <c r="AE167" s="225"/>
      <c r="AF167" s="225"/>
      <c r="AG167" s="225"/>
      <c r="AH167" s="225"/>
      <c r="AI167" s="225"/>
      <c r="AJ167" s="225"/>
      <c r="AK167" s="225"/>
      <c r="AL167" s="225"/>
      <c r="AM167" s="257"/>
      <c r="AN167" s="257"/>
      <c r="AO167" s="225"/>
      <c r="AP167" s="225"/>
      <c r="AQ167" s="225"/>
      <c r="AR167" s="225"/>
      <c r="AS167" s="225"/>
      <c r="AT167" s="225"/>
      <c r="AU167" s="225"/>
      <c r="AV167" s="225"/>
      <c r="AW167" s="225"/>
      <c r="AX167" s="225"/>
      <c r="AY167" s="225"/>
      <c r="AZ167" s="225"/>
      <c r="BA167" s="225"/>
      <c r="BB167" s="225"/>
      <c r="BC167" s="225"/>
      <c r="BD167" s="225"/>
      <c r="BE167" s="225"/>
      <c r="BF167" s="225"/>
      <c r="BG167" s="225"/>
      <c r="BH167" s="225"/>
      <c r="BI167" s="225"/>
      <c r="BJ167" s="225"/>
      <c r="BK167" s="225"/>
      <c r="BL167" s="225"/>
      <c r="BM167" s="225"/>
      <c r="BN167" s="225"/>
      <c r="BO167" s="225"/>
      <c r="BP167" s="225"/>
      <c r="BQ167" s="225"/>
      <c r="BR167" s="225"/>
      <c r="BS167" s="225"/>
      <c r="BT167" s="225"/>
      <c r="BU167" s="225"/>
      <c r="BV167" s="225"/>
      <c r="BW167" s="225"/>
      <c r="BX167" s="225"/>
      <c r="BY167" s="225"/>
      <c r="BZ167" s="225"/>
      <c r="CA167" s="225"/>
      <c r="CB167" s="225"/>
      <c r="CC167" s="225"/>
      <c r="CD167" s="225"/>
      <c r="CE167" s="225"/>
      <c r="CF167" s="225"/>
      <c r="CG167" s="225"/>
      <c r="CH167" s="225"/>
      <c r="CI167" s="225"/>
      <c r="CJ167" s="225"/>
      <c r="CK167" s="225"/>
      <c r="CL167" s="225"/>
      <c r="CM167" s="225"/>
      <c r="CN167" s="225"/>
      <c r="CO167" s="225"/>
      <c r="CP167" s="225"/>
      <c r="CQ167" s="225"/>
      <c r="CR167" s="225"/>
      <c r="CS167" s="225"/>
      <c r="CT167" s="225"/>
      <c r="CU167" s="225"/>
      <c r="CV167" s="225"/>
    </row>
    <row r="168" spans="1:100" ht="12" customHeight="1" x14ac:dyDescent="0.25">
      <c r="A168" s="225"/>
      <c r="B168" s="225"/>
      <c r="C168" s="225"/>
      <c r="D168" s="225"/>
      <c r="E168" s="225"/>
      <c r="F168" s="225"/>
      <c r="G168" s="225"/>
      <c r="H168" s="225"/>
      <c r="I168" s="225"/>
      <c r="J168" s="225"/>
      <c r="K168" s="225"/>
      <c r="L168" s="225"/>
      <c r="M168" s="225"/>
      <c r="N168" s="225"/>
      <c r="O168" s="225"/>
      <c r="P168" s="225"/>
      <c r="Q168" s="225"/>
      <c r="R168" s="225"/>
      <c r="S168" s="225"/>
      <c r="T168" s="225"/>
      <c r="U168" s="225"/>
      <c r="V168" s="225"/>
      <c r="W168" s="225"/>
      <c r="X168" s="225"/>
      <c r="Y168" s="225"/>
      <c r="Z168" s="225"/>
      <c r="AA168" s="225"/>
      <c r="AB168" s="225"/>
      <c r="AC168" s="225"/>
      <c r="AD168" s="225"/>
      <c r="AE168" s="225"/>
      <c r="AF168" s="225"/>
      <c r="AG168" s="225"/>
      <c r="AH168" s="225"/>
      <c r="AI168" s="225"/>
      <c r="AJ168" s="225"/>
      <c r="AK168" s="225"/>
      <c r="AL168" s="225"/>
      <c r="AM168" s="257"/>
      <c r="AN168" s="257"/>
      <c r="AO168" s="225"/>
      <c r="AP168" s="225"/>
      <c r="AQ168" s="225"/>
      <c r="AR168" s="225"/>
      <c r="AS168" s="225"/>
      <c r="AT168" s="225"/>
      <c r="AU168" s="225"/>
      <c r="AV168" s="225"/>
      <c r="AW168" s="225"/>
      <c r="AX168" s="225"/>
      <c r="AY168" s="225"/>
      <c r="AZ168" s="225"/>
      <c r="BA168" s="225"/>
      <c r="BB168" s="225"/>
      <c r="BC168" s="225"/>
      <c r="BD168" s="225"/>
      <c r="BE168" s="225"/>
      <c r="BF168" s="225"/>
      <c r="BG168" s="225"/>
      <c r="BH168" s="225"/>
      <c r="BI168" s="225"/>
      <c r="BJ168" s="225"/>
      <c r="BK168" s="225"/>
      <c r="BL168" s="225"/>
      <c r="BM168" s="225"/>
      <c r="BN168" s="225"/>
      <c r="BO168" s="225"/>
      <c r="BP168" s="225"/>
      <c r="BQ168" s="225"/>
      <c r="BR168" s="225"/>
      <c r="BS168" s="225"/>
      <c r="BT168" s="225"/>
      <c r="BU168" s="225"/>
      <c r="BV168" s="225"/>
      <c r="BW168" s="225"/>
      <c r="BX168" s="225"/>
      <c r="BY168" s="225"/>
      <c r="BZ168" s="225"/>
      <c r="CA168" s="225"/>
      <c r="CB168" s="225"/>
      <c r="CC168" s="225"/>
      <c r="CD168" s="225"/>
      <c r="CE168" s="225"/>
      <c r="CF168" s="225"/>
      <c r="CG168" s="225"/>
      <c r="CH168" s="225"/>
      <c r="CI168" s="225"/>
      <c r="CJ168" s="225"/>
      <c r="CK168" s="225"/>
      <c r="CL168" s="225"/>
      <c r="CM168" s="225"/>
      <c r="CN168" s="225"/>
      <c r="CO168" s="225"/>
      <c r="CP168" s="225"/>
      <c r="CQ168" s="225"/>
      <c r="CR168" s="225"/>
      <c r="CS168" s="225"/>
      <c r="CT168" s="225"/>
      <c r="CU168" s="225"/>
      <c r="CV168" s="225"/>
    </row>
    <row r="169" spans="1:100" ht="12" customHeight="1" x14ac:dyDescent="0.25">
      <c r="A169" s="225"/>
      <c r="B169" s="225"/>
      <c r="C169" s="225"/>
      <c r="D169" s="225"/>
      <c r="E169" s="225"/>
      <c r="F169" s="225"/>
      <c r="G169" s="225"/>
      <c r="H169" s="225"/>
      <c r="I169" s="225"/>
      <c r="J169" s="225"/>
      <c r="K169" s="225"/>
      <c r="L169" s="225"/>
      <c r="M169" s="225"/>
      <c r="N169" s="225"/>
      <c r="O169" s="225"/>
      <c r="P169" s="225"/>
      <c r="Q169" s="225"/>
      <c r="R169" s="225"/>
      <c r="S169" s="225"/>
      <c r="T169" s="225"/>
      <c r="U169" s="225"/>
      <c r="V169" s="225"/>
      <c r="W169" s="225"/>
      <c r="X169" s="225"/>
      <c r="Y169" s="225"/>
      <c r="Z169" s="225"/>
      <c r="AA169" s="225"/>
      <c r="AB169" s="225"/>
      <c r="AC169" s="225"/>
      <c r="AD169" s="225"/>
      <c r="AE169" s="225"/>
      <c r="AF169" s="225"/>
      <c r="AG169" s="225"/>
      <c r="AH169" s="225"/>
      <c r="AI169" s="225"/>
      <c r="AJ169" s="225"/>
      <c r="AK169" s="225"/>
      <c r="AL169" s="225"/>
      <c r="AM169" s="257"/>
      <c r="AN169" s="257"/>
      <c r="AO169" s="225"/>
      <c r="AP169" s="225"/>
      <c r="AQ169" s="225"/>
      <c r="AR169" s="225"/>
      <c r="AS169" s="225"/>
      <c r="AT169" s="225"/>
      <c r="AU169" s="225"/>
      <c r="AV169" s="225"/>
      <c r="AW169" s="225"/>
      <c r="AX169" s="225"/>
      <c r="AY169" s="225"/>
      <c r="AZ169" s="225"/>
      <c r="BA169" s="225"/>
      <c r="BB169" s="225"/>
      <c r="BC169" s="225"/>
      <c r="BD169" s="225"/>
      <c r="BE169" s="225"/>
      <c r="BF169" s="225"/>
      <c r="BG169" s="225"/>
      <c r="BH169" s="225"/>
      <c r="BI169" s="225"/>
      <c r="BJ169" s="225"/>
      <c r="BK169" s="225"/>
      <c r="BL169" s="225"/>
      <c r="BM169" s="225"/>
      <c r="BN169" s="225"/>
      <c r="BO169" s="225"/>
      <c r="BP169" s="225"/>
      <c r="BQ169" s="225"/>
      <c r="BR169" s="225"/>
      <c r="BS169" s="225"/>
      <c r="BT169" s="225"/>
      <c r="BU169" s="225"/>
      <c r="BV169" s="225"/>
      <c r="BW169" s="225"/>
      <c r="BX169" s="225"/>
      <c r="BY169" s="225"/>
      <c r="BZ169" s="225"/>
      <c r="CA169" s="225"/>
      <c r="CB169" s="225"/>
      <c r="CC169" s="225"/>
      <c r="CD169" s="225"/>
      <c r="CE169" s="225"/>
      <c r="CF169" s="225"/>
      <c r="CG169" s="225"/>
      <c r="CH169" s="225"/>
      <c r="CI169" s="225"/>
      <c r="CJ169" s="225"/>
      <c r="CK169" s="225"/>
      <c r="CL169" s="225"/>
      <c r="CM169" s="225"/>
      <c r="CN169" s="225"/>
      <c r="CO169" s="225"/>
      <c r="CP169" s="225"/>
      <c r="CQ169" s="225"/>
      <c r="CR169" s="225"/>
      <c r="CS169" s="225"/>
      <c r="CT169" s="225"/>
      <c r="CU169" s="225"/>
      <c r="CV169" s="225"/>
    </row>
    <row r="170" spans="1:100" ht="12" customHeight="1" x14ac:dyDescent="0.25">
      <c r="A170" s="225"/>
      <c r="B170" s="225"/>
      <c r="C170" s="225"/>
      <c r="D170" s="225"/>
      <c r="E170" s="225"/>
      <c r="F170" s="225"/>
      <c r="G170" s="225"/>
      <c r="H170" s="225"/>
      <c r="I170" s="225"/>
      <c r="J170" s="225"/>
      <c r="K170" s="225"/>
      <c r="L170" s="225"/>
      <c r="M170" s="225"/>
      <c r="N170" s="225"/>
      <c r="O170" s="225"/>
      <c r="P170" s="225"/>
      <c r="Q170" s="225"/>
      <c r="R170" s="225"/>
      <c r="S170" s="225"/>
      <c r="T170" s="225"/>
      <c r="U170" s="225"/>
      <c r="V170" s="225"/>
      <c r="W170" s="225"/>
      <c r="X170" s="225"/>
      <c r="Y170" s="225"/>
      <c r="Z170" s="225"/>
      <c r="AA170" s="225"/>
      <c r="AB170" s="225"/>
      <c r="AC170" s="225"/>
      <c r="AD170" s="225"/>
      <c r="AE170" s="225"/>
      <c r="AF170" s="225"/>
      <c r="AG170" s="225"/>
      <c r="AH170" s="225"/>
      <c r="AI170" s="225"/>
      <c r="AJ170" s="225"/>
      <c r="AK170" s="225"/>
      <c r="AL170" s="225"/>
      <c r="AM170" s="257"/>
      <c r="AN170" s="257"/>
      <c r="AO170" s="225"/>
      <c r="AP170" s="225"/>
      <c r="AQ170" s="225"/>
      <c r="AR170" s="225"/>
      <c r="AS170" s="225"/>
      <c r="AT170" s="225"/>
      <c r="AU170" s="225"/>
      <c r="AV170" s="225"/>
      <c r="AW170" s="225"/>
      <c r="AX170" s="225"/>
      <c r="AY170" s="225"/>
      <c r="AZ170" s="225"/>
      <c r="BA170" s="225"/>
      <c r="BB170" s="225"/>
      <c r="BC170" s="225"/>
      <c r="BD170" s="225"/>
      <c r="BE170" s="225"/>
      <c r="BF170" s="225"/>
      <c r="BG170" s="225"/>
      <c r="BH170" s="225"/>
      <c r="BI170" s="225"/>
      <c r="BJ170" s="225"/>
      <c r="BK170" s="225"/>
      <c r="BL170" s="225"/>
      <c r="BM170" s="225"/>
      <c r="BN170" s="225"/>
      <c r="BO170" s="225"/>
      <c r="BP170" s="225"/>
      <c r="BQ170" s="225"/>
      <c r="BR170" s="225"/>
      <c r="BS170" s="225"/>
      <c r="BT170" s="225"/>
      <c r="BU170" s="225"/>
      <c r="BV170" s="225"/>
      <c r="BW170" s="225"/>
      <c r="BX170" s="225"/>
      <c r="BY170" s="225"/>
      <c r="BZ170" s="225"/>
      <c r="CA170" s="225"/>
      <c r="CB170" s="225"/>
      <c r="CC170" s="225"/>
      <c r="CD170" s="225"/>
      <c r="CE170" s="225"/>
      <c r="CF170" s="225"/>
      <c r="CG170" s="225"/>
      <c r="CH170" s="225"/>
      <c r="CI170" s="225"/>
      <c r="CJ170" s="225"/>
      <c r="CK170" s="225"/>
      <c r="CL170" s="225"/>
      <c r="CM170" s="225"/>
      <c r="CN170" s="225"/>
      <c r="CO170" s="225"/>
      <c r="CP170" s="225"/>
      <c r="CQ170" s="225"/>
      <c r="CR170" s="225"/>
      <c r="CS170" s="225"/>
      <c r="CT170" s="225"/>
      <c r="CU170" s="225"/>
      <c r="CV170" s="225"/>
    </row>
    <row r="171" spans="1:100" ht="12" customHeight="1" x14ac:dyDescent="0.25">
      <c r="A171" s="225"/>
      <c r="B171" s="225"/>
      <c r="C171" s="225"/>
      <c r="D171" s="225"/>
      <c r="E171" s="225"/>
      <c r="F171" s="225"/>
      <c r="G171" s="225"/>
      <c r="H171" s="225"/>
      <c r="I171" s="225"/>
      <c r="J171" s="225"/>
      <c r="K171" s="225"/>
      <c r="L171" s="225"/>
      <c r="M171" s="225"/>
      <c r="N171" s="225"/>
      <c r="O171" s="225"/>
      <c r="P171" s="225"/>
      <c r="Q171" s="225"/>
      <c r="R171" s="225"/>
      <c r="S171" s="225"/>
      <c r="T171" s="225"/>
      <c r="U171" s="225"/>
      <c r="V171" s="225"/>
      <c r="W171" s="225"/>
      <c r="X171" s="225"/>
      <c r="Y171" s="225"/>
      <c r="Z171" s="225"/>
      <c r="AA171" s="225"/>
      <c r="AB171" s="225"/>
      <c r="AC171" s="225"/>
      <c r="AD171" s="225"/>
      <c r="AE171" s="225"/>
      <c r="AF171" s="225"/>
      <c r="AG171" s="225"/>
      <c r="AH171" s="225"/>
      <c r="AI171" s="225"/>
      <c r="AJ171" s="225"/>
      <c r="AK171" s="225"/>
      <c r="AL171" s="225"/>
      <c r="AM171" s="257"/>
      <c r="AN171" s="257"/>
      <c r="AO171" s="225"/>
      <c r="AP171" s="225"/>
      <c r="AQ171" s="225"/>
      <c r="AR171" s="225"/>
      <c r="AS171" s="225"/>
      <c r="AT171" s="225"/>
      <c r="AU171" s="225"/>
      <c r="AV171" s="225"/>
      <c r="AW171" s="225"/>
      <c r="AX171" s="225"/>
      <c r="AY171" s="225"/>
      <c r="AZ171" s="225"/>
      <c r="BA171" s="225"/>
      <c r="BB171" s="225"/>
      <c r="BC171" s="225"/>
      <c r="BD171" s="225"/>
      <c r="BE171" s="225"/>
      <c r="BF171" s="225"/>
      <c r="BG171" s="225"/>
      <c r="BH171" s="225"/>
      <c r="BI171" s="225"/>
      <c r="BJ171" s="225"/>
      <c r="BK171" s="225"/>
      <c r="BL171" s="225"/>
      <c r="BM171" s="225"/>
      <c r="BN171" s="225"/>
      <c r="BO171" s="225"/>
      <c r="BP171" s="225"/>
      <c r="BQ171" s="225"/>
      <c r="BR171" s="225"/>
      <c r="BS171" s="225"/>
      <c r="BT171" s="225"/>
      <c r="BU171" s="225"/>
      <c r="BV171" s="225"/>
      <c r="BW171" s="225"/>
      <c r="BX171" s="225"/>
      <c r="BY171" s="225"/>
      <c r="BZ171" s="225"/>
      <c r="CA171" s="225"/>
      <c r="CB171" s="225"/>
      <c r="CC171" s="225"/>
      <c r="CD171" s="225"/>
      <c r="CE171" s="225"/>
      <c r="CF171" s="225"/>
      <c r="CG171" s="225"/>
      <c r="CH171" s="225"/>
      <c r="CI171" s="225"/>
      <c r="CJ171" s="225"/>
      <c r="CK171" s="225"/>
      <c r="CL171" s="225"/>
      <c r="CM171" s="225"/>
      <c r="CN171" s="225"/>
      <c r="CO171" s="225"/>
      <c r="CP171" s="225"/>
      <c r="CQ171" s="225"/>
      <c r="CR171" s="225"/>
      <c r="CS171" s="225"/>
      <c r="CT171" s="225"/>
      <c r="CU171" s="225"/>
      <c r="CV171" s="225"/>
    </row>
    <row r="172" spans="1:100" ht="12" customHeight="1" x14ac:dyDescent="0.25">
      <c r="A172" s="225"/>
      <c r="B172" s="225"/>
      <c r="C172" s="225"/>
      <c r="D172" s="225"/>
      <c r="E172" s="225"/>
      <c r="F172" s="225"/>
      <c r="G172" s="225"/>
      <c r="H172" s="225"/>
      <c r="I172" s="225"/>
      <c r="J172" s="225"/>
      <c r="K172" s="225"/>
      <c r="L172" s="225"/>
      <c r="M172" s="225"/>
      <c r="N172" s="225"/>
      <c r="O172" s="225"/>
      <c r="P172" s="225"/>
      <c r="Q172" s="225"/>
      <c r="R172" s="225"/>
      <c r="S172" s="225"/>
      <c r="T172" s="225"/>
      <c r="U172" s="225"/>
      <c r="V172" s="225"/>
      <c r="W172" s="225"/>
      <c r="X172" s="225"/>
      <c r="Y172" s="225"/>
      <c r="Z172" s="225"/>
      <c r="AA172" s="225"/>
      <c r="AB172" s="225"/>
      <c r="AC172" s="225"/>
      <c r="AD172" s="225"/>
      <c r="AE172" s="225"/>
      <c r="AF172" s="225"/>
      <c r="AG172" s="225"/>
      <c r="AH172" s="225"/>
      <c r="AI172" s="225"/>
      <c r="AJ172" s="225"/>
      <c r="AK172" s="225"/>
      <c r="AL172" s="225"/>
      <c r="AM172" s="257"/>
      <c r="AN172" s="257"/>
      <c r="AO172" s="225"/>
      <c r="AP172" s="225"/>
      <c r="AQ172" s="225"/>
      <c r="AR172" s="225"/>
      <c r="AS172" s="225"/>
      <c r="AT172" s="225"/>
      <c r="AU172" s="225"/>
      <c r="AV172" s="225"/>
      <c r="AW172" s="225"/>
      <c r="AX172" s="225"/>
      <c r="AY172" s="225"/>
      <c r="AZ172" s="225"/>
      <c r="BA172" s="225"/>
      <c r="BB172" s="225"/>
      <c r="BC172" s="225"/>
      <c r="BD172" s="225"/>
      <c r="BE172" s="225"/>
      <c r="BF172" s="225"/>
      <c r="BG172" s="225"/>
      <c r="BH172" s="225"/>
      <c r="BI172" s="225"/>
      <c r="BJ172" s="225"/>
      <c r="BK172" s="225"/>
      <c r="BL172" s="225"/>
      <c r="BM172" s="225"/>
      <c r="BN172" s="225"/>
      <c r="BO172" s="225"/>
      <c r="BP172" s="225"/>
      <c r="BQ172" s="225"/>
      <c r="BR172" s="225"/>
      <c r="BS172" s="225"/>
      <c r="BT172" s="225"/>
      <c r="BU172" s="225"/>
      <c r="BV172" s="225"/>
      <c r="BW172" s="225"/>
      <c r="BX172" s="225"/>
      <c r="BY172" s="225"/>
      <c r="BZ172" s="225"/>
      <c r="CA172" s="225"/>
      <c r="CB172" s="225"/>
      <c r="CC172" s="225"/>
      <c r="CD172" s="225"/>
      <c r="CE172" s="225"/>
      <c r="CF172" s="225"/>
      <c r="CG172" s="225"/>
      <c r="CH172" s="225"/>
      <c r="CI172" s="225"/>
      <c r="CJ172" s="225"/>
      <c r="CK172" s="225"/>
      <c r="CL172" s="225"/>
      <c r="CM172" s="225"/>
      <c r="CN172" s="225"/>
      <c r="CO172" s="225"/>
      <c r="CP172" s="225"/>
      <c r="CQ172" s="225"/>
      <c r="CR172" s="225"/>
      <c r="CS172" s="225"/>
      <c r="CT172" s="225"/>
      <c r="CU172" s="225"/>
      <c r="CV172" s="225"/>
    </row>
    <row r="173" spans="1:100" ht="12" customHeight="1" x14ac:dyDescent="0.25">
      <c r="A173" s="225"/>
      <c r="B173" s="225"/>
      <c r="C173" s="225"/>
      <c r="D173" s="225"/>
      <c r="E173" s="225"/>
      <c r="F173" s="225"/>
      <c r="G173" s="225"/>
      <c r="H173" s="225"/>
      <c r="I173" s="225"/>
      <c r="J173" s="225"/>
      <c r="K173" s="225"/>
      <c r="L173" s="225"/>
      <c r="M173" s="225"/>
      <c r="N173" s="225"/>
      <c r="O173" s="225"/>
      <c r="P173" s="225"/>
      <c r="Q173" s="225"/>
      <c r="R173" s="225"/>
      <c r="S173" s="225"/>
      <c r="T173" s="225"/>
      <c r="U173" s="225"/>
      <c r="V173" s="225"/>
      <c r="W173" s="225"/>
      <c r="X173" s="225"/>
      <c r="Y173" s="225"/>
      <c r="Z173" s="225"/>
      <c r="AA173" s="225"/>
      <c r="AB173" s="225"/>
      <c r="AC173" s="225"/>
      <c r="AD173" s="225"/>
      <c r="AE173" s="225"/>
      <c r="AF173" s="225"/>
      <c r="AG173" s="225"/>
      <c r="AH173" s="225"/>
      <c r="AI173" s="225"/>
      <c r="AJ173" s="225"/>
      <c r="AK173" s="225"/>
      <c r="AL173" s="225"/>
      <c r="AM173" s="257"/>
      <c r="AN173" s="257"/>
      <c r="AO173" s="225"/>
      <c r="AP173" s="225"/>
      <c r="AQ173" s="225"/>
      <c r="AR173" s="225"/>
      <c r="AS173" s="225"/>
      <c r="AT173" s="225"/>
      <c r="AU173" s="225"/>
      <c r="AV173" s="225"/>
      <c r="AW173" s="225"/>
      <c r="AX173" s="225"/>
      <c r="AY173" s="225"/>
      <c r="AZ173" s="225"/>
      <c r="BA173" s="225"/>
      <c r="BB173" s="225"/>
      <c r="BC173" s="225"/>
      <c r="BD173" s="225"/>
      <c r="BE173" s="225"/>
      <c r="BF173" s="225"/>
      <c r="BG173" s="225"/>
      <c r="BH173" s="225"/>
      <c r="BI173" s="225"/>
      <c r="BJ173" s="225"/>
      <c r="BK173" s="225"/>
      <c r="BL173" s="225"/>
      <c r="BM173" s="225"/>
      <c r="BN173" s="225"/>
      <c r="BO173" s="225"/>
      <c r="BP173" s="225"/>
      <c r="BQ173" s="225"/>
      <c r="BR173" s="225"/>
      <c r="BS173" s="225"/>
      <c r="BT173" s="225"/>
      <c r="BU173" s="225"/>
      <c r="BV173" s="225"/>
      <c r="BW173" s="225"/>
      <c r="BX173" s="225"/>
      <c r="BY173" s="225"/>
      <c r="BZ173" s="225"/>
      <c r="CA173" s="225"/>
      <c r="CB173" s="225"/>
      <c r="CC173" s="225"/>
      <c r="CD173" s="225"/>
      <c r="CE173" s="225"/>
      <c r="CF173" s="225"/>
      <c r="CG173" s="225"/>
      <c r="CH173" s="225"/>
      <c r="CI173" s="225"/>
      <c r="CJ173" s="225"/>
      <c r="CK173" s="225"/>
      <c r="CL173" s="225"/>
      <c r="CM173" s="225"/>
      <c r="CN173" s="225"/>
      <c r="CO173" s="225"/>
      <c r="CP173" s="225"/>
      <c r="CQ173" s="225"/>
      <c r="CR173" s="225"/>
      <c r="CS173" s="225"/>
      <c r="CT173" s="225"/>
      <c r="CU173" s="225"/>
      <c r="CV173" s="225"/>
    </row>
    <row r="174" spans="1:100" ht="12" customHeight="1" x14ac:dyDescent="0.25">
      <c r="A174" s="225"/>
      <c r="B174" s="225"/>
      <c r="C174" s="225"/>
      <c r="D174" s="225"/>
      <c r="E174" s="225"/>
      <c r="F174" s="225"/>
      <c r="G174" s="225"/>
      <c r="H174" s="225"/>
      <c r="I174" s="225"/>
      <c r="J174" s="225"/>
      <c r="K174" s="225"/>
      <c r="L174" s="225"/>
      <c r="M174" s="225"/>
      <c r="N174" s="225"/>
      <c r="O174" s="225"/>
      <c r="P174" s="225"/>
      <c r="Q174" s="225"/>
      <c r="R174" s="225"/>
      <c r="S174" s="225"/>
      <c r="T174" s="225"/>
      <c r="U174" s="225"/>
      <c r="V174" s="225"/>
      <c r="W174" s="225"/>
      <c r="X174" s="225"/>
      <c r="Y174" s="225"/>
      <c r="Z174" s="225"/>
      <c r="AA174" s="225"/>
      <c r="AB174" s="225"/>
      <c r="AC174" s="225"/>
      <c r="AD174" s="225"/>
      <c r="AE174" s="225"/>
      <c r="AF174" s="225"/>
      <c r="AG174" s="225"/>
      <c r="AH174" s="225"/>
      <c r="AI174" s="225"/>
      <c r="AJ174" s="225"/>
      <c r="AK174" s="225"/>
      <c r="AL174" s="225"/>
      <c r="AM174" s="257"/>
      <c r="AN174" s="257"/>
      <c r="AO174" s="225"/>
      <c r="AP174" s="225"/>
      <c r="AQ174" s="225"/>
      <c r="AR174" s="225"/>
      <c r="AS174" s="225"/>
      <c r="AT174" s="225"/>
      <c r="AU174" s="225"/>
      <c r="AV174" s="225"/>
      <c r="AW174" s="225"/>
      <c r="AX174" s="225"/>
      <c r="AY174" s="225"/>
      <c r="AZ174" s="225"/>
      <c r="BA174" s="225"/>
      <c r="BB174" s="225"/>
      <c r="BC174" s="225"/>
      <c r="BD174" s="225"/>
      <c r="BE174" s="225"/>
      <c r="BF174" s="225"/>
      <c r="BG174" s="225"/>
      <c r="BH174" s="225"/>
      <c r="BI174" s="225"/>
      <c r="BJ174" s="225"/>
      <c r="BK174" s="225"/>
      <c r="BL174" s="225"/>
      <c r="BM174" s="225"/>
      <c r="BN174" s="225"/>
      <c r="BO174" s="225"/>
      <c r="BP174" s="225"/>
      <c r="BQ174" s="225"/>
      <c r="BR174" s="225"/>
      <c r="BS174" s="225"/>
      <c r="BT174" s="225"/>
      <c r="BU174" s="225"/>
      <c r="BV174" s="225"/>
      <c r="BW174" s="225"/>
      <c r="BX174" s="225"/>
      <c r="BY174" s="225"/>
      <c r="BZ174" s="225"/>
      <c r="CA174" s="225"/>
      <c r="CB174" s="225"/>
      <c r="CC174" s="225"/>
      <c r="CD174" s="225"/>
      <c r="CE174" s="225"/>
      <c r="CF174" s="225"/>
      <c r="CG174" s="225"/>
      <c r="CH174" s="225"/>
      <c r="CI174" s="225"/>
      <c r="CJ174" s="225"/>
      <c r="CK174" s="225"/>
      <c r="CL174" s="225"/>
      <c r="CM174" s="225"/>
      <c r="CN174" s="225"/>
      <c r="CO174" s="225"/>
      <c r="CP174" s="225"/>
      <c r="CQ174" s="225"/>
      <c r="CR174" s="225"/>
      <c r="CS174" s="225"/>
      <c r="CT174" s="225"/>
      <c r="CU174" s="225"/>
      <c r="CV174" s="225"/>
    </row>
    <row r="175" spans="1:100" ht="12" customHeight="1" x14ac:dyDescent="0.25">
      <c r="A175" s="225"/>
      <c r="B175" s="225"/>
      <c r="C175" s="225"/>
      <c r="D175" s="225"/>
      <c r="E175" s="225"/>
      <c r="F175" s="225"/>
      <c r="G175" s="225"/>
      <c r="H175" s="225"/>
      <c r="I175" s="225"/>
      <c r="J175" s="225"/>
      <c r="K175" s="225"/>
      <c r="L175" s="225"/>
      <c r="M175" s="225"/>
      <c r="N175" s="225"/>
      <c r="O175" s="225"/>
      <c r="P175" s="225"/>
      <c r="Q175" s="225"/>
      <c r="R175" s="225"/>
      <c r="S175" s="225"/>
      <c r="T175" s="225"/>
      <c r="U175" s="225"/>
      <c r="V175" s="225"/>
      <c r="W175" s="225"/>
      <c r="X175" s="225"/>
      <c r="Y175" s="225"/>
      <c r="Z175" s="225"/>
      <c r="AA175" s="225"/>
      <c r="AB175" s="225"/>
      <c r="AC175" s="225"/>
      <c r="AD175" s="225"/>
      <c r="AE175" s="225"/>
      <c r="AF175" s="225"/>
      <c r="AG175" s="225"/>
      <c r="AH175" s="225"/>
      <c r="AI175" s="225"/>
      <c r="AJ175" s="225"/>
      <c r="AK175" s="225"/>
      <c r="AL175" s="225"/>
      <c r="AM175" s="257"/>
      <c r="AN175" s="257"/>
      <c r="AO175" s="225"/>
      <c r="AP175" s="225"/>
      <c r="AQ175" s="225"/>
      <c r="AR175" s="225"/>
      <c r="AS175" s="225"/>
      <c r="AT175" s="225"/>
      <c r="AU175" s="225"/>
      <c r="AV175" s="225"/>
      <c r="AW175" s="225"/>
      <c r="AX175" s="225"/>
      <c r="AY175" s="225"/>
      <c r="AZ175" s="225"/>
      <c r="BA175" s="225"/>
      <c r="BB175" s="225"/>
      <c r="BC175" s="225"/>
      <c r="BD175" s="225"/>
      <c r="BE175" s="225"/>
      <c r="BF175" s="225"/>
      <c r="BG175" s="225"/>
      <c r="BH175" s="225"/>
      <c r="BI175" s="225"/>
      <c r="BJ175" s="225"/>
      <c r="BK175" s="225"/>
      <c r="BL175" s="225"/>
      <c r="BM175" s="225"/>
      <c r="BN175" s="225"/>
      <c r="BO175" s="225"/>
      <c r="BP175" s="225"/>
      <c r="BQ175" s="225"/>
      <c r="BR175" s="225"/>
      <c r="BS175" s="225"/>
      <c r="BT175" s="225"/>
      <c r="BU175" s="225"/>
      <c r="BV175" s="225"/>
      <c r="BW175" s="225"/>
      <c r="BX175" s="225"/>
      <c r="BY175" s="225"/>
      <c r="BZ175" s="225"/>
      <c r="CA175" s="225"/>
      <c r="CB175" s="225"/>
      <c r="CC175" s="225"/>
      <c r="CD175" s="225"/>
      <c r="CE175" s="225"/>
      <c r="CF175" s="225"/>
      <c r="CG175" s="225"/>
      <c r="CH175" s="225"/>
      <c r="CI175" s="225"/>
      <c r="CJ175" s="225"/>
      <c r="CK175" s="225"/>
      <c r="CL175" s="225"/>
      <c r="CM175" s="225"/>
      <c r="CN175" s="225"/>
      <c r="CO175" s="225"/>
      <c r="CP175" s="225"/>
      <c r="CQ175" s="225"/>
      <c r="CR175" s="225"/>
      <c r="CS175" s="225"/>
      <c r="CT175" s="225"/>
      <c r="CU175" s="225"/>
      <c r="CV175" s="225"/>
    </row>
    <row r="176" spans="1:100" ht="12" customHeight="1" x14ac:dyDescent="0.25">
      <c r="A176" s="225"/>
      <c r="B176" s="225"/>
      <c r="C176" s="225"/>
      <c r="D176" s="225"/>
      <c r="E176" s="225"/>
      <c r="F176" s="225"/>
      <c r="G176" s="225"/>
      <c r="H176" s="225"/>
      <c r="I176" s="225"/>
      <c r="J176" s="225"/>
      <c r="K176" s="225"/>
      <c r="L176" s="225"/>
      <c r="M176" s="225"/>
      <c r="N176" s="225"/>
      <c r="O176" s="225"/>
      <c r="P176" s="225"/>
      <c r="Q176" s="225"/>
      <c r="R176" s="225"/>
      <c r="S176" s="225"/>
      <c r="T176" s="225"/>
      <c r="U176" s="225"/>
      <c r="V176" s="225"/>
      <c r="W176" s="225"/>
      <c r="X176" s="225"/>
      <c r="Y176" s="225"/>
      <c r="Z176" s="225"/>
      <c r="AA176" s="225"/>
      <c r="AB176" s="225"/>
      <c r="AC176" s="225"/>
      <c r="AD176" s="225"/>
      <c r="AE176" s="225"/>
      <c r="AF176" s="225"/>
      <c r="AG176" s="225"/>
      <c r="AH176" s="225"/>
      <c r="AI176" s="225"/>
      <c r="AJ176" s="225"/>
      <c r="AK176" s="225"/>
      <c r="AL176" s="225"/>
      <c r="AM176" s="257"/>
      <c r="AN176" s="257"/>
      <c r="AO176" s="225"/>
      <c r="AP176" s="225"/>
      <c r="AQ176" s="225"/>
      <c r="AR176" s="225"/>
      <c r="AS176" s="225"/>
      <c r="AT176" s="225"/>
      <c r="AU176" s="225"/>
      <c r="AV176" s="225"/>
      <c r="AW176" s="225"/>
      <c r="AX176" s="225"/>
      <c r="AY176" s="225"/>
      <c r="AZ176" s="225"/>
      <c r="BA176" s="225"/>
      <c r="BB176" s="225"/>
      <c r="BC176" s="225"/>
      <c r="BD176" s="225"/>
      <c r="BE176" s="225"/>
      <c r="BF176" s="225"/>
      <c r="BG176" s="225"/>
      <c r="BH176" s="225"/>
      <c r="BI176" s="225"/>
      <c r="BJ176" s="225"/>
      <c r="BK176" s="225"/>
      <c r="BL176" s="225"/>
      <c r="BM176" s="225"/>
      <c r="BN176" s="225"/>
      <c r="BO176" s="225"/>
      <c r="BP176" s="225"/>
      <c r="BQ176" s="225"/>
      <c r="BR176" s="225"/>
      <c r="BS176" s="225"/>
      <c r="BT176" s="225"/>
      <c r="BU176" s="225"/>
      <c r="BV176" s="225"/>
      <c r="BW176" s="225"/>
      <c r="BX176" s="225"/>
      <c r="BY176" s="225"/>
      <c r="BZ176" s="225"/>
      <c r="CA176" s="225"/>
      <c r="CB176" s="225"/>
      <c r="CC176" s="225"/>
      <c r="CD176" s="225"/>
      <c r="CE176" s="225"/>
      <c r="CF176" s="225"/>
      <c r="CG176" s="225"/>
      <c r="CH176" s="225"/>
      <c r="CI176" s="225"/>
      <c r="CJ176" s="225"/>
      <c r="CK176" s="225"/>
      <c r="CL176" s="225"/>
      <c r="CM176" s="225"/>
      <c r="CN176" s="225"/>
      <c r="CO176" s="225"/>
      <c r="CP176" s="225"/>
      <c r="CQ176" s="225"/>
      <c r="CR176" s="225"/>
      <c r="CS176" s="225"/>
      <c r="CT176" s="225"/>
      <c r="CU176" s="225"/>
      <c r="CV176" s="225"/>
    </row>
    <row r="177" spans="1:100" ht="12" customHeight="1" x14ac:dyDescent="0.25">
      <c r="A177" s="225"/>
      <c r="B177" s="225"/>
      <c r="C177" s="225"/>
      <c r="D177" s="225"/>
      <c r="E177" s="225"/>
      <c r="F177" s="225"/>
      <c r="G177" s="225"/>
      <c r="H177" s="225"/>
      <c r="I177" s="225"/>
      <c r="J177" s="225"/>
      <c r="K177" s="225"/>
      <c r="L177" s="225"/>
      <c r="M177" s="225"/>
      <c r="N177" s="225"/>
      <c r="O177" s="225"/>
      <c r="P177" s="225"/>
      <c r="Q177" s="225"/>
      <c r="R177" s="225"/>
      <c r="S177" s="225"/>
      <c r="T177" s="225"/>
      <c r="U177" s="225"/>
      <c r="V177" s="225"/>
      <c r="W177" s="225"/>
      <c r="X177" s="225"/>
      <c r="Y177" s="225"/>
      <c r="Z177" s="225"/>
      <c r="AA177" s="225"/>
      <c r="AB177" s="225"/>
      <c r="AC177" s="225"/>
      <c r="AD177" s="225"/>
      <c r="AE177" s="225"/>
      <c r="AF177" s="225"/>
      <c r="AG177" s="225"/>
      <c r="AH177" s="225"/>
      <c r="AI177" s="225"/>
      <c r="AJ177" s="225"/>
      <c r="AK177" s="225"/>
      <c r="AL177" s="225"/>
      <c r="AM177" s="257"/>
      <c r="AN177" s="257"/>
      <c r="AO177" s="225"/>
      <c r="AP177" s="225"/>
      <c r="AQ177" s="225"/>
      <c r="AR177" s="225"/>
      <c r="AS177" s="225"/>
      <c r="AT177" s="225"/>
      <c r="AU177" s="225"/>
      <c r="AV177" s="225"/>
      <c r="AW177" s="225"/>
      <c r="AX177" s="225"/>
      <c r="AY177" s="225"/>
      <c r="AZ177" s="225"/>
      <c r="BA177" s="225"/>
      <c r="BB177" s="225"/>
      <c r="BC177" s="225"/>
      <c r="BD177" s="225"/>
      <c r="BE177" s="225"/>
      <c r="BF177" s="225"/>
      <c r="BG177" s="225"/>
      <c r="BH177" s="225"/>
      <c r="BI177" s="225"/>
      <c r="BJ177" s="225"/>
      <c r="BK177" s="225"/>
      <c r="BL177" s="225"/>
      <c r="BM177" s="225"/>
      <c r="BN177" s="225"/>
      <c r="BO177" s="225"/>
      <c r="BP177" s="225"/>
      <c r="BQ177" s="225"/>
      <c r="BR177" s="225"/>
      <c r="BS177" s="225"/>
      <c r="BT177" s="225"/>
      <c r="BU177" s="225"/>
      <c r="BV177" s="225"/>
      <c r="BW177" s="225"/>
      <c r="BX177" s="225"/>
      <c r="BY177" s="225"/>
      <c r="BZ177" s="225"/>
      <c r="CA177" s="225"/>
      <c r="CB177" s="225"/>
      <c r="CC177" s="225"/>
      <c r="CD177" s="225"/>
      <c r="CE177" s="225"/>
      <c r="CF177" s="225"/>
      <c r="CG177" s="225"/>
      <c r="CH177" s="225"/>
      <c r="CI177" s="225"/>
      <c r="CJ177" s="225"/>
      <c r="CK177" s="225"/>
      <c r="CL177" s="225"/>
      <c r="CM177" s="225"/>
      <c r="CN177" s="225"/>
      <c r="CO177" s="225"/>
      <c r="CP177" s="225"/>
      <c r="CQ177" s="225"/>
      <c r="CR177" s="225"/>
      <c r="CS177" s="225"/>
      <c r="CT177" s="225"/>
      <c r="CU177" s="225"/>
      <c r="CV177" s="225"/>
    </row>
    <row r="178" spans="1:100" ht="12" customHeight="1" x14ac:dyDescent="0.25">
      <c r="A178" s="225"/>
      <c r="B178" s="225"/>
      <c r="C178" s="225"/>
      <c r="D178" s="225"/>
      <c r="E178" s="225"/>
      <c r="F178" s="225"/>
      <c r="G178" s="225"/>
      <c r="H178" s="225"/>
      <c r="I178" s="225"/>
      <c r="J178" s="225"/>
      <c r="K178" s="225"/>
      <c r="L178" s="225"/>
      <c r="M178" s="225"/>
      <c r="N178" s="225"/>
      <c r="O178" s="225"/>
      <c r="P178" s="225"/>
      <c r="Q178" s="225"/>
      <c r="R178" s="225"/>
      <c r="S178" s="225"/>
      <c r="T178" s="225"/>
      <c r="U178" s="225"/>
      <c r="V178" s="225"/>
      <c r="W178" s="225"/>
      <c r="X178" s="225"/>
      <c r="Y178" s="225"/>
      <c r="Z178" s="225"/>
      <c r="AA178" s="225"/>
      <c r="AB178" s="225"/>
      <c r="AC178" s="225"/>
      <c r="AD178" s="225"/>
      <c r="AE178" s="225"/>
      <c r="AF178" s="225"/>
      <c r="AG178" s="225"/>
      <c r="AH178" s="225"/>
      <c r="AI178" s="225"/>
      <c r="AJ178" s="225"/>
      <c r="AK178" s="225"/>
      <c r="AL178" s="225"/>
      <c r="AM178" s="257"/>
      <c r="AN178" s="257"/>
      <c r="AO178" s="225"/>
      <c r="AP178" s="225"/>
      <c r="AQ178" s="225"/>
      <c r="AR178" s="225"/>
      <c r="AS178" s="225"/>
      <c r="AT178" s="225"/>
      <c r="AU178" s="225"/>
      <c r="AV178" s="225"/>
      <c r="AW178" s="225"/>
      <c r="AX178" s="225"/>
      <c r="AY178" s="225"/>
      <c r="AZ178" s="225"/>
      <c r="BA178" s="225"/>
      <c r="BB178" s="225"/>
      <c r="BC178" s="225"/>
      <c r="BD178" s="225"/>
      <c r="BE178" s="225"/>
      <c r="BF178" s="225"/>
      <c r="BG178" s="225"/>
      <c r="BH178" s="225"/>
      <c r="BI178" s="225"/>
      <c r="BJ178" s="225"/>
      <c r="BK178" s="225"/>
      <c r="BL178" s="225"/>
      <c r="BM178" s="225"/>
      <c r="BN178" s="225"/>
      <c r="BO178" s="225"/>
      <c r="BP178" s="225"/>
      <c r="BQ178" s="225"/>
      <c r="BR178" s="225"/>
      <c r="BS178" s="225"/>
      <c r="BT178" s="225"/>
      <c r="BU178" s="225"/>
      <c r="BV178" s="225"/>
      <c r="BW178" s="225"/>
      <c r="BX178" s="225"/>
      <c r="BY178" s="225"/>
      <c r="BZ178" s="225"/>
      <c r="CA178" s="225"/>
      <c r="CB178" s="225"/>
      <c r="CC178" s="225"/>
      <c r="CD178" s="225"/>
      <c r="CE178" s="225"/>
      <c r="CF178" s="225"/>
      <c r="CG178" s="225"/>
      <c r="CH178" s="225"/>
      <c r="CI178" s="225"/>
      <c r="CJ178" s="225"/>
      <c r="CK178" s="225"/>
      <c r="CL178" s="225"/>
      <c r="CM178" s="225"/>
      <c r="CN178" s="225"/>
      <c r="CO178" s="225"/>
      <c r="CP178" s="225"/>
      <c r="CQ178" s="225"/>
      <c r="CR178" s="225"/>
      <c r="CS178" s="225"/>
      <c r="CT178" s="225"/>
      <c r="CU178" s="225"/>
      <c r="CV178" s="225"/>
    </row>
    <row r="179" spans="1:100" ht="12" customHeight="1" x14ac:dyDescent="0.25">
      <c r="A179" s="225"/>
      <c r="B179" s="225"/>
      <c r="C179" s="225"/>
      <c r="D179" s="225"/>
      <c r="E179" s="225"/>
      <c r="F179" s="225"/>
      <c r="G179" s="225"/>
      <c r="H179" s="225"/>
      <c r="I179" s="225"/>
      <c r="J179" s="225"/>
      <c r="K179" s="225"/>
      <c r="L179" s="225"/>
      <c r="M179" s="225"/>
      <c r="N179" s="225"/>
      <c r="O179" s="225"/>
      <c r="P179" s="225"/>
      <c r="Q179" s="225"/>
      <c r="R179" s="225"/>
      <c r="S179" s="225"/>
      <c r="T179" s="225"/>
      <c r="U179" s="225"/>
      <c r="V179" s="225"/>
      <c r="W179" s="225"/>
      <c r="X179" s="225"/>
      <c r="Y179" s="225"/>
      <c r="Z179" s="225"/>
      <c r="AA179" s="225"/>
      <c r="AB179" s="225"/>
      <c r="AC179" s="225"/>
      <c r="AD179" s="225"/>
      <c r="AE179" s="225"/>
      <c r="AF179" s="225"/>
      <c r="AG179" s="225"/>
      <c r="AH179" s="225"/>
      <c r="AI179" s="225"/>
      <c r="AJ179" s="225"/>
      <c r="AK179" s="225"/>
      <c r="AL179" s="225"/>
      <c r="AM179" s="257"/>
      <c r="AN179" s="257"/>
      <c r="AO179" s="225"/>
      <c r="AP179" s="225"/>
      <c r="AQ179" s="225"/>
      <c r="AR179" s="225"/>
      <c r="AS179" s="225"/>
      <c r="AT179" s="225"/>
      <c r="AU179" s="225"/>
      <c r="AV179" s="225"/>
      <c r="AW179" s="225"/>
      <c r="AX179" s="225"/>
      <c r="AY179" s="225"/>
      <c r="AZ179" s="225"/>
      <c r="BA179" s="225"/>
      <c r="BB179" s="225"/>
      <c r="BC179" s="225"/>
      <c r="BD179" s="225"/>
      <c r="BE179" s="225"/>
      <c r="BF179" s="225"/>
      <c r="BG179" s="225"/>
      <c r="BH179" s="225"/>
      <c r="BI179" s="225"/>
      <c r="BJ179" s="225"/>
      <c r="BK179" s="225"/>
      <c r="BL179" s="225"/>
      <c r="BM179" s="225"/>
      <c r="BN179" s="225"/>
      <c r="BO179" s="225"/>
      <c r="BP179" s="225"/>
      <c r="BQ179" s="225"/>
      <c r="BR179" s="225"/>
      <c r="BS179" s="225"/>
      <c r="BT179" s="225"/>
      <c r="BU179" s="225"/>
      <c r="BV179" s="225"/>
      <c r="BW179" s="225"/>
      <c r="BX179" s="225"/>
      <c r="BY179" s="225"/>
      <c r="BZ179" s="225"/>
      <c r="CA179" s="225"/>
      <c r="CB179" s="225"/>
      <c r="CC179" s="225"/>
      <c r="CD179" s="225"/>
      <c r="CE179" s="225"/>
      <c r="CF179" s="225"/>
      <c r="CG179" s="225"/>
      <c r="CH179" s="225"/>
      <c r="CI179" s="225"/>
      <c r="CJ179" s="225"/>
      <c r="CK179" s="225"/>
      <c r="CL179" s="225"/>
      <c r="CM179" s="225"/>
      <c r="CN179" s="225"/>
      <c r="CO179" s="225"/>
      <c r="CP179" s="225"/>
      <c r="CQ179" s="225"/>
      <c r="CR179" s="225"/>
      <c r="CS179" s="225"/>
      <c r="CT179" s="225"/>
      <c r="CU179" s="225"/>
      <c r="CV179" s="225"/>
    </row>
    <row r="180" spans="1:100" ht="12" customHeight="1" x14ac:dyDescent="0.25">
      <c r="A180" s="225"/>
      <c r="B180" s="225"/>
      <c r="C180" s="225"/>
      <c r="D180" s="225"/>
      <c r="E180" s="225"/>
      <c r="F180" s="225"/>
      <c r="G180" s="225"/>
      <c r="H180" s="225"/>
      <c r="I180" s="225"/>
      <c r="J180" s="225"/>
      <c r="K180" s="225"/>
      <c r="L180" s="225"/>
      <c r="M180" s="225"/>
      <c r="N180" s="225"/>
      <c r="O180" s="225"/>
      <c r="P180" s="225"/>
      <c r="Q180" s="225"/>
      <c r="R180" s="225"/>
      <c r="S180" s="225"/>
      <c r="T180" s="225"/>
      <c r="U180" s="225"/>
      <c r="V180" s="225"/>
      <c r="W180" s="225"/>
      <c r="X180" s="225"/>
      <c r="Y180" s="225"/>
      <c r="Z180" s="225"/>
      <c r="AA180" s="225"/>
      <c r="AB180" s="225"/>
      <c r="AC180" s="225"/>
      <c r="AD180" s="225"/>
      <c r="AE180" s="225"/>
      <c r="AF180" s="225"/>
      <c r="AG180" s="225"/>
      <c r="AH180" s="225"/>
      <c r="AI180" s="225"/>
      <c r="AJ180" s="225"/>
      <c r="AK180" s="225"/>
      <c r="AL180" s="225"/>
      <c r="AM180" s="257"/>
      <c r="AN180" s="257"/>
      <c r="AO180" s="225"/>
      <c r="AP180" s="225"/>
      <c r="AQ180" s="225"/>
      <c r="AR180" s="225"/>
      <c r="AS180" s="225"/>
      <c r="AT180" s="225"/>
      <c r="AU180" s="225"/>
      <c r="AV180" s="225"/>
      <c r="AW180" s="225"/>
      <c r="AX180" s="225"/>
      <c r="AY180" s="225"/>
      <c r="AZ180" s="225"/>
      <c r="BA180" s="225"/>
      <c r="BB180" s="225"/>
      <c r="BC180" s="225"/>
      <c r="BD180" s="225"/>
      <c r="BE180" s="225"/>
      <c r="BF180" s="225"/>
      <c r="BG180" s="225"/>
      <c r="BH180" s="225"/>
      <c r="BI180" s="225"/>
      <c r="BJ180" s="225"/>
      <c r="BK180" s="225"/>
      <c r="BL180" s="225"/>
      <c r="BM180" s="225"/>
      <c r="BN180" s="225"/>
      <c r="BO180" s="225"/>
      <c r="BP180" s="225"/>
      <c r="BQ180" s="225"/>
      <c r="BR180" s="225"/>
      <c r="BS180" s="225"/>
      <c r="BT180" s="225"/>
      <c r="BU180" s="225"/>
      <c r="BV180" s="225"/>
      <c r="BW180" s="225"/>
      <c r="BX180" s="225"/>
      <c r="BY180" s="225"/>
      <c r="BZ180" s="225"/>
      <c r="CA180" s="225"/>
      <c r="CB180" s="225"/>
      <c r="CC180" s="225"/>
      <c r="CD180" s="225"/>
      <c r="CE180" s="225"/>
      <c r="CF180" s="225"/>
      <c r="CG180" s="225"/>
      <c r="CH180" s="225"/>
      <c r="CI180" s="225"/>
      <c r="CJ180" s="225"/>
      <c r="CK180" s="225"/>
      <c r="CL180" s="225"/>
      <c r="CM180" s="225"/>
      <c r="CN180" s="225"/>
      <c r="CO180" s="225"/>
      <c r="CP180" s="225"/>
      <c r="CQ180" s="225"/>
      <c r="CR180" s="225"/>
      <c r="CS180" s="225"/>
      <c r="CT180" s="225"/>
      <c r="CU180" s="225"/>
      <c r="CV180" s="225"/>
    </row>
    <row r="181" spans="1:100" ht="12" customHeight="1" x14ac:dyDescent="0.25">
      <c r="A181" s="225"/>
      <c r="B181" s="225"/>
      <c r="C181" s="225"/>
      <c r="D181" s="225"/>
      <c r="E181" s="225"/>
      <c r="F181" s="225"/>
      <c r="G181" s="225"/>
      <c r="H181" s="225"/>
      <c r="I181" s="225"/>
      <c r="J181" s="225"/>
      <c r="K181" s="225"/>
      <c r="L181" s="225"/>
      <c r="M181" s="225"/>
      <c r="N181" s="225"/>
      <c r="O181" s="225"/>
      <c r="P181" s="225"/>
      <c r="Q181" s="225"/>
      <c r="R181" s="225"/>
      <c r="S181" s="225"/>
      <c r="T181" s="225"/>
      <c r="U181" s="225"/>
      <c r="V181" s="225"/>
      <c r="W181" s="225"/>
      <c r="X181" s="225"/>
      <c r="Y181" s="225"/>
      <c r="Z181" s="225"/>
      <c r="AA181" s="225"/>
      <c r="AB181" s="225"/>
      <c r="AC181" s="225"/>
      <c r="AD181" s="225"/>
      <c r="AE181" s="225"/>
      <c r="AF181" s="225"/>
      <c r="AG181" s="225"/>
      <c r="AH181" s="225"/>
      <c r="AI181" s="225"/>
      <c r="AJ181" s="225"/>
      <c r="AK181" s="225"/>
      <c r="AL181" s="225"/>
      <c r="AM181" s="257"/>
      <c r="AN181" s="257"/>
      <c r="AO181" s="225"/>
      <c r="AP181" s="225"/>
      <c r="AQ181" s="225"/>
      <c r="AR181" s="225"/>
      <c r="AS181" s="225"/>
      <c r="AT181" s="225"/>
      <c r="AU181" s="225"/>
      <c r="AV181" s="225"/>
      <c r="AW181" s="225"/>
      <c r="AX181" s="225"/>
      <c r="AY181" s="225"/>
      <c r="AZ181" s="225"/>
      <c r="BA181" s="225"/>
      <c r="BB181" s="225"/>
      <c r="BC181" s="225"/>
      <c r="BD181" s="225"/>
      <c r="BE181" s="225"/>
      <c r="BF181" s="225"/>
      <c r="BG181" s="225"/>
      <c r="BH181" s="225"/>
      <c r="BI181" s="225"/>
      <c r="BJ181" s="225"/>
      <c r="BK181" s="225"/>
      <c r="BL181" s="225"/>
      <c r="BM181" s="225"/>
      <c r="BN181" s="225"/>
      <c r="BO181" s="225"/>
      <c r="BP181" s="225"/>
      <c r="BQ181" s="225"/>
      <c r="BR181" s="225"/>
      <c r="BS181" s="225"/>
      <c r="BT181" s="225"/>
      <c r="BU181" s="225"/>
      <c r="BV181" s="225"/>
      <c r="BW181" s="225"/>
      <c r="BX181" s="225"/>
      <c r="BY181" s="225"/>
      <c r="BZ181" s="225"/>
      <c r="CA181" s="225"/>
      <c r="CB181" s="225"/>
      <c r="CC181" s="225"/>
      <c r="CD181" s="225"/>
      <c r="CE181" s="225"/>
      <c r="CF181" s="225"/>
      <c r="CG181" s="225"/>
      <c r="CH181" s="225"/>
      <c r="CI181" s="225"/>
      <c r="CJ181" s="225"/>
      <c r="CK181" s="225"/>
      <c r="CL181" s="225"/>
      <c r="CM181" s="225"/>
      <c r="CN181" s="225"/>
      <c r="CO181" s="225"/>
      <c r="CP181" s="225"/>
      <c r="CQ181" s="225"/>
      <c r="CR181" s="225"/>
      <c r="CS181" s="225"/>
      <c r="CT181" s="225"/>
      <c r="CU181" s="225"/>
      <c r="CV181" s="225"/>
    </row>
    <row r="182" spans="1:100" ht="12" customHeight="1" x14ac:dyDescent="0.25">
      <c r="A182" s="225"/>
      <c r="B182" s="225"/>
      <c r="C182" s="225"/>
      <c r="D182" s="225"/>
      <c r="E182" s="225"/>
      <c r="F182" s="225"/>
      <c r="G182" s="225"/>
      <c r="H182" s="225"/>
      <c r="I182" s="225"/>
      <c r="J182" s="225"/>
      <c r="K182" s="225"/>
      <c r="L182" s="225"/>
      <c r="M182" s="225"/>
      <c r="N182" s="225"/>
      <c r="O182" s="225"/>
      <c r="P182" s="225"/>
      <c r="Q182" s="225"/>
      <c r="R182" s="225"/>
      <c r="S182" s="225"/>
      <c r="T182" s="225"/>
      <c r="U182" s="225"/>
      <c r="V182" s="225"/>
      <c r="W182" s="225"/>
      <c r="X182" s="225"/>
      <c r="Y182" s="225"/>
      <c r="Z182" s="225"/>
      <c r="AA182" s="225"/>
      <c r="AB182" s="225"/>
      <c r="AC182" s="225"/>
      <c r="AD182" s="225"/>
      <c r="AE182" s="225"/>
      <c r="AF182" s="225"/>
      <c r="AG182" s="225"/>
      <c r="AH182" s="225"/>
      <c r="AI182" s="225"/>
      <c r="AJ182" s="225"/>
      <c r="AK182" s="225"/>
      <c r="AL182" s="225"/>
      <c r="AM182" s="257"/>
      <c r="AN182" s="257"/>
      <c r="AO182" s="225"/>
      <c r="AP182" s="225"/>
      <c r="AQ182" s="225"/>
      <c r="AR182" s="225"/>
      <c r="AS182" s="225"/>
      <c r="AT182" s="225"/>
      <c r="AU182" s="225"/>
      <c r="AV182" s="225"/>
      <c r="AW182" s="225"/>
      <c r="AX182" s="225"/>
      <c r="AY182" s="225"/>
      <c r="AZ182" s="225"/>
      <c r="BA182" s="225"/>
      <c r="BB182" s="225"/>
      <c r="BC182" s="225"/>
      <c r="BD182" s="225"/>
      <c r="BE182" s="225"/>
      <c r="BF182" s="225"/>
      <c r="BG182" s="225"/>
      <c r="BH182" s="225"/>
      <c r="BI182" s="225"/>
      <c r="BJ182" s="225"/>
      <c r="BK182" s="225"/>
      <c r="BL182" s="225"/>
      <c r="BM182" s="225"/>
      <c r="BN182" s="225"/>
      <c r="BO182" s="225"/>
      <c r="BP182" s="225"/>
      <c r="BQ182" s="225"/>
      <c r="BR182" s="225"/>
      <c r="BS182" s="225"/>
      <c r="BT182" s="225"/>
      <c r="BU182" s="225"/>
      <c r="BV182" s="225"/>
      <c r="BW182" s="225"/>
      <c r="BX182" s="225"/>
      <c r="BY182" s="225"/>
      <c r="BZ182" s="225"/>
      <c r="CA182" s="225"/>
      <c r="CB182" s="225"/>
      <c r="CC182" s="225"/>
      <c r="CD182" s="225"/>
      <c r="CE182" s="225"/>
      <c r="CF182" s="225"/>
      <c r="CG182" s="225"/>
      <c r="CH182" s="225"/>
      <c r="CI182" s="225"/>
      <c r="CJ182" s="225"/>
      <c r="CK182" s="225"/>
      <c r="CL182" s="225"/>
      <c r="CM182" s="225"/>
      <c r="CN182" s="225"/>
      <c r="CO182" s="225"/>
      <c r="CP182" s="225"/>
      <c r="CQ182" s="225"/>
      <c r="CR182" s="225"/>
      <c r="CS182" s="225"/>
      <c r="CT182" s="225"/>
      <c r="CU182" s="225"/>
      <c r="CV182" s="225"/>
    </row>
    <row r="183" spans="1:100" ht="12" customHeight="1" x14ac:dyDescent="0.25">
      <c r="A183" s="225"/>
      <c r="B183" s="225"/>
      <c r="C183" s="225"/>
      <c r="D183" s="225"/>
      <c r="E183" s="225"/>
      <c r="F183" s="225"/>
      <c r="G183" s="225"/>
      <c r="H183" s="225"/>
      <c r="I183" s="225"/>
      <c r="J183" s="225"/>
      <c r="K183" s="225"/>
      <c r="L183" s="225"/>
      <c r="M183" s="225"/>
      <c r="N183" s="225"/>
      <c r="O183" s="225"/>
      <c r="P183" s="225"/>
      <c r="Q183" s="225"/>
      <c r="R183" s="225"/>
      <c r="S183" s="225"/>
      <c r="T183" s="225"/>
      <c r="U183" s="225"/>
      <c r="V183" s="225"/>
      <c r="W183" s="225"/>
      <c r="X183" s="225"/>
      <c r="Y183" s="225"/>
      <c r="Z183" s="225"/>
      <c r="AA183" s="225"/>
      <c r="AB183" s="225"/>
      <c r="AC183" s="225"/>
      <c r="AD183" s="225"/>
      <c r="AE183" s="225"/>
      <c r="AF183" s="225"/>
      <c r="AG183" s="225"/>
      <c r="AH183" s="225"/>
      <c r="AI183" s="225"/>
      <c r="AJ183" s="225"/>
      <c r="AK183" s="225"/>
      <c r="AL183" s="225"/>
      <c r="AM183" s="257"/>
      <c r="AN183" s="257"/>
      <c r="AO183" s="225"/>
      <c r="AP183" s="225"/>
      <c r="AQ183" s="225"/>
      <c r="AR183" s="225"/>
      <c r="AS183" s="225"/>
      <c r="AT183" s="225"/>
      <c r="AU183" s="225"/>
      <c r="AV183" s="225"/>
      <c r="AW183" s="225"/>
      <c r="AX183" s="225"/>
      <c r="AY183" s="225"/>
      <c r="AZ183" s="225"/>
      <c r="BA183" s="225"/>
      <c r="BB183" s="225"/>
      <c r="BC183" s="225"/>
      <c r="BD183" s="225"/>
      <c r="BE183" s="225"/>
      <c r="BF183" s="225"/>
      <c r="BG183" s="225"/>
      <c r="BH183" s="225"/>
      <c r="BI183" s="225"/>
      <c r="BJ183" s="225"/>
      <c r="BK183" s="225"/>
      <c r="BL183" s="225"/>
      <c r="BM183" s="225"/>
      <c r="BN183" s="225"/>
      <c r="BO183" s="225"/>
      <c r="BP183" s="225"/>
      <c r="BQ183" s="225"/>
      <c r="BR183" s="225"/>
      <c r="BS183" s="225"/>
      <c r="BT183" s="225"/>
      <c r="BU183" s="225"/>
      <c r="BV183" s="225"/>
      <c r="BW183" s="225"/>
      <c r="BX183" s="225"/>
      <c r="BY183" s="225"/>
      <c r="BZ183" s="225"/>
      <c r="CA183" s="225"/>
      <c r="CB183" s="225"/>
      <c r="CC183" s="225"/>
      <c r="CD183" s="225"/>
      <c r="CE183" s="225"/>
      <c r="CF183" s="225"/>
      <c r="CG183" s="225"/>
      <c r="CH183" s="225"/>
      <c r="CI183" s="225"/>
      <c r="CJ183" s="225"/>
      <c r="CK183" s="225"/>
      <c r="CL183" s="225"/>
      <c r="CM183" s="225"/>
      <c r="CN183" s="225"/>
      <c r="CO183" s="225"/>
      <c r="CP183" s="225"/>
      <c r="CQ183" s="225"/>
      <c r="CR183" s="225"/>
      <c r="CS183" s="225"/>
      <c r="CT183" s="225"/>
      <c r="CU183" s="225"/>
      <c r="CV183" s="225"/>
    </row>
    <row r="184" spans="1:100" ht="12" customHeight="1" x14ac:dyDescent="0.25">
      <c r="A184" s="225"/>
      <c r="B184" s="225"/>
      <c r="C184" s="225"/>
      <c r="D184" s="225"/>
      <c r="E184" s="225"/>
      <c r="F184" s="225"/>
      <c r="G184" s="225"/>
      <c r="H184" s="225"/>
      <c r="I184" s="225"/>
      <c r="J184" s="225"/>
      <c r="K184" s="225"/>
      <c r="L184" s="225"/>
      <c r="M184" s="225"/>
      <c r="N184" s="225"/>
      <c r="O184" s="225"/>
      <c r="P184" s="225"/>
      <c r="Q184" s="225"/>
      <c r="R184" s="225"/>
      <c r="S184" s="225"/>
      <c r="T184" s="225"/>
      <c r="U184" s="225"/>
      <c r="V184" s="225"/>
      <c r="W184" s="225"/>
      <c r="X184" s="225"/>
      <c r="Y184" s="225"/>
      <c r="Z184" s="225"/>
      <c r="AA184" s="225"/>
      <c r="AB184" s="225"/>
      <c r="AC184" s="225"/>
      <c r="AD184" s="225"/>
      <c r="AE184" s="225"/>
      <c r="AF184" s="225"/>
      <c r="AG184" s="225"/>
      <c r="AH184" s="225"/>
      <c r="AI184" s="225"/>
      <c r="AJ184" s="225"/>
      <c r="AK184" s="225"/>
      <c r="AL184" s="225"/>
      <c r="AM184" s="257"/>
      <c r="AN184" s="257"/>
      <c r="AO184" s="225"/>
      <c r="AP184" s="225"/>
      <c r="AQ184" s="225"/>
      <c r="AR184" s="225"/>
      <c r="AS184" s="225"/>
      <c r="AT184" s="225"/>
      <c r="AU184" s="225"/>
      <c r="AV184" s="225"/>
      <c r="AW184" s="225"/>
      <c r="AX184" s="225"/>
      <c r="AY184" s="225"/>
      <c r="AZ184" s="225"/>
      <c r="BA184" s="225"/>
      <c r="BB184" s="225"/>
      <c r="BC184" s="225"/>
      <c r="BD184" s="225"/>
      <c r="BE184" s="225"/>
      <c r="BF184" s="225"/>
      <c r="BG184" s="225"/>
      <c r="BH184" s="225"/>
      <c r="BI184" s="225"/>
      <c r="BJ184" s="225"/>
      <c r="BK184" s="225"/>
      <c r="BL184" s="225"/>
      <c r="BM184" s="225"/>
      <c r="BN184" s="225"/>
      <c r="BO184" s="225"/>
      <c r="BP184" s="225"/>
      <c r="BQ184" s="225"/>
      <c r="BR184" s="225"/>
      <c r="BS184" s="225"/>
      <c r="BT184" s="225"/>
      <c r="BU184" s="225"/>
      <c r="BV184" s="225"/>
      <c r="BW184" s="225"/>
      <c r="BX184" s="225"/>
      <c r="BY184" s="225"/>
      <c r="BZ184" s="225"/>
      <c r="CA184" s="225"/>
      <c r="CB184" s="225"/>
      <c r="CC184" s="225"/>
      <c r="CD184" s="225"/>
      <c r="CE184" s="225"/>
      <c r="CF184" s="225"/>
      <c r="CG184" s="225"/>
      <c r="CH184" s="225"/>
      <c r="CI184" s="225"/>
      <c r="CJ184" s="225"/>
      <c r="CK184" s="225"/>
      <c r="CL184" s="225"/>
      <c r="CM184" s="225"/>
      <c r="CN184" s="225"/>
      <c r="CO184" s="225"/>
      <c r="CP184" s="225"/>
      <c r="CQ184" s="225"/>
      <c r="CR184" s="225"/>
      <c r="CS184" s="225"/>
      <c r="CT184" s="225"/>
      <c r="CU184" s="225"/>
      <c r="CV184" s="225"/>
    </row>
    <row r="185" spans="1:100" ht="12" customHeight="1" x14ac:dyDescent="0.25">
      <c r="A185" s="225"/>
      <c r="B185" s="225"/>
      <c r="C185" s="225"/>
      <c r="D185" s="225"/>
      <c r="E185" s="225"/>
      <c r="F185" s="225"/>
      <c r="G185" s="225"/>
      <c r="H185" s="225"/>
      <c r="I185" s="225"/>
      <c r="J185" s="225"/>
      <c r="K185" s="225"/>
      <c r="L185" s="225"/>
      <c r="M185" s="225"/>
      <c r="N185" s="225"/>
      <c r="O185" s="225"/>
      <c r="P185" s="225"/>
      <c r="Q185" s="225"/>
      <c r="R185" s="225"/>
      <c r="S185" s="225"/>
      <c r="T185" s="225"/>
      <c r="U185" s="225"/>
      <c r="V185" s="225"/>
      <c r="W185" s="225"/>
      <c r="X185" s="225"/>
      <c r="Y185" s="225"/>
      <c r="Z185" s="225"/>
      <c r="AA185" s="225"/>
      <c r="AB185" s="225"/>
      <c r="AC185" s="225"/>
      <c r="AD185" s="225"/>
      <c r="AE185" s="225"/>
      <c r="AF185" s="225"/>
      <c r="AG185" s="225"/>
      <c r="AH185" s="225"/>
      <c r="AI185" s="225"/>
      <c r="AJ185" s="225"/>
      <c r="AK185" s="225"/>
      <c r="AL185" s="225"/>
      <c r="AM185" s="257"/>
      <c r="AN185" s="257"/>
      <c r="AO185" s="225"/>
      <c r="AP185" s="225"/>
      <c r="AQ185" s="225"/>
      <c r="AR185" s="225"/>
      <c r="AS185" s="225"/>
      <c r="AT185" s="225"/>
      <c r="AU185" s="225"/>
      <c r="AV185" s="225"/>
      <c r="AW185" s="225"/>
      <c r="AX185" s="225"/>
      <c r="AY185" s="225"/>
      <c r="AZ185" s="225"/>
      <c r="BA185" s="225"/>
      <c r="BB185" s="225"/>
      <c r="BC185" s="225"/>
      <c r="BD185" s="225"/>
      <c r="BE185" s="225"/>
      <c r="BF185" s="225"/>
      <c r="BG185" s="225"/>
      <c r="BH185" s="225"/>
      <c r="BI185" s="225"/>
      <c r="BJ185" s="225"/>
      <c r="BK185" s="225"/>
      <c r="BL185" s="225"/>
      <c r="BM185" s="225"/>
      <c r="BN185" s="225"/>
      <c r="BO185" s="225"/>
      <c r="BP185" s="225"/>
      <c r="BQ185" s="225"/>
      <c r="BR185" s="225"/>
      <c r="BS185" s="225"/>
      <c r="BT185" s="225"/>
      <c r="BU185" s="225"/>
      <c r="BV185" s="225"/>
      <c r="BW185" s="225"/>
      <c r="BX185" s="225"/>
      <c r="BY185" s="225"/>
      <c r="BZ185" s="225"/>
      <c r="CA185" s="225"/>
      <c r="CB185" s="225"/>
      <c r="CC185" s="225"/>
      <c r="CD185" s="225"/>
      <c r="CE185" s="225"/>
      <c r="CF185" s="225"/>
      <c r="CG185" s="225"/>
      <c r="CH185" s="225"/>
      <c r="CI185" s="225"/>
      <c r="CJ185" s="225"/>
      <c r="CK185" s="225"/>
      <c r="CL185" s="225"/>
      <c r="CM185" s="225"/>
      <c r="CN185" s="225"/>
      <c r="CO185" s="225"/>
      <c r="CP185" s="225"/>
      <c r="CQ185" s="225"/>
      <c r="CR185" s="225"/>
      <c r="CS185" s="225"/>
      <c r="CT185" s="225"/>
      <c r="CU185" s="225"/>
      <c r="CV185" s="225"/>
    </row>
    <row r="186" spans="1:100" ht="12" customHeight="1" x14ac:dyDescent="0.25">
      <c r="A186" s="225"/>
      <c r="B186" s="225"/>
      <c r="C186" s="225"/>
      <c r="D186" s="225"/>
      <c r="E186" s="225"/>
      <c r="F186" s="225"/>
      <c r="G186" s="225"/>
      <c r="H186" s="225"/>
      <c r="I186" s="225"/>
      <c r="J186" s="225"/>
      <c r="K186" s="225"/>
      <c r="L186" s="225"/>
      <c r="M186" s="225"/>
      <c r="N186" s="225"/>
      <c r="O186" s="225"/>
      <c r="P186" s="225"/>
      <c r="Q186" s="225"/>
      <c r="R186" s="225"/>
      <c r="S186" s="225"/>
      <c r="T186" s="225"/>
      <c r="U186" s="225"/>
      <c r="V186" s="225"/>
      <c r="W186" s="225"/>
      <c r="X186" s="225"/>
      <c r="Y186" s="225"/>
      <c r="Z186" s="225"/>
      <c r="AA186" s="225"/>
      <c r="AB186" s="225"/>
      <c r="AC186" s="225"/>
      <c r="AD186" s="225"/>
      <c r="AE186" s="225"/>
      <c r="AF186" s="225"/>
      <c r="AG186" s="225"/>
      <c r="AH186" s="225"/>
      <c r="AI186" s="225"/>
      <c r="AJ186" s="225"/>
      <c r="AK186" s="225"/>
      <c r="AL186" s="225"/>
      <c r="AM186" s="257"/>
      <c r="AN186" s="257"/>
      <c r="AO186" s="225"/>
      <c r="AP186" s="225"/>
      <c r="AQ186" s="225"/>
      <c r="AR186" s="225"/>
      <c r="AS186" s="225"/>
      <c r="AT186" s="225"/>
      <c r="AU186" s="225"/>
      <c r="AV186" s="225"/>
      <c r="AW186" s="225"/>
      <c r="AX186" s="225"/>
      <c r="AY186" s="225"/>
      <c r="AZ186" s="225"/>
      <c r="BA186" s="225"/>
      <c r="BB186" s="225"/>
      <c r="BC186" s="225"/>
      <c r="BD186" s="225"/>
      <c r="BE186" s="225"/>
      <c r="BF186" s="225"/>
      <c r="BG186" s="225"/>
      <c r="BH186" s="225"/>
      <c r="BI186" s="225"/>
      <c r="BJ186" s="225"/>
      <c r="BK186" s="225"/>
      <c r="BL186" s="225"/>
      <c r="BM186" s="225"/>
      <c r="BN186" s="225"/>
      <c r="BO186" s="225"/>
      <c r="BP186" s="225"/>
      <c r="BQ186" s="225"/>
      <c r="BR186" s="225"/>
      <c r="BS186" s="225"/>
      <c r="BT186" s="225"/>
      <c r="BU186" s="225"/>
      <c r="BV186" s="225"/>
      <c r="BW186" s="225"/>
      <c r="BX186" s="225"/>
      <c r="BY186" s="225"/>
      <c r="BZ186" s="225"/>
      <c r="CA186" s="225"/>
      <c r="CB186" s="225"/>
      <c r="CC186" s="225"/>
      <c r="CD186" s="225"/>
      <c r="CE186" s="225"/>
      <c r="CF186" s="225"/>
      <c r="CG186" s="225"/>
      <c r="CH186" s="225"/>
      <c r="CI186" s="225"/>
      <c r="CJ186" s="225"/>
      <c r="CK186" s="225"/>
      <c r="CL186" s="225"/>
      <c r="CM186" s="225"/>
      <c r="CN186" s="225"/>
      <c r="CO186" s="225"/>
      <c r="CP186" s="225"/>
      <c r="CQ186" s="225"/>
      <c r="CR186" s="225"/>
      <c r="CS186" s="225"/>
      <c r="CT186" s="225"/>
      <c r="CU186" s="225"/>
      <c r="CV186" s="225"/>
    </row>
    <row r="187" spans="1:100" ht="12" customHeight="1" x14ac:dyDescent="0.25">
      <c r="A187" s="225"/>
      <c r="B187" s="225"/>
      <c r="C187" s="225"/>
      <c r="D187" s="225"/>
      <c r="E187" s="225"/>
      <c r="F187" s="225"/>
      <c r="G187" s="225"/>
      <c r="H187" s="225"/>
      <c r="I187" s="225"/>
      <c r="J187" s="225"/>
      <c r="K187" s="225"/>
      <c r="L187" s="225"/>
      <c r="M187" s="225"/>
      <c r="N187" s="225"/>
      <c r="O187" s="225"/>
      <c r="P187" s="225"/>
      <c r="Q187" s="225"/>
      <c r="R187" s="225"/>
      <c r="S187" s="225"/>
      <c r="T187" s="225"/>
      <c r="U187" s="225"/>
      <c r="V187" s="225"/>
      <c r="W187" s="225"/>
      <c r="X187" s="225"/>
      <c r="Y187" s="225"/>
      <c r="Z187" s="225"/>
      <c r="AA187" s="225"/>
      <c r="AB187" s="225"/>
      <c r="AC187" s="225"/>
      <c r="AD187" s="225"/>
      <c r="AE187" s="225"/>
      <c r="AF187" s="225"/>
      <c r="AG187" s="225"/>
      <c r="AH187" s="225"/>
      <c r="AI187" s="225"/>
      <c r="AJ187" s="225"/>
      <c r="AK187" s="225"/>
      <c r="AL187" s="225"/>
      <c r="AM187" s="257"/>
      <c r="AN187" s="257"/>
      <c r="AO187" s="225"/>
      <c r="AP187" s="225"/>
      <c r="AQ187" s="225"/>
      <c r="AR187" s="225"/>
      <c r="AS187" s="225"/>
      <c r="AT187" s="225"/>
      <c r="AU187" s="225"/>
      <c r="AV187" s="225"/>
      <c r="AW187" s="225"/>
      <c r="AX187" s="225"/>
      <c r="AY187" s="225"/>
      <c r="AZ187" s="225"/>
      <c r="BA187" s="225"/>
      <c r="BB187" s="225"/>
      <c r="BC187" s="225"/>
      <c r="BD187" s="225"/>
      <c r="BE187" s="225"/>
      <c r="BF187" s="225"/>
      <c r="BG187" s="225"/>
      <c r="BH187" s="225"/>
      <c r="BI187" s="225"/>
      <c r="BJ187" s="225"/>
      <c r="BK187" s="225"/>
      <c r="BL187" s="225"/>
      <c r="BM187" s="225"/>
      <c r="BN187" s="225"/>
      <c r="BO187" s="225"/>
      <c r="BP187" s="225"/>
      <c r="BQ187" s="225"/>
      <c r="BR187" s="225"/>
      <c r="BS187" s="225"/>
      <c r="BT187" s="225"/>
      <c r="BU187" s="225"/>
      <c r="BV187" s="225"/>
      <c r="BW187" s="225"/>
      <c r="BX187" s="225"/>
      <c r="BY187" s="225"/>
      <c r="BZ187" s="225"/>
      <c r="CA187" s="225"/>
      <c r="CB187" s="225"/>
      <c r="CC187" s="225"/>
      <c r="CD187" s="225"/>
      <c r="CE187" s="225"/>
      <c r="CF187" s="225"/>
      <c r="CG187" s="225"/>
      <c r="CH187" s="225"/>
      <c r="CI187" s="225"/>
      <c r="CJ187" s="225"/>
      <c r="CK187" s="225"/>
      <c r="CL187" s="225"/>
      <c r="CM187" s="225"/>
      <c r="CN187" s="225"/>
      <c r="CO187" s="225"/>
      <c r="CP187" s="225"/>
      <c r="CQ187" s="225"/>
      <c r="CR187" s="225"/>
      <c r="CS187" s="225"/>
      <c r="CT187" s="225"/>
      <c r="CU187" s="225"/>
      <c r="CV187" s="225"/>
    </row>
    <row r="188" spans="1:100" ht="12" customHeight="1" x14ac:dyDescent="0.25">
      <c r="A188" s="225"/>
      <c r="B188" s="225"/>
      <c r="C188" s="225"/>
      <c r="D188" s="225"/>
      <c r="E188" s="225"/>
      <c r="F188" s="225"/>
      <c r="G188" s="225"/>
      <c r="H188" s="225"/>
      <c r="I188" s="225"/>
      <c r="J188" s="225"/>
      <c r="K188" s="225"/>
      <c r="L188" s="225"/>
      <c r="M188" s="225"/>
      <c r="N188" s="225"/>
      <c r="O188" s="225"/>
      <c r="P188" s="225"/>
      <c r="Q188" s="225"/>
      <c r="R188" s="225"/>
      <c r="S188" s="225"/>
      <c r="T188" s="225"/>
      <c r="U188" s="225"/>
      <c r="V188" s="225"/>
      <c r="W188" s="225"/>
      <c r="X188" s="225"/>
      <c r="Y188" s="225"/>
      <c r="Z188" s="225"/>
      <c r="AA188" s="225"/>
      <c r="AB188" s="225"/>
      <c r="AC188" s="225"/>
      <c r="AD188" s="225"/>
      <c r="AE188" s="225"/>
      <c r="AF188" s="225"/>
      <c r="AG188" s="225"/>
      <c r="AH188" s="225"/>
      <c r="AI188" s="225"/>
      <c r="AJ188" s="225"/>
      <c r="AK188" s="225"/>
      <c r="AL188" s="225"/>
      <c r="AM188" s="257"/>
      <c r="AN188" s="257"/>
      <c r="AO188" s="225"/>
      <c r="AP188" s="225"/>
      <c r="AQ188" s="225"/>
      <c r="AR188" s="225"/>
      <c r="AS188" s="225"/>
      <c r="AT188" s="225"/>
      <c r="AU188" s="225"/>
      <c r="AV188" s="225"/>
      <c r="AW188" s="225"/>
      <c r="AX188" s="225"/>
      <c r="AY188" s="225"/>
      <c r="AZ188" s="225"/>
      <c r="BA188" s="225"/>
      <c r="BB188" s="225"/>
      <c r="BC188" s="225"/>
      <c r="BD188" s="225"/>
      <c r="BE188" s="225"/>
      <c r="BF188" s="225"/>
      <c r="BG188" s="225"/>
      <c r="BH188" s="225"/>
      <c r="BI188" s="225"/>
      <c r="BJ188" s="225"/>
      <c r="BK188" s="225"/>
      <c r="BL188" s="225"/>
      <c r="BM188" s="225"/>
      <c r="BN188" s="225"/>
      <c r="BO188" s="225"/>
      <c r="BP188" s="225"/>
      <c r="BQ188" s="225"/>
      <c r="BR188" s="225"/>
      <c r="BS188" s="225"/>
      <c r="BT188" s="225"/>
      <c r="BU188" s="225"/>
      <c r="BV188" s="225"/>
      <c r="BW188" s="225"/>
      <c r="BX188" s="225"/>
      <c r="BY188" s="225"/>
      <c r="BZ188" s="225"/>
      <c r="CA188" s="225"/>
      <c r="CB188" s="225"/>
      <c r="CC188" s="225"/>
      <c r="CD188" s="225"/>
      <c r="CE188" s="225"/>
      <c r="CF188" s="225"/>
      <c r="CG188" s="225"/>
      <c r="CH188" s="225"/>
      <c r="CI188" s="225"/>
      <c r="CJ188" s="225"/>
      <c r="CK188" s="225"/>
      <c r="CL188" s="225"/>
      <c r="CM188" s="225"/>
      <c r="CN188" s="225"/>
      <c r="CO188" s="225"/>
      <c r="CP188" s="225"/>
      <c r="CQ188" s="225"/>
      <c r="CR188" s="225"/>
      <c r="CS188" s="225"/>
      <c r="CT188" s="225"/>
      <c r="CU188" s="225"/>
      <c r="CV188" s="225"/>
    </row>
    <row r="189" spans="1:100" ht="12" customHeight="1" x14ac:dyDescent="0.25">
      <c r="A189" s="225"/>
      <c r="B189" s="225"/>
      <c r="C189" s="225"/>
      <c r="D189" s="225"/>
      <c r="E189" s="225"/>
      <c r="F189" s="225"/>
      <c r="G189" s="225"/>
      <c r="H189" s="225"/>
      <c r="I189" s="225"/>
      <c r="J189" s="225"/>
      <c r="K189" s="225"/>
      <c r="L189" s="225"/>
      <c r="M189" s="225"/>
      <c r="N189" s="225"/>
      <c r="O189" s="225"/>
      <c r="P189" s="225"/>
      <c r="Q189" s="225"/>
      <c r="R189" s="225"/>
      <c r="S189" s="225"/>
      <c r="T189" s="225"/>
      <c r="U189" s="225"/>
      <c r="V189" s="225"/>
      <c r="W189" s="225"/>
      <c r="X189" s="225"/>
      <c r="Y189" s="225"/>
      <c r="Z189" s="225"/>
      <c r="AA189" s="225"/>
      <c r="AB189" s="225"/>
      <c r="AC189" s="225"/>
      <c r="AD189" s="225"/>
      <c r="AE189" s="225"/>
      <c r="AF189" s="225"/>
      <c r="AG189" s="225"/>
      <c r="AH189" s="225"/>
      <c r="AI189" s="225"/>
      <c r="AJ189" s="225"/>
      <c r="AK189" s="225"/>
      <c r="AL189" s="225"/>
      <c r="AM189" s="257"/>
      <c r="AN189" s="257"/>
      <c r="AO189" s="225"/>
      <c r="AP189" s="225"/>
      <c r="AQ189" s="225"/>
      <c r="AR189" s="225"/>
      <c r="AS189" s="225"/>
      <c r="AT189" s="225"/>
      <c r="AU189" s="225"/>
      <c r="AV189" s="225"/>
      <c r="AW189" s="225"/>
      <c r="AX189" s="225"/>
      <c r="AY189" s="225"/>
      <c r="AZ189" s="225"/>
      <c r="BA189" s="225"/>
      <c r="BB189" s="225"/>
      <c r="BC189" s="225"/>
      <c r="BD189" s="225"/>
      <c r="BE189" s="225"/>
      <c r="BF189" s="225"/>
      <c r="BG189" s="225"/>
      <c r="BH189" s="225"/>
      <c r="BI189" s="225"/>
      <c r="BJ189" s="225"/>
      <c r="BK189" s="225"/>
      <c r="BL189" s="225"/>
      <c r="BM189" s="225"/>
      <c r="BN189" s="225"/>
      <c r="BO189" s="225"/>
      <c r="BP189" s="225"/>
      <c r="BQ189" s="225"/>
      <c r="BR189" s="225"/>
      <c r="BS189" s="225"/>
      <c r="BT189" s="225"/>
      <c r="BU189" s="225"/>
      <c r="BV189" s="225"/>
      <c r="BW189" s="225"/>
      <c r="BX189" s="225"/>
      <c r="BY189" s="225"/>
      <c r="BZ189" s="225"/>
      <c r="CA189" s="225"/>
      <c r="CB189" s="225"/>
      <c r="CC189" s="225"/>
      <c r="CD189" s="225"/>
      <c r="CE189" s="225"/>
      <c r="CF189" s="225"/>
      <c r="CG189" s="225"/>
      <c r="CH189" s="225"/>
      <c r="CI189" s="225"/>
      <c r="CJ189" s="225"/>
      <c r="CK189" s="225"/>
      <c r="CL189" s="225"/>
      <c r="CM189" s="225"/>
      <c r="CN189" s="225"/>
      <c r="CO189" s="225"/>
      <c r="CP189" s="225"/>
      <c r="CQ189" s="225"/>
      <c r="CR189" s="225"/>
      <c r="CS189" s="225"/>
      <c r="CT189" s="225"/>
      <c r="CU189" s="225"/>
      <c r="CV189" s="225"/>
    </row>
    <row r="190" spans="1:100" ht="12" customHeight="1" x14ac:dyDescent="0.25">
      <c r="A190" s="225"/>
      <c r="B190" s="225"/>
      <c r="C190" s="225"/>
      <c r="D190" s="225"/>
      <c r="E190" s="225"/>
      <c r="F190" s="225"/>
      <c r="G190" s="225"/>
      <c r="H190" s="225"/>
      <c r="I190" s="225"/>
      <c r="J190" s="225"/>
      <c r="K190" s="225"/>
      <c r="L190" s="225"/>
      <c r="M190" s="225"/>
      <c r="N190" s="225"/>
      <c r="O190" s="225"/>
      <c r="P190" s="225"/>
      <c r="Q190" s="225"/>
      <c r="R190" s="225"/>
      <c r="S190" s="225"/>
      <c r="T190" s="225"/>
      <c r="U190" s="225"/>
      <c r="V190" s="225"/>
      <c r="W190" s="225"/>
      <c r="X190" s="225"/>
      <c r="Y190" s="225"/>
      <c r="Z190" s="225"/>
      <c r="AA190" s="225"/>
      <c r="AB190" s="225"/>
      <c r="AC190" s="225"/>
      <c r="AD190" s="225"/>
      <c r="AE190" s="225"/>
      <c r="AF190" s="225"/>
      <c r="AG190" s="225"/>
      <c r="AH190" s="225"/>
      <c r="AI190" s="225"/>
      <c r="AJ190" s="225"/>
      <c r="AK190" s="225"/>
      <c r="AL190" s="225"/>
      <c r="AM190" s="257"/>
      <c r="AN190" s="257"/>
      <c r="AO190" s="225"/>
      <c r="AP190" s="225"/>
      <c r="AQ190" s="225"/>
      <c r="AR190" s="225"/>
      <c r="AS190" s="225"/>
      <c r="AT190" s="225"/>
      <c r="AU190" s="225"/>
      <c r="AV190" s="225"/>
      <c r="AW190" s="225"/>
      <c r="AX190" s="225"/>
      <c r="AY190" s="225"/>
      <c r="AZ190" s="225"/>
      <c r="BA190" s="225"/>
      <c r="BB190" s="225"/>
      <c r="BC190" s="225"/>
      <c r="BD190" s="225"/>
      <c r="BE190" s="225"/>
      <c r="BF190" s="225"/>
      <c r="BG190" s="225"/>
      <c r="BH190" s="225"/>
      <c r="BI190" s="225"/>
      <c r="BJ190" s="225"/>
      <c r="BK190" s="225"/>
      <c r="BL190" s="225"/>
      <c r="BM190" s="225"/>
      <c r="BN190" s="225"/>
      <c r="BO190" s="225"/>
      <c r="BP190" s="225"/>
      <c r="BQ190" s="225"/>
      <c r="BR190" s="225"/>
      <c r="BS190" s="225"/>
      <c r="BT190" s="225"/>
      <c r="BU190" s="225"/>
      <c r="BV190" s="225"/>
      <c r="BW190" s="225"/>
      <c r="BX190" s="225"/>
      <c r="BY190" s="225"/>
      <c r="BZ190" s="225"/>
      <c r="CA190" s="225"/>
      <c r="CB190" s="225"/>
      <c r="CC190" s="225"/>
      <c r="CD190" s="225"/>
      <c r="CE190" s="225"/>
      <c r="CF190" s="225"/>
      <c r="CG190" s="225"/>
      <c r="CH190" s="225"/>
      <c r="CI190" s="225"/>
      <c r="CJ190" s="225"/>
      <c r="CK190" s="225"/>
      <c r="CL190" s="225"/>
      <c r="CM190" s="225"/>
      <c r="CN190" s="225"/>
      <c r="CO190" s="225"/>
      <c r="CP190" s="225"/>
      <c r="CQ190" s="225"/>
      <c r="CR190" s="225"/>
      <c r="CS190" s="225"/>
      <c r="CT190" s="225"/>
      <c r="CU190" s="225"/>
      <c r="CV190" s="225"/>
    </row>
    <row r="191" spans="1:100" ht="12" customHeight="1" x14ac:dyDescent="0.25">
      <c r="A191" s="225"/>
      <c r="B191" s="225"/>
      <c r="C191" s="225"/>
      <c r="D191" s="225"/>
      <c r="E191" s="225"/>
      <c r="F191" s="225"/>
      <c r="G191" s="225"/>
      <c r="H191" s="225"/>
      <c r="I191" s="225"/>
      <c r="J191" s="225"/>
      <c r="K191" s="225"/>
      <c r="L191" s="225"/>
      <c r="M191" s="225"/>
      <c r="N191" s="225"/>
      <c r="O191" s="225"/>
      <c r="P191" s="225"/>
      <c r="Q191" s="225"/>
      <c r="R191" s="225"/>
      <c r="S191" s="225"/>
      <c r="T191" s="225"/>
      <c r="U191" s="225"/>
      <c r="V191" s="225"/>
      <c r="W191" s="225"/>
      <c r="X191" s="225"/>
      <c r="Y191" s="225"/>
      <c r="Z191" s="225"/>
      <c r="AA191" s="225"/>
      <c r="AB191" s="225"/>
      <c r="AC191" s="225"/>
      <c r="AD191" s="225"/>
      <c r="AE191" s="225"/>
      <c r="AF191" s="225"/>
      <c r="AG191" s="225"/>
      <c r="AH191" s="225"/>
      <c r="AI191" s="225"/>
      <c r="AJ191" s="225"/>
      <c r="AK191" s="225"/>
      <c r="AL191" s="225"/>
      <c r="AM191" s="257"/>
      <c r="AN191" s="257"/>
      <c r="AO191" s="225"/>
      <c r="AP191" s="225"/>
      <c r="AQ191" s="225"/>
      <c r="AR191" s="225"/>
      <c r="AS191" s="225"/>
      <c r="AT191" s="225"/>
      <c r="AU191" s="225"/>
      <c r="AV191" s="225"/>
      <c r="AW191" s="225"/>
      <c r="AX191" s="225"/>
      <c r="AY191" s="225"/>
      <c r="AZ191" s="225"/>
      <c r="BA191" s="225"/>
      <c r="BB191" s="225"/>
      <c r="BC191" s="225"/>
      <c r="BD191" s="225"/>
      <c r="BE191" s="225"/>
      <c r="BF191" s="225"/>
      <c r="BG191" s="225"/>
      <c r="BH191" s="225"/>
      <c r="BI191" s="225"/>
      <c r="BJ191" s="225"/>
      <c r="BK191" s="225"/>
      <c r="BL191" s="225"/>
      <c r="BM191" s="225"/>
      <c r="BN191" s="225"/>
      <c r="BO191" s="225"/>
      <c r="BP191" s="225"/>
      <c r="BQ191" s="225"/>
      <c r="BR191" s="225"/>
      <c r="BS191" s="225"/>
      <c r="BT191" s="225"/>
      <c r="BU191" s="225"/>
      <c r="BV191" s="225"/>
      <c r="BW191" s="225"/>
      <c r="BX191" s="225"/>
      <c r="BY191" s="225"/>
      <c r="BZ191" s="225"/>
      <c r="CA191" s="225"/>
      <c r="CB191" s="225"/>
      <c r="CC191" s="225"/>
      <c r="CD191" s="225"/>
      <c r="CE191" s="225"/>
      <c r="CF191" s="225"/>
      <c r="CG191" s="225"/>
      <c r="CH191" s="225"/>
      <c r="CI191" s="225"/>
      <c r="CJ191" s="225"/>
      <c r="CK191" s="225"/>
      <c r="CL191" s="225"/>
      <c r="CM191" s="225"/>
      <c r="CN191" s="225"/>
      <c r="CO191" s="225"/>
      <c r="CP191" s="225"/>
      <c r="CQ191" s="225"/>
      <c r="CR191" s="225"/>
      <c r="CS191" s="225"/>
      <c r="CT191" s="225"/>
      <c r="CU191" s="225"/>
      <c r="CV191" s="225"/>
    </row>
    <row r="192" spans="1:100" ht="12" customHeight="1" x14ac:dyDescent="0.25">
      <c r="A192" s="225"/>
      <c r="B192" s="225"/>
      <c r="C192" s="225"/>
      <c r="D192" s="225"/>
      <c r="E192" s="225"/>
      <c r="F192" s="225"/>
      <c r="G192" s="225"/>
      <c r="H192" s="225"/>
      <c r="I192" s="225"/>
      <c r="J192" s="225"/>
      <c r="K192" s="225"/>
      <c r="L192" s="225"/>
      <c r="M192" s="225"/>
      <c r="N192" s="225"/>
      <c r="O192" s="225"/>
      <c r="P192" s="225"/>
      <c r="Q192" s="225"/>
      <c r="R192" s="225"/>
      <c r="S192" s="225"/>
      <c r="T192" s="225"/>
      <c r="U192" s="225"/>
      <c r="V192" s="225"/>
      <c r="W192" s="225"/>
      <c r="X192" s="225"/>
      <c r="Y192" s="225"/>
      <c r="Z192" s="225"/>
      <c r="AA192" s="225"/>
      <c r="AB192" s="225"/>
      <c r="AC192" s="225"/>
      <c r="AD192" s="225"/>
      <c r="AE192" s="225"/>
      <c r="AF192" s="225"/>
      <c r="AG192" s="225"/>
      <c r="AH192" s="225"/>
      <c r="AI192" s="225"/>
      <c r="AJ192" s="225"/>
      <c r="AK192" s="225"/>
      <c r="AL192" s="225"/>
      <c r="AM192" s="257"/>
      <c r="AN192" s="257"/>
      <c r="AO192" s="225"/>
      <c r="AP192" s="225"/>
      <c r="AQ192" s="225"/>
      <c r="AR192" s="225"/>
      <c r="AS192" s="225"/>
      <c r="AT192" s="225"/>
      <c r="AU192" s="225"/>
      <c r="AV192" s="225"/>
      <c r="AW192" s="225"/>
      <c r="AX192" s="225"/>
      <c r="AY192" s="225"/>
      <c r="AZ192" s="225"/>
      <c r="BA192" s="225"/>
      <c r="BB192" s="225"/>
      <c r="BC192" s="225"/>
      <c r="BD192" s="225"/>
      <c r="BE192" s="225"/>
      <c r="BF192" s="225"/>
      <c r="BG192" s="225"/>
      <c r="BH192" s="225"/>
      <c r="BI192" s="225"/>
      <c r="BJ192" s="225"/>
      <c r="BK192" s="225"/>
      <c r="BL192" s="225"/>
      <c r="BM192" s="225"/>
      <c r="BN192" s="225"/>
      <c r="BO192" s="225"/>
      <c r="BP192" s="225"/>
      <c r="BQ192" s="225"/>
      <c r="BR192" s="225"/>
      <c r="BS192" s="225"/>
      <c r="BT192" s="225"/>
      <c r="BU192" s="225"/>
      <c r="BV192" s="225"/>
      <c r="BW192" s="225"/>
      <c r="BX192" s="225"/>
      <c r="BY192" s="225"/>
      <c r="BZ192" s="225"/>
      <c r="CA192" s="225"/>
      <c r="CB192" s="225"/>
      <c r="CC192" s="225"/>
      <c r="CD192" s="225"/>
      <c r="CE192" s="225"/>
      <c r="CF192" s="225"/>
      <c r="CG192" s="225"/>
      <c r="CH192" s="225"/>
      <c r="CI192" s="225"/>
      <c r="CJ192" s="225"/>
      <c r="CK192" s="225"/>
      <c r="CL192" s="225"/>
      <c r="CM192" s="225"/>
      <c r="CN192" s="225"/>
      <c r="CO192" s="225"/>
      <c r="CP192" s="225"/>
      <c r="CQ192" s="225"/>
      <c r="CR192" s="225"/>
      <c r="CS192" s="225"/>
      <c r="CT192" s="225"/>
      <c r="CU192" s="225"/>
      <c r="CV192" s="225"/>
    </row>
    <row r="193" spans="1:100" ht="12" customHeight="1" x14ac:dyDescent="0.25">
      <c r="A193" s="225"/>
      <c r="B193" s="225"/>
      <c r="C193" s="225"/>
      <c r="D193" s="225"/>
      <c r="E193" s="225"/>
      <c r="F193" s="225"/>
      <c r="G193" s="225"/>
      <c r="H193" s="225"/>
      <c r="I193" s="225"/>
      <c r="J193" s="225"/>
      <c r="K193" s="225"/>
      <c r="L193" s="225"/>
      <c r="M193" s="225"/>
      <c r="N193" s="225"/>
      <c r="O193" s="225"/>
      <c r="P193" s="225"/>
      <c r="Q193" s="225"/>
      <c r="R193" s="225"/>
      <c r="S193" s="225"/>
      <c r="T193" s="225"/>
      <c r="U193" s="225"/>
      <c r="V193" s="225"/>
      <c r="W193" s="225"/>
      <c r="X193" s="225"/>
      <c r="Y193" s="225"/>
      <c r="Z193" s="225"/>
      <c r="AA193" s="225"/>
      <c r="AB193" s="225"/>
      <c r="AC193" s="225"/>
      <c r="AD193" s="225"/>
      <c r="AE193" s="225"/>
      <c r="AF193" s="225"/>
      <c r="AG193" s="225"/>
      <c r="AH193" s="225"/>
      <c r="AI193" s="225"/>
      <c r="AJ193" s="225"/>
      <c r="AK193" s="225"/>
      <c r="AL193" s="225"/>
      <c r="AM193" s="257"/>
      <c r="AN193" s="257"/>
      <c r="AO193" s="225"/>
      <c r="AP193" s="225"/>
      <c r="AQ193" s="225"/>
      <c r="AR193" s="225"/>
      <c r="AS193" s="225"/>
      <c r="AT193" s="225"/>
      <c r="AU193" s="225"/>
      <c r="AV193" s="225"/>
      <c r="AW193" s="225"/>
      <c r="AX193" s="225"/>
      <c r="AY193" s="225"/>
      <c r="AZ193" s="225"/>
      <c r="BA193" s="225"/>
      <c r="BB193" s="225"/>
      <c r="BC193" s="225"/>
      <c r="BD193" s="225"/>
      <c r="BE193" s="225"/>
      <c r="BF193" s="225"/>
      <c r="BG193" s="225"/>
      <c r="BH193" s="225"/>
      <c r="BI193" s="225"/>
      <c r="BJ193" s="225"/>
      <c r="BK193" s="225"/>
      <c r="BL193" s="225"/>
      <c r="BM193" s="225"/>
      <c r="BN193" s="225"/>
      <c r="BO193" s="225"/>
      <c r="BP193" s="225"/>
      <c r="BQ193" s="225"/>
      <c r="BR193" s="225"/>
      <c r="BS193" s="225"/>
      <c r="BT193" s="225"/>
      <c r="BU193" s="225"/>
      <c r="BV193" s="225"/>
      <c r="BW193" s="225"/>
      <c r="BX193" s="225"/>
      <c r="BY193" s="225"/>
      <c r="BZ193" s="225"/>
      <c r="CA193" s="225"/>
      <c r="CB193" s="225"/>
      <c r="CC193" s="225"/>
      <c r="CD193" s="225"/>
      <c r="CE193" s="225"/>
      <c r="CF193" s="225"/>
      <c r="CG193" s="225"/>
      <c r="CH193" s="225"/>
      <c r="CI193" s="225"/>
      <c r="CJ193" s="225"/>
      <c r="CK193" s="225"/>
      <c r="CL193" s="225"/>
      <c r="CM193" s="225"/>
      <c r="CN193" s="225"/>
      <c r="CO193" s="225"/>
      <c r="CP193" s="225"/>
      <c r="CQ193" s="225"/>
      <c r="CR193" s="225"/>
      <c r="CS193" s="225"/>
      <c r="CT193" s="225"/>
      <c r="CU193" s="225"/>
      <c r="CV193" s="225"/>
    </row>
    <row r="194" spans="1:100" ht="12" customHeight="1" x14ac:dyDescent="0.25">
      <c r="A194" s="225"/>
      <c r="B194" s="225"/>
      <c r="C194" s="225"/>
      <c r="D194" s="225"/>
      <c r="E194" s="225"/>
      <c r="F194" s="225"/>
      <c r="G194" s="225"/>
      <c r="H194" s="225"/>
      <c r="I194" s="225"/>
      <c r="J194" s="225"/>
      <c r="K194" s="225"/>
      <c r="L194" s="225"/>
      <c r="M194" s="225"/>
      <c r="N194" s="225"/>
      <c r="O194" s="225"/>
      <c r="P194" s="225"/>
      <c r="Q194" s="225"/>
      <c r="R194" s="225"/>
      <c r="S194" s="225"/>
      <c r="T194" s="225"/>
      <c r="U194" s="225"/>
      <c r="V194" s="225"/>
      <c r="W194" s="225"/>
      <c r="X194" s="225"/>
      <c r="Y194" s="225"/>
      <c r="Z194" s="225"/>
      <c r="AA194" s="225"/>
      <c r="AB194" s="225"/>
      <c r="AC194" s="225"/>
      <c r="AD194" s="225"/>
      <c r="AE194" s="225"/>
      <c r="AF194" s="225"/>
      <c r="AG194" s="225"/>
      <c r="AH194" s="225"/>
      <c r="AI194" s="225"/>
      <c r="AJ194" s="225"/>
      <c r="AK194" s="225"/>
      <c r="AL194" s="225"/>
      <c r="AM194" s="257"/>
      <c r="AN194" s="257"/>
      <c r="AO194" s="225"/>
      <c r="AP194" s="225"/>
      <c r="AQ194" s="225"/>
      <c r="AR194" s="225"/>
      <c r="AS194" s="225"/>
      <c r="AT194" s="225"/>
      <c r="AU194" s="225"/>
      <c r="AV194" s="225"/>
      <c r="AW194" s="225"/>
      <c r="AX194" s="225"/>
      <c r="AY194" s="225"/>
      <c r="AZ194" s="225"/>
      <c r="BA194" s="225"/>
      <c r="BB194" s="225"/>
      <c r="BC194" s="225"/>
      <c r="BD194" s="225"/>
      <c r="BE194" s="225"/>
      <c r="BF194" s="225"/>
      <c r="BG194" s="225"/>
      <c r="BH194" s="225"/>
      <c r="BI194" s="225"/>
      <c r="BJ194" s="225"/>
      <c r="BK194" s="225"/>
      <c r="BL194" s="225"/>
      <c r="BM194" s="225"/>
      <c r="BN194" s="225"/>
      <c r="BO194" s="225"/>
      <c r="BP194" s="225"/>
      <c r="BQ194" s="225"/>
      <c r="BR194" s="225"/>
      <c r="BS194" s="225"/>
      <c r="BT194" s="225"/>
      <c r="BU194" s="225"/>
      <c r="BV194" s="225"/>
      <c r="BW194" s="225"/>
      <c r="BX194" s="225"/>
      <c r="BY194" s="225"/>
      <c r="BZ194" s="225"/>
      <c r="CA194" s="225"/>
      <c r="CB194" s="225"/>
      <c r="CC194" s="225"/>
      <c r="CD194" s="225"/>
      <c r="CE194" s="225"/>
      <c r="CF194" s="225"/>
      <c r="CG194" s="225"/>
      <c r="CH194" s="225"/>
      <c r="CI194" s="225"/>
      <c r="CJ194" s="225"/>
      <c r="CK194" s="225"/>
      <c r="CL194" s="225"/>
      <c r="CM194" s="225"/>
      <c r="CN194" s="225"/>
      <c r="CO194" s="225"/>
      <c r="CP194" s="225"/>
      <c r="CQ194" s="225"/>
      <c r="CR194" s="225"/>
      <c r="CS194" s="225"/>
      <c r="CT194" s="225"/>
      <c r="CU194" s="225"/>
      <c r="CV194" s="225"/>
    </row>
    <row r="195" spans="1:100" ht="12" customHeight="1" x14ac:dyDescent="0.25">
      <c r="A195" s="225"/>
      <c r="B195" s="225"/>
      <c r="C195" s="225"/>
      <c r="D195" s="225"/>
      <c r="E195" s="225"/>
      <c r="F195" s="225"/>
      <c r="G195" s="225"/>
      <c r="H195" s="225"/>
      <c r="I195" s="225"/>
      <c r="J195" s="225"/>
      <c r="K195" s="225"/>
      <c r="L195" s="225"/>
      <c r="M195" s="225"/>
      <c r="N195" s="225"/>
      <c r="O195" s="225"/>
      <c r="P195" s="225"/>
      <c r="Q195" s="225"/>
      <c r="R195" s="225"/>
      <c r="S195" s="225"/>
      <c r="T195" s="225"/>
      <c r="U195" s="225"/>
      <c r="V195" s="225"/>
      <c r="W195" s="225"/>
      <c r="X195" s="225"/>
      <c r="Y195" s="225"/>
      <c r="Z195" s="225"/>
      <c r="AA195" s="225"/>
      <c r="AB195" s="225"/>
      <c r="AC195" s="225"/>
      <c r="AD195" s="225"/>
      <c r="AE195" s="225"/>
      <c r="AF195" s="225"/>
      <c r="AG195" s="225"/>
      <c r="AH195" s="225"/>
      <c r="AI195" s="225"/>
      <c r="AJ195" s="225"/>
      <c r="AK195" s="225"/>
      <c r="AL195" s="225"/>
      <c r="AM195" s="257"/>
      <c r="AN195" s="257"/>
      <c r="AO195" s="225"/>
      <c r="AP195" s="225"/>
      <c r="AQ195" s="225"/>
      <c r="AR195" s="225"/>
      <c r="AS195" s="225"/>
      <c r="AT195" s="225"/>
      <c r="AU195" s="225"/>
      <c r="AV195" s="225"/>
      <c r="AW195" s="225"/>
      <c r="AX195" s="225"/>
      <c r="AY195" s="225"/>
      <c r="AZ195" s="225"/>
      <c r="BA195" s="225"/>
      <c r="BB195" s="225"/>
      <c r="BC195" s="225"/>
      <c r="BD195" s="225"/>
      <c r="BE195" s="225"/>
      <c r="BF195" s="225"/>
      <c r="BG195" s="225"/>
      <c r="BH195" s="225"/>
      <c r="BI195" s="225"/>
      <c r="BJ195" s="225"/>
      <c r="BK195" s="225"/>
      <c r="BL195" s="225"/>
      <c r="BM195" s="225"/>
      <c r="BN195" s="225"/>
      <c r="BO195" s="225"/>
      <c r="BP195" s="225"/>
      <c r="BQ195" s="225"/>
      <c r="BR195" s="225"/>
      <c r="BS195" s="225"/>
      <c r="BT195" s="225"/>
      <c r="BU195" s="225"/>
      <c r="BV195" s="225"/>
      <c r="BW195" s="225"/>
      <c r="BX195" s="225"/>
      <c r="BY195" s="225"/>
      <c r="BZ195" s="225"/>
      <c r="CA195" s="225"/>
      <c r="CB195" s="225"/>
      <c r="CC195" s="225"/>
      <c r="CD195" s="225"/>
      <c r="CE195" s="225"/>
      <c r="CF195" s="225"/>
      <c r="CG195" s="225"/>
      <c r="CH195" s="225"/>
      <c r="CI195" s="225"/>
      <c r="CJ195" s="225"/>
      <c r="CK195" s="225"/>
      <c r="CL195" s="225"/>
      <c r="CM195" s="225"/>
      <c r="CN195" s="225"/>
      <c r="CO195" s="225"/>
      <c r="CP195" s="225"/>
      <c r="CQ195" s="225"/>
      <c r="CR195" s="225"/>
      <c r="CS195" s="225"/>
      <c r="CT195" s="225"/>
      <c r="CU195" s="225"/>
      <c r="CV195" s="225"/>
    </row>
    <row r="196" spans="1:100" ht="12" customHeight="1" x14ac:dyDescent="0.25">
      <c r="A196" s="225"/>
      <c r="B196" s="225"/>
      <c r="C196" s="225"/>
      <c r="D196" s="225"/>
      <c r="E196" s="225"/>
      <c r="F196" s="225"/>
      <c r="G196" s="225"/>
      <c r="H196" s="225"/>
      <c r="I196" s="225"/>
      <c r="J196" s="225"/>
      <c r="K196" s="225"/>
      <c r="L196" s="225"/>
      <c r="M196" s="225"/>
      <c r="N196" s="225"/>
      <c r="O196" s="225"/>
      <c r="P196" s="225"/>
      <c r="Q196" s="225"/>
      <c r="R196" s="225"/>
      <c r="S196" s="225"/>
      <c r="T196" s="225"/>
      <c r="U196" s="225"/>
      <c r="V196" s="225"/>
      <c r="W196" s="225"/>
      <c r="X196" s="225"/>
      <c r="Y196" s="225"/>
      <c r="Z196" s="225"/>
      <c r="AA196" s="225"/>
      <c r="AB196" s="225"/>
      <c r="AC196" s="225"/>
      <c r="AD196" s="225"/>
      <c r="AE196" s="225"/>
      <c r="AF196" s="225"/>
      <c r="AG196" s="225"/>
      <c r="AH196" s="225"/>
      <c r="AI196" s="225"/>
      <c r="AJ196" s="225"/>
      <c r="AK196" s="225"/>
      <c r="AL196" s="225"/>
      <c r="AM196" s="257"/>
      <c r="AN196" s="257"/>
      <c r="AO196" s="225"/>
      <c r="AP196" s="225"/>
      <c r="AQ196" s="225"/>
      <c r="AR196" s="225"/>
      <c r="AS196" s="225"/>
      <c r="AT196" s="225"/>
      <c r="AU196" s="225"/>
      <c r="AV196" s="225"/>
      <c r="AW196" s="225"/>
      <c r="AX196" s="225"/>
      <c r="AY196" s="225"/>
      <c r="AZ196" s="225"/>
      <c r="BA196" s="225"/>
      <c r="BB196" s="225"/>
      <c r="BC196" s="225"/>
      <c r="BD196" s="225"/>
      <c r="BE196" s="225"/>
      <c r="BF196" s="225"/>
      <c r="BG196" s="225"/>
      <c r="BH196" s="225"/>
      <c r="BI196" s="225"/>
      <c r="BJ196" s="225"/>
      <c r="BK196" s="225"/>
      <c r="BL196" s="225"/>
      <c r="BM196" s="225"/>
      <c r="BN196" s="225"/>
      <c r="BO196" s="225"/>
      <c r="BP196" s="225"/>
      <c r="BQ196" s="225"/>
      <c r="BR196" s="225"/>
      <c r="BS196" s="225"/>
      <c r="BT196" s="225"/>
      <c r="BU196" s="225"/>
      <c r="BV196" s="225"/>
      <c r="BW196" s="225"/>
      <c r="BX196" s="225"/>
      <c r="BY196" s="225"/>
      <c r="BZ196" s="225"/>
      <c r="CA196" s="225"/>
      <c r="CB196" s="225"/>
      <c r="CC196" s="225"/>
      <c r="CD196" s="225"/>
      <c r="CE196" s="225"/>
      <c r="CF196" s="225"/>
      <c r="CG196" s="225"/>
      <c r="CH196" s="225"/>
      <c r="CI196" s="225"/>
      <c r="CJ196" s="225"/>
      <c r="CK196" s="225"/>
      <c r="CL196" s="225"/>
      <c r="CM196" s="225"/>
      <c r="CN196" s="225"/>
      <c r="CO196" s="225"/>
      <c r="CP196" s="225"/>
      <c r="CQ196" s="225"/>
      <c r="CR196" s="225"/>
      <c r="CS196" s="225"/>
      <c r="CT196" s="225"/>
      <c r="CU196" s="225"/>
      <c r="CV196" s="225"/>
    </row>
    <row r="197" spans="1:100" ht="12" customHeight="1" x14ac:dyDescent="0.25">
      <c r="A197" s="225"/>
      <c r="B197" s="225"/>
      <c r="C197" s="225"/>
      <c r="D197" s="225"/>
      <c r="E197" s="225"/>
      <c r="F197" s="225"/>
      <c r="G197" s="225"/>
      <c r="H197" s="225"/>
      <c r="I197" s="225"/>
      <c r="J197" s="225"/>
      <c r="K197" s="225"/>
      <c r="L197" s="225"/>
      <c r="M197" s="225"/>
      <c r="N197" s="225"/>
      <c r="O197" s="225"/>
      <c r="P197" s="225"/>
      <c r="Q197" s="225"/>
      <c r="R197" s="225"/>
      <c r="S197" s="225"/>
      <c r="T197" s="225"/>
      <c r="U197" s="225"/>
      <c r="V197" s="225"/>
      <c r="W197" s="225"/>
      <c r="X197" s="225"/>
      <c r="Y197" s="225"/>
      <c r="Z197" s="225"/>
      <c r="AA197" s="225"/>
      <c r="AB197" s="225"/>
      <c r="AC197" s="225"/>
      <c r="AD197" s="225"/>
      <c r="AE197" s="225"/>
      <c r="AF197" s="225"/>
      <c r="AG197" s="225"/>
      <c r="AH197" s="225"/>
      <c r="AI197" s="225"/>
      <c r="AJ197" s="225"/>
      <c r="AK197" s="225"/>
      <c r="AL197" s="225"/>
      <c r="AM197" s="257"/>
      <c r="AN197" s="257"/>
      <c r="AO197" s="225"/>
      <c r="AP197" s="225"/>
      <c r="AQ197" s="225"/>
      <c r="AR197" s="225"/>
      <c r="AS197" s="225"/>
      <c r="AT197" s="225"/>
      <c r="AU197" s="225"/>
      <c r="AV197" s="225"/>
      <c r="AW197" s="225"/>
      <c r="AX197" s="225"/>
      <c r="AY197" s="225"/>
      <c r="AZ197" s="225"/>
      <c r="BA197" s="225"/>
      <c r="BB197" s="225"/>
      <c r="BC197" s="225"/>
      <c r="BD197" s="225"/>
      <c r="BE197" s="225"/>
      <c r="BF197" s="225"/>
      <c r="BG197" s="225"/>
      <c r="BH197" s="225"/>
      <c r="BI197" s="225"/>
      <c r="BJ197" s="225"/>
      <c r="BK197" s="225"/>
      <c r="BL197" s="225"/>
      <c r="BM197" s="225"/>
      <c r="BN197" s="225"/>
      <c r="BO197" s="225"/>
      <c r="BP197" s="225"/>
      <c r="BQ197" s="225"/>
      <c r="BR197" s="225"/>
      <c r="BS197" s="225"/>
      <c r="BT197" s="225"/>
      <c r="BU197" s="225"/>
      <c r="BV197" s="225"/>
      <c r="BW197" s="225"/>
      <c r="BX197" s="225"/>
      <c r="BY197" s="225"/>
      <c r="BZ197" s="225"/>
      <c r="CA197" s="225"/>
      <c r="CB197" s="225"/>
      <c r="CC197" s="225"/>
      <c r="CD197" s="225"/>
      <c r="CE197" s="225"/>
      <c r="CF197" s="225"/>
      <c r="CG197" s="225"/>
      <c r="CH197" s="225"/>
      <c r="CI197" s="225"/>
      <c r="CJ197" s="225"/>
      <c r="CK197" s="225"/>
      <c r="CL197" s="225"/>
      <c r="CM197" s="225"/>
      <c r="CN197" s="225"/>
      <c r="CO197" s="225"/>
      <c r="CP197" s="225"/>
      <c r="CQ197" s="225"/>
      <c r="CR197" s="225"/>
      <c r="CS197" s="225"/>
      <c r="CT197" s="225"/>
      <c r="CU197" s="225"/>
      <c r="CV197" s="225"/>
    </row>
    <row r="198" spans="1:100" ht="12" customHeight="1" x14ac:dyDescent="0.25">
      <c r="A198" s="225"/>
      <c r="B198" s="225"/>
      <c r="C198" s="225"/>
      <c r="D198" s="225"/>
      <c r="E198" s="225"/>
      <c r="F198" s="225"/>
      <c r="G198" s="225"/>
      <c r="H198" s="225"/>
      <c r="I198" s="225"/>
      <c r="J198" s="225"/>
      <c r="K198" s="225"/>
      <c r="L198" s="225"/>
      <c r="M198" s="225"/>
      <c r="N198" s="225"/>
      <c r="O198" s="225"/>
      <c r="P198" s="225"/>
      <c r="Q198" s="225"/>
      <c r="R198" s="225"/>
      <c r="S198" s="225"/>
      <c r="T198" s="225"/>
      <c r="U198" s="225"/>
      <c r="V198" s="225"/>
      <c r="W198" s="225"/>
      <c r="X198" s="225"/>
      <c r="Y198" s="225"/>
      <c r="Z198" s="225"/>
      <c r="AA198" s="225"/>
      <c r="AB198" s="225"/>
      <c r="AC198" s="225"/>
      <c r="AD198" s="225"/>
      <c r="AE198" s="225"/>
      <c r="AF198" s="225"/>
      <c r="AG198" s="225"/>
      <c r="AH198" s="225"/>
      <c r="AI198" s="225"/>
      <c r="AJ198" s="225"/>
      <c r="AK198" s="225"/>
      <c r="AL198" s="225"/>
      <c r="AM198" s="257"/>
      <c r="AN198" s="257"/>
      <c r="AO198" s="225"/>
      <c r="AP198" s="225"/>
      <c r="AQ198" s="225"/>
      <c r="AR198" s="225"/>
      <c r="AS198" s="225"/>
      <c r="AT198" s="225"/>
      <c r="AU198" s="225"/>
      <c r="AV198" s="225"/>
      <c r="AW198" s="225"/>
      <c r="AX198" s="225"/>
      <c r="AY198" s="225"/>
      <c r="AZ198" s="225"/>
      <c r="BA198" s="225"/>
      <c r="BB198" s="225"/>
      <c r="BC198" s="225"/>
      <c r="BD198" s="225"/>
      <c r="BE198" s="225"/>
      <c r="BF198" s="225"/>
      <c r="BG198" s="225"/>
      <c r="BH198" s="225"/>
      <c r="BI198" s="225"/>
      <c r="BJ198" s="225"/>
      <c r="BK198" s="225"/>
      <c r="BL198" s="225"/>
      <c r="BM198" s="225"/>
      <c r="BN198" s="225"/>
      <c r="BO198" s="225"/>
      <c r="BP198" s="225"/>
      <c r="BQ198" s="225"/>
      <c r="BR198" s="225"/>
      <c r="BS198" s="225"/>
      <c r="BT198" s="225"/>
      <c r="BU198" s="225"/>
      <c r="BV198" s="225"/>
      <c r="BW198" s="225"/>
      <c r="BX198" s="225"/>
      <c r="BY198" s="225"/>
      <c r="BZ198" s="225"/>
      <c r="CA198" s="225"/>
      <c r="CB198" s="225"/>
      <c r="CC198" s="225"/>
      <c r="CD198" s="225"/>
      <c r="CE198" s="225"/>
      <c r="CF198" s="225"/>
      <c r="CG198" s="225"/>
      <c r="CH198" s="225"/>
      <c r="CI198" s="225"/>
      <c r="CJ198" s="225"/>
      <c r="CK198" s="225"/>
      <c r="CL198" s="225"/>
      <c r="CM198" s="225"/>
      <c r="CN198" s="225"/>
      <c r="CO198" s="225"/>
      <c r="CP198" s="225"/>
      <c r="CQ198" s="225"/>
      <c r="CR198" s="225"/>
      <c r="CS198" s="225"/>
      <c r="CT198" s="225"/>
      <c r="CU198" s="225"/>
      <c r="CV198" s="225"/>
    </row>
    <row r="199" spans="1:100" ht="12" customHeight="1" x14ac:dyDescent="0.25">
      <c r="A199" s="225"/>
      <c r="B199" s="225"/>
      <c r="C199" s="225"/>
      <c r="D199" s="225"/>
      <c r="E199" s="225"/>
      <c r="F199" s="225"/>
      <c r="G199" s="225"/>
      <c r="H199" s="225"/>
      <c r="I199" s="225"/>
      <c r="J199" s="225"/>
      <c r="K199" s="225"/>
      <c r="L199" s="225"/>
      <c r="M199" s="225"/>
      <c r="N199" s="225"/>
      <c r="O199" s="225"/>
      <c r="P199" s="225"/>
      <c r="Q199" s="225"/>
      <c r="R199" s="225"/>
      <c r="S199" s="225"/>
      <c r="T199" s="225"/>
      <c r="U199" s="225"/>
      <c r="V199" s="225"/>
      <c r="W199" s="225"/>
      <c r="X199" s="225"/>
      <c r="Y199" s="225"/>
      <c r="Z199" s="225"/>
      <c r="AA199" s="225"/>
      <c r="AB199" s="225"/>
      <c r="AC199" s="225"/>
      <c r="AD199" s="225"/>
      <c r="AE199" s="225"/>
      <c r="AF199" s="225"/>
      <c r="AG199" s="225"/>
      <c r="AH199" s="225"/>
      <c r="AI199" s="225"/>
      <c r="AJ199" s="225"/>
      <c r="AK199" s="225"/>
      <c r="AL199" s="225"/>
      <c r="AM199" s="257"/>
      <c r="AN199" s="257"/>
      <c r="AO199" s="225"/>
      <c r="AP199" s="225"/>
      <c r="AQ199" s="225"/>
      <c r="AR199" s="225"/>
      <c r="AS199" s="225"/>
      <c r="AT199" s="225"/>
      <c r="AU199" s="225"/>
      <c r="AV199" s="225"/>
      <c r="AW199" s="225"/>
      <c r="AX199" s="225"/>
      <c r="AY199" s="225"/>
      <c r="AZ199" s="225"/>
      <c r="BA199" s="225"/>
      <c r="BB199" s="225"/>
      <c r="BC199" s="225"/>
      <c r="BD199" s="225"/>
      <c r="BE199" s="225"/>
      <c r="BF199" s="225"/>
      <c r="BG199" s="225"/>
      <c r="BH199" s="225"/>
      <c r="BI199" s="225"/>
      <c r="BJ199" s="225"/>
      <c r="BK199" s="225"/>
      <c r="BL199" s="225"/>
      <c r="BM199" s="225"/>
      <c r="BN199" s="225"/>
      <c r="BO199" s="225"/>
      <c r="BP199" s="225"/>
      <c r="BQ199" s="225"/>
      <c r="BR199" s="225"/>
      <c r="BS199" s="225"/>
      <c r="BT199" s="225"/>
      <c r="BU199" s="225"/>
      <c r="BV199" s="225"/>
      <c r="BW199" s="225"/>
      <c r="BX199" s="225"/>
      <c r="BY199" s="225"/>
      <c r="BZ199" s="225"/>
      <c r="CA199" s="225"/>
      <c r="CB199" s="225"/>
      <c r="CC199" s="225"/>
      <c r="CD199" s="225"/>
      <c r="CE199" s="225"/>
      <c r="CF199" s="225"/>
      <c r="CG199" s="225"/>
      <c r="CH199" s="225"/>
      <c r="CI199" s="225"/>
      <c r="CJ199" s="225"/>
      <c r="CK199" s="225"/>
      <c r="CL199" s="225"/>
      <c r="CM199" s="225"/>
      <c r="CN199" s="225"/>
      <c r="CO199" s="225"/>
      <c r="CP199" s="225"/>
      <c r="CQ199" s="225"/>
      <c r="CR199" s="225"/>
      <c r="CS199" s="225"/>
      <c r="CT199" s="225"/>
      <c r="CU199" s="225"/>
      <c r="CV199" s="225"/>
    </row>
    <row r="200" spans="1:100" ht="12" customHeight="1" x14ac:dyDescent="0.25">
      <c r="A200" s="225"/>
      <c r="B200" s="225"/>
      <c r="C200" s="225"/>
      <c r="D200" s="225"/>
      <c r="E200" s="225"/>
      <c r="F200" s="225"/>
      <c r="G200" s="225"/>
      <c r="H200" s="225"/>
      <c r="I200" s="225"/>
      <c r="J200" s="225"/>
      <c r="K200" s="225"/>
      <c r="L200" s="225"/>
      <c r="M200" s="225"/>
      <c r="N200" s="225"/>
      <c r="O200" s="225"/>
      <c r="P200" s="225"/>
      <c r="Q200" s="225"/>
      <c r="R200" s="225"/>
      <c r="S200" s="225"/>
      <c r="T200" s="225"/>
      <c r="U200" s="225"/>
      <c r="V200" s="225"/>
      <c r="W200" s="225"/>
      <c r="X200" s="225"/>
      <c r="Y200" s="225"/>
      <c r="Z200" s="225"/>
      <c r="AA200" s="225"/>
      <c r="AB200" s="225"/>
      <c r="AC200" s="225"/>
      <c r="AD200" s="225"/>
      <c r="AE200" s="225"/>
      <c r="AF200" s="225"/>
      <c r="AG200" s="225"/>
      <c r="AH200" s="225"/>
      <c r="AI200" s="225"/>
      <c r="AJ200" s="225"/>
      <c r="AK200" s="225"/>
      <c r="AL200" s="225"/>
      <c r="AM200" s="257"/>
      <c r="AN200" s="257"/>
      <c r="AO200" s="225"/>
      <c r="AP200" s="225"/>
      <c r="AQ200" s="225"/>
      <c r="AR200" s="225"/>
      <c r="AS200" s="225"/>
      <c r="AT200" s="225"/>
      <c r="AU200" s="225"/>
      <c r="AV200" s="225"/>
      <c r="AW200" s="225"/>
      <c r="AX200" s="225"/>
      <c r="AY200" s="225"/>
      <c r="AZ200" s="225"/>
      <c r="BA200" s="225"/>
      <c r="BB200" s="225"/>
      <c r="BC200" s="225"/>
      <c r="BD200" s="225"/>
      <c r="BE200" s="225"/>
      <c r="BF200" s="225"/>
      <c r="BG200" s="225"/>
      <c r="BH200" s="225"/>
      <c r="BI200" s="225"/>
      <c r="BJ200" s="225"/>
      <c r="BK200" s="225"/>
      <c r="BL200" s="225"/>
      <c r="BM200" s="225"/>
      <c r="BN200" s="225"/>
      <c r="BO200" s="225"/>
      <c r="BP200" s="225"/>
      <c r="BQ200" s="225"/>
      <c r="BR200" s="225"/>
      <c r="BS200" s="225"/>
      <c r="BT200" s="225"/>
      <c r="BU200" s="225"/>
      <c r="BV200" s="225"/>
      <c r="BW200" s="225"/>
      <c r="BX200" s="225"/>
      <c r="BY200" s="225"/>
      <c r="BZ200" s="225"/>
      <c r="CA200" s="225"/>
      <c r="CB200" s="225"/>
      <c r="CC200" s="225"/>
      <c r="CD200" s="225"/>
      <c r="CE200" s="225"/>
      <c r="CF200" s="225"/>
      <c r="CG200" s="225"/>
      <c r="CH200" s="225"/>
      <c r="CI200" s="225"/>
      <c r="CJ200" s="225"/>
      <c r="CK200" s="225"/>
      <c r="CL200" s="225"/>
      <c r="CM200" s="225"/>
      <c r="CN200" s="225"/>
      <c r="CO200" s="225"/>
      <c r="CP200" s="225"/>
      <c r="CQ200" s="225"/>
      <c r="CR200" s="225"/>
      <c r="CS200" s="225"/>
      <c r="CT200" s="225"/>
      <c r="CU200" s="225"/>
      <c r="CV200" s="225"/>
    </row>
    <row r="201" spans="1:100" ht="12" customHeight="1" x14ac:dyDescent="0.25">
      <c r="A201" s="225"/>
      <c r="B201" s="225"/>
      <c r="C201" s="225"/>
      <c r="D201" s="225"/>
      <c r="E201" s="225"/>
      <c r="F201" s="225"/>
      <c r="G201" s="225"/>
      <c r="H201" s="225"/>
      <c r="I201" s="225"/>
      <c r="J201" s="225"/>
      <c r="K201" s="225"/>
      <c r="L201" s="225"/>
      <c r="M201" s="225"/>
      <c r="N201" s="225"/>
      <c r="O201" s="225"/>
      <c r="P201" s="225"/>
      <c r="Q201" s="225"/>
      <c r="R201" s="225"/>
      <c r="S201" s="225"/>
      <c r="T201" s="225"/>
      <c r="U201" s="225"/>
      <c r="V201" s="225"/>
      <c r="W201" s="225"/>
      <c r="X201" s="225"/>
      <c r="Y201" s="225"/>
      <c r="Z201" s="225"/>
      <c r="AA201" s="225"/>
      <c r="AB201" s="225"/>
      <c r="AC201" s="225"/>
      <c r="AD201" s="225"/>
      <c r="AE201" s="225"/>
      <c r="AF201" s="225"/>
      <c r="AG201" s="225"/>
      <c r="AH201" s="225"/>
      <c r="AI201" s="225"/>
      <c r="AJ201" s="225"/>
      <c r="AK201" s="225"/>
      <c r="AL201" s="225"/>
      <c r="AM201" s="257"/>
      <c r="AN201" s="257"/>
      <c r="AO201" s="225"/>
      <c r="AP201" s="225"/>
      <c r="AQ201" s="225"/>
      <c r="AR201" s="225"/>
      <c r="AS201" s="225"/>
      <c r="AT201" s="225"/>
      <c r="AU201" s="225"/>
      <c r="AV201" s="225"/>
      <c r="AW201" s="225"/>
      <c r="AX201" s="225"/>
      <c r="AY201" s="225"/>
      <c r="AZ201" s="225"/>
      <c r="BA201" s="225"/>
      <c r="BB201" s="225"/>
      <c r="BC201" s="225"/>
      <c r="BD201" s="225"/>
      <c r="BE201" s="225"/>
      <c r="BF201" s="225"/>
      <c r="BG201" s="225"/>
      <c r="BH201" s="225"/>
      <c r="BI201" s="225"/>
      <c r="BJ201" s="225"/>
      <c r="BK201" s="225"/>
      <c r="BL201" s="225"/>
      <c r="BM201" s="225"/>
      <c r="BN201" s="225"/>
      <c r="BO201" s="225"/>
      <c r="BP201" s="225"/>
      <c r="BQ201" s="225"/>
      <c r="BR201" s="225"/>
      <c r="BS201" s="225"/>
      <c r="BT201" s="225"/>
      <c r="BU201" s="225"/>
      <c r="BV201" s="225"/>
      <c r="BW201" s="225"/>
      <c r="BX201" s="225"/>
      <c r="BY201" s="225"/>
      <c r="BZ201" s="225"/>
      <c r="CA201" s="225"/>
      <c r="CB201" s="225"/>
      <c r="CC201" s="225"/>
      <c r="CD201" s="225"/>
      <c r="CE201" s="225"/>
      <c r="CF201" s="225"/>
      <c r="CG201" s="225"/>
      <c r="CH201" s="225"/>
      <c r="CI201" s="225"/>
      <c r="CJ201" s="225"/>
      <c r="CK201" s="225"/>
      <c r="CL201" s="225"/>
      <c r="CM201" s="225"/>
      <c r="CN201" s="225"/>
      <c r="CO201" s="225"/>
      <c r="CP201" s="225"/>
      <c r="CQ201" s="225"/>
      <c r="CR201" s="225"/>
      <c r="CS201" s="225"/>
      <c r="CT201" s="225"/>
      <c r="CU201" s="225"/>
      <c r="CV201" s="225"/>
    </row>
    <row r="202" spans="1:100" ht="12" customHeight="1" x14ac:dyDescent="0.25">
      <c r="A202" s="225"/>
      <c r="B202" s="225"/>
      <c r="C202" s="225"/>
      <c r="D202" s="225"/>
      <c r="E202" s="225"/>
      <c r="F202" s="225"/>
      <c r="G202" s="225"/>
      <c r="H202" s="225"/>
      <c r="I202" s="225"/>
      <c r="J202" s="225"/>
      <c r="K202" s="225"/>
      <c r="L202" s="225"/>
      <c r="M202" s="225"/>
      <c r="N202" s="225"/>
      <c r="O202" s="225"/>
      <c r="P202" s="225"/>
      <c r="Q202" s="225"/>
      <c r="R202" s="225"/>
      <c r="S202" s="225"/>
      <c r="T202" s="225"/>
      <c r="U202" s="225"/>
      <c r="V202" s="225"/>
      <c r="W202" s="225"/>
      <c r="X202" s="225"/>
      <c r="Y202" s="225"/>
      <c r="Z202" s="225"/>
      <c r="AA202" s="225"/>
      <c r="AB202" s="225"/>
      <c r="AC202" s="225"/>
      <c r="AD202" s="225"/>
      <c r="AE202" s="225"/>
      <c r="AF202" s="225"/>
      <c r="AG202" s="225"/>
      <c r="AH202" s="225"/>
      <c r="AI202" s="225"/>
      <c r="AJ202" s="225"/>
      <c r="AK202" s="225"/>
      <c r="AL202" s="225"/>
      <c r="AM202" s="257"/>
      <c r="AN202" s="257"/>
      <c r="AO202" s="225"/>
      <c r="AP202" s="225"/>
      <c r="AQ202" s="225"/>
      <c r="AR202" s="225"/>
      <c r="AS202" s="225"/>
      <c r="AT202" s="225"/>
      <c r="AU202" s="225"/>
      <c r="AV202" s="225"/>
      <c r="AW202" s="225"/>
      <c r="AX202" s="225"/>
      <c r="AY202" s="225"/>
      <c r="AZ202" s="225"/>
      <c r="BA202" s="225"/>
      <c r="BB202" s="225"/>
      <c r="BC202" s="225"/>
      <c r="BD202" s="225"/>
      <c r="BE202" s="225"/>
      <c r="BF202" s="225"/>
      <c r="BG202" s="225"/>
      <c r="BH202" s="225"/>
      <c r="BI202" s="225"/>
      <c r="BJ202" s="225"/>
      <c r="BK202" s="225"/>
      <c r="BL202" s="225"/>
      <c r="BM202" s="225"/>
      <c r="BN202" s="225"/>
      <c r="BO202" s="225"/>
      <c r="BP202" s="225"/>
      <c r="BQ202" s="225"/>
      <c r="BR202" s="225"/>
      <c r="BS202" s="225"/>
      <c r="BT202" s="225"/>
      <c r="BU202" s="225"/>
      <c r="BV202" s="225"/>
      <c r="BW202" s="225"/>
      <c r="BX202" s="225"/>
      <c r="BY202" s="225"/>
      <c r="BZ202" s="225"/>
      <c r="CA202" s="225"/>
      <c r="CB202" s="225"/>
      <c r="CC202" s="225"/>
      <c r="CD202" s="225"/>
      <c r="CE202" s="225"/>
      <c r="CF202" s="225"/>
      <c r="CG202" s="225"/>
      <c r="CH202" s="225"/>
      <c r="CI202" s="225"/>
      <c r="CJ202" s="225"/>
      <c r="CK202" s="225"/>
      <c r="CL202" s="225"/>
      <c r="CM202" s="225"/>
      <c r="CN202" s="225"/>
      <c r="CO202" s="225"/>
      <c r="CP202" s="225"/>
      <c r="CQ202" s="225"/>
      <c r="CR202" s="225"/>
      <c r="CS202" s="225"/>
      <c r="CT202" s="225"/>
      <c r="CU202" s="225"/>
      <c r="CV202" s="225"/>
    </row>
    <row r="203" spans="1:100" ht="12" customHeight="1" x14ac:dyDescent="0.25">
      <c r="A203" s="225"/>
      <c r="B203" s="225"/>
      <c r="C203" s="225"/>
      <c r="D203" s="225"/>
      <c r="E203" s="225"/>
      <c r="F203" s="225"/>
      <c r="G203" s="225"/>
      <c r="H203" s="225"/>
      <c r="I203" s="225"/>
      <c r="J203" s="225"/>
      <c r="K203" s="225"/>
      <c r="L203" s="225"/>
      <c r="M203" s="225"/>
      <c r="N203" s="225"/>
      <c r="O203" s="225"/>
      <c r="P203" s="225"/>
      <c r="Q203" s="225"/>
      <c r="R203" s="225"/>
      <c r="S203" s="225"/>
      <c r="T203" s="225"/>
      <c r="U203" s="225"/>
      <c r="V203" s="225"/>
      <c r="W203" s="225"/>
      <c r="X203" s="225"/>
      <c r="Y203" s="225"/>
      <c r="Z203" s="225"/>
      <c r="AA203" s="225"/>
      <c r="AB203" s="225"/>
      <c r="AC203" s="225"/>
      <c r="AD203" s="225"/>
      <c r="AE203" s="225"/>
      <c r="AF203" s="225"/>
      <c r="AG203" s="225"/>
      <c r="AH203" s="225"/>
      <c r="AI203" s="225"/>
      <c r="AJ203" s="225"/>
      <c r="AK203" s="225"/>
      <c r="AL203" s="225"/>
      <c r="AM203" s="257"/>
      <c r="AN203" s="257"/>
      <c r="AO203" s="225"/>
      <c r="AP203" s="225"/>
      <c r="AQ203" s="225"/>
      <c r="AR203" s="225"/>
      <c r="AS203" s="225"/>
      <c r="AT203" s="225"/>
      <c r="AU203" s="225"/>
      <c r="AV203" s="225"/>
      <c r="AW203" s="225"/>
      <c r="AX203" s="225"/>
      <c r="AY203" s="225"/>
      <c r="AZ203" s="225"/>
      <c r="BA203" s="225"/>
      <c r="BB203" s="225"/>
      <c r="BC203" s="225"/>
      <c r="BD203" s="225"/>
      <c r="BE203" s="225"/>
      <c r="BF203" s="225"/>
      <c r="BG203" s="225"/>
      <c r="BH203" s="225"/>
      <c r="BI203" s="225"/>
      <c r="BJ203" s="225"/>
      <c r="BK203" s="225"/>
      <c r="BL203" s="225"/>
      <c r="BM203" s="225"/>
      <c r="BN203" s="225"/>
      <c r="BO203" s="225"/>
      <c r="BP203" s="225"/>
      <c r="BQ203" s="225"/>
      <c r="BR203" s="225"/>
      <c r="BS203" s="225"/>
      <c r="BT203" s="225"/>
      <c r="BU203" s="225"/>
      <c r="BV203" s="225"/>
      <c r="BW203" s="225"/>
      <c r="BX203" s="225"/>
      <c r="BY203" s="225"/>
      <c r="BZ203" s="225"/>
      <c r="CA203" s="225"/>
      <c r="CB203" s="225"/>
      <c r="CC203" s="225"/>
      <c r="CD203" s="225"/>
      <c r="CE203" s="225"/>
      <c r="CF203" s="225"/>
      <c r="CG203" s="225"/>
      <c r="CH203" s="225"/>
      <c r="CI203" s="225"/>
      <c r="CJ203" s="225"/>
      <c r="CK203" s="225"/>
      <c r="CL203" s="225"/>
      <c r="CM203" s="225"/>
      <c r="CN203" s="225"/>
      <c r="CO203" s="225"/>
      <c r="CP203" s="225"/>
      <c r="CQ203" s="225"/>
      <c r="CR203" s="225"/>
      <c r="CS203" s="225"/>
      <c r="CT203" s="225"/>
      <c r="CU203" s="225"/>
      <c r="CV203" s="225"/>
    </row>
    <row r="204" spans="1:100" ht="12" customHeight="1" x14ac:dyDescent="0.25">
      <c r="A204" s="225"/>
      <c r="B204" s="225"/>
      <c r="C204" s="225"/>
      <c r="D204" s="225"/>
      <c r="E204" s="225"/>
      <c r="F204" s="225"/>
      <c r="G204" s="225"/>
      <c r="H204" s="225"/>
      <c r="I204" s="225"/>
      <c r="J204" s="225"/>
      <c r="K204" s="225"/>
      <c r="L204" s="225"/>
      <c r="M204" s="225"/>
      <c r="N204" s="225"/>
      <c r="O204" s="225"/>
      <c r="P204" s="225"/>
      <c r="Q204" s="225"/>
      <c r="R204" s="225"/>
      <c r="S204" s="225"/>
      <c r="T204" s="225"/>
      <c r="U204" s="225"/>
      <c r="V204" s="225"/>
      <c r="W204" s="225"/>
      <c r="X204" s="225"/>
      <c r="Y204" s="225"/>
      <c r="Z204" s="225"/>
      <c r="AA204" s="225"/>
      <c r="AB204" s="225"/>
      <c r="AC204" s="225"/>
      <c r="AD204" s="225"/>
      <c r="AE204" s="225"/>
      <c r="AF204" s="225"/>
      <c r="AG204" s="225"/>
      <c r="AH204" s="225"/>
      <c r="AI204" s="225"/>
      <c r="AJ204" s="225"/>
      <c r="AK204" s="225"/>
      <c r="AL204" s="225"/>
      <c r="AM204" s="257"/>
      <c r="AN204" s="257"/>
      <c r="AO204" s="225"/>
      <c r="AP204" s="225"/>
      <c r="AQ204" s="225"/>
      <c r="AR204" s="225"/>
      <c r="AS204" s="225"/>
      <c r="AT204" s="225"/>
      <c r="AU204" s="225"/>
      <c r="AV204" s="225"/>
      <c r="AW204" s="225"/>
      <c r="AX204" s="225"/>
      <c r="AY204" s="225"/>
      <c r="AZ204" s="225"/>
      <c r="BA204" s="225"/>
      <c r="BB204" s="225"/>
      <c r="BC204" s="225"/>
      <c r="BD204" s="225"/>
      <c r="BE204" s="225"/>
      <c r="BF204" s="225"/>
      <c r="BG204" s="225"/>
      <c r="BH204" s="225"/>
      <c r="BI204" s="225"/>
      <c r="BJ204" s="225"/>
      <c r="BK204" s="225"/>
      <c r="BL204" s="225"/>
      <c r="BM204" s="225"/>
      <c r="BN204" s="225"/>
      <c r="BO204" s="225"/>
      <c r="BP204" s="225"/>
      <c r="BQ204" s="225"/>
      <c r="BR204" s="225"/>
      <c r="BS204" s="225"/>
      <c r="BT204" s="225"/>
      <c r="BU204" s="225"/>
      <c r="BV204" s="225"/>
      <c r="BW204" s="225"/>
      <c r="BX204" s="225"/>
      <c r="BY204" s="225"/>
      <c r="BZ204" s="225"/>
      <c r="CA204" s="225"/>
      <c r="CB204" s="225"/>
      <c r="CC204" s="225"/>
      <c r="CD204" s="225"/>
      <c r="CE204" s="225"/>
      <c r="CF204" s="225"/>
      <c r="CG204" s="225"/>
      <c r="CH204" s="225"/>
      <c r="CI204" s="225"/>
      <c r="CJ204" s="225"/>
      <c r="CK204" s="225"/>
      <c r="CL204" s="225"/>
      <c r="CM204" s="225"/>
      <c r="CN204" s="225"/>
      <c r="CO204" s="225"/>
      <c r="CP204" s="225"/>
      <c r="CQ204" s="225"/>
      <c r="CR204" s="225"/>
      <c r="CS204" s="225"/>
      <c r="CT204" s="225"/>
      <c r="CU204" s="225"/>
      <c r="CV204" s="225"/>
    </row>
    <row r="205" spans="1:100" ht="12" customHeight="1" x14ac:dyDescent="0.25">
      <c r="A205" s="225"/>
      <c r="B205" s="225"/>
      <c r="C205" s="225"/>
      <c r="D205" s="225"/>
      <c r="E205" s="225"/>
      <c r="F205" s="225"/>
      <c r="G205" s="225"/>
      <c r="H205" s="225"/>
      <c r="I205" s="225"/>
      <c r="J205" s="225"/>
      <c r="K205" s="225"/>
      <c r="L205" s="225"/>
      <c r="M205" s="225"/>
      <c r="N205" s="225"/>
      <c r="O205" s="225"/>
      <c r="P205" s="225"/>
      <c r="Q205" s="225"/>
      <c r="R205" s="225"/>
      <c r="S205" s="225"/>
      <c r="T205" s="225"/>
      <c r="U205" s="225"/>
      <c r="V205" s="225"/>
      <c r="W205" s="225"/>
      <c r="X205" s="225"/>
      <c r="Y205" s="225"/>
      <c r="Z205" s="225"/>
      <c r="AA205" s="225"/>
      <c r="AB205" s="225"/>
      <c r="AC205" s="225"/>
      <c r="AD205" s="225"/>
      <c r="AE205" s="225"/>
      <c r="AF205" s="225"/>
      <c r="AG205" s="225"/>
      <c r="AH205" s="225"/>
      <c r="AI205" s="225"/>
      <c r="AJ205" s="225"/>
      <c r="AK205" s="225"/>
      <c r="AL205" s="225"/>
      <c r="AM205" s="257"/>
      <c r="AN205" s="257"/>
      <c r="AO205" s="225"/>
      <c r="AP205" s="225"/>
      <c r="AQ205" s="225"/>
      <c r="AR205" s="225"/>
      <c r="AS205" s="225"/>
      <c r="AT205" s="225"/>
      <c r="AU205" s="225"/>
      <c r="AV205" s="225"/>
      <c r="AW205" s="225"/>
      <c r="AX205" s="225"/>
      <c r="AY205" s="225"/>
      <c r="AZ205" s="225"/>
      <c r="BA205" s="225"/>
      <c r="BB205" s="225"/>
      <c r="BC205" s="225"/>
      <c r="BD205" s="225"/>
      <c r="BE205" s="225"/>
      <c r="BF205" s="225"/>
      <c r="BG205" s="225"/>
      <c r="BH205" s="225"/>
      <c r="BI205" s="225"/>
      <c r="BJ205" s="225"/>
      <c r="BK205" s="225"/>
      <c r="BL205" s="225"/>
      <c r="BM205" s="225"/>
      <c r="BN205" s="225"/>
      <c r="BO205" s="225"/>
      <c r="BP205" s="225"/>
      <c r="BQ205" s="225"/>
      <c r="BR205" s="225"/>
      <c r="BS205" s="225"/>
      <c r="BT205" s="225"/>
      <c r="BU205" s="225"/>
      <c r="BV205" s="225"/>
      <c r="BW205" s="225"/>
      <c r="BX205" s="225"/>
      <c r="BY205" s="225"/>
      <c r="BZ205" s="225"/>
      <c r="CA205" s="225"/>
      <c r="CB205" s="225"/>
      <c r="CC205" s="225"/>
      <c r="CD205" s="225"/>
      <c r="CE205" s="225"/>
      <c r="CF205" s="225"/>
      <c r="CG205" s="225"/>
      <c r="CH205" s="225"/>
      <c r="CI205" s="225"/>
      <c r="CJ205" s="225"/>
      <c r="CK205" s="225"/>
      <c r="CL205" s="225"/>
      <c r="CM205" s="225"/>
      <c r="CN205" s="225"/>
      <c r="CO205" s="225"/>
      <c r="CP205" s="225"/>
      <c r="CQ205" s="225"/>
      <c r="CR205" s="225"/>
      <c r="CS205" s="225"/>
      <c r="CT205" s="225"/>
      <c r="CU205" s="225"/>
      <c r="CV205" s="225"/>
    </row>
    <row r="206" spans="1:100" ht="12" customHeight="1" x14ac:dyDescent="0.25">
      <c r="A206" s="225"/>
      <c r="B206" s="225"/>
      <c r="C206" s="225"/>
      <c r="D206" s="225"/>
      <c r="E206" s="225"/>
      <c r="F206" s="225"/>
      <c r="G206" s="225"/>
      <c r="H206" s="225"/>
      <c r="I206" s="225"/>
      <c r="J206" s="225"/>
      <c r="K206" s="225"/>
      <c r="L206" s="225"/>
      <c r="M206" s="225"/>
      <c r="N206" s="225"/>
      <c r="O206" s="225"/>
      <c r="P206" s="225"/>
      <c r="Q206" s="225"/>
      <c r="R206" s="225"/>
      <c r="S206" s="225"/>
      <c r="T206" s="225"/>
      <c r="U206" s="225"/>
      <c r="V206" s="225"/>
      <c r="W206" s="225"/>
      <c r="X206" s="225"/>
      <c r="Y206" s="225"/>
      <c r="Z206" s="225"/>
      <c r="AA206" s="225"/>
      <c r="AB206" s="225"/>
      <c r="AC206" s="225"/>
      <c r="AD206" s="225"/>
      <c r="AE206" s="225"/>
      <c r="AF206" s="225"/>
      <c r="AG206" s="225"/>
      <c r="AH206" s="225"/>
      <c r="AI206" s="225"/>
      <c r="AJ206" s="225"/>
      <c r="AK206" s="225"/>
      <c r="AL206" s="225"/>
      <c r="AM206" s="257"/>
      <c r="AN206" s="257"/>
      <c r="AO206" s="225"/>
      <c r="AP206" s="225"/>
      <c r="AQ206" s="225"/>
      <c r="AR206" s="225"/>
      <c r="AS206" s="225"/>
      <c r="AT206" s="225"/>
      <c r="AU206" s="225"/>
      <c r="AV206" s="225"/>
      <c r="AW206" s="225"/>
      <c r="AX206" s="225"/>
      <c r="AY206" s="225"/>
      <c r="AZ206" s="225"/>
      <c r="BA206" s="225"/>
      <c r="BB206" s="225"/>
      <c r="BC206" s="225"/>
      <c r="BD206" s="225"/>
      <c r="BE206" s="225"/>
      <c r="BF206" s="225"/>
      <c r="BG206" s="225"/>
      <c r="BH206" s="225"/>
      <c r="BI206" s="225"/>
      <c r="BJ206" s="225"/>
      <c r="BK206" s="225"/>
      <c r="BL206" s="225"/>
      <c r="BM206" s="225"/>
      <c r="BN206" s="225"/>
      <c r="BO206" s="225"/>
      <c r="BP206" s="225"/>
      <c r="BQ206" s="225"/>
      <c r="BR206" s="225"/>
      <c r="BS206" s="225"/>
      <c r="BT206" s="225"/>
      <c r="BU206" s="225"/>
      <c r="BV206" s="225"/>
      <c r="BW206" s="225"/>
      <c r="BX206" s="225"/>
      <c r="BY206" s="225"/>
      <c r="BZ206" s="225"/>
      <c r="CA206" s="225"/>
      <c r="CB206" s="225"/>
      <c r="CC206" s="225"/>
      <c r="CD206" s="225"/>
      <c r="CE206" s="225"/>
      <c r="CF206" s="225"/>
      <c r="CG206" s="225"/>
      <c r="CH206" s="225"/>
      <c r="CI206" s="225"/>
      <c r="CJ206" s="225"/>
      <c r="CK206" s="225"/>
      <c r="CL206" s="225"/>
      <c r="CM206" s="225"/>
      <c r="CN206" s="225"/>
      <c r="CO206" s="225"/>
      <c r="CP206" s="225"/>
      <c r="CQ206" s="225"/>
      <c r="CR206" s="225"/>
      <c r="CS206" s="225"/>
      <c r="CT206" s="225"/>
      <c r="CU206" s="225"/>
      <c r="CV206" s="225"/>
    </row>
    <row r="207" spans="1:100" ht="12" customHeight="1" x14ac:dyDescent="0.25">
      <c r="A207" s="225"/>
      <c r="B207" s="225"/>
      <c r="C207" s="225"/>
      <c r="D207" s="225"/>
      <c r="E207" s="225"/>
      <c r="F207" s="225"/>
      <c r="G207" s="225"/>
      <c r="H207" s="225"/>
      <c r="I207" s="225"/>
      <c r="J207" s="225"/>
      <c r="K207" s="225"/>
      <c r="L207" s="225"/>
      <c r="M207" s="225"/>
      <c r="N207" s="225"/>
      <c r="O207" s="225"/>
      <c r="P207" s="225"/>
      <c r="Q207" s="225"/>
      <c r="R207" s="225"/>
      <c r="S207" s="225"/>
      <c r="T207" s="225"/>
      <c r="U207" s="225"/>
      <c r="V207" s="225"/>
      <c r="W207" s="225"/>
      <c r="X207" s="225"/>
      <c r="Y207" s="225"/>
      <c r="Z207" s="225"/>
      <c r="AA207" s="225"/>
      <c r="AB207" s="225"/>
      <c r="AC207" s="225"/>
      <c r="AD207" s="225"/>
      <c r="AE207" s="225"/>
      <c r="AF207" s="225"/>
      <c r="AG207" s="225"/>
      <c r="AH207" s="225"/>
      <c r="AI207" s="225"/>
      <c r="AJ207" s="225"/>
      <c r="AK207" s="225"/>
      <c r="AL207" s="225"/>
      <c r="AM207" s="257"/>
      <c r="AN207" s="257"/>
      <c r="AO207" s="225"/>
      <c r="AP207" s="225"/>
      <c r="AQ207" s="225"/>
      <c r="AR207" s="225"/>
      <c r="AS207" s="225"/>
      <c r="AT207" s="225"/>
      <c r="AU207" s="225"/>
      <c r="AV207" s="225"/>
      <c r="AW207" s="225"/>
      <c r="AX207" s="225"/>
      <c r="AY207" s="225"/>
      <c r="AZ207" s="225"/>
      <c r="BA207" s="225"/>
      <c r="BB207" s="225"/>
      <c r="BC207" s="225"/>
      <c r="BD207" s="225"/>
      <c r="BE207" s="225"/>
      <c r="BF207" s="225"/>
      <c r="BG207" s="225"/>
      <c r="BH207" s="225"/>
      <c r="BI207" s="225"/>
      <c r="BJ207" s="225"/>
      <c r="BK207" s="225"/>
      <c r="BL207" s="225"/>
      <c r="BM207" s="225"/>
      <c r="BN207" s="225"/>
      <c r="BO207" s="225"/>
      <c r="BP207" s="225"/>
      <c r="BQ207" s="225"/>
      <c r="BR207" s="225"/>
      <c r="BS207" s="225"/>
      <c r="BT207" s="225"/>
      <c r="BU207" s="225"/>
      <c r="BV207" s="225"/>
      <c r="BW207" s="225"/>
      <c r="BX207" s="225"/>
      <c r="BY207" s="225"/>
      <c r="BZ207" s="225"/>
      <c r="CA207" s="225"/>
      <c r="CB207" s="225"/>
      <c r="CC207" s="225"/>
      <c r="CD207" s="225"/>
      <c r="CE207" s="225"/>
      <c r="CF207" s="225"/>
      <c r="CG207" s="225"/>
      <c r="CH207" s="225"/>
      <c r="CI207" s="225"/>
      <c r="CJ207" s="225"/>
      <c r="CK207" s="225"/>
      <c r="CL207" s="225"/>
      <c r="CM207" s="225"/>
      <c r="CN207" s="225"/>
      <c r="CO207" s="225"/>
      <c r="CP207" s="225"/>
      <c r="CQ207" s="225"/>
      <c r="CR207" s="225"/>
      <c r="CS207" s="225"/>
      <c r="CT207" s="225"/>
      <c r="CU207" s="225"/>
      <c r="CV207" s="225"/>
    </row>
    <row r="208" spans="1:100" ht="12" customHeight="1" x14ac:dyDescent="0.25">
      <c r="A208" s="225"/>
      <c r="B208" s="225"/>
      <c r="C208" s="225"/>
      <c r="D208" s="225"/>
      <c r="E208" s="225"/>
      <c r="F208" s="225"/>
      <c r="G208" s="225"/>
      <c r="H208" s="225"/>
      <c r="I208" s="225"/>
      <c r="J208" s="225"/>
      <c r="K208" s="225"/>
      <c r="L208" s="225"/>
      <c r="M208" s="225"/>
      <c r="N208" s="225"/>
      <c r="O208" s="225"/>
      <c r="P208" s="225"/>
      <c r="Q208" s="225"/>
      <c r="R208" s="225"/>
      <c r="S208" s="225"/>
      <c r="T208" s="225"/>
      <c r="U208" s="225"/>
      <c r="V208" s="225"/>
      <c r="W208" s="225"/>
      <c r="X208" s="225"/>
      <c r="Y208" s="225"/>
      <c r="Z208" s="225"/>
      <c r="AA208" s="225"/>
      <c r="AB208" s="225"/>
      <c r="AC208" s="225"/>
      <c r="AD208" s="225"/>
      <c r="AE208" s="225"/>
      <c r="AF208" s="225"/>
      <c r="AG208" s="225"/>
      <c r="AH208" s="225"/>
      <c r="AI208" s="225"/>
      <c r="AJ208" s="225"/>
      <c r="AK208" s="225"/>
      <c r="AL208" s="225"/>
      <c r="AM208" s="257"/>
      <c r="AN208" s="257"/>
      <c r="AO208" s="225"/>
      <c r="AP208" s="225"/>
      <c r="AQ208" s="225"/>
      <c r="AR208" s="225"/>
      <c r="AS208" s="225"/>
      <c r="AT208" s="225"/>
      <c r="AU208" s="225"/>
      <c r="AV208" s="225"/>
      <c r="AW208" s="225"/>
      <c r="AX208" s="225"/>
      <c r="AY208" s="225"/>
      <c r="AZ208" s="225"/>
      <c r="BA208" s="225"/>
      <c r="BB208" s="225"/>
      <c r="BC208" s="225"/>
      <c r="BD208" s="225"/>
      <c r="BE208" s="225"/>
      <c r="BF208" s="225"/>
      <c r="BG208" s="225"/>
      <c r="BH208" s="225"/>
      <c r="BI208" s="225"/>
      <c r="BJ208" s="225"/>
      <c r="BK208" s="225"/>
      <c r="BL208" s="225"/>
      <c r="BM208" s="225"/>
      <c r="BN208" s="225"/>
      <c r="BO208" s="225"/>
      <c r="BP208" s="225"/>
      <c r="BQ208" s="225"/>
      <c r="BR208" s="225"/>
      <c r="BS208" s="225"/>
      <c r="BT208" s="225"/>
      <c r="BU208" s="225"/>
      <c r="BV208" s="225"/>
      <c r="BW208" s="225"/>
      <c r="BX208" s="225"/>
      <c r="BY208" s="225"/>
      <c r="BZ208" s="225"/>
      <c r="CA208" s="225"/>
      <c r="CB208" s="225"/>
      <c r="CC208" s="225"/>
      <c r="CD208" s="225"/>
      <c r="CE208" s="225"/>
      <c r="CF208" s="225"/>
      <c r="CG208" s="225"/>
      <c r="CH208" s="225"/>
      <c r="CI208" s="225"/>
      <c r="CJ208" s="225"/>
      <c r="CK208" s="225"/>
      <c r="CL208" s="225"/>
      <c r="CM208" s="225"/>
      <c r="CN208" s="225"/>
      <c r="CO208" s="225"/>
      <c r="CP208" s="225"/>
      <c r="CQ208" s="225"/>
      <c r="CR208" s="225"/>
      <c r="CS208" s="225"/>
      <c r="CT208" s="225"/>
      <c r="CU208" s="225"/>
      <c r="CV208" s="225"/>
    </row>
    <row r="209" spans="1:100" ht="12" customHeight="1" x14ac:dyDescent="0.25">
      <c r="A209" s="225"/>
      <c r="B209" s="225"/>
      <c r="C209" s="225"/>
      <c r="D209" s="225"/>
      <c r="E209" s="225"/>
      <c r="F209" s="225"/>
      <c r="G209" s="225"/>
      <c r="H209" s="225"/>
      <c r="I209" s="225"/>
      <c r="J209" s="225"/>
      <c r="K209" s="225"/>
      <c r="L209" s="225"/>
      <c r="M209" s="225"/>
      <c r="N209" s="225"/>
      <c r="O209" s="225"/>
      <c r="P209" s="225"/>
      <c r="Q209" s="225"/>
      <c r="R209" s="225"/>
      <c r="S209" s="225"/>
      <c r="T209" s="225"/>
      <c r="U209" s="225"/>
      <c r="V209" s="225"/>
      <c r="W209" s="225"/>
      <c r="X209" s="225"/>
      <c r="Y209" s="225"/>
      <c r="Z209" s="225"/>
      <c r="AA209" s="225"/>
      <c r="AB209" s="225"/>
      <c r="AC209" s="225"/>
      <c r="AD209" s="225"/>
      <c r="AE209" s="225"/>
      <c r="AF209" s="225"/>
      <c r="AG209" s="225"/>
      <c r="AH209" s="225"/>
      <c r="AI209" s="225"/>
      <c r="AJ209" s="225"/>
      <c r="AK209" s="225"/>
      <c r="AL209" s="225"/>
      <c r="AM209" s="257"/>
      <c r="AN209" s="257"/>
      <c r="AO209" s="225"/>
      <c r="AP209" s="225"/>
      <c r="AQ209" s="225"/>
      <c r="AR209" s="225"/>
      <c r="AS209" s="225"/>
      <c r="AT209" s="225"/>
      <c r="AU209" s="225"/>
      <c r="AV209" s="225"/>
      <c r="AW209" s="225"/>
      <c r="AX209" s="225"/>
      <c r="AY209" s="225"/>
      <c r="AZ209" s="225"/>
      <c r="BA209" s="225"/>
      <c r="BB209" s="225"/>
      <c r="BC209" s="225"/>
      <c r="BD209" s="225"/>
      <c r="BE209" s="225"/>
      <c r="BF209" s="225"/>
      <c r="BG209" s="225"/>
      <c r="BH209" s="225"/>
      <c r="BI209" s="225"/>
      <c r="BJ209" s="225"/>
      <c r="BK209" s="225"/>
      <c r="BL209" s="225"/>
      <c r="BM209" s="225"/>
      <c r="BN209" s="225"/>
      <c r="BO209" s="225"/>
      <c r="BP209" s="225"/>
      <c r="BQ209" s="225"/>
      <c r="BR209" s="225"/>
      <c r="BS209" s="225"/>
      <c r="BT209" s="225"/>
      <c r="BU209" s="225"/>
      <c r="BV209" s="225"/>
      <c r="BW209" s="225"/>
      <c r="BX209" s="225"/>
      <c r="BY209" s="225"/>
      <c r="BZ209" s="225"/>
      <c r="CA209" s="225"/>
      <c r="CB209" s="225"/>
      <c r="CC209" s="225"/>
      <c r="CD209" s="225"/>
      <c r="CE209" s="225"/>
      <c r="CF209" s="225"/>
      <c r="CG209" s="225"/>
      <c r="CH209" s="225"/>
      <c r="CI209" s="225"/>
      <c r="CJ209" s="225"/>
      <c r="CK209" s="225"/>
      <c r="CL209" s="225"/>
      <c r="CM209" s="225"/>
      <c r="CN209" s="225"/>
      <c r="CO209" s="225"/>
      <c r="CP209" s="225"/>
      <c r="CQ209" s="225"/>
      <c r="CR209" s="225"/>
      <c r="CS209" s="225"/>
      <c r="CT209" s="225"/>
      <c r="CU209" s="225"/>
      <c r="CV209" s="225"/>
    </row>
    <row r="210" spans="1:100" ht="12" customHeight="1" x14ac:dyDescent="0.25">
      <c r="A210" s="225"/>
      <c r="B210" s="225"/>
      <c r="C210" s="225"/>
      <c r="D210" s="225"/>
      <c r="E210" s="225"/>
      <c r="F210" s="225"/>
      <c r="G210" s="225"/>
      <c r="H210" s="225"/>
      <c r="I210" s="225"/>
      <c r="J210" s="225"/>
      <c r="K210" s="225"/>
      <c r="L210" s="225"/>
      <c r="M210" s="225"/>
      <c r="N210" s="225"/>
      <c r="O210" s="225"/>
      <c r="P210" s="225"/>
      <c r="Q210" s="225"/>
      <c r="R210" s="225"/>
      <c r="S210" s="225"/>
      <c r="T210" s="225"/>
      <c r="U210" s="225"/>
      <c r="V210" s="225"/>
      <c r="W210" s="225"/>
      <c r="X210" s="225"/>
      <c r="Y210" s="225"/>
      <c r="Z210" s="225"/>
      <c r="AA210" s="225"/>
      <c r="AB210" s="225"/>
      <c r="AC210" s="225"/>
      <c r="AD210" s="225"/>
      <c r="AE210" s="225"/>
      <c r="AF210" s="225"/>
      <c r="AG210" s="225"/>
      <c r="AH210" s="225"/>
      <c r="AI210" s="225"/>
      <c r="AJ210" s="225"/>
      <c r="AK210" s="225"/>
      <c r="AL210" s="225"/>
      <c r="AM210" s="257"/>
      <c r="AN210" s="257"/>
      <c r="AO210" s="225"/>
      <c r="AP210" s="225"/>
      <c r="AQ210" s="225"/>
      <c r="AR210" s="225"/>
      <c r="AS210" s="225"/>
      <c r="AT210" s="225"/>
      <c r="AU210" s="225"/>
      <c r="AV210" s="225"/>
      <c r="AW210" s="225"/>
      <c r="AX210" s="225"/>
      <c r="AY210" s="225"/>
      <c r="AZ210" s="225"/>
      <c r="BA210" s="225"/>
      <c r="BB210" s="225"/>
      <c r="BC210" s="225"/>
      <c r="BD210" s="225"/>
      <c r="BE210" s="225"/>
      <c r="BF210" s="225"/>
      <c r="BG210" s="225"/>
      <c r="BH210" s="225"/>
      <c r="BI210" s="225"/>
      <c r="BJ210" s="225"/>
      <c r="BK210" s="225"/>
      <c r="BL210" s="225"/>
      <c r="BM210" s="225"/>
      <c r="BN210" s="225"/>
      <c r="BO210" s="225"/>
      <c r="BP210" s="225"/>
      <c r="BQ210" s="225"/>
      <c r="BR210" s="225"/>
      <c r="BS210" s="225"/>
      <c r="BT210" s="225"/>
      <c r="BU210" s="225"/>
      <c r="BV210" s="225"/>
      <c r="BW210" s="225"/>
      <c r="BX210" s="225"/>
      <c r="BY210" s="225"/>
      <c r="BZ210" s="225"/>
      <c r="CA210" s="225"/>
      <c r="CB210" s="225"/>
      <c r="CC210" s="225"/>
      <c r="CD210" s="225"/>
      <c r="CE210" s="225"/>
      <c r="CF210" s="225"/>
      <c r="CG210" s="225"/>
      <c r="CH210" s="225"/>
      <c r="CI210" s="225"/>
      <c r="CJ210" s="225"/>
      <c r="CK210" s="225"/>
      <c r="CL210" s="225"/>
      <c r="CM210" s="225"/>
      <c r="CN210" s="225"/>
      <c r="CO210" s="225"/>
      <c r="CP210" s="225"/>
      <c r="CQ210" s="225"/>
      <c r="CR210" s="225"/>
      <c r="CS210" s="225"/>
      <c r="CT210" s="225"/>
      <c r="CU210" s="225"/>
      <c r="CV210" s="225"/>
    </row>
    <row r="211" spans="1:100" ht="12" customHeight="1" x14ac:dyDescent="0.25">
      <c r="A211" s="225"/>
      <c r="B211" s="225"/>
      <c r="C211" s="225"/>
      <c r="D211" s="225"/>
      <c r="E211" s="225"/>
      <c r="F211" s="225"/>
      <c r="G211" s="225"/>
      <c r="H211" s="225"/>
      <c r="I211" s="225"/>
      <c r="J211" s="225"/>
      <c r="K211" s="225"/>
      <c r="L211" s="225"/>
      <c r="M211" s="225"/>
      <c r="N211" s="225"/>
      <c r="O211" s="225"/>
      <c r="P211" s="225"/>
      <c r="Q211" s="225"/>
      <c r="R211" s="225"/>
      <c r="S211" s="225"/>
      <c r="T211" s="225"/>
      <c r="U211" s="225"/>
      <c r="V211" s="225"/>
      <c r="W211" s="225"/>
      <c r="X211" s="225"/>
      <c r="Y211" s="225"/>
      <c r="Z211" s="225"/>
      <c r="AA211" s="225"/>
      <c r="AB211" s="225"/>
      <c r="AC211" s="225"/>
      <c r="AD211" s="225"/>
      <c r="AE211" s="225"/>
      <c r="AF211" s="225"/>
      <c r="AG211" s="225"/>
      <c r="AH211" s="225"/>
      <c r="AI211" s="225"/>
      <c r="AJ211" s="225"/>
      <c r="AK211" s="225"/>
      <c r="AL211" s="225"/>
      <c r="AM211" s="257"/>
      <c r="AN211" s="257"/>
      <c r="AO211" s="225"/>
      <c r="AP211" s="225"/>
      <c r="AQ211" s="225"/>
      <c r="AR211" s="225"/>
      <c r="AS211" s="225"/>
      <c r="AT211" s="225"/>
      <c r="AU211" s="225"/>
      <c r="AV211" s="225"/>
      <c r="AW211" s="225"/>
      <c r="AX211" s="225"/>
      <c r="AY211" s="225"/>
      <c r="AZ211" s="225"/>
      <c r="BA211" s="225"/>
      <c r="BB211" s="225"/>
      <c r="BC211" s="225"/>
      <c r="BD211" s="225"/>
      <c r="BE211" s="225"/>
      <c r="BF211" s="225"/>
      <c r="BG211" s="225"/>
      <c r="BH211" s="225"/>
      <c r="BI211" s="225"/>
      <c r="BJ211" s="225"/>
      <c r="BK211" s="225"/>
      <c r="BL211" s="225"/>
      <c r="BM211" s="225"/>
      <c r="BN211" s="225"/>
      <c r="BO211" s="225"/>
      <c r="BP211" s="225"/>
      <c r="BQ211" s="225"/>
      <c r="BR211" s="225"/>
      <c r="BS211" s="225"/>
      <c r="BT211" s="225"/>
      <c r="BU211" s="225"/>
      <c r="BV211" s="225"/>
      <c r="BW211" s="225"/>
      <c r="BX211" s="225"/>
      <c r="BY211" s="225"/>
      <c r="BZ211" s="225"/>
      <c r="CA211" s="225"/>
      <c r="CB211" s="225"/>
      <c r="CC211" s="225"/>
      <c r="CD211" s="225"/>
      <c r="CE211" s="225"/>
      <c r="CF211" s="225"/>
      <c r="CG211" s="225"/>
      <c r="CH211" s="225"/>
      <c r="CI211" s="225"/>
      <c r="CJ211" s="225"/>
      <c r="CK211" s="225"/>
      <c r="CL211" s="225"/>
      <c r="CM211" s="225"/>
      <c r="CN211" s="225"/>
      <c r="CO211" s="225"/>
      <c r="CP211" s="225"/>
      <c r="CQ211" s="225"/>
      <c r="CR211" s="225"/>
      <c r="CS211" s="225"/>
      <c r="CT211" s="225"/>
      <c r="CU211" s="225"/>
      <c r="CV211" s="225"/>
    </row>
    <row r="212" spans="1:100" ht="12" customHeight="1" x14ac:dyDescent="0.25">
      <c r="A212" s="225"/>
      <c r="B212" s="225"/>
      <c r="C212" s="225"/>
      <c r="D212" s="225"/>
      <c r="E212" s="225"/>
      <c r="F212" s="225"/>
      <c r="G212" s="225"/>
      <c r="H212" s="225"/>
      <c r="I212" s="225"/>
      <c r="J212" s="225"/>
      <c r="K212" s="225"/>
      <c r="L212" s="225"/>
      <c r="M212" s="225"/>
      <c r="N212" s="225"/>
      <c r="O212" s="225"/>
      <c r="P212" s="225"/>
      <c r="Q212" s="225"/>
      <c r="R212" s="225"/>
      <c r="S212" s="225"/>
      <c r="T212" s="225"/>
      <c r="U212" s="225"/>
      <c r="V212" s="225"/>
      <c r="W212" s="225"/>
      <c r="X212" s="225"/>
      <c r="Y212" s="225"/>
      <c r="Z212" s="225"/>
      <c r="AA212" s="225"/>
      <c r="AB212" s="225"/>
      <c r="AC212" s="225"/>
      <c r="AD212" s="225"/>
      <c r="AE212" s="225"/>
      <c r="AF212" s="225"/>
      <c r="AG212" s="225"/>
      <c r="AH212" s="225"/>
      <c r="AI212" s="225"/>
      <c r="AJ212" s="225"/>
      <c r="AK212" s="225"/>
      <c r="AL212" s="225"/>
      <c r="AM212" s="257"/>
      <c r="AN212" s="257"/>
      <c r="AO212" s="225"/>
      <c r="AP212" s="225"/>
      <c r="AQ212" s="225"/>
      <c r="AR212" s="225"/>
      <c r="AS212" s="225"/>
      <c r="AT212" s="225"/>
      <c r="AU212" s="225"/>
      <c r="AV212" s="225"/>
      <c r="AW212" s="225"/>
      <c r="AX212" s="225"/>
      <c r="AY212" s="225"/>
      <c r="AZ212" s="225"/>
      <c r="BA212" s="225"/>
      <c r="BB212" s="225"/>
      <c r="BC212" s="225"/>
      <c r="BD212" s="225"/>
      <c r="BE212" s="225"/>
      <c r="BF212" s="225"/>
      <c r="BG212" s="225"/>
      <c r="BH212" s="225"/>
      <c r="BI212" s="225"/>
      <c r="BJ212" s="225"/>
      <c r="BK212" s="225"/>
      <c r="BL212" s="225"/>
      <c r="BM212" s="225"/>
      <c r="BN212" s="225"/>
      <c r="BO212" s="225"/>
      <c r="BP212" s="225"/>
      <c r="BQ212" s="225"/>
      <c r="BR212" s="225"/>
      <c r="BS212" s="225"/>
      <c r="BT212" s="225"/>
      <c r="BU212" s="225"/>
      <c r="BV212" s="225"/>
      <c r="BW212" s="225"/>
      <c r="BX212" s="225"/>
      <c r="BY212" s="225"/>
      <c r="BZ212" s="225"/>
      <c r="CA212" s="225"/>
      <c r="CB212" s="225"/>
      <c r="CC212" s="225"/>
      <c r="CD212" s="225"/>
      <c r="CE212" s="225"/>
      <c r="CF212" s="225"/>
      <c r="CG212" s="225"/>
      <c r="CH212" s="225"/>
      <c r="CI212" s="225"/>
      <c r="CJ212" s="225"/>
      <c r="CK212" s="225"/>
      <c r="CL212" s="225"/>
      <c r="CM212" s="225"/>
      <c r="CN212" s="225"/>
      <c r="CO212" s="225"/>
      <c r="CP212" s="225"/>
      <c r="CQ212" s="225"/>
      <c r="CR212" s="225"/>
      <c r="CS212" s="225"/>
      <c r="CT212" s="225"/>
      <c r="CU212" s="225"/>
      <c r="CV212" s="225"/>
    </row>
    <row r="213" spans="1:100" ht="12" customHeight="1" x14ac:dyDescent="0.25">
      <c r="A213" s="225"/>
      <c r="B213" s="225"/>
      <c r="C213" s="225"/>
      <c r="D213" s="225"/>
      <c r="E213" s="225"/>
      <c r="F213" s="225"/>
      <c r="G213" s="225"/>
      <c r="H213" s="225"/>
      <c r="I213" s="225"/>
      <c r="J213" s="225"/>
      <c r="K213" s="225"/>
      <c r="L213" s="225"/>
      <c r="M213" s="225"/>
      <c r="N213" s="225"/>
      <c r="O213" s="225"/>
      <c r="P213" s="225"/>
      <c r="Q213" s="225"/>
      <c r="R213" s="225"/>
      <c r="S213" s="225"/>
      <c r="T213" s="225"/>
      <c r="U213" s="225"/>
      <c r="V213" s="225"/>
      <c r="W213" s="225"/>
      <c r="X213" s="225"/>
      <c r="Y213" s="225"/>
      <c r="Z213" s="225"/>
      <c r="AA213" s="225"/>
      <c r="AB213" s="225"/>
      <c r="AC213" s="225"/>
      <c r="AD213" s="225"/>
      <c r="AE213" s="225"/>
      <c r="AF213" s="225"/>
      <c r="AG213" s="225"/>
      <c r="AH213" s="225"/>
      <c r="AI213" s="225"/>
      <c r="AJ213" s="225"/>
      <c r="AK213" s="225"/>
      <c r="AL213" s="225"/>
      <c r="AM213" s="257"/>
      <c r="AN213" s="257"/>
      <c r="AO213" s="225"/>
      <c r="AP213" s="225"/>
      <c r="AQ213" s="225"/>
      <c r="AR213" s="225"/>
      <c r="AS213" s="225"/>
      <c r="AT213" s="225"/>
      <c r="AU213" s="225"/>
      <c r="AV213" s="225"/>
      <c r="AW213" s="225"/>
      <c r="AX213" s="225"/>
      <c r="AY213" s="225"/>
      <c r="AZ213" s="225"/>
      <c r="BA213" s="225"/>
      <c r="BB213" s="225"/>
      <c r="BC213" s="225"/>
      <c r="BD213" s="225"/>
      <c r="BE213" s="225"/>
      <c r="BF213" s="225"/>
      <c r="BG213" s="225"/>
      <c r="BH213" s="225"/>
      <c r="BI213" s="225"/>
      <c r="BJ213" s="225"/>
      <c r="BK213" s="225"/>
      <c r="BL213" s="225"/>
      <c r="BM213" s="225"/>
      <c r="BN213" s="225"/>
      <c r="BO213" s="225"/>
      <c r="BP213" s="225"/>
      <c r="BQ213" s="225"/>
      <c r="BR213" s="225"/>
      <c r="BS213" s="225"/>
      <c r="BT213" s="225"/>
      <c r="BU213" s="225"/>
      <c r="BV213" s="225"/>
      <c r="BW213" s="225"/>
      <c r="BX213" s="225"/>
      <c r="BY213" s="225"/>
      <c r="BZ213" s="225"/>
      <c r="CA213" s="225"/>
      <c r="CB213" s="225"/>
      <c r="CC213" s="225"/>
      <c r="CD213" s="225"/>
      <c r="CE213" s="225"/>
      <c r="CF213" s="225"/>
      <c r="CG213" s="225"/>
      <c r="CH213" s="225"/>
      <c r="CI213" s="225"/>
      <c r="CJ213" s="225"/>
      <c r="CK213" s="225"/>
      <c r="CL213" s="225"/>
      <c r="CM213" s="225"/>
      <c r="CN213" s="225"/>
      <c r="CO213" s="225"/>
      <c r="CP213" s="225"/>
      <c r="CQ213" s="225"/>
      <c r="CR213" s="225"/>
      <c r="CS213" s="225"/>
      <c r="CT213" s="225"/>
      <c r="CU213" s="225"/>
      <c r="CV213" s="225"/>
    </row>
    <row r="214" spans="1:100" ht="12" customHeight="1" x14ac:dyDescent="0.25">
      <c r="A214" s="225"/>
      <c r="B214" s="225"/>
      <c r="C214" s="225"/>
      <c r="D214" s="225"/>
      <c r="E214" s="225"/>
      <c r="F214" s="225"/>
      <c r="G214" s="225"/>
      <c r="H214" s="225"/>
      <c r="I214" s="225"/>
      <c r="J214" s="225"/>
      <c r="K214" s="225"/>
      <c r="L214" s="225"/>
      <c r="M214" s="225"/>
      <c r="N214" s="225"/>
      <c r="O214" s="225"/>
      <c r="P214" s="225"/>
      <c r="Q214" s="225"/>
      <c r="R214" s="225"/>
      <c r="S214" s="225"/>
      <c r="T214" s="225"/>
      <c r="U214" s="225"/>
      <c r="V214" s="225"/>
      <c r="W214" s="225"/>
      <c r="X214" s="225"/>
      <c r="Y214" s="225"/>
      <c r="Z214" s="225"/>
      <c r="AA214" s="225"/>
      <c r="AB214" s="225"/>
      <c r="AC214" s="225"/>
      <c r="AD214" s="225"/>
      <c r="AE214" s="225"/>
      <c r="AF214" s="225"/>
      <c r="AG214" s="225"/>
      <c r="AH214" s="225"/>
      <c r="AI214" s="225"/>
      <c r="AJ214" s="225"/>
      <c r="AK214" s="225"/>
      <c r="AL214" s="225"/>
      <c r="AM214" s="257"/>
      <c r="AN214" s="257"/>
      <c r="AO214" s="225"/>
      <c r="AP214" s="225"/>
      <c r="AQ214" s="225"/>
      <c r="AR214" s="225"/>
      <c r="AS214" s="225"/>
      <c r="AT214" s="225"/>
      <c r="AU214" s="225"/>
      <c r="AV214" s="225"/>
      <c r="AW214" s="225"/>
      <c r="AX214" s="225"/>
      <c r="AY214" s="225"/>
      <c r="AZ214" s="225"/>
      <c r="BA214" s="225"/>
      <c r="BB214" s="225"/>
      <c r="BC214" s="225"/>
      <c r="BD214" s="225"/>
      <c r="BE214" s="225"/>
      <c r="BF214" s="225"/>
      <c r="BG214" s="225"/>
      <c r="BH214" s="225"/>
      <c r="BI214" s="225"/>
      <c r="BJ214" s="225"/>
      <c r="BK214" s="225"/>
      <c r="BL214" s="225"/>
      <c r="BM214" s="225"/>
      <c r="BN214" s="225"/>
      <c r="BO214" s="225"/>
      <c r="BP214" s="225"/>
      <c r="BQ214" s="225"/>
      <c r="BR214" s="225"/>
      <c r="BS214" s="225"/>
      <c r="BT214" s="225"/>
      <c r="BU214" s="225"/>
      <c r="BV214" s="225"/>
      <c r="BW214" s="225"/>
      <c r="BX214" s="225"/>
      <c r="BY214" s="225"/>
      <c r="BZ214" s="225"/>
      <c r="CA214" s="225"/>
      <c r="CB214" s="225"/>
      <c r="CC214" s="225"/>
      <c r="CD214" s="225"/>
      <c r="CE214" s="225"/>
      <c r="CF214" s="225"/>
      <c r="CG214" s="225"/>
      <c r="CH214" s="225"/>
      <c r="CI214" s="225"/>
      <c r="CJ214" s="225"/>
      <c r="CK214" s="225"/>
      <c r="CL214" s="225"/>
      <c r="CM214" s="225"/>
      <c r="CN214" s="225"/>
      <c r="CO214" s="225"/>
      <c r="CP214" s="225"/>
      <c r="CQ214" s="225"/>
      <c r="CR214" s="225"/>
      <c r="CS214" s="225"/>
      <c r="CT214" s="225"/>
      <c r="CU214" s="225"/>
      <c r="CV214" s="225"/>
    </row>
    <row r="215" spans="1:100" ht="12" customHeight="1" x14ac:dyDescent="0.25">
      <c r="A215" s="225"/>
      <c r="B215" s="225"/>
      <c r="C215" s="225"/>
      <c r="D215" s="225"/>
      <c r="E215" s="225"/>
      <c r="F215" s="225"/>
      <c r="G215" s="225"/>
      <c r="H215" s="225"/>
      <c r="I215" s="225"/>
      <c r="J215" s="225"/>
      <c r="K215" s="225"/>
      <c r="L215" s="225"/>
      <c r="M215" s="225"/>
      <c r="N215" s="225"/>
      <c r="O215" s="225"/>
      <c r="P215" s="225"/>
      <c r="Q215" s="225"/>
      <c r="R215" s="225"/>
      <c r="S215" s="225"/>
      <c r="T215" s="225"/>
      <c r="U215" s="225"/>
      <c r="V215" s="225"/>
      <c r="W215" s="225"/>
      <c r="X215" s="225"/>
      <c r="Y215" s="225"/>
      <c r="Z215" s="225"/>
      <c r="AA215" s="225"/>
      <c r="AB215" s="225"/>
      <c r="AC215" s="225"/>
      <c r="AD215" s="225"/>
      <c r="AE215" s="225"/>
      <c r="AF215" s="225"/>
      <c r="AG215" s="225"/>
      <c r="AH215" s="225"/>
      <c r="AI215" s="225"/>
      <c r="AJ215" s="225"/>
      <c r="AK215" s="225"/>
      <c r="AL215" s="225"/>
      <c r="AM215" s="257"/>
      <c r="AN215" s="257"/>
      <c r="AO215" s="225"/>
      <c r="AP215" s="225"/>
      <c r="AQ215" s="225"/>
      <c r="AR215" s="225"/>
      <c r="AS215" s="225"/>
      <c r="AT215" s="225"/>
      <c r="AU215" s="225"/>
      <c r="AV215" s="225"/>
      <c r="AW215" s="225"/>
      <c r="AX215" s="225"/>
      <c r="AY215" s="225"/>
      <c r="AZ215" s="225"/>
      <c r="BA215" s="225"/>
      <c r="BB215" s="225"/>
      <c r="BC215" s="225"/>
      <c r="BD215" s="225"/>
      <c r="BE215" s="225"/>
      <c r="BF215" s="225"/>
      <c r="BG215" s="225"/>
      <c r="BH215" s="225"/>
      <c r="BI215" s="225"/>
      <c r="BJ215" s="225"/>
      <c r="BK215" s="225"/>
      <c r="BL215" s="225"/>
      <c r="BM215" s="225"/>
      <c r="BN215" s="225"/>
      <c r="BO215" s="225"/>
      <c r="BP215" s="225"/>
      <c r="BQ215" s="225"/>
      <c r="BR215" s="225"/>
      <c r="BS215" s="225"/>
      <c r="BT215" s="225"/>
      <c r="BU215" s="225"/>
      <c r="BV215" s="225"/>
      <c r="BW215" s="225"/>
      <c r="BX215" s="225"/>
      <c r="BY215" s="225"/>
      <c r="BZ215" s="225"/>
      <c r="CA215" s="225"/>
      <c r="CB215" s="225"/>
      <c r="CC215" s="225"/>
      <c r="CD215" s="225"/>
      <c r="CE215" s="225"/>
      <c r="CF215" s="225"/>
      <c r="CG215" s="225"/>
      <c r="CH215" s="225"/>
      <c r="CI215" s="225"/>
      <c r="CJ215" s="225"/>
      <c r="CK215" s="225"/>
      <c r="CL215" s="225"/>
      <c r="CM215" s="225"/>
      <c r="CN215" s="225"/>
      <c r="CO215" s="225"/>
      <c r="CP215" s="225"/>
      <c r="CQ215" s="225"/>
      <c r="CR215" s="225"/>
      <c r="CS215" s="225"/>
      <c r="CT215" s="225"/>
      <c r="CU215" s="225"/>
      <c r="CV215" s="225"/>
    </row>
    <row r="216" spans="1:100" ht="12" customHeight="1" x14ac:dyDescent="0.25">
      <c r="A216" s="225"/>
      <c r="B216" s="225"/>
      <c r="C216" s="225"/>
      <c r="D216" s="225"/>
      <c r="E216" s="225"/>
      <c r="F216" s="225"/>
      <c r="G216" s="225"/>
      <c r="H216" s="225"/>
      <c r="I216" s="225"/>
      <c r="J216" s="225"/>
      <c r="K216" s="225"/>
      <c r="L216" s="225"/>
      <c r="M216" s="225"/>
      <c r="N216" s="225"/>
      <c r="O216" s="225"/>
      <c r="P216" s="225"/>
      <c r="Q216" s="225"/>
      <c r="R216" s="225"/>
      <c r="S216" s="225"/>
      <c r="T216" s="225"/>
      <c r="U216" s="225"/>
      <c r="V216" s="225"/>
      <c r="W216" s="225"/>
      <c r="X216" s="225"/>
      <c r="Y216" s="225"/>
      <c r="Z216" s="225"/>
      <c r="AA216" s="225"/>
      <c r="AB216" s="225"/>
      <c r="AC216" s="225"/>
      <c r="AD216" s="225"/>
      <c r="AE216" s="225"/>
      <c r="AF216" s="225"/>
      <c r="AG216" s="225"/>
      <c r="AH216" s="225"/>
      <c r="AI216" s="225"/>
      <c r="AJ216" s="225"/>
      <c r="AK216" s="225"/>
      <c r="AL216" s="225"/>
      <c r="AM216" s="257"/>
      <c r="AN216" s="257"/>
      <c r="AO216" s="225"/>
      <c r="AP216" s="225"/>
      <c r="AQ216" s="225"/>
      <c r="AR216" s="225"/>
      <c r="AS216" s="225"/>
      <c r="AT216" s="225"/>
      <c r="AU216" s="225"/>
      <c r="AV216" s="225"/>
      <c r="AW216" s="225"/>
      <c r="AX216" s="225"/>
      <c r="AY216" s="225"/>
      <c r="AZ216" s="225"/>
      <c r="BA216" s="225"/>
      <c r="BB216" s="225"/>
      <c r="BC216" s="225"/>
      <c r="BD216" s="225"/>
      <c r="BE216" s="225"/>
      <c r="BF216" s="225"/>
      <c r="BG216" s="225"/>
      <c r="BH216" s="225"/>
      <c r="BI216" s="225"/>
      <c r="BJ216" s="225"/>
      <c r="BK216" s="225"/>
      <c r="BL216" s="225"/>
      <c r="BM216" s="225"/>
      <c r="BN216" s="225"/>
      <c r="BO216" s="225"/>
      <c r="BP216" s="225"/>
      <c r="BQ216" s="225"/>
      <c r="BR216" s="225"/>
      <c r="BS216" s="225"/>
      <c r="BT216" s="225"/>
      <c r="BU216" s="225"/>
      <c r="BV216" s="225"/>
      <c r="BW216" s="225"/>
      <c r="BX216" s="225"/>
      <c r="BY216" s="225"/>
      <c r="BZ216" s="225"/>
      <c r="CA216" s="225"/>
      <c r="CB216" s="225"/>
      <c r="CC216" s="225"/>
      <c r="CD216" s="225"/>
      <c r="CE216" s="225"/>
      <c r="CF216" s="225"/>
      <c r="CG216" s="225"/>
      <c r="CH216" s="225"/>
      <c r="CI216" s="225"/>
      <c r="CJ216" s="225"/>
      <c r="CK216" s="225"/>
      <c r="CL216" s="225"/>
      <c r="CM216" s="225"/>
      <c r="CN216" s="225"/>
      <c r="CO216" s="225"/>
      <c r="CP216" s="225"/>
      <c r="CQ216" s="225"/>
      <c r="CR216" s="225"/>
      <c r="CS216" s="225"/>
      <c r="CT216" s="225"/>
      <c r="CU216" s="225"/>
      <c r="CV216" s="225"/>
    </row>
    <row r="217" spans="1:100" ht="12" customHeight="1" x14ac:dyDescent="0.25">
      <c r="A217" s="225"/>
      <c r="B217" s="225"/>
      <c r="C217" s="225"/>
      <c r="D217" s="225"/>
      <c r="E217" s="225"/>
      <c r="F217" s="225"/>
      <c r="G217" s="225"/>
      <c r="H217" s="225"/>
      <c r="I217" s="225"/>
      <c r="J217" s="225"/>
      <c r="K217" s="225"/>
      <c r="L217" s="225"/>
      <c r="M217" s="225"/>
      <c r="N217" s="225"/>
      <c r="O217" s="225"/>
      <c r="P217" s="225"/>
      <c r="Q217" s="225"/>
      <c r="R217" s="225"/>
      <c r="S217" s="225"/>
      <c r="T217" s="225"/>
      <c r="U217" s="225"/>
      <c r="V217" s="225"/>
      <c r="W217" s="225"/>
      <c r="X217" s="225"/>
      <c r="Y217" s="225"/>
      <c r="Z217" s="225"/>
      <c r="AA217" s="225"/>
      <c r="AB217" s="225"/>
      <c r="AC217" s="225"/>
      <c r="AD217" s="225"/>
      <c r="AE217" s="225"/>
      <c r="AF217" s="225"/>
      <c r="AG217" s="225"/>
      <c r="AH217" s="225"/>
      <c r="AI217" s="225"/>
      <c r="AJ217" s="225"/>
      <c r="AK217" s="225"/>
      <c r="AL217" s="225"/>
      <c r="AM217" s="257"/>
      <c r="AN217" s="257"/>
      <c r="AO217" s="225"/>
      <c r="AP217" s="225"/>
      <c r="AQ217" s="225"/>
      <c r="AR217" s="225"/>
      <c r="AS217" s="225"/>
      <c r="AT217" s="225"/>
      <c r="AU217" s="225"/>
      <c r="AV217" s="225"/>
      <c r="AW217" s="225"/>
      <c r="AX217" s="225"/>
      <c r="AY217" s="225"/>
      <c r="AZ217" s="225"/>
      <c r="BA217" s="225"/>
      <c r="BB217" s="225"/>
      <c r="BC217" s="225"/>
      <c r="BD217" s="225"/>
      <c r="BE217" s="225"/>
      <c r="BF217" s="225"/>
      <c r="BG217" s="225"/>
      <c r="BH217" s="225"/>
      <c r="BI217" s="225"/>
      <c r="BJ217" s="225"/>
      <c r="BK217" s="225"/>
      <c r="BL217" s="225"/>
      <c r="BM217" s="225"/>
      <c r="BN217" s="225"/>
      <c r="BO217" s="225"/>
      <c r="BP217" s="225"/>
      <c r="BQ217" s="225"/>
      <c r="BR217" s="225"/>
      <c r="BS217" s="225"/>
      <c r="BT217" s="225"/>
      <c r="BU217" s="225"/>
      <c r="BV217" s="225"/>
      <c r="BW217" s="225"/>
      <c r="BX217" s="225"/>
      <c r="BY217" s="225"/>
      <c r="BZ217" s="225"/>
      <c r="CA217" s="225"/>
      <c r="CB217" s="225"/>
      <c r="CC217" s="225"/>
      <c r="CD217" s="225"/>
      <c r="CE217" s="225"/>
      <c r="CF217" s="225"/>
      <c r="CG217" s="225"/>
      <c r="CH217" s="225"/>
      <c r="CI217" s="225"/>
      <c r="CJ217" s="225"/>
      <c r="CK217" s="225"/>
      <c r="CL217" s="225"/>
      <c r="CM217" s="225"/>
      <c r="CN217" s="225"/>
      <c r="CO217" s="225"/>
      <c r="CP217" s="225"/>
      <c r="CQ217" s="225"/>
      <c r="CR217" s="225"/>
      <c r="CS217" s="225"/>
      <c r="CT217" s="225"/>
      <c r="CU217" s="225"/>
      <c r="CV217" s="225"/>
    </row>
    <row r="218" spans="1:100" ht="12" customHeight="1" x14ac:dyDescent="0.25">
      <c r="A218" s="225"/>
      <c r="B218" s="225"/>
      <c r="C218" s="225"/>
      <c r="D218" s="225"/>
      <c r="E218" s="225"/>
      <c r="F218" s="225"/>
      <c r="G218" s="225"/>
      <c r="H218" s="225"/>
      <c r="I218" s="225"/>
      <c r="J218" s="225"/>
      <c r="K218" s="225"/>
      <c r="L218" s="225"/>
      <c r="M218" s="225"/>
      <c r="N218" s="225"/>
      <c r="O218" s="225"/>
      <c r="P218" s="225"/>
      <c r="Q218" s="225"/>
      <c r="R218" s="225"/>
      <c r="S218" s="225"/>
      <c r="T218" s="225"/>
      <c r="U218" s="225"/>
      <c r="V218" s="225"/>
      <c r="W218" s="225"/>
      <c r="X218" s="225"/>
      <c r="Y218" s="225"/>
      <c r="Z218" s="225"/>
      <c r="AA218" s="225"/>
      <c r="AB218" s="225"/>
      <c r="AC218" s="225"/>
      <c r="AD218" s="225"/>
      <c r="AE218" s="225"/>
      <c r="AF218" s="225"/>
      <c r="AG218" s="225"/>
      <c r="AH218" s="225"/>
      <c r="AI218" s="225"/>
      <c r="AJ218" s="225"/>
      <c r="AK218" s="225"/>
      <c r="AL218" s="225"/>
      <c r="AM218" s="257"/>
      <c r="AN218" s="257"/>
      <c r="AO218" s="225"/>
      <c r="AP218" s="225"/>
      <c r="AQ218" s="225"/>
      <c r="AR218" s="225"/>
      <c r="AS218" s="225"/>
      <c r="AT218" s="225"/>
      <c r="AU218" s="225"/>
      <c r="AV218" s="225"/>
      <c r="AW218" s="225"/>
      <c r="AX218" s="225"/>
      <c r="AY218" s="225"/>
      <c r="AZ218" s="225"/>
      <c r="BA218" s="225"/>
      <c r="BB218" s="225"/>
      <c r="BC218" s="225"/>
      <c r="BD218" s="225"/>
      <c r="BE218" s="225"/>
      <c r="BF218" s="225"/>
      <c r="BG218" s="225"/>
      <c r="BH218" s="225"/>
      <c r="BI218" s="225"/>
      <c r="BJ218" s="225"/>
      <c r="BK218" s="225"/>
      <c r="BL218" s="225"/>
      <c r="BM218" s="225"/>
      <c r="BN218" s="225"/>
      <c r="BO218" s="225"/>
      <c r="BP218" s="225"/>
      <c r="BQ218" s="225"/>
      <c r="BR218" s="225"/>
      <c r="BS218" s="225"/>
      <c r="BT218" s="225"/>
      <c r="BU218" s="225"/>
      <c r="BV218" s="225"/>
      <c r="BW218" s="225"/>
      <c r="BX218" s="225"/>
      <c r="BY218" s="225"/>
      <c r="BZ218" s="225"/>
      <c r="CA218" s="225"/>
      <c r="CB218" s="225"/>
      <c r="CC218" s="225"/>
      <c r="CD218" s="225"/>
      <c r="CE218" s="225"/>
      <c r="CF218" s="225"/>
      <c r="CG218" s="225"/>
      <c r="CH218" s="225"/>
      <c r="CI218" s="225"/>
      <c r="CJ218" s="225"/>
      <c r="CK218" s="225"/>
      <c r="CL218" s="225"/>
      <c r="CM218" s="225"/>
      <c r="CN218" s="225"/>
      <c r="CO218" s="225"/>
      <c r="CP218" s="225"/>
      <c r="CQ218" s="225"/>
      <c r="CR218" s="225"/>
      <c r="CS218" s="225"/>
      <c r="CT218" s="225"/>
      <c r="CU218" s="225"/>
      <c r="CV218" s="225"/>
    </row>
    <row r="219" spans="1:100" ht="12" customHeight="1" x14ac:dyDescent="0.25">
      <c r="A219" s="225"/>
      <c r="B219" s="225"/>
      <c r="C219" s="225"/>
      <c r="D219" s="225"/>
      <c r="E219" s="225"/>
      <c r="F219" s="225"/>
      <c r="G219" s="225"/>
      <c r="H219" s="225"/>
      <c r="I219" s="225"/>
      <c r="J219" s="225"/>
      <c r="K219" s="225"/>
      <c r="L219" s="225"/>
      <c r="M219" s="225"/>
      <c r="N219" s="225"/>
      <c r="O219" s="225"/>
      <c r="P219" s="225"/>
      <c r="Q219" s="225"/>
      <c r="R219" s="225"/>
      <c r="S219" s="225"/>
      <c r="T219" s="225"/>
      <c r="U219" s="225"/>
      <c r="V219" s="225"/>
      <c r="W219" s="225"/>
      <c r="X219" s="225"/>
      <c r="Y219" s="225"/>
      <c r="Z219" s="225"/>
      <c r="AA219" s="225"/>
      <c r="AB219" s="225"/>
      <c r="AC219" s="225"/>
      <c r="AD219" s="225"/>
      <c r="AE219" s="225"/>
      <c r="AF219" s="225"/>
      <c r="AG219" s="225"/>
      <c r="AH219" s="225"/>
      <c r="AI219" s="225"/>
      <c r="AJ219" s="225"/>
      <c r="AK219" s="225"/>
      <c r="AL219" s="225"/>
      <c r="AM219" s="257"/>
      <c r="AN219" s="257"/>
      <c r="AO219" s="225"/>
      <c r="AP219" s="225"/>
      <c r="AQ219" s="225"/>
      <c r="AR219" s="225"/>
      <c r="AS219" s="225"/>
      <c r="AT219" s="225"/>
      <c r="AU219" s="225"/>
      <c r="AV219" s="225"/>
      <c r="AW219" s="225"/>
      <c r="AX219" s="225"/>
      <c r="AY219" s="225"/>
      <c r="AZ219" s="225"/>
      <c r="BA219" s="225"/>
      <c r="BB219" s="225"/>
      <c r="BC219" s="225"/>
      <c r="BD219" s="225"/>
      <c r="BE219" s="225"/>
      <c r="BF219" s="225"/>
      <c r="BG219" s="225"/>
      <c r="BH219" s="225"/>
      <c r="BI219" s="225"/>
      <c r="BJ219" s="225"/>
      <c r="BK219" s="225"/>
      <c r="BL219" s="225"/>
      <c r="BM219" s="225"/>
      <c r="BN219" s="225"/>
      <c r="BO219" s="225"/>
      <c r="BP219" s="225"/>
      <c r="BQ219" s="225"/>
      <c r="BR219" s="225"/>
      <c r="BS219" s="225"/>
      <c r="BT219" s="225"/>
      <c r="BU219" s="225"/>
      <c r="BV219" s="225"/>
      <c r="BW219" s="225"/>
      <c r="BX219" s="225"/>
      <c r="BY219" s="225"/>
      <c r="BZ219" s="225"/>
      <c r="CA219" s="225"/>
      <c r="CB219" s="225"/>
      <c r="CC219" s="225"/>
      <c r="CD219" s="225"/>
      <c r="CE219" s="225"/>
      <c r="CF219" s="225"/>
      <c r="CG219" s="225"/>
      <c r="CH219" s="225"/>
      <c r="CI219" s="225"/>
      <c r="CJ219" s="225"/>
      <c r="CK219" s="225"/>
      <c r="CL219" s="225"/>
      <c r="CM219" s="225"/>
      <c r="CN219" s="225"/>
      <c r="CO219" s="225"/>
      <c r="CP219" s="225"/>
      <c r="CQ219" s="225"/>
      <c r="CR219" s="225"/>
      <c r="CS219" s="225"/>
      <c r="CT219" s="225"/>
      <c r="CU219" s="225"/>
      <c r="CV219" s="225"/>
    </row>
    <row r="220" spans="1:100" ht="12" customHeight="1" x14ac:dyDescent="0.25">
      <c r="A220" s="225"/>
      <c r="B220" s="225"/>
      <c r="C220" s="225"/>
      <c r="D220" s="225"/>
      <c r="E220" s="225"/>
      <c r="F220" s="225"/>
      <c r="G220" s="225"/>
      <c r="H220" s="225"/>
      <c r="I220" s="225"/>
      <c r="J220" s="225"/>
      <c r="K220" s="225"/>
      <c r="L220" s="225"/>
      <c r="M220" s="225"/>
      <c r="N220" s="225"/>
      <c r="O220" s="225"/>
      <c r="P220" s="225"/>
      <c r="Q220" s="225"/>
      <c r="R220" s="225"/>
      <c r="S220" s="225"/>
      <c r="T220" s="225"/>
      <c r="U220" s="225"/>
      <c r="V220" s="225"/>
      <c r="W220" s="225"/>
      <c r="X220" s="225"/>
      <c r="Y220" s="225"/>
      <c r="Z220" s="225"/>
      <c r="AA220" s="225"/>
      <c r="AB220" s="225"/>
      <c r="AC220" s="225"/>
      <c r="AD220" s="225"/>
      <c r="AE220" s="225"/>
      <c r="AF220" s="225"/>
      <c r="AG220" s="225"/>
      <c r="AH220" s="225"/>
      <c r="AI220" s="225"/>
      <c r="AJ220" s="225"/>
      <c r="AK220" s="225"/>
      <c r="AL220" s="225"/>
      <c r="AM220" s="257"/>
      <c r="AN220" s="257"/>
      <c r="AO220" s="225"/>
      <c r="AP220" s="225"/>
      <c r="AQ220" s="225"/>
      <c r="AR220" s="225"/>
      <c r="AS220" s="225"/>
      <c r="AT220" s="225"/>
      <c r="AU220" s="225"/>
      <c r="AV220" s="225"/>
      <c r="AW220" s="225"/>
      <c r="AX220" s="225"/>
      <c r="AY220" s="225"/>
      <c r="AZ220" s="225"/>
      <c r="BA220" s="225"/>
      <c r="BB220" s="225"/>
      <c r="BC220" s="225"/>
      <c r="BD220" s="225"/>
      <c r="BE220" s="225"/>
      <c r="BF220" s="225"/>
      <c r="BG220" s="225"/>
      <c r="BH220" s="225"/>
      <c r="BI220" s="225"/>
      <c r="BJ220" s="225"/>
      <c r="BK220" s="225"/>
      <c r="BL220" s="225"/>
      <c r="BM220" s="225"/>
      <c r="BN220" s="225"/>
      <c r="BO220" s="225"/>
      <c r="BP220" s="225"/>
      <c r="BQ220" s="225"/>
      <c r="BR220" s="225"/>
      <c r="BS220" s="225"/>
      <c r="BT220" s="225"/>
      <c r="BU220" s="225"/>
      <c r="BV220" s="225"/>
      <c r="BW220" s="225"/>
      <c r="BX220" s="225"/>
      <c r="BY220" s="225"/>
      <c r="BZ220" s="225"/>
      <c r="CA220" s="225"/>
      <c r="CB220" s="225"/>
      <c r="CC220" s="225"/>
      <c r="CD220" s="225"/>
      <c r="CE220" s="225"/>
      <c r="CF220" s="225"/>
      <c r="CG220" s="225"/>
      <c r="CH220" s="225"/>
      <c r="CI220" s="225"/>
      <c r="CJ220" s="225"/>
      <c r="CK220" s="225"/>
      <c r="CL220" s="225"/>
      <c r="CM220" s="225"/>
      <c r="CN220" s="225"/>
      <c r="CO220" s="225"/>
      <c r="CP220" s="225"/>
      <c r="CQ220" s="225"/>
      <c r="CR220" s="225"/>
      <c r="CS220" s="225"/>
      <c r="CT220" s="225"/>
      <c r="CU220" s="225"/>
      <c r="CV220" s="225"/>
    </row>
    <row r="221" spans="1:100" ht="12" customHeight="1" x14ac:dyDescent="0.25">
      <c r="A221" s="225"/>
      <c r="B221" s="225"/>
      <c r="C221" s="225"/>
      <c r="D221" s="225"/>
      <c r="E221" s="225"/>
      <c r="F221" s="225"/>
      <c r="G221" s="225"/>
      <c r="H221" s="225"/>
      <c r="I221" s="225"/>
      <c r="J221" s="225"/>
      <c r="K221" s="225"/>
      <c r="L221" s="225"/>
      <c r="M221" s="225"/>
      <c r="N221" s="225"/>
      <c r="O221" s="225"/>
      <c r="P221" s="225"/>
      <c r="Q221" s="225"/>
      <c r="R221" s="225"/>
      <c r="S221" s="225"/>
      <c r="T221" s="225"/>
      <c r="U221" s="225"/>
      <c r="V221" s="225"/>
      <c r="W221" s="225"/>
      <c r="X221" s="225"/>
      <c r="Y221" s="225"/>
      <c r="Z221" s="225"/>
      <c r="AA221" s="225"/>
      <c r="AB221" s="225"/>
      <c r="AC221" s="225"/>
      <c r="AD221" s="225"/>
      <c r="AE221" s="225"/>
      <c r="AF221" s="225"/>
      <c r="AG221" s="225"/>
      <c r="AH221" s="225"/>
      <c r="AI221" s="225"/>
      <c r="AJ221" s="225"/>
      <c r="AK221" s="225"/>
      <c r="AL221" s="225"/>
      <c r="AM221" s="257"/>
      <c r="AN221" s="257"/>
      <c r="AO221" s="225"/>
      <c r="AP221" s="225"/>
      <c r="AQ221" s="225"/>
      <c r="AR221" s="225"/>
      <c r="AS221" s="225"/>
      <c r="AT221" s="225"/>
      <c r="AU221" s="225"/>
      <c r="AV221" s="225"/>
      <c r="AW221" s="225"/>
      <c r="AX221" s="225"/>
      <c r="AY221" s="225"/>
      <c r="AZ221" s="225"/>
      <c r="BA221" s="225"/>
      <c r="BB221" s="225"/>
      <c r="BC221" s="225"/>
      <c r="BD221" s="225"/>
      <c r="BE221" s="225"/>
      <c r="BF221" s="225"/>
      <c r="BG221" s="225"/>
      <c r="BH221" s="225"/>
      <c r="BI221" s="225"/>
      <c r="BJ221" s="225"/>
      <c r="BK221" s="225"/>
      <c r="BL221" s="225"/>
      <c r="BM221" s="225"/>
      <c r="BN221" s="225"/>
      <c r="BO221" s="225"/>
      <c r="BP221" s="225"/>
      <c r="BQ221" s="225"/>
      <c r="BR221" s="225"/>
      <c r="BS221" s="225"/>
      <c r="BT221" s="225"/>
      <c r="BU221" s="225"/>
      <c r="BV221" s="225"/>
      <c r="BW221" s="225"/>
      <c r="BX221" s="225"/>
      <c r="BY221" s="225"/>
      <c r="BZ221" s="225"/>
      <c r="CA221" s="225"/>
      <c r="CB221" s="225"/>
      <c r="CC221" s="225"/>
      <c r="CD221" s="225"/>
      <c r="CE221" s="225"/>
      <c r="CF221" s="225"/>
      <c r="CG221" s="225"/>
      <c r="CH221" s="225"/>
      <c r="CI221" s="225"/>
      <c r="CJ221" s="225"/>
      <c r="CK221" s="225"/>
      <c r="CL221" s="225"/>
      <c r="CM221" s="225"/>
      <c r="CN221" s="225"/>
      <c r="CO221" s="225"/>
      <c r="CP221" s="225"/>
      <c r="CQ221" s="225"/>
      <c r="CR221" s="225"/>
      <c r="CS221" s="225"/>
      <c r="CT221" s="225"/>
      <c r="CU221" s="225"/>
      <c r="CV221" s="225"/>
    </row>
    <row r="222" spans="1:100" ht="12" customHeight="1" x14ac:dyDescent="0.25">
      <c r="A222" s="225"/>
      <c r="B222" s="225"/>
      <c r="C222" s="225"/>
      <c r="D222" s="225"/>
      <c r="E222" s="225"/>
      <c r="F222" s="225"/>
      <c r="G222" s="225"/>
      <c r="H222" s="225"/>
      <c r="I222" s="225"/>
      <c r="J222" s="225"/>
      <c r="K222" s="225"/>
      <c r="L222" s="225"/>
      <c r="M222" s="225"/>
      <c r="N222" s="225"/>
      <c r="O222" s="225"/>
      <c r="P222" s="225"/>
      <c r="Q222" s="225"/>
      <c r="R222" s="225"/>
      <c r="S222" s="225"/>
      <c r="T222" s="225"/>
      <c r="U222" s="225"/>
      <c r="V222" s="225"/>
      <c r="W222" s="225"/>
      <c r="X222" s="225"/>
      <c r="Y222" s="225"/>
      <c r="Z222" s="225"/>
      <c r="AA222" s="225"/>
      <c r="AB222" s="225"/>
      <c r="AC222" s="225"/>
      <c r="AD222" s="225"/>
      <c r="AE222" s="225"/>
      <c r="AF222" s="225"/>
      <c r="AG222" s="225"/>
      <c r="AH222" s="225"/>
      <c r="AI222" s="225"/>
      <c r="AJ222" s="225"/>
      <c r="AK222" s="225"/>
      <c r="AL222" s="225"/>
      <c r="AM222" s="257"/>
      <c r="AN222" s="257"/>
      <c r="AO222" s="225"/>
      <c r="AP222" s="225"/>
      <c r="AQ222" s="225"/>
      <c r="AR222" s="225"/>
      <c r="AS222" s="225"/>
      <c r="AT222" s="225"/>
      <c r="AU222" s="225"/>
      <c r="AV222" s="225"/>
      <c r="AW222" s="225"/>
      <c r="AX222" s="225"/>
      <c r="AY222" s="225"/>
      <c r="AZ222" s="225"/>
      <c r="BA222" s="225"/>
      <c r="BB222" s="225"/>
      <c r="BC222" s="225"/>
      <c r="BD222" s="225"/>
      <c r="BE222" s="225"/>
      <c r="BF222" s="225"/>
      <c r="BG222" s="225"/>
      <c r="BH222" s="225"/>
      <c r="BI222" s="225"/>
      <c r="BJ222" s="225"/>
      <c r="BK222" s="225"/>
      <c r="BL222" s="225"/>
      <c r="BM222" s="225"/>
      <c r="BN222" s="225"/>
      <c r="BO222" s="225"/>
      <c r="BP222" s="225"/>
      <c r="BQ222" s="225"/>
      <c r="BR222" s="225"/>
      <c r="BS222" s="225"/>
      <c r="BT222" s="225"/>
      <c r="BU222" s="225"/>
      <c r="BV222" s="225"/>
      <c r="BW222" s="225"/>
      <c r="BX222" s="225"/>
      <c r="BY222" s="225"/>
      <c r="BZ222" s="225"/>
      <c r="CA222" s="225"/>
      <c r="CB222" s="225"/>
      <c r="CC222" s="225"/>
      <c r="CD222" s="225"/>
      <c r="CE222" s="225"/>
      <c r="CF222" s="225"/>
      <c r="CG222" s="225"/>
      <c r="CH222" s="225"/>
      <c r="CI222" s="225"/>
      <c r="CJ222" s="225"/>
      <c r="CK222" s="225"/>
      <c r="CL222" s="225"/>
      <c r="CM222" s="225"/>
      <c r="CN222" s="225"/>
      <c r="CO222" s="225"/>
      <c r="CP222" s="225"/>
      <c r="CQ222" s="225"/>
      <c r="CR222" s="225"/>
      <c r="CS222" s="225"/>
      <c r="CT222" s="225"/>
      <c r="CU222" s="225"/>
      <c r="CV222" s="225"/>
    </row>
    <row r="223" spans="1:100" ht="12" customHeight="1" x14ac:dyDescent="0.25">
      <c r="A223" s="225"/>
      <c r="B223" s="225"/>
      <c r="C223" s="225"/>
      <c r="D223" s="225"/>
      <c r="E223" s="225"/>
      <c r="F223" s="225"/>
      <c r="G223" s="225"/>
      <c r="H223" s="225"/>
      <c r="I223" s="225"/>
      <c r="J223" s="225"/>
      <c r="K223" s="225"/>
      <c r="L223" s="225"/>
      <c r="M223" s="225"/>
      <c r="N223" s="225"/>
      <c r="O223" s="225"/>
      <c r="P223" s="225"/>
      <c r="Q223" s="225"/>
      <c r="R223" s="225"/>
      <c r="S223" s="225"/>
      <c r="T223" s="225"/>
      <c r="U223" s="225"/>
      <c r="V223" s="225"/>
      <c r="W223" s="225"/>
      <c r="X223" s="225"/>
      <c r="Y223" s="225"/>
      <c r="Z223" s="225"/>
      <c r="AA223" s="225"/>
      <c r="AB223" s="225"/>
      <c r="AC223" s="225"/>
      <c r="AD223" s="225"/>
      <c r="AE223" s="225"/>
      <c r="AF223" s="225"/>
      <c r="AG223" s="225"/>
      <c r="AH223" s="225"/>
      <c r="AI223" s="225"/>
      <c r="AJ223" s="225"/>
      <c r="AK223" s="225"/>
      <c r="AL223" s="225"/>
      <c r="AM223" s="257"/>
      <c r="AN223" s="257"/>
      <c r="AO223" s="225"/>
      <c r="AP223" s="225"/>
      <c r="AQ223" s="225"/>
      <c r="AR223" s="225"/>
      <c r="AS223" s="225"/>
      <c r="AT223" s="225"/>
      <c r="AU223" s="225"/>
      <c r="AV223" s="225"/>
      <c r="AW223" s="225"/>
      <c r="AX223" s="225"/>
      <c r="AY223" s="225"/>
      <c r="AZ223" s="225"/>
      <c r="BA223" s="225"/>
      <c r="BB223" s="225"/>
      <c r="BC223" s="225"/>
      <c r="BD223" s="225"/>
      <c r="BE223" s="225"/>
      <c r="BF223" s="225"/>
      <c r="BG223" s="225"/>
      <c r="BH223" s="225"/>
      <c r="BI223" s="225"/>
      <c r="BJ223" s="225"/>
      <c r="BK223" s="225"/>
      <c r="BL223" s="225"/>
      <c r="BM223" s="225"/>
      <c r="BN223" s="225"/>
      <c r="BO223" s="225"/>
      <c r="BP223" s="225"/>
      <c r="BQ223" s="225"/>
      <c r="BR223" s="225"/>
      <c r="BS223" s="225"/>
      <c r="BT223" s="225"/>
      <c r="BU223" s="225"/>
      <c r="BV223" s="225"/>
      <c r="BW223" s="225"/>
      <c r="BX223" s="225"/>
      <c r="BY223" s="225"/>
      <c r="BZ223" s="225"/>
      <c r="CA223" s="225"/>
      <c r="CB223" s="225"/>
      <c r="CC223" s="225"/>
      <c r="CD223" s="225"/>
      <c r="CE223" s="225"/>
      <c r="CF223" s="225"/>
      <c r="CG223" s="225"/>
      <c r="CH223" s="225"/>
      <c r="CI223" s="225"/>
      <c r="CJ223" s="225"/>
      <c r="CK223" s="225"/>
      <c r="CL223" s="225"/>
      <c r="CM223" s="225"/>
      <c r="CN223" s="225"/>
      <c r="CO223" s="225"/>
      <c r="CP223" s="225"/>
      <c r="CQ223" s="225"/>
      <c r="CR223" s="225"/>
      <c r="CS223" s="225"/>
      <c r="CT223" s="225"/>
      <c r="CU223" s="225"/>
      <c r="CV223" s="225"/>
    </row>
    <row r="224" spans="1:100" ht="12" customHeight="1" x14ac:dyDescent="0.25">
      <c r="A224" s="225"/>
      <c r="B224" s="225"/>
      <c r="C224" s="225"/>
      <c r="D224" s="225"/>
      <c r="E224" s="225"/>
      <c r="F224" s="225"/>
      <c r="G224" s="225"/>
      <c r="H224" s="225"/>
      <c r="I224" s="225"/>
      <c r="J224" s="225"/>
      <c r="K224" s="225"/>
      <c r="L224" s="225"/>
      <c r="M224" s="225"/>
      <c r="N224" s="225"/>
      <c r="O224" s="225"/>
      <c r="P224" s="225"/>
      <c r="Q224" s="225"/>
      <c r="R224" s="225"/>
      <c r="S224" s="225"/>
      <c r="T224" s="225"/>
      <c r="U224" s="225"/>
      <c r="V224" s="225"/>
      <c r="W224" s="225"/>
      <c r="X224" s="225"/>
      <c r="Y224" s="225"/>
      <c r="Z224" s="225"/>
      <c r="AA224" s="225"/>
      <c r="AB224" s="225"/>
      <c r="AC224" s="225"/>
      <c r="AD224" s="225"/>
      <c r="AE224" s="225"/>
      <c r="AF224" s="225"/>
      <c r="AG224" s="225"/>
      <c r="AH224" s="225"/>
      <c r="AI224" s="225"/>
      <c r="AJ224" s="225"/>
      <c r="AK224" s="225"/>
      <c r="AL224" s="225"/>
      <c r="AM224" s="257"/>
      <c r="AN224" s="257"/>
      <c r="AO224" s="225"/>
      <c r="AP224" s="225"/>
      <c r="AQ224" s="225"/>
      <c r="AR224" s="225"/>
      <c r="AS224" s="225"/>
      <c r="AT224" s="225"/>
      <c r="AU224" s="225"/>
      <c r="AV224" s="225"/>
      <c r="AW224" s="225"/>
      <c r="AX224" s="225"/>
      <c r="AY224" s="225"/>
      <c r="AZ224" s="225"/>
      <c r="BA224" s="225"/>
      <c r="BB224" s="225"/>
      <c r="BC224" s="225"/>
      <c r="BD224" s="225"/>
      <c r="BE224" s="225"/>
      <c r="BF224" s="225"/>
      <c r="BG224" s="225"/>
      <c r="BH224" s="225"/>
      <c r="BI224" s="225"/>
      <c r="BJ224" s="225"/>
      <c r="BK224" s="225"/>
      <c r="BL224" s="225"/>
      <c r="BM224" s="225"/>
      <c r="BN224" s="225"/>
      <c r="BO224" s="225"/>
      <c r="BP224" s="225"/>
      <c r="BQ224" s="225"/>
      <c r="BR224" s="225"/>
      <c r="BS224" s="225"/>
      <c r="BT224" s="225"/>
      <c r="BU224" s="225"/>
      <c r="BV224" s="225"/>
      <c r="BW224" s="225"/>
      <c r="BX224" s="225"/>
      <c r="BY224" s="225"/>
      <c r="BZ224" s="225"/>
      <c r="CA224" s="225"/>
      <c r="CB224" s="225"/>
      <c r="CC224" s="225"/>
      <c r="CD224" s="225"/>
      <c r="CE224" s="225"/>
      <c r="CF224" s="225"/>
      <c r="CG224" s="225"/>
      <c r="CH224" s="225"/>
      <c r="CI224" s="225"/>
      <c r="CJ224" s="225"/>
      <c r="CK224" s="225"/>
      <c r="CL224" s="225"/>
      <c r="CM224" s="225"/>
      <c r="CN224" s="225"/>
      <c r="CO224" s="225"/>
      <c r="CP224" s="225"/>
      <c r="CQ224" s="225"/>
      <c r="CR224" s="225"/>
      <c r="CS224" s="225"/>
      <c r="CT224" s="225"/>
      <c r="CU224" s="225"/>
      <c r="CV224" s="225"/>
    </row>
    <row r="225" spans="1:100" ht="12" customHeight="1" x14ac:dyDescent="0.25">
      <c r="A225" s="225"/>
      <c r="B225" s="225"/>
      <c r="C225" s="225"/>
      <c r="D225" s="225"/>
      <c r="E225" s="225"/>
      <c r="F225" s="225"/>
      <c r="G225" s="225"/>
      <c r="H225" s="225"/>
      <c r="I225" s="225"/>
      <c r="J225" s="225"/>
      <c r="K225" s="225"/>
      <c r="L225" s="225"/>
      <c r="M225" s="225"/>
      <c r="N225" s="225"/>
      <c r="O225" s="225"/>
      <c r="P225" s="225"/>
      <c r="Q225" s="225"/>
      <c r="R225" s="225"/>
      <c r="S225" s="225"/>
      <c r="T225" s="225"/>
      <c r="U225" s="225"/>
      <c r="V225" s="225"/>
      <c r="W225" s="225"/>
      <c r="X225" s="225"/>
      <c r="Y225" s="225"/>
      <c r="Z225" s="225"/>
      <c r="AA225" s="225"/>
      <c r="AB225" s="225"/>
      <c r="AC225" s="225"/>
      <c r="AD225" s="225"/>
      <c r="AE225" s="225"/>
      <c r="AF225" s="225"/>
      <c r="AG225" s="225"/>
      <c r="AH225" s="225"/>
      <c r="AI225" s="225"/>
      <c r="AJ225" s="225"/>
      <c r="AK225" s="225"/>
      <c r="AL225" s="225"/>
      <c r="AM225" s="257"/>
      <c r="AN225" s="257"/>
      <c r="AO225" s="225"/>
      <c r="AP225" s="225"/>
      <c r="AQ225" s="225"/>
      <c r="AR225" s="225"/>
      <c r="AS225" s="225"/>
      <c r="AT225" s="225"/>
      <c r="AU225" s="225"/>
      <c r="AV225" s="225"/>
      <c r="AW225" s="225"/>
      <c r="AX225" s="225"/>
      <c r="AY225" s="225"/>
      <c r="AZ225" s="225"/>
      <c r="BA225" s="225"/>
      <c r="BB225" s="225"/>
      <c r="BC225" s="225"/>
      <c r="BD225" s="225"/>
      <c r="BE225" s="225"/>
      <c r="BF225" s="225"/>
      <c r="BG225" s="225"/>
      <c r="BH225" s="225"/>
      <c r="BI225" s="225"/>
      <c r="BJ225" s="225"/>
      <c r="BK225" s="225"/>
      <c r="BL225" s="225"/>
      <c r="BM225" s="225"/>
      <c r="BN225" s="225"/>
      <c r="BO225" s="225"/>
      <c r="BP225" s="225"/>
      <c r="BQ225" s="225"/>
      <c r="BR225" s="225"/>
      <c r="BS225" s="225"/>
      <c r="BT225" s="225"/>
      <c r="BU225" s="225"/>
      <c r="BV225" s="225"/>
      <c r="BW225" s="225"/>
      <c r="BX225" s="225"/>
      <c r="BY225" s="225"/>
      <c r="BZ225" s="225"/>
      <c r="CA225" s="225"/>
      <c r="CB225" s="225"/>
      <c r="CC225" s="225"/>
      <c r="CD225" s="225"/>
      <c r="CE225" s="225"/>
      <c r="CF225" s="225"/>
      <c r="CG225" s="225"/>
      <c r="CH225" s="225"/>
      <c r="CI225" s="225"/>
      <c r="CJ225" s="225"/>
      <c r="CK225" s="225"/>
      <c r="CL225" s="225"/>
      <c r="CM225" s="225"/>
      <c r="CN225" s="225"/>
      <c r="CO225" s="225"/>
      <c r="CP225" s="225"/>
      <c r="CQ225" s="225"/>
      <c r="CR225" s="225"/>
      <c r="CS225" s="225"/>
      <c r="CT225" s="225"/>
      <c r="CU225" s="225"/>
      <c r="CV225" s="225"/>
    </row>
    <row r="226" spans="1:100" ht="12" customHeight="1" x14ac:dyDescent="0.25">
      <c r="A226" s="225"/>
      <c r="B226" s="225"/>
      <c r="C226" s="225"/>
      <c r="D226" s="225"/>
      <c r="E226" s="225"/>
      <c r="F226" s="225"/>
      <c r="G226" s="225"/>
      <c r="H226" s="225"/>
      <c r="I226" s="225"/>
      <c r="J226" s="225"/>
      <c r="K226" s="225"/>
      <c r="L226" s="225"/>
      <c r="M226" s="225"/>
      <c r="N226" s="225"/>
      <c r="O226" s="225"/>
      <c r="P226" s="225"/>
      <c r="Q226" s="225"/>
      <c r="R226" s="225"/>
      <c r="S226" s="225"/>
      <c r="T226" s="225"/>
      <c r="U226" s="225"/>
      <c r="V226" s="225"/>
      <c r="W226" s="225"/>
      <c r="X226" s="225"/>
      <c r="Y226" s="225"/>
      <c r="Z226" s="225"/>
      <c r="AA226" s="225"/>
      <c r="AB226" s="225"/>
      <c r="AC226" s="225"/>
      <c r="AD226" s="225"/>
      <c r="AE226" s="225"/>
      <c r="AF226" s="225"/>
      <c r="AG226" s="225"/>
      <c r="AH226" s="225"/>
      <c r="AI226" s="225"/>
      <c r="AJ226" s="225"/>
      <c r="AK226" s="225"/>
      <c r="AL226" s="225"/>
      <c r="AM226" s="257"/>
      <c r="AN226" s="257"/>
      <c r="AO226" s="225"/>
      <c r="AP226" s="225"/>
      <c r="AQ226" s="225"/>
      <c r="AR226" s="225"/>
      <c r="AS226" s="225"/>
      <c r="AT226" s="225"/>
      <c r="AU226" s="225"/>
      <c r="AV226" s="225"/>
      <c r="AW226" s="225"/>
      <c r="AX226" s="225"/>
      <c r="AY226" s="225"/>
      <c r="AZ226" s="225"/>
      <c r="BA226" s="225"/>
      <c r="BB226" s="225"/>
      <c r="BC226" s="225"/>
      <c r="BD226" s="225"/>
      <c r="BE226" s="225"/>
      <c r="BF226" s="225"/>
      <c r="BG226" s="225"/>
      <c r="BH226" s="225"/>
      <c r="BI226" s="225"/>
      <c r="BJ226" s="225"/>
      <c r="BK226" s="225"/>
      <c r="BL226" s="225"/>
      <c r="BM226" s="225"/>
      <c r="BN226" s="225"/>
      <c r="BO226" s="225"/>
      <c r="BP226" s="225"/>
      <c r="BQ226" s="225"/>
      <c r="BR226" s="225"/>
      <c r="BS226" s="225"/>
      <c r="BT226" s="225"/>
      <c r="BU226" s="225"/>
      <c r="BV226" s="225"/>
      <c r="BW226" s="225"/>
      <c r="BX226" s="225"/>
      <c r="BY226" s="225"/>
      <c r="BZ226" s="225"/>
      <c r="CA226" s="225"/>
      <c r="CB226" s="225"/>
      <c r="CC226" s="225"/>
      <c r="CD226" s="225"/>
      <c r="CE226" s="225"/>
      <c r="CF226" s="225"/>
      <c r="CG226" s="225"/>
      <c r="CH226" s="225"/>
      <c r="CI226" s="225"/>
      <c r="CJ226" s="225"/>
      <c r="CK226" s="225"/>
      <c r="CL226" s="225"/>
      <c r="CM226" s="225"/>
      <c r="CN226" s="225"/>
      <c r="CO226" s="225"/>
      <c r="CP226" s="225"/>
      <c r="CQ226" s="225"/>
      <c r="CR226" s="225"/>
      <c r="CS226" s="225"/>
      <c r="CT226" s="225"/>
      <c r="CU226" s="225"/>
      <c r="CV226" s="225"/>
    </row>
    <row r="227" spans="1:100" ht="12" customHeight="1" x14ac:dyDescent="0.25">
      <c r="A227" s="225"/>
      <c r="B227" s="225"/>
      <c r="C227" s="225"/>
      <c r="D227" s="225"/>
      <c r="E227" s="225"/>
      <c r="F227" s="225"/>
      <c r="G227" s="225"/>
      <c r="H227" s="225"/>
      <c r="I227" s="225"/>
      <c r="J227" s="225"/>
      <c r="K227" s="225"/>
      <c r="L227" s="225"/>
      <c r="M227" s="225"/>
      <c r="N227" s="225"/>
      <c r="O227" s="225"/>
      <c r="P227" s="225"/>
      <c r="Q227" s="225"/>
      <c r="R227" s="225"/>
      <c r="S227" s="225"/>
      <c r="T227" s="225"/>
      <c r="U227" s="225"/>
      <c r="V227" s="225"/>
      <c r="W227" s="225"/>
      <c r="X227" s="225"/>
      <c r="Y227" s="225"/>
      <c r="Z227" s="225"/>
      <c r="AA227" s="225"/>
      <c r="AB227" s="225"/>
      <c r="AC227" s="225"/>
      <c r="AD227" s="225"/>
      <c r="AE227" s="225"/>
      <c r="AF227" s="225"/>
      <c r="AG227" s="225"/>
      <c r="AH227" s="225"/>
      <c r="AI227" s="225"/>
      <c r="AJ227" s="225"/>
      <c r="AK227" s="225"/>
      <c r="AL227" s="225"/>
      <c r="AM227" s="257"/>
      <c r="AN227" s="257"/>
      <c r="AO227" s="225"/>
      <c r="AP227" s="225"/>
      <c r="AQ227" s="225"/>
      <c r="AR227" s="225"/>
      <c r="AS227" s="225"/>
      <c r="AT227" s="225"/>
      <c r="AU227" s="225"/>
      <c r="AV227" s="225"/>
      <c r="AW227" s="225"/>
      <c r="AX227" s="225"/>
      <c r="AY227" s="225"/>
      <c r="AZ227" s="225"/>
      <c r="BA227" s="225"/>
      <c r="BB227" s="225"/>
      <c r="BC227" s="225"/>
      <c r="BD227" s="225"/>
      <c r="BE227" s="225"/>
      <c r="BF227" s="225"/>
      <c r="BG227" s="225"/>
      <c r="BH227" s="225"/>
      <c r="BI227" s="225"/>
      <c r="BJ227" s="225"/>
      <c r="BK227" s="225"/>
      <c r="BL227" s="225"/>
      <c r="BM227" s="225"/>
      <c r="BN227" s="225"/>
      <c r="BO227" s="225"/>
      <c r="BP227" s="225"/>
      <c r="BQ227" s="225"/>
      <c r="BR227" s="225"/>
      <c r="BS227" s="225"/>
      <c r="BT227" s="225"/>
      <c r="BU227" s="225"/>
      <c r="BV227" s="225"/>
      <c r="BW227" s="225"/>
      <c r="BX227" s="225"/>
      <c r="BY227" s="225"/>
      <c r="BZ227" s="225"/>
      <c r="CA227" s="225"/>
      <c r="CB227" s="225"/>
      <c r="CC227" s="225"/>
      <c r="CD227" s="225"/>
      <c r="CE227" s="225"/>
      <c r="CF227" s="225"/>
      <c r="CG227" s="225"/>
      <c r="CH227" s="225"/>
      <c r="CI227" s="225"/>
      <c r="CJ227" s="225"/>
      <c r="CK227" s="225"/>
      <c r="CL227" s="225"/>
      <c r="CM227" s="225"/>
      <c r="CN227" s="225"/>
      <c r="CO227" s="225"/>
      <c r="CP227" s="225"/>
      <c r="CQ227" s="225"/>
      <c r="CR227" s="225"/>
      <c r="CS227" s="225"/>
      <c r="CT227" s="225"/>
      <c r="CU227" s="225"/>
      <c r="CV227" s="225"/>
    </row>
    <row r="228" spans="1:100" ht="12" customHeight="1" x14ac:dyDescent="0.25">
      <c r="A228" s="225"/>
      <c r="B228" s="225"/>
      <c r="C228" s="225"/>
      <c r="D228" s="225"/>
      <c r="E228" s="225"/>
      <c r="F228" s="225"/>
      <c r="G228" s="225"/>
      <c r="H228" s="225"/>
      <c r="I228" s="225"/>
      <c r="J228" s="225"/>
      <c r="K228" s="225"/>
      <c r="L228" s="225"/>
      <c r="M228" s="225"/>
      <c r="N228" s="225"/>
      <c r="O228" s="225"/>
      <c r="P228" s="225"/>
      <c r="Q228" s="225"/>
      <c r="R228" s="225"/>
      <c r="S228" s="225"/>
      <c r="T228" s="225"/>
      <c r="U228" s="225"/>
      <c r="V228" s="225"/>
      <c r="W228" s="225"/>
      <c r="X228" s="225"/>
      <c r="Y228" s="225"/>
      <c r="Z228" s="225"/>
      <c r="AA228" s="225"/>
      <c r="AB228" s="225"/>
      <c r="AC228" s="225"/>
      <c r="AD228" s="225"/>
      <c r="AE228" s="225"/>
      <c r="AF228" s="225"/>
      <c r="AG228" s="225"/>
      <c r="AH228" s="225"/>
      <c r="AI228" s="225"/>
      <c r="AJ228" s="225"/>
      <c r="AK228" s="225"/>
      <c r="AL228" s="225"/>
      <c r="AM228" s="257"/>
      <c r="AN228" s="257"/>
      <c r="AO228" s="225"/>
      <c r="AP228" s="225"/>
      <c r="AQ228" s="225"/>
      <c r="AR228" s="225"/>
      <c r="AS228" s="225"/>
      <c r="AT228" s="225"/>
      <c r="AU228" s="225"/>
      <c r="AV228" s="225"/>
      <c r="AW228" s="225"/>
      <c r="AX228" s="225"/>
      <c r="AY228" s="225"/>
      <c r="AZ228" s="225"/>
      <c r="BA228" s="225"/>
      <c r="BB228" s="225"/>
      <c r="BC228" s="225"/>
      <c r="BD228" s="225"/>
      <c r="BE228" s="225"/>
      <c r="BF228" s="225"/>
      <c r="BG228" s="225"/>
      <c r="BH228" s="225"/>
      <c r="BI228" s="225"/>
      <c r="BJ228" s="225"/>
      <c r="BK228" s="225"/>
      <c r="BL228" s="225"/>
      <c r="BM228" s="225"/>
      <c r="BN228" s="225"/>
      <c r="BO228" s="225"/>
      <c r="BP228" s="225"/>
      <c r="BQ228" s="225"/>
      <c r="BR228" s="225"/>
      <c r="BS228" s="225"/>
      <c r="BT228" s="225"/>
      <c r="BU228" s="225"/>
      <c r="BV228" s="225"/>
      <c r="BW228" s="225"/>
      <c r="BX228" s="225"/>
      <c r="BY228" s="225"/>
      <c r="BZ228" s="225"/>
      <c r="CA228" s="225"/>
      <c r="CB228" s="225"/>
      <c r="CC228" s="225"/>
      <c r="CD228" s="225"/>
      <c r="CE228" s="225"/>
      <c r="CF228" s="225"/>
      <c r="CG228" s="225"/>
      <c r="CH228" s="225"/>
      <c r="CI228" s="225"/>
      <c r="CJ228" s="225"/>
      <c r="CK228" s="225"/>
      <c r="CL228" s="225"/>
      <c r="CM228" s="225"/>
      <c r="CN228" s="225"/>
      <c r="CO228" s="225"/>
      <c r="CP228" s="225"/>
      <c r="CQ228" s="225"/>
      <c r="CR228" s="225"/>
      <c r="CS228" s="225"/>
      <c r="CT228" s="225"/>
      <c r="CU228" s="225"/>
      <c r="CV228" s="225"/>
    </row>
    <row r="229" spans="1:100" ht="12" customHeight="1" x14ac:dyDescent="0.25">
      <c r="A229" s="225"/>
      <c r="B229" s="225"/>
      <c r="C229" s="225"/>
      <c r="D229" s="225"/>
      <c r="E229" s="225"/>
      <c r="F229" s="225"/>
      <c r="G229" s="225"/>
      <c r="H229" s="225"/>
      <c r="I229" s="225"/>
      <c r="J229" s="225"/>
      <c r="K229" s="225"/>
      <c r="L229" s="225"/>
      <c r="M229" s="225"/>
      <c r="N229" s="225"/>
      <c r="O229" s="225"/>
      <c r="P229" s="225"/>
      <c r="Q229" s="225"/>
      <c r="R229" s="225"/>
      <c r="S229" s="225"/>
      <c r="T229" s="225"/>
      <c r="U229" s="225"/>
      <c r="V229" s="225"/>
      <c r="W229" s="225"/>
      <c r="X229" s="225"/>
      <c r="Y229" s="225"/>
      <c r="Z229" s="225"/>
      <c r="AA229" s="225"/>
      <c r="AB229" s="225"/>
      <c r="AC229" s="225"/>
      <c r="AD229" s="225"/>
      <c r="AE229" s="225"/>
      <c r="AF229" s="225"/>
      <c r="AG229" s="225"/>
      <c r="AH229" s="225"/>
      <c r="AI229" s="225"/>
      <c r="AJ229" s="225"/>
      <c r="AK229" s="225"/>
      <c r="AL229" s="225"/>
      <c r="AM229" s="257"/>
      <c r="AN229" s="257"/>
      <c r="AO229" s="225"/>
      <c r="AP229" s="225"/>
      <c r="AQ229" s="225"/>
      <c r="AR229" s="225"/>
      <c r="AS229" s="225"/>
      <c r="AT229" s="225"/>
      <c r="AU229" s="225"/>
      <c r="AV229" s="225"/>
      <c r="AW229" s="225"/>
      <c r="AX229" s="225"/>
      <c r="AY229" s="225"/>
      <c r="AZ229" s="225"/>
      <c r="BA229" s="225"/>
      <c r="BB229" s="225"/>
      <c r="BC229" s="225"/>
      <c r="BD229" s="225"/>
      <c r="BE229" s="225"/>
      <c r="BF229" s="225"/>
      <c r="BG229" s="225"/>
      <c r="BH229" s="225"/>
      <c r="BI229" s="225"/>
      <c r="BJ229" s="225"/>
      <c r="BK229" s="225"/>
      <c r="BL229" s="225"/>
      <c r="BM229" s="225"/>
      <c r="BN229" s="225"/>
      <c r="BO229" s="225"/>
      <c r="BP229" s="225"/>
      <c r="BQ229" s="225"/>
      <c r="BR229" s="225"/>
      <c r="BS229" s="225"/>
      <c r="BT229" s="225"/>
      <c r="BU229" s="225"/>
      <c r="BV229" s="225"/>
      <c r="BW229" s="225"/>
      <c r="BX229" s="225"/>
      <c r="BY229" s="225"/>
      <c r="BZ229" s="225"/>
      <c r="CA229" s="225"/>
      <c r="CB229" s="225"/>
      <c r="CC229" s="225"/>
      <c r="CD229" s="225"/>
      <c r="CE229" s="225"/>
      <c r="CF229" s="225"/>
      <c r="CG229" s="225"/>
      <c r="CH229" s="225"/>
      <c r="CI229" s="225"/>
      <c r="CJ229" s="225"/>
      <c r="CK229" s="225"/>
      <c r="CL229" s="225"/>
      <c r="CM229" s="225"/>
      <c r="CN229" s="225"/>
      <c r="CO229" s="225"/>
      <c r="CP229" s="225"/>
      <c r="CQ229" s="225"/>
      <c r="CR229" s="225"/>
      <c r="CS229" s="225"/>
      <c r="CT229" s="225"/>
      <c r="CU229" s="225"/>
      <c r="CV229" s="225"/>
    </row>
    <row r="230" spans="1:100" ht="12" customHeight="1" x14ac:dyDescent="0.25">
      <c r="A230" s="225"/>
      <c r="B230" s="225"/>
      <c r="C230" s="225"/>
      <c r="D230" s="225"/>
      <c r="E230" s="225"/>
      <c r="F230" s="225"/>
      <c r="G230" s="225"/>
      <c r="H230" s="225"/>
      <c r="I230" s="225"/>
      <c r="J230" s="225"/>
      <c r="K230" s="225"/>
      <c r="L230" s="225"/>
      <c r="M230" s="225"/>
      <c r="N230" s="225"/>
      <c r="O230" s="225"/>
      <c r="P230" s="225"/>
      <c r="Q230" s="225"/>
      <c r="R230" s="225"/>
      <c r="S230" s="225"/>
      <c r="T230" s="225"/>
      <c r="U230" s="225"/>
      <c r="V230" s="225"/>
      <c r="W230" s="225"/>
      <c r="X230" s="225"/>
      <c r="Y230" s="225"/>
      <c r="Z230" s="225"/>
      <c r="AA230" s="225"/>
      <c r="AB230" s="225"/>
      <c r="AC230" s="225"/>
      <c r="AD230" s="225"/>
      <c r="AE230" s="225"/>
      <c r="AF230" s="225"/>
      <c r="AG230" s="225"/>
      <c r="AH230" s="225"/>
      <c r="AI230" s="225"/>
      <c r="AJ230" s="225"/>
      <c r="AK230" s="225"/>
      <c r="AL230" s="225"/>
      <c r="AM230" s="257"/>
      <c r="AN230" s="257"/>
      <c r="AO230" s="225"/>
      <c r="AP230" s="225"/>
      <c r="AQ230" s="225"/>
      <c r="AR230" s="225"/>
      <c r="AS230" s="225"/>
      <c r="AT230" s="225"/>
      <c r="AU230" s="225"/>
      <c r="AV230" s="225"/>
      <c r="AW230" s="225"/>
      <c r="AX230" s="225"/>
      <c r="AY230" s="225"/>
      <c r="AZ230" s="225"/>
      <c r="BA230" s="225"/>
      <c r="BB230" s="225"/>
      <c r="BC230" s="225"/>
      <c r="BD230" s="225"/>
      <c r="BE230" s="225"/>
      <c r="BF230" s="225"/>
      <c r="BG230" s="225"/>
      <c r="BH230" s="225"/>
      <c r="BI230" s="225"/>
      <c r="BJ230" s="225"/>
      <c r="BK230" s="225"/>
      <c r="BL230" s="225"/>
      <c r="BM230" s="225"/>
      <c r="BN230" s="225"/>
      <c r="BO230" s="225"/>
      <c r="BP230" s="225"/>
      <c r="BQ230" s="225"/>
      <c r="BR230" s="225"/>
      <c r="BS230" s="225"/>
      <c r="BT230" s="225"/>
      <c r="BU230" s="225"/>
      <c r="BV230" s="225"/>
      <c r="BW230" s="225"/>
      <c r="BX230" s="225"/>
      <c r="BY230" s="225"/>
      <c r="BZ230" s="225"/>
      <c r="CA230" s="225"/>
      <c r="CB230" s="225"/>
      <c r="CC230" s="225"/>
      <c r="CD230" s="225"/>
      <c r="CE230" s="225"/>
      <c r="CF230" s="225"/>
      <c r="CG230" s="225"/>
      <c r="CH230" s="225"/>
      <c r="CI230" s="225"/>
      <c r="CJ230" s="225"/>
      <c r="CK230" s="225"/>
      <c r="CL230" s="225"/>
      <c r="CM230" s="225"/>
      <c r="CN230" s="225"/>
      <c r="CO230" s="225"/>
      <c r="CP230" s="225"/>
      <c r="CQ230" s="225"/>
      <c r="CR230" s="225"/>
      <c r="CS230" s="225"/>
      <c r="CT230" s="225"/>
      <c r="CU230" s="225"/>
      <c r="CV230" s="225"/>
    </row>
    <row r="231" spans="1:100" ht="12" customHeight="1" x14ac:dyDescent="0.25">
      <c r="A231" s="225"/>
      <c r="B231" s="225"/>
      <c r="C231" s="225"/>
      <c r="D231" s="225"/>
      <c r="E231" s="225"/>
      <c r="F231" s="225"/>
      <c r="G231" s="225"/>
      <c r="H231" s="225"/>
      <c r="I231" s="225"/>
      <c r="J231" s="225"/>
      <c r="K231" s="225"/>
      <c r="L231" s="225"/>
      <c r="M231" s="225"/>
      <c r="N231" s="225"/>
      <c r="O231" s="225"/>
      <c r="P231" s="225"/>
      <c r="Q231" s="225"/>
      <c r="R231" s="225"/>
      <c r="S231" s="225"/>
      <c r="T231" s="225"/>
      <c r="U231" s="225"/>
      <c r="V231" s="225"/>
      <c r="W231" s="225"/>
      <c r="X231" s="225"/>
      <c r="Y231" s="225"/>
      <c r="Z231" s="225"/>
      <c r="AA231" s="225"/>
      <c r="AB231" s="225"/>
      <c r="AC231" s="225"/>
      <c r="AD231" s="225"/>
      <c r="AE231" s="225"/>
      <c r="AF231" s="225"/>
      <c r="AG231" s="225"/>
      <c r="AH231" s="225"/>
      <c r="AI231" s="225"/>
      <c r="AJ231" s="225"/>
      <c r="AK231" s="225"/>
      <c r="AL231" s="225"/>
      <c r="AM231" s="257"/>
      <c r="AN231" s="257"/>
      <c r="AO231" s="225"/>
      <c r="AP231" s="225"/>
      <c r="AQ231" s="225"/>
      <c r="AR231" s="225"/>
      <c r="AS231" s="225"/>
      <c r="AT231" s="225"/>
      <c r="AU231" s="225"/>
      <c r="AV231" s="225"/>
      <c r="AW231" s="225"/>
      <c r="AX231" s="225"/>
      <c r="AY231" s="225"/>
      <c r="AZ231" s="225"/>
      <c r="BA231" s="225"/>
      <c r="BB231" s="225"/>
      <c r="BC231" s="225"/>
      <c r="BD231" s="225"/>
      <c r="BE231" s="225"/>
      <c r="BF231" s="225"/>
      <c r="BG231" s="225"/>
      <c r="BH231" s="225"/>
      <c r="BI231" s="225"/>
      <c r="BJ231" s="225"/>
      <c r="BK231" s="225"/>
      <c r="BL231" s="225"/>
      <c r="BM231" s="225"/>
      <c r="BN231" s="225"/>
      <c r="BO231" s="225"/>
      <c r="BP231" s="225"/>
      <c r="BQ231" s="225"/>
      <c r="BR231" s="225"/>
      <c r="BS231" s="225"/>
      <c r="BT231" s="225"/>
      <c r="BU231" s="225"/>
      <c r="BV231" s="225"/>
      <c r="BW231" s="225"/>
      <c r="BX231" s="225"/>
      <c r="BY231" s="225"/>
      <c r="BZ231" s="225"/>
      <c r="CA231" s="225"/>
      <c r="CB231" s="225"/>
      <c r="CC231" s="225"/>
      <c r="CD231" s="225"/>
      <c r="CE231" s="225"/>
      <c r="CF231" s="225"/>
      <c r="CG231" s="225"/>
      <c r="CH231" s="225"/>
      <c r="CI231" s="225"/>
      <c r="CJ231" s="225"/>
      <c r="CK231" s="225"/>
      <c r="CL231" s="225"/>
      <c r="CM231" s="225"/>
      <c r="CN231" s="225"/>
      <c r="CO231" s="225"/>
      <c r="CP231" s="225"/>
      <c r="CQ231" s="225"/>
      <c r="CR231" s="225"/>
      <c r="CS231" s="225"/>
      <c r="CT231" s="225"/>
      <c r="CU231" s="225"/>
      <c r="CV231" s="225"/>
    </row>
    <row r="232" spans="1:100" ht="12" customHeight="1" x14ac:dyDescent="0.25">
      <c r="A232" s="225"/>
      <c r="B232" s="225"/>
      <c r="C232" s="225"/>
      <c r="D232" s="225"/>
      <c r="E232" s="225"/>
      <c r="F232" s="225"/>
      <c r="G232" s="225"/>
      <c r="H232" s="225"/>
      <c r="I232" s="225"/>
      <c r="J232" s="225"/>
      <c r="K232" s="225"/>
      <c r="L232" s="225"/>
      <c r="M232" s="225"/>
      <c r="N232" s="225"/>
      <c r="O232" s="225"/>
      <c r="P232" s="225"/>
      <c r="Q232" s="225"/>
      <c r="R232" s="225"/>
      <c r="S232" s="225"/>
      <c r="T232" s="225"/>
      <c r="U232" s="225"/>
      <c r="V232" s="225"/>
      <c r="W232" s="225"/>
      <c r="X232" s="225"/>
      <c r="Y232" s="225"/>
      <c r="Z232" s="225"/>
      <c r="AA232" s="225"/>
      <c r="AB232" s="225"/>
      <c r="AC232" s="225"/>
      <c r="AD232" s="225"/>
      <c r="AE232" s="225"/>
      <c r="AF232" s="225"/>
      <c r="AG232" s="225"/>
      <c r="AH232" s="225"/>
      <c r="AI232" s="225"/>
      <c r="AJ232" s="225"/>
      <c r="AK232" s="225"/>
      <c r="AL232" s="225"/>
      <c r="AM232" s="257"/>
      <c r="AN232" s="257"/>
      <c r="AO232" s="225"/>
      <c r="AP232" s="225"/>
      <c r="AQ232" s="225"/>
      <c r="AR232" s="225"/>
      <c r="AS232" s="225"/>
      <c r="AT232" s="225"/>
      <c r="AU232" s="225"/>
      <c r="AV232" s="225"/>
      <c r="AW232" s="225"/>
      <c r="AX232" s="225"/>
      <c r="AY232" s="225"/>
      <c r="AZ232" s="225"/>
      <c r="BA232" s="225"/>
      <c r="BB232" s="225"/>
      <c r="BC232" s="225"/>
      <c r="BD232" s="225"/>
      <c r="BE232" s="225"/>
      <c r="BF232" s="225"/>
      <c r="BG232" s="225"/>
      <c r="BH232" s="225"/>
      <c r="BI232" s="225"/>
      <c r="BJ232" s="225"/>
      <c r="BK232" s="225"/>
      <c r="BL232" s="225"/>
      <c r="BM232" s="225"/>
      <c r="BN232" s="225"/>
      <c r="BO232" s="225"/>
      <c r="BP232" s="225"/>
      <c r="BQ232" s="225"/>
      <c r="BR232" s="225"/>
      <c r="BS232" s="225"/>
      <c r="BT232" s="225"/>
      <c r="BU232" s="225"/>
      <c r="BV232" s="225"/>
      <c r="BW232" s="225"/>
      <c r="BX232" s="225"/>
      <c r="BY232" s="225"/>
      <c r="BZ232" s="225"/>
      <c r="CA232" s="225"/>
      <c r="CB232" s="225"/>
      <c r="CC232" s="225"/>
      <c r="CD232" s="225"/>
      <c r="CE232" s="225"/>
      <c r="CF232" s="225"/>
      <c r="CG232" s="225"/>
      <c r="CH232" s="225"/>
      <c r="CI232" s="225"/>
      <c r="CJ232" s="225"/>
      <c r="CK232" s="225"/>
      <c r="CL232" s="225"/>
      <c r="CM232" s="225"/>
      <c r="CN232" s="225"/>
      <c r="CO232" s="225"/>
      <c r="CP232" s="225"/>
      <c r="CQ232" s="225"/>
      <c r="CR232" s="225"/>
      <c r="CS232" s="225"/>
      <c r="CT232" s="225"/>
      <c r="CU232" s="225"/>
      <c r="CV232" s="225"/>
    </row>
    <row r="233" spans="1:100" ht="12" customHeight="1" x14ac:dyDescent="0.25">
      <c r="A233" s="225"/>
      <c r="B233" s="225"/>
      <c r="C233" s="225"/>
      <c r="D233" s="225"/>
      <c r="E233" s="225"/>
      <c r="F233" s="225"/>
      <c r="G233" s="225"/>
      <c r="H233" s="225"/>
      <c r="I233" s="225"/>
      <c r="J233" s="225"/>
      <c r="K233" s="225"/>
      <c r="L233" s="225"/>
      <c r="M233" s="225"/>
      <c r="N233" s="225"/>
      <c r="O233" s="225"/>
      <c r="P233" s="225"/>
      <c r="Q233" s="225"/>
      <c r="R233" s="225"/>
      <c r="S233" s="225"/>
      <c r="T233" s="225"/>
      <c r="U233" s="225"/>
      <c r="V233" s="225"/>
      <c r="W233" s="225"/>
      <c r="X233" s="225"/>
      <c r="Y233" s="225"/>
      <c r="Z233" s="225"/>
      <c r="AA233" s="225"/>
      <c r="AB233" s="225"/>
      <c r="AC233" s="225"/>
      <c r="AD233" s="225"/>
      <c r="AE233" s="225"/>
      <c r="AF233" s="225"/>
      <c r="AG233" s="225"/>
      <c r="AH233" s="225"/>
      <c r="AI233" s="225"/>
      <c r="AJ233" s="225"/>
      <c r="AK233" s="225"/>
      <c r="AL233" s="225"/>
      <c r="AM233" s="257"/>
      <c r="AN233" s="257"/>
      <c r="AO233" s="225"/>
      <c r="AP233" s="225"/>
      <c r="AQ233" s="225"/>
      <c r="AR233" s="225"/>
      <c r="AS233" s="225"/>
      <c r="AT233" s="225"/>
      <c r="AU233" s="225"/>
      <c r="AV233" s="225"/>
      <c r="AW233" s="225"/>
      <c r="AX233" s="225"/>
      <c r="AY233" s="225"/>
      <c r="AZ233" s="225"/>
      <c r="BA233" s="225"/>
      <c r="BB233" s="225"/>
      <c r="BC233" s="225"/>
      <c r="BD233" s="225"/>
      <c r="BE233" s="225"/>
      <c r="BF233" s="225"/>
      <c r="BG233" s="225"/>
      <c r="BH233" s="225"/>
      <c r="BI233" s="225"/>
      <c r="BJ233" s="225"/>
      <c r="BK233" s="225"/>
      <c r="BL233" s="225"/>
      <c r="BM233" s="225"/>
      <c r="BN233" s="225"/>
      <c r="BO233" s="225"/>
      <c r="BP233" s="225"/>
      <c r="BQ233" s="225"/>
      <c r="BR233" s="225"/>
      <c r="BS233" s="225"/>
      <c r="BT233" s="225"/>
      <c r="BU233" s="225"/>
      <c r="BV233" s="225"/>
      <c r="BW233" s="225"/>
      <c r="BX233" s="225"/>
      <c r="BY233" s="225"/>
      <c r="BZ233" s="225"/>
      <c r="CA233" s="225"/>
      <c r="CB233" s="225"/>
      <c r="CC233" s="225"/>
      <c r="CD233" s="225"/>
      <c r="CE233" s="225"/>
      <c r="CF233" s="225"/>
      <c r="CG233" s="225"/>
      <c r="CH233" s="225"/>
      <c r="CI233" s="225"/>
      <c r="CJ233" s="225"/>
      <c r="CK233" s="225"/>
      <c r="CL233" s="225"/>
      <c r="CM233" s="225"/>
      <c r="CN233" s="225"/>
      <c r="CO233" s="225"/>
      <c r="CP233" s="225"/>
      <c r="CQ233" s="225"/>
      <c r="CR233" s="225"/>
      <c r="CS233" s="225"/>
      <c r="CT233" s="225"/>
      <c r="CU233" s="225"/>
      <c r="CV233" s="225"/>
    </row>
    <row r="234" spans="1:100" ht="12" customHeight="1" x14ac:dyDescent="0.25">
      <c r="A234" s="225"/>
      <c r="B234" s="225"/>
      <c r="C234" s="225"/>
      <c r="D234" s="225"/>
      <c r="E234" s="225"/>
      <c r="F234" s="225"/>
      <c r="G234" s="225"/>
      <c r="H234" s="225"/>
      <c r="I234" s="225"/>
      <c r="J234" s="225"/>
      <c r="K234" s="225"/>
      <c r="L234" s="225"/>
      <c r="M234" s="225"/>
      <c r="N234" s="225"/>
      <c r="O234" s="225"/>
      <c r="P234" s="225"/>
      <c r="Q234" s="225"/>
      <c r="R234" s="225"/>
      <c r="S234" s="225"/>
      <c r="T234" s="225"/>
      <c r="U234" s="225"/>
      <c r="V234" s="225"/>
      <c r="W234" s="225"/>
      <c r="X234" s="225"/>
      <c r="Y234" s="225"/>
      <c r="Z234" s="225"/>
      <c r="AA234" s="225"/>
      <c r="AB234" s="225"/>
      <c r="AC234" s="225"/>
      <c r="AD234" s="225"/>
      <c r="AE234" s="225"/>
      <c r="AF234" s="225"/>
      <c r="AG234" s="225"/>
      <c r="AH234" s="225"/>
      <c r="AI234" s="225"/>
      <c r="AJ234" s="225"/>
      <c r="AK234" s="225"/>
      <c r="AL234" s="225"/>
      <c r="AM234" s="257"/>
      <c r="AN234" s="257"/>
      <c r="AO234" s="225"/>
      <c r="AP234" s="225"/>
      <c r="AQ234" s="225"/>
      <c r="AR234" s="225"/>
      <c r="AS234" s="225"/>
      <c r="AT234" s="225"/>
      <c r="AU234" s="225"/>
      <c r="AV234" s="225"/>
      <c r="AW234" s="225"/>
      <c r="AX234" s="225"/>
      <c r="AY234" s="225"/>
      <c r="AZ234" s="225"/>
      <c r="BA234" s="225"/>
      <c r="BB234" s="225"/>
      <c r="BC234" s="225"/>
      <c r="BD234" s="225"/>
      <c r="BE234" s="225"/>
      <c r="BF234" s="225"/>
      <c r="BG234" s="225"/>
      <c r="BH234" s="225"/>
      <c r="BI234" s="225"/>
      <c r="BJ234" s="225"/>
      <c r="BK234" s="225"/>
      <c r="BL234" s="225"/>
      <c r="BM234" s="225"/>
      <c r="BN234" s="225"/>
      <c r="BO234" s="225"/>
      <c r="BP234" s="225"/>
      <c r="BQ234" s="225"/>
      <c r="BR234" s="225"/>
      <c r="BS234" s="225"/>
      <c r="BT234" s="225"/>
      <c r="BU234" s="225"/>
      <c r="BV234" s="225"/>
      <c r="BW234" s="225"/>
      <c r="BX234" s="225"/>
      <c r="BY234" s="225"/>
      <c r="BZ234" s="225"/>
      <c r="CA234" s="225"/>
      <c r="CB234" s="225"/>
      <c r="CC234" s="225"/>
      <c r="CD234" s="225"/>
      <c r="CE234" s="225"/>
      <c r="CF234" s="225"/>
      <c r="CG234" s="225"/>
      <c r="CH234" s="225"/>
      <c r="CI234" s="225"/>
      <c r="CJ234" s="225"/>
      <c r="CK234" s="225"/>
      <c r="CL234" s="225"/>
      <c r="CM234" s="225"/>
      <c r="CN234" s="225"/>
      <c r="CO234" s="225"/>
      <c r="CP234" s="225"/>
      <c r="CQ234" s="225"/>
      <c r="CR234" s="225"/>
      <c r="CS234" s="225"/>
      <c r="CT234" s="225"/>
      <c r="CU234" s="225"/>
      <c r="CV234" s="225"/>
    </row>
    <row r="235" spans="1:100" ht="12" customHeight="1" x14ac:dyDescent="0.25">
      <c r="A235" s="225"/>
      <c r="B235" s="225"/>
      <c r="C235" s="225"/>
      <c r="D235" s="225"/>
      <c r="E235" s="225"/>
      <c r="F235" s="225"/>
      <c r="G235" s="225"/>
      <c r="H235" s="225"/>
      <c r="I235" s="225"/>
      <c r="J235" s="225"/>
      <c r="K235" s="225"/>
      <c r="L235" s="225"/>
      <c r="M235" s="225"/>
      <c r="N235" s="225"/>
      <c r="O235" s="225"/>
      <c r="P235" s="225"/>
      <c r="Q235" s="225"/>
      <c r="R235" s="225"/>
      <c r="S235" s="225"/>
      <c r="T235" s="225"/>
      <c r="U235" s="225"/>
      <c r="V235" s="225"/>
      <c r="W235" s="225"/>
      <c r="X235" s="225"/>
      <c r="Y235" s="225"/>
      <c r="Z235" s="225"/>
      <c r="AA235" s="225"/>
      <c r="AB235" s="225"/>
      <c r="AC235" s="225"/>
      <c r="AD235" s="225"/>
      <c r="AE235" s="225"/>
      <c r="AF235" s="225"/>
      <c r="AG235" s="225"/>
      <c r="AH235" s="225"/>
      <c r="AI235" s="225"/>
      <c r="AJ235" s="225"/>
      <c r="AK235" s="225"/>
      <c r="AL235" s="225"/>
      <c r="AM235" s="257"/>
      <c r="AN235" s="257"/>
      <c r="AO235" s="225"/>
      <c r="AP235" s="225"/>
      <c r="AQ235" s="225"/>
      <c r="AR235" s="225"/>
      <c r="AS235" s="225"/>
      <c r="AT235" s="225"/>
      <c r="AU235" s="225"/>
      <c r="AV235" s="225"/>
      <c r="AW235" s="225"/>
      <c r="AX235" s="225"/>
      <c r="AY235" s="225"/>
      <c r="AZ235" s="225"/>
      <c r="BA235" s="225"/>
      <c r="BB235" s="225"/>
      <c r="BC235" s="225"/>
      <c r="BD235" s="225"/>
      <c r="BE235" s="225"/>
      <c r="BF235" s="225"/>
      <c r="BG235" s="225"/>
      <c r="BH235" s="225"/>
      <c r="BI235" s="225"/>
      <c r="BJ235" s="225"/>
      <c r="BK235" s="225"/>
      <c r="BL235" s="225"/>
      <c r="BM235" s="225"/>
      <c r="BN235" s="225"/>
      <c r="BO235" s="225"/>
      <c r="BP235" s="225"/>
      <c r="BQ235" s="225"/>
      <c r="BR235" s="225"/>
      <c r="BS235" s="225"/>
      <c r="BT235" s="225"/>
      <c r="BU235" s="225"/>
      <c r="BV235" s="225"/>
      <c r="BW235" s="225"/>
      <c r="BX235" s="225"/>
      <c r="BY235" s="225"/>
      <c r="BZ235" s="225"/>
      <c r="CA235" s="225"/>
      <c r="CB235" s="225"/>
      <c r="CC235" s="225"/>
      <c r="CD235" s="225"/>
      <c r="CE235" s="225"/>
      <c r="CF235" s="225"/>
      <c r="CG235" s="225"/>
      <c r="CH235" s="225"/>
      <c r="CI235" s="225"/>
      <c r="CJ235" s="225"/>
      <c r="CK235" s="225"/>
      <c r="CL235" s="225"/>
      <c r="CM235" s="225"/>
      <c r="CN235" s="225"/>
      <c r="CO235" s="225"/>
      <c r="CP235" s="225"/>
      <c r="CQ235" s="225"/>
      <c r="CR235" s="225"/>
      <c r="CS235" s="225"/>
      <c r="CT235" s="225"/>
      <c r="CU235" s="225"/>
      <c r="CV235" s="225"/>
    </row>
    <row r="236" spans="1:100" ht="12" customHeight="1" x14ac:dyDescent="0.25">
      <c r="A236" s="225"/>
      <c r="B236" s="225"/>
      <c r="C236" s="225"/>
      <c r="D236" s="225"/>
      <c r="E236" s="225"/>
      <c r="F236" s="225"/>
      <c r="G236" s="225"/>
      <c r="H236" s="225"/>
      <c r="I236" s="225"/>
      <c r="J236" s="225"/>
      <c r="K236" s="225"/>
      <c r="L236" s="225"/>
      <c r="M236" s="225"/>
      <c r="N236" s="225"/>
      <c r="O236" s="225"/>
      <c r="P236" s="225"/>
      <c r="Q236" s="225"/>
      <c r="R236" s="225"/>
      <c r="S236" s="225"/>
      <c r="T236" s="225"/>
      <c r="U236" s="225"/>
      <c r="V236" s="225"/>
      <c r="W236" s="225"/>
      <c r="X236" s="225"/>
      <c r="Y236" s="225"/>
      <c r="Z236" s="225"/>
      <c r="AA236" s="225"/>
      <c r="AB236" s="225"/>
      <c r="AC236" s="225"/>
      <c r="AD236" s="225"/>
      <c r="AE236" s="225"/>
      <c r="AF236" s="225"/>
      <c r="AG236" s="225"/>
      <c r="AH236" s="225"/>
      <c r="AI236" s="225"/>
      <c r="AJ236" s="225"/>
      <c r="AK236" s="225"/>
      <c r="AL236" s="225"/>
      <c r="AM236" s="257"/>
      <c r="AN236" s="257"/>
      <c r="AO236" s="225"/>
      <c r="AP236" s="225"/>
      <c r="AQ236" s="225"/>
      <c r="AR236" s="225"/>
      <c r="AS236" s="225"/>
      <c r="AT236" s="225"/>
      <c r="AU236" s="225"/>
      <c r="AV236" s="225"/>
      <c r="AW236" s="225"/>
      <c r="AX236" s="225"/>
      <c r="AY236" s="225"/>
      <c r="AZ236" s="225"/>
      <c r="BA236" s="225"/>
      <c r="BB236" s="225"/>
      <c r="BC236" s="225"/>
      <c r="BD236" s="225"/>
      <c r="BE236" s="225"/>
      <c r="BF236" s="225"/>
      <c r="BG236" s="225"/>
      <c r="BH236" s="225"/>
      <c r="BI236" s="225"/>
      <c r="BJ236" s="225"/>
      <c r="BK236" s="225"/>
      <c r="BL236" s="225"/>
      <c r="BM236" s="225"/>
      <c r="BN236" s="225"/>
      <c r="BO236" s="225"/>
      <c r="BP236" s="225"/>
      <c r="BQ236" s="225"/>
      <c r="BR236" s="225"/>
      <c r="BS236" s="225"/>
      <c r="BT236" s="225"/>
      <c r="BU236" s="225"/>
      <c r="BV236" s="225"/>
      <c r="BW236" s="225"/>
      <c r="BX236" s="225"/>
      <c r="BY236" s="225"/>
      <c r="BZ236" s="225"/>
      <c r="CA236" s="225"/>
      <c r="CB236" s="225"/>
      <c r="CC236" s="225"/>
      <c r="CD236" s="225"/>
      <c r="CE236" s="225"/>
      <c r="CF236" s="225"/>
      <c r="CG236" s="225"/>
      <c r="CH236" s="225"/>
      <c r="CI236" s="225"/>
      <c r="CJ236" s="225"/>
      <c r="CK236" s="225"/>
      <c r="CL236" s="225"/>
      <c r="CM236" s="225"/>
      <c r="CN236" s="225"/>
      <c r="CO236" s="225"/>
      <c r="CP236" s="225"/>
      <c r="CQ236" s="225"/>
      <c r="CR236" s="225"/>
      <c r="CS236" s="225"/>
      <c r="CT236" s="225"/>
      <c r="CU236" s="225"/>
      <c r="CV236" s="225"/>
    </row>
    <row r="237" spans="1:100" ht="12" customHeight="1" x14ac:dyDescent="0.25">
      <c r="A237" s="225"/>
      <c r="B237" s="225"/>
      <c r="C237" s="225"/>
      <c r="D237" s="225"/>
      <c r="E237" s="225"/>
      <c r="F237" s="225"/>
      <c r="G237" s="225"/>
      <c r="H237" s="225"/>
      <c r="I237" s="225"/>
      <c r="J237" s="225"/>
      <c r="K237" s="225"/>
      <c r="L237" s="225"/>
      <c r="M237" s="225"/>
      <c r="N237" s="225"/>
      <c r="O237" s="225"/>
      <c r="P237" s="225"/>
      <c r="Q237" s="225"/>
      <c r="R237" s="225"/>
      <c r="S237" s="225"/>
      <c r="T237" s="225"/>
      <c r="U237" s="225"/>
      <c r="V237" s="225"/>
      <c r="W237" s="225"/>
      <c r="X237" s="225"/>
      <c r="Y237" s="225"/>
      <c r="Z237" s="225"/>
      <c r="AA237" s="225"/>
      <c r="AB237" s="225"/>
      <c r="AC237" s="225"/>
      <c r="AD237" s="225"/>
      <c r="AE237" s="225"/>
      <c r="AF237" s="225"/>
      <c r="AG237" s="225"/>
      <c r="AH237" s="225"/>
      <c r="AI237" s="225"/>
      <c r="AJ237" s="225"/>
      <c r="AK237" s="225"/>
      <c r="AL237" s="225"/>
      <c r="AM237" s="257"/>
      <c r="AN237" s="257"/>
      <c r="AO237" s="225"/>
      <c r="AP237" s="225"/>
      <c r="AQ237" s="225"/>
      <c r="AR237" s="225"/>
      <c r="AS237" s="225"/>
      <c r="AT237" s="225"/>
      <c r="AU237" s="225"/>
      <c r="AV237" s="225"/>
      <c r="AW237" s="225"/>
      <c r="AX237" s="225"/>
      <c r="AY237" s="225"/>
      <c r="AZ237" s="225"/>
      <c r="BA237" s="225"/>
      <c r="BB237" s="225"/>
      <c r="BC237" s="225"/>
      <c r="BD237" s="225"/>
      <c r="BE237" s="225"/>
      <c r="BF237" s="225"/>
      <c r="BG237" s="225"/>
      <c r="BH237" s="225"/>
      <c r="BI237" s="225"/>
      <c r="BJ237" s="225"/>
      <c r="BK237" s="225"/>
      <c r="BL237" s="225"/>
      <c r="BM237" s="225"/>
      <c r="BN237" s="225"/>
      <c r="BO237" s="225"/>
      <c r="BP237" s="225"/>
      <c r="BQ237" s="225"/>
      <c r="BR237" s="225"/>
      <c r="BS237" s="225"/>
      <c r="BT237" s="225"/>
      <c r="BU237" s="225"/>
      <c r="BV237" s="225"/>
      <c r="BW237" s="225"/>
      <c r="BX237" s="225"/>
      <c r="BY237" s="225"/>
      <c r="BZ237" s="225"/>
      <c r="CA237" s="225"/>
      <c r="CB237" s="225"/>
      <c r="CC237" s="225"/>
      <c r="CD237" s="225"/>
      <c r="CE237" s="225"/>
      <c r="CF237" s="225"/>
      <c r="CG237" s="225"/>
      <c r="CH237" s="225"/>
      <c r="CI237" s="225"/>
      <c r="CJ237" s="225"/>
      <c r="CK237" s="225"/>
      <c r="CL237" s="225"/>
      <c r="CM237" s="225"/>
      <c r="CN237" s="225"/>
      <c r="CO237" s="225"/>
      <c r="CP237" s="225"/>
      <c r="CQ237" s="225"/>
      <c r="CR237" s="225"/>
      <c r="CS237" s="225"/>
      <c r="CT237" s="225"/>
      <c r="CU237" s="225"/>
      <c r="CV237" s="225"/>
    </row>
    <row r="238" spans="1:100" ht="12" customHeight="1" x14ac:dyDescent="0.25">
      <c r="A238" s="225"/>
      <c r="B238" s="225"/>
      <c r="C238" s="225"/>
      <c r="D238" s="225"/>
      <c r="E238" s="225"/>
      <c r="F238" s="225"/>
      <c r="G238" s="225"/>
      <c r="H238" s="225"/>
      <c r="I238" s="225"/>
      <c r="J238" s="225"/>
      <c r="K238" s="225"/>
      <c r="L238" s="225"/>
      <c r="M238" s="225"/>
      <c r="N238" s="225"/>
      <c r="O238" s="225"/>
      <c r="P238" s="225"/>
      <c r="Q238" s="225"/>
      <c r="R238" s="225"/>
      <c r="S238" s="225"/>
      <c r="T238" s="225"/>
      <c r="U238" s="225"/>
      <c r="V238" s="225"/>
      <c r="W238" s="225"/>
      <c r="X238" s="225"/>
      <c r="Y238" s="225"/>
      <c r="Z238" s="225"/>
      <c r="AA238" s="225"/>
      <c r="AB238" s="225"/>
      <c r="AC238" s="225"/>
      <c r="AD238" s="225"/>
      <c r="AE238" s="225"/>
      <c r="AF238" s="225"/>
      <c r="AG238" s="225"/>
      <c r="AH238" s="225"/>
      <c r="AI238" s="225"/>
      <c r="AJ238" s="225"/>
      <c r="AK238" s="225"/>
      <c r="AL238" s="225"/>
      <c r="AM238" s="257"/>
      <c r="AN238" s="257"/>
      <c r="AO238" s="225"/>
      <c r="AP238" s="225"/>
      <c r="AQ238" s="225"/>
      <c r="AR238" s="225"/>
      <c r="AS238" s="225"/>
      <c r="AT238" s="225"/>
      <c r="AU238" s="225"/>
      <c r="AV238" s="225"/>
      <c r="AW238" s="225"/>
      <c r="AX238" s="225"/>
      <c r="AY238" s="225"/>
      <c r="AZ238" s="225"/>
      <c r="BA238" s="225"/>
      <c r="BB238" s="225"/>
      <c r="BC238" s="225"/>
      <c r="BD238" s="225"/>
      <c r="BE238" s="225"/>
      <c r="BF238" s="225"/>
      <c r="BG238" s="225"/>
      <c r="BH238" s="225"/>
      <c r="BI238" s="225"/>
      <c r="BJ238" s="225"/>
      <c r="BK238" s="225"/>
      <c r="BL238" s="225"/>
      <c r="BM238" s="225"/>
      <c r="BN238" s="225"/>
      <c r="BO238" s="225"/>
      <c r="BP238" s="225"/>
      <c r="BQ238" s="225"/>
      <c r="BR238" s="225"/>
      <c r="BS238" s="225"/>
      <c r="BT238" s="225"/>
      <c r="BU238" s="225"/>
      <c r="BV238" s="225"/>
      <c r="BW238" s="225"/>
      <c r="BX238" s="225"/>
      <c r="BY238" s="225"/>
      <c r="BZ238" s="225"/>
      <c r="CA238" s="225"/>
      <c r="CB238" s="225"/>
      <c r="CC238" s="225"/>
      <c r="CD238" s="225"/>
      <c r="CE238" s="225"/>
      <c r="CF238" s="225"/>
      <c r="CG238" s="225"/>
      <c r="CH238" s="225"/>
      <c r="CI238" s="225"/>
      <c r="CJ238" s="225"/>
      <c r="CK238" s="225"/>
      <c r="CL238" s="225"/>
      <c r="CM238" s="225"/>
      <c r="CN238" s="225"/>
      <c r="CO238" s="225"/>
      <c r="CP238" s="225"/>
      <c r="CQ238" s="225"/>
      <c r="CR238" s="225"/>
      <c r="CS238" s="225"/>
      <c r="CT238" s="225"/>
      <c r="CU238" s="225"/>
      <c r="CV238" s="225"/>
    </row>
    <row r="239" spans="1:100" ht="12" customHeight="1" x14ac:dyDescent="0.25">
      <c r="A239" s="225"/>
      <c r="B239" s="225"/>
      <c r="C239" s="225"/>
      <c r="D239" s="225"/>
      <c r="E239" s="225"/>
      <c r="F239" s="225"/>
      <c r="G239" s="225"/>
      <c r="H239" s="225"/>
      <c r="I239" s="225"/>
      <c r="J239" s="225"/>
      <c r="K239" s="225"/>
      <c r="L239" s="225"/>
      <c r="M239" s="225"/>
      <c r="N239" s="225"/>
      <c r="O239" s="225"/>
      <c r="P239" s="225"/>
      <c r="Q239" s="225"/>
      <c r="R239" s="225"/>
      <c r="S239" s="225"/>
      <c r="T239" s="225"/>
      <c r="U239" s="225"/>
      <c r="V239" s="225"/>
      <c r="W239" s="225"/>
      <c r="X239" s="225"/>
      <c r="Y239" s="225"/>
      <c r="Z239" s="225"/>
      <c r="AA239" s="225"/>
      <c r="AB239" s="225"/>
      <c r="AC239" s="225"/>
      <c r="AD239" s="225"/>
      <c r="AE239" s="225"/>
      <c r="AF239" s="225"/>
      <c r="AG239" s="225"/>
      <c r="AH239" s="225"/>
      <c r="AI239" s="225"/>
      <c r="AJ239" s="225"/>
      <c r="AK239" s="225"/>
      <c r="AL239" s="225"/>
      <c r="AM239" s="257"/>
      <c r="AN239" s="257"/>
      <c r="AO239" s="225"/>
      <c r="AP239" s="225"/>
      <c r="AQ239" s="225"/>
      <c r="AR239" s="225"/>
      <c r="AS239" s="225"/>
      <c r="AT239" s="225"/>
      <c r="AU239" s="225"/>
      <c r="AV239" s="225"/>
      <c r="AW239" s="225"/>
      <c r="AX239" s="225"/>
      <c r="AY239" s="225"/>
      <c r="AZ239" s="225"/>
      <c r="BA239" s="225"/>
      <c r="BB239" s="225"/>
      <c r="BC239" s="225"/>
      <c r="BD239" s="225"/>
      <c r="BE239" s="225"/>
      <c r="BF239" s="225"/>
      <c r="BG239" s="225"/>
      <c r="BH239" s="225"/>
      <c r="BI239" s="225"/>
      <c r="BJ239" s="225"/>
      <c r="BK239" s="225"/>
      <c r="BL239" s="225"/>
      <c r="BM239" s="225"/>
      <c r="BN239" s="225"/>
      <c r="BO239" s="225"/>
      <c r="BP239" s="225"/>
      <c r="BQ239" s="225"/>
      <c r="BR239" s="225"/>
      <c r="BS239" s="225"/>
      <c r="BT239" s="225"/>
      <c r="BU239" s="225"/>
      <c r="BV239" s="225"/>
      <c r="BW239" s="225"/>
      <c r="BX239" s="225"/>
      <c r="BY239" s="225"/>
      <c r="BZ239" s="225"/>
      <c r="CA239" s="225"/>
      <c r="CB239" s="225"/>
      <c r="CC239" s="225"/>
      <c r="CD239" s="225"/>
      <c r="CE239" s="225"/>
      <c r="CF239" s="225"/>
      <c r="CG239" s="225"/>
      <c r="CH239" s="225"/>
      <c r="CI239" s="225"/>
      <c r="CJ239" s="225"/>
      <c r="CK239" s="225"/>
      <c r="CL239" s="225"/>
      <c r="CM239" s="225"/>
      <c r="CN239" s="225"/>
      <c r="CO239" s="225"/>
      <c r="CP239" s="225"/>
      <c r="CQ239" s="225"/>
      <c r="CR239" s="225"/>
      <c r="CS239" s="225"/>
      <c r="CT239" s="225"/>
      <c r="CU239" s="225"/>
      <c r="CV239" s="225"/>
    </row>
    <row r="240" spans="1:100" ht="12" customHeight="1" x14ac:dyDescent="0.25">
      <c r="A240" s="225"/>
      <c r="B240" s="225"/>
      <c r="C240" s="225"/>
      <c r="D240" s="225"/>
      <c r="E240" s="225"/>
      <c r="F240" s="225"/>
      <c r="G240" s="225"/>
      <c r="H240" s="225"/>
      <c r="I240" s="225"/>
      <c r="J240" s="225"/>
      <c r="K240" s="225"/>
      <c r="L240" s="225"/>
      <c r="M240" s="225"/>
      <c r="N240" s="225"/>
      <c r="O240" s="225"/>
      <c r="P240" s="225"/>
      <c r="Q240" s="225"/>
      <c r="R240" s="225"/>
      <c r="S240" s="225"/>
      <c r="T240" s="225"/>
      <c r="U240" s="225"/>
      <c r="V240" s="225"/>
      <c r="W240" s="225"/>
      <c r="X240" s="225"/>
      <c r="Y240" s="225"/>
      <c r="Z240" s="225"/>
      <c r="AA240" s="225"/>
      <c r="AB240" s="225"/>
      <c r="AC240" s="225"/>
      <c r="AD240" s="225"/>
      <c r="AE240" s="225"/>
      <c r="AF240" s="225"/>
      <c r="AG240" s="225"/>
      <c r="AH240" s="225"/>
      <c r="AI240" s="225"/>
      <c r="AJ240" s="225"/>
      <c r="AK240" s="225"/>
      <c r="AL240" s="225"/>
      <c r="AM240" s="257"/>
      <c r="AN240" s="257"/>
      <c r="AO240" s="225"/>
      <c r="AP240" s="225"/>
      <c r="AQ240" s="225"/>
      <c r="AR240" s="225"/>
      <c r="AS240" s="225"/>
      <c r="AT240" s="225"/>
      <c r="AU240" s="225"/>
      <c r="AV240" s="225"/>
      <c r="AW240" s="225"/>
      <c r="AX240" s="225"/>
      <c r="AY240" s="225"/>
      <c r="AZ240" s="225"/>
      <c r="BA240" s="225"/>
      <c r="BB240" s="225"/>
      <c r="BC240" s="225"/>
      <c r="BD240" s="225"/>
      <c r="BE240" s="225"/>
      <c r="BF240" s="225"/>
      <c r="BG240" s="225"/>
      <c r="BH240" s="225"/>
      <c r="BI240" s="225"/>
      <c r="BJ240" s="225"/>
      <c r="BK240" s="225"/>
      <c r="BL240" s="225"/>
      <c r="BM240" s="225"/>
      <c r="BN240" s="225"/>
      <c r="BO240" s="225"/>
      <c r="BP240" s="225"/>
      <c r="BQ240" s="225"/>
      <c r="BR240" s="225"/>
      <c r="BS240" s="225"/>
      <c r="BT240" s="225"/>
      <c r="BU240" s="225"/>
      <c r="BV240" s="225"/>
      <c r="BW240" s="225"/>
      <c r="BX240" s="225"/>
      <c r="BY240" s="225"/>
      <c r="BZ240" s="225"/>
      <c r="CA240" s="225"/>
      <c r="CB240" s="225"/>
      <c r="CC240" s="225"/>
      <c r="CD240" s="225"/>
      <c r="CE240" s="225"/>
      <c r="CF240" s="225"/>
      <c r="CG240" s="225"/>
      <c r="CH240" s="225"/>
      <c r="CI240" s="225"/>
      <c r="CJ240" s="225"/>
      <c r="CK240" s="225"/>
      <c r="CL240" s="225"/>
      <c r="CM240" s="225"/>
      <c r="CN240" s="225"/>
      <c r="CO240" s="225"/>
      <c r="CP240" s="225"/>
      <c r="CQ240" s="225"/>
      <c r="CR240" s="225"/>
      <c r="CS240" s="225"/>
      <c r="CT240" s="225"/>
      <c r="CU240" s="225"/>
      <c r="CV240" s="225"/>
    </row>
    <row r="241" spans="1:100" ht="12" customHeight="1" x14ac:dyDescent="0.25">
      <c r="A241" s="225"/>
      <c r="B241" s="225"/>
      <c r="C241" s="225"/>
      <c r="D241" s="225"/>
      <c r="E241" s="225"/>
      <c r="F241" s="225"/>
      <c r="G241" s="225"/>
      <c r="H241" s="225"/>
      <c r="I241" s="225"/>
      <c r="J241" s="225"/>
      <c r="K241" s="225"/>
      <c r="L241" s="225"/>
      <c r="M241" s="225"/>
      <c r="N241" s="225"/>
      <c r="O241" s="225"/>
      <c r="P241" s="225"/>
      <c r="Q241" s="225"/>
      <c r="R241" s="225"/>
      <c r="S241" s="225"/>
      <c r="T241" s="225"/>
      <c r="U241" s="225"/>
      <c r="V241" s="225"/>
      <c r="W241" s="225"/>
      <c r="X241" s="225"/>
      <c r="Y241" s="225"/>
      <c r="Z241" s="225"/>
      <c r="AA241" s="225"/>
      <c r="AB241" s="225"/>
      <c r="AC241" s="225"/>
      <c r="AD241" s="225"/>
      <c r="AE241" s="225"/>
      <c r="AF241" s="225"/>
      <c r="AG241" s="225"/>
      <c r="AH241" s="225"/>
      <c r="AI241" s="225"/>
      <c r="AJ241" s="225"/>
      <c r="AK241" s="225"/>
      <c r="AL241" s="225"/>
      <c r="AM241" s="257"/>
      <c r="AN241" s="257"/>
      <c r="AO241" s="225"/>
      <c r="AP241" s="225"/>
      <c r="AQ241" s="225"/>
      <c r="AR241" s="225"/>
      <c r="AS241" s="225"/>
      <c r="AT241" s="225"/>
      <c r="AU241" s="225"/>
      <c r="AV241" s="225"/>
      <c r="AW241" s="225"/>
      <c r="AX241" s="225"/>
      <c r="AY241" s="225"/>
      <c r="AZ241" s="225"/>
      <c r="BA241" s="225"/>
      <c r="BB241" s="225"/>
      <c r="BC241" s="225"/>
      <c r="BD241" s="225"/>
      <c r="BE241" s="225"/>
      <c r="BF241" s="225"/>
      <c r="BG241" s="225"/>
      <c r="BH241" s="225"/>
      <c r="BI241" s="225"/>
      <c r="BJ241" s="225"/>
      <c r="BK241" s="225"/>
      <c r="BL241" s="225"/>
      <c r="BM241" s="225"/>
      <c r="BN241" s="225"/>
      <c r="BO241" s="225"/>
      <c r="BP241" s="225"/>
      <c r="BQ241" s="225"/>
      <c r="BR241" s="225"/>
      <c r="BS241" s="225"/>
      <c r="BT241" s="225"/>
      <c r="BU241" s="225"/>
      <c r="BV241" s="225"/>
      <c r="BW241" s="225"/>
      <c r="BX241" s="225"/>
      <c r="BY241" s="225"/>
      <c r="BZ241" s="225"/>
      <c r="CA241" s="225"/>
      <c r="CB241" s="225"/>
      <c r="CC241" s="225"/>
      <c r="CD241" s="225"/>
      <c r="CE241" s="225"/>
      <c r="CF241" s="225"/>
      <c r="CG241" s="225"/>
      <c r="CH241" s="225"/>
      <c r="CI241" s="225"/>
      <c r="CJ241" s="225"/>
      <c r="CK241" s="225"/>
      <c r="CL241" s="225"/>
      <c r="CM241" s="225"/>
      <c r="CN241" s="225"/>
      <c r="CO241" s="225"/>
      <c r="CP241" s="225"/>
      <c r="CQ241" s="225"/>
      <c r="CR241" s="225"/>
      <c r="CS241" s="225"/>
      <c r="CT241" s="225"/>
      <c r="CU241" s="225"/>
      <c r="CV241" s="225"/>
    </row>
    <row r="242" spans="1:100" ht="12" customHeight="1" x14ac:dyDescent="0.25">
      <c r="A242" s="225"/>
      <c r="B242" s="225"/>
      <c r="C242" s="225"/>
      <c r="D242" s="225"/>
      <c r="E242" s="225"/>
      <c r="F242" s="225"/>
      <c r="G242" s="225"/>
      <c r="H242" s="225"/>
      <c r="I242" s="225"/>
      <c r="J242" s="225"/>
      <c r="K242" s="225"/>
      <c r="L242" s="225"/>
      <c r="M242" s="225"/>
      <c r="N242" s="225"/>
      <c r="O242" s="225"/>
      <c r="P242" s="225"/>
      <c r="Q242" s="225"/>
      <c r="R242" s="225"/>
      <c r="S242" s="225"/>
      <c r="T242" s="225"/>
      <c r="U242" s="225"/>
      <c r="V242" s="225"/>
      <c r="W242" s="225"/>
      <c r="X242" s="225"/>
      <c r="Y242" s="225"/>
      <c r="Z242" s="225"/>
      <c r="AA242" s="225"/>
      <c r="AB242" s="225"/>
      <c r="AC242" s="225"/>
      <c r="AD242" s="225"/>
      <c r="AE242" s="225"/>
      <c r="AF242" s="225"/>
      <c r="AG242" s="225"/>
      <c r="AH242" s="225"/>
      <c r="AI242" s="225"/>
      <c r="AJ242" s="225"/>
      <c r="AK242" s="225"/>
      <c r="AL242" s="225"/>
      <c r="AM242" s="257"/>
      <c r="AN242" s="257"/>
      <c r="AO242" s="225"/>
      <c r="AP242" s="225"/>
      <c r="AQ242" s="225"/>
      <c r="AR242" s="225"/>
      <c r="AS242" s="225"/>
      <c r="AT242" s="225"/>
      <c r="AU242" s="225"/>
      <c r="AV242" s="225"/>
      <c r="AW242" s="225"/>
      <c r="AX242" s="225"/>
      <c r="AY242" s="225"/>
      <c r="AZ242" s="225"/>
      <c r="BA242" s="225"/>
      <c r="BB242" s="225"/>
      <c r="BC242" s="225"/>
      <c r="BD242" s="225"/>
      <c r="BE242" s="225"/>
      <c r="BF242" s="225"/>
      <c r="BG242" s="225"/>
      <c r="BH242" s="225"/>
      <c r="BI242" s="225"/>
      <c r="BJ242" s="225"/>
      <c r="BK242" s="225"/>
      <c r="BL242" s="225"/>
      <c r="BM242" s="225"/>
      <c r="BN242" s="225"/>
      <c r="BO242" s="225"/>
      <c r="BP242" s="225"/>
      <c r="BQ242" s="225"/>
      <c r="BR242" s="225"/>
      <c r="BS242" s="225"/>
      <c r="BT242" s="225"/>
      <c r="BU242" s="225"/>
      <c r="BV242" s="225"/>
      <c r="BW242" s="225"/>
      <c r="BX242" s="225"/>
      <c r="BY242" s="225"/>
      <c r="BZ242" s="225"/>
      <c r="CA242" s="225"/>
      <c r="CB242" s="225"/>
      <c r="CC242" s="225"/>
      <c r="CD242" s="225"/>
      <c r="CE242" s="225"/>
      <c r="CF242" s="225"/>
      <c r="CG242" s="225"/>
      <c r="CH242" s="225"/>
      <c r="CI242" s="225"/>
      <c r="CJ242" s="225"/>
      <c r="CK242" s="225"/>
      <c r="CL242" s="225"/>
      <c r="CM242" s="225"/>
      <c r="CN242" s="225"/>
      <c r="CO242" s="225"/>
      <c r="CP242" s="225"/>
      <c r="CQ242" s="225"/>
      <c r="CR242" s="225"/>
      <c r="CS242" s="225"/>
      <c r="CT242" s="225"/>
      <c r="CU242" s="225"/>
      <c r="CV242" s="225"/>
    </row>
    <row r="243" spans="1:100" ht="12" customHeight="1" x14ac:dyDescent="0.25">
      <c r="A243" s="225"/>
      <c r="B243" s="225"/>
      <c r="C243" s="225"/>
      <c r="D243" s="225"/>
      <c r="E243" s="225"/>
      <c r="F243" s="225"/>
      <c r="G243" s="225"/>
      <c r="H243" s="225"/>
      <c r="I243" s="225"/>
      <c r="J243" s="225"/>
      <c r="K243" s="225"/>
      <c r="L243" s="225"/>
      <c r="M243" s="225"/>
      <c r="N243" s="225"/>
      <c r="O243" s="225"/>
      <c r="P243" s="225"/>
      <c r="Q243" s="225"/>
      <c r="R243" s="225"/>
      <c r="S243" s="225"/>
      <c r="T243" s="225"/>
      <c r="U243" s="225"/>
      <c r="V243" s="225"/>
      <c r="W243" s="225"/>
      <c r="X243" s="225"/>
      <c r="Y243" s="225"/>
      <c r="Z243" s="225"/>
      <c r="AA243" s="225"/>
      <c r="AB243" s="225"/>
      <c r="AC243" s="225"/>
      <c r="AD243" s="225"/>
      <c r="AE243" s="225"/>
      <c r="AF243" s="225"/>
      <c r="AG243" s="225"/>
      <c r="AH243" s="225"/>
      <c r="AI243" s="225"/>
      <c r="AJ243" s="225"/>
      <c r="AK243" s="225"/>
      <c r="AL243" s="225"/>
      <c r="AM243" s="257"/>
      <c r="AN243" s="257"/>
      <c r="AO243" s="225"/>
      <c r="AP243" s="225"/>
      <c r="AQ243" s="225"/>
      <c r="AR243" s="225"/>
      <c r="AS243" s="225"/>
      <c r="AT243" s="225"/>
      <c r="AU243" s="225"/>
      <c r="AV243" s="225"/>
      <c r="AW243" s="225"/>
      <c r="AX243" s="225"/>
      <c r="AY243" s="225"/>
      <c r="AZ243" s="225"/>
      <c r="BA243" s="225"/>
      <c r="BB243" s="225"/>
      <c r="BC243" s="225"/>
      <c r="BD243" s="225"/>
      <c r="BE243" s="225"/>
      <c r="BF243" s="225"/>
      <c r="BG243" s="225"/>
      <c r="BH243" s="225"/>
      <c r="BI243" s="225"/>
      <c r="BJ243" s="225"/>
      <c r="BK243" s="225"/>
      <c r="BL243" s="225"/>
      <c r="BM243" s="225"/>
      <c r="BN243" s="225"/>
      <c r="BO243" s="225"/>
      <c r="BP243" s="225"/>
      <c r="BQ243" s="225"/>
      <c r="BR243" s="225"/>
      <c r="BS243" s="225"/>
      <c r="BT243" s="225"/>
      <c r="BU243" s="225"/>
      <c r="BV243" s="225"/>
      <c r="BW243" s="225"/>
      <c r="BX243" s="225"/>
      <c r="BY243" s="225"/>
      <c r="BZ243" s="225"/>
      <c r="CA243" s="225"/>
      <c r="CB243" s="225"/>
      <c r="CC243" s="225"/>
      <c r="CD243" s="225"/>
      <c r="CE243" s="225"/>
      <c r="CF243" s="225"/>
      <c r="CG243" s="225"/>
      <c r="CH243" s="225"/>
      <c r="CI243" s="225"/>
      <c r="CJ243" s="225"/>
      <c r="CK243" s="225"/>
      <c r="CL243" s="225"/>
      <c r="CM243" s="225"/>
      <c r="CN243" s="225"/>
      <c r="CO243" s="225"/>
      <c r="CP243" s="225"/>
      <c r="CQ243" s="225"/>
      <c r="CR243" s="225"/>
      <c r="CS243" s="225"/>
      <c r="CT243" s="225"/>
      <c r="CU243" s="225"/>
      <c r="CV243" s="225"/>
    </row>
    <row r="244" spans="1:100" ht="12" customHeight="1" x14ac:dyDescent="0.25">
      <c r="A244" s="225"/>
      <c r="B244" s="225"/>
      <c r="C244" s="225"/>
      <c r="D244" s="225"/>
      <c r="E244" s="225"/>
      <c r="F244" s="225"/>
      <c r="G244" s="225"/>
      <c r="H244" s="225"/>
      <c r="I244" s="225"/>
      <c r="J244" s="225"/>
      <c r="K244" s="225"/>
      <c r="L244" s="225"/>
      <c r="M244" s="225"/>
      <c r="N244" s="225"/>
      <c r="O244" s="225"/>
      <c r="P244" s="225"/>
      <c r="Q244" s="225"/>
      <c r="R244" s="225"/>
      <c r="S244" s="225"/>
      <c r="T244" s="225"/>
      <c r="U244" s="225"/>
      <c r="V244" s="225"/>
      <c r="W244" s="225"/>
      <c r="X244" s="225"/>
      <c r="Y244" s="225"/>
      <c r="Z244" s="225"/>
      <c r="AA244" s="225"/>
      <c r="AB244" s="225"/>
      <c r="AC244" s="225"/>
      <c r="AD244" s="225"/>
      <c r="AE244" s="225"/>
      <c r="AF244" s="225"/>
      <c r="AG244" s="225"/>
      <c r="AH244" s="225"/>
      <c r="AI244" s="225"/>
      <c r="AJ244" s="225"/>
      <c r="AK244" s="225"/>
      <c r="AL244" s="225"/>
      <c r="AM244" s="257"/>
      <c r="AN244" s="257"/>
      <c r="AO244" s="225"/>
      <c r="AP244" s="225"/>
      <c r="AQ244" s="225"/>
      <c r="AR244" s="225"/>
      <c r="AS244" s="225"/>
      <c r="AT244" s="225"/>
      <c r="AU244" s="225"/>
      <c r="AV244" s="225"/>
      <c r="AW244" s="225"/>
      <c r="AX244" s="225"/>
      <c r="AY244" s="225"/>
      <c r="AZ244" s="225"/>
      <c r="BA244" s="225"/>
      <c r="BB244" s="225"/>
      <c r="BC244" s="225"/>
      <c r="BD244" s="225"/>
      <c r="BE244" s="225"/>
      <c r="BF244" s="225"/>
      <c r="BG244" s="225"/>
      <c r="BH244" s="225"/>
      <c r="BI244" s="225"/>
      <c r="BJ244" s="225"/>
      <c r="BK244" s="225"/>
      <c r="BL244" s="225"/>
      <c r="BM244" s="225"/>
      <c r="BN244" s="225"/>
      <c r="BO244" s="225"/>
      <c r="BP244" s="225"/>
      <c r="BQ244" s="225"/>
      <c r="BR244" s="225"/>
      <c r="BS244" s="225"/>
      <c r="BT244" s="225"/>
      <c r="BU244" s="225"/>
      <c r="BV244" s="225"/>
      <c r="BW244" s="225"/>
      <c r="BX244" s="225"/>
      <c r="BY244" s="225"/>
      <c r="BZ244" s="225"/>
      <c r="CA244" s="225"/>
      <c r="CB244" s="225"/>
      <c r="CC244" s="225"/>
      <c r="CD244" s="225"/>
      <c r="CE244" s="225"/>
      <c r="CF244" s="225"/>
      <c r="CG244" s="225"/>
      <c r="CH244" s="225"/>
      <c r="CI244" s="225"/>
      <c r="CJ244" s="225"/>
      <c r="CK244" s="225"/>
      <c r="CL244" s="225"/>
      <c r="CM244" s="225"/>
      <c r="CN244" s="225"/>
      <c r="CO244" s="225"/>
      <c r="CP244" s="225"/>
      <c r="CQ244" s="225"/>
      <c r="CR244" s="225"/>
      <c r="CS244" s="225"/>
      <c r="CT244" s="225"/>
      <c r="CU244" s="225"/>
      <c r="CV244" s="225"/>
    </row>
    <row r="245" spans="1:100" ht="12" customHeight="1" x14ac:dyDescent="0.25">
      <c r="A245" s="225"/>
      <c r="B245" s="225"/>
      <c r="C245" s="225"/>
      <c r="D245" s="225"/>
      <c r="E245" s="225"/>
      <c r="F245" s="225"/>
      <c r="G245" s="225"/>
      <c r="H245" s="225"/>
      <c r="I245" s="225"/>
      <c r="J245" s="225"/>
      <c r="K245" s="225"/>
      <c r="L245" s="225"/>
      <c r="M245" s="225"/>
      <c r="N245" s="225"/>
      <c r="O245" s="225"/>
      <c r="P245" s="225"/>
      <c r="Q245" s="225"/>
      <c r="R245" s="225"/>
      <c r="S245" s="225"/>
      <c r="T245" s="225"/>
      <c r="U245" s="225"/>
      <c r="V245" s="225"/>
      <c r="W245" s="225"/>
      <c r="X245" s="225"/>
      <c r="Y245" s="225"/>
      <c r="Z245" s="225"/>
      <c r="AA245" s="225"/>
      <c r="AB245" s="225"/>
      <c r="AC245" s="225"/>
      <c r="AD245" s="225"/>
      <c r="AE245" s="225"/>
      <c r="AF245" s="225"/>
      <c r="AG245" s="225"/>
      <c r="AH245" s="225"/>
      <c r="AI245" s="225"/>
      <c r="AJ245" s="225"/>
      <c r="AK245" s="225"/>
      <c r="AL245" s="225"/>
      <c r="AM245" s="257"/>
      <c r="AN245" s="257"/>
      <c r="AO245" s="225"/>
      <c r="AP245" s="225"/>
      <c r="AQ245" s="225"/>
      <c r="AR245" s="225"/>
      <c r="AS245" s="225"/>
      <c r="AT245" s="225"/>
      <c r="AU245" s="225"/>
      <c r="AV245" s="225"/>
      <c r="AW245" s="225"/>
      <c r="AX245" s="225"/>
      <c r="AY245" s="225"/>
      <c r="AZ245" s="225"/>
      <c r="BA245" s="225"/>
      <c r="BB245" s="225"/>
      <c r="BC245" s="225"/>
      <c r="BD245" s="225"/>
      <c r="BE245" s="225"/>
      <c r="BF245" s="225"/>
      <c r="BG245" s="225"/>
      <c r="BH245" s="225"/>
      <c r="BI245" s="225"/>
      <c r="BJ245" s="225"/>
      <c r="BK245" s="225"/>
      <c r="BL245" s="225"/>
      <c r="BM245" s="225"/>
      <c r="BN245" s="225"/>
      <c r="BO245" s="225"/>
      <c r="BP245" s="225"/>
      <c r="BQ245" s="225"/>
      <c r="BR245" s="225"/>
      <c r="BS245" s="225"/>
      <c r="BT245" s="225"/>
      <c r="BU245" s="225"/>
      <c r="BV245" s="225"/>
      <c r="BW245" s="225"/>
      <c r="BX245" s="225"/>
      <c r="BY245" s="225"/>
      <c r="BZ245" s="225"/>
      <c r="CA245" s="225"/>
      <c r="CB245" s="225"/>
      <c r="CC245" s="225"/>
      <c r="CD245" s="225"/>
      <c r="CE245" s="225"/>
      <c r="CF245" s="225"/>
      <c r="CG245" s="225"/>
      <c r="CH245" s="225"/>
      <c r="CI245" s="225"/>
      <c r="CJ245" s="225"/>
      <c r="CK245" s="225"/>
      <c r="CL245" s="225"/>
      <c r="CM245" s="225"/>
      <c r="CN245" s="225"/>
      <c r="CO245" s="225"/>
      <c r="CP245" s="225"/>
      <c r="CQ245" s="225"/>
      <c r="CR245" s="225"/>
      <c r="CS245" s="225"/>
      <c r="CT245" s="225"/>
      <c r="CU245" s="225"/>
      <c r="CV245" s="225"/>
    </row>
    <row r="246" spans="1:100" ht="12" customHeight="1" x14ac:dyDescent="0.25">
      <c r="A246" s="225"/>
      <c r="B246" s="225"/>
      <c r="C246" s="225"/>
      <c r="D246" s="225"/>
      <c r="E246" s="225"/>
      <c r="F246" s="225"/>
      <c r="G246" s="225"/>
      <c r="H246" s="225"/>
      <c r="I246" s="225"/>
      <c r="J246" s="225"/>
      <c r="K246" s="225"/>
      <c r="L246" s="225"/>
      <c r="M246" s="225"/>
      <c r="N246" s="225"/>
      <c r="O246" s="225"/>
      <c r="P246" s="225"/>
      <c r="Q246" s="225"/>
      <c r="R246" s="225"/>
      <c r="S246" s="225"/>
      <c r="T246" s="225"/>
      <c r="U246" s="225"/>
      <c r="V246" s="225"/>
      <c r="W246" s="225"/>
      <c r="X246" s="225"/>
      <c r="Y246" s="225"/>
      <c r="Z246" s="225"/>
      <c r="AA246" s="225"/>
      <c r="AB246" s="225"/>
      <c r="AC246" s="225"/>
      <c r="AD246" s="225"/>
      <c r="AE246" s="225"/>
      <c r="AF246" s="225"/>
      <c r="AG246" s="225"/>
      <c r="AH246" s="225"/>
      <c r="AI246" s="225"/>
      <c r="AJ246" s="225"/>
      <c r="AK246" s="225"/>
      <c r="AL246" s="225"/>
      <c r="AM246" s="257"/>
      <c r="AN246" s="257"/>
      <c r="AO246" s="225"/>
      <c r="AP246" s="225"/>
      <c r="AQ246" s="225"/>
      <c r="AR246" s="225"/>
      <c r="AS246" s="225"/>
      <c r="AT246" s="225"/>
      <c r="AU246" s="225"/>
      <c r="AV246" s="225"/>
      <c r="AW246" s="225"/>
      <c r="AX246" s="225"/>
      <c r="AY246" s="225"/>
      <c r="AZ246" s="225"/>
      <c r="BA246" s="225"/>
      <c r="BB246" s="225"/>
      <c r="BC246" s="225"/>
      <c r="BD246" s="225"/>
      <c r="BE246" s="225"/>
      <c r="BF246" s="225"/>
      <c r="BG246" s="225"/>
      <c r="BH246" s="225"/>
      <c r="BI246" s="225"/>
      <c r="BJ246" s="225"/>
      <c r="BK246" s="225"/>
      <c r="BL246" s="225"/>
      <c r="BM246" s="225"/>
      <c r="BN246" s="225"/>
      <c r="BO246" s="225"/>
      <c r="BP246" s="225"/>
      <c r="BQ246" s="225"/>
      <c r="BR246" s="225"/>
      <c r="BS246" s="225"/>
      <c r="BT246" s="225"/>
      <c r="BU246" s="225"/>
      <c r="BV246" s="225"/>
      <c r="BW246" s="225"/>
      <c r="BX246" s="225"/>
      <c r="BY246" s="225"/>
      <c r="BZ246" s="225"/>
      <c r="CA246" s="225"/>
      <c r="CB246" s="225"/>
      <c r="CC246" s="225"/>
      <c r="CD246" s="225"/>
      <c r="CE246" s="225"/>
      <c r="CF246" s="225"/>
      <c r="CG246" s="225"/>
      <c r="CH246" s="225"/>
      <c r="CI246" s="225"/>
      <c r="CJ246" s="225"/>
      <c r="CK246" s="225"/>
      <c r="CL246" s="225"/>
      <c r="CM246" s="225"/>
      <c r="CN246" s="225"/>
      <c r="CO246" s="225"/>
      <c r="CP246" s="225"/>
      <c r="CQ246" s="225"/>
      <c r="CR246" s="225"/>
      <c r="CS246" s="225"/>
      <c r="CT246" s="225"/>
      <c r="CU246" s="225"/>
      <c r="CV246" s="225"/>
    </row>
    <row r="247" spans="1:100" ht="12" customHeight="1" x14ac:dyDescent="0.25">
      <c r="A247" s="225"/>
      <c r="B247" s="225"/>
      <c r="C247" s="225"/>
      <c r="D247" s="225"/>
      <c r="E247" s="225"/>
      <c r="F247" s="225"/>
      <c r="G247" s="225"/>
      <c r="H247" s="225"/>
      <c r="I247" s="225"/>
      <c r="J247" s="225"/>
      <c r="K247" s="225"/>
      <c r="L247" s="225"/>
      <c r="M247" s="225"/>
      <c r="N247" s="225"/>
      <c r="O247" s="225"/>
      <c r="P247" s="225"/>
      <c r="Q247" s="225"/>
      <c r="R247" s="225"/>
      <c r="S247" s="225"/>
      <c r="T247" s="225"/>
      <c r="U247" s="225"/>
      <c r="V247" s="225"/>
      <c r="W247" s="225"/>
      <c r="X247" s="225"/>
      <c r="Y247" s="225"/>
      <c r="Z247" s="225"/>
      <c r="AA247" s="225"/>
      <c r="AB247" s="225"/>
      <c r="AC247" s="225"/>
      <c r="AD247" s="225"/>
      <c r="AE247" s="225"/>
      <c r="AF247" s="225"/>
      <c r="AG247" s="225"/>
      <c r="AH247" s="225"/>
      <c r="AI247" s="225"/>
      <c r="AJ247" s="225"/>
      <c r="AK247" s="225"/>
      <c r="AL247" s="225"/>
      <c r="AM247" s="257"/>
      <c r="AN247" s="257"/>
      <c r="AO247" s="225"/>
      <c r="AP247" s="225"/>
      <c r="AQ247" s="225"/>
      <c r="AR247" s="225"/>
      <c r="AS247" s="225"/>
      <c r="AT247" s="225"/>
      <c r="AU247" s="225"/>
      <c r="AV247" s="225"/>
      <c r="AW247" s="225"/>
      <c r="AX247" s="225"/>
      <c r="AY247" s="225"/>
      <c r="AZ247" s="225"/>
      <c r="BA247" s="225"/>
      <c r="BB247" s="225"/>
      <c r="BC247" s="225"/>
      <c r="BD247" s="225"/>
      <c r="BE247" s="225"/>
      <c r="BF247" s="225"/>
      <c r="BG247" s="225"/>
      <c r="BH247" s="225"/>
      <c r="BI247" s="225"/>
      <c r="BJ247" s="225"/>
      <c r="BK247" s="225"/>
      <c r="BL247" s="225"/>
      <c r="BM247" s="225"/>
      <c r="BN247" s="225"/>
      <c r="BO247" s="225"/>
      <c r="BP247" s="225"/>
      <c r="BQ247" s="225"/>
      <c r="BR247" s="225"/>
      <c r="BS247" s="225"/>
      <c r="BT247" s="225"/>
      <c r="BU247" s="225"/>
      <c r="BV247" s="225"/>
      <c r="BW247" s="225"/>
      <c r="BX247" s="225"/>
      <c r="BY247" s="225"/>
      <c r="BZ247" s="225"/>
      <c r="CA247" s="225"/>
      <c r="CB247" s="225"/>
      <c r="CC247" s="225"/>
      <c r="CD247" s="225"/>
      <c r="CE247" s="225"/>
      <c r="CF247" s="225"/>
      <c r="CG247" s="225"/>
      <c r="CH247" s="225"/>
      <c r="CI247" s="225"/>
      <c r="CJ247" s="225"/>
      <c r="CK247" s="225"/>
      <c r="CL247" s="225"/>
      <c r="CM247" s="225"/>
      <c r="CN247" s="225"/>
      <c r="CO247" s="225"/>
      <c r="CP247" s="225"/>
      <c r="CQ247" s="225"/>
      <c r="CR247" s="225"/>
      <c r="CS247" s="225"/>
      <c r="CT247" s="225"/>
      <c r="CU247" s="225"/>
      <c r="CV247" s="225"/>
    </row>
    <row r="248" spans="1:100" ht="12" customHeight="1" x14ac:dyDescent="0.25">
      <c r="A248" s="225"/>
      <c r="B248" s="225"/>
      <c r="C248" s="225"/>
      <c r="D248" s="225"/>
      <c r="E248" s="225"/>
      <c r="F248" s="225"/>
      <c r="G248" s="225"/>
      <c r="H248" s="225"/>
      <c r="I248" s="225"/>
      <c r="J248" s="225"/>
      <c r="K248" s="225"/>
      <c r="L248" s="225"/>
      <c r="M248" s="225"/>
      <c r="N248" s="225"/>
      <c r="O248" s="225"/>
      <c r="P248" s="225"/>
      <c r="Q248" s="225"/>
      <c r="R248" s="225"/>
      <c r="S248" s="225"/>
      <c r="T248" s="225"/>
      <c r="U248" s="225"/>
      <c r="V248" s="225"/>
      <c r="W248" s="225"/>
      <c r="X248" s="225"/>
      <c r="Y248" s="225"/>
      <c r="Z248" s="225"/>
      <c r="AA248" s="225"/>
      <c r="AB248" s="225"/>
      <c r="AC248" s="225"/>
      <c r="AD248" s="225"/>
      <c r="AE248" s="225"/>
      <c r="AF248" s="225"/>
      <c r="AG248" s="225"/>
      <c r="AH248" s="225"/>
      <c r="AI248" s="225"/>
      <c r="AJ248" s="225"/>
      <c r="AK248" s="225"/>
      <c r="AL248" s="225"/>
      <c r="AM248" s="257"/>
      <c r="AN248" s="257"/>
      <c r="AO248" s="225"/>
      <c r="AP248" s="225"/>
      <c r="AQ248" s="225"/>
      <c r="AR248" s="225"/>
      <c r="AS248" s="225"/>
      <c r="AT248" s="225"/>
      <c r="AU248" s="225"/>
      <c r="AV248" s="225"/>
      <c r="AW248" s="225"/>
      <c r="AX248" s="225"/>
      <c r="AY248" s="225"/>
      <c r="AZ248" s="225"/>
      <c r="BA248" s="225"/>
      <c r="BB248" s="225"/>
      <c r="BC248" s="225"/>
      <c r="BD248" s="225"/>
      <c r="BE248" s="225"/>
      <c r="BF248" s="225"/>
      <c r="BG248" s="225"/>
      <c r="BH248" s="225"/>
      <c r="BI248" s="225"/>
      <c r="BJ248" s="225"/>
      <c r="BK248" s="225"/>
      <c r="BL248" s="225"/>
      <c r="BM248" s="225"/>
      <c r="BN248" s="225"/>
      <c r="BO248" s="225"/>
      <c r="BP248" s="225"/>
      <c r="BQ248" s="225"/>
      <c r="BR248" s="225"/>
      <c r="BS248" s="225"/>
      <c r="BT248" s="225"/>
      <c r="BU248" s="225"/>
      <c r="BV248" s="225"/>
      <c r="BW248" s="225"/>
      <c r="BX248" s="225"/>
      <c r="BY248" s="225"/>
      <c r="BZ248" s="225"/>
      <c r="CA248" s="225"/>
      <c r="CB248" s="225"/>
      <c r="CC248" s="225"/>
      <c r="CD248" s="225"/>
      <c r="CE248" s="225"/>
      <c r="CF248" s="225"/>
      <c r="CG248" s="225"/>
      <c r="CH248" s="225"/>
      <c r="CI248" s="225"/>
      <c r="CJ248" s="225"/>
      <c r="CK248" s="225"/>
      <c r="CL248" s="225"/>
      <c r="CM248" s="225"/>
      <c r="CN248" s="225"/>
      <c r="CO248" s="225"/>
      <c r="CP248" s="225"/>
      <c r="CQ248" s="225"/>
      <c r="CR248" s="225"/>
      <c r="CS248" s="225"/>
      <c r="CT248" s="225"/>
      <c r="CU248" s="225"/>
      <c r="CV248" s="225"/>
    </row>
    <row r="249" spans="1:100" ht="12" customHeight="1" x14ac:dyDescent="0.25">
      <c r="A249" s="225"/>
      <c r="B249" s="225"/>
      <c r="C249" s="225"/>
      <c r="D249" s="225"/>
      <c r="E249" s="225"/>
      <c r="F249" s="225"/>
      <c r="G249" s="225"/>
      <c r="H249" s="225"/>
      <c r="I249" s="225"/>
      <c r="J249" s="225"/>
      <c r="K249" s="225"/>
      <c r="L249" s="225"/>
      <c r="M249" s="225"/>
      <c r="N249" s="225"/>
      <c r="O249" s="225"/>
      <c r="P249" s="225"/>
      <c r="Q249" s="225"/>
      <c r="R249" s="225"/>
      <c r="S249" s="225"/>
      <c r="T249" s="225"/>
      <c r="U249" s="225"/>
      <c r="V249" s="225"/>
      <c r="W249" s="225"/>
      <c r="X249" s="225"/>
      <c r="Y249" s="225"/>
      <c r="Z249" s="225"/>
      <c r="AA249" s="225"/>
      <c r="AB249" s="225"/>
      <c r="AC249" s="225"/>
      <c r="AD249" s="225"/>
      <c r="AE249" s="225"/>
      <c r="AF249" s="225"/>
      <c r="AG249" s="225"/>
      <c r="AH249" s="225"/>
      <c r="AI249" s="225"/>
      <c r="AJ249" s="225"/>
      <c r="AK249" s="225"/>
      <c r="AL249" s="225"/>
      <c r="AM249" s="257"/>
      <c r="AN249" s="257"/>
      <c r="AO249" s="225"/>
      <c r="AP249" s="225"/>
      <c r="AQ249" s="225"/>
      <c r="AR249" s="225"/>
      <c r="AS249" s="225"/>
      <c r="AT249" s="225"/>
      <c r="AU249" s="225"/>
      <c r="AV249" s="225"/>
      <c r="AW249" s="225"/>
      <c r="AX249" s="225"/>
      <c r="AY249" s="225"/>
      <c r="AZ249" s="225"/>
      <c r="BA249" s="225"/>
      <c r="BB249" s="225"/>
      <c r="BC249" s="225"/>
      <c r="BD249" s="225"/>
      <c r="BE249" s="225"/>
      <c r="BF249" s="225"/>
      <c r="BG249" s="225"/>
      <c r="BH249" s="225"/>
      <c r="BI249" s="225"/>
      <c r="BJ249" s="225"/>
      <c r="BK249" s="225"/>
      <c r="BL249" s="225"/>
      <c r="BM249" s="225"/>
      <c r="BN249" s="225"/>
      <c r="BO249" s="225"/>
      <c r="BP249" s="225"/>
      <c r="BQ249" s="225"/>
      <c r="BR249" s="225"/>
      <c r="BS249" s="225"/>
      <c r="BT249" s="225"/>
      <c r="BU249" s="225"/>
      <c r="BV249" s="225"/>
      <c r="BW249" s="225"/>
      <c r="BX249" s="225"/>
      <c r="BY249" s="225"/>
      <c r="BZ249" s="225"/>
      <c r="CA249" s="225"/>
      <c r="CB249" s="225"/>
      <c r="CC249" s="225"/>
      <c r="CD249" s="225"/>
      <c r="CE249" s="225"/>
      <c r="CF249" s="225"/>
      <c r="CG249" s="225"/>
      <c r="CH249" s="225"/>
      <c r="CI249" s="225"/>
      <c r="CJ249" s="225"/>
      <c r="CK249" s="225"/>
      <c r="CL249" s="225"/>
      <c r="CM249" s="225"/>
      <c r="CN249" s="225"/>
      <c r="CO249" s="225"/>
      <c r="CP249" s="225"/>
      <c r="CQ249" s="225"/>
      <c r="CR249" s="225"/>
      <c r="CS249" s="225"/>
      <c r="CT249" s="225"/>
      <c r="CU249" s="225"/>
      <c r="CV249" s="225"/>
    </row>
    <row r="250" spans="1:100" ht="12" customHeight="1" x14ac:dyDescent="0.25">
      <c r="A250" s="225"/>
      <c r="B250" s="225"/>
      <c r="C250" s="225"/>
      <c r="D250" s="225"/>
      <c r="E250" s="225"/>
      <c r="F250" s="225"/>
      <c r="G250" s="225"/>
      <c r="H250" s="225"/>
      <c r="I250" s="225"/>
      <c r="J250" s="225"/>
      <c r="K250" s="225"/>
      <c r="L250" s="225"/>
      <c r="M250" s="225"/>
      <c r="N250" s="225"/>
      <c r="O250" s="225"/>
      <c r="P250" s="225"/>
      <c r="Q250" s="225"/>
      <c r="R250" s="225"/>
      <c r="S250" s="225"/>
      <c r="T250" s="225"/>
      <c r="U250" s="225"/>
      <c r="V250" s="225"/>
      <c r="W250" s="225"/>
      <c r="X250" s="225"/>
      <c r="Y250" s="225"/>
      <c r="Z250" s="225"/>
      <c r="AA250" s="225"/>
      <c r="AB250" s="225"/>
      <c r="AC250" s="225"/>
      <c r="AD250" s="225"/>
      <c r="AE250" s="225"/>
      <c r="AF250" s="225"/>
      <c r="AG250" s="225"/>
      <c r="AH250" s="225"/>
      <c r="AI250" s="225"/>
      <c r="AJ250" s="225"/>
      <c r="AK250" s="225"/>
      <c r="AL250" s="225"/>
      <c r="AM250" s="257"/>
      <c r="AN250" s="257"/>
      <c r="AO250" s="225"/>
      <c r="AP250" s="225"/>
      <c r="AQ250" s="225"/>
      <c r="AR250" s="225"/>
      <c r="AS250" s="225"/>
      <c r="AT250" s="225"/>
      <c r="AU250" s="225"/>
      <c r="AV250" s="225"/>
      <c r="AW250" s="225"/>
      <c r="AX250" s="225"/>
      <c r="AY250" s="225"/>
      <c r="AZ250" s="225"/>
      <c r="BA250" s="225"/>
      <c r="BB250" s="225"/>
      <c r="BC250" s="225"/>
      <c r="BD250" s="225"/>
      <c r="BE250" s="225"/>
      <c r="BF250" s="225"/>
      <c r="BG250" s="225"/>
      <c r="BH250" s="225"/>
      <c r="BI250" s="225"/>
      <c r="BJ250" s="225"/>
      <c r="BK250" s="225"/>
      <c r="BL250" s="225"/>
      <c r="BM250" s="225"/>
      <c r="BN250" s="225"/>
      <c r="BO250" s="225"/>
      <c r="BP250" s="225"/>
      <c r="BQ250" s="225"/>
      <c r="BR250" s="225"/>
      <c r="BS250" s="225"/>
      <c r="BT250" s="225"/>
      <c r="BU250" s="225"/>
      <c r="BV250" s="225"/>
      <c r="BW250" s="225"/>
      <c r="BX250" s="225"/>
      <c r="BY250" s="225"/>
      <c r="BZ250" s="225"/>
      <c r="CA250" s="225"/>
      <c r="CB250" s="225"/>
      <c r="CC250" s="225"/>
      <c r="CD250" s="225"/>
      <c r="CE250" s="225"/>
      <c r="CF250" s="225"/>
      <c r="CG250" s="225"/>
      <c r="CH250" s="225"/>
      <c r="CI250" s="225"/>
      <c r="CJ250" s="225"/>
      <c r="CK250" s="225"/>
      <c r="CL250" s="225"/>
      <c r="CM250" s="225"/>
      <c r="CN250" s="225"/>
      <c r="CO250" s="225"/>
      <c r="CP250" s="225"/>
      <c r="CQ250" s="225"/>
      <c r="CR250" s="225"/>
      <c r="CS250" s="225"/>
      <c r="CT250" s="225"/>
      <c r="CU250" s="225"/>
      <c r="CV250" s="225"/>
    </row>
    <row r="251" spans="1:100" ht="12" customHeight="1" x14ac:dyDescent="0.25">
      <c r="A251" s="225"/>
      <c r="B251" s="225"/>
      <c r="C251" s="225"/>
      <c r="D251" s="225"/>
      <c r="E251" s="225"/>
      <c r="F251" s="225"/>
      <c r="G251" s="225"/>
      <c r="H251" s="225"/>
      <c r="I251" s="225"/>
      <c r="J251" s="225"/>
      <c r="K251" s="225"/>
      <c r="L251" s="225"/>
      <c r="M251" s="225"/>
      <c r="N251" s="225"/>
      <c r="O251" s="225"/>
      <c r="P251" s="225"/>
      <c r="Q251" s="225"/>
      <c r="R251" s="225"/>
      <c r="S251" s="225"/>
      <c r="T251" s="225"/>
      <c r="U251" s="225"/>
      <c r="V251" s="225"/>
      <c r="W251" s="225"/>
      <c r="X251" s="225"/>
      <c r="Y251" s="225"/>
      <c r="Z251" s="225"/>
      <c r="AA251" s="225"/>
      <c r="AB251" s="225"/>
      <c r="AC251" s="225"/>
      <c r="AD251" s="225"/>
      <c r="AE251" s="225"/>
      <c r="AF251" s="225"/>
      <c r="AG251" s="225"/>
      <c r="AH251" s="225"/>
      <c r="AI251" s="225"/>
      <c r="AJ251" s="225"/>
      <c r="AK251" s="225"/>
      <c r="AL251" s="225"/>
      <c r="AM251" s="257"/>
      <c r="AN251" s="257"/>
      <c r="AO251" s="225"/>
      <c r="AP251" s="225"/>
      <c r="AQ251" s="225"/>
      <c r="AR251" s="225"/>
      <c r="AS251" s="225"/>
      <c r="AT251" s="225"/>
      <c r="AU251" s="225"/>
      <c r="AV251" s="225"/>
      <c r="AW251" s="225"/>
      <c r="AX251" s="225"/>
      <c r="AY251" s="225"/>
      <c r="AZ251" s="225"/>
      <c r="BA251" s="225"/>
      <c r="BB251" s="225"/>
      <c r="BC251" s="225"/>
      <c r="BD251" s="225"/>
      <c r="BE251" s="225"/>
      <c r="BF251" s="225"/>
      <c r="BG251" s="225"/>
      <c r="BH251" s="225"/>
      <c r="BI251" s="225"/>
      <c r="BJ251" s="225"/>
      <c r="BK251" s="225"/>
      <c r="BL251" s="225"/>
      <c r="BM251" s="225"/>
      <c r="BN251" s="225"/>
      <c r="BO251" s="225"/>
      <c r="BP251" s="225"/>
      <c r="BQ251" s="225"/>
      <c r="BR251" s="225"/>
      <c r="BS251" s="225"/>
      <c r="BT251" s="225"/>
      <c r="BU251" s="225"/>
      <c r="BV251" s="225"/>
      <c r="BW251" s="225"/>
      <c r="BX251" s="225"/>
      <c r="BY251" s="225"/>
      <c r="BZ251" s="225"/>
      <c r="CA251" s="225"/>
      <c r="CB251" s="225"/>
      <c r="CC251" s="225"/>
      <c r="CD251" s="225"/>
      <c r="CE251" s="225"/>
      <c r="CF251" s="225"/>
      <c r="CG251" s="225"/>
      <c r="CH251" s="225"/>
      <c r="CI251" s="225"/>
      <c r="CJ251" s="225"/>
      <c r="CK251" s="225"/>
      <c r="CL251" s="225"/>
      <c r="CM251" s="225"/>
      <c r="CN251" s="225"/>
      <c r="CO251" s="225"/>
      <c r="CP251" s="225"/>
      <c r="CQ251" s="225"/>
      <c r="CR251" s="225"/>
      <c r="CS251" s="225"/>
      <c r="CT251" s="225"/>
      <c r="CU251" s="225"/>
      <c r="CV251" s="225"/>
    </row>
    <row r="252" spans="1:100" ht="12" customHeight="1" x14ac:dyDescent="0.25">
      <c r="A252" s="225"/>
      <c r="B252" s="225"/>
      <c r="C252" s="225"/>
      <c r="D252" s="225"/>
      <c r="E252" s="225"/>
      <c r="F252" s="225"/>
      <c r="G252" s="225"/>
      <c r="H252" s="225"/>
      <c r="I252" s="225"/>
      <c r="J252" s="225"/>
      <c r="K252" s="225"/>
      <c r="L252" s="225"/>
      <c r="M252" s="225"/>
      <c r="N252" s="225"/>
      <c r="O252" s="225"/>
      <c r="P252" s="225"/>
      <c r="Q252" s="225"/>
      <c r="R252" s="225"/>
      <c r="S252" s="225"/>
      <c r="T252" s="225"/>
      <c r="U252" s="225"/>
      <c r="V252" s="225"/>
      <c r="W252" s="225"/>
      <c r="X252" s="225"/>
      <c r="Y252" s="225"/>
      <c r="Z252" s="225"/>
      <c r="AA252" s="225"/>
      <c r="AB252" s="225"/>
      <c r="AC252" s="225"/>
      <c r="AD252" s="225"/>
      <c r="AE252" s="225"/>
      <c r="AF252" s="225"/>
      <c r="AG252" s="225"/>
      <c r="AH252" s="225"/>
      <c r="AI252" s="225"/>
      <c r="AJ252" s="225"/>
      <c r="AK252" s="225"/>
      <c r="AL252" s="225"/>
      <c r="AM252" s="257"/>
      <c r="AN252" s="257"/>
      <c r="AO252" s="225"/>
      <c r="AP252" s="225"/>
      <c r="AQ252" s="225"/>
      <c r="AR252" s="225"/>
      <c r="AS252" s="225"/>
      <c r="AT252" s="225"/>
      <c r="AU252" s="225"/>
      <c r="AV252" s="225"/>
      <c r="AW252" s="225"/>
      <c r="AX252" s="225"/>
      <c r="AY252" s="225"/>
      <c r="AZ252" s="225"/>
      <c r="BA252" s="225"/>
      <c r="BB252" s="225"/>
      <c r="BC252" s="225"/>
      <c r="BD252" s="225"/>
      <c r="BE252" s="225"/>
      <c r="BF252" s="225"/>
      <c r="BG252" s="225"/>
      <c r="BH252" s="225"/>
      <c r="BI252" s="225"/>
      <c r="BJ252" s="225"/>
      <c r="BK252" s="225"/>
      <c r="BL252" s="225"/>
      <c r="BM252" s="225"/>
      <c r="BN252" s="225"/>
      <c r="BO252" s="225"/>
      <c r="BP252" s="225"/>
      <c r="BQ252" s="225"/>
      <c r="BR252" s="225"/>
      <c r="BS252" s="225"/>
      <c r="BT252" s="225"/>
      <c r="BU252" s="225"/>
      <c r="BV252" s="225"/>
      <c r="BW252" s="225"/>
      <c r="BX252" s="225"/>
      <c r="BY252" s="225"/>
      <c r="BZ252" s="225"/>
      <c r="CA252" s="225"/>
      <c r="CB252" s="225"/>
      <c r="CC252" s="225"/>
      <c r="CD252" s="225"/>
      <c r="CE252" s="225"/>
      <c r="CF252" s="225"/>
      <c r="CG252" s="225"/>
      <c r="CH252" s="225"/>
      <c r="CI252" s="225"/>
      <c r="CJ252" s="225"/>
      <c r="CK252" s="225"/>
      <c r="CL252" s="225"/>
      <c r="CM252" s="225"/>
      <c r="CN252" s="225"/>
      <c r="CO252" s="225"/>
      <c r="CP252" s="225"/>
      <c r="CQ252" s="225"/>
      <c r="CR252" s="225"/>
      <c r="CS252" s="225"/>
      <c r="CT252" s="225"/>
      <c r="CU252" s="225"/>
      <c r="CV252" s="225"/>
    </row>
    <row r="253" spans="1:100" ht="12" customHeight="1" x14ac:dyDescent="0.25">
      <c r="A253" s="225"/>
      <c r="B253" s="225"/>
      <c r="C253" s="225"/>
      <c r="D253" s="225"/>
      <c r="E253" s="225"/>
      <c r="F253" s="225"/>
      <c r="G253" s="225"/>
      <c r="H253" s="225"/>
      <c r="I253" s="225"/>
      <c r="J253" s="225"/>
      <c r="K253" s="225"/>
      <c r="L253" s="225"/>
      <c r="M253" s="225"/>
      <c r="N253" s="225"/>
      <c r="O253" s="225"/>
      <c r="P253" s="225"/>
      <c r="Q253" s="225"/>
      <c r="R253" s="225"/>
      <c r="S253" s="225"/>
      <c r="T253" s="225"/>
      <c r="U253" s="225"/>
      <c r="V253" s="225"/>
      <c r="W253" s="225"/>
      <c r="X253" s="225"/>
      <c r="Y253" s="225"/>
      <c r="Z253" s="225"/>
      <c r="AA253" s="225"/>
      <c r="AB253" s="225"/>
      <c r="AC253" s="225"/>
      <c r="AD253" s="225"/>
      <c r="AE253" s="225"/>
      <c r="AF253" s="225"/>
      <c r="AG253" s="225"/>
      <c r="AH253" s="225"/>
      <c r="AI253" s="225"/>
      <c r="AJ253" s="225"/>
      <c r="AK253" s="225"/>
      <c r="AL253" s="225"/>
      <c r="AM253" s="257"/>
      <c r="AN253" s="257"/>
      <c r="AO253" s="225"/>
      <c r="AP253" s="225"/>
      <c r="AQ253" s="225"/>
      <c r="AR253" s="225"/>
      <c r="AS253" s="225"/>
      <c r="AT253" s="225"/>
      <c r="AU253" s="225"/>
      <c r="AV253" s="225"/>
      <c r="AW253" s="225"/>
      <c r="AX253" s="225"/>
      <c r="AY253" s="225"/>
      <c r="AZ253" s="225"/>
      <c r="BA253" s="225"/>
      <c r="BB253" s="225"/>
      <c r="BC253" s="225"/>
      <c r="BD253" s="225"/>
      <c r="BE253" s="225"/>
      <c r="BF253" s="225"/>
      <c r="BG253" s="225"/>
      <c r="BH253" s="225"/>
      <c r="BI253" s="225"/>
      <c r="BJ253" s="225"/>
      <c r="BK253" s="225"/>
      <c r="BL253" s="225"/>
      <c r="BM253" s="225"/>
      <c r="BN253" s="225"/>
      <c r="BO253" s="225"/>
      <c r="BP253" s="225"/>
      <c r="BQ253" s="225"/>
      <c r="BR253" s="225"/>
      <c r="BS253" s="225"/>
      <c r="BT253" s="225"/>
      <c r="BU253" s="225"/>
      <c r="BV253" s="225"/>
      <c r="BW253" s="225"/>
      <c r="BX253" s="225"/>
      <c r="BY253" s="225"/>
      <c r="BZ253" s="225"/>
      <c r="CA253" s="225"/>
      <c r="CB253" s="225"/>
      <c r="CC253" s="225"/>
      <c r="CD253" s="225"/>
      <c r="CE253" s="225"/>
      <c r="CF253" s="225"/>
      <c r="CG253" s="225"/>
      <c r="CH253" s="225"/>
      <c r="CI253" s="225"/>
      <c r="CJ253" s="225"/>
      <c r="CK253" s="225"/>
      <c r="CL253" s="225"/>
      <c r="CM253" s="225"/>
      <c r="CN253" s="225"/>
      <c r="CO253" s="225"/>
      <c r="CP253" s="225"/>
      <c r="CQ253" s="225"/>
      <c r="CR253" s="225"/>
      <c r="CS253" s="225"/>
      <c r="CT253" s="225"/>
      <c r="CU253" s="225"/>
      <c r="CV253" s="225"/>
    </row>
    <row r="254" spans="1:100" ht="12" customHeight="1" x14ac:dyDescent="0.25">
      <c r="A254" s="225"/>
      <c r="B254" s="225"/>
      <c r="C254" s="225"/>
      <c r="D254" s="225"/>
      <c r="E254" s="225"/>
      <c r="F254" s="225"/>
      <c r="G254" s="225"/>
      <c r="H254" s="225"/>
      <c r="I254" s="225"/>
      <c r="J254" s="225"/>
      <c r="K254" s="225"/>
      <c r="L254" s="225"/>
      <c r="M254" s="225"/>
      <c r="N254" s="225"/>
      <c r="O254" s="225"/>
      <c r="P254" s="225"/>
      <c r="Q254" s="225"/>
      <c r="R254" s="225"/>
      <c r="S254" s="225"/>
      <c r="T254" s="225"/>
      <c r="U254" s="225"/>
      <c r="V254" s="225"/>
      <c r="W254" s="225"/>
      <c r="X254" s="225"/>
      <c r="Y254" s="225"/>
      <c r="Z254" s="225"/>
      <c r="AA254" s="225"/>
      <c r="AB254" s="225"/>
      <c r="AC254" s="225"/>
      <c r="AD254" s="225"/>
      <c r="AE254" s="225"/>
      <c r="AF254" s="225"/>
      <c r="AG254" s="225"/>
      <c r="AH254" s="225"/>
      <c r="AI254" s="225"/>
      <c r="AJ254" s="225"/>
      <c r="AK254" s="225"/>
      <c r="AL254" s="225"/>
      <c r="AM254" s="257"/>
      <c r="AN254" s="257"/>
      <c r="AO254" s="225"/>
      <c r="AP254" s="225"/>
      <c r="AQ254" s="225"/>
      <c r="AR254" s="225"/>
      <c r="AS254" s="225"/>
      <c r="AT254" s="225"/>
      <c r="AU254" s="225"/>
      <c r="AV254" s="225"/>
      <c r="AW254" s="225"/>
      <c r="AX254" s="225"/>
      <c r="AY254" s="225"/>
      <c r="AZ254" s="225"/>
      <c r="BA254" s="225"/>
      <c r="BB254" s="225"/>
      <c r="BC254" s="225"/>
      <c r="BD254" s="225"/>
      <c r="BE254" s="225"/>
      <c r="BF254" s="225"/>
      <c r="BG254" s="225"/>
      <c r="BH254" s="225"/>
      <c r="BI254" s="225"/>
      <c r="BJ254" s="225"/>
      <c r="BK254" s="225"/>
      <c r="BL254" s="225"/>
      <c r="BM254" s="225"/>
      <c r="BN254" s="225"/>
      <c r="BO254" s="225"/>
      <c r="BP254" s="225"/>
      <c r="BQ254" s="225"/>
      <c r="BR254" s="225"/>
      <c r="BS254" s="225"/>
      <c r="BT254" s="225"/>
      <c r="BU254" s="225"/>
      <c r="BV254" s="225"/>
      <c r="BW254" s="225"/>
      <c r="BX254" s="225"/>
      <c r="BY254" s="225"/>
      <c r="BZ254" s="225"/>
      <c r="CA254" s="225"/>
      <c r="CB254" s="225"/>
      <c r="CC254" s="225"/>
      <c r="CD254" s="225"/>
      <c r="CE254" s="225"/>
      <c r="CF254" s="225"/>
      <c r="CG254" s="225"/>
      <c r="CH254" s="225"/>
      <c r="CI254" s="225"/>
      <c r="CJ254" s="225"/>
      <c r="CK254" s="225"/>
      <c r="CL254" s="225"/>
      <c r="CM254" s="225"/>
      <c r="CN254" s="225"/>
      <c r="CO254" s="225"/>
      <c r="CP254" s="225"/>
      <c r="CQ254" s="225"/>
      <c r="CR254" s="225"/>
      <c r="CS254" s="225"/>
      <c r="CT254" s="225"/>
      <c r="CU254" s="225"/>
      <c r="CV254" s="225"/>
    </row>
    <row r="255" spans="1:100" ht="12" customHeight="1" x14ac:dyDescent="0.25">
      <c r="A255" s="225"/>
      <c r="B255" s="225"/>
      <c r="C255" s="225"/>
      <c r="D255" s="225"/>
      <c r="E255" s="225"/>
      <c r="F255" s="225"/>
      <c r="G255" s="225"/>
      <c r="H255" s="225"/>
      <c r="I255" s="225"/>
      <c r="J255" s="225"/>
      <c r="K255" s="225"/>
      <c r="L255" s="225"/>
      <c r="M255" s="225"/>
      <c r="N255" s="225"/>
      <c r="O255" s="225"/>
      <c r="P255" s="225"/>
      <c r="Q255" s="225"/>
      <c r="R255" s="225"/>
      <c r="S255" s="225"/>
      <c r="T255" s="225"/>
      <c r="U255" s="225"/>
      <c r="V255" s="225"/>
      <c r="W255" s="225"/>
      <c r="X255" s="225"/>
      <c r="Y255" s="225"/>
      <c r="Z255" s="225"/>
      <c r="AA255" s="225"/>
      <c r="AB255" s="225"/>
      <c r="AC255" s="225"/>
      <c r="AD255" s="225"/>
      <c r="AE255" s="225"/>
      <c r="AF255" s="225"/>
      <c r="AG255" s="225"/>
      <c r="AH255" s="225"/>
      <c r="AI255" s="225"/>
      <c r="AJ255" s="225"/>
      <c r="AK255" s="225"/>
      <c r="AL255" s="225"/>
      <c r="AM255" s="257"/>
      <c r="AN255" s="257"/>
      <c r="AO255" s="225"/>
      <c r="AP255" s="225"/>
      <c r="AQ255" s="225"/>
      <c r="AR255" s="225"/>
      <c r="AS255" s="225"/>
      <c r="AT255" s="225"/>
      <c r="AU255" s="225"/>
      <c r="AV255" s="225"/>
      <c r="AW255" s="225"/>
      <c r="AX255" s="225"/>
      <c r="AY255" s="225"/>
      <c r="AZ255" s="225"/>
      <c r="BA255" s="225"/>
      <c r="BB255" s="225"/>
      <c r="BC255" s="225"/>
      <c r="BD255" s="225"/>
      <c r="BE255" s="225"/>
      <c r="BF255" s="225"/>
      <c r="BG255" s="225"/>
      <c r="BH255" s="225"/>
      <c r="BI255" s="225"/>
      <c r="BJ255" s="225"/>
      <c r="BK255" s="225"/>
      <c r="BL255" s="225"/>
      <c r="BM255" s="225"/>
      <c r="BN255" s="225"/>
      <c r="BO255" s="225"/>
      <c r="BP255" s="225"/>
      <c r="BQ255" s="225"/>
      <c r="BR255" s="225"/>
      <c r="BS255" s="225"/>
      <c r="BT255" s="225"/>
      <c r="BU255" s="225"/>
      <c r="BV255" s="225"/>
      <c r="BW255" s="225"/>
      <c r="BX255" s="225"/>
      <c r="BY255" s="225"/>
      <c r="BZ255" s="225"/>
      <c r="CA255" s="225"/>
      <c r="CB255" s="225"/>
      <c r="CC255" s="225"/>
      <c r="CD255" s="225"/>
      <c r="CE255" s="225"/>
      <c r="CF255" s="225"/>
      <c r="CG255" s="225"/>
      <c r="CH255" s="225"/>
      <c r="CI255" s="225"/>
      <c r="CJ255" s="225"/>
      <c r="CK255" s="225"/>
      <c r="CL255" s="225"/>
      <c r="CM255" s="225"/>
      <c r="CN255" s="225"/>
      <c r="CO255" s="225"/>
      <c r="CP255" s="225"/>
      <c r="CQ255" s="225"/>
      <c r="CR255" s="225"/>
      <c r="CS255" s="225"/>
      <c r="CT255" s="225"/>
      <c r="CU255" s="225"/>
      <c r="CV255" s="225"/>
    </row>
    <row r="256" spans="1:100" ht="12" customHeight="1" x14ac:dyDescent="0.25">
      <c r="A256" s="225"/>
      <c r="B256" s="225"/>
      <c r="C256" s="225"/>
      <c r="D256" s="225"/>
      <c r="E256" s="225"/>
      <c r="F256" s="225"/>
      <c r="G256" s="225"/>
      <c r="H256" s="225"/>
      <c r="I256" s="225"/>
      <c r="J256" s="225"/>
      <c r="K256" s="225"/>
      <c r="L256" s="225"/>
      <c r="M256" s="225"/>
      <c r="N256" s="225"/>
      <c r="O256" s="225"/>
      <c r="P256" s="225"/>
      <c r="Q256" s="225"/>
      <c r="R256" s="225"/>
      <c r="S256" s="225"/>
      <c r="T256" s="225"/>
      <c r="U256" s="225"/>
      <c r="V256" s="225"/>
      <c r="W256" s="225"/>
      <c r="X256" s="225"/>
      <c r="Y256" s="225"/>
      <c r="Z256" s="225"/>
      <c r="AA256" s="225"/>
      <c r="AB256" s="225"/>
      <c r="AC256" s="225"/>
      <c r="AD256" s="225"/>
      <c r="AE256" s="225"/>
      <c r="AF256" s="225"/>
      <c r="AG256" s="225"/>
      <c r="AH256" s="225"/>
      <c r="AI256" s="225"/>
      <c r="AJ256" s="225"/>
      <c r="AK256" s="225"/>
      <c r="AL256" s="225"/>
      <c r="AM256" s="257"/>
      <c r="AN256" s="257"/>
      <c r="AO256" s="225"/>
      <c r="AP256" s="225"/>
      <c r="AQ256" s="225"/>
      <c r="AR256" s="225"/>
      <c r="AS256" s="225"/>
      <c r="AT256" s="225"/>
      <c r="AU256" s="225"/>
      <c r="AV256" s="225"/>
      <c r="AW256" s="225"/>
      <c r="AX256" s="225"/>
      <c r="AY256" s="225"/>
      <c r="AZ256" s="225"/>
      <c r="BA256" s="225"/>
      <c r="BB256" s="225"/>
      <c r="BC256" s="225"/>
      <c r="BD256" s="225"/>
      <c r="BE256" s="225"/>
      <c r="BF256" s="225"/>
      <c r="BG256" s="225"/>
      <c r="BH256" s="225"/>
      <c r="BI256" s="225"/>
      <c r="BJ256" s="225"/>
      <c r="BK256" s="225"/>
      <c r="BL256" s="225"/>
      <c r="BM256" s="225"/>
      <c r="BN256" s="225"/>
      <c r="BO256" s="225"/>
      <c r="BP256" s="225"/>
      <c r="BQ256" s="225"/>
      <c r="BR256" s="225"/>
      <c r="BS256" s="225"/>
      <c r="BT256" s="225"/>
      <c r="BU256" s="225"/>
      <c r="BV256" s="225"/>
      <c r="BW256" s="225"/>
      <c r="BX256" s="225"/>
      <c r="BY256" s="225"/>
      <c r="BZ256" s="225"/>
      <c r="CA256" s="225"/>
      <c r="CB256" s="225"/>
      <c r="CC256" s="225"/>
      <c r="CD256" s="225"/>
      <c r="CE256" s="225"/>
      <c r="CF256" s="225"/>
      <c r="CG256" s="225"/>
      <c r="CH256" s="225"/>
      <c r="CI256" s="225"/>
      <c r="CJ256" s="225"/>
      <c r="CK256" s="225"/>
      <c r="CL256" s="225"/>
      <c r="CM256" s="225"/>
      <c r="CN256" s="225"/>
      <c r="CO256" s="225"/>
      <c r="CP256" s="225"/>
      <c r="CQ256" s="225"/>
      <c r="CR256" s="225"/>
      <c r="CS256" s="225"/>
      <c r="CT256" s="225"/>
      <c r="CU256" s="225"/>
      <c r="CV256" s="225"/>
    </row>
    <row r="257" spans="1:100" ht="12" customHeight="1" x14ac:dyDescent="0.25">
      <c r="A257" s="225"/>
      <c r="B257" s="225"/>
      <c r="C257" s="225"/>
      <c r="D257" s="225"/>
      <c r="E257" s="225"/>
      <c r="F257" s="225"/>
      <c r="G257" s="225"/>
      <c r="H257" s="225"/>
      <c r="I257" s="225"/>
      <c r="J257" s="225"/>
      <c r="K257" s="225"/>
      <c r="L257" s="225"/>
      <c r="M257" s="225"/>
      <c r="N257" s="225"/>
      <c r="O257" s="225"/>
      <c r="P257" s="225"/>
      <c r="Q257" s="225"/>
      <c r="R257" s="225"/>
      <c r="S257" s="225"/>
      <c r="T257" s="225"/>
      <c r="U257" s="225"/>
      <c r="V257" s="225"/>
      <c r="W257" s="225"/>
      <c r="X257" s="225"/>
      <c r="Y257" s="225"/>
      <c r="Z257" s="225"/>
      <c r="AA257" s="225"/>
      <c r="AB257" s="225"/>
      <c r="AC257" s="225"/>
      <c r="AD257" s="225"/>
      <c r="AE257" s="225"/>
      <c r="AF257" s="225"/>
      <c r="AG257" s="225"/>
      <c r="AH257" s="225"/>
      <c r="AI257" s="225"/>
      <c r="AJ257" s="225"/>
      <c r="AK257" s="225"/>
      <c r="AL257" s="225"/>
      <c r="AM257" s="257"/>
      <c r="AN257" s="257"/>
      <c r="AO257" s="225"/>
      <c r="AP257" s="225"/>
      <c r="AQ257" s="225"/>
      <c r="AR257" s="225"/>
      <c r="AS257" s="225"/>
      <c r="AT257" s="225"/>
      <c r="AU257" s="225"/>
      <c r="AV257" s="225"/>
      <c r="AW257" s="225"/>
      <c r="AX257" s="225"/>
      <c r="AY257" s="225"/>
      <c r="AZ257" s="225"/>
      <c r="BA257" s="225"/>
      <c r="BB257" s="225"/>
      <c r="BC257" s="225"/>
      <c r="BD257" s="225"/>
      <c r="BE257" s="225"/>
      <c r="BF257" s="225"/>
      <c r="BG257" s="225"/>
      <c r="BH257" s="225"/>
      <c r="BI257" s="225"/>
      <c r="BJ257" s="225"/>
      <c r="BK257" s="225"/>
      <c r="BL257" s="225"/>
      <c r="BM257" s="225"/>
      <c r="BN257" s="225"/>
      <c r="BO257" s="225"/>
      <c r="BP257" s="225"/>
      <c r="BQ257" s="225"/>
      <c r="BR257" s="225"/>
      <c r="BS257" s="225"/>
      <c r="BT257" s="225"/>
      <c r="BU257" s="225"/>
      <c r="BV257" s="225"/>
      <c r="BW257" s="225"/>
      <c r="BX257" s="225"/>
      <c r="BY257" s="225"/>
      <c r="BZ257" s="225"/>
      <c r="CA257" s="225"/>
      <c r="CB257" s="225"/>
      <c r="CC257" s="225"/>
      <c r="CD257" s="225"/>
      <c r="CE257" s="225"/>
      <c r="CF257" s="225"/>
      <c r="CG257" s="225"/>
      <c r="CH257" s="225"/>
      <c r="CI257" s="225"/>
      <c r="CJ257" s="225"/>
      <c r="CK257" s="225"/>
      <c r="CL257" s="225"/>
      <c r="CM257" s="225"/>
      <c r="CN257" s="225"/>
      <c r="CO257" s="225"/>
      <c r="CP257" s="225"/>
      <c r="CQ257" s="225"/>
      <c r="CR257" s="225"/>
      <c r="CS257" s="225"/>
      <c r="CT257" s="225"/>
      <c r="CU257" s="225"/>
      <c r="CV257" s="225"/>
    </row>
    <row r="258" spans="1:100" ht="12" customHeight="1" x14ac:dyDescent="0.25">
      <c r="A258" s="225"/>
      <c r="B258" s="225"/>
      <c r="C258" s="225"/>
      <c r="D258" s="225"/>
      <c r="E258" s="225"/>
      <c r="F258" s="225"/>
      <c r="G258" s="225"/>
      <c r="H258" s="225"/>
      <c r="I258" s="225"/>
      <c r="J258" s="225"/>
      <c r="K258" s="225"/>
      <c r="L258" s="225"/>
      <c r="M258" s="225"/>
      <c r="N258" s="225"/>
      <c r="O258" s="225"/>
      <c r="P258" s="225"/>
      <c r="Q258" s="225"/>
      <c r="R258" s="225"/>
      <c r="S258" s="225"/>
      <c r="T258" s="225"/>
      <c r="U258" s="225"/>
      <c r="V258" s="225"/>
      <c r="W258" s="225"/>
      <c r="X258" s="225"/>
      <c r="Y258" s="225"/>
      <c r="Z258" s="225"/>
      <c r="AA258" s="225"/>
      <c r="AB258" s="225"/>
      <c r="AC258" s="225"/>
      <c r="AD258" s="225"/>
      <c r="AE258" s="225"/>
      <c r="AF258" s="225"/>
      <c r="AG258" s="225"/>
      <c r="AH258" s="225"/>
      <c r="AI258" s="225"/>
      <c r="AJ258" s="225"/>
      <c r="AK258" s="225"/>
      <c r="AL258" s="225"/>
      <c r="AM258" s="257"/>
      <c r="AN258" s="257"/>
      <c r="AO258" s="225"/>
      <c r="AP258" s="225"/>
      <c r="AQ258" s="225"/>
      <c r="AR258" s="225"/>
      <c r="AS258" s="225"/>
      <c r="AT258" s="225"/>
      <c r="AU258" s="225"/>
      <c r="AV258" s="225"/>
      <c r="AW258" s="225"/>
      <c r="AX258" s="225"/>
      <c r="AY258" s="225"/>
      <c r="AZ258" s="225"/>
      <c r="BA258" s="225"/>
      <c r="BB258" s="225"/>
      <c r="BC258" s="225"/>
      <c r="BD258" s="225"/>
      <c r="BE258" s="225"/>
      <c r="BF258" s="225"/>
      <c r="BG258" s="225"/>
      <c r="BH258" s="225"/>
      <c r="BI258" s="225"/>
      <c r="BJ258" s="225"/>
      <c r="BK258" s="225"/>
      <c r="BL258" s="225"/>
      <c r="BM258" s="225"/>
      <c r="BN258" s="225"/>
      <c r="BO258" s="225"/>
      <c r="BP258" s="225"/>
      <c r="BQ258" s="225"/>
      <c r="BR258" s="225"/>
      <c r="BS258" s="225"/>
      <c r="BT258" s="225"/>
      <c r="BU258" s="225"/>
      <c r="BV258" s="225"/>
      <c r="BW258" s="225"/>
      <c r="BX258" s="225"/>
      <c r="BY258" s="225"/>
      <c r="BZ258" s="225"/>
      <c r="CA258" s="225"/>
      <c r="CB258" s="225"/>
      <c r="CC258" s="225"/>
      <c r="CD258" s="225"/>
      <c r="CE258" s="225"/>
      <c r="CF258" s="225"/>
      <c r="CG258" s="225"/>
      <c r="CH258" s="225"/>
      <c r="CI258" s="225"/>
      <c r="CJ258" s="225"/>
      <c r="CK258" s="225"/>
      <c r="CL258" s="225"/>
      <c r="CM258" s="225"/>
      <c r="CN258" s="225"/>
      <c r="CO258" s="225"/>
      <c r="CP258" s="225"/>
      <c r="CQ258" s="225"/>
      <c r="CR258" s="225"/>
      <c r="CS258" s="225"/>
      <c r="CT258" s="225"/>
      <c r="CU258" s="225"/>
      <c r="CV258" s="225"/>
    </row>
    <row r="259" spans="1:100" ht="12" customHeight="1" x14ac:dyDescent="0.25">
      <c r="A259" s="225"/>
      <c r="B259" s="225"/>
      <c r="C259" s="225"/>
      <c r="D259" s="225"/>
      <c r="E259" s="225"/>
      <c r="F259" s="225"/>
      <c r="G259" s="225"/>
      <c r="H259" s="225"/>
      <c r="I259" s="225"/>
      <c r="J259" s="225"/>
      <c r="K259" s="225"/>
      <c r="L259" s="225"/>
      <c r="M259" s="225"/>
      <c r="N259" s="225"/>
      <c r="O259" s="225"/>
      <c r="P259" s="225"/>
      <c r="Q259" s="225"/>
      <c r="R259" s="225"/>
      <c r="S259" s="225"/>
      <c r="T259" s="225"/>
      <c r="U259" s="225"/>
      <c r="V259" s="225"/>
      <c r="W259" s="225"/>
      <c r="X259" s="225"/>
      <c r="Y259" s="225"/>
      <c r="Z259" s="225"/>
      <c r="AA259" s="225"/>
      <c r="AB259" s="225"/>
      <c r="AC259" s="225"/>
      <c r="AD259" s="225"/>
      <c r="AE259" s="225"/>
      <c r="AF259" s="225"/>
      <c r="AG259" s="225"/>
      <c r="AH259" s="225"/>
      <c r="AI259" s="225"/>
      <c r="AJ259" s="225"/>
      <c r="AK259" s="225"/>
      <c r="AL259" s="225"/>
      <c r="AM259" s="257"/>
      <c r="AN259" s="257"/>
      <c r="AO259" s="225"/>
      <c r="AP259" s="225"/>
      <c r="AQ259" s="225"/>
      <c r="AR259" s="225"/>
      <c r="AS259" s="225"/>
      <c r="AT259" s="225"/>
      <c r="AU259" s="225"/>
      <c r="AV259" s="225"/>
      <c r="AW259" s="225"/>
      <c r="AX259" s="225"/>
      <c r="AY259" s="225"/>
      <c r="AZ259" s="225"/>
      <c r="BA259" s="225"/>
      <c r="BB259" s="225"/>
      <c r="BC259" s="225"/>
      <c r="BD259" s="225"/>
      <c r="BE259" s="225"/>
      <c r="BF259" s="225"/>
      <c r="BG259" s="225"/>
      <c r="BH259" s="225"/>
      <c r="BI259" s="225"/>
      <c r="BJ259" s="225"/>
      <c r="BK259" s="225"/>
      <c r="BL259" s="225"/>
      <c r="BM259" s="225"/>
      <c r="BN259" s="225"/>
      <c r="BO259" s="225"/>
      <c r="BP259" s="225"/>
      <c r="BQ259" s="225"/>
      <c r="BR259" s="225"/>
      <c r="BS259" s="225"/>
      <c r="BT259" s="225"/>
      <c r="BU259" s="225"/>
      <c r="BV259" s="225"/>
      <c r="BW259" s="225"/>
      <c r="BX259" s="225"/>
      <c r="BY259" s="225"/>
      <c r="BZ259" s="225"/>
      <c r="CA259" s="225"/>
      <c r="CB259" s="225"/>
      <c r="CC259" s="225"/>
      <c r="CD259" s="225"/>
      <c r="CE259" s="225"/>
      <c r="CF259" s="225"/>
      <c r="CG259" s="225"/>
      <c r="CH259" s="225"/>
      <c r="CI259" s="225"/>
      <c r="CJ259" s="225"/>
      <c r="CK259" s="225"/>
      <c r="CL259" s="225"/>
      <c r="CM259" s="225"/>
      <c r="CN259" s="225"/>
      <c r="CO259" s="225"/>
      <c r="CP259" s="225"/>
      <c r="CQ259" s="225"/>
      <c r="CR259" s="225"/>
      <c r="CS259" s="225"/>
      <c r="CT259" s="225"/>
      <c r="CU259" s="225"/>
      <c r="CV259" s="225"/>
    </row>
    <row r="260" spans="1:100" ht="12" customHeight="1" x14ac:dyDescent="0.25">
      <c r="A260" s="225"/>
      <c r="B260" s="225"/>
      <c r="C260" s="225"/>
      <c r="D260" s="225"/>
      <c r="E260" s="225"/>
      <c r="F260" s="225"/>
      <c r="G260" s="225"/>
      <c r="H260" s="225"/>
      <c r="I260" s="225"/>
      <c r="J260" s="225"/>
      <c r="K260" s="225"/>
      <c r="L260" s="225"/>
      <c r="M260" s="225"/>
      <c r="N260" s="225"/>
      <c r="O260" s="225"/>
      <c r="P260" s="225"/>
      <c r="Q260" s="225"/>
      <c r="R260" s="225"/>
      <c r="S260" s="225"/>
      <c r="T260" s="225"/>
      <c r="U260" s="225"/>
      <c r="V260" s="225"/>
      <c r="W260" s="225"/>
      <c r="X260" s="225"/>
      <c r="Y260" s="225"/>
      <c r="Z260" s="225"/>
      <c r="AA260" s="225"/>
      <c r="AB260" s="225"/>
      <c r="AC260" s="225"/>
      <c r="AD260" s="225"/>
      <c r="AE260" s="225"/>
      <c r="AF260" s="225"/>
      <c r="AG260" s="225"/>
      <c r="AH260" s="225"/>
      <c r="AI260" s="225"/>
      <c r="AJ260" s="225"/>
      <c r="AK260" s="225"/>
      <c r="AL260" s="225"/>
      <c r="AM260" s="257"/>
      <c r="AN260" s="257"/>
      <c r="AO260" s="225"/>
      <c r="AP260" s="225"/>
      <c r="AQ260" s="225"/>
      <c r="AR260" s="225"/>
      <c r="AS260" s="225"/>
      <c r="AT260" s="225"/>
      <c r="AU260" s="225"/>
      <c r="AV260" s="225"/>
      <c r="AW260" s="225"/>
      <c r="AX260" s="225"/>
      <c r="AY260" s="225"/>
      <c r="AZ260" s="225"/>
      <c r="BA260" s="225"/>
      <c r="BB260" s="225"/>
      <c r="BC260" s="225"/>
      <c r="BD260" s="225"/>
      <c r="BE260" s="225"/>
      <c r="BF260" s="225"/>
      <c r="BG260" s="225"/>
      <c r="BH260" s="225"/>
      <c r="BI260" s="225"/>
      <c r="BJ260" s="225"/>
      <c r="BK260" s="225"/>
      <c r="BL260" s="225"/>
      <c r="BM260" s="225"/>
      <c r="BN260" s="225"/>
      <c r="BO260" s="225"/>
      <c r="BP260" s="225"/>
      <c r="BQ260" s="225"/>
      <c r="BR260" s="225"/>
      <c r="BS260" s="225"/>
      <c r="BT260" s="225"/>
      <c r="BU260" s="225"/>
      <c r="BV260" s="225"/>
      <c r="BW260" s="225"/>
      <c r="BX260" s="225"/>
      <c r="BY260" s="225"/>
      <c r="BZ260" s="225"/>
      <c r="CA260" s="225"/>
      <c r="CB260" s="225"/>
      <c r="CC260" s="225"/>
      <c r="CD260" s="225"/>
      <c r="CE260" s="225"/>
      <c r="CF260" s="225"/>
      <c r="CG260" s="225"/>
      <c r="CH260" s="225"/>
      <c r="CI260" s="225"/>
      <c r="CJ260" s="225"/>
      <c r="CK260" s="225"/>
      <c r="CL260" s="225"/>
      <c r="CM260" s="225"/>
      <c r="CN260" s="225"/>
      <c r="CO260" s="225"/>
      <c r="CP260" s="225"/>
      <c r="CQ260" s="225"/>
      <c r="CR260" s="225"/>
      <c r="CS260" s="225"/>
      <c r="CT260" s="225"/>
      <c r="CU260" s="225"/>
      <c r="CV260" s="225"/>
    </row>
    <row r="261" spans="1:100" ht="12" customHeight="1" x14ac:dyDescent="0.25">
      <c r="A261" s="225"/>
      <c r="B261" s="225"/>
      <c r="C261" s="225"/>
      <c r="D261" s="225"/>
      <c r="E261" s="225"/>
      <c r="F261" s="225"/>
      <c r="G261" s="225"/>
      <c r="H261" s="225"/>
      <c r="I261" s="225"/>
      <c r="J261" s="225"/>
      <c r="K261" s="225"/>
      <c r="L261" s="225"/>
      <c r="M261" s="225"/>
      <c r="N261" s="225"/>
      <c r="O261" s="225"/>
      <c r="P261" s="225"/>
      <c r="Q261" s="225"/>
      <c r="R261" s="225"/>
      <c r="S261" s="225"/>
      <c r="T261" s="225"/>
      <c r="U261" s="225"/>
      <c r="V261" s="225"/>
      <c r="W261" s="225"/>
      <c r="X261" s="225"/>
      <c r="Y261" s="225"/>
      <c r="Z261" s="225"/>
      <c r="AA261" s="225"/>
      <c r="AB261" s="225"/>
      <c r="AC261" s="225"/>
      <c r="AD261" s="225"/>
      <c r="AE261" s="225"/>
      <c r="AF261" s="225"/>
      <c r="AG261" s="225"/>
      <c r="AH261" s="225"/>
      <c r="AI261" s="225"/>
      <c r="AJ261" s="225"/>
      <c r="AK261" s="225"/>
      <c r="AL261" s="225"/>
      <c r="AM261" s="257"/>
      <c r="AN261" s="257"/>
      <c r="AO261" s="225"/>
      <c r="AP261" s="225"/>
      <c r="AQ261" s="225"/>
      <c r="AR261" s="225"/>
      <c r="AS261" s="225"/>
      <c r="AT261" s="225"/>
      <c r="AU261" s="225"/>
      <c r="AV261" s="225"/>
      <c r="AW261" s="225"/>
      <c r="AX261" s="225"/>
      <c r="AY261" s="225"/>
      <c r="AZ261" s="225"/>
      <c r="BA261" s="225"/>
      <c r="BB261" s="225"/>
      <c r="BC261" s="225"/>
      <c r="BD261" s="225"/>
      <c r="BE261" s="225"/>
      <c r="BF261" s="225"/>
      <c r="BG261" s="225"/>
      <c r="BH261" s="225"/>
      <c r="BI261" s="225"/>
      <c r="BJ261" s="225"/>
      <c r="BK261" s="225"/>
      <c r="BL261" s="225"/>
      <c r="BM261" s="225"/>
      <c r="BN261" s="225"/>
      <c r="BO261" s="225"/>
      <c r="BP261" s="225"/>
      <c r="BQ261" s="225"/>
      <c r="BR261" s="225"/>
      <c r="BS261" s="225"/>
      <c r="BT261" s="225"/>
      <c r="BU261" s="225"/>
      <c r="BV261" s="225"/>
      <c r="BW261" s="225"/>
      <c r="BX261" s="225"/>
      <c r="BY261" s="225"/>
      <c r="BZ261" s="225"/>
      <c r="CA261" s="225"/>
      <c r="CB261" s="225"/>
      <c r="CC261" s="225"/>
      <c r="CD261" s="225"/>
      <c r="CE261" s="225"/>
      <c r="CF261" s="225"/>
      <c r="CG261" s="225"/>
      <c r="CH261" s="225"/>
      <c r="CI261" s="225"/>
      <c r="CJ261" s="225"/>
      <c r="CK261" s="225"/>
      <c r="CL261" s="225"/>
      <c r="CM261" s="225"/>
      <c r="CN261" s="225"/>
      <c r="CO261" s="225"/>
      <c r="CP261" s="225"/>
      <c r="CQ261" s="225"/>
      <c r="CR261" s="225"/>
      <c r="CS261" s="225"/>
      <c r="CT261" s="225"/>
      <c r="CU261" s="225"/>
      <c r="CV261" s="225"/>
    </row>
    <row r="262" spans="1:100" ht="12" customHeight="1" x14ac:dyDescent="0.25">
      <c r="A262" s="225"/>
      <c r="B262" s="225"/>
      <c r="C262" s="225"/>
      <c r="D262" s="225"/>
      <c r="E262" s="225"/>
      <c r="F262" s="225"/>
      <c r="G262" s="225"/>
      <c r="H262" s="225"/>
      <c r="I262" s="225"/>
      <c r="J262" s="225"/>
      <c r="K262" s="225"/>
      <c r="L262" s="225"/>
      <c r="M262" s="225"/>
      <c r="N262" s="225"/>
      <c r="O262" s="225"/>
      <c r="P262" s="225"/>
      <c r="Q262" s="225"/>
      <c r="R262" s="225"/>
      <c r="S262" s="225"/>
      <c r="T262" s="225"/>
      <c r="U262" s="225"/>
      <c r="V262" s="225"/>
      <c r="W262" s="225"/>
      <c r="X262" s="225"/>
      <c r="Y262" s="225"/>
      <c r="Z262" s="225"/>
      <c r="AA262" s="225"/>
      <c r="AB262" s="225"/>
      <c r="AC262" s="225"/>
      <c r="AD262" s="225"/>
      <c r="AE262" s="225"/>
      <c r="AF262" s="225"/>
      <c r="AG262" s="225"/>
      <c r="AH262" s="225"/>
      <c r="AI262" s="225"/>
      <c r="AJ262" s="225"/>
      <c r="AK262" s="225"/>
      <c r="AL262" s="225"/>
      <c r="AM262" s="257"/>
      <c r="AN262" s="257"/>
      <c r="AO262" s="225"/>
      <c r="AP262" s="225"/>
      <c r="AQ262" s="225"/>
      <c r="AR262" s="225"/>
      <c r="AS262" s="225"/>
      <c r="AT262" s="225"/>
      <c r="AU262" s="225"/>
      <c r="AV262" s="225"/>
      <c r="AW262" s="225"/>
      <c r="AX262" s="225"/>
      <c r="AY262" s="225"/>
      <c r="AZ262" s="225"/>
      <c r="BA262" s="225"/>
      <c r="BB262" s="225"/>
      <c r="BC262" s="225"/>
      <c r="BD262" s="225"/>
      <c r="BE262" s="225"/>
      <c r="BF262" s="225"/>
      <c r="BG262" s="225"/>
      <c r="BH262" s="225"/>
      <c r="BI262" s="225"/>
      <c r="BJ262" s="225"/>
      <c r="BK262" s="225"/>
      <c r="BL262" s="225"/>
      <c r="BM262" s="225"/>
      <c r="BN262" s="225"/>
      <c r="BO262" s="225"/>
      <c r="BP262" s="225"/>
      <c r="BQ262" s="225"/>
      <c r="BR262" s="225"/>
      <c r="BS262" s="225"/>
      <c r="BT262" s="225"/>
      <c r="BU262" s="225"/>
      <c r="BV262" s="225"/>
      <c r="BW262" s="225"/>
      <c r="BX262" s="225"/>
      <c r="BY262" s="225"/>
      <c r="BZ262" s="225"/>
      <c r="CA262" s="225"/>
      <c r="CB262" s="225"/>
      <c r="CC262" s="225"/>
      <c r="CD262" s="225"/>
      <c r="CE262" s="225"/>
      <c r="CF262" s="225"/>
      <c r="CG262" s="225"/>
      <c r="CH262" s="225"/>
      <c r="CI262" s="225"/>
      <c r="CJ262" s="225"/>
      <c r="CK262" s="225"/>
      <c r="CL262" s="225"/>
      <c r="CM262" s="225"/>
      <c r="CN262" s="225"/>
      <c r="CO262" s="225"/>
      <c r="CP262" s="225"/>
      <c r="CQ262" s="225"/>
      <c r="CR262" s="225"/>
      <c r="CS262" s="225"/>
      <c r="CT262" s="225"/>
      <c r="CU262" s="225"/>
      <c r="CV262" s="225"/>
    </row>
    <row r="263" spans="1:100" ht="12" customHeight="1" x14ac:dyDescent="0.25">
      <c r="A263" s="225"/>
      <c r="B263" s="225"/>
      <c r="C263" s="225"/>
      <c r="D263" s="225"/>
      <c r="E263" s="225"/>
      <c r="F263" s="225"/>
      <c r="G263" s="225"/>
      <c r="H263" s="225"/>
      <c r="I263" s="225"/>
      <c r="J263" s="225"/>
      <c r="K263" s="225"/>
      <c r="L263" s="225"/>
      <c r="M263" s="225"/>
      <c r="N263" s="225"/>
      <c r="O263" s="225"/>
      <c r="P263" s="225"/>
      <c r="Q263" s="225"/>
      <c r="R263" s="225"/>
      <c r="S263" s="225"/>
      <c r="T263" s="225"/>
      <c r="U263" s="225"/>
      <c r="V263" s="225"/>
      <c r="W263" s="225"/>
      <c r="X263" s="225"/>
      <c r="Y263" s="225"/>
      <c r="Z263" s="225"/>
      <c r="AA263" s="225"/>
      <c r="AB263" s="225"/>
      <c r="AC263" s="225"/>
      <c r="AD263" s="225"/>
      <c r="AE263" s="225"/>
      <c r="AF263" s="225"/>
      <c r="AG263" s="225"/>
      <c r="AH263" s="225"/>
      <c r="AI263" s="225"/>
      <c r="AJ263" s="225"/>
      <c r="AK263" s="225"/>
      <c r="AL263" s="225"/>
      <c r="AM263" s="257"/>
      <c r="AN263" s="257"/>
      <c r="AO263" s="225"/>
      <c r="AP263" s="225"/>
      <c r="AQ263" s="225"/>
      <c r="AR263" s="225"/>
      <c r="AS263" s="225"/>
      <c r="AT263" s="225"/>
      <c r="AU263" s="225"/>
      <c r="AV263" s="225"/>
      <c r="AW263" s="225"/>
      <c r="AX263" s="225"/>
      <c r="AY263" s="225"/>
      <c r="AZ263" s="225"/>
      <c r="BA263" s="225"/>
      <c r="BB263" s="225"/>
      <c r="BC263" s="225"/>
      <c r="BD263" s="225"/>
      <c r="BE263" s="225"/>
      <c r="BF263" s="225"/>
      <c r="BG263" s="225"/>
      <c r="BH263" s="225"/>
      <c r="BI263" s="225"/>
      <c r="BJ263" s="225"/>
      <c r="BK263" s="225"/>
      <c r="BL263" s="225"/>
      <c r="BM263" s="225"/>
      <c r="BN263" s="225"/>
      <c r="BO263" s="225"/>
      <c r="BP263" s="225"/>
      <c r="BQ263" s="225"/>
      <c r="BR263" s="225"/>
      <c r="BS263" s="225"/>
      <c r="BT263" s="225"/>
      <c r="BU263" s="225"/>
      <c r="BV263" s="225"/>
      <c r="BW263" s="225"/>
      <c r="BX263" s="225"/>
      <c r="BY263" s="225"/>
      <c r="BZ263" s="225"/>
      <c r="CA263" s="225"/>
      <c r="CB263" s="225"/>
      <c r="CC263" s="225"/>
      <c r="CD263" s="225"/>
      <c r="CE263" s="225"/>
      <c r="CF263" s="225"/>
      <c r="CG263" s="225"/>
      <c r="CH263" s="225"/>
      <c r="CI263" s="225"/>
      <c r="CJ263" s="225"/>
      <c r="CK263" s="225"/>
      <c r="CL263" s="225"/>
      <c r="CM263" s="225"/>
      <c r="CN263" s="225"/>
      <c r="CO263" s="225"/>
      <c r="CP263" s="225"/>
      <c r="CQ263" s="225"/>
      <c r="CR263" s="225"/>
      <c r="CS263" s="225"/>
      <c r="CT263" s="225"/>
      <c r="CU263" s="225"/>
      <c r="CV263" s="225"/>
    </row>
    <row r="264" spans="1:100" ht="12" customHeight="1" x14ac:dyDescent="0.25">
      <c r="A264" s="225"/>
      <c r="B264" s="225"/>
      <c r="C264" s="225"/>
      <c r="D264" s="225"/>
      <c r="E264" s="225"/>
      <c r="F264" s="225"/>
      <c r="G264" s="225"/>
      <c r="H264" s="225"/>
      <c r="I264" s="225"/>
      <c r="J264" s="225"/>
      <c r="K264" s="225"/>
      <c r="L264" s="225"/>
      <c r="M264" s="225"/>
      <c r="N264" s="225"/>
      <c r="O264" s="225"/>
      <c r="P264" s="225"/>
      <c r="Q264" s="225"/>
      <c r="R264" s="225"/>
      <c r="S264" s="225"/>
      <c r="T264" s="225"/>
      <c r="U264" s="225"/>
      <c r="V264" s="225"/>
      <c r="W264" s="225"/>
      <c r="X264" s="225"/>
      <c r="Y264" s="225"/>
      <c r="Z264" s="225"/>
      <c r="AA264" s="225"/>
      <c r="AB264" s="225"/>
      <c r="AC264" s="225"/>
      <c r="AD264" s="225"/>
      <c r="AE264" s="225"/>
      <c r="AF264" s="225"/>
      <c r="AG264" s="225"/>
      <c r="AH264" s="225"/>
      <c r="AI264" s="225"/>
      <c r="AJ264" s="225"/>
      <c r="AK264" s="225"/>
      <c r="AL264" s="225"/>
      <c r="AM264" s="257"/>
      <c r="AN264" s="257"/>
      <c r="AO264" s="225"/>
      <c r="AP264" s="225"/>
      <c r="AQ264" s="225"/>
      <c r="AR264" s="225"/>
      <c r="AS264" s="225"/>
      <c r="AT264" s="225"/>
      <c r="AU264" s="225"/>
      <c r="AV264" s="225"/>
      <c r="AW264" s="225"/>
      <c r="AX264" s="225"/>
      <c r="AY264" s="225"/>
      <c r="AZ264" s="225"/>
      <c r="BA264" s="225"/>
      <c r="BB264" s="225"/>
      <c r="BC264" s="225"/>
      <c r="BD264" s="225"/>
      <c r="BE264" s="225"/>
      <c r="BF264" s="225"/>
      <c r="BG264" s="225"/>
      <c r="BH264" s="225"/>
      <c r="BI264" s="225"/>
      <c r="BJ264" s="225"/>
      <c r="BK264" s="225"/>
      <c r="BL264" s="225"/>
      <c r="BM264" s="225"/>
      <c r="BN264" s="225"/>
      <c r="BO264" s="225"/>
      <c r="BP264" s="225"/>
      <c r="BQ264" s="225"/>
      <c r="BR264" s="225"/>
      <c r="BS264" s="225"/>
      <c r="BT264" s="225"/>
      <c r="BU264" s="225"/>
      <c r="BV264" s="225"/>
      <c r="BW264" s="225"/>
      <c r="BX264" s="225"/>
      <c r="BY264" s="225"/>
      <c r="BZ264" s="225"/>
      <c r="CA264" s="225"/>
      <c r="CB264" s="225"/>
      <c r="CC264" s="225"/>
      <c r="CD264" s="225"/>
      <c r="CE264" s="225"/>
      <c r="CF264" s="225"/>
      <c r="CG264" s="225"/>
      <c r="CH264" s="225"/>
      <c r="CI264" s="225"/>
      <c r="CJ264" s="225"/>
      <c r="CK264" s="225"/>
      <c r="CL264" s="225"/>
      <c r="CM264" s="225"/>
      <c r="CN264" s="225"/>
      <c r="CO264" s="225"/>
      <c r="CP264" s="225"/>
      <c r="CQ264" s="225"/>
      <c r="CR264" s="225"/>
      <c r="CS264" s="225"/>
      <c r="CT264" s="225"/>
      <c r="CU264" s="225"/>
      <c r="CV264" s="225"/>
    </row>
    <row r="265" spans="1:100" ht="12" customHeight="1" x14ac:dyDescent="0.25">
      <c r="A265" s="225"/>
      <c r="B265" s="225"/>
      <c r="C265" s="225"/>
      <c r="D265" s="225"/>
      <c r="E265" s="225"/>
      <c r="F265" s="225"/>
      <c r="G265" s="225"/>
      <c r="H265" s="225"/>
      <c r="I265" s="225"/>
      <c r="J265" s="225"/>
      <c r="K265" s="225"/>
      <c r="L265" s="225"/>
      <c r="M265" s="225"/>
      <c r="N265" s="225"/>
      <c r="O265" s="225"/>
      <c r="P265" s="225"/>
      <c r="Q265" s="225"/>
      <c r="R265" s="225"/>
      <c r="S265" s="225"/>
      <c r="T265" s="225"/>
      <c r="U265" s="225"/>
      <c r="V265" s="225"/>
      <c r="W265" s="225"/>
      <c r="X265" s="225"/>
      <c r="Y265" s="225"/>
      <c r="Z265" s="225"/>
      <c r="AA265" s="225"/>
      <c r="AB265" s="225"/>
      <c r="AC265" s="225"/>
      <c r="AD265" s="225"/>
      <c r="AE265" s="225"/>
      <c r="AF265" s="225"/>
      <c r="AG265" s="225"/>
      <c r="AH265" s="225"/>
      <c r="AI265" s="225"/>
      <c r="AJ265" s="225"/>
      <c r="AK265" s="225"/>
      <c r="AL265" s="225"/>
      <c r="AM265" s="257"/>
      <c r="AN265" s="257"/>
      <c r="AO265" s="225"/>
      <c r="AP265" s="225"/>
      <c r="AQ265" s="225"/>
      <c r="AR265" s="225"/>
      <c r="AS265" s="225"/>
      <c r="AT265" s="225"/>
      <c r="AU265" s="225"/>
      <c r="AV265" s="225"/>
      <c r="AW265" s="225"/>
      <c r="AX265" s="225"/>
      <c r="AY265" s="225"/>
      <c r="AZ265" s="225"/>
      <c r="BA265" s="225"/>
      <c r="BB265" s="225"/>
      <c r="BC265" s="225"/>
      <c r="BD265" s="225"/>
      <c r="BE265" s="225"/>
      <c r="BF265" s="225"/>
      <c r="BG265" s="225"/>
      <c r="BH265" s="225"/>
      <c r="BI265" s="225"/>
      <c r="BJ265" s="225"/>
      <c r="BK265" s="225"/>
      <c r="BL265" s="225"/>
      <c r="BM265" s="225"/>
      <c r="BN265" s="225"/>
      <c r="BO265" s="225"/>
      <c r="BP265" s="225"/>
      <c r="BQ265" s="225"/>
      <c r="BR265" s="225"/>
      <c r="BS265" s="225"/>
      <c r="BT265" s="225"/>
      <c r="BU265" s="225"/>
      <c r="BV265" s="225"/>
      <c r="BW265" s="225"/>
      <c r="BX265" s="225"/>
      <c r="BY265" s="225"/>
      <c r="BZ265" s="225"/>
      <c r="CA265" s="225"/>
      <c r="CB265" s="225"/>
      <c r="CC265" s="225"/>
      <c r="CD265" s="225"/>
      <c r="CE265" s="225"/>
      <c r="CF265" s="225"/>
      <c r="CG265" s="225"/>
      <c r="CH265" s="225"/>
      <c r="CI265" s="225"/>
      <c r="CJ265" s="225"/>
      <c r="CK265" s="225"/>
      <c r="CL265" s="225"/>
      <c r="CM265" s="225"/>
      <c r="CN265" s="225"/>
      <c r="CO265" s="225"/>
      <c r="CP265" s="225"/>
      <c r="CQ265" s="225"/>
      <c r="CR265" s="225"/>
      <c r="CS265" s="225"/>
      <c r="CT265" s="225"/>
      <c r="CU265" s="225"/>
      <c r="CV265" s="225"/>
    </row>
    <row r="266" spans="1:100" ht="12" customHeight="1" x14ac:dyDescent="0.25">
      <c r="A266" s="225"/>
      <c r="B266" s="225"/>
      <c r="C266" s="225"/>
      <c r="D266" s="225"/>
      <c r="E266" s="225"/>
      <c r="F266" s="225"/>
      <c r="G266" s="225"/>
      <c r="H266" s="225"/>
      <c r="I266" s="225"/>
      <c r="J266" s="225"/>
      <c r="K266" s="225"/>
      <c r="L266" s="225"/>
      <c r="M266" s="225"/>
      <c r="N266" s="225"/>
      <c r="O266" s="225"/>
      <c r="P266" s="225"/>
      <c r="Q266" s="225"/>
      <c r="R266" s="225"/>
      <c r="S266" s="225"/>
      <c r="T266" s="225"/>
      <c r="U266" s="225"/>
      <c r="V266" s="225"/>
      <c r="W266" s="225"/>
      <c r="X266" s="225"/>
      <c r="Y266" s="225"/>
      <c r="Z266" s="225"/>
      <c r="AA266" s="225"/>
      <c r="AB266" s="225"/>
      <c r="AC266" s="225"/>
      <c r="AD266" s="225"/>
      <c r="AE266" s="225"/>
      <c r="AF266" s="225"/>
      <c r="AG266" s="225"/>
      <c r="AH266" s="225"/>
      <c r="AI266" s="225"/>
      <c r="AJ266" s="225"/>
      <c r="AK266" s="225"/>
      <c r="AL266" s="225"/>
      <c r="AM266" s="257"/>
      <c r="AN266" s="257"/>
      <c r="AO266" s="225"/>
      <c r="AP266" s="225"/>
      <c r="AQ266" s="225"/>
      <c r="AR266" s="225"/>
      <c r="AS266" s="225"/>
      <c r="AT266" s="225"/>
      <c r="AU266" s="225"/>
      <c r="AV266" s="225"/>
      <c r="AW266" s="225"/>
      <c r="AX266" s="225"/>
      <c r="AY266" s="225"/>
      <c r="AZ266" s="225"/>
      <c r="BA266" s="225"/>
      <c r="BB266" s="225"/>
      <c r="BC266" s="225"/>
      <c r="BD266" s="225"/>
      <c r="BE266" s="225"/>
      <c r="BF266" s="225"/>
      <c r="BG266" s="225"/>
      <c r="BH266" s="225"/>
      <c r="BI266" s="225"/>
      <c r="BJ266" s="225"/>
      <c r="BK266" s="225"/>
      <c r="BL266" s="225"/>
      <c r="BM266" s="225"/>
      <c r="BN266" s="225"/>
      <c r="BO266" s="225"/>
      <c r="BP266" s="225"/>
      <c r="BQ266" s="225"/>
      <c r="BR266" s="225"/>
      <c r="BS266" s="225"/>
      <c r="BT266" s="225"/>
      <c r="BU266" s="225"/>
      <c r="BV266" s="225"/>
      <c r="BW266" s="225"/>
      <c r="BX266" s="225"/>
      <c r="BY266" s="225"/>
      <c r="BZ266" s="225"/>
      <c r="CA266" s="225"/>
      <c r="CB266" s="225"/>
      <c r="CC266" s="225"/>
      <c r="CD266" s="225"/>
      <c r="CE266" s="225"/>
      <c r="CF266" s="225"/>
      <c r="CG266" s="225"/>
      <c r="CH266" s="225"/>
      <c r="CI266" s="225"/>
      <c r="CJ266" s="225"/>
      <c r="CK266" s="225"/>
      <c r="CL266" s="225"/>
      <c r="CM266" s="225"/>
      <c r="CN266" s="225"/>
      <c r="CO266" s="225"/>
      <c r="CP266" s="225"/>
      <c r="CQ266" s="225"/>
      <c r="CR266" s="225"/>
      <c r="CS266" s="225"/>
      <c r="CT266" s="225"/>
      <c r="CU266" s="225"/>
      <c r="CV266" s="225"/>
    </row>
    <row r="267" spans="1:100" ht="12" customHeight="1" x14ac:dyDescent="0.25">
      <c r="A267" s="225"/>
      <c r="B267" s="225"/>
      <c r="C267" s="225"/>
      <c r="D267" s="225"/>
      <c r="E267" s="225"/>
      <c r="F267" s="225"/>
      <c r="G267" s="225"/>
      <c r="H267" s="225"/>
      <c r="I267" s="225"/>
      <c r="J267" s="225"/>
      <c r="K267" s="225"/>
      <c r="L267" s="225"/>
      <c r="M267" s="225"/>
      <c r="N267" s="225"/>
      <c r="O267" s="225"/>
      <c r="P267" s="225"/>
      <c r="Q267" s="225"/>
      <c r="R267" s="225"/>
      <c r="S267" s="225"/>
      <c r="T267" s="225"/>
      <c r="U267" s="225"/>
      <c r="V267" s="225"/>
      <c r="W267" s="225"/>
      <c r="X267" s="225"/>
      <c r="Y267" s="225"/>
      <c r="Z267" s="225"/>
      <c r="AA267" s="225"/>
      <c r="AB267" s="225"/>
      <c r="AC267" s="225"/>
      <c r="AD267" s="225"/>
      <c r="AE267" s="225"/>
      <c r="AF267" s="225"/>
      <c r="AG267" s="225"/>
      <c r="AH267" s="225"/>
      <c r="AI267" s="225"/>
      <c r="AJ267" s="225"/>
      <c r="AK267" s="225"/>
      <c r="AL267" s="225"/>
      <c r="AM267" s="257"/>
      <c r="AN267" s="257"/>
      <c r="AO267" s="225"/>
      <c r="AP267" s="225"/>
      <c r="AQ267" s="225"/>
      <c r="AR267" s="225"/>
      <c r="AS267" s="225"/>
      <c r="AT267" s="225"/>
      <c r="AU267" s="225"/>
      <c r="AV267" s="225"/>
      <c r="AW267" s="225"/>
      <c r="AX267" s="225"/>
      <c r="AY267" s="225"/>
      <c r="AZ267" s="225"/>
      <c r="BA267" s="225"/>
      <c r="BB267" s="225"/>
      <c r="BC267" s="225"/>
      <c r="BD267" s="225"/>
      <c r="BE267" s="225"/>
      <c r="BF267" s="225"/>
      <c r="BG267" s="225"/>
      <c r="BH267" s="225"/>
      <c r="BI267" s="225"/>
      <c r="BJ267" s="225"/>
      <c r="BK267" s="225"/>
      <c r="BL267" s="225"/>
      <c r="BM267" s="225"/>
      <c r="BN267" s="225"/>
      <c r="BO267" s="225"/>
      <c r="BP267" s="225"/>
      <c r="BQ267" s="225"/>
      <c r="BR267" s="225"/>
      <c r="BS267" s="225"/>
      <c r="BT267" s="225"/>
      <c r="BU267" s="225"/>
      <c r="BV267" s="225"/>
      <c r="BW267" s="225"/>
      <c r="BX267" s="225"/>
      <c r="BY267" s="225"/>
      <c r="BZ267" s="225"/>
      <c r="CA267" s="225"/>
      <c r="CB267" s="225"/>
      <c r="CC267" s="225"/>
      <c r="CD267" s="225"/>
      <c r="CE267" s="225"/>
      <c r="CF267" s="225"/>
      <c r="CG267" s="225"/>
      <c r="CH267" s="225"/>
      <c r="CI267" s="225"/>
      <c r="CJ267" s="225"/>
      <c r="CK267" s="225"/>
      <c r="CL267" s="225"/>
      <c r="CM267" s="225"/>
      <c r="CN267" s="225"/>
      <c r="CO267" s="225"/>
      <c r="CP267" s="225"/>
      <c r="CQ267" s="225"/>
      <c r="CR267" s="225"/>
      <c r="CS267" s="225"/>
      <c r="CT267" s="225"/>
      <c r="CU267" s="225"/>
      <c r="CV267" s="225"/>
    </row>
    <row r="268" spans="1:100" ht="12" customHeight="1" x14ac:dyDescent="0.25">
      <c r="A268" s="225"/>
      <c r="B268" s="225"/>
      <c r="C268" s="225"/>
      <c r="D268" s="225"/>
      <c r="E268" s="225"/>
      <c r="F268" s="225"/>
      <c r="G268" s="225"/>
      <c r="H268" s="225"/>
      <c r="I268" s="225"/>
      <c r="J268" s="225"/>
      <c r="K268" s="225"/>
      <c r="L268" s="225"/>
      <c r="M268" s="225"/>
      <c r="N268" s="225"/>
      <c r="O268" s="225"/>
      <c r="P268" s="225"/>
      <c r="Q268" s="225"/>
      <c r="R268" s="225"/>
      <c r="S268" s="225"/>
      <c r="T268" s="225"/>
      <c r="U268" s="225"/>
      <c r="V268" s="225"/>
      <c r="W268" s="225"/>
      <c r="X268" s="225"/>
      <c r="Y268" s="225"/>
      <c r="Z268" s="225"/>
      <c r="AA268" s="225"/>
      <c r="AB268" s="225"/>
      <c r="AC268" s="225"/>
      <c r="AD268" s="225"/>
      <c r="AE268" s="225"/>
      <c r="AF268" s="225"/>
      <c r="AG268" s="225"/>
      <c r="AH268" s="225"/>
      <c r="AI268" s="225"/>
      <c r="AJ268" s="225"/>
      <c r="AK268" s="225"/>
      <c r="AL268" s="225"/>
      <c r="AM268" s="257"/>
      <c r="AN268" s="257"/>
      <c r="AO268" s="225"/>
      <c r="AP268" s="225"/>
      <c r="AQ268" s="225"/>
      <c r="AR268" s="225"/>
      <c r="AS268" s="225"/>
      <c r="AT268" s="225"/>
      <c r="AU268" s="225"/>
      <c r="AV268" s="225"/>
      <c r="AW268" s="225"/>
      <c r="AX268" s="225"/>
      <c r="AY268" s="225"/>
      <c r="AZ268" s="225"/>
      <c r="BA268" s="225"/>
      <c r="BB268" s="225"/>
      <c r="BC268" s="225"/>
      <c r="BD268" s="225"/>
      <c r="BE268" s="225"/>
      <c r="BF268" s="225"/>
      <c r="BG268" s="225"/>
      <c r="BH268" s="225"/>
      <c r="BI268" s="225"/>
      <c r="BJ268" s="225"/>
      <c r="BK268" s="225"/>
      <c r="BL268" s="225"/>
      <c r="BM268" s="225"/>
      <c r="BN268" s="225"/>
      <c r="BO268" s="225"/>
      <c r="BP268" s="225"/>
      <c r="BQ268" s="225"/>
      <c r="BR268" s="225"/>
      <c r="BS268" s="225"/>
      <c r="BT268" s="225"/>
      <c r="BU268" s="225"/>
      <c r="BV268" s="225"/>
      <c r="BW268" s="225"/>
      <c r="BX268" s="225"/>
      <c r="BY268" s="225"/>
      <c r="BZ268" s="225"/>
      <c r="CA268" s="225"/>
      <c r="CB268" s="225"/>
      <c r="CC268" s="225"/>
      <c r="CD268" s="225"/>
      <c r="CE268" s="225"/>
      <c r="CF268" s="225"/>
      <c r="CG268" s="225"/>
      <c r="CH268" s="225"/>
      <c r="CI268" s="225"/>
      <c r="CJ268" s="225"/>
      <c r="CK268" s="225"/>
      <c r="CL268" s="225"/>
      <c r="CM268" s="225"/>
      <c r="CN268" s="225"/>
      <c r="CO268" s="225"/>
      <c r="CP268" s="225"/>
      <c r="CQ268" s="225"/>
      <c r="CR268" s="225"/>
      <c r="CS268" s="225"/>
      <c r="CT268" s="225"/>
      <c r="CU268" s="225"/>
      <c r="CV268" s="225"/>
    </row>
    <row r="269" spans="1:100" ht="12" customHeight="1" x14ac:dyDescent="0.25">
      <c r="A269" s="225"/>
      <c r="B269" s="225"/>
      <c r="C269" s="225"/>
      <c r="D269" s="225"/>
      <c r="E269" s="225"/>
      <c r="F269" s="225"/>
      <c r="G269" s="225"/>
      <c r="H269" s="225"/>
      <c r="I269" s="225"/>
      <c r="J269" s="225"/>
      <c r="K269" s="225"/>
      <c r="L269" s="225"/>
      <c r="M269" s="225"/>
      <c r="N269" s="225"/>
      <c r="O269" s="225"/>
      <c r="P269" s="225"/>
      <c r="Q269" s="225"/>
      <c r="R269" s="225"/>
      <c r="S269" s="225"/>
      <c r="T269" s="225"/>
      <c r="U269" s="225"/>
      <c r="V269" s="225"/>
      <c r="W269" s="225"/>
      <c r="X269" s="225"/>
      <c r="Y269" s="225"/>
      <c r="Z269" s="225"/>
      <c r="AA269" s="225"/>
      <c r="AB269" s="225"/>
      <c r="AC269" s="225"/>
      <c r="AD269" s="225"/>
      <c r="AE269" s="225"/>
      <c r="AF269" s="225"/>
      <c r="AG269" s="225"/>
      <c r="AH269" s="225"/>
      <c r="AI269" s="225"/>
      <c r="AJ269" s="225"/>
      <c r="AK269" s="225"/>
      <c r="AL269" s="225"/>
      <c r="AM269" s="257"/>
      <c r="AN269" s="257"/>
      <c r="AO269" s="225"/>
      <c r="AP269" s="225"/>
      <c r="AQ269" s="225"/>
      <c r="AR269" s="225"/>
      <c r="AS269" s="225"/>
      <c r="AT269" s="225"/>
      <c r="AU269" s="225"/>
      <c r="AV269" s="225"/>
      <c r="AW269" s="225"/>
      <c r="AX269" s="225"/>
      <c r="AY269" s="225"/>
      <c r="AZ269" s="225"/>
      <c r="BA269" s="225"/>
      <c r="BB269" s="225"/>
      <c r="BC269" s="225"/>
      <c r="BD269" s="225"/>
      <c r="BE269" s="225"/>
      <c r="BF269" s="225"/>
      <c r="BG269" s="225"/>
      <c r="BH269" s="225"/>
      <c r="BI269" s="225"/>
      <c r="BJ269" s="225"/>
      <c r="BK269" s="225"/>
      <c r="BL269" s="225"/>
      <c r="BM269" s="225"/>
      <c r="BN269" s="225"/>
      <c r="BO269" s="225"/>
      <c r="BP269" s="225"/>
      <c r="BQ269" s="225"/>
      <c r="BR269" s="225"/>
      <c r="BS269" s="225"/>
      <c r="BT269" s="225"/>
      <c r="BU269" s="225"/>
      <c r="BV269" s="225"/>
      <c r="BW269" s="225"/>
      <c r="BX269" s="225"/>
      <c r="BY269" s="225"/>
      <c r="BZ269" s="225"/>
      <c r="CA269" s="225"/>
      <c r="CB269" s="225"/>
      <c r="CC269" s="225"/>
      <c r="CD269" s="225"/>
      <c r="CE269" s="225"/>
      <c r="CF269" s="225"/>
      <c r="CG269" s="225"/>
      <c r="CH269" s="225"/>
      <c r="CI269" s="225"/>
      <c r="CJ269" s="225"/>
      <c r="CK269" s="225"/>
      <c r="CL269" s="225"/>
      <c r="CM269" s="225"/>
      <c r="CN269" s="225"/>
      <c r="CO269" s="225"/>
      <c r="CP269" s="225"/>
      <c r="CQ269" s="225"/>
      <c r="CR269" s="225"/>
      <c r="CS269" s="225"/>
      <c r="CT269" s="225"/>
      <c r="CU269" s="225"/>
      <c r="CV269" s="225"/>
    </row>
    <row r="270" spans="1:100" ht="12" customHeight="1" x14ac:dyDescent="0.25">
      <c r="A270" s="225"/>
      <c r="B270" s="225"/>
      <c r="C270" s="225"/>
      <c r="D270" s="225"/>
      <c r="E270" s="225"/>
      <c r="F270" s="225"/>
      <c r="G270" s="225"/>
      <c r="H270" s="225"/>
      <c r="I270" s="225"/>
      <c r="J270" s="225"/>
      <c r="K270" s="225"/>
      <c r="L270" s="225"/>
      <c r="M270" s="225"/>
      <c r="N270" s="225"/>
      <c r="O270" s="225"/>
      <c r="P270" s="225"/>
      <c r="Q270" s="225"/>
      <c r="R270" s="225"/>
      <c r="S270" s="225"/>
      <c r="T270" s="225"/>
      <c r="U270" s="225"/>
      <c r="V270" s="225"/>
      <c r="W270" s="225"/>
      <c r="X270" s="225"/>
      <c r="Y270" s="225"/>
      <c r="Z270" s="225"/>
      <c r="AA270" s="225"/>
      <c r="AB270" s="225"/>
      <c r="AC270" s="225"/>
      <c r="AD270" s="225"/>
      <c r="AE270" s="225"/>
      <c r="AF270" s="225"/>
      <c r="AG270" s="225"/>
      <c r="AH270" s="225"/>
      <c r="AI270" s="225"/>
      <c r="AJ270" s="225"/>
      <c r="AK270" s="225"/>
      <c r="AL270" s="225"/>
      <c r="AM270" s="257"/>
      <c r="AN270" s="257"/>
      <c r="AO270" s="225"/>
      <c r="AP270" s="225"/>
      <c r="AQ270" s="225"/>
      <c r="AR270" s="225"/>
      <c r="AS270" s="225"/>
      <c r="AT270" s="225"/>
      <c r="AU270" s="225"/>
      <c r="AV270" s="225"/>
      <c r="AW270" s="225"/>
      <c r="AX270" s="225"/>
      <c r="AY270" s="225"/>
      <c r="AZ270" s="225"/>
      <c r="BA270" s="225"/>
      <c r="BB270" s="225"/>
      <c r="BC270" s="225"/>
      <c r="BD270" s="225"/>
      <c r="BE270" s="225"/>
      <c r="BF270" s="225"/>
      <c r="BG270" s="225"/>
      <c r="BH270" s="225"/>
      <c r="BI270" s="225"/>
      <c r="BJ270" s="225"/>
      <c r="BK270" s="225"/>
      <c r="BL270" s="225"/>
      <c r="BM270" s="225"/>
      <c r="BN270" s="225"/>
      <c r="BO270" s="225"/>
      <c r="BP270" s="225"/>
      <c r="BQ270" s="225"/>
      <c r="BR270" s="225"/>
      <c r="BS270" s="225"/>
      <c r="BT270" s="225"/>
      <c r="BU270" s="225"/>
      <c r="BV270" s="225"/>
      <c r="BW270" s="225"/>
      <c r="BX270" s="225"/>
      <c r="BY270" s="225"/>
      <c r="BZ270" s="225"/>
      <c r="CA270" s="225"/>
      <c r="CB270" s="225"/>
      <c r="CC270" s="225"/>
      <c r="CD270" s="225"/>
      <c r="CE270" s="225"/>
      <c r="CF270" s="225"/>
      <c r="CG270" s="225"/>
      <c r="CH270" s="225"/>
      <c r="CI270" s="225"/>
      <c r="CJ270" s="225"/>
      <c r="CK270" s="225"/>
      <c r="CL270" s="225"/>
      <c r="CM270" s="225"/>
      <c r="CN270" s="225"/>
      <c r="CO270" s="225"/>
      <c r="CP270" s="225"/>
      <c r="CQ270" s="225"/>
      <c r="CR270" s="225"/>
      <c r="CS270" s="225"/>
      <c r="CT270" s="225"/>
      <c r="CU270" s="225"/>
      <c r="CV270" s="225"/>
    </row>
    <row r="271" spans="1:100" ht="12" customHeight="1" x14ac:dyDescent="0.25">
      <c r="A271" s="225"/>
      <c r="B271" s="225"/>
      <c r="C271" s="225"/>
      <c r="D271" s="225"/>
      <c r="E271" s="225"/>
      <c r="F271" s="225"/>
      <c r="G271" s="225"/>
      <c r="H271" s="225"/>
      <c r="I271" s="225"/>
      <c r="J271" s="225"/>
      <c r="K271" s="225"/>
      <c r="L271" s="225"/>
      <c r="M271" s="225"/>
      <c r="N271" s="225"/>
      <c r="O271" s="225"/>
      <c r="P271" s="225"/>
      <c r="Q271" s="225"/>
      <c r="R271" s="225"/>
      <c r="S271" s="225"/>
      <c r="T271" s="225"/>
      <c r="U271" s="225"/>
      <c r="V271" s="225"/>
      <c r="W271" s="225"/>
      <c r="X271" s="225"/>
      <c r="Y271" s="225"/>
      <c r="Z271" s="225"/>
      <c r="AA271" s="225"/>
      <c r="AB271" s="225"/>
      <c r="AC271" s="225"/>
      <c r="AD271" s="225"/>
      <c r="AE271" s="225"/>
      <c r="AF271" s="225"/>
      <c r="AG271" s="225"/>
      <c r="AH271" s="225"/>
      <c r="AI271" s="225"/>
      <c r="AJ271" s="225"/>
      <c r="AK271" s="225"/>
      <c r="AL271" s="225"/>
      <c r="AM271" s="257"/>
      <c r="AN271" s="257"/>
      <c r="AO271" s="225"/>
      <c r="AP271" s="225"/>
      <c r="AQ271" s="225"/>
      <c r="AR271" s="225"/>
      <c r="AS271" s="225"/>
      <c r="AT271" s="225"/>
      <c r="AU271" s="225"/>
      <c r="AV271" s="225"/>
      <c r="AW271" s="225"/>
      <c r="AX271" s="225"/>
      <c r="AY271" s="225"/>
      <c r="AZ271" s="225"/>
      <c r="BA271" s="225"/>
      <c r="BB271" s="225"/>
      <c r="BC271" s="225"/>
      <c r="BD271" s="225"/>
      <c r="BE271" s="225"/>
      <c r="BF271" s="225"/>
      <c r="BG271" s="225"/>
      <c r="BH271" s="225"/>
      <c r="BI271" s="225"/>
      <c r="BJ271" s="225"/>
      <c r="BK271" s="225"/>
      <c r="BL271" s="225"/>
      <c r="BM271" s="225"/>
      <c r="BN271" s="225"/>
      <c r="BO271" s="225"/>
      <c r="BP271" s="225"/>
      <c r="BQ271" s="225"/>
      <c r="BR271" s="225"/>
      <c r="BS271" s="225"/>
      <c r="BT271" s="225"/>
      <c r="BU271" s="225"/>
      <c r="BV271" s="225"/>
      <c r="BW271" s="225"/>
      <c r="BX271" s="225"/>
      <c r="BY271" s="225"/>
      <c r="BZ271" s="225"/>
      <c r="CA271" s="225"/>
      <c r="CB271" s="225"/>
      <c r="CC271" s="225"/>
      <c r="CD271" s="225"/>
      <c r="CE271" s="225"/>
      <c r="CF271" s="225"/>
      <c r="CG271" s="225"/>
      <c r="CH271" s="225"/>
      <c r="CI271" s="225"/>
      <c r="CJ271" s="225"/>
      <c r="CK271" s="225"/>
      <c r="CL271" s="225"/>
      <c r="CM271" s="225"/>
      <c r="CN271" s="225"/>
      <c r="CO271" s="225"/>
      <c r="CP271" s="225"/>
      <c r="CQ271" s="225"/>
      <c r="CR271" s="225"/>
      <c r="CS271" s="225"/>
      <c r="CT271" s="225"/>
      <c r="CU271" s="225"/>
      <c r="CV271" s="225"/>
    </row>
    <row r="272" spans="1:100" ht="12" customHeight="1" x14ac:dyDescent="0.25">
      <c r="A272" s="225"/>
      <c r="B272" s="225"/>
      <c r="C272" s="225"/>
      <c r="D272" s="225"/>
      <c r="E272" s="225"/>
      <c r="F272" s="225"/>
      <c r="G272" s="225"/>
      <c r="H272" s="225"/>
      <c r="I272" s="225"/>
      <c r="J272" s="225"/>
      <c r="K272" s="225"/>
      <c r="L272" s="225"/>
      <c r="M272" s="225"/>
      <c r="N272" s="225"/>
      <c r="O272" s="225"/>
      <c r="P272" s="225"/>
      <c r="Q272" s="225"/>
      <c r="R272" s="225"/>
      <c r="S272" s="225"/>
      <c r="T272" s="225"/>
      <c r="U272" s="225"/>
      <c r="V272" s="225"/>
      <c r="W272" s="225"/>
      <c r="X272" s="225"/>
      <c r="Y272" s="225"/>
      <c r="Z272" s="225"/>
      <c r="AA272" s="225"/>
      <c r="AB272" s="225"/>
      <c r="AC272" s="225"/>
      <c r="AD272" s="225"/>
      <c r="AE272" s="225"/>
      <c r="AF272" s="225"/>
      <c r="AG272" s="225"/>
      <c r="AH272" s="225"/>
      <c r="AI272" s="225"/>
      <c r="AJ272" s="225"/>
      <c r="AK272" s="225"/>
      <c r="AL272" s="225"/>
      <c r="AM272" s="257"/>
      <c r="AN272" s="257"/>
      <c r="AO272" s="225"/>
      <c r="AP272" s="225"/>
      <c r="AQ272" s="225"/>
      <c r="AR272" s="225"/>
      <c r="AS272" s="225"/>
      <c r="AT272" s="225"/>
      <c r="AU272" s="225"/>
      <c r="AV272" s="225"/>
      <c r="AW272" s="225"/>
      <c r="AX272" s="225"/>
      <c r="AY272" s="225"/>
      <c r="AZ272" s="225"/>
      <c r="BA272" s="225"/>
      <c r="BB272" s="225"/>
      <c r="BC272" s="225"/>
      <c r="BD272" s="225"/>
      <c r="BE272" s="225"/>
      <c r="BF272" s="225"/>
      <c r="BG272" s="225"/>
      <c r="BH272" s="225"/>
      <c r="BI272" s="225"/>
      <c r="BJ272" s="225"/>
      <c r="BK272" s="225"/>
      <c r="BL272" s="225"/>
      <c r="BM272" s="225"/>
      <c r="BN272" s="225"/>
      <c r="BO272" s="225"/>
      <c r="BP272" s="225"/>
      <c r="BQ272" s="225"/>
      <c r="BR272" s="225"/>
      <c r="BS272" s="225"/>
      <c r="BT272" s="225"/>
      <c r="BU272" s="225"/>
      <c r="BV272" s="225"/>
      <c r="BW272" s="225"/>
      <c r="BX272" s="225"/>
      <c r="BY272" s="225"/>
      <c r="BZ272" s="225"/>
      <c r="CA272" s="225"/>
      <c r="CB272" s="225"/>
      <c r="CC272" s="225"/>
      <c r="CD272" s="225"/>
      <c r="CE272" s="225"/>
      <c r="CF272" s="225"/>
      <c r="CG272" s="225"/>
      <c r="CH272" s="225"/>
      <c r="CI272" s="225"/>
      <c r="CJ272" s="225"/>
      <c r="CK272" s="225"/>
      <c r="CL272" s="225"/>
      <c r="CM272" s="225"/>
      <c r="CN272" s="225"/>
      <c r="CO272" s="225"/>
      <c r="CP272" s="225"/>
      <c r="CQ272" s="225"/>
      <c r="CR272" s="225"/>
      <c r="CS272" s="225"/>
      <c r="CT272" s="225"/>
      <c r="CU272" s="225"/>
      <c r="CV272" s="225"/>
    </row>
    <row r="273" spans="1:100" ht="12" customHeight="1" x14ac:dyDescent="0.25">
      <c r="A273" s="225"/>
      <c r="B273" s="225"/>
      <c r="C273" s="225"/>
      <c r="D273" s="225"/>
      <c r="E273" s="225"/>
      <c r="F273" s="225"/>
      <c r="G273" s="225"/>
      <c r="H273" s="225"/>
      <c r="I273" s="225"/>
      <c r="J273" s="225"/>
      <c r="K273" s="225"/>
      <c r="L273" s="225"/>
      <c r="M273" s="225"/>
      <c r="N273" s="225"/>
      <c r="O273" s="225"/>
      <c r="P273" s="225"/>
      <c r="Q273" s="225"/>
      <c r="R273" s="225"/>
      <c r="S273" s="225"/>
      <c r="T273" s="225"/>
      <c r="U273" s="225"/>
      <c r="V273" s="225"/>
      <c r="W273" s="225"/>
      <c r="X273" s="225"/>
      <c r="Y273" s="225"/>
      <c r="Z273" s="225"/>
      <c r="AA273" s="225"/>
      <c r="AB273" s="225"/>
      <c r="AC273" s="225"/>
      <c r="AD273" s="225"/>
      <c r="AE273" s="225"/>
      <c r="AF273" s="225"/>
      <c r="AG273" s="225"/>
      <c r="AH273" s="225"/>
      <c r="AI273" s="225"/>
      <c r="AJ273" s="225"/>
      <c r="AK273" s="225"/>
      <c r="AL273" s="225"/>
      <c r="AM273" s="257"/>
      <c r="AN273" s="257"/>
      <c r="AO273" s="225"/>
      <c r="AP273" s="225"/>
      <c r="AQ273" s="225"/>
      <c r="AR273" s="225"/>
      <c r="AS273" s="225"/>
      <c r="AT273" s="225"/>
      <c r="AU273" s="225"/>
      <c r="AV273" s="225"/>
      <c r="AW273" s="225"/>
      <c r="AX273" s="225"/>
      <c r="AY273" s="225"/>
      <c r="AZ273" s="225"/>
      <c r="BA273" s="225"/>
      <c r="BB273" s="225"/>
      <c r="BC273" s="225"/>
      <c r="BD273" s="225"/>
      <c r="BE273" s="225"/>
      <c r="BF273" s="225"/>
      <c r="BG273" s="225"/>
      <c r="BH273" s="225"/>
      <c r="BI273" s="225"/>
      <c r="BJ273" s="225"/>
      <c r="BK273" s="225"/>
      <c r="BL273" s="225"/>
      <c r="BM273" s="225"/>
      <c r="BN273" s="225"/>
      <c r="BO273" s="225"/>
      <c r="BP273" s="225"/>
      <c r="BQ273" s="225"/>
      <c r="BR273" s="225"/>
      <c r="BS273" s="225"/>
      <c r="BT273" s="225"/>
      <c r="BU273" s="225"/>
      <c r="BV273" s="225"/>
      <c r="BW273" s="225"/>
      <c r="BX273" s="225"/>
      <c r="BY273" s="225"/>
      <c r="BZ273" s="225"/>
      <c r="CA273" s="225"/>
      <c r="CB273" s="225"/>
      <c r="CC273" s="225"/>
      <c r="CD273" s="225"/>
      <c r="CE273" s="225"/>
      <c r="CF273" s="225"/>
      <c r="CG273" s="225"/>
      <c r="CH273" s="225"/>
      <c r="CI273" s="225"/>
      <c r="CJ273" s="225"/>
      <c r="CK273" s="225"/>
      <c r="CL273" s="225"/>
      <c r="CM273" s="225"/>
      <c r="CN273" s="225"/>
      <c r="CO273" s="225"/>
      <c r="CP273" s="225"/>
      <c r="CQ273" s="225"/>
      <c r="CR273" s="225"/>
      <c r="CS273" s="225"/>
      <c r="CT273" s="225"/>
      <c r="CU273" s="225"/>
      <c r="CV273" s="225"/>
    </row>
    <row r="274" spans="1:100" ht="12" customHeight="1" x14ac:dyDescent="0.25">
      <c r="A274" s="225"/>
      <c r="B274" s="225"/>
      <c r="C274" s="225"/>
      <c r="D274" s="225"/>
      <c r="E274" s="225"/>
      <c r="F274" s="225"/>
      <c r="G274" s="225"/>
      <c r="H274" s="225"/>
      <c r="I274" s="225"/>
      <c r="J274" s="225"/>
      <c r="K274" s="225"/>
      <c r="L274" s="225"/>
      <c r="M274" s="225"/>
      <c r="N274" s="225"/>
      <c r="O274" s="225"/>
      <c r="P274" s="225"/>
      <c r="Q274" s="225"/>
      <c r="R274" s="225"/>
      <c r="S274" s="225"/>
      <c r="T274" s="225"/>
      <c r="U274" s="225"/>
      <c r="V274" s="225"/>
      <c r="W274" s="225"/>
      <c r="X274" s="225"/>
      <c r="Y274" s="225"/>
      <c r="Z274" s="225"/>
      <c r="AA274" s="225"/>
      <c r="AB274" s="225"/>
      <c r="AC274" s="225"/>
      <c r="AD274" s="225"/>
      <c r="AE274" s="225"/>
      <c r="AF274" s="225"/>
      <c r="AG274" s="225"/>
      <c r="AH274" s="225"/>
      <c r="AI274" s="225"/>
      <c r="AJ274" s="225"/>
      <c r="AK274" s="225"/>
      <c r="AL274" s="225"/>
      <c r="AM274" s="257"/>
      <c r="AN274" s="257"/>
      <c r="AO274" s="225"/>
      <c r="AP274" s="225"/>
      <c r="AQ274" s="225"/>
      <c r="AR274" s="225"/>
      <c r="AS274" s="225"/>
      <c r="AT274" s="225"/>
      <c r="AU274" s="225"/>
      <c r="AV274" s="225"/>
      <c r="AW274" s="225"/>
      <c r="AX274" s="225"/>
      <c r="AY274" s="225"/>
      <c r="AZ274" s="225"/>
      <c r="BA274" s="225"/>
      <c r="BB274" s="225"/>
      <c r="BC274" s="225"/>
      <c r="BD274" s="225"/>
      <c r="BE274" s="225"/>
      <c r="BF274" s="225"/>
      <c r="BG274" s="225"/>
      <c r="BH274" s="225"/>
      <c r="BI274" s="225"/>
      <c r="BJ274" s="225"/>
      <c r="BK274" s="225"/>
      <c r="BL274" s="225"/>
      <c r="BM274" s="225"/>
      <c r="BN274" s="225"/>
      <c r="BO274" s="225"/>
      <c r="BP274" s="225"/>
      <c r="BQ274" s="225"/>
      <c r="BR274" s="225"/>
      <c r="BS274" s="225"/>
      <c r="BT274" s="225"/>
      <c r="BU274" s="225"/>
      <c r="BV274" s="225"/>
      <c r="BW274" s="225"/>
      <c r="BX274" s="225"/>
      <c r="BY274" s="225"/>
      <c r="BZ274" s="225"/>
      <c r="CA274" s="225"/>
      <c r="CB274" s="225"/>
      <c r="CC274" s="225"/>
      <c r="CD274" s="225"/>
      <c r="CE274" s="225"/>
      <c r="CF274" s="225"/>
      <c r="CG274" s="225"/>
      <c r="CH274" s="225"/>
      <c r="CI274" s="225"/>
      <c r="CJ274" s="225"/>
      <c r="CK274" s="225"/>
      <c r="CL274" s="225"/>
      <c r="CM274" s="225"/>
      <c r="CN274" s="225"/>
      <c r="CO274" s="225"/>
      <c r="CP274" s="225"/>
      <c r="CQ274" s="225"/>
      <c r="CR274" s="225"/>
      <c r="CS274" s="225"/>
      <c r="CT274" s="225"/>
      <c r="CU274" s="225"/>
      <c r="CV274" s="225"/>
    </row>
    <row r="275" spans="1:100" ht="12" customHeight="1" x14ac:dyDescent="0.25">
      <c r="A275" s="225"/>
      <c r="B275" s="225"/>
      <c r="C275" s="225"/>
      <c r="D275" s="225"/>
      <c r="E275" s="225"/>
      <c r="F275" s="225"/>
      <c r="G275" s="225"/>
      <c r="H275" s="225"/>
      <c r="I275" s="225"/>
      <c r="J275" s="225"/>
      <c r="K275" s="225"/>
      <c r="L275" s="225"/>
      <c r="M275" s="225"/>
      <c r="N275" s="225"/>
      <c r="O275" s="225"/>
      <c r="P275" s="225"/>
      <c r="Q275" s="225"/>
      <c r="R275" s="225"/>
      <c r="S275" s="225"/>
      <c r="T275" s="225"/>
      <c r="U275" s="225"/>
      <c r="V275" s="225"/>
      <c r="W275" s="225"/>
      <c r="X275" s="225"/>
      <c r="Y275" s="225"/>
      <c r="Z275" s="225"/>
      <c r="AA275" s="225"/>
      <c r="AB275" s="225"/>
      <c r="AC275" s="225"/>
      <c r="AD275" s="225"/>
      <c r="AE275" s="225"/>
      <c r="AF275" s="225"/>
      <c r="AG275" s="225"/>
      <c r="AH275" s="225"/>
      <c r="AI275" s="225"/>
      <c r="AJ275" s="225"/>
      <c r="AK275" s="225"/>
      <c r="AL275" s="225"/>
      <c r="AM275" s="257"/>
      <c r="AN275" s="257"/>
      <c r="AO275" s="225"/>
      <c r="AP275" s="225"/>
      <c r="AQ275" s="225"/>
      <c r="AR275" s="225"/>
      <c r="AS275" s="225"/>
      <c r="AT275" s="225"/>
      <c r="AU275" s="225"/>
      <c r="AV275" s="225"/>
      <c r="AW275" s="225"/>
      <c r="AX275" s="225"/>
      <c r="AY275" s="225"/>
      <c r="AZ275" s="225"/>
      <c r="BA275" s="225"/>
      <c r="BB275" s="225"/>
      <c r="BC275" s="225"/>
      <c r="BD275" s="225"/>
      <c r="BE275" s="225"/>
      <c r="BF275" s="225"/>
      <c r="BG275" s="225"/>
      <c r="BH275" s="225"/>
      <c r="BI275" s="225"/>
      <c r="BJ275" s="225"/>
      <c r="BK275" s="225"/>
      <c r="BL275" s="225"/>
      <c r="BM275" s="225"/>
      <c r="BN275" s="225"/>
      <c r="BO275" s="225"/>
      <c r="BP275" s="225"/>
      <c r="BQ275" s="225"/>
      <c r="BR275" s="225"/>
      <c r="BS275" s="225"/>
      <c r="BT275" s="225"/>
      <c r="BU275" s="225"/>
      <c r="BV275" s="225"/>
      <c r="BW275" s="225"/>
      <c r="BX275" s="225"/>
      <c r="BY275" s="225"/>
      <c r="BZ275" s="225"/>
      <c r="CA275" s="225"/>
      <c r="CB275" s="225"/>
      <c r="CC275" s="225"/>
      <c r="CD275" s="225"/>
      <c r="CE275" s="225"/>
      <c r="CF275" s="225"/>
      <c r="CG275" s="225"/>
      <c r="CH275" s="225"/>
      <c r="CI275" s="225"/>
      <c r="CJ275" s="225"/>
      <c r="CK275" s="225"/>
      <c r="CL275" s="225"/>
      <c r="CM275" s="225"/>
      <c r="CN275" s="225"/>
      <c r="CO275" s="225"/>
      <c r="CP275" s="225"/>
      <c r="CQ275" s="225"/>
      <c r="CR275" s="225"/>
      <c r="CS275" s="225"/>
      <c r="CT275" s="225"/>
      <c r="CU275" s="225"/>
      <c r="CV275" s="225"/>
    </row>
    <row r="276" spans="1:100" ht="12" customHeight="1" x14ac:dyDescent="0.25">
      <c r="A276" s="225"/>
      <c r="B276" s="225"/>
      <c r="C276" s="225"/>
      <c r="D276" s="225"/>
      <c r="E276" s="225"/>
      <c r="F276" s="225"/>
      <c r="G276" s="225"/>
      <c r="H276" s="225"/>
      <c r="I276" s="225"/>
      <c r="J276" s="225"/>
      <c r="K276" s="225"/>
      <c r="L276" s="225"/>
      <c r="M276" s="225"/>
      <c r="N276" s="225"/>
      <c r="O276" s="225"/>
      <c r="P276" s="225"/>
      <c r="Q276" s="225"/>
      <c r="R276" s="225"/>
      <c r="S276" s="225"/>
      <c r="T276" s="225"/>
      <c r="U276" s="225"/>
      <c r="V276" s="225"/>
      <c r="W276" s="225"/>
      <c r="X276" s="225"/>
      <c r="Y276" s="225"/>
      <c r="Z276" s="225"/>
      <c r="AA276" s="225"/>
      <c r="AB276" s="225"/>
      <c r="AC276" s="225"/>
      <c r="AD276" s="225"/>
      <c r="AE276" s="225"/>
      <c r="AF276" s="225"/>
      <c r="AG276" s="225"/>
      <c r="AH276" s="225"/>
      <c r="AI276" s="225"/>
      <c r="AJ276" s="225"/>
      <c r="AK276" s="225"/>
      <c r="AL276" s="225"/>
      <c r="AM276" s="257"/>
      <c r="AN276" s="257"/>
      <c r="AO276" s="225"/>
      <c r="AP276" s="225"/>
      <c r="AQ276" s="225"/>
      <c r="AR276" s="225"/>
      <c r="AS276" s="225"/>
      <c r="AT276" s="225"/>
      <c r="AU276" s="225"/>
      <c r="AV276" s="225"/>
      <c r="AW276" s="225"/>
      <c r="AX276" s="225"/>
      <c r="AY276" s="225"/>
      <c r="AZ276" s="225"/>
      <c r="BA276" s="225"/>
      <c r="BB276" s="225"/>
      <c r="BC276" s="225"/>
      <c r="BD276" s="225"/>
      <c r="BE276" s="225"/>
      <c r="BF276" s="225"/>
      <c r="BG276" s="225"/>
      <c r="BH276" s="225"/>
      <c r="BI276" s="225"/>
      <c r="BJ276" s="225"/>
      <c r="BK276" s="225"/>
      <c r="BL276" s="225"/>
      <c r="BM276" s="225"/>
      <c r="BN276" s="225"/>
      <c r="BO276" s="225"/>
      <c r="BP276" s="225"/>
      <c r="BQ276" s="225"/>
      <c r="BR276" s="225"/>
      <c r="BS276" s="225"/>
      <c r="BT276" s="225"/>
      <c r="BU276" s="225"/>
      <c r="BV276" s="225"/>
      <c r="BW276" s="225"/>
      <c r="BX276" s="225"/>
      <c r="BY276" s="225"/>
      <c r="BZ276" s="225"/>
      <c r="CA276" s="225"/>
      <c r="CB276" s="225"/>
      <c r="CC276" s="225"/>
      <c r="CD276" s="225"/>
      <c r="CE276" s="225"/>
      <c r="CF276" s="225"/>
      <c r="CG276" s="225"/>
      <c r="CH276" s="225"/>
      <c r="CI276" s="225"/>
      <c r="CJ276" s="225"/>
      <c r="CK276" s="225"/>
      <c r="CL276" s="225"/>
      <c r="CM276" s="225"/>
      <c r="CN276" s="225"/>
      <c r="CO276" s="225"/>
      <c r="CP276" s="225"/>
      <c r="CQ276" s="225"/>
      <c r="CR276" s="225"/>
      <c r="CS276" s="225"/>
      <c r="CT276" s="225"/>
      <c r="CU276" s="225"/>
      <c r="CV276" s="225"/>
    </row>
    <row r="277" spans="1:100" ht="12" customHeight="1" x14ac:dyDescent="0.25">
      <c r="A277" s="225"/>
      <c r="B277" s="225"/>
      <c r="C277" s="225"/>
      <c r="D277" s="225"/>
      <c r="E277" s="225"/>
      <c r="F277" s="225"/>
      <c r="G277" s="225"/>
      <c r="H277" s="225"/>
      <c r="I277" s="225"/>
      <c r="J277" s="225"/>
      <c r="K277" s="225"/>
      <c r="L277" s="225"/>
      <c r="M277" s="225"/>
      <c r="N277" s="225"/>
      <c r="O277" s="225"/>
      <c r="P277" s="225"/>
      <c r="Q277" s="225"/>
      <c r="R277" s="225"/>
      <c r="S277" s="225"/>
      <c r="T277" s="225"/>
      <c r="U277" s="225"/>
      <c r="V277" s="225"/>
      <c r="W277" s="225"/>
      <c r="X277" s="225"/>
      <c r="Y277" s="225"/>
      <c r="Z277" s="225"/>
      <c r="AA277" s="225"/>
      <c r="AB277" s="225"/>
      <c r="AC277" s="225"/>
      <c r="AD277" s="225"/>
      <c r="AE277" s="225"/>
      <c r="AF277" s="225"/>
      <c r="AG277" s="225"/>
      <c r="AH277" s="225"/>
      <c r="AI277" s="225"/>
      <c r="AJ277" s="225"/>
      <c r="AK277" s="225"/>
      <c r="AL277" s="225"/>
      <c r="AM277" s="257"/>
      <c r="AN277" s="257"/>
      <c r="AO277" s="225"/>
      <c r="AP277" s="225"/>
      <c r="AQ277" s="225"/>
      <c r="AR277" s="225"/>
      <c r="AS277" s="225"/>
      <c r="AT277" s="225"/>
      <c r="AU277" s="225"/>
      <c r="AV277" s="225"/>
      <c r="AW277" s="225"/>
      <c r="AX277" s="225"/>
      <c r="AY277" s="225"/>
      <c r="AZ277" s="225"/>
      <c r="BA277" s="225"/>
      <c r="BB277" s="225"/>
      <c r="BC277" s="225"/>
      <c r="BD277" s="225"/>
      <c r="BE277" s="225"/>
      <c r="BF277" s="225"/>
      <c r="BG277" s="225"/>
      <c r="BH277" s="225"/>
      <c r="BI277" s="225"/>
      <c r="BJ277" s="225"/>
      <c r="BK277" s="225"/>
      <c r="BL277" s="225"/>
      <c r="BM277" s="225"/>
      <c r="BN277" s="225"/>
      <c r="BO277" s="225"/>
      <c r="BP277" s="225"/>
      <c r="BQ277" s="225"/>
      <c r="BR277" s="225"/>
      <c r="BS277" s="225"/>
      <c r="BT277" s="225"/>
      <c r="BU277" s="225"/>
      <c r="BV277" s="225"/>
      <c r="BW277" s="225"/>
      <c r="BX277" s="225"/>
      <c r="BY277" s="225"/>
      <c r="BZ277" s="225"/>
      <c r="CA277" s="225"/>
      <c r="CB277" s="225"/>
      <c r="CC277" s="225"/>
      <c r="CD277" s="225"/>
      <c r="CE277" s="225"/>
      <c r="CF277" s="225"/>
      <c r="CG277" s="225"/>
      <c r="CH277" s="225"/>
      <c r="CI277" s="225"/>
      <c r="CJ277" s="225"/>
      <c r="CK277" s="225"/>
      <c r="CL277" s="225"/>
      <c r="CM277" s="225"/>
      <c r="CN277" s="225"/>
      <c r="CO277" s="225"/>
      <c r="CP277" s="225"/>
      <c r="CQ277" s="225"/>
      <c r="CR277" s="225"/>
      <c r="CS277" s="225"/>
      <c r="CT277" s="225"/>
      <c r="CU277" s="225"/>
      <c r="CV277" s="225"/>
    </row>
    <row r="278" spans="1:100" ht="12" customHeight="1" x14ac:dyDescent="0.25">
      <c r="A278" s="225"/>
      <c r="B278" s="225"/>
      <c r="C278" s="225"/>
      <c r="D278" s="225"/>
      <c r="E278" s="225"/>
      <c r="F278" s="225"/>
      <c r="G278" s="225"/>
      <c r="H278" s="225"/>
      <c r="I278" s="225"/>
      <c r="J278" s="225"/>
      <c r="K278" s="225"/>
      <c r="L278" s="225"/>
      <c r="M278" s="225"/>
      <c r="N278" s="225"/>
      <c r="O278" s="225"/>
      <c r="P278" s="225"/>
      <c r="Q278" s="225"/>
      <c r="R278" s="225"/>
      <c r="S278" s="225"/>
      <c r="T278" s="225"/>
      <c r="U278" s="225"/>
      <c r="V278" s="225"/>
      <c r="W278" s="225"/>
      <c r="X278" s="225"/>
      <c r="Y278" s="225"/>
      <c r="Z278" s="225"/>
      <c r="AA278" s="225"/>
      <c r="AB278" s="225"/>
      <c r="AC278" s="225"/>
      <c r="AD278" s="225"/>
      <c r="AE278" s="225"/>
      <c r="AF278" s="225"/>
      <c r="AG278" s="225"/>
      <c r="AH278" s="225"/>
      <c r="AI278" s="225"/>
      <c r="AJ278" s="225"/>
      <c r="AK278" s="225"/>
      <c r="AL278" s="225"/>
      <c r="AM278" s="257"/>
      <c r="AN278" s="257"/>
      <c r="AO278" s="225"/>
      <c r="AP278" s="225"/>
      <c r="AQ278" s="225"/>
      <c r="AR278" s="225"/>
      <c r="AS278" s="225"/>
      <c r="AT278" s="225"/>
      <c r="AU278" s="225"/>
      <c r="AV278" s="225"/>
      <c r="AW278" s="225"/>
      <c r="AX278" s="225"/>
      <c r="AY278" s="225"/>
      <c r="AZ278" s="225"/>
      <c r="BA278" s="225"/>
      <c r="BB278" s="225"/>
      <c r="BC278" s="225"/>
      <c r="BD278" s="225"/>
      <c r="BE278" s="225"/>
      <c r="BF278" s="225"/>
      <c r="BG278" s="225"/>
      <c r="BH278" s="225"/>
      <c r="BI278" s="225"/>
      <c r="BJ278" s="225"/>
      <c r="BK278" s="225"/>
      <c r="BL278" s="225"/>
      <c r="BM278" s="225"/>
      <c r="BN278" s="225"/>
      <c r="BO278" s="225"/>
      <c r="BP278" s="225"/>
      <c r="BQ278" s="225"/>
      <c r="BR278" s="225"/>
      <c r="BS278" s="225"/>
      <c r="BT278" s="225"/>
      <c r="BU278" s="225"/>
      <c r="BV278" s="225"/>
      <c r="BW278" s="225"/>
      <c r="BX278" s="225"/>
      <c r="BY278" s="225"/>
      <c r="BZ278" s="225"/>
      <c r="CA278" s="225"/>
      <c r="CB278" s="225"/>
      <c r="CC278" s="225"/>
      <c r="CD278" s="225"/>
      <c r="CE278" s="225"/>
      <c r="CF278" s="225"/>
      <c r="CG278" s="225"/>
      <c r="CH278" s="225"/>
      <c r="CI278" s="225"/>
      <c r="CJ278" s="225"/>
      <c r="CK278" s="225"/>
      <c r="CL278" s="225"/>
      <c r="CM278" s="225"/>
      <c r="CN278" s="225"/>
      <c r="CO278" s="225"/>
      <c r="CP278" s="225"/>
      <c r="CQ278" s="225"/>
      <c r="CR278" s="225"/>
      <c r="CS278" s="225"/>
      <c r="CT278" s="225"/>
      <c r="CU278" s="225"/>
      <c r="CV278" s="225"/>
    </row>
    <row r="279" spans="1:100" ht="12" customHeight="1" x14ac:dyDescent="0.25">
      <c r="A279" s="225"/>
      <c r="B279" s="225"/>
      <c r="C279" s="225"/>
      <c r="D279" s="225"/>
      <c r="E279" s="225"/>
      <c r="F279" s="225"/>
      <c r="G279" s="225"/>
      <c r="H279" s="225"/>
      <c r="I279" s="225"/>
      <c r="J279" s="225"/>
      <c r="K279" s="225"/>
      <c r="L279" s="225"/>
      <c r="M279" s="225"/>
      <c r="N279" s="225"/>
      <c r="O279" s="225"/>
      <c r="P279" s="225"/>
      <c r="Q279" s="225"/>
      <c r="R279" s="225"/>
      <c r="S279" s="225"/>
      <c r="T279" s="225"/>
      <c r="U279" s="225"/>
      <c r="V279" s="225"/>
      <c r="W279" s="225"/>
      <c r="X279" s="225"/>
      <c r="Y279" s="225"/>
      <c r="Z279" s="225"/>
      <c r="AA279" s="225"/>
      <c r="AB279" s="225"/>
      <c r="AC279" s="225"/>
      <c r="AD279" s="225"/>
      <c r="AE279" s="225"/>
      <c r="AF279" s="225"/>
      <c r="AG279" s="225"/>
      <c r="AH279" s="225"/>
      <c r="AI279" s="225"/>
      <c r="AJ279" s="225"/>
      <c r="AK279" s="225"/>
      <c r="AL279" s="225"/>
      <c r="AM279" s="257"/>
      <c r="AN279" s="257"/>
      <c r="AO279" s="225"/>
      <c r="AP279" s="225"/>
      <c r="AQ279" s="225"/>
      <c r="AR279" s="225"/>
      <c r="AS279" s="225"/>
      <c r="AT279" s="225"/>
      <c r="AU279" s="225"/>
      <c r="AV279" s="225"/>
      <c r="AW279" s="225"/>
      <c r="AX279" s="225"/>
      <c r="AY279" s="225"/>
      <c r="AZ279" s="225"/>
      <c r="BA279" s="225"/>
      <c r="BB279" s="225"/>
      <c r="BC279" s="225"/>
      <c r="BD279" s="225"/>
      <c r="BE279" s="225"/>
      <c r="BF279" s="225"/>
      <c r="BG279" s="225"/>
      <c r="BH279" s="225"/>
      <c r="BI279" s="225"/>
      <c r="BJ279" s="225"/>
      <c r="BK279" s="225"/>
      <c r="BL279" s="225"/>
      <c r="BM279" s="225"/>
      <c r="BN279" s="225"/>
      <c r="BO279" s="225"/>
      <c r="BP279" s="225"/>
      <c r="BQ279" s="225"/>
      <c r="BR279" s="225"/>
      <c r="BS279" s="225"/>
      <c r="BT279" s="225"/>
      <c r="BU279" s="225"/>
      <c r="BV279" s="225"/>
      <c r="BW279" s="225"/>
      <c r="BX279" s="225"/>
      <c r="BY279" s="225"/>
      <c r="BZ279" s="225"/>
      <c r="CA279" s="225"/>
      <c r="CB279" s="225"/>
      <c r="CC279" s="225"/>
      <c r="CD279" s="225"/>
      <c r="CE279" s="225"/>
      <c r="CF279" s="225"/>
      <c r="CG279" s="225"/>
      <c r="CH279" s="225"/>
      <c r="CI279" s="225"/>
      <c r="CJ279" s="225"/>
      <c r="CK279" s="225"/>
      <c r="CL279" s="225"/>
      <c r="CM279" s="225"/>
      <c r="CN279" s="225"/>
      <c r="CO279" s="225"/>
      <c r="CP279" s="225"/>
      <c r="CQ279" s="225"/>
      <c r="CR279" s="225"/>
      <c r="CS279" s="225"/>
      <c r="CT279" s="225"/>
      <c r="CU279" s="225"/>
      <c r="CV279" s="225"/>
    </row>
    <row r="280" spans="1:100" ht="12" customHeight="1" x14ac:dyDescent="0.25">
      <c r="A280" s="225"/>
      <c r="B280" s="225"/>
      <c r="C280" s="225"/>
      <c r="D280" s="225"/>
      <c r="E280" s="225"/>
      <c r="F280" s="225"/>
      <c r="G280" s="225"/>
      <c r="H280" s="225"/>
      <c r="I280" s="225"/>
      <c r="J280" s="225"/>
      <c r="K280" s="225"/>
      <c r="L280" s="225"/>
      <c r="M280" s="225"/>
      <c r="N280" s="225"/>
      <c r="O280" s="225"/>
      <c r="P280" s="225"/>
      <c r="Q280" s="225"/>
      <c r="R280" s="225"/>
      <c r="S280" s="225"/>
      <c r="T280" s="225"/>
      <c r="U280" s="225"/>
      <c r="V280" s="225"/>
      <c r="W280" s="225"/>
      <c r="X280" s="225"/>
      <c r="Y280" s="225"/>
      <c r="Z280" s="225"/>
      <c r="AA280" s="225"/>
      <c r="AB280" s="225"/>
      <c r="AC280" s="225"/>
      <c r="AD280" s="225"/>
      <c r="AE280" s="225"/>
      <c r="AF280" s="225"/>
      <c r="AG280" s="225"/>
      <c r="AH280" s="225"/>
      <c r="AI280" s="225"/>
      <c r="AJ280" s="225"/>
      <c r="AK280" s="225"/>
      <c r="AL280" s="225"/>
      <c r="AM280" s="257"/>
      <c r="AN280" s="257"/>
      <c r="AO280" s="225"/>
      <c r="AP280" s="225"/>
      <c r="AQ280" s="225"/>
      <c r="AR280" s="225"/>
      <c r="AS280" s="225"/>
      <c r="AT280" s="225"/>
      <c r="AU280" s="225"/>
      <c r="AV280" s="225"/>
      <c r="AW280" s="225"/>
      <c r="AX280" s="225"/>
      <c r="AY280" s="225"/>
      <c r="AZ280" s="225"/>
      <c r="BA280" s="225"/>
      <c r="BB280" s="225"/>
      <c r="BC280" s="225"/>
      <c r="BD280" s="225"/>
      <c r="BE280" s="225"/>
      <c r="BF280" s="225"/>
      <c r="BG280" s="225"/>
      <c r="BH280" s="225"/>
      <c r="BI280" s="225"/>
      <c r="BJ280" s="225"/>
      <c r="BK280" s="225"/>
      <c r="BL280" s="225"/>
      <c r="BM280" s="225"/>
      <c r="BN280" s="225"/>
      <c r="BO280" s="225"/>
      <c r="BP280" s="225"/>
      <c r="BQ280" s="225"/>
      <c r="BR280" s="225"/>
      <c r="BS280" s="225"/>
      <c r="BT280" s="225"/>
      <c r="BU280" s="225"/>
      <c r="BV280" s="225"/>
      <c r="BW280" s="225"/>
      <c r="BX280" s="225"/>
      <c r="BY280" s="225"/>
      <c r="BZ280" s="225"/>
      <c r="CA280" s="225"/>
      <c r="CB280" s="225"/>
      <c r="CC280" s="225"/>
      <c r="CD280" s="225"/>
      <c r="CE280" s="225"/>
      <c r="CF280" s="225"/>
      <c r="CG280" s="225"/>
      <c r="CH280" s="225"/>
      <c r="CI280" s="225"/>
      <c r="CJ280" s="225"/>
      <c r="CK280" s="225"/>
      <c r="CL280" s="225"/>
      <c r="CM280" s="225"/>
      <c r="CN280" s="225"/>
      <c r="CO280" s="225"/>
      <c r="CP280" s="225"/>
      <c r="CQ280" s="225"/>
      <c r="CR280" s="225"/>
      <c r="CS280" s="225"/>
      <c r="CT280" s="225"/>
      <c r="CU280" s="225"/>
      <c r="CV280" s="225"/>
    </row>
    <row r="281" spans="1:100" ht="12" customHeight="1" x14ac:dyDescent="0.25">
      <c r="A281" s="225"/>
      <c r="B281" s="225"/>
      <c r="C281" s="225"/>
      <c r="D281" s="225"/>
      <c r="E281" s="225"/>
      <c r="F281" s="225"/>
      <c r="G281" s="225"/>
      <c r="H281" s="225"/>
      <c r="I281" s="225"/>
      <c r="J281" s="225"/>
      <c r="K281" s="225"/>
      <c r="L281" s="225"/>
      <c r="M281" s="225"/>
      <c r="N281" s="225"/>
      <c r="O281" s="225"/>
      <c r="P281" s="225"/>
      <c r="Q281" s="225"/>
      <c r="R281" s="225"/>
      <c r="S281" s="225"/>
      <c r="T281" s="225"/>
      <c r="U281" s="225"/>
      <c r="V281" s="225"/>
      <c r="W281" s="225"/>
      <c r="X281" s="225"/>
      <c r="Y281" s="225"/>
      <c r="Z281" s="225"/>
      <c r="AA281" s="225"/>
      <c r="AB281" s="225"/>
      <c r="AC281" s="225"/>
      <c r="AD281" s="225"/>
      <c r="AE281" s="225"/>
      <c r="AF281" s="225"/>
      <c r="AG281" s="225"/>
      <c r="AH281" s="225"/>
      <c r="AI281" s="225"/>
      <c r="AJ281" s="225"/>
      <c r="AK281" s="225"/>
      <c r="AL281" s="225"/>
      <c r="AM281" s="257"/>
      <c r="AN281" s="257"/>
      <c r="AO281" s="225"/>
      <c r="AP281" s="225"/>
      <c r="AQ281" s="225"/>
      <c r="AR281" s="225"/>
      <c r="AS281" s="225"/>
      <c r="AT281" s="225"/>
      <c r="AU281" s="225"/>
      <c r="AV281" s="225"/>
      <c r="AW281" s="225"/>
      <c r="AX281" s="225"/>
      <c r="AY281" s="225"/>
      <c r="AZ281" s="225"/>
      <c r="BA281" s="225"/>
      <c r="BB281" s="225"/>
      <c r="BC281" s="225"/>
      <c r="BD281" s="225"/>
      <c r="BE281" s="225"/>
      <c r="BF281" s="225"/>
      <c r="BG281" s="225"/>
      <c r="BH281" s="225"/>
      <c r="BI281" s="225"/>
      <c r="BJ281" s="225"/>
      <c r="BK281" s="225"/>
      <c r="BL281" s="225"/>
      <c r="BM281" s="225"/>
      <c r="BN281" s="225"/>
      <c r="BO281" s="225"/>
      <c r="BP281" s="225"/>
      <c r="BQ281" s="225"/>
      <c r="BR281" s="225"/>
      <c r="BS281" s="225"/>
      <c r="BT281" s="225"/>
      <c r="BU281" s="225"/>
      <c r="BV281" s="225"/>
      <c r="BW281" s="225"/>
      <c r="BX281" s="225"/>
      <c r="BY281" s="225"/>
      <c r="BZ281" s="225"/>
      <c r="CA281" s="225"/>
      <c r="CB281" s="225"/>
      <c r="CC281" s="225"/>
      <c r="CD281" s="225"/>
      <c r="CE281" s="225"/>
      <c r="CF281" s="225"/>
      <c r="CG281" s="225"/>
      <c r="CH281" s="225"/>
      <c r="CI281" s="225"/>
      <c r="CJ281" s="225"/>
      <c r="CK281" s="225"/>
      <c r="CL281" s="225"/>
      <c r="CM281" s="225"/>
      <c r="CN281" s="225"/>
      <c r="CO281" s="225"/>
      <c r="CP281" s="225"/>
      <c r="CQ281" s="225"/>
      <c r="CR281" s="225"/>
      <c r="CS281" s="225"/>
      <c r="CT281" s="225"/>
      <c r="CU281" s="225"/>
      <c r="CV281" s="225"/>
    </row>
    <row r="282" spans="1:100" ht="12" customHeight="1" x14ac:dyDescent="0.25">
      <c r="A282" s="225"/>
      <c r="B282" s="225"/>
      <c r="C282" s="225"/>
      <c r="D282" s="225"/>
      <c r="E282" s="225"/>
      <c r="F282" s="225"/>
      <c r="G282" s="225"/>
      <c r="H282" s="225"/>
      <c r="I282" s="225"/>
      <c r="J282" s="225"/>
      <c r="K282" s="225"/>
      <c r="L282" s="225"/>
      <c r="M282" s="225"/>
      <c r="N282" s="225"/>
      <c r="O282" s="225"/>
      <c r="P282" s="225"/>
      <c r="Q282" s="225"/>
      <c r="R282" s="225"/>
      <c r="S282" s="225"/>
      <c r="T282" s="225"/>
      <c r="U282" s="225"/>
      <c r="V282" s="225"/>
      <c r="W282" s="225"/>
      <c r="X282" s="225"/>
      <c r="Y282" s="225"/>
      <c r="Z282" s="225"/>
      <c r="AA282" s="225"/>
      <c r="AB282" s="225"/>
      <c r="AC282" s="225"/>
      <c r="AD282" s="225"/>
      <c r="AE282" s="225"/>
      <c r="AF282" s="225"/>
      <c r="AG282" s="225"/>
      <c r="AH282" s="225"/>
      <c r="AI282" s="225"/>
      <c r="AJ282" s="225"/>
      <c r="AK282" s="225"/>
      <c r="AL282" s="225"/>
      <c r="AM282" s="257"/>
      <c r="AN282" s="257"/>
      <c r="AO282" s="225"/>
      <c r="AP282" s="225"/>
      <c r="AQ282" s="225"/>
      <c r="AR282" s="225"/>
      <c r="AS282" s="225"/>
      <c r="AT282" s="225"/>
      <c r="AU282" s="225"/>
      <c r="AV282" s="225"/>
      <c r="AW282" s="225"/>
      <c r="AX282" s="225"/>
      <c r="AY282" s="225"/>
      <c r="AZ282" s="225"/>
      <c r="BA282" s="225"/>
      <c r="BB282" s="225"/>
      <c r="BC282" s="225"/>
      <c r="BD282" s="225"/>
      <c r="BE282" s="225"/>
      <c r="BF282" s="225"/>
      <c r="BG282" s="225"/>
      <c r="BH282" s="225"/>
      <c r="BI282" s="225"/>
      <c r="BJ282" s="225"/>
      <c r="BK282" s="225"/>
      <c r="BL282" s="225"/>
      <c r="BM282" s="225"/>
      <c r="BN282" s="225"/>
      <c r="BO282" s="225"/>
      <c r="BP282" s="225"/>
      <c r="BQ282" s="225"/>
      <c r="BR282" s="225"/>
      <c r="BS282" s="225"/>
      <c r="BT282" s="225"/>
      <c r="BU282" s="225"/>
      <c r="BV282" s="225"/>
      <c r="BW282" s="225"/>
      <c r="BX282" s="225"/>
      <c r="BY282" s="225"/>
      <c r="BZ282" s="225"/>
      <c r="CA282" s="225"/>
      <c r="CB282" s="225"/>
      <c r="CC282" s="225"/>
      <c r="CD282" s="225"/>
      <c r="CE282" s="225"/>
      <c r="CF282" s="225"/>
      <c r="CG282" s="225"/>
      <c r="CH282" s="225"/>
      <c r="CI282" s="225"/>
      <c r="CJ282" s="225"/>
      <c r="CK282" s="225"/>
      <c r="CL282" s="225"/>
      <c r="CM282" s="225"/>
      <c r="CN282" s="225"/>
      <c r="CO282" s="225"/>
      <c r="CP282" s="225"/>
      <c r="CQ282" s="225"/>
      <c r="CR282" s="225"/>
      <c r="CS282" s="225"/>
      <c r="CT282" s="225"/>
      <c r="CU282" s="225"/>
      <c r="CV282" s="225"/>
    </row>
    <row r="283" spans="1:100" ht="12" customHeight="1" x14ac:dyDescent="0.25">
      <c r="A283" s="225"/>
      <c r="B283" s="225"/>
      <c r="C283" s="225"/>
      <c r="D283" s="225"/>
      <c r="E283" s="225"/>
      <c r="F283" s="225"/>
      <c r="G283" s="225"/>
      <c r="H283" s="225"/>
      <c r="I283" s="225"/>
      <c r="J283" s="225"/>
      <c r="K283" s="225"/>
      <c r="L283" s="225"/>
      <c r="M283" s="225"/>
      <c r="N283" s="225"/>
      <c r="O283" s="225"/>
      <c r="P283" s="225"/>
      <c r="Q283" s="225"/>
      <c r="R283" s="225"/>
      <c r="S283" s="225"/>
      <c r="T283" s="225"/>
      <c r="U283" s="225"/>
      <c r="V283" s="225"/>
      <c r="W283" s="225"/>
      <c r="X283" s="225"/>
      <c r="Y283" s="225"/>
      <c r="Z283" s="225"/>
      <c r="AA283" s="225"/>
      <c r="AB283" s="225"/>
      <c r="AC283" s="225"/>
      <c r="AD283" s="225"/>
      <c r="AE283" s="225"/>
      <c r="AF283" s="225"/>
      <c r="AG283" s="225"/>
      <c r="AH283" s="225"/>
      <c r="AI283" s="225"/>
      <c r="AJ283" s="225"/>
      <c r="AK283" s="225"/>
      <c r="AL283" s="225"/>
      <c r="AM283" s="257"/>
      <c r="AN283" s="257"/>
      <c r="AO283" s="225"/>
      <c r="AP283" s="225"/>
      <c r="AQ283" s="225"/>
      <c r="AR283" s="225"/>
      <c r="AS283" s="225"/>
      <c r="AT283" s="225"/>
      <c r="AU283" s="225"/>
      <c r="AV283" s="225"/>
      <c r="AW283" s="225"/>
      <c r="AX283" s="225"/>
      <c r="AY283" s="225"/>
      <c r="AZ283" s="225"/>
      <c r="BA283" s="225"/>
      <c r="BB283" s="225"/>
      <c r="BC283" s="225"/>
      <c r="BD283" s="225"/>
      <c r="BE283" s="225"/>
      <c r="BF283" s="225"/>
      <c r="BG283" s="225"/>
      <c r="BH283" s="225"/>
      <c r="BI283" s="225"/>
      <c r="BJ283" s="225"/>
      <c r="BK283" s="225"/>
      <c r="BL283" s="225"/>
      <c r="BM283" s="225"/>
      <c r="BN283" s="225"/>
      <c r="BO283" s="225"/>
      <c r="BP283" s="225"/>
      <c r="BQ283" s="225"/>
      <c r="BR283" s="225"/>
      <c r="BS283" s="225"/>
      <c r="BT283" s="225"/>
      <c r="BU283" s="225"/>
      <c r="BV283" s="225"/>
      <c r="BW283" s="225"/>
      <c r="BX283" s="225"/>
      <c r="BY283" s="225"/>
      <c r="BZ283" s="225"/>
      <c r="CA283" s="225"/>
      <c r="CB283" s="225"/>
      <c r="CC283" s="225"/>
      <c r="CD283" s="225"/>
      <c r="CE283" s="225"/>
      <c r="CF283" s="225"/>
      <c r="CG283" s="225"/>
      <c r="CH283" s="225"/>
      <c r="CI283" s="225"/>
      <c r="CJ283" s="225"/>
      <c r="CK283" s="225"/>
      <c r="CL283" s="225"/>
      <c r="CM283" s="225"/>
      <c r="CN283" s="225"/>
      <c r="CO283" s="225"/>
      <c r="CP283" s="225"/>
      <c r="CQ283" s="225"/>
      <c r="CR283" s="225"/>
      <c r="CS283" s="225"/>
      <c r="CT283" s="225"/>
      <c r="CU283" s="225"/>
      <c r="CV283" s="225"/>
    </row>
    <row r="284" spans="1:100" ht="12" customHeight="1" x14ac:dyDescent="0.25">
      <c r="A284" s="225"/>
      <c r="B284" s="225"/>
      <c r="C284" s="225"/>
      <c r="D284" s="225"/>
      <c r="E284" s="225"/>
      <c r="F284" s="225"/>
      <c r="G284" s="225"/>
      <c r="H284" s="225"/>
      <c r="I284" s="225"/>
      <c r="J284" s="225"/>
      <c r="K284" s="225"/>
      <c r="L284" s="225"/>
      <c r="M284" s="225"/>
      <c r="N284" s="225"/>
      <c r="O284" s="225"/>
      <c r="P284" s="225"/>
      <c r="Q284" s="225"/>
      <c r="R284" s="225"/>
      <c r="S284" s="225"/>
      <c r="T284" s="225"/>
      <c r="U284" s="225"/>
      <c r="V284" s="225"/>
      <c r="W284" s="225"/>
      <c r="X284" s="225"/>
      <c r="Y284" s="225"/>
      <c r="Z284" s="225"/>
      <c r="AA284" s="225"/>
      <c r="AB284" s="225"/>
      <c r="AC284" s="225"/>
      <c r="AD284" s="225"/>
      <c r="AE284" s="225"/>
      <c r="AF284" s="225"/>
      <c r="AG284" s="225"/>
      <c r="AH284" s="225"/>
      <c r="AI284" s="225"/>
      <c r="AJ284" s="225"/>
      <c r="AK284" s="225"/>
      <c r="AL284" s="225"/>
      <c r="AM284" s="257"/>
      <c r="AN284" s="257"/>
      <c r="AO284" s="225"/>
      <c r="AP284" s="225"/>
      <c r="AQ284" s="225"/>
      <c r="AR284" s="225"/>
      <c r="AS284" s="225"/>
      <c r="AT284" s="225"/>
      <c r="AU284" s="225"/>
      <c r="AV284" s="225"/>
      <c r="AW284" s="225"/>
      <c r="AX284" s="225"/>
      <c r="AY284" s="225"/>
      <c r="AZ284" s="225"/>
      <c r="BA284" s="225"/>
      <c r="BB284" s="225"/>
      <c r="BC284" s="225"/>
      <c r="BD284" s="225"/>
      <c r="BE284" s="225"/>
      <c r="BF284" s="225"/>
      <c r="BG284" s="225"/>
      <c r="BH284" s="225"/>
      <c r="BI284" s="225"/>
      <c r="BJ284" s="225"/>
      <c r="BK284" s="225"/>
      <c r="BL284" s="225"/>
      <c r="BM284" s="225"/>
      <c r="BN284" s="225"/>
      <c r="BO284" s="225"/>
      <c r="BP284" s="225"/>
      <c r="BQ284" s="225"/>
      <c r="BR284" s="225"/>
      <c r="BS284" s="225"/>
      <c r="BT284" s="225"/>
      <c r="BU284" s="225"/>
      <c r="BV284" s="225"/>
      <c r="BW284" s="225"/>
      <c r="BX284" s="225"/>
      <c r="BY284" s="225"/>
      <c r="BZ284" s="225"/>
      <c r="CA284" s="225"/>
      <c r="CB284" s="225"/>
      <c r="CC284" s="225"/>
      <c r="CD284" s="225"/>
      <c r="CE284" s="225"/>
      <c r="CF284" s="225"/>
      <c r="CG284" s="225"/>
      <c r="CH284" s="225"/>
      <c r="CI284" s="225"/>
      <c r="CJ284" s="225"/>
      <c r="CK284" s="225"/>
      <c r="CL284" s="225"/>
      <c r="CM284" s="225"/>
      <c r="CN284" s="225"/>
      <c r="CO284" s="225"/>
      <c r="CP284" s="225"/>
      <c r="CQ284" s="225"/>
      <c r="CR284" s="225"/>
      <c r="CS284" s="225"/>
      <c r="CT284" s="225"/>
      <c r="CU284" s="225"/>
      <c r="CV284" s="225"/>
    </row>
    <row r="285" spans="1:100" ht="12" customHeight="1" x14ac:dyDescent="0.25">
      <c r="A285" s="225"/>
      <c r="B285" s="225"/>
      <c r="C285" s="225"/>
      <c r="D285" s="225"/>
      <c r="E285" s="225"/>
      <c r="F285" s="225"/>
      <c r="G285" s="225"/>
      <c r="H285" s="225"/>
      <c r="I285" s="225"/>
      <c r="J285" s="225"/>
      <c r="K285" s="225"/>
      <c r="L285" s="225"/>
      <c r="M285" s="225"/>
      <c r="N285" s="225"/>
      <c r="O285" s="225"/>
      <c r="P285" s="225"/>
      <c r="Q285" s="225"/>
      <c r="R285" s="225"/>
      <c r="S285" s="225"/>
      <c r="T285" s="225"/>
      <c r="U285" s="225"/>
      <c r="V285" s="225"/>
      <c r="W285" s="225"/>
      <c r="X285" s="225"/>
      <c r="Y285" s="225"/>
      <c r="Z285" s="225"/>
      <c r="AA285" s="225"/>
      <c r="AB285" s="225"/>
      <c r="AC285" s="225"/>
      <c r="AD285" s="225"/>
      <c r="AE285" s="225"/>
      <c r="AF285" s="225"/>
      <c r="AG285" s="225"/>
      <c r="AH285" s="225"/>
      <c r="AI285" s="225"/>
      <c r="AJ285" s="225"/>
      <c r="AK285" s="225"/>
      <c r="AL285" s="225"/>
      <c r="AM285" s="257"/>
      <c r="AN285" s="257"/>
      <c r="AO285" s="225"/>
      <c r="AP285" s="225"/>
      <c r="AQ285" s="225"/>
      <c r="AR285" s="225"/>
      <c r="AS285" s="225"/>
      <c r="AT285" s="225"/>
      <c r="AU285" s="225"/>
      <c r="AV285" s="225"/>
      <c r="AW285" s="225"/>
      <c r="AX285" s="225"/>
      <c r="AY285" s="225"/>
      <c r="AZ285" s="225"/>
      <c r="BA285" s="225"/>
      <c r="BB285" s="225"/>
      <c r="BC285" s="225"/>
      <c r="BD285" s="225"/>
      <c r="BE285" s="225"/>
      <c r="BF285" s="225"/>
      <c r="BG285" s="225"/>
      <c r="BH285" s="225"/>
      <c r="BI285" s="225"/>
      <c r="BJ285" s="225"/>
      <c r="BK285" s="225"/>
      <c r="BL285" s="225"/>
      <c r="BM285" s="225"/>
      <c r="BN285" s="225"/>
      <c r="BO285" s="225"/>
      <c r="BP285" s="225"/>
      <c r="BQ285" s="225"/>
      <c r="BR285" s="225"/>
      <c r="BS285" s="225"/>
      <c r="BT285" s="225"/>
      <c r="BU285" s="225"/>
      <c r="BV285" s="225"/>
      <c r="BW285" s="225"/>
      <c r="BX285" s="225"/>
      <c r="BY285" s="225"/>
      <c r="BZ285" s="225"/>
      <c r="CA285" s="225"/>
      <c r="CB285" s="225"/>
      <c r="CC285" s="225"/>
      <c r="CD285" s="225"/>
      <c r="CE285" s="225"/>
      <c r="CF285" s="225"/>
      <c r="CG285" s="225"/>
      <c r="CH285" s="225"/>
      <c r="CI285" s="225"/>
      <c r="CJ285" s="225"/>
      <c r="CK285" s="225"/>
      <c r="CL285" s="225"/>
      <c r="CM285" s="225"/>
      <c r="CN285" s="225"/>
      <c r="CO285" s="225"/>
      <c r="CP285" s="225"/>
      <c r="CQ285" s="225"/>
      <c r="CR285" s="225"/>
      <c r="CS285" s="225"/>
      <c r="CT285" s="225"/>
      <c r="CU285" s="225"/>
      <c r="CV285" s="225"/>
    </row>
    <row r="286" spans="1:100" ht="12" customHeight="1" x14ac:dyDescent="0.25">
      <c r="A286" s="225"/>
      <c r="B286" s="225"/>
      <c r="C286" s="225"/>
      <c r="D286" s="225"/>
      <c r="E286" s="225"/>
      <c r="F286" s="225"/>
      <c r="G286" s="225"/>
      <c r="H286" s="225"/>
      <c r="I286" s="225"/>
      <c r="J286" s="225"/>
      <c r="K286" s="225"/>
      <c r="L286" s="225"/>
      <c r="M286" s="225"/>
      <c r="N286" s="225"/>
      <c r="O286" s="225"/>
      <c r="P286" s="225"/>
      <c r="Q286" s="225"/>
      <c r="R286" s="225"/>
      <c r="S286" s="225"/>
      <c r="T286" s="225"/>
      <c r="U286" s="225"/>
      <c r="V286" s="225"/>
      <c r="W286" s="225"/>
      <c r="X286" s="225"/>
      <c r="Y286" s="225"/>
      <c r="Z286" s="225"/>
      <c r="AA286" s="225"/>
      <c r="AB286" s="225"/>
      <c r="AC286" s="225"/>
      <c r="AD286" s="225"/>
      <c r="AE286" s="225"/>
      <c r="AF286" s="225"/>
      <c r="AG286" s="225"/>
      <c r="AH286" s="225"/>
      <c r="AI286" s="225"/>
      <c r="AJ286" s="225"/>
      <c r="AK286" s="225"/>
      <c r="AL286" s="225"/>
      <c r="AM286" s="257"/>
      <c r="AN286" s="257"/>
      <c r="AO286" s="225"/>
      <c r="AP286" s="225"/>
      <c r="AQ286" s="225"/>
      <c r="AR286" s="225"/>
      <c r="AS286" s="225"/>
      <c r="AT286" s="225"/>
      <c r="AU286" s="225"/>
      <c r="AV286" s="225"/>
      <c r="AW286" s="225"/>
      <c r="AX286" s="225"/>
      <c r="AY286" s="225"/>
      <c r="AZ286" s="225"/>
      <c r="BA286" s="225"/>
      <c r="BB286" s="225"/>
      <c r="BC286" s="225"/>
      <c r="BD286" s="225"/>
      <c r="BE286" s="225"/>
      <c r="BF286" s="225"/>
      <c r="BG286" s="225"/>
      <c r="BH286" s="225"/>
      <c r="BI286" s="225"/>
      <c r="BJ286" s="225"/>
      <c r="BK286" s="225"/>
      <c r="BL286" s="225"/>
      <c r="BM286" s="225"/>
      <c r="BN286" s="225"/>
      <c r="BO286" s="225"/>
      <c r="BP286" s="225"/>
      <c r="BQ286" s="225"/>
      <c r="BR286" s="225"/>
      <c r="BS286" s="225"/>
      <c r="BT286" s="225"/>
      <c r="BU286" s="225"/>
      <c r="BV286" s="225"/>
      <c r="BW286" s="225"/>
      <c r="BX286" s="225"/>
      <c r="BY286" s="225"/>
      <c r="BZ286" s="225"/>
      <c r="CA286" s="225"/>
      <c r="CB286" s="225"/>
      <c r="CC286" s="225"/>
      <c r="CD286" s="225"/>
      <c r="CE286" s="225"/>
      <c r="CF286" s="225"/>
      <c r="CG286" s="225"/>
      <c r="CH286" s="225"/>
      <c r="CI286" s="225"/>
      <c r="CJ286" s="225"/>
      <c r="CK286" s="225"/>
      <c r="CL286" s="225"/>
      <c r="CM286" s="225"/>
      <c r="CN286" s="225"/>
      <c r="CO286" s="225"/>
      <c r="CP286" s="225"/>
      <c r="CQ286" s="225"/>
      <c r="CR286" s="225"/>
      <c r="CS286" s="225"/>
      <c r="CT286" s="225"/>
      <c r="CU286" s="225"/>
      <c r="CV286" s="225"/>
    </row>
    <row r="287" spans="1:100" ht="12" customHeight="1" x14ac:dyDescent="0.25">
      <c r="A287" s="225"/>
      <c r="B287" s="225"/>
      <c r="C287" s="225"/>
      <c r="D287" s="225"/>
      <c r="E287" s="225"/>
      <c r="F287" s="225"/>
      <c r="G287" s="225"/>
      <c r="H287" s="225"/>
      <c r="I287" s="225"/>
      <c r="J287" s="225"/>
      <c r="K287" s="225"/>
      <c r="L287" s="225"/>
      <c r="M287" s="225"/>
      <c r="N287" s="225"/>
      <c r="O287" s="225"/>
      <c r="P287" s="225"/>
      <c r="Q287" s="225"/>
      <c r="R287" s="225"/>
      <c r="S287" s="225"/>
      <c r="T287" s="225"/>
      <c r="U287" s="225"/>
      <c r="V287" s="225"/>
      <c r="W287" s="225"/>
      <c r="X287" s="225"/>
      <c r="Y287" s="225"/>
      <c r="Z287" s="225"/>
      <c r="AA287" s="225"/>
      <c r="AB287" s="225"/>
      <c r="AC287" s="225"/>
      <c r="AD287" s="225"/>
      <c r="AE287" s="225"/>
      <c r="AF287" s="225"/>
      <c r="AG287" s="225"/>
      <c r="AH287" s="225"/>
      <c r="AI287" s="225"/>
      <c r="AJ287" s="225"/>
      <c r="AK287" s="225"/>
      <c r="AL287" s="225"/>
      <c r="AM287" s="257"/>
      <c r="AN287" s="257"/>
      <c r="AO287" s="225"/>
      <c r="AP287" s="225"/>
      <c r="AQ287" s="225"/>
      <c r="AR287" s="225"/>
      <c r="AS287" s="225"/>
      <c r="AT287" s="225"/>
      <c r="AU287" s="225"/>
      <c r="AV287" s="225"/>
      <c r="AW287" s="225"/>
      <c r="AX287" s="225"/>
      <c r="AY287" s="225"/>
      <c r="AZ287" s="225"/>
      <c r="BA287" s="225"/>
      <c r="BB287" s="225"/>
      <c r="BC287" s="225"/>
      <c r="BD287" s="225"/>
      <c r="BE287" s="225"/>
      <c r="BF287" s="225"/>
      <c r="BG287" s="225"/>
      <c r="BH287" s="225"/>
      <c r="BI287" s="225"/>
      <c r="BJ287" s="225"/>
      <c r="BK287" s="225"/>
      <c r="BL287" s="225"/>
      <c r="BM287" s="225"/>
      <c r="BN287" s="225"/>
      <c r="BO287" s="225"/>
      <c r="BP287" s="225"/>
      <c r="BQ287" s="225"/>
      <c r="BR287" s="225"/>
      <c r="BS287" s="225"/>
      <c r="BT287" s="225"/>
      <c r="BU287" s="225"/>
      <c r="BV287" s="225"/>
      <c r="BW287" s="225"/>
      <c r="BX287" s="225"/>
      <c r="BY287" s="225"/>
      <c r="BZ287" s="225"/>
      <c r="CA287" s="225"/>
      <c r="CB287" s="225"/>
      <c r="CC287" s="225"/>
      <c r="CD287" s="225"/>
      <c r="CE287" s="225"/>
      <c r="CF287" s="225"/>
      <c r="CG287" s="225"/>
      <c r="CH287" s="225"/>
      <c r="CI287" s="225"/>
      <c r="CJ287" s="225"/>
      <c r="CK287" s="225"/>
      <c r="CL287" s="225"/>
      <c r="CM287" s="225"/>
      <c r="CN287" s="225"/>
      <c r="CO287" s="225"/>
      <c r="CP287" s="225"/>
      <c r="CQ287" s="225"/>
      <c r="CR287" s="225"/>
      <c r="CS287" s="225"/>
      <c r="CT287" s="225"/>
      <c r="CU287" s="225"/>
      <c r="CV287" s="225"/>
    </row>
    <row r="288" spans="1:100" ht="12" customHeight="1" x14ac:dyDescent="0.25">
      <c r="A288" s="225"/>
      <c r="B288" s="225"/>
      <c r="C288" s="225"/>
      <c r="D288" s="225"/>
      <c r="E288" s="225"/>
      <c r="F288" s="225"/>
      <c r="G288" s="225"/>
      <c r="H288" s="225"/>
      <c r="I288" s="225"/>
      <c r="J288" s="225"/>
      <c r="K288" s="225"/>
      <c r="L288" s="225"/>
      <c r="M288" s="225"/>
      <c r="N288" s="225"/>
      <c r="O288" s="225"/>
      <c r="P288" s="225"/>
      <c r="Q288" s="225"/>
      <c r="R288" s="225"/>
      <c r="S288" s="225"/>
      <c r="T288" s="225"/>
      <c r="U288" s="225"/>
      <c r="V288" s="225"/>
      <c r="W288" s="225"/>
      <c r="X288" s="225"/>
      <c r="Y288" s="225"/>
      <c r="Z288" s="225"/>
      <c r="AA288" s="225"/>
      <c r="AB288" s="225"/>
      <c r="AC288" s="225"/>
      <c r="AD288" s="225"/>
      <c r="AE288" s="225"/>
      <c r="AF288" s="225"/>
      <c r="AG288" s="225"/>
      <c r="AH288" s="225"/>
      <c r="AI288" s="225"/>
      <c r="AJ288" s="225"/>
      <c r="AK288" s="225"/>
      <c r="AL288" s="225"/>
      <c r="AM288" s="257"/>
      <c r="AN288" s="257"/>
      <c r="AO288" s="225"/>
      <c r="AP288" s="225"/>
      <c r="AQ288" s="225"/>
      <c r="AR288" s="225"/>
      <c r="AS288" s="225"/>
      <c r="AT288" s="225"/>
      <c r="AU288" s="225"/>
      <c r="AV288" s="225"/>
      <c r="AW288" s="225"/>
      <c r="AX288" s="225"/>
      <c r="AY288" s="225"/>
      <c r="AZ288" s="225"/>
      <c r="BA288" s="225"/>
      <c r="BB288" s="225"/>
      <c r="BC288" s="225"/>
      <c r="BD288" s="225"/>
      <c r="BE288" s="225"/>
      <c r="BF288" s="225"/>
      <c r="BG288" s="225"/>
      <c r="BH288" s="225"/>
      <c r="BI288" s="225"/>
      <c r="BJ288" s="225"/>
      <c r="BK288" s="225"/>
      <c r="BL288" s="225"/>
      <c r="BM288" s="225"/>
      <c r="BN288" s="225"/>
      <c r="BO288" s="225"/>
      <c r="BP288" s="225"/>
      <c r="BQ288" s="225"/>
      <c r="BR288" s="225"/>
      <c r="BS288" s="225"/>
      <c r="BT288" s="225"/>
      <c r="BU288" s="225"/>
      <c r="BV288" s="225"/>
      <c r="BW288" s="225"/>
      <c r="BX288" s="225"/>
      <c r="BY288" s="225"/>
      <c r="BZ288" s="225"/>
      <c r="CA288" s="225"/>
      <c r="CB288" s="225"/>
      <c r="CC288" s="225"/>
      <c r="CD288" s="225"/>
      <c r="CE288" s="225"/>
      <c r="CF288" s="225"/>
      <c r="CG288" s="225"/>
      <c r="CH288" s="225"/>
      <c r="CI288" s="225"/>
      <c r="CJ288" s="225"/>
      <c r="CK288" s="225"/>
      <c r="CL288" s="225"/>
      <c r="CM288" s="225"/>
      <c r="CN288" s="225"/>
      <c r="CO288" s="225"/>
      <c r="CP288" s="225"/>
      <c r="CQ288" s="225"/>
      <c r="CR288" s="225"/>
      <c r="CS288" s="225"/>
      <c r="CT288" s="225"/>
      <c r="CU288" s="225"/>
      <c r="CV288" s="225"/>
    </row>
    <row r="289" spans="1:100" ht="12" customHeight="1" x14ac:dyDescent="0.25">
      <c r="A289" s="225"/>
      <c r="B289" s="225"/>
      <c r="C289" s="225"/>
      <c r="D289" s="225"/>
      <c r="E289" s="225"/>
      <c r="F289" s="225"/>
      <c r="G289" s="225"/>
      <c r="H289" s="225"/>
      <c r="I289" s="225"/>
      <c r="J289" s="225"/>
      <c r="K289" s="225"/>
      <c r="L289" s="225"/>
      <c r="M289" s="225"/>
      <c r="N289" s="225"/>
      <c r="O289" s="225"/>
      <c r="P289" s="225"/>
      <c r="Q289" s="225"/>
      <c r="R289" s="225"/>
      <c r="S289" s="225"/>
      <c r="T289" s="225"/>
      <c r="U289" s="225"/>
      <c r="V289" s="225"/>
      <c r="W289" s="225"/>
      <c r="X289" s="225"/>
      <c r="Y289" s="225"/>
      <c r="Z289" s="225"/>
      <c r="AA289" s="225"/>
      <c r="AB289" s="225"/>
      <c r="AC289" s="225"/>
      <c r="AD289" s="225"/>
      <c r="AE289" s="225"/>
      <c r="AF289" s="225"/>
      <c r="AG289" s="225"/>
      <c r="AH289" s="225"/>
      <c r="AI289" s="225"/>
      <c r="AJ289" s="225"/>
      <c r="AK289" s="225"/>
      <c r="AL289" s="225"/>
      <c r="AM289" s="257"/>
      <c r="AN289" s="257"/>
      <c r="AO289" s="225"/>
      <c r="AP289" s="225"/>
      <c r="AQ289" s="225"/>
      <c r="AR289" s="225"/>
      <c r="AS289" s="225"/>
      <c r="AT289" s="225"/>
      <c r="AU289" s="225"/>
      <c r="AV289" s="225"/>
      <c r="AW289" s="225"/>
      <c r="AX289" s="225"/>
      <c r="AY289" s="225"/>
      <c r="AZ289" s="225"/>
      <c r="BA289" s="225"/>
      <c r="BB289" s="225"/>
      <c r="BC289" s="225"/>
      <c r="BD289" s="225"/>
      <c r="BE289" s="225"/>
      <c r="BF289" s="225"/>
      <c r="BG289" s="225"/>
      <c r="BH289" s="225"/>
      <c r="BI289" s="225"/>
      <c r="BJ289" s="225"/>
      <c r="BK289" s="225"/>
      <c r="BL289" s="225"/>
      <c r="BM289" s="225"/>
      <c r="BN289" s="225"/>
      <c r="BO289" s="225"/>
      <c r="BP289" s="225"/>
      <c r="BQ289" s="225"/>
      <c r="BR289" s="225"/>
      <c r="BS289" s="225"/>
      <c r="BT289" s="225"/>
      <c r="BU289" s="225"/>
      <c r="BV289" s="225"/>
      <c r="BW289" s="225"/>
      <c r="BX289" s="225"/>
      <c r="BY289" s="225"/>
      <c r="BZ289" s="225"/>
      <c r="CA289" s="225"/>
      <c r="CB289" s="225"/>
      <c r="CC289" s="225"/>
      <c r="CD289" s="225"/>
      <c r="CE289" s="225"/>
      <c r="CF289" s="225"/>
      <c r="CG289" s="225"/>
      <c r="CH289" s="225"/>
      <c r="CI289" s="225"/>
      <c r="CJ289" s="225"/>
      <c r="CK289" s="225"/>
      <c r="CL289" s="225"/>
      <c r="CM289" s="225"/>
      <c r="CN289" s="225"/>
      <c r="CO289" s="225"/>
      <c r="CP289" s="225"/>
      <c r="CQ289" s="225"/>
      <c r="CR289" s="225"/>
      <c r="CS289" s="225"/>
      <c r="CT289" s="225"/>
      <c r="CU289" s="225"/>
      <c r="CV289" s="225"/>
    </row>
    <row r="290" spans="1:100" ht="12" customHeight="1" x14ac:dyDescent="0.25">
      <c r="A290" s="225"/>
      <c r="B290" s="225"/>
      <c r="C290" s="225"/>
      <c r="D290" s="225"/>
      <c r="E290" s="225"/>
      <c r="F290" s="225"/>
      <c r="G290" s="225"/>
      <c r="H290" s="225"/>
      <c r="I290" s="225"/>
      <c r="J290" s="225"/>
      <c r="K290" s="225"/>
      <c r="L290" s="225"/>
      <c r="M290" s="225"/>
      <c r="N290" s="225"/>
      <c r="O290" s="225"/>
      <c r="P290" s="225"/>
      <c r="Q290" s="225"/>
      <c r="R290" s="225"/>
      <c r="S290" s="225"/>
      <c r="T290" s="225"/>
      <c r="U290" s="225"/>
      <c r="V290" s="225"/>
      <c r="W290" s="225"/>
      <c r="X290" s="225"/>
      <c r="Y290" s="225"/>
      <c r="Z290" s="225"/>
      <c r="AA290" s="225"/>
      <c r="AB290" s="225"/>
      <c r="AC290" s="225"/>
      <c r="AD290" s="225"/>
      <c r="AE290" s="225"/>
      <c r="AF290" s="225"/>
      <c r="AG290" s="225"/>
      <c r="AH290" s="225"/>
      <c r="AI290" s="225"/>
      <c r="AJ290" s="225"/>
      <c r="AK290" s="225"/>
      <c r="AL290" s="225"/>
      <c r="AM290" s="257"/>
      <c r="AN290" s="257"/>
      <c r="AO290" s="225"/>
      <c r="AP290" s="225"/>
      <c r="AQ290" s="225"/>
      <c r="AR290" s="225"/>
      <c r="AS290" s="225"/>
      <c r="AT290" s="225"/>
      <c r="AU290" s="225"/>
      <c r="AV290" s="225"/>
      <c r="AW290" s="225"/>
      <c r="AX290" s="225"/>
      <c r="AY290" s="225"/>
      <c r="AZ290" s="225"/>
      <c r="BA290" s="225"/>
      <c r="BB290" s="225"/>
      <c r="BC290" s="225"/>
      <c r="BD290" s="225"/>
      <c r="BE290" s="225"/>
      <c r="BF290" s="225"/>
      <c r="BG290" s="225"/>
      <c r="BH290" s="225"/>
      <c r="BI290" s="225"/>
      <c r="BJ290" s="225"/>
      <c r="BK290" s="225"/>
      <c r="BL290" s="225"/>
      <c r="BM290" s="225"/>
      <c r="BN290" s="225"/>
      <c r="BO290" s="225"/>
      <c r="BP290" s="225"/>
      <c r="BQ290" s="225"/>
      <c r="BR290" s="225"/>
      <c r="BS290" s="225"/>
      <c r="BT290" s="225"/>
      <c r="BU290" s="225"/>
      <c r="BV290" s="225"/>
      <c r="BW290" s="225"/>
      <c r="BX290" s="225"/>
      <c r="BY290" s="225"/>
      <c r="BZ290" s="225"/>
      <c r="CA290" s="225"/>
      <c r="CB290" s="225"/>
      <c r="CC290" s="225"/>
      <c r="CD290" s="225"/>
      <c r="CE290" s="225"/>
      <c r="CF290" s="225"/>
      <c r="CG290" s="225"/>
      <c r="CH290" s="225"/>
      <c r="CI290" s="225"/>
      <c r="CJ290" s="225"/>
      <c r="CK290" s="225"/>
      <c r="CL290" s="225"/>
      <c r="CM290" s="225"/>
      <c r="CN290" s="225"/>
      <c r="CO290" s="225"/>
      <c r="CP290" s="225"/>
      <c r="CQ290" s="225"/>
      <c r="CR290" s="225"/>
      <c r="CS290" s="225"/>
      <c r="CT290" s="225"/>
      <c r="CU290" s="225"/>
      <c r="CV290" s="225"/>
    </row>
    <row r="291" spans="1:100" ht="12" customHeight="1" x14ac:dyDescent="0.25">
      <c r="A291" s="225"/>
      <c r="B291" s="225"/>
      <c r="C291" s="225"/>
      <c r="D291" s="225"/>
      <c r="E291" s="225"/>
      <c r="F291" s="225"/>
      <c r="G291" s="225"/>
      <c r="H291" s="225"/>
      <c r="I291" s="225"/>
      <c r="J291" s="225"/>
      <c r="K291" s="225"/>
      <c r="L291" s="225"/>
      <c r="M291" s="225"/>
      <c r="N291" s="225"/>
      <c r="O291" s="225"/>
      <c r="P291" s="225"/>
      <c r="Q291" s="225"/>
      <c r="R291" s="225"/>
      <c r="S291" s="225"/>
      <c r="T291" s="225"/>
      <c r="U291" s="225"/>
      <c r="V291" s="225"/>
      <c r="W291" s="225"/>
      <c r="X291" s="225"/>
      <c r="Y291" s="225"/>
      <c r="Z291" s="225"/>
      <c r="AA291" s="225"/>
      <c r="AB291" s="225"/>
      <c r="AC291" s="225"/>
      <c r="AD291" s="225"/>
      <c r="AE291" s="225"/>
      <c r="AF291" s="225"/>
      <c r="AG291" s="225"/>
      <c r="AH291" s="225"/>
      <c r="AI291" s="225"/>
      <c r="AJ291" s="225"/>
      <c r="AK291" s="225"/>
      <c r="AL291" s="225"/>
      <c r="AM291" s="257"/>
      <c r="AN291" s="257"/>
      <c r="AO291" s="225"/>
      <c r="AP291" s="225"/>
      <c r="AQ291" s="225"/>
      <c r="AR291" s="225"/>
      <c r="AS291" s="225"/>
      <c r="AT291" s="225"/>
      <c r="AU291" s="225"/>
      <c r="AV291" s="225"/>
      <c r="AW291" s="225"/>
      <c r="AX291" s="225"/>
      <c r="AY291" s="225"/>
      <c r="AZ291" s="225"/>
      <c r="BA291" s="225"/>
      <c r="BB291" s="225"/>
      <c r="BC291" s="225"/>
      <c r="BD291" s="225"/>
      <c r="BE291" s="225"/>
      <c r="BF291" s="225"/>
      <c r="BG291" s="225"/>
      <c r="BH291" s="225"/>
      <c r="BI291" s="225"/>
      <c r="BJ291" s="225"/>
      <c r="BK291" s="225"/>
      <c r="BL291" s="225"/>
      <c r="BM291" s="225"/>
      <c r="BN291" s="225"/>
      <c r="BO291" s="225"/>
      <c r="BP291" s="225"/>
      <c r="BQ291" s="225"/>
      <c r="BR291" s="225"/>
      <c r="BS291" s="225"/>
      <c r="BT291" s="225"/>
      <c r="BU291" s="225"/>
      <c r="BV291" s="225"/>
      <c r="BW291" s="225"/>
      <c r="BX291" s="225"/>
      <c r="BY291" s="225"/>
      <c r="BZ291" s="225"/>
      <c r="CA291" s="225"/>
      <c r="CB291" s="225"/>
      <c r="CC291" s="225"/>
      <c r="CD291" s="225"/>
      <c r="CE291" s="225"/>
      <c r="CF291" s="225"/>
      <c r="CG291" s="225"/>
      <c r="CH291" s="225"/>
      <c r="CI291" s="225"/>
      <c r="CJ291" s="225"/>
      <c r="CK291" s="225"/>
      <c r="CL291" s="225"/>
      <c r="CM291" s="225"/>
      <c r="CN291" s="225"/>
      <c r="CO291" s="225"/>
      <c r="CP291" s="225"/>
      <c r="CQ291" s="225"/>
      <c r="CR291" s="225"/>
      <c r="CS291" s="225"/>
      <c r="CT291" s="225"/>
      <c r="CU291" s="225"/>
      <c r="CV291" s="225"/>
    </row>
    <row r="292" spans="1:100" ht="12" customHeight="1" x14ac:dyDescent="0.25">
      <c r="A292" s="225"/>
      <c r="B292" s="225"/>
      <c r="C292" s="225"/>
      <c r="D292" s="225"/>
      <c r="E292" s="225"/>
      <c r="F292" s="225"/>
      <c r="G292" s="225"/>
      <c r="H292" s="225"/>
      <c r="I292" s="225"/>
      <c r="J292" s="225"/>
      <c r="K292" s="225"/>
      <c r="L292" s="225"/>
      <c r="M292" s="225"/>
      <c r="N292" s="225"/>
      <c r="O292" s="225"/>
      <c r="P292" s="225"/>
      <c r="Q292" s="225"/>
      <c r="R292" s="225"/>
      <c r="S292" s="225"/>
      <c r="T292" s="225"/>
      <c r="U292" s="225"/>
      <c r="V292" s="225"/>
      <c r="W292" s="225"/>
      <c r="X292" s="225"/>
      <c r="Y292" s="225"/>
      <c r="Z292" s="225"/>
      <c r="AA292" s="225"/>
      <c r="AB292" s="225"/>
      <c r="AC292" s="225"/>
      <c r="AD292" s="225"/>
      <c r="AE292" s="225"/>
      <c r="AF292" s="225"/>
      <c r="AG292" s="225"/>
      <c r="AH292" s="225"/>
      <c r="AI292" s="225"/>
      <c r="AJ292" s="225"/>
      <c r="AK292" s="225"/>
      <c r="AL292" s="225"/>
      <c r="AM292" s="257"/>
      <c r="AN292" s="257"/>
      <c r="AO292" s="225"/>
      <c r="AP292" s="225"/>
      <c r="AQ292" s="225"/>
      <c r="AR292" s="225"/>
      <c r="AS292" s="225"/>
      <c r="AT292" s="225"/>
      <c r="AU292" s="225"/>
      <c r="AV292" s="225"/>
      <c r="AW292" s="225"/>
      <c r="AX292" s="225"/>
      <c r="AY292" s="225"/>
      <c r="AZ292" s="225"/>
      <c r="BA292" s="225"/>
      <c r="BB292" s="225"/>
      <c r="BC292" s="225"/>
      <c r="BD292" s="225"/>
      <c r="BE292" s="225"/>
      <c r="BF292" s="225"/>
      <c r="BG292" s="225"/>
      <c r="BH292" s="225"/>
      <c r="BI292" s="225"/>
      <c r="BJ292" s="225"/>
      <c r="BK292" s="225"/>
      <c r="BL292" s="225"/>
      <c r="BM292" s="225"/>
      <c r="BN292" s="225"/>
      <c r="BO292" s="225"/>
      <c r="BP292" s="225"/>
      <c r="BQ292" s="225"/>
      <c r="BR292" s="225"/>
      <c r="BS292" s="225"/>
      <c r="BT292" s="225"/>
      <c r="BU292" s="225"/>
      <c r="BV292" s="225"/>
      <c r="BW292" s="225"/>
      <c r="BX292" s="225"/>
      <c r="BY292" s="225"/>
      <c r="BZ292" s="225"/>
      <c r="CA292" s="225"/>
      <c r="CB292" s="225"/>
      <c r="CC292" s="225"/>
      <c r="CD292" s="225"/>
      <c r="CE292" s="225"/>
      <c r="CF292" s="225"/>
      <c r="CG292" s="225"/>
      <c r="CH292" s="225"/>
      <c r="CI292" s="225"/>
      <c r="CJ292" s="225"/>
      <c r="CK292" s="225"/>
      <c r="CL292" s="225"/>
      <c r="CM292" s="225"/>
      <c r="CN292" s="225"/>
      <c r="CO292" s="225"/>
      <c r="CP292" s="225"/>
      <c r="CQ292" s="225"/>
      <c r="CR292" s="225"/>
      <c r="CS292" s="225"/>
      <c r="CT292" s="225"/>
      <c r="CU292" s="225"/>
      <c r="CV292" s="225"/>
    </row>
    <row r="293" spans="1:100" ht="12" customHeight="1" x14ac:dyDescent="0.25">
      <c r="A293" s="225"/>
      <c r="B293" s="225"/>
      <c r="C293" s="225"/>
      <c r="D293" s="225"/>
      <c r="E293" s="225"/>
      <c r="F293" s="225"/>
      <c r="G293" s="225"/>
      <c r="H293" s="225"/>
      <c r="I293" s="225"/>
      <c r="J293" s="225"/>
      <c r="K293" s="225"/>
      <c r="L293" s="225"/>
      <c r="M293" s="225"/>
      <c r="N293" s="225"/>
      <c r="O293" s="225"/>
      <c r="P293" s="225"/>
      <c r="Q293" s="225"/>
      <c r="R293" s="225"/>
      <c r="S293" s="225"/>
      <c r="T293" s="225"/>
      <c r="U293" s="225"/>
      <c r="V293" s="225"/>
      <c r="W293" s="225"/>
      <c r="X293" s="225"/>
      <c r="Y293" s="225"/>
      <c r="Z293" s="225"/>
      <c r="AA293" s="225"/>
      <c r="AB293" s="225"/>
      <c r="AC293" s="225"/>
      <c r="AD293" s="225"/>
      <c r="AE293" s="225"/>
      <c r="AF293" s="225"/>
      <c r="AG293" s="225"/>
      <c r="AH293" s="225"/>
      <c r="AI293" s="225"/>
      <c r="AJ293" s="225"/>
      <c r="AK293" s="225"/>
      <c r="AL293" s="225"/>
      <c r="AM293" s="257"/>
      <c r="AN293" s="257"/>
      <c r="AO293" s="225"/>
      <c r="AP293" s="225"/>
      <c r="AQ293" s="225"/>
      <c r="AR293" s="225"/>
      <c r="AS293" s="225"/>
      <c r="AT293" s="225"/>
      <c r="AU293" s="225"/>
      <c r="AV293" s="225"/>
      <c r="AW293" s="225"/>
      <c r="AX293" s="225"/>
      <c r="AY293" s="225"/>
      <c r="AZ293" s="225"/>
      <c r="BA293" s="225"/>
      <c r="BB293" s="225"/>
      <c r="BC293" s="225"/>
      <c r="BD293" s="225"/>
      <c r="BE293" s="225"/>
      <c r="BF293" s="225"/>
      <c r="BG293" s="225"/>
      <c r="BH293" s="225"/>
      <c r="BI293" s="225"/>
      <c r="BJ293" s="225"/>
      <c r="BK293" s="225"/>
      <c r="BL293" s="225"/>
      <c r="BM293" s="225"/>
      <c r="BN293" s="225"/>
      <c r="BO293" s="225"/>
      <c r="BP293" s="225"/>
      <c r="BQ293" s="225"/>
      <c r="BR293" s="225"/>
      <c r="BS293" s="225"/>
      <c r="BT293" s="225"/>
      <c r="BU293" s="225"/>
      <c r="BV293" s="225"/>
      <c r="BW293" s="225"/>
      <c r="BX293" s="225"/>
      <c r="BY293" s="225"/>
      <c r="BZ293" s="225"/>
      <c r="CA293" s="225"/>
      <c r="CB293" s="225"/>
      <c r="CC293" s="225"/>
      <c r="CD293" s="225"/>
      <c r="CE293" s="225"/>
      <c r="CF293" s="225"/>
      <c r="CG293" s="225"/>
      <c r="CH293" s="225"/>
      <c r="CI293" s="225"/>
      <c r="CJ293" s="225"/>
      <c r="CK293" s="225"/>
      <c r="CL293" s="225"/>
      <c r="CM293" s="225"/>
      <c r="CN293" s="225"/>
      <c r="CO293" s="225"/>
      <c r="CP293" s="225"/>
      <c r="CQ293" s="225"/>
      <c r="CR293" s="225"/>
      <c r="CS293" s="225"/>
      <c r="CT293" s="225"/>
      <c r="CU293" s="225"/>
      <c r="CV293" s="225"/>
    </row>
    <row r="294" spans="1:100" ht="12" customHeight="1" x14ac:dyDescent="0.25">
      <c r="A294" s="225"/>
      <c r="B294" s="225"/>
      <c r="C294" s="225"/>
      <c r="D294" s="225"/>
      <c r="E294" s="225"/>
      <c r="F294" s="225"/>
      <c r="G294" s="225"/>
      <c r="H294" s="225"/>
      <c r="I294" s="225"/>
      <c r="J294" s="225"/>
      <c r="K294" s="225"/>
      <c r="L294" s="225"/>
      <c r="M294" s="225"/>
      <c r="N294" s="225"/>
      <c r="O294" s="225"/>
      <c r="P294" s="225"/>
      <c r="Q294" s="225"/>
      <c r="R294" s="225"/>
      <c r="S294" s="225"/>
      <c r="T294" s="225"/>
      <c r="U294" s="225"/>
      <c r="V294" s="225"/>
      <c r="W294" s="225"/>
      <c r="X294" s="225"/>
      <c r="Y294" s="225"/>
      <c r="Z294" s="225"/>
      <c r="AA294" s="225"/>
      <c r="AB294" s="225"/>
      <c r="AC294" s="225"/>
      <c r="AD294" s="225"/>
      <c r="AE294" s="225"/>
      <c r="AF294" s="225"/>
      <c r="AG294" s="225"/>
      <c r="AH294" s="225"/>
      <c r="AI294" s="225"/>
      <c r="AJ294" s="225"/>
      <c r="AK294" s="225"/>
      <c r="AL294" s="225"/>
      <c r="AM294" s="257"/>
      <c r="AN294" s="257"/>
      <c r="AO294" s="225"/>
      <c r="AP294" s="225"/>
      <c r="AQ294" s="225"/>
      <c r="AR294" s="225"/>
      <c r="AS294" s="225"/>
      <c r="AT294" s="225"/>
      <c r="AU294" s="225"/>
      <c r="AV294" s="225"/>
      <c r="AW294" s="225"/>
      <c r="AX294" s="225"/>
      <c r="AY294" s="225"/>
      <c r="AZ294" s="225"/>
      <c r="BA294" s="225"/>
      <c r="BB294" s="225"/>
      <c r="BC294" s="225"/>
      <c r="BD294" s="225"/>
      <c r="BE294" s="225"/>
      <c r="BF294" s="225"/>
      <c r="BG294" s="225"/>
      <c r="BH294" s="225"/>
      <c r="BI294" s="225"/>
      <c r="BJ294" s="225"/>
      <c r="BK294" s="225"/>
      <c r="BL294" s="225"/>
      <c r="BM294" s="225"/>
      <c r="BN294" s="225"/>
      <c r="BO294" s="225"/>
      <c r="BP294" s="225"/>
      <c r="BQ294" s="225"/>
      <c r="BR294" s="225"/>
      <c r="BS294" s="225"/>
      <c r="BT294" s="225"/>
      <c r="BU294" s="225"/>
      <c r="BV294" s="225"/>
      <c r="BW294" s="225"/>
      <c r="BX294" s="225"/>
      <c r="BY294" s="225"/>
      <c r="BZ294" s="225"/>
      <c r="CA294" s="225"/>
      <c r="CB294" s="225"/>
      <c r="CC294" s="225"/>
      <c r="CD294" s="225"/>
      <c r="CE294" s="225"/>
      <c r="CF294" s="225"/>
      <c r="CG294" s="225"/>
      <c r="CH294" s="225"/>
      <c r="CI294" s="225"/>
      <c r="CJ294" s="225"/>
      <c r="CK294" s="225"/>
      <c r="CL294" s="225"/>
      <c r="CM294" s="225"/>
      <c r="CN294" s="225"/>
      <c r="CO294" s="225"/>
      <c r="CP294" s="225"/>
      <c r="CQ294" s="225"/>
      <c r="CR294" s="225"/>
      <c r="CS294" s="225"/>
      <c r="CT294" s="225"/>
      <c r="CU294" s="225"/>
      <c r="CV294" s="225"/>
    </row>
    <row r="295" spans="1:100" ht="12" customHeight="1" x14ac:dyDescent="0.25">
      <c r="A295" s="225"/>
      <c r="B295" s="225"/>
      <c r="C295" s="225"/>
      <c r="D295" s="225"/>
      <c r="E295" s="225"/>
      <c r="F295" s="225"/>
      <c r="G295" s="225"/>
      <c r="H295" s="225"/>
      <c r="I295" s="225"/>
      <c r="J295" s="225"/>
      <c r="K295" s="225"/>
      <c r="L295" s="225"/>
      <c r="M295" s="225"/>
      <c r="N295" s="225"/>
      <c r="O295" s="225"/>
      <c r="P295" s="225"/>
      <c r="Q295" s="225"/>
      <c r="R295" s="225"/>
      <c r="S295" s="225"/>
      <c r="T295" s="225"/>
      <c r="U295" s="225"/>
      <c r="V295" s="225"/>
      <c r="W295" s="225"/>
      <c r="X295" s="225"/>
      <c r="Y295" s="225"/>
      <c r="Z295" s="225"/>
      <c r="AA295" s="225"/>
      <c r="AB295" s="225"/>
      <c r="AC295" s="225"/>
      <c r="AD295" s="225"/>
      <c r="AE295" s="225"/>
      <c r="AF295" s="225"/>
      <c r="AG295" s="225"/>
      <c r="AH295" s="225"/>
      <c r="AI295" s="225"/>
      <c r="AJ295" s="225"/>
      <c r="AK295" s="225"/>
      <c r="AL295" s="225"/>
      <c r="AM295" s="257"/>
      <c r="AN295" s="257"/>
      <c r="AO295" s="225"/>
      <c r="AP295" s="225"/>
      <c r="AQ295" s="225"/>
      <c r="AR295" s="225"/>
      <c r="AS295" s="225"/>
      <c r="AT295" s="225"/>
      <c r="AU295" s="225"/>
      <c r="AV295" s="225"/>
      <c r="AW295" s="225"/>
      <c r="AX295" s="225"/>
      <c r="AY295" s="225"/>
      <c r="AZ295" s="225"/>
      <c r="BA295" s="225"/>
      <c r="BB295" s="225"/>
      <c r="BC295" s="225"/>
      <c r="BD295" s="225"/>
      <c r="BE295" s="225"/>
      <c r="BF295" s="225"/>
      <c r="BG295" s="225"/>
      <c r="BH295" s="225"/>
      <c r="BI295" s="225"/>
      <c r="BJ295" s="225"/>
      <c r="BK295" s="225"/>
      <c r="BL295" s="225"/>
      <c r="BM295" s="225"/>
      <c r="BN295" s="225"/>
      <c r="BO295" s="225"/>
      <c r="BP295" s="225"/>
      <c r="BQ295" s="225"/>
      <c r="BR295" s="225"/>
      <c r="BS295" s="225"/>
      <c r="BT295" s="225"/>
      <c r="BU295" s="225"/>
      <c r="BV295" s="225"/>
      <c r="BW295" s="225"/>
      <c r="BX295" s="225"/>
      <c r="BY295" s="225"/>
      <c r="BZ295" s="225"/>
      <c r="CA295" s="225"/>
      <c r="CB295" s="225"/>
      <c r="CC295" s="225"/>
      <c r="CD295" s="225"/>
      <c r="CE295" s="225"/>
      <c r="CF295" s="225"/>
      <c r="CG295" s="225"/>
      <c r="CH295" s="225"/>
      <c r="CI295" s="225"/>
      <c r="CJ295" s="225"/>
      <c r="CK295" s="225"/>
      <c r="CL295" s="225"/>
      <c r="CM295" s="225"/>
      <c r="CN295" s="225"/>
      <c r="CO295" s="225"/>
      <c r="CP295" s="225"/>
      <c r="CQ295" s="225"/>
      <c r="CR295" s="225"/>
      <c r="CS295" s="225"/>
      <c r="CT295" s="225"/>
      <c r="CU295" s="225"/>
      <c r="CV295" s="225"/>
    </row>
    <row r="296" spans="1:100" ht="12" customHeight="1" x14ac:dyDescent="0.25">
      <c r="A296" s="225"/>
      <c r="B296" s="225"/>
      <c r="C296" s="225"/>
      <c r="D296" s="225"/>
      <c r="E296" s="225"/>
      <c r="F296" s="225"/>
      <c r="G296" s="225"/>
      <c r="H296" s="225"/>
      <c r="I296" s="225"/>
      <c r="J296" s="225"/>
      <c r="K296" s="225"/>
      <c r="L296" s="225"/>
      <c r="M296" s="225"/>
      <c r="N296" s="225"/>
      <c r="O296" s="225"/>
      <c r="P296" s="225"/>
      <c r="Q296" s="225"/>
      <c r="R296" s="225"/>
      <c r="S296" s="225"/>
      <c r="T296" s="225"/>
      <c r="U296" s="225"/>
      <c r="V296" s="225"/>
      <c r="W296" s="225"/>
      <c r="X296" s="225"/>
      <c r="Y296" s="225"/>
      <c r="Z296" s="225"/>
      <c r="AA296" s="225"/>
      <c r="AB296" s="225"/>
      <c r="AC296" s="225"/>
      <c r="AD296" s="225"/>
      <c r="AE296" s="225"/>
      <c r="AF296" s="225"/>
      <c r="AG296" s="225"/>
      <c r="AH296" s="225"/>
      <c r="AI296" s="225"/>
      <c r="AJ296" s="225"/>
      <c r="AK296" s="225"/>
      <c r="AL296" s="225"/>
      <c r="AM296" s="257"/>
      <c r="AN296" s="257"/>
      <c r="AO296" s="225"/>
      <c r="AP296" s="225"/>
      <c r="AQ296" s="225"/>
      <c r="AR296" s="225"/>
      <c r="AS296" s="225"/>
      <c r="AT296" s="225"/>
      <c r="AU296" s="225"/>
      <c r="AV296" s="225"/>
      <c r="AW296" s="225"/>
      <c r="AX296" s="225"/>
      <c r="AY296" s="225"/>
      <c r="AZ296" s="225"/>
      <c r="BA296" s="225"/>
      <c r="BB296" s="225"/>
      <c r="BC296" s="225"/>
      <c r="BD296" s="225"/>
      <c r="BE296" s="225"/>
      <c r="BF296" s="225"/>
      <c r="BG296" s="225"/>
      <c r="BH296" s="225"/>
      <c r="BI296" s="225"/>
      <c r="BJ296" s="225"/>
      <c r="BK296" s="225"/>
      <c r="BL296" s="225"/>
      <c r="BM296" s="225"/>
      <c r="BN296" s="225"/>
      <c r="BO296" s="225"/>
      <c r="BP296" s="225"/>
      <c r="BQ296" s="225"/>
      <c r="BR296" s="225"/>
      <c r="BS296" s="225"/>
      <c r="BT296" s="225"/>
      <c r="BU296" s="225"/>
      <c r="BV296" s="225"/>
      <c r="BW296" s="225"/>
      <c r="BX296" s="225"/>
      <c r="BY296" s="225"/>
      <c r="BZ296" s="225"/>
      <c r="CA296" s="225"/>
      <c r="CB296" s="225"/>
      <c r="CC296" s="225"/>
      <c r="CD296" s="225"/>
      <c r="CE296" s="225"/>
      <c r="CF296" s="225"/>
      <c r="CG296" s="225"/>
      <c r="CH296" s="225"/>
      <c r="CI296" s="225"/>
      <c r="CJ296" s="225"/>
      <c r="CK296" s="225"/>
      <c r="CL296" s="225"/>
      <c r="CM296" s="225"/>
      <c r="CN296" s="225"/>
      <c r="CO296" s="225"/>
      <c r="CP296" s="225"/>
      <c r="CQ296" s="225"/>
      <c r="CR296" s="225"/>
      <c r="CS296" s="225"/>
      <c r="CT296" s="225"/>
      <c r="CU296" s="225"/>
      <c r="CV296" s="225"/>
    </row>
    <row r="297" spans="1:100" ht="12" customHeight="1" x14ac:dyDescent="0.25">
      <c r="A297" s="225"/>
      <c r="B297" s="225"/>
      <c r="C297" s="225"/>
      <c r="D297" s="225"/>
      <c r="E297" s="225"/>
      <c r="F297" s="225"/>
      <c r="G297" s="225"/>
      <c r="H297" s="225"/>
      <c r="I297" s="225"/>
      <c r="J297" s="225"/>
      <c r="K297" s="225"/>
      <c r="L297" s="225"/>
      <c r="M297" s="225"/>
      <c r="N297" s="225"/>
      <c r="O297" s="225"/>
      <c r="P297" s="225"/>
      <c r="Q297" s="225"/>
      <c r="R297" s="225"/>
      <c r="S297" s="225"/>
      <c r="T297" s="225"/>
      <c r="U297" s="225"/>
      <c r="V297" s="225"/>
      <c r="W297" s="225"/>
      <c r="X297" s="225"/>
      <c r="Y297" s="225"/>
      <c r="Z297" s="225"/>
      <c r="AA297" s="225"/>
      <c r="AB297" s="225"/>
      <c r="AC297" s="225"/>
      <c r="AD297" s="225"/>
      <c r="AE297" s="225"/>
      <c r="AF297" s="225"/>
      <c r="AG297" s="225"/>
      <c r="AH297" s="225"/>
      <c r="AI297" s="225"/>
      <c r="AJ297" s="225"/>
      <c r="AK297" s="225"/>
      <c r="AL297" s="225"/>
      <c r="AM297" s="257"/>
      <c r="AN297" s="257"/>
      <c r="AO297" s="225"/>
      <c r="AP297" s="225"/>
      <c r="AQ297" s="225"/>
      <c r="AR297" s="225"/>
      <c r="AS297" s="225"/>
      <c r="AT297" s="225"/>
      <c r="AU297" s="225"/>
      <c r="AV297" s="225"/>
      <c r="AW297" s="225"/>
      <c r="AX297" s="225"/>
      <c r="AY297" s="225"/>
      <c r="AZ297" s="225"/>
      <c r="BA297" s="225"/>
      <c r="BB297" s="225"/>
      <c r="BC297" s="225"/>
      <c r="BD297" s="225"/>
      <c r="BE297" s="225"/>
      <c r="BF297" s="225"/>
      <c r="BG297" s="225"/>
      <c r="BH297" s="225"/>
      <c r="BI297" s="225"/>
      <c r="BJ297" s="225"/>
      <c r="BK297" s="225"/>
      <c r="BL297" s="225"/>
      <c r="BM297" s="225"/>
      <c r="BN297" s="225"/>
      <c r="BO297" s="225"/>
      <c r="BP297" s="225"/>
      <c r="BQ297" s="225"/>
      <c r="BR297" s="225"/>
      <c r="BS297" s="225"/>
      <c r="BT297" s="225"/>
      <c r="BU297" s="225"/>
      <c r="BV297" s="225"/>
      <c r="BW297" s="225"/>
      <c r="BX297" s="225"/>
      <c r="BY297" s="225"/>
      <c r="BZ297" s="225"/>
      <c r="CA297" s="225"/>
      <c r="CB297" s="225"/>
      <c r="CC297" s="225"/>
      <c r="CD297" s="225"/>
      <c r="CE297" s="225"/>
      <c r="CF297" s="225"/>
      <c r="CG297" s="225"/>
      <c r="CH297" s="225"/>
      <c r="CI297" s="225"/>
      <c r="CJ297" s="225"/>
      <c r="CK297" s="225"/>
      <c r="CL297" s="225"/>
      <c r="CM297" s="225"/>
      <c r="CN297" s="225"/>
      <c r="CO297" s="225"/>
      <c r="CP297" s="225"/>
      <c r="CQ297" s="225"/>
      <c r="CR297" s="225"/>
      <c r="CS297" s="225"/>
      <c r="CT297" s="225"/>
      <c r="CU297" s="225"/>
      <c r="CV297" s="225"/>
    </row>
    <row r="298" spans="1:100" ht="12" customHeight="1" x14ac:dyDescent="0.25">
      <c r="A298" s="225"/>
      <c r="B298" s="225"/>
      <c r="C298" s="225"/>
      <c r="D298" s="225"/>
      <c r="E298" s="225"/>
      <c r="F298" s="225"/>
      <c r="G298" s="225"/>
      <c r="H298" s="225"/>
      <c r="I298" s="225"/>
      <c r="J298" s="225"/>
      <c r="K298" s="225"/>
      <c r="L298" s="225"/>
      <c r="M298" s="225"/>
      <c r="N298" s="225"/>
      <c r="O298" s="225"/>
      <c r="P298" s="225"/>
      <c r="Q298" s="225"/>
      <c r="R298" s="225"/>
      <c r="S298" s="225"/>
      <c r="T298" s="225"/>
      <c r="U298" s="225"/>
      <c r="V298" s="225"/>
      <c r="W298" s="225"/>
      <c r="X298" s="225"/>
      <c r="Y298" s="225"/>
      <c r="Z298" s="225"/>
      <c r="AA298" s="225"/>
      <c r="AB298" s="225"/>
      <c r="AC298" s="225"/>
      <c r="AD298" s="225"/>
      <c r="AE298" s="225"/>
      <c r="AF298" s="225"/>
      <c r="AG298" s="225"/>
      <c r="AH298" s="225"/>
      <c r="AI298" s="225"/>
      <c r="AJ298" s="225"/>
      <c r="AK298" s="225"/>
      <c r="AL298" s="225"/>
      <c r="AM298" s="257"/>
      <c r="AN298" s="257"/>
      <c r="AO298" s="225"/>
      <c r="AP298" s="225"/>
      <c r="AQ298" s="225"/>
      <c r="AR298" s="225"/>
      <c r="AS298" s="225"/>
      <c r="AT298" s="225"/>
      <c r="AU298" s="225"/>
      <c r="AV298" s="225"/>
      <c r="AW298" s="225"/>
      <c r="AX298" s="225"/>
      <c r="AY298" s="225"/>
      <c r="AZ298" s="225"/>
      <c r="BA298" s="225"/>
      <c r="BB298" s="225"/>
      <c r="BC298" s="225"/>
      <c r="BD298" s="225"/>
      <c r="BE298" s="225"/>
      <c r="BF298" s="225"/>
      <c r="BG298" s="225"/>
      <c r="BH298" s="225"/>
      <c r="BI298" s="225"/>
      <c r="BJ298" s="225"/>
      <c r="BK298" s="225"/>
      <c r="BL298" s="225"/>
      <c r="BM298" s="225"/>
      <c r="BN298" s="225"/>
      <c r="BO298" s="225"/>
      <c r="BP298" s="225"/>
      <c r="BQ298" s="225"/>
      <c r="BR298" s="225"/>
      <c r="BS298" s="225"/>
      <c r="BT298" s="225"/>
      <c r="BU298" s="225"/>
      <c r="BV298" s="225"/>
      <c r="BW298" s="225"/>
      <c r="BX298" s="225"/>
      <c r="BY298" s="225"/>
      <c r="BZ298" s="225"/>
      <c r="CA298" s="225"/>
      <c r="CB298" s="225"/>
      <c r="CC298" s="225"/>
      <c r="CD298" s="225"/>
      <c r="CE298" s="225"/>
      <c r="CF298" s="225"/>
      <c r="CG298" s="225"/>
      <c r="CH298" s="225"/>
      <c r="CI298" s="225"/>
      <c r="CJ298" s="225"/>
      <c r="CK298" s="225"/>
      <c r="CL298" s="225"/>
      <c r="CM298" s="225"/>
      <c r="CN298" s="225"/>
      <c r="CO298" s="225"/>
      <c r="CP298" s="225"/>
      <c r="CQ298" s="225"/>
      <c r="CR298" s="225"/>
      <c r="CS298" s="225"/>
      <c r="CT298" s="225"/>
      <c r="CU298" s="225"/>
      <c r="CV298" s="225"/>
    </row>
    <row r="299" spans="1:100" ht="12" customHeight="1" x14ac:dyDescent="0.25">
      <c r="A299" s="225"/>
      <c r="B299" s="225"/>
      <c r="C299" s="225"/>
      <c r="D299" s="225"/>
      <c r="E299" s="225"/>
      <c r="F299" s="225"/>
      <c r="G299" s="225"/>
      <c r="H299" s="225"/>
      <c r="I299" s="225"/>
      <c r="J299" s="225"/>
      <c r="K299" s="225"/>
      <c r="L299" s="225"/>
      <c r="M299" s="225"/>
      <c r="N299" s="225"/>
      <c r="O299" s="225"/>
      <c r="P299" s="225"/>
      <c r="Q299" s="225"/>
      <c r="R299" s="225"/>
      <c r="S299" s="225"/>
      <c r="T299" s="225"/>
      <c r="U299" s="225"/>
      <c r="V299" s="225"/>
      <c r="W299" s="225"/>
      <c r="X299" s="225"/>
      <c r="Y299" s="225"/>
      <c r="Z299" s="225"/>
      <c r="AA299" s="225"/>
      <c r="AB299" s="225"/>
      <c r="AC299" s="225"/>
      <c r="AD299" s="225"/>
      <c r="AE299" s="225"/>
      <c r="AF299" s="225"/>
      <c r="AG299" s="225"/>
      <c r="AH299" s="225"/>
      <c r="AI299" s="225"/>
      <c r="AJ299" s="225"/>
      <c r="AK299" s="225"/>
      <c r="AL299" s="225"/>
      <c r="AM299" s="257"/>
      <c r="AN299" s="257"/>
      <c r="AO299" s="225"/>
      <c r="AP299" s="225"/>
      <c r="AQ299" s="225"/>
      <c r="AR299" s="225"/>
      <c r="AS299" s="225"/>
      <c r="AT299" s="225"/>
      <c r="AU299" s="225"/>
      <c r="AV299" s="225"/>
      <c r="AW299" s="225"/>
      <c r="AX299" s="225"/>
      <c r="AY299" s="225"/>
      <c r="AZ299" s="225"/>
      <c r="BA299" s="225"/>
      <c r="BB299" s="225"/>
      <c r="BC299" s="225"/>
      <c r="BD299" s="225"/>
      <c r="BE299" s="225"/>
      <c r="BF299" s="225"/>
      <c r="BG299" s="225"/>
      <c r="BH299" s="225"/>
      <c r="BI299" s="225"/>
      <c r="BJ299" s="225"/>
      <c r="BK299" s="225"/>
      <c r="BL299" s="225"/>
      <c r="BM299" s="225"/>
      <c r="BN299" s="225"/>
      <c r="BO299" s="225"/>
      <c r="BP299" s="225"/>
      <c r="BQ299" s="225"/>
      <c r="BR299" s="225"/>
      <c r="BS299" s="225"/>
      <c r="BT299" s="225"/>
      <c r="BU299" s="225"/>
      <c r="BV299" s="225"/>
      <c r="BW299" s="225"/>
      <c r="BX299" s="225"/>
      <c r="BY299" s="225"/>
      <c r="BZ299" s="225"/>
      <c r="CA299" s="225"/>
      <c r="CB299" s="225"/>
      <c r="CC299" s="225"/>
      <c r="CD299" s="225"/>
      <c r="CE299" s="225"/>
      <c r="CF299" s="225"/>
      <c r="CG299" s="225"/>
      <c r="CH299" s="225"/>
      <c r="CI299" s="225"/>
      <c r="CJ299" s="225"/>
      <c r="CK299" s="225"/>
      <c r="CL299" s="225"/>
      <c r="CM299" s="225"/>
      <c r="CN299" s="225"/>
      <c r="CO299" s="225"/>
      <c r="CP299" s="225"/>
      <c r="CQ299" s="225"/>
      <c r="CR299" s="225"/>
      <c r="CS299" s="225"/>
      <c r="CT299" s="225"/>
      <c r="CU299" s="225"/>
      <c r="CV299" s="225"/>
    </row>
    <row r="300" spans="1:100" ht="12" customHeight="1" x14ac:dyDescent="0.25">
      <c r="A300" s="225"/>
      <c r="B300" s="225"/>
      <c r="C300" s="225"/>
      <c r="D300" s="225"/>
      <c r="E300" s="225"/>
      <c r="F300" s="225"/>
      <c r="G300" s="225"/>
      <c r="H300" s="225"/>
      <c r="I300" s="225"/>
      <c r="J300" s="225"/>
      <c r="K300" s="225"/>
      <c r="L300" s="225"/>
      <c r="M300" s="225"/>
      <c r="N300" s="225"/>
      <c r="O300" s="225"/>
      <c r="P300" s="225"/>
      <c r="Q300" s="225"/>
      <c r="R300" s="225"/>
      <c r="S300" s="225"/>
      <c r="T300" s="225"/>
      <c r="U300" s="225"/>
      <c r="V300" s="225"/>
      <c r="W300" s="225"/>
      <c r="X300" s="225"/>
      <c r="Y300" s="225"/>
      <c r="Z300" s="225"/>
      <c r="AA300" s="225"/>
      <c r="AB300" s="225"/>
      <c r="AC300" s="225"/>
      <c r="AD300" s="225"/>
      <c r="AE300" s="225"/>
      <c r="AF300" s="225"/>
      <c r="AG300" s="225"/>
      <c r="AH300" s="225"/>
      <c r="AI300" s="225"/>
      <c r="AJ300" s="225"/>
      <c r="AK300" s="225"/>
      <c r="AL300" s="225"/>
      <c r="AM300" s="257"/>
      <c r="AN300" s="257"/>
      <c r="AO300" s="225"/>
      <c r="AP300" s="225"/>
      <c r="AQ300" s="225"/>
      <c r="AR300" s="225"/>
      <c r="AS300" s="225"/>
      <c r="AT300" s="225"/>
      <c r="AU300" s="225"/>
      <c r="AV300" s="225"/>
      <c r="AW300" s="225"/>
      <c r="AX300" s="225"/>
      <c r="AY300" s="225"/>
      <c r="AZ300" s="225"/>
      <c r="BA300" s="225"/>
      <c r="BB300" s="225"/>
      <c r="BC300" s="225"/>
      <c r="BD300" s="225"/>
      <c r="BE300" s="225"/>
      <c r="BF300" s="225"/>
      <c r="BG300" s="225"/>
      <c r="BH300" s="225"/>
      <c r="BI300" s="225"/>
      <c r="BJ300" s="225"/>
      <c r="BK300" s="225"/>
      <c r="BL300" s="225"/>
      <c r="BM300" s="225"/>
      <c r="BN300" s="225"/>
      <c r="BO300" s="225"/>
      <c r="BP300" s="225"/>
      <c r="BQ300" s="225"/>
      <c r="BR300" s="225"/>
      <c r="BS300" s="225"/>
      <c r="BT300" s="225"/>
      <c r="BU300" s="225"/>
      <c r="BV300" s="225"/>
      <c r="BW300" s="225"/>
      <c r="BX300" s="225"/>
      <c r="BY300" s="225"/>
      <c r="BZ300" s="225"/>
      <c r="CA300" s="225"/>
      <c r="CB300" s="225"/>
      <c r="CC300" s="225"/>
      <c r="CD300" s="225"/>
      <c r="CE300" s="225"/>
      <c r="CF300" s="225"/>
      <c r="CG300" s="225"/>
      <c r="CH300" s="225"/>
      <c r="CI300" s="225"/>
      <c r="CJ300" s="225"/>
      <c r="CK300" s="225"/>
      <c r="CL300" s="225"/>
      <c r="CM300" s="225"/>
      <c r="CN300" s="225"/>
      <c r="CO300" s="225"/>
      <c r="CP300" s="225"/>
      <c r="CQ300" s="225"/>
      <c r="CR300" s="225"/>
      <c r="CS300" s="225"/>
      <c r="CT300" s="225"/>
      <c r="CU300" s="225"/>
      <c r="CV300" s="225"/>
    </row>
    <row r="301" spans="1:100" ht="12" customHeight="1" x14ac:dyDescent="0.25">
      <c r="A301" s="225"/>
      <c r="B301" s="225"/>
      <c r="C301" s="225"/>
      <c r="D301" s="225"/>
      <c r="E301" s="225"/>
      <c r="F301" s="225"/>
      <c r="G301" s="225"/>
      <c r="H301" s="225"/>
      <c r="I301" s="225"/>
      <c r="J301" s="225"/>
      <c r="K301" s="225"/>
      <c r="L301" s="225"/>
      <c r="M301" s="225"/>
      <c r="N301" s="225"/>
      <c r="O301" s="225"/>
      <c r="P301" s="225"/>
      <c r="Q301" s="225"/>
      <c r="R301" s="225"/>
      <c r="S301" s="225"/>
      <c r="T301" s="225"/>
      <c r="U301" s="225"/>
      <c r="V301" s="225"/>
      <c r="W301" s="225"/>
      <c r="X301" s="225"/>
      <c r="Y301" s="225"/>
      <c r="Z301" s="225"/>
      <c r="AA301" s="225"/>
      <c r="AB301" s="225"/>
      <c r="AC301" s="225"/>
      <c r="AD301" s="225"/>
      <c r="AE301" s="225"/>
      <c r="AF301" s="225"/>
      <c r="AG301" s="225"/>
      <c r="AH301" s="225"/>
      <c r="AI301" s="225"/>
      <c r="AJ301" s="225"/>
      <c r="AK301" s="225"/>
      <c r="AL301" s="225"/>
      <c r="AM301" s="257"/>
      <c r="AN301" s="257"/>
      <c r="AO301" s="225"/>
      <c r="AP301" s="225"/>
      <c r="AQ301" s="225"/>
      <c r="AR301" s="225"/>
      <c r="AS301" s="225"/>
      <c r="AT301" s="225"/>
      <c r="AU301" s="225"/>
      <c r="AV301" s="225"/>
      <c r="AW301" s="225"/>
      <c r="AX301" s="225"/>
      <c r="AY301" s="225"/>
      <c r="AZ301" s="225"/>
      <c r="BA301" s="225"/>
      <c r="BB301" s="225"/>
      <c r="BC301" s="225"/>
      <c r="BD301" s="225"/>
      <c r="BE301" s="225"/>
      <c r="BF301" s="225"/>
      <c r="BG301" s="225"/>
      <c r="BH301" s="225"/>
      <c r="BI301" s="225"/>
      <c r="BJ301" s="225"/>
      <c r="BK301" s="225"/>
      <c r="BL301" s="225"/>
      <c r="BM301" s="225"/>
      <c r="BN301" s="225"/>
      <c r="BO301" s="225"/>
      <c r="BP301" s="225"/>
      <c r="BQ301" s="225"/>
      <c r="BR301" s="225"/>
      <c r="BS301" s="225"/>
      <c r="BT301" s="225"/>
      <c r="BU301" s="225"/>
      <c r="BV301" s="225"/>
      <c r="BW301" s="225"/>
      <c r="BX301" s="225"/>
      <c r="BY301" s="225"/>
      <c r="BZ301" s="225"/>
      <c r="CA301" s="225"/>
      <c r="CB301" s="225"/>
      <c r="CC301" s="225"/>
      <c r="CD301" s="225"/>
      <c r="CE301" s="225"/>
      <c r="CF301" s="225"/>
      <c r="CG301" s="225"/>
      <c r="CH301" s="225"/>
      <c r="CI301" s="225"/>
      <c r="CJ301" s="225"/>
      <c r="CK301" s="225"/>
      <c r="CL301" s="225"/>
      <c r="CM301" s="225"/>
      <c r="CN301" s="225"/>
      <c r="CO301" s="225"/>
      <c r="CP301" s="225"/>
      <c r="CQ301" s="225"/>
      <c r="CR301" s="225"/>
      <c r="CS301" s="225"/>
      <c r="CT301" s="225"/>
      <c r="CU301" s="225"/>
      <c r="CV301" s="225"/>
    </row>
    <row r="302" spans="1:100" ht="12" customHeight="1" x14ac:dyDescent="0.25">
      <c r="A302" s="225"/>
      <c r="B302" s="225"/>
      <c r="C302" s="225"/>
      <c r="D302" s="225"/>
      <c r="E302" s="225"/>
      <c r="F302" s="225"/>
      <c r="G302" s="225"/>
      <c r="H302" s="225"/>
      <c r="I302" s="225"/>
      <c r="J302" s="225"/>
      <c r="K302" s="225"/>
      <c r="L302" s="225"/>
      <c r="M302" s="225"/>
      <c r="N302" s="225"/>
      <c r="O302" s="225"/>
      <c r="P302" s="225"/>
      <c r="Q302" s="225"/>
      <c r="R302" s="225"/>
      <c r="S302" s="225"/>
      <c r="T302" s="225"/>
      <c r="U302" s="225"/>
      <c r="V302" s="225"/>
      <c r="W302" s="225"/>
      <c r="X302" s="225"/>
      <c r="Y302" s="225"/>
      <c r="Z302" s="225"/>
      <c r="AA302" s="225"/>
      <c r="AB302" s="225"/>
      <c r="AC302" s="225"/>
      <c r="AD302" s="225"/>
      <c r="AE302" s="225"/>
      <c r="AF302" s="225"/>
      <c r="AG302" s="225"/>
      <c r="AH302" s="225"/>
      <c r="AI302" s="225"/>
      <c r="AJ302" s="225"/>
      <c r="AK302" s="225"/>
      <c r="AL302" s="225"/>
      <c r="AM302" s="257"/>
      <c r="AN302" s="257"/>
      <c r="AO302" s="225"/>
      <c r="AP302" s="225"/>
      <c r="AQ302" s="225"/>
      <c r="AR302" s="225"/>
      <c r="AS302" s="225"/>
      <c r="AT302" s="225"/>
      <c r="AU302" s="225"/>
      <c r="AV302" s="225"/>
      <c r="AW302" s="225"/>
      <c r="AX302" s="225"/>
      <c r="AY302" s="225"/>
      <c r="AZ302" s="225"/>
      <c r="BA302" s="225"/>
      <c r="BB302" s="225"/>
      <c r="BC302" s="225"/>
      <c r="BD302" s="225"/>
      <c r="BE302" s="225"/>
      <c r="BF302" s="225"/>
      <c r="BG302" s="225"/>
      <c r="BH302" s="225"/>
      <c r="BI302" s="225"/>
      <c r="BJ302" s="225"/>
      <c r="BK302" s="225"/>
      <c r="BL302" s="225"/>
      <c r="BM302" s="225"/>
      <c r="BN302" s="225"/>
      <c r="BO302" s="225"/>
      <c r="BP302" s="225"/>
      <c r="BQ302" s="225"/>
      <c r="BR302" s="225"/>
      <c r="BS302" s="225"/>
      <c r="BT302" s="225"/>
      <c r="BU302" s="225"/>
      <c r="BV302" s="225"/>
      <c r="BW302" s="225"/>
      <c r="BX302" s="225"/>
      <c r="BY302" s="225"/>
      <c r="BZ302" s="225"/>
      <c r="CA302" s="225"/>
      <c r="CB302" s="225"/>
      <c r="CC302" s="225"/>
      <c r="CD302" s="225"/>
      <c r="CE302" s="225"/>
      <c r="CF302" s="225"/>
      <c r="CG302" s="225"/>
      <c r="CH302" s="225"/>
      <c r="CI302" s="225"/>
      <c r="CJ302" s="225"/>
      <c r="CK302" s="225"/>
      <c r="CL302" s="225"/>
      <c r="CM302" s="225"/>
      <c r="CN302" s="225"/>
      <c r="CO302" s="225"/>
      <c r="CP302" s="225"/>
      <c r="CQ302" s="225"/>
      <c r="CR302" s="225"/>
      <c r="CS302" s="225"/>
      <c r="CT302" s="225"/>
      <c r="CU302" s="225"/>
      <c r="CV302" s="225"/>
    </row>
    <row r="303" spans="1:100" ht="12" customHeight="1" x14ac:dyDescent="0.25">
      <c r="A303" s="225"/>
      <c r="B303" s="225"/>
      <c r="C303" s="225"/>
      <c r="D303" s="225"/>
      <c r="E303" s="225"/>
      <c r="F303" s="225"/>
      <c r="G303" s="225"/>
      <c r="H303" s="225"/>
      <c r="I303" s="225"/>
      <c r="J303" s="225"/>
      <c r="K303" s="225"/>
      <c r="L303" s="225"/>
      <c r="M303" s="225"/>
      <c r="N303" s="225"/>
      <c r="O303" s="225"/>
      <c r="P303" s="225"/>
      <c r="Q303" s="225"/>
      <c r="R303" s="225"/>
      <c r="S303" s="225"/>
      <c r="T303" s="225"/>
      <c r="U303" s="225"/>
      <c r="V303" s="225"/>
      <c r="W303" s="225"/>
      <c r="X303" s="225"/>
      <c r="Y303" s="225"/>
      <c r="Z303" s="225"/>
      <c r="AA303" s="225"/>
      <c r="AB303" s="225"/>
      <c r="AC303" s="225"/>
      <c r="AD303" s="225"/>
      <c r="AE303" s="225"/>
      <c r="AF303" s="225"/>
      <c r="AG303" s="225"/>
      <c r="AH303" s="225"/>
      <c r="AI303" s="225"/>
      <c r="AJ303" s="225"/>
      <c r="AK303" s="225"/>
      <c r="AL303" s="225"/>
      <c r="AM303" s="257"/>
      <c r="AN303" s="257"/>
      <c r="AO303" s="225"/>
      <c r="AP303" s="225"/>
      <c r="AQ303" s="225"/>
      <c r="AR303" s="225"/>
      <c r="AS303" s="225"/>
      <c r="AT303" s="225"/>
      <c r="AU303" s="225"/>
      <c r="AV303" s="225"/>
      <c r="AW303" s="225"/>
      <c r="AX303" s="225"/>
      <c r="AY303" s="225"/>
      <c r="AZ303" s="225"/>
      <c r="BA303" s="225"/>
      <c r="BB303" s="225"/>
      <c r="BC303" s="225"/>
      <c r="BD303" s="225"/>
      <c r="BE303" s="225"/>
      <c r="BF303" s="225"/>
      <c r="BG303" s="225"/>
      <c r="BH303" s="225"/>
      <c r="BI303" s="225"/>
      <c r="BJ303" s="225"/>
      <c r="BK303" s="225"/>
      <c r="BL303" s="225"/>
      <c r="BM303" s="225"/>
      <c r="BN303" s="225"/>
      <c r="BO303" s="225"/>
      <c r="BP303" s="225"/>
      <c r="BQ303" s="225"/>
      <c r="BR303" s="225"/>
      <c r="BS303" s="225"/>
      <c r="BT303" s="225"/>
      <c r="BU303" s="225"/>
      <c r="BV303" s="225"/>
      <c r="BW303" s="225"/>
      <c r="BX303" s="225"/>
      <c r="BY303" s="225"/>
      <c r="BZ303" s="225"/>
      <c r="CA303" s="225"/>
      <c r="CB303" s="225"/>
      <c r="CC303" s="225"/>
      <c r="CD303" s="225"/>
      <c r="CE303" s="225"/>
      <c r="CF303" s="225"/>
      <c r="CG303" s="225"/>
      <c r="CH303" s="225"/>
      <c r="CI303" s="225"/>
      <c r="CJ303" s="225"/>
      <c r="CK303" s="225"/>
      <c r="CL303" s="225"/>
      <c r="CM303" s="225"/>
      <c r="CN303" s="225"/>
      <c r="CO303" s="225"/>
      <c r="CP303" s="225"/>
      <c r="CQ303" s="225"/>
      <c r="CR303" s="225"/>
      <c r="CS303" s="225"/>
      <c r="CT303" s="225"/>
      <c r="CU303" s="225"/>
      <c r="CV303" s="225"/>
    </row>
    <row r="304" spans="1:100" ht="12" customHeight="1" x14ac:dyDescent="0.25">
      <c r="A304" s="225"/>
      <c r="B304" s="225"/>
      <c r="C304" s="225"/>
      <c r="D304" s="225"/>
      <c r="E304" s="225"/>
      <c r="F304" s="225"/>
      <c r="G304" s="225"/>
      <c r="H304" s="225"/>
      <c r="I304" s="225"/>
      <c r="J304" s="225"/>
      <c r="K304" s="225"/>
      <c r="L304" s="225"/>
      <c r="M304" s="225"/>
      <c r="N304" s="225"/>
      <c r="O304" s="225"/>
      <c r="P304" s="225"/>
      <c r="Q304" s="225"/>
      <c r="R304" s="225"/>
      <c r="S304" s="225"/>
      <c r="T304" s="225"/>
      <c r="U304" s="225"/>
      <c r="V304" s="225"/>
      <c r="W304" s="225"/>
      <c r="X304" s="225"/>
      <c r="Y304" s="225"/>
      <c r="Z304" s="225"/>
      <c r="AA304" s="225"/>
      <c r="AB304" s="225"/>
      <c r="AC304" s="225"/>
      <c r="AD304" s="225"/>
      <c r="AE304" s="225"/>
      <c r="AF304" s="225"/>
      <c r="AG304" s="225"/>
      <c r="AH304" s="225"/>
      <c r="AI304" s="225"/>
      <c r="AJ304" s="225"/>
      <c r="AK304" s="225"/>
      <c r="AL304" s="225"/>
      <c r="AM304" s="257"/>
      <c r="AN304" s="257"/>
      <c r="AO304" s="225"/>
      <c r="AP304" s="225"/>
      <c r="AQ304" s="225"/>
      <c r="AR304" s="225"/>
      <c r="AS304" s="225"/>
      <c r="AT304" s="225"/>
      <c r="AU304" s="225"/>
      <c r="AV304" s="225"/>
      <c r="AW304" s="225"/>
      <c r="AX304" s="225"/>
      <c r="AY304" s="225"/>
      <c r="AZ304" s="225"/>
      <c r="BA304" s="225"/>
      <c r="BB304" s="225"/>
      <c r="BC304" s="225"/>
      <c r="BD304" s="225"/>
      <c r="BE304" s="225"/>
      <c r="BF304" s="225"/>
      <c r="BG304" s="225"/>
      <c r="BH304" s="225"/>
      <c r="BI304" s="225"/>
      <c r="BJ304" s="225"/>
      <c r="BK304" s="225"/>
      <c r="BL304" s="225"/>
      <c r="BM304" s="225"/>
      <c r="BN304" s="225"/>
      <c r="BO304" s="225"/>
      <c r="BP304" s="225"/>
      <c r="BQ304" s="225"/>
      <c r="BR304" s="225"/>
      <c r="BS304" s="225"/>
      <c r="BT304" s="225"/>
      <c r="BU304" s="225"/>
      <c r="BV304" s="225"/>
      <c r="BW304" s="225"/>
      <c r="BX304" s="225"/>
      <c r="BY304" s="225"/>
      <c r="BZ304" s="225"/>
      <c r="CA304" s="225"/>
      <c r="CB304" s="225"/>
      <c r="CC304" s="225"/>
      <c r="CD304" s="225"/>
      <c r="CE304" s="225"/>
      <c r="CF304" s="225"/>
      <c r="CG304" s="225"/>
      <c r="CH304" s="225"/>
      <c r="CI304" s="225"/>
      <c r="CJ304" s="225"/>
      <c r="CK304" s="225"/>
      <c r="CL304" s="225"/>
      <c r="CM304" s="225"/>
      <c r="CN304" s="225"/>
      <c r="CO304" s="225"/>
      <c r="CP304" s="225"/>
      <c r="CQ304" s="225"/>
      <c r="CR304" s="225"/>
      <c r="CS304" s="225"/>
      <c r="CT304" s="225"/>
      <c r="CU304" s="225"/>
      <c r="CV304" s="225"/>
    </row>
    <row r="305" spans="1:100" ht="12" customHeight="1" x14ac:dyDescent="0.25">
      <c r="A305" s="225"/>
      <c r="B305" s="225"/>
      <c r="C305" s="225"/>
      <c r="D305" s="225"/>
      <c r="E305" s="225"/>
      <c r="F305" s="225"/>
      <c r="G305" s="225"/>
      <c r="H305" s="225"/>
      <c r="I305" s="225"/>
      <c r="J305" s="225"/>
      <c r="K305" s="225"/>
      <c r="L305" s="225"/>
      <c r="M305" s="225"/>
      <c r="N305" s="225"/>
      <c r="O305" s="225"/>
      <c r="P305" s="225"/>
      <c r="Q305" s="225"/>
      <c r="R305" s="225"/>
      <c r="S305" s="225"/>
      <c r="T305" s="225"/>
      <c r="U305" s="225"/>
      <c r="V305" s="225"/>
      <c r="W305" s="225"/>
      <c r="X305" s="225"/>
      <c r="Y305" s="225"/>
      <c r="Z305" s="225"/>
      <c r="AA305" s="225"/>
      <c r="AB305" s="225"/>
      <c r="AC305" s="225"/>
      <c r="AD305" s="225"/>
      <c r="AE305" s="225"/>
      <c r="AF305" s="225"/>
      <c r="AG305" s="225"/>
      <c r="AH305" s="225"/>
      <c r="AI305" s="225"/>
      <c r="AJ305" s="225"/>
      <c r="AK305" s="225"/>
      <c r="AL305" s="225"/>
      <c r="AM305" s="257"/>
      <c r="AN305" s="257"/>
      <c r="AO305" s="225"/>
      <c r="AP305" s="225"/>
      <c r="AQ305" s="225"/>
      <c r="AR305" s="225"/>
      <c r="AS305" s="225"/>
      <c r="AT305" s="225"/>
      <c r="AU305" s="225"/>
      <c r="AV305" s="225"/>
      <c r="AW305" s="225"/>
      <c r="AX305" s="225"/>
      <c r="AY305" s="225"/>
      <c r="AZ305" s="225"/>
      <c r="BA305" s="225"/>
      <c r="BB305" s="225"/>
      <c r="BC305" s="225"/>
      <c r="BD305" s="225"/>
      <c r="BE305" s="225"/>
      <c r="BF305" s="225"/>
      <c r="BG305" s="225"/>
      <c r="BH305" s="225"/>
      <c r="BI305" s="225"/>
      <c r="BJ305" s="225"/>
      <c r="BK305" s="225"/>
      <c r="BL305" s="225"/>
      <c r="BM305" s="225"/>
      <c r="BN305" s="225"/>
      <c r="BO305" s="225"/>
      <c r="BP305" s="225"/>
      <c r="BQ305" s="225"/>
      <c r="BR305" s="225"/>
      <c r="BS305" s="225"/>
      <c r="BT305" s="225"/>
      <c r="BU305" s="225"/>
      <c r="BV305" s="225"/>
      <c r="BW305" s="225"/>
      <c r="BX305" s="225"/>
      <c r="BY305" s="225"/>
      <c r="BZ305" s="225"/>
      <c r="CA305" s="225"/>
      <c r="CB305" s="225"/>
      <c r="CC305" s="225"/>
      <c r="CD305" s="225"/>
      <c r="CE305" s="225"/>
      <c r="CF305" s="225"/>
      <c r="CG305" s="225"/>
      <c r="CH305" s="225"/>
      <c r="CI305" s="225"/>
      <c r="CJ305" s="225"/>
      <c r="CK305" s="225"/>
      <c r="CL305" s="225"/>
      <c r="CM305" s="225"/>
      <c r="CN305" s="225"/>
      <c r="CO305" s="225"/>
      <c r="CP305" s="225"/>
      <c r="CQ305" s="225"/>
      <c r="CR305" s="225"/>
      <c r="CS305" s="225"/>
      <c r="CT305" s="225"/>
      <c r="CU305" s="225"/>
      <c r="CV305" s="225"/>
    </row>
    <row r="306" spans="1:100" ht="12" customHeight="1" x14ac:dyDescent="0.25">
      <c r="A306" s="225"/>
      <c r="B306" s="225"/>
      <c r="C306" s="225"/>
      <c r="D306" s="225"/>
      <c r="E306" s="225"/>
      <c r="F306" s="225"/>
      <c r="G306" s="225"/>
      <c r="H306" s="225"/>
      <c r="I306" s="225"/>
      <c r="J306" s="225"/>
      <c r="K306" s="225"/>
      <c r="L306" s="225"/>
      <c r="M306" s="225"/>
      <c r="N306" s="225"/>
      <c r="O306" s="225"/>
      <c r="P306" s="225"/>
      <c r="Q306" s="225"/>
      <c r="R306" s="225"/>
      <c r="S306" s="225"/>
      <c r="T306" s="225"/>
      <c r="U306" s="225"/>
      <c r="V306" s="225"/>
      <c r="W306" s="225"/>
      <c r="X306" s="225"/>
      <c r="Y306" s="225"/>
      <c r="Z306" s="225"/>
      <c r="AA306" s="225"/>
      <c r="AB306" s="225"/>
      <c r="AC306" s="225"/>
      <c r="AD306" s="225"/>
      <c r="AE306" s="225"/>
      <c r="AF306" s="225"/>
      <c r="AG306" s="225"/>
      <c r="AH306" s="225"/>
      <c r="AI306" s="225"/>
      <c r="AJ306" s="225"/>
      <c r="AK306" s="225"/>
      <c r="AL306" s="225"/>
      <c r="AM306" s="257"/>
      <c r="AN306" s="257"/>
      <c r="AO306" s="225"/>
      <c r="AP306" s="225"/>
      <c r="AQ306" s="225"/>
      <c r="AR306" s="225"/>
      <c r="AS306" s="225"/>
      <c r="AT306" s="225"/>
      <c r="AU306" s="225"/>
      <c r="AV306" s="225"/>
      <c r="AW306" s="225"/>
      <c r="AX306" s="225"/>
      <c r="AY306" s="225"/>
      <c r="AZ306" s="225"/>
      <c r="BA306" s="225"/>
      <c r="BB306" s="225"/>
      <c r="BC306" s="225"/>
      <c r="BD306" s="225"/>
      <c r="BE306" s="225"/>
      <c r="BF306" s="225"/>
      <c r="BG306" s="225"/>
      <c r="BH306" s="225"/>
      <c r="BI306" s="225"/>
      <c r="BJ306" s="225"/>
      <c r="BK306" s="225"/>
      <c r="BL306" s="225"/>
      <c r="BM306" s="225"/>
      <c r="BN306" s="225"/>
      <c r="BO306" s="225"/>
      <c r="BP306" s="225"/>
      <c r="BQ306" s="225"/>
      <c r="BR306" s="225"/>
      <c r="BS306" s="225"/>
      <c r="BT306" s="225"/>
      <c r="BU306" s="225"/>
      <c r="BV306" s="225"/>
      <c r="BW306" s="225"/>
      <c r="BX306" s="225"/>
      <c r="BY306" s="225"/>
      <c r="BZ306" s="225"/>
      <c r="CA306" s="225"/>
      <c r="CB306" s="225"/>
      <c r="CC306" s="225"/>
      <c r="CD306" s="225"/>
      <c r="CE306" s="225"/>
      <c r="CF306" s="225"/>
      <c r="CG306" s="225"/>
      <c r="CH306" s="225"/>
      <c r="CI306" s="225"/>
      <c r="CJ306" s="225"/>
      <c r="CK306" s="225"/>
      <c r="CL306" s="225"/>
      <c r="CM306" s="225"/>
      <c r="CN306" s="225"/>
      <c r="CO306" s="225"/>
      <c r="CP306" s="225"/>
      <c r="CQ306" s="225"/>
      <c r="CR306" s="225"/>
      <c r="CS306" s="225"/>
      <c r="CT306" s="225"/>
      <c r="CU306" s="225"/>
      <c r="CV306" s="225"/>
    </row>
    <row r="307" spans="1:100" ht="12" customHeight="1" x14ac:dyDescent="0.25">
      <c r="A307" s="225"/>
      <c r="B307" s="225"/>
      <c r="C307" s="225"/>
      <c r="D307" s="225"/>
      <c r="E307" s="225"/>
      <c r="F307" s="225"/>
      <c r="G307" s="225"/>
      <c r="H307" s="225"/>
      <c r="I307" s="225"/>
      <c r="J307" s="225"/>
      <c r="K307" s="225"/>
      <c r="L307" s="225"/>
      <c r="M307" s="225"/>
      <c r="N307" s="225"/>
      <c r="O307" s="225"/>
      <c r="P307" s="225"/>
      <c r="Q307" s="225"/>
      <c r="R307" s="225"/>
      <c r="S307" s="225"/>
      <c r="T307" s="225"/>
      <c r="U307" s="225"/>
      <c r="V307" s="225"/>
      <c r="W307" s="225"/>
      <c r="X307" s="225"/>
      <c r="Y307" s="225"/>
      <c r="Z307" s="225"/>
      <c r="AA307" s="225"/>
      <c r="AB307" s="225"/>
      <c r="AC307" s="225"/>
      <c r="AD307" s="225"/>
      <c r="AE307" s="225"/>
      <c r="AF307" s="225"/>
      <c r="AG307" s="225"/>
      <c r="AH307" s="225"/>
      <c r="AI307" s="225"/>
      <c r="AJ307" s="225"/>
      <c r="AK307" s="225"/>
      <c r="AL307" s="225"/>
      <c r="AM307" s="257"/>
      <c r="AN307" s="257"/>
      <c r="AO307" s="225"/>
      <c r="AP307" s="225"/>
      <c r="AQ307" s="225"/>
      <c r="AR307" s="225"/>
      <c r="AS307" s="225"/>
      <c r="AT307" s="225"/>
      <c r="AU307" s="225"/>
      <c r="AV307" s="225"/>
      <c r="AW307" s="225"/>
      <c r="AX307" s="225"/>
      <c r="AY307" s="225"/>
      <c r="AZ307" s="225"/>
      <c r="BA307" s="225"/>
      <c r="BB307" s="225"/>
      <c r="BC307" s="225"/>
      <c r="BD307" s="225"/>
      <c r="BE307" s="225"/>
      <c r="BF307" s="225"/>
      <c r="BG307" s="225"/>
      <c r="BH307" s="225"/>
      <c r="BI307" s="225"/>
      <c r="BJ307" s="225"/>
      <c r="BK307" s="225"/>
      <c r="BL307" s="225"/>
      <c r="BM307" s="225"/>
      <c r="BN307" s="225"/>
      <c r="BO307" s="225"/>
      <c r="BP307" s="225"/>
      <c r="BQ307" s="225"/>
      <c r="BR307" s="225"/>
      <c r="BS307" s="225"/>
      <c r="BT307" s="225"/>
      <c r="BU307" s="225"/>
      <c r="BV307" s="225"/>
      <c r="BW307" s="225"/>
      <c r="BX307" s="225"/>
      <c r="BY307" s="225"/>
      <c r="BZ307" s="225"/>
      <c r="CA307" s="225"/>
      <c r="CB307" s="225"/>
      <c r="CC307" s="225"/>
      <c r="CD307" s="225"/>
      <c r="CE307" s="225"/>
      <c r="CF307" s="225"/>
      <c r="CG307" s="225"/>
      <c r="CH307" s="225"/>
      <c r="CI307" s="225"/>
      <c r="CJ307" s="225"/>
      <c r="CK307" s="225"/>
      <c r="CL307" s="225"/>
      <c r="CM307" s="225"/>
      <c r="CN307" s="225"/>
      <c r="CO307" s="225"/>
      <c r="CP307" s="225"/>
      <c r="CQ307" s="225"/>
      <c r="CR307" s="225"/>
      <c r="CS307" s="225"/>
      <c r="CT307" s="225"/>
      <c r="CU307" s="225"/>
      <c r="CV307" s="225"/>
    </row>
    <row r="308" spans="1:100" ht="12" customHeight="1" x14ac:dyDescent="0.25">
      <c r="A308" s="225"/>
      <c r="B308" s="225"/>
      <c r="C308" s="225"/>
      <c r="D308" s="225"/>
      <c r="E308" s="225"/>
      <c r="F308" s="225"/>
      <c r="G308" s="225"/>
      <c r="H308" s="225"/>
      <c r="I308" s="225"/>
      <c r="J308" s="225"/>
      <c r="K308" s="225"/>
      <c r="L308" s="225"/>
      <c r="M308" s="225"/>
      <c r="N308" s="225"/>
      <c r="O308" s="225"/>
      <c r="P308" s="225"/>
      <c r="Q308" s="225"/>
      <c r="R308" s="225"/>
      <c r="S308" s="225"/>
      <c r="T308" s="225"/>
      <c r="U308" s="225"/>
      <c r="V308" s="225"/>
      <c r="W308" s="225"/>
      <c r="X308" s="225"/>
      <c r="Y308" s="225"/>
      <c r="Z308" s="225"/>
      <c r="AA308" s="225"/>
      <c r="AB308" s="225"/>
      <c r="AC308" s="225"/>
      <c r="AD308" s="225"/>
      <c r="AE308" s="225"/>
      <c r="AF308" s="225"/>
      <c r="AG308" s="225"/>
      <c r="AH308" s="225"/>
      <c r="AI308" s="225"/>
      <c r="AJ308" s="225"/>
      <c r="AK308" s="225"/>
      <c r="AL308" s="225"/>
      <c r="AM308" s="257"/>
      <c r="AN308" s="257"/>
      <c r="AO308" s="225"/>
      <c r="AP308" s="225"/>
      <c r="AQ308" s="225"/>
      <c r="AR308" s="225"/>
      <c r="AS308" s="225"/>
      <c r="AT308" s="225"/>
      <c r="AU308" s="225"/>
      <c r="AV308" s="225"/>
      <c r="AW308" s="225"/>
      <c r="AX308" s="225"/>
      <c r="AY308" s="225"/>
      <c r="AZ308" s="225"/>
      <c r="BA308" s="225"/>
      <c r="BB308" s="225"/>
      <c r="BC308" s="225"/>
      <c r="BD308" s="225"/>
      <c r="BE308" s="225"/>
      <c r="BF308" s="225"/>
      <c r="BG308" s="225"/>
      <c r="BH308" s="225"/>
      <c r="BI308" s="225"/>
      <c r="BJ308" s="225"/>
      <c r="BK308" s="225"/>
      <c r="BL308" s="225"/>
      <c r="BM308" s="225"/>
      <c r="BN308" s="225"/>
      <c r="BO308" s="225"/>
      <c r="BP308" s="225"/>
      <c r="BQ308" s="225"/>
      <c r="BR308" s="225"/>
      <c r="BS308" s="225"/>
      <c r="BT308" s="225"/>
      <c r="BU308" s="225"/>
      <c r="BV308" s="225"/>
      <c r="BW308" s="225"/>
      <c r="BX308" s="225"/>
      <c r="BY308" s="225"/>
      <c r="BZ308" s="225"/>
      <c r="CA308" s="225"/>
      <c r="CB308" s="225"/>
      <c r="CC308" s="225"/>
      <c r="CD308" s="225"/>
      <c r="CE308" s="225"/>
      <c r="CF308" s="225"/>
      <c r="CG308" s="225"/>
      <c r="CH308" s="225"/>
      <c r="CI308" s="225"/>
      <c r="CJ308" s="225"/>
      <c r="CK308" s="225"/>
      <c r="CL308" s="225"/>
      <c r="CM308" s="225"/>
      <c r="CN308" s="225"/>
      <c r="CO308" s="225"/>
      <c r="CP308" s="225"/>
      <c r="CQ308" s="225"/>
      <c r="CR308" s="225"/>
      <c r="CS308" s="225"/>
      <c r="CT308" s="225"/>
      <c r="CU308" s="225"/>
      <c r="CV308" s="225"/>
    </row>
    <row r="309" spans="1:100" ht="12" customHeight="1" x14ac:dyDescent="0.25">
      <c r="A309" s="225"/>
      <c r="B309" s="225"/>
      <c r="C309" s="225"/>
      <c r="D309" s="225"/>
      <c r="E309" s="225"/>
      <c r="F309" s="225"/>
      <c r="G309" s="225"/>
      <c r="H309" s="225"/>
      <c r="I309" s="225"/>
      <c r="J309" s="225"/>
      <c r="K309" s="225"/>
      <c r="L309" s="225"/>
      <c r="M309" s="225"/>
      <c r="N309" s="225"/>
      <c r="O309" s="225"/>
      <c r="P309" s="225"/>
      <c r="Q309" s="225"/>
      <c r="R309" s="225"/>
      <c r="S309" s="225"/>
      <c r="T309" s="225"/>
      <c r="U309" s="225"/>
      <c r="V309" s="225"/>
      <c r="W309" s="225"/>
      <c r="X309" s="225"/>
      <c r="Y309" s="225"/>
      <c r="Z309" s="225"/>
      <c r="AA309" s="225"/>
      <c r="AB309" s="225"/>
      <c r="AC309" s="225"/>
      <c r="AD309" s="225"/>
      <c r="AE309" s="225"/>
      <c r="AF309" s="225"/>
      <c r="AG309" s="225"/>
      <c r="AH309" s="225"/>
      <c r="AI309" s="225"/>
      <c r="AJ309" s="225"/>
      <c r="AK309" s="225"/>
      <c r="AL309" s="225"/>
      <c r="AM309" s="257"/>
      <c r="AN309" s="257"/>
      <c r="AO309" s="225"/>
      <c r="AP309" s="225"/>
      <c r="AQ309" s="225"/>
      <c r="AR309" s="225"/>
      <c r="AS309" s="225"/>
      <c r="AT309" s="225"/>
      <c r="AU309" s="225"/>
      <c r="AV309" s="225"/>
      <c r="AW309" s="225"/>
      <c r="AX309" s="225"/>
      <c r="AY309" s="225"/>
      <c r="AZ309" s="225"/>
      <c r="BA309" s="225"/>
      <c r="BB309" s="225"/>
      <c r="BC309" s="225"/>
      <c r="BD309" s="225"/>
      <c r="BE309" s="225"/>
      <c r="BF309" s="225"/>
      <c r="BG309" s="225"/>
      <c r="BH309" s="225"/>
      <c r="BI309" s="225"/>
      <c r="BJ309" s="225"/>
      <c r="BK309" s="225"/>
      <c r="BL309" s="225"/>
      <c r="BM309" s="225"/>
      <c r="BN309" s="225"/>
      <c r="BO309" s="225"/>
      <c r="BP309" s="225"/>
      <c r="BQ309" s="225"/>
      <c r="BR309" s="225"/>
      <c r="BS309" s="225"/>
      <c r="BT309" s="225"/>
      <c r="BU309" s="225"/>
      <c r="BV309" s="225"/>
      <c r="BW309" s="225"/>
      <c r="BX309" s="225"/>
      <c r="BY309" s="225"/>
      <c r="BZ309" s="225"/>
      <c r="CA309" s="225"/>
      <c r="CB309" s="225"/>
      <c r="CC309" s="225"/>
      <c r="CD309" s="225"/>
      <c r="CE309" s="225"/>
      <c r="CF309" s="225"/>
      <c r="CG309" s="225"/>
      <c r="CH309" s="225"/>
      <c r="CI309" s="225"/>
      <c r="CJ309" s="225"/>
      <c r="CK309" s="225"/>
      <c r="CL309" s="225"/>
      <c r="CM309" s="225"/>
      <c r="CN309" s="225"/>
      <c r="CO309" s="225"/>
      <c r="CP309" s="225"/>
      <c r="CQ309" s="225"/>
      <c r="CR309" s="225"/>
      <c r="CS309" s="225"/>
      <c r="CT309" s="225"/>
      <c r="CU309" s="225"/>
      <c r="CV309" s="225"/>
    </row>
    <row r="310" spans="1:100" ht="12" customHeight="1" x14ac:dyDescent="0.25">
      <c r="A310" s="225"/>
      <c r="B310" s="225"/>
      <c r="C310" s="225"/>
      <c r="D310" s="225"/>
      <c r="E310" s="225"/>
      <c r="F310" s="225"/>
      <c r="G310" s="225"/>
      <c r="H310" s="225"/>
      <c r="I310" s="225"/>
      <c r="J310" s="225"/>
      <c r="K310" s="225"/>
      <c r="L310" s="225"/>
      <c r="M310" s="225"/>
      <c r="N310" s="225"/>
      <c r="O310" s="225"/>
      <c r="P310" s="225"/>
      <c r="Q310" s="225"/>
      <c r="R310" s="225"/>
      <c r="S310" s="225"/>
      <c r="T310" s="225"/>
      <c r="U310" s="225"/>
      <c r="V310" s="225"/>
      <c r="W310" s="225"/>
      <c r="X310" s="225"/>
      <c r="Y310" s="225"/>
      <c r="Z310" s="225"/>
      <c r="AA310" s="225"/>
      <c r="AB310" s="225"/>
      <c r="AC310" s="225"/>
      <c r="AD310" s="225"/>
      <c r="AE310" s="225"/>
      <c r="AF310" s="225"/>
      <c r="AG310" s="225"/>
      <c r="AH310" s="225"/>
      <c r="AI310" s="225"/>
      <c r="AJ310" s="225"/>
      <c r="AK310" s="225"/>
      <c r="AL310" s="225"/>
      <c r="AM310" s="257"/>
      <c r="AN310" s="257"/>
      <c r="AO310" s="225"/>
      <c r="AP310" s="225"/>
      <c r="AQ310" s="225"/>
      <c r="AR310" s="225"/>
      <c r="AS310" s="225"/>
      <c r="AT310" s="225"/>
      <c r="AU310" s="225"/>
      <c r="AV310" s="225"/>
      <c r="AW310" s="225"/>
      <c r="AX310" s="225"/>
      <c r="AY310" s="225"/>
      <c r="AZ310" s="225"/>
      <c r="BA310" s="225"/>
      <c r="BB310" s="225"/>
      <c r="BC310" s="225"/>
      <c r="BD310" s="225"/>
      <c r="BE310" s="225"/>
      <c r="BF310" s="225"/>
      <c r="BG310" s="225"/>
      <c r="BH310" s="225"/>
      <c r="BI310" s="225"/>
      <c r="BJ310" s="225"/>
      <c r="BK310" s="225"/>
      <c r="BL310" s="225"/>
      <c r="BM310" s="225"/>
      <c r="BN310" s="225"/>
      <c r="BO310" s="225"/>
      <c r="BP310" s="225"/>
      <c r="BQ310" s="225"/>
      <c r="BR310" s="225"/>
      <c r="BS310" s="225"/>
      <c r="BT310" s="225"/>
      <c r="BU310" s="225"/>
      <c r="BV310" s="225"/>
      <c r="BW310" s="225"/>
      <c r="BX310" s="225"/>
      <c r="BY310" s="225"/>
      <c r="BZ310" s="225"/>
      <c r="CA310" s="225"/>
      <c r="CB310" s="225"/>
      <c r="CC310" s="225"/>
      <c r="CD310" s="225"/>
      <c r="CE310" s="225"/>
      <c r="CF310" s="225"/>
      <c r="CG310" s="225"/>
      <c r="CH310" s="225"/>
      <c r="CI310" s="225"/>
      <c r="CJ310" s="225"/>
      <c r="CK310" s="225"/>
      <c r="CL310" s="225"/>
      <c r="CM310" s="225"/>
      <c r="CN310" s="225"/>
      <c r="CO310" s="225"/>
      <c r="CP310" s="225"/>
      <c r="CQ310" s="225"/>
      <c r="CR310" s="225"/>
      <c r="CS310" s="225"/>
      <c r="CT310" s="225"/>
      <c r="CU310" s="225"/>
      <c r="CV310" s="225"/>
    </row>
    <row r="311" spans="1:100" ht="12" customHeight="1" x14ac:dyDescent="0.25">
      <c r="A311" s="225"/>
      <c r="B311" s="225"/>
      <c r="C311" s="225"/>
      <c r="D311" s="225"/>
      <c r="E311" s="225"/>
      <c r="F311" s="225"/>
      <c r="G311" s="225"/>
      <c r="H311" s="225"/>
      <c r="I311" s="225"/>
      <c r="J311" s="225"/>
      <c r="K311" s="225"/>
      <c r="L311" s="225"/>
      <c r="M311" s="225"/>
      <c r="N311" s="225"/>
      <c r="O311" s="225"/>
      <c r="P311" s="225"/>
      <c r="Q311" s="225"/>
      <c r="R311" s="225"/>
      <c r="S311" s="225"/>
      <c r="T311" s="225"/>
      <c r="U311" s="225"/>
      <c r="V311" s="225"/>
      <c r="W311" s="225"/>
      <c r="X311" s="225"/>
      <c r="Y311" s="225"/>
      <c r="Z311" s="225"/>
      <c r="AA311" s="225"/>
      <c r="AB311" s="225"/>
      <c r="AC311" s="225"/>
      <c r="AD311" s="225"/>
      <c r="AE311" s="225"/>
      <c r="AF311" s="225"/>
      <c r="AG311" s="225"/>
      <c r="AH311" s="225"/>
      <c r="AI311" s="225"/>
      <c r="AJ311" s="225"/>
      <c r="AK311" s="225"/>
      <c r="AL311" s="225"/>
      <c r="AM311" s="257"/>
      <c r="AN311" s="257"/>
      <c r="AO311" s="225"/>
      <c r="AP311" s="225"/>
      <c r="AQ311" s="225"/>
      <c r="AR311" s="225"/>
      <c r="AS311" s="225"/>
      <c r="AT311" s="225"/>
      <c r="AU311" s="225"/>
      <c r="AV311" s="225"/>
      <c r="AW311" s="225"/>
      <c r="AX311" s="225"/>
      <c r="AY311" s="225"/>
      <c r="AZ311" s="225"/>
      <c r="BA311" s="225"/>
      <c r="BB311" s="225"/>
      <c r="BC311" s="225"/>
      <c r="BD311" s="225"/>
      <c r="BE311" s="225"/>
      <c r="BF311" s="225"/>
      <c r="BG311" s="225"/>
      <c r="BH311" s="225"/>
      <c r="BI311" s="225"/>
      <c r="BJ311" s="225"/>
      <c r="BK311" s="225"/>
      <c r="BL311" s="225"/>
      <c r="BM311" s="225"/>
      <c r="BN311" s="225"/>
      <c r="BO311" s="225"/>
      <c r="BP311" s="225"/>
      <c r="BQ311" s="225"/>
      <c r="BR311" s="225"/>
      <c r="BS311" s="225"/>
      <c r="BT311" s="225"/>
      <c r="BU311" s="225"/>
      <c r="BV311" s="225"/>
      <c r="BW311" s="225"/>
      <c r="BX311" s="225"/>
      <c r="BY311" s="225"/>
      <c r="BZ311" s="225"/>
      <c r="CA311" s="225"/>
      <c r="CB311" s="225"/>
      <c r="CC311" s="225"/>
      <c r="CD311" s="225"/>
      <c r="CE311" s="225"/>
      <c r="CF311" s="225"/>
      <c r="CG311" s="225"/>
      <c r="CH311" s="225"/>
      <c r="CI311" s="225"/>
      <c r="CJ311" s="225"/>
      <c r="CK311" s="225"/>
      <c r="CL311" s="225"/>
      <c r="CM311" s="225"/>
      <c r="CN311" s="225"/>
      <c r="CO311" s="225"/>
      <c r="CP311" s="225"/>
      <c r="CQ311" s="225"/>
      <c r="CR311" s="225"/>
      <c r="CS311" s="225"/>
      <c r="CT311" s="225"/>
      <c r="CU311" s="225"/>
      <c r="CV311" s="225"/>
    </row>
    <row r="312" spans="1:100" ht="12" customHeight="1" x14ac:dyDescent="0.25">
      <c r="A312" s="225"/>
      <c r="B312" s="225"/>
      <c r="C312" s="225"/>
      <c r="D312" s="225"/>
      <c r="E312" s="225"/>
      <c r="F312" s="225"/>
      <c r="G312" s="225"/>
      <c r="H312" s="225"/>
      <c r="I312" s="225"/>
      <c r="J312" s="225"/>
      <c r="K312" s="225"/>
      <c r="L312" s="225"/>
      <c r="M312" s="225"/>
      <c r="N312" s="225"/>
      <c r="O312" s="225"/>
      <c r="P312" s="225"/>
      <c r="Q312" s="225"/>
      <c r="R312" s="225"/>
      <c r="S312" s="225"/>
      <c r="T312" s="225"/>
      <c r="U312" s="225"/>
      <c r="V312" s="225"/>
      <c r="W312" s="225"/>
      <c r="X312" s="225"/>
      <c r="Y312" s="225"/>
      <c r="Z312" s="225"/>
      <c r="AA312" s="225"/>
      <c r="AB312" s="225"/>
      <c r="AC312" s="225"/>
      <c r="AD312" s="225"/>
      <c r="AE312" s="225"/>
      <c r="AF312" s="225"/>
      <c r="AG312" s="225"/>
      <c r="AH312" s="225"/>
      <c r="AI312" s="225"/>
      <c r="AJ312" s="225"/>
      <c r="AK312" s="225"/>
      <c r="AL312" s="225"/>
      <c r="AM312" s="257"/>
      <c r="AN312" s="257"/>
      <c r="AO312" s="225"/>
      <c r="AP312" s="225"/>
      <c r="AQ312" s="225"/>
      <c r="AR312" s="225"/>
      <c r="AS312" s="225"/>
      <c r="AT312" s="225"/>
      <c r="AU312" s="225"/>
      <c r="AV312" s="225"/>
      <c r="AW312" s="225"/>
      <c r="AX312" s="225"/>
      <c r="AY312" s="225"/>
      <c r="AZ312" s="225"/>
      <c r="BA312" s="225"/>
      <c r="BB312" s="225"/>
      <c r="BC312" s="225"/>
      <c r="BD312" s="225"/>
      <c r="BE312" s="225"/>
      <c r="BF312" s="225"/>
      <c r="BG312" s="225"/>
      <c r="BH312" s="225"/>
      <c r="BI312" s="225"/>
      <c r="BJ312" s="225"/>
      <c r="BK312" s="225"/>
      <c r="BL312" s="225"/>
      <c r="BM312" s="225"/>
      <c r="BN312" s="225"/>
      <c r="BO312" s="225"/>
      <c r="BP312" s="225"/>
      <c r="BQ312" s="225"/>
      <c r="BR312" s="225"/>
      <c r="BS312" s="225"/>
      <c r="BT312" s="225"/>
      <c r="BU312" s="225"/>
      <c r="BV312" s="225"/>
      <c r="BW312" s="225"/>
      <c r="BX312" s="225"/>
      <c r="BY312" s="225"/>
      <c r="BZ312" s="225"/>
      <c r="CA312" s="225"/>
      <c r="CB312" s="225"/>
      <c r="CC312" s="225"/>
      <c r="CD312" s="225"/>
      <c r="CE312" s="225"/>
      <c r="CF312" s="225"/>
      <c r="CG312" s="225"/>
      <c r="CH312" s="225"/>
      <c r="CI312" s="225"/>
      <c r="CJ312" s="225"/>
      <c r="CK312" s="225"/>
      <c r="CL312" s="225"/>
      <c r="CM312" s="225"/>
      <c r="CN312" s="225"/>
      <c r="CO312" s="225"/>
      <c r="CP312" s="225"/>
      <c r="CQ312" s="225"/>
      <c r="CR312" s="225"/>
      <c r="CS312" s="225"/>
      <c r="CT312" s="225"/>
      <c r="CU312" s="225"/>
      <c r="CV312" s="225"/>
    </row>
    <row r="313" spans="1:100" ht="12" customHeight="1" x14ac:dyDescent="0.25">
      <c r="A313" s="225"/>
      <c r="B313" s="225"/>
      <c r="C313" s="225"/>
      <c r="D313" s="225"/>
      <c r="E313" s="225"/>
      <c r="F313" s="225"/>
      <c r="G313" s="225"/>
      <c r="H313" s="225"/>
      <c r="I313" s="225"/>
      <c r="J313" s="225"/>
      <c r="K313" s="225"/>
      <c r="L313" s="225"/>
      <c r="M313" s="225"/>
      <c r="N313" s="225"/>
      <c r="O313" s="225"/>
      <c r="P313" s="225"/>
      <c r="Q313" s="225"/>
      <c r="R313" s="225"/>
      <c r="S313" s="225"/>
      <c r="T313" s="225"/>
      <c r="U313" s="225"/>
      <c r="V313" s="225"/>
      <c r="W313" s="225"/>
      <c r="X313" s="225"/>
      <c r="Y313" s="225"/>
      <c r="Z313" s="225"/>
      <c r="AA313" s="225"/>
      <c r="AB313" s="225"/>
      <c r="AC313" s="225"/>
      <c r="AD313" s="225"/>
      <c r="AE313" s="225"/>
      <c r="AF313" s="225"/>
      <c r="AG313" s="225"/>
      <c r="AH313" s="225"/>
      <c r="AI313" s="225"/>
      <c r="AJ313" s="225"/>
      <c r="AK313" s="225"/>
      <c r="AL313" s="225"/>
      <c r="AM313" s="257"/>
      <c r="AN313" s="257"/>
      <c r="AO313" s="225"/>
      <c r="AP313" s="225"/>
      <c r="AQ313" s="225"/>
      <c r="AR313" s="225"/>
      <c r="AS313" s="225"/>
      <c r="AT313" s="225"/>
      <c r="AU313" s="225"/>
      <c r="AV313" s="225"/>
      <c r="AW313" s="225"/>
      <c r="AX313" s="225"/>
      <c r="AY313" s="225"/>
      <c r="AZ313" s="225"/>
      <c r="BA313" s="225"/>
      <c r="BB313" s="225"/>
      <c r="BC313" s="225"/>
      <c r="BD313" s="225"/>
      <c r="BE313" s="225"/>
      <c r="BF313" s="225"/>
      <c r="BG313" s="225"/>
      <c r="BH313" s="225"/>
      <c r="BI313" s="225"/>
      <c r="BJ313" s="225"/>
      <c r="BK313" s="225"/>
      <c r="BL313" s="225"/>
      <c r="BM313" s="225"/>
      <c r="BN313" s="225"/>
      <c r="BO313" s="225"/>
      <c r="BP313" s="225"/>
      <c r="BQ313" s="225"/>
      <c r="BR313" s="225"/>
      <c r="BS313" s="225"/>
      <c r="BT313" s="225"/>
      <c r="BU313" s="225"/>
      <c r="BV313" s="225"/>
      <c r="BW313" s="225"/>
      <c r="BX313" s="225"/>
      <c r="BY313" s="225"/>
      <c r="BZ313" s="225"/>
      <c r="CA313" s="225"/>
      <c r="CB313" s="225"/>
      <c r="CC313" s="225"/>
      <c r="CD313" s="225"/>
      <c r="CE313" s="225"/>
      <c r="CF313" s="225"/>
      <c r="CG313" s="225"/>
      <c r="CH313" s="225"/>
      <c r="CI313" s="225"/>
      <c r="CJ313" s="225"/>
      <c r="CK313" s="225"/>
      <c r="CL313" s="225"/>
      <c r="CM313" s="225"/>
      <c r="CN313" s="225"/>
      <c r="CO313" s="225"/>
      <c r="CP313" s="225"/>
      <c r="CQ313" s="225"/>
      <c r="CR313" s="225"/>
      <c r="CS313" s="225"/>
      <c r="CT313" s="225"/>
      <c r="CU313" s="225"/>
      <c r="CV313" s="225"/>
    </row>
    <row r="314" spans="1:100" ht="12" customHeight="1" x14ac:dyDescent="0.25">
      <c r="A314" s="225"/>
      <c r="B314" s="225"/>
      <c r="C314" s="225"/>
      <c r="D314" s="225"/>
      <c r="E314" s="225"/>
      <c r="F314" s="225"/>
      <c r="G314" s="225"/>
      <c r="H314" s="225"/>
      <c r="I314" s="225"/>
      <c r="J314" s="225"/>
      <c r="K314" s="225"/>
      <c r="L314" s="225"/>
      <c r="M314" s="225"/>
      <c r="N314" s="225"/>
      <c r="O314" s="225"/>
      <c r="P314" s="225"/>
      <c r="Q314" s="225"/>
      <c r="R314" s="225"/>
      <c r="S314" s="225"/>
      <c r="T314" s="225"/>
      <c r="U314" s="225"/>
      <c r="V314" s="225"/>
      <c r="W314" s="225"/>
      <c r="X314" s="225"/>
      <c r="Y314" s="225"/>
      <c r="Z314" s="225"/>
      <c r="AA314" s="225"/>
      <c r="AB314" s="225"/>
      <c r="AC314" s="225"/>
      <c r="AD314" s="225"/>
      <c r="AE314" s="225"/>
      <c r="AF314" s="225"/>
      <c r="AG314" s="225"/>
      <c r="AH314" s="225"/>
      <c r="AI314" s="225"/>
      <c r="AJ314" s="225"/>
      <c r="AK314" s="225"/>
      <c r="AL314" s="225"/>
      <c r="AM314" s="257"/>
      <c r="AN314" s="257"/>
      <c r="AO314" s="225"/>
      <c r="AP314" s="225"/>
      <c r="AQ314" s="225"/>
      <c r="AR314" s="225"/>
      <c r="AS314" s="225"/>
      <c r="AT314" s="225"/>
      <c r="AU314" s="225"/>
      <c r="AV314" s="225"/>
      <c r="AW314" s="225"/>
      <c r="AX314" s="225"/>
      <c r="AY314" s="225"/>
      <c r="AZ314" s="225"/>
      <c r="BA314" s="225"/>
      <c r="BB314" s="225"/>
      <c r="BC314" s="225"/>
      <c r="BD314" s="225"/>
      <c r="BE314" s="225"/>
      <c r="BF314" s="225"/>
      <c r="BG314" s="225"/>
      <c r="BH314" s="225"/>
      <c r="BI314" s="225"/>
      <c r="BJ314" s="225"/>
      <c r="BK314" s="225"/>
      <c r="BL314" s="225"/>
      <c r="BM314" s="225"/>
      <c r="BN314" s="225"/>
      <c r="BO314" s="225"/>
      <c r="BP314" s="225"/>
      <c r="BQ314" s="225"/>
      <c r="BR314" s="225"/>
      <c r="BS314" s="225"/>
      <c r="BT314" s="225"/>
      <c r="BU314" s="225"/>
      <c r="BV314" s="225"/>
      <c r="BW314" s="225"/>
      <c r="BX314" s="225"/>
      <c r="BY314" s="225"/>
      <c r="BZ314" s="225"/>
      <c r="CA314" s="225"/>
      <c r="CB314" s="225"/>
      <c r="CC314" s="225"/>
      <c r="CD314" s="225"/>
      <c r="CE314" s="225"/>
      <c r="CF314" s="225"/>
      <c r="CG314" s="225"/>
      <c r="CH314" s="225"/>
      <c r="CI314" s="225"/>
      <c r="CJ314" s="225"/>
      <c r="CK314" s="225"/>
      <c r="CL314" s="225"/>
      <c r="CM314" s="225"/>
      <c r="CN314" s="225"/>
      <c r="CO314" s="225"/>
      <c r="CP314" s="225"/>
      <c r="CQ314" s="225"/>
      <c r="CR314" s="225"/>
      <c r="CS314" s="225"/>
      <c r="CT314" s="225"/>
      <c r="CU314" s="225"/>
      <c r="CV314" s="225"/>
    </row>
    <row r="315" spans="1:100" ht="12" customHeight="1" x14ac:dyDescent="0.25">
      <c r="A315" s="225"/>
      <c r="B315" s="225"/>
      <c r="C315" s="225"/>
      <c r="D315" s="225"/>
      <c r="E315" s="225"/>
      <c r="F315" s="225"/>
      <c r="G315" s="225"/>
      <c r="H315" s="225"/>
      <c r="I315" s="225"/>
      <c r="J315" s="225"/>
      <c r="K315" s="225"/>
      <c r="L315" s="225"/>
      <c r="M315" s="225"/>
      <c r="N315" s="225"/>
      <c r="O315" s="225"/>
      <c r="P315" s="225"/>
      <c r="Q315" s="225"/>
      <c r="R315" s="225"/>
      <c r="S315" s="225"/>
      <c r="T315" s="225"/>
      <c r="U315" s="225"/>
      <c r="V315" s="225"/>
      <c r="W315" s="225"/>
      <c r="X315" s="225"/>
      <c r="Y315" s="225"/>
      <c r="Z315" s="225"/>
      <c r="AA315" s="225"/>
      <c r="AB315" s="225"/>
      <c r="AC315" s="225"/>
      <c r="AD315" s="225"/>
      <c r="AE315" s="225"/>
      <c r="AF315" s="225"/>
      <c r="AG315" s="225"/>
      <c r="AH315" s="225"/>
      <c r="AI315" s="225"/>
      <c r="AJ315" s="225"/>
      <c r="AK315" s="225"/>
      <c r="AL315" s="225"/>
      <c r="AM315" s="257"/>
      <c r="AN315" s="257"/>
      <c r="AO315" s="225"/>
      <c r="AP315" s="225"/>
      <c r="AQ315" s="225"/>
      <c r="AR315" s="225"/>
      <c r="AS315" s="225"/>
      <c r="AT315" s="225"/>
      <c r="AU315" s="225"/>
      <c r="AV315" s="225"/>
      <c r="AW315" s="225"/>
      <c r="AX315" s="225"/>
      <c r="AY315" s="225"/>
      <c r="AZ315" s="225"/>
      <c r="BA315" s="225"/>
      <c r="BB315" s="225"/>
      <c r="BC315" s="225"/>
      <c r="BD315" s="225"/>
      <c r="BE315" s="225"/>
      <c r="BF315" s="225"/>
      <c r="BG315" s="225"/>
      <c r="BH315" s="225"/>
      <c r="BI315" s="225"/>
      <c r="BJ315" s="225"/>
      <c r="BK315" s="225"/>
      <c r="BL315" s="225"/>
      <c r="BM315" s="225"/>
      <c r="BN315" s="225"/>
      <c r="BO315" s="225"/>
      <c r="BP315" s="225"/>
      <c r="BQ315" s="225"/>
      <c r="BR315" s="225"/>
      <c r="BS315" s="225"/>
      <c r="BT315" s="225"/>
      <c r="BU315" s="225"/>
      <c r="BV315" s="225"/>
      <c r="BW315" s="225"/>
      <c r="BX315" s="225"/>
      <c r="BY315" s="225"/>
      <c r="BZ315" s="225"/>
      <c r="CA315" s="225"/>
      <c r="CB315" s="225"/>
      <c r="CC315" s="225"/>
      <c r="CD315" s="225"/>
      <c r="CE315" s="225"/>
      <c r="CF315" s="225"/>
      <c r="CG315" s="225"/>
      <c r="CH315" s="225"/>
      <c r="CI315" s="225"/>
      <c r="CJ315" s="225"/>
      <c r="CK315" s="225"/>
      <c r="CL315" s="225"/>
      <c r="CM315" s="225"/>
      <c r="CN315" s="225"/>
      <c r="CO315" s="225"/>
      <c r="CP315" s="225"/>
      <c r="CQ315" s="225"/>
      <c r="CR315" s="225"/>
      <c r="CS315" s="225"/>
      <c r="CT315" s="225"/>
      <c r="CU315" s="225"/>
      <c r="CV315" s="225"/>
    </row>
    <row r="316" spans="1:100" ht="12" customHeight="1" x14ac:dyDescent="0.25">
      <c r="A316" s="225"/>
      <c r="B316" s="225"/>
      <c r="C316" s="225"/>
      <c r="D316" s="225"/>
      <c r="E316" s="225"/>
      <c r="F316" s="225"/>
      <c r="G316" s="225"/>
      <c r="H316" s="225"/>
      <c r="I316" s="225"/>
      <c r="J316" s="225"/>
      <c r="K316" s="225"/>
      <c r="L316" s="225"/>
      <c r="M316" s="225"/>
      <c r="N316" s="225"/>
      <c r="O316" s="225"/>
      <c r="P316" s="225"/>
      <c r="Q316" s="225"/>
      <c r="R316" s="225"/>
      <c r="S316" s="225"/>
      <c r="T316" s="225"/>
      <c r="U316" s="225"/>
      <c r="V316" s="225"/>
      <c r="W316" s="225"/>
      <c r="X316" s="225"/>
      <c r="Y316" s="225"/>
      <c r="Z316" s="225"/>
      <c r="AA316" s="225"/>
      <c r="AB316" s="225"/>
      <c r="AC316" s="225"/>
      <c r="AD316" s="225"/>
      <c r="AE316" s="225"/>
      <c r="AF316" s="225"/>
      <c r="AG316" s="225"/>
      <c r="AH316" s="225"/>
      <c r="AI316" s="225"/>
      <c r="AJ316" s="225"/>
      <c r="AK316" s="225"/>
      <c r="AL316" s="225"/>
      <c r="AM316" s="257"/>
      <c r="AN316" s="257"/>
      <c r="AO316" s="225"/>
      <c r="AP316" s="225"/>
      <c r="AQ316" s="225"/>
      <c r="AR316" s="225"/>
      <c r="AS316" s="225"/>
      <c r="AT316" s="225"/>
      <c r="AU316" s="225"/>
      <c r="AV316" s="225"/>
      <c r="AW316" s="225"/>
      <c r="AX316" s="225"/>
      <c r="AY316" s="225"/>
      <c r="AZ316" s="225"/>
      <c r="BA316" s="225"/>
      <c r="BB316" s="225"/>
      <c r="BC316" s="225"/>
      <c r="BD316" s="225"/>
      <c r="BE316" s="225"/>
      <c r="BF316" s="225"/>
      <c r="BG316" s="225"/>
      <c r="BH316" s="225"/>
      <c r="BI316" s="225"/>
      <c r="BJ316" s="225"/>
      <c r="BK316" s="225"/>
      <c r="BL316" s="225"/>
      <c r="BM316" s="225"/>
      <c r="BN316" s="225"/>
      <c r="BO316" s="225"/>
      <c r="BP316" s="225"/>
      <c r="BQ316" s="225"/>
      <c r="BR316" s="225"/>
      <c r="BS316" s="225"/>
      <c r="BT316" s="225"/>
      <c r="BU316" s="225"/>
      <c r="BV316" s="225"/>
      <c r="BW316" s="225"/>
      <c r="BX316" s="225"/>
      <c r="BY316" s="225"/>
      <c r="BZ316" s="225"/>
      <c r="CA316" s="225"/>
      <c r="CB316" s="225"/>
      <c r="CC316" s="225"/>
      <c r="CD316" s="225"/>
      <c r="CE316" s="225"/>
      <c r="CF316" s="225"/>
      <c r="CG316" s="225"/>
      <c r="CH316" s="225"/>
      <c r="CI316" s="225"/>
      <c r="CJ316" s="225"/>
      <c r="CK316" s="225"/>
      <c r="CL316" s="225"/>
      <c r="CM316" s="225"/>
      <c r="CN316" s="225"/>
      <c r="CO316" s="225"/>
      <c r="CP316" s="225"/>
      <c r="CQ316" s="225"/>
      <c r="CR316" s="225"/>
      <c r="CS316" s="225"/>
      <c r="CT316" s="225"/>
      <c r="CU316" s="225"/>
      <c r="CV316" s="225"/>
    </row>
    <row r="317" spans="1:100" ht="12" customHeight="1" x14ac:dyDescent="0.25">
      <c r="A317" s="225"/>
      <c r="B317" s="225"/>
      <c r="C317" s="225"/>
      <c r="D317" s="225"/>
      <c r="E317" s="225"/>
      <c r="F317" s="225"/>
      <c r="G317" s="225"/>
      <c r="H317" s="225"/>
      <c r="I317" s="225"/>
      <c r="J317" s="225"/>
      <c r="K317" s="225"/>
      <c r="L317" s="225"/>
      <c r="M317" s="225"/>
      <c r="N317" s="225"/>
      <c r="O317" s="225"/>
      <c r="P317" s="225"/>
      <c r="Q317" s="225"/>
      <c r="R317" s="225"/>
      <c r="S317" s="225"/>
      <c r="T317" s="225"/>
      <c r="U317" s="225"/>
      <c r="V317" s="225"/>
      <c r="W317" s="225"/>
      <c r="X317" s="225"/>
      <c r="Y317" s="225"/>
      <c r="Z317" s="225"/>
      <c r="AA317" s="225"/>
      <c r="AB317" s="225"/>
      <c r="AC317" s="225"/>
      <c r="AD317" s="225"/>
      <c r="AE317" s="225"/>
      <c r="AF317" s="225"/>
      <c r="AG317" s="225"/>
      <c r="AH317" s="225"/>
      <c r="AI317" s="225"/>
      <c r="AJ317" s="225"/>
      <c r="AK317" s="225"/>
      <c r="AL317" s="225"/>
      <c r="AM317" s="257"/>
      <c r="AN317" s="257"/>
      <c r="AO317" s="225"/>
      <c r="AP317" s="225"/>
      <c r="AQ317" s="225"/>
      <c r="AR317" s="225"/>
      <c r="AS317" s="225"/>
      <c r="AT317" s="225"/>
      <c r="AU317" s="225"/>
      <c r="AV317" s="225"/>
      <c r="AW317" s="225"/>
      <c r="AX317" s="225"/>
      <c r="AY317" s="225"/>
      <c r="AZ317" s="225"/>
      <c r="BA317" s="225"/>
      <c r="BB317" s="225"/>
      <c r="BC317" s="225"/>
      <c r="BD317" s="225"/>
      <c r="BE317" s="225"/>
      <c r="BF317" s="225"/>
      <c r="BG317" s="225"/>
      <c r="BH317" s="225"/>
      <c r="BI317" s="225"/>
      <c r="BJ317" s="225"/>
      <c r="BK317" s="225"/>
      <c r="BL317" s="225"/>
      <c r="BM317" s="225"/>
      <c r="BN317" s="225"/>
      <c r="BO317" s="225"/>
      <c r="BP317" s="225"/>
      <c r="BQ317" s="225"/>
      <c r="BR317" s="225"/>
      <c r="BS317" s="225"/>
      <c r="BT317" s="225"/>
      <c r="BU317" s="225"/>
      <c r="BV317" s="225"/>
      <c r="BW317" s="225"/>
      <c r="BX317" s="225"/>
      <c r="BY317" s="225"/>
      <c r="BZ317" s="225"/>
      <c r="CA317" s="225"/>
      <c r="CB317" s="225"/>
      <c r="CC317" s="225"/>
      <c r="CD317" s="225"/>
      <c r="CE317" s="225"/>
      <c r="CF317" s="225"/>
      <c r="CG317" s="225"/>
      <c r="CH317" s="225"/>
      <c r="CI317" s="225"/>
      <c r="CJ317" s="225"/>
      <c r="CK317" s="225"/>
      <c r="CL317" s="225"/>
      <c r="CM317" s="225"/>
      <c r="CN317" s="225"/>
      <c r="CO317" s="225"/>
      <c r="CP317" s="225"/>
      <c r="CQ317" s="225"/>
      <c r="CR317" s="225"/>
      <c r="CS317" s="225"/>
      <c r="CT317" s="225"/>
      <c r="CU317" s="225"/>
      <c r="CV317" s="225"/>
    </row>
    <row r="318" spans="1:100" ht="12" customHeight="1" x14ac:dyDescent="0.25">
      <c r="A318" s="225"/>
      <c r="B318" s="225"/>
      <c r="C318" s="225"/>
      <c r="D318" s="225"/>
      <c r="E318" s="225"/>
      <c r="F318" s="225"/>
      <c r="G318" s="225"/>
      <c r="H318" s="225"/>
      <c r="I318" s="225"/>
      <c r="J318" s="225"/>
      <c r="K318" s="225"/>
      <c r="L318" s="225"/>
      <c r="M318" s="225"/>
      <c r="N318" s="225"/>
      <c r="O318" s="225"/>
      <c r="P318" s="225"/>
      <c r="Q318" s="225"/>
      <c r="R318" s="225"/>
      <c r="S318" s="225"/>
      <c r="T318" s="225"/>
      <c r="U318" s="225"/>
      <c r="V318" s="225"/>
      <c r="W318" s="225"/>
      <c r="X318" s="225"/>
      <c r="Y318" s="225"/>
      <c r="Z318" s="225"/>
      <c r="AA318" s="225"/>
      <c r="AB318" s="225"/>
      <c r="AC318" s="225"/>
      <c r="AD318" s="225"/>
      <c r="AE318" s="225"/>
      <c r="AF318" s="225"/>
      <c r="AG318" s="225"/>
      <c r="AH318" s="225"/>
      <c r="AI318" s="225"/>
      <c r="AJ318" s="225"/>
      <c r="AK318" s="225"/>
      <c r="AL318" s="225"/>
      <c r="AM318" s="257"/>
      <c r="AN318" s="257"/>
      <c r="AO318" s="225"/>
      <c r="AP318" s="225"/>
      <c r="AQ318" s="225"/>
      <c r="AR318" s="225"/>
      <c r="AS318" s="225"/>
      <c r="AT318" s="225"/>
      <c r="AU318" s="225"/>
      <c r="AV318" s="225"/>
      <c r="AW318" s="225"/>
      <c r="AX318" s="225"/>
      <c r="AY318" s="225"/>
      <c r="AZ318" s="225"/>
      <c r="BA318" s="225"/>
      <c r="BB318" s="225"/>
      <c r="BC318" s="225"/>
      <c r="BD318" s="225"/>
      <c r="BE318" s="225"/>
      <c r="BF318" s="225"/>
      <c r="BG318" s="225"/>
      <c r="BH318" s="225"/>
      <c r="BI318" s="225"/>
      <c r="BJ318" s="225"/>
      <c r="BK318" s="225"/>
      <c r="BL318" s="225"/>
      <c r="BM318" s="225"/>
      <c r="BN318" s="225"/>
      <c r="BO318" s="225"/>
      <c r="BP318" s="225"/>
      <c r="BQ318" s="225"/>
      <c r="BR318" s="225"/>
      <c r="BS318" s="225"/>
      <c r="BT318" s="225"/>
      <c r="BU318" s="225"/>
      <c r="BV318" s="225"/>
      <c r="BW318" s="225"/>
      <c r="BX318" s="225"/>
      <c r="BY318" s="225"/>
      <c r="BZ318" s="225"/>
      <c r="CA318" s="225"/>
      <c r="CB318" s="225"/>
      <c r="CC318" s="225"/>
      <c r="CD318" s="225"/>
      <c r="CE318" s="225"/>
      <c r="CF318" s="225"/>
      <c r="CG318" s="225"/>
      <c r="CH318" s="225"/>
      <c r="CI318" s="225"/>
      <c r="CJ318" s="225"/>
      <c r="CK318" s="225"/>
      <c r="CL318" s="225"/>
      <c r="CM318" s="225"/>
      <c r="CN318" s="225"/>
      <c r="CO318" s="225"/>
      <c r="CP318" s="225"/>
      <c r="CQ318" s="225"/>
      <c r="CR318" s="225"/>
      <c r="CS318" s="225"/>
      <c r="CT318" s="225"/>
      <c r="CU318" s="225"/>
      <c r="CV318" s="225"/>
    </row>
    <row r="319" spans="1:100" ht="12" customHeight="1" x14ac:dyDescent="0.25">
      <c r="A319" s="225"/>
      <c r="B319" s="225"/>
      <c r="C319" s="225"/>
      <c r="D319" s="225"/>
      <c r="E319" s="225"/>
      <c r="F319" s="225"/>
      <c r="G319" s="225"/>
      <c r="H319" s="225"/>
      <c r="I319" s="225"/>
      <c r="J319" s="225"/>
      <c r="K319" s="225"/>
      <c r="L319" s="225"/>
      <c r="M319" s="225"/>
      <c r="N319" s="225"/>
      <c r="O319" s="225"/>
      <c r="P319" s="225"/>
      <c r="Q319" s="225"/>
      <c r="R319" s="225"/>
      <c r="S319" s="225"/>
      <c r="T319" s="225"/>
      <c r="U319" s="225"/>
      <c r="V319" s="225"/>
      <c r="W319" s="225"/>
      <c r="X319" s="225"/>
      <c r="Y319" s="225"/>
      <c r="Z319" s="225"/>
      <c r="AA319" s="225"/>
      <c r="AB319" s="225"/>
      <c r="AC319" s="225"/>
      <c r="AD319" s="225"/>
      <c r="AE319" s="225"/>
      <c r="AF319" s="225"/>
      <c r="AG319" s="225"/>
      <c r="AH319" s="225"/>
      <c r="AI319" s="225"/>
      <c r="AJ319" s="225"/>
      <c r="AK319" s="225"/>
      <c r="AL319" s="225"/>
      <c r="AM319" s="257"/>
      <c r="AN319" s="257"/>
      <c r="AO319" s="225"/>
      <c r="AP319" s="225"/>
      <c r="AQ319" s="225"/>
      <c r="AR319" s="225"/>
      <c r="AS319" s="225"/>
      <c r="AT319" s="225"/>
      <c r="AU319" s="225"/>
      <c r="AV319" s="225"/>
      <c r="AW319" s="225"/>
      <c r="AX319" s="225"/>
      <c r="AY319" s="225"/>
      <c r="AZ319" s="225"/>
      <c r="BA319" s="225"/>
      <c r="BB319" s="225"/>
      <c r="BC319" s="225"/>
      <c r="BD319" s="225"/>
      <c r="BE319" s="225"/>
      <c r="BF319" s="225"/>
      <c r="BG319" s="225"/>
      <c r="BH319" s="225"/>
      <c r="BI319" s="225"/>
      <c r="BJ319" s="225"/>
      <c r="BK319" s="225"/>
      <c r="BL319" s="225"/>
      <c r="BM319" s="225"/>
      <c r="BN319" s="225"/>
      <c r="BO319" s="225"/>
      <c r="BP319" s="225"/>
      <c r="BQ319" s="225"/>
      <c r="BR319" s="225"/>
      <c r="BS319" s="225"/>
      <c r="BT319" s="225"/>
      <c r="BU319" s="225"/>
      <c r="BV319" s="225"/>
      <c r="BW319" s="225"/>
      <c r="BX319" s="225"/>
      <c r="BY319" s="225"/>
      <c r="BZ319" s="225"/>
      <c r="CA319" s="225"/>
      <c r="CB319" s="225"/>
      <c r="CC319" s="225"/>
      <c r="CD319" s="225"/>
      <c r="CE319" s="225"/>
      <c r="CF319" s="225"/>
      <c r="CG319" s="225"/>
      <c r="CH319" s="225"/>
      <c r="CI319" s="225"/>
      <c r="CJ319" s="225"/>
      <c r="CK319" s="225"/>
      <c r="CL319" s="225"/>
      <c r="CM319" s="225"/>
      <c r="CN319" s="225"/>
      <c r="CO319" s="225"/>
      <c r="CP319" s="225"/>
      <c r="CQ319" s="225"/>
      <c r="CR319" s="225"/>
      <c r="CS319" s="225"/>
      <c r="CT319" s="225"/>
      <c r="CU319" s="225"/>
      <c r="CV319" s="225"/>
    </row>
    <row r="320" spans="1:100" ht="12" customHeight="1" x14ac:dyDescent="0.25">
      <c r="A320" s="225"/>
      <c r="B320" s="225"/>
      <c r="C320" s="225"/>
      <c r="D320" s="225"/>
      <c r="E320" s="225"/>
      <c r="F320" s="225"/>
      <c r="G320" s="225"/>
      <c r="H320" s="225"/>
      <c r="I320" s="225"/>
      <c r="J320" s="225"/>
      <c r="K320" s="225"/>
      <c r="L320" s="225"/>
      <c r="M320" s="225"/>
      <c r="N320" s="225"/>
      <c r="O320" s="225"/>
      <c r="P320" s="225"/>
      <c r="Q320" s="225"/>
      <c r="R320" s="225"/>
      <c r="S320" s="225"/>
      <c r="T320" s="225"/>
      <c r="U320" s="225"/>
      <c r="V320" s="225"/>
      <c r="W320" s="225"/>
      <c r="X320" s="225"/>
      <c r="Y320" s="225"/>
      <c r="Z320" s="225"/>
      <c r="AA320" s="225"/>
      <c r="AB320" s="225"/>
      <c r="AC320" s="225"/>
      <c r="AD320" s="225"/>
      <c r="AE320" s="225"/>
      <c r="AF320" s="225"/>
      <c r="AG320" s="225"/>
      <c r="AH320" s="225"/>
      <c r="AI320" s="225"/>
      <c r="AJ320" s="225"/>
      <c r="AK320" s="225"/>
      <c r="AL320" s="225"/>
      <c r="AM320" s="257"/>
      <c r="AN320" s="257"/>
      <c r="AO320" s="225"/>
      <c r="AP320" s="225"/>
      <c r="AQ320" s="225"/>
      <c r="AR320" s="225"/>
      <c r="AS320" s="225"/>
      <c r="AT320" s="225"/>
      <c r="AU320" s="225"/>
      <c r="AV320" s="225"/>
      <c r="AW320" s="225"/>
      <c r="AX320" s="225"/>
      <c r="AY320" s="225"/>
      <c r="AZ320" s="225"/>
      <c r="BA320" s="225"/>
      <c r="BB320" s="225"/>
      <c r="BC320" s="225"/>
      <c r="BD320" s="225"/>
      <c r="BE320" s="225"/>
      <c r="BF320" s="225"/>
      <c r="BG320" s="225"/>
      <c r="BH320" s="225"/>
      <c r="BI320" s="225"/>
      <c r="BJ320" s="225"/>
      <c r="BK320" s="225"/>
      <c r="BL320" s="225"/>
      <c r="BM320" s="225"/>
      <c r="BN320" s="225"/>
      <c r="BO320" s="225"/>
      <c r="BP320" s="225"/>
      <c r="BQ320" s="225"/>
      <c r="BR320" s="225"/>
      <c r="BS320" s="225"/>
      <c r="BT320" s="225"/>
      <c r="BU320" s="225"/>
      <c r="BV320" s="225"/>
      <c r="BW320" s="225"/>
      <c r="BX320" s="225"/>
      <c r="BY320" s="225"/>
      <c r="BZ320" s="225"/>
      <c r="CA320" s="225"/>
      <c r="CB320" s="225"/>
      <c r="CC320" s="225"/>
      <c r="CD320" s="225"/>
      <c r="CE320" s="225"/>
      <c r="CF320" s="225"/>
      <c r="CG320" s="225"/>
      <c r="CH320" s="225"/>
      <c r="CI320" s="225"/>
      <c r="CJ320" s="225"/>
      <c r="CK320" s="225"/>
      <c r="CL320" s="225"/>
      <c r="CM320" s="225"/>
      <c r="CN320" s="225"/>
      <c r="CO320" s="225"/>
      <c r="CP320" s="225"/>
      <c r="CQ320" s="225"/>
      <c r="CR320" s="225"/>
      <c r="CS320" s="225"/>
      <c r="CT320" s="225"/>
      <c r="CU320" s="225"/>
      <c r="CV320" s="225"/>
    </row>
    <row r="321" spans="1:100" ht="12" customHeight="1" x14ac:dyDescent="0.25">
      <c r="A321" s="225"/>
      <c r="B321" s="225"/>
      <c r="C321" s="225"/>
      <c r="D321" s="225"/>
      <c r="E321" s="225"/>
      <c r="F321" s="225"/>
      <c r="G321" s="225"/>
      <c r="H321" s="225"/>
      <c r="I321" s="225"/>
      <c r="J321" s="225"/>
      <c r="K321" s="225"/>
      <c r="L321" s="225"/>
      <c r="M321" s="225"/>
      <c r="N321" s="225"/>
      <c r="O321" s="225"/>
      <c r="P321" s="225"/>
      <c r="Q321" s="225"/>
      <c r="R321" s="225"/>
      <c r="S321" s="225"/>
      <c r="T321" s="225"/>
      <c r="U321" s="225"/>
      <c r="V321" s="225"/>
      <c r="W321" s="225"/>
      <c r="X321" s="225"/>
      <c r="Y321" s="225"/>
      <c r="Z321" s="225"/>
      <c r="AA321" s="225"/>
      <c r="AB321" s="225"/>
      <c r="AC321" s="225"/>
      <c r="AD321" s="225"/>
      <c r="AE321" s="225"/>
      <c r="AF321" s="225"/>
      <c r="AG321" s="225"/>
      <c r="AH321" s="225"/>
      <c r="AI321" s="225"/>
      <c r="AJ321" s="225"/>
      <c r="AK321" s="225"/>
      <c r="AL321" s="225"/>
      <c r="AM321" s="257"/>
      <c r="AN321" s="257"/>
      <c r="AO321" s="225"/>
      <c r="AP321" s="225"/>
      <c r="AQ321" s="225"/>
      <c r="AR321" s="225"/>
      <c r="AS321" s="225"/>
      <c r="AT321" s="225"/>
      <c r="AU321" s="225"/>
      <c r="AV321" s="225"/>
      <c r="AW321" s="225"/>
      <c r="AX321" s="225"/>
      <c r="AY321" s="225"/>
      <c r="AZ321" s="225"/>
      <c r="BA321" s="225"/>
      <c r="BB321" s="225"/>
      <c r="BC321" s="225"/>
      <c r="BD321" s="225"/>
      <c r="BE321" s="225"/>
      <c r="BF321" s="225"/>
      <c r="BG321" s="225"/>
      <c r="BH321" s="225"/>
      <c r="BI321" s="225"/>
      <c r="BJ321" s="225"/>
      <c r="BK321" s="225"/>
      <c r="BL321" s="225"/>
      <c r="BM321" s="225"/>
      <c r="BN321" s="225"/>
      <c r="BO321" s="225"/>
      <c r="BP321" s="225"/>
      <c r="BQ321" s="225"/>
      <c r="BR321" s="225"/>
      <c r="BS321" s="225"/>
      <c r="BT321" s="225"/>
      <c r="BU321" s="225"/>
      <c r="BV321" s="225"/>
      <c r="BW321" s="225"/>
      <c r="BX321" s="225"/>
      <c r="BY321" s="225"/>
      <c r="BZ321" s="225"/>
      <c r="CA321" s="225"/>
      <c r="CB321" s="225"/>
      <c r="CC321" s="225"/>
      <c r="CD321" s="225"/>
      <c r="CE321" s="225"/>
      <c r="CF321" s="225"/>
      <c r="CG321" s="225"/>
      <c r="CH321" s="225"/>
      <c r="CI321" s="225"/>
      <c r="CJ321" s="225"/>
      <c r="CK321" s="225"/>
      <c r="CL321" s="225"/>
      <c r="CM321" s="225"/>
      <c r="CN321" s="225"/>
      <c r="CO321" s="225"/>
      <c r="CP321" s="225"/>
      <c r="CQ321" s="225"/>
      <c r="CR321" s="225"/>
      <c r="CS321" s="225"/>
      <c r="CT321" s="225"/>
      <c r="CU321" s="225"/>
      <c r="CV321" s="225"/>
    </row>
    <row r="322" spans="1:100" ht="12" customHeight="1" x14ac:dyDescent="0.25">
      <c r="A322" s="225"/>
      <c r="B322" s="225"/>
      <c r="C322" s="225"/>
      <c r="D322" s="225"/>
      <c r="E322" s="225"/>
      <c r="F322" s="225"/>
      <c r="G322" s="225"/>
      <c r="H322" s="225"/>
      <c r="I322" s="225"/>
      <c r="J322" s="225"/>
      <c r="K322" s="225"/>
      <c r="L322" s="225"/>
      <c r="M322" s="225"/>
      <c r="N322" s="225"/>
      <c r="O322" s="225"/>
      <c r="P322" s="225"/>
      <c r="Q322" s="225"/>
      <c r="R322" s="225"/>
      <c r="S322" s="225"/>
      <c r="T322" s="225"/>
      <c r="U322" s="225"/>
      <c r="V322" s="225"/>
      <c r="W322" s="225"/>
      <c r="X322" s="225"/>
      <c r="Y322" s="225"/>
      <c r="Z322" s="225"/>
      <c r="AA322" s="225"/>
      <c r="AB322" s="225"/>
      <c r="AC322" s="225"/>
      <c r="AD322" s="225"/>
      <c r="AE322" s="225"/>
      <c r="AF322" s="225"/>
      <c r="AG322" s="225"/>
      <c r="AH322" s="225"/>
      <c r="AI322" s="225"/>
      <c r="AJ322" s="225"/>
      <c r="AK322" s="225"/>
      <c r="AL322" s="225"/>
      <c r="AM322" s="257"/>
      <c r="AN322" s="257"/>
      <c r="AO322" s="225"/>
      <c r="AP322" s="225"/>
      <c r="AQ322" s="225"/>
      <c r="AR322" s="225"/>
      <c r="AS322" s="225"/>
      <c r="AT322" s="225"/>
      <c r="AU322" s="225"/>
      <c r="AV322" s="225"/>
      <c r="AW322" s="225"/>
      <c r="AX322" s="225"/>
      <c r="AY322" s="225"/>
      <c r="AZ322" s="225"/>
      <c r="BA322" s="225"/>
      <c r="BB322" s="225"/>
      <c r="BC322" s="225"/>
      <c r="BD322" s="225"/>
      <c r="BE322" s="225"/>
      <c r="BF322" s="225"/>
      <c r="BG322" s="225"/>
      <c r="BH322" s="225"/>
      <c r="BI322" s="225"/>
      <c r="BJ322" s="225"/>
      <c r="BK322" s="225"/>
      <c r="BL322" s="225"/>
      <c r="BM322" s="225"/>
      <c r="BN322" s="225"/>
      <c r="BO322" s="225"/>
      <c r="BP322" s="225"/>
      <c r="BQ322" s="225"/>
      <c r="BR322" s="225"/>
      <c r="BS322" s="225"/>
      <c r="BT322" s="225"/>
      <c r="BU322" s="225"/>
      <c r="BV322" s="225"/>
      <c r="BW322" s="225"/>
      <c r="BX322" s="225"/>
      <c r="BY322" s="225"/>
      <c r="BZ322" s="225"/>
      <c r="CA322" s="225"/>
      <c r="CB322" s="225"/>
      <c r="CC322" s="225"/>
      <c r="CD322" s="225"/>
      <c r="CE322" s="225"/>
      <c r="CF322" s="225"/>
      <c r="CG322" s="225"/>
      <c r="CH322" s="225"/>
      <c r="CI322" s="225"/>
      <c r="CJ322" s="225"/>
      <c r="CK322" s="225"/>
      <c r="CL322" s="225"/>
      <c r="CM322" s="225"/>
      <c r="CN322" s="225"/>
      <c r="CO322" s="225"/>
      <c r="CP322" s="225"/>
      <c r="CQ322" s="225"/>
      <c r="CR322" s="225"/>
      <c r="CS322" s="225"/>
      <c r="CT322" s="225"/>
      <c r="CU322" s="225"/>
      <c r="CV322" s="225"/>
    </row>
    <row r="323" spans="1:100" ht="12" customHeight="1" x14ac:dyDescent="0.25">
      <c r="A323" s="225"/>
      <c r="B323" s="225"/>
      <c r="C323" s="225"/>
      <c r="D323" s="225"/>
      <c r="E323" s="225"/>
      <c r="F323" s="225"/>
      <c r="G323" s="225"/>
      <c r="H323" s="225"/>
      <c r="I323" s="225"/>
      <c r="J323" s="225"/>
      <c r="K323" s="225"/>
      <c r="L323" s="225"/>
      <c r="M323" s="225"/>
      <c r="N323" s="225"/>
      <c r="O323" s="225"/>
      <c r="P323" s="225"/>
      <c r="Q323" s="225"/>
      <c r="R323" s="225"/>
      <c r="S323" s="225"/>
      <c r="T323" s="225"/>
      <c r="U323" s="225"/>
      <c r="V323" s="225"/>
      <c r="W323" s="225"/>
      <c r="X323" s="225"/>
      <c r="Y323" s="225"/>
      <c r="Z323" s="225"/>
      <c r="AA323" s="225"/>
      <c r="AB323" s="225"/>
      <c r="AC323" s="225"/>
      <c r="AD323" s="225"/>
      <c r="AE323" s="225"/>
      <c r="AF323" s="225"/>
      <c r="AG323" s="225"/>
      <c r="AH323" s="225"/>
      <c r="AI323" s="225"/>
      <c r="AJ323" s="225"/>
      <c r="AK323" s="225"/>
      <c r="AL323" s="225"/>
      <c r="AM323" s="257"/>
      <c r="AN323" s="257"/>
      <c r="AO323" s="225"/>
      <c r="AP323" s="225"/>
      <c r="AQ323" s="225"/>
      <c r="AR323" s="225"/>
      <c r="AS323" s="225"/>
      <c r="AT323" s="225"/>
      <c r="AU323" s="225"/>
      <c r="AV323" s="225"/>
      <c r="AW323" s="225"/>
      <c r="AX323" s="225"/>
      <c r="AY323" s="225"/>
      <c r="AZ323" s="225"/>
      <c r="BA323" s="225"/>
      <c r="BB323" s="225"/>
      <c r="BC323" s="225"/>
      <c r="BD323" s="225"/>
      <c r="BE323" s="225"/>
      <c r="BF323" s="225"/>
      <c r="BG323" s="225"/>
      <c r="BH323" s="225"/>
      <c r="BI323" s="225"/>
      <c r="BJ323" s="225"/>
      <c r="BK323" s="225"/>
      <c r="BL323" s="225"/>
      <c r="BM323" s="225"/>
      <c r="BN323" s="225"/>
      <c r="BO323" s="225"/>
      <c r="BP323" s="225"/>
      <c r="BQ323" s="225"/>
      <c r="BR323" s="225"/>
      <c r="BS323" s="225"/>
      <c r="BT323" s="225"/>
      <c r="BU323" s="225"/>
      <c r="BV323" s="225"/>
      <c r="BW323" s="225"/>
      <c r="BX323" s="225"/>
      <c r="BY323" s="225"/>
      <c r="BZ323" s="225"/>
      <c r="CA323" s="225"/>
      <c r="CB323" s="225"/>
      <c r="CC323" s="225"/>
      <c r="CD323" s="225"/>
      <c r="CE323" s="225"/>
      <c r="CF323" s="225"/>
      <c r="CG323" s="225"/>
      <c r="CH323" s="225"/>
      <c r="CI323" s="225"/>
      <c r="CJ323" s="225"/>
      <c r="CK323" s="225"/>
      <c r="CL323" s="225"/>
      <c r="CM323" s="225"/>
      <c r="CN323" s="225"/>
      <c r="CO323" s="225"/>
      <c r="CP323" s="225"/>
      <c r="CQ323" s="225"/>
      <c r="CR323" s="225"/>
      <c r="CS323" s="225"/>
      <c r="CT323" s="225"/>
      <c r="CU323" s="225"/>
      <c r="CV323" s="225"/>
    </row>
    <row r="324" spans="1:100" ht="12" customHeight="1" x14ac:dyDescent="0.25">
      <c r="A324" s="225"/>
      <c r="B324" s="225"/>
      <c r="C324" s="225"/>
      <c r="D324" s="225"/>
      <c r="E324" s="225"/>
      <c r="F324" s="225"/>
      <c r="G324" s="225"/>
      <c r="H324" s="225"/>
      <c r="I324" s="225"/>
      <c r="J324" s="225"/>
      <c r="K324" s="225"/>
      <c r="L324" s="225"/>
      <c r="M324" s="225"/>
      <c r="N324" s="225"/>
      <c r="O324" s="225"/>
      <c r="P324" s="225"/>
      <c r="Q324" s="225"/>
      <c r="R324" s="225"/>
      <c r="S324" s="225"/>
      <c r="T324" s="225"/>
      <c r="U324" s="225"/>
      <c r="V324" s="225"/>
      <c r="W324" s="225"/>
      <c r="X324" s="225"/>
      <c r="Y324" s="225"/>
      <c r="Z324" s="225"/>
      <c r="AA324" s="225"/>
      <c r="AB324" s="225"/>
      <c r="AC324" s="225"/>
      <c r="AD324" s="225"/>
      <c r="AE324" s="225"/>
      <c r="AF324" s="225"/>
      <c r="AG324" s="225"/>
      <c r="AH324" s="225"/>
      <c r="AI324" s="225"/>
      <c r="AJ324" s="225"/>
      <c r="AK324" s="225"/>
      <c r="AL324" s="225"/>
      <c r="AM324" s="257"/>
      <c r="AN324" s="257"/>
      <c r="AO324" s="225"/>
      <c r="AP324" s="225"/>
      <c r="AQ324" s="225"/>
      <c r="AR324" s="225"/>
      <c r="AS324" s="225"/>
      <c r="AT324" s="225"/>
      <c r="AU324" s="225"/>
      <c r="AV324" s="225"/>
      <c r="AW324" s="225"/>
      <c r="AX324" s="225"/>
      <c r="AY324" s="225"/>
      <c r="AZ324" s="225"/>
      <c r="BA324" s="225"/>
      <c r="BB324" s="225"/>
      <c r="BC324" s="225"/>
      <c r="BD324" s="225"/>
      <c r="BE324" s="225"/>
      <c r="BF324" s="225"/>
      <c r="BG324" s="225"/>
      <c r="BH324" s="225"/>
      <c r="BI324" s="225"/>
      <c r="BJ324" s="225"/>
      <c r="BK324" s="225"/>
      <c r="BL324" s="225"/>
      <c r="BM324" s="225"/>
      <c r="BN324" s="225"/>
      <c r="BO324" s="225"/>
      <c r="BP324" s="225"/>
      <c r="BQ324" s="225"/>
      <c r="BR324" s="225"/>
      <c r="BS324" s="225"/>
      <c r="BT324" s="225"/>
      <c r="BU324" s="225"/>
      <c r="BV324" s="225"/>
      <c r="BW324" s="225"/>
      <c r="BX324" s="225"/>
      <c r="BY324" s="225"/>
      <c r="BZ324" s="225"/>
      <c r="CA324" s="225"/>
      <c r="CB324" s="225"/>
      <c r="CC324" s="225"/>
      <c r="CD324" s="225"/>
      <c r="CE324" s="225"/>
      <c r="CF324" s="225"/>
      <c r="CG324" s="225"/>
      <c r="CH324" s="225"/>
      <c r="CI324" s="225"/>
      <c r="CJ324" s="225"/>
      <c r="CK324" s="225"/>
      <c r="CL324" s="225"/>
      <c r="CM324" s="225"/>
      <c r="CN324" s="225"/>
      <c r="CO324" s="225"/>
      <c r="CP324" s="225"/>
      <c r="CQ324" s="225"/>
      <c r="CR324" s="225"/>
      <c r="CS324" s="225"/>
      <c r="CT324" s="225"/>
      <c r="CU324" s="225"/>
      <c r="CV324" s="225"/>
    </row>
    <row r="325" spans="1:100" ht="12" customHeight="1" x14ac:dyDescent="0.25">
      <c r="A325" s="225"/>
      <c r="B325" s="225"/>
      <c r="C325" s="225"/>
      <c r="D325" s="225"/>
      <c r="E325" s="225"/>
      <c r="F325" s="225"/>
      <c r="G325" s="225"/>
      <c r="H325" s="225"/>
      <c r="I325" s="225"/>
      <c r="J325" s="225"/>
      <c r="K325" s="225"/>
      <c r="L325" s="225"/>
      <c r="M325" s="225"/>
      <c r="N325" s="225"/>
      <c r="O325" s="225"/>
      <c r="P325" s="225"/>
      <c r="Q325" s="225"/>
      <c r="R325" s="225"/>
      <c r="S325" s="225"/>
      <c r="T325" s="225"/>
      <c r="U325" s="225"/>
      <c r="V325" s="225"/>
      <c r="W325" s="225"/>
      <c r="X325" s="225"/>
      <c r="Y325" s="225"/>
      <c r="Z325" s="225"/>
      <c r="AA325" s="225"/>
      <c r="AB325" s="225"/>
      <c r="AC325" s="225"/>
      <c r="AD325" s="225"/>
      <c r="AE325" s="225"/>
      <c r="AF325" s="225"/>
      <c r="AG325" s="225"/>
      <c r="AH325" s="225"/>
      <c r="AI325" s="225"/>
      <c r="AJ325" s="225"/>
      <c r="AK325" s="225"/>
      <c r="AL325" s="225"/>
      <c r="AM325" s="257"/>
      <c r="AN325" s="257"/>
      <c r="AO325" s="225"/>
      <c r="AP325" s="225"/>
      <c r="AQ325" s="225"/>
      <c r="AR325" s="225"/>
      <c r="AS325" s="225"/>
      <c r="AT325" s="225"/>
      <c r="AU325" s="225"/>
      <c r="AV325" s="225"/>
      <c r="AW325" s="225"/>
      <c r="AX325" s="225"/>
      <c r="AY325" s="225"/>
      <c r="AZ325" s="225"/>
      <c r="BA325" s="225"/>
      <c r="BB325" s="225"/>
      <c r="BC325" s="225"/>
      <c r="BD325" s="225"/>
      <c r="BE325" s="225"/>
      <c r="BF325" s="225"/>
      <c r="BG325" s="225"/>
      <c r="BH325" s="225"/>
      <c r="BI325" s="225"/>
      <c r="BJ325" s="225"/>
      <c r="BK325" s="225"/>
      <c r="BL325" s="225"/>
      <c r="BM325" s="225"/>
      <c r="BN325" s="225"/>
      <c r="BO325" s="225"/>
      <c r="BP325" s="225"/>
      <c r="BQ325" s="225"/>
      <c r="BR325" s="225"/>
      <c r="BS325" s="225"/>
      <c r="BT325" s="225"/>
      <c r="BU325" s="225"/>
      <c r="BV325" s="225"/>
      <c r="BW325" s="225"/>
      <c r="BX325" s="225"/>
      <c r="BY325" s="225"/>
      <c r="BZ325" s="225"/>
      <c r="CA325" s="225"/>
      <c r="CB325" s="225"/>
      <c r="CC325" s="225"/>
      <c r="CD325" s="225"/>
      <c r="CE325" s="225"/>
      <c r="CF325" s="225"/>
      <c r="CG325" s="225"/>
      <c r="CH325" s="225"/>
      <c r="CI325" s="225"/>
      <c r="CJ325" s="225"/>
      <c r="CK325" s="225"/>
      <c r="CL325" s="225"/>
      <c r="CM325" s="225"/>
      <c r="CN325" s="225"/>
      <c r="CO325" s="225"/>
      <c r="CP325" s="225"/>
      <c r="CQ325" s="225"/>
      <c r="CR325" s="225"/>
      <c r="CS325" s="225"/>
      <c r="CT325" s="225"/>
      <c r="CU325" s="225"/>
      <c r="CV325" s="225"/>
    </row>
    <row r="326" spans="1:100" ht="12" customHeight="1" x14ac:dyDescent="0.25">
      <c r="A326" s="225"/>
      <c r="B326" s="225"/>
      <c r="C326" s="225"/>
      <c r="D326" s="225"/>
      <c r="E326" s="225"/>
      <c r="F326" s="225"/>
      <c r="G326" s="225"/>
      <c r="H326" s="225"/>
      <c r="I326" s="225"/>
      <c r="J326" s="225"/>
      <c r="K326" s="225"/>
      <c r="L326" s="225"/>
      <c r="M326" s="225"/>
      <c r="N326" s="225"/>
      <c r="O326" s="225"/>
      <c r="P326" s="225"/>
      <c r="Q326" s="225"/>
      <c r="R326" s="225"/>
      <c r="S326" s="225"/>
      <c r="T326" s="225"/>
      <c r="U326" s="225"/>
      <c r="V326" s="225"/>
      <c r="W326" s="225"/>
      <c r="X326" s="225"/>
      <c r="Y326" s="225"/>
      <c r="Z326" s="225"/>
      <c r="AA326" s="225"/>
      <c r="AB326" s="225"/>
      <c r="AC326" s="225"/>
      <c r="AD326" s="225"/>
      <c r="AE326" s="225"/>
      <c r="AF326" s="225"/>
      <c r="AG326" s="225"/>
      <c r="AH326" s="225"/>
      <c r="AI326" s="225"/>
      <c r="AJ326" s="225"/>
      <c r="AK326" s="225"/>
      <c r="AL326" s="225"/>
      <c r="AM326" s="257"/>
      <c r="AN326" s="257"/>
      <c r="AO326" s="225"/>
      <c r="AP326" s="225"/>
      <c r="AQ326" s="225"/>
      <c r="AR326" s="225"/>
      <c r="AS326" s="225"/>
      <c r="AT326" s="225"/>
      <c r="AU326" s="225"/>
      <c r="AV326" s="225"/>
      <c r="AW326" s="225"/>
      <c r="AX326" s="225"/>
      <c r="AY326" s="225"/>
      <c r="AZ326" s="225"/>
      <c r="BA326" s="225"/>
      <c r="BB326" s="225"/>
      <c r="BC326" s="225"/>
      <c r="BD326" s="225"/>
      <c r="BE326" s="225"/>
      <c r="BF326" s="225"/>
      <c r="BG326" s="225"/>
      <c r="BH326" s="225"/>
      <c r="BI326" s="225"/>
      <c r="BJ326" s="225"/>
      <c r="BK326" s="225"/>
      <c r="BL326" s="225"/>
      <c r="BM326" s="225"/>
      <c r="BN326" s="225"/>
      <c r="BO326" s="225"/>
      <c r="BP326" s="225"/>
      <c r="BQ326" s="225"/>
      <c r="BR326" s="225"/>
      <c r="BS326" s="225"/>
      <c r="BT326" s="225"/>
      <c r="BU326" s="225"/>
      <c r="BV326" s="225"/>
      <c r="BW326" s="225"/>
      <c r="BX326" s="225"/>
      <c r="BY326" s="225"/>
      <c r="BZ326" s="225"/>
      <c r="CA326" s="225"/>
      <c r="CB326" s="225"/>
      <c r="CC326" s="225"/>
      <c r="CD326" s="225"/>
      <c r="CE326" s="225"/>
      <c r="CF326" s="225"/>
      <c r="CG326" s="225"/>
      <c r="CH326" s="225"/>
      <c r="CI326" s="225"/>
      <c r="CJ326" s="225"/>
      <c r="CK326" s="225"/>
      <c r="CL326" s="225"/>
      <c r="CM326" s="225"/>
      <c r="CN326" s="225"/>
      <c r="CO326" s="225"/>
      <c r="CP326" s="225"/>
      <c r="CQ326" s="225"/>
      <c r="CR326" s="225"/>
      <c r="CS326" s="225"/>
      <c r="CT326" s="225"/>
      <c r="CU326" s="225"/>
      <c r="CV326" s="225"/>
    </row>
    <row r="327" spans="1:100" ht="12" customHeight="1" x14ac:dyDescent="0.25">
      <c r="A327" s="225"/>
      <c r="B327" s="225"/>
      <c r="C327" s="225"/>
      <c r="D327" s="225"/>
      <c r="E327" s="225"/>
      <c r="F327" s="225"/>
      <c r="G327" s="225"/>
      <c r="H327" s="225"/>
      <c r="I327" s="225"/>
      <c r="J327" s="225"/>
      <c r="K327" s="225"/>
      <c r="L327" s="225"/>
      <c r="M327" s="225"/>
      <c r="N327" s="225"/>
      <c r="O327" s="225"/>
      <c r="P327" s="225"/>
      <c r="Q327" s="225"/>
      <c r="R327" s="225"/>
      <c r="S327" s="225"/>
      <c r="T327" s="225"/>
      <c r="U327" s="225"/>
      <c r="V327" s="225"/>
      <c r="W327" s="225"/>
      <c r="X327" s="225"/>
      <c r="Y327" s="225"/>
      <c r="Z327" s="225"/>
      <c r="AA327" s="225"/>
      <c r="AB327" s="225"/>
      <c r="AC327" s="225"/>
      <c r="AD327" s="225"/>
      <c r="AE327" s="225"/>
      <c r="AF327" s="225"/>
      <c r="AG327" s="225"/>
      <c r="AH327" s="225"/>
      <c r="AI327" s="225"/>
      <c r="AJ327" s="225"/>
      <c r="AK327" s="225"/>
      <c r="AL327" s="225"/>
      <c r="AM327" s="257"/>
      <c r="AN327" s="257"/>
      <c r="AO327" s="225"/>
      <c r="AP327" s="225"/>
      <c r="AQ327" s="225"/>
      <c r="AR327" s="225"/>
      <c r="AS327" s="225"/>
      <c r="AT327" s="225"/>
      <c r="AU327" s="225"/>
      <c r="AV327" s="225"/>
      <c r="AW327" s="225"/>
      <c r="AX327" s="225"/>
      <c r="AY327" s="225"/>
      <c r="AZ327" s="225"/>
      <c r="BA327" s="225"/>
      <c r="BB327" s="225"/>
      <c r="BC327" s="225"/>
      <c r="BD327" s="225"/>
      <c r="BE327" s="225"/>
      <c r="BF327" s="225"/>
      <c r="BG327" s="225"/>
      <c r="BH327" s="225"/>
      <c r="BI327" s="225"/>
      <c r="BJ327" s="225"/>
      <c r="BK327" s="225"/>
      <c r="BL327" s="225"/>
      <c r="BM327" s="225"/>
      <c r="BN327" s="225"/>
      <c r="BO327" s="225"/>
      <c r="BP327" s="225"/>
      <c r="BQ327" s="225"/>
      <c r="BR327" s="225"/>
      <c r="BS327" s="225"/>
      <c r="BT327" s="225"/>
      <c r="BU327" s="225"/>
      <c r="BV327" s="225"/>
      <c r="BW327" s="225"/>
      <c r="BX327" s="225"/>
      <c r="BY327" s="225"/>
      <c r="BZ327" s="225"/>
      <c r="CA327" s="225"/>
      <c r="CB327" s="225"/>
      <c r="CC327" s="225"/>
      <c r="CD327" s="225"/>
      <c r="CE327" s="225"/>
      <c r="CF327" s="225"/>
      <c r="CG327" s="225"/>
      <c r="CH327" s="225"/>
      <c r="CI327" s="225"/>
      <c r="CJ327" s="225"/>
      <c r="CK327" s="225"/>
      <c r="CL327" s="225"/>
      <c r="CM327" s="225"/>
      <c r="CN327" s="225"/>
      <c r="CO327" s="225"/>
      <c r="CP327" s="225"/>
      <c r="CQ327" s="225"/>
      <c r="CR327" s="225"/>
      <c r="CS327" s="225"/>
      <c r="CT327" s="225"/>
      <c r="CU327" s="225"/>
      <c r="CV327" s="225"/>
    </row>
    <row r="328" spans="1:100" ht="12" customHeight="1" x14ac:dyDescent="0.25">
      <c r="A328" s="225"/>
      <c r="B328" s="225"/>
      <c r="C328" s="225"/>
      <c r="D328" s="225"/>
      <c r="E328" s="225"/>
      <c r="F328" s="225"/>
      <c r="G328" s="225"/>
      <c r="H328" s="225"/>
      <c r="I328" s="225"/>
      <c r="J328" s="225"/>
      <c r="K328" s="225"/>
      <c r="L328" s="225"/>
      <c r="M328" s="225"/>
      <c r="N328" s="225"/>
      <c r="O328" s="225"/>
      <c r="P328" s="225"/>
      <c r="Q328" s="225"/>
      <c r="R328" s="225"/>
      <c r="S328" s="225"/>
      <c r="T328" s="225"/>
      <c r="U328" s="225"/>
      <c r="V328" s="225"/>
      <c r="W328" s="225"/>
      <c r="X328" s="225"/>
      <c r="Y328" s="225"/>
      <c r="Z328" s="225"/>
      <c r="AA328" s="225"/>
      <c r="AB328" s="225"/>
      <c r="AC328" s="225"/>
      <c r="AD328" s="225"/>
      <c r="AE328" s="225"/>
      <c r="AF328" s="225"/>
      <c r="AG328" s="225"/>
      <c r="AH328" s="225"/>
      <c r="AI328" s="225"/>
      <c r="AJ328" s="225"/>
      <c r="AK328" s="225"/>
      <c r="AL328" s="225"/>
      <c r="AM328" s="257"/>
      <c r="AN328" s="257"/>
      <c r="AO328" s="225"/>
      <c r="AP328" s="225"/>
      <c r="AQ328" s="225"/>
      <c r="AR328" s="225"/>
      <c r="AS328" s="225"/>
      <c r="AT328" s="225"/>
      <c r="AU328" s="225"/>
      <c r="AV328" s="225"/>
      <c r="AW328" s="225"/>
      <c r="AX328" s="225"/>
      <c r="AY328" s="225"/>
      <c r="AZ328" s="225"/>
      <c r="BA328" s="225"/>
      <c r="BB328" s="225"/>
      <c r="BC328" s="225"/>
      <c r="BD328" s="225"/>
      <c r="BE328" s="225"/>
      <c r="BF328" s="225"/>
      <c r="BG328" s="225"/>
      <c r="BH328" s="225"/>
      <c r="BI328" s="225"/>
      <c r="BJ328" s="225"/>
      <c r="BK328" s="225"/>
      <c r="BL328" s="225"/>
      <c r="BM328" s="225"/>
      <c r="BN328" s="225"/>
      <c r="BO328" s="225"/>
      <c r="BP328" s="225"/>
      <c r="BQ328" s="225"/>
      <c r="BR328" s="225"/>
      <c r="BS328" s="225"/>
      <c r="BT328" s="225"/>
      <c r="BU328" s="225"/>
      <c r="BV328" s="225"/>
      <c r="BW328" s="225"/>
      <c r="BX328" s="225"/>
      <c r="BY328" s="225"/>
      <c r="BZ328" s="225"/>
      <c r="CA328" s="225"/>
      <c r="CB328" s="225"/>
      <c r="CC328" s="225"/>
      <c r="CD328" s="225"/>
      <c r="CE328" s="225"/>
      <c r="CF328" s="225"/>
      <c r="CG328" s="225"/>
      <c r="CH328" s="225"/>
      <c r="CI328" s="225"/>
      <c r="CJ328" s="225"/>
      <c r="CK328" s="225"/>
      <c r="CL328" s="225"/>
      <c r="CM328" s="225"/>
      <c r="CN328" s="225"/>
      <c r="CO328" s="225"/>
      <c r="CP328" s="225"/>
      <c r="CQ328" s="225"/>
      <c r="CR328" s="225"/>
      <c r="CS328" s="225"/>
      <c r="CT328" s="225"/>
      <c r="CU328" s="225"/>
      <c r="CV328" s="225"/>
    </row>
    <row r="329" spans="1:100" ht="12" customHeight="1" x14ac:dyDescent="0.25">
      <c r="A329" s="225"/>
      <c r="B329" s="225"/>
      <c r="C329" s="225"/>
      <c r="D329" s="225"/>
      <c r="E329" s="225"/>
      <c r="F329" s="225"/>
      <c r="G329" s="225"/>
      <c r="H329" s="225"/>
      <c r="I329" s="225"/>
      <c r="J329" s="225"/>
      <c r="K329" s="225"/>
      <c r="L329" s="225"/>
      <c r="M329" s="225"/>
      <c r="N329" s="225"/>
      <c r="O329" s="225"/>
      <c r="P329" s="225"/>
      <c r="Q329" s="225"/>
      <c r="R329" s="225"/>
      <c r="S329" s="225"/>
      <c r="T329" s="225"/>
      <c r="U329" s="225"/>
      <c r="V329" s="225"/>
      <c r="W329" s="225"/>
      <c r="X329" s="225"/>
      <c r="Y329" s="225"/>
      <c r="Z329" s="225"/>
      <c r="AA329" s="225"/>
      <c r="AB329" s="225"/>
      <c r="AC329" s="225"/>
      <c r="AD329" s="225"/>
      <c r="AE329" s="225"/>
      <c r="AF329" s="225"/>
      <c r="AG329" s="225"/>
      <c r="AH329" s="225"/>
      <c r="AI329" s="225"/>
      <c r="AJ329" s="225"/>
      <c r="AK329" s="225"/>
      <c r="AL329" s="225"/>
      <c r="AM329" s="257"/>
      <c r="AN329" s="257"/>
      <c r="AO329" s="225"/>
      <c r="AP329" s="225"/>
      <c r="AQ329" s="225"/>
      <c r="AR329" s="225"/>
      <c r="AS329" s="225"/>
      <c r="AT329" s="225"/>
      <c r="AU329" s="225"/>
      <c r="AV329" s="225"/>
      <c r="AW329" s="225"/>
      <c r="AX329" s="225"/>
      <c r="AY329" s="225"/>
      <c r="AZ329" s="225"/>
      <c r="BA329" s="225"/>
      <c r="BB329" s="225"/>
      <c r="BC329" s="225"/>
      <c r="BD329" s="225"/>
      <c r="BE329" s="225"/>
      <c r="BF329" s="225"/>
      <c r="BG329" s="225"/>
      <c r="BH329" s="225"/>
      <c r="BI329" s="225"/>
      <c r="BJ329" s="225"/>
      <c r="BK329" s="225"/>
      <c r="BL329" s="225"/>
      <c r="BM329" s="225"/>
      <c r="BN329" s="225"/>
      <c r="BO329" s="225"/>
      <c r="BP329" s="225"/>
      <c r="BQ329" s="225"/>
      <c r="BR329" s="225"/>
      <c r="BS329" s="225"/>
      <c r="BT329" s="225"/>
      <c r="BU329" s="225"/>
      <c r="BV329" s="225"/>
      <c r="BW329" s="225"/>
      <c r="BX329" s="225"/>
      <c r="BY329" s="225"/>
      <c r="BZ329" s="225"/>
      <c r="CA329" s="225"/>
      <c r="CB329" s="225"/>
      <c r="CC329" s="225"/>
      <c r="CD329" s="225"/>
      <c r="CE329" s="225"/>
      <c r="CF329" s="225"/>
      <c r="CG329" s="225"/>
      <c r="CH329" s="225"/>
      <c r="CI329" s="225"/>
      <c r="CJ329" s="225"/>
      <c r="CK329" s="225"/>
      <c r="CL329" s="225"/>
      <c r="CM329" s="225"/>
      <c r="CN329" s="225"/>
      <c r="CO329" s="225"/>
      <c r="CP329" s="225"/>
      <c r="CQ329" s="225"/>
      <c r="CR329" s="225"/>
      <c r="CS329" s="225"/>
      <c r="CT329" s="225"/>
      <c r="CU329" s="225"/>
      <c r="CV329" s="225"/>
    </row>
    <row r="330" spans="1:100" ht="12" customHeight="1" x14ac:dyDescent="0.25">
      <c r="A330" s="225"/>
      <c r="B330" s="225"/>
      <c r="C330" s="225"/>
      <c r="D330" s="225"/>
      <c r="E330" s="225"/>
      <c r="F330" s="225"/>
      <c r="G330" s="225"/>
      <c r="H330" s="225"/>
      <c r="I330" s="225"/>
      <c r="J330" s="225"/>
      <c r="K330" s="225"/>
      <c r="L330" s="225"/>
      <c r="M330" s="225"/>
      <c r="N330" s="225"/>
      <c r="O330" s="225"/>
      <c r="P330" s="225"/>
      <c r="Q330" s="225"/>
      <c r="R330" s="225"/>
      <c r="S330" s="225"/>
      <c r="T330" s="225"/>
      <c r="U330" s="225"/>
      <c r="V330" s="225"/>
      <c r="W330" s="225"/>
      <c r="X330" s="225"/>
      <c r="Y330" s="225"/>
      <c r="Z330" s="225"/>
      <c r="AA330" s="225"/>
      <c r="AB330" s="225"/>
      <c r="AC330" s="225"/>
      <c r="AD330" s="225"/>
      <c r="AE330" s="225"/>
      <c r="AF330" s="225"/>
      <c r="AG330" s="225"/>
      <c r="AH330" s="225"/>
      <c r="AI330" s="225"/>
      <c r="AJ330" s="225"/>
      <c r="AK330" s="225"/>
      <c r="AL330" s="225"/>
      <c r="AM330" s="257"/>
      <c r="AN330" s="257"/>
      <c r="AO330" s="225"/>
      <c r="AP330" s="225"/>
      <c r="AQ330" s="225"/>
      <c r="AR330" s="225"/>
      <c r="AS330" s="225"/>
      <c r="AT330" s="225"/>
      <c r="AU330" s="225"/>
      <c r="AV330" s="225"/>
      <c r="AW330" s="225"/>
      <c r="AX330" s="225"/>
      <c r="AY330" s="225"/>
      <c r="AZ330" s="225"/>
      <c r="BA330" s="225"/>
      <c r="BB330" s="225"/>
      <c r="BC330" s="225"/>
      <c r="BD330" s="225"/>
      <c r="BE330" s="225"/>
      <c r="BF330" s="225"/>
      <c r="BG330" s="225"/>
      <c r="BH330" s="225"/>
      <c r="BI330" s="225"/>
      <c r="BJ330" s="225"/>
      <c r="BK330" s="225"/>
      <c r="BL330" s="225"/>
      <c r="BM330" s="225"/>
      <c r="BN330" s="225"/>
      <c r="BO330" s="225"/>
      <c r="BP330" s="225"/>
      <c r="BQ330" s="225"/>
      <c r="BR330" s="225"/>
      <c r="BS330" s="225"/>
      <c r="BT330" s="225"/>
      <c r="BU330" s="225"/>
      <c r="BV330" s="225"/>
      <c r="BW330" s="225"/>
      <c r="BX330" s="225"/>
      <c r="BY330" s="225"/>
      <c r="BZ330" s="225"/>
      <c r="CA330" s="225"/>
      <c r="CB330" s="225"/>
      <c r="CC330" s="225"/>
      <c r="CD330" s="225"/>
      <c r="CE330" s="225"/>
      <c r="CF330" s="225"/>
      <c r="CG330" s="225"/>
      <c r="CH330" s="225"/>
      <c r="CI330" s="225"/>
      <c r="CJ330" s="225"/>
      <c r="CK330" s="225"/>
      <c r="CL330" s="225"/>
      <c r="CM330" s="225"/>
      <c r="CN330" s="225"/>
      <c r="CO330" s="225"/>
      <c r="CP330" s="225"/>
      <c r="CQ330" s="225"/>
      <c r="CR330" s="225"/>
      <c r="CS330" s="225"/>
      <c r="CT330" s="225"/>
      <c r="CU330" s="225"/>
      <c r="CV330" s="225"/>
    </row>
    <row r="331" spans="1:100" ht="12" customHeight="1" x14ac:dyDescent="0.25">
      <c r="A331" s="225"/>
      <c r="B331" s="225"/>
      <c r="C331" s="225"/>
      <c r="D331" s="225"/>
      <c r="E331" s="225"/>
      <c r="F331" s="225"/>
      <c r="G331" s="225"/>
      <c r="H331" s="225"/>
      <c r="I331" s="225"/>
      <c r="J331" s="225"/>
      <c r="K331" s="225"/>
      <c r="L331" s="225"/>
      <c r="M331" s="225"/>
      <c r="N331" s="225"/>
      <c r="O331" s="225"/>
      <c r="P331" s="225"/>
      <c r="Q331" s="225"/>
      <c r="R331" s="225"/>
      <c r="S331" s="225"/>
      <c r="T331" s="225"/>
      <c r="U331" s="225"/>
      <c r="V331" s="225"/>
      <c r="W331" s="225"/>
      <c r="X331" s="225"/>
      <c r="Y331" s="225"/>
      <c r="Z331" s="225"/>
      <c r="AA331" s="225"/>
      <c r="AB331" s="225"/>
      <c r="AC331" s="225"/>
      <c r="AD331" s="225"/>
      <c r="AE331" s="225"/>
      <c r="AF331" s="225"/>
      <c r="AG331" s="225"/>
      <c r="AH331" s="225"/>
      <c r="AI331" s="225"/>
      <c r="AJ331" s="225"/>
      <c r="AK331" s="225"/>
      <c r="AL331" s="225"/>
      <c r="AM331" s="257"/>
      <c r="AN331" s="257"/>
      <c r="AO331" s="225"/>
      <c r="AP331" s="225"/>
      <c r="AQ331" s="225"/>
      <c r="AR331" s="225"/>
      <c r="AS331" s="225"/>
      <c r="AT331" s="225"/>
      <c r="AU331" s="225"/>
      <c r="AV331" s="225"/>
      <c r="AW331" s="225"/>
      <c r="AX331" s="225"/>
      <c r="AY331" s="225"/>
      <c r="AZ331" s="225"/>
      <c r="BA331" s="225"/>
      <c r="BB331" s="225"/>
      <c r="BC331" s="225"/>
      <c r="BD331" s="225"/>
      <c r="BE331" s="225"/>
      <c r="BF331" s="225"/>
      <c r="BG331" s="225"/>
      <c r="BH331" s="225"/>
      <c r="BI331" s="225"/>
      <c r="BJ331" s="225"/>
      <c r="BK331" s="225"/>
      <c r="BL331" s="225"/>
      <c r="BM331" s="225"/>
      <c r="BN331" s="225"/>
      <c r="BO331" s="225"/>
      <c r="BP331" s="225"/>
      <c r="BQ331" s="225"/>
      <c r="BR331" s="225"/>
      <c r="BS331" s="225"/>
      <c r="BT331" s="225"/>
      <c r="BU331" s="225"/>
      <c r="BV331" s="225"/>
      <c r="BW331" s="225"/>
      <c r="BX331" s="225"/>
      <c r="BY331" s="225"/>
      <c r="BZ331" s="225"/>
      <c r="CA331" s="225"/>
      <c r="CB331" s="225"/>
      <c r="CC331" s="225"/>
      <c r="CD331" s="225"/>
      <c r="CE331" s="225"/>
      <c r="CF331" s="225"/>
      <c r="CG331" s="225"/>
      <c r="CH331" s="225"/>
      <c r="CI331" s="225"/>
      <c r="CJ331" s="225"/>
      <c r="CK331" s="225"/>
      <c r="CL331" s="225"/>
      <c r="CM331" s="225"/>
      <c r="CN331" s="225"/>
      <c r="CO331" s="225"/>
      <c r="CP331" s="225"/>
      <c r="CQ331" s="225"/>
      <c r="CR331" s="225"/>
      <c r="CS331" s="225"/>
      <c r="CT331" s="225"/>
      <c r="CU331" s="225"/>
      <c r="CV331" s="225"/>
    </row>
    <row r="332" spans="1:100" ht="12" customHeight="1" x14ac:dyDescent="0.25">
      <c r="A332" s="225"/>
      <c r="B332" s="225"/>
      <c r="C332" s="225"/>
      <c r="D332" s="225"/>
      <c r="E332" s="225"/>
      <c r="F332" s="225"/>
      <c r="G332" s="225"/>
      <c r="H332" s="225"/>
      <c r="I332" s="225"/>
      <c r="J332" s="225"/>
      <c r="K332" s="225"/>
      <c r="L332" s="225"/>
      <c r="M332" s="225"/>
      <c r="N332" s="225"/>
      <c r="O332" s="225"/>
      <c r="P332" s="225"/>
      <c r="Q332" s="225"/>
      <c r="R332" s="225"/>
      <c r="S332" s="225"/>
      <c r="T332" s="225"/>
      <c r="U332" s="225"/>
      <c r="V332" s="225"/>
      <c r="W332" s="225"/>
      <c r="X332" s="225"/>
      <c r="Y332" s="225"/>
      <c r="Z332" s="225"/>
      <c r="AA332" s="225"/>
      <c r="AB332" s="225"/>
      <c r="AC332" s="225"/>
      <c r="AD332" s="225"/>
      <c r="AE332" s="225"/>
      <c r="AF332" s="225"/>
      <c r="AG332" s="225"/>
      <c r="AH332" s="225"/>
      <c r="AI332" s="225"/>
      <c r="AJ332" s="225"/>
      <c r="AK332" s="225"/>
      <c r="AL332" s="225"/>
      <c r="AM332" s="257"/>
      <c r="AN332" s="257"/>
      <c r="AO332" s="225"/>
      <c r="AP332" s="225"/>
      <c r="AQ332" s="225"/>
      <c r="AR332" s="225"/>
      <c r="AS332" s="225"/>
      <c r="AT332" s="225"/>
      <c r="AU332" s="225"/>
      <c r="AV332" s="225"/>
      <c r="AW332" s="225"/>
      <c r="AX332" s="225"/>
      <c r="AY332" s="225"/>
      <c r="AZ332" s="225"/>
      <c r="BA332" s="225"/>
      <c r="BB332" s="225"/>
      <c r="BC332" s="225"/>
      <c r="BD332" s="225"/>
      <c r="BE332" s="225"/>
      <c r="BF332" s="225"/>
      <c r="BG332" s="225"/>
      <c r="BH332" s="225"/>
      <c r="BI332" s="225"/>
      <c r="BJ332" s="225"/>
      <c r="BK332" s="225"/>
      <c r="BL332" s="225"/>
      <c r="BM332" s="225"/>
      <c r="BN332" s="225"/>
      <c r="BO332" s="225"/>
      <c r="BP332" s="225"/>
      <c r="BQ332" s="225"/>
      <c r="BR332" s="225"/>
      <c r="BS332" s="225"/>
      <c r="BT332" s="225"/>
      <c r="BU332" s="225"/>
      <c r="BV332" s="225"/>
      <c r="BW332" s="225"/>
      <c r="BX332" s="225"/>
      <c r="BY332" s="225"/>
      <c r="BZ332" s="225"/>
      <c r="CA332" s="225"/>
      <c r="CB332" s="225"/>
      <c r="CC332" s="225"/>
      <c r="CD332" s="225"/>
      <c r="CE332" s="225"/>
      <c r="CF332" s="225"/>
      <c r="CG332" s="225"/>
      <c r="CH332" s="225"/>
      <c r="CI332" s="225"/>
      <c r="CJ332" s="225"/>
      <c r="CK332" s="225"/>
      <c r="CL332" s="225"/>
      <c r="CM332" s="225"/>
      <c r="CN332" s="225"/>
      <c r="CO332" s="225"/>
      <c r="CP332" s="225"/>
      <c r="CQ332" s="225"/>
      <c r="CR332" s="225"/>
      <c r="CS332" s="225"/>
      <c r="CT332" s="225"/>
      <c r="CU332" s="225"/>
      <c r="CV332" s="225"/>
    </row>
    <row r="333" spans="1:100" ht="12" customHeight="1" x14ac:dyDescent="0.25">
      <c r="A333" s="225"/>
      <c r="B333" s="225"/>
      <c r="C333" s="225"/>
      <c r="D333" s="225"/>
      <c r="E333" s="225"/>
      <c r="F333" s="225"/>
      <c r="G333" s="225"/>
      <c r="H333" s="225"/>
      <c r="I333" s="225"/>
      <c r="J333" s="225"/>
      <c r="K333" s="225"/>
      <c r="L333" s="225"/>
      <c r="M333" s="225"/>
      <c r="N333" s="225"/>
      <c r="O333" s="225"/>
      <c r="P333" s="225"/>
      <c r="Q333" s="225"/>
      <c r="R333" s="225"/>
      <c r="S333" s="225"/>
      <c r="T333" s="225"/>
      <c r="U333" s="225"/>
      <c r="V333" s="225"/>
      <c r="W333" s="225"/>
      <c r="X333" s="225"/>
      <c r="Y333" s="225"/>
      <c r="Z333" s="225"/>
      <c r="AA333" s="225"/>
      <c r="AB333" s="225"/>
      <c r="AC333" s="225"/>
      <c r="AD333" s="225"/>
      <c r="AE333" s="225"/>
      <c r="AF333" s="225"/>
      <c r="AG333" s="225"/>
      <c r="AH333" s="225"/>
      <c r="AI333" s="225"/>
      <c r="AJ333" s="225"/>
      <c r="AK333" s="225"/>
      <c r="AL333" s="225"/>
      <c r="AM333" s="257"/>
      <c r="AN333" s="257"/>
      <c r="AO333" s="225"/>
      <c r="AP333" s="225"/>
      <c r="AQ333" s="225"/>
      <c r="AR333" s="225"/>
      <c r="AS333" s="225"/>
      <c r="AT333" s="225"/>
      <c r="AU333" s="225"/>
      <c r="AV333" s="225"/>
      <c r="AW333" s="225"/>
      <c r="AX333" s="225"/>
      <c r="AY333" s="225"/>
      <c r="AZ333" s="225"/>
      <c r="BA333" s="225"/>
      <c r="BB333" s="225"/>
      <c r="BC333" s="225"/>
      <c r="BD333" s="225"/>
      <c r="BE333" s="225"/>
      <c r="BF333" s="225"/>
      <c r="BG333" s="225"/>
      <c r="BH333" s="225"/>
      <c r="BI333" s="225"/>
      <c r="BJ333" s="225"/>
      <c r="BK333" s="225"/>
      <c r="BL333" s="225"/>
      <c r="BM333" s="225"/>
      <c r="BN333" s="225"/>
      <c r="BO333" s="225"/>
      <c r="BP333" s="225"/>
      <c r="BQ333" s="225"/>
      <c r="BR333" s="225"/>
      <c r="BS333" s="225"/>
      <c r="BT333" s="225"/>
      <c r="BU333" s="225"/>
      <c r="BV333" s="225"/>
      <c r="BW333" s="225"/>
      <c r="BX333" s="225"/>
      <c r="BY333" s="225"/>
      <c r="BZ333" s="225"/>
      <c r="CA333" s="225"/>
      <c r="CB333" s="225"/>
      <c r="CC333" s="225"/>
      <c r="CD333" s="225"/>
      <c r="CE333" s="225"/>
      <c r="CF333" s="225"/>
      <c r="CG333" s="225"/>
      <c r="CH333" s="225"/>
      <c r="CI333" s="225"/>
      <c r="CJ333" s="225"/>
      <c r="CK333" s="225"/>
      <c r="CL333" s="225"/>
      <c r="CM333" s="225"/>
      <c r="CN333" s="225"/>
      <c r="CO333" s="225"/>
      <c r="CP333" s="225"/>
      <c r="CQ333" s="225"/>
      <c r="CR333" s="225"/>
      <c r="CS333" s="225"/>
      <c r="CT333" s="225"/>
      <c r="CU333" s="225"/>
      <c r="CV333" s="225"/>
    </row>
    <row r="334" spans="1:100" ht="12" customHeight="1" x14ac:dyDescent="0.25">
      <c r="A334" s="225"/>
      <c r="B334" s="225"/>
      <c r="C334" s="225"/>
      <c r="D334" s="225"/>
      <c r="E334" s="225"/>
      <c r="F334" s="225"/>
      <c r="G334" s="225"/>
      <c r="H334" s="225"/>
      <c r="I334" s="225"/>
      <c r="J334" s="225"/>
      <c r="K334" s="225"/>
      <c r="L334" s="225"/>
      <c r="M334" s="225"/>
      <c r="N334" s="225"/>
      <c r="O334" s="225"/>
      <c r="P334" s="225"/>
      <c r="Q334" s="225"/>
      <c r="R334" s="225"/>
      <c r="S334" s="225"/>
      <c r="T334" s="225"/>
      <c r="U334" s="225"/>
      <c r="V334" s="225"/>
      <c r="W334" s="225"/>
      <c r="X334" s="225"/>
      <c r="Y334" s="225"/>
      <c r="Z334" s="225"/>
      <c r="AA334" s="225"/>
      <c r="AB334" s="225"/>
      <c r="AC334" s="225"/>
      <c r="AD334" s="225"/>
      <c r="AE334" s="225"/>
      <c r="AF334" s="225"/>
      <c r="AG334" s="225"/>
      <c r="AH334" s="225"/>
      <c r="AI334" s="225"/>
      <c r="AJ334" s="225"/>
      <c r="AK334" s="225"/>
      <c r="AL334" s="225"/>
      <c r="AM334" s="257"/>
      <c r="AN334" s="257"/>
      <c r="AO334" s="225"/>
      <c r="AP334" s="225"/>
      <c r="AQ334" s="225"/>
      <c r="AR334" s="225"/>
      <c r="AS334" s="225"/>
      <c r="AT334" s="225"/>
      <c r="AU334" s="225"/>
      <c r="AV334" s="225"/>
      <c r="AW334" s="225"/>
      <c r="AX334" s="225"/>
      <c r="AY334" s="225"/>
      <c r="AZ334" s="225"/>
      <c r="BA334" s="225"/>
      <c r="BB334" s="225"/>
      <c r="BC334" s="225"/>
      <c r="BD334" s="225"/>
      <c r="BE334" s="225"/>
      <c r="BF334" s="225"/>
      <c r="BG334" s="225"/>
      <c r="BH334" s="225"/>
      <c r="BI334" s="225"/>
      <c r="BJ334" s="225"/>
      <c r="BK334" s="225"/>
      <c r="BL334" s="225"/>
      <c r="BM334" s="225"/>
      <c r="BN334" s="225"/>
      <c r="BO334" s="225"/>
      <c r="BP334" s="225"/>
      <c r="BQ334" s="225"/>
      <c r="BR334" s="225"/>
      <c r="BS334" s="225"/>
      <c r="BT334" s="225"/>
      <c r="BU334" s="225"/>
      <c r="BV334" s="225"/>
      <c r="BW334" s="225"/>
      <c r="BX334" s="225"/>
      <c r="BY334" s="225"/>
      <c r="BZ334" s="225"/>
      <c r="CA334" s="225"/>
      <c r="CB334" s="225"/>
      <c r="CC334" s="225"/>
      <c r="CD334" s="225"/>
      <c r="CE334" s="225"/>
      <c r="CF334" s="225"/>
      <c r="CG334" s="225"/>
      <c r="CH334" s="225"/>
      <c r="CI334" s="225"/>
      <c r="CJ334" s="225"/>
      <c r="CK334" s="225"/>
      <c r="CL334" s="225"/>
      <c r="CM334" s="225"/>
      <c r="CN334" s="225"/>
      <c r="CO334" s="225"/>
      <c r="CP334" s="225"/>
      <c r="CQ334" s="225"/>
      <c r="CR334" s="225"/>
      <c r="CS334" s="225"/>
      <c r="CT334" s="225"/>
      <c r="CU334" s="225"/>
      <c r="CV334" s="225"/>
    </row>
    <row r="335" spans="1:100" ht="12" customHeight="1" x14ac:dyDescent="0.25">
      <c r="A335" s="225"/>
      <c r="B335" s="225"/>
      <c r="C335" s="225"/>
      <c r="D335" s="225"/>
      <c r="E335" s="225"/>
      <c r="F335" s="225"/>
      <c r="G335" s="225"/>
      <c r="H335" s="225"/>
      <c r="I335" s="225"/>
      <c r="J335" s="225"/>
      <c r="K335" s="225"/>
      <c r="L335" s="225"/>
      <c r="M335" s="225"/>
      <c r="N335" s="225"/>
      <c r="O335" s="225"/>
      <c r="P335" s="225"/>
      <c r="Q335" s="225"/>
      <c r="R335" s="225"/>
      <c r="S335" s="225"/>
      <c r="T335" s="225"/>
      <c r="U335" s="225"/>
      <c r="V335" s="225"/>
      <c r="W335" s="225"/>
      <c r="X335" s="225"/>
      <c r="Y335" s="225"/>
      <c r="Z335" s="225"/>
      <c r="AA335" s="225"/>
      <c r="AB335" s="225"/>
      <c r="AC335" s="225"/>
      <c r="AD335" s="225"/>
      <c r="AE335" s="225"/>
      <c r="AF335" s="225"/>
      <c r="AG335" s="225"/>
      <c r="AH335" s="225"/>
      <c r="AI335" s="225"/>
      <c r="AJ335" s="225"/>
      <c r="AK335" s="225"/>
      <c r="AL335" s="225"/>
      <c r="AM335" s="257"/>
      <c r="AN335" s="257"/>
      <c r="AO335" s="225"/>
      <c r="AP335" s="225"/>
      <c r="AQ335" s="225"/>
      <c r="AR335" s="225"/>
      <c r="AS335" s="225"/>
      <c r="AT335" s="225"/>
      <c r="AU335" s="225"/>
      <c r="AV335" s="225"/>
      <c r="AW335" s="225"/>
      <c r="AX335" s="225"/>
      <c r="AY335" s="225"/>
      <c r="AZ335" s="225"/>
      <c r="BA335" s="225"/>
      <c r="BB335" s="225"/>
      <c r="BC335" s="225"/>
      <c r="BD335" s="225"/>
      <c r="BE335" s="225"/>
      <c r="BF335" s="225"/>
      <c r="BG335" s="225"/>
      <c r="BH335" s="225"/>
      <c r="BI335" s="225"/>
      <c r="BJ335" s="225"/>
      <c r="BK335" s="225"/>
      <c r="BL335" s="225"/>
      <c r="BM335" s="225"/>
      <c r="BN335" s="225"/>
      <c r="BO335" s="225"/>
      <c r="BP335" s="225"/>
      <c r="BQ335" s="225"/>
      <c r="BR335" s="225"/>
      <c r="BS335" s="225"/>
      <c r="BT335" s="225"/>
      <c r="BU335" s="225"/>
      <c r="BV335" s="225"/>
      <c r="BW335" s="225"/>
      <c r="BX335" s="225"/>
      <c r="BY335" s="225"/>
      <c r="BZ335" s="225"/>
      <c r="CA335" s="225"/>
      <c r="CB335" s="225"/>
      <c r="CC335" s="225"/>
      <c r="CD335" s="225"/>
      <c r="CE335" s="225"/>
      <c r="CF335" s="225"/>
      <c r="CG335" s="225"/>
      <c r="CH335" s="225"/>
      <c r="CI335" s="225"/>
      <c r="CJ335" s="225"/>
      <c r="CK335" s="225"/>
      <c r="CL335" s="225"/>
      <c r="CM335" s="225"/>
      <c r="CN335" s="225"/>
      <c r="CO335" s="225"/>
      <c r="CP335" s="225"/>
      <c r="CQ335" s="225"/>
      <c r="CR335" s="225"/>
      <c r="CS335" s="225"/>
      <c r="CT335" s="225"/>
      <c r="CU335" s="225"/>
      <c r="CV335" s="225"/>
    </row>
    <row r="336" spans="1:100" ht="12" customHeight="1" x14ac:dyDescent="0.25">
      <c r="A336" s="225"/>
      <c r="B336" s="225"/>
      <c r="C336" s="225"/>
      <c r="D336" s="225"/>
      <c r="E336" s="225"/>
      <c r="F336" s="225"/>
      <c r="G336" s="225"/>
      <c r="H336" s="225"/>
      <c r="I336" s="225"/>
      <c r="J336" s="225"/>
      <c r="K336" s="225"/>
      <c r="L336" s="225"/>
      <c r="M336" s="225"/>
      <c r="N336" s="225"/>
      <c r="O336" s="225"/>
      <c r="P336" s="225"/>
      <c r="Q336" s="225"/>
      <c r="R336" s="225"/>
      <c r="S336" s="225"/>
      <c r="T336" s="225"/>
      <c r="U336" s="225"/>
      <c r="V336" s="225"/>
      <c r="W336" s="225"/>
      <c r="X336" s="225"/>
      <c r="Y336" s="225"/>
      <c r="Z336" s="225"/>
      <c r="AA336" s="225"/>
      <c r="AB336" s="225"/>
      <c r="AC336" s="225"/>
      <c r="AD336" s="225"/>
      <c r="AE336" s="225"/>
      <c r="AF336" s="225"/>
      <c r="AG336" s="225"/>
      <c r="AH336" s="225"/>
      <c r="AI336" s="225"/>
      <c r="AJ336" s="225"/>
      <c r="AK336" s="225"/>
      <c r="AL336" s="225"/>
      <c r="AM336" s="257"/>
      <c r="AN336" s="257"/>
      <c r="AO336" s="225"/>
      <c r="AP336" s="225"/>
      <c r="AQ336" s="225"/>
      <c r="AR336" s="225"/>
      <c r="AS336" s="225"/>
      <c r="AT336" s="225"/>
      <c r="AU336" s="225"/>
      <c r="AV336" s="225"/>
      <c r="AW336" s="225"/>
      <c r="AX336" s="225"/>
      <c r="AY336" s="225"/>
      <c r="AZ336" s="225"/>
      <c r="BA336" s="225"/>
      <c r="BB336" s="225"/>
      <c r="BC336" s="225"/>
      <c r="BD336" s="225"/>
      <c r="BE336" s="225"/>
      <c r="BF336" s="225"/>
      <c r="BG336" s="225"/>
      <c r="BH336" s="225"/>
      <c r="BI336" s="225"/>
      <c r="BJ336" s="225"/>
      <c r="BK336" s="225"/>
      <c r="BL336" s="225"/>
      <c r="BM336" s="225"/>
      <c r="BN336" s="225"/>
      <c r="BO336" s="225"/>
      <c r="BP336" s="225"/>
      <c r="BQ336" s="225"/>
      <c r="BR336" s="225"/>
      <c r="BS336" s="225"/>
      <c r="BT336" s="225"/>
      <c r="BU336" s="225"/>
      <c r="BV336" s="225"/>
      <c r="BW336" s="225"/>
      <c r="BX336" s="225"/>
      <c r="BY336" s="225"/>
      <c r="BZ336" s="225"/>
      <c r="CA336" s="225"/>
      <c r="CB336" s="225"/>
      <c r="CC336" s="225"/>
      <c r="CD336" s="225"/>
      <c r="CE336" s="225"/>
      <c r="CF336" s="225"/>
      <c r="CG336" s="225"/>
      <c r="CH336" s="225"/>
      <c r="CI336" s="225"/>
      <c r="CJ336" s="225"/>
      <c r="CK336" s="225"/>
      <c r="CL336" s="225"/>
      <c r="CM336" s="225"/>
      <c r="CN336" s="225"/>
      <c r="CO336" s="225"/>
      <c r="CP336" s="225"/>
      <c r="CQ336" s="225"/>
      <c r="CR336" s="225"/>
      <c r="CS336" s="225"/>
      <c r="CT336" s="225"/>
      <c r="CU336" s="225"/>
      <c r="CV336" s="225"/>
    </row>
    <row r="337" spans="1:100" ht="12" customHeight="1" x14ac:dyDescent="0.25">
      <c r="A337" s="225"/>
      <c r="B337" s="225"/>
      <c r="C337" s="225"/>
      <c r="D337" s="225"/>
      <c r="E337" s="225"/>
      <c r="F337" s="225"/>
      <c r="G337" s="225"/>
      <c r="H337" s="225"/>
      <c r="I337" s="225"/>
      <c r="J337" s="225"/>
      <c r="K337" s="225"/>
      <c r="L337" s="225"/>
      <c r="M337" s="225"/>
      <c r="N337" s="225"/>
      <c r="O337" s="225"/>
      <c r="P337" s="225"/>
      <c r="Q337" s="225"/>
      <c r="R337" s="225"/>
      <c r="S337" s="225"/>
      <c r="T337" s="225"/>
      <c r="U337" s="225"/>
      <c r="V337" s="225"/>
      <c r="W337" s="225"/>
      <c r="X337" s="225"/>
      <c r="Y337" s="225"/>
      <c r="Z337" s="225"/>
      <c r="AA337" s="225"/>
      <c r="AB337" s="225"/>
      <c r="AC337" s="225"/>
      <c r="AD337" s="225"/>
      <c r="AE337" s="225"/>
      <c r="AF337" s="225"/>
      <c r="AG337" s="225"/>
      <c r="AH337" s="225"/>
      <c r="AI337" s="225"/>
      <c r="AJ337" s="225"/>
      <c r="AK337" s="225"/>
      <c r="AL337" s="225"/>
      <c r="AM337" s="257"/>
      <c r="AN337" s="257"/>
      <c r="AO337" s="225"/>
      <c r="AP337" s="225"/>
      <c r="AQ337" s="225"/>
      <c r="AR337" s="225"/>
      <c r="AS337" s="225"/>
      <c r="AT337" s="225"/>
      <c r="AU337" s="225"/>
      <c r="AV337" s="225"/>
      <c r="AW337" s="225"/>
      <c r="AX337" s="225"/>
      <c r="AY337" s="225"/>
      <c r="AZ337" s="225"/>
      <c r="BA337" s="225"/>
      <c r="BB337" s="225"/>
      <c r="BC337" s="225"/>
      <c r="BD337" s="225"/>
      <c r="BE337" s="225"/>
      <c r="BF337" s="225"/>
      <c r="BG337" s="225"/>
      <c r="BH337" s="225"/>
      <c r="BI337" s="225"/>
      <c r="BJ337" s="225"/>
      <c r="BK337" s="225"/>
      <c r="BL337" s="225"/>
      <c r="BM337" s="225"/>
      <c r="BN337" s="225"/>
      <c r="BO337" s="225"/>
      <c r="BP337" s="225"/>
      <c r="BQ337" s="225"/>
      <c r="BR337" s="225"/>
      <c r="BS337" s="225"/>
      <c r="BT337" s="225"/>
      <c r="BU337" s="225"/>
      <c r="BV337" s="225"/>
      <c r="BW337" s="225"/>
      <c r="BX337" s="225"/>
      <c r="BY337" s="225"/>
      <c r="BZ337" s="225"/>
      <c r="CA337" s="225"/>
      <c r="CB337" s="225"/>
      <c r="CC337" s="225"/>
      <c r="CD337" s="225"/>
      <c r="CE337" s="225"/>
      <c r="CF337" s="225"/>
      <c r="CG337" s="225"/>
      <c r="CH337" s="225"/>
      <c r="CI337" s="225"/>
      <c r="CJ337" s="225"/>
      <c r="CK337" s="225"/>
      <c r="CL337" s="225"/>
      <c r="CM337" s="225"/>
      <c r="CN337" s="225"/>
      <c r="CO337" s="225"/>
      <c r="CP337" s="225"/>
      <c r="CQ337" s="225"/>
      <c r="CR337" s="225"/>
      <c r="CS337" s="225"/>
      <c r="CT337" s="225"/>
      <c r="CU337" s="225"/>
      <c r="CV337" s="225"/>
    </row>
    <row r="338" spans="1:100" ht="12" customHeight="1" x14ac:dyDescent="0.25">
      <c r="A338" s="225"/>
      <c r="B338" s="225"/>
      <c r="C338" s="225"/>
      <c r="D338" s="225"/>
      <c r="E338" s="225"/>
      <c r="F338" s="225"/>
      <c r="G338" s="225"/>
      <c r="H338" s="225"/>
      <c r="I338" s="225"/>
      <c r="J338" s="225"/>
      <c r="K338" s="225"/>
      <c r="L338" s="225"/>
      <c r="M338" s="225"/>
      <c r="N338" s="225"/>
      <c r="O338" s="225"/>
      <c r="P338" s="225"/>
      <c r="Q338" s="225"/>
      <c r="R338" s="225"/>
      <c r="S338" s="225"/>
      <c r="T338" s="225"/>
      <c r="U338" s="225"/>
      <c r="V338" s="225"/>
      <c r="W338" s="225"/>
      <c r="X338" s="225"/>
      <c r="Y338" s="225"/>
      <c r="Z338" s="225"/>
      <c r="AA338" s="225"/>
      <c r="AB338" s="225"/>
      <c r="AC338" s="225"/>
      <c r="AD338" s="225"/>
      <c r="AE338" s="225"/>
      <c r="AF338" s="225"/>
      <c r="AG338" s="225"/>
      <c r="AH338" s="225"/>
      <c r="AI338" s="225"/>
      <c r="AJ338" s="225"/>
      <c r="AK338" s="225"/>
      <c r="AL338" s="225"/>
      <c r="AM338" s="257"/>
      <c r="AN338" s="257"/>
      <c r="AO338" s="225"/>
      <c r="AP338" s="225"/>
      <c r="AQ338" s="225"/>
      <c r="AR338" s="225"/>
      <c r="AS338" s="225"/>
      <c r="AT338" s="225"/>
      <c r="AU338" s="225"/>
      <c r="AV338" s="225"/>
      <c r="AW338" s="225"/>
      <c r="AX338" s="225"/>
      <c r="AY338" s="225"/>
      <c r="AZ338" s="225"/>
      <c r="BA338" s="225"/>
      <c r="BB338" s="225"/>
      <c r="BC338" s="225"/>
      <c r="BD338" s="225"/>
      <c r="BE338" s="225"/>
      <c r="BF338" s="225"/>
      <c r="BG338" s="225"/>
      <c r="BH338" s="225"/>
      <c r="BI338" s="225"/>
      <c r="BJ338" s="225"/>
      <c r="BK338" s="225"/>
      <c r="BL338" s="225"/>
      <c r="BM338" s="225"/>
      <c r="BN338" s="225"/>
      <c r="BO338" s="225"/>
      <c r="BP338" s="225"/>
      <c r="BQ338" s="225"/>
      <c r="BR338" s="225"/>
      <c r="BS338" s="225"/>
      <c r="BT338" s="225"/>
      <c r="BU338" s="225"/>
      <c r="BV338" s="225"/>
      <c r="BW338" s="225"/>
      <c r="BX338" s="225"/>
      <c r="BY338" s="225"/>
      <c r="BZ338" s="225"/>
      <c r="CA338" s="225"/>
      <c r="CB338" s="225"/>
      <c r="CC338" s="225"/>
      <c r="CD338" s="225"/>
      <c r="CE338" s="225"/>
      <c r="CF338" s="225"/>
      <c r="CG338" s="225"/>
      <c r="CH338" s="225"/>
      <c r="CI338" s="225"/>
      <c r="CJ338" s="225"/>
      <c r="CK338" s="225"/>
      <c r="CL338" s="225"/>
      <c r="CM338" s="225"/>
      <c r="CN338" s="225"/>
      <c r="CO338" s="225"/>
      <c r="CP338" s="225"/>
      <c r="CQ338" s="225"/>
      <c r="CR338" s="225"/>
      <c r="CS338" s="225"/>
      <c r="CT338" s="225"/>
      <c r="CU338" s="225"/>
      <c r="CV338" s="225"/>
    </row>
    <row r="339" spans="1:100" ht="12" customHeight="1" x14ac:dyDescent="0.25">
      <c r="A339" s="225"/>
      <c r="B339" s="225"/>
      <c r="C339" s="225"/>
      <c r="D339" s="225"/>
      <c r="E339" s="225"/>
      <c r="F339" s="225"/>
      <c r="G339" s="225"/>
      <c r="H339" s="225"/>
      <c r="I339" s="225"/>
      <c r="J339" s="225"/>
      <c r="K339" s="225"/>
      <c r="L339" s="225"/>
      <c r="M339" s="225"/>
      <c r="N339" s="225"/>
      <c r="O339" s="225"/>
      <c r="P339" s="225"/>
      <c r="Q339" s="225"/>
      <c r="R339" s="225"/>
      <c r="S339" s="225"/>
      <c r="T339" s="225"/>
      <c r="U339" s="225"/>
      <c r="V339" s="225"/>
      <c r="W339" s="225"/>
      <c r="X339" s="225"/>
      <c r="Y339" s="225"/>
      <c r="Z339" s="225"/>
      <c r="AA339" s="225"/>
      <c r="AB339" s="225"/>
      <c r="AC339" s="225"/>
      <c r="AD339" s="225"/>
      <c r="AE339" s="225"/>
      <c r="AF339" s="225"/>
      <c r="AG339" s="225"/>
      <c r="AH339" s="225"/>
      <c r="AI339" s="225"/>
      <c r="AJ339" s="225"/>
      <c r="AK339" s="225"/>
      <c r="AL339" s="225"/>
      <c r="AM339" s="257"/>
      <c r="AN339" s="257"/>
      <c r="AO339" s="225"/>
      <c r="AP339" s="225"/>
      <c r="AQ339" s="225"/>
      <c r="AR339" s="225"/>
      <c r="AS339" s="225"/>
      <c r="AT339" s="225"/>
      <c r="AU339" s="225"/>
      <c r="AV339" s="225"/>
      <c r="AW339" s="225"/>
      <c r="AX339" s="225"/>
      <c r="AY339" s="225"/>
      <c r="AZ339" s="225"/>
      <c r="BA339" s="225"/>
      <c r="BB339" s="225"/>
      <c r="BC339" s="225"/>
      <c r="BD339" s="225"/>
      <c r="BE339" s="225"/>
      <c r="BF339" s="225"/>
      <c r="BG339" s="225"/>
      <c r="BH339" s="225"/>
      <c r="BI339" s="225"/>
      <c r="BJ339" s="225"/>
      <c r="BK339" s="225"/>
      <c r="BL339" s="225"/>
      <c r="BM339" s="225"/>
      <c r="BN339" s="225"/>
      <c r="BO339" s="225"/>
      <c r="BP339" s="225"/>
      <c r="BQ339" s="225"/>
      <c r="BR339" s="225"/>
      <c r="BS339" s="225"/>
      <c r="BT339" s="225"/>
      <c r="BU339" s="225"/>
      <c r="BV339" s="225"/>
      <c r="BW339" s="225"/>
      <c r="BX339" s="225"/>
      <c r="BY339" s="225"/>
      <c r="BZ339" s="225"/>
      <c r="CA339" s="225"/>
      <c r="CB339" s="225"/>
      <c r="CC339" s="225"/>
      <c r="CD339" s="225"/>
      <c r="CE339" s="225"/>
      <c r="CF339" s="225"/>
      <c r="CG339" s="225"/>
      <c r="CH339" s="225"/>
      <c r="CI339" s="225"/>
      <c r="CJ339" s="225"/>
      <c r="CK339" s="225"/>
      <c r="CL339" s="225"/>
      <c r="CM339" s="225"/>
      <c r="CN339" s="225"/>
      <c r="CO339" s="225"/>
      <c r="CP339" s="225"/>
      <c r="CQ339" s="225"/>
      <c r="CR339" s="225"/>
      <c r="CS339" s="225"/>
      <c r="CT339" s="225"/>
      <c r="CU339" s="225"/>
      <c r="CV339" s="225"/>
    </row>
    <row r="340" spans="1:100" ht="12" customHeight="1" x14ac:dyDescent="0.25">
      <c r="A340" s="225"/>
      <c r="B340" s="225"/>
      <c r="C340" s="225"/>
      <c r="D340" s="225"/>
      <c r="E340" s="225"/>
      <c r="F340" s="225"/>
      <c r="G340" s="225"/>
      <c r="H340" s="225"/>
      <c r="I340" s="225"/>
      <c r="J340" s="225"/>
      <c r="K340" s="225"/>
      <c r="L340" s="225"/>
      <c r="M340" s="225"/>
      <c r="N340" s="225"/>
      <c r="O340" s="225"/>
      <c r="P340" s="225"/>
      <c r="Q340" s="225"/>
      <c r="R340" s="225"/>
      <c r="S340" s="225"/>
      <c r="T340" s="225"/>
      <c r="U340" s="225"/>
      <c r="V340" s="225"/>
      <c r="W340" s="225"/>
      <c r="X340" s="225"/>
      <c r="Y340" s="225"/>
      <c r="Z340" s="225"/>
      <c r="AA340" s="225"/>
      <c r="AB340" s="225"/>
      <c r="AC340" s="225"/>
      <c r="AD340" s="225"/>
      <c r="AE340" s="225"/>
      <c r="AF340" s="225"/>
      <c r="AG340" s="225"/>
      <c r="AH340" s="225"/>
      <c r="AI340" s="225"/>
      <c r="AJ340" s="225"/>
      <c r="AK340" s="225"/>
      <c r="AL340" s="225"/>
      <c r="AM340" s="257"/>
      <c r="AN340" s="257"/>
      <c r="AO340" s="225"/>
      <c r="AP340" s="225"/>
      <c r="AQ340" s="225"/>
      <c r="AR340" s="225"/>
      <c r="AS340" s="225"/>
      <c r="AT340" s="225"/>
      <c r="AU340" s="225"/>
      <c r="AV340" s="225"/>
      <c r="AW340" s="225"/>
      <c r="AX340" s="225"/>
      <c r="AY340" s="225"/>
      <c r="AZ340" s="225"/>
      <c r="BA340" s="225"/>
      <c r="BB340" s="225"/>
      <c r="BC340" s="225"/>
      <c r="BD340" s="225"/>
      <c r="BE340" s="225"/>
      <c r="BF340" s="225"/>
      <c r="BG340" s="225"/>
      <c r="BH340" s="225"/>
      <c r="BI340" s="225"/>
      <c r="BJ340" s="225"/>
      <c r="BK340" s="225"/>
      <c r="BL340" s="225"/>
      <c r="BM340" s="225"/>
      <c r="BN340" s="225"/>
      <c r="BO340" s="225"/>
      <c r="BP340" s="225"/>
      <c r="BQ340" s="225"/>
      <c r="BR340" s="225"/>
      <c r="BS340" s="225"/>
      <c r="BT340" s="225"/>
      <c r="BU340" s="225"/>
      <c r="BV340" s="225"/>
      <c r="BW340" s="225"/>
      <c r="BX340" s="225"/>
      <c r="BY340" s="225"/>
      <c r="BZ340" s="225"/>
      <c r="CA340" s="225"/>
      <c r="CB340" s="225"/>
      <c r="CC340" s="225"/>
      <c r="CD340" s="225"/>
      <c r="CE340" s="225"/>
      <c r="CF340" s="225"/>
      <c r="CG340" s="225"/>
      <c r="CH340" s="225"/>
      <c r="CI340" s="225"/>
      <c r="CJ340" s="225"/>
      <c r="CK340" s="225"/>
      <c r="CL340" s="225"/>
      <c r="CM340" s="225"/>
      <c r="CN340" s="225"/>
      <c r="CO340" s="225"/>
      <c r="CP340" s="225"/>
      <c r="CQ340" s="225"/>
      <c r="CR340" s="225"/>
      <c r="CS340" s="225"/>
      <c r="CT340" s="225"/>
      <c r="CU340" s="225"/>
      <c r="CV340" s="225"/>
    </row>
    <row r="341" spans="1:100" ht="12" customHeight="1" x14ac:dyDescent="0.25">
      <c r="A341" s="225"/>
      <c r="B341" s="225"/>
      <c r="C341" s="225"/>
      <c r="D341" s="225"/>
      <c r="E341" s="225"/>
      <c r="F341" s="225"/>
      <c r="G341" s="225"/>
      <c r="H341" s="225"/>
      <c r="I341" s="225"/>
      <c r="J341" s="225"/>
      <c r="K341" s="225"/>
      <c r="L341" s="225"/>
      <c r="M341" s="225"/>
      <c r="N341" s="225"/>
      <c r="O341" s="225"/>
      <c r="P341" s="225"/>
      <c r="Q341" s="225"/>
      <c r="R341" s="225"/>
      <c r="S341" s="225"/>
      <c r="T341" s="225"/>
      <c r="U341" s="225"/>
      <c r="V341" s="225"/>
      <c r="W341" s="225"/>
      <c r="X341" s="225"/>
      <c r="Y341" s="225"/>
      <c r="Z341" s="225"/>
      <c r="AA341" s="225"/>
      <c r="AB341" s="225"/>
      <c r="AC341" s="225"/>
      <c r="AD341" s="225"/>
      <c r="AE341" s="225"/>
      <c r="AF341" s="225"/>
      <c r="AG341" s="225"/>
      <c r="AH341" s="225"/>
      <c r="AI341" s="225"/>
      <c r="AJ341" s="225"/>
      <c r="AK341" s="225"/>
      <c r="AL341" s="225"/>
      <c r="AM341" s="257"/>
      <c r="AN341" s="257"/>
      <c r="AO341" s="225"/>
      <c r="AP341" s="225"/>
      <c r="AQ341" s="225"/>
      <c r="AR341" s="225"/>
      <c r="AS341" s="225"/>
      <c r="AT341" s="225"/>
      <c r="AU341" s="225"/>
      <c r="AV341" s="225"/>
      <c r="AW341" s="225"/>
      <c r="AX341" s="225"/>
      <c r="AY341" s="225"/>
      <c r="AZ341" s="225"/>
      <c r="BA341" s="225"/>
      <c r="BB341" s="225"/>
      <c r="BC341" s="225"/>
      <c r="BD341" s="225"/>
      <c r="BE341" s="225"/>
      <c r="BF341" s="225"/>
      <c r="BG341" s="225"/>
      <c r="BH341" s="225"/>
      <c r="BI341" s="225"/>
      <c r="BJ341" s="225"/>
      <c r="BK341" s="225"/>
      <c r="BL341" s="225"/>
      <c r="BM341" s="225"/>
      <c r="BN341" s="225"/>
      <c r="BO341" s="225"/>
      <c r="BP341" s="225"/>
      <c r="BQ341" s="225"/>
      <c r="BR341" s="225"/>
      <c r="BS341" s="225"/>
      <c r="BT341" s="225"/>
      <c r="BU341" s="225"/>
      <c r="BV341" s="225"/>
      <c r="BW341" s="225"/>
      <c r="BX341" s="225"/>
      <c r="BY341" s="225"/>
      <c r="BZ341" s="225"/>
      <c r="CA341" s="225"/>
      <c r="CB341" s="225"/>
      <c r="CC341" s="225"/>
      <c r="CD341" s="225"/>
      <c r="CE341" s="225"/>
      <c r="CF341" s="225"/>
      <c r="CG341" s="225"/>
      <c r="CH341" s="225"/>
      <c r="CI341" s="225"/>
      <c r="CJ341" s="225"/>
      <c r="CK341" s="225"/>
      <c r="CL341" s="225"/>
      <c r="CM341" s="225"/>
      <c r="CN341" s="225"/>
      <c r="CO341" s="225"/>
      <c r="CP341" s="225"/>
      <c r="CQ341" s="225"/>
      <c r="CR341" s="225"/>
      <c r="CS341" s="225"/>
      <c r="CT341" s="225"/>
      <c r="CU341" s="225"/>
      <c r="CV341" s="225"/>
    </row>
    <row r="342" spans="1:100" ht="12" customHeight="1" x14ac:dyDescent="0.25">
      <c r="A342" s="225"/>
      <c r="B342" s="225"/>
      <c r="C342" s="225"/>
      <c r="D342" s="225"/>
      <c r="E342" s="225"/>
      <c r="F342" s="225"/>
      <c r="G342" s="225"/>
      <c r="H342" s="225"/>
      <c r="I342" s="225"/>
      <c r="J342" s="225"/>
      <c r="K342" s="225"/>
      <c r="L342" s="225"/>
      <c r="M342" s="225"/>
      <c r="N342" s="225"/>
      <c r="O342" s="225"/>
      <c r="P342" s="225"/>
      <c r="Q342" s="225"/>
      <c r="R342" s="225"/>
      <c r="S342" s="225"/>
      <c r="T342" s="225"/>
      <c r="U342" s="225"/>
      <c r="V342" s="225"/>
      <c r="W342" s="225"/>
      <c r="X342" s="225"/>
      <c r="Y342" s="225"/>
      <c r="Z342" s="225"/>
      <c r="AA342" s="225"/>
      <c r="AB342" s="225"/>
      <c r="AC342" s="225"/>
      <c r="AD342" s="225"/>
      <c r="AE342" s="225"/>
      <c r="AF342" s="225"/>
      <c r="AG342" s="225"/>
      <c r="AH342" s="225"/>
      <c r="AI342" s="225"/>
      <c r="AJ342" s="225"/>
      <c r="AK342" s="225"/>
      <c r="AL342" s="225"/>
      <c r="AM342" s="257"/>
      <c r="AN342" s="257"/>
      <c r="AO342" s="225"/>
      <c r="AP342" s="225"/>
      <c r="AQ342" s="225"/>
      <c r="AR342" s="225"/>
      <c r="AS342" s="225"/>
      <c r="AT342" s="225"/>
      <c r="AU342" s="225"/>
      <c r="AV342" s="225"/>
      <c r="AW342" s="225"/>
      <c r="AX342" s="225"/>
      <c r="AY342" s="225"/>
      <c r="AZ342" s="225"/>
      <c r="BA342" s="225"/>
      <c r="BB342" s="225"/>
      <c r="BC342" s="225"/>
      <c r="BD342" s="225"/>
      <c r="BE342" s="225"/>
      <c r="BF342" s="225"/>
      <c r="BG342" s="225"/>
      <c r="BH342" s="225"/>
      <c r="BI342" s="225"/>
      <c r="BJ342" s="225"/>
      <c r="BK342" s="225"/>
      <c r="BL342" s="225"/>
      <c r="BM342" s="225"/>
      <c r="BN342" s="225"/>
      <c r="BO342" s="225"/>
      <c r="BP342" s="225"/>
      <c r="BQ342" s="225"/>
      <c r="BR342" s="225"/>
      <c r="BS342" s="225"/>
      <c r="BT342" s="225"/>
      <c r="BU342" s="225"/>
      <c r="BV342" s="225"/>
      <c r="BW342" s="225"/>
      <c r="BX342" s="225"/>
      <c r="BY342" s="225"/>
      <c r="BZ342" s="225"/>
      <c r="CA342" s="225"/>
      <c r="CB342" s="225"/>
      <c r="CC342" s="225"/>
      <c r="CD342" s="225"/>
      <c r="CE342" s="225"/>
      <c r="CF342" s="225"/>
      <c r="CG342" s="225"/>
      <c r="CH342" s="225"/>
      <c r="CI342" s="225"/>
      <c r="CJ342" s="225"/>
      <c r="CK342" s="225"/>
      <c r="CL342" s="225"/>
      <c r="CM342" s="225"/>
      <c r="CN342" s="225"/>
      <c r="CO342" s="225"/>
      <c r="CP342" s="225"/>
      <c r="CQ342" s="225"/>
      <c r="CR342" s="225"/>
      <c r="CS342" s="225"/>
      <c r="CT342" s="225"/>
      <c r="CU342" s="225"/>
      <c r="CV342" s="225"/>
    </row>
    <row r="343" spans="1:100" ht="12" customHeight="1" x14ac:dyDescent="0.25">
      <c r="A343" s="225"/>
      <c r="B343" s="225"/>
      <c r="C343" s="225"/>
      <c r="D343" s="225"/>
      <c r="E343" s="225"/>
      <c r="F343" s="225"/>
      <c r="G343" s="225"/>
      <c r="H343" s="225"/>
      <c r="I343" s="225"/>
      <c r="J343" s="225"/>
      <c r="K343" s="225"/>
      <c r="L343" s="225"/>
      <c r="M343" s="225"/>
      <c r="N343" s="225"/>
      <c r="O343" s="225"/>
      <c r="P343" s="225"/>
      <c r="Q343" s="225"/>
      <c r="R343" s="225"/>
      <c r="S343" s="225"/>
      <c r="T343" s="225"/>
      <c r="U343" s="225"/>
      <c r="V343" s="225"/>
      <c r="W343" s="225"/>
      <c r="X343" s="225"/>
      <c r="Y343" s="225"/>
      <c r="Z343" s="225"/>
      <c r="AA343" s="225"/>
      <c r="AB343" s="225"/>
      <c r="AC343" s="225"/>
      <c r="AD343" s="225"/>
      <c r="AE343" s="225"/>
      <c r="AF343" s="225"/>
      <c r="AG343" s="225"/>
      <c r="AH343" s="225"/>
      <c r="AI343" s="225"/>
      <c r="AJ343" s="225"/>
      <c r="AK343" s="225"/>
      <c r="AL343" s="225"/>
      <c r="AM343" s="257"/>
      <c r="AN343" s="257"/>
      <c r="AO343" s="225"/>
      <c r="AP343" s="225"/>
      <c r="AQ343" s="225"/>
      <c r="AR343" s="225"/>
      <c r="AS343" s="225"/>
      <c r="AT343" s="225"/>
      <c r="AU343" s="225"/>
      <c r="AV343" s="225"/>
      <c r="AW343" s="225"/>
      <c r="AX343" s="225"/>
      <c r="AY343" s="225"/>
      <c r="AZ343" s="225"/>
      <c r="BA343" s="225"/>
      <c r="BB343" s="225"/>
      <c r="BC343" s="225"/>
      <c r="BD343" s="225"/>
      <c r="BE343" s="225"/>
      <c r="BF343" s="225"/>
      <c r="BG343" s="225"/>
      <c r="BH343" s="225"/>
      <c r="BI343" s="225"/>
      <c r="BJ343" s="225"/>
      <c r="BK343" s="225"/>
      <c r="BL343" s="225"/>
      <c r="BM343" s="225"/>
      <c r="BN343" s="225"/>
      <c r="BO343" s="225"/>
      <c r="BP343" s="225"/>
      <c r="BQ343" s="225"/>
      <c r="BR343" s="225"/>
      <c r="BS343" s="225"/>
      <c r="BT343" s="225"/>
      <c r="BU343" s="225"/>
      <c r="BV343" s="225"/>
      <c r="BW343" s="225"/>
      <c r="BX343" s="225"/>
      <c r="BY343" s="225"/>
      <c r="BZ343" s="225"/>
      <c r="CA343" s="225"/>
      <c r="CB343" s="225"/>
      <c r="CC343" s="225"/>
      <c r="CD343" s="225"/>
      <c r="CE343" s="225"/>
      <c r="CF343" s="225"/>
      <c r="CG343" s="225"/>
      <c r="CH343" s="225"/>
      <c r="CI343" s="225"/>
      <c r="CJ343" s="225"/>
      <c r="CK343" s="225"/>
      <c r="CL343" s="225"/>
      <c r="CM343" s="225"/>
      <c r="CN343" s="225"/>
      <c r="CO343" s="225"/>
      <c r="CP343" s="225"/>
      <c r="CQ343" s="225"/>
      <c r="CR343" s="225"/>
      <c r="CS343" s="225"/>
      <c r="CT343" s="225"/>
      <c r="CU343" s="225"/>
      <c r="CV343" s="225"/>
    </row>
    <row r="344" spans="1:100" ht="12" customHeight="1" x14ac:dyDescent="0.25">
      <c r="A344" s="225"/>
      <c r="B344" s="225"/>
      <c r="C344" s="225"/>
      <c r="D344" s="225"/>
      <c r="E344" s="225"/>
      <c r="F344" s="225"/>
      <c r="G344" s="225"/>
      <c r="H344" s="225"/>
      <c r="I344" s="225"/>
      <c r="J344" s="225"/>
      <c r="K344" s="225"/>
      <c r="L344" s="225"/>
      <c r="M344" s="225"/>
      <c r="N344" s="225"/>
      <c r="O344" s="225"/>
      <c r="P344" s="225"/>
      <c r="Q344" s="225"/>
      <c r="R344" s="225"/>
      <c r="S344" s="225"/>
      <c r="T344" s="225"/>
      <c r="U344" s="225"/>
      <c r="V344" s="225"/>
      <c r="W344" s="225"/>
      <c r="X344" s="225"/>
      <c r="Y344" s="225"/>
      <c r="Z344" s="225"/>
      <c r="AA344" s="225"/>
      <c r="AB344" s="225"/>
      <c r="AC344" s="225"/>
      <c r="AD344" s="225"/>
      <c r="AE344" s="225"/>
      <c r="AF344" s="225"/>
      <c r="AG344" s="225"/>
      <c r="AH344" s="225"/>
      <c r="AI344" s="225"/>
      <c r="AJ344" s="225"/>
      <c r="AK344" s="225"/>
      <c r="AL344" s="225"/>
      <c r="AM344" s="257"/>
      <c r="AN344" s="257"/>
      <c r="AO344" s="225"/>
      <c r="AP344" s="225"/>
      <c r="AQ344" s="225"/>
      <c r="AR344" s="225"/>
      <c r="AS344" s="225"/>
      <c r="AT344" s="225"/>
      <c r="AU344" s="225"/>
      <c r="AV344" s="225"/>
      <c r="AW344" s="225"/>
      <c r="AX344" s="225"/>
      <c r="AY344" s="225"/>
      <c r="AZ344" s="225"/>
      <c r="BA344" s="225"/>
      <c r="BB344" s="225"/>
      <c r="BC344" s="225"/>
      <c r="BD344" s="225"/>
      <c r="BE344" s="225"/>
      <c r="BF344" s="225"/>
      <c r="BG344" s="225"/>
      <c r="BH344" s="225"/>
      <c r="BI344" s="225"/>
      <c r="BJ344" s="225"/>
      <c r="BK344" s="225"/>
      <c r="BL344" s="225"/>
      <c r="BM344" s="225"/>
      <c r="BN344" s="225"/>
      <c r="BO344" s="225"/>
      <c r="BP344" s="225"/>
      <c r="BQ344" s="225"/>
      <c r="BR344" s="225"/>
      <c r="BS344" s="225"/>
      <c r="BT344" s="225"/>
      <c r="BU344" s="225"/>
      <c r="BV344" s="225"/>
      <c r="BW344" s="225"/>
      <c r="BX344" s="225"/>
      <c r="BY344" s="225"/>
      <c r="BZ344" s="225"/>
      <c r="CA344" s="225"/>
      <c r="CB344" s="225"/>
      <c r="CC344" s="225"/>
      <c r="CD344" s="225"/>
      <c r="CE344" s="225"/>
      <c r="CF344" s="225"/>
      <c r="CG344" s="225"/>
      <c r="CH344" s="225"/>
      <c r="CI344" s="225"/>
      <c r="CJ344" s="225"/>
      <c r="CK344" s="225"/>
      <c r="CL344" s="225"/>
      <c r="CM344" s="225"/>
      <c r="CN344" s="225"/>
      <c r="CO344" s="225"/>
      <c r="CP344" s="225"/>
      <c r="CQ344" s="225"/>
      <c r="CR344" s="225"/>
      <c r="CS344" s="225"/>
      <c r="CT344" s="225"/>
      <c r="CU344" s="225"/>
      <c r="CV344" s="225"/>
    </row>
    <row r="345" spans="1:100" ht="12" customHeight="1" x14ac:dyDescent="0.25">
      <c r="A345" s="225"/>
      <c r="B345" s="225"/>
      <c r="C345" s="225"/>
      <c r="D345" s="225"/>
      <c r="E345" s="225"/>
      <c r="F345" s="225"/>
      <c r="G345" s="225"/>
      <c r="H345" s="225"/>
      <c r="I345" s="225"/>
      <c r="J345" s="225"/>
      <c r="K345" s="225"/>
      <c r="L345" s="225"/>
      <c r="M345" s="225"/>
      <c r="N345" s="225"/>
      <c r="O345" s="225"/>
      <c r="P345" s="225"/>
      <c r="Q345" s="225"/>
      <c r="R345" s="225"/>
      <c r="S345" s="225"/>
      <c r="T345" s="225"/>
      <c r="U345" s="225"/>
      <c r="V345" s="225"/>
      <c r="W345" s="225"/>
      <c r="X345" s="225"/>
      <c r="Y345" s="225"/>
      <c r="Z345" s="225"/>
      <c r="AA345" s="225"/>
      <c r="AB345" s="225"/>
      <c r="AC345" s="225"/>
      <c r="AD345" s="225"/>
      <c r="AE345" s="225"/>
      <c r="AF345" s="225"/>
      <c r="AG345" s="225"/>
      <c r="AH345" s="225"/>
      <c r="AI345" s="225"/>
      <c r="AJ345" s="225"/>
      <c r="AK345" s="225"/>
      <c r="AL345" s="225"/>
      <c r="AM345" s="257"/>
      <c r="AN345" s="257"/>
      <c r="AO345" s="225"/>
      <c r="AP345" s="225"/>
      <c r="AQ345" s="225"/>
      <c r="AR345" s="225"/>
      <c r="AS345" s="225"/>
      <c r="AT345" s="225"/>
      <c r="AU345" s="225"/>
      <c r="AV345" s="225"/>
      <c r="AW345" s="225"/>
      <c r="AX345" s="225"/>
      <c r="AY345" s="225"/>
      <c r="AZ345" s="225"/>
      <c r="BA345" s="225"/>
      <c r="BB345" s="225"/>
      <c r="BC345" s="225"/>
      <c r="BD345" s="225"/>
      <c r="BE345" s="225"/>
      <c r="BF345" s="225"/>
      <c r="BG345" s="225"/>
      <c r="BH345" s="225"/>
      <c r="BI345" s="225"/>
      <c r="BJ345" s="225"/>
      <c r="BK345" s="225"/>
      <c r="BL345" s="225"/>
      <c r="BM345" s="225"/>
      <c r="BN345" s="225"/>
      <c r="BO345" s="225"/>
      <c r="BP345" s="225"/>
      <c r="BQ345" s="225"/>
      <c r="BR345" s="225"/>
      <c r="BS345" s="225"/>
      <c r="BT345" s="225"/>
      <c r="BU345" s="225"/>
      <c r="BV345" s="225"/>
      <c r="BW345" s="225"/>
      <c r="BX345" s="225"/>
      <c r="BY345" s="225"/>
      <c r="BZ345" s="225"/>
      <c r="CA345" s="225"/>
      <c r="CB345" s="225"/>
      <c r="CC345" s="225"/>
      <c r="CD345" s="225"/>
      <c r="CE345" s="225"/>
      <c r="CF345" s="225"/>
      <c r="CG345" s="225"/>
      <c r="CH345" s="225"/>
      <c r="CI345" s="225"/>
      <c r="CJ345" s="225"/>
      <c r="CK345" s="225"/>
      <c r="CL345" s="225"/>
      <c r="CM345" s="225"/>
      <c r="CN345" s="225"/>
      <c r="CO345" s="225"/>
      <c r="CP345" s="225"/>
      <c r="CQ345" s="225"/>
      <c r="CR345" s="225"/>
      <c r="CS345" s="225"/>
      <c r="CT345" s="225"/>
      <c r="CU345" s="225"/>
      <c r="CV345" s="225"/>
    </row>
    <row r="346" spans="1:100" ht="12" customHeight="1" x14ac:dyDescent="0.25">
      <c r="A346" s="225"/>
      <c r="B346" s="225"/>
      <c r="C346" s="225"/>
      <c r="D346" s="225"/>
      <c r="E346" s="225"/>
      <c r="F346" s="225"/>
      <c r="G346" s="225"/>
      <c r="H346" s="225"/>
      <c r="I346" s="225"/>
      <c r="J346" s="225"/>
      <c r="K346" s="225"/>
      <c r="L346" s="225"/>
      <c r="M346" s="225"/>
      <c r="N346" s="225"/>
      <c r="O346" s="225"/>
      <c r="P346" s="225"/>
      <c r="Q346" s="225"/>
      <c r="R346" s="225"/>
      <c r="S346" s="225"/>
      <c r="T346" s="225"/>
      <c r="U346" s="225"/>
      <c r="V346" s="225"/>
      <c r="W346" s="225"/>
      <c r="X346" s="225"/>
      <c r="Y346" s="225"/>
      <c r="Z346" s="225"/>
      <c r="AA346" s="225"/>
      <c r="AB346" s="225"/>
      <c r="AC346" s="225"/>
      <c r="AD346" s="225"/>
      <c r="AE346" s="225"/>
      <c r="AF346" s="225"/>
      <c r="AG346" s="225"/>
      <c r="AH346" s="225"/>
      <c r="AI346" s="225"/>
      <c r="AJ346" s="225"/>
      <c r="AK346" s="225"/>
      <c r="AL346" s="225"/>
      <c r="AM346" s="257"/>
      <c r="AN346" s="257"/>
      <c r="AO346" s="225"/>
      <c r="AP346" s="225"/>
      <c r="AQ346" s="225"/>
      <c r="AR346" s="225"/>
      <c r="AS346" s="225"/>
      <c r="AT346" s="225"/>
      <c r="AU346" s="225"/>
      <c r="AV346" s="225"/>
      <c r="AW346" s="225"/>
      <c r="AX346" s="225"/>
      <c r="AY346" s="225"/>
      <c r="AZ346" s="225"/>
      <c r="BA346" s="225"/>
      <c r="BB346" s="225"/>
      <c r="BC346" s="225"/>
      <c r="BD346" s="225"/>
      <c r="BE346" s="225"/>
      <c r="BF346" s="225"/>
      <c r="BG346" s="225"/>
      <c r="BH346" s="225"/>
      <c r="BI346" s="225"/>
      <c r="BJ346" s="225"/>
      <c r="BK346" s="225"/>
      <c r="BL346" s="225"/>
      <c r="BM346" s="225"/>
      <c r="BN346" s="225"/>
      <c r="BO346" s="225"/>
      <c r="BP346" s="225"/>
      <c r="BQ346" s="225"/>
      <c r="BR346" s="225"/>
      <c r="BS346" s="225"/>
      <c r="BT346" s="225"/>
      <c r="BU346" s="225"/>
      <c r="BV346" s="225"/>
      <c r="BW346" s="225"/>
      <c r="BX346" s="225"/>
      <c r="BY346" s="225"/>
      <c r="BZ346" s="225"/>
      <c r="CA346" s="225"/>
      <c r="CB346" s="225"/>
      <c r="CC346" s="225"/>
      <c r="CD346" s="225"/>
      <c r="CE346" s="225"/>
      <c r="CF346" s="225"/>
      <c r="CG346" s="225"/>
      <c r="CH346" s="225"/>
      <c r="CI346" s="225"/>
      <c r="CJ346" s="225"/>
      <c r="CK346" s="225"/>
      <c r="CL346" s="225"/>
      <c r="CM346" s="225"/>
      <c r="CN346" s="225"/>
      <c r="CO346" s="225"/>
      <c r="CP346" s="225"/>
      <c r="CQ346" s="225"/>
      <c r="CR346" s="225"/>
      <c r="CS346" s="225"/>
      <c r="CT346" s="225"/>
      <c r="CU346" s="225"/>
      <c r="CV346" s="225"/>
    </row>
    <row r="347" spans="1:100" ht="12" customHeight="1" x14ac:dyDescent="0.25">
      <c r="A347" s="225"/>
      <c r="B347" s="225"/>
      <c r="C347" s="225"/>
      <c r="D347" s="225"/>
      <c r="E347" s="225"/>
      <c r="F347" s="225"/>
      <c r="G347" s="225"/>
      <c r="H347" s="225"/>
      <c r="I347" s="225"/>
      <c r="J347" s="225"/>
      <c r="K347" s="225"/>
      <c r="L347" s="225"/>
      <c r="M347" s="225"/>
      <c r="N347" s="225"/>
      <c r="O347" s="225"/>
      <c r="P347" s="225"/>
      <c r="Q347" s="225"/>
      <c r="R347" s="225"/>
      <c r="S347" s="225"/>
      <c r="T347" s="225"/>
      <c r="U347" s="225"/>
      <c r="V347" s="225"/>
      <c r="W347" s="225"/>
      <c r="X347" s="225"/>
      <c r="Y347" s="225"/>
      <c r="Z347" s="225"/>
      <c r="AA347" s="225"/>
      <c r="AB347" s="225"/>
      <c r="AC347" s="225"/>
      <c r="AD347" s="225"/>
      <c r="AE347" s="225"/>
      <c r="AF347" s="225"/>
      <c r="AG347" s="225"/>
      <c r="AH347" s="225"/>
      <c r="AI347" s="225"/>
      <c r="AJ347" s="225"/>
      <c r="AK347" s="225"/>
      <c r="AL347" s="225"/>
      <c r="AM347" s="257"/>
      <c r="AN347" s="257"/>
      <c r="AO347" s="225"/>
      <c r="AP347" s="225"/>
      <c r="AQ347" s="225"/>
      <c r="AR347" s="225"/>
      <c r="AS347" s="225"/>
      <c r="AT347" s="225"/>
      <c r="AU347" s="225"/>
      <c r="AV347" s="225"/>
      <c r="AW347" s="225"/>
      <c r="AX347" s="225"/>
      <c r="AY347" s="225"/>
      <c r="AZ347" s="225"/>
      <c r="BA347" s="225"/>
      <c r="BB347" s="225"/>
      <c r="BC347" s="225"/>
      <c r="BD347" s="225"/>
      <c r="BE347" s="225"/>
      <c r="BF347" s="225"/>
      <c r="BG347" s="225"/>
      <c r="BH347" s="225"/>
      <c r="BI347" s="225"/>
      <c r="BJ347" s="225"/>
      <c r="BK347" s="225"/>
      <c r="BL347" s="225"/>
      <c r="BM347" s="225"/>
      <c r="BN347" s="225"/>
      <c r="BO347" s="225"/>
      <c r="BP347" s="225"/>
      <c r="BQ347" s="225"/>
      <c r="BR347" s="225"/>
      <c r="BS347" s="225"/>
      <c r="BT347" s="225"/>
      <c r="BU347" s="225"/>
      <c r="BV347" s="225"/>
      <c r="BW347" s="225"/>
      <c r="BX347" s="225"/>
      <c r="BY347" s="225"/>
      <c r="BZ347" s="225"/>
      <c r="CA347" s="225"/>
      <c r="CB347" s="225"/>
      <c r="CC347" s="225"/>
      <c r="CD347" s="225"/>
      <c r="CE347" s="225"/>
      <c r="CF347" s="225"/>
      <c r="CG347" s="225"/>
      <c r="CH347" s="225"/>
      <c r="CI347" s="225"/>
      <c r="CJ347" s="225"/>
      <c r="CK347" s="225"/>
      <c r="CL347" s="225"/>
      <c r="CM347" s="225"/>
      <c r="CN347" s="225"/>
      <c r="CO347" s="225"/>
      <c r="CP347" s="225"/>
      <c r="CQ347" s="225"/>
      <c r="CR347" s="225"/>
      <c r="CS347" s="225"/>
      <c r="CT347" s="225"/>
      <c r="CU347" s="225"/>
      <c r="CV347" s="225"/>
    </row>
    <row r="348" spans="1:100" ht="12" customHeight="1" x14ac:dyDescent="0.25">
      <c r="A348" s="225"/>
      <c r="B348" s="225"/>
      <c r="C348" s="225"/>
      <c r="D348" s="225"/>
      <c r="E348" s="225"/>
      <c r="F348" s="225"/>
      <c r="G348" s="225"/>
      <c r="H348" s="225"/>
      <c r="I348" s="225"/>
      <c r="J348" s="225"/>
      <c r="K348" s="225"/>
      <c r="L348" s="225"/>
      <c r="M348" s="225"/>
      <c r="N348" s="225"/>
      <c r="O348" s="225"/>
      <c r="P348" s="225"/>
      <c r="Q348" s="225"/>
      <c r="R348" s="225"/>
      <c r="S348" s="225"/>
      <c r="T348" s="225"/>
      <c r="U348" s="225"/>
      <c r="V348" s="225"/>
      <c r="W348" s="225"/>
      <c r="X348" s="225"/>
      <c r="Y348" s="225"/>
      <c r="Z348" s="225"/>
      <c r="AA348" s="225"/>
      <c r="AB348" s="225"/>
      <c r="AC348" s="225"/>
      <c r="AD348" s="225"/>
      <c r="AE348" s="225"/>
      <c r="AF348" s="225"/>
      <c r="AG348" s="225"/>
      <c r="AH348" s="225"/>
      <c r="AI348" s="225"/>
      <c r="AJ348" s="225"/>
      <c r="AK348" s="225"/>
      <c r="AL348" s="225"/>
      <c r="AM348" s="257"/>
      <c r="AN348" s="257"/>
      <c r="AO348" s="225"/>
      <c r="AP348" s="225"/>
      <c r="AQ348" s="225"/>
      <c r="AR348" s="225"/>
      <c r="AS348" s="225"/>
      <c r="AT348" s="225"/>
      <c r="AU348" s="225"/>
      <c r="AV348" s="225"/>
      <c r="AW348" s="225"/>
      <c r="AX348" s="225"/>
      <c r="AY348" s="225"/>
      <c r="AZ348" s="225"/>
      <c r="BA348" s="225"/>
      <c r="BB348" s="225"/>
      <c r="BC348" s="225"/>
      <c r="BD348" s="225"/>
      <c r="BE348" s="225"/>
      <c r="BF348" s="225"/>
      <c r="BG348" s="225"/>
      <c r="BH348" s="225"/>
      <c r="BI348" s="225"/>
      <c r="BJ348" s="225"/>
      <c r="BK348" s="225"/>
      <c r="BL348" s="225"/>
      <c r="BM348" s="225"/>
      <c r="BN348" s="225"/>
      <c r="BO348" s="225"/>
      <c r="BP348" s="225"/>
      <c r="BQ348" s="225"/>
      <c r="BR348" s="225"/>
      <c r="BS348" s="225"/>
      <c r="BT348" s="225"/>
      <c r="BU348" s="225"/>
      <c r="BV348" s="225"/>
      <c r="BW348" s="225"/>
      <c r="BX348" s="225"/>
      <c r="BY348" s="225"/>
      <c r="BZ348" s="225"/>
      <c r="CA348" s="225"/>
      <c r="CB348" s="225"/>
      <c r="CC348" s="225"/>
      <c r="CD348" s="225"/>
      <c r="CE348" s="225"/>
      <c r="CF348" s="225"/>
      <c r="CG348" s="225"/>
      <c r="CH348" s="225"/>
      <c r="CI348" s="225"/>
      <c r="CJ348" s="225"/>
      <c r="CK348" s="225"/>
      <c r="CL348" s="225"/>
      <c r="CM348" s="225"/>
      <c r="CN348" s="225"/>
      <c r="CO348" s="225"/>
      <c r="CP348" s="225"/>
      <c r="CQ348" s="225"/>
      <c r="CR348" s="225"/>
      <c r="CS348" s="225"/>
      <c r="CT348" s="225"/>
      <c r="CU348" s="225"/>
      <c r="CV348" s="225"/>
    </row>
    <row r="349" spans="1:100" ht="12" customHeight="1" x14ac:dyDescent="0.25">
      <c r="A349" s="225"/>
      <c r="B349" s="225"/>
      <c r="C349" s="225"/>
      <c r="D349" s="225"/>
      <c r="E349" s="225"/>
      <c r="F349" s="225"/>
      <c r="G349" s="225"/>
      <c r="H349" s="225"/>
      <c r="I349" s="225"/>
      <c r="J349" s="225"/>
      <c r="K349" s="225"/>
      <c r="L349" s="225"/>
      <c r="M349" s="225"/>
      <c r="N349" s="225"/>
      <c r="O349" s="225"/>
      <c r="P349" s="225"/>
      <c r="Q349" s="225"/>
      <c r="R349" s="225"/>
      <c r="S349" s="225"/>
      <c r="T349" s="225"/>
      <c r="U349" s="225"/>
      <c r="V349" s="225"/>
      <c r="W349" s="225"/>
      <c r="X349" s="225"/>
      <c r="Y349" s="225"/>
      <c r="Z349" s="225"/>
      <c r="AA349" s="225"/>
      <c r="AB349" s="225"/>
      <c r="AC349" s="225"/>
      <c r="AD349" s="225"/>
      <c r="AE349" s="225"/>
      <c r="AF349" s="225"/>
      <c r="AG349" s="225"/>
      <c r="AH349" s="225"/>
      <c r="AI349" s="225"/>
      <c r="AJ349" s="225"/>
      <c r="AK349" s="225"/>
      <c r="AL349" s="225"/>
      <c r="AM349" s="257"/>
      <c r="AN349" s="257"/>
      <c r="AO349" s="225"/>
      <c r="AP349" s="225"/>
      <c r="AQ349" s="225"/>
      <c r="AR349" s="225"/>
      <c r="AS349" s="225"/>
      <c r="AT349" s="225"/>
      <c r="AU349" s="225"/>
      <c r="AV349" s="225"/>
      <c r="AW349" s="225"/>
      <c r="AX349" s="225"/>
      <c r="AY349" s="225"/>
      <c r="AZ349" s="225"/>
      <c r="BA349" s="225"/>
      <c r="BB349" s="225"/>
      <c r="BC349" s="225"/>
      <c r="BD349" s="225"/>
      <c r="BE349" s="225"/>
      <c r="BF349" s="225"/>
      <c r="BG349" s="225"/>
      <c r="BH349" s="225"/>
      <c r="BI349" s="225"/>
      <c r="BJ349" s="225"/>
      <c r="BK349" s="225"/>
      <c r="BL349" s="225"/>
      <c r="BM349" s="225"/>
      <c r="BN349" s="225"/>
      <c r="BO349" s="225"/>
      <c r="BP349" s="225"/>
      <c r="BQ349" s="225"/>
      <c r="BR349" s="225"/>
      <c r="BS349" s="225"/>
      <c r="BT349" s="225"/>
      <c r="BU349" s="225"/>
      <c r="BV349" s="225"/>
      <c r="BW349" s="225"/>
      <c r="BX349" s="225"/>
      <c r="BY349" s="225"/>
      <c r="BZ349" s="225"/>
      <c r="CA349" s="225"/>
      <c r="CB349" s="225"/>
      <c r="CC349" s="225"/>
      <c r="CD349" s="225"/>
      <c r="CE349" s="225"/>
      <c r="CF349" s="225"/>
      <c r="CG349" s="225"/>
      <c r="CH349" s="225"/>
      <c r="CI349" s="225"/>
      <c r="CJ349" s="225"/>
      <c r="CK349" s="225"/>
      <c r="CL349" s="225"/>
      <c r="CM349" s="225"/>
      <c r="CN349" s="225"/>
      <c r="CO349" s="225"/>
      <c r="CP349" s="225"/>
      <c r="CQ349" s="225"/>
      <c r="CR349" s="225"/>
      <c r="CS349" s="225"/>
      <c r="CT349" s="225"/>
      <c r="CU349" s="225"/>
      <c r="CV349" s="225"/>
    </row>
    <row r="350" spans="1:100" ht="12" customHeight="1" x14ac:dyDescent="0.25">
      <c r="A350" s="225"/>
      <c r="B350" s="225"/>
      <c r="C350" s="225"/>
      <c r="D350" s="225"/>
      <c r="E350" s="225"/>
      <c r="F350" s="225"/>
      <c r="G350" s="225"/>
      <c r="H350" s="225"/>
      <c r="I350" s="225"/>
      <c r="J350" s="225"/>
      <c r="K350" s="225"/>
      <c r="L350" s="225"/>
      <c r="M350" s="225"/>
      <c r="N350" s="225"/>
      <c r="O350" s="225"/>
      <c r="P350" s="225"/>
      <c r="Q350" s="225"/>
      <c r="R350" s="225"/>
      <c r="S350" s="225"/>
      <c r="T350" s="225"/>
      <c r="U350" s="225"/>
      <c r="V350" s="225"/>
      <c r="W350" s="225"/>
      <c r="X350" s="225"/>
      <c r="Y350" s="225"/>
      <c r="Z350" s="225"/>
      <c r="AA350" s="225"/>
      <c r="AB350" s="225"/>
      <c r="AC350" s="225"/>
      <c r="AD350" s="225"/>
      <c r="AE350" s="225"/>
      <c r="AF350" s="225"/>
      <c r="AG350" s="225"/>
      <c r="AH350" s="225"/>
      <c r="AI350" s="225"/>
      <c r="AJ350" s="225"/>
      <c r="AK350" s="225"/>
      <c r="AL350" s="225"/>
      <c r="AM350" s="257"/>
      <c r="AN350" s="257"/>
      <c r="AO350" s="225"/>
      <c r="AP350" s="225"/>
      <c r="AQ350" s="225"/>
      <c r="AR350" s="225"/>
      <c r="AS350" s="225"/>
      <c r="AT350" s="225"/>
      <c r="AU350" s="225"/>
      <c r="AV350" s="225"/>
      <c r="AW350" s="225"/>
      <c r="AX350" s="225"/>
      <c r="AY350" s="225"/>
      <c r="AZ350" s="225"/>
      <c r="BA350" s="225"/>
      <c r="BB350" s="225"/>
      <c r="BC350" s="225"/>
      <c r="BD350" s="225"/>
      <c r="BE350" s="225"/>
      <c r="BF350" s="225"/>
      <c r="BG350" s="225"/>
      <c r="BH350" s="225"/>
      <c r="BI350" s="225"/>
      <c r="BJ350" s="225"/>
      <c r="BK350" s="225"/>
      <c r="BL350" s="225"/>
      <c r="BM350" s="225"/>
      <c r="BN350" s="225"/>
      <c r="BO350" s="225"/>
      <c r="BP350" s="225"/>
      <c r="BQ350" s="225"/>
      <c r="BR350" s="225"/>
      <c r="BS350" s="225"/>
      <c r="BT350" s="225"/>
      <c r="BU350" s="225"/>
      <c r="BV350" s="225"/>
      <c r="BW350" s="225"/>
      <c r="BX350" s="225"/>
      <c r="BY350" s="225"/>
      <c r="BZ350" s="225"/>
      <c r="CA350" s="225"/>
      <c r="CB350" s="225"/>
      <c r="CC350" s="225"/>
      <c r="CD350" s="225"/>
      <c r="CE350" s="225"/>
      <c r="CF350" s="225"/>
      <c r="CG350" s="225"/>
      <c r="CH350" s="225"/>
      <c r="CI350" s="225"/>
      <c r="CJ350" s="225"/>
      <c r="CK350" s="225"/>
      <c r="CL350" s="225"/>
      <c r="CM350" s="225"/>
      <c r="CN350" s="225"/>
      <c r="CO350" s="225"/>
      <c r="CP350" s="225"/>
      <c r="CQ350" s="225"/>
      <c r="CR350" s="225"/>
      <c r="CS350" s="225"/>
      <c r="CT350" s="225"/>
      <c r="CU350" s="225"/>
      <c r="CV350" s="225"/>
    </row>
    <row r="351" spans="1:100" ht="12" customHeight="1" x14ac:dyDescent="0.25">
      <c r="A351" s="225"/>
      <c r="B351" s="225"/>
      <c r="C351" s="225"/>
      <c r="D351" s="225"/>
      <c r="E351" s="225"/>
      <c r="F351" s="225"/>
      <c r="G351" s="225"/>
      <c r="H351" s="225"/>
      <c r="I351" s="225"/>
      <c r="J351" s="225"/>
      <c r="K351" s="225"/>
      <c r="L351" s="225"/>
      <c r="M351" s="225"/>
      <c r="N351" s="225"/>
      <c r="O351" s="225"/>
      <c r="P351" s="225"/>
      <c r="Q351" s="225"/>
      <c r="R351" s="225"/>
      <c r="S351" s="225"/>
      <c r="T351" s="225"/>
      <c r="U351" s="225"/>
      <c r="V351" s="225"/>
      <c r="W351" s="225"/>
      <c r="X351" s="225"/>
      <c r="Y351" s="225"/>
      <c r="Z351" s="225"/>
      <c r="AA351" s="225"/>
      <c r="AB351" s="225"/>
      <c r="AC351" s="225"/>
      <c r="AD351" s="225"/>
      <c r="AE351" s="225"/>
      <c r="AF351" s="225"/>
      <c r="AG351" s="225"/>
      <c r="AH351" s="225"/>
      <c r="AI351" s="225"/>
      <c r="AJ351" s="225"/>
      <c r="AK351" s="225"/>
      <c r="AL351" s="225"/>
      <c r="AM351" s="257"/>
      <c r="AN351" s="257"/>
      <c r="AO351" s="225"/>
      <c r="AP351" s="225"/>
      <c r="AQ351" s="225"/>
      <c r="AR351" s="225"/>
      <c r="AS351" s="225"/>
      <c r="AT351" s="225"/>
      <c r="AU351" s="225"/>
      <c r="AV351" s="225"/>
      <c r="AW351" s="225"/>
      <c r="AX351" s="225"/>
      <c r="AY351" s="225"/>
      <c r="AZ351" s="225"/>
      <c r="BA351" s="225"/>
      <c r="BB351" s="225"/>
      <c r="BC351" s="225"/>
      <c r="BD351" s="225"/>
      <c r="BE351" s="225"/>
      <c r="BF351" s="225"/>
      <c r="BG351" s="225"/>
      <c r="BH351" s="225"/>
      <c r="BI351" s="225"/>
      <c r="BJ351" s="225"/>
      <c r="BK351" s="225"/>
      <c r="BL351" s="225"/>
      <c r="BM351" s="225"/>
      <c r="BN351" s="225"/>
      <c r="BO351" s="225"/>
      <c r="BP351" s="225"/>
      <c r="BQ351" s="225"/>
      <c r="BR351" s="225"/>
      <c r="BS351" s="225"/>
      <c r="BT351" s="225"/>
      <c r="BU351" s="225"/>
      <c r="BV351" s="225"/>
      <c r="BW351" s="225"/>
      <c r="BX351" s="225"/>
      <c r="BY351" s="225"/>
      <c r="BZ351" s="225"/>
      <c r="CA351" s="225"/>
      <c r="CB351" s="225"/>
      <c r="CC351" s="225"/>
      <c r="CD351" s="225"/>
      <c r="CE351" s="225"/>
      <c r="CF351" s="225"/>
      <c r="CG351" s="225"/>
      <c r="CH351" s="225"/>
      <c r="CI351" s="225"/>
      <c r="CJ351" s="225"/>
      <c r="CK351" s="225"/>
      <c r="CL351" s="225"/>
      <c r="CM351" s="225"/>
      <c r="CN351" s="225"/>
      <c r="CO351" s="225"/>
      <c r="CP351" s="225"/>
      <c r="CQ351" s="225"/>
      <c r="CR351" s="225"/>
      <c r="CS351" s="225"/>
      <c r="CT351" s="225"/>
      <c r="CU351" s="225"/>
      <c r="CV351" s="225"/>
    </row>
    <row r="352" spans="1:100" ht="12" customHeight="1" x14ac:dyDescent="0.25">
      <c r="A352" s="225"/>
      <c r="B352" s="225"/>
      <c r="C352" s="225"/>
      <c r="D352" s="225"/>
      <c r="E352" s="225"/>
      <c r="F352" s="225"/>
      <c r="G352" s="225"/>
      <c r="H352" s="225"/>
      <c r="I352" s="225"/>
      <c r="J352" s="225"/>
      <c r="K352" s="225"/>
      <c r="L352" s="225"/>
      <c r="M352" s="225"/>
      <c r="N352" s="225"/>
      <c r="O352" s="225"/>
      <c r="P352" s="225"/>
      <c r="Q352" s="225"/>
      <c r="R352" s="225"/>
      <c r="S352" s="225"/>
      <c r="T352" s="225"/>
      <c r="U352" s="225"/>
      <c r="V352" s="225"/>
      <c r="W352" s="225"/>
      <c r="X352" s="225"/>
      <c r="Y352" s="225"/>
      <c r="Z352" s="225"/>
      <c r="AA352" s="225"/>
      <c r="AB352" s="225"/>
      <c r="AC352" s="225"/>
      <c r="AD352" s="225"/>
      <c r="AE352" s="225"/>
      <c r="AF352" s="225"/>
      <c r="AG352" s="225"/>
      <c r="AH352" s="225"/>
      <c r="AI352" s="225"/>
      <c r="AJ352" s="225"/>
      <c r="AK352" s="225"/>
      <c r="AL352" s="225"/>
      <c r="AM352" s="257"/>
      <c r="AN352" s="257"/>
      <c r="AO352" s="225"/>
      <c r="AP352" s="225"/>
      <c r="AQ352" s="225"/>
      <c r="AR352" s="225"/>
      <c r="AS352" s="225"/>
      <c r="AT352" s="225"/>
      <c r="AU352" s="225"/>
      <c r="AV352" s="225"/>
      <c r="AW352" s="225"/>
      <c r="AX352" s="225"/>
      <c r="AY352" s="225"/>
      <c r="AZ352" s="225"/>
      <c r="BA352" s="225"/>
      <c r="BB352" s="225"/>
      <c r="BC352" s="225"/>
      <c r="BD352" s="225"/>
      <c r="BE352" s="225"/>
      <c r="BF352" s="225"/>
      <c r="BG352" s="225"/>
      <c r="BH352" s="225"/>
      <c r="BI352" s="225"/>
      <c r="BJ352" s="225"/>
      <c r="BK352" s="225"/>
      <c r="BL352" s="225"/>
      <c r="BM352" s="225"/>
      <c r="BN352" s="225"/>
      <c r="BO352" s="225"/>
      <c r="BP352" s="225"/>
      <c r="BQ352" s="225"/>
      <c r="BR352" s="225"/>
      <c r="BS352" s="225"/>
      <c r="BT352" s="225"/>
      <c r="BU352" s="225"/>
      <c r="BV352" s="225"/>
      <c r="BW352" s="225"/>
      <c r="BX352" s="225"/>
      <c r="BY352" s="225"/>
      <c r="BZ352" s="225"/>
      <c r="CA352" s="225"/>
      <c r="CB352" s="225"/>
      <c r="CC352" s="225"/>
      <c r="CD352" s="225"/>
      <c r="CE352" s="225"/>
      <c r="CF352" s="225"/>
      <c r="CG352" s="225"/>
      <c r="CH352" s="225"/>
      <c r="CI352" s="225"/>
      <c r="CJ352" s="225"/>
      <c r="CK352" s="225"/>
      <c r="CL352" s="225"/>
      <c r="CM352" s="225"/>
      <c r="CN352" s="225"/>
      <c r="CO352" s="225"/>
      <c r="CP352" s="225"/>
      <c r="CQ352" s="225"/>
      <c r="CR352" s="225"/>
      <c r="CS352" s="225"/>
      <c r="CT352" s="225"/>
      <c r="CU352" s="225"/>
      <c r="CV352" s="225"/>
    </row>
    <row r="353" spans="1:100" ht="12" customHeight="1" x14ac:dyDescent="0.25">
      <c r="A353" s="225"/>
      <c r="B353" s="225"/>
      <c r="C353" s="225"/>
      <c r="D353" s="225"/>
      <c r="E353" s="225"/>
      <c r="F353" s="225"/>
      <c r="G353" s="225"/>
      <c r="H353" s="225"/>
      <c r="I353" s="225"/>
      <c r="J353" s="225"/>
      <c r="K353" s="225"/>
      <c r="L353" s="225"/>
      <c r="M353" s="225"/>
      <c r="N353" s="225"/>
      <c r="O353" s="225"/>
      <c r="P353" s="225"/>
      <c r="Q353" s="225"/>
      <c r="R353" s="225"/>
      <c r="S353" s="225"/>
      <c r="T353" s="225"/>
      <c r="U353" s="225"/>
      <c r="V353" s="225"/>
      <c r="W353" s="225"/>
      <c r="X353" s="225"/>
      <c r="Y353" s="225"/>
      <c r="Z353" s="225"/>
      <c r="AA353" s="225"/>
      <c r="AB353" s="225"/>
      <c r="AC353" s="225"/>
      <c r="AD353" s="225"/>
      <c r="AE353" s="225"/>
      <c r="AF353" s="225"/>
      <c r="AG353" s="225"/>
      <c r="AH353" s="225"/>
      <c r="AI353" s="225"/>
      <c r="AJ353" s="225"/>
      <c r="AK353" s="225"/>
      <c r="AL353" s="225"/>
      <c r="AM353" s="257"/>
      <c r="AN353" s="257"/>
      <c r="AO353" s="225"/>
      <c r="AP353" s="225"/>
      <c r="AQ353" s="225"/>
      <c r="AR353" s="225"/>
      <c r="AS353" s="225"/>
      <c r="AT353" s="225"/>
      <c r="AU353" s="225"/>
      <c r="AV353" s="225"/>
      <c r="AW353" s="225"/>
      <c r="AX353" s="225"/>
      <c r="AY353" s="225"/>
      <c r="AZ353" s="225"/>
      <c r="BA353" s="225"/>
      <c r="BB353" s="225"/>
      <c r="BC353" s="225"/>
      <c r="BD353" s="225"/>
      <c r="BE353" s="225"/>
      <c r="BF353" s="225"/>
      <c r="BG353" s="225"/>
      <c r="BH353" s="225"/>
      <c r="BI353" s="225"/>
      <c r="BJ353" s="225"/>
      <c r="BK353" s="225"/>
      <c r="BL353" s="225"/>
      <c r="BM353" s="225"/>
      <c r="BN353" s="225"/>
      <c r="BO353" s="225"/>
      <c r="BP353" s="225"/>
      <c r="BQ353" s="225"/>
      <c r="BR353" s="225"/>
      <c r="BS353" s="225"/>
      <c r="BT353" s="225"/>
      <c r="BU353" s="225"/>
      <c r="BV353" s="225"/>
      <c r="BW353" s="225"/>
      <c r="BX353" s="225"/>
      <c r="BY353" s="225"/>
      <c r="BZ353" s="225"/>
      <c r="CA353" s="225"/>
      <c r="CB353" s="225"/>
      <c r="CC353" s="225"/>
      <c r="CD353" s="225"/>
      <c r="CE353" s="225"/>
      <c r="CF353" s="225"/>
      <c r="CG353" s="225"/>
      <c r="CH353" s="225"/>
      <c r="CI353" s="225"/>
      <c r="CJ353" s="225"/>
      <c r="CK353" s="225"/>
      <c r="CL353" s="225"/>
      <c r="CM353" s="225"/>
      <c r="CN353" s="225"/>
      <c r="CO353" s="225"/>
      <c r="CP353" s="225"/>
      <c r="CQ353" s="225"/>
      <c r="CR353" s="225"/>
      <c r="CS353" s="225"/>
      <c r="CT353" s="225"/>
      <c r="CU353" s="225"/>
      <c r="CV353" s="225"/>
    </row>
    <row r="354" spans="1:100" ht="12" customHeight="1" x14ac:dyDescent="0.25">
      <c r="A354" s="225"/>
      <c r="B354" s="225"/>
      <c r="C354" s="225"/>
      <c r="D354" s="225"/>
      <c r="E354" s="225"/>
      <c r="F354" s="225"/>
      <c r="G354" s="225"/>
      <c r="H354" s="225"/>
      <c r="I354" s="225"/>
      <c r="J354" s="225"/>
      <c r="K354" s="225"/>
      <c r="L354" s="225"/>
      <c r="M354" s="225"/>
      <c r="N354" s="225"/>
      <c r="O354" s="225"/>
      <c r="P354" s="225"/>
      <c r="Q354" s="225"/>
      <c r="R354" s="225"/>
      <c r="S354" s="225"/>
      <c r="T354" s="225"/>
      <c r="U354" s="225"/>
      <c r="V354" s="225"/>
      <c r="W354" s="225"/>
      <c r="X354" s="225"/>
      <c r="Y354" s="225"/>
      <c r="Z354" s="225"/>
      <c r="AA354" s="225"/>
      <c r="AB354" s="225"/>
      <c r="AC354" s="225"/>
      <c r="AD354" s="225"/>
      <c r="AE354" s="225"/>
      <c r="AF354" s="225"/>
      <c r="AG354" s="225"/>
      <c r="AH354" s="225"/>
      <c r="AI354" s="225"/>
      <c r="AJ354" s="225"/>
      <c r="AK354" s="225"/>
      <c r="AL354" s="225"/>
      <c r="AM354" s="257"/>
      <c r="AN354" s="257"/>
      <c r="AO354" s="225"/>
      <c r="AP354" s="225"/>
      <c r="AQ354" s="225"/>
      <c r="AR354" s="225"/>
      <c r="AS354" s="225"/>
      <c r="AT354" s="225"/>
      <c r="AU354" s="225"/>
      <c r="AV354" s="225"/>
      <c r="AW354" s="225"/>
      <c r="AX354" s="225"/>
      <c r="AY354" s="225"/>
      <c r="AZ354" s="225"/>
      <c r="BA354" s="225"/>
      <c r="BB354" s="225"/>
      <c r="BC354" s="225"/>
      <c r="BD354" s="225"/>
      <c r="BE354" s="225"/>
      <c r="BF354" s="225"/>
      <c r="BG354" s="225"/>
      <c r="BH354" s="225"/>
      <c r="BI354" s="225"/>
      <c r="BJ354" s="225"/>
      <c r="BK354" s="225"/>
      <c r="BL354" s="225"/>
      <c r="BM354" s="225"/>
      <c r="BN354" s="225"/>
      <c r="BO354" s="225"/>
      <c r="BP354" s="225"/>
      <c r="BQ354" s="225"/>
      <c r="BR354" s="225"/>
      <c r="BS354" s="225"/>
      <c r="BT354" s="225"/>
      <c r="BU354" s="225"/>
      <c r="BV354" s="225"/>
      <c r="BW354" s="225"/>
      <c r="BX354" s="225"/>
      <c r="BY354" s="225"/>
      <c r="BZ354" s="225"/>
      <c r="CA354" s="225"/>
      <c r="CB354" s="225"/>
      <c r="CC354" s="225"/>
      <c r="CD354" s="225"/>
      <c r="CE354" s="225"/>
      <c r="CF354" s="225"/>
      <c r="CG354" s="225"/>
      <c r="CH354" s="225"/>
      <c r="CI354" s="225"/>
      <c r="CJ354" s="225"/>
      <c r="CK354" s="225"/>
      <c r="CL354" s="225"/>
      <c r="CM354" s="225"/>
      <c r="CN354" s="225"/>
      <c r="CO354" s="225"/>
      <c r="CP354" s="225"/>
      <c r="CQ354" s="225"/>
      <c r="CR354" s="225"/>
      <c r="CS354" s="225"/>
      <c r="CT354" s="225"/>
      <c r="CU354" s="225"/>
      <c r="CV354" s="225"/>
    </row>
    <row r="355" spans="1:100" ht="12" customHeight="1" x14ac:dyDescent="0.25">
      <c r="A355" s="225"/>
      <c r="B355" s="225"/>
      <c r="C355" s="225"/>
      <c r="D355" s="225"/>
      <c r="E355" s="225"/>
      <c r="F355" s="225"/>
      <c r="G355" s="225"/>
      <c r="H355" s="225"/>
      <c r="I355" s="225"/>
      <c r="J355" s="225"/>
      <c r="K355" s="225"/>
      <c r="L355" s="225"/>
      <c r="M355" s="225"/>
      <c r="N355" s="225"/>
      <c r="O355" s="225"/>
      <c r="P355" s="225"/>
      <c r="Q355" s="225"/>
      <c r="R355" s="225"/>
      <c r="S355" s="225"/>
      <c r="T355" s="225"/>
      <c r="U355" s="225"/>
      <c r="V355" s="225"/>
      <c r="W355" s="225"/>
      <c r="X355" s="225"/>
      <c r="Y355" s="225"/>
      <c r="Z355" s="225"/>
      <c r="AA355" s="225"/>
      <c r="AB355" s="225"/>
      <c r="AC355" s="225"/>
      <c r="AD355" s="225"/>
      <c r="AE355" s="225"/>
      <c r="AF355" s="225"/>
      <c r="AG355" s="225"/>
      <c r="AH355" s="225"/>
      <c r="AI355" s="225"/>
      <c r="AJ355" s="225"/>
      <c r="AK355" s="225"/>
      <c r="AL355" s="225"/>
      <c r="AM355" s="257"/>
      <c r="AN355" s="257"/>
      <c r="AO355" s="225"/>
      <c r="AP355" s="225"/>
      <c r="AQ355" s="225"/>
      <c r="AR355" s="225"/>
      <c r="AS355" s="225"/>
      <c r="AT355" s="225"/>
      <c r="AU355" s="225"/>
      <c r="AV355" s="225"/>
      <c r="AW355" s="225"/>
      <c r="AX355" s="225"/>
      <c r="AY355" s="225"/>
      <c r="AZ355" s="225"/>
      <c r="BA355" s="225"/>
      <c r="BB355" s="225"/>
      <c r="BC355" s="225"/>
      <c r="BD355" s="225"/>
      <c r="BE355" s="225"/>
      <c r="BF355" s="225"/>
      <c r="BG355" s="225"/>
      <c r="BH355" s="225"/>
      <c r="BI355" s="225"/>
      <c r="BJ355" s="225"/>
      <c r="BK355" s="225"/>
      <c r="BL355" s="225"/>
      <c r="BM355" s="225"/>
      <c r="BN355" s="225"/>
      <c r="BO355" s="225"/>
      <c r="BP355" s="225"/>
      <c r="BQ355" s="225"/>
      <c r="BR355" s="225"/>
      <c r="BS355" s="225"/>
      <c r="BT355" s="225"/>
      <c r="BU355" s="225"/>
      <c r="BV355" s="225"/>
      <c r="BW355" s="225"/>
      <c r="BX355" s="225"/>
      <c r="BY355" s="225"/>
      <c r="BZ355" s="225"/>
      <c r="CA355" s="225"/>
      <c r="CB355" s="225"/>
      <c r="CC355" s="225"/>
      <c r="CD355" s="225"/>
      <c r="CE355" s="225"/>
      <c r="CF355" s="225"/>
      <c r="CG355" s="225"/>
      <c r="CH355" s="225"/>
      <c r="CI355" s="225"/>
      <c r="CJ355" s="225"/>
      <c r="CK355" s="225"/>
      <c r="CL355" s="225"/>
      <c r="CM355" s="225"/>
      <c r="CN355" s="225"/>
      <c r="CO355" s="225"/>
      <c r="CP355" s="225"/>
      <c r="CQ355" s="225"/>
      <c r="CR355" s="225"/>
      <c r="CS355" s="225"/>
      <c r="CT355" s="225"/>
      <c r="CU355" s="225"/>
      <c r="CV355" s="225"/>
    </row>
    <row r="356" spans="1:100" ht="12" customHeight="1" x14ac:dyDescent="0.25">
      <c r="A356" s="225"/>
      <c r="B356" s="225"/>
      <c r="C356" s="225"/>
      <c r="D356" s="225"/>
      <c r="E356" s="225"/>
      <c r="F356" s="225"/>
      <c r="G356" s="225"/>
      <c r="H356" s="225"/>
      <c r="I356" s="225"/>
      <c r="J356" s="225"/>
      <c r="K356" s="225"/>
      <c r="L356" s="225"/>
      <c r="M356" s="225"/>
      <c r="N356" s="225"/>
      <c r="O356" s="225"/>
      <c r="P356" s="225"/>
      <c r="Q356" s="225"/>
      <c r="R356" s="225"/>
      <c r="S356" s="225"/>
      <c r="T356" s="225"/>
      <c r="U356" s="225"/>
      <c r="V356" s="225"/>
      <c r="W356" s="225"/>
      <c r="X356" s="225"/>
      <c r="Y356" s="225"/>
      <c r="Z356" s="225"/>
      <c r="AA356" s="225"/>
      <c r="AB356" s="225"/>
      <c r="AC356" s="225"/>
      <c r="AD356" s="225"/>
      <c r="AE356" s="225"/>
      <c r="AF356" s="225"/>
      <c r="AG356" s="225"/>
      <c r="AH356" s="225"/>
      <c r="AI356" s="225"/>
      <c r="AJ356" s="225"/>
      <c r="AK356" s="225"/>
      <c r="AL356" s="225"/>
      <c r="AM356" s="257"/>
      <c r="AN356" s="257"/>
      <c r="AO356" s="225"/>
      <c r="AP356" s="225"/>
      <c r="AQ356" s="225"/>
      <c r="AR356" s="225"/>
      <c r="AS356" s="225"/>
      <c r="AT356" s="225"/>
      <c r="AU356" s="225"/>
      <c r="AV356" s="225"/>
      <c r="AW356" s="225"/>
      <c r="AX356" s="225"/>
      <c r="AY356" s="225"/>
      <c r="AZ356" s="225"/>
      <c r="BA356" s="225"/>
      <c r="BB356" s="225"/>
      <c r="BC356" s="225"/>
      <c r="BD356" s="225"/>
      <c r="BE356" s="225"/>
      <c r="BF356" s="225"/>
      <c r="BG356" s="225"/>
      <c r="BH356" s="225"/>
      <c r="BI356" s="225"/>
      <c r="BJ356" s="225"/>
      <c r="BK356" s="225"/>
      <c r="BL356" s="225"/>
      <c r="BM356" s="225"/>
      <c r="BN356" s="225"/>
      <c r="BO356" s="225"/>
      <c r="BP356" s="225"/>
      <c r="BQ356" s="225"/>
      <c r="BR356" s="225"/>
      <c r="BS356" s="225"/>
      <c r="BT356" s="225"/>
      <c r="BU356" s="225"/>
      <c r="BV356" s="225"/>
      <c r="BW356" s="225"/>
      <c r="BX356" s="225"/>
      <c r="BY356" s="225"/>
      <c r="BZ356" s="225"/>
      <c r="CA356" s="225"/>
      <c r="CB356" s="225"/>
      <c r="CC356" s="225"/>
      <c r="CD356" s="225"/>
      <c r="CE356" s="225"/>
      <c r="CF356" s="225"/>
      <c r="CG356" s="225"/>
      <c r="CH356" s="225"/>
      <c r="CI356" s="225"/>
      <c r="CJ356" s="225"/>
      <c r="CK356" s="225"/>
      <c r="CL356" s="225"/>
      <c r="CM356" s="225"/>
      <c r="CN356" s="225"/>
      <c r="CO356" s="225"/>
      <c r="CP356" s="225"/>
      <c r="CQ356" s="225"/>
      <c r="CR356" s="225"/>
      <c r="CS356" s="225"/>
      <c r="CT356" s="225"/>
      <c r="CU356" s="225"/>
      <c r="CV356" s="225"/>
    </row>
    <row r="357" spans="1:100" ht="12" customHeight="1" x14ac:dyDescent="0.25">
      <c r="A357" s="225"/>
      <c r="B357" s="225"/>
      <c r="C357" s="225"/>
      <c r="D357" s="225"/>
      <c r="E357" s="225"/>
      <c r="F357" s="225"/>
      <c r="G357" s="225"/>
      <c r="H357" s="225"/>
      <c r="I357" s="225"/>
      <c r="J357" s="225"/>
      <c r="K357" s="225"/>
      <c r="L357" s="225"/>
      <c r="M357" s="225"/>
      <c r="N357" s="225"/>
      <c r="O357" s="225"/>
      <c r="P357" s="225"/>
      <c r="Q357" s="225"/>
      <c r="R357" s="225"/>
      <c r="S357" s="225"/>
      <c r="T357" s="225"/>
      <c r="U357" s="225"/>
      <c r="V357" s="225"/>
      <c r="W357" s="225"/>
      <c r="X357" s="225"/>
      <c r="Y357" s="225"/>
      <c r="Z357" s="225"/>
      <c r="AA357" s="225"/>
      <c r="AB357" s="225"/>
      <c r="AC357" s="225"/>
      <c r="AD357" s="225"/>
      <c r="AE357" s="225"/>
      <c r="AF357" s="225"/>
      <c r="AG357" s="225"/>
      <c r="AH357" s="225"/>
      <c r="AI357" s="225"/>
      <c r="AJ357" s="225"/>
      <c r="AK357" s="225"/>
      <c r="AL357" s="225"/>
      <c r="AM357" s="257"/>
      <c r="AN357" s="257"/>
      <c r="AO357" s="225"/>
      <c r="AP357" s="225"/>
      <c r="AQ357" s="225"/>
      <c r="AR357" s="225"/>
      <c r="AS357" s="225"/>
      <c r="AT357" s="225"/>
      <c r="AU357" s="225"/>
      <c r="AV357" s="225"/>
      <c r="AW357" s="225"/>
      <c r="AX357" s="225"/>
      <c r="AY357" s="225"/>
      <c r="AZ357" s="225"/>
      <c r="BA357" s="225"/>
      <c r="BB357" s="225"/>
      <c r="BC357" s="225"/>
      <c r="BD357" s="225"/>
      <c r="BE357" s="225"/>
      <c r="BF357" s="225"/>
      <c r="BG357" s="225"/>
      <c r="BH357" s="225"/>
      <c r="BI357" s="225"/>
      <c r="BJ357" s="225"/>
      <c r="BK357" s="225"/>
      <c r="BL357" s="225"/>
      <c r="BM357" s="225"/>
      <c r="BN357" s="225"/>
      <c r="BO357" s="225"/>
      <c r="BP357" s="225"/>
      <c r="BQ357" s="225"/>
      <c r="BR357" s="225"/>
      <c r="BS357" s="225"/>
      <c r="BT357" s="225"/>
      <c r="BU357" s="225"/>
      <c r="BV357" s="225"/>
      <c r="BW357" s="225"/>
      <c r="BX357" s="225"/>
      <c r="BY357" s="225"/>
      <c r="BZ357" s="225"/>
      <c r="CA357" s="225"/>
      <c r="CB357" s="225"/>
      <c r="CC357" s="225"/>
      <c r="CD357" s="225"/>
      <c r="CE357" s="225"/>
      <c r="CF357" s="225"/>
      <c r="CG357" s="225"/>
      <c r="CH357" s="225"/>
      <c r="CI357" s="225"/>
      <c r="CJ357" s="225"/>
      <c r="CK357" s="225"/>
      <c r="CL357" s="225"/>
      <c r="CM357" s="225"/>
      <c r="CN357" s="225"/>
      <c r="CO357" s="225"/>
      <c r="CP357" s="225"/>
      <c r="CQ357" s="225"/>
      <c r="CR357" s="225"/>
      <c r="CS357" s="225"/>
      <c r="CT357" s="225"/>
      <c r="CU357" s="225"/>
      <c r="CV357" s="225"/>
    </row>
    <row r="358" spans="1:100" ht="12" customHeight="1" x14ac:dyDescent="0.25">
      <c r="A358" s="225"/>
      <c r="B358" s="225"/>
      <c r="C358" s="225"/>
      <c r="D358" s="225"/>
      <c r="E358" s="225"/>
      <c r="F358" s="225"/>
      <c r="G358" s="225"/>
      <c r="H358" s="225"/>
      <c r="I358" s="225"/>
      <c r="J358" s="225"/>
      <c r="K358" s="225"/>
      <c r="L358" s="225"/>
      <c r="M358" s="225"/>
      <c r="N358" s="225"/>
      <c r="O358" s="225"/>
      <c r="P358" s="225"/>
      <c r="Q358" s="225"/>
      <c r="R358" s="225"/>
      <c r="S358" s="225"/>
      <c r="T358" s="225"/>
      <c r="U358" s="225"/>
      <c r="V358" s="225"/>
      <c r="W358" s="225"/>
      <c r="X358" s="225"/>
      <c r="Y358" s="225"/>
      <c r="Z358" s="225"/>
      <c r="AA358" s="225"/>
      <c r="AB358" s="225"/>
      <c r="AC358" s="225"/>
      <c r="AD358" s="225"/>
      <c r="AE358" s="225"/>
      <c r="AF358" s="225"/>
      <c r="AG358" s="225"/>
      <c r="AH358" s="225"/>
      <c r="AI358" s="225"/>
      <c r="AJ358" s="225"/>
      <c r="AK358" s="225"/>
      <c r="AL358" s="225"/>
      <c r="AM358" s="257"/>
      <c r="AN358" s="257"/>
      <c r="AO358" s="225"/>
      <c r="AP358" s="225"/>
      <c r="AQ358" s="225"/>
      <c r="AR358" s="225"/>
      <c r="AS358" s="225"/>
      <c r="AT358" s="225"/>
      <c r="AU358" s="225"/>
      <c r="AV358" s="225"/>
      <c r="AW358" s="225"/>
      <c r="AX358" s="225"/>
      <c r="AY358" s="225"/>
      <c r="AZ358" s="225"/>
      <c r="BA358" s="225"/>
      <c r="BB358" s="225"/>
      <c r="BC358" s="225"/>
      <c r="BD358" s="225"/>
      <c r="BE358" s="225"/>
      <c r="BF358" s="225"/>
      <c r="BG358" s="225"/>
      <c r="BH358" s="225"/>
      <c r="BI358" s="225"/>
      <c r="BJ358" s="225"/>
      <c r="BK358" s="225"/>
      <c r="BL358" s="225"/>
      <c r="BM358" s="225"/>
      <c r="BN358" s="225"/>
      <c r="BO358" s="225"/>
      <c r="BP358" s="225"/>
      <c r="BQ358" s="225"/>
      <c r="BR358" s="225"/>
      <c r="BS358" s="225"/>
      <c r="BT358" s="225"/>
      <c r="BU358" s="225"/>
      <c r="BV358" s="225"/>
      <c r="BW358" s="225"/>
      <c r="BX358" s="225"/>
      <c r="BY358" s="225"/>
      <c r="BZ358" s="225"/>
      <c r="CA358" s="225"/>
      <c r="CB358" s="225"/>
      <c r="CC358" s="225"/>
      <c r="CD358" s="225"/>
      <c r="CE358" s="225"/>
      <c r="CF358" s="225"/>
      <c r="CG358" s="225"/>
      <c r="CH358" s="225"/>
      <c r="CI358" s="225"/>
      <c r="CJ358" s="225"/>
      <c r="CK358" s="225"/>
      <c r="CL358" s="225"/>
      <c r="CM358" s="225"/>
      <c r="CN358" s="225"/>
      <c r="CO358" s="225"/>
      <c r="CP358" s="225"/>
      <c r="CQ358" s="225"/>
      <c r="CR358" s="225"/>
      <c r="CS358" s="225"/>
      <c r="CT358" s="225"/>
      <c r="CU358" s="225"/>
      <c r="CV358" s="225"/>
    </row>
    <row r="359" spans="1:100" ht="12" customHeight="1" x14ac:dyDescent="0.25">
      <c r="A359" s="225"/>
      <c r="B359" s="225"/>
      <c r="C359" s="225"/>
      <c r="D359" s="225"/>
      <c r="E359" s="225"/>
      <c r="F359" s="225"/>
      <c r="G359" s="225"/>
      <c r="H359" s="225"/>
      <c r="I359" s="225"/>
      <c r="J359" s="225"/>
      <c r="K359" s="225"/>
      <c r="L359" s="225"/>
      <c r="M359" s="225"/>
      <c r="N359" s="225"/>
      <c r="O359" s="225"/>
      <c r="P359" s="225"/>
      <c r="Q359" s="225"/>
      <c r="R359" s="225"/>
      <c r="S359" s="225"/>
      <c r="T359" s="225"/>
      <c r="U359" s="225"/>
      <c r="V359" s="225"/>
      <c r="W359" s="225"/>
      <c r="X359" s="225"/>
      <c r="Y359" s="225"/>
      <c r="Z359" s="225"/>
      <c r="AA359" s="225"/>
      <c r="AB359" s="225"/>
      <c r="AC359" s="225"/>
      <c r="AD359" s="225"/>
      <c r="AE359" s="225"/>
      <c r="AF359" s="225"/>
      <c r="AG359" s="225"/>
      <c r="AH359" s="225"/>
      <c r="AI359" s="225"/>
      <c r="AJ359" s="225"/>
      <c r="AK359" s="225"/>
      <c r="AL359" s="225"/>
      <c r="AM359" s="257"/>
      <c r="AN359" s="257"/>
      <c r="AO359" s="225"/>
      <c r="AP359" s="225"/>
      <c r="AQ359" s="225"/>
      <c r="AR359" s="225"/>
      <c r="AS359" s="225"/>
      <c r="AT359" s="225"/>
      <c r="AU359" s="225"/>
      <c r="AV359" s="225"/>
      <c r="AW359" s="225"/>
      <c r="AX359" s="225"/>
      <c r="AY359" s="225"/>
      <c r="AZ359" s="225"/>
      <c r="BA359" s="225"/>
      <c r="BB359" s="225"/>
      <c r="BC359" s="225"/>
      <c r="BD359" s="225"/>
      <c r="BE359" s="225"/>
      <c r="BF359" s="225"/>
      <c r="BG359" s="225"/>
      <c r="BH359" s="225"/>
      <c r="BI359" s="225"/>
      <c r="BJ359" s="225"/>
      <c r="BK359" s="225"/>
      <c r="BL359" s="225"/>
      <c r="BM359" s="225"/>
      <c r="BN359" s="225"/>
      <c r="BO359" s="225"/>
      <c r="BP359" s="225"/>
      <c r="BQ359" s="225"/>
      <c r="BR359" s="225"/>
      <c r="BS359" s="225"/>
      <c r="BT359" s="225"/>
      <c r="BU359" s="225"/>
      <c r="BV359" s="225"/>
      <c r="BW359" s="225"/>
      <c r="BX359" s="225"/>
      <c r="BY359" s="225"/>
      <c r="BZ359" s="225"/>
      <c r="CA359" s="225"/>
      <c r="CB359" s="225"/>
      <c r="CC359" s="225"/>
      <c r="CD359" s="225"/>
      <c r="CE359" s="225"/>
      <c r="CF359" s="225"/>
      <c r="CG359" s="225"/>
      <c r="CH359" s="225"/>
      <c r="CI359" s="225"/>
      <c r="CJ359" s="225"/>
      <c r="CK359" s="225"/>
      <c r="CL359" s="225"/>
      <c r="CM359" s="225"/>
      <c r="CN359" s="225"/>
      <c r="CO359" s="225"/>
      <c r="CP359" s="225"/>
      <c r="CQ359" s="225"/>
      <c r="CR359" s="225"/>
      <c r="CS359" s="225"/>
      <c r="CT359" s="225"/>
      <c r="CU359" s="225"/>
      <c r="CV359" s="225"/>
    </row>
    <row r="360" spans="1:100" ht="12" customHeight="1" x14ac:dyDescent="0.25">
      <c r="A360" s="225"/>
      <c r="B360" s="225"/>
      <c r="C360" s="225"/>
      <c r="D360" s="225"/>
      <c r="E360" s="225"/>
      <c r="F360" s="225"/>
      <c r="G360" s="225"/>
      <c r="H360" s="225"/>
      <c r="I360" s="225"/>
      <c r="J360" s="225"/>
      <c r="K360" s="225"/>
      <c r="L360" s="225"/>
      <c r="M360" s="225"/>
      <c r="N360" s="225"/>
      <c r="O360" s="225"/>
      <c r="P360" s="225"/>
      <c r="Q360" s="225"/>
      <c r="R360" s="225"/>
      <c r="S360" s="225"/>
      <c r="T360" s="225"/>
      <c r="U360" s="225"/>
      <c r="V360" s="225"/>
      <c r="W360" s="225"/>
      <c r="X360" s="225"/>
      <c r="Y360" s="225"/>
      <c r="Z360" s="225"/>
      <c r="AA360" s="225"/>
      <c r="AB360" s="225"/>
      <c r="AC360" s="225"/>
      <c r="AD360" s="225"/>
      <c r="AE360" s="225"/>
      <c r="AF360" s="225"/>
      <c r="AG360" s="225"/>
      <c r="AH360" s="225"/>
      <c r="AI360" s="225"/>
      <c r="AJ360" s="225"/>
      <c r="AK360" s="225"/>
      <c r="AL360" s="225"/>
      <c r="AM360" s="257"/>
      <c r="AN360" s="257"/>
      <c r="AO360" s="225"/>
      <c r="AP360" s="225"/>
      <c r="AQ360" s="225"/>
      <c r="AR360" s="225"/>
      <c r="AS360" s="225"/>
      <c r="AT360" s="225"/>
      <c r="AU360" s="225"/>
      <c r="AV360" s="225"/>
      <c r="AW360" s="225"/>
      <c r="AX360" s="225"/>
      <c r="AY360" s="225"/>
      <c r="AZ360" s="225"/>
      <c r="BA360" s="225"/>
      <c r="BB360" s="225"/>
      <c r="BC360" s="225"/>
      <c r="BD360" s="225"/>
      <c r="BE360" s="225"/>
      <c r="BF360" s="225"/>
      <c r="BG360" s="225"/>
      <c r="BH360" s="225"/>
      <c r="BI360" s="225"/>
      <c r="BJ360" s="225"/>
      <c r="BK360" s="225"/>
      <c r="BL360" s="225"/>
      <c r="BM360" s="225"/>
      <c r="BN360" s="225"/>
      <c r="BO360" s="225"/>
      <c r="BP360" s="225"/>
      <c r="BQ360" s="225"/>
      <c r="BR360" s="225"/>
      <c r="BS360" s="225"/>
      <c r="BT360" s="225"/>
      <c r="BU360" s="225"/>
      <c r="BV360" s="225"/>
      <c r="BW360" s="225"/>
      <c r="BX360" s="225"/>
      <c r="BY360" s="225"/>
      <c r="BZ360" s="225"/>
      <c r="CA360" s="225"/>
      <c r="CB360" s="225"/>
      <c r="CC360" s="225"/>
      <c r="CD360" s="225"/>
      <c r="CE360" s="225"/>
      <c r="CF360" s="225"/>
      <c r="CG360" s="225"/>
      <c r="CH360" s="225"/>
      <c r="CI360" s="225"/>
      <c r="CJ360" s="225"/>
      <c r="CK360" s="225"/>
      <c r="CL360" s="225"/>
      <c r="CM360" s="225"/>
      <c r="CN360" s="225"/>
      <c r="CO360" s="225"/>
      <c r="CP360" s="225"/>
      <c r="CQ360" s="225"/>
      <c r="CR360" s="225"/>
      <c r="CS360" s="225"/>
      <c r="CT360" s="225"/>
      <c r="CU360" s="225"/>
      <c r="CV360" s="225"/>
    </row>
    <row r="361" spans="1:100" ht="12" customHeight="1" x14ac:dyDescent="0.25">
      <c r="A361" s="225"/>
      <c r="B361" s="225"/>
      <c r="C361" s="225"/>
      <c r="D361" s="225"/>
      <c r="E361" s="225"/>
      <c r="F361" s="225"/>
      <c r="G361" s="225"/>
      <c r="H361" s="225"/>
      <c r="I361" s="225"/>
      <c r="J361" s="225"/>
      <c r="K361" s="225"/>
      <c r="L361" s="225"/>
      <c r="M361" s="225"/>
      <c r="N361" s="225"/>
      <c r="O361" s="225"/>
      <c r="P361" s="225"/>
      <c r="Q361" s="225"/>
      <c r="R361" s="225"/>
      <c r="S361" s="225"/>
      <c r="T361" s="225"/>
      <c r="U361" s="225"/>
      <c r="V361" s="225"/>
      <c r="W361" s="225"/>
      <c r="X361" s="225"/>
      <c r="Y361" s="225"/>
      <c r="Z361" s="225"/>
      <c r="AA361" s="225"/>
      <c r="AB361" s="225"/>
      <c r="AC361" s="225"/>
      <c r="AD361" s="225"/>
      <c r="AE361" s="225"/>
      <c r="AF361" s="225"/>
      <c r="AG361" s="225"/>
      <c r="AH361" s="225"/>
      <c r="AI361" s="225"/>
      <c r="AJ361" s="225"/>
      <c r="AK361" s="225"/>
      <c r="AL361" s="225"/>
      <c r="AM361" s="257"/>
      <c r="AN361" s="257"/>
      <c r="AO361" s="225"/>
      <c r="AP361" s="225"/>
      <c r="AQ361" s="225"/>
      <c r="AR361" s="225"/>
      <c r="AS361" s="225"/>
      <c r="AT361" s="225"/>
      <c r="AU361" s="225"/>
      <c r="AV361" s="225"/>
      <c r="AW361" s="225"/>
      <c r="AX361" s="225"/>
      <c r="AY361" s="225"/>
      <c r="AZ361" s="225"/>
      <c r="BA361" s="225"/>
      <c r="BB361" s="225"/>
      <c r="BC361" s="225"/>
      <c r="BD361" s="225"/>
      <c r="BE361" s="225"/>
      <c r="BF361" s="225"/>
      <c r="BG361" s="225"/>
      <c r="BH361" s="225"/>
      <c r="BI361" s="225"/>
      <c r="BJ361" s="225"/>
      <c r="BK361" s="225"/>
      <c r="BL361" s="225"/>
      <c r="BM361" s="225"/>
      <c r="BN361" s="225"/>
      <c r="BO361" s="225"/>
      <c r="BP361" s="225"/>
      <c r="BQ361" s="225"/>
      <c r="BR361" s="225"/>
      <c r="BS361" s="225"/>
      <c r="BT361" s="225"/>
      <c r="BU361" s="225"/>
      <c r="BV361" s="225"/>
      <c r="BW361" s="225"/>
      <c r="BX361" s="225"/>
      <c r="BY361" s="225"/>
      <c r="BZ361" s="225"/>
      <c r="CA361" s="225"/>
      <c r="CB361" s="225"/>
      <c r="CC361" s="225"/>
      <c r="CD361" s="225"/>
      <c r="CE361" s="225"/>
      <c r="CF361" s="225"/>
      <c r="CG361" s="225"/>
      <c r="CH361" s="225"/>
      <c r="CI361" s="225"/>
      <c r="CJ361" s="225"/>
      <c r="CK361" s="225"/>
      <c r="CL361" s="225"/>
      <c r="CM361" s="225"/>
      <c r="CN361" s="225"/>
      <c r="CO361" s="225"/>
      <c r="CP361" s="225"/>
      <c r="CQ361" s="225"/>
      <c r="CR361" s="225"/>
      <c r="CS361" s="225"/>
      <c r="CT361" s="225"/>
      <c r="CU361" s="225"/>
      <c r="CV361" s="225"/>
    </row>
    <row r="362" spans="1:100" ht="12" customHeight="1" x14ac:dyDescent="0.25">
      <c r="A362" s="225"/>
      <c r="B362" s="225"/>
      <c r="C362" s="225"/>
      <c r="D362" s="225"/>
      <c r="E362" s="225"/>
      <c r="F362" s="225"/>
      <c r="G362" s="225"/>
      <c r="H362" s="225"/>
      <c r="I362" s="225"/>
      <c r="J362" s="225"/>
      <c r="K362" s="225"/>
      <c r="L362" s="225"/>
      <c r="M362" s="225"/>
      <c r="N362" s="225"/>
      <c r="O362" s="225"/>
      <c r="P362" s="225"/>
      <c r="Q362" s="225"/>
      <c r="R362" s="225"/>
      <c r="S362" s="225"/>
      <c r="T362" s="225"/>
      <c r="U362" s="225"/>
      <c r="V362" s="225"/>
      <c r="W362" s="225"/>
      <c r="X362" s="225"/>
      <c r="Y362" s="225"/>
      <c r="Z362" s="225"/>
      <c r="AA362" s="225"/>
      <c r="AB362" s="225"/>
      <c r="AC362" s="225"/>
      <c r="AD362" s="225"/>
      <c r="AE362" s="225"/>
      <c r="AF362" s="225"/>
      <c r="AG362" s="225"/>
      <c r="AH362" s="225"/>
      <c r="AI362" s="225"/>
      <c r="AJ362" s="225"/>
      <c r="AK362" s="225"/>
      <c r="AL362" s="225"/>
      <c r="AM362" s="257"/>
      <c r="AN362" s="257"/>
      <c r="AO362" s="225"/>
      <c r="AP362" s="225"/>
      <c r="AQ362" s="225"/>
      <c r="AR362" s="225"/>
      <c r="AS362" s="225"/>
      <c r="AT362" s="225"/>
      <c r="AU362" s="225"/>
      <c r="AV362" s="225"/>
      <c r="AW362" s="225"/>
      <c r="AX362" s="225"/>
      <c r="AY362" s="225"/>
      <c r="AZ362" s="225"/>
      <c r="BA362" s="225"/>
      <c r="BB362" s="225"/>
      <c r="BC362" s="225"/>
      <c r="BD362" s="225"/>
      <c r="BE362" s="225"/>
      <c r="BF362" s="225"/>
      <c r="BG362" s="225"/>
      <c r="BH362" s="225"/>
      <c r="BI362" s="225"/>
      <c r="BJ362" s="225"/>
      <c r="BK362" s="225"/>
      <c r="BL362" s="225"/>
      <c r="BM362" s="225"/>
      <c r="BN362" s="225"/>
      <c r="BO362" s="225"/>
      <c r="BP362" s="225"/>
      <c r="BQ362" s="225"/>
      <c r="BR362" s="225"/>
      <c r="BS362" s="225"/>
      <c r="BT362" s="225"/>
      <c r="BU362" s="225"/>
      <c r="BV362" s="225"/>
      <c r="BW362" s="225"/>
      <c r="BX362" s="225"/>
      <c r="BY362" s="225"/>
      <c r="BZ362" s="225"/>
      <c r="CA362" s="225"/>
      <c r="CB362" s="225"/>
      <c r="CC362" s="225"/>
      <c r="CD362" s="225"/>
      <c r="CE362" s="225"/>
      <c r="CF362" s="225"/>
      <c r="CG362" s="225"/>
      <c r="CH362" s="225"/>
      <c r="CI362" s="225"/>
      <c r="CJ362" s="225"/>
      <c r="CK362" s="225"/>
      <c r="CL362" s="225"/>
      <c r="CM362" s="225"/>
      <c r="CN362" s="225"/>
      <c r="CO362" s="225"/>
      <c r="CP362" s="225"/>
      <c r="CQ362" s="225"/>
      <c r="CR362" s="225"/>
      <c r="CS362" s="225"/>
      <c r="CT362" s="225"/>
      <c r="CU362" s="225"/>
      <c r="CV362" s="225"/>
    </row>
    <row r="363" spans="1:100" ht="12" customHeight="1" x14ac:dyDescent="0.25">
      <c r="A363" s="225"/>
      <c r="B363" s="225"/>
      <c r="C363" s="225"/>
      <c r="D363" s="225"/>
      <c r="E363" s="225"/>
      <c r="F363" s="225"/>
      <c r="G363" s="225"/>
      <c r="H363" s="225"/>
      <c r="I363" s="225"/>
      <c r="J363" s="225"/>
      <c r="K363" s="225"/>
      <c r="L363" s="225"/>
      <c r="M363" s="225"/>
      <c r="N363" s="225"/>
      <c r="O363" s="225"/>
      <c r="P363" s="225"/>
      <c r="Q363" s="225"/>
      <c r="R363" s="225"/>
      <c r="S363" s="225"/>
      <c r="T363" s="225"/>
      <c r="U363" s="225"/>
      <c r="V363" s="225"/>
      <c r="W363" s="225"/>
      <c r="X363" s="225"/>
      <c r="Y363" s="225"/>
      <c r="Z363" s="225"/>
      <c r="AA363" s="225"/>
      <c r="AB363" s="225"/>
      <c r="AC363" s="225"/>
      <c r="AD363" s="225"/>
      <c r="AE363" s="225"/>
      <c r="AF363" s="225"/>
      <c r="AG363" s="225"/>
      <c r="AH363" s="225"/>
      <c r="AI363" s="225"/>
      <c r="AJ363" s="225"/>
      <c r="AK363" s="225"/>
      <c r="AL363" s="225"/>
      <c r="AM363" s="257"/>
      <c r="AN363" s="257"/>
      <c r="AO363" s="225"/>
      <c r="AP363" s="225"/>
      <c r="AQ363" s="225"/>
      <c r="AR363" s="225"/>
      <c r="AS363" s="225"/>
      <c r="AT363" s="225"/>
      <c r="AU363" s="225"/>
      <c r="AV363" s="225"/>
      <c r="AW363" s="225"/>
      <c r="AX363" s="225"/>
      <c r="AY363" s="225"/>
      <c r="AZ363" s="225"/>
      <c r="BA363" s="225"/>
      <c r="BB363" s="225"/>
      <c r="BC363" s="225"/>
      <c r="BD363" s="225"/>
      <c r="BE363" s="225"/>
      <c r="BF363" s="225"/>
      <c r="BG363" s="225"/>
      <c r="BH363" s="225"/>
      <c r="BI363" s="225"/>
      <c r="BJ363" s="225"/>
      <c r="BK363" s="225"/>
      <c r="BL363" s="225"/>
      <c r="BM363" s="225"/>
      <c r="BN363" s="225"/>
      <c r="BO363" s="225"/>
      <c r="BP363" s="225"/>
      <c r="BQ363" s="225"/>
      <c r="BR363" s="225"/>
      <c r="BS363" s="225"/>
      <c r="BT363" s="225"/>
      <c r="BU363" s="225"/>
      <c r="BV363" s="225"/>
      <c r="BW363" s="225"/>
      <c r="BX363" s="225"/>
      <c r="BY363" s="225"/>
      <c r="BZ363" s="225"/>
      <c r="CA363" s="225"/>
      <c r="CB363" s="225"/>
      <c r="CC363" s="225"/>
      <c r="CD363" s="225"/>
      <c r="CE363" s="225"/>
      <c r="CF363" s="225"/>
      <c r="CG363" s="225"/>
      <c r="CH363" s="225"/>
      <c r="CI363" s="225"/>
      <c r="CJ363" s="225"/>
      <c r="CK363" s="225"/>
      <c r="CL363" s="225"/>
      <c r="CM363" s="225"/>
      <c r="CN363" s="225"/>
      <c r="CO363" s="225"/>
      <c r="CP363" s="225"/>
      <c r="CQ363" s="225"/>
      <c r="CR363" s="225"/>
      <c r="CS363" s="225"/>
      <c r="CT363" s="225"/>
      <c r="CU363" s="225"/>
      <c r="CV363" s="225"/>
    </row>
    <row r="364" spans="1:100" ht="12" customHeight="1" x14ac:dyDescent="0.25">
      <c r="A364" s="225"/>
      <c r="B364" s="225"/>
      <c r="C364" s="225"/>
      <c r="D364" s="225"/>
      <c r="E364" s="225"/>
      <c r="F364" s="225"/>
      <c r="G364" s="225"/>
      <c r="H364" s="225"/>
      <c r="I364" s="225"/>
      <c r="J364" s="225"/>
      <c r="K364" s="225"/>
      <c r="L364" s="225"/>
      <c r="M364" s="225"/>
      <c r="N364" s="225"/>
      <c r="O364" s="225"/>
      <c r="P364" s="225"/>
      <c r="Q364" s="225"/>
      <c r="R364" s="225"/>
      <c r="S364" s="225"/>
      <c r="T364" s="225"/>
      <c r="U364" s="225"/>
      <c r="V364" s="225"/>
      <c r="W364" s="225"/>
      <c r="X364" s="225"/>
      <c r="Y364" s="225"/>
      <c r="Z364" s="225"/>
      <c r="AA364" s="225"/>
      <c r="AB364" s="225"/>
      <c r="AC364" s="225"/>
      <c r="AD364" s="225"/>
      <c r="AE364" s="225"/>
      <c r="AF364" s="225"/>
      <c r="AG364" s="225"/>
      <c r="AH364" s="225"/>
      <c r="AI364" s="225"/>
      <c r="AJ364" s="225"/>
      <c r="AK364" s="225"/>
      <c r="AL364" s="225"/>
      <c r="AM364" s="257"/>
      <c r="AN364" s="257"/>
      <c r="AO364" s="225"/>
      <c r="AP364" s="225"/>
      <c r="AQ364" s="225"/>
      <c r="AR364" s="225"/>
      <c r="AS364" s="225"/>
      <c r="AT364" s="225"/>
      <c r="AU364" s="225"/>
      <c r="AV364" s="225"/>
      <c r="AW364" s="225"/>
      <c r="AX364" s="225"/>
      <c r="AY364" s="225"/>
      <c r="AZ364" s="225"/>
      <c r="BA364" s="225"/>
      <c r="BB364" s="225"/>
      <c r="BC364" s="225"/>
      <c r="BD364" s="225"/>
      <c r="BE364" s="225"/>
      <c r="BF364" s="225"/>
      <c r="BG364" s="225"/>
      <c r="BH364" s="225"/>
      <c r="BI364" s="225"/>
      <c r="BJ364" s="225"/>
      <c r="BK364" s="225"/>
      <c r="BL364" s="225"/>
      <c r="BM364" s="225"/>
      <c r="BN364" s="225"/>
      <c r="BO364" s="225"/>
      <c r="BP364" s="225"/>
      <c r="BQ364" s="225"/>
      <c r="BR364" s="225"/>
      <c r="BS364" s="225"/>
      <c r="BT364" s="225"/>
      <c r="BU364" s="225"/>
      <c r="BV364" s="225"/>
      <c r="BW364" s="225"/>
      <c r="BX364" s="225"/>
      <c r="BY364" s="225"/>
      <c r="BZ364" s="225"/>
      <c r="CA364" s="225"/>
      <c r="CB364" s="225"/>
      <c r="CC364" s="225"/>
      <c r="CD364" s="225"/>
      <c r="CE364" s="225"/>
      <c r="CF364" s="225"/>
      <c r="CG364" s="225"/>
      <c r="CH364" s="225"/>
      <c r="CI364" s="225"/>
      <c r="CJ364" s="225"/>
      <c r="CK364" s="225"/>
      <c r="CL364" s="225"/>
      <c r="CM364" s="225"/>
      <c r="CN364" s="225"/>
      <c r="CO364" s="225"/>
      <c r="CP364" s="225"/>
      <c r="CQ364" s="225"/>
      <c r="CR364" s="225"/>
      <c r="CS364" s="225"/>
      <c r="CT364" s="225"/>
      <c r="CU364" s="225"/>
      <c r="CV364" s="225"/>
    </row>
    <row r="365" spans="1:100" ht="12" customHeight="1" x14ac:dyDescent="0.25">
      <c r="A365" s="225"/>
      <c r="B365" s="225"/>
      <c r="C365" s="225"/>
      <c r="D365" s="225"/>
      <c r="E365" s="225"/>
      <c r="F365" s="225"/>
      <c r="G365" s="225"/>
      <c r="H365" s="225"/>
      <c r="I365" s="225"/>
      <c r="J365" s="225"/>
      <c r="K365" s="225"/>
      <c r="L365" s="225"/>
      <c r="M365" s="225"/>
      <c r="N365" s="225"/>
      <c r="O365" s="225"/>
      <c r="P365" s="225"/>
      <c r="Q365" s="225"/>
      <c r="R365" s="225"/>
      <c r="S365" s="225"/>
      <c r="T365" s="225"/>
      <c r="U365" s="225"/>
      <c r="V365" s="225"/>
      <c r="W365" s="225"/>
      <c r="X365" s="225"/>
      <c r="Y365" s="225"/>
      <c r="Z365" s="225"/>
      <c r="AA365" s="225"/>
      <c r="AB365" s="225"/>
      <c r="AC365" s="225"/>
      <c r="AD365" s="225"/>
      <c r="AE365" s="225"/>
      <c r="AF365" s="225"/>
      <c r="AG365" s="225"/>
      <c r="AH365" s="225"/>
      <c r="AI365" s="225"/>
      <c r="AJ365" s="225"/>
      <c r="AK365" s="225"/>
      <c r="AL365" s="225"/>
      <c r="AM365" s="257"/>
      <c r="AN365" s="257"/>
      <c r="AO365" s="225"/>
      <c r="AP365" s="225"/>
      <c r="AQ365" s="225"/>
      <c r="AR365" s="225"/>
      <c r="AS365" s="225"/>
      <c r="AT365" s="225"/>
      <c r="AU365" s="225"/>
      <c r="AV365" s="225"/>
      <c r="AW365" s="225"/>
      <c r="AX365" s="225"/>
      <c r="AY365" s="225"/>
      <c r="AZ365" s="225"/>
      <c r="BA365" s="225"/>
      <c r="BB365" s="225"/>
      <c r="BC365" s="225"/>
      <c r="BD365" s="225"/>
      <c r="BE365" s="225"/>
      <c r="BF365" s="225"/>
      <c r="BG365" s="225"/>
      <c r="BH365" s="225"/>
      <c r="BI365" s="225"/>
      <c r="BJ365" s="225"/>
      <c r="BK365" s="225"/>
      <c r="BL365" s="225"/>
      <c r="BM365" s="225"/>
      <c r="BN365" s="225"/>
      <c r="BO365" s="225"/>
      <c r="BP365" s="225"/>
      <c r="BQ365" s="225"/>
      <c r="BR365" s="225"/>
      <c r="BS365" s="225"/>
      <c r="BT365" s="225"/>
      <c r="BU365" s="225"/>
      <c r="BV365" s="225"/>
      <c r="BW365" s="225"/>
      <c r="BX365" s="225"/>
      <c r="BY365" s="225"/>
      <c r="BZ365" s="225"/>
      <c r="CA365" s="225"/>
      <c r="CB365" s="225"/>
      <c r="CC365" s="225"/>
      <c r="CD365" s="225"/>
      <c r="CE365" s="225"/>
      <c r="CF365" s="225"/>
      <c r="CG365" s="225"/>
      <c r="CH365" s="225"/>
      <c r="CI365" s="225"/>
      <c r="CJ365" s="225"/>
      <c r="CK365" s="225"/>
      <c r="CL365" s="225"/>
      <c r="CM365" s="225"/>
      <c r="CN365" s="225"/>
      <c r="CO365" s="225"/>
      <c r="CP365" s="225"/>
      <c r="CQ365" s="225"/>
      <c r="CR365" s="225"/>
      <c r="CS365" s="225"/>
      <c r="CT365" s="225"/>
      <c r="CU365" s="225"/>
      <c r="CV365" s="225"/>
    </row>
    <row r="366" spans="1:100" ht="12" customHeight="1" x14ac:dyDescent="0.25">
      <c r="A366" s="225"/>
      <c r="B366" s="225"/>
      <c r="C366" s="225"/>
      <c r="D366" s="225"/>
      <c r="E366" s="225"/>
      <c r="F366" s="225"/>
      <c r="G366" s="225"/>
      <c r="H366" s="225"/>
      <c r="I366" s="225"/>
      <c r="J366" s="225"/>
      <c r="K366" s="225"/>
      <c r="L366" s="225"/>
      <c r="M366" s="225"/>
      <c r="N366" s="225"/>
      <c r="O366" s="225"/>
      <c r="P366" s="225"/>
      <c r="Q366" s="225"/>
      <c r="R366" s="225"/>
      <c r="S366" s="225"/>
      <c r="T366" s="225"/>
      <c r="U366" s="225"/>
      <c r="V366" s="225"/>
      <c r="W366" s="225"/>
      <c r="X366" s="225"/>
      <c r="Y366" s="225"/>
      <c r="Z366" s="225"/>
      <c r="AA366" s="225"/>
      <c r="AB366" s="225"/>
      <c r="AC366" s="225"/>
      <c r="AD366" s="225"/>
      <c r="AE366" s="225"/>
      <c r="AF366" s="225"/>
      <c r="AG366" s="225"/>
      <c r="AH366" s="225"/>
      <c r="AI366" s="225"/>
      <c r="AJ366" s="225"/>
      <c r="AK366" s="225"/>
      <c r="AL366" s="225"/>
      <c r="AM366" s="257"/>
      <c r="AN366" s="257"/>
      <c r="AO366" s="225"/>
      <c r="AP366" s="225"/>
      <c r="AQ366" s="225"/>
      <c r="AR366" s="225"/>
      <c r="AS366" s="225"/>
      <c r="AT366" s="225"/>
      <c r="AU366" s="225"/>
      <c r="AV366" s="225"/>
      <c r="AW366" s="225"/>
      <c r="AX366" s="225"/>
      <c r="AY366" s="225"/>
      <c r="AZ366" s="225"/>
      <c r="BA366" s="225"/>
      <c r="BB366" s="225"/>
      <c r="BC366" s="225"/>
      <c r="BD366" s="225"/>
      <c r="BE366" s="225"/>
      <c r="BF366" s="225"/>
      <c r="BG366" s="225"/>
      <c r="BH366" s="225"/>
      <c r="BI366" s="225"/>
      <c r="BJ366" s="225"/>
      <c r="BK366" s="225"/>
      <c r="BL366" s="225"/>
      <c r="BM366" s="225"/>
      <c r="BN366" s="225"/>
      <c r="BO366" s="225"/>
      <c r="BP366" s="225"/>
      <c r="BQ366" s="225"/>
      <c r="BR366" s="225"/>
      <c r="BS366" s="225"/>
      <c r="BT366" s="225"/>
      <c r="BU366" s="225"/>
      <c r="BV366" s="225"/>
      <c r="BW366" s="225"/>
      <c r="BX366" s="225"/>
      <c r="BY366" s="225"/>
      <c r="BZ366" s="225"/>
      <c r="CA366" s="225"/>
      <c r="CB366" s="225"/>
      <c r="CC366" s="225"/>
      <c r="CD366" s="225"/>
      <c r="CE366" s="225"/>
      <c r="CF366" s="225"/>
      <c r="CG366" s="225"/>
      <c r="CH366" s="225"/>
      <c r="CI366" s="225"/>
      <c r="CJ366" s="225"/>
      <c r="CK366" s="225"/>
      <c r="CL366" s="225"/>
      <c r="CM366" s="225"/>
      <c r="CN366" s="225"/>
      <c r="CO366" s="225"/>
      <c r="CP366" s="225"/>
      <c r="CQ366" s="225"/>
      <c r="CR366" s="225"/>
      <c r="CS366" s="225"/>
      <c r="CT366" s="225"/>
      <c r="CU366" s="225"/>
      <c r="CV366" s="225"/>
    </row>
    <row r="367" spans="1:100" ht="12" customHeight="1" x14ac:dyDescent="0.25">
      <c r="A367" s="225"/>
      <c r="B367" s="225"/>
      <c r="C367" s="225"/>
      <c r="D367" s="225"/>
      <c r="E367" s="225"/>
      <c r="F367" s="225"/>
      <c r="G367" s="225"/>
      <c r="H367" s="225"/>
      <c r="I367" s="225"/>
      <c r="J367" s="225"/>
      <c r="K367" s="225"/>
      <c r="L367" s="225"/>
      <c r="M367" s="225"/>
      <c r="N367" s="225"/>
      <c r="O367" s="225"/>
      <c r="P367" s="225"/>
      <c r="Q367" s="225"/>
      <c r="R367" s="225"/>
      <c r="S367" s="225"/>
      <c r="T367" s="225"/>
      <c r="U367" s="225"/>
      <c r="V367" s="225"/>
      <c r="W367" s="225"/>
      <c r="X367" s="225"/>
      <c r="Y367" s="225"/>
      <c r="Z367" s="225"/>
      <c r="AA367" s="225"/>
      <c r="AB367" s="225"/>
      <c r="AC367" s="225"/>
      <c r="AD367" s="225"/>
      <c r="AE367" s="225"/>
      <c r="AF367" s="225"/>
      <c r="AG367" s="225"/>
      <c r="AH367" s="225"/>
      <c r="AI367" s="225"/>
      <c r="AJ367" s="225"/>
      <c r="AK367" s="225"/>
      <c r="AL367" s="225"/>
      <c r="AM367" s="257"/>
      <c r="AN367" s="257"/>
      <c r="AO367" s="225"/>
      <c r="AP367" s="225"/>
      <c r="AQ367" s="225"/>
      <c r="AR367" s="225"/>
      <c r="AS367" s="225"/>
      <c r="AT367" s="225"/>
      <c r="AU367" s="225"/>
      <c r="AV367" s="225"/>
      <c r="AW367" s="225"/>
      <c r="AX367" s="225"/>
      <c r="AY367" s="225"/>
      <c r="AZ367" s="225"/>
      <c r="BA367" s="225"/>
      <c r="BB367" s="225"/>
      <c r="BC367" s="225"/>
      <c r="BD367" s="225"/>
      <c r="BE367" s="225"/>
      <c r="BF367" s="225"/>
      <c r="BG367" s="225"/>
      <c r="BH367" s="225"/>
      <c r="BI367" s="225"/>
      <c r="BJ367" s="225"/>
      <c r="BK367" s="225"/>
      <c r="BL367" s="225"/>
      <c r="BM367" s="225"/>
      <c r="BN367" s="225"/>
      <c r="BO367" s="225"/>
      <c r="BP367" s="225"/>
      <c r="BQ367" s="225"/>
      <c r="BR367" s="225"/>
      <c r="BS367" s="225"/>
      <c r="BT367" s="225"/>
      <c r="BU367" s="225"/>
      <c r="BV367" s="225"/>
      <c r="BW367" s="225"/>
      <c r="BX367" s="225"/>
      <c r="BY367" s="225"/>
      <c r="BZ367" s="225"/>
      <c r="CA367" s="225"/>
      <c r="CB367" s="225"/>
      <c r="CC367" s="225"/>
      <c r="CD367" s="225"/>
      <c r="CE367" s="225"/>
      <c r="CF367" s="225"/>
      <c r="CG367" s="225"/>
      <c r="CH367" s="225"/>
      <c r="CI367" s="225"/>
      <c r="CJ367" s="225"/>
      <c r="CK367" s="225"/>
      <c r="CL367" s="225"/>
      <c r="CM367" s="225"/>
      <c r="CN367" s="225"/>
      <c r="CO367" s="225"/>
      <c r="CP367" s="225"/>
      <c r="CQ367" s="225"/>
      <c r="CR367" s="225"/>
      <c r="CS367" s="225"/>
      <c r="CT367" s="225"/>
      <c r="CU367" s="225"/>
      <c r="CV367" s="225"/>
    </row>
    <row r="368" spans="1:100" ht="12" customHeight="1" x14ac:dyDescent="0.25">
      <c r="A368" s="225"/>
      <c r="B368" s="225"/>
      <c r="C368" s="225"/>
      <c r="D368" s="225"/>
      <c r="E368" s="225"/>
      <c r="F368" s="225"/>
      <c r="G368" s="225"/>
      <c r="H368" s="225"/>
      <c r="I368" s="225"/>
      <c r="J368" s="225"/>
      <c r="K368" s="225"/>
      <c r="L368" s="225"/>
      <c r="M368" s="225"/>
      <c r="N368" s="225"/>
      <c r="O368" s="225"/>
      <c r="P368" s="225"/>
      <c r="Q368" s="225"/>
      <c r="R368" s="225"/>
      <c r="S368" s="225"/>
      <c r="T368" s="225"/>
      <c r="U368" s="225"/>
      <c r="V368" s="225"/>
      <c r="W368" s="225"/>
      <c r="X368" s="225"/>
      <c r="Y368" s="225"/>
      <c r="Z368" s="225"/>
      <c r="AA368" s="225"/>
      <c r="AB368" s="225"/>
      <c r="AC368" s="225"/>
      <c r="AD368" s="225"/>
      <c r="AE368" s="225"/>
      <c r="AF368" s="225"/>
      <c r="AG368" s="225"/>
      <c r="AH368" s="225"/>
      <c r="AI368" s="225"/>
      <c r="AJ368" s="225"/>
      <c r="AK368" s="225"/>
      <c r="AL368" s="225"/>
      <c r="AM368" s="257"/>
      <c r="AN368" s="257"/>
      <c r="AO368" s="225"/>
      <c r="AP368" s="225"/>
      <c r="AQ368" s="225"/>
      <c r="AR368" s="225"/>
      <c r="AS368" s="225"/>
      <c r="AT368" s="225"/>
      <c r="AU368" s="225"/>
      <c r="AV368" s="225"/>
      <c r="AW368" s="225"/>
      <c r="AX368" s="225"/>
      <c r="AY368" s="225"/>
      <c r="AZ368" s="225"/>
      <c r="BA368" s="225"/>
      <c r="BB368" s="225"/>
      <c r="BC368" s="225"/>
      <c r="BD368" s="225"/>
      <c r="BE368" s="225"/>
      <c r="BF368" s="225"/>
      <c r="BG368" s="225"/>
      <c r="BH368" s="225"/>
      <c r="BI368" s="225"/>
      <c r="BJ368" s="225"/>
      <c r="BK368" s="225"/>
      <c r="BL368" s="225"/>
      <c r="BM368" s="225"/>
      <c r="BN368" s="225"/>
      <c r="BO368" s="225"/>
      <c r="BP368" s="225"/>
      <c r="BQ368" s="225"/>
      <c r="BR368" s="225"/>
      <c r="BS368" s="225"/>
      <c r="BT368" s="225"/>
      <c r="BU368" s="225"/>
      <c r="BV368" s="225"/>
      <c r="BW368" s="225"/>
      <c r="BX368" s="225"/>
      <c r="BY368" s="225"/>
      <c r="BZ368" s="225"/>
      <c r="CA368" s="225"/>
      <c r="CB368" s="225"/>
      <c r="CC368" s="225"/>
      <c r="CD368" s="225"/>
      <c r="CE368" s="225"/>
      <c r="CF368" s="225"/>
      <c r="CG368" s="225"/>
      <c r="CH368" s="225"/>
      <c r="CI368" s="225"/>
      <c r="CJ368" s="225"/>
      <c r="CK368" s="225"/>
      <c r="CL368" s="225"/>
      <c r="CM368" s="225"/>
      <c r="CN368" s="225"/>
      <c r="CO368" s="225"/>
      <c r="CP368" s="225"/>
      <c r="CQ368" s="225"/>
      <c r="CR368" s="225"/>
      <c r="CS368" s="225"/>
      <c r="CT368" s="225"/>
      <c r="CU368" s="225"/>
      <c r="CV368" s="225"/>
    </row>
    <row r="369" spans="1:100" ht="12" customHeight="1" x14ac:dyDescent="0.25">
      <c r="A369" s="225"/>
      <c r="B369" s="225"/>
      <c r="C369" s="225"/>
      <c r="D369" s="225"/>
      <c r="E369" s="225"/>
      <c r="F369" s="225"/>
      <c r="G369" s="225"/>
      <c r="H369" s="225"/>
      <c r="I369" s="225"/>
      <c r="J369" s="225"/>
      <c r="K369" s="225"/>
      <c r="L369" s="225"/>
      <c r="M369" s="225"/>
      <c r="N369" s="225"/>
      <c r="O369" s="225"/>
      <c r="P369" s="225"/>
      <c r="Q369" s="225"/>
      <c r="R369" s="225"/>
      <c r="S369" s="225"/>
      <c r="T369" s="225"/>
      <c r="U369" s="225"/>
      <c r="V369" s="225"/>
      <c r="W369" s="225"/>
      <c r="X369" s="225"/>
      <c r="Y369" s="225"/>
      <c r="Z369" s="225"/>
      <c r="AA369" s="225"/>
      <c r="AB369" s="225"/>
      <c r="AC369" s="225"/>
      <c r="AD369" s="225"/>
      <c r="AE369" s="225"/>
      <c r="AF369" s="225"/>
      <c r="AG369" s="225"/>
      <c r="AH369" s="225"/>
      <c r="AI369" s="225"/>
      <c r="AJ369" s="225"/>
      <c r="AK369" s="225"/>
      <c r="AL369" s="225"/>
      <c r="AM369" s="257"/>
      <c r="AN369" s="257"/>
      <c r="AO369" s="225"/>
      <c r="AP369" s="225"/>
      <c r="AQ369" s="225"/>
      <c r="AR369" s="225"/>
      <c r="AS369" s="225"/>
      <c r="AT369" s="225"/>
      <c r="AU369" s="225"/>
      <c r="AV369" s="225"/>
      <c r="AW369" s="225"/>
      <c r="AX369" s="225"/>
      <c r="AY369" s="225"/>
      <c r="AZ369" s="225"/>
      <c r="BA369" s="225"/>
      <c r="BB369" s="225"/>
      <c r="BC369" s="225"/>
      <c r="BD369" s="225"/>
      <c r="BE369" s="225"/>
      <c r="BF369" s="225"/>
      <c r="BG369" s="225"/>
      <c r="BH369" s="225"/>
      <c r="BI369" s="225"/>
      <c r="BJ369" s="225"/>
      <c r="BK369" s="225"/>
      <c r="BL369" s="225"/>
      <c r="BM369" s="225"/>
      <c r="BN369" s="225"/>
      <c r="BO369" s="225"/>
      <c r="BP369" s="225"/>
      <c r="BQ369" s="225"/>
      <c r="BR369" s="225"/>
      <c r="BS369" s="225"/>
      <c r="BT369" s="225"/>
      <c r="BU369" s="225"/>
      <c r="BV369" s="225"/>
      <c r="BW369" s="225"/>
      <c r="BX369" s="225"/>
      <c r="BY369" s="225"/>
      <c r="BZ369" s="225"/>
      <c r="CA369" s="225"/>
      <c r="CB369" s="225"/>
      <c r="CC369" s="225"/>
      <c r="CD369" s="225"/>
      <c r="CE369" s="225"/>
      <c r="CF369" s="225"/>
      <c r="CG369" s="225"/>
      <c r="CH369" s="225"/>
      <c r="CI369" s="225"/>
      <c r="CJ369" s="225"/>
      <c r="CK369" s="225"/>
      <c r="CL369" s="225"/>
      <c r="CM369" s="225"/>
      <c r="CN369" s="225"/>
      <c r="CO369" s="225"/>
      <c r="CP369" s="225"/>
      <c r="CQ369" s="225"/>
      <c r="CR369" s="225"/>
      <c r="CS369" s="225"/>
      <c r="CT369" s="225"/>
      <c r="CU369" s="225"/>
      <c r="CV369" s="225"/>
    </row>
    <row r="370" spans="1:100" ht="12" customHeight="1" x14ac:dyDescent="0.25">
      <c r="A370" s="225"/>
      <c r="B370" s="225"/>
      <c r="C370" s="225"/>
      <c r="D370" s="225"/>
      <c r="E370" s="225"/>
      <c r="F370" s="225"/>
      <c r="G370" s="225"/>
      <c r="H370" s="225"/>
      <c r="I370" s="225"/>
      <c r="J370" s="225"/>
      <c r="K370" s="225"/>
      <c r="L370" s="225"/>
      <c r="M370" s="225"/>
      <c r="N370" s="225"/>
      <c r="O370" s="225"/>
      <c r="P370" s="225"/>
      <c r="Q370" s="225"/>
      <c r="R370" s="225"/>
      <c r="S370" s="225"/>
      <c r="T370" s="225"/>
      <c r="U370" s="225"/>
      <c r="V370" s="225"/>
      <c r="W370" s="225"/>
      <c r="X370" s="225"/>
      <c r="Y370" s="225"/>
      <c r="Z370" s="225"/>
      <c r="AA370" s="225"/>
      <c r="AB370" s="225"/>
      <c r="AC370" s="225"/>
      <c r="AD370" s="225"/>
      <c r="AE370" s="225"/>
      <c r="AF370" s="225"/>
      <c r="AG370" s="225"/>
      <c r="AH370" s="225"/>
      <c r="AI370" s="225"/>
      <c r="AJ370" s="225"/>
      <c r="AK370" s="225"/>
      <c r="AL370" s="225"/>
      <c r="AM370" s="257"/>
      <c r="AN370" s="257"/>
      <c r="AO370" s="225"/>
      <c r="AP370" s="225"/>
      <c r="AQ370" s="225"/>
      <c r="AR370" s="225"/>
      <c r="AS370" s="225"/>
      <c r="AT370" s="225"/>
      <c r="AU370" s="225"/>
      <c r="AV370" s="225"/>
      <c r="AW370" s="225"/>
      <c r="AX370" s="225"/>
      <c r="AY370" s="225"/>
      <c r="AZ370" s="225"/>
      <c r="BA370" s="225"/>
      <c r="BB370" s="225"/>
      <c r="BC370" s="225"/>
      <c r="BD370" s="225"/>
      <c r="BE370" s="225"/>
      <c r="BF370" s="225"/>
      <c r="BG370" s="225"/>
      <c r="BH370" s="225"/>
      <c r="BI370" s="225"/>
      <c r="BJ370" s="225"/>
      <c r="BK370" s="225"/>
      <c r="BL370" s="225"/>
      <c r="BM370" s="225"/>
      <c r="BN370" s="225"/>
      <c r="BO370" s="225"/>
      <c r="BP370" s="225"/>
      <c r="BQ370" s="225"/>
      <c r="BR370" s="225"/>
      <c r="BS370" s="225"/>
      <c r="BT370" s="225"/>
      <c r="BU370" s="225"/>
      <c r="BV370" s="225"/>
      <c r="BW370" s="225"/>
      <c r="BX370" s="225"/>
      <c r="BY370" s="225"/>
      <c r="BZ370" s="225"/>
      <c r="CA370" s="225"/>
      <c r="CB370" s="225"/>
      <c r="CC370" s="225"/>
      <c r="CD370" s="225"/>
      <c r="CE370" s="225"/>
      <c r="CF370" s="225"/>
      <c r="CG370" s="225"/>
      <c r="CH370" s="225"/>
      <c r="CI370" s="225"/>
      <c r="CJ370" s="225"/>
      <c r="CK370" s="225"/>
      <c r="CL370" s="225"/>
      <c r="CM370" s="225"/>
      <c r="CN370" s="225"/>
      <c r="CO370" s="225"/>
      <c r="CP370" s="225"/>
      <c r="CQ370" s="225"/>
      <c r="CR370" s="225"/>
      <c r="CS370" s="225"/>
      <c r="CT370" s="225"/>
      <c r="CU370" s="225"/>
      <c r="CV370" s="225"/>
    </row>
    <row r="371" spans="1:100" ht="12" customHeight="1" x14ac:dyDescent="0.25">
      <c r="A371" s="225"/>
      <c r="B371" s="225"/>
      <c r="C371" s="225"/>
      <c r="D371" s="225"/>
      <c r="E371" s="225"/>
      <c r="F371" s="225"/>
      <c r="G371" s="225"/>
      <c r="H371" s="225"/>
      <c r="I371" s="225"/>
      <c r="J371" s="225"/>
      <c r="K371" s="225"/>
      <c r="L371" s="225"/>
      <c r="M371" s="225"/>
      <c r="N371" s="225"/>
      <c r="O371" s="225"/>
      <c r="P371" s="225"/>
      <c r="Q371" s="225"/>
      <c r="R371" s="225"/>
      <c r="S371" s="225"/>
      <c r="T371" s="225"/>
      <c r="U371" s="225"/>
      <c r="V371" s="225"/>
      <c r="W371" s="225"/>
      <c r="X371" s="225"/>
      <c r="Y371" s="225"/>
      <c r="Z371" s="225"/>
      <c r="AA371" s="225"/>
      <c r="AB371" s="225"/>
      <c r="AC371" s="225"/>
      <c r="AD371" s="225"/>
      <c r="AE371" s="225"/>
      <c r="AF371" s="225"/>
      <c r="AG371" s="225"/>
      <c r="AH371" s="225"/>
      <c r="AI371" s="225"/>
      <c r="AJ371" s="225"/>
      <c r="AK371" s="225"/>
      <c r="AL371" s="225"/>
      <c r="AM371" s="257"/>
      <c r="AN371" s="257"/>
      <c r="AO371" s="225"/>
      <c r="AP371" s="225"/>
      <c r="AQ371" s="225"/>
      <c r="AR371" s="225"/>
      <c r="AS371" s="225"/>
      <c r="AT371" s="225"/>
      <c r="AU371" s="225"/>
      <c r="AV371" s="225"/>
      <c r="AW371" s="225"/>
      <c r="AX371" s="225"/>
      <c r="AY371" s="225"/>
      <c r="AZ371" s="225"/>
      <c r="BA371" s="225"/>
      <c r="BB371" s="225"/>
      <c r="BC371" s="225"/>
      <c r="BD371" s="225"/>
      <c r="BE371" s="225"/>
      <c r="BF371" s="225"/>
      <c r="BG371" s="225"/>
      <c r="BH371" s="225"/>
      <c r="BI371" s="225"/>
      <c r="BJ371" s="225"/>
      <c r="BK371" s="225"/>
      <c r="BL371" s="225"/>
      <c r="BM371" s="225"/>
      <c r="BN371" s="225"/>
      <c r="BO371" s="225"/>
      <c r="BP371" s="225"/>
      <c r="BQ371" s="225"/>
      <c r="BR371" s="225"/>
      <c r="BS371" s="225"/>
      <c r="BT371" s="225"/>
      <c r="BU371" s="225"/>
      <c r="BV371" s="225"/>
      <c r="BW371" s="225"/>
      <c r="BX371" s="225"/>
      <c r="BY371" s="225"/>
      <c r="BZ371" s="225"/>
      <c r="CA371" s="225"/>
      <c r="CB371" s="225"/>
      <c r="CC371" s="225"/>
      <c r="CD371" s="225"/>
      <c r="CE371" s="225"/>
      <c r="CF371" s="225"/>
      <c r="CG371" s="225"/>
      <c r="CH371" s="225"/>
      <c r="CI371" s="225"/>
      <c r="CJ371" s="225"/>
      <c r="CK371" s="225"/>
      <c r="CL371" s="225"/>
      <c r="CM371" s="225"/>
      <c r="CN371" s="225"/>
      <c r="CO371" s="225"/>
      <c r="CP371" s="225"/>
      <c r="CQ371" s="225"/>
      <c r="CR371" s="225"/>
      <c r="CS371" s="225"/>
      <c r="CT371" s="225"/>
      <c r="CU371" s="225"/>
      <c r="CV371" s="225"/>
    </row>
    <row r="372" spans="1:100" ht="12" customHeight="1" x14ac:dyDescent="0.25">
      <c r="A372" s="225"/>
      <c r="B372" s="225"/>
      <c r="C372" s="225"/>
      <c r="D372" s="225"/>
      <c r="E372" s="225"/>
      <c r="F372" s="225"/>
      <c r="G372" s="225"/>
      <c r="H372" s="225"/>
      <c r="I372" s="225"/>
      <c r="J372" s="225"/>
      <c r="K372" s="225"/>
      <c r="L372" s="225"/>
      <c r="M372" s="225"/>
      <c r="N372" s="225"/>
      <c r="O372" s="225"/>
      <c r="P372" s="225"/>
      <c r="Q372" s="225"/>
      <c r="R372" s="225"/>
      <c r="S372" s="225"/>
      <c r="T372" s="225"/>
      <c r="U372" s="225"/>
      <c r="V372" s="225"/>
      <c r="W372" s="225"/>
      <c r="X372" s="225"/>
      <c r="Y372" s="225"/>
      <c r="Z372" s="225"/>
      <c r="AA372" s="225"/>
      <c r="AB372" s="225"/>
      <c r="AC372" s="225"/>
      <c r="AD372" s="225"/>
      <c r="AE372" s="225"/>
      <c r="AF372" s="225"/>
      <c r="AG372" s="225"/>
      <c r="AH372" s="225"/>
      <c r="AI372" s="225"/>
      <c r="AJ372" s="225"/>
      <c r="AK372" s="225"/>
      <c r="AL372" s="225"/>
      <c r="AM372" s="257"/>
      <c r="AN372" s="257"/>
      <c r="AO372" s="225"/>
      <c r="AP372" s="225"/>
      <c r="AQ372" s="225"/>
      <c r="AR372" s="225"/>
      <c r="AS372" s="225"/>
      <c r="AT372" s="225"/>
      <c r="AU372" s="225"/>
      <c r="AV372" s="225"/>
      <c r="AW372" s="225"/>
      <c r="AX372" s="225"/>
      <c r="AY372" s="225"/>
      <c r="AZ372" s="225"/>
      <c r="BA372" s="225"/>
      <c r="BB372" s="225"/>
      <c r="BC372" s="225"/>
      <c r="BD372" s="225"/>
      <c r="BE372" s="225"/>
      <c r="BF372" s="225"/>
      <c r="BG372" s="225"/>
      <c r="BH372" s="225"/>
      <c r="BI372" s="225"/>
      <c r="BJ372" s="225"/>
      <c r="BK372" s="225"/>
      <c r="BL372" s="225"/>
      <c r="BM372" s="225"/>
      <c r="BN372" s="225"/>
      <c r="BO372" s="225"/>
      <c r="BP372" s="225"/>
      <c r="BQ372" s="225"/>
      <c r="BR372" s="225"/>
      <c r="BS372" s="225"/>
      <c r="BT372" s="225"/>
      <c r="BU372" s="225"/>
      <c r="BV372" s="225"/>
      <c r="BW372" s="225"/>
      <c r="BX372" s="225"/>
      <c r="BY372" s="225"/>
      <c r="BZ372" s="225"/>
      <c r="CA372" s="225"/>
      <c r="CB372" s="225"/>
      <c r="CC372" s="225"/>
      <c r="CD372" s="225"/>
      <c r="CE372" s="225"/>
      <c r="CF372" s="225"/>
      <c r="CG372" s="225"/>
      <c r="CH372" s="225"/>
      <c r="CI372" s="225"/>
      <c r="CJ372" s="225"/>
      <c r="CK372" s="225"/>
      <c r="CL372" s="225"/>
      <c r="CM372" s="225"/>
      <c r="CN372" s="225"/>
      <c r="CO372" s="225"/>
      <c r="CP372" s="225"/>
      <c r="CQ372" s="225"/>
      <c r="CR372" s="225"/>
      <c r="CS372" s="225"/>
      <c r="CT372" s="225"/>
      <c r="CU372" s="225"/>
      <c r="CV372" s="225"/>
    </row>
    <row r="373" spans="1:100" ht="12" customHeight="1" x14ac:dyDescent="0.25">
      <c r="A373" s="225"/>
      <c r="B373" s="225"/>
      <c r="C373" s="225"/>
      <c r="D373" s="225"/>
      <c r="E373" s="225"/>
      <c r="F373" s="225"/>
      <c r="G373" s="225"/>
      <c r="H373" s="225"/>
      <c r="I373" s="225"/>
      <c r="J373" s="225"/>
      <c r="K373" s="225"/>
      <c r="L373" s="225"/>
      <c r="M373" s="225"/>
      <c r="N373" s="225"/>
      <c r="O373" s="225"/>
      <c r="P373" s="225"/>
      <c r="Q373" s="225"/>
      <c r="R373" s="225"/>
      <c r="S373" s="225"/>
      <c r="T373" s="225"/>
      <c r="U373" s="225"/>
      <c r="V373" s="225"/>
      <c r="W373" s="225"/>
      <c r="X373" s="225"/>
      <c r="Y373" s="225"/>
      <c r="Z373" s="225"/>
      <c r="AA373" s="225"/>
      <c r="AB373" s="225"/>
      <c r="AC373" s="225"/>
      <c r="AD373" s="225"/>
      <c r="AE373" s="225"/>
      <c r="AF373" s="225"/>
      <c r="AG373" s="225"/>
      <c r="AH373" s="225"/>
      <c r="AI373" s="225"/>
      <c r="AJ373" s="225"/>
      <c r="AK373" s="225"/>
      <c r="AL373" s="225"/>
      <c r="AM373" s="257"/>
      <c r="AN373" s="257"/>
      <c r="AO373" s="225"/>
      <c r="AP373" s="225"/>
      <c r="AQ373" s="225"/>
      <c r="AR373" s="225"/>
      <c r="AS373" s="225"/>
      <c r="AT373" s="225"/>
      <c r="AU373" s="225"/>
      <c r="AV373" s="225"/>
      <c r="AW373" s="225"/>
      <c r="AX373" s="225"/>
      <c r="AY373" s="225"/>
      <c r="AZ373" s="225"/>
      <c r="BA373" s="225"/>
      <c r="BB373" s="225"/>
      <c r="BC373" s="225"/>
      <c r="BD373" s="225"/>
      <c r="BE373" s="225"/>
      <c r="BF373" s="225"/>
      <c r="BG373" s="225"/>
      <c r="BH373" s="225"/>
      <c r="BI373" s="225"/>
      <c r="BJ373" s="225"/>
      <c r="BK373" s="225"/>
      <c r="BL373" s="225"/>
      <c r="BM373" s="225"/>
      <c r="BN373" s="225"/>
      <c r="BO373" s="225"/>
      <c r="BP373" s="225"/>
      <c r="BQ373" s="225"/>
      <c r="BR373" s="225"/>
      <c r="BS373" s="225"/>
      <c r="BT373" s="225"/>
      <c r="BU373" s="225"/>
      <c r="BV373" s="225"/>
      <c r="BW373" s="225"/>
      <c r="BX373" s="225"/>
      <c r="BY373" s="225"/>
      <c r="BZ373" s="225"/>
      <c r="CA373" s="225"/>
      <c r="CB373" s="225"/>
      <c r="CC373" s="225"/>
      <c r="CD373" s="225"/>
      <c r="CE373" s="225"/>
      <c r="CF373" s="225"/>
      <c r="CG373" s="225"/>
      <c r="CH373" s="225"/>
      <c r="CI373" s="225"/>
      <c r="CJ373" s="225"/>
      <c r="CK373" s="225"/>
      <c r="CL373" s="225"/>
      <c r="CM373" s="225"/>
      <c r="CN373" s="225"/>
      <c r="CO373" s="225"/>
      <c r="CP373" s="225"/>
      <c r="CQ373" s="225"/>
      <c r="CR373" s="225"/>
      <c r="CS373" s="225"/>
      <c r="CT373" s="225"/>
      <c r="CU373" s="225"/>
      <c r="CV373" s="225"/>
    </row>
    <row r="374" spans="1:100" ht="12" customHeight="1" x14ac:dyDescent="0.25">
      <c r="A374" s="225"/>
      <c r="B374" s="225"/>
      <c r="C374" s="225"/>
      <c r="D374" s="225"/>
      <c r="E374" s="225"/>
      <c r="F374" s="225"/>
      <c r="G374" s="225"/>
      <c r="H374" s="225"/>
      <c r="I374" s="225"/>
      <c r="J374" s="225"/>
      <c r="K374" s="225"/>
      <c r="L374" s="225"/>
      <c r="M374" s="225"/>
      <c r="N374" s="225"/>
      <c r="O374" s="225"/>
      <c r="P374" s="225"/>
      <c r="Q374" s="225"/>
      <c r="R374" s="225"/>
      <c r="S374" s="225"/>
      <c r="T374" s="225"/>
      <c r="U374" s="225"/>
      <c r="V374" s="225"/>
      <c r="W374" s="225"/>
      <c r="X374" s="225"/>
      <c r="Y374" s="225"/>
      <c r="Z374" s="225"/>
      <c r="AA374" s="225"/>
      <c r="AB374" s="225"/>
      <c r="AC374" s="225"/>
      <c r="AD374" s="225"/>
      <c r="AE374" s="225"/>
      <c r="AF374" s="225"/>
      <c r="AG374" s="225"/>
      <c r="AH374" s="225"/>
      <c r="AI374" s="225"/>
      <c r="AJ374" s="225"/>
      <c r="AK374" s="225"/>
      <c r="AL374" s="225"/>
      <c r="AM374" s="257"/>
      <c r="AN374" s="257"/>
      <c r="AO374" s="225"/>
      <c r="AP374" s="225"/>
      <c r="AQ374" s="225"/>
      <c r="AR374" s="225"/>
      <c r="AS374" s="225"/>
      <c r="AT374" s="225"/>
      <c r="AU374" s="225"/>
      <c r="AV374" s="225"/>
      <c r="AW374" s="225"/>
      <c r="AX374" s="225"/>
      <c r="AY374" s="225"/>
      <c r="AZ374" s="225"/>
      <c r="BA374" s="225"/>
      <c r="BB374" s="225"/>
      <c r="BC374" s="225"/>
      <c r="BD374" s="225"/>
      <c r="BE374" s="225"/>
      <c r="BF374" s="225"/>
      <c r="BG374" s="225"/>
      <c r="BH374" s="225"/>
      <c r="BI374" s="225"/>
      <c r="BJ374" s="225"/>
      <c r="BK374" s="225"/>
      <c r="BL374" s="225"/>
      <c r="BM374" s="225"/>
      <c r="BN374" s="225"/>
      <c r="BO374" s="225"/>
      <c r="BP374" s="225"/>
      <c r="BQ374" s="225"/>
      <c r="BR374" s="225"/>
      <c r="BS374" s="225"/>
      <c r="BT374" s="225"/>
      <c r="BU374" s="225"/>
      <c r="BV374" s="225"/>
      <c r="BW374" s="225"/>
      <c r="BX374" s="225"/>
      <c r="BY374" s="225"/>
      <c r="BZ374" s="225"/>
      <c r="CA374" s="225"/>
      <c r="CB374" s="225"/>
      <c r="CC374" s="225"/>
      <c r="CD374" s="225"/>
      <c r="CE374" s="225"/>
      <c r="CF374" s="225"/>
      <c r="CG374" s="225"/>
      <c r="CH374" s="225"/>
      <c r="CI374" s="225"/>
      <c r="CJ374" s="225"/>
      <c r="CK374" s="225"/>
      <c r="CL374" s="225"/>
      <c r="CM374" s="225"/>
      <c r="CN374" s="225"/>
      <c r="CO374" s="225"/>
      <c r="CP374" s="225"/>
      <c r="CQ374" s="225"/>
      <c r="CR374" s="225"/>
      <c r="CS374" s="225"/>
      <c r="CT374" s="225"/>
      <c r="CU374" s="225"/>
      <c r="CV374" s="225"/>
    </row>
    <row r="375" spans="1:100" ht="12" customHeight="1" x14ac:dyDescent="0.25">
      <c r="A375" s="225"/>
      <c r="B375" s="225"/>
      <c r="C375" s="225"/>
      <c r="D375" s="225"/>
      <c r="E375" s="225"/>
      <c r="F375" s="225"/>
      <c r="G375" s="225"/>
      <c r="H375" s="225"/>
      <c r="I375" s="225"/>
      <c r="J375" s="225"/>
      <c r="K375" s="225"/>
      <c r="L375" s="225"/>
      <c r="M375" s="225"/>
      <c r="N375" s="225"/>
      <c r="O375" s="225"/>
      <c r="P375" s="225"/>
      <c r="Q375" s="225"/>
      <c r="R375" s="225"/>
      <c r="S375" s="225"/>
      <c r="T375" s="225"/>
      <c r="U375" s="225"/>
      <c r="V375" s="225"/>
      <c r="W375" s="225"/>
      <c r="X375" s="225"/>
      <c r="Y375" s="225"/>
      <c r="Z375" s="225"/>
      <c r="AA375" s="225"/>
      <c r="AB375" s="225"/>
      <c r="AC375" s="225"/>
      <c r="AD375" s="225"/>
      <c r="AE375" s="225"/>
      <c r="AF375" s="225"/>
      <c r="AG375" s="225"/>
      <c r="AH375" s="225"/>
      <c r="AI375" s="225"/>
      <c r="AJ375" s="225"/>
      <c r="AK375" s="225"/>
      <c r="AL375" s="225"/>
      <c r="AM375" s="257"/>
      <c r="AN375" s="257"/>
      <c r="AO375" s="225"/>
      <c r="AP375" s="225"/>
      <c r="AQ375" s="225"/>
      <c r="AR375" s="225"/>
      <c r="AS375" s="225"/>
      <c r="AT375" s="225"/>
      <c r="AU375" s="225"/>
      <c r="AV375" s="225"/>
      <c r="AW375" s="225"/>
      <c r="AX375" s="225"/>
      <c r="AY375" s="225"/>
      <c r="AZ375" s="225"/>
      <c r="BA375" s="225"/>
      <c r="BB375" s="225"/>
      <c r="BC375" s="225"/>
      <c r="BD375" s="225"/>
      <c r="BE375" s="225"/>
      <c r="BF375" s="225"/>
      <c r="BG375" s="225"/>
      <c r="BH375" s="225"/>
      <c r="BI375" s="225"/>
      <c r="BJ375" s="225"/>
      <c r="BK375" s="225"/>
      <c r="BL375" s="225"/>
      <c r="BM375" s="225"/>
      <c r="BN375" s="225"/>
      <c r="BO375" s="225"/>
      <c r="BP375" s="225"/>
      <c r="BQ375" s="225"/>
      <c r="BR375" s="225"/>
      <c r="BS375" s="225"/>
      <c r="BT375" s="225"/>
      <c r="BU375" s="225"/>
      <c r="BV375" s="225"/>
      <c r="BW375" s="225"/>
      <c r="BX375" s="225"/>
      <c r="BY375" s="225"/>
      <c r="BZ375" s="225"/>
      <c r="CA375" s="225"/>
      <c r="CB375" s="225"/>
      <c r="CC375" s="225"/>
      <c r="CD375" s="225"/>
      <c r="CE375" s="225"/>
      <c r="CF375" s="225"/>
      <c r="CG375" s="225"/>
      <c r="CH375" s="225"/>
      <c r="CI375" s="225"/>
      <c r="CJ375" s="225"/>
      <c r="CK375" s="225"/>
      <c r="CL375" s="225"/>
      <c r="CM375" s="225"/>
      <c r="CN375" s="225"/>
      <c r="CO375" s="225"/>
      <c r="CP375" s="225"/>
      <c r="CQ375" s="225"/>
      <c r="CR375" s="225"/>
      <c r="CS375" s="225"/>
      <c r="CT375" s="225"/>
      <c r="CU375" s="225"/>
      <c r="CV375" s="225"/>
    </row>
    <row r="376" spans="1:100" ht="12" customHeight="1" x14ac:dyDescent="0.25">
      <c r="A376" s="225"/>
      <c r="B376" s="225"/>
      <c r="C376" s="225"/>
      <c r="D376" s="225"/>
      <c r="E376" s="225"/>
      <c r="F376" s="225"/>
      <c r="G376" s="225"/>
      <c r="H376" s="225"/>
      <c r="I376" s="225"/>
      <c r="J376" s="225"/>
      <c r="K376" s="225"/>
      <c r="L376" s="225"/>
      <c r="M376" s="225"/>
      <c r="N376" s="225"/>
      <c r="O376" s="225"/>
      <c r="P376" s="225"/>
      <c r="Q376" s="225"/>
      <c r="R376" s="225"/>
      <c r="S376" s="225"/>
      <c r="T376" s="225"/>
      <c r="U376" s="225"/>
      <c r="V376" s="225"/>
      <c r="W376" s="225"/>
      <c r="X376" s="225"/>
      <c r="Y376" s="225"/>
      <c r="Z376" s="225"/>
      <c r="AA376" s="225"/>
      <c r="AB376" s="225"/>
      <c r="AC376" s="225"/>
      <c r="AD376" s="225"/>
      <c r="AE376" s="225"/>
      <c r="AF376" s="225"/>
      <c r="AG376" s="225"/>
      <c r="AH376" s="225"/>
      <c r="AI376" s="225"/>
      <c r="AJ376" s="225"/>
      <c r="AK376" s="225"/>
      <c r="AL376" s="225"/>
      <c r="AM376" s="257"/>
      <c r="AN376" s="257"/>
      <c r="AO376" s="225"/>
      <c r="AP376" s="225"/>
      <c r="AQ376" s="225"/>
      <c r="AR376" s="225"/>
      <c r="AS376" s="225"/>
      <c r="AT376" s="225"/>
      <c r="AU376" s="225"/>
      <c r="AV376" s="225"/>
      <c r="AW376" s="225"/>
      <c r="AX376" s="225"/>
      <c r="AY376" s="225"/>
      <c r="AZ376" s="225"/>
      <c r="BA376" s="225"/>
      <c r="BB376" s="225"/>
      <c r="BC376" s="225"/>
      <c r="BD376" s="225"/>
      <c r="BE376" s="225"/>
      <c r="BF376" s="225"/>
      <c r="BG376" s="225"/>
      <c r="BH376" s="225"/>
      <c r="BI376" s="225"/>
      <c r="BJ376" s="225"/>
      <c r="BK376" s="225"/>
      <c r="BL376" s="225"/>
      <c r="BM376" s="225"/>
      <c r="BN376" s="225"/>
      <c r="BO376" s="225"/>
      <c r="BP376" s="225"/>
      <c r="BQ376" s="225"/>
      <c r="BR376" s="225"/>
      <c r="BS376" s="225"/>
      <c r="BT376" s="225"/>
      <c r="BU376" s="225"/>
      <c r="BV376" s="225"/>
      <c r="BW376" s="225"/>
      <c r="BX376" s="225"/>
      <c r="BY376" s="225"/>
      <c r="BZ376" s="225"/>
      <c r="CA376" s="225"/>
      <c r="CB376" s="225"/>
      <c r="CC376" s="225"/>
      <c r="CD376" s="225"/>
      <c r="CE376" s="225"/>
      <c r="CF376" s="225"/>
      <c r="CG376" s="225"/>
      <c r="CH376" s="225"/>
      <c r="CI376" s="225"/>
      <c r="CJ376" s="225"/>
      <c r="CK376" s="225"/>
      <c r="CL376" s="225"/>
      <c r="CM376" s="225"/>
      <c r="CN376" s="225"/>
      <c r="CO376" s="225"/>
      <c r="CP376" s="225"/>
      <c r="CQ376" s="225"/>
      <c r="CR376" s="225"/>
      <c r="CS376" s="225"/>
      <c r="CT376" s="225"/>
      <c r="CU376" s="225"/>
      <c r="CV376" s="225"/>
    </row>
    <row r="377" spans="1:100" ht="12" customHeight="1" x14ac:dyDescent="0.25">
      <c r="A377" s="225"/>
      <c r="B377" s="225"/>
      <c r="C377" s="225"/>
      <c r="D377" s="225"/>
      <c r="E377" s="225"/>
      <c r="F377" s="225"/>
      <c r="G377" s="225"/>
      <c r="H377" s="225"/>
      <c r="I377" s="225"/>
      <c r="J377" s="225"/>
      <c r="K377" s="225"/>
      <c r="L377" s="225"/>
      <c r="M377" s="225"/>
      <c r="N377" s="225"/>
      <c r="O377" s="225"/>
      <c r="P377" s="225"/>
      <c r="Q377" s="225"/>
      <c r="R377" s="225"/>
      <c r="S377" s="225"/>
      <c r="T377" s="225"/>
      <c r="U377" s="225"/>
      <c r="V377" s="225"/>
      <c r="W377" s="225"/>
      <c r="X377" s="225"/>
      <c r="Y377" s="225"/>
      <c r="Z377" s="225"/>
      <c r="AA377" s="225"/>
      <c r="AB377" s="225"/>
      <c r="AC377" s="225"/>
      <c r="AD377" s="225"/>
      <c r="AE377" s="225"/>
      <c r="AF377" s="225"/>
      <c r="AG377" s="225"/>
      <c r="AH377" s="225"/>
      <c r="AI377" s="225"/>
      <c r="AJ377" s="225"/>
      <c r="AK377" s="225"/>
      <c r="AL377" s="225"/>
      <c r="AM377" s="257"/>
      <c r="AN377" s="257"/>
      <c r="AO377" s="225"/>
      <c r="AP377" s="225"/>
      <c r="AQ377" s="225"/>
      <c r="AR377" s="225"/>
      <c r="AS377" s="225"/>
      <c r="AT377" s="225"/>
      <c r="AU377" s="225"/>
      <c r="AV377" s="225"/>
      <c r="AW377" s="225"/>
      <c r="AX377" s="225"/>
      <c r="AY377" s="225"/>
      <c r="AZ377" s="225"/>
      <c r="BA377" s="225"/>
      <c r="BB377" s="225"/>
      <c r="BC377" s="225"/>
      <c r="BD377" s="225"/>
      <c r="BE377" s="225"/>
      <c r="BF377" s="225"/>
      <c r="BG377" s="225"/>
      <c r="BH377" s="225"/>
      <c r="BI377" s="225"/>
      <c r="BJ377" s="225"/>
      <c r="BK377" s="225"/>
      <c r="BL377" s="225"/>
      <c r="BM377" s="225"/>
      <c r="BN377" s="225"/>
      <c r="BO377" s="225"/>
      <c r="BP377" s="225"/>
      <c r="BQ377" s="225"/>
      <c r="BR377" s="225"/>
      <c r="BS377" s="225"/>
      <c r="BT377" s="225"/>
      <c r="BU377" s="225"/>
      <c r="BV377" s="225"/>
      <c r="BW377" s="225"/>
      <c r="BX377" s="225"/>
      <c r="BY377" s="225"/>
      <c r="BZ377" s="225"/>
      <c r="CA377" s="225"/>
      <c r="CB377" s="225"/>
      <c r="CC377" s="225"/>
      <c r="CD377" s="225"/>
      <c r="CE377" s="225"/>
      <c r="CF377" s="225"/>
      <c r="CG377" s="225"/>
      <c r="CH377" s="225"/>
      <c r="CI377" s="225"/>
      <c r="CJ377" s="225"/>
      <c r="CK377" s="225"/>
      <c r="CL377" s="225"/>
      <c r="CM377" s="225"/>
      <c r="CN377" s="225"/>
      <c r="CO377" s="225"/>
      <c r="CP377" s="225"/>
      <c r="CQ377" s="225"/>
      <c r="CR377" s="225"/>
      <c r="CS377" s="225"/>
      <c r="CT377" s="225"/>
      <c r="CU377" s="225"/>
      <c r="CV377" s="225"/>
    </row>
    <row r="378" spans="1:100" ht="12" customHeight="1" x14ac:dyDescent="0.25">
      <c r="A378" s="225"/>
      <c r="B378" s="225"/>
      <c r="C378" s="225"/>
      <c r="D378" s="225"/>
      <c r="E378" s="225"/>
      <c r="F378" s="225"/>
      <c r="G378" s="225"/>
      <c r="H378" s="225"/>
      <c r="I378" s="225"/>
      <c r="J378" s="225"/>
      <c r="K378" s="225"/>
      <c r="L378" s="225"/>
      <c r="M378" s="225"/>
      <c r="N378" s="225"/>
      <c r="O378" s="225"/>
      <c r="P378" s="225"/>
      <c r="Q378" s="225"/>
      <c r="R378" s="225"/>
      <c r="S378" s="225"/>
      <c r="T378" s="225"/>
      <c r="U378" s="225"/>
      <c r="V378" s="225"/>
      <c r="W378" s="225"/>
      <c r="X378" s="225"/>
      <c r="Y378" s="225"/>
      <c r="Z378" s="225"/>
      <c r="AA378" s="225"/>
      <c r="AB378" s="225"/>
      <c r="AC378" s="225"/>
      <c r="AD378" s="225"/>
      <c r="AE378" s="225"/>
      <c r="AF378" s="225"/>
      <c r="AG378" s="225"/>
      <c r="AH378" s="225"/>
      <c r="AI378" s="225"/>
      <c r="AJ378" s="225"/>
      <c r="AK378" s="225"/>
      <c r="AL378" s="225"/>
      <c r="AM378" s="257"/>
      <c r="AN378" s="257"/>
      <c r="AO378" s="225"/>
      <c r="AP378" s="225"/>
      <c r="AQ378" s="225"/>
      <c r="AR378" s="225"/>
      <c r="AS378" s="225"/>
      <c r="AT378" s="225"/>
      <c r="AU378" s="225"/>
      <c r="AV378" s="225"/>
      <c r="AW378" s="225"/>
      <c r="AX378" s="225"/>
      <c r="AY378" s="225"/>
      <c r="AZ378" s="225"/>
      <c r="BA378" s="225"/>
      <c r="BB378" s="225"/>
      <c r="BC378" s="225"/>
      <c r="BD378" s="225"/>
      <c r="BE378" s="225"/>
      <c r="BF378" s="225"/>
      <c r="BG378" s="225"/>
      <c r="BH378" s="225"/>
      <c r="BI378" s="225"/>
      <c r="BJ378" s="225"/>
      <c r="BK378" s="225"/>
      <c r="BL378" s="225"/>
      <c r="BM378" s="225"/>
      <c r="BN378" s="225"/>
      <c r="BO378" s="225"/>
      <c r="BP378" s="225"/>
      <c r="BQ378" s="225"/>
      <c r="BR378" s="225"/>
      <c r="BS378" s="225"/>
      <c r="BT378" s="225"/>
      <c r="BU378" s="225"/>
      <c r="BV378" s="225"/>
      <c r="BW378" s="225"/>
      <c r="BX378" s="225"/>
      <c r="BY378" s="225"/>
      <c r="BZ378" s="225"/>
      <c r="CA378" s="225"/>
      <c r="CB378" s="225"/>
      <c r="CC378" s="225"/>
      <c r="CD378" s="225"/>
      <c r="CE378" s="225"/>
      <c r="CF378" s="225"/>
      <c r="CG378" s="225"/>
      <c r="CH378" s="225"/>
      <c r="CI378" s="225"/>
      <c r="CJ378" s="225"/>
      <c r="CK378" s="225"/>
      <c r="CL378" s="225"/>
      <c r="CM378" s="225"/>
      <c r="CN378" s="225"/>
      <c r="CO378" s="225"/>
      <c r="CP378" s="225"/>
      <c r="CQ378" s="225"/>
      <c r="CR378" s="225"/>
      <c r="CS378" s="225"/>
      <c r="CT378" s="225"/>
      <c r="CU378" s="225"/>
      <c r="CV378" s="225"/>
    </row>
    <row r="379" spans="1:100" ht="12" customHeight="1" x14ac:dyDescent="0.25">
      <c r="A379" s="225"/>
      <c r="B379" s="225"/>
      <c r="C379" s="225"/>
      <c r="D379" s="225"/>
      <c r="E379" s="225"/>
      <c r="F379" s="225"/>
      <c r="G379" s="225"/>
      <c r="H379" s="225"/>
      <c r="I379" s="225"/>
      <c r="J379" s="225"/>
      <c r="K379" s="225"/>
      <c r="L379" s="225"/>
      <c r="M379" s="225"/>
      <c r="N379" s="225"/>
      <c r="O379" s="225"/>
      <c r="P379" s="225"/>
      <c r="Q379" s="225"/>
      <c r="R379" s="225"/>
      <c r="S379" s="225"/>
      <c r="T379" s="225"/>
      <c r="U379" s="225"/>
      <c r="V379" s="225"/>
      <c r="W379" s="225"/>
      <c r="X379" s="225"/>
      <c r="Y379" s="225"/>
      <c r="Z379" s="225"/>
      <c r="AA379" s="225"/>
      <c r="AB379" s="225"/>
      <c r="AC379" s="225"/>
      <c r="AD379" s="225"/>
      <c r="AE379" s="225"/>
      <c r="AF379" s="225"/>
      <c r="AG379" s="225"/>
      <c r="AH379" s="225"/>
      <c r="AI379" s="225"/>
      <c r="AJ379" s="225"/>
      <c r="AK379" s="225"/>
      <c r="AL379" s="225"/>
      <c r="AM379" s="257"/>
      <c r="AN379" s="257"/>
      <c r="AO379" s="225"/>
      <c r="AP379" s="225"/>
      <c r="AQ379" s="225"/>
      <c r="AR379" s="225"/>
      <c r="AS379" s="225"/>
      <c r="AT379" s="225"/>
      <c r="AU379" s="225"/>
      <c r="AV379" s="225"/>
      <c r="AW379" s="225"/>
      <c r="AX379" s="225"/>
      <c r="AY379" s="225"/>
      <c r="AZ379" s="225"/>
      <c r="BA379" s="225"/>
      <c r="BB379" s="225"/>
      <c r="BC379" s="225"/>
      <c r="BD379" s="225"/>
      <c r="BE379" s="225"/>
      <c r="BF379" s="225"/>
      <c r="BG379" s="225"/>
      <c r="BH379" s="225"/>
      <c r="BI379" s="225"/>
      <c r="BJ379" s="225"/>
      <c r="BK379" s="225"/>
      <c r="BL379" s="225"/>
      <c r="BM379" s="225"/>
      <c r="BN379" s="225"/>
      <c r="BO379" s="225"/>
      <c r="BP379" s="225"/>
      <c r="BQ379" s="225"/>
      <c r="BR379" s="225"/>
      <c r="BS379" s="225"/>
      <c r="BT379" s="225"/>
      <c r="BU379" s="225"/>
      <c r="BV379" s="225"/>
      <c r="BW379" s="225"/>
      <c r="BX379" s="225"/>
      <c r="BY379" s="225"/>
      <c r="BZ379" s="225"/>
      <c r="CA379" s="225"/>
      <c r="CB379" s="225"/>
      <c r="CC379" s="225"/>
      <c r="CD379" s="225"/>
      <c r="CE379" s="225"/>
      <c r="CF379" s="225"/>
      <c r="CG379" s="225"/>
      <c r="CH379" s="225"/>
      <c r="CI379" s="225"/>
      <c r="CJ379" s="225"/>
      <c r="CK379" s="225"/>
      <c r="CL379" s="225"/>
      <c r="CM379" s="225"/>
      <c r="CN379" s="225"/>
      <c r="CO379" s="225"/>
      <c r="CP379" s="225"/>
      <c r="CQ379" s="225"/>
      <c r="CR379" s="225"/>
      <c r="CS379" s="225"/>
      <c r="CT379" s="225"/>
      <c r="CU379" s="225"/>
      <c r="CV379" s="225"/>
    </row>
    <row r="380" spans="1:100" ht="12" customHeight="1" x14ac:dyDescent="0.25">
      <c r="A380" s="225"/>
      <c r="B380" s="225"/>
      <c r="C380" s="225"/>
      <c r="D380" s="225"/>
      <c r="E380" s="225"/>
      <c r="F380" s="225"/>
      <c r="G380" s="225"/>
      <c r="H380" s="225"/>
      <c r="I380" s="225"/>
      <c r="J380" s="225"/>
      <c r="K380" s="225"/>
      <c r="L380" s="225"/>
      <c r="M380" s="225"/>
      <c r="N380" s="225"/>
      <c r="O380" s="225"/>
      <c r="P380" s="225"/>
      <c r="Q380" s="225"/>
      <c r="R380" s="225"/>
      <c r="S380" s="225"/>
      <c r="T380" s="225"/>
      <c r="U380" s="225"/>
      <c r="V380" s="225"/>
      <c r="W380" s="225"/>
      <c r="X380" s="225"/>
      <c r="Y380" s="225"/>
      <c r="Z380" s="225"/>
      <c r="AA380" s="225"/>
      <c r="AB380" s="225"/>
      <c r="AC380" s="225"/>
      <c r="AD380" s="225"/>
      <c r="AE380" s="225"/>
      <c r="AF380" s="225"/>
      <c r="AG380" s="225"/>
      <c r="AH380" s="225"/>
      <c r="AI380" s="225"/>
      <c r="AJ380" s="225"/>
      <c r="AK380" s="225"/>
      <c r="AL380" s="225"/>
      <c r="AM380" s="257"/>
      <c r="AN380" s="257"/>
      <c r="AO380" s="225"/>
      <c r="AP380" s="225"/>
      <c r="AQ380" s="225"/>
      <c r="AR380" s="225"/>
      <c r="AS380" s="225"/>
      <c r="AT380" s="225"/>
      <c r="AU380" s="225"/>
      <c r="AV380" s="225"/>
      <c r="AW380" s="225"/>
      <c r="AX380" s="225"/>
      <c r="AY380" s="225"/>
      <c r="AZ380" s="225"/>
      <c r="BA380" s="225"/>
      <c r="BB380" s="225"/>
      <c r="BC380" s="225"/>
      <c r="BD380" s="225"/>
      <c r="BE380" s="225"/>
      <c r="BF380" s="225"/>
      <c r="BG380" s="225"/>
      <c r="BH380" s="225"/>
      <c r="BI380" s="225"/>
      <c r="BJ380" s="225"/>
      <c r="BK380" s="225"/>
      <c r="BL380" s="225"/>
      <c r="BM380" s="225"/>
      <c r="BN380" s="225"/>
      <c r="BO380" s="225"/>
      <c r="BP380" s="225"/>
      <c r="BQ380" s="225"/>
      <c r="BR380" s="225"/>
      <c r="BS380" s="225"/>
      <c r="BT380" s="225"/>
      <c r="BU380" s="225"/>
      <c r="BV380" s="225"/>
      <c r="BW380" s="225"/>
      <c r="BX380" s="225"/>
      <c r="BY380" s="225"/>
      <c r="BZ380" s="225"/>
      <c r="CA380" s="225"/>
      <c r="CB380" s="225"/>
      <c r="CC380" s="225"/>
      <c r="CD380" s="225"/>
      <c r="CE380" s="225"/>
      <c r="CF380" s="225"/>
      <c r="CG380" s="225"/>
      <c r="CH380" s="225"/>
      <c r="CI380" s="225"/>
      <c r="CJ380" s="225"/>
      <c r="CK380" s="225"/>
      <c r="CL380" s="225"/>
      <c r="CM380" s="225"/>
      <c r="CN380" s="225"/>
      <c r="CO380" s="225"/>
      <c r="CP380" s="225"/>
      <c r="CQ380" s="225"/>
      <c r="CR380" s="225"/>
      <c r="CS380" s="225"/>
      <c r="CT380" s="225"/>
      <c r="CU380" s="225"/>
      <c r="CV380" s="225"/>
    </row>
    <row r="381" spans="1:100" ht="12" customHeight="1" x14ac:dyDescent="0.25">
      <c r="A381" s="225"/>
      <c r="B381" s="225"/>
      <c r="C381" s="225"/>
      <c r="D381" s="225"/>
      <c r="E381" s="225"/>
      <c r="F381" s="225"/>
      <c r="G381" s="225"/>
      <c r="H381" s="225"/>
      <c r="I381" s="225"/>
      <c r="J381" s="225"/>
      <c r="K381" s="225"/>
      <c r="L381" s="225"/>
      <c r="M381" s="225"/>
      <c r="N381" s="225"/>
      <c r="O381" s="225"/>
      <c r="P381" s="225"/>
      <c r="Q381" s="225"/>
      <c r="R381" s="225"/>
      <c r="S381" s="225"/>
      <c r="T381" s="225"/>
      <c r="U381" s="225"/>
      <c r="V381" s="225"/>
      <c r="W381" s="225"/>
      <c r="X381" s="225"/>
      <c r="Y381" s="225"/>
      <c r="Z381" s="225"/>
      <c r="AA381" s="225"/>
      <c r="AB381" s="225"/>
      <c r="AC381" s="225"/>
      <c r="AD381" s="225"/>
      <c r="AE381" s="225"/>
      <c r="AF381" s="225"/>
      <c r="AG381" s="225"/>
      <c r="AH381" s="225"/>
      <c r="AI381" s="225"/>
      <c r="AJ381" s="225"/>
      <c r="AK381" s="225"/>
      <c r="AL381" s="225"/>
      <c r="AM381" s="257"/>
      <c r="AN381" s="257"/>
      <c r="AO381" s="225"/>
      <c r="AP381" s="225"/>
      <c r="AQ381" s="225"/>
      <c r="AR381" s="225"/>
      <c r="AS381" s="225"/>
      <c r="AT381" s="225"/>
      <c r="AU381" s="225"/>
      <c r="AV381" s="225"/>
      <c r="AW381" s="225"/>
      <c r="AX381" s="225"/>
      <c r="AY381" s="225"/>
      <c r="AZ381" s="225"/>
      <c r="BA381" s="225"/>
      <c r="BB381" s="225"/>
      <c r="BC381" s="225"/>
      <c r="BD381" s="225"/>
      <c r="BE381" s="225"/>
      <c r="BF381" s="225"/>
      <c r="BG381" s="225"/>
      <c r="BH381" s="225"/>
      <c r="BI381" s="225"/>
      <c r="BJ381" s="225"/>
      <c r="BK381" s="225"/>
      <c r="BL381" s="225"/>
      <c r="BM381" s="225"/>
      <c r="BN381" s="225"/>
      <c r="BO381" s="225"/>
      <c r="BP381" s="225"/>
      <c r="BQ381" s="225"/>
      <c r="BR381" s="225"/>
      <c r="BS381" s="225"/>
      <c r="BT381" s="225"/>
      <c r="BU381" s="225"/>
      <c r="BV381" s="225"/>
      <c r="BW381" s="225"/>
      <c r="BX381" s="225"/>
      <c r="BY381" s="225"/>
      <c r="BZ381" s="225"/>
      <c r="CA381" s="225"/>
      <c r="CB381" s="225"/>
      <c r="CC381" s="225"/>
      <c r="CD381" s="225"/>
      <c r="CE381" s="225"/>
      <c r="CF381" s="225"/>
      <c r="CG381" s="225"/>
      <c r="CH381" s="225"/>
      <c r="CI381" s="225"/>
      <c r="CJ381" s="225"/>
      <c r="CK381" s="225"/>
      <c r="CL381" s="225"/>
      <c r="CM381" s="225"/>
      <c r="CN381" s="225"/>
      <c r="CO381" s="225"/>
      <c r="CP381" s="225"/>
      <c r="CQ381" s="225"/>
      <c r="CR381" s="225"/>
      <c r="CS381" s="225"/>
      <c r="CT381" s="225"/>
      <c r="CU381" s="225"/>
      <c r="CV381" s="225"/>
    </row>
    <row r="382" spans="1:100" ht="12" customHeight="1" x14ac:dyDescent="0.25">
      <c r="A382" s="225"/>
      <c r="B382" s="225"/>
      <c r="C382" s="225"/>
      <c r="D382" s="225"/>
      <c r="E382" s="225"/>
      <c r="F382" s="225"/>
      <c r="G382" s="225"/>
      <c r="H382" s="225"/>
      <c r="I382" s="225"/>
      <c r="J382" s="225"/>
      <c r="K382" s="225"/>
      <c r="L382" s="225"/>
      <c r="M382" s="225"/>
      <c r="N382" s="225"/>
      <c r="O382" s="225"/>
      <c r="P382" s="225"/>
      <c r="Q382" s="225"/>
      <c r="R382" s="225"/>
      <c r="S382" s="225"/>
      <c r="T382" s="225"/>
      <c r="U382" s="225"/>
      <c r="V382" s="225"/>
      <c r="W382" s="225"/>
      <c r="X382" s="225"/>
      <c r="Y382" s="225"/>
      <c r="Z382" s="225"/>
      <c r="AA382" s="225"/>
      <c r="AB382" s="225"/>
      <c r="AC382" s="225"/>
      <c r="AD382" s="225"/>
      <c r="AE382" s="225"/>
      <c r="AF382" s="225"/>
      <c r="AG382" s="225"/>
      <c r="AH382" s="225"/>
      <c r="AI382" s="225"/>
      <c r="AJ382" s="225"/>
      <c r="AK382" s="225"/>
      <c r="AL382" s="225"/>
      <c r="AM382" s="257"/>
      <c r="AN382" s="257"/>
      <c r="AO382" s="225"/>
      <c r="AP382" s="225"/>
      <c r="AQ382" s="225"/>
      <c r="AR382" s="225"/>
      <c r="AS382" s="225"/>
      <c r="AT382" s="225"/>
      <c r="AU382" s="225"/>
      <c r="AV382" s="225"/>
      <c r="AW382" s="225"/>
      <c r="AX382" s="225"/>
      <c r="AY382" s="225"/>
      <c r="AZ382" s="225"/>
      <c r="BA382" s="225"/>
      <c r="BB382" s="225"/>
      <c r="BC382" s="225"/>
      <c r="BD382" s="225"/>
      <c r="BE382" s="225"/>
      <c r="BF382" s="225"/>
      <c r="BG382" s="225"/>
      <c r="BH382" s="225"/>
      <c r="BI382" s="225"/>
      <c r="BJ382" s="225"/>
      <c r="BK382" s="225"/>
      <c r="BL382" s="225"/>
      <c r="BM382" s="225"/>
      <c r="BN382" s="225"/>
      <c r="BO382" s="225"/>
      <c r="BP382" s="225"/>
      <c r="BQ382" s="225"/>
      <c r="BR382" s="225"/>
      <c r="BS382" s="225"/>
      <c r="BT382" s="225"/>
      <c r="BU382" s="225"/>
      <c r="BV382" s="225"/>
      <c r="BW382" s="225"/>
      <c r="BX382" s="225"/>
      <c r="BY382" s="225"/>
      <c r="BZ382" s="225"/>
      <c r="CA382" s="225"/>
      <c r="CB382" s="225"/>
      <c r="CC382" s="225"/>
      <c r="CD382" s="225"/>
      <c r="CE382" s="225"/>
      <c r="CF382" s="225"/>
      <c r="CG382" s="225"/>
      <c r="CH382" s="225"/>
      <c r="CI382" s="225"/>
      <c r="CJ382" s="225"/>
      <c r="CK382" s="225"/>
      <c r="CL382" s="225"/>
      <c r="CM382" s="225"/>
      <c r="CN382" s="225"/>
      <c r="CO382" s="225"/>
      <c r="CP382" s="225"/>
      <c r="CQ382" s="225"/>
      <c r="CR382" s="225"/>
      <c r="CS382" s="225"/>
      <c r="CT382" s="225"/>
      <c r="CU382" s="225"/>
      <c r="CV382" s="225"/>
    </row>
    <row r="383" spans="1:100" ht="12" customHeight="1" x14ac:dyDescent="0.25">
      <c r="A383" s="225"/>
      <c r="B383" s="225"/>
      <c r="C383" s="225"/>
      <c r="D383" s="225"/>
      <c r="E383" s="225"/>
      <c r="F383" s="225"/>
      <c r="G383" s="225"/>
      <c r="H383" s="225"/>
      <c r="I383" s="225"/>
      <c r="J383" s="225"/>
      <c r="K383" s="225"/>
      <c r="L383" s="225"/>
      <c r="M383" s="225"/>
      <c r="N383" s="225"/>
      <c r="O383" s="225"/>
      <c r="P383" s="225"/>
      <c r="Q383" s="225"/>
      <c r="R383" s="225"/>
      <c r="S383" s="225"/>
      <c r="T383" s="225"/>
      <c r="U383" s="225"/>
      <c r="V383" s="225"/>
      <c r="W383" s="225"/>
      <c r="X383" s="225"/>
      <c r="Y383" s="225"/>
      <c r="Z383" s="225"/>
      <c r="AA383" s="225"/>
      <c r="AB383" s="225"/>
      <c r="AC383" s="225"/>
      <c r="AD383" s="225"/>
      <c r="AE383" s="225"/>
      <c r="AF383" s="225"/>
      <c r="AG383" s="225"/>
      <c r="AH383" s="225"/>
      <c r="AI383" s="225"/>
      <c r="AJ383" s="225"/>
      <c r="AK383" s="225"/>
      <c r="AL383" s="225"/>
      <c r="AM383" s="257"/>
      <c r="AN383" s="257"/>
      <c r="AO383" s="225"/>
      <c r="AP383" s="225"/>
      <c r="AQ383" s="225"/>
      <c r="AR383" s="225"/>
      <c r="AS383" s="225"/>
      <c r="AT383" s="225"/>
      <c r="AU383" s="225"/>
      <c r="AV383" s="225"/>
      <c r="AW383" s="225"/>
      <c r="AX383" s="225"/>
      <c r="AY383" s="225"/>
      <c r="AZ383" s="225"/>
      <c r="BA383" s="225"/>
      <c r="BB383" s="225"/>
      <c r="BC383" s="225"/>
      <c r="BD383" s="225"/>
      <c r="BE383" s="225"/>
      <c r="BF383" s="225"/>
      <c r="BG383" s="225"/>
      <c r="BH383" s="225"/>
      <c r="BI383" s="225"/>
      <c r="BJ383" s="225"/>
      <c r="BK383" s="225"/>
      <c r="BL383" s="225"/>
      <c r="BM383" s="225"/>
      <c r="BN383" s="225"/>
      <c r="BO383" s="225"/>
      <c r="BP383" s="225"/>
      <c r="BQ383" s="225"/>
      <c r="BR383" s="225"/>
      <c r="BS383" s="225"/>
      <c r="BT383" s="225"/>
      <c r="BU383" s="225"/>
      <c r="BV383" s="225"/>
      <c r="BW383" s="225"/>
      <c r="BX383" s="225"/>
      <c r="BY383" s="225"/>
      <c r="BZ383" s="225"/>
      <c r="CA383" s="225"/>
      <c r="CB383" s="225"/>
      <c r="CC383" s="225"/>
      <c r="CD383" s="225"/>
      <c r="CE383" s="225"/>
      <c r="CF383" s="225"/>
      <c r="CG383" s="225"/>
      <c r="CH383" s="225"/>
      <c r="CI383" s="225"/>
      <c r="CJ383" s="225"/>
      <c r="CK383" s="225"/>
      <c r="CL383" s="225"/>
      <c r="CM383" s="225"/>
      <c r="CN383" s="225"/>
      <c r="CO383" s="225"/>
      <c r="CP383" s="225"/>
      <c r="CQ383" s="225"/>
      <c r="CR383" s="225"/>
      <c r="CS383" s="225"/>
      <c r="CT383" s="225"/>
      <c r="CU383" s="225"/>
      <c r="CV383" s="225"/>
    </row>
    <row r="384" spans="1:100" ht="12" customHeight="1" x14ac:dyDescent="0.25">
      <c r="A384" s="225"/>
      <c r="B384" s="225"/>
      <c r="C384" s="225"/>
      <c r="D384" s="225"/>
      <c r="E384" s="225"/>
      <c r="F384" s="225"/>
      <c r="G384" s="225"/>
      <c r="H384" s="225"/>
      <c r="I384" s="225"/>
      <c r="J384" s="225"/>
      <c r="K384" s="225"/>
      <c r="L384" s="225"/>
      <c r="M384" s="225"/>
      <c r="N384" s="225"/>
      <c r="O384" s="225"/>
      <c r="P384" s="225"/>
      <c r="Q384" s="225"/>
      <c r="R384" s="225"/>
      <c r="S384" s="225"/>
      <c r="T384" s="225"/>
      <c r="U384" s="225"/>
      <c r="V384" s="225"/>
      <c r="W384" s="225"/>
      <c r="X384" s="225"/>
      <c r="Y384" s="225"/>
      <c r="Z384" s="225"/>
      <c r="AA384" s="225"/>
      <c r="AB384" s="225"/>
      <c r="AC384" s="225"/>
      <c r="AD384" s="225"/>
      <c r="AE384" s="225"/>
      <c r="AF384" s="225"/>
      <c r="AG384" s="225"/>
      <c r="AH384" s="225"/>
      <c r="AI384" s="225"/>
      <c r="AJ384" s="225"/>
      <c r="AK384" s="225"/>
      <c r="AL384" s="225"/>
      <c r="AM384" s="257"/>
      <c r="AN384" s="257"/>
      <c r="AO384" s="225"/>
      <c r="AP384" s="225"/>
      <c r="AQ384" s="225"/>
      <c r="AR384" s="225"/>
      <c r="AS384" s="225"/>
      <c r="AT384" s="225"/>
      <c r="AU384" s="225"/>
      <c r="AV384" s="225"/>
      <c r="AW384" s="225"/>
      <c r="AX384" s="225"/>
      <c r="AY384" s="225"/>
      <c r="AZ384" s="225"/>
      <c r="BA384" s="225"/>
      <c r="BB384" s="225"/>
      <c r="BC384" s="225"/>
      <c r="BD384" s="225"/>
      <c r="BE384" s="225"/>
      <c r="BF384" s="225"/>
      <c r="BG384" s="225"/>
      <c r="BH384" s="225"/>
      <c r="BI384" s="225"/>
      <c r="BJ384" s="225"/>
      <c r="BK384" s="225"/>
      <c r="BL384" s="225"/>
      <c r="BM384" s="225"/>
      <c r="BN384" s="225"/>
      <c r="BO384" s="225"/>
      <c r="BP384" s="225"/>
      <c r="BQ384" s="225"/>
      <c r="BR384" s="225"/>
      <c r="BS384" s="225"/>
      <c r="BT384" s="225"/>
      <c r="BU384" s="225"/>
      <c r="BV384" s="225"/>
      <c r="BW384" s="225"/>
      <c r="BX384" s="225"/>
      <c r="BY384" s="225"/>
      <c r="BZ384" s="225"/>
      <c r="CA384" s="225"/>
      <c r="CB384" s="225"/>
      <c r="CC384" s="225"/>
      <c r="CD384" s="225"/>
      <c r="CE384" s="225"/>
      <c r="CF384" s="225"/>
      <c r="CG384" s="225"/>
      <c r="CH384" s="225"/>
      <c r="CI384" s="225"/>
      <c r="CJ384" s="225"/>
      <c r="CK384" s="225"/>
      <c r="CL384" s="225"/>
      <c r="CM384" s="225"/>
      <c r="CN384" s="225"/>
      <c r="CO384" s="225"/>
      <c r="CP384" s="225"/>
      <c r="CQ384" s="225"/>
      <c r="CR384" s="225"/>
      <c r="CS384" s="225"/>
      <c r="CT384" s="225"/>
      <c r="CU384" s="225"/>
      <c r="CV384" s="225"/>
    </row>
    <row r="385" spans="1:100" ht="12" customHeight="1" x14ac:dyDescent="0.25">
      <c r="A385" s="225"/>
      <c r="B385" s="225"/>
      <c r="C385" s="225"/>
      <c r="D385" s="225"/>
      <c r="E385" s="225"/>
      <c r="F385" s="225"/>
      <c r="G385" s="225"/>
      <c r="H385" s="225"/>
      <c r="I385" s="225"/>
      <c r="J385" s="225"/>
      <c r="K385" s="225"/>
      <c r="L385" s="225"/>
      <c r="M385" s="225"/>
      <c r="N385" s="225"/>
      <c r="O385" s="225"/>
      <c r="P385" s="225"/>
      <c r="Q385" s="225"/>
      <c r="R385" s="225"/>
      <c r="S385" s="225"/>
      <c r="T385" s="225"/>
      <c r="U385" s="225"/>
      <c r="V385" s="225"/>
      <c r="W385" s="225"/>
      <c r="X385" s="225"/>
      <c r="Y385" s="225"/>
      <c r="Z385" s="225"/>
      <c r="AA385" s="225"/>
      <c r="AB385" s="225"/>
      <c r="AC385" s="225"/>
      <c r="AD385" s="225"/>
      <c r="AE385" s="225"/>
      <c r="AF385" s="225"/>
      <c r="AG385" s="225"/>
      <c r="AH385" s="225"/>
      <c r="AI385" s="225"/>
      <c r="AJ385" s="225"/>
      <c r="AK385" s="225"/>
      <c r="AL385" s="225"/>
      <c r="AM385" s="257"/>
      <c r="AN385" s="257"/>
      <c r="AO385" s="225"/>
      <c r="AP385" s="225"/>
      <c r="AQ385" s="225"/>
      <c r="AR385" s="225"/>
      <c r="AS385" s="225"/>
      <c r="AT385" s="225"/>
      <c r="AU385" s="225"/>
      <c r="AV385" s="225"/>
      <c r="AW385" s="225"/>
      <c r="AX385" s="225"/>
      <c r="AY385" s="225"/>
      <c r="AZ385" s="225"/>
      <c r="BA385" s="225"/>
      <c r="BB385" s="225"/>
      <c r="BC385" s="225"/>
      <c r="BD385" s="225"/>
      <c r="BE385" s="225"/>
      <c r="BF385" s="225"/>
      <c r="BG385" s="225"/>
      <c r="BH385" s="225"/>
      <c r="BI385" s="225"/>
      <c r="BJ385" s="225"/>
      <c r="BK385" s="225"/>
      <c r="BL385" s="225"/>
      <c r="BM385" s="225"/>
      <c r="BN385" s="225"/>
      <c r="BO385" s="225"/>
      <c r="BP385" s="225"/>
      <c r="BQ385" s="225"/>
      <c r="BR385" s="225"/>
      <c r="BS385" s="225"/>
      <c r="BT385" s="225"/>
      <c r="BU385" s="225"/>
      <c r="BV385" s="225"/>
      <c r="BW385" s="225"/>
      <c r="BX385" s="225"/>
      <c r="BY385" s="225"/>
      <c r="BZ385" s="225"/>
      <c r="CA385" s="225"/>
      <c r="CB385" s="225"/>
      <c r="CC385" s="225"/>
      <c r="CD385" s="225"/>
      <c r="CE385" s="225"/>
      <c r="CF385" s="225"/>
      <c r="CG385" s="225"/>
      <c r="CH385" s="225"/>
      <c r="CI385" s="225"/>
      <c r="CJ385" s="225"/>
      <c r="CK385" s="225"/>
      <c r="CL385" s="225"/>
      <c r="CM385" s="225"/>
      <c r="CN385" s="225"/>
      <c r="CO385" s="225"/>
      <c r="CP385" s="225"/>
      <c r="CQ385" s="225"/>
      <c r="CR385" s="225"/>
      <c r="CS385" s="225"/>
      <c r="CT385" s="225"/>
      <c r="CU385" s="225"/>
      <c r="CV385" s="225"/>
    </row>
    <row r="386" spans="1:100" ht="12" customHeight="1" x14ac:dyDescent="0.25">
      <c r="A386" s="225"/>
      <c r="B386" s="225"/>
      <c r="C386" s="225"/>
      <c r="D386" s="225"/>
      <c r="E386" s="225"/>
      <c r="F386" s="225"/>
      <c r="G386" s="225"/>
      <c r="H386" s="225"/>
      <c r="I386" s="225"/>
      <c r="J386" s="225"/>
      <c r="K386" s="225"/>
      <c r="L386" s="225"/>
      <c r="M386" s="225"/>
      <c r="N386" s="225"/>
      <c r="O386" s="225"/>
      <c r="P386" s="225"/>
      <c r="Q386" s="225"/>
      <c r="R386" s="225"/>
      <c r="S386" s="225"/>
      <c r="T386" s="225"/>
      <c r="U386" s="225"/>
      <c r="V386" s="225"/>
      <c r="W386" s="225"/>
      <c r="X386" s="225"/>
      <c r="Y386" s="225"/>
      <c r="Z386" s="225"/>
      <c r="AA386" s="225"/>
      <c r="AB386" s="225"/>
      <c r="AC386" s="225"/>
      <c r="AD386" s="225"/>
      <c r="AE386" s="225"/>
      <c r="AF386" s="225"/>
      <c r="AG386" s="225"/>
      <c r="AH386" s="225"/>
      <c r="AI386" s="225"/>
      <c r="AJ386" s="225"/>
      <c r="AK386" s="225"/>
      <c r="AL386" s="225"/>
      <c r="AM386" s="257"/>
      <c r="AN386" s="257"/>
      <c r="AO386" s="225"/>
      <c r="AP386" s="225"/>
      <c r="AQ386" s="225"/>
      <c r="AR386" s="225"/>
      <c r="AS386" s="225"/>
      <c r="AT386" s="225"/>
      <c r="AU386" s="225"/>
      <c r="AV386" s="225"/>
      <c r="AW386" s="225"/>
      <c r="AX386" s="225"/>
      <c r="AY386" s="225"/>
      <c r="AZ386" s="225"/>
      <c r="BA386" s="225"/>
      <c r="BB386" s="225"/>
      <c r="BC386" s="225"/>
      <c r="BD386" s="225"/>
      <c r="BE386" s="225"/>
      <c r="BF386" s="225"/>
      <c r="BG386" s="225"/>
      <c r="BH386" s="225"/>
      <c r="BI386" s="225"/>
      <c r="BJ386" s="225"/>
      <c r="BK386" s="225"/>
      <c r="BL386" s="225"/>
      <c r="BM386" s="225"/>
      <c r="BN386" s="225"/>
      <c r="BO386" s="225"/>
      <c r="BP386" s="225"/>
      <c r="BQ386" s="225"/>
      <c r="BR386" s="225"/>
      <c r="BS386" s="225"/>
      <c r="BT386" s="225"/>
      <c r="BU386" s="225"/>
      <c r="BV386" s="225"/>
      <c r="BW386" s="225"/>
      <c r="BX386" s="225"/>
      <c r="BY386" s="225"/>
      <c r="BZ386" s="225"/>
      <c r="CA386" s="225"/>
      <c r="CB386" s="225"/>
      <c r="CC386" s="225"/>
      <c r="CD386" s="225"/>
      <c r="CE386" s="225"/>
      <c r="CF386" s="225"/>
      <c r="CG386" s="225"/>
      <c r="CH386" s="225"/>
      <c r="CI386" s="225"/>
      <c r="CJ386" s="225"/>
      <c r="CK386" s="225"/>
      <c r="CL386" s="225"/>
      <c r="CM386" s="225"/>
      <c r="CN386" s="225"/>
      <c r="CO386" s="225"/>
      <c r="CP386" s="225"/>
      <c r="CQ386" s="225"/>
      <c r="CR386" s="225"/>
      <c r="CS386" s="225"/>
      <c r="CT386" s="225"/>
      <c r="CU386" s="225"/>
      <c r="CV386" s="225"/>
    </row>
    <row r="387" spans="1:100" ht="12" customHeight="1" x14ac:dyDescent="0.25">
      <c r="A387" s="225"/>
      <c r="B387" s="225"/>
      <c r="C387" s="225"/>
      <c r="D387" s="225"/>
      <c r="E387" s="225"/>
      <c r="F387" s="225"/>
      <c r="G387" s="225"/>
      <c r="H387" s="225"/>
      <c r="I387" s="225"/>
      <c r="J387" s="225"/>
      <c r="K387" s="225"/>
      <c r="L387" s="225"/>
      <c r="M387" s="225"/>
      <c r="N387" s="225"/>
      <c r="O387" s="225"/>
      <c r="P387" s="225"/>
      <c r="Q387" s="225"/>
      <c r="R387" s="225"/>
      <c r="S387" s="225"/>
      <c r="T387" s="225"/>
      <c r="U387" s="225"/>
      <c r="V387" s="225"/>
      <c r="W387" s="225"/>
      <c r="X387" s="225"/>
      <c r="Y387" s="225"/>
      <c r="Z387" s="225"/>
      <c r="AA387" s="225"/>
      <c r="AB387" s="225"/>
      <c r="AC387" s="225"/>
      <c r="AD387" s="225"/>
      <c r="AE387" s="225"/>
      <c r="AF387" s="225"/>
      <c r="AG387" s="225"/>
      <c r="AH387" s="225"/>
      <c r="AI387" s="225"/>
      <c r="AJ387" s="225"/>
      <c r="AK387" s="225"/>
      <c r="AL387" s="225"/>
      <c r="AM387" s="257"/>
      <c r="AN387" s="257"/>
      <c r="AO387" s="225"/>
      <c r="AP387" s="225"/>
      <c r="AQ387" s="225"/>
      <c r="AR387" s="225"/>
      <c r="AS387" s="225"/>
      <c r="AT387" s="225"/>
      <c r="AU387" s="225"/>
      <c r="AV387" s="225"/>
      <c r="AW387" s="225"/>
      <c r="AX387" s="225"/>
      <c r="AY387" s="225"/>
      <c r="AZ387" s="225"/>
      <c r="BA387" s="225"/>
      <c r="BB387" s="225"/>
      <c r="BC387" s="225"/>
      <c r="BD387" s="225"/>
      <c r="BE387" s="225"/>
      <c r="BF387" s="225"/>
      <c r="BG387" s="225"/>
      <c r="BH387" s="225"/>
      <c r="BI387" s="225"/>
      <c r="BJ387" s="225"/>
      <c r="BK387" s="225"/>
      <c r="BL387" s="225"/>
      <c r="BM387" s="225"/>
      <c r="BN387" s="225"/>
      <c r="BO387" s="225"/>
      <c r="BP387" s="225"/>
      <c r="BQ387" s="225"/>
      <c r="BR387" s="225"/>
      <c r="BS387" s="225"/>
      <c r="BT387" s="225"/>
      <c r="BU387" s="225"/>
      <c r="BV387" s="225"/>
      <c r="BW387" s="225"/>
      <c r="BX387" s="225"/>
      <c r="BY387" s="225"/>
      <c r="BZ387" s="225"/>
      <c r="CA387" s="225"/>
      <c r="CB387" s="225"/>
      <c r="CC387" s="225"/>
      <c r="CD387" s="225"/>
      <c r="CE387" s="225"/>
      <c r="CF387" s="225"/>
      <c r="CG387" s="225"/>
      <c r="CH387" s="225"/>
      <c r="CI387" s="225"/>
      <c r="CJ387" s="225"/>
      <c r="CK387" s="225"/>
      <c r="CL387" s="225"/>
      <c r="CM387" s="225"/>
      <c r="CN387" s="225"/>
      <c r="CO387" s="225"/>
      <c r="CP387" s="225"/>
      <c r="CQ387" s="225"/>
      <c r="CR387" s="225"/>
      <c r="CS387" s="225"/>
      <c r="CT387" s="225"/>
      <c r="CU387" s="225"/>
      <c r="CV387" s="225"/>
    </row>
    <row r="388" spans="1:100" ht="12" customHeight="1" x14ac:dyDescent="0.25">
      <c r="A388" s="225"/>
      <c r="B388" s="225"/>
      <c r="C388" s="225"/>
      <c r="D388" s="225"/>
      <c r="E388" s="225"/>
      <c r="F388" s="225"/>
      <c r="G388" s="225"/>
      <c r="H388" s="225"/>
      <c r="I388" s="225"/>
      <c r="J388" s="225"/>
      <c r="K388" s="225"/>
      <c r="L388" s="225"/>
      <c r="M388" s="225"/>
      <c r="N388" s="225"/>
      <c r="O388" s="225"/>
      <c r="P388" s="225"/>
      <c r="Q388" s="225"/>
      <c r="R388" s="225"/>
      <c r="S388" s="225"/>
      <c r="T388" s="225"/>
      <c r="U388" s="225"/>
      <c r="V388" s="225"/>
      <c r="W388" s="225"/>
      <c r="X388" s="225"/>
      <c r="Y388" s="225"/>
      <c r="Z388" s="225"/>
      <c r="AA388" s="225"/>
      <c r="AB388" s="225"/>
      <c r="AC388" s="225"/>
      <c r="AD388" s="225"/>
      <c r="AE388" s="225"/>
      <c r="AF388" s="225"/>
      <c r="AG388" s="225"/>
      <c r="AH388" s="225"/>
      <c r="AI388" s="225"/>
      <c r="AJ388" s="225"/>
      <c r="AK388" s="225"/>
      <c r="AL388" s="225"/>
      <c r="AM388" s="257"/>
      <c r="AN388" s="257"/>
      <c r="AO388" s="225"/>
      <c r="AP388" s="225"/>
      <c r="AQ388" s="225"/>
      <c r="AR388" s="225"/>
      <c r="AS388" s="225"/>
      <c r="AT388" s="225"/>
      <c r="AU388" s="225"/>
      <c r="AV388" s="225"/>
      <c r="AW388" s="225"/>
      <c r="AX388" s="225"/>
      <c r="AY388" s="225"/>
      <c r="AZ388" s="225"/>
      <c r="BA388" s="225"/>
      <c r="BB388" s="225"/>
      <c r="BC388" s="225"/>
      <c r="BD388" s="225"/>
      <c r="BE388" s="225"/>
      <c r="BF388" s="225"/>
      <c r="BG388" s="225"/>
      <c r="BH388" s="225"/>
      <c r="BI388" s="225"/>
      <c r="BJ388" s="225"/>
      <c r="BK388" s="225"/>
      <c r="BL388" s="225"/>
      <c r="BM388" s="225"/>
      <c r="BN388" s="225"/>
      <c r="BO388" s="225"/>
      <c r="BP388" s="225"/>
      <c r="BQ388" s="225"/>
      <c r="BR388" s="225"/>
      <c r="BS388" s="225"/>
      <c r="BT388" s="225"/>
      <c r="BU388" s="225"/>
      <c r="BV388" s="225"/>
      <c r="BW388" s="225"/>
      <c r="BX388" s="225"/>
      <c r="BY388" s="225"/>
      <c r="BZ388" s="225"/>
      <c r="CA388" s="225"/>
      <c r="CB388" s="225"/>
      <c r="CC388" s="225"/>
      <c r="CD388" s="225"/>
      <c r="CE388" s="225"/>
      <c r="CF388" s="225"/>
      <c r="CG388" s="225"/>
      <c r="CH388" s="225"/>
      <c r="CI388" s="225"/>
      <c r="CJ388" s="225"/>
      <c r="CK388" s="225"/>
      <c r="CL388" s="225"/>
      <c r="CM388" s="225"/>
      <c r="CN388" s="225"/>
      <c r="CO388" s="225"/>
      <c r="CP388" s="225"/>
      <c r="CQ388" s="225"/>
      <c r="CR388" s="225"/>
      <c r="CS388" s="225"/>
      <c r="CT388" s="225"/>
      <c r="CU388" s="225"/>
      <c r="CV388" s="225"/>
    </row>
    <row r="389" spans="1:100" ht="12" customHeight="1" x14ac:dyDescent="0.25">
      <c r="A389" s="225"/>
      <c r="B389" s="225"/>
      <c r="C389" s="225"/>
      <c r="D389" s="225"/>
      <c r="E389" s="225"/>
      <c r="F389" s="225"/>
      <c r="G389" s="225"/>
      <c r="H389" s="225"/>
      <c r="I389" s="225"/>
      <c r="J389" s="225"/>
      <c r="K389" s="225"/>
      <c r="L389" s="225"/>
      <c r="M389" s="225"/>
      <c r="N389" s="225"/>
      <c r="O389" s="225"/>
      <c r="P389" s="225"/>
      <c r="Q389" s="225"/>
      <c r="R389" s="225"/>
      <c r="S389" s="225"/>
      <c r="T389" s="225"/>
      <c r="U389" s="225"/>
      <c r="V389" s="225"/>
      <c r="W389" s="225"/>
      <c r="X389" s="225"/>
      <c r="Y389" s="225"/>
      <c r="Z389" s="225"/>
      <c r="AA389" s="225"/>
      <c r="AB389" s="225"/>
      <c r="AC389" s="225"/>
      <c r="AD389" s="225"/>
      <c r="AE389" s="225"/>
      <c r="AF389" s="225"/>
      <c r="AG389" s="225"/>
      <c r="AH389" s="225"/>
      <c r="AI389" s="225"/>
      <c r="AJ389" s="225"/>
      <c r="AK389" s="225"/>
      <c r="AL389" s="225"/>
      <c r="AM389" s="257"/>
      <c r="AN389" s="257"/>
      <c r="AO389" s="225"/>
      <c r="AP389" s="225"/>
      <c r="AQ389" s="225"/>
      <c r="AR389" s="225"/>
      <c r="AS389" s="225"/>
      <c r="AT389" s="225"/>
      <c r="AU389" s="225"/>
      <c r="AV389" s="225"/>
      <c r="AW389" s="225"/>
      <c r="AX389" s="225"/>
      <c r="AY389" s="225"/>
      <c r="AZ389" s="225"/>
      <c r="BA389" s="225"/>
      <c r="BB389" s="225"/>
      <c r="BC389" s="225"/>
      <c r="BD389" s="225"/>
      <c r="BE389" s="225"/>
      <c r="BF389" s="225"/>
      <c r="BG389" s="225"/>
      <c r="BH389" s="225"/>
      <c r="BI389" s="225"/>
      <c r="BJ389" s="225"/>
      <c r="BK389" s="225"/>
      <c r="BL389" s="225"/>
      <c r="BM389" s="225"/>
      <c r="BN389" s="225"/>
      <c r="BO389" s="225"/>
      <c r="BP389" s="225"/>
      <c r="BQ389" s="225"/>
      <c r="BR389" s="225"/>
      <c r="BS389" s="225"/>
      <c r="BT389" s="225"/>
      <c r="BU389" s="225"/>
      <c r="BV389" s="225"/>
      <c r="BW389" s="225"/>
      <c r="BX389" s="225"/>
      <c r="BY389" s="225"/>
      <c r="BZ389" s="225"/>
      <c r="CA389" s="225"/>
      <c r="CB389" s="225"/>
      <c r="CC389" s="225"/>
      <c r="CD389" s="225"/>
      <c r="CE389" s="225"/>
      <c r="CF389" s="225"/>
      <c r="CG389" s="225"/>
      <c r="CH389" s="225"/>
      <c r="CI389" s="225"/>
      <c r="CJ389" s="225"/>
      <c r="CK389" s="225"/>
      <c r="CL389" s="225"/>
      <c r="CM389" s="225"/>
      <c r="CN389" s="225"/>
      <c r="CO389" s="225"/>
      <c r="CP389" s="225"/>
      <c r="CQ389" s="225"/>
      <c r="CR389" s="225"/>
      <c r="CS389" s="225"/>
      <c r="CT389" s="225"/>
      <c r="CU389" s="225"/>
      <c r="CV389" s="225"/>
    </row>
    <row r="390" spans="1:100" ht="12" customHeight="1" x14ac:dyDescent="0.25">
      <c r="A390" s="225"/>
      <c r="B390" s="225"/>
      <c r="C390" s="225"/>
      <c r="D390" s="225"/>
      <c r="E390" s="225"/>
      <c r="F390" s="225"/>
      <c r="G390" s="225"/>
      <c r="H390" s="225"/>
      <c r="I390" s="225"/>
      <c r="J390" s="225"/>
      <c r="K390" s="225"/>
      <c r="L390" s="225"/>
      <c r="M390" s="225"/>
      <c r="N390" s="225"/>
      <c r="O390" s="225"/>
      <c r="P390" s="225"/>
      <c r="Q390" s="225"/>
      <c r="R390" s="225"/>
      <c r="S390" s="225"/>
      <c r="T390" s="225"/>
      <c r="U390" s="225"/>
      <c r="V390" s="225"/>
      <c r="W390" s="225"/>
      <c r="X390" s="225"/>
      <c r="Y390" s="225"/>
      <c r="Z390" s="225"/>
      <c r="AA390" s="225"/>
      <c r="AB390" s="225"/>
      <c r="AC390" s="225"/>
      <c r="AD390" s="225"/>
      <c r="AE390" s="225"/>
      <c r="AF390" s="225"/>
      <c r="AG390" s="225"/>
      <c r="AH390" s="225"/>
      <c r="AI390" s="225"/>
      <c r="AJ390" s="225"/>
      <c r="AK390" s="225"/>
      <c r="AL390" s="225"/>
      <c r="AM390" s="257"/>
      <c r="AN390" s="257"/>
      <c r="AO390" s="225"/>
      <c r="AP390" s="225"/>
      <c r="AQ390" s="225"/>
      <c r="AR390" s="225"/>
      <c r="AS390" s="225"/>
      <c r="AT390" s="225"/>
      <c r="AU390" s="225"/>
      <c r="AV390" s="225"/>
      <c r="AW390" s="225"/>
      <c r="AX390" s="225"/>
      <c r="AY390" s="225"/>
      <c r="AZ390" s="225"/>
      <c r="BA390" s="225"/>
      <c r="BB390" s="225"/>
      <c r="BC390" s="225"/>
      <c r="BD390" s="225"/>
      <c r="BE390" s="225"/>
      <c r="BF390" s="225"/>
      <c r="BG390" s="225"/>
      <c r="BH390" s="225"/>
      <c r="BI390" s="225"/>
      <c r="BJ390" s="225"/>
      <c r="BK390" s="225"/>
      <c r="BL390" s="225"/>
      <c r="BM390" s="225"/>
      <c r="BN390" s="225"/>
      <c r="BO390" s="225"/>
      <c r="BP390" s="225"/>
      <c r="BQ390" s="225"/>
      <c r="BR390" s="225"/>
      <c r="BS390" s="225"/>
      <c r="BT390" s="225"/>
      <c r="BU390" s="225"/>
      <c r="BV390" s="225"/>
      <c r="BW390" s="225"/>
      <c r="BX390" s="225"/>
      <c r="BY390" s="225"/>
      <c r="BZ390" s="225"/>
      <c r="CA390" s="225"/>
      <c r="CB390" s="225"/>
      <c r="CC390" s="225"/>
      <c r="CD390" s="225"/>
      <c r="CE390" s="225"/>
      <c r="CF390" s="225"/>
      <c r="CG390" s="225"/>
      <c r="CH390" s="225"/>
      <c r="CI390" s="225"/>
      <c r="CJ390" s="225"/>
      <c r="CK390" s="225"/>
      <c r="CL390" s="225"/>
      <c r="CM390" s="225"/>
      <c r="CN390" s="225"/>
      <c r="CO390" s="225"/>
      <c r="CP390" s="225"/>
      <c r="CQ390" s="225"/>
      <c r="CR390" s="225"/>
      <c r="CS390" s="225"/>
      <c r="CT390" s="225"/>
      <c r="CU390" s="225"/>
      <c r="CV390" s="225"/>
    </row>
    <row r="391" spans="1:100" ht="12" customHeight="1" x14ac:dyDescent="0.25">
      <c r="A391" s="225"/>
      <c r="B391" s="225"/>
      <c r="C391" s="225"/>
      <c r="D391" s="225"/>
      <c r="E391" s="225"/>
      <c r="F391" s="225"/>
      <c r="G391" s="225"/>
      <c r="H391" s="225"/>
      <c r="I391" s="225"/>
      <c r="J391" s="225"/>
      <c r="K391" s="225"/>
      <c r="L391" s="225"/>
      <c r="M391" s="225"/>
      <c r="N391" s="225"/>
      <c r="O391" s="225"/>
      <c r="P391" s="225"/>
      <c r="Q391" s="225"/>
      <c r="R391" s="225"/>
      <c r="S391" s="225"/>
      <c r="T391" s="225"/>
      <c r="U391" s="225"/>
      <c r="V391" s="225"/>
      <c r="W391" s="225"/>
      <c r="X391" s="225"/>
      <c r="Y391" s="225"/>
      <c r="Z391" s="225"/>
      <c r="AA391" s="225"/>
      <c r="AB391" s="225"/>
      <c r="AC391" s="225"/>
      <c r="AD391" s="225"/>
      <c r="AE391" s="225"/>
      <c r="AF391" s="225"/>
      <c r="AG391" s="225"/>
      <c r="AH391" s="225"/>
      <c r="AI391" s="225"/>
      <c r="AJ391" s="225"/>
      <c r="AK391" s="225"/>
      <c r="AL391" s="225"/>
      <c r="AM391" s="257"/>
      <c r="AN391" s="257"/>
      <c r="AO391" s="225"/>
      <c r="AP391" s="225"/>
      <c r="AQ391" s="225"/>
      <c r="AR391" s="225"/>
      <c r="AS391" s="225"/>
      <c r="AT391" s="225"/>
      <c r="AU391" s="225"/>
      <c r="AV391" s="225"/>
      <c r="AW391" s="225"/>
      <c r="AX391" s="225"/>
      <c r="AY391" s="225"/>
      <c r="AZ391" s="225"/>
      <c r="BA391" s="225"/>
      <c r="BB391" s="225"/>
      <c r="BC391" s="225"/>
      <c r="BD391" s="225"/>
      <c r="BE391" s="225"/>
      <c r="BF391" s="225"/>
      <c r="BG391" s="225"/>
      <c r="BH391" s="225"/>
      <c r="BI391" s="225"/>
      <c r="BJ391" s="225"/>
      <c r="BK391" s="225"/>
      <c r="BL391" s="225"/>
      <c r="BM391" s="225"/>
      <c r="BN391" s="225"/>
      <c r="BO391" s="225"/>
      <c r="BP391" s="225"/>
      <c r="BQ391" s="225"/>
      <c r="BR391" s="225"/>
      <c r="BS391" s="225"/>
      <c r="BT391" s="225"/>
      <c r="BU391" s="225"/>
      <c r="BV391" s="225"/>
      <c r="BW391" s="225"/>
      <c r="BX391" s="225"/>
      <c r="BY391" s="225"/>
      <c r="BZ391" s="225"/>
      <c r="CA391" s="225"/>
      <c r="CB391" s="225"/>
      <c r="CC391" s="225"/>
      <c r="CD391" s="225"/>
      <c r="CE391" s="225"/>
      <c r="CF391" s="225"/>
      <c r="CG391" s="225"/>
      <c r="CH391" s="225"/>
      <c r="CI391" s="225"/>
      <c r="CJ391" s="225"/>
      <c r="CK391" s="225"/>
      <c r="CL391" s="225"/>
      <c r="CM391" s="225"/>
      <c r="CN391" s="225"/>
      <c r="CO391" s="225"/>
      <c r="CP391" s="225"/>
      <c r="CQ391" s="225"/>
      <c r="CR391" s="225"/>
      <c r="CS391" s="225"/>
      <c r="CT391" s="225"/>
      <c r="CU391" s="225"/>
      <c r="CV391" s="225"/>
    </row>
    <row r="392" spans="1:100" ht="12" customHeight="1" x14ac:dyDescent="0.25">
      <c r="A392" s="225"/>
      <c r="B392" s="225"/>
      <c r="C392" s="225"/>
      <c r="D392" s="225"/>
      <c r="E392" s="225"/>
      <c r="F392" s="225"/>
      <c r="G392" s="225"/>
      <c r="H392" s="225"/>
      <c r="I392" s="225"/>
      <c r="J392" s="225"/>
      <c r="K392" s="225"/>
      <c r="L392" s="225"/>
      <c r="M392" s="225"/>
      <c r="N392" s="225"/>
      <c r="O392" s="225"/>
      <c r="P392" s="225"/>
      <c r="Q392" s="225"/>
      <c r="R392" s="225"/>
      <c r="S392" s="225"/>
      <c r="T392" s="225"/>
      <c r="U392" s="225"/>
      <c r="V392" s="225"/>
      <c r="W392" s="225"/>
      <c r="X392" s="225"/>
      <c r="Y392" s="225"/>
      <c r="Z392" s="225"/>
      <c r="AA392" s="225"/>
      <c r="AB392" s="225"/>
      <c r="AC392" s="225"/>
      <c r="AD392" s="225"/>
      <c r="AE392" s="225"/>
      <c r="AF392" s="225"/>
      <c r="AG392" s="225"/>
      <c r="AH392" s="225"/>
      <c r="AI392" s="225"/>
      <c r="AJ392" s="225"/>
      <c r="AK392" s="225"/>
      <c r="AL392" s="225"/>
      <c r="AM392" s="257"/>
      <c r="AN392" s="257"/>
      <c r="AO392" s="225"/>
      <c r="AP392" s="225"/>
      <c r="AQ392" s="225"/>
      <c r="AR392" s="225"/>
      <c r="AS392" s="225"/>
      <c r="AT392" s="225"/>
      <c r="AU392" s="225"/>
      <c r="AV392" s="225"/>
      <c r="AW392" s="225"/>
      <c r="AX392" s="225"/>
      <c r="AY392" s="225"/>
      <c r="AZ392" s="225"/>
      <c r="BA392" s="225"/>
      <c r="BB392" s="225"/>
      <c r="BC392" s="225"/>
      <c r="BD392" s="225"/>
      <c r="BE392" s="225"/>
      <c r="BF392" s="225"/>
      <c r="BG392" s="225"/>
      <c r="BH392" s="225"/>
      <c r="BI392" s="225"/>
      <c r="BJ392" s="225"/>
      <c r="BK392" s="225"/>
      <c r="BL392" s="225"/>
      <c r="BM392" s="225"/>
      <c r="BN392" s="225"/>
      <c r="BO392" s="225"/>
      <c r="BP392" s="225"/>
      <c r="BQ392" s="225"/>
      <c r="BR392" s="225"/>
      <c r="BS392" s="225"/>
      <c r="BT392" s="225"/>
      <c r="BU392" s="225"/>
      <c r="BV392" s="225"/>
      <c r="BW392" s="225"/>
      <c r="BX392" s="225"/>
      <c r="BY392" s="225"/>
      <c r="BZ392" s="225"/>
      <c r="CA392" s="225"/>
      <c r="CB392" s="225"/>
      <c r="CC392" s="225"/>
      <c r="CD392" s="225"/>
      <c r="CE392" s="225"/>
      <c r="CF392" s="225"/>
      <c r="CG392" s="225"/>
      <c r="CH392" s="225"/>
      <c r="CI392" s="225"/>
      <c r="CJ392" s="225"/>
      <c r="CK392" s="225"/>
      <c r="CL392" s="225"/>
      <c r="CM392" s="225"/>
      <c r="CN392" s="225"/>
      <c r="CO392" s="225"/>
      <c r="CP392" s="225"/>
      <c r="CQ392" s="225"/>
      <c r="CR392" s="225"/>
      <c r="CS392" s="225"/>
      <c r="CT392" s="225"/>
      <c r="CU392" s="225"/>
      <c r="CV392" s="225"/>
    </row>
    <row r="393" spans="1:100" ht="12" customHeight="1" x14ac:dyDescent="0.25">
      <c r="A393" s="225"/>
      <c r="B393" s="225"/>
      <c r="C393" s="225"/>
      <c r="D393" s="225"/>
      <c r="E393" s="225"/>
      <c r="F393" s="225"/>
      <c r="G393" s="225"/>
      <c r="H393" s="225"/>
      <c r="I393" s="225"/>
      <c r="J393" s="225"/>
      <c r="K393" s="225"/>
      <c r="L393" s="225"/>
      <c r="M393" s="225"/>
      <c r="N393" s="225"/>
      <c r="O393" s="225"/>
      <c r="P393" s="225"/>
      <c r="Q393" s="225"/>
      <c r="R393" s="225"/>
      <c r="S393" s="225"/>
      <c r="T393" s="225"/>
      <c r="U393" s="225"/>
      <c r="V393" s="225"/>
      <c r="W393" s="225"/>
      <c r="X393" s="225"/>
      <c r="Y393" s="225"/>
      <c r="Z393" s="225"/>
      <c r="AA393" s="225"/>
      <c r="AB393" s="225"/>
      <c r="AC393" s="225"/>
      <c r="AD393" s="225"/>
      <c r="AE393" s="225"/>
      <c r="AF393" s="225"/>
      <c r="AG393" s="225"/>
      <c r="AH393" s="225"/>
      <c r="AI393" s="225"/>
      <c r="AJ393" s="225"/>
      <c r="AK393" s="225"/>
      <c r="AL393" s="225"/>
      <c r="AM393" s="257"/>
      <c r="AN393" s="257"/>
      <c r="AO393" s="225"/>
      <c r="AP393" s="225"/>
      <c r="AQ393" s="225"/>
      <c r="AR393" s="225"/>
      <c r="AS393" s="225"/>
      <c r="AT393" s="225"/>
      <c r="AU393" s="225"/>
      <c r="AV393" s="225"/>
      <c r="AW393" s="225"/>
      <c r="AX393" s="225"/>
      <c r="AY393" s="225"/>
      <c r="AZ393" s="225"/>
      <c r="BA393" s="225"/>
      <c r="BB393" s="225"/>
      <c r="BC393" s="225"/>
      <c r="BD393" s="225"/>
      <c r="BE393" s="225"/>
      <c r="BF393" s="225"/>
      <c r="BG393" s="225"/>
      <c r="BH393" s="225"/>
      <c r="BI393" s="225"/>
      <c r="BJ393" s="225"/>
      <c r="BK393" s="225"/>
      <c r="BL393" s="225"/>
      <c r="BM393" s="225"/>
      <c r="BN393" s="225"/>
      <c r="BO393" s="225"/>
      <c r="BP393" s="225"/>
      <c r="BQ393" s="225"/>
      <c r="BR393" s="225"/>
      <c r="BS393" s="225"/>
      <c r="BT393" s="225"/>
      <c r="BU393" s="225"/>
      <c r="BV393" s="225"/>
      <c r="BW393" s="225"/>
      <c r="BX393" s="225"/>
      <c r="BY393" s="225"/>
      <c r="BZ393" s="225"/>
      <c r="CA393" s="225"/>
      <c r="CB393" s="225"/>
      <c r="CC393" s="225"/>
      <c r="CD393" s="225"/>
      <c r="CE393" s="225"/>
      <c r="CF393" s="225"/>
      <c r="CG393" s="225"/>
      <c r="CH393" s="225"/>
      <c r="CI393" s="225"/>
      <c r="CJ393" s="225"/>
      <c r="CK393" s="225"/>
      <c r="CL393" s="225"/>
      <c r="CM393" s="225"/>
      <c r="CN393" s="225"/>
      <c r="CO393" s="225"/>
      <c r="CP393" s="225"/>
      <c r="CQ393" s="225"/>
      <c r="CR393" s="225"/>
      <c r="CS393" s="225"/>
      <c r="CT393" s="225"/>
      <c r="CU393" s="225"/>
      <c r="CV393" s="225"/>
    </row>
    <row r="394" spans="1:100" ht="12" customHeight="1" x14ac:dyDescent="0.25">
      <c r="A394" s="225"/>
      <c r="B394" s="225"/>
      <c r="C394" s="225"/>
      <c r="D394" s="225"/>
      <c r="E394" s="225"/>
      <c r="F394" s="225"/>
      <c r="G394" s="225"/>
      <c r="H394" s="225"/>
      <c r="I394" s="225"/>
      <c r="J394" s="225"/>
      <c r="K394" s="225"/>
      <c r="L394" s="225"/>
      <c r="M394" s="225"/>
      <c r="N394" s="225"/>
      <c r="O394" s="225"/>
      <c r="P394" s="225"/>
      <c r="Q394" s="225"/>
      <c r="R394" s="225"/>
      <c r="S394" s="225"/>
      <c r="T394" s="225"/>
      <c r="U394" s="225"/>
      <c r="V394" s="225"/>
      <c r="W394" s="225"/>
      <c r="X394" s="225"/>
      <c r="Y394" s="225"/>
      <c r="Z394" s="225"/>
      <c r="AA394" s="225"/>
      <c r="AB394" s="225"/>
      <c r="AC394" s="225"/>
      <c r="AD394" s="225"/>
      <c r="AE394" s="225"/>
      <c r="AF394" s="225"/>
      <c r="AG394" s="225"/>
      <c r="AH394" s="225"/>
      <c r="AI394" s="225"/>
      <c r="AJ394" s="225"/>
      <c r="AK394" s="225"/>
      <c r="AL394" s="225"/>
      <c r="AM394" s="257"/>
      <c r="AN394" s="257"/>
      <c r="AO394" s="225"/>
      <c r="AP394" s="225"/>
      <c r="AQ394" s="225"/>
      <c r="AR394" s="225"/>
      <c r="AS394" s="225"/>
      <c r="AT394" s="225"/>
      <c r="AU394" s="225"/>
      <c r="AV394" s="225"/>
      <c r="AW394" s="225"/>
      <c r="AX394" s="225"/>
      <c r="AY394" s="225"/>
      <c r="AZ394" s="225"/>
      <c r="BA394" s="225"/>
      <c r="BB394" s="225"/>
      <c r="BC394" s="225"/>
      <c r="BD394" s="225"/>
      <c r="BE394" s="225"/>
      <c r="BF394" s="225"/>
      <c r="BG394" s="225"/>
      <c r="BH394" s="225"/>
      <c r="BI394" s="225"/>
      <c r="BJ394" s="225"/>
      <c r="BK394" s="225"/>
      <c r="BL394" s="225"/>
      <c r="BM394" s="225"/>
      <c r="BN394" s="225"/>
      <c r="BO394" s="225"/>
      <c r="BP394" s="225"/>
      <c r="BQ394" s="225"/>
      <c r="BR394" s="225"/>
      <c r="BS394" s="225"/>
      <c r="BT394" s="225"/>
      <c r="BU394" s="225"/>
      <c r="BV394" s="225"/>
      <c r="BW394" s="225"/>
      <c r="BX394" s="225"/>
      <c r="BY394" s="225"/>
      <c r="BZ394" s="225"/>
      <c r="CA394" s="225"/>
      <c r="CB394" s="225"/>
      <c r="CC394" s="225"/>
      <c r="CD394" s="225"/>
      <c r="CE394" s="225"/>
      <c r="CF394" s="225"/>
      <c r="CG394" s="225"/>
      <c r="CH394" s="225"/>
      <c r="CI394" s="225"/>
      <c r="CJ394" s="225"/>
      <c r="CK394" s="225"/>
      <c r="CL394" s="225"/>
      <c r="CM394" s="225"/>
      <c r="CN394" s="225"/>
      <c r="CO394" s="225"/>
      <c r="CP394" s="225"/>
      <c r="CQ394" s="225"/>
      <c r="CR394" s="225"/>
      <c r="CS394" s="225"/>
      <c r="CT394" s="225"/>
      <c r="CU394" s="225"/>
      <c r="CV394" s="225"/>
    </row>
    <row r="395" spans="1:100" ht="12" customHeight="1" x14ac:dyDescent="0.25">
      <c r="A395" s="225"/>
      <c r="B395" s="225"/>
      <c r="C395" s="225"/>
      <c r="D395" s="225"/>
      <c r="E395" s="225"/>
      <c r="F395" s="225"/>
      <c r="G395" s="225"/>
      <c r="H395" s="225"/>
      <c r="I395" s="225"/>
      <c r="J395" s="225"/>
      <c r="K395" s="225"/>
      <c r="L395" s="225"/>
      <c r="M395" s="225"/>
      <c r="N395" s="225"/>
      <c r="O395" s="225"/>
      <c r="P395" s="225"/>
      <c r="Q395" s="225"/>
      <c r="R395" s="225"/>
      <c r="S395" s="225"/>
      <c r="T395" s="225"/>
      <c r="U395" s="225"/>
      <c r="V395" s="225"/>
      <c r="W395" s="225"/>
      <c r="X395" s="225"/>
      <c r="Y395" s="225"/>
      <c r="Z395" s="225"/>
      <c r="AA395" s="225"/>
      <c r="AB395" s="225"/>
      <c r="AC395" s="225"/>
      <c r="AD395" s="225"/>
      <c r="AE395" s="225"/>
      <c r="AF395" s="225"/>
      <c r="AG395" s="225"/>
      <c r="AH395" s="225"/>
      <c r="AI395" s="225"/>
      <c r="AJ395" s="225"/>
      <c r="AK395" s="225"/>
      <c r="AL395" s="225"/>
      <c r="AM395" s="257"/>
      <c r="AN395" s="257"/>
      <c r="AO395" s="225"/>
      <c r="AP395" s="225"/>
      <c r="AQ395" s="225"/>
      <c r="AR395" s="225"/>
      <c r="AS395" s="225"/>
      <c r="AT395" s="225"/>
      <c r="AU395" s="225"/>
      <c r="AV395" s="225"/>
      <c r="AW395" s="225"/>
      <c r="AX395" s="225"/>
      <c r="AY395" s="225"/>
      <c r="AZ395" s="225"/>
      <c r="BA395" s="225"/>
      <c r="BB395" s="225"/>
      <c r="BC395" s="225"/>
      <c r="BD395" s="225"/>
      <c r="BE395" s="225"/>
      <c r="BF395" s="225"/>
      <c r="BG395" s="225"/>
      <c r="BH395" s="225"/>
      <c r="BI395" s="225"/>
      <c r="BJ395" s="225"/>
      <c r="BK395" s="225"/>
      <c r="BL395" s="225"/>
      <c r="BM395" s="225"/>
      <c r="BN395" s="225"/>
      <c r="BO395" s="225"/>
      <c r="BP395" s="225"/>
      <c r="BQ395" s="225"/>
      <c r="BR395" s="225"/>
      <c r="BS395" s="225"/>
      <c r="BT395" s="225"/>
      <c r="BU395" s="225"/>
      <c r="BV395" s="225"/>
      <c r="BW395" s="225"/>
      <c r="BX395" s="225"/>
      <c r="BY395" s="225"/>
      <c r="BZ395" s="225"/>
      <c r="CA395" s="225"/>
      <c r="CB395" s="225"/>
      <c r="CC395" s="225"/>
      <c r="CD395" s="225"/>
      <c r="CE395" s="225"/>
      <c r="CF395" s="225"/>
      <c r="CG395" s="225"/>
      <c r="CH395" s="225"/>
      <c r="CI395" s="225"/>
      <c r="CJ395" s="225"/>
      <c r="CK395" s="225"/>
      <c r="CL395" s="225"/>
      <c r="CM395" s="225"/>
      <c r="CN395" s="225"/>
      <c r="CO395" s="225"/>
      <c r="CP395" s="225"/>
      <c r="CQ395" s="225"/>
      <c r="CR395" s="225"/>
      <c r="CS395" s="225"/>
      <c r="CT395" s="225"/>
      <c r="CU395" s="225"/>
      <c r="CV395" s="225"/>
    </row>
    <row r="396" spans="1:100" ht="12" customHeight="1" x14ac:dyDescent="0.25">
      <c r="A396" s="225"/>
      <c r="B396" s="225"/>
      <c r="C396" s="225"/>
      <c r="D396" s="225"/>
      <c r="E396" s="225"/>
      <c r="F396" s="225"/>
      <c r="G396" s="225"/>
      <c r="H396" s="225"/>
      <c r="I396" s="225"/>
      <c r="J396" s="225"/>
      <c r="K396" s="225"/>
      <c r="L396" s="225"/>
      <c r="M396" s="225"/>
      <c r="N396" s="225"/>
      <c r="O396" s="225"/>
      <c r="P396" s="225"/>
      <c r="Q396" s="225"/>
      <c r="R396" s="225"/>
      <c r="S396" s="225"/>
      <c r="T396" s="225"/>
      <c r="U396" s="225"/>
      <c r="V396" s="225"/>
      <c r="W396" s="225"/>
      <c r="X396" s="225"/>
      <c r="Y396" s="225"/>
      <c r="Z396" s="225"/>
      <c r="AA396" s="225"/>
      <c r="AB396" s="225"/>
      <c r="AC396" s="225"/>
      <c r="AD396" s="225"/>
      <c r="AE396" s="225"/>
      <c r="AF396" s="225"/>
      <c r="AG396" s="225"/>
      <c r="AH396" s="225"/>
      <c r="AI396" s="225"/>
      <c r="AJ396" s="225"/>
      <c r="AK396" s="225"/>
      <c r="AL396" s="225"/>
      <c r="AM396" s="257"/>
      <c r="AN396" s="257"/>
      <c r="AO396" s="225"/>
      <c r="AP396" s="225"/>
      <c r="AQ396" s="225"/>
      <c r="AR396" s="225"/>
      <c r="AS396" s="225"/>
      <c r="AT396" s="225"/>
      <c r="AU396" s="225"/>
      <c r="AV396" s="225"/>
      <c r="AW396" s="225"/>
      <c r="AX396" s="225"/>
      <c r="AY396" s="225"/>
      <c r="AZ396" s="225"/>
      <c r="BA396" s="225"/>
      <c r="BB396" s="225"/>
      <c r="BC396" s="225"/>
      <c r="BD396" s="225"/>
      <c r="BE396" s="225"/>
      <c r="BF396" s="225"/>
      <c r="BG396" s="225"/>
      <c r="BH396" s="225"/>
      <c r="BI396" s="225"/>
      <c r="BJ396" s="225"/>
      <c r="BK396" s="225"/>
      <c r="BL396" s="225"/>
      <c r="BM396" s="225"/>
      <c r="BN396" s="225"/>
      <c r="BO396" s="225"/>
      <c r="BP396" s="225"/>
      <c r="BQ396" s="225"/>
      <c r="BR396" s="225"/>
      <c r="BS396" s="225"/>
      <c r="BT396" s="225"/>
      <c r="BU396" s="225"/>
      <c r="BV396" s="225"/>
      <c r="BW396" s="225"/>
      <c r="BX396" s="225"/>
      <c r="BY396" s="225"/>
      <c r="BZ396" s="225"/>
      <c r="CA396" s="225"/>
      <c r="CB396" s="225"/>
      <c r="CC396" s="225"/>
      <c r="CD396" s="225"/>
      <c r="CE396" s="225"/>
      <c r="CF396" s="225"/>
      <c r="CG396" s="225"/>
      <c r="CH396" s="225"/>
      <c r="CI396" s="225"/>
      <c r="CJ396" s="225"/>
      <c r="CK396" s="225"/>
      <c r="CL396" s="225"/>
      <c r="CM396" s="225"/>
      <c r="CN396" s="225"/>
      <c r="CO396" s="225"/>
      <c r="CP396" s="225"/>
      <c r="CQ396" s="225"/>
      <c r="CR396" s="225"/>
      <c r="CS396" s="225"/>
      <c r="CT396" s="225"/>
      <c r="CU396" s="225"/>
      <c r="CV396" s="225"/>
    </row>
    <row r="397" spans="1:100" ht="12" customHeight="1" x14ac:dyDescent="0.25">
      <c r="A397" s="225"/>
      <c r="B397" s="225"/>
      <c r="C397" s="225"/>
      <c r="D397" s="225"/>
      <c r="E397" s="225"/>
      <c r="F397" s="225"/>
      <c r="G397" s="225"/>
      <c r="H397" s="225"/>
      <c r="I397" s="225"/>
      <c r="J397" s="225"/>
      <c r="K397" s="225"/>
      <c r="L397" s="225"/>
      <c r="M397" s="225"/>
      <c r="N397" s="225"/>
      <c r="O397" s="225"/>
      <c r="P397" s="225"/>
      <c r="Q397" s="225"/>
      <c r="R397" s="225"/>
      <c r="S397" s="225"/>
      <c r="T397" s="225"/>
      <c r="U397" s="225"/>
      <c r="V397" s="225"/>
      <c r="W397" s="225"/>
      <c r="X397" s="225"/>
      <c r="Y397" s="225"/>
      <c r="Z397" s="225"/>
      <c r="AA397" s="225"/>
      <c r="AB397" s="225"/>
      <c r="AC397" s="225"/>
      <c r="AD397" s="225"/>
      <c r="AE397" s="225"/>
      <c r="AF397" s="225"/>
      <c r="AG397" s="225"/>
      <c r="AH397" s="225"/>
      <c r="AI397" s="225"/>
      <c r="AJ397" s="225"/>
      <c r="AK397" s="225"/>
      <c r="AL397" s="225"/>
      <c r="AM397" s="257"/>
      <c r="AN397" s="257"/>
      <c r="AO397" s="225"/>
      <c r="AP397" s="225"/>
      <c r="AQ397" s="225"/>
      <c r="AR397" s="225"/>
      <c r="AS397" s="225"/>
      <c r="AT397" s="225"/>
      <c r="AU397" s="225"/>
      <c r="AV397" s="225"/>
      <c r="AW397" s="225"/>
      <c r="AX397" s="225"/>
      <c r="AY397" s="225"/>
      <c r="AZ397" s="225"/>
      <c r="BA397" s="225"/>
      <c r="BB397" s="225"/>
      <c r="BC397" s="225"/>
      <c r="BD397" s="225"/>
      <c r="BE397" s="225"/>
      <c r="BF397" s="225"/>
      <c r="BG397" s="225"/>
      <c r="BH397" s="225"/>
      <c r="BI397" s="225"/>
      <c r="BJ397" s="225"/>
      <c r="BK397" s="225"/>
      <c r="BL397" s="225"/>
      <c r="BM397" s="225"/>
      <c r="BN397" s="225"/>
      <c r="BO397" s="225"/>
      <c r="BP397" s="225"/>
      <c r="BQ397" s="225"/>
      <c r="BR397" s="225"/>
      <c r="BS397" s="225"/>
      <c r="BT397" s="225"/>
      <c r="BU397" s="225"/>
      <c r="BV397" s="225"/>
      <c r="BW397" s="225"/>
      <c r="BX397" s="225"/>
      <c r="BY397" s="225"/>
      <c r="BZ397" s="225"/>
      <c r="CA397" s="225"/>
      <c r="CB397" s="225"/>
      <c r="CC397" s="225"/>
      <c r="CD397" s="225"/>
      <c r="CE397" s="225"/>
      <c r="CF397" s="225"/>
      <c r="CG397" s="225"/>
      <c r="CH397" s="225"/>
      <c r="CI397" s="225"/>
      <c r="CJ397" s="225"/>
      <c r="CK397" s="225"/>
      <c r="CL397" s="225"/>
      <c r="CM397" s="225"/>
      <c r="CN397" s="225"/>
      <c r="CO397" s="225"/>
      <c r="CP397" s="225"/>
      <c r="CQ397" s="225"/>
      <c r="CR397" s="225"/>
      <c r="CS397" s="225"/>
      <c r="CT397" s="225"/>
      <c r="CU397" s="225"/>
      <c r="CV397" s="225"/>
    </row>
    <row r="398" spans="1:100" ht="12" customHeight="1" x14ac:dyDescent="0.25">
      <c r="A398" s="225"/>
      <c r="B398" s="225"/>
      <c r="C398" s="225"/>
      <c r="D398" s="225"/>
      <c r="E398" s="225"/>
      <c r="F398" s="225"/>
      <c r="G398" s="225"/>
      <c r="H398" s="225"/>
      <c r="I398" s="225"/>
      <c r="J398" s="225"/>
      <c r="K398" s="225"/>
      <c r="L398" s="225"/>
      <c r="M398" s="225"/>
      <c r="N398" s="225"/>
      <c r="O398" s="225"/>
      <c r="P398" s="225"/>
      <c r="Q398" s="225"/>
      <c r="R398" s="225"/>
      <c r="S398" s="225"/>
      <c r="T398" s="225"/>
      <c r="U398" s="225"/>
      <c r="V398" s="225"/>
      <c r="W398" s="225"/>
      <c r="X398" s="225"/>
      <c r="Y398" s="225"/>
      <c r="Z398" s="225"/>
      <c r="AA398" s="225"/>
      <c r="AB398" s="225"/>
      <c r="AC398" s="225"/>
      <c r="AD398" s="225"/>
      <c r="AE398" s="225"/>
      <c r="AF398" s="225"/>
      <c r="AG398" s="225"/>
      <c r="AH398" s="225"/>
      <c r="AI398" s="225"/>
      <c r="AJ398" s="225"/>
      <c r="AK398" s="225"/>
      <c r="AL398" s="225"/>
      <c r="AM398" s="257"/>
      <c r="AN398" s="257"/>
      <c r="AO398" s="225"/>
      <c r="AP398" s="225"/>
      <c r="AQ398" s="225"/>
      <c r="AR398" s="225"/>
      <c r="AS398" s="225"/>
      <c r="AT398" s="225"/>
      <c r="AU398" s="225"/>
      <c r="AV398" s="225"/>
      <c r="AW398" s="225"/>
      <c r="AX398" s="225"/>
      <c r="AY398" s="225"/>
      <c r="AZ398" s="225"/>
      <c r="BA398" s="225"/>
      <c r="BB398" s="225"/>
      <c r="BC398" s="225"/>
      <c r="BD398" s="225"/>
      <c r="BE398" s="225"/>
      <c r="BF398" s="225"/>
      <c r="BG398" s="225"/>
      <c r="BH398" s="225"/>
      <c r="BI398" s="225"/>
      <c r="BJ398" s="225"/>
      <c r="BK398" s="225"/>
      <c r="BL398" s="225"/>
      <c r="BM398" s="225"/>
      <c r="BN398" s="225"/>
      <c r="BO398" s="225"/>
      <c r="BP398" s="225"/>
      <c r="BQ398" s="225"/>
      <c r="BR398" s="225"/>
      <c r="BS398" s="225"/>
      <c r="BT398" s="225"/>
      <c r="BU398" s="225"/>
      <c r="BV398" s="225"/>
      <c r="BW398" s="225"/>
      <c r="BX398" s="225"/>
      <c r="BY398" s="225"/>
      <c r="BZ398" s="225"/>
      <c r="CA398" s="225"/>
      <c r="CB398" s="225"/>
      <c r="CC398" s="225"/>
      <c r="CD398" s="225"/>
      <c r="CE398" s="225"/>
      <c r="CF398" s="225"/>
      <c r="CG398" s="225"/>
      <c r="CH398" s="225"/>
      <c r="CI398" s="225"/>
      <c r="CJ398" s="225"/>
      <c r="CK398" s="225"/>
      <c r="CL398" s="225"/>
      <c r="CM398" s="225"/>
      <c r="CN398" s="225"/>
      <c r="CO398" s="225"/>
      <c r="CP398" s="225"/>
      <c r="CQ398" s="225"/>
      <c r="CR398" s="225"/>
      <c r="CS398" s="225"/>
      <c r="CT398" s="225"/>
      <c r="CU398" s="225"/>
      <c r="CV398" s="225"/>
    </row>
    <row r="399" spans="1:100" ht="12" customHeight="1" x14ac:dyDescent="0.25">
      <c r="A399" s="225"/>
      <c r="B399" s="225"/>
      <c r="C399" s="225"/>
      <c r="D399" s="225"/>
      <c r="E399" s="225"/>
      <c r="F399" s="225"/>
      <c r="G399" s="225"/>
      <c r="H399" s="225"/>
      <c r="I399" s="225"/>
      <c r="J399" s="225"/>
      <c r="K399" s="225"/>
      <c r="L399" s="225"/>
      <c r="M399" s="225"/>
      <c r="N399" s="225"/>
      <c r="O399" s="225"/>
      <c r="P399" s="225"/>
      <c r="Q399" s="225"/>
      <c r="R399" s="225"/>
      <c r="S399" s="225"/>
      <c r="T399" s="225"/>
      <c r="U399" s="225"/>
      <c r="V399" s="225"/>
      <c r="W399" s="225"/>
      <c r="X399" s="225"/>
      <c r="Y399" s="225"/>
      <c r="Z399" s="225"/>
      <c r="AA399" s="225"/>
      <c r="AB399" s="225"/>
      <c r="AC399" s="225"/>
      <c r="AD399" s="225"/>
      <c r="AE399" s="225"/>
      <c r="AF399" s="225"/>
      <c r="AG399" s="225"/>
      <c r="AH399" s="225"/>
      <c r="AI399" s="225"/>
      <c r="AJ399" s="225"/>
      <c r="AK399" s="225"/>
      <c r="AL399" s="225"/>
      <c r="AM399" s="257"/>
      <c r="AN399" s="257"/>
      <c r="AO399" s="225"/>
      <c r="AP399" s="225"/>
      <c r="AQ399" s="225"/>
      <c r="AR399" s="225"/>
      <c r="AS399" s="225"/>
      <c r="AT399" s="225"/>
      <c r="AU399" s="225"/>
      <c r="AV399" s="225"/>
      <c r="AW399" s="225"/>
      <c r="AX399" s="225"/>
      <c r="AY399" s="225"/>
      <c r="AZ399" s="225"/>
      <c r="BA399" s="225"/>
      <c r="BB399" s="225"/>
      <c r="BC399" s="225"/>
      <c r="BD399" s="225"/>
      <c r="BE399" s="225"/>
      <c r="BF399" s="225"/>
      <c r="BG399" s="225"/>
      <c r="BH399" s="225"/>
      <c r="BI399" s="225"/>
      <c r="BJ399" s="225"/>
      <c r="BK399" s="225"/>
      <c r="BL399" s="225"/>
      <c r="BM399" s="225"/>
      <c r="BN399" s="225"/>
      <c r="BO399" s="225"/>
      <c r="BP399" s="225"/>
      <c r="BQ399" s="225"/>
      <c r="BR399" s="225"/>
      <c r="BS399" s="225"/>
      <c r="BT399" s="225"/>
      <c r="BU399" s="225"/>
      <c r="BV399" s="225"/>
      <c r="BW399" s="225"/>
      <c r="BX399" s="225"/>
      <c r="BY399" s="225"/>
      <c r="BZ399" s="225"/>
      <c r="CA399" s="225"/>
      <c r="CB399" s="225"/>
      <c r="CC399" s="225"/>
      <c r="CD399" s="225"/>
      <c r="CE399" s="225"/>
      <c r="CF399" s="225"/>
      <c r="CG399" s="225"/>
      <c r="CH399" s="225"/>
      <c r="CI399" s="225"/>
      <c r="CJ399" s="225"/>
      <c r="CK399" s="225"/>
      <c r="CL399" s="225"/>
      <c r="CM399" s="225"/>
      <c r="CN399" s="225"/>
      <c r="CO399" s="225"/>
      <c r="CP399" s="225"/>
      <c r="CQ399" s="225"/>
      <c r="CR399" s="225"/>
      <c r="CS399" s="225"/>
      <c r="CT399" s="225"/>
      <c r="CU399" s="225"/>
      <c r="CV399" s="225"/>
    </row>
    <row r="400" spans="1:100" ht="12" customHeight="1" x14ac:dyDescent="0.25">
      <c r="A400" s="225"/>
      <c r="B400" s="225"/>
      <c r="C400" s="225"/>
      <c r="D400" s="225"/>
      <c r="E400" s="225"/>
      <c r="F400" s="225"/>
      <c r="G400" s="225"/>
      <c r="H400" s="225"/>
      <c r="I400" s="225"/>
      <c r="J400" s="225"/>
      <c r="K400" s="225"/>
      <c r="L400" s="225"/>
      <c r="M400" s="225"/>
      <c r="N400" s="225"/>
      <c r="O400" s="225"/>
      <c r="P400" s="225"/>
      <c r="Q400" s="225"/>
      <c r="R400" s="225"/>
      <c r="S400" s="225"/>
      <c r="T400" s="225"/>
      <c r="U400" s="225"/>
      <c r="V400" s="225"/>
      <c r="W400" s="225"/>
      <c r="X400" s="225"/>
      <c r="Y400" s="225"/>
      <c r="Z400" s="225"/>
      <c r="AA400" s="225"/>
      <c r="AB400" s="225"/>
      <c r="AC400" s="225"/>
      <c r="AD400" s="225"/>
      <c r="AE400" s="225"/>
      <c r="AF400" s="225"/>
      <c r="AG400" s="225"/>
      <c r="AH400" s="225"/>
      <c r="AI400" s="225"/>
      <c r="AJ400" s="225"/>
      <c r="AK400" s="225"/>
      <c r="AL400" s="225"/>
      <c r="AM400" s="257"/>
      <c r="AN400" s="257"/>
      <c r="AO400" s="225"/>
      <c r="AP400" s="225"/>
      <c r="AQ400" s="225"/>
      <c r="AR400" s="225"/>
      <c r="AS400" s="225"/>
      <c r="AT400" s="225"/>
      <c r="AU400" s="225"/>
      <c r="AV400" s="225"/>
      <c r="AW400" s="225"/>
      <c r="AX400" s="225"/>
      <c r="AY400" s="225"/>
      <c r="AZ400" s="225"/>
      <c r="BA400" s="225"/>
      <c r="BB400" s="225"/>
      <c r="BC400" s="225"/>
      <c r="BD400" s="225"/>
      <c r="BE400" s="225"/>
      <c r="BF400" s="225"/>
      <c r="BG400" s="225"/>
      <c r="BH400" s="225"/>
      <c r="BI400" s="225"/>
      <c r="BJ400" s="225"/>
      <c r="BK400" s="225"/>
      <c r="BL400" s="225"/>
      <c r="BM400" s="225"/>
      <c r="BN400" s="225"/>
      <c r="BO400" s="225"/>
      <c r="BP400" s="225"/>
      <c r="BQ400" s="225"/>
      <c r="BR400" s="225"/>
      <c r="BS400" s="225"/>
      <c r="BT400" s="225"/>
      <c r="BU400" s="225"/>
      <c r="BV400" s="225"/>
      <c r="BW400" s="225"/>
      <c r="BX400" s="225"/>
      <c r="BY400" s="225"/>
      <c r="BZ400" s="225"/>
      <c r="CA400" s="225"/>
      <c r="CB400" s="225"/>
      <c r="CC400" s="225"/>
      <c r="CD400" s="225"/>
      <c r="CE400" s="225"/>
      <c r="CF400" s="225"/>
      <c r="CG400" s="225"/>
      <c r="CH400" s="225"/>
      <c r="CI400" s="225"/>
      <c r="CJ400" s="225"/>
      <c r="CK400" s="225"/>
      <c r="CL400" s="225"/>
      <c r="CM400" s="225"/>
      <c r="CN400" s="225"/>
      <c r="CO400" s="225"/>
      <c r="CP400" s="225"/>
      <c r="CQ400" s="225"/>
      <c r="CR400" s="225"/>
      <c r="CS400" s="225"/>
      <c r="CT400" s="225"/>
      <c r="CU400" s="225"/>
      <c r="CV400" s="225"/>
    </row>
    <row r="401" spans="1:100" ht="12" customHeight="1" x14ac:dyDescent="0.25">
      <c r="A401" s="225"/>
      <c r="B401" s="225"/>
      <c r="C401" s="225"/>
      <c r="D401" s="225"/>
      <c r="E401" s="225"/>
      <c r="F401" s="225"/>
      <c r="G401" s="225"/>
      <c r="H401" s="225"/>
      <c r="I401" s="225"/>
      <c r="J401" s="225"/>
      <c r="K401" s="225"/>
      <c r="L401" s="225"/>
      <c r="M401" s="225"/>
      <c r="N401" s="225"/>
      <c r="O401" s="225"/>
      <c r="P401" s="225"/>
      <c r="Q401" s="225"/>
      <c r="R401" s="225"/>
      <c r="S401" s="225"/>
      <c r="T401" s="225"/>
      <c r="U401" s="225"/>
      <c r="V401" s="225"/>
      <c r="W401" s="225"/>
      <c r="X401" s="225"/>
      <c r="Y401" s="225"/>
      <c r="Z401" s="225"/>
      <c r="AA401" s="225"/>
      <c r="AB401" s="225"/>
      <c r="AC401" s="225"/>
      <c r="AD401" s="225"/>
      <c r="AE401" s="225"/>
      <c r="AF401" s="225"/>
      <c r="AG401" s="225"/>
      <c r="AH401" s="225"/>
      <c r="AI401" s="225"/>
      <c r="AJ401" s="225"/>
      <c r="AK401" s="225"/>
      <c r="AL401" s="225"/>
      <c r="AM401" s="257"/>
      <c r="AN401" s="257"/>
      <c r="AO401" s="225"/>
      <c r="AP401" s="225"/>
      <c r="AQ401" s="225"/>
      <c r="AR401" s="225"/>
      <c r="AS401" s="225"/>
      <c r="AT401" s="225"/>
      <c r="AU401" s="225"/>
      <c r="AV401" s="225"/>
      <c r="AW401" s="225"/>
      <c r="AX401" s="225"/>
      <c r="AY401" s="225"/>
      <c r="AZ401" s="225"/>
      <c r="BA401" s="225"/>
      <c r="BB401" s="225"/>
      <c r="BC401" s="225"/>
      <c r="BD401" s="225"/>
      <c r="BE401" s="225"/>
      <c r="BF401" s="225"/>
      <c r="BG401" s="225"/>
      <c r="BH401" s="225"/>
      <c r="BI401" s="225"/>
      <c r="BJ401" s="225"/>
      <c r="BK401" s="225"/>
      <c r="BL401" s="225"/>
      <c r="BM401" s="225"/>
      <c r="BN401" s="225"/>
      <c r="BO401" s="225"/>
      <c r="BP401" s="225"/>
      <c r="BQ401" s="225"/>
      <c r="BR401" s="225"/>
      <c r="BS401" s="225"/>
      <c r="BT401" s="225"/>
      <c r="BU401" s="225"/>
      <c r="BV401" s="225"/>
      <c r="BW401" s="225"/>
      <c r="BX401" s="225"/>
      <c r="BY401" s="225"/>
      <c r="BZ401" s="225"/>
      <c r="CA401" s="225"/>
      <c r="CB401" s="225"/>
      <c r="CC401" s="225"/>
      <c r="CD401" s="225"/>
      <c r="CE401" s="225"/>
      <c r="CF401" s="225"/>
      <c r="CG401" s="225"/>
      <c r="CH401" s="225"/>
      <c r="CI401" s="225"/>
      <c r="CJ401" s="225"/>
      <c r="CK401" s="225"/>
      <c r="CL401" s="225"/>
      <c r="CM401" s="225"/>
      <c r="CN401" s="225"/>
      <c r="CO401" s="225"/>
      <c r="CP401" s="225"/>
      <c r="CQ401" s="225"/>
      <c r="CR401" s="225"/>
      <c r="CS401" s="225"/>
      <c r="CT401" s="225"/>
      <c r="CU401" s="225"/>
      <c r="CV401" s="225"/>
    </row>
    <row r="402" spans="1:100" ht="12" customHeight="1" x14ac:dyDescent="0.25">
      <c r="A402" s="225"/>
      <c r="B402" s="225"/>
      <c r="C402" s="225"/>
      <c r="D402" s="225"/>
      <c r="E402" s="225"/>
      <c r="F402" s="225"/>
      <c r="G402" s="225"/>
      <c r="H402" s="225"/>
      <c r="I402" s="225"/>
      <c r="J402" s="225"/>
      <c r="K402" s="225"/>
      <c r="L402" s="225"/>
      <c r="M402" s="225"/>
      <c r="N402" s="225"/>
      <c r="O402" s="225"/>
      <c r="P402" s="225"/>
      <c r="Q402" s="225"/>
      <c r="R402" s="225"/>
      <c r="S402" s="225"/>
      <c r="T402" s="225"/>
      <c r="U402" s="225"/>
      <c r="V402" s="225"/>
      <c r="W402" s="225"/>
      <c r="X402" s="225"/>
      <c r="Y402" s="225"/>
      <c r="Z402" s="225"/>
      <c r="AA402" s="225"/>
      <c r="AB402" s="225"/>
      <c r="AC402" s="225"/>
      <c r="AD402" s="225"/>
      <c r="AE402" s="225"/>
      <c r="AF402" s="225"/>
      <c r="AG402" s="225"/>
      <c r="AH402" s="225"/>
      <c r="AI402" s="225"/>
      <c r="AJ402" s="225"/>
      <c r="AK402" s="225"/>
      <c r="AL402" s="225"/>
      <c r="AM402" s="257"/>
      <c r="AN402" s="257"/>
      <c r="AO402" s="225"/>
      <c r="AP402" s="225"/>
      <c r="AQ402" s="225"/>
      <c r="AR402" s="225"/>
      <c r="AS402" s="225"/>
      <c r="AT402" s="225"/>
      <c r="AU402" s="225"/>
      <c r="AV402" s="225"/>
      <c r="AW402" s="225"/>
      <c r="AX402" s="225"/>
      <c r="AY402" s="225"/>
      <c r="AZ402" s="225"/>
      <c r="BA402" s="225"/>
      <c r="BB402" s="225"/>
      <c r="BC402" s="225"/>
      <c r="BD402" s="225"/>
      <c r="BE402" s="225"/>
      <c r="BF402" s="225"/>
      <c r="BG402" s="225"/>
      <c r="BH402" s="225"/>
      <c r="BI402" s="225"/>
      <c r="BJ402" s="225"/>
      <c r="BK402" s="225"/>
      <c r="BL402" s="225"/>
      <c r="BM402" s="225"/>
      <c r="BN402" s="225"/>
      <c r="BO402" s="225"/>
      <c r="BP402" s="225"/>
      <c r="BQ402" s="225"/>
      <c r="BR402" s="225"/>
      <c r="BS402" s="225"/>
      <c r="BT402" s="225"/>
      <c r="BU402" s="225"/>
      <c r="BV402" s="225"/>
      <c r="BW402" s="225"/>
      <c r="BX402" s="225"/>
      <c r="BY402" s="225"/>
      <c r="BZ402" s="225"/>
      <c r="CA402" s="225"/>
      <c r="CB402" s="225"/>
      <c r="CC402" s="225"/>
      <c r="CD402" s="225"/>
      <c r="CE402" s="225"/>
      <c r="CF402" s="225"/>
      <c r="CG402" s="225"/>
      <c r="CH402" s="225"/>
      <c r="CI402" s="225"/>
      <c r="CJ402" s="225"/>
      <c r="CK402" s="225"/>
      <c r="CL402" s="225"/>
      <c r="CM402" s="225"/>
      <c r="CN402" s="225"/>
      <c r="CO402" s="225"/>
      <c r="CP402" s="225"/>
      <c r="CQ402" s="225"/>
      <c r="CR402" s="225"/>
      <c r="CS402" s="225"/>
      <c r="CT402" s="225"/>
      <c r="CU402" s="225"/>
      <c r="CV402" s="225"/>
    </row>
    <row r="403" spans="1:100" ht="12" customHeight="1" x14ac:dyDescent="0.25">
      <c r="A403" s="225"/>
      <c r="B403" s="225"/>
      <c r="C403" s="225"/>
      <c r="D403" s="225"/>
      <c r="E403" s="225"/>
      <c r="F403" s="225"/>
      <c r="G403" s="225"/>
      <c r="H403" s="225"/>
      <c r="I403" s="225"/>
      <c r="J403" s="225"/>
      <c r="K403" s="225"/>
      <c r="L403" s="225"/>
      <c r="M403" s="225"/>
      <c r="N403" s="225"/>
      <c r="O403" s="225"/>
      <c r="P403" s="225"/>
      <c r="Q403" s="225"/>
      <c r="R403" s="225"/>
      <c r="S403" s="225"/>
      <c r="T403" s="225"/>
      <c r="U403" s="225"/>
      <c r="V403" s="225"/>
      <c r="W403" s="225"/>
      <c r="X403" s="225"/>
      <c r="Y403" s="225"/>
      <c r="Z403" s="225"/>
      <c r="AA403" s="225"/>
      <c r="AB403" s="225"/>
      <c r="AC403" s="225"/>
      <c r="AD403" s="225"/>
      <c r="AE403" s="225"/>
      <c r="AF403" s="225"/>
      <c r="AG403" s="225"/>
      <c r="AH403" s="225"/>
      <c r="AI403" s="225"/>
      <c r="AJ403" s="225"/>
      <c r="AK403" s="225"/>
      <c r="AL403" s="225"/>
      <c r="AM403" s="257"/>
      <c r="AN403" s="257"/>
      <c r="AO403" s="225"/>
      <c r="AP403" s="225"/>
      <c r="AQ403" s="225"/>
      <c r="AR403" s="225"/>
      <c r="AS403" s="225"/>
      <c r="AT403" s="225"/>
      <c r="AU403" s="225"/>
      <c r="AV403" s="225"/>
      <c r="AW403" s="225"/>
      <c r="AX403" s="225"/>
      <c r="AY403" s="225"/>
      <c r="AZ403" s="225"/>
      <c r="BA403" s="225"/>
      <c r="BB403" s="225"/>
      <c r="BC403" s="225"/>
      <c r="BD403" s="225"/>
      <c r="BE403" s="225"/>
      <c r="BF403" s="225"/>
      <c r="BG403" s="225"/>
      <c r="BH403" s="225"/>
      <c r="BI403" s="225"/>
      <c r="BJ403" s="225"/>
      <c r="BK403" s="225"/>
      <c r="BL403" s="225"/>
      <c r="BM403" s="225"/>
      <c r="BN403" s="225"/>
      <c r="BO403" s="225"/>
      <c r="BP403" s="225"/>
      <c r="BQ403" s="225"/>
      <c r="BR403" s="225"/>
      <c r="BS403" s="225"/>
      <c r="BT403" s="225"/>
      <c r="BU403" s="225"/>
      <c r="BV403" s="225"/>
      <c r="BW403" s="225"/>
      <c r="BX403" s="225"/>
      <c r="BY403" s="225"/>
      <c r="BZ403" s="225"/>
      <c r="CA403" s="225"/>
      <c r="CB403" s="225"/>
      <c r="CC403" s="225"/>
      <c r="CD403" s="225"/>
      <c r="CE403" s="225"/>
      <c r="CF403" s="225"/>
      <c r="CG403" s="225"/>
      <c r="CH403" s="225"/>
      <c r="CI403" s="225"/>
      <c r="CJ403" s="225"/>
      <c r="CK403" s="225"/>
      <c r="CL403" s="225"/>
      <c r="CM403" s="225"/>
      <c r="CN403" s="225"/>
      <c r="CO403" s="225"/>
      <c r="CP403" s="225"/>
      <c r="CQ403" s="225"/>
      <c r="CR403" s="225"/>
      <c r="CS403" s="225"/>
      <c r="CT403" s="225"/>
      <c r="CU403" s="225"/>
      <c r="CV403" s="225"/>
    </row>
    <row r="404" spans="1:100" ht="12" customHeight="1" x14ac:dyDescent="0.25">
      <c r="A404" s="225"/>
      <c r="B404" s="225"/>
      <c r="C404" s="225"/>
      <c r="D404" s="225"/>
      <c r="E404" s="225"/>
      <c r="F404" s="225"/>
      <c r="G404" s="225"/>
      <c r="H404" s="225"/>
      <c r="I404" s="225"/>
      <c r="J404" s="225"/>
      <c r="K404" s="225"/>
      <c r="L404" s="225"/>
      <c r="M404" s="225"/>
      <c r="N404" s="225"/>
      <c r="O404" s="225"/>
      <c r="P404" s="225"/>
      <c r="Q404" s="225"/>
      <c r="R404" s="225"/>
      <c r="S404" s="225"/>
      <c r="T404" s="225"/>
      <c r="U404" s="225"/>
      <c r="V404" s="225"/>
      <c r="W404" s="225"/>
      <c r="X404" s="225"/>
      <c r="Y404" s="225"/>
      <c r="Z404" s="225"/>
      <c r="AA404" s="225"/>
      <c r="AB404" s="225"/>
      <c r="AC404" s="225"/>
      <c r="AD404" s="225"/>
      <c r="AE404" s="225"/>
      <c r="AF404" s="225"/>
      <c r="AG404" s="225"/>
      <c r="AH404" s="225"/>
      <c r="AI404" s="225"/>
      <c r="AJ404" s="225"/>
      <c r="AK404" s="225"/>
      <c r="AL404" s="225"/>
      <c r="AM404" s="257"/>
      <c r="AN404" s="257"/>
      <c r="AO404" s="225"/>
      <c r="AP404" s="225"/>
      <c r="AQ404" s="225"/>
      <c r="AR404" s="225"/>
      <c r="AS404" s="225"/>
      <c r="AT404" s="225"/>
      <c r="AU404" s="225"/>
      <c r="AV404" s="225"/>
      <c r="AW404" s="225"/>
      <c r="AX404" s="225"/>
      <c r="AY404" s="225"/>
      <c r="AZ404" s="225"/>
      <c r="BA404" s="225"/>
      <c r="BB404" s="225"/>
      <c r="BC404" s="225"/>
      <c r="BD404" s="225"/>
      <c r="BE404" s="225"/>
      <c r="BF404" s="225"/>
      <c r="BG404" s="225"/>
      <c r="BH404" s="225"/>
      <c r="BI404" s="225"/>
      <c r="BJ404" s="225"/>
      <c r="BK404" s="225"/>
      <c r="BL404" s="225"/>
      <c r="BM404" s="225"/>
      <c r="BN404" s="225"/>
      <c r="BO404" s="225"/>
      <c r="BP404" s="225"/>
      <c r="BQ404" s="225"/>
      <c r="BR404" s="225"/>
      <c r="BS404" s="225"/>
      <c r="BT404" s="225"/>
      <c r="BU404" s="225"/>
      <c r="BV404" s="225"/>
      <c r="BW404" s="225"/>
      <c r="BX404" s="225"/>
      <c r="BY404" s="225"/>
      <c r="BZ404" s="225"/>
      <c r="CA404" s="225"/>
      <c r="CB404" s="225"/>
      <c r="CC404" s="225"/>
      <c r="CD404" s="225"/>
      <c r="CE404" s="225"/>
      <c r="CF404" s="225"/>
      <c r="CG404" s="225"/>
      <c r="CH404" s="225"/>
      <c r="CI404" s="225"/>
      <c r="CJ404" s="225"/>
      <c r="CK404" s="225"/>
      <c r="CL404" s="225"/>
      <c r="CM404" s="225"/>
      <c r="CN404" s="225"/>
      <c r="CO404" s="225"/>
      <c r="CP404" s="225"/>
      <c r="CQ404" s="225"/>
      <c r="CR404" s="225"/>
      <c r="CS404" s="225"/>
      <c r="CT404" s="225"/>
      <c r="CU404" s="225"/>
      <c r="CV404" s="225"/>
    </row>
    <row r="405" spans="1:100" ht="12" customHeight="1" x14ac:dyDescent="0.25">
      <c r="A405" s="225"/>
      <c r="B405" s="225"/>
      <c r="C405" s="225"/>
      <c r="D405" s="225"/>
      <c r="E405" s="225"/>
      <c r="F405" s="225"/>
      <c r="G405" s="225"/>
      <c r="H405" s="225"/>
      <c r="I405" s="225"/>
      <c r="J405" s="225"/>
      <c r="K405" s="225"/>
      <c r="L405" s="225"/>
      <c r="M405" s="225"/>
      <c r="N405" s="225"/>
      <c r="O405" s="225"/>
      <c r="P405" s="225"/>
      <c r="Q405" s="225"/>
      <c r="R405" s="225"/>
      <c r="S405" s="225"/>
      <c r="T405" s="225"/>
      <c r="U405" s="225"/>
      <c r="V405" s="225"/>
      <c r="W405" s="225"/>
      <c r="X405" s="225"/>
      <c r="Y405" s="225"/>
      <c r="Z405" s="225"/>
      <c r="AA405" s="225"/>
      <c r="AB405" s="225"/>
      <c r="AC405" s="225"/>
      <c r="AD405" s="225"/>
      <c r="AE405" s="225"/>
      <c r="AF405" s="225"/>
      <c r="AG405" s="225"/>
      <c r="AH405" s="225"/>
      <c r="AI405" s="225"/>
      <c r="AJ405" s="225"/>
      <c r="AK405" s="225"/>
      <c r="AL405" s="225"/>
      <c r="AM405" s="257"/>
      <c r="AN405" s="257"/>
      <c r="AO405" s="225"/>
      <c r="AP405" s="225"/>
      <c r="AQ405" s="225"/>
      <c r="AR405" s="225"/>
      <c r="AS405" s="225"/>
      <c r="AT405" s="225"/>
      <c r="AU405" s="225"/>
      <c r="AV405" s="225"/>
      <c r="AW405" s="225"/>
      <c r="AX405" s="225"/>
      <c r="AY405" s="225"/>
      <c r="AZ405" s="225"/>
      <c r="BA405" s="225"/>
      <c r="BB405" s="225"/>
      <c r="BC405" s="225"/>
      <c r="BD405" s="225"/>
      <c r="BE405" s="225"/>
      <c r="BF405" s="225"/>
      <c r="BG405" s="225"/>
      <c r="BH405" s="225"/>
      <c r="BI405" s="225"/>
      <c r="BJ405" s="225"/>
      <c r="BK405" s="225"/>
      <c r="BL405" s="225"/>
      <c r="BM405" s="225"/>
      <c r="BN405" s="225"/>
      <c r="BO405" s="225"/>
      <c r="BP405" s="225"/>
      <c r="BQ405" s="225"/>
      <c r="BR405" s="225"/>
      <c r="BS405" s="225"/>
      <c r="BT405" s="225"/>
      <c r="BU405" s="225"/>
      <c r="BV405" s="225"/>
      <c r="BW405" s="225"/>
      <c r="BX405" s="225"/>
      <c r="BY405" s="225"/>
      <c r="BZ405" s="225"/>
      <c r="CA405" s="225"/>
      <c r="CB405" s="225"/>
      <c r="CC405" s="225"/>
      <c r="CD405" s="225"/>
      <c r="CE405" s="225"/>
      <c r="CF405" s="225"/>
      <c r="CG405" s="225"/>
      <c r="CH405" s="225"/>
      <c r="CI405" s="225"/>
      <c r="CJ405" s="225"/>
      <c r="CK405" s="225"/>
      <c r="CL405" s="225"/>
      <c r="CM405" s="225"/>
      <c r="CN405" s="225"/>
      <c r="CO405" s="225"/>
      <c r="CP405" s="225"/>
      <c r="CQ405" s="225"/>
      <c r="CR405" s="225"/>
      <c r="CS405" s="225"/>
      <c r="CT405" s="225"/>
      <c r="CU405" s="225"/>
      <c r="CV405" s="225"/>
    </row>
    <row r="406" spans="1:100" ht="12" customHeight="1" x14ac:dyDescent="0.25">
      <c r="A406" s="225"/>
      <c r="B406" s="225"/>
      <c r="C406" s="225"/>
      <c r="D406" s="225"/>
      <c r="E406" s="225"/>
      <c r="F406" s="225"/>
      <c r="G406" s="225"/>
      <c r="H406" s="225"/>
      <c r="I406" s="225"/>
      <c r="J406" s="225"/>
      <c r="K406" s="225"/>
      <c r="L406" s="225"/>
      <c r="M406" s="225"/>
      <c r="N406" s="225"/>
      <c r="O406" s="225"/>
      <c r="P406" s="225"/>
      <c r="Q406" s="225"/>
      <c r="R406" s="225"/>
      <c r="S406" s="225"/>
      <c r="T406" s="225"/>
      <c r="U406" s="225"/>
      <c r="V406" s="225"/>
      <c r="W406" s="225"/>
      <c r="X406" s="225"/>
      <c r="Y406" s="225"/>
      <c r="Z406" s="225"/>
      <c r="AA406" s="225"/>
      <c r="AB406" s="225"/>
      <c r="AC406" s="225"/>
      <c r="AD406" s="225"/>
      <c r="AE406" s="225"/>
      <c r="AF406" s="225"/>
      <c r="AG406" s="225"/>
      <c r="AH406" s="225"/>
      <c r="AI406" s="225"/>
      <c r="AJ406" s="225"/>
      <c r="AK406" s="225"/>
      <c r="AL406" s="225"/>
      <c r="AM406" s="257"/>
      <c r="AN406" s="257"/>
      <c r="AO406" s="225"/>
      <c r="AP406" s="225"/>
      <c r="AQ406" s="225"/>
      <c r="AR406" s="225"/>
      <c r="AS406" s="225"/>
      <c r="AT406" s="225"/>
      <c r="AU406" s="225"/>
      <c r="AV406" s="225"/>
      <c r="AW406" s="225"/>
      <c r="AX406" s="225"/>
      <c r="AY406" s="225"/>
      <c r="AZ406" s="225"/>
      <c r="BA406" s="225"/>
      <c r="BB406" s="225"/>
      <c r="BC406" s="225"/>
      <c r="BD406" s="225"/>
      <c r="BE406" s="225"/>
      <c r="BF406" s="225"/>
      <c r="BG406" s="225"/>
      <c r="BH406" s="225"/>
      <c r="BI406" s="225"/>
      <c r="BJ406" s="225"/>
      <c r="BK406" s="225"/>
      <c r="BL406" s="225"/>
      <c r="BM406" s="225"/>
      <c r="BN406" s="225"/>
      <c r="BO406" s="225"/>
      <c r="BP406" s="225"/>
      <c r="BQ406" s="225"/>
      <c r="BR406" s="225"/>
      <c r="BS406" s="225"/>
      <c r="BT406" s="225"/>
      <c r="BU406" s="225"/>
      <c r="BV406" s="225"/>
      <c r="BW406" s="225"/>
      <c r="BX406" s="225"/>
      <c r="BY406" s="225"/>
      <c r="BZ406" s="225"/>
      <c r="CA406" s="225"/>
      <c r="CB406" s="225"/>
      <c r="CC406" s="225"/>
      <c r="CD406" s="225"/>
      <c r="CE406" s="225"/>
      <c r="CF406" s="225"/>
      <c r="CG406" s="225"/>
      <c r="CH406" s="225"/>
      <c r="CI406" s="225"/>
      <c r="CJ406" s="225"/>
      <c r="CK406" s="225"/>
      <c r="CL406" s="225"/>
      <c r="CM406" s="225"/>
      <c r="CN406" s="225"/>
      <c r="CO406" s="225"/>
      <c r="CP406" s="225"/>
      <c r="CQ406" s="225"/>
      <c r="CR406" s="225"/>
      <c r="CS406" s="225"/>
      <c r="CT406" s="225"/>
      <c r="CU406" s="225"/>
      <c r="CV406" s="225"/>
    </row>
    <row r="407" spans="1:100" ht="12" customHeight="1" x14ac:dyDescent="0.25">
      <c r="A407" s="225"/>
      <c r="B407" s="225"/>
      <c r="C407" s="225"/>
      <c r="D407" s="225"/>
      <c r="E407" s="225"/>
      <c r="F407" s="225"/>
      <c r="G407" s="225"/>
      <c r="H407" s="225"/>
      <c r="I407" s="225"/>
      <c r="J407" s="225"/>
      <c r="K407" s="225"/>
      <c r="L407" s="225"/>
      <c r="M407" s="225"/>
      <c r="N407" s="225"/>
      <c r="O407" s="225"/>
      <c r="P407" s="225"/>
      <c r="Q407" s="225"/>
      <c r="R407" s="225"/>
      <c r="S407" s="225"/>
      <c r="T407" s="225"/>
      <c r="U407" s="225"/>
      <c r="V407" s="225"/>
      <c r="W407" s="225"/>
      <c r="X407" s="225"/>
      <c r="Y407" s="225"/>
      <c r="Z407" s="225"/>
      <c r="AA407" s="225"/>
      <c r="AB407" s="225"/>
      <c r="AC407" s="225"/>
      <c r="AD407" s="225"/>
      <c r="AE407" s="225"/>
      <c r="AF407" s="225"/>
      <c r="AG407" s="225"/>
      <c r="AH407" s="225"/>
      <c r="AI407" s="225"/>
      <c r="AJ407" s="225"/>
      <c r="AK407" s="225"/>
      <c r="AL407" s="225"/>
      <c r="AM407" s="257"/>
      <c r="AN407" s="257"/>
      <c r="AO407" s="225"/>
      <c r="AP407" s="225"/>
      <c r="AQ407" s="225"/>
      <c r="AR407" s="225"/>
      <c r="AS407" s="225"/>
      <c r="AT407" s="225"/>
      <c r="AU407" s="225"/>
      <c r="AV407" s="225"/>
      <c r="AW407" s="225"/>
      <c r="AX407" s="225"/>
      <c r="AY407" s="225"/>
      <c r="AZ407" s="225"/>
      <c r="BA407" s="225"/>
      <c r="BB407" s="225"/>
      <c r="BC407" s="225"/>
      <c r="BD407" s="225"/>
      <c r="BE407" s="225"/>
      <c r="BF407" s="225"/>
      <c r="BG407" s="225"/>
      <c r="BH407" s="225"/>
      <c r="BI407" s="225"/>
      <c r="BJ407" s="225"/>
      <c r="BK407" s="225"/>
      <c r="BL407" s="225"/>
      <c r="BM407" s="225"/>
      <c r="BN407" s="225"/>
      <c r="BO407" s="225"/>
      <c r="BP407" s="225"/>
      <c r="BQ407" s="225"/>
      <c r="BR407" s="225"/>
      <c r="BS407" s="225"/>
      <c r="BT407" s="225"/>
      <c r="BU407" s="225"/>
      <c r="BV407" s="225"/>
      <c r="BW407" s="225"/>
      <c r="BX407" s="225"/>
      <c r="BY407" s="225"/>
      <c r="BZ407" s="225"/>
      <c r="CA407" s="225"/>
      <c r="CB407" s="225"/>
      <c r="CC407" s="225"/>
      <c r="CD407" s="225"/>
      <c r="CE407" s="225"/>
      <c r="CF407" s="225"/>
      <c r="CG407" s="225"/>
      <c r="CH407" s="225"/>
      <c r="CI407" s="225"/>
      <c r="CJ407" s="225"/>
      <c r="CK407" s="225"/>
      <c r="CL407" s="225"/>
      <c r="CM407" s="225"/>
      <c r="CN407" s="225"/>
      <c r="CO407" s="225"/>
      <c r="CP407" s="225"/>
      <c r="CQ407" s="225"/>
      <c r="CR407" s="225"/>
      <c r="CS407" s="225"/>
      <c r="CT407" s="225"/>
      <c r="CU407" s="225"/>
      <c r="CV407" s="225"/>
    </row>
    <row r="408" spans="1:100" ht="12" customHeight="1" x14ac:dyDescent="0.25">
      <c r="A408" s="225"/>
      <c r="B408" s="225"/>
      <c r="C408" s="225"/>
      <c r="D408" s="225"/>
      <c r="E408" s="225"/>
      <c r="F408" s="225"/>
      <c r="G408" s="225"/>
      <c r="H408" s="225"/>
      <c r="I408" s="225"/>
      <c r="J408" s="225"/>
      <c r="K408" s="225"/>
      <c r="L408" s="225"/>
      <c r="M408" s="225"/>
      <c r="N408" s="225"/>
      <c r="O408" s="225"/>
      <c r="P408" s="225"/>
      <c r="Q408" s="225"/>
      <c r="R408" s="225"/>
      <c r="S408" s="225"/>
      <c r="T408" s="225"/>
      <c r="U408" s="225"/>
      <c r="V408" s="225"/>
      <c r="W408" s="225"/>
      <c r="X408" s="225"/>
      <c r="Y408" s="225"/>
      <c r="Z408" s="225"/>
      <c r="AA408" s="225"/>
      <c r="AB408" s="225"/>
      <c r="AC408" s="225"/>
      <c r="AD408" s="225"/>
      <c r="AE408" s="225"/>
      <c r="AF408" s="225"/>
      <c r="AG408" s="225"/>
      <c r="AH408" s="225"/>
      <c r="AI408" s="225"/>
      <c r="AJ408" s="225"/>
      <c r="AK408" s="225"/>
      <c r="AL408" s="225"/>
      <c r="AM408" s="257"/>
      <c r="AN408" s="257"/>
      <c r="AO408" s="225"/>
      <c r="AP408" s="225"/>
      <c r="AQ408" s="225"/>
      <c r="AR408" s="225"/>
      <c r="AS408" s="225"/>
      <c r="AT408" s="225"/>
      <c r="AU408" s="225"/>
      <c r="AV408" s="225"/>
      <c r="AW408" s="225"/>
      <c r="AX408" s="225"/>
      <c r="AY408" s="225"/>
      <c r="AZ408" s="225"/>
      <c r="BA408" s="225"/>
      <c r="BB408" s="225"/>
      <c r="BC408" s="225"/>
      <c r="BD408" s="225"/>
      <c r="BE408" s="225"/>
      <c r="BF408" s="225"/>
      <c r="BG408" s="225"/>
      <c r="BH408" s="225"/>
      <c r="BI408" s="225"/>
      <c r="BJ408" s="225"/>
      <c r="BK408" s="225"/>
      <c r="BL408" s="225"/>
      <c r="BM408" s="225"/>
      <c r="BN408" s="225"/>
      <c r="BO408" s="225"/>
      <c r="BP408" s="225"/>
      <c r="BQ408" s="225"/>
      <c r="BR408" s="225"/>
      <c r="BS408" s="225"/>
      <c r="BT408" s="225"/>
      <c r="BU408" s="225"/>
      <c r="BV408" s="225"/>
      <c r="BW408" s="225"/>
      <c r="BX408" s="225"/>
      <c r="BY408" s="225"/>
      <c r="BZ408" s="225"/>
      <c r="CA408" s="225"/>
      <c r="CB408" s="225"/>
      <c r="CC408" s="225"/>
      <c r="CD408" s="225"/>
      <c r="CE408" s="225"/>
      <c r="CF408" s="225"/>
      <c r="CG408" s="225"/>
      <c r="CH408" s="225"/>
      <c r="CI408" s="225"/>
      <c r="CJ408" s="225"/>
      <c r="CK408" s="225"/>
      <c r="CL408" s="225"/>
      <c r="CM408" s="225"/>
      <c r="CN408" s="225"/>
      <c r="CO408" s="225"/>
      <c r="CP408" s="225"/>
      <c r="CQ408" s="225"/>
      <c r="CR408" s="225"/>
      <c r="CS408" s="225"/>
      <c r="CT408" s="225"/>
      <c r="CU408" s="225"/>
      <c r="CV408" s="225"/>
    </row>
    <row r="409" spans="1:100" ht="12" customHeight="1" x14ac:dyDescent="0.25">
      <c r="A409" s="225"/>
      <c r="B409" s="225"/>
      <c r="C409" s="225"/>
      <c r="D409" s="225"/>
      <c r="E409" s="225"/>
      <c r="F409" s="225"/>
      <c r="G409" s="225"/>
      <c r="H409" s="225"/>
      <c r="I409" s="225"/>
      <c r="J409" s="225"/>
      <c r="K409" s="225"/>
      <c r="L409" s="225"/>
      <c r="M409" s="225"/>
      <c r="N409" s="225"/>
      <c r="O409" s="225"/>
      <c r="P409" s="225"/>
      <c r="Q409" s="225"/>
      <c r="R409" s="225"/>
      <c r="S409" s="225"/>
      <c r="T409" s="225"/>
      <c r="U409" s="225"/>
      <c r="V409" s="225"/>
      <c r="W409" s="225"/>
      <c r="X409" s="225"/>
      <c r="Y409" s="225"/>
      <c r="Z409" s="225"/>
      <c r="AA409" s="225"/>
      <c r="AB409" s="225"/>
      <c r="AC409" s="225"/>
      <c r="AD409" s="225"/>
      <c r="AE409" s="225"/>
      <c r="AF409" s="225"/>
      <c r="AG409" s="225"/>
      <c r="AH409" s="225"/>
      <c r="AI409" s="225"/>
      <c r="AJ409" s="225"/>
      <c r="AK409" s="225"/>
      <c r="AL409" s="225"/>
      <c r="AM409" s="257"/>
      <c r="AN409" s="257"/>
      <c r="AO409" s="225"/>
      <c r="AP409" s="225"/>
      <c r="AQ409" s="225"/>
      <c r="AR409" s="225"/>
      <c r="AS409" s="225"/>
      <c r="AT409" s="225"/>
      <c r="AU409" s="225"/>
      <c r="AV409" s="225"/>
      <c r="AW409" s="225"/>
      <c r="AX409" s="225"/>
      <c r="AY409" s="225"/>
      <c r="AZ409" s="225"/>
      <c r="BA409" s="225"/>
      <c r="BB409" s="225"/>
      <c r="BC409" s="225"/>
      <c r="BD409" s="225"/>
      <c r="BE409" s="225"/>
      <c r="BF409" s="225"/>
      <c r="BG409" s="225"/>
      <c r="BH409" s="225"/>
      <c r="BI409" s="225"/>
      <c r="BJ409" s="225"/>
      <c r="BK409" s="225"/>
      <c r="BL409" s="225"/>
      <c r="BM409" s="225"/>
      <c r="BN409" s="225"/>
      <c r="BO409" s="225"/>
      <c r="BP409" s="225"/>
      <c r="BQ409" s="225"/>
      <c r="BR409" s="225"/>
      <c r="BS409" s="225"/>
      <c r="BT409" s="225"/>
      <c r="BU409" s="225"/>
      <c r="BV409" s="225"/>
      <c r="BW409" s="225"/>
      <c r="BX409" s="225"/>
      <c r="BY409" s="225"/>
      <c r="BZ409" s="225"/>
      <c r="CA409" s="225"/>
      <c r="CB409" s="225"/>
      <c r="CC409" s="225"/>
      <c r="CD409" s="225"/>
      <c r="CE409" s="225"/>
      <c r="CF409" s="225"/>
      <c r="CG409" s="225"/>
      <c r="CH409" s="225"/>
      <c r="CI409" s="225"/>
      <c r="CJ409" s="225"/>
      <c r="CK409" s="225"/>
      <c r="CL409" s="225"/>
      <c r="CM409" s="225"/>
      <c r="CN409" s="225"/>
      <c r="CO409" s="225"/>
      <c r="CP409" s="225"/>
      <c r="CQ409" s="225"/>
      <c r="CR409" s="225"/>
      <c r="CS409" s="225"/>
      <c r="CT409" s="225"/>
      <c r="CU409" s="225"/>
      <c r="CV409" s="225"/>
    </row>
    <row r="410" spans="1:100" ht="12" customHeight="1" x14ac:dyDescent="0.25">
      <c r="A410" s="225"/>
      <c r="B410" s="225"/>
      <c r="C410" s="225"/>
      <c r="D410" s="225"/>
      <c r="E410" s="225"/>
      <c r="F410" s="225"/>
      <c r="G410" s="225"/>
      <c r="H410" s="225"/>
      <c r="I410" s="225"/>
      <c r="J410" s="225"/>
      <c r="K410" s="225"/>
      <c r="L410" s="225"/>
      <c r="M410" s="225"/>
      <c r="N410" s="225"/>
      <c r="O410" s="225"/>
      <c r="P410" s="225"/>
      <c r="Q410" s="225"/>
      <c r="R410" s="225"/>
      <c r="S410" s="225"/>
      <c r="T410" s="225"/>
      <c r="U410" s="225"/>
      <c r="V410" s="225"/>
      <c r="W410" s="225"/>
      <c r="X410" s="225"/>
      <c r="Y410" s="225"/>
      <c r="Z410" s="225"/>
      <c r="AA410" s="225"/>
      <c r="AB410" s="225"/>
      <c r="AC410" s="225"/>
      <c r="AD410" s="225"/>
      <c r="AE410" s="225"/>
      <c r="AF410" s="225"/>
      <c r="AG410" s="225"/>
      <c r="AH410" s="225"/>
      <c r="AI410" s="225"/>
      <c r="AJ410" s="225"/>
      <c r="AK410" s="225"/>
      <c r="AL410" s="225"/>
      <c r="AM410" s="257"/>
      <c r="AN410" s="257"/>
      <c r="AO410" s="225"/>
      <c r="AP410" s="225"/>
      <c r="AQ410" s="225"/>
      <c r="AR410" s="225"/>
      <c r="AS410" s="225"/>
      <c r="AT410" s="225"/>
      <c r="AU410" s="225"/>
      <c r="AV410" s="225"/>
      <c r="AW410" s="225"/>
      <c r="AX410" s="225"/>
      <c r="AY410" s="225"/>
      <c r="AZ410" s="225"/>
      <c r="BA410" s="225"/>
      <c r="BB410" s="225"/>
      <c r="BC410" s="225"/>
      <c r="BD410" s="225"/>
      <c r="BE410" s="225"/>
      <c r="BF410" s="225"/>
      <c r="BG410" s="225"/>
      <c r="BH410" s="225"/>
      <c r="BI410" s="225"/>
      <c r="BJ410" s="225"/>
      <c r="BK410" s="225"/>
      <c r="BL410" s="225"/>
      <c r="BM410" s="225"/>
      <c r="BN410" s="225"/>
      <c r="BO410" s="225"/>
      <c r="BP410" s="225"/>
      <c r="BQ410" s="225"/>
      <c r="BR410" s="225"/>
      <c r="BS410" s="225"/>
      <c r="BT410" s="225"/>
      <c r="BU410" s="225"/>
      <c r="BV410" s="225"/>
      <c r="BW410" s="225"/>
      <c r="BX410" s="225"/>
      <c r="BY410" s="225"/>
      <c r="BZ410" s="225"/>
      <c r="CA410" s="225"/>
      <c r="CB410" s="225"/>
      <c r="CC410" s="225"/>
      <c r="CD410" s="225"/>
      <c r="CE410" s="225"/>
      <c r="CF410" s="225"/>
      <c r="CG410" s="225"/>
      <c r="CH410" s="225"/>
      <c r="CI410" s="225"/>
      <c r="CJ410" s="225"/>
      <c r="CK410" s="225"/>
      <c r="CL410" s="225"/>
      <c r="CM410" s="225"/>
      <c r="CN410" s="225"/>
      <c r="CO410" s="225"/>
      <c r="CP410" s="225"/>
      <c r="CQ410" s="225"/>
      <c r="CR410" s="225"/>
      <c r="CS410" s="225"/>
      <c r="CT410" s="225"/>
      <c r="CU410" s="225"/>
      <c r="CV410" s="225"/>
    </row>
    <row r="411" spans="1:100" ht="12" customHeight="1" x14ac:dyDescent="0.25">
      <c r="A411" s="225"/>
      <c r="B411" s="225"/>
      <c r="C411" s="225"/>
      <c r="D411" s="225"/>
      <c r="E411" s="225"/>
      <c r="F411" s="225"/>
      <c r="G411" s="225"/>
      <c r="H411" s="225"/>
      <c r="I411" s="225"/>
      <c r="J411" s="225"/>
      <c r="K411" s="225"/>
      <c r="L411" s="225"/>
      <c r="M411" s="225"/>
      <c r="N411" s="225"/>
      <c r="O411" s="225"/>
      <c r="P411" s="225"/>
      <c r="Q411" s="225"/>
      <c r="R411" s="225"/>
      <c r="S411" s="225"/>
      <c r="T411" s="225"/>
      <c r="U411" s="225"/>
      <c r="V411" s="225"/>
      <c r="W411" s="225"/>
      <c r="X411" s="225"/>
      <c r="Y411" s="225"/>
      <c r="Z411" s="225"/>
      <c r="AA411" s="225"/>
      <c r="AB411" s="225"/>
      <c r="AC411" s="225"/>
      <c r="AD411" s="225"/>
      <c r="AE411" s="225"/>
      <c r="AF411" s="225"/>
      <c r="AG411" s="225"/>
      <c r="AH411" s="225"/>
      <c r="AI411" s="225"/>
      <c r="AJ411" s="225"/>
      <c r="AK411" s="225"/>
      <c r="AL411" s="225"/>
      <c r="AM411" s="257"/>
      <c r="AN411" s="257"/>
      <c r="AO411" s="225"/>
      <c r="AP411" s="225"/>
      <c r="AQ411" s="225"/>
      <c r="AR411" s="225"/>
      <c r="AS411" s="225"/>
      <c r="AT411" s="225"/>
      <c r="AU411" s="225"/>
      <c r="AV411" s="225"/>
      <c r="AW411" s="225"/>
      <c r="AX411" s="225"/>
      <c r="AY411" s="225"/>
      <c r="AZ411" s="225"/>
      <c r="BA411" s="225"/>
      <c r="BB411" s="225"/>
      <c r="BC411" s="225"/>
      <c r="BD411" s="225"/>
      <c r="BE411" s="225"/>
      <c r="BF411" s="225"/>
      <c r="BG411" s="225"/>
      <c r="BH411" s="225"/>
      <c r="BI411" s="225"/>
      <c r="BJ411" s="225"/>
      <c r="BK411" s="225"/>
      <c r="BL411" s="225"/>
      <c r="BM411" s="225"/>
      <c r="BN411" s="225"/>
      <c r="BO411" s="225"/>
      <c r="BP411" s="225"/>
      <c r="BQ411" s="225"/>
      <c r="BR411" s="225"/>
      <c r="BS411" s="225"/>
      <c r="BT411" s="225"/>
      <c r="BU411" s="225"/>
      <c r="BV411" s="225"/>
      <c r="BW411" s="225"/>
      <c r="BX411" s="225"/>
      <c r="BY411" s="225"/>
      <c r="BZ411" s="225"/>
      <c r="CA411" s="225"/>
      <c r="CB411" s="225"/>
      <c r="CC411" s="225"/>
      <c r="CD411" s="225"/>
      <c r="CE411" s="225"/>
      <c r="CF411" s="225"/>
      <c r="CG411" s="225"/>
      <c r="CH411" s="225"/>
      <c r="CI411" s="225"/>
      <c r="CJ411" s="225"/>
      <c r="CK411" s="225"/>
      <c r="CL411" s="225"/>
      <c r="CM411" s="225"/>
      <c r="CN411" s="225"/>
      <c r="CO411" s="225"/>
      <c r="CP411" s="225"/>
      <c r="CQ411" s="225"/>
      <c r="CR411" s="225"/>
      <c r="CS411" s="225"/>
      <c r="CT411" s="225"/>
      <c r="CU411" s="225"/>
      <c r="CV411" s="225"/>
    </row>
    <row r="412" spans="1:100" ht="12" customHeight="1" x14ac:dyDescent="0.25">
      <c r="A412" s="225"/>
      <c r="B412" s="225"/>
      <c r="C412" s="225"/>
      <c r="D412" s="225"/>
      <c r="E412" s="225"/>
      <c r="F412" s="225"/>
      <c r="G412" s="225"/>
      <c r="H412" s="225"/>
      <c r="I412" s="225"/>
      <c r="J412" s="225"/>
      <c r="K412" s="225"/>
      <c r="L412" s="225"/>
      <c r="M412" s="225"/>
      <c r="N412" s="225"/>
      <c r="O412" s="225"/>
      <c r="P412" s="225"/>
      <c r="Q412" s="225"/>
      <c r="R412" s="225"/>
      <c r="S412" s="225"/>
      <c r="T412" s="225"/>
      <c r="U412" s="225"/>
      <c r="V412" s="225"/>
      <c r="W412" s="225"/>
      <c r="X412" s="225"/>
      <c r="Y412" s="225"/>
      <c r="Z412" s="225"/>
      <c r="AA412" s="225"/>
      <c r="AB412" s="225"/>
      <c r="AC412" s="225"/>
      <c r="AD412" s="225"/>
      <c r="AE412" s="225"/>
      <c r="AF412" s="225"/>
      <c r="AG412" s="225"/>
      <c r="AH412" s="225"/>
      <c r="AI412" s="225"/>
      <c r="AJ412" s="225"/>
      <c r="AK412" s="225"/>
      <c r="AL412" s="225"/>
      <c r="AM412" s="257"/>
      <c r="AN412" s="257"/>
      <c r="AO412" s="225"/>
      <c r="AP412" s="225"/>
      <c r="AQ412" s="225"/>
      <c r="AR412" s="225"/>
      <c r="AS412" s="225"/>
      <c r="AT412" s="225"/>
      <c r="AU412" s="225"/>
      <c r="AV412" s="225"/>
      <c r="AW412" s="225"/>
      <c r="AX412" s="225"/>
      <c r="AY412" s="225"/>
      <c r="AZ412" s="225"/>
      <c r="BA412" s="225"/>
      <c r="BB412" s="225"/>
      <c r="BC412" s="225"/>
      <c r="BD412" s="225"/>
      <c r="BE412" s="225"/>
      <c r="BF412" s="225"/>
      <c r="BG412" s="225"/>
      <c r="BH412" s="225"/>
      <c r="BI412" s="225"/>
      <c r="BJ412" s="225"/>
      <c r="BK412" s="225"/>
      <c r="BL412" s="225"/>
      <c r="BM412" s="225"/>
      <c r="BN412" s="225"/>
      <c r="BO412" s="225"/>
      <c r="BP412" s="225"/>
      <c r="BQ412" s="225"/>
      <c r="BR412" s="225"/>
      <c r="BS412" s="225"/>
      <c r="BT412" s="225"/>
      <c r="BU412" s="225"/>
      <c r="BV412" s="225"/>
      <c r="BW412" s="225"/>
      <c r="BX412" s="225"/>
      <c r="BY412" s="225"/>
      <c r="BZ412" s="225"/>
      <c r="CA412" s="225"/>
      <c r="CB412" s="225"/>
      <c r="CC412" s="225"/>
      <c r="CD412" s="225"/>
      <c r="CE412" s="225"/>
      <c r="CF412" s="225"/>
      <c r="CG412" s="225"/>
      <c r="CH412" s="225"/>
      <c r="CI412" s="225"/>
      <c r="CJ412" s="225"/>
      <c r="CK412" s="225"/>
      <c r="CL412" s="225"/>
      <c r="CM412" s="225"/>
      <c r="CN412" s="225"/>
      <c r="CO412" s="225"/>
      <c r="CP412" s="225"/>
      <c r="CQ412" s="225"/>
      <c r="CR412" s="225"/>
      <c r="CS412" s="225"/>
      <c r="CT412" s="225"/>
      <c r="CU412" s="225"/>
      <c r="CV412" s="225"/>
    </row>
    <row r="413" spans="1:100" ht="12" customHeight="1" x14ac:dyDescent="0.25">
      <c r="A413" s="225"/>
      <c r="B413" s="225"/>
      <c r="C413" s="225"/>
      <c r="D413" s="225"/>
      <c r="E413" s="225"/>
      <c r="F413" s="225"/>
      <c r="G413" s="225"/>
      <c r="H413" s="225"/>
      <c r="I413" s="225"/>
      <c r="J413" s="225"/>
      <c r="K413" s="225"/>
      <c r="L413" s="225"/>
      <c r="M413" s="225"/>
      <c r="N413" s="225"/>
      <c r="O413" s="225"/>
      <c r="P413" s="225"/>
      <c r="Q413" s="225"/>
      <c r="R413" s="225"/>
      <c r="S413" s="225"/>
      <c r="T413" s="225"/>
      <c r="U413" s="225"/>
      <c r="V413" s="225"/>
      <c r="W413" s="225"/>
      <c r="X413" s="225"/>
      <c r="Y413" s="225"/>
      <c r="Z413" s="225"/>
      <c r="AA413" s="225"/>
      <c r="AB413" s="225"/>
      <c r="AC413" s="225"/>
      <c r="AD413" s="225"/>
      <c r="AE413" s="225"/>
      <c r="AF413" s="225"/>
      <c r="AG413" s="225"/>
      <c r="AH413" s="225"/>
      <c r="AI413" s="225"/>
      <c r="AJ413" s="225"/>
      <c r="AK413" s="225"/>
      <c r="AL413" s="225"/>
      <c r="AM413" s="257"/>
      <c r="AN413" s="257"/>
      <c r="AO413" s="225"/>
      <c r="AP413" s="225"/>
      <c r="AQ413" s="225"/>
      <c r="AR413" s="225"/>
      <c r="AS413" s="225"/>
      <c r="AT413" s="225"/>
      <c r="AU413" s="225"/>
      <c r="AV413" s="225"/>
      <c r="AW413" s="225"/>
      <c r="AX413" s="225"/>
      <c r="AY413" s="225"/>
      <c r="AZ413" s="225"/>
      <c r="BA413" s="225"/>
      <c r="BB413" s="225"/>
      <c r="BC413" s="225"/>
      <c r="BD413" s="225"/>
      <c r="BE413" s="225"/>
      <c r="BF413" s="225"/>
      <c r="BG413" s="225"/>
      <c r="BH413" s="225"/>
      <c r="BI413" s="225"/>
      <c r="BJ413" s="225"/>
      <c r="BK413" s="225"/>
      <c r="BL413" s="225"/>
      <c r="BM413" s="225"/>
      <c r="BN413" s="225"/>
      <c r="BO413" s="225"/>
      <c r="BP413" s="225"/>
      <c r="BQ413" s="225"/>
      <c r="BR413" s="225"/>
      <c r="BS413" s="225"/>
      <c r="BT413" s="225"/>
      <c r="BU413" s="225"/>
      <c r="BV413" s="225"/>
      <c r="BW413" s="225"/>
      <c r="BX413" s="225"/>
      <c r="BY413" s="225"/>
      <c r="BZ413" s="225"/>
      <c r="CA413" s="225"/>
      <c r="CB413" s="225"/>
      <c r="CC413" s="225"/>
      <c r="CD413" s="225"/>
      <c r="CE413" s="225"/>
      <c r="CF413" s="225"/>
      <c r="CG413" s="225"/>
      <c r="CH413" s="225"/>
      <c r="CI413" s="225"/>
      <c r="CJ413" s="225"/>
      <c r="CK413" s="225"/>
      <c r="CL413" s="225"/>
      <c r="CM413" s="225"/>
      <c r="CN413" s="225"/>
      <c r="CO413" s="225"/>
      <c r="CP413" s="225"/>
      <c r="CQ413" s="225"/>
      <c r="CR413" s="225"/>
      <c r="CS413" s="225"/>
      <c r="CT413" s="225"/>
      <c r="CU413" s="225"/>
      <c r="CV413" s="225"/>
    </row>
    <row r="414" spans="1:100" ht="12" customHeight="1" x14ac:dyDescent="0.25">
      <c r="A414" s="225"/>
      <c r="B414" s="225"/>
      <c r="C414" s="225"/>
      <c r="D414" s="225"/>
      <c r="E414" s="225"/>
      <c r="F414" s="225"/>
      <c r="G414" s="225"/>
      <c r="H414" s="225"/>
      <c r="I414" s="225"/>
      <c r="J414" s="225"/>
      <c r="K414" s="225"/>
      <c r="L414" s="225"/>
      <c r="M414" s="225"/>
      <c r="N414" s="225"/>
      <c r="O414" s="225"/>
      <c r="P414" s="225"/>
      <c r="Q414" s="225"/>
      <c r="R414" s="225"/>
      <c r="S414" s="225"/>
      <c r="T414" s="225"/>
      <c r="U414" s="225"/>
      <c r="V414" s="225"/>
      <c r="W414" s="225"/>
      <c r="X414" s="225"/>
      <c r="Y414" s="225"/>
      <c r="Z414" s="225"/>
      <c r="AA414" s="225"/>
      <c r="AB414" s="225"/>
      <c r="AC414" s="225"/>
      <c r="AD414" s="225"/>
      <c r="AE414" s="225"/>
      <c r="AF414" s="225"/>
      <c r="AG414" s="225"/>
      <c r="AH414" s="225"/>
      <c r="AI414" s="225"/>
      <c r="AJ414" s="225"/>
      <c r="AK414" s="225"/>
      <c r="AL414" s="225"/>
      <c r="AM414" s="257"/>
      <c r="AN414" s="257"/>
      <c r="AO414" s="225"/>
      <c r="AP414" s="225"/>
      <c r="AQ414" s="225"/>
      <c r="AR414" s="225"/>
      <c r="AS414" s="225"/>
      <c r="AT414" s="225"/>
      <c r="AU414" s="225"/>
      <c r="AV414" s="225"/>
      <c r="AW414" s="225"/>
      <c r="AX414" s="225"/>
      <c r="AY414" s="225"/>
      <c r="AZ414" s="225"/>
      <c r="BA414" s="225"/>
      <c r="BB414" s="225"/>
      <c r="BC414" s="225"/>
      <c r="BD414" s="225"/>
      <c r="BE414" s="225"/>
      <c r="BF414" s="225"/>
      <c r="BG414" s="225"/>
      <c r="BH414" s="225"/>
      <c r="BI414" s="225"/>
      <c r="BJ414" s="225"/>
      <c r="BK414" s="225"/>
      <c r="BL414" s="225"/>
      <c r="BM414" s="225"/>
      <c r="BN414" s="225"/>
      <c r="BO414" s="225"/>
      <c r="BP414" s="225"/>
      <c r="BQ414" s="225"/>
      <c r="BR414" s="225"/>
      <c r="BS414" s="225"/>
      <c r="BT414" s="225"/>
      <c r="BU414" s="225"/>
      <c r="BV414" s="225"/>
      <c r="BW414" s="225"/>
      <c r="BX414" s="225"/>
      <c r="BY414" s="225"/>
      <c r="BZ414" s="225"/>
      <c r="CA414" s="225"/>
      <c r="CB414" s="225"/>
      <c r="CC414" s="225"/>
      <c r="CD414" s="225"/>
      <c r="CE414" s="225"/>
      <c r="CF414" s="225"/>
      <c r="CG414" s="225"/>
      <c r="CH414" s="225"/>
      <c r="CI414" s="225"/>
      <c r="CJ414" s="225"/>
      <c r="CK414" s="225"/>
      <c r="CL414" s="225"/>
      <c r="CM414" s="225"/>
      <c r="CN414" s="225"/>
      <c r="CO414" s="225"/>
      <c r="CP414" s="225"/>
      <c r="CQ414" s="225"/>
      <c r="CR414" s="225"/>
      <c r="CS414" s="225"/>
      <c r="CT414" s="225"/>
      <c r="CU414" s="225"/>
      <c r="CV414" s="225"/>
    </row>
    <row r="415" spans="1:100" ht="12" customHeight="1" x14ac:dyDescent="0.25">
      <c r="A415" s="225"/>
      <c r="B415" s="225"/>
      <c r="C415" s="225"/>
      <c r="D415" s="225"/>
      <c r="E415" s="225"/>
      <c r="F415" s="225"/>
      <c r="G415" s="225"/>
      <c r="H415" s="225"/>
      <c r="I415" s="225"/>
      <c r="J415" s="225"/>
      <c r="K415" s="225"/>
      <c r="L415" s="225"/>
      <c r="M415" s="225"/>
      <c r="N415" s="225"/>
      <c r="O415" s="225"/>
      <c r="P415" s="225"/>
      <c r="Q415" s="225"/>
      <c r="R415" s="225"/>
      <c r="S415" s="225"/>
      <c r="T415" s="225"/>
      <c r="U415" s="225"/>
      <c r="V415" s="225"/>
      <c r="W415" s="225"/>
      <c r="X415" s="225"/>
      <c r="Y415" s="225"/>
      <c r="Z415" s="225"/>
      <c r="AA415" s="225"/>
      <c r="AB415" s="225"/>
      <c r="AC415" s="225"/>
      <c r="AD415" s="225"/>
      <c r="AE415" s="225"/>
      <c r="AF415" s="225"/>
      <c r="AG415" s="225"/>
      <c r="AH415" s="225"/>
      <c r="AI415" s="225"/>
      <c r="AJ415" s="225"/>
      <c r="AK415" s="225"/>
      <c r="AL415" s="225"/>
      <c r="AM415" s="257"/>
      <c r="AN415" s="257"/>
      <c r="AO415" s="225"/>
      <c r="AP415" s="225"/>
      <c r="AQ415" s="225"/>
      <c r="AR415" s="225"/>
      <c r="AS415" s="225"/>
      <c r="AT415" s="225"/>
      <c r="AU415" s="225"/>
      <c r="AV415" s="225"/>
      <c r="AW415" s="225"/>
      <c r="AX415" s="225"/>
      <c r="AY415" s="225"/>
      <c r="AZ415" s="225"/>
      <c r="BA415" s="225"/>
      <c r="BB415" s="225"/>
      <c r="BC415" s="225"/>
      <c r="BD415" s="225"/>
      <c r="BE415" s="225"/>
      <c r="BF415" s="225"/>
      <c r="BG415" s="225"/>
      <c r="BH415" s="225"/>
      <c r="BI415" s="225"/>
      <c r="BJ415" s="225"/>
      <c r="BK415" s="225"/>
      <c r="BL415" s="225"/>
      <c r="BM415" s="225"/>
      <c r="BN415" s="225"/>
      <c r="BO415" s="225"/>
      <c r="BP415" s="225"/>
      <c r="BQ415" s="225"/>
      <c r="BR415" s="225"/>
      <c r="BS415" s="225"/>
      <c r="BT415" s="225"/>
      <c r="BU415" s="225"/>
      <c r="BV415" s="225"/>
      <c r="BW415" s="225"/>
      <c r="BX415" s="225"/>
      <c r="BY415" s="225"/>
      <c r="BZ415" s="225"/>
      <c r="CA415" s="225"/>
      <c r="CB415" s="225"/>
      <c r="CC415" s="225"/>
      <c r="CD415" s="225"/>
      <c r="CE415" s="225"/>
      <c r="CF415" s="225"/>
      <c r="CG415" s="225"/>
      <c r="CH415" s="225"/>
      <c r="CI415" s="225"/>
      <c r="CJ415" s="225"/>
      <c r="CK415" s="225"/>
      <c r="CL415" s="225"/>
      <c r="CM415" s="225"/>
      <c r="CN415" s="225"/>
      <c r="CO415" s="225"/>
      <c r="CP415" s="225"/>
      <c r="CQ415" s="225"/>
      <c r="CR415" s="225"/>
      <c r="CS415" s="225"/>
      <c r="CT415" s="225"/>
      <c r="CU415" s="225"/>
      <c r="CV415" s="225"/>
    </row>
    <row r="416" spans="1:100" ht="12" customHeight="1" x14ac:dyDescent="0.25">
      <c r="A416" s="225"/>
      <c r="B416" s="225"/>
      <c r="C416" s="225"/>
      <c r="D416" s="225"/>
      <c r="E416" s="225"/>
      <c r="F416" s="225"/>
      <c r="G416" s="225"/>
      <c r="H416" s="225"/>
      <c r="I416" s="225"/>
      <c r="J416" s="225"/>
      <c r="K416" s="225"/>
      <c r="L416" s="225"/>
      <c r="M416" s="225"/>
      <c r="N416" s="225"/>
      <c r="O416" s="225"/>
      <c r="P416" s="225"/>
      <c r="Q416" s="225"/>
      <c r="R416" s="225"/>
      <c r="S416" s="225"/>
      <c r="T416" s="225"/>
      <c r="U416" s="225"/>
      <c r="V416" s="225"/>
      <c r="W416" s="225"/>
      <c r="X416" s="225"/>
      <c r="Y416" s="225"/>
      <c r="Z416" s="225"/>
      <c r="AA416" s="225"/>
      <c r="AB416" s="225"/>
      <c r="AC416" s="225"/>
      <c r="AD416" s="225"/>
      <c r="AE416" s="225"/>
      <c r="AF416" s="225"/>
      <c r="AG416" s="225"/>
      <c r="AH416" s="225"/>
      <c r="AI416" s="225"/>
      <c r="AJ416" s="225"/>
      <c r="AK416" s="225"/>
      <c r="AL416" s="225"/>
      <c r="AM416" s="257"/>
      <c r="AN416" s="257"/>
      <c r="AO416" s="225"/>
      <c r="AP416" s="225"/>
      <c r="AQ416" s="225"/>
      <c r="AR416" s="225"/>
      <c r="AS416" s="225"/>
      <c r="AT416" s="225"/>
      <c r="AU416" s="225"/>
      <c r="AV416" s="225"/>
      <c r="AW416" s="225"/>
      <c r="AX416" s="225"/>
      <c r="AY416" s="225"/>
      <c r="AZ416" s="225"/>
      <c r="BA416" s="225"/>
      <c r="BB416" s="225"/>
      <c r="BC416" s="225"/>
      <c r="BD416" s="225"/>
      <c r="BE416" s="225"/>
      <c r="BF416" s="225"/>
      <c r="BG416" s="225"/>
      <c r="BH416" s="225"/>
      <c r="BI416" s="225"/>
      <c r="BJ416" s="225"/>
      <c r="BK416" s="225"/>
      <c r="BL416" s="225"/>
      <c r="BM416" s="225"/>
      <c r="BN416" s="225"/>
      <c r="BO416" s="225"/>
      <c r="BP416" s="225"/>
      <c r="BQ416" s="225"/>
      <c r="BR416" s="225"/>
      <c r="BS416" s="225"/>
      <c r="BT416" s="225"/>
      <c r="BU416" s="225"/>
      <c r="BV416" s="225"/>
      <c r="BW416" s="225"/>
      <c r="BX416" s="225"/>
      <c r="BY416" s="225"/>
      <c r="BZ416" s="225"/>
      <c r="CA416" s="225"/>
      <c r="CB416" s="225"/>
      <c r="CC416" s="225"/>
      <c r="CD416" s="225"/>
      <c r="CE416" s="225"/>
      <c r="CF416" s="225"/>
      <c r="CG416" s="225"/>
      <c r="CH416" s="225"/>
      <c r="CI416" s="225"/>
      <c r="CJ416" s="225"/>
      <c r="CK416" s="225"/>
      <c r="CL416" s="225"/>
      <c r="CM416" s="225"/>
      <c r="CN416" s="225"/>
      <c r="CO416" s="225"/>
      <c r="CP416" s="225"/>
      <c r="CQ416" s="225"/>
      <c r="CR416" s="225"/>
      <c r="CS416" s="225"/>
      <c r="CT416" s="225"/>
      <c r="CU416" s="225"/>
      <c r="CV416" s="225"/>
    </row>
    <row r="417" spans="1:100" ht="12" customHeight="1" x14ac:dyDescent="0.25">
      <c r="A417" s="225"/>
      <c r="B417" s="225"/>
      <c r="C417" s="225"/>
      <c r="D417" s="225"/>
      <c r="E417" s="225"/>
      <c r="F417" s="225"/>
      <c r="G417" s="225"/>
      <c r="H417" s="225"/>
      <c r="I417" s="225"/>
      <c r="J417" s="225"/>
      <c r="K417" s="225"/>
      <c r="L417" s="225"/>
      <c r="M417" s="225"/>
      <c r="N417" s="225"/>
      <c r="O417" s="225"/>
      <c r="P417" s="225"/>
      <c r="Q417" s="225"/>
      <c r="R417" s="225"/>
      <c r="S417" s="225"/>
      <c r="T417" s="225"/>
      <c r="U417" s="225"/>
      <c r="V417" s="225"/>
      <c r="W417" s="225"/>
      <c r="X417" s="225"/>
      <c r="Y417" s="225"/>
      <c r="Z417" s="225"/>
      <c r="AA417" s="225"/>
      <c r="AB417" s="225"/>
      <c r="AC417" s="225"/>
      <c r="AD417" s="225"/>
      <c r="AE417" s="225"/>
      <c r="AF417" s="225"/>
      <c r="AG417" s="225"/>
      <c r="AH417" s="225"/>
      <c r="AI417" s="225"/>
      <c r="AJ417" s="225"/>
      <c r="AK417" s="225"/>
      <c r="AL417" s="225"/>
      <c r="AM417" s="257"/>
      <c r="AN417" s="257"/>
      <c r="AO417" s="225"/>
      <c r="AP417" s="225"/>
      <c r="AQ417" s="225"/>
      <c r="AR417" s="225"/>
      <c r="AS417" s="225"/>
      <c r="AT417" s="225"/>
      <c r="AU417" s="225"/>
      <c r="AV417" s="225"/>
      <c r="AW417" s="225"/>
      <c r="AX417" s="225"/>
      <c r="AY417" s="225"/>
      <c r="AZ417" s="225"/>
      <c r="BA417" s="225"/>
      <c r="BB417" s="225"/>
      <c r="BC417" s="225"/>
      <c r="BD417" s="225"/>
      <c r="BE417" s="225"/>
      <c r="BF417" s="225"/>
      <c r="BG417" s="225"/>
      <c r="BH417" s="225"/>
      <c r="BI417" s="225"/>
      <c r="BJ417" s="225"/>
      <c r="BK417" s="225"/>
      <c r="BL417" s="225"/>
      <c r="BM417" s="225"/>
      <c r="BN417" s="225"/>
      <c r="BO417" s="225"/>
      <c r="BP417" s="225"/>
      <c r="BQ417" s="225"/>
      <c r="BR417" s="225"/>
      <c r="BS417" s="225"/>
      <c r="BT417" s="225"/>
      <c r="BU417" s="225"/>
      <c r="BV417" s="225"/>
      <c r="BW417" s="225"/>
      <c r="BX417" s="225"/>
      <c r="BY417" s="225"/>
      <c r="BZ417" s="225"/>
      <c r="CA417" s="225"/>
      <c r="CB417" s="225"/>
      <c r="CC417" s="225"/>
      <c r="CD417" s="225"/>
      <c r="CE417" s="225"/>
      <c r="CF417" s="225"/>
      <c r="CG417" s="225"/>
      <c r="CH417" s="225"/>
      <c r="CI417" s="225"/>
      <c r="CJ417" s="225"/>
      <c r="CK417" s="225"/>
      <c r="CL417" s="225"/>
      <c r="CM417" s="225"/>
      <c r="CN417" s="225"/>
      <c r="CO417" s="225"/>
      <c r="CP417" s="225"/>
      <c r="CQ417" s="225"/>
      <c r="CR417" s="225"/>
      <c r="CS417" s="225"/>
      <c r="CT417" s="225"/>
      <c r="CU417" s="225"/>
      <c r="CV417" s="225"/>
    </row>
    <row r="418" spans="1:100" ht="12" customHeight="1" x14ac:dyDescent="0.25">
      <c r="A418" s="225"/>
      <c r="B418" s="225"/>
      <c r="C418" s="225"/>
      <c r="D418" s="225"/>
      <c r="E418" s="225"/>
      <c r="F418" s="225"/>
      <c r="G418" s="225"/>
      <c r="H418" s="225"/>
      <c r="I418" s="225"/>
      <c r="J418" s="225"/>
      <c r="K418" s="225"/>
      <c r="L418" s="225"/>
      <c r="M418" s="225"/>
      <c r="N418" s="225"/>
      <c r="O418" s="225"/>
      <c r="P418" s="225"/>
      <c r="Q418" s="225"/>
      <c r="R418" s="225"/>
      <c r="S418" s="225"/>
      <c r="T418" s="225"/>
      <c r="U418" s="225"/>
      <c r="V418" s="225"/>
      <c r="W418" s="225"/>
      <c r="X418" s="225"/>
      <c r="Y418" s="225"/>
      <c r="Z418" s="225"/>
      <c r="AA418" s="225"/>
      <c r="AB418" s="225"/>
      <c r="AC418" s="225"/>
      <c r="AD418" s="225"/>
      <c r="AE418" s="225"/>
      <c r="AF418" s="225"/>
      <c r="AG418" s="225"/>
      <c r="AH418" s="225"/>
      <c r="AI418" s="225"/>
      <c r="AJ418" s="225"/>
      <c r="AK418" s="225"/>
      <c r="AL418" s="225"/>
      <c r="AM418" s="257"/>
      <c r="AN418" s="257"/>
      <c r="AO418" s="225"/>
      <c r="AP418" s="225"/>
      <c r="AQ418" s="225"/>
      <c r="AR418" s="225"/>
      <c r="AS418" s="225"/>
      <c r="AT418" s="225"/>
      <c r="AU418" s="225"/>
      <c r="AV418" s="225"/>
      <c r="AW418" s="225"/>
      <c r="AX418" s="225"/>
      <c r="AY418" s="225"/>
      <c r="AZ418" s="225"/>
      <c r="BA418" s="225"/>
      <c r="BB418" s="225"/>
      <c r="BC418" s="225"/>
      <c r="BD418" s="225"/>
      <c r="BE418" s="225"/>
      <c r="BF418" s="225"/>
      <c r="BG418" s="225"/>
      <c r="BH418" s="225"/>
      <c r="BI418" s="225"/>
      <c r="BJ418" s="225"/>
      <c r="BK418" s="225"/>
      <c r="BL418" s="225"/>
      <c r="BM418" s="225"/>
      <c r="BN418" s="225"/>
      <c r="BO418" s="225"/>
      <c r="BP418" s="225"/>
      <c r="BQ418" s="225"/>
      <c r="BR418" s="225"/>
      <c r="BS418" s="225"/>
      <c r="BT418" s="225"/>
      <c r="BU418" s="225"/>
      <c r="BV418" s="225"/>
      <c r="BW418" s="225"/>
      <c r="BX418" s="225"/>
      <c r="BY418" s="225"/>
      <c r="BZ418" s="225"/>
      <c r="CA418" s="225"/>
      <c r="CB418" s="225"/>
      <c r="CC418" s="225"/>
      <c r="CD418" s="225"/>
      <c r="CE418" s="225"/>
      <c r="CF418" s="225"/>
      <c r="CG418" s="225"/>
      <c r="CH418" s="225"/>
      <c r="CI418" s="225"/>
      <c r="CJ418" s="225"/>
      <c r="CK418" s="225"/>
      <c r="CL418" s="225"/>
      <c r="CM418" s="225"/>
      <c r="CN418" s="225"/>
      <c r="CO418" s="225"/>
      <c r="CP418" s="225"/>
      <c r="CQ418" s="225"/>
      <c r="CR418" s="225"/>
      <c r="CS418" s="225"/>
      <c r="CT418" s="225"/>
      <c r="CU418" s="225"/>
      <c r="CV418" s="225"/>
    </row>
    <row r="419" spans="1:100" ht="12" customHeight="1" x14ac:dyDescent="0.25">
      <c r="A419" s="225"/>
      <c r="B419" s="225"/>
      <c r="C419" s="225"/>
      <c r="D419" s="225"/>
      <c r="E419" s="225"/>
      <c r="F419" s="225"/>
      <c r="G419" s="225"/>
      <c r="H419" s="225"/>
      <c r="I419" s="225"/>
      <c r="J419" s="225"/>
      <c r="K419" s="225"/>
      <c r="L419" s="225"/>
      <c r="M419" s="225"/>
      <c r="N419" s="225"/>
      <c r="O419" s="225"/>
      <c r="P419" s="225"/>
      <c r="Q419" s="225"/>
      <c r="R419" s="225"/>
      <c r="S419" s="225"/>
      <c r="T419" s="225"/>
      <c r="U419" s="225"/>
      <c r="V419" s="225"/>
      <c r="W419" s="225"/>
      <c r="X419" s="225"/>
      <c r="Y419" s="225"/>
      <c r="Z419" s="225"/>
      <c r="AA419" s="225"/>
      <c r="AB419" s="225"/>
      <c r="AC419" s="225"/>
      <c r="AD419" s="225"/>
      <c r="AE419" s="225"/>
      <c r="AF419" s="225"/>
      <c r="AG419" s="225"/>
      <c r="AH419" s="225"/>
      <c r="AI419" s="225"/>
      <c r="AJ419" s="225"/>
      <c r="AK419" s="225"/>
      <c r="AL419" s="225"/>
      <c r="AM419" s="257"/>
      <c r="AN419" s="257"/>
      <c r="AO419" s="225"/>
      <c r="AP419" s="225"/>
      <c r="AQ419" s="225"/>
      <c r="AR419" s="225"/>
      <c r="AS419" s="225"/>
      <c r="AT419" s="225"/>
      <c r="AU419" s="225"/>
      <c r="AV419" s="225"/>
      <c r="AW419" s="225"/>
      <c r="AX419" s="225"/>
      <c r="AY419" s="225"/>
      <c r="AZ419" s="225"/>
      <c r="BA419" s="225"/>
      <c r="BB419" s="225"/>
      <c r="BC419" s="225"/>
      <c r="BD419" s="225"/>
      <c r="BE419" s="225"/>
      <c r="BF419" s="225"/>
      <c r="BG419" s="225"/>
      <c r="BH419" s="225"/>
      <c r="BI419" s="225"/>
      <c r="BJ419" s="225"/>
      <c r="BK419" s="225"/>
      <c r="BL419" s="225"/>
      <c r="BM419" s="225"/>
      <c r="BN419" s="225"/>
      <c r="BO419" s="225"/>
      <c r="BP419" s="225"/>
      <c r="BQ419" s="225"/>
      <c r="BR419" s="225"/>
      <c r="BS419" s="225"/>
      <c r="BT419" s="225"/>
      <c r="BU419" s="225"/>
      <c r="BV419" s="225"/>
      <c r="BW419" s="225"/>
      <c r="BX419" s="225"/>
      <c r="BY419" s="225"/>
      <c r="BZ419" s="225"/>
      <c r="CA419" s="225"/>
      <c r="CB419" s="225"/>
      <c r="CC419" s="225"/>
      <c r="CD419" s="225"/>
      <c r="CE419" s="225"/>
      <c r="CF419" s="225"/>
      <c r="CG419" s="225"/>
      <c r="CH419" s="225"/>
      <c r="CI419" s="225"/>
      <c r="CJ419" s="225"/>
      <c r="CK419" s="225"/>
      <c r="CL419" s="225"/>
      <c r="CM419" s="225"/>
      <c r="CN419" s="225"/>
      <c r="CO419" s="225"/>
      <c r="CP419" s="225"/>
      <c r="CQ419" s="225"/>
      <c r="CR419" s="225"/>
      <c r="CS419" s="225"/>
      <c r="CT419" s="225"/>
      <c r="CU419" s="225"/>
      <c r="CV419" s="225"/>
    </row>
    <row r="420" spans="1:100" ht="12" customHeight="1" x14ac:dyDescent="0.25">
      <c r="A420" s="225"/>
      <c r="B420" s="225"/>
      <c r="C420" s="225"/>
      <c r="D420" s="225"/>
      <c r="E420" s="225"/>
      <c r="F420" s="225"/>
      <c r="G420" s="225"/>
      <c r="H420" s="225"/>
      <c r="I420" s="225"/>
      <c r="J420" s="225"/>
      <c r="K420" s="225"/>
      <c r="L420" s="225"/>
      <c r="M420" s="225"/>
      <c r="N420" s="225"/>
      <c r="O420" s="225"/>
      <c r="P420" s="225"/>
      <c r="Q420" s="225"/>
      <c r="R420" s="225"/>
      <c r="S420" s="225"/>
      <c r="T420" s="225"/>
      <c r="U420" s="225"/>
      <c r="V420" s="225"/>
      <c r="W420" s="225"/>
      <c r="X420" s="225"/>
      <c r="Y420" s="225"/>
      <c r="Z420" s="225"/>
      <c r="AA420" s="225"/>
      <c r="AB420" s="225"/>
      <c r="AC420" s="225"/>
      <c r="AD420" s="225"/>
      <c r="AE420" s="225"/>
      <c r="AF420" s="225"/>
      <c r="AG420" s="225"/>
      <c r="AH420" s="225"/>
      <c r="AI420" s="225"/>
      <c r="AJ420" s="225"/>
      <c r="AK420" s="225"/>
      <c r="AL420" s="225"/>
      <c r="AM420" s="257"/>
      <c r="AN420" s="257"/>
      <c r="AO420" s="225"/>
      <c r="AP420" s="225"/>
      <c r="AQ420" s="225"/>
      <c r="AR420" s="225"/>
      <c r="AS420" s="225"/>
      <c r="AT420" s="225"/>
      <c r="AU420" s="225"/>
      <c r="AV420" s="225"/>
      <c r="AW420" s="225"/>
      <c r="AX420" s="225"/>
      <c r="AY420" s="225"/>
      <c r="AZ420" s="225"/>
      <c r="BA420" s="225"/>
      <c r="BB420" s="225"/>
      <c r="BC420" s="225"/>
      <c r="BD420" s="225"/>
      <c r="BE420" s="225"/>
      <c r="BF420" s="225"/>
      <c r="BG420" s="225"/>
      <c r="BH420" s="225"/>
      <c r="BI420" s="225"/>
      <c r="BJ420" s="225"/>
      <c r="BK420" s="225"/>
      <c r="BL420" s="225"/>
      <c r="BM420" s="225"/>
      <c r="BN420" s="225"/>
      <c r="BO420" s="225"/>
      <c r="BP420" s="225"/>
      <c r="BQ420" s="225"/>
      <c r="BR420" s="225"/>
      <c r="BS420" s="225"/>
      <c r="BT420" s="225"/>
      <c r="BU420" s="225"/>
      <c r="BV420" s="225"/>
      <c r="BW420" s="225"/>
      <c r="BX420" s="225"/>
      <c r="BY420" s="225"/>
      <c r="BZ420" s="225"/>
      <c r="CA420" s="225"/>
      <c r="CB420" s="225"/>
      <c r="CC420" s="225"/>
      <c r="CD420" s="225"/>
      <c r="CE420" s="225"/>
      <c r="CF420" s="225"/>
      <c r="CG420" s="225"/>
      <c r="CH420" s="225"/>
      <c r="CI420" s="225"/>
      <c r="CJ420" s="225"/>
      <c r="CK420" s="225"/>
      <c r="CL420" s="225"/>
      <c r="CM420" s="225"/>
      <c r="CN420" s="225"/>
      <c r="CO420" s="225"/>
      <c r="CP420" s="225"/>
      <c r="CQ420" s="225"/>
      <c r="CR420" s="225"/>
      <c r="CS420" s="225"/>
      <c r="CT420" s="225"/>
      <c r="CU420" s="225"/>
      <c r="CV420" s="225"/>
    </row>
    <row r="421" spans="1:100" ht="12" customHeight="1" x14ac:dyDescent="0.25">
      <c r="A421" s="225"/>
      <c r="B421" s="225"/>
      <c r="C421" s="225"/>
      <c r="D421" s="225"/>
      <c r="E421" s="225"/>
      <c r="F421" s="225"/>
      <c r="G421" s="225"/>
      <c r="H421" s="225"/>
      <c r="I421" s="225"/>
      <c r="J421" s="225"/>
      <c r="K421" s="225"/>
      <c r="L421" s="225"/>
      <c r="M421" s="225"/>
      <c r="N421" s="225"/>
      <c r="O421" s="225"/>
      <c r="P421" s="225"/>
      <c r="Q421" s="225"/>
      <c r="R421" s="225"/>
      <c r="S421" s="225"/>
      <c r="T421" s="225"/>
      <c r="U421" s="225"/>
      <c r="V421" s="225"/>
      <c r="W421" s="225"/>
      <c r="X421" s="225"/>
      <c r="Y421" s="225"/>
      <c r="Z421" s="225"/>
      <c r="AA421" s="225"/>
      <c r="AB421" s="225"/>
      <c r="AC421" s="225"/>
      <c r="AD421" s="225"/>
      <c r="AE421" s="225"/>
      <c r="AF421" s="225"/>
      <c r="AG421" s="225"/>
      <c r="AH421" s="225"/>
      <c r="AI421" s="225"/>
      <c r="AJ421" s="225"/>
      <c r="AK421" s="225"/>
      <c r="AL421" s="225"/>
      <c r="AM421" s="257"/>
      <c r="AN421" s="257"/>
      <c r="AO421" s="225"/>
      <c r="AP421" s="225"/>
      <c r="AQ421" s="225"/>
      <c r="AR421" s="225"/>
      <c r="AS421" s="225"/>
      <c r="AT421" s="225"/>
      <c r="AU421" s="225"/>
      <c r="AV421" s="225"/>
      <c r="AW421" s="225"/>
      <c r="AX421" s="225"/>
      <c r="AY421" s="225"/>
      <c r="AZ421" s="225"/>
      <c r="BA421" s="225"/>
      <c r="BB421" s="225"/>
      <c r="BC421" s="225"/>
      <c r="BD421" s="225"/>
      <c r="BE421" s="225"/>
      <c r="BF421" s="225"/>
      <c r="BG421" s="225"/>
      <c r="BH421" s="225"/>
      <c r="BI421" s="225"/>
      <c r="BJ421" s="225"/>
      <c r="BK421" s="225"/>
      <c r="BL421" s="225"/>
      <c r="BM421" s="225"/>
      <c r="BN421" s="225"/>
      <c r="BO421" s="225"/>
      <c r="BP421" s="225"/>
      <c r="BQ421" s="225"/>
      <c r="BR421" s="225"/>
      <c r="BS421" s="225"/>
      <c r="BT421" s="225"/>
      <c r="BU421" s="225"/>
      <c r="BV421" s="225"/>
      <c r="BW421" s="225"/>
      <c r="BX421" s="225"/>
      <c r="BY421" s="225"/>
      <c r="BZ421" s="225"/>
      <c r="CA421" s="225"/>
      <c r="CB421" s="225"/>
      <c r="CC421" s="225"/>
      <c r="CD421" s="225"/>
      <c r="CE421" s="225"/>
      <c r="CF421" s="225"/>
      <c r="CG421" s="225"/>
      <c r="CH421" s="225"/>
      <c r="CI421" s="225"/>
      <c r="CJ421" s="225"/>
      <c r="CK421" s="225"/>
      <c r="CL421" s="225"/>
      <c r="CM421" s="225"/>
      <c r="CN421" s="225"/>
      <c r="CO421" s="225"/>
      <c r="CP421" s="225"/>
      <c r="CQ421" s="225"/>
      <c r="CR421" s="225"/>
      <c r="CS421" s="225"/>
      <c r="CT421" s="225"/>
      <c r="CU421" s="225"/>
      <c r="CV421" s="225"/>
    </row>
    <row r="422" spans="1:100" ht="12" customHeight="1" x14ac:dyDescent="0.25">
      <c r="A422" s="225"/>
      <c r="B422" s="225"/>
      <c r="C422" s="225"/>
      <c r="D422" s="225"/>
      <c r="E422" s="225"/>
      <c r="F422" s="225"/>
      <c r="G422" s="225"/>
      <c r="H422" s="225"/>
      <c r="I422" s="225"/>
      <c r="J422" s="225"/>
      <c r="K422" s="225"/>
      <c r="L422" s="225"/>
      <c r="M422" s="225"/>
      <c r="N422" s="225"/>
      <c r="O422" s="225"/>
      <c r="P422" s="225"/>
      <c r="Q422" s="225"/>
      <c r="R422" s="225"/>
      <c r="S422" s="225"/>
      <c r="T422" s="225"/>
      <c r="U422" s="225"/>
      <c r="V422" s="225"/>
      <c r="W422" s="225"/>
      <c r="X422" s="225"/>
      <c r="Y422" s="225"/>
      <c r="Z422" s="225"/>
      <c r="AA422" s="225"/>
      <c r="AB422" s="225"/>
      <c r="AC422" s="225"/>
      <c r="AD422" s="225"/>
      <c r="AE422" s="225"/>
      <c r="AF422" s="225"/>
      <c r="AG422" s="225"/>
      <c r="AH422" s="225"/>
      <c r="AI422" s="225"/>
      <c r="AJ422" s="225"/>
      <c r="AK422" s="225"/>
      <c r="AL422" s="225"/>
      <c r="AM422" s="257"/>
      <c r="AN422" s="257"/>
      <c r="AO422" s="225"/>
      <c r="AP422" s="225"/>
      <c r="AQ422" s="225"/>
      <c r="AR422" s="225"/>
      <c r="AS422" s="225"/>
      <c r="AT422" s="225"/>
      <c r="AU422" s="225"/>
      <c r="AV422" s="225"/>
      <c r="AW422" s="225"/>
      <c r="AX422" s="225"/>
      <c r="AY422" s="225"/>
      <c r="AZ422" s="225"/>
      <c r="BA422" s="225"/>
      <c r="BB422" s="225"/>
      <c r="BC422" s="225"/>
      <c r="BD422" s="225"/>
      <c r="BE422" s="225"/>
      <c r="BF422" s="225"/>
      <c r="BG422" s="225"/>
      <c r="BH422" s="225"/>
      <c r="BI422" s="225"/>
      <c r="BJ422" s="225"/>
      <c r="BK422" s="225"/>
      <c r="BL422" s="225"/>
      <c r="BM422" s="225"/>
      <c r="BN422" s="225"/>
      <c r="BO422" s="225"/>
      <c r="BP422" s="225"/>
      <c r="BQ422" s="225"/>
      <c r="BR422" s="225"/>
      <c r="BS422" s="225"/>
      <c r="BT422" s="225"/>
      <c r="BU422" s="225"/>
      <c r="BV422" s="225"/>
      <c r="BW422" s="225"/>
      <c r="BX422" s="225"/>
      <c r="BY422" s="225"/>
      <c r="BZ422" s="225"/>
      <c r="CA422" s="225"/>
      <c r="CB422" s="225"/>
      <c r="CC422" s="225"/>
      <c r="CD422" s="225"/>
      <c r="CE422" s="225"/>
      <c r="CF422" s="225"/>
      <c r="CG422" s="225"/>
      <c r="CH422" s="225"/>
      <c r="CI422" s="225"/>
      <c r="CJ422" s="225"/>
      <c r="CK422" s="225"/>
      <c r="CL422" s="225"/>
      <c r="CM422" s="225"/>
      <c r="CN422" s="225"/>
      <c r="CO422" s="225"/>
      <c r="CP422" s="225"/>
      <c r="CQ422" s="225"/>
      <c r="CR422" s="225"/>
      <c r="CS422" s="225"/>
      <c r="CT422" s="225"/>
      <c r="CU422" s="225"/>
      <c r="CV422" s="225"/>
    </row>
    <row r="423" spans="1:100" ht="12" customHeight="1" x14ac:dyDescent="0.25">
      <c r="A423" s="225"/>
      <c r="B423" s="225"/>
      <c r="C423" s="225"/>
      <c r="D423" s="225"/>
      <c r="E423" s="225"/>
      <c r="F423" s="225"/>
      <c r="G423" s="225"/>
      <c r="H423" s="225"/>
      <c r="I423" s="225"/>
      <c r="J423" s="225"/>
      <c r="K423" s="225"/>
      <c r="L423" s="225"/>
      <c r="M423" s="225"/>
      <c r="N423" s="225"/>
      <c r="O423" s="225"/>
      <c r="P423" s="225"/>
      <c r="Q423" s="225"/>
      <c r="R423" s="225"/>
      <c r="S423" s="225"/>
      <c r="T423" s="225"/>
      <c r="U423" s="225"/>
      <c r="V423" s="225"/>
      <c r="W423" s="225"/>
      <c r="X423" s="225"/>
      <c r="Y423" s="225"/>
      <c r="Z423" s="225"/>
      <c r="AA423" s="225"/>
      <c r="AB423" s="225"/>
      <c r="AC423" s="225"/>
      <c r="AD423" s="225"/>
      <c r="AE423" s="225"/>
      <c r="AF423" s="225"/>
      <c r="AG423" s="225"/>
      <c r="AH423" s="225"/>
      <c r="AI423" s="225"/>
      <c r="AJ423" s="225"/>
      <c r="AK423" s="225"/>
      <c r="AL423" s="225"/>
      <c r="AM423" s="257"/>
      <c r="AN423" s="257"/>
      <c r="AO423" s="225"/>
      <c r="AP423" s="225"/>
      <c r="AQ423" s="225"/>
      <c r="AR423" s="225"/>
      <c r="AS423" s="225"/>
      <c r="AT423" s="225"/>
      <c r="AU423" s="225"/>
      <c r="AV423" s="225"/>
      <c r="AW423" s="225"/>
      <c r="AX423" s="225"/>
      <c r="AY423" s="225"/>
      <c r="AZ423" s="225"/>
      <c r="BA423" s="225"/>
      <c r="BB423" s="225"/>
      <c r="BC423" s="225"/>
      <c r="BD423" s="225"/>
      <c r="BE423" s="225"/>
      <c r="BF423" s="225"/>
      <c r="BG423" s="225"/>
      <c r="BH423" s="225"/>
      <c r="BI423" s="225"/>
      <c r="BJ423" s="225"/>
      <c r="BK423" s="225"/>
      <c r="BL423" s="225"/>
      <c r="BM423" s="225"/>
      <c r="BN423" s="225"/>
      <c r="BO423" s="225"/>
      <c r="BP423" s="225"/>
      <c r="BQ423" s="225"/>
      <c r="BR423" s="225"/>
      <c r="BS423" s="225"/>
      <c r="BT423" s="225"/>
      <c r="BU423" s="225"/>
      <c r="BV423" s="225"/>
      <c r="BW423" s="225"/>
      <c r="BX423" s="225"/>
      <c r="BY423" s="225"/>
      <c r="BZ423" s="225"/>
      <c r="CA423" s="225"/>
      <c r="CB423" s="225"/>
      <c r="CC423" s="225"/>
      <c r="CD423" s="225"/>
      <c r="CE423" s="225"/>
      <c r="CF423" s="225"/>
      <c r="CG423" s="225"/>
      <c r="CH423" s="225"/>
      <c r="CI423" s="225"/>
      <c r="CJ423" s="225"/>
      <c r="CK423" s="225"/>
      <c r="CL423" s="225"/>
      <c r="CM423" s="225"/>
      <c r="CN423" s="225"/>
      <c r="CO423" s="225"/>
      <c r="CP423" s="225"/>
      <c r="CQ423" s="225"/>
      <c r="CR423" s="225"/>
      <c r="CS423" s="225"/>
      <c r="CT423" s="225"/>
      <c r="CU423" s="225"/>
      <c r="CV423" s="225"/>
    </row>
    <row r="424" spans="1:100" ht="12" customHeight="1" x14ac:dyDescent="0.25">
      <c r="A424" s="225"/>
      <c r="B424" s="225"/>
      <c r="C424" s="225"/>
      <c r="D424" s="225"/>
      <c r="E424" s="225"/>
      <c r="F424" s="225"/>
      <c r="G424" s="225"/>
      <c r="H424" s="225"/>
      <c r="I424" s="225"/>
      <c r="J424" s="225"/>
      <c r="K424" s="225"/>
      <c r="L424" s="225"/>
      <c r="M424" s="225"/>
      <c r="N424" s="225"/>
      <c r="O424" s="225"/>
      <c r="P424" s="225"/>
      <c r="Q424" s="225"/>
      <c r="R424" s="225"/>
      <c r="S424" s="225"/>
      <c r="T424" s="225"/>
      <c r="U424" s="225"/>
      <c r="V424" s="225"/>
      <c r="W424" s="225"/>
      <c r="X424" s="225"/>
      <c r="Y424" s="225"/>
      <c r="Z424" s="225"/>
      <c r="AA424" s="225"/>
      <c r="AB424" s="225"/>
      <c r="AC424" s="225"/>
      <c r="AD424" s="225"/>
      <c r="AE424" s="225"/>
      <c r="AF424" s="225"/>
      <c r="AG424" s="225"/>
      <c r="AH424" s="225"/>
      <c r="AI424" s="225"/>
      <c r="AJ424" s="225"/>
      <c r="AK424" s="225"/>
      <c r="AL424" s="225"/>
      <c r="AM424" s="257"/>
      <c r="AN424" s="257"/>
      <c r="AO424" s="225"/>
      <c r="AP424" s="225"/>
      <c r="AQ424" s="225"/>
      <c r="AR424" s="225"/>
      <c r="AS424" s="225"/>
      <c r="AT424" s="225"/>
      <c r="AU424" s="225"/>
      <c r="AV424" s="225"/>
      <c r="AW424" s="225"/>
      <c r="AX424" s="225"/>
      <c r="AY424" s="225"/>
      <c r="AZ424" s="225"/>
      <c r="BA424" s="225"/>
      <c r="BB424" s="225"/>
      <c r="BC424" s="225"/>
      <c r="BD424" s="225"/>
      <c r="BE424" s="225"/>
      <c r="BF424" s="225"/>
      <c r="BG424" s="225"/>
      <c r="BH424" s="225"/>
      <c r="BI424" s="225"/>
      <c r="BJ424" s="225"/>
      <c r="BK424" s="225"/>
      <c r="BL424" s="225"/>
      <c r="BM424" s="225"/>
      <c r="BN424" s="225"/>
      <c r="BO424" s="225"/>
      <c r="BP424" s="225"/>
      <c r="BQ424" s="225"/>
      <c r="BR424" s="225"/>
      <c r="BS424" s="225"/>
      <c r="BT424" s="225"/>
      <c r="BU424" s="225"/>
      <c r="BV424" s="225"/>
      <c r="BW424" s="225"/>
      <c r="BX424" s="225"/>
      <c r="BY424" s="225"/>
      <c r="BZ424" s="225"/>
      <c r="CA424" s="225"/>
      <c r="CB424" s="225"/>
      <c r="CC424" s="225"/>
      <c r="CD424" s="225"/>
      <c r="CE424" s="225"/>
      <c r="CF424" s="225"/>
      <c r="CG424" s="225"/>
      <c r="CH424" s="225"/>
      <c r="CI424" s="225"/>
      <c r="CJ424" s="225"/>
      <c r="CK424" s="225"/>
      <c r="CL424" s="225"/>
      <c r="CM424" s="225"/>
      <c r="CN424" s="225"/>
      <c r="CO424" s="225"/>
      <c r="CP424" s="225"/>
      <c r="CQ424" s="225"/>
      <c r="CR424" s="225"/>
      <c r="CS424" s="225"/>
      <c r="CT424" s="225"/>
      <c r="CU424" s="225"/>
      <c r="CV424" s="225"/>
    </row>
    <row r="425" spans="1:100" ht="12" customHeight="1" x14ac:dyDescent="0.25">
      <c r="A425" s="225"/>
      <c r="B425" s="225"/>
      <c r="C425" s="225"/>
      <c r="D425" s="225"/>
      <c r="E425" s="225"/>
      <c r="F425" s="225"/>
      <c r="G425" s="225"/>
      <c r="H425" s="225"/>
      <c r="I425" s="225"/>
      <c r="J425" s="225"/>
      <c r="K425" s="225"/>
      <c r="L425" s="225"/>
      <c r="M425" s="225"/>
      <c r="N425" s="225"/>
      <c r="O425" s="225"/>
      <c r="P425" s="225"/>
      <c r="Q425" s="225"/>
      <c r="R425" s="225"/>
      <c r="S425" s="225"/>
      <c r="T425" s="225"/>
      <c r="U425" s="225"/>
      <c r="V425" s="225"/>
      <c r="W425" s="225"/>
      <c r="X425" s="225"/>
      <c r="Y425" s="225"/>
      <c r="Z425" s="225"/>
      <c r="AA425" s="225"/>
      <c r="AB425" s="225"/>
      <c r="AC425" s="225"/>
      <c r="AD425" s="225"/>
      <c r="AE425" s="225"/>
      <c r="AF425" s="225"/>
      <c r="AG425" s="225"/>
      <c r="AH425" s="225"/>
      <c r="AI425" s="225"/>
      <c r="AJ425" s="225"/>
      <c r="AK425" s="225"/>
      <c r="AL425" s="225"/>
      <c r="AM425" s="257"/>
      <c r="AN425" s="257"/>
      <c r="AO425" s="225"/>
      <c r="AP425" s="225"/>
      <c r="AQ425" s="225"/>
      <c r="AR425" s="225"/>
      <c r="AS425" s="225"/>
      <c r="AT425" s="225"/>
      <c r="AU425" s="225"/>
      <c r="AV425" s="225"/>
      <c r="AW425" s="225"/>
      <c r="AX425" s="225"/>
      <c r="AY425" s="225"/>
      <c r="AZ425" s="225"/>
      <c r="BA425" s="225"/>
      <c r="BB425" s="225"/>
      <c r="BC425" s="225"/>
      <c r="BD425" s="225"/>
      <c r="BE425" s="225"/>
      <c r="BF425" s="225"/>
      <c r="BG425" s="225"/>
      <c r="BH425" s="225"/>
      <c r="BI425" s="225"/>
      <c r="BJ425" s="225"/>
      <c r="BK425" s="225"/>
      <c r="BL425" s="225"/>
      <c r="BM425" s="225"/>
      <c r="BN425" s="225"/>
      <c r="BO425" s="225"/>
      <c r="BP425" s="225"/>
      <c r="BQ425" s="225"/>
      <c r="BR425" s="225"/>
      <c r="BS425" s="225"/>
      <c r="BT425" s="225"/>
      <c r="BU425" s="225"/>
      <c r="BV425" s="225"/>
      <c r="BW425" s="225"/>
      <c r="BX425" s="225"/>
      <c r="BY425" s="225"/>
      <c r="BZ425" s="225"/>
      <c r="CA425" s="225"/>
      <c r="CB425" s="225"/>
      <c r="CC425" s="225"/>
      <c r="CD425" s="225"/>
      <c r="CE425" s="225"/>
      <c r="CF425" s="225"/>
      <c r="CG425" s="225"/>
      <c r="CH425" s="225"/>
      <c r="CI425" s="225"/>
      <c r="CJ425" s="225"/>
      <c r="CK425" s="225"/>
      <c r="CL425" s="225"/>
      <c r="CM425" s="225"/>
      <c r="CN425" s="225"/>
      <c r="CO425" s="225"/>
      <c r="CP425" s="225"/>
      <c r="CQ425" s="225"/>
      <c r="CR425" s="225"/>
      <c r="CS425" s="225"/>
      <c r="CT425" s="225"/>
      <c r="CU425" s="225"/>
      <c r="CV425" s="225"/>
    </row>
    <row r="426" spans="1:100" ht="12" customHeight="1" x14ac:dyDescent="0.25">
      <c r="A426" s="225"/>
      <c r="B426" s="225"/>
      <c r="C426" s="225"/>
      <c r="D426" s="225"/>
      <c r="E426" s="225"/>
      <c r="F426" s="225"/>
      <c r="G426" s="225"/>
      <c r="H426" s="225"/>
      <c r="I426" s="225"/>
      <c r="J426" s="225"/>
      <c r="K426" s="225"/>
      <c r="L426" s="225"/>
      <c r="M426" s="225"/>
      <c r="N426" s="225"/>
      <c r="O426" s="225"/>
      <c r="P426" s="225"/>
      <c r="Q426" s="225"/>
      <c r="R426" s="225"/>
      <c r="S426" s="225"/>
      <c r="T426" s="225"/>
      <c r="U426" s="225"/>
      <c r="V426" s="225"/>
      <c r="W426" s="225"/>
      <c r="X426" s="225"/>
      <c r="Y426" s="225"/>
      <c r="Z426" s="225"/>
      <c r="AA426" s="225"/>
      <c r="AB426" s="225"/>
      <c r="AC426" s="225"/>
      <c r="AD426" s="225"/>
      <c r="AE426" s="225"/>
      <c r="AF426" s="225"/>
      <c r="AG426" s="225"/>
      <c r="AH426" s="225"/>
      <c r="AI426" s="225"/>
      <c r="AJ426" s="225"/>
      <c r="AK426" s="225"/>
      <c r="AL426" s="225"/>
      <c r="AM426" s="257"/>
      <c r="AN426" s="257"/>
      <c r="AO426" s="225"/>
      <c r="AP426" s="225"/>
      <c r="AQ426" s="225"/>
      <c r="AR426" s="225"/>
      <c r="AS426" s="225"/>
      <c r="AT426" s="225"/>
      <c r="AU426" s="225"/>
      <c r="AV426" s="225"/>
      <c r="AW426" s="225"/>
      <c r="AX426" s="225"/>
      <c r="AY426" s="225"/>
      <c r="AZ426" s="225"/>
      <c r="BA426" s="225"/>
      <c r="BB426" s="225"/>
      <c r="BC426" s="225"/>
      <c r="BD426" s="225"/>
      <c r="BE426" s="225"/>
      <c r="BF426" s="225"/>
      <c r="BG426" s="225"/>
      <c r="BH426" s="225"/>
      <c r="BI426" s="225"/>
      <c r="BJ426" s="225"/>
      <c r="BK426" s="225"/>
      <c r="BL426" s="225"/>
      <c r="BM426" s="225"/>
      <c r="BN426" s="225"/>
      <c r="BO426" s="225"/>
      <c r="BP426" s="225"/>
      <c r="BQ426" s="225"/>
      <c r="BR426" s="225"/>
      <c r="BS426" s="225"/>
      <c r="BT426" s="225"/>
      <c r="BU426" s="225"/>
      <c r="BV426" s="225"/>
      <c r="BW426" s="225"/>
      <c r="BX426" s="225"/>
      <c r="BY426" s="225"/>
      <c r="BZ426" s="225"/>
      <c r="CA426" s="225"/>
      <c r="CB426" s="225"/>
      <c r="CC426" s="225"/>
      <c r="CD426" s="225"/>
      <c r="CE426" s="225"/>
      <c r="CF426" s="225"/>
      <c r="CG426" s="225"/>
      <c r="CH426" s="225"/>
      <c r="CI426" s="225"/>
      <c r="CJ426" s="225"/>
      <c r="CK426" s="225"/>
      <c r="CL426" s="225"/>
      <c r="CM426" s="225"/>
      <c r="CN426" s="225"/>
      <c r="CO426" s="225"/>
      <c r="CP426" s="225"/>
      <c r="CQ426" s="225"/>
      <c r="CR426" s="225"/>
      <c r="CS426" s="225"/>
      <c r="CT426" s="225"/>
      <c r="CU426" s="225"/>
      <c r="CV426" s="225"/>
    </row>
    <row r="427" spans="1:100" ht="12" customHeight="1" x14ac:dyDescent="0.25">
      <c r="A427" s="225"/>
      <c r="B427" s="225"/>
      <c r="C427" s="225"/>
      <c r="D427" s="225"/>
      <c r="E427" s="225"/>
      <c r="F427" s="225"/>
      <c r="G427" s="225"/>
      <c r="H427" s="225"/>
      <c r="I427" s="225"/>
      <c r="J427" s="225"/>
      <c r="K427" s="225"/>
      <c r="L427" s="225"/>
      <c r="M427" s="225"/>
      <c r="N427" s="225"/>
      <c r="O427" s="225"/>
      <c r="P427" s="225"/>
      <c r="Q427" s="225"/>
      <c r="R427" s="225"/>
      <c r="S427" s="225"/>
      <c r="T427" s="225"/>
      <c r="U427" s="225"/>
      <c r="V427" s="225"/>
      <c r="W427" s="225"/>
      <c r="X427" s="225"/>
      <c r="Y427" s="225"/>
      <c r="Z427" s="225"/>
      <c r="AA427" s="225"/>
      <c r="AB427" s="225"/>
      <c r="AC427" s="225"/>
      <c r="AD427" s="225"/>
      <c r="AE427" s="225"/>
      <c r="AF427" s="225"/>
      <c r="AG427" s="225"/>
      <c r="AH427" s="225"/>
      <c r="AI427" s="225"/>
      <c r="AJ427" s="225"/>
      <c r="AK427" s="225"/>
      <c r="AL427" s="225"/>
      <c r="AM427" s="257"/>
      <c r="AN427" s="257"/>
      <c r="AO427" s="225"/>
      <c r="AP427" s="225"/>
      <c r="AQ427" s="225"/>
      <c r="AR427" s="225"/>
      <c r="AS427" s="225"/>
      <c r="AT427" s="225"/>
      <c r="AU427" s="225"/>
      <c r="AV427" s="225"/>
      <c r="AW427" s="225"/>
      <c r="AX427" s="225"/>
      <c r="AY427" s="225"/>
      <c r="AZ427" s="225"/>
      <c r="BA427" s="225"/>
      <c r="BB427" s="225"/>
      <c r="BC427" s="225"/>
      <c r="BD427" s="225"/>
      <c r="BE427" s="225"/>
      <c r="BF427" s="225"/>
      <c r="BG427" s="225"/>
      <c r="BH427" s="225"/>
      <c r="BI427" s="225"/>
      <c r="BJ427" s="225"/>
      <c r="BK427" s="225"/>
      <c r="BL427" s="225"/>
      <c r="BM427" s="225"/>
      <c r="BN427" s="225"/>
      <c r="BO427" s="225"/>
      <c r="BP427" s="225"/>
      <c r="BQ427" s="225"/>
      <c r="BR427" s="225"/>
      <c r="BS427" s="225"/>
      <c r="BT427" s="225"/>
      <c r="BU427" s="225"/>
      <c r="BV427" s="225"/>
      <c r="BW427" s="225"/>
      <c r="BX427" s="225"/>
      <c r="BY427" s="225"/>
      <c r="BZ427" s="225"/>
      <c r="CA427" s="225"/>
      <c r="CB427" s="225"/>
      <c r="CC427" s="225"/>
      <c r="CD427" s="225"/>
      <c r="CE427" s="225"/>
      <c r="CF427" s="225"/>
      <c r="CG427" s="225"/>
      <c r="CH427" s="225"/>
      <c r="CI427" s="225"/>
      <c r="CJ427" s="225"/>
      <c r="CK427" s="225"/>
      <c r="CL427" s="225"/>
      <c r="CM427" s="225"/>
      <c r="CN427" s="225"/>
      <c r="CO427" s="225"/>
      <c r="CP427" s="225"/>
      <c r="CQ427" s="225"/>
      <c r="CR427" s="225"/>
      <c r="CS427" s="225"/>
      <c r="CT427" s="225"/>
      <c r="CU427" s="225"/>
      <c r="CV427" s="225"/>
    </row>
    <row r="428" spans="1:100" ht="12" customHeight="1" x14ac:dyDescent="0.25">
      <c r="A428" s="225"/>
      <c r="B428" s="225"/>
      <c r="C428" s="225"/>
      <c r="D428" s="225"/>
      <c r="E428" s="225"/>
      <c r="F428" s="225"/>
      <c r="G428" s="225"/>
      <c r="H428" s="225"/>
      <c r="I428" s="225"/>
      <c r="J428" s="225"/>
      <c r="K428" s="225"/>
      <c r="L428" s="225"/>
      <c r="M428" s="225"/>
      <c r="N428" s="225"/>
      <c r="O428" s="225"/>
      <c r="P428" s="225"/>
      <c r="Q428" s="225"/>
      <c r="R428" s="225"/>
      <c r="S428" s="225"/>
      <c r="T428" s="225"/>
      <c r="U428" s="225"/>
      <c r="V428" s="225"/>
      <c r="W428" s="225"/>
      <c r="X428" s="225"/>
      <c r="Y428" s="225"/>
      <c r="Z428" s="225"/>
      <c r="AA428" s="225"/>
      <c r="AB428" s="225"/>
      <c r="AC428" s="225"/>
      <c r="AD428" s="225"/>
      <c r="AE428" s="225"/>
      <c r="AF428" s="225"/>
      <c r="AG428" s="225"/>
      <c r="AH428" s="225"/>
      <c r="AI428" s="225"/>
      <c r="AJ428" s="225"/>
      <c r="AK428" s="225"/>
      <c r="AL428" s="225"/>
      <c r="AM428" s="257"/>
      <c r="AN428" s="257"/>
      <c r="AO428" s="225"/>
      <c r="AP428" s="225"/>
      <c r="AQ428" s="225"/>
      <c r="AR428" s="225"/>
      <c r="AS428" s="225"/>
      <c r="AT428" s="225"/>
      <c r="AU428" s="225"/>
      <c r="AV428" s="225"/>
      <c r="AW428" s="225"/>
      <c r="AX428" s="225"/>
      <c r="AY428" s="225"/>
      <c r="AZ428" s="225"/>
      <c r="BA428" s="225"/>
      <c r="BB428" s="225"/>
      <c r="BC428" s="225"/>
      <c r="BD428" s="225"/>
      <c r="BE428" s="225"/>
      <c r="BF428" s="225"/>
      <c r="BG428" s="225"/>
      <c r="BH428" s="225"/>
      <c r="BI428" s="225"/>
      <c r="BJ428" s="225"/>
      <c r="BK428" s="225"/>
      <c r="BL428" s="225"/>
      <c r="BM428" s="225"/>
      <c r="BN428" s="225"/>
      <c r="BO428" s="225"/>
      <c r="BP428" s="225"/>
      <c r="BQ428" s="225"/>
      <c r="BR428" s="225"/>
      <c r="BS428" s="225"/>
      <c r="BT428" s="225"/>
      <c r="BU428" s="225"/>
      <c r="BV428" s="225"/>
      <c r="BW428" s="225"/>
      <c r="BX428" s="225"/>
      <c r="BY428" s="225"/>
      <c r="BZ428" s="225"/>
      <c r="CA428" s="225"/>
      <c r="CB428" s="225"/>
      <c r="CC428" s="225"/>
      <c r="CD428" s="225"/>
      <c r="CE428" s="225"/>
      <c r="CF428" s="225"/>
      <c r="CG428" s="225"/>
      <c r="CH428" s="225"/>
      <c r="CI428" s="225"/>
      <c r="CJ428" s="225"/>
      <c r="CK428" s="225"/>
      <c r="CL428" s="225"/>
      <c r="CM428" s="225"/>
      <c r="CN428" s="225"/>
      <c r="CO428" s="225"/>
      <c r="CP428" s="225"/>
      <c r="CQ428" s="225"/>
      <c r="CR428" s="225"/>
      <c r="CS428" s="225"/>
      <c r="CT428" s="225"/>
      <c r="CU428" s="225"/>
      <c r="CV428" s="225"/>
    </row>
    <row r="429" spans="1:100" ht="12" customHeight="1" x14ac:dyDescent="0.25">
      <c r="A429" s="225"/>
      <c r="B429" s="225"/>
      <c r="C429" s="225"/>
      <c r="D429" s="225"/>
      <c r="E429" s="225"/>
      <c r="F429" s="225"/>
      <c r="G429" s="225"/>
      <c r="H429" s="225"/>
      <c r="I429" s="225"/>
      <c r="J429" s="225"/>
      <c r="K429" s="225"/>
      <c r="L429" s="225"/>
      <c r="M429" s="225"/>
      <c r="N429" s="225"/>
      <c r="O429" s="225"/>
      <c r="P429" s="225"/>
      <c r="Q429" s="225"/>
      <c r="R429" s="225"/>
      <c r="S429" s="225"/>
      <c r="T429" s="225"/>
      <c r="U429" s="225"/>
      <c r="V429" s="225"/>
      <c r="W429" s="225"/>
      <c r="X429" s="225"/>
      <c r="Y429" s="225"/>
      <c r="Z429" s="225"/>
      <c r="AA429" s="225"/>
      <c r="AB429" s="225"/>
      <c r="AC429" s="225"/>
      <c r="AD429" s="225"/>
      <c r="AE429" s="225"/>
      <c r="AF429" s="225"/>
      <c r="AG429" s="225"/>
      <c r="AH429" s="225"/>
      <c r="AI429" s="225"/>
      <c r="AJ429" s="225"/>
      <c r="AK429" s="225"/>
      <c r="AL429" s="225"/>
      <c r="AM429" s="257"/>
      <c r="AN429" s="257"/>
      <c r="AO429" s="225"/>
      <c r="AP429" s="225"/>
      <c r="AQ429" s="225"/>
      <c r="AR429" s="225"/>
      <c r="AS429" s="225"/>
      <c r="AT429" s="225"/>
      <c r="AU429" s="225"/>
      <c r="AV429" s="225"/>
      <c r="AW429" s="225"/>
      <c r="AX429" s="225"/>
      <c r="AY429" s="225"/>
      <c r="AZ429" s="225"/>
      <c r="BA429" s="225"/>
      <c r="BB429" s="225"/>
      <c r="BC429" s="225"/>
      <c r="BD429" s="225"/>
      <c r="BE429" s="225"/>
      <c r="BF429" s="225"/>
      <c r="BG429" s="225"/>
      <c r="BH429" s="225"/>
      <c r="BI429" s="225"/>
      <c r="BJ429" s="225"/>
      <c r="BK429" s="225"/>
      <c r="BL429" s="225"/>
      <c r="BM429" s="225"/>
      <c r="BN429" s="225"/>
      <c r="BO429" s="225"/>
      <c r="BP429" s="225"/>
      <c r="BQ429" s="225"/>
      <c r="BR429" s="225"/>
      <c r="BS429" s="225"/>
      <c r="BT429" s="225"/>
      <c r="BU429" s="225"/>
      <c r="BV429" s="225"/>
      <c r="BW429" s="225"/>
      <c r="BX429" s="225"/>
      <c r="BY429" s="225"/>
      <c r="BZ429" s="225"/>
      <c r="CA429" s="225"/>
      <c r="CB429" s="225"/>
      <c r="CC429" s="225"/>
      <c r="CD429" s="225"/>
      <c r="CE429" s="225"/>
      <c r="CF429" s="225"/>
      <c r="CG429" s="225"/>
      <c r="CH429" s="225"/>
      <c r="CI429" s="225"/>
      <c r="CJ429" s="225"/>
      <c r="CK429" s="225"/>
      <c r="CL429" s="225"/>
      <c r="CM429" s="225"/>
      <c r="CN429" s="225"/>
      <c r="CO429" s="225"/>
      <c r="CP429" s="225"/>
      <c r="CQ429" s="225"/>
      <c r="CR429" s="225"/>
      <c r="CS429" s="225"/>
      <c r="CT429" s="225"/>
      <c r="CU429" s="225"/>
      <c r="CV429" s="225"/>
    </row>
    <row r="430" spans="1:100" ht="12" customHeight="1" x14ac:dyDescent="0.25">
      <c r="A430" s="225"/>
      <c r="B430" s="225"/>
      <c r="C430" s="225"/>
      <c r="D430" s="225"/>
      <c r="E430" s="225"/>
      <c r="F430" s="225"/>
      <c r="G430" s="225"/>
      <c r="H430" s="225"/>
      <c r="I430" s="225"/>
      <c r="J430" s="225"/>
      <c r="K430" s="225"/>
      <c r="L430" s="225"/>
      <c r="M430" s="225"/>
      <c r="N430" s="225"/>
      <c r="O430" s="225"/>
      <c r="P430" s="225"/>
      <c r="Q430" s="225"/>
      <c r="R430" s="225"/>
      <c r="S430" s="225"/>
      <c r="T430" s="225"/>
      <c r="U430" s="225"/>
      <c r="V430" s="225"/>
      <c r="W430" s="225"/>
      <c r="X430" s="225"/>
      <c r="Y430" s="225"/>
      <c r="Z430" s="225"/>
      <c r="AA430" s="225"/>
      <c r="AB430" s="225"/>
      <c r="AC430" s="225"/>
      <c r="AD430" s="225"/>
      <c r="AE430" s="225"/>
      <c r="AF430" s="225"/>
      <c r="AG430" s="225"/>
      <c r="AH430" s="225"/>
      <c r="AI430" s="225"/>
      <c r="AJ430" s="225"/>
      <c r="AK430" s="225"/>
      <c r="AL430" s="225"/>
      <c r="AM430" s="257"/>
      <c r="AN430" s="257"/>
      <c r="AO430" s="225"/>
      <c r="AP430" s="225"/>
      <c r="AQ430" s="225"/>
      <c r="AR430" s="225"/>
      <c r="AS430" s="225"/>
      <c r="AT430" s="225"/>
      <c r="AU430" s="225"/>
      <c r="AV430" s="225"/>
      <c r="AW430" s="225"/>
      <c r="AX430" s="225"/>
      <c r="AY430" s="225"/>
      <c r="AZ430" s="225"/>
      <c r="BA430" s="225"/>
      <c r="BB430" s="225"/>
      <c r="BC430" s="225"/>
      <c r="BD430" s="225"/>
      <c r="BE430" s="225"/>
      <c r="BF430" s="225"/>
      <c r="BG430" s="225"/>
      <c r="BH430" s="225"/>
      <c r="BI430" s="225"/>
      <c r="BJ430" s="225"/>
      <c r="BK430" s="225"/>
      <c r="BL430" s="225"/>
      <c r="BM430" s="225"/>
      <c r="BN430" s="225"/>
      <c r="BO430" s="225"/>
      <c r="BP430" s="225"/>
      <c r="BQ430" s="225"/>
      <c r="BR430" s="225"/>
      <c r="BS430" s="225"/>
      <c r="BT430" s="225"/>
      <c r="BU430" s="225"/>
      <c r="BV430" s="225"/>
      <c r="BW430" s="225"/>
      <c r="BX430" s="225"/>
      <c r="BY430" s="225"/>
      <c r="BZ430" s="225"/>
      <c r="CA430" s="225"/>
      <c r="CB430" s="225"/>
      <c r="CC430" s="225"/>
      <c r="CD430" s="225"/>
      <c r="CE430" s="225"/>
      <c r="CF430" s="225"/>
      <c r="CG430" s="225"/>
      <c r="CH430" s="225"/>
      <c r="CI430" s="225"/>
      <c r="CJ430" s="225"/>
      <c r="CK430" s="225"/>
      <c r="CL430" s="225"/>
      <c r="CM430" s="225"/>
      <c r="CN430" s="225"/>
      <c r="CO430" s="225"/>
      <c r="CP430" s="225"/>
      <c r="CQ430" s="225"/>
      <c r="CR430" s="225"/>
      <c r="CS430" s="225"/>
      <c r="CT430" s="225"/>
      <c r="CU430" s="225"/>
      <c r="CV430" s="225"/>
    </row>
    <row r="431" spans="1:100" ht="12" customHeight="1" x14ac:dyDescent="0.25">
      <c r="A431" s="225"/>
      <c r="B431" s="225"/>
      <c r="C431" s="225"/>
      <c r="D431" s="225"/>
      <c r="E431" s="225"/>
      <c r="F431" s="225"/>
      <c r="G431" s="225"/>
      <c r="H431" s="225"/>
      <c r="I431" s="225"/>
      <c r="J431" s="225"/>
      <c r="K431" s="225"/>
      <c r="L431" s="225"/>
      <c r="M431" s="225"/>
      <c r="N431" s="225"/>
      <c r="O431" s="225"/>
      <c r="P431" s="225"/>
      <c r="Q431" s="225"/>
      <c r="R431" s="225"/>
      <c r="S431" s="225"/>
      <c r="T431" s="225"/>
      <c r="U431" s="225"/>
      <c r="V431" s="225"/>
      <c r="W431" s="225"/>
      <c r="X431" s="225"/>
      <c r="Y431" s="225"/>
      <c r="Z431" s="225"/>
      <c r="AA431" s="225"/>
      <c r="AB431" s="225"/>
      <c r="AC431" s="225"/>
      <c r="AD431" s="225"/>
      <c r="AE431" s="225"/>
      <c r="AF431" s="225"/>
      <c r="AG431" s="225"/>
      <c r="AH431" s="225"/>
      <c r="AI431" s="225"/>
      <c r="AJ431" s="225"/>
      <c r="AK431" s="225"/>
      <c r="AL431" s="225"/>
      <c r="AM431" s="257"/>
      <c r="AN431" s="257"/>
      <c r="AO431" s="225"/>
      <c r="AP431" s="225"/>
      <c r="AQ431" s="225"/>
      <c r="AR431" s="225"/>
      <c r="AS431" s="225"/>
      <c r="AT431" s="225"/>
      <c r="AU431" s="225"/>
      <c r="AV431" s="225"/>
      <c r="AW431" s="225"/>
      <c r="AX431" s="225"/>
      <c r="AY431" s="225"/>
      <c r="AZ431" s="225"/>
      <c r="BA431" s="225"/>
      <c r="BB431" s="225"/>
      <c r="BC431" s="225"/>
      <c r="BD431" s="225"/>
      <c r="BE431" s="225"/>
      <c r="BF431" s="225"/>
      <c r="BG431" s="225"/>
      <c r="BH431" s="225"/>
      <c r="BI431" s="225"/>
      <c r="BJ431" s="225"/>
      <c r="BK431" s="225"/>
      <c r="BL431" s="225"/>
      <c r="BM431" s="225"/>
      <c r="BN431" s="225"/>
      <c r="BO431" s="225"/>
      <c r="BP431" s="225"/>
      <c r="BQ431" s="225"/>
      <c r="BR431" s="225"/>
      <c r="BS431" s="225"/>
      <c r="BT431" s="225"/>
      <c r="BU431" s="225"/>
      <c r="BV431" s="225"/>
      <c r="BW431" s="225"/>
      <c r="BX431" s="225"/>
      <c r="BY431" s="225"/>
      <c r="BZ431" s="225"/>
      <c r="CA431" s="225"/>
      <c r="CB431" s="225"/>
      <c r="CC431" s="225"/>
      <c r="CD431" s="225"/>
      <c r="CE431" s="225"/>
      <c r="CF431" s="225"/>
      <c r="CG431" s="225"/>
      <c r="CH431" s="225"/>
      <c r="CI431" s="225"/>
      <c r="CJ431" s="225"/>
      <c r="CK431" s="225"/>
      <c r="CL431" s="225"/>
      <c r="CM431" s="225"/>
      <c r="CN431" s="225"/>
      <c r="CO431" s="225"/>
      <c r="CP431" s="225"/>
      <c r="CQ431" s="225"/>
      <c r="CR431" s="225"/>
      <c r="CS431" s="225"/>
      <c r="CT431" s="225"/>
      <c r="CU431" s="225"/>
      <c r="CV431" s="225"/>
    </row>
    <row r="432" spans="1:100" ht="12" customHeight="1" x14ac:dyDescent="0.25">
      <c r="A432" s="225"/>
      <c r="B432" s="225"/>
      <c r="C432" s="225"/>
      <c r="D432" s="225"/>
      <c r="E432" s="225"/>
      <c r="F432" s="225"/>
      <c r="G432" s="225"/>
      <c r="H432" s="225"/>
      <c r="I432" s="225"/>
      <c r="J432" s="225"/>
      <c r="K432" s="225"/>
      <c r="L432" s="225"/>
      <c r="M432" s="225"/>
      <c r="N432" s="225"/>
      <c r="O432" s="225"/>
      <c r="P432" s="225"/>
      <c r="Q432" s="225"/>
      <c r="R432" s="225"/>
      <c r="S432" s="225"/>
      <c r="T432" s="225"/>
      <c r="U432" s="225"/>
      <c r="V432" s="225"/>
      <c r="W432" s="225"/>
      <c r="X432" s="225"/>
      <c r="Y432" s="225"/>
      <c r="Z432" s="225"/>
      <c r="AA432" s="225"/>
      <c r="AB432" s="225"/>
      <c r="AC432" s="225"/>
      <c r="AD432" s="225"/>
      <c r="AE432" s="225"/>
      <c r="AF432" s="225"/>
      <c r="AG432" s="225"/>
      <c r="AH432" s="225"/>
      <c r="AI432" s="225"/>
      <c r="AJ432" s="225"/>
      <c r="AK432" s="225"/>
      <c r="AL432" s="225"/>
      <c r="AM432" s="257"/>
      <c r="AN432" s="257"/>
      <c r="AO432" s="225"/>
      <c r="AP432" s="225"/>
      <c r="AQ432" s="225"/>
      <c r="AR432" s="225"/>
      <c r="AS432" s="225"/>
      <c r="AT432" s="225"/>
      <c r="AU432" s="225"/>
      <c r="AV432" s="225"/>
      <c r="AW432" s="225"/>
      <c r="AX432" s="225"/>
      <c r="AY432" s="225"/>
      <c r="AZ432" s="225"/>
      <c r="BA432" s="225"/>
      <c r="BB432" s="225"/>
      <c r="BC432" s="225"/>
      <c r="BD432" s="225"/>
      <c r="BE432" s="225"/>
      <c r="BF432" s="225"/>
      <c r="BG432" s="225"/>
      <c r="BH432" s="225"/>
      <c r="BI432" s="225"/>
      <c r="BJ432" s="225"/>
      <c r="BK432" s="225"/>
      <c r="BL432" s="225"/>
      <c r="BM432" s="225"/>
      <c r="BN432" s="225"/>
      <c r="BO432" s="225"/>
      <c r="BP432" s="225"/>
      <c r="BQ432" s="225"/>
      <c r="BR432" s="225"/>
      <c r="BS432" s="225"/>
      <c r="BT432" s="225"/>
      <c r="BU432" s="225"/>
      <c r="BV432" s="225"/>
      <c r="BW432" s="225"/>
      <c r="BX432" s="225"/>
      <c r="BY432" s="225"/>
      <c r="BZ432" s="225"/>
      <c r="CA432" s="225"/>
      <c r="CB432" s="225"/>
      <c r="CC432" s="225"/>
      <c r="CD432" s="225"/>
      <c r="CE432" s="225"/>
      <c r="CF432" s="225"/>
      <c r="CG432" s="225"/>
      <c r="CH432" s="225"/>
      <c r="CI432" s="225"/>
      <c r="CJ432" s="225"/>
      <c r="CK432" s="225"/>
      <c r="CL432" s="225"/>
      <c r="CM432" s="225"/>
      <c r="CN432" s="225"/>
      <c r="CO432" s="225"/>
      <c r="CP432" s="225"/>
      <c r="CQ432" s="225"/>
      <c r="CR432" s="225"/>
      <c r="CS432" s="225"/>
      <c r="CT432" s="225"/>
      <c r="CU432" s="225"/>
      <c r="CV432" s="225"/>
    </row>
    <row r="433" spans="1:100" ht="12" customHeight="1" x14ac:dyDescent="0.25">
      <c r="A433" s="225"/>
      <c r="B433" s="225"/>
      <c r="C433" s="225"/>
      <c r="D433" s="225"/>
      <c r="E433" s="225"/>
      <c r="F433" s="225"/>
      <c r="G433" s="225"/>
      <c r="H433" s="225"/>
      <c r="I433" s="225"/>
      <c r="J433" s="225"/>
      <c r="K433" s="225"/>
      <c r="L433" s="225"/>
      <c r="M433" s="225"/>
      <c r="N433" s="225"/>
      <c r="O433" s="225"/>
      <c r="P433" s="225"/>
      <c r="Q433" s="225"/>
      <c r="R433" s="225"/>
      <c r="S433" s="225"/>
      <c r="T433" s="225"/>
      <c r="U433" s="225"/>
      <c r="V433" s="225"/>
      <c r="W433" s="225"/>
      <c r="X433" s="225"/>
      <c r="Y433" s="225"/>
      <c r="Z433" s="225"/>
      <c r="AA433" s="225"/>
      <c r="AB433" s="225"/>
      <c r="AC433" s="225"/>
      <c r="AD433" s="225"/>
      <c r="AE433" s="225"/>
      <c r="AF433" s="225"/>
      <c r="AG433" s="225"/>
      <c r="AH433" s="225"/>
      <c r="AI433" s="225"/>
      <c r="AJ433" s="225"/>
      <c r="AK433" s="225"/>
      <c r="AL433" s="225"/>
      <c r="AM433" s="257"/>
      <c r="AN433" s="257"/>
      <c r="AO433" s="225"/>
      <c r="AP433" s="225"/>
      <c r="AQ433" s="225"/>
      <c r="AR433" s="225"/>
      <c r="AS433" s="225"/>
      <c r="AT433" s="225"/>
      <c r="AU433" s="225"/>
      <c r="AV433" s="225"/>
      <c r="AW433" s="225"/>
      <c r="AX433" s="225"/>
      <c r="AY433" s="225"/>
      <c r="AZ433" s="225"/>
      <c r="BA433" s="225"/>
      <c r="BB433" s="225"/>
      <c r="BC433" s="225"/>
      <c r="BD433" s="225"/>
      <c r="BE433" s="225"/>
      <c r="BF433" s="225"/>
      <c r="BG433" s="225"/>
      <c r="BH433" s="225"/>
      <c r="BI433" s="225"/>
      <c r="BJ433" s="225"/>
      <c r="BK433" s="225"/>
      <c r="BL433" s="225"/>
      <c r="BM433" s="225"/>
      <c r="BN433" s="225"/>
      <c r="BO433" s="225"/>
      <c r="BP433" s="225"/>
      <c r="BQ433" s="225"/>
      <c r="BR433" s="225"/>
      <c r="BS433" s="225"/>
      <c r="BT433" s="225"/>
      <c r="BU433" s="225"/>
      <c r="BV433" s="225"/>
      <c r="BW433" s="225"/>
      <c r="BX433" s="225"/>
      <c r="BY433" s="225"/>
      <c r="BZ433" s="225"/>
      <c r="CA433" s="225"/>
      <c r="CB433" s="225"/>
      <c r="CC433" s="225"/>
      <c r="CD433" s="225"/>
      <c r="CE433" s="225"/>
      <c r="CF433" s="225"/>
      <c r="CG433" s="225"/>
      <c r="CH433" s="225"/>
      <c r="CI433" s="225"/>
      <c r="CJ433" s="225"/>
      <c r="CK433" s="225"/>
      <c r="CL433" s="225"/>
      <c r="CM433" s="225"/>
      <c r="CN433" s="225"/>
      <c r="CO433" s="225"/>
      <c r="CP433" s="225"/>
      <c r="CQ433" s="225"/>
      <c r="CR433" s="225"/>
      <c r="CS433" s="225"/>
      <c r="CT433" s="225"/>
      <c r="CU433" s="225"/>
      <c r="CV433" s="225"/>
    </row>
    <row r="434" spans="1:100" ht="12" customHeight="1" x14ac:dyDescent="0.25">
      <c r="A434" s="225"/>
      <c r="B434" s="225"/>
      <c r="C434" s="225"/>
      <c r="D434" s="225"/>
      <c r="E434" s="225"/>
      <c r="F434" s="225"/>
      <c r="G434" s="225"/>
      <c r="H434" s="225"/>
      <c r="I434" s="225"/>
      <c r="J434" s="225"/>
      <c r="K434" s="225"/>
      <c r="L434" s="225"/>
      <c r="M434" s="225"/>
      <c r="N434" s="225"/>
      <c r="O434" s="225"/>
      <c r="P434" s="225"/>
      <c r="Q434" s="225"/>
      <c r="R434" s="225"/>
      <c r="S434" s="225"/>
      <c r="T434" s="225"/>
      <c r="U434" s="225"/>
      <c r="V434" s="225"/>
      <c r="W434" s="225"/>
      <c r="X434" s="225"/>
      <c r="Y434" s="225"/>
      <c r="Z434" s="225"/>
      <c r="AA434" s="225"/>
      <c r="AB434" s="225"/>
      <c r="AC434" s="225"/>
      <c r="AD434" s="225"/>
      <c r="AE434" s="225"/>
      <c r="AF434" s="225"/>
      <c r="AG434" s="225"/>
      <c r="AH434" s="225"/>
      <c r="AI434" s="225"/>
      <c r="AJ434" s="225"/>
      <c r="AK434" s="225"/>
      <c r="AL434" s="225"/>
      <c r="AM434" s="257"/>
      <c r="AN434" s="257"/>
      <c r="AO434" s="225"/>
      <c r="AP434" s="225"/>
      <c r="AQ434" s="225"/>
      <c r="AR434" s="225"/>
      <c r="AS434" s="225"/>
      <c r="AT434" s="225"/>
      <c r="AU434" s="225"/>
      <c r="AV434" s="225"/>
      <c r="AW434" s="225"/>
      <c r="AX434" s="225"/>
      <c r="AY434" s="225"/>
      <c r="AZ434" s="225"/>
      <c r="BA434" s="225"/>
      <c r="BB434" s="225"/>
      <c r="BC434" s="225"/>
      <c r="BD434" s="225"/>
      <c r="BE434" s="225"/>
      <c r="BF434" s="225"/>
      <c r="BG434" s="225"/>
      <c r="BH434" s="225"/>
      <c r="BI434" s="225"/>
      <c r="BJ434" s="225"/>
      <c r="BK434" s="225"/>
      <c r="BL434" s="225"/>
      <c r="BM434" s="225"/>
      <c r="BN434" s="225"/>
      <c r="BO434" s="225"/>
      <c r="BP434" s="225"/>
      <c r="BQ434" s="225"/>
      <c r="BR434" s="225"/>
      <c r="BS434" s="225"/>
      <c r="BT434" s="225"/>
      <c r="BU434" s="225"/>
      <c r="BV434" s="225"/>
      <c r="BW434" s="225"/>
      <c r="BX434" s="225"/>
      <c r="BY434" s="225"/>
      <c r="BZ434" s="225"/>
      <c r="CA434" s="225"/>
      <c r="CB434" s="225"/>
      <c r="CC434" s="225"/>
      <c r="CD434" s="225"/>
      <c r="CE434" s="225"/>
      <c r="CF434" s="225"/>
      <c r="CG434" s="225"/>
      <c r="CH434" s="225"/>
      <c r="CI434" s="225"/>
      <c r="CJ434" s="225"/>
      <c r="CK434" s="225"/>
      <c r="CL434" s="225"/>
      <c r="CM434" s="225"/>
      <c r="CN434" s="225"/>
      <c r="CO434" s="225"/>
      <c r="CP434" s="225"/>
      <c r="CQ434" s="225"/>
      <c r="CR434" s="225"/>
      <c r="CS434" s="225"/>
      <c r="CT434" s="225"/>
      <c r="CU434" s="225"/>
      <c r="CV434" s="225"/>
    </row>
    <row r="435" spans="1:100" ht="12" customHeight="1" x14ac:dyDescent="0.25">
      <c r="A435" s="225"/>
      <c r="B435" s="225"/>
      <c r="C435" s="225"/>
      <c r="D435" s="225"/>
      <c r="E435" s="225"/>
      <c r="F435" s="225"/>
      <c r="G435" s="225"/>
      <c r="H435" s="225"/>
      <c r="I435" s="225"/>
      <c r="J435" s="225"/>
      <c r="K435" s="225"/>
      <c r="L435" s="225"/>
      <c r="M435" s="225"/>
      <c r="N435" s="225"/>
      <c r="O435" s="225"/>
      <c r="P435" s="225"/>
      <c r="Q435" s="225"/>
      <c r="R435" s="225"/>
      <c r="S435" s="225"/>
      <c r="T435" s="225"/>
      <c r="U435" s="225"/>
      <c r="V435" s="225"/>
      <c r="W435" s="225"/>
      <c r="X435" s="225"/>
      <c r="Y435" s="225"/>
      <c r="Z435" s="225"/>
      <c r="AA435" s="225"/>
      <c r="AB435" s="225"/>
      <c r="AC435" s="225"/>
      <c r="AD435" s="225"/>
      <c r="AE435" s="225"/>
      <c r="AF435" s="225"/>
      <c r="AG435" s="225"/>
      <c r="AH435" s="225"/>
      <c r="AI435" s="225"/>
      <c r="AJ435" s="225"/>
      <c r="AK435" s="225"/>
      <c r="AL435" s="225"/>
      <c r="AM435" s="257"/>
      <c r="AN435" s="257"/>
      <c r="AO435" s="225"/>
      <c r="AP435" s="225"/>
      <c r="AQ435" s="225"/>
      <c r="AR435" s="225"/>
      <c r="AS435" s="225"/>
      <c r="AT435" s="225"/>
      <c r="AU435" s="225"/>
      <c r="AV435" s="225"/>
      <c r="AW435" s="225"/>
      <c r="AX435" s="225"/>
      <c r="AY435" s="225"/>
      <c r="AZ435" s="225"/>
      <c r="BA435" s="225"/>
      <c r="BB435" s="225"/>
      <c r="BC435" s="225"/>
      <c r="BD435" s="225"/>
      <c r="BE435" s="225"/>
      <c r="BF435" s="225"/>
      <c r="BG435" s="225"/>
      <c r="BH435" s="225"/>
      <c r="BI435" s="225"/>
      <c r="BJ435" s="225"/>
      <c r="BK435" s="225"/>
      <c r="BL435" s="225"/>
      <c r="BM435" s="225"/>
      <c r="BN435" s="225"/>
      <c r="BO435" s="225"/>
      <c r="BP435" s="225"/>
      <c r="BQ435" s="225"/>
      <c r="BR435" s="225"/>
      <c r="BS435" s="225"/>
      <c r="BT435" s="225"/>
      <c r="BU435" s="225"/>
      <c r="BV435" s="225"/>
      <c r="BW435" s="225"/>
      <c r="BX435" s="225"/>
      <c r="BY435" s="225"/>
      <c r="BZ435" s="225"/>
      <c r="CA435" s="225"/>
      <c r="CB435" s="225"/>
      <c r="CC435" s="225"/>
      <c r="CD435" s="225"/>
      <c r="CE435" s="225"/>
      <c r="CF435" s="225"/>
      <c r="CG435" s="225"/>
      <c r="CH435" s="225"/>
      <c r="CI435" s="225"/>
      <c r="CJ435" s="225"/>
      <c r="CK435" s="225"/>
      <c r="CL435" s="225"/>
      <c r="CM435" s="225"/>
      <c r="CN435" s="225"/>
      <c r="CO435" s="225"/>
      <c r="CP435" s="225"/>
      <c r="CQ435" s="225"/>
      <c r="CR435" s="225"/>
      <c r="CS435" s="225"/>
      <c r="CT435" s="225"/>
      <c r="CU435" s="225"/>
      <c r="CV435" s="225"/>
    </row>
    <row r="436" spans="1:100" ht="12" customHeight="1" x14ac:dyDescent="0.25">
      <c r="A436" s="225"/>
      <c r="B436" s="225"/>
      <c r="C436" s="225"/>
      <c r="D436" s="225"/>
      <c r="E436" s="225"/>
      <c r="F436" s="225"/>
      <c r="G436" s="225"/>
      <c r="H436" s="225"/>
      <c r="I436" s="225"/>
      <c r="J436" s="225"/>
      <c r="K436" s="225"/>
      <c r="L436" s="225"/>
      <c r="M436" s="225"/>
      <c r="N436" s="225"/>
      <c r="O436" s="225"/>
      <c r="P436" s="225"/>
      <c r="Q436" s="225"/>
      <c r="R436" s="225"/>
      <c r="S436" s="225"/>
      <c r="T436" s="225"/>
      <c r="U436" s="225"/>
      <c r="V436" s="225"/>
      <c r="W436" s="225"/>
      <c r="X436" s="225"/>
      <c r="Y436" s="225"/>
      <c r="Z436" s="225"/>
      <c r="AA436" s="225"/>
      <c r="AB436" s="225"/>
      <c r="AC436" s="225"/>
      <c r="AD436" s="225"/>
      <c r="AE436" s="225"/>
      <c r="AF436" s="225"/>
      <c r="AG436" s="225"/>
      <c r="AH436" s="225"/>
      <c r="AI436" s="225"/>
      <c r="AJ436" s="225"/>
      <c r="AK436" s="225"/>
      <c r="AL436" s="225"/>
      <c r="AM436" s="257"/>
      <c r="AN436" s="257"/>
      <c r="AO436" s="225"/>
      <c r="AP436" s="225"/>
      <c r="AQ436" s="225"/>
      <c r="AR436" s="225"/>
      <c r="AS436" s="225"/>
      <c r="AT436" s="225"/>
      <c r="AU436" s="225"/>
      <c r="AV436" s="225"/>
      <c r="AW436" s="225"/>
      <c r="AX436" s="225"/>
      <c r="AY436" s="225"/>
      <c r="AZ436" s="225"/>
      <c r="BA436" s="225"/>
      <c r="BB436" s="225"/>
      <c r="BC436" s="225"/>
      <c r="BD436" s="225"/>
      <c r="BE436" s="225"/>
      <c r="BF436" s="225"/>
      <c r="BG436" s="225"/>
      <c r="BH436" s="225"/>
      <c r="BI436" s="225"/>
      <c r="BJ436" s="225"/>
      <c r="BK436" s="225"/>
      <c r="BL436" s="225"/>
      <c r="BM436" s="225"/>
      <c r="BN436" s="225"/>
      <c r="BO436" s="225"/>
      <c r="BP436" s="225"/>
      <c r="BQ436" s="225"/>
      <c r="BR436" s="225"/>
      <c r="BS436" s="225"/>
      <c r="BT436" s="225"/>
      <c r="BU436" s="225"/>
      <c r="BV436" s="225"/>
      <c r="BW436" s="225"/>
      <c r="BX436" s="225"/>
      <c r="BY436" s="225"/>
      <c r="BZ436" s="225"/>
      <c r="CA436" s="225"/>
      <c r="CB436" s="225"/>
      <c r="CC436" s="225"/>
      <c r="CD436" s="225"/>
      <c r="CE436" s="225"/>
      <c r="CF436" s="225"/>
      <c r="CG436" s="225"/>
      <c r="CH436" s="225"/>
      <c r="CI436" s="225"/>
      <c r="CJ436" s="225"/>
      <c r="CK436" s="225"/>
      <c r="CL436" s="225"/>
      <c r="CM436" s="225"/>
      <c r="CN436" s="225"/>
      <c r="CO436" s="225"/>
      <c r="CP436" s="225"/>
      <c r="CQ436" s="225"/>
      <c r="CR436" s="225"/>
      <c r="CS436" s="225"/>
      <c r="CT436" s="225"/>
      <c r="CU436" s="225"/>
      <c r="CV436" s="225"/>
    </row>
    <row r="437" spans="1:100" ht="12" customHeight="1" x14ac:dyDescent="0.25">
      <c r="A437" s="225"/>
      <c r="B437" s="225"/>
      <c r="C437" s="225"/>
      <c r="D437" s="225"/>
      <c r="E437" s="225"/>
      <c r="F437" s="225"/>
      <c r="G437" s="225"/>
      <c r="H437" s="225"/>
      <c r="I437" s="225"/>
      <c r="J437" s="225"/>
      <c r="K437" s="225"/>
      <c r="L437" s="225"/>
      <c r="M437" s="225"/>
      <c r="N437" s="225"/>
      <c r="O437" s="225"/>
      <c r="P437" s="225"/>
      <c r="Q437" s="225"/>
      <c r="R437" s="225"/>
      <c r="S437" s="225"/>
      <c r="T437" s="225"/>
      <c r="U437" s="225"/>
      <c r="V437" s="225"/>
      <c r="W437" s="225"/>
      <c r="X437" s="225"/>
      <c r="Y437" s="225"/>
      <c r="Z437" s="225"/>
      <c r="AA437" s="225"/>
      <c r="AB437" s="225"/>
      <c r="AC437" s="225"/>
      <c r="AD437" s="225"/>
      <c r="AE437" s="225"/>
      <c r="AF437" s="225"/>
      <c r="AG437" s="225"/>
      <c r="AH437" s="225"/>
      <c r="AI437" s="225"/>
      <c r="AJ437" s="225"/>
      <c r="AK437" s="225"/>
      <c r="AL437" s="225"/>
      <c r="AM437" s="257"/>
      <c r="AN437" s="257"/>
      <c r="AO437" s="225"/>
      <c r="AP437" s="225"/>
      <c r="AQ437" s="225"/>
      <c r="AR437" s="225"/>
      <c r="AS437" s="225"/>
      <c r="AT437" s="225"/>
      <c r="AU437" s="225"/>
      <c r="AV437" s="225"/>
      <c r="AW437" s="225"/>
      <c r="AX437" s="225"/>
      <c r="AY437" s="225"/>
      <c r="AZ437" s="225"/>
      <c r="BA437" s="225"/>
      <c r="BB437" s="225"/>
      <c r="BC437" s="225"/>
      <c r="BD437" s="225"/>
      <c r="BE437" s="225"/>
      <c r="BF437" s="225"/>
      <c r="BG437" s="225"/>
      <c r="BH437" s="225"/>
      <c r="BI437" s="225"/>
      <c r="BJ437" s="225"/>
      <c r="BK437" s="225"/>
      <c r="BL437" s="225"/>
      <c r="BM437" s="225"/>
      <c r="BN437" s="225"/>
      <c r="BO437" s="225"/>
      <c r="BP437" s="225"/>
      <c r="BQ437" s="225"/>
      <c r="BR437" s="225"/>
      <c r="BS437" s="225"/>
      <c r="BT437" s="225"/>
      <c r="BU437" s="225"/>
      <c r="BV437" s="225"/>
      <c r="BW437" s="225"/>
      <c r="BX437" s="225"/>
      <c r="BY437" s="225"/>
      <c r="BZ437" s="225"/>
      <c r="CA437" s="225"/>
      <c r="CB437" s="225"/>
      <c r="CC437" s="225"/>
      <c r="CD437" s="225"/>
      <c r="CE437" s="225"/>
      <c r="CF437" s="225"/>
      <c r="CG437" s="225"/>
      <c r="CH437" s="225"/>
      <c r="CI437" s="225"/>
      <c r="CJ437" s="225"/>
      <c r="CK437" s="225"/>
      <c r="CL437" s="225"/>
      <c r="CM437" s="225"/>
      <c r="CN437" s="225"/>
      <c r="CO437" s="225"/>
      <c r="CP437" s="225"/>
      <c r="CQ437" s="225"/>
      <c r="CR437" s="225"/>
      <c r="CS437" s="225"/>
      <c r="CT437" s="225"/>
      <c r="CU437" s="225"/>
      <c r="CV437" s="225"/>
    </row>
    <row r="438" spans="1:100" ht="12" customHeight="1" x14ac:dyDescent="0.25">
      <c r="A438" s="225"/>
      <c r="B438" s="225"/>
      <c r="C438" s="225"/>
      <c r="D438" s="225"/>
      <c r="E438" s="225"/>
      <c r="F438" s="225"/>
      <c r="G438" s="225"/>
      <c r="H438" s="225"/>
      <c r="I438" s="225"/>
      <c r="J438" s="225"/>
      <c r="K438" s="225"/>
      <c r="L438" s="225"/>
      <c r="M438" s="225"/>
      <c r="N438" s="225"/>
      <c r="O438" s="225"/>
      <c r="P438" s="225"/>
      <c r="Q438" s="225"/>
      <c r="R438" s="225"/>
      <c r="S438" s="225"/>
      <c r="T438" s="225"/>
      <c r="U438" s="225"/>
      <c r="V438" s="225"/>
      <c r="W438" s="225"/>
      <c r="X438" s="225"/>
      <c r="Y438" s="225"/>
      <c r="Z438" s="225"/>
      <c r="AA438" s="225"/>
      <c r="AB438" s="225"/>
      <c r="AC438" s="225"/>
      <c r="AD438" s="225"/>
      <c r="AE438" s="225"/>
      <c r="AF438" s="225"/>
      <c r="AG438" s="225"/>
      <c r="AH438" s="225"/>
      <c r="AI438" s="225"/>
      <c r="AJ438" s="225"/>
      <c r="AK438" s="225"/>
      <c r="AL438" s="225"/>
      <c r="AM438" s="257"/>
      <c r="AN438" s="257"/>
      <c r="AO438" s="225"/>
      <c r="AP438" s="225"/>
      <c r="AQ438" s="225"/>
      <c r="AR438" s="225"/>
      <c r="AS438" s="225"/>
      <c r="AT438" s="225"/>
      <c r="AU438" s="225"/>
      <c r="AV438" s="225"/>
      <c r="AW438" s="225"/>
      <c r="AX438" s="225"/>
      <c r="AY438" s="225"/>
      <c r="AZ438" s="225"/>
      <c r="BA438" s="225"/>
      <c r="BB438" s="225"/>
      <c r="BC438" s="225"/>
      <c r="BD438" s="225"/>
      <c r="BE438" s="225"/>
      <c r="BF438" s="225"/>
      <c r="BG438" s="225"/>
      <c r="BH438" s="225"/>
      <c r="BI438" s="225"/>
      <c r="BJ438" s="225"/>
      <c r="BK438" s="225"/>
      <c r="BL438" s="225"/>
      <c r="BM438" s="225"/>
      <c r="BN438" s="225"/>
      <c r="BO438" s="225"/>
      <c r="BP438" s="225"/>
      <c r="BQ438" s="225"/>
      <c r="BR438" s="225"/>
      <c r="BS438" s="225"/>
      <c r="BT438" s="225"/>
      <c r="BU438" s="225"/>
      <c r="BV438" s="225"/>
      <c r="BW438" s="225"/>
      <c r="BX438" s="225"/>
      <c r="BY438" s="225"/>
      <c r="BZ438" s="225"/>
      <c r="CA438" s="225"/>
      <c r="CB438" s="225"/>
      <c r="CC438" s="225"/>
      <c r="CD438" s="225"/>
      <c r="CE438" s="225"/>
      <c r="CF438" s="225"/>
      <c r="CG438" s="225"/>
      <c r="CH438" s="225"/>
      <c r="CI438" s="225"/>
      <c r="CJ438" s="225"/>
      <c r="CK438" s="225"/>
      <c r="CL438" s="225"/>
      <c r="CM438" s="225"/>
      <c r="CN438" s="225"/>
      <c r="CO438" s="225"/>
      <c r="CP438" s="225"/>
      <c r="CQ438" s="225"/>
      <c r="CR438" s="225"/>
      <c r="CS438" s="225"/>
      <c r="CT438" s="225"/>
      <c r="CU438" s="225"/>
      <c r="CV438" s="225"/>
    </row>
    <row r="439" spans="1:100" ht="12" customHeight="1" x14ac:dyDescent="0.25">
      <c r="A439" s="225"/>
      <c r="B439" s="225"/>
      <c r="C439" s="225"/>
      <c r="D439" s="225"/>
      <c r="E439" s="225"/>
      <c r="F439" s="225"/>
      <c r="G439" s="225"/>
      <c r="H439" s="225"/>
      <c r="I439" s="225"/>
      <c r="J439" s="225"/>
      <c r="K439" s="225"/>
      <c r="L439" s="225"/>
      <c r="M439" s="225"/>
      <c r="N439" s="225"/>
      <c r="O439" s="225"/>
      <c r="P439" s="225"/>
      <c r="Q439" s="225"/>
      <c r="R439" s="225"/>
      <c r="S439" s="225"/>
      <c r="T439" s="225"/>
      <c r="U439" s="225"/>
      <c r="V439" s="225"/>
      <c r="W439" s="225"/>
      <c r="X439" s="225"/>
      <c r="Y439" s="225"/>
      <c r="Z439" s="225"/>
      <c r="AA439" s="225"/>
      <c r="AB439" s="225"/>
      <c r="AC439" s="225"/>
      <c r="AD439" s="225"/>
      <c r="AE439" s="225"/>
      <c r="AF439" s="225"/>
      <c r="AG439" s="225"/>
      <c r="AH439" s="225"/>
      <c r="AI439" s="225"/>
      <c r="AJ439" s="225"/>
      <c r="AK439" s="225"/>
      <c r="AL439" s="225"/>
      <c r="AM439" s="257"/>
      <c r="AN439" s="257"/>
      <c r="AO439" s="225"/>
      <c r="AP439" s="225"/>
      <c r="AQ439" s="225"/>
      <c r="AR439" s="225"/>
      <c r="AS439" s="225"/>
      <c r="AT439" s="225"/>
      <c r="AU439" s="225"/>
      <c r="AV439" s="225"/>
      <c r="AW439" s="225"/>
      <c r="AX439" s="225"/>
      <c r="AY439" s="225"/>
      <c r="AZ439" s="225"/>
      <c r="BA439" s="225"/>
      <c r="BB439" s="225"/>
      <c r="BC439" s="225"/>
      <c r="BD439" s="225"/>
      <c r="BE439" s="225"/>
      <c r="BF439" s="225"/>
      <c r="BG439" s="225"/>
      <c r="BH439" s="225"/>
      <c r="BI439" s="225"/>
      <c r="BJ439" s="225"/>
      <c r="BK439" s="225"/>
      <c r="BL439" s="225"/>
      <c r="BM439" s="225"/>
      <c r="BN439" s="225"/>
      <c r="BO439" s="225"/>
      <c r="BP439" s="225"/>
      <c r="BQ439" s="225"/>
      <c r="BR439" s="225"/>
      <c r="BS439" s="225"/>
      <c r="BT439" s="225"/>
      <c r="BU439" s="225"/>
      <c r="BV439" s="225"/>
      <c r="BW439" s="225"/>
      <c r="BX439" s="225"/>
      <c r="BY439" s="225"/>
      <c r="BZ439" s="225"/>
      <c r="CA439" s="225"/>
      <c r="CB439" s="225"/>
      <c r="CC439" s="225"/>
      <c r="CD439" s="225"/>
      <c r="CE439" s="225"/>
      <c r="CF439" s="225"/>
      <c r="CG439" s="225"/>
      <c r="CH439" s="225"/>
      <c r="CI439" s="225"/>
      <c r="CJ439" s="225"/>
      <c r="CK439" s="225"/>
      <c r="CL439" s="225"/>
      <c r="CM439" s="225"/>
      <c r="CN439" s="225"/>
      <c r="CO439" s="225"/>
      <c r="CP439" s="225"/>
      <c r="CQ439" s="225"/>
      <c r="CR439" s="225"/>
      <c r="CS439" s="225"/>
      <c r="CT439" s="225"/>
      <c r="CU439" s="225"/>
      <c r="CV439" s="225"/>
    </row>
    <row r="440" spans="1:100" ht="12" customHeight="1" x14ac:dyDescent="0.25">
      <c r="A440" s="225"/>
      <c r="B440" s="225"/>
      <c r="C440" s="225"/>
      <c r="D440" s="225"/>
      <c r="E440" s="225"/>
      <c r="F440" s="225"/>
      <c r="G440" s="225"/>
      <c r="H440" s="225"/>
      <c r="I440" s="225"/>
      <c r="J440" s="225"/>
      <c r="K440" s="225"/>
      <c r="L440" s="225"/>
      <c r="M440" s="225"/>
      <c r="N440" s="225"/>
      <c r="O440" s="225"/>
      <c r="P440" s="225"/>
      <c r="Q440" s="225"/>
      <c r="R440" s="225"/>
      <c r="S440" s="225"/>
      <c r="T440" s="225"/>
      <c r="U440" s="225"/>
      <c r="V440" s="225"/>
      <c r="W440" s="225"/>
      <c r="X440" s="225"/>
      <c r="Y440" s="225"/>
      <c r="Z440" s="225"/>
      <c r="AA440" s="225"/>
      <c r="AB440" s="225"/>
      <c r="AC440" s="225"/>
      <c r="AD440" s="225"/>
      <c r="AE440" s="225"/>
      <c r="AF440" s="225"/>
      <c r="AG440" s="225"/>
      <c r="AH440" s="225"/>
      <c r="AI440" s="225"/>
      <c r="AJ440" s="225"/>
      <c r="AK440" s="225"/>
      <c r="AL440" s="225"/>
      <c r="AM440" s="257"/>
      <c r="AN440" s="257"/>
      <c r="AO440" s="225"/>
      <c r="AP440" s="225"/>
      <c r="AQ440" s="225"/>
      <c r="AR440" s="225"/>
      <c r="AS440" s="225"/>
      <c r="AT440" s="225"/>
      <c r="AU440" s="225"/>
      <c r="AV440" s="225"/>
      <c r="AW440" s="225"/>
      <c r="AX440" s="225"/>
      <c r="AY440" s="225"/>
      <c r="AZ440" s="225"/>
      <c r="BA440" s="225"/>
      <c r="BB440" s="225"/>
      <c r="BC440" s="225"/>
      <c r="BD440" s="225"/>
      <c r="BE440" s="225"/>
      <c r="BF440" s="225"/>
      <c r="BG440" s="225"/>
      <c r="BH440" s="225"/>
      <c r="BI440" s="225"/>
      <c r="BJ440" s="225"/>
      <c r="BK440" s="225"/>
      <c r="BL440" s="225"/>
      <c r="BM440" s="225"/>
      <c r="BN440" s="225"/>
      <c r="BO440" s="225"/>
      <c r="BP440" s="225"/>
      <c r="BQ440" s="225"/>
      <c r="BR440" s="225"/>
      <c r="BS440" s="225"/>
      <c r="BT440" s="225"/>
      <c r="BU440" s="225"/>
      <c r="BV440" s="225"/>
      <c r="BW440" s="225"/>
      <c r="BX440" s="225"/>
      <c r="BY440" s="225"/>
      <c r="BZ440" s="225"/>
      <c r="CA440" s="225"/>
      <c r="CB440" s="225"/>
      <c r="CC440" s="225"/>
      <c r="CD440" s="225"/>
      <c r="CE440" s="225"/>
      <c r="CF440" s="225"/>
      <c r="CG440" s="225"/>
      <c r="CH440" s="225"/>
      <c r="CI440" s="225"/>
      <c r="CJ440" s="225"/>
      <c r="CK440" s="225"/>
      <c r="CL440" s="225"/>
      <c r="CM440" s="225"/>
      <c r="CN440" s="225"/>
      <c r="CO440" s="225"/>
      <c r="CP440" s="225"/>
      <c r="CQ440" s="225"/>
      <c r="CR440" s="225"/>
      <c r="CS440" s="225"/>
      <c r="CT440" s="225"/>
      <c r="CU440" s="225"/>
      <c r="CV440" s="225"/>
    </row>
    <row r="441" spans="1:100" ht="12" customHeight="1" x14ac:dyDescent="0.25">
      <c r="A441" s="225"/>
      <c r="B441" s="225"/>
      <c r="C441" s="225"/>
      <c r="D441" s="225"/>
      <c r="E441" s="225"/>
      <c r="F441" s="225"/>
      <c r="G441" s="225"/>
      <c r="H441" s="225"/>
      <c r="I441" s="225"/>
      <c r="J441" s="225"/>
      <c r="K441" s="225"/>
      <c r="L441" s="225"/>
      <c r="M441" s="225"/>
      <c r="N441" s="225"/>
      <c r="O441" s="225"/>
      <c r="P441" s="225"/>
      <c r="Q441" s="225"/>
      <c r="R441" s="225"/>
      <c r="S441" s="225"/>
      <c r="T441" s="225"/>
      <c r="U441" s="225"/>
      <c r="V441" s="225"/>
      <c r="W441" s="225"/>
      <c r="X441" s="225"/>
      <c r="Y441" s="225"/>
      <c r="Z441" s="225"/>
      <c r="AA441" s="225"/>
      <c r="AB441" s="225"/>
      <c r="AC441" s="225"/>
      <c r="AD441" s="225"/>
      <c r="AE441" s="225"/>
      <c r="AF441" s="225"/>
      <c r="AG441" s="225"/>
      <c r="AH441" s="225"/>
      <c r="AI441" s="225"/>
      <c r="AJ441" s="225"/>
      <c r="AK441" s="225"/>
      <c r="AL441" s="225"/>
      <c r="AM441" s="257"/>
      <c r="AN441" s="257"/>
      <c r="AO441" s="225"/>
      <c r="AP441" s="225"/>
      <c r="AQ441" s="225"/>
      <c r="AR441" s="225"/>
      <c r="AS441" s="225"/>
      <c r="AT441" s="225"/>
      <c r="AU441" s="225"/>
      <c r="AV441" s="225"/>
      <c r="AW441" s="225"/>
      <c r="AX441" s="225"/>
      <c r="AY441" s="225"/>
      <c r="AZ441" s="225"/>
      <c r="BA441" s="225"/>
      <c r="BB441" s="225"/>
      <c r="BC441" s="225"/>
      <c r="BD441" s="225"/>
      <c r="BE441" s="225"/>
      <c r="BF441" s="225"/>
      <c r="BG441" s="225"/>
      <c r="BH441" s="225"/>
      <c r="BI441" s="225"/>
      <c r="BJ441" s="225"/>
      <c r="BK441" s="225"/>
      <c r="BL441" s="225"/>
      <c r="BM441" s="225"/>
      <c r="BN441" s="225"/>
      <c r="BO441" s="225"/>
      <c r="BP441" s="225"/>
      <c r="BQ441" s="225"/>
      <c r="BR441" s="225"/>
      <c r="BS441" s="225"/>
      <c r="BT441" s="225"/>
      <c r="BU441" s="225"/>
      <c r="BV441" s="225"/>
      <c r="BW441" s="225"/>
      <c r="BX441" s="225"/>
      <c r="BY441" s="225"/>
      <c r="BZ441" s="225"/>
      <c r="CA441" s="225"/>
      <c r="CB441" s="225"/>
      <c r="CC441" s="225"/>
      <c r="CD441" s="225"/>
      <c r="CE441" s="225"/>
      <c r="CF441" s="225"/>
      <c r="CG441" s="225"/>
      <c r="CH441" s="225"/>
      <c r="CI441" s="225"/>
      <c r="CJ441" s="225"/>
      <c r="CK441" s="225"/>
      <c r="CL441" s="225"/>
      <c r="CM441" s="225"/>
      <c r="CN441" s="225"/>
      <c r="CO441" s="225"/>
      <c r="CP441" s="225"/>
      <c r="CQ441" s="225"/>
      <c r="CR441" s="225"/>
      <c r="CS441" s="225"/>
      <c r="CT441" s="225"/>
      <c r="CU441" s="225"/>
      <c r="CV441" s="225"/>
    </row>
    <row r="442" spans="1:100" ht="12" customHeight="1" x14ac:dyDescent="0.25">
      <c r="A442" s="225"/>
      <c r="B442" s="225"/>
      <c r="C442" s="225"/>
      <c r="D442" s="225"/>
      <c r="E442" s="225"/>
      <c r="F442" s="225"/>
      <c r="G442" s="225"/>
      <c r="H442" s="225"/>
      <c r="I442" s="225"/>
      <c r="J442" s="225"/>
      <c r="K442" s="225"/>
      <c r="L442" s="225"/>
      <c r="M442" s="225"/>
      <c r="N442" s="225"/>
      <c r="O442" s="225"/>
      <c r="P442" s="225"/>
      <c r="Q442" s="225"/>
      <c r="R442" s="225"/>
      <c r="S442" s="225"/>
      <c r="T442" s="225"/>
      <c r="U442" s="225"/>
      <c r="V442" s="225"/>
      <c r="W442" s="225"/>
      <c r="X442" s="225"/>
      <c r="Y442" s="225"/>
      <c r="Z442" s="225"/>
      <c r="AA442" s="225"/>
      <c r="AB442" s="225"/>
      <c r="AC442" s="225"/>
      <c r="AD442" s="225"/>
      <c r="AE442" s="225"/>
      <c r="AF442" s="225"/>
      <c r="AG442" s="225"/>
      <c r="AH442" s="225"/>
      <c r="AI442" s="225"/>
      <c r="AJ442" s="225"/>
      <c r="AK442" s="225"/>
      <c r="AL442" s="225"/>
      <c r="AM442" s="257"/>
      <c r="AN442" s="257"/>
      <c r="AO442" s="225"/>
      <c r="AP442" s="225"/>
      <c r="AQ442" s="225"/>
      <c r="AR442" s="225"/>
      <c r="AS442" s="225"/>
      <c r="AT442" s="225"/>
      <c r="AU442" s="225"/>
      <c r="AV442" s="225"/>
      <c r="AW442" s="225"/>
      <c r="AX442" s="225"/>
      <c r="AY442" s="225"/>
      <c r="AZ442" s="225"/>
      <c r="BA442" s="225"/>
      <c r="BB442" s="225"/>
      <c r="BC442" s="225"/>
      <c r="BD442" s="225"/>
      <c r="BE442" s="225"/>
      <c r="BF442" s="225"/>
      <c r="BG442" s="225"/>
      <c r="BH442" s="225"/>
      <c r="BI442" s="225"/>
      <c r="BJ442" s="225"/>
      <c r="BK442" s="225"/>
      <c r="BL442" s="225"/>
      <c r="BM442" s="225"/>
      <c r="BN442" s="225"/>
      <c r="BO442" s="225"/>
      <c r="BP442" s="225"/>
      <c r="BQ442" s="225"/>
      <c r="BR442" s="225"/>
      <c r="BS442" s="225"/>
      <c r="BT442" s="225"/>
      <c r="BU442" s="225"/>
      <c r="BV442" s="225"/>
      <c r="BW442" s="225"/>
      <c r="BX442" s="225"/>
      <c r="BY442" s="225"/>
      <c r="BZ442" s="225"/>
      <c r="CA442" s="225"/>
      <c r="CB442" s="225"/>
      <c r="CC442" s="225"/>
      <c r="CD442" s="225"/>
      <c r="CE442" s="225"/>
      <c r="CF442" s="225"/>
      <c r="CG442" s="225"/>
      <c r="CH442" s="225"/>
      <c r="CI442" s="225"/>
      <c r="CJ442" s="225"/>
      <c r="CK442" s="225"/>
      <c r="CL442" s="225"/>
      <c r="CM442" s="225"/>
      <c r="CN442" s="225"/>
      <c r="CO442" s="225"/>
      <c r="CP442" s="225"/>
      <c r="CQ442" s="225"/>
      <c r="CR442" s="225"/>
      <c r="CS442" s="225"/>
      <c r="CT442" s="225"/>
      <c r="CU442" s="225"/>
      <c r="CV442" s="225"/>
    </row>
    <row r="443" spans="1:100" ht="12" customHeight="1" x14ac:dyDescent="0.25">
      <c r="A443" s="225"/>
      <c r="B443" s="225"/>
      <c r="C443" s="225"/>
      <c r="D443" s="225"/>
      <c r="E443" s="225"/>
      <c r="F443" s="225"/>
      <c r="G443" s="225"/>
      <c r="H443" s="225"/>
      <c r="I443" s="225"/>
      <c r="J443" s="225"/>
      <c r="K443" s="225"/>
      <c r="L443" s="225"/>
      <c r="M443" s="225"/>
      <c r="N443" s="225"/>
      <c r="O443" s="225"/>
      <c r="P443" s="225"/>
      <c r="Q443" s="225"/>
      <c r="R443" s="225"/>
      <c r="S443" s="225"/>
      <c r="T443" s="225"/>
      <c r="U443" s="225"/>
      <c r="V443" s="225"/>
      <c r="W443" s="225"/>
      <c r="X443" s="225"/>
      <c r="Y443" s="225"/>
      <c r="Z443" s="225"/>
      <c r="AA443" s="225"/>
      <c r="AB443" s="225"/>
      <c r="AC443" s="225"/>
      <c r="AD443" s="225"/>
      <c r="AE443" s="225"/>
      <c r="AF443" s="225"/>
      <c r="AG443" s="225"/>
      <c r="AH443" s="225"/>
      <c r="AI443" s="225"/>
      <c r="AJ443" s="225"/>
      <c r="AK443" s="225"/>
      <c r="AL443" s="225"/>
      <c r="AM443" s="257"/>
      <c r="AN443" s="257"/>
      <c r="AO443" s="225"/>
      <c r="AP443" s="225"/>
      <c r="AQ443" s="225"/>
      <c r="AR443" s="225"/>
      <c r="AS443" s="225"/>
      <c r="AT443" s="225"/>
      <c r="AU443" s="225"/>
      <c r="AV443" s="225"/>
      <c r="AW443" s="225"/>
      <c r="AX443" s="225"/>
      <c r="AY443" s="225"/>
      <c r="AZ443" s="225"/>
      <c r="BA443" s="225"/>
      <c r="BB443" s="225"/>
      <c r="BC443" s="225"/>
      <c r="BD443" s="225"/>
      <c r="BE443" s="225"/>
      <c r="BF443" s="225"/>
      <c r="BG443" s="225"/>
      <c r="BH443" s="225"/>
      <c r="BI443" s="225"/>
      <c r="BJ443" s="225"/>
      <c r="BK443" s="225"/>
      <c r="BL443" s="225"/>
      <c r="BM443" s="225"/>
      <c r="BN443" s="225"/>
      <c r="BO443" s="225"/>
      <c r="BP443" s="225"/>
      <c r="BQ443" s="225"/>
      <c r="BR443" s="225"/>
      <c r="BS443" s="225"/>
      <c r="BT443" s="225"/>
      <c r="BU443" s="225"/>
      <c r="BV443" s="225"/>
      <c r="BW443" s="225"/>
      <c r="BX443" s="225"/>
      <c r="BY443" s="225"/>
      <c r="BZ443" s="225"/>
      <c r="CA443" s="225"/>
      <c r="CB443" s="225"/>
      <c r="CC443" s="225"/>
      <c r="CD443" s="225"/>
      <c r="CE443" s="225"/>
      <c r="CF443" s="225"/>
      <c r="CG443" s="225"/>
      <c r="CH443" s="225"/>
      <c r="CI443" s="225"/>
      <c r="CJ443" s="225"/>
      <c r="CK443" s="225"/>
      <c r="CL443" s="225"/>
      <c r="CM443" s="225"/>
      <c r="CN443" s="225"/>
      <c r="CO443" s="225"/>
      <c r="CP443" s="225"/>
      <c r="CQ443" s="225"/>
      <c r="CR443" s="225"/>
      <c r="CS443" s="225"/>
      <c r="CT443" s="225"/>
      <c r="CU443" s="225"/>
      <c r="CV443" s="225"/>
    </row>
    <row r="444" spans="1:100" ht="12" customHeight="1" x14ac:dyDescent="0.25">
      <c r="A444" s="225"/>
      <c r="B444" s="225"/>
      <c r="C444" s="225"/>
      <c r="D444" s="225"/>
      <c r="E444" s="225"/>
      <c r="F444" s="225"/>
      <c r="G444" s="225"/>
      <c r="H444" s="225"/>
      <c r="I444" s="225"/>
      <c r="J444" s="225"/>
      <c r="K444" s="225"/>
      <c r="L444" s="225"/>
      <c r="M444" s="225"/>
      <c r="N444" s="225"/>
      <c r="O444" s="225"/>
      <c r="P444" s="225"/>
      <c r="Q444" s="225"/>
      <c r="R444" s="225"/>
      <c r="S444" s="225"/>
      <c r="T444" s="225"/>
      <c r="U444" s="225"/>
      <c r="V444" s="225"/>
      <c r="W444" s="225"/>
      <c r="X444" s="225"/>
      <c r="Y444" s="225"/>
      <c r="Z444" s="225"/>
      <c r="AA444" s="225"/>
      <c r="AB444" s="225"/>
      <c r="AC444" s="225"/>
      <c r="AD444" s="225"/>
      <c r="AE444" s="225"/>
      <c r="AF444" s="225"/>
      <c r="AG444" s="225"/>
      <c r="AH444" s="225"/>
      <c r="AI444" s="225"/>
      <c r="AJ444" s="225"/>
      <c r="AK444" s="225"/>
      <c r="AL444" s="225"/>
      <c r="AM444" s="257"/>
      <c r="AN444" s="257"/>
      <c r="AO444" s="225"/>
      <c r="AP444" s="225"/>
      <c r="AQ444" s="225"/>
      <c r="AR444" s="225"/>
      <c r="AS444" s="225"/>
      <c r="AT444" s="225"/>
      <c r="AU444" s="225"/>
      <c r="AV444" s="225"/>
      <c r="AW444" s="225"/>
      <c r="AX444" s="225"/>
      <c r="AY444" s="225"/>
      <c r="AZ444" s="225"/>
      <c r="BA444" s="225"/>
      <c r="BB444" s="225"/>
      <c r="BC444" s="225"/>
      <c r="BD444" s="225"/>
      <c r="BE444" s="225"/>
      <c r="BF444" s="225"/>
      <c r="BG444" s="225"/>
      <c r="BH444" s="225"/>
      <c r="BI444" s="225"/>
      <c r="BJ444" s="225"/>
      <c r="BK444" s="225"/>
      <c r="BL444" s="225"/>
      <c r="BM444" s="225"/>
      <c r="BN444" s="225"/>
      <c r="BO444" s="225"/>
      <c r="BP444" s="225"/>
      <c r="BQ444" s="225"/>
      <c r="BR444" s="225"/>
      <c r="BS444" s="225"/>
      <c r="BT444" s="225"/>
      <c r="BU444" s="225"/>
      <c r="BV444" s="225"/>
      <c r="BW444" s="225"/>
      <c r="BX444" s="225"/>
      <c r="BY444" s="225"/>
      <c r="BZ444" s="225"/>
      <c r="CA444" s="225"/>
      <c r="CB444" s="225"/>
      <c r="CC444" s="225"/>
      <c r="CD444" s="225"/>
      <c r="CE444" s="225"/>
      <c r="CF444" s="225"/>
      <c r="CG444" s="225"/>
      <c r="CH444" s="225"/>
      <c r="CI444" s="225"/>
      <c r="CJ444" s="225"/>
      <c r="CK444" s="225"/>
      <c r="CL444" s="225"/>
      <c r="CM444" s="225"/>
      <c r="CN444" s="225"/>
      <c r="CO444" s="225"/>
      <c r="CP444" s="225"/>
      <c r="CQ444" s="225"/>
      <c r="CR444" s="225"/>
      <c r="CS444" s="225"/>
      <c r="CT444" s="225"/>
      <c r="CU444" s="225"/>
      <c r="CV444" s="225"/>
    </row>
    <row r="445" spans="1:100" ht="12" customHeight="1" x14ac:dyDescent="0.25">
      <c r="A445" s="225"/>
      <c r="B445" s="225"/>
      <c r="C445" s="225"/>
      <c r="D445" s="225"/>
      <c r="E445" s="225"/>
      <c r="F445" s="225"/>
      <c r="G445" s="225"/>
      <c r="H445" s="225"/>
      <c r="I445" s="225"/>
      <c r="J445" s="225"/>
      <c r="K445" s="225"/>
      <c r="L445" s="225"/>
      <c r="M445" s="225"/>
      <c r="N445" s="225"/>
      <c r="O445" s="225"/>
      <c r="P445" s="225"/>
      <c r="Q445" s="225"/>
      <c r="R445" s="225"/>
      <c r="S445" s="225"/>
      <c r="T445" s="225"/>
      <c r="U445" s="225"/>
      <c r="V445" s="225"/>
      <c r="W445" s="225"/>
      <c r="X445" s="225"/>
      <c r="Y445" s="225"/>
      <c r="Z445" s="225"/>
      <c r="AA445" s="225"/>
      <c r="AB445" s="225"/>
      <c r="AC445" s="225"/>
      <c r="AD445" s="225"/>
      <c r="AE445" s="225"/>
      <c r="AF445" s="225"/>
      <c r="AG445" s="225"/>
      <c r="AH445" s="225"/>
      <c r="AI445" s="225"/>
      <c r="AJ445" s="225"/>
      <c r="AK445" s="225"/>
      <c r="AL445" s="225"/>
      <c r="AM445" s="257"/>
      <c r="AN445" s="257"/>
      <c r="AO445" s="225"/>
      <c r="AP445" s="225"/>
      <c r="AQ445" s="225"/>
      <c r="AR445" s="225"/>
      <c r="AS445" s="225"/>
      <c r="AT445" s="225"/>
      <c r="AU445" s="225"/>
      <c r="AV445" s="225"/>
      <c r="AW445" s="225"/>
      <c r="AX445" s="225"/>
      <c r="AY445" s="225"/>
      <c r="AZ445" s="225"/>
      <c r="BA445" s="225"/>
      <c r="BB445" s="225"/>
      <c r="BC445" s="225"/>
      <c r="BD445" s="225"/>
      <c r="BE445" s="225"/>
      <c r="BF445" s="225"/>
      <c r="BG445" s="225"/>
      <c r="BH445" s="225"/>
      <c r="BI445" s="225"/>
      <c r="BJ445" s="225"/>
      <c r="BK445" s="225"/>
      <c r="BL445" s="225"/>
      <c r="BM445" s="225"/>
      <c r="BN445" s="225"/>
      <c r="BO445" s="225"/>
      <c r="BP445" s="225"/>
      <c r="BQ445" s="225"/>
      <c r="BR445" s="225"/>
      <c r="BS445" s="225"/>
      <c r="BT445" s="225"/>
      <c r="BU445" s="225"/>
      <c r="BV445" s="225"/>
      <c r="BW445" s="225"/>
      <c r="BX445" s="225"/>
      <c r="BY445" s="225"/>
      <c r="BZ445" s="225"/>
      <c r="CA445" s="225"/>
      <c r="CB445" s="225"/>
      <c r="CC445" s="225"/>
      <c r="CD445" s="225"/>
      <c r="CE445" s="225"/>
      <c r="CF445" s="225"/>
      <c r="CG445" s="225"/>
      <c r="CH445" s="225"/>
      <c r="CI445" s="225"/>
      <c r="CJ445" s="225"/>
      <c r="CK445" s="225"/>
      <c r="CL445" s="225"/>
      <c r="CM445" s="225"/>
      <c r="CN445" s="225"/>
      <c r="CO445" s="225"/>
      <c r="CP445" s="225"/>
      <c r="CQ445" s="225"/>
      <c r="CR445" s="225"/>
      <c r="CS445" s="225"/>
      <c r="CT445" s="225"/>
      <c r="CU445" s="225"/>
      <c r="CV445" s="225"/>
    </row>
    <row r="446" spans="1:100" ht="12" customHeight="1" x14ac:dyDescent="0.25">
      <c r="A446" s="225"/>
      <c r="B446" s="225"/>
      <c r="C446" s="225"/>
      <c r="D446" s="225"/>
      <c r="E446" s="225"/>
      <c r="F446" s="225"/>
      <c r="G446" s="225"/>
      <c r="H446" s="225"/>
      <c r="I446" s="225"/>
      <c r="J446" s="225"/>
      <c r="K446" s="225"/>
      <c r="L446" s="225"/>
      <c r="M446" s="225"/>
      <c r="N446" s="225"/>
      <c r="O446" s="225"/>
      <c r="P446" s="225"/>
      <c r="Q446" s="225"/>
      <c r="R446" s="225"/>
      <c r="S446" s="225"/>
      <c r="T446" s="225"/>
      <c r="U446" s="225"/>
      <c r="V446" s="225"/>
      <c r="W446" s="225"/>
      <c r="X446" s="225"/>
      <c r="Y446" s="225"/>
      <c r="Z446" s="225"/>
      <c r="AA446" s="225"/>
      <c r="AB446" s="225"/>
      <c r="AC446" s="225"/>
      <c r="AD446" s="225"/>
      <c r="AE446" s="225"/>
      <c r="AF446" s="225"/>
      <c r="AG446" s="225"/>
      <c r="AH446" s="225"/>
      <c r="AI446" s="225"/>
      <c r="AJ446" s="225"/>
      <c r="AK446" s="225"/>
      <c r="AL446" s="225"/>
      <c r="AM446" s="257"/>
      <c r="AN446" s="257"/>
      <c r="AO446" s="225"/>
      <c r="AP446" s="225"/>
      <c r="AQ446" s="225"/>
      <c r="AR446" s="225"/>
      <c r="AS446" s="225"/>
      <c r="AT446" s="225"/>
      <c r="AU446" s="225"/>
      <c r="AV446" s="225"/>
      <c r="AW446" s="225"/>
      <c r="AX446" s="225"/>
      <c r="AY446" s="225"/>
      <c r="AZ446" s="225"/>
      <c r="BA446" s="225"/>
      <c r="BB446" s="225"/>
      <c r="BC446" s="225"/>
      <c r="BD446" s="225"/>
      <c r="BE446" s="225"/>
      <c r="BF446" s="225"/>
      <c r="BG446" s="225"/>
      <c r="BH446" s="225"/>
      <c r="BI446" s="225"/>
      <c r="BJ446" s="225"/>
      <c r="BK446" s="225"/>
      <c r="BL446" s="225"/>
      <c r="BM446" s="225"/>
      <c r="BN446" s="225"/>
      <c r="BO446" s="225"/>
      <c r="BP446" s="225"/>
      <c r="BQ446" s="225"/>
      <c r="BR446" s="225"/>
      <c r="BS446" s="225"/>
      <c r="BT446" s="225"/>
      <c r="BU446" s="225"/>
      <c r="BV446" s="225"/>
      <c r="BW446" s="225"/>
      <c r="BX446" s="225"/>
      <c r="BY446" s="225"/>
      <c r="BZ446" s="225"/>
      <c r="CA446" s="225"/>
      <c r="CB446" s="225"/>
      <c r="CC446" s="225"/>
      <c r="CD446" s="225"/>
      <c r="CE446" s="225"/>
      <c r="CF446" s="225"/>
      <c r="CG446" s="225"/>
      <c r="CH446" s="225"/>
      <c r="CI446" s="225"/>
      <c r="CJ446" s="225"/>
      <c r="CK446" s="225"/>
      <c r="CL446" s="225"/>
      <c r="CM446" s="225"/>
      <c r="CN446" s="225"/>
      <c r="CO446" s="225"/>
      <c r="CP446" s="225"/>
      <c r="CQ446" s="225"/>
      <c r="CR446" s="225"/>
      <c r="CS446" s="225"/>
      <c r="CT446" s="225"/>
      <c r="CU446" s="225"/>
      <c r="CV446" s="225"/>
    </row>
    <row r="447" spans="1:100" ht="12" customHeight="1" x14ac:dyDescent="0.25">
      <c r="A447" s="225"/>
      <c r="B447" s="225"/>
      <c r="C447" s="225"/>
      <c r="D447" s="225"/>
      <c r="E447" s="225"/>
      <c r="F447" s="225"/>
      <c r="G447" s="225"/>
      <c r="H447" s="225"/>
      <c r="I447" s="225"/>
      <c r="J447" s="225"/>
      <c r="K447" s="225"/>
      <c r="L447" s="225"/>
      <c r="M447" s="225"/>
      <c r="N447" s="225"/>
      <c r="O447" s="225"/>
      <c r="P447" s="225"/>
      <c r="Q447" s="225"/>
      <c r="R447" s="225"/>
      <c r="S447" s="225"/>
      <c r="T447" s="225"/>
      <c r="U447" s="225"/>
      <c r="V447" s="225"/>
      <c r="W447" s="225"/>
      <c r="X447" s="225"/>
      <c r="Y447" s="225"/>
      <c r="Z447" s="225"/>
      <c r="AA447" s="225"/>
      <c r="AB447" s="225"/>
      <c r="AC447" s="225"/>
      <c r="AD447" s="225"/>
      <c r="AE447" s="225"/>
      <c r="AF447" s="225"/>
      <c r="AG447" s="225"/>
      <c r="AH447" s="225"/>
      <c r="AI447" s="225"/>
      <c r="AJ447" s="225"/>
      <c r="AK447" s="225"/>
      <c r="AL447" s="225"/>
      <c r="AM447" s="257"/>
      <c r="AN447" s="257"/>
      <c r="AO447" s="225"/>
      <c r="AP447" s="225"/>
      <c r="AQ447" s="225"/>
      <c r="AR447" s="225"/>
      <c r="AS447" s="225"/>
      <c r="AT447" s="225"/>
      <c r="AU447" s="225"/>
      <c r="AV447" s="225"/>
      <c r="AW447" s="225"/>
      <c r="AX447" s="225"/>
      <c r="AY447" s="225"/>
      <c r="AZ447" s="225"/>
      <c r="BA447" s="225"/>
      <c r="BB447" s="225"/>
      <c r="BC447" s="225"/>
      <c r="BD447" s="225"/>
      <c r="BE447" s="225"/>
      <c r="BF447" s="225"/>
      <c r="BG447" s="225"/>
      <c r="BH447" s="225"/>
      <c r="BI447" s="225"/>
      <c r="BJ447" s="225"/>
      <c r="BK447" s="225"/>
      <c r="BL447" s="225"/>
      <c r="BM447" s="225"/>
      <c r="BN447" s="225"/>
      <c r="BO447" s="225"/>
      <c r="BP447" s="225"/>
      <c r="BQ447" s="225"/>
      <c r="BR447" s="225"/>
      <c r="BS447" s="225"/>
      <c r="BT447" s="225"/>
      <c r="BU447" s="225"/>
      <c r="BV447" s="225"/>
      <c r="BW447" s="225"/>
      <c r="BX447" s="225"/>
      <c r="BY447" s="225"/>
      <c r="BZ447" s="225"/>
      <c r="CA447" s="225"/>
      <c r="CB447" s="225"/>
      <c r="CC447" s="225"/>
      <c r="CD447" s="225"/>
      <c r="CE447" s="225"/>
      <c r="CF447" s="225"/>
      <c r="CG447" s="225"/>
      <c r="CH447" s="225"/>
      <c r="CI447" s="225"/>
      <c r="CJ447" s="225"/>
      <c r="CK447" s="225"/>
      <c r="CL447" s="225"/>
      <c r="CM447" s="225"/>
      <c r="CN447" s="225"/>
      <c r="CO447" s="225"/>
      <c r="CP447" s="225"/>
      <c r="CQ447" s="225"/>
      <c r="CR447" s="225"/>
      <c r="CS447" s="225"/>
      <c r="CT447" s="225"/>
      <c r="CU447" s="225"/>
      <c r="CV447" s="225"/>
    </row>
    <row r="448" spans="1:100" ht="12" customHeight="1" x14ac:dyDescent="0.25">
      <c r="A448" s="225"/>
      <c r="B448" s="225"/>
      <c r="C448" s="225"/>
      <c r="D448" s="225"/>
      <c r="E448" s="225"/>
      <c r="F448" s="225"/>
      <c r="G448" s="225"/>
      <c r="H448" s="225"/>
      <c r="I448" s="225"/>
      <c r="J448" s="225"/>
      <c r="K448" s="225"/>
      <c r="L448" s="225"/>
      <c r="M448" s="225"/>
      <c r="N448" s="225"/>
      <c r="O448" s="225"/>
      <c r="P448" s="225"/>
      <c r="Q448" s="225"/>
      <c r="R448" s="225"/>
      <c r="S448" s="225"/>
      <c r="T448" s="225"/>
      <c r="U448" s="225"/>
      <c r="V448" s="225"/>
      <c r="W448" s="225"/>
      <c r="X448" s="225"/>
      <c r="Y448" s="225"/>
      <c r="Z448" s="225"/>
      <c r="AA448" s="225"/>
      <c r="AB448" s="225"/>
      <c r="AC448" s="225"/>
      <c r="AD448" s="225"/>
      <c r="AE448" s="225"/>
      <c r="AF448" s="225"/>
      <c r="AG448" s="225"/>
      <c r="AH448" s="225"/>
      <c r="AI448" s="225"/>
      <c r="AJ448" s="225"/>
      <c r="AK448" s="225"/>
      <c r="AL448" s="225"/>
      <c r="AM448" s="257"/>
      <c r="AN448" s="257"/>
      <c r="AO448" s="225"/>
      <c r="AP448" s="225"/>
      <c r="AQ448" s="225"/>
      <c r="AR448" s="225"/>
      <c r="AS448" s="225"/>
      <c r="AT448" s="225"/>
      <c r="AU448" s="225"/>
      <c r="AV448" s="225"/>
      <c r="AW448" s="225"/>
      <c r="AX448" s="225"/>
      <c r="AY448" s="225"/>
      <c r="AZ448" s="225"/>
      <c r="BA448" s="225"/>
      <c r="BB448" s="225"/>
      <c r="BC448" s="225"/>
      <c r="BD448" s="225"/>
      <c r="BE448" s="225"/>
      <c r="BF448" s="225"/>
      <c r="BG448" s="225"/>
      <c r="BH448" s="225"/>
      <c r="BI448" s="225"/>
      <c r="BJ448" s="225"/>
      <c r="BK448" s="225"/>
      <c r="BL448" s="225"/>
      <c r="BM448" s="225"/>
      <c r="BN448" s="225"/>
      <c r="BO448" s="225"/>
      <c r="BP448" s="225"/>
      <c r="BQ448" s="225"/>
      <c r="BR448" s="225"/>
      <c r="BS448" s="225"/>
      <c r="BT448" s="225"/>
      <c r="BU448" s="225"/>
      <c r="BV448" s="225"/>
      <c r="BW448" s="225"/>
      <c r="BX448" s="225"/>
      <c r="BY448" s="225"/>
      <c r="BZ448" s="225"/>
      <c r="CA448" s="225"/>
      <c r="CB448" s="225"/>
      <c r="CC448" s="225"/>
      <c r="CD448" s="225"/>
      <c r="CE448" s="225"/>
      <c r="CF448" s="225"/>
      <c r="CG448" s="225"/>
      <c r="CH448" s="225"/>
      <c r="CI448" s="225"/>
      <c r="CJ448" s="225"/>
      <c r="CK448" s="225"/>
      <c r="CL448" s="225"/>
      <c r="CM448" s="225"/>
      <c r="CN448" s="225"/>
      <c r="CO448" s="225"/>
      <c r="CP448" s="225"/>
      <c r="CQ448" s="225"/>
      <c r="CR448" s="225"/>
      <c r="CS448" s="225"/>
      <c r="CT448" s="225"/>
      <c r="CU448" s="225"/>
      <c r="CV448" s="225"/>
    </row>
    <row r="449" spans="1:100" ht="12" customHeight="1" x14ac:dyDescent="0.25">
      <c r="A449" s="225"/>
      <c r="B449" s="225"/>
      <c r="C449" s="225"/>
      <c r="D449" s="225"/>
      <c r="E449" s="225"/>
      <c r="F449" s="225"/>
      <c r="G449" s="225"/>
      <c r="H449" s="225"/>
      <c r="I449" s="225"/>
      <c r="J449" s="225"/>
      <c r="K449" s="225"/>
      <c r="L449" s="225"/>
      <c r="M449" s="225"/>
      <c r="N449" s="225"/>
      <c r="O449" s="225"/>
      <c r="P449" s="225"/>
      <c r="Q449" s="225"/>
      <c r="R449" s="225"/>
      <c r="S449" s="225"/>
      <c r="T449" s="225"/>
      <c r="U449" s="225"/>
      <c r="V449" s="225"/>
      <c r="W449" s="225"/>
      <c r="X449" s="225"/>
      <c r="Y449" s="225"/>
      <c r="Z449" s="225"/>
      <c r="AA449" s="225"/>
      <c r="AB449" s="225"/>
      <c r="AC449" s="225"/>
      <c r="AD449" s="225"/>
      <c r="AE449" s="225"/>
      <c r="AF449" s="225"/>
      <c r="AG449" s="225"/>
      <c r="AH449" s="225"/>
      <c r="AI449" s="225"/>
      <c r="AJ449" s="225"/>
      <c r="AK449" s="225"/>
      <c r="AL449" s="225"/>
      <c r="AM449" s="257"/>
      <c r="AN449" s="257"/>
      <c r="AO449" s="225"/>
      <c r="AP449" s="225"/>
      <c r="AQ449" s="225"/>
      <c r="AR449" s="225"/>
      <c r="AS449" s="225"/>
      <c r="AT449" s="225"/>
      <c r="AU449" s="225"/>
      <c r="AV449" s="225"/>
      <c r="AW449" s="225"/>
      <c r="AX449" s="225"/>
      <c r="AY449" s="225"/>
      <c r="AZ449" s="225"/>
      <c r="BA449" s="225"/>
      <c r="BB449" s="225"/>
      <c r="BC449" s="225"/>
      <c r="BD449" s="225"/>
      <c r="BE449" s="225"/>
      <c r="BF449" s="225"/>
      <c r="BG449" s="225"/>
      <c r="BH449" s="225"/>
      <c r="BI449" s="225"/>
      <c r="BJ449" s="225"/>
      <c r="BK449" s="225"/>
      <c r="BL449" s="225"/>
      <c r="BM449" s="225"/>
      <c r="BN449" s="225"/>
      <c r="BO449" s="225"/>
      <c r="BP449" s="225"/>
      <c r="BQ449" s="225"/>
      <c r="BR449" s="225"/>
      <c r="BS449" s="225"/>
      <c r="BT449" s="225"/>
      <c r="BU449" s="225"/>
      <c r="BV449" s="225"/>
      <c r="BW449" s="225"/>
      <c r="BX449" s="225"/>
      <c r="BY449" s="225"/>
      <c r="BZ449" s="225"/>
      <c r="CA449" s="225"/>
      <c r="CB449" s="225"/>
      <c r="CC449" s="225"/>
      <c r="CD449" s="225"/>
      <c r="CE449" s="225"/>
      <c r="CF449" s="225"/>
      <c r="CG449" s="225"/>
      <c r="CH449" s="225"/>
      <c r="CI449" s="225"/>
      <c r="CJ449" s="225"/>
      <c r="CK449" s="225"/>
      <c r="CL449" s="225"/>
      <c r="CM449" s="225"/>
      <c r="CN449" s="225"/>
      <c r="CO449" s="225"/>
      <c r="CP449" s="225"/>
      <c r="CQ449" s="225"/>
      <c r="CR449" s="225"/>
      <c r="CS449" s="225"/>
      <c r="CT449" s="225"/>
      <c r="CU449" s="225"/>
      <c r="CV449" s="225"/>
    </row>
    <row r="450" spans="1:100" ht="12" customHeight="1" x14ac:dyDescent="0.25">
      <c r="A450" s="225"/>
      <c r="B450" s="225"/>
      <c r="C450" s="225"/>
      <c r="D450" s="225"/>
      <c r="E450" s="225"/>
      <c r="F450" s="225"/>
      <c r="G450" s="225"/>
      <c r="H450" s="225"/>
      <c r="I450" s="225"/>
      <c r="J450" s="225"/>
      <c r="K450" s="225"/>
      <c r="L450" s="225"/>
      <c r="M450" s="225"/>
      <c r="N450" s="225"/>
      <c r="O450" s="225"/>
      <c r="P450" s="225"/>
      <c r="Q450" s="225"/>
      <c r="R450" s="225"/>
      <c r="S450" s="225"/>
      <c r="T450" s="225"/>
      <c r="U450" s="225"/>
      <c r="V450" s="225"/>
      <c r="W450" s="225"/>
      <c r="X450" s="225"/>
      <c r="Y450" s="225"/>
      <c r="Z450" s="225"/>
      <c r="AA450" s="225"/>
      <c r="AB450" s="225"/>
      <c r="AC450" s="225"/>
      <c r="AD450" s="225"/>
      <c r="AE450" s="225"/>
      <c r="AF450" s="225"/>
      <c r="AG450" s="225"/>
      <c r="AH450" s="225"/>
      <c r="AI450" s="225"/>
      <c r="AJ450" s="225"/>
      <c r="AK450" s="225"/>
      <c r="AL450" s="225"/>
      <c r="AM450" s="257"/>
      <c r="AN450" s="257"/>
      <c r="AO450" s="225"/>
      <c r="AP450" s="225"/>
      <c r="AQ450" s="225"/>
      <c r="AR450" s="225"/>
      <c r="AS450" s="225"/>
      <c r="AT450" s="225"/>
      <c r="AU450" s="225"/>
      <c r="AV450" s="225"/>
      <c r="AW450" s="225"/>
      <c r="AX450" s="225"/>
      <c r="AY450" s="225"/>
      <c r="AZ450" s="225"/>
      <c r="BA450" s="225"/>
      <c r="BB450" s="225"/>
      <c r="BC450" s="225"/>
      <c r="BD450" s="225"/>
      <c r="BE450" s="225"/>
      <c r="BF450" s="225"/>
      <c r="BG450" s="225"/>
      <c r="BH450" s="225"/>
      <c r="BI450" s="225"/>
      <c r="BJ450" s="225"/>
      <c r="BK450" s="225"/>
      <c r="BL450" s="225"/>
      <c r="BM450" s="225"/>
      <c r="BN450" s="225"/>
      <c r="BO450" s="225"/>
      <c r="BP450" s="225"/>
      <c r="BQ450" s="225"/>
      <c r="BR450" s="225"/>
      <c r="BS450" s="225"/>
      <c r="BT450" s="225"/>
      <c r="BU450" s="225"/>
      <c r="BV450" s="225"/>
      <c r="BW450" s="225"/>
      <c r="BX450" s="225"/>
      <c r="BY450" s="225"/>
      <c r="BZ450" s="225"/>
      <c r="CA450" s="225"/>
      <c r="CB450" s="225"/>
      <c r="CC450" s="225"/>
      <c r="CD450" s="225"/>
      <c r="CE450" s="225"/>
      <c r="CF450" s="225"/>
      <c r="CG450" s="225"/>
      <c r="CH450" s="225"/>
      <c r="CI450" s="225"/>
      <c r="CJ450" s="225"/>
      <c r="CK450" s="225"/>
      <c r="CL450" s="225"/>
      <c r="CM450" s="225"/>
      <c r="CN450" s="225"/>
      <c r="CO450" s="225"/>
      <c r="CP450" s="225"/>
      <c r="CQ450" s="225"/>
      <c r="CR450" s="225"/>
      <c r="CS450" s="225"/>
      <c r="CT450" s="225"/>
      <c r="CU450" s="225"/>
      <c r="CV450" s="225"/>
    </row>
    <row r="451" spans="1:100" ht="12" customHeight="1" x14ac:dyDescent="0.25">
      <c r="A451" s="225"/>
      <c r="B451" s="225"/>
      <c r="C451" s="225"/>
      <c r="D451" s="225"/>
      <c r="E451" s="225"/>
      <c r="F451" s="225"/>
      <c r="G451" s="225"/>
      <c r="H451" s="225"/>
      <c r="I451" s="225"/>
      <c r="J451" s="225"/>
      <c r="K451" s="225"/>
      <c r="L451" s="225"/>
      <c r="M451" s="225"/>
      <c r="N451" s="225"/>
      <c r="O451" s="225"/>
      <c r="P451" s="225"/>
      <c r="Q451" s="225"/>
      <c r="R451" s="225"/>
      <c r="S451" s="225"/>
      <c r="T451" s="225"/>
      <c r="U451" s="225"/>
      <c r="V451" s="225"/>
      <c r="W451" s="225"/>
      <c r="X451" s="225"/>
      <c r="Y451" s="225"/>
      <c r="Z451" s="225"/>
      <c r="AA451" s="225"/>
      <c r="AB451" s="225"/>
      <c r="AC451" s="225"/>
      <c r="AD451" s="225"/>
      <c r="AE451" s="225"/>
      <c r="AF451" s="225"/>
      <c r="AG451" s="225"/>
      <c r="AH451" s="225"/>
      <c r="AI451" s="225"/>
      <c r="AJ451" s="225"/>
      <c r="AK451" s="225"/>
      <c r="AL451" s="225"/>
      <c r="AM451" s="257"/>
      <c r="AN451" s="257"/>
      <c r="AO451" s="225"/>
      <c r="AP451" s="225"/>
      <c r="AQ451" s="225"/>
      <c r="AR451" s="225"/>
      <c r="AS451" s="225"/>
      <c r="AT451" s="225"/>
      <c r="AU451" s="225"/>
      <c r="AV451" s="225"/>
      <c r="AW451" s="225"/>
      <c r="AX451" s="225"/>
      <c r="AY451" s="225"/>
      <c r="AZ451" s="225"/>
      <c r="BA451" s="225"/>
      <c r="BB451" s="225"/>
      <c r="BC451" s="225"/>
      <c r="BD451" s="225"/>
      <c r="BE451" s="225"/>
      <c r="BF451" s="225"/>
      <c r="BG451" s="225"/>
      <c r="BH451" s="225"/>
      <c r="BI451" s="225"/>
      <c r="BJ451" s="225"/>
      <c r="BK451" s="225"/>
      <c r="BL451" s="225"/>
      <c r="BM451" s="225"/>
      <c r="BN451" s="225"/>
      <c r="BO451" s="225"/>
      <c r="BP451" s="225"/>
      <c r="BQ451" s="225"/>
      <c r="BR451" s="225"/>
      <c r="BS451" s="225"/>
      <c r="BT451" s="225"/>
      <c r="BU451" s="225"/>
      <c r="BV451" s="225"/>
      <c r="BW451" s="225"/>
      <c r="BX451" s="225"/>
      <c r="BY451" s="225"/>
      <c r="BZ451" s="225"/>
      <c r="CA451" s="225"/>
      <c r="CB451" s="225"/>
      <c r="CC451" s="225"/>
      <c r="CD451" s="225"/>
      <c r="CE451" s="225"/>
      <c r="CF451" s="225"/>
      <c r="CG451" s="225"/>
      <c r="CH451" s="225"/>
      <c r="CI451" s="225"/>
      <c r="CJ451" s="225"/>
      <c r="CK451" s="225"/>
      <c r="CL451" s="225"/>
      <c r="CM451" s="225"/>
      <c r="CN451" s="225"/>
      <c r="CO451" s="225"/>
      <c r="CP451" s="225"/>
      <c r="CQ451" s="225"/>
      <c r="CR451" s="225"/>
      <c r="CS451" s="225"/>
      <c r="CT451" s="225"/>
      <c r="CU451" s="225"/>
      <c r="CV451" s="225"/>
    </row>
    <row r="452" spans="1:100" ht="12" customHeight="1" x14ac:dyDescent="0.25">
      <c r="A452" s="225"/>
      <c r="B452" s="225"/>
      <c r="C452" s="225"/>
      <c r="D452" s="225"/>
      <c r="E452" s="225"/>
      <c r="F452" s="225"/>
      <c r="G452" s="225"/>
      <c r="H452" s="225"/>
      <c r="I452" s="225"/>
      <c r="J452" s="225"/>
      <c r="K452" s="225"/>
      <c r="L452" s="225"/>
      <c r="M452" s="225"/>
      <c r="N452" s="225"/>
      <c r="O452" s="225"/>
      <c r="P452" s="225"/>
      <c r="Q452" s="225"/>
      <c r="R452" s="225"/>
      <c r="S452" s="225"/>
      <c r="T452" s="225"/>
      <c r="U452" s="225"/>
      <c r="V452" s="225"/>
      <c r="W452" s="225"/>
      <c r="X452" s="225"/>
      <c r="Y452" s="225"/>
      <c r="Z452" s="225"/>
      <c r="AA452" s="225"/>
      <c r="AB452" s="225"/>
      <c r="AC452" s="225"/>
      <c r="AD452" s="225"/>
      <c r="AE452" s="225"/>
      <c r="AF452" s="225"/>
      <c r="AG452" s="225"/>
      <c r="AH452" s="225"/>
      <c r="AI452" s="225"/>
      <c r="AJ452" s="225"/>
      <c r="AK452" s="225"/>
      <c r="AL452" s="225"/>
      <c r="AM452" s="257"/>
      <c r="AN452" s="257"/>
      <c r="AO452" s="225"/>
      <c r="AP452" s="225"/>
      <c r="AQ452" s="225"/>
      <c r="AR452" s="225"/>
      <c r="AS452" s="225"/>
      <c r="AT452" s="225"/>
      <c r="AU452" s="225"/>
      <c r="AV452" s="225"/>
      <c r="AW452" s="225"/>
      <c r="AX452" s="225"/>
      <c r="AY452" s="225"/>
      <c r="AZ452" s="225"/>
      <c r="BA452" s="225"/>
      <c r="BB452" s="225"/>
      <c r="BC452" s="225"/>
      <c r="BD452" s="225"/>
      <c r="BE452" s="225"/>
      <c r="BF452" s="225"/>
      <c r="BG452" s="225"/>
      <c r="BH452" s="225"/>
      <c r="BI452" s="225"/>
      <c r="BJ452" s="225"/>
      <c r="BK452" s="225"/>
      <c r="BL452" s="225"/>
      <c r="BM452" s="225"/>
      <c r="BN452" s="225"/>
      <c r="BO452" s="225"/>
      <c r="BP452" s="225"/>
      <c r="BQ452" s="225"/>
      <c r="BR452" s="225"/>
      <c r="BS452" s="225"/>
      <c r="BT452" s="225"/>
      <c r="BU452" s="225"/>
      <c r="BV452" s="225"/>
      <c r="BW452" s="225"/>
      <c r="BX452" s="225"/>
      <c r="BY452" s="225"/>
      <c r="BZ452" s="225"/>
      <c r="CA452" s="225"/>
      <c r="CB452" s="225"/>
      <c r="CC452" s="225"/>
      <c r="CD452" s="225"/>
      <c r="CE452" s="225"/>
      <c r="CF452" s="225"/>
      <c r="CG452" s="225"/>
      <c r="CH452" s="225"/>
      <c r="CI452" s="225"/>
      <c r="CJ452" s="225"/>
      <c r="CK452" s="225"/>
      <c r="CL452" s="225"/>
      <c r="CM452" s="225"/>
      <c r="CN452" s="225"/>
      <c r="CO452" s="225"/>
      <c r="CP452" s="225"/>
      <c r="CQ452" s="225"/>
      <c r="CR452" s="225"/>
      <c r="CS452" s="225"/>
      <c r="CT452" s="225"/>
      <c r="CU452" s="225"/>
      <c r="CV452" s="225"/>
    </row>
    <row r="453" spans="1:100" ht="12" customHeight="1" x14ac:dyDescent="0.25">
      <c r="A453" s="225"/>
      <c r="B453" s="225"/>
      <c r="C453" s="225"/>
      <c r="D453" s="225"/>
      <c r="E453" s="225"/>
      <c r="F453" s="225"/>
      <c r="G453" s="225"/>
      <c r="H453" s="225"/>
      <c r="I453" s="225"/>
      <c r="J453" s="225"/>
      <c r="K453" s="225"/>
      <c r="L453" s="225"/>
      <c r="M453" s="225"/>
      <c r="N453" s="225"/>
      <c r="O453" s="225"/>
      <c r="P453" s="225"/>
      <c r="Q453" s="225"/>
      <c r="R453" s="225"/>
      <c r="S453" s="225"/>
      <c r="T453" s="225"/>
      <c r="U453" s="225"/>
      <c r="V453" s="225"/>
      <c r="W453" s="225"/>
      <c r="X453" s="225"/>
      <c r="Y453" s="225"/>
      <c r="Z453" s="225"/>
      <c r="AA453" s="225"/>
      <c r="AB453" s="225"/>
      <c r="AC453" s="225"/>
      <c r="AD453" s="225"/>
      <c r="AE453" s="225"/>
      <c r="AF453" s="225"/>
      <c r="AG453" s="225"/>
      <c r="AH453" s="225"/>
      <c r="AI453" s="225"/>
      <c r="AJ453" s="225"/>
      <c r="AK453" s="225"/>
      <c r="AL453" s="225"/>
      <c r="AM453" s="257"/>
      <c r="AN453" s="257"/>
      <c r="AO453" s="225"/>
      <c r="AP453" s="225"/>
      <c r="AQ453" s="225"/>
      <c r="AR453" s="225"/>
      <c r="AS453" s="225"/>
      <c r="AT453" s="225"/>
      <c r="AU453" s="225"/>
      <c r="AV453" s="225"/>
      <c r="AW453" s="225"/>
      <c r="AX453" s="225"/>
      <c r="AY453" s="225"/>
      <c r="AZ453" s="225"/>
      <c r="BA453" s="225"/>
      <c r="BB453" s="225"/>
      <c r="BC453" s="225"/>
      <c r="BD453" s="225"/>
      <c r="BE453" s="225"/>
      <c r="BF453" s="225"/>
      <c r="BG453" s="225"/>
      <c r="BH453" s="225"/>
      <c r="BI453" s="225"/>
      <c r="BJ453" s="225"/>
      <c r="BK453" s="225"/>
      <c r="BL453" s="225"/>
      <c r="BM453" s="225"/>
      <c r="BN453" s="225"/>
      <c r="BO453" s="225"/>
      <c r="BP453" s="225"/>
      <c r="BQ453" s="225"/>
      <c r="BR453" s="225"/>
      <c r="BS453" s="225"/>
      <c r="BT453" s="225"/>
      <c r="BU453" s="225"/>
      <c r="BV453" s="225"/>
      <c r="BW453" s="225"/>
      <c r="BX453" s="225"/>
      <c r="BY453" s="225"/>
      <c r="BZ453" s="225"/>
      <c r="CA453" s="225"/>
      <c r="CB453" s="225"/>
      <c r="CC453" s="225"/>
      <c r="CD453" s="225"/>
      <c r="CE453" s="225"/>
      <c r="CF453" s="225"/>
      <c r="CG453" s="225"/>
      <c r="CH453" s="225"/>
      <c r="CI453" s="225"/>
      <c r="CJ453" s="225"/>
      <c r="CK453" s="225"/>
      <c r="CL453" s="225"/>
      <c r="CM453" s="225"/>
      <c r="CN453" s="225"/>
      <c r="CO453" s="225"/>
      <c r="CP453" s="225"/>
      <c r="CQ453" s="225"/>
      <c r="CR453" s="225"/>
      <c r="CS453" s="225"/>
      <c r="CT453" s="225"/>
      <c r="CU453" s="225"/>
      <c r="CV453" s="225"/>
    </row>
    <row r="454" spans="1:100" ht="12" customHeight="1" x14ac:dyDescent="0.25">
      <c r="A454" s="225"/>
      <c r="B454" s="225"/>
      <c r="C454" s="225"/>
      <c r="D454" s="225"/>
      <c r="E454" s="225"/>
      <c r="F454" s="225"/>
      <c r="G454" s="225"/>
      <c r="H454" s="225"/>
      <c r="I454" s="225"/>
      <c r="J454" s="225"/>
      <c r="K454" s="225"/>
      <c r="L454" s="225"/>
      <c r="M454" s="225"/>
      <c r="N454" s="225"/>
      <c r="O454" s="225"/>
      <c r="P454" s="225"/>
      <c r="Q454" s="225"/>
      <c r="R454" s="225"/>
      <c r="S454" s="225"/>
      <c r="T454" s="225"/>
      <c r="U454" s="225"/>
      <c r="V454" s="225"/>
      <c r="W454" s="225"/>
      <c r="X454" s="225"/>
      <c r="Y454" s="225"/>
      <c r="Z454" s="225"/>
      <c r="AA454" s="225"/>
      <c r="AB454" s="225"/>
      <c r="AC454" s="225"/>
      <c r="AD454" s="225"/>
      <c r="AE454" s="225"/>
      <c r="AF454" s="225"/>
      <c r="AG454" s="225"/>
      <c r="AH454" s="225"/>
      <c r="AI454" s="225"/>
      <c r="AJ454" s="225"/>
      <c r="AK454" s="225"/>
      <c r="AL454" s="225"/>
      <c r="AM454" s="257"/>
      <c r="AN454" s="257"/>
      <c r="AO454" s="225"/>
      <c r="AP454" s="225"/>
      <c r="AQ454" s="225"/>
      <c r="AR454" s="225"/>
      <c r="AS454" s="225"/>
      <c r="AT454" s="225"/>
      <c r="AU454" s="225"/>
      <c r="AV454" s="225"/>
      <c r="AW454" s="225"/>
      <c r="AX454" s="225"/>
      <c r="AY454" s="225"/>
      <c r="AZ454" s="225"/>
      <c r="BA454" s="225"/>
      <c r="BB454" s="225"/>
      <c r="BC454" s="225"/>
      <c r="BD454" s="225"/>
      <c r="BE454" s="225"/>
      <c r="BF454" s="225"/>
      <c r="BG454" s="225"/>
      <c r="BH454" s="225"/>
      <c r="BI454" s="225"/>
      <c r="BJ454" s="225"/>
      <c r="BK454" s="225"/>
      <c r="BL454" s="225"/>
      <c r="BM454" s="225"/>
      <c r="BN454" s="225"/>
      <c r="BO454" s="225"/>
      <c r="BP454" s="225"/>
      <c r="BQ454" s="225"/>
      <c r="BR454" s="225"/>
      <c r="BS454" s="225"/>
      <c r="BT454" s="225"/>
      <c r="BU454" s="225"/>
      <c r="BV454" s="225"/>
      <c r="BW454" s="225"/>
      <c r="BX454" s="225"/>
      <c r="BY454" s="225"/>
      <c r="BZ454" s="225"/>
      <c r="CA454" s="225"/>
      <c r="CB454" s="225"/>
      <c r="CC454" s="225"/>
      <c r="CD454" s="225"/>
      <c r="CE454" s="225"/>
      <c r="CF454" s="225"/>
      <c r="CG454" s="225"/>
      <c r="CH454" s="225"/>
      <c r="CI454" s="225"/>
      <c r="CJ454" s="225"/>
      <c r="CK454" s="225"/>
      <c r="CL454" s="225"/>
      <c r="CM454" s="225"/>
      <c r="CN454" s="225"/>
      <c r="CO454" s="225"/>
      <c r="CP454" s="225"/>
      <c r="CQ454" s="225"/>
      <c r="CR454" s="225"/>
      <c r="CS454" s="225"/>
      <c r="CT454" s="225"/>
      <c r="CU454" s="225"/>
      <c r="CV454" s="225"/>
    </row>
    <row r="455" spans="1:100" ht="12" customHeight="1" x14ac:dyDescent="0.25">
      <c r="A455" s="225"/>
      <c r="B455" s="225"/>
      <c r="C455" s="225"/>
      <c r="D455" s="225"/>
      <c r="E455" s="225"/>
      <c r="F455" s="225"/>
      <c r="G455" s="225"/>
      <c r="H455" s="225"/>
      <c r="I455" s="225"/>
      <c r="J455" s="225"/>
      <c r="K455" s="225"/>
      <c r="L455" s="225"/>
      <c r="M455" s="225"/>
      <c r="N455" s="225"/>
      <c r="O455" s="225"/>
      <c r="P455" s="225"/>
      <c r="Q455" s="225"/>
      <c r="R455" s="225"/>
      <c r="S455" s="225"/>
      <c r="T455" s="225"/>
      <c r="U455" s="225"/>
      <c r="V455" s="225"/>
      <c r="W455" s="225"/>
      <c r="X455" s="225"/>
      <c r="Y455" s="225"/>
      <c r="Z455" s="225"/>
      <c r="AA455" s="225"/>
      <c r="AB455" s="225"/>
      <c r="AC455" s="225"/>
      <c r="AD455" s="225"/>
      <c r="AE455" s="225"/>
      <c r="AF455" s="225"/>
      <c r="AG455" s="225"/>
      <c r="AH455" s="225"/>
      <c r="AI455" s="225"/>
      <c r="AJ455" s="225"/>
      <c r="AK455" s="225"/>
      <c r="AL455" s="225"/>
      <c r="AM455" s="257"/>
      <c r="AN455" s="257"/>
      <c r="AO455" s="225"/>
      <c r="AP455" s="225"/>
      <c r="AQ455" s="225"/>
      <c r="AR455" s="225"/>
      <c r="AS455" s="225"/>
      <c r="AT455" s="225"/>
      <c r="AU455" s="225"/>
      <c r="AV455" s="225"/>
      <c r="AW455" s="225"/>
      <c r="AX455" s="225"/>
      <c r="AY455" s="225"/>
      <c r="AZ455" s="225"/>
      <c r="BA455" s="225"/>
      <c r="BB455" s="225"/>
      <c r="BC455" s="225"/>
      <c r="BD455" s="225"/>
      <c r="BE455" s="225"/>
      <c r="BF455" s="225"/>
      <c r="BG455" s="225"/>
      <c r="BH455" s="225"/>
      <c r="BI455" s="225"/>
      <c r="BJ455" s="225"/>
      <c r="BK455" s="225"/>
      <c r="BL455" s="225"/>
      <c r="BM455" s="225"/>
      <c r="BN455" s="225"/>
      <c r="BO455" s="225"/>
      <c r="BP455" s="225"/>
      <c r="BQ455" s="225"/>
      <c r="BR455" s="225"/>
      <c r="BS455" s="225"/>
      <c r="BT455" s="225"/>
      <c r="BU455" s="225"/>
      <c r="BV455" s="225"/>
      <c r="BW455" s="225"/>
      <c r="BX455" s="225"/>
      <c r="BY455" s="225"/>
      <c r="BZ455" s="225"/>
      <c r="CA455" s="225"/>
      <c r="CB455" s="225"/>
      <c r="CC455" s="225"/>
      <c r="CD455" s="225"/>
      <c r="CE455" s="225"/>
      <c r="CF455" s="225"/>
      <c r="CG455" s="225"/>
      <c r="CH455" s="225"/>
      <c r="CI455" s="225"/>
      <c r="CJ455" s="225"/>
      <c r="CK455" s="225"/>
      <c r="CL455" s="225"/>
      <c r="CM455" s="225"/>
      <c r="CN455" s="225"/>
      <c r="CO455" s="225"/>
      <c r="CP455" s="225"/>
      <c r="CQ455" s="225"/>
      <c r="CR455" s="225"/>
      <c r="CS455" s="225"/>
      <c r="CT455" s="225"/>
      <c r="CU455" s="225"/>
      <c r="CV455" s="225"/>
    </row>
    <row r="456" spans="1:100" ht="12" customHeight="1" x14ac:dyDescent="0.25">
      <c r="A456" s="225"/>
      <c r="B456" s="225"/>
      <c r="C456" s="225"/>
      <c r="D456" s="225"/>
      <c r="E456" s="225"/>
      <c r="F456" s="225"/>
      <c r="G456" s="225"/>
      <c r="H456" s="225"/>
      <c r="I456" s="225"/>
      <c r="J456" s="225"/>
      <c r="K456" s="225"/>
      <c r="L456" s="225"/>
      <c r="M456" s="225"/>
      <c r="N456" s="225"/>
      <c r="O456" s="225"/>
      <c r="P456" s="225"/>
      <c r="Q456" s="225"/>
      <c r="R456" s="225"/>
      <c r="S456" s="225"/>
      <c r="T456" s="225"/>
      <c r="U456" s="225"/>
      <c r="V456" s="225"/>
      <c r="W456" s="225"/>
      <c r="X456" s="225"/>
      <c r="Y456" s="225"/>
      <c r="Z456" s="225"/>
      <c r="AA456" s="225"/>
      <c r="AB456" s="225"/>
      <c r="AC456" s="225"/>
      <c r="AD456" s="225"/>
      <c r="AE456" s="225"/>
      <c r="AF456" s="225"/>
      <c r="AG456" s="225"/>
      <c r="AH456" s="225"/>
      <c r="AI456" s="225"/>
      <c r="AJ456" s="225"/>
      <c r="AK456" s="225"/>
      <c r="AL456" s="225"/>
      <c r="AM456" s="257"/>
      <c r="AN456" s="257"/>
      <c r="AO456" s="225"/>
      <c r="AP456" s="225"/>
      <c r="AQ456" s="225"/>
      <c r="AR456" s="225"/>
      <c r="AS456" s="225"/>
      <c r="AT456" s="225"/>
      <c r="AU456" s="225"/>
      <c r="AV456" s="225"/>
      <c r="AW456" s="225"/>
      <c r="AX456" s="225"/>
      <c r="AY456" s="225"/>
      <c r="AZ456" s="225"/>
      <c r="BA456" s="225"/>
      <c r="BB456" s="225"/>
      <c r="BC456" s="225"/>
      <c r="BD456" s="225"/>
      <c r="BE456" s="225"/>
      <c r="BF456" s="225"/>
      <c r="BG456" s="225"/>
      <c r="BH456" s="225"/>
      <c r="BI456" s="225"/>
      <c r="BJ456" s="225"/>
      <c r="BK456" s="225"/>
      <c r="BL456" s="225"/>
      <c r="BM456" s="225"/>
      <c r="BN456" s="225"/>
      <c r="BO456" s="225"/>
      <c r="BP456" s="225"/>
      <c r="BQ456" s="225"/>
      <c r="BR456" s="225"/>
      <c r="BS456" s="225"/>
      <c r="BT456" s="225"/>
      <c r="BU456" s="225"/>
      <c r="BV456" s="225"/>
      <c r="BW456" s="225"/>
      <c r="BX456" s="225"/>
      <c r="BY456" s="225"/>
      <c r="BZ456" s="225"/>
      <c r="CA456" s="225"/>
      <c r="CB456" s="225"/>
      <c r="CC456" s="225"/>
      <c r="CD456" s="225"/>
      <c r="CE456" s="225"/>
      <c r="CF456" s="225"/>
      <c r="CG456" s="225"/>
      <c r="CH456" s="225"/>
      <c r="CI456" s="225"/>
      <c r="CJ456" s="225"/>
      <c r="CK456" s="225"/>
      <c r="CL456" s="225"/>
      <c r="CM456" s="225"/>
      <c r="CN456" s="225"/>
      <c r="CO456" s="225"/>
      <c r="CP456" s="225"/>
      <c r="CQ456" s="225"/>
      <c r="CR456" s="225"/>
      <c r="CS456" s="225"/>
      <c r="CT456" s="225"/>
      <c r="CU456" s="225"/>
      <c r="CV456" s="225"/>
    </row>
    <row r="457" spans="1:100" ht="12" customHeight="1" x14ac:dyDescent="0.25">
      <c r="A457" s="225"/>
      <c r="B457" s="225"/>
      <c r="C457" s="225"/>
      <c r="D457" s="225"/>
      <c r="E457" s="225"/>
      <c r="F457" s="225"/>
      <c r="G457" s="225"/>
      <c r="H457" s="225"/>
      <c r="I457" s="225"/>
      <c r="J457" s="225"/>
      <c r="K457" s="225"/>
      <c r="L457" s="225"/>
      <c r="M457" s="225"/>
      <c r="N457" s="225"/>
      <c r="O457" s="225"/>
      <c r="P457" s="225"/>
      <c r="Q457" s="225"/>
      <c r="R457" s="225"/>
      <c r="S457" s="225"/>
      <c r="T457" s="225"/>
      <c r="U457" s="225"/>
      <c r="V457" s="225"/>
      <c r="W457" s="225"/>
      <c r="X457" s="225"/>
      <c r="Y457" s="225"/>
      <c r="Z457" s="225"/>
      <c r="AA457" s="225"/>
      <c r="AB457" s="225"/>
      <c r="AC457" s="225"/>
      <c r="AD457" s="225"/>
      <c r="AE457" s="225"/>
      <c r="AF457" s="225"/>
      <c r="AG457" s="225"/>
      <c r="AH457" s="225"/>
      <c r="AI457" s="225"/>
      <c r="AJ457" s="225"/>
      <c r="AK457" s="225"/>
      <c r="AL457" s="225"/>
      <c r="AM457" s="257"/>
      <c r="AN457" s="257"/>
      <c r="AO457" s="225"/>
      <c r="AP457" s="225"/>
      <c r="AQ457" s="225"/>
      <c r="AR457" s="225"/>
      <c r="AS457" s="225"/>
      <c r="AT457" s="225"/>
      <c r="AU457" s="225"/>
      <c r="AV457" s="225"/>
      <c r="AW457" s="225"/>
      <c r="AX457" s="225"/>
      <c r="AY457" s="225"/>
      <c r="AZ457" s="225"/>
      <c r="BA457" s="225"/>
      <c r="BB457" s="225"/>
      <c r="BC457" s="225"/>
      <c r="BD457" s="225"/>
      <c r="BE457" s="225"/>
      <c r="BF457" s="225"/>
      <c r="BG457" s="225"/>
      <c r="BH457" s="225"/>
      <c r="BI457" s="225"/>
      <c r="BJ457" s="225"/>
      <c r="BK457" s="225"/>
      <c r="BL457" s="225"/>
      <c r="BM457" s="225"/>
      <c r="BN457" s="225"/>
      <c r="BO457" s="225"/>
      <c r="BP457" s="225"/>
      <c r="BQ457" s="225"/>
      <c r="BR457" s="225"/>
      <c r="BS457" s="225"/>
      <c r="BT457" s="225"/>
      <c r="BU457" s="225"/>
      <c r="BV457" s="225"/>
      <c r="BW457" s="225"/>
      <c r="BX457" s="225"/>
      <c r="BY457" s="225"/>
      <c r="BZ457" s="225"/>
      <c r="CA457" s="225"/>
      <c r="CB457" s="225"/>
      <c r="CC457" s="225"/>
      <c r="CD457" s="225"/>
      <c r="CE457" s="225"/>
      <c r="CF457" s="225"/>
      <c r="CG457" s="225"/>
      <c r="CH457" s="225"/>
      <c r="CI457" s="225"/>
      <c r="CJ457" s="225"/>
      <c r="CK457" s="225"/>
      <c r="CL457" s="225"/>
      <c r="CM457" s="225"/>
      <c r="CN457" s="225"/>
      <c r="CO457" s="225"/>
      <c r="CP457" s="225"/>
      <c r="CQ457" s="225"/>
      <c r="CR457" s="225"/>
      <c r="CS457" s="225"/>
      <c r="CT457" s="225"/>
      <c r="CU457" s="225"/>
      <c r="CV457" s="225"/>
    </row>
    <row r="458" spans="1:100" ht="12" customHeight="1" x14ac:dyDescent="0.25">
      <c r="A458" s="225"/>
      <c r="B458" s="225"/>
      <c r="C458" s="225"/>
      <c r="D458" s="225"/>
      <c r="E458" s="225"/>
      <c r="F458" s="225"/>
      <c r="G458" s="225"/>
      <c r="H458" s="225"/>
      <c r="I458" s="225"/>
      <c r="J458" s="225"/>
      <c r="K458" s="225"/>
      <c r="L458" s="225"/>
      <c r="M458" s="225"/>
      <c r="N458" s="225"/>
      <c r="O458" s="225"/>
      <c r="P458" s="225"/>
      <c r="Q458" s="225"/>
      <c r="R458" s="225"/>
      <c r="S458" s="225"/>
      <c r="T458" s="225"/>
      <c r="U458" s="225"/>
      <c r="V458" s="225"/>
      <c r="W458" s="225"/>
      <c r="X458" s="225"/>
      <c r="Y458" s="225"/>
      <c r="Z458" s="225"/>
      <c r="AA458" s="225"/>
      <c r="AB458" s="225"/>
      <c r="AC458" s="225"/>
      <c r="AD458" s="225"/>
      <c r="AE458" s="225"/>
      <c r="AF458" s="225"/>
      <c r="AG458" s="225"/>
      <c r="AH458" s="225"/>
      <c r="AI458" s="225"/>
      <c r="AJ458" s="225"/>
      <c r="AK458" s="225"/>
      <c r="AL458" s="225"/>
      <c r="AM458" s="257"/>
      <c r="AN458" s="257"/>
      <c r="AO458" s="225"/>
      <c r="AP458" s="225"/>
      <c r="AQ458" s="225"/>
      <c r="AR458" s="225"/>
      <c r="AS458" s="225"/>
      <c r="AT458" s="225"/>
      <c r="AU458" s="225"/>
      <c r="AV458" s="225"/>
      <c r="AW458" s="225"/>
      <c r="AX458" s="225"/>
      <c r="AY458" s="225"/>
      <c r="AZ458" s="225"/>
      <c r="BA458" s="225"/>
      <c r="BB458" s="225"/>
      <c r="BC458" s="225"/>
      <c r="BD458" s="225"/>
      <c r="BE458" s="225"/>
      <c r="BF458" s="225"/>
      <c r="BG458" s="225"/>
      <c r="BH458" s="225"/>
      <c r="BI458" s="225"/>
      <c r="BJ458" s="225"/>
      <c r="BK458" s="225"/>
      <c r="BL458" s="225"/>
      <c r="BM458" s="225"/>
      <c r="BN458" s="225"/>
      <c r="BO458" s="225"/>
      <c r="BP458" s="225"/>
      <c r="BQ458" s="225"/>
      <c r="BR458" s="225"/>
      <c r="BS458" s="225"/>
      <c r="BT458" s="225"/>
      <c r="BU458" s="225"/>
      <c r="BV458" s="225"/>
      <c r="BW458" s="225"/>
      <c r="BX458" s="225"/>
      <c r="BY458" s="225"/>
      <c r="BZ458" s="225"/>
      <c r="CA458" s="225"/>
      <c r="CB458" s="225"/>
      <c r="CC458" s="225"/>
      <c r="CD458" s="225"/>
      <c r="CE458" s="225"/>
      <c r="CF458" s="225"/>
      <c r="CG458" s="225"/>
      <c r="CH458" s="225"/>
      <c r="CI458" s="225"/>
      <c r="CJ458" s="225"/>
      <c r="CK458" s="225"/>
      <c r="CL458" s="225"/>
      <c r="CM458" s="225"/>
      <c r="CN458" s="225"/>
      <c r="CO458" s="225"/>
      <c r="CP458" s="225"/>
      <c r="CQ458" s="225"/>
      <c r="CR458" s="225"/>
      <c r="CS458" s="225"/>
      <c r="CT458" s="225"/>
      <c r="CU458" s="225"/>
      <c r="CV458" s="225"/>
    </row>
    <row r="459" spans="1:100" ht="12" customHeight="1" x14ac:dyDescent="0.25">
      <c r="A459" s="225"/>
      <c r="B459" s="225"/>
      <c r="C459" s="225"/>
      <c r="D459" s="225"/>
      <c r="E459" s="225"/>
      <c r="F459" s="225"/>
      <c r="G459" s="225"/>
      <c r="H459" s="225"/>
      <c r="I459" s="225"/>
      <c r="J459" s="225"/>
      <c r="K459" s="225"/>
      <c r="L459" s="225"/>
      <c r="M459" s="225"/>
      <c r="N459" s="225"/>
      <c r="O459" s="225"/>
      <c r="P459" s="225"/>
      <c r="Q459" s="225"/>
      <c r="R459" s="225"/>
      <c r="S459" s="225"/>
      <c r="T459" s="225"/>
      <c r="U459" s="225"/>
      <c r="V459" s="225"/>
      <c r="W459" s="225"/>
      <c r="X459" s="225"/>
      <c r="Y459" s="225"/>
      <c r="Z459" s="225"/>
      <c r="AA459" s="225"/>
      <c r="AB459" s="225"/>
      <c r="AC459" s="225"/>
      <c r="AD459" s="225"/>
      <c r="AE459" s="225"/>
      <c r="AF459" s="225"/>
      <c r="AG459" s="225"/>
      <c r="AH459" s="225"/>
      <c r="AI459" s="225"/>
      <c r="AJ459" s="225"/>
      <c r="AK459" s="225"/>
      <c r="AL459" s="225"/>
      <c r="AM459" s="257"/>
      <c r="AN459" s="257"/>
      <c r="AO459" s="225"/>
      <c r="AP459" s="225"/>
      <c r="AQ459" s="225"/>
      <c r="AR459" s="225"/>
      <c r="AS459" s="225"/>
      <c r="AT459" s="225"/>
      <c r="AU459" s="225"/>
      <c r="AV459" s="225"/>
      <c r="AW459" s="225"/>
      <c r="AX459" s="225"/>
      <c r="AY459" s="225"/>
      <c r="AZ459" s="225"/>
      <c r="BA459" s="225"/>
      <c r="BB459" s="225"/>
      <c r="BC459" s="225"/>
      <c r="BD459" s="225"/>
      <c r="BE459" s="225"/>
      <c r="BF459" s="225"/>
      <c r="BG459" s="225"/>
      <c r="BH459" s="225"/>
      <c r="BI459" s="225"/>
      <c r="BJ459" s="225"/>
      <c r="BK459" s="225"/>
      <c r="BL459" s="225"/>
      <c r="BM459" s="225"/>
      <c r="BN459" s="225"/>
      <c r="BO459" s="225"/>
      <c r="BP459" s="225"/>
      <c r="BQ459" s="225"/>
      <c r="BR459" s="225"/>
      <c r="BS459" s="225"/>
      <c r="BT459" s="225"/>
      <c r="BU459" s="225"/>
      <c r="BV459" s="225"/>
      <c r="BW459" s="225"/>
      <c r="BX459" s="225"/>
      <c r="BY459" s="225"/>
      <c r="BZ459" s="225"/>
      <c r="CA459" s="225"/>
      <c r="CB459" s="225"/>
      <c r="CC459" s="225"/>
      <c r="CD459" s="225"/>
      <c r="CE459" s="225"/>
      <c r="CF459" s="225"/>
      <c r="CG459" s="225"/>
      <c r="CH459" s="225"/>
      <c r="CI459" s="225"/>
      <c r="CJ459" s="225"/>
      <c r="CK459" s="225"/>
      <c r="CL459" s="225"/>
      <c r="CM459" s="225"/>
      <c r="CN459" s="225"/>
      <c r="CO459" s="225"/>
      <c r="CP459" s="225"/>
      <c r="CQ459" s="225"/>
      <c r="CR459" s="225"/>
      <c r="CS459" s="225"/>
      <c r="CT459" s="225"/>
      <c r="CU459" s="225"/>
      <c r="CV459" s="225"/>
    </row>
    <row r="460" spans="1:100" ht="12" customHeight="1" x14ac:dyDescent="0.25">
      <c r="A460" s="225"/>
      <c r="B460" s="225"/>
      <c r="C460" s="225"/>
      <c r="D460" s="225"/>
      <c r="E460" s="225"/>
      <c r="F460" s="225"/>
      <c r="G460" s="225"/>
      <c r="H460" s="225"/>
      <c r="I460" s="225"/>
      <c r="J460" s="225"/>
      <c r="K460" s="225"/>
      <c r="L460" s="225"/>
      <c r="M460" s="225"/>
      <c r="N460" s="225"/>
      <c r="O460" s="225"/>
      <c r="P460" s="225"/>
      <c r="Q460" s="225"/>
      <c r="R460" s="225"/>
      <c r="S460" s="225"/>
      <c r="T460" s="225"/>
      <c r="U460" s="225"/>
      <c r="V460" s="225"/>
      <c r="W460" s="225"/>
      <c r="X460" s="225"/>
      <c r="Y460" s="225"/>
      <c r="Z460" s="225"/>
      <c r="AA460" s="225"/>
      <c r="AB460" s="225"/>
      <c r="AC460" s="225"/>
      <c r="AD460" s="225"/>
      <c r="AE460" s="225"/>
      <c r="AF460" s="225"/>
      <c r="AG460" s="225"/>
      <c r="AH460" s="225"/>
      <c r="AI460" s="225"/>
      <c r="AJ460" s="225"/>
      <c r="AK460" s="225"/>
      <c r="AL460" s="225"/>
      <c r="AM460" s="257"/>
      <c r="AN460" s="257"/>
      <c r="AO460" s="225"/>
      <c r="AP460" s="225"/>
      <c r="AQ460" s="225"/>
      <c r="AR460" s="225"/>
      <c r="AS460" s="225"/>
      <c r="AT460" s="225"/>
      <c r="AU460" s="225"/>
      <c r="AV460" s="225"/>
      <c r="AW460" s="225"/>
      <c r="AX460" s="225"/>
      <c r="AY460" s="225"/>
      <c r="AZ460" s="225"/>
      <c r="BA460" s="225"/>
      <c r="BB460" s="225"/>
      <c r="BC460" s="225"/>
      <c r="BD460" s="225"/>
      <c r="BE460" s="225"/>
      <c r="BF460" s="225"/>
      <c r="BG460" s="225"/>
      <c r="BH460" s="225"/>
      <c r="BI460" s="225"/>
      <c r="BJ460" s="225"/>
      <c r="BK460" s="225"/>
      <c r="BL460" s="225"/>
      <c r="BM460" s="225"/>
      <c r="BN460" s="225"/>
      <c r="BO460" s="225"/>
      <c r="BP460" s="225"/>
      <c r="BQ460" s="225"/>
      <c r="BR460" s="225"/>
      <c r="BS460" s="225"/>
      <c r="BT460" s="225"/>
      <c r="BU460" s="225"/>
      <c r="BV460" s="225"/>
      <c r="BW460" s="225"/>
      <c r="BX460" s="225"/>
      <c r="BY460" s="225"/>
      <c r="BZ460" s="225"/>
      <c r="CA460" s="225"/>
      <c r="CB460" s="225"/>
      <c r="CC460" s="225"/>
      <c r="CD460" s="225"/>
      <c r="CE460" s="225"/>
      <c r="CF460" s="225"/>
      <c r="CG460" s="225"/>
      <c r="CH460" s="225"/>
      <c r="CI460" s="225"/>
      <c r="CJ460" s="225"/>
      <c r="CK460" s="225"/>
      <c r="CL460" s="225"/>
      <c r="CM460" s="225"/>
      <c r="CN460" s="225"/>
      <c r="CO460" s="225"/>
      <c r="CP460" s="225"/>
      <c r="CQ460" s="225"/>
      <c r="CR460" s="225"/>
      <c r="CS460" s="225"/>
      <c r="CT460" s="225"/>
      <c r="CU460" s="225"/>
      <c r="CV460" s="225"/>
    </row>
    <row r="461" spans="1:100" ht="12" customHeight="1" x14ac:dyDescent="0.25">
      <c r="A461" s="225"/>
      <c r="B461" s="225"/>
      <c r="C461" s="225"/>
      <c r="D461" s="225"/>
      <c r="E461" s="225"/>
      <c r="F461" s="225"/>
      <c r="G461" s="225"/>
      <c r="H461" s="225"/>
      <c r="I461" s="225"/>
      <c r="J461" s="225"/>
      <c r="K461" s="225"/>
      <c r="L461" s="225"/>
      <c r="M461" s="225"/>
      <c r="N461" s="225"/>
      <c r="O461" s="225"/>
      <c r="P461" s="225"/>
      <c r="Q461" s="225"/>
      <c r="R461" s="225"/>
      <c r="S461" s="225"/>
      <c r="T461" s="225"/>
      <c r="U461" s="225"/>
      <c r="V461" s="225"/>
      <c r="W461" s="225"/>
      <c r="X461" s="225"/>
      <c r="Y461" s="225"/>
      <c r="Z461" s="225"/>
      <c r="AA461" s="225"/>
      <c r="AB461" s="225"/>
      <c r="AC461" s="225"/>
      <c r="AD461" s="225"/>
      <c r="AE461" s="225"/>
      <c r="AF461" s="225"/>
      <c r="AG461" s="225"/>
      <c r="AH461" s="225"/>
      <c r="AI461" s="225"/>
      <c r="AJ461" s="225"/>
      <c r="AK461" s="225"/>
      <c r="AL461" s="225"/>
      <c r="AM461" s="257"/>
      <c r="AN461" s="257"/>
      <c r="AO461" s="225"/>
      <c r="AP461" s="225"/>
      <c r="AQ461" s="225"/>
      <c r="AR461" s="225"/>
      <c r="AS461" s="225"/>
      <c r="AT461" s="225"/>
      <c r="AU461" s="225"/>
      <c r="AV461" s="225"/>
      <c r="AW461" s="225"/>
      <c r="AX461" s="225"/>
      <c r="AY461" s="225"/>
      <c r="AZ461" s="225"/>
      <c r="BA461" s="225"/>
      <c r="BB461" s="225"/>
      <c r="BC461" s="225"/>
      <c r="BD461" s="225"/>
      <c r="BE461" s="225"/>
      <c r="BF461" s="225"/>
      <c r="BG461" s="225"/>
      <c r="BH461" s="225"/>
      <c r="BI461" s="225"/>
      <c r="BJ461" s="225"/>
      <c r="BK461" s="225"/>
      <c r="BL461" s="225"/>
      <c r="BM461" s="225"/>
      <c r="BN461" s="225"/>
      <c r="BO461" s="225"/>
      <c r="BP461" s="225"/>
      <c r="BQ461" s="225"/>
      <c r="BR461" s="225"/>
      <c r="BS461" s="225"/>
      <c r="BT461" s="225"/>
      <c r="BU461" s="225"/>
      <c r="BV461" s="225"/>
      <c r="BW461" s="225"/>
      <c r="BX461" s="225"/>
      <c r="BY461" s="225"/>
      <c r="BZ461" s="225"/>
      <c r="CA461" s="225"/>
      <c r="CB461" s="225"/>
      <c r="CC461" s="225"/>
      <c r="CD461" s="225"/>
      <c r="CE461" s="225"/>
      <c r="CF461" s="225"/>
      <c r="CG461" s="225"/>
      <c r="CH461" s="225"/>
      <c r="CI461" s="225"/>
      <c r="CJ461" s="225"/>
      <c r="CK461" s="225"/>
      <c r="CL461" s="225"/>
      <c r="CM461" s="225"/>
      <c r="CN461" s="225"/>
      <c r="CO461" s="225"/>
      <c r="CP461" s="225"/>
      <c r="CQ461" s="225"/>
      <c r="CR461" s="225"/>
      <c r="CS461" s="225"/>
      <c r="CT461" s="225"/>
      <c r="CU461" s="225"/>
      <c r="CV461" s="225"/>
    </row>
    <row r="462" spans="1:100" ht="12" customHeight="1" x14ac:dyDescent="0.25">
      <c r="A462" s="225"/>
      <c r="B462" s="225"/>
      <c r="C462" s="225"/>
      <c r="D462" s="225"/>
      <c r="E462" s="225"/>
      <c r="F462" s="225"/>
      <c r="G462" s="225"/>
      <c r="H462" s="225"/>
      <c r="I462" s="225"/>
      <c r="J462" s="225"/>
      <c r="K462" s="225"/>
      <c r="L462" s="225"/>
      <c r="M462" s="225"/>
      <c r="N462" s="225"/>
      <c r="O462" s="225"/>
      <c r="P462" s="225"/>
      <c r="Q462" s="225"/>
      <c r="R462" s="225"/>
      <c r="S462" s="225"/>
      <c r="T462" s="225"/>
      <c r="U462" s="225"/>
      <c r="V462" s="225"/>
      <c r="W462" s="225"/>
      <c r="X462" s="225"/>
      <c r="Y462" s="225"/>
      <c r="Z462" s="225"/>
      <c r="AA462" s="225"/>
      <c r="AB462" s="225"/>
      <c r="AC462" s="225"/>
      <c r="AD462" s="225"/>
      <c r="AE462" s="225"/>
      <c r="AF462" s="225"/>
      <c r="AG462" s="225"/>
      <c r="AH462" s="225"/>
      <c r="AI462" s="225"/>
      <c r="AJ462" s="225"/>
      <c r="AK462" s="225"/>
      <c r="AL462" s="225"/>
      <c r="AM462" s="257"/>
      <c r="AN462" s="257"/>
      <c r="AO462" s="225"/>
      <c r="AP462" s="225"/>
      <c r="AQ462" s="225"/>
      <c r="AR462" s="225"/>
      <c r="AS462" s="225"/>
      <c r="AT462" s="225"/>
      <c r="AU462" s="225"/>
      <c r="AV462" s="225"/>
      <c r="AW462" s="225"/>
      <c r="AX462" s="225"/>
      <c r="AY462" s="225"/>
      <c r="AZ462" s="225"/>
      <c r="BA462" s="225"/>
      <c r="BB462" s="225"/>
      <c r="BC462" s="225"/>
      <c r="BD462" s="225"/>
      <c r="BE462" s="225"/>
      <c r="BF462" s="225"/>
      <c r="BG462" s="225"/>
      <c r="BH462" s="225"/>
      <c r="BI462" s="225"/>
      <c r="BJ462" s="225"/>
      <c r="BK462" s="225"/>
      <c r="BL462" s="225"/>
      <c r="BM462" s="225"/>
      <c r="BN462" s="225"/>
      <c r="BO462" s="225"/>
      <c r="BP462" s="225"/>
      <c r="BQ462" s="225"/>
      <c r="BR462" s="225"/>
      <c r="BS462" s="225"/>
      <c r="BT462" s="225"/>
      <c r="BU462" s="225"/>
      <c r="BV462" s="225"/>
      <c r="BW462" s="225"/>
      <c r="BX462" s="225"/>
      <c r="BY462" s="225"/>
      <c r="BZ462" s="225"/>
      <c r="CA462" s="225"/>
      <c r="CB462" s="225"/>
      <c r="CC462" s="225"/>
      <c r="CD462" s="225"/>
      <c r="CE462" s="225"/>
      <c r="CF462" s="225"/>
      <c r="CG462" s="225"/>
      <c r="CH462" s="225"/>
      <c r="CI462" s="225"/>
      <c r="CJ462" s="225"/>
      <c r="CK462" s="225"/>
      <c r="CL462" s="225"/>
      <c r="CM462" s="225"/>
      <c r="CN462" s="225"/>
      <c r="CO462" s="225"/>
      <c r="CP462" s="225"/>
      <c r="CQ462" s="225"/>
      <c r="CR462" s="225"/>
      <c r="CS462" s="225"/>
      <c r="CT462" s="225"/>
      <c r="CU462" s="225"/>
      <c r="CV462" s="225"/>
    </row>
    <row r="463" spans="1:100" ht="12" customHeight="1" x14ac:dyDescent="0.25">
      <c r="A463" s="225"/>
      <c r="B463" s="225"/>
      <c r="C463" s="225"/>
      <c r="D463" s="225"/>
      <c r="E463" s="225"/>
      <c r="F463" s="225"/>
      <c r="G463" s="225"/>
      <c r="H463" s="225"/>
      <c r="I463" s="225"/>
      <c r="J463" s="225"/>
      <c r="K463" s="225"/>
      <c r="L463" s="225"/>
      <c r="M463" s="225"/>
      <c r="N463" s="225"/>
      <c r="O463" s="225"/>
      <c r="P463" s="225"/>
      <c r="Q463" s="225"/>
      <c r="R463" s="225"/>
      <c r="S463" s="225"/>
      <c r="T463" s="225"/>
      <c r="U463" s="225"/>
      <c r="V463" s="225"/>
      <c r="W463" s="225"/>
      <c r="X463" s="225"/>
      <c r="Y463" s="225"/>
      <c r="Z463" s="225"/>
      <c r="AA463" s="225"/>
      <c r="AB463" s="225"/>
      <c r="AC463" s="225"/>
      <c r="AD463" s="225"/>
      <c r="AE463" s="225"/>
      <c r="AF463" s="225"/>
      <c r="AG463" s="225"/>
      <c r="AH463" s="225"/>
      <c r="AI463" s="225"/>
      <c r="AJ463" s="225"/>
      <c r="AK463" s="225"/>
      <c r="AL463" s="225"/>
      <c r="AM463" s="257"/>
      <c r="AN463" s="257"/>
      <c r="AO463" s="225"/>
      <c r="AP463" s="225"/>
      <c r="AQ463" s="225"/>
      <c r="AR463" s="225"/>
      <c r="AS463" s="225"/>
      <c r="AT463" s="225"/>
      <c r="AU463" s="225"/>
      <c r="AV463" s="225"/>
      <c r="AW463" s="225"/>
      <c r="AX463" s="225"/>
      <c r="AY463" s="225"/>
      <c r="AZ463" s="225"/>
      <c r="BA463" s="225"/>
      <c r="BB463" s="225"/>
      <c r="BC463" s="225"/>
      <c r="BD463" s="225"/>
      <c r="BE463" s="225"/>
      <c r="BF463" s="225"/>
      <c r="BG463" s="225"/>
      <c r="BH463" s="225"/>
      <c r="BI463" s="225"/>
      <c r="BJ463" s="225"/>
      <c r="BK463" s="225"/>
      <c r="BL463" s="225"/>
      <c r="BM463" s="225"/>
      <c r="BN463" s="225"/>
      <c r="BO463" s="225"/>
      <c r="BP463" s="225"/>
      <c r="BQ463" s="225"/>
      <c r="BR463" s="225"/>
      <c r="BS463" s="225"/>
      <c r="BT463" s="225"/>
      <c r="BU463" s="225"/>
      <c r="BV463" s="225"/>
      <c r="BW463" s="225"/>
      <c r="BX463" s="225"/>
      <c r="BY463" s="225"/>
      <c r="BZ463" s="225"/>
      <c r="CA463" s="225"/>
      <c r="CB463" s="225"/>
      <c r="CC463" s="225"/>
      <c r="CD463" s="225"/>
      <c r="CE463" s="225"/>
      <c r="CF463" s="225"/>
      <c r="CG463" s="225"/>
      <c r="CH463" s="225"/>
      <c r="CI463" s="225"/>
      <c r="CJ463" s="225"/>
      <c r="CK463" s="225"/>
      <c r="CL463" s="225"/>
      <c r="CM463" s="225"/>
      <c r="CN463" s="225"/>
      <c r="CO463" s="225"/>
      <c r="CP463" s="225"/>
      <c r="CQ463" s="225"/>
      <c r="CR463" s="225"/>
      <c r="CS463" s="225"/>
      <c r="CT463" s="225"/>
      <c r="CU463" s="225"/>
      <c r="CV463" s="225"/>
    </row>
    <row r="464" spans="1:100" ht="12" customHeight="1" x14ac:dyDescent="0.25">
      <c r="A464" s="225"/>
      <c r="B464" s="225"/>
      <c r="C464" s="225"/>
      <c r="D464" s="225"/>
      <c r="E464" s="225"/>
      <c r="F464" s="225"/>
      <c r="G464" s="225"/>
      <c r="H464" s="225"/>
      <c r="I464" s="225"/>
      <c r="J464" s="225"/>
      <c r="K464" s="225"/>
      <c r="L464" s="225"/>
      <c r="M464" s="225"/>
      <c r="N464" s="225"/>
      <c r="O464" s="225"/>
      <c r="P464" s="225"/>
      <c r="Q464" s="225"/>
      <c r="R464" s="225"/>
      <c r="S464" s="225"/>
      <c r="T464" s="225"/>
      <c r="U464" s="225"/>
      <c r="V464" s="225"/>
      <c r="W464" s="225"/>
      <c r="X464" s="225"/>
      <c r="Y464" s="225"/>
      <c r="Z464" s="225"/>
      <c r="AA464" s="225"/>
      <c r="AB464" s="225"/>
      <c r="AC464" s="225"/>
      <c r="AD464" s="225"/>
      <c r="AE464" s="225"/>
      <c r="AF464" s="225"/>
      <c r="AG464" s="225"/>
      <c r="AH464" s="225"/>
      <c r="AI464" s="225"/>
      <c r="AJ464" s="225"/>
      <c r="AK464" s="225"/>
      <c r="AL464" s="225"/>
      <c r="AM464" s="257"/>
      <c r="AN464" s="257"/>
      <c r="AO464" s="225"/>
      <c r="AP464" s="225"/>
      <c r="AQ464" s="225"/>
      <c r="AR464" s="225"/>
      <c r="AS464" s="225"/>
      <c r="AT464" s="225"/>
      <c r="AU464" s="225"/>
      <c r="AV464" s="225"/>
      <c r="AW464" s="225"/>
      <c r="AX464" s="225"/>
      <c r="AY464" s="225"/>
      <c r="AZ464" s="225"/>
      <c r="BA464" s="225"/>
      <c r="BB464" s="225"/>
      <c r="BC464" s="225"/>
      <c r="BD464" s="225"/>
      <c r="BE464" s="225"/>
      <c r="BF464" s="225"/>
      <c r="BG464" s="225"/>
      <c r="BH464" s="225"/>
      <c r="BI464" s="225"/>
      <c r="BJ464" s="225"/>
      <c r="BK464" s="225"/>
      <c r="BL464" s="225"/>
      <c r="BM464" s="225"/>
      <c r="BN464" s="225"/>
      <c r="BO464" s="225"/>
      <c r="BP464" s="225"/>
      <c r="BQ464" s="225"/>
      <c r="BR464" s="225"/>
      <c r="BS464" s="225"/>
      <c r="BT464" s="225"/>
      <c r="BU464" s="225"/>
      <c r="BV464" s="225"/>
      <c r="BW464" s="225"/>
      <c r="BX464" s="225"/>
      <c r="BY464" s="225"/>
      <c r="BZ464" s="225"/>
      <c r="CA464" s="225"/>
      <c r="CB464" s="225"/>
      <c r="CC464" s="225"/>
      <c r="CD464" s="225"/>
      <c r="CE464" s="225"/>
      <c r="CF464" s="225"/>
      <c r="CG464" s="225"/>
      <c r="CH464" s="225"/>
      <c r="CI464" s="225"/>
      <c r="CJ464" s="225"/>
      <c r="CK464" s="225"/>
      <c r="CL464" s="225"/>
      <c r="CM464" s="225"/>
      <c r="CN464" s="225"/>
      <c r="CO464" s="225"/>
      <c r="CP464" s="225"/>
      <c r="CQ464" s="225"/>
      <c r="CR464" s="225"/>
      <c r="CS464" s="225"/>
      <c r="CT464" s="225"/>
      <c r="CU464" s="225"/>
      <c r="CV464" s="225"/>
    </row>
    <row r="465" spans="1:100" ht="12" customHeight="1" x14ac:dyDescent="0.25">
      <c r="A465" s="225"/>
      <c r="B465" s="225"/>
      <c r="C465" s="225"/>
      <c r="D465" s="225"/>
      <c r="E465" s="225"/>
      <c r="F465" s="225"/>
      <c r="G465" s="225"/>
      <c r="H465" s="225"/>
      <c r="I465" s="225"/>
      <c r="J465" s="225"/>
      <c r="K465" s="225"/>
      <c r="L465" s="225"/>
      <c r="M465" s="225"/>
      <c r="N465" s="225"/>
      <c r="O465" s="225"/>
      <c r="P465" s="225"/>
      <c r="Q465" s="225"/>
      <c r="R465" s="225"/>
      <c r="S465" s="225"/>
      <c r="T465" s="225"/>
      <c r="U465" s="225"/>
      <c r="V465" s="225"/>
      <c r="W465" s="225"/>
      <c r="X465" s="225"/>
      <c r="Y465" s="225"/>
      <c r="Z465" s="225"/>
      <c r="AA465" s="225"/>
      <c r="AB465" s="225"/>
      <c r="AC465" s="225"/>
      <c r="AD465" s="225"/>
      <c r="AE465" s="225"/>
      <c r="AF465" s="225"/>
      <c r="AG465" s="225"/>
      <c r="AH465" s="225"/>
      <c r="AI465" s="225"/>
      <c r="AJ465" s="225"/>
      <c r="AK465" s="225"/>
      <c r="AL465" s="225"/>
      <c r="AM465" s="257"/>
      <c r="AN465" s="257"/>
      <c r="AO465" s="225"/>
      <c r="AP465" s="225"/>
      <c r="AQ465" s="225"/>
      <c r="AR465" s="225"/>
      <c r="AS465" s="225"/>
      <c r="AT465" s="225"/>
      <c r="AU465" s="225"/>
      <c r="AV465" s="225"/>
      <c r="AW465" s="225"/>
      <c r="AX465" s="225"/>
      <c r="AY465" s="225"/>
      <c r="AZ465" s="225"/>
      <c r="BA465" s="225"/>
      <c r="BB465" s="225"/>
      <c r="BC465" s="225"/>
      <c r="BD465" s="225"/>
      <c r="BE465" s="225"/>
      <c r="BF465" s="225"/>
      <c r="BG465" s="225"/>
      <c r="BH465" s="225"/>
      <c r="BI465" s="225"/>
      <c r="BJ465" s="225"/>
      <c r="BK465" s="225"/>
      <c r="BL465" s="225"/>
      <c r="BM465" s="225"/>
      <c r="BN465" s="225"/>
      <c r="BO465" s="225"/>
      <c r="BP465" s="225"/>
      <c r="BQ465" s="225"/>
      <c r="BR465" s="225"/>
      <c r="BS465" s="225"/>
      <c r="BT465" s="225"/>
      <c r="BU465" s="225"/>
      <c r="BV465" s="225"/>
      <c r="BW465" s="225"/>
      <c r="BX465" s="225"/>
      <c r="BY465" s="225"/>
      <c r="BZ465" s="225"/>
      <c r="CA465" s="225"/>
      <c r="CB465" s="225"/>
      <c r="CC465" s="225"/>
      <c r="CD465" s="225"/>
      <c r="CE465" s="225"/>
      <c r="CF465" s="225"/>
      <c r="CG465" s="225"/>
      <c r="CH465" s="225"/>
      <c r="CI465" s="225"/>
      <c r="CJ465" s="225"/>
      <c r="CK465" s="225"/>
      <c r="CL465" s="225"/>
      <c r="CM465" s="225"/>
      <c r="CN465" s="225"/>
      <c r="CO465" s="225"/>
      <c r="CP465" s="225"/>
      <c r="CQ465" s="225"/>
      <c r="CR465" s="225"/>
      <c r="CS465" s="225"/>
      <c r="CT465" s="225"/>
      <c r="CU465" s="225"/>
      <c r="CV465" s="225"/>
    </row>
    <row r="466" spans="1:100" ht="12" customHeight="1" x14ac:dyDescent="0.25">
      <c r="A466" s="225"/>
      <c r="B466" s="225"/>
      <c r="C466" s="225"/>
      <c r="D466" s="225"/>
      <c r="E466" s="225"/>
      <c r="F466" s="225"/>
      <c r="G466" s="225"/>
      <c r="H466" s="225"/>
      <c r="I466" s="225"/>
      <c r="J466" s="225"/>
      <c r="K466" s="225"/>
      <c r="L466" s="225"/>
      <c r="M466" s="225"/>
      <c r="N466" s="225"/>
      <c r="O466" s="225"/>
      <c r="P466" s="225"/>
      <c r="Q466" s="225"/>
      <c r="R466" s="225"/>
      <c r="S466" s="225"/>
      <c r="T466" s="225"/>
      <c r="U466" s="225"/>
      <c r="V466" s="225"/>
      <c r="W466" s="225"/>
      <c r="X466" s="225"/>
      <c r="Y466" s="225"/>
      <c r="Z466" s="225"/>
      <c r="AA466" s="225"/>
      <c r="AB466" s="225"/>
      <c r="AC466" s="225"/>
      <c r="AD466" s="225"/>
      <c r="AE466" s="225"/>
      <c r="AF466" s="225"/>
      <c r="AG466" s="225"/>
      <c r="AH466" s="225"/>
      <c r="AI466" s="225"/>
      <c r="AJ466" s="225"/>
      <c r="AK466" s="225"/>
      <c r="AL466" s="225"/>
      <c r="AM466" s="257"/>
      <c r="AN466" s="257"/>
      <c r="AO466" s="225"/>
      <c r="AP466" s="225"/>
      <c r="AQ466" s="225"/>
      <c r="AR466" s="225"/>
      <c r="AS466" s="225"/>
      <c r="AT466" s="225"/>
      <c r="AU466" s="225"/>
      <c r="AV466" s="225"/>
      <c r="AW466" s="225"/>
      <c r="AX466" s="225"/>
      <c r="AY466" s="225"/>
      <c r="AZ466" s="225"/>
      <c r="BA466" s="225"/>
      <c r="BB466" s="225"/>
      <c r="BC466" s="225"/>
      <c r="BD466" s="225"/>
      <c r="BE466" s="225"/>
      <c r="BF466" s="225"/>
      <c r="BG466" s="225"/>
      <c r="BH466" s="225"/>
      <c r="BI466" s="225"/>
      <c r="BJ466" s="225"/>
      <c r="BK466" s="225"/>
      <c r="BL466" s="225"/>
      <c r="BM466" s="225"/>
      <c r="BN466" s="225"/>
      <c r="BO466" s="225"/>
      <c r="BP466" s="225"/>
      <c r="BQ466" s="225"/>
      <c r="BR466" s="225"/>
      <c r="BS466" s="225"/>
      <c r="BT466" s="225"/>
      <c r="BU466" s="225"/>
      <c r="BV466" s="225"/>
      <c r="BW466" s="225"/>
      <c r="BX466" s="225"/>
      <c r="BY466" s="225"/>
      <c r="BZ466" s="225"/>
      <c r="CA466" s="225"/>
      <c r="CB466" s="225"/>
      <c r="CC466" s="225"/>
      <c r="CD466" s="225"/>
      <c r="CE466" s="225"/>
      <c r="CF466" s="225"/>
      <c r="CG466" s="225"/>
      <c r="CH466" s="225"/>
      <c r="CI466" s="225"/>
      <c r="CJ466" s="225"/>
      <c r="CK466" s="225"/>
      <c r="CL466" s="225"/>
      <c r="CM466" s="225"/>
      <c r="CN466" s="225"/>
      <c r="CO466" s="225"/>
      <c r="CP466" s="225"/>
      <c r="CQ466" s="225"/>
      <c r="CR466" s="225"/>
      <c r="CS466" s="225"/>
      <c r="CT466" s="225"/>
      <c r="CU466" s="225"/>
      <c r="CV466" s="225"/>
    </row>
    <row r="467" spans="1:100" ht="12" customHeight="1" x14ac:dyDescent="0.25">
      <c r="A467" s="225"/>
      <c r="B467" s="225"/>
      <c r="C467" s="225"/>
      <c r="D467" s="225"/>
      <c r="E467" s="225"/>
      <c r="F467" s="225"/>
      <c r="G467" s="225"/>
      <c r="H467" s="225"/>
      <c r="I467" s="225"/>
      <c r="J467" s="225"/>
      <c r="K467" s="225"/>
      <c r="L467" s="225"/>
      <c r="M467" s="225"/>
      <c r="N467" s="225"/>
      <c r="O467" s="225"/>
      <c r="P467" s="225"/>
      <c r="Q467" s="225"/>
      <c r="R467" s="225"/>
      <c r="S467" s="225"/>
      <c r="T467" s="225"/>
      <c r="U467" s="225"/>
      <c r="V467" s="225"/>
      <c r="W467" s="225"/>
      <c r="X467" s="225"/>
      <c r="Y467" s="225"/>
      <c r="Z467" s="225"/>
      <c r="AA467" s="225"/>
      <c r="AB467" s="225"/>
      <c r="AC467" s="225"/>
      <c r="AD467" s="225"/>
      <c r="AE467" s="225"/>
      <c r="AF467" s="225"/>
      <c r="AG467" s="225"/>
      <c r="AH467" s="225"/>
      <c r="AI467" s="225"/>
      <c r="AJ467" s="225"/>
      <c r="AK467" s="225"/>
      <c r="AL467" s="225"/>
      <c r="AM467" s="257"/>
      <c r="AN467" s="257"/>
      <c r="AO467" s="225"/>
      <c r="AP467" s="225"/>
      <c r="AQ467" s="225"/>
      <c r="AR467" s="225"/>
      <c r="AS467" s="225"/>
      <c r="AT467" s="225"/>
      <c r="AU467" s="225"/>
      <c r="AV467" s="225"/>
      <c r="AW467" s="225"/>
      <c r="AX467" s="225"/>
      <c r="AY467" s="225"/>
      <c r="AZ467" s="225"/>
      <c r="BA467" s="225"/>
      <c r="BB467" s="225"/>
      <c r="BC467" s="225"/>
      <c r="BD467" s="225"/>
      <c r="BE467" s="225"/>
      <c r="BF467" s="225"/>
      <c r="BG467" s="225"/>
      <c r="BH467" s="225"/>
      <c r="BI467" s="225"/>
      <c r="BJ467" s="225"/>
      <c r="BK467" s="225"/>
      <c r="BL467" s="225"/>
      <c r="BM467" s="225"/>
      <c r="BN467" s="225"/>
      <c r="BO467" s="225"/>
      <c r="BP467" s="225"/>
      <c r="BQ467" s="225"/>
      <c r="BR467" s="225"/>
      <c r="BS467" s="225"/>
      <c r="BT467" s="225"/>
      <c r="BU467" s="225"/>
      <c r="BV467" s="225"/>
      <c r="BW467" s="225"/>
      <c r="BX467" s="225"/>
      <c r="BY467" s="225"/>
      <c r="BZ467" s="225"/>
      <c r="CA467" s="225"/>
      <c r="CB467" s="225"/>
      <c r="CC467" s="225"/>
      <c r="CD467" s="225"/>
      <c r="CE467" s="225"/>
      <c r="CF467" s="225"/>
      <c r="CG467" s="225"/>
      <c r="CH467" s="225"/>
      <c r="CI467" s="225"/>
      <c r="CJ467" s="225"/>
      <c r="CK467" s="225"/>
      <c r="CL467" s="225"/>
      <c r="CM467" s="225"/>
      <c r="CN467" s="225"/>
      <c r="CO467" s="225"/>
      <c r="CP467" s="225"/>
      <c r="CQ467" s="225"/>
      <c r="CR467" s="225"/>
      <c r="CS467" s="225"/>
      <c r="CT467" s="225"/>
      <c r="CU467" s="225"/>
      <c r="CV467" s="225"/>
    </row>
    <row r="468" spans="1:100" ht="12" customHeight="1" x14ac:dyDescent="0.25">
      <c r="A468" s="225"/>
      <c r="B468" s="225"/>
      <c r="C468" s="225"/>
      <c r="D468" s="225"/>
      <c r="E468" s="225"/>
      <c r="F468" s="225"/>
      <c r="G468" s="225"/>
      <c r="H468" s="225"/>
      <c r="I468" s="225"/>
      <c r="J468" s="225"/>
      <c r="K468" s="225"/>
      <c r="L468" s="225"/>
      <c r="M468" s="225"/>
      <c r="N468" s="225"/>
      <c r="O468" s="225"/>
      <c r="P468" s="225"/>
      <c r="Q468" s="225"/>
      <c r="R468" s="225"/>
      <c r="S468" s="225"/>
      <c r="T468" s="225"/>
      <c r="U468" s="225"/>
      <c r="V468" s="225"/>
      <c r="W468" s="225"/>
      <c r="X468" s="225"/>
      <c r="Y468" s="225"/>
      <c r="Z468" s="225"/>
      <c r="AA468" s="225"/>
      <c r="AB468" s="225"/>
      <c r="AC468" s="225"/>
      <c r="AD468" s="225"/>
      <c r="AE468" s="225"/>
      <c r="AF468" s="225"/>
      <c r="AG468" s="225"/>
      <c r="AH468" s="225"/>
      <c r="AI468" s="225"/>
      <c r="AJ468" s="225"/>
      <c r="AK468" s="225"/>
      <c r="AL468" s="225"/>
      <c r="AM468" s="257"/>
      <c r="AN468" s="257"/>
      <c r="AO468" s="225"/>
      <c r="AP468" s="225"/>
      <c r="AQ468" s="225"/>
      <c r="AR468" s="225"/>
      <c r="AS468" s="225"/>
      <c r="AT468" s="225"/>
      <c r="AU468" s="225"/>
      <c r="AV468" s="225"/>
      <c r="AW468" s="225"/>
      <c r="AX468" s="225"/>
      <c r="AY468" s="225"/>
      <c r="AZ468" s="225"/>
      <c r="BA468" s="225"/>
      <c r="BB468" s="225"/>
      <c r="BC468" s="225"/>
      <c r="BD468" s="225"/>
      <c r="BE468" s="225"/>
      <c r="BF468" s="225"/>
      <c r="BG468" s="225"/>
      <c r="BH468" s="225"/>
      <c r="BI468" s="225"/>
      <c r="BJ468" s="225"/>
      <c r="BK468" s="225"/>
      <c r="BL468" s="225"/>
      <c r="BM468" s="225"/>
      <c r="BN468" s="225"/>
      <c r="BO468" s="225"/>
      <c r="BP468" s="225"/>
      <c r="BQ468" s="225"/>
      <c r="BR468" s="225"/>
      <c r="BS468" s="225"/>
      <c r="BT468" s="225"/>
      <c r="BU468" s="225"/>
      <c r="BV468" s="225"/>
      <c r="BW468" s="225"/>
      <c r="BX468" s="225"/>
      <c r="BY468" s="225"/>
      <c r="BZ468" s="225"/>
      <c r="CA468" s="225"/>
      <c r="CB468" s="225"/>
      <c r="CC468" s="225"/>
      <c r="CD468" s="225"/>
      <c r="CE468" s="225"/>
      <c r="CF468" s="225"/>
      <c r="CG468" s="225"/>
      <c r="CH468" s="225"/>
      <c r="CI468" s="225"/>
      <c r="CJ468" s="225"/>
      <c r="CK468" s="225"/>
      <c r="CL468" s="225"/>
      <c r="CM468" s="225"/>
      <c r="CN468" s="225"/>
      <c r="CO468" s="225"/>
      <c r="CP468" s="225"/>
      <c r="CQ468" s="225"/>
      <c r="CR468" s="225"/>
      <c r="CS468" s="225"/>
      <c r="CT468" s="225"/>
      <c r="CU468" s="225"/>
      <c r="CV468" s="225"/>
    </row>
    <row r="469" spans="1:100" ht="12" customHeight="1" x14ac:dyDescent="0.25">
      <c r="A469" s="225"/>
      <c r="B469" s="225"/>
      <c r="C469" s="225"/>
      <c r="D469" s="225"/>
      <c r="E469" s="225"/>
      <c r="F469" s="225"/>
      <c r="G469" s="225"/>
      <c r="H469" s="225"/>
      <c r="I469" s="225"/>
      <c r="J469" s="225"/>
      <c r="K469" s="225"/>
      <c r="L469" s="225"/>
      <c r="M469" s="225"/>
      <c r="N469" s="225"/>
      <c r="O469" s="225"/>
      <c r="P469" s="225"/>
      <c r="Q469" s="225"/>
      <c r="R469" s="225"/>
      <c r="S469" s="225"/>
      <c r="T469" s="225"/>
      <c r="U469" s="225"/>
      <c r="V469" s="225"/>
      <c r="W469" s="225"/>
      <c r="X469" s="225"/>
      <c r="Y469" s="225"/>
      <c r="Z469" s="225"/>
      <c r="AA469" s="225"/>
      <c r="AB469" s="225"/>
      <c r="AC469" s="225"/>
      <c r="AD469" s="225"/>
      <c r="AE469" s="225"/>
      <c r="AF469" s="225"/>
      <c r="AG469" s="225"/>
      <c r="AH469" s="225"/>
      <c r="AI469" s="225"/>
      <c r="AJ469" s="225"/>
      <c r="AK469" s="225"/>
      <c r="AL469" s="225"/>
      <c r="AM469" s="257"/>
      <c r="AN469" s="257"/>
      <c r="AO469" s="225"/>
      <c r="AP469" s="225"/>
      <c r="AQ469" s="225"/>
      <c r="AR469" s="225"/>
      <c r="AS469" s="225"/>
      <c r="AT469" s="225"/>
      <c r="AU469" s="225"/>
      <c r="AV469" s="225"/>
      <c r="AW469" s="225"/>
      <c r="AX469" s="225"/>
      <c r="AY469" s="225"/>
      <c r="AZ469" s="225"/>
      <c r="BA469" s="225"/>
      <c r="BB469" s="225"/>
      <c r="BC469" s="225"/>
      <c r="BD469" s="225"/>
      <c r="BE469" s="225"/>
      <c r="BF469" s="225"/>
      <c r="BG469" s="225"/>
      <c r="BH469" s="225"/>
      <c r="BI469" s="225"/>
      <c r="BJ469" s="225"/>
      <c r="BK469" s="225"/>
      <c r="BL469" s="225"/>
      <c r="BM469" s="225"/>
      <c r="BN469" s="225"/>
      <c r="BO469" s="225"/>
      <c r="BP469" s="225"/>
      <c r="BQ469" s="225"/>
      <c r="BR469" s="225"/>
      <c r="BS469" s="225"/>
      <c r="BT469" s="225"/>
      <c r="BU469" s="225"/>
      <c r="BV469" s="225"/>
      <c r="BW469" s="225"/>
      <c r="BX469" s="225"/>
      <c r="BY469" s="225"/>
      <c r="BZ469" s="225"/>
      <c r="CA469" s="225"/>
      <c r="CB469" s="225"/>
      <c r="CC469" s="225"/>
      <c r="CD469" s="225"/>
      <c r="CE469" s="225"/>
      <c r="CF469" s="225"/>
      <c r="CG469" s="225"/>
      <c r="CH469" s="225"/>
      <c r="CI469" s="225"/>
      <c r="CJ469" s="225"/>
      <c r="CK469" s="225"/>
      <c r="CL469" s="225"/>
      <c r="CM469" s="225"/>
      <c r="CN469" s="225"/>
      <c r="CO469" s="225"/>
      <c r="CP469" s="225"/>
      <c r="CQ469" s="225"/>
      <c r="CR469" s="225"/>
      <c r="CS469" s="225"/>
      <c r="CT469" s="225"/>
      <c r="CU469" s="225"/>
      <c r="CV469" s="225"/>
    </row>
    <row r="470" spans="1:100" ht="12" customHeight="1" x14ac:dyDescent="0.25">
      <c r="A470" s="225"/>
      <c r="B470" s="225"/>
      <c r="C470" s="225"/>
      <c r="D470" s="225"/>
      <c r="E470" s="225"/>
      <c r="F470" s="225"/>
      <c r="G470" s="225"/>
      <c r="H470" s="225"/>
      <c r="I470" s="225"/>
      <c r="J470" s="225"/>
      <c r="K470" s="225"/>
      <c r="L470" s="225"/>
      <c r="M470" s="225"/>
      <c r="N470" s="225"/>
      <c r="O470" s="225"/>
      <c r="P470" s="225"/>
      <c r="Q470" s="225"/>
      <c r="R470" s="225"/>
      <c r="S470" s="225"/>
      <c r="T470" s="225"/>
      <c r="U470" s="225"/>
      <c r="V470" s="225"/>
      <c r="W470" s="225"/>
      <c r="X470" s="225"/>
      <c r="Y470" s="225"/>
      <c r="Z470" s="225"/>
      <c r="AA470" s="225"/>
      <c r="AB470" s="225"/>
      <c r="AC470" s="225"/>
      <c r="AD470" s="225"/>
      <c r="AE470" s="225"/>
      <c r="AF470" s="225"/>
      <c r="AG470" s="225"/>
      <c r="AH470" s="225"/>
      <c r="AI470" s="225"/>
      <c r="AJ470" s="225"/>
      <c r="AK470" s="225"/>
      <c r="AL470" s="225"/>
      <c r="AM470" s="257"/>
      <c r="AN470" s="257"/>
      <c r="AO470" s="225"/>
      <c r="AP470" s="225"/>
      <c r="AQ470" s="225"/>
      <c r="AR470" s="225"/>
      <c r="AS470" s="225"/>
      <c r="AT470" s="225"/>
      <c r="AU470" s="225"/>
      <c r="AV470" s="225"/>
      <c r="AW470" s="225"/>
      <c r="AX470" s="225"/>
      <c r="AY470" s="225"/>
      <c r="AZ470" s="225"/>
      <c r="BA470" s="225"/>
      <c r="BB470" s="225"/>
      <c r="BC470" s="225"/>
      <c r="BD470" s="225"/>
      <c r="BE470" s="225"/>
      <c r="BF470" s="225"/>
      <c r="BG470" s="225"/>
      <c r="BH470" s="225"/>
      <c r="BI470" s="225"/>
      <c r="BJ470" s="225"/>
      <c r="BK470" s="225"/>
      <c r="BL470" s="225"/>
      <c r="BM470" s="225"/>
      <c r="BN470" s="225"/>
      <c r="BO470" s="225"/>
      <c r="BP470" s="225"/>
      <c r="BQ470" s="225"/>
      <c r="BR470" s="225"/>
      <c r="BS470" s="225"/>
      <c r="BT470" s="225"/>
      <c r="BU470" s="225"/>
      <c r="BV470" s="225"/>
      <c r="BW470" s="225"/>
      <c r="BX470" s="225"/>
      <c r="BY470" s="225"/>
      <c r="BZ470" s="225"/>
      <c r="CA470" s="225"/>
      <c r="CB470" s="225"/>
      <c r="CC470" s="225"/>
      <c r="CD470" s="225"/>
      <c r="CE470" s="225"/>
      <c r="CF470" s="225"/>
      <c r="CG470" s="225"/>
      <c r="CH470" s="225"/>
      <c r="CI470" s="225"/>
      <c r="CJ470" s="225"/>
      <c r="CK470" s="225"/>
      <c r="CL470" s="225"/>
      <c r="CM470" s="225"/>
      <c r="CN470" s="225"/>
      <c r="CO470" s="225"/>
      <c r="CP470" s="225"/>
      <c r="CQ470" s="225"/>
      <c r="CR470" s="225"/>
      <c r="CS470" s="225"/>
      <c r="CT470" s="225"/>
      <c r="CU470" s="225"/>
      <c r="CV470" s="225"/>
    </row>
    <row r="471" spans="1:100" ht="12" customHeight="1" x14ac:dyDescent="0.25">
      <c r="A471" s="225"/>
      <c r="B471" s="225"/>
      <c r="C471" s="225"/>
      <c r="D471" s="225"/>
      <c r="E471" s="225"/>
      <c r="F471" s="225"/>
      <c r="G471" s="225"/>
      <c r="H471" s="225"/>
      <c r="I471" s="225"/>
      <c r="J471" s="225"/>
      <c r="K471" s="225"/>
      <c r="L471" s="225"/>
      <c r="M471" s="225"/>
      <c r="N471" s="225"/>
      <c r="O471" s="225"/>
      <c r="P471" s="225"/>
      <c r="Q471" s="225"/>
      <c r="R471" s="225"/>
      <c r="S471" s="225"/>
      <c r="T471" s="225"/>
      <c r="U471" s="225"/>
      <c r="V471" s="225"/>
      <c r="W471" s="225"/>
      <c r="X471" s="225"/>
      <c r="Y471" s="225"/>
      <c r="Z471" s="225"/>
      <c r="AA471" s="225"/>
      <c r="AB471" s="225"/>
      <c r="AC471" s="225"/>
      <c r="AD471" s="225"/>
      <c r="AE471" s="225"/>
      <c r="AF471" s="225"/>
      <c r="AG471" s="225"/>
      <c r="AH471" s="225"/>
      <c r="AI471" s="225"/>
      <c r="AJ471" s="225"/>
      <c r="AK471" s="225"/>
      <c r="AL471" s="225"/>
      <c r="AM471" s="257"/>
      <c r="AN471" s="257"/>
      <c r="AO471" s="225"/>
      <c r="AP471" s="225"/>
      <c r="AQ471" s="225"/>
      <c r="AR471" s="225"/>
      <c r="AS471" s="225"/>
      <c r="AT471" s="225"/>
      <c r="AU471" s="225"/>
      <c r="AV471" s="225"/>
      <c r="AW471" s="225"/>
      <c r="AX471" s="225"/>
      <c r="AY471" s="225"/>
      <c r="AZ471" s="225"/>
      <c r="BA471" s="225"/>
      <c r="BB471" s="225"/>
      <c r="BC471" s="225"/>
      <c r="BD471" s="225"/>
      <c r="BE471" s="225"/>
      <c r="BF471" s="225"/>
      <c r="BG471" s="225"/>
      <c r="BH471" s="225"/>
      <c r="BI471" s="225"/>
      <c r="BJ471" s="225"/>
      <c r="BK471" s="225"/>
      <c r="BL471" s="225"/>
      <c r="BM471" s="225"/>
      <c r="BN471" s="225"/>
      <c r="BO471" s="225"/>
      <c r="BP471" s="225"/>
      <c r="BQ471" s="225"/>
      <c r="BR471" s="225"/>
      <c r="BS471" s="225"/>
      <c r="BT471" s="225"/>
      <c r="BU471" s="225"/>
      <c r="BV471" s="225"/>
      <c r="BW471" s="225"/>
      <c r="BX471" s="225"/>
      <c r="BY471" s="225"/>
      <c r="BZ471" s="225"/>
      <c r="CA471" s="225"/>
      <c r="CB471" s="225"/>
      <c r="CC471" s="225"/>
      <c r="CD471" s="225"/>
      <c r="CE471" s="225"/>
      <c r="CF471" s="225"/>
      <c r="CG471" s="225"/>
      <c r="CH471" s="225"/>
      <c r="CI471" s="225"/>
      <c r="CJ471" s="225"/>
      <c r="CK471" s="225"/>
      <c r="CL471" s="225"/>
      <c r="CM471" s="225"/>
      <c r="CN471" s="225"/>
      <c r="CO471" s="225"/>
      <c r="CP471" s="225"/>
      <c r="CQ471" s="225"/>
      <c r="CR471" s="225"/>
      <c r="CS471" s="225"/>
      <c r="CT471" s="225"/>
      <c r="CU471" s="225"/>
      <c r="CV471" s="225"/>
    </row>
    <row r="472" spans="1:100" ht="12" customHeight="1" x14ac:dyDescent="0.25">
      <c r="A472" s="225"/>
      <c r="B472" s="225"/>
      <c r="C472" s="225"/>
      <c r="D472" s="225"/>
      <c r="E472" s="225"/>
      <c r="F472" s="225"/>
      <c r="G472" s="225"/>
      <c r="H472" s="225"/>
      <c r="I472" s="225"/>
      <c r="J472" s="225"/>
      <c r="K472" s="225"/>
      <c r="L472" s="225"/>
      <c r="M472" s="225"/>
      <c r="N472" s="225"/>
      <c r="O472" s="225"/>
      <c r="P472" s="225"/>
      <c r="Q472" s="225"/>
      <c r="R472" s="225"/>
      <c r="S472" s="225"/>
      <c r="T472" s="225"/>
      <c r="U472" s="225"/>
      <c r="V472" s="225"/>
      <c r="W472" s="225"/>
      <c r="X472" s="225"/>
      <c r="Y472" s="225"/>
      <c r="Z472" s="225"/>
      <c r="AA472" s="225"/>
      <c r="AB472" s="225"/>
      <c r="AC472" s="225"/>
      <c r="AD472" s="225"/>
      <c r="AE472" s="225"/>
      <c r="AF472" s="225"/>
      <c r="AG472" s="225"/>
      <c r="AH472" s="225"/>
      <c r="AI472" s="225"/>
      <c r="AJ472" s="225"/>
      <c r="AK472" s="225"/>
      <c r="AL472" s="225"/>
      <c r="AM472" s="257"/>
      <c r="AN472" s="257"/>
      <c r="AO472" s="225"/>
      <c r="AP472" s="225"/>
      <c r="AQ472" s="225"/>
      <c r="AR472" s="225"/>
      <c r="AS472" s="225"/>
      <c r="AT472" s="225"/>
      <c r="AU472" s="225"/>
      <c r="AV472" s="225"/>
      <c r="AW472" s="225"/>
      <c r="AX472" s="225"/>
      <c r="AY472" s="225"/>
      <c r="AZ472" s="225"/>
      <c r="BA472" s="225"/>
      <c r="BB472" s="225"/>
      <c r="BC472" s="225"/>
      <c r="BD472" s="225"/>
      <c r="BE472" s="225"/>
      <c r="BF472" s="225"/>
      <c r="BG472" s="225"/>
      <c r="BH472" s="225"/>
      <c r="BI472" s="225"/>
      <c r="BJ472" s="225"/>
      <c r="BK472" s="225"/>
      <c r="BL472" s="225"/>
      <c r="BM472" s="225"/>
      <c r="BN472" s="225"/>
      <c r="BO472" s="225"/>
      <c r="BP472" s="225"/>
      <c r="BQ472" s="225"/>
      <c r="BR472" s="225"/>
      <c r="BS472" s="225"/>
      <c r="BT472" s="225"/>
      <c r="BU472" s="225"/>
      <c r="BV472" s="225"/>
      <c r="BW472" s="225"/>
      <c r="BX472" s="225"/>
      <c r="BY472" s="225"/>
      <c r="BZ472" s="225"/>
      <c r="CA472" s="225"/>
      <c r="CB472" s="225"/>
      <c r="CC472" s="225"/>
      <c r="CD472" s="225"/>
      <c r="CE472" s="225"/>
      <c r="CF472" s="225"/>
      <c r="CG472" s="225"/>
      <c r="CH472" s="225"/>
      <c r="CI472" s="225"/>
      <c r="CJ472" s="225"/>
      <c r="CK472" s="225"/>
      <c r="CL472" s="225"/>
      <c r="CM472" s="225"/>
      <c r="CN472" s="225"/>
      <c r="CO472" s="225"/>
      <c r="CP472" s="225"/>
      <c r="CQ472" s="225"/>
      <c r="CR472" s="225"/>
      <c r="CS472" s="225"/>
      <c r="CT472" s="225"/>
      <c r="CU472" s="225"/>
      <c r="CV472" s="225"/>
    </row>
    <row r="473" spans="1:100" ht="12" customHeight="1" x14ac:dyDescent="0.25">
      <c r="A473" s="225"/>
      <c r="B473" s="225"/>
      <c r="C473" s="225"/>
      <c r="D473" s="225"/>
      <c r="E473" s="225"/>
      <c r="F473" s="225"/>
      <c r="G473" s="225"/>
      <c r="H473" s="225"/>
      <c r="I473" s="225"/>
      <c r="J473" s="225"/>
      <c r="K473" s="225"/>
      <c r="L473" s="225"/>
      <c r="M473" s="225"/>
      <c r="N473" s="225"/>
      <c r="O473" s="225"/>
      <c r="P473" s="225"/>
      <c r="Q473" s="225"/>
      <c r="R473" s="225"/>
      <c r="S473" s="225"/>
      <c r="T473" s="225"/>
      <c r="U473" s="225"/>
      <c r="V473" s="225"/>
      <c r="W473" s="225"/>
      <c r="X473" s="225"/>
      <c r="Y473" s="225"/>
      <c r="Z473" s="225"/>
      <c r="AA473" s="225"/>
      <c r="AB473" s="225"/>
      <c r="AC473" s="225"/>
      <c r="AD473" s="225"/>
      <c r="AE473" s="225"/>
      <c r="AF473" s="225"/>
      <c r="AG473" s="225"/>
      <c r="AH473" s="225"/>
      <c r="AI473" s="225"/>
      <c r="AJ473" s="225"/>
      <c r="AK473" s="225"/>
      <c r="AL473" s="225"/>
      <c r="AM473" s="257"/>
      <c r="AN473" s="257"/>
      <c r="AO473" s="225"/>
      <c r="AP473" s="225"/>
      <c r="AQ473" s="225"/>
      <c r="AR473" s="225"/>
      <c r="AS473" s="225"/>
      <c r="AT473" s="225"/>
      <c r="AU473" s="225"/>
      <c r="AV473" s="225"/>
      <c r="AW473" s="225"/>
      <c r="AX473" s="225"/>
      <c r="AY473" s="225"/>
      <c r="AZ473" s="225"/>
      <c r="BA473" s="225"/>
      <c r="BB473" s="225"/>
      <c r="BC473" s="225"/>
      <c r="BD473" s="225"/>
      <c r="BE473" s="225"/>
      <c r="BF473" s="225"/>
      <c r="BG473" s="225"/>
      <c r="BH473" s="225"/>
      <c r="BI473" s="225"/>
      <c r="BJ473" s="225"/>
      <c r="BK473" s="225"/>
      <c r="BL473" s="225"/>
      <c r="BM473" s="225"/>
      <c r="BN473" s="225"/>
      <c r="BO473" s="225"/>
      <c r="BP473" s="225"/>
      <c r="BQ473" s="225"/>
      <c r="BR473" s="225"/>
      <c r="BS473" s="225"/>
      <c r="BT473" s="225"/>
      <c r="BU473" s="225"/>
      <c r="BV473" s="225"/>
      <c r="BW473" s="225"/>
      <c r="BX473" s="225"/>
      <c r="BY473" s="225"/>
      <c r="BZ473" s="225"/>
      <c r="CA473" s="225"/>
      <c r="CB473" s="225"/>
      <c r="CC473" s="225"/>
      <c r="CD473" s="225"/>
      <c r="CE473" s="225"/>
      <c r="CF473" s="225"/>
      <c r="CG473" s="225"/>
      <c r="CH473" s="225"/>
      <c r="CI473" s="225"/>
      <c r="CJ473" s="225"/>
      <c r="CK473" s="225"/>
      <c r="CL473" s="225"/>
      <c r="CM473" s="225"/>
      <c r="CN473" s="225"/>
      <c r="CO473" s="225"/>
      <c r="CP473" s="225"/>
      <c r="CQ473" s="225"/>
      <c r="CR473" s="225"/>
      <c r="CS473" s="225"/>
      <c r="CT473" s="225"/>
      <c r="CU473" s="225"/>
      <c r="CV473" s="225"/>
    </row>
    <row r="474" spans="1:100" ht="12" customHeight="1" x14ac:dyDescent="0.25">
      <c r="A474" s="225"/>
      <c r="B474" s="225"/>
      <c r="C474" s="225"/>
      <c r="D474" s="225"/>
      <c r="E474" s="225"/>
      <c r="F474" s="225"/>
      <c r="G474" s="225"/>
      <c r="H474" s="225"/>
      <c r="I474" s="225"/>
      <c r="J474" s="225"/>
      <c r="K474" s="225"/>
      <c r="L474" s="225"/>
      <c r="M474" s="225"/>
      <c r="N474" s="225"/>
      <c r="O474" s="225"/>
      <c r="P474" s="225"/>
      <c r="Q474" s="225"/>
      <c r="R474" s="225"/>
      <c r="S474" s="225"/>
      <c r="T474" s="225"/>
      <c r="U474" s="225"/>
      <c r="V474" s="225"/>
      <c r="W474" s="225"/>
      <c r="X474" s="225"/>
      <c r="Y474" s="225"/>
      <c r="Z474" s="225"/>
      <c r="AA474" s="225"/>
      <c r="AB474" s="225"/>
      <c r="AC474" s="225"/>
      <c r="AD474" s="225"/>
      <c r="AE474" s="225"/>
      <c r="AF474" s="225"/>
      <c r="AG474" s="225"/>
      <c r="AH474" s="225"/>
      <c r="AI474" s="225"/>
      <c r="AJ474" s="225"/>
      <c r="AK474" s="225"/>
      <c r="AL474" s="225"/>
      <c r="AM474" s="257"/>
      <c r="AN474" s="257"/>
      <c r="AO474" s="225"/>
      <c r="AP474" s="225"/>
      <c r="AQ474" s="225"/>
      <c r="AR474" s="225"/>
      <c r="AS474" s="225"/>
      <c r="AT474" s="225"/>
      <c r="AU474" s="225"/>
      <c r="AV474" s="225"/>
      <c r="AW474" s="225"/>
      <c r="AX474" s="225"/>
      <c r="AY474" s="225"/>
      <c r="AZ474" s="225"/>
      <c r="BA474" s="225"/>
      <c r="BB474" s="225"/>
      <c r="BC474" s="225"/>
      <c r="BD474" s="225"/>
      <c r="BE474" s="225"/>
      <c r="BF474" s="225"/>
      <c r="BG474" s="225"/>
      <c r="BH474" s="225"/>
      <c r="BI474" s="225"/>
      <c r="BJ474" s="225"/>
      <c r="BK474" s="225"/>
      <c r="BL474" s="225"/>
      <c r="BM474" s="225"/>
      <c r="BN474" s="225"/>
      <c r="BO474" s="225"/>
      <c r="BP474" s="225"/>
      <c r="BQ474" s="225"/>
      <c r="BR474" s="225"/>
      <c r="BS474" s="225"/>
      <c r="BT474" s="225"/>
      <c r="BU474" s="225"/>
      <c r="BV474" s="225"/>
      <c r="BW474" s="225"/>
      <c r="BX474" s="225"/>
      <c r="BY474" s="225"/>
      <c r="BZ474" s="225"/>
      <c r="CA474" s="225"/>
      <c r="CB474" s="225"/>
      <c r="CC474" s="225"/>
      <c r="CD474" s="225"/>
      <c r="CE474" s="225"/>
      <c r="CF474" s="225"/>
      <c r="CG474" s="225"/>
      <c r="CH474" s="225"/>
      <c r="CI474" s="225"/>
      <c r="CJ474" s="225"/>
      <c r="CK474" s="225"/>
      <c r="CL474" s="225"/>
      <c r="CM474" s="225"/>
      <c r="CN474" s="225"/>
      <c r="CO474" s="225"/>
      <c r="CP474" s="225"/>
      <c r="CQ474" s="225"/>
      <c r="CR474" s="225"/>
      <c r="CS474" s="225"/>
      <c r="CT474" s="225"/>
      <c r="CU474" s="225"/>
      <c r="CV474" s="225"/>
    </row>
    <row r="475" spans="1:100" ht="12" customHeight="1" x14ac:dyDescent="0.25">
      <c r="A475" s="225"/>
      <c r="B475" s="225"/>
      <c r="C475" s="225"/>
      <c r="D475" s="225"/>
      <c r="E475" s="225"/>
      <c r="F475" s="225"/>
      <c r="G475" s="225"/>
      <c r="H475" s="225"/>
      <c r="I475" s="225"/>
      <c r="J475" s="225"/>
      <c r="K475" s="225"/>
      <c r="L475" s="225"/>
      <c r="M475" s="225"/>
      <c r="N475" s="225"/>
      <c r="O475" s="225"/>
      <c r="P475" s="225"/>
      <c r="Q475" s="225"/>
      <c r="R475" s="225"/>
      <c r="S475" s="225"/>
      <c r="T475" s="225"/>
      <c r="U475" s="225"/>
      <c r="V475" s="225"/>
      <c r="W475" s="225"/>
      <c r="X475" s="225"/>
      <c r="Y475" s="225"/>
      <c r="Z475" s="225"/>
      <c r="AA475" s="225"/>
      <c r="AB475" s="225"/>
      <c r="AC475" s="225"/>
      <c r="AD475" s="225"/>
      <c r="AE475" s="225"/>
      <c r="AF475" s="225"/>
      <c r="AG475" s="225"/>
      <c r="AH475" s="225"/>
      <c r="AI475" s="225"/>
      <c r="AJ475" s="225"/>
      <c r="AK475" s="225"/>
      <c r="AL475" s="225"/>
      <c r="AM475" s="257"/>
      <c r="AN475" s="257"/>
      <c r="AO475" s="225"/>
      <c r="AP475" s="225"/>
      <c r="AQ475" s="225"/>
      <c r="AR475" s="225"/>
      <c r="AS475" s="225"/>
      <c r="AT475" s="225"/>
      <c r="AU475" s="225"/>
      <c r="AV475" s="225"/>
      <c r="AW475" s="225"/>
      <c r="AX475" s="225"/>
      <c r="AY475" s="225"/>
      <c r="AZ475" s="225"/>
      <c r="BA475" s="225"/>
      <c r="BB475" s="225"/>
      <c r="BC475" s="225"/>
      <c r="BD475" s="225"/>
      <c r="BE475" s="225"/>
      <c r="BF475" s="225"/>
      <c r="BG475" s="225"/>
      <c r="BH475" s="225"/>
      <c r="BI475" s="225"/>
      <c r="BJ475" s="225"/>
      <c r="BK475" s="225"/>
      <c r="BL475" s="225"/>
      <c r="BM475" s="225"/>
      <c r="BN475" s="225"/>
      <c r="BO475" s="225"/>
      <c r="BP475" s="225"/>
      <c r="BQ475" s="225"/>
      <c r="BR475" s="225"/>
      <c r="BS475" s="225"/>
      <c r="BT475" s="225"/>
      <c r="BU475" s="225"/>
      <c r="BV475" s="225"/>
      <c r="BW475" s="225"/>
      <c r="BX475" s="225"/>
      <c r="BY475" s="225"/>
      <c r="BZ475" s="225"/>
      <c r="CA475" s="225"/>
      <c r="CB475" s="225"/>
      <c r="CC475" s="225"/>
      <c r="CD475" s="225"/>
      <c r="CE475" s="225"/>
      <c r="CF475" s="225"/>
      <c r="CG475" s="225"/>
      <c r="CH475" s="225"/>
      <c r="CI475" s="225"/>
      <c r="CJ475" s="225"/>
      <c r="CK475" s="225"/>
      <c r="CL475" s="225"/>
      <c r="CM475" s="225"/>
      <c r="CN475" s="225"/>
      <c r="CO475" s="225"/>
      <c r="CP475" s="225"/>
      <c r="CQ475" s="225"/>
      <c r="CR475" s="225"/>
      <c r="CS475" s="225"/>
      <c r="CT475" s="225"/>
      <c r="CU475" s="225"/>
      <c r="CV475" s="225"/>
    </row>
    <row r="476" spans="1:100" ht="12" customHeight="1" x14ac:dyDescent="0.25">
      <c r="A476" s="225"/>
      <c r="B476" s="225"/>
      <c r="C476" s="225"/>
      <c r="D476" s="225"/>
      <c r="E476" s="225"/>
      <c r="F476" s="225"/>
      <c r="G476" s="225"/>
      <c r="H476" s="225"/>
      <c r="I476" s="225"/>
      <c r="J476" s="225"/>
      <c r="K476" s="225"/>
      <c r="L476" s="225"/>
      <c r="M476" s="225"/>
      <c r="N476" s="225"/>
      <c r="O476" s="225"/>
      <c r="P476" s="225"/>
      <c r="Q476" s="225"/>
      <c r="R476" s="225"/>
      <c r="S476" s="225"/>
      <c r="T476" s="225"/>
      <c r="U476" s="225"/>
      <c r="V476" s="225"/>
      <c r="W476" s="225"/>
      <c r="X476" s="225"/>
      <c r="Y476" s="225"/>
      <c r="Z476" s="225"/>
      <c r="AA476" s="225"/>
      <c r="AB476" s="225"/>
      <c r="AC476" s="225"/>
      <c r="AD476" s="225"/>
      <c r="AE476" s="225"/>
      <c r="AF476" s="225"/>
      <c r="AG476" s="225"/>
      <c r="AH476" s="225"/>
      <c r="AI476" s="225"/>
      <c r="AJ476" s="225"/>
      <c r="AK476" s="225"/>
      <c r="AL476" s="225"/>
      <c r="AM476" s="257"/>
      <c r="AN476" s="257"/>
      <c r="AO476" s="225"/>
      <c r="AP476" s="225"/>
      <c r="AQ476" s="225"/>
      <c r="AR476" s="225"/>
      <c r="AS476" s="225"/>
      <c r="AT476" s="225"/>
      <c r="AU476" s="225"/>
      <c r="AV476" s="225"/>
      <c r="AW476" s="225"/>
      <c r="AX476" s="225"/>
      <c r="AY476" s="225"/>
      <c r="AZ476" s="225"/>
      <c r="BA476" s="225"/>
      <c r="BB476" s="225"/>
      <c r="BC476" s="225"/>
      <c r="BD476" s="225"/>
      <c r="BE476" s="225"/>
      <c r="BF476" s="225"/>
      <c r="BG476" s="225"/>
      <c r="BH476" s="225"/>
      <c r="BI476" s="225"/>
      <c r="BJ476" s="225"/>
      <c r="BK476" s="225"/>
      <c r="BL476" s="225"/>
      <c r="BM476" s="225"/>
      <c r="BN476" s="225"/>
      <c r="BO476" s="225"/>
      <c r="BP476" s="225"/>
      <c r="BQ476" s="225"/>
      <c r="BR476" s="225"/>
      <c r="BS476" s="225"/>
      <c r="BT476" s="225"/>
      <c r="BU476" s="225"/>
      <c r="BV476" s="225"/>
      <c r="BW476" s="225"/>
      <c r="BX476" s="225"/>
      <c r="BY476" s="225"/>
      <c r="BZ476" s="225"/>
      <c r="CA476" s="225"/>
      <c r="CB476" s="225"/>
      <c r="CC476" s="225"/>
      <c r="CD476" s="225"/>
      <c r="CE476" s="225"/>
      <c r="CF476" s="225"/>
      <c r="CG476" s="225"/>
      <c r="CH476" s="225"/>
      <c r="CI476" s="225"/>
      <c r="CJ476" s="225"/>
      <c r="CK476" s="225"/>
      <c r="CL476" s="225"/>
      <c r="CM476" s="225"/>
      <c r="CN476" s="225"/>
      <c r="CO476" s="225"/>
      <c r="CP476" s="225"/>
      <c r="CQ476" s="225"/>
      <c r="CR476" s="225"/>
      <c r="CS476" s="225"/>
      <c r="CT476" s="225"/>
      <c r="CU476" s="225"/>
      <c r="CV476" s="225"/>
    </row>
    <row r="477" spans="1:100" ht="12" customHeight="1" x14ac:dyDescent="0.25">
      <c r="A477" s="225"/>
      <c r="B477" s="225"/>
      <c r="C477" s="225"/>
      <c r="D477" s="225"/>
      <c r="E477" s="225"/>
      <c r="F477" s="225"/>
      <c r="G477" s="225"/>
      <c r="H477" s="225"/>
      <c r="I477" s="225"/>
      <c r="J477" s="225"/>
      <c r="K477" s="225"/>
      <c r="L477" s="225"/>
      <c r="M477" s="225"/>
      <c r="N477" s="225"/>
      <c r="O477" s="225"/>
      <c r="P477" s="225"/>
      <c r="Q477" s="225"/>
      <c r="R477" s="225"/>
      <c r="S477" s="225"/>
      <c r="T477" s="225"/>
      <c r="U477" s="225"/>
      <c r="V477" s="225"/>
      <c r="W477" s="225"/>
      <c r="X477" s="225"/>
      <c r="Y477" s="225"/>
      <c r="Z477" s="225"/>
      <c r="AA477" s="225"/>
      <c r="AB477" s="225"/>
      <c r="AC477" s="225"/>
      <c r="AD477" s="225"/>
      <c r="AE477" s="225"/>
      <c r="AF477" s="225"/>
      <c r="AG477" s="225"/>
      <c r="AH477" s="225"/>
      <c r="AI477" s="225"/>
      <c r="AJ477" s="225"/>
      <c r="AK477" s="225"/>
      <c r="AL477" s="225"/>
      <c r="AM477" s="257"/>
      <c r="AN477" s="257"/>
      <c r="AO477" s="225"/>
      <c r="AP477" s="225"/>
      <c r="AQ477" s="225"/>
      <c r="AR477" s="225"/>
      <c r="AS477" s="225"/>
      <c r="AT477" s="225"/>
      <c r="AU477" s="225"/>
      <c r="AV477" s="225"/>
      <c r="AW477" s="225"/>
      <c r="AX477" s="225"/>
      <c r="AY477" s="225"/>
      <c r="AZ477" s="225"/>
      <c r="BA477" s="225"/>
      <c r="BB477" s="225"/>
      <c r="BC477" s="225"/>
      <c r="BD477" s="225"/>
      <c r="BE477" s="225"/>
      <c r="BF477" s="225"/>
      <c r="BG477" s="225"/>
      <c r="BH477" s="225"/>
      <c r="BI477" s="225"/>
      <c r="BJ477" s="225"/>
      <c r="BK477" s="225"/>
      <c r="BL477" s="225"/>
      <c r="BM477" s="225"/>
      <c r="BN477" s="225"/>
      <c r="BO477" s="225"/>
      <c r="BP477" s="225"/>
      <c r="BQ477" s="225"/>
      <c r="BR477" s="225"/>
      <c r="BS477" s="225"/>
      <c r="BT477" s="225"/>
      <c r="BU477" s="225"/>
      <c r="BV477" s="225"/>
      <c r="BW477" s="225"/>
      <c r="BX477" s="225"/>
      <c r="BY477" s="225"/>
      <c r="BZ477" s="225"/>
      <c r="CA477" s="225"/>
      <c r="CB477" s="225"/>
      <c r="CC477" s="225"/>
      <c r="CD477" s="225"/>
      <c r="CE477" s="225"/>
      <c r="CF477" s="225"/>
      <c r="CG477" s="225"/>
      <c r="CH477" s="225"/>
      <c r="CI477" s="225"/>
      <c r="CJ477" s="225"/>
      <c r="CK477" s="225"/>
      <c r="CL477" s="225"/>
      <c r="CM477" s="225"/>
      <c r="CN477" s="225"/>
      <c r="CO477" s="225"/>
      <c r="CP477" s="225"/>
      <c r="CQ477" s="225"/>
      <c r="CR477" s="225"/>
      <c r="CS477" s="225"/>
      <c r="CT477" s="225"/>
      <c r="CU477" s="225"/>
      <c r="CV477" s="225"/>
    </row>
    <row r="478" spans="1:100" ht="12" customHeight="1" x14ac:dyDescent="0.25">
      <c r="A478" s="225"/>
      <c r="B478" s="225"/>
      <c r="C478" s="225"/>
      <c r="D478" s="225"/>
      <c r="E478" s="225"/>
      <c r="F478" s="225"/>
      <c r="G478" s="225"/>
      <c r="H478" s="225"/>
      <c r="I478" s="225"/>
      <c r="J478" s="225"/>
      <c r="K478" s="225"/>
      <c r="L478" s="225"/>
      <c r="M478" s="225"/>
      <c r="N478" s="225"/>
      <c r="O478" s="225"/>
      <c r="P478" s="225"/>
      <c r="Q478" s="225"/>
      <c r="R478" s="225"/>
      <c r="S478" s="225"/>
      <c r="T478" s="225"/>
      <c r="U478" s="225"/>
      <c r="V478" s="225"/>
      <c r="W478" s="225"/>
      <c r="X478" s="225"/>
      <c r="Y478" s="225"/>
      <c r="Z478" s="225"/>
      <c r="AA478" s="225"/>
      <c r="AB478" s="225"/>
      <c r="AC478" s="225"/>
      <c r="AD478" s="225"/>
      <c r="AE478" s="225"/>
      <c r="AF478" s="225"/>
      <c r="AG478" s="225"/>
      <c r="AH478" s="225"/>
      <c r="AI478" s="225"/>
      <c r="AJ478" s="225"/>
      <c r="AK478" s="225"/>
      <c r="AL478" s="225"/>
      <c r="AM478" s="257"/>
      <c r="AN478" s="257"/>
      <c r="AO478" s="225"/>
      <c r="AP478" s="225"/>
      <c r="AQ478" s="225"/>
      <c r="AR478" s="225"/>
      <c r="AS478" s="225"/>
      <c r="AT478" s="225"/>
      <c r="AU478" s="225"/>
      <c r="AV478" s="225"/>
      <c r="AW478" s="225"/>
      <c r="AX478" s="225"/>
      <c r="AY478" s="225"/>
      <c r="AZ478" s="225"/>
      <c r="BA478" s="225"/>
      <c r="BB478" s="225"/>
      <c r="BC478" s="225"/>
      <c r="BD478" s="225"/>
      <c r="BE478" s="225"/>
      <c r="BF478" s="225"/>
      <c r="BG478" s="225"/>
      <c r="BH478" s="225"/>
      <c r="BI478" s="225"/>
      <c r="BJ478" s="225"/>
      <c r="BK478" s="225"/>
      <c r="BL478" s="225"/>
      <c r="BM478" s="225"/>
      <c r="BN478" s="225"/>
      <c r="BO478" s="225"/>
      <c r="BP478" s="225"/>
      <c r="BQ478" s="225"/>
      <c r="BR478" s="225"/>
      <c r="BS478" s="225"/>
      <c r="BT478" s="225"/>
      <c r="BU478" s="225"/>
      <c r="BV478" s="225"/>
      <c r="BW478" s="225"/>
      <c r="BX478" s="225"/>
      <c r="BY478" s="225"/>
      <c r="BZ478" s="225"/>
      <c r="CA478" s="225"/>
      <c r="CB478" s="225"/>
      <c r="CC478" s="225"/>
      <c r="CD478" s="225"/>
      <c r="CE478" s="225"/>
      <c r="CF478" s="225"/>
      <c r="CG478" s="225"/>
      <c r="CH478" s="225"/>
      <c r="CI478" s="225"/>
      <c r="CJ478" s="225"/>
      <c r="CK478" s="225"/>
      <c r="CL478" s="225"/>
      <c r="CM478" s="225"/>
      <c r="CN478" s="225"/>
      <c r="CO478" s="225"/>
      <c r="CP478" s="225"/>
      <c r="CQ478" s="225"/>
      <c r="CR478" s="225"/>
      <c r="CS478" s="225"/>
      <c r="CT478" s="225"/>
      <c r="CU478" s="225"/>
      <c r="CV478" s="225"/>
    </row>
    <row r="479" spans="1:100" ht="12" customHeight="1" x14ac:dyDescent="0.25">
      <c r="A479" s="225"/>
      <c r="B479" s="225"/>
      <c r="C479" s="225"/>
      <c r="D479" s="225"/>
      <c r="E479" s="225"/>
      <c r="F479" s="225"/>
      <c r="G479" s="225"/>
      <c r="H479" s="225"/>
      <c r="I479" s="225"/>
      <c r="J479" s="225"/>
      <c r="K479" s="225"/>
      <c r="L479" s="225"/>
      <c r="M479" s="225"/>
      <c r="N479" s="225"/>
      <c r="O479" s="225"/>
      <c r="P479" s="225"/>
      <c r="Q479" s="225"/>
      <c r="R479" s="225"/>
      <c r="S479" s="225"/>
      <c r="T479" s="225"/>
      <c r="U479" s="225"/>
      <c r="V479" s="225"/>
      <c r="W479" s="225"/>
      <c r="X479" s="225"/>
      <c r="Y479" s="225"/>
      <c r="Z479" s="225"/>
      <c r="AA479" s="225"/>
      <c r="AB479" s="225"/>
      <c r="AC479" s="225"/>
      <c r="AD479" s="225"/>
      <c r="AE479" s="225"/>
      <c r="AF479" s="225"/>
      <c r="AG479" s="225"/>
      <c r="AH479" s="225"/>
      <c r="AI479" s="225"/>
      <c r="AJ479" s="225"/>
      <c r="AK479" s="225"/>
      <c r="AL479" s="225"/>
      <c r="AM479" s="257"/>
      <c r="AN479" s="257"/>
      <c r="AO479" s="225"/>
      <c r="AP479" s="225"/>
      <c r="AQ479" s="225"/>
      <c r="AR479" s="225"/>
      <c r="AS479" s="225"/>
      <c r="AT479" s="225"/>
      <c r="AU479" s="225"/>
      <c r="AV479" s="225"/>
      <c r="AW479" s="225"/>
      <c r="AX479" s="225"/>
      <c r="AY479" s="225"/>
      <c r="AZ479" s="225"/>
      <c r="BA479" s="225"/>
      <c r="BB479" s="225"/>
      <c r="BC479" s="225"/>
      <c r="BD479" s="225"/>
      <c r="BE479" s="225"/>
      <c r="BF479" s="225"/>
      <c r="BG479" s="225"/>
      <c r="BH479" s="225"/>
      <c r="BI479" s="225"/>
      <c r="BJ479" s="225"/>
      <c r="BK479" s="225"/>
      <c r="BL479" s="225"/>
      <c r="BM479" s="225"/>
      <c r="BN479" s="225"/>
      <c r="BO479" s="225"/>
      <c r="BP479" s="225"/>
      <c r="BQ479" s="225"/>
      <c r="BR479" s="225"/>
      <c r="BS479" s="225"/>
      <c r="BT479" s="225"/>
      <c r="BU479" s="225"/>
      <c r="BV479" s="225"/>
      <c r="BW479" s="225"/>
      <c r="BX479" s="225"/>
      <c r="BY479" s="225"/>
      <c r="BZ479" s="225"/>
      <c r="CA479" s="225"/>
      <c r="CB479" s="225"/>
      <c r="CC479" s="225"/>
      <c r="CD479" s="225"/>
      <c r="CE479" s="225"/>
      <c r="CF479" s="225"/>
      <c r="CG479" s="225"/>
      <c r="CH479" s="225"/>
      <c r="CI479" s="225"/>
      <c r="CJ479" s="225"/>
      <c r="CK479" s="225"/>
      <c r="CL479" s="225"/>
      <c r="CM479" s="225"/>
      <c r="CN479" s="225"/>
      <c r="CO479" s="225"/>
      <c r="CP479" s="225"/>
      <c r="CQ479" s="225"/>
      <c r="CR479" s="225"/>
      <c r="CS479" s="225"/>
      <c r="CT479" s="225"/>
      <c r="CU479" s="225"/>
      <c r="CV479" s="225"/>
    </row>
    <row r="480" spans="1:100" ht="12" customHeight="1" x14ac:dyDescent="0.25">
      <c r="A480" s="225"/>
      <c r="B480" s="225"/>
      <c r="C480" s="225"/>
      <c r="D480" s="225"/>
      <c r="E480" s="225"/>
      <c r="F480" s="225"/>
      <c r="G480" s="225"/>
      <c r="H480" s="225"/>
      <c r="I480" s="225"/>
      <c r="J480" s="225"/>
      <c r="K480" s="225"/>
      <c r="L480" s="225"/>
      <c r="M480" s="225"/>
      <c r="N480" s="225"/>
      <c r="O480" s="225"/>
      <c r="P480" s="225"/>
      <c r="Q480" s="225"/>
      <c r="R480" s="225"/>
      <c r="S480" s="225"/>
      <c r="T480" s="225"/>
      <c r="U480" s="225"/>
      <c r="V480" s="225"/>
      <c r="W480" s="225"/>
      <c r="X480" s="225"/>
      <c r="Y480" s="225"/>
      <c r="Z480" s="225"/>
      <c r="AA480" s="225"/>
      <c r="AB480" s="225"/>
      <c r="AC480" s="225"/>
      <c r="AD480" s="225"/>
      <c r="AE480" s="225"/>
      <c r="AF480" s="225"/>
      <c r="AG480" s="225"/>
      <c r="AH480" s="225"/>
      <c r="AI480" s="225"/>
      <c r="AJ480" s="225"/>
      <c r="AK480" s="225"/>
      <c r="AL480" s="225"/>
      <c r="AM480" s="257"/>
      <c r="AN480" s="257"/>
      <c r="AO480" s="225"/>
      <c r="AP480" s="225"/>
      <c r="AQ480" s="225"/>
      <c r="AR480" s="225"/>
      <c r="AS480" s="225"/>
      <c r="AT480" s="225"/>
      <c r="AU480" s="225"/>
      <c r="AV480" s="225"/>
      <c r="AW480" s="225"/>
      <c r="AX480" s="225"/>
      <c r="AY480" s="225"/>
      <c r="AZ480" s="225"/>
      <c r="BA480" s="225"/>
      <c r="BB480" s="225"/>
      <c r="BC480" s="225"/>
      <c r="BD480" s="225"/>
      <c r="BE480" s="225"/>
      <c r="BF480" s="225"/>
      <c r="BG480" s="225"/>
      <c r="BH480" s="225"/>
      <c r="BI480" s="225"/>
      <c r="BJ480" s="225"/>
      <c r="BK480" s="225"/>
      <c r="BL480" s="225"/>
      <c r="BM480" s="225"/>
      <c r="BN480" s="225"/>
      <c r="BO480" s="225"/>
      <c r="BP480" s="225"/>
      <c r="BQ480" s="225"/>
      <c r="BR480" s="225"/>
      <c r="BS480" s="225"/>
      <c r="BT480" s="225"/>
      <c r="BU480" s="225"/>
      <c r="BV480" s="225"/>
      <c r="BW480" s="225"/>
      <c r="BX480" s="225"/>
      <c r="BY480" s="225"/>
      <c r="BZ480" s="225"/>
      <c r="CA480" s="225"/>
      <c r="CB480" s="225"/>
      <c r="CC480" s="225"/>
      <c r="CD480" s="225"/>
      <c r="CE480" s="225"/>
      <c r="CF480" s="225"/>
      <c r="CG480" s="225"/>
      <c r="CH480" s="225"/>
      <c r="CI480" s="225"/>
      <c r="CJ480" s="225"/>
      <c r="CK480" s="225"/>
      <c r="CL480" s="225"/>
      <c r="CM480" s="225"/>
      <c r="CN480" s="225"/>
      <c r="CO480" s="225"/>
      <c r="CP480" s="225"/>
      <c r="CQ480" s="225"/>
      <c r="CR480" s="225"/>
      <c r="CS480" s="225"/>
      <c r="CT480" s="225"/>
      <c r="CU480" s="225"/>
      <c r="CV480" s="225"/>
    </row>
    <row r="481" spans="1:100" ht="12" customHeight="1" x14ac:dyDescent="0.25">
      <c r="A481" s="225"/>
      <c r="B481" s="225"/>
      <c r="C481" s="225"/>
      <c r="D481" s="225"/>
      <c r="E481" s="225"/>
      <c r="F481" s="225"/>
      <c r="G481" s="225"/>
      <c r="H481" s="225"/>
      <c r="I481" s="225"/>
      <c r="J481" s="225"/>
      <c r="K481" s="225"/>
      <c r="L481" s="225"/>
      <c r="M481" s="225"/>
      <c r="N481" s="225"/>
      <c r="O481" s="225"/>
      <c r="P481" s="225"/>
      <c r="Q481" s="225"/>
      <c r="R481" s="225"/>
      <c r="S481" s="225"/>
      <c r="T481" s="225"/>
      <c r="U481" s="225"/>
      <c r="V481" s="225"/>
      <c r="W481" s="225"/>
      <c r="X481" s="225"/>
      <c r="Y481" s="225"/>
      <c r="Z481" s="225"/>
      <c r="AA481" s="225"/>
      <c r="AB481" s="225"/>
      <c r="AC481" s="225"/>
      <c r="AD481" s="225"/>
      <c r="AE481" s="225"/>
      <c r="AF481" s="225"/>
      <c r="AG481" s="225"/>
      <c r="AH481" s="225"/>
      <c r="AI481" s="225"/>
      <c r="AJ481" s="225"/>
      <c r="AK481" s="225"/>
      <c r="AL481" s="225"/>
      <c r="AM481" s="257"/>
      <c r="AN481" s="257"/>
      <c r="AO481" s="225"/>
      <c r="AP481" s="225"/>
      <c r="AQ481" s="225"/>
      <c r="AR481" s="225"/>
      <c r="AS481" s="225"/>
      <c r="AT481" s="225"/>
      <c r="AU481" s="225"/>
      <c r="AV481" s="225"/>
      <c r="AW481" s="225"/>
      <c r="AX481" s="225"/>
      <c r="AY481" s="225"/>
      <c r="AZ481" s="225"/>
      <c r="BA481" s="225"/>
      <c r="BB481" s="225"/>
      <c r="BC481" s="225"/>
      <c r="BD481" s="225"/>
      <c r="BE481" s="225"/>
      <c r="BF481" s="225"/>
      <c r="BG481" s="225"/>
      <c r="BH481" s="225"/>
      <c r="BI481" s="225"/>
      <c r="BJ481" s="225"/>
      <c r="BK481" s="225"/>
      <c r="BL481" s="225"/>
      <c r="BM481" s="225"/>
      <c r="BN481" s="225"/>
      <c r="BO481" s="225"/>
      <c r="BP481" s="225"/>
      <c r="BQ481" s="225"/>
      <c r="BR481" s="225"/>
      <c r="BS481" s="225"/>
      <c r="BT481" s="225"/>
      <c r="BU481" s="225"/>
      <c r="BV481" s="225"/>
      <c r="BW481" s="225"/>
      <c r="BX481" s="225"/>
      <c r="BY481" s="225"/>
      <c r="BZ481" s="225"/>
      <c r="CA481" s="225"/>
      <c r="CB481" s="225"/>
      <c r="CC481" s="225"/>
      <c r="CD481" s="225"/>
      <c r="CE481" s="225"/>
      <c r="CF481" s="225"/>
      <c r="CG481" s="225"/>
      <c r="CH481" s="225"/>
      <c r="CI481" s="225"/>
      <c r="CJ481" s="225"/>
      <c r="CK481" s="225"/>
      <c r="CL481" s="225"/>
      <c r="CM481" s="225"/>
      <c r="CN481" s="225"/>
      <c r="CO481" s="225"/>
      <c r="CP481" s="225"/>
      <c r="CQ481" s="225"/>
      <c r="CR481" s="225"/>
      <c r="CS481" s="225"/>
      <c r="CT481" s="225"/>
      <c r="CU481" s="225"/>
      <c r="CV481" s="225"/>
    </row>
    <row r="482" spans="1:100" ht="12" customHeight="1" x14ac:dyDescent="0.25">
      <c r="A482" s="225"/>
      <c r="B482" s="225"/>
      <c r="C482" s="225"/>
      <c r="D482" s="225"/>
      <c r="E482" s="225"/>
      <c r="F482" s="225"/>
      <c r="G482" s="225"/>
      <c r="H482" s="225"/>
      <c r="I482" s="225"/>
      <c r="J482" s="225"/>
      <c r="K482" s="225"/>
      <c r="L482" s="225"/>
      <c r="M482" s="225"/>
      <c r="N482" s="225"/>
      <c r="O482" s="225"/>
      <c r="P482" s="225"/>
      <c r="Q482" s="225"/>
      <c r="R482" s="225"/>
      <c r="S482" s="225"/>
      <c r="T482" s="225"/>
      <c r="U482" s="225"/>
      <c r="V482" s="225"/>
      <c r="W482" s="225"/>
      <c r="X482" s="225"/>
      <c r="Y482" s="225"/>
      <c r="Z482" s="225"/>
      <c r="AA482" s="225"/>
      <c r="AB482" s="225"/>
      <c r="AC482" s="225"/>
      <c r="AD482" s="225"/>
      <c r="AE482" s="225"/>
      <c r="AF482" s="225"/>
      <c r="AG482" s="225"/>
      <c r="AH482" s="225"/>
      <c r="AI482" s="225"/>
      <c r="AJ482" s="225"/>
      <c r="AK482" s="225"/>
      <c r="AL482" s="225"/>
      <c r="AM482" s="257"/>
      <c r="AN482" s="257"/>
      <c r="AO482" s="225"/>
      <c r="AP482" s="225"/>
      <c r="AQ482" s="225"/>
      <c r="AR482" s="225"/>
      <c r="AS482" s="225"/>
      <c r="AT482" s="225"/>
      <c r="AU482" s="225"/>
      <c r="AV482" s="225"/>
      <c r="AW482" s="225"/>
      <c r="AX482" s="225"/>
      <c r="AY482" s="225"/>
      <c r="AZ482" s="225"/>
      <c r="BA482" s="225"/>
      <c r="BB482" s="225"/>
      <c r="BC482" s="225"/>
      <c r="BD482" s="225"/>
      <c r="BE482" s="225"/>
      <c r="BF482" s="225"/>
      <c r="BG482" s="225"/>
      <c r="BH482" s="225"/>
      <c r="BI482" s="225"/>
      <c r="BJ482" s="225"/>
      <c r="BK482" s="225"/>
      <c r="BL482" s="225"/>
      <c r="BM482" s="225"/>
      <c r="BN482" s="225"/>
      <c r="BO482" s="225"/>
      <c r="BP482" s="225"/>
      <c r="BQ482" s="225"/>
      <c r="BR482" s="225"/>
      <c r="BS482" s="225"/>
      <c r="BT482" s="225"/>
      <c r="BU482" s="225"/>
      <c r="BV482" s="225"/>
      <c r="BW482" s="225"/>
      <c r="BX482" s="225"/>
      <c r="BY482" s="225"/>
      <c r="BZ482" s="225"/>
      <c r="CA482" s="225"/>
      <c r="CB482" s="225"/>
      <c r="CC482" s="225"/>
      <c r="CD482" s="225"/>
      <c r="CE482" s="225"/>
      <c r="CF482" s="225"/>
      <c r="CG482" s="225"/>
      <c r="CH482" s="225"/>
      <c r="CI482" s="225"/>
      <c r="CJ482" s="225"/>
      <c r="CK482" s="225"/>
      <c r="CL482" s="225"/>
      <c r="CM482" s="225"/>
      <c r="CN482" s="225"/>
      <c r="CO482" s="225"/>
      <c r="CP482" s="225"/>
      <c r="CQ482" s="225"/>
      <c r="CR482" s="225"/>
      <c r="CS482" s="225"/>
      <c r="CT482" s="225"/>
      <c r="CU482" s="225"/>
      <c r="CV482" s="225"/>
    </row>
    <row r="483" spans="1:100" ht="12" customHeight="1" x14ac:dyDescent="0.25">
      <c r="A483" s="225"/>
      <c r="B483" s="225"/>
      <c r="C483" s="225"/>
      <c r="D483" s="225"/>
      <c r="E483" s="225"/>
      <c r="F483" s="225"/>
      <c r="G483" s="225"/>
      <c r="H483" s="225"/>
      <c r="I483" s="225"/>
      <c r="J483" s="225"/>
      <c r="K483" s="225"/>
      <c r="L483" s="225"/>
      <c r="M483" s="225"/>
      <c r="N483" s="225"/>
      <c r="O483" s="225"/>
      <c r="P483" s="225"/>
      <c r="Q483" s="225"/>
      <c r="R483" s="225"/>
      <c r="S483" s="225"/>
      <c r="T483" s="225"/>
      <c r="U483" s="225"/>
      <c r="V483" s="225"/>
      <c r="W483" s="225"/>
      <c r="X483" s="225"/>
      <c r="Y483" s="225"/>
      <c r="Z483" s="225"/>
      <c r="AA483" s="225"/>
      <c r="AB483" s="225"/>
      <c r="AC483" s="225"/>
      <c r="AD483" s="225"/>
      <c r="AE483" s="225"/>
      <c r="AF483" s="225"/>
      <c r="AG483" s="225"/>
      <c r="AH483" s="225"/>
      <c r="AI483" s="225"/>
      <c r="AJ483" s="225"/>
      <c r="AK483" s="225"/>
      <c r="AL483" s="225"/>
      <c r="AM483" s="257"/>
      <c r="AN483" s="257"/>
      <c r="AO483" s="225"/>
      <c r="AP483" s="225"/>
      <c r="AQ483" s="225"/>
      <c r="AR483" s="225"/>
      <c r="AS483" s="225"/>
      <c r="AT483" s="225"/>
      <c r="AU483" s="225"/>
      <c r="AV483" s="225"/>
      <c r="AW483" s="225"/>
      <c r="AX483" s="225"/>
      <c r="AY483" s="225"/>
      <c r="AZ483" s="225"/>
      <c r="BA483" s="225"/>
      <c r="BB483" s="225"/>
      <c r="BC483" s="225"/>
      <c r="BD483" s="225"/>
      <c r="BE483" s="225"/>
      <c r="BF483" s="225"/>
      <c r="BG483" s="225"/>
      <c r="BH483" s="225"/>
      <c r="BI483" s="225"/>
      <c r="BJ483" s="225"/>
      <c r="BK483" s="225"/>
      <c r="BL483" s="225"/>
      <c r="BM483" s="225"/>
      <c r="BN483" s="225"/>
      <c r="BO483" s="225"/>
      <c r="BP483" s="225"/>
      <c r="BQ483" s="225"/>
      <c r="BR483" s="225"/>
      <c r="BS483" s="225"/>
      <c r="BT483" s="225"/>
      <c r="BU483" s="225"/>
      <c r="BV483" s="225"/>
      <c r="BW483" s="225"/>
      <c r="BX483" s="225"/>
      <c r="BY483" s="225"/>
      <c r="BZ483" s="225"/>
      <c r="CA483" s="225"/>
      <c r="CB483" s="225"/>
      <c r="CC483" s="225"/>
      <c r="CD483" s="225"/>
      <c r="CE483" s="225"/>
      <c r="CF483" s="225"/>
      <c r="CG483" s="225"/>
      <c r="CH483" s="225"/>
      <c r="CI483" s="225"/>
      <c r="CJ483" s="225"/>
      <c r="CK483" s="225"/>
      <c r="CL483" s="225"/>
      <c r="CM483" s="225"/>
      <c r="CN483" s="225"/>
      <c r="CO483" s="225"/>
      <c r="CP483" s="225"/>
      <c r="CQ483" s="225"/>
      <c r="CR483" s="225"/>
      <c r="CS483" s="225"/>
      <c r="CT483" s="225"/>
      <c r="CU483" s="225"/>
      <c r="CV483" s="225"/>
    </row>
    <row r="484" spans="1:100" ht="12" customHeight="1" x14ac:dyDescent="0.25">
      <c r="A484" s="225"/>
      <c r="B484" s="225"/>
      <c r="C484" s="225"/>
      <c r="D484" s="225"/>
      <c r="E484" s="225"/>
      <c r="F484" s="225"/>
      <c r="G484" s="225"/>
      <c r="H484" s="225"/>
      <c r="I484" s="225"/>
      <c r="J484" s="225"/>
      <c r="K484" s="225"/>
      <c r="L484" s="225"/>
      <c r="M484" s="225"/>
      <c r="N484" s="225"/>
      <c r="O484" s="225"/>
      <c r="P484" s="225"/>
      <c r="Q484" s="225"/>
      <c r="R484" s="225"/>
      <c r="S484" s="225"/>
      <c r="T484" s="225"/>
      <c r="U484" s="225"/>
      <c r="V484" s="225"/>
      <c r="W484" s="225"/>
      <c r="X484" s="225"/>
      <c r="Y484" s="225"/>
      <c r="Z484" s="225"/>
      <c r="AA484" s="225"/>
      <c r="AB484" s="225"/>
      <c r="AC484" s="225"/>
      <c r="AD484" s="225"/>
      <c r="AE484" s="225"/>
      <c r="AF484" s="225"/>
      <c r="AG484" s="225"/>
      <c r="AH484" s="225"/>
      <c r="AI484" s="225"/>
      <c r="AJ484" s="225"/>
      <c r="AK484" s="225"/>
      <c r="AL484" s="225"/>
      <c r="AM484" s="257"/>
      <c r="AN484" s="257"/>
      <c r="AO484" s="225"/>
      <c r="AP484" s="225"/>
      <c r="AQ484" s="225"/>
      <c r="AR484" s="225"/>
      <c r="AS484" s="225"/>
      <c r="AT484" s="225"/>
      <c r="AU484" s="225"/>
      <c r="AV484" s="225"/>
      <c r="AW484" s="225"/>
      <c r="AX484" s="225"/>
      <c r="AY484" s="225"/>
      <c r="AZ484" s="225"/>
      <c r="BA484" s="225"/>
      <c r="BB484" s="225"/>
      <c r="BC484" s="225"/>
      <c r="BD484" s="225"/>
      <c r="BE484" s="225"/>
      <c r="BF484" s="225"/>
      <c r="BG484" s="225"/>
      <c r="BH484" s="225"/>
      <c r="BI484" s="225"/>
      <c r="BJ484" s="225"/>
      <c r="BK484" s="225"/>
      <c r="BL484" s="225"/>
      <c r="BM484" s="225"/>
      <c r="BN484" s="225"/>
      <c r="BO484" s="225"/>
      <c r="BP484" s="225"/>
      <c r="BQ484" s="225"/>
      <c r="BR484" s="225"/>
      <c r="BS484" s="225"/>
      <c r="BT484" s="225"/>
      <c r="BU484" s="225"/>
      <c r="BV484" s="225"/>
      <c r="BW484" s="225"/>
      <c r="BX484" s="225"/>
      <c r="BY484" s="225"/>
      <c r="BZ484" s="225"/>
      <c r="CA484" s="225"/>
      <c r="CB484" s="225"/>
      <c r="CC484" s="225"/>
      <c r="CD484" s="225"/>
      <c r="CE484" s="225"/>
      <c r="CF484" s="225"/>
      <c r="CG484" s="225"/>
      <c r="CH484" s="225"/>
      <c r="CI484" s="225"/>
      <c r="CJ484" s="225"/>
      <c r="CK484" s="225"/>
      <c r="CL484" s="225"/>
      <c r="CM484" s="225"/>
      <c r="CN484" s="225"/>
      <c r="CO484" s="225"/>
      <c r="CP484" s="225"/>
      <c r="CQ484" s="225"/>
      <c r="CR484" s="225"/>
      <c r="CS484" s="225"/>
      <c r="CT484" s="225"/>
      <c r="CU484" s="225"/>
      <c r="CV484" s="225"/>
    </row>
    <row r="485" spans="1:100" ht="12" customHeight="1" x14ac:dyDescent="0.25">
      <c r="A485" s="225"/>
      <c r="B485" s="225"/>
      <c r="C485" s="225"/>
      <c r="D485" s="225"/>
      <c r="E485" s="225"/>
      <c r="F485" s="225"/>
      <c r="G485" s="225"/>
      <c r="H485" s="225"/>
      <c r="I485" s="225"/>
      <c r="J485" s="225"/>
      <c r="K485" s="225"/>
      <c r="L485" s="225"/>
      <c r="M485" s="225"/>
      <c r="N485" s="225"/>
      <c r="O485" s="225"/>
      <c r="P485" s="225"/>
      <c r="Q485" s="225"/>
      <c r="R485" s="225"/>
      <c r="S485" s="225"/>
      <c r="T485" s="225"/>
      <c r="U485" s="225"/>
      <c r="V485" s="225"/>
      <c r="W485" s="225"/>
      <c r="X485" s="225"/>
      <c r="Y485" s="225"/>
      <c r="Z485" s="225"/>
      <c r="AA485" s="225"/>
      <c r="AB485" s="225"/>
      <c r="AC485" s="225"/>
      <c r="AD485" s="225"/>
      <c r="AE485" s="225"/>
      <c r="AF485" s="225"/>
      <c r="AG485" s="225"/>
      <c r="AH485" s="225"/>
      <c r="AI485" s="225"/>
      <c r="AJ485" s="225"/>
      <c r="AK485" s="225"/>
      <c r="AL485" s="225"/>
      <c r="AM485" s="257"/>
      <c r="AN485" s="257"/>
      <c r="AO485" s="225"/>
      <c r="AP485" s="225"/>
      <c r="AQ485" s="225"/>
      <c r="AR485" s="225"/>
      <c r="AS485" s="225"/>
      <c r="AT485" s="225"/>
      <c r="AU485" s="225"/>
      <c r="AV485" s="225"/>
      <c r="AW485" s="225"/>
      <c r="AX485" s="225"/>
      <c r="AY485" s="225"/>
      <c r="AZ485" s="225"/>
      <c r="BA485" s="225"/>
      <c r="BB485" s="225"/>
      <c r="BC485" s="225"/>
      <c r="BD485" s="225"/>
      <c r="BE485" s="225"/>
      <c r="BF485" s="225"/>
      <c r="BG485" s="225"/>
      <c r="BH485" s="225"/>
      <c r="BI485" s="225"/>
      <c r="BJ485" s="225"/>
      <c r="BK485" s="225"/>
      <c r="BL485" s="225"/>
      <c r="BM485" s="225"/>
      <c r="BN485" s="225"/>
      <c r="BO485" s="225"/>
      <c r="BP485" s="225"/>
      <c r="BQ485" s="225"/>
      <c r="BR485" s="225"/>
      <c r="BS485" s="225"/>
      <c r="BT485" s="225"/>
      <c r="BU485" s="225"/>
      <c r="BV485" s="225"/>
      <c r="BW485" s="225"/>
      <c r="BX485" s="225"/>
      <c r="BY485" s="225"/>
      <c r="BZ485" s="225"/>
      <c r="CA485" s="225"/>
      <c r="CB485" s="225"/>
      <c r="CC485" s="225"/>
      <c r="CD485" s="225"/>
      <c r="CE485" s="225"/>
      <c r="CF485" s="225"/>
      <c r="CG485" s="225"/>
      <c r="CH485" s="225"/>
      <c r="CI485" s="225"/>
      <c r="CJ485" s="225"/>
      <c r="CK485" s="225"/>
      <c r="CL485" s="225"/>
      <c r="CM485" s="225"/>
      <c r="CN485" s="225"/>
      <c r="CO485" s="225"/>
      <c r="CP485" s="225"/>
      <c r="CQ485" s="225"/>
      <c r="CR485" s="225"/>
      <c r="CS485" s="225"/>
      <c r="CT485" s="225"/>
      <c r="CU485" s="225"/>
      <c r="CV485" s="225"/>
    </row>
    <row r="486" spans="1:100" ht="12" customHeight="1" x14ac:dyDescent="0.25">
      <c r="A486" s="225"/>
      <c r="B486" s="225"/>
      <c r="C486" s="225"/>
      <c r="D486" s="225"/>
      <c r="E486" s="225"/>
      <c r="F486" s="225"/>
      <c r="G486" s="225"/>
      <c r="H486" s="225"/>
      <c r="I486" s="225"/>
      <c r="J486" s="225"/>
      <c r="K486" s="225"/>
      <c r="L486" s="225"/>
      <c r="M486" s="225"/>
      <c r="N486" s="225"/>
      <c r="O486" s="225"/>
      <c r="P486" s="225"/>
      <c r="Q486" s="225"/>
      <c r="R486" s="225"/>
      <c r="S486" s="225"/>
      <c r="T486" s="225"/>
      <c r="U486" s="225"/>
      <c r="V486" s="225"/>
      <c r="W486" s="225"/>
      <c r="X486" s="225"/>
      <c r="Y486" s="225"/>
      <c r="Z486" s="225"/>
      <c r="AA486" s="225"/>
      <c r="AB486" s="225"/>
      <c r="AC486" s="225"/>
      <c r="AD486" s="225"/>
      <c r="AE486" s="225"/>
      <c r="AF486" s="225"/>
      <c r="AG486" s="225"/>
      <c r="AH486" s="225"/>
      <c r="AI486" s="225"/>
      <c r="AJ486" s="225"/>
      <c r="AK486" s="225"/>
      <c r="AL486" s="225"/>
      <c r="AM486" s="257"/>
      <c r="AN486" s="257"/>
      <c r="AO486" s="225"/>
      <c r="AP486" s="225"/>
      <c r="AQ486" s="225"/>
      <c r="AR486" s="225"/>
      <c r="AS486" s="225"/>
      <c r="AT486" s="225"/>
      <c r="AU486" s="225"/>
      <c r="AV486" s="225"/>
      <c r="AW486" s="225"/>
      <c r="AX486" s="225"/>
      <c r="AY486" s="225"/>
      <c r="AZ486" s="225"/>
      <c r="BA486" s="225"/>
      <c r="BB486" s="225"/>
      <c r="BC486" s="225"/>
      <c r="BD486" s="225"/>
      <c r="BE486" s="225"/>
      <c r="BF486" s="225"/>
      <c r="BG486" s="225"/>
      <c r="BH486" s="225"/>
      <c r="BI486" s="225"/>
      <c r="BJ486" s="225"/>
      <c r="BK486" s="225"/>
      <c r="BL486" s="225"/>
      <c r="BM486" s="225"/>
      <c r="BN486" s="225"/>
      <c r="BO486" s="225"/>
      <c r="BP486" s="225"/>
      <c r="BQ486" s="225"/>
      <c r="BR486" s="225"/>
      <c r="BS486" s="225"/>
      <c r="BT486" s="225"/>
      <c r="BU486" s="225"/>
      <c r="BV486" s="225"/>
      <c r="BW486" s="225"/>
      <c r="BX486" s="225"/>
      <c r="BY486" s="225"/>
      <c r="BZ486" s="225"/>
      <c r="CA486" s="225"/>
      <c r="CB486" s="225"/>
      <c r="CC486" s="225"/>
      <c r="CD486" s="225"/>
      <c r="CE486" s="225"/>
      <c r="CF486" s="225"/>
      <c r="CG486" s="225"/>
      <c r="CH486" s="225"/>
      <c r="CI486" s="225"/>
      <c r="CJ486" s="225"/>
      <c r="CK486" s="225"/>
      <c r="CL486" s="225"/>
      <c r="CM486" s="225"/>
      <c r="CN486" s="225"/>
      <c r="CO486" s="225"/>
      <c r="CP486" s="225"/>
      <c r="CQ486" s="225"/>
      <c r="CR486" s="225"/>
      <c r="CS486" s="225"/>
      <c r="CT486" s="225"/>
      <c r="CU486" s="225"/>
      <c r="CV486" s="225"/>
    </row>
    <row r="487" spans="1:100" ht="12" customHeight="1" x14ac:dyDescent="0.25">
      <c r="A487" s="225"/>
      <c r="B487" s="225"/>
      <c r="C487" s="225"/>
      <c r="D487" s="225"/>
      <c r="E487" s="225"/>
      <c r="F487" s="225"/>
      <c r="G487" s="225"/>
      <c r="H487" s="225"/>
      <c r="I487" s="225"/>
      <c r="J487" s="225"/>
      <c r="K487" s="225"/>
      <c r="L487" s="225"/>
      <c r="M487" s="225"/>
      <c r="N487" s="225"/>
      <c r="O487" s="225"/>
      <c r="P487" s="225"/>
      <c r="Q487" s="225"/>
      <c r="R487" s="225"/>
      <c r="S487" s="225"/>
      <c r="T487" s="225"/>
      <c r="U487" s="225"/>
      <c r="V487" s="225"/>
      <c r="W487" s="225"/>
      <c r="X487" s="225"/>
      <c r="Y487" s="225"/>
      <c r="Z487" s="225"/>
      <c r="AA487" s="225"/>
      <c r="AB487" s="225"/>
      <c r="AC487" s="225"/>
      <c r="AD487" s="225"/>
      <c r="AE487" s="225"/>
      <c r="AF487" s="225"/>
      <c r="AG487" s="225"/>
      <c r="AH487" s="225"/>
      <c r="AI487" s="225"/>
      <c r="AJ487" s="225"/>
      <c r="AK487" s="225"/>
      <c r="AL487" s="225"/>
      <c r="AM487" s="257"/>
      <c r="AN487" s="257"/>
      <c r="AO487" s="225"/>
      <c r="AP487" s="225"/>
      <c r="AQ487" s="225"/>
      <c r="AR487" s="225"/>
      <c r="AS487" s="225"/>
      <c r="AT487" s="225"/>
      <c r="AU487" s="225"/>
      <c r="AV487" s="225"/>
      <c r="AW487" s="225"/>
      <c r="AX487" s="225"/>
      <c r="AY487" s="225"/>
      <c r="AZ487" s="225"/>
      <c r="BA487" s="225"/>
      <c r="BB487" s="225"/>
      <c r="BC487" s="225"/>
      <c r="BD487" s="225"/>
      <c r="BE487" s="225"/>
      <c r="BF487" s="225"/>
      <c r="BG487" s="225"/>
      <c r="BH487" s="225"/>
      <c r="BI487" s="225"/>
      <c r="BJ487" s="225"/>
      <c r="BK487" s="225"/>
      <c r="BL487" s="225"/>
      <c r="BM487" s="225"/>
      <c r="BN487" s="225"/>
      <c r="BO487" s="225"/>
      <c r="BP487" s="225"/>
      <c r="BQ487" s="225"/>
      <c r="BR487" s="225"/>
      <c r="BS487" s="225"/>
      <c r="BT487" s="225"/>
      <c r="BU487" s="225"/>
      <c r="BV487" s="225"/>
      <c r="BW487" s="225"/>
      <c r="BX487" s="225"/>
      <c r="BY487" s="225"/>
      <c r="BZ487" s="225"/>
      <c r="CA487" s="225"/>
      <c r="CB487" s="225"/>
      <c r="CC487" s="225"/>
      <c r="CD487" s="225"/>
      <c r="CE487" s="225"/>
      <c r="CF487" s="225"/>
      <c r="CG487" s="225"/>
      <c r="CH487" s="225"/>
      <c r="CI487" s="225"/>
      <c r="CJ487" s="225"/>
      <c r="CK487" s="225"/>
      <c r="CL487" s="225"/>
      <c r="CM487" s="225"/>
      <c r="CN487" s="225"/>
      <c r="CO487" s="225"/>
      <c r="CP487" s="225"/>
      <c r="CQ487" s="225"/>
      <c r="CR487" s="225"/>
      <c r="CS487" s="225"/>
      <c r="CT487" s="225"/>
      <c r="CU487" s="225"/>
      <c r="CV487" s="225"/>
    </row>
    <row r="488" spans="1:100" ht="12" customHeight="1" x14ac:dyDescent="0.25">
      <c r="A488" s="225"/>
      <c r="B488" s="225"/>
      <c r="C488" s="225"/>
      <c r="D488" s="225"/>
      <c r="E488" s="225"/>
      <c r="F488" s="225"/>
      <c r="G488" s="225"/>
      <c r="H488" s="225"/>
      <c r="I488" s="225"/>
      <c r="J488" s="225"/>
      <c r="K488" s="225"/>
      <c r="L488" s="225"/>
      <c r="M488" s="225"/>
      <c r="N488" s="225"/>
      <c r="O488" s="225"/>
      <c r="P488" s="225"/>
      <c r="Q488" s="225"/>
      <c r="R488" s="225"/>
      <c r="S488" s="225"/>
      <c r="T488" s="225"/>
      <c r="U488" s="225"/>
      <c r="V488" s="225"/>
      <c r="W488" s="225"/>
      <c r="X488" s="225"/>
      <c r="Y488" s="225"/>
      <c r="Z488" s="225"/>
      <c r="AA488" s="225"/>
      <c r="AB488" s="225"/>
      <c r="AC488" s="225"/>
      <c r="AD488" s="225"/>
      <c r="AE488" s="225"/>
      <c r="AF488" s="225"/>
      <c r="AG488" s="225"/>
      <c r="AH488" s="225"/>
      <c r="AI488" s="225"/>
      <c r="AJ488" s="225"/>
      <c r="AK488" s="225"/>
      <c r="AL488" s="225"/>
      <c r="AM488" s="257"/>
      <c r="AN488" s="257"/>
      <c r="AO488" s="225"/>
      <c r="AP488" s="225"/>
      <c r="AQ488" s="225"/>
      <c r="AR488" s="225"/>
      <c r="AS488" s="225"/>
      <c r="AT488" s="225"/>
      <c r="AU488" s="225"/>
      <c r="AV488" s="225"/>
      <c r="AW488" s="225"/>
      <c r="AX488" s="225"/>
      <c r="AY488" s="225"/>
      <c r="AZ488" s="225"/>
      <c r="BA488" s="225"/>
      <c r="BB488" s="225"/>
      <c r="BC488" s="225"/>
      <c r="BD488" s="225"/>
      <c r="BE488" s="225"/>
      <c r="BF488" s="225"/>
      <c r="BG488" s="225"/>
      <c r="BH488" s="225"/>
      <c r="BI488" s="225"/>
      <c r="BJ488" s="225"/>
      <c r="BK488" s="225"/>
      <c r="BL488" s="225"/>
      <c r="BM488" s="225"/>
      <c r="BN488" s="225"/>
      <c r="BO488" s="225"/>
      <c r="BP488" s="225"/>
      <c r="BQ488" s="225"/>
      <c r="BR488" s="225"/>
      <c r="BS488" s="225"/>
      <c r="BT488" s="225"/>
      <c r="BU488" s="225"/>
      <c r="BV488" s="225"/>
      <c r="BW488" s="225"/>
      <c r="BX488" s="225"/>
      <c r="BY488" s="225"/>
      <c r="BZ488" s="225"/>
      <c r="CA488" s="225"/>
      <c r="CB488" s="225"/>
      <c r="CC488" s="225"/>
      <c r="CD488" s="225"/>
      <c r="CE488" s="225"/>
      <c r="CF488" s="225"/>
      <c r="CG488" s="225"/>
      <c r="CH488" s="225"/>
      <c r="CI488" s="225"/>
      <c r="CJ488" s="225"/>
      <c r="CK488" s="225"/>
      <c r="CL488" s="225"/>
      <c r="CM488" s="225"/>
      <c r="CN488" s="225"/>
      <c r="CO488" s="225"/>
      <c r="CP488" s="225"/>
      <c r="CQ488" s="225"/>
      <c r="CR488" s="225"/>
      <c r="CS488" s="225"/>
      <c r="CT488" s="225"/>
      <c r="CU488" s="225"/>
      <c r="CV488" s="225"/>
    </row>
    <row r="489" spans="1:100" ht="12" customHeight="1" x14ac:dyDescent="0.25">
      <c r="A489" s="225"/>
      <c r="B489" s="225"/>
      <c r="C489" s="225"/>
      <c r="D489" s="225"/>
      <c r="E489" s="225"/>
      <c r="F489" s="225"/>
      <c r="G489" s="225"/>
      <c r="H489" s="225"/>
      <c r="I489" s="225"/>
      <c r="J489" s="225"/>
      <c r="K489" s="225"/>
      <c r="L489" s="225"/>
      <c r="M489" s="225"/>
      <c r="N489" s="225"/>
      <c r="O489" s="225"/>
      <c r="P489" s="225"/>
      <c r="Q489" s="225"/>
      <c r="R489" s="225"/>
      <c r="S489" s="225"/>
      <c r="T489" s="225"/>
      <c r="U489" s="225"/>
      <c r="V489" s="225"/>
      <c r="W489" s="225"/>
      <c r="X489" s="225"/>
      <c r="Y489" s="225"/>
      <c r="Z489" s="225"/>
      <c r="AA489" s="225"/>
      <c r="AB489" s="225"/>
      <c r="AC489" s="225"/>
      <c r="AD489" s="225"/>
      <c r="AE489" s="225"/>
      <c r="AF489" s="225"/>
      <c r="AG489" s="225"/>
      <c r="AH489" s="225"/>
      <c r="AI489" s="225"/>
      <c r="AJ489" s="225"/>
      <c r="AK489" s="225"/>
      <c r="AL489" s="225"/>
      <c r="AM489" s="257"/>
      <c r="AN489" s="257"/>
      <c r="AO489" s="225"/>
      <c r="AP489" s="225"/>
      <c r="AQ489" s="225"/>
      <c r="AR489" s="225"/>
      <c r="AS489" s="225"/>
      <c r="AT489" s="225"/>
      <c r="AU489" s="225"/>
      <c r="AV489" s="225"/>
      <c r="AW489" s="225"/>
      <c r="AX489" s="225"/>
      <c r="AY489" s="225"/>
      <c r="AZ489" s="225"/>
      <c r="BA489" s="225"/>
      <c r="BB489" s="225"/>
      <c r="BC489" s="225"/>
      <c r="BD489" s="225"/>
      <c r="BE489" s="225"/>
      <c r="BF489" s="225"/>
      <c r="BG489" s="225"/>
      <c r="BH489" s="225"/>
      <c r="BI489" s="225"/>
      <c r="BJ489" s="225"/>
      <c r="BK489" s="225"/>
      <c r="BL489" s="225"/>
      <c r="BM489" s="225"/>
      <c r="BN489" s="225"/>
      <c r="BO489" s="225"/>
      <c r="BP489" s="225"/>
      <c r="BQ489" s="225"/>
      <c r="BR489" s="225"/>
      <c r="BS489" s="225"/>
      <c r="BT489" s="225"/>
      <c r="BU489" s="225"/>
      <c r="BV489" s="225"/>
      <c r="BW489" s="225"/>
      <c r="BX489" s="225"/>
      <c r="BY489" s="225"/>
      <c r="BZ489" s="225"/>
      <c r="CA489" s="225"/>
      <c r="CB489" s="225"/>
      <c r="CC489" s="225"/>
      <c r="CD489" s="225"/>
      <c r="CE489" s="225"/>
      <c r="CF489" s="225"/>
      <c r="CG489" s="225"/>
      <c r="CH489" s="225"/>
      <c r="CI489" s="225"/>
      <c r="CJ489" s="225"/>
      <c r="CK489" s="225"/>
      <c r="CL489" s="225"/>
      <c r="CM489" s="225"/>
      <c r="CN489" s="225"/>
      <c r="CO489" s="225"/>
      <c r="CP489" s="225"/>
      <c r="CQ489" s="225"/>
      <c r="CR489" s="225"/>
      <c r="CS489" s="225"/>
      <c r="CT489" s="225"/>
      <c r="CU489" s="225"/>
      <c r="CV489" s="225"/>
    </row>
    <row r="490" spans="1:100" ht="12" customHeight="1" x14ac:dyDescent="0.25">
      <c r="A490" s="225"/>
      <c r="B490" s="225"/>
      <c r="C490" s="225"/>
      <c r="D490" s="225"/>
      <c r="E490" s="225"/>
      <c r="F490" s="225"/>
      <c r="G490" s="225"/>
      <c r="H490" s="225"/>
      <c r="I490" s="225"/>
      <c r="J490" s="225"/>
      <c r="K490" s="225"/>
      <c r="L490" s="225"/>
      <c r="M490" s="225"/>
      <c r="N490" s="225"/>
      <c r="O490" s="225"/>
      <c r="P490" s="225"/>
      <c r="Q490" s="225"/>
      <c r="R490" s="225"/>
      <c r="S490" s="225"/>
      <c r="T490" s="225"/>
      <c r="U490" s="225"/>
      <c r="V490" s="225"/>
      <c r="W490" s="225"/>
      <c r="X490" s="225"/>
      <c r="Y490" s="225"/>
      <c r="Z490" s="225"/>
      <c r="AA490" s="225"/>
      <c r="AB490" s="225"/>
      <c r="AC490" s="225"/>
      <c r="AD490" s="225"/>
      <c r="AE490" s="225"/>
      <c r="AF490" s="225"/>
      <c r="AG490" s="225"/>
      <c r="AH490" s="225"/>
      <c r="AI490" s="225"/>
      <c r="AJ490" s="225"/>
      <c r="AK490" s="225"/>
      <c r="AL490" s="225"/>
      <c r="AM490" s="257"/>
      <c r="AN490" s="257"/>
      <c r="AO490" s="225"/>
      <c r="AP490" s="225"/>
      <c r="AQ490" s="225"/>
      <c r="AR490" s="225"/>
      <c r="AS490" s="225"/>
      <c r="AT490" s="225"/>
      <c r="AU490" s="225"/>
      <c r="AV490" s="225"/>
      <c r="AW490" s="225"/>
      <c r="AX490" s="225"/>
      <c r="AY490" s="225"/>
      <c r="AZ490" s="225"/>
      <c r="BA490" s="225"/>
      <c r="BB490" s="225"/>
      <c r="BC490" s="225"/>
      <c r="BD490" s="225"/>
      <c r="BE490" s="225"/>
      <c r="BF490" s="225"/>
      <c r="BG490" s="225"/>
      <c r="BH490" s="225"/>
      <c r="BI490" s="225"/>
      <c r="BJ490" s="225"/>
      <c r="BK490" s="225"/>
      <c r="BL490" s="225"/>
      <c r="BM490" s="225"/>
      <c r="BN490" s="225"/>
      <c r="BO490" s="225"/>
      <c r="BP490" s="225"/>
      <c r="BQ490" s="225"/>
      <c r="BR490" s="225"/>
      <c r="BS490" s="225"/>
      <c r="BT490" s="225"/>
      <c r="BU490" s="225"/>
      <c r="BV490" s="225"/>
      <c r="BW490" s="225"/>
      <c r="BX490" s="225"/>
      <c r="BY490" s="225"/>
      <c r="BZ490" s="225"/>
      <c r="CA490" s="225"/>
      <c r="CB490" s="225"/>
      <c r="CC490" s="225"/>
      <c r="CD490" s="225"/>
      <c r="CE490" s="225"/>
      <c r="CF490" s="225"/>
      <c r="CG490" s="225"/>
      <c r="CH490" s="225"/>
      <c r="CI490" s="225"/>
      <c r="CJ490" s="225"/>
      <c r="CK490" s="225"/>
      <c r="CL490" s="225"/>
      <c r="CM490" s="225"/>
      <c r="CN490" s="225"/>
      <c r="CO490" s="225"/>
      <c r="CP490" s="225"/>
      <c r="CQ490" s="225"/>
      <c r="CR490" s="225"/>
      <c r="CS490" s="225"/>
      <c r="CT490" s="225"/>
      <c r="CU490" s="225"/>
      <c r="CV490" s="225"/>
    </row>
    <row r="491" spans="1:100" ht="12" customHeight="1" x14ac:dyDescent="0.25">
      <c r="A491" s="225"/>
      <c r="B491" s="225"/>
      <c r="C491" s="225"/>
      <c r="D491" s="225"/>
      <c r="E491" s="225"/>
      <c r="F491" s="225"/>
      <c r="G491" s="225"/>
      <c r="H491" s="225"/>
      <c r="I491" s="225"/>
      <c r="J491" s="225"/>
      <c r="K491" s="225"/>
      <c r="L491" s="225"/>
      <c r="M491" s="225"/>
      <c r="N491" s="225"/>
      <c r="O491" s="225"/>
      <c r="P491" s="225"/>
      <c r="Q491" s="225"/>
      <c r="R491" s="225"/>
      <c r="S491" s="225"/>
      <c r="T491" s="225"/>
      <c r="U491" s="225"/>
      <c r="V491" s="225"/>
      <c r="W491" s="225"/>
      <c r="X491" s="225"/>
      <c r="Y491" s="225"/>
      <c r="Z491" s="225"/>
      <c r="AA491" s="225"/>
      <c r="AB491" s="225"/>
      <c r="AC491" s="225"/>
      <c r="AD491" s="225"/>
      <c r="AE491" s="225"/>
      <c r="AF491" s="225"/>
      <c r="AG491" s="225"/>
      <c r="AH491" s="225"/>
      <c r="AI491" s="225"/>
      <c r="AJ491" s="225"/>
      <c r="AK491" s="225"/>
      <c r="AL491" s="225"/>
      <c r="AM491" s="257"/>
      <c r="AN491" s="257"/>
      <c r="AO491" s="225"/>
      <c r="AP491" s="225"/>
      <c r="AQ491" s="225"/>
      <c r="AR491" s="225"/>
      <c r="AS491" s="225"/>
      <c r="AT491" s="225"/>
      <c r="AU491" s="225"/>
      <c r="AV491" s="225"/>
      <c r="AW491" s="225"/>
      <c r="AX491" s="225"/>
      <c r="AY491" s="225"/>
      <c r="AZ491" s="225"/>
      <c r="BA491" s="225"/>
      <c r="BB491" s="225"/>
      <c r="BC491" s="225"/>
      <c r="BD491" s="225"/>
      <c r="BE491" s="225"/>
      <c r="BF491" s="225"/>
      <c r="BG491" s="225"/>
      <c r="BH491" s="225"/>
      <c r="BI491" s="225"/>
      <c r="BJ491" s="225"/>
      <c r="BK491" s="225"/>
      <c r="BL491" s="225"/>
      <c r="BM491" s="225"/>
      <c r="BN491" s="225"/>
      <c r="BO491" s="225"/>
      <c r="BP491" s="225"/>
      <c r="BQ491" s="225"/>
      <c r="BR491" s="225"/>
      <c r="BS491" s="225"/>
      <c r="BT491" s="225"/>
      <c r="BU491" s="225"/>
      <c r="BV491" s="225"/>
      <c r="BW491" s="225"/>
      <c r="BX491" s="225"/>
      <c r="BY491" s="225"/>
      <c r="BZ491" s="225"/>
      <c r="CA491" s="225"/>
      <c r="CB491" s="225"/>
      <c r="CC491" s="225"/>
      <c r="CD491" s="225"/>
      <c r="CE491" s="225"/>
      <c r="CF491" s="225"/>
      <c r="CG491" s="225"/>
      <c r="CH491" s="225"/>
      <c r="CI491" s="225"/>
      <c r="CJ491" s="225"/>
      <c r="CK491" s="225"/>
      <c r="CL491" s="225"/>
      <c r="CM491" s="225"/>
      <c r="CN491" s="225"/>
      <c r="CO491" s="225"/>
      <c r="CP491" s="225"/>
      <c r="CQ491" s="225"/>
      <c r="CR491" s="225"/>
      <c r="CS491" s="225"/>
      <c r="CT491" s="225"/>
      <c r="CU491" s="225"/>
      <c r="CV491" s="225"/>
    </row>
    <row r="492" spans="1:100" ht="12" customHeight="1" x14ac:dyDescent="0.25">
      <c r="A492" s="225"/>
      <c r="B492" s="225"/>
      <c r="C492" s="225"/>
      <c r="D492" s="225"/>
      <c r="E492" s="225"/>
      <c r="F492" s="225"/>
      <c r="G492" s="225"/>
      <c r="H492" s="225"/>
      <c r="I492" s="225"/>
      <c r="J492" s="225"/>
      <c r="K492" s="225"/>
      <c r="L492" s="225"/>
      <c r="M492" s="225"/>
      <c r="N492" s="225"/>
      <c r="O492" s="225"/>
      <c r="P492" s="225"/>
      <c r="Q492" s="225"/>
      <c r="R492" s="225"/>
      <c r="S492" s="225"/>
      <c r="T492" s="225"/>
      <c r="U492" s="225"/>
      <c r="V492" s="225"/>
      <c r="W492" s="225"/>
      <c r="X492" s="225"/>
      <c r="Y492" s="225"/>
      <c r="Z492" s="225"/>
      <c r="AA492" s="225"/>
      <c r="AB492" s="225"/>
      <c r="AC492" s="225"/>
      <c r="AD492" s="225"/>
      <c r="AE492" s="225"/>
      <c r="AF492" s="225"/>
      <c r="AG492" s="225"/>
      <c r="AH492" s="225"/>
      <c r="AI492" s="225"/>
      <c r="AJ492" s="225"/>
      <c r="AK492" s="225"/>
      <c r="AL492" s="225"/>
      <c r="AM492" s="257"/>
      <c r="AN492" s="257"/>
      <c r="AO492" s="225"/>
      <c r="AP492" s="225"/>
      <c r="AQ492" s="225"/>
      <c r="AR492" s="225"/>
      <c r="AS492" s="225"/>
      <c r="AT492" s="225"/>
      <c r="AU492" s="225"/>
      <c r="AV492" s="225"/>
      <c r="AW492" s="225"/>
      <c r="AX492" s="225"/>
      <c r="AY492" s="225"/>
      <c r="AZ492" s="225"/>
      <c r="BA492" s="225"/>
      <c r="BB492" s="225"/>
      <c r="BC492" s="225"/>
      <c r="BD492" s="225"/>
      <c r="BE492" s="225"/>
      <c r="BF492" s="225"/>
      <c r="BG492" s="225"/>
      <c r="BH492" s="225"/>
      <c r="BI492" s="225"/>
      <c r="BJ492" s="225"/>
      <c r="BK492" s="225"/>
      <c r="BL492" s="225"/>
      <c r="BM492" s="225"/>
      <c r="BN492" s="225"/>
      <c r="BO492" s="225"/>
      <c r="BP492" s="225"/>
      <c r="BQ492" s="225"/>
      <c r="BR492" s="225"/>
      <c r="BS492" s="225"/>
      <c r="BT492" s="225"/>
      <c r="BU492" s="225"/>
      <c r="BV492" s="225"/>
      <c r="BW492" s="225"/>
      <c r="BX492" s="225"/>
      <c r="BY492" s="225"/>
      <c r="BZ492" s="225"/>
      <c r="CA492" s="225"/>
      <c r="CB492" s="225"/>
      <c r="CC492" s="225"/>
      <c r="CD492" s="225"/>
      <c r="CE492" s="225"/>
      <c r="CF492" s="225"/>
      <c r="CG492" s="225"/>
      <c r="CH492" s="225"/>
      <c r="CI492" s="225"/>
      <c r="CJ492" s="225"/>
      <c r="CK492" s="225"/>
      <c r="CL492" s="225"/>
      <c r="CM492" s="225"/>
      <c r="CN492" s="225"/>
      <c r="CO492" s="225"/>
      <c r="CP492" s="225"/>
      <c r="CQ492" s="225"/>
      <c r="CR492" s="225"/>
      <c r="CS492" s="225"/>
      <c r="CT492" s="225"/>
      <c r="CU492" s="225"/>
      <c r="CV492" s="225"/>
    </row>
    <row r="493" spans="1:100" ht="12" customHeight="1" x14ac:dyDescent="0.25">
      <c r="A493" s="225"/>
      <c r="B493" s="225"/>
      <c r="C493" s="225"/>
      <c r="D493" s="225"/>
      <c r="E493" s="225"/>
      <c r="F493" s="225"/>
      <c r="G493" s="225"/>
      <c r="H493" s="225"/>
      <c r="I493" s="225"/>
      <c r="J493" s="225"/>
      <c r="K493" s="225"/>
      <c r="L493" s="225"/>
      <c r="M493" s="225"/>
      <c r="N493" s="225"/>
      <c r="O493" s="225"/>
      <c r="P493" s="225"/>
      <c r="Q493" s="225"/>
      <c r="R493" s="225"/>
      <c r="S493" s="225"/>
      <c r="T493" s="225"/>
      <c r="U493" s="225"/>
      <c r="V493" s="225"/>
      <c r="W493" s="225"/>
      <c r="X493" s="225"/>
      <c r="Y493" s="225"/>
      <c r="Z493" s="225"/>
      <c r="AA493" s="225"/>
      <c r="AB493" s="225"/>
      <c r="AC493" s="225"/>
      <c r="AD493" s="225"/>
      <c r="AE493" s="225"/>
      <c r="AF493" s="225"/>
      <c r="AG493" s="225"/>
      <c r="AH493" s="225"/>
      <c r="AI493" s="225"/>
      <c r="AJ493" s="225"/>
      <c r="AK493" s="225"/>
      <c r="AL493" s="225"/>
      <c r="AM493" s="257"/>
      <c r="AN493" s="257"/>
      <c r="AO493" s="225"/>
      <c r="AP493" s="225"/>
      <c r="AQ493" s="225"/>
      <c r="AR493" s="225"/>
      <c r="AS493" s="225"/>
      <c r="AT493" s="225"/>
      <c r="AU493" s="225"/>
      <c r="AV493" s="225"/>
      <c r="AW493" s="225"/>
      <c r="AX493" s="225"/>
      <c r="AY493" s="225"/>
      <c r="AZ493" s="225"/>
      <c r="BA493" s="225"/>
      <c r="BB493" s="225"/>
      <c r="BC493" s="225"/>
      <c r="BD493" s="225"/>
      <c r="BE493" s="225"/>
      <c r="BF493" s="225"/>
      <c r="BG493" s="225"/>
      <c r="BH493" s="225"/>
      <c r="BI493" s="225"/>
      <c r="BJ493" s="225"/>
      <c r="BK493" s="225"/>
      <c r="BL493" s="225"/>
      <c r="BM493" s="225"/>
      <c r="BN493" s="225"/>
      <c r="BO493" s="225"/>
      <c r="BP493" s="225"/>
      <c r="BQ493" s="225"/>
      <c r="BR493" s="225"/>
      <c r="BS493" s="225"/>
      <c r="BT493" s="225"/>
      <c r="BU493" s="225"/>
      <c r="BV493" s="225"/>
      <c r="BW493" s="225"/>
      <c r="BX493" s="225"/>
      <c r="BY493" s="225"/>
      <c r="BZ493" s="225"/>
      <c r="CA493" s="225"/>
      <c r="CB493" s="225"/>
      <c r="CC493" s="225"/>
      <c r="CD493" s="225"/>
      <c r="CE493" s="225"/>
      <c r="CF493" s="225"/>
      <c r="CG493" s="225"/>
      <c r="CH493" s="225"/>
      <c r="CI493" s="225"/>
      <c r="CJ493" s="225"/>
      <c r="CK493" s="225"/>
      <c r="CL493" s="225"/>
      <c r="CM493" s="225"/>
      <c r="CN493" s="225"/>
      <c r="CO493" s="225"/>
      <c r="CP493" s="225"/>
      <c r="CQ493" s="225"/>
      <c r="CR493" s="225"/>
      <c r="CS493" s="225"/>
      <c r="CT493" s="225"/>
      <c r="CU493" s="225"/>
      <c r="CV493" s="225"/>
    </row>
    <row r="494" spans="1:100" ht="12" customHeight="1" x14ac:dyDescent="0.25">
      <c r="A494" s="225"/>
      <c r="B494" s="225"/>
      <c r="C494" s="225"/>
      <c r="D494" s="225"/>
      <c r="E494" s="225"/>
      <c r="F494" s="225"/>
      <c r="G494" s="225"/>
      <c r="H494" s="225"/>
      <c r="I494" s="225"/>
      <c r="J494" s="225"/>
      <c r="K494" s="225"/>
      <c r="L494" s="225"/>
      <c r="M494" s="225"/>
      <c r="N494" s="225"/>
      <c r="O494" s="225"/>
      <c r="P494" s="225"/>
      <c r="Q494" s="225"/>
      <c r="R494" s="225"/>
      <c r="S494" s="225"/>
      <c r="T494" s="225"/>
      <c r="U494" s="225"/>
      <c r="V494" s="225"/>
      <c r="W494" s="225"/>
      <c r="X494" s="225"/>
      <c r="Y494" s="225"/>
      <c r="Z494" s="225"/>
      <c r="AA494" s="225"/>
      <c r="AB494" s="225"/>
      <c r="AC494" s="225"/>
      <c r="AD494" s="225"/>
      <c r="AE494" s="225"/>
      <c r="AF494" s="225"/>
      <c r="AG494" s="225"/>
      <c r="AH494" s="225"/>
      <c r="AI494" s="225"/>
      <c r="AJ494" s="225"/>
      <c r="AK494" s="225"/>
      <c r="AL494" s="225"/>
      <c r="AM494" s="257"/>
      <c r="AN494" s="257"/>
      <c r="AO494" s="225"/>
      <c r="AP494" s="225"/>
      <c r="AQ494" s="225"/>
      <c r="AR494" s="225"/>
      <c r="AS494" s="225"/>
      <c r="AT494" s="225"/>
      <c r="AU494" s="225"/>
      <c r="AV494" s="225"/>
      <c r="AW494" s="225"/>
      <c r="AX494" s="225"/>
      <c r="AY494" s="225"/>
      <c r="AZ494" s="225"/>
      <c r="BA494" s="225"/>
      <c r="BB494" s="225"/>
      <c r="BC494" s="225"/>
      <c r="BD494" s="225"/>
      <c r="BE494" s="225"/>
      <c r="BF494" s="225"/>
      <c r="BG494" s="225"/>
      <c r="BH494" s="225"/>
      <c r="BI494" s="225"/>
      <c r="BJ494" s="225"/>
      <c r="BK494" s="225"/>
      <c r="BL494" s="225"/>
      <c r="BM494" s="225"/>
      <c r="BN494" s="225"/>
      <c r="BO494" s="225"/>
      <c r="BP494" s="225"/>
      <c r="BQ494" s="225"/>
      <c r="BR494" s="225"/>
      <c r="BS494" s="225"/>
      <c r="BT494" s="225"/>
      <c r="BU494" s="225"/>
      <c r="BV494" s="225"/>
      <c r="BW494" s="225"/>
      <c r="BX494" s="225"/>
      <c r="BY494" s="225"/>
      <c r="BZ494" s="225"/>
      <c r="CA494" s="225"/>
      <c r="CB494" s="225"/>
      <c r="CC494" s="225"/>
      <c r="CD494" s="225"/>
      <c r="CE494" s="225"/>
      <c r="CF494" s="225"/>
      <c r="CG494" s="225"/>
      <c r="CH494" s="225"/>
      <c r="CI494" s="225"/>
      <c r="CJ494" s="225"/>
      <c r="CK494" s="225"/>
      <c r="CL494" s="225"/>
      <c r="CM494" s="225"/>
      <c r="CN494" s="225"/>
      <c r="CO494" s="225"/>
      <c r="CP494" s="225"/>
      <c r="CQ494" s="225"/>
      <c r="CR494" s="225"/>
      <c r="CS494" s="225"/>
      <c r="CT494" s="225"/>
      <c r="CU494" s="225"/>
      <c r="CV494" s="225"/>
    </row>
    <row r="495" spans="1:100" ht="12" customHeight="1" x14ac:dyDescent="0.25">
      <c r="A495" s="225"/>
      <c r="B495" s="225"/>
      <c r="C495" s="225"/>
      <c r="D495" s="225"/>
      <c r="E495" s="225"/>
      <c r="F495" s="225"/>
      <c r="G495" s="225"/>
      <c r="H495" s="225"/>
      <c r="I495" s="225"/>
      <c r="J495" s="225"/>
      <c r="K495" s="225"/>
      <c r="L495" s="225"/>
      <c r="M495" s="225"/>
      <c r="N495" s="225"/>
      <c r="O495" s="225"/>
      <c r="P495" s="225"/>
      <c r="Q495" s="225"/>
      <c r="R495" s="225"/>
      <c r="S495" s="225"/>
      <c r="T495" s="225"/>
      <c r="U495" s="225"/>
      <c r="V495" s="225"/>
      <c r="W495" s="225"/>
      <c r="X495" s="225"/>
      <c r="Y495" s="225"/>
      <c r="Z495" s="225"/>
      <c r="AA495" s="225"/>
      <c r="AB495" s="225"/>
      <c r="AC495" s="225"/>
      <c r="AD495" s="225"/>
      <c r="AE495" s="225"/>
      <c r="AF495" s="225"/>
      <c r="AG495" s="225"/>
      <c r="AH495" s="225"/>
      <c r="AI495" s="225"/>
      <c r="AJ495" s="225"/>
      <c r="AK495" s="225"/>
      <c r="AL495" s="225"/>
      <c r="AM495" s="257"/>
      <c r="AN495" s="257"/>
      <c r="AO495" s="225"/>
      <c r="AP495" s="225"/>
      <c r="AQ495" s="225"/>
      <c r="AR495" s="225"/>
      <c r="AS495" s="225"/>
      <c r="AT495" s="225"/>
      <c r="AU495" s="225"/>
      <c r="AV495" s="225"/>
      <c r="AW495" s="225"/>
      <c r="AX495" s="225"/>
      <c r="AY495" s="225"/>
      <c r="AZ495" s="225"/>
      <c r="BA495" s="225"/>
      <c r="BB495" s="225"/>
      <c r="BC495" s="225"/>
      <c r="BD495" s="225"/>
      <c r="BE495" s="225"/>
      <c r="BF495" s="225"/>
      <c r="BG495" s="225"/>
      <c r="BH495" s="225"/>
      <c r="BI495" s="225"/>
      <c r="BJ495" s="225"/>
      <c r="BK495" s="225"/>
      <c r="BL495" s="225"/>
      <c r="BM495" s="225"/>
      <c r="BN495" s="225"/>
      <c r="BO495" s="225"/>
      <c r="BP495" s="225"/>
      <c r="BQ495" s="225"/>
      <c r="BR495" s="225"/>
      <c r="BS495" s="225"/>
      <c r="BT495" s="225"/>
      <c r="BU495" s="225"/>
      <c r="BV495" s="225"/>
      <c r="BW495" s="225"/>
      <c r="BX495" s="225"/>
      <c r="BY495" s="225"/>
      <c r="BZ495" s="225"/>
      <c r="CA495" s="225"/>
      <c r="CB495" s="225"/>
      <c r="CC495" s="225"/>
      <c r="CD495" s="225"/>
      <c r="CE495" s="225"/>
      <c r="CF495" s="225"/>
      <c r="CG495" s="225"/>
      <c r="CH495" s="225"/>
      <c r="CI495" s="225"/>
      <c r="CJ495" s="225"/>
      <c r="CK495" s="225"/>
      <c r="CL495" s="225"/>
      <c r="CM495" s="225"/>
      <c r="CN495" s="225"/>
      <c r="CO495" s="225"/>
      <c r="CP495" s="225"/>
      <c r="CQ495" s="225"/>
      <c r="CR495" s="225"/>
      <c r="CS495" s="225"/>
      <c r="CT495" s="225"/>
      <c r="CU495" s="225"/>
      <c r="CV495" s="225"/>
    </row>
    <row r="496" spans="1:100" ht="12" customHeight="1" x14ac:dyDescent="0.25">
      <c r="A496" s="225"/>
      <c r="B496" s="225"/>
      <c r="C496" s="225"/>
      <c r="D496" s="225"/>
      <c r="E496" s="225"/>
      <c r="F496" s="225"/>
      <c r="G496" s="225"/>
      <c r="H496" s="225"/>
      <c r="I496" s="225"/>
      <c r="J496" s="225"/>
      <c r="K496" s="225"/>
      <c r="L496" s="225"/>
      <c r="M496" s="225"/>
      <c r="N496" s="225"/>
      <c r="O496" s="225"/>
      <c r="P496" s="225"/>
      <c r="Q496" s="225"/>
      <c r="R496" s="225"/>
      <c r="S496" s="225"/>
      <c r="T496" s="225"/>
      <c r="U496" s="225"/>
      <c r="V496" s="225"/>
      <c r="W496" s="225"/>
      <c r="X496" s="225"/>
      <c r="Y496" s="225"/>
      <c r="Z496" s="225"/>
      <c r="AA496" s="225"/>
      <c r="AB496" s="225"/>
      <c r="AC496" s="225"/>
      <c r="AD496" s="225"/>
      <c r="AE496" s="225"/>
      <c r="AF496" s="225"/>
      <c r="AG496" s="225"/>
      <c r="AH496" s="225"/>
      <c r="AI496" s="225"/>
      <c r="AJ496" s="225"/>
      <c r="AK496" s="225"/>
      <c r="AL496" s="225"/>
      <c r="AM496" s="257"/>
      <c r="AN496" s="257"/>
      <c r="AO496" s="225"/>
      <c r="AP496" s="225"/>
      <c r="AQ496" s="225"/>
      <c r="AR496" s="225"/>
      <c r="AS496" s="225"/>
      <c r="AT496" s="225"/>
      <c r="AU496" s="225"/>
      <c r="AV496" s="225"/>
      <c r="AW496" s="225"/>
      <c r="AX496" s="225"/>
      <c r="AY496" s="225"/>
      <c r="AZ496" s="225"/>
      <c r="BA496" s="225"/>
      <c r="BB496" s="225"/>
      <c r="BC496" s="225"/>
      <c r="BD496" s="225"/>
      <c r="BE496" s="225"/>
      <c r="BF496" s="225"/>
      <c r="BG496" s="225"/>
      <c r="BH496" s="225"/>
      <c r="BI496" s="225"/>
      <c r="BJ496" s="225"/>
      <c r="BK496" s="225"/>
      <c r="BL496" s="225"/>
      <c r="BM496" s="225"/>
      <c r="BN496" s="225"/>
      <c r="BO496" s="225"/>
      <c r="BP496" s="225"/>
      <c r="BQ496" s="225"/>
      <c r="BR496" s="225"/>
      <c r="BS496" s="225"/>
      <c r="BT496" s="225"/>
      <c r="BU496" s="225"/>
      <c r="BV496" s="225"/>
      <c r="BW496" s="225"/>
      <c r="BX496" s="225"/>
      <c r="BY496" s="225"/>
      <c r="BZ496" s="225"/>
      <c r="CA496" s="225"/>
      <c r="CB496" s="225"/>
      <c r="CC496" s="225"/>
      <c r="CD496" s="225"/>
      <c r="CE496" s="225"/>
      <c r="CF496" s="225"/>
      <c r="CG496" s="225"/>
      <c r="CH496" s="225"/>
      <c r="CI496" s="225"/>
      <c r="CJ496" s="225"/>
      <c r="CK496" s="225"/>
      <c r="CL496" s="225"/>
      <c r="CM496" s="225"/>
      <c r="CN496" s="225"/>
      <c r="CO496" s="225"/>
      <c r="CP496" s="225"/>
      <c r="CQ496" s="225"/>
      <c r="CR496" s="225"/>
      <c r="CS496" s="225"/>
      <c r="CT496" s="225"/>
      <c r="CU496" s="225"/>
      <c r="CV496" s="225"/>
    </row>
    <row r="497" spans="1:100" ht="12" customHeight="1" x14ac:dyDescent="0.25">
      <c r="A497" s="225"/>
      <c r="B497" s="225"/>
      <c r="C497" s="225"/>
      <c r="D497" s="225"/>
      <c r="E497" s="225"/>
      <c r="F497" s="225"/>
      <c r="G497" s="225"/>
      <c r="H497" s="225"/>
      <c r="I497" s="225"/>
      <c r="J497" s="225"/>
      <c r="K497" s="225"/>
      <c r="L497" s="225"/>
      <c r="M497" s="225"/>
      <c r="N497" s="225"/>
      <c r="O497" s="225"/>
      <c r="P497" s="225"/>
      <c r="Q497" s="225"/>
      <c r="R497" s="225"/>
      <c r="S497" s="225"/>
      <c r="T497" s="225"/>
      <c r="U497" s="225"/>
      <c r="V497" s="225"/>
      <c r="W497" s="225"/>
      <c r="X497" s="225"/>
      <c r="Y497" s="225"/>
      <c r="Z497" s="225"/>
      <c r="AA497" s="225"/>
      <c r="AB497" s="225"/>
      <c r="AC497" s="225"/>
      <c r="AD497" s="225"/>
      <c r="AE497" s="225"/>
      <c r="AF497" s="225"/>
      <c r="AG497" s="225"/>
      <c r="AH497" s="225"/>
      <c r="AI497" s="225"/>
      <c r="AJ497" s="225"/>
      <c r="AK497" s="225"/>
      <c r="AL497" s="225"/>
      <c r="AM497" s="257"/>
      <c r="AN497" s="257"/>
      <c r="AO497" s="225"/>
      <c r="AP497" s="225"/>
      <c r="AQ497" s="225"/>
      <c r="AR497" s="225"/>
      <c r="AS497" s="225"/>
      <c r="AT497" s="225"/>
      <c r="AU497" s="225"/>
      <c r="AV497" s="225"/>
      <c r="AW497" s="225"/>
      <c r="AX497" s="225"/>
      <c r="AY497" s="225"/>
      <c r="AZ497" s="225"/>
      <c r="BA497" s="225"/>
      <c r="BB497" s="225"/>
      <c r="BC497" s="225"/>
      <c r="BD497" s="225"/>
      <c r="BE497" s="225"/>
      <c r="BF497" s="225"/>
      <c r="BG497" s="225"/>
      <c r="BH497" s="225"/>
      <c r="BI497" s="225"/>
      <c r="BJ497" s="225"/>
      <c r="BK497" s="225"/>
      <c r="BL497" s="225"/>
      <c r="BM497" s="225"/>
      <c r="BN497" s="225"/>
      <c r="BO497" s="225"/>
      <c r="BP497" s="225"/>
      <c r="BQ497" s="225"/>
      <c r="BR497" s="225"/>
      <c r="BS497" s="225"/>
      <c r="BT497" s="225"/>
      <c r="BU497" s="225"/>
      <c r="BV497" s="225"/>
      <c r="BW497" s="225"/>
      <c r="BX497" s="225"/>
      <c r="BY497" s="225"/>
      <c r="BZ497" s="225"/>
      <c r="CA497" s="225"/>
      <c r="CB497" s="225"/>
      <c r="CC497" s="225"/>
      <c r="CD497" s="225"/>
      <c r="CE497" s="225"/>
      <c r="CF497" s="225"/>
      <c r="CG497" s="225"/>
      <c r="CH497" s="225"/>
      <c r="CI497" s="225"/>
      <c r="CJ497" s="225"/>
      <c r="CK497" s="225"/>
      <c r="CL497" s="225"/>
      <c r="CM497" s="225"/>
      <c r="CN497" s="225"/>
      <c r="CO497" s="225"/>
      <c r="CP497" s="225"/>
      <c r="CQ497" s="225"/>
      <c r="CR497" s="225"/>
      <c r="CS497" s="225"/>
      <c r="CT497" s="225"/>
      <c r="CU497" s="225"/>
      <c r="CV497" s="225"/>
    </row>
    <row r="498" spans="1:100" ht="12" customHeight="1" x14ac:dyDescent="0.25">
      <c r="A498" s="225"/>
      <c r="B498" s="225"/>
      <c r="C498" s="225"/>
      <c r="D498" s="225"/>
      <c r="E498" s="225"/>
      <c r="F498" s="225"/>
      <c r="G498" s="225"/>
      <c r="H498" s="225"/>
      <c r="I498" s="225"/>
      <c r="J498" s="225"/>
      <c r="K498" s="225"/>
      <c r="L498" s="225"/>
      <c r="M498" s="225"/>
      <c r="N498" s="225"/>
      <c r="O498" s="225"/>
      <c r="P498" s="225"/>
      <c r="Q498" s="225"/>
      <c r="R498" s="225"/>
      <c r="S498" s="225"/>
      <c r="T498" s="225"/>
      <c r="U498" s="225"/>
      <c r="V498" s="225"/>
      <c r="W498" s="225"/>
      <c r="X498" s="225"/>
      <c r="Y498" s="225"/>
      <c r="Z498" s="225"/>
      <c r="AA498" s="225"/>
      <c r="AB498" s="225"/>
      <c r="AC498" s="225"/>
      <c r="AD498" s="225"/>
      <c r="AE498" s="225"/>
      <c r="AF498" s="225"/>
      <c r="AG498" s="225"/>
      <c r="AH498" s="225"/>
      <c r="AI498" s="225"/>
      <c r="AJ498" s="225"/>
      <c r="AK498" s="225"/>
      <c r="AL498" s="225"/>
      <c r="AM498" s="257"/>
      <c r="AN498" s="257"/>
      <c r="AO498" s="225"/>
      <c r="AP498" s="225"/>
      <c r="AQ498" s="225"/>
      <c r="AR498" s="225"/>
      <c r="AS498" s="225"/>
      <c r="AT498" s="225"/>
      <c r="AU498" s="225"/>
      <c r="AV498" s="225"/>
      <c r="AW498" s="225"/>
      <c r="AX498" s="225"/>
      <c r="AY498" s="225"/>
      <c r="AZ498" s="225"/>
      <c r="BA498" s="225"/>
      <c r="BB498" s="225"/>
      <c r="BC498" s="225"/>
      <c r="BD498" s="225"/>
      <c r="BE498" s="225"/>
      <c r="BF498" s="225"/>
      <c r="BG498" s="225"/>
      <c r="BH498" s="225"/>
      <c r="BI498" s="225"/>
      <c r="BJ498" s="225"/>
      <c r="BK498" s="225"/>
      <c r="BL498" s="225"/>
      <c r="BM498" s="225"/>
      <c r="BN498" s="225"/>
      <c r="BO498" s="225"/>
      <c r="BP498" s="225"/>
      <c r="BQ498" s="225"/>
      <c r="BR498" s="225"/>
      <c r="BS498" s="225"/>
      <c r="BT498" s="225"/>
      <c r="BU498" s="225"/>
      <c r="BV498" s="225"/>
      <c r="BW498" s="225"/>
      <c r="BX498" s="225"/>
      <c r="BY498" s="225"/>
      <c r="BZ498" s="225"/>
      <c r="CA498" s="225"/>
      <c r="CB498" s="225"/>
      <c r="CC498" s="225"/>
      <c r="CD498" s="225"/>
      <c r="CE498" s="225"/>
      <c r="CF498" s="225"/>
      <c r="CG498" s="225"/>
      <c r="CH498" s="225"/>
      <c r="CI498" s="225"/>
      <c r="CJ498" s="225"/>
      <c r="CK498" s="225"/>
      <c r="CL498" s="225"/>
      <c r="CM498" s="225"/>
      <c r="CN498" s="225"/>
      <c r="CO498" s="225"/>
      <c r="CP498" s="225"/>
      <c r="CQ498" s="225"/>
      <c r="CR498" s="225"/>
      <c r="CS498" s="225"/>
      <c r="CT498" s="225"/>
      <c r="CU498" s="225"/>
      <c r="CV498" s="225"/>
    </row>
    <row r="499" spans="1:100" ht="12" customHeight="1" x14ac:dyDescent="0.25">
      <c r="A499" s="225"/>
      <c r="B499" s="225"/>
      <c r="C499" s="225"/>
      <c r="D499" s="225"/>
      <c r="E499" s="225"/>
      <c r="F499" s="225"/>
      <c r="G499" s="225"/>
      <c r="H499" s="225"/>
      <c r="I499" s="225"/>
      <c r="J499" s="225"/>
      <c r="K499" s="225"/>
      <c r="L499" s="225"/>
      <c r="M499" s="225"/>
      <c r="N499" s="225"/>
      <c r="O499" s="225"/>
      <c r="P499" s="225"/>
      <c r="Q499" s="225"/>
      <c r="R499" s="225"/>
      <c r="S499" s="225"/>
      <c r="T499" s="225"/>
      <c r="U499" s="225"/>
      <c r="V499" s="225"/>
      <c r="W499" s="225"/>
      <c r="X499" s="225"/>
      <c r="Y499" s="225"/>
      <c r="Z499" s="225"/>
      <c r="AA499" s="225"/>
      <c r="AB499" s="225"/>
      <c r="AC499" s="225"/>
      <c r="AD499" s="225"/>
      <c r="AE499" s="225"/>
      <c r="AF499" s="225"/>
      <c r="AG499" s="225"/>
      <c r="AH499" s="225"/>
      <c r="AI499" s="225"/>
      <c r="AJ499" s="225"/>
      <c r="AK499" s="225"/>
      <c r="AL499" s="225"/>
      <c r="AM499" s="257"/>
      <c r="AN499" s="257"/>
      <c r="AO499" s="225"/>
      <c r="AP499" s="225"/>
      <c r="AQ499" s="225"/>
      <c r="AR499" s="225"/>
      <c r="AS499" s="225"/>
      <c r="AT499" s="225"/>
      <c r="AU499" s="225"/>
      <c r="AV499" s="225"/>
      <c r="AW499" s="225"/>
      <c r="AX499" s="225"/>
      <c r="AY499" s="225"/>
      <c r="AZ499" s="225"/>
      <c r="BA499" s="225"/>
      <c r="BB499" s="225"/>
      <c r="BC499" s="225"/>
      <c r="BD499" s="225"/>
      <c r="BE499" s="225"/>
      <c r="BF499" s="225"/>
      <c r="BG499" s="225"/>
      <c r="BH499" s="225"/>
      <c r="BI499" s="225"/>
      <c r="BJ499" s="225"/>
      <c r="BK499" s="225"/>
      <c r="BL499" s="225"/>
      <c r="BM499" s="225"/>
      <c r="BN499" s="225"/>
      <c r="BO499" s="225"/>
      <c r="BP499" s="225"/>
      <c r="BQ499" s="225"/>
      <c r="BR499" s="225"/>
      <c r="BS499" s="225"/>
      <c r="BT499" s="225"/>
      <c r="BU499" s="225"/>
      <c r="BV499" s="225"/>
      <c r="BW499" s="225"/>
      <c r="BX499" s="225"/>
      <c r="BY499" s="225"/>
      <c r="BZ499" s="225"/>
      <c r="CA499" s="225"/>
      <c r="CB499" s="225"/>
      <c r="CC499" s="225"/>
      <c r="CD499" s="225"/>
      <c r="CE499" s="225"/>
      <c r="CF499" s="225"/>
      <c r="CG499" s="225"/>
      <c r="CH499" s="225"/>
      <c r="CI499" s="225"/>
      <c r="CJ499" s="225"/>
      <c r="CK499" s="225"/>
      <c r="CL499" s="225"/>
      <c r="CM499" s="225"/>
      <c r="CN499" s="225"/>
      <c r="CO499" s="225"/>
      <c r="CP499" s="225"/>
      <c r="CQ499" s="225"/>
      <c r="CR499" s="225"/>
      <c r="CS499" s="225"/>
      <c r="CT499" s="225"/>
      <c r="CU499" s="225"/>
      <c r="CV499" s="225"/>
    </row>
    <row r="500" spans="1:100" ht="12" customHeight="1" x14ac:dyDescent="0.25">
      <c r="A500" s="225"/>
      <c r="B500" s="225"/>
      <c r="C500" s="225"/>
      <c r="D500" s="225"/>
      <c r="E500" s="225"/>
      <c r="F500" s="225"/>
      <c r="G500" s="225"/>
      <c r="H500" s="225"/>
      <c r="I500" s="225"/>
      <c r="J500" s="225"/>
      <c r="K500" s="225"/>
      <c r="L500" s="225"/>
      <c r="M500" s="225"/>
      <c r="N500" s="225"/>
      <c r="O500" s="225"/>
      <c r="P500" s="225"/>
      <c r="Q500" s="225"/>
      <c r="R500" s="225"/>
      <c r="S500" s="225"/>
      <c r="T500" s="225"/>
      <c r="U500" s="225"/>
      <c r="V500" s="225"/>
      <c r="W500" s="225"/>
      <c r="X500" s="225"/>
      <c r="Y500" s="225"/>
      <c r="Z500" s="225"/>
      <c r="AA500" s="225"/>
      <c r="AB500" s="225"/>
      <c r="AC500" s="225"/>
      <c r="AD500" s="225"/>
      <c r="AE500" s="225"/>
      <c r="AF500" s="225"/>
      <c r="AG500" s="225"/>
      <c r="AH500" s="225"/>
      <c r="AI500" s="225"/>
      <c r="AJ500" s="225"/>
      <c r="AK500" s="225"/>
      <c r="AL500" s="225"/>
      <c r="AM500" s="257"/>
      <c r="AN500" s="257"/>
      <c r="AO500" s="225"/>
      <c r="AP500" s="225"/>
      <c r="AQ500" s="225"/>
      <c r="AR500" s="225"/>
      <c r="AS500" s="225"/>
      <c r="AT500" s="225"/>
      <c r="AU500" s="225"/>
      <c r="AV500" s="225"/>
      <c r="AW500" s="225"/>
      <c r="AX500" s="225"/>
      <c r="AY500" s="225"/>
      <c r="AZ500" s="225"/>
      <c r="BA500" s="225"/>
      <c r="BB500" s="225"/>
      <c r="BC500" s="225"/>
      <c r="BD500" s="225"/>
      <c r="BE500" s="225"/>
      <c r="BF500" s="225"/>
      <c r="BG500" s="225"/>
      <c r="BH500" s="225"/>
      <c r="BI500" s="225"/>
      <c r="BJ500" s="225"/>
      <c r="BK500" s="225"/>
      <c r="BL500" s="225"/>
      <c r="BM500" s="225"/>
      <c r="BN500" s="225"/>
      <c r="BO500" s="225"/>
      <c r="BP500" s="225"/>
      <c r="BQ500" s="225"/>
      <c r="BR500" s="225"/>
      <c r="BS500" s="225"/>
      <c r="BT500" s="225"/>
      <c r="BU500" s="225"/>
      <c r="BV500" s="225"/>
      <c r="BW500" s="225"/>
      <c r="BX500" s="225"/>
      <c r="BY500" s="225"/>
      <c r="BZ500" s="225"/>
      <c r="CA500" s="225"/>
      <c r="CB500" s="225"/>
      <c r="CC500" s="225"/>
      <c r="CD500" s="225"/>
      <c r="CE500" s="225"/>
      <c r="CF500" s="225"/>
      <c r="CG500" s="225"/>
      <c r="CH500" s="225"/>
      <c r="CI500" s="225"/>
      <c r="CJ500" s="225"/>
      <c r="CK500" s="225"/>
      <c r="CL500" s="225"/>
      <c r="CM500" s="225"/>
      <c r="CN500" s="225"/>
      <c r="CO500" s="225"/>
      <c r="CP500" s="225"/>
      <c r="CQ500" s="225"/>
      <c r="CR500" s="225"/>
      <c r="CS500" s="225"/>
      <c r="CT500" s="225"/>
      <c r="CU500" s="225"/>
      <c r="CV500" s="225"/>
    </row>
    <row r="501" spans="1:100" ht="12" customHeight="1" x14ac:dyDescent="0.25">
      <c r="A501" s="225"/>
      <c r="B501" s="225"/>
      <c r="C501" s="225"/>
      <c r="D501" s="225"/>
      <c r="E501" s="225"/>
      <c r="F501" s="225"/>
      <c r="G501" s="225"/>
      <c r="H501" s="225"/>
      <c r="I501" s="225"/>
      <c r="J501" s="225"/>
      <c r="K501" s="225"/>
      <c r="L501" s="225"/>
      <c r="M501" s="225"/>
      <c r="N501" s="225"/>
      <c r="O501" s="225"/>
      <c r="P501" s="225"/>
      <c r="Q501" s="225"/>
      <c r="R501" s="225"/>
      <c r="S501" s="225"/>
      <c r="T501" s="225"/>
      <c r="U501" s="225"/>
      <c r="V501" s="225"/>
      <c r="W501" s="225"/>
      <c r="X501" s="225"/>
      <c r="Y501" s="225"/>
      <c r="Z501" s="225"/>
      <c r="AA501" s="225"/>
      <c r="AB501" s="225"/>
      <c r="AC501" s="225"/>
      <c r="AD501" s="225"/>
      <c r="AE501" s="225"/>
      <c r="AF501" s="225"/>
      <c r="AG501" s="225"/>
      <c r="AH501" s="225"/>
      <c r="AI501" s="225"/>
      <c r="AJ501" s="225"/>
      <c r="AK501" s="225"/>
      <c r="AL501" s="225"/>
      <c r="AM501" s="257"/>
      <c r="AN501" s="257"/>
      <c r="AO501" s="225"/>
      <c r="AP501" s="225"/>
      <c r="AQ501" s="225"/>
      <c r="AR501" s="225"/>
      <c r="AS501" s="225"/>
      <c r="AT501" s="225"/>
      <c r="AU501" s="225"/>
      <c r="AV501" s="225"/>
      <c r="AW501" s="225"/>
      <c r="AX501" s="225"/>
      <c r="AY501" s="225"/>
      <c r="AZ501" s="225"/>
      <c r="BA501" s="225"/>
      <c r="BB501" s="225"/>
      <c r="BC501" s="225"/>
      <c r="BD501" s="225"/>
      <c r="BE501" s="225"/>
      <c r="BF501" s="225"/>
      <c r="BG501" s="225"/>
      <c r="BH501" s="225"/>
      <c r="BI501" s="225"/>
      <c r="BJ501" s="225"/>
      <c r="BK501" s="225"/>
      <c r="BL501" s="225"/>
      <c r="BM501" s="225"/>
      <c r="BN501" s="225"/>
      <c r="BO501" s="225"/>
      <c r="BP501" s="225"/>
      <c r="BQ501" s="225"/>
      <c r="BR501" s="225"/>
      <c r="BS501" s="225"/>
      <c r="BT501" s="225"/>
      <c r="BU501" s="225"/>
      <c r="BV501" s="225"/>
      <c r="BW501" s="225"/>
      <c r="BX501" s="225"/>
      <c r="BY501" s="225"/>
      <c r="BZ501" s="225"/>
      <c r="CA501" s="225"/>
      <c r="CB501" s="225"/>
      <c r="CC501" s="225"/>
      <c r="CD501" s="225"/>
      <c r="CE501" s="225"/>
      <c r="CF501" s="225"/>
      <c r="CG501" s="225"/>
      <c r="CH501" s="225"/>
      <c r="CI501" s="225"/>
      <c r="CJ501" s="225"/>
      <c r="CK501" s="225"/>
      <c r="CL501" s="225"/>
      <c r="CM501" s="225"/>
      <c r="CN501" s="225"/>
      <c r="CO501" s="225"/>
      <c r="CP501" s="225"/>
      <c r="CQ501" s="225"/>
      <c r="CR501" s="225"/>
      <c r="CS501" s="225"/>
      <c r="CT501" s="225"/>
      <c r="CU501" s="225"/>
      <c r="CV501" s="225"/>
    </row>
    <row r="502" spans="1:100" ht="12" customHeight="1" x14ac:dyDescent="0.25">
      <c r="A502" s="225"/>
      <c r="B502" s="225"/>
      <c r="C502" s="225"/>
      <c r="D502" s="225"/>
      <c r="E502" s="225"/>
      <c r="F502" s="225"/>
      <c r="G502" s="225"/>
      <c r="H502" s="225"/>
      <c r="I502" s="225"/>
      <c r="J502" s="225"/>
      <c r="K502" s="225"/>
      <c r="L502" s="225"/>
      <c r="M502" s="225"/>
      <c r="N502" s="225"/>
      <c r="O502" s="225"/>
      <c r="P502" s="225"/>
      <c r="Q502" s="225"/>
      <c r="R502" s="225"/>
      <c r="S502" s="225"/>
      <c r="T502" s="225"/>
      <c r="U502" s="225"/>
      <c r="V502" s="225"/>
      <c r="W502" s="225"/>
      <c r="X502" s="225"/>
      <c r="Y502" s="225"/>
      <c r="Z502" s="225"/>
      <c r="AA502" s="225"/>
      <c r="AB502" s="225"/>
      <c r="AC502" s="225"/>
      <c r="AD502" s="225"/>
      <c r="AE502" s="225"/>
      <c r="AF502" s="225"/>
      <c r="AG502" s="225"/>
      <c r="AH502" s="225"/>
      <c r="AI502" s="225"/>
      <c r="AJ502" s="225"/>
      <c r="AK502" s="225"/>
      <c r="AL502" s="225"/>
      <c r="AM502" s="257"/>
      <c r="AN502" s="257"/>
      <c r="AO502" s="225"/>
      <c r="AP502" s="225"/>
      <c r="AQ502" s="225"/>
      <c r="AR502" s="225"/>
      <c r="AS502" s="225"/>
      <c r="AT502" s="225"/>
      <c r="AU502" s="225"/>
      <c r="AV502" s="225"/>
      <c r="AW502" s="225"/>
      <c r="AX502" s="225"/>
      <c r="AY502" s="225"/>
      <c r="AZ502" s="225"/>
      <c r="BA502" s="225"/>
      <c r="BB502" s="225"/>
      <c r="BC502" s="225"/>
      <c r="BD502" s="225"/>
      <c r="BE502" s="225"/>
      <c r="BF502" s="225"/>
      <c r="BG502" s="225"/>
      <c r="BH502" s="225"/>
      <c r="BI502" s="225"/>
      <c r="BJ502" s="225"/>
      <c r="BK502" s="225"/>
      <c r="BL502" s="225"/>
      <c r="BM502" s="225"/>
      <c r="BN502" s="225"/>
      <c r="BO502" s="225"/>
      <c r="BP502" s="225"/>
      <c r="BQ502" s="225"/>
      <c r="BR502" s="225"/>
      <c r="BS502" s="225"/>
      <c r="BT502" s="225"/>
      <c r="BU502" s="225"/>
      <c r="BV502" s="225"/>
      <c r="BW502" s="225"/>
      <c r="BX502" s="225"/>
      <c r="BY502" s="225"/>
      <c r="BZ502" s="225"/>
      <c r="CA502" s="225"/>
      <c r="CB502" s="225"/>
      <c r="CC502" s="225"/>
      <c r="CD502" s="225"/>
      <c r="CE502" s="225"/>
      <c r="CF502" s="225"/>
      <c r="CG502" s="225"/>
      <c r="CH502" s="225"/>
      <c r="CI502" s="225"/>
      <c r="CJ502" s="225"/>
      <c r="CK502" s="225"/>
      <c r="CL502" s="225"/>
      <c r="CM502" s="225"/>
      <c r="CN502" s="225"/>
      <c r="CO502" s="225"/>
      <c r="CP502" s="225"/>
      <c r="CQ502" s="225"/>
      <c r="CR502" s="225"/>
      <c r="CS502" s="225"/>
      <c r="CT502" s="225"/>
      <c r="CU502" s="225"/>
      <c r="CV502" s="225"/>
    </row>
    <row r="503" spans="1:100" ht="12" customHeight="1" x14ac:dyDescent="0.25">
      <c r="A503" s="225"/>
      <c r="B503" s="225"/>
      <c r="C503" s="225"/>
      <c r="D503" s="225"/>
      <c r="E503" s="225"/>
      <c r="F503" s="225"/>
      <c r="G503" s="225"/>
      <c r="H503" s="225"/>
      <c r="I503" s="225"/>
      <c r="J503" s="225"/>
      <c r="K503" s="225"/>
      <c r="L503" s="225"/>
      <c r="M503" s="225"/>
      <c r="N503" s="225"/>
      <c r="O503" s="225"/>
      <c r="P503" s="225"/>
      <c r="Q503" s="225"/>
      <c r="R503" s="225"/>
      <c r="S503" s="225"/>
      <c r="T503" s="225"/>
      <c r="U503" s="225"/>
      <c r="V503" s="225"/>
      <c r="W503" s="225"/>
      <c r="X503" s="225"/>
      <c r="Y503" s="225"/>
      <c r="Z503" s="225"/>
      <c r="AA503" s="225"/>
      <c r="AB503" s="225"/>
      <c r="AC503" s="225"/>
      <c r="AD503" s="225"/>
      <c r="AE503" s="225"/>
      <c r="AF503" s="225"/>
      <c r="AG503" s="225"/>
      <c r="AH503" s="225"/>
      <c r="AI503" s="225"/>
      <c r="AJ503" s="225"/>
      <c r="AK503" s="225"/>
      <c r="AL503" s="225"/>
      <c r="AM503" s="257"/>
      <c r="AN503" s="257"/>
      <c r="AO503" s="225"/>
      <c r="AP503" s="225"/>
      <c r="AQ503" s="225"/>
      <c r="AR503" s="225"/>
      <c r="AS503" s="225"/>
      <c r="AT503" s="225"/>
      <c r="AU503" s="225"/>
      <c r="AV503" s="225"/>
      <c r="AW503" s="225"/>
      <c r="AX503" s="225"/>
      <c r="AY503" s="225"/>
      <c r="AZ503" s="225"/>
      <c r="BA503" s="225"/>
      <c r="BB503" s="225"/>
      <c r="BC503" s="225"/>
      <c r="BD503" s="225"/>
      <c r="BE503" s="225"/>
      <c r="BF503" s="225"/>
      <c r="BG503" s="225"/>
      <c r="BH503" s="225"/>
      <c r="BI503" s="225"/>
      <c r="BJ503" s="225"/>
      <c r="BK503" s="225"/>
      <c r="BL503" s="225"/>
      <c r="BM503" s="225"/>
      <c r="BN503" s="225"/>
      <c r="BO503" s="225"/>
      <c r="BP503" s="225"/>
      <c r="BQ503" s="225"/>
      <c r="BR503" s="225"/>
      <c r="BS503" s="225"/>
      <c r="BT503" s="225"/>
      <c r="BU503" s="225"/>
      <c r="BV503" s="225"/>
      <c r="BW503" s="225"/>
      <c r="BX503" s="225"/>
      <c r="BY503" s="225"/>
      <c r="BZ503" s="225"/>
      <c r="CA503" s="225"/>
      <c r="CB503" s="225"/>
      <c r="CC503" s="225"/>
      <c r="CD503" s="225"/>
      <c r="CE503" s="225"/>
      <c r="CF503" s="225"/>
      <c r="CG503" s="225"/>
      <c r="CH503" s="225"/>
      <c r="CI503" s="225"/>
      <c r="CJ503" s="225"/>
      <c r="CK503" s="225"/>
      <c r="CL503" s="225"/>
      <c r="CM503" s="225"/>
      <c r="CN503" s="225"/>
      <c r="CO503" s="225"/>
      <c r="CP503" s="225"/>
      <c r="CQ503" s="225"/>
      <c r="CR503" s="225"/>
      <c r="CS503" s="225"/>
      <c r="CT503" s="225"/>
      <c r="CU503" s="225"/>
      <c r="CV503" s="225"/>
    </row>
    <row r="504" spans="1:100" ht="12" customHeight="1" x14ac:dyDescent="0.25">
      <c r="A504" s="225"/>
      <c r="B504" s="225"/>
      <c r="C504" s="225"/>
      <c r="D504" s="225"/>
      <c r="E504" s="225"/>
      <c r="F504" s="225"/>
      <c r="G504" s="225"/>
      <c r="H504" s="225"/>
      <c r="I504" s="225"/>
      <c r="J504" s="225"/>
      <c r="K504" s="225"/>
      <c r="L504" s="225"/>
      <c r="M504" s="225"/>
      <c r="N504" s="225"/>
      <c r="O504" s="225"/>
      <c r="P504" s="225"/>
      <c r="Q504" s="225"/>
      <c r="R504" s="225"/>
      <c r="S504" s="225"/>
      <c r="T504" s="225"/>
      <c r="U504" s="225"/>
      <c r="V504" s="225"/>
      <c r="W504" s="225"/>
      <c r="X504" s="225"/>
      <c r="Y504" s="225"/>
      <c r="Z504" s="225"/>
      <c r="AA504" s="225"/>
      <c r="AB504" s="225"/>
      <c r="AC504" s="225"/>
      <c r="AD504" s="225"/>
      <c r="AE504" s="225"/>
      <c r="AF504" s="225"/>
      <c r="AG504" s="225"/>
      <c r="AH504" s="225"/>
      <c r="AI504" s="225"/>
      <c r="AJ504" s="225"/>
      <c r="AK504" s="225"/>
      <c r="AL504" s="225"/>
      <c r="AM504" s="257"/>
      <c r="AN504" s="257"/>
      <c r="AO504" s="225"/>
      <c r="AP504" s="225"/>
      <c r="AQ504" s="225"/>
      <c r="AR504" s="225"/>
      <c r="AS504" s="225"/>
      <c r="AT504" s="225"/>
      <c r="AU504" s="225"/>
      <c r="AV504" s="225"/>
      <c r="AW504" s="225"/>
      <c r="AX504" s="225"/>
      <c r="AY504" s="225"/>
      <c r="AZ504" s="225"/>
      <c r="BA504" s="225"/>
      <c r="BB504" s="225"/>
      <c r="BC504" s="225"/>
      <c r="BD504" s="225"/>
      <c r="BE504" s="225"/>
      <c r="BF504" s="225"/>
      <c r="BG504" s="225"/>
      <c r="BH504" s="225"/>
      <c r="BI504" s="225"/>
      <c r="BJ504" s="225"/>
      <c r="BK504" s="225"/>
      <c r="BL504" s="225"/>
      <c r="BM504" s="225"/>
      <c r="BN504" s="225"/>
      <c r="BO504" s="225"/>
      <c r="BP504" s="225"/>
      <c r="BQ504" s="225"/>
      <c r="BR504" s="225"/>
      <c r="BS504" s="225"/>
      <c r="BT504" s="225"/>
      <c r="BU504" s="225"/>
      <c r="BV504" s="225"/>
      <c r="BW504" s="225"/>
      <c r="BX504" s="225"/>
      <c r="BY504" s="225"/>
      <c r="BZ504" s="225"/>
      <c r="CA504" s="225"/>
      <c r="CB504" s="225"/>
      <c r="CC504" s="225"/>
      <c r="CD504" s="225"/>
      <c r="CE504" s="225"/>
      <c r="CF504" s="225"/>
      <c r="CG504" s="225"/>
      <c r="CH504" s="225"/>
      <c r="CI504" s="225"/>
      <c r="CJ504" s="225"/>
      <c r="CK504" s="225"/>
      <c r="CL504" s="225"/>
      <c r="CM504" s="225"/>
      <c r="CN504" s="225"/>
      <c r="CO504" s="225"/>
      <c r="CP504" s="225"/>
      <c r="CQ504" s="225"/>
      <c r="CR504" s="225"/>
      <c r="CS504" s="225"/>
      <c r="CT504" s="225"/>
      <c r="CU504" s="225"/>
      <c r="CV504" s="225"/>
    </row>
    <row r="505" spans="1:100" ht="12" customHeight="1" x14ac:dyDescent="0.25">
      <c r="A505" s="225"/>
      <c r="B505" s="225"/>
      <c r="C505" s="225"/>
      <c r="D505" s="225"/>
      <c r="E505" s="225"/>
      <c r="F505" s="225"/>
      <c r="G505" s="225"/>
      <c r="H505" s="225"/>
      <c r="I505" s="225"/>
      <c r="J505" s="225"/>
      <c r="K505" s="225"/>
      <c r="L505" s="225"/>
      <c r="M505" s="225"/>
      <c r="N505" s="225"/>
      <c r="O505" s="225"/>
      <c r="P505" s="225"/>
      <c r="Q505" s="225"/>
      <c r="R505" s="225"/>
      <c r="S505" s="225"/>
      <c r="T505" s="225"/>
      <c r="U505" s="225"/>
      <c r="V505" s="225"/>
      <c r="W505" s="225"/>
      <c r="X505" s="225"/>
      <c r="Y505" s="225"/>
      <c r="Z505" s="225"/>
      <c r="AA505" s="225"/>
      <c r="AB505" s="225"/>
      <c r="AC505" s="225"/>
      <c r="AD505" s="225"/>
      <c r="AE505" s="225"/>
      <c r="AF505" s="225"/>
      <c r="AG505" s="225"/>
      <c r="AH505" s="225"/>
      <c r="AI505" s="225"/>
      <c r="AJ505" s="225"/>
      <c r="AK505" s="225"/>
      <c r="AL505" s="225"/>
      <c r="AM505" s="257"/>
      <c r="AN505" s="257"/>
      <c r="AO505" s="225"/>
      <c r="AP505" s="225"/>
      <c r="AQ505" s="225"/>
      <c r="AR505" s="225"/>
      <c r="AS505" s="225"/>
      <c r="AT505" s="225"/>
      <c r="AU505" s="225"/>
      <c r="AV505" s="225"/>
      <c r="AW505" s="225"/>
      <c r="AX505" s="225"/>
      <c r="AY505" s="225"/>
      <c r="AZ505" s="225"/>
      <c r="BA505" s="225"/>
      <c r="BB505" s="225"/>
      <c r="BC505" s="225"/>
      <c r="BD505" s="225"/>
      <c r="BE505" s="225"/>
      <c r="BF505" s="225"/>
      <c r="BG505" s="225"/>
      <c r="BH505" s="225"/>
      <c r="BI505" s="225"/>
      <c r="BJ505" s="225"/>
      <c r="BK505" s="225"/>
      <c r="BL505" s="225"/>
      <c r="BM505" s="225"/>
      <c r="BN505" s="225"/>
      <c r="BO505" s="225"/>
      <c r="BP505" s="225"/>
      <c r="BQ505" s="225"/>
      <c r="BR505" s="225"/>
      <c r="BS505" s="225"/>
      <c r="BT505" s="225"/>
      <c r="BU505" s="225"/>
      <c r="BV505" s="225"/>
      <c r="BW505" s="225"/>
      <c r="BX505" s="225"/>
      <c r="BY505" s="225"/>
      <c r="BZ505" s="225"/>
      <c r="CA505" s="225"/>
      <c r="CB505" s="225"/>
      <c r="CC505" s="225"/>
      <c r="CD505" s="225"/>
      <c r="CE505" s="225"/>
      <c r="CF505" s="225"/>
      <c r="CG505" s="225"/>
      <c r="CH505" s="225"/>
      <c r="CI505" s="225"/>
      <c r="CJ505" s="225"/>
      <c r="CK505" s="225"/>
      <c r="CL505" s="225"/>
      <c r="CM505" s="225"/>
      <c r="CN505" s="225"/>
      <c r="CO505" s="225"/>
      <c r="CP505" s="225"/>
      <c r="CQ505" s="225"/>
      <c r="CR505" s="225"/>
      <c r="CS505" s="225"/>
      <c r="CT505" s="225"/>
      <c r="CU505" s="225"/>
      <c r="CV505" s="225"/>
    </row>
    <row r="506" spans="1:100" ht="12" customHeight="1" x14ac:dyDescent="0.25">
      <c r="A506" s="225"/>
      <c r="B506" s="225"/>
      <c r="C506" s="225"/>
      <c r="D506" s="225"/>
      <c r="E506" s="225"/>
      <c r="F506" s="225"/>
      <c r="G506" s="225"/>
      <c r="H506" s="225"/>
      <c r="I506" s="225"/>
      <c r="J506" s="225"/>
      <c r="K506" s="225"/>
      <c r="L506" s="225"/>
      <c r="M506" s="225"/>
      <c r="N506" s="225"/>
      <c r="O506" s="225"/>
      <c r="P506" s="225"/>
      <c r="Q506" s="225"/>
      <c r="R506" s="225"/>
      <c r="S506" s="225"/>
      <c r="T506" s="225"/>
      <c r="U506" s="225"/>
      <c r="V506" s="225"/>
      <c r="W506" s="225"/>
      <c r="X506" s="225"/>
      <c r="Y506" s="225"/>
      <c r="Z506" s="225"/>
      <c r="AA506" s="225"/>
      <c r="AB506" s="225"/>
      <c r="AC506" s="225"/>
      <c r="AD506" s="225"/>
      <c r="AE506" s="225"/>
      <c r="AF506" s="225"/>
      <c r="AG506" s="225"/>
      <c r="AH506" s="225"/>
      <c r="AI506" s="225"/>
      <c r="AJ506" s="225"/>
      <c r="AK506" s="225"/>
      <c r="AL506" s="225"/>
      <c r="AM506" s="257"/>
      <c r="AN506" s="257"/>
      <c r="AO506" s="225"/>
      <c r="AP506" s="225"/>
      <c r="AQ506" s="225"/>
      <c r="AR506" s="225"/>
      <c r="AS506" s="225"/>
      <c r="AT506" s="225"/>
      <c r="AU506" s="225"/>
      <c r="AV506" s="225"/>
      <c r="AW506" s="225"/>
      <c r="AX506" s="225"/>
      <c r="AY506" s="225"/>
      <c r="AZ506" s="225"/>
      <c r="BA506" s="225"/>
      <c r="BB506" s="225"/>
      <c r="BC506" s="225"/>
      <c r="BD506" s="225"/>
      <c r="BE506" s="225"/>
      <c r="BF506" s="225"/>
      <c r="BG506" s="225"/>
      <c r="BH506" s="225"/>
      <c r="BI506" s="225"/>
      <c r="BJ506" s="225"/>
      <c r="BK506" s="225"/>
      <c r="BL506" s="225"/>
      <c r="BM506" s="225"/>
      <c r="BN506" s="225"/>
      <c r="BO506" s="225"/>
      <c r="BP506" s="225"/>
      <c r="BQ506" s="225"/>
      <c r="BR506" s="225"/>
      <c r="BS506" s="225"/>
      <c r="BT506" s="225"/>
      <c r="BU506" s="225"/>
      <c r="BV506" s="225"/>
      <c r="BW506" s="225"/>
      <c r="BX506" s="225"/>
      <c r="BY506" s="225"/>
      <c r="BZ506" s="225"/>
      <c r="CA506" s="225"/>
      <c r="CB506" s="225"/>
      <c r="CC506" s="225"/>
      <c r="CD506" s="225"/>
      <c r="CE506" s="225"/>
      <c r="CF506" s="225"/>
      <c r="CG506" s="225"/>
      <c r="CH506" s="225"/>
      <c r="CI506" s="225"/>
      <c r="CJ506" s="225"/>
      <c r="CK506" s="225"/>
      <c r="CL506" s="225"/>
      <c r="CM506" s="225"/>
      <c r="CN506" s="225"/>
      <c r="CO506" s="225"/>
      <c r="CP506" s="225"/>
      <c r="CQ506" s="225"/>
      <c r="CR506" s="225"/>
      <c r="CS506" s="225"/>
      <c r="CT506" s="225"/>
      <c r="CU506" s="225"/>
      <c r="CV506" s="225"/>
    </row>
    <row r="507" spans="1:100" ht="12" customHeight="1" x14ac:dyDescent="0.25">
      <c r="A507" s="225"/>
      <c r="B507" s="225"/>
      <c r="C507" s="225"/>
      <c r="D507" s="225"/>
      <c r="E507" s="225"/>
      <c r="F507" s="225"/>
      <c r="G507" s="225"/>
      <c r="H507" s="225"/>
      <c r="I507" s="225"/>
      <c r="J507" s="225"/>
      <c r="K507" s="225"/>
      <c r="L507" s="225"/>
      <c r="M507" s="225"/>
      <c r="N507" s="225"/>
      <c r="O507" s="225"/>
      <c r="P507" s="225"/>
      <c r="Q507" s="225"/>
      <c r="R507" s="225"/>
      <c r="S507" s="225"/>
      <c r="T507" s="225"/>
      <c r="U507" s="225"/>
      <c r="V507" s="225"/>
      <c r="W507" s="225"/>
      <c r="X507" s="225"/>
      <c r="Y507" s="225"/>
      <c r="Z507" s="225"/>
      <c r="AA507" s="225"/>
      <c r="AB507" s="225"/>
      <c r="AC507" s="225"/>
      <c r="AD507" s="225"/>
      <c r="AE507" s="225"/>
      <c r="AF507" s="225"/>
      <c r="AG507" s="225"/>
      <c r="AH507" s="225"/>
      <c r="AI507" s="225"/>
      <c r="AJ507" s="225"/>
      <c r="AK507" s="225"/>
      <c r="AL507" s="225"/>
      <c r="AM507" s="257"/>
      <c r="AN507" s="257"/>
      <c r="AO507" s="225"/>
      <c r="AP507" s="225"/>
      <c r="AQ507" s="225"/>
      <c r="AR507" s="225"/>
      <c r="AS507" s="225"/>
      <c r="AT507" s="225"/>
      <c r="AU507" s="225"/>
      <c r="AV507" s="225"/>
      <c r="AW507" s="225"/>
      <c r="AX507" s="225"/>
      <c r="AY507" s="225"/>
      <c r="AZ507" s="225"/>
      <c r="BA507" s="225"/>
      <c r="BB507" s="225"/>
      <c r="BC507" s="225"/>
      <c r="BD507" s="225"/>
      <c r="BE507" s="225"/>
      <c r="BF507" s="225"/>
      <c r="BG507" s="225"/>
      <c r="BH507" s="225"/>
      <c r="BI507" s="225"/>
      <c r="BJ507" s="225"/>
      <c r="BK507" s="225"/>
      <c r="BL507" s="225"/>
      <c r="BM507" s="225"/>
      <c r="BN507" s="225"/>
      <c r="BO507" s="225"/>
      <c r="BP507" s="225"/>
      <c r="BQ507" s="225"/>
      <c r="BR507" s="225"/>
      <c r="BS507" s="225"/>
      <c r="BT507" s="225"/>
      <c r="BU507" s="225"/>
      <c r="BV507" s="225"/>
      <c r="BW507" s="225"/>
      <c r="BX507" s="225"/>
      <c r="BY507" s="225"/>
      <c r="BZ507" s="225"/>
      <c r="CA507" s="225"/>
      <c r="CB507" s="225"/>
      <c r="CC507" s="225"/>
      <c r="CD507" s="225"/>
      <c r="CE507" s="225"/>
      <c r="CF507" s="225"/>
      <c r="CG507" s="225"/>
      <c r="CH507" s="225"/>
      <c r="CI507" s="225"/>
      <c r="CJ507" s="225"/>
      <c r="CK507" s="225"/>
      <c r="CL507" s="225"/>
      <c r="CM507" s="225"/>
      <c r="CN507" s="225"/>
      <c r="CO507" s="225"/>
      <c r="CP507" s="225"/>
      <c r="CQ507" s="225"/>
      <c r="CR507" s="225"/>
      <c r="CS507" s="225"/>
      <c r="CT507" s="225"/>
      <c r="CU507" s="225"/>
      <c r="CV507" s="225"/>
    </row>
    <row r="508" spans="1:100" ht="12" customHeight="1" x14ac:dyDescent="0.25">
      <c r="A508" s="225"/>
      <c r="B508" s="225"/>
      <c r="C508" s="225"/>
      <c r="D508" s="225"/>
      <c r="E508" s="225"/>
      <c r="F508" s="225"/>
      <c r="G508" s="225"/>
      <c r="H508" s="225"/>
      <c r="I508" s="225"/>
      <c r="J508" s="225"/>
      <c r="K508" s="225"/>
      <c r="L508" s="225"/>
      <c r="M508" s="225"/>
      <c r="N508" s="225"/>
      <c r="O508" s="225"/>
      <c r="P508" s="225"/>
      <c r="Q508" s="225"/>
      <c r="R508" s="225"/>
      <c r="S508" s="225"/>
      <c r="T508" s="225"/>
      <c r="U508" s="225"/>
      <c r="V508" s="225"/>
      <c r="W508" s="225"/>
      <c r="X508" s="225"/>
      <c r="Y508" s="225"/>
      <c r="Z508" s="225"/>
      <c r="AA508" s="225"/>
      <c r="AB508" s="225"/>
      <c r="AC508" s="225"/>
      <c r="AD508" s="225"/>
      <c r="AE508" s="225"/>
      <c r="AF508" s="225"/>
      <c r="AG508" s="225"/>
      <c r="AH508" s="225"/>
      <c r="AI508" s="225"/>
      <c r="AJ508" s="225"/>
      <c r="AK508" s="225"/>
      <c r="AL508" s="225"/>
      <c r="AM508" s="257"/>
      <c r="AN508" s="257"/>
      <c r="AO508" s="225"/>
      <c r="AP508" s="225"/>
      <c r="AQ508" s="225"/>
      <c r="AR508" s="225"/>
      <c r="AS508" s="225"/>
      <c r="AT508" s="225"/>
      <c r="AU508" s="225"/>
      <c r="AV508" s="225"/>
      <c r="AW508" s="225"/>
      <c r="AX508" s="225"/>
      <c r="AY508" s="225"/>
      <c r="AZ508" s="225"/>
      <c r="BA508" s="225"/>
      <c r="BB508" s="225"/>
      <c r="BC508" s="225"/>
      <c r="BD508" s="225"/>
      <c r="BE508" s="225"/>
      <c r="BF508" s="225"/>
      <c r="BG508" s="225"/>
      <c r="BH508" s="225"/>
      <c r="BI508" s="225"/>
      <c r="BJ508" s="225"/>
      <c r="BK508" s="225"/>
      <c r="BL508" s="225"/>
      <c r="BM508" s="225"/>
      <c r="BN508" s="225"/>
      <c r="BO508" s="225"/>
      <c r="BP508" s="225"/>
      <c r="BQ508" s="225"/>
      <c r="BR508" s="225"/>
      <c r="BS508" s="225"/>
      <c r="BT508" s="225"/>
      <c r="BU508" s="225"/>
      <c r="BV508" s="225"/>
      <c r="BW508" s="225"/>
      <c r="BX508" s="225"/>
      <c r="BY508" s="225"/>
      <c r="BZ508" s="225"/>
      <c r="CA508" s="225"/>
      <c r="CB508" s="225"/>
      <c r="CC508" s="225"/>
      <c r="CD508" s="225"/>
      <c r="CE508" s="225"/>
      <c r="CF508" s="225"/>
      <c r="CG508" s="225"/>
      <c r="CH508" s="225"/>
      <c r="CI508" s="225"/>
      <c r="CJ508" s="225"/>
      <c r="CK508" s="225"/>
      <c r="CL508" s="225"/>
      <c r="CM508" s="225"/>
      <c r="CN508" s="225"/>
      <c r="CO508" s="225"/>
      <c r="CP508" s="225"/>
      <c r="CQ508" s="225"/>
      <c r="CR508" s="225"/>
      <c r="CS508" s="225"/>
      <c r="CT508" s="225"/>
      <c r="CU508" s="225"/>
      <c r="CV508" s="225"/>
    </row>
    <row r="509" spans="1:100" ht="12" customHeight="1" x14ac:dyDescent="0.25">
      <c r="A509" s="225"/>
      <c r="B509" s="225"/>
      <c r="C509" s="225"/>
      <c r="D509" s="225"/>
      <c r="E509" s="225"/>
      <c r="F509" s="225"/>
      <c r="G509" s="225"/>
      <c r="H509" s="225"/>
      <c r="I509" s="225"/>
      <c r="J509" s="225"/>
      <c r="K509" s="225"/>
      <c r="L509" s="225"/>
      <c r="M509" s="225"/>
      <c r="N509" s="225"/>
      <c r="O509" s="225"/>
      <c r="P509" s="225"/>
      <c r="Q509" s="225"/>
      <c r="R509" s="225"/>
      <c r="S509" s="225"/>
      <c r="T509" s="225"/>
      <c r="U509" s="225"/>
      <c r="V509" s="225"/>
      <c r="W509" s="225"/>
      <c r="X509" s="225"/>
      <c r="Y509" s="225"/>
      <c r="Z509" s="225"/>
      <c r="AA509" s="225"/>
      <c r="AB509" s="225"/>
      <c r="AC509" s="225"/>
      <c r="AD509" s="225"/>
      <c r="AE509" s="225"/>
      <c r="AF509" s="225"/>
      <c r="AG509" s="225"/>
      <c r="AH509" s="225"/>
      <c r="AI509" s="225"/>
      <c r="AJ509" s="225"/>
      <c r="AK509" s="225"/>
      <c r="AL509" s="225"/>
      <c r="AM509" s="257"/>
      <c r="AN509" s="257"/>
      <c r="AO509" s="225"/>
      <c r="AP509" s="225"/>
      <c r="AQ509" s="225"/>
      <c r="AR509" s="225"/>
      <c r="AS509" s="225"/>
      <c r="AT509" s="225"/>
      <c r="AU509" s="225"/>
      <c r="AV509" s="225"/>
      <c r="AW509" s="225"/>
      <c r="AX509" s="225"/>
      <c r="AY509" s="225"/>
      <c r="AZ509" s="225"/>
      <c r="BA509" s="225"/>
      <c r="BB509" s="225"/>
      <c r="BC509" s="225"/>
      <c r="BD509" s="225"/>
      <c r="BE509" s="225"/>
      <c r="BF509" s="225"/>
      <c r="BG509" s="225"/>
      <c r="BH509" s="225"/>
      <c r="BI509" s="225"/>
      <c r="BJ509" s="225"/>
      <c r="BK509" s="225"/>
      <c r="BL509" s="225"/>
      <c r="BM509" s="225"/>
      <c r="BN509" s="225"/>
      <c r="BO509" s="225"/>
      <c r="BP509" s="225"/>
      <c r="BQ509" s="225"/>
      <c r="BR509" s="225"/>
      <c r="BS509" s="225"/>
      <c r="BT509" s="225"/>
      <c r="BU509" s="225"/>
      <c r="BV509" s="225"/>
      <c r="BW509" s="225"/>
      <c r="BX509" s="225"/>
      <c r="BY509" s="225"/>
      <c r="BZ509" s="225"/>
      <c r="CA509" s="225"/>
      <c r="CB509" s="225"/>
      <c r="CC509" s="225"/>
      <c r="CD509" s="225"/>
      <c r="CE509" s="225"/>
      <c r="CF509" s="225"/>
      <c r="CG509" s="225"/>
      <c r="CH509" s="225"/>
      <c r="CI509" s="225"/>
      <c r="CJ509" s="225"/>
      <c r="CK509" s="225"/>
      <c r="CL509" s="225"/>
      <c r="CM509" s="225"/>
      <c r="CN509" s="225"/>
      <c r="CO509" s="225"/>
      <c r="CP509" s="225"/>
      <c r="CQ509" s="225"/>
      <c r="CR509" s="225"/>
      <c r="CS509" s="225"/>
      <c r="CT509" s="225"/>
      <c r="CU509" s="225"/>
      <c r="CV509" s="225"/>
    </row>
    <row r="510" spans="1:100" ht="12" customHeight="1" x14ac:dyDescent="0.25">
      <c r="A510" s="225"/>
      <c r="B510" s="225"/>
      <c r="C510" s="225"/>
      <c r="D510" s="225"/>
      <c r="E510" s="225"/>
      <c r="F510" s="225"/>
      <c r="G510" s="225"/>
      <c r="H510" s="225"/>
      <c r="I510" s="225"/>
      <c r="J510" s="225"/>
      <c r="K510" s="225"/>
      <c r="L510" s="225"/>
      <c r="M510" s="225"/>
      <c r="N510" s="225"/>
      <c r="O510" s="225"/>
      <c r="P510" s="225"/>
      <c r="Q510" s="225"/>
      <c r="R510" s="225"/>
      <c r="S510" s="225"/>
      <c r="T510" s="225"/>
      <c r="U510" s="225"/>
      <c r="V510" s="225"/>
      <c r="W510" s="225"/>
      <c r="X510" s="225"/>
      <c r="Y510" s="225"/>
      <c r="Z510" s="225"/>
      <c r="AA510" s="225"/>
      <c r="AB510" s="225"/>
      <c r="AC510" s="225"/>
      <c r="AD510" s="225"/>
      <c r="AE510" s="225"/>
      <c r="AF510" s="225"/>
      <c r="AG510" s="225"/>
      <c r="AH510" s="225"/>
      <c r="AI510" s="225"/>
      <c r="AJ510" s="225"/>
      <c r="AK510" s="225"/>
      <c r="AL510" s="225"/>
      <c r="AM510" s="257"/>
      <c r="AN510" s="257"/>
      <c r="AO510" s="225"/>
      <c r="AP510" s="225"/>
      <c r="AQ510" s="225"/>
      <c r="AR510" s="225"/>
      <c r="AS510" s="225"/>
      <c r="AT510" s="225"/>
      <c r="AU510" s="225"/>
      <c r="AV510" s="225"/>
      <c r="AW510" s="225"/>
      <c r="AX510" s="225"/>
      <c r="AY510" s="225"/>
      <c r="AZ510" s="225"/>
      <c r="BA510" s="225"/>
      <c r="BB510" s="225"/>
      <c r="BC510" s="225"/>
      <c r="BD510" s="225"/>
      <c r="BE510" s="225"/>
      <c r="BF510" s="225"/>
      <c r="BG510" s="225"/>
      <c r="BH510" s="225"/>
      <c r="BI510" s="225"/>
      <c r="BJ510" s="225"/>
      <c r="BK510" s="225"/>
      <c r="BL510" s="225"/>
      <c r="BM510" s="225"/>
      <c r="BN510" s="225"/>
      <c r="BO510" s="225"/>
      <c r="BP510" s="225"/>
      <c r="BQ510" s="225"/>
      <c r="BR510" s="225"/>
      <c r="BS510" s="225"/>
      <c r="BT510" s="225"/>
      <c r="BU510" s="225"/>
      <c r="BV510" s="225"/>
      <c r="BW510" s="225"/>
      <c r="BX510" s="225"/>
      <c r="BY510" s="225"/>
      <c r="BZ510" s="225"/>
      <c r="CA510" s="225"/>
      <c r="CB510" s="225"/>
      <c r="CC510" s="225"/>
      <c r="CD510" s="225"/>
      <c r="CE510" s="225"/>
      <c r="CF510" s="225"/>
      <c r="CG510" s="225"/>
      <c r="CH510" s="225"/>
      <c r="CI510" s="225"/>
      <c r="CJ510" s="225"/>
      <c r="CK510" s="225"/>
      <c r="CL510" s="225"/>
      <c r="CM510" s="225"/>
      <c r="CN510" s="225"/>
      <c r="CO510" s="225"/>
      <c r="CP510" s="225"/>
      <c r="CQ510" s="225"/>
      <c r="CR510" s="225"/>
      <c r="CS510" s="225"/>
      <c r="CT510" s="225"/>
      <c r="CU510" s="225"/>
      <c r="CV510" s="225"/>
    </row>
    <row r="511" spans="1:100" ht="12" customHeight="1" x14ac:dyDescent="0.25">
      <c r="A511" s="225"/>
      <c r="B511" s="225"/>
      <c r="C511" s="225"/>
      <c r="D511" s="225"/>
      <c r="E511" s="225"/>
      <c r="F511" s="225"/>
      <c r="G511" s="225"/>
      <c r="H511" s="225"/>
      <c r="I511" s="225"/>
      <c r="J511" s="225"/>
      <c r="K511" s="225"/>
      <c r="L511" s="225"/>
      <c r="M511" s="225"/>
      <c r="N511" s="225"/>
      <c r="O511" s="225"/>
      <c r="P511" s="225"/>
      <c r="Q511" s="225"/>
      <c r="R511" s="225"/>
      <c r="S511" s="225"/>
      <c r="T511" s="225"/>
      <c r="U511" s="225"/>
      <c r="V511" s="225"/>
      <c r="W511" s="225"/>
      <c r="X511" s="225"/>
      <c r="Y511" s="225"/>
      <c r="Z511" s="225"/>
      <c r="AA511" s="225"/>
      <c r="AB511" s="225"/>
      <c r="AC511" s="225"/>
      <c r="AD511" s="225"/>
      <c r="AE511" s="225"/>
      <c r="AF511" s="225"/>
      <c r="AG511" s="225"/>
      <c r="AH511" s="225"/>
      <c r="AI511" s="225"/>
      <c r="AJ511" s="225"/>
      <c r="AK511" s="225"/>
      <c r="AL511" s="225"/>
      <c r="AM511" s="257"/>
      <c r="AN511" s="257"/>
      <c r="AO511" s="225"/>
      <c r="AP511" s="225"/>
      <c r="AQ511" s="225"/>
      <c r="AR511" s="225"/>
      <c r="AS511" s="225"/>
      <c r="AT511" s="225"/>
      <c r="AU511" s="225"/>
      <c r="AV511" s="225"/>
      <c r="AW511" s="225"/>
      <c r="AX511" s="225"/>
      <c r="AY511" s="225"/>
      <c r="AZ511" s="225"/>
      <c r="BA511" s="225"/>
      <c r="BB511" s="225"/>
      <c r="BC511" s="225"/>
      <c r="BD511" s="225"/>
      <c r="BE511" s="225"/>
      <c r="BF511" s="225"/>
      <c r="BG511" s="225"/>
      <c r="BH511" s="225"/>
      <c r="BI511" s="225"/>
      <c r="BJ511" s="225"/>
      <c r="BK511" s="225"/>
      <c r="BL511" s="225"/>
      <c r="BM511" s="225"/>
      <c r="BN511" s="225"/>
      <c r="BO511" s="225"/>
      <c r="BP511" s="225"/>
      <c r="BQ511" s="225"/>
      <c r="BR511" s="225"/>
      <c r="BS511" s="225"/>
      <c r="BT511" s="225"/>
      <c r="BU511" s="225"/>
      <c r="BV511" s="225"/>
      <c r="BW511" s="225"/>
      <c r="BX511" s="225"/>
      <c r="BY511" s="225"/>
      <c r="BZ511" s="225"/>
      <c r="CA511" s="225"/>
      <c r="CB511" s="225"/>
      <c r="CC511" s="225"/>
      <c r="CD511" s="225"/>
      <c r="CE511" s="225"/>
      <c r="CF511" s="225"/>
      <c r="CG511" s="225"/>
      <c r="CH511" s="225"/>
      <c r="CI511" s="225"/>
      <c r="CJ511" s="225"/>
      <c r="CK511" s="225"/>
      <c r="CL511" s="225"/>
      <c r="CM511" s="225"/>
      <c r="CN511" s="225"/>
      <c r="CO511" s="225"/>
      <c r="CP511" s="225"/>
      <c r="CQ511" s="225"/>
      <c r="CR511" s="225"/>
      <c r="CS511" s="225"/>
      <c r="CT511" s="225"/>
      <c r="CU511" s="225"/>
      <c r="CV511" s="225"/>
    </row>
    <row r="512" spans="1:100" ht="12" customHeight="1" x14ac:dyDescent="0.25">
      <c r="A512" s="225"/>
      <c r="B512" s="225"/>
      <c r="C512" s="225"/>
      <c r="D512" s="225"/>
      <c r="E512" s="225"/>
      <c r="F512" s="225"/>
      <c r="G512" s="225"/>
      <c r="H512" s="225"/>
      <c r="I512" s="225"/>
      <c r="J512" s="225"/>
      <c r="K512" s="225"/>
      <c r="L512" s="225"/>
      <c r="M512" s="225"/>
      <c r="N512" s="225"/>
      <c r="O512" s="225"/>
      <c r="P512" s="225"/>
      <c r="Q512" s="225"/>
      <c r="R512" s="225"/>
      <c r="S512" s="225"/>
      <c r="T512" s="225"/>
      <c r="U512" s="225"/>
      <c r="V512" s="225"/>
      <c r="W512" s="225"/>
      <c r="X512" s="225"/>
      <c r="Y512" s="225"/>
      <c r="Z512" s="225"/>
      <c r="AA512" s="225"/>
      <c r="AB512" s="225"/>
      <c r="AC512" s="225"/>
      <c r="AD512" s="225"/>
      <c r="AE512" s="225"/>
      <c r="AF512" s="225"/>
      <c r="AG512" s="225"/>
      <c r="AH512" s="225"/>
      <c r="AI512" s="225"/>
      <c r="AJ512" s="225"/>
      <c r="AK512" s="225"/>
      <c r="AL512" s="225"/>
      <c r="AM512" s="257"/>
      <c r="AN512" s="257"/>
      <c r="AO512" s="225"/>
      <c r="AP512" s="225"/>
      <c r="AQ512" s="225"/>
      <c r="AR512" s="225"/>
      <c r="AS512" s="225"/>
      <c r="AT512" s="225"/>
      <c r="AU512" s="225"/>
      <c r="AV512" s="225"/>
      <c r="AW512" s="225"/>
      <c r="AX512" s="225"/>
      <c r="AY512" s="225"/>
      <c r="AZ512" s="225"/>
      <c r="BA512" s="225"/>
      <c r="BB512" s="225"/>
      <c r="BC512" s="225"/>
      <c r="BD512" s="225"/>
      <c r="BE512" s="225"/>
      <c r="BF512" s="225"/>
      <c r="BG512" s="225"/>
      <c r="BH512" s="225"/>
      <c r="BI512" s="225"/>
      <c r="BJ512" s="225"/>
      <c r="BK512" s="225"/>
      <c r="BL512" s="225"/>
      <c r="BM512" s="225"/>
      <c r="BN512" s="225"/>
      <c r="BO512" s="225"/>
      <c r="BP512" s="225"/>
      <c r="BQ512" s="225"/>
      <c r="BR512" s="225"/>
      <c r="BS512" s="225"/>
      <c r="BT512" s="225"/>
      <c r="BU512" s="225"/>
      <c r="BV512" s="225"/>
      <c r="BW512" s="225"/>
      <c r="BX512" s="225"/>
      <c r="BY512" s="225"/>
      <c r="BZ512" s="225"/>
      <c r="CA512" s="225"/>
      <c r="CB512" s="225"/>
      <c r="CC512" s="225"/>
      <c r="CD512" s="225"/>
      <c r="CE512" s="225"/>
      <c r="CF512" s="225"/>
      <c r="CG512" s="225"/>
      <c r="CH512" s="225"/>
      <c r="CI512" s="225"/>
      <c r="CJ512" s="225"/>
      <c r="CK512" s="225"/>
      <c r="CL512" s="225"/>
      <c r="CM512" s="225"/>
      <c r="CN512" s="225"/>
      <c r="CO512" s="225"/>
      <c r="CP512" s="225"/>
      <c r="CQ512" s="225"/>
      <c r="CR512" s="225"/>
      <c r="CS512" s="225"/>
      <c r="CT512" s="225"/>
      <c r="CU512" s="225"/>
      <c r="CV512" s="225"/>
    </row>
    <row r="513" spans="1:100" ht="12" customHeight="1" x14ac:dyDescent="0.25">
      <c r="A513" s="225"/>
      <c r="B513" s="225"/>
      <c r="C513" s="225"/>
      <c r="D513" s="225"/>
      <c r="E513" s="225"/>
      <c r="F513" s="225"/>
      <c r="G513" s="225"/>
      <c r="H513" s="225"/>
      <c r="I513" s="225"/>
      <c r="J513" s="225"/>
      <c r="K513" s="225"/>
      <c r="L513" s="225"/>
      <c r="M513" s="225"/>
      <c r="N513" s="225"/>
      <c r="O513" s="225"/>
      <c r="P513" s="225"/>
      <c r="Q513" s="225"/>
      <c r="R513" s="225"/>
      <c r="S513" s="225"/>
      <c r="T513" s="225"/>
      <c r="U513" s="225"/>
      <c r="V513" s="225"/>
      <c r="W513" s="225"/>
      <c r="X513" s="225"/>
      <c r="Y513" s="225"/>
      <c r="Z513" s="225"/>
      <c r="AA513" s="225"/>
      <c r="AB513" s="225"/>
      <c r="AC513" s="225"/>
      <c r="AD513" s="225"/>
      <c r="AE513" s="225"/>
      <c r="AF513" s="225"/>
      <c r="AG513" s="225"/>
      <c r="AH513" s="225"/>
      <c r="AI513" s="225"/>
      <c r="AJ513" s="225"/>
      <c r="AK513" s="225"/>
      <c r="AL513" s="225"/>
      <c r="AM513" s="257"/>
      <c r="AN513" s="257"/>
      <c r="AO513" s="225"/>
      <c r="AP513" s="225"/>
      <c r="AQ513" s="225"/>
      <c r="AR513" s="225"/>
      <c r="AS513" s="225"/>
      <c r="AT513" s="225"/>
      <c r="AU513" s="225"/>
      <c r="AV513" s="225"/>
      <c r="AW513" s="225"/>
      <c r="AX513" s="225"/>
      <c r="AY513" s="225"/>
      <c r="AZ513" s="225"/>
      <c r="BA513" s="225"/>
      <c r="BB513" s="225"/>
      <c r="BC513" s="225"/>
      <c r="BD513" s="225"/>
      <c r="BE513" s="225"/>
      <c r="BF513" s="225"/>
      <c r="BG513" s="225"/>
      <c r="BH513" s="225"/>
      <c r="BI513" s="225"/>
      <c r="BJ513" s="225"/>
      <c r="BK513" s="225"/>
      <c r="BL513" s="225"/>
      <c r="BM513" s="225"/>
      <c r="BN513" s="225"/>
      <c r="BO513" s="225"/>
      <c r="BP513" s="225"/>
      <c r="BQ513" s="225"/>
      <c r="BR513" s="225"/>
      <c r="BS513" s="225"/>
      <c r="BT513" s="225"/>
      <c r="BU513" s="225"/>
      <c r="BV513" s="225"/>
      <c r="BW513" s="225"/>
      <c r="BX513" s="225"/>
      <c r="BY513" s="225"/>
      <c r="BZ513" s="225"/>
      <c r="CA513" s="225"/>
      <c r="CB513" s="225"/>
      <c r="CC513" s="225"/>
      <c r="CD513" s="225"/>
      <c r="CE513" s="225"/>
      <c r="CF513" s="225"/>
      <c r="CG513" s="225"/>
      <c r="CH513" s="225"/>
      <c r="CI513" s="225"/>
      <c r="CJ513" s="225"/>
      <c r="CK513" s="225"/>
      <c r="CL513" s="225"/>
      <c r="CM513" s="225"/>
      <c r="CN513" s="225"/>
      <c r="CO513" s="225"/>
      <c r="CP513" s="225"/>
      <c r="CQ513" s="225"/>
      <c r="CR513" s="225"/>
      <c r="CS513" s="225"/>
      <c r="CT513" s="225"/>
      <c r="CU513" s="225"/>
      <c r="CV513" s="225"/>
    </row>
    <row r="514" spans="1:100" ht="12" customHeight="1" x14ac:dyDescent="0.25">
      <c r="A514" s="225"/>
      <c r="B514" s="225"/>
      <c r="C514" s="225"/>
      <c r="D514" s="225"/>
      <c r="E514" s="225"/>
      <c r="F514" s="225"/>
      <c r="G514" s="225"/>
      <c r="H514" s="225"/>
      <c r="I514" s="225"/>
      <c r="J514" s="225"/>
      <c r="K514" s="225"/>
      <c r="L514" s="225"/>
      <c r="M514" s="225"/>
      <c r="N514" s="225"/>
      <c r="O514" s="225"/>
      <c r="P514" s="225"/>
      <c r="Q514" s="225"/>
      <c r="R514" s="225"/>
      <c r="S514" s="225"/>
      <c r="T514" s="225"/>
      <c r="U514" s="225"/>
      <c r="V514" s="225"/>
      <c r="W514" s="225"/>
      <c r="X514" s="225"/>
      <c r="Y514" s="225"/>
      <c r="Z514" s="225"/>
      <c r="AA514" s="225"/>
      <c r="AB514" s="225"/>
      <c r="AC514" s="225"/>
      <c r="AD514" s="225"/>
      <c r="AE514" s="225"/>
      <c r="AF514" s="225"/>
      <c r="AG514" s="225"/>
      <c r="AH514" s="225"/>
      <c r="AI514" s="225"/>
      <c r="AJ514" s="225"/>
      <c r="AK514" s="225"/>
      <c r="AL514" s="225"/>
      <c r="AM514" s="257"/>
      <c r="AN514" s="257"/>
      <c r="AO514" s="225"/>
      <c r="AP514" s="225"/>
      <c r="AQ514" s="225"/>
      <c r="AR514" s="225"/>
      <c r="AS514" s="225"/>
      <c r="AT514" s="225"/>
      <c r="AU514" s="225"/>
      <c r="AV514" s="225"/>
      <c r="AW514" s="225"/>
      <c r="AX514" s="225"/>
      <c r="AY514" s="225"/>
      <c r="AZ514" s="225"/>
      <c r="BA514" s="225"/>
      <c r="BB514" s="225"/>
      <c r="BC514" s="225"/>
      <c r="BD514" s="225"/>
      <c r="BE514" s="225"/>
      <c r="BF514" s="225"/>
      <c r="BG514" s="225"/>
      <c r="BH514" s="225"/>
      <c r="BI514" s="225"/>
      <c r="BJ514" s="225"/>
      <c r="BK514" s="225"/>
      <c r="BL514" s="225"/>
      <c r="BM514" s="225"/>
      <c r="BN514" s="225"/>
      <c r="BO514" s="225"/>
      <c r="BP514" s="225"/>
      <c r="BQ514" s="225"/>
      <c r="BR514" s="225"/>
      <c r="BS514" s="225"/>
      <c r="BT514" s="225"/>
      <c r="BU514" s="225"/>
      <c r="BV514" s="225"/>
      <c r="BW514" s="225"/>
      <c r="BX514" s="225"/>
      <c r="BY514" s="225"/>
      <c r="BZ514" s="225"/>
      <c r="CA514" s="225"/>
      <c r="CB514" s="225"/>
      <c r="CC514" s="225"/>
      <c r="CD514" s="225"/>
      <c r="CE514" s="225"/>
      <c r="CF514" s="225"/>
      <c r="CG514" s="225"/>
      <c r="CH514" s="225"/>
      <c r="CI514" s="225"/>
      <c r="CJ514" s="225"/>
      <c r="CK514" s="225"/>
      <c r="CL514" s="225"/>
      <c r="CM514" s="225"/>
      <c r="CN514" s="225"/>
      <c r="CO514" s="225"/>
      <c r="CP514" s="225"/>
      <c r="CQ514" s="225"/>
      <c r="CR514" s="225"/>
      <c r="CS514" s="225"/>
      <c r="CT514" s="225"/>
      <c r="CU514" s="225"/>
      <c r="CV514" s="225"/>
    </row>
    <row r="515" spans="1:100" ht="12" customHeight="1" x14ac:dyDescent="0.25">
      <c r="A515" s="225"/>
      <c r="B515" s="225"/>
      <c r="C515" s="225"/>
      <c r="D515" s="225"/>
      <c r="E515" s="225"/>
      <c r="F515" s="225"/>
      <c r="G515" s="225"/>
      <c r="H515" s="225"/>
      <c r="I515" s="225"/>
      <c r="J515" s="225"/>
      <c r="K515" s="225"/>
      <c r="L515" s="225"/>
      <c r="M515" s="225"/>
      <c r="N515" s="225"/>
      <c r="O515" s="225"/>
      <c r="P515" s="225"/>
      <c r="Q515" s="225"/>
      <c r="R515" s="225"/>
      <c r="S515" s="225"/>
      <c r="T515" s="225"/>
      <c r="U515" s="225"/>
      <c r="V515" s="225"/>
      <c r="W515" s="225"/>
      <c r="X515" s="225"/>
      <c r="Y515" s="225"/>
      <c r="Z515" s="225"/>
      <c r="AA515" s="225"/>
      <c r="AB515" s="225"/>
      <c r="AC515" s="225"/>
      <c r="AD515" s="225"/>
      <c r="AE515" s="225"/>
      <c r="AF515" s="225"/>
      <c r="AG515" s="225"/>
      <c r="AH515" s="225"/>
      <c r="AI515" s="225"/>
      <c r="AJ515" s="225"/>
      <c r="AK515" s="225"/>
      <c r="AL515" s="225"/>
      <c r="AM515" s="257"/>
      <c r="AN515" s="257"/>
      <c r="AO515" s="225"/>
      <c r="AP515" s="225"/>
      <c r="AQ515" s="225"/>
      <c r="AR515" s="225"/>
      <c r="AS515" s="225"/>
      <c r="AT515" s="225"/>
      <c r="AU515" s="225"/>
      <c r="AV515" s="225"/>
      <c r="AW515" s="225"/>
      <c r="AX515" s="225"/>
      <c r="AY515" s="225"/>
      <c r="AZ515" s="225"/>
      <c r="BA515" s="225"/>
      <c r="BB515" s="225"/>
      <c r="BC515" s="225"/>
      <c r="BD515" s="225"/>
      <c r="BE515" s="225"/>
      <c r="BF515" s="225"/>
      <c r="BG515" s="225"/>
      <c r="BH515" s="225"/>
      <c r="BI515" s="225"/>
      <c r="BJ515" s="225"/>
      <c r="BK515" s="225"/>
      <c r="BL515" s="225"/>
      <c r="BM515" s="225"/>
      <c r="BN515" s="225"/>
      <c r="BO515" s="225"/>
      <c r="BP515" s="225"/>
      <c r="BQ515" s="225"/>
      <c r="BR515" s="225"/>
      <c r="BS515" s="225"/>
      <c r="BT515" s="225"/>
      <c r="BU515" s="225"/>
      <c r="BV515" s="225"/>
      <c r="BW515" s="225"/>
      <c r="BX515" s="225"/>
      <c r="BY515" s="225"/>
      <c r="BZ515" s="225"/>
      <c r="CA515" s="225"/>
      <c r="CB515" s="225"/>
      <c r="CC515" s="225"/>
      <c r="CD515" s="225"/>
      <c r="CE515" s="225"/>
      <c r="CF515" s="225"/>
      <c r="CG515" s="225"/>
      <c r="CH515" s="225"/>
      <c r="CI515" s="225"/>
      <c r="CJ515" s="225"/>
      <c r="CK515" s="225"/>
      <c r="CL515" s="225"/>
      <c r="CM515" s="225"/>
      <c r="CN515" s="225"/>
      <c r="CO515" s="225"/>
      <c r="CP515" s="225"/>
      <c r="CQ515" s="225"/>
      <c r="CR515" s="225"/>
      <c r="CS515" s="225"/>
      <c r="CT515" s="225"/>
      <c r="CU515" s="225"/>
      <c r="CV515" s="225"/>
    </row>
    <row r="516" spans="1:100" ht="12" customHeight="1" x14ac:dyDescent="0.25">
      <c r="A516" s="225"/>
      <c r="B516" s="225"/>
      <c r="C516" s="225"/>
      <c r="D516" s="225"/>
      <c r="E516" s="225"/>
      <c r="F516" s="225"/>
      <c r="G516" s="225"/>
      <c r="H516" s="225"/>
      <c r="I516" s="225"/>
      <c r="J516" s="225"/>
      <c r="K516" s="225"/>
      <c r="L516" s="225"/>
      <c r="M516" s="225"/>
      <c r="N516" s="225"/>
      <c r="O516" s="225"/>
      <c r="P516" s="225"/>
      <c r="Q516" s="225"/>
      <c r="R516" s="225"/>
      <c r="S516" s="225"/>
      <c r="T516" s="225"/>
      <c r="U516" s="225"/>
      <c r="V516" s="225"/>
      <c r="W516" s="225"/>
      <c r="X516" s="225"/>
      <c r="Y516" s="225"/>
      <c r="Z516" s="225"/>
      <c r="AA516" s="225"/>
      <c r="AB516" s="225"/>
      <c r="AC516" s="225"/>
      <c r="AD516" s="225"/>
      <c r="AE516" s="225"/>
      <c r="AF516" s="225"/>
      <c r="AG516" s="225"/>
      <c r="AH516" s="225"/>
      <c r="AI516" s="225"/>
      <c r="AJ516" s="225"/>
      <c r="AK516" s="225"/>
      <c r="AL516" s="225"/>
      <c r="AM516" s="257"/>
      <c r="AN516" s="257"/>
      <c r="AO516" s="225"/>
      <c r="AP516" s="225"/>
      <c r="AQ516" s="225"/>
      <c r="AR516" s="225"/>
      <c r="AS516" s="225"/>
      <c r="AT516" s="225"/>
      <c r="AU516" s="225"/>
      <c r="AV516" s="225"/>
      <c r="AW516" s="225"/>
      <c r="AX516" s="225"/>
      <c r="AY516" s="225"/>
      <c r="AZ516" s="225"/>
      <c r="BA516" s="225"/>
      <c r="BB516" s="225"/>
      <c r="BC516" s="225"/>
      <c r="BD516" s="225"/>
      <c r="BE516" s="225"/>
      <c r="BF516" s="225"/>
      <c r="BG516" s="225"/>
      <c r="BH516" s="225"/>
      <c r="BI516" s="225"/>
      <c r="BJ516" s="225"/>
      <c r="BK516" s="225"/>
      <c r="BL516" s="225"/>
      <c r="BM516" s="225"/>
      <c r="BN516" s="225"/>
      <c r="BO516" s="225"/>
      <c r="BP516" s="225"/>
      <c r="BQ516" s="225"/>
      <c r="BR516" s="225"/>
      <c r="BS516" s="225"/>
      <c r="BT516" s="225"/>
      <c r="BU516" s="225"/>
      <c r="BV516" s="225"/>
      <c r="BW516" s="225"/>
      <c r="BX516" s="225"/>
      <c r="BY516" s="225"/>
      <c r="BZ516" s="225"/>
      <c r="CA516" s="225"/>
      <c r="CB516" s="225"/>
      <c r="CC516" s="225"/>
      <c r="CD516" s="225"/>
      <c r="CE516" s="225"/>
      <c r="CF516" s="225"/>
      <c r="CG516" s="225"/>
      <c r="CH516" s="225"/>
      <c r="CI516" s="225"/>
      <c r="CJ516" s="225"/>
      <c r="CK516" s="225"/>
      <c r="CL516" s="225"/>
      <c r="CM516" s="225"/>
      <c r="CN516" s="225"/>
      <c r="CO516" s="225"/>
      <c r="CP516" s="225"/>
      <c r="CQ516" s="225"/>
      <c r="CR516" s="225"/>
      <c r="CS516" s="225"/>
      <c r="CT516" s="225"/>
      <c r="CU516" s="225"/>
      <c r="CV516" s="225"/>
    </row>
    <row r="517" spans="1:100" ht="12" customHeight="1" x14ac:dyDescent="0.25">
      <c r="A517" s="225"/>
      <c r="B517" s="225"/>
      <c r="C517" s="225"/>
      <c r="D517" s="225"/>
      <c r="E517" s="225"/>
      <c r="F517" s="225"/>
      <c r="G517" s="225"/>
      <c r="H517" s="225"/>
      <c r="I517" s="225"/>
      <c r="J517" s="225"/>
      <c r="K517" s="225"/>
      <c r="L517" s="225"/>
      <c r="M517" s="225"/>
      <c r="N517" s="225"/>
      <c r="O517" s="225"/>
      <c r="P517" s="225"/>
      <c r="Q517" s="225"/>
      <c r="R517" s="225"/>
      <c r="S517" s="225"/>
      <c r="T517" s="225"/>
      <c r="U517" s="225"/>
      <c r="V517" s="225"/>
      <c r="W517" s="225"/>
      <c r="X517" s="225"/>
      <c r="Y517" s="225"/>
      <c r="Z517" s="225"/>
      <c r="AA517" s="225"/>
      <c r="AB517" s="225"/>
      <c r="AC517" s="225"/>
      <c r="AD517" s="225"/>
      <c r="AE517" s="225"/>
      <c r="AF517" s="225"/>
      <c r="AG517" s="225"/>
      <c r="AH517" s="225"/>
      <c r="AI517" s="225"/>
      <c r="AJ517" s="225"/>
      <c r="AK517" s="225"/>
      <c r="AL517" s="225"/>
      <c r="AM517" s="257"/>
      <c r="AN517" s="257"/>
      <c r="AO517" s="225"/>
      <c r="AP517" s="225"/>
      <c r="AQ517" s="225"/>
      <c r="AR517" s="225"/>
      <c r="AS517" s="225"/>
      <c r="AT517" s="225"/>
      <c r="AU517" s="225"/>
      <c r="AV517" s="225"/>
      <c r="AW517" s="225"/>
      <c r="AX517" s="225"/>
      <c r="AY517" s="225"/>
      <c r="AZ517" s="225"/>
      <c r="BA517" s="225"/>
      <c r="BB517" s="225"/>
      <c r="BC517" s="225"/>
      <c r="BD517" s="225"/>
      <c r="BE517" s="225"/>
      <c r="BF517" s="225"/>
      <c r="BG517" s="225"/>
      <c r="BH517" s="225"/>
      <c r="BI517" s="225"/>
      <c r="BJ517" s="225"/>
      <c r="BK517" s="225"/>
      <c r="BL517" s="225"/>
      <c r="BM517" s="225"/>
      <c r="BN517" s="225"/>
      <c r="BO517" s="225"/>
      <c r="BP517" s="225"/>
      <c r="BQ517" s="225"/>
      <c r="BR517" s="225"/>
      <c r="BS517" s="225"/>
      <c r="BT517" s="225"/>
      <c r="BU517" s="225"/>
      <c r="BV517" s="225"/>
      <c r="BW517" s="225"/>
      <c r="BX517" s="225"/>
      <c r="BY517" s="225"/>
      <c r="BZ517" s="225"/>
      <c r="CA517" s="225"/>
      <c r="CB517" s="225"/>
      <c r="CC517" s="225"/>
      <c r="CD517" s="225"/>
      <c r="CE517" s="225"/>
      <c r="CF517" s="225"/>
      <c r="CG517" s="225"/>
      <c r="CH517" s="225"/>
      <c r="CI517" s="225"/>
      <c r="CJ517" s="225"/>
      <c r="CK517" s="225"/>
      <c r="CL517" s="225"/>
      <c r="CM517" s="225"/>
      <c r="CN517" s="225"/>
      <c r="CO517" s="225"/>
      <c r="CP517" s="225"/>
      <c r="CQ517" s="225"/>
      <c r="CR517" s="225"/>
      <c r="CS517" s="225"/>
      <c r="CT517" s="225"/>
      <c r="CU517" s="225"/>
      <c r="CV517" s="225"/>
    </row>
    <row r="518" spans="1:100" ht="12" customHeight="1" x14ac:dyDescent="0.25">
      <c r="A518" s="225"/>
      <c r="B518" s="225"/>
      <c r="C518" s="225"/>
      <c r="D518" s="225"/>
      <c r="E518" s="225"/>
      <c r="F518" s="225"/>
      <c r="G518" s="225"/>
      <c r="H518" s="225"/>
      <c r="I518" s="225"/>
      <c r="J518" s="225"/>
      <c r="K518" s="225"/>
      <c r="L518" s="225"/>
      <c r="M518" s="225"/>
      <c r="N518" s="225"/>
      <c r="O518" s="225"/>
      <c r="P518" s="225"/>
      <c r="Q518" s="225"/>
      <c r="R518" s="225"/>
      <c r="S518" s="225"/>
      <c r="T518" s="225"/>
      <c r="U518" s="225"/>
      <c r="V518" s="225"/>
      <c r="W518" s="225"/>
      <c r="X518" s="225"/>
      <c r="Y518" s="225"/>
      <c r="Z518" s="225"/>
      <c r="AA518" s="225"/>
      <c r="AB518" s="225"/>
      <c r="AC518" s="225"/>
      <c r="AD518" s="225"/>
      <c r="AE518" s="225"/>
      <c r="AF518" s="225"/>
      <c r="AG518" s="225"/>
      <c r="AH518" s="225"/>
      <c r="AI518" s="225"/>
      <c r="AJ518" s="225"/>
      <c r="AK518" s="225"/>
      <c r="AL518" s="225"/>
      <c r="AM518" s="257"/>
      <c r="AN518" s="257"/>
      <c r="AO518" s="225"/>
      <c r="AP518" s="225"/>
      <c r="AQ518" s="225"/>
      <c r="AR518" s="225"/>
      <c r="AS518" s="225"/>
      <c r="AT518" s="225"/>
      <c r="AU518" s="225"/>
      <c r="AV518" s="225"/>
      <c r="AW518" s="225"/>
      <c r="AX518" s="225"/>
      <c r="AY518" s="225"/>
      <c r="AZ518" s="225"/>
      <c r="BA518" s="225"/>
      <c r="BB518" s="225"/>
      <c r="BC518" s="225"/>
      <c r="BD518" s="225"/>
      <c r="BE518" s="225"/>
      <c r="BF518" s="225"/>
      <c r="BG518" s="225"/>
      <c r="BH518" s="225"/>
      <c r="BI518" s="225"/>
      <c r="BJ518" s="225"/>
      <c r="BK518" s="225"/>
      <c r="BL518" s="225"/>
      <c r="BM518" s="225"/>
      <c r="BN518" s="225"/>
      <c r="BO518" s="225"/>
      <c r="BP518" s="225"/>
      <c r="BQ518" s="225"/>
      <c r="BR518" s="225"/>
      <c r="BS518" s="225"/>
      <c r="BT518" s="225"/>
      <c r="BU518" s="225"/>
      <c r="BV518" s="225"/>
      <c r="BW518" s="225"/>
      <c r="BX518" s="225"/>
      <c r="BY518" s="225"/>
      <c r="BZ518" s="225"/>
      <c r="CA518" s="225"/>
      <c r="CB518" s="225"/>
      <c r="CC518" s="225"/>
      <c r="CD518" s="225"/>
      <c r="CE518" s="225"/>
      <c r="CF518" s="225"/>
      <c r="CG518" s="225"/>
      <c r="CH518" s="225"/>
      <c r="CI518" s="225"/>
      <c r="CJ518" s="225"/>
      <c r="CK518" s="225"/>
      <c r="CL518" s="225"/>
      <c r="CM518" s="225"/>
      <c r="CN518" s="225"/>
      <c r="CO518" s="225"/>
      <c r="CP518" s="225"/>
      <c r="CQ518" s="225"/>
      <c r="CR518" s="225"/>
      <c r="CS518" s="225"/>
      <c r="CT518" s="225"/>
      <c r="CU518" s="225"/>
      <c r="CV518" s="225"/>
    </row>
    <row r="519" spans="1:100" ht="12" customHeight="1" x14ac:dyDescent="0.25">
      <c r="A519" s="225"/>
      <c r="B519" s="225"/>
      <c r="C519" s="225"/>
      <c r="D519" s="225"/>
      <c r="E519" s="225"/>
      <c r="F519" s="225"/>
      <c r="G519" s="225"/>
      <c r="H519" s="225"/>
      <c r="I519" s="225"/>
      <c r="J519" s="225"/>
      <c r="K519" s="225"/>
      <c r="L519" s="225"/>
      <c r="M519" s="225"/>
      <c r="N519" s="225"/>
      <c r="O519" s="225"/>
      <c r="P519" s="225"/>
      <c r="Q519" s="225"/>
      <c r="R519" s="225"/>
      <c r="S519" s="225"/>
      <c r="T519" s="225"/>
      <c r="U519" s="225"/>
      <c r="V519" s="225"/>
      <c r="W519" s="225"/>
      <c r="X519" s="225"/>
      <c r="Y519" s="225"/>
      <c r="Z519" s="225"/>
      <c r="AA519" s="225"/>
      <c r="AB519" s="225"/>
      <c r="AC519" s="225"/>
      <c r="AD519" s="225"/>
      <c r="AE519" s="225"/>
      <c r="AF519" s="225"/>
      <c r="AG519" s="225"/>
      <c r="AH519" s="225"/>
      <c r="AI519" s="225"/>
      <c r="AJ519" s="225"/>
      <c r="AK519" s="225"/>
      <c r="AL519" s="225"/>
      <c r="AM519" s="257"/>
      <c r="AN519" s="257"/>
      <c r="AO519" s="225"/>
      <c r="AP519" s="225"/>
      <c r="AQ519" s="225"/>
      <c r="AR519" s="225"/>
      <c r="AS519" s="225"/>
      <c r="AT519" s="225"/>
      <c r="AU519" s="225"/>
      <c r="AV519" s="225"/>
      <c r="AW519" s="225"/>
      <c r="AX519" s="225"/>
      <c r="AY519" s="225"/>
      <c r="AZ519" s="225"/>
      <c r="BA519" s="225"/>
      <c r="BB519" s="225"/>
      <c r="BC519" s="225"/>
      <c r="BD519" s="225"/>
      <c r="BE519" s="225"/>
      <c r="BF519" s="225"/>
      <c r="BG519" s="225"/>
      <c r="BH519" s="225"/>
      <c r="BI519" s="225"/>
      <c r="BJ519" s="225"/>
      <c r="BK519" s="225"/>
      <c r="BL519" s="225"/>
      <c r="BM519" s="225"/>
      <c r="BN519" s="225"/>
      <c r="BO519" s="225"/>
      <c r="BP519" s="225"/>
      <c r="BQ519" s="225"/>
      <c r="BR519" s="225"/>
      <c r="BS519" s="225"/>
      <c r="BT519" s="225"/>
      <c r="BU519" s="225"/>
      <c r="BV519" s="225"/>
      <c r="BW519" s="225"/>
      <c r="BX519" s="225"/>
      <c r="BY519" s="225"/>
      <c r="BZ519" s="225"/>
      <c r="CA519" s="225"/>
      <c r="CB519" s="225"/>
      <c r="CC519" s="225"/>
      <c r="CD519" s="225"/>
      <c r="CE519" s="225"/>
      <c r="CF519" s="225"/>
      <c r="CG519" s="225"/>
      <c r="CH519" s="225"/>
      <c r="CI519" s="225"/>
      <c r="CJ519" s="225"/>
      <c r="CK519" s="225"/>
      <c r="CL519" s="225"/>
      <c r="CM519" s="225"/>
      <c r="CN519" s="225"/>
      <c r="CO519" s="225"/>
      <c r="CP519" s="225"/>
      <c r="CQ519" s="225"/>
      <c r="CR519" s="225"/>
      <c r="CS519" s="225"/>
      <c r="CT519" s="225"/>
      <c r="CU519" s="225"/>
      <c r="CV519" s="225"/>
    </row>
    <row r="520" spans="1:100" ht="12" customHeight="1" x14ac:dyDescent="0.25">
      <c r="A520" s="225"/>
      <c r="B520" s="225"/>
      <c r="C520" s="225"/>
      <c r="D520" s="225"/>
      <c r="E520" s="225"/>
      <c r="F520" s="225"/>
      <c r="G520" s="225"/>
      <c r="H520" s="225"/>
      <c r="I520" s="225"/>
      <c r="J520" s="225"/>
      <c r="K520" s="225"/>
      <c r="L520" s="225"/>
      <c r="M520" s="225"/>
      <c r="N520" s="225"/>
      <c r="O520" s="225"/>
      <c r="P520" s="225"/>
      <c r="Q520" s="225"/>
      <c r="R520" s="225"/>
      <c r="S520" s="225"/>
      <c r="T520" s="225"/>
      <c r="U520" s="225"/>
      <c r="V520" s="225"/>
      <c r="W520" s="225"/>
      <c r="X520" s="225"/>
      <c r="Y520" s="225"/>
      <c r="Z520" s="225"/>
      <c r="AA520" s="225"/>
      <c r="AB520" s="225"/>
      <c r="AC520" s="225"/>
      <c r="AD520" s="225"/>
      <c r="AE520" s="225"/>
      <c r="AF520" s="225"/>
      <c r="AG520" s="225"/>
      <c r="AH520" s="225"/>
      <c r="AI520" s="225"/>
      <c r="AJ520" s="225"/>
      <c r="AK520" s="225"/>
      <c r="AL520" s="225"/>
      <c r="AM520" s="257"/>
      <c r="AN520" s="257"/>
      <c r="AO520" s="225"/>
      <c r="AP520" s="225"/>
      <c r="AQ520" s="225"/>
      <c r="AR520" s="225"/>
      <c r="AS520" s="225"/>
      <c r="AT520" s="225"/>
      <c r="AU520" s="225"/>
      <c r="AV520" s="225"/>
      <c r="AW520" s="225"/>
      <c r="AX520" s="225"/>
      <c r="AY520" s="225"/>
      <c r="AZ520" s="225"/>
      <c r="BA520" s="225"/>
      <c r="BB520" s="225"/>
      <c r="BC520" s="225"/>
      <c r="BD520" s="225"/>
      <c r="BE520" s="225"/>
      <c r="BF520" s="225"/>
      <c r="BG520" s="225"/>
      <c r="BH520" s="225"/>
      <c r="BI520" s="225"/>
      <c r="BJ520" s="225"/>
      <c r="BK520" s="225"/>
      <c r="BL520" s="225"/>
      <c r="BM520" s="225"/>
      <c r="BN520" s="225"/>
      <c r="BO520" s="225"/>
      <c r="BP520" s="225"/>
      <c r="BQ520" s="225"/>
      <c r="BR520" s="225"/>
      <c r="BS520" s="225"/>
      <c r="BT520" s="225"/>
      <c r="BU520" s="225"/>
      <c r="BV520" s="225"/>
      <c r="BW520" s="225"/>
      <c r="BX520" s="225"/>
      <c r="BY520" s="225"/>
      <c r="BZ520" s="225"/>
      <c r="CA520" s="225"/>
      <c r="CB520" s="225"/>
      <c r="CC520" s="225"/>
      <c r="CD520" s="225"/>
      <c r="CE520" s="225"/>
      <c r="CF520" s="225"/>
      <c r="CG520" s="225"/>
      <c r="CH520" s="225"/>
      <c r="CI520" s="225"/>
      <c r="CJ520" s="225"/>
      <c r="CK520" s="225"/>
      <c r="CL520" s="225"/>
      <c r="CM520" s="225"/>
      <c r="CN520" s="225"/>
      <c r="CO520" s="225"/>
      <c r="CP520" s="225"/>
      <c r="CQ520" s="225"/>
      <c r="CR520" s="225"/>
      <c r="CS520" s="225"/>
      <c r="CT520" s="225"/>
      <c r="CU520" s="225"/>
      <c r="CV520" s="225"/>
    </row>
    <row r="521" spans="1:100" ht="12" customHeight="1" x14ac:dyDescent="0.25">
      <c r="A521" s="225"/>
      <c r="B521" s="225"/>
      <c r="C521" s="225"/>
      <c r="D521" s="225"/>
      <c r="E521" s="225"/>
      <c r="F521" s="225"/>
      <c r="G521" s="225"/>
      <c r="H521" s="225"/>
      <c r="I521" s="225"/>
      <c r="J521" s="225"/>
      <c r="K521" s="225"/>
      <c r="L521" s="225"/>
      <c r="M521" s="225"/>
      <c r="N521" s="225"/>
      <c r="O521" s="225"/>
      <c r="P521" s="225"/>
      <c r="Q521" s="225"/>
      <c r="R521" s="225"/>
      <c r="S521" s="225"/>
      <c r="T521" s="225"/>
      <c r="U521" s="225"/>
      <c r="V521" s="225"/>
      <c r="W521" s="225"/>
      <c r="X521" s="225"/>
      <c r="Y521" s="225"/>
      <c r="Z521" s="225"/>
      <c r="AA521" s="225"/>
      <c r="AB521" s="225"/>
      <c r="AC521" s="225"/>
      <c r="AD521" s="225"/>
      <c r="AE521" s="225"/>
      <c r="AF521" s="225"/>
      <c r="AG521" s="225"/>
      <c r="AH521" s="225"/>
      <c r="AI521" s="225"/>
      <c r="AJ521" s="225"/>
      <c r="AK521" s="225"/>
      <c r="AL521" s="225"/>
      <c r="AM521" s="257"/>
      <c r="AN521" s="257"/>
      <c r="AO521" s="225"/>
      <c r="AP521" s="225"/>
      <c r="AQ521" s="225"/>
      <c r="AR521" s="225"/>
      <c r="AS521" s="225"/>
      <c r="AT521" s="225"/>
      <c r="AU521" s="225"/>
      <c r="AV521" s="225"/>
      <c r="AW521" s="225"/>
      <c r="AX521" s="225"/>
      <c r="AY521" s="225"/>
      <c r="AZ521" s="225"/>
      <c r="BA521" s="225"/>
      <c r="BB521" s="225"/>
      <c r="BC521" s="225"/>
      <c r="BD521" s="225"/>
      <c r="BE521" s="225"/>
      <c r="BF521" s="225"/>
      <c r="BG521" s="225"/>
      <c r="BH521" s="225"/>
      <c r="BI521" s="225"/>
      <c r="BJ521" s="225"/>
      <c r="BK521" s="225"/>
      <c r="BL521" s="225"/>
      <c r="BM521" s="225"/>
      <c r="BN521" s="225"/>
      <c r="BO521" s="225"/>
      <c r="BP521" s="225"/>
      <c r="BQ521" s="225"/>
      <c r="BR521" s="225"/>
      <c r="BS521" s="225"/>
      <c r="BT521" s="225"/>
      <c r="BU521" s="225"/>
      <c r="BV521" s="225"/>
      <c r="BW521" s="225"/>
      <c r="BX521" s="225"/>
      <c r="BY521" s="225"/>
      <c r="BZ521" s="225"/>
      <c r="CA521" s="225"/>
      <c r="CB521" s="225"/>
      <c r="CC521" s="225"/>
      <c r="CD521" s="225"/>
      <c r="CE521" s="225"/>
      <c r="CF521" s="225"/>
      <c r="CG521" s="225"/>
      <c r="CH521" s="225"/>
      <c r="CI521" s="225"/>
      <c r="CJ521" s="225"/>
      <c r="CK521" s="225"/>
      <c r="CL521" s="225"/>
      <c r="CM521" s="225"/>
      <c r="CN521" s="225"/>
      <c r="CO521" s="225"/>
      <c r="CP521" s="225"/>
      <c r="CQ521" s="225"/>
      <c r="CR521" s="225"/>
      <c r="CS521" s="225"/>
      <c r="CT521" s="225"/>
      <c r="CU521" s="225"/>
      <c r="CV521" s="225"/>
    </row>
    <row r="522" spans="1:100" ht="12" customHeight="1" x14ac:dyDescent="0.25">
      <c r="A522" s="225"/>
      <c r="B522" s="225"/>
      <c r="C522" s="225"/>
      <c r="D522" s="225"/>
      <c r="E522" s="225"/>
      <c r="F522" s="225"/>
      <c r="G522" s="225"/>
      <c r="H522" s="225"/>
      <c r="I522" s="225"/>
      <c r="J522" s="225"/>
      <c r="K522" s="225"/>
      <c r="L522" s="225"/>
      <c r="M522" s="225"/>
      <c r="N522" s="225"/>
      <c r="O522" s="225"/>
      <c r="P522" s="225"/>
      <c r="Q522" s="225"/>
      <c r="R522" s="225"/>
      <c r="S522" s="225"/>
      <c r="T522" s="225"/>
      <c r="U522" s="225"/>
      <c r="V522" s="225"/>
      <c r="W522" s="225"/>
      <c r="X522" s="225"/>
      <c r="Y522" s="225"/>
      <c r="Z522" s="225"/>
      <c r="AA522" s="225"/>
      <c r="AB522" s="225"/>
      <c r="AC522" s="225"/>
      <c r="AD522" s="225"/>
      <c r="AE522" s="225"/>
      <c r="AF522" s="225"/>
      <c r="AG522" s="225"/>
      <c r="AH522" s="225"/>
      <c r="AI522" s="225"/>
      <c r="AJ522" s="225"/>
      <c r="AK522" s="225"/>
      <c r="AL522" s="225"/>
      <c r="AM522" s="257"/>
      <c r="AN522" s="257"/>
      <c r="AO522" s="225"/>
      <c r="AP522" s="225"/>
      <c r="AQ522" s="225"/>
      <c r="AR522" s="225"/>
      <c r="AS522" s="225"/>
      <c r="AT522" s="225"/>
      <c r="AU522" s="225"/>
      <c r="AV522" s="225"/>
      <c r="AW522" s="225"/>
      <c r="AX522" s="225"/>
      <c r="AY522" s="225"/>
      <c r="AZ522" s="225"/>
      <c r="BA522" s="225"/>
      <c r="BB522" s="225"/>
      <c r="BC522" s="225"/>
      <c r="BD522" s="225"/>
      <c r="BE522" s="225"/>
      <c r="BF522" s="225"/>
      <c r="BG522" s="225"/>
      <c r="BH522" s="225"/>
      <c r="BI522" s="225"/>
      <c r="BJ522" s="225"/>
      <c r="BK522" s="225"/>
      <c r="BL522" s="225"/>
      <c r="BM522" s="225"/>
      <c r="BN522" s="225"/>
      <c r="BO522" s="225"/>
      <c r="BP522" s="225"/>
      <c r="BQ522" s="225"/>
      <c r="BR522" s="225"/>
      <c r="BS522" s="225"/>
      <c r="BT522" s="225"/>
      <c r="BU522" s="225"/>
      <c r="BV522" s="225"/>
      <c r="BW522" s="225"/>
      <c r="BX522" s="225"/>
      <c r="BY522" s="225"/>
      <c r="BZ522" s="225"/>
      <c r="CA522" s="225"/>
      <c r="CB522" s="225"/>
      <c r="CC522" s="225"/>
      <c r="CD522" s="225"/>
      <c r="CE522" s="225"/>
      <c r="CF522" s="225"/>
      <c r="CG522" s="225"/>
      <c r="CH522" s="225"/>
      <c r="CI522" s="225"/>
      <c r="CJ522" s="225"/>
      <c r="CK522" s="225"/>
      <c r="CL522" s="225"/>
      <c r="CM522" s="225"/>
      <c r="CN522" s="225"/>
      <c r="CO522" s="225"/>
      <c r="CP522" s="225"/>
      <c r="CQ522" s="225"/>
      <c r="CR522" s="225"/>
      <c r="CS522" s="225"/>
      <c r="CT522" s="225"/>
      <c r="CU522" s="225"/>
      <c r="CV522" s="225"/>
    </row>
    <row r="523" spans="1:100" ht="12" customHeight="1" x14ac:dyDescent="0.25">
      <c r="A523" s="225"/>
      <c r="B523" s="225"/>
      <c r="C523" s="225"/>
      <c r="D523" s="225"/>
      <c r="E523" s="225"/>
      <c r="F523" s="225"/>
      <c r="G523" s="225"/>
      <c r="H523" s="225"/>
      <c r="I523" s="225"/>
      <c r="J523" s="225"/>
      <c r="K523" s="225"/>
      <c r="L523" s="225"/>
      <c r="M523" s="225"/>
      <c r="N523" s="225"/>
      <c r="O523" s="225"/>
      <c r="P523" s="225"/>
      <c r="Q523" s="225"/>
      <c r="R523" s="225"/>
      <c r="S523" s="225"/>
      <c r="T523" s="225"/>
      <c r="U523" s="225"/>
      <c r="V523" s="225"/>
      <c r="W523" s="225"/>
      <c r="X523" s="225"/>
      <c r="Y523" s="225"/>
      <c r="Z523" s="225"/>
      <c r="AA523" s="225"/>
      <c r="AB523" s="225"/>
      <c r="AC523" s="225"/>
      <c r="AD523" s="225"/>
      <c r="AE523" s="225"/>
      <c r="AF523" s="225"/>
      <c r="AG523" s="225"/>
      <c r="AH523" s="225"/>
      <c r="AI523" s="225"/>
      <c r="AJ523" s="225"/>
      <c r="AK523" s="225"/>
      <c r="AL523" s="225"/>
      <c r="AM523" s="257"/>
      <c r="AN523" s="257"/>
      <c r="AO523" s="225"/>
      <c r="AP523" s="225"/>
      <c r="AQ523" s="225"/>
      <c r="AR523" s="225"/>
      <c r="AS523" s="225"/>
      <c r="AT523" s="225"/>
      <c r="AU523" s="225"/>
      <c r="AV523" s="225"/>
      <c r="AW523" s="225"/>
      <c r="AX523" s="225"/>
      <c r="AY523" s="225"/>
      <c r="AZ523" s="225"/>
      <c r="BA523" s="225"/>
      <c r="BB523" s="225"/>
      <c r="BC523" s="225"/>
      <c r="BD523" s="225"/>
      <c r="BE523" s="225"/>
      <c r="BF523" s="225"/>
      <c r="BG523" s="225"/>
      <c r="BH523" s="225"/>
      <c r="BI523" s="225"/>
      <c r="BJ523" s="225"/>
      <c r="BK523" s="225"/>
      <c r="BL523" s="225"/>
      <c r="BM523" s="225"/>
      <c r="BN523" s="225"/>
      <c r="BO523" s="225"/>
      <c r="BP523" s="225"/>
      <c r="BQ523" s="225"/>
      <c r="BR523" s="225"/>
      <c r="BS523" s="225"/>
      <c r="BT523" s="225"/>
      <c r="BU523" s="225"/>
      <c r="BV523" s="225"/>
      <c r="BW523" s="225"/>
      <c r="BX523" s="225"/>
      <c r="BY523" s="225"/>
      <c r="BZ523" s="225"/>
      <c r="CA523" s="225"/>
      <c r="CB523" s="225"/>
      <c r="CC523" s="225"/>
      <c r="CD523" s="225"/>
      <c r="CE523" s="225"/>
      <c r="CF523" s="225"/>
      <c r="CG523" s="225"/>
      <c r="CH523" s="225"/>
      <c r="CI523" s="225"/>
      <c r="CJ523" s="225"/>
      <c r="CK523" s="225"/>
      <c r="CL523" s="225"/>
      <c r="CM523" s="225"/>
      <c r="CN523" s="225"/>
      <c r="CO523" s="225"/>
      <c r="CP523" s="225"/>
      <c r="CQ523" s="225"/>
      <c r="CR523" s="225"/>
      <c r="CS523" s="225"/>
      <c r="CT523" s="225"/>
      <c r="CU523" s="225"/>
      <c r="CV523" s="225"/>
    </row>
    <row r="524" spans="1:100" ht="12" customHeight="1" x14ac:dyDescent="0.25">
      <c r="A524" s="225"/>
      <c r="B524" s="225"/>
      <c r="C524" s="225"/>
      <c r="D524" s="225"/>
      <c r="E524" s="225"/>
      <c r="F524" s="225"/>
      <c r="G524" s="225"/>
      <c r="H524" s="225"/>
      <c r="I524" s="225"/>
      <c r="J524" s="225"/>
      <c r="K524" s="225"/>
      <c r="L524" s="225"/>
      <c r="M524" s="225"/>
      <c r="N524" s="225"/>
      <c r="O524" s="225"/>
      <c r="P524" s="225"/>
      <c r="Q524" s="225"/>
      <c r="R524" s="225"/>
      <c r="S524" s="225"/>
      <c r="T524" s="225"/>
      <c r="U524" s="225"/>
      <c r="V524" s="225"/>
      <c r="W524" s="225"/>
      <c r="X524" s="225"/>
      <c r="Y524" s="225"/>
      <c r="Z524" s="225"/>
      <c r="AA524" s="225"/>
      <c r="AB524" s="225"/>
      <c r="AC524" s="225"/>
      <c r="AD524" s="225"/>
      <c r="AE524" s="225"/>
      <c r="AF524" s="225"/>
      <c r="AG524" s="225"/>
      <c r="AH524" s="225"/>
      <c r="AI524" s="225"/>
      <c r="AJ524" s="225"/>
      <c r="AK524" s="225"/>
      <c r="AL524" s="225"/>
      <c r="AM524" s="257"/>
      <c r="AN524" s="257"/>
      <c r="AO524" s="225"/>
      <c r="AP524" s="225"/>
      <c r="AQ524" s="225"/>
      <c r="AR524" s="225"/>
      <c r="AS524" s="225"/>
      <c r="AT524" s="225"/>
      <c r="AU524" s="225"/>
      <c r="AV524" s="225"/>
      <c r="AW524" s="225"/>
      <c r="AX524" s="225"/>
      <c r="AY524" s="225"/>
      <c r="AZ524" s="225"/>
      <c r="BA524" s="225"/>
      <c r="BB524" s="225"/>
      <c r="BC524" s="225"/>
      <c r="BD524" s="225"/>
      <c r="BE524" s="225"/>
      <c r="BF524" s="225"/>
      <c r="BG524" s="225"/>
      <c r="BH524" s="225"/>
      <c r="BI524" s="225"/>
      <c r="BJ524" s="225"/>
      <c r="BK524" s="225"/>
      <c r="BL524" s="225"/>
      <c r="BM524" s="225"/>
      <c r="BN524" s="225"/>
      <c r="BO524" s="225"/>
      <c r="BP524" s="225"/>
      <c r="BQ524" s="225"/>
      <c r="BR524" s="225"/>
      <c r="BS524" s="225"/>
      <c r="BT524" s="225"/>
      <c r="BU524" s="225"/>
      <c r="BV524" s="225"/>
      <c r="BW524" s="225"/>
      <c r="BX524" s="225"/>
      <c r="BY524" s="225"/>
      <c r="BZ524" s="225"/>
      <c r="CA524" s="225"/>
      <c r="CB524" s="225"/>
      <c r="CC524" s="225"/>
      <c r="CD524" s="225"/>
      <c r="CE524" s="225"/>
      <c r="CF524" s="225"/>
      <c r="CG524" s="225"/>
      <c r="CH524" s="225"/>
      <c r="CI524" s="225"/>
      <c r="CJ524" s="225"/>
      <c r="CK524" s="225"/>
      <c r="CL524" s="225"/>
      <c r="CM524" s="225"/>
      <c r="CN524" s="225"/>
      <c r="CO524" s="225"/>
      <c r="CP524" s="225"/>
      <c r="CQ524" s="225"/>
      <c r="CR524" s="225"/>
      <c r="CS524" s="225"/>
      <c r="CT524" s="225"/>
      <c r="CU524" s="225"/>
      <c r="CV524" s="225"/>
    </row>
    <row r="525" spans="1:100" ht="12" customHeight="1" x14ac:dyDescent="0.25">
      <c r="A525" s="225"/>
      <c r="B525" s="225"/>
      <c r="C525" s="225"/>
      <c r="D525" s="225"/>
      <c r="E525" s="225"/>
      <c r="F525" s="225"/>
      <c r="G525" s="225"/>
      <c r="H525" s="225"/>
      <c r="I525" s="225"/>
      <c r="J525" s="225"/>
      <c r="K525" s="225"/>
      <c r="L525" s="225"/>
      <c r="M525" s="225"/>
      <c r="N525" s="225"/>
      <c r="O525" s="225"/>
      <c r="P525" s="225"/>
      <c r="Q525" s="225"/>
      <c r="R525" s="225"/>
      <c r="S525" s="225"/>
      <c r="T525" s="225"/>
      <c r="U525" s="225"/>
      <c r="V525" s="225"/>
      <c r="W525" s="225"/>
      <c r="X525" s="225"/>
      <c r="Y525" s="225"/>
      <c r="Z525" s="225"/>
      <c r="AA525" s="225"/>
      <c r="AB525" s="225"/>
      <c r="AC525" s="225"/>
      <c r="AD525" s="225"/>
      <c r="AE525" s="225"/>
      <c r="AF525" s="225"/>
      <c r="AG525" s="225"/>
      <c r="AH525" s="225"/>
      <c r="AI525" s="225"/>
      <c r="AJ525" s="225"/>
      <c r="AK525" s="225"/>
      <c r="AL525" s="225"/>
      <c r="AM525" s="257"/>
      <c r="AN525" s="257"/>
      <c r="AO525" s="225"/>
      <c r="AP525" s="225"/>
      <c r="AQ525" s="225"/>
      <c r="AR525" s="225"/>
      <c r="AS525" s="225"/>
      <c r="AT525" s="225"/>
      <c r="AU525" s="225"/>
      <c r="AV525" s="225"/>
      <c r="AW525" s="225"/>
      <c r="AX525" s="225"/>
      <c r="AY525" s="225"/>
      <c r="AZ525" s="225"/>
      <c r="BA525" s="225"/>
      <c r="BB525" s="225"/>
      <c r="BC525" s="225"/>
      <c r="BD525" s="225"/>
      <c r="BE525" s="225"/>
      <c r="BF525" s="225"/>
      <c r="BG525" s="225"/>
      <c r="BH525" s="225"/>
      <c r="BI525" s="225"/>
      <c r="BJ525" s="225"/>
      <c r="BK525" s="225"/>
      <c r="BL525" s="225"/>
      <c r="BM525" s="225"/>
      <c r="BN525" s="225"/>
      <c r="BO525" s="225"/>
      <c r="BP525" s="225"/>
      <c r="BQ525" s="225"/>
      <c r="BR525" s="225"/>
      <c r="BS525" s="225"/>
      <c r="BT525" s="225"/>
      <c r="BU525" s="225"/>
      <c r="BV525" s="225"/>
      <c r="BW525" s="225"/>
      <c r="BX525" s="225"/>
      <c r="BY525" s="225"/>
      <c r="BZ525" s="225"/>
      <c r="CA525" s="225"/>
      <c r="CB525" s="225"/>
      <c r="CC525" s="225"/>
      <c r="CD525" s="225"/>
      <c r="CE525" s="225"/>
      <c r="CF525" s="225"/>
      <c r="CG525" s="225"/>
      <c r="CH525" s="225"/>
      <c r="CI525" s="225"/>
      <c r="CJ525" s="225"/>
      <c r="CK525" s="225"/>
      <c r="CL525" s="225"/>
      <c r="CM525" s="225"/>
      <c r="CN525" s="225"/>
      <c r="CO525" s="225"/>
      <c r="CP525" s="225"/>
      <c r="CQ525" s="225"/>
      <c r="CR525" s="225"/>
      <c r="CS525" s="225"/>
      <c r="CT525" s="225"/>
      <c r="CU525" s="225"/>
      <c r="CV525" s="225"/>
    </row>
    <row r="526" spans="1:100" ht="12" customHeight="1" x14ac:dyDescent="0.25">
      <c r="A526" s="225"/>
      <c r="B526" s="225"/>
      <c r="C526" s="225"/>
      <c r="D526" s="225"/>
      <c r="E526" s="225"/>
      <c r="F526" s="225"/>
      <c r="G526" s="225"/>
      <c r="H526" s="225"/>
      <c r="I526" s="225"/>
      <c r="J526" s="225"/>
      <c r="K526" s="225"/>
      <c r="L526" s="225"/>
      <c r="M526" s="225"/>
      <c r="N526" s="225"/>
      <c r="O526" s="225"/>
      <c r="P526" s="225"/>
      <c r="Q526" s="225"/>
      <c r="R526" s="225"/>
      <c r="S526" s="225"/>
      <c r="T526" s="225"/>
      <c r="U526" s="225"/>
      <c r="V526" s="225"/>
      <c r="W526" s="225"/>
      <c r="X526" s="225"/>
      <c r="Y526" s="225"/>
      <c r="Z526" s="225"/>
      <c r="AA526" s="225"/>
      <c r="AB526" s="225"/>
      <c r="AC526" s="225"/>
      <c r="AD526" s="225"/>
      <c r="AE526" s="225"/>
      <c r="AF526" s="225"/>
      <c r="AG526" s="225"/>
      <c r="AH526" s="225"/>
      <c r="AI526" s="225"/>
      <c r="AJ526" s="225"/>
      <c r="AK526" s="225"/>
      <c r="AL526" s="225"/>
      <c r="AM526" s="257"/>
      <c r="AN526" s="257"/>
      <c r="AO526" s="225"/>
      <c r="AP526" s="225"/>
      <c r="AQ526" s="225"/>
      <c r="AR526" s="225"/>
      <c r="AS526" s="225"/>
      <c r="AT526" s="225"/>
      <c r="AU526" s="225"/>
      <c r="AV526" s="225"/>
      <c r="AW526" s="225"/>
      <c r="AX526" s="225"/>
      <c r="AY526" s="225"/>
      <c r="AZ526" s="225"/>
      <c r="BA526" s="225"/>
      <c r="BB526" s="225"/>
      <c r="BC526" s="225"/>
      <c r="BD526" s="225"/>
      <c r="BE526" s="225"/>
      <c r="BF526" s="225"/>
      <c r="BG526" s="225"/>
      <c r="BH526" s="225"/>
      <c r="BI526" s="225"/>
      <c r="BJ526" s="225"/>
      <c r="BK526" s="225"/>
      <c r="BL526" s="225"/>
      <c r="BM526" s="225"/>
      <c r="BN526" s="225"/>
      <c r="BO526" s="225"/>
      <c r="BP526" s="225"/>
      <c r="BQ526" s="225"/>
      <c r="BR526" s="225"/>
      <c r="BS526" s="225"/>
      <c r="BT526" s="225"/>
      <c r="BU526" s="225"/>
      <c r="BV526" s="225"/>
      <c r="BW526" s="225"/>
      <c r="BX526" s="225"/>
      <c r="BY526" s="225"/>
      <c r="BZ526" s="225"/>
      <c r="CA526" s="225"/>
      <c r="CB526" s="225"/>
      <c r="CC526" s="225"/>
      <c r="CD526" s="225"/>
      <c r="CE526" s="225"/>
      <c r="CF526" s="225"/>
      <c r="CG526" s="225"/>
      <c r="CH526" s="225"/>
      <c r="CI526" s="225"/>
      <c r="CJ526" s="225"/>
      <c r="CK526" s="225"/>
      <c r="CL526" s="225"/>
      <c r="CM526" s="225"/>
      <c r="CN526" s="225"/>
      <c r="CO526" s="225"/>
      <c r="CP526" s="225"/>
      <c r="CQ526" s="225"/>
      <c r="CR526" s="225"/>
      <c r="CS526" s="225"/>
      <c r="CT526" s="225"/>
      <c r="CU526" s="225"/>
      <c r="CV526" s="225"/>
    </row>
    <row r="527" spans="1:100" ht="12" customHeight="1" x14ac:dyDescent="0.25">
      <c r="A527" s="225"/>
      <c r="B527" s="225"/>
      <c r="C527" s="225"/>
      <c r="D527" s="225"/>
      <c r="E527" s="225"/>
      <c r="F527" s="225"/>
      <c r="G527" s="225"/>
      <c r="H527" s="225"/>
      <c r="I527" s="225"/>
      <c r="J527" s="225"/>
      <c r="K527" s="225"/>
      <c r="L527" s="225"/>
      <c r="M527" s="225"/>
      <c r="N527" s="225"/>
      <c r="O527" s="225"/>
      <c r="P527" s="225"/>
      <c r="Q527" s="225"/>
      <c r="R527" s="225"/>
      <c r="S527" s="225"/>
      <c r="T527" s="225"/>
      <c r="U527" s="225"/>
      <c r="V527" s="225"/>
      <c r="W527" s="225"/>
      <c r="X527" s="225"/>
      <c r="Y527" s="225"/>
      <c r="Z527" s="225"/>
      <c r="AA527" s="225"/>
      <c r="AB527" s="225"/>
      <c r="AC527" s="225"/>
      <c r="AD527" s="225"/>
      <c r="AE527" s="225"/>
      <c r="AF527" s="225"/>
      <c r="AG527" s="225"/>
      <c r="AH527" s="225"/>
      <c r="AI527" s="225"/>
      <c r="AJ527" s="225"/>
      <c r="AK527" s="225"/>
      <c r="AL527" s="225"/>
      <c r="AM527" s="257"/>
      <c r="AN527" s="257"/>
      <c r="AO527" s="225"/>
      <c r="AP527" s="225"/>
      <c r="AQ527" s="225"/>
      <c r="AR527" s="225"/>
      <c r="AS527" s="225"/>
      <c r="AT527" s="225"/>
      <c r="AU527" s="225"/>
      <c r="AV527" s="225"/>
      <c r="AW527" s="225"/>
      <c r="AX527" s="225"/>
      <c r="AY527" s="225"/>
      <c r="AZ527" s="225"/>
      <c r="BA527" s="225"/>
      <c r="BB527" s="225"/>
      <c r="BC527" s="225"/>
      <c r="BD527" s="225"/>
      <c r="BE527" s="225"/>
      <c r="BF527" s="225"/>
      <c r="BG527" s="225"/>
      <c r="BH527" s="225"/>
      <c r="BI527" s="225"/>
      <c r="BJ527" s="225"/>
      <c r="BK527" s="225"/>
      <c r="BL527" s="225"/>
      <c r="BM527" s="225"/>
      <c r="BN527" s="225"/>
      <c r="BO527" s="225"/>
      <c r="BP527" s="225"/>
      <c r="BQ527" s="225"/>
      <c r="BR527" s="225"/>
      <c r="BS527" s="225"/>
      <c r="BT527" s="225"/>
      <c r="BU527" s="225"/>
      <c r="BV527" s="225"/>
      <c r="BW527" s="225"/>
      <c r="BX527" s="225"/>
      <c r="BY527" s="225"/>
      <c r="BZ527" s="225"/>
      <c r="CA527" s="225"/>
      <c r="CB527" s="225"/>
      <c r="CC527" s="225"/>
      <c r="CD527" s="225"/>
      <c r="CE527" s="225"/>
      <c r="CF527" s="225"/>
      <c r="CG527" s="225"/>
      <c r="CH527" s="225"/>
      <c r="CI527" s="225"/>
      <c r="CJ527" s="225"/>
      <c r="CK527" s="225"/>
      <c r="CL527" s="225"/>
      <c r="CM527" s="225"/>
      <c r="CN527" s="225"/>
      <c r="CO527" s="225"/>
      <c r="CP527" s="225"/>
      <c r="CQ527" s="225"/>
      <c r="CR527" s="225"/>
      <c r="CS527" s="225"/>
      <c r="CT527" s="225"/>
      <c r="CU527" s="225"/>
      <c r="CV527" s="225"/>
    </row>
    <row r="528" spans="1:100" ht="12" customHeight="1" x14ac:dyDescent="0.25">
      <c r="A528" s="225"/>
      <c r="B528" s="225"/>
      <c r="C528" s="225"/>
      <c r="D528" s="225"/>
      <c r="E528" s="225"/>
      <c r="F528" s="225"/>
      <c r="G528" s="225"/>
      <c r="H528" s="225"/>
      <c r="I528" s="225"/>
      <c r="J528" s="225"/>
      <c r="K528" s="225"/>
      <c r="L528" s="225"/>
      <c r="M528" s="225"/>
      <c r="N528" s="225"/>
      <c r="O528" s="225"/>
      <c r="P528" s="225"/>
      <c r="Q528" s="225"/>
      <c r="R528" s="225"/>
      <c r="S528" s="225"/>
      <c r="T528" s="225"/>
      <c r="U528" s="225"/>
      <c r="V528" s="225"/>
      <c r="W528" s="225"/>
      <c r="X528" s="225"/>
      <c r="Y528" s="225"/>
      <c r="Z528" s="225"/>
      <c r="AA528" s="225"/>
      <c r="AB528" s="225"/>
      <c r="AC528" s="225"/>
      <c r="AD528" s="225"/>
      <c r="AE528" s="225"/>
      <c r="AF528" s="225"/>
      <c r="AG528" s="225"/>
      <c r="AH528" s="225"/>
      <c r="AI528" s="225"/>
      <c r="AJ528" s="225"/>
      <c r="AK528" s="225"/>
      <c r="AL528" s="225"/>
      <c r="AM528" s="257"/>
      <c r="AN528" s="257"/>
      <c r="AO528" s="225"/>
      <c r="AP528" s="225"/>
      <c r="AQ528" s="225"/>
      <c r="AR528" s="225"/>
      <c r="AS528" s="225"/>
      <c r="AT528" s="225"/>
      <c r="AU528" s="225"/>
      <c r="AV528" s="225"/>
      <c r="AW528" s="225"/>
      <c r="AX528" s="225"/>
      <c r="AY528" s="225"/>
      <c r="AZ528" s="225"/>
      <c r="BA528" s="225"/>
      <c r="BB528" s="225"/>
      <c r="BC528" s="225"/>
      <c r="BD528" s="225"/>
      <c r="BE528" s="225"/>
      <c r="BF528" s="225"/>
      <c r="BG528" s="225"/>
      <c r="BH528" s="225"/>
      <c r="BI528" s="225"/>
      <c r="BJ528" s="225"/>
      <c r="BK528" s="225"/>
      <c r="BL528" s="225"/>
      <c r="BM528" s="225"/>
      <c r="BN528" s="225"/>
      <c r="BO528" s="225"/>
      <c r="BP528" s="225"/>
      <c r="BQ528" s="225"/>
      <c r="BR528" s="225"/>
      <c r="BS528" s="225"/>
      <c r="BT528" s="225"/>
      <c r="BU528" s="225"/>
      <c r="BV528" s="225"/>
      <c r="BW528" s="225"/>
      <c r="BX528" s="225"/>
      <c r="BY528" s="225"/>
      <c r="BZ528" s="225"/>
      <c r="CA528" s="225"/>
      <c r="CB528" s="225"/>
      <c r="CC528" s="225"/>
      <c r="CD528" s="225"/>
      <c r="CE528" s="225"/>
      <c r="CF528" s="225"/>
      <c r="CG528" s="225"/>
      <c r="CH528" s="225"/>
      <c r="CI528" s="225"/>
      <c r="CJ528" s="225"/>
      <c r="CK528" s="225"/>
      <c r="CL528" s="225"/>
      <c r="CM528" s="225"/>
      <c r="CN528" s="225"/>
      <c r="CO528" s="225"/>
      <c r="CP528" s="225"/>
      <c r="CQ528" s="225"/>
      <c r="CR528" s="225"/>
      <c r="CS528" s="225"/>
      <c r="CT528" s="225"/>
      <c r="CU528" s="225"/>
      <c r="CV528" s="225"/>
    </row>
    <row r="529" spans="1:100" ht="12" customHeight="1" x14ac:dyDescent="0.25">
      <c r="A529" s="225"/>
      <c r="B529" s="225"/>
      <c r="C529" s="225"/>
      <c r="D529" s="225"/>
      <c r="E529" s="225"/>
      <c r="F529" s="225"/>
      <c r="G529" s="225"/>
      <c r="H529" s="225"/>
      <c r="I529" s="225"/>
      <c r="J529" s="225"/>
      <c r="K529" s="225"/>
      <c r="L529" s="225"/>
      <c r="M529" s="225"/>
      <c r="N529" s="225"/>
      <c r="O529" s="225"/>
      <c r="P529" s="225"/>
      <c r="Q529" s="225"/>
      <c r="R529" s="225"/>
      <c r="S529" s="225"/>
      <c r="T529" s="225"/>
      <c r="U529" s="225"/>
      <c r="V529" s="225"/>
      <c r="W529" s="225"/>
      <c r="X529" s="225"/>
      <c r="Y529" s="225"/>
      <c r="Z529" s="225"/>
      <c r="AA529" s="225"/>
      <c r="AB529" s="225"/>
      <c r="AC529" s="225"/>
      <c r="AD529" s="225"/>
      <c r="AE529" s="225"/>
      <c r="AF529" s="225"/>
      <c r="AG529" s="225"/>
      <c r="AH529" s="225"/>
      <c r="AI529" s="225"/>
      <c r="AJ529" s="225"/>
      <c r="AK529" s="225"/>
      <c r="AL529" s="225"/>
      <c r="AM529" s="257"/>
      <c r="AN529" s="257"/>
      <c r="AO529" s="225"/>
      <c r="AP529" s="225"/>
      <c r="AQ529" s="225"/>
      <c r="AR529" s="225"/>
      <c r="AS529" s="225"/>
      <c r="AT529" s="225"/>
      <c r="AU529" s="225"/>
      <c r="AV529" s="225"/>
      <c r="AW529" s="225"/>
      <c r="AX529" s="225"/>
      <c r="AY529" s="225"/>
      <c r="AZ529" s="225"/>
      <c r="BA529" s="225"/>
      <c r="BB529" s="225"/>
      <c r="BC529" s="225"/>
      <c r="BD529" s="225"/>
      <c r="BE529" s="225"/>
      <c r="BF529" s="225"/>
      <c r="BG529" s="225"/>
      <c r="BH529" s="225"/>
      <c r="BI529" s="225"/>
      <c r="BJ529" s="225"/>
      <c r="BK529" s="225"/>
      <c r="BL529" s="225"/>
      <c r="BM529" s="225"/>
      <c r="BN529" s="225"/>
      <c r="BO529" s="225"/>
      <c r="BP529" s="225"/>
      <c r="BQ529" s="225"/>
      <c r="BR529" s="225"/>
      <c r="BS529" s="225"/>
      <c r="BT529" s="225"/>
      <c r="BU529" s="225"/>
      <c r="BV529" s="225"/>
      <c r="BW529" s="225"/>
      <c r="BX529" s="225"/>
      <c r="BY529" s="225"/>
      <c r="BZ529" s="225"/>
      <c r="CA529" s="225"/>
      <c r="CB529" s="225"/>
      <c r="CC529" s="225"/>
      <c r="CD529" s="225"/>
      <c r="CE529" s="225"/>
      <c r="CF529" s="225"/>
      <c r="CG529" s="225"/>
      <c r="CH529" s="225"/>
      <c r="CI529" s="225"/>
      <c r="CJ529" s="225"/>
      <c r="CK529" s="225"/>
      <c r="CL529" s="225"/>
      <c r="CM529" s="225"/>
      <c r="CN529" s="225"/>
      <c r="CO529" s="225"/>
      <c r="CP529" s="225"/>
      <c r="CQ529" s="225"/>
      <c r="CR529" s="225"/>
      <c r="CS529" s="225"/>
      <c r="CT529" s="225"/>
      <c r="CU529" s="225"/>
      <c r="CV529" s="225"/>
    </row>
    <row r="530" spans="1:100" ht="12" customHeight="1" x14ac:dyDescent="0.25">
      <c r="A530" s="225"/>
      <c r="B530" s="225"/>
      <c r="C530" s="225"/>
      <c r="D530" s="225"/>
      <c r="E530" s="225"/>
      <c r="F530" s="225"/>
      <c r="G530" s="225"/>
      <c r="H530" s="225"/>
      <c r="I530" s="225"/>
      <c r="J530" s="225"/>
      <c r="K530" s="225"/>
      <c r="L530" s="225"/>
      <c r="M530" s="225"/>
      <c r="N530" s="225"/>
      <c r="O530" s="225"/>
      <c r="P530" s="225"/>
      <c r="Q530" s="225"/>
      <c r="R530" s="225"/>
      <c r="S530" s="225"/>
      <c r="T530" s="225"/>
      <c r="U530" s="225"/>
      <c r="V530" s="225"/>
      <c r="W530" s="225"/>
      <c r="X530" s="225"/>
      <c r="Y530" s="225"/>
      <c r="Z530" s="225"/>
      <c r="AA530" s="225"/>
      <c r="AB530" s="225"/>
      <c r="AC530" s="225"/>
      <c r="AD530" s="225"/>
      <c r="AE530" s="225"/>
      <c r="AF530" s="225"/>
      <c r="AG530" s="225"/>
      <c r="AH530" s="225"/>
      <c r="AI530" s="225"/>
      <c r="AJ530" s="225"/>
      <c r="AK530" s="225"/>
      <c r="AL530" s="225"/>
      <c r="AM530" s="257"/>
      <c r="AN530" s="257"/>
      <c r="AO530" s="225"/>
      <c r="AP530" s="225"/>
      <c r="AQ530" s="225"/>
      <c r="AR530" s="225"/>
      <c r="AS530" s="225"/>
      <c r="AT530" s="225"/>
      <c r="AU530" s="225"/>
      <c r="AV530" s="225"/>
      <c r="AW530" s="225"/>
      <c r="AX530" s="225"/>
      <c r="AY530" s="225"/>
      <c r="AZ530" s="225"/>
      <c r="BA530" s="225"/>
      <c r="BB530" s="225"/>
      <c r="BC530" s="225"/>
      <c r="BD530" s="225"/>
      <c r="BE530" s="225"/>
      <c r="BF530" s="225"/>
      <c r="BG530" s="225"/>
      <c r="BH530" s="225"/>
      <c r="BI530" s="225"/>
      <c r="BJ530" s="225"/>
      <c r="BK530" s="225"/>
      <c r="BL530" s="225"/>
      <c r="BM530" s="225"/>
      <c r="BN530" s="225"/>
      <c r="BO530" s="225"/>
      <c r="BP530" s="225"/>
      <c r="BQ530" s="225"/>
      <c r="BR530" s="225"/>
      <c r="BS530" s="225"/>
      <c r="BT530" s="225"/>
      <c r="BU530" s="225"/>
      <c r="BV530" s="225"/>
      <c r="BW530" s="225"/>
      <c r="BX530" s="225"/>
      <c r="BY530" s="225"/>
      <c r="BZ530" s="225"/>
      <c r="CA530" s="225"/>
      <c r="CB530" s="225"/>
      <c r="CC530" s="225"/>
      <c r="CD530" s="225"/>
      <c r="CE530" s="225"/>
      <c r="CF530" s="225"/>
      <c r="CG530" s="225"/>
      <c r="CH530" s="225"/>
      <c r="CI530" s="225"/>
      <c r="CJ530" s="225"/>
      <c r="CK530" s="225"/>
      <c r="CL530" s="225"/>
      <c r="CM530" s="225"/>
      <c r="CN530" s="225"/>
      <c r="CO530" s="225"/>
      <c r="CP530" s="225"/>
      <c r="CQ530" s="225"/>
      <c r="CR530" s="225"/>
      <c r="CS530" s="225"/>
      <c r="CT530" s="225"/>
      <c r="CU530" s="225"/>
      <c r="CV530" s="225"/>
    </row>
    <row r="531" spans="1:100" ht="12" customHeight="1" x14ac:dyDescent="0.25">
      <c r="A531" s="225"/>
      <c r="B531" s="225"/>
      <c r="C531" s="225"/>
      <c r="D531" s="225"/>
      <c r="E531" s="225"/>
      <c r="F531" s="225"/>
      <c r="G531" s="225"/>
      <c r="H531" s="225"/>
      <c r="I531" s="225"/>
      <c r="J531" s="225"/>
      <c r="K531" s="225"/>
      <c r="L531" s="225"/>
      <c r="M531" s="225"/>
      <c r="N531" s="225"/>
      <c r="O531" s="225"/>
      <c r="P531" s="225"/>
      <c r="Q531" s="225"/>
      <c r="R531" s="225"/>
      <c r="S531" s="225"/>
      <c r="T531" s="225"/>
      <c r="U531" s="225"/>
      <c r="V531" s="225"/>
      <c r="W531" s="225"/>
      <c r="X531" s="225"/>
      <c r="Y531" s="225"/>
      <c r="Z531" s="225"/>
      <c r="AA531" s="225"/>
      <c r="AB531" s="225"/>
      <c r="AC531" s="225"/>
      <c r="AD531" s="225"/>
      <c r="AE531" s="225"/>
      <c r="AF531" s="225"/>
      <c r="AG531" s="225"/>
      <c r="AH531" s="225"/>
      <c r="AI531" s="225"/>
      <c r="AJ531" s="225"/>
      <c r="AK531" s="225"/>
      <c r="AL531" s="225"/>
      <c r="AM531" s="257"/>
      <c r="AN531" s="257"/>
      <c r="AO531" s="225"/>
      <c r="AP531" s="225"/>
      <c r="AQ531" s="225"/>
      <c r="AR531" s="225"/>
      <c r="AS531" s="225"/>
      <c r="AT531" s="225"/>
      <c r="AU531" s="225"/>
      <c r="AV531" s="225"/>
      <c r="AW531" s="225"/>
      <c r="AX531" s="225"/>
      <c r="AY531" s="225"/>
      <c r="AZ531" s="225"/>
      <c r="BA531" s="225"/>
      <c r="BB531" s="225"/>
      <c r="BC531" s="225"/>
      <c r="BD531" s="225"/>
      <c r="BE531" s="225"/>
      <c r="BF531" s="225"/>
      <c r="BG531" s="225"/>
      <c r="BH531" s="225"/>
      <c r="BI531" s="225"/>
      <c r="BJ531" s="225"/>
      <c r="BK531" s="225"/>
      <c r="BL531" s="225"/>
      <c r="BM531" s="225"/>
      <c r="BN531" s="225"/>
      <c r="BO531" s="225"/>
      <c r="BP531" s="225"/>
      <c r="BQ531" s="225"/>
      <c r="BR531" s="225"/>
      <c r="BS531" s="225"/>
      <c r="BT531" s="225"/>
      <c r="BU531" s="225"/>
      <c r="BV531" s="225"/>
      <c r="BW531" s="225"/>
      <c r="BX531" s="225"/>
      <c r="BY531" s="225"/>
      <c r="BZ531" s="225"/>
      <c r="CA531" s="225"/>
      <c r="CB531" s="225"/>
      <c r="CC531" s="225"/>
      <c r="CD531" s="225"/>
      <c r="CE531" s="225"/>
      <c r="CF531" s="225"/>
      <c r="CG531" s="225"/>
      <c r="CH531" s="225"/>
      <c r="CI531" s="225"/>
      <c r="CJ531" s="225"/>
      <c r="CK531" s="225"/>
      <c r="CL531" s="225"/>
      <c r="CM531" s="225"/>
      <c r="CN531" s="225"/>
      <c r="CO531" s="225"/>
      <c r="CP531" s="225"/>
      <c r="CQ531" s="225"/>
      <c r="CR531" s="225"/>
      <c r="CS531" s="225"/>
      <c r="CT531" s="225"/>
      <c r="CU531" s="225"/>
      <c r="CV531" s="225"/>
    </row>
    <row r="532" spans="1:100" ht="12" customHeight="1" x14ac:dyDescent="0.25">
      <c r="A532" s="225"/>
      <c r="B532" s="225"/>
      <c r="C532" s="225"/>
      <c r="D532" s="225"/>
      <c r="E532" s="225"/>
      <c r="F532" s="225"/>
      <c r="G532" s="225"/>
      <c r="H532" s="225"/>
      <c r="I532" s="225"/>
      <c r="J532" s="225"/>
      <c r="K532" s="225"/>
      <c r="L532" s="225"/>
      <c r="M532" s="225"/>
      <c r="N532" s="225"/>
      <c r="O532" s="225"/>
      <c r="P532" s="225"/>
      <c r="Q532" s="225"/>
      <c r="R532" s="225"/>
      <c r="S532" s="225"/>
      <c r="T532" s="225"/>
      <c r="U532" s="225"/>
      <c r="V532" s="225"/>
      <c r="W532" s="225"/>
      <c r="X532" s="225"/>
      <c r="Y532" s="225"/>
      <c r="Z532" s="225"/>
      <c r="AA532" s="225"/>
      <c r="AB532" s="225"/>
      <c r="AC532" s="225"/>
      <c r="AD532" s="225"/>
      <c r="AE532" s="225"/>
      <c r="AF532" s="225"/>
      <c r="AG532" s="225"/>
      <c r="AH532" s="225"/>
      <c r="AI532" s="225"/>
      <c r="AJ532" s="225"/>
      <c r="AK532" s="225"/>
      <c r="AL532" s="225"/>
      <c r="AM532" s="257"/>
      <c r="AN532" s="257"/>
      <c r="AO532" s="225"/>
      <c r="AP532" s="225"/>
      <c r="AQ532" s="225"/>
      <c r="AR532" s="225"/>
      <c r="AS532" s="225"/>
      <c r="AT532" s="225"/>
      <c r="AU532" s="225"/>
      <c r="AV532" s="225"/>
      <c r="AW532" s="225"/>
      <c r="AX532" s="225"/>
      <c r="AY532" s="225"/>
      <c r="AZ532" s="225"/>
      <c r="BA532" s="225"/>
      <c r="BB532" s="225"/>
      <c r="BC532" s="225"/>
      <c r="BD532" s="225"/>
      <c r="BE532" s="225"/>
      <c r="BF532" s="225"/>
      <c r="BG532" s="225"/>
      <c r="BH532" s="225"/>
      <c r="BI532" s="225"/>
      <c r="BJ532" s="225"/>
      <c r="BK532" s="225"/>
      <c r="BL532" s="225"/>
      <c r="BM532" s="225"/>
      <c r="BN532" s="225"/>
      <c r="BO532" s="225"/>
      <c r="BP532" s="225"/>
      <c r="BQ532" s="225"/>
      <c r="BR532" s="225"/>
      <c r="BS532" s="225"/>
      <c r="BT532" s="225"/>
      <c r="BU532" s="225"/>
      <c r="BV532" s="225"/>
      <c r="BW532" s="225"/>
      <c r="BX532" s="225"/>
      <c r="BY532" s="225"/>
      <c r="BZ532" s="225"/>
      <c r="CA532" s="225"/>
      <c r="CB532" s="225"/>
      <c r="CC532" s="225"/>
      <c r="CD532" s="225"/>
      <c r="CE532" s="225"/>
      <c r="CF532" s="225"/>
      <c r="CG532" s="225"/>
      <c r="CH532" s="225"/>
      <c r="CI532" s="225"/>
      <c r="CJ532" s="225"/>
      <c r="CK532" s="225"/>
      <c r="CL532" s="225"/>
      <c r="CM532" s="225"/>
      <c r="CN532" s="225"/>
      <c r="CO532" s="225"/>
      <c r="CP532" s="225"/>
      <c r="CQ532" s="225"/>
      <c r="CR532" s="225"/>
      <c r="CS532" s="225"/>
      <c r="CT532" s="225"/>
      <c r="CU532" s="225"/>
      <c r="CV532" s="225"/>
    </row>
    <row r="533" spans="1:100" ht="12" customHeight="1" x14ac:dyDescent="0.25">
      <c r="A533" s="225"/>
      <c r="B533" s="225"/>
      <c r="C533" s="225"/>
      <c r="D533" s="225"/>
      <c r="E533" s="225"/>
      <c r="F533" s="225"/>
      <c r="G533" s="225"/>
      <c r="H533" s="225"/>
      <c r="I533" s="225"/>
      <c r="J533" s="225"/>
      <c r="K533" s="225"/>
      <c r="L533" s="225"/>
      <c r="M533" s="225"/>
      <c r="N533" s="225"/>
      <c r="O533" s="225"/>
      <c r="P533" s="225"/>
      <c r="Q533" s="225"/>
      <c r="R533" s="225"/>
      <c r="S533" s="225"/>
      <c r="T533" s="225"/>
      <c r="U533" s="225"/>
      <c r="V533" s="225"/>
      <c r="W533" s="225"/>
      <c r="X533" s="225"/>
      <c r="Y533" s="225"/>
      <c r="Z533" s="225"/>
      <c r="AA533" s="225"/>
      <c r="AB533" s="225"/>
      <c r="AC533" s="225"/>
      <c r="AD533" s="225"/>
      <c r="AE533" s="225"/>
      <c r="AF533" s="225"/>
      <c r="AG533" s="225"/>
      <c r="AH533" s="225"/>
      <c r="AI533" s="225"/>
      <c r="AJ533" s="225"/>
      <c r="AK533" s="225"/>
      <c r="AL533" s="225"/>
      <c r="AM533" s="257"/>
      <c r="AN533" s="257"/>
      <c r="AO533" s="225"/>
      <c r="AP533" s="225"/>
      <c r="AQ533" s="225"/>
      <c r="AR533" s="225"/>
      <c r="AS533" s="225"/>
      <c r="AT533" s="225"/>
      <c r="AU533" s="225"/>
      <c r="AV533" s="225"/>
      <c r="AW533" s="225"/>
      <c r="AX533" s="225"/>
      <c r="AY533" s="225"/>
      <c r="AZ533" s="225"/>
      <c r="BA533" s="225"/>
      <c r="BB533" s="225"/>
      <c r="BC533" s="225"/>
      <c r="BD533" s="225"/>
      <c r="BE533" s="225"/>
      <c r="BF533" s="225"/>
      <c r="BG533" s="225"/>
      <c r="BH533" s="225"/>
      <c r="BI533" s="225"/>
      <c r="BJ533" s="225"/>
      <c r="BK533" s="225"/>
      <c r="BL533" s="225"/>
      <c r="BM533" s="225"/>
      <c r="BN533" s="225"/>
      <c r="BO533" s="225"/>
      <c r="BP533" s="225"/>
      <c r="BQ533" s="225"/>
      <c r="BR533" s="225"/>
      <c r="BS533" s="225"/>
      <c r="BT533" s="225"/>
      <c r="BU533" s="225"/>
      <c r="BV533" s="225"/>
      <c r="BW533" s="225"/>
      <c r="BX533" s="225"/>
      <c r="BY533" s="225"/>
      <c r="BZ533" s="225"/>
      <c r="CA533" s="225"/>
      <c r="CB533" s="225"/>
      <c r="CC533" s="225"/>
      <c r="CD533" s="225"/>
      <c r="CE533" s="225"/>
      <c r="CF533" s="225"/>
      <c r="CG533" s="225"/>
      <c r="CH533" s="225"/>
      <c r="CI533" s="225"/>
      <c r="CJ533" s="225"/>
      <c r="CK533" s="225"/>
      <c r="CL533" s="225"/>
      <c r="CM533" s="225"/>
      <c r="CN533" s="225"/>
      <c r="CO533" s="225"/>
      <c r="CP533" s="225"/>
      <c r="CQ533" s="225"/>
      <c r="CR533" s="225"/>
      <c r="CS533" s="225"/>
      <c r="CT533" s="225"/>
      <c r="CU533" s="225"/>
      <c r="CV533" s="225"/>
    </row>
    <row r="534" spans="1:100" ht="12" customHeight="1" x14ac:dyDescent="0.25">
      <c r="A534" s="225"/>
      <c r="B534" s="225"/>
      <c r="C534" s="225"/>
      <c r="D534" s="225"/>
      <c r="E534" s="225"/>
      <c r="F534" s="225"/>
      <c r="G534" s="225"/>
      <c r="H534" s="225"/>
      <c r="I534" s="225"/>
      <c r="J534" s="225"/>
      <c r="K534" s="225"/>
      <c r="L534" s="225"/>
      <c r="M534" s="225"/>
      <c r="N534" s="225"/>
      <c r="O534" s="225"/>
      <c r="P534" s="225"/>
      <c r="Q534" s="225"/>
      <c r="R534" s="225"/>
      <c r="S534" s="225"/>
      <c r="T534" s="225"/>
      <c r="U534" s="225"/>
      <c r="V534" s="225"/>
      <c r="W534" s="225"/>
      <c r="X534" s="225"/>
      <c r="Y534" s="225"/>
      <c r="Z534" s="225"/>
      <c r="AA534" s="225"/>
      <c r="AB534" s="225"/>
      <c r="AC534" s="225"/>
      <c r="AD534" s="225"/>
      <c r="AE534" s="225"/>
      <c r="AF534" s="225"/>
      <c r="AG534" s="225"/>
      <c r="AH534" s="225"/>
      <c r="AI534" s="225"/>
      <c r="AJ534" s="225"/>
      <c r="AK534" s="225"/>
      <c r="AL534" s="225"/>
      <c r="AM534" s="257"/>
      <c r="AN534" s="257"/>
      <c r="AO534" s="225"/>
      <c r="AP534" s="225"/>
      <c r="AQ534" s="225"/>
      <c r="AR534" s="225"/>
      <c r="AS534" s="225"/>
      <c r="AT534" s="225"/>
      <c r="AU534" s="225"/>
      <c r="AV534" s="225"/>
      <c r="AW534" s="225"/>
      <c r="AX534" s="225"/>
      <c r="AY534" s="225"/>
      <c r="AZ534" s="225"/>
      <c r="BA534" s="225"/>
      <c r="BB534" s="225"/>
      <c r="BC534" s="225"/>
      <c r="BD534" s="225"/>
      <c r="BE534" s="225"/>
      <c r="BF534" s="225"/>
      <c r="BG534" s="225"/>
      <c r="BH534" s="225"/>
      <c r="BI534" s="225"/>
      <c r="BJ534" s="225"/>
      <c r="BK534" s="225"/>
      <c r="BL534" s="225"/>
      <c r="BM534" s="225"/>
      <c r="BN534" s="225"/>
      <c r="BO534" s="225"/>
      <c r="BP534" s="225"/>
      <c r="BQ534" s="225"/>
      <c r="BR534" s="225"/>
      <c r="BS534" s="225"/>
      <c r="BT534" s="225"/>
      <c r="BU534" s="225"/>
      <c r="BV534" s="225"/>
      <c r="BW534" s="225"/>
      <c r="BX534" s="225"/>
      <c r="BY534" s="225"/>
      <c r="BZ534" s="225"/>
      <c r="CA534" s="225"/>
      <c r="CB534" s="225"/>
      <c r="CC534" s="225"/>
      <c r="CD534" s="225"/>
      <c r="CE534" s="225"/>
      <c r="CF534" s="225"/>
      <c r="CG534" s="225"/>
      <c r="CH534" s="225"/>
      <c r="CI534" s="225"/>
      <c r="CJ534" s="225"/>
      <c r="CK534" s="225"/>
      <c r="CL534" s="225"/>
      <c r="CM534" s="225"/>
      <c r="CN534" s="225"/>
      <c r="CO534" s="225"/>
      <c r="CP534" s="225"/>
      <c r="CQ534" s="225"/>
      <c r="CR534" s="225"/>
      <c r="CS534" s="225"/>
      <c r="CT534" s="225"/>
      <c r="CU534" s="225"/>
      <c r="CV534" s="225"/>
    </row>
    <row r="535" spans="1:100" ht="12" customHeight="1" x14ac:dyDescent="0.25">
      <c r="A535" s="225"/>
      <c r="B535" s="225"/>
      <c r="C535" s="225"/>
      <c r="D535" s="225"/>
      <c r="E535" s="225"/>
      <c r="F535" s="225"/>
      <c r="G535" s="225"/>
      <c r="H535" s="225"/>
      <c r="I535" s="225"/>
      <c r="J535" s="225"/>
      <c r="K535" s="225"/>
      <c r="L535" s="225"/>
      <c r="M535" s="225"/>
      <c r="N535" s="225"/>
      <c r="O535" s="225"/>
      <c r="P535" s="225"/>
      <c r="Q535" s="225"/>
      <c r="R535" s="225"/>
      <c r="S535" s="225"/>
      <c r="T535" s="225"/>
      <c r="U535" s="225"/>
      <c r="V535" s="225"/>
      <c r="W535" s="225"/>
      <c r="X535" s="225"/>
      <c r="Y535" s="225"/>
      <c r="Z535" s="225"/>
      <c r="AA535" s="225"/>
      <c r="AB535" s="225"/>
      <c r="AC535" s="225"/>
      <c r="AD535" s="225"/>
      <c r="AE535" s="225"/>
      <c r="AF535" s="225"/>
      <c r="AG535" s="225"/>
      <c r="AH535" s="225"/>
      <c r="AI535" s="225"/>
      <c r="AJ535" s="225"/>
      <c r="AK535" s="225"/>
      <c r="AL535" s="225"/>
      <c r="AM535" s="257"/>
      <c r="AN535" s="257"/>
      <c r="AO535" s="225"/>
      <c r="AP535" s="225"/>
      <c r="AQ535" s="225"/>
      <c r="AR535" s="225"/>
      <c r="AS535" s="225"/>
      <c r="AT535" s="225"/>
      <c r="AU535" s="225"/>
      <c r="AV535" s="225"/>
      <c r="AW535" s="225"/>
      <c r="AX535" s="225"/>
      <c r="AY535" s="225"/>
      <c r="AZ535" s="225"/>
      <c r="BA535" s="225"/>
      <c r="BB535" s="225"/>
      <c r="BC535" s="225"/>
      <c r="BD535" s="225"/>
      <c r="BE535" s="225"/>
      <c r="BF535" s="225"/>
      <c r="BG535" s="225"/>
      <c r="BH535" s="225"/>
      <c r="BI535" s="225"/>
      <c r="BJ535" s="225"/>
      <c r="BK535" s="225"/>
      <c r="BL535" s="225"/>
      <c r="BM535" s="225"/>
      <c r="BN535" s="225"/>
      <c r="BO535" s="225"/>
      <c r="BP535" s="225"/>
      <c r="BQ535" s="225"/>
      <c r="BR535" s="225"/>
      <c r="BS535" s="225"/>
      <c r="BT535" s="225"/>
      <c r="BU535" s="225"/>
      <c r="BV535" s="225"/>
      <c r="BW535" s="225"/>
      <c r="BX535" s="225"/>
      <c r="BY535" s="225"/>
      <c r="BZ535" s="225"/>
      <c r="CA535" s="225"/>
      <c r="CB535" s="225"/>
      <c r="CC535" s="225"/>
      <c r="CD535" s="225"/>
      <c r="CE535" s="225"/>
      <c r="CF535" s="225"/>
      <c r="CG535" s="225"/>
      <c r="CH535" s="225"/>
      <c r="CI535" s="225"/>
      <c r="CJ535" s="225"/>
      <c r="CK535" s="225"/>
      <c r="CL535" s="225"/>
      <c r="CM535" s="225"/>
      <c r="CN535" s="225"/>
      <c r="CO535" s="225"/>
      <c r="CP535" s="225"/>
      <c r="CQ535" s="225"/>
      <c r="CR535" s="225"/>
      <c r="CS535" s="225"/>
      <c r="CT535" s="225"/>
      <c r="CU535" s="225"/>
      <c r="CV535" s="225"/>
    </row>
    <row r="536" spans="1:100" ht="12" customHeight="1" x14ac:dyDescent="0.25">
      <c r="A536" s="225"/>
      <c r="B536" s="225"/>
      <c r="C536" s="225"/>
      <c r="D536" s="225"/>
      <c r="E536" s="225"/>
      <c r="F536" s="225"/>
      <c r="G536" s="225"/>
      <c r="H536" s="225"/>
      <c r="I536" s="225"/>
      <c r="J536" s="225"/>
      <c r="K536" s="225"/>
      <c r="L536" s="225"/>
      <c r="M536" s="225"/>
      <c r="N536" s="225"/>
      <c r="O536" s="225"/>
      <c r="P536" s="225"/>
      <c r="Q536" s="225"/>
      <c r="R536" s="225"/>
      <c r="S536" s="225"/>
      <c r="T536" s="225"/>
      <c r="U536" s="225"/>
      <c r="V536" s="225"/>
      <c r="W536" s="225"/>
      <c r="X536" s="225"/>
      <c r="Y536" s="225"/>
      <c r="Z536" s="225"/>
      <c r="AA536" s="225"/>
      <c r="AB536" s="225"/>
      <c r="AC536" s="225"/>
      <c r="AD536" s="225"/>
      <c r="AE536" s="225"/>
      <c r="AF536" s="225"/>
      <c r="AG536" s="225"/>
      <c r="AH536" s="225"/>
      <c r="AI536" s="225"/>
      <c r="AJ536" s="225"/>
      <c r="AK536" s="225"/>
      <c r="AL536" s="225"/>
      <c r="AM536" s="257"/>
      <c r="AN536" s="257"/>
      <c r="AO536" s="225"/>
      <c r="AP536" s="225"/>
      <c r="AQ536" s="225"/>
      <c r="AR536" s="225"/>
      <c r="AS536" s="225"/>
      <c r="AT536" s="225"/>
      <c r="AU536" s="225"/>
      <c r="AV536" s="225"/>
      <c r="AW536" s="225"/>
      <c r="AX536" s="225"/>
      <c r="AY536" s="225"/>
      <c r="AZ536" s="225"/>
      <c r="BA536" s="225"/>
      <c r="BB536" s="225"/>
      <c r="BC536" s="225"/>
      <c r="BD536" s="225"/>
      <c r="BE536" s="225"/>
      <c r="BF536" s="225"/>
      <c r="BG536" s="225"/>
      <c r="BH536" s="225"/>
      <c r="BI536" s="225"/>
      <c r="BJ536" s="225"/>
      <c r="BK536" s="225"/>
      <c r="BL536" s="225"/>
      <c r="BM536" s="225"/>
      <c r="BN536" s="225"/>
      <c r="BO536" s="225"/>
      <c r="BP536" s="225"/>
      <c r="BQ536" s="225"/>
      <c r="BR536" s="225"/>
      <c r="BS536" s="225"/>
      <c r="BT536" s="225"/>
      <c r="BU536" s="225"/>
      <c r="BV536" s="225"/>
      <c r="BW536" s="225"/>
      <c r="BX536" s="225"/>
      <c r="BY536" s="225"/>
      <c r="BZ536" s="225"/>
      <c r="CA536" s="225"/>
      <c r="CB536" s="225"/>
      <c r="CC536" s="225"/>
      <c r="CD536" s="225"/>
      <c r="CE536" s="225"/>
      <c r="CF536" s="225"/>
      <c r="CG536" s="225"/>
      <c r="CH536" s="225"/>
      <c r="CI536" s="225"/>
      <c r="CJ536" s="225"/>
      <c r="CK536" s="225"/>
      <c r="CL536" s="225"/>
      <c r="CM536" s="225"/>
      <c r="CN536" s="225"/>
      <c r="CO536" s="225"/>
      <c r="CP536" s="225"/>
      <c r="CQ536" s="225"/>
      <c r="CR536" s="225"/>
      <c r="CS536" s="225"/>
      <c r="CT536" s="225"/>
      <c r="CU536" s="225"/>
      <c r="CV536" s="225"/>
    </row>
    <row r="537" spans="1:100" ht="12" customHeight="1" x14ac:dyDescent="0.25">
      <c r="A537" s="225"/>
      <c r="B537" s="225"/>
      <c r="C537" s="225"/>
      <c r="D537" s="225"/>
      <c r="E537" s="225"/>
      <c r="F537" s="225"/>
      <c r="G537" s="225"/>
      <c r="H537" s="225"/>
      <c r="I537" s="225"/>
      <c r="J537" s="225"/>
      <c r="K537" s="225"/>
      <c r="L537" s="225"/>
      <c r="M537" s="225"/>
      <c r="N537" s="225"/>
      <c r="O537" s="225"/>
      <c r="P537" s="225"/>
      <c r="Q537" s="225"/>
      <c r="R537" s="225"/>
      <c r="S537" s="225"/>
      <c r="T537" s="225"/>
      <c r="U537" s="225"/>
      <c r="V537" s="225"/>
      <c r="W537" s="225"/>
      <c r="X537" s="225"/>
      <c r="Y537" s="225"/>
      <c r="Z537" s="225"/>
      <c r="AA537" s="225"/>
      <c r="AB537" s="225"/>
      <c r="AC537" s="225"/>
      <c r="AD537" s="225"/>
      <c r="AE537" s="225"/>
      <c r="AF537" s="225"/>
      <c r="AG537" s="225"/>
      <c r="AH537" s="225"/>
      <c r="AI537" s="225"/>
      <c r="AJ537" s="225"/>
      <c r="AK537" s="225"/>
      <c r="AL537" s="225"/>
      <c r="AM537" s="257"/>
      <c r="AN537" s="257"/>
      <c r="AO537" s="225"/>
      <c r="AP537" s="225"/>
      <c r="AQ537" s="225"/>
      <c r="AR537" s="225"/>
      <c r="AS537" s="225"/>
      <c r="AT537" s="225"/>
      <c r="AU537" s="225"/>
      <c r="AV537" s="225"/>
      <c r="AW537" s="225"/>
      <c r="AX537" s="225"/>
      <c r="AY537" s="225"/>
      <c r="AZ537" s="225"/>
      <c r="BA537" s="225"/>
      <c r="BB537" s="225"/>
      <c r="BC537" s="225"/>
      <c r="BD537" s="225"/>
      <c r="BE537" s="225"/>
      <c r="BF537" s="225"/>
      <c r="BG537" s="225"/>
      <c r="BH537" s="225"/>
      <c r="BI537" s="225"/>
      <c r="BJ537" s="225"/>
      <c r="BK537" s="225"/>
      <c r="BL537" s="225"/>
      <c r="BM537" s="225"/>
      <c r="BN537" s="225"/>
      <c r="BO537" s="225"/>
      <c r="BP537" s="225"/>
      <c r="BQ537" s="225"/>
      <c r="BR537" s="225"/>
      <c r="BS537" s="225"/>
      <c r="BT537" s="225"/>
      <c r="BU537" s="225"/>
      <c r="BV537" s="225"/>
      <c r="BW537" s="225"/>
      <c r="BX537" s="225"/>
      <c r="BY537" s="225"/>
      <c r="BZ537" s="225"/>
      <c r="CA537" s="225"/>
      <c r="CB537" s="225"/>
      <c r="CC537" s="225"/>
      <c r="CD537" s="225"/>
      <c r="CE537" s="225"/>
      <c r="CF537" s="225"/>
      <c r="CG537" s="225"/>
      <c r="CH537" s="225"/>
      <c r="CI537" s="225"/>
      <c r="CJ537" s="225"/>
      <c r="CK537" s="225"/>
      <c r="CL537" s="225"/>
      <c r="CM537" s="225"/>
      <c r="CN537" s="225"/>
      <c r="CO537" s="225"/>
      <c r="CP537" s="225"/>
      <c r="CQ537" s="225"/>
      <c r="CR537" s="225"/>
      <c r="CS537" s="225"/>
      <c r="CT537" s="225"/>
      <c r="CU537" s="225"/>
      <c r="CV537" s="225"/>
    </row>
    <row r="538" spans="1:100" ht="12" customHeight="1" x14ac:dyDescent="0.25">
      <c r="A538" s="225"/>
      <c r="B538" s="225"/>
      <c r="C538" s="225"/>
      <c r="D538" s="225"/>
      <c r="E538" s="225"/>
      <c r="F538" s="225"/>
      <c r="G538" s="225"/>
      <c r="H538" s="225"/>
      <c r="I538" s="225"/>
      <c r="J538" s="225"/>
      <c r="K538" s="225"/>
      <c r="L538" s="225"/>
      <c r="M538" s="225"/>
      <c r="N538" s="225"/>
      <c r="O538" s="225"/>
      <c r="P538" s="225"/>
      <c r="Q538" s="225"/>
      <c r="R538" s="225"/>
      <c r="S538" s="225"/>
      <c r="T538" s="225"/>
      <c r="U538" s="225"/>
      <c r="V538" s="225"/>
      <c r="W538" s="225"/>
      <c r="X538" s="225"/>
      <c r="Y538" s="225"/>
      <c r="Z538" s="225"/>
      <c r="AA538" s="225"/>
      <c r="AB538" s="225"/>
      <c r="AC538" s="225"/>
      <c r="AD538" s="225"/>
      <c r="AE538" s="225"/>
      <c r="AF538" s="225"/>
      <c r="AG538" s="225"/>
      <c r="AH538" s="225"/>
      <c r="AI538" s="225"/>
      <c r="AJ538" s="225"/>
      <c r="AK538" s="225"/>
      <c r="AL538" s="225"/>
      <c r="AM538" s="257"/>
      <c r="AN538" s="257"/>
      <c r="AO538" s="225"/>
      <c r="AP538" s="225"/>
      <c r="AQ538" s="225"/>
      <c r="AR538" s="225"/>
      <c r="AS538" s="225"/>
      <c r="AT538" s="225"/>
      <c r="AU538" s="225"/>
      <c r="AV538" s="225"/>
      <c r="AW538" s="225"/>
      <c r="AX538" s="225"/>
      <c r="AY538" s="225"/>
      <c r="AZ538" s="225"/>
      <c r="BA538" s="225"/>
      <c r="BB538" s="225"/>
      <c r="BC538" s="225"/>
      <c r="BD538" s="225"/>
      <c r="BE538" s="225"/>
      <c r="BF538" s="225"/>
      <c r="BG538" s="225"/>
      <c r="BH538" s="225"/>
      <c r="BI538" s="225"/>
      <c r="BJ538" s="225"/>
      <c r="BK538" s="225"/>
      <c r="BL538" s="225"/>
      <c r="BM538" s="225"/>
      <c r="BN538" s="225"/>
      <c r="BO538" s="225"/>
      <c r="BP538" s="225"/>
      <c r="BQ538" s="225"/>
      <c r="BR538" s="225"/>
      <c r="BS538" s="225"/>
      <c r="BT538" s="225"/>
      <c r="BU538" s="225"/>
      <c r="BV538" s="225"/>
      <c r="BW538" s="225"/>
      <c r="BX538" s="225"/>
      <c r="BY538" s="225"/>
      <c r="BZ538" s="225"/>
      <c r="CA538" s="225"/>
      <c r="CB538" s="225"/>
      <c r="CC538" s="225"/>
      <c r="CD538" s="225"/>
      <c r="CE538" s="225"/>
      <c r="CF538" s="225"/>
      <c r="CG538" s="225"/>
      <c r="CH538" s="225"/>
      <c r="CI538" s="225"/>
      <c r="CJ538" s="225"/>
      <c r="CK538" s="225"/>
      <c r="CL538" s="225"/>
      <c r="CM538" s="225"/>
      <c r="CN538" s="225"/>
      <c r="CO538" s="225"/>
      <c r="CP538" s="225"/>
      <c r="CQ538" s="225"/>
      <c r="CR538" s="225"/>
      <c r="CS538" s="225"/>
      <c r="CT538" s="225"/>
      <c r="CU538" s="225"/>
      <c r="CV538" s="225"/>
    </row>
    <row r="539" spans="1:100" ht="12" customHeight="1" x14ac:dyDescent="0.25">
      <c r="A539" s="225"/>
      <c r="B539" s="225"/>
      <c r="C539" s="225"/>
      <c r="D539" s="225"/>
      <c r="E539" s="225"/>
      <c r="F539" s="225"/>
      <c r="G539" s="225"/>
      <c r="H539" s="225"/>
      <c r="I539" s="225"/>
      <c r="J539" s="225"/>
      <c r="K539" s="225"/>
      <c r="L539" s="225"/>
      <c r="M539" s="225"/>
      <c r="N539" s="225"/>
      <c r="O539" s="225"/>
      <c r="P539" s="225"/>
      <c r="Q539" s="225"/>
      <c r="R539" s="225"/>
      <c r="S539" s="225"/>
      <c r="T539" s="225"/>
      <c r="U539" s="225"/>
      <c r="V539" s="225"/>
      <c r="W539" s="225"/>
      <c r="X539" s="225"/>
      <c r="Y539" s="225"/>
      <c r="Z539" s="225"/>
      <c r="AA539" s="225"/>
      <c r="AB539" s="225"/>
      <c r="AC539" s="225"/>
      <c r="AD539" s="225"/>
      <c r="AE539" s="225"/>
      <c r="AF539" s="225"/>
      <c r="AG539" s="225"/>
      <c r="AH539" s="225"/>
      <c r="AI539" s="225"/>
      <c r="AJ539" s="225"/>
      <c r="AK539" s="225"/>
      <c r="AL539" s="225"/>
      <c r="AM539" s="257"/>
      <c r="AN539" s="257"/>
      <c r="AO539" s="225"/>
      <c r="AP539" s="225"/>
      <c r="AQ539" s="225"/>
      <c r="AR539" s="225"/>
      <c r="AS539" s="225"/>
      <c r="AT539" s="225"/>
      <c r="AU539" s="225"/>
      <c r="AV539" s="225"/>
      <c r="AW539" s="225"/>
      <c r="AX539" s="225"/>
      <c r="AY539" s="225"/>
      <c r="AZ539" s="225"/>
      <c r="BA539" s="225"/>
      <c r="BB539" s="225"/>
      <c r="BC539" s="225"/>
      <c r="BD539" s="225"/>
      <c r="BE539" s="225"/>
      <c r="BF539" s="225"/>
      <c r="BG539" s="225"/>
      <c r="BH539" s="225"/>
      <c r="BI539" s="225"/>
      <c r="BJ539" s="225"/>
      <c r="BK539" s="225"/>
      <c r="BL539" s="225"/>
      <c r="BM539" s="225"/>
      <c r="BN539" s="225"/>
      <c r="BO539" s="225"/>
      <c r="BP539" s="225"/>
      <c r="BQ539" s="225"/>
      <c r="BR539" s="225"/>
      <c r="BS539" s="225"/>
      <c r="BT539" s="225"/>
      <c r="BU539" s="225"/>
      <c r="BV539" s="225"/>
      <c r="BW539" s="225"/>
      <c r="BX539" s="225"/>
      <c r="BY539" s="225"/>
      <c r="BZ539" s="225"/>
      <c r="CA539" s="225"/>
      <c r="CB539" s="225"/>
      <c r="CC539" s="225"/>
      <c r="CD539" s="225"/>
      <c r="CE539" s="225"/>
      <c r="CF539" s="225"/>
      <c r="CG539" s="225"/>
      <c r="CH539" s="225"/>
      <c r="CI539" s="225"/>
      <c r="CJ539" s="225"/>
      <c r="CK539" s="225"/>
      <c r="CL539" s="225"/>
      <c r="CM539" s="225"/>
      <c r="CN539" s="225"/>
      <c r="CO539" s="225"/>
      <c r="CP539" s="225"/>
      <c r="CQ539" s="225"/>
      <c r="CR539" s="225"/>
      <c r="CS539" s="225"/>
      <c r="CT539" s="225"/>
      <c r="CU539" s="225"/>
      <c r="CV539" s="225"/>
    </row>
    <row r="540" spans="1:100" ht="12" customHeight="1" x14ac:dyDescent="0.25">
      <c r="A540" s="225"/>
      <c r="B540" s="225"/>
      <c r="C540" s="225"/>
      <c r="D540" s="225"/>
      <c r="E540" s="225"/>
      <c r="F540" s="225"/>
      <c r="G540" s="225"/>
      <c r="H540" s="225"/>
      <c r="I540" s="225"/>
      <c r="J540" s="225"/>
      <c r="K540" s="225"/>
      <c r="L540" s="225"/>
      <c r="M540" s="225"/>
      <c r="N540" s="225"/>
      <c r="O540" s="225"/>
      <c r="P540" s="225"/>
      <c r="Q540" s="225"/>
      <c r="R540" s="225"/>
      <c r="S540" s="225"/>
      <c r="T540" s="225"/>
      <c r="U540" s="225"/>
      <c r="V540" s="225"/>
      <c r="W540" s="225"/>
      <c r="X540" s="225"/>
      <c r="Y540" s="225"/>
      <c r="Z540" s="225"/>
      <c r="AA540" s="225"/>
      <c r="AB540" s="225"/>
      <c r="AC540" s="225"/>
      <c r="AD540" s="225"/>
      <c r="AE540" s="225"/>
      <c r="AF540" s="225"/>
      <c r="AG540" s="225"/>
      <c r="AH540" s="225"/>
      <c r="AI540" s="225"/>
      <c r="AJ540" s="225"/>
      <c r="AK540" s="225"/>
      <c r="AL540" s="225"/>
      <c r="AM540" s="257"/>
      <c r="AN540" s="257"/>
      <c r="AO540" s="225"/>
      <c r="AP540" s="225"/>
      <c r="AQ540" s="225"/>
      <c r="AR540" s="225"/>
      <c r="AS540" s="225"/>
      <c r="AT540" s="225"/>
      <c r="AU540" s="225"/>
      <c r="AV540" s="225"/>
      <c r="AW540" s="225"/>
      <c r="AX540" s="225"/>
      <c r="AY540" s="225"/>
      <c r="AZ540" s="225"/>
      <c r="BA540" s="225"/>
      <c r="BB540" s="225"/>
      <c r="BC540" s="225"/>
      <c r="BD540" s="225"/>
      <c r="BE540" s="225"/>
      <c r="BF540" s="225"/>
      <c r="BG540" s="225"/>
      <c r="BH540" s="225"/>
      <c r="BI540" s="225"/>
      <c r="BJ540" s="225"/>
      <c r="BK540" s="225"/>
      <c r="BL540" s="225"/>
      <c r="BM540" s="225"/>
      <c r="BN540" s="225"/>
      <c r="BO540" s="225"/>
      <c r="BP540" s="225"/>
      <c r="BQ540" s="225"/>
      <c r="BR540" s="225"/>
      <c r="BS540" s="225"/>
      <c r="BT540" s="225"/>
      <c r="BU540" s="225"/>
      <c r="BV540" s="225"/>
      <c r="BW540" s="225"/>
      <c r="BX540" s="225"/>
      <c r="BY540" s="225"/>
      <c r="BZ540" s="225"/>
      <c r="CA540" s="225"/>
      <c r="CB540" s="225"/>
      <c r="CC540" s="225"/>
      <c r="CD540" s="225"/>
      <c r="CE540" s="225"/>
      <c r="CF540" s="225"/>
      <c r="CG540" s="225"/>
      <c r="CH540" s="225"/>
      <c r="CI540" s="225"/>
      <c r="CJ540" s="225"/>
      <c r="CK540" s="225"/>
      <c r="CL540" s="225"/>
      <c r="CM540" s="225"/>
      <c r="CN540" s="225"/>
      <c r="CO540" s="225"/>
      <c r="CP540" s="225"/>
      <c r="CQ540" s="225"/>
      <c r="CR540" s="225"/>
      <c r="CS540" s="225"/>
      <c r="CT540" s="225"/>
      <c r="CU540" s="225"/>
      <c r="CV540" s="225"/>
    </row>
    <row r="541" spans="1:100" ht="12" customHeight="1" x14ac:dyDescent="0.25">
      <c r="A541" s="225"/>
      <c r="B541" s="225"/>
      <c r="C541" s="225"/>
      <c r="D541" s="225"/>
      <c r="E541" s="225"/>
      <c r="F541" s="225"/>
      <c r="G541" s="225"/>
      <c r="H541" s="225"/>
      <c r="I541" s="225"/>
      <c r="J541" s="225"/>
      <c r="K541" s="225"/>
      <c r="L541" s="225"/>
      <c r="M541" s="225"/>
      <c r="N541" s="225"/>
      <c r="O541" s="225"/>
      <c r="P541" s="225"/>
      <c r="Q541" s="225"/>
      <c r="R541" s="225"/>
      <c r="S541" s="225"/>
      <c r="T541" s="225"/>
      <c r="U541" s="225"/>
      <c r="V541" s="225"/>
      <c r="W541" s="225"/>
      <c r="X541" s="225"/>
      <c r="Y541" s="225"/>
      <c r="Z541" s="225"/>
      <c r="AA541" s="225"/>
      <c r="AB541" s="225"/>
      <c r="AC541" s="225"/>
      <c r="AD541" s="225"/>
      <c r="AE541" s="225"/>
      <c r="AF541" s="225"/>
      <c r="AG541" s="225"/>
      <c r="AH541" s="225"/>
      <c r="AI541" s="225"/>
      <c r="AJ541" s="225"/>
      <c r="AK541" s="225"/>
      <c r="AL541" s="225"/>
      <c r="AM541" s="257"/>
      <c r="AN541" s="257"/>
      <c r="AO541" s="225"/>
      <c r="AP541" s="225"/>
      <c r="AQ541" s="225"/>
      <c r="AR541" s="225"/>
      <c r="AS541" s="225"/>
      <c r="AT541" s="225"/>
      <c r="AU541" s="225"/>
      <c r="AV541" s="225"/>
      <c r="AW541" s="225"/>
      <c r="AX541" s="225"/>
      <c r="AY541" s="225"/>
      <c r="AZ541" s="225"/>
      <c r="BA541" s="225"/>
      <c r="BB541" s="225"/>
      <c r="BC541" s="225"/>
      <c r="BD541" s="225"/>
      <c r="BE541" s="225"/>
      <c r="BF541" s="225"/>
      <c r="BG541" s="225"/>
      <c r="BH541" s="225"/>
      <c r="BI541" s="225"/>
      <c r="BJ541" s="225"/>
      <c r="BK541" s="225"/>
      <c r="BL541" s="225"/>
      <c r="BM541" s="225"/>
      <c r="BN541" s="225"/>
      <c r="BO541" s="225"/>
      <c r="BP541" s="225"/>
      <c r="BQ541" s="225"/>
      <c r="BR541" s="225"/>
      <c r="BS541" s="225"/>
      <c r="BT541" s="225"/>
      <c r="BU541" s="225"/>
      <c r="BV541" s="225"/>
      <c r="BW541" s="225"/>
      <c r="BX541" s="225"/>
      <c r="BY541" s="225"/>
      <c r="BZ541" s="225"/>
      <c r="CA541" s="225"/>
      <c r="CB541" s="225"/>
      <c r="CC541" s="225"/>
      <c r="CD541" s="225"/>
      <c r="CE541" s="225"/>
      <c r="CF541" s="225"/>
      <c r="CG541" s="225"/>
      <c r="CH541" s="225"/>
      <c r="CI541" s="225"/>
      <c r="CJ541" s="225"/>
      <c r="CK541" s="225"/>
      <c r="CL541" s="225"/>
      <c r="CM541" s="225"/>
      <c r="CN541" s="225"/>
      <c r="CO541" s="225"/>
      <c r="CP541" s="225"/>
      <c r="CQ541" s="225"/>
      <c r="CR541" s="225"/>
      <c r="CS541" s="225"/>
      <c r="CT541" s="225"/>
      <c r="CU541" s="225"/>
      <c r="CV541" s="225"/>
    </row>
    <row r="542" spans="1:100" ht="12" customHeight="1" x14ac:dyDescent="0.25">
      <c r="A542" s="225"/>
      <c r="B542" s="225"/>
      <c r="C542" s="225"/>
      <c r="D542" s="225"/>
      <c r="E542" s="225"/>
      <c r="F542" s="225"/>
      <c r="G542" s="225"/>
      <c r="H542" s="225"/>
      <c r="I542" s="225"/>
      <c r="J542" s="225"/>
      <c r="K542" s="225"/>
      <c r="L542" s="225"/>
      <c r="M542" s="225"/>
      <c r="N542" s="225"/>
      <c r="O542" s="225"/>
      <c r="P542" s="225"/>
      <c r="Q542" s="225"/>
      <c r="R542" s="225"/>
      <c r="S542" s="225"/>
      <c r="T542" s="225"/>
      <c r="U542" s="225"/>
      <c r="V542" s="225"/>
      <c r="W542" s="225"/>
      <c r="X542" s="225"/>
      <c r="Y542" s="225"/>
      <c r="Z542" s="225"/>
      <c r="AA542" s="225"/>
      <c r="AB542" s="225"/>
      <c r="AC542" s="225"/>
      <c r="AD542" s="225"/>
      <c r="AE542" s="225"/>
      <c r="AF542" s="225"/>
      <c r="AG542" s="225"/>
      <c r="AH542" s="225"/>
      <c r="AI542" s="225"/>
      <c r="AJ542" s="225"/>
      <c r="AK542" s="225"/>
      <c r="AL542" s="225"/>
      <c r="AM542" s="257"/>
      <c r="AN542" s="257"/>
      <c r="AO542" s="225"/>
      <c r="AP542" s="225"/>
      <c r="AQ542" s="225"/>
      <c r="AR542" s="225"/>
      <c r="AS542" s="225"/>
      <c r="AT542" s="225"/>
      <c r="AU542" s="225"/>
      <c r="AV542" s="225"/>
      <c r="AW542" s="225"/>
      <c r="AX542" s="225"/>
      <c r="AY542" s="225"/>
      <c r="AZ542" s="225"/>
      <c r="BA542" s="225"/>
      <c r="BB542" s="225"/>
      <c r="BC542" s="225"/>
      <c r="BD542" s="225"/>
      <c r="BE542" s="225"/>
      <c r="BF542" s="225"/>
      <c r="BG542" s="225"/>
      <c r="BH542" s="225"/>
      <c r="BI542" s="225"/>
      <c r="BJ542" s="225"/>
      <c r="BK542" s="225"/>
      <c r="BL542" s="225"/>
      <c r="BM542" s="225"/>
      <c r="BN542" s="225"/>
      <c r="BO542" s="225"/>
      <c r="BP542" s="225"/>
      <c r="BQ542" s="225"/>
      <c r="BR542" s="225"/>
      <c r="BS542" s="225"/>
      <c r="BT542" s="225"/>
      <c r="BU542" s="225"/>
      <c r="BV542" s="225"/>
      <c r="BW542" s="225"/>
      <c r="BX542" s="225"/>
      <c r="BY542" s="225"/>
      <c r="BZ542" s="225"/>
      <c r="CA542" s="225"/>
      <c r="CB542" s="225"/>
      <c r="CC542" s="225"/>
      <c r="CD542" s="225"/>
      <c r="CE542" s="225"/>
      <c r="CF542" s="225"/>
      <c r="CG542" s="225"/>
      <c r="CH542" s="225"/>
      <c r="CI542" s="225"/>
      <c r="CJ542" s="225"/>
      <c r="CK542" s="225"/>
      <c r="CL542" s="225"/>
      <c r="CM542" s="225"/>
      <c r="CN542" s="225"/>
      <c r="CO542" s="225"/>
      <c r="CP542" s="225"/>
      <c r="CQ542" s="225"/>
      <c r="CR542" s="225"/>
      <c r="CS542" s="225"/>
      <c r="CT542" s="225"/>
      <c r="CU542" s="225"/>
      <c r="CV542" s="225"/>
    </row>
    <row r="543" spans="1:100" ht="12" customHeight="1" x14ac:dyDescent="0.25">
      <c r="A543" s="225"/>
      <c r="B543" s="225"/>
      <c r="C543" s="225"/>
      <c r="D543" s="225"/>
      <c r="E543" s="225"/>
      <c r="F543" s="225"/>
      <c r="G543" s="225"/>
      <c r="H543" s="225"/>
      <c r="I543" s="225"/>
      <c r="J543" s="225"/>
      <c r="K543" s="225"/>
      <c r="L543" s="225"/>
      <c r="M543" s="225"/>
      <c r="N543" s="225"/>
      <c r="O543" s="225"/>
      <c r="P543" s="225"/>
      <c r="Q543" s="225"/>
      <c r="R543" s="225"/>
      <c r="S543" s="225"/>
      <c r="T543" s="225"/>
      <c r="U543" s="225"/>
      <c r="V543" s="225"/>
      <c r="W543" s="225"/>
      <c r="X543" s="225"/>
      <c r="Y543" s="225"/>
      <c r="Z543" s="225"/>
      <c r="AA543" s="225"/>
      <c r="AB543" s="225"/>
      <c r="AC543" s="225"/>
      <c r="AD543" s="225"/>
      <c r="AE543" s="225"/>
      <c r="AF543" s="225"/>
      <c r="AG543" s="225"/>
      <c r="AH543" s="225"/>
      <c r="AI543" s="225"/>
      <c r="AJ543" s="225"/>
      <c r="AK543" s="225"/>
      <c r="AL543" s="225"/>
      <c r="AM543" s="257"/>
      <c r="AN543" s="257"/>
      <c r="AO543" s="225"/>
      <c r="AP543" s="225"/>
      <c r="AQ543" s="225"/>
      <c r="AR543" s="225"/>
      <c r="AS543" s="225"/>
      <c r="AT543" s="225"/>
      <c r="AU543" s="225"/>
      <c r="AV543" s="225"/>
      <c r="AW543" s="225"/>
      <c r="AX543" s="225"/>
      <c r="AY543" s="225"/>
      <c r="AZ543" s="225"/>
      <c r="BA543" s="225"/>
      <c r="BB543" s="225"/>
      <c r="BC543" s="225"/>
      <c r="BD543" s="225"/>
      <c r="BE543" s="225"/>
      <c r="BF543" s="225"/>
      <c r="BG543" s="225"/>
      <c r="BH543" s="225"/>
      <c r="BI543" s="225"/>
      <c r="BJ543" s="225"/>
      <c r="BK543" s="225"/>
      <c r="BL543" s="225"/>
      <c r="BM543" s="225"/>
      <c r="BN543" s="225"/>
      <c r="BO543" s="225"/>
      <c r="BP543" s="225"/>
      <c r="BQ543" s="225"/>
      <c r="BR543" s="225"/>
      <c r="BS543" s="225"/>
      <c r="BT543" s="225"/>
      <c r="BU543" s="225"/>
      <c r="BV543" s="225"/>
      <c r="BW543" s="225"/>
      <c r="BX543" s="225"/>
      <c r="BY543" s="225"/>
      <c r="BZ543" s="225"/>
      <c r="CA543" s="225"/>
      <c r="CB543" s="225"/>
      <c r="CC543" s="225"/>
      <c r="CD543" s="225"/>
      <c r="CE543" s="225"/>
      <c r="CF543" s="225"/>
      <c r="CG543" s="225"/>
      <c r="CH543" s="225"/>
      <c r="CI543" s="225"/>
      <c r="CJ543" s="225"/>
      <c r="CK543" s="225"/>
      <c r="CL543" s="225"/>
      <c r="CM543" s="225"/>
      <c r="CN543" s="225"/>
      <c r="CO543" s="225"/>
      <c r="CP543" s="225"/>
      <c r="CQ543" s="225"/>
      <c r="CR543" s="225"/>
      <c r="CS543" s="225"/>
      <c r="CT543" s="225"/>
      <c r="CU543" s="225"/>
      <c r="CV543" s="225"/>
    </row>
    <row r="544" spans="1:100" ht="12" customHeight="1" x14ac:dyDescent="0.25">
      <c r="A544" s="225"/>
      <c r="B544" s="225"/>
      <c r="C544" s="225"/>
      <c r="D544" s="225"/>
      <c r="E544" s="225"/>
      <c r="F544" s="225"/>
      <c r="G544" s="225"/>
      <c r="H544" s="225"/>
      <c r="I544" s="225"/>
      <c r="J544" s="225"/>
      <c r="K544" s="225"/>
      <c r="L544" s="225"/>
      <c r="M544" s="225"/>
      <c r="N544" s="225"/>
      <c r="O544" s="225"/>
      <c r="P544" s="225"/>
      <c r="Q544" s="225"/>
      <c r="R544" s="225"/>
      <c r="S544" s="225"/>
      <c r="T544" s="225"/>
      <c r="U544" s="225"/>
      <c r="V544" s="225"/>
      <c r="W544" s="225"/>
      <c r="X544" s="225"/>
      <c r="Y544" s="225"/>
      <c r="Z544" s="225"/>
      <c r="AA544" s="225"/>
      <c r="AB544" s="225"/>
      <c r="AC544" s="225"/>
      <c r="AD544" s="225"/>
      <c r="AE544" s="225"/>
      <c r="AF544" s="225"/>
      <c r="AG544" s="225"/>
      <c r="AH544" s="225"/>
      <c r="AI544" s="225"/>
      <c r="AJ544" s="225"/>
      <c r="AK544" s="225"/>
      <c r="AL544" s="225"/>
      <c r="AM544" s="257"/>
      <c r="AN544" s="257"/>
      <c r="AO544" s="225"/>
      <c r="AP544" s="225"/>
      <c r="AQ544" s="225"/>
      <c r="AR544" s="225"/>
      <c r="AS544" s="225"/>
      <c r="AT544" s="225"/>
      <c r="AU544" s="225"/>
      <c r="AV544" s="225"/>
      <c r="AW544" s="225"/>
      <c r="AX544" s="225"/>
      <c r="AY544" s="225"/>
      <c r="AZ544" s="225"/>
      <c r="BA544" s="225"/>
      <c r="BB544" s="225"/>
      <c r="BC544" s="225"/>
      <c r="BD544" s="225"/>
      <c r="BE544" s="225"/>
      <c r="BF544" s="225"/>
      <c r="BG544" s="225"/>
      <c r="BH544" s="225"/>
      <c r="BI544" s="225"/>
      <c r="BJ544" s="225"/>
      <c r="BK544" s="225"/>
      <c r="BL544" s="225"/>
      <c r="BM544" s="225"/>
      <c r="BN544" s="225"/>
      <c r="BO544" s="225"/>
      <c r="BP544" s="225"/>
      <c r="BQ544" s="225"/>
      <c r="BR544" s="225"/>
      <c r="BS544" s="225"/>
      <c r="BT544" s="225"/>
      <c r="BU544" s="225"/>
      <c r="BV544" s="225"/>
      <c r="BW544" s="225"/>
      <c r="BX544" s="225"/>
      <c r="BY544" s="225"/>
      <c r="BZ544" s="225"/>
      <c r="CA544" s="225"/>
      <c r="CB544" s="225"/>
      <c r="CC544" s="225"/>
      <c r="CD544" s="225"/>
      <c r="CE544" s="225"/>
      <c r="CF544" s="225"/>
      <c r="CG544" s="225"/>
      <c r="CH544" s="225"/>
      <c r="CI544" s="225"/>
      <c r="CJ544" s="225"/>
      <c r="CK544" s="225"/>
      <c r="CL544" s="225"/>
      <c r="CM544" s="225"/>
      <c r="CN544" s="225"/>
      <c r="CO544" s="225"/>
      <c r="CP544" s="225"/>
      <c r="CQ544" s="225"/>
      <c r="CR544" s="225"/>
      <c r="CS544" s="225"/>
      <c r="CT544" s="225"/>
      <c r="CU544" s="225"/>
      <c r="CV544" s="225"/>
    </row>
    <row r="545" spans="1:100" ht="12" customHeight="1" x14ac:dyDescent="0.25">
      <c r="A545" s="225"/>
      <c r="B545" s="225"/>
      <c r="C545" s="225"/>
      <c r="D545" s="225"/>
      <c r="E545" s="225"/>
      <c r="F545" s="225"/>
      <c r="G545" s="225"/>
      <c r="H545" s="225"/>
      <c r="I545" s="225"/>
      <c r="J545" s="225"/>
      <c r="K545" s="225"/>
      <c r="L545" s="225"/>
      <c r="M545" s="225"/>
      <c r="N545" s="225"/>
      <c r="O545" s="225"/>
      <c r="P545" s="225"/>
      <c r="Q545" s="225"/>
      <c r="R545" s="225"/>
      <c r="S545" s="225"/>
      <c r="T545" s="225"/>
      <c r="U545" s="225"/>
      <c r="V545" s="225"/>
      <c r="W545" s="225"/>
      <c r="X545" s="225"/>
      <c r="Y545" s="225"/>
      <c r="Z545" s="225"/>
      <c r="AA545" s="225"/>
      <c r="AB545" s="225"/>
      <c r="AC545" s="225"/>
      <c r="AD545" s="225"/>
      <c r="AE545" s="225"/>
      <c r="AF545" s="225"/>
      <c r="AG545" s="225"/>
      <c r="AH545" s="225"/>
      <c r="AI545" s="225"/>
      <c r="AJ545" s="225"/>
      <c r="AK545" s="225"/>
      <c r="AL545" s="225"/>
      <c r="AM545" s="257"/>
      <c r="AN545" s="257"/>
      <c r="AO545" s="225"/>
      <c r="AP545" s="225"/>
      <c r="AQ545" s="225"/>
      <c r="AR545" s="225"/>
      <c r="AS545" s="225"/>
      <c r="AT545" s="225"/>
      <c r="AU545" s="225"/>
      <c r="AV545" s="225"/>
      <c r="AW545" s="225"/>
      <c r="AX545" s="225"/>
      <c r="AY545" s="225"/>
      <c r="AZ545" s="225"/>
      <c r="BA545" s="225"/>
      <c r="BB545" s="225"/>
      <c r="BC545" s="225"/>
      <c r="BD545" s="225"/>
      <c r="BE545" s="225"/>
      <c r="BF545" s="225"/>
      <c r="BG545" s="225"/>
      <c r="BH545" s="225"/>
      <c r="BI545" s="225"/>
      <c r="BJ545" s="225"/>
      <c r="BK545" s="225"/>
      <c r="BL545" s="225"/>
      <c r="BM545" s="225"/>
      <c r="BN545" s="225"/>
      <c r="BO545" s="225"/>
      <c r="BP545" s="225"/>
      <c r="BQ545" s="225"/>
      <c r="BR545" s="225"/>
      <c r="BS545" s="225"/>
      <c r="BT545" s="225"/>
      <c r="BU545" s="225"/>
      <c r="BV545" s="225"/>
      <c r="BW545" s="225"/>
      <c r="BX545" s="225"/>
      <c r="BY545" s="225"/>
      <c r="BZ545" s="225"/>
      <c r="CA545" s="225"/>
      <c r="CB545" s="225"/>
      <c r="CC545" s="225"/>
      <c r="CD545" s="225"/>
      <c r="CE545" s="225"/>
      <c r="CF545" s="225"/>
      <c r="CG545" s="225"/>
      <c r="CH545" s="225"/>
      <c r="CI545" s="225"/>
      <c r="CJ545" s="225"/>
      <c r="CK545" s="225"/>
      <c r="CL545" s="225"/>
      <c r="CM545" s="225"/>
      <c r="CN545" s="225"/>
      <c r="CO545" s="225"/>
      <c r="CP545" s="225"/>
      <c r="CQ545" s="225"/>
      <c r="CR545" s="225"/>
      <c r="CS545" s="225"/>
      <c r="CT545" s="225"/>
      <c r="CU545" s="225"/>
      <c r="CV545" s="225"/>
    </row>
    <row r="546" spans="1:100" ht="12" customHeight="1" x14ac:dyDescent="0.25">
      <c r="A546" s="225"/>
      <c r="B546" s="225"/>
      <c r="C546" s="225"/>
      <c r="D546" s="225"/>
      <c r="E546" s="225"/>
      <c r="F546" s="225"/>
      <c r="G546" s="225"/>
      <c r="H546" s="225"/>
      <c r="I546" s="225"/>
      <c r="J546" s="225"/>
      <c r="K546" s="225"/>
      <c r="L546" s="225"/>
      <c r="M546" s="225"/>
      <c r="N546" s="225"/>
      <c r="O546" s="225"/>
      <c r="P546" s="225"/>
      <c r="Q546" s="225"/>
      <c r="R546" s="225"/>
      <c r="S546" s="225"/>
      <c r="T546" s="225"/>
      <c r="U546" s="225"/>
      <c r="V546" s="225"/>
      <c r="W546" s="225"/>
      <c r="X546" s="225"/>
      <c r="Y546" s="225"/>
      <c r="Z546" s="225"/>
      <c r="AA546" s="225"/>
      <c r="AB546" s="225"/>
      <c r="AC546" s="225"/>
      <c r="AD546" s="225"/>
      <c r="AE546" s="225"/>
      <c r="AF546" s="225"/>
      <c r="AG546" s="225"/>
      <c r="AH546" s="225"/>
      <c r="AI546" s="225"/>
      <c r="AJ546" s="225"/>
      <c r="AK546" s="225"/>
      <c r="AL546" s="225"/>
      <c r="AM546" s="257"/>
      <c r="AN546" s="257"/>
      <c r="AO546" s="225"/>
      <c r="AP546" s="225"/>
      <c r="AQ546" s="225"/>
      <c r="AR546" s="225"/>
      <c r="AS546" s="225"/>
      <c r="AT546" s="225"/>
      <c r="AU546" s="225"/>
      <c r="AV546" s="225"/>
      <c r="AW546" s="225"/>
      <c r="AX546" s="225"/>
      <c r="AY546" s="225"/>
      <c r="AZ546" s="225"/>
      <c r="BA546" s="225"/>
      <c r="BB546" s="225"/>
      <c r="BC546" s="225"/>
      <c r="BD546" s="225"/>
      <c r="BE546" s="225"/>
      <c r="BF546" s="225"/>
      <c r="BG546" s="225"/>
      <c r="BH546" s="225"/>
      <c r="BI546" s="225"/>
      <c r="BJ546" s="225"/>
      <c r="BK546" s="225"/>
      <c r="BL546" s="225"/>
      <c r="BM546" s="225"/>
      <c r="BN546" s="225"/>
      <c r="BO546" s="225"/>
      <c r="BP546" s="225"/>
      <c r="BQ546" s="225"/>
      <c r="BR546" s="225"/>
      <c r="BS546" s="225"/>
      <c r="BT546" s="225"/>
      <c r="BU546" s="225"/>
      <c r="BV546" s="225"/>
      <c r="BW546" s="225"/>
      <c r="BX546" s="225"/>
      <c r="BY546" s="225"/>
      <c r="BZ546" s="225"/>
      <c r="CA546" s="225"/>
      <c r="CB546" s="225"/>
      <c r="CC546" s="225"/>
      <c r="CD546" s="225"/>
      <c r="CE546" s="225"/>
      <c r="CF546" s="225"/>
      <c r="CG546" s="225"/>
      <c r="CH546" s="225"/>
      <c r="CI546" s="225"/>
      <c r="CJ546" s="225"/>
      <c r="CK546" s="225"/>
      <c r="CL546" s="225"/>
      <c r="CM546" s="225"/>
      <c r="CN546" s="225"/>
      <c r="CO546" s="225"/>
      <c r="CP546" s="225"/>
      <c r="CQ546" s="225"/>
      <c r="CR546" s="225"/>
      <c r="CS546" s="225"/>
      <c r="CT546" s="225"/>
      <c r="CU546" s="225"/>
      <c r="CV546" s="225"/>
    </row>
    <row r="547" spans="1:100" ht="12" customHeight="1" x14ac:dyDescent="0.25">
      <c r="A547" s="225"/>
      <c r="B547" s="225"/>
      <c r="C547" s="225"/>
      <c r="D547" s="225"/>
      <c r="E547" s="225"/>
      <c r="F547" s="225"/>
      <c r="G547" s="225"/>
      <c r="H547" s="225"/>
      <c r="I547" s="225"/>
      <c r="J547" s="225"/>
      <c r="K547" s="225"/>
      <c r="L547" s="225"/>
      <c r="M547" s="225"/>
      <c r="N547" s="225"/>
      <c r="O547" s="225"/>
      <c r="P547" s="225"/>
      <c r="Q547" s="225"/>
      <c r="R547" s="225"/>
      <c r="S547" s="225"/>
      <c r="T547" s="225"/>
      <c r="U547" s="225"/>
      <c r="V547" s="225"/>
      <c r="W547" s="225"/>
      <c r="X547" s="225"/>
      <c r="Y547" s="225"/>
      <c r="Z547" s="225"/>
      <c r="AA547" s="225"/>
      <c r="AB547" s="225"/>
      <c r="AC547" s="225"/>
      <c r="AD547" s="225"/>
      <c r="AE547" s="225"/>
      <c r="AF547" s="225"/>
      <c r="AG547" s="225"/>
      <c r="AH547" s="225"/>
      <c r="AI547" s="225"/>
      <c r="AJ547" s="225"/>
      <c r="AK547" s="225"/>
      <c r="AL547" s="225"/>
      <c r="AM547" s="257"/>
      <c r="AN547" s="257"/>
      <c r="AO547" s="225"/>
      <c r="AP547" s="225"/>
      <c r="AQ547" s="225"/>
      <c r="AR547" s="225"/>
      <c r="AS547" s="225"/>
      <c r="AT547" s="225"/>
      <c r="AU547" s="225"/>
      <c r="AV547" s="225"/>
      <c r="AW547" s="225"/>
      <c r="AX547" s="225"/>
      <c r="AY547" s="225"/>
      <c r="AZ547" s="225"/>
      <c r="BA547" s="225"/>
      <c r="BB547" s="225"/>
      <c r="BC547" s="225"/>
      <c r="BD547" s="225"/>
      <c r="BE547" s="225"/>
      <c r="BF547" s="225"/>
      <c r="BG547" s="225"/>
      <c r="BH547" s="225"/>
      <c r="BI547" s="225"/>
      <c r="BJ547" s="225"/>
      <c r="BK547" s="225"/>
      <c r="BL547" s="225"/>
      <c r="BM547" s="225"/>
      <c r="BN547" s="225"/>
      <c r="BO547" s="225"/>
      <c r="BP547" s="225"/>
      <c r="BQ547" s="225"/>
      <c r="BR547" s="225"/>
      <c r="BS547" s="225"/>
      <c r="BT547" s="225"/>
      <c r="BU547" s="225"/>
      <c r="BV547" s="225"/>
      <c r="BW547" s="225"/>
      <c r="BX547" s="225"/>
      <c r="BY547" s="225"/>
      <c r="BZ547" s="225"/>
      <c r="CA547" s="225"/>
      <c r="CB547" s="225"/>
      <c r="CC547" s="225"/>
      <c r="CD547" s="225"/>
      <c r="CE547" s="225"/>
      <c r="CF547" s="225"/>
      <c r="CG547" s="225"/>
      <c r="CH547" s="225"/>
      <c r="CI547" s="225"/>
      <c r="CJ547" s="225"/>
      <c r="CK547" s="225"/>
      <c r="CL547" s="225"/>
      <c r="CM547" s="225"/>
      <c r="CN547" s="225"/>
      <c r="CO547" s="225"/>
      <c r="CP547" s="225"/>
      <c r="CQ547" s="225"/>
      <c r="CR547" s="225"/>
      <c r="CS547" s="225"/>
      <c r="CT547" s="225"/>
      <c r="CU547" s="225"/>
      <c r="CV547" s="225"/>
    </row>
    <row r="548" spans="1:100" ht="12" customHeight="1" x14ac:dyDescent="0.25">
      <c r="A548" s="225"/>
      <c r="B548" s="225"/>
      <c r="C548" s="225"/>
      <c r="D548" s="225"/>
      <c r="E548" s="225"/>
      <c r="F548" s="225"/>
      <c r="G548" s="225"/>
      <c r="H548" s="225"/>
      <c r="I548" s="225"/>
      <c r="J548" s="225"/>
      <c r="K548" s="225"/>
      <c r="L548" s="225"/>
      <c r="M548" s="225"/>
      <c r="N548" s="225"/>
      <c r="O548" s="225"/>
      <c r="P548" s="225"/>
      <c r="Q548" s="225"/>
      <c r="R548" s="225"/>
      <c r="S548" s="225"/>
      <c r="T548" s="225"/>
      <c r="U548" s="225"/>
      <c r="V548" s="225"/>
      <c r="W548" s="225"/>
      <c r="X548" s="225"/>
      <c r="Y548" s="225"/>
      <c r="Z548" s="225"/>
      <c r="AA548" s="225"/>
      <c r="AB548" s="225"/>
      <c r="AC548" s="225"/>
      <c r="AD548" s="225"/>
      <c r="AE548" s="225"/>
      <c r="AF548" s="225"/>
      <c r="AG548" s="225"/>
      <c r="AH548" s="225"/>
      <c r="AI548" s="225"/>
      <c r="AJ548" s="225"/>
      <c r="AK548" s="225"/>
      <c r="AL548" s="225"/>
      <c r="AM548" s="257"/>
      <c r="AN548" s="257"/>
      <c r="AO548" s="225"/>
      <c r="AP548" s="225"/>
      <c r="AQ548" s="225"/>
      <c r="AR548" s="225"/>
      <c r="AS548" s="225"/>
      <c r="AT548" s="225"/>
      <c r="AU548" s="225"/>
      <c r="AV548" s="225"/>
      <c r="AW548" s="225"/>
      <c r="AX548" s="225"/>
      <c r="AY548" s="225"/>
      <c r="AZ548" s="225"/>
      <c r="BA548" s="225"/>
      <c r="BB548" s="225"/>
      <c r="BC548" s="225"/>
      <c r="BD548" s="225"/>
      <c r="BE548" s="225"/>
      <c r="BF548" s="225"/>
      <c r="BG548" s="225"/>
      <c r="BH548" s="225"/>
      <c r="BI548" s="225"/>
      <c r="BJ548" s="225"/>
      <c r="BK548" s="225"/>
      <c r="BL548" s="225"/>
      <c r="BM548" s="225"/>
      <c r="BN548" s="225"/>
      <c r="BO548" s="225"/>
      <c r="BP548" s="225"/>
      <c r="BQ548" s="225"/>
      <c r="BR548" s="225"/>
      <c r="BS548" s="225"/>
      <c r="BT548" s="225"/>
      <c r="BU548" s="225"/>
      <c r="BV548" s="225"/>
      <c r="BW548" s="225"/>
      <c r="BX548" s="225"/>
      <c r="BY548" s="225"/>
      <c r="BZ548" s="225"/>
      <c r="CA548" s="225"/>
      <c r="CB548" s="225"/>
      <c r="CC548" s="225"/>
      <c r="CD548" s="225"/>
      <c r="CE548" s="225"/>
      <c r="CF548" s="225"/>
      <c r="CG548" s="225"/>
      <c r="CH548" s="225"/>
      <c r="CI548" s="225"/>
      <c r="CJ548" s="225"/>
      <c r="CK548" s="225"/>
      <c r="CL548" s="225"/>
      <c r="CM548" s="225"/>
      <c r="CN548" s="225"/>
      <c r="CO548" s="225"/>
      <c r="CP548" s="225"/>
      <c r="CQ548" s="225"/>
      <c r="CR548" s="225"/>
      <c r="CS548" s="225"/>
      <c r="CT548" s="225"/>
      <c r="CU548" s="225"/>
      <c r="CV548" s="225"/>
    </row>
    <row r="549" spans="1:100" ht="12" customHeight="1" x14ac:dyDescent="0.25">
      <c r="A549" s="225"/>
      <c r="B549" s="225"/>
      <c r="C549" s="225"/>
      <c r="D549" s="225"/>
      <c r="E549" s="225"/>
      <c r="F549" s="225"/>
      <c r="G549" s="225"/>
      <c r="H549" s="225"/>
      <c r="I549" s="225"/>
      <c r="J549" s="225"/>
      <c r="K549" s="225"/>
      <c r="L549" s="225"/>
      <c r="M549" s="225"/>
      <c r="N549" s="225"/>
      <c r="O549" s="225"/>
      <c r="P549" s="225"/>
      <c r="Q549" s="225"/>
      <c r="R549" s="225"/>
      <c r="S549" s="225"/>
      <c r="T549" s="225"/>
      <c r="U549" s="225"/>
      <c r="V549" s="225"/>
      <c r="W549" s="225"/>
      <c r="X549" s="225"/>
      <c r="Y549" s="225"/>
      <c r="Z549" s="225"/>
      <c r="AA549" s="225"/>
      <c r="AB549" s="225"/>
      <c r="AC549" s="225"/>
      <c r="AD549" s="225"/>
      <c r="AE549" s="225"/>
      <c r="AF549" s="225"/>
      <c r="AG549" s="225"/>
      <c r="AH549" s="225"/>
      <c r="AI549" s="225"/>
      <c r="AJ549" s="225"/>
      <c r="AK549" s="225"/>
      <c r="AL549" s="225"/>
      <c r="AM549" s="257"/>
      <c r="AN549" s="257"/>
      <c r="AO549" s="225"/>
      <c r="AP549" s="225"/>
      <c r="AQ549" s="225"/>
      <c r="AR549" s="225"/>
      <c r="AS549" s="225"/>
      <c r="AT549" s="225"/>
      <c r="AU549" s="225"/>
      <c r="AV549" s="225"/>
      <c r="AW549" s="225"/>
      <c r="AX549" s="225"/>
      <c r="AY549" s="225"/>
      <c r="AZ549" s="225"/>
      <c r="BA549" s="225"/>
      <c r="BB549" s="225"/>
      <c r="BC549" s="225"/>
      <c r="BD549" s="225"/>
      <c r="BE549" s="225"/>
      <c r="BF549" s="225"/>
      <c r="BG549" s="225"/>
      <c r="BH549" s="225"/>
      <c r="BI549" s="225"/>
      <c r="BJ549" s="225"/>
      <c r="BK549" s="225"/>
      <c r="BL549" s="225"/>
      <c r="BM549" s="225"/>
      <c r="BN549" s="225"/>
      <c r="BO549" s="225"/>
      <c r="BP549" s="225"/>
      <c r="BQ549" s="225"/>
      <c r="BR549" s="225"/>
      <c r="BS549" s="225"/>
      <c r="BT549" s="225"/>
      <c r="BU549" s="225"/>
      <c r="BV549" s="225"/>
      <c r="BW549" s="225"/>
      <c r="BX549" s="225"/>
      <c r="BY549" s="225"/>
      <c r="BZ549" s="225"/>
      <c r="CA549" s="225"/>
      <c r="CB549" s="225"/>
      <c r="CC549" s="225"/>
      <c r="CD549" s="225"/>
      <c r="CE549" s="225"/>
      <c r="CF549" s="225"/>
      <c r="CG549" s="225"/>
      <c r="CH549" s="225"/>
      <c r="CI549" s="225"/>
      <c r="CJ549" s="225"/>
      <c r="CK549" s="225"/>
      <c r="CL549" s="225"/>
      <c r="CM549" s="225"/>
      <c r="CN549" s="225"/>
      <c r="CO549" s="225"/>
      <c r="CP549" s="225"/>
      <c r="CQ549" s="225"/>
      <c r="CR549" s="225"/>
      <c r="CS549" s="225"/>
      <c r="CT549" s="225"/>
      <c r="CU549" s="225"/>
      <c r="CV549" s="225"/>
    </row>
    <row r="550" spans="1:100" ht="12" customHeight="1" x14ac:dyDescent="0.25">
      <c r="A550" s="225"/>
      <c r="B550" s="225"/>
      <c r="C550" s="225"/>
      <c r="D550" s="225"/>
      <c r="E550" s="225"/>
      <c r="F550" s="225"/>
      <c r="G550" s="225"/>
      <c r="H550" s="225"/>
      <c r="I550" s="225"/>
      <c r="J550" s="225"/>
      <c r="K550" s="225"/>
      <c r="L550" s="225"/>
      <c r="M550" s="225"/>
      <c r="N550" s="225"/>
      <c r="O550" s="225"/>
      <c r="P550" s="225"/>
      <c r="Q550" s="225"/>
      <c r="R550" s="225"/>
      <c r="S550" s="225"/>
      <c r="T550" s="225"/>
      <c r="U550" s="225"/>
      <c r="V550" s="225"/>
      <c r="W550" s="225"/>
      <c r="X550" s="225"/>
      <c r="Y550" s="225"/>
      <c r="Z550" s="225"/>
      <c r="AA550" s="225"/>
      <c r="AB550" s="225"/>
      <c r="AC550" s="225"/>
      <c r="AD550" s="225"/>
      <c r="AE550" s="225"/>
      <c r="AF550" s="225"/>
      <c r="AG550" s="225"/>
      <c r="AH550" s="225"/>
      <c r="AI550" s="225"/>
      <c r="AJ550" s="225"/>
      <c r="AK550" s="225"/>
      <c r="AL550" s="225"/>
      <c r="AM550" s="257"/>
      <c r="AN550" s="257"/>
      <c r="AO550" s="225"/>
      <c r="AP550" s="225"/>
      <c r="AQ550" s="225"/>
      <c r="AR550" s="225"/>
      <c r="AS550" s="225"/>
      <c r="AT550" s="225"/>
      <c r="AU550" s="225"/>
      <c r="AV550" s="225"/>
      <c r="AW550" s="225"/>
      <c r="AX550" s="225"/>
      <c r="AY550" s="225"/>
      <c r="AZ550" s="225"/>
      <c r="BA550" s="225"/>
      <c r="BB550" s="225"/>
      <c r="BC550" s="225"/>
      <c r="BD550" s="225"/>
      <c r="BE550" s="225"/>
      <c r="BF550" s="225"/>
      <c r="BG550" s="225"/>
      <c r="BH550" s="225"/>
      <c r="BI550" s="225"/>
      <c r="BJ550" s="225"/>
      <c r="BK550" s="225"/>
      <c r="BL550" s="225"/>
      <c r="BM550" s="225"/>
      <c r="BN550" s="225"/>
      <c r="BO550" s="225"/>
      <c r="BP550" s="225"/>
      <c r="BQ550" s="225"/>
      <c r="BR550" s="225"/>
      <c r="BS550" s="225"/>
      <c r="BT550" s="225"/>
      <c r="BU550" s="225"/>
      <c r="BV550" s="225"/>
      <c r="BW550" s="225"/>
      <c r="BX550" s="225"/>
      <c r="BY550" s="225"/>
      <c r="BZ550" s="225"/>
      <c r="CA550" s="225"/>
      <c r="CB550" s="225"/>
      <c r="CC550" s="225"/>
      <c r="CD550" s="225"/>
      <c r="CE550" s="225"/>
      <c r="CF550" s="225"/>
      <c r="CG550" s="225"/>
      <c r="CH550" s="225"/>
      <c r="CI550" s="225"/>
      <c r="CJ550" s="225"/>
      <c r="CK550" s="225"/>
      <c r="CL550" s="225"/>
      <c r="CM550" s="225"/>
      <c r="CN550" s="225"/>
      <c r="CO550" s="225"/>
      <c r="CP550" s="225"/>
      <c r="CQ550" s="225"/>
      <c r="CR550" s="225"/>
      <c r="CS550" s="225"/>
      <c r="CT550" s="225"/>
      <c r="CU550" s="225"/>
      <c r="CV550" s="225"/>
    </row>
    <row r="551" spans="1:100" ht="12" customHeight="1" x14ac:dyDescent="0.25">
      <c r="A551" s="225"/>
      <c r="B551" s="225"/>
      <c r="C551" s="225"/>
      <c r="D551" s="225"/>
      <c r="E551" s="225"/>
      <c r="F551" s="225"/>
      <c r="G551" s="225"/>
      <c r="H551" s="225"/>
      <c r="I551" s="225"/>
      <c r="J551" s="225"/>
      <c r="K551" s="225"/>
      <c r="L551" s="225"/>
      <c r="M551" s="225"/>
      <c r="N551" s="225"/>
      <c r="O551" s="225"/>
      <c r="P551" s="225"/>
      <c r="Q551" s="225"/>
      <c r="R551" s="225"/>
      <c r="S551" s="225"/>
      <c r="T551" s="225"/>
      <c r="U551" s="225"/>
      <c r="V551" s="225"/>
      <c r="W551" s="225"/>
      <c r="X551" s="225"/>
      <c r="Y551" s="225"/>
      <c r="Z551" s="225"/>
      <c r="AA551" s="225"/>
      <c r="AB551" s="225"/>
      <c r="AC551" s="225"/>
      <c r="AD551" s="225"/>
      <c r="AE551" s="225"/>
      <c r="AF551" s="225"/>
      <c r="AG551" s="225"/>
      <c r="AH551" s="225"/>
      <c r="AI551" s="225"/>
      <c r="AJ551" s="225"/>
      <c r="AK551" s="225"/>
      <c r="AL551" s="225"/>
      <c r="AM551" s="257"/>
      <c r="AN551" s="257"/>
      <c r="AO551" s="225"/>
      <c r="AP551" s="225"/>
      <c r="AQ551" s="225"/>
      <c r="AR551" s="225"/>
      <c r="AS551" s="225"/>
      <c r="AT551" s="225"/>
      <c r="AU551" s="225"/>
      <c r="AV551" s="225"/>
      <c r="AW551" s="225"/>
      <c r="AX551" s="225"/>
      <c r="AY551" s="225"/>
      <c r="AZ551" s="225"/>
      <c r="BA551" s="225"/>
      <c r="BB551" s="225"/>
      <c r="BC551" s="225"/>
      <c r="BD551" s="225"/>
      <c r="BE551" s="225"/>
      <c r="BF551" s="225"/>
      <c r="BG551" s="225"/>
      <c r="BH551" s="225"/>
      <c r="BI551" s="225"/>
      <c r="BJ551" s="225"/>
      <c r="BK551" s="225"/>
      <c r="BL551" s="225"/>
      <c r="BM551" s="225"/>
      <c r="BN551" s="225"/>
      <c r="BO551" s="225"/>
      <c r="BP551" s="225"/>
      <c r="BQ551" s="225"/>
      <c r="BR551" s="225"/>
      <c r="BS551" s="225"/>
      <c r="BT551" s="225"/>
      <c r="BU551" s="225"/>
      <c r="BV551" s="225"/>
      <c r="BW551" s="225"/>
      <c r="BX551" s="225"/>
      <c r="BY551" s="225"/>
      <c r="BZ551" s="225"/>
      <c r="CA551" s="225"/>
      <c r="CB551" s="225"/>
      <c r="CC551" s="225"/>
      <c r="CD551" s="225"/>
      <c r="CE551" s="225"/>
      <c r="CF551" s="225"/>
      <c r="CG551" s="225"/>
      <c r="CH551" s="225"/>
      <c r="CI551" s="225"/>
      <c r="CJ551" s="225"/>
      <c r="CK551" s="225"/>
      <c r="CL551" s="225"/>
      <c r="CM551" s="225"/>
      <c r="CN551" s="225"/>
      <c r="CO551" s="225"/>
      <c r="CP551" s="225"/>
      <c r="CQ551" s="225"/>
      <c r="CR551" s="225"/>
      <c r="CS551" s="225"/>
      <c r="CT551" s="225"/>
      <c r="CU551" s="225"/>
      <c r="CV551" s="225"/>
    </row>
    <row r="552" spans="1:100" ht="12" customHeight="1" x14ac:dyDescent="0.25">
      <c r="A552" s="225"/>
      <c r="B552" s="225"/>
      <c r="C552" s="225"/>
      <c r="D552" s="225"/>
      <c r="E552" s="225"/>
      <c r="F552" s="225"/>
      <c r="G552" s="225"/>
      <c r="H552" s="225"/>
      <c r="I552" s="225"/>
      <c r="J552" s="225"/>
      <c r="K552" s="225"/>
      <c r="L552" s="225"/>
      <c r="M552" s="225"/>
      <c r="N552" s="225"/>
      <c r="O552" s="225"/>
      <c r="P552" s="225"/>
      <c r="Q552" s="225"/>
      <c r="R552" s="225"/>
      <c r="S552" s="225"/>
      <c r="T552" s="225"/>
      <c r="U552" s="225"/>
      <c r="V552" s="225"/>
      <c r="W552" s="225"/>
      <c r="X552" s="225"/>
      <c r="Y552" s="225"/>
      <c r="Z552" s="225"/>
      <c r="AA552" s="225"/>
      <c r="AB552" s="225"/>
      <c r="AC552" s="225"/>
      <c r="AD552" s="225"/>
      <c r="AE552" s="225"/>
      <c r="AF552" s="225"/>
      <c r="AG552" s="225"/>
      <c r="AH552" s="225"/>
      <c r="AI552" s="225"/>
      <c r="AJ552" s="225"/>
      <c r="AK552" s="225"/>
      <c r="AL552" s="225"/>
      <c r="AM552" s="257"/>
      <c r="AN552" s="257"/>
      <c r="AO552" s="225"/>
      <c r="AP552" s="225"/>
      <c r="AQ552" s="225"/>
      <c r="AR552" s="225"/>
      <c r="AS552" s="225"/>
      <c r="AT552" s="225"/>
      <c r="AU552" s="225"/>
      <c r="AV552" s="225"/>
      <c r="AW552" s="225"/>
      <c r="AX552" s="225"/>
      <c r="AY552" s="225"/>
      <c r="AZ552" s="225"/>
      <c r="BA552" s="225"/>
      <c r="BB552" s="225"/>
      <c r="BC552" s="225"/>
      <c r="BD552" s="225"/>
      <c r="BE552" s="225"/>
      <c r="BF552" s="225"/>
      <c r="BG552" s="225"/>
      <c r="BH552" s="225"/>
      <c r="BI552" s="225"/>
      <c r="BJ552" s="225"/>
      <c r="BK552" s="225"/>
      <c r="BL552" s="225"/>
      <c r="BM552" s="225"/>
      <c r="BN552" s="225"/>
      <c r="BO552" s="225"/>
      <c r="BP552" s="225"/>
      <c r="BQ552" s="225"/>
      <c r="BR552" s="225"/>
      <c r="BS552" s="225"/>
      <c r="BT552" s="225"/>
      <c r="BU552" s="225"/>
      <c r="BV552" s="225"/>
      <c r="BW552" s="225"/>
      <c r="BX552" s="225"/>
      <c r="BY552" s="225"/>
      <c r="BZ552" s="225"/>
      <c r="CA552" s="225"/>
      <c r="CB552" s="225"/>
      <c r="CC552" s="225"/>
      <c r="CD552" s="225"/>
      <c r="CE552" s="225"/>
      <c r="CF552" s="225"/>
      <c r="CG552" s="225"/>
      <c r="CH552" s="225"/>
      <c r="CI552" s="225"/>
      <c r="CJ552" s="225"/>
      <c r="CK552" s="225"/>
      <c r="CL552" s="225"/>
      <c r="CM552" s="225"/>
      <c r="CN552" s="225"/>
      <c r="CO552" s="225"/>
      <c r="CP552" s="225"/>
      <c r="CQ552" s="225"/>
      <c r="CR552" s="225"/>
      <c r="CS552" s="225"/>
      <c r="CT552" s="225"/>
      <c r="CU552" s="225"/>
      <c r="CV552" s="225"/>
    </row>
    <row r="553" spans="1:100" ht="12" customHeight="1" x14ac:dyDescent="0.25">
      <c r="A553" s="225"/>
      <c r="B553" s="225"/>
      <c r="C553" s="225"/>
      <c r="D553" s="225"/>
      <c r="E553" s="225"/>
      <c r="F553" s="225"/>
      <c r="G553" s="225"/>
      <c r="H553" s="225"/>
      <c r="I553" s="225"/>
      <c r="J553" s="225"/>
      <c r="K553" s="225"/>
      <c r="L553" s="225"/>
      <c r="M553" s="225"/>
      <c r="N553" s="225"/>
      <c r="O553" s="225"/>
      <c r="P553" s="225"/>
      <c r="Q553" s="225"/>
      <c r="R553" s="225"/>
      <c r="S553" s="225"/>
      <c r="T553" s="225"/>
      <c r="U553" s="225"/>
      <c r="V553" s="225"/>
      <c r="W553" s="225"/>
      <c r="X553" s="225"/>
      <c r="Y553" s="225"/>
      <c r="Z553" s="225"/>
      <c r="AA553" s="225"/>
      <c r="AB553" s="225"/>
      <c r="AC553" s="225"/>
      <c r="AD553" s="225"/>
      <c r="AE553" s="225"/>
      <c r="AF553" s="225"/>
      <c r="AG553" s="225"/>
      <c r="AH553" s="225"/>
      <c r="AI553" s="225"/>
      <c r="AJ553" s="225"/>
      <c r="AK553" s="225"/>
      <c r="AL553" s="225"/>
      <c r="AM553" s="257"/>
      <c r="AN553" s="257"/>
      <c r="AO553" s="225"/>
      <c r="AP553" s="225"/>
      <c r="AQ553" s="225"/>
      <c r="AR553" s="225"/>
      <c r="AS553" s="225"/>
      <c r="AT553" s="225"/>
      <c r="AU553" s="225"/>
      <c r="AV553" s="225"/>
      <c r="AW553" s="225"/>
      <c r="AX553" s="225"/>
      <c r="AY553" s="225"/>
      <c r="AZ553" s="225"/>
      <c r="BA553" s="225"/>
      <c r="BB553" s="225"/>
      <c r="BC553" s="225"/>
      <c r="BD553" s="225"/>
      <c r="BE553" s="225"/>
      <c r="BF553" s="225"/>
      <c r="BG553" s="225"/>
      <c r="BH553" s="225"/>
      <c r="BI553" s="225"/>
      <c r="BJ553" s="225"/>
      <c r="BK553" s="225"/>
      <c r="BL553" s="225"/>
      <c r="BM553" s="225"/>
      <c r="BN553" s="225"/>
      <c r="BO553" s="225"/>
      <c r="BP553" s="225"/>
      <c r="BQ553" s="225"/>
      <c r="BR553" s="225"/>
      <c r="BS553" s="225"/>
      <c r="BT553" s="225"/>
      <c r="BU553" s="225"/>
      <c r="BV553" s="225"/>
      <c r="BW553" s="225"/>
      <c r="BX553" s="225"/>
      <c r="BY553" s="225"/>
      <c r="BZ553" s="225"/>
      <c r="CA553" s="225"/>
      <c r="CB553" s="225"/>
      <c r="CC553" s="225"/>
      <c r="CD553" s="225"/>
      <c r="CE553" s="225"/>
      <c r="CF553" s="225"/>
      <c r="CG553" s="225"/>
      <c r="CH553" s="225"/>
      <c r="CI553" s="225"/>
      <c r="CJ553" s="225"/>
      <c r="CK553" s="225"/>
      <c r="CL553" s="225"/>
      <c r="CM553" s="225"/>
      <c r="CN553" s="225"/>
      <c r="CO553" s="225"/>
      <c r="CP553" s="225"/>
      <c r="CQ553" s="225"/>
      <c r="CR553" s="225"/>
      <c r="CS553" s="225"/>
      <c r="CT553" s="225"/>
      <c r="CU553" s="225"/>
      <c r="CV553" s="225"/>
    </row>
    <row r="554" spans="1:100" ht="12" customHeight="1" x14ac:dyDescent="0.25">
      <c r="A554" s="225"/>
      <c r="B554" s="225"/>
      <c r="C554" s="225"/>
      <c r="D554" s="225"/>
      <c r="E554" s="225"/>
      <c r="F554" s="225"/>
      <c r="G554" s="225"/>
      <c r="H554" s="225"/>
      <c r="I554" s="225"/>
      <c r="J554" s="225"/>
      <c r="K554" s="225"/>
      <c r="L554" s="225"/>
      <c r="M554" s="225"/>
      <c r="N554" s="225"/>
      <c r="O554" s="225"/>
      <c r="P554" s="225"/>
      <c r="Q554" s="225"/>
      <c r="R554" s="225"/>
      <c r="S554" s="225"/>
      <c r="T554" s="225"/>
      <c r="U554" s="225"/>
      <c r="V554" s="225"/>
      <c r="W554" s="225"/>
      <c r="X554" s="225"/>
      <c r="Y554" s="225"/>
      <c r="Z554" s="225"/>
      <c r="AA554" s="225"/>
      <c r="AB554" s="225"/>
      <c r="AC554" s="225"/>
      <c r="AD554" s="225"/>
      <c r="AE554" s="225"/>
      <c r="AF554" s="225"/>
      <c r="AG554" s="225"/>
      <c r="AH554" s="225"/>
      <c r="AI554" s="225"/>
      <c r="AJ554" s="225"/>
      <c r="AK554" s="225"/>
      <c r="AL554" s="225"/>
      <c r="AM554" s="257"/>
      <c r="AN554" s="257"/>
      <c r="AO554" s="225"/>
      <c r="AP554" s="225"/>
      <c r="AQ554" s="225"/>
      <c r="AR554" s="225"/>
      <c r="AS554" s="225"/>
      <c r="AT554" s="225"/>
      <c r="AU554" s="225"/>
      <c r="AV554" s="225"/>
      <c r="AW554" s="225"/>
      <c r="AX554" s="225"/>
      <c r="AY554" s="225"/>
      <c r="AZ554" s="225"/>
      <c r="BA554" s="225"/>
      <c r="BB554" s="225"/>
      <c r="BC554" s="225"/>
      <c r="BD554" s="225"/>
      <c r="BE554" s="225"/>
      <c r="BF554" s="225"/>
      <c r="BG554" s="225"/>
      <c r="BH554" s="225"/>
      <c r="BI554" s="225"/>
      <c r="BJ554" s="225"/>
      <c r="BK554" s="225"/>
      <c r="BL554" s="225"/>
      <c r="BM554" s="225"/>
      <c r="BN554" s="225"/>
      <c r="BO554" s="225"/>
      <c r="BP554" s="225"/>
      <c r="BQ554" s="225"/>
      <c r="BR554" s="225"/>
      <c r="BS554" s="225"/>
      <c r="BT554" s="225"/>
      <c r="BU554" s="225"/>
      <c r="BV554" s="225"/>
      <c r="BW554" s="225"/>
      <c r="BX554" s="225"/>
      <c r="BY554" s="225"/>
      <c r="BZ554" s="225"/>
      <c r="CA554" s="225"/>
      <c r="CB554" s="225"/>
      <c r="CC554" s="225"/>
      <c r="CD554" s="225"/>
      <c r="CE554" s="225"/>
      <c r="CF554" s="225"/>
      <c r="CG554" s="225"/>
      <c r="CH554" s="225"/>
      <c r="CI554" s="225"/>
      <c r="CJ554" s="225"/>
      <c r="CK554" s="225"/>
      <c r="CL554" s="225"/>
      <c r="CM554" s="225"/>
      <c r="CN554" s="225"/>
      <c r="CO554" s="225"/>
      <c r="CP554" s="225"/>
      <c r="CQ554" s="225"/>
      <c r="CR554" s="225"/>
      <c r="CS554" s="225"/>
      <c r="CT554" s="225"/>
      <c r="CU554" s="225"/>
      <c r="CV554" s="225"/>
    </row>
    <row r="555" spans="1:100" ht="12" customHeight="1" x14ac:dyDescent="0.25">
      <c r="A555" s="225"/>
      <c r="B555" s="225"/>
      <c r="C555" s="225"/>
      <c r="D555" s="225"/>
      <c r="E555" s="225"/>
      <c r="F555" s="225"/>
      <c r="G555" s="225"/>
      <c r="H555" s="225"/>
      <c r="I555" s="225"/>
      <c r="J555" s="225"/>
      <c r="K555" s="225"/>
      <c r="L555" s="225"/>
      <c r="M555" s="225"/>
      <c r="N555" s="225"/>
      <c r="O555" s="225"/>
      <c r="P555" s="225"/>
      <c r="Q555" s="225"/>
      <c r="R555" s="225"/>
      <c r="S555" s="225"/>
      <c r="T555" s="225"/>
      <c r="U555" s="225"/>
      <c r="V555" s="225"/>
      <c r="W555" s="225"/>
      <c r="X555" s="225"/>
      <c r="Y555" s="225"/>
      <c r="Z555" s="225"/>
      <c r="AA555" s="225"/>
      <c r="AB555" s="225"/>
      <c r="AC555" s="225"/>
      <c r="AD555" s="225"/>
      <c r="AE555" s="225"/>
      <c r="AF555" s="225"/>
      <c r="AG555" s="225"/>
      <c r="AH555" s="225"/>
      <c r="AI555" s="225"/>
      <c r="AJ555" s="225"/>
      <c r="AK555" s="225"/>
      <c r="AL555" s="225"/>
      <c r="AM555" s="257"/>
      <c r="AN555" s="257"/>
      <c r="AO555" s="225"/>
      <c r="AP555" s="225"/>
      <c r="AQ555" s="225"/>
      <c r="AR555" s="225"/>
      <c r="AS555" s="225"/>
      <c r="AT555" s="225"/>
      <c r="AU555" s="225"/>
      <c r="AV555" s="225"/>
      <c r="AW555" s="225"/>
      <c r="AX555" s="225"/>
      <c r="AY555" s="225"/>
      <c r="AZ555" s="225"/>
      <c r="BA555" s="225"/>
      <c r="BB555" s="225"/>
      <c r="BC555" s="225"/>
      <c r="BD555" s="225"/>
      <c r="BE555" s="225"/>
      <c r="BF555" s="225"/>
      <c r="BG555" s="225"/>
      <c r="BH555" s="225"/>
      <c r="BI555" s="225"/>
      <c r="BJ555" s="225"/>
      <c r="BK555" s="225"/>
      <c r="BL555" s="225"/>
      <c r="BM555" s="225"/>
      <c r="BN555" s="225"/>
      <c r="BO555" s="225"/>
      <c r="BP555" s="225"/>
      <c r="BQ555" s="225"/>
      <c r="BR555" s="225"/>
      <c r="BS555" s="225"/>
      <c r="BT555" s="225"/>
      <c r="BU555" s="225"/>
      <c r="BV555" s="225"/>
      <c r="BW555" s="225"/>
      <c r="BX555" s="225"/>
      <c r="BY555" s="225"/>
      <c r="BZ555" s="225"/>
      <c r="CA555" s="225"/>
      <c r="CB555" s="225"/>
      <c r="CC555" s="225"/>
      <c r="CD555" s="225"/>
      <c r="CE555" s="225"/>
      <c r="CF555" s="225"/>
      <c r="CG555" s="225"/>
      <c r="CH555" s="225"/>
      <c r="CI555" s="225"/>
      <c r="CJ555" s="225"/>
      <c r="CK555" s="225"/>
      <c r="CL555" s="225"/>
      <c r="CM555" s="225"/>
      <c r="CN555" s="225"/>
      <c r="CO555" s="225"/>
      <c r="CP555" s="225"/>
      <c r="CQ555" s="225"/>
      <c r="CR555" s="225"/>
      <c r="CS555" s="225"/>
      <c r="CT555" s="225"/>
      <c r="CU555" s="225"/>
      <c r="CV555" s="225"/>
    </row>
    <row r="556" spans="1:100" ht="12" customHeight="1" x14ac:dyDescent="0.25">
      <c r="A556" s="225"/>
      <c r="B556" s="225"/>
      <c r="C556" s="225"/>
      <c r="D556" s="225"/>
      <c r="E556" s="225"/>
      <c r="F556" s="225"/>
      <c r="G556" s="225"/>
      <c r="H556" s="225"/>
      <c r="I556" s="225"/>
      <c r="J556" s="225"/>
      <c r="K556" s="225"/>
      <c r="L556" s="225"/>
      <c r="M556" s="225"/>
      <c r="N556" s="225"/>
      <c r="O556" s="225"/>
      <c r="P556" s="225"/>
      <c r="Q556" s="225"/>
      <c r="R556" s="225"/>
      <c r="S556" s="225"/>
      <c r="T556" s="225"/>
      <c r="U556" s="225"/>
      <c r="V556" s="225"/>
      <c r="W556" s="225"/>
      <c r="X556" s="225"/>
      <c r="Y556" s="225"/>
      <c r="Z556" s="225"/>
      <c r="AA556" s="225"/>
      <c r="AB556" s="225"/>
      <c r="AC556" s="225"/>
      <c r="AD556" s="225"/>
      <c r="AE556" s="225"/>
      <c r="AF556" s="225"/>
      <c r="AG556" s="225"/>
      <c r="AH556" s="225"/>
      <c r="AI556" s="225"/>
      <c r="AJ556" s="225"/>
      <c r="AK556" s="225"/>
      <c r="AL556" s="225"/>
      <c r="AM556" s="257"/>
      <c r="AN556" s="257"/>
      <c r="AO556" s="225"/>
      <c r="AP556" s="225"/>
      <c r="AQ556" s="225"/>
      <c r="AR556" s="225"/>
      <c r="AS556" s="225"/>
      <c r="AT556" s="225"/>
      <c r="AU556" s="225"/>
      <c r="AV556" s="225"/>
      <c r="AW556" s="225"/>
      <c r="AX556" s="225"/>
      <c r="AY556" s="225"/>
      <c r="AZ556" s="225"/>
      <c r="BA556" s="225"/>
      <c r="BB556" s="225"/>
      <c r="BC556" s="225"/>
      <c r="BD556" s="225"/>
      <c r="BE556" s="225"/>
      <c r="BF556" s="225"/>
      <c r="BG556" s="225"/>
      <c r="BH556" s="225"/>
      <c r="BI556" s="225"/>
      <c r="BJ556" s="225"/>
      <c r="BK556" s="225"/>
      <c r="BL556" s="225"/>
      <c r="BM556" s="225"/>
      <c r="BN556" s="225"/>
      <c r="BO556" s="225"/>
      <c r="BP556" s="225"/>
      <c r="BQ556" s="225"/>
      <c r="BR556" s="225"/>
      <c r="BS556" s="225"/>
      <c r="BT556" s="225"/>
      <c r="BU556" s="225"/>
      <c r="BV556" s="225"/>
      <c r="BW556" s="225"/>
      <c r="BX556" s="225"/>
      <c r="BY556" s="225"/>
      <c r="BZ556" s="225"/>
      <c r="CA556" s="225"/>
      <c r="CB556" s="225"/>
      <c r="CC556" s="225"/>
      <c r="CD556" s="225"/>
      <c r="CE556" s="225"/>
      <c r="CF556" s="225"/>
      <c r="CG556" s="225"/>
      <c r="CH556" s="225"/>
      <c r="CI556" s="225"/>
      <c r="CJ556" s="225"/>
      <c r="CK556" s="225"/>
      <c r="CL556" s="225"/>
      <c r="CM556" s="225"/>
      <c r="CN556" s="225"/>
      <c r="CO556" s="225"/>
      <c r="CP556" s="225"/>
      <c r="CQ556" s="225"/>
      <c r="CR556" s="225"/>
      <c r="CS556" s="225"/>
      <c r="CT556" s="225"/>
      <c r="CU556" s="225"/>
      <c r="CV556" s="225"/>
    </row>
    <row r="557" spans="1:100" ht="12" customHeight="1" x14ac:dyDescent="0.25">
      <c r="A557" s="225"/>
      <c r="B557" s="225"/>
      <c r="C557" s="225"/>
      <c r="D557" s="225"/>
      <c r="E557" s="225"/>
      <c r="F557" s="225"/>
      <c r="G557" s="225"/>
      <c r="H557" s="225"/>
      <c r="I557" s="225"/>
      <c r="J557" s="225"/>
      <c r="K557" s="225"/>
      <c r="L557" s="225"/>
      <c r="M557" s="225"/>
      <c r="N557" s="225"/>
      <c r="O557" s="225"/>
      <c r="P557" s="225"/>
      <c r="Q557" s="225"/>
      <c r="R557" s="225"/>
      <c r="S557" s="225"/>
      <c r="T557" s="225"/>
      <c r="U557" s="225"/>
      <c r="V557" s="225"/>
      <c r="W557" s="225"/>
      <c r="X557" s="225"/>
      <c r="Y557" s="225"/>
      <c r="Z557" s="225"/>
      <c r="AA557" s="225"/>
      <c r="AB557" s="225"/>
      <c r="AC557" s="225"/>
      <c r="AD557" s="225"/>
      <c r="AE557" s="225"/>
      <c r="AF557" s="225"/>
      <c r="AG557" s="225"/>
      <c r="AH557" s="225"/>
      <c r="AI557" s="225"/>
      <c r="AJ557" s="225"/>
      <c r="AK557" s="225"/>
      <c r="AL557" s="225"/>
      <c r="AM557" s="257"/>
      <c r="AN557" s="257"/>
      <c r="AO557" s="225"/>
      <c r="AP557" s="225"/>
      <c r="AQ557" s="225"/>
      <c r="AR557" s="225"/>
      <c r="AS557" s="225"/>
      <c r="AT557" s="225"/>
      <c r="AU557" s="225"/>
      <c r="AV557" s="225"/>
      <c r="AW557" s="225"/>
      <c r="AX557" s="225"/>
      <c r="AY557" s="225"/>
      <c r="AZ557" s="225"/>
      <c r="BA557" s="225"/>
      <c r="BB557" s="225"/>
      <c r="BC557" s="225"/>
      <c r="BD557" s="225"/>
      <c r="BE557" s="225"/>
      <c r="BF557" s="225"/>
      <c r="BG557" s="225"/>
      <c r="BH557" s="225"/>
      <c r="BI557" s="225"/>
      <c r="BJ557" s="225"/>
      <c r="BK557" s="225"/>
      <c r="BL557" s="225"/>
      <c r="BM557" s="225"/>
      <c r="BN557" s="225"/>
      <c r="BO557" s="225"/>
      <c r="BP557" s="225"/>
      <c r="BQ557" s="225"/>
      <c r="BR557" s="225"/>
      <c r="BS557" s="225"/>
      <c r="BT557" s="225"/>
      <c r="BU557" s="225"/>
      <c r="BV557" s="225"/>
      <c r="BW557" s="225"/>
      <c r="BX557" s="225"/>
      <c r="BY557" s="225"/>
      <c r="BZ557" s="225"/>
      <c r="CA557" s="225"/>
      <c r="CB557" s="225"/>
      <c r="CC557" s="225"/>
      <c r="CD557" s="225"/>
      <c r="CE557" s="225"/>
      <c r="CF557" s="225"/>
      <c r="CG557" s="225"/>
      <c r="CH557" s="225"/>
      <c r="CI557" s="225"/>
      <c r="CJ557" s="225"/>
      <c r="CK557" s="225"/>
      <c r="CL557" s="225"/>
      <c r="CM557" s="225"/>
      <c r="CN557" s="225"/>
      <c r="CO557" s="225"/>
      <c r="CP557" s="225"/>
      <c r="CQ557" s="225"/>
      <c r="CR557" s="225"/>
      <c r="CS557" s="225"/>
      <c r="CT557" s="225"/>
      <c r="CU557" s="225"/>
      <c r="CV557" s="225"/>
    </row>
    <row r="558" spans="1:100" ht="12" customHeight="1" x14ac:dyDescent="0.25">
      <c r="A558" s="225"/>
      <c r="B558" s="225"/>
      <c r="C558" s="225"/>
      <c r="D558" s="225"/>
      <c r="E558" s="225"/>
      <c r="F558" s="225"/>
      <c r="G558" s="225"/>
      <c r="H558" s="225"/>
      <c r="I558" s="225"/>
      <c r="J558" s="225"/>
      <c r="K558" s="225"/>
      <c r="L558" s="225"/>
      <c r="M558" s="225"/>
      <c r="N558" s="225"/>
      <c r="O558" s="225"/>
      <c r="P558" s="225"/>
      <c r="Q558" s="225"/>
      <c r="R558" s="225"/>
      <c r="S558" s="225"/>
      <c r="T558" s="225"/>
      <c r="U558" s="225"/>
      <c r="V558" s="225"/>
      <c r="W558" s="225"/>
      <c r="X558" s="225"/>
      <c r="Y558" s="225"/>
      <c r="Z558" s="225"/>
      <c r="AA558" s="225"/>
      <c r="AB558" s="225"/>
      <c r="AC558" s="225"/>
      <c r="AD558" s="225"/>
      <c r="AE558" s="225"/>
      <c r="AF558" s="225"/>
      <c r="AG558" s="225"/>
      <c r="AH558" s="225"/>
      <c r="AI558" s="225"/>
      <c r="AJ558" s="225"/>
      <c r="AK558" s="225"/>
      <c r="AL558" s="225"/>
      <c r="AM558" s="257"/>
      <c r="AN558" s="257"/>
      <c r="AO558" s="225"/>
      <c r="AP558" s="225"/>
      <c r="AQ558" s="225"/>
      <c r="AR558" s="225"/>
      <c r="AS558" s="225"/>
      <c r="AT558" s="225"/>
      <c r="AU558" s="225"/>
      <c r="AV558" s="225"/>
      <c r="AW558" s="225"/>
      <c r="AX558" s="225"/>
      <c r="AY558" s="225"/>
      <c r="AZ558" s="225"/>
      <c r="BA558" s="225"/>
      <c r="BB558" s="225"/>
      <c r="BC558" s="225"/>
      <c r="BD558" s="225"/>
      <c r="BE558" s="225"/>
      <c r="BF558" s="225"/>
      <c r="BG558" s="225"/>
      <c r="BH558" s="225"/>
      <c r="BI558" s="225"/>
      <c r="BJ558" s="225"/>
      <c r="BK558" s="225"/>
      <c r="BL558" s="225"/>
      <c r="BM558" s="225"/>
      <c r="BN558" s="225"/>
      <c r="BO558" s="225"/>
      <c r="BP558" s="225"/>
      <c r="BQ558" s="225"/>
      <c r="BR558" s="225"/>
      <c r="BS558" s="225"/>
      <c r="BT558" s="225"/>
      <c r="BU558" s="225"/>
      <c r="BV558" s="225"/>
      <c r="BW558" s="225"/>
      <c r="BX558" s="225"/>
      <c r="BY558" s="225"/>
      <c r="BZ558" s="225"/>
      <c r="CA558" s="225"/>
      <c r="CB558" s="225"/>
      <c r="CC558" s="225"/>
      <c r="CD558" s="225"/>
      <c r="CE558" s="225"/>
      <c r="CF558" s="225"/>
      <c r="CG558" s="225"/>
      <c r="CH558" s="225"/>
      <c r="CI558" s="225"/>
      <c r="CJ558" s="225"/>
      <c r="CK558" s="225"/>
      <c r="CL558" s="225"/>
      <c r="CM558" s="225"/>
      <c r="CN558" s="225"/>
      <c r="CO558" s="225"/>
      <c r="CP558" s="225"/>
      <c r="CQ558" s="225"/>
      <c r="CR558" s="225"/>
      <c r="CS558" s="225"/>
      <c r="CT558" s="225"/>
      <c r="CU558" s="225"/>
      <c r="CV558" s="225"/>
    </row>
    <row r="559" spans="1:100" ht="12" customHeight="1" x14ac:dyDescent="0.25">
      <c r="A559" s="225"/>
      <c r="B559" s="225"/>
      <c r="C559" s="225"/>
      <c r="D559" s="225"/>
      <c r="E559" s="225"/>
      <c r="F559" s="225"/>
      <c r="G559" s="225"/>
      <c r="H559" s="225"/>
      <c r="I559" s="225"/>
      <c r="J559" s="225"/>
      <c r="K559" s="225"/>
      <c r="L559" s="225"/>
      <c r="M559" s="225"/>
      <c r="N559" s="225"/>
      <c r="O559" s="225"/>
      <c r="P559" s="225"/>
      <c r="Q559" s="225"/>
      <c r="R559" s="225"/>
      <c r="S559" s="225"/>
      <c r="T559" s="225"/>
      <c r="U559" s="225"/>
      <c r="V559" s="225"/>
      <c r="W559" s="225"/>
      <c r="X559" s="225"/>
      <c r="Y559" s="225"/>
      <c r="Z559" s="225"/>
      <c r="AA559" s="225"/>
      <c r="AB559" s="225"/>
      <c r="AC559" s="225"/>
      <c r="AD559" s="225"/>
      <c r="AE559" s="225"/>
      <c r="AF559" s="225"/>
      <c r="AG559" s="225"/>
      <c r="AH559" s="225"/>
      <c r="AI559" s="225"/>
      <c r="AJ559" s="225"/>
      <c r="AK559" s="225"/>
      <c r="AL559" s="225"/>
      <c r="AM559" s="257"/>
      <c r="AN559" s="257"/>
      <c r="AO559" s="225"/>
      <c r="AP559" s="225"/>
      <c r="AQ559" s="225"/>
      <c r="AR559" s="225"/>
      <c r="AS559" s="225"/>
      <c r="AT559" s="225"/>
      <c r="AU559" s="225"/>
      <c r="AV559" s="225"/>
      <c r="AW559" s="225"/>
      <c r="AX559" s="225"/>
      <c r="AY559" s="225"/>
      <c r="AZ559" s="225"/>
      <c r="BA559" s="225"/>
      <c r="BB559" s="225"/>
      <c r="BC559" s="225"/>
      <c r="BD559" s="225"/>
      <c r="BE559" s="225"/>
      <c r="BF559" s="225"/>
      <c r="BG559" s="225"/>
      <c r="BH559" s="225"/>
      <c r="BI559" s="225"/>
      <c r="BJ559" s="225"/>
      <c r="BK559" s="225"/>
      <c r="BL559" s="225"/>
      <c r="BM559" s="225"/>
      <c r="BN559" s="225"/>
      <c r="BO559" s="225"/>
      <c r="BP559" s="225"/>
      <c r="BQ559" s="225"/>
      <c r="BR559" s="225"/>
      <c r="BS559" s="225"/>
      <c r="BT559" s="225"/>
      <c r="BU559" s="225"/>
      <c r="BV559" s="225"/>
      <c r="BW559" s="225"/>
      <c r="BX559" s="225"/>
      <c r="BY559" s="225"/>
      <c r="BZ559" s="225"/>
      <c r="CA559" s="225"/>
      <c r="CB559" s="225"/>
      <c r="CC559" s="225"/>
      <c r="CD559" s="225"/>
      <c r="CE559" s="225"/>
      <c r="CF559" s="225"/>
      <c r="CG559" s="225"/>
      <c r="CH559" s="225"/>
      <c r="CI559" s="225"/>
      <c r="CJ559" s="225"/>
      <c r="CK559" s="225"/>
      <c r="CL559" s="225"/>
      <c r="CM559" s="225"/>
      <c r="CN559" s="225"/>
      <c r="CO559" s="225"/>
      <c r="CP559" s="225"/>
      <c r="CQ559" s="225"/>
      <c r="CR559" s="225"/>
      <c r="CS559" s="225"/>
      <c r="CT559" s="225"/>
      <c r="CU559" s="225"/>
      <c r="CV559" s="225"/>
    </row>
    <row r="560" spans="1:100" ht="12" customHeight="1" x14ac:dyDescent="0.25">
      <c r="A560" s="225"/>
      <c r="B560" s="225"/>
      <c r="C560" s="225"/>
      <c r="D560" s="225"/>
      <c r="E560" s="225"/>
      <c r="F560" s="225"/>
      <c r="G560" s="225"/>
      <c r="H560" s="225"/>
      <c r="I560" s="225"/>
      <c r="J560" s="225"/>
      <c r="K560" s="225"/>
      <c r="L560" s="225"/>
      <c r="M560" s="225"/>
      <c r="N560" s="225"/>
      <c r="O560" s="225"/>
      <c r="P560" s="225"/>
      <c r="Q560" s="225"/>
      <c r="R560" s="225"/>
      <c r="S560" s="225"/>
      <c r="T560" s="225"/>
      <c r="U560" s="225"/>
      <c r="V560" s="225"/>
      <c r="W560" s="225"/>
      <c r="X560" s="225"/>
      <c r="Y560" s="225"/>
      <c r="Z560" s="225"/>
      <c r="AA560" s="225"/>
      <c r="AB560" s="225"/>
      <c r="AC560" s="225"/>
      <c r="AD560" s="225"/>
      <c r="AE560" s="225"/>
      <c r="AF560" s="225"/>
      <c r="AG560" s="225"/>
      <c r="AH560" s="225"/>
      <c r="AI560" s="225"/>
      <c r="AJ560" s="225"/>
      <c r="AK560" s="225"/>
      <c r="AL560" s="225"/>
      <c r="AM560" s="257"/>
      <c r="AN560" s="257"/>
      <c r="AO560" s="225"/>
      <c r="AP560" s="225"/>
      <c r="AQ560" s="225"/>
      <c r="AR560" s="225"/>
      <c r="AS560" s="225"/>
      <c r="AT560" s="225"/>
      <c r="AU560" s="225"/>
      <c r="AV560" s="225"/>
      <c r="AW560" s="225"/>
      <c r="AX560" s="225"/>
      <c r="AY560" s="225"/>
      <c r="AZ560" s="225"/>
      <c r="BA560" s="225"/>
      <c r="BB560" s="225"/>
      <c r="BC560" s="225"/>
      <c r="BD560" s="225"/>
      <c r="BE560" s="225"/>
      <c r="BF560" s="225"/>
      <c r="BG560" s="225"/>
      <c r="BH560" s="225"/>
      <c r="BI560" s="225"/>
      <c r="BJ560" s="225"/>
      <c r="BK560" s="225"/>
      <c r="BL560" s="225"/>
      <c r="BM560" s="225"/>
      <c r="BN560" s="225"/>
      <c r="BO560" s="225"/>
      <c r="BP560" s="225"/>
      <c r="BQ560" s="225"/>
      <c r="BR560" s="225"/>
      <c r="BS560" s="225"/>
      <c r="BT560" s="225"/>
      <c r="BU560" s="225"/>
      <c r="BV560" s="225"/>
      <c r="BW560" s="225"/>
      <c r="BX560" s="225"/>
      <c r="BY560" s="225"/>
      <c r="BZ560" s="225"/>
      <c r="CA560" s="225"/>
      <c r="CB560" s="225"/>
      <c r="CC560" s="225"/>
      <c r="CD560" s="225"/>
      <c r="CE560" s="225"/>
      <c r="CF560" s="225"/>
      <c r="CG560" s="225"/>
      <c r="CH560" s="225"/>
      <c r="CI560" s="225"/>
      <c r="CJ560" s="225"/>
      <c r="CK560" s="225"/>
      <c r="CL560" s="225"/>
      <c r="CM560" s="225"/>
      <c r="CN560" s="225"/>
      <c r="CO560" s="225"/>
      <c r="CP560" s="225"/>
      <c r="CQ560" s="225"/>
      <c r="CR560" s="225"/>
      <c r="CS560" s="225"/>
      <c r="CT560" s="225"/>
      <c r="CU560" s="225"/>
      <c r="CV560" s="225"/>
    </row>
    <row r="561" spans="1:100" ht="12" customHeight="1" x14ac:dyDescent="0.25">
      <c r="A561" s="225"/>
      <c r="B561" s="225"/>
      <c r="C561" s="225"/>
      <c r="D561" s="225"/>
      <c r="E561" s="225"/>
      <c r="F561" s="225"/>
      <c r="G561" s="225"/>
      <c r="H561" s="225"/>
      <c r="I561" s="225"/>
      <c r="J561" s="225"/>
      <c r="K561" s="225"/>
      <c r="L561" s="225"/>
      <c r="M561" s="225"/>
      <c r="N561" s="225"/>
      <c r="O561" s="225"/>
      <c r="P561" s="225"/>
      <c r="Q561" s="225"/>
      <c r="R561" s="225"/>
      <c r="S561" s="225"/>
      <c r="T561" s="225"/>
      <c r="U561" s="225"/>
      <c r="V561" s="225"/>
      <c r="W561" s="225"/>
      <c r="X561" s="225"/>
      <c r="Y561" s="225"/>
      <c r="Z561" s="225"/>
      <c r="AA561" s="225"/>
      <c r="AB561" s="225"/>
      <c r="AC561" s="225"/>
      <c r="AD561" s="225"/>
      <c r="AE561" s="225"/>
      <c r="AF561" s="225"/>
      <c r="AG561" s="225"/>
      <c r="AH561" s="225"/>
      <c r="AI561" s="225"/>
      <c r="AJ561" s="225"/>
      <c r="AK561" s="225"/>
      <c r="AL561" s="225"/>
      <c r="AM561" s="257"/>
      <c r="AN561" s="257"/>
      <c r="AO561" s="225"/>
      <c r="AP561" s="225"/>
      <c r="AQ561" s="225"/>
      <c r="AR561" s="225"/>
      <c r="AS561" s="225"/>
      <c r="AT561" s="225"/>
      <c r="AU561" s="225"/>
      <c r="AV561" s="225"/>
      <c r="AW561" s="225"/>
      <c r="AX561" s="225"/>
      <c r="AY561" s="225"/>
      <c r="AZ561" s="225"/>
      <c r="BA561" s="225"/>
      <c r="BB561" s="225"/>
      <c r="BC561" s="225"/>
      <c r="BD561" s="225"/>
      <c r="BE561" s="225"/>
      <c r="BF561" s="225"/>
      <c r="BG561" s="225"/>
      <c r="BH561" s="225"/>
      <c r="BI561" s="225"/>
      <c r="BJ561" s="225"/>
      <c r="BK561" s="225"/>
      <c r="BL561" s="225"/>
      <c r="BM561" s="225"/>
      <c r="BN561" s="225"/>
      <c r="BO561" s="225"/>
      <c r="BP561" s="225"/>
      <c r="BQ561" s="225"/>
      <c r="BR561" s="225"/>
      <c r="BS561" s="225"/>
      <c r="BT561" s="225"/>
      <c r="BU561" s="225"/>
      <c r="BV561" s="225"/>
      <c r="BW561" s="225"/>
      <c r="BX561" s="225"/>
      <c r="BY561" s="225"/>
      <c r="BZ561" s="225"/>
      <c r="CA561" s="225"/>
      <c r="CB561" s="225"/>
      <c r="CC561" s="225"/>
      <c r="CD561" s="225"/>
      <c r="CE561" s="225"/>
      <c r="CF561" s="225"/>
      <c r="CG561" s="225"/>
      <c r="CH561" s="225"/>
      <c r="CI561" s="225"/>
      <c r="CJ561" s="225"/>
      <c r="CK561" s="225"/>
      <c r="CL561" s="225"/>
      <c r="CM561" s="225"/>
      <c r="CN561" s="225"/>
      <c r="CO561" s="225"/>
      <c r="CP561" s="225"/>
      <c r="CQ561" s="225"/>
      <c r="CR561" s="225"/>
      <c r="CS561" s="225"/>
      <c r="CT561" s="225"/>
      <c r="CU561" s="225"/>
      <c r="CV561" s="225"/>
    </row>
    <row r="562" spans="1:100" ht="12" customHeight="1" x14ac:dyDescent="0.25">
      <c r="A562" s="225"/>
      <c r="B562" s="225"/>
      <c r="C562" s="225"/>
      <c r="D562" s="225"/>
      <c r="E562" s="225"/>
      <c r="F562" s="225"/>
      <c r="G562" s="225"/>
      <c r="H562" s="225"/>
      <c r="I562" s="225"/>
      <c r="J562" s="225"/>
      <c r="K562" s="225"/>
      <c r="L562" s="225"/>
      <c r="M562" s="225"/>
      <c r="N562" s="225"/>
      <c r="O562" s="225"/>
      <c r="P562" s="225"/>
      <c r="Q562" s="225"/>
      <c r="R562" s="225"/>
      <c r="S562" s="225"/>
      <c r="T562" s="225"/>
      <c r="U562" s="225"/>
      <c r="V562" s="225"/>
      <c r="W562" s="225"/>
      <c r="X562" s="225"/>
      <c r="Y562" s="225"/>
      <c r="Z562" s="225"/>
      <c r="AA562" s="225"/>
      <c r="AB562" s="225"/>
      <c r="AC562" s="225"/>
      <c r="AD562" s="225"/>
      <c r="AE562" s="225"/>
      <c r="AF562" s="225"/>
      <c r="AG562" s="225"/>
      <c r="AH562" s="225"/>
      <c r="AI562" s="225"/>
      <c r="AJ562" s="225"/>
      <c r="AK562" s="225"/>
      <c r="AL562" s="225"/>
      <c r="AM562" s="257"/>
      <c r="AN562" s="257"/>
      <c r="AO562" s="225"/>
      <c r="AP562" s="225"/>
      <c r="AQ562" s="225"/>
      <c r="AR562" s="225"/>
      <c r="AS562" s="225"/>
      <c r="AT562" s="225"/>
      <c r="AU562" s="225"/>
      <c r="AV562" s="225"/>
      <c r="AW562" s="225"/>
      <c r="AX562" s="225"/>
      <c r="AY562" s="225"/>
      <c r="AZ562" s="225"/>
      <c r="BA562" s="225"/>
      <c r="BB562" s="225"/>
      <c r="BC562" s="225"/>
      <c r="BD562" s="225"/>
      <c r="BE562" s="225"/>
      <c r="BF562" s="225"/>
      <c r="BG562" s="225"/>
      <c r="BH562" s="225"/>
      <c r="BI562" s="225"/>
      <c r="BJ562" s="225"/>
      <c r="BK562" s="225"/>
      <c r="BL562" s="225"/>
      <c r="BM562" s="225"/>
      <c r="BN562" s="225"/>
      <c r="BO562" s="225"/>
      <c r="BP562" s="225"/>
      <c r="BQ562" s="225"/>
      <c r="BR562" s="225"/>
      <c r="BS562" s="225"/>
      <c r="BT562" s="225"/>
      <c r="BU562" s="225"/>
      <c r="BV562" s="225"/>
      <c r="BW562" s="225"/>
      <c r="BX562" s="225"/>
      <c r="BY562" s="225"/>
      <c r="BZ562" s="225"/>
      <c r="CA562" s="225"/>
      <c r="CB562" s="225"/>
      <c r="CC562" s="225"/>
      <c r="CD562" s="225"/>
      <c r="CE562" s="225"/>
      <c r="CF562" s="225"/>
      <c r="CG562" s="225"/>
      <c r="CH562" s="225"/>
      <c r="CI562" s="225"/>
      <c r="CJ562" s="225"/>
      <c r="CK562" s="225"/>
      <c r="CL562" s="225"/>
      <c r="CM562" s="225"/>
      <c r="CN562" s="225"/>
      <c r="CO562" s="225"/>
      <c r="CP562" s="225"/>
      <c r="CQ562" s="225"/>
      <c r="CR562" s="225"/>
      <c r="CS562" s="225"/>
      <c r="CT562" s="225"/>
      <c r="CU562" s="225"/>
      <c r="CV562" s="225"/>
    </row>
    <row r="563" spans="1:100" ht="12" customHeight="1" x14ac:dyDescent="0.25">
      <c r="A563" s="225"/>
      <c r="B563" s="225"/>
      <c r="C563" s="225"/>
      <c r="D563" s="225"/>
      <c r="E563" s="225"/>
      <c r="F563" s="225"/>
      <c r="G563" s="225"/>
      <c r="H563" s="225"/>
      <c r="I563" s="225"/>
      <c r="J563" s="225"/>
      <c r="K563" s="225"/>
      <c r="L563" s="225"/>
      <c r="M563" s="225"/>
      <c r="N563" s="225"/>
      <c r="O563" s="225"/>
      <c r="P563" s="225"/>
      <c r="Q563" s="225"/>
      <c r="R563" s="225"/>
      <c r="S563" s="225"/>
      <c r="T563" s="225"/>
      <c r="U563" s="225"/>
      <c r="V563" s="225"/>
      <c r="W563" s="225"/>
      <c r="X563" s="225"/>
      <c r="Y563" s="225"/>
      <c r="Z563" s="225"/>
      <c r="AA563" s="225"/>
      <c r="AB563" s="225"/>
      <c r="AC563" s="225"/>
      <c r="AD563" s="225"/>
      <c r="AE563" s="225"/>
      <c r="AF563" s="225"/>
      <c r="AG563" s="225"/>
      <c r="AH563" s="225"/>
      <c r="AI563" s="225"/>
      <c r="AJ563" s="225"/>
      <c r="AK563" s="225"/>
      <c r="AL563" s="225"/>
      <c r="AM563" s="257"/>
      <c r="AN563" s="257"/>
      <c r="AO563" s="225"/>
      <c r="AP563" s="225"/>
      <c r="AQ563" s="225"/>
      <c r="AR563" s="225"/>
      <c r="AS563" s="225"/>
      <c r="AT563" s="225"/>
      <c r="AU563" s="225"/>
      <c r="AV563" s="225"/>
      <c r="AW563" s="225"/>
      <c r="AX563" s="225"/>
      <c r="AY563" s="225"/>
      <c r="AZ563" s="225"/>
      <c r="BA563" s="225"/>
      <c r="BB563" s="225"/>
      <c r="BC563" s="225"/>
      <c r="BD563" s="225"/>
      <c r="BE563" s="225"/>
      <c r="BF563" s="225"/>
      <c r="BG563" s="225"/>
      <c r="BH563" s="225"/>
      <c r="BI563" s="225"/>
      <c r="BJ563" s="225"/>
      <c r="BK563" s="225"/>
      <c r="BL563" s="225"/>
      <c r="BM563" s="225"/>
      <c r="BN563" s="225"/>
      <c r="BO563" s="225"/>
      <c r="BP563" s="225"/>
      <c r="BQ563" s="225"/>
      <c r="BR563" s="225"/>
      <c r="BS563" s="225"/>
      <c r="BT563" s="225"/>
      <c r="BU563" s="225"/>
      <c r="BV563" s="225"/>
      <c r="BW563" s="225"/>
      <c r="BX563" s="225"/>
      <c r="BY563" s="225"/>
      <c r="BZ563" s="225"/>
      <c r="CA563" s="225"/>
      <c r="CB563" s="225"/>
      <c r="CC563" s="225"/>
      <c r="CD563" s="225"/>
      <c r="CE563" s="225"/>
      <c r="CF563" s="225"/>
      <c r="CG563" s="225"/>
      <c r="CH563" s="225"/>
      <c r="CI563" s="225"/>
      <c r="CJ563" s="225"/>
      <c r="CK563" s="225"/>
      <c r="CL563" s="225"/>
      <c r="CM563" s="225"/>
      <c r="CN563" s="225"/>
      <c r="CO563" s="225"/>
      <c r="CP563" s="225"/>
      <c r="CQ563" s="225"/>
      <c r="CR563" s="225"/>
      <c r="CS563" s="225"/>
      <c r="CT563" s="225"/>
      <c r="CU563" s="225"/>
      <c r="CV563" s="225"/>
    </row>
    <row r="564" spans="1:100" ht="12" customHeight="1" x14ac:dyDescent="0.25">
      <c r="A564" s="225"/>
      <c r="B564" s="225"/>
      <c r="C564" s="225"/>
      <c r="D564" s="225"/>
      <c r="E564" s="225"/>
      <c r="F564" s="225"/>
      <c r="G564" s="225"/>
      <c r="H564" s="225"/>
      <c r="I564" s="225"/>
      <c r="J564" s="225"/>
      <c r="K564" s="225"/>
      <c r="L564" s="225"/>
      <c r="M564" s="225"/>
      <c r="N564" s="225"/>
      <c r="O564" s="225"/>
      <c r="P564" s="225"/>
      <c r="Q564" s="225"/>
      <c r="R564" s="225"/>
      <c r="S564" s="225"/>
      <c r="T564" s="225"/>
      <c r="U564" s="225"/>
      <c r="V564" s="225"/>
      <c r="W564" s="225"/>
      <c r="X564" s="225"/>
      <c r="Y564" s="225"/>
      <c r="Z564" s="225"/>
      <c r="AA564" s="225"/>
      <c r="AB564" s="225"/>
      <c r="AC564" s="225"/>
      <c r="AD564" s="225"/>
      <c r="AE564" s="225"/>
      <c r="AF564" s="225"/>
      <c r="AG564" s="225"/>
      <c r="AH564" s="225"/>
      <c r="AI564" s="225"/>
      <c r="AJ564" s="225"/>
      <c r="AK564" s="225"/>
      <c r="AL564" s="225"/>
      <c r="AM564" s="257"/>
      <c r="AN564" s="257"/>
      <c r="AO564" s="225"/>
      <c r="AP564" s="225"/>
      <c r="AQ564" s="225"/>
      <c r="AR564" s="225"/>
      <c r="AS564" s="225"/>
      <c r="AT564" s="225"/>
      <c r="AU564" s="225"/>
      <c r="AV564" s="225"/>
      <c r="AW564" s="225"/>
      <c r="AX564" s="225"/>
      <c r="AY564" s="225"/>
      <c r="AZ564" s="225"/>
      <c r="BA564" s="225"/>
      <c r="BB564" s="225"/>
      <c r="BC564" s="225"/>
      <c r="BD564" s="225"/>
      <c r="BE564" s="225"/>
      <c r="BF564" s="225"/>
      <c r="BG564" s="225"/>
      <c r="BH564" s="225"/>
      <c r="BI564" s="225"/>
      <c r="BJ564" s="225"/>
      <c r="BK564" s="225"/>
      <c r="BL564" s="225"/>
      <c r="BM564" s="225"/>
      <c r="BN564" s="225"/>
      <c r="BO564" s="225"/>
      <c r="BP564" s="225"/>
      <c r="BQ564" s="225"/>
      <c r="BR564" s="225"/>
      <c r="BS564" s="225"/>
      <c r="BT564" s="225"/>
      <c r="BU564" s="225"/>
      <c r="BV564" s="225"/>
      <c r="BW564" s="225"/>
      <c r="BX564" s="225"/>
      <c r="BY564" s="225"/>
      <c r="BZ564" s="225"/>
      <c r="CA564" s="225"/>
      <c r="CB564" s="225"/>
      <c r="CC564" s="225"/>
      <c r="CD564" s="225"/>
      <c r="CE564" s="225"/>
      <c r="CF564" s="225"/>
      <c r="CG564" s="225"/>
      <c r="CH564" s="225"/>
      <c r="CI564" s="225"/>
      <c r="CJ564" s="225"/>
      <c r="CK564" s="225"/>
      <c r="CL564" s="225"/>
      <c r="CM564" s="225"/>
      <c r="CN564" s="225"/>
      <c r="CO564" s="225"/>
      <c r="CP564" s="225"/>
      <c r="CQ564" s="225"/>
      <c r="CR564" s="225"/>
      <c r="CS564" s="225"/>
      <c r="CT564" s="225"/>
      <c r="CU564" s="225"/>
      <c r="CV564" s="225"/>
    </row>
    <row r="565" spans="1:100" ht="12" customHeight="1" x14ac:dyDescent="0.25">
      <c r="A565" s="225"/>
      <c r="B565" s="225"/>
      <c r="C565" s="225"/>
      <c r="D565" s="225"/>
      <c r="E565" s="225"/>
      <c r="F565" s="225"/>
      <c r="G565" s="225"/>
      <c r="H565" s="225"/>
      <c r="I565" s="225"/>
      <c r="J565" s="225"/>
      <c r="K565" s="225"/>
      <c r="L565" s="225"/>
      <c r="M565" s="225"/>
      <c r="N565" s="225"/>
      <c r="O565" s="225"/>
      <c r="P565" s="225"/>
      <c r="Q565" s="225"/>
      <c r="R565" s="225"/>
      <c r="S565" s="225"/>
      <c r="T565" s="225"/>
      <c r="U565" s="225"/>
      <c r="V565" s="225"/>
      <c r="W565" s="225"/>
      <c r="X565" s="225"/>
      <c r="Y565" s="225"/>
      <c r="Z565" s="225"/>
      <c r="AA565" s="225"/>
      <c r="AB565" s="225"/>
      <c r="AC565" s="225"/>
      <c r="AD565" s="225"/>
      <c r="AE565" s="225"/>
      <c r="AF565" s="225"/>
      <c r="AG565" s="225"/>
      <c r="AH565" s="225"/>
      <c r="AI565" s="225"/>
      <c r="AJ565" s="225"/>
      <c r="AK565" s="225"/>
      <c r="AL565" s="225"/>
      <c r="AM565" s="257"/>
      <c r="AN565" s="257"/>
      <c r="AO565" s="225"/>
      <c r="AP565" s="225"/>
      <c r="AQ565" s="225"/>
      <c r="AR565" s="225"/>
      <c r="AS565" s="225"/>
      <c r="AT565" s="225"/>
      <c r="AU565" s="225"/>
      <c r="AV565" s="225"/>
      <c r="AW565" s="225"/>
      <c r="AX565" s="225"/>
      <c r="AY565" s="225"/>
      <c r="AZ565" s="225"/>
      <c r="BA565" s="225"/>
      <c r="BB565" s="225"/>
      <c r="BC565" s="225"/>
      <c r="BD565" s="225"/>
      <c r="BE565" s="225"/>
      <c r="BF565" s="225"/>
      <c r="BG565" s="225"/>
      <c r="BH565" s="225"/>
      <c r="BI565" s="225"/>
      <c r="BJ565" s="225"/>
      <c r="BK565" s="225"/>
      <c r="BL565" s="225"/>
      <c r="BM565" s="225"/>
      <c r="BN565" s="225"/>
      <c r="BO565" s="225"/>
      <c r="BP565" s="225"/>
      <c r="BQ565" s="225"/>
      <c r="BR565" s="225"/>
      <c r="BS565" s="225"/>
      <c r="BT565" s="225"/>
      <c r="BU565" s="225"/>
      <c r="BV565" s="225"/>
      <c r="BW565" s="225"/>
      <c r="BX565" s="225"/>
      <c r="BY565" s="225"/>
      <c r="BZ565" s="225"/>
      <c r="CA565" s="225"/>
      <c r="CB565" s="225"/>
      <c r="CC565" s="225"/>
      <c r="CD565" s="225"/>
      <c r="CE565" s="225"/>
      <c r="CF565" s="225"/>
      <c r="CG565" s="225"/>
      <c r="CH565" s="225"/>
      <c r="CI565" s="225"/>
      <c r="CJ565" s="225"/>
      <c r="CK565" s="225"/>
      <c r="CL565" s="225"/>
      <c r="CM565" s="225"/>
      <c r="CN565" s="225"/>
      <c r="CO565" s="225"/>
      <c r="CP565" s="225"/>
      <c r="CQ565" s="225"/>
      <c r="CR565" s="225"/>
      <c r="CS565" s="225"/>
      <c r="CT565" s="225"/>
      <c r="CU565" s="225"/>
      <c r="CV565" s="225"/>
    </row>
    <row r="566" spans="1:100" ht="12" customHeight="1" x14ac:dyDescent="0.25">
      <c r="A566" s="225"/>
      <c r="B566" s="225"/>
      <c r="C566" s="225"/>
      <c r="D566" s="225"/>
      <c r="E566" s="225"/>
      <c r="F566" s="225"/>
      <c r="G566" s="225"/>
      <c r="H566" s="225"/>
      <c r="I566" s="225"/>
      <c r="J566" s="225"/>
      <c r="K566" s="225"/>
      <c r="L566" s="225"/>
      <c r="M566" s="225"/>
      <c r="N566" s="225"/>
      <c r="O566" s="225"/>
      <c r="P566" s="225"/>
      <c r="Q566" s="225"/>
      <c r="R566" s="225"/>
      <c r="S566" s="225"/>
      <c r="T566" s="225"/>
      <c r="U566" s="225"/>
      <c r="V566" s="225"/>
      <c r="W566" s="225"/>
      <c r="X566" s="225"/>
      <c r="Y566" s="225"/>
      <c r="Z566" s="225"/>
      <c r="AA566" s="225"/>
      <c r="AB566" s="225"/>
      <c r="AC566" s="225"/>
      <c r="AD566" s="225"/>
      <c r="AE566" s="225"/>
      <c r="AF566" s="225"/>
      <c r="AG566" s="225"/>
      <c r="AH566" s="225"/>
      <c r="AI566" s="225"/>
      <c r="AJ566" s="225"/>
      <c r="AK566" s="225"/>
      <c r="AL566" s="225"/>
      <c r="AM566" s="257"/>
      <c r="AN566" s="257"/>
      <c r="AO566" s="225"/>
      <c r="AP566" s="225"/>
      <c r="AQ566" s="225"/>
      <c r="AR566" s="225"/>
      <c r="AS566" s="225"/>
      <c r="AT566" s="225"/>
      <c r="AU566" s="225"/>
      <c r="AV566" s="225"/>
      <c r="AW566" s="225"/>
      <c r="AX566" s="225"/>
      <c r="AY566" s="225"/>
      <c r="AZ566" s="225"/>
      <c r="BA566" s="225"/>
      <c r="BB566" s="225"/>
      <c r="BC566" s="225"/>
      <c r="BD566" s="225"/>
      <c r="BE566" s="225"/>
      <c r="BF566" s="225"/>
      <c r="BG566" s="225"/>
      <c r="BH566" s="225"/>
      <c r="BI566" s="225"/>
      <c r="BJ566" s="225"/>
      <c r="BK566" s="225"/>
      <c r="BL566" s="225"/>
      <c r="BM566" s="225"/>
      <c r="BN566" s="225"/>
      <c r="BO566" s="225"/>
      <c r="BP566" s="225"/>
      <c r="BQ566" s="225"/>
      <c r="BR566" s="225"/>
      <c r="BS566" s="225"/>
      <c r="BT566" s="225"/>
      <c r="BU566" s="225"/>
      <c r="BV566" s="225"/>
      <c r="BW566" s="225"/>
      <c r="BX566" s="225"/>
      <c r="BY566" s="225"/>
      <c r="BZ566" s="225"/>
      <c r="CA566" s="225"/>
      <c r="CB566" s="225"/>
      <c r="CC566" s="225"/>
      <c r="CD566" s="225"/>
      <c r="CE566" s="225"/>
      <c r="CF566" s="225"/>
      <c r="CG566" s="225"/>
      <c r="CH566" s="225"/>
      <c r="CI566" s="225"/>
      <c r="CJ566" s="225"/>
      <c r="CK566" s="225"/>
      <c r="CL566" s="225"/>
      <c r="CM566" s="225"/>
      <c r="CN566" s="225"/>
      <c r="CO566" s="225"/>
      <c r="CP566" s="225"/>
      <c r="CQ566" s="225"/>
      <c r="CR566" s="225"/>
      <c r="CS566" s="225"/>
      <c r="CT566" s="225"/>
      <c r="CU566" s="225"/>
      <c r="CV566" s="225"/>
    </row>
    <row r="567" spans="1:100" ht="12" customHeight="1" x14ac:dyDescent="0.25">
      <c r="A567" s="225"/>
      <c r="B567" s="225"/>
      <c r="C567" s="225"/>
      <c r="D567" s="225"/>
      <c r="E567" s="225"/>
      <c r="F567" s="225"/>
      <c r="G567" s="225"/>
      <c r="H567" s="225"/>
      <c r="I567" s="225"/>
      <c r="J567" s="225"/>
      <c r="K567" s="225"/>
      <c r="L567" s="225"/>
      <c r="M567" s="225"/>
      <c r="N567" s="225"/>
      <c r="O567" s="225"/>
      <c r="P567" s="225"/>
      <c r="Q567" s="225"/>
      <c r="R567" s="225"/>
      <c r="S567" s="225"/>
      <c r="T567" s="225"/>
      <c r="U567" s="225"/>
      <c r="V567" s="225"/>
      <c r="W567" s="225"/>
      <c r="X567" s="225"/>
      <c r="Y567" s="225"/>
      <c r="Z567" s="225"/>
      <c r="AA567" s="225"/>
      <c r="AB567" s="225"/>
      <c r="AC567" s="225"/>
      <c r="AD567" s="225"/>
      <c r="AE567" s="225"/>
      <c r="AF567" s="225"/>
      <c r="AG567" s="225"/>
      <c r="AH567" s="225"/>
      <c r="AI567" s="225"/>
      <c r="AJ567" s="225"/>
      <c r="AK567" s="225"/>
      <c r="AL567" s="225"/>
      <c r="AM567" s="257"/>
      <c r="AN567" s="257"/>
      <c r="AO567" s="225"/>
      <c r="AP567" s="225"/>
      <c r="AQ567" s="225"/>
      <c r="AR567" s="225"/>
      <c r="AS567" s="225"/>
      <c r="AT567" s="225"/>
      <c r="AU567" s="225"/>
      <c r="AV567" s="225"/>
      <c r="AW567" s="225"/>
      <c r="AX567" s="225"/>
      <c r="AY567" s="225"/>
      <c r="AZ567" s="225"/>
      <c r="BA567" s="225"/>
      <c r="BB567" s="225"/>
      <c r="BC567" s="225"/>
      <c r="BD567" s="225"/>
      <c r="BE567" s="225"/>
      <c r="BF567" s="225"/>
      <c r="BG567" s="225"/>
      <c r="BH567" s="225"/>
      <c r="BI567" s="225"/>
      <c r="BJ567" s="225"/>
      <c r="BK567" s="225"/>
      <c r="BL567" s="225"/>
      <c r="BM567" s="225"/>
      <c r="BN567" s="225"/>
      <c r="BO567" s="225"/>
      <c r="BP567" s="225"/>
      <c r="BQ567" s="225"/>
      <c r="BR567" s="225"/>
      <c r="BS567" s="225"/>
      <c r="BT567" s="225"/>
      <c r="BU567" s="225"/>
      <c r="BV567" s="225"/>
      <c r="BW567" s="225"/>
      <c r="BX567" s="225"/>
      <c r="BY567" s="225"/>
      <c r="BZ567" s="225"/>
      <c r="CA567" s="225"/>
      <c r="CB567" s="225"/>
      <c r="CC567" s="225"/>
      <c r="CD567" s="225"/>
      <c r="CE567" s="225"/>
      <c r="CF567" s="225"/>
      <c r="CG567" s="225"/>
      <c r="CH567" s="225"/>
      <c r="CI567" s="225"/>
      <c r="CJ567" s="225"/>
      <c r="CK567" s="225"/>
      <c r="CL567" s="225"/>
      <c r="CM567" s="225"/>
      <c r="CN567" s="225"/>
      <c r="CO567" s="225"/>
      <c r="CP567" s="225"/>
      <c r="CQ567" s="225"/>
      <c r="CR567" s="225"/>
      <c r="CS567" s="225"/>
      <c r="CT567" s="225"/>
      <c r="CU567" s="225"/>
      <c r="CV567" s="225"/>
    </row>
    <row r="568" spans="1:100" ht="12" customHeight="1" x14ac:dyDescent="0.25">
      <c r="A568" s="225"/>
      <c r="B568" s="225"/>
      <c r="C568" s="225"/>
      <c r="D568" s="225"/>
      <c r="E568" s="225"/>
      <c r="F568" s="225"/>
      <c r="G568" s="225"/>
      <c r="H568" s="225"/>
      <c r="I568" s="225"/>
      <c r="J568" s="225"/>
      <c r="K568" s="225"/>
      <c r="L568" s="225"/>
      <c r="M568" s="225"/>
      <c r="N568" s="225"/>
      <c r="O568" s="225"/>
      <c r="P568" s="225"/>
      <c r="Q568" s="225"/>
      <c r="R568" s="225"/>
      <c r="S568" s="225"/>
      <c r="T568" s="225"/>
      <c r="U568" s="225"/>
      <c r="V568" s="225"/>
      <c r="W568" s="225"/>
      <c r="X568" s="225"/>
      <c r="Y568" s="225"/>
      <c r="Z568" s="225"/>
      <c r="AA568" s="225"/>
      <c r="AB568" s="225"/>
      <c r="AC568" s="225"/>
      <c r="AD568" s="225"/>
      <c r="AE568" s="225"/>
      <c r="AF568" s="225"/>
      <c r="AG568" s="225"/>
      <c r="AH568" s="225"/>
      <c r="AI568" s="225"/>
      <c r="AJ568" s="225"/>
      <c r="AK568" s="225"/>
      <c r="AL568" s="225"/>
      <c r="AM568" s="257"/>
      <c r="AN568" s="257"/>
      <c r="AO568" s="225"/>
      <c r="AP568" s="225"/>
      <c r="AQ568" s="225"/>
      <c r="AR568" s="225"/>
      <c r="AS568" s="225"/>
      <c r="AT568" s="225"/>
      <c r="AU568" s="225"/>
      <c r="AV568" s="225"/>
      <c r="AW568" s="225"/>
      <c r="AX568" s="225"/>
      <c r="AY568" s="225"/>
      <c r="AZ568" s="225"/>
      <c r="BA568" s="225"/>
      <c r="BB568" s="225"/>
      <c r="BC568" s="225"/>
      <c r="BD568" s="225"/>
      <c r="BE568" s="225"/>
      <c r="BF568" s="225"/>
      <c r="BG568" s="225"/>
      <c r="BH568" s="225"/>
      <c r="BI568" s="225"/>
      <c r="BJ568" s="225"/>
      <c r="BK568" s="225"/>
      <c r="BL568" s="225"/>
      <c r="BM568" s="225"/>
      <c r="BN568" s="225"/>
      <c r="BO568" s="225"/>
      <c r="BP568" s="225"/>
      <c r="BQ568" s="225"/>
      <c r="BR568" s="225"/>
      <c r="BS568" s="225"/>
      <c r="BT568" s="225"/>
      <c r="BU568" s="225"/>
      <c r="BV568" s="225"/>
      <c r="BW568" s="225"/>
      <c r="BX568" s="225"/>
      <c r="BY568" s="225"/>
      <c r="BZ568" s="225"/>
      <c r="CA568" s="225"/>
      <c r="CB568" s="225"/>
      <c r="CC568" s="225"/>
      <c r="CD568" s="225"/>
      <c r="CE568" s="225"/>
      <c r="CF568" s="225"/>
      <c r="CG568" s="225"/>
      <c r="CH568" s="225"/>
      <c r="CI568" s="225"/>
      <c r="CJ568" s="225"/>
      <c r="CK568" s="225"/>
      <c r="CL568" s="225"/>
      <c r="CM568" s="225"/>
      <c r="CN568" s="225"/>
      <c r="CO568" s="225"/>
      <c r="CP568" s="225"/>
      <c r="CQ568" s="225"/>
      <c r="CR568" s="225"/>
      <c r="CS568" s="225"/>
      <c r="CT568" s="225"/>
      <c r="CU568" s="225"/>
      <c r="CV568" s="225"/>
    </row>
    <row r="569" spans="1:100" ht="12" customHeight="1" x14ac:dyDescent="0.25">
      <c r="A569" s="225"/>
      <c r="B569" s="225"/>
      <c r="C569" s="225"/>
      <c r="D569" s="225"/>
      <c r="E569" s="225"/>
      <c r="F569" s="225"/>
      <c r="G569" s="225"/>
      <c r="H569" s="225"/>
      <c r="I569" s="225"/>
      <c r="J569" s="225"/>
      <c r="K569" s="225"/>
      <c r="L569" s="225"/>
      <c r="M569" s="225"/>
      <c r="N569" s="225"/>
      <c r="O569" s="225"/>
      <c r="P569" s="225"/>
      <c r="Q569" s="225"/>
      <c r="R569" s="225"/>
      <c r="S569" s="225"/>
      <c r="T569" s="225"/>
      <c r="U569" s="225"/>
      <c r="V569" s="225"/>
      <c r="W569" s="225"/>
      <c r="X569" s="225"/>
      <c r="Y569" s="225"/>
      <c r="Z569" s="225"/>
      <c r="AA569" s="225"/>
      <c r="AB569" s="225"/>
      <c r="AC569" s="225"/>
      <c r="AD569" s="225"/>
      <c r="AE569" s="225"/>
      <c r="AF569" s="225"/>
      <c r="AG569" s="225"/>
      <c r="AH569" s="225"/>
      <c r="AI569" s="225"/>
      <c r="AJ569" s="225"/>
      <c r="AK569" s="225"/>
      <c r="AL569" s="225"/>
      <c r="AM569" s="257"/>
      <c r="AN569" s="257"/>
      <c r="AO569" s="225"/>
      <c r="AP569" s="225"/>
      <c r="AQ569" s="225"/>
      <c r="AR569" s="225"/>
      <c r="AS569" s="225"/>
      <c r="AT569" s="225"/>
      <c r="AU569" s="225"/>
      <c r="AV569" s="225"/>
      <c r="AW569" s="225"/>
      <c r="AX569" s="225"/>
      <c r="AY569" s="225"/>
      <c r="AZ569" s="225"/>
      <c r="BA569" s="225"/>
      <c r="BB569" s="225"/>
      <c r="BC569" s="225"/>
      <c r="BD569" s="225"/>
      <c r="BE569" s="225"/>
      <c r="BF569" s="225"/>
      <c r="BG569" s="225"/>
      <c r="BH569" s="225"/>
      <c r="BI569" s="225"/>
      <c r="BJ569" s="225"/>
      <c r="BK569" s="225"/>
      <c r="BL569" s="225"/>
      <c r="BM569" s="225"/>
      <c r="BN569" s="225"/>
      <c r="BO569" s="225"/>
      <c r="BP569" s="225"/>
      <c r="BQ569" s="225"/>
      <c r="BR569" s="225"/>
      <c r="BS569" s="225"/>
      <c r="BT569" s="225"/>
      <c r="BU569" s="225"/>
      <c r="BV569" s="225"/>
      <c r="BW569" s="225"/>
      <c r="BX569" s="225"/>
      <c r="BY569" s="225"/>
      <c r="BZ569" s="225"/>
      <c r="CA569" s="225"/>
      <c r="CB569" s="225"/>
      <c r="CC569" s="225"/>
      <c r="CD569" s="225"/>
      <c r="CE569" s="225"/>
      <c r="CF569" s="225"/>
      <c r="CG569" s="225"/>
      <c r="CH569" s="225"/>
      <c r="CI569" s="225"/>
      <c r="CJ569" s="225"/>
      <c r="CK569" s="225"/>
      <c r="CL569" s="225"/>
      <c r="CM569" s="225"/>
      <c r="CN569" s="225"/>
      <c r="CO569" s="225"/>
      <c r="CP569" s="225"/>
      <c r="CQ569" s="225"/>
      <c r="CR569" s="225"/>
      <c r="CS569" s="225"/>
      <c r="CT569" s="225"/>
      <c r="CU569" s="225"/>
      <c r="CV569" s="225"/>
    </row>
    <row r="570" spans="1:100" ht="12" customHeight="1" x14ac:dyDescent="0.25">
      <c r="A570" s="225"/>
      <c r="B570" s="225"/>
      <c r="C570" s="225"/>
      <c r="D570" s="225"/>
      <c r="E570" s="225"/>
      <c r="F570" s="225"/>
      <c r="G570" s="225"/>
      <c r="H570" s="225"/>
      <c r="I570" s="225"/>
      <c r="J570" s="225"/>
      <c r="K570" s="225"/>
      <c r="L570" s="225"/>
      <c r="M570" s="225"/>
      <c r="N570" s="225"/>
      <c r="O570" s="225"/>
      <c r="P570" s="225"/>
      <c r="Q570" s="225"/>
      <c r="R570" s="225"/>
      <c r="S570" s="225"/>
      <c r="T570" s="225"/>
      <c r="U570" s="225"/>
      <c r="V570" s="225"/>
      <c r="W570" s="225"/>
      <c r="X570" s="225"/>
      <c r="Y570" s="225"/>
      <c r="Z570" s="225"/>
      <c r="AA570" s="225"/>
      <c r="AB570" s="225"/>
      <c r="AC570" s="225"/>
      <c r="AD570" s="225"/>
      <c r="AE570" s="225"/>
      <c r="AF570" s="225"/>
      <c r="AG570" s="225"/>
      <c r="AH570" s="225"/>
      <c r="AI570" s="225"/>
      <c r="AJ570" s="225"/>
      <c r="AK570" s="225"/>
      <c r="AL570" s="225"/>
      <c r="AM570" s="257"/>
      <c r="AN570" s="257"/>
      <c r="AO570" s="225"/>
      <c r="AP570" s="225"/>
      <c r="AQ570" s="225"/>
      <c r="AR570" s="225"/>
      <c r="AS570" s="225"/>
      <c r="AT570" s="225"/>
      <c r="AU570" s="225"/>
      <c r="AV570" s="225"/>
      <c r="AW570" s="225"/>
      <c r="AX570" s="225"/>
      <c r="AY570" s="225"/>
      <c r="AZ570" s="225"/>
      <c r="BA570" s="225"/>
      <c r="BB570" s="225"/>
      <c r="BC570" s="225"/>
      <c r="BD570" s="225"/>
      <c r="BE570" s="225"/>
      <c r="BF570" s="225"/>
      <c r="BG570" s="225"/>
      <c r="BH570" s="225"/>
      <c r="BI570" s="225"/>
      <c r="BJ570" s="225"/>
      <c r="BK570" s="225"/>
      <c r="BL570" s="225"/>
      <c r="BM570" s="225"/>
      <c r="BN570" s="225"/>
      <c r="BO570" s="225"/>
      <c r="BP570" s="225"/>
      <c r="BQ570" s="225"/>
      <c r="BR570" s="225"/>
      <c r="BS570" s="225"/>
      <c r="BT570" s="225"/>
      <c r="BU570" s="225"/>
      <c r="BV570" s="225"/>
      <c r="BW570" s="225"/>
      <c r="BX570" s="225"/>
      <c r="BY570" s="225"/>
      <c r="BZ570" s="225"/>
      <c r="CA570" s="225"/>
      <c r="CB570" s="225"/>
      <c r="CC570" s="225"/>
      <c r="CD570" s="225"/>
      <c r="CE570" s="225"/>
      <c r="CF570" s="225"/>
      <c r="CG570" s="225"/>
      <c r="CH570" s="225"/>
      <c r="CI570" s="225"/>
      <c r="CJ570" s="225"/>
      <c r="CK570" s="225"/>
      <c r="CL570" s="225"/>
      <c r="CM570" s="225"/>
      <c r="CN570" s="225"/>
      <c r="CO570" s="225"/>
      <c r="CP570" s="225"/>
      <c r="CQ570" s="225"/>
      <c r="CR570" s="225"/>
      <c r="CS570" s="225"/>
      <c r="CT570" s="225"/>
      <c r="CU570" s="225"/>
      <c r="CV570" s="225"/>
    </row>
    <row r="571" spans="1:100" ht="12" customHeight="1" x14ac:dyDescent="0.25">
      <c r="A571" s="225"/>
      <c r="B571" s="225"/>
      <c r="C571" s="225"/>
      <c r="D571" s="225"/>
      <c r="E571" s="225"/>
      <c r="F571" s="225"/>
      <c r="G571" s="225"/>
      <c r="H571" s="225"/>
      <c r="I571" s="225"/>
      <c r="J571" s="225"/>
      <c r="K571" s="225"/>
      <c r="L571" s="225"/>
      <c r="M571" s="225"/>
      <c r="N571" s="225"/>
      <c r="O571" s="225"/>
      <c r="P571" s="225"/>
      <c r="Q571" s="225"/>
      <c r="R571" s="225"/>
      <c r="S571" s="225"/>
      <c r="T571" s="225"/>
      <c r="U571" s="225"/>
      <c r="V571" s="225"/>
      <c r="W571" s="225"/>
      <c r="X571" s="225"/>
      <c r="Y571" s="225"/>
      <c r="Z571" s="225"/>
      <c r="AA571" s="225"/>
      <c r="AB571" s="225"/>
      <c r="AC571" s="225"/>
      <c r="AD571" s="225"/>
      <c r="AE571" s="225"/>
      <c r="AF571" s="225"/>
      <c r="AG571" s="225"/>
      <c r="AH571" s="225"/>
      <c r="AI571" s="225"/>
      <c r="AJ571" s="225"/>
      <c r="AK571" s="225"/>
      <c r="AL571" s="225"/>
      <c r="AM571" s="257"/>
      <c r="AN571" s="257"/>
      <c r="AO571" s="225"/>
      <c r="AP571" s="225"/>
      <c r="AQ571" s="225"/>
      <c r="AR571" s="225"/>
      <c r="AS571" s="225"/>
      <c r="AT571" s="225"/>
      <c r="AU571" s="225"/>
      <c r="AV571" s="225"/>
      <c r="AW571" s="225"/>
      <c r="AX571" s="225"/>
      <c r="AY571" s="225"/>
      <c r="AZ571" s="225"/>
      <c r="BA571" s="225"/>
      <c r="BB571" s="225"/>
      <c r="BC571" s="225"/>
      <c r="BD571" s="225"/>
      <c r="BE571" s="225"/>
      <c r="BF571" s="225"/>
      <c r="BG571" s="225"/>
      <c r="BH571" s="225"/>
      <c r="BI571" s="225"/>
      <c r="BJ571" s="225"/>
      <c r="BK571" s="225"/>
      <c r="BL571" s="225"/>
      <c r="BM571" s="225"/>
      <c r="BN571" s="225"/>
      <c r="BO571" s="225"/>
      <c r="BP571" s="225"/>
      <c r="BQ571" s="225"/>
      <c r="BR571" s="225"/>
      <c r="BS571" s="225"/>
      <c r="BT571" s="225"/>
      <c r="BU571" s="225"/>
      <c r="BV571" s="225"/>
      <c r="BW571" s="225"/>
      <c r="BX571" s="225"/>
      <c r="BY571" s="225"/>
      <c r="BZ571" s="225"/>
      <c r="CA571" s="225"/>
      <c r="CB571" s="225"/>
      <c r="CC571" s="225"/>
      <c r="CD571" s="225"/>
      <c r="CE571" s="225"/>
      <c r="CF571" s="225"/>
      <c r="CG571" s="225"/>
      <c r="CH571" s="225"/>
      <c r="CI571" s="225"/>
      <c r="CJ571" s="225"/>
      <c r="CK571" s="225"/>
      <c r="CL571" s="225"/>
      <c r="CM571" s="225"/>
      <c r="CN571" s="225"/>
      <c r="CO571" s="225"/>
      <c r="CP571" s="225"/>
      <c r="CQ571" s="225"/>
      <c r="CR571" s="225"/>
      <c r="CS571" s="225"/>
      <c r="CT571" s="225"/>
      <c r="CU571" s="225"/>
      <c r="CV571" s="225"/>
    </row>
    <row r="572" spans="1:100" ht="12" customHeight="1" x14ac:dyDescent="0.25">
      <c r="A572" s="225"/>
      <c r="B572" s="225"/>
      <c r="C572" s="225"/>
      <c r="D572" s="225"/>
      <c r="E572" s="225"/>
      <c r="F572" s="225"/>
      <c r="G572" s="225"/>
      <c r="H572" s="225"/>
      <c r="I572" s="225"/>
      <c r="J572" s="225"/>
      <c r="K572" s="225"/>
      <c r="L572" s="225"/>
      <c r="M572" s="225"/>
      <c r="N572" s="225"/>
      <c r="O572" s="225"/>
      <c r="P572" s="225"/>
      <c r="Q572" s="225"/>
      <c r="R572" s="225"/>
      <c r="S572" s="225"/>
      <c r="T572" s="225"/>
      <c r="U572" s="225"/>
      <c r="V572" s="225"/>
      <c r="W572" s="225"/>
      <c r="X572" s="225"/>
      <c r="Y572" s="225"/>
      <c r="Z572" s="225"/>
      <c r="AA572" s="225"/>
      <c r="AB572" s="225"/>
      <c r="AC572" s="225"/>
      <c r="AD572" s="225"/>
      <c r="AE572" s="225"/>
      <c r="AF572" s="225"/>
      <c r="AG572" s="225"/>
      <c r="AH572" s="225"/>
      <c r="AI572" s="225"/>
      <c r="AJ572" s="225"/>
      <c r="AK572" s="225"/>
      <c r="AL572" s="225"/>
      <c r="AM572" s="257"/>
      <c r="AN572" s="257"/>
      <c r="AO572" s="225"/>
      <c r="AP572" s="225"/>
      <c r="AQ572" s="225"/>
      <c r="AR572" s="225"/>
      <c r="AS572" s="225"/>
      <c r="AT572" s="225"/>
      <c r="AU572" s="225"/>
      <c r="AV572" s="225"/>
      <c r="AW572" s="225"/>
      <c r="AX572" s="225"/>
      <c r="AY572" s="225"/>
      <c r="AZ572" s="225"/>
      <c r="BA572" s="225"/>
      <c r="BB572" s="225"/>
      <c r="BC572" s="225"/>
      <c r="BD572" s="225"/>
      <c r="BE572" s="225"/>
      <c r="BF572" s="225"/>
      <c r="BG572" s="225"/>
      <c r="BH572" s="225"/>
      <c r="BI572" s="225"/>
      <c r="BJ572" s="225"/>
      <c r="BK572" s="225"/>
      <c r="BL572" s="225"/>
      <c r="BM572" s="225"/>
      <c r="BN572" s="225"/>
      <c r="BO572" s="225"/>
      <c r="BP572" s="225"/>
      <c r="BQ572" s="225"/>
      <c r="BR572" s="225"/>
      <c r="BS572" s="225"/>
      <c r="BT572" s="225"/>
      <c r="BU572" s="225"/>
      <c r="BV572" s="225"/>
      <c r="BW572" s="225"/>
      <c r="BX572" s="225"/>
      <c r="BY572" s="225"/>
      <c r="BZ572" s="225"/>
      <c r="CA572" s="225"/>
      <c r="CB572" s="225"/>
      <c r="CC572" s="225"/>
      <c r="CD572" s="225"/>
      <c r="CE572" s="225"/>
      <c r="CF572" s="225"/>
      <c r="CG572" s="225"/>
      <c r="CH572" s="225"/>
      <c r="CI572" s="225"/>
      <c r="CJ572" s="225"/>
      <c r="CK572" s="225"/>
      <c r="CL572" s="225"/>
      <c r="CM572" s="225"/>
      <c r="CN572" s="225"/>
      <c r="CO572" s="225"/>
      <c r="CP572" s="225"/>
      <c r="CQ572" s="225"/>
      <c r="CR572" s="225"/>
      <c r="CS572" s="225"/>
      <c r="CT572" s="225"/>
      <c r="CU572" s="225"/>
      <c r="CV572" s="225"/>
    </row>
    <row r="573" spans="1:100" ht="12" customHeight="1" x14ac:dyDescent="0.25">
      <c r="A573" s="225"/>
      <c r="B573" s="225"/>
      <c r="C573" s="225"/>
      <c r="D573" s="225"/>
      <c r="E573" s="225"/>
      <c r="F573" s="225"/>
      <c r="G573" s="225"/>
      <c r="H573" s="225"/>
      <c r="I573" s="225"/>
      <c r="J573" s="225"/>
      <c r="K573" s="225"/>
      <c r="L573" s="225"/>
      <c r="M573" s="225"/>
      <c r="N573" s="225"/>
      <c r="O573" s="225"/>
      <c r="P573" s="225"/>
      <c r="Q573" s="225"/>
      <c r="R573" s="225"/>
      <c r="S573" s="225"/>
      <c r="T573" s="225"/>
      <c r="U573" s="225"/>
      <c r="V573" s="225"/>
      <c r="W573" s="225"/>
      <c r="X573" s="225"/>
      <c r="Y573" s="225"/>
      <c r="Z573" s="225"/>
      <c r="AA573" s="225"/>
      <c r="AB573" s="225"/>
      <c r="AC573" s="225"/>
      <c r="AD573" s="225"/>
      <c r="AE573" s="225"/>
      <c r="AF573" s="225"/>
      <c r="AG573" s="225"/>
      <c r="AH573" s="225"/>
      <c r="AI573" s="225"/>
      <c r="AJ573" s="225"/>
      <c r="AK573" s="225"/>
      <c r="AL573" s="225"/>
      <c r="AM573" s="257"/>
      <c r="AN573" s="257"/>
      <c r="AO573" s="225"/>
      <c r="AP573" s="225"/>
      <c r="AQ573" s="225"/>
      <c r="AR573" s="225"/>
      <c r="AS573" s="225"/>
      <c r="AT573" s="225"/>
      <c r="AU573" s="225"/>
      <c r="AV573" s="225"/>
      <c r="AW573" s="225"/>
      <c r="AX573" s="225"/>
      <c r="AY573" s="225"/>
      <c r="AZ573" s="225"/>
      <c r="BA573" s="225"/>
      <c r="BB573" s="225"/>
      <c r="BC573" s="225"/>
      <c r="BD573" s="225"/>
      <c r="BE573" s="225"/>
      <c r="BF573" s="225"/>
      <c r="BG573" s="225"/>
      <c r="BH573" s="225"/>
      <c r="BI573" s="225"/>
      <c r="BJ573" s="225"/>
      <c r="BK573" s="225"/>
      <c r="BL573" s="225"/>
      <c r="BM573" s="225"/>
      <c r="BN573" s="225"/>
      <c r="BO573" s="225"/>
      <c r="BP573" s="225"/>
      <c r="BQ573" s="225"/>
      <c r="BR573" s="225"/>
      <c r="BS573" s="225"/>
      <c r="BT573" s="225"/>
      <c r="BU573" s="225"/>
      <c r="BV573" s="225"/>
      <c r="BW573" s="225"/>
      <c r="BX573" s="225"/>
      <c r="BY573" s="225"/>
      <c r="BZ573" s="225"/>
      <c r="CA573" s="225"/>
      <c r="CB573" s="225"/>
      <c r="CC573" s="225"/>
      <c r="CD573" s="225"/>
      <c r="CE573" s="225"/>
      <c r="CF573" s="225"/>
      <c r="CG573" s="225"/>
      <c r="CH573" s="225"/>
      <c r="CI573" s="225"/>
      <c r="CJ573" s="225"/>
      <c r="CK573" s="225"/>
      <c r="CL573" s="225"/>
      <c r="CM573" s="225"/>
      <c r="CN573" s="225"/>
      <c r="CO573" s="225"/>
      <c r="CP573" s="225"/>
      <c r="CQ573" s="225"/>
      <c r="CR573" s="225"/>
      <c r="CS573" s="225"/>
      <c r="CT573" s="225"/>
      <c r="CU573" s="225"/>
      <c r="CV573" s="225"/>
    </row>
    <row r="574" spans="1:100" ht="12" customHeight="1" x14ac:dyDescent="0.25">
      <c r="A574" s="225"/>
      <c r="B574" s="225"/>
      <c r="C574" s="225"/>
      <c r="D574" s="225"/>
      <c r="E574" s="225"/>
      <c r="F574" s="225"/>
      <c r="G574" s="225"/>
      <c r="H574" s="225"/>
      <c r="I574" s="225"/>
      <c r="J574" s="225"/>
      <c r="K574" s="225"/>
      <c r="L574" s="225"/>
      <c r="M574" s="225"/>
      <c r="N574" s="225"/>
      <c r="O574" s="225"/>
      <c r="P574" s="225"/>
      <c r="Q574" s="225"/>
      <c r="R574" s="225"/>
      <c r="S574" s="225"/>
      <c r="T574" s="225"/>
      <c r="U574" s="225"/>
      <c r="V574" s="225"/>
      <c r="W574" s="225"/>
      <c r="X574" s="225"/>
      <c r="Y574" s="225"/>
      <c r="Z574" s="225"/>
      <c r="AA574" s="225"/>
      <c r="AB574" s="225"/>
      <c r="AC574" s="225"/>
      <c r="AD574" s="225"/>
      <c r="AE574" s="225"/>
      <c r="AF574" s="225"/>
      <c r="AG574" s="225"/>
      <c r="AH574" s="225"/>
      <c r="AI574" s="225"/>
      <c r="AJ574" s="225"/>
      <c r="AK574" s="225"/>
      <c r="AL574" s="225"/>
      <c r="AM574" s="257"/>
      <c r="AN574" s="257"/>
      <c r="AO574" s="225"/>
      <c r="AP574" s="225"/>
      <c r="AQ574" s="225"/>
      <c r="AR574" s="225"/>
      <c r="AS574" s="225"/>
      <c r="AT574" s="225"/>
      <c r="AU574" s="225"/>
      <c r="AV574" s="225"/>
      <c r="AW574" s="225"/>
      <c r="AX574" s="225"/>
      <c r="AY574" s="225"/>
      <c r="AZ574" s="225"/>
      <c r="BA574" s="225"/>
      <c r="BB574" s="225"/>
      <c r="BC574" s="225"/>
      <c r="BD574" s="225"/>
      <c r="BE574" s="225"/>
      <c r="BF574" s="225"/>
      <c r="BG574" s="225"/>
      <c r="BH574" s="225"/>
      <c r="BI574" s="225"/>
      <c r="BJ574" s="225"/>
      <c r="BK574" s="225"/>
      <c r="BL574" s="225"/>
      <c r="BM574" s="225"/>
      <c r="BN574" s="225"/>
      <c r="BO574" s="225"/>
      <c r="BP574" s="225"/>
      <c r="BQ574" s="225"/>
      <c r="BR574" s="225"/>
      <c r="BS574" s="225"/>
      <c r="BT574" s="225"/>
      <c r="BU574" s="225"/>
      <c r="BV574" s="225"/>
      <c r="BW574" s="225"/>
      <c r="BX574" s="225"/>
      <c r="BY574" s="225"/>
      <c r="BZ574" s="225"/>
      <c r="CA574" s="225"/>
      <c r="CB574" s="225"/>
      <c r="CC574" s="225"/>
      <c r="CD574" s="225"/>
      <c r="CE574" s="225"/>
      <c r="CF574" s="225"/>
      <c r="CG574" s="225"/>
      <c r="CH574" s="225"/>
      <c r="CI574" s="225"/>
      <c r="CJ574" s="225"/>
      <c r="CK574" s="225"/>
      <c r="CL574" s="225"/>
      <c r="CM574" s="225"/>
      <c r="CN574" s="225"/>
      <c r="CO574" s="225"/>
      <c r="CP574" s="225"/>
      <c r="CQ574" s="225"/>
      <c r="CR574" s="225"/>
      <c r="CS574" s="225"/>
      <c r="CT574" s="225"/>
      <c r="CU574" s="225"/>
      <c r="CV574" s="225"/>
    </row>
    <row r="575" spans="1:100" ht="12" customHeight="1" x14ac:dyDescent="0.25">
      <c r="A575" s="225"/>
      <c r="B575" s="225"/>
      <c r="C575" s="225"/>
      <c r="D575" s="225"/>
      <c r="E575" s="225"/>
      <c r="F575" s="225"/>
      <c r="G575" s="225"/>
      <c r="H575" s="225"/>
      <c r="I575" s="225"/>
      <c r="J575" s="225"/>
      <c r="K575" s="225"/>
      <c r="L575" s="225"/>
      <c r="M575" s="225"/>
      <c r="N575" s="225"/>
      <c r="O575" s="225"/>
      <c r="P575" s="225"/>
      <c r="Q575" s="225"/>
      <c r="R575" s="225"/>
      <c r="S575" s="225"/>
      <c r="T575" s="225"/>
      <c r="U575" s="225"/>
      <c r="V575" s="225"/>
      <c r="W575" s="225"/>
      <c r="X575" s="225"/>
      <c r="Y575" s="225"/>
      <c r="Z575" s="225"/>
      <c r="AA575" s="225"/>
      <c r="AB575" s="225"/>
      <c r="AC575" s="225"/>
      <c r="AD575" s="225"/>
      <c r="AE575" s="225"/>
      <c r="AF575" s="225"/>
      <c r="AG575" s="225"/>
      <c r="AH575" s="225"/>
      <c r="AI575" s="225"/>
      <c r="AJ575" s="225"/>
      <c r="AK575" s="225"/>
      <c r="AL575" s="225"/>
      <c r="AM575" s="257"/>
      <c r="AN575" s="257"/>
      <c r="AO575" s="225"/>
      <c r="AP575" s="225"/>
      <c r="AQ575" s="225"/>
      <c r="AR575" s="225"/>
      <c r="AS575" s="225"/>
      <c r="AT575" s="225"/>
      <c r="AU575" s="225"/>
      <c r="AV575" s="225"/>
      <c r="AW575" s="225"/>
      <c r="AX575" s="225"/>
      <c r="AY575" s="225"/>
      <c r="AZ575" s="225"/>
      <c r="BA575" s="225"/>
      <c r="BB575" s="225"/>
      <c r="BC575" s="225"/>
      <c r="BD575" s="225"/>
      <c r="BE575" s="225"/>
      <c r="BF575" s="225"/>
      <c r="BG575" s="225"/>
      <c r="BH575" s="225"/>
      <c r="BI575" s="225"/>
      <c r="BJ575" s="225"/>
      <c r="BK575" s="225"/>
      <c r="BL575" s="225"/>
      <c r="BM575" s="225"/>
      <c r="BN575" s="225"/>
      <c r="BO575" s="225"/>
      <c r="BP575" s="225"/>
      <c r="BQ575" s="225"/>
      <c r="BR575" s="225"/>
      <c r="BS575" s="225"/>
      <c r="BT575" s="225"/>
      <c r="BU575" s="225"/>
      <c r="BV575" s="225"/>
      <c r="BW575" s="225"/>
      <c r="BX575" s="225"/>
      <c r="BY575" s="225"/>
      <c r="BZ575" s="225"/>
      <c r="CA575" s="225"/>
      <c r="CB575" s="225"/>
      <c r="CC575" s="225"/>
      <c r="CD575" s="225"/>
      <c r="CE575" s="225"/>
      <c r="CF575" s="225"/>
      <c r="CG575" s="225"/>
      <c r="CH575" s="225"/>
      <c r="CI575" s="225"/>
      <c r="CJ575" s="225"/>
      <c r="CK575" s="225"/>
      <c r="CL575" s="225"/>
      <c r="CM575" s="225"/>
      <c r="CN575" s="225"/>
      <c r="CO575" s="225"/>
      <c r="CP575" s="225"/>
      <c r="CQ575" s="225"/>
      <c r="CR575" s="225"/>
      <c r="CS575" s="225"/>
      <c r="CT575" s="225"/>
      <c r="CU575" s="225"/>
      <c r="CV575" s="225"/>
    </row>
    <row r="576" spans="1:100" ht="12" customHeight="1" x14ac:dyDescent="0.25">
      <c r="A576" s="225"/>
      <c r="B576" s="225"/>
      <c r="C576" s="225"/>
      <c r="D576" s="225"/>
      <c r="E576" s="225"/>
      <c r="F576" s="225"/>
      <c r="G576" s="225"/>
      <c r="H576" s="225"/>
      <c r="I576" s="225"/>
      <c r="J576" s="225"/>
      <c r="K576" s="225"/>
      <c r="L576" s="225"/>
      <c r="M576" s="225"/>
      <c r="N576" s="225"/>
      <c r="O576" s="225"/>
      <c r="P576" s="225"/>
      <c r="Q576" s="225"/>
      <c r="R576" s="225"/>
      <c r="S576" s="225"/>
      <c r="T576" s="225"/>
      <c r="U576" s="225"/>
      <c r="V576" s="225"/>
      <c r="W576" s="225"/>
      <c r="X576" s="225"/>
      <c r="Y576" s="225"/>
      <c r="Z576" s="225"/>
      <c r="AA576" s="225"/>
      <c r="AB576" s="225"/>
      <c r="AC576" s="225"/>
      <c r="AD576" s="225"/>
      <c r="AE576" s="225"/>
      <c r="AF576" s="225"/>
      <c r="AG576" s="225"/>
      <c r="AH576" s="225"/>
      <c r="AI576" s="225"/>
      <c r="AJ576" s="225"/>
      <c r="AK576" s="225"/>
      <c r="AL576" s="225"/>
      <c r="AM576" s="257"/>
      <c r="AN576" s="257"/>
      <c r="AO576" s="225"/>
      <c r="AP576" s="225"/>
      <c r="AQ576" s="225"/>
      <c r="AR576" s="225"/>
      <c r="AS576" s="225"/>
      <c r="AT576" s="225"/>
      <c r="AU576" s="225"/>
      <c r="AV576" s="225"/>
      <c r="AW576" s="225"/>
      <c r="AX576" s="225"/>
      <c r="AY576" s="225"/>
      <c r="AZ576" s="225"/>
      <c r="BA576" s="225"/>
      <c r="BB576" s="225"/>
      <c r="BC576" s="225"/>
      <c r="BD576" s="225"/>
      <c r="BE576" s="225"/>
      <c r="BF576" s="225"/>
      <c r="BG576" s="225"/>
      <c r="BH576" s="225"/>
      <c r="BI576" s="225"/>
      <c r="BJ576" s="225"/>
      <c r="BK576" s="225"/>
      <c r="BL576" s="225"/>
      <c r="BM576" s="225"/>
      <c r="BN576" s="225"/>
      <c r="BO576" s="225"/>
      <c r="BP576" s="225"/>
      <c r="BQ576" s="225"/>
      <c r="BR576" s="225"/>
      <c r="BS576" s="225"/>
      <c r="BT576" s="225"/>
      <c r="BU576" s="225"/>
      <c r="BV576" s="225"/>
      <c r="BW576" s="225"/>
      <c r="BX576" s="225"/>
      <c r="BY576" s="225"/>
      <c r="BZ576" s="225"/>
      <c r="CA576" s="225"/>
      <c r="CB576" s="225"/>
      <c r="CC576" s="225"/>
      <c r="CD576" s="225"/>
      <c r="CE576" s="225"/>
      <c r="CF576" s="225"/>
      <c r="CG576" s="225"/>
      <c r="CH576" s="225"/>
      <c r="CI576" s="225"/>
      <c r="CJ576" s="225"/>
      <c r="CK576" s="225"/>
      <c r="CL576" s="225"/>
      <c r="CM576" s="225"/>
      <c r="CN576" s="225"/>
      <c r="CO576" s="225"/>
      <c r="CP576" s="225"/>
      <c r="CQ576" s="225"/>
      <c r="CR576" s="225"/>
      <c r="CS576" s="225"/>
      <c r="CT576" s="225"/>
      <c r="CU576" s="225"/>
      <c r="CV576" s="225"/>
    </row>
    <row r="577" spans="1:100" ht="12" customHeight="1" x14ac:dyDescent="0.25">
      <c r="A577" s="225"/>
      <c r="B577" s="225"/>
      <c r="C577" s="225"/>
      <c r="D577" s="225"/>
      <c r="E577" s="225"/>
      <c r="F577" s="225"/>
      <c r="G577" s="225"/>
      <c r="H577" s="225"/>
      <c r="I577" s="225"/>
      <c r="J577" s="225"/>
      <c r="K577" s="225"/>
      <c r="L577" s="225"/>
      <c r="M577" s="225"/>
      <c r="N577" s="225"/>
      <c r="O577" s="225"/>
      <c r="P577" s="225"/>
      <c r="Q577" s="225"/>
      <c r="R577" s="225"/>
      <c r="S577" s="225"/>
      <c r="T577" s="225"/>
      <c r="U577" s="225"/>
      <c r="V577" s="225"/>
      <c r="W577" s="225"/>
      <c r="X577" s="225"/>
      <c r="Y577" s="225"/>
      <c r="Z577" s="225"/>
      <c r="AA577" s="225"/>
      <c r="AB577" s="225"/>
      <c r="AC577" s="225"/>
      <c r="AD577" s="225"/>
      <c r="AE577" s="225"/>
      <c r="AF577" s="225"/>
      <c r="AG577" s="225"/>
      <c r="AH577" s="225"/>
      <c r="AI577" s="225"/>
      <c r="AJ577" s="225"/>
      <c r="AK577" s="225"/>
      <c r="AL577" s="225"/>
      <c r="AM577" s="257"/>
      <c r="AN577" s="257"/>
      <c r="AO577" s="225"/>
      <c r="AP577" s="225"/>
      <c r="AQ577" s="225"/>
      <c r="AR577" s="225"/>
      <c r="AS577" s="225"/>
      <c r="AT577" s="225"/>
      <c r="AU577" s="225"/>
      <c r="AV577" s="225"/>
      <c r="AW577" s="225"/>
      <c r="AX577" s="225"/>
      <c r="AY577" s="225"/>
      <c r="AZ577" s="225"/>
      <c r="BA577" s="225"/>
      <c r="BB577" s="225"/>
      <c r="BC577" s="225"/>
      <c r="BD577" s="225"/>
      <c r="BE577" s="225"/>
      <c r="BF577" s="225"/>
      <c r="BG577" s="225"/>
      <c r="BH577" s="225"/>
      <c r="BI577" s="225"/>
      <c r="BJ577" s="225"/>
      <c r="BK577" s="225"/>
      <c r="BL577" s="225"/>
      <c r="BM577" s="225"/>
      <c r="BN577" s="225"/>
      <c r="BO577" s="225"/>
      <c r="BP577" s="225"/>
      <c r="BQ577" s="225"/>
      <c r="BR577" s="225"/>
      <c r="BS577" s="225"/>
      <c r="BT577" s="225"/>
      <c r="BU577" s="225"/>
      <c r="BV577" s="225"/>
      <c r="BW577" s="225"/>
      <c r="BX577" s="225"/>
      <c r="BY577" s="225"/>
      <c r="BZ577" s="225"/>
      <c r="CA577" s="225"/>
      <c r="CB577" s="225"/>
      <c r="CC577" s="225"/>
      <c r="CD577" s="225"/>
      <c r="CE577" s="225"/>
      <c r="CF577" s="225"/>
      <c r="CG577" s="225"/>
      <c r="CH577" s="225"/>
      <c r="CI577" s="225"/>
      <c r="CJ577" s="225"/>
      <c r="CK577" s="225"/>
      <c r="CL577" s="225"/>
      <c r="CM577" s="225"/>
      <c r="CN577" s="225"/>
      <c r="CO577" s="225"/>
      <c r="CP577" s="225"/>
      <c r="CQ577" s="225"/>
      <c r="CR577" s="225"/>
      <c r="CS577" s="225"/>
      <c r="CT577" s="225"/>
      <c r="CU577" s="225"/>
      <c r="CV577" s="225"/>
    </row>
    <row r="578" spans="1:100" ht="12" customHeight="1" x14ac:dyDescent="0.25">
      <c r="A578" s="225"/>
      <c r="B578" s="225"/>
      <c r="C578" s="225"/>
      <c r="D578" s="225"/>
      <c r="E578" s="225"/>
      <c r="F578" s="225"/>
      <c r="G578" s="225"/>
      <c r="H578" s="225"/>
      <c r="I578" s="225"/>
      <c r="J578" s="225"/>
      <c r="K578" s="225"/>
      <c r="L578" s="225"/>
      <c r="M578" s="225"/>
      <c r="N578" s="225"/>
      <c r="O578" s="225"/>
      <c r="P578" s="225"/>
      <c r="Q578" s="225"/>
      <c r="R578" s="225"/>
      <c r="S578" s="225"/>
      <c r="T578" s="225"/>
      <c r="U578" s="225"/>
      <c r="V578" s="225"/>
      <c r="W578" s="225"/>
      <c r="X578" s="225"/>
      <c r="Y578" s="225"/>
      <c r="Z578" s="225"/>
      <c r="AA578" s="225"/>
      <c r="AB578" s="225"/>
      <c r="AC578" s="225"/>
      <c r="AD578" s="225"/>
      <c r="AE578" s="225"/>
      <c r="AF578" s="225"/>
      <c r="AG578" s="225"/>
      <c r="AH578" s="225"/>
      <c r="AI578" s="225"/>
      <c r="AJ578" s="225"/>
      <c r="AK578" s="225"/>
      <c r="AL578" s="225"/>
      <c r="AM578" s="257"/>
      <c r="AN578" s="257"/>
      <c r="AO578" s="225"/>
      <c r="AP578" s="225"/>
      <c r="AQ578" s="225"/>
      <c r="AR578" s="225"/>
      <c r="AS578" s="225"/>
      <c r="AT578" s="225"/>
      <c r="AU578" s="225"/>
      <c r="AV578" s="225"/>
      <c r="AW578" s="225"/>
      <c r="AX578" s="225"/>
      <c r="AY578" s="225"/>
      <c r="AZ578" s="225"/>
      <c r="BA578" s="225"/>
      <c r="BB578" s="225"/>
      <c r="BC578" s="225"/>
      <c r="BD578" s="225"/>
      <c r="BE578" s="225"/>
      <c r="BF578" s="225"/>
      <c r="BG578" s="225"/>
      <c r="BH578" s="225"/>
      <c r="BI578" s="225"/>
      <c r="BJ578" s="225"/>
      <c r="BK578" s="225"/>
      <c r="BL578" s="225"/>
      <c r="BM578" s="225"/>
      <c r="BN578" s="225"/>
      <c r="BO578" s="225"/>
      <c r="BP578" s="225"/>
      <c r="BQ578" s="225"/>
      <c r="BR578" s="225"/>
      <c r="BS578" s="225"/>
      <c r="BT578" s="225"/>
      <c r="BU578" s="225"/>
      <c r="BV578" s="225"/>
      <c r="BW578" s="225"/>
      <c r="BX578" s="225"/>
      <c r="BY578" s="225"/>
      <c r="BZ578" s="225"/>
      <c r="CA578" s="225"/>
      <c r="CB578" s="225"/>
      <c r="CC578" s="225"/>
      <c r="CD578" s="225"/>
      <c r="CE578" s="225"/>
      <c r="CF578" s="225"/>
      <c r="CG578" s="225"/>
      <c r="CH578" s="225"/>
      <c r="CI578" s="225"/>
      <c r="CJ578" s="225"/>
      <c r="CK578" s="225"/>
      <c r="CL578" s="225"/>
      <c r="CM578" s="225"/>
      <c r="CN578" s="225"/>
      <c r="CO578" s="225"/>
      <c r="CP578" s="225"/>
      <c r="CQ578" s="225"/>
      <c r="CR578" s="225"/>
      <c r="CS578" s="225"/>
      <c r="CT578" s="225"/>
      <c r="CU578" s="225"/>
      <c r="CV578" s="225"/>
    </row>
    <row r="579" spans="1:100" ht="12" customHeight="1" x14ac:dyDescent="0.25">
      <c r="A579" s="225"/>
      <c r="B579" s="225"/>
      <c r="C579" s="225"/>
      <c r="D579" s="225"/>
      <c r="E579" s="225"/>
      <c r="F579" s="225"/>
      <c r="G579" s="225"/>
      <c r="H579" s="225"/>
      <c r="I579" s="225"/>
      <c r="J579" s="225"/>
      <c r="K579" s="225"/>
      <c r="L579" s="225"/>
      <c r="M579" s="225"/>
      <c r="N579" s="225"/>
      <c r="O579" s="225"/>
      <c r="P579" s="225"/>
      <c r="Q579" s="225"/>
      <c r="R579" s="225"/>
      <c r="S579" s="225"/>
      <c r="T579" s="225"/>
      <c r="U579" s="225"/>
      <c r="V579" s="225"/>
      <c r="W579" s="225"/>
      <c r="X579" s="225"/>
      <c r="Y579" s="225"/>
      <c r="Z579" s="225"/>
      <c r="AA579" s="225"/>
      <c r="AB579" s="225"/>
      <c r="AC579" s="225"/>
      <c r="AD579" s="225"/>
      <c r="AE579" s="225"/>
      <c r="AF579" s="225"/>
      <c r="AG579" s="225"/>
      <c r="AH579" s="225"/>
      <c r="AI579" s="225"/>
      <c r="AJ579" s="225"/>
      <c r="AK579" s="225"/>
      <c r="AL579" s="225"/>
      <c r="AM579" s="257"/>
      <c r="AN579" s="257"/>
      <c r="AO579" s="225"/>
      <c r="AP579" s="225"/>
      <c r="AQ579" s="225"/>
      <c r="AR579" s="225"/>
      <c r="AS579" s="225"/>
      <c r="AT579" s="225"/>
      <c r="AU579" s="225"/>
      <c r="AV579" s="225"/>
      <c r="AW579" s="225"/>
      <c r="AX579" s="225"/>
      <c r="AY579" s="225"/>
      <c r="AZ579" s="225"/>
      <c r="BA579" s="225"/>
      <c r="BB579" s="225"/>
      <c r="BC579" s="225"/>
      <c r="BD579" s="225"/>
      <c r="BE579" s="225"/>
      <c r="BF579" s="225"/>
      <c r="BG579" s="225"/>
      <c r="BH579" s="225"/>
      <c r="BI579" s="225"/>
      <c r="BJ579" s="225"/>
      <c r="BK579" s="225"/>
      <c r="BL579" s="225"/>
      <c r="BM579" s="225"/>
      <c r="BN579" s="225"/>
      <c r="BO579" s="225"/>
      <c r="BP579" s="225"/>
      <c r="BQ579" s="225"/>
      <c r="BR579" s="225"/>
      <c r="BS579" s="225"/>
      <c r="BT579" s="225"/>
      <c r="BU579" s="225"/>
      <c r="BV579" s="225"/>
      <c r="BW579" s="225"/>
      <c r="BX579" s="225"/>
      <c r="BY579" s="225"/>
      <c r="BZ579" s="225"/>
      <c r="CA579" s="225"/>
      <c r="CB579" s="225"/>
      <c r="CC579" s="225"/>
      <c r="CD579" s="225"/>
      <c r="CE579" s="225"/>
      <c r="CF579" s="225"/>
      <c r="CG579" s="225"/>
      <c r="CH579" s="225"/>
      <c r="CI579" s="225"/>
      <c r="CJ579" s="225"/>
      <c r="CK579" s="225"/>
      <c r="CL579" s="225"/>
      <c r="CM579" s="225"/>
      <c r="CN579" s="225"/>
      <c r="CO579" s="225"/>
      <c r="CP579" s="225"/>
      <c r="CQ579" s="225"/>
      <c r="CR579" s="225"/>
      <c r="CS579" s="225"/>
      <c r="CT579" s="225"/>
      <c r="CU579" s="225"/>
      <c r="CV579" s="225"/>
    </row>
    <row r="580" spans="1:100" ht="12" customHeight="1" x14ac:dyDescent="0.25">
      <c r="A580" s="225"/>
      <c r="B580" s="225"/>
      <c r="C580" s="225"/>
      <c r="D580" s="225"/>
      <c r="E580" s="225"/>
      <c r="F580" s="225"/>
      <c r="G580" s="225"/>
      <c r="H580" s="225"/>
      <c r="I580" s="225"/>
      <c r="J580" s="225"/>
      <c r="K580" s="225"/>
      <c r="L580" s="225"/>
      <c r="M580" s="225"/>
      <c r="N580" s="225"/>
      <c r="O580" s="225"/>
      <c r="P580" s="225"/>
      <c r="Q580" s="225"/>
      <c r="R580" s="225"/>
      <c r="S580" s="225"/>
      <c r="T580" s="225"/>
      <c r="U580" s="225"/>
      <c r="V580" s="225"/>
      <c r="W580" s="225"/>
      <c r="X580" s="225"/>
      <c r="Y580" s="225"/>
      <c r="Z580" s="225"/>
      <c r="AA580" s="225"/>
      <c r="AB580" s="225"/>
      <c r="AC580" s="225"/>
      <c r="AD580" s="225"/>
      <c r="AE580" s="225"/>
      <c r="AF580" s="225"/>
      <c r="AG580" s="225"/>
      <c r="AH580" s="225"/>
      <c r="AI580" s="225"/>
      <c r="AJ580" s="225"/>
      <c r="AK580" s="225"/>
      <c r="AL580" s="225"/>
      <c r="AM580" s="257"/>
      <c r="AN580" s="257"/>
      <c r="AO580" s="225"/>
      <c r="AP580" s="225"/>
      <c r="AQ580" s="225"/>
      <c r="AR580" s="225"/>
      <c r="AS580" s="225"/>
      <c r="AT580" s="225"/>
      <c r="AU580" s="225"/>
      <c r="AV580" s="225"/>
      <c r="AW580" s="225"/>
      <c r="AX580" s="225"/>
      <c r="AY580" s="225"/>
      <c r="AZ580" s="225"/>
      <c r="BA580" s="225"/>
      <c r="BB580" s="225"/>
      <c r="BC580" s="225"/>
      <c r="BD580" s="225"/>
      <c r="BE580" s="225"/>
      <c r="BF580" s="225"/>
      <c r="BG580" s="225"/>
      <c r="BH580" s="225"/>
      <c r="BI580" s="225"/>
      <c r="BJ580" s="225"/>
      <c r="BK580" s="225"/>
      <c r="BL580" s="225"/>
      <c r="BM580" s="225"/>
      <c r="BN580" s="225"/>
      <c r="BO580" s="225"/>
      <c r="BP580" s="225"/>
      <c r="BQ580" s="225"/>
      <c r="BR580" s="225"/>
      <c r="BS580" s="225"/>
      <c r="BT580" s="225"/>
      <c r="BU580" s="225"/>
      <c r="BV580" s="225"/>
      <c r="BW580" s="225"/>
      <c r="BX580" s="225"/>
      <c r="BY580" s="225"/>
      <c r="BZ580" s="225"/>
      <c r="CA580" s="225"/>
      <c r="CB580" s="225"/>
      <c r="CC580" s="225"/>
      <c r="CD580" s="225"/>
      <c r="CE580" s="225"/>
      <c r="CF580" s="225"/>
      <c r="CG580" s="225"/>
      <c r="CH580" s="225"/>
      <c r="CI580" s="225"/>
      <c r="CJ580" s="225"/>
      <c r="CK580" s="225"/>
      <c r="CL580" s="225"/>
      <c r="CM580" s="225"/>
      <c r="CN580" s="225"/>
      <c r="CO580" s="225"/>
      <c r="CP580" s="225"/>
      <c r="CQ580" s="225"/>
      <c r="CR580" s="225"/>
      <c r="CS580" s="225"/>
      <c r="CT580" s="225"/>
      <c r="CU580" s="225"/>
      <c r="CV580" s="225"/>
    </row>
    <row r="581" spans="1:100" ht="12" customHeight="1" x14ac:dyDescent="0.25">
      <c r="A581" s="225"/>
      <c r="B581" s="225"/>
      <c r="C581" s="225"/>
      <c r="D581" s="225"/>
      <c r="E581" s="225"/>
      <c r="F581" s="225"/>
      <c r="G581" s="225"/>
      <c r="H581" s="225"/>
      <c r="I581" s="225"/>
      <c r="J581" s="225"/>
      <c r="K581" s="225"/>
      <c r="L581" s="225"/>
      <c r="M581" s="225"/>
      <c r="N581" s="225"/>
      <c r="O581" s="225"/>
      <c r="P581" s="225"/>
      <c r="Q581" s="225"/>
      <c r="R581" s="225"/>
      <c r="S581" s="225"/>
      <c r="T581" s="225"/>
      <c r="U581" s="225"/>
      <c r="V581" s="225"/>
      <c r="W581" s="225"/>
      <c r="X581" s="225"/>
      <c r="Y581" s="225"/>
      <c r="Z581" s="225"/>
      <c r="AA581" s="225"/>
      <c r="AB581" s="225"/>
      <c r="AC581" s="225"/>
      <c r="AD581" s="225"/>
      <c r="AE581" s="225"/>
      <c r="AF581" s="225"/>
      <c r="AG581" s="225"/>
      <c r="AH581" s="225"/>
      <c r="AI581" s="225"/>
      <c r="AJ581" s="225"/>
      <c r="AK581" s="225"/>
      <c r="AL581" s="225"/>
      <c r="AM581" s="257"/>
      <c r="AN581" s="257"/>
      <c r="AO581" s="225"/>
      <c r="AP581" s="225"/>
      <c r="AQ581" s="225"/>
      <c r="AR581" s="225"/>
      <c r="AS581" s="225"/>
      <c r="AT581" s="225"/>
      <c r="AU581" s="225"/>
      <c r="AV581" s="225"/>
      <c r="AW581" s="225"/>
      <c r="AX581" s="225"/>
      <c r="AY581" s="225"/>
      <c r="AZ581" s="225"/>
      <c r="BA581" s="225"/>
      <c r="BB581" s="225"/>
      <c r="BC581" s="225"/>
      <c r="BD581" s="225"/>
      <c r="BE581" s="225"/>
      <c r="BF581" s="225"/>
      <c r="BG581" s="225"/>
      <c r="BH581" s="225"/>
      <c r="BI581" s="225"/>
      <c r="BJ581" s="225"/>
      <c r="BK581" s="225"/>
      <c r="BL581" s="225"/>
      <c r="BM581" s="225"/>
      <c r="BN581" s="225"/>
      <c r="BO581" s="225"/>
      <c r="BP581" s="225"/>
      <c r="BQ581" s="225"/>
      <c r="BR581" s="225"/>
      <c r="BS581" s="225"/>
      <c r="BT581" s="225"/>
      <c r="BU581" s="225"/>
      <c r="BV581" s="225"/>
      <c r="BW581" s="225"/>
      <c r="BX581" s="225"/>
      <c r="BY581" s="225"/>
      <c r="BZ581" s="225"/>
      <c r="CA581" s="225"/>
      <c r="CB581" s="225"/>
      <c r="CC581" s="225"/>
      <c r="CD581" s="225"/>
      <c r="CE581" s="225"/>
      <c r="CF581" s="225"/>
      <c r="CG581" s="225"/>
      <c r="CH581" s="225"/>
      <c r="CI581" s="225"/>
      <c r="CJ581" s="225"/>
      <c r="CK581" s="225"/>
      <c r="CL581" s="225"/>
      <c r="CM581" s="225"/>
      <c r="CN581" s="225"/>
      <c r="CO581" s="225"/>
      <c r="CP581" s="225"/>
      <c r="CQ581" s="225"/>
      <c r="CR581" s="225"/>
      <c r="CS581" s="225"/>
      <c r="CT581" s="225"/>
      <c r="CU581" s="225"/>
      <c r="CV581" s="225"/>
    </row>
    <row r="582" spans="1:100" ht="12" customHeight="1" x14ac:dyDescent="0.25">
      <c r="A582" s="225"/>
      <c r="B582" s="225"/>
      <c r="C582" s="225"/>
      <c r="D582" s="225"/>
      <c r="E582" s="225"/>
      <c r="F582" s="225"/>
      <c r="G582" s="225"/>
      <c r="H582" s="225"/>
      <c r="I582" s="225"/>
      <c r="J582" s="225"/>
      <c r="K582" s="225"/>
      <c r="L582" s="225"/>
      <c r="M582" s="225"/>
      <c r="N582" s="225"/>
      <c r="O582" s="225"/>
      <c r="P582" s="225"/>
      <c r="Q582" s="225"/>
      <c r="R582" s="225"/>
      <c r="S582" s="225"/>
      <c r="T582" s="225"/>
      <c r="U582" s="225"/>
      <c r="V582" s="225"/>
      <c r="W582" s="225"/>
      <c r="X582" s="225"/>
      <c r="Y582" s="225"/>
      <c r="Z582" s="225"/>
      <c r="AA582" s="225"/>
      <c r="AB582" s="225"/>
      <c r="AC582" s="225"/>
      <c r="AD582" s="225"/>
      <c r="AE582" s="225"/>
      <c r="AF582" s="225"/>
      <c r="AG582" s="225"/>
      <c r="AH582" s="225"/>
      <c r="AI582" s="225"/>
      <c r="AJ582" s="225"/>
      <c r="AK582" s="225"/>
      <c r="AL582" s="225"/>
      <c r="AM582" s="257"/>
      <c r="AN582" s="257"/>
      <c r="AO582" s="225"/>
      <c r="AP582" s="225"/>
      <c r="AQ582" s="225"/>
      <c r="AR582" s="225"/>
      <c r="AS582" s="225"/>
      <c r="AT582" s="225"/>
      <c r="AU582" s="225"/>
      <c r="AV582" s="225"/>
      <c r="AW582" s="225"/>
      <c r="AX582" s="225"/>
      <c r="AY582" s="225"/>
      <c r="AZ582" s="225"/>
      <c r="BA582" s="225"/>
      <c r="BB582" s="225"/>
      <c r="BC582" s="225"/>
      <c r="BD582" s="225"/>
      <c r="BE582" s="225"/>
      <c r="BF582" s="225"/>
      <c r="BG582" s="225"/>
      <c r="BH582" s="225"/>
      <c r="BI582" s="225"/>
      <c r="BJ582" s="225"/>
      <c r="BK582" s="225"/>
      <c r="BL582" s="225"/>
      <c r="BM582" s="225"/>
      <c r="BN582" s="225"/>
      <c r="BO582" s="225"/>
      <c r="BP582" s="225"/>
      <c r="BQ582" s="225"/>
      <c r="BR582" s="225"/>
      <c r="BS582" s="225"/>
      <c r="BT582" s="225"/>
      <c r="BU582" s="225"/>
      <c r="BV582" s="225"/>
      <c r="BW582" s="225"/>
      <c r="BX582" s="225"/>
      <c r="BY582" s="225"/>
      <c r="BZ582" s="225"/>
      <c r="CA582" s="225"/>
      <c r="CB582" s="225"/>
      <c r="CC582" s="225"/>
      <c r="CD582" s="225"/>
      <c r="CE582" s="225"/>
      <c r="CF582" s="225"/>
      <c r="CG582" s="225"/>
      <c r="CH582" s="225"/>
      <c r="CI582" s="225"/>
      <c r="CJ582" s="225"/>
      <c r="CK582" s="225"/>
      <c r="CL582" s="225"/>
      <c r="CM582" s="225"/>
      <c r="CN582" s="225"/>
      <c r="CO582" s="225"/>
      <c r="CP582" s="225"/>
      <c r="CQ582" s="225"/>
      <c r="CR582" s="225"/>
      <c r="CS582" s="225"/>
      <c r="CT582" s="225"/>
      <c r="CU582" s="225"/>
      <c r="CV582" s="225"/>
    </row>
    <row r="583" spans="1:100" ht="12" customHeight="1" x14ac:dyDescent="0.25">
      <c r="A583" s="225"/>
      <c r="B583" s="225"/>
      <c r="C583" s="225"/>
      <c r="D583" s="225"/>
      <c r="E583" s="225"/>
      <c r="F583" s="225"/>
      <c r="G583" s="225"/>
      <c r="H583" s="225"/>
      <c r="I583" s="225"/>
      <c r="J583" s="225"/>
      <c r="K583" s="225"/>
      <c r="L583" s="225"/>
      <c r="M583" s="225"/>
      <c r="N583" s="225"/>
      <c r="O583" s="225"/>
      <c r="P583" s="225"/>
      <c r="Q583" s="225"/>
      <c r="R583" s="225"/>
      <c r="S583" s="225"/>
      <c r="T583" s="225"/>
      <c r="U583" s="225"/>
      <c r="V583" s="225"/>
      <c r="W583" s="225"/>
      <c r="X583" s="225"/>
      <c r="Y583" s="225"/>
      <c r="Z583" s="225"/>
      <c r="AA583" s="225"/>
      <c r="AB583" s="225"/>
      <c r="AC583" s="225"/>
      <c r="AD583" s="225"/>
      <c r="AE583" s="225"/>
      <c r="AF583" s="225"/>
      <c r="AG583" s="225"/>
      <c r="AH583" s="225"/>
      <c r="AI583" s="225"/>
      <c r="AJ583" s="225"/>
      <c r="AK583" s="225"/>
      <c r="AL583" s="225"/>
      <c r="AM583" s="257"/>
      <c r="AN583" s="257"/>
      <c r="AO583" s="225"/>
      <c r="AP583" s="225"/>
      <c r="AQ583" s="225"/>
      <c r="AR583" s="225"/>
      <c r="AS583" s="225"/>
      <c r="AT583" s="225"/>
      <c r="AU583" s="225"/>
      <c r="AV583" s="225"/>
      <c r="AW583" s="225"/>
      <c r="AX583" s="225"/>
      <c r="AY583" s="225"/>
      <c r="AZ583" s="225"/>
      <c r="BA583" s="225"/>
      <c r="BB583" s="225"/>
      <c r="BC583" s="225"/>
      <c r="BD583" s="225"/>
      <c r="BE583" s="225"/>
      <c r="BF583" s="225"/>
      <c r="BG583" s="225"/>
      <c r="BH583" s="225"/>
      <c r="BI583" s="225"/>
      <c r="BJ583" s="225"/>
      <c r="BK583" s="225"/>
      <c r="BL583" s="225"/>
      <c r="BM583" s="225"/>
      <c r="BN583" s="225"/>
      <c r="BO583" s="225"/>
      <c r="BP583" s="225"/>
      <c r="BQ583" s="225"/>
      <c r="BR583" s="225"/>
      <c r="BS583" s="225"/>
      <c r="BT583" s="225"/>
      <c r="BU583" s="225"/>
      <c r="BV583" s="225"/>
      <c r="BW583" s="225"/>
      <c r="BX583" s="225"/>
      <c r="BY583" s="225"/>
      <c r="BZ583" s="225"/>
      <c r="CA583" s="225"/>
      <c r="CB583" s="225"/>
      <c r="CC583" s="225"/>
      <c r="CD583" s="225"/>
      <c r="CE583" s="225"/>
      <c r="CF583" s="225"/>
      <c r="CG583" s="225"/>
      <c r="CH583" s="225"/>
      <c r="CI583" s="225"/>
      <c r="CJ583" s="225"/>
      <c r="CK583" s="225"/>
      <c r="CL583" s="225"/>
      <c r="CM583" s="225"/>
      <c r="CN583" s="225"/>
      <c r="CO583" s="225"/>
      <c r="CP583" s="225"/>
      <c r="CQ583" s="225"/>
      <c r="CR583" s="225"/>
      <c r="CS583" s="225"/>
      <c r="CT583" s="225"/>
      <c r="CU583" s="225"/>
      <c r="CV583" s="225"/>
    </row>
    <row r="584" spans="1:100" ht="12" customHeight="1" x14ac:dyDescent="0.25">
      <c r="A584" s="225"/>
      <c r="B584" s="225"/>
      <c r="C584" s="225"/>
      <c r="D584" s="225"/>
      <c r="E584" s="225"/>
      <c r="F584" s="225"/>
      <c r="G584" s="225"/>
      <c r="H584" s="225"/>
      <c r="I584" s="225"/>
      <c r="J584" s="225"/>
      <c r="K584" s="225"/>
      <c r="L584" s="225"/>
      <c r="M584" s="225"/>
      <c r="N584" s="225"/>
      <c r="O584" s="225"/>
      <c r="P584" s="225"/>
      <c r="Q584" s="225"/>
      <c r="R584" s="225"/>
      <c r="S584" s="225"/>
      <c r="T584" s="225"/>
      <c r="U584" s="225"/>
      <c r="V584" s="225"/>
      <c r="W584" s="225"/>
      <c r="X584" s="225"/>
      <c r="Y584" s="225"/>
      <c r="Z584" s="225"/>
      <c r="AA584" s="225"/>
      <c r="AB584" s="225"/>
      <c r="AC584" s="225"/>
      <c r="AD584" s="225"/>
      <c r="AE584" s="225"/>
      <c r="AF584" s="225"/>
      <c r="AG584" s="225"/>
      <c r="AH584" s="225"/>
      <c r="AI584" s="225"/>
      <c r="AJ584" s="225"/>
      <c r="AK584" s="225"/>
      <c r="AL584" s="225"/>
      <c r="AM584" s="257"/>
      <c r="AN584" s="257"/>
      <c r="AO584" s="225"/>
      <c r="AP584" s="225"/>
      <c r="AQ584" s="225"/>
      <c r="AR584" s="225"/>
      <c r="AS584" s="225"/>
      <c r="AT584" s="225"/>
      <c r="AU584" s="225"/>
      <c r="AV584" s="225"/>
      <c r="AW584" s="225"/>
      <c r="AX584" s="225"/>
      <c r="AY584" s="225"/>
      <c r="AZ584" s="225"/>
      <c r="BA584" s="225"/>
      <c r="BB584" s="225"/>
      <c r="BC584" s="225"/>
      <c r="BD584" s="225"/>
      <c r="BE584" s="225"/>
      <c r="BF584" s="225"/>
      <c r="BG584" s="225"/>
      <c r="BH584" s="225"/>
      <c r="BI584" s="225"/>
      <c r="BJ584" s="225"/>
      <c r="BK584" s="225"/>
      <c r="BL584" s="225"/>
      <c r="BM584" s="225"/>
      <c r="BN584" s="225"/>
      <c r="BO584" s="225"/>
      <c r="BP584" s="225"/>
      <c r="BQ584" s="225"/>
      <c r="BR584" s="225"/>
      <c r="BS584" s="225"/>
      <c r="BT584" s="225"/>
      <c r="BU584" s="225"/>
      <c r="BV584" s="225"/>
      <c r="BW584" s="225"/>
      <c r="BX584" s="225"/>
      <c r="BY584" s="225"/>
      <c r="BZ584" s="225"/>
      <c r="CA584" s="225"/>
      <c r="CB584" s="225"/>
      <c r="CC584" s="225"/>
      <c r="CD584" s="225"/>
      <c r="CE584" s="225"/>
      <c r="CF584" s="225"/>
      <c r="CG584" s="225"/>
      <c r="CH584" s="225"/>
      <c r="CI584" s="225"/>
      <c r="CJ584" s="225"/>
      <c r="CK584" s="225"/>
      <c r="CL584" s="225"/>
      <c r="CM584" s="225"/>
      <c r="CN584" s="225"/>
      <c r="CO584" s="225"/>
      <c r="CP584" s="225"/>
      <c r="CQ584" s="225"/>
      <c r="CR584" s="225"/>
      <c r="CS584" s="225"/>
      <c r="CT584" s="225"/>
      <c r="CU584" s="225"/>
      <c r="CV584" s="225"/>
    </row>
    <row r="585" spans="1:100" ht="12" customHeight="1" x14ac:dyDescent="0.25">
      <c r="A585" s="225"/>
      <c r="B585" s="225"/>
      <c r="C585" s="225"/>
      <c r="D585" s="225"/>
      <c r="E585" s="225"/>
      <c r="F585" s="225"/>
      <c r="G585" s="225"/>
      <c r="H585" s="225"/>
      <c r="I585" s="225"/>
      <c r="J585" s="225"/>
      <c r="K585" s="225"/>
      <c r="L585" s="225"/>
      <c r="M585" s="225"/>
      <c r="N585" s="225"/>
      <c r="O585" s="225"/>
      <c r="P585" s="225"/>
      <c r="Q585" s="225"/>
      <c r="R585" s="225"/>
      <c r="S585" s="225"/>
      <c r="T585" s="225"/>
      <c r="U585" s="225"/>
      <c r="V585" s="225"/>
      <c r="W585" s="225"/>
      <c r="X585" s="225"/>
      <c r="Y585" s="225"/>
      <c r="Z585" s="225"/>
      <c r="AA585" s="225"/>
      <c r="AB585" s="225"/>
      <c r="AC585" s="225"/>
      <c r="AD585" s="225"/>
      <c r="AE585" s="225"/>
      <c r="AF585" s="225"/>
      <c r="AG585" s="225"/>
      <c r="AH585" s="225"/>
      <c r="AI585" s="225"/>
      <c r="AJ585" s="225"/>
      <c r="AK585" s="225"/>
      <c r="AL585" s="225"/>
      <c r="AM585" s="257"/>
      <c r="AN585" s="257"/>
      <c r="AO585" s="225"/>
      <c r="AP585" s="225"/>
      <c r="AQ585" s="225"/>
      <c r="AR585" s="225"/>
      <c r="AS585" s="225"/>
      <c r="AT585" s="225"/>
      <c r="AU585" s="225"/>
      <c r="AV585" s="225"/>
      <c r="AW585" s="225"/>
      <c r="AX585" s="225"/>
      <c r="AY585" s="225"/>
      <c r="AZ585" s="225"/>
      <c r="BA585" s="225"/>
      <c r="BB585" s="225"/>
      <c r="BC585" s="225"/>
      <c r="BD585" s="225"/>
      <c r="BE585" s="225"/>
      <c r="BF585" s="225"/>
      <c r="BG585" s="225"/>
      <c r="BH585" s="225"/>
      <c r="BI585" s="225"/>
      <c r="BJ585" s="225"/>
      <c r="BK585" s="225"/>
      <c r="BL585" s="225"/>
      <c r="BM585" s="225"/>
      <c r="BN585" s="225"/>
      <c r="BO585" s="225"/>
      <c r="BP585" s="225"/>
      <c r="BQ585" s="225"/>
      <c r="BR585" s="225"/>
      <c r="BS585" s="225"/>
      <c r="BT585" s="225"/>
      <c r="BU585" s="225"/>
      <c r="BV585" s="225"/>
      <c r="BW585" s="225"/>
      <c r="BX585" s="225"/>
      <c r="BY585" s="225"/>
      <c r="BZ585" s="225"/>
      <c r="CA585" s="225"/>
      <c r="CB585" s="225"/>
      <c r="CC585" s="225"/>
      <c r="CD585" s="225"/>
      <c r="CE585" s="225"/>
      <c r="CF585" s="225"/>
      <c r="CG585" s="225"/>
      <c r="CH585" s="225"/>
      <c r="CI585" s="225"/>
      <c r="CJ585" s="225"/>
      <c r="CK585" s="225"/>
      <c r="CL585" s="225"/>
      <c r="CM585" s="225"/>
      <c r="CN585" s="225"/>
      <c r="CO585" s="225"/>
      <c r="CP585" s="225"/>
      <c r="CQ585" s="225"/>
      <c r="CR585" s="225"/>
      <c r="CS585" s="225"/>
      <c r="CT585" s="225"/>
      <c r="CU585" s="225"/>
      <c r="CV585" s="225"/>
    </row>
    <row r="586" spans="1:100" ht="12" customHeight="1" x14ac:dyDescent="0.25">
      <c r="A586" s="225"/>
      <c r="B586" s="225"/>
      <c r="C586" s="225"/>
      <c r="D586" s="225"/>
      <c r="E586" s="225"/>
      <c r="F586" s="225"/>
      <c r="G586" s="225"/>
      <c r="H586" s="225"/>
      <c r="I586" s="225"/>
      <c r="J586" s="225"/>
      <c r="K586" s="225"/>
      <c r="L586" s="225"/>
      <c r="M586" s="225"/>
      <c r="N586" s="225"/>
      <c r="O586" s="225"/>
      <c r="P586" s="225"/>
      <c r="Q586" s="225"/>
      <c r="R586" s="225"/>
      <c r="S586" s="225"/>
      <c r="T586" s="225"/>
      <c r="U586" s="225"/>
      <c r="V586" s="225"/>
      <c r="W586" s="225"/>
      <c r="X586" s="225"/>
      <c r="Y586" s="225"/>
      <c r="Z586" s="225"/>
      <c r="AA586" s="225"/>
      <c r="AB586" s="225"/>
      <c r="AC586" s="225"/>
      <c r="AD586" s="225"/>
      <c r="AE586" s="225"/>
      <c r="AF586" s="225"/>
      <c r="AG586" s="225"/>
      <c r="AH586" s="225"/>
      <c r="AI586" s="225"/>
      <c r="AJ586" s="225"/>
      <c r="AK586" s="225"/>
      <c r="AL586" s="225"/>
      <c r="AM586" s="257"/>
      <c r="AN586" s="257"/>
      <c r="AO586" s="225"/>
      <c r="AP586" s="225"/>
      <c r="AQ586" s="225"/>
      <c r="AR586" s="225"/>
      <c r="AS586" s="225"/>
      <c r="AT586" s="225"/>
      <c r="AU586" s="225"/>
      <c r="AV586" s="225"/>
      <c r="AW586" s="225"/>
      <c r="AX586" s="225"/>
      <c r="AY586" s="225"/>
      <c r="AZ586" s="225"/>
      <c r="BA586" s="225"/>
      <c r="BB586" s="225"/>
      <c r="BC586" s="225"/>
      <c r="BD586" s="225"/>
      <c r="BE586" s="225"/>
      <c r="BF586" s="225"/>
      <c r="BG586" s="225"/>
      <c r="BH586" s="225"/>
      <c r="BI586" s="225"/>
      <c r="BJ586" s="225"/>
      <c r="BK586" s="225"/>
      <c r="BL586" s="225"/>
      <c r="BM586" s="225"/>
      <c r="BN586" s="225"/>
      <c r="BO586" s="225"/>
      <c r="BP586" s="225"/>
      <c r="BQ586" s="225"/>
      <c r="BR586" s="225"/>
      <c r="BS586" s="225"/>
      <c r="BT586" s="225"/>
      <c r="BU586" s="225"/>
      <c r="BV586" s="225"/>
      <c r="BW586" s="225"/>
      <c r="BX586" s="225"/>
      <c r="BY586" s="225"/>
      <c r="BZ586" s="225"/>
      <c r="CA586" s="225"/>
      <c r="CB586" s="225"/>
      <c r="CC586" s="225"/>
      <c r="CD586" s="225"/>
      <c r="CE586" s="225"/>
      <c r="CF586" s="225"/>
      <c r="CG586" s="225"/>
      <c r="CH586" s="225"/>
      <c r="CI586" s="225"/>
      <c r="CJ586" s="225"/>
      <c r="CK586" s="225"/>
      <c r="CL586" s="225"/>
      <c r="CM586" s="225"/>
      <c r="CN586" s="225"/>
      <c r="CO586" s="225"/>
      <c r="CP586" s="225"/>
      <c r="CQ586" s="225"/>
      <c r="CR586" s="225"/>
      <c r="CS586" s="225"/>
      <c r="CT586" s="225"/>
      <c r="CU586" s="225"/>
      <c r="CV586" s="225"/>
    </row>
    <row r="587" spans="1:100" ht="12" customHeight="1" x14ac:dyDescent="0.25">
      <c r="A587" s="225"/>
      <c r="B587" s="225"/>
      <c r="C587" s="225"/>
      <c r="D587" s="225"/>
      <c r="E587" s="225"/>
      <c r="F587" s="225"/>
      <c r="G587" s="225"/>
      <c r="H587" s="225"/>
      <c r="I587" s="225"/>
      <c r="J587" s="225"/>
      <c r="K587" s="225"/>
      <c r="L587" s="225"/>
      <c r="M587" s="225"/>
      <c r="N587" s="225"/>
      <c r="O587" s="225"/>
      <c r="P587" s="225"/>
      <c r="Q587" s="225"/>
      <c r="R587" s="225"/>
      <c r="S587" s="225"/>
      <c r="T587" s="225"/>
      <c r="U587" s="225"/>
      <c r="V587" s="225"/>
      <c r="W587" s="225"/>
      <c r="X587" s="225"/>
      <c r="Y587" s="225"/>
      <c r="Z587" s="225"/>
      <c r="AA587" s="225"/>
      <c r="AB587" s="225"/>
      <c r="AC587" s="225"/>
      <c r="AD587" s="225"/>
      <c r="AE587" s="225"/>
      <c r="AF587" s="225"/>
      <c r="AG587" s="225"/>
      <c r="AH587" s="225"/>
      <c r="AI587" s="225"/>
      <c r="AJ587" s="225"/>
      <c r="AK587" s="225"/>
      <c r="AL587" s="225"/>
      <c r="AM587" s="257"/>
      <c r="AN587" s="257"/>
      <c r="AO587" s="225"/>
      <c r="AP587" s="225"/>
      <c r="AQ587" s="225"/>
      <c r="AR587" s="225"/>
      <c r="AS587" s="225"/>
      <c r="AT587" s="225"/>
      <c r="AU587" s="225"/>
      <c r="AV587" s="225"/>
      <c r="AW587" s="225"/>
      <c r="AX587" s="225"/>
      <c r="AY587" s="225"/>
      <c r="AZ587" s="225"/>
      <c r="BA587" s="225"/>
      <c r="BB587" s="225"/>
      <c r="BC587" s="225"/>
      <c r="BD587" s="225"/>
      <c r="BE587" s="225"/>
      <c r="BF587" s="225"/>
      <c r="BG587" s="225"/>
      <c r="BH587" s="225"/>
      <c r="BI587" s="225"/>
      <c r="BJ587" s="225"/>
      <c r="BK587" s="225"/>
      <c r="BL587" s="225"/>
      <c r="BM587" s="225"/>
      <c r="BN587" s="225"/>
      <c r="BO587" s="225"/>
      <c r="BP587" s="225"/>
      <c r="BQ587" s="225"/>
      <c r="BR587" s="225"/>
      <c r="BS587" s="225"/>
      <c r="BT587" s="225"/>
      <c r="BU587" s="225"/>
      <c r="BV587" s="225"/>
      <c r="BW587" s="225"/>
      <c r="BX587" s="225"/>
      <c r="BY587" s="225"/>
      <c r="BZ587" s="225"/>
      <c r="CA587" s="225"/>
      <c r="CB587" s="225"/>
      <c r="CC587" s="225"/>
      <c r="CD587" s="225"/>
      <c r="CE587" s="225"/>
      <c r="CF587" s="225"/>
      <c r="CG587" s="225"/>
      <c r="CH587" s="225"/>
      <c r="CI587" s="225"/>
      <c r="CJ587" s="225"/>
      <c r="CK587" s="225"/>
      <c r="CL587" s="225"/>
      <c r="CM587" s="225"/>
      <c r="CN587" s="225"/>
      <c r="CO587" s="225"/>
      <c r="CP587" s="225"/>
      <c r="CQ587" s="225"/>
      <c r="CR587" s="225"/>
      <c r="CS587" s="225"/>
      <c r="CT587" s="225"/>
      <c r="CU587" s="225"/>
      <c r="CV587" s="225"/>
    </row>
    <row r="588" spans="1:100" ht="12" customHeight="1" x14ac:dyDescent="0.25">
      <c r="A588" s="225"/>
      <c r="B588" s="225"/>
      <c r="C588" s="225"/>
      <c r="D588" s="225"/>
      <c r="E588" s="225"/>
      <c r="F588" s="225"/>
      <c r="G588" s="225"/>
      <c r="H588" s="225"/>
      <c r="I588" s="225"/>
      <c r="J588" s="225"/>
      <c r="K588" s="225"/>
      <c r="L588" s="225"/>
      <c r="M588" s="225"/>
      <c r="N588" s="225"/>
      <c r="O588" s="225"/>
      <c r="P588" s="225"/>
      <c r="Q588" s="225"/>
      <c r="R588" s="225"/>
      <c r="S588" s="225"/>
      <c r="T588" s="225"/>
      <c r="U588" s="225"/>
      <c r="V588" s="225"/>
      <c r="W588" s="225"/>
      <c r="X588" s="225"/>
      <c r="Y588" s="225"/>
      <c r="Z588" s="225"/>
      <c r="AA588" s="225"/>
      <c r="AB588" s="225"/>
      <c r="AC588" s="225"/>
      <c r="AD588" s="225"/>
      <c r="AE588" s="225"/>
      <c r="AF588" s="225"/>
      <c r="AG588" s="225"/>
      <c r="AH588" s="225"/>
      <c r="AI588" s="225"/>
      <c r="AJ588" s="225"/>
      <c r="AK588" s="225"/>
      <c r="AL588" s="225"/>
      <c r="AM588" s="257"/>
      <c r="AN588" s="257"/>
      <c r="AO588" s="225"/>
      <c r="AP588" s="225"/>
      <c r="AQ588" s="225"/>
      <c r="AR588" s="225"/>
      <c r="AS588" s="225"/>
      <c r="AT588" s="225"/>
      <c r="AU588" s="225"/>
      <c r="AV588" s="225"/>
      <c r="AW588" s="225"/>
      <c r="AX588" s="225"/>
      <c r="AY588" s="225"/>
      <c r="AZ588" s="225"/>
      <c r="BA588" s="225"/>
      <c r="BB588" s="225"/>
      <c r="BC588" s="225"/>
      <c r="BD588" s="225"/>
      <c r="BE588" s="225"/>
      <c r="BF588" s="225"/>
      <c r="BG588" s="225"/>
      <c r="BH588" s="225"/>
      <c r="BI588" s="225"/>
      <c r="BJ588" s="225"/>
      <c r="BK588" s="225"/>
      <c r="BL588" s="225"/>
      <c r="BM588" s="225"/>
      <c r="BN588" s="225"/>
      <c r="BO588" s="225"/>
      <c r="BP588" s="225"/>
      <c r="BQ588" s="225"/>
      <c r="BR588" s="225"/>
      <c r="BS588" s="225"/>
      <c r="BT588" s="225"/>
      <c r="BU588" s="225"/>
      <c r="BV588" s="225"/>
      <c r="BW588" s="225"/>
      <c r="BX588" s="225"/>
      <c r="BY588" s="225"/>
      <c r="BZ588" s="225"/>
      <c r="CA588" s="225"/>
      <c r="CB588" s="225"/>
      <c r="CC588" s="225"/>
      <c r="CD588" s="225"/>
      <c r="CE588" s="225"/>
      <c r="CF588" s="225"/>
      <c r="CG588" s="225"/>
      <c r="CH588" s="225"/>
      <c r="CI588" s="225"/>
      <c r="CJ588" s="225"/>
      <c r="CK588" s="225"/>
      <c r="CL588" s="225"/>
      <c r="CM588" s="225"/>
      <c r="CN588" s="225"/>
      <c r="CO588" s="225"/>
      <c r="CP588" s="225"/>
      <c r="CQ588" s="225"/>
      <c r="CR588" s="225"/>
      <c r="CS588" s="225"/>
      <c r="CT588" s="225"/>
      <c r="CU588" s="225"/>
      <c r="CV588" s="225"/>
    </row>
    <row r="589" spans="1:100" ht="12" customHeight="1" x14ac:dyDescent="0.25">
      <c r="A589" s="225"/>
      <c r="B589" s="225"/>
      <c r="C589" s="225"/>
      <c r="D589" s="225"/>
      <c r="E589" s="225"/>
      <c r="F589" s="225"/>
      <c r="G589" s="225"/>
      <c r="H589" s="225"/>
      <c r="I589" s="225"/>
      <c r="J589" s="225"/>
      <c r="K589" s="225"/>
      <c r="L589" s="225"/>
      <c r="M589" s="225"/>
      <c r="N589" s="225"/>
      <c r="O589" s="225"/>
      <c r="P589" s="225"/>
      <c r="Q589" s="225"/>
      <c r="R589" s="225"/>
      <c r="S589" s="225"/>
      <c r="T589" s="225"/>
      <c r="U589" s="225"/>
      <c r="V589" s="225"/>
      <c r="W589" s="225"/>
      <c r="X589" s="225"/>
      <c r="Y589" s="225"/>
      <c r="Z589" s="225"/>
      <c r="AA589" s="225"/>
      <c r="AB589" s="225"/>
      <c r="AC589" s="225"/>
      <c r="AD589" s="225"/>
      <c r="AE589" s="225"/>
      <c r="AF589" s="225"/>
      <c r="AG589" s="225"/>
      <c r="AH589" s="225"/>
      <c r="AI589" s="225"/>
      <c r="AJ589" s="225"/>
      <c r="AK589" s="225"/>
      <c r="AL589" s="225"/>
      <c r="AM589" s="257"/>
      <c r="AN589" s="257"/>
      <c r="AO589" s="225"/>
      <c r="AP589" s="225"/>
      <c r="AQ589" s="225"/>
      <c r="AR589" s="225"/>
      <c r="AS589" s="225"/>
      <c r="AT589" s="225"/>
      <c r="AU589" s="225"/>
      <c r="AV589" s="225"/>
      <c r="AW589" s="225"/>
      <c r="AX589" s="225"/>
      <c r="AY589" s="225"/>
      <c r="AZ589" s="225"/>
      <c r="BA589" s="225"/>
      <c r="BB589" s="225"/>
      <c r="BC589" s="225"/>
      <c r="BD589" s="225"/>
      <c r="BE589" s="225"/>
      <c r="BF589" s="225"/>
      <c r="BG589" s="225"/>
      <c r="BH589" s="225"/>
      <c r="BI589" s="225"/>
      <c r="BJ589" s="225"/>
      <c r="BK589" s="225"/>
      <c r="BL589" s="225"/>
      <c r="BM589" s="225"/>
      <c r="BN589" s="225"/>
      <c r="BO589" s="225"/>
      <c r="BP589" s="225"/>
      <c r="BQ589" s="225"/>
      <c r="BR589" s="225"/>
      <c r="BS589" s="225"/>
      <c r="BT589" s="225"/>
      <c r="BU589" s="225"/>
      <c r="BV589" s="225"/>
      <c r="BW589" s="225"/>
      <c r="BX589" s="225"/>
      <c r="BY589" s="225"/>
      <c r="BZ589" s="225"/>
      <c r="CA589" s="225"/>
      <c r="CB589" s="225"/>
      <c r="CC589" s="225"/>
      <c r="CD589" s="225"/>
      <c r="CE589" s="225"/>
      <c r="CF589" s="225"/>
      <c r="CG589" s="225"/>
      <c r="CH589" s="225"/>
      <c r="CI589" s="225"/>
      <c r="CJ589" s="225"/>
      <c r="CK589" s="225"/>
      <c r="CL589" s="225"/>
      <c r="CM589" s="225"/>
      <c r="CN589" s="225"/>
      <c r="CO589" s="225"/>
      <c r="CP589" s="225"/>
      <c r="CQ589" s="225"/>
      <c r="CR589" s="225"/>
      <c r="CS589" s="225"/>
      <c r="CT589" s="225"/>
      <c r="CU589" s="225"/>
      <c r="CV589" s="225"/>
    </row>
    <row r="590" spans="1:100" ht="12" customHeight="1" x14ac:dyDescent="0.25">
      <c r="A590" s="225"/>
      <c r="B590" s="225"/>
      <c r="C590" s="225"/>
      <c r="D590" s="225"/>
      <c r="E590" s="225"/>
      <c r="F590" s="225"/>
      <c r="G590" s="225"/>
      <c r="H590" s="225"/>
      <c r="I590" s="225"/>
      <c r="J590" s="225"/>
      <c r="K590" s="225"/>
      <c r="L590" s="225"/>
      <c r="M590" s="225"/>
      <c r="N590" s="225"/>
      <c r="O590" s="225"/>
      <c r="P590" s="225"/>
      <c r="Q590" s="225"/>
      <c r="R590" s="225"/>
      <c r="S590" s="225"/>
      <c r="T590" s="225"/>
      <c r="U590" s="225"/>
      <c r="V590" s="225"/>
      <c r="W590" s="225"/>
      <c r="X590" s="225"/>
      <c r="Y590" s="225"/>
      <c r="Z590" s="225"/>
      <c r="AA590" s="225"/>
      <c r="AB590" s="225"/>
      <c r="AC590" s="225"/>
      <c r="AD590" s="225"/>
      <c r="AE590" s="225"/>
      <c r="AF590" s="225"/>
      <c r="AG590" s="225"/>
      <c r="AH590" s="225"/>
      <c r="AI590" s="225"/>
      <c r="AJ590" s="225"/>
      <c r="AK590" s="225"/>
      <c r="AL590" s="225"/>
      <c r="AM590" s="257"/>
      <c r="AN590" s="257"/>
      <c r="AO590" s="225"/>
      <c r="AP590" s="225"/>
      <c r="AQ590" s="225"/>
      <c r="AR590" s="225"/>
      <c r="AS590" s="225"/>
      <c r="AT590" s="225"/>
      <c r="AU590" s="225"/>
      <c r="AV590" s="225"/>
      <c r="AW590" s="225"/>
      <c r="AX590" s="225"/>
      <c r="AY590" s="225"/>
      <c r="AZ590" s="225"/>
      <c r="BA590" s="225"/>
      <c r="BB590" s="225"/>
      <c r="BC590" s="225"/>
      <c r="BD590" s="225"/>
      <c r="BE590" s="225"/>
      <c r="BF590" s="225"/>
      <c r="BG590" s="225"/>
      <c r="BH590" s="225"/>
      <c r="BI590" s="225"/>
      <c r="BJ590" s="225"/>
      <c r="BK590" s="225"/>
      <c r="BL590" s="225"/>
      <c r="BM590" s="225"/>
      <c r="BN590" s="225"/>
      <c r="BO590" s="225"/>
      <c r="BP590" s="225"/>
      <c r="BQ590" s="225"/>
      <c r="BR590" s="225"/>
      <c r="BS590" s="225"/>
      <c r="BT590" s="225"/>
      <c r="BU590" s="225"/>
      <c r="BV590" s="225"/>
      <c r="BW590" s="225"/>
      <c r="BX590" s="225"/>
      <c r="BY590" s="225"/>
      <c r="BZ590" s="225"/>
      <c r="CA590" s="225"/>
      <c r="CB590" s="225"/>
      <c r="CC590" s="225"/>
      <c r="CD590" s="225"/>
      <c r="CE590" s="225"/>
      <c r="CF590" s="225"/>
      <c r="CG590" s="225"/>
      <c r="CH590" s="225"/>
      <c r="CI590" s="225"/>
      <c r="CJ590" s="225"/>
      <c r="CK590" s="225"/>
      <c r="CL590" s="225"/>
      <c r="CM590" s="225"/>
      <c r="CN590" s="225"/>
      <c r="CO590" s="225"/>
      <c r="CP590" s="225"/>
      <c r="CQ590" s="225"/>
      <c r="CR590" s="225"/>
      <c r="CS590" s="225"/>
      <c r="CT590" s="225"/>
      <c r="CU590" s="225"/>
      <c r="CV590" s="225"/>
    </row>
    <row r="591" spans="1:100" ht="12" customHeight="1" x14ac:dyDescent="0.25">
      <c r="A591" s="225"/>
      <c r="B591" s="225"/>
      <c r="C591" s="225"/>
      <c r="D591" s="225"/>
      <c r="E591" s="225"/>
      <c r="F591" s="225"/>
      <c r="G591" s="225"/>
      <c r="H591" s="225"/>
      <c r="I591" s="225"/>
      <c r="J591" s="225"/>
      <c r="K591" s="225"/>
      <c r="L591" s="225"/>
      <c r="M591" s="225"/>
      <c r="N591" s="225"/>
      <c r="O591" s="225"/>
      <c r="P591" s="225"/>
      <c r="Q591" s="225"/>
      <c r="R591" s="225"/>
      <c r="S591" s="225"/>
      <c r="T591" s="225"/>
      <c r="U591" s="225"/>
      <c r="V591" s="225"/>
      <c r="W591" s="225"/>
      <c r="X591" s="225"/>
      <c r="Y591" s="225"/>
      <c r="Z591" s="225"/>
      <c r="AA591" s="225"/>
      <c r="AB591" s="225"/>
      <c r="AC591" s="225"/>
      <c r="AD591" s="225"/>
      <c r="AE591" s="225"/>
      <c r="AF591" s="225"/>
      <c r="AG591" s="225"/>
      <c r="AH591" s="225"/>
      <c r="AI591" s="225"/>
      <c r="AJ591" s="225"/>
      <c r="AK591" s="225"/>
      <c r="AL591" s="225"/>
      <c r="AM591" s="257"/>
      <c r="AN591" s="257"/>
      <c r="AO591" s="225"/>
      <c r="AP591" s="225"/>
      <c r="AQ591" s="225"/>
      <c r="AR591" s="225"/>
      <c r="AS591" s="225"/>
      <c r="AT591" s="225"/>
      <c r="AU591" s="225"/>
      <c r="AV591" s="225"/>
      <c r="AW591" s="225"/>
      <c r="AX591" s="225"/>
      <c r="AY591" s="225"/>
      <c r="AZ591" s="225"/>
      <c r="BA591" s="225"/>
      <c r="BB591" s="225"/>
      <c r="BC591" s="225"/>
      <c r="BD591" s="225"/>
      <c r="BE591" s="225"/>
      <c r="BF591" s="225"/>
      <c r="BG591" s="225"/>
      <c r="BH591" s="225"/>
      <c r="BI591" s="225"/>
      <c r="BJ591" s="225"/>
      <c r="BK591" s="225"/>
      <c r="BL591" s="225"/>
      <c r="BM591" s="225"/>
      <c r="BN591" s="225"/>
      <c r="BO591" s="225"/>
      <c r="BP591" s="225"/>
      <c r="BQ591" s="225"/>
      <c r="BR591" s="225"/>
      <c r="BS591" s="225"/>
      <c r="BT591" s="225"/>
      <c r="BU591" s="225"/>
      <c r="BV591" s="225"/>
      <c r="BW591" s="225"/>
      <c r="BX591" s="225"/>
      <c r="BY591" s="225"/>
      <c r="BZ591" s="225"/>
      <c r="CA591" s="225"/>
      <c r="CB591" s="225"/>
      <c r="CC591" s="225"/>
      <c r="CD591" s="225"/>
      <c r="CE591" s="225"/>
      <c r="CF591" s="225"/>
      <c r="CG591" s="225"/>
      <c r="CH591" s="225"/>
      <c r="CI591" s="225"/>
      <c r="CJ591" s="225"/>
      <c r="CK591" s="225"/>
      <c r="CL591" s="225"/>
      <c r="CM591" s="225"/>
      <c r="CN591" s="225"/>
      <c r="CO591" s="225"/>
      <c r="CP591" s="225"/>
      <c r="CQ591" s="225"/>
      <c r="CR591" s="225"/>
      <c r="CS591" s="225"/>
      <c r="CT591" s="225"/>
      <c r="CU591" s="225"/>
      <c r="CV591" s="225"/>
    </row>
    <row r="592" spans="1:100" ht="12" customHeight="1" x14ac:dyDescent="0.25">
      <c r="A592" s="225"/>
      <c r="B592" s="225"/>
      <c r="C592" s="225"/>
      <c r="D592" s="225"/>
      <c r="E592" s="225"/>
      <c r="F592" s="225"/>
      <c r="G592" s="225"/>
      <c r="H592" s="225"/>
      <c r="I592" s="225"/>
      <c r="J592" s="225"/>
      <c r="K592" s="225"/>
      <c r="L592" s="225"/>
      <c r="M592" s="225"/>
      <c r="N592" s="225"/>
      <c r="O592" s="225"/>
      <c r="P592" s="225"/>
      <c r="Q592" s="225"/>
      <c r="R592" s="225"/>
      <c r="S592" s="225"/>
      <c r="T592" s="225"/>
      <c r="U592" s="225"/>
      <c r="V592" s="225"/>
      <c r="W592" s="225"/>
      <c r="X592" s="225"/>
      <c r="Y592" s="225"/>
      <c r="Z592" s="225"/>
      <c r="AA592" s="225"/>
      <c r="AB592" s="225"/>
      <c r="AC592" s="225"/>
      <c r="AD592" s="225"/>
      <c r="AE592" s="225"/>
      <c r="AF592" s="225"/>
      <c r="AG592" s="225"/>
      <c r="AH592" s="225"/>
      <c r="AI592" s="225"/>
      <c r="AJ592" s="225"/>
      <c r="AK592" s="225"/>
      <c r="AL592" s="225"/>
      <c r="AM592" s="257"/>
      <c r="AN592" s="257"/>
      <c r="AO592" s="225"/>
      <c r="AP592" s="225"/>
      <c r="AQ592" s="225"/>
      <c r="AR592" s="225"/>
      <c r="AS592" s="225"/>
      <c r="AT592" s="225"/>
      <c r="AU592" s="225"/>
      <c r="AV592" s="225"/>
      <c r="AW592" s="225"/>
      <c r="AX592" s="225"/>
      <c r="AY592" s="225"/>
      <c r="AZ592" s="225"/>
      <c r="BA592" s="225"/>
      <c r="BB592" s="225"/>
      <c r="BC592" s="225"/>
      <c r="BD592" s="225"/>
      <c r="BE592" s="225"/>
      <c r="BF592" s="225"/>
      <c r="BG592" s="225"/>
      <c r="BH592" s="225"/>
      <c r="BI592" s="225"/>
      <c r="BJ592" s="225"/>
      <c r="BK592" s="225"/>
      <c r="BL592" s="225"/>
      <c r="BM592" s="225"/>
      <c r="BN592" s="225"/>
      <c r="BO592" s="225"/>
      <c r="BP592" s="225"/>
      <c r="BQ592" s="225"/>
      <c r="BR592" s="225"/>
      <c r="BS592" s="225"/>
      <c r="BT592" s="225"/>
      <c r="BU592" s="225"/>
      <c r="BV592" s="225"/>
      <c r="BW592" s="225"/>
      <c r="BX592" s="225"/>
      <c r="BY592" s="225"/>
      <c r="BZ592" s="225"/>
      <c r="CA592" s="225"/>
      <c r="CB592" s="225"/>
      <c r="CC592" s="225"/>
      <c r="CD592" s="225"/>
      <c r="CE592" s="225"/>
      <c r="CF592" s="225"/>
      <c r="CG592" s="225"/>
      <c r="CH592" s="225"/>
      <c r="CI592" s="225"/>
      <c r="CJ592" s="225"/>
      <c r="CK592" s="225"/>
      <c r="CL592" s="225"/>
      <c r="CM592" s="225"/>
      <c r="CN592" s="225"/>
      <c r="CO592" s="225"/>
      <c r="CP592" s="225"/>
      <c r="CQ592" s="225"/>
      <c r="CR592" s="225"/>
      <c r="CS592" s="225"/>
      <c r="CT592" s="225"/>
      <c r="CU592" s="225"/>
      <c r="CV592" s="225"/>
    </row>
    <row r="593" spans="1:100" ht="12" customHeight="1" x14ac:dyDescent="0.25">
      <c r="A593" s="225"/>
      <c r="B593" s="225"/>
      <c r="C593" s="225"/>
      <c r="D593" s="225"/>
      <c r="E593" s="225"/>
      <c r="F593" s="225"/>
      <c r="G593" s="225"/>
      <c r="H593" s="225"/>
      <c r="I593" s="225"/>
      <c r="J593" s="225"/>
      <c r="K593" s="225"/>
      <c r="L593" s="225"/>
      <c r="M593" s="225"/>
      <c r="N593" s="225"/>
      <c r="O593" s="225"/>
      <c r="P593" s="225"/>
      <c r="Q593" s="225"/>
      <c r="R593" s="225"/>
      <c r="S593" s="225"/>
      <c r="T593" s="225"/>
      <c r="U593" s="225"/>
      <c r="V593" s="225"/>
      <c r="W593" s="225"/>
      <c r="X593" s="225"/>
      <c r="Y593" s="225"/>
      <c r="Z593" s="225"/>
      <c r="AA593" s="225"/>
      <c r="AB593" s="225"/>
      <c r="AC593" s="225"/>
      <c r="AD593" s="225"/>
      <c r="AE593" s="225"/>
      <c r="AF593" s="225"/>
      <c r="AG593" s="225"/>
      <c r="AH593" s="225"/>
      <c r="AI593" s="225"/>
      <c r="AJ593" s="225"/>
      <c r="AK593" s="225"/>
      <c r="AL593" s="225"/>
      <c r="AM593" s="257"/>
      <c r="AN593" s="257"/>
      <c r="AO593" s="225"/>
      <c r="AP593" s="225"/>
      <c r="AQ593" s="225"/>
      <c r="AR593" s="225"/>
      <c r="AS593" s="225"/>
      <c r="AT593" s="225"/>
      <c r="AU593" s="225"/>
      <c r="AV593" s="225"/>
      <c r="AW593" s="225"/>
      <c r="AX593" s="225"/>
      <c r="AY593" s="225"/>
      <c r="AZ593" s="225"/>
      <c r="BA593" s="225"/>
      <c r="BB593" s="225"/>
      <c r="BC593" s="225"/>
      <c r="BD593" s="225"/>
      <c r="BE593" s="225"/>
      <c r="BF593" s="225"/>
      <c r="BG593" s="225"/>
      <c r="BH593" s="225"/>
      <c r="BI593" s="225"/>
      <c r="BJ593" s="225"/>
      <c r="BK593" s="225"/>
      <c r="BL593" s="225"/>
      <c r="BM593" s="225"/>
      <c r="BN593" s="225"/>
      <c r="BO593" s="225"/>
      <c r="BP593" s="225"/>
      <c r="BQ593" s="225"/>
      <c r="BR593" s="225"/>
      <c r="BS593" s="225"/>
      <c r="BT593" s="225"/>
      <c r="BU593" s="225"/>
      <c r="BV593" s="225"/>
      <c r="BW593" s="225"/>
      <c r="BX593" s="225"/>
      <c r="BY593" s="225"/>
      <c r="BZ593" s="225"/>
      <c r="CA593" s="225"/>
      <c r="CB593" s="225"/>
      <c r="CC593" s="225"/>
      <c r="CD593" s="225"/>
      <c r="CE593" s="225"/>
      <c r="CF593" s="225"/>
      <c r="CG593" s="225"/>
      <c r="CH593" s="225"/>
      <c r="CI593" s="225"/>
      <c r="CJ593" s="225"/>
      <c r="CK593" s="225"/>
      <c r="CL593" s="225"/>
      <c r="CM593" s="225"/>
      <c r="CN593" s="225"/>
      <c r="CO593" s="225"/>
      <c r="CP593" s="225"/>
      <c r="CQ593" s="225"/>
      <c r="CR593" s="225"/>
      <c r="CS593" s="225"/>
      <c r="CT593" s="225"/>
      <c r="CU593" s="225"/>
      <c r="CV593" s="225"/>
    </row>
    <row r="594" spans="1:100" ht="12" customHeight="1" x14ac:dyDescent="0.25">
      <c r="A594" s="225"/>
      <c r="B594" s="225"/>
      <c r="C594" s="225"/>
      <c r="D594" s="225"/>
      <c r="E594" s="225"/>
      <c r="F594" s="225"/>
      <c r="G594" s="225"/>
      <c r="H594" s="225"/>
      <c r="I594" s="225"/>
      <c r="J594" s="225"/>
      <c r="K594" s="225"/>
      <c r="L594" s="225"/>
      <c r="M594" s="225"/>
      <c r="N594" s="225"/>
      <c r="O594" s="225"/>
      <c r="P594" s="225"/>
      <c r="Q594" s="225"/>
      <c r="R594" s="225"/>
      <c r="S594" s="225"/>
      <c r="T594" s="225"/>
      <c r="U594" s="225"/>
      <c r="V594" s="225"/>
      <c r="W594" s="225"/>
      <c r="X594" s="225"/>
      <c r="Y594" s="225"/>
      <c r="Z594" s="225"/>
      <c r="AA594" s="225"/>
      <c r="AB594" s="225"/>
      <c r="AC594" s="225"/>
      <c r="AD594" s="225"/>
      <c r="AE594" s="225"/>
      <c r="AF594" s="225"/>
      <c r="AG594" s="225"/>
      <c r="AH594" s="225"/>
      <c r="AI594" s="225"/>
      <c r="AJ594" s="225"/>
      <c r="AK594" s="225"/>
      <c r="AL594" s="225"/>
      <c r="AM594" s="257"/>
      <c r="AN594" s="257"/>
      <c r="AO594" s="225"/>
      <c r="AP594" s="225"/>
      <c r="AQ594" s="225"/>
      <c r="AR594" s="225"/>
      <c r="AS594" s="225"/>
      <c r="AT594" s="225"/>
      <c r="AU594" s="225"/>
      <c r="AV594" s="225"/>
      <c r="AW594" s="225"/>
      <c r="AX594" s="225"/>
      <c r="AY594" s="225"/>
      <c r="AZ594" s="225"/>
      <c r="BA594" s="225"/>
      <c r="BB594" s="225"/>
      <c r="BC594" s="225"/>
      <c r="BD594" s="225"/>
      <c r="BE594" s="225"/>
      <c r="BF594" s="225"/>
      <c r="BG594" s="225"/>
      <c r="BH594" s="225"/>
      <c r="BI594" s="225"/>
      <c r="BJ594" s="225"/>
      <c r="BK594" s="225"/>
      <c r="BL594" s="225"/>
      <c r="BM594" s="225"/>
      <c r="BN594" s="225"/>
      <c r="BO594" s="225"/>
      <c r="BP594" s="225"/>
      <c r="BQ594" s="225"/>
      <c r="BR594" s="225"/>
      <c r="BS594" s="225"/>
      <c r="BT594" s="225"/>
      <c r="BU594" s="225"/>
      <c r="BV594" s="225"/>
      <c r="BW594" s="225"/>
      <c r="BX594" s="225"/>
      <c r="BY594" s="225"/>
      <c r="BZ594" s="225"/>
      <c r="CA594" s="225"/>
      <c r="CB594" s="225"/>
      <c r="CC594" s="225"/>
      <c r="CD594" s="225"/>
      <c r="CE594" s="225"/>
      <c r="CF594" s="225"/>
      <c r="CG594" s="225"/>
      <c r="CH594" s="225"/>
      <c r="CI594" s="225"/>
      <c r="CJ594" s="225"/>
      <c r="CK594" s="225"/>
      <c r="CL594" s="225"/>
      <c r="CM594" s="225"/>
      <c r="CN594" s="225"/>
      <c r="CO594" s="225"/>
      <c r="CP594" s="225"/>
      <c r="CQ594" s="225"/>
      <c r="CR594" s="225"/>
      <c r="CS594" s="225"/>
      <c r="CT594" s="225"/>
      <c r="CU594" s="225"/>
      <c r="CV594" s="225"/>
    </row>
    <row r="595" spans="1:100" ht="12" customHeight="1" x14ac:dyDescent="0.25">
      <c r="A595" s="225"/>
      <c r="B595" s="225"/>
      <c r="C595" s="225"/>
      <c r="D595" s="225"/>
      <c r="E595" s="225"/>
      <c r="F595" s="225"/>
      <c r="G595" s="225"/>
      <c r="H595" s="225"/>
      <c r="I595" s="225"/>
      <c r="J595" s="225"/>
      <c r="K595" s="225"/>
      <c r="L595" s="225"/>
      <c r="M595" s="225"/>
      <c r="N595" s="225"/>
      <c r="O595" s="225"/>
      <c r="P595" s="225"/>
      <c r="Q595" s="225"/>
      <c r="R595" s="225"/>
      <c r="S595" s="225"/>
      <c r="T595" s="225"/>
      <c r="U595" s="225"/>
      <c r="V595" s="225"/>
      <c r="W595" s="225"/>
      <c r="X595" s="225"/>
      <c r="Y595" s="225"/>
      <c r="Z595" s="225"/>
      <c r="AA595" s="225"/>
      <c r="AB595" s="225"/>
      <c r="AC595" s="225"/>
      <c r="AD595" s="225"/>
      <c r="AE595" s="225"/>
      <c r="AF595" s="225"/>
      <c r="AG595" s="225"/>
      <c r="AH595" s="225"/>
      <c r="AI595" s="225"/>
      <c r="AJ595" s="225"/>
      <c r="AK595" s="225"/>
      <c r="AL595" s="225"/>
      <c r="AM595" s="257"/>
      <c r="AN595" s="257"/>
      <c r="AO595" s="225"/>
      <c r="AP595" s="225"/>
      <c r="AQ595" s="225"/>
      <c r="AR595" s="225"/>
      <c r="AS595" s="225"/>
      <c r="AT595" s="225"/>
      <c r="AU595" s="225"/>
      <c r="AV595" s="225"/>
      <c r="AW595" s="225"/>
      <c r="AX595" s="225"/>
      <c r="AY595" s="225"/>
      <c r="AZ595" s="225"/>
      <c r="BA595" s="225"/>
      <c r="BB595" s="225"/>
      <c r="BC595" s="225"/>
      <c r="BD595" s="225"/>
      <c r="BE595" s="225"/>
      <c r="BF595" s="225"/>
      <c r="BG595" s="225"/>
      <c r="BH595" s="225"/>
      <c r="BI595" s="225"/>
      <c r="BJ595" s="225"/>
      <c r="BK595" s="225"/>
      <c r="BL595" s="225"/>
      <c r="BM595" s="225"/>
      <c r="BN595" s="225"/>
      <c r="BO595" s="225"/>
      <c r="BP595" s="225"/>
      <c r="BQ595" s="225"/>
      <c r="BR595" s="225"/>
      <c r="BS595" s="225"/>
      <c r="BT595" s="225"/>
      <c r="BU595" s="225"/>
      <c r="BV595" s="225"/>
      <c r="BW595" s="225"/>
      <c r="BX595" s="225"/>
      <c r="BY595" s="225"/>
      <c r="BZ595" s="225"/>
      <c r="CA595" s="225"/>
      <c r="CB595" s="225"/>
      <c r="CC595" s="225"/>
      <c r="CD595" s="225"/>
      <c r="CE595" s="225"/>
      <c r="CF595" s="225"/>
      <c r="CG595" s="225"/>
      <c r="CH595" s="225"/>
      <c r="CI595" s="225"/>
      <c r="CJ595" s="225"/>
      <c r="CK595" s="225"/>
      <c r="CL595" s="225"/>
      <c r="CM595" s="225"/>
      <c r="CN595" s="225"/>
      <c r="CO595" s="225"/>
      <c r="CP595" s="225"/>
      <c r="CQ595" s="225"/>
      <c r="CR595" s="225"/>
      <c r="CS595" s="225"/>
      <c r="CT595" s="225"/>
      <c r="CU595" s="225"/>
      <c r="CV595" s="225"/>
    </row>
    <row r="596" spans="1:100" ht="12" customHeight="1" x14ac:dyDescent="0.25">
      <c r="A596" s="225"/>
      <c r="B596" s="225"/>
      <c r="C596" s="225"/>
      <c r="D596" s="225"/>
      <c r="E596" s="225"/>
      <c r="F596" s="225"/>
      <c r="G596" s="225"/>
      <c r="H596" s="225"/>
      <c r="I596" s="225"/>
      <c r="J596" s="225"/>
      <c r="K596" s="225"/>
      <c r="L596" s="225"/>
      <c r="M596" s="225"/>
      <c r="N596" s="225"/>
      <c r="O596" s="225"/>
      <c r="P596" s="225"/>
      <c r="Q596" s="225"/>
      <c r="R596" s="225"/>
      <c r="S596" s="225"/>
      <c r="T596" s="225"/>
      <c r="U596" s="225"/>
      <c r="V596" s="225"/>
      <c r="W596" s="225"/>
      <c r="X596" s="225"/>
      <c r="Y596" s="225"/>
      <c r="Z596" s="225"/>
      <c r="AA596" s="225"/>
      <c r="AB596" s="225"/>
      <c r="AC596" s="225"/>
      <c r="AD596" s="225"/>
      <c r="AE596" s="225"/>
      <c r="AF596" s="225"/>
      <c r="AG596" s="225"/>
      <c r="AH596" s="225"/>
      <c r="AI596" s="225"/>
      <c r="AJ596" s="225"/>
      <c r="AK596" s="225"/>
      <c r="AL596" s="225"/>
      <c r="AM596" s="257"/>
      <c r="AN596" s="257"/>
      <c r="AO596" s="225"/>
      <c r="AP596" s="225"/>
      <c r="AQ596" s="225"/>
      <c r="AR596" s="225"/>
      <c r="AS596" s="225"/>
      <c r="AT596" s="225"/>
      <c r="AU596" s="225"/>
      <c r="AV596" s="225"/>
      <c r="AW596" s="225"/>
      <c r="AX596" s="225"/>
      <c r="AY596" s="225"/>
      <c r="AZ596" s="225"/>
      <c r="BA596" s="225"/>
      <c r="BB596" s="225"/>
      <c r="BC596" s="225"/>
      <c r="BD596" s="225"/>
      <c r="BE596" s="225"/>
      <c r="BF596" s="225"/>
      <c r="BG596" s="225"/>
      <c r="BH596" s="225"/>
      <c r="BI596" s="225"/>
      <c r="BJ596" s="225"/>
      <c r="BK596" s="225"/>
      <c r="BL596" s="225"/>
      <c r="BM596" s="225"/>
      <c r="BN596" s="225"/>
      <c r="BO596" s="225"/>
      <c r="BP596" s="225"/>
      <c r="BQ596" s="225"/>
      <c r="BR596" s="225"/>
      <c r="BS596" s="225"/>
      <c r="BT596" s="225"/>
      <c r="BU596" s="225"/>
      <c r="BV596" s="225"/>
      <c r="BW596" s="225"/>
      <c r="BX596" s="225"/>
      <c r="BY596" s="225"/>
      <c r="BZ596" s="225"/>
      <c r="CA596" s="225"/>
      <c r="CB596" s="225"/>
      <c r="CC596" s="225"/>
      <c r="CD596" s="225"/>
      <c r="CE596" s="225"/>
      <c r="CF596" s="225"/>
      <c r="CG596" s="225"/>
      <c r="CH596" s="225"/>
      <c r="CI596" s="225"/>
      <c r="CJ596" s="225"/>
      <c r="CK596" s="225"/>
      <c r="CL596" s="225"/>
      <c r="CM596" s="225"/>
      <c r="CN596" s="225"/>
      <c r="CO596" s="225"/>
      <c r="CP596" s="225"/>
      <c r="CQ596" s="225"/>
      <c r="CR596" s="225"/>
      <c r="CS596" s="225"/>
      <c r="CT596" s="225"/>
      <c r="CU596" s="225"/>
      <c r="CV596" s="225"/>
    </row>
    <row r="597" spans="1:100" ht="12" customHeight="1" x14ac:dyDescent="0.25">
      <c r="A597" s="225"/>
      <c r="B597" s="225"/>
      <c r="C597" s="225"/>
      <c r="D597" s="225"/>
      <c r="E597" s="225"/>
      <c r="F597" s="225"/>
      <c r="G597" s="225"/>
      <c r="H597" s="225"/>
      <c r="I597" s="225"/>
      <c r="J597" s="225"/>
      <c r="K597" s="225"/>
      <c r="L597" s="225"/>
      <c r="M597" s="225"/>
      <c r="N597" s="225"/>
      <c r="O597" s="225"/>
      <c r="P597" s="225"/>
      <c r="Q597" s="225"/>
      <c r="R597" s="225"/>
      <c r="S597" s="225"/>
      <c r="T597" s="225"/>
      <c r="U597" s="225"/>
      <c r="V597" s="225"/>
      <c r="W597" s="225"/>
      <c r="X597" s="225"/>
      <c r="Y597" s="225"/>
      <c r="Z597" s="225"/>
      <c r="AA597" s="225"/>
      <c r="AB597" s="225"/>
      <c r="AC597" s="225"/>
      <c r="AD597" s="225"/>
      <c r="AE597" s="225"/>
      <c r="AF597" s="225"/>
      <c r="AG597" s="225"/>
      <c r="AH597" s="225"/>
      <c r="AI597" s="225"/>
      <c r="AJ597" s="225"/>
      <c r="AK597" s="225"/>
      <c r="AL597" s="225"/>
      <c r="AM597" s="257"/>
      <c r="AN597" s="257"/>
      <c r="AO597" s="225"/>
      <c r="AP597" s="225"/>
      <c r="AQ597" s="225"/>
      <c r="AR597" s="225"/>
      <c r="AS597" s="225"/>
      <c r="AT597" s="225"/>
      <c r="AU597" s="225"/>
      <c r="AV597" s="225"/>
      <c r="AW597" s="225"/>
      <c r="AX597" s="225"/>
      <c r="AY597" s="225"/>
      <c r="AZ597" s="225"/>
      <c r="BA597" s="225"/>
      <c r="BB597" s="225"/>
      <c r="BC597" s="225"/>
      <c r="BD597" s="225"/>
      <c r="BE597" s="225"/>
      <c r="BF597" s="225"/>
      <c r="BG597" s="225"/>
      <c r="BH597" s="225"/>
      <c r="BI597" s="225"/>
      <c r="BJ597" s="225"/>
      <c r="BK597" s="225"/>
      <c r="BL597" s="225"/>
      <c r="BM597" s="225"/>
      <c r="BN597" s="225"/>
      <c r="BO597" s="225"/>
      <c r="BP597" s="225"/>
      <c r="BQ597" s="225"/>
      <c r="BR597" s="225"/>
      <c r="BS597" s="225"/>
      <c r="BT597" s="225"/>
      <c r="BU597" s="225"/>
      <c r="BV597" s="225"/>
      <c r="BW597" s="225"/>
      <c r="BX597" s="225"/>
      <c r="BY597" s="225"/>
      <c r="BZ597" s="225"/>
      <c r="CA597" s="225"/>
      <c r="CB597" s="225"/>
      <c r="CC597" s="225"/>
      <c r="CD597" s="225"/>
      <c r="CE597" s="225"/>
      <c r="CF597" s="225"/>
      <c r="CG597" s="225"/>
      <c r="CH597" s="225"/>
      <c r="CI597" s="225"/>
      <c r="CJ597" s="225"/>
      <c r="CK597" s="225"/>
      <c r="CL597" s="225"/>
      <c r="CM597" s="225"/>
      <c r="CN597" s="225"/>
      <c r="CO597" s="225"/>
      <c r="CP597" s="225"/>
      <c r="CQ597" s="225"/>
      <c r="CR597" s="225"/>
      <c r="CS597" s="225"/>
      <c r="CT597" s="225"/>
      <c r="CU597" s="225"/>
      <c r="CV597" s="225"/>
    </row>
    <row r="598" spans="1:100" ht="12" customHeight="1" x14ac:dyDescent="0.25">
      <c r="A598" s="225"/>
      <c r="B598" s="225"/>
      <c r="C598" s="225"/>
      <c r="D598" s="225"/>
      <c r="E598" s="225"/>
      <c r="F598" s="225"/>
      <c r="G598" s="225"/>
      <c r="H598" s="225"/>
      <c r="I598" s="225"/>
      <c r="J598" s="225"/>
      <c r="K598" s="225"/>
      <c r="L598" s="225"/>
      <c r="M598" s="225"/>
      <c r="N598" s="225"/>
      <c r="O598" s="225"/>
      <c r="P598" s="225"/>
      <c r="Q598" s="225"/>
      <c r="R598" s="225"/>
      <c r="S598" s="225"/>
      <c r="T598" s="225"/>
      <c r="U598" s="225"/>
      <c r="V598" s="225"/>
      <c r="W598" s="225"/>
      <c r="X598" s="225"/>
      <c r="Y598" s="225"/>
      <c r="Z598" s="225"/>
      <c r="AA598" s="225"/>
      <c r="AB598" s="225"/>
      <c r="AC598" s="225"/>
      <c r="AD598" s="225"/>
      <c r="AE598" s="225"/>
      <c r="AF598" s="225"/>
      <c r="AG598" s="225"/>
      <c r="AH598" s="225"/>
      <c r="AI598" s="225"/>
      <c r="AJ598" s="225"/>
      <c r="AK598" s="225"/>
      <c r="AL598" s="225"/>
      <c r="AM598" s="257"/>
      <c r="AN598" s="257"/>
      <c r="AO598" s="225"/>
      <c r="AP598" s="225"/>
      <c r="AQ598" s="225"/>
      <c r="AR598" s="225"/>
      <c r="AS598" s="225"/>
      <c r="AT598" s="225"/>
      <c r="AU598" s="225"/>
      <c r="AV598" s="225"/>
      <c r="AW598" s="225"/>
      <c r="AX598" s="225"/>
      <c r="AY598" s="225"/>
      <c r="AZ598" s="225"/>
      <c r="BA598" s="225"/>
      <c r="BB598" s="225"/>
      <c r="BC598" s="225"/>
      <c r="BD598" s="225"/>
      <c r="BE598" s="225"/>
      <c r="BF598" s="225"/>
      <c r="BG598" s="225"/>
      <c r="BH598" s="225"/>
      <c r="BI598" s="225"/>
      <c r="BJ598" s="225"/>
      <c r="BK598" s="225"/>
      <c r="BL598" s="225"/>
      <c r="BM598" s="225"/>
      <c r="BN598" s="225"/>
      <c r="BO598" s="225"/>
      <c r="BP598" s="225"/>
      <c r="BQ598" s="225"/>
      <c r="BR598" s="225"/>
      <c r="BS598" s="225"/>
      <c r="BT598" s="225"/>
      <c r="BU598" s="225"/>
      <c r="BV598" s="225"/>
      <c r="BW598" s="225"/>
      <c r="BX598" s="225"/>
      <c r="BY598" s="225"/>
      <c r="BZ598" s="225"/>
      <c r="CA598" s="225"/>
      <c r="CB598" s="225"/>
      <c r="CC598" s="225"/>
      <c r="CD598" s="225"/>
      <c r="CE598" s="225"/>
      <c r="CF598" s="225"/>
      <c r="CG598" s="225"/>
      <c r="CH598" s="225"/>
      <c r="CI598" s="225"/>
      <c r="CJ598" s="225"/>
      <c r="CK598" s="225"/>
      <c r="CL598" s="225"/>
      <c r="CM598" s="225"/>
      <c r="CN598" s="225"/>
      <c r="CO598" s="225"/>
      <c r="CP598" s="225"/>
      <c r="CQ598" s="225"/>
      <c r="CR598" s="225"/>
      <c r="CS598" s="225"/>
      <c r="CT598" s="225"/>
      <c r="CU598" s="225"/>
      <c r="CV598" s="225"/>
    </row>
    <row r="599" spans="1:100" ht="12" customHeight="1" x14ac:dyDescent="0.25">
      <c r="A599" s="225"/>
      <c r="B599" s="225"/>
      <c r="C599" s="225"/>
      <c r="D599" s="225"/>
      <c r="E599" s="225"/>
      <c r="F599" s="225"/>
      <c r="G599" s="225"/>
      <c r="H599" s="225"/>
      <c r="I599" s="225"/>
      <c r="J599" s="225"/>
      <c r="K599" s="225"/>
      <c r="L599" s="225"/>
      <c r="M599" s="225"/>
      <c r="N599" s="225"/>
      <c r="O599" s="225"/>
      <c r="P599" s="225"/>
      <c r="Q599" s="225"/>
      <c r="R599" s="225"/>
      <c r="S599" s="225"/>
      <c r="T599" s="225"/>
      <c r="U599" s="225"/>
      <c r="V599" s="225"/>
      <c r="W599" s="225"/>
      <c r="X599" s="225"/>
      <c r="Y599" s="225"/>
      <c r="Z599" s="225"/>
      <c r="AA599" s="225"/>
      <c r="AB599" s="225"/>
      <c r="AC599" s="225"/>
      <c r="AD599" s="225"/>
      <c r="AE599" s="225"/>
      <c r="AF599" s="225"/>
      <c r="AG599" s="225"/>
      <c r="AH599" s="225"/>
      <c r="AI599" s="225"/>
      <c r="AJ599" s="225"/>
      <c r="AK599" s="225"/>
      <c r="AL599" s="225"/>
      <c r="AM599" s="257"/>
      <c r="AN599" s="257"/>
      <c r="AO599" s="225"/>
      <c r="AP599" s="225"/>
      <c r="AQ599" s="225"/>
      <c r="AR599" s="225"/>
      <c r="AS599" s="225"/>
      <c r="AT599" s="225"/>
      <c r="AU599" s="225"/>
      <c r="AV599" s="225"/>
      <c r="AW599" s="225"/>
      <c r="AX599" s="225"/>
      <c r="AY599" s="225"/>
      <c r="AZ599" s="225"/>
      <c r="BA599" s="225"/>
      <c r="BB599" s="225"/>
      <c r="BC599" s="225"/>
      <c r="BD599" s="225"/>
      <c r="BE599" s="225"/>
      <c r="BF599" s="225"/>
      <c r="BG599" s="225"/>
      <c r="BH599" s="225"/>
      <c r="BI599" s="225"/>
      <c r="BJ599" s="225"/>
      <c r="BK599" s="225"/>
      <c r="BL599" s="225"/>
      <c r="BM599" s="225"/>
      <c r="BN599" s="225"/>
      <c r="BO599" s="225"/>
      <c r="BP599" s="225"/>
      <c r="BQ599" s="225"/>
      <c r="BR599" s="225"/>
      <c r="BS599" s="225"/>
      <c r="BT599" s="225"/>
      <c r="BU599" s="225"/>
      <c r="BV599" s="225"/>
      <c r="BW599" s="225"/>
      <c r="BX599" s="225"/>
      <c r="BY599" s="225"/>
      <c r="BZ599" s="225"/>
      <c r="CA599" s="225"/>
      <c r="CB599" s="225"/>
      <c r="CC599" s="225"/>
      <c r="CD599" s="225"/>
      <c r="CE599" s="225"/>
      <c r="CF599" s="225"/>
      <c r="CG599" s="225"/>
      <c r="CH599" s="225"/>
      <c r="CI599" s="225"/>
      <c r="CJ599" s="225"/>
      <c r="CK599" s="225"/>
      <c r="CL599" s="225"/>
      <c r="CM599" s="225"/>
      <c r="CN599" s="225"/>
      <c r="CO599" s="225"/>
      <c r="CP599" s="225"/>
      <c r="CQ599" s="225"/>
      <c r="CR599" s="225"/>
      <c r="CS599" s="225"/>
      <c r="CT599" s="225"/>
      <c r="CU599" s="225"/>
      <c r="CV599" s="225"/>
    </row>
    <row r="600" spans="1:100" ht="12" customHeight="1" x14ac:dyDescent="0.25">
      <c r="A600" s="225"/>
      <c r="B600" s="225"/>
      <c r="C600" s="225"/>
      <c r="D600" s="225"/>
      <c r="E600" s="225"/>
      <c r="F600" s="225"/>
      <c r="G600" s="225"/>
      <c r="H600" s="225"/>
      <c r="I600" s="225"/>
      <c r="J600" s="225"/>
      <c r="K600" s="225"/>
      <c r="L600" s="225"/>
      <c r="M600" s="225"/>
      <c r="N600" s="225"/>
      <c r="O600" s="225"/>
      <c r="P600" s="225"/>
      <c r="Q600" s="225"/>
      <c r="R600" s="225"/>
      <c r="S600" s="225"/>
      <c r="T600" s="225"/>
      <c r="U600" s="225"/>
      <c r="V600" s="225"/>
      <c r="W600" s="225"/>
      <c r="X600" s="225"/>
      <c r="Y600" s="225"/>
      <c r="Z600" s="225"/>
      <c r="AA600" s="225"/>
      <c r="AB600" s="225"/>
      <c r="AC600" s="225"/>
      <c r="AD600" s="225"/>
      <c r="AE600" s="225"/>
      <c r="AF600" s="225"/>
      <c r="AG600" s="225"/>
      <c r="AH600" s="225"/>
      <c r="AI600" s="225"/>
      <c r="AJ600" s="225"/>
      <c r="AK600" s="225"/>
      <c r="AL600" s="225"/>
      <c r="AM600" s="257"/>
      <c r="AN600" s="257"/>
      <c r="AO600" s="225"/>
      <c r="AP600" s="225"/>
      <c r="AQ600" s="225"/>
      <c r="AR600" s="225"/>
      <c r="AS600" s="225"/>
      <c r="AT600" s="225"/>
      <c r="AU600" s="225"/>
      <c r="AV600" s="225"/>
      <c r="AW600" s="225"/>
      <c r="AX600" s="225"/>
      <c r="AY600" s="225"/>
      <c r="AZ600" s="225"/>
      <c r="BA600" s="225"/>
      <c r="BB600" s="225"/>
      <c r="BC600" s="225"/>
      <c r="BD600" s="225"/>
      <c r="BE600" s="225"/>
      <c r="BF600" s="225"/>
      <c r="BG600" s="225"/>
      <c r="BH600" s="225"/>
      <c r="BI600" s="225"/>
      <c r="BJ600" s="225"/>
      <c r="BK600" s="225"/>
      <c r="BL600" s="225"/>
      <c r="BM600" s="225"/>
      <c r="BN600" s="225"/>
      <c r="BO600" s="225"/>
      <c r="BP600" s="225"/>
      <c r="BQ600" s="225"/>
      <c r="BR600" s="225"/>
      <c r="BS600" s="225"/>
      <c r="BT600" s="225"/>
      <c r="BU600" s="225"/>
      <c r="BV600" s="225"/>
      <c r="BW600" s="225"/>
      <c r="BX600" s="225"/>
      <c r="BY600" s="225"/>
      <c r="BZ600" s="225"/>
      <c r="CA600" s="225"/>
      <c r="CB600" s="225"/>
      <c r="CC600" s="225"/>
      <c r="CD600" s="225"/>
      <c r="CE600" s="225"/>
      <c r="CF600" s="225"/>
      <c r="CG600" s="225"/>
      <c r="CH600" s="225"/>
      <c r="CI600" s="225"/>
      <c r="CJ600" s="225"/>
      <c r="CK600" s="225"/>
      <c r="CL600" s="225"/>
      <c r="CM600" s="225"/>
      <c r="CN600" s="225"/>
      <c r="CO600" s="225"/>
      <c r="CP600" s="225"/>
      <c r="CQ600" s="225"/>
      <c r="CR600" s="225"/>
      <c r="CS600" s="225"/>
      <c r="CT600" s="225"/>
      <c r="CU600" s="225"/>
      <c r="CV600" s="225"/>
    </row>
    <row r="601" spans="1:100" ht="12" customHeight="1" x14ac:dyDescent="0.25">
      <c r="A601" s="225"/>
      <c r="B601" s="225"/>
      <c r="C601" s="225"/>
      <c r="D601" s="225"/>
      <c r="E601" s="225"/>
      <c r="F601" s="225"/>
      <c r="G601" s="225"/>
      <c r="H601" s="225"/>
      <c r="I601" s="225"/>
      <c r="J601" s="225"/>
      <c r="K601" s="225"/>
      <c r="L601" s="225"/>
      <c r="M601" s="225"/>
      <c r="N601" s="225"/>
      <c r="O601" s="225"/>
      <c r="P601" s="225"/>
      <c r="Q601" s="225"/>
      <c r="R601" s="225"/>
      <c r="S601" s="225"/>
      <c r="T601" s="225"/>
      <c r="U601" s="225"/>
      <c r="V601" s="225"/>
      <c r="W601" s="225"/>
      <c r="X601" s="225"/>
      <c r="Y601" s="225"/>
      <c r="Z601" s="225"/>
      <c r="AA601" s="225"/>
      <c r="AB601" s="225"/>
      <c r="AC601" s="225"/>
      <c r="AD601" s="225"/>
      <c r="AE601" s="225"/>
      <c r="AF601" s="225"/>
      <c r="AG601" s="225"/>
      <c r="AH601" s="225"/>
      <c r="AI601" s="225"/>
      <c r="AJ601" s="225"/>
      <c r="AK601" s="225"/>
      <c r="AL601" s="225"/>
      <c r="AM601" s="257"/>
      <c r="AN601" s="257"/>
      <c r="AO601" s="225"/>
      <c r="AP601" s="225"/>
      <c r="AQ601" s="225"/>
      <c r="AR601" s="225"/>
      <c r="AS601" s="225"/>
      <c r="AT601" s="225"/>
      <c r="AU601" s="225"/>
      <c r="AV601" s="225"/>
      <c r="AW601" s="225"/>
      <c r="AX601" s="225"/>
      <c r="AY601" s="225"/>
      <c r="AZ601" s="225"/>
      <c r="BA601" s="225"/>
      <c r="BB601" s="225"/>
      <c r="BC601" s="225"/>
      <c r="BD601" s="225"/>
      <c r="BE601" s="225"/>
      <c r="BF601" s="225"/>
      <c r="BG601" s="225"/>
      <c r="BH601" s="225"/>
      <c r="BI601" s="225"/>
      <c r="BJ601" s="225"/>
      <c r="BK601" s="225"/>
      <c r="BL601" s="225"/>
      <c r="BM601" s="225"/>
      <c r="BN601" s="225"/>
      <c r="BO601" s="225"/>
      <c r="BP601" s="225"/>
      <c r="BQ601" s="225"/>
      <c r="BR601" s="225"/>
      <c r="BS601" s="225"/>
      <c r="BT601" s="225"/>
      <c r="BU601" s="225"/>
      <c r="BV601" s="225"/>
      <c r="BW601" s="225"/>
      <c r="BX601" s="225"/>
      <c r="BY601" s="225"/>
      <c r="BZ601" s="225"/>
      <c r="CA601" s="225"/>
      <c r="CB601" s="225"/>
      <c r="CC601" s="225"/>
      <c r="CD601" s="225"/>
      <c r="CE601" s="225"/>
      <c r="CF601" s="225"/>
      <c r="CG601" s="225"/>
      <c r="CH601" s="225"/>
      <c r="CI601" s="225"/>
      <c r="CJ601" s="225"/>
      <c r="CK601" s="225"/>
      <c r="CL601" s="225"/>
      <c r="CM601" s="225"/>
      <c r="CN601" s="225"/>
      <c r="CO601" s="225"/>
      <c r="CP601" s="225"/>
      <c r="CQ601" s="225"/>
      <c r="CR601" s="225"/>
      <c r="CS601" s="225"/>
      <c r="CT601" s="225"/>
      <c r="CU601" s="225"/>
      <c r="CV601" s="225"/>
    </row>
    <row r="602" spans="1:100" ht="12" customHeight="1" x14ac:dyDescent="0.25">
      <c r="A602" s="225"/>
      <c r="B602" s="225"/>
      <c r="C602" s="225"/>
      <c r="D602" s="225"/>
      <c r="E602" s="225"/>
      <c r="F602" s="225"/>
      <c r="G602" s="225"/>
      <c r="H602" s="225"/>
      <c r="I602" s="225"/>
      <c r="J602" s="225"/>
      <c r="K602" s="225"/>
      <c r="L602" s="225"/>
      <c r="M602" s="225"/>
      <c r="N602" s="225"/>
      <c r="O602" s="225"/>
      <c r="P602" s="225"/>
      <c r="Q602" s="225"/>
      <c r="R602" s="225"/>
      <c r="S602" s="225"/>
      <c r="T602" s="225"/>
      <c r="U602" s="225"/>
      <c r="V602" s="225"/>
      <c r="W602" s="225"/>
      <c r="X602" s="225"/>
      <c r="Y602" s="225"/>
      <c r="Z602" s="225"/>
      <c r="AA602" s="225"/>
      <c r="AB602" s="225"/>
      <c r="AC602" s="225"/>
      <c r="AD602" s="225"/>
      <c r="AE602" s="225"/>
      <c r="AF602" s="225"/>
      <c r="AG602" s="225"/>
      <c r="AH602" s="225"/>
      <c r="AI602" s="225"/>
      <c r="AJ602" s="225"/>
      <c r="AK602" s="225"/>
      <c r="AL602" s="225"/>
      <c r="AM602" s="257"/>
      <c r="AN602" s="257"/>
      <c r="AO602" s="225"/>
      <c r="AP602" s="225"/>
      <c r="AQ602" s="225"/>
      <c r="AR602" s="225"/>
      <c r="AS602" s="225"/>
      <c r="AT602" s="225"/>
      <c r="AU602" s="225"/>
      <c r="AV602" s="225"/>
      <c r="AW602" s="225"/>
      <c r="AX602" s="225"/>
      <c r="AY602" s="225"/>
      <c r="AZ602" s="225"/>
      <c r="BA602" s="225"/>
      <c r="BB602" s="225"/>
      <c r="BC602" s="225"/>
      <c r="BD602" s="225"/>
      <c r="BE602" s="225"/>
      <c r="BF602" s="225"/>
      <c r="BG602" s="225"/>
      <c r="BH602" s="225"/>
      <c r="BI602" s="225"/>
      <c r="BJ602" s="225"/>
      <c r="BK602" s="225"/>
      <c r="BL602" s="225"/>
      <c r="BM602" s="225"/>
      <c r="BN602" s="225"/>
      <c r="BO602" s="225"/>
      <c r="BP602" s="225"/>
      <c r="BQ602" s="225"/>
      <c r="BR602" s="225"/>
      <c r="BS602" s="225"/>
      <c r="BT602" s="225"/>
      <c r="BU602" s="225"/>
      <c r="BV602" s="225"/>
      <c r="BW602" s="225"/>
      <c r="BX602" s="225"/>
      <c r="BY602" s="225"/>
      <c r="BZ602" s="225"/>
      <c r="CA602" s="225"/>
      <c r="CB602" s="225"/>
      <c r="CC602" s="225"/>
      <c r="CD602" s="225"/>
      <c r="CE602" s="225"/>
      <c r="CF602" s="225"/>
      <c r="CG602" s="225"/>
      <c r="CH602" s="225"/>
      <c r="CI602" s="225"/>
      <c r="CJ602" s="225"/>
      <c r="CK602" s="225"/>
      <c r="CL602" s="225"/>
      <c r="CM602" s="225"/>
      <c r="CN602" s="225"/>
      <c r="CO602" s="225"/>
      <c r="CP602" s="225"/>
      <c r="CQ602" s="225"/>
      <c r="CR602" s="225"/>
      <c r="CS602" s="225"/>
      <c r="CT602" s="225"/>
      <c r="CU602" s="225"/>
      <c r="CV602" s="225"/>
    </row>
    <row r="603" spans="1:100" ht="12" customHeight="1" x14ac:dyDescent="0.25">
      <c r="A603" s="225"/>
      <c r="B603" s="225"/>
      <c r="C603" s="225"/>
      <c r="D603" s="225"/>
      <c r="E603" s="225"/>
      <c r="F603" s="225"/>
      <c r="G603" s="225"/>
      <c r="H603" s="225"/>
      <c r="I603" s="225"/>
      <c r="J603" s="225"/>
      <c r="K603" s="225"/>
      <c r="L603" s="225"/>
      <c r="M603" s="225"/>
      <c r="N603" s="225"/>
      <c r="O603" s="225"/>
      <c r="P603" s="225"/>
      <c r="Q603" s="225"/>
      <c r="R603" s="225"/>
      <c r="S603" s="225"/>
      <c r="T603" s="225"/>
      <c r="U603" s="225"/>
      <c r="V603" s="225"/>
      <c r="W603" s="225"/>
      <c r="X603" s="225"/>
      <c r="Y603" s="225"/>
      <c r="Z603" s="225"/>
      <c r="AA603" s="225"/>
      <c r="AB603" s="225"/>
      <c r="AC603" s="225"/>
      <c r="AD603" s="225"/>
      <c r="AE603" s="225"/>
      <c r="AF603" s="225"/>
      <c r="AG603" s="225"/>
      <c r="AH603" s="225"/>
      <c r="AI603" s="225"/>
      <c r="AJ603" s="225"/>
      <c r="AK603" s="225"/>
      <c r="AL603" s="225"/>
      <c r="AM603" s="257"/>
      <c r="AN603" s="257"/>
      <c r="AO603" s="225"/>
      <c r="AP603" s="225"/>
      <c r="AQ603" s="225"/>
      <c r="AR603" s="225"/>
      <c r="AS603" s="225"/>
      <c r="AT603" s="225"/>
      <c r="AU603" s="225"/>
      <c r="AV603" s="225"/>
      <c r="AW603" s="225"/>
      <c r="AX603" s="225"/>
      <c r="AY603" s="225"/>
      <c r="AZ603" s="225"/>
      <c r="BA603" s="225"/>
      <c r="BB603" s="225"/>
      <c r="BC603" s="225"/>
      <c r="BD603" s="225"/>
      <c r="BE603" s="225"/>
      <c r="BF603" s="225"/>
      <c r="BG603" s="225"/>
      <c r="BH603" s="225"/>
      <c r="BI603" s="225"/>
      <c r="BJ603" s="225"/>
      <c r="BK603" s="225"/>
      <c r="BL603" s="225"/>
      <c r="BM603" s="225"/>
      <c r="BN603" s="225"/>
      <c r="BO603" s="225"/>
      <c r="BP603" s="225"/>
      <c r="BQ603" s="225"/>
      <c r="BR603" s="225"/>
      <c r="BS603" s="225"/>
      <c r="BT603" s="225"/>
      <c r="BU603" s="225"/>
      <c r="BV603" s="225"/>
      <c r="BW603" s="225"/>
      <c r="BX603" s="225"/>
      <c r="BY603" s="225"/>
      <c r="BZ603" s="225"/>
      <c r="CA603" s="225"/>
      <c r="CB603" s="225"/>
      <c r="CC603" s="225"/>
      <c r="CD603" s="225"/>
      <c r="CE603" s="225"/>
      <c r="CF603" s="225"/>
      <c r="CG603" s="225"/>
      <c r="CH603" s="225"/>
      <c r="CI603" s="225"/>
      <c r="CJ603" s="225"/>
      <c r="CK603" s="225"/>
      <c r="CL603" s="225"/>
      <c r="CM603" s="225"/>
      <c r="CN603" s="225"/>
      <c r="CO603" s="225"/>
      <c r="CP603" s="225"/>
      <c r="CQ603" s="225"/>
      <c r="CR603" s="225"/>
      <c r="CS603" s="225"/>
      <c r="CT603" s="225"/>
      <c r="CU603" s="225"/>
      <c r="CV603" s="225"/>
    </row>
    <row r="604" spans="1:100" ht="12" customHeight="1" x14ac:dyDescent="0.25">
      <c r="A604" s="225"/>
      <c r="B604" s="225"/>
      <c r="C604" s="225"/>
      <c r="D604" s="225"/>
      <c r="E604" s="225"/>
      <c r="F604" s="225"/>
      <c r="G604" s="225"/>
      <c r="H604" s="225"/>
      <c r="I604" s="225"/>
      <c r="J604" s="225"/>
      <c r="K604" s="225"/>
      <c r="L604" s="225"/>
      <c r="M604" s="225"/>
      <c r="N604" s="225"/>
      <c r="O604" s="225"/>
      <c r="P604" s="225"/>
      <c r="Q604" s="225"/>
      <c r="R604" s="225"/>
      <c r="S604" s="225"/>
      <c r="T604" s="225"/>
      <c r="U604" s="225"/>
      <c r="V604" s="225"/>
      <c r="W604" s="225"/>
      <c r="X604" s="225"/>
      <c r="Y604" s="225"/>
      <c r="Z604" s="225"/>
      <c r="AA604" s="225"/>
      <c r="AB604" s="225"/>
      <c r="AC604" s="225"/>
      <c r="AD604" s="225"/>
      <c r="AE604" s="225"/>
      <c r="AF604" s="225"/>
      <c r="AG604" s="225"/>
      <c r="AH604" s="225"/>
      <c r="AI604" s="225"/>
      <c r="AJ604" s="225"/>
      <c r="AK604" s="225"/>
      <c r="AL604" s="225"/>
      <c r="AM604" s="257"/>
      <c r="AN604" s="257"/>
      <c r="AO604" s="225"/>
      <c r="AP604" s="225"/>
      <c r="AQ604" s="225"/>
      <c r="AR604" s="225"/>
      <c r="AS604" s="225"/>
      <c r="AT604" s="225"/>
      <c r="AU604" s="225"/>
      <c r="AV604" s="225"/>
      <c r="AW604" s="225"/>
      <c r="AX604" s="225"/>
      <c r="AY604" s="225"/>
      <c r="AZ604" s="225"/>
      <c r="BA604" s="225"/>
      <c r="BB604" s="225"/>
      <c r="BC604" s="225"/>
      <c r="BD604" s="225"/>
      <c r="BE604" s="225"/>
      <c r="BF604" s="225"/>
      <c r="BG604" s="225"/>
      <c r="BH604" s="225"/>
      <c r="BI604" s="225"/>
      <c r="BJ604" s="225"/>
      <c r="BK604" s="225"/>
      <c r="BL604" s="225"/>
      <c r="BM604" s="225"/>
      <c r="BN604" s="225"/>
      <c r="BO604" s="225"/>
      <c r="BP604" s="225"/>
      <c r="BQ604" s="225"/>
      <c r="BR604" s="225"/>
      <c r="BS604" s="225"/>
      <c r="BT604" s="225"/>
      <c r="BU604" s="225"/>
      <c r="BV604" s="225"/>
      <c r="BW604" s="225"/>
      <c r="BX604" s="225"/>
      <c r="BY604" s="225"/>
      <c r="BZ604" s="225"/>
      <c r="CA604" s="225"/>
      <c r="CB604" s="225"/>
      <c r="CC604" s="225"/>
      <c r="CD604" s="225"/>
      <c r="CE604" s="225"/>
      <c r="CF604" s="225"/>
      <c r="CG604" s="225"/>
      <c r="CH604" s="225"/>
      <c r="CI604" s="225"/>
      <c r="CJ604" s="225"/>
      <c r="CK604" s="225"/>
      <c r="CL604" s="225"/>
      <c r="CM604" s="225"/>
      <c r="CN604" s="225"/>
      <c r="CO604" s="225"/>
      <c r="CP604" s="225"/>
      <c r="CQ604" s="225"/>
      <c r="CR604" s="225"/>
      <c r="CS604" s="225"/>
      <c r="CT604" s="225"/>
      <c r="CU604" s="225"/>
      <c r="CV604" s="225"/>
    </row>
    <row r="605" spans="1:100" ht="12" customHeight="1" x14ac:dyDescent="0.25">
      <c r="A605" s="225"/>
      <c r="B605" s="225"/>
      <c r="C605" s="225"/>
      <c r="D605" s="225"/>
      <c r="E605" s="225"/>
      <c r="F605" s="225"/>
      <c r="G605" s="225"/>
      <c r="H605" s="225"/>
      <c r="I605" s="225"/>
      <c r="J605" s="225"/>
      <c r="K605" s="225"/>
      <c r="L605" s="225"/>
      <c r="M605" s="225"/>
      <c r="N605" s="225"/>
      <c r="O605" s="225"/>
      <c r="P605" s="225"/>
      <c r="Q605" s="225"/>
      <c r="R605" s="225"/>
      <c r="S605" s="225"/>
      <c r="T605" s="225"/>
      <c r="U605" s="225"/>
      <c r="V605" s="225"/>
      <c r="W605" s="225"/>
      <c r="X605" s="225"/>
      <c r="Y605" s="225"/>
      <c r="Z605" s="225"/>
      <c r="AA605" s="225"/>
      <c r="AB605" s="225"/>
      <c r="AC605" s="225"/>
      <c r="AD605" s="225"/>
      <c r="AE605" s="225"/>
      <c r="AF605" s="225"/>
      <c r="AG605" s="225"/>
      <c r="AH605" s="225"/>
      <c r="AI605" s="225"/>
      <c r="AJ605" s="225"/>
      <c r="AK605" s="225"/>
      <c r="AL605" s="225"/>
      <c r="AM605" s="257"/>
      <c r="AN605" s="257"/>
      <c r="AO605" s="225"/>
      <c r="AP605" s="225"/>
      <c r="AQ605" s="225"/>
      <c r="AR605" s="225"/>
      <c r="AS605" s="225"/>
      <c r="AT605" s="225"/>
      <c r="AU605" s="225"/>
      <c r="AV605" s="225"/>
      <c r="AW605" s="225"/>
      <c r="AX605" s="225"/>
      <c r="AY605" s="225"/>
      <c r="AZ605" s="225"/>
      <c r="BA605" s="225"/>
      <c r="BB605" s="225"/>
      <c r="BC605" s="225"/>
      <c r="BD605" s="225"/>
      <c r="BE605" s="225"/>
      <c r="BF605" s="225"/>
      <c r="BG605" s="225"/>
      <c r="BH605" s="225"/>
      <c r="BI605" s="225"/>
      <c r="BJ605" s="225"/>
      <c r="BK605" s="225"/>
      <c r="BL605" s="225"/>
      <c r="BM605" s="225"/>
      <c r="BN605" s="225"/>
      <c r="BO605" s="225"/>
      <c r="BP605" s="225"/>
      <c r="BQ605" s="225"/>
      <c r="BR605" s="225"/>
      <c r="BS605" s="225"/>
      <c r="BT605" s="225"/>
      <c r="BU605" s="225"/>
      <c r="BV605" s="225"/>
      <c r="BW605" s="225"/>
      <c r="BX605" s="225"/>
      <c r="BY605" s="225"/>
      <c r="BZ605" s="225"/>
      <c r="CA605" s="225"/>
      <c r="CB605" s="225"/>
      <c r="CC605" s="225"/>
      <c r="CD605" s="225"/>
      <c r="CE605" s="225"/>
      <c r="CF605" s="225"/>
      <c r="CG605" s="225"/>
      <c r="CH605" s="225"/>
      <c r="CI605" s="225"/>
      <c r="CJ605" s="225"/>
      <c r="CK605" s="225"/>
      <c r="CL605" s="225"/>
      <c r="CM605" s="225"/>
      <c r="CN605" s="225"/>
      <c r="CO605" s="225"/>
      <c r="CP605" s="225"/>
      <c r="CQ605" s="225"/>
      <c r="CR605" s="225"/>
      <c r="CS605" s="225"/>
      <c r="CT605" s="225"/>
      <c r="CU605" s="225"/>
      <c r="CV605" s="225"/>
    </row>
    <row r="606" spans="1:100" ht="12" customHeight="1" x14ac:dyDescent="0.25">
      <c r="A606" s="225"/>
      <c r="B606" s="225"/>
      <c r="C606" s="225"/>
      <c r="D606" s="225"/>
      <c r="E606" s="225"/>
      <c r="F606" s="225"/>
      <c r="G606" s="225"/>
      <c r="H606" s="225"/>
      <c r="I606" s="225"/>
      <c r="J606" s="225"/>
      <c r="K606" s="225"/>
      <c r="L606" s="225"/>
      <c r="M606" s="225"/>
      <c r="N606" s="225"/>
      <c r="O606" s="225"/>
      <c r="P606" s="225"/>
      <c r="Q606" s="225"/>
      <c r="R606" s="225"/>
      <c r="S606" s="225"/>
      <c r="T606" s="225"/>
      <c r="U606" s="225"/>
      <c r="V606" s="225"/>
      <c r="W606" s="225"/>
      <c r="X606" s="225"/>
      <c r="Y606" s="225"/>
      <c r="Z606" s="225"/>
      <c r="AA606" s="225"/>
      <c r="AB606" s="225"/>
      <c r="AC606" s="225"/>
      <c r="AD606" s="225"/>
      <c r="AE606" s="225"/>
      <c r="AF606" s="225"/>
      <c r="AG606" s="225"/>
      <c r="AH606" s="225"/>
      <c r="AI606" s="225"/>
      <c r="AJ606" s="225"/>
      <c r="AK606" s="225"/>
      <c r="AL606" s="225"/>
      <c r="AM606" s="257"/>
      <c r="AN606" s="257"/>
      <c r="AO606" s="225"/>
      <c r="AP606" s="225"/>
      <c r="AQ606" s="225"/>
      <c r="AR606" s="225"/>
      <c r="AS606" s="225"/>
      <c r="AT606" s="225"/>
      <c r="AU606" s="225"/>
      <c r="AV606" s="225"/>
      <c r="AW606" s="225"/>
      <c r="AX606" s="225"/>
      <c r="AY606" s="225"/>
      <c r="AZ606" s="225"/>
      <c r="BA606" s="225"/>
      <c r="BB606" s="225"/>
      <c r="BC606" s="225"/>
      <c r="BD606" s="225"/>
      <c r="BE606" s="225"/>
      <c r="BF606" s="225"/>
      <c r="BG606" s="225"/>
      <c r="BH606" s="225"/>
      <c r="BI606" s="225"/>
      <c r="BJ606" s="225"/>
      <c r="BK606" s="225"/>
      <c r="BL606" s="225"/>
      <c r="BM606" s="225"/>
      <c r="BN606" s="225"/>
      <c r="BO606" s="225"/>
      <c r="BP606" s="225"/>
      <c r="BQ606" s="225"/>
      <c r="BR606" s="225"/>
      <c r="BS606" s="225"/>
      <c r="BT606" s="225"/>
      <c r="BU606" s="225"/>
      <c r="BV606" s="225"/>
      <c r="BW606" s="225"/>
      <c r="BX606" s="225"/>
      <c r="BY606" s="225"/>
      <c r="BZ606" s="225"/>
      <c r="CA606" s="225"/>
      <c r="CB606" s="225"/>
      <c r="CC606" s="225"/>
      <c r="CD606" s="225"/>
      <c r="CE606" s="225"/>
      <c r="CF606" s="225"/>
      <c r="CG606" s="225"/>
      <c r="CH606" s="225"/>
      <c r="CI606" s="225"/>
      <c r="CJ606" s="225"/>
      <c r="CK606" s="225"/>
      <c r="CL606" s="225"/>
      <c r="CM606" s="225"/>
      <c r="CN606" s="225"/>
      <c r="CO606" s="225"/>
      <c r="CP606" s="225"/>
      <c r="CQ606" s="225"/>
      <c r="CR606" s="225"/>
      <c r="CS606" s="225"/>
      <c r="CT606" s="225"/>
      <c r="CU606" s="225"/>
      <c r="CV606" s="225"/>
    </row>
    <row r="607" spans="1:100" ht="12" customHeight="1" x14ac:dyDescent="0.25">
      <c r="A607" s="225"/>
      <c r="B607" s="225"/>
      <c r="C607" s="225"/>
      <c r="D607" s="225"/>
      <c r="E607" s="225"/>
      <c r="F607" s="225"/>
      <c r="G607" s="225"/>
      <c r="H607" s="225"/>
      <c r="I607" s="225"/>
      <c r="J607" s="225"/>
      <c r="K607" s="225"/>
      <c r="L607" s="225"/>
      <c r="M607" s="225"/>
      <c r="N607" s="225"/>
      <c r="O607" s="225"/>
      <c r="P607" s="225"/>
      <c r="Q607" s="225"/>
      <c r="R607" s="225"/>
      <c r="S607" s="225"/>
      <c r="T607" s="225"/>
      <c r="U607" s="225"/>
      <c r="V607" s="225"/>
      <c r="W607" s="225"/>
      <c r="X607" s="225"/>
      <c r="Y607" s="225"/>
      <c r="Z607" s="225"/>
      <c r="AA607" s="225"/>
      <c r="AB607" s="225"/>
      <c r="AC607" s="225"/>
      <c r="AD607" s="225"/>
      <c r="AE607" s="225"/>
      <c r="AF607" s="225"/>
      <c r="AG607" s="225"/>
      <c r="AH607" s="225"/>
      <c r="AI607" s="225"/>
      <c r="AJ607" s="225"/>
      <c r="AK607" s="225"/>
      <c r="AL607" s="225"/>
      <c r="AM607" s="257"/>
      <c r="AN607" s="257"/>
      <c r="AO607" s="225"/>
      <c r="AP607" s="225"/>
      <c r="AQ607" s="225"/>
      <c r="AR607" s="225"/>
      <c r="AS607" s="225"/>
      <c r="AT607" s="225"/>
      <c r="AU607" s="225"/>
      <c r="AV607" s="225"/>
      <c r="AW607" s="225"/>
      <c r="AX607" s="225"/>
      <c r="AY607" s="225"/>
      <c r="AZ607" s="225"/>
      <c r="BA607" s="225"/>
      <c r="BB607" s="225"/>
      <c r="BC607" s="225"/>
      <c r="BD607" s="225"/>
      <c r="BE607" s="225"/>
      <c r="BF607" s="225"/>
      <c r="BG607" s="225"/>
      <c r="BH607" s="225"/>
      <c r="BI607" s="225"/>
      <c r="BJ607" s="225"/>
      <c r="BK607" s="225"/>
      <c r="BL607" s="225"/>
      <c r="BM607" s="225"/>
      <c r="BN607" s="225"/>
      <c r="BO607" s="225"/>
      <c r="BP607" s="225"/>
      <c r="BQ607" s="225"/>
      <c r="BR607" s="225"/>
      <c r="BS607" s="225"/>
      <c r="BT607" s="225"/>
      <c r="BU607" s="225"/>
      <c r="BV607" s="225"/>
      <c r="BW607" s="225"/>
      <c r="BX607" s="225"/>
      <c r="BY607" s="225"/>
      <c r="BZ607" s="225"/>
      <c r="CA607" s="225"/>
      <c r="CB607" s="225"/>
      <c r="CC607" s="225"/>
      <c r="CD607" s="225"/>
      <c r="CE607" s="225"/>
      <c r="CF607" s="225"/>
      <c r="CG607" s="225"/>
      <c r="CH607" s="225"/>
      <c r="CI607" s="225"/>
      <c r="CJ607" s="225"/>
      <c r="CK607" s="225"/>
      <c r="CL607" s="225"/>
      <c r="CM607" s="225"/>
      <c r="CN607" s="225"/>
      <c r="CO607" s="225"/>
      <c r="CP607" s="225"/>
      <c r="CQ607" s="225"/>
      <c r="CR607" s="225"/>
      <c r="CS607" s="225"/>
      <c r="CT607" s="225"/>
      <c r="CU607" s="225"/>
      <c r="CV607" s="225"/>
    </row>
    <row r="608" spans="1:100" ht="12" customHeight="1" x14ac:dyDescent="0.25">
      <c r="A608" s="225"/>
      <c r="B608" s="225"/>
      <c r="C608" s="225"/>
      <c r="D608" s="225"/>
      <c r="E608" s="225"/>
      <c r="F608" s="225"/>
      <c r="G608" s="225"/>
      <c r="H608" s="225"/>
      <c r="I608" s="225"/>
      <c r="J608" s="225"/>
      <c r="K608" s="225"/>
      <c r="L608" s="225"/>
      <c r="M608" s="225"/>
      <c r="N608" s="225"/>
      <c r="O608" s="225"/>
      <c r="P608" s="225"/>
      <c r="Q608" s="225"/>
      <c r="R608" s="225"/>
      <c r="S608" s="225"/>
      <c r="T608" s="225"/>
      <c r="U608" s="225"/>
      <c r="V608" s="225"/>
      <c r="W608" s="225"/>
      <c r="X608" s="225"/>
      <c r="Y608" s="225"/>
      <c r="Z608" s="225"/>
      <c r="AA608" s="225"/>
      <c r="AB608" s="225"/>
      <c r="AC608" s="225"/>
      <c r="AD608" s="225"/>
      <c r="AE608" s="225"/>
      <c r="AF608" s="225"/>
      <c r="AG608" s="225"/>
      <c r="AH608" s="225"/>
      <c r="AI608" s="225"/>
      <c r="AJ608" s="225"/>
      <c r="AK608" s="225"/>
      <c r="AL608" s="225"/>
      <c r="AM608" s="257"/>
      <c r="AN608" s="257"/>
      <c r="AO608" s="225"/>
      <c r="AP608" s="225"/>
      <c r="AQ608" s="225"/>
      <c r="AR608" s="225"/>
      <c r="AS608" s="225"/>
      <c r="AT608" s="225"/>
      <c r="AU608" s="225"/>
      <c r="AV608" s="225"/>
      <c r="AW608" s="225"/>
      <c r="AX608" s="225"/>
      <c r="AY608" s="225"/>
      <c r="AZ608" s="225"/>
      <c r="BA608" s="225"/>
      <c r="BB608" s="225"/>
      <c r="BC608" s="225"/>
      <c r="BD608" s="225"/>
      <c r="BE608" s="225"/>
      <c r="BF608" s="225"/>
      <c r="BG608" s="225"/>
      <c r="BH608" s="225"/>
      <c r="BI608" s="225"/>
      <c r="BJ608" s="225"/>
      <c r="BK608" s="225"/>
      <c r="BL608" s="225"/>
      <c r="BM608" s="225"/>
      <c r="BN608" s="225"/>
      <c r="BO608" s="225"/>
      <c r="BP608" s="225"/>
      <c r="BQ608" s="225"/>
      <c r="BR608" s="225"/>
      <c r="BS608" s="225"/>
      <c r="BT608" s="225"/>
      <c r="BU608" s="225"/>
      <c r="BV608" s="225"/>
      <c r="BW608" s="225"/>
      <c r="BX608" s="225"/>
      <c r="BY608" s="225"/>
      <c r="BZ608" s="225"/>
      <c r="CA608" s="225"/>
      <c r="CB608" s="225"/>
      <c r="CC608" s="225"/>
      <c r="CD608" s="225"/>
      <c r="CE608" s="225"/>
      <c r="CF608" s="225"/>
      <c r="CG608" s="225"/>
      <c r="CH608" s="225"/>
      <c r="CI608" s="225"/>
      <c r="CJ608" s="225"/>
      <c r="CK608" s="225"/>
      <c r="CL608" s="225"/>
      <c r="CM608" s="225"/>
      <c r="CN608" s="225"/>
      <c r="CO608" s="225"/>
      <c r="CP608" s="225"/>
      <c r="CQ608" s="225"/>
      <c r="CR608" s="225"/>
      <c r="CS608" s="225"/>
      <c r="CT608" s="225"/>
      <c r="CU608" s="225"/>
      <c r="CV608" s="225"/>
    </row>
    <row r="609" spans="1:100" ht="12" customHeight="1" x14ac:dyDescent="0.25">
      <c r="A609" s="225"/>
      <c r="B609" s="225"/>
      <c r="C609" s="225"/>
      <c r="D609" s="225"/>
      <c r="E609" s="225"/>
      <c r="F609" s="225"/>
      <c r="G609" s="225"/>
      <c r="H609" s="225"/>
      <c r="I609" s="225"/>
      <c r="J609" s="225"/>
      <c r="K609" s="225"/>
      <c r="L609" s="225"/>
      <c r="M609" s="225"/>
      <c r="N609" s="225"/>
      <c r="O609" s="225"/>
      <c r="P609" s="225"/>
      <c r="Q609" s="225"/>
      <c r="R609" s="225"/>
      <c r="S609" s="225"/>
      <c r="T609" s="225"/>
      <c r="U609" s="225"/>
      <c r="V609" s="225"/>
      <c r="W609" s="225"/>
      <c r="X609" s="225"/>
      <c r="Y609" s="225"/>
      <c r="Z609" s="225"/>
      <c r="AA609" s="225"/>
      <c r="AB609" s="225"/>
      <c r="AC609" s="225"/>
      <c r="AD609" s="225"/>
      <c r="AE609" s="225"/>
      <c r="AF609" s="225"/>
      <c r="AG609" s="225"/>
      <c r="AH609" s="225"/>
      <c r="AI609" s="225"/>
      <c r="AJ609" s="225"/>
      <c r="AK609" s="225"/>
      <c r="AL609" s="225"/>
      <c r="AM609" s="257"/>
      <c r="AN609" s="257"/>
      <c r="AO609" s="225"/>
      <c r="AP609" s="225"/>
      <c r="AQ609" s="225"/>
      <c r="AR609" s="225"/>
      <c r="AS609" s="225"/>
      <c r="AT609" s="225"/>
      <c r="AU609" s="225"/>
      <c r="AV609" s="225"/>
      <c r="AW609" s="225"/>
      <c r="AX609" s="225"/>
      <c r="AY609" s="225"/>
      <c r="AZ609" s="225"/>
      <c r="BA609" s="225"/>
      <c r="BB609" s="225"/>
      <c r="BC609" s="225"/>
      <c r="BD609" s="225"/>
      <c r="BE609" s="225"/>
      <c r="BF609" s="225"/>
      <c r="BG609" s="225"/>
      <c r="BH609" s="225"/>
      <c r="BI609" s="225"/>
      <c r="BJ609" s="225"/>
      <c r="BK609" s="225"/>
      <c r="BL609" s="225"/>
      <c r="BM609" s="225"/>
      <c r="BN609" s="225"/>
      <c r="BO609" s="225"/>
      <c r="BP609" s="225"/>
      <c r="BQ609" s="225"/>
      <c r="BR609" s="225"/>
      <c r="BS609" s="225"/>
      <c r="BT609" s="225"/>
      <c r="BU609" s="225"/>
      <c r="BV609" s="225"/>
      <c r="BW609" s="225"/>
      <c r="BX609" s="225"/>
      <c r="BY609" s="225"/>
      <c r="BZ609" s="225"/>
      <c r="CA609" s="225"/>
      <c r="CB609" s="225"/>
      <c r="CC609" s="225"/>
      <c r="CD609" s="225"/>
      <c r="CE609" s="225"/>
      <c r="CF609" s="225"/>
      <c r="CG609" s="225"/>
      <c r="CH609" s="225"/>
      <c r="CI609" s="225"/>
      <c r="CJ609" s="225"/>
      <c r="CK609" s="225"/>
      <c r="CL609" s="225"/>
      <c r="CM609" s="225"/>
      <c r="CN609" s="225"/>
      <c r="CO609" s="225"/>
      <c r="CP609" s="225"/>
      <c r="CQ609" s="225"/>
      <c r="CR609" s="225"/>
      <c r="CS609" s="225"/>
      <c r="CT609" s="225"/>
      <c r="CU609" s="225"/>
      <c r="CV609" s="225"/>
    </row>
    <row r="610" spans="1:100" ht="12" customHeight="1" x14ac:dyDescent="0.25">
      <c r="A610" s="225"/>
      <c r="B610" s="225"/>
      <c r="C610" s="225"/>
      <c r="D610" s="225"/>
      <c r="E610" s="225"/>
      <c r="F610" s="225"/>
      <c r="G610" s="225"/>
      <c r="H610" s="225"/>
      <c r="I610" s="225"/>
      <c r="J610" s="225"/>
      <c r="K610" s="225"/>
      <c r="L610" s="225"/>
      <c r="M610" s="225"/>
      <c r="N610" s="225"/>
      <c r="O610" s="225"/>
      <c r="P610" s="225"/>
      <c r="Q610" s="225"/>
      <c r="R610" s="225"/>
      <c r="S610" s="225"/>
      <c r="T610" s="225"/>
      <c r="U610" s="225"/>
      <c r="V610" s="225"/>
      <c r="W610" s="225"/>
      <c r="X610" s="225"/>
      <c r="Y610" s="225"/>
      <c r="Z610" s="225"/>
      <c r="AA610" s="225"/>
      <c r="AB610" s="225"/>
      <c r="AC610" s="225"/>
      <c r="AD610" s="225"/>
      <c r="AE610" s="225"/>
      <c r="AF610" s="225"/>
      <c r="AG610" s="225"/>
      <c r="AH610" s="225"/>
      <c r="AI610" s="225"/>
      <c r="AJ610" s="225"/>
      <c r="AK610" s="225"/>
      <c r="AL610" s="225"/>
      <c r="AM610" s="257"/>
      <c r="AN610" s="257"/>
      <c r="AO610" s="225"/>
      <c r="AP610" s="225"/>
      <c r="AQ610" s="225"/>
      <c r="AR610" s="225"/>
      <c r="AS610" s="225"/>
      <c r="AT610" s="225"/>
      <c r="AU610" s="225"/>
      <c r="AV610" s="225"/>
      <c r="AW610" s="225"/>
      <c r="AX610" s="225"/>
      <c r="AY610" s="225"/>
      <c r="AZ610" s="225"/>
      <c r="BA610" s="225"/>
      <c r="BB610" s="225"/>
      <c r="BC610" s="225"/>
      <c r="BD610" s="225"/>
      <c r="BE610" s="225"/>
      <c r="BF610" s="225"/>
      <c r="BG610" s="225"/>
      <c r="BH610" s="225"/>
      <c r="BI610" s="225"/>
      <c r="BJ610" s="225"/>
      <c r="BK610" s="225"/>
      <c r="BL610" s="225"/>
      <c r="BM610" s="225"/>
      <c r="BN610" s="225"/>
      <c r="BO610" s="225"/>
      <c r="BP610" s="225"/>
      <c r="BQ610" s="225"/>
      <c r="BR610" s="225"/>
      <c r="BS610" s="225"/>
      <c r="BT610" s="225"/>
      <c r="BU610" s="225"/>
      <c r="BV610" s="225"/>
      <c r="BW610" s="225"/>
      <c r="BX610" s="225"/>
      <c r="BY610" s="225"/>
      <c r="BZ610" s="225"/>
      <c r="CA610" s="225"/>
      <c r="CB610" s="225"/>
      <c r="CC610" s="225"/>
      <c r="CD610" s="225"/>
      <c r="CE610" s="225"/>
      <c r="CF610" s="225"/>
      <c r="CG610" s="225"/>
      <c r="CH610" s="225"/>
      <c r="CI610" s="225"/>
      <c r="CJ610" s="225"/>
      <c r="CK610" s="225"/>
      <c r="CL610" s="225"/>
      <c r="CM610" s="225"/>
      <c r="CN610" s="225"/>
      <c r="CO610" s="225"/>
      <c r="CP610" s="225"/>
      <c r="CQ610" s="225"/>
      <c r="CR610" s="225"/>
      <c r="CS610" s="225"/>
      <c r="CT610" s="225"/>
      <c r="CU610" s="225"/>
      <c r="CV610" s="225"/>
    </row>
    <row r="611" spans="1:100" ht="12" customHeight="1" x14ac:dyDescent="0.25">
      <c r="A611" s="225"/>
      <c r="B611" s="225"/>
      <c r="C611" s="225"/>
      <c r="D611" s="225"/>
      <c r="E611" s="225"/>
      <c r="F611" s="225"/>
      <c r="G611" s="225"/>
      <c r="H611" s="225"/>
      <c r="I611" s="225"/>
      <c r="J611" s="225"/>
      <c r="K611" s="225"/>
      <c r="L611" s="225"/>
      <c r="M611" s="225"/>
      <c r="N611" s="225"/>
      <c r="O611" s="225"/>
      <c r="P611" s="225"/>
      <c r="Q611" s="225"/>
      <c r="R611" s="225"/>
      <c r="S611" s="225"/>
      <c r="T611" s="225"/>
      <c r="U611" s="225"/>
      <c r="V611" s="225"/>
      <c r="W611" s="225"/>
      <c r="X611" s="225"/>
      <c r="Y611" s="225"/>
      <c r="Z611" s="225"/>
      <c r="AA611" s="225"/>
      <c r="AB611" s="225"/>
      <c r="AC611" s="225"/>
      <c r="AD611" s="225"/>
      <c r="AE611" s="225"/>
      <c r="AF611" s="225"/>
      <c r="AG611" s="225"/>
      <c r="AH611" s="225"/>
      <c r="AI611" s="225"/>
      <c r="AJ611" s="225"/>
      <c r="AK611" s="225"/>
      <c r="AL611" s="225"/>
      <c r="AM611" s="257"/>
      <c r="AN611" s="257"/>
      <c r="AO611" s="225"/>
      <c r="AP611" s="225"/>
      <c r="AQ611" s="225"/>
      <c r="AR611" s="225"/>
      <c r="AS611" s="225"/>
      <c r="AT611" s="225"/>
      <c r="AU611" s="225"/>
      <c r="AV611" s="225"/>
      <c r="AW611" s="225"/>
      <c r="AX611" s="225"/>
      <c r="AY611" s="225"/>
      <c r="AZ611" s="225"/>
      <c r="BA611" s="225"/>
      <c r="BB611" s="225"/>
      <c r="BC611" s="225"/>
      <c r="BD611" s="225"/>
      <c r="BE611" s="225"/>
      <c r="BF611" s="225"/>
      <c r="BG611" s="225"/>
      <c r="BH611" s="225"/>
      <c r="BI611" s="225"/>
      <c r="BJ611" s="225"/>
      <c r="BK611" s="225"/>
      <c r="BL611" s="225"/>
      <c r="BM611" s="225"/>
      <c r="BN611" s="225"/>
      <c r="BO611" s="225"/>
      <c r="BP611" s="225"/>
      <c r="BQ611" s="225"/>
      <c r="BR611" s="225"/>
      <c r="BS611" s="225"/>
      <c r="BT611" s="225"/>
      <c r="BU611" s="225"/>
      <c r="BV611" s="225"/>
      <c r="BW611" s="225"/>
      <c r="BX611" s="225"/>
      <c r="BY611" s="225"/>
      <c r="BZ611" s="225"/>
      <c r="CA611" s="225"/>
      <c r="CB611" s="225"/>
      <c r="CC611" s="225"/>
      <c r="CD611" s="225"/>
      <c r="CE611" s="225"/>
      <c r="CF611" s="225"/>
      <c r="CG611" s="225"/>
      <c r="CH611" s="225"/>
      <c r="CI611" s="225"/>
      <c r="CJ611" s="225"/>
      <c r="CK611" s="225"/>
      <c r="CL611" s="225"/>
      <c r="CM611" s="225"/>
      <c r="CN611" s="225"/>
      <c r="CO611" s="225"/>
      <c r="CP611" s="225"/>
      <c r="CQ611" s="225"/>
      <c r="CR611" s="225"/>
      <c r="CS611" s="225"/>
      <c r="CT611" s="225"/>
      <c r="CU611" s="225"/>
      <c r="CV611" s="225"/>
    </row>
    <row r="612" spans="1:100" ht="12" customHeight="1" x14ac:dyDescent="0.25">
      <c r="A612" s="225"/>
      <c r="B612" s="225"/>
      <c r="C612" s="225"/>
      <c r="D612" s="225"/>
      <c r="E612" s="225"/>
      <c r="F612" s="225"/>
      <c r="G612" s="225"/>
      <c r="H612" s="225"/>
      <c r="I612" s="225"/>
      <c r="J612" s="225"/>
      <c r="K612" s="225"/>
      <c r="L612" s="225"/>
      <c r="M612" s="225"/>
      <c r="N612" s="225"/>
      <c r="O612" s="225"/>
      <c r="P612" s="225"/>
      <c r="Q612" s="225"/>
      <c r="R612" s="225"/>
      <c r="S612" s="225"/>
      <c r="T612" s="225"/>
      <c r="U612" s="225"/>
      <c r="V612" s="225"/>
      <c r="W612" s="225"/>
      <c r="X612" s="225"/>
      <c r="Y612" s="225"/>
      <c r="Z612" s="225"/>
      <c r="AA612" s="225"/>
      <c r="AB612" s="225"/>
      <c r="AC612" s="225"/>
      <c r="AD612" s="225"/>
      <c r="AE612" s="225"/>
      <c r="AF612" s="225"/>
      <c r="AG612" s="225"/>
      <c r="AH612" s="225"/>
      <c r="AI612" s="225"/>
      <c r="AJ612" s="225"/>
      <c r="AK612" s="225"/>
      <c r="AL612" s="225"/>
      <c r="AM612" s="257"/>
      <c r="AN612" s="257"/>
      <c r="AO612" s="225"/>
      <c r="AP612" s="225"/>
      <c r="AQ612" s="225"/>
      <c r="AR612" s="225"/>
      <c r="AS612" s="225"/>
      <c r="AT612" s="225"/>
      <c r="AU612" s="225"/>
      <c r="AV612" s="225"/>
      <c r="AW612" s="225"/>
      <c r="AX612" s="225"/>
      <c r="AY612" s="225"/>
      <c r="AZ612" s="225"/>
      <c r="BA612" s="225"/>
      <c r="BB612" s="225"/>
      <c r="BC612" s="225"/>
      <c r="BD612" s="225"/>
      <c r="BE612" s="225"/>
      <c r="BF612" s="225"/>
      <c r="BG612" s="225"/>
      <c r="BH612" s="225"/>
      <c r="BI612" s="225"/>
      <c r="BJ612" s="225"/>
      <c r="BK612" s="225"/>
      <c r="BL612" s="225"/>
      <c r="BM612" s="225"/>
      <c r="BN612" s="225"/>
      <c r="BO612" s="225"/>
      <c r="BP612" s="225"/>
      <c r="BQ612" s="225"/>
      <c r="BR612" s="225"/>
      <c r="BS612" s="225"/>
      <c r="BT612" s="225"/>
      <c r="BU612" s="225"/>
      <c r="BV612" s="225"/>
      <c r="BW612" s="225"/>
      <c r="BX612" s="225"/>
      <c r="BY612" s="225"/>
      <c r="BZ612" s="225"/>
      <c r="CA612" s="225"/>
      <c r="CB612" s="225"/>
      <c r="CC612" s="225"/>
      <c r="CD612" s="225"/>
      <c r="CE612" s="225"/>
      <c r="CF612" s="225"/>
      <c r="CG612" s="225"/>
      <c r="CH612" s="225"/>
      <c r="CI612" s="225"/>
      <c r="CJ612" s="225"/>
      <c r="CK612" s="225"/>
      <c r="CL612" s="225"/>
      <c r="CM612" s="225"/>
      <c r="CN612" s="225"/>
      <c r="CO612" s="225"/>
      <c r="CP612" s="225"/>
      <c r="CQ612" s="225"/>
      <c r="CR612" s="225"/>
      <c r="CS612" s="225"/>
      <c r="CT612" s="225"/>
      <c r="CU612" s="225"/>
      <c r="CV612" s="225"/>
    </row>
    <row r="613" spans="1:100" ht="12" customHeight="1" x14ac:dyDescent="0.25">
      <c r="A613" s="225"/>
      <c r="B613" s="225"/>
      <c r="C613" s="225"/>
      <c r="D613" s="225"/>
      <c r="E613" s="225"/>
      <c r="F613" s="225"/>
      <c r="G613" s="225"/>
      <c r="H613" s="225"/>
      <c r="I613" s="225"/>
      <c r="J613" s="225"/>
      <c r="K613" s="225"/>
      <c r="L613" s="225"/>
      <c r="M613" s="225"/>
      <c r="N613" s="225"/>
      <c r="O613" s="225"/>
      <c r="P613" s="225"/>
      <c r="Q613" s="225"/>
      <c r="R613" s="225"/>
      <c r="S613" s="225"/>
      <c r="T613" s="225"/>
      <c r="U613" s="225"/>
      <c r="V613" s="225"/>
      <c r="W613" s="225"/>
      <c r="X613" s="225"/>
      <c r="Y613" s="225"/>
      <c r="Z613" s="225"/>
      <c r="AA613" s="225"/>
      <c r="AB613" s="225"/>
      <c r="AC613" s="225"/>
      <c r="AD613" s="225"/>
      <c r="AE613" s="225"/>
      <c r="AF613" s="225"/>
      <c r="AG613" s="225"/>
      <c r="AH613" s="225"/>
      <c r="AI613" s="225"/>
      <c r="AJ613" s="225"/>
      <c r="AK613" s="225"/>
      <c r="AL613" s="225"/>
      <c r="AM613" s="257"/>
      <c r="AN613" s="257"/>
      <c r="AO613" s="225"/>
      <c r="AP613" s="225"/>
      <c r="AQ613" s="225"/>
      <c r="AR613" s="225"/>
      <c r="AS613" s="225"/>
      <c r="AT613" s="225"/>
      <c r="AU613" s="225"/>
      <c r="AV613" s="225"/>
      <c r="AW613" s="225"/>
      <c r="AX613" s="225"/>
      <c r="AY613" s="225"/>
      <c r="AZ613" s="225"/>
      <c r="BA613" s="225"/>
      <c r="BB613" s="225"/>
      <c r="BC613" s="225"/>
      <c r="BD613" s="225"/>
      <c r="BE613" s="225"/>
      <c r="BF613" s="225"/>
      <c r="BG613" s="225"/>
      <c r="BH613" s="225"/>
      <c r="BI613" s="225"/>
      <c r="BJ613" s="225"/>
      <c r="BK613" s="225"/>
      <c r="BL613" s="225"/>
      <c r="BM613" s="225"/>
      <c r="BN613" s="225"/>
      <c r="BO613" s="225"/>
      <c r="BP613" s="225"/>
      <c r="BQ613" s="225"/>
      <c r="BR613" s="225"/>
      <c r="BS613" s="225"/>
      <c r="BT613" s="225"/>
      <c r="BU613" s="225"/>
      <c r="BV613" s="225"/>
      <c r="BW613" s="225"/>
      <c r="BX613" s="225"/>
      <c r="BY613" s="225"/>
      <c r="BZ613" s="225"/>
      <c r="CA613" s="225"/>
      <c r="CB613" s="225"/>
      <c r="CC613" s="225"/>
      <c r="CD613" s="225"/>
      <c r="CE613" s="225"/>
      <c r="CF613" s="225"/>
      <c r="CG613" s="225"/>
      <c r="CH613" s="225"/>
      <c r="CI613" s="225"/>
      <c r="CJ613" s="225"/>
      <c r="CK613" s="225"/>
      <c r="CL613" s="225"/>
      <c r="CM613" s="225"/>
      <c r="CN613" s="225"/>
      <c r="CO613" s="225"/>
      <c r="CP613" s="225"/>
      <c r="CQ613" s="225"/>
      <c r="CR613" s="225"/>
      <c r="CS613" s="225"/>
      <c r="CT613" s="225"/>
      <c r="CU613" s="225"/>
      <c r="CV613" s="225"/>
    </row>
    <row r="614" spans="1:100" ht="12" customHeight="1" x14ac:dyDescent="0.25">
      <c r="A614" s="225"/>
      <c r="B614" s="225"/>
      <c r="C614" s="225"/>
      <c r="D614" s="225"/>
      <c r="E614" s="225"/>
      <c r="F614" s="225"/>
      <c r="G614" s="225"/>
      <c r="H614" s="225"/>
      <c r="I614" s="225"/>
      <c r="J614" s="225"/>
      <c r="K614" s="225"/>
      <c r="L614" s="225"/>
      <c r="M614" s="225"/>
      <c r="N614" s="225"/>
      <c r="O614" s="225"/>
      <c r="P614" s="225"/>
      <c r="Q614" s="225"/>
      <c r="R614" s="225"/>
      <c r="S614" s="225"/>
      <c r="T614" s="225"/>
      <c r="U614" s="225"/>
      <c r="V614" s="225"/>
      <c r="W614" s="225"/>
      <c r="X614" s="225"/>
      <c r="Y614" s="225"/>
      <c r="Z614" s="225"/>
      <c r="AA614" s="225"/>
      <c r="AB614" s="225"/>
      <c r="AC614" s="225"/>
      <c r="AD614" s="225"/>
      <c r="AE614" s="225"/>
      <c r="AF614" s="225"/>
      <c r="AG614" s="225"/>
      <c r="AH614" s="225"/>
      <c r="AI614" s="225"/>
      <c r="AJ614" s="225"/>
      <c r="AK614" s="225"/>
      <c r="AL614" s="225"/>
      <c r="AM614" s="257"/>
      <c r="AN614" s="257"/>
      <c r="AO614" s="225"/>
      <c r="AP614" s="225"/>
      <c r="AQ614" s="225"/>
      <c r="AR614" s="225"/>
      <c r="AS614" s="225"/>
      <c r="AT614" s="225"/>
      <c r="AU614" s="225"/>
      <c r="AV614" s="225"/>
      <c r="AW614" s="225"/>
      <c r="AX614" s="225"/>
      <c r="AY614" s="225"/>
      <c r="AZ614" s="225"/>
      <c r="BA614" s="225"/>
      <c r="BB614" s="225"/>
      <c r="BC614" s="225"/>
      <c r="BD614" s="225"/>
      <c r="BE614" s="225"/>
      <c r="BF614" s="225"/>
      <c r="BG614" s="225"/>
      <c r="BH614" s="225"/>
      <c r="BI614" s="225"/>
      <c r="BJ614" s="225"/>
      <c r="BK614" s="225"/>
      <c r="BL614" s="225"/>
      <c r="BM614" s="225"/>
      <c r="BN614" s="225"/>
      <c r="BO614" s="225"/>
      <c r="BP614" s="225"/>
      <c r="BQ614" s="225"/>
      <c r="BR614" s="225"/>
      <c r="BS614" s="225"/>
      <c r="BT614" s="225"/>
      <c r="BU614" s="225"/>
      <c r="BV614" s="225"/>
      <c r="BW614" s="225"/>
      <c r="BX614" s="225"/>
      <c r="BY614" s="225"/>
      <c r="BZ614" s="225"/>
      <c r="CA614" s="225"/>
      <c r="CB614" s="225"/>
      <c r="CC614" s="225"/>
      <c r="CD614" s="225"/>
      <c r="CE614" s="225"/>
      <c r="CF614" s="225"/>
      <c r="CG614" s="225"/>
      <c r="CH614" s="225"/>
      <c r="CI614" s="225"/>
      <c r="CJ614" s="225"/>
      <c r="CK614" s="225"/>
      <c r="CL614" s="225"/>
      <c r="CM614" s="225"/>
      <c r="CN614" s="225"/>
      <c r="CO614" s="225"/>
      <c r="CP614" s="225"/>
      <c r="CQ614" s="225"/>
      <c r="CR614" s="225"/>
      <c r="CS614" s="225"/>
      <c r="CT614" s="225"/>
      <c r="CU614" s="225"/>
      <c r="CV614" s="225"/>
    </row>
    <row r="615" spans="1:100" ht="12" customHeight="1" x14ac:dyDescent="0.25">
      <c r="A615" s="225"/>
      <c r="B615" s="225"/>
      <c r="C615" s="225"/>
      <c r="D615" s="225"/>
      <c r="E615" s="225"/>
      <c r="F615" s="225"/>
      <c r="G615" s="225"/>
      <c r="H615" s="225"/>
      <c r="I615" s="225"/>
      <c r="J615" s="225"/>
      <c r="K615" s="225"/>
      <c r="L615" s="225"/>
      <c r="M615" s="225"/>
      <c r="N615" s="225"/>
      <c r="O615" s="225"/>
      <c r="P615" s="225"/>
      <c r="Q615" s="225"/>
      <c r="R615" s="225"/>
      <c r="S615" s="225"/>
      <c r="T615" s="225"/>
      <c r="U615" s="225"/>
      <c r="V615" s="225"/>
      <c r="W615" s="225"/>
      <c r="X615" s="225"/>
      <c r="Y615" s="225"/>
      <c r="Z615" s="225"/>
      <c r="AA615" s="225"/>
      <c r="AB615" s="225"/>
      <c r="AC615" s="225"/>
      <c r="AD615" s="225"/>
      <c r="AE615" s="225"/>
      <c r="AF615" s="225"/>
      <c r="AG615" s="225"/>
      <c r="AH615" s="225"/>
      <c r="AI615" s="225"/>
      <c r="AJ615" s="225"/>
      <c r="AK615" s="225"/>
      <c r="AL615" s="225"/>
      <c r="AM615" s="257"/>
      <c r="AN615" s="257"/>
      <c r="AO615" s="225"/>
      <c r="AP615" s="225"/>
      <c r="AQ615" s="225"/>
      <c r="AR615" s="225"/>
      <c r="AS615" s="225"/>
      <c r="AT615" s="225"/>
      <c r="AU615" s="225"/>
      <c r="AV615" s="225"/>
      <c r="AW615" s="225"/>
      <c r="AX615" s="225"/>
      <c r="AY615" s="225"/>
      <c r="AZ615" s="225"/>
      <c r="BA615" s="225"/>
      <c r="BB615" s="225"/>
      <c r="BC615" s="225"/>
      <c r="BD615" s="225"/>
      <c r="BE615" s="225"/>
      <c r="BF615" s="225"/>
      <c r="BG615" s="225"/>
      <c r="BH615" s="225"/>
      <c r="BI615" s="225"/>
      <c r="BJ615" s="225"/>
      <c r="BK615" s="225"/>
      <c r="BL615" s="225"/>
      <c r="BM615" s="225"/>
      <c r="BN615" s="225"/>
      <c r="BO615" s="225"/>
      <c r="BP615" s="225"/>
      <c r="BQ615" s="225"/>
      <c r="BR615" s="225"/>
      <c r="BS615" s="225"/>
      <c r="BT615" s="225"/>
      <c r="BU615" s="225"/>
      <c r="BV615" s="225"/>
      <c r="BW615" s="225"/>
      <c r="BX615" s="225"/>
      <c r="BY615" s="225"/>
      <c r="BZ615" s="225"/>
      <c r="CA615" s="225"/>
      <c r="CB615" s="225"/>
      <c r="CC615" s="225"/>
      <c r="CD615" s="225"/>
      <c r="CE615" s="225"/>
      <c r="CF615" s="225"/>
      <c r="CG615" s="225"/>
      <c r="CH615" s="225"/>
      <c r="CI615" s="225"/>
      <c r="CJ615" s="225"/>
      <c r="CK615" s="225"/>
      <c r="CL615" s="225"/>
      <c r="CM615" s="225"/>
      <c r="CN615" s="225"/>
      <c r="CO615" s="225"/>
      <c r="CP615" s="225"/>
      <c r="CQ615" s="225"/>
      <c r="CR615" s="225"/>
      <c r="CS615" s="225"/>
      <c r="CT615" s="225"/>
      <c r="CU615" s="225"/>
      <c r="CV615" s="225"/>
    </row>
    <row r="616" spans="1:100" ht="12" customHeight="1" x14ac:dyDescent="0.25">
      <c r="A616" s="225"/>
      <c r="B616" s="225"/>
      <c r="C616" s="225"/>
      <c r="D616" s="225"/>
      <c r="E616" s="225"/>
      <c r="F616" s="225"/>
      <c r="G616" s="225"/>
      <c r="H616" s="225"/>
      <c r="I616" s="225"/>
      <c r="J616" s="225"/>
      <c r="K616" s="225"/>
      <c r="L616" s="225"/>
      <c r="M616" s="225"/>
      <c r="N616" s="225"/>
      <c r="O616" s="225"/>
      <c r="P616" s="225"/>
      <c r="Q616" s="225"/>
      <c r="R616" s="225"/>
      <c r="S616" s="225"/>
      <c r="T616" s="225"/>
      <c r="U616" s="225"/>
      <c r="V616" s="225"/>
      <c r="W616" s="225"/>
      <c r="X616" s="225"/>
      <c r="Y616" s="225"/>
      <c r="Z616" s="225"/>
      <c r="AA616" s="225"/>
      <c r="AB616" s="225"/>
      <c r="AC616" s="225"/>
      <c r="AD616" s="225"/>
      <c r="AE616" s="225"/>
      <c r="AF616" s="225"/>
      <c r="AG616" s="225"/>
      <c r="AH616" s="225"/>
      <c r="AI616" s="225"/>
      <c r="AJ616" s="225"/>
      <c r="AK616" s="225"/>
      <c r="AL616" s="225"/>
      <c r="AM616" s="257"/>
      <c r="AN616" s="257"/>
      <c r="AO616" s="225"/>
      <c r="AP616" s="225"/>
      <c r="AQ616" s="225"/>
      <c r="AR616" s="225"/>
      <c r="AS616" s="225"/>
      <c r="AT616" s="225"/>
      <c r="AU616" s="225"/>
      <c r="AV616" s="225"/>
      <c r="AW616" s="225"/>
      <c r="AX616" s="225"/>
      <c r="AY616" s="225"/>
      <c r="AZ616" s="225"/>
      <c r="BA616" s="225"/>
      <c r="BB616" s="225"/>
      <c r="BC616" s="225"/>
      <c r="BD616" s="225"/>
      <c r="BE616" s="225"/>
      <c r="BF616" s="225"/>
      <c r="BG616" s="225"/>
      <c r="BH616" s="225"/>
      <c r="BI616" s="225"/>
      <c r="BJ616" s="225"/>
      <c r="BK616" s="225"/>
      <c r="BL616" s="225"/>
      <c r="BM616" s="225"/>
      <c r="BN616" s="225"/>
      <c r="BO616" s="225"/>
      <c r="BP616" s="225"/>
      <c r="BQ616" s="225"/>
      <c r="BR616" s="225"/>
      <c r="BS616" s="225"/>
      <c r="BT616" s="225"/>
      <c r="BU616" s="225"/>
      <c r="BV616" s="225"/>
      <c r="BW616" s="225"/>
      <c r="BX616" s="225"/>
      <c r="BY616" s="225"/>
      <c r="BZ616" s="225"/>
      <c r="CA616" s="225"/>
      <c r="CB616" s="225"/>
      <c r="CC616" s="225"/>
      <c r="CD616" s="225"/>
      <c r="CE616" s="225"/>
      <c r="CF616" s="225"/>
      <c r="CG616" s="225"/>
      <c r="CH616" s="225"/>
      <c r="CI616" s="225"/>
      <c r="CJ616" s="225"/>
      <c r="CK616" s="225"/>
      <c r="CL616" s="225"/>
      <c r="CM616" s="225"/>
      <c r="CN616" s="225"/>
      <c r="CO616" s="225"/>
      <c r="CP616" s="225"/>
      <c r="CQ616" s="225"/>
      <c r="CR616" s="225"/>
      <c r="CS616" s="225"/>
      <c r="CT616" s="225"/>
      <c r="CU616" s="225"/>
      <c r="CV616" s="225"/>
    </row>
    <row r="617" spans="1:100" ht="12" customHeight="1" x14ac:dyDescent="0.25">
      <c r="A617" s="225"/>
      <c r="B617" s="225"/>
      <c r="C617" s="225"/>
      <c r="D617" s="225"/>
      <c r="E617" s="225"/>
      <c r="F617" s="225"/>
      <c r="G617" s="225"/>
      <c r="H617" s="225"/>
      <c r="I617" s="225"/>
      <c r="J617" s="225"/>
      <c r="K617" s="225"/>
      <c r="L617" s="225"/>
      <c r="M617" s="225"/>
      <c r="N617" s="225"/>
      <c r="O617" s="225"/>
      <c r="P617" s="225"/>
      <c r="Q617" s="225"/>
      <c r="R617" s="225"/>
      <c r="S617" s="225"/>
      <c r="T617" s="225"/>
      <c r="U617" s="225"/>
      <c r="V617" s="225"/>
      <c r="W617" s="225"/>
      <c r="X617" s="225"/>
      <c r="Y617" s="225"/>
      <c r="Z617" s="225"/>
      <c r="AA617" s="225"/>
      <c r="AB617" s="225"/>
      <c r="AC617" s="225"/>
      <c r="AD617" s="225"/>
      <c r="AE617" s="225"/>
      <c r="AF617" s="225"/>
      <c r="AG617" s="225"/>
      <c r="AH617" s="225"/>
      <c r="AI617" s="225"/>
      <c r="AJ617" s="225"/>
      <c r="AK617" s="225"/>
      <c r="AL617" s="225"/>
      <c r="AM617" s="257"/>
      <c r="AN617" s="257"/>
      <c r="AO617" s="225"/>
      <c r="AP617" s="225"/>
      <c r="AQ617" s="225"/>
      <c r="AR617" s="225"/>
      <c r="AS617" s="225"/>
      <c r="AT617" s="225"/>
      <c r="AU617" s="225"/>
      <c r="AV617" s="225"/>
      <c r="AW617" s="225"/>
      <c r="AX617" s="225"/>
      <c r="AY617" s="225"/>
      <c r="AZ617" s="225"/>
      <c r="BA617" s="225"/>
      <c r="BB617" s="225"/>
      <c r="BC617" s="225"/>
      <c r="BD617" s="225"/>
      <c r="BE617" s="225"/>
      <c r="BF617" s="225"/>
      <c r="BG617" s="225"/>
      <c r="BH617" s="225"/>
      <c r="BI617" s="225"/>
      <c r="BJ617" s="225"/>
      <c r="BK617" s="225"/>
      <c r="BL617" s="225"/>
      <c r="BM617" s="225"/>
      <c r="BN617" s="225"/>
      <c r="BO617" s="225"/>
      <c r="BP617" s="225"/>
      <c r="BQ617" s="225"/>
      <c r="BR617" s="225"/>
      <c r="BS617" s="225"/>
      <c r="BT617" s="225"/>
      <c r="BU617" s="225"/>
      <c r="BV617" s="225"/>
      <c r="BW617" s="225"/>
      <c r="BX617" s="225"/>
      <c r="BY617" s="225"/>
      <c r="BZ617" s="225"/>
      <c r="CA617" s="225"/>
      <c r="CB617" s="225"/>
      <c r="CC617" s="225"/>
      <c r="CD617" s="225"/>
      <c r="CE617" s="225"/>
      <c r="CF617" s="225"/>
      <c r="CG617" s="225"/>
      <c r="CH617" s="225"/>
      <c r="CI617" s="225"/>
      <c r="CJ617" s="225"/>
      <c r="CK617" s="225"/>
      <c r="CL617" s="225"/>
      <c r="CM617" s="225"/>
      <c r="CN617" s="225"/>
      <c r="CO617" s="225"/>
      <c r="CP617" s="225"/>
      <c r="CQ617" s="225"/>
      <c r="CR617" s="225"/>
      <c r="CS617" s="225"/>
      <c r="CT617" s="225"/>
      <c r="CU617" s="225"/>
      <c r="CV617" s="225"/>
    </row>
    <row r="618" spans="1:100" ht="12" customHeight="1" x14ac:dyDescent="0.25">
      <c r="A618" s="225"/>
      <c r="B618" s="225"/>
      <c r="C618" s="225"/>
      <c r="D618" s="225"/>
      <c r="E618" s="225"/>
      <c r="F618" s="225"/>
      <c r="G618" s="225"/>
      <c r="H618" s="225"/>
      <c r="I618" s="225"/>
      <c r="J618" s="225"/>
      <c r="K618" s="225"/>
      <c r="L618" s="225"/>
      <c r="M618" s="225"/>
      <c r="N618" s="225"/>
      <c r="O618" s="225"/>
      <c r="P618" s="225"/>
      <c r="Q618" s="225"/>
      <c r="R618" s="225"/>
      <c r="S618" s="225"/>
      <c r="T618" s="225"/>
      <c r="U618" s="225"/>
      <c r="V618" s="225"/>
      <c r="W618" s="225"/>
      <c r="X618" s="225"/>
      <c r="Y618" s="225"/>
      <c r="Z618" s="225"/>
      <c r="AA618" s="225"/>
      <c r="AB618" s="225"/>
      <c r="AC618" s="225"/>
      <c r="AD618" s="225"/>
      <c r="AE618" s="225"/>
      <c r="AF618" s="225"/>
      <c r="AG618" s="225"/>
      <c r="AH618" s="225"/>
      <c r="AI618" s="225"/>
      <c r="AJ618" s="225"/>
      <c r="AK618" s="225"/>
      <c r="AL618" s="225"/>
      <c r="AM618" s="257"/>
      <c r="AN618" s="257"/>
      <c r="AO618" s="225"/>
      <c r="AP618" s="225"/>
      <c r="AQ618" s="225"/>
      <c r="AR618" s="225"/>
      <c r="AS618" s="225"/>
      <c r="AT618" s="225"/>
      <c r="AU618" s="225"/>
      <c r="AV618" s="225"/>
      <c r="AW618" s="225"/>
      <c r="AX618" s="225"/>
      <c r="AY618" s="225"/>
      <c r="AZ618" s="225"/>
      <c r="BA618" s="225"/>
      <c r="BB618" s="225"/>
      <c r="BC618" s="225"/>
      <c r="BD618" s="225"/>
      <c r="BE618" s="225"/>
      <c r="BF618" s="225"/>
      <c r="BG618" s="225"/>
      <c r="BH618" s="225"/>
      <c r="BI618" s="225"/>
      <c r="BJ618" s="225"/>
      <c r="BK618" s="225"/>
      <c r="BL618" s="225"/>
      <c r="BM618" s="225"/>
      <c r="BN618" s="225"/>
      <c r="BO618" s="225"/>
      <c r="BP618" s="225"/>
      <c r="BQ618" s="225"/>
      <c r="BR618" s="225"/>
      <c r="BS618" s="225"/>
      <c r="BT618" s="225"/>
      <c r="BU618" s="225"/>
      <c r="BV618" s="225"/>
      <c r="BW618" s="225"/>
      <c r="BX618" s="225"/>
      <c r="BY618" s="225"/>
      <c r="BZ618" s="225"/>
      <c r="CA618" s="225"/>
      <c r="CB618" s="225"/>
      <c r="CC618" s="225"/>
      <c r="CD618" s="225"/>
      <c r="CE618" s="225"/>
      <c r="CF618" s="225"/>
      <c r="CG618" s="225"/>
      <c r="CH618" s="225"/>
      <c r="CI618" s="225"/>
      <c r="CJ618" s="225"/>
      <c r="CK618" s="225"/>
      <c r="CL618" s="225"/>
      <c r="CM618" s="225"/>
      <c r="CN618" s="225"/>
      <c r="CO618" s="225"/>
      <c r="CP618" s="225"/>
      <c r="CQ618" s="225"/>
      <c r="CR618" s="225"/>
      <c r="CS618" s="225"/>
      <c r="CT618" s="225"/>
      <c r="CU618" s="225"/>
      <c r="CV618" s="225"/>
    </row>
    <row r="619" spans="1:100" ht="12" customHeight="1" x14ac:dyDescent="0.25">
      <c r="A619" s="225"/>
      <c r="B619" s="225"/>
      <c r="C619" s="225"/>
      <c r="D619" s="225"/>
      <c r="E619" s="225"/>
      <c r="F619" s="225"/>
      <c r="G619" s="225"/>
      <c r="H619" s="225"/>
      <c r="I619" s="225"/>
      <c r="J619" s="225"/>
      <c r="K619" s="225"/>
      <c r="L619" s="225"/>
      <c r="M619" s="225"/>
      <c r="N619" s="225"/>
      <c r="O619" s="225"/>
      <c r="P619" s="225"/>
      <c r="Q619" s="225"/>
      <c r="R619" s="225"/>
      <c r="S619" s="225"/>
      <c r="T619" s="225"/>
      <c r="U619" s="225"/>
      <c r="V619" s="225"/>
      <c r="W619" s="225"/>
      <c r="X619" s="225"/>
      <c r="Y619" s="225"/>
      <c r="Z619" s="225"/>
      <c r="AA619" s="225"/>
      <c r="AB619" s="225"/>
      <c r="AC619" s="225"/>
      <c r="AD619" s="225"/>
      <c r="AE619" s="225"/>
      <c r="AF619" s="225"/>
      <c r="AG619" s="225"/>
      <c r="AH619" s="225"/>
      <c r="AI619" s="225"/>
      <c r="AJ619" s="225"/>
      <c r="AK619" s="225"/>
      <c r="AL619" s="225"/>
      <c r="AM619" s="257"/>
      <c r="AN619" s="257"/>
      <c r="AO619" s="225"/>
      <c r="AP619" s="225"/>
      <c r="AQ619" s="225"/>
      <c r="AR619" s="225"/>
      <c r="AS619" s="225"/>
      <c r="AT619" s="225"/>
      <c r="AU619" s="225"/>
      <c r="AV619" s="225"/>
      <c r="AW619" s="225"/>
      <c r="AX619" s="225"/>
      <c r="AY619" s="225"/>
      <c r="AZ619" s="225"/>
      <c r="BA619" s="225"/>
      <c r="BB619" s="225"/>
      <c r="BC619" s="225"/>
      <c r="BD619" s="225"/>
      <c r="BE619" s="225"/>
      <c r="BF619" s="225"/>
      <c r="BG619" s="225"/>
      <c r="BH619" s="225"/>
      <c r="BI619" s="225"/>
      <c r="BJ619" s="225"/>
      <c r="BK619" s="225"/>
      <c r="BL619" s="225"/>
      <c r="BM619" s="225"/>
      <c r="BN619" s="225"/>
      <c r="BO619" s="225"/>
      <c r="BP619" s="225"/>
      <c r="BQ619" s="225"/>
      <c r="BR619" s="225"/>
      <c r="BS619" s="225"/>
      <c r="BT619" s="225"/>
      <c r="BU619" s="225"/>
      <c r="BV619" s="225"/>
      <c r="BW619" s="225"/>
      <c r="BX619" s="225"/>
      <c r="BY619" s="225"/>
      <c r="BZ619" s="225"/>
      <c r="CA619" s="225"/>
      <c r="CB619" s="225"/>
      <c r="CC619" s="225"/>
      <c r="CD619" s="225"/>
      <c r="CE619" s="225"/>
      <c r="CF619" s="225"/>
      <c r="CG619" s="225"/>
      <c r="CH619" s="225"/>
      <c r="CI619" s="225"/>
      <c r="CJ619" s="225"/>
      <c r="CK619" s="225"/>
      <c r="CL619" s="225"/>
      <c r="CM619" s="225"/>
      <c r="CN619" s="225"/>
      <c r="CO619" s="225"/>
      <c r="CP619" s="225"/>
      <c r="CQ619" s="225"/>
      <c r="CR619" s="225"/>
      <c r="CS619" s="225"/>
      <c r="CT619" s="225"/>
      <c r="CU619" s="225"/>
      <c r="CV619" s="225"/>
    </row>
    <row r="620" spans="1:100" ht="12" customHeight="1" x14ac:dyDescent="0.25">
      <c r="A620" s="225"/>
      <c r="B620" s="225"/>
      <c r="C620" s="225"/>
      <c r="D620" s="225"/>
      <c r="E620" s="225"/>
      <c r="F620" s="225"/>
      <c r="G620" s="225"/>
      <c r="H620" s="225"/>
      <c r="I620" s="225"/>
      <c r="J620" s="225"/>
      <c r="K620" s="225"/>
      <c r="L620" s="225"/>
      <c r="M620" s="225"/>
      <c r="N620" s="225"/>
      <c r="O620" s="225"/>
      <c r="P620" s="225"/>
      <c r="Q620" s="225"/>
      <c r="R620" s="225"/>
      <c r="S620" s="225"/>
      <c r="T620" s="225"/>
      <c r="U620" s="225"/>
      <c r="V620" s="225"/>
      <c r="W620" s="225"/>
      <c r="X620" s="225"/>
      <c r="Y620" s="225"/>
      <c r="Z620" s="225"/>
      <c r="AA620" s="225"/>
      <c r="AB620" s="225"/>
      <c r="AC620" s="225"/>
      <c r="AD620" s="225"/>
      <c r="AE620" s="225"/>
      <c r="AF620" s="225"/>
      <c r="AG620" s="225"/>
      <c r="AH620" s="225"/>
      <c r="AI620" s="225"/>
      <c r="AJ620" s="225"/>
      <c r="AK620" s="225"/>
      <c r="AL620" s="225"/>
      <c r="AM620" s="257"/>
      <c r="AN620" s="257"/>
      <c r="AO620" s="225"/>
      <c r="AP620" s="225"/>
      <c r="AQ620" s="225"/>
      <c r="AR620" s="225"/>
      <c r="AS620" s="225"/>
      <c r="AT620" s="225"/>
      <c r="AU620" s="225"/>
      <c r="AV620" s="225"/>
      <c r="AW620" s="225"/>
      <c r="AX620" s="225"/>
      <c r="AY620" s="225"/>
      <c r="AZ620" s="225"/>
      <c r="BA620" s="225"/>
      <c r="BB620" s="225"/>
      <c r="BC620" s="225"/>
      <c r="BD620" s="225"/>
      <c r="BE620" s="225"/>
      <c r="BF620" s="225"/>
      <c r="BG620" s="225"/>
      <c r="BH620" s="225"/>
      <c r="BI620" s="225"/>
      <c r="BJ620" s="225"/>
      <c r="BK620" s="225"/>
      <c r="BL620" s="225"/>
      <c r="BM620" s="225"/>
      <c r="BN620" s="225"/>
      <c r="BO620" s="225"/>
      <c r="BP620" s="225"/>
      <c r="BQ620" s="225"/>
      <c r="BR620" s="225"/>
      <c r="BS620" s="225"/>
      <c r="BT620" s="225"/>
      <c r="BU620" s="225"/>
      <c r="BV620" s="225"/>
      <c r="BW620" s="225"/>
      <c r="BX620" s="225"/>
      <c r="BY620" s="225"/>
      <c r="BZ620" s="225"/>
      <c r="CA620" s="225"/>
      <c r="CB620" s="225"/>
      <c r="CC620" s="225"/>
      <c r="CD620" s="225"/>
      <c r="CE620" s="225"/>
      <c r="CF620" s="225"/>
      <c r="CG620" s="225"/>
      <c r="CH620" s="225"/>
      <c r="CI620" s="225"/>
      <c r="CJ620" s="225"/>
      <c r="CK620" s="225"/>
      <c r="CL620" s="225"/>
      <c r="CM620" s="225"/>
      <c r="CN620" s="225"/>
      <c r="CO620" s="225"/>
      <c r="CP620" s="225"/>
      <c r="CQ620" s="225"/>
      <c r="CR620" s="225"/>
      <c r="CS620" s="225"/>
      <c r="CT620" s="225"/>
      <c r="CU620" s="225"/>
      <c r="CV620" s="225"/>
    </row>
    <row r="621" spans="1:100" ht="12" customHeight="1" x14ac:dyDescent="0.25">
      <c r="A621" s="225"/>
      <c r="B621" s="225"/>
      <c r="C621" s="225"/>
      <c r="D621" s="225"/>
      <c r="E621" s="225"/>
      <c r="F621" s="225"/>
      <c r="G621" s="225"/>
      <c r="H621" s="225"/>
      <c r="I621" s="225"/>
      <c r="J621" s="225"/>
      <c r="K621" s="225"/>
      <c r="L621" s="225"/>
      <c r="M621" s="225"/>
      <c r="N621" s="225"/>
      <c r="O621" s="225"/>
      <c r="P621" s="225"/>
      <c r="Q621" s="225"/>
      <c r="R621" s="225"/>
      <c r="S621" s="225"/>
      <c r="T621" s="225"/>
      <c r="U621" s="225"/>
      <c r="V621" s="225"/>
      <c r="W621" s="225"/>
      <c r="X621" s="225"/>
      <c r="Y621" s="225"/>
      <c r="Z621" s="225"/>
      <c r="AA621" s="225"/>
      <c r="AB621" s="225"/>
      <c r="AC621" s="225"/>
      <c r="AD621" s="225"/>
      <c r="AE621" s="225"/>
      <c r="AF621" s="225"/>
      <c r="AG621" s="225"/>
      <c r="AH621" s="225"/>
      <c r="AI621" s="225"/>
      <c r="AJ621" s="225"/>
      <c r="AK621" s="225"/>
      <c r="AL621" s="225"/>
      <c r="AM621" s="257"/>
      <c r="AN621" s="257"/>
      <c r="AO621" s="225"/>
      <c r="AP621" s="225"/>
      <c r="AQ621" s="225"/>
      <c r="AR621" s="225"/>
      <c r="AS621" s="225"/>
      <c r="AT621" s="225"/>
      <c r="AU621" s="225"/>
      <c r="AV621" s="225"/>
      <c r="AW621" s="225"/>
      <c r="AX621" s="225"/>
      <c r="AY621" s="225"/>
      <c r="AZ621" s="225"/>
      <c r="BA621" s="225"/>
      <c r="BB621" s="225"/>
      <c r="BC621" s="225"/>
      <c r="BD621" s="225"/>
      <c r="BE621" s="225"/>
      <c r="BF621" s="225"/>
      <c r="BG621" s="225"/>
      <c r="BH621" s="225"/>
      <c r="BI621" s="225"/>
      <c r="BJ621" s="225"/>
      <c r="BK621" s="225"/>
      <c r="BL621" s="225"/>
      <c r="BM621" s="225"/>
      <c r="BN621" s="225"/>
      <c r="BO621" s="225"/>
      <c r="BP621" s="225"/>
      <c r="BQ621" s="225"/>
      <c r="BR621" s="225"/>
      <c r="BS621" s="225"/>
      <c r="BT621" s="225"/>
      <c r="BU621" s="225"/>
      <c r="BV621" s="225"/>
      <c r="BW621" s="225"/>
      <c r="BX621" s="225"/>
      <c r="BY621" s="225"/>
      <c r="BZ621" s="225"/>
      <c r="CA621" s="225"/>
      <c r="CB621" s="225"/>
      <c r="CC621" s="225"/>
      <c r="CD621" s="225"/>
      <c r="CE621" s="225"/>
      <c r="CF621" s="225"/>
      <c r="CG621" s="225"/>
      <c r="CH621" s="225"/>
      <c r="CI621" s="225"/>
      <c r="CJ621" s="225"/>
      <c r="CK621" s="225"/>
      <c r="CL621" s="225"/>
      <c r="CM621" s="225"/>
      <c r="CN621" s="225"/>
      <c r="CO621" s="225"/>
      <c r="CP621" s="225"/>
      <c r="CQ621" s="225"/>
      <c r="CR621" s="225"/>
      <c r="CS621" s="225"/>
      <c r="CT621" s="225"/>
      <c r="CU621" s="225"/>
      <c r="CV621" s="225"/>
    </row>
    <row r="622" spans="1:100" ht="12" customHeight="1" x14ac:dyDescent="0.25">
      <c r="A622" s="225"/>
      <c r="B622" s="225"/>
      <c r="C622" s="225"/>
      <c r="D622" s="225"/>
      <c r="E622" s="225"/>
      <c r="F622" s="225"/>
      <c r="G622" s="225"/>
      <c r="H622" s="225"/>
      <c r="I622" s="225"/>
      <c r="J622" s="225"/>
      <c r="K622" s="225"/>
      <c r="L622" s="225"/>
      <c r="M622" s="225"/>
      <c r="N622" s="225"/>
      <c r="O622" s="225"/>
      <c r="P622" s="225"/>
      <c r="Q622" s="225"/>
      <c r="R622" s="225"/>
      <c r="S622" s="225"/>
      <c r="T622" s="225"/>
      <c r="U622" s="225"/>
      <c r="V622" s="225"/>
      <c r="W622" s="225"/>
      <c r="X622" s="225"/>
      <c r="Y622" s="225"/>
      <c r="Z622" s="225"/>
      <c r="AA622" s="225"/>
      <c r="AB622" s="225"/>
      <c r="AC622" s="225"/>
      <c r="AD622" s="225"/>
      <c r="AE622" s="225"/>
      <c r="AF622" s="225"/>
      <c r="AG622" s="225"/>
      <c r="AH622" s="225"/>
      <c r="AI622" s="225"/>
      <c r="AJ622" s="225"/>
      <c r="AK622" s="225"/>
      <c r="AL622" s="225"/>
      <c r="AM622" s="257"/>
      <c r="AN622" s="257"/>
      <c r="AO622" s="225"/>
      <c r="AP622" s="225"/>
      <c r="AQ622" s="225"/>
      <c r="AR622" s="225"/>
      <c r="AS622" s="225"/>
      <c r="AT622" s="225"/>
      <c r="AU622" s="225"/>
      <c r="AV622" s="225"/>
      <c r="AW622" s="225"/>
      <c r="AX622" s="225"/>
      <c r="AY622" s="225"/>
      <c r="AZ622" s="225"/>
      <c r="BA622" s="225"/>
      <c r="BB622" s="225"/>
      <c r="BC622" s="225"/>
      <c r="BD622" s="225"/>
      <c r="BE622" s="225"/>
      <c r="BF622" s="225"/>
      <c r="BG622" s="225"/>
      <c r="BH622" s="225"/>
      <c r="BI622" s="225"/>
      <c r="BJ622" s="225"/>
      <c r="BK622" s="225"/>
      <c r="BL622" s="225"/>
      <c r="BM622" s="225"/>
      <c r="BN622" s="225"/>
      <c r="BO622" s="225"/>
      <c r="BP622" s="225"/>
      <c r="BQ622" s="225"/>
      <c r="BR622" s="225"/>
      <c r="BS622" s="225"/>
      <c r="BT622" s="225"/>
      <c r="BU622" s="225"/>
      <c r="BV622" s="225"/>
      <c r="BW622" s="225"/>
      <c r="BX622" s="225"/>
      <c r="BY622" s="225"/>
      <c r="BZ622" s="225"/>
      <c r="CA622" s="225"/>
      <c r="CB622" s="225"/>
      <c r="CC622" s="225"/>
      <c r="CD622" s="225"/>
      <c r="CE622" s="225"/>
      <c r="CF622" s="225"/>
      <c r="CG622" s="225"/>
      <c r="CH622" s="225"/>
      <c r="CI622" s="225"/>
      <c r="CJ622" s="225"/>
      <c r="CK622" s="225"/>
      <c r="CL622" s="225"/>
      <c r="CM622" s="225"/>
      <c r="CN622" s="225"/>
      <c r="CO622" s="225"/>
      <c r="CP622" s="225"/>
      <c r="CQ622" s="225"/>
      <c r="CR622" s="225"/>
      <c r="CS622" s="225"/>
      <c r="CT622" s="225"/>
      <c r="CU622" s="225"/>
      <c r="CV622" s="225"/>
    </row>
    <row r="623" spans="1:100" ht="12" customHeight="1" x14ac:dyDescent="0.25">
      <c r="A623" s="225"/>
      <c r="B623" s="225"/>
      <c r="C623" s="225"/>
      <c r="D623" s="225"/>
      <c r="E623" s="225"/>
      <c r="F623" s="225"/>
      <c r="G623" s="225"/>
      <c r="H623" s="225"/>
      <c r="I623" s="225"/>
      <c r="J623" s="225"/>
      <c r="K623" s="225"/>
      <c r="L623" s="225"/>
      <c r="M623" s="225"/>
      <c r="N623" s="225"/>
      <c r="O623" s="225"/>
      <c r="P623" s="225"/>
      <c r="Q623" s="225"/>
      <c r="R623" s="225"/>
      <c r="S623" s="225"/>
      <c r="T623" s="225"/>
      <c r="U623" s="225"/>
      <c r="V623" s="225"/>
      <c r="W623" s="225"/>
      <c r="X623" s="225"/>
      <c r="Y623" s="225"/>
      <c r="Z623" s="225"/>
      <c r="AA623" s="225"/>
      <c r="AB623" s="225"/>
      <c r="AC623" s="225"/>
      <c r="AD623" s="225"/>
      <c r="AE623" s="225"/>
      <c r="AF623" s="225"/>
      <c r="AG623" s="225"/>
      <c r="AH623" s="225"/>
      <c r="AI623" s="225"/>
      <c r="AJ623" s="225"/>
      <c r="AK623" s="225"/>
      <c r="AL623" s="225"/>
      <c r="AM623" s="257"/>
      <c r="AN623" s="257"/>
      <c r="AO623" s="225"/>
      <c r="AP623" s="225"/>
      <c r="AQ623" s="225"/>
      <c r="AR623" s="225"/>
      <c r="AS623" s="225"/>
      <c r="AT623" s="225"/>
      <c r="AU623" s="225"/>
      <c r="AV623" s="225"/>
      <c r="AW623" s="225"/>
      <c r="AX623" s="225"/>
      <c r="AY623" s="225"/>
      <c r="AZ623" s="225"/>
      <c r="BA623" s="225"/>
      <c r="BB623" s="225"/>
      <c r="BC623" s="225"/>
      <c r="BD623" s="225"/>
      <c r="BE623" s="225"/>
      <c r="BF623" s="225"/>
      <c r="BG623" s="225"/>
      <c r="BH623" s="225"/>
      <c r="BI623" s="225"/>
      <c r="BJ623" s="225"/>
      <c r="BK623" s="225"/>
      <c r="BL623" s="225"/>
      <c r="BM623" s="225"/>
      <c r="BN623" s="225"/>
      <c r="BO623" s="225"/>
      <c r="BP623" s="225"/>
      <c r="BQ623" s="225"/>
      <c r="BR623" s="225"/>
      <c r="BS623" s="225"/>
      <c r="BT623" s="225"/>
      <c r="BU623" s="225"/>
      <c r="BV623" s="225"/>
      <c r="BW623" s="225"/>
      <c r="BX623" s="225"/>
      <c r="BY623" s="225"/>
      <c r="BZ623" s="225"/>
      <c r="CA623" s="225"/>
      <c r="CB623" s="225"/>
      <c r="CC623" s="225"/>
      <c r="CD623" s="225"/>
      <c r="CE623" s="225"/>
      <c r="CF623" s="225"/>
      <c r="CG623" s="225"/>
      <c r="CH623" s="225"/>
      <c r="CI623" s="225"/>
      <c r="CJ623" s="225"/>
      <c r="CK623" s="225"/>
      <c r="CL623" s="225"/>
      <c r="CM623" s="225"/>
      <c r="CN623" s="225"/>
      <c r="CO623" s="225"/>
      <c r="CP623" s="225"/>
      <c r="CQ623" s="225"/>
      <c r="CR623" s="225"/>
      <c r="CS623" s="225"/>
      <c r="CT623" s="225"/>
      <c r="CU623" s="225"/>
      <c r="CV623" s="225"/>
    </row>
    <row r="624" spans="1:100" ht="12" customHeight="1" x14ac:dyDescent="0.25">
      <c r="A624" s="225"/>
      <c r="B624" s="225"/>
      <c r="C624" s="225"/>
      <c r="D624" s="225"/>
      <c r="E624" s="225"/>
      <c r="F624" s="225"/>
      <c r="G624" s="225"/>
      <c r="H624" s="225"/>
      <c r="I624" s="225"/>
      <c r="J624" s="225"/>
      <c r="K624" s="225"/>
      <c r="L624" s="225"/>
      <c r="M624" s="225"/>
      <c r="N624" s="225"/>
      <c r="O624" s="225"/>
      <c r="P624" s="225"/>
      <c r="Q624" s="225"/>
      <c r="R624" s="225"/>
      <c r="S624" s="225"/>
      <c r="T624" s="225"/>
      <c r="U624" s="225"/>
      <c r="V624" s="225"/>
      <c r="W624" s="225"/>
      <c r="X624" s="225"/>
      <c r="Y624" s="225"/>
      <c r="Z624" s="225"/>
      <c r="AA624" s="225"/>
      <c r="AB624" s="225"/>
      <c r="AC624" s="225"/>
      <c r="AD624" s="225"/>
      <c r="AE624" s="225"/>
      <c r="AF624" s="225"/>
      <c r="AG624" s="225"/>
      <c r="AH624" s="225"/>
      <c r="AI624" s="225"/>
      <c r="AJ624" s="225"/>
      <c r="AK624" s="225"/>
      <c r="AL624" s="225"/>
      <c r="AM624" s="257"/>
      <c r="AN624" s="257"/>
      <c r="AO624" s="225"/>
      <c r="AP624" s="225"/>
      <c r="AQ624" s="225"/>
      <c r="AR624" s="225"/>
      <c r="AS624" s="225"/>
      <c r="AT624" s="225"/>
      <c r="AU624" s="225"/>
      <c r="AV624" s="225"/>
      <c r="AW624" s="225"/>
      <c r="AX624" s="225"/>
      <c r="AY624" s="225"/>
      <c r="AZ624" s="225"/>
      <c r="BA624" s="225"/>
      <c r="BB624" s="225"/>
      <c r="BC624" s="225"/>
      <c r="BD624" s="225"/>
      <c r="BE624" s="225"/>
      <c r="BF624" s="225"/>
      <c r="BG624" s="225"/>
      <c r="BH624" s="225"/>
      <c r="BI624" s="225"/>
      <c r="BJ624" s="225"/>
      <c r="BK624" s="225"/>
      <c r="BL624" s="225"/>
      <c r="BM624" s="225"/>
      <c r="BN624" s="225"/>
      <c r="BO624" s="225"/>
      <c r="BP624" s="225"/>
      <c r="BQ624" s="225"/>
      <c r="BR624" s="225"/>
      <c r="BS624" s="225"/>
      <c r="BT624" s="225"/>
      <c r="BU624" s="225"/>
      <c r="BV624" s="225"/>
      <c r="BW624" s="225"/>
      <c r="BX624" s="225"/>
      <c r="BY624" s="225"/>
      <c r="BZ624" s="225"/>
      <c r="CA624" s="225"/>
      <c r="CB624" s="225"/>
      <c r="CC624" s="225"/>
      <c r="CD624" s="225"/>
      <c r="CE624" s="225"/>
      <c r="CF624" s="225"/>
      <c r="CG624" s="225"/>
      <c r="CH624" s="225"/>
      <c r="CI624" s="225"/>
      <c r="CJ624" s="225"/>
      <c r="CK624" s="225"/>
      <c r="CL624" s="225"/>
      <c r="CM624" s="225"/>
      <c r="CN624" s="225"/>
      <c r="CO624" s="225"/>
      <c r="CP624" s="225"/>
      <c r="CQ624" s="225"/>
      <c r="CR624" s="225"/>
      <c r="CS624" s="225"/>
      <c r="CT624" s="225"/>
      <c r="CU624" s="225"/>
      <c r="CV624" s="225"/>
    </row>
    <row r="625" spans="1:100" ht="12" customHeight="1" x14ac:dyDescent="0.25">
      <c r="A625" s="225"/>
      <c r="B625" s="225"/>
      <c r="C625" s="225"/>
      <c r="D625" s="225"/>
      <c r="E625" s="225"/>
      <c r="F625" s="225"/>
      <c r="G625" s="225"/>
      <c r="H625" s="225"/>
      <c r="I625" s="225"/>
      <c r="J625" s="225"/>
      <c r="K625" s="225"/>
      <c r="L625" s="225"/>
      <c r="M625" s="225"/>
      <c r="N625" s="225"/>
      <c r="O625" s="225"/>
      <c r="P625" s="225"/>
      <c r="Q625" s="225"/>
      <c r="R625" s="225"/>
      <c r="S625" s="225"/>
      <c r="T625" s="225"/>
      <c r="U625" s="225"/>
      <c r="V625" s="225"/>
      <c r="W625" s="225"/>
      <c r="X625" s="225"/>
      <c r="Y625" s="225"/>
      <c r="Z625" s="225"/>
      <c r="AA625" s="225"/>
      <c r="AB625" s="225"/>
      <c r="AC625" s="225"/>
      <c r="AD625" s="225"/>
      <c r="AE625" s="225"/>
      <c r="AF625" s="225"/>
      <c r="AG625" s="225"/>
      <c r="AH625" s="225"/>
      <c r="AI625" s="225"/>
      <c r="AJ625" s="225"/>
      <c r="AK625" s="225"/>
      <c r="AL625" s="225"/>
      <c r="AM625" s="257"/>
      <c r="AN625" s="257"/>
      <c r="AO625" s="225"/>
      <c r="AP625" s="225"/>
      <c r="AQ625" s="225"/>
      <c r="AR625" s="225"/>
      <c r="AS625" s="225"/>
      <c r="AT625" s="225"/>
      <c r="AU625" s="225"/>
      <c r="AV625" s="225"/>
      <c r="AW625" s="225"/>
      <c r="AX625" s="225"/>
      <c r="AY625" s="225"/>
      <c r="AZ625" s="225"/>
      <c r="BA625" s="225"/>
      <c r="BB625" s="225"/>
      <c r="BC625" s="225"/>
      <c r="BD625" s="225"/>
      <c r="BE625" s="225"/>
      <c r="BF625" s="225"/>
      <c r="BG625" s="225"/>
      <c r="BH625" s="225"/>
      <c r="BI625" s="225"/>
      <c r="BJ625" s="225"/>
      <c r="BK625" s="225"/>
      <c r="BL625" s="225"/>
      <c r="BM625" s="225"/>
      <c r="BN625" s="225"/>
      <c r="BO625" s="225"/>
      <c r="BP625" s="225"/>
      <c r="BQ625" s="225"/>
      <c r="BR625" s="225"/>
      <c r="BS625" s="225"/>
      <c r="BT625" s="225"/>
      <c r="BU625" s="225"/>
      <c r="BV625" s="225"/>
      <c r="BW625" s="225"/>
      <c r="BX625" s="225"/>
      <c r="BY625" s="225"/>
      <c r="BZ625" s="225"/>
      <c r="CA625" s="225"/>
      <c r="CB625" s="225"/>
      <c r="CC625" s="225"/>
      <c r="CD625" s="225"/>
      <c r="CE625" s="225"/>
      <c r="CF625" s="225"/>
      <c r="CG625" s="225"/>
      <c r="CH625" s="225"/>
      <c r="CI625" s="225"/>
      <c r="CJ625" s="225"/>
      <c r="CK625" s="225"/>
      <c r="CL625" s="225"/>
      <c r="CM625" s="225"/>
      <c r="CN625" s="225"/>
      <c r="CO625" s="225"/>
      <c r="CP625" s="225"/>
      <c r="CQ625" s="225"/>
      <c r="CR625" s="225"/>
      <c r="CS625" s="225"/>
      <c r="CT625" s="225"/>
      <c r="CU625" s="225"/>
      <c r="CV625" s="225"/>
    </row>
    <row r="626" spans="1:100" ht="12" customHeight="1" x14ac:dyDescent="0.25">
      <c r="A626" s="225"/>
      <c r="B626" s="225"/>
      <c r="C626" s="225"/>
      <c r="D626" s="225"/>
      <c r="E626" s="225"/>
      <c r="F626" s="225"/>
      <c r="G626" s="225"/>
      <c r="H626" s="225"/>
      <c r="I626" s="225"/>
      <c r="J626" s="225"/>
      <c r="K626" s="225"/>
      <c r="L626" s="225"/>
      <c r="M626" s="225"/>
      <c r="N626" s="225"/>
      <c r="O626" s="225"/>
      <c r="P626" s="225"/>
      <c r="Q626" s="225"/>
      <c r="R626" s="225"/>
      <c r="S626" s="225"/>
      <c r="T626" s="225"/>
      <c r="U626" s="225"/>
      <c r="V626" s="225"/>
      <c r="W626" s="225"/>
      <c r="X626" s="225"/>
      <c r="Y626" s="225"/>
      <c r="Z626" s="225"/>
      <c r="AA626" s="225"/>
      <c r="AB626" s="225"/>
      <c r="AC626" s="225"/>
      <c r="AD626" s="225"/>
      <c r="AE626" s="225"/>
      <c r="AF626" s="225"/>
      <c r="AG626" s="225"/>
      <c r="AH626" s="225"/>
      <c r="AI626" s="225"/>
      <c r="AJ626" s="225"/>
      <c r="AK626" s="225"/>
      <c r="AL626" s="225"/>
      <c r="AM626" s="257"/>
      <c r="AN626" s="257"/>
      <c r="AO626" s="225"/>
      <c r="AP626" s="225"/>
      <c r="AQ626" s="225"/>
      <c r="AR626" s="225"/>
      <c r="AS626" s="225"/>
      <c r="AT626" s="225"/>
      <c r="AU626" s="225"/>
      <c r="AV626" s="225"/>
      <c r="AW626" s="225"/>
      <c r="AX626" s="225"/>
      <c r="AY626" s="225"/>
      <c r="AZ626" s="225"/>
      <c r="BA626" s="225"/>
      <c r="BB626" s="225"/>
      <c r="BC626" s="225"/>
      <c r="BD626" s="225"/>
      <c r="BE626" s="225"/>
      <c r="BF626" s="225"/>
      <c r="BG626" s="225"/>
      <c r="BH626" s="225"/>
      <c r="BI626" s="225"/>
      <c r="BJ626" s="225"/>
      <c r="BK626" s="225"/>
      <c r="BL626" s="225"/>
      <c r="BM626" s="225"/>
      <c r="BN626" s="225"/>
      <c r="BO626" s="225"/>
      <c r="BP626" s="225"/>
      <c r="BQ626" s="225"/>
      <c r="BR626" s="225"/>
      <c r="BS626" s="225"/>
      <c r="BT626" s="225"/>
      <c r="BU626" s="225"/>
      <c r="BV626" s="225"/>
      <c r="BW626" s="225"/>
      <c r="BX626" s="225"/>
      <c r="BY626" s="225"/>
      <c r="BZ626" s="225"/>
      <c r="CA626" s="225"/>
      <c r="CB626" s="225"/>
      <c r="CC626" s="225"/>
      <c r="CD626" s="225"/>
      <c r="CE626" s="225"/>
      <c r="CF626" s="225"/>
      <c r="CG626" s="225"/>
      <c r="CH626" s="225"/>
      <c r="CI626" s="225"/>
      <c r="CJ626" s="225"/>
      <c r="CK626" s="225"/>
      <c r="CL626" s="225"/>
      <c r="CM626" s="225"/>
      <c r="CN626" s="225"/>
      <c r="CO626" s="225"/>
      <c r="CP626" s="225"/>
      <c r="CQ626" s="225"/>
      <c r="CR626" s="225"/>
      <c r="CS626" s="225"/>
      <c r="CT626" s="225"/>
      <c r="CU626" s="225"/>
      <c r="CV626" s="225"/>
    </row>
    <row r="627" spans="1:100" ht="12" customHeight="1" x14ac:dyDescent="0.25">
      <c r="A627" s="225"/>
      <c r="B627" s="225"/>
      <c r="C627" s="225"/>
      <c r="D627" s="225"/>
      <c r="E627" s="225"/>
      <c r="F627" s="225"/>
      <c r="G627" s="225"/>
      <c r="H627" s="225"/>
      <c r="I627" s="225"/>
      <c r="J627" s="225"/>
      <c r="K627" s="225"/>
      <c r="L627" s="225"/>
      <c r="M627" s="225"/>
      <c r="N627" s="225"/>
      <c r="O627" s="225"/>
      <c r="P627" s="225"/>
      <c r="Q627" s="225"/>
      <c r="R627" s="225"/>
      <c r="S627" s="225"/>
      <c r="T627" s="225"/>
      <c r="U627" s="225"/>
      <c r="V627" s="225"/>
      <c r="W627" s="225"/>
      <c r="X627" s="225"/>
      <c r="Y627" s="225"/>
      <c r="Z627" s="225"/>
      <c r="AA627" s="225"/>
      <c r="AB627" s="225"/>
      <c r="AC627" s="225"/>
      <c r="AD627" s="225"/>
      <c r="AE627" s="225"/>
      <c r="AF627" s="225"/>
      <c r="AG627" s="225"/>
      <c r="AH627" s="225"/>
      <c r="AI627" s="225"/>
      <c r="AJ627" s="225"/>
      <c r="AK627" s="225"/>
      <c r="AL627" s="225"/>
      <c r="AM627" s="257"/>
      <c r="AN627" s="257"/>
      <c r="AO627" s="225"/>
      <c r="AP627" s="225"/>
      <c r="AQ627" s="225"/>
      <c r="AR627" s="225"/>
      <c r="AS627" s="225"/>
      <c r="AT627" s="225"/>
      <c r="AU627" s="225"/>
      <c r="AV627" s="225"/>
      <c r="AW627" s="225"/>
      <c r="AX627" s="225"/>
      <c r="AY627" s="225"/>
      <c r="AZ627" s="225"/>
      <c r="BA627" s="225"/>
      <c r="BB627" s="225"/>
      <c r="BC627" s="225"/>
      <c r="BD627" s="225"/>
      <c r="BE627" s="225"/>
      <c r="BF627" s="225"/>
      <c r="BG627" s="225"/>
      <c r="BH627" s="225"/>
      <c r="BI627" s="225"/>
      <c r="BJ627" s="225"/>
      <c r="BK627" s="225"/>
      <c r="BL627" s="225"/>
      <c r="BM627" s="225"/>
      <c r="BN627" s="225"/>
      <c r="BO627" s="225"/>
      <c r="BP627" s="225"/>
      <c r="BQ627" s="225"/>
      <c r="BR627" s="225"/>
      <c r="BS627" s="225"/>
      <c r="BT627" s="225"/>
      <c r="BU627" s="225"/>
      <c r="BV627" s="225"/>
      <c r="BW627" s="225"/>
      <c r="BX627" s="225"/>
      <c r="BY627" s="225"/>
      <c r="BZ627" s="225"/>
      <c r="CA627" s="225"/>
      <c r="CB627" s="225"/>
      <c r="CC627" s="225"/>
      <c r="CD627" s="225"/>
      <c r="CE627" s="225"/>
      <c r="CF627" s="225"/>
      <c r="CG627" s="225"/>
      <c r="CH627" s="225"/>
      <c r="CI627" s="225"/>
      <c r="CJ627" s="225"/>
      <c r="CK627" s="225"/>
      <c r="CL627" s="225"/>
      <c r="CM627" s="225"/>
      <c r="CN627" s="225"/>
      <c r="CO627" s="225"/>
      <c r="CP627" s="225"/>
      <c r="CQ627" s="225"/>
      <c r="CR627" s="225"/>
      <c r="CS627" s="225"/>
      <c r="CT627" s="225"/>
      <c r="CU627" s="225"/>
      <c r="CV627" s="225"/>
    </row>
    <row r="628" spans="1:100" ht="12" customHeight="1" x14ac:dyDescent="0.25">
      <c r="A628" s="225"/>
      <c r="B628" s="225"/>
      <c r="C628" s="225"/>
      <c r="D628" s="225"/>
      <c r="E628" s="225"/>
      <c r="F628" s="225"/>
      <c r="G628" s="225"/>
      <c r="H628" s="225"/>
      <c r="I628" s="225"/>
      <c r="J628" s="225"/>
      <c r="K628" s="225"/>
      <c r="L628" s="225"/>
      <c r="M628" s="225"/>
      <c r="N628" s="225"/>
      <c r="O628" s="225"/>
      <c r="P628" s="225"/>
      <c r="Q628" s="225"/>
      <c r="R628" s="225"/>
      <c r="S628" s="225"/>
      <c r="T628" s="225"/>
      <c r="U628" s="225"/>
      <c r="V628" s="225"/>
      <c r="W628" s="225"/>
      <c r="X628" s="225"/>
      <c r="Y628" s="225"/>
      <c r="Z628" s="225"/>
      <c r="AA628" s="225"/>
      <c r="AB628" s="225"/>
      <c r="AC628" s="225"/>
      <c r="AD628" s="225"/>
      <c r="AE628" s="225"/>
      <c r="AF628" s="225"/>
      <c r="AG628" s="225"/>
      <c r="AH628" s="225"/>
      <c r="AI628" s="225"/>
      <c r="AJ628" s="225"/>
      <c r="AK628" s="225"/>
      <c r="AL628" s="225"/>
      <c r="AM628" s="257"/>
      <c r="AN628" s="257"/>
      <c r="AO628" s="225"/>
      <c r="AP628" s="225"/>
      <c r="AQ628" s="225"/>
      <c r="AR628" s="225"/>
      <c r="AS628" s="225"/>
      <c r="AT628" s="225"/>
      <c r="AU628" s="225"/>
      <c r="AV628" s="225"/>
      <c r="AW628" s="225"/>
      <c r="AX628" s="225"/>
      <c r="AY628" s="225"/>
      <c r="AZ628" s="225"/>
      <c r="BA628" s="225"/>
      <c r="BB628" s="225"/>
      <c r="BC628" s="225"/>
      <c r="BD628" s="225"/>
      <c r="BE628" s="225"/>
      <c r="BF628" s="225"/>
      <c r="BG628" s="225"/>
      <c r="BH628" s="225"/>
      <c r="BI628" s="225"/>
      <c r="BJ628" s="225"/>
      <c r="BK628" s="225"/>
      <c r="BL628" s="225"/>
      <c r="BM628" s="225"/>
      <c r="BN628" s="225"/>
      <c r="BO628" s="225"/>
      <c r="BP628" s="225"/>
      <c r="BQ628" s="225"/>
      <c r="BR628" s="225"/>
      <c r="BS628" s="225"/>
      <c r="BT628" s="225"/>
      <c r="BU628" s="225"/>
      <c r="BV628" s="225"/>
      <c r="BW628" s="225"/>
      <c r="BX628" s="225"/>
      <c r="BY628" s="225"/>
      <c r="BZ628" s="225"/>
      <c r="CA628" s="225"/>
      <c r="CB628" s="225"/>
      <c r="CC628" s="225"/>
      <c r="CD628" s="225"/>
      <c r="CE628" s="225"/>
      <c r="CF628" s="225"/>
      <c r="CG628" s="225"/>
      <c r="CH628" s="225"/>
      <c r="CI628" s="225"/>
      <c r="CJ628" s="225"/>
      <c r="CK628" s="225"/>
      <c r="CL628" s="225"/>
      <c r="CM628" s="225"/>
      <c r="CN628" s="225"/>
      <c r="CO628" s="225"/>
      <c r="CP628" s="225"/>
      <c r="CQ628" s="225"/>
      <c r="CR628" s="225"/>
      <c r="CS628" s="225"/>
      <c r="CT628" s="225"/>
      <c r="CU628" s="225"/>
      <c r="CV628" s="225"/>
    </row>
    <row r="629" spans="1:100" ht="12" customHeight="1" x14ac:dyDescent="0.25">
      <c r="A629" s="225"/>
      <c r="B629" s="225"/>
      <c r="C629" s="225"/>
      <c r="D629" s="225"/>
      <c r="E629" s="225"/>
      <c r="F629" s="225"/>
      <c r="G629" s="225"/>
      <c r="H629" s="225"/>
      <c r="I629" s="225"/>
      <c r="J629" s="225"/>
      <c r="K629" s="225"/>
      <c r="L629" s="225"/>
      <c r="M629" s="225"/>
      <c r="N629" s="225"/>
      <c r="O629" s="225"/>
      <c r="P629" s="225"/>
      <c r="Q629" s="225"/>
      <c r="R629" s="225"/>
      <c r="S629" s="225"/>
      <c r="T629" s="225"/>
      <c r="U629" s="225"/>
      <c r="V629" s="225"/>
      <c r="W629" s="225"/>
      <c r="X629" s="225"/>
      <c r="Y629" s="225"/>
      <c r="Z629" s="225"/>
      <c r="AA629" s="225"/>
      <c r="AB629" s="225"/>
      <c r="AC629" s="225"/>
      <c r="AD629" s="225"/>
      <c r="AE629" s="225"/>
      <c r="AF629" s="225"/>
      <c r="AG629" s="225"/>
      <c r="AH629" s="225"/>
      <c r="AI629" s="225"/>
      <c r="AJ629" s="225"/>
      <c r="AK629" s="225"/>
      <c r="AL629" s="225"/>
      <c r="AM629" s="257"/>
      <c r="AN629" s="257"/>
      <c r="AO629" s="225"/>
      <c r="AP629" s="225"/>
      <c r="AQ629" s="225"/>
      <c r="AR629" s="225"/>
      <c r="AS629" s="225"/>
      <c r="AT629" s="225"/>
      <c r="AU629" s="225"/>
      <c r="AV629" s="225"/>
      <c r="AW629" s="225"/>
      <c r="AX629" s="225"/>
      <c r="AY629" s="225"/>
      <c r="AZ629" s="225"/>
      <c r="BA629" s="225"/>
      <c r="BB629" s="225"/>
      <c r="BC629" s="225"/>
      <c r="BD629" s="225"/>
      <c r="BE629" s="225"/>
      <c r="BF629" s="225"/>
      <c r="BG629" s="225"/>
      <c r="BH629" s="225"/>
      <c r="BI629" s="225"/>
      <c r="BJ629" s="225"/>
      <c r="BK629" s="225"/>
      <c r="BL629" s="225"/>
      <c r="BM629" s="225"/>
      <c r="BN629" s="225"/>
      <c r="BO629" s="225"/>
      <c r="BP629" s="225"/>
      <c r="BQ629" s="225"/>
      <c r="BR629" s="225"/>
      <c r="BS629" s="225"/>
      <c r="BT629" s="225"/>
      <c r="BU629" s="225"/>
      <c r="BV629" s="225"/>
      <c r="BW629" s="225"/>
      <c r="BX629" s="225"/>
      <c r="BY629" s="225"/>
      <c r="BZ629" s="225"/>
      <c r="CA629" s="225"/>
      <c r="CB629" s="225"/>
      <c r="CC629" s="225"/>
      <c r="CD629" s="225"/>
      <c r="CE629" s="225"/>
      <c r="CF629" s="225"/>
      <c r="CG629" s="225"/>
      <c r="CH629" s="225"/>
      <c r="CI629" s="225"/>
      <c r="CJ629" s="225"/>
      <c r="CK629" s="225"/>
      <c r="CL629" s="225"/>
      <c r="CM629" s="225"/>
      <c r="CN629" s="225"/>
      <c r="CO629" s="225"/>
      <c r="CP629" s="225"/>
      <c r="CQ629" s="225"/>
      <c r="CR629" s="225"/>
      <c r="CS629" s="225"/>
      <c r="CT629" s="225"/>
      <c r="CU629" s="225"/>
      <c r="CV629" s="225"/>
    </row>
    <row r="630" spans="1:100" ht="12" customHeight="1" x14ac:dyDescent="0.25">
      <c r="A630" s="225"/>
      <c r="B630" s="225"/>
      <c r="C630" s="225"/>
      <c r="D630" s="225"/>
      <c r="E630" s="225"/>
      <c r="F630" s="225"/>
      <c r="G630" s="225"/>
      <c r="H630" s="225"/>
      <c r="I630" s="225"/>
      <c r="J630" s="225"/>
      <c r="K630" s="225"/>
      <c r="L630" s="225"/>
      <c r="M630" s="225"/>
      <c r="N630" s="225"/>
      <c r="O630" s="225"/>
      <c r="P630" s="225"/>
      <c r="Q630" s="225"/>
      <c r="R630" s="225"/>
      <c r="S630" s="225"/>
      <c r="T630" s="225"/>
      <c r="U630" s="225"/>
      <c r="V630" s="225"/>
      <c r="W630" s="225"/>
      <c r="X630" s="225"/>
      <c r="Y630" s="225"/>
      <c r="Z630" s="225"/>
      <c r="AA630" s="225"/>
      <c r="AB630" s="225"/>
      <c r="AC630" s="225"/>
      <c r="AD630" s="225"/>
      <c r="AE630" s="225"/>
      <c r="AF630" s="225"/>
      <c r="AG630" s="225"/>
      <c r="AH630" s="225"/>
      <c r="AI630" s="225"/>
      <c r="AJ630" s="225"/>
      <c r="AK630" s="225"/>
      <c r="AL630" s="225"/>
      <c r="AM630" s="257"/>
      <c r="AN630" s="257"/>
      <c r="AO630" s="225"/>
      <c r="AP630" s="225"/>
      <c r="AQ630" s="225"/>
      <c r="AR630" s="225"/>
      <c r="AS630" s="225"/>
      <c r="AT630" s="225"/>
      <c r="AU630" s="225"/>
      <c r="AV630" s="225"/>
      <c r="AW630" s="225"/>
      <c r="AX630" s="225"/>
      <c r="AY630" s="225"/>
      <c r="AZ630" s="225"/>
      <c r="BA630" s="225"/>
      <c r="BB630" s="225"/>
      <c r="BC630" s="225"/>
      <c r="BD630" s="225"/>
      <c r="BE630" s="225"/>
      <c r="BF630" s="225"/>
      <c r="BG630" s="225"/>
      <c r="BH630" s="225"/>
      <c r="BI630" s="225"/>
      <c r="BJ630" s="225"/>
      <c r="BK630" s="225"/>
      <c r="BL630" s="225"/>
      <c r="BM630" s="225"/>
      <c r="BN630" s="225"/>
      <c r="BO630" s="225"/>
      <c r="BP630" s="225"/>
      <c r="BQ630" s="225"/>
      <c r="BR630" s="225"/>
      <c r="BS630" s="225"/>
      <c r="BT630" s="225"/>
      <c r="BU630" s="225"/>
      <c r="BV630" s="225"/>
      <c r="BW630" s="225"/>
      <c r="BX630" s="225"/>
      <c r="BY630" s="225"/>
      <c r="BZ630" s="225"/>
      <c r="CA630" s="225"/>
      <c r="CB630" s="225"/>
      <c r="CC630" s="225"/>
      <c r="CD630" s="225"/>
      <c r="CE630" s="225"/>
      <c r="CF630" s="225"/>
      <c r="CG630" s="225"/>
      <c r="CH630" s="225"/>
      <c r="CI630" s="225"/>
      <c r="CJ630" s="225"/>
      <c r="CK630" s="225"/>
      <c r="CL630" s="225"/>
      <c r="CM630" s="225"/>
      <c r="CN630" s="225"/>
      <c r="CO630" s="225"/>
      <c r="CP630" s="225"/>
      <c r="CQ630" s="225"/>
      <c r="CR630" s="225"/>
      <c r="CS630" s="225"/>
      <c r="CT630" s="225"/>
      <c r="CU630" s="225"/>
      <c r="CV630" s="225"/>
    </row>
    <row r="631" spans="1:100" ht="12" customHeight="1" x14ac:dyDescent="0.25">
      <c r="A631" s="225"/>
      <c r="B631" s="225"/>
      <c r="C631" s="225"/>
      <c r="D631" s="225"/>
      <c r="E631" s="225"/>
      <c r="F631" s="225"/>
      <c r="G631" s="225"/>
      <c r="H631" s="225"/>
      <c r="I631" s="225"/>
      <c r="J631" s="225"/>
      <c r="K631" s="225"/>
      <c r="L631" s="225"/>
      <c r="M631" s="225"/>
      <c r="N631" s="225"/>
      <c r="O631" s="225"/>
      <c r="P631" s="225"/>
      <c r="Q631" s="225"/>
      <c r="R631" s="225"/>
      <c r="S631" s="225"/>
      <c r="T631" s="225"/>
      <c r="U631" s="225"/>
      <c r="V631" s="225"/>
      <c r="W631" s="225"/>
      <c r="X631" s="225"/>
      <c r="Y631" s="225"/>
      <c r="Z631" s="225"/>
      <c r="AA631" s="225"/>
      <c r="AB631" s="225"/>
      <c r="AC631" s="225"/>
      <c r="AD631" s="225"/>
      <c r="AE631" s="225"/>
      <c r="AF631" s="225"/>
      <c r="AG631" s="225"/>
      <c r="AH631" s="225"/>
      <c r="AI631" s="225"/>
      <c r="AJ631" s="225"/>
      <c r="AK631" s="225"/>
      <c r="AL631" s="225"/>
      <c r="AM631" s="257"/>
      <c r="AN631" s="257"/>
      <c r="AO631" s="225"/>
      <c r="AP631" s="225"/>
      <c r="AQ631" s="225"/>
      <c r="AR631" s="225"/>
      <c r="AS631" s="225"/>
      <c r="AT631" s="225"/>
      <c r="AU631" s="225"/>
      <c r="AV631" s="225"/>
      <c r="AW631" s="225"/>
      <c r="AX631" s="225"/>
      <c r="AY631" s="225"/>
      <c r="AZ631" s="225"/>
      <c r="BA631" s="225"/>
      <c r="BB631" s="225"/>
      <c r="BC631" s="225"/>
      <c r="BD631" s="225"/>
      <c r="BE631" s="225"/>
      <c r="BF631" s="225"/>
      <c r="BG631" s="225"/>
      <c r="BH631" s="225"/>
      <c r="BI631" s="225"/>
      <c r="BJ631" s="225"/>
      <c r="BK631" s="225"/>
      <c r="BL631" s="225"/>
      <c r="BM631" s="225"/>
      <c r="BN631" s="225"/>
      <c r="BO631" s="225"/>
      <c r="BP631" s="225"/>
      <c r="BQ631" s="225"/>
      <c r="BR631" s="225"/>
      <c r="BS631" s="225"/>
      <c r="BT631" s="225"/>
      <c r="BU631" s="225"/>
      <c r="BV631" s="225"/>
      <c r="BW631" s="225"/>
      <c r="BX631" s="225"/>
      <c r="BY631" s="225"/>
      <c r="BZ631" s="225"/>
      <c r="CA631" s="225"/>
      <c r="CB631" s="225"/>
      <c r="CC631" s="225"/>
      <c r="CD631" s="225"/>
      <c r="CE631" s="225"/>
      <c r="CF631" s="225"/>
      <c r="CG631" s="225"/>
      <c r="CH631" s="225"/>
      <c r="CI631" s="225"/>
      <c r="CJ631" s="225"/>
      <c r="CK631" s="225"/>
      <c r="CL631" s="225"/>
      <c r="CM631" s="225"/>
      <c r="CN631" s="225"/>
      <c r="CO631" s="225"/>
      <c r="CP631" s="225"/>
      <c r="CQ631" s="225"/>
      <c r="CR631" s="225"/>
      <c r="CS631" s="225"/>
      <c r="CT631" s="225"/>
      <c r="CU631" s="225"/>
      <c r="CV631" s="225"/>
    </row>
    <row r="632" spans="1:100" ht="12" customHeight="1" x14ac:dyDescent="0.25">
      <c r="A632" s="225"/>
      <c r="B632" s="225"/>
      <c r="C632" s="225"/>
      <c r="D632" s="225"/>
      <c r="E632" s="225"/>
      <c r="F632" s="225"/>
      <c r="G632" s="225"/>
      <c r="H632" s="225"/>
      <c r="I632" s="225"/>
      <c r="J632" s="225"/>
      <c r="K632" s="225"/>
      <c r="L632" s="225"/>
      <c r="M632" s="225"/>
      <c r="N632" s="225"/>
      <c r="O632" s="225"/>
      <c r="P632" s="225"/>
      <c r="Q632" s="225"/>
      <c r="R632" s="225"/>
      <c r="S632" s="225"/>
      <c r="T632" s="225"/>
      <c r="U632" s="225"/>
      <c r="V632" s="225"/>
      <c r="W632" s="225"/>
      <c r="X632" s="225"/>
      <c r="Y632" s="225"/>
      <c r="Z632" s="225"/>
      <c r="AA632" s="225"/>
      <c r="AB632" s="225"/>
      <c r="AC632" s="225"/>
      <c r="AD632" s="225"/>
      <c r="AE632" s="225"/>
      <c r="AF632" s="225"/>
      <c r="AG632" s="225"/>
      <c r="AH632" s="225"/>
      <c r="AI632" s="225"/>
      <c r="AJ632" s="225"/>
      <c r="AK632" s="225"/>
      <c r="AL632" s="225"/>
      <c r="AM632" s="257"/>
      <c r="AN632" s="257"/>
      <c r="AO632" s="225"/>
      <c r="AP632" s="225"/>
      <c r="AQ632" s="225"/>
      <c r="AR632" s="225"/>
      <c r="AS632" s="225"/>
      <c r="AT632" s="225"/>
      <c r="AU632" s="225"/>
      <c r="AV632" s="225"/>
      <c r="AW632" s="225"/>
      <c r="AX632" s="225"/>
      <c r="AY632" s="225"/>
      <c r="AZ632" s="225"/>
      <c r="BA632" s="225"/>
      <c r="BB632" s="225"/>
      <c r="BC632" s="225"/>
      <c r="BD632" s="225"/>
      <c r="BE632" s="225"/>
      <c r="BF632" s="225"/>
      <c r="BG632" s="225"/>
      <c r="BH632" s="225"/>
      <c r="BI632" s="225"/>
      <c r="BJ632" s="225"/>
      <c r="BK632" s="225"/>
      <c r="BL632" s="225"/>
      <c r="BM632" s="225"/>
      <c r="BN632" s="225"/>
      <c r="BO632" s="225"/>
      <c r="BP632" s="225"/>
      <c r="BQ632" s="225"/>
      <c r="BR632" s="225"/>
      <c r="BS632" s="225"/>
      <c r="BT632" s="225"/>
      <c r="BU632" s="225"/>
      <c r="BV632" s="225"/>
      <c r="BW632" s="225"/>
      <c r="BX632" s="225"/>
      <c r="BY632" s="225"/>
      <c r="BZ632" s="225"/>
      <c r="CA632" s="225"/>
      <c r="CB632" s="225"/>
      <c r="CC632" s="225"/>
      <c r="CD632" s="225"/>
      <c r="CE632" s="225"/>
      <c r="CF632" s="225"/>
      <c r="CG632" s="225"/>
      <c r="CH632" s="225"/>
      <c r="CI632" s="225"/>
      <c r="CJ632" s="225"/>
      <c r="CK632" s="225"/>
      <c r="CL632" s="225"/>
      <c r="CM632" s="225"/>
      <c r="CN632" s="225"/>
      <c r="CO632" s="225"/>
      <c r="CP632" s="225"/>
      <c r="CQ632" s="225"/>
      <c r="CR632" s="225"/>
      <c r="CS632" s="225"/>
      <c r="CT632" s="225"/>
      <c r="CU632" s="225"/>
      <c r="CV632" s="225"/>
    </row>
    <row r="633" spans="1:100" ht="12" customHeight="1" x14ac:dyDescent="0.25">
      <c r="A633" s="225"/>
      <c r="B633" s="225"/>
      <c r="C633" s="225"/>
      <c r="D633" s="225"/>
      <c r="E633" s="225"/>
      <c r="F633" s="225"/>
      <c r="G633" s="225"/>
      <c r="H633" s="225"/>
      <c r="I633" s="225"/>
      <c r="J633" s="225"/>
      <c r="K633" s="225"/>
      <c r="L633" s="225"/>
      <c r="M633" s="225"/>
      <c r="N633" s="225"/>
      <c r="O633" s="225"/>
      <c r="P633" s="225"/>
      <c r="Q633" s="225"/>
      <c r="R633" s="225"/>
      <c r="S633" s="225"/>
      <c r="T633" s="225"/>
      <c r="U633" s="225"/>
      <c r="V633" s="225"/>
      <c r="W633" s="225"/>
      <c r="X633" s="225"/>
      <c r="Y633" s="225"/>
      <c r="Z633" s="225"/>
      <c r="AA633" s="225"/>
      <c r="AB633" s="225"/>
      <c r="AC633" s="225"/>
      <c r="AD633" s="225"/>
      <c r="AE633" s="225"/>
      <c r="AF633" s="225"/>
      <c r="AG633" s="225"/>
      <c r="AH633" s="225"/>
      <c r="AI633" s="225"/>
      <c r="AJ633" s="225"/>
      <c r="AK633" s="225"/>
      <c r="AL633" s="225"/>
      <c r="AM633" s="257"/>
      <c r="AN633" s="257"/>
      <c r="AO633" s="225"/>
      <c r="AP633" s="225"/>
      <c r="AQ633" s="225"/>
      <c r="AR633" s="225"/>
      <c r="AS633" s="225"/>
      <c r="AT633" s="225"/>
      <c r="AU633" s="225"/>
      <c r="AV633" s="225"/>
      <c r="AW633" s="225"/>
      <c r="AX633" s="225"/>
      <c r="AY633" s="225"/>
      <c r="AZ633" s="225"/>
      <c r="BA633" s="225"/>
      <c r="BB633" s="225"/>
      <c r="BC633" s="225"/>
      <c r="BD633" s="225"/>
      <c r="BE633" s="225"/>
      <c r="BF633" s="225"/>
      <c r="BG633" s="225"/>
      <c r="BH633" s="225"/>
      <c r="BI633" s="225"/>
      <c r="BJ633" s="225"/>
      <c r="BK633" s="225"/>
      <c r="BL633" s="225"/>
      <c r="BM633" s="225"/>
      <c r="BN633" s="225"/>
      <c r="BO633" s="225"/>
      <c r="BP633" s="225"/>
      <c r="BQ633" s="225"/>
      <c r="BR633" s="225"/>
      <c r="BS633" s="225"/>
      <c r="BT633" s="225"/>
      <c r="BU633" s="225"/>
      <c r="BV633" s="225"/>
      <c r="BW633" s="225"/>
      <c r="BX633" s="225"/>
      <c r="BY633" s="225"/>
      <c r="BZ633" s="225"/>
      <c r="CA633" s="225"/>
      <c r="CB633" s="225"/>
      <c r="CC633" s="225"/>
      <c r="CD633" s="225"/>
      <c r="CE633" s="225"/>
      <c r="CF633" s="225"/>
      <c r="CG633" s="225"/>
      <c r="CH633" s="225"/>
      <c r="CI633" s="225"/>
      <c r="CJ633" s="225"/>
      <c r="CK633" s="225"/>
      <c r="CL633" s="225"/>
      <c r="CM633" s="225"/>
      <c r="CN633" s="225"/>
      <c r="CO633" s="225"/>
      <c r="CP633" s="225"/>
      <c r="CQ633" s="225"/>
      <c r="CR633" s="225"/>
      <c r="CS633" s="225"/>
      <c r="CT633" s="225"/>
      <c r="CU633" s="225"/>
      <c r="CV633" s="225"/>
    </row>
    <row r="634" spans="1:100" ht="12" customHeight="1" x14ac:dyDescent="0.25">
      <c r="A634" s="225"/>
      <c r="B634" s="225"/>
      <c r="C634" s="225"/>
      <c r="D634" s="225"/>
      <c r="E634" s="225"/>
      <c r="F634" s="225"/>
      <c r="G634" s="225"/>
      <c r="H634" s="225"/>
      <c r="I634" s="225"/>
      <c r="J634" s="225"/>
      <c r="K634" s="225"/>
      <c r="L634" s="225"/>
      <c r="M634" s="225"/>
      <c r="N634" s="225"/>
      <c r="O634" s="225"/>
      <c r="P634" s="225"/>
      <c r="Q634" s="225"/>
      <c r="R634" s="225"/>
      <c r="S634" s="225"/>
      <c r="T634" s="225"/>
      <c r="U634" s="225"/>
      <c r="V634" s="225"/>
      <c r="W634" s="225"/>
      <c r="X634" s="225"/>
      <c r="Y634" s="225"/>
      <c r="Z634" s="225"/>
      <c r="AA634" s="225"/>
      <c r="AB634" s="225"/>
      <c r="AC634" s="225"/>
      <c r="AD634" s="225"/>
      <c r="AE634" s="225"/>
      <c r="AF634" s="225"/>
      <c r="AG634" s="225"/>
      <c r="AH634" s="225"/>
      <c r="AI634" s="225"/>
      <c r="AJ634" s="225"/>
      <c r="AK634" s="225"/>
      <c r="AL634" s="225"/>
      <c r="AM634" s="257"/>
      <c r="AN634" s="257"/>
      <c r="AO634" s="225"/>
      <c r="AP634" s="225"/>
      <c r="AQ634" s="225"/>
      <c r="AR634" s="225"/>
      <c r="AS634" s="225"/>
      <c r="AT634" s="225"/>
      <c r="AU634" s="225"/>
      <c r="AV634" s="225"/>
      <c r="AW634" s="225"/>
      <c r="AX634" s="225"/>
      <c r="AY634" s="225"/>
      <c r="AZ634" s="225"/>
      <c r="BA634" s="225"/>
      <c r="BB634" s="225"/>
      <c r="BC634" s="225"/>
      <c r="BD634" s="225"/>
      <c r="BE634" s="225"/>
      <c r="BF634" s="225"/>
      <c r="BG634" s="225"/>
      <c r="BH634" s="225"/>
      <c r="BI634" s="225"/>
      <c r="BJ634" s="225"/>
      <c r="BK634" s="225"/>
      <c r="BL634" s="225"/>
      <c r="BM634" s="225"/>
      <c r="BN634" s="225"/>
      <c r="BO634" s="225"/>
      <c r="BP634" s="225"/>
      <c r="BQ634" s="225"/>
      <c r="BR634" s="225"/>
      <c r="BS634" s="225"/>
      <c r="BT634" s="225"/>
      <c r="BU634" s="225"/>
      <c r="BV634" s="225"/>
      <c r="BW634" s="225"/>
      <c r="BX634" s="225"/>
      <c r="BY634" s="225"/>
      <c r="BZ634" s="225"/>
      <c r="CA634" s="225"/>
      <c r="CB634" s="225"/>
      <c r="CC634" s="225"/>
      <c r="CD634" s="225"/>
      <c r="CE634" s="225"/>
      <c r="CF634" s="225"/>
      <c r="CG634" s="225"/>
      <c r="CH634" s="225"/>
      <c r="CI634" s="225"/>
      <c r="CJ634" s="225"/>
      <c r="CK634" s="225"/>
      <c r="CL634" s="225"/>
      <c r="CM634" s="225"/>
      <c r="CN634" s="225"/>
      <c r="CO634" s="225"/>
      <c r="CP634" s="225"/>
      <c r="CQ634" s="225"/>
      <c r="CR634" s="225"/>
      <c r="CS634" s="225"/>
      <c r="CT634" s="225"/>
      <c r="CU634" s="225"/>
      <c r="CV634" s="225"/>
    </row>
    <row r="635" spans="1:100" ht="12" customHeight="1" x14ac:dyDescent="0.25">
      <c r="A635" s="225"/>
      <c r="B635" s="225"/>
      <c r="C635" s="225"/>
      <c r="D635" s="225"/>
      <c r="E635" s="225"/>
      <c r="F635" s="225"/>
      <c r="G635" s="225"/>
      <c r="H635" s="225"/>
      <c r="I635" s="225"/>
      <c r="J635" s="225"/>
      <c r="K635" s="225"/>
      <c r="L635" s="225"/>
      <c r="M635" s="225"/>
      <c r="N635" s="225"/>
      <c r="O635" s="225"/>
      <c r="P635" s="225"/>
      <c r="Q635" s="225"/>
      <c r="R635" s="225"/>
      <c r="S635" s="225"/>
      <c r="T635" s="225"/>
      <c r="U635" s="225"/>
      <c r="V635" s="225"/>
      <c r="W635" s="225"/>
      <c r="X635" s="225"/>
      <c r="Y635" s="225"/>
      <c r="Z635" s="225"/>
      <c r="AA635" s="225"/>
      <c r="AB635" s="225"/>
      <c r="AC635" s="225"/>
      <c r="AD635" s="225"/>
      <c r="AE635" s="225"/>
      <c r="AF635" s="225"/>
      <c r="AG635" s="225"/>
      <c r="AH635" s="225"/>
      <c r="AI635" s="225"/>
      <c r="AJ635" s="225"/>
      <c r="AK635" s="225"/>
      <c r="AL635" s="225"/>
      <c r="AM635" s="257"/>
      <c r="AN635" s="257"/>
      <c r="AO635" s="225"/>
      <c r="AP635" s="225"/>
      <c r="AQ635" s="225"/>
      <c r="AR635" s="225"/>
      <c r="AS635" s="225"/>
      <c r="AT635" s="225"/>
      <c r="AU635" s="225"/>
      <c r="AV635" s="225"/>
      <c r="AW635" s="225"/>
      <c r="AX635" s="225"/>
      <c r="AY635" s="225"/>
      <c r="AZ635" s="225"/>
      <c r="BA635" s="225"/>
      <c r="BB635" s="225"/>
      <c r="BC635" s="225"/>
      <c r="BD635" s="225"/>
      <c r="BE635" s="225"/>
      <c r="BF635" s="225"/>
      <c r="BG635" s="225"/>
      <c r="BH635" s="225"/>
      <c r="BI635" s="225"/>
      <c r="BJ635" s="225"/>
      <c r="BK635" s="225"/>
      <c r="BL635" s="225"/>
      <c r="BM635" s="225"/>
      <c r="BN635" s="225"/>
      <c r="BO635" s="225"/>
      <c r="BP635" s="225"/>
      <c r="BQ635" s="225"/>
      <c r="BR635" s="225"/>
      <c r="BS635" s="225"/>
      <c r="BT635" s="225"/>
      <c r="BU635" s="225"/>
      <c r="BV635" s="225"/>
      <c r="BW635" s="225"/>
      <c r="BX635" s="225"/>
      <c r="BY635" s="225"/>
      <c r="BZ635" s="225"/>
      <c r="CA635" s="225"/>
      <c r="CB635" s="225"/>
      <c r="CC635" s="225"/>
      <c r="CD635" s="225"/>
      <c r="CE635" s="225"/>
      <c r="CF635" s="225"/>
      <c r="CG635" s="225"/>
      <c r="CH635" s="225"/>
      <c r="CI635" s="225"/>
      <c r="CJ635" s="225"/>
      <c r="CK635" s="225"/>
      <c r="CL635" s="225"/>
      <c r="CM635" s="225"/>
      <c r="CN635" s="225"/>
      <c r="CO635" s="225"/>
      <c r="CP635" s="225"/>
      <c r="CQ635" s="225"/>
      <c r="CR635" s="225"/>
      <c r="CS635" s="225"/>
      <c r="CT635" s="225"/>
      <c r="CU635" s="225"/>
      <c r="CV635" s="225"/>
    </row>
    <row r="636" spans="1:100" ht="12" customHeight="1" x14ac:dyDescent="0.25">
      <c r="A636" s="225"/>
      <c r="B636" s="225"/>
      <c r="C636" s="225"/>
      <c r="D636" s="225"/>
      <c r="E636" s="225"/>
      <c r="F636" s="225"/>
      <c r="G636" s="225"/>
      <c r="H636" s="225"/>
      <c r="I636" s="225"/>
      <c r="J636" s="225"/>
      <c r="K636" s="225"/>
      <c r="L636" s="225"/>
      <c r="M636" s="225"/>
      <c r="N636" s="225"/>
      <c r="O636" s="225"/>
      <c r="P636" s="225"/>
      <c r="Q636" s="225"/>
      <c r="R636" s="225"/>
      <c r="S636" s="225"/>
      <c r="T636" s="225"/>
      <c r="U636" s="225"/>
      <c r="V636" s="225"/>
      <c r="W636" s="225"/>
      <c r="X636" s="225"/>
      <c r="Y636" s="225"/>
      <c r="Z636" s="225"/>
      <c r="AA636" s="225"/>
      <c r="AB636" s="225"/>
      <c r="AC636" s="225"/>
      <c r="AD636" s="225"/>
      <c r="AE636" s="225"/>
      <c r="AF636" s="225"/>
      <c r="AG636" s="225"/>
      <c r="AH636" s="225"/>
      <c r="AI636" s="225"/>
      <c r="AJ636" s="225"/>
      <c r="AK636" s="225"/>
      <c r="AL636" s="225"/>
      <c r="AM636" s="257"/>
      <c r="AN636" s="257"/>
      <c r="AO636" s="225"/>
      <c r="AP636" s="225"/>
      <c r="AQ636" s="225"/>
      <c r="AR636" s="225"/>
      <c r="AS636" s="225"/>
      <c r="AT636" s="225"/>
      <c r="AU636" s="225"/>
      <c r="AV636" s="225"/>
      <c r="AW636" s="225"/>
      <c r="AX636" s="225"/>
      <c r="AY636" s="225"/>
      <c r="AZ636" s="225"/>
      <c r="BA636" s="225"/>
      <c r="BB636" s="225"/>
      <c r="BC636" s="225"/>
      <c r="BD636" s="225"/>
      <c r="BE636" s="225"/>
      <c r="BF636" s="225"/>
      <c r="BG636" s="225"/>
      <c r="BH636" s="225"/>
      <c r="BI636" s="225"/>
      <c r="BJ636" s="225"/>
      <c r="BK636" s="225"/>
      <c r="BL636" s="225"/>
      <c r="BM636" s="225"/>
      <c r="BN636" s="225"/>
      <c r="BO636" s="225"/>
      <c r="BP636" s="225"/>
      <c r="BQ636" s="225"/>
      <c r="BR636" s="225"/>
      <c r="BS636" s="225"/>
      <c r="BT636" s="225"/>
      <c r="BU636" s="225"/>
      <c r="BV636" s="225"/>
      <c r="BW636" s="225"/>
      <c r="BX636" s="225"/>
      <c r="BY636" s="225"/>
      <c r="BZ636" s="225"/>
      <c r="CA636" s="225"/>
      <c r="CB636" s="225"/>
      <c r="CC636" s="225"/>
      <c r="CD636" s="225"/>
      <c r="CE636" s="225"/>
      <c r="CF636" s="225"/>
      <c r="CG636" s="225"/>
      <c r="CH636" s="225"/>
      <c r="CI636" s="225"/>
      <c r="CJ636" s="225"/>
      <c r="CK636" s="225"/>
      <c r="CL636" s="225"/>
      <c r="CM636" s="225"/>
      <c r="CN636" s="225"/>
      <c r="CO636" s="225"/>
      <c r="CP636" s="225"/>
      <c r="CQ636" s="225"/>
      <c r="CR636" s="225"/>
      <c r="CS636" s="225"/>
      <c r="CT636" s="225"/>
      <c r="CU636" s="225"/>
      <c r="CV636" s="225"/>
    </row>
    <row r="637" spans="1:100" ht="12" customHeight="1" x14ac:dyDescent="0.25">
      <c r="A637" s="225"/>
      <c r="B637" s="225"/>
      <c r="C637" s="225"/>
      <c r="D637" s="225"/>
      <c r="E637" s="225"/>
      <c r="F637" s="225"/>
      <c r="G637" s="225"/>
      <c r="H637" s="225"/>
      <c r="I637" s="225"/>
      <c r="J637" s="225"/>
      <c r="K637" s="225"/>
      <c r="L637" s="225"/>
      <c r="M637" s="225"/>
      <c r="N637" s="225"/>
      <c r="O637" s="225"/>
      <c r="P637" s="225"/>
      <c r="Q637" s="225"/>
      <c r="R637" s="225"/>
      <c r="S637" s="225"/>
      <c r="T637" s="225"/>
      <c r="U637" s="225"/>
      <c r="V637" s="225"/>
      <c r="W637" s="225"/>
      <c r="X637" s="225"/>
      <c r="Y637" s="225"/>
      <c r="Z637" s="225"/>
      <c r="AA637" s="225"/>
      <c r="AB637" s="225"/>
      <c r="AC637" s="225"/>
      <c r="AD637" s="225"/>
      <c r="AE637" s="225"/>
      <c r="AF637" s="225"/>
      <c r="AG637" s="225"/>
      <c r="AH637" s="225"/>
      <c r="AI637" s="225"/>
      <c r="AJ637" s="225"/>
      <c r="AK637" s="225"/>
      <c r="AL637" s="225"/>
      <c r="AM637" s="257"/>
      <c r="AN637" s="257"/>
      <c r="AO637" s="225"/>
      <c r="AP637" s="225"/>
      <c r="AQ637" s="225"/>
      <c r="AR637" s="225"/>
      <c r="AS637" s="225"/>
      <c r="AT637" s="225"/>
      <c r="AU637" s="225"/>
      <c r="AV637" s="225"/>
      <c r="AW637" s="225"/>
      <c r="AX637" s="225"/>
      <c r="AY637" s="225"/>
      <c r="AZ637" s="225"/>
      <c r="BA637" s="225"/>
      <c r="BB637" s="225"/>
      <c r="BC637" s="225"/>
      <c r="BD637" s="225"/>
      <c r="BE637" s="225"/>
      <c r="BF637" s="225"/>
      <c r="BG637" s="225"/>
      <c r="BH637" s="225"/>
      <c r="BI637" s="225"/>
      <c r="BJ637" s="225"/>
      <c r="BK637" s="225"/>
      <c r="BL637" s="225"/>
      <c r="BM637" s="225"/>
      <c r="BN637" s="225"/>
      <c r="BO637" s="225"/>
      <c r="BP637" s="225"/>
      <c r="BQ637" s="225"/>
      <c r="BR637" s="225"/>
      <c r="BS637" s="225"/>
      <c r="BT637" s="225"/>
      <c r="BU637" s="225"/>
      <c r="BV637" s="225"/>
      <c r="BW637" s="225"/>
      <c r="BX637" s="225"/>
      <c r="BY637" s="225"/>
      <c r="BZ637" s="225"/>
      <c r="CA637" s="225"/>
      <c r="CB637" s="225"/>
      <c r="CC637" s="225"/>
      <c r="CD637" s="225"/>
      <c r="CE637" s="225"/>
      <c r="CF637" s="225"/>
      <c r="CG637" s="225"/>
      <c r="CH637" s="225"/>
      <c r="CI637" s="225"/>
      <c r="CJ637" s="225"/>
      <c r="CK637" s="225"/>
      <c r="CL637" s="225"/>
      <c r="CM637" s="225"/>
      <c r="CN637" s="225"/>
      <c r="CO637" s="225"/>
      <c r="CP637" s="225"/>
      <c r="CQ637" s="225"/>
      <c r="CR637" s="225"/>
      <c r="CS637" s="225"/>
      <c r="CT637" s="225"/>
      <c r="CU637" s="225"/>
      <c r="CV637" s="225"/>
    </row>
    <row r="638" spans="1:100" ht="12" customHeight="1" x14ac:dyDescent="0.25">
      <c r="A638" s="225"/>
      <c r="B638" s="225"/>
      <c r="C638" s="225"/>
      <c r="D638" s="225"/>
      <c r="E638" s="225"/>
      <c r="F638" s="225"/>
      <c r="G638" s="225"/>
      <c r="H638" s="225"/>
      <c r="I638" s="225"/>
      <c r="J638" s="225"/>
      <c r="K638" s="225"/>
      <c r="L638" s="225"/>
      <c r="M638" s="225"/>
      <c r="N638" s="225"/>
      <c r="O638" s="225"/>
      <c r="P638" s="225"/>
      <c r="Q638" s="225"/>
      <c r="R638" s="225"/>
      <c r="S638" s="225"/>
      <c r="T638" s="225"/>
      <c r="U638" s="225"/>
      <c r="V638" s="225"/>
      <c r="W638" s="225"/>
      <c r="X638" s="225"/>
      <c r="Y638" s="225"/>
      <c r="Z638" s="225"/>
      <c r="AA638" s="225"/>
      <c r="AB638" s="225"/>
      <c r="AC638" s="225"/>
      <c r="AD638" s="225"/>
      <c r="AE638" s="225"/>
      <c r="AF638" s="225"/>
      <c r="AG638" s="225"/>
      <c r="AH638" s="225"/>
      <c r="AI638" s="225"/>
      <c r="AJ638" s="225"/>
      <c r="AK638" s="225"/>
      <c r="AL638" s="225"/>
      <c r="AM638" s="257"/>
      <c r="AN638" s="257"/>
      <c r="AO638" s="225"/>
      <c r="AP638" s="225"/>
      <c r="AQ638" s="225"/>
      <c r="AR638" s="225"/>
      <c r="AS638" s="225"/>
      <c r="AT638" s="225"/>
      <c r="AU638" s="225"/>
      <c r="AV638" s="225"/>
      <c r="AW638" s="225"/>
      <c r="AX638" s="225"/>
      <c r="AY638" s="225"/>
      <c r="AZ638" s="225"/>
      <c r="BA638" s="225"/>
      <c r="BB638" s="225"/>
      <c r="BC638" s="225"/>
      <c r="BD638" s="225"/>
      <c r="BE638" s="225"/>
      <c r="BF638" s="225"/>
      <c r="BG638" s="225"/>
      <c r="BH638" s="225"/>
      <c r="BI638" s="225"/>
      <c r="BJ638" s="225"/>
      <c r="BK638" s="225"/>
      <c r="BL638" s="225"/>
      <c r="BM638" s="225"/>
      <c r="BN638" s="225"/>
      <c r="BO638" s="225"/>
      <c r="BP638" s="225"/>
      <c r="BQ638" s="225"/>
      <c r="BR638" s="225"/>
      <c r="BS638" s="225"/>
      <c r="BT638" s="225"/>
      <c r="BU638" s="225"/>
      <c r="BV638" s="225"/>
      <c r="BW638" s="225"/>
      <c r="BX638" s="225"/>
      <c r="BY638" s="225"/>
      <c r="BZ638" s="225"/>
      <c r="CA638" s="225"/>
      <c r="CB638" s="225"/>
      <c r="CC638" s="225"/>
      <c r="CD638" s="225"/>
      <c r="CE638" s="225"/>
      <c r="CF638" s="225"/>
      <c r="CG638" s="225"/>
      <c r="CH638" s="225"/>
      <c r="CI638" s="225"/>
      <c r="CJ638" s="225"/>
      <c r="CK638" s="225"/>
      <c r="CL638" s="225"/>
      <c r="CM638" s="225"/>
      <c r="CN638" s="225"/>
      <c r="CO638" s="225"/>
      <c r="CP638" s="225"/>
      <c r="CQ638" s="225"/>
      <c r="CR638" s="225"/>
      <c r="CS638" s="225"/>
      <c r="CT638" s="225"/>
      <c r="CU638" s="225"/>
      <c r="CV638" s="225"/>
    </row>
    <row r="639" spans="1:100" ht="12" customHeight="1" x14ac:dyDescent="0.25">
      <c r="A639" s="225"/>
      <c r="B639" s="225"/>
      <c r="C639" s="225"/>
      <c r="D639" s="225"/>
      <c r="E639" s="225"/>
      <c r="F639" s="225"/>
      <c r="G639" s="225"/>
      <c r="H639" s="225"/>
      <c r="I639" s="225"/>
      <c r="J639" s="225"/>
      <c r="K639" s="225"/>
      <c r="L639" s="225"/>
      <c r="M639" s="225"/>
      <c r="N639" s="225"/>
      <c r="O639" s="225"/>
      <c r="P639" s="225"/>
      <c r="Q639" s="225"/>
      <c r="R639" s="225"/>
      <c r="S639" s="225"/>
      <c r="T639" s="225"/>
      <c r="U639" s="225"/>
      <c r="V639" s="225"/>
      <c r="W639" s="225"/>
      <c r="X639" s="225"/>
      <c r="Y639" s="225"/>
      <c r="Z639" s="225"/>
      <c r="AA639" s="225"/>
      <c r="AB639" s="225"/>
      <c r="AC639" s="225"/>
      <c r="AD639" s="225"/>
      <c r="AE639" s="225"/>
      <c r="AF639" s="225"/>
      <c r="AG639" s="225"/>
      <c r="AH639" s="225"/>
      <c r="AI639" s="225"/>
      <c r="AJ639" s="225"/>
      <c r="AK639" s="225"/>
      <c r="AL639" s="225"/>
      <c r="AM639" s="257"/>
      <c r="AN639" s="257"/>
      <c r="AO639" s="225"/>
      <c r="AP639" s="225"/>
      <c r="AQ639" s="225"/>
      <c r="AR639" s="225"/>
      <c r="AS639" s="225"/>
      <c r="AT639" s="225"/>
      <c r="AU639" s="225"/>
      <c r="AV639" s="225"/>
      <c r="AW639" s="225"/>
      <c r="AX639" s="225"/>
      <c r="AY639" s="225"/>
      <c r="AZ639" s="225"/>
      <c r="BA639" s="225"/>
      <c r="BB639" s="225"/>
      <c r="BC639" s="225"/>
      <c r="BD639" s="225"/>
      <c r="BE639" s="225"/>
      <c r="BF639" s="225"/>
      <c r="BG639" s="225"/>
      <c r="BH639" s="225"/>
      <c r="BI639" s="225"/>
      <c r="BJ639" s="225"/>
      <c r="BK639" s="225"/>
      <c r="BL639" s="225"/>
      <c r="BM639" s="225"/>
      <c r="BN639" s="225"/>
      <c r="BO639" s="225"/>
      <c r="BP639" s="225"/>
      <c r="BQ639" s="225"/>
      <c r="BR639" s="225"/>
      <c r="BS639" s="225"/>
      <c r="BT639" s="225"/>
      <c r="BU639" s="225"/>
      <c r="BV639" s="225"/>
      <c r="BW639" s="225"/>
      <c r="BX639" s="225"/>
      <c r="BY639" s="225"/>
      <c r="BZ639" s="225"/>
      <c r="CA639" s="225"/>
      <c r="CB639" s="225"/>
      <c r="CC639" s="225"/>
      <c r="CD639" s="225"/>
      <c r="CE639" s="225"/>
      <c r="CF639" s="225"/>
      <c r="CG639" s="225"/>
      <c r="CH639" s="225"/>
      <c r="CI639" s="225"/>
      <c r="CJ639" s="225"/>
      <c r="CK639" s="225"/>
      <c r="CL639" s="225"/>
      <c r="CM639" s="225"/>
      <c r="CN639" s="225"/>
      <c r="CO639" s="225"/>
      <c r="CP639" s="225"/>
      <c r="CQ639" s="225"/>
      <c r="CR639" s="225"/>
      <c r="CS639" s="225"/>
      <c r="CT639" s="225"/>
      <c r="CU639" s="225"/>
      <c r="CV639" s="225"/>
    </row>
    <row r="640" spans="1:100" ht="12" customHeight="1" x14ac:dyDescent="0.25">
      <c r="A640" s="225"/>
      <c r="B640" s="225"/>
      <c r="C640" s="225"/>
      <c r="D640" s="225"/>
      <c r="E640" s="225"/>
      <c r="F640" s="225"/>
      <c r="G640" s="225"/>
      <c r="H640" s="225"/>
      <c r="I640" s="225"/>
      <c r="J640" s="225"/>
      <c r="K640" s="225"/>
      <c r="L640" s="225"/>
      <c r="M640" s="225"/>
      <c r="N640" s="225"/>
      <c r="O640" s="225"/>
      <c r="P640" s="225"/>
      <c r="Q640" s="225"/>
      <c r="R640" s="225"/>
      <c r="S640" s="225"/>
      <c r="T640" s="225"/>
      <c r="U640" s="225"/>
      <c r="V640" s="225"/>
      <c r="W640" s="225"/>
      <c r="X640" s="225"/>
      <c r="Y640" s="225"/>
      <c r="Z640" s="225"/>
      <c r="AA640" s="225"/>
      <c r="AB640" s="225"/>
      <c r="AC640" s="225"/>
      <c r="AD640" s="225"/>
      <c r="AE640" s="225"/>
      <c r="AF640" s="225"/>
      <c r="AG640" s="225"/>
      <c r="AH640" s="225"/>
      <c r="AI640" s="225"/>
      <c r="AJ640" s="225"/>
      <c r="AK640" s="225"/>
      <c r="AL640" s="225"/>
      <c r="AM640" s="257"/>
      <c r="AN640" s="257"/>
      <c r="AO640" s="225"/>
      <c r="AP640" s="225"/>
      <c r="AQ640" s="225"/>
      <c r="AR640" s="225"/>
      <c r="AS640" s="225"/>
      <c r="AT640" s="225"/>
      <c r="AU640" s="225"/>
      <c r="AV640" s="225"/>
      <c r="AW640" s="225"/>
      <c r="AX640" s="225"/>
      <c r="AY640" s="225"/>
      <c r="AZ640" s="225"/>
      <c r="BA640" s="225"/>
      <c r="BB640" s="225"/>
      <c r="BC640" s="225"/>
      <c r="BD640" s="225"/>
      <c r="BE640" s="225"/>
      <c r="BF640" s="225"/>
      <c r="BG640" s="225"/>
      <c r="BH640" s="225"/>
      <c r="BI640" s="225"/>
      <c r="BJ640" s="225"/>
      <c r="BK640" s="225"/>
      <c r="BL640" s="225"/>
      <c r="BM640" s="225"/>
      <c r="BN640" s="225"/>
      <c r="BO640" s="225"/>
      <c r="BP640" s="225"/>
      <c r="BQ640" s="225"/>
      <c r="BR640" s="225"/>
      <c r="BS640" s="225"/>
      <c r="BT640" s="225"/>
      <c r="BU640" s="225"/>
      <c r="BV640" s="225"/>
      <c r="BW640" s="225"/>
      <c r="BX640" s="225"/>
      <c r="BY640" s="225"/>
      <c r="BZ640" s="225"/>
      <c r="CA640" s="225"/>
      <c r="CB640" s="225"/>
      <c r="CC640" s="225"/>
      <c r="CD640" s="225"/>
      <c r="CE640" s="225"/>
      <c r="CF640" s="225"/>
      <c r="CG640" s="225"/>
      <c r="CH640" s="225"/>
      <c r="CI640" s="225"/>
      <c r="CJ640" s="225"/>
      <c r="CK640" s="225"/>
      <c r="CL640" s="225"/>
      <c r="CM640" s="225"/>
      <c r="CN640" s="225"/>
      <c r="CO640" s="225"/>
      <c r="CP640" s="225"/>
      <c r="CQ640" s="225"/>
      <c r="CR640" s="225"/>
      <c r="CS640" s="225"/>
      <c r="CT640" s="225"/>
      <c r="CU640" s="225"/>
      <c r="CV640" s="225"/>
    </row>
    <row r="641" spans="1:100" ht="12" customHeight="1" x14ac:dyDescent="0.25">
      <c r="A641" s="225"/>
      <c r="B641" s="225"/>
      <c r="C641" s="225"/>
      <c r="D641" s="225"/>
      <c r="E641" s="225"/>
      <c r="F641" s="225"/>
      <c r="G641" s="225"/>
      <c r="H641" s="225"/>
      <c r="I641" s="225"/>
      <c r="J641" s="225"/>
      <c r="K641" s="225"/>
      <c r="L641" s="225"/>
      <c r="M641" s="225"/>
      <c r="N641" s="225"/>
      <c r="O641" s="225"/>
      <c r="P641" s="225"/>
      <c r="Q641" s="225"/>
      <c r="R641" s="225"/>
      <c r="S641" s="225"/>
      <c r="T641" s="225"/>
      <c r="U641" s="225"/>
      <c r="V641" s="225"/>
      <c r="W641" s="225"/>
      <c r="X641" s="225"/>
      <c r="Y641" s="225"/>
      <c r="Z641" s="225"/>
      <c r="AA641" s="225"/>
      <c r="AB641" s="225"/>
      <c r="AC641" s="225"/>
      <c r="AD641" s="225"/>
      <c r="AE641" s="225"/>
      <c r="AF641" s="225"/>
      <c r="AG641" s="225"/>
      <c r="AH641" s="225"/>
      <c r="AI641" s="225"/>
      <c r="AJ641" s="225"/>
      <c r="AK641" s="225"/>
      <c r="AL641" s="225"/>
      <c r="AM641" s="257"/>
      <c r="AN641" s="257"/>
      <c r="AO641" s="225"/>
      <c r="AP641" s="225"/>
      <c r="AQ641" s="225"/>
      <c r="AR641" s="225"/>
      <c r="AS641" s="225"/>
      <c r="AT641" s="225"/>
      <c r="AU641" s="225"/>
      <c r="AV641" s="225"/>
      <c r="AW641" s="225"/>
      <c r="AX641" s="225"/>
      <c r="AY641" s="225"/>
      <c r="AZ641" s="225"/>
      <c r="BA641" s="225"/>
      <c r="BB641" s="225"/>
      <c r="BC641" s="225"/>
      <c r="BD641" s="225"/>
      <c r="BE641" s="225"/>
      <c r="BF641" s="225"/>
      <c r="BG641" s="225"/>
      <c r="BH641" s="225"/>
      <c r="BI641" s="225"/>
      <c r="BJ641" s="225"/>
      <c r="BK641" s="225"/>
      <c r="BL641" s="225"/>
      <c r="BM641" s="225"/>
      <c r="BN641" s="225"/>
      <c r="BO641" s="225"/>
      <c r="BP641" s="225"/>
      <c r="BQ641" s="225"/>
      <c r="BR641" s="225"/>
      <c r="BS641" s="225"/>
      <c r="BT641" s="225"/>
      <c r="BU641" s="225"/>
      <c r="BV641" s="225"/>
      <c r="BW641" s="225"/>
      <c r="BX641" s="225"/>
      <c r="BY641" s="225"/>
      <c r="BZ641" s="225"/>
      <c r="CA641" s="225"/>
      <c r="CB641" s="225"/>
      <c r="CC641" s="225"/>
      <c r="CD641" s="225"/>
      <c r="CE641" s="225"/>
      <c r="CF641" s="225"/>
      <c r="CG641" s="225"/>
      <c r="CH641" s="225"/>
      <c r="CI641" s="225"/>
      <c r="CJ641" s="225"/>
      <c r="CK641" s="225"/>
      <c r="CL641" s="225"/>
      <c r="CM641" s="225"/>
      <c r="CN641" s="225"/>
      <c r="CO641" s="225"/>
      <c r="CP641" s="225"/>
      <c r="CQ641" s="225"/>
      <c r="CR641" s="225"/>
      <c r="CS641" s="225"/>
      <c r="CT641" s="225"/>
      <c r="CU641" s="225"/>
      <c r="CV641" s="225"/>
    </row>
    <row r="642" spans="1:100" ht="12" customHeight="1" x14ac:dyDescent="0.25">
      <c r="A642" s="225"/>
      <c r="B642" s="225"/>
      <c r="C642" s="225"/>
      <c r="D642" s="225"/>
      <c r="E642" s="225"/>
      <c r="F642" s="225"/>
      <c r="G642" s="225"/>
      <c r="H642" s="225"/>
      <c r="I642" s="225"/>
      <c r="J642" s="225"/>
      <c r="K642" s="225"/>
      <c r="L642" s="225"/>
      <c r="M642" s="225"/>
      <c r="N642" s="225"/>
      <c r="O642" s="225"/>
      <c r="P642" s="225"/>
      <c r="Q642" s="225"/>
      <c r="R642" s="225"/>
      <c r="S642" s="225"/>
      <c r="T642" s="225"/>
      <c r="U642" s="225"/>
      <c r="V642" s="225"/>
      <c r="W642" s="225"/>
      <c r="X642" s="225"/>
      <c r="Y642" s="225"/>
      <c r="Z642" s="225"/>
      <c r="AA642" s="225"/>
      <c r="AB642" s="225"/>
      <c r="AC642" s="225"/>
      <c r="AD642" s="225"/>
      <c r="AE642" s="225"/>
      <c r="AF642" s="225"/>
      <c r="AG642" s="225"/>
      <c r="AH642" s="225"/>
      <c r="AI642" s="225"/>
      <c r="AJ642" s="225"/>
      <c r="AK642" s="225"/>
      <c r="AL642" s="225"/>
      <c r="AM642" s="257"/>
      <c r="AN642" s="257"/>
      <c r="AO642" s="225"/>
      <c r="AP642" s="225"/>
      <c r="AQ642" s="225"/>
      <c r="AR642" s="225"/>
      <c r="AS642" s="225"/>
      <c r="AT642" s="225"/>
      <c r="AU642" s="225"/>
      <c r="AV642" s="225"/>
      <c r="AW642" s="225"/>
      <c r="AX642" s="225"/>
      <c r="AY642" s="225"/>
      <c r="AZ642" s="225"/>
      <c r="BA642" s="225"/>
      <c r="BB642" s="225"/>
      <c r="BC642" s="225"/>
      <c r="BD642" s="225"/>
      <c r="BE642" s="225"/>
      <c r="BF642" s="225"/>
      <c r="BG642" s="225"/>
      <c r="BH642" s="225"/>
      <c r="BI642" s="225"/>
      <c r="BJ642" s="225"/>
      <c r="BK642" s="225"/>
      <c r="BL642" s="225"/>
      <c r="BM642" s="225"/>
      <c r="BN642" s="225"/>
      <c r="BO642" s="225"/>
      <c r="BP642" s="225"/>
      <c r="BQ642" s="225"/>
      <c r="BR642" s="225"/>
      <c r="BS642" s="225"/>
      <c r="BT642" s="225"/>
      <c r="BU642" s="225"/>
      <c r="BV642" s="225"/>
      <c r="BW642" s="225"/>
      <c r="BX642" s="225"/>
      <c r="BY642" s="225"/>
      <c r="BZ642" s="225"/>
      <c r="CA642" s="225"/>
      <c r="CB642" s="225"/>
      <c r="CC642" s="225"/>
      <c r="CD642" s="225"/>
      <c r="CE642" s="225"/>
      <c r="CF642" s="225"/>
      <c r="CG642" s="225"/>
      <c r="CH642" s="225"/>
      <c r="CI642" s="225"/>
      <c r="CJ642" s="225"/>
      <c r="CK642" s="225"/>
      <c r="CL642" s="225"/>
      <c r="CM642" s="225"/>
      <c r="CN642" s="225"/>
      <c r="CO642" s="225"/>
      <c r="CP642" s="225"/>
      <c r="CQ642" s="225"/>
      <c r="CR642" s="225"/>
      <c r="CS642" s="225"/>
      <c r="CT642" s="225"/>
      <c r="CU642" s="225"/>
      <c r="CV642" s="225"/>
    </row>
    <row r="643" spans="1:100" ht="12" customHeight="1" x14ac:dyDescent="0.25">
      <c r="A643" s="225"/>
      <c r="B643" s="225"/>
      <c r="C643" s="225"/>
      <c r="D643" s="225"/>
      <c r="E643" s="225"/>
      <c r="F643" s="225"/>
      <c r="G643" s="225"/>
      <c r="H643" s="225"/>
      <c r="I643" s="225"/>
      <c r="J643" s="225"/>
      <c r="K643" s="225"/>
      <c r="L643" s="225"/>
      <c r="M643" s="225"/>
      <c r="N643" s="225"/>
      <c r="O643" s="225"/>
      <c r="P643" s="225"/>
      <c r="Q643" s="225"/>
      <c r="R643" s="225"/>
      <c r="S643" s="225"/>
      <c r="T643" s="225"/>
      <c r="U643" s="225"/>
      <c r="V643" s="225"/>
      <c r="W643" s="225"/>
      <c r="X643" s="225"/>
      <c r="Y643" s="225"/>
      <c r="Z643" s="225"/>
      <c r="AA643" s="225"/>
      <c r="AB643" s="225"/>
      <c r="AC643" s="225"/>
      <c r="AD643" s="225"/>
      <c r="AE643" s="225"/>
      <c r="AF643" s="225"/>
      <c r="AG643" s="225"/>
      <c r="AH643" s="225"/>
      <c r="AI643" s="225"/>
      <c r="AJ643" s="225"/>
      <c r="AK643" s="225"/>
      <c r="AL643" s="225"/>
      <c r="AM643" s="257"/>
      <c r="AN643" s="257"/>
      <c r="AO643" s="225"/>
      <c r="AP643" s="225"/>
      <c r="AQ643" s="225"/>
      <c r="AR643" s="225"/>
      <c r="AS643" s="225"/>
      <c r="AT643" s="225"/>
      <c r="AU643" s="225"/>
      <c r="AV643" s="225"/>
      <c r="AW643" s="225"/>
      <c r="AX643" s="225"/>
      <c r="AY643" s="225"/>
      <c r="AZ643" s="225"/>
      <c r="BA643" s="225"/>
      <c r="BB643" s="225"/>
      <c r="BC643" s="225"/>
      <c r="BD643" s="225"/>
      <c r="BE643" s="225"/>
      <c r="BF643" s="225"/>
      <c r="BG643" s="225"/>
      <c r="BH643" s="225"/>
      <c r="BI643" s="225"/>
      <c r="BJ643" s="225"/>
      <c r="BK643" s="225"/>
      <c r="BL643" s="225"/>
      <c r="BM643" s="225"/>
      <c r="BN643" s="225"/>
      <c r="BO643" s="225"/>
      <c r="BP643" s="225"/>
      <c r="BQ643" s="225"/>
      <c r="BR643" s="225"/>
      <c r="BS643" s="225"/>
      <c r="BT643" s="225"/>
      <c r="BU643" s="225"/>
      <c r="BV643" s="225"/>
      <c r="BW643" s="225"/>
      <c r="BX643" s="225"/>
      <c r="BY643" s="225"/>
      <c r="BZ643" s="225"/>
      <c r="CA643" s="225"/>
      <c r="CB643" s="225"/>
      <c r="CC643" s="225"/>
      <c r="CD643" s="225"/>
      <c r="CE643" s="225"/>
      <c r="CF643" s="225"/>
      <c r="CG643" s="225"/>
      <c r="CH643" s="225"/>
      <c r="CI643" s="225"/>
      <c r="CJ643" s="225"/>
      <c r="CK643" s="225"/>
      <c r="CL643" s="225"/>
      <c r="CM643" s="225"/>
      <c r="CN643" s="225"/>
      <c r="CO643" s="225"/>
      <c r="CP643" s="225"/>
      <c r="CQ643" s="225"/>
      <c r="CR643" s="225"/>
      <c r="CS643" s="225"/>
      <c r="CT643" s="225"/>
      <c r="CU643" s="225"/>
      <c r="CV643" s="225"/>
    </row>
    <row r="644" spans="1:100" ht="12" customHeight="1" x14ac:dyDescent="0.25">
      <c r="A644" s="225"/>
      <c r="B644" s="225"/>
      <c r="C644" s="225"/>
      <c r="D644" s="225"/>
      <c r="E644" s="225"/>
      <c r="F644" s="225"/>
      <c r="G644" s="225"/>
      <c r="H644" s="225"/>
      <c r="I644" s="225"/>
      <c r="J644" s="225"/>
      <c r="K644" s="225"/>
      <c r="L644" s="225"/>
      <c r="M644" s="225"/>
      <c r="N644" s="225"/>
      <c r="O644" s="225"/>
      <c r="P644" s="225"/>
      <c r="Q644" s="225"/>
      <c r="R644" s="225"/>
      <c r="S644" s="225"/>
      <c r="T644" s="225"/>
      <c r="U644" s="225"/>
      <c r="V644" s="225"/>
      <c r="W644" s="225"/>
      <c r="X644" s="225"/>
      <c r="Y644" s="225"/>
      <c r="Z644" s="225"/>
      <c r="AA644" s="225"/>
      <c r="AB644" s="225"/>
      <c r="AC644" s="225"/>
      <c r="AD644" s="225"/>
      <c r="AE644" s="225"/>
      <c r="AF644" s="225"/>
      <c r="AG644" s="225"/>
      <c r="AH644" s="225"/>
      <c r="AI644" s="225"/>
      <c r="AJ644" s="225"/>
      <c r="AK644" s="225"/>
      <c r="AL644" s="225"/>
      <c r="AM644" s="257"/>
      <c r="AN644" s="257"/>
      <c r="AO644" s="225"/>
      <c r="AP644" s="225"/>
      <c r="AQ644" s="225"/>
      <c r="AR644" s="225"/>
      <c r="AS644" s="225"/>
      <c r="AT644" s="225"/>
      <c r="AU644" s="225"/>
      <c r="AV644" s="225"/>
      <c r="AW644" s="225"/>
      <c r="AX644" s="225"/>
      <c r="AY644" s="225"/>
      <c r="AZ644" s="225"/>
      <c r="BA644" s="225"/>
      <c r="BB644" s="225"/>
      <c r="BC644" s="225"/>
      <c r="BD644" s="225"/>
      <c r="BE644" s="225"/>
      <c r="BF644" s="225"/>
      <c r="BG644" s="225"/>
      <c r="BH644" s="225"/>
      <c r="BI644" s="225"/>
      <c r="BJ644" s="225"/>
      <c r="BK644" s="225"/>
      <c r="BL644" s="225"/>
      <c r="BM644" s="225"/>
      <c r="BN644" s="225"/>
      <c r="BO644" s="225"/>
      <c r="BP644" s="225"/>
      <c r="BQ644" s="225"/>
      <c r="BR644" s="225"/>
      <c r="BS644" s="225"/>
      <c r="BT644" s="225"/>
      <c r="BU644" s="225"/>
      <c r="BV644" s="225"/>
      <c r="BW644" s="225"/>
      <c r="BX644" s="225"/>
      <c r="BY644" s="225"/>
      <c r="BZ644" s="225"/>
      <c r="CA644" s="225"/>
      <c r="CB644" s="225"/>
      <c r="CC644" s="225"/>
      <c r="CD644" s="225"/>
      <c r="CE644" s="225"/>
      <c r="CF644" s="225"/>
      <c r="CG644" s="225"/>
      <c r="CH644" s="225"/>
      <c r="CI644" s="225"/>
      <c r="CJ644" s="225"/>
      <c r="CK644" s="225"/>
      <c r="CL644" s="225"/>
      <c r="CM644" s="225"/>
      <c r="CN644" s="225"/>
      <c r="CO644" s="225"/>
      <c r="CP644" s="225"/>
      <c r="CQ644" s="225"/>
      <c r="CR644" s="225"/>
      <c r="CS644" s="225"/>
      <c r="CT644" s="225"/>
      <c r="CU644" s="225"/>
      <c r="CV644" s="225"/>
    </row>
    <row r="645" spans="1:100" ht="12" customHeight="1" x14ac:dyDescent="0.25">
      <c r="A645" s="225"/>
      <c r="B645" s="225"/>
      <c r="C645" s="225"/>
      <c r="D645" s="225"/>
      <c r="E645" s="225"/>
      <c r="F645" s="225"/>
      <c r="G645" s="225"/>
      <c r="H645" s="225"/>
      <c r="I645" s="225"/>
      <c r="J645" s="225"/>
      <c r="K645" s="225"/>
      <c r="L645" s="225"/>
      <c r="M645" s="225"/>
      <c r="N645" s="225"/>
      <c r="O645" s="225"/>
      <c r="P645" s="225"/>
      <c r="Q645" s="225"/>
      <c r="R645" s="225"/>
      <c r="S645" s="225"/>
      <c r="T645" s="225"/>
      <c r="U645" s="225"/>
      <c r="V645" s="225"/>
      <c r="W645" s="225"/>
      <c r="X645" s="225"/>
      <c r="Y645" s="225"/>
      <c r="Z645" s="225"/>
      <c r="AA645" s="225"/>
      <c r="AB645" s="225"/>
      <c r="AC645" s="225"/>
      <c r="AD645" s="225"/>
      <c r="AE645" s="225"/>
      <c r="AF645" s="225"/>
      <c r="AG645" s="225"/>
      <c r="AH645" s="225"/>
      <c r="AI645" s="225"/>
      <c r="AJ645" s="225"/>
      <c r="AK645" s="225"/>
      <c r="AL645" s="225"/>
      <c r="AM645" s="257"/>
      <c r="AN645" s="257"/>
      <c r="AO645" s="225"/>
      <c r="AP645" s="225"/>
      <c r="AQ645" s="225"/>
      <c r="AR645" s="225"/>
      <c r="AS645" s="225"/>
      <c r="AT645" s="225"/>
      <c r="AU645" s="225"/>
      <c r="AV645" s="225"/>
      <c r="AW645" s="225"/>
      <c r="AX645" s="225"/>
      <c r="AY645" s="225"/>
      <c r="AZ645" s="225"/>
      <c r="BA645" s="225"/>
      <c r="BB645" s="225"/>
      <c r="BC645" s="225"/>
      <c r="BD645" s="225"/>
      <c r="BE645" s="225"/>
      <c r="BF645" s="225"/>
      <c r="BG645" s="225"/>
      <c r="BH645" s="225"/>
      <c r="BI645" s="225"/>
      <c r="BJ645" s="225"/>
      <c r="BK645" s="225"/>
      <c r="BL645" s="225"/>
      <c r="BM645" s="225"/>
      <c r="BN645" s="225"/>
      <c r="BO645" s="225"/>
      <c r="BP645" s="225"/>
      <c r="BQ645" s="225"/>
      <c r="BR645" s="225"/>
      <c r="BS645" s="225"/>
      <c r="BT645" s="225"/>
      <c r="BU645" s="225"/>
      <c r="BV645" s="225"/>
      <c r="BW645" s="225"/>
      <c r="BX645" s="225"/>
      <c r="BY645" s="225"/>
      <c r="BZ645" s="225"/>
      <c r="CA645" s="225"/>
      <c r="CB645" s="225"/>
      <c r="CC645" s="225"/>
      <c r="CD645" s="225"/>
      <c r="CE645" s="225"/>
      <c r="CF645" s="225"/>
      <c r="CG645" s="225"/>
      <c r="CH645" s="225"/>
      <c r="CI645" s="225"/>
      <c r="CJ645" s="225"/>
      <c r="CK645" s="225"/>
      <c r="CL645" s="225"/>
      <c r="CM645" s="225"/>
      <c r="CN645" s="225"/>
      <c r="CO645" s="225"/>
      <c r="CP645" s="225"/>
      <c r="CQ645" s="225"/>
      <c r="CR645" s="225"/>
      <c r="CS645" s="225"/>
      <c r="CT645" s="225"/>
      <c r="CU645" s="225"/>
      <c r="CV645" s="225"/>
    </row>
    <row r="646" spans="1:100" ht="12" customHeight="1" x14ac:dyDescent="0.25">
      <c r="A646" s="225"/>
      <c r="B646" s="225"/>
      <c r="C646" s="225"/>
      <c r="D646" s="225"/>
      <c r="E646" s="225"/>
      <c r="F646" s="225"/>
      <c r="G646" s="225"/>
      <c r="H646" s="225"/>
      <c r="I646" s="225"/>
      <c r="J646" s="225"/>
      <c r="K646" s="225"/>
      <c r="L646" s="225"/>
      <c r="M646" s="225"/>
      <c r="N646" s="225"/>
      <c r="O646" s="225"/>
      <c r="P646" s="225"/>
      <c r="Q646" s="225"/>
      <c r="R646" s="225"/>
      <c r="S646" s="225"/>
      <c r="T646" s="225"/>
      <c r="U646" s="225"/>
      <c r="V646" s="225"/>
      <c r="W646" s="225"/>
      <c r="X646" s="225"/>
      <c r="Y646" s="225"/>
      <c r="Z646" s="225"/>
      <c r="AA646" s="225"/>
      <c r="AB646" s="225"/>
      <c r="AC646" s="225"/>
      <c r="AD646" s="225"/>
      <c r="AE646" s="225"/>
      <c r="AF646" s="225"/>
      <c r="AG646" s="225"/>
      <c r="AH646" s="225"/>
      <c r="AI646" s="225"/>
      <c r="AJ646" s="225"/>
      <c r="AK646" s="225"/>
      <c r="AL646" s="225"/>
      <c r="AM646" s="257"/>
      <c r="AN646" s="257"/>
      <c r="AO646" s="225"/>
      <c r="AP646" s="225"/>
      <c r="AQ646" s="225"/>
      <c r="AR646" s="225"/>
      <c r="AS646" s="225"/>
      <c r="AT646" s="225"/>
      <c r="AU646" s="225"/>
      <c r="AV646" s="225"/>
      <c r="AW646" s="225"/>
      <c r="AX646" s="225"/>
      <c r="AY646" s="225"/>
      <c r="AZ646" s="225"/>
      <c r="BA646" s="225"/>
      <c r="BB646" s="225"/>
      <c r="BC646" s="225"/>
      <c r="BD646" s="225"/>
      <c r="BE646" s="225"/>
      <c r="BF646" s="225"/>
      <c r="BG646" s="225"/>
      <c r="BH646" s="225"/>
      <c r="BI646" s="225"/>
      <c r="BJ646" s="225"/>
      <c r="BK646" s="225"/>
      <c r="BL646" s="225"/>
      <c r="BM646" s="225"/>
      <c r="BN646" s="225"/>
      <c r="BO646" s="225"/>
      <c r="BP646" s="225"/>
      <c r="BQ646" s="225"/>
      <c r="BR646" s="225"/>
      <c r="BS646" s="225"/>
      <c r="BT646" s="225"/>
      <c r="BU646" s="225"/>
      <c r="BV646" s="225"/>
      <c r="BW646" s="225"/>
      <c r="BX646" s="225"/>
      <c r="BY646" s="225"/>
      <c r="BZ646" s="225"/>
      <c r="CA646" s="225"/>
      <c r="CB646" s="225"/>
      <c r="CC646" s="225"/>
      <c r="CD646" s="225"/>
      <c r="CE646" s="225"/>
      <c r="CF646" s="225"/>
      <c r="CG646" s="225"/>
      <c r="CH646" s="225"/>
      <c r="CI646" s="225"/>
      <c r="CJ646" s="225"/>
      <c r="CK646" s="225"/>
      <c r="CL646" s="225"/>
      <c r="CM646" s="225"/>
      <c r="CN646" s="225"/>
      <c r="CO646" s="225"/>
      <c r="CP646" s="225"/>
      <c r="CQ646" s="225"/>
      <c r="CR646" s="225"/>
      <c r="CS646" s="225"/>
      <c r="CT646" s="225"/>
      <c r="CU646" s="225"/>
      <c r="CV646" s="225"/>
    </row>
    <row r="647" spans="1:100" ht="12" customHeight="1" x14ac:dyDescent="0.25">
      <c r="A647" s="225"/>
      <c r="B647" s="225"/>
      <c r="C647" s="225"/>
      <c r="D647" s="225"/>
      <c r="E647" s="225"/>
      <c r="F647" s="225"/>
      <c r="G647" s="225"/>
      <c r="H647" s="225"/>
      <c r="I647" s="225"/>
      <c r="J647" s="225"/>
      <c r="K647" s="225"/>
      <c r="L647" s="225"/>
      <c r="M647" s="225"/>
      <c r="N647" s="225"/>
      <c r="O647" s="225"/>
      <c r="P647" s="225"/>
      <c r="Q647" s="225"/>
      <c r="R647" s="225"/>
      <c r="S647" s="225"/>
      <c r="T647" s="225"/>
      <c r="U647" s="225"/>
      <c r="V647" s="225"/>
      <c r="W647" s="225"/>
      <c r="X647" s="225"/>
      <c r="Y647" s="225"/>
      <c r="Z647" s="225"/>
      <c r="AA647" s="225"/>
      <c r="AB647" s="225"/>
      <c r="AC647" s="225"/>
      <c r="AD647" s="225"/>
      <c r="AE647" s="225"/>
      <c r="AF647" s="225"/>
      <c r="AG647" s="225"/>
      <c r="AH647" s="225"/>
      <c r="AI647" s="225"/>
      <c r="AJ647" s="225"/>
      <c r="AK647" s="225"/>
      <c r="AL647" s="225"/>
      <c r="AM647" s="257"/>
      <c r="AN647" s="257"/>
      <c r="AO647" s="225"/>
      <c r="AP647" s="225"/>
      <c r="AQ647" s="225"/>
      <c r="AR647" s="225"/>
      <c r="AS647" s="225"/>
      <c r="AT647" s="225"/>
      <c r="AU647" s="225"/>
      <c r="AV647" s="225"/>
      <c r="AW647" s="225"/>
      <c r="AX647" s="225"/>
      <c r="AY647" s="225"/>
      <c r="AZ647" s="225"/>
      <c r="BA647" s="225"/>
      <c r="BB647" s="225"/>
      <c r="BC647" s="225"/>
      <c r="BD647" s="225"/>
      <c r="BE647" s="225"/>
      <c r="BF647" s="225"/>
      <c r="BG647" s="225"/>
      <c r="BH647" s="225"/>
      <c r="BI647" s="225"/>
      <c r="BJ647" s="225"/>
      <c r="BK647" s="225"/>
      <c r="BL647" s="225"/>
      <c r="BM647" s="225"/>
      <c r="BN647" s="225"/>
      <c r="BO647" s="225"/>
      <c r="BP647" s="225"/>
      <c r="BQ647" s="225"/>
      <c r="BR647" s="225"/>
      <c r="BS647" s="225"/>
      <c r="BT647" s="225"/>
      <c r="BU647" s="225"/>
      <c r="BV647" s="225"/>
      <c r="BW647" s="225"/>
      <c r="BX647" s="225"/>
      <c r="BY647" s="225"/>
      <c r="BZ647" s="225"/>
      <c r="CA647" s="225"/>
      <c r="CB647" s="225"/>
      <c r="CC647" s="225"/>
      <c r="CD647" s="225"/>
      <c r="CE647" s="225"/>
      <c r="CF647" s="225"/>
      <c r="CG647" s="225"/>
      <c r="CH647" s="225"/>
      <c r="CI647" s="225"/>
      <c r="CJ647" s="225"/>
      <c r="CK647" s="225"/>
      <c r="CL647" s="225"/>
      <c r="CM647" s="225"/>
      <c r="CN647" s="225"/>
      <c r="CO647" s="225"/>
      <c r="CP647" s="225"/>
      <c r="CQ647" s="225"/>
      <c r="CR647" s="225"/>
      <c r="CS647" s="225"/>
      <c r="CT647" s="225"/>
      <c r="CU647" s="225"/>
      <c r="CV647" s="225"/>
    </row>
    <row r="648" spans="1:100" ht="12" customHeight="1" x14ac:dyDescent="0.25">
      <c r="A648" s="225"/>
      <c r="B648" s="225"/>
      <c r="C648" s="225"/>
      <c r="D648" s="225"/>
      <c r="E648" s="225"/>
      <c r="F648" s="225"/>
      <c r="G648" s="225"/>
      <c r="H648" s="225"/>
      <c r="I648" s="225"/>
      <c r="J648" s="225"/>
      <c r="K648" s="225"/>
      <c r="L648" s="225"/>
      <c r="M648" s="225"/>
      <c r="N648" s="225"/>
      <c r="O648" s="225"/>
      <c r="P648" s="225"/>
      <c r="Q648" s="225"/>
      <c r="R648" s="225"/>
      <c r="S648" s="225"/>
      <c r="T648" s="225"/>
      <c r="U648" s="225"/>
      <c r="V648" s="225"/>
      <c r="W648" s="225"/>
      <c r="X648" s="225"/>
      <c r="Y648" s="225"/>
      <c r="Z648" s="225"/>
      <c r="AA648" s="225"/>
      <c r="AB648" s="225"/>
      <c r="AC648" s="225"/>
      <c r="AD648" s="225"/>
      <c r="AE648" s="225"/>
      <c r="AF648" s="225"/>
      <c r="AG648" s="225"/>
      <c r="AH648" s="225"/>
      <c r="AI648" s="225"/>
      <c r="AJ648" s="225"/>
      <c r="AK648" s="225"/>
      <c r="AL648" s="225"/>
      <c r="AM648" s="257"/>
      <c r="AN648" s="257"/>
      <c r="AO648" s="225"/>
      <c r="AP648" s="225"/>
      <c r="AQ648" s="225"/>
      <c r="AR648" s="225"/>
      <c r="AS648" s="225"/>
      <c r="AT648" s="225"/>
      <c r="AU648" s="225"/>
      <c r="AV648" s="225"/>
      <c r="AW648" s="225"/>
      <c r="AX648" s="225"/>
      <c r="AY648" s="225"/>
      <c r="AZ648" s="225"/>
      <c r="BA648" s="225"/>
      <c r="BB648" s="225"/>
      <c r="BC648" s="225"/>
      <c r="BD648" s="225"/>
      <c r="BE648" s="225"/>
      <c r="BF648" s="225"/>
      <c r="BG648" s="225"/>
      <c r="BH648" s="225"/>
      <c r="BI648" s="225"/>
      <c r="BJ648" s="225"/>
      <c r="BK648" s="225"/>
      <c r="BL648" s="225"/>
      <c r="BM648" s="225"/>
      <c r="BN648" s="225"/>
      <c r="BO648" s="225"/>
      <c r="BP648" s="225"/>
      <c r="BQ648" s="225"/>
      <c r="BR648" s="225"/>
      <c r="BS648" s="225"/>
      <c r="BT648" s="225"/>
      <c r="BU648" s="225"/>
      <c r="BV648" s="225"/>
      <c r="BW648" s="225"/>
      <c r="BX648" s="225"/>
      <c r="BY648" s="225"/>
      <c r="BZ648" s="225"/>
      <c r="CA648" s="225"/>
      <c r="CB648" s="225"/>
      <c r="CC648" s="225"/>
      <c r="CD648" s="225"/>
      <c r="CE648" s="225"/>
      <c r="CF648" s="225"/>
      <c r="CG648" s="225"/>
      <c r="CH648" s="225"/>
      <c r="CI648" s="225"/>
      <c r="CJ648" s="225"/>
      <c r="CK648" s="225"/>
      <c r="CL648" s="225"/>
      <c r="CM648" s="225"/>
      <c r="CN648" s="225"/>
      <c r="CO648" s="225"/>
      <c r="CP648" s="225"/>
      <c r="CQ648" s="225"/>
      <c r="CR648" s="225"/>
      <c r="CS648" s="225"/>
      <c r="CT648" s="225"/>
      <c r="CU648" s="225"/>
      <c r="CV648" s="225"/>
    </row>
    <row r="649" spans="1:100" ht="12" customHeight="1" x14ac:dyDescent="0.25">
      <c r="A649" s="225"/>
      <c r="B649" s="225"/>
      <c r="C649" s="225"/>
      <c r="D649" s="225"/>
      <c r="E649" s="225"/>
      <c r="F649" s="225"/>
      <c r="G649" s="225"/>
      <c r="H649" s="225"/>
      <c r="I649" s="225"/>
      <c r="J649" s="225"/>
      <c r="K649" s="225"/>
      <c r="L649" s="225"/>
      <c r="M649" s="225"/>
      <c r="N649" s="225"/>
      <c r="O649" s="225"/>
      <c r="P649" s="225"/>
      <c r="Q649" s="225"/>
      <c r="R649" s="225"/>
      <c r="S649" s="225"/>
      <c r="T649" s="225"/>
      <c r="U649" s="225"/>
      <c r="V649" s="225"/>
      <c r="W649" s="225"/>
      <c r="X649" s="225"/>
      <c r="Y649" s="225"/>
      <c r="Z649" s="225"/>
      <c r="AA649" s="225"/>
      <c r="AB649" s="225"/>
      <c r="AC649" s="225"/>
      <c r="AD649" s="225"/>
      <c r="AE649" s="225"/>
      <c r="AF649" s="225"/>
      <c r="AG649" s="225"/>
      <c r="AH649" s="225"/>
      <c r="AI649" s="225"/>
      <c r="AJ649" s="225"/>
      <c r="AK649" s="225"/>
      <c r="AL649" s="225"/>
      <c r="AM649" s="257"/>
      <c r="AN649" s="257"/>
      <c r="AO649" s="225"/>
      <c r="AP649" s="225"/>
      <c r="AQ649" s="225"/>
      <c r="AR649" s="225"/>
      <c r="AS649" s="225"/>
      <c r="AT649" s="225"/>
      <c r="AU649" s="225"/>
      <c r="AV649" s="225"/>
      <c r="AW649" s="225"/>
      <c r="AX649" s="225"/>
      <c r="AY649" s="225"/>
      <c r="AZ649" s="225"/>
      <c r="BA649" s="225"/>
      <c r="BB649" s="225"/>
      <c r="BC649" s="225"/>
      <c r="BD649" s="225"/>
      <c r="BE649" s="225"/>
      <c r="BF649" s="225"/>
      <c r="BG649" s="225"/>
      <c r="BH649" s="225"/>
      <c r="BI649" s="225"/>
      <c r="BJ649" s="225"/>
      <c r="BK649" s="225"/>
      <c r="BL649" s="225"/>
      <c r="BM649" s="225"/>
      <c r="BN649" s="225"/>
      <c r="BO649" s="225"/>
      <c r="BP649" s="225"/>
      <c r="BQ649" s="225"/>
      <c r="BR649" s="225"/>
      <c r="BS649" s="225"/>
      <c r="BT649" s="225"/>
      <c r="BU649" s="225"/>
      <c r="BV649" s="225"/>
      <c r="BW649" s="225"/>
      <c r="BX649" s="225"/>
      <c r="BY649" s="225"/>
      <c r="BZ649" s="225"/>
      <c r="CA649" s="225"/>
      <c r="CB649" s="225"/>
      <c r="CC649" s="225"/>
      <c r="CD649" s="225"/>
      <c r="CE649" s="225"/>
      <c r="CF649" s="225"/>
      <c r="CG649" s="225"/>
      <c r="CH649" s="225"/>
      <c r="CI649" s="225"/>
      <c r="CJ649" s="225"/>
      <c r="CK649" s="225"/>
      <c r="CL649" s="225"/>
      <c r="CM649" s="225"/>
      <c r="CN649" s="225"/>
      <c r="CO649" s="225"/>
      <c r="CP649" s="225"/>
      <c r="CQ649" s="225"/>
      <c r="CR649" s="225"/>
      <c r="CS649" s="225"/>
      <c r="CT649" s="225"/>
      <c r="CU649" s="225"/>
      <c r="CV649" s="225"/>
    </row>
    <row r="650" spans="1:100" ht="12" customHeight="1" x14ac:dyDescent="0.25">
      <c r="A650" s="225"/>
      <c r="B650" s="225"/>
      <c r="C650" s="225"/>
      <c r="D650" s="225"/>
      <c r="E650" s="225"/>
      <c r="F650" s="225"/>
      <c r="G650" s="225"/>
      <c r="H650" s="225"/>
      <c r="I650" s="225"/>
      <c r="J650" s="225"/>
      <c r="K650" s="225"/>
      <c r="L650" s="225"/>
      <c r="M650" s="225"/>
      <c r="N650" s="225"/>
      <c r="O650" s="225"/>
      <c r="P650" s="225"/>
      <c r="Q650" s="225"/>
      <c r="R650" s="225"/>
      <c r="S650" s="225"/>
      <c r="T650" s="225"/>
      <c r="U650" s="225"/>
      <c r="V650" s="225"/>
      <c r="W650" s="225"/>
      <c r="X650" s="225"/>
      <c r="Y650" s="225"/>
      <c r="Z650" s="225"/>
      <c r="AA650" s="225"/>
      <c r="AB650" s="225"/>
      <c r="AC650" s="225"/>
      <c r="AD650" s="225"/>
      <c r="AE650" s="225"/>
      <c r="AF650" s="225"/>
      <c r="AG650" s="225"/>
      <c r="AH650" s="225"/>
      <c r="AI650" s="225"/>
      <c r="AJ650" s="225"/>
      <c r="AK650" s="225"/>
      <c r="AL650" s="225"/>
      <c r="AM650" s="257"/>
      <c r="AN650" s="257"/>
      <c r="AO650" s="225"/>
      <c r="AP650" s="225"/>
      <c r="AQ650" s="225"/>
      <c r="AR650" s="225"/>
      <c r="AS650" s="225"/>
      <c r="AT650" s="225"/>
      <c r="AU650" s="225"/>
      <c r="AV650" s="225"/>
      <c r="AW650" s="225"/>
      <c r="AX650" s="225"/>
      <c r="AY650" s="225"/>
      <c r="AZ650" s="225"/>
      <c r="BA650" s="225"/>
      <c r="BB650" s="225"/>
      <c r="BC650" s="225"/>
      <c r="BD650" s="225"/>
      <c r="BE650" s="225"/>
      <c r="BF650" s="225"/>
      <c r="BG650" s="225"/>
      <c r="BH650" s="225"/>
      <c r="BI650" s="225"/>
      <c r="BJ650" s="225"/>
      <c r="BK650" s="225"/>
      <c r="BL650" s="225"/>
      <c r="BM650" s="225"/>
      <c r="BN650" s="225"/>
      <c r="BO650" s="225"/>
      <c r="BP650" s="225"/>
      <c r="BQ650" s="225"/>
      <c r="BR650" s="225"/>
      <c r="BS650" s="225"/>
      <c r="BT650" s="225"/>
      <c r="BU650" s="225"/>
      <c r="BV650" s="225"/>
      <c r="BW650" s="225"/>
      <c r="BX650" s="225"/>
      <c r="BY650" s="225"/>
      <c r="BZ650" s="225"/>
      <c r="CA650" s="225"/>
      <c r="CB650" s="225"/>
      <c r="CC650" s="225"/>
      <c r="CD650" s="225"/>
      <c r="CE650" s="225"/>
      <c r="CF650" s="225"/>
      <c r="CG650" s="225"/>
      <c r="CH650" s="225"/>
      <c r="CI650" s="225"/>
      <c r="CJ650" s="225"/>
      <c r="CK650" s="225"/>
      <c r="CL650" s="225"/>
      <c r="CM650" s="225"/>
      <c r="CN650" s="225"/>
      <c r="CO650" s="225"/>
      <c r="CP650" s="225"/>
      <c r="CQ650" s="225"/>
      <c r="CR650" s="225"/>
      <c r="CS650" s="225"/>
      <c r="CT650" s="225"/>
      <c r="CU650" s="225"/>
      <c r="CV650" s="225"/>
    </row>
    <row r="651" spans="1:100" ht="12" customHeight="1" x14ac:dyDescent="0.25">
      <c r="A651" s="225"/>
      <c r="B651" s="225"/>
      <c r="C651" s="225"/>
      <c r="D651" s="225"/>
      <c r="E651" s="225"/>
      <c r="F651" s="225"/>
      <c r="G651" s="225"/>
      <c r="H651" s="225"/>
      <c r="I651" s="225"/>
      <c r="J651" s="225"/>
      <c r="K651" s="225"/>
      <c r="L651" s="225"/>
      <c r="M651" s="225"/>
      <c r="N651" s="225"/>
      <c r="O651" s="225"/>
      <c r="P651" s="225"/>
      <c r="Q651" s="225"/>
      <c r="R651" s="225"/>
      <c r="S651" s="225"/>
      <c r="T651" s="225"/>
      <c r="U651" s="225"/>
      <c r="V651" s="225"/>
      <c r="W651" s="225"/>
      <c r="X651" s="225"/>
      <c r="Y651" s="225"/>
      <c r="Z651" s="225"/>
      <c r="AA651" s="225"/>
      <c r="AB651" s="225"/>
      <c r="AC651" s="225"/>
      <c r="AD651" s="225"/>
      <c r="AE651" s="225"/>
      <c r="AF651" s="225"/>
      <c r="AG651" s="225"/>
      <c r="AH651" s="225"/>
      <c r="AI651" s="225"/>
      <c r="AJ651" s="225"/>
      <c r="AK651" s="225"/>
      <c r="AL651" s="225"/>
      <c r="AM651" s="257"/>
      <c r="AN651" s="257"/>
      <c r="AO651" s="225"/>
      <c r="AP651" s="225"/>
      <c r="AQ651" s="225"/>
      <c r="AR651" s="225"/>
      <c r="AS651" s="225"/>
      <c r="AT651" s="225"/>
      <c r="AU651" s="225"/>
      <c r="AV651" s="225"/>
      <c r="AW651" s="225"/>
      <c r="AX651" s="225"/>
      <c r="AY651" s="225"/>
      <c r="AZ651" s="225"/>
      <c r="BA651" s="225"/>
      <c r="BB651" s="225"/>
      <c r="BC651" s="225"/>
      <c r="BD651" s="225"/>
      <c r="BE651" s="225"/>
      <c r="BF651" s="225"/>
      <c r="BG651" s="225"/>
      <c r="BH651" s="225"/>
      <c r="BI651" s="225"/>
      <c r="BJ651" s="225"/>
      <c r="BK651" s="225"/>
      <c r="BL651" s="225"/>
      <c r="BM651" s="225"/>
      <c r="BN651" s="225"/>
      <c r="BO651" s="225"/>
      <c r="BP651" s="225"/>
      <c r="BQ651" s="225"/>
      <c r="BR651" s="225"/>
      <c r="BS651" s="225"/>
      <c r="BT651" s="225"/>
      <c r="BU651" s="225"/>
      <c r="BV651" s="225"/>
      <c r="BW651" s="225"/>
      <c r="BX651" s="225"/>
      <c r="BY651" s="225"/>
      <c r="BZ651" s="225"/>
      <c r="CA651" s="225"/>
      <c r="CB651" s="225"/>
      <c r="CC651" s="225"/>
      <c r="CD651" s="225"/>
      <c r="CE651" s="225"/>
      <c r="CF651" s="225"/>
      <c r="CG651" s="225"/>
      <c r="CH651" s="225"/>
      <c r="CI651" s="225"/>
      <c r="CJ651" s="225"/>
      <c r="CK651" s="225"/>
      <c r="CL651" s="225"/>
      <c r="CM651" s="225"/>
      <c r="CN651" s="225"/>
      <c r="CO651" s="225"/>
      <c r="CP651" s="225"/>
      <c r="CQ651" s="225"/>
      <c r="CR651" s="225"/>
      <c r="CS651" s="225"/>
      <c r="CT651" s="225"/>
      <c r="CU651" s="225"/>
      <c r="CV651" s="225"/>
    </row>
    <row r="652" spans="1:100" ht="12" customHeight="1" x14ac:dyDescent="0.25">
      <c r="A652" s="225"/>
      <c r="B652" s="225"/>
      <c r="C652" s="225"/>
      <c r="D652" s="225"/>
      <c r="E652" s="225"/>
      <c r="F652" s="225"/>
      <c r="G652" s="225"/>
      <c r="H652" s="225"/>
      <c r="I652" s="225"/>
      <c r="J652" s="225"/>
      <c r="K652" s="225"/>
      <c r="L652" s="225"/>
      <c r="M652" s="225"/>
      <c r="N652" s="225"/>
      <c r="O652" s="225"/>
      <c r="P652" s="225"/>
      <c r="Q652" s="225"/>
      <c r="R652" s="225"/>
      <c r="S652" s="225"/>
      <c r="T652" s="225"/>
      <c r="U652" s="225"/>
      <c r="V652" s="225"/>
      <c r="W652" s="225"/>
      <c r="X652" s="225"/>
      <c r="Y652" s="225"/>
      <c r="Z652" s="225"/>
      <c r="AA652" s="225"/>
      <c r="AB652" s="225"/>
      <c r="AC652" s="225"/>
      <c r="AD652" s="225"/>
      <c r="AE652" s="225"/>
      <c r="AF652" s="225"/>
      <c r="AG652" s="225"/>
      <c r="AH652" s="225"/>
      <c r="AI652" s="225"/>
      <c r="AJ652" s="225"/>
      <c r="AK652" s="225"/>
      <c r="AL652" s="225"/>
      <c r="AM652" s="257"/>
      <c r="AN652" s="257"/>
      <c r="AO652" s="225"/>
      <c r="AP652" s="225"/>
      <c r="AQ652" s="225"/>
      <c r="AR652" s="225"/>
      <c r="AS652" s="225"/>
      <c r="AT652" s="225"/>
      <c r="AU652" s="225"/>
      <c r="AV652" s="225"/>
      <c r="AW652" s="225"/>
      <c r="AX652" s="225"/>
      <c r="AY652" s="225"/>
      <c r="AZ652" s="225"/>
      <c r="BA652" s="225"/>
      <c r="BB652" s="225"/>
      <c r="BC652" s="225"/>
      <c r="BD652" s="225"/>
      <c r="BE652" s="225"/>
      <c r="BF652" s="225"/>
      <c r="BG652" s="225"/>
      <c r="BH652" s="225"/>
      <c r="BI652" s="225"/>
      <c r="BJ652" s="225"/>
      <c r="BK652" s="225"/>
      <c r="BL652" s="225"/>
      <c r="BM652" s="225"/>
      <c r="BN652" s="225"/>
      <c r="BO652" s="225"/>
      <c r="BP652" s="225"/>
      <c r="BQ652" s="225"/>
      <c r="BR652" s="225"/>
      <c r="BS652" s="225"/>
      <c r="BT652" s="225"/>
      <c r="BU652" s="225"/>
      <c r="BV652" s="225"/>
      <c r="BW652" s="225"/>
      <c r="BX652" s="225"/>
      <c r="BY652" s="225"/>
      <c r="BZ652" s="225"/>
      <c r="CA652" s="225"/>
      <c r="CB652" s="225"/>
      <c r="CC652" s="225"/>
      <c r="CD652" s="225"/>
      <c r="CE652" s="225"/>
      <c r="CF652" s="225"/>
      <c r="CG652" s="225"/>
      <c r="CH652" s="225"/>
      <c r="CI652" s="225"/>
      <c r="CJ652" s="225"/>
      <c r="CK652" s="225"/>
      <c r="CL652" s="225"/>
      <c r="CM652" s="225"/>
      <c r="CN652" s="225"/>
      <c r="CO652" s="225"/>
      <c r="CP652" s="225"/>
      <c r="CQ652" s="225"/>
      <c r="CR652" s="225"/>
      <c r="CS652" s="225"/>
      <c r="CT652" s="225"/>
      <c r="CU652" s="225"/>
      <c r="CV652" s="225"/>
    </row>
    <row r="653" spans="1:100" ht="12" customHeight="1" x14ac:dyDescent="0.25">
      <c r="A653" s="225"/>
      <c r="B653" s="225"/>
      <c r="C653" s="225"/>
      <c r="D653" s="225"/>
      <c r="E653" s="225"/>
      <c r="F653" s="225"/>
      <c r="G653" s="225"/>
      <c r="H653" s="225"/>
      <c r="I653" s="225"/>
      <c r="J653" s="225"/>
      <c r="K653" s="225"/>
      <c r="L653" s="225"/>
      <c r="M653" s="225"/>
      <c r="N653" s="225"/>
      <c r="O653" s="225"/>
      <c r="P653" s="225"/>
      <c r="Q653" s="225"/>
      <c r="R653" s="225"/>
      <c r="S653" s="225"/>
      <c r="T653" s="225"/>
      <c r="U653" s="225"/>
      <c r="V653" s="225"/>
      <c r="W653" s="225"/>
      <c r="X653" s="225"/>
      <c r="Y653" s="225"/>
      <c r="Z653" s="225"/>
      <c r="AA653" s="225"/>
      <c r="AB653" s="225"/>
      <c r="AC653" s="225"/>
      <c r="AD653" s="225"/>
      <c r="AE653" s="225"/>
      <c r="AF653" s="225"/>
      <c r="AG653" s="225"/>
      <c r="AH653" s="225"/>
      <c r="AI653" s="225"/>
      <c r="AJ653" s="225"/>
      <c r="AK653" s="225"/>
      <c r="AL653" s="225"/>
      <c r="AM653" s="257"/>
      <c r="AN653" s="257"/>
      <c r="AO653" s="225"/>
      <c r="AP653" s="225"/>
      <c r="AQ653" s="225"/>
      <c r="AR653" s="225"/>
      <c r="AS653" s="225"/>
      <c r="AT653" s="225"/>
      <c r="AU653" s="225"/>
      <c r="AV653" s="225"/>
      <c r="AW653" s="225"/>
      <c r="AX653" s="225"/>
      <c r="AY653" s="225"/>
      <c r="AZ653" s="225"/>
      <c r="BA653" s="225"/>
      <c r="BB653" s="225"/>
      <c r="BC653" s="225"/>
      <c r="BD653" s="225"/>
      <c r="BE653" s="225"/>
      <c r="BF653" s="225"/>
      <c r="BG653" s="225"/>
      <c r="BH653" s="225"/>
      <c r="BI653" s="225"/>
      <c r="BJ653" s="225"/>
      <c r="BK653" s="225"/>
      <c r="BL653" s="225"/>
      <c r="BM653" s="225"/>
      <c r="BN653" s="225"/>
      <c r="BO653" s="225"/>
      <c r="BP653" s="225"/>
      <c r="BQ653" s="225"/>
      <c r="BR653" s="225"/>
      <c r="BS653" s="225"/>
      <c r="BT653" s="225"/>
      <c r="BU653" s="225"/>
      <c r="BV653" s="225"/>
      <c r="BW653" s="225"/>
      <c r="BX653" s="225"/>
      <c r="BY653" s="225"/>
      <c r="BZ653" s="225"/>
      <c r="CA653" s="225"/>
      <c r="CB653" s="225"/>
      <c r="CC653" s="225"/>
      <c r="CD653" s="225"/>
      <c r="CE653" s="225"/>
      <c r="CF653" s="225"/>
      <c r="CG653" s="225"/>
      <c r="CH653" s="225"/>
      <c r="CI653" s="225"/>
      <c r="CJ653" s="225"/>
      <c r="CK653" s="225"/>
      <c r="CL653" s="225"/>
      <c r="CM653" s="225"/>
      <c r="CN653" s="225"/>
      <c r="CO653" s="225"/>
      <c r="CP653" s="225"/>
      <c r="CQ653" s="225"/>
      <c r="CR653" s="225"/>
      <c r="CS653" s="225"/>
      <c r="CT653" s="225"/>
      <c r="CU653" s="225"/>
      <c r="CV653" s="225"/>
    </row>
    <row r="654" spans="1:100" ht="12" customHeight="1" x14ac:dyDescent="0.25">
      <c r="A654" s="225"/>
      <c r="B654" s="225"/>
      <c r="C654" s="225"/>
      <c r="D654" s="225"/>
      <c r="E654" s="225"/>
      <c r="F654" s="225"/>
      <c r="G654" s="225"/>
      <c r="H654" s="225"/>
      <c r="I654" s="225"/>
      <c r="J654" s="225"/>
      <c r="K654" s="225"/>
      <c r="L654" s="225"/>
      <c r="M654" s="225"/>
      <c r="N654" s="225"/>
      <c r="O654" s="225"/>
      <c r="P654" s="225"/>
      <c r="Q654" s="225"/>
      <c r="R654" s="225"/>
      <c r="S654" s="225"/>
      <c r="T654" s="225"/>
      <c r="U654" s="225"/>
      <c r="V654" s="225"/>
      <c r="W654" s="225"/>
      <c r="X654" s="225"/>
      <c r="Y654" s="225"/>
      <c r="Z654" s="225"/>
      <c r="AA654" s="225"/>
      <c r="AB654" s="225"/>
      <c r="AC654" s="225"/>
      <c r="AD654" s="225"/>
      <c r="AE654" s="225"/>
      <c r="AF654" s="225"/>
      <c r="AG654" s="225"/>
      <c r="AH654" s="225"/>
      <c r="AI654" s="225"/>
      <c r="AJ654" s="225"/>
      <c r="AK654" s="225"/>
      <c r="AL654" s="225"/>
      <c r="AM654" s="257"/>
      <c r="AN654" s="257"/>
      <c r="AO654" s="225"/>
      <c r="AP654" s="225"/>
      <c r="AQ654" s="225"/>
      <c r="AR654" s="225"/>
      <c r="AS654" s="225"/>
      <c r="AT654" s="225"/>
      <c r="AU654" s="225"/>
      <c r="AV654" s="225"/>
      <c r="AW654" s="225"/>
      <c r="AX654" s="225"/>
      <c r="AY654" s="225"/>
      <c r="AZ654" s="225"/>
      <c r="BA654" s="225"/>
      <c r="BB654" s="225"/>
      <c r="BC654" s="225"/>
      <c r="BD654" s="225"/>
      <c r="BE654" s="225"/>
      <c r="BF654" s="225"/>
      <c r="BG654" s="225"/>
      <c r="BH654" s="225"/>
      <c r="BI654" s="225"/>
      <c r="BJ654" s="225"/>
      <c r="BK654" s="225"/>
      <c r="BL654" s="225"/>
      <c r="BM654" s="225"/>
      <c r="BN654" s="225"/>
      <c r="BO654" s="225"/>
      <c r="BP654" s="225"/>
      <c r="BQ654" s="225"/>
      <c r="BR654" s="225"/>
      <c r="BS654" s="225"/>
      <c r="BT654" s="225"/>
      <c r="BU654" s="225"/>
      <c r="BV654" s="225"/>
      <c r="BW654" s="225"/>
      <c r="BX654" s="225"/>
      <c r="BY654" s="225"/>
      <c r="BZ654" s="225"/>
      <c r="CA654" s="225"/>
      <c r="CB654" s="225"/>
      <c r="CC654" s="225"/>
      <c r="CD654" s="225"/>
      <c r="CE654" s="225"/>
      <c r="CF654" s="225"/>
      <c r="CG654" s="225"/>
      <c r="CH654" s="225"/>
      <c r="CI654" s="225"/>
      <c r="CJ654" s="225"/>
      <c r="CK654" s="225"/>
      <c r="CL654" s="225"/>
      <c r="CM654" s="225"/>
      <c r="CN654" s="225"/>
      <c r="CO654" s="225"/>
      <c r="CP654" s="225"/>
      <c r="CQ654" s="225"/>
      <c r="CR654" s="225"/>
      <c r="CS654" s="225"/>
      <c r="CT654" s="225"/>
      <c r="CU654" s="225"/>
      <c r="CV654" s="225"/>
    </row>
    <row r="655" spans="1:100" ht="12" customHeight="1" x14ac:dyDescent="0.25">
      <c r="A655" s="225"/>
      <c r="B655" s="225"/>
      <c r="C655" s="225"/>
      <c r="D655" s="225"/>
      <c r="E655" s="225"/>
      <c r="F655" s="225"/>
      <c r="G655" s="225"/>
      <c r="H655" s="225"/>
      <c r="I655" s="225"/>
      <c r="J655" s="225"/>
      <c r="K655" s="225"/>
      <c r="L655" s="225"/>
      <c r="M655" s="225"/>
      <c r="N655" s="225"/>
      <c r="O655" s="225"/>
      <c r="P655" s="225"/>
      <c r="Q655" s="225"/>
      <c r="R655" s="225"/>
      <c r="S655" s="225"/>
      <c r="T655" s="225"/>
      <c r="U655" s="225"/>
      <c r="V655" s="225"/>
      <c r="W655" s="225"/>
      <c r="X655" s="225"/>
      <c r="Y655" s="225"/>
      <c r="Z655" s="225"/>
      <c r="AA655" s="225"/>
      <c r="AB655" s="225"/>
      <c r="AC655" s="225"/>
      <c r="AD655" s="225"/>
      <c r="AE655" s="225"/>
      <c r="AF655" s="225"/>
      <c r="AG655" s="225"/>
      <c r="AH655" s="225"/>
      <c r="AI655" s="225"/>
      <c r="AJ655" s="225"/>
      <c r="AK655" s="225"/>
      <c r="AL655" s="225"/>
      <c r="AM655" s="257"/>
      <c r="AN655" s="257"/>
      <c r="AO655" s="225"/>
      <c r="AP655" s="225"/>
      <c r="AQ655" s="225"/>
      <c r="AR655" s="225"/>
      <c r="AS655" s="225"/>
      <c r="AT655" s="225"/>
      <c r="AU655" s="225"/>
      <c r="AV655" s="225"/>
      <c r="AW655" s="225"/>
      <c r="AX655" s="225"/>
      <c r="AY655" s="225"/>
      <c r="AZ655" s="225"/>
      <c r="BA655" s="225"/>
      <c r="BB655" s="225"/>
      <c r="BC655" s="225"/>
      <c r="BD655" s="225"/>
      <c r="BE655" s="225"/>
      <c r="BF655" s="225"/>
      <c r="BG655" s="225"/>
      <c r="BH655" s="225"/>
      <c r="BI655" s="225"/>
      <c r="BJ655" s="225"/>
      <c r="BK655" s="225"/>
      <c r="BL655" s="225"/>
      <c r="BM655" s="225"/>
      <c r="BN655" s="225"/>
      <c r="BO655" s="225"/>
      <c r="BP655" s="225"/>
      <c r="BQ655" s="225"/>
      <c r="BR655" s="225"/>
      <c r="BS655" s="225"/>
      <c r="BT655" s="225"/>
      <c r="BU655" s="225"/>
      <c r="BV655" s="225"/>
      <c r="BW655" s="225"/>
      <c r="BX655" s="225"/>
      <c r="BY655" s="225"/>
      <c r="BZ655" s="225"/>
      <c r="CA655" s="225"/>
      <c r="CB655" s="225"/>
      <c r="CC655" s="225"/>
      <c r="CD655" s="225"/>
      <c r="CE655" s="225"/>
      <c r="CF655" s="225"/>
      <c r="CG655" s="225"/>
      <c r="CH655" s="225"/>
      <c r="CI655" s="225"/>
      <c r="CJ655" s="225"/>
      <c r="CK655" s="225"/>
      <c r="CL655" s="225"/>
      <c r="CM655" s="225"/>
      <c r="CN655" s="225"/>
      <c r="CO655" s="225"/>
      <c r="CP655" s="225"/>
      <c r="CQ655" s="225"/>
      <c r="CR655" s="225"/>
      <c r="CS655" s="225"/>
      <c r="CT655" s="225"/>
      <c r="CU655" s="225"/>
      <c r="CV655" s="225"/>
    </row>
    <row r="656" spans="1:100" ht="12" customHeight="1" x14ac:dyDescent="0.25">
      <c r="A656" s="225"/>
      <c r="B656" s="225"/>
      <c r="C656" s="225"/>
      <c r="D656" s="225"/>
      <c r="E656" s="225"/>
      <c r="F656" s="225"/>
      <c r="G656" s="225"/>
      <c r="H656" s="225"/>
      <c r="I656" s="225"/>
      <c r="J656" s="225"/>
      <c r="K656" s="225"/>
      <c r="L656" s="225"/>
      <c r="M656" s="225"/>
      <c r="N656" s="225"/>
      <c r="O656" s="225"/>
      <c r="P656" s="225"/>
      <c r="Q656" s="225"/>
      <c r="R656" s="225"/>
      <c r="S656" s="225"/>
      <c r="T656" s="225"/>
      <c r="U656" s="225"/>
      <c r="V656" s="225"/>
      <c r="W656" s="225"/>
      <c r="X656" s="225"/>
      <c r="Y656" s="225"/>
      <c r="Z656" s="225"/>
      <c r="AA656" s="225"/>
      <c r="AB656" s="225"/>
      <c r="AC656" s="225"/>
      <c r="AD656" s="225"/>
      <c r="AE656" s="225"/>
      <c r="AF656" s="225"/>
      <c r="AG656" s="225"/>
      <c r="AH656" s="225"/>
      <c r="AI656" s="225"/>
      <c r="AJ656" s="225"/>
      <c r="AK656" s="225"/>
      <c r="AL656" s="225"/>
      <c r="AM656" s="257"/>
      <c r="AN656" s="257"/>
      <c r="AO656" s="225"/>
      <c r="AP656" s="225"/>
      <c r="AQ656" s="225"/>
      <c r="AR656" s="225"/>
      <c r="AS656" s="225"/>
      <c r="AT656" s="225"/>
      <c r="AU656" s="225"/>
      <c r="AV656" s="225"/>
      <c r="AW656" s="225"/>
      <c r="AX656" s="225"/>
      <c r="AY656" s="225"/>
      <c r="AZ656" s="225"/>
      <c r="BA656" s="225"/>
      <c r="BB656" s="225"/>
      <c r="BC656" s="225"/>
      <c r="BD656" s="225"/>
      <c r="BE656" s="225"/>
      <c r="BF656" s="225"/>
      <c r="BG656" s="225"/>
      <c r="BH656" s="225"/>
      <c r="BI656" s="225"/>
      <c r="BJ656" s="225"/>
      <c r="BK656" s="225"/>
      <c r="BL656" s="225"/>
      <c r="BM656" s="225"/>
      <c r="BN656" s="225"/>
      <c r="BO656" s="225"/>
      <c r="BP656" s="225"/>
      <c r="BQ656" s="225"/>
      <c r="BR656" s="225"/>
      <c r="BS656" s="225"/>
      <c r="BT656" s="225"/>
      <c r="BU656" s="225"/>
      <c r="BV656" s="225"/>
      <c r="BW656" s="225"/>
      <c r="BX656" s="225"/>
      <c r="BY656" s="225"/>
      <c r="BZ656" s="225"/>
      <c r="CA656" s="225"/>
      <c r="CB656" s="225"/>
      <c r="CC656" s="225"/>
      <c r="CD656" s="225"/>
      <c r="CE656" s="225"/>
      <c r="CF656" s="225"/>
      <c r="CG656" s="225"/>
      <c r="CH656" s="225"/>
      <c r="CI656" s="225"/>
      <c r="CJ656" s="225"/>
      <c r="CK656" s="225"/>
      <c r="CL656" s="225"/>
      <c r="CM656" s="225"/>
      <c r="CN656" s="225"/>
      <c r="CO656" s="225"/>
      <c r="CP656" s="225"/>
      <c r="CQ656" s="225"/>
      <c r="CR656" s="225"/>
      <c r="CS656" s="225"/>
      <c r="CT656" s="225"/>
      <c r="CU656" s="225"/>
      <c r="CV656" s="225"/>
    </row>
    <row r="657" spans="1:100" ht="12" customHeight="1" x14ac:dyDescent="0.25">
      <c r="A657" s="225"/>
      <c r="B657" s="225"/>
      <c r="C657" s="225"/>
      <c r="D657" s="225"/>
      <c r="E657" s="225"/>
      <c r="F657" s="225"/>
      <c r="G657" s="225"/>
      <c r="H657" s="225"/>
      <c r="I657" s="225"/>
      <c r="J657" s="225"/>
      <c r="K657" s="225"/>
      <c r="L657" s="225"/>
      <c r="M657" s="225"/>
      <c r="N657" s="225"/>
      <c r="O657" s="225"/>
      <c r="P657" s="225"/>
      <c r="Q657" s="225"/>
      <c r="R657" s="225"/>
      <c r="S657" s="225"/>
      <c r="T657" s="225"/>
      <c r="U657" s="225"/>
      <c r="V657" s="225"/>
      <c r="W657" s="225"/>
      <c r="X657" s="225"/>
      <c r="Y657" s="225"/>
      <c r="Z657" s="225"/>
      <c r="AA657" s="225"/>
      <c r="AB657" s="225"/>
      <c r="AC657" s="225"/>
      <c r="AD657" s="225"/>
      <c r="AE657" s="225"/>
      <c r="AF657" s="225"/>
      <c r="AG657" s="225"/>
      <c r="AH657" s="225"/>
      <c r="AI657" s="225"/>
      <c r="AJ657" s="225"/>
      <c r="AK657" s="225"/>
      <c r="AL657" s="225"/>
      <c r="AM657" s="257"/>
      <c r="AN657" s="257"/>
      <c r="AO657" s="225"/>
      <c r="AP657" s="225"/>
      <c r="AQ657" s="225"/>
      <c r="AR657" s="225"/>
      <c r="AS657" s="225"/>
      <c r="AT657" s="225"/>
      <c r="AU657" s="225"/>
      <c r="AV657" s="225"/>
      <c r="AW657" s="225"/>
      <c r="AX657" s="225"/>
      <c r="AY657" s="225"/>
      <c r="AZ657" s="225"/>
      <c r="BA657" s="225"/>
      <c r="BB657" s="225"/>
      <c r="BC657" s="225"/>
      <c r="BD657" s="225"/>
      <c r="BE657" s="225"/>
      <c r="BF657" s="225"/>
      <c r="BG657" s="225"/>
      <c r="BH657" s="225"/>
      <c r="BI657" s="225"/>
      <c r="BJ657" s="225"/>
      <c r="BK657" s="225"/>
      <c r="BL657" s="225"/>
      <c r="BM657" s="225"/>
      <c r="BN657" s="225"/>
      <c r="BO657" s="225"/>
      <c r="BP657" s="225"/>
      <c r="BQ657" s="225"/>
      <c r="BR657" s="225"/>
      <c r="BS657" s="225"/>
      <c r="BT657" s="225"/>
      <c r="BU657" s="225"/>
      <c r="BV657" s="225"/>
      <c r="BW657" s="225"/>
      <c r="BX657" s="225"/>
      <c r="BY657" s="225"/>
      <c r="BZ657" s="225"/>
      <c r="CA657" s="225"/>
      <c r="CB657" s="225"/>
      <c r="CC657" s="225"/>
      <c r="CD657" s="225"/>
      <c r="CE657" s="225"/>
      <c r="CF657" s="225"/>
      <c r="CG657" s="225"/>
      <c r="CH657" s="225"/>
      <c r="CI657" s="225"/>
      <c r="CJ657" s="225"/>
      <c r="CK657" s="225"/>
      <c r="CL657" s="225"/>
      <c r="CM657" s="225"/>
      <c r="CN657" s="225"/>
      <c r="CO657" s="225"/>
      <c r="CP657" s="225"/>
      <c r="CQ657" s="225"/>
      <c r="CR657" s="225"/>
      <c r="CS657" s="225"/>
      <c r="CT657" s="225"/>
      <c r="CU657" s="225"/>
      <c r="CV657" s="225"/>
    </row>
    <row r="658" spans="1:100" ht="12" customHeight="1" x14ac:dyDescent="0.25">
      <c r="A658" s="225"/>
      <c r="B658" s="225"/>
      <c r="C658" s="225"/>
      <c r="D658" s="225"/>
      <c r="E658" s="225"/>
      <c r="F658" s="225"/>
      <c r="G658" s="225"/>
      <c r="H658" s="225"/>
      <c r="I658" s="225"/>
      <c r="J658" s="225"/>
      <c r="K658" s="225"/>
      <c r="L658" s="225"/>
      <c r="M658" s="225"/>
      <c r="N658" s="225"/>
      <c r="O658" s="225"/>
      <c r="P658" s="225"/>
      <c r="Q658" s="225"/>
      <c r="R658" s="225"/>
      <c r="S658" s="225"/>
      <c r="T658" s="225"/>
      <c r="U658" s="225"/>
      <c r="V658" s="225"/>
      <c r="W658" s="225"/>
      <c r="X658" s="225"/>
      <c r="Y658" s="225"/>
      <c r="Z658" s="225"/>
      <c r="AA658" s="225"/>
      <c r="AB658" s="225"/>
      <c r="AC658" s="225"/>
      <c r="AD658" s="225"/>
      <c r="AE658" s="225"/>
      <c r="AF658" s="225"/>
      <c r="AG658" s="225"/>
      <c r="AH658" s="225"/>
      <c r="AI658" s="225"/>
      <c r="AJ658" s="225"/>
      <c r="AK658" s="225"/>
      <c r="AL658" s="225"/>
      <c r="AM658" s="257"/>
      <c r="AN658" s="257"/>
      <c r="AO658" s="225"/>
      <c r="AP658" s="225"/>
      <c r="AQ658" s="225"/>
      <c r="AR658" s="225"/>
      <c r="AS658" s="225"/>
      <c r="AT658" s="225"/>
      <c r="AU658" s="225"/>
      <c r="AV658" s="225"/>
      <c r="AW658" s="225"/>
      <c r="AX658" s="225"/>
      <c r="AY658" s="225"/>
      <c r="AZ658" s="225"/>
      <c r="BA658" s="225"/>
      <c r="BB658" s="225"/>
      <c r="BC658" s="225"/>
      <c r="BD658" s="225"/>
      <c r="BE658" s="225"/>
      <c r="BF658" s="225"/>
      <c r="BG658" s="225"/>
      <c r="BH658" s="225"/>
      <c r="BI658" s="225"/>
      <c r="BJ658" s="225"/>
      <c r="BK658" s="225"/>
      <c r="BL658" s="225"/>
      <c r="BM658" s="225"/>
      <c r="BN658" s="225"/>
      <c r="BO658" s="225"/>
      <c r="BP658" s="225"/>
      <c r="BQ658" s="225"/>
      <c r="BR658" s="225"/>
      <c r="BS658" s="225"/>
      <c r="BT658" s="225"/>
      <c r="BU658" s="225"/>
      <c r="BV658" s="225"/>
      <c r="BW658" s="225"/>
      <c r="BX658" s="225"/>
      <c r="BY658" s="225"/>
      <c r="BZ658" s="225"/>
      <c r="CA658" s="225"/>
      <c r="CB658" s="225"/>
      <c r="CC658" s="225"/>
      <c r="CD658" s="225"/>
      <c r="CE658" s="225"/>
      <c r="CF658" s="225"/>
      <c r="CG658" s="225"/>
      <c r="CH658" s="225"/>
      <c r="CI658" s="225"/>
      <c r="CJ658" s="225"/>
      <c r="CK658" s="225"/>
      <c r="CL658" s="225"/>
      <c r="CM658" s="225"/>
      <c r="CN658" s="225"/>
      <c r="CO658" s="225"/>
      <c r="CP658" s="225"/>
      <c r="CQ658" s="225"/>
      <c r="CR658" s="225"/>
      <c r="CS658" s="225"/>
      <c r="CT658" s="225"/>
      <c r="CU658" s="225"/>
      <c r="CV658" s="225"/>
    </row>
    <row r="659" spans="1:100" ht="12" customHeight="1" x14ac:dyDescent="0.25">
      <c r="A659" s="225"/>
      <c r="B659" s="225"/>
      <c r="C659" s="225"/>
      <c r="D659" s="225"/>
      <c r="E659" s="225"/>
      <c r="F659" s="225"/>
      <c r="G659" s="225"/>
      <c r="H659" s="225"/>
      <c r="I659" s="225"/>
      <c r="J659" s="225"/>
      <c r="K659" s="225"/>
      <c r="L659" s="225"/>
      <c r="M659" s="225"/>
      <c r="N659" s="225"/>
      <c r="O659" s="225"/>
      <c r="P659" s="225"/>
      <c r="Q659" s="225"/>
      <c r="R659" s="225"/>
      <c r="S659" s="225"/>
      <c r="T659" s="225"/>
      <c r="U659" s="225"/>
      <c r="V659" s="225"/>
      <c r="W659" s="225"/>
      <c r="X659" s="225"/>
      <c r="Y659" s="225"/>
      <c r="Z659" s="225"/>
      <c r="AA659" s="225"/>
      <c r="AB659" s="225"/>
      <c r="AC659" s="225"/>
      <c r="AD659" s="225"/>
      <c r="AE659" s="225"/>
      <c r="AF659" s="225"/>
      <c r="AG659" s="225"/>
      <c r="AH659" s="225"/>
      <c r="AI659" s="225"/>
      <c r="AJ659" s="225"/>
      <c r="AK659" s="225"/>
      <c r="AL659" s="225"/>
      <c r="AM659" s="257"/>
      <c r="AN659" s="257"/>
      <c r="AO659" s="225"/>
      <c r="AP659" s="225"/>
      <c r="AQ659" s="225"/>
      <c r="AR659" s="225"/>
      <c r="AS659" s="225"/>
      <c r="AT659" s="225"/>
      <c r="AU659" s="225"/>
      <c r="AV659" s="225"/>
      <c r="AW659" s="225"/>
      <c r="AX659" s="225"/>
      <c r="AY659" s="225"/>
      <c r="AZ659" s="225"/>
      <c r="BA659" s="225"/>
      <c r="BB659" s="225"/>
      <c r="BC659" s="225"/>
      <c r="BD659" s="225"/>
      <c r="BE659" s="225"/>
      <c r="BF659" s="225"/>
      <c r="BG659" s="225"/>
      <c r="BH659" s="225"/>
      <c r="BI659" s="225"/>
      <c r="BJ659" s="225"/>
      <c r="BK659" s="225"/>
      <c r="BL659" s="225"/>
      <c r="BM659" s="225"/>
      <c r="BN659" s="225"/>
      <c r="BO659" s="225"/>
      <c r="BP659" s="225"/>
      <c r="BQ659" s="225"/>
      <c r="BR659" s="225"/>
      <c r="BS659" s="225"/>
      <c r="BT659" s="225"/>
      <c r="BU659" s="225"/>
      <c r="BV659" s="225"/>
      <c r="BW659" s="225"/>
      <c r="BX659" s="225"/>
      <c r="BY659" s="225"/>
      <c r="BZ659" s="225"/>
      <c r="CA659" s="225"/>
      <c r="CB659" s="225"/>
      <c r="CC659" s="225"/>
      <c r="CD659" s="225"/>
      <c r="CE659" s="225"/>
      <c r="CF659" s="225"/>
      <c r="CG659" s="225"/>
      <c r="CH659" s="225"/>
      <c r="CI659" s="225"/>
      <c r="CJ659" s="225"/>
      <c r="CK659" s="225"/>
      <c r="CL659" s="225"/>
      <c r="CM659" s="225"/>
      <c r="CN659" s="225"/>
      <c r="CO659" s="225"/>
      <c r="CP659" s="225"/>
      <c r="CQ659" s="225"/>
      <c r="CR659" s="225"/>
      <c r="CS659" s="225"/>
      <c r="CT659" s="225"/>
      <c r="CU659" s="225"/>
      <c r="CV659" s="225"/>
    </row>
    <row r="660" spans="1:100" ht="12" customHeight="1" x14ac:dyDescent="0.25">
      <c r="A660" s="225"/>
      <c r="B660" s="225"/>
      <c r="C660" s="225"/>
      <c r="D660" s="225"/>
      <c r="E660" s="225"/>
      <c r="F660" s="225"/>
      <c r="G660" s="225"/>
      <c r="H660" s="225"/>
      <c r="I660" s="225"/>
      <c r="J660" s="225"/>
      <c r="K660" s="225"/>
      <c r="L660" s="225"/>
      <c r="M660" s="225"/>
      <c r="N660" s="225"/>
      <c r="O660" s="225"/>
      <c r="P660" s="225"/>
      <c r="Q660" s="225"/>
      <c r="R660" s="225"/>
      <c r="S660" s="225"/>
      <c r="T660" s="225"/>
      <c r="U660" s="225"/>
      <c r="V660" s="225"/>
      <c r="W660" s="225"/>
      <c r="X660" s="225"/>
      <c r="Y660" s="225"/>
      <c r="Z660" s="225"/>
      <c r="AA660" s="225"/>
      <c r="AB660" s="225"/>
      <c r="AC660" s="225"/>
      <c r="AD660" s="225"/>
      <c r="AE660" s="225"/>
      <c r="AF660" s="225"/>
      <c r="AG660" s="225"/>
      <c r="AH660" s="225"/>
      <c r="AI660" s="225"/>
      <c r="AJ660" s="225"/>
      <c r="AK660" s="225"/>
      <c r="AL660" s="225"/>
      <c r="AM660" s="257"/>
      <c r="AN660" s="257"/>
      <c r="AO660" s="225"/>
      <c r="AP660" s="225"/>
      <c r="AQ660" s="225"/>
      <c r="AR660" s="225"/>
      <c r="AS660" s="225"/>
      <c r="AT660" s="225"/>
      <c r="AU660" s="225"/>
      <c r="AV660" s="225"/>
      <c r="AW660" s="225"/>
      <c r="AX660" s="225"/>
      <c r="AY660" s="225"/>
      <c r="AZ660" s="225"/>
      <c r="BA660" s="225"/>
      <c r="BB660" s="225"/>
      <c r="BC660" s="225"/>
      <c r="BD660" s="225"/>
      <c r="BE660" s="225"/>
      <c r="BF660" s="225"/>
      <c r="BG660" s="225"/>
      <c r="BH660" s="225"/>
      <c r="BI660" s="225"/>
      <c r="BJ660" s="225"/>
      <c r="BK660" s="225"/>
      <c r="BL660" s="225"/>
      <c r="BM660" s="225"/>
      <c r="BN660" s="225"/>
      <c r="BO660" s="225"/>
      <c r="BP660" s="225"/>
      <c r="BQ660" s="225"/>
      <c r="BR660" s="225"/>
      <c r="BS660" s="225"/>
      <c r="BT660" s="225"/>
      <c r="BU660" s="225"/>
      <c r="BV660" s="225"/>
      <c r="BW660" s="225"/>
      <c r="BX660" s="225"/>
      <c r="BY660" s="225"/>
      <c r="BZ660" s="225"/>
      <c r="CA660" s="225"/>
      <c r="CB660" s="225"/>
      <c r="CC660" s="225"/>
      <c r="CD660" s="225"/>
      <c r="CE660" s="225"/>
      <c r="CF660" s="225"/>
      <c r="CG660" s="225"/>
      <c r="CH660" s="225"/>
      <c r="CI660" s="225"/>
      <c r="CJ660" s="225"/>
      <c r="CK660" s="225"/>
      <c r="CL660" s="225"/>
      <c r="CM660" s="225"/>
      <c r="CN660" s="225"/>
      <c r="CO660" s="225"/>
      <c r="CP660" s="225"/>
      <c r="CQ660" s="225"/>
      <c r="CR660" s="225"/>
      <c r="CS660" s="225"/>
      <c r="CT660" s="225"/>
      <c r="CU660" s="225"/>
      <c r="CV660" s="225"/>
    </row>
    <row r="661" spans="1:100" ht="12" customHeight="1" x14ac:dyDescent="0.25">
      <c r="A661" s="225"/>
      <c r="B661" s="225"/>
      <c r="C661" s="225"/>
      <c r="D661" s="225"/>
      <c r="E661" s="225"/>
      <c r="F661" s="225"/>
      <c r="G661" s="225"/>
      <c r="H661" s="225"/>
      <c r="I661" s="225"/>
      <c r="J661" s="225"/>
      <c r="K661" s="225"/>
      <c r="L661" s="225"/>
      <c r="M661" s="225"/>
      <c r="N661" s="225"/>
      <c r="O661" s="225"/>
      <c r="P661" s="225"/>
      <c r="Q661" s="225"/>
      <c r="R661" s="225"/>
      <c r="S661" s="225"/>
      <c r="T661" s="225"/>
      <c r="U661" s="225"/>
      <c r="V661" s="225"/>
      <c r="W661" s="225"/>
      <c r="X661" s="225"/>
      <c r="Y661" s="225"/>
      <c r="Z661" s="225"/>
      <c r="AA661" s="225"/>
      <c r="AB661" s="225"/>
      <c r="AC661" s="225"/>
      <c r="AD661" s="225"/>
      <c r="AE661" s="225"/>
      <c r="AF661" s="225"/>
      <c r="AG661" s="225"/>
      <c r="AH661" s="225"/>
      <c r="AI661" s="225"/>
      <c r="AJ661" s="225"/>
      <c r="AK661" s="225"/>
      <c r="AL661" s="225"/>
      <c r="AM661" s="257"/>
      <c r="AN661" s="257"/>
      <c r="AO661" s="225"/>
      <c r="AP661" s="225"/>
      <c r="AQ661" s="225"/>
      <c r="AR661" s="225"/>
      <c r="AS661" s="225"/>
      <c r="AT661" s="225"/>
      <c r="AU661" s="225"/>
      <c r="AV661" s="225"/>
      <c r="AW661" s="225"/>
      <c r="AX661" s="225"/>
      <c r="AY661" s="225"/>
      <c r="AZ661" s="225"/>
      <c r="BA661" s="225"/>
      <c r="BB661" s="225"/>
      <c r="BC661" s="225"/>
      <c r="BD661" s="225"/>
      <c r="BE661" s="225"/>
      <c r="BF661" s="225"/>
      <c r="BG661" s="225"/>
      <c r="BH661" s="225"/>
      <c r="BI661" s="225"/>
      <c r="BJ661" s="225"/>
      <c r="BK661" s="225"/>
      <c r="BL661" s="225"/>
      <c r="BM661" s="225"/>
      <c r="BN661" s="225"/>
      <c r="BO661" s="225"/>
      <c r="BP661" s="225"/>
      <c r="BQ661" s="225"/>
      <c r="BR661" s="225"/>
      <c r="BS661" s="225"/>
      <c r="BT661" s="225"/>
      <c r="BU661" s="225"/>
      <c r="BV661" s="225"/>
      <c r="BW661" s="225"/>
      <c r="BX661" s="225"/>
      <c r="BY661" s="225"/>
      <c r="BZ661" s="225"/>
      <c r="CA661" s="225"/>
      <c r="CB661" s="225"/>
      <c r="CC661" s="225"/>
      <c r="CD661" s="225"/>
      <c r="CE661" s="225"/>
      <c r="CF661" s="225"/>
      <c r="CG661" s="225"/>
      <c r="CH661" s="225"/>
      <c r="CI661" s="225"/>
      <c r="CJ661" s="225"/>
      <c r="CK661" s="225"/>
      <c r="CL661" s="225"/>
      <c r="CM661" s="225"/>
      <c r="CN661" s="225"/>
      <c r="CO661" s="225"/>
      <c r="CP661" s="225"/>
      <c r="CQ661" s="225"/>
      <c r="CR661" s="225"/>
      <c r="CS661" s="225"/>
      <c r="CT661" s="225"/>
      <c r="CU661" s="225"/>
      <c r="CV661" s="225"/>
    </row>
    <row r="662" spans="1:100" ht="12" customHeight="1" x14ac:dyDescent="0.25">
      <c r="A662" s="225"/>
      <c r="B662" s="225"/>
      <c r="C662" s="225"/>
      <c r="D662" s="225"/>
      <c r="E662" s="225"/>
      <c r="F662" s="225"/>
      <c r="G662" s="225"/>
      <c r="H662" s="225"/>
      <c r="I662" s="225"/>
      <c r="J662" s="225"/>
      <c r="K662" s="225"/>
      <c r="L662" s="225"/>
      <c r="M662" s="225"/>
      <c r="N662" s="225"/>
      <c r="O662" s="225"/>
      <c r="P662" s="225"/>
      <c r="Q662" s="225"/>
      <c r="R662" s="225"/>
      <c r="S662" s="225"/>
      <c r="T662" s="225"/>
      <c r="U662" s="225"/>
      <c r="V662" s="225"/>
      <c r="W662" s="225"/>
      <c r="X662" s="225"/>
      <c r="Y662" s="225"/>
      <c r="Z662" s="225"/>
      <c r="AA662" s="225"/>
      <c r="AB662" s="225"/>
      <c r="AC662" s="225"/>
      <c r="AD662" s="225"/>
      <c r="AE662" s="225"/>
      <c r="AF662" s="225"/>
      <c r="AG662" s="225"/>
      <c r="AH662" s="225"/>
      <c r="AI662" s="225"/>
      <c r="AJ662" s="225"/>
      <c r="AK662" s="225"/>
      <c r="AL662" s="225"/>
      <c r="AM662" s="257"/>
      <c r="AN662" s="257"/>
      <c r="AO662" s="225"/>
      <c r="AP662" s="225"/>
      <c r="AQ662" s="225"/>
      <c r="AR662" s="225"/>
      <c r="AS662" s="225"/>
      <c r="AT662" s="225"/>
      <c r="AU662" s="225"/>
      <c r="AV662" s="225"/>
      <c r="AW662" s="225"/>
      <c r="AX662" s="225"/>
      <c r="AY662" s="225"/>
      <c r="AZ662" s="225"/>
      <c r="BA662" s="225"/>
      <c r="BB662" s="225"/>
      <c r="BC662" s="225"/>
      <c r="BD662" s="225"/>
      <c r="BE662" s="225"/>
      <c r="BF662" s="225"/>
      <c r="BG662" s="225"/>
      <c r="BH662" s="225"/>
      <c r="BI662" s="225"/>
      <c r="BJ662" s="225"/>
      <c r="BK662" s="225"/>
      <c r="BL662" s="225"/>
      <c r="BM662" s="225"/>
      <c r="BN662" s="225"/>
      <c r="BO662" s="225"/>
      <c r="BP662" s="225"/>
      <c r="BQ662" s="225"/>
      <c r="BR662" s="225"/>
      <c r="BS662" s="225"/>
      <c r="BT662" s="225"/>
      <c r="BU662" s="225"/>
      <c r="BV662" s="225"/>
      <c r="BW662" s="225"/>
      <c r="BX662" s="225"/>
      <c r="BY662" s="225"/>
      <c r="BZ662" s="225"/>
      <c r="CA662" s="225"/>
      <c r="CB662" s="225"/>
      <c r="CC662" s="225"/>
      <c r="CD662" s="225"/>
      <c r="CE662" s="225"/>
      <c r="CF662" s="225"/>
      <c r="CG662" s="225"/>
      <c r="CH662" s="225"/>
      <c r="CI662" s="225"/>
      <c r="CJ662" s="225"/>
      <c r="CK662" s="225"/>
      <c r="CL662" s="225"/>
      <c r="CM662" s="225"/>
      <c r="CN662" s="225"/>
      <c r="CO662" s="225"/>
      <c r="CP662" s="225"/>
      <c r="CQ662" s="225"/>
      <c r="CR662" s="225"/>
      <c r="CS662" s="225"/>
      <c r="CT662" s="225"/>
      <c r="CU662" s="225"/>
      <c r="CV662" s="225"/>
    </row>
    <row r="663" spans="1:100" ht="12" customHeight="1" x14ac:dyDescent="0.25">
      <c r="A663" s="225"/>
      <c r="B663" s="225"/>
      <c r="C663" s="225"/>
      <c r="D663" s="225"/>
      <c r="E663" s="225"/>
      <c r="F663" s="225"/>
      <c r="G663" s="225"/>
      <c r="H663" s="225"/>
      <c r="I663" s="225"/>
      <c r="J663" s="225"/>
      <c r="K663" s="225"/>
      <c r="L663" s="225"/>
      <c r="M663" s="225"/>
      <c r="N663" s="225"/>
      <c r="O663" s="225"/>
      <c r="P663" s="225"/>
      <c r="Q663" s="225"/>
      <c r="R663" s="225"/>
      <c r="S663" s="225"/>
      <c r="T663" s="225"/>
      <c r="U663" s="225"/>
      <c r="V663" s="225"/>
      <c r="W663" s="225"/>
      <c r="X663" s="225"/>
      <c r="Y663" s="225"/>
      <c r="Z663" s="225"/>
      <c r="AA663" s="225"/>
      <c r="AB663" s="225"/>
      <c r="AC663" s="225"/>
      <c r="AD663" s="225"/>
      <c r="AE663" s="225"/>
      <c r="AF663" s="225"/>
      <c r="AG663" s="225"/>
      <c r="AH663" s="225"/>
      <c r="AI663" s="225"/>
      <c r="AJ663" s="225"/>
      <c r="AK663" s="225"/>
      <c r="AL663" s="225"/>
      <c r="AM663" s="257"/>
      <c r="AN663" s="257"/>
      <c r="AO663" s="225"/>
      <c r="AP663" s="225"/>
      <c r="AQ663" s="225"/>
      <c r="AR663" s="225"/>
      <c r="AS663" s="225"/>
      <c r="AT663" s="225"/>
      <c r="AU663" s="225"/>
      <c r="AV663" s="225"/>
      <c r="AW663" s="225"/>
      <c r="AX663" s="225"/>
      <c r="AY663" s="225"/>
      <c r="AZ663" s="225"/>
      <c r="BA663" s="225"/>
      <c r="BB663" s="225"/>
      <c r="BC663" s="225"/>
      <c r="BD663" s="225"/>
      <c r="BE663" s="225"/>
      <c r="BF663" s="225"/>
      <c r="BG663" s="225"/>
      <c r="BH663" s="225"/>
      <c r="BI663" s="225"/>
      <c r="BJ663" s="225"/>
      <c r="BK663" s="225"/>
      <c r="BL663" s="225"/>
      <c r="BM663" s="225"/>
      <c r="BN663" s="225"/>
      <c r="BO663" s="225"/>
      <c r="BP663" s="225"/>
      <c r="BQ663" s="225"/>
      <c r="BR663" s="225"/>
      <c r="BS663" s="225"/>
      <c r="BT663" s="225"/>
      <c r="BU663" s="225"/>
      <c r="BV663" s="225"/>
      <c r="BW663" s="225"/>
      <c r="BX663" s="225"/>
      <c r="BY663" s="225"/>
      <c r="BZ663" s="225"/>
      <c r="CA663" s="225"/>
      <c r="CB663" s="225"/>
      <c r="CC663" s="225"/>
      <c r="CD663" s="225"/>
      <c r="CE663" s="225"/>
      <c r="CF663" s="225"/>
      <c r="CG663" s="225"/>
      <c r="CH663" s="225"/>
      <c r="CI663" s="225"/>
      <c r="CJ663" s="225"/>
      <c r="CK663" s="225"/>
      <c r="CL663" s="225"/>
      <c r="CM663" s="225"/>
      <c r="CN663" s="225"/>
      <c r="CO663" s="225"/>
      <c r="CP663" s="225"/>
      <c r="CQ663" s="225"/>
      <c r="CR663" s="225"/>
      <c r="CS663" s="225"/>
      <c r="CT663" s="225"/>
      <c r="CU663" s="225"/>
      <c r="CV663" s="225"/>
    </row>
    <row r="664" spans="1:100" ht="12" customHeight="1" x14ac:dyDescent="0.25">
      <c r="A664" s="225"/>
      <c r="B664" s="225"/>
      <c r="C664" s="225"/>
      <c r="D664" s="225"/>
      <c r="E664" s="225"/>
      <c r="F664" s="225"/>
      <c r="G664" s="225"/>
      <c r="H664" s="225"/>
      <c r="I664" s="225"/>
      <c r="J664" s="225"/>
      <c r="K664" s="225"/>
      <c r="L664" s="225"/>
      <c r="M664" s="225"/>
      <c r="N664" s="225"/>
      <c r="O664" s="225"/>
      <c r="P664" s="225"/>
      <c r="Q664" s="225"/>
      <c r="R664" s="225"/>
      <c r="S664" s="225"/>
      <c r="T664" s="225"/>
      <c r="U664" s="225"/>
      <c r="V664" s="225"/>
      <c r="W664" s="225"/>
      <c r="X664" s="225"/>
      <c r="Y664" s="225"/>
      <c r="Z664" s="225"/>
      <c r="AA664" s="225"/>
      <c r="AB664" s="225"/>
      <c r="AC664" s="225"/>
      <c r="AD664" s="225"/>
      <c r="AE664" s="225"/>
      <c r="AF664" s="225"/>
      <c r="AG664" s="225"/>
      <c r="AH664" s="225"/>
      <c r="AI664" s="225"/>
      <c r="AJ664" s="225"/>
      <c r="AK664" s="225"/>
      <c r="AL664" s="225"/>
      <c r="AM664" s="257"/>
      <c r="AN664" s="257"/>
      <c r="AO664" s="225"/>
      <c r="AP664" s="225"/>
      <c r="AQ664" s="225"/>
      <c r="AR664" s="225"/>
      <c r="AS664" s="225"/>
      <c r="AT664" s="225"/>
      <c r="AU664" s="225"/>
      <c r="AV664" s="225"/>
      <c r="AW664" s="225"/>
      <c r="AX664" s="225"/>
      <c r="AY664" s="225"/>
      <c r="AZ664" s="225"/>
      <c r="BA664" s="225"/>
      <c r="BB664" s="225"/>
      <c r="BC664" s="225"/>
      <c r="BD664" s="225"/>
      <c r="BE664" s="225"/>
      <c r="BF664" s="225"/>
      <c r="BG664" s="225"/>
      <c r="BH664" s="225"/>
      <c r="BI664" s="225"/>
      <c r="BJ664" s="225"/>
      <c r="BK664" s="225"/>
      <c r="BL664" s="225"/>
      <c r="BM664" s="225"/>
      <c r="BN664" s="225"/>
      <c r="BO664" s="225"/>
      <c r="BP664" s="225"/>
      <c r="BQ664" s="225"/>
      <c r="BR664" s="225"/>
      <c r="BS664" s="225"/>
      <c r="BT664" s="225"/>
      <c r="BU664" s="225"/>
      <c r="BV664" s="225"/>
      <c r="BW664" s="225"/>
      <c r="BX664" s="225"/>
      <c r="BY664" s="225"/>
      <c r="BZ664" s="225"/>
      <c r="CA664" s="225"/>
      <c r="CB664" s="225"/>
      <c r="CC664" s="225"/>
      <c r="CD664" s="225"/>
      <c r="CE664" s="225"/>
      <c r="CF664" s="225"/>
      <c r="CG664" s="225"/>
      <c r="CH664" s="225"/>
      <c r="CI664" s="225"/>
      <c r="CJ664" s="225"/>
      <c r="CK664" s="225"/>
      <c r="CL664" s="225"/>
      <c r="CM664" s="225"/>
      <c r="CN664" s="225"/>
      <c r="CO664" s="225"/>
      <c r="CP664" s="225"/>
      <c r="CQ664" s="225"/>
      <c r="CR664" s="225"/>
      <c r="CS664" s="225"/>
      <c r="CT664" s="225"/>
      <c r="CU664" s="225"/>
      <c r="CV664" s="225"/>
    </row>
    <row r="665" spans="1:100" ht="12" customHeight="1" x14ac:dyDescent="0.25">
      <c r="A665" s="225"/>
      <c r="B665" s="225"/>
      <c r="C665" s="225"/>
      <c r="D665" s="225"/>
      <c r="E665" s="225"/>
      <c r="F665" s="225"/>
      <c r="G665" s="225"/>
      <c r="H665" s="225"/>
      <c r="I665" s="225"/>
      <c r="J665" s="225"/>
      <c r="K665" s="225"/>
      <c r="L665" s="225"/>
      <c r="M665" s="225"/>
      <c r="N665" s="225"/>
      <c r="O665" s="225"/>
      <c r="P665" s="225"/>
      <c r="Q665" s="225"/>
      <c r="R665" s="225"/>
      <c r="S665" s="225"/>
      <c r="T665" s="225"/>
      <c r="U665" s="225"/>
      <c r="V665" s="225"/>
      <c r="W665" s="225"/>
      <c r="X665" s="225"/>
      <c r="Y665" s="225"/>
      <c r="Z665" s="225"/>
      <c r="AA665" s="225"/>
      <c r="AB665" s="225"/>
      <c r="AC665" s="225"/>
      <c r="AD665" s="225"/>
      <c r="AE665" s="225"/>
      <c r="AF665" s="225"/>
      <c r="AG665" s="225"/>
      <c r="AH665" s="225"/>
      <c r="AI665" s="225"/>
      <c r="AJ665" s="225"/>
      <c r="AK665" s="225"/>
      <c r="AL665" s="225"/>
      <c r="AM665" s="257"/>
      <c r="AN665" s="257"/>
      <c r="AO665" s="225"/>
      <c r="AP665" s="225"/>
      <c r="AQ665" s="225"/>
      <c r="AR665" s="225"/>
      <c r="AS665" s="225"/>
      <c r="AT665" s="225"/>
      <c r="AU665" s="225"/>
      <c r="AV665" s="225"/>
      <c r="AW665" s="225"/>
      <c r="AX665" s="225"/>
      <c r="AY665" s="225"/>
      <c r="AZ665" s="225"/>
      <c r="BA665" s="225"/>
      <c r="BB665" s="225"/>
      <c r="BC665" s="225"/>
      <c r="BD665" s="225"/>
      <c r="BE665" s="225"/>
      <c r="BF665" s="225"/>
      <c r="BG665" s="225"/>
      <c r="BH665" s="225"/>
      <c r="BI665" s="225"/>
      <c r="BJ665" s="225"/>
      <c r="BK665" s="225"/>
      <c r="BL665" s="225"/>
      <c r="BM665" s="225"/>
      <c r="BN665" s="225"/>
      <c r="BO665" s="225"/>
      <c r="BP665" s="225"/>
      <c r="BQ665" s="225"/>
      <c r="BR665" s="225"/>
      <c r="BS665" s="225"/>
      <c r="BT665" s="225"/>
      <c r="BU665" s="225"/>
      <c r="BV665" s="225"/>
      <c r="BW665" s="225"/>
      <c r="BX665" s="225"/>
      <c r="BY665" s="225"/>
      <c r="BZ665" s="225"/>
      <c r="CA665" s="225"/>
      <c r="CB665" s="225"/>
      <c r="CC665" s="225"/>
      <c r="CD665" s="225"/>
      <c r="CE665" s="225"/>
      <c r="CF665" s="225"/>
      <c r="CG665" s="225"/>
      <c r="CH665" s="225"/>
      <c r="CI665" s="225"/>
      <c r="CJ665" s="225"/>
      <c r="CK665" s="225"/>
      <c r="CL665" s="225"/>
      <c r="CM665" s="225"/>
      <c r="CN665" s="225"/>
      <c r="CO665" s="225"/>
      <c r="CP665" s="225"/>
      <c r="CQ665" s="225"/>
      <c r="CR665" s="225"/>
      <c r="CS665" s="225"/>
      <c r="CT665" s="225"/>
      <c r="CU665" s="225"/>
      <c r="CV665" s="225"/>
    </row>
    <row r="666" spans="1:100" ht="12" customHeight="1" x14ac:dyDescent="0.25">
      <c r="A666" s="225"/>
      <c r="B666" s="225"/>
      <c r="C666" s="225"/>
      <c r="D666" s="225"/>
      <c r="E666" s="225"/>
      <c r="F666" s="225"/>
      <c r="G666" s="225"/>
      <c r="H666" s="225"/>
      <c r="I666" s="225"/>
      <c r="J666" s="225"/>
      <c r="K666" s="225"/>
      <c r="L666" s="225"/>
      <c r="M666" s="225"/>
      <c r="N666" s="225"/>
      <c r="O666" s="225"/>
      <c r="P666" s="225"/>
      <c r="Q666" s="225"/>
      <c r="R666" s="225"/>
      <c r="S666" s="225"/>
      <c r="T666" s="225"/>
      <c r="U666" s="225"/>
      <c r="V666" s="225"/>
      <c r="W666" s="225"/>
      <c r="X666" s="225"/>
      <c r="Y666" s="225"/>
      <c r="Z666" s="225"/>
      <c r="AA666" s="225"/>
      <c r="AB666" s="225"/>
      <c r="AC666" s="225"/>
      <c r="AD666" s="225"/>
      <c r="AE666" s="225"/>
      <c r="AF666" s="225"/>
      <c r="AG666" s="225"/>
      <c r="AH666" s="225"/>
      <c r="AI666" s="225"/>
      <c r="AJ666" s="225"/>
      <c r="AK666" s="225"/>
      <c r="AL666" s="225"/>
      <c r="AM666" s="257"/>
      <c r="AN666" s="257"/>
      <c r="AO666" s="225"/>
      <c r="AP666" s="225"/>
      <c r="AQ666" s="225"/>
      <c r="AR666" s="225"/>
      <c r="AS666" s="225"/>
      <c r="AT666" s="225"/>
      <c r="AU666" s="225"/>
      <c r="AV666" s="225"/>
      <c r="AW666" s="225"/>
      <c r="AX666" s="225"/>
      <c r="AY666" s="225"/>
      <c r="AZ666" s="225"/>
      <c r="BA666" s="225"/>
      <c r="BB666" s="225"/>
      <c r="BC666" s="225"/>
      <c r="BD666" s="225"/>
      <c r="BE666" s="225"/>
      <c r="BF666" s="225"/>
      <c r="BG666" s="225"/>
      <c r="BH666" s="225"/>
      <c r="BI666" s="225"/>
      <c r="BJ666" s="225"/>
      <c r="BK666" s="225"/>
      <c r="BL666" s="225"/>
      <c r="BM666" s="225"/>
      <c r="BN666" s="225"/>
      <c r="BO666" s="225"/>
      <c r="BP666" s="225"/>
      <c r="BQ666" s="225"/>
      <c r="BR666" s="225"/>
      <c r="BS666" s="225"/>
      <c r="BT666" s="225"/>
      <c r="BU666" s="225"/>
      <c r="BV666" s="225"/>
      <c r="BW666" s="225"/>
      <c r="BX666" s="225"/>
      <c r="BY666" s="225"/>
      <c r="BZ666" s="225"/>
      <c r="CA666" s="225"/>
      <c r="CB666" s="225"/>
      <c r="CC666" s="225"/>
      <c r="CD666" s="225"/>
      <c r="CE666" s="225"/>
      <c r="CF666" s="225"/>
      <c r="CG666" s="225"/>
      <c r="CH666" s="225"/>
      <c r="CI666" s="225"/>
      <c r="CJ666" s="225"/>
      <c r="CK666" s="225"/>
      <c r="CL666" s="225"/>
      <c r="CM666" s="225"/>
      <c r="CN666" s="225"/>
      <c r="CO666" s="225"/>
      <c r="CP666" s="225"/>
      <c r="CQ666" s="225"/>
      <c r="CR666" s="225"/>
      <c r="CS666" s="225"/>
      <c r="CT666" s="225"/>
      <c r="CU666" s="225"/>
      <c r="CV666" s="225"/>
    </row>
    <row r="667" spans="1:100" ht="12" customHeight="1" x14ac:dyDescent="0.25">
      <c r="A667" s="225"/>
      <c r="B667" s="225"/>
      <c r="C667" s="225"/>
      <c r="D667" s="225"/>
      <c r="E667" s="225"/>
      <c r="F667" s="225"/>
      <c r="G667" s="225"/>
      <c r="H667" s="225"/>
      <c r="I667" s="225"/>
      <c r="J667" s="225"/>
      <c r="K667" s="225"/>
      <c r="L667" s="225"/>
      <c r="M667" s="225"/>
      <c r="N667" s="225"/>
      <c r="O667" s="225"/>
      <c r="P667" s="225"/>
      <c r="Q667" s="225"/>
      <c r="R667" s="225"/>
      <c r="S667" s="225"/>
      <c r="T667" s="225"/>
      <c r="U667" s="225"/>
      <c r="V667" s="225"/>
      <c r="W667" s="225"/>
      <c r="X667" s="225"/>
      <c r="Y667" s="225"/>
      <c r="Z667" s="225"/>
      <c r="AA667" s="225"/>
      <c r="AB667" s="225"/>
      <c r="AC667" s="225"/>
      <c r="AD667" s="225"/>
      <c r="AE667" s="225"/>
      <c r="AF667" s="225"/>
      <c r="AG667" s="225"/>
      <c r="AH667" s="225"/>
      <c r="AI667" s="225"/>
      <c r="AJ667" s="225"/>
      <c r="AK667" s="225"/>
      <c r="AL667" s="225"/>
      <c r="AM667" s="257"/>
      <c r="AN667" s="257"/>
      <c r="AO667" s="225"/>
      <c r="AP667" s="225"/>
      <c r="AQ667" s="225"/>
      <c r="AR667" s="225"/>
      <c r="AS667" s="225"/>
      <c r="AT667" s="225"/>
      <c r="AU667" s="225"/>
      <c r="AV667" s="225"/>
      <c r="AW667" s="225"/>
      <c r="AX667" s="225"/>
      <c r="AY667" s="225"/>
      <c r="AZ667" s="225"/>
      <c r="BA667" s="225"/>
      <c r="BB667" s="225"/>
      <c r="BC667" s="225"/>
      <c r="BD667" s="225"/>
      <c r="BE667" s="225"/>
      <c r="BF667" s="225"/>
      <c r="BG667" s="225"/>
      <c r="BH667" s="225"/>
      <c r="BI667" s="225"/>
      <c r="BJ667" s="225"/>
      <c r="BK667" s="225"/>
      <c r="BL667" s="225"/>
      <c r="BM667" s="225"/>
      <c r="BN667" s="225"/>
      <c r="BO667" s="225"/>
      <c r="BP667" s="225"/>
      <c r="BQ667" s="225"/>
      <c r="BR667" s="225"/>
      <c r="BS667" s="225"/>
      <c r="BT667" s="225"/>
      <c r="BU667" s="225"/>
      <c r="BV667" s="225"/>
      <c r="BW667" s="225"/>
      <c r="BX667" s="225"/>
      <c r="BY667" s="225"/>
      <c r="BZ667" s="225"/>
      <c r="CA667" s="225"/>
      <c r="CB667" s="225"/>
      <c r="CC667" s="225"/>
      <c r="CD667" s="225"/>
      <c r="CE667" s="225"/>
      <c r="CF667" s="225"/>
      <c r="CG667" s="225"/>
      <c r="CH667" s="225"/>
      <c r="CI667" s="225"/>
      <c r="CJ667" s="225"/>
      <c r="CK667" s="225"/>
      <c r="CL667" s="225"/>
      <c r="CM667" s="225"/>
      <c r="CN667" s="225"/>
      <c r="CO667" s="225"/>
      <c r="CP667" s="225"/>
      <c r="CQ667" s="225"/>
      <c r="CR667" s="225"/>
      <c r="CS667" s="225"/>
      <c r="CT667" s="225"/>
      <c r="CU667" s="225"/>
      <c r="CV667" s="225"/>
    </row>
    <row r="668" spans="1:100" ht="12" customHeight="1" x14ac:dyDescent="0.25">
      <c r="A668" s="225"/>
      <c r="B668" s="225"/>
      <c r="C668" s="225"/>
      <c r="D668" s="225"/>
      <c r="E668" s="225"/>
      <c r="F668" s="225"/>
      <c r="G668" s="225"/>
      <c r="H668" s="225"/>
      <c r="I668" s="225"/>
      <c r="J668" s="225"/>
      <c r="K668" s="225"/>
      <c r="L668" s="225"/>
      <c r="M668" s="225"/>
      <c r="N668" s="225"/>
      <c r="O668" s="225"/>
      <c r="P668" s="225"/>
      <c r="Q668" s="225"/>
      <c r="R668" s="225"/>
      <c r="S668" s="225"/>
      <c r="T668" s="225"/>
      <c r="U668" s="225"/>
      <c r="V668" s="225"/>
      <c r="W668" s="225"/>
      <c r="X668" s="225"/>
      <c r="Y668" s="225"/>
      <c r="Z668" s="225"/>
      <c r="AA668" s="225"/>
      <c r="AB668" s="225"/>
      <c r="AC668" s="225"/>
      <c r="AD668" s="225"/>
      <c r="AE668" s="225"/>
      <c r="AF668" s="225"/>
      <c r="AG668" s="225"/>
      <c r="AH668" s="225"/>
      <c r="AI668" s="225"/>
      <c r="AJ668" s="225"/>
      <c r="AK668" s="225"/>
      <c r="AL668" s="225"/>
      <c r="AM668" s="257"/>
      <c r="AN668" s="257"/>
      <c r="AO668" s="225"/>
      <c r="AP668" s="225"/>
      <c r="AQ668" s="225"/>
      <c r="AR668" s="225"/>
      <c r="AS668" s="225"/>
      <c r="AT668" s="225"/>
      <c r="AU668" s="225"/>
      <c r="AV668" s="225"/>
      <c r="AW668" s="225"/>
      <c r="AX668" s="225"/>
      <c r="AY668" s="225"/>
      <c r="AZ668" s="225"/>
      <c r="BA668" s="225"/>
      <c r="BB668" s="225"/>
      <c r="BC668" s="225"/>
      <c r="BD668" s="225"/>
      <c r="BE668" s="225"/>
      <c r="BF668" s="225"/>
      <c r="BG668" s="225"/>
      <c r="BH668" s="225"/>
      <c r="BI668" s="225"/>
      <c r="BJ668" s="225"/>
      <c r="BK668" s="225"/>
      <c r="BL668" s="225"/>
      <c r="BM668" s="225"/>
      <c r="BN668" s="225"/>
      <c r="BO668" s="225"/>
      <c r="BP668" s="225"/>
      <c r="BQ668" s="225"/>
      <c r="BR668" s="225"/>
      <c r="BS668" s="225"/>
      <c r="BT668" s="225"/>
      <c r="BU668" s="225"/>
      <c r="BV668" s="225"/>
      <c r="BW668" s="225"/>
      <c r="BX668" s="225"/>
      <c r="BY668" s="225"/>
      <c r="BZ668" s="225"/>
      <c r="CA668" s="225"/>
      <c r="CB668" s="225"/>
      <c r="CC668" s="225"/>
      <c r="CD668" s="225"/>
      <c r="CE668" s="225"/>
      <c r="CF668" s="225"/>
      <c r="CG668" s="225"/>
      <c r="CH668" s="225"/>
      <c r="CI668" s="225"/>
      <c r="CJ668" s="225"/>
      <c r="CK668" s="225"/>
      <c r="CL668" s="225"/>
      <c r="CM668" s="225"/>
      <c r="CN668" s="225"/>
      <c r="CO668" s="225"/>
      <c r="CP668" s="225"/>
      <c r="CQ668" s="225"/>
      <c r="CR668" s="225"/>
      <c r="CS668" s="225"/>
      <c r="CT668" s="225"/>
      <c r="CU668" s="225"/>
      <c r="CV668" s="225"/>
    </row>
    <row r="669" spans="1:100" ht="12" customHeight="1" x14ac:dyDescent="0.25">
      <c r="A669" s="225"/>
      <c r="B669" s="225"/>
      <c r="C669" s="225"/>
      <c r="D669" s="225"/>
      <c r="E669" s="225"/>
      <c r="F669" s="225"/>
      <c r="G669" s="225"/>
      <c r="H669" s="225"/>
      <c r="I669" s="225"/>
      <c r="J669" s="225"/>
      <c r="K669" s="225"/>
      <c r="L669" s="225"/>
      <c r="M669" s="225"/>
      <c r="N669" s="225"/>
      <c r="O669" s="225"/>
      <c r="P669" s="225"/>
      <c r="Q669" s="225"/>
      <c r="R669" s="225"/>
      <c r="S669" s="225"/>
      <c r="T669" s="225"/>
      <c r="U669" s="225"/>
      <c r="V669" s="225"/>
      <c r="W669" s="225"/>
      <c r="X669" s="225"/>
      <c r="Y669" s="225"/>
      <c r="Z669" s="225"/>
      <c r="AA669" s="225"/>
      <c r="AB669" s="225"/>
      <c r="AC669" s="225"/>
      <c r="AD669" s="225"/>
      <c r="AE669" s="225"/>
      <c r="AF669" s="225"/>
      <c r="AG669" s="225"/>
      <c r="AH669" s="225"/>
      <c r="AI669" s="225"/>
      <c r="AJ669" s="225"/>
      <c r="AK669" s="225"/>
      <c r="AL669" s="225"/>
      <c r="AM669" s="257"/>
      <c r="AN669" s="257"/>
      <c r="AO669" s="225"/>
      <c r="AP669" s="225"/>
      <c r="AQ669" s="225"/>
      <c r="AR669" s="225"/>
      <c r="AS669" s="225"/>
      <c r="AT669" s="225"/>
      <c r="AU669" s="225"/>
      <c r="AV669" s="225"/>
      <c r="AW669" s="225"/>
      <c r="AX669" s="225"/>
      <c r="AY669" s="225"/>
      <c r="AZ669" s="225"/>
      <c r="BA669" s="225"/>
      <c r="BB669" s="225"/>
      <c r="BC669" s="225"/>
      <c r="BD669" s="225"/>
      <c r="BE669" s="225"/>
      <c r="BF669" s="225"/>
      <c r="BG669" s="225"/>
      <c r="BH669" s="225"/>
      <c r="BI669" s="225"/>
      <c r="BJ669" s="225"/>
      <c r="BK669" s="225"/>
      <c r="BL669" s="225"/>
      <c r="BM669" s="225"/>
      <c r="BN669" s="225"/>
      <c r="BO669" s="225"/>
      <c r="BP669" s="225"/>
      <c r="BQ669" s="225"/>
      <c r="BR669" s="225"/>
      <c r="BS669" s="225"/>
      <c r="BT669" s="225"/>
      <c r="BU669" s="225"/>
      <c r="BV669" s="225"/>
      <c r="BW669" s="225"/>
      <c r="BX669" s="225"/>
      <c r="BY669" s="225"/>
      <c r="BZ669" s="225"/>
      <c r="CA669" s="225"/>
      <c r="CB669" s="225"/>
      <c r="CC669" s="225"/>
      <c r="CD669" s="225"/>
      <c r="CE669" s="225"/>
      <c r="CF669" s="225"/>
      <c r="CG669" s="225"/>
      <c r="CH669" s="225"/>
      <c r="CI669" s="225"/>
      <c r="CJ669" s="225"/>
      <c r="CK669" s="225"/>
      <c r="CL669" s="225"/>
      <c r="CM669" s="225"/>
      <c r="CN669" s="225"/>
      <c r="CO669" s="225"/>
      <c r="CP669" s="225"/>
      <c r="CQ669" s="225"/>
      <c r="CR669" s="225"/>
      <c r="CS669" s="225"/>
      <c r="CT669" s="225"/>
      <c r="CU669" s="225"/>
      <c r="CV669" s="225"/>
    </row>
    <row r="670" spans="1:100" ht="12" customHeight="1" x14ac:dyDescent="0.25">
      <c r="A670" s="225"/>
      <c r="B670" s="225"/>
      <c r="C670" s="225"/>
      <c r="D670" s="225"/>
      <c r="E670" s="225"/>
      <c r="F670" s="225"/>
      <c r="G670" s="225"/>
      <c r="H670" s="225"/>
      <c r="I670" s="225"/>
      <c r="J670" s="225"/>
      <c r="K670" s="225"/>
      <c r="L670" s="225"/>
      <c r="M670" s="225"/>
      <c r="N670" s="225"/>
      <c r="O670" s="225"/>
      <c r="P670" s="225"/>
      <c r="Q670" s="225"/>
      <c r="R670" s="225"/>
      <c r="S670" s="225"/>
      <c r="T670" s="225"/>
      <c r="U670" s="225"/>
      <c r="V670" s="225"/>
      <c r="W670" s="225"/>
      <c r="X670" s="225"/>
      <c r="Y670" s="225"/>
      <c r="Z670" s="225"/>
      <c r="AA670" s="225"/>
      <c r="AB670" s="225"/>
      <c r="AC670" s="225"/>
      <c r="AD670" s="225"/>
      <c r="AE670" s="225"/>
      <c r="AF670" s="225"/>
      <c r="AG670" s="225"/>
      <c r="AH670" s="225"/>
      <c r="AI670" s="225"/>
      <c r="AJ670" s="225"/>
      <c r="AK670" s="225"/>
      <c r="AL670" s="225"/>
      <c r="AM670" s="257"/>
      <c r="AN670" s="257"/>
      <c r="AO670" s="225"/>
      <c r="AP670" s="225"/>
      <c r="AQ670" s="225"/>
      <c r="AR670" s="225"/>
      <c r="AS670" s="225"/>
      <c r="AT670" s="225"/>
      <c r="AU670" s="225"/>
      <c r="AV670" s="225"/>
      <c r="AW670" s="225"/>
      <c r="AX670" s="225"/>
      <c r="AY670" s="225"/>
      <c r="AZ670" s="225"/>
      <c r="BA670" s="225"/>
      <c r="BB670" s="225"/>
      <c r="BC670" s="225"/>
      <c r="BD670" s="225"/>
      <c r="BE670" s="225"/>
      <c r="BF670" s="225"/>
      <c r="BG670" s="225"/>
      <c r="BH670" s="225"/>
      <c r="BI670" s="225"/>
      <c r="BJ670" s="225"/>
      <c r="BK670" s="225"/>
      <c r="BL670" s="225"/>
      <c r="BM670" s="225"/>
      <c r="BN670" s="225"/>
      <c r="BO670" s="225"/>
      <c r="BP670" s="225"/>
      <c r="BQ670" s="225"/>
      <c r="BR670" s="225"/>
      <c r="BS670" s="225"/>
      <c r="BT670" s="225"/>
      <c r="BU670" s="225"/>
      <c r="BV670" s="225"/>
      <c r="BW670" s="225"/>
      <c r="BX670" s="225"/>
      <c r="BY670" s="225"/>
      <c r="BZ670" s="225"/>
      <c r="CA670" s="225"/>
      <c r="CB670" s="225"/>
      <c r="CC670" s="225"/>
      <c r="CD670" s="225"/>
      <c r="CE670" s="225"/>
      <c r="CF670" s="225"/>
      <c r="CG670" s="225"/>
      <c r="CH670" s="225"/>
      <c r="CI670" s="225"/>
      <c r="CJ670" s="225"/>
      <c r="CK670" s="225"/>
      <c r="CL670" s="225"/>
      <c r="CM670" s="225"/>
      <c r="CN670" s="225"/>
      <c r="CO670" s="225"/>
      <c r="CP670" s="225"/>
      <c r="CQ670" s="225"/>
      <c r="CR670" s="225"/>
      <c r="CS670" s="225"/>
      <c r="CT670" s="225"/>
      <c r="CU670" s="225"/>
      <c r="CV670" s="225"/>
    </row>
    <row r="671" spans="1:100" ht="12" customHeight="1" x14ac:dyDescent="0.25">
      <c r="A671" s="225"/>
      <c r="B671" s="225"/>
      <c r="C671" s="225"/>
      <c r="D671" s="225"/>
      <c r="E671" s="225"/>
      <c r="F671" s="225"/>
      <c r="G671" s="225"/>
      <c r="H671" s="225"/>
      <c r="I671" s="225"/>
      <c r="J671" s="225"/>
      <c r="K671" s="225"/>
      <c r="L671" s="225"/>
      <c r="M671" s="225"/>
      <c r="N671" s="225"/>
      <c r="O671" s="225"/>
      <c r="P671" s="225"/>
      <c r="Q671" s="225"/>
      <c r="R671" s="225"/>
      <c r="S671" s="225"/>
      <c r="T671" s="225"/>
      <c r="U671" s="225"/>
      <c r="V671" s="225"/>
      <c r="W671" s="225"/>
      <c r="X671" s="225"/>
      <c r="Y671" s="225"/>
      <c r="Z671" s="225"/>
      <c r="AA671" s="225"/>
      <c r="AB671" s="225"/>
      <c r="AC671" s="225"/>
      <c r="AD671" s="225"/>
      <c r="AE671" s="225"/>
      <c r="AF671" s="225"/>
      <c r="AG671" s="225"/>
      <c r="AH671" s="225"/>
      <c r="AI671" s="225"/>
      <c r="AJ671" s="225"/>
      <c r="AK671" s="225"/>
      <c r="AL671" s="225"/>
      <c r="AM671" s="257"/>
      <c r="AN671" s="257"/>
      <c r="AO671" s="225"/>
      <c r="AP671" s="225"/>
      <c r="AQ671" s="225"/>
      <c r="AR671" s="225"/>
      <c r="AS671" s="225"/>
      <c r="AT671" s="225"/>
      <c r="AU671" s="225"/>
      <c r="AV671" s="225"/>
      <c r="AW671" s="225"/>
      <c r="AX671" s="225"/>
      <c r="AY671" s="225"/>
      <c r="AZ671" s="225"/>
      <c r="BA671" s="225"/>
      <c r="BB671" s="225"/>
      <c r="BC671" s="225"/>
      <c r="BD671" s="225"/>
      <c r="BE671" s="225"/>
      <c r="BF671" s="225"/>
      <c r="BG671" s="225"/>
      <c r="BH671" s="225"/>
      <c r="BI671" s="225"/>
      <c r="BJ671" s="225"/>
      <c r="BK671" s="225"/>
      <c r="BL671" s="225"/>
      <c r="BM671" s="225"/>
      <c r="BN671" s="225"/>
      <c r="BO671" s="225"/>
      <c r="BP671" s="225"/>
      <c r="BQ671" s="225"/>
      <c r="BR671" s="225"/>
      <c r="BS671" s="225"/>
      <c r="BT671" s="225"/>
      <c r="BU671" s="225"/>
      <c r="BV671" s="225"/>
      <c r="BW671" s="225"/>
      <c r="BX671" s="225"/>
      <c r="BY671" s="225"/>
      <c r="BZ671" s="225"/>
      <c r="CA671" s="225"/>
      <c r="CB671" s="225"/>
      <c r="CC671" s="225"/>
      <c r="CD671" s="225"/>
      <c r="CE671" s="225"/>
      <c r="CF671" s="225"/>
      <c r="CG671" s="225"/>
      <c r="CH671" s="225"/>
      <c r="CI671" s="225"/>
      <c r="CJ671" s="225"/>
      <c r="CK671" s="225"/>
      <c r="CL671" s="225"/>
      <c r="CM671" s="225"/>
      <c r="CN671" s="225"/>
      <c r="CO671" s="225"/>
      <c r="CP671" s="225"/>
      <c r="CQ671" s="225"/>
      <c r="CR671" s="225"/>
      <c r="CS671" s="225"/>
      <c r="CT671" s="225"/>
      <c r="CU671" s="225"/>
      <c r="CV671" s="225"/>
    </row>
    <row r="672" spans="1:100" ht="12" customHeight="1" x14ac:dyDescent="0.25">
      <c r="A672" s="225"/>
      <c r="B672" s="225"/>
      <c r="C672" s="225"/>
      <c r="D672" s="225"/>
      <c r="E672" s="225"/>
      <c r="F672" s="225"/>
      <c r="G672" s="225"/>
      <c r="H672" s="225"/>
      <c r="I672" s="225"/>
      <c r="J672" s="225"/>
      <c r="K672" s="225"/>
      <c r="L672" s="225"/>
      <c r="M672" s="225"/>
      <c r="N672" s="225"/>
      <c r="O672" s="225"/>
      <c r="P672" s="225"/>
      <c r="Q672" s="225"/>
      <c r="R672" s="225"/>
      <c r="S672" s="225"/>
      <c r="T672" s="225"/>
      <c r="U672" s="225"/>
      <c r="V672" s="225"/>
      <c r="W672" s="225"/>
      <c r="X672" s="225"/>
      <c r="Y672" s="225"/>
      <c r="Z672" s="225"/>
      <c r="AA672" s="225"/>
      <c r="AB672" s="225"/>
      <c r="AC672" s="225"/>
      <c r="AD672" s="225"/>
      <c r="AE672" s="225"/>
      <c r="AF672" s="225"/>
      <c r="AG672" s="225"/>
      <c r="AH672" s="225"/>
      <c r="AI672" s="225"/>
      <c r="AJ672" s="225"/>
      <c r="AK672" s="225"/>
      <c r="AL672" s="225"/>
      <c r="AM672" s="257"/>
      <c r="AN672" s="257"/>
      <c r="AO672" s="225"/>
      <c r="AP672" s="225"/>
      <c r="AQ672" s="225"/>
      <c r="AR672" s="225"/>
      <c r="AS672" s="225"/>
      <c r="AT672" s="225"/>
      <c r="AU672" s="225"/>
      <c r="AV672" s="225"/>
      <c r="AW672" s="225"/>
      <c r="AX672" s="225"/>
      <c r="AY672" s="225"/>
      <c r="AZ672" s="225"/>
      <c r="BA672" s="225"/>
      <c r="BB672" s="225"/>
      <c r="BC672" s="225"/>
      <c r="BD672" s="225"/>
      <c r="BE672" s="225"/>
      <c r="BF672" s="225"/>
      <c r="BG672" s="225"/>
      <c r="BH672" s="225"/>
      <c r="BI672" s="225"/>
      <c r="BJ672" s="225"/>
      <c r="BK672" s="225"/>
      <c r="BL672" s="225"/>
      <c r="BM672" s="225"/>
      <c r="BN672" s="225"/>
      <c r="BO672" s="225"/>
      <c r="BP672" s="225"/>
      <c r="BQ672" s="225"/>
      <c r="BR672" s="225"/>
      <c r="BS672" s="225"/>
      <c r="BT672" s="225"/>
      <c r="BU672" s="225"/>
      <c r="BV672" s="225"/>
      <c r="BW672" s="225"/>
      <c r="BX672" s="225"/>
      <c r="BY672" s="225"/>
      <c r="BZ672" s="225"/>
      <c r="CA672" s="225"/>
      <c r="CB672" s="225"/>
      <c r="CC672" s="225"/>
      <c r="CD672" s="225"/>
      <c r="CE672" s="225"/>
      <c r="CF672" s="225"/>
      <c r="CG672" s="225"/>
      <c r="CH672" s="225"/>
      <c r="CI672" s="225"/>
      <c r="CJ672" s="225"/>
      <c r="CK672" s="225"/>
      <c r="CL672" s="225"/>
      <c r="CM672" s="225"/>
      <c r="CN672" s="225"/>
      <c r="CO672" s="225"/>
      <c r="CP672" s="225"/>
      <c r="CQ672" s="225"/>
      <c r="CR672" s="225"/>
      <c r="CS672" s="225"/>
      <c r="CT672" s="225"/>
      <c r="CU672" s="225"/>
      <c r="CV672" s="225"/>
    </row>
    <row r="673" spans="1:100" ht="12" customHeight="1" x14ac:dyDescent="0.25">
      <c r="A673" s="225"/>
      <c r="B673" s="225"/>
      <c r="C673" s="225"/>
      <c r="D673" s="225"/>
      <c r="E673" s="225"/>
      <c r="F673" s="225"/>
      <c r="G673" s="225"/>
      <c r="H673" s="225"/>
      <c r="I673" s="225"/>
      <c r="J673" s="225"/>
      <c r="K673" s="225"/>
      <c r="L673" s="225"/>
      <c r="M673" s="225"/>
      <c r="N673" s="225"/>
      <c r="O673" s="225"/>
      <c r="P673" s="225"/>
      <c r="Q673" s="225"/>
      <c r="R673" s="225"/>
      <c r="S673" s="225"/>
      <c r="T673" s="225"/>
      <c r="U673" s="225"/>
      <c r="V673" s="225"/>
      <c r="W673" s="225"/>
      <c r="X673" s="225"/>
      <c r="Y673" s="225"/>
      <c r="Z673" s="225"/>
      <c r="AA673" s="225"/>
      <c r="AB673" s="225"/>
      <c r="AC673" s="225"/>
      <c r="AD673" s="225"/>
      <c r="AE673" s="225"/>
      <c r="AF673" s="225"/>
      <c r="AG673" s="225"/>
      <c r="AH673" s="225"/>
      <c r="AI673" s="225"/>
      <c r="AJ673" s="225"/>
      <c r="AK673" s="225"/>
      <c r="AL673" s="225"/>
      <c r="AM673" s="257"/>
      <c r="AN673" s="257"/>
      <c r="AO673" s="225"/>
      <c r="AP673" s="225"/>
      <c r="AQ673" s="225"/>
      <c r="AR673" s="225"/>
      <c r="AS673" s="225"/>
      <c r="AT673" s="225"/>
      <c r="AU673" s="225"/>
      <c r="AV673" s="225"/>
      <c r="AW673" s="225"/>
      <c r="AX673" s="225"/>
      <c r="AY673" s="225"/>
      <c r="AZ673" s="225"/>
      <c r="BA673" s="225"/>
      <c r="BB673" s="225"/>
      <c r="BC673" s="225"/>
      <c r="BD673" s="225"/>
      <c r="BE673" s="225"/>
      <c r="BF673" s="225"/>
      <c r="BG673" s="225"/>
      <c r="BH673" s="225"/>
      <c r="BI673" s="225"/>
      <c r="BJ673" s="225"/>
      <c r="BK673" s="225"/>
      <c r="BL673" s="225"/>
      <c r="BM673" s="225"/>
      <c r="BN673" s="225"/>
      <c r="BO673" s="225"/>
      <c r="BP673" s="225"/>
      <c r="BQ673" s="225"/>
      <c r="BR673" s="225"/>
      <c r="BS673" s="225"/>
      <c r="BT673" s="225"/>
      <c r="BU673" s="225"/>
      <c r="BV673" s="225"/>
      <c r="BW673" s="225"/>
      <c r="BX673" s="225"/>
      <c r="BY673" s="225"/>
      <c r="BZ673" s="225"/>
      <c r="CA673" s="225"/>
      <c r="CB673" s="225"/>
      <c r="CC673" s="225"/>
      <c r="CD673" s="225"/>
      <c r="CE673" s="225"/>
      <c r="CF673" s="225"/>
      <c r="CG673" s="225"/>
      <c r="CH673" s="225"/>
      <c r="CI673" s="225"/>
      <c r="CJ673" s="225"/>
      <c r="CK673" s="225"/>
      <c r="CL673" s="225"/>
      <c r="CM673" s="225"/>
      <c r="CN673" s="225"/>
      <c r="CO673" s="225"/>
      <c r="CP673" s="225"/>
      <c r="CQ673" s="225"/>
      <c r="CR673" s="225"/>
      <c r="CS673" s="225"/>
      <c r="CT673" s="225"/>
      <c r="CU673" s="225"/>
      <c r="CV673" s="225"/>
    </row>
    <row r="674" spans="1:100" ht="12" customHeight="1" x14ac:dyDescent="0.25">
      <c r="A674" s="225"/>
      <c r="B674" s="225"/>
      <c r="C674" s="225"/>
      <c r="D674" s="225"/>
      <c r="E674" s="225"/>
      <c r="F674" s="225"/>
      <c r="G674" s="225"/>
      <c r="H674" s="225"/>
      <c r="I674" s="225"/>
      <c r="J674" s="225"/>
      <c r="K674" s="225"/>
      <c r="L674" s="225"/>
      <c r="M674" s="225"/>
      <c r="N674" s="225"/>
      <c r="O674" s="225"/>
      <c r="P674" s="225"/>
      <c r="Q674" s="225"/>
      <c r="R674" s="225"/>
      <c r="S674" s="225"/>
      <c r="T674" s="225"/>
      <c r="U674" s="225"/>
      <c r="V674" s="225"/>
      <c r="W674" s="225"/>
      <c r="X674" s="225"/>
      <c r="Y674" s="225"/>
      <c r="Z674" s="225"/>
      <c r="AA674" s="225"/>
      <c r="AB674" s="225"/>
      <c r="AC674" s="225"/>
      <c r="AD674" s="225"/>
      <c r="AE674" s="225"/>
      <c r="AF674" s="225"/>
      <c r="AG674" s="225"/>
      <c r="AH674" s="225"/>
      <c r="AI674" s="225"/>
      <c r="AJ674" s="225"/>
      <c r="AK674" s="225"/>
      <c r="AL674" s="225"/>
      <c r="AM674" s="257"/>
      <c r="AN674" s="257"/>
      <c r="AO674" s="225"/>
      <c r="AP674" s="225"/>
      <c r="AQ674" s="225"/>
      <c r="AR674" s="225"/>
      <c r="AS674" s="225"/>
      <c r="AT674" s="225"/>
      <c r="AU674" s="225"/>
      <c r="AV674" s="225"/>
      <c r="AW674" s="225"/>
      <c r="AX674" s="225"/>
      <c r="AY674" s="225"/>
      <c r="AZ674" s="225"/>
      <c r="BA674" s="225"/>
      <c r="BB674" s="225"/>
      <c r="BC674" s="225"/>
      <c r="BD674" s="225"/>
      <c r="BE674" s="225"/>
      <c r="BF674" s="225"/>
      <c r="BG674" s="225"/>
      <c r="BH674" s="225"/>
      <c r="BI674" s="225"/>
      <c r="BJ674" s="225"/>
      <c r="BK674" s="225"/>
      <c r="BL674" s="225"/>
      <c r="BM674" s="225"/>
      <c r="BN674" s="225"/>
      <c r="BO674" s="225"/>
      <c r="BP674" s="225"/>
      <c r="BQ674" s="225"/>
      <c r="BR674" s="225"/>
      <c r="BS674" s="225"/>
      <c r="BT674" s="225"/>
      <c r="BU674" s="225"/>
      <c r="BV674" s="225"/>
      <c r="BW674" s="225"/>
      <c r="BX674" s="225"/>
      <c r="BY674" s="225"/>
      <c r="BZ674" s="225"/>
      <c r="CA674" s="225"/>
      <c r="CB674" s="225"/>
      <c r="CC674" s="225"/>
      <c r="CD674" s="225"/>
      <c r="CE674" s="225"/>
      <c r="CF674" s="225"/>
      <c r="CG674" s="225"/>
      <c r="CH674" s="225"/>
      <c r="CI674" s="225"/>
      <c r="CJ674" s="225"/>
      <c r="CK674" s="225"/>
      <c r="CL674" s="225"/>
      <c r="CM674" s="225"/>
      <c r="CN674" s="225"/>
      <c r="CO674" s="225"/>
      <c r="CP674" s="225"/>
      <c r="CQ674" s="225"/>
      <c r="CR674" s="225"/>
      <c r="CS674" s="225"/>
      <c r="CT674" s="225"/>
      <c r="CU674" s="225"/>
      <c r="CV674" s="225"/>
    </row>
    <row r="675" spans="1:100" ht="12" customHeight="1" x14ac:dyDescent="0.25">
      <c r="A675" s="225"/>
      <c r="B675" s="225"/>
      <c r="C675" s="225"/>
      <c r="D675" s="225"/>
      <c r="E675" s="225"/>
      <c r="F675" s="225"/>
      <c r="G675" s="225"/>
      <c r="H675" s="225"/>
      <c r="I675" s="225"/>
      <c r="J675" s="225"/>
      <c r="K675" s="225"/>
      <c r="L675" s="225"/>
      <c r="M675" s="225"/>
      <c r="N675" s="225"/>
      <c r="O675" s="225"/>
      <c r="P675" s="225"/>
      <c r="Q675" s="225"/>
      <c r="R675" s="225"/>
      <c r="S675" s="225"/>
      <c r="T675" s="225"/>
      <c r="U675" s="225"/>
      <c r="V675" s="225"/>
      <c r="W675" s="225"/>
      <c r="X675" s="225"/>
      <c r="Y675" s="225"/>
      <c r="Z675" s="225"/>
      <c r="AA675" s="225"/>
      <c r="AB675" s="225"/>
      <c r="AC675" s="225"/>
      <c r="AD675" s="225"/>
      <c r="AE675" s="225"/>
      <c r="AF675" s="225"/>
      <c r="AG675" s="225"/>
      <c r="AH675" s="225"/>
      <c r="AI675" s="225"/>
      <c r="AJ675" s="225"/>
      <c r="AK675" s="225"/>
      <c r="AL675" s="225"/>
      <c r="AM675" s="257"/>
      <c r="AN675" s="257"/>
      <c r="AO675" s="225"/>
      <c r="AP675" s="225"/>
      <c r="AQ675" s="225"/>
      <c r="AR675" s="225"/>
      <c r="AS675" s="225"/>
      <c r="AT675" s="225"/>
      <c r="AU675" s="225"/>
      <c r="AV675" s="225"/>
      <c r="AW675" s="225"/>
      <c r="AX675" s="225"/>
      <c r="AY675" s="225"/>
      <c r="AZ675" s="225"/>
      <c r="BA675" s="225"/>
      <c r="BB675" s="225"/>
      <c r="BC675" s="225"/>
      <c r="BD675" s="225"/>
      <c r="BE675" s="225"/>
      <c r="BF675" s="225"/>
      <c r="BG675" s="225"/>
      <c r="BH675" s="225"/>
      <c r="BI675" s="225"/>
      <c r="BJ675" s="225"/>
      <c r="BK675" s="225"/>
      <c r="BL675" s="225"/>
      <c r="BM675" s="225"/>
      <c r="BN675" s="225"/>
      <c r="BO675" s="225"/>
      <c r="BP675" s="225"/>
      <c r="BQ675" s="225"/>
      <c r="BR675" s="225"/>
      <c r="BS675" s="225"/>
      <c r="BT675" s="225"/>
      <c r="BU675" s="225"/>
      <c r="BV675" s="225"/>
      <c r="BW675" s="225"/>
      <c r="BX675" s="225"/>
      <c r="BY675" s="225"/>
      <c r="BZ675" s="225"/>
      <c r="CA675" s="225"/>
      <c r="CB675" s="225"/>
      <c r="CC675" s="225"/>
      <c r="CD675" s="225"/>
      <c r="CE675" s="225"/>
      <c r="CF675" s="225"/>
      <c r="CG675" s="225"/>
      <c r="CH675" s="225"/>
      <c r="CI675" s="225"/>
      <c r="CJ675" s="225"/>
      <c r="CK675" s="225"/>
      <c r="CL675" s="225"/>
      <c r="CM675" s="225"/>
      <c r="CN675" s="225"/>
      <c r="CO675" s="225"/>
      <c r="CP675" s="225"/>
      <c r="CQ675" s="225"/>
      <c r="CR675" s="225"/>
      <c r="CS675" s="225"/>
      <c r="CT675" s="225"/>
      <c r="CU675" s="225"/>
      <c r="CV675" s="225"/>
    </row>
    <row r="676" spans="1:100" ht="12" customHeight="1" x14ac:dyDescent="0.25">
      <c r="A676" s="225"/>
      <c r="B676" s="225"/>
      <c r="C676" s="225"/>
      <c r="D676" s="225"/>
      <c r="E676" s="225"/>
      <c r="F676" s="225"/>
      <c r="G676" s="225"/>
      <c r="H676" s="225"/>
      <c r="I676" s="225"/>
      <c r="J676" s="225"/>
      <c r="K676" s="225"/>
      <c r="L676" s="225"/>
      <c r="M676" s="225"/>
      <c r="N676" s="225"/>
      <c r="O676" s="225"/>
      <c r="P676" s="225"/>
      <c r="Q676" s="225"/>
      <c r="R676" s="225"/>
      <c r="S676" s="225"/>
      <c r="T676" s="225"/>
      <c r="U676" s="225"/>
      <c r="V676" s="225"/>
      <c r="W676" s="225"/>
      <c r="X676" s="225"/>
      <c r="Y676" s="225"/>
      <c r="Z676" s="225"/>
      <c r="AA676" s="225"/>
      <c r="AB676" s="225"/>
      <c r="AC676" s="225"/>
      <c r="AD676" s="225"/>
      <c r="AE676" s="225"/>
      <c r="AF676" s="225"/>
      <c r="AG676" s="225"/>
      <c r="AH676" s="225"/>
      <c r="AI676" s="225"/>
      <c r="AJ676" s="225"/>
      <c r="AK676" s="225"/>
      <c r="AL676" s="225"/>
      <c r="AM676" s="257"/>
      <c r="AN676" s="257"/>
      <c r="AO676" s="225"/>
      <c r="AP676" s="225"/>
      <c r="AQ676" s="225"/>
      <c r="AR676" s="225"/>
      <c r="AS676" s="225"/>
      <c r="AT676" s="225"/>
      <c r="AU676" s="225"/>
      <c r="AV676" s="225"/>
      <c r="AW676" s="225"/>
      <c r="AX676" s="225"/>
      <c r="AY676" s="225"/>
      <c r="AZ676" s="225"/>
      <c r="BA676" s="225"/>
      <c r="BB676" s="225"/>
      <c r="BC676" s="225"/>
      <c r="BD676" s="225"/>
      <c r="BE676" s="225"/>
      <c r="BF676" s="225"/>
      <c r="BG676" s="225"/>
      <c r="BH676" s="225"/>
      <c r="BI676" s="225"/>
      <c r="BJ676" s="225"/>
      <c r="BK676" s="225"/>
      <c r="BL676" s="225"/>
      <c r="BM676" s="225"/>
      <c r="BN676" s="225"/>
      <c r="BO676" s="225"/>
      <c r="BP676" s="225"/>
      <c r="BQ676" s="225"/>
      <c r="BR676" s="225"/>
      <c r="BS676" s="225"/>
      <c r="BT676" s="225"/>
      <c r="BU676" s="225"/>
      <c r="BV676" s="225"/>
      <c r="BW676" s="225"/>
      <c r="BX676" s="225"/>
      <c r="BY676" s="225"/>
      <c r="BZ676" s="225"/>
      <c r="CA676" s="225"/>
      <c r="CB676" s="225"/>
      <c r="CC676" s="225"/>
      <c r="CD676" s="225"/>
      <c r="CE676" s="225"/>
      <c r="CF676" s="225"/>
      <c r="CG676" s="225"/>
      <c r="CH676" s="225"/>
      <c r="CI676" s="225"/>
      <c r="CJ676" s="225"/>
      <c r="CK676" s="225"/>
      <c r="CL676" s="225"/>
      <c r="CM676" s="225"/>
      <c r="CN676" s="225"/>
      <c r="CO676" s="225"/>
      <c r="CP676" s="225"/>
      <c r="CQ676" s="225"/>
      <c r="CR676" s="225"/>
      <c r="CS676" s="225"/>
      <c r="CT676" s="225"/>
      <c r="CU676" s="225"/>
      <c r="CV676" s="225"/>
    </row>
    <row r="677" spans="1:100" ht="12" customHeight="1" x14ac:dyDescent="0.25">
      <c r="A677" s="225"/>
      <c r="B677" s="225"/>
      <c r="C677" s="225"/>
      <c r="D677" s="225"/>
      <c r="E677" s="225"/>
      <c r="F677" s="225"/>
      <c r="G677" s="225"/>
      <c r="H677" s="225"/>
      <c r="I677" s="225"/>
      <c r="J677" s="225"/>
      <c r="K677" s="225"/>
      <c r="L677" s="225"/>
      <c r="M677" s="225"/>
      <c r="N677" s="225"/>
      <c r="O677" s="225"/>
      <c r="P677" s="225"/>
      <c r="Q677" s="225"/>
      <c r="R677" s="225"/>
      <c r="S677" s="225"/>
      <c r="T677" s="225"/>
      <c r="U677" s="225"/>
      <c r="V677" s="225"/>
      <c r="W677" s="225"/>
      <c r="X677" s="225"/>
      <c r="Y677" s="225"/>
      <c r="Z677" s="225"/>
      <c r="AA677" s="225"/>
      <c r="AB677" s="225"/>
      <c r="AC677" s="225"/>
      <c r="AD677" s="225"/>
      <c r="AE677" s="225"/>
      <c r="AF677" s="225"/>
      <c r="AG677" s="225"/>
      <c r="AH677" s="225"/>
      <c r="AI677" s="225"/>
      <c r="AJ677" s="225"/>
      <c r="AK677" s="225"/>
      <c r="AL677" s="225"/>
      <c r="AM677" s="257"/>
      <c r="AN677" s="257"/>
      <c r="AO677" s="225"/>
      <c r="AP677" s="225"/>
      <c r="AQ677" s="225"/>
      <c r="AR677" s="225"/>
      <c r="AS677" s="225"/>
      <c r="AT677" s="225"/>
      <c r="AU677" s="225"/>
      <c r="AV677" s="225"/>
      <c r="AW677" s="225"/>
      <c r="AX677" s="225"/>
      <c r="AY677" s="225"/>
      <c r="AZ677" s="225"/>
      <c r="BA677" s="225"/>
      <c r="BB677" s="225"/>
      <c r="BC677" s="225"/>
      <c r="BD677" s="225"/>
      <c r="BE677" s="225"/>
      <c r="BF677" s="225"/>
      <c r="BG677" s="225"/>
      <c r="BH677" s="225"/>
      <c r="BI677" s="225"/>
      <c r="BJ677" s="225"/>
      <c r="BK677" s="225"/>
      <c r="BL677" s="225"/>
      <c r="BM677" s="225"/>
      <c r="BN677" s="225"/>
      <c r="BO677" s="225"/>
      <c r="BP677" s="225"/>
      <c r="BQ677" s="225"/>
      <c r="BR677" s="225"/>
      <c r="BS677" s="225"/>
      <c r="BT677" s="225"/>
      <c r="BU677" s="225"/>
      <c r="BV677" s="225"/>
      <c r="BW677" s="225"/>
      <c r="BX677" s="225"/>
      <c r="BY677" s="225"/>
      <c r="BZ677" s="225"/>
      <c r="CA677" s="225"/>
      <c r="CB677" s="225"/>
      <c r="CC677" s="225"/>
      <c r="CD677" s="225"/>
      <c r="CE677" s="225"/>
      <c r="CF677" s="225"/>
      <c r="CG677" s="225"/>
      <c r="CH677" s="225"/>
      <c r="CI677" s="225"/>
      <c r="CJ677" s="225"/>
      <c r="CK677" s="225"/>
      <c r="CL677" s="225"/>
      <c r="CM677" s="225"/>
      <c r="CN677" s="225"/>
      <c r="CO677" s="225"/>
      <c r="CP677" s="225"/>
      <c r="CQ677" s="225"/>
      <c r="CR677" s="225"/>
      <c r="CS677" s="225"/>
      <c r="CT677" s="225"/>
      <c r="CU677" s="225"/>
      <c r="CV677" s="225"/>
    </row>
    <row r="678" spans="1:100" ht="12" customHeight="1" x14ac:dyDescent="0.25">
      <c r="A678" s="225"/>
      <c r="B678" s="225"/>
      <c r="C678" s="225"/>
      <c r="D678" s="225"/>
      <c r="E678" s="225"/>
      <c r="F678" s="225"/>
      <c r="G678" s="225"/>
      <c r="H678" s="225"/>
      <c r="I678" s="225"/>
      <c r="J678" s="225"/>
      <c r="K678" s="225"/>
      <c r="L678" s="225"/>
      <c r="M678" s="225"/>
      <c r="N678" s="225"/>
      <c r="O678" s="225"/>
      <c r="P678" s="225"/>
      <c r="Q678" s="225"/>
      <c r="R678" s="225"/>
      <c r="S678" s="225"/>
      <c r="T678" s="225"/>
      <c r="U678" s="225"/>
      <c r="V678" s="225"/>
      <c r="W678" s="225"/>
      <c r="X678" s="225"/>
      <c r="Y678" s="225"/>
      <c r="Z678" s="225"/>
      <c r="AA678" s="225"/>
      <c r="AB678" s="225"/>
      <c r="AC678" s="225"/>
      <c r="AD678" s="225"/>
      <c r="AE678" s="225"/>
      <c r="AF678" s="225"/>
      <c r="AG678" s="225"/>
      <c r="AH678" s="225"/>
      <c r="AI678" s="225"/>
      <c r="AJ678" s="225"/>
      <c r="AK678" s="225"/>
      <c r="AL678" s="225"/>
      <c r="AM678" s="257"/>
      <c r="AN678" s="257"/>
      <c r="AO678" s="225"/>
      <c r="AP678" s="225"/>
      <c r="AQ678" s="225"/>
      <c r="AR678" s="225"/>
      <c r="AS678" s="225"/>
      <c r="AT678" s="225"/>
      <c r="AU678" s="225"/>
      <c r="AV678" s="225"/>
      <c r="AW678" s="225"/>
      <c r="AX678" s="225"/>
      <c r="AY678" s="225"/>
      <c r="AZ678" s="225"/>
      <c r="BA678" s="225"/>
      <c r="BB678" s="225"/>
      <c r="BC678" s="225"/>
      <c r="BD678" s="225"/>
      <c r="BE678" s="225"/>
      <c r="BF678" s="225"/>
      <c r="BG678" s="225"/>
      <c r="BH678" s="225"/>
      <c r="BI678" s="225"/>
      <c r="BJ678" s="225"/>
      <c r="BK678" s="225"/>
      <c r="BL678" s="225"/>
      <c r="BM678" s="225"/>
      <c r="BN678" s="225"/>
      <c r="BO678" s="225"/>
      <c r="BP678" s="225"/>
      <c r="BQ678" s="225"/>
      <c r="BR678" s="225"/>
      <c r="BS678" s="225"/>
      <c r="BT678" s="225"/>
      <c r="BU678" s="225"/>
      <c r="BV678" s="225"/>
      <c r="BW678" s="225"/>
      <c r="BX678" s="225"/>
      <c r="BY678" s="225"/>
      <c r="BZ678" s="225"/>
      <c r="CA678" s="225"/>
      <c r="CB678" s="225"/>
      <c r="CC678" s="225"/>
      <c r="CD678" s="225"/>
      <c r="CE678" s="225"/>
      <c r="CF678" s="225"/>
      <c r="CG678" s="225"/>
      <c r="CH678" s="225"/>
      <c r="CI678" s="225"/>
      <c r="CJ678" s="225"/>
      <c r="CK678" s="225"/>
      <c r="CL678" s="225"/>
      <c r="CM678" s="225"/>
      <c r="CN678" s="225"/>
      <c r="CO678" s="225"/>
      <c r="CP678" s="225"/>
      <c r="CQ678" s="225"/>
      <c r="CR678" s="225"/>
      <c r="CS678" s="225"/>
      <c r="CT678" s="225"/>
      <c r="CU678" s="225"/>
      <c r="CV678" s="225"/>
    </row>
    <row r="679" spans="1:100" ht="12" customHeight="1" x14ac:dyDescent="0.25">
      <c r="A679" s="225"/>
      <c r="B679" s="225"/>
      <c r="C679" s="225"/>
      <c r="D679" s="225"/>
      <c r="E679" s="225"/>
      <c r="F679" s="225"/>
      <c r="G679" s="225"/>
      <c r="H679" s="225"/>
      <c r="I679" s="225"/>
      <c r="J679" s="225"/>
      <c r="K679" s="225"/>
      <c r="L679" s="225"/>
      <c r="M679" s="225"/>
      <c r="N679" s="225"/>
      <c r="O679" s="225"/>
      <c r="P679" s="225"/>
      <c r="Q679" s="225"/>
      <c r="R679" s="225"/>
      <c r="S679" s="225"/>
      <c r="T679" s="225"/>
      <c r="U679" s="225"/>
      <c r="V679" s="225"/>
      <c r="W679" s="225"/>
      <c r="X679" s="225"/>
      <c r="Y679" s="225"/>
      <c r="Z679" s="225"/>
      <c r="AA679" s="225"/>
      <c r="AB679" s="225"/>
      <c r="AC679" s="225"/>
      <c r="AD679" s="225"/>
      <c r="AE679" s="225"/>
      <c r="AF679" s="225"/>
      <c r="AG679" s="225"/>
      <c r="AH679" s="225"/>
      <c r="AI679" s="225"/>
      <c r="AJ679" s="225"/>
      <c r="AK679" s="225"/>
      <c r="AL679" s="225"/>
      <c r="AM679" s="257"/>
      <c r="AN679" s="257"/>
      <c r="AO679" s="225"/>
      <c r="AP679" s="225"/>
      <c r="AQ679" s="225"/>
      <c r="AR679" s="225"/>
      <c r="AS679" s="225"/>
      <c r="AT679" s="225"/>
      <c r="AU679" s="225"/>
      <c r="AV679" s="225"/>
      <c r="AW679" s="225"/>
      <c r="AX679" s="225"/>
      <c r="AY679" s="225"/>
      <c r="AZ679" s="225"/>
      <c r="BA679" s="225"/>
      <c r="BB679" s="225"/>
      <c r="BC679" s="225"/>
      <c r="BD679" s="225"/>
      <c r="BE679" s="225"/>
      <c r="BF679" s="225"/>
      <c r="BG679" s="225"/>
      <c r="BH679" s="225"/>
      <c r="BI679" s="225"/>
      <c r="BJ679" s="225"/>
      <c r="BK679" s="225"/>
      <c r="BL679" s="225"/>
      <c r="BM679" s="225"/>
      <c r="BN679" s="225"/>
      <c r="BO679" s="225"/>
      <c r="BP679" s="225"/>
      <c r="BQ679" s="225"/>
      <c r="BR679" s="225"/>
      <c r="BS679" s="225"/>
      <c r="BT679" s="225"/>
      <c r="BU679" s="225"/>
      <c r="BV679" s="225"/>
      <c r="BW679" s="225"/>
      <c r="BX679" s="225"/>
      <c r="BY679" s="225"/>
      <c r="BZ679" s="225"/>
      <c r="CA679" s="225"/>
      <c r="CB679" s="225"/>
      <c r="CC679" s="225"/>
      <c r="CD679" s="225"/>
      <c r="CE679" s="225"/>
      <c r="CF679" s="225"/>
      <c r="CG679" s="225"/>
      <c r="CH679" s="225"/>
      <c r="CI679" s="225"/>
      <c r="CJ679" s="225"/>
      <c r="CK679" s="225"/>
      <c r="CL679" s="225"/>
      <c r="CM679" s="225"/>
      <c r="CN679" s="225"/>
      <c r="CO679" s="225"/>
      <c r="CP679" s="225"/>
      <c r="CQ679" s="225"/>
      <c r="CR679" s="225"/>
      <c r="CS679" s="225"/>
      <c r="CT679" s="225"/>
      <c r="CU679" s="225"/>
      <c r="CV679" s="225"/>
    </row>
    <row r="680" spans="1:100" ht="12" customHeight="1" x14ac:dyDescent="0.25">
      <c r="A680" s="225"/>
      <c r="B680" s="225"/>
      <c r="C680" s="225"/>
      <c r="D680" s="225"/>
      <c r="E680" s="225"/>
      <c r="F680" s="225"/>
      <c r="G680" s="225"/>
      <c r="H680" s="225"/>
      <c r="I680" s="225"/>
      <c r="J680" s="225"/>
      <c r="K680" s="225"/>
      <c r="L680" s="225"/>
      <c r="M680" s="225"/>
      <c r="N680" s="225"/>
      <c r="O680" s="225"/>
      <c r="P680" s="225"/>
      <c r="Q680" s="225"/>
      <c r="R680" s="225"/>
      <c r="S680" s="225"/>
      <c r="T680" s="225"/>
      <c r="U680" s="225"/>
      <c r="V680" s="225"/>
      <c r="W680" s="225"/>
      <c r="X680" s="225"/>
      <c r="Y680" s="225"/>
      <c r="Z680" s="225"/>
      <c r="AA680" s="225"/>
      <c r="AB680" s="225"/>
      <c r="AC680" s="225"/>
      <c r="AD680" s="225"/>
      <c r="AE680" s="225"/>
      <c r="AF680" s="225"/>
      <c r="AG680" s="225"/>
      <c r="AH680" s="225"/>
      <c r="AI680" s="225"/>
      <c r="AJ680" s="225"/>
      <c r="AK680" s="225"/>
      <c r="AL680" s="225"/>
      <c r="AM680" s="257"/>
      <c r="AN680" s="257"/>
      <c r="AO680" s="225"/>
      <c r="AP680" s="225"/>
      <c r="AQ680" s="225"/>
      <c r="AR680" s="225"/>
      <c r="AS680" s="225"/>
      <c r="AT680" s="225"/>
      <c r="AU680" s="225"/>
      <c r="AV680" s="225"/>
      <c r="AW680" s="225"/>
      <c r="AX680" s="225"/>
      <c r="AY680" s="225"/>
      <c r="AZ680" s="225"/>
      <c r="BA680" s="225"/>
      <c r="BB680" s="225"/>
      <c r="BC680" s="225"/>
      <c r="BD680" s="225"/>
      <c r="BE680" s="225"/>
      <c r="BF680" s="225"/>
      <c r="BG680" s="225"/>
      <c r="BH680" s="225"/>
      <c r="BI680" s="225"/>
      <c r="BJ680" s="225"/>
      <c r="BK680" s="225"/>
      <c r="BL680" s="225"/>
      <c r="BM680" s="225"/>
      <c r="BN680" s="225"/>
      <c r="BO680" s="225"/>
      <c r="BP680" s="225"/>
      <c r="BQ680" s="225"/>
      <c r="BR680" s="225"/>
      <c r="BS680" s="225"/>
      <c r="BT680" s="225"/>
      <c r="BU680" s="225"/>
      <c r="BV680" s="225"/>
      <c r="BW680" s="225"/>
      <c r="BX680" s="225"/>
      <c r="BY680" s="225"/>
      <c r="BZ680" s="225"/>
      <c r="CA680" s="225"/>
      <c r="CB680" s="225"/>
      <c r="CC680" s="225"/>
      <c r="CD680" s="225"/>
      <c r="CE680" s="225"/>
      <c r="CF680" s="225"/>
      <c r="CG680" s="225"/>
      <c r="CH680" s="225"/>
      <c r="CI680" s="225"/>
      <c r="CJ680" s="225"/>
      <c r="CK680" s="225"/>
      <c r="CL680" s="225"/>
      <c r="CM680" s="225"/>
      <c r="CN680" s="225"/>
      <c r="CO680" s="225"/>
      <c r="CP680" s="225"/>
      <c r="CQ680" s="225"/>
      <c r="CR680" s="225"/>
      <c r="CS680" s="225"/>
      <c r="CT680" s="225"/>
      <c r="CU680" s="225"/>
      <c r="CV680" s="225"/>
    </row>
    <row r="681" spans="1:100" ht="12" customHeight="1" x14ac:dyDescent="0.25">
      <c r="A681" s="225"/>
      <c r="B681" s="225"/>
      <c r="C681" s="225"/>
      <c r="D681" s="225"/>
      <c r="E681" s="225"/>
      <c r="F681" s="225"/>
      <c r="G681" s="225"/>
      <c r="H681" s="225"/>
      <c r="I681" s="225"/>
      <c r="J681" s="225"/>
      <c r="K681" s="225"/>
      <c r="L681" s="225"/>
      <c r="M681" s="225"/>
      <c r="N681" s="225"/>
      <c r="O681" s="225"/>
      <c r="P681" s="225"/>
      <c r="Q681" s="225"/>
      <c r="R681" s="225"/>
      <c r="S681" s="225"/>
      <c r="T681" s="225"/>
      <c r="U681" s="225"/>
      <c r="V681" s="225"/>
      <c r="W681" s="225"/>
      <c r="X681" s="225"/>
      <c r="Y681" s="225"/>
      <c r="Z681" s="225"/>
      <c r="AA681" s="225"/>
      <c r="AB681" s="225"/>
      <c r="AC681" s="225"/>
      <c r="AD681" s="225"/>
      <c r="AE681" s="225"/>
      <c r="AF681" s="225"/>
      <c r="AG681" s="225"/>
      <c r="AH681" s="225"/>
      <c r="AI681" s="225"/>
      <c r="AJ681" s="225"/>
      <c r="AK681" s="225"/>
      <c r="AL681" s="225"/>
      <c r="AM681" s="257"/>
      <c r="AN681" s="257"/>
      <c r="AO681" s="225"/>
      <c r="AP681" s="225"/>
      <c r="AQ681" s="225"/>
      <c r="AR681" s="225"/>
      <c r="AS681" s="225"/>
      <c r="AT681" s="225"/>
      <c r="AU681" s="225"/>
      <c r="AV681" s="225"/>
      <c r="AW681" s="225"/>
      <c r="AX681" s="225"/>
      <c r="AY681" s="225"/>
      <c r="AZ681" s="225"/>
      <c r="BA681" s="225"/>
      <c r="BB681" s="225"/>
      <c r="BC681" s="225"/>
      <c r="BD681" s="225"/>
      <c r="BE681" s="225"/>
      <c r="BF681" s="225"/>
      <c r="BG681" s="225"/>
      <c r="BH681" s="225"/>
      <c r="BI681" s="225"/>
      <c r="BJ681" s="225"/>
      <c r="BK681" s="225"/>
      <c r="BL681" s="225"/>
      <c r="BM681" s="225"/>
      <c r="BN681" s="225"/>
      <c r="BO681" s="225"/>
      <c r="BP681" s="225"/>
      <c r="BQ681" s="225"/>
      <c r="BR681" s="225"/>
      <c r="BS681" s="225"/>
      <c r="BT681" s="225"/>
      <c r="BU681" s="225"/>
      <c r="BV681" s="225"/>
      <c r="BW681" s="225"/>
      <c r="BX681" s="225"/>
      <c r="BY681" s="225"/>
      <c r="BZ681" s="225"/>
      <c r="CA681" s="225"/>
      <c r="CB681" s="225"/>
      <c r="CC681" s="225"/>
      <c r="CD681" s="225"/>
      <c r="CE681" s="225"/>
      <c r="CF681" s="225"/>
      <c r="CG681" s="225"/>
      <c r="CH681" s="225"/>
      <c r="CI681" s="225"/>
      <c r="CJ681" s="225"/>
      <c r="CK681" s="225"/>
      <c r="CL681" s="225"/>
      <c r="CM681" s="225"/>
      <c r="CN681" s="225"/>
      <c r="CO681" s="225"/>
      <c r="CP681" s="225"/>
      <c r="CQ681" s="225"/>
      <c r="CR681" s="225"/>
      <c r="CS681" s="225"/>
      <c r="CT681" s="225"/>
      <c r="CU681" s="225"/>
      <c r="CV681" s="225"/>
    </row>
    <row r="682" spans="1:100" ht="12" customHeight="1" x14ac:dyDescent="0.25">
      <c r="A682" s="225"/>
      <c r="B682" s="225"/>
      <c r="C682" s="225"/>
      <c r="D682" s="225"/>
      <c r="E682" s="225"/>
      <c r="F682" s="225"/>
      <c r="G682" s="225"/>
      <c r="H682" s="225"/>
      <c r="I682" s="225"/>
      <c r="J682" s="225"/>
      <c r="K682" s="225"/>
      <c r="L682" s="225"/>
      <c r="M682" s="225"/>
      <c r="N682" s="225"/>
      <c r="O682" s="225"/>
      <c r="P682" s="225"/>
      <c r="Q682" s="225"/>
      <c r="R682" s="225"/>
      <c r="S682" s="225"/>
      <c r="T682" s="225"/>
      <c r="U682" s="225"/>
      <c r="V682" s="225"/>
      <c r="W682" s="225"/>
      <c r="X682" s="225"/>
      <c r="Y682" s="225"/>
      <c r="Z682" s="225"/>
      <c r="AA682" s="225"/>
      <c r="AB682" s="225"/>
      <c r="AC682" s="225"/>
      <c r="AD682" s="225"/>
      <c r="AE682" s="225"/>
      <c r="AF682" s="225"/>
      <c r="AG682" s="225"/>
      <c r="AH682" s="225"/>
      <c r="AI682" s="225"/>
      <c r="AJ682" s="225"/>
      <c r="AK682" s="225"/>
      <c r="AL682" s="225"/>
      <c r="AM682" s="257"/>
      <c r="AN682" s="257"/>
      <c r="AO682" s="225"/>
      <c r="AP682" s="225"/>
      <c r="AQ682" s="225"/>
      <c r="AR682" s="225"/>
      <c r="AS682" s="225"/>
      <c r="AT682" s="225"/>
      <c r="AU682" s="225"/>
      <c r="AV682" s="225"/>
      <c r="AW682" s="225"/>
      <c r="AX682" s="225"/>
      <c r="AY682" s="225"/>
      <c r="AZ682" s="225"/>
      <c r="BA682" s="225"/>
      <c r="BB682" s="225"/>
      <c r="BC682" s="225"/>
      <c r="BD682" s="225"/>
      <c r="BE682" s="225"/>
      <c r="BF682" s="225"/>
      <c r="BG682" s="225"/>
      <c r="BH682" s="225"/>
      <c r="BI682" s="225"/>
      <c r="BJ682" s="225"/>
      <c r="BK682" s="225"/>
      <c r="BL682" s="225"/>
      <c r="BM682" s="225"/>
      <c r="BN682" s="225"/>
      <c r="BO682" s="225"/>
      <c r="BP682" s="225"/>
      <c r="BQ682" s="225"/>
      <c r="BR682" s="225"/>
      <c r="BS682" s="225"/>
      <c r="BT682" s="225"/>
      <c r="BU682" s="225"/>
      <c r="BV682" s="225"/>
      <c r="BW682" s="225"/>
      <c r="BX682" s="225"/>
      <c r="BY682" s="225"/>
      <c r="BZ682" s="225"/>
      <c r="CA682" s="225"/>
      <c r="CB682" s="225"/>
      <c r="CC682" s="225"/>
      <c r="CD682" s="225"/>
      <c r="CE682" s="225"/>
      <c r="CF682" s="225"/>
      <c r="CG682" s="225"/>
      <c r="CH682" s="225"/>
      <c r="CI682" s="225"/>
      <c r="CJ682" s="225"/>
      <c r="CK682" s="225"/>
      <c r="CL682" s="225"/>
      <c r="CM682" s="225"/>
      <c r="CN682" s="225"/>
      <c r="CO682" s="225"/>
      <c r="CP682" s="225"/>
      <c r="CQ682" s="225"/>
      <c r="CR682" s="225"/>
      <c r="CS682" s="225"/>
      <c r="CT682" s="225"/>
      <c r="CU682" s="225"/>
      <c r="CV682" s="225"/>
    </row>
    <row r="683" spans="1:100" ht="12" customHeight="1" x14ac:dyDescent="0.25">
      <c r="A683" s="225"/>
      <c r="B683" s="225"/>
      <c r="C683" s="225"/>
      <c r="D683" s="225"/>
      <c r="E683" s="225"/>
      <c r="F683" s="225"/>
      <c r="G683" s="225"/>
      <c r="H683" s="225"/>
      <c r="I683" s="225"/>
      <c r="J683" s="225"/>
      <c r="K683" s="225"/>
      <c r="L683" s="225"/>
      <c r="M683" s="225"/>
      <c r="N683" s="225"/>
      <c r="O683" s="225"/>
      <c r="P683" s="225"/>
      <c r="Q683" s="225"/>
      <c r="R683" s="225"/>
      <c r="S683" s="225"/>
      <c r="T683" s="225"/>
      <c r="U683" s="225"/>
      <c r="V683" s="225"/>
      <c r="W683" s="225"/>
      <c r="X683" s="225"/>
      <c r="Y683" s="225"/>
      <c r="Z683" s="225"/>
      <c r="AA683" s="225"/>
      <c r="AB683" s="225"/>
      <c r="AC683" s="225"/>
      <c r="AD683" s="225"/>
      <c r="AE683" s="225"/>
      <c r="AF683" s="225"/>
      <c r="AG683" s="225"/>
      <c r="AH683" s="225"/>
      <c r="AI683" s="225"/>
      <c r="AJ683" s="225"/>
      <c r="AK683" s="225"/>
      <c r="AL683" s="225"/>
      <c r="AM683" s="257"/>
      <c r="AN683" s="257"/>
      <c r="AO683" s="225"/>
      <c r="AP683" s="225"/>
      <c r="AQ683" s="225"/>
      <c r="AR683" s="225"/>
      <c r="AS683" s="225"/>
      <c r="AT683" s="225"/>
      <c r="AU683" s="225"/>
      <c r="AV683" s="225"/>
      <c r="AW683" s="225"/>
      <c r="AX683" s="225"/>
      <c r="AY683" s="225"/>
      <c r="AZ683" s="225"/>
      <c r="BA683" s="225"/>
      <c r="BB683" s="225"/>
      <c r="BC683" s="225"/>
      <c r="BD683" s="225"/>
      <c r="BE683" s="225"/>
      <c r="BF683" s="225"/>
      <c r="BG683" s="225"/>
      <c r="BH683" s="225"/>
      <c r="BI683" s="225"/>
      <c r="BJ683" s="225"/>
      <c r="BK683" s="225"/>
      <c r="BL683" s="225"/>
      <c r="BM683" s="225"/>
      <c r="BN683" s="225"/>
      <c r="BO683" s="225"/>
      <c r="BP683" s="225"/>
      <c r="BQ683" s="225"/>
      <c r="BR683" s="225"/>
      <c r="BS683" s="225"/>
      <c r="BT683" s="225"/>
      <c r="BU683" s="225"/>
      <c r="BV683" s="225"/>
      <c r="BW683" s="225"/>
      <c r="BX683" s="225"/>
      <c r="BY683" s="225"/>
      <c r="BZ683" s="225"/>
      <c r="CA683" s="225"/>
      <c r="CB683" s="225"/>
      <c r="CC683" s="225"/>
      <c r="CD683" s="225"/>
      <c r="CE683" s="225"/>
      <c r="CF683" s="225"/>
      <c r="CG683" s="225"/>
      <c r="CH683" s="225"/>
      <c r="CI683" s="225"/>
      <c r="CJ683" s="225"/>
      <c r="CK683" s="225"/>
      <c r="CL683" s="225"/>
      <c r="CM683" s="225"/>
      <c r="CN683" s="225"/>
      <c r="CO683" s="225"/>
      <c r="CP683" s="225"/>
      <c r="CQ683" s="225"/>
      <c r="CR683" s="225"/>
      <c r="CS683" s="225"/>
      <c r="CT683" s="225"/>
      <c r="CU683" s="225"/>
      <c r="CV683" s="225"/>
    </row>
    <row r="684" spans="1:100" ht="12" customHeight="1" x14ac:dyDescent="0.25">
      <c r="A684" s="225"/>
      <c r="B684" s="225"/>
      <c r="C684" s="225"/>
      <c r="D684" s="225"/>
      <c r="E684" s="225"/>
      <c r="F684" s="225"/>
      <c r="G684" s="225"/>
      <c r="H684" s="225"/>
      <c r="I684" s="225"/>
      <c r="J684" s="225"/>
      <c r="K684" s="225"/>
      <c r="L684" s="225"/>
      <c r="M684" s="225"/>
      <c r="N684" s="225"/>
      <c r="O684" s="225"/>
      <c r="P684" s="225"/>
      <c r="Q684" s="225"/>
      <c r="R684" s="225"/>
      <c r="S684" s="225"/>
      <c r="T684" s="225"/>
      <c r="U684" s="225"/>
      <c r="V684" s="225"/>
      <c r="W684" s="225"/>
      <c r="X684" s="225"/>
      <c r="Y684" s="225"/>
      <c r="Z684" s="225"/>
      <c r="AA684" s="225"/>
      <c r="AB684" s="225"/>
      <c r="AC684" s="225"/>
      <c r="AD684" s="225"/>
      <c r="AE684" s="225"/>
      <c r="AF684" s="225"/>
      <c r="AG684" s="225"/>
      <c r="AH684" s="225"/>
      <c r="AI684" s="225"/>
      <c r="AJ684" s="225"/>
      <c r="AK684" s="225"/>
      <c r="AL684" s="225"/>
      <c r="AM684" s="257"/>
      <c r="AN684" s="257"/>
      <c r="AO684" s="225"/>
      <c r="AP684" s="225"/>
      <c r="AQ684" s="225"/>
      <c r="AR684" s="225"/>
      <c r="AS684" s="225"/>
      <c r="AT684" s="225"/>
      <c r="AU684" s="225"/>
      <c r="AV684" s="225"/>
      <c r="AW684" s="225"/>
      <c r="AX684" s="225"/>
      <c r="AY684" s="225"/>
      <c r="AZ684" s="225"/>
      <c r="BA684" s="225"/>
      <c r="BB684" s="225"/>
      <c r="BC684" s="225"/>
      <c r="BD684" s="225"/>
      <c r="BE684" s="225"/>
      <c r="BF684" s="225"/>
      <c r="BG684" s="225"/>
      <c r="BH684" s="225"/>
      <c r="BI684" s="225"/>
      <c r="BJ684" s="225"/>
      <c r="BK684" s="225"/>
      <c r="BL684" s="225"/>
      <c r="BM684" s="225"/>
      <c r="BN684" s="225"/>
      <c r="BO684" s="225"/>
      <c r="BP684" s="225"/>
      <c r="BQ684" s="225"/>
      <c r="BR684" s="225"/>
      <c r="BS684" s="225"/>
      <c r="BT684" s="225"/>
      <c r="BU684" s="225"/>
      <c r="BV684" s="225"/>
      <c r="BW684" s="225"/>
      <c r="BX684" s="225"/>
      <c r="BY684" s="225"/>
      <c r="BZ684" s="225"/>
      <c r="CA684" s="225"/>
      <c r="CB684" s="225"/>
      <c r="CC684" s="225"/>
      <c r="CD684" s="225"/>
      <c r="CE684" s="225"/>
      <c r="CF684" s="225"/>
      <c r="CG684" s="225"/>
      <c r="CH684" s="225"/>
      <c r="CI684" s="225"/>
      <c r="CJ684" s="225"/>
      <c r="CK684" s="225"/>
      <c r="CL684" s="225"/>
      <c r="CM684" s="225"/>
      <c r="CN684" s="225"/>
      <c r="CO684" s="225"/>
      <c r="CP684" s="225"/>
      <c r="CQ684" s="225"/>
      <c r="CR684" s="225"/>
      <c r="CS684" s="225"/>
      <c r="CT684" s="225"/>
      <c r="CU684" s="225"/>
      <c r="CV684" s="225"/>
    </row>
    <row r="685" spans="1:100" ht="12" customHeight="1" x14ac:dyDescent="0.25">
      <c r="A685" s="225"/>
      <c r="B685" s="225"/>
      <c r="C685" s="225"/>
      <c r="D685" s="225"/>
      <c r="E685" s="225"/>
      <c r="F685" s="225"/>
      <c r="G685" s="225"/>
      <c r="H685" s="225"/>
      <c r="I685" s="225"/>
      <c r="J685" s="225"/>
      <c r="K685" s="225"/>
      <c r="L685" s="225"/>
      <c r="M685" s="225"/>
      <c r="N685" s="225"/>
      <c r="O685" s="225"/>
      <c r="P685" s="225"/>
      <c r="Q685" s="225"/>
      <c r="R685" s="225"/>
      <c r="S685" s="225"/>
      <c r="T685" s="225"/>
      <c r="U685" s="225"/>
      <c r="V685" s="225"/>
      <c r="W685" s="225"/>
      <c r="X685" s="225"/>
      <c r="Y685" s="225"/>
      <c r="Z685" s="225"/>
      <c r="AA685" s="225"/>
      <c r="AB685" s="225"/>
      <c r="AC685" s="225"/>
      <c r="AD685" s="225"/>
      <c r="AE685" s="225"/>
      <c r="AF685" s="225"/>
      <c r="AG685" s="225"/>
      <c r="AH685" s="225"/>
      <c r="AI685" s="225"/>
      <c r="AJ685" s="225"/>
      <c r="AK685" s="225"/>
      <c r="AL685" s="225"/>
      <c r="AM685" s="257"/>
      <c r="AN685" s="257"/>
      <c r="AO685" s="225"/>
      <c r="AP685" s="225"/>
      <c r="AQ685" s="225"/>
      <c r="AR685" s="225"/>
      <c r="AS685" s="225"/>
      <c r="AT685" s="225"/>
      <c r="AU685" s="225"/>
      <c r="AV685" s="225"/>
      <c r="AW685" s="225"/>
      <c r="AX685" s="225"/>
      <c r="AY685" s="225"/>
      <c r="AZ685" s="225"/>
      <c r="BA685" s="225"/>
      <c r="BB685" s="225"/>
      <c r="BC685" s="225"/>
      <c r="BD685" s="225"/>
      <c r="BE685" s="225"/>
      <c r="BF685" s="225"/>
      <c r="BG685" s="225"/>
      <c r="BH685" s="225"/>
      <c r="BI685" s="225"/>
      <c r="BJ685" s="225"/>
      <c r="BK685" s="225"/>
      <c r="BL685" s="225"/>
      <c r="BM685" s="225"/>
      <c r="BN685" s="225"/>
      <c r="BO685" s="225"/>
      <c r="BP685" s="225"/>
      <c r="BQ685" s="225"/>
      <c r="BR685" s="225"/>
      <c r="BS685" s="225"/>
      <c r="BT685" s="225"/>
      <c r="BU685" s="225"/>
      <c r="BV685" s="225"/>
      <c r="BW685" s="225"/>
      <c r="BX685" s="225"/>
      <c r="BY685" s="225"/>
      <c r="BZ685" s="225"/>
      <c r="CA685" s="225"/>
      <c r="CB685" s="225"/>
      <c r="CC685" s="225"/>
      <c r="CD685" s="225"/>
      <c r="CE685" s="225"/>
      <c r="CF685" s="225"/>
      <c r="CG685" s="225"/>
      <c r="CH685" s="225"/>
      <c r="CI685" s="225"/>
      <c r="CJ685" s="225"/>
      <c r="CK685" s="225"/>
      <c r="CL685" s="225"/>
      <c r="CM685" s="225"/>
      <c r="CN685" s="225"/>
      <c r="CO685" s="225"/>
      <c r="CP685" s="225"/>
      <c r="CQ685" s="225"/>
      <c r="CR685" s="225"/>
      <c r="CS685" s="225"/>
      <c r="CT685" s="225"/>
      <c r="CU685" s="225"/>
      <c r="CV685" s="225"/>
    </row>
    <row r="686" spans="1:100" ht="12" customHeight="1" x14ac:dyDescent="0.25">
      <c r="A686" s="225"/>
      <c r="B686" s="225"/>
      <c r="C686" s="225"/>
      <c r="D686" s="225"/>
      <c r="E686" s="225"/>
      <c r="F686" s="225"/>
      <c r="G686" s="225"/>
      <c r="H686" s="225"/>
      <c r="I686" s="225"/>
      <c r="J686" s="225"/>
      <c r="K686" s="225"/>
      <c r="L686" s="225"/>
      <c r="M686" s="225"/>
      <c r="N686" s="225"/>
      <c r="O686" s="225"/>
      <c r="P686" s="225"/>
      <c r="Q686" s="225"/>
      <c r="R686" s="225"/>
      <c r="S686" s="225"/>
      <c r="T686" s="225"/>
      <c r="U686" s="225"/>
      <c r="V686" s="225"/>
      <c r="W686" s="225"/>
      <c r="X686" s="225"/>
      <c r="Y686" s="225"/>
      <c r="Z686" s="225"/>
      <c r="AA686" s="225"/>
      <c r="AB686" s="225"/>
      <c r="AC686" s="225"/>
      <c r="AD686" s="225"/>
      <c r="AE686" s="225"/>
      <c r="AF686" s="225"/>
      <c r="AG686" s="225"/>
      <c r="AH686" s="225"/>
      <c r="AI686" s="225"/>
      <c r="AJ686" s="225"/>
      <c r="AK686" s="225"/>
      <c r="AL686" s="225"/>
      <c r="AM686" s="257"/>
      <c r="AN686" s="257"/>
      <c r="AO686" s="225"/>
      <c r="AP686" s="225"/>
      <c r="AQ686" s="225"/>
      <c r="AR686" s="225"/>
      <c r="AS686" s="225"/>
      <c r="AT686" s="225"/>
      <c r="AU686" s="225"/>
      <c r="AV686" s="225"/>
      <c r="AW686" s="225"/>
      <c r="AX686" s="225"/>
      <c r="AY686" s="225"/>
      <c r="AZ686" s="225"/>
      <c r="BA686" s="225"/>
      <c r="BB686" s="225"/>
      <c r="BC686" s="225"/>
      <c r="BD686" s="225"/>
      <c r="BE686" s="225"/>
      <c r="BF686" s="225"/>
      <c r="BG686" s="225"/>
      <c r="BH686" s="225"/>
      <c r="BI686" s="225"/>
      <c r="BJ686" s="225"/>
      <c r="BK686" s="225"/>
      <c r="BL686" s="225"/>
      <c r="BM686" s="225"/>
      <c r="BN686" s="225"/>
      <c r="BO686" s="225"/>
      <c r="BP686" s="225"/>
      <c r="BQ686" s="225"/>
      <c r="BR686" s="225"/>
      <c r="BS686" s="225"/>
      <c r="BT686" s="225"/>
      <c r="BU686" s="225"/>
      <c r="BV686" s="225"/>
      <c r="BW686" s="225"/>
      <c r="BX686" s="225"/>
      <c r="BY686" s="225"/>
      <c r="BZ686" s="225"/>
      <c r="CA686" s="225"/>
      <c r="CB686" s="225"/>
      <c r="CC686" s="225"/>
      <c r="CD686" s="225"/>
      <c r="CE686" s="225"/>
      <c r="CF686" s="225"/>
      <c r="CG686" s="225"/>
      <c r="CH686" s="225"/>
      <c r="CI686" s="225"/>
      <c r="CJ686" s="225"/>
      <c r="CK686" s="225"/>
      <c r="CL686" s="225"/>
      <c r="CM686" s="225"/>
      <c r="CN686" s="225"/>
      <c r="CO686" s="225"/>
      <c r="CP686" s="225"/>
      <c r="CQ686" s="225"/>
      <c r="CR686" s="225"/>
      <c r="CS686" s="225"/>
      <c r="CT686" s="225"/>
      <c r="CU686" s="225"/>
      <c r="CV686" s="225"/>
    </row>
    <row r="687" spans="1:100" ht="12" customHeight="1" x14ac:dyDescent="0.25">
      <c r="A687" s="225"/>
      <c r="B687" s="225"/>
      <c r="C687" s="225"/>
      <c r="D687" s="225"/>
      <c r="E687" s="225"/>
      <c r="F687" s="225"/>
      <c r="G687" s="225"/>
      <c r="H687" s="225"/>
      <c r="I687" s="225"/>
      <c r="J687" s="225"/>
      <c r="K687" s="225"/>
      <c r="L687" s="225"/>
      <c r="M687" s="225"/>
      <c r="N687" s="225"/>
      <c r="O687" s="225"/>
      <c r="P687" s="225"/>
      <c r="Q687" s="225"/>
      <c r="R687" s="225"/>
      <c r="S687" s="225"/>
      <c r="T687" s="225"/>
      <c r="U687" s="225"/>
      <c r="V687" s="225"/>
      <c r="W687" s="225"/>
      <c r="X687" s="225"/>
      <c r="Y687" s="225"/>
      <c r="Z687" s="225"/>
      <c r="AA687" s="225"/>
      <c r="AB687" s="225"/>
      <c r="AC687" s="225"/>
      <c r="AD687" s="225"/>
      <c r="AE687" s="225"/>
      <c r="AF687" s="225"/>
      <c r="AG687" s="225"/>
      <c r="AH687" s="225"/>
      <c r="AI687" s="225"/>
      <c r="AJ687" s="225"/>
      <c r="AK687" s="225"/>
      <c r="AL687" s="225"/>
      <c r="AM687" s="257"/>
      <c r="AN687" s="257"/>
      <c r="AO687" s="225"/>
      <c r="AP687" s="225"/>
      <c r="AQ687" s="225"/>
      <c r="AR687" s="225"/>
      <c r="AS687" s="225"/>
      <c r="AT687" s="225"/>
      <c r="AU687" s="225"/>
      <c r="AV687" s="225"/>
      <c r="AW687" s="225"/>
      <c r="AX687" s="225"/>
      <c r="AY687" s="225"/>
      <c r="AZ687" s="225"/>
      <c r="BA687" s="225"/>
      <c r="BB687" s="225"/>
      <c r="BC687" s="225"/>
      <c r="BD687" s="225"/>
      <c r="BE687" s="225"/>
      <c r="BF687" s="225"/>
      <c r="BG687" s="225"/>
      <c r="BH687" s="225"/>
      <c r="BI687" s="225"/>
      <c r="BJ687" s="225"/>
      <c r="BK687" s="225"/>
      <c r="BL687" s="225"/>
      <c r="BM687" s="225"/>
      <c r="BN687" s="225"/>
      <c r="BO687" s="225"/>
      <c r="BP687" s="225"/>
      <c r="BQ687" s="225"/>
      <c r="BR687" s="225"/>
      <c r="BS687" s="225"/>
      <c r="BT687" s="225"/>
      <c r="BU687" s="225"/>
      <c r="BV687" s="225"/>
      <c r="BW687" s="225"/>
      <c r="BX687" s="225"/>
      <c r="BY687" s="225"/>
      <c r="BZ687" s="225"/>
      <c r="CA687" s="225"/>
      <c r="CB687" s="225"/>
      <c r="CC687" s="225"/>
      <c r="CD687" s="225"/>
      <c r="CE687" s="225"/>
      <c r="CF687" s="225"/>
      <c r="CG687" s="225"/>
      <c r="CH687" s="225"/>
      <c r="CI687" s="225"/>
      <c r="CJ687" s="225"/>
      <c r="CK687" s="225"/>
      <c r="CL687" s="225"/>
      <c r="CM687" s="225"/>
      <c r="CN687" s="225"/>
      <c r="CO687" s="225"/>
      <c r="CP687" s="225"/>
      <c r="CQ687" s="225"/>
      <c r="CR687" s="225"/>
      <c r="CS687" s="225"/>
      <c r="CT687" s="225"/>
      <c r="CU687" s="225"/>
      <c r="CV687" s="225"/>
    </row>
    <row r="688" spans="1:100" ht="12" customHeight="1" x14ac:dyDescent="0.25">
      <c r="A688" s="225"/>
      <c r="B688" s="225"/>
      <c r="C688" s="225"/>
      <c r="D688" s="225"/>
      <c r="E688" s="225"/>
      <c r="F688" s="225"/>
      <c r="G688" s="225"/>
      <c r="H688" s="225"/>
      <c r="I688" s="225"/>
      <c r="J688" s="225"/>
      <c r="K688" s="225"/>
      <c r="L688" s="225"/>
      <c r="M688" s="225"/>
      <c r="N688" s="225"/>
      <c r="O688" s="225"/>
      <c r="P688" s="225"/>
      <c r="Q688" s="225"/>
      <c r="R688" s="225"/>
      <c r="S688" s="225"/>
      <c r="T688" s="225"/>
      <c r="U688" s="225"/>
      <c r="V688" s="225"/>
      <c r="W688" s="225"/>
      <c r="X688" s="225"/>
      <c r="Y688" s="225"/>
      <c r="Z688" s="225"/>
      <c r="AA688" s="225"/>
      <c r="AB688" s="225"/>
      <c r="AC688" s="225"/>
      <c r="AD688" s="225"/>
      <c r="AE688" s="225"/>
      <c r="AF688" s="225"/>
      <c r="AG688" s="225"/>
      <c r="AH688" s="225"/>
      <c r="AI688" s="225"/>
      <c r="AJ688" s="225"/>
      <c r="AK688" s="225"/>
      <c r="AL688" s="225"/>
      <c r="AM688" s="257"/>
      <c r="AN688" s="257"/>
      <c r="AO688" s="225"/>
      <c r="AP688" s="225"/>
      <c r="AQ688" s="225"/>
      <c r="AR688" s="225"/>
      <c r="AS688" s="225"/>
      <c r="AT688" s="225"/>
      <c r="AU688" s="225"/>
      <c r="AV688" s="225"/>
      <c r="AW688" s="225"/>
      <c r="AX688" s="225"/>
      <c r="AY688" s="225"/>
      <c r="AZ688" s="225"/>
      <c r="BA688" s="225"/>
      <c r="BB688" s="225"/>
      <c r="BC688" s="225"/>
      <c r="BD688" s="225"/>
      <c r="BE688" s="225"/>
      <c r="BF688" s="225"/>
      <c r="BG688" s="225"/>
      <c r="BH688" s="225"/>
      <c r="BI688" s="225"/>
      <c r="BJ688" s="225"/>
      <c r="BK688" s="225"/>
      <c r="BL688" s="225"/>
      <c r="BM688" s="225"/>
      <c r="BN688" s="225"/>
      <c r="BO688" s="225"/>
      <c r="BP688" s="225"/>
      <c r="BQ688" s="225"/>
      <c r="BR688" s="225"/>
      <c r="BS688" s="225"/>
      <c r="BT688" s="225"/>
      <c r="BU688" s="225"/>
      <c r="BV688" s="225"/>
      <c r="BW688" s="225"/>
      <c r="BX688" s="225"/>
      <c r="BY688" s="225"/>
      <c r="BZ688" s="225"/>
      <c r="CA688" s="225"/>
      <c r="CB688" s="225"/>
      <c r="CC688" s="225"/>
      <c r="CD688" s="225"/>
      <c r="CE688" s="225"/>
      <c r="CF688" s="225"/>
      <c r="CG688" s="225"/>
      <c r="CH688" s="225"/>
      <c r="CI688" s="225"/>
      <c r="CJ688" s="225"/>
      <c r="CK688" s="225"/>
      <c r="CL688" s="225"/>
      <c r="CM688" s="225"/>
      <c r="CN688" s="225"/>
      <c r="CO688" s="225"/>
      <c r="CP688" s="225"/>
      <c r="CQ688" s="225"/>
      <c r="CR688" s="225"/>
      <c r="CS688" s="225"/>
      <c r="CT688" s="225"/>
      <c r="CU688" s="225"/>
      <c r="CV688" s="225"/>
    </row>
    <row r="689" spans="1:100" ht="12" customHeight="1" x14ac:dyDescent="0.25">
      <c r="A689" s="225"/>
      <c r="B689" s="225"/>
      <c r="C689" s="225"/>
      <c r="D689" s="225"/>
      <c r="E689" s="225"/>
      <c r="F689" s="225"/>
      <c r="G689" s="225"/>
      <c r="H689" s="225"/>
      <c r="I689" s="225"/>
      <c r="J689" s="225"/>
      <c r="K689" s="225"/>
      <c r="L689" s="225"/>
      <c r="M689" s="225"/>
      <c r="N689" s="225"/>
      <c r="O689" s="225"/>
      <c r="P689" s="225"/>
      <c r="Q689" s="225"/>
      <c r="R689" s="225"/>
      <c r="S689" s="225"/>
      <c r="T689" s="225"/>
      <c r="U689" s="225"/>
      <c r="V689" s="225"/>
      <c r="W689" s="225"/>
      <c r="X689" s="225"/>
      <c r="Y689" s="225"/>
      <c r="Z689" s="225"/>
      <c r="AA689" s="225"/>
      <c r="AB689" s="225"/>
      <c r="AC689" s="225"/>
      <c r="AD689" s="225"/>
      <c r="AE689" s="225"/>
      <c r="AF689" s="225"/>
      <c r="AG689" s="225"/>
      <c r="AH689" s="225"/>
      <c r="AI689" s="225"/>
      <c r="AJ689" s="225"/>
      <c r="AK689" s="225"/>
      <c r="AL689" s="225"/>
      <c r="AM689" s="257"/>
      <c r="AN689" s="257"/>
      <c r="AO689" s="225"/>
      <c r="AP689" s="225"/>
      <c r="AQ689" s="225"/>
      <c r="AR689" s="225"/>
      <c r="AS689" s="225"/>
      <c r="AT689" s="225"/>
      <c r="AU689" s="225"/>
      <c r="AV689" s="225"/>
      <c r="AW689" s="225"/>
      <c r="AX689" s="225"/>
      <c r="AY689" s="225"/>
      <c r="AZ689" s="225"/>
      <c r="BA689" s="225"/>
      <c r="BB689" s="225"/>
      <c r="BC689" s="225"/>
      <c r="BD689" s="225"/>
      <c r="BE689" s="225"/>
      <c r="BF689" s="225"/>
      <c r="BG689" s="225"/>
      <c r="BH689" s="225"/>
      <c r="BI689" s="225"/>
      <c r="BJ689" s="225"/>
      <c r="BK689" s="225"/>
      <c r="BL689" s="225"/>
      <c r="BM689" s="225"/>
      <c r="BN689" s="225"/>
      <c r="BO689" s="225"/>
      <c r="BP689" s="225"/>
      <c r="BQ689" s="225"/>
      <c r="BR689" s="225"/>
      <c r="BS689" s="225"/>
      <c r="BT689" s="225"/>
      <c r="BU689" s="225"/>
      <c r="BV689" s="225"/>
      <c r="BW689" s="225"/>
      <c r="BX689" s="225"/>
      <c r="BY689" s="225"/>
      <c r="BZ689" s="225"/>
      <c r="CA689" s="225"/>
      <c r="CB689" s="225"/>
      <c r="CC689" s="225"/>
      <c r="CD689" s="225"/>
      <c r="CE689" s="225"/>
      <c r="CF689" s="225"/>
      <c r="CG689" s="225"/>
      <c r="CH689" s="225"/>
      <c r="CI689" s="225"/>
      <c r="CJ689" s="225"/>
      <c r="CK689" s="225"/>
      <c r="CL689" s="225"/>
      <c r="CM689" s="225"/>
      <c r="CN689" s="225"/>
      <c r="CO689" s="225"/>
      <c r="CP689" s="225"/>
      <c r="CQ689" s="225"/>
      <c r="CR689" s="225"/>
      <c r="CS689" s="225"/>
      <c r="CT689" s="225"/>
      <c r="CU689" s="225"/>
      <c r="CV689" s="225"/>
    </row>
    <row r="690" spans="1:100" ht="12" customHeight="1" x14ac:dyDescent="0.25">
      <c r="A690" s="225"/>
      <c r="B690" s="225"/>
      <c r="C690" s="225"/>
      <c r="D690" s="225"/>
      <c r="E690" s="225"/>
      <c r="F690" s="225"/>
      <c r="G690" s="225"/>
      <c r="H690" s="225"/>
      <c r="I690" s="225"/>
      <c r="J690" s="225"/>
      <c r="K690" s="225"/>
      <c r="L690" s="225"/>
      <c r="M690" s="225"/>
      <c r="N690" s="225"/>
      <c r="O690" s="225"/>
      <c r="P690" s="225"/>
      <c r="Q690" s="225"/>
      <c r="R690" s="225"/>
      <c r="S690" s="225"/>
      <c r="T690" s="225"/>
      <c r="U690" s="225"/>
      <c r="V690" s="225"/>
      <c r="W690" s="225"/>
      <c r="X690" s="225"/>
      <c r="Y690" s="225"/>
      <c r="Z690" s="225"/>
      <c r="AA690" s="225"/>
      <c r="AB690" s="225"/>
      <c r="AC690" s="225"/>
      <c r="AD690" s="225"/>
      <c r="AE690" s="225"/>
      <c r="AF690" s="225"/>
      <c r="AG690" s="225"/>
      <c r="AH690" s="225"/>
      <c r="AI690" s="225"/>
      <c r="AJ690" s="225"/>
      <c r="AK690" s="225"/>
      <c r="AL690" s="225"/>
      <c r="AM690" s="257"/>
      <c r="AN690" s="257"/>
      <c r="AO690" s="225"/>
      <c r="AP690" s="225"/>
      <c r="AQ690" s="225"/>
      <c r="AR690" s="225"/>
      <c r="AS690" s="225"/>
      <c r="AT690" s="225"/>
      <c r="AU690" s="225"/>
      <c r="AV690" s="225"/>
      <c r="AW690" s="225"/>
      <c r="AX690" s="225"/>
      <c r="AY690" s="225"/>
      <c r="AZ690" s="225"/>
      <c r="BA690" s="225"/>
      <c r="BB690" s="225"/>
      <c r="BC690" s="225"/>
      <c r="BD690" s="225"/>
      <c r="BE690" s="225"/>
      <c r="BF690" s="225"/>
      <c r="BG690" s="225"/>
      <c r="BH690" s="225"/>
      <c r="BI690" s="225"/>
      <c r="BJ690" s="225"/>
      <c r="BK690" s="225"/>
      <c r="BL690" s="225"/>
      <c r="BM690" s="225"/>
      <c r="BN690" s="225"/>
      <c r="BO690" s="225"/>
      <c r="BP690" s="225"/>
      <c r="BQ690" s="225"/>
      <c r="BR690" s="225"/>
      <c r="BS690" s="225"/>
      <c r="BT690" s="225"/>
      <c r="BU690" s="225"/>
      <c r="BV690" s="225"/>
      <c r="BW690" s="225"/>
      <c r="BX690" s="225"/>
      <c r="BY690" s="225"/>
      <c r="BZ690" s="225"/>
      <c r="CA690" s="225"/>
      <c r="CB690" s="225"/>
      <c r="CC690" s="225"/>
      <c r="CD690" s="225"/>
      <c r="CE690" s="225"/>
      <c r="CF690" s="225"/>
      <c r="CG690" s="225"/>
      <c r="CH690" s="225"/>
      <c r="CI690" s="225"/>
      <c r="CJ690" s="225"/>
      <c r="CK690" s="225"/>
      <c r="CL690" s="225"/>
      <c r="CM690" s="225"/>
      <c r="CN690" s="225"/>
      <c r="CO690" s="225"/>
      <c r="CP690" s="225"/>
      <c r="CQ690" s="225"/>
      <c r="CR690" s="225"/>
      <c r="CS690" s="225"/>
      <c r="CT690" s="225"/>
      <c r="CU690" s="225"/>
      <c r="CV690" s="225"/>
    </row>
    <row r="691" spans="1:100" ht="12" customHeight="1" x14ac:dyDescent="0.25">
      <c r="A691" s="225"/>
      <c r="B691" s="225"/>
      <c r="C691" s="225"/>
      <c r="D691" s="225"/>
      <c r="E691" s="225"/>
      <c r="F691" s="225"/>
      <c r="G691" s="225"/>
      <c r="H691" s="225"/>
      <c r="I691" s="225"/>
      <c r="J691" s="225"/>
      <c r="K691" s="225"/>
      <c r="L691" s="225"/>
      <c r="M691" s="225"/>
      <c r="N691" s="225"/>
      <c r="O691" s="225"/>
      <c r="P691" s="225"/>
      <c r="Q691" s="225"/>
      <c r="R691" s="225"/>
      <c r="S691" s="225"/>
      <c r="T691" s="225"/>
      <c r="U691" s="225"/>
      <c r="V691" s="225"/>
      <c r="W691" s="225"/>
      <c r="X691" s="225"/>
      <c r="Y691" s="225"/>
      <c r="Z691" s="225"/>
      <c r="AA691" s="225"/>
      <c r="AB691" s="225"/>
      <c r="AC691" s="225"/>
      <c r="AD691" s="225"/>
      <c r="AE691" s="225"/>
      <c r="AF691" s="225"/>
      <c r="AG691" s="225"/>
      <c r="AH691" s="225"/>
      <c r="AI691" s="225"/>
      <c r="AJ691" s="225"/>
      <c r="AK691" s="225"/>
      <c r="AL691" s="225"/>
      <c r="AM691" s="257"/>
      <c r="AN691" s="257"/>
      <c r="AO691" s="225"/>
      <c r="AP691" s="225"/>
      <c r="AQ691" s="225"/>
      <c r="AR691" s="225"/>
      <c r="AS691" s="225"/>
      <c r="AT691" s="225"/>
      <c r="AU691" s="225"/>
      <c r="AV691" s="225"/>
      <c r="AW691" s="225"/>
      <c r="AX691" s="225"/>
      <c r="AY691" s="225"/>
      <c r="AZ691" s="225"/>
      <c r="BA691" s="225"/>
      <c r="BB691" s="225"/>
      <c r="BC691" s="225"/>
      <c r="BD691" s="225"/>
      <c r="BE691" s="225"/>
      <c r="BF691" s="225"/>
      <c r="BG691" s="225"/>
      <c r="BH691" s="225"/>
      <c r="BI691" s="225"/>
      <c r="BJ691" s="225"/>
      <c r="BK691" s="225"/>
      <c r="BL691" s="225"/>
      <c r="BM691" s="225"/>
      <c r="BN691" s="225"/>
      <c r="BO691" s="225"/>
      <c r="BP691" s="225"/>
      <c r="BQ691" s="225"/>
      <c r="BR691" s="225"/>
      <c r="BS691" s="225"/>
      <c r="BT691" s="225"/>
      <c r="BU691" s="225"/>
      <c r="BV691" s="225"/>
      <c r="BW691" s="225"/>
      <c r="BX691" s="225"/>
      <c r="BY691" s="225"/>
      <c r="BZ691" s="225"/>
      <c r="CA691" s="225"/>
      <c r="CB691" s="225"/>
      <c r="CC691" s="225"/>
      <c r="CD691" s="225"/>
      <c r="CE691" s="225"/>
      <c r="CF691" s="225"/>
      <c r="CG691" s="225"/>
      <c r="CH691" s="225"/>
      <c r="CI691" s="225"/>
      <c r="CJ691" s="225"/>
      <c r="CK691" s="225"/>
      <c r="CL691" s="225"/>
      <c r="CM691" s="225"/>
      <c r="CN691" s="225"/>
      <c r="CO691" s="225"/>
      <c r="CP691" s="225"/>
      <c r="CQ691" s="225"/>
      <c r="CR691" s="225"/>
      <c r="CS691" s="225"/>
      <c r="CT691" s="225"/>
      <c r="CU691" s="225"/>
      <c r="CV691" s="225"/>
    </row>
    <row r="692" spans="1:100" ht="12" customHeight="1" x14ac:dyDescent="0.25">
      <c r="A692" s="225"/>
      <c r="B692" s="225"/>
      <c r="C692" s="225"/>
      <c r="D692" s="225"/>
      <c r="E692" s="225"/>
      <c r="F692" s="225"/>
      <c r="G692" s="225"/>
      <c r="H692" s="225"/>
      <c r="I692" s="225"/>
      <c r="J692" s="225"/>
      <c r="K692" s="225"/>
      <c r="L692" s="225"/>
      <c r="M692" s="225"/>
      <c r="N692" s="225"/>
      <c r="O692" s="225"/>
      <c r="P692" s="225"/>
      <c r="Q692" s="225"/>
      <c r="R692" s="225"/>
      <c r="S692" s="225"/>
      <c r="T692" s="225"/>
      <c r="U692" s="225"/>
      <c r="V692" s="225"/>
      <c r="W692" s="225"/>
      <c r="X692" s="225"/>
      <c r="Y692" s="225"/>
      <c r="Z692" s="225"/>
      <c r="AA692" s="225"/>
      <c r="AB692" s="225"/>
      <c r="AC692" s="225"/>
      <c r="AD692" s="225"/>
      <c r="AE692" s="225"/>
      <c r="AF692" s="225"/>
      <c r="AG692" s="225"/>
      <c r="AH692" s="225"/>
      <c r="AI692" s="225"/>
      <c r="AJ692" s="225"/>
      <c r="AK692" s="225"/>
      <c r="AL692" s="225"/>
      <c r="AM692" s="257"/>
      <c r="AN692" s="257"/>
      <c r="AO692" s="225"/>
      <c r="AP692" s="225"/>
      <c r="AQ692" s="225"/>
      <c r="AR692" s="225"/>
      <c r="AS692" s="225"/>
      <c r="AT692" s="225"/>
      <c r="AU692" s="225"/>
      <c r="AV692" s="225"/>
      <c r="AW692" s="225"/>
      <c r="AX692" s="225"/>
      <c r="AY692" s="225"/>
      <c r="AZ692" s="225"/>
      <c r="BA692" s="225"/>
      <c r="BB692" s="225"/>
      <c r="BC692" s="225"/>
      <c r="BD692" s="225"/>
      <c r="BE692" s="225"/>
      <c r="BF692" s="225"/>
      <c r="BG692" s="225"/>
      <c r="BH692" s="225"/>
      <c r="BI692" s="225"/>
      <c r="BJ692" s="225"/>
      <c r="BK692" s="225"/>
      <c r="BL692" s="225"/>
      <c r="BM692" s="225"/>
      <c r="BN692" s="225"/>
      <c r="BO692" s="225"/>
      <c r="BP692" s="225"/>
      <c r="BQ692" s="225"/>
      <c r="BR692" s="225"/>
      <c r="BS692" s="225"/>
      <c r="BT692" s="225"/>
      <c r="BU692" s="225"/>
      <c r="BV692" s="225"/>
      <c r="BW692" s="225"/>
      <c r="BX692" s="225"/>
      <c r="BY692" s="225"/>
      <c r="BZ692" s="225"/>
      <c r="CA692" s="225"/>
      <c r="CB692" s="225"/>
      <c r="CC692" s="225"/>
      <c r="CD692" s="225"/>
      <c r="CE692" s="225"/>
      <c r="CF692" s="225"/>
      <c r="CG692" s="225"/>
      <c r="CH692" s="225"/>
      <c r="CI692" s="225"/>
      <c r="CJ692" s="225"/>
      <c r="CK692" s="225"/>
      <c r="CL692" s="225"/>
      <c r="CM692" s="225"/>
      <c r="CN692" s="225"/>
      <c r="CO692" s="225"/>
      <c r="CP692" s="225"/>
      <c r="CQ692" s="225"/>
      <c r="CR692" s="225"/>
      <c r="CS692" s="225"/>
      <c r="CT692" s="225"/>
      <c r="CU692" s="225"/>
      <c r="CV692" s="225"/>
    </row>
    <row r="693" spans="1:100" ht="12" customHeight="1" x14ac:dyDescent="0.25">
      <c r="A693" s="225"/>
      <c r="B693" s="225"/>
      <c r="C693" s="225"/>
      <c r="D693" s="225"/>
      <c r="E693" s="225"/>
      <c r="F693" s="225"/>
      <c r="G693" s="225"/>
      <c r="H693" s="225"/>
      <c r="I693" s="225"/>
      <c r="J693" s="225"/>
      <c r="K693" s="225"/>
      <c r="L693" s="225"/>
      <c r="M693" s="225"/>
      <c r="N693" s="225"/>
      <c r="O693" s="225"/>
      <c r="P693" s="225"/>
      <c r="Q693" s="225"/>
      <c r="R693" s="225"/>
      <c r="S693" s="225"/>
      <c r="T693" s="225"/>
      <c r="U693" s="225"/>
      <c r="V693" s="225"/>
      <c r="W693" s="225"/>
      <c r="X693" s="225"/>
      <c r="Y693" s="225"/>
      <c r="Z693" s="225"/>
      <c r="AA693" s="225"/>
      <c r="AB693" s="225"/>
      <c r="AC693" s="225"/>
      <c r="AD693" s="225"/>
      <c r="AE693" s="225"/>
      <c r="AF693" s="225"/>
      <c r="AG693" s="225"/>
      <c r="AH693" s="225"/>
      <c r="AI693" s="225"/>
      <c r="AJ693" s="225"/>
      <c r="AK693" s="225"/>
      <c r="AL693" s="225"/>
      <c r="AM693" s="257"/>
      <c r="AN693" s="257"/>
      <c r="AO693" s="225"/>
      <c r="AP693" s="225"/>
      <c r="AQ693" s="225"/>
      <c r="AR693" s="225"/>
      <c r="AS693" s="225"/>
      <c r="AT693" s="225"/>
      <c r="AU693" s="225"/>
      <c r="AV693" s="225"/>
      <c r="AW693" s="225"/>
      <c r="AX693" s="225"/>
      <c r="AY693" s="225"/>
      <c r="AZ693" s="225"/>
      <c r="BA693" s="225"/>
      <c r="BB693" s="225"/>
      <c r="BC693" s="225"/>
      <c r="BD693" s="225"/>
      <c r="BE693" s="225"/>
      <c r="BF693" s="225"/>
      <c r="BG693" s="225"/>
      <c r="BH693" s="225"/>
      <c r="BI693" s="225"/>
      <c r="BJ693" s="225"/>
      <c r="BK693" s="225"/>
      <c r="BL693" s="225"/>
      <c r="BM693" s="225"/>
      <c r="BN693" s="225"/>
      <c r="BO693" s="225"/>
      <c r="BP693" s="225"/>
      <c r="BQ693" s="225"/>
      <c r="BR693" s="225"/>
      <c r="BS693" s="225"/>
      <c r="BT693" s="225"/>
      <c r="BU693" s="225"/>
      <c r="BV693" s="225"/>
      <c r="BW693" s="225"/>
      <c r="BX693" s="225"/>
      <c r="BY693" s="225"/>
      <c r="BZ693" s="225"/>
      <c r="CA693" s="225"/>
      <c r="CB693" s="225"/>
      <c r="CC693" s="225"/>
      <c r="CD693" s="225"/>
      <c r="CE693" s="225"/>
      <c r="CF693" s="225"/>
      <c r="CG693" s="225"/>
      <c r="CH693" s="225"/>
      <c r="CI693" s="225"/>
      <c r="CJ693" s="225"/>
      <c r="CK693" s="225"/>
      <c r="CL693" s="225"/>
      <c r="CM693" s="225"/>
      <c r="CN693" s="225"/>
      <c r="CO693" s="225"/>
      <c r="CP693" s="225"/>
      <c r="CQ693" s="225"/>
      <c r="CR693" s="225"/>
      <c r="CS693" s="225"/>
      <c r="CT693" s="225"/>
      <c r="CU693" s="225"/>
      <c r="CV693" s="225"/>
    </row>
    <row r="694" spans="1:100" ht="12" customHeight="1" x14ac:dyDescent="0.25">
      <c r="A694" s="225"/>
      <c r="B694" s="225"/>
      <c r="C694" s="225"/>
      <c r="D694" s="225"/>
      <c r="E694" s="225"/>
      <c r="F694" s="225"/>
      <c r="G694" s="225"/>
      <c r="H694" s="225"/>
      <c r="I694" s="225"/>
      <c r="J694" s="225"/>
      <c r="K694" s="225"/>
      <c r="L694" s="225"/>
      <c r="M694" s="225"/>
      <c r="N694" s="225"/>
      <c r="O694" s="225"/>
      <c r="P694" s="225"/>
      <c r="Q694" s="225"/>
      <c r="R694" s="225"/>
      <c r="S694" s="225"/>
      <c r="T694" s="225"/>
      <c r="U694" s="225"/>
      <c r="V694" s="225"/>
      <c r="W694" s="225"/>
      <c r="X694" s="225"/>
      <c r="Y694" s="225"/>
      <c r="Z694" s="225"/>
      <c r="AA694" s="225"/>
      <c r="AB694" s="225"/>
      <c r="AC694" s="225"/>
      <c r="AD694" s="225"/>
      <c r="AE694" s="225"/>
      <c r="AF694" s="225"/>
      <c r="AG694" s="225"/>
      <c r="AH694" s="225"/>
      <c r="AI694" s="225"/>
      <c r="AJ694" s="225"/>
      <c r="AK694" s="225"/>
      <c r="AL694" s="225"/>
      <c r="AM694" s="257"/>
      <c r="AN694" s="257"/>
      <c r="AO694" s="225"/>
      <c r="AP694" s="225"/>
      <c r="AQ694" s="225"/>
      <c r="AR694" s="225"/>
      <c r="AS694" s="225"/>
      <c r="AT694" s="225"/>
      <c r="AU694" s="225"/>
      <c r="AV694" s="225"/>
      <c r="AW694" s="225"/>
      <c r="AX694" s="225"/>
      <c r="AY694" s="225"/>
      <c r="AZ694" s="225"/>
      <c r="BA694" s="225"/>
      <c r="BB694" s="225"/>
      <c r="BC694" s="225"/>
      <c r="BD694" s="225"/>
      <c r="BE694" s="225"/>
      <c r="BF694" s="225"/>
      <c r="BG694" s="225"/>
      <c r="BH694" s="225"/>
      <c r="BI694" s="225"/>
      <c r="BJ694" s="225"/>
      <c r="BK694" s="225"/>
      <c r="BL694" s="225"/>
      <c r="BM694" s="225"/>
      <c r="BN694" s="225"/>
      <c r="BO694" s="225"/>
      <c r="BP694" s="225"/>
      <c r="BQ694" s="225"/>
      <c r="BR694" s="225"/>
      <c r="BS694" s="225"/>
      <c r="BT694" s="225"/>
      <c r="BU694" s="225"/>
      <c r="BV694" s="225"/>
      <c r="BW694" s="225"/>
      <c r="BX694" s="225"/>
      <c r="BY694" s="225"/>
      <c r="BZ694" s="225"/>
      <c r="CA694" s="225"/>
      <c r="CB694" s="225"/>
      <c r="CC694" s="225"/>
      <c r="CD694" s="225"/>
      <c r="CE694" s="225"/>
      <c r="CF694" s="225"/>
      <c r="CG694" s="225"/>
      <c r="CH694" s="225"/>
      <c r="CI694" s="225"/>
      <c r="CJ694" s="225"/>
      <c r="CK694" s="225"/>
      <c r="CL694" s="225"/>
      <c r="CM694" s="225"/>
      <c r="CN694" s="225"/>
      <c r="CO694" s="225"/>
      <c r="CP694" s="225"/>
      <c r="CQ694" s="225"/>
      <c r="CR694" s="225"/>
      <c r="CS694" s="225"/>
      <c r="CT694" s="225"/>
      <c r="CU694" s="225"/>
      <c r="CV694" s="225"/>
    </row>
    <row r="695" spans="1:100" ht="12" customHeight="1" x14ac:dyDescent="0.25">
      <c r="A695" s="225"/>
      <c r="B695" s="225"/>
      <c r="C695" s="225"/>
      <c r="D695" s="225"/>
      <c r="E695" s="225"/>
      <c r="F695" s="225"/>
      <c r="G695" s="225"/>
      <c r="H695" s="225"/>
      <c r="I695" s="225"/>
      <c r="J695" s="225"/>
      <c r="K695" s="225"/>
      <c r="L695" s="225"/>
      <c r="M695" s="225"/>
      <c r="N695" s="225"/>
      <c r="O695" s="225"/>
      <c r="P695" s="225"/>
      <c r="Q695" s="225"/>
      <c r="R695" s="225"/>
      <c r="S695" s="225"/>
      <c r="T695" s="225"/>
      <c r="U695" s="225"/>
      <c r="V695" s="225"/>
      <c r="W695" s="225"/>
      <c r="X695" s="225"/>
      <c r="Y695" s="225"/>
      <c r="Z695" s="225"/>
      <c r="AA695" s="225"/>
      <c r="AB695" s="225"/>
      <c r="AC695" s="225"/>
      <c r="AD695" s="225"/>
      <c r="AE695" s="225"/>
      <c r="AF695" s="225"/>
      <c r="AG695" s="225"/>
      <c r="AH695" s="225"/>
      <c r="AI695" s="225"/>
      <c r="AJ695" s="225"/>
      <c r="AK695" s="225"/>
      <c r="AL695" s="225"/>
      <c r="AM695" s="257"/>
      <c r="AN695" s="257"/>
      <c r="AO695" s="225"/>
      <c r="AP695" s="225"/>
      <c r="AQ695" s="225"/>
      <c r="AR695" s="225"/>
      <c r="AS695" s="225"/>
      <c r="AT695" s="225"/>
      <c r="AU695" s="225"/>
      <c r="AV695" s="225"/>
      <c r="AW695" s="225"/>
      <c r="AX695" s="225"/>
      <c r="AY695" s="225"/>
      <c r="AZ695" s="225"/>
      <c r="BA695" s="225"/>
      <c r="BB695" s="225"/>
      <c r="BC695" s="225"/>
      <c r="BD695" s="225"/>
      <c r="BE695" s="225"/>
      <c r="BF695" s="225"/>
      <c r="BG695" s="225"/>
      <c r="BH695" s="225"/>
      <c r="BI695" s="225"/>
      <c r="BJ695" s="225"/>
      <c r="BK695" s="225"/>
      <c r="BL695" s="225"/>
      <c r="BM695" s="225"/>
      <c r="BN695" s="225"/>
      <c r="BO695" s="225"/>
      <c r="BP695" s="225"/>
      <c r="BQ695" s="225"/>
      <c r="BR695" s="225"/>
      <c r="BS695" s="225"/>
      <c r="BT695" s="225"/>
      <c r="BU695" s="225"/>
      <c r="BV695" s="225"/>
      <c r="BW695" s="225"/>
      <c r="BX695" s="225"/>
      <c r="BY695" s="225"/>
      <c r="BZ695" s="225"/>
      <c r="CA695" s="225"/>
      <c r="CB695" s="225"/>
      <c r="CC695" s="225"/>
      <c r="CD695" s="225"/>
      <c r="CE695" s="225"/>
      <c r="CF695" s="225"/>
      <c r="CG695" s="225"/>
      <c r="CH695" s="225"/>
      <c r="CI695" s="225"/>
      <c r="CJ695" s="225"/>
      <c r="CK695" s="225"/>
      <c r="CL695" s="225"/>
      <c r="CM695" s="225"/>
      <c r="CN695" s="225"/>
      <c r="CO695" s="225"/>
      <c r="CP695" s="225"/>
      <c r="CQ695" s="225"/>
      <c r="CR695" s="225"/>
      <c r="CS695" s="225"/>
      <c r="CT695" s="225"/>
      <c r="CU695" s="225"/>
      <c r="CV695" s="225"/>
    </row>
    <row r="696" spans="1:100" ht="12" customHeight="1" x14ac:dyDescent="0.25">
      <c r="A696" s="225"/>
      <c r="B696" s="225"/>
      <c r="C696" s="225"/>
      <c r="D696" s="225"/>
      <c r="E696" s="225"/>
      <c r="F696" s="225"/>
      <c r="G696" s="225"/>
      <c r="H696" s="225"/>
      <c r="I696" s="225"/>
      <c r="J696" s="225"/>
      <c r="K696" s="225"/>
      <c r="L696" s="225"/>
      <c r="M696" s="225"/>
      <c r="N696" s="225"/>
      <c r="O696" s="225"/>
      <c r="P696" s="225"/>
      <c r="Q696" s="225"/>
      <c r="R696" s="225"/>
      <c r="S696" s="225"/>
      <c r="T696" s="225"/>
      <c r="U696" s="225"/>
      <c r="V696" s="225"/>
      <c r="W696" s="225"/>
      <c r="X696" s="225"/>
      <c r="Y696" s="225"/>
      <c r="Z696" s="225"/>
      <c r="AA696" s="225"/>
      <c r="AB696" s="225"/>
      <c r="AC696" s="225"/>
      <c r="AD696" s="225"/>
      <c r="AE696" s="225"/>
      <c r="AF696" s="225"/>
      <c r="AG696" s="225"/>
      <c r="AH696" s="225"/>
      <c r="AI696" s="225"/>
      <c r="AJ696" s="225"/>
      <c r="AK696" s="225"/>
      <c r="AL696" s="225"/>
      <c r="AM696" s="257"/>
      <c r="AN696" s="257"/>
      <c r="AO696" s="225"/>
      <c r="AP696" s="225"/>
      <c r="AQ696" s="225"/>
      <c r="AR696" s="225"/>
      <c r="AS696" s="225"/>
      <c r="AT696" s="225"/>
      <c r="AU696" s="225"/>
      <c r="AV696" s="225"/>
      <c r="AW696" s="225"/>
      <c r="AX696" s="225"/>
      <c r="AY696" s="225"/>
      <c r="AZ696" s="225"/>
      <c r="BA696" s="225"/>
      <c r="BB696" s="225"/>
      <c r="BC696" s="225"/>
      <c r="BD696" s="225"/>
      <c r="BE696" s="225"/>
      <c r="BF696" s="225"/>
      <c r="BG696" s="225"/>
      <c r="BH696" s="225"/>
      <c r="BI696" s="225"/>
      <c r="BJ696" s="225"/>
      <c r="BK696" s="225"/>
      <c r="BL696" s="225"/>
      <c r="BM696" s="225"/>
      <c r="BN696" s="225"/>
      <c r="BO696" s="225"/>
      <c r="BP696" s="225"/>
      <c r="BQ696" s="225"/>
      <c r="BR696" s="225"/>
      <c r="BS696" s="225"/>
      <c r="BT696" s="225"/>
      <c r="BU696" s="225"/>
      <c r="BV696" s="225"/>
      <c r="BW696" s="225"/>
      <c r="BX696" s="225"/>
      <c r="BY696" s="225"/>
      <c r="BZ696" s="225"/>
      <c r="CA696" s="225"/>
      <c r="CB696" s="225"/>
      <c r="CC696" s="225"/>
      <c r="CD696" s="225"/>
      <c r="CE696" s="225"/>
      <c r="CF696" s="225"/>
      <c r="CG696" s="225"/>
      <c r="CH696" s="225"/>
      <c r="CI696" s="225"/>
      <c r="CJ696" s="225"/>
      <c r="CK696" s="225"/>
      <c r="CL696" s="225"/>
      <c r="CM696" s="225"/>
      <c r="CN696" s="225"/>
      <c r="CO696" s="225"/>
      <c r="CP696" s="225"/>
      <c r="CQ696" s="225"/>
      <c r="CR696" s="225"/>
      <c r="CS696" s="225"/>
      <c r="CT696" s="225"/>
      <c r="CU696" s="225"/>
      <c r="CV696" s="225"/>
    </row>
    <row r="697" spans="1:100" ht="12" customHeight="1" x14ac:dyDescent="0.25">
      <c r="A697" s="225"/>
      <c r="B697" s="225"/>
      <c r="C697" s="225"/>
      <c r="D697" s="225"/>
      <c r="E697" s="225"/>
      <c r="F697" s="225"/>
      <c r="G697" s="225"/>
      <c r="H697" s="225"/>
      <c r="I697" s="225"/>
      <c r="J697" s="225"/>
      <c r="K697" s="225"/>
      <c r="L697" s="225"/>
      <c r="M697" s="225"/>
      <c r="N697" s="225"/>
      <c r="O697" s="225"/>
      <c r="P697" s="225"/>
      <c r="Q697" s="225"/>
      <c r="R697" s="225"/>
      <c r="S697" s="225"/>
      <c r="T697" s="225"/>
      <c r="U697" s="225"/>
      <c r="V697" s="225"/>
      <c r="W697" s="225"/>
      <c r="X697" s="225"/>
      <c r="Y697" s="225"/>
      <c r="Z697" s="225"/>
      <c r="AA697" s="225"/>
      <c r="AB697" s="225"/>
      <c r="AC697" s="225"/>
      <c r="AD697" s="225"/>
      <c r="AE697" s="225"/>
      <c r="AF697" s="225"/>
      <c r="AG697" s="225"/>
      <c r="AH697" s="225"/>
      <c r="AI697" s="225"/>
      <c r="AJ697" s="225"/>
      <c r="AK697" s="225"/>
      <c r="AL697" s="225"/>
      <c r="AM697" s="257"/>
      <c r="AN697" s="257"/>
      <c r="AO697" s="225"/>
      <c r="AP697" s="225"/>
      <c r="AQ697" s="225"/>
      <c r="AR697" s="225"/>
      <c r="AS697" s="225"/>
      <c r="AT697" s="225"/>
      <c r="AU697" s="225"/>
      <c r="AV697" s="225"/>
      <c r="AW697" s="225"/>
      <c r="AX697" s="225"/>
      <c r="AY697" s="225"/>
      <c r="AZ697" s="225"/>
      <c r="BA697" s="225"/>
      <c r="BB697" s="225"/>
      <c r="BC697" s="225"/>
      <c r="BD697" s="225"/>
      <c r="BE697" s="225"/>
      <c r="BF697" s="225"/>
      <c r="BG697" s="225"/>
      <c r="BH697" s="225"/>
      <c r="BI697" s="225"/>
      <c r="BJ697" s="225"/>
      <c r="BK697" s="225"/>
      <c r="BL697" s="225"/>
      <c r="BM697" s="225"/>
      <c r="BN697" s="225"/>
      <c r="BO697" s="225"/>
      <c r="BP697" s="225"/>
      <c r="BQ697" s="225"/>
      <c r="BR697" s="225"/>
      <c r="BS697" s="225"/>
      <c r="BT697" s="225"/>
      <c r="BU697" s="225"/>
      <c r="BV697" s="225"/>
      <c r="BW697" s="225"/>
      <c r="BX697" s="225"/>
      <c r="BY697" s="225"/>
      <c r="BZ697" s="225"/>
      <c r="CA697" s="225"/>
      <c r="CB697" s="225"/>
      <c r="CC697" s="225"/>
      <c r="CD697" s="225"/>
      <c r="CE697" s="225"/>
      <c r="CF697" s="225"/>
      <c r="CG697" s="225"/>
      <c r="CH697" s="225"/>
      <c r="CI697" s="225"/>
      <c r="CJ697" s="225"/>
      <c r="CK697" s="225"/>
      <c r="CL697" s="225"/>
      <c r="CM697" s="225"/>
      <c r="CN697" s="225"/>
      <c r="CO697" s="225"/>
      <c r="CP697" s="225"/>
      <c r="CQ697" s="225"/>
      <c r="CR697" s="225"/>
      <c r="CS697" s="225"/>
      <c r="CT697" s="225"/>
      <c r="CU697" s="225"/>
      <c r="CV697" s="225"/>
    </row>
    <row r="698" spans="1:100" ht="12" customHeight="1" x14ac:dyDescent="0.25">
      <c r="A698" s="225"/>
      <c r="B698" s="225"/>
      <c r="C698" s="225"/>
      <c r="D698" s="225"/>
      <c r="E698" s="225"/>
      <c r="F698" s="225"/>
      <c r="G698" s="225"/>
      <c r="H698" s="225"/>
      <c r="I698" s="225"/>
      <c r="J698" s="225"/>
      <c r="K698" s="225"/>
      <c r="L698" s="225"/>
      <c r="M698" s="225"/>
      <c r="N698" s="225"/>
      <c r="O698" s="225"/>
      <c r="P698" s="225"/>
      <c r="Q698" s="225"/>
      <c r="R698" s="225"/>
      <c r="S698" s="225"/>
      <c r="T698" s="225"/>
      <c r="U698" s="225"/>
      <c r="V698" s="225"/>
      <c r="W698" s="225"/>
      <c r="X698" s="225"/>
      <c r="Y698" s="225"/>
      <c r="Z698" s="225"/>
      <c r="AA698" s="225"/>
      <c r="AB698" s="225"/>
      <c r="AC698" s="225"/>
      <c r="AD698" s="225"/>
      <c r="AE698" s="225"/>
      <c r="AF698" s="225"/>
      <c r="AG698" s="225"/>
      <c r="AH698" s="225"/>
      <c r="AI698" s="225"/>
      <c r="AJ698" s="225"/>
      <c r="AK698" s="225"/>
      <c r="AL698" s="225"/>
      <c r="AM698" s="257"/>
      <c r="AN698" s="257"/>
      <c r="AO698" s="225"/>
      <c r="AP698" s="225"/>
      <c r="AQ698" s="225"/>
      <c r="AR698" s="225"/>
      <c r="AS698" s="225"/>
      <c r="AT698" s="225"/>
      <c r="AU698" s="225"/>
      <c r="AV698" s="225"/>
      <c r="AW698" s="225"/>
      <c r="AX698" s="225"/>
      <c r="AY698" s="225"/>
      <c r="AZ698" s="225"/>
      <c r="BA698" s="225"/>
      <c r="BB698" s="225"/>
      <c r="BC698" s="225"/>
      <c r="BD698" s="225"/>
      <c r="BE698" s="225"/>
      <c r="BF698" s="225"/>
      <c r="BG698" s="225"/>
      <c r="BH698" s="225"/>
      <c r="BI698" s="225"/>
      <c r="BJ698" s="225"/>
      <c r="BK698" s="225"/>
      <c r="BL698" s="225"/>
      <c r="BM698" s="225"/>
      <c r="BN698" s="225"/>
      <c r="BO698" s="225"/>
      <c r="BP698" s="225"/>
      <c r="BQ698" s="225"/>
      <c r="BR698" s="225"/>
      <c r="BS698" s="225"/>
      <c r="BT698" s="225"/>
      <c r="BU698" s="225"/>
      <c r="BV698" s="225"/>
      <c r="BW698" s="225"/>
      <c r="BX698" s="225"/>
      <c r="BY698" s="225"/>
      <c r="BZ698" s="225"/>
      <c r="CA698" s="225"/>
      <c r="CB698" s="225"/>
      <c r="CC698" s="225"/>
      <c r="CD698" s="225"/>
      <c r="CE698" s="225"/>
      <c r="CF698" s="225"/>
      <c r="CG698" s="225"/>
      <c r="CH698" s="225"/>
      <c r="CI698" s="225"/>
      <c r="CJ698" s="225"/>
      <c r="CK698" s="225"/>
      <c r="CL698" s="225"/>
      <c r="CM698" s="225"/>
      <c r="CN698" s="225"/>
      <c r="CO698" s="225"/>
      <c r="CP698" s="225"/>
      <c r="CQ698" s="225"/>
      <c r="CR698" s="225"/>
      <c r="CS698" s="225"/>
      <c r="CT698" s="225"/>
      <c r="CU698" s="225"/>
      <c r="CV698" s="225"/>
    </row>
    <row r="699" spans="1:100" ht="12" customHeight="1" x14ac:dyDescent="0.25">
      <c r="A699" s="225"/>
      <c r="B699" s="225"/>
      <c r="C699" s="225"/>
      <c r="D699" s="225"/>
      <c r="E699" s="225"/>
      <c r="F699" s="225"/>
      <c r="G699" s="225"/>
      <c r="H699" s="225"/>
      <c r="I699" s="225"/>
      <c r="J699" s="225"/>
      <c r="K699" s="225"/>
      <c r="L699" s="225"/>
      <c r="M699" s="225"/>
      <c r="N699" s="225"/>
      <c r="O699" s="225"/>
      <c r="P699" s="225"/>
      <c r="Q699" s="225"/>
      <c r="R699" s="225"/>
      <c r="S699" s="225"/>
      <c r="T699" s="225"/>
      <c r="U699" s="225"/>
      <c r="V699" s="225"/>
      <c r="W699" s="225"/>
      <c r="X699" s="225"/>
      <c r="Y699" s="225"/>
      <c r="Z699" s="225"/>
      <c r="AA699" s="225"/>
      <c r="AB699" s="225"/>
      <c r="AC699" s="225"/>
      <c r="AD699" s="225"/>
      <c r="AE699" s="225"/>
      <c r="AF699" s="225"/>
      <c r="AG699" s="225"/>
      <c r="AH699" s="225"/>
      <c r="AI699" s="225"/>
      <c r="AJ699" s="225"/>
      <c r="AK699" s="225"/>
      <c r="AL699" s="225"/>
      <c r="AM699" s="257"/>
      <c r="AN699" s="257"/>
      <c r="AO699" s="225"/>
      <c r="AP699" s="225"/>
      <c r="AQ699" s="225"/>
      <c r="AR699" s="225"/>
      <c r="AS699" s="225"/>
      <c r="AT699" s="225"/>
      <c r="AU699" s="225"/>
      <c r="AV699" s="225"/>
      <c r="AW699" s="225"/>
      <c r="AX699" s="225"/>
      <c r="AY699" s="225"/>
      <c r="AZ699" s="225"/>
      <c r="BA699" s="225"/>
      <c r="BB699" s="225"/>
      <c r="BC699" s="225"/>
      <c r="BD699" s="225"/>
      <c r="BE699" s="225"/>
      <c r="BF699" s="225"/>
      <c r="BG699" s="225"/>
      <c r="BH699" s="225"/>
      <c r="BI699" s="225"/>
      <c r="BJ699" s="225"/>
      <c r="BK699" s="225"/>
      <c r="BL699" s="225"/>
      <c r="BM699" s="225"/>
      <c r="BN699" s="225"/>
      <c r="BO699" s="225"/>
      <c r="BP699" s="225"/>
      <c r="BQ699" s="225"/>
      <c r="BR699" s="225"/>
      <c r="BS699" s="225"/>
      <c r="BT699" s="225"/>
      <c r="BU699" s="225"/>
      <c r="BV699" s="225"/>
      <c r="BW699" s="225"/>
      <c r="BX699" s="225"/>
      <c r="BY699" s="225"/>
      <c r="BZ699" s="225"/>
      <c r="CA699" s="225"/>
      <c r="CB699" s="225"/>
      <c r="CC699" s="225"/>
      <c r="CD699" s="225"/>
      <c r="CE699" s="225"/>
      <c r="CF699" s="225"/>
      <c r="CG699" s="225"/>
      <c r="CH699" s="225"/>
      <c r="CI699" s="225"/>
      <c r="CJ699" s="225"/>
      <c r="CK699" s="225"/>
      <c r="CL699" s="225"/>
      <c r="CM699" s="225"/>
      <c r="CN699" s="225"/>
      <c r="CO699" s="225"/>
      <c r="CP699" s="225"/>
      <c r="CQ699" s="225"/>
      <c r="CR699" s="225"/>
      <c r="CS699" s="225"/>
      <c r="CT699" s="225"/>
      <c r="CU699" s="225"/>
      <c r="CV699" s="225"/>
    </row>
    <row r="700" spans="1:100" ht="12" customHeight="1" x14ac:dyDescent="0.25">
      <c r="A700" s="225"/>
      <c r="B700" s="225"/>
      <c r="C700" s="225"/>
      <c r="D700" s="225"/>
      <c r="E700" s="225"/>
      <c r="F700" s="225"/>
      <c r="G700" s="225"/>
      <c r="H700" s="225"/>
      <c r="I700" s="225"/>
      <c r="J700" s="225"/>
      <c r="K700" s="225"/>
      <c r="L700" s="225"/>
      <c r="M700" s="225"/>
      <c r="N700" s="225"/>
      <c r="O700" s="225"/>
      <c r="P700" s="225"/>
      <c r="Q700" s="225"/>
      <c r="R700" s="225"/>
      <c r="S700" s="225"/>
      <c r="T700" s="225"/>
      <c r="U700" s="225"/>
      <c r="V700" s="225"/>
      <c r="W700" s="225"/>
      <c r="X700" s="225"/>
      <c r="Y700" s="225"/>
      <c r="Z700" s="225"/>
      <c r="AA700" s="225"/>
      <c r="AB700" s="225"/>
      <c r="AC700" s="225"/>
      <c r="AD700" s="225"/>
      <c r="AE700" s="225"/>
      <c r="AF700" s="225"/>
      <c r="AG700" s="225"/>
      <c r="AH700" s="225"/>
      <c r="AI700" s="225"/>
      <c r="AJ700" s="225"/>
      <c r="AK700" s="225"/>
      <c r="AL700" s="225"/>
      <c r="AM700" s="257"/>
      <c r="AN700" s="257"/>
      <c r="AO700" s="225"/>
      <c r="AP700" s="225"/>
      <c r="AQ700" s="225"/>
      <c r="AR700" s="225"/>
      <c r="AS700" s="225"/>
      <c r="AT700" s="225"/>
      <c r="AU700" s="225"/>
      <c r="AV700" s="225"/>
      <c r="AW700" s="225"/>
      <c r="AX700" s="225"/>
      <c r="AY700" s="225"/>
      <c r="AZ700" s="225"/>
      <c r="BA700" s="225"/>
      <c r="BB700" s="225"/>
      <c r="BC700" s="225"/>
      <c r="BD700" s="225"/>
      <c r="BE700" s="225"/>
      <c r="BF700" s="225"/>
      <c r="BG700" s="225"/>
      <c r="BH700" s="225"/>
      <c r="BI700" s="225"/>
      <c r="BJ700" s="225"/>
      <c r="BK700" s="225"/>
      <c r="BL700" s="225"/>
      <c r="BM700" s="225"/>
      <c r="BN700" s="225"/>
      <c r="BO700" s="225"/>
      <c r="BP700" s="225"/>
      <c r="BQ700" s="225"/>
      <c r="BR700" s="225"/>
      <c r="BS700" s="225"/>
      <c r="BT700" s="225"/>
      <c r="BU700" s="225"/>
      <c r="BV700" s="225"/>
      <c r="BW700" s="225"/>
      <c r="BX700" s="225"/>
      <c r="BY700" s="225"/>
      <c r="BZ700" s="225"/>
      <c r="CA700" s="225"/>
      <c r="CB700" s="225"/>
      <c r="CC700" s="225"/>
      <c r="CD700" s="225"/>
      <c r="CE700" s="225"/>
      <c r="CF700" s="225"/>
      <c r="CG700" s="225"/>
      <c r="CH700" s="225"/>
      <c r="CI700" s="225"/>
      <c r="CJ700" s="225"/>
      <c r="CK700" s="225"/>
      <c r="CL700" s="225"/>
      <c r="CM700" s="225"/>
      <c r="CN700" s="225"/>
      <c r="CO700" s="225"/>
      <c r="CP700" s="225"/>
      <c r="CQ700" s="225"/>
      <c r="CR700" s="225"/>
      <c r="CS700" s="225"/>
      <c r="CT700" s="225"/>
      <c r="CU700" s="225"/>
      <c r="CV700" s="225"/>
    </row>
    <row r="701" spans="1:100" ht="12" customHeight="1" x14ac:dyDescent="0.25">
      <c r="A701" s="225"/>
      <c r="B701" s="225"/>
      <c r="C701" s="225"/>
      <c r="D701" s="225"/>
      <c r="E701" s="225"/>
      <c r="F701" s="225"/>
      <c r="G701" s="225"/>
      <c r="H701" s="225"/>
      <c r="I701" s="225"/>
      <c r="J701" s="225"/>
      <c r="K701" s="225"/>
      <c r="L701" s="225"/>
      <c r="M701" s="225"/>
      <c r="N701" s="225"/>
      <c r="O701" s="225"/>
      <c r="P701" s="225"/>
      <c r="Q701" s="225"/>
      <c r="R701" s="225"/>
      <c r="S701" s="225"/>
      <c r="T701" s="225"/>
      <c r="U701" s="225"/>
      <c r="V701" s="225"/>
      <c r="W701" s="225"/>
      <c r="X701" s="225"/>
      <c r="Y701" s="225"/>
      <c r="Z701" s="225"/>
      <c r="AA701" s="225"/>
      <c r="AB701" s="225"/>
      <c r="AC701" s="225"/>
      <c r="AD701" s="225"/>
      <c r="AE701" s="225"/>
      <c r="AF701" s="225"/>
      <c r="AG701" s="225"/>
      <c r="AH701" s="225"/>
      <c r="AI701" s="225"/>
      <c r="AJ701" s="225"/>
      <c r="AK701" s="225"/>
      <c r="AL701" s="225"/>
      <c r="AM701" s="257"/>
      <c r="AN701" s="257"/>
      <c r="AO701" s="225"/>
      <c r="AP701" s="225"/>
      <c r="AQ701" s="225"/>
      <c r="AR701" s="225"/>
      <c r="AS701" s="225"/>
      <c r="AT701" s="225"/>
      <c r="AU701" s="225"/>
      <c r="AV701" s="225"/>
      <c r="AW701" s="225"/>
      <c r="AX701" s="225"/>
      <c r="AY701" s="225"/>
      <c r="AZ701" s="225"/>
      <c r="BA701" s="225"/>
      <c r="BB701" s="225"/>
      <c r="BC701" s="225"/>
      <c r="BD701" s="225"/>
      <c r="BE701" s="225"/>
      <c r="BF701" s="225"/>
      <c r="BG701" s="225"/>
      <c r="BH701" s="225"/>
      <c r="BI701" s="225"/>
      <c r="BJ701" s="225"/>
      <c r="BK701" s="225"/>
      <c r="BL701" s="225"/>
      <c r="BM701" s="225"/>
      <c r="BN701" s="225"/>
      <c r="BO701" s="225"/>
      <c r="BP701" s="225"/>
      <c r="BQ701" s="225"/>
      <c r="BR701" s="225"/>
      <c r="BS701" s="225"/>
      <c r="BT701" s="225"/>
      <c r="BU701" s="225"/>
      <c r="BV701" s="225"/>
      <c r="BW701" s="225"/>
      <c r="BX701" s="225"/>
      <c r="BY701" s="225"/>
      <c r="BZ701" s="225"/>
      <c r="CA701" s="225"/>
      <c r="CB701" s="225"/>
      <c r="CC701" s="225"/>
      <c r="CD701" s="225"/>
      <c r="CE701" s="225"/>
      <c r="CF701" s="225"/>
      <c r="CG701" s="225"/>
      <c r="CH701" s="225"/>
      <c r="CI701" s="225"/>
      <c r="CJ701" s="225"/>
      <c r="CK701" s="225"/>
      <c r="CL701" s="225"/>
      <c r="CM701" s="225"/>
      <c r="CN701" s="225"/>
      <c r="CO701" s="225"/>
      <c r="CP701" s="225"/>
      <c r="CQ701" s="225"/>
      <c r="CR701" s="225"/>
      <c r="CS701" s="225"/>
      <c r="CT701" s="225"/>
      <c r="CU701" s="225"/>
      <c r="CV701" s="225"/>
    </row>
    <row r="702" spans="1:100" ht="12" customHeight="1" x14ac:dyDescent="0.25">
      <c r="A702" s="225"/>
      <c r="B702" s="225"/>
      <c r="C702" s="225"/>
      <c r="D702" s="225"/>
      <c r="E702" s="225"/>
      <c r="F702" s="225"/>
      <c r="G702" s="225"/>
      <c r="H702" s="225"/>
      <c r="I702" s="225"/>
      <c r="J702" s="225"/>
      <c r="K702" s="225"/>
      <c r="L702" s="225"/>
      <c r="M702" s="225"/>
      <c r="N702" s="225"/>
      <c r="O702" s="225"/>
      <c r="P702" s="225"/>
      <c r="Q702" s="225"/>
      <c r="R702" s="225"/>
      <c r="S702" s="225"/>
      <c r="T702" s="225"/>
      <c r="U702" s="225"/>
      <c r="V702" s="225"/>
      <c r="W702" s="225"/>
      <c r="X702" s="225"/>
      <c r="Y702" s="225"/>
      <c r="Z702" s="225"/>
      <c r="AA702" s="225"/>
      <c r="AB702" s="225"/>
      <c r="AC702" s="225"/>
      <c r="AD702" s="225"/>
      <c r="AE702" s="225"/>
      <c r="AF702" s="225"/>
      <c r="AG702" s="225"/>
      <c r="AH702" s="225"/>
      <c r="AI702" s="225"/>
      <c r="AJ702" s="225"/>
      <c r="AK702" s="225"/>
      <c r="AL702" s="225"/>
      <c r="AM702" s="257"/>
      <c r="AN702" s="257"/>
      <c r="AO702" s="225"/>
      <c r="AP702" s="225"/>
      <c r="AQ702" s="225"/>
      <c r="AR702" s="225"/>
      <c r="AS702" s="225"/>
      <c r="AT702" s="225"/>
      <c r="AU702" s="225"/>
      <c r="AV702" s="225"/>
      <c r="AW702" s="225"/>
      <c r="AX702" s="225"/>
      <c r="AY702" s="225"/>
      <c r="AZ702" s="225"/>
      <c r="BA702" s="225"/>
      <c r="BB702" s="225"/>
      <c r="BC702" s="225"/>
      <c r="BD702" s="225"/>
      <c r="BE702" s="225"/>
      <c r="BF702" s="225"/>
      <c r="BG702" s="225"/>
      <c r="BH702" s="225"/>
      <c r="BI702" s="225"/>
      <c r="BJ702" s="225"/>
      <c r="BK702" s="225"/>
      <c r="BL702" s="225"/>
      <c r="BM702" s="225"/>
      <c r="BN702" s="225"/>
      <c r="BO702" s="225"/>
      <c r="BP702" s="225"/>
      <c r="BQ702" s="225"/>
      <c r="BR702" s="225"/>
      <c r="BS702" s="225"/>
      <c r="BT702" s="225"/>
      <c r="BU702" s="225"/>
      <c r="BV702" s="225"/>
      <c r="BW702" s="225"/>
      <c r="BX702" s="225"/>
      <c r="BY702" s="225"/>
      <c r="BZ702" s="225"/>
      <c r="CA702" s="225"/>
      <c r="CB702" s="225"/>
      <c r="CC702" s="225"/>
      <c r="CD702" s="225"/>
      <c r="CE702" s="225"/>
      <c r="CF702" s="225"/>
      <c r="CG702" s="225"/>
      <c r="CH702" s="225"/>
      <c r="CI702" s="225"/>
      <c r="CJ702" s="225"/>
      <c r="CK702" s="225"/>
      <c r="CL702" s="225"/>
      <c r="CM702" s="225"/>
      <c r="CN702" s="225"/>
      <c r="CO702" s="225"/>
      <c r="CP702" s="225"/>
      <c r="CQ702" s="225"/>
      <c r="CR702" s="225"/>
      <c r="CS702" s="225"/>
      <c r="CT702" s="225"/>
      <c r="CU702" s="225"/>
      <c r="CV702" s="225"/>
    </row>
    <row r="703" spans="1:100" ht="12" customHeight="1" x14ac:dyDescent="0.25">
      <c r="A703" s="225"/>
      <c r="B703" s="225"/>
      <c r="C703" s="225"/>
      <c r="D703" s="225"/>
      <c r="E703" s="225"/>
      <c r="F703" s="225"/>
      <c r="G703" s="225"/>
      <c r="H703" s="225"/>
      <c r="I703" s="225"/>
      <c r="J703" s="225"/>
      <c r="K703" s="225"/>
      <c r="L703" s="225"/>
      <c r="M703" s="225"/>
      <c r="N703" s="225"/>
      <c r="O703" s="225"/>
      <c r="P703" s="225"/>
      <c r="Q703" s="225"/>
      <c r="R703" s="225"/>
      <c r="S703" s="225"/>
      <c r="T703" s="225"/>
      <c r="U703" s="225"/>
      <c r="V703" s="225"/>
      <c r="W703" s="225"/>
      <c r="X703" s="225"/>
      <c r="Y703" s="225"/>
      <c r="Z703" s="225"/>
      <c r="AA703" s="225"/>
      <c r="AB703" s="225"/>
      <c r="AC703" s="225"/>
      <c r="AD703" s="225"/>
      <c r="AE703" s="225"/>
      <c r="AF703" s="225"/>
      <c r="AG703" s="225"/>
      <c r="AH703" s="225"/>
      <c r="AI703" s="225"/>
      <c r="AJ703" s="225"/>
      <c r="AK703" s="225"/>
      <c r="AL703" s="225"/>
      <c r="AM703" s="257"/>
      <c r="AN703" s="257"/>
      <c r="AO703" s="225"/>
      <c r="AP703" s="225"/>
      <c r="AQ703" s="225"/>
      <c r="AR703" s="225"/>
      <c r="AS703" s="225"/>
      <c r="AT703" s="225"/>
      <c r="AU703" s="225"/>
      <c r="AV703" s="225"/>
      <c r="AW703" s="225"/>
      <c r="AX703" s="225"/>
      <c r="AY703" s="225"/>
      <c r="AZ703" s="225"/>
      <c r="BA703" s="225"/>
      <c r="BB703" s="225"/>
      <c r="BC703" s="225"/>
      <c r="BD703" s="225"/>
      <c r="BE703" s="225"/>
      <c r="BF703" s="225"/>
      <c r="BG703" s="225"/>
      <c r="BH703" s="225"/>
      <c r="BI703" s="225"/>
      <c r="BJ703" s="225"/>
      <c r="BK703" s="225"/>
      <c r="BL703" s="225"/>
      <c r="BM703" s="225"/>
      <c r="BN703" s="225"/>
      <c r="BO703" s="225"/>
      <c r="BP703" s="225"/>
      <c r="BQ703" s="225"/>
      <c r="BR703" s="225"/>
      <c r="BS703" s="225"/>
      <c r="BT703" s="225"/>
      <c r="BU703" s="225"/>
      <c r="BV703" s="225"/>
      <c r="BW703" s="225"/>
      <c r="BX703" s="225"/>
      <c r="BY703" s="225"/>
      <c r="BZ703" s="225"/>
      <c r="CA703" s="225"/>
      <c r="CB703" s="225"/>
      <c r="CC703" s="225"/>
      <c r="CD703" s="225"/>
      <c r="CE703" s="225"/>
      <c r="CF703" s="225"/>
      <c r="CG703" s="225"/>
      <c r="CH703" s="225"/>
      <c r="CI703" s="225"/>
      <c r="CJ703" s="225"/>
      <c r="CK703" s="225"/>
      <c r="CL703" s="225"/>
      <c r="CM703" s="225"/>
      <c r="CN703" s="225"/>
      <c r="CO703" s="225"/>
      <c r="CP703" s="225"/>
      <c r="CQ703" s="225"/>
      <c r="CR703" s="225"/>
      <c r="CS703" s="225"/>
      <c r="CT703" s="225"/>
      <c r="CU703" s="225"/>
      <c r="CV703" s="225"/>
    </row>
    <row r="704" spans="1:100" ht="12" customHeight="1" x14ac:dyDescent="0.25">
      <c r="A704" s="225"/>
      <c r="B704" s="225"/>
      <c r="C704" s="225"/>
      <c r="D704" s="225"/>
      <c r="E704" s="225"/>
      <c r="F704" s="225"/>
      <c r="G704" s="225"/>
      <c r="H704" s="225"/>
      <c r="I704" s="225"/>
      <c r="J704" s="225"/>
      <c r="K704" s="225"/>
      <c r="L704" s="225"/>
      <c r="M704" s="225"/>
      <c r="N704" s="225"/>
      <c r="O704" s="225"/>
      <c r="P704" s="225"/>
      <c r="Q704" s="225"/>
      <c r="R704" s="225"/>
      <c r="S704" s="225"/>
      <c r="T704" s="225"/>
      <c r="U704" s="225"/>
      <c r="V704" s="225"/>
      <c r="W704" s="225"/>
      <c r="X704" s="225"/>
      <c r="Y704" s="225"/>
      <c r="Z704" s="225"/>
      <c r="AA704" s="225"/>
      <c r="AB704" s="225"/>
      <c r="AC704" s="225"/>
      <c r="AD704" s="225"/>
      <c r="AE704" s="225"/>
      <c r="AF704" s="225"/>
      <c r="AG704" s="225"/>
      <c r="AH704" s="225"/>
      <c r="AI704" s="225"/>
      <c r="AJ704" s="225"/>
      <c r="AK704" s="225"/>
      <c r="AL704" s="225"/>
      <c r="AM704" s="257"/>
      <c r="AN704" s="257"/>
      <c r="AO704" s="225"/>
      <c r="AP704" s="225"/>
      <c r="AQ704" s="225"/>
      <c r="AR704" s="225"/>
      <c r="AS704" s="225"/>
      <c r="AT704" s="225"/>
      <c r="AU704" s="225"/>
      <c r="AV704" s="225"/>
      <c r="AW704" s="225"/>
      <c r="AX704" s="225"/>
      <c r="AY704" s="225"/>
      <c r="AZ704" s="225"/>
      <c r="BA704" s="225"/>
      <c r="BB704" s="225"/>
      <c r="BC704" s="225"/>
      <c r="BD704" s="225"/>
      <c r="BE704" s="225"/>
      <c r="BF704" s="225"/>
      <c r="BG704" s="225"/>
      <c r="BH704" s="225"/>
      <c r="BI704" s="225"/>
      <c r="BJ704" s="225"/>
      <c r="BK704" s="225"/>
      <c r="BL704" s="225"/>
      <c r="BM704" s="225"/>
      <c r="BN704" s="225"/>
      <c r="BO704" s="225"/>
      <c r="BP704" s="225"/>
      <c r="BQ704" s="225"/>
      <c r="BR704" s="225"/>
      <c r="BS704" s="225"/>
      <c r="BT704" s="225"/>
      <c r="BU704" s="225"/>
      <c r="BV704" s="225"/>
      <c r="BW704" s="225"/>
      <c r="BX704" s="225"/>
      <c r="BY704" s="225"/>
      <c r="BZ704" s="225"/>
      <c r="CA704" s="225"/>
      <c r="CB704" s="225"/>
      <c r="CC704" s="225"/>
      <c r="CD704" s="225"/>
      <c r="CE704" s="225"/>
      <c r="CF704" s="225"/>
      <c r="CG704" s="225"/>
      <c r="CH704" s="225"/>
      <c r="CI704" s="225"/>
      <c r="CJ704" s="225"/>
      <c r="CK704" s="225"/>
      <c r="CL704" s="225"/>
      <c r="CM704" s="225"/>
      <c r="CN704" s="225"/>
      <c r="CO704" s="225"/>
      <c r="CP704" s="225"/>
      <c r="CQ704" s="225"/>
      <c r="CR704" s="225"/>
      <c r="CS704" s="225"/>
      <c r="CT704" s="225"/>
      <c r="CU704" s="225"/>
      <c r="CV704" s="225"/>
    </row>
    <row r="705" spans="1:100" ht="12" customHeight="1" x14ac:dyDescent="0.25">
      <c r="A705" s="225"/>
      <c r="B705" s="225"/>
      <c r="C705" s="225"/>
      <c r="D705" s="225"/>
      <c r="E705" s="225"/>
      <c r="F705" s="225"/>
      <c r="G705" s="225"/>
      <c r="H705" s="225"/>
      <c r="I705" s="225"/>
      <c r="J705" s="225"/>
      <c r="K705" s="225"/>
      <c r="L705" s="225"/>
      <c r="M705" s="225"/>
      <c r="N705" s="225"/>
      <c r="O705" s="225"/>
      <c r="P705" s="225"/>
      <c r="Q705" s="225"/>
      <c r="R705" s="225"/>
      <c r="S705" s="225"/>
      <c r="T705" s="225"/>
      <c r="U705" s="225"/>
      <c r="V705" s="225"/>
      <c r="W705" s="225"/>
      <c r="X705" s="225"/>
      <c r="Y705" s="225"/>
      <c r="Z705" s="225"/>
      <c r="AA705" s="225"/>
      <c r="AB705" s="225"/>
      <c r="AC705" s="225"/>
      <c r="AD705" s="225"/>
      <c r="AE705" s="225"/>
      <c r="AF705" s="225"/>
      <c r="AG705" s="225"/>
      <c r="AH705" s="225"/>
      <c r="AI705" s="225"/>
      <c r="AJ705" s="225"/>
      <c r="AK705" s="225"/>
      <c r="AL705" s="225"/>
      <c r="AM705" s="257"/>
      <c r="AN705" s="257"/>
      <c r="AO705" s="225"/>
      <c r="AP705" s="225"/>
      <c r="AQ705" s="225"/>
      <c r="AR705" s="225"/>
      <c r="AS705" s="225"/>
      <c r="AT705" s="225"/>
      <c r="AU705" s="225"/>
      <c r="AV705" s="225"/>
      <c r="AW705" s="225"/>
      <c r="AX705" s="225"/>
      <c r="AY705" s="225"/>
      <c r="AZ705" s="225"/>
      <c r="BA705" s="225"/>
      <c r="BB705" s="225"/>
      <c r="BC705" s="225"/>
      <c r="BD705" s="225"/>
      <c r="BE705" s="225"/>
      <c r="BF705" s="225"/>
      <c r="BG705" s="225"/>
      <c r="BH705" s="225"/>
      <c r="BI705" s="225"/>
      <c r="BJ705" s="225"/>
      <c r="BK705" s="225"/>
      <c r="BL705" s="225"/>
      <c r="BM705" s="225"/>
      <c r="BN705" s="225"/>
      <c r="BO705" s="225"/>
      <c r="BP705" s="225"/>
      <c r="BQ705" s="225"/>
      <c r="BR705" s="225"/>
      <c r="BS705" s="225"/>
      <c r="BT705" s="225"/>
      <c r="BU705" s="225"/>
      <c r="BV705" s="225"/>
      <c r="BW705" s="225"/>
      <c r="BX705" s="225"/>
      <c r="BY705" s="225"/>
      <c r="BZ705" s="225"/>
      <c r="CA705" s="225"/>
      <c r="CB705" s="225"/>
      <c r="CC705" s="225"/>
      <c r="CD705" s="225"/>
      <c r="CE705" s="225"/>
      <c r="CF705" s="225"/>
      <c r="CG705" s="225"/>
      <c r="CH705" s="225"/>
      <c r="CI705" s="225"/>
      <c r="CJ705" s="225"/>
      <c r="CK705" s="225"/>
      <c r="CL705" s="225"/>
      <c r="CM705" s="225"/>
      <c r="CN705" s="225"/>
      <c r="CO705" s="225"/>
      <c r="CP705" s="225"/>
      <c r="CQ705" s="225"/>
      <c r="CR705" s="225"/>
      <c r="CS705" s="225"/>
      <c r="CT705" s="225"/>
      <c r="CU705" s="225"/>
      <c r="CV705" s="225"/>
    </row>
    <row r="706" spans="1:100" ht="12" customHeight="1" x14ac:dyDescent="0.25">
      <c r="A706" s="225"/>
      <c r="B706" s="225"/>
      <c r="C706" s="225"/>
      <c r="D706" s="225"/>
      <c r="E706" s="225"/>
      <c r="F706" s="225"/>
      <c r="G706" s="225"/>
      <c r="H706" s="225"/>
      <c r="I706" s="225"/>
      <c r="J706" s="225"/>
      <c r="K706" s="225"/>
      <c r="L706" s="225"/>
      <c r="M706" s="225"/>
      <c r="N706" s="225"/>
      <c r="O706" s="225"/>
      <c r="P706" s="225"/>
      <c r="Q706" s="225"/>
      <c r="R706" s="225"/>
      <c r="S706" s="225"/>
      <c r="T706" s="225"/>
      <c r="U706" s="225"/>
      <c r="V706" s="225"/>
      <c r="W706" s="225"/>
      <c r="X706" s="225"/>
      <c r="Y706" s="225"/>
      <c r="Z706" s="225"/>
      <c r="AA706" s="225"/>
      <c r="AB706" s="225"/>
      <c r="AC706" s="225"/>
      <c r="AD706" s="225"/>
      <c r="AE706" s="225"/>
      <c r="AF706" s="225"/>
      <c r="AG706" s="225"/>
      <c r="AH706" s="225"/>
      <c r="AI706" s="225"/>
      <c r="AJ706" s="225"/>
      <c r="AK706" s="225"/>
      <c r="AL706" s="225"/>
      <c r="AM706" s="257"/>
      <c r="AN706" s="257"/>
      <c r="AO706" s="225"/>
      <c r="AP706" s="225"/>
      <c r="AQ706" s="225"/>
      <c r="AR706" s="225"/>
      <c r="AS706" s="225"/>
      <c r="AT706" s="225"/>
      <c r="AU706" s="225"/>
      <c r="AV706" s="225"/>
      <c r="AW706" s="225"/>
      <c r="AX706" s="225"/>
      <c r="AY706" s="225"/>
      <c r="AZ706" s="225"/>
      <c r="BA706" s="225"/>
      <c r="BB706" s="225"/>
      <c r="BC706" s="225"/>
      <c r="BD706" s="225"/>
      <c r="BE706" s="225"/>
      <c r="BF706" s="225"/>
      <c r="BG706" s="225"/>
      <c r="BH706" s="225"/>
      <c r="BI706" s="225"/>
      <c r="BJ706" s="225"/>
      <c r="BK706" s="225"/>
      <c r="BL706" s="225"/>
      <c r="BM706" s="225"/>
      <c r="BN706" s="225"/>
      <c r="BO706" s="225"/>
      <c r="BP706" s="225"/>
      <c r="BQ706" s="225"/>
      <c r="BR706" s="225"/>
      <c r="BS706" s="225"/>
      <c r="BT706" s="225"/>
      <c r="BU706" s="225"/>
      <c r="BV706" s="225"/>
      <c r="BW706" s="225"/>
      <c r="BX706" s="225"/>
      <c r="BY706" s="225"/>
      <c r="BZ706" s="225"/>
      <c r="CA706" s="225"/>
      <c r="CB706" s="225"/>
      <c r="CC706" s="225"/>
      <c r="CD706" s="225"/>
      <c r="CE706" s="225"/>
      <c r="CF706" s="225"/>
      <c r="CG706" s="225"/>
      <c r="CH706" s="225"/>
      <c r="CI706" s="225"/>
      <c r="CJ706" s="225"/>
      <c r="CK706" s="225"/>
      <c r="CL706" s="225"/>
      <c r="CM706" s="225"/>
      <c r="CN706" s="225"/>
      <c r="CO706" s="225"/>
      <c r="CP706" s="225"/>
      <c r="CQ706" s="225"/>
      <c r="CR706" s="225"/>
      <c r="CS706" s="225"/>
      <c r="CT706" s="225"/>
      <c r="CU706" s="225"/>
      <c r="CV706" s="225"/>
    </row>
    <row r="707" spans="1:100" ht="12" customHeight="1" x14ac:dyDescent="0.25">
      <c r="A707" s="225"/>
      <c r="B707" s="225"/>
      <c r="C707" s="225"/>
      <c r="D707" s="225"/>
      <c r="E707" s="225"/>
      <c r="F707" s="225"/>
      <c r="G707" s="225"/>
      <c r="H707" s="225"/>
      <c r="I707" s="225"/>
      <c r="J707" s="225"/>
      <c r="K707" s="225"/>
      <c r="L707" s="225"/>
      <c r="M707" s="225"/>
      <c r="N707" s="225"/>
      <c r="O707" s="225"/>
      <c r="P707" s="225"/>
      <c r="Q707" s="225"/>
      <c r="R707" s="225"/>
      <c r="S707" s="225"/>
      <c r="T707" s="225"/>
      <c r="U707" s="225"/>
      <c r="V707" s="225"/>
      <c r="W707" s="225"/>
      <c r="X707" s="225"/>
      <c r="Y707" s="225"/>
      <c r="Z707" s="225"/>
      <c r="AA707" s="225"/>
      <c r="AB707" s="225"/>
      <c r="AC707" s="225"/>
      <c r="AD707" s="225"/>
      <c r="AE707" s="225"/>
      <c r="AF707" s="225"/>
      <c r="AG707" s="225"/>
      <c r="AH707" s="225"/>
      <c r="AI707" s="225"/>
      <c r="AJ707" s="225"/>
      <c r="AK707" s="225"/>
      <c r="AL707" s="225"/>
      <c r="AM707" s="257"/>
      <c r="AN707" s="257"/>
      <c r="AO707" s="225"/>
      <c r="AP707" s="225"/>
      <c r="AQ707" s="225"/>
      <c r="AR707" s="225"/>
      <c r="AS707" s="225"/>
      <c r="AT707" s="225"/>
      <c r="AU707" s="225"/>
      <c r="AV707" s="225"/>
      <c r="AW707" s="225"/>
      <c r="AX707" s="225"/>
      <c r="AY707" s="225"/>
      <c r="AZ707" s="225"/>
      <c r="BA707" s="225"/>
      <c r="BB707" s="225"/>
      <c r="BC707" s="225"/>
      <c r="BD707" s="225"/>
      <c r="BE707" s="225"/>
      <c r="BF707" s="225"/>
      <c r="BG707" s="225"/>
      <c r="BH707" s="225"/>
      <c r="BI707" s="225"/>
      <c r="BJ707" s="225"/>
      <c r="BK707" s="225"/>
      <c r="BL707" s="225"/>
      <c r="BM707" s="225"/>
      <c r="BN707" s="225"/>
      <c r="BO707" s="225"/>
      <c r="BP707" s="225"/>
      <c r="BQ707" s="225"/>
      <c r="BR707" s="225"/>
      <c r="BS707" s="225"/>
      <c r="BT707" s="225"/>
      <c r="BU707" s="225"/>
      <c r="BV707" s="225"/>
      <c r="BW707" s="225"/>
      <c r="BX707" s="225"/>
      <c r="BY707" s="225"/>
      <c r="BZ707" s="225"/>
      <c r="CA707" s="225"/>
      <c r="CB707" s="225"/>
      <c r="CC707" s="225"/>
      <c r="CD707" s="225"/>
      <c r="CE707" s="225"/>
      <c r="CF707" s="225"/>
      <c r="CG707" s="225"/>
      <c r="CH707" s="225"/>
      <c r="CI707" s="225"/>
      <c r="CJ707" s="225"/>
      <c r="CK707" s="225"/>
      <c r="CL707" s="225"/>
      <c r="CM707" s="225"/>
      <c r="CN707" s="225"/>
      <c r="CO707" s="225"/>
      <c r="CP707" s="225"/>
      <c r="CQ707" s="225"/>
      <c r="CR707" s="225"/>
      <c r="CS707" s="225"/>
      <c r="CT707" s="225"/>
      <c r="CU707" s="225"/>
      <c r="CV707" s="225"/>
    </row>
    <row r="708" spans="1:100" ht="12" customHeight="1" x14ac:dyDescent="0.25">
      <c r="A708" s="225"/>
      <c r="B708" s="225"/>
      <c r="C708" s="225"/>
      <c r="D708" s="225"/>
      <c r="E708" s="225"/>
      <c r="F708" s="225"/>
      <c r="G708" s="225"/>
      <c r="H708" s="225"/>
      <c r="I708" s="225"/>
      <c r="J708" s="225"/>
      <c r="K708" s="225"/>
      <c r="L708" s="225"/>
      <c r="M708" s="225"/>
      <c r="N708" s="225"/>
      <c r="O708" s="225"/>
      <c r="P708" s="225"/>
      <c r="Q708" s="225"/>
      <c r="R708" s="225"/>
      <c r="S708" s="225"/>
      <c r="T708" s="225"/>
      <c r="U708" s="225"/>
      <c r="V708" s="225"/>
      <c r="W708" s="225"/>
      <c r="X708" s="225"/>
      <c r="Y708" s="225"/>
      <c r="Z708" s="225"/>
      <c r="AA708" s="225"/>
      <c r="AB708" s="225"/>
      <c r="AC708" s="225"/>
      <c r="AD708" s="225"/>
      <c r="AE708" s="225"/>
      <c r="AF708" s="225"/>
      <c r="AG708" s="225"/>
      <c r="AH708" s="225"/>
      <c r="AI708" s="225"/>
      <c r="AJ708" s="225"/>
      <c r="AK708" s="225"/>
      <c r="AL708" s="225"/>
      <c r="AM708" s="257"/>
      <c r="AN708" s="257"/>
      <c r="AO708" s="225"/>
      <c r="AP708" s="225"/>
      <c r="AQ708" s="225"/>
      <c r="AR708" s="225"/>
      <c r="AS708" s="225"/>
      <c r="AT708" s="225"/>
      <c r="AU708" s="225"/>
      <c r="AV708" s="225"/>
      <c r="AW708" s="225"/>
      <c r="AX708" s="225"/>
      <c r="AY708" s="225"/>
      <c r="AZ708" s="225"/>
      <c r="BA708" s="225"/>
      <c r="BB708" s="225"/>
      <c r="BC708" s="225"/>
      <c r="BD708" s="225"/>
      <c r="BE708" s="225"/>
      <c r="BF708" s="225"/>
      <c r="BG708" s="225"/>
      <c r="BH708" s="225"/>
      <c r="BI708" s="225"/>
      <c r="BJ708" s="225"/>
      <c r="BK708" s="225"/>
      <c r="BL708" s="225"/>
      <c r="BM708" s="225"/>
      <c r="BN708" s="225"/>
      <c r="BO708" s="225"/>
      <c r="BP708" s="225"/>
      <c r="BQ708" s="225"/>
      <c r="BR708" s="225"/>
      <c r="BS708" s="225"/>
      <c r="BT708" s="225"/>
      <c r="BU708" s="225"/>
      <c r="BV708" s="225"/>
      <c r="BW708" s="225"/>
      <c r="BX708" s="225"/>
      <c r="BY708" s="225"/>
      <c r="BZ708" s="225"/>
      <c r="CA708" s="225"/>
      <c r="CB708" s="225"/>
      <c r="CC708" s="225"/>
      <c r="CD708" s="225"/>
      <c r="CE708" s="225"/>
      <c r="CF708" s="225"/>
      <c r="CG708" s="225"/>
      <c r="CH708" s="225"/>
      <c r="CI708" s="225"/>
      <c r="CJ708" s="225"/>
      <c r="CK708" s="225"/>
      <c r="CL708" s="225"/>
      <c r="CM708" s="225"/>
      <c r="CN708" s="225"/>
      <c r="CO708" s="225"/>
      <c r="CP708" s="225"/>
      <c r="CQ708" s="225"/>
      <c r="CR708" s="225"/>
      <c r="CS708" s="225"/>
      <c r="CT708" s="225"/>
      <c r="CU708" s="225"/>
      <c r="CV708" s="225"/>
    </row>
    <row r="709" spans="1:100" ht="12" customHeight="1" x14ac:dyDescent="0.25">
      <c r="A709" s="225"/>
      <c r="B709" s="225"/>
      <c r="C709" s="225"/>
      <c r="D709" s="225"/>
      <c r="E709" s="225"/>
      <c r="F709" s="225"/>
      <c r="G709" s="225"/>
      <c r="H709" s="225"/>
      <c r="I709" s="225"/>
      <c r="J709" s="225"/>
      <c r="K709" s="225"/>
      <c r="L709" s="225"/>
      <c r="M709" s="225"/>
      <c r="N709" s="225"/>
      <c r="O709" s="225"/>
      <c r="P709" s="225"/>
      <c r="Q709" s="225"/>
      <c r="R709" s="225"/>
      <c r="S709" s="225"/>
      <c r="T709" s="225"/>
      <c r="U709" s="225"/>
      <c r="V709" s="225"/>
      <c r="W709" s="225"/>
      <c r="X709" s="225"/>
      <c r="Y709" s="225"/>
      <c r="Z709" s="225"/>
      <c r="AA709" s="225"/>
      <c r="AB709" s="225"/>
      <c r="AC709" s="225"/>
      <c r="AD709" s="225"/>
      <c r="AE709" s="225"/>
      <c r="AF709" s="225"/>
      <c r="AG709" s="225"/>
      <c r="AH709" s="225"/>
      <c r="AI709" s="225"/>
      <c r="AJ709" s="225"/>
      <c r="AK709" s="225"/>
      <c r="AL709" s="225"/>
      <c r="AM709" s="257"/>
      <c r="AN709" s="257"/>
      <c r="AO709" s="225"/>
      <c r="AP709" s="225"/>
      <c r="AQ709" s="225"/>
      <c r="AR709" s="225"/>
      <c r="AS709" s="225"/>
      <c r="AT709" s="225"/>
      <c r="AU709" s="225"/>
      <c r="AV709" s="225"/>
      <c r="AW709" s="225"/>
      <c r="AX709" s="225"/>
      <c r="AY709" s="225"/>
      <c r="AZ709" s="225"/>
      <c r="BA709" s="225"/>
      <c r="BB709" s="225"/>
      <c r="BC709" s="225"/>
      <c r="BD709" s="225"/>
      <c r="BE709" s="225"/>
      <c r="BF709" s="225"/>
      <c r="BG709" s="225"/>
      <c r="BH709" s="225"/>
      <c r="BI709" s="225"/>
      <c r="BJ709" s="225"/>
      <c r="BK709" s="225"/>
      <c r="BL709" s="225"/>
      <c r="BM709" s="225"/>
      <c r="BN709" s="225"/>
      <c r="BO709" s="225"/>
      <c r="BP709" s="225"/>
      <c r="BQ709" s="225"/>
      <c r="BR709" s="225"/>
      <c r="BS709" s="225"/>
      <c r="BT709" s="225"/>
      <c r="BU709" s="225"/>
      <c r="BV709" s="225"/>
      <c r="BW709" s="225"/>
      <c r="BX709" s="225"/>
      <c r="BY709" s="225"/>
      <c r="BZ709" s="225"/>
      <c r="CA709" s="225"/>
      <c r="CB709" s="225"/>
      <c r="CC709" s="225"/>
      <c r="CD709" s="225"/>
      <c r="CE709" s="225"/>
      <c r="CF709" s="225"/>
      <c r="CG709" s="225"/>
      <c r="CH709" s="225"/>
      <c r="CI709" s="225"/>
      <c r="CJ709" s="225"/>
      <c r="CK709" s="225"/>
      <c r="CL709" s="225"/>
      <c r="CM709" s="225"/>
      <c r="CN709" s="225"/>
      <c r="CO709" s="225"/>
      <c r="CP709" s="225"/>
      <c r="CQ709" s="225"/>
      <c r="CR709" s="225"/>
      <c r="CS709" s="225"/>
      <c r="CT709" s="225"/>
      <c r="CU709" s="225"/>
      <c r="CV709" s="225"/>
    </row>
    <row r="710" spans="1:100" ht="12" customHeight="1" x14ac:dyDescent="0.25">
      <c r="A710" s="225"/>
      <c r="B710" s="225"/>
      <c r="C710" s="225"/>
      <c r="D710" s="225"/>
      <c r="E710" s="225"/>
      <c r="F710" s="225"/>
      <c r="G710" s="225"/>
      <c r="H710" s="225"/>
      <c r="I710" s="225"/>
      <c r="J710" s="225"/>
      <c r="K710" s="225"/>
      <c r="L710" s="225"/>
      <c r="M710" s="225"/>
      <c r="N710" s="225"/>
      <c r="O710" s="225"/>
      <c r="P710" s="225"/>
      <c r="Q710" s="225"/>
      <c r="R710" s="225"/>
      <c r="S710" s="225"/>
      <c r="T710" s="225"/>
      <c r="U710" s="225"/>
      <c r="V710" s="225"/>
      <c r="W710" s="225"/>
      <c r="X710" s="225"/>
      <c r="Y710" s="225"/>
      <c r="Z710" s="225"/>
      <c r="AA710" s="225"/>
      <c r="AB710" s="225"/>
      <c r="AC710" s="225"/>
      <c r="AD710" s="225"/>
      <c r="AE710" s="225"/>
      <c r="AF710" s="225"/>
      <c r="AG710" s="225"/>
      <c r="AH710" s="225"/>
      <c r="AI710" s="225"/>
      <c r="AJ710" s="225"/>
      <c r="AK710" s="225"/>
      <c r="AL710" s="225"/>
      <c r="AM710" s="257"/>
      <c r="AN710" s="257"/>
      <c r="AO710" s="225"/>
      <c r="AP710" s="225"/>
      <c r="AQ710" s="225"/>
      <c r="AR710" s="225"/>
      <c r="AS710" s="225"/>
      <c r="AT710" s="225"/>
      <c r="AU710" s="225"/>
      <c r="AV710" s="225"/>
      <c r="AW710" s="225"/>
      <c r="AX710" s="225"/>
      <c r="AY710" s="225"/>
      <c r="AZ710" s="225"/>
      <c r="BA710" s="225"/>
      <c r="BB710" s="225"/>
      <c r="BC710" s="225"/>
      <c r="BD710" s="225"/>
      <c r="BE710" s="225"/>
      <c r="BF710" s="225"/>
      <c r="BG710" s="225"/>
      <c r="BH710" s="225"/>
      <c r="BI710" s="225"/>
      <c r="BJ710" s="225"/>
      <c r="BK710" s="225"/>
      <c r="BL710" s="225"/>
      <c r="BM710" s="225"/>
      <c r="BN710" s="225"/>
      <c r="BO710" s="225"/>
      <c r="BP710" s="225"/>
      <c r="BQ710" s="225"/>
      <c r="BR710" s="225"/>
      <c r="BS710" s="225"/>
      <c r="BT710" s="225"/>
      <c r="BU710" s="225"/>
      <c r="BV710" s="225"/>
      <c r="BW710" s="225"/>
      <c r="BX710" s="225"/>
      <c r="BY710" s="225"/>
      <c r="BZ710" s="225"/>
      <c r="CA710" s="225"/>
      <c r="CB710" s="225"/>
      <c r="CC710" s="225"/>
      <c r="CD710" s="225"/>
      <c r="CE710" s="225"/>
      <c r="CF710" s="225"/>
      <c r="CG710" s="225"/>
      <c r="CH710" s="225"/>
      <c r="CI710" s="225"/>
      <c r="CJ710" s="225"/>
      <c r="CK710" s="225"/>
      <c r="CL710" s="225"/>
      <c r="CM710" s="225"/>
      <c r="CN710" s="225"/>
      <c r="CO710" s="225"/>
      <c r="CP710" s="225"/>
      <c r="CQ710" s="225"/>
      <c r="CR710" s="225"/>
      <c r="CS710" s="225"/>
      <c r="CT710" s="225"/>
      <c r="CU710" s="225"/>
      <c r="CV710" s="225"/>
    </row>
    <row r="711" spans="1:100" ht="12" customHeight="1" x14ac:dyDescent="0.25">
      <c r="A711" s="225"/>
      <c r="B711" s="225"/>
      <c r="C711" s="225"/>
      <c r="D711" s="225"/>
      <c r="E711" s="225"/>
      <c r="F711" s="225"/>
      <c r="G711" s="225"/>
      <c r="H711" s="225"/>
      <c r="I711" s="225"/>
      <c r="J711" s="225"/>
      <c r="K711" s="225"/>
      <c r="L711" s="225"/>
      <c r="M711" s="225"/>
      <c r="N711" s="225"/>
      <c r="O711" s="225"/>
      <c r="P711" s="225"/>
      <c r="Q711" s="225"/>
      <c r="R711" s="225"/>
      <c r="S711" s="225"/>
      <c r="T711" s="225"/>
      <c r="U711" s="225"/>
      <c r="V711" s="225"/>
      <c r="W711" s="225"/>
      <c r="X711" s="225"/>
      <c r="Y711" s="225"/>
      <c r="Z711" s="225"/>
      <c r="AA711" s="225"/>
      <c r="AB711" s="225"/>
      <c r="AC711" s="225"/>
      <c r="AD711" s="225"/>
      <c r="AE711" s="225"/>
      <c r="AF711" s="225"/>
      <c r="AG711" s="225"/>
      <c r="AH711" s="225"/>
      <c r="AI711" s="225"/>
      <c r="AJ711" s="225"/>
      <c r="AK711" s="225"/>
      <c r="AL711" s="225"/>
      <c r="AM711" s="257"/>
      <c r="AN711" s="257"/>
      <c r="AO711" s="225"/>
      <c r="AP711" s="225"/>
      <c r="AQ711" s="225"/>
      <c r="AR711" s="225"/>
      <c r="AS711" s="225"/>
      <c r="AT711" s="225"/>
      <c r="AU711" s="225"/>
      <c r="AV711" s="225"/>
      <c r="AW711" s="225"/>
      <c r="AX711" s="225"/>
      <c r="AY711" s="225"/>
      <c r="AZ711" s="225"/>
      <c r="BA711" s="225"/>
      <c r="BB711" s="225"/>
      <c r="BC711" s="225"/>
      <c r="BD711" s="225"/>
      <c r="BE711" s="225"/>
      <c r="BF711" s="225"/>
      <c r="BG711" s="225"/>
      <c r="BH711" s="225"/>
      <c r="BI711" s="225"/>
      <c r="BJ711" s="225"/>
      <c r="BK711" s="225"/>
      <c r="BL711" s="225"/>
      <c r="BM711" s="225"/>
      <c r="BN711" s="225"/>
      <c r="BO711" s="225"/>
      <c r="BP711" s="225"/>
      <c r="BQ711" s="225"/>
      <c r="BR711" s="225"/>
      <c r="BS711" s="225"/>
      <c r="BT711" s="225"/>
      <c r="BU711" s="225"/>
      <c r="BV711" s="225"/>
      <c r="BW711" s="225"/>
      <c r="BX711" s="225"/>
      <c r="BY711" s="225"/>
      <c r="BZ711" s="225"/>
      <c r="CA711" s="225"/>
      <c r="CB711" s="225"/>
      <c r="CC711" s="225"/>
      <c r="CD711" s="225"/>
      <c r="CE711" s="225"/>
      <c r="CF711" s="225"/>
      <c r="CG711" s="225"/>
      <c r="CH711" s="225"/>
      <c r="CI711" s="225"/>
      <c r="CJ711" s="225"/>
      <c r="CK711" s="225"/>
      <c r="CL711" s="225"/>
      <c r="CM711" s="225"/>
      <c r="CN711" s="225"/>
      <c r="CO711" s="225"/>
      <c r="CP711" s="225"/>
      <c r="CQ711" s="225"/>
      <c r="CR711" s="225"/>
      <c r="CS711" s="225"/>
      <c r="CT711" s="225"/>
      <c r="CU711" s="225"/>
      <c r="CV711" s="225"/>
    </row>
    <row r="712" spans="1:100" ht="12" customHeight="1" x14ac:dyDescent="0.25">
      <c r="A712" s="225"/>
      <c r="B712" s="225"/>
      <c r="C712" s="225"/>
      <c r="D712" s="225"/>
      <c r="E712" s="225"/>
      <c r="F712" s="225"/>
      <c r="G712" s="225"/>
      <c r="H712" s="225"/>
      <c r="I712" s="225"/>
      <c r="J712" s="225"/>
      <c r="K712" s="225"/>
      <c r="L712" s="225"/>
      <c r="M712" s="225"/>
      <c r="N712" s="225"/>
      <c r="O712" s="225"/>
      <c r="P712" s="225"/>
      <c r="Q712" s="225"/>
      <c r="R712" s="225"/>
      <c r="S712" s="225"/>
      <c r="T712" s="225"/>
      <c r="U712" s="225"/>
      <c r="V712" s="225"/>
      <c r="W712" s="225"/>
      <c r="X712" s="225"/>
      <c r="Y712" s="225"/>
      <c r="Z712" s="225"/>
      <c r="AA712" s="225"/>
      <c r="AB712" s="225"/>
      <c r="AC712" s="225"/>
      <c r="AD712" s="225"/>
      <c r="AE712" s="225"/>
      <c r="AF712" s="225"/>
      <c r="AG712" s="225"/>
      <c r="AH712" s="225"/>
      <c r="AI712" s="225"/>
      <c r="AJ712" s="225"/>
      <c r="AK712" s="225"/>
      <c r="AL712" s="225"/>
      <c r="AM712" s="257"/>
      <c r="AN712" s="257"/>
      <c r="AO712" s="225"/>
      <c r="AP712" s="225"/>
      <c r="AQ712" s="225"/>
      <c r="AR712" s="225"/>
      <c r="AS712" s="225"/>
      <c r="AT712" s="225"/>
      <c r="AU712" s="225"/>
      <c r="AV712" s="225"/>
      <c r="AW712" s="225"/>
      <c r="AX712" s="225"/>
      <c r="AY712" s="225"/>
      <c r="AZ712" s="225"/>
      <c r="BA712" s="225"/>
      <c r="BB712" s="225"/>
      <c r="BC712" s="225"/>
      <c r="BD712" s="225"/>
      <c r="BE712" s="225"/>
      <c r="BF712" s="225"/>
      <c r="BG712" s="225"/>
      <c r="BH712" s="225"/>
      <c r="BI712" s="225"/>
      <c r="BJ712" s="225"/>
      <c r="BK712" s="225"/>
      <c r="BL712" s="225"/>
      <c r="BM712" s="225"/>
      <c r="BN712" s="225"/>
      <c r="BO712" s="225"/>
      <c r="BP712" s="225"/>
      <c r="BQ712" s="225"/>
      <c r="BR712" s="225"/>
      <c r="BS712" s="225"/>
      <c r="BT712" s="225"/>
      <c r="BU712" s="225"/>
      <c r="BV712" s="225"/>
      <c r="BW712" s="225"/>
      <c r="BX712" s="225"/>
      <c r="BY712" s="225"/>
      <c r="BZ712" s="225"/>
      <c r="CA712" s="225"/>
      <c r="CB712" s="225"/>
      <c r="CC712" s="225"/>
      <c r="CD712" s="225"/>
      <c r="CE712" s="225"/>
      <c r="CF712" s="225"/>
      <c r="CG712" s="225"/>
      <c r="CH712" s="225"/>
      <c r="CI712" s="225"/>
      <c r="CJ712" s="225"/>
      <c r="CK712" s="225"/>
      <c r="CL712" s="225"/>
      <c r="CM712" s="225"/>
      <c r="CN712" s="225"/>
      <c r="CO712" s="225"/>
      <c r="CP712" s="225"/>
      <c r="CQ712" s="225"/>
      <c r="CR712" s="225"/>
      <c r="CS712" s="225"/>
      <c r="CT712" s="225"/>
      <c r="CU712" s="225"/>
      <c r="CV712" s="225"/>
    </row>
    <row r="713" spans="1:100" ht="12" customHeight="1" x14ac:dyDescent="0.25">
      <c r="A713" s="225"/>
      <c r="B713" s="225"/>
      <c r="C713" s="225"/>
      <c r="D713" s="225"/>
      <c r="E713" s="225"/>
      <c r="F713" s="225"/>
      <c r="G713" s="225"/>
      <c r="H713" s="225"/>
      <c r="I713" s="225"/>
      <c r="J713" s="225"/>
      <c r="K713" s="225"/>
      <c r="L713" s="225"/>
      <c r="M713" s="225"/>
      <c r="N713" s="225"/>
      <c r="O713" s="225"/>
      <c r="P713" s="225"/>
      <c r="Q713" s="225"/>
      <c r="R713" s="225"/>
      <c r="S713" s="225"/>
      <c r="T713" s="225"/>
      <c r="U713" s="225"/>
      <c r="V713" s="225"/>
      <c r="W713" s="225"/>
      <c r="X713" s="225"/>
      <c r="Y713" s="225"/>
      <c r="Z713" s="225"/>
      <c r="AA713" s="225"/>
      <c r="AB713" s="225"/>
      <c r="AC713" s="225"/>
      <c r="AD713" s="225"/>
      <c r="AE713" s="225"/>
      <c r="AF713" s="225"/>
      <c r="AG713" s="225"/>
      <c r="AH713" s="225"/>
      <c r="AI713" s="225"/>
      <c r="AJ713" s="225"/>
      <c r="AK713" s="225"/>
      <c r="AL713" s="225"/>
      <c r="AM713" s="257"/>
      <c r="AN713" s="257"/>
      <c r="AO713" s="225"/>
      <c r="AP713" s="225"/>
      <c r="AQ713" s="225"/>
      <c r="AR713" s="225"/>
      <c r="AS713" s="225"/>
      <c r="AT713" s="225"/>
      <c r="AU713" s="225"/>
      <c r="AV713" s="225"/>
      <c r="AW713" s="225"/>
      <c r="AX713" s="225"/>
      <c r="AY713" s="225"/>
      <c r="AZ713" s="225"/>
      <c r="BA713" s="225"/>
      <c r="BB713" s="225"/>
      <c r="BC713" s="225"/>
      <c r="BD713" s="225"/>
      <c r="BE713" s="225"/>
      <c r="BF713" s="225"/>
      <c r="BG713" s="225"/>
      <c r="BH713" s="225"/>
      <c r="BI713" s="225"/>
      <c r="BJ713" s="225"/>
      <c r="BK713" s="225"/>
      <c r="BL713" s="225"/>
      <c r="BM713" s="225"/>
      <c r="BN713" s="225"/>
      <c r="BO713" s="225"/>
      <c r="BP713" s="225"/>
      <c r="BQ713" s="225"/>
      <c r="BR713" s="225"/>
      <c r="BS713" s="225"/>
      <c r="BT713" s="225"/>
      <c r="BU713" s="225"/>
      <c r="BV713" s="225"/>
      <c r="BW713" s="225"/>
      <c r="BX713" s="225"/>
      <c r="BY713" s="225"/>
      <c r="BZ713" s="225"/>
      <c r="CA713" s="225"/>
      <c r="CB713" s="225"/>
      <c r="CC713" s="225"/>
      <c r="CD713" s="225"/>
      <c r="CE713" s="225"/>
      <c r="CF713" s="225"/>
      <c r="CG713" s="225"/>
      <c r="CH713" s="225"/>
      <c r="CI713" s="225"/>
      <c r="CJ713" s="225"/>
      <c r="CK713" s="225"/>
      <c r="CL713" s="225"/>
      <c r="CM713" s="225"/>
      <c r="CN713" s="225"/>
      <c r="CO713" s="225"/>
      <c r="CP713" s="225"/>
      <c r="CQ713" s="225"/>
      <c r="CR713" s="225"/>
      <c r="CS713" s="225"/>
      <c r="CT713" s="225"/>
      <c r="CU713" s="225"/>
      <c r="CV713" s="225"/>
    </row>
    <row r="714" spans="1:100" ht="12" customHeight="1" x14ac:dyDescent="0.25">
      <c r="A714" s="225"/>
      <c r="B714" s="225"/>
      <c r="C714" s="225"/>
      <c r="D714" s="225"/>
      <c r="E714" s="225"/>
      <c r="F714" s="225"/>
      <c r="G714" s="225"/>
      <c r="H714" s="225"/>
      <c r="I714" s="225"/>
      <c r="J714" s="225"/>
      <c r="K714" s="225"/>
      <c r="L714" s="225"/>
      <c r="M714" s="225"/>
      <c r="N714" s="225"/>
      <c r="O714" s="225"/>
      <c r="P714" s="225"/>
      <c r="Q714" s="225"/>
      <c r="R714" s="225"/>
      <c r="S714" s="225"/>
      <c r="T714" s="225"/>
      <c r="U714" s="225"/>
      <c r="V714" s="225"/>
      <c r="W714" s="225"/>
      <c r="X714" s="225"/>
      <c r="Y714" s="225"/>
      <c r="Z714" s="225"/>
      <c r="AA714" s="225"/>
      <c r="AB714" s="225"/>
      <c r="AC714" s="225"/>
      <c r="AD714" s="225"/>
      <c r="AE714" s="225"/>
      <c r="AF714" s="225"/>
      <c r="AG714" s="225"/>
      <c r="AH714" s="225"/>
      <c r="AI714" s="225"/>
      <c r="AJ714" s="225"/>
      <c r="AK714" s="225"/>
      <c r="AL714" s="225"/>
      <c r="AM714" s="257"/>
      <c r="AN714" s="257"/>
      <c r="AO714" s="225"/>
      <c r="AP714" s="225"/>
      <c r="AQ714" s="225"/>
      <c r="AR714" s="225"/>
      <c r="AS714" s="225"/>
      <c r="AT714" s="225"/>
      <c r="AU714" s="225"/>
      <c r="AV714" s="225"/>
      <c r="AW714" s="225"/>
      <c r="AX714" s="225"/>
      <c r="AY714" s="225"/>
      <c r="AZ714" s="225"/>
      <c r="BA714" s="225"/>
      <c r="BB714" s="225"/>
      <c r="BC714" s="225"/>
      <c r="BD714" s="225"/>
      <c r="BE714" s="225"/>
      <c r="BF714" s="225"/>
      <c r="BG714" s="225"/>
      <c r="BH714" s="225"/>
      <c r="BI714" s="225"/>
      <c r="BJ714" s="225"/>
      <c r="BK714" s="225"/>
      <c r="BL714" s="225"/>
      <c r="BM714" s="225"/>
      <c r="BN714" s="225"/>
      <c r="BO714" s="225"/>
      <c r="BP714" s="225"/>
      <c r="BQ714" s="225"/>
      <c r="BR714" s="225"/>
      <c r="BS714" s="225"/>
      <c r="BT714" s="225"/>
      <c r="BU714" s="225"/>
      <c r="BV714" s="225"/>
      <c r="BW714" s="225"/>
      <c r="BX714" s="225"/>
      <c r="BY714" s="225"/>
      <c r="BZ714" s="225"/>
      <c r="CA714" s="225"/>
      <c r="CB714" s="225"/>
      <c r="CC714" s="225"/>
      <c r="CD714" s="225"/>
      <c r="CE714" s="225"/>
      <c r="CF714" s="225"/>
      <c r="CG714" s="225"/>
      <c r="CH714" s="225"/>
      <c r="CI714" s="225"/>
      <c r="CJ714" s="225"/>
      <c r="CK714" s="225"/>
      <c r="CL714" s="225"/>
      <c r="CM714" s="225"/>
      <c r="CN714" s="225"/>
      <c r="CO714" s="225"/>
      <c r="CP714" s="225"/>
      <c r="CQ714" s="225"/>
      <c r="CR714" s="225"/>
      <c r="CS714" s="225"/>
      <c r="CT714" s="225"/>
      <c r="CU714" s="225"/>
      <c r="CV714" s="225"/>
    </row>
    <row r="715" spans="1:100" ht="12" customHeight="1" x14ac:dyDescent="0.25">
      <c r="A715" s="225"/>
      <c r="B715" s="225"/>
      <c r="C715" s="225"/>
      <c r="D715" s="225"/>
      <c r="E715" s="225"/>
      <c r="F715" s="225"/>
      <c r="G715" s="225"/>
      <c r="H715" s="225"/>
      <c r="I715" s="225"/>
      <c r="J715" s="225"/>
      <c r="K715" s="225"/>
      <c r="L715" s="225"/>
      <c r="M715" s="225"/>
      <c r="N715" s="225"/>
      <c r="O715" s="225"/>
      <c r="P715" s="225"/>
      <c r="Q715" s="225"/>
      <c r="R715" s="225"/>
      <c r="S715" s="225"/>
      <c r="T715" s="225"/>
      <c r="U715" s="225"/>
      <c r="V715" s="225"/>
      <c r="W715" s="225"/>
      <c r="X715" s="225"/>
      <c r="Y715" s="225"/>
      <c r="Z715" s="225"/>
      <c r="AA715" s="225"/>
      <c r="AB715" s="225"/>
      <c r="AC715" s="225"/>
      <c r="AD715" s="225"/>
      <c r="AE715" s="225"/>
      <c r="AF715" s="225"/>
      <c r="AG715" s="225"/>
      <c r="AH715" s="225"/>
      <c r="AI715" s="225"/>
      <c r="AJ715" s="225"/>
      <c r="AK715" s="225"/>
      <c r="AL715" s="225"/>
      <c r="AM715" s="257"/>
      <c r="AN715" s="257"/>
      <c r="AO715" s="225"/>
      <c r="AP715" s="225"/>
      <c r="AQ715" s="225"/>
      <c r="AR715" s="225"/>
      <c r="AS715" s="225"/>
      <c r="AT715" s="225"/>
      <c r="AU715" s="225"/>
      <c r="AV715" s="225"/>
      <c r="AW715" s="225"/>
      <c r="AX715" s="225"/>
      <c r="AY715" s="225"/>
      <c r="AZ715" s="225"/>
      <c r="BA715" s="225"/>
      <c r="BB715" s="225"/>
      <c r="BC715" s="225"/>
      <c r="BD715" s="225"/>
      <c r="BE715" s="225"/>
      <c r="BF715" s="225"/>
      <c r="BG715" s="225"/>
      <c r="BH715" s="225"/>
      <c r="BI715" s="225"/>
      <c r="BJ715" s="225"/>
      <c r="BK715" s="225"/>
      <c r="BL715" s="225"/>
      <c r="BM715" s="225"/>
      <c r="BN715" s="225"/>
      <c r="BO715" s="225"/>
      <c r="BP715" s="225"/>
      <c r="BQ715" s="225"/>
      <c r="BR715" s="225"/>
      <c r="BS715" s="225"/>
      <c r="BT715" s="225"/>
      <c r="BU715" s="225"/>
      <c r="BV715" s="225"/>
      <c r="BW715" s="225"/>
      <c r="BX715" s="225"/>
      <c r="BY715" s="225"/>
      <c r="BZ715" s="225"/>
      <c r="CA715" s="225"/>
      <c r="CB715" s="225"/>
      <c r="CC715" s="225"/>
      <c r="CD715" s="225"/>
      <c r="CE715" s="225"/>
      <c r="CF715" s="225"/>
      <c r="CG715" s="225"/>
      <c r="CH715" s="225"/>
      <c r="CI715" s="225"/>
      <c r="CJ715" s="225"/>
      <c r="CK715" s="225"/>
      <c r="CL715" s="225"/>
      <c r="CM715" s="225"/>
      <c r="CN715" s="225"/>
      <c r="CO715" s="225"/>
      <c r="CP715" s="225"/>
      <c r="CQ715" s="225"/>
      <c r="CR715" s="225"/>
      <c r="CS715" s="225"/>
      <c r="CT715" s="225"/>
      <c r="CU715" s="225"/>
      <c r="CV715" s="225"/>
    </row>
    <row r="716" spans="1:100" ht="12" customHeight="1" x14ac:dyDescent="0.25">
      <c r="A716" s="225"/>
      <c r="B716" s="225"/>
      <c r="C716" s="225"/>
      <c r="D716" s="225"/>
      <c r="E716" s="225"/>
      <c r="F716" s="225"/>
      <c r="G716" s="225"/>
      <c r="H716" s="225"/>
      <c r="I716" s="225"/>
      <c r="J716" s="225"/>
      <c r="K716" s="225"/>
      <c r="L716" s="225"/>
      <c r="M716" s="225"/>
      <c r="N716" s="225"/>
      <c r="O716" s="225"/>
      <c r="P716" s="225"/>
      <c r="Q716" s="225"/>
      <c r="R716" s="225"/>
      <c r="S716" s="225"/>
      <c r="T716" s="225"/>
      <c r="U716" s="225"/>
      <c r="V716" s="225"/>
      <c r="W716" s="225"/>
      <c r="X716" s="225"/>
      <c r="Y716" s="225"/>
      <c r="Z716" s="225"/>
      <c r="AA716" s="225"/>
      <c r="AB716" s="225"/>
      <c r="AC716" s="225"/>
      <c r="AD716" s="225"/>
      <c r="AE716" s="225"/>
      <c r="AF716" s="225"/>
      <c r="AG716" s="225"/>
      <c r="AH716" s="225"/>
      <c r="AI716" s="225"/>
      <c r="AJ716" s="225"/>
      <c r="AK716" s="225"/>
      <c r="AL716" s="225"/>
      <c r="AM716" s="257"/>
      <c r="AN716" s="257"/>
      <c r="AO716" s="225"/>
      <c r="AP716" s="225"/>
      <c r="AQ716" s="225"/>
      <c r="AR716" s="225"/>
      <c r="AS716" s="225"/>
      <c r="AT716" s="225"/>
      <c r="AU716" s="225"/>
      <c r="AV716" s="225"/>
      <c r="AW716" s="225"/>
      <c r="AX716" s="225"/>
      <c r="AY716" s="225"/>
      <c r="AZ716" s="225"/>
      <c r="BA716" s="225"/>
      <c r="BB716" s="225"/>
      <c r="BC716" s="225"/>
      <c r="BD716" s="225"/>
      <c r="BE716" s="225"/>
      <c r="BF716" s="225"/>
      <c r="BG716" s="225"/>
      <c r="BH716" s="225"/>
      <c r="BI716" s="225"/>
      <c r="BJ716" s="225"/>
      <c r="BK716" s="225"/>
      <c r="BL716" s="225"/>
      <c r="BM716" s="225"/>
      <c r="BN716" s="225"/>
      <c r="BO716" s="225"/>
      <c r="BP716" s="225"/>
      <c r="BQ716" s="225"/>
      <c r="BR716" s="225"/>
      <c r="BS716" s="225"/>
      <c r="BT716" s="225"/>
      <c r="BU716" s="225"/>
      <c r="BV716" s="225"/>
      <c r="BW716" s="225"/>
      <c r="BX716" s="225"/>
      <c r="BY716" s="225"/>
      <c r="BZ716" s="225"/>
      <c r="CA716" s="225"/>
      <c r="CB716" s="225"/>
      <c r="CC716" s="225"/>
      <c r="CD716" s="225"/>
      <c r="CE716" s="225"/>
      <c r="CF716" s="225"/>
      <c r="CG716" s="225"/>
      <c r="CH716" s="225"/>
      <c r="CI716" s="225"/>
      <c r="CJ716" s="225"/>
      <c r="CK716" s="225"/>
      <c r="CL716" s="225"/>
      <c r="CM716" s="225"/>
      <c r="CN716" s="225"/>
      <c r="CO716" s="225"/>
      <c r="CP716" s="225"/>
      <c r="CQ716" s="225"/>
      <c r="CR716" s="225"/>
      <c r="CS716" s="225"/>
      <c r="CT716" s="225"/>
      <c r="CU716" s="225"/>
      <c r="CV716" s="225"/>
    </row>
    <row r="717" spans="1:100" ht="12" customHeight="1" x14ac:dyDescent="0.25">
      <c r="A717" s="225"/>
      <c r="B717" s="225"/>
      <c r="C717" s="225"/>
      <c r="D717" s="225"/>
      <c r="E717" s="225"/>
      <c r="F717" s="225"/>
      <c r="G717" s="225"/>
      <c r="H717" s="225"/>
      <c r="I717" s="225"/>
      <c r="J717" s="225"/>
      <c r="K717" s="225"/>
      <c r="L717" s="225"/>
      <c r="M717" s="225"/>
      <c r="N717" s="225"/>
      <c r="O717" s="225"/>
      <c r="P717" s="225"/>
      <c r="Q717" s="225"/>
      <c r="R717" s="225"/>
      <c r="S717" s="225"/>
      <c r="T717" s="225"/>
      <c r="U717" s="225"/>
      <c r="V717" s="225"/>
      <c r="W717" s="225"/>
      <c r="X717" s="225"/>
      <c r="Y717" s="225"/>
      <c r="Z717" s="225"/>
      <c r="AA717" s="225"/>
      <c r="AB717" s="225"/>
      <c r="AC717" s="225"/>
      <c r="AD717" s="225"/>
      <c r="AE717" s="225"/>
      <c r="AF717" s="225"/>
      <c r="AG717" s="225"/>
      <c r="AH717" s="225"/>
      <c r="AI717" s="225"/>
      <c r="AJ717" s="225"/>
      <c r="AK717" s="225"/>
      <c r="AL717" s="225"/>
      <c r="AM717" s="257"/>
      <c r="AN717" s="257"/>
      <c r="AO717" s="225"/>
      <c r="AP717" s="225"/>
      <c r="AQ717" s="225"/>
      <c r="AR717" s="225"/>
      <c r="AS717" s="225"/>
      <c r="AT717" s="225"/>
      <c r="AU717" s="225"/>
      <c r="AV717" s="225"/>
      <c r="AW717" s="225"/>
      <c r="AX717" s="225"/>
      <c r="AY717" s="225"/>
      <c r="AZ717" s="225"/>
      <c r="BA717" s="225"/>
      <c r="BB717" s="225"/>
      <c r="BC717" s="225"/>
      <c r="BD717" s="225"/>
      <c r="BE717" s="225"/>
      <c r="BF717" s="225"/>
      <c r="BG717" s="225"/>
      <c r="BH717" s="225"/>
      <c r="BI717" s="225"/>
      <c r="BJ717" s="225"/>
      <c r="BK717" s="225"/>
      <c r="BL717" s="225"/>
      <c r="BM717" s="225"/>
      <c r="BN717" s="225"/>
      <c r="BO717" s="225"/>
      <c r="BP717" s="225"/>
      <c r="BQ717" s="225"/>
      <c r="BR717" s="225"/>
      <c r="BS717" s="225"/>
      <c r="BT717" s="225"/>
      <c r="BU717" s="225"/>
      <c r="BV717" s="225"/>
      <c r="BW717" s="225"/>
      <c r="BX717" s="225"/>
      <c r="BY717" s="225"/>
      <c r="BZ717" s="225"/>
      <c r="CA717" s="225"/>
      <c r="CB717" s="225"/>
      <c r="CC717" s="225"/>
      <c r="CD717" s="225"/>
      <c r="CE717" s="225"/>
      <c r="CF717" s="225"/>
      <c r="CG717" s="225"/>
      <c r="CH717" s="225"/>
      <c r="CI717" s="225"/>
      <c r="CJ717" s="225"/>
      <c r="CK717" s="225"/>
      <c r="CL717" s="225"/>
      <c r="CM717" s="225"/>
      <c r="CN717" s="225"/>
      <c r="CO717" s="225"/>
      <c r="CP717" s="225"/>
      <c r="CQ717" s="225"/>
      <c r="CR717" s="225"/>
      <c r="CS717" s="225"/>
      <c r="CT717" s="225"/>
      <c r="CU717" s="225"/>
      <c r="CV717" s="225"/>
    </row>
    <row r="718" spans="1:100" ht="12" customHeight="1" x14ac:dyDescent="0.25">
      <c r="A718" s="225"/>
      <c r="B718" s="225"/>
      <c r="C718" s="225"/>
      <c r="D718" s="225"/>
      <c r="E718" s="225"/>
      <c r="F718" s="225"/>
      <c r="G718" s="225"/>
      <c r="H718" s="225"/>
      <c r="I718" s="225"/>
      <c r="J718" s="225"/>
      <c r="K718" s="225"/>
      <c r="L718" s="225"/>
      <c r="M718" s="225"/>
      <c r="N718" s="225"/>
      <c r="O718" s="225"/>
      <c r="P718" s="225"/>
      <c r="Q718" s="225"/>
      <c r="R718" s="225"/>
      <c r="S718" s="225"/>
      <c r="T718" s="225"/>
      <c r="U718" s="225"/>
      <c r="V718" s="225"/>
      <c r="W718" s="225"/>
      <c r="X718" s="225"/>
      <c r="Y718" s="225"/>
      <c r="Z718" s="225"/>
      <c r="AA718" s="225"/>
      <c r="AB718" s="225"/>
      <c r="AC718" s="225"/>
      <c r="AD718" s="225"/>
      <c r="AE718" s="225"/>
      <c r="AF718" s="225"/>
      <c r="AG718" s="225"/>
      <c r="AH718" s="225"/>
      <c r="AI718" s="225"/>
      <c r="AJ718" s="225"/>
      <c r="AK718" s="225"/>
      <c r="AL718" s="225"/>
      <c r="AM718" s="257"/>
      <c r="AN718" s="257"/>
      <c r="AO718" s="225"/>
      <c r="AP718" s="225"/>
      <c r="AQ718" s="225"/>
      <c r="AR718" s="225"/>
      <c r="AS718" s="225"/>
      <c r="AT718" s="225"/>
      <c r="AU718" s="225"/>
      <c r="AV718" s="225"/>
      <c r="AW718" s="225"/>
      <c r="AX718" s="225"/>
      <c r="AY718" s="225"/>
      <c r="AZ718" s="225"/>
      <c r="BA718" s="225"/>
      <c r="BB718" s="225"/>
      <c r="BC718" s="225"/>
      <c r="BD718" s="225"/>
      <c r="BE718" s="225"/>
      <c r="BF718" s="225"/>
      <c r="BG718" s="225"/>
      <c r="BH718" s="225"/>
      <c r="BI718" s="225"/>
      <c r="BJ718" s="225"/>
      <c r="BK718" s="225"/>
      <c r="BL718" s="225"/>
      <c r="BM718" s="225"/>
      <c r="BN718" s="225"/>
      <c r="BO718" s="225"/>
      <c r="BP718" s="225"/>
      <c r="BQ718" s="225"/>
      <c r="BR718" s="225"/>
      <c r="BS718" s="225"/>
      <c r="BT718" s="225"/>
      <c r="BU718" s="225"/>
      <c r="BV718" s="225"/>
      <c r="BW718" s="225"/>
      <c r="BX718" s="225"/>
      <c r="BY718" s="225"/>
      <c r="BZ718" s="225"/>
      <c r="CA718" s="225"/>
      <c r="CB718" s="225"/>
      <c r="CC718" s="225"/>
      <c r="CD718" s="225"/>
      <c r="CE718" s="225"/>
      <c r="CF718" s="225"/>
      <c r="CG718" s="225"/>
      <c r="CH718" s="225"/>
      <c r="CI718" s="225"/>
      <c r="CJ718" s="225"/>
      <c r="CK718" s="225"/>
      <c r="CL718" s="225"/>
      <c r="CM718" s="225"/>
      <c r="CN718" s="225"/>
      <c r="CO718" s="225"/>
      <c r="CP718" s="225"/>
      <c r="CQ718" s="225"/>
      <c r="CR718" s="225"/>
      <c r="CS718" s="225"/>
      <c r="CT718" s="225"/>
      <c r="CU718" s="225"/>
      <c r="CV718" s="225"/>
    </row>
    <row r="719" spans="1:100" ht="12" customHeight="1" x14ac:dyDescent="0.25">
      <c r="A719" s="225"/>
      <c r="B719" s="225"/>
      <c r="C719" s="225"/>
      <c r="D719" s="225"/>
      <c r="E719" s="225"/>
      <c r="F719" s="225"/>
      <c r="G719" s="225"/>
      <c r="H719" s="225"/>
      <c r="I719" s="225"/>
      <c r="J719" s="225"/>
      <c r="K719" s="225"/>
      <c r="L719" s="225"/>
      <c r="M719" s="225"/>
      <c r="N719" s="225"/>
      <c r="O719" s="225"/>
      <c r="P719" s="225"/>
      <c r="Q719" s="225"/>
      <c r="R719" s="225"/>
      <c r="S719" s="225"/>
      <c r="T719" s="225"/>
      <c r="U719" s="225"/>
      <c r="V719" s="225"/>
      <c r="W719" s="225"/>
      <c r="X719" s="225"/>
      <c r="Y719" s="225"/>
      <c r="Z719" s="225"/>
      <c r="AA719" s="225"/>
      <c r="AB719" s="225"/>
      <c r="AC719" s="225"/>
      <c r="AD719" s="225"/>
      <c r="AE719" s="225"/>
      <c r="AF719" s="225"/>
      <c r="AG719" s="225"/>
      <c r="AH719" s="225"/>
      <c r="AI719" s="225"/>
      <c r="AJ719" s="225"/>
      <c r="AK719" s="225"/>
      <c r="AL719" s="225"/>
      <c r="AM719" s="257"/>
      <c r="AN719" s="257"/>
      <c r="AO719" s="225"/>
      <c r="AP719" s="225"/>
      <c r="AQ719" s="225"/>
      <c r="AR719" s="225"/>
      <c r="AS719" s="225"/>
      <c r="AT719" s="225"/>
      <c r="AU719" s="225"/>
      <c r="AV719" s="225"/>
      <c r="AW719" s="225"/>
      <c r="AX719" s="225"/>
      <c r="AY719" s="225"/>
      <c r="AZ719" s="225"/>
      <c r="BA719" s="225"/>
      <c r="BB719" s="225"/>
      <c r="BC719" s="225"/>
      <c r="BD719" s="225"/>
      <c r="BE719" s="225"/>
      <c r="BF719" s="225"/>
      <c r="BG719" s="225"/>
      <c r="BH719" s="225"/>
      <c r="BI719" s="225"/>
      <c r="BJ719" s="225"/>
      <c r="BK719" s="225"/>
      <c r="BL719" s="225"/>
      <c r="BM719" s="225"/>
      <c r="BN719" s="225"/>
      <c r="BO719" s="225"/>
      <c r="BP719" s="225"/>
      <c r="BQ719" s="225"/>
      <c r="BR719" s="225"/>
      <c r="BS719" s="225"/>
      <c r="BT719" s="225"/>
      <c r="BU719" s="225"/>
      <c r="BV719" s="225"/>
      <c r="BW719" s="225"/>
      <c r="BX719" s="225"/>
      <c r="BY719" s="225"/>
      <c r="BZ719" s="225"/>
      <c r="CA719" s="225"/>
      <c r="CB719" s="225"/>
      <c r="CC719" s="225"/>
      <c r="CD719" s="225"/>
      <c r="CE719" s="225"/>
      <c r="CF719" s="225"/>
      <c r="CG719" s="225"/>
      <c r="CH719" s="225"/>
      <c r="CI719" s="225"/>
      <c r="CJ719" s="225"/>
      <c r="CK719" s="225"/>
      <c r="CL719" s="225"/>
      <c r="CM719" s="225"/>
      <c r="CN719" s="225"/>
      <c r="CO719" s="225"/>
      <c r="CP719" s="225"/>
      <c r="CQ719" s="225"/>
      <c r="CR719" s="225"/>
      <c r="CS719" s="225"/>
      <c r="CT719" s="225"/>
      <c r="CU719" s="225"/>
      <c r="CV719" s="225"/>
    </row>
    <row r="720" spans="1:100" ht="12" customHeight="1" x14ac:dyDescent="0.25">
      <c r="A720" s="225"/>
      <c r="B720" s="225"/>
      <c r="C720" s="225"/>
      <c r="D720" s="225"/>
      <c r="E720" s="225"/>
      <c r="F720" s="225"/>
      <c r="G720" s="225"/>
      <c r="H720" s="225"/>
      <c r="I720" s="225"/>
      <c r="J720" s="225"/>
      <c r="K720" s="225"/>
      <c r="L720" s="225"/>
      <c r="M720" s="225"/>
      <c r="N720" s="225"/>
      <c r="O720" s="225"/>
      <c r="P720" s="225"/>
      <c r="Q720" s="225"/>
      <c r="R720" s="225"/>
      <c r="S720" s="225"/>
      <c r="T720" s="225"/>
      <c r="U720" s="225"/>
      <c r="V720" s="225"/>
      <c r="W720" s="225"/>
      <c r="X720" s="225"/>
      <c r="Y720" s="225"/>
      <c r="Z720" s="225"/>
      <c r="AA720" s="225"/>
      <c r="AB720" s="225"/>
      <c r="AC720" s="225"/>
      <c r="AD720" s="225"/>
      <c r="AE720" s="225"/>
      <c r="AF720" s="225"/>
      <c r="AG720" s="225"/>
      <c r="AH720" s="225"/>
      <c r="AI720" s="225"/>
      <c r="AJ720" s="225"/>
      <c r="AK720" s="225"/>
      <c r="AL720" s="225"/>
      <c r="AM720" s="257"/>
      <c r="AN720" s="257"/>
      <c r="AO720" s="225"/>
      <c r="AP720" s="225"/>
      <c r="AQ720" s="225"/>
      <c r="AR720" s="225"/>
      <c r="AS720" s="225"/>
      <c r="AT720" s="225"/>
      <c r="AU720" s="225"/>
      <c r="AV720" s="225"/>
      <c r="AW720" s="225"/>
      <c r="AX720" s="225"/>
      <c r="AY720" s="225"/>
      <c r="AZ720" s="225"/>
      <c r="BA720" s="225"/>
      <c r="BB720" s="225"/>
      <c r="BC720" s="225"/>
      <c r="BD720" s="225"/>
      <c r="BE720" s="225"/>
      <c r="BF720" s="225"/>
      <c r="BG720" s="225"/>
      <c r="BH720" s="225"/>
      <c r="BI720" s="225"/>
      <c r="BJ720" s="225"/>
      <c r="BK720" s="225"/>
      <c r="BL720" s="225"/>
      <c r="BM720" s="225"/>
      <c r="BN720" s="225"/>
      <c r="BO720" s="225"/>
      <c r="BP720" s="225"/>
      <c r="BQ720" s="225"/>
      <c r="BR720" s="225"/>
      <c r="BS720" s="225"/>
      <c r="BT720" s="225"/>
      <c r="BU720" s="225"/>
      <c r="BV720" s="225"/>
      <c r="BW720" s="225"/>
      <c r="BX720" s="225"/>
      <c r="BY720" s="225"/>
      <c r="BZ720" s="225"/>
      <c r="CA720" s="225"/>
      <c r="CB720" s="225"/>
      <c r="CC720" s="225"/>
      <c r="CD720" s="225"/>
      <c r="CE720" s="225"/>
      <c r="CF720" s="225"/>
      <c r="CG720" s="225"/>
      <c r="CH720" s="225"/>
      <c r="CI720" s="225"/>
      <c r="CJ720" s="225"/>
      <c r="CK720" s="225"/>
      <c r="CL720" s="225"/>
      <c r="CM720" s="225"/>
      <c r="CN720" s="225"/>
      <c r="CO720" s="225"/>
      <c r="CP720" s="225"/>
      <c r="CQ720" s="225"/>
      <c r="CR720" s="225"/>
      <c r="CS720" s="225"/>
      <c r="CT720" s="225"/>
      <c r="CU720" s="225"/>
      <c r="CV720" s="225"/>
    </row>
    <row r="721" spans="1:100" ht="12" customHeight="1" x14ac:dyDescent="0.25">
      <c r="A721" s="225"/>
      <c r="B721" s="225"/>
      <c r="C721" s="225"/>
      <c r="D721" s="225"/>
      <c r="E721" s="225"/>
      <c r="F721" s="225"/>
      <c r="G721" s="225"/>
      <c r="H721" s="225"/>
      <c r="I721" s="225"/>
      <c r="J721" s="225"/>
      <c r="K721" s="225"/>
      <c r="L721" s="225"/>
      <c r="M721" s="225"/>
      <c r="N721" s="225"/>
      <c r="O721" s="225"/>
      <c r="P721" s="225"/>
      <c r="Q721" s="225"/>
      <c r="R721" s="225"/>
      <c r="S721" s="225"/>
      <c r="T721" s="225"/>
      <c r="U721" s="225"/>
      <c r="V721" s="225"/>
      <c r="W721" s="225"/>
      <c r="X721" s="225"/>
      <c r="Y721" s="225"/>
      <c r="Z721" s="225"/>
      <c r="AA721" s="225"/>
      <c r="AB721" s="225"/>
      <c r="AC721" s="225"/>
      <c r="AD721" s="225"/>
      <c r="AE721" s="225"/>
      <c r="AF721" s="225"/>
      <c r="AG721" s="225"/>
      <c r="AH721" s="225"/>
      <c r="AI721" s="225"/>
      <c r="AJ721" s="225"/>
      <c r="AK721" s="225"/>
      <c r="AL721" s="225"/>
      <c r="AM721" s="257"/>
      <c r="AN721" s="257"/>
      <c r="AO721" s="225"/>
      <c r="AP721" s="225"/>
      <c r="AQ721" s="225"/>
      <c r="AR721" s="225"/>
      <c r="AS721" s="225"/>
      <c r="AT721" s="225"/>
      <c r="AU721" s="225"/>
      <c r="AV721" s="225"/>
      <c r="AW721" s="225"/>
      <c r="AX721" s="225"/>
      <c r="AY721" s="225"/>
      <c r="AZ721" s="225"/>
      <c r="BA721" s="225"/>
      <c r="BB721" s="225"/>
      <c r="BC721" s="225"/>
      <c r="BD721" s="225"/>
      <c r="BE721" s="225"/>
      <c r="BF721" s="225"/>
      <c r="BG721" s="225"/>
      <c r="BH721" s="225"/>
      <c r="BI721" s="225"/>
      <c r="BJ721" s="225"/>
      <c r="BK721" s="225"/>
      <c r="BL721" s="225"/>
      <c r="BM721" s="225"/>
      <c r="BN721" s="225"/>
      <c r="BO721" s="225"/>
      <c r="BP721" s="225"/>
      <c r="BQ721" s="225"/>
      <c r="BR721" s="225"/>
      <c r="BS721" s="225"/>
      <c r="BT721" s="225"/>
      <c r="BU721" s="225"/>
      <c r="BV721" s="225"/>
      <c r="BW721" s="225"/>
      <c r="BX721" s="225"/>
      <c r="BY721" s="225"/>
      <c r="BZ721" s="225"/>
      <c r="CA721" s="225"/>
      <c r="CB721" s="225"/>
      <c r="CC721" s="225"/>
      <c r="CD721" s="225"/>
      <c r="CE721" s="225"/>
      <c r="CF721" s="225"/>
      <c r="CG721" s="225"/>
      <c r="CH721" s="225"/>
      <c r="CI721" s="225"/>
      <c r="CJ721" s="225"/>
      <c r="CK721" s="225"/>
      <c r="CL721" s="225"/>
      <c r="CM721" s="225"/>
      <c r="CN721" s="225"/>
      <c r="CO721" s="225"/>
      <c r="CP721" s="225"/>
      <c r="CQ721" s="225"/>
      <c r="CR721" s="225"/>
      <c r="CS721" s="225"/>
      <c r="CT721" s="225"/>
      <c r="CU721" s="225"/>
      <c r="CV721" s="225"/>
    </row>
    <row r="722" spans="1:100" ht="12" customHeight="1" x14ac:dyDescent="0.25">
      <c r="A722" s="225"/>
      <c r="B722" s="225"/>
      <c r="C722" s="225"/>
      <c r="D722" s="225"/>
      <c r="E722" s="225"/>
      <c r="F722" s="225"/>
      <c r="G722" s="225"/>
      <c r="H722" s="225"/>
      <c r="I722" s="225"/>
      <c r="J722" s="225"/>
      <c r="K722" s="225"/>
      <c r="L722" s="225"/>
      <c r="M722" s="225"/>
      <c r="N722" s="225"/>
      <c r="O722" s="225"/>
      <c r="P722" s="225"/>
      <c r="Q722" s="225"/>
      <c r="R722" s="225"/>
      <c r="S722" s="225"/>
      <c r="T722" s="225"/>
      <c r="U722" s="225"/>
      <c r="V722" s="225"/>
      <c r="W722" s="225"/>
      <c r="X722" s="225"/>
      <c r="Y722" s="225"/>
      <c r="Z722" s="225"/>
      <c r="AA722" s="225"/>
      <c r="AB722" s="225"/>
      <c r="AC722" s="225"/>
      <c r="AD722" s="225"/>
      <c r="AE722" s="225"/>
      <c r="AF722" s="225"/>
      <c r="AG722" s="225"/>
      <c r="AH722" s="225"/>
      <c r="AI722" s="225"/>
      <c r="AJ722" s="225"/>
      <c r="AK722" s="225"/>
      <c r="AL722" s="225"/>
      <c r="AM722" s="257"/>
      <c r="AN722" s="257"/>
      <c r="AO722" s="225"/>
      <c r="AP722" s="225"/>
      <c r="AQ722" s="225"/>
      <c r="AR722" s="225"/>
      <c r="AS722" s="225"/>
      <c r="AT722" s="225"/>
      <c r="AU722" s="225"/>
      <c r="AV722" s="225"/>
      <c r="AW722" s="225"/>
      <c r="AX722" s="225"/>
      <c r="AY722" s="225"/>
      <c r="AZ722" s="225"/>
      <c r="BA722" s="225"/>
      <c r="BB722" s="225"/>
      <c r="BC722" s="225"/>
      <c r="BD722" s="225"/>
      <c r="BE722" s="225"/>
      <c r="BF722" s="225"/>
      <c r="BG722" s="225"/>
      <c r="BH722" s="225"/>
      <c r="BI722" s="225"/>
      <c r="BJ722" s="225"/>
      <c r="BK722" s="225"/>
      <c r="BL722" s="225"/>
      <c r="BM722" s="225"/>
      <c r="BN722" s="225"/>
      <c r="BO722" s="225"/>
      <c r="BP722" s="225"/>
      <c r="BQ722" s="225"/>
      <c r="BR722" s="225"/>
      <c r="BS722" s="225"/>
      <c r="BT722" s="225"/>
      <c r="BU722" s="225"/>
      <c r="BV722" s="225"/>
      <c r="BW722" s="225"/>
      <c r="BX722" s="225"/>
      <c r="BY722" s="225"/>
      <c r="BZ722" s="225"/>
      <c r="CA722" s="225"/>
      <c r="CB722" s="225"/>
      <c r="CC722" s="225"/>
      <c r="CD722" s="225"/>
      <c r="CE722" s="225"/>
      <c r="CF722" s="225"/>
      <c r="CG722" s="225"/>
      <c r="CH722" s="225"/>
      <c r="CI722" s="225"/>
      <c r="CJ722" s="225"/>
      <c r="CK722" s="225"/>
      <c r="CL722" s="225"/>
      <c r="CM722" s="225"/>
      <c r="CN722" s="225"/>
      <c r="CO722" s="225"/>
      <c r="CP722" s="225"/>
      <c r="CQ722" s="225"/>
      <c r="CR722" s="225"/>
      <c r="CS722" s="225"/>
      <c r="CT722" s="225"/>
      <c r="CU722" s="225"/>
      <c r="CV722" s="225"/>
    </row>
    <row r="723" spans="1:100" ht="12" customHeight="1" x14ac:dyDescent="0.25">
      <c r="A723" s="225"/>
      <c r="B723" s="225"/>
      <c r="C723" s="225"/>
      <c r="D723" s="225"/>
      <c r="E723" s="225"/>
      <c r="F723" s="225"/>
      <c r="G723" s="225"/>
      <c r="H723" s="225"/>
      <c r="I723" s="225"/>
      <c r="J723" s="225"/>
      <c r="K723" s="225"/>
      <c r="L723" s="225"/>
      <c r="M723" s="225"/>
      <c r="N723" s="225"/>
      <c r="O723" s="225"/>
      <c r="P723" s="225"/>
      <c r="Q723" s="225"/>
      <c r="R723" s="225"/>
      <c r="S723" s="225"/>
      <c r="T723" s="225"/>
      <c r="U723" s="225"/>
      <c r="V723" s="225"/>
      <c r="W723" s="225"/>
      <c r="X723" s="225"/>
      <c r="Y723" s="225"/>
      <c r="Z723" s="225"/>
      <c r="AA723" s="225"/>
      <c r="AB723" s="225"/>
      <c r="AC723" s="225"/>
      <c r="AD723" s="225"/>
      <c r="AE723" s="225"/>
      <c r="AF723" s="225"/>
      <c r="AG723" s="225"/>
      <c r="AH723" s="225"/>
      <c r="AI723" s="225"/>
      <c r="AJ723" s="225"/>
      <c r="AK723" s="225"/>
      <c r="AL723" s="225"/>
      <c r="AM723" s="257"/>
      <c r="AN723" s="257"/>
      <c r="AO723" s="225"/>
      <c r="AP723" s="225"/>
      <c r="AQ723" s="225"/>
      <c r="AR723" s="225"/>
      <c r="AS723" s="225"/>
      <c r="AT723" s="225"/>
      <c r="AU723" s="225"/>
      <c r="AV723" s="225"/>
      <c r="AW723" s="225"/>
      <c r="AX723" s="225"/>
      <c r="AY723" s="225"/>
      <c r="AZ723" s="225"/>
      <c r="BA723" s="225"/>
      <c r="BB723" s="225"/>
      <c r="BC723" s="225"/>
      <c r="BD723" s="225"/>
      <c r="BE723" s="225"/>
      <c r="BF723" s="225"/>
      <c r="BG723" s="225"/>
      <c r="BH723" s="225"/>
      <c r="BI723" s="225"/>
      <c r="BJ723" s="225"/>
      <c r="BK723" s="225"/>
      <c r="BL723" s="225"/>
      <c r="BM723" s="225"/>
      <c r="BN723" s="225"/>
      <c r="BO723" s="225"/>
      <c r="BP723" s="225"/>
      <c r="BQ723" s="225"/>
      <c r="BR723" s="225"/>
      <c r="BS723" s="225"/>
      <c r="BT723" s="225"/>
      <c r="BU723" s="225"/>
      <c r="BV723" s="225"/>
      <c r="BW723" s="225"/>
      <c r="BX723" s="225"/>
      <c r="BY723" s="225"/>
      <c r="BZ723" s="225"/>
      <c r="CA723" s="225"/>
      <c r="CB723" s="225"/>
      <c r="CC723" s="225"/>
      <c r="CD723" s="225"/>
      <c r="CE723" s="225"/>
      <c r="CF723" s="225"/>
      <c r="CG723" s="225"/>
      <c r="CH723" s="225"/>
      <c r="CI723" s="225"/>
      <c r="CJ723" s="225"/>
      <c r="CK723" s="225"/>
      <c r="CL723" s="225"/>
      <c r="CM723" s="225"/>
      <c r="CN723" s="225"/>
      <c r="CO723" s="225"/>
      <c r="CP723" s="225"/>
      <c r="CQ723" s="225"/>
      <c r="CR723" s="225"/>
      <c r="CS723" s="225"/>
      <c r="CT723" s="225"/>
      <c r="CU723" s="225"/>
      <c r="CV723" s="225"/>
    </row>
    <row r="724" spans="1:100" ht="12" customHeight="1" x14ac:dyDescent="0.25">
      <c r="A724" s="225"/>
      <c r="B724" s="225"/>
      <c r="C724" s="225"/>
      <c r="D724" s="225"/>
      <c r="E724" s="225"/>
      <c r="F724" s="225"/>
      <c r="G724" s="225"/>
      <c r="H724" s="225"/>
      <c r="I724" s="225"/>
      <c r="J724" s="225"/>
      <c r="K724" s="225"/>
      <c r="L724" s="225"/>
      <c r="M724" s="225"/>
      <c r="N724" s="225"/>
      <c r="O724" s="225"/>
      <c r="P724" s="225"/>
      <c r="Q724" s="225"/>
      <c r="R724" s="225"/>
      <c r="S724" s="225"/>
      <c r="T724" s="225"/>
      <c r="U724" s="225"/>
      <c r="V724" s="225"/>
      <c r="W724" s="225"/>
      <c r="X724" s="225"/>
      <c r="Y724" s="225"/>
      <c r="Z724" s="225"/>
      <c r="AA724" s="225"/>
      <c r="AB724" s="225"/>
      <c r="AC724" s="225"/>
      <c r="AD724" s="225"/>
      <c r="AE724" s="225"/>
      <c r="AF724" s="225"/>
      <c r="AG724" s="225"/>
      <c r="AH724" s="225"/>
      <c r="AI724" s="225"/>
      <c r="AJ724" s="225"/>
      <c r="AK724" s="225"/>
      <c r="AL724" s="225"/>
      <c r="AM724" s="257"/>
      <c r="AN724" s="257"/>
      <c r="AO724" s="225"/>
      <c r="AP724" s="225"/>
      <c r="AQ724" s="225"/>
      <c r="AR724" s="225"/>
      <c r="AS724" s="225"/>
      <c r="AT724" s="225"/>
      <c r="AU724" s="225"/>
      <c r="AV724" s="225"/>
      <c r="AW724" s="225"/>
      <c r="AX724" s="225"/>
      <c r="AY724" s="225"/>
      <c r="AZ724" s="225"/>
      <c r="BA724" s="225"/>
      <c r="BB724" s="225"/>
      <c r="BC724" s="225"/>
      <c r="BD724" s="225"/>
      <c r="BE724" s="225"/>
      <c r="BF724" s="225"/>
      <c r="BG724" s="225"/>
      <c r="BH724" s="225"/>
      <c r="BI724" s="225"/>
      <c r="BJ724" s="225"/>
      <c r="BK724" s="225"/>
      <c r="BL724" s="225"/>
      <c r="BM724" s="225"/>
      <c r="BN724" s="225"/>
      <c r="BO724" s="225"/>
      <c r="BP724" s="225"/>
      <c r="BQ724" s="225"/>
      <c r="BR724" s="225"/>
      <c r="BS724" s="225"/>
      <c r="BT724" s="225"/>
      <c r="BU724" s="225"/>
      <c r="BV724" s="225"/>
      <c r="BW724" s="225"/>
      <c r="BX724" s="225"/>
      <c r="BY724" s="225"/>
      <c r="BZ724" s="225"/>
      <c r="CA724" s="225"/>
      <c r="CB724" s="225"/>
      <c r="CC724" s="225"/>
      <c r="CD724" s="225"/>
      <c r="CE724" s="225"/>
      <c r="CF724" s="225"/>
      <c r="CG724" s="225"/>
      <c r="CH724" s="225"/>
      <c r="CI724" s="225"/>
      <c r="CJ724" s="225"/>
      <c r="CK724" s="225"/>
      <c r="CL724" s="225"/>
      <c r="CM724" s="225"/>
      <c r="CN724" s="225"/>
      <c r="CO724" s="225"/>
      <c r="CP724" s="225"/>
      <c r="CQ724" s="225"/>
      <c r="CR724" s="225"/>
      <c r="CS724" s="225"/>
      <c r="CT724" s="225"/>
      <c r="CU724" s="225"/>
      <c r="CV724" s="225"/>
    </row>
    <row r="725" spans="1:100" ht="12" customHeight="1" x14ac:dyDescent="0.25">
      <c r="A725" s="225"/>
      <c r="B725" s="225"/>
      <c r="C725" s="225"/>
      <c r="D725" s="225"/>
      <c r="E725" s="225"/>
      <c r="F725" s="225"/>
      <c r="G725" s="225"/>
      <c r="H725" s="225"/>
      <c r="I725" s="225"/>
      <c r="J725" s="225"/>
      <c r="K725" s="225"/>
      <c r="L725" s="225"/>
      <c r="M725" s="225"/>
      <c r="N725" s="225"/>
      <c r="O725" s="225"/>
      <c r="P725" s="225"/>
      <c r="Q725" s="225"/>
      <c r="R725" s="225"/>
      <c r="S725" s="225"/>
      <c r="T725" s="225"/>
      <c r="U725" s="225"/>
      <c r="V725" s="225"/>
      <c r="W725" s="225"/>
      <c r="X725" s="225"/>
      <c r="Y725" s="225"/>
      <c r="Z725" s="225"/>
      <c r="AA725" s="225"/>
      <c r="AB725" s="225"/>
      <c r="AC725" s="225"/>
      <c r="AD725" s="225"/>
      <c r="AE725" s="225"/>
      <c r="AF725" s="225"/>
      <c r="AG725" s="225"/>
      <c r="AH725" s="225"/>
      <c r="AI725" s="225"/>
      <c r="AJ725" s="225"/>
      <c r="AK725" s="225"/>
      <c r="AL725" s="225"/>
      <c r="AM725" s="257"/>
      <c r="AN725" s="257"/>
      <c r="AO725" s="225"/>
      <c r="AP725" s="225"/>
      <c r="AQ725" s="225"/>
      <c r="AR725" s="225"/>
      <c r="AS725" s="225"/>
      <c r="AT725" s="225"/>
      <c r="AU725" s="225"/>
      <c r="AV725" s="225"/>
      <c r="AW725" s="225"/>
      <c r="AX725" s="225"/>
      <c r="AY725" s="225"/>
      <c r="AZ725" s="225"/>
      <c r="BA725" s="225"/>
      <c r="BB725" s="225"/>
      <c r="BC725" s="225"/>
      <c r="BD725" s="225"/>
      <c r="BE725" s="225"/>
      <c r="BF725" s="225"/>
      <c r="BG725" s="225"/>
      <c r="BH725" s="225"/>
      <c r="BI725" s="225"/>
      <c r="BJ725" s="225"/>
      <c r="BK725" s="225"/>
      <c r="BL725" s="225"/>
      <c r="BM725" s="225"/>
      <c r="BN725" s="225"/>
      <c r="BO725" s="225"/>
      <c r="BP725" s="225"/>
      <c r="BQ725" s="225"/>
      <c r="BR725" s="225"/>
      <c r="BS725" s="225"/>
      <c r="BT725" s="225"/>
      <c r="BU725" s="225"/>
      <c r="BV725" s="225"/>
      <c r="BW725" s="225"/>
      <c r="BX725" s="225"/>
      <c r="BY725" s="225"/>
      <c r="BZ725" s="225"/>
      <c r="CA725" s="225"/>
      <c r="CB725" s="225"/>
      <c r="CC725" s="225"/>
      <c r="CD725" s="225"/>
      <c r="CE725" s="225"/>
      <c r="CF725" s="225"/>
      <c r="CG725" s="225"/>
      <c r="CH725" s="225"/>
      <c r="CI725" s="225"/>
      <c r="CJ725" s="225"/>
      <c r="CK725" s="225"/>
      <c r="CL725" s="225"/>
      <c r="CM725" s="225"/>
      <c r="CN725" s="225"/>
      <c r="CO725" s="225"/>
      <c r="CP725" s="225"/>
      <c r="CQ725" s="225"/>
      <c r="CR725" s="225"/>
      <c r="CS725" s="225"/>
      <c r="CT725" s="225"/>
      <c r="CU725" s="225"/>
      <c r="CV725" s="225"/>
    </row>
    <row r="726" spans="1:100" ht="12" customHeight="1" x14ac:dyDescent="0.25">
      <c r="A726" s="225"/>
      <c r="B726" s="225"/>
      <c r="C726" s="225"/>
      <c r="D726" s="225"/>
      <c r="E726" s="225"/>
      <c r="F726" s="225"/>
      <c r="G726" s="225"/>
      <c r="H726" s="225"/>
      <c r="I726" s="225"/>
      <c r="J726" s="225"/>
      <c r="K726" s="225"/>
      <c r="L726" s="225"/>
      <c r="M726" s="225"/>
      <c r="N726" s="225"/>
      <c r="O726" s="225"/>
      <c r="P726" s="225"/>
      <c r="Q726" s="225"/>
      <c r="R726" s="225"/>
      <c r="S726" s="225"/>
      <c r="T726" s="225"/>
      <c r="U726" s="225"/>
      <c r="V726" s="225"/>
      <c r="W726" s="225"/>
      <c r="X726" s="225"/>
      <c r="Y726" s="225"/>
      <c r="Z726" s="225"/>
      <c r="AA726" s="225"/>
      <c r="AB726" s="225"/>
      <c r="AC726" s="225"/>
      <c r="AD726" s="225"/>
      <c r="AE726" s="225"/>
      <c r="AF726" s="225"/>
      <c r="AG726" s="225"/>
      <c r="AH726" s="225"/>
      <c r="AI726" s="225"/>
      <c r="AJ726" s="225"/>
      <c r="AK726" s="225"/>
      <c r="AL726" s="225"/>
      <c r="AM726" s="257"/>
      <c r="AN726" s="257"/>
      <c r="AO726" s="225"/>
      <c r="AP726" s="225"/>
      <c r="AQ726" s="225"/>
      <c r="AR726" s="225"/>
      <c r="AS726" s="225"/>
      <c r="AT726" s="225"/>
      <c r="AU726" s="225"/>
      <c r="AV726" s="225"/>
      <c r="AW726" s="225"/>
      <c r="AX726" s="225"/>
      <c r="AY726" s="225"/>
      <c r="AZ726" s="225"/>
      <c r="BA726" s="225"/>
      <c r="BB726" s="225"/>
      <c r="BC726" s="225"/>
      <c r="BD726" s="225"/>
      <c r="BE726" s="225"/>
      <c r="BF726" s="225"/>
      <c r="BG726" s="225"/>
      <c r="BH726" s="225"/>
      <c r="BI726" s="225"/>
      <c r="BJ726" s="225"/>
      <c r="BK726" s="225"/>
      <c r="BL726" s="225"/>
      <c r="BM726" s="225"/>
      <c r="BN726" s="225"/>
      <c r="BO726" s="225"/>
      <c r="BP726" s="225"/>
      <c r="BQ726" s="225"/>
      <c r="BR726" s="225"/>
      <c r="BS726" s="225"/>
      <c r="BT726" s="225"/>
      <c r="BU726" s="225"/>
      <c r="BV726" s="225"/>
      <c r="BW726" s="225"/>
      <c r="BX726" s="225"/>
      <c r="BY726" s="225"/>
      <c r="BZ726" s="225"/>
      <c r="CA726" s="225"/>
      <c r="CB726" s="225"/>
      <c r="CC726" s="225"/>
      <c r="CD726" s="225"/>
      <c r="CE726" s="225"/>
      <c r="CF726" s="225"/>
      <c r="CG726" s="225"/>
      <c r="CH726" s="225"/>
      <c r="CI726" s="225"/>
      <c r="CJ726" s="225"/>
      <c r="CK726" s="225"/>
      <c r="CL726" s="225"/>
      <c r="CM726" s="225"/>
      <c r="CN726" s="225"/>
      <c r="CO726" s="225"/>
      <c r="CP726" s="225"/>
      <c r="CQ726" s="225"/>
      <c r="CR726" s="225"/>
      <c r="CS726" s="225"/>
      <c r="CT726" s="225"/>
      <c r="CU726" s="225"/>
      <c r="CV726" s="225"/>
    </row>
    <row r="727" spans="1:100" ht="12" customHeight="1" x14ac:dyDescent="0.25">
      <c r="A727" s="225"/>
      <c r="B727" s="225"/>
      <c r="C727" s="225"/>
      <c r="D727" s="225"/>
      <c r="E727" s="225"/>
      <c r="F727" s="225"/>
      <c r="G727" s="225"/>
      <c r="H727" s="225"/>
      <c r="I727" s="225"/>
      <c r="J727" s="225"/>
      <c r="K727" s="225"/>
      <c r="L727" s="225"/>
      <c r="M727" s="225"/>
      <c r="N727" s="225"/>
      <c r="O727" s="225"/>
      <c r="P727" s="225"/>
      <c r="Q727" s="225"/>
      <c r="R727" s="225"/>
      <c r="S727" s="225"/>
      <c r="T727" s="225"/>
      <c r="U727" s="225"/>
      <c r="V727" s="225"/>
      <c r="W727" s="225"/>
      <c r="X727" s="225"/>
      <c r="Y727" s="225"/>
      <c r="Z727" s="225"/>
      <c r="AA727" s="225"/>
      <c r="AB727" s="225"/>
      <c r="AC727" s="225"/>
      <c r="AD727" s="225"/>
      <c r="AE727" s="225"/>
      <c r="AF727" s="225"/>
      <c r="AG727" s="225"/>
      <c r="AH727" s="225"/>
      <c r="AI727" s="225"/>
      <c r="AJ727" s="225"/>
      <c r="AK727" s="225"/>
      <c r="AL727" s="225"/>
      <c r="AM727" s="257"/>
      <c r="AN727" s="257"/>
      <c r="AO727" s="225"/>
      <c r="AP727" s="225"/>
      <c r="AQ727" s="225"/>
      <c r="AR727" s="225"/>
      <c r="AS727" s="225"/>
      <c r="AT727" s="225"/>
      <c r="AU727" s="225"/>
      <c r="AV727" s="225"/>
      <c r="AW727" s="225"/>
      <c r="AX727" s="225"/>
      <c r="AY727" s="225"/>
      <c r="AZ727" s="225"/>
      <c r="BA727" s="225"/>
      <c r="BB727" s="225"/>
      <c r="BC727" s="225"/>
      <c r="BD727" s="225"/>
      <c r="BE727" s="225"/>
      <c r="BF727" s="225"/>
      <c r="BG727" s="225"/>
      <c r="BH727" s="225"/>
      <c r="BI727" s="225"/>
      <c r="BJ727" s="225"/>
      <c r="BK727" s="225"/>
      <c r="BL727" s="225"/>
      <c r="BM727" s="225"/>
      <c r="BN727" s="225"/>
      <c r="BO727" s="225"/>
      <c r="BP727" s="225"/>
      <c r="BQ727" s="225"/>
      <c r="BR727" s="225"/>
      <c r="BS727" s="225"/>
      <c r="BT727" s="225"/>
      <c r="BU727" s="225"/>
      <c r="BV727" s="225"/>
      <c r="BW727" s="225"/>
      <c r="BX727" s="225"/>
      <c r="BY727" s="225"/>
      <c r="BZ727" s="225"/>
      <c r="CA727" s="225"/>
      <c r="CB727" s="225"/>
      <c r="CC727" s="225"/>
      <c r="CD727" s="225"/>
      <c r="CE727" s="225"/>
      <c r="CF727" s="225"/>
      <c r="CG727" s="225"/>
      <c r="CH727" s="225"/>
      <c r="CI727" s="225"/>
      <c r="CJ727" s="225"/>
      <c r="CK727" s="225"/>
      <c r="CL727" s="225"/>
      <c r="CM727" s="225"/>
      <c r="CN727" s="225"/>
      <c r="CO727" s="225"/>
      <c r="CP727" s="225"/>
      <c r="CQ727" s="225"/>
      <c r="CR727" s="225"/>
      <c r="CS727" s="225"/>
      <c r="CT727" s="225"/>
      <c r="CU727" s="225"/>
      <c r="CV727" s="225"/>
    </row>
    <row r="728" spans="1:100" ht="12" customHeight="1" x14ac:dyDescent="0.25">
      <c r="A728" s="225"/>
      <c r="B728" s="225"/>
      <c r="C728" s="225"/>
      <c r="D728" s="225"/>
      <c r="E728" s="225"/>
      <c r="F728" s="225"/>
      <c r="G728" s="225"/>
      <c r="H728" s="225"/>
      <c r="I728" s="225"/>
      <c r="J728" s="225"/>
      <c r="K728" s="225"/>
      <c r="L728" s="225"/>
      <c r="M728" s="225"/>
      <c r="N728" s="225"/>
      <c r="O728" s="225"/>
      <c r="P728" s="225"/>
      <c r="Q728" s="225"/>
      <c r="R728" s="225"/>
      <c r="S728" s="225"/>
      <c r="T728" s="225"/>
      <c r="U728" s="225"/>
      <c r="V728" s="225"/>
      <c r="W728" s="225"/>
      <c r="X728" s="225"/>
      <c r="Y728" s="225"/>
      <c r="Z728" s="225"/>
      <c r="AA728" s="225"/>
      <c r="AB728" s="225"/>
      <c r="AC728" s="225"/>
      <c r="AD728" s="225"/>
      <c r="AE728" s="225"/>
      <c r="AF728" s="225"/>
      <c r="AG728" s="225"/>
      <c r="AH728" s="225"/>
      <c r="AI728" s="225"/>
      <c r="AJ728" s="225"/>
      <c r="AK728" s="225"/>
      <c r="AL728" s="225"/>
      <c r="AM728" s="257"/>
      <c r="AN728" s="257"/>
      <c r="AO728" s="225"/>
      <c r="AP728" s="225"/>
      <c r="AQ728" s="225"/>
      <c r="AR728" s="225"/>
      <c r="AS728" s="225"/>
      <c r="AT728" s="225"/>
      <c r="AU728" s="225"/>
      <c r="AV728" s="225"/>
      <c r="AW728" s="225"/>
      <c r="AX728" s="225"/>
      <c r="AY728" s="225"/>
      <c r="AZ728" s="225"/>
      <c r="BA728" s="225"/>
      <c r="BB728" s="225"/>
      <c r="BC728" s="225"/>
      <c r="BD728" s="225"/>
      <c r="BE728" s="225"/>
      <c r="BF728" s="225"/>
      <c r="BG728" s="225"/>
      <c r="BH728" s="225"/>
      <c r="BI728" s="225"/>
      <c r="BJ728" s="225"/>
      <c r="BK728" s="225"/>
      <c r="BL728" s="225"/>
      <c r="BM728" s="225"/>
      <c r="BN728" s="225"/>
      <c r="BO728" s="225"/>
      <c r="BP728" s="225"/>
      <c r="BQ728" s="225"/>
      <c r="BR728" s="225"/>
      <c r="BS728" s="225"/>
      <c r="BT728" s="225"/>
      <c r="BU728" s="225"/>
      <c r="BV728" s="225"/>
      <c r="BW728" s="225"/>
      <c r="BX728" s="225"/>
      <c r="BY728" s="225"/>
      <c r="BZ728" s="225"/>
      <c r="CA728" s="225"/>
      <c r="CB728" s="225"/>
      <c r="CC728" s="225"/>
      <c r="CD728" s="225"/>
      <c r="CE728" s="225"/>
      <c r="CF728" s="225"/>
      <c r="CG728" s="225"/>
      <c r="CH728" s="225"/>
      <c r="CI728" s="225"/>
      <c r="CJ728" s="225"/>
      <c r="CK728" s="225"/>
      <c r="CL728" s="225"/>
      <c r="CM728" s="225"/>
      <c r="CN728" s="225"/>
      <c r="CO728" s="225"/>
      <c r="CP728" s="225"/>
      <c r="CQ728" s="225"/>
      <c r="CR728" s="225"/>
      <c r="CS728" s="225"/>
      <c r="CT728" s="225"/>
      <c r="CU728" s="225"/>
      <c r="CV728" s="225"/>
    </row>
    <row r="729" spans="1:100" ht="12" customHeight="1" x14ac:dyDescent="0.25">
      <c r="A729" s="225"/>
      <c r="B729" s="225"/>
      <c r="C729" s="225"/>
      <c r="D729" s="225"/>
      <c r="E729" s="225"/>
      <c r="F729" s="225"/>
      <c r="G729" s="225"/>
      <c r="H729" s="225"/>
      <c r="I729" s="225"/>
      <c r="J729" s="225"/>
      <c r="K729" s="225"/>
      <c r="L729" s="225"/>
      <c r="M729" s="225"/>
      <c r="N729" s="225"/>
      <c r="O729" s="225"/>
      <c r="P729" s="225"/>
      <c r="Q729" s="225"/>
      <c r="R729" s="225"/>
      <c r="S729" s="225"/>
      <c r="T729" s="225"/>
      <c r="U729" s="225"/>
      <c r="V729" s="225"/>
      <c r="W729" s="225"/>
      <c r="X729" s="225"/>
      <c r="Y729" s="225"/>
      <c r="Z729" s="225"/>
      <c r="AA729" s="225"/>
      <c r="AB729" s="225"/>
      <c r="AC729" s="225"/>
      <c r="AD729" s="225"/>
      <c r="AE729" s="225"/>
      <c r="AF729" s="225"/>
      <c r="AG729" s="225"/>
      <c r="AH729" s="225"/>
      <c r="AI729" s="225"/>
      <c r="AJ729" s="225"/>
      <c r="AK729" s="225"/>
      <c r="AL729" s="225"/>
      <c r="AM729" s="257"/>
      <c r="AN729" s="257"/>
      <c r="AO729" s="225"/>
      <c r="AP729" s="225"/>
      <c r="AQ729" s="225"/>
      <c r="AR729" s="225"/>
      <c r="AS729" s="225"/>
      <c r="AT729" s="225"/>
      <c r="AU729" s="225"/>
      <c r="AV729" s="225"/>
      <c r="AW729" s="225"/>
      <c r="AX729" s="225"/>
      <c r="AY729" s="225"/>
      <c r="AZ729" s="225"/>
      <c r="BA729" s="225"/>
      <c r="BB729" s="225"/>
      <c r="BC729" s="225"/>
      <c r="BD729" s="225"/>
      <c r="BE729" s="225"/>
      <c r="BF729" s="225"/>
      <c r="BG729" s="225"/>
      <c r="BH729" s="225"/>
      <c r="BI729" s="225"/>
      <c r="BJ729" s="225"/>
      <c r="BK729" s="225"/>
      <c r="BL729" s="225"/>
      <c r="BM729" s="225"/>
      <c r="BN729" s="225"/>
      <c r="BO729" s="225"/>
      <c r="BP729" s="225"/>
      <c r="BQ729" s="225"/>
      <c r="BR729" s="225"/>
      <c r="BS729" s="225"/>
      <c r="BT729" s="225"/>
      <c r="BU729" s="225"/>
      <c r="BV729" s="225"/>
      <c r="BW729" s="225"/>
      <c r="BX729" s="225"/>
      <c r="BY729" s="225"/>
      <c r="BZ729" s="225"/>
      <c r="CA729" s="225"/>
      <c r="CB729" s="225"/>
      <c r="CC729" s="225"/>
      <c r="CD729" s="225"/>
      <c r="CE729" s="225"/>
      <c r="CF729" s="225"/>
      <c r="CG729" s="225"/>
      <c r="CH729" s="225"/>
      <c r="CI729" s="225"/>
      <c r="CJ729" s="225"/>
      <c r="CK729" s="225"/>
      <c r="CL729" s="225"/>
      <c r="CM729" s="225"/>
      <c r="CN729" s="225"/>
      <c r="CO729" s="225"/>
      <c r="CP729" s="225"/>
      <c r="CQ729" s="225"/>
      <c r="CR729" s="225"/>
      <c r="CS729" s="225"/>
      <c r="CT729" s="225"/>
      <c r="CU729" s="225"/>
      <c r="CV729" s="225"/>
    </row>
    <row r="730" spans="1:100" ht="12" customHeight="1" x14ac:dyDescent="0.25">
      <c r="A730" s="225"/>
      <c r="B730" s="225"/>
      <c r="C730" s="225"/>
      <c r="D730" s="225"/>
      <c r="E730" s="225"/>
      <c r="F730" s="225"/>
      <c r="G730" s="225"/>
      <c r="H730" s="225"/>
      <c r="I730" s="225"/>
      <c r="J730" s="225"/>
      <c r="K730" s="225"/>
      <c r="L730" s="225"/>
      <c r="M730" s="225"/>
      <c r="N730" s="225"/>
      <c r="O730" s="225"/>
      <c r="P730" s="225"/>
      <c r="Q730" s="225"/>
      <c r="R730" s="225"/>
      <c r="S730" s="225"/>
      <c r="T730" s="225"/>
      <c r="U730" s="225"/>
      <c r="V730" s="225"/>
      <c r="W730" s="225"/>
      <c r="X730" s="225"/>
      <c r="Y730" s="225"/>
      <c r="Z730" s="225"/>
      <c r="AA730" s="225"/>
      <c r="AB730" s="225"/>
      <c r="AC730" s="225"/>
      <c r="AD730" s="225"/>
      <c r="AE730" s="225"/>
      <c r="AF730" s="225"/>
      <c r="AG730" s="225"/>
      <c r="AH730" s="225"/>
      <c r="AI730" s="225"/>
      <c r="AJ730" s="225"/>
      <c r="AK730" s="225"/>
      <c r="AL730" s="225"/>
      <c r="AM730" s="257"/>
      <c r="AN730" s="257"/>
      <c r="AO730" s="225"/>
      <c r="AP730" s="225"/>
      <c r="AQ730" s="225"/>
      <c r="AR730" s="225"/>
      <c r="AS730" s="225"/>
      <c r="AT730" s="225"/>
      <c r="AU730" s="225"/>
      <c r="AV730" s="225"/>
      <c r="AW730" s="225"/>
      <c r="AX730" s="225"/>
      <c r="AY730" s="225"/>
      <c r="AZ730" s="225"/>
      <c r="BA730" s="225"/>
      <c r="BB730" s="225"/>
      <c r="BC730" s="225"/>
      <c r="BD730" s="225"/>
      <c r="BE730" s="225"/>
      <c r="BF730" s="225"/>
      <c r="BG730" s="225"/>
      <c r="BH730" s="225"/>
      <c r="BI730" s="225"/>
      <c r="BJ730" s="225"/>
      <c r="BK730" s="225"/>
      <c r="BL730" s="225"/>
      <c r="BM730" s="225"/>
      <c r="BN730" s="225"/>
      <c r="BO730" s="225"/>
      <c r="BP730" s="225"/>
      <c r="BQ730" s="225"/>
      <c r="BR730" s="225"/>
      <c r="BS730" s="225"/>
      <c r="BT730" s="225"/>
      <c r="BU730" s="225"/>
      <c r="BV730" s="225"/>
      <c r="BW730" s="225"/>
      <c r="BX730" s="225"/>
      <c r="BY730" s="225"/>
      <c r="BZ730" s="225"/>
      <c r="CA730" s="225"/>
      <c r="CB730" s="225"/>
      <c r="CC730" s="225"/>
      <c r="CD730" s="225"/>
      <c r="CE730" s="225"/>
      <c r="CF730" s="225"/>
      <c r="CG730" s="225"/>
      <c r="CH730" s="225"/>
      <c r="CI730" s="225"/>
      <c r="CJ730" s="225"/>
      <c r="CK730" s="225"/>
      <c r="CL730" s="225"/>
      <c r="CM730" s="225"/>
      <c r="CN730" s="225"/>
      <c r="CO730" s="225"/>
      <c r="CP730" s="225"/>
      <c r="CQ730" s="225"/>
      <c r="CR730" s="225"/>
      <c r="CS730" s="225"/>
      <c r="CT730" s="225"/>
      <c r="CU730" s="225"/>
      <c r="CV730" s="225"/>
    </row>
    <row r="731" spans="1:100" ht="12" customHeight="1" x14ac:dyDescent="0.25">
      <c r="A731" s="225"/>
      <c r="B731" s="225"/>
      <c r="C731" s="225"/>
      <c r="D731" s="225"/>
      <c r="E731" s="225"/>
      <c r="F731" s="225"/>
      <c r="G731" s="225"/>
      <c r="H731" s="225"/>
      <c r="I731" s="225"/>
      <c r="J731" s="225"/>
      <c r="K731" s="225"/>
      <c r="L731" s="225"/>
      <c r="M731" s="225"/>
      <c r="N731" s="225"/>
      <c r="O731" s="225"/>
      <c r="P731" s="225"/>
      <c r="Q731" s="225"/>
      <c r="R731" s="225"/>
      <c r="S731" s="225"/>
      <c r="T731" s="225"/>
      <c r="U731" s="225"/>
      <c r="V731" s="225"/>
      <c r="W731" s="225"/>
      <c r="X731" s="225"/>
      <c r="Y731" s="225"/>
      <c r="Z731" s="225"/>
      <c r="AA731" s="225"/>
      <c r="AB731" s="225"/>
      <c r="AC731" s="225"/>
      <c r="AD731" s="225"/>
      <c r="AE731" s="225"/>
      <c r="AF731" s="225"/>
      <c r="AG731" s="225"/>
      <c r="AH731" s="225"/>
      <c r="AI731" s="225"/>
      <c r="AJ731" s="225"/>
      <c r="AK731" s="225"/>
      <c r="AL731" s="225"/>
      <c r="AM731" s="257"/>
      <c r="AN731" s="257"/>
      <c r="AO731" s="225"/>
      <c r="AP731" s="225"/>
      <c r="AQ731" s="225"/>
      <c r="AR731" s="225"/>
      <c r="AS731" s="225"/>
      <c r="AT731" s="225"/>
      <c r="AU731" s="225"/>
      <c r="AV731" s="225"/>
      <c r="AW731" s="225"/>
      <c r="AX731" s="225"/>
      <c r="AY731" s="225"/>
      <c r="AZ731" s="225"/>
      <c r="BA731" s="225"/>
      <c r="BB731" s="225"/>
      <c r="BC731" s="225"/>
      <c r="BD731" s="225"/>
      <c r="BE731" s="225"/>
      <c r="BF731" s="225"/>
      <c r="BG731" s="225"/>
      <c r="BH731" s="225"/>
      <c r="BI731" s="225"/>
      <c r="BJ731" s="225"/>
      <c r="BK731" s="225"/>
      <c r="BL731" s="225"/>
      <c r="BM731" s="225"/>
      <c r="BN731" s="225"/>
      <c r="BO731" s="225"/>
      <c r="BP731" s="225"/>
      <c r="BQ731" s="225"/>
      <c r="BR731" s="225"/>
      <c r="BS731" s="225"/>
      <c r="BT731" s="225"/>
      <c r="BU731" s="225"/>
      <c r="BV731" s="225"/>
      <c r="BW731" s="225"/>
      <c r="BX731" s="225"/>
      <c r="BY731" s="225"/>
      <c r="BZ731" s="225"/>
      <c r="CA731" s="225"/>
      <c r="CB731" s="225"/>
      <c r="CC731" s="225"/>
      <c r="CD731" s="225"/>
      <c r="CE731" s="225"/>
      <c r="CF731" s="225"/>
      <c r="CG731" s="225"/>
      <c r="CH731" s="225"/>
      <c r="CI731" s="225"/>
      <c r="CJ731" s="225"/>
      <c r="CK731" s="225"/>
      <c r="CL731" s="225"/>
      <c r="CM731" s="225"/>
      <c r="CN731" s="225"/>
      <c r="CO731" s="225"/>
      <c r="CP731" s="225"/>
      <c r="CQ731" s="225"/>
      <c r="CR731" s="225"/>
      <c r="CS731" s="225"/>
      <c r="CT731" s="225"/>
      <c r="CU731" s="225"/>
      <c r="CV731" s="225"/>
    </row>
    <row r="732" spans="1:100" ht="12" customHeight="1" x14ac:dyDescent="0.25">
      <c r="A732" s="225"/>
      <c r="B732" s="225"/>
      <c r="C732" s="225"/>
      <c r="D732" s="225"/>
      <c r="E732" s="225"/>
      <c r="F732" s="225"/>
      <c r="G732" s="225"/>
      <c r="H732" s="225"/>
      <c r="I732" s="225"/>
      <c r="J732" s="225"/>
      <c r="K732" s="225"/>
      <c r="L732" s="225"/>
      <c r="M732" s="225"/>
      <c r="N732" s="225"/>
      <c r="O732" s="225"/>
      <c r="P732" s="225"/>
      <c r="Q732" s="225"/>
      <c r="R732" s="225"/>
      <c r="S732" s="225"/>
      <c r="T732" s="225"/>
      <c r="U732" s="225"/>
      <c r="V732" s="225"/>
      <c r="W732" s="225"/>
      <c r="X732" s="225"/>
      <c r="Y732" s="225"/>
      <c r="Z732" s="225"/>
      <c r="AA732" s="225"/>
      <c r="AB732" s="225"/>
      <c r="AC732" s="225"/>
      <c r="AD732" s="225"/>
      <c r="AE732" s="225"/>
      <c r="AF732" s="225"/>
      <c r="AG732" s="225"/>
      <c r="AH732" s="225"/>
      <c r="AI732" s="225"/>
      <c r="AJ732" s="225"/>
      <c r="AK732" s="225"/>
      <c r="AL732" s="225"/>
      <c r="AM732" s="257"/>
      <c r="AN732" s="257"/>
      <c r="AO732" s="225"/>
      <c r="AP732" s="225"/>
      <c r="AQ732" s="225"/>
      <c r="AR732" s="225"/>
      <c r="AS732" s="225"/>
      <c r="AT732" s="225"/>
      <c r="AU732" s="225"/>
      <c r="AV732" s="225"/>
      <c r="AW732" s="225"/>
      <c r="AX732" s="225"/>
      <c r="AY732" s="225"/>
      <c r="AZ732" s="225"/>
      <c r="BA732" s="225"/>
      <c r="BB732" s="225"/>
      <c r="BC732" s="225"/>
      <c r="BD732" s="225"/>
      <c r="BE732" s="225"/>
      <c r="BF732" s="225"/>
      <c r="BG732" s="225"/>
      <c r="BH732" s="225"/>
      <c r="BI732" s="225"/>
      <c r="BJ732" s="225"/>
      <c r="BK732" s="225"/>
      <c r="BL732" s="225"/>
      <c r="BM732" s="225"/>
      <c r="BN732" s="225"/>
      <c r="BO732" s="225"/>
      <c r="BP732" s="225"/>
      <c r="BQ732" s="225"/>
      <c r="BR732" s="225"/>
      <c r="BS732" s="225"/>
      <c r="BT732" s="225"/>
      <c r="BU732" s="225"/>
      <c r="BV732" s="225"/>
      <c r="BW732" s="225"/>
      <c r="BX732" s="225"/>
      <c r="BY732" s="225"/>
      <c r="BZ732" s="225"/>
      <c r="CA732" s="225"/>
      <c r="CB732" s="225"/>
      <c r="CC732" s="225"/>
      <c r="CD732" s="225"/>
      <c r="CE732" s="225"/>
      <c r="CF732" s="225"/>
      <c r="CG732" s="225"/>
      <c r="CH732" s="225"/>
      <c r="CI732" s="225"/>
      <c r="CJ732" s="225"/>
      <c r="CK732" s="225"/>
      <c r="CL732" s="225"/>
      <c r="CM732" s="225"/>
      <c r="CN732" s="225"/>
      <c r="CO732" s="225"/>
      <c r="CP732" s="225"/>
      <c r="CQ732" s="225"/>
      <c r="CR732" s="225"/>
      <c r="CS732" s="225"/>
      <c r="CT732" s="225"/>
      <c r="CU732" s="225"/>
      <c r="CV732" s="225"/>
    </row>
    <row r="733" spans="1:100" ht="12" customHeight="1" x14ac:dyDescent="0.25">
      <c r="A733" s="225"/>
      <c r="B733" s="225"/>
      <c r="C733" s="225"/>
      <c r="D733" s="225"/>
      <c r="E733" s="225"/>
      <c r="F733" s="225"/>
      <c r="G733" s="225"/>
      <c r="H733" s="225"/>
      <c r="I733" s="225"/>
      <c r="J733" s="225"/>
      <c r="K733" s="225"/>
      <c r="L733" s="225"/>
      <c r="M733" s="225"/>
      <c r="N733" s="225"/>
      <c r="O733" s="225"/>
      <c r="P733" s="225"/>
      <c r="Q733" s="225"/>
      <c r="R733" s="225"/>
      <c r="S733" s="225"/>
      <c r="T733" s="225"/>
      <c r="U733" s="225"/>
      <c r="V733" s="225"/>
      <c r="W733" s="225"/>
      <c r="X733" s="225"/>
      <c r="Y733" s="225"/>
      <c r="Z733" s="225"/>
      <c r="AA733" s="225"/>
      <c r="AB733" s="225"/>
      <c r="AC733" s="225"/>
      <c r="AD733" s="225"/>
      <c r="AE733" s="225"/>
      <c r="AF733" s="225"/>
      <c r="AG733" s="225"/>
      <c r="AH733" s="225"/>
      <c r="AI733" s="225"/>
      <c r="AJ733" s="225"/>
      <c r="AK733" s="225"/>
      <c r="AL733" s="225"/>
      <c r="AM733" s="257"/>
      <c r="AN733" s="257"/>
      <c r="AO733" s="225"/>
      <c r="AP733" s="225"/>
      <c r="AQ733" s="225"/>
      <c r="AR733" s="225"/>
      <c r="AS733" s="225"/>
      <c r="AT733" s="225"/>
      <c r="AU733" s="225"/>
      <c r="AV733" s="225"/>
      <c r="AW733" s="225"/>
      <c r="AX733" s="225"/>
      <c r="AY733" s="225"/>
      <c r="AZ733" s="225"/>
      <c r="BA733" s="225"/>
      <c r="BB733" s="225"/>
      <c r="BC733" s="225"/>
      <c r="BD733" s="225"/>
      <c r="BE733" s="225"/>
      <c r="BF733" s="225"/>
      <c r="BG733" s="225"/>
      <c r="BH733" s="225"/>
      <c r="BI733" s="225"/>
      <c r="BJ733" s="225"/>
      <c r="BK733" s="225"/>
      <c r="BL733" s="225"/>
      <c r="BM733" s="225"/>
      <c r="BN733" s="225"/>
      <c r="BO733" s="225"/>
      <c r="BP733" s="225"/>
      <c r="BQ733" s="225"/>
      <c r="BR733" s="225"/>
      <c r="BS733" s="225"/>
      <c r="BT733" s="225"/>
      <c r="BU733" s="225"/>
      <c r="BV733" s="225"/>
      <c r="BW733" s="225"/>
      <c r="BX733" s="225"/>
      <c r="BY733" s="225"/>
      <c r="BZ733" s="225"/>
      <c r="CA733" s="225"/>
      <c r="CB733" s="225"/>
      <c r="CC733" s="225"/>
      <c r="CD733" s="225"/>
      <c r="CE733" s="225"/>
      <c r="CF733" s="225"/>
      <c r="CG733" s="225"/>
      <c r="CH733" s="225"/>
      <c r="CI733" s="225"/>
      <c r="CJ733" s="225"/>
      <c r="CK733" s="225"/>
      <c r="CL733" s="225"/>
      <c r="CM733" s="225"/>
      <c r="CN733" s="225"/>
      <c r="CO733" s="225"/>
      <c r="CP733" s="225"/>
      <c r="CQ733" s="225"/>
      <c r="CR733" s="225"/>
      <c r="CS733" s="225"/>
      <c r="CT733" s="225"/>
      <c r="CU733" s="225"/>
      <c r="CV733" s="225"/>
    </row>
    <row r="734" spans="1:100" ht="12" customHeight="1" x14ac:dyDescent="0.25">
      <c r="A734" s="225"/>
      <c r="B734" s="225"/>
      <c r="C734" s="225"/>
      <c r="D734" s="225"/>
      <c r="E734" s="225"/>
      <c r="F734" s="225"/>
      <c r="G734" s="225"/>
      <c r="H734" s="225"/>
      <c r="I734" s="225"/>
      <c r="J734" s="225"/>
      <c r="K734" s="225"/>
      <c r="L734" s="225"/>
      <c r="M734" s="225"/>
      <c r="N734" s="225"/>
      <c r="O734" s="225"/>
      <c r="P734" s="225"/>
      <c r="Q734" s="225"/>
      <c r="R734" s="225"/>
      <c r="S734" s="225"/>
      <c r="T734" s="225"/>
      <c r="U734" s="225"/>
      <c r="V734" s="225"/>
      <c r="W734" s="225"/>
      <c r="X734" s="225"/>
      <c r="Y734" s="225"/>
      <c r="Z734" s="225"/>
      <c r="AA734" s="225"/>
      <c r="AB734" s="225"/>
      <c r="AC734" s="225"/>
      <c r="AD734" s="225"/>
      <c r="AE734" s="225"/>
      <c r="AF734" s="225"/>
      <c r="AG734" s="225"/>
      <c r="AH734" s="225"/>
      <c r="AI734" s="225"/>
      <c r="AJ734" s="225"/>
      <c r="AK734" s="225"/>
      <c r="AL734" s="225"/>
      <c r="AM734" s="257"/>
      <c r="AN734" s="257"/>
      <c r="AO734" s="225"/>
      <c r="AP734" s="225"/>
      <c r="AQ734" s="225"/>
      <c r="AR734" s="225"/>
      <c r="AS734" s="225"/>
      <c r="AT734" s="225"/>
      <c r="AU734" s="225"/>
      <c r="AV734" s="225"/>
      <c r="AW734" s="225"/>
      <c r="AX734" s="225"/>
      <c r="AY734" s="225"/>
      <c r="AZ734" s="225"/>
      <c r="BA734" s="225"/>
      <c r="BB734" s="225"/>
      <c r="BC734" s="225"/>
      <c r="BD734" s="225"/>
      <c r="BE734" s="225"/>
      <c r="BF734" s="225"/>
      <c r="BG734" s="225"/>
      <c r="BH734" s="225"/>
      <c r="BI734" s="225"/>
      <c r="BJ734" s="225"/>
      <c r="BK734" s="225"/>
      <c r="BL734" s="225"/>
      <c r="BM734" s="225"/>
      <c r="BN734" s="225"/>
      <c r="BO734" s="225"/>
      <c r="BP734" s="225"/>
      <c r="BQ734" s="225"/>
      <c r="BR734" s="225"/>
      <c r="BS734" s="225"/>
      <c r="BT734" s="225"/>
      <c r="BU734" s="225"/>
      <c r="BV734" s="225"/>
      <c r="BW734" s="225"/>
      <c r="BX734" s="225"/>
      <c r="BY734" s="225"/>
      <c r="BZ734" s="225"/>
      <c r="CA734" s="225"/>
      <c r="CB734" s="225"/>
      <c r="CC734" s="225"/>
      <c r="CD734" s="225"/>
      <c r="CE734" s="225"/>
      <c r="CF734" s="225"/>
      <c r="CG734" s="225"/>
      <c r="CH734" s="225"/>
      <c r="CI734" s="225"/>
      <c r="CJ734" s="225"/>
      <c r="CK734" s="225"/>
      <c r="CL734" s="225"/>
      <c r="CM734" s="225"/>
      <c r="CN734" s="225"/>
      <c r="CO734" s="225"/>
      <c r="CP734" s="225"/>
      <c r="CQ734" s="225"/>
      <c r="CR734" s="225"/>
      <c r="CS734" s="225"/>
      <c r="CT734" s="225"/>
      <c r="CU734" s="225"/>
      <c r="CV734" s="225"/>
    </row>
    <row r="735" spans="1:100" ht="12" customHeight="1" x14ac:dyDescent="0.25">
      <c r="A735" s="225"/>
      <c r="B735" s="225"/>
      <c r="C735" s="225"/>
      <c r="D735" s="225"/>
      <c r="E735" s="225"/>
      <c r="F735" s="225"/>
      <c r="G735" s="225"/>
      <c r="H735" s="225"/>
      <c r="I735" s="225"/>
      <c r="J735" s="225"/>
      <c r="K735" s="225"/>
      <c r="L735" s="225"/>
      <c r="M735" s="225"/>
      <c r="N735" s="225"/>
      <c r="O735" s="225"/>
      <c r="P735" s="225"/>
      <c r="Q735" s="225"/>
      <c r="R735" s="225"/>
      <c r="S735" s="225"/>
      <c r="T735" s="225"/>
      <c r="U735" s="225"/>
      <c r="V735" s="225"/>
      <c r="W735" s="225"/>
      <c r="X735" s="225"/>
      <c r="Y735" s="225"/>
      <c r="Z735" s="225"/>
      <c r="AA735" s="225"/>
      <c r="AB735" s="225"/>
      <c r="AC735" s="225"/>
      <c r="AD735" s="225"/>
      <c r="AE735" s="225"/>
      <c r="AF735" s="225"/>
      <c r="AG735" s="225"/>
      <c r="AH735" s="225"/>
      <c r="AI735" s="225"/>
      <c r="AJ735" s="225"/>
      <c r="AK735" s="225"/>
      <c r="AL735" s="225"/>
      <c r="AM735" s="257"/>
      <c r="AN735" s="257"/>
      <c r="AO735" s="225"/>
      <c r="AP735" s="225"/>
      <c r="AQ735" s="225"/>
      <c r="AR735" s="225"/>
      <c r="AS735" s="225"/>
      <c r="AT735" s="225"/>
      <c r="AU735" s="225"/>
      <c r="AV735" s="225"/>
      <c r="AW735" s="225"/>
      <c r="AX735" s="225"/>
      <c r="AY735" s="225"/>
      <c r="AZ735" s="225"/>
      <c r="BA735" s="225"/>
      <c r="BB735" s="225"/>
      <c r="BC735" s="225"/>
      <c r="BD735" s="225"/>
      <c r="BE735" s="225"/>
      <c r="BF735" s="225"/>
      <c r="BG735" s="225"/>
      <c r="BH735" s="225"/>
      <c r="BI735" s="225"/>
      <c r="BJ735" s="225"/>
      <c r="BK735" s="225"/>
      <c r="BL735" s="225"/>
      <c r="BM735" s="225"/>
      <c r="BN735" s="225"/>
      <c r="BO735" s="225"/>
      <c r="BP735" s="225"/>
      <c r="BQ735" s="225"/>
      <c r="BR735" s="225"/>
      <c r="BS735" s="225"/>
      <c r="BT735" s="225"/>
      <c r="BU735" s="225"/>
      <c r="BV735" s="225"/>
      <c r="BW735" s="225"/>
      <c r="BX735" s="225"/>
      <c r="BY735" s="225"/>
      <c r="BZ735" s="225"/>
      <c r="CA735" s="225"/>
      <c r="CB735" s="225"/>
      <c r="CC735" s="225"/>
      <c r="CD735" s="225"/>
      <c r="CE735" s="225"/>
      <c r="CF735" s="225"/>
      <c r="CG735" s="225"/>
      <c r="CH735" s="225"/>
      <c r="CI735" s="225"/>
      <c r="CJ735" s="225"/>
      <c r="CK735" s="225"/>
      <c r="CL735" s="225"/>
      <c r="CM735" s="225"/>
      <c r="CN735" s="225"/>
      <c r="CO735" s="225"/>
      <c r="CP735" s="225"/>
      <c r="CQ735" s="225"/>
      <c r="CR735" s="225"/>
      <c r="CS735" s="225"/>
      <c r="CT735" s="225"/>
      <c r="CU735" s="225"/>
      <c r="CV735" s="225"/>
    </row>
    <row r="736" spans="1:100" ht="12" customHeight="1" x14ac:dyDescent="0.25">
      <c r="A736" s="225"/>
      <c r="B736" s="225"/>
      <c r="C736" s="225"/>
      <c r="D736" s="225"/>
      <c r="E736" s="225"/>
      <c r="F736" s="225"/>
      <c r="G736" s="225"/>
      <c r="H736" s="225"/>
      <c r="I736" s="225"/>
      <c r="J736" s="225"/>
      <c r="K736" s="225"/>
      <c r="L736" s="225"/>
      <c r="M736" s="225"/>
      <c r="N736" s="225"/>
      <c r="O736" s="225"/>
      <c r="P736" s="225"/>
      <c r="Q736" s="225"/>
      <c r="R736" s="225"/>
      <c r="S736" s="225"/>
      <c r="T736" s="225"/>
      <c r="U736" s="225"/>
      <c r="V736" s="225"/>
      <c r="W736" s="225"/>
      <c r="X736" s="225"/>
      <c r="Y736" s="225"/>
      <c r="Z736" s="225"/>
      <c r="AA736" s="225"/>
      <c r="AB736" s="225"/>
      <c r="AC736" s="225"/>
      <c r="AD736" s="225"/>
      <c r="AE736" s="225"/>
      <c r="AF736" s="225"/>
      <c r="AG736" s="225"/>
      <c r="AH736" s="225"/>
      <c r="AI736" s="225"/>
      <c r="AJ736" s="225"/>
      <c r="AK736" s="225"/>
      <c r="AL736" s="225"/>
      <c r="AM736" s="257"/>
      <c r="AN736" s="257"/>
      <c r="AO736" s="225"/>
      <c r="AP736" s="225"/>
      <c r="AQ736" s="225"/>
      <c r="AR736" s="225"/>
      <c r="AS736" s="225"/>
      <c r="AT736" s="225"/>
      <c r="AU736" s="225"/>
      <c r="AV736" s="225"/>
      <c r="AW736" s="225"/>
      <c r="AX736" s="225"/>
      <c r="AY736" s="225"/>
      <c r="AZ736" s="225"/>
      <c r="BA736" s="225"/>
      <c r="BB736" s="225"/>
      <c r="BC736" s="225"/>
      <c r="BD736" s="225"/>
      <c r="BE736" s="225"/>
      <c r="BF736" s="225"/>
      <c r="BG736" s="225"/>
      <c r="BH736" s="225"/>
      <c r="BI736" s="225"/>
      <c r="BJ736" s="225"/>
      <c r="BK736" s="225"/>
      <c r="BL736" s="225"/>
      <c r="BM736" s="225"/>
      <c r="BN736" s="225"/>
      <c r="BO736" s="225"/>
      <c r="BP736" s="225"/>
      <c r="BQ736" s="225"/>
      <c r="BR736" s="225"/>
      <c r="BS736" s="225"/>
      <c r="BT736" s="225"/>
      <c r="BU736" s="225"/>
      <c r="BV736" s="225"/>
      <c r="BW736" s="225"/>
      <c r="BX736" s="225"/>
      <c r="BY736" s="225"/>
      <c r="BZ736" s="225"/>
      <c r="CA736" s="225"/>
      <c r="CB736" s="225"/>
      <c r="CC736" s="225"/>
      <c r="CD736" s="225"/>
      <c r="CE736" s="225"/>
      <c r="CF736" s="225"/>
      <c r="CG736" s="225"/>
      <c r="CH736" s="225"/>
      <c r="CI736" s="225"/>
      <c r="CJ736" s="225"/>
      <c r="CK736" s="225"/>
      <c r="CL736" s="225"/>
      <c r="CM736" s="225"/>
      <c r="CN736" s="225"/>
      <c r="CO736" s="225"/>
      <c r="CP736" s="225"/>
      <c r="CQ736" s="225"/>
      <c r="CR736" s="225"/>
      <c r="CS736" s="225"/>
      <c r="CT736" s="225"/>
      <c r="CU736" s="225"/>
      <c r="CV736" s="225"/>
    </row>
    <row r="737" spans="1:100" ht="12" customHeight="1" x14ac:dyDescent="0.25">
      <c r="A737" s="225"/>
      <c r="B737" s="225"/>
      <c r="C737" s="225"/>
      <c r="D737" s="225"/>
      <c r="E737" s="225"/>
      <c r="F737" s="225"/>
      <c r="G737" s="225"/>
      <c r="H737" s="225"/>
      <c r="I737" s="225"/>
      <c r="J737" s="225"/>
      <c r="K737" s="225"/>
      <c r="L737" s="225"/>
      <c r="M737" s="225"/>
      <c r="N737" s="225"/>
      <c r="O737" s="225"/>
      <c r="P737" s="225"/>
      <c r="Q737" s="225"/>
      <c r="R737" s="225"/>
      <c r="S737" s="225"/>
      <c r="T737" s="225"/>
      <c r="U737" s="225"/>
      <c r="V737" s="225"/>
      <c r="W737" s="225"/>
      <c r="X737" s="225"/>
      <c r="Y737" s="225"/>
      <c r="Z737" s="225"/>
      <c r="AA737" s="225"/>
      <c r="AB737" s="225"/>
      <c r="AC737" s="225"/>
      <c r="AD737" s="225"/>
      <c r="AE737" s="225"/>
      <c r="AF737" s="225"/>
      <c r="AG737" s="225"/>
      <c r="AH737" s="225"/>
      <c r="AI737" s="225"/>
      <c r="AJ737" s="225"/>
      <c r="AK737" s="225"/>
      <c r="AL737" s="225"/>
      <c r="AM737" s="257"/>
      <c r="AN737" s="257"/>
      <c r="AO737" s="225"/>
      <c r="AP737" s="225"/>
      <c r="AQ737" s="225"/>
      <c r="AR737" s="225"/>
      <c r="AS737" s="225"/>
      <c r="AT737" s="225"/>
      <c r="AU737" s="225"/>
      <c r="AV737" s="225"/>
      <c r="AW737" s="225"/>
      <c r="AX737" s="225"/>
      <c r="AY737" s="225"/>
      <c r="AZ737" s="225"/>
      <c r="BA737" s="225"/>
      <c r="BB737" s="225"/>
      <c r="BC737" s="225"/>
      <c r="BD737" s="225"/>
      <c r="BE737" s="225"/>
      <c r="BF737" s="225"/>
      <c r="BG737" s="225"/>
      <c r="BH737" s="225"/>
      <c r="BI737" s="225"/>
      <c r="BJ737" s="225"/>
      <c r="BK737" s="225"/>
      <c r="BL737" s="225"/>
      <c r="BM737" s="225"/>
      <c r="BN737" s="225"/>
      <c r="BO737" s="225"/>
      <c r="BP737" s="225"/>
      <c r="BQ737" s="225"/>
      <c r="BR737" s="225"/>
      <c r="BS737" s="225"/>
      <c r="BT737" s="225"/>
      <c r="BU737" s="225"/>
      <c r="BV737" s="225"/>
      <c r="BW737" s="225"/>
      <c r="BX737" s="225"/>
      <c r="BY737" s="225"/>
      <c r="BZ737" s="225"/>
      <c r="CA737" s="225"/>
      <c r="CB737" s="225"/>
      <c r="CC737" s="225"/>
      <c r="CD737" s="225"/>
      <c r="CE737" s="225"/>
      <c r="CF737" s="225"/>
      <c r="CG737" s="225"/>
      <c r="CH737" s="225"/>
      <c r="CI737" s="225"/>
      <c r="CJ737" s="225"/>
      <c r="CK737" s="225"/>
      <c r="CL737" s="225"/>
      <c r="CM737" s="225"/>
      <c r="CN737" s="225"/>
      <c r="CO737" s="225"/>
      <c r="CP737" s="225"/>
      <c r="CQ737" s="225"/>
      <c r="CR737" s="225"/>
      <c r="CS737" s="225"/>
      <c r="CT737" s="225"/>
      <c r="CU737" s="225"/>
      <c r="CV737" s="225"/>
    </row>
    <row r="738" spans="1:100" ht="12" customHeight="1" x14ac:dyDescent="0.25">
      <c r="A738" s="225"/>
      <c r="B738" s="225"/>
      <c r="C738" s="225"/>
      <c r="D738" s="225"/>
      <c r="E738" s="225"/>
      <c r="F738" s="225"/>
      <c r="G738" s="225"/>
      <c r="H738" s="225"/>
      <c r="I738" s="225"/>
      <c r="J738" s="225"/>
      <c r="K738" s="225"/>
      <c r="L738" s="225"/>
      <c r="M738" s="225"/>
      <c r="N738" s="225"/>
      <c r="O738" s="225"/>
      <c r="P738" s="225"/>
      <c r="Q738" s="225"/>
      <c r="R738" s="225"/>
      <c r="S738" s="225"/>
      <c r="T738" s="225"/>
      <c r="U738" s="225"/>
      <c r="V738" s="225"/>
      <c r="W738" s="225"/>
      <c r="X738" s="225"/>
      <c r="Y738" s="225"/>
      <c r="Z738" s="225"/>
      <c r="AA738" s="225"/>
      <c r="AB738" s="225"/>
      <c r="AC738" s="225"/>
      <c r="AD738" s="225"/>
      <c r="AE738" s="225"/>
      <c r="AF738" s="225"/>
      <c r="AG738" s="225"/>
      <c r="AH738" s="225"/>
      <c r="AI738" s="225"/>
      <c r="AJ738" s="225"/>
      <c r="AK738" s="225"/>
      <c r="AL738" s="225"/>
      <c r="AM738" s="257"/>
      <c r="AN738" s="257"/>
      <c r="AO738" s="225"/>
      <c r="AP738" s="225"/>
      <c r="AQ738" s="225"/>
      <c r="AR738" s="225"/>
      <c r="AS738" s="225"/>
      <c r="AT738" s="225"/>
      <c r="AU738" s="225"/>
      <c r="AV738" s="225"/>
      <c r="AW738" s="225"/>
      <c r="AX738" s="225"/>
      <c r="AY738" s="225"/>
      <c r="AZ738" s="225"/>
      <c r="BA738" s="225"/>
      <c r="BB738" s="225"/>
      <c r="BC738" s="225"/>
      <c r="BD738" s="225"/>
      <c r="BE738" s="225"/>
      <c r="BF738" s="225"/>
      <c r="BG738" s="225"/>
      <c r="BH738" s="225"/>
      <c r="BI738" s="225"/>
      <c r="BJ738" s="225"/>
      <c r="BK738" s="225"/>
      <c r="BL738" s="225"/>
      <c r="BM738" s="225"/>
      <c r="BN738" s="225"/>
      <c r="BO738" s="225"/>
      <c r="BP738" s="225"/>
      <c r="BQ738" s="225"/>
      <c r="BR738" s="225"/>
      <c r="BS738" s="225"/>
      <c r="BT738" s="225"/>
      <c r="BU738" s="225"/>
      <c r="BV738" s="225"/>
      <c r="BW738" s="225"/>
      <c r="BX738" s="225"/>
      <c r="BY738" s="225"/>
      <c r="BZ738" s="225"/>
      <c r="CA738" s="225"/>
      <c r="CB738" s="225"/>
      <c r="CC738" s="225"/>
      <c r="CD738" s="225"/>
      <c r="CE738" s="225"/>
      <c r="CF738" s="225"/>
      <c r="CG738" s="225"/>
      <c r="CH738" s="225"/>
      <c r="CI738" s="225"/>
      <c r="CJ738" s="225"/>
      <c r="CK738" s="225"/>
      <c r="CL738" s="225"/>
      <c r="CM738" s="225"/>
      <c r="CN738" s="225"/>
      <c r="CO738" s="225"/>
      <c r="CP738" s="225"/>
      <c r="CQ738" s="225"/>
      <c r="CR738" s="225"/>
      <c r="CS738" s="225"/>
      <c r="CT738" s="225"/>
      <c r="CU738" s="225"/>
      <c r="CV738" s="225"/>
    </row>
    <row r="739" spans="1:100" ht="12" customHeight="1" x14ac:dyDescent="0.25">
      <c r="A739" s="225"/>
      <c r="B739" s="225"/>
      <c r="C739" s="225"/>
      <c r="D739" s="225"/>
      <c r="E739" s="225"/>
      <c r="F739" s="225"/>
      <c r="G739" s="225"/>
      <c r="H739" s="225"/>
      <c r="I739" s="225"/>
      <c r="J739" s="225"/>
      <c r="K739" s="225"/>
      <c r="L739" s="225"/>
      <c r="M739" s="225"/>
      <c r="N739" s="225"/>
      <c r="O739" s="225"/>
      <c r="P739" s="225"/>
      <c r="Q739" s="225"/>
      <c r="R739" s="225"/>
      <c r="S739" s="225"/>
      <c r="T739" s="225"/>
      <c r="U739" s="225"/>
      <c r="V739" s="225"/>
      <c r="W739" s="225"/>
      <c r="X739" s="225"/>
      <c r="Y739" s="225"/>
      <c r="Z739" s="225"/>
      <c r="AA739" s="225"/>
      <c r="AB739" s="225"/>
      <c r="AC739" s="225"/>
      <c r="AD739" s="225"/>
      <c r="AE739" s="225"/>
      <c r="AF739" s="225"/>
      <c r="AG739" s="225"/>
      <c r="AH739" s="225"/>
      <c r="AI739" s="225"/>
      <c r="AJ739" s="225"/>
      <c r="AK739" s="225"/>
      <c r="AL739" s="225"/>
      <c r="AM739" s="257"/>
      <c r="AN739" s="257"/>
      <c r="AO739" s="225"/>
      <c r="AP739" s="225"/>
      <c r="AQ739" s="225"/>
      <c r="AR739" s="225"/>
      <c r="AS739" s="225"/>
      <c r="AT739" s="225"/>
      <c r="AU739" s="225"/>
      <c r="AV739" s="225"/>
      <c r="AW739" s="225"/>
      <c r="AX739" s="225"/>
      <c r="AY739" s="225"/>
      <c r="AZ739" s="225"/>
      <c r="BA739" s="225"/>
      <c r="BB739" s="225"/>
      <c r="BC739" s="225"/>
      <c r="BD739" s="225"/>
      <c r="BE739" s="225"/>
      <c r="BF739" s="225"/>
      <c r="BG739" s="225"/>
      <c r="BH739" s="225"/>
      <c r="BI739" s="225"/>
      <c r="BJ739" s="225"/>
      <c r="BK739" s="225"/>
      <c r="BL739" s="225"/>
      <c r="BM739" s="225"/>
      <c r="BN739" s="225"/>
      <c r="BO739" s="225"/>
      <c r="BP739" s="225"/>
      <c r="BQ739" s="225"/>
      <c r="BR739" s="225"/>
      <c r="BS739" s="225"/>
      <c r="BT739" s="225"/>
      <c r="BU739" s="225"/>
      <c r="BV739" s="225"/>
      <c r="BW739" s="225"/>
      <c r="BX739" s="225"/>
      <c r="BY739" s="225"/>
      <c r="BZ739" s="225"/>
      <c r="CA739" s="225"/>
      <c r="CB739" s="225"/>
      <c r="CC739" s="225"/>
      <c r="CD739" s="225"/>
      <c r="CE739" s="225"/>
      <c r="CF739" s="225"/>
      <c r="CG739" s="225"/>
      <c r="CH739" s="225"/>
      <c r="CI739" s="225"/>
      <c r="CJ739" s="225"/>
      <c r="CK739" s="225"/>
      <c r="CL739" s="225"/>
      <c r="CM739" s="225"/>
      <c r="CN739" s="225"/>
      <c r="CO739" s="225"/>
      <c r="CP739" s="225"/>
      <c r="CQ739" s="225"/>
      <c r="CR739" s="225"/>
      <c r="CS739" s="225"/>
      <c r="CT739" s="225"/>
      <c r="CU739" s="225"/>
      <c r="CV739" s="225"/>
    </row>
    <row r="740" spans="1:100" ht="12" customHeight="1" x14ac:dyDescent="0.25">
      <c r="A740" s="225"/>
      <c r="B740" s="225"/>
      <c r="C740" s="225"/>
      <c r="D740" s="225"/>
      <c r="E740" s="225"/>
      <c r="F740" s="225"/>
      <c r="G740" s="225"/>
      <c r="H740" s="225"/>
      <c r="I740" s="225"/>
      <c r="J740" s="225"/>
      <c r="K740" s="225"/>
      <c r="L740" s="225"/>
      <c r="M740" s="225"/>
      <c r="N740" s="225"/>
      <c r="O740" s="225"/>
      <c r="P740" s="225"/>
      <c r="Q740" s="225"/>
      <c r="R740" s="225"/>
      <c r="S740" s="225"/>
      <c r="T740" s="225"/>
      <c r="U740" s="225"/>
      <c r="V740" s="225"/>
      <c r="W740" s="225"/>
      <c r="X740" s="225"/>
      <c r="Y740" s="225"/>
      <c r="Z740" s="225"/>
      <c r="AA740" s="225"/>
      <c r="AB740" s="225"/>
      <c r="AC740" s="225"/>
      <c r="AD740" s="225"/>
      <c r="AE740" s="225"/>
      <c r="AF740" s="225"/>
      <c r="AG740" s="225"/>
      <c r="AH740" s="225"/>
      <c r="AI740" s="225"/>
      <c r="AJ740" s="225"/>
      <c r="AK740" s="225"/>
      <c r="AL740" s="225"/>
      <c r="AM740" s="257"/>
      <c r="AN740" s="257"/>
      <c r="AO740" s="225"/>
      <c r="AP740" s="225"/>
      <c r="AQ740" s="225"/>
      <c r="AR740" s="225"/>
      <c r="AS740" s="225"/>
      <c r="AT740" s="225"/>
      <c r="AU740" s="225"/>
      <c r="AV740" s="225"/>
      <c r="AW740" s="225"/>
      <c r="AX740" s="225"/>
      <c r="AY740" s="225"/>
      <c r="AZ740" s="225"/>
      <c r="BA740" s="225"/>
      <c r="BB740" s="225"/>
      <c r="BC740" s="225"/>
      <c r="BD740" s="225"/>
      <c r="BE740" s="225"/>
      <c r="BF740" s="225"/>
      <c r="BG740" s="225"/>
      <c r="BH740" s="225"/>
      <c r="BI740" s="225"/>
      <c r="BJ740" s="225"/>
      <c r="BK740" s="225"/>
      <c r="BL740" s="225"/>
      <c r="BM740" s="225"/>
      <c r="BN740" s="225"/>
      <c r="BO740" s="225"/>
      <c r="BP740" s="225"/>
      <c r="BQ740" s="225"/>
      <c r="BR740" s="225"/>
      <c r="BS740" s="225"/>
      <c r="BT740" s="225"/>
      <c r="BU740" s="225"/>
      <c r="BV740" s="225"/>
      <c r="BW740" s="225"/>
      <c r="BX740" s="225"/>
      <c r="BY740" s="225"/>
      <c r="BZ740" s="225"/>
      <c r="CA740" s="225"/>
      <c r="CB740" s="225"/>
      <c r="CC740" s="225"/>
      <c r="CD740" s="225"/>
      <c r="CE740" s="225"/>
      <c r="CF740" s="225"/>
      <c r="CG740" s="225"/>
      <c r="CH740" s="225"/>
      <c r="CI740" s="225"/>
      <c r="CJ740" s="225"/>
      <c r="CK740" s="225"/>
      <c r="CL740" s="225"/>
      <c r="CM740" s="225"/>
      <c r="CN740" s="225"/>
      <c r="CO740" s="225"/>
      <c r="CP740" s="225"/>
      <c r="CQ740" s="225"/>
      <c r="CR740" s="225"/>
      <c r="CS740" s="225"/>
      <c r="CT740" s="225"/>
      <c r="CU740" s="225"/>
      <c r="CV740" s="225"/>
    </row>
    <row r="741" spans="1:100" ht="12" customHeight="1" x14ac:dyDescent="0.25">
      <c r="A741" s="225"/>
      <c r="B741" s="225"/>
      <c r="C741" s="225"/>
      <c r="D741" s="225"/>
      <c r="E741" s="225"/>
      <c r="F741" s="225"/>
      <c r="G741" s="225"/>
      <c r="H741" s="225"/>
      <c r="I741" s="225"/>
      <c r="J741" s="225"/>
      <c r="K741" s="225"/>
      <c r="L741" s="225"/>
      <c r="M741" s="225"/>
      <c r="N741" s="225"/>
      <c r="O741" s="225"/>
      <c r="P741" s="225"/>
      <c r="Q741" s="225"/>
      <c r="R741" s="225"/>
      <c r="S741" s="225"/>
      <c r="T741" s="225"/>
      <c r="U741" s="225"/>
      <c r="V741" s="225"/>
      <c r="W741" s="225"/>
      <c r="X741" s="225"/>
      <c r="Y741" s="225"/>
      <c r="Z741" s="225"/>
      <c r="AA741" s="225"/>
      <c r="AB741" s="225"/>
      <c r="AC741" s="225"/>
      <c r="AD741" s="225"/>
      <c r="AE741" s="225"/>
      <c r="AF741" s="225"/>
      <c r="AG741" s="225"/>
      <c r="AH741" s="225"/>
      <c r="AI741" s="225"/>
      <c r="AJ741" s="225"/>
      <c r="AK741" s="225"/>
      <c r="AL741" s="225"/>
      <c r="AM741" s="257"/>
      <c r="AN741" s="257"/>
      <c r="AO741" s="225"/>
      <c r="AP741" s="225"/>
      <c r="AQ741" s="225"/>
      <c r="AR741" s="225"/>
      <c r="AS741" s="225"/>
      <c r="AT741" s="225"/>
      <c r="AU741" s="225"/>
      <c r="AV741" s="225"/>
      <c r="AW741" s="225"/>
      <c r="AX741" s="225"/>
      <c r="AY741" s="225"/>
      <c r="AZ741" s="225"/>
      <c r="BA741" s="225"/>
      <c r="BB741" s="225"/>
      <c r="BC741" s="225"/>
      <c r="BD741" s="225"/>
      <c r="BE741" s="225"/>
      <c r="BF741" s="225"/>
      <c r="BG741" s="225"/>
      <c r="BH741" s="225"/>
      <c r="BI741" s="225"/>
      <c r="BJ741" s="225"/>
      <c r="BK741" s="225"/>
      <c r="BL741" s="225"/>
      <c r="BM741" s="225"/>
      <c r="BN741" s="225"/>
      <c r="BO741" s="225"/>
      <c r="BP741" s="225"/>
      <c r="BQ741" s="225"/>
      <c r="BR741" s="225"/>
      <c r="BS741" s="225"/>
      <c r="BT741" s="225"/>
      <c r="BU741" s="225"/>
      <c r="BV741" s="225"/>
      <c r="BW741" s="225"/>
      <c r="BX741" s="225"/>
      <c r="BY741" s="225"/>
      <c r="BZ741" s="225"/>
      <c r="CA741" s="225"/>
      <c r="CB741" s="225"/>
      <c r="CC741" s="225"/>
      <c r="CD741" s="225"/>
      <c r="CE741" s="225"/>
      <c r="CF741" s="225"/>
      <c r="CG741" s="225"/>
      <c r="CH741" s="225"/>
      <c r="CI741" s="225"/>
      <c r="CJ741" s="225"/>
      <c r="CK741" s="225"/>
      <c r="CL741" s="225"/>
      <c r="CM741" s="225"/>
      <c r="CN741" s="225"/>
      <c r="CO741" s="225"/>
      <c r="CP741" s="225"/>
      <c r="CQ741" s="225"/>
      <c r="CR741" s="225"/>
      <c r="CS741" s="225"/>
      <c r="CT741" s="225"/>
      <c r="CU741" s="225"/>
      <c r="CV741" s="225"/>
    </row>
    <row r="742" spans="1:100" ht="12" customHeight="1" x14ac:dyDescent="0.25">
      <c r="A742" s="225"/>
      <c r="B742" s="225"/>
      <c r="C742" s="225"/>
      <c r="D742" s="225"/>
      <c r="E742" s="225"/>
      <c r="F742" s="225"/>
      <c r="G742" s="225"/>
      <c r="H742" s="225"/>
      <c r="I742" s="225"/>
      <c r="J742" s="225"/>
      <c r="K742" s="225"/>
      <c r="L742" s="225"/>
      <c r="M742" s="225"/>
      <c r="N742" s="225"/>
      <c r="O742" s="225"/>
      <c r="P742" s="225"/>
      <c r="Q742" s="225"/>
      <c r="R742" s="225"/>
      <c r="S742" s="225"/>
      <c r="T742" s="225"/>
      <c r="U742" s="225"/>
      <c r="V742" s="225"/>
      <c r="W742" s="225"/>
      <c r="X742" s="225"/>
      <c r="Y742" s="225"/>
      <c r="Z742" s="225"/>
      <c r="AA742" s="225"/>
      <c r="AB742" s="225"/>
      <c r="AC742" s="225"/>
      <c r="AD742" s="225"/>
      <c r="AE742" s="225"/>
      <c r="AF742" s="225"/>
      <c r="AG742" s="225"/>
      <c r="AH742" s="225"/>
      <c r="AI742" s="225"/>
      <c r="AJ742" s="225"/>
      <c r="AK742" s="225"/>
      <c r="AL742" s="225"/>
      <c r="AM742" s="257"/>
      <c r="AN742" s="257"/>
      <c r="AO742" s="225"/>
      <c r="AP742" s="225"/>
      <c r="AQ742" s="225"/>
      <c r="AR742" s="225"/>
      <c r="AS742" s="225"/>
      <c r="AT742" s="225"/>
      <c r="AU742" s="225"/>
      <c r="AV742" s="225"/>
      <c r="AW742" s="225"/>
      <c r="AX742" s="225"/>
      <c r="AY742" s="225"/>
      <c r="AZ742" s="225"/>
      <c r="BA742" s="225"/>
      <c r="BB742" s="225"/>
      <c r="BC742" s="225"/>
      <c r="BD742" s="225"/>
      <c r="BE742" s="225"/>
      <c r="BF742" s="225"/>
      <c r="BG742" s="225"/>
      <c r="BH742" s="225"/>
      <c r="BI742" s="225"/>
      <c r="BJ742" s="225"/>
      <c r="BK742" s="225"/>
      <c r="BL742" s="225"/>
      <c r="BM742" s="225"/>
      <c r="BN742" s="225"/>
      <c r="BO742" s="225"/>
      <c r="BP742" s="225"/>
      <c r="BQ742" s="225"/>
      <c r="BR742" s="225"/>
      <c r="BS742" s="225"/>
      <c r="BT742" s="225"/>
      <c r="BU742" s="225"/>
      <c r="BV742" s="225"/>
      <c r="BW742" s="225"/>
      <c r="BX742" s="225"/>
      <c r="BY742" s="225"/>
      <c r="BZ742" s="225"/>
      <c r="CA742" s="225"/>
      <c r="CB742" s="225"/>
      <c r="CC742" s="225"/>
      <c r="CD742" s="225"/>
      <c r="CE742" s="225"/>
      <c r="CF742" s="225"/>
      <c r="CG742" s="225"/>
      <c r="CH742" s="225"/>
      <c r="CI742" s="225"/>
      <c r="CJ742" s="225"/>
      <c r="CK742" s="225"/>
      <c r="CL742" s="225"/>
      <c r="CM742" s="225"/>
      <c r="CN742" s="225"/>
      <c r="CO742" s="225"/>
      <c r="CP742" s="225"/>
      <c r="CQ742" s="225"/>
      <c r="CR742" s="225"/>
      <c r="CS742" s="225"/>
      <c r="CT742" s="225"/>
      <c r="CU742" s="225"/>
      <c r="CV742" s="225"/>
    </row>
    <row r="743" spans="1:100" ht="12" customHeight="1" x14ac:dyDescent="0.25">
      <c r="A743" s="225"/>
      <c r="B743" s="225"/>
      <c r="C743" s="225"/>
      <c r="D743" s="225"/>
      <c r="E743" s="225"/>
      <c r="F743" s="225"/>
      <c r="G743" s="225"/>
      <c r="H743" s="225"/>
      <c r="I743" s="225"/>
      <c r="J743" s="225"/>
      <c r="K743" s="225"/>
      <c r="L743" s="225"/>
      <c r="M743" s="225"/>
      <c r="N743" s="225"/>
      <c r="O743" s="225"/>
      <c r="P743" s="225"/>
      <c r="Q743" s="225"/>
      <c r="R743" s="225"/>
      <c r="S743" s="225"/>
      <c r="T743" s="225"/>
      <c r="U743" s="225"/>
      <c r="V743" s="225"/>
      <c r="W743" s="225"/>
      <c r="X743" s="225"/>
      <c r="Y743" s="225"/>
      <c r="Z743" s="225"/>
      <c r="AA743" s="225"/>
      <c r="AB743" s="225"/>
      <c r="AC743" s="225"/>
      <c r="AD743" s="225"/>
      <c r="AE743" s="225"/>
      <c r="AF743" s="225"/>
      <c r="AG743" s="225"/>
      <c r="AH743" s="225"/>
      <c r="AI743" s="225"/>
      <c r="AJ743" s="225"/>
      <c r="AK743" s="225"/>
      <c r="AL743" s="225"/>
      <c r="AM743" s="257"/>
      <c r="AN743" s="257"/>
      <c r="AO743" s="225"/>
      <c r="AP743" s="225"/>
      <c r="AQ743" s="225"/>
      <c r="AR743" s="225"/>
      <c r="AS743" s="225"/>
      <c r="AT743" s="225"/>
      <c r="AU743" s="225"/>
      <c r="AV743" s="225"/>
      <c r="AW743" s="225"/>
      <c r="AX743" s="225"/>
      <c r="AY743" s="225"/>
      <c r="AZ743" s="225"/>
      <c r="BA743" s="225"/>
      <c r="BB743" s="225"/>
      <c r="BC743" s="225"/>
      <c r="BD743" s="225"/>
      <c r="BE743" s="225"/>
      <c r="BF743" s="225"/>
      <c r="BG743" s="225"/>
      <c r="BH743" s="225"/>
      <c r="BI743" s="225"/>
      <c r="BJ743" s="225"/>
      <c r="BK743" s="225"/>
      <c r="BL743" s="225"/>
      <c r="BM743" s="225"/>
      <c r="BN743" s="225"/>
      <c r="BO743" s="225"/>
      <c r="BP743" s="225"/>
      <c r="BQ743" s="225"/>
      <c r="BR743" s="225"/>
      <c r="BS743" s="225"/>
      <c r="BT743" s="225"/>
      <c r="BU743" s="225"/>
      <c r="BV743" s="225"/>
      <c r="BW743" s="225"/>
      <c r="BX743" s="225"/>
      <c r="BY743" s="225"/>
      <c r="BZ743" s="225"/>
      <c r="CA743" s="225"/>
      <c r="CB743" s="225"/>
      <c r="CC743" s="225"/>
      <c r="CD743" s="225"/>
      <c r="CE743" s="225"/>
      <c r="CF743" s="225"/>
      <c r="CG743" s="225"/>
      <c r="CH743" s="225"/>
      <c r="CI743" s="225"/>
      <c r="CJ743" s="225"/>
      <c r="CK743" s="225"/>
      <c r="CL743" s="225"/>
      <c r="CM743" s="225"/>
      <c r="CN743" s="225"/>
      <c r="CO743" s="225"/>
      <c r="CP743" s="225"/>
      <c r="CQ743" s="225"/>
      <c r="CR743" s="225"/>
      <c r="CS743" s="225"/>
      <c r="CT743" s="225"/>
      <c r="CU743" s="225"/>
      <c r="CV743" s="225"/>
    </row>
    <row r="744" spans="1:100" ht="12" customHeight="1" x14ac:dyDescent="0.25">
      <c r="A744" s="225"/>
      <c r="B744" s="225"/>
      <c r="C744" s="225"/>
      <c r="D744" s="225"/>
      <c r="E744" s="225"/>
      <c r="F744" s="225"/>
      <c r="G744" s="225"/>
      <c r="H744" s="225"/>
      <c r="I744" s="225"/>
      <c r="J744" s="225"/>
      <c r="K744" s="225"/>
      <c r="L744" s="225"/>
      <c r="M744" s="225"/>
      <c r="N744" s="225"/>
      <c r="O744" s="225"/>
      <c r="P744" s="225"/>
      <c r="Q744" s="225"/>
      <c r="R744" s="225"/>
      <c r="S744" s="225"/>
      <c r="T744" s="225"/>
      <c r="U744" s="225"/>
      <c r="V744" s="225"/>
      <c r="W744" s="225"/>
      <c r="X744" s="225"/>
      <c r="Y744" s="225"/>
      <c r="Z744" s="225"/>
      <c r="AA744" s="225"/>
      <c r="AB744" s="225"/>
      <c r="AC744" s="225"/>
      <c r="AD744" s="225"/>
      <c r="AE744" s="225"/>
      <c r="AF744" s="225"/>
      <c r="AG744" s="225"/>
      <c r="AH744" s="225"/>
      <c r="AI744" s="225"/>
      <c r="AJ744" s="225"/>
      <c r="AK744" s="225"/>
      <c r="AL744" s="225"/>
      <c r="AM744" s="257"/>
      <c r="AN744" s="257"/>
      <c r="AO744" s="225"/>
      <c r="AP744" s="225"/>
      <c r="AQ744" s="225"/>
      <c r="AR744" s="225"/>
      <c r="AS744" s="225"/>
      <c r="AT744" s="225"/>
      <c r="AU744" s="225"/>
      <c r="AV744" s="225"/>
      <c r="AW744" s="225"/>
      <c r="AX744" s="225"/>
      <c r="AY744" s="225"/>
      <c r="AZ744" s="225"/>
      <c r="BA744" s="225"/>
      <c r="BB744" s="225"/>
      <c r="BC744" s="225"/>
      <c r="BD744" s="225"/>
      <c r="BE744" s="225"/>
      <c r="BF744" s="225"/>
      <c r="BG744" s="225"/>
      <c r="BH744" s="225"/>
      <c r="BI744" s="225"/>
      <c r="BJ744" s="225"/>
      <c r="BK744" s="225"/>
      <c r="BL744" s="225"/>
      <c r="BM744" s="225"/>
      <c r="BN744" s="225"/>
      <c r="BO744" s="225"/>
      <c r="BP744" s="225"/>
      <c r="BQ744" s="225"/>
      <c r="BR744" s="225"/>
      <c r="BS744" s="225"/>
      <c r="BT744" s="225"/>
      <c r="BU744" s="225"/>
      <c r="BV744" s="225"/>
      <c r="BW744" s="225"/>
      <c r="BX744" s="225"/>
      <c r="BY744" s="225"/>
      <c r="BZ744" s="225"/>
      <c r="CA744" s="225"/>
      <c r="CB744" s="225"/>
      <c r="CC744" s="225"/>
      <c r="CD744" s="225"/>
      <c r="CE744" s="225"/>
      <c r="CF744" s="225"/>
      <c r="CG744" s="225"/>
      <c r="CH744" s="225"/>
      <c r="CI744" s="225"/>
      <c r="CJ744" s="225"/>
      <c r="CK744" s="225"/>
      <c r="CL744" s="225"/>
      <c r="CM744" s="225"/>
      <c r="CN744" s="225"/>
      <c r="CO744" s="225"/>
      <c r="CP744" s="225"/>
      <c r="CQ744" s="225"/>
      <c r="CR744" s="225"/>
      <c r="CS744" s="225"/>
      <c r="CT744" s="225"/>
      <c r="CU744" s="225"/>
      <c r="CV744" s="225"/>
    </row>
    <row r="745" spans="1:100" ht="12" customHeight="1" x14ac:dyDescent="0.25">
      <c r="A745" s="225"/>
      <c r="B745" s="225"/>
      <c r="C745" s="225"/>
      <c r="D745" s="225"/>
      <c r="E745" s="225"/>
      <c r="F745" s="225"/>
      <c r="G745" s="225"/>
      <c r="H745" s="225"/>
      <c r="I745" s="225"/>
      <c r="J745" s="225"/>
      <c r="K745" s="225"/>
      <c r="L745" s="225"/>
      <c r="M745" s="225"/>
      <c r="N745" s="225"/>
      <c r="O745" s="225"/>
      <c r="P745" s="225"/>
      <c r="Q745" s="225"/>
      <c r="R745" s="225"/>
      <c r="S745" s="225"/>
      <c r="T745" s="225"/>
      <c r="U745" s="225"/>
      <c r="V745" s="225"/>
      <c r="W745" s="225"/>
      <c r="X745" s="225"/>
      <c r="Y745" s="225"/>
      <c r="Z745" s="225"/>
      <c r="AA745" s="225"/>
      <c r="AB745" s="225"/>
      <c r="AC745" s="225"/>
      <c r="AD745" s="225"/>
      <c r="AE745" s="225"/>
      <c r="AF745" s="225"/>
      <c r="AG745" s="225"/>
      <c r="AH745" s="225"/>
      <c r="AI745" s="225"/>
      <c r="AJ745" s="225"/>
      <c r="AK745" s="225"/>
      <c r="AL745" s="225"/>
      <c r="AM745" s="257"/>
      <c r="AN745" s="257"/>
      <c r="AO745" s="225"/>
      <c r="AP745" s="225"/>
      <c r="AQ745" s="225"/>
      <c r="AR745" s="225"/>
      <c r="AS745" s="225"/>
      <c r="AT745" s="225"/>
      <c r="AU745" s="225"/>
      <c r="AV745" s="225"/>
      <c r="AW745" s="225"/>
      <c r="AX745" s="225"/>
      <c r="AY745" s="225"/>
      <c r="AZ745" s="225"/>
      <c r="BA745" s="225"/>
      <c r="BB745" s="225"/>
      <c r="BC745" s="225"/>
      <c r="BD745" s="225"/>
      <c r="BE745" s="225"/>
      <c r="BF745" s="225"/>
      <c r="BG745" s="225"/>
      <c r="BH745" s="225"/>
      <c r="BI745" s="225"/>
      <c r="BJ745" s="225"/>
      <c r="BK745" s="225"/>
      <c r="BL745" s="225"/>
      <c r="BM745" s="225"/>
      <c r="BN745" s="225"/>
      <c r="BO745" s="225"/>
      <c r="BP745" s="225"/>
      <c r="BQ745" s="225"/>
      <c r="BR745" s="225"/>
      <c r="BS745" s="225"/>
      <c r="BT745" s="225"/>
      <c r="BU745" s="225"/>
      <c r="BV745" s="225"/>
      <c r="BW745" s="225"/>
      <c r="BX745" s="225"/>
      <c r="BY745" s="225"/>
      <c r="BZ745" s="225"/>
      <c r="CA745" s="225"/>
      <c r="CB745" s="225"/>
      <c r="CC745" s="225"/>
      <c r="CD745" s="225"/>
      <c r="CE745" s="225"/>
      <c r="CF745" s="225"/>
      <c r="CG745" s="225"/>
      <c r="CH745" s="225"/>
      <c r="CI745" s="225"/>
      <c r="CJ745" s="225"/>
      <c r="CK745" s="225"/>
      <c r="CL745" s="225"/>
      <c r="CM745" s="225"/>
      <c r="CN745" s="225"/>
      <c r="CO745" s="225"/>
      <c r="CP745" s="225"/>
      <c r="CQ745" s="225"/>
      <c r="CR745" s="225"/>
      <c r="CS745" s="225"/>
      <c r="CT745" s="225"/>
      <c r="CU745" s="225"/>
      <c r="CV745" s="225"/>
    </row>
    <row r="746" spans="1:100" ht="12" customHeight="1" x14ac:dyDescent="0.25">
      <c r="A746" s="225"/>
      <c r="B746" s="225"/>
      <c r="C746" s="225"/>
      <c r="D746" s="225"/>
      <c r="E746" s="225"/>
      <c r="F746" s="225"/>
      <c r="G746" s="225"/>
      <c r="H746" s="225"/>
      <c r="I746" s="225"/>
      <c r="J746" s="225"/>
      <c r="K746" s="225"/>
      <c r="L746" s="225"/>
      <c r="M746" s="225"/>
      <c r="N746" s="225"/>
      <c r="O746" s="225"/>
      <c r="P746" s="225"/>
      <c r="Q746" s="225"/>
      <c r="R746" s="225"/>
      <c r="S746" s="225"/>
      <c r="T746" s="225"/>
      <c r="U746" s="225"/>
      <c r="V746" s="225"/>
      <c r="W746" s="225"/>
      <c r="X746" s="225"/>
      <c r="Y746" s="225"/>
      <c r="Z746" s="225"/>
      <c r="AA746" s="225"/>
      <c r="AB746" s="225"/>
      <c r="AC746" s="225"/>
      <c r="AD746" s="225"/>
      <c r="AE746" s="225"/>
      <c r="AF746" s="225"/>
      <c r="AG746" s="225"/>
      <c r="AH746" s="225"/>
      <c r="AI746" s="225"/>
      <c r="AJ746" s="225"/>
      <c r="AK746" s="225"/>
      <c r="AL746" s="225"/>
      <c r="AM746" s="257"/>
      <c r="AN746" s="257"/>
      <c r="AO746" s="225"/>
      <c r="AP746" s="225"/>
      <c r="AQ746" s="225"/>
      <c r="AR746" s="225"/>
      <c r="AS746" s="225"/>
      <c r="AT746" s="225"/>
      <c r="AU746" s="225"/>
      <c r="AV746" s="225"/>
      <c r="AW746" s="225"/>
      <c r="AX746" s="225"/>
      <c r="AY746" s="225"/>
      <c r="AZ746" s="225"/>
      <c r="BA746" s="225"/>
      <c r="BB746" s="225"/>
      <c r="BC746" s="225"/>
      <c r="BD746" s="225"/>
      <c r="BE746" s="225"/>
      <c r="BF746" s="225"/>
      <c r="BG746" s="225"/>
      <c r="BH746" s="225"/>
      <c r="BI746" s="225"/>
      <c r="BJ746" s="225"/>
      <c r="BK746" s="225"/>
      <c r="BL746" s="225"/>
      <c r="BM746" s="225"/>
      <c r="BN746" s="225"/>
      <c r="BO746" s="225"/>
      <c r="BP746" s="225"/>
      <c r="BQ746" s="225"/>
      <c r="BR746" s="225"/>
      <c r="BS746" s="225"/>
      <c r="BT746" s="225"/>
      <c r="BU746" s="225"/>
      <c r="BV746" s="225"/>
      <c r="BW746" s="225"/>
      <c r="BX746" s="225"/>
      <c r="BY746" s="225"/>
      <c r="BZ746" s="225"/>
      <c r="CA746" s="225"/>
      <c r="CB746" s="225"/>
      <c r="CC746" s="225"/>
      <c r="CD746" s="225"/>
      <c r="CE746" s="225"/>
      <c r="CF746" s="225"/>
      <c r="CG746" s="225"/>
      <c r="CH746" s="225"/>
      <c r="CI746" s="225"/>
      <c r="CJ746" s="225"/>
      <c r="CK746" s="225"/>
      <c r="CL746" s="225"/>
      <c r="CM746" s="225"/>
      <c r="CN746" s="225"/>
      <c r="CO746" s="225"/>
      <c r="CP746" s="225"/>
      <c r="CQ746" s="225"/>
      <c r="CR746" s="225"/>
      <c r="CS746" s="225"/>
      <c r="CT746" s="225"/>
      <c r="CU746" s="225"/>
      <c r="CV746" s="225"/>
    </row>
    <row r="747" spans="1:100" ht="12" customHeight="1" x14ac:dyDescent="0.25">
      <c r="A747" s="225"/>
      <c r="B747" s="225"/>
      <c r="C747" s="225"/>
      <c r="D747" s="225"/>
      <c r="E747" s="225"/>
      <c r="F747" s="225"/>
      <c r="G747" s="225"/>
      <c r="H747" s="225"/>
      <c r="I747" s="225"/>
      <c r="J747" s="225"/>
      <c r="K747" s="225"/>
      <c r="L747" s="225"/>
      <c r="M747" s="225"/>
      <c r="N747" s="225"/>
      <c r="O747" s="225"/>
      <c r="P747" s="225"/>
      <c r="Q747" s="225"/>
      <c r="R747" s="225"/>
      <c r="S747" s="225"/>
      <c r="T747" s="225"/>
      <c r="U747" s="225"/>
      <c r="V747" s="225"/>
      <c r="W747" s="225"/>
      <c r="X747" s="225"/>
      <c r="Y747" s="225"/>
      <c r="Z747" s="225"/>
      <c r="AA747" s="225"/>
      <c r="AB747" s="225"/>
      <c r="AC747" s="225"/>
      <c r="AD747" s="225"/>
      <c r="AE747" s="225"/>
      <c r="AF747" s="225"/>
      <c r="AG747" s="225"/>
      <c r="AH747" s="225"/>
      <c r="AI747" s="225"/>
      <c r="AJ747" s="225"/>
      <c r="AK747" s="225"/>
      <c r="AL747" s="225"/>
      <c r="AM747" s="257"/>
      <c r="AN747" s="257"/>
      <c r="AO747" s="225"/>
      <c r="AP747" s="225"/>
      <c r="AQ747" s="225"/>
      <c r="AR747" s="225"/>
      <c r="AS747" s="225"/>
      <c r="AT747" s="225"/>
      <c r="AU747" s="225"/>
      <c r="AV747" s="225"/>
      <c r="AW747" s="225"/>
      <c r="AX747" s="225"/>
      <c r="AY747" s="225"/>
      <c r="AZ747" s="225"/>
      <c r="BA747" s="225"/>
      <c r="BB747" s="225"/>
      <c r="BC747" s="225"/>
      <c r="BD747" s="225"/>
      <c r="BE747" s="225"/>
      <c r="BF747" s="225"/>
      <c r="BG747" s="225"/>
      <c r="BH747" s="225"/>
      <c r="BI747" s="225"/>
      <c r="BJ747" s="225"/>
      <c r="BK747" s="225"/>
      <c r="BL747" s="225"/>
      <c r="BM747" s="225"/>
      <c r="BN747" s="225"/>
      <c r="BO747" s="225"/>
      <c r="BP747" s="225"/>
      <c r="BQ747" s="225"/>
      <c r="BR747" s="225"/>
      <c r="BS747" s="225"/>
      <c r="BT747" s="225"/>
      <c r="BU747" s="225"/>
      <c r="BV747" s="225"/>
      <c r="BW747" s="225"/>
      <c r="BX747" s="225"/>
      <c r="BY747" s="225"/>
      <c r="BZ747" s="225"/>
      <c r="CA747" s="225"/>
      <c r="CB747" s="225"/>
      <c r="CC747" s="225"/>
      <c r="CD747" s="225"/>
      <c r="CE747" s="225"/>
      <c r="CF747" s="225"/>
      <c r="CG747" s="225"/>
      <c r="CH747" s="225"/>
      <c r="CI747" s="225"/>
      <c r="CJ747" s="225"/>
      <c r="CK747" s="225"/>
      <c r="CL747" s="225"/>
      <c r="CM747" s="225"/>
      <c r="CN747" s="225"/>
      <c r="CO747" s="225"/>
      <c r="CP747" s="225"/>
      <c r="CQ747" s="225"/>
      <c r="CR747" s="225"/>
      <c r="CS747" s="225"/>
      <c r="CT747" s="225"/>
      <c r="CU747" s="225"/>
      <c r="CV747" s="225"/>
    </row>
    <row r="748" spans="1:100" ht="12" customHeight="1" x14ac:dyDescent="0.25">
      <c r="A748" s="225"/>
      <c r="B748" s="225"/>
      <c r="C748" s="225"/>
      <c r="D748" s="225"/>
      <c r="E748" s="225"/>
      <c r="F748" s="225"/>
      <c r="G748" s="225"/>
      <c r="H748" s="225"/>
      <c r="I748" s="225"/>
      <c r="J748" s="225"/>
      <c r="K748" s="225"/>
      <c r="L748" s="225"/>
      <c r="M748" s="225"/>
      <c r="N748" s="225"/>
      <c r="O748" s="225"/>
      <c r="P748" s="225"/>
      <c r="Q748" s="225"/>
      <c r="R748" s="225"/>
      <c r="S748" s="225"/>
      <c r="T748" s="225"/>
      <c r="U748" s="225"/>
      <c r="V748" s="225"/>
      <c r="W748" s="225"/>
      <c r="X748" s="225"/>
      <c r="Y748" s="225"/>
      <c r="Z748" s="225"/>
      <c r="AA748" s="225"/>
      <c r="AB748" s="225"/>
      <c r="AC748" s="225"/>
      <c r="AD748" s="225"/>
      <c r="AE748" s="225"/>
      <c r="AF748" s="225"/>
      <c r="AG748" s="225"/>
      <c r="AH748" s="225"/>
      <c r="AI748" s="225"/>
      <c r="AJ748" s="225"/>
      <c r="AK748" s="225"/>
      <c r="AL748" s="225"/>
      <c r="AM748" s="257"/>
      <c r="AN748" s="257"/>
      <c r="AO748" s="225"/>
      <c r="AP748" s="225"/>
      <c r="AQ748" s="225"/>
      <c r="AR748" s="225"/>
      <c r="AS748" s="225"/>
      <c r="AT748" s="225"/>
      <c r="AU748" s="225"/>
      <c r="AV748" s="225"/>
      <c r="AW748" s="225"/>
      <c r="AX748" s="225"/>
      <c r="AY748" s="225"/>
      <c r="AZ748" s="225"/>
      <c r="BA748" s="225"/>
      <c r="BB748" s="225"/>
      <c r="BC748" s="225"/>
      <c r="BD748" s="225"/>
      <c r="BE748" s="225"/>
      <c r="BF748" s="225"/>
      <c r="BG748" s="225"/>
      <c r="BH748" s="225"/>
      <c r="BI748" s="225"/>
      <c r="BJ748" s="225"/>
      <c r="BK748" s="225"/>
      <c r="BL748" s="225"/>
      <c r="BM748" s="225"/>
      <c r="BN748" s="225"/>
      <c r="BO748" s="225"/>
      <c r="BP748" s="225"/>
      <c r="BQ748" s="225"/>
      <c r="BR748" s="225"/>
      <c r="BS748" s="225"/>
      <c r="BT748" s="225"/>
      <c r="BU748" s="225"/>
      <c r="BV748" s="225"/>
      <c r="BW748" s="225"/>
      <c r="BX748" s="225"/>
      <c r="BY748" s="225"/>
      <c r="BZ748" s="225"/>
      <c r="CA748" s="225"/>
      <c r="CB748" s="225"/>
      <c r="CC748" s="225"/>
      <c r="CD748" s="225"/>
      <c r="CE748" s="225"/>
      <c r="CF748" s="225"/>
      <c r="CG748" s="225"/>
      <c r="CH748" s="225"/>
      <c r="CI748" s="225"/>
      <c r="CJ748" s="225"/>
      <c r="CK748" s="225"/>
      <c r="CL748" s="225"/>
      <c r="CM748" s="225"/>
      <c r="CN748" s="225"/>
      <c r="CO748" s="225"/>
      <c r="CP748" s="225"/>
      <c r="CQ748" s="225"/>
      <c r="CR748" s="225"/>
      <c r="CS748" s="225"/>
      <c r="CT748" s="225"/>
      <c r="CU748" s="225"/>
      <c r="CV748" s="225"/>
    </row>
    <row r="749" spans="1:100" ht="12" customHeight="1" x14ac:dyDescent="0.25">
      <c r="A749" s="225"/>
      <c r="B749" s="225"/>
      <c r="C749" s="225"/>
      <c r="D749" s="225"/>
      <c r="E749" s="225"/>
      <c r="F749" s="225"/>
      <c r="G749" s="225"/>
      <c r="H749" s="225"/>
      <c r="I749" s="225"/>
      <c r="J749" s="225"/>
      <c r="K749" s="225"/>
      <c r="L749" s="225"/>
      <c r="M749" s="225"/>
      <c r="N749" s="225"/>
      <c r="O749" s="225"/>
      <c r="P749" s="225"/>
      <c r="Q749" s="225"/>
      <c r="R749" s="225"/>
      <c r="S749" s="225"/>
      <c r="T749" s="225"/>
      <c r="U749" s="225"/>
      <c r="V749" s="225"/>
      <c r="W749" s="225"/>
      <c r="X749" s="225"/>
      <c r="Y749" s="225"/>
      <c r="Z749" s="225"/>
      <c r="AA749" s="225"/>
      <c r="AB749" s="225"/>
      <c r="AC749" s="225"/>
      <c r="AD749" s="225"/>
      <c r="AE749" s="225"/>
      <c r="AF749" s="225"/>
      <c r="AG749" s="225"/>
      <c r="AH749" s="225"/>
      <c r="AI749" s="225"/>
      <c r="AJ749" s="225"/>
      <c r="AK749" s="225"/>
      <c r="AL749" s="225"/>
      <c r="AM749" s="257"/>
      <c r="AN749" s="257"/>
      <c r="AO749" s="225"/>
      <c r="AP749" s="225"/>
      <c r="AQ749" s="225"/>
      <c r="AR749" s="225"/>
      <c r="AS749" s="225"/>
      <c r="AT749" s="225"/>
      <c r="AU749" s="225"/>
      <c r="AV749" s="225"/>
      <c r="AW749" s="225"/>
      <c r="AX749" s="225"/>
      <c r="AY749" s="225"/>
      <c r="AZ749" s="225"/>
      <c r="BA749" s="225"/>
      <c r="BB749" s="225"/>
      <c r="BC749" s="225"/>
      <c r="BD749" s="225"/>
      <c r="BE749" s="225"/>
      <c r="BF749" s="225"/>
      <c r="BG749" s="225"/>
      <c r="BH749" s="225"/>
      <c r="BI749" s="225"/>
      <c r="BJ749" s="225"/>
      <c r="BK749" s="225"/>
      <c r="BL749" s="225"/>
      <c r="BM749" s="225"/>
      <c r="BN749" s="225"/>
      <c r="BO749" s="225"/>
      <c r="BP749" s="225"/>
      <c r="BQ749" s="225"/>
      <c r="BR749" s="225"/>
      <c r="BS749" s="225"/>
      <c r="BT749" s="225"/>
      <c r="BU749" s="225"/>
      <c r="BV749" s="225"/>
      <c r="BW749" s="225"/>
      <c r="BX749" s="225"/>
      <c r="BY749" s="225"/>
      <c r="BZ749" s="225"/>
      <c r="CA749" s="225"/>
      <c r="CB749" s="225"/>
      <c r="CC749" s="225"/>
      <c r="CD749" s="225"/>
      <c r="CE749" s="225"/>
      <c r="CF749" s="225"/>
      <c r="CG749" s="225"/>
      <c r="CH749" s="225"/>
      <c r="CI749" s="225"/>
      <c r="CJ749" s="225"/>
      <c r="CK749" s="225"/>
      <c r="CL749" s="225"/>
      <c r="CM749" s="225"/>
      <c r="CN749" s="225"/>
      <c r="CO749" s="225"/>
      <c r="CP749" s="225"/>
      <c r="CQ749" s="225"/>
      <c r="CR749" s="225"/>
      <c r="CS749" s="225"/>
      <c r="CT749" s="225"/>
      <c r="CU749" s="225"/>
      <c r="CV749" s="225"/>
    </row>
    <row r="750" spans="1:100" ht="12" customHeight="1" x14ac:dyDescent="0.25">
      <c r="A750" s="225"/>
      <c r="B750" s="225"/>
      <c r="C750" s="225"/>
      <c r="D750" s="225"/>
      <c r="E750" s="225"/>
      <c r="F750" s="225"/>
      <c r="G750" s="225"/>
      <c r="H750" s="225"/>
      <c r="I750" s="225"/>
      <c r="J750" s="225"/>
      <c r="K750" s="225"/>
      <c r="L750" s="225"/>
      <c r="M750" s="225"/>
      <c r="N750" s="225"/>
      <c r="O750" s="225"/>
      <c r="P750" s="225"/>
      <c r="Q750" s="225"/>
      <c r="R750" s="225"/>
      <c r="S750" s="225"/>
      <c r="T750" s="225"/>
      <c r="U750" s="225"/>
      <c r="V750" s="225"/>
      <c r="W750" s="225"/>
      <c r="X750" s="225"/>
      <c r="Y750" s="225"/>
      <c r="Z750" s="225"/>
      <c r="AA750" s="225"/>
      <c r="AB750" s="225"/>
      <c r="AC750" s="225"/>
      <c r="AD750" s="225"/>
      <c r="AE750" s="225"/>
      <c r="AF750" s="225"/>
      <c r="AG750" s="225"/>
      <c r="AH750" s="225"/>
      <c r="AI750" s="225"/>
      <c r="AJ750" s="225"/>
      <c r="AK750" s="225"/>
      <c r="AL750" s="225"/>
      <c r="AM750" s="257"/>
      <c r="AN750" s="257"/>
      <c r="AO750" s="225"/>
      <c r="AP750" s="225"/>
      <c r="AQ750" s="225"/>
      <c r="AR750" s="225"/>
      <c r="AS750" s="225"/>
      <c r="AT750" s="225"/>
      <c r="AU750" s="225"/>
      <c r="AV750" s="225"/>
      <c r="AW750" s="225"/>
      <c r="AX750" s="225"/>
      <c r="AY750" s="225"/>
      <c r="AZ750" s="225"/>
      <c r="BA750" s="225"/>
      <c r="BB750" s="225"/>
      <c r="BC750" s="225"/>
      <c r="BD750" s="225"/>
      <c r="BE750" s="225"/>
      <c r="BF750" s="225"/>
      <c r="BG750" s="225"/>
      <c r="BH750" s="225"/>
      <c r="BI750" s="225"/>
      <c r="BJ750" s="225"/>
      <c r="BK750" s="225"/>
      <c r="BL750" s="225"/>
      <c r="BM750" s="225"/>
      <c r="BN750" s="225"/>
      <c r="BO750" s="225"/>
      <c r="BP750" s="225"/>
      <c r="BQ750" s="225"/>
      <c r="BR750" s="225"/>
      <c r="BS750" s="225"/>
      <c r="BT750" s="225"/>
      <c r="BU750" s="225"/>
      <c r="BV750" s="225"/>
      <c r="BW750" s="225"/>
      <c r="BX750" s="225"/>
      <c r="BY750" s="225"/>
      <c r="BZ750" s="225"/>
      <c r="CA750" s="225"/>
      <c r="CB750" s="225"/>
      <c r="CC750" s="225"/>
      <c r="CD750" s="225"/>
      <c r="CE750" s="225"/>
      <c r="CF750" s="225"/>
      <c r="CG750" s="225"/>
      <c r="CH750" s="225"/>
      <c r="CI750" s="225"/>
      <c r="CJ750" s="225"/>
      <c r="CK750" s="225"/>
      <c r="CL750" s="225"/>
      <c r="CM750" s="225"/>
      <c r="CN750" s="225"/>
      <c r="CO750" s="225"/>
      <c r="CP750" s="225"/>
      <c r="CQ750" s="225"/>
      <c r="CR750" s="225"/>
      <c r="CS750" s="225"/>
      <c r="CT750" s="225"/>
      <c r="CU750" s="225"/>
      <c r="CV750" s="225"/>
    </row>
    <row r="751" spans="1:100" ht="12" customHeight="1" x14ac:dyDescent="0.25">
      <c r="A751" s="225"/>
      <c r="B751" s="225"/>
      <c r="C751" s="225"/>
      <c r="D751" s="225"/>
      <c r="E751" s="225"/>
      <c r="F751" s="225"/>
      <c r="G751" s="225"/>
      <c r="H751" s="225"/>
      <c r="I751" s="225"/>
      <c r="J751" s="225"/>
      <c r="K751" s="225"/>
      <c r="L751" s="225"/>
      <c r="M751" s="225"/>
      <c r="N751" s="225"/>
      <c r="O751" s="225"/>
      <c r="P751" s="225"/>
      <c r="Q751" s="225"/>
      <c r="R751" s="225"/>
      <c r="S751" s="225"/>
      <c r="T751" s="225"/>
      <c r="U751" s="225"/>
      <c r="V751" s="225"/>
      <c r="W751" s="225"/>
      <c r="X751" s="225"/>
      <c r="Y751" s="225"/>
      <c r="Z751" s="225"/>
      <c r="AA751" s="225"/>
      <c r="AB751" s="225"/>
      <c r="AC751" s="225"/>
      <c r="AD751" s="225"/>
      <c r="AE751" s="225"/>
      <c r="AF751" s="225"/>
      <c r="AG751" s="225"/>
      <c r="AH751" s="225"/>
      <c r="AI751" s="225"/>
      <c r="AJ751" s="225"/>
      <c r="AK751" s="225"/>
      <c r="AL751" s="225"/>
      <c r="AM751" s="257"/>
      <c r="AN751" s="257"/>
      <c r="AO751" s="225"/>
      <c r="AP751" s="225"/>
      <c r="AQ751" s="225"/>
      <c r="AR751" s="225"/>
      <c r="AS751" s="225"/>
      <c r="AT751" s="225"/>
      <c r="AU751" s="225"/>
      <c r="AV751" s="225"/>
      <c r="AW751" s="225"/>
      <c r="AX751" s="225"/>
      <c r="AY751" s="225"/>
      <c r="AZ751" s="225"/>
      <c r="BA751" s="225"/>
      <c r="BB751" s="225"/>
      <c r="BC751" s="225"/>
      <c r="BD751" s="225"/>
      <c r="BE751" s="225"/>
      <c r="BF751" s="225"/>
      <c r="BG751" s="225"/>
      <c r="BH751" s="225"/>
      <c r="BI751" s="225"/>
      <c r="BJ751" s="225"/>
      <c r="BK751" s="225"/>
      <c r="BL751" s="225"/>
      <c r="BM751" s="225"/>
      <c r="BN751" s="225"/>
      <c r="BO751" s="225"/>
      <c r="BP751" s="225"/>
      <c r="BQ751" s="225"/>
      <c r="BR751" s="225"/>
      <c r="BS751" s="225"/>
      <c r="BT751" s="225"/>
      <c r="BU751" s="225"/>
      <c r="BV751" s="225"/>
      <c r="BW751" s="225"/>
      <c r="BX751" s="225"/>
      <c r="BY751" s="225"/>
      <c r="BZ751" s="225"/>
      <c r="CA751" s="225"/>
      <c r="CB751" s="225"/>
      <c r="CC751" s="225"/>
      <c r="CD751" s="225"/>
      <c r="CE751" s="225"/>
      <c r="CF751" s="225"/>
      <c r="CG751" s="225"/>
      <c r="CH751" s="225"/>
      <c r="CI751" s="225"/>
      <c r="CJ751" s="225"/>
      <c r="CK751" s="225"/>
      <c r="CL751" s="225"/>
      <c r="CM751" s="225"/>
      <c r="CN751" s="225"/>
      <c r="CO751" s="225"/>
      <c r="CP751" s="225"/>
      <c r="CQ751" s="225"/>
      <c r="CR751" s="225"/>
      <c r="CS751" s="225"/>
      <c r="CT751" s="225"/>
      <c r="CU751" s="225"/>
      <c r="CV751" s="225"/>
    </row>
    <row r="752" spans="1:100" ht="12" customHeight="1" x14ac:dyDescent="0.25">
      <c r="A752" s="225"/>
      <c r="B752" s="225"/>
      <c r="C752" s="225"/>
      <c r="D752" s="225"/>
      <c r="E752" s="225"/>
      <c r="F752" s="225"/>
      <c r="G752" s="225"/>
      <c r="H752" s="225"/>
      <c r="I752" s="225"/>
      <c r="J752" s="225"/>
      <c r="K752" s="225"/>
      <c r="L752" s="225"/>
      <c r="M752" s="225"/>
      <c r="N752" s="225"/>
      <c r="O752" s="225"/>
      <c r="P752" s="225"/>
      <c r="Q752" s="225"/>
      <c r="R752" s="225"/>
      <c r="S752" s="225"/>
      <c r="T752" s="225"/>
      <c r="U752" s="225"/>
      <c r="V752" s="225"/>
      <c r="W752" s="225"/>
      <c r="X752" s="225"/>
      <c r="Y752" s="225"/>
      <c r="Z752" s="225"/>
      <c r="AA752" s="225"/>
      <c r="AB752" s="225"/>
      <c r="AC752" s="225"/>
      <c r="AD752" s="225"/>
      <c r="AE752" s="225"/>
      <c r="AF752" s="225"/>
      <c r="AG752" s="225"/>
      <c r="AH752" s="225"/>
      <c r="AI752" s="225"/>
      <c r="AJ752" s="225"/>
      <c r="AK752" s="225"/>
      <c r="AL752" s="225"/>
      <c r="AM752" s="257"/>
      <c r="AN752" s="257"/>
      <c r="AO752" s="225"/>
      <c r="AP752" s="225"/>
      <c r="AQ752" s="225"/>
      <c r="AR752" s="225"/>
      <c r="AS752" s="225"/>
      <c r="AT752" s="225"/>
      <c r="AU752" s="225"/>
      <c r="AV752" s="225"/>
      <c r="AW752" s="225"/>
      <c r="AX752" s="225"/>
      <c r="AY752" s="225"/>
      <c r="AZ752" s="225"/>
      <c r="BA752" s="225"/>
      <c r="BB752" s="225"/>
      <c r="BC752" s="225"/>
      <c r="BD752" s="225"/>
      <c r="BE752" s="225"/>
      <c r="BF752" s="225"/>
      <c r="BG752" s="225"/>
      <c r="BH752" s="225"/>
      <c r="BI752" s="225"/>
      <c r="BJ752" s="225"/>
      <c r="BK752" s="225"/>
      <c r="BL752" s="225"/>
      <c r="BM752" s="225"/>
      <c r="BN752" s="225"/>
      <c r="BO752" s="225"/>
      <c r="BP752" s="225"/>
      <c r="BQ752" s="225"/>
      <c r="BR752" s="225"/>
      <c r="BS752" s="225"/>
      <c r="BT752" s="225"/>
      <c r="BU752" s="225"/>
      <c r="BV752" s="225"/>
      <c r="BW752" s="225"/>
      <c r="BX752" s="225"/>
      <c r="BY752" s="225"/>
      <c r="BZ752" s="225"/>
      <c r="CA752" s="225"/>
      <c r="CB752" s="225"/>
      <c r="CC752" s="225"/>
      <c r="CD752" s="225"/>
      <c r="CE752" s="225"/>
      <c r="CF752" s="225"/>
      <c r="CG752" s="225"/>
      <c r="CH752" s="225"/>
      <c r="CI752" s="225"/>
      <c r="CJ752" s="225"/>
      <c r="CK752" s="225"/>
      <c r="CL752" s="225"/>
      <c r="CM752" s="225"/>
      <c r="CN752" s="225"/>
      <c r="CO752" s="225"/>
      <c r="CP752" s="225"/>
      <c r="CQ752" s="225"/>
      <c r="CR752" s="225"/>
      <c r="CS752" s="225"/>
      <c r="CT752" s="225"/>
      <c r="CU752" s="225"/>
      <c r="CV752" s="225"/>
    </row>
    <row r="753" spans="1:100" ht="12" customHeight="1" x14ac:dyDescent="0.25">
      <c r="A753" s="225"/>
      <c r="B753" s="225"/>
      <c r="C753" s="225"/>
      <c r="D753" s="225"/>
      <c r="E753" s="225"/>
      <c r="F753" s="225"/>
      <c r="G753" s="225"/>
      <c r="H753" s="225"/>
      <c r="I753" s="225"/>
      <c r="J753" s="225"/>
      <c r="K753" s="225"/>
      <c r="L753" s="225"/>
      <c r="M753" s="225"/>
      <c r="N753" s="225"/>
      <c r="O753" s="225"/>
      <c r="P753" s="225"/>
      <c r="Q753" s="225"/>
      <c r="R753" s="225"/>
      <c r="S753" s="225"/>
      <c r="T753" s="225"/>
      <c r="U753" s="225"/>
      <c r="V753" s="225"/>
      <c r="W753" s="225"/>
      <c r="X753" s="225"/>
      <c r="Y753" s="225"/>
      <c r="Z753" s="225"/>
      <c r="AA753" s="225"/>
      <c r="AB753" s="225"/>
      <c r="AC753" s="225"/>
      <c r="AD753" s="225"/>
      <c r="AE753" s="225"/>
      <c r="AF753" s="225"/>
      <c r="AG753" s="225"/>
      <c r="AH753" s="225"/>
      <c r="AI753" s="225"/>
      <c r="AJ753" s="225"/>
      <c r="AK753" s="225"/>
      <c r="AL753" s="225"/>
      <c r="AM753" s="257"/>
      <c r="AN753" s="257"/>
      <c r="AO753" s="225"/>
      <c r="AP753" s="225"/>
      <c r="AQ753" s="225"/>
      <c r="AR753" s="225"/>
      <c r="AS753" s="225"/>
      <c r="AT753" s="225"/>
      <c r="AU753" s="225"/>
      <c r="AV753" s="225"/>
      <c r="AW753" s="225"/>
      <c r="AX753" s="225"/>
      <c r="AY753" s="225"/>
      <c r="AZ753" s="225"/>
      <c r="BA753" s="225"/>
      <c r="BB753" s="225"/>
      <c r="BC753" s="225"/>
      <c r="BD753" s="225"/>
      <c r="BE753" s="225"/>
      <c r="BF753" s="225"/>
      <c r="BG753" s="225"/>
      <c r="BH753" s="225"/>
      <c r="BI753" s="225"/>
      <c r="BJ753" s="225"/>
      <c r="BK753" s="225"/>
      <c r="BL753" s="225"/>
      <c r="BM753" s="225"/>
      <c r="BN753" s="225"/>
      <c r="BO753" s="225"/>
      <c r="BP753" s="225"/>
      <c r="BQ753" s="225"/>
      <c r="BR753" s="225"/>
      <c r="BS753" s="225"/>
      <c r="BT753" s="225"/>
      <c r="BU753" s="225"/>
      <c r="BV753" s="225"/>
      <c r="BW753" s="225"/>
      <c r="BX753" s="225"/>
      <c r="BY753" s="225"/>
      <c r="BZ753" s="225"/>
      <c r="CA753" s="225"/>
      <c r="CB753" s="225"/>
      <c r="CC753" s="225"/>
      <c r="CD753" s="225"/>
      <c r="CE753" s="225"/>
      <c r="CF753" s="225"/>
      <c r="CG753" s="225"/>
      <c r="CH753" s="225"/>
      <c r="CI753" s="225"/>
      <c r="CJ753" s="225"/>
      <c r="CK753" s="225"/>
      <c r="CL753" s="225"/>
      <c r="CM753" s="225"/>
      <c r="CN753" s="225"/>
      <c r="CO753" s="225"/>
      <c r="CP753" s="225"/>
      <c r="CQ753" s="225"/>
      <c r="CR753" s="225"/>
      <c r="CS753" s="225"/>
      <c r="CT753" s="225"/>
      <c r="CU753" s="225"/>
      <c r="CV753" s="225"/>
    </row>
    <row r="754" spans="1:100" ht="12" customHeight="1" x14ac:dyDescent="0.25">
      <c r="A754" s="225"/>
      <c r="B754" s="225"/>
      <c r="C754" s="225"/>
      <c r="D754" s="225"/>
      <c r="E754" s="225"/>
      <c r="F754" s="225"/>
      <c r="G754" s="225"/>
      <c r="H754" s="225"/>
      <c r="I754" s="225"/>
      <c r="J754" s="225"/>
      <c r="K754" s="225"/>
      <c r="L754" s="225"/>
      <c r="M754" s="225"/>
      <c r="N754" s="225"/>
      <c r="O754" s="225"/>
      <c r="P754" s="225"/>
      <c r="Q754" s="225"/>
      <c r="R754" s="225"/>
      <c r="S754" s="225"/>
      <c r="T754" s="225"/>
      <c r="U754" s="225"/>
      <c r="V754" s="225"/>
      <c r="W754" s="225"/>
      <c r="X754" s="225"/>
      <c r="Y754" s="225"/>
      <c r="Z754" s="225"/>
      <c r="AA754" s="225"/>
      <c r="AB754" s="225"/>
      <c r="AC754" s="225"/>
      <c r="AD754" s="225"/>
      <c r="AE754" s="225"/>
      <c r="AF754" s="225"/>
      <c r="AG754" s="225"/>
      <c r="AH754" s="225"/>
      <c r="AI754" s="225"/>
      <c r="AJ754" s="225"/>
      <c r="AK754" s="225"/>
      <c r="AL754" s="225"/>
      <c r="AM754" s="257"/>
      <c r="AN754" s="257"/>
      <c r="AO754" s="225"/>
      <c r="AP754" s="225"/>
      <c r="AQ754" s="225"/>
      <c r="AR754" s="225"/>
      <c r="AS754" s="225"/>
      <c r="AT754" s="225"/>
      <c r="AU754" s="225"/>
      <c r="AV754" s="225"/>
      <c r="AW754" s="225"/>
      <c r="AX754" s="225"/>
      <c r="AY754" s="225"/>
      <c r="AZ754" s="225"/>
      <c r="BA754" s="225"/>
      <c r="BB754" s="225"/>
      <c r="BC754" s="225"/>
      <c r="BD754" s="225"/>
      <c r="BE754" s="225"/>
      <c r="BF754" s="225"/>
      <c r="BG754" s="225"/>
      <c r="BH754" s="225"/>
      <c r="BI754" s="225"/>
      <c r="BJ754" s="225"/>
      <c r="BK754" s="225"/>
      <c r="BL754" s="225"/>
      <c r="BM754" s="225"/>
      <c r="BN754" s="225"/>
      <c r="BO754" s="225"/>
      <c r="BP754" s="225"/>
      <c r="BQ754" s="225"/>
      <c r="BR754" s="225"/>
      <c r="BS754" s="225"/>
      <c r="BT754" s="225"/>
      <c r="BU754" s="225"/>
      <c r="BV754" s="225"/>
      <c r="BW754" s="225"/>
      <c r="BX754" s="225"/>
      <c r="BY754" s="225"/>
      <c r="BZ754" s="225"/>
      <c r="CA754" s="225"/>
      <c r="CB754" s="225"/>
      <c r="CC754" s="225"/>
      <c r="CD754" s="225"/>
      <c r="CE754" s="225"/>
      <c r="CF754" s="225"/>
      <c r="CG754" s="225"/>
      <c r="CH754" s="225"/>
      <c r="CI754" s="225"/>
      <c r="CJ754" s="225"/>
      <c r="CK754" s="225"/>
      <c r="CL754" s="225"/>
      <c r="CM754" s="225"/>
      <c r="CN754" s="225"/>
      <c r="CO754" s="225"/>
      <c r="CP754" s="225"/>
      <c r="CQ754" s="225"/>
      <c r="CR754" s="225"/>
      <c r="CS754" s="225"/>
      <c r="CT754" s="225"/>
      <c r="CU754" s="225"/>
      <c r="CV754" s="225"/>
    </row>
    <row r="755" spans="1:100" ht="12" customHeight="1" x14ac:dyDescent="0.25">
      <c r="A755" s="225"/>
      <c r="B755" s="225"/>
      <c r="C755" s="225"/>
      <c r="D755" s="225"/>
      <c r="E755" s="225"/>
      <c r="F755" s="225"/>
      <c r="G755" s="225"/>
      <c r="H755" s="225"/>
      <c r="I755" s="225"/>
      <c r="J755" s="225"/>
      <c r="K755" s="225"/>
      <c r="L755" s="225"/>
      <c r="M755" s="225"/>
      <c r="N755" s="225"/>
      <c r="O755" s="225"/>
      <c r="P755" s="225"/>
      <c r="Q755" s="225"/>
      <c r="R755" s="225"/>
      <c r="S755" s="225"/>
      <c r="T755" s="225"/>
      <c r="U755" s="225"/>
      <c r="V755" s="225"/>
      <c r="W755" s="225"/>
      <c r="X755" s="225"/>
      <c r="Y755" s="225"/>
      <c r="Z755" s="225"/>
      <c r="AA755" s="225"/>
      <c r="AB755" s="225"/>
      <c r="AC755" s="225"/>
      <c r="AD755" s="225"/>
      <c r="AE755" s="225"/>
      <c r="AF755" s="225"/>
      <c r="AG755" s="225"/>
      <c r="AH755" s="225"/>
      <c r="AI755" s="225"/>
      <c r="AJ755" s="225"/>
      <c r="AK755" s="225"/>
      <c r="AL755" s="225"/>
      <c r="AM755" s="257"/>
      <c r="AN755" s="257"/>
      <c r="AO755" s="225"/>
      <c r="AP755" s="225"/>
      <c r="AQ755" s="225"/>
      <c r="AR755" s="225"/>
      <c r="AS755" s="225"/>
      <c r="AT755" s="225"/>
      <c r="AU755" s="225"/>
      <c r="AV755" s="225"/>
      <c r="AW755" s="225"/>
      <c r="AX755" s="225"/>
      <c r="AY755" s="225"/>
      <c r="AZ755" s="225"/>
      <c r="BA755" s="225"/>
      <c r="BB755" s="225"/>
      <c r="BC755" s="225"/>
      <c r="BD755" s="225"/>
      <c r="BE755" s="225"/>
      <c r="BF755" s="225"/>
      <c r="BG755" s="225"/>
      <c r="BH755" s="225"/>
      <c r="BI755" s="225"/>
      <c r="BJ755" s="225"/>
      <c r="BK755" s="225"/>
      <c r="BL755" s="225"/>
      <c r="BM755" s="225"/>
      <c r="BN755" s="225"/>
      <c r="BO755" s="225"/>
      <c r="BP755" s="225"/>
      <c r="BQ755" s="225"/>
      <c r="BR755" s="225"/>
      <c r="BS755" s="225"/>
      <c r="BT755" s="225"/>
      <c r="BU755" s="225"/>
      <c r="BV755" s="225"/>
      <c r="BW755" s="225"/>
      <c r="BX755" s="225"/>
      <c r="BY755" s="225"/>
      <c r="BZ755" s="225"/>
      <c r="CA755" s="225"/>
      <c r="CB755" s="225"/>
      <c r="CC755" s="225"/>
      <c r="CD755" s="225"/>
      <c r="CE755" s="225"/>
      <c r="CF755" s="225"/>
      <c r="CG755" s="225"/>
      <c r="CH755" s="225"/>
      <c r="CI755" s="225"/>
      <c r="CJ755" s="225"/>
      <c r="CK755" s="225"/>
      <c r="CL755" s="225"/>
      <c r="CM755" s="225"/>
      <c r="CN755" s="225"/>
      <c r="CO755" s="225"/>
      <c r="CP755" s="225"/>
      <c r="CQ755" s="225"/>
      <c r="CR755" s="225"/>
      <c r="CS755" s="225"/>
      <c r="CT755" s="225"/>
      <c r="CU755" s="225"/>
      <c r="CV755" s="225"/>
    </row>
    <row r="756" spans="1:100" ht="12" customHeight="1" x14ac:dyDescent="0.25">
      <c r="A756" s="225"/>
      <c r="B756" s="225"/>
      <c r="C756" s="225"/>
      <c r="D756" s="225"/>
      <c r="E756" s="225"/>
      <c r="F756" s="225"/>
      <c r="G756" s="225"/>
      <c r="H756" s="225"/>
      <c r="I756" s="225"/>
      <c r="J756" s="225"/>
      <c r="K756" s="225"/>
      <c r="L756" s="225"/>
      <c r="M756" s="225"/>
      <c r="N756" s="225"/>
      <c r="O756" s="225"/>
      <c r="P756" s="225"/>
      <c r="Q756" s="225"/>
      <c r="R756" s="225"/>
      <c r="S756" s="225"/>
      <c r="T756" s="225"/>
      <c r="U756" s="225"/>
      <c r="V756" s="225"/>
      <c r="W756" s="225"/>
      <c r="X756" s="225"/>
      <c r="Y756" s="225"/>
      <c r="Z756" s="225"/>
      <c r="AA756" s="225"/>
      <c r="AB756" s="225"/>
      <c r="AC756" s="225"/>
      <c r="AD756" s="225"/>
      <c r="AE756" s="225"/>
      <c r="AF756" s="225"/>
      <c r="AG756" s="225"/>
      <c r="AH756" s="225"/>
      <c r="AI756" s="225"/>
      <c r="AJ756" s="225"/>
      <c r="AK756" s="225"/>
      <c r="AL756" s="225"/>
      <c r="AM756" s="257"/>
      <c r="AN756" s="257"/>
      <c r="AO756" s="225"/>
      <c r="AP756" s="225"/>
      <c r="AQ756" s="225"/>
      <c r="AR756" s="225"/>
      <c r="AS756" s="225"/>
      <c r="AT756" s="225"/>
      <c r="AU756" s="225"/>
      <c r="AV756" s="225"/>
      <c r="AW756" s="225"/>
      <c r="AX756" s="225"/>
      <c r="AY756" s="225"/>
      <c r="AZ756" s="225"/>
      <c r="BA756" s="225"/>
      <c r="BB756" s="225"/>
      <c r="BC756" s="225"/>
      <c r="BD756" s="225"/>
      <c r="BE756" s="225"/>
      <c r="BF756" s="225"/>
      <c r="BG756" s="225"/>
      <c r="BH756" s="225"/>
      <c r="BI756" s="225"/>
      <c r="BJ756" s="225"/>
      <c r="BK756" s="225"/>
      <c r="BL756" s="225"/>
      <c r="BM756" s="225"/>
      <c r="BN756" s="225"/>
      <c r="BO756" s="225"/>
      <c r="BP756" s="225"/>
      <c r="BQ756" s="225"/>
      <c r="BR756" s="225"/>
      <c r="BS756" s="225"/>
      <c r="BT756" s="225"/>
      <c r="BU756" s="225"/>
      <c r="BV756" s="225"/>
      <c r="BW756" s="225"/>
      <c r="BX756" s="225"/>
      <c r="BY756" s="225"/>
      <c r="BZ756" s="225"/>
      <c r="CA756" s="225"/>
      <c r="CB756" s="225"/>
      <c r="CC756" s="225"/>
      <c r="CD756" s="225"/>
      <c r="CE756" s="225"/>
      <c r="CF756" s="225"/>
      <c r="CG756" s="225"/>
      <c r="CH756" s="225"/>
      <c r="CI756" s="225"/>
      <c r="CJ756" s="225"/>
      <c r="CK756" s="225"/>
      <c r="CL756" s="225"/>
      <c r="CM756" s="225"/>
      <c r="CN756" s="225"/>
      <c r="CO756" s="225"/>
      <c r="CP756" s="225"/>
      <c r="CQ756" s="225"/>
      <c r="CR756" s="225"/>
      <c r="CS756" s="225"/>
      <c r="CT756" s="225"/>
      <c r="CU756" s="225"/>
      <c r="CV756" s="225"/>
    </row>
    <row r="757" spans="1:100" ht="12" customHeight="1" x14ac:dyDescent="0.25">
      <c r="A757" s="225"/>
      <c r="B757" s="225"/>
      <c r="C757" s="225"/>
      <c r="D757" s="225"/>
      <c r="E757" s="225"/>
      <c r="F757" s="225"/>
      <c r="G757" s="225"/>
      <c r="H757" s="225"/>
      <c r="I757" s="225"/>
      <c r="J757" s="225"/>
      <c r="K757" s="225"/>
      <c r="L757" s="225"/>
      <c r="M757" s="225"/>
      <c r="N757" s="225"/>
      <c r="O757" s="225"/>
      <c r="P757" s="225"/>
      <c r="Q757" s="225"/>
      <c r="R757" s="225"/>
      <c r="S757" s="225"/>
      <c r="T757" s="225"/>
      <c r="U757" s="225"/>
      <c r="V757" s="225"/>
      <c r="W757" s="225"/>
      <c r="X757" s="225"/>
      <c r="Y757" s="225"/>
      <c r="Z757" s="225"/>
      <c r="AA757" s="225"/>
      <c r="AB757" s="225"/>
      <c r="AC757" s="225"/>
      <c r="AD757" s="225"/>
      <c r="AE757" s="225"/>
      <c r="AF757" s="225"/>
      <c r="AG757" s="225"/>
      <c r="AH757" s="225"/>
      <c r="AI757" s="225"/>
      <c r="AJ757" s="225"/>
      <c r="AK757" s="225"/>
      <c r="AL757" s="225"/>
      <c r="AM757" s="257"/>
      <c r="AN757" s="257"/>
      <c r="AO757" s="225"/>
      <c r="AP757" s="225"/>
      <c r="AQ757" s="225"/>
      <c r="AR757" s="225"/>
      <c r="AS757" s="225"/>
      <c r="AT757" s="225"/>
      <c r="AU757" s="225"/>
      <c r="AV757" s="225"/>
      <c r="AW757" s="225"/>
      <c r="AX757" s="225"/>
      <c r="AY757" s="225"/>
      <c r="AZ757" s="225"/>
      <c r="BA757" s="225"/>
      <c r="BB757" s="225"/>
      <c r="BC757" s="225"/>
      <c r="BD757" s="225"/>
      <c r="BE757" s="225"/>
      <c r="BF757" s="225"/>
      <c r="BG757" s="225"/>
      <c r="BH757" s="225"/>
      <c r="BI757" s="225"/>
      <c r="BJ757" s="225"/>
      <c r="BK757" s="225"/>
      <c r="BL757" s="225"/>
      <c r="BM757" s="225"/>
      <c r="BN757" s="225"/>
      <c r="BO757" s="225"/>
      <c r="BP757" s="225"/>
      <c r="BQ757" s="225"/>
      <c r="BR757" s="225"/>
      <c r="BS757" s="225"/>
      <c r="BT757" s="225"/>
      <c r="BU757" s="225"/>
      <c r="BV757" s="225"/>
      <c r="BW757" s="225"/>
      <c r="BX757" s="225"/>
      <c r="BY757" s="225"/>
      <c r="BZ757" s="225"/>
      <c r="CA757" s="225"/>
      <c r="CB757" s="225"/>
      <c r="CC757" s="225"/>
      <c r="CD757" s="225"/>
      <c r="CE757" s="225"/>
      <c r="CF757" s="225"/>
      <c r="CG757" s="225"/>
      <c r="CH757" s="225"/>
      <c r="CI757" s="225"/>
      <c r="CJ757" s="225"/>
      <c r="CK757" s="225"/>
      <c r="CL757" s="225"/>
      <c r="CM757" s="225"/>
      <c r="CN757" s="225"/>
      <c r="CO757" s="225"/>
      <c r="CP757" s="225"/>
      <c r="CQ757" s="225"/>
      <c r="CR757" s="225"/>
      <c r="CS757" s="225"/>
      <c r="CT757" s="225"/>
      <c r="CU757" s="225"/>
      <c r="CV757" s="225"/>
    </row>
    <row r="758" spans="1:100" ht="12" customHeight="1" x14ac:dyDescent="0.25">
      <c r="A758" s="225"/>
      <c r="B758" s="225"/>
      <c r="C758" s="225"/>
      <c r="D758" s="225"/>
      <c r="E758" s="225"/>
      <c r="F758" s="225"/>
      <c r="G758" s="225"/>
      <c r="H758" s="225"/>
      <c r="I758" s="225"/>
      <c r="J758" s="225"/>
      <c r="K758" s="225"/>
      <c r="L758" s="225"/>
      <c r="M758" s="225"/>
      <c r="N758" s="225"/>
      <c r="O758" s="225"/>
      <c r="P758" s="225"/>
      <c r="Q758" s="225"/>
      <c r="R758" s="225"/>
      <c r="S758" s="225"/>
      <c r="T758" s="225"/>
      <c r="U758" s="225"/>
      <c r="V758" s="225"/>
      <c r="W758" s="225"/>
      <c r="X758" s="225"/>
      <c r="Y758" s="225"/>
      <c r="Z758" s="225"/>
      <c r="AA758" s="225"/>
      <c r="AB758" s="225"/>
      <c r="AC758" s="225"/>
      <c r="AD758" s="225"/>
      <c r="AE758" s="225"/>
      <c r="AF758" s="225"/>
      <c r="AG758" s="225"/>
      <c r="AH758" s="225"/>
      <c r="AI758" s="225"/>
      <c r="AJ758" s="225"/>
      <c r="AK758" s="225"/>
      <c r="AL758" s="225"/>
      <c r="AM758" s="257"/>
      <c r="AN758" s="257"/>
      <c r="AO758" s="225"/>
      <c r="AP758" s="225"/>
      <c r="AQ758" s="225"/>
      <c r="AR758" s="225"/>
      <c r="AS758" s="225"/>
      <c r="AT758" s="225"/>
      <c r="AU758" s="225"/>
      <c r="AV758" s="225"/>
      <c r="AW758" s="225"/>
      <c r="AX758" s="225"/>
      <c r="AY758" s="225"/>
      <c r="AZ758" s="225"/>
      <c r="BA758" s="225"/>
      <c r="BB758" s="225"/>
      <c r="BC758" s="225"/>
      <c r="BD758" s="225"/>
      <c r="BE758" s="225"/>
      <c r="BF758" s="225"/>
      <c r="BG758" s="225"/>
      <c r="BH758" s="225"/>
      <c r="BI758" s="225"/>
      <c r="BJ758" s="225"/>
      <c r="BK758" s="225"/>
      <c r="BL758" s="225"/>
      <c r="BM758" s="225"/>
      <c r="BN758" s="225"/>
      <c r="BO758" s="225"/>
      <c r="BP758" s="225"/>
      <c r="BQ758" s="225"/>
      <c r="BR758" s="225"/>
      <c r="BS758" s="225"/>
      <c r="BT758" s="225"/>
      <c r="BU758" s="225"/>
      <c r="BV758" s="225"/>
      <c r="BW758" s="225"/>
      <c r="BX758" s="225"/>
      <c r="BY758" s="225"/>
      <c r="BZ758" s="225"/>
      <c r="CA758" s="225"/>
      <c r="CB758" s="225"/>
      <c r="CC758" s="225"/>
      <c r="CD758" s="225"/>
      <c r="CE758" s="225"/>
      <c r="CF758" s="225"/>
      <c r="CG758" s="225"/>
      <c r="CH758" s="225"/>
      <c r="CI758" s="225"/>
      <c r="CJ758" s="225"/>
      <c r="CK758" s="225"/>
      <c r="CL758" s="225"/>
      <c r="CM758" s="225"/>
      <c r="CN758" s="225"/>
      <c r="CO758" s="225"/>
      <c r="CP758" s="225"/>
      <c r="CQ758" s="225"/>
      <c r="CR758" s="225"/>
      <c r="CS758" s="225"/>
      <c r="CT758" s="225"/>
      <c r="CU758" s="225"/>
      <c r="CV758" s="225"/>
    </row>
    <row r="759" spans="1:100" ht="12" customHeight="1" x14ac:dyDescent="0.25">
      <c r="A759" s="225"/>
      <c r="B759" s="225"/>
      <c r="C759" s="225"/>
      <c r="D759" s="225"/>
      <c r="E759" s="225"/>
      <c r="F759" s="225"/>
      <c r="G759" s="225"/>
      <c r="H759" s="225"/>
      <c r="I759" s="225"/>
      <c r="J759" s="225"/>
      <c r="K759" s="225"/>
      <c r="L759" s="225"/>
      <c r="M759" s="225"/>
      <c r="N759" s="225"/>
      <c r="O759" s="225"/>
      <c r="P759" s="225"/>
      <c r="Q759" s="225"/>
      <c r="R759" s="225"/>
      <c r="S759" s="225"/>
      <c r="T759" s="225"/>
      <c r="U759" s="225"/>
      <c r="V759" s="225"/>
      <c r="W759" s="225"/>
      <c r="X759" s="225"/>
      <c r="Y759" s="225"/>
      <c r="Z759" s="225"/>
      <c r="AA759" s="225"/>
      <c r="AB759" s="225"/>
      <c r="AC759" s="225"/>
      <c r="AD759" s="225"/>
      <c r="AE759" s="225"/>
      <c r="AF759" s="225"/>
      <c r="AG759" s="225"/>
      <c r="AH759" s="225"/>
      <c r="AI759" s="225"/>
      <c r="AJ759" s="225"/>
      <c r="AK759" s="225"/>
      <c r="AL759" s="225"/>
      <c r="AM759" s="257"/>
      <c r="AN759" s="257"/>
      <c r="AO759" s="225"/>
      <c r="AP759" s="225"/>
      <c r="AQ759" s="225"/>
      <c r="AR759" s="225"/>
      <c r="AS759" s="225"/>
      <c r="AT759" s="225"/>
      <c r="AU759" s="225"/>
      <c r="AV759" s="225"/>
      <c r="AW759" s="225"/>
      <c r="AX759" s="225"/>
      <c r="AY759" s="225"/>
      <c r="AZ759" s="225"/>
      <c r="BA759" s="225"/>
      <c r="BB759" s="225"/>
      <c r="BC759" s="225"/>
      <c r="BD759" s="225"/>
      <c r="BE759" s="225"/>
      <c r="BF759" s="225"/>
      <c r="BG759" s="225"/>
      <c r="BH759" s="225"/>
      <c r="BI759" s="225"/>
      <c r="BJ759" s="225"/>
      <c r="BK759" s="225"/>
      <c r="BL759" s="225"/>
      <c r="BM759" s="225"/>
      <c r="BN759" s="225"/>
      <c r="BO759" s="225"/>
      <c r="BP759" s="225"/>
      <c r="BQ759" s="225"/>
      <c r="BR759" s="225"/>
      <c r="BS759" s="225"/>
      <c r="BT759" s="225"/>
      <c r="BU759" s="225"/>
      <c r="BV759" s="225"/>
      <c r="BW759" s="225"/>
      <c r="BX759" s="225"/>
      <c r="BY759" s="225"/>
      <c r="BZ759" s="225"/>
      <c r="CA759" s="225"/>
      <c r="CB759" s="225"/>
      <c r="CC759" s="225"/>
      <c r="CD759" s="225"/>
      <c r="CE759" s="225"/>
      <c r="CF759" s="225"/>
      <c r="CG759" s="225"/>
      <c r="CH759" s="225"/>
      <c r="CI759" s="225"/>
      <c r="CJ759" s="225"/>
      <c r="CK759" s="225"/>
      <c r="CL759" s="225"/>
      <c r="CM759" s="225"/>
      <c r="CN759" s="225"/>
      <c r="CO759" s="225"/>
      <c r="CP759" s="225"/>
      <c r="CQ759" s="225"/>
      <c r="CR759" s="225"/>
      <c r="CS759" s="225"/>
      <c r="CT759" s="225"/>
      <c r="CU759" s="225"/>
      <c r="CV759" s="225"/>
    </row>
    <row r="760" spans="1:100" ht="12" customHeight="1" x14ac:dyDescent="0.25">
      <c r="A760" s="225"/>
      <c r="B760" s="225"/>
      <c r="C760" s="225"/>
      <c r="D760" s="225"/>
      <c r="E760" s="225"/>
      <c r="F760" s="225"/>
      <c r="G760" s="225"/>
      <c r="H760" s="225"/>
      <c r="I760" s="225"/>
      <c r="J760" s="225"/>
      <c r="K760" s="225"/>
      <c r="L760" s="225"/>
      <c r="M760" s="225"/>
      <c r="N760" s="225"/>
      <c r="O760" s="225"/>
      <c r="P760" s="225"/>
      <c r="Q760" s="225"/>
      <c r="R760" s="225"/>
      <c r="S760" s="225"/>
      <c r="T760" s="225"/>
      <c r="U760" s="225"/>
      <c r="V760" s="225"/>
      <c r="W760" s="225"/>
      <c r="X760" s="225"/>
      <c r="Y760" s="225"/>
      <c r="Z760" s="225"/>
      <c r="AA760" s="225"/>
      <c r="AB760" s="225"/>
      <c r="AC760" s="225"/>
      <c r="AD760" s="225"/>
      <c r="AE760" s="225"/>
      <c r="AF760" s="225"/>
      <c r="AG760" s="225"/>
      <c r="AH760" s="225"/>
      <c r="AI760" s="225"/>
      <c r="AJ760" s="225"/>
      <c r="AK760" s="225"/>
      <c r="AL760" s="225"/>
      <c r="AM760" s="257"/>
      <c r="AN760" s="257"/>
      <c r="AO760" s="225"/>
      <c r="AP760" s="225"/>
      <c r="AQ760" s="225"/>
      <c r="AR760" s="225"/>
      <c r="AS760" s="225"/>
      <c r="AT760" s="225"/>
      <c r="AU760" s="225"/>
      <c r="AV760" s="225"/>
      <c r="AW760" s="225"/>
      <c r="AX760" s="225"/>
      <c r="AY760" s="225"/>
      <c r="AZ760" s="225"/>
      <c r="BA760" s="225"/>
      <c r="BB760" s="225"/>
      <c r="BC760" s="225"/>
      <c r="BD760" s="225"/>
      <c r="BE760" s="225"/>
      <c r="BF760" s="225"/>
      <c r="BG760" s="225"/>
      <c r="BH760" s="225"/>
      <c r="BI760" s="225"/>
      <c r="BJ760" s="225"/>
      <c r="BK760" s="225"/>
      <c r="BL760" s="225"/>
      <c r="BM760" s="225"/>
      <c r="BN760" s="225"/>
      <c r="BO760" s="225"/>
      <c r="BP760" s="225"/>
      <c r="BQ760" s="225"/>
      <c r="BR760" s="225"/>
      <c r="BS760" s="225"/>
      <c r="BT760" s="225"/>
      <c r="BU760" s="225"/>
      <c r="BV760" s="225"/>
      <c r="BW760" s="225"/>
      <c r="BX760" s="225"/>
      <c r="BY760" s="225"/>
      <c r="BZ760" s="225"/>
      <c r="CA760" s="225"/>
      <c r="CB760" s="225"/>
      <c r="CC760" s="225"/>
      <c r="CD760" s="225"/>
      <c r="CE760" s="225"/>
      <c r="CF760" s="225"/>
      <c r="CG760" s="225"/>
      <c r="CH760" s="225"/>
      <c r="CI760" s="225"/>
      <c r="CJ760" s="225"/>
      <c r="CK760" s="225"/>
      <c r="CL760" s="225"/>
      <c r="CM760" s="225"/>
      <c r="CN760" s="225"/>
      <c r="CO760" s="225"/>
      <c r="CP760" s="225"/>
      <c r="CQ760" s="225"/>
      <c r="CR760" s="225"/>
      <c r="CS760" s="225"/>
      <c r="CT760" s="225"/>
      <c r="CU760" s="225"/>
      <c r="CV760" s="225"/>
    </row>
    <row r="761" spans="1:100" ht="12" customHeight="1" x14ac:dyDescent="0.25">
      <c r="A761" s="225"/>
      <c r="B761" s="225"/>
      <c r="C761" s="225"/>
      <c r="D761" s="225"/>
      <c r="E761" s="225"/>
      <c r="F761" s="225"/>
      <c r="G761" s="225"/>
      <c r="H761" s="225"/>
      <c r="I761" s="225"/>
      <c r="J761" s="225"/>
      <c r="K761" s="225"/>
      <c r="L761" s="225"/>
      <c r="M761" s="225"/>
      <c r="N761" s="225"/>
      <c r="O761" s="225"/>
      <c r="P761" s="225"/>
      <c r="Q761" s="225"/>
      <c r="R761" s="225"/>
      <c r="S761" s="225"/>
      <c r="T761" s="225"/>
      <c r="U761" s="225"/>
      <c r="V761" s="225"/>
      <c r="W761" s="225"/>
      <c r="X761" s="225"/>
      <c r="Y761" s="225"/>
      <c r="Z761" s="225"/>
      <c r="AA761" s="225"/>
      <c r="AB761" s="225"/>
      <c r="AC761" s="225"/>
      <c r="AD761" s="225"/>
      <c r="AE761" s="225"/>
      <c r="AF761" s="225"/>
      <c r="AG761" s="225"/>
      <c r="AH761" s="225"/>
      <c r="AI761" s="225"/>
      <c r="AJ761" s="225"/>
      <c r="AK761" s="225"/>
      <c r="AL761" s="225"/>
      <c r="AM761" s="257"/>
      <c r="AN761" s="257"/>
      <c r="AO761" s="225"/>
      <c r="AP761" s="225"/>
      <c r="AQ761" s="225"/>
      <c r="AR761" s="225"/>
      <c r="AS761" s="225"/>
      <c r="AT761" s="225"/>
      <c r="AU761" s="225"/>
      <c r="AV761" s="225"/>
      <c r="AW761" s="225"/>
      <c r="AX761" s="225"/>
      <c r="AY761" s="225"/>
      <c r="AZ761" s="225"/>
      <c r="BA761" s="225"/>
      <c r="BB761" s="225"/>
      <c r="BC761" s="225"/>
      <c r="BD761" s="225"/>
      <c r="BE761" s="225"/>
      <c r="BF761" s="225"/>
      <c r="BG761" s="225"/>
      <c r="BH761" s="225"/>
      <c r="BI761" s="225"/>
      <c r="BJ761" s="225"/>
      <c r="BK761" s="225"/>
      <c r="BL761" s="225"/>
      <c r="BM761" s="225"/>
      <c r="BN761" s="225"/>
      <c r="BO761" s="225"/>
      <c r="BP761" s="225"/>
      <c r="BQ761" s="225"/>
      <c r="BR761" s="225"/>
      <c r="BS761" s="225"/>
      <c r="BT761" s="225"/>
      <c r="BU761" s="225"/>
      <c r="BV761" s="225"/>
      <c r="BW761" s="225"/>
      <c r="BX761" s="225"/>
      <c r="BY761" s="225"/>
      <c r="BZ761" s="225"/>
      <c r="CA761" s="225"/>
      <c r="CB761" s="225"/>
      <c r="CC761" s="225"/>
      <c r="CD761" s="225"/>
      <c r="CE761" s="225"/>
      <c r="CF761" s="225"/>
      <c r="CG761" s="225"/>
      <c r="CH761" s="225"/>
      <c r="CI761" s="225"/>
      <c r="CJ761" s="225"/>
      <c r="CK761" s="225"/>
      <c r="CL761" s="225"/>
      <c r="CM761" s="225"/>
      <c r="CN761" s="225"/>
      <c r="CO761" s="225"/>
      <c r="CP761" s="225"/>
      <c r="CQ761" s="225"/>
      <c r="CR761" s="225"/>
      <c r="CS761" s="225"/>
      <c r="CT761" s="225"/>
      <c r="CU761" s="225"/>
      <c r="CV761" s="225"/>
    </row>
    <row r="762" spans="1:100" ht="12" customHeight="1" x14ac:dyDescent="0.25">
      <c r="A762" s="225"/>
      <c r="B762" s="225"/>
      <c r="C762" s="225"/>
      <c r="D762" s="225"/>
      <c r="E762" s="225"/>
      <c r="F762" s="225"/>
      <c r="G762" s="225"/>
      <c r="H762" s="225"/>
      <c r="I762" s="225"/>
      <c r="J762" s="225"/>
      <c r="K762" s="225"/>
      <c r="L762" s="225"/>
      <c r="M762" s="225"/>
      <c r="N762" s="225"/>
      <c r="O762" s="225"/>
      <c r="P762" s="225"/>
      <c r="Q762" s="225"/>
      <c r="R762" s="225"/>
      <c r="S762" s="225"/>
      <c r="T762" s="225"/>
      <c r="U762" s="225"/>
      <c r="V762" s="225"/>
      <c r="W762" s="225"/>
      <c r="X762" s="225"/>
      <c r="Y762" s="225"/>
      <c r="Z762" s="225"/>
      <c r="AA762" s="225"/>
      <c r="AB762" s="225"/>
      <c r="AC762" s="225"/>
      <c r="AD762" s="225"/>
      <c r="AE762" s="225"/>
      <c r="AF762" s="225"/>
      <c r="AG762" s="225"/>
      <c r="AH762" s="225"/>
      <c r="AI762" s="225"/>
      <c r="AJ762" s="225"/>
      <c r="AK762" s="225"/>
      <c r="AL762" s="225"/>
      <c r="AM762" s="257"/>
      <c r="AN762" s="257"/>
      <c r="AO762" s="225"/>
      <c r="AP762" s="225"/>
      <c r="AQ762" s="225"/>
      <c r="AR762" s="225"/>
      <c r="AS762" s="225"/>
      <c r="AT762" s="225"/>
      <c r="AU762" s="225"/>
      <c r="AV762" s="225"/>
      <c r="AW762" s="225"/>
      <c r="AX762" s="225"/>
      <c r="AY762" s="225"/>
      <c r="AZ762" s="225"/>
      <c r="BA762" s="225"/>
      <c r="BB762" s="225"/>
      <c r="BC762" s="225"/>
      <c r="BD762" s="225"/>
      <c r="BE762" s="225"/>
      <c r="BF762" s="225"/>
      <c r="BG762" s="225"/>
      <c r="BH762" s="225"/>
      <c r="BI762" s="225"/>
      <c r="BJ762" s="225"/>
      <c r="BK762" s="225"/>
      <c r="BL762" s="225"/>
      <c r="BM762" s="225"/>
      <c r="BN762" s="225"/>
      <c r="BO762" s="225"/>
      <c r="BP762" s="225"/>
      <c r="BQ762" s="225"/>
      <c r="BR762" s="225"/>
      <c r="BS762" s="225"/>
      <c r="BT762" s="225"/>
      <c r="BU762" s="225"/>
      <c r="BV762" s="225"/>
      <c r="BW762" s="225"/>
      <c r="BX762" s="225"/>
      <c r="BY762" s="225"/>
      <c r="BZ762" s="225"/>
      <c r="CA762" s="225"/>
      <c r="CB762" s="225"/>
      <c r="CC762" s="225"/>
      <c r="CD762" s="225"/>
      <c r="CE762" s="225"/>
      <c r="CF762" s="225"/>
      <c r="CG762" s="225"/>
      <c r="CH762" s="225"/>
      <c r="CI762" s="225"/>
      <c r="CJ762" s="225"/>
      <c r="CK762" s="225"/>
      <c r="CL762" s="225"/>
      <c r="CM762" s="225"/>
      <c r="CN762" s="225"/>
      <c r="CO762" s="225"/>
      <c r="CP762" s="225"/>
      <c r="CQ762" s="225"/>
      <c r="CR762" s="225"/>
      <c r="CS762" s="225"/>
      <c r="CT762" s="225"/>
      <c r="CU762" s="225"/>
      <c r="CV762" s="225"/>
    </row>
    <row r="763" spans="1:100" ht="12" customHeight="1" x14ac:dyDescent="0.25">
      <c r="A763" s="225"/>
      <c r="B763" s="225"/>
      <c r="C763" s="225"/>
      <c r="D763" s="225"/>
      <c r="E763" s="225"/>
      <c r="F763" s="225"/>
      <c r="G763" s="225"/>
      <c r="H763" s="225"/>
      <c r="I763" s="225"/>
      <c r="J763" s="225"/>
      <c r="K763" s="225"/>
      <c r="L763" s="225"/>
      <c r="M763" s="225"/>
      <c r="N763" s="225"/>
      <c r="O763" s="225"/>
      <c r="P763" s="225"/>
      <c r="Q763" s="225"/>
      <c r="R763" s="225"/>
      <c r="S763" s="225"/>
      <c r="T763" s="225"/>
      <c r="U763" s="225"/>
      <c r="V763" s="225"/>
      <c r="W763" s="225"/>
      <c r="X763" s="225"/>
      <c r="Y763" s="225"/>
      <c r="Z763" s="225"/>
      <c r="AA763" s="225"/>
      <c r="AB763" s="225"/>
      <c r="AC763" s="225"/>
      <c r="AD763" s="225"/>
      <c r="AE763" s="225"/>
      <c r="AF763" s="225"/>
      <c r="AG763" s="225"/>
      <c r="AH763" s="225"/>
      <c r="AI763" s="225"/>
      <c r="AJ763" s="225"/>
      <c r="AK763" s="225"/>
      <c r="AL763" s="225"/>
      <c r="AM763" s="257"/>
      <c r="AN763" s="257"/>
      <c r="AO763" s="225"/>
      <c r="AP763" s="225"/>
      <c r="AQ763" s="225"/>
      <c r="AR763" s="225"/>
      <c r="AS763" s="225"/>
      <c r="AT763" s="225"/>
      <c r="AU763" s="225"/>
      <c r="AV763" s="225"/>
      <c r="AW763" s="225"/>
      <c r="AX763" s="225"/>
      <c r="AY763" s="225"/>
      <c r="AZ763" s="225"/>
      <c r="BA763" s="225"/>
      <c r="BB763" s="225"/>
      <c r="BC763" s="225"/>
      <c r="BD763" s="225"/>
      <c r="BE763" s="225"/>
      <c r="BF763" s="225"/>
      <c r="BG763" s="225"/>
      <c r="BH763" s="225"/>
      <c r="BI763" s="225"/>
      <c r="BJ763" s="225"/>
      <c r="BK763" s="225"/>
      <c r="BL763" s="225"/>
      <c r="BM763" s="225"/>
      <c r="BN763" s="225"/>
      <c r="BO763" s="225"/>
      <c r="BP763" s="225"/>
      <c r="BQ763" s="225"/>
      <c r="BR763" s="225"/>
      <c r="BS763" s="225"/>
      <c r="BT763" s="225"/>
      <c r="BU763" s="225"/>
      <c r="BV763" s="225"/>
      <c r="BW763" s="225"/>
      <c r="BX763" s="225"/>
      <c r="BY763" s="225"/>
      <c r="BZ763" s="225"/>
      <c r="CA763" s="225"/>
      <c r="CB763" s="225"/>
      <c r="CC763" s="225"/>
      <c r="CD763" s="225"/>
      <c r="CE763" s="225"/>
      <c r="CF763" s="225"/>
      <c r="CG763" s="225"/>
      <c r="CH763" s="225"/>
      <c r="CI763" s="225"/>
      <c r="CJ763" s="225"/>
      <c r="CK763" s="225"/>
      <c r="CL763" s="225"/>
      <c r="CM763" s="225"/>
      <c r="CN763" s="225"/>
      <c r="CO763" s="225"/>
      <c r="CP763" s="225"/>
      <c r="CQ763" s="225"/>
      <c r="CR763" s="225"/>
      <c r="CS763" s="225"/>
      <c r="CT763" s="225"/>
      <c r="CU763" s="225"/>
      <c r="CV763" s="225"/>
    </row>
    <row r="764" spans="1:100" ht="12" customHeight="1" x14ac:dyDescent="0.25">
      <c r="A764" s="225"/>
      <c r="B764" s="225"/>
      <c r="C764" s="225"/>
      <c r="D764" s="225"/>
      <c r="E764" s="225"/>
      <c r="F764" s="225"/>
      <c r="G764" s="225"/>
      <c r="H764" s="225"/>
      <c r="I764" s="225"/>
      <c r="J764" s="225"/>
      <c r="K764" s="225"/>
      <c r="L764" s="225"/>
      <c r="M764" s="225"/>
      <c r="N764" s="225"/>
      <c r="O764" s="225"/>
      <c r="P764" s="225"/>
      <c r="Q764" s="225"/>
      <c r="R764" s="225"/>
      <c r="S764" s="225"/>
      <c r="T764" s="225"/>
      <c r="U764" s="225"/>
      <c r="V764" s="225"/>
      <c r="W764" s="225"/>
      <c r="X764" s="225"/>
      <c r="Y764" s="225"/>
      <c r="Z764" s="225"/>
      <c r="AA764" s="225"/>
      <c r="AB764" s="225"/>
      <c r="AC764" s="225"/>
      <c r="AD764" s="225"/>
      <c r="AE764" s="225"/>
      <c r="AF764" s="225"/>
      <c r="AG764" s="225"/>
      <c r="AH764" s="225"/>
      <c r="AI764" s="225"/>
      <c r="AJ764" s="225"/>
      <c r="AK764" s="225"/>
      <c r="AL764" s="225"/>
      <c r="AM764" s="257"/>
      <c r="AN764" s="257"/>
      <c r="AO764" s="225"/>
      <c r="AP764" s="225"/>
      <c r="AQ764" s="225"/>
      <c r="AR764" s="225"/>
      <c r="AS764" s="225"/>
      <c r="AT764" s="225"/>
      <c r="AU764" s="225"/>
      <c r="AV764" s="225"/>
      <c r="AW764" s="225"/>
      <c r="AX764" s="225"/>
      <c r="AY764" s="225"/>
      <c r="AZ764" s="225"/>
      <c r="BA764" s="225"/>
      <c r="BB764" s="225"/>
      <c r="BC764" s="225"/>
      <c r="BD764" s="225"/>
      <c r="BE764" s="225"/>
      <c r="BF764" s="225"/>
      <c r="BG764" s="225"/>
      <c r="BH764" s="225"/>
      <c r="BI764" s="225"/>
      <c r="BJ764" s="225"/>
      <c r="BK764" s="225"/>
      <c r="BL764" s="225"/>
      <c r="BM764" s="225"/>
      <c r="BN764" s="225"/>
      <c r="BO764" s="225"/>
      <c r="BP764" s="225"/>
      <c r="BQ764" s="225"/>
      <c r="BR764" s="225"/>
      <c r="BS764" s="225"/>
      <c r="BT764" s="225"/>
      <c r="BU764" s="225"/>
      <c r="BV764" s="225"/>
      <c r="BW764" s="225"/>
      <c r="BX764" s="225"/>
      <c r="BY764" s="225"/>
      <c r="BZ764" s="225"/>
      <c r="CA764" s="225"/>
      <c r="CB764" s="225"/>
      <c r="CC764" s="225"/>
      <c r="CD764" s="225"/>
      <c r="CE764" s="225"/>
      <c r="CF764" s="225"/>
      <c r="CG764" s="225"/>
      <c r="CH764" s="225"/>
      <c r="CI764" s="225"/>
      <c r="CJ764" s="225"/>
      <c r="CK764" s="225"/>
      <c r="CL764" s="225"/>
      <c r="CM764" s="225"/>
      <c r="CN764" s="225"/>
      <c r="CO764" s="225"/>
      <c r="CP764" s="225"/>
      <c r="CQ764" s="225"/>
      <c r="CR764" s="225"/>
      <c r="CS764" s="225"/>
      <c r="CT764" s="225"/>
      <c r="CU764" s="225"/>
      <c r="CV764" s="225"/>
    </row>
    <row r="765" spans="1:100" ht="12" customHeight="1" x14ac:dyDescent="0.25">
      <c r="A765" s="225"/>
      <c r="B765" s="225"/>
      <c r="C765" s="225"/>
      <c r="D765" s="225"/>
      <c r="E765" s="225"/>
      <c r="F765" s="225"/>
      <c r="G765" s="225"/>
      <c r="H765" s="225"/>
      <c r="I765" s="225"/>
      <c r="J765" s="225"/>
      <c r="K765" s="225"/>
      <c r="L765" s="225"/>
      <c r="M765" s="225"/>
      <c r="N765" s="225"/>
      <c r="O765" s="225"/>
      <c r="P765" s="225"/>
      <c r="Q765" s="225"/>
      <c r="R765" s="225"/>
      <c r="S765" s="225"/>
      <c r="T765" s="225"/>
      <c r="U765" s="225"/>
      <c r="V765" s="225"/>
      <c r="W765" s="225"/>
      <c r="X765" s="225"/>
      <c r="Y765" s="225"/>
      <c r="Z765" s="225"/>
      <c r="AA765" s="225"/>
      <c r="AB765" s="225"/>
      <c r="AC765" s="225"/>
      <c r="AD765" s="225"/>
      <c r="AE765" s="225"/>
      <c r="AF765" s="225"/>
      <c r="AG765" s="225"/>
      <c r="AH765" s="225"/>
      <c r="AI765" s="225"/>
      <c r="AJ765" s="225"/>
      <c r="AK765" s="225"/>
      <c r="AL765" s="225"/>
      <c r="AM765" s="257"/>
      <c r="AN765" s="257"/>
      <c r="AO765" s="225"/>
      <c r="AP765" s="225"/>
      <c r="AQ765" s="225"/>
      <c r="AR765" s="225"/>
      <c r="AS765" s="225"/>
      <c r="AT765" s="225"/>
      <c r="AU765" s="225"/>
      <c r="AV765" s="225"/>
      <c r="AW765" s="225"/>
      <c r="AX765" s="225"/>
      <c r="AY765" s="225"/>
      <c r="AZ765" s="225"/>
      <c r="BA765" s="225"/>
      <c r="BB765" s="225"/>
      <c r="BC765" s="225"/>
      <c r="BD765" s="225"/>
      <c r="BE765" s="225"/>
      <c r="BF765" s="225"/>
      <c r="BG765" s="225"/>
      <c r="BH765" s="225"/>
      <c r="BI765" s="225"/>
      <c r="BJ765" s="225"/>
      <c r="BK765" s="225"/>
      <c r="BL765" s="225"/>
      <c r="BM765" s="225"/>
      <c r="BN765" s="225"/>
      <c r="BO765" s="225"/>
      <c r="BP765" s="225"/>
      <c r="BQ765" s="225"/>
      <c r="BR765" s="225"/>
      <c r="BS765" s="225"/>
      <c r="BT765" s="225"/>
      <c r="BU765" s="225"/>
      <c r="BV765" s="225"/>
      <c r="BW765" s="225"/>
      <c r="BX765" s="225"/>
      <c r="BY765" s="225"/>
      <c r="BZ765" s="225"/>
      <c r="CA765" s="225"/>
      <c r="CB765" s="225"/>
      <c r="CC765" s="225"/>
      <c r="CD765" s="225"/>
      <c r="CE765" s="225"/>
      <c r="CF765" s="225"/>
      <c r="CG765" s="225"/>
      <c r="CH765" s="225"/>
      <c r="CI765" s="225"/>
      <c r="CJ765" s="225"/>
      <c r="CK765" s="225"/>
      <c r="CL765" s="225"/>
      <c r="CM765" s="225"/>
      <c r="CN765" s="225"/>
      <c r="CO765" s="225"/>
      <c r="CP765" s="225"/>
      <c r="CQ765" s="225"/>
      <c r="CR765" s="225"/>
      <c r="CS765" s="225"/>
      <c r="CT765" s="225"/>
      <c r="CU765" s="225"/>
      <c r="CV765" s="225"/>
    </row>
    <row r="766" spans="1:100" ht="12" customHeight="1" x14ac:dyDescent="0.25">
      <c r="A766" s="225"/>
      <c r="B766" s="225"/>
      <c r="C766" s="225"/>
      <c r="D766" s="225"/>
      <c r="E766" s="225"/>
      <c r="F766" s="225"/>
      <c r="G766" s="225"/>
      <c r="H766" s="225"/>
      <c r="I766" s="225"/>
      <c r="J766" s="225"/>
      <c r="K766" s="225"/>
      <c r="L766" s="225"/>
      <c r="M766" s="225"/>
      <c r="N766" s="225"/>
      <c r="O766" s="225"/>
      <c r="P766" s="225"/>
      <c r="Q766" s="225"/>
      <c r="R766" s="225"/>
      <c r="S766" s="225"/>
      <c r="T766" s="225"/>
      <c r="U766" s="225"/>
      <c r="V766" s="225"/>
      <c r="W766" s="225"/>
      <c r="X766" s="225"/>
      <c r="Y766" s="225"/>
      <c r="Z766" s="225"/>
      <c r="AA766" s="225"/>
      <c r="AB766" s="225"/>
      <c r="AC766" s="225"/>
      <c r="AD766" s="225"/>
      <c r="AE766" s="225"/>
      <c r="AF766" s="225"/>
      <c r="AG766" s="225"/>
      <c r="AH766" s="225"/>
      <c r="AI766" s="225"/>
      <c r="AJ766" s="225"/>
      <c r="AK766" s="225"/>
      <c r="AL766" s="225"/>
      <c r="AM766" s="257"/>
      <c r="AN766" s="257"/>
      <c r="AO766" s="225"/>
      <c r="AP766" s="225"/>
      <c r="AQ766" s="225"/>
      <c r="AR766" s="225"/>
      <c r="AS766" s="225"/>
      <c r="AT766" s="225"/>
      <c r="AU766" s="225"/>
      <c r="AV766" s="225"/>
      <c r="AW766" s="225"/>
      <c r="AX766" s="225"/>
      <c r="AY766" s="225"/>
      <c r="AZ766" s="225"/>
      <c r="BA766" s="225"/>
      <c r="BB766" s="225"/>
      <c r="BC766" s="225"/>
      <c r="BD766" s="225"/>
      <c r="BE766" s="225"/>
      <c r="BF766" s="225"/>
      <c r="BG766" s="225"/>
      <c r="BH766" s="225"/>
      <c r="BI766" s="225"/>
      <c r="BJ766" s="225"/>
      <c r="BK766" s="225"/>
      <c r="BL766" s="225"/>
      <c r="BM766" s="225"/>
      <c r="BN766" s="225"/>
      <c r="BO766" s="225"/>
      <c r="BP766" s="225"/>
      <c r="BQ766" s="225"/>
      <c r="BR766" s="225"/>
      <c r="BS766" s="225"/>
      <c r="BT766" s="225"/>
      <c r="BU766" s="225"/>
      <c r="BV766" s="225"/>
      <c r="BW766" s="225"/>
      <c r="BX766" s="225"/>
      <c r="BY766" s="225"/>
      <c r="BZ766" s="225"/>
      <c r="CA766" s="225"/>
      <c r="CB766" s="225"/>
      <c r="CC766" s="225"/>
      <c r="CD766" s="225"/>
      <c r="CE766" s="225"/>
      <c r="CF766" s="225"/>
      <c r="CG766" s="225"/>
      <c r="CH766" s="225"/>
      <c r="CI766" s="225"/>
      <c r="CJ766" s="225"/>
      <c r="CK766" s="225"/>
      <c r="CL766" s="225"/>
      <c r="CM766" s="225"/>
      <c r="CN766" s="225"/>
      <c r="CO766" s="225"/>
      <c r="CP766" s="225"/>
      <c r="CQ766" s="225"/>
      <c r="CR766" s="225"/>
      <c r="CS766" s="225"/>
      <c r="CT766" s="225"/>
      <c r="CU766" s="225"/>
      <c r="CV766" s="225"/>
    </row>
    <row r="767" spans="1:100" ht="12" customHeight="1" x14ac:dyDescent="0.25">
      <c r="A767" s="225"/>
      <c r="B767" s="225"/>
      <c r="C767" s="225"/>
      <c r="D767" s="225"/>
      <c r="E767" s="225"/>
      <c r="F767" s="225"/>
      <c r="G767" s="225"/>
      <c r="H767" s="225"/>
      <c r="I767" s="225"/>
      <c r="J767" s="225"/>
      <c r="K767" s="225"/>
      <c r="L767" s="225"/>
      <c r="M767" s="225"/>
      <c r="N767" s="225"/>
      <c r="O767" s="225"/>
      <c r="P767" s="225"/>
      <c r="Q767" s="225"/>
      <c r="R767" s="225"/>
      <c r="S767" s="225"/>
      <c r="T767" s="225"/>
      <c r="U767" s="225"/>
      <c r="V767" s="225"/>
      <c r="W767" s="225"/>
      <c r="X767" s="225"/>
      <c r="Y767" s="225"/>
      <c r="Z767" s="225"/>
      <c r="AA767" s="225"/>
      <c r="AB767" s="225"/>
      <c r="AC767" s="225"/>
      <c r="AD767" s="225"/>
      <c r="AE767" s="225"/>
      <c r="AF767" s="225"/>
      <c r="AG767" s="225"/>
      <c r="AH767" s="225"/>
      <c r="AI767" s="225"/>
      <c r="AJ767" s="225"/>
      <c r="AK767" s="225"/>
      <c r="AL767" s="225"/>
      <c r="AM767" s="257"/>
      <c r="AN767" s="257"/>
      <c r="AO767" s="225"/>
      <c r="AP767" s="225"/>
      <c r="AQ767" s="225"/>
      <c r="AR767" s="225"/>
      <c r="AS767" s="225"/>
      <c r="AT767" s="225"/>
      <c r="AU767" s="225"/>
      <c r="AV767" s="225"/>
      <c r="AW767" s="225"/>
      <c r="AX767" s="225"/>
      <c r="AY767" s="225"/>
      <c r="AZ767" s="225"/>
      <c r="BA767" s="225"/>
      <c r="BB767" s="225"/>
      <c r="BC767" s="225"/>
      <c r="BD767" s="225"/>
      <c r="BE767" s="225"/>
      <c r="BF767" s="225"/>
      <c r="BG767" s="225"/>
      <c r="BH767" s="225"/>
      <c r="BI767" s="225"/>
      <c r="BJ767" s="225"/>
      <c r="BK767" s="225"/>
      <c r="BL767" s="225"/>
      <c r="BM767" s="225"/>
      <c r="BN767" s="225"/>
      <c r="BO767" s="225"/>
      <c r="BP767" s="225"/>
      <c r="BQ767" s="225"/>
      <c r="BR767" s="225"/>
      <c r="BS767" s="225"/>
      <c r="BT767" s="225"/>
      <c r="BU767" s="225"/>
      <c r="BV767" s="225"/>
      <c r="BW767" s="225"/>
      <c r="BX767" s="225"/>
      <c r="BY767" s="225"/>
      <c r="BZ767" s="225"/>
      <c r="CA767" s="225"/>
      <c r="CB767" s="225"/>
      <c r="CC767" s="225"/>
      <c r="CD767" s="225"/>
      <c r="CE767" s="225"/>
      <c r="CF767" s="225"/>
      <c r="CG767" s="225"/>
      <c r="CH767" s="225"/>
      <c r="CI767" s="225"/>
      <c r="CJ767" s="225"/>
      <c r="CK767" s="225"/>
      <c r="CL767" s="225"/>
      <c r="CM767" s="225"/>
      <c r="CN767" s="225"/>
      <c r="CO767" s="225"/>
      <c r="CP767" s="225"/>
      <c r="CQ767" s="225"/>
      <c r="CR767" s="225"/>
      <c r="CS767" s="225"/>
      <c r="CT767" s="225"/>
      <c r="CU767" s="225"/>
      <c r="CV767" s="225"/>
    </row>
    <row r="768" spans="1:100" ht="12" customHeight="1" x14ac:dyDescent="0.25">
      <c r="A768" s="225"/>
      <c r="B768" s="225"/>
      <c r="C768" s="225"/>
      <c r="D768" s="225"/>
      <c r="E768" s="225"/>
      <c r="F768" s="225"/>
      <c r="G768" s="225"/>
      <c r="H768" s="225"/>
      <c r="I768" s="225"/>
      <c r="J768" s="225"/>
      <c r="K768" s="225"/>
      <c r="L768" s="225"/>
      <c r="M768" s="225"/>
      <c r="N768" s="225"/>
      <c r="O768" s="225"/>
      <c r="P768" s="225"/>
      <c r="Q768" s="225"/>
      <c r="R768" s="225"/>
      <c r="S768" s="225"/>
      <c r="T768" s="225"/>
      <c r="U768" s="225"/>
      <c r="V768" s="225"/>
      <c r="W768" s="225"/>
      <c r="X768" s="225"/>
      <c r="Y768" s="225"/>
      <c r="Z768" s="225"/>
      <c r="AA768" s="225"/>
      <c r="AB768" s="225"/>
      <c r="AC768" s="225"/>
      <c r="AD768" s="225"/>
      <c r="AE768" s="225"/>
      <c r="AF768" s="225"/>
      <c r="AG768" s="225"/>
      <c r="AH768" s="225"/>
      <c r="AI768" s="225"/>
      <c r="AJ768" s="225"/>
      <c r="AK768" s="225"/>
      <c r="AL768" s="225"/>
      <c r="AM768" s="257"/>
      <c r="AN768" s="257"/>
      <c r="AO768" s="225"/>
      <c r="AP768" s="225"/>
      <c r="AQ768" s="225"/>
      <c r="AR768" s="225"/>
      <c r="AS768" s="225"/>
      <c r="AT768" s="225"/>
      <c r="AU768" s="225"/>
      <c r="AV768" s="225"/>
      <c r="AW768" s="225"/>
      <c r="AX768" s="225"/>
      <c r="AY768" s="225"/>
      <c r="AZ768" s="225"/>
      <c r="BA768" s="225"/>
      <c r="BB768" s="225"/>
      <c r="BC768" s="225"/>
      <c r="BD768" s="225"/>
      <c r="BE768" s="225"/>
      <c r="BF768" s="225"/>
      <c r="BG768" s="225"/>
      <c r="BH768" s="225"/>
      <c r="BI768" s="225"/>
      <c r="BJ768" s="225"/>
      <c r="BK768" s="225"/>
      <c r="BL768" s="225"/>
      <c r="BM768" s="225"/>
      <c r="BN768" s="225"/>
      <c r="BO768" s="225"/>
      <c r="BP768" s="225"/>
      <c r="BQ768" s="225"/>
      <c r="BR768" s="225"/>
      <c r="BS768" s="225"/>
      <c r="BT768" s="225"/>
      <c r="BU768" s="225"/>
      <c r="BV768" s="225"/>
      <c r="BW768" s="225"/>
      <c r="BX768" s="225"/>
      <c r="BY768" s="225"/>
      <c r="BZ768" s="225"/>
      <c r="CA768" s="225"/>
      <c r="CB768" s="225"/>
      <c r="CC768" s="225"/>
      <c r="CD768" s="225"/>
      <c r="CE768" s="225"/>
      <c r="CF768" s="225"/>
      <c r="CG768" s="225"/>
      <c r="CH768" s="225"/>
      <c r="CI768" s="225"/>
      <c r="CJ768" s="225"/>
      <c r="CK768" s="225"/>
      <c r="CL768" s="225"/>
      <c r="CM768" s="225"/>
      <c r="CN768" s="225"/>
      <c r="CO768" s="225"/>
      <c r="CP768" s="225"/>
      <c r="CQ768" s="225"/>
      <c r="CR768" s="225"/>
      <c r="CS768" s="225"/>
      <c r="CT768" s="225"/>
      <c r="CU768" s="225"/>
      <c r="CV768" s="225"/>
    </row>
    <row r="769" spans="1:100" ht="12" customHeight="1" x14ac:dyDescent="0.25">
      <c r="A769" s="225"/>
      <c r="B769" s="225"/>
      <c r="C769" s="225"/>
      <c r="D769" s="225"/>
      <c r="E769" s="225"/>
      <c r="F769" s="225"/>
      <c r="G769" s="225"/>
      <c r="H769" s="225"/>
      <c r="I769" s="225"/>
      <c r="J769" s="225"/>
      <c r="K769" s="225"/>
      <c r="L769" s="225"/>
      <c r="M769" s="225"/>
      <c r="N769" s="225"/>
      <c r="O769" s="225"/>
      <c r="P769" s="225"/>
      <c r="Q769" s="225"/>
      <c r="R769" s="225"/>
      <c r="S769" s="225"/>
      <c r="T769" s="225"/>
      <c r="U769" s="225"/>
      <c r="V769" s="225"/>
      <c r="W769" s="225"/>
      <c r="X769" s="225"/>
      <c r="Y769" s="225"/>
      <c r="Z769" s="225"/>
      <c r="AA769" s="225"/>
      <c r="AB769" s="225"/>
      <c r="AC769" s="225"/>
      <c r="AD769" s="225"/>
      <c r="AE769" s="225"/>
      <c r="AF769" s="225"/>
      <c r="AG769" s="225"/>
      <c r="AH769" s="225"/>
      <c r="AI769" s="225"/>
      <c r="AJ769" s="225"/>
      <c r="AK769" s="225"/>
      <c r="AL769" s="225"/>
      <c r="AM769" s="257"/>
      <c r="AN769" s="257"/>
      <c r="AO769" s="225"/>
      <c r="AP769" s="225"/>
      <c r="AQ769" s="225"/>
      <c r="AR769" s="225"/>
      <c r="AS769" s="225"/>
      <c r="AT769" s="225"/>
      <c r="AU769" s="225"/>
      <c r="AV769" s="225"/>
      <c r="AW769" s="225"/>
      <c r="AX769" s="225"/>
      <c r="AY769" s="225"/>
      <c r="AZ769" s="225"/>
      <c r="BA769" s="225"/>
      <c r="BB769" s="225"/>
      <c r="BC769" s="225"/>
      <c r="BD769" s="225"/>
      <c r="BE769" s="225"/>
      <c r="BF769" s="225"/>
      <c r="BG769" s="225"/>
      <c r="BH769" s="225"/>
      <c r="BI769" s="225"/>
      <c r="BJ769" s="225"/>
      <c r="BK769" s="225"/>
      <c r="BL769" s="225"/>
      <c r="BM769" s="225"/>
      <c r="BN769" s="225"/>
      <c r="BO769" s="225"/>
      <c r="BP769" s="225"/>
      <c r="BQ769" s="225"/>
      <c r="BR769" s="225"/>
      <c r="BS769" s="225"/>
      <c r="BT769" s="225"/>
      <c r="BU769" s="225"/>
      <c r="BV769" s="225"/>
      <c r="BW769" s="225"/>
      <c r="BX769" s="225"/>
      <c r="BY769" s="225"/>
      <c r="BZ769" s="225"/>
      <c r="CA769" s="225"/>
      <c r="CB769" s="225"/>
      <c r="CC769" s="225"/>
      <c r="CD769" s="225"/>
      <c r="CE769" s="225"/>
      <c r="CF769" s="225"/>
      <c r="CG769" s="225"/>
      <c r="CH769" s="225"/>
      <c r="CI769" s="225"/>
      <c r="CJ769" s="225"/>
      <c r="CK769" s="225"/>
      <c r="CL769" s="225"/>
      <c r="CM769" s="225"/>
      <c r="CN769" s="225"/>
      <c r="CO769" s="225"/>
      <c r="CP769" s="225"/>
      <c r="CQ769" s="225"/>
      <c r="CR769" s="225"/>
      <c r="CS769" s="225"/>
      <c r="CT769" s="225"/>
      <c r="CU769" s="225"/>
      <c r="CV769" s="225"/>
    </row>
    <row r="770" spans="1:100" ht="12" customHeight="1" x14ac:dyDescent="0.25">
      <c r="A770" s="225"/>
      <c r="B770" s="225"/>
      <c r="C770" s="225"/>
      <c r="D770" s="225"/>
      <c r="E770" s="225"/>
      <c r="F770" s="225"/>
      <c r="G770" s="225"/>
      <c r="H770" s="225"/>
      <c r="I770" s="225"/>
      <c r="J770" s="225"/>
      <c r="K770" s="225"/>
      <c r="L770" s="225"/>
      <c r="M770" s="225"/>
      <c r="N770" s="225"/>
      <c r="O770" s="225"/>
      <c r="P770" s="225"/>
      <c r="Q770" s="225"/>
      <c r="R770" s="225"/>
      <c r="S770" s="225"/>
      <c r="T770" s="225"/>
      <c r="U770" s="225"/>
      <c r="V770" s="225"/>
      <c r="W770" s="225"/>
      <c r="X770" s="225"/>
      <c r="Y770" s="225"/>
      <c r="Z770" s="225"/>
      <c r="AA770" s="225"/>
      <c r="AB770" s="225"/>
      <c r="AC770" s="225"/>
      <c r="AD770" s="225"/>
      <c r="AE770" s="225"/>
      <c r="AF770" s="225"/>
      <c r="AG770" s="225"/>
      <c r="AH770" s="225"/>
      <c r="AI770" s="225"/>
      <c r="AJ770" s="225"/>
      <c r="AK770" s="225"/>
      <c r="AL770" s="225"/>
      <c r="AM770" s="257"/>
      <c r="AN770" s="257"/>
      <c r="AO770" s="225"/>
      <c r="AP770" s="225"/>
      <c r="AQ770" s="225"/>
      <c r="AR770" s="225"/>
      <c r="AS770" s="225"/>
      <c r="AT770" s="225"/>
      <c r="AU770" s="225"/>
      <c r="AV770" s="225"/>
      <c r="AW770" s="225"/>
      <c r="AX770" s="225"/>
      <c r="AY770" s="225"/>
      <c r="AZ770" s="225"/>
      <c r="BA770" s="225"/>
      <c r="BB770" s="225"/>
      <c r="BC770" s="225"/>
      <c r="BD770" s="225"/>
      <c r="BE770" s="225"/>
      <c r="BF770" s="225"/>
      <c r="BG770" s="225"/>
      <c r="BH770" s="225"/>
      <c r="BI770" s="225"/>
      <c r="BJ770" s="225"/>
      <c r="BK770" s="225"/>
      <c r="BL770" s="225"/>
      <c r="BM770" s="225"/>
      <c r="BN770" s="225"/>
      <c r="BO770" s="225"/>
      <c r="BP770" s="225"/>
      <c r="BQ770" s="225"/>
      <c r="BR770" s="225"/>
      <c r="BS770" s="225"/>
      <c r="BT770" s="225"/>
      <c r="BU770" s="225"/>
      <c r="BV770" s="225"/>
      <c r="BW770" s="225"/>
      <c r="BX770" s="225"/>
      <c r="BY770" s="225"/>
      <c r="BZ770" s="225"/>
      <c r="CA770" s="225"/>
      <c r="CB770" s="225"/>
      <c r="CC770" s="225"/>
      <c r="CD770" s="225"/>
      <c r="CE770" s="225"/>
      <c r="CF770" s="225"/>
      <c r="CG770" s="225"/>
      <c r="CH770" s="225"/>
      <c r="CI770" s="225"/>
      <c r="CJ770" s="225"/>
      <c r="CK770" s="225"/>
      <c r="CL770" s="225"/>
      <c r="CM770" s="225"/>
      <c r="CN770" s="225"/>
      <c r="CO770" s="225"/>
      <c r="CP770" s="225"/>
      <c r="CQ770" s="225"/>
      <c r="CR770" s="225"/>
      <c r="CS770" s="225"/>
      <c r="CT770" s="225"/>
      <c r="CU770" s="225"/>
      <c r="CV770" s="225"/>
    </row>
    <row r="771" spans="1:100" ht="12" customHeight="1" x14ac:dyDescent="0.25">
      <c r="A771" s="225"/>
      <c r="B771" s="225"/>
      <c r="C771" s="225"/>
      <c r="D771" s="225"/>
      <c r="E771" s="225"/>
      <c r="F771" s="225"/>
      <c r="G771" s="225"/>
      <c r="H771" s="225"/>
      <c r="I771" s="225"/>
      <c r="J771" s="225"/>
      <c r="K771" s="225"/>
      <c r="L771" s="225"/>
      <c r="M771" s="225"/>
      <c r="N771" s="225"/>
      <c r="O771" s="225"/>
      <c r="P771" s="225"/>
      <c r="Q771" s="225"/>
      <c r="R771" s="225"/>
      <c r="S771" s="225"/>
      <c r="T771" s="225"/>
      <c r="U771" s="225"/>
      <c r="V771" s="225"/>
      <c r="W771" s="225"/>
      <c r="X771" s="225"/>
      <c r="Y771" s="225"/>
      <c r="Z771" s="225"/>
      <c r="AA771" s="225"/>
      <c r="AB771" s="225"/>
      <c r="AC771" s="225"/>
      <c r="AD771" s="225"/>
      <c r="AE771" s="225"/>
      <c r="AF771" s="225"/>
      <c r="AG771" s="225"/>
      <c r="AH771" s="225"/>
      <c r="AI771" s="225"/>
      <c r="AJ771" s="225"/>
      <c r="AK771" s="225"/>
      <c r="AL771" s="225"/>
      <c r="AM771" s="257"/>
      <c r="AN771" s="257"/>
      <c r="AO771" s="225"/>
      <c r="AP771" s="225"/>
      <c r="AQ771" s="225"/>
      <c r="AR771" s="225"/>
      <c r="AS771" s="225"/>
      <c r="AT771" s="225"/>
      <c r="AU771" s="225"/>
      <c r="AV771" s="225"/>
      <c r="AW771" s="225"/>
      <c r="AX771" s="225"/>
      <c r="AY771" s="225"/>
      <c r="AZ771" s="225"/>
      <c r="BA771" s="225"/>
      <c r="BB771" s="225"/>
      <c r="BC771" s="225"/>
      <c r="BD771" s="225"/>
      <c r="BE771" s="225"/>
      <c r="BF771" s="225"/>
      <c r="BG771" s="225"/>
      <c r="BH771" s="225"/>
      <c r="BI771" s="225"/>
      <c r="BJ771" s="225"/>
      <c r="BK771" s="225"/>
      <c r="BL771" s="225"/>
      <c r="BM771" s="225"/>
      <c r="BN771" s="225"/>
      <c r="BO771" s="225"/>
      <c r="BP771" s="225"/>
      <c r="BQ771" s="225"/>
      <c r="BR771" s="225"/>
      <c r="BS771" s="225"/>
      <c r="BT771" s="225"/>
      <c r="BU771" s="225"/>
      <c r="BV771" s="225"/>
      <c r="BW771" s="225"/>
      <c r="BX771" s="225"/>
      <c r="BY771" s="225"/>
      <c r="BZ771" s="225"/>
      <c r="CA771" s="225"/>
      <c r="CB771" s="225"/>
      <c r="CC771" s="225"/>
      <c r="CD771" s="225"/>
      <c r="CE771" s="225"/>
      <c r="CF771" s="225"/>
      <c r="CG771" s="225"/>
      <c r="CH771" s="225"/>
      <c r="CI771" s="225"/>
      <c r="CJ771" s="225"/>
      <c r="CK771" s="225"/>
      <c r="CL771" s="225"/>
      <c r="CM771" s="225"/>
      <c r="CN771" s="225"/>
      <c r="CO771" s="225"/>
      <c r="CP771" s="225"/>
      <c r="CQ771" s="225"/>
      <c r="CR771" s="225"/>
      <c r="CS771" s="225"/>
      <c r="CT771" s="225"/>
      <c r="CU771" s="225"/>
      <c r="CV771" s="225"/>
    </row>
    <row r="772" spans="1:100" ht="12" customHeight="1" x14ac:dyDescent="0.25">
      <c r="A772" s="225"/>
      <c r="B772" s="225"/>
      <c r="C772" s="225"/>
      <c r="D772" s="225"/>
      <c r="E772" s="225"/>
      <c r="F772" s="225"/>
      <c r="G772" s="225"/>
      <c r="H772" s="225"/>
      <c r="I772" s="225"/>
      <c r="J772" s="225"/>
      <c r="K772" s="225"/>
      <c r="L772" s="225"/>
      <c r="M772" s="225"/>
      <c r="N772" s="225"/>
      <c r="O772" s="225"/>
      <c r="P772" s="225"/>
      <c r="Q772" s="225"/>
      <c r="R772" s="225"/>
      <c r="S772" s="225"/>
      <c r="T772" s="225"/>
      <c r="U772" s="225"/>
      <c r="V772" s="225"/>
      <c r="W772" s="225"/>
      <c r="X772" s="225"/>
      <c r="Y772" s="225"/>
      <c r="Z772" s="225"/>
      <c r="AA772" s="225"/>
      <c r="AB772" s="225"/>
      <c r="AC772" s="225"/>
      <c r="AD772" s="225"/>
      <c r="AE772" s="225"/>
      <c r="AF772" s="225"/>
      <c r="AG772" s="225"/>
      <c r="AH772" s="225"/>
      <c r="AI772" s="225"/>
      <c r="AJ772" s="225"/>
      <c r="AK772" s="225"/>
      <c r="AL772" s="225"/>
      <c r="AM772" s="257"/>
      <c r="AN772" s="257"/>
      <c r="AO772" s="225"/>
      <c r="AP772" s="225"/>
      <c r="AQ772" s="225"/>
      <c r="AR772" s="225"/>
      <c r="AS772" s="225"/>
      <c r="AT772" s="225"/>
      <c r="AU772" s="225"/>
      <c r="AV772" s="225"/>
      <c r="AW772" s="225"/>
      <c r="AX772" s="225"/>
      <c r="AY772" s="225"/>
      <c r="AZ772" s="225"/>
      <c r="BA772" s="225"/>
      <c r="BB772" s="225"/>
      <c r="BC772" s="225"/>
      <c r="BD772" s="225"/>
      <c r="BE772" s="225"/>
      <c r="BF772" s="225"/>
      <c r="BG772" s="225"/>
      <c r="BH772" s="225"/>
      <c r="BI772" s="225"/>
      <c r="BJ772" s="225"/>
      <c r="BK772" s="225"/>
      <c r="BL772" s="225"/>
      <c r="BM772" s="225"/>
      <c r="BN772" s="225"/>
      <c r="BO772" s="225"/>
      <c r="BP772" s="225"/>
      <c r="BQ772" s="225"/>
      <c r="BR772" s="225"/>
      <c r="BS772" s="225"/>
      <c r="BT772" s="225"/>
      <c r="BU772" s="225"/>
      <c r="BV772" s="225"/>
      <c r="BW772" s="225"/>
      <c r="BX772" s="225"/>
      <c r="BY772" s="225"/>
      <c r="BZ772" s="225"/>
      <c r="CA772" s="225"/>
      <c r="CB772" s="225"/>
      <c r="CC772" s="225"/>
      <c r="CD772" s="225"/>
      <c r="CE772" s="225"/>
      <c r="CF772" s="225"/>
      <c r="CG772" s="225"/>
      <c r="CH772" s="225"/>
      <c r="CI772" s="225"/>
      <c r="CJ772" s="225"/>
      <c r="CK772" s="225"/>
      <c r="CL772" s="225"/>
      <c r="CM772" s="225"/>
      <c r="CN772" s="225"/>
      <c r="CO772" s="225"/>
      <c r="CP772" s="225"/>
      <c r="CQ772" s="225"/>
      <c r="CR772" s="225"/>
      <c r="CS772" s="225"/>
      <c r="CT772" s="225"/>
      <c r="CU772" s="225"/>
      <c r="CV772" s="225"/>
    </row>
    <row r="773" spans="1:100" ht="12" customHeight="1" x14ac:dyDescent="0.25">
      <c r="A773" s="225"/>
      <c r="B773" s="225"/>
      <c r="C773" s="225"/>
      <c r="D773" s="225"/>
      <c r="E773" s="225"/>
      <c r="F773" s="225"/>
      <c r="G773" s="225"/>
      <c r="H773" s="225"/>
      <c r="I773" s="225"/>
      <c r="J773" s="225"/>
      <c r="K773" s="225"/>
      <c r="L773" s="225"/>
      <c r="M773" s="225"/>
      <c r="N773" s="225"/>
      <c r="O773" s="225"/>
      <c r="P773" s="225"/>
      <c r="Q773" s="225"/>
      <c r="R773" s="225"/>
      <c r="S773" s="225"/>
      <c r="T773" s="225"/>
      <c r="U773" s="225"/>
      <c r="V773" s="225"/>
      <c r="W773" s="225"/>
      <c r="X773" s="225"/>
      <c r="Y773" s="225"/>
      <c r="Z773" s="225"/>
      <c r="AA773" s="225"/>
      <c r="AB773" s="225"/>
      <c r="AC773" s="225"/>
      <c r="AD773" s="225"/>
      <c r="AE773" s="225"/>
      <c r="AF773" s="225"/>
      <c r="AG773" s="225"/>
      <c r="AH773" s="225"/>
      <c r="AI773" s="225"/>
      <c r="AJ773" s="225"/>
      <c r="AK773" s="225"/>
      <c r="AL773" s="225"/>
      <c r="AM773" s="257"/>
      <c r="AN773" s="257"/>
      <c r="AO773" s="225"/>
      <c r="AP773" s="225"/>
      <c r="AQ773" s="225"/>
      <c r="AR773" s="225"/>
      <c r="AS773" s="225"/>
      <c r="AT773" s="225"/>
      <c r="AU773" s="225"/>
      <c r="AV773" s="225"/>
      <c r="AW773" s="225"/>
      <c r="AX773" s="225"/>
      <c r="AY773" s="225"/>
      <c r="AZ773" s="225"/>
      <c r="BA773" s="225"/>
      <c r="BB773" s="225"/>
      <c r="BC773" s="225"/>
      <c r="BD773" s="225"/>
      <c r="BE773" s="225"/>
      <c r="BF773" s="225"/>
      <c r="BG773" s="225"/>
      <c r="BH773" s="225"/>
      <c r="BI773" s="225"/>
      <c r="BJ773" s="225"/>
      <c r="BK773" s="225"/>
      <c r="BL773" s="225"/>
      <c r="BM773" s="225"/>
      <c r="BN773" s="225"/>
      <c r="BO773" s="225"/>
      <c r="BP773" s="225"/>
      <c r="BQ773" s="225"/>
      <c r="BR773" s="225"/>
      <c r="BS773" s="225"/>
      <c r="BT773" s="225"/>
      <c r="BU773" s="225"/>
      <c r="BV773" s="225"/>
      <c r="BW773" s="225"/>
      <c r="BX773" s="225"/>
      <c r="BY773" s="225"/>
      <c r="BZ773" s="225"/>
      <c r="CA773" s="225"/>
      <c r="CB773" s="225"/>
      <c r="CC773" s="225"/>
      <c r="CD773" s="225"/>
      <c r="CE773" s="225"/>
      <c r="CF773" s="225"/>
      <c r="CG773" s="225"/>
      <c r="CH773" s="225"/>
      <c r="CI773" s="225"/>
      <c r="CJ773" s="225"/>
      <c r="CK773" s="225"/>
      <c r="CL773" s="225"/>
      <c r="CM773" s="225"/>
      <c r="CN773" s="225"/>
      <c r="CO773" s="225"/>
      <c r="CP773" s="225"/>
      <c r="CQ773" s="225"/>
      <c r="CR773" s="225"/>
      <c r="CS773" s="225"/>
      <c r="CT773" s="225"/>
      <c r="CU773" s="225"/>
      <c r="CV773" s="225"/>
    </row>
    <row r="774" spans="1:100" ht="12" customHeight="1" x14ac:dyDescent="0.25">
      <c r="A774" s="225"/>
      <c r="B774" s="225"/>
      <c r="C774" s="225"/>
      <c r="D774" s="225"/>
      <c r="E774" s="225"/>
      <c r="F774" s="225"/>
      <c r="G774" s="225"/>
      <c r="H774" s="225"/>
      <c r="I774" s="225"/>
      <c r="J774" s="225"/>
      <c r="K774" s="225"/>
      <c r="L774" s="225"/>
      <c r="M774" s="225"/>
      <c r="N774" s="225"/>
      <c r="O774" s="225"/>
      <c r="P774" s="225"/>
      <c r="Q774" s="225"/>
      <c r="R774" s="225"/>
      <c r="S774" s="225"/>
      <c r="T774" s="225"/>
      <c r="U774" s="225"/>
      <c r="V774" s="225"/>
      <c r="W774" s="225"/>
      <c r="X774" s="225"/>
      <c r="Y774" s="225"/>
      <c r="Z774" s="225"/>
      <c r="AA774" s="225"/>
      <c r="AB774" s="225"/>
      <c r="AC774" s="225"/>
      <c r="AD774" s="225"/>
      <c r="AE774" s="225"/>
      <c r="AF774" s="225"/>
      <c r="AG774" s="225"/>
      <c r="AH774" s="225"/>
      <c r="AI774" s="225"/>
      <c r="AJ774" s="225"/>
      <c r="AK774" s="225"/>
      <c r="AL774" s="225"/>
      <c r="AM774" s="257"/>
      <c r="AN774" s="257"/>
      <c r="AO774" s="225"/>
      <c r="AP774" s="225"/>
      <c r="AQ774" s="225"/>
      <c r="AR774" s="225"/>
      <c r="AS774" s="225"/>
      <c r="AT774" s="225"/>
      <c r="AU774" s="225"/>
      <c r="AV774" s="225"/>
      <c r="AW774" s="225"/>
      <c r="AX774" s="225"/>
      <c r="AY774" s="225"/>
      <c r="AZ774" s="225"/>
      <c r="BA774" s="225"/>
      <c r="BB774" s="225"/>
      <c r="BC774" s="225"/>
      <c r="BD774" s="225"/>
      <c r="BE774" s="225"/>
      <c r="BF774" s="225"/>
      <c r="BG774" s="225"/>
      <c r="BH774" s="225"/>
      <c r="BI774" s="225"/>
      <c r="BJ774" s="225"/>
      <c r="BK774" s="225"/>
      <c r="BL774" s="225"/>
      <c r="BM774" s="225"/>
      <c r="BN774" s="225"/>
      <c r="BO774" s="225"/>
      <c r="BP774" s="225"/>
      <c r="BQ774" s="225"/>
      <c r="BR774" s="225"/>
      <c r="BS774" s="225"/>
      <c r="BT774" s="225"/>
      <c r="BU774" s="225"/>
      <c r="BV774" s="225"/>
      <c r="BW774" s="225"/>
      <c r="BX774" s="225"/>
      <c r="BY774" s="225"/>
      <c r="BZ774" s="225"/>
      <c r="CA774" s="225"/>
      <c r="CB774" s="225"/>
      <c r="CC774" s="225"/>
      <c r="CD774" s="225"/>
      <c r="CE774" s="225"/>
      <c r="CF774" s="225"/>
      <c r="CG774" s="225"/>
      <c r="CH774" s="225"/>
      <c r="CI774" s="225"/>
      <c r="CJ774" s="225"/>
      <c r="CK774" s="225"/>
      <c r="CL774" s="225"/>
      <c r="CM774" s="225"/>
      <c r="CN774" s="225"/>
      <c r="CO774" s="225"/>
      <c r="CP774" s="225"/>
      <c r="CQ774" s="225"/>
      <c r="CR774" s="225"/>
      <c r="CS774" s="225"/>
      <c r="CT774" s="225"/>
      <c r="CU774" s="225"/>
      <c r="CV774" s="225"/>
    </row>
    <row r="775" spans="1:100" ht="12" customHeight="1" x14ac:dyDescent="0.25">
      <c r="A775" s="225"/>
      <c r="B775" s="225"/>
      <c r="C775" s="225"/>
      <c r="D775" s="225"/>
      <c r="E775" s="225"/>
      <c r="F775" s="225"/>
      <c r="G775" s="225"/>
      <c r="H775" s="225"/>
      <c r="I775" s="225"/>
      <c r="J775" s="225"/>
      <c r="K775" s="225"/>
      <c r="L775" s="225"/>
      <c r="M775" s="225"/>
      <c r="N775" s="225"/>
      <c r="O775" s="225"/>
      <c r="P775" s="225"/>
      <c r="Q775" s="225"/>
      <c r="R775" s="225"/>
      <c r="S775" s="225"/>
      <c r="T775" s="225"/>
      <c r="U775" s="225"/>
      <c r="V775" s="225"/>
      <c r="W775" s="225"/>
      <c r="X775" s="225"/>
      <c r="Y775" s="225"/>
      <c r="Z775" s="225"/>
      <c r="AA775" s="225"/>
      <c r="AB775" s="225"/>
      <c r="AC775" s="225"/>
      <c r="AD775" s="225"/>
      <c r="AE775" s="225"/>
      <c r="AF775" s="225"/>
      <c r="AG775" s="225"/>
      <c r="AH775" s="225"/>
      <c r="AI775" s="225"/>
      <c r="AJ775" s="225"/>
      <c r="AK775" s="225"/>
      <c r="AL775" s="225"/>
      <c r="AM775" s="257"/>
      <c r="AN775" s="257"/>
      <c r="AO775" s="225"/>
      <c r="AP775" s="225"/>
      <c r="AQ775" s="225"/>
      <c r="AR775" s="225"/>
      <c r="AS775" s="225"/>
      <c r="AT775" s="225"/>
      <c r="AU775" s="225"/>
      <c r="AV775" s="225"/>
      <c r="AW775" s="225"/>
      <c r="AX775" s="225"/>
      <c r="AY775" s="225"/>
      <c r="AZ775" s="225"/>
      <c r="BA775" s="225"/>
      <c r="BB775" s="225"/>
      <c r="BC775" s="225"/>
      <c r="BD775" s="225"/>
      <c r="BE775" s="225"/>
      <c r="BF775" s="225"/>
      <c r="BG775" s="225"/>
      <c r="BH775" s="225"/>
      <c r="BI775" s="225"/>
      <c r="BJ775" s="225"/>
      <c r="BK775" s="225"/>
      <c r="BL775" s="225"/>
      <c r="BM775" s="225"/>
      <c r="BN775" s="225"/>
      <c r="BO775" s="225"/>
      <c r="BP775" s="225"/>
      <c r="BQ775" s="225"/>
      <c r="BR775" s="225"/>
      <c r="BS775" s="225"/>
      <c r="BT775" s="225"/>
      <c r="BU775" s="225"/>
      <c r="BV775" s="225"/>
      <c r="BW775" s="225"/>
      <c r="BX775" s="225"/>
      <c r="BY775" s="225"/>
      <c r="BZ775" s="225"/>
      <c r="CA775" s="225"/>
      <c r="CB775" s="225"/>
      <c r="CC775" s="225"/>
      <c r="CD775" s="225"/>
      <c r="CE775" s="225"/>
      <c r="CF775" s="225"/>
      <c r="CG775" s="225"/>
      <c r="CH775" s="225"/>
      <c r="CI775" s="225"/>
      <c r="CJ775" s="225"/>
      <c r="CK775" s="225"/>
      <c r="CL775" s="225"/>
      <c r="CM775" s="225"/>
      <c r="CN775" s="225"/>
      <c r="CO775" s="225"/>
      <c r="CP775" s="225"/>
      <c r="CQ775" s="225"/>
      <c r="CR775" s="225"/>
      <c r="CS775" s="225"/>
      <c r="CT775" s="225"/>
      <c r="CU775" s="225"/>
      <c r="CV775" s="225"/>
    </row>
    <row r="776" spans="1:100" ht="12" customHeight="1" x14ac:dyDescent="0.25">
      <c r="A776" s="225"/>
      <c r="B776" s="225"/>
      <c r="C776" s="225"/>
      <c r="D776" s="225"/>
      <c r="E776" s="225"/>
      <c r="F776" s="225"/>
      <c r="G776" s="225"/>
      <c r="H776" s="225"/>
      <c r="I776" s="225"/>
      <c r="J776" s="225"/>
      <c r="K776" s="225"/>
      <c r="L776" s="225"/>
      <c r="M776" s="225"/>
      <c r="N776" s="225"/>
      <c r="O776" s="225"/>
      <c r="P776" s="225"/>
      <c r="Q776" s="225"/>
      <c r="R776" s="225"/>
      <c r="S776" s="225"/>
      <c r="T776" s="225"/>
      <c r="U776" s="225"/>
      <c r="V776" s="225"/>
      <c r="W776" s="225"/>
      <c r="X776" s="225"/>
      <c r="Y776" s="225"/>
      <c r="Z776" s="225"/>
      <c r="AA776" s="225"/>
      <c r="AB776" s="225"/>
      <c r="AC776" s="225"/>
      <c r="AD776" s="225"/>
      <c r="AE776" s="225"/>
      <c r="AF776" s="225"/>
      <c r="AG776" s="225"/>
      <c r="AH776" s="225"/>
      <c r="AI776" s="225"/>
      <c r="AJ776" s="225"/>
      <c r="AK776" s="225"/>
      <c r="AL776" s="225"/>
      <c r="AM776" s="257"/>
      <c r="AN776" s="257"/>
      <c r="AO776" s="225"/>
      <c r="AP776" s="225"/>
      <c r="AQ776" s="225"/>
      <c r="AR776" s="225"/>
      <c r="AS776" s="225"/>
      <c r="AT776" s="225"/>
      <c r="AU776" s="225"/>
      <c r="AV776" s="225"/>
      <c r="AW776" s="225"/>
      <c r="AX776" s="225"/>
      <c r="AY776" s="225"/>
      <c r="AZ776" s="225"/>
      <c r="BA776" s="225"/>
      <c r="BB776" s="225"/>
      <c r="BC776" s="225"/>
      <c r="BD776" s="225"/>
      <c r="BE776" s="225"/>
      <c r="BF776" s="225"/>
      <c r="BG776" s="225"/>
      <c r="BH776" s="225"/>
      <c r="BI776" s="225"/>
      <c r="BJ776" s="225"/>
      <c r="BK776" s="225"/>
      <c r="BL776" s="225"/>
      <c r="BM776" s="225"/>
      <c r="BN776" s="225"/>
      <c r="BO776" s="225"/>
      <c r="BP776" s="225"/>
      <c r="BQ776" s="225"/>
      <c r="BR776" s="225"/>
      <c r="BS776" s="225"/>
      <c r="BT776" s="225"/>
      <c r="BU776" s="225"/>
      <c r="BV776" s="225"/>
      <c r="BW776" s="225"/>
      <c r="BX776" s="225"/>
      <c r="BY776" s="225"/>
      <c r="BZ776" s="225"/>
      <c r="CA776" s="225"/>
      <c r="CB776" s="225"/>
      <c r="CC776" s="225"/>
      <c r="CD776" s="225"/>
      <c r="CE776" s="225"/>
      <c r="CF776" s="225"/>
      <c r="CG776" s="225"/>
      <c r="CH776" s="225"/>
      <c r="CI776" s="225"/>
      <c r="CJ776" s="225"/>
      <c r="CK776" s="225"/>
      <c r="CL776" s="225"/>
      <c r="CM776" s="225"/>
      <c r="CN776" s="225"/>
      <c r="CO776" s="225"/>
      <c r="CP776" s="225"/>
      <c r="CQ776" s="225"/>
      <c r="CR776" s="225"/>
      <c r="CS776" s="225"/>
      <c r="CT776" s="225"/>
      <c r="CU776" s="225"/>
      <c r="CV776" s="225"/>
    </row>
    <row r="777" spans="1:100" ht="12" customHeight="1" x14ac:dyDescent="0.25">
      <c r="A777" s="225"/>
      <c r="B777" s="225"/>
      <c r="C777" s="225"/>
      <c r="D777" s="225"/>
      <c r="E777" s="225"/>
      <c r="F777" s="225"/>
      <c r="G777" s="225"/>
      <c r="H777" s="225"/>
      <c r="I777" s="225"/>
      <c r="J777" s="225"/>
      <c r="K777" s="225"/>
      <c r="L777" s="225"/>
      <c r="M777" s="225"/>
      <c r="N777" s="225"/>
      <c r="O777" s="225"/>
      <c r="P777" s="225"/>
      <c r="Q777" s="225"/>
      <c r="R777" s="225"/>
      <c r="S777" s="225"/>
      <c r="T777" s="225"/>
      <c r="U777" s="225"/>
      <c r="V777" s="225"/>
      <c r="W777" s="225"/>
      <c r="X777" s="225"/>
      <c r="Y777" s="225"/>
      <c r="Z777" s="225"/>
      <c r="AA777" s="225"/>
      <c r="AB777" s="225"/>
      <c r="AC777" s="225"/>
      <c r="AD777" s="225"/>
      <c r="AE777" s="225"/>
      <c r="AF777" s="225"/>
      <c r="AG777" s="225"/>
      <c r="AH777" s="225"/>
      <c r="AI777" s="225"/>
      <c r="AJ777" s="225"/>
      <c r="AK777" s="225"/>
      <c r="AL777" s="225"/>
      <c r="AM777" s="257"/>
      <c r="AN777" s="257"/>
      <c r="AO777" s="225"/>
      <c r="AP777" s="225"/>
      <c r="AQ777" s="225"/>
      <c r="AR777" s="225"/>
      <c r="AS777" s="225"/>
      <c r="AT777" s="225"/>
      <c r="AU777" s="225"/>
      <c r="AV777" s="225"/>
      <c r="AW777" s="225"/>
      <c r="AX777" s="225"/>
      <c r="AY777" s="225"/>
      <c r="AZ777" s="225"/>
      <c r="BA777" s="225"/>
      <c r="BB777" s="225"/>
      <c r="BC777" s="225"/>
      <c r="BD777" s="225"/>
      <c r="BE777" s="225"/>
      <c r="BF777" s="225"/>
      <c r="BG777" s="225"/>
      <c r="BH777" s="225"/>
      <c r="BI777" s="225"/>
      <c r="BJ777" s="225"/>
      <c r="BK777" s="225"/>
      <c r="BL777" s="225"/>
      <c r="BM777" s="225"/>
      <c r="BN777" s="225"/>
      <c r="BO777" s="225"/>
      <c r="BP777" s="225"/>
      <c r="BQ777" s="225"/>
      <c r="BR777" s="225"/>
      <c r="BS777" s="225"/>
      <c r="BT777" s="225"/>
      <c r="BU777" s="225"/>
      <c r="BV777" s="225"/>
      <c r="BW777" s="225"/>
      <c r="BX777" s="225"/>
      <c r="BY777" s="225"/>
      <c r="BZ777" s="225"/>
      <c r="CA777" s="225"/>
      <c r="CB777" s="225"/>
      <c r="CC777" s="225"/>
      <c r="CD777" s="225"/>
      <c r="CE777" s="225"/>
      <c r="CF777" s="225"/>
      <c r="CG777" s="225"/>
      <c r="CH777" s="225"/>
      <c r="CI777" s="225"/>
      <c r="CJ777" s="225"/>
      <c r="CK777" s="225"/>
      <c r="CL777" s="225"/>
      <c r="CM777" s="225"/>
      <c r="CN777" s="225"/>
      <c r="CO777" s="225"/>
      <c r="CP777" s="225"/>
      <c r="CQ777" s="225"/>
      <c r="CR777" s="225"/>
      <c r="CS777" s="225"/>
      <c r="CT777" s="225"/>
      <c r="CU777" s="225"/>
      <c r="CV777" s="225"/>
    </row>
    <row r="778" spans="1:100" ht="12" customHeight="1" x14ac:dyDescent="0.25">
      <c r="A778" s="225"/>
      <c r="B778" s="225"/>
      <c r="C778" s="225"/>
      <c r="D778" s="225"/>
      <c r="E778" s="225"/>
      <c r="F778" s="225"/>
      <c r="G778" s="225"/>
      <c r="H778" s="225"/>
      <c r="I778" s="225"/>
      <c r="J778" s="225"/>
      <c r="K778" s="225"/>
      <c r="L778" s="225"/>
      <c r="M778" s="225"/>
      <c r="N778" s="225"/>
      <c r="O778" s="225"/>
      <c r="P778" s="225"/>
      <c r="Q778" s="225"/>
      <c r="R778" s="225"/>
      <c r="S778" s="225"/>
      <c r="T778" s="225"/>
      <c r="U778" s="225"/>
      <c r="V778" s="225"/>
      <c r="W778" s="225"/>
      <c r="X778" s="225"/>
      <c r="Y778" s="225"/>
      <c r="Z778" s="225"/>
      <c r="AA778" s="225"/>
      <c r="AB778" s="225"/>
      <c r="AC778" s="225"/>
      <c r="AD778" s="225"/>
      <c r="AE778" s="225"/>
      <c r="AF778" s="225"/>
      <c r="AG778" s="225"/>
      <c r="AH778" s="225"/>
      <c r="AI778" s="225"/>
      <c r="AJ778" s="225"/>
      <c r="AK778" s="225"/>
      <c r="AL778" s="225"/>
      <c r="AM778" s="257"/>
      <c r="AN778" s="257"/>
      <c r="AO778" s="225"/>
      <c r="AP778" s="225"/>
      <c r="AQ778" s="225"/>
      <c r="AR778" s="225"/>
      <c r="AS778" s="225"/>
      <c r="AT778" s="225"/>
      <c r="AU778" s="225"/>
      <c r="AV778" s="225"/>
      <c r="AW778" s="225"/>
      <c r="AX778" s="225"/>
      <c r="AY778" s="225"/>
      <c r="AZ778" s="225"/>
      <c r="BA778" s="225"/>
      <c r="BB778" s="225"/>
      <c r="BC778" s="225"/>
      <c r="BD778" s="225"/>
      <c r="BE778" s="225"/>
      <c r="BF778" s="225"/>
      <c r="BG778" s="225"/>
      <c r="BH778" s="225"/>
      <c r="BI778" s="225"/>
      <c r="BJ778" s="225"/>
      <c r="BK778" s="225"/>
      <c r="BL778" s="225"/>
      <c r="BM778" s="225"/>
      <c r="BN778" s="225"/>
      <c r="BO778" s="225"/>
      <c r="BP778" s="225"/>
      <c r="BQ778" s="225"/>
      <c r="BR778" s="225"/>
      <c r="BS778" s="225"/>
      <c r="BT778" s="225"/>
      <c r="BU778" s="225"/>
      <c r="BV778" s="225"/>
      <c r="BW778" s="225"/>
      <c r="BX778" s="225"/>
      <c r="BY778" s="225"/>
      <c r="BZ778" s="225"/>
      <c r="CA778" s="225"/>
      <c r="CB778" s="225"/>
      <c r="CC778" s="225"/>
      <c r="CD778" s="225"/>
      <c r="CE778" s="225"/>
      <c r="CF778" s="225"/>
      <c r="CG778" s="225"/>
      <c r="CH778" s="225"/>
      <c r="CI778" s="225"/>
      <c r="CJ778" s="225"/>
      <c r="CK778" s="225"/>
      <c r="CL778" s="225"/>
      <c r="CM778" s="225"/>
      <c r="CN778" s="225"/>
      <c r="CO778" s="225"/>
      <c r="CP778" s="225"/>
      <c r="CQ778" s="225"/>
      <c r="CR778" s="225"/>
      <c r="CS778" s="225"/>
      <c r="CT778" s="225"/>
      <c r="CU778" s="225"/>
      <c r="CV778" s="225"/>
    </row>
    <row r="779" spans="1:100" ht="12" customHeight="1" x14ac:dyDescent="0.25">
      <c r="A779" s="225"/>
      <c r="B779" s="225"/>
      <c r="C779" s="225"/>
      <c r="D779" s="225"/>
      <c r="E779" s="225"/>
      <c r="F779" s="225"/>
      <c r="G779" s="225"/>
      <c r="H779" s="225"/>
      <c r="I779" s="225"/>
      <c r="J779" s="225"/>
      <c r="K779" s="225"/>
      <c r="L779" s="225"/>
      <c r="M779" s="225"/>
      <c r="N779" s="225"/>
      <c r="O779" s="225"/>
      <c r="P779" s="225"/>
      <c r="Q779" s="225"/>
      <c r="R779" s="225"/>
      <c r="S779" s="225"/>
      <c r="T779" s="225"/>
      <c r="U779" s="225"/>
      <c r="V779" s="225"/>
      <c r="W779" s="225"/>
      <c r="X779" s="225"/>
      <c r="Y779" s="225"/>
      <c r="Z779" s="225"/>
      <c r="AA779" s="225"/>
      <c r="AB779" s="225"/>
      <c r="AC779" s="225"/>
      <c r="AD779" s="225"/>
      <c r="AE779" s="225"/>
      <c r="AF779" s="225"/>
      <c r="AG779" s="225"/>
      <c r="AH779" s="225"/>
      <c r="AI779" s="225"/>
      <c r="AJ779" s="225"/>
      <c r="AK779" s="225"/>
      <c r="AL779" s="225"/>
      <c r="AM779" s="257"/>
      <c r="AN779" s="257"/>
      <c r="AO779" s="225"/>
      <c r="AP779" s="225"/>
      <c r="AQ779" s="225"/>
      <c r="AR779" s="225"/>
      <c r="AS779" s="225"/>
      <c r="AT779" s="225"/>
      <c r="AU779" s="225"/>
      <c r="AV779" s="225"/>
      <c r="AW779" s="225"/>
      <c r="AX779" s="225"/>
      <c r="AY779" s="225"/>
      <c r="AZ779" s="225"/>
      <c r="BA779" s="225"/>
      <c r="BB779" s="225"/>
      <c r="BC779" s="225"/>
      <c r="BD779" s="225"/>
      <c r="BE779" s="225"/>
      <c r="BF779" s="225"/>
      <c r="BG779" s="225"/>
      <c r="BH779" s="225"/>
      <c r="BI779" s="225"/>
      <c r="BJ779" s="225"/>
      <c r="BK779" s="225"/>
      <c r="BL779" s="225"/>
      <c r="BM779" s="225"/>
      <c r="BN779" s="225"/>
      <c r="BO779" s="225"/>
      <c r="BP779" s="225"/>
      <c r="BQ779" s="225"/>
      <c r="BR779" s="225"/>
      <c r="BS779" s="225"/>
      <c r="BT779" s="225"/>
      <c r="BU779" s="225"/>
      <c r="BV779" s="225"/>
      <c r="BW779" s="225"/>
      <c r="BX779" s="225"/>
      <c r="BY779" s="225"/>
      <c r="BZ779" s="225"/>
      <c r="CA779" s="225"/>
      <c r="CB779" s="225"/>
      <c r="CC779" s="225"/>
      <c r="CD779" s="225"/>
      <c r="CE779" s="225"/>
      <c r="CF779" s="225"/>
      <c r="CG779" s="225"/>
      <c r="CH779" s="225"/>
      <c r="CI779" s="225"/>
      <c r="CJ779" s="225"/>
      <c r="CK779" s="225"/>
      <c r="CL779" s="225"/>
      <c r="CM779" s="225"/>
      <c r="CN779" s="225"/>
      <c r="CO779" s="225"/>
      <c r="CP779" s="225"/>
      <c r="CQ779" s="225"/>
      <c r="CR779" s="225"/>
      <c r="CS779" s="225"/>
      <c r="CT779" s="225"/>
      <c r="CU779" s="225"/>
      <c r="CV779" s="225"/>
    </row>
    <row r="780" spans="1:100" ht="12" customHeight="1" x14ac:dyDescent="0.25">
      <c r="A780" s="225"/>
      <c r="B780" s="225"/>
      <c r="C780" s="225"/>
      <c r="D780" s="225"/>
      <c r="E780" s="225"/>
      <c r="F780" s="225"/>
      <c r="G780" s="225"/>
      <c r="H780" s="225"/>
      <c r="I780" s="225"/>
      <c r="J780" s="225"/>
      <c r="K780" s="225"/>
      <c r="L780" s="225"/>
      <c r="M780" s="225"/>
      <c r="N780" s="225"/>
      <c r="O780" s="225"/>
      <c r="P780" s="225"/>
      <c r="Q780" s="225"/>
      <c r="R780" s="225"/>
      <c r="S780" s="225"/>
      <c r="T780" s="225"/>
      <c r="U780" s="225"/>
      <c r="V780" s="225"/>
      <c r="W780" s="225"/>
      <c r="X780" s="225"/>
      <c r="Y780" s="225"/>
      <c r="Z780" s="225"/>
      <c r="AA780" s="225"/>
      <c r="AB780" s="225"/>
      <c r="AC780" s="225"/>
      <c r="AD780" s="225"/>
      <c r="AE780" s="225"/>
      <c r="AF780" s="225"/>
      <c r="AG780" s="225"/>
      <c r="AH780" s="225"/>
      <c r="AI780" s="225"/>
      <c r="AJ780" s="225"/>
      <c r="AK780" s="225"/>
      <c r="AL780" s="225"/>
      <c r="AM780" s="257"/>
      <c r="AN780" s="257"/>
      <c r="AO780" s="225"/>
      <c r="AP780" s="225"/>
      <c r="AQ780" s="225"/>
      <c r="AR780" s="225"/>
      <c r="AS780" s="225"/>
      <c r="AT780" s="225"/>
      <c r="AU780" s="225"/>
      <c r="AV780" s="225"/>
      <c r="AW780" s="225"/>
      <c r="AX780" s="225"/>
      <c r="AY780" s="225"/>
      <c r="AZ780" s="225"/>
      <c r="BA780" s="225"/>
      <c r="BB780" s="225"/>
      <c r="BC780" s="225"/>
      <c r="BD780" s="225"/>
      <c r="BE780" s="225"/>
      <c r="BF780" s="225"/>
      <c r="BG780" s="225"/>
      <c r="BH780" s="225"/>
      <c r="BI780" s="225"/>
      <c r="BJ780" s="225"/>
      <c r="BK780" s="225"/>
      <c r="BL780" s="225"/>
      <c r="BM780" s="225"/>
      <c r="BN780" s="225"/>
      <c r="BO780" s="225"/>
      <c r="BP780" s="225"/>
      <c r="BQ780" s="225"/>
      <c r="BR780" s="225"/>
      <c r="BS780" s="225"/>
      <c r="BT780" s="225"/>
      <c r="BU780" s="225"/>
      <c r="BV780" s="225"/>
      <c r="BW780" s="225"/>
      <c r="BX780" s="225"/>
      <c r="BY780" s="225"/>
      <c r="BZ780" s="225"/>
      <c r="CA780" s="225"/>
      <c r="CB780" s="225"/>
      <c r="CC780" s="225"/>
      <c r="CD780" s="225"/>
      <c r="CE780" s="225"/>
      <c r="CF780" s="225"/>
      <c r="CG780" s="225"/>
      <c r="CH780" s="225"/>
      <c r="CI780" s="225"/>
      <c r="CJ780" s="225"/>
      <c r="CK780" s="225"/>
      <c r="CL780" s="225"/>
      <c r="CM780" s="225"/>
      <c r="CN780" s="225"/>
      <c r="CO780" s="225"/>
      <c r="CP780" s="225"/>
      <c r="CQ780" s="225"/>
      <c r="CR780" s="225"/>
      <c r="CS780" s="225"/>
      <c r="CT780" s="225"/>
      <c r="CU780" s="225"/>
      <c r="CV780" s="225"/>
    </row>
    <row r="781" spans="1:100" ht="12" customHeight="1" x14ac:dyDescent="0.25">
      <c r="A781" s="225"/>
      <c r="B781" s="225"/>
      <c r="C781" s="225"/>
      <c r="D781" s="225"/>
      <c r="E781" s="225"/>
      <c r="F781" s="225"/>
      <c r="G781" s="225"/>
      <c r="H781" s="225"/>
      <c r="I781" s="225"/>
      <c r="J781" s="225"/>
      <c r="K781" s="225"/>
      <c r="L781" s="225"/>
      <c r="M781" s="225"/>
      <c r="N781" s="225"/>
      <c r="O781" s="225"/>
      <c r="P781" s="225"/>
      <c r="Q781" s="225"/>
      <c r="R781" s="225"/>
      <c r="S781" s="225"/>
      <c r="T781" s="225"/>
      <c r="U781" s="225"/>
      <c r="V781" s="225"/>
      <c r="W781" s="225"/>
      <c r="X781" s="225"/>
      <c r="Y781" s="225"/>
      <c r="Z781" s="225"/>
      <c r="AA781" s="225"/>
      <c r="AB781" s="225"/>
      <c r="AC781" s="225"/>
      <c r="AD781" s="225"/>
      <c r="AE781" s="225"/>
      <c r="AF781" s="225"/>
      <c r="AG781" s="225"/>
      <c r="AH781" s="225"/>
      <c r="AI781" s="225"/>
      <c r="AJ781" s="225"/>
      <c r="AK781" s="225"/>
      <c r="AL781" s="225"/>
      <c r="AM781" s="257"/>
      <c r="AN781" s="257"/>
      <c r="AO781" s="225"/>
      <c r="AP781" s="225"/>
      <c r="AQ781" s="225"/>
      <c r="AR781" s="225"/>
      <c r="AS781" s="225"/>
      <c r="AT781" s="225"/>
      <c r="AU781" s="225"/>
      <c r="AV781" s="225"/>
      <c r="AW781" s="225"/>
      <c r="AX781" s="225"/>
      <c r="AY781" s="225"/>
      <c r="AZ781" s="225"/>
      <c r="BA781" s="225"/>
      <c r="BB781" s="225"/>
      <c r="BC781" s="225"/>
      <c r="BD781" s="225"/>
      <c r="BE781" s="225"/>
      <c r="BF781" s="225"/>
      <c r="BG781" s="225"/>
      <c r="BH781" s="225"/>
      <c r="BI781" s="225"/>
      <c r="BJ781" s="225"/>
      <c r="BK781" s="225"/>
      <c r="BL781" s="225"/>
      <c r="BM781" s="225"/>
      <c r="BN781" s="225"/>
      <c r="BO781" s="225"/>
      <c r="BP781" s="225"/>
      <c r="BQ781" s="225"/>
      <c r="BR781" s="225"/>
      <c r="BS781" s="225"/>
      <c r="BT781" s="225"/>
      <c r="BU781" s="225"/>
      <c r="BV781" s="225"/>
      <c r="BW781" s="225"/>
      <c r="BX781" s="225"/>
      <c r="BY781" s="225"/>
      <c r="BZ781" s="225"/>
      <c r="CA781" s="225"/>
      <c r="CB781" s="225"/>
      <c r="CC781" s="225"/>
      <c r="CD781" s="225"/>
      <c r="CE781" s="225"/>
      <c r="CF781" s="225"/>
      <c r="CG781" s="225"/>
      <c r="CH781" s="225"/>
      <c r="CI781" s="225"/>
      <c r="CJ781" s="225"/>
      <c r="CK781" s="225"/>
      <c r="CL781" s="225"/>
      <c r="CM781" s="225"/>
      <c r="CN781" s="225"/>
      <c r="CO781" s="225"/>
      <c r="CP781" s="225"/>
      <c r="CQ781" s="225"/>
      <c r="CR781" s="225"/>
      <c r="CS781" s="225"/>
      <c r="CT781" s="225"/>
      <c r="CU781" s="225"/>
      <c r="CV781" s="225"/>
    </row>
    <row r="782" spans="1:100" ht="12" customHeight="1" x14ac:dyDescent="0.25">
      <c r="A782" s="225"/>
      <c r="B782" s="225"/>
      <c r="C782" s="225"/>
      <c r="D782" s="225"/>
      <c r="E782" s="225"/>
      <c r="F782" s="225"/>
      <c r="G782" s="225"/>
      <c r="H782" s="225"/>
      <c r="I782" s="225"/>
      <c r="J782" s="225"/>
      <c r="K782" s="225"/>
      <c r="L782" s="225"/>
      <c r="M782" s="225"/>
      <c r="N782" s="225"/>
      <c r="O782" s="225"/>
      <c r="P782" s="225"/>
      <c r="Q782" s="225"/>
      <c r="R782" s="225"/>
      <c r="S782" s="225"/>
      <c r="T782" s="225"/>
      <c r="U782" s="225"/>
      <c r="V782" s="225"/>
      <c r="W782" s="225"/>
      <c r="X782" s="225"/>
      <c r="Y782" s="225"/>
      <c r="Z782" s="225"/>
      <c r="AA782" s="225"/>
      <c r="AB782" s="225"/>
      <c r="AC782" s="225"/>
      <c r="AD782" s="225"/>
      <c r="AE782" s="225"/>
      <c r="AF782" s="225"/>
      <c r="AG782" s="225"/>
      <c r="AH782" s="225"/>
      <c r="AI782" s="225"/>
      <c r="AJ782" s="225"/>
      <c r="AK782" s="225"/>
      <c r="AL782" s="225"/>
      <c r="AM782" s="257"/>
      <c r="AN782" s="257"/>
      <c r="AO782" s="225"/>
      <c r="AP782" s="225"/>
      <c r="AQ782" s="225"/>
      <c r="AR782" s="225"/>
      <c r="AS782" s="225"/>
      <c r="AT782" s="225"/>
      <c r="AU782" s="225"/>
      <c r="AV782" s="225"/>
      <c r="AW782" s="225"/>
      <c r="AX782" s="225"/>
      <c r="AY782" s="225"/>
      <c r="AZ782" s="225"/>
      <c r="BA782" s="225"/>
      <c r="BB782" s="225"/>
      <c r="BC782" s="225"/>
      <c r="BD782" s="225"/>
      <c r="BE782" s="225"/>
      <c r="BF782" s="225"/>
      <c r="BG782" s="225"/>
      <c r="BH782" s="225"/>
      <c r="BI782" s="225"/>
      <c r="BJ782" s="225"/>
      <c r="BK782" s="225"/>
      <c r="BL782" s="225"/>
      <c r="BM782" s="225"/>
      <c r="BN782" s="225"/>
      <c r="BO782" s="225"/>
      <c r="BP782" s="225"/>
      <c r="BQ782" s="225"/>
      <c r="BR782" s="225"/>
      <c r="BS782" s="225"/>
      <c r="BT782" s="225"/>
      <c r="BU782" s="225"/>
      <c r="BV782" s="225"/>
      <c r="BW782" s="225"/>
      <c r="BX782" s="225"/>
      <c r="BY782" s="225"/>
      <c r="BZ782" s="225"/>
      <c r="CA782" s="225"/>
      <c r="CB782" s="225"/>
      <c r="CC782" s="225"/>
      <c r="CD782" s="225"/>
      <c r="CE782" s="225"/>
      <c r="CF782" s="225"/>
      <c r="CG782" s="225"/>
      <c r="CH782" s="225"/>
      <c r="CI782" s="225"/>
      <c r="CJ782" s="225"/>
      <c r="CK782" s="225"/>
      <c r="CL782" s="225"/>
      <c r="CM782" s="225"/>
      <c r="CN782" s="225"/>
      <c r="CO782" s="225"/>
      <c r="CP782" s="225"/>
      <c r="CQ782" s="225"/>
      <c r="CR782" s="225"/>
      <c r="CS782" s="225"/>
      <c r="CT782" s="225"/>
      <c r="CU782" s="225"/>
      <c r="CV782" s="225"/>
    </row>
    <row r="783" spans="1:100" ht="12" customHeight="1" x14ac:dyDescent="0.25">
      <c r="A783" s="225"/>
      <c r="B783" s="225"/>
      <c r="C783" s="225"/>
      <c r="D783" s="225"/>
      <c r="E783" s="225"/>
      <c r="F783" s="225"/>
      <c r="G783" s="225"/>
      <c r="H783" s="225"/>
      <c r="I783" s="225"/>
      <c r="J783" s="225"/>
      <c r="K783" s="225"/>
      <c r="L783" s="225"/>
      <c r="M783" s="225"/>
      <c r="N783" s="225"/>
      <c r="O783" s="225"/>
      <c r="P783" s="225"/>
      <c r="Q783" s="225"/>
      <c r="R783" s="225"/>
      <c r="S783" s="225"/>
      <c r="T783" s="225"/>
      <c r="U783" s="225"/>
      <c r="V783" s="225"/>
      <c r="W783" s="225"/>
      <c r="X783" s="225"/>
      <c r="Y783" s="225"/>
      <c r="Z783" s="225"/>
      <c r="AA783" s="225"/>
      <c r="AB783" s="225"/>
      <c r="AC783" s="225"/>
      <c r="AD783" s="225"/>
      <c r="AE783" s="225"/>
      <c r="AF783" s="225"/>
      <c r="AG783" s="225"/>
      <c r="AH783" s="225"/>
      <c r="AI783" s="225"/>
      <c r="AJ783" s="225"/>
      <c r="AK783" s="225"/>
      <c r="AL783" s="225"/>
      <c r="AM783" s="257"/>
      <c r="AN783" s="257"/>
      <c r="AO783" s="225"/>
      <c r="AP783" s="225"/>
      <c r="AQ783" s="225"/>
      <c r="AR783" s="225"/>
      <c r="AS783" s="225"/>
      <c r="AT783" s="225"/>
      <c r="AU783" s="225"/>
      <c r="AV783" s="225"/>
      <c r="AW783" s="225"/>
      <c r="AX783" s="225"/>
      <c r="AY783" s="225"/>
      <c r="AZ783" s="225"/>
      <c r="BA783" s="225"/>
      <c r="BB783" s="225"/>
      <c r="BC783" s="225"/>
      <c r="BD783" s="225"/>
      <c r="BE783" s="225"/>
      <c r="BF783" s="225"/>
      <c r="BG783" s="225"/>
      <c r="BH783" s="225"/>
      <c r="BI783" s="225"/>
      <c r="BJ783" s="225"/>
      <c r="BK783" s="225"/>
      <c r="BL783" s="225"/>
      <c r="BM783" s="225"/>
      <c r="BN783" s="225"/>
      <c r="BO783" s="225"/>
      <c r="BP783" s="225"/>
      <c r="BQ783" s="225"/>
      <c r="BR783" s="225"/>
      <c r="BS783" s="225"/>
      <c r="BT783" s="225"/>
      <c r="BU783" s="225"/>
      <c r="BV783" s="225"/>
      <c r="BW783" s="225"/>
      <c r="BX783" s="225"/>
      <c r="BY783" s="225"/>
      <c r="BZ783" s="225"/>
      <c r="CA783" s="225"/>
      <c r="CB783" s="225"/>
      <c r="CC783" s="225"/>
      <c r="CD783" s="225"/>
      <c r="CE783" s="225"/>
      <c r="CF783" s="225"/>
      <c r="CG783" s="225"/>
      <c r="CH783" s="225"/>
      <c r="CI783" s="225"/>
      <c r="CJ783" s="225"/>
      <c r="CK783" s="225"/>
      <c r="CL783" s="225"/>
      <c r="CM783" s="225"/>
      <c r="CN783" s="225"/>
      <c r="CO783" s="225"/>
      <c r="CP783" s="225"/>
      <c r="CQ783" s="225"/>
      <c r="CR783" s="225"/>
      <c r="CS783" s="225"/>
      <c r="CT783" s="225"/>
      <c r="CU783" s="225"/>
      <c r="CV783" s="225"/>
    </row>
    <row r="784" spans="1:100" ht="12" customHeight="1" x14ac:dyDescent="0.25">
      <c r="A784" s="225"/>
      <c r="B784" s="225"/>
      <c r="C784" s="225"/>
      <c r="D784" s="225"/>
      <c r="E784" s="225"/>
      <c r="F784" s="225"/>
      <c r="G784" s="225"/>
      <c r="H784" s="225"/>
      <c r="I784" s="225"/>
      <c r="J784" s="225"/>
      <c r="K784" s="225"/>
      <c r="L784" s="225"/>
      <c r="M784" s="225"/>
      <c r="N784" s="225"/>
      <c r="O784" s="225"/>
      <c r="P784" s="225"/>
      <c r="Q784" s="225"/>
      <c r="R784" s="225"/>
      <c r="S784" s="225"/>
      <c r="T784" s="225"/>
      <c r="U784" s="225"/>
      <c r="V784" s="225"/>
      <c r="W784" s="225"/>
      <c r="X784" s="225"/>
      <c r="Y784" s="225"/>
      <c r="Z784" s="225"/>
      <c r="AA784" s="225"/>
      <c r="AB784" s="225"/>
      <c r="AC784" s="225"/>
      <c r="AD784" s="225"/>
      <c r="AE784" s="225"/>
      <c r="AF784" s="225"/>
      <c r="AG784" s="225"/>
      <c r="AH784" s="225"/>
      <c r="AI784" s="225"/>
      <c r="AJ784" s="225"/>
      <c r="AK784" s="225"/>
      <c r="AL784" s="225"/>
      <c r="AM784" s="257"/>
      <c r="AN784" s="257"/>
      <c r="AO784" s="225"/>
      <c r="AP784" s="225"/>
      <c r="AQ784" s="225"/>
      <c r="AR784" s="225"/>
      <c r="AS784" s="225"/>
      <c r="AT784" s="225"/>
      <c r="AU784" s="225"/>
      <c r="AV784" s="225"/>
      <c r="AW784" s="225"/>
      <c r="AX784" s="225"/>
      <c r="AY784" s="225"/>
      <c r="AZ784" s="225"/>
      <c r="BA784" s="225"/>
      <c r="BB784" s="225"/>
      <c r="BC784" s="225"/>
      <c r="BD784" s="225"/>
      <c r="BE784" s="225"/>
      <c r="BF784" s="225"/>
      <c r="BG784" s="225"/>
      <c r="BH784" s="225"/>
      <c r="BI784" s="225"/>
      <c r="BJ784" s="225"/>
      <c r="BK784" s="225"/>
      <c r="BL784" s="225"/>
      <c r="BM784" s="225"/>
      <c r="BN784" s="225"/>
      <c r="BO784" s="225"/>
      <c r="BP784" s="225"/>
      <c r="BQ784" s="225"/>
      <c r="BR784" s="225"/>
      <c r="BS784" s="225"/>
      <c r="BT784" s="225"/>
      <c r="BU784" s="225"/>
      <c r="BV784" s="225"/>
      <c r="BW784" s="225"/>
      <c r="BX784" s="225"/>
      <c r="BY784" s="225"/>
      <c r="BZ784" s="225"/>
      <c r="CA784" s="225"/>
      <c r="CB784" s="225"/>
      <c r="CC784" s="225"/>
      <c r="CD784" s="225"/>
      <c r="CE784" s="225"/>
      <c r="CF784" s="225"/>
      <c r="CG784" s="225"/>
      <c r="CH784" s="225"/>
      <c r="CI784" s="225"/>
      <c r="CJ784" s="225"/>
      <c r="CK784" s="225"/>
      <c r="CL784" s="225"/>
      <c r="CM784" s="225"/>
      <c r="CN784" s="225"/>
      <c r="CO784" s="225"/>
      <c r="CP784" s="225"/>
      <c r="CQ784" s="225"/>
      <c r="CR784" s="225"/>
      <c r="CS784" s="225"/>
      <c r="CT784" s="225"/>
      <c r="CU784" s="225"/>
      <c r="CV784" s="225"/>
    </row>
    <row r="785" spans="1:100" ht="12" customHeight="1" x14ac:dyDescent="0.25">
      <c r="A785" s="225"/>
      <c r="B785" s="225"/>
      <c r="C785" s="225"/>
      <c r="D785" s="225"/>
      <c r="E785" s="225"/>
      <c r="F785" s="225"/>
      <c r="G785" s="225"/>
      <c r="H785" s="225"/>
      <c r="I785" s="225"/>
      <c r="J785" s="225"/>
      <c r="K785" s="225"/>
      <c r="L785" s="225"/>
      <c r="M785" s="225"/>
      <c r="N785" s="225"/>
      <c r="O785" s="225"/>
      <c r="P785" s="225"/>
      <c r="Q785" s="225"/>
      <c r="R785" s="225"/>
      <c r="S785" s="225"/>
      <c r="T785" s="225"/>
      <c r="U785" s="225"/>
      <c r="V785" s="225"/>
      <c r="W785" s="225"/>
      <c r="X785" s="225"/>
      <c r="Y785" s="225"/>
      <c r="Z785" s="225"/>
      <c r="AA785" s="225"/>
      <c r="AB785" s="225"/>
      <c r="AC785" s="225"/>
      <c r="AD785" s="225"/>
      <c r="AE785" s="225"/>
      <c r="AF785" s="225"/>
      <c r="AG785" s="225"/>
      <c r="AH785" s="225"/>
      <c r="AI785" s="225"/>
      <c r="AJ785" s="225"/>
      <c r="AK785" s="225"/>
      <c r="AL785" s="225"/>
      <c r="AM785" s="257"/>
      <c r="AN785" s="257"/>
      <c r="AO785" s="225"/>
      <c r="AP785" s="225"/>
      <c r="AQ785" s="225"/>
      <c r="AR785" s="225"/>
      <c r="AS785" s="225"/>
      <c r="AT785" s="225"/>
      <c r="AU785" s="225"/>
      <c r="AV785" s="225"/>
      <c r="AW785" s="225"/>
      <c r="AX785" s="225"/>
      <c r="AY785" s="225"/>
      <c r="AZ785" s="225"/>
      <c r="BA785" s="225"/>
      <c r="BB785" s="225"/>
      <c r="BC785" s="225"/>
      <c r="BD785" s="225"/>
      <c r="BE785" s="225"/>
      <c r="BF785" s="225"/>
      <c r="BG785" s="225"/>
      <c r="BH785" s="225"/>
      <c r="BI785" s="225"/>
      <c r="BJ785" s="225"/>
      <c r="BK785" s="225"/>
      <c r="BL785" s="225"/>
      <c r="BM785" s="225"/>
      <c r="BN785" s="225"/>
      <c r="BO785" s="225"/>
      <c r="BP785" s="225"/>
      <c r="BQ785" s="225"/>
      <c r="BR785" s="225"/>
      <c r="BS785" s="225"/>
      <c r="BT785" s="225"/>
      <c r="BU785" s="225"/>
      <c r="BV785" s="225"/>
      <c r="BW785" s="225"/>
      <c r="BX785" s="225"/>
      <c r="BY785" s="225"/>
      <c r="BZ785" s="225"/>
      <c r="CA785" s="225"/>
      <c r="CB785" s="225"/>
      <c r="CC785" s="225"/>
      <c r="CD785" s="225"/>
      <c r="CE785" s="225"/>
      <c r="CF785" s="225"/>
      <c r="CG785" s="225"/>
      <c r="CH785" s="225"/>
      <c r="CI785" s="225"/>
      <c r="CJ785" s="225"/>
      <c r="CK785" s="225"/>
      <c r="CL785" s="225"/>
      <c r="CM785" s="225"/>
      <c r="CN785" s="225"/>
      <c r="CO785" s="225"/>
      <c r="CP785" s="225"/>
      <c r="CQ785" s="225"/>
      <c r="CR785" s="225"/>
      <c r="CS785" s="225"/>
      <c r="CT785" s="225"/>
      <c r="CU785" s="225"/>
      <c r="CV785" s="225"/>
    </row>
    <row r="786" spans="1:100" ht="12" customHeight="1" x14ac:dyDescent="0.25">
      <c r="A786" s="225"/>
      <c r="B786" s="225"/>
      <c r="C786" s="225"/>
      <c r="D786" s="225"/>
      <c r="E786" s="225"/>
      <c r="F786" s="225"/>
      <c r="G786" s="225"/>
      <c r="H786" s="225"/>
      <c r="I786" s="225"/>
      <c r="J786" s="225"/>
      <c r="K786" s="225"/>
      <c r="L786" s="225"/>
      <c r="M786" s="225"/>
      <c r="N786" s="225"/>
      <c r="O786" s="225"/>
      <c r="P786" s="225"/>
      <c r="Q786" s="225"/>
      <c r="R786" s="225"/>
      <c r="S786" s="225"/>
      <c r="T786" s="225"/>
      <c r="U786" s="225"/>
      <c r="V786" s="225"/>
      <c r="W786" s="225"/>
      <c r="X786" s="225"/>
      <c r="Y786" s="225"/>
      <c r="Z786" s="225"/>
      <c r="AA786" s="225"/>
      <c r="AB786" s="225"/>
      <c r="AC786" s="225"/>
      <c r="AD786" s="225"/>
      <c r="AE786" s="225"/>
      <c r="AF786" s="225"/>
      <c r="AG786" s="225"/>
      <c r="AH786" s="225"/>
      <c r="AI786" s="225"/>
      <c r="AJ786" s="225"/>
      <c r="AK786" s="225"/>
      <c r="AL786" s="225"/>
      <c r="AM786" s="257"/>
      <c r="AN786" s="257"/>
      <c r="AO786" s="225"/>
      <c r="AP786" s="225"/>
      <c r="AQ786" s="225"/>
      <c r="AR786" s="225"/>
      <c r="AS786" s="225"/>
      <c r="AT786" s="225"/>
      <c r="AU786" s="225"/>
      <c r="AV786" s="225"/>
      <c r="AW786" s="225"/>
      <c r="AX786" s="225"/>
      <c r="AY786" s="225"/>
      <c r="AZ786" s="225"/>
      <c r="BA786" s="225"/>
      <c r="BB786" s="225"/>
      <c r="BC786" s="225"/>
      <c r="BD786" s="225"/>
      <c r="BE786" s="225"/>
      <c r="BF786" s="225"/>
      <c r="BG786" s="225"/>
      <c r="BH786" s="225"/>
      <c r="BI786" s="225"/>
      <c r="BJ786" s="225"/>
      <c r="BK786" s="225"/>
      <c r="BL786" s="225"/>
      <c r="BM786" s="225"/>
      <c r="BN786" s="225"/>
      <c r="BO786" s="225"/>
      <c r="BP786" s="225"/>
      <c r="BQ786" s="225"/>
      <c r="BR786" s="225"/>
      <c r="BS786" s="225"/>
      <c r="BT786" s="225"/>
      <c r="BU786" s="225"/>
      <c r="BV786" s="225"/>
      <c r="BW786" s="225"/>
      <c r="BX786" s="225"/>
      <c r="BY786" s="225"/>
      <c r="BZ786" s="225"/>
      <c r="CA786" s="225"/>
      <c r="CB786" s="225"/>
      <c r="CC786" s="225"/>
      <c r="CD786" s="225"/>
      <c r="CE786" s="225"/>
      <c r="CF786" s="225"/>
      <c r="CG786" s="225"/>
      <c r="CH786" s="225"/>
      <c r="CI786" s="225"/>
      <c r="CJ786" s="225"/>
      <c r="CK786" s="225"/>
      <c r="CL786" s="225"/>
      <c r="CM786" s="225"/>
      <c r="CN786" s="225"/>
      <c r="CO786" s="225"/>
      <c r="CP786" s="225"/>
      <c r="CQ786" s="225"/>
      <c r="CR786" s="225"/>
      <c r="CS786" s="225"/>
      <c r="CT786" s="225"/>
      <c r="CU786" s="225"/>
      <c r="CV786" s="225"/>
    </row>
    <row r="787" spans="1:100" ht="12" customHeight="1" x14ac:dyDescent="0.25">
      <c r="A787" s="225"/>
      <c r="B787" s="225"/>
      <c r="C787" s="225"/>
      <c r="D787" s="225"/>
      <c r="E787" s="225"/>
      <c r="F787" s="225"/>
      <c r="G787" s="225"/>
      <c r="H787" s="225"/>
      <c r="I787" s="225"/>
      <c r="J787" s="225"/>
      <c r="K787" s="225"/>
      <c r="L787" s="225"/>
      <c r="M787" s="225"/>
      <c r="N787" s="225"/>
      <c r="O787" s="225"/>
      <c r="P787" s="225"/>
      <c r="Q787" s="225"/>
      <c r="R787" s="225"/>
      <c r="S787" s="225"/>
      <c r="T787" s="225"/>
      <c r="U787" s="225"/>
      <c r="V787" s="225"/>
      <c r="W787" s="225"/>
      <c r="X787" s="225"/>
      <c r="Y787" s="225"/>
      <c r="Z787" s="225"/>
      <c r="AA787" s="225"/>
      <c r="AB787" s="225"/>
      <c r="AC787" s="225"/>
      <c r="AD787" s="225"/>
      <c r="AE787" s="225"/>
      <c r="AF787" s="225"/>
      <c r="AG787" s="225"/>
      <c r="AH787" s="225"/>
      <c r="AI787" s="225"/>
      <c r="AJ787" s="225"/>
      <c r="AK787" s="225"/>
      <c r="AL787" s="225"/>
      <c r="AM787" s="257"/>
      <c r="AN787" s="257"/>
      <c r="AO787" s="225"/>
      <c r="AP787" s="225"/>
      <c r="AQ787" s="225"/>
      <c r="AR787" s="225"/>
      <c r="AS787" s="225"/>
      <c r="AT787" s="225"/>
      <c r="AU787" s="225"/>
      <c r="AV787" s="225"/>
      <c r="AW787" s="225"/>
      <c r="AX787" s="225"/>
      <c r="AY787" s="225"/>
      <c r="AZ787" s="225"/>
      <c r="BA787" s="225"/>
      <c r="BB787" s="225"/>
      <c r="BC787" s="225"/>
      <c r="BD787" s="225"/>
      <c r="BE787" s="225"/>
      <c r="BF787" s="225"/>
      <c r="BG787" s="225"/>
      <c r="BH787" s="225"/>
      <c r="BI787" s="225"/>
      <c r="BJ787" s="225"/>
      <c r="BK787" s="225"/>
      <c r="BL787" s="225"/>
      <c r="BM787" s="225"/>
      <c r="BN787" s="225"/>
      <c r="BO787" s="225"/>
      <c r="BP787" s="225"/>
      <c r="BQ787" s="225"/>
      <c r="BR787" s="225"/>
      <c r="BS787" s="225"/>
      <c r="BT787" s="225"/>
      <c r="BU787" s="225"/>
      <c r="BV787" s="225"/>
      <c r="BW787" s="225"/>
      <c r="BX787" s="225"/>
      <c r="BY787" s="225"/>
      <c r="BZ787" s="225"/>
      <c r="CA787" s="225"/>
      <c r="CB787" s="225"/>
      <c r="CC787" s="225"/>
      <c r="CD787" s="225"/>
      <c r="CE787" s="225"/>
      <c r="CF787" s="225"/>
      <c r="CG787" s="225"/>
      <c r="CH787" s="225"/>
      <c r="CI787" s="225"/>
      <c r="CJ787" s="225"/>
      <c r="CK787" s="225"/>
      <c r="CL787" s="225"/>
      <c r="CM787" s="225"/>
      <c r="CN787" s="225"/>
      <c r="CO787" s="225"/>
      <c r="CP787" s="225"/>
      <c r="CQ787" s="225"/>
      <c r="CR787" s="225"/>
      <c r="CS787" s="225"/>
      <c r="CT787" s="225"/>
      <c r="CU787" s="225"/>
      <c r="CV787" s="225"/>
    </row>
    <row r="788" spans="1:100" ht="12" customHeight="1" x14ac:dyDescent="0.25">
      <c r="A788" s="225"/>
      <c r="B788" s="225"/>
      <c r="C788" s="225"/>
      <c r="D788" s="225"/>
      <c r="E788" s="225"/>
      <c r="F788" s="225"/>
      <c r="G788" s="225"/>
      <c r="H788" s="225"/>
      <c r="I788" s="225"/>
      <c r="J788" s="225"/>
      <c r="K788" s="225"/>
      <c r="L788" s="225"/>
      <c r="M788" s="225"/>
      <c r="N788" s="225"/>
      <c r="O788" s="225"/>
      <c r="P788" s="225"/>
      <c r="Q788" s="225"/>
      <c r="R788" s="225"/>
      <c r="S788" s="225"/>
      <c r="T788" s="225"/>
      <c r="U788" s="225"/>
      <c r="V788" s="225"/>
      <c r="W788" s="225"/>
      <c r="X788" s="225"/>
      <c r="Y788" s="225"/>
      <c r="Z788" s="225"/>
      <c r="AA788" s="225"/>
      <c r="AB788" s="225"/>
      <c r="AC788" s="225"/>
      <c r="AD788" s="225"/>
      <c r="AE788" s="225"/>
      <c r="AF788" s="225"/>
      <c r="AG788" s="225"/>
      <c r="AH788" s="225"/>
      <c r="AI788" s="225"/>
      <c r="AJ788" s="225"/>
      <c r="AK788" s="225"/>
      <c r="AL788" s="225"/>
      <c r="AM788" s="257"/>
      <c r="AN788" s="257"/>
      <c r="AO788" s="225"/>
      <c r="AP788" s="225"/>
      <c r="AQ788" s="225"/>
      <c r="AR788" s="225"/>
      <c r="AS788" s="225"/>
      <c r="AT788" s="225"/>
      <c r="AU788" s="225"/>
      <c r="AV788" s="225"/>
      <c r="AW788" s="225"/>
      <c r="AX788" s="225"/>
      <c r="AY788" s="225"/>
      <c r="AZ788" s="225"/>
      <c r="BA788" s="225"/>
      <c r="BB788" s="225"/>
      <c r="BC788" s="225"/>
      <c r="BD788" s="225"/>
      <c r="BE788" s="225"/>
      <c r="BF788" s="225"/>
      <c r="BG788" s="225"/>
      <c r="BH788" s="225"/>
      <c r="BI788" s="225"/>
      <c r="BJ788" s="225"/>
      <c r="BK788" s="225"/>
      <c r="BL788" s="225"/>
      <c r="BM788" s="225"/>
      <c r="BN788" s="225"/>
      <c r="BO788" s="225"/>
      <c r="BP788" s="225"/>
      <c r="BQ788" s="225"/>
      <c r="BR788" s="225"/>
      <c r="BS788" s="225"/>
      <c r="BT788" s="225"/>
      <c r="BU788" s="225"/>
      <c r="BV788" s="225"/>
      <c r="BW788" s="225"/>
      <c r="BX788" s="225"/>
      <c r="BY788" s="225"/>
      <c r="BZ788" s="225"/>
      <c r="CA788" s="225"/>
      <c r="CB788" s="225"/>
      <c r="CC788" s="225"/>
      <c r="CD788" s="225"/>
      <c r="CE788" s="225"/>
      <c r="CF788" s="225"/>
      <c r="CG788" s="225"/>
      <c r="CH788" s="225"/>
      <c r="CI788" s="225"/>
      <c r="CJ788" s="225"/>
      <c r="CK788" s="225"/>
      <c r="CL788" s="225"/>
      <c r="CM788" s="225"/>
      <c r="CN788" s="225"/>
      <c r="CO788" s="225"/>
      <c r="CP788" s="225"/>
      <c r="CQ788" s="225"/>
      <c r="CR788" s="225"/>
      <c r="CS788" s="225"/>
      <c r="CT788" s="225"/>
      <c r="CU788" s="225"/>
      <c r="CV788" s="225"/>
    </row>
    <row r="789" spans="1:100" ht="12" customHeight="1" x14ac:dyDescent="0.25">
      <c r="A789" s="225"/>
      <c r="B789" s="225"/>
      <c r="C789" s="225"/>
      <c r="D789" s="225"/>
      <c r="E789" s="225"/>
      <c r="F789" s="225"/>
      <c r="G789" s="225"/>
      <c r="H789" s="225"/>
      <c r="I789" s="225"/>
      <c r="J789" s="225"/>
      <c r="K789" s="225"/>
      <c r="L789" s="225"/>
      <c r="M789" s="225"/>
      <c r="N789" s="225"/>
      <c r="O789" s="225"/>
      <c r="P789" s="225"/>
      <c r="Q789" s="225"/>
      <c r="R789" s="225"/>
      <c r="S789" s="225"/>
      <c r="T789" s="225"/>
      <c r="U789" s="225"/>
      <c r="V789" s="225"/>
      <c r="W789" s="225"/>
      <c r="X789" s="225"/>
      <c r="Y789" s="225"/>
      <c r="Z789" s="225"/>
      <c r="AA789" s="225"/>
      <c r="AB789" s="225"/>
      <c r="AC789" s="225"/>
      <c r="AD789" s="225"/>
      <c r="AE789" s="225"/>
      <c r="AF789" s="225"/>
      <c r="AG789" s="225"/>
      <c r="AH789" s="225"/>
      <c r="AI789" s="225"/>
      <c r="AJ789" s="225"/>
      <c r="AK789" s="225"/>
      <c r="AL789" s="225"/>
      <c r="AM789" s="257"/>
      <c r="AN789" s="257"/>
      <c r="AO789" s="225"/>
      <c r="AP789" s="225"/>
      <c r="AQ789" s="225"/>
      <c r="AR789" s="225"/>
      <c r="AS789" s="225"/>
      <c r="AT789" s="225"/>
      <c r="AU789" s="225"/>
      <c r="AV789" s="225"/>
      <c r="AW789" s="225"/>
      <c r="AX789" s="225"/>
      <c r="AY789" s="225"/>
      <c r="AZ789" s="225"/>
      <c r="BA789" s="225"/>
      <c r="BB789" s="225"/>
      <c r="BC789" s="225"/>
      <c r="BD789" s="225"/>
      <c r="BE789" s="225"/>
      <c r="BF789" s="225"/>
      <c r="BG789" s="225"/>
      <c r="BH789" s="225"/>
      <c r="BI789" s="225"/>
      <c r="BJ789" s="225"/>
      <c r="BK789" s="225"/>
      <c r="BL789" s="225"/>
      <c r="BM789" s="225"/>
      <c r="BN789" s="225"/>
      <c r="BO789" s="225"/>
      <c r="BP789" s="225"/>
      <c r="BQ789" s="225"/>
      <c r="BR789" s="225"/>
      <c r="BS789" s="225"/>
      <c r="BT789" s="225"/>
      <c r="BU789" s="225"/>
      <c r="BV789" s="225"/>
      <c r="BW789" s="225"/>
      <c r="BX789" s="225"/>
      <c r="BY789" s="225"/>
      <c r="BZ789" s="225"/>
      <c r="CA789" s="225"/>
      <c r="CB789" s="225"/>
      <c r="CC789" s="225"/>
      <c r="CD789" s="225"/>
      <c r="CE789" s="225"/>
      <c r="CF789" s="225"/>
      <c r="CG789" s="225"/>
      <c r="CH789" s="225"/>
      <c r="CI789" s="225"/>
      <c r="CJ789" s="225"/>
      <c r="CK789" s="225"/>
      <c r="CL789" s="225"/>
      <c r="CM789" s="225"/>
      <c r="CN789" s="225"/>
      <c r="CO789" s="225"/>
      <c r="CP789" s="225"/>
      <c r="CQ789" s="225"/>
      <c r="CR789" s="225"/>
      <c r="CS789" s="225"/>
      <c r="CT789" s="225"/>
      <c r="CU789" s="225"/>
      <c r="CV789" s="225"/>
    </row>
    <row r="790" spans="1:100" ht="12" customHeight="1" x14ac:dyDescent="0.25">
      <c r="A790" s="225"/>
      <c r="B790" s="225"/>
      <c r="C790" s="225"/>
      <c r="D790" s="225"/>
      <c r="E790" s="225"/>
      <c r="F790" s="225"/>
      <c r="G790" s="225"/>
      <c r="H790" s="225"/>
      <c r="I790" s="225"/>
      <c r="J790" s="225"/>
      <c r="K790" s="225"/>
      <c r="L790" s="225"/>
      <c r="M790" s="225"/>
      <c r="N790" s="225"/>
      <c r="O790" s="225"/>
      <c r="P790" s="225"/>
      <c r="Q790" s="225"/>
      <c r="R790" s="225"/>
      <c r="S790" s="225"/>
      <c r="T790" s="225"/>
      <c r="U790" s="225"/>
      <c r="V790" s="225"/>
      <c r="W790" s="225"/>
      <c r="X790" s="225"/>
      <c r="Y790" s="225"/>
      <c r="Z790" s="225"/>
      <c r="AA790" s="225"/>
      <c r="AB790" s="225"/>
      <c r="AC790" s="225"/>
      <c r="AD790" s="225"/>
      <c r="AE790" s="225"/>
      <c r="AF790" s="225"/>
      <c r="AG790" s="225"/>
      <c r="AH790" s="225"/>
      <c r="AI790" s="225"/>
      <c r="AJ790" s="225"/>
      <c r="AK790" s="225"/>
      <c r="AL790" s="225"/>
      <c r="AM790" s="257"/>
      <c r="AN790" s="257"/>
      <c r="AO790" s="225"/>
      <c r="AP790" s="225"/>
      <c r="AQ790" s="225"/>
      <c r="AR790" s="225"/>
      <c r="AS790" s="225"/>
      <c r="AT790" s="225"/>
      <c r="AU790" s="225"/>
      <c r="AV790" s="225"/>
      <c r="AW790" s="225"/>
      <c r="AX790" s="225"/>
      <c r="AY790" s="225"/>
      <c r="AZ790" s="225"/>
      <c r="BA790" s="225"/>
      <c r="BB790" s="225"/>
      <c r="BC790" s="225"/>
      <c r="BD790" s="225"/>
      <c r="BE790" s="225"/>
      <c r="BF790" s="225"/>
      <c r="BG790" s="225"/>
      <c r="BH790" s="225"/>
      <c r="BI790" s="225"/>
      <c r="BJ790" s="225"/>
      <c r="BK790" s="225"/>
      <c r="BL790" s="225"/>
      <c r="BM790" s="225"/>
      <c r="BN790" s="225"/>
      <c r="BO790" s="225"/>
      <c r="BP790" s="225"/>
      <c r="BQ790" s="225"/>
      <c r="BR790" s="225"/>
      <c r="BS790" s="225"/>
      <c r="BT790" s="225"/>
      <c r="BU790" s="225"/>
      <c r="BV790" s="225"/>
      <c r="BW790" s="225"/>
      <c r="BX790" s="225"/>
      <c r="BY790" s="225"/>
      <c r="BZ790" s="225"/>
      <c r="CA790" s="225"/>
      <c r="CB790" s="225"/>
      <c r="CC790" s="225"/>
      <c r="CD790" s="225"/>
      <c r="CE790" s="225"/>
      <c r="CF790" s="225"/>
      <c r="CG790" s="225"/>
      <c r="CH790" s="225"/>
      <c r="CI790" s="225"/>
      <c r="CJ790" s="225"/>
      <c r="CK790" s="225"/>
      <c r="CL790" s="225"/>
      <c r="CM790" s="225"/>
      <c r="CN790" s="225"/>
      <c r="CO790" s="225"/>
      <c r="CP790" s="225"/>
      <c r="CQ790" s="225"/>
      <c r="CR790" s="225"/>
      <c r="CS790" s="225"/>
      <c r="CT790" s="225"/>
      <c r="CU790" s="225"/>
      <c r="CV790" s="225"/>
    </row>
    <row r="791" spans="1:100" ht="12" customHeight="1" x14ac:dyDescent="0.25">
      <c r="A791" s="225"/>
      <c r="B791" s="225"/>
      <c r="C791" s="225"/>
      <c r="D791" s="225"/>
      <c r="E791" s="225"/>
      <c r="F791" s="225"/>
      <c r="G791" s="225"/>
      <c r="H791" s="225"/>
      <c r="I791" s="225"/>
      <c r="J791" s="225"/>
      <c r="K791" s="225"/>
      <c r="L791" s="225"/>
      <c r="M791" s="225"/>
      <c r="N791" s="225"/>
      <c r="O791" s="225"/>
      <c r="P791" s="225"/>
      <c r="Q791" s="225"/>
      <c r="R791" s="225"/>
      <c r="S791" s="225"/>
      <c r="T791" s="225"/>
      <c r="U791" s="225"/>
      <c r="V791" s="225"/>
      <c r="W791" s="225"/>
      <c r="X791" s="225"/>
      <c r="Y791" s="225"/>
      <c r="Z791" s="225"/>
      <c r="AA791" s="225"/>
      <c r="AB791" s="225"/>
      <c r="AC791" s="225"/>
      <c r="AD791" s="225"/>
      <c r="AE791" s="225"/>
      <c r="AF791" s="225"/>
      <c r="AG791" s="225"/>
      <c r="AH791" s="225"/>
      <c r="AI791" s="225"/>
      <c r="AJ791" s="225"/>
      <c r="AK791" s="225"/>
      <c r="AL791" s="225"/>
      <c r="AM791" s="257"/>
      <c r="AN791" s="257"/>
      <c r="AO791" s="225"/>
      <c r="AP791" s="225"/>
      <c r="AQ791" s="225"/>
      <c r="AR791" s="225"/>
      <c r="AS791" s="225"/>
      <c r="AT791" s="225"/>
      <c r="AU791" s="225"/>
      <c r="AV791" s="225"/>
      <c r="AW791" s="225"/>
      <c r="AX791" s="225"/>
      <c r="AY791" s="225"/>
      <c r="AZ791" s="225"/>
      <c r="BA791" s="225"/>
      <c r="BB791" s="225"/>
      <c r="BC791" s="225"/>
      <c r="BD791" s="225"/>
      <c r="BE791" s="225"/>
      <c r="BF791" s="225"/>
      <c r="BG791" s="225"/>
      <c r="BH791" s="225"/>
      <c r="BI791" s="225"/>
      <c r="BJ791" s="225"/>
      <c r="BK791" s="225"/>
      <c r="BL791" s="225"/>
      <c r="BM791" s="225"/>
      <c r="BN791" s="225"/>
      <c r="BO791" s="225"/>
      <c r="BP791" s="225"/>
      <c r="BQ791" s="225"/>
      <c r="BR791" s="225"/>
      <c r="BS791" s="225"/>
      <c r="BT791" s="225"/>
      <c r="BU791" s="225"/>
      <c r="BV791" s="225"/>
      <c r="BW791" s="225"/>
      <c r="BX791" s="225"/>
      <c r="BY791" s="225"/>
      <c r="BZ791" s="225"/>
      <c r="CA791" s="225"/>
      <c r="CB791" s="225"/>
      <c r="CC791" s="225"/>
      <c r="CD791" s="225"/>
      <c r="CE791" s="225"/>
      <c r="CF791" s="225"/>
      <c r="CG791" s="225"/>
      <c r="CH791" s="225"/>
      <c r="CI791" s="225"/>
      <c r="CJ791" s="225"/>
      <c r="CK791" s="225"/>
      <c r="CL791" s="225"/>
      <c r="CM791" s="225"/>
      <c r="CN791" s="225"/>
      <c r="CO791" s="225"/>
      <c r="CP791" s="225"/>
      <c r="CQ791" s="225"/>
      <c r="CR791" s="225"/>
      <c r="CS791" s="225"/>
      <c r="CT791" s="225"/>
      <c r="CU791" s="225"/>
      <c r="CV791" s="225"/>
    </row>
    <row r="792" spans="1:100" ht="12" customHeight="1" x14ac:dyDescent="0.25">
      <c r="A792" s="225"/>
      <c r="B792" s="225"/>
      <c r="C792" s="225"/>
      <c r="D792" s="225"/>
      <c r="E792" s="225"/>
      <c r="F792" s="225"/>
      <c r="G792" s="225"/>
      <c r="H792" s="225"/>
      <c r="I792" s="225"/>
      <c r="J792" s="225"/>
      <c r="K792" s="225"/>
      <c r="L792" s="225"/>
      <c r="M792" s="225"/>
      <c r="N792" s="225"/>
      <c r="O792" s="225"/>
      <c r="P792" s="225"/>
      <c r="Q792" s="225"/>
      <c r="R792" s="225"/>
      <c r="S792" s="225"/>
      <c r="T792" s="225"/>
      <c r="U792" s="225"/>
      <c r="V792" s="225"/>
      <c r="W792" s="225"/>
      <c r="X792" s="225"/>
      <c r="Y792" s="225"/>
      <c r="Z792" s="225"/>
      <c r="AA792" s="225"/>
      <c r="AB792" s="225"/>
      <c r="AC792" s="225"/>
      <c r="AD792" s="225"/>
      <c r="AE792" s="225"/>
      <c r="AF792" s="225"/>
      <c r="AG792" s="225"/>
      <c r="AH792" s="225"/>
      <c r="AI792" s="225"/>
      <c r="AJ792" s="225"/>
      <c r="AK792" s="225"/>
      <c r="AL792" s="225"/>
      <c r="AM792" s="257"/>
      <c r="AN792" s="257"/>
      <c r="AO792" s="225"/>
      <c r="AP792" s="225"/>
      <c r="AQ792" s="225"/>
      <c r="AR792" s="225"/>
      <c r="AS792" s="225"/>
      <c r="AT792" s="225"/>
      <c r="AU792" s="225"/>
      <c r="AV792" s="225"/>
      <c r="AW792" s="225"/>
      <c r="AX792" s="225"/>
      <c r="AY792" s="225"/>
      <c r="AZ792" s="225"/>
      <c r="BA792" s="225"/>
      <c r="BB792" s="225"/>
      <c r="BC792" s="225"/>
      <c r="BD792" s="225"/>
      <c r="BE792" s="225"/>
      <c r="BF792" s="225"/>
      <c r="BG792" s="225"/>
      <c r="BH792" s="225"/>
      <c r="BI792" s="225"/>
      <c r="BJ792" s="225"/>
      <c r="BK792" s="225"/>
      <c r="BL792" s="225"/>
      <c r="BM792" s="225"/>
      <c r="BN792" s="225"/>
      <c r="BO792" s="225"/>
      <c r="BP792" s="225"/>
      <c r="BQ792" s="225"/>
      <c r="BR792" s="225"/>
      <c r="BS792" s="225"/>
      <c r="BT792" s="225"/>
      <c r="BU792" s="225"/>
      <c r="BV792" s="225"/>
      <c r="BW792" s="225"/>
      <c r="BX792" s="225"/>
      <c r="BY792" s="225"/>
      <c r="BZ792" s="225"/>
      <c r="CA792" s="225"/>
      <c r="CB792" s="225"/>
      <c r="CC792" s="225"/>
      <c r="CD792" s="225"/>
      <c r="CE792" s="225"/>
      <c r="CF792" s="225"/>
      <c r="CG792" s="225"/>
      <c r="CH792" s="225"/>
      <c r="CI792" s="225"/>
      <c r="CJ792" s="225"/>
      <c r="CK792" s="225"/>
      <c r="CL792" s="225"/>
      <c r="CM792" s="225"/>
      <c r="CN792" s="225"/>
      <c r="CO792" s="225"/>
      <c r="CP792" s="225"/>
      <c r="CQ792" s="225"/>
      <c r="CR792" s="225"/>
      <c r="CS792" s="225"/>
      <c r="CT792" s="225"/>
      <c r="CU792" s="225"/>
      <c r="CV792" s="225"/>
    </row>
    <row r="793" spans="1:100" ht="12" customHeight="1" x14ac:dyDescent="0.25">
      <c r="A793" s="225"/>
      <c r="B793" s="225"/>
      <c r="C793" s="225"/>
      <c r="D793" s="225"/>
      <c r="E793" s="225"/>
      <c r="F793" s="225"/>
      <c r="G793" s="225"/>
      <c r="H793" s="225"/>
      <c r="I793" s="225"/>
      <c r="J793" s="225"/>
      <c r="K793" s="225"/>
      <c r="L793" s="225"/>
      <c r="M793" s="225"/>
      <c r="N793" s="225"/>
      <c r="O793" s="225"/>
      <c r="P793" s="225"/>
      <c r="Q793" s="225"/>
      <c r="R793" s="225"/>
      <c r="S793" s="225"/>
      <c r="T793" s="225"/>
      <c r="U793" s="225"/>
      <c r="V793" s="225"/>
      <c r="W793" s="225"/>
      <c r="X793" s="225"/>
      <c r="Y793" s="225"/>
      <c r="Z793" s="225"/>
      <c r="AA793" s="225"/>
      <c r="AB793" s="225"/>
      <c r="AC793" s="225"/>
      <c r="AD793" s="225"/>
      <c r="AE793" s="225"/>
      <c r="AF793" s="225"/>
      <c r="AG793" s="225"/>
      <c r="AH793" s="225"/>
      <c r="AI793" s="225"/>
      <c r="AJ793" s="225"/>
      <c r="AK793" s="225"/>
      <c r="AL793" s="225"/>
      <c r="AM793" s="257"/>
      <c r="AN793" s="257"/>
      <c r="AO793" s="225"/>
      <c r="AP793" s="225"/>
      <c r="AQ793" s="225"/>
      <c r="AR793" s="225"/>
      <c r="AS793" s="225"/>
      <c r="AT793" s="225"/>
      <c r="AU793" s="225"/>
      <c r="AV793" s="225"/>
      <c r="AW793" s="225"/>
      <c r="AX793" s="225"/>
      <c r="AY793" s="225"/>
      <c r="AZ793" s="225"/>
      <c r="BA793" s="225"/>
      <c r="BB793" s="225"/>
      <c r="BC793" s="225"/>
      <c r="BD793" s="225"/>
      <c r="BE793" s="225"/>
      <c r="BF793" s="225"/>
      <c r="BG793" s="225"/>
      <c r="BH793" s="225"/>
      <c r="BI793" s="225"/>
      <c r="BJ793" s="225"/>
      <c r="BK793" s="225"/>
      <c r="BL793" s="225"/>
      <c r="BM793" s="225"/>
      <c r="BN793" s="225"/>
      <c r="BO793" s="225"/>
      <c r="BP793" s="225"/>
      <c r="BQ793" s="225"/>
      <c r="BR793" s="225"/>
      <c r="BS793" s="225"/>
      <c r="BT793" s="225"/>
      <c r="BU793" s="225"/>
      <c r="BV793" s="225"/>
      <c r="BW793" s="225"/>
      <c r="BX793" s="225"/>
      <c r="BY793" s="225"/>
      <c r="BZ793" s="225"/>
      <c r="CA793" s="225"/>
      <c r="CB793" s="225"/>
      <c r="CC793" s="225"/>
      <c r="CD793" s="225"/>
      <c r="CE793" s="225"/>
      <c r="CF793" s="225"/>
      <c r="CG793" s="225"/>
      <c r="CH793" s="225"/>
      <c r="CI793" s="225"/>
      <c r="CJ793" s="225"/>
      <c r="CK793" s="225"/>
      <c r="CL793" s="225"/>
      <c r="CM793" s="225"/>
      <c r="CN793" s="225"/>
      <c r="CO793" s="225"/>
      <c r="CP793" s="225"/>
      <c r="CQ793" s="225"/>
      <c r="CR793" s="225"/>
      <c r="CS793" s="225"/>
      <c r="CT793" s="225"/>
      <c r="CU793" s="225"/>
      <c r="CV793" s="225"/>
    </row>
    <row r="794" spans="1:100" ht="12" customHeight="1" x14ac:dyDescent="0.25">
      <c r="A794" s="225"/>
      <c r="B794" s="225"/>
      <c r="C794" s="225"/>
      <c r="D794" s="225"/>
      <c r="E794" s="225"/>
      <c r="F794" s="225"/>
      <c r="G794" s="225"/>
      <c r="H794" s="225"/>
      <c r="I794" s="225"/>
      <c r="J794" s="225"/>
      <c r="K794" s="225"/>
      <c r="L794" s="225"/>
      <c r="M794" s="225"/>
      <c r="N794" s="225"/>
      <c r="O794" s="225"/>
      <c r="P794" s="225"/>
      <c r="Q794" s="225"/>
      <c r="R794" s="225"/>
      <c r="S794" s="225"/>
      <c r="T794" s="225"/>
      <c r="U794" s="225"/>
      <c r="V794" s="225"/>
      <c r="W794" s="225"/>
      <c r="X794" s="225"/>
      <c r="Y794" s="225"/>
      <c r="Z794" s="225"/>
      <c r="AA794" s="225"/>
      <c r="AB794" s="225"/>
      <c r="AC794" s="225"/>
      <c r="AD794" s="225"/>
      <c r="AE794" s="225"/>
      <c r="AF794" s="225"/>
      <c r="AG794" s="225"/>
      <c r="AH794" s="225"/>
      <c r="AI794" s="225"/>
      <c r="AJ794" s="225"/>
      <c r="AK794" s="225"/>
      <c r="AL794" s="225"/>
      <c r="AM794" s="257"/>
      <c r="AN794" s="257"/>
      <c r="AO794" s="225"/>
      <c r="AP794" s="225"/>
      <c r="AQ794" s="225"/>
      <c r="AR794" s="225"/>
      <c r="AS794" s="225"/>
      <c r="AT794" s="225"/>
      <c r="AU794" s="225"/>
      <c r="AV794" s="225"/>
      <c r="AW794" s="225"/>
      <c r="AX794" s="225"/>
      <c r="AY794" s="225"/>
      <c r="AZ794" s="225"/>
      <c r="BA794" s="225"/>
      <c r="BB794" s="225"/>
      <c r="BC794" s="225"/>
      <c r="BD794" s="225"/>
      <c r="BE794" s="225"/>
      <c r="BF794" s="225"/>
      <c r="BG794" s="225"/>
      <c r="BH794" s="225"/>
      <c r="BI794" s="225"/>
      <c r="BJ794" s="225"/>
      <c r="BK794" s="225"/>
      <c r="BL794" s="225"/>
      <c r="BM794" s="225"/>
      <c r="BN794" s="225"/>
      <c r="BO794" s="225"/>
      <c r="BP794" s="225"/>
      <c r="BQ794" s="225"/>
      <c r="BR794" s="225"/>
      <c r="BS794" s="225"/>
      <c r="BT794" s="225"/>
      <c r="BU794" s="225"/>
      <c r="BV794" s="225"/>
      <c r="BW794" s="225"/>
      <c r="BX794" s="225"/>
      <c r="BY794" s="225"/>
      <c r="BZ794" s="225"/>
      <c r="CA794" s="225"/>
      <c r="CB794" s="225"/>
      <c r="CC794" s="225"/>
      <c r="CD794" s="225"/>
      <c r="CE794" s="225"/>
      <c r="CF794" s="225"/>
      <c r="CG794" s="225"/>
      <c r="CH794" s="225"/>
      <c r="CI794" s="225"/>
      <c r="CJ794" s="225"/>
      <c r="CK794" s="225"/>
      <c r="CL794" s="225"/>
      <c r="CM794" s="225"/>
      <c r="CN794" s="225"/>
      <c r="CO794" s="225"/>
      <c r="CP794" s="225"/>
      <c r="CQ794" s="225"/>
      <c r="CR794" s="225"/>
      <c r="CS794" s="225"/>
      <c r="CT794" s="225"/>
      <c r="CU794" s="225"/>
      <c r="CV794" s="225"/>
    </row>
    <row r="795" spans="1:100" ht="12" customHeight="1" x14ac:dyDescent="0.25">
      <c r="A795" s="225"/>
      <c r="B795" s="225"/>
      <c r="C795" s="225"/>
      <c r="D795" s="225"/>
      <c r="E795" s="225"/>
      <c r="F795" s="225"/>
      <c r="G795" s="225"/>
      <c r="H795" s="225"/>
      <c r="I795" s="225"/>
      <c r="J795" s="225"/>
      <c r="K795" s="225"/>
      <c r="L795" s="225"/>
      <c r="M795" s="225"/>
      <c r="N795" s="225"/>
      <c r="O795" s="225"/>
      <c r="P795" s="225"/>
      <c r="Q795" s="225"/>
      <c r="R795" s="225"/>
      <c r="S795" s="225"/>
      <c r="T795" s="225"/>
      <c r="U795" s="225"/>
      <c r="V795" s="225"/>
      <c r="W795" s="225"/>
      <c r="X795" s="225"/>
      <c r="Y795" s="225"/>
      <c r="Z795" s="225"/>
      <c r="AA795" s="225"/>
      <c r="AB795" s="225"/>
      <c r="AC795" s="225"/>
      <c r="AD795" s="225"/>
      <c r="AE795" s="225"/>
      <c r="AF795" s="225"/>
      <c r="AG795" s="225"/>
      <c r="AH795" s="225"/>
      <c r="AI795" s="225"/>
      <c r="AJ795" s="225"/>
      <c r="AK795" s="225"/>
      <c r="AL795" s="225"/>
      <c r="AM795" s="257"/>
      <c r="AN795" s="257"/>
      <c r="AO795" s="225"/>
      <c r="AP795" s="225"/>
      <c r="AQ795" s="225"/>
      <c r="AR795" s="225"/>
      <c r="AS795" s="225"/>
      <c r="AT795" s="225"/>
      <c r="AU795" s="225"/>
      <c r="AV795" s="225"/>
      <c r="AW795" s="225"/>
      <c r="AX795" s="225"/>
      <c r="AY795" s="225"/>
      <c r="AZ795" s="225"/>
      <c r="BA795" s="225"/>
      <c r="BB795" s="225"/>
      <c r="BC795" s="225"/>
      <c r="BD795" s="225"/>
      <c r="BE795" s="225"/>
      <c r="BF795" s="225"/>
      <c r="BG795" s="225"/>
      <c r="BH795" s="225"/>
      <c r="BI795" s="225"/>
      <c r="BJ795" s="225"/>
      <c r="BK795" s="225"/>
      <c r="BL795" s="225"/>
      <c r="BM795" s="225"/>
      <c r="BN795" s="225"/>
      <c r="BO795" s="225"/>
      <c r="BP795" s="225"/>
      <c r="BQ795" s="225"/>
      <c r="BR795" s="225"/>
      <c r="BS795" s="225"/>
      <c r="BT795" s="225"/>
      <c r="BU795" s="225"/>
      <c r="BV795" s="225"/>
      <c r="BW795" s="225"/>
      <c r="BX795" s="225"/>
      <c r="BY795" s="225"/>
      <c r="BZ795" s="225"/>
      <c r="CA795" s="225"/>
      <c r="CB795" s="225"/>
      <c r="CC795" s="225"/>
      <c r="CD795" s="225"/>
      <c r="CE795" s="225"/>
      <c r="CF795" s="225"/>
      <c r="CG795" s="225"/>
      <c r="CH795" s="225"/>
      <c r="CI795" s="225"/>
      <c r="CJ795" s="225"/>
      <c r="CK795" s="225"/>
      <c r="CL795" s="225"/>
      <c r="CM795" s="225"/>
      <c r="CN795" s="225"/>
      <c r="CO795" s="225"/>
      <c r="CP795" s="225"/>
      <c r="CQ795" s="225"/>
      <c r="CR795" s="225"/>
      <c r="CS795" s="225"/>
      <c r="CT795" s="225"/>
      <c r="CU795" s="225"/>
      <c r="CV795" s="225"/>
    </row>
    <row r="796" spans="1:100" ht="12" customHeight="1" x14ac:dyDescent="0.25">
      <c r="A796" s="225"/>
      <c r="B796" s="225"/>
      <c r="C796" s="225"/>
      <c r="D796" s="225"/>
      <c r="E796" s="225"/>
      <c r="F796" s="225"/>
      <c r="G796" s="225"/>
      <c r="H796" s="225"/>
      <c r="I796" s="225"/>
      <c r="J796" s="225"/>
      <c r="K796" s="225"/>
      <c r="L796" s="225"/>
      <c r="M796" s="225"/>
      <c r="N796" s="225"/>
      <c r="O796" s="225"/>
      <c r="P796" s="225"/>
      <c r="Q796" s="225"/>
      <c r="R796" s="225"/>
      <c r="S796" s="225"/>
      <c r="T796" s="225"/>
      <c r="U796" s="225"/>
      <c r="V796" s="225"/>
      <c r="W796" s="225"/>
      <c r="X796" s="225"/>
      <c r="Y796" s="225"/>
      <c r="Z796" s="225"/>
      <c r="AA796" s="225"/>
      <c r="AB796" s="225"/>
      <c r="AC796" s="225"/>
      <c r="AD796" s="225"/>
      <c r="AE796" s="225"/>
      <c r="AF796" s="225"/>
      <c r="AG796" s="225"/>
      <c r="AH796" s="225"/>
      <c r="AI796" s="225"/>
      <c r="AJ796" s="225"/>
      <c r="AK796" s="225"/>
      <c r="AL796" s="225"/>
      <c r="AM796" s="257"/>
      <c r="AN796" s="257"/>
      <c r="AO796" s="225"/>
      <c r="AP796" s="225"/>
      <c r="AQ796" s="225"/>
      <c r="AR796" s="225"/>
      <c r="AS796" s="225"/>
      <c r="AT796" s="225"/>
      <c r="AU796" s="225"/>
      <c r="AV796" s="225"/>
      <c r="AW796" s="225"/>
      <c r="AX796" s="225"/>
      <c r="AY796" s="225"/>
      <c r="AZ796" s="225"/>
      <c r="BA796" s="225"/>
      <c r="BB796" s="225"/>
      <c r="BC796" s="225"/>
      <c r="BD796" s="225"/>
      <c r="BE796" s="225"/>
      <c r="BF796" s="225"/>
      <c r="BG796" s="225"/>
      <c r="BH796" s="225"/>
      <c r="BI796" s="225"/>
      <c r="BJ796" s="225"/>
      <c r="BK796" s="225"/>
      <c r="BL796" s="225"/>
      <c r="BM796" s="225"/>
      <c r="BN796" s="225"/>
      <c r="BO796" s="225"/>
      <c r="BP796" s="225"/>
      <c r="BQ796" s="225"/>
      <c r="BR796" s="225"/>
      <c r="BS796" s="225"/>
      <c r="BT796" s="225"/>
      <c r="BU796" s="225"/>
      <c r="BV796" s="225"/>
      <c r="BW796" s="225"/>
      <c r="BX796" s="225"/>
      <c r="BY796" s="225"/>
      <c r="BZ796" s="225"/>
      <c r="CA796" s="225"/>
      <c r="CB796" s="225"/>
      <c r="CC796" s="225"/>
      <c r="CD796" s="225"/>
      <c r="CE796" s="225"/>
      <c r="CF796" s="225"/>
      <c r="CG796" s="225"/>
      <c r="CH796" s="225"/>
      <c r="CI796" s="225"/>
      <c r="CJ796" s="225"/>
      <c r="CK796" s="225"/>
      <c r="CL796" s="225"/>
      <c r="CM796" s="225"/>
      <c r="CN796" s="225"/>
      <c r="CO796" s="225"/>
      <c r="CP796" s="225"/>
      <c r="CQ796" s="225"/>
      <c r="CR796" s="225"/>
      <c r="CS796" s="225"/>
      <c r="CT796" s="225"/>
      <c r="CU796" s="225"/>
      <c r="CV796" s="225"/>
    </row>
    <row r="797" spans="1:100" ht="12" customHeight="1" x14ac:dyDescent="0.25">
      <c r="A797" s="225"/>
      <c r="B797" s="225"/>
      <c r="C797" s="225"/>
      <c r="D797" s="225"/>
      <c r="E797" s="225"/>
      <c r="F797" s="225"/>
      <c r="G797" s="225"/>
      <c r="H797" s="225"/>
      <c r="I797" s="225"/>
      <c r="J797" s="225"/>
      <c r="K797" s="225"/>
      <c r="L797" s="225"/>
      <c r="M797" s="225"/>
      <c r="N797" s="225"/>
      <c r="O797" s="225"/>
      <c r="P797" s="225"/>
      <c r="Q797" s="225"/>
      <c r="R797" s="225"/>
      <c r="S797" s="225"/>
      <c r="T797" s="225"/>
      <c r="U797" s="225"/>
      <c r="V797" s="225"/>
      <c r="W797" s="225"/>
      <c r="X797" s="225"/>
      <c r="Y797" s="225"/>
      <c r="Z797" s="225"/>
      <c r="AA797" s="225"/>
      <c r="AB797" s="225"/>
      <c r="AC797" s="225"/>
      <c r="AD797" s="225"/>
      <c r="AE797" s="225"/>
      <c r="AF797" s="225"/>
      <c r="AG797" s="225"/>
      <c r="AH797" s="225"/>
      <c r="AI797" s="225"/>
      <c r="AJ797" s="225"/>
      <c r="AK797" s="225"/>
      <c r="AL797" s="225"/>
      <c r="AM797" s="257"/>
      <c r="AN797" s="257"/>
      <c r="AO797" s="225"/>
      <c r="AP797" s="225"/>
      <c r="AQ797" s="225"/>
      <c r="AR797" s="225"/>
      <c r="AS797" s="225"/>
      <c r="AT797" s="225"/>
      <c r="AU797" s="225"/>
      <c r="AV797" s="225"/>
      <c r="AW797" s="225"/>
      <c r="AX797" s="225"/>
      <c r="AY797" s="225"/>
      <c r="AZ797" s="225"/>
      <c r="BA797" s="225"/>
      <c r="BB797" s="225"/>
      <c r="BC797" s="225"/>
      <c r="BD797" s="225"/>
      <c r="BE797" s="225"/>
      <c r="BF797" s="225"/>
      <c r="BG797" s="225"/>
      <c r="BH797" s="225"/>
      <c r="BI797" s="225"/>
      <c r="BJ797" s="225"/>
      <c r="BK797" s="225"/>
      <c r="BL797" s="225"/>
      <c r="BM797" s="225"/>
      <c r="BN797" s="225"/>
      <c r="BO797" s="225"/>
      <c r="BP797" s="225"/>
      <c r="BQ797" s="225"/>
      <c r="BR797" s="225"/>
      <c r="BS797" s="225"/>
      <c r="BT797" s="225"/>
      <c r="BU797" s="225"/>
      <c r="BV797" s="225"/>
      <c r="BW797" s="225"/>
      <c r="BX797" s="225"/>
      <c r="BY797" s="225"/>
      <c r="BZ797" s="225"/>
      <c r="CA797" s="225"/>
      <c r="CB797" s="225"/>
      <c r="CC797" s="225"/>
      <c r="CD797" s="225"/>
      <c r="CE797" s="225"/>
      <c r="CF797" s="225"/>
      <c r="CG797" s="225"/>
      <c r="CH797" s="225"/>
      <c r="CI797" s="225"/>
      <c r="CJ797" s="225"/>
      <c r="CK797" s="225"/>
      <c r="CL797" s="225"/>
      <c r="CM797" s="225"/>
      <c r="CN797" s="225"/>
      <c r="CO797" s="225"/>
      <c r="CP797" s="225"/>
      <c r="CQ797" s="225"/>
      <c r="CR797" s="225"/>
      <c r="CS797" s="225"/>
      <c r="CT797" s="225"/>
      <c r="CU797" s="225"/>
      <c r="CV797" s="225"/>
    </row>
    <row r="798" spans="1:100" ht="12" customHeight="1" x14ac:dyDescent="0.25">
      <c r="A798" s="225"/>
      <c r="B798" s="225"/>
      <c r="C798" s="225"/>
      <c r="D798" s="225"/>
      <c r="E798" s="225"/>
      <c r="F798" s="225"/>
      <c r="G798" s="225"/>
      <c r="H798" s="225"/>
      <c r="I798" s="225"/>
      <c r="J798" s="225"/>
      <c r="K798" s="225"/>
      <c r="L798" s="225"/>
      <c r="M798" s="225"/>
      <c r="N798" s="225"/>
      <c r="O798" s="225"/>
      <c r="P798" s="225"/>
      <c r="Q798" s="225"/>
      <c r="R798" s="225"/>
      <c r="S798" s="225"/>
      <c r="T798" s="225"/>
      <c r="U798" s="225"/>
      <c r="V798" s="225"/>
      <c r="W798" s="225"/>
      <c r="X798" s="225"/>
      <c r="Y798" s="225"/>
      <c r="Z798" s="225"/>
      <c r="AA798" s="225"/>
      <c r="AB798" s="225"/>
      <c r="AC798" s="225"/>
      <c r="AD798" s="225"/>
      <c r="AE798" s="225"/>
      <c r="AF798" s="225"/>
      <c r="AG798" s="225"/>
      <c r="AH798" s="225"/>
      <c r="AI798" s="225"/>
      <c r="AJ798" s="225"/>
      <c r="AK798" s="225"/>
      <c r="AL798" s="225"/>
      <c r="AM798" s="257"/>
      <c r="AN798" s="257"/>
      <c r="AO798" s="225"/>
      <c r="AP798" s="225"/>
      <c r="AQ798" s="225"/>
      <c r="AR798" s="225"/>
      <c r="AS798" s="225"/>
      <c r="AT798" s="225"/>
      <c r="AU798" s="225"/>
      <c r="AV798" s="225"/>
      <c r="AW798" s="225"/>
      <c r="AX798" s="225"/>
      <c r="AY798" s="225"/>
      <c r="AZ798" s="225"/>
      <c r="BA798" s="225"/>
      <c r="BB798" s="225"/>
      <c r="BC798" s="225"/>
      <c r="BD798" s="225"/>
      <c r="BE798" s="225"/>
      <c r="BF798" s="225"/>
      <c r="BG798" s="225"/>
      <c r="BH798" s="225"/>
      <c r="BI798" s="225"/>
      <c r="BJ798" s="225"/>
      <c r="BK798" s="225"/>
      <c r="BL798" s="225"/>
      <c r="BM798" s="225"/>
      <c r="BN798" s="225"/>
      <c r="BO798" s="225"/>
      <c r="BP798" s="225"/>
      <c r="BQ798" s="225"/>
      <c r="BR798" s="225"/>
      <c r="BS798" s="225"/>
      <c r="BT798" s="225"/>
      <c r="BU798" s="225"/>
      <c r="BV798" s="225"/>
      <c r="BW798" s="225"/>
      <c r="BX798" s="225"/>
      <c r="BY798" s="225"/>
      <c r="BZ798" s="225"/>
      <c r="CA798" s="225"/>
      <c r="CB798" s="225"/>
      <c r="CC798" s="225"/>
      <c r="CD798" s="225"/>
      <c r="CE798" s="225"/>
      <c r="CF798" s="225"/>
      <c r="CG798" s="225"/>
      <c r="CH798" s="225"/>
      <c r="CI798" s="225"/>
      <c r="CJ798" s="225"/>
      <c r="CK798" s="225"/>
      <c r="CL798" s="225"/>
      <c r="CM798" s="225"/>
      <c r="CN798" s="225"/>
      <c r="CO798" s="225"/>
      <c r="CP798" s="225"/>
      <c r="CQ798" s="225"/>
      <c r="CR798" s="225"/>
      <c r="CS798" s="225"/>
      <c r="CT798" s="225"/>
      <c r="CU798" s="225"/>
      <c r="CV798" s="225"/>
    </row>
    <row r="799" spans="1:100" ht="12" customHeight="1" x14ac:dyDescent="0.25">
      <c r="A799" s="225"/>
      <c r="B799" s="225"/>
      <c r="C799" s="225"/>
      <c r="D799" s="225"/>
      <c r="E799" s="225"/>
      <c r="F799" s="225"/>
      <c r="G799" s="225"/>
      <c r="H799" s="225"/>
      <c r="I799" s="225"/>
      <c r="J799" s="225"/>
      <c r="K799" s="225"/>
      <c r="L799" s="225"/>
      <c r="M799" s="225"/>
      <c r="N799" s="225"/>
      <c r="O799" s="225"/>
      <c r="P799" s="225"/>
      <c r="Q799" s="225"/>
      <c r="R799" s="225"/>
      <c r="S799" s="225"/>
      <c r="T799" s="225"/>
      <c r="U799" s="225"/>
      <c r="V799" s="225"/>
      <c r="W799" s="225"/>
      <c r="X799" s="225"/>
      <c r="Y799" s="225"/>
      <c r="Z799" s="225"/>
      <c r="AA799" s="225"/>
      <c r="AB799" s="225"/>
      <c r="AC799" s="225"/>
      <c r="AD799" s="225"/>
      <c r="AE799" s="225"/>
      <c r="AF799" s="225"/>
      <c r="AG799" s="225"/>
      <c r="AH799" s="225"/>
      <c r="AI799" s="225"/>
      <c r="AJ799" s="225"/>
      <c r="AK799" s="225"/>
      <c r="AL799" s="225"/>
      <c r="AM799" s="257"/>
      <c r="AN799" s="257"/>
      <c r="AO799" s="225"/>
      <c r="AP799" s="225"/>
      <c r="AQ799" s="225"/>
      <c r="AR799" s="225"/>
      <c r="AS799" s="225"/>
      <c r="AT799" s="225"/>
      <c r="AU799" s="225"/>
      <c r="AV799" s="225"/>
      <c r="AW799" s="225"/>
      <c r="AX799" s="225"/>
      <c r="AY799" s="225"/>
      <c r="AZ799" s="225"/>
      <c r="BA799" s="225"/>
      <c r="BB799" s="225"/>
      <c r="BC799" s="225"/>
      <c r="BD799" s="225"/>
      <c r="BE799" s="225"/>
      <c r="BF799" s="225"/>
      <c r="BG799" s="225"/>
      <c r="BH799" s="225"/>
      <c r="BI799" s="225"/>
      <c r="BJ799" s="225"/>
      <c r="BK799" s="225"/>
      <c r="BL799" s="225"/>
      <c r="BM799" s="225"/>
      <c r="BN799" s="225"/>
      <c r="BO799" s="225"/>
      <c r="BP799" s="225"/>
      <c r="BQ799" s="225"/>
      <c r="BR799" s="225"/>
      <c r="BS799" s="225"/>
      <c r="BT799" s="225"/>
      <c r="BU799" s="225"/>
      <c r="BV799" s="225"/>
      <c r="BW799" s="225"/>
      <c r="BX799" s="225"/>
      <c r="BY799" s="225"/>
      <c r="BZ799" s="225"/>
      <c r="CA799" s="225"/>
      <c r="CB799" s="225"/>
      <c r="CC799" s="225"/>
      <c r="CD799" s="225"/>
      <c r="CE799" s="225"/>
      <c r="CF799" s="225"/>
      <c r="CG799" s="225"/>
      <c r="CH799" s="225"/>
      <c r="CI799" s="225"/>
      <c r="CJ799" s="225"/>
      <c r="CK799" s="225"/>
      <c r="CL799" s="225"/>
      <c r="CM799" s="225"/>
      <c r="CN799" s="225"/>
      <c r="CO799" s="225"/>
      <c r="CP799" s="225"/>
      <c r="CQ799" s="225"/>
      <c r="CR799" s="225"/>
      <c r="CS799" s="225"/>
      <c r="CT799" s="225"/>
      <c r="CU799" s="225"/>
      <c r="CV799" s="225"/>
    </row>
    <row r="800" spans="1:100" ht="12" customHeight="1" x14ac:dyDescent="0.25">
      <c r="A800" s="225"/>
      <c r="B800" s="225"/>
      <c r="C800" s="225"/>
      <c r="D800" s="225"/>
      <c r="E800" s="225"/>
      <c r="F800" s="225"/>
      <c r="G800" s="225"/>
      <c r="H800" s="225"/>
      <c r="I800" s="225"/>
      <c r="J800" s="225"/>
      <c r="K800" s="225"/>
      <c r="L800" s="225"/>
      <c r="M800" s="225"/>
      <c r="N800" s="225"/>
      <c r="O800" s="225"/>
      <c r="P800" s="225"/>
      <c r="Q800" s="225"/>
      <c r="R800" s="225"/>
      <c r="S800" s="225"/>
      <c r="T800" s="225"/>
      <c r="U800" s="225"/>
      <c r="V800" s="225"/>
      <c r="W800" s="225"/>
      <c r="X800" s="225"/>
      <c r="Y800" s="225"/>
      <c r="Z800" s="225"/>
      <c r="AA800" s="225"/>
      <c r="AB800" s="225"/>
      <c r="AC800" s="225"/>
      <c r="AD800" s="225"/>
      <c r="AE800" s="225"/>
      <c r="AF800" s="225"/>
      <c r="AG800" s="225"/>
      <c r="AH800" s="225"/>
      <c r="AI800" s="225"/>
      <c r="AJ800" s="225"/>
      <c r="AK800" s="225"/>
      <c r="AL800" s="225"/>
      <c r="AM800" s="257"/>
      <c r="AN800" s="257"/>
      <c r="AO800" s="225"/>
      <c r="AP800" s="225"/>
      <c r="AQ800" s="225"/>
      <c r="AR800" s="225"/>
      <c r="AS800" s="225"/>
      <c r="AT800" s="225"/>
      <c r="AU800" s="225"/>
      <c r="AV800" s="225"/>
      <c r="AW800" s="225"/>
      <c r="AX800" s="225"/>
      <c r="AY800" s="225"/>
      <c r="AZ800" s="225"/>
      <c r="BA800" s="225"/>
      <c r="BB800" s="225"/>
      <c r="BC800" s="225"/>
      <c r="BD800" s="225"/>
      <c r="BE800" s="225"/>
      <c r="BF800" s="225"/>
      <c r="BG800" s="225"/>
      <c r="BH800" s="225"/>
      <c r="BI800" s="225"/>
      <c r="BJ800" s="225"/>
      <c r="BK800" s="225"/>
      <c r="BL800" s="225"/>
      <c r="BM800" s="225"/>
      <c r="BN800" s="225"/>
      <c r="BO800" s="225"/>
      <c r="BP800" s="225"/>
      <c r="BQ800" s="225"/>
      <c r="BR800" s="225"/>
      <c r="BS800" s="225"/>
      <c r="BT800" s="225"/>
      <c r="BU800" s="225"/>
      <c r="BV800" s="225"/>
      <c r="BW800" s="225"/>
      <c r="BX800" s="225"/>
      <c r="BY800" s="225"/>
      <c r="BZ800" s="225"/>
      <c r="CA800" s="225"/>
      <c r="CB800" s="225"/>
      <c r="CC800" s="225"/>
      <c r="CD800" s="225"/>
      <c r="CE800" s="225"/>
      <c r="CF800" s="225"/>
      <c r="CG800" s="225"/>
      <c r="CH800" s="225"/>
      <c r="CI800" s="225"/>
      <c r="CJ800" s="225"/>
      <c r="CK800" s="225"/>
      <c r="CL800" s="225"/>
      <c r="CM800" s="225"/>
      <c r="CN800" s="225"/>
      <c r="CO800" s="225"/>
      <c r="CP800" s="225"/>
      <c r="CQ800" s="225"/>
      <c r="CR800" s="225"/>
      <c r="CS800" s="225"/>
      <c r="CT800" s="225"/>
      <c r="CU800" s="225"/>
      <c r="CV800" s="225"/>
    </row>
    <row r="801" spans="1:100" ht="12" customHeight="1" x14ac:dyDescent="0.25">
      <c r="A801" s="225"/>
      <c r="B801" s="225"/>
      <c r="C801" s="225"/>
      <c r="D801" s="225"/>
      <c r="E801" s="225"/>
      <c r="F801" s="225"/>
      <c r="G801" s="225"/>
      <c r="H801" s="225"/>
      <c r="I801" s="225"/>
      <c r="J801" s="225"/>
      <c r="K801" s="225"/>
      <c r="L801" s="225"/>
      <c r="M801" s="225"/>
      <c r="N801" s="225"/>
      <c r="O801" s="225"/>
      <c r="P801" s="225"/>
      <c r="Q801" s="225"/>
      <c r="R801" s="225"/>
      <c r="S801" s="225"/>
      <c r="T801" s="225"/>
      <c r="U801" s="225"/>
      <c r="V801" s="225"/>
      <c r="W801" s="225"/>
      <c r="X801" s="225"/>
      <c r="Y801" s="225"/>
      <c r="Z801" s="225"/>
      <c r="AA801" s="225"/>
      <c r="AB801" s="225"/>
      <c r="AC801" s="225"/>
      <c r="AD801" s="225"/>
      <c r="AE801" s="225"/>
      <c r="AF801" s="225"/>
      <c r="AG801" s="225"/>
      <c r="AH801" s="225"/>
      <c r="AI801" s="225"/>
      <c r="AJ801" s="225"/>
      <c r="AK801" s="225"/>
      <c r="AL801" s="225"/>
      <c r="AM801" s="257"/>
      <c r="AN801" s="257"/>
      <c r="AO801" s="225"/>
      <c r="AP801" s="225"/>
      <c r="AQ801" s="225"/>
      <c r="AR801" s="225"/>
      <c r="AS801" s="225"/>
      <c r="AT801" s="225"/>
      <c r="AU801" s="225"/>
      <c r="AV801" s="225"/>
      <c r="AW801" s="225"/>
      <c r="AX801" s="225"/>
      <c r="AY801" s="225"/>
      <c r="AZ801" s="225"/>
      <c r="BA801" s="225"/>
      <c r="BB801" s="225"/>
      <c r="BC801" s="225"/>
      <c r="BD801" s="225"/>
      <c r="BE801" s="225"/>
      <c r="BF801" s="225"/>
      <c r="BG801" s="225"/>
      <c r="BH801" s="225"/>
      <c r="BI801" s="225"/>
      <c r="BJ801" s="225"/>
      <c r="BK801" s="225"/>
      <c r="BL801" s="225"/>
      <c r="BM801" s="225"/>
      <c r="BN801" s="225"/>
      <c r="BO801" s="225"/>
      <c r="BP801" s="225"/>
      <c r="BQ801" s="225"/>
      <c r="BR801" s="225"/>
      <c r="BS801" s="225"/>
      <c r="BT801" s="225"/>
      <c r="BU801" s="225"/>
      <c r="BV801" s="225"/>
      <c r="BW801" s="225"/>
      <c r="BX801" s="225"/>
      <c r="BY801" s="225"/>
      <c r="BZ801" s="225"/>
      <c r="CA801" s="225"/>
      <c r="CB801" s="225"/>
      <c r="CC801" s="225"/>
      <c r="CD801" s="225"/>
      <c r="CE801" s="225"/>
      <c r="CF801" s="225"/>
      <c r="CG801" s="225"/>
      <c r="CH801" s="225"/>
      <c r="CI801" s="225"/>
      <c r="CJ801" s="225"/>
      <c r="CK801" s="225"/>
      <c r="CL801" s="225"/>
      <c r="CM801" s="225"/>
      <c r="CN801" s="225"/>
      <c r="CO801" s="225"/>
      <c r="CP801" s="225"/>
      <c r="CQ801" s="225"/>
      <c r="CR801" s="225"/>
      <c r="CS801" s="225"/>
      <c r="CT801" s="225"/>
      <c r="CU801" s="225"/>
      <c r="CV801" s="225"/>
    </row>
    <row r="802" spans="1:100" ht="12" customHeight="1" x14ac:dyDescent="0.25">
      <c r="A802" s="225"/>
      <c r="B802" s="225"/>
      <c r="C802" s="225"/>
      <c r="D802" s="225"/>
      <c r="E802" s="225"/>
      <c r="F802" s="225"/>
      <c r="G802" s="225"/>
      <c r="H802" s="225"/>
      <c r="I802" s="225"/>
      <c r="J802" s="225"/>
      <c r="K802" s="225"/>
      <c r="L802" s="225"/>
      <c r="M802" s="225"/>
      <c r="N802" s="225"/>
      <c r="O802" s="225"/>
      <c r="P802" s="225"/>
      <c r="Q802" s="225"/>
      <c r="R802" s="225"/>
      <c r="S802" s="225"/>
      <c r="T802" s="225"/>
      <c r="U802" s="225"/>
      <c r="V802" s="225"/>
      <c r="W802" s="225"/>
      <c r="X802" s="225"/>
      <c r="Y802" s="225"/>
      <c r="Z802" s="225"/>
      <c r="AA802" s="225"/>
      <c r="AB802" s="225"/>
      <c r="AC802" s="225"/>
      <c r="AD802" s="225"/>
      <c r="AE802" s="225"/>
      <c r="AF802" s="225"/>
      <c r="AG802" s="225"/>
      <c r="AH802" s="225"/>
      <c r="AI802" s="225"/>
      <c r="AJ802" s="225"/>
      <c r="AK802" s="225"/>
      <c r="AL802" s="225"/>
      <c r="AM802" s="257"/>
      <c r="AN802" s="257"/>
      <c r="AO802" s="225"/>
      <c r="AP802" s="225"/>
      <c r="AQ802" s="225"/>
      <c r="AR802" s="225"/>
      <c r="AS802" s="225"/>
      <c r="AT802" s="225"/>
      <c r="AU802" s="225"/>
      <c r="AV802" s="225"/>
      <c r="AW802" s="225"/>
      <c r="AX802" s="225"/>
      <c r="AY802" s="225"/>
      <c r="AZ802" s="225"/>
      <c r="BA802" s="225"/>
      <c r="BB802" s="225"/>
      <c r="BC802" s="225"/>
      <c r="BD802" s="225"/>
      <c r="BE802" s="225"/>
      <c r="BF802" s="225"/>
      <c r="BG802" s="225"/>
      <c r="BH802" s="225"/>
      <c r="BI802" s="225"/>
      <c r="BJ802" s="225"/>
      <c r="BK802" s="225"/>
      <c r="BL802" s="225"/>
      <c r="BM802" s="225"/>
      <c r="BN802" s="225"/>
      <c r="BO802" s="225"/>
      <c r="BP802" s="225"/>
      <c r="BQ802" s="225"/>
      <c r="BR802" s="225"/>
      <c r="BS802" s="225"/>
      <c r="BT802" s="225"/>
      <c r="BU802" s="225"/>
      <c r="BV802" s="225"/>
      <c r="BW802" s="225"/>
      <c r="BX802" s="225"/>
      <c r="BY802" s="225"/>
      <c r="BZ802" s="225"/>
      <c r="CA802" s="225"/>
      <c r="CB802" s="225"/>
      <c r="CC802" s="225"/>
      <c r="CD802" s="225"/>
      <c r="CE802" s="225"/>
      <c r="CF802" s="225"/>
      <c r="CG802" s="225"/>
      <c r="CH802" s="225"/>
      <c r="CI802" s="225"/>
      <c r="CJ802" s="225"/>
      <c r="CK802" s="225"/>
      <c r="CL802" s="225"/>
      <c r="CM802" s="225"/>
      <c r="CN802" s="225"/>
      <c r="CO802" s="225"/>
      <c r="CP802" s="225"/>
      <c r="CQ802" s="225"/>
      <c r="CR802" s="225"/>
      <c r="CS802" s="225"/>
      <c r="CT802" s="225"/>
      <c r="CU802" s="225"/>
      <c r="CV802" s="225"/>
    </row>
    <row r="803" spans="1:100" ht="12" customHeight="1" x14ac:dyDescent="0.25">
      <c r="A803" s="225"/>
      <c r="B803" s="225"/>
      <c r="C803" s="225"/>
      <c r="D803" s="225"/>
      <c r="E803" s="225"/>
      <c r="F803" s="225"/>
      <c r="G803" s="225"/>
      <c r="H803" s="225"/>
      <c r="I803" s="225"/>
      <c r="J803" s="225"/>
      <c r="K803" s="225"/>
      <c r="L803" s="225"/>
      <c r="M803" s="225"/>
      <c r="N803" s="225"/>
      <c r="O803" s="225"/>
      <c r="P803" s="225"/>
      <c r="Q803" s="225"/>
      <c r="R803" s="225"/>
      <c r="S803" s="225"/>
      <c r="T803" s="225"/>
      <c r="U803" s="225"/>
      <c r="V803" s="225"/>
      <c r="W803" s="225"/>
      <c r="X803" s="225"/>
      <c r="Y803" s="225"/>
      <c r="Z803" s="225"/>
      <c r="AA803" s="225"/>
      <c r="AB803" s="225"/>
      <c r="AC803" s="225"/>
      <c r="AD803" s="225"/>
      <c r="AE803" s="225"/>
      <c r="AF803" s="225"/>
      <c r="AG803" s="225"/>
      <c r="AH803" s="225"/>
      <c r="AI803" s="225"/>
      <c r="AJ803" s="225"/>
      <c r="AK803" s="225"/>
      <c r="AL803" s="225"/>
      <c r="AM803" s="257"/>
      <c r="AN803" s="257"/>
      <c r="AO803" s="225"/>
      <c r="AP803" s="225"/>
      <c r="AQ803" s="225"/>
      <c r="AR803" s="225"/>
      <c r="AS803" s="225"/>
      <c r="AT803" s="225"/>
      <c r="AU803" s="225"/>
      <c r="AV803" s="225"/>
      <c r="AW803" s="225"/>
      <c r="AX803" s="225"/>
      <c r="AY803" s="225"/>
      <c r="AZ803" s="225"/>
      <c r="BA803" s="225"/>
      <c r="BB803" s="225"/>
      <c r="BC803" s="225"/>
      <c r="BD803" s="225"/>
      <c r="BE803" s="225"/>
      <c r="BF803" s="225"/>
      <c r="BG803" s="225"/>
      <c r="BH803" s="225"/>
      <c r="BI803" s="225"/>
      <c r="BJ803" s="225"/>
      <c r="BK803" s="225"/>
      <c r="BL803" s="225"/>
      <c r="BM803" s="225"/>
      <c r="BN803" s="225"/>
      <c r="BO803" s="225"/>
      <c r="BP803" s="225"/>
      <c r="BQ803" s="225"/>
      <c r="BR803" s="225"/>
      <c r="BS803" s="225"/>
      <c r="BT803" s="225"/>
      <c r="BU803" s="225"/>
      <c r="BV803" s="225"/>
      <c r="BW803" s="225"/>
      <c r="BX803" s="225"/>
      <c r="BY803" s="225"/>
      <c r="BZ803" s="225"/>
      <c r="CA803" s="225"/>
      <c r="CB803" s="225"/>
      <c r="CC803" s="225"/>
      <c r="CD803" s="225"/>
      <c r="CE803" s="225"/>
      <c r="CF803" s="225"/>
      <c r="CG803" s="225"/>
      <c r="CH803" s="225"/>
      <c r="CI803" s="225"/>
      <c r="CJ803" s="225"/>
      <c r="CK803" s="225"/>
      <c r="CL803" s="225"/>
      <c r="CM803" s="225"/>
      <c r="CN803" s="225"/>
      <c r="CO803" s="225"/>
      <c r="CP803" s="225"/>
      <c r="CQ803" s="225"/>
      <c r="CR803" s="225"/>
      <c r="CS803" s="225"/>
      <c r="CT803" s="225"/>
      <c r="CU803" s="225"/>
      <c r="CV803" s="225"/>
    </row>
    <row r="804" spans="1:100" ht="12" customHeight="1" x14ac:dyDescent="0.25">
      <c r="A804" s="225"/>
      <c r="B804" s="225"/>
      <c r="C804" s="225"/>
      <c r="D804" s="225"/>
      <c r="E804" s="225"/>
      <c r="F804" s="225"/>
      <c r="G804" s="225"/>
      <c r="H804" s="225"/>
      <c r="I804" s="225"/>
      <c r="J804" s="225"/>
      <c r="K804" s="225"/>
      <c r="L804" s="225"/>
      <c r="M804" s="225"/>
      <c r="N804" s="225"/>
      <c r="O804" s="225"/>
      <c r="P804" s="225"/>
      <c r="Q804" s="225"/>
      <c r="R804" s="225"/>
      <c r="S804" s="225"/>
      <c r="T804" s="225"/>
      <c r="U804" s="225"/>
      <c r="V804" s="225"/>
      <c r="W804" s="225"/>
      <c r="X804" s="225"/>
      <c r="Y804" s="225"/>
      <c r="Z804" s="225"/>
      <c r="AA804" s="225"/>
      <c r="AB804" s="225"/>
      <c r="AC804" s="225"/>
      <c r="AD804" s="225"/>
      <c r="AE804" s="225"/>
      <c r="AF804" s="225"/>
      <c r="AG804" s="225"/>
      <c r="AH804" s="225"/>
      <c r="AI804" s="225"/>
      <c r="AJ804" s="225"/>
      <c r="AK804" s="225"/>
      <c r="AL804" s="225"/>
      <c r="AM804" s="257"/>
      <c r="AN804" s="257"/>
      <c r="AO804" s="225"/>
      <c r="AP804" s="225"/>
      <c r="AQ804" s="225"/>
      <c r="AR804" s="225"/>
      <c r="AS804" s="225"/>
      <c r="AT804" s="225"/>
      <c r="AU804" s="225"/>
      <c r="AV804" s="225"/>
      <c r="AW804" s="225"/>
      <c r="AX804" s="225"/>
      <c r="AY804" s="225"/>
      <c r="AZ804" s="225"/>
      <c r="BA804" s="225"/>
      <c r="BB804" s="225"/>
      <c r="BC804" s="225"/>
      <c r="BD804" s="225"/>
      <c r="BE804" s="225"/>
      <c r="BF804" s="225"/>
      <c r="BG804" s="225"/>
      <c r="BH804" s="225"/>
      <c r="BI804" s="225"/>
      <c r="BJ804" s="225"/>
      <c r="BK804" s="225"/>
      <c r="BL804" s="225"/>
      <c r="BM804" s="225"/>
      <c r="BN804" s="225"/>
      <c r="BO804" s="225"/>
      <c r="BP804" s="225"/>
      <c r="BQ804" s="225"/>
      <c r="BR804" s="225"/>
      <c r="BS804" s="225"/>
      <c r="BT804" s="225"/>
      <c r="BU804" s="225"/>
      <c r="BV804" s="225"/>
      <c r="BW804" s="225"/>
      <c r="BX804" s="225"/>
      <c r="BY804" s="225"/>
      <c r="BZ804" s="225"/>
      <c r="CA804" s="225"/>
      <c r="CB804" s="225"/>
      <c r="CC804" s="225"/>
      <c r="CD804" s="225"/>
      <c r="CE804" s="225"/>
      <c r="CF804" s="225"/>
      <c r="CG804" s="225"/>
      <c r="CH804" s="225"/>
      <c r="CI804" s="225"/>
      <c r="CJ804" s="225"/>
      <c r="CK804" s="225"/>
      <c r="CL804" s="225"/>
      <c r="CM804" s="225"/>
      <c r="CN804" s="225"/>
      <c r="CO804" s="225"/>
      <c r="CP804" s="225"/>
      <c r="CQ804" s="225"/>
      <c r="CR804" s="225"/>
      <c r="CS804" s="225"/>
      <c r="CT804" s="225"/>
      <c r="CU804" s="225"/>
      <c r="CV804" s="225"/>
    </row>
    <row r="805" spans="1:100" ht="12" customHeight="1" x14ac:dyDescent="0.25">
      <c r="A805" s="225"/>
      <c r="B805" s="225"/>
      <c r="C805" s="225"/>
      <c r="D805" s="225"/>
      <c r="E805" s="225"/>
      <c r="F805" s="225"/>
      <c r="G805" s="225"/>
      <c r="H805" s="225"/>
      <c r="I805" s="225"/>
      <c r="J805" s="225"/>
      <c r="K805" s="225"/>
      <c r="L805" s="225"/>
      <c r="M805" s="225"/>
      <c r="N805" s="225"/>
      <c r="O805" s="225"/>
      <c r="P805" s="225"/>
      <c r="Q805" s="225"/>
      <c r="R805" s="225"/>
      <c r="S805" s="225"/>
      <c r="T805" s="225"/>
      <c r="U805" s="225"/>
      <c r="V805" s="225"/>
      <c r="W805" s="225"/>
      <c r="X805" s="225"/>
      <c r="Y805" s="225"/>
      <c r="Z805" s="225"/>
      <c r="AA805" s="225"/>
      <c r="AB805" s="225"/>
      <c r="AC805" s="225"/>
      <c r="AD805" s="225"/>
      <c r="AE805" s="225"/>
      <c r="AF805" s="225"/>
      <c r="AG805" s="225"/>
      <c r="AH805" s="225"/>
      <c r="AI805" s="225"/>
      <c r="AJ805" s="225"/>
      <c r="AK805" s="225"/>
      <c r="AL805" s="225"/>
      <c r="AM805" s="257"/>
      <c r="AN805" s="257"/>
      <c r="AO805" s="225"/>
      <c r="AP805" s="225"/>
      <c r="AQ805" s="225"/>
      <c r="AR805" s="225"/>
      <c r="AS805" s="225"/>
      <c r="AT805" s="225"/>
      <c r="AU805" s="225"/>
      <c r="AV805" s="225"/>
      <c r="AW805" s="225"/>
      <c r="AX805" s="225"/>
      <c r="AY805" s="225"/>
      <c r="AZ805" s="225"/>
      <c r="BA805" s="225"/>
      <c r="BB805" s="225"/>
      <c r="BC805" s="225"/>
      <c r="BD805" s="225"/>
      <c r="BE805" s="225"/>
      <c r="BF805" s="225"/>
      <c r="BG805" s="225"/>
      <c r="BH805" s="225"/>
      <c r="BI805" s="225"/>
      <c r="BJ805" s="225"/>
      <c r="BK805" s="225"/>
      <c r="BL805" s="225"/>
      <c r="BM805" s="225"/>
      <c r="BN805" s="225"/>
      <c r="BO805" s="225"/>
      <c r="BP805" s="225"/>
      <c r="BQ805" s="225"/>
      <c r="BR805" s="225"/>
      <c r="BS805" s="225"/>
      <c r="BT805" s="225"/>
      <c r="BU805" s="225"/>
      <c r="BV805" s="225"/>
      <c r="BW805" s="225"/>
      <c r="BX805" s="225"/>
      <c r="BY805" s="225"/>
      <c r="BZ805" s="225"/>
      <c r="CA805" s="225"/>
      <c r="CB805" s="225"/>
      <c r="CC805" s="225"/>
      <c r="CD805" s="225"/>
      <c r="CE805" s="225"/>
      <c r="CF805" s="225"/>
      <c r="CG805" s="225"/>
      <c r="CH805" s="225"/>
      <c r="CI805" s="225"/>
      <c r="CJ805" s="225"/>
      <c r="CK805" s="225"/>
      <c r="CL805" s="225"/>
      <c r="CM805" s="225"/>
      <c r="CN805" s="225"/>
      <c r="CO805" s="225"/>
      <c r="CP805" s="225"/>
      <c r="CQ805" s="225"/>
      <c r="CR805" s="225"/>
      <c r="CS805" s="225"/>
      <c r="CT805" s="225"/>
      <c r="CU805" s="225"/>
      <c r="CV805" s="225"/>
    </row>
    <row r="806" spans="1:100" ht="12" customHeight="1" x14ac:dyDescent="0.25">
      <c r="A806" s="225"/>
      <c r="B806" s="225"/>
      <c r="C806" s="225"/>
      <c r="D806" s="225"/>
      <c r="E806" s="225"/>
      <c r="F806" s="225"/>
      <c r="G806" s="225"/>
      <c r="H806" s="225"/>
      <c r="I806" s="225"/>
      <c r="J806" s="225"/>
      <c r="K806" s="225"/>
      <c r="L806" s="225"/>
      <c r="M806" s="225"/>
      <c r="N806" s="225"/>
      <c r="O806" s="225"/>
      <c r="P806" s="225"/>
      <c r="Q806" s="225"/>
      <c r="R806" s="225"/>
      <c r="S806" s="225"/>
      <c r="T806" s="225"/>
      <c r="U806" s="225"/>
      <c r="V806" s="225"/>
      <c r="W806" s="225"/>
      <c r="X806" s="225"/>
      <c r="Y806" s="225"/>
      <c r="Z806" s="225"/>
      <c r="AA806" s="225"/>
      <c r="AB806" s="225"/>
      <c r="AC806" s="225"/>
      <c r="AD806" s="225"/>
      <c r="AE806" s="225"/>
      <c r="AF806" s="225"/>
      <c r="AG806" s="225"/>
      <c r="AH806" s="225"/>
      <c r="AI806" s="225"/>
      <c r="AJ806" s="225"/>
      <c r="AK806" s="225"/>
      <c r="AL806" s="225"/>
      <c r="AM806" s="257"/>
      <c r="AN806" s="257"/>
      <c r="AO806" s="225"/>
      <c r="AP806" s="225"/>
      <c r="AQ806" s="225"/>
      <c r="AR806" s="225"/>
      <c r="AS806" s="225"/>
      <c r="AT806" s="225"/>
      <c r="AU806" s="225"/>
      <c r="AV806" s="225"/>
      <c r="AW806" s="225"/>
      <c r="AX806" s="225"/>
      <c r="AY806" s="225"/>
      <c r="AZ806" s="225"/>
      <c r="BA806" s="225"/>
      <c r="BB806" s="225"/>
      <c r="BC806" s="225"/>
      <c r="BD806" s="225"/>
      <c r="BE806" s="225"/>
      <c r="BF806" s="225"/>
      <c r="BG806" s="225"/>
      <c r="BH806" s="225"/>
      <c r="BI806" s="225"/>
      <c r="BJ806" s="225"/>
      <c r="BK806" s="225"/>
      <c r="BL806" s="225"/>
      <c r="BM806" s="225"/>
      <c r="BN806" s="225"/>
      <c r="BO806" s="225"/>
      <c r="BP806" s="225"/>
      <c r="BQ806" s="225"/>
      <c r="BR806" s="225"/>
      <c r="BS806" s="225"/>
      <c r="BT806" s="225"/>
      <c r="BU806" s="225"/>
      <c r="BV806" s="225"/>
      <c r="BW806" s="225"/>
      <c r="BX806" s="225"/>
      <c r="BY806" s="225"/>
      <c r="BZ806" s="225"/>
      <c r="CA806" s="225"/>
      <c r="CB806" s="225"/>
      <c r="CC806" s="225"/>
      <c r="CD806" s="225"/>
      <c r="CE806" s="225"/>
      <c r="CF806" s="225"/>
      <c r="CG806" s="225"/>
      <c r="CH806" s="225"/>
      <c r="CI806" s="225"/>
      <c r="CJ806" s="225"/>
      <c r="CK806" s="225"/>
      <c r="CL806" s="225"/>
      <c r="CM806" s="225"/>
      <c r="CN806" s="225"/>
      <c r="CO806" s="225"/>
      <c r="CP806" s="225"/>
      <c r="CQ806" s="225"/>
      <c r="CR806" s="225"/>
      <c r="CS806" s="225"/>
      <c r="CT806" s="225"/>
      <c r="CU806" s="225"/>
      <c r="CV806" s="225"/>
    </row>
    <row r="807" spans="1:100" ht="12" customHeight="1" x14ac:dyDescent="0.25">
      <c r="A807" s="225"/>
      <c r="B807" s="225"/>
      <c r="C807" s="225"/>
      <c r="D807" s="225"/>
      <c r="E807" s="225"/>
      <c r="F807" s="225"/>
      <c r="G807" s="225"/>
      <c r="H807" s="225"/>
      <c r="I807" s="225"/>
      <c r="J807" s="225"/>
      <c r="K807" s="225"/>
      <c r="L807" s="225"/>
      <c r="M807" s="225"/>
      <c r="N807" s="225"/>
      <c r="O807" s="225"/>
      <c r="P807" s="225"/>
      <c r="Q807" s="225"/>
      <c r="R807" s="225"/>
      <c r="S807" s="225"/>
      <c r="T807" s="225"/>
      <c r="U807" s="225"/>
      <c r="V807" s="225"/>
      <c r="W807" s="225"/>
      <c r="X807" s="225"/>
      <c r="Y807" s="225"/>
      <c r="Z807" s="225"/>
      <c r="AA807" s="225"/>
      <c r="AB807" s="225"/>
      <c r="AC807" s="225"/>
      <c r="AD807" s="225"/>
      <c r="AE807" s="225"/>
      <c r="AF807" s="225"/>
      <c r="AG807" s="225"/>
      <c r="AH807" s="225"/>
      <c r="AI807" s="225"/>
      <c r="AJ807" s="225"/>
      <c r="AK807" s="225"/>
      <c r="AL807" s="225"/>
      <c r="AM807" s="257"/>
      <c r="AN807" s="257"/>
      <c r="AO807" s="225"/>
      <c r="AP807" s="225"/>
      <c r="AQ807" s="225"/>
      <c r="AR807" s="225"/>
      <c r="AS807" s="225"/>
      <c r="AT807" s="225"/>
      <c r="AU807" s="225"/>
      <c r="AV807" s="225"/>
      <c r="AW807" s="225"/>
      <c r="AX807" s="225"/>
      <c r="AY807" s="225"/>
      <c r="AZ807" s="225"/>
      <c r="BA807" s="225"/>
      <c r="BB807" s="225"/>
      <c r="BC807" s="225"/>
      <c r="BD807" s="225"/>
      <c r="BE807" s="225"/>
      <c r="BF807" s="225"/>
      <c r="BG807" s="225"/>
      <c r="BH807" s="225"/>
      <c r="BI807" s="225"/>
      <c r="BJ807" s="225"/>
      <c r="BK807" s="225"/>
      <c r="BL807" s="225"/>
      <c r="BM807" s="225"/>
      <c r="BN807" s="225"/>
      <c r="BO807" s="225"/>
      <c r="BP807" s="225"/>
      <c r="BQ807" s="225"/>
      <c r="BR807" s="225"/>
      <c r="BS807" s="225"/>
      <c r="BT807" s="225"/>
      <c r="BU807" s="225"/>
      <c r="BV807" s="225"/>
      <c r="BW807" s="225"/>
      <c r="BX807" s="225"/>
      <c r="BY807" s="225"/>
      <c r="BZ807" s="225"/>
      <c r="CA807" s="225"/>
      <c r="CB807" s="225"/>
      <c r="CC807" s="225"/>
      <c r="CD807" s="225"/>
      <c r="CE807" s="225"/>
      <c r="CF807" s="225"/>
      <c r="CG807" s="225"/>
      <c r="CH807" s="225"/>
      <c r="CI807" s="225"/>
      <c r="CJ807" s="225"/>
      <c r="CK807" s="225"/>
      <c r="CL807" s="225"/>
      <c r="CM807" s="225"/>
      <c r="CN807" s="225"/>
      <c r="CO807" s="225"/>
      <c r="CP807" s="225"/>
      <c r="CQ807" s="225"/>
      <c r="CR807" s="225"/>
      <c r="CS807" s="225"/>
      <c r="CT807" s="225"/>
      <c r="CU807" s="225"/>
      <c r="CV807" s="225"/>
    </row>
    <row r="808" spans="1:100" ht="12" customHeight="1" x14ac:dyDescent="0.25">
      <c r="A808" s="225"/>
      <c r="B808" s="225"/>
      <c r="C808" s="225"/>
      <c r="D808" s="225"/>
      <c r="E808" s="225"/>
      <c r="F808" s="225"/>
      <c r="G808" s="225"/>
      <c r="H808" s="225"/>
      <c r="I808" s="225"/>
      <c r="J808" s="225"/>
      <c r="K808" s="225"/>
      <c r="L808" s="225"/>
      <c r="M808" s="225"/>
      <c r="N808" s="225"/>
      <c r="O808" s="225"/>
      <c r="P808" s="225"/>
      <c r="Q808" s="225"/>
      <c r="R808" s="225"/>
      <c r="S808" s="225"/>
      <c r="T808" s="225"/>
      <c r="U808" s="225"/>
      <c r="V808" s="225"/>
      <c r="W808" s="225"/>
      <c r="X808" s="225"/>
      <c r="Y808" s="225"/>
      <c r="Z808" s="225"/>
      <c r="AA808" s="225"/>
      <c r="AB808" s="225"/>
      <c r="AC808" s="225"/>
      <c r="AD808" s="225"/>
      <c r="AE808" s="225"/>
      <c r="AF808" s="225"/>
      <c r="AG808" s="225"/>
      <c r="AH808" s="225"/>
      <c r="AI808" s="225"/>
      <c r="AJ808" s="225"/>
      <c r="AK808" s="225"/>
      <c r="AL808" s="225"/>
      <c r="AM808" s="257"/>
      <c r="AN808" s="257"/>
      <c r="AO808" s="225"/>
      <c r="AP808" s="225"/>
      <c r="AQ808" s="225"/>
      <c r="AR808" s="225"/>
      <c r="AS808" s="225"/>
      <c r="AT808" s="225"/>
      <c r="AU808" s="225"/>
      <c r="AV808" s="225"/>
      <c r="AW808" s="225"/>
      <c r="AX808" s="225"/>
      <c r="AY808" s="225"/>
      <c r="AZ808" s="225"/>
      <c r="BA808" s="225"/>
      <c r="BB808" s="225"/>
      <c r="BC808" s="225"/>
      <c r="BD808" s="225"/>
      <c r="BE808" s="225"/>
      <c r="BF808" s="225"/>
      <c r="BG808" s="225"/>
      <c r="BH808" s="225"/>
      <c r="BI808" s="225"/>
      <c r="BJ808" s="225"/>
      <c r="BK808" s="225"/>
      <c r="BL808" s="225"/>
      <c r="BM808" s="225"/>
      <c r="BN808" s="225"/>
      <c r="BO808" s="225"/>
      <c r="BP808" s="225"/>
      <c r="BQ808" s="225"/>
      <c r="BR808" s="225"/>
      <c r="BS808" s="225"/>
      <c r="BT808" s="225"/>
      <c r="BU808" s="225"/>
      <c r="BV808" s="225"/>
      <c r="BW808" s="225"/>
      <c r="BX808" s="225"/>
      <c r="BY808" s="225"/>
      <c r="BZ808" s="225"/>
      <c r="CA808" s="225"/>
      <c r="CB808" s="225"/>
      <c r="CC808" s="225"/>
      <c r="CD808" s="225"/>
      <c r="CE808" s="225"/>
      <c r="CF808" s="225"/>
      <c r="CG808" s="225"/>
      <c r="CH808" s="225"/>
      <c r="CI808" s="225"/>
      <c r="CJ808" s="225"/>
      <c r="CK808" s="225"/>
      <c r="CL808" s="225"/>
      <c r="CM808" s="225"/>
      <c r="CN808" s="225"/>
      <c r="CO808" s="225"/>
      <c r="CP808" s="225"/>
      <c r="CQ808" s="225"/>
      <c r="CR808" s="225"/>
      <c r="CS808" s="225"/>
      <c r="CT808" s="225"/>
      <c r="CU808" s="225"/>
      <c r="CV808" s="225"/>
    </row>
    <row r="809" spans="1:100" ht="12" customHeight="1" x14ac:dyDescent="0.25">
      <c r="A809" s="225"/>
      <c r="B809" s="225"/>
      <c r="C809" s="225"/>
      <c r="D809" s="225"/>
      <c r="E809" s="225"/>
      <c r="F809" s="225"/>
      <c r="G809" s="225"/>
      <c r="H809" s="225"/>
      <c r="I809" s="225"/>
      <c r="J809" s="225"/>
      <c r="K809" s="225"/>
      <c r="L809" s="225"/>
      <c r="M809" s="225"/>
      <c r="N809" s="225"/>
      <c r="O809" s="225"/>
      <c r="P809" s="225"/>
      <c r="Q809" s="225"/>
      <c r="R809" s="225"/>
      <c r="S809" s="225"/>
      <c r="T809" s="225"/>
      <c r="U809" s="225"/>
      <c r="V809" s="225"/>
      <c r="W809" s="225"/>
      <c r="X809" s="225"/>
      <c r="Y809" s="225"/>
      <c r="Z809" s="225"/>
      <c r="AA809" s="225"/>
      <c r="AB809" s="225"/>
      <c r="AC809" s="225"/>
      <c r="AD809" s="225"/>
      <c r="AE809" s="225"/>
      <c r="AF809" s="225"/>
      <c r="AG809" s="225"/>
      <c r="AH809" s="225"/>
      <c r="AI809" s="225"/>
      <c r="AJ809" s="225"/>
      <c r="AK809" s="225"/>
      <c r="AL809" s="225"/>
      <c r="AM809" s="257"/>
      <c r="AN809" s="257"/>
      <c r="AO809" s="225"/>
      <c r="AP809" s="225"/>
      <c r="AQ809" s="225"/>
      <c r="AR809" s="225"/>
      <c r="AS809" s="225"/>
      <c r="AT809" s="225"/>
      <c r="AU809" s="225"/>
      <c r="AV809" s="225"/>
      <c r="AW809" s="225"/>
      <c r="AX809" s="225"/>
      <c r="AY809" s="225"/>
      <c r="AZ809" s="225"/>
      <c r="BA809" s="225"/>
      <c r="BB809" s="225"/>
      <c r="BC809" s="225"/>
      <c r="BD809" s="225"/>
      <c r="BE809" s="225"/>
      <c r="BF809" s="225"/>
      <c r="BG809" s="225"/>
      <c r="BH809" s="225"/>
      <c r="BI809" s="225"/>
      <c r="BJ809" s="225"/>
      <c r="BK809" s="225"/>
      <c r="BL809" s="225"/>
      <c r="BM809" s="225"/>
      <c r="BN809" s="225"/>
      <c r="BO809" s="225"/>
      <c r="BP809" s="225"/>
      <c r="BQ809" s="225"/>
      <c r="BR809" s="225"/>
      <c r="BS809" s="225"/>
      <c r="BT809" s="225"/>
      <c r="BU809" s="225"/>
      <c r="BV809" s="225"/>
      <c r="BW809" s="225"/>
      <c r="BX809" s="225"/>
      <c r="BY809" s="225"/>
      <c r="BZ809" s="225"/>
      <c r="CA809" s="225"/>
      <c r="CB809" s="225"/>
      <c r="CC809" s="225"/>
      <c r="CD809" s="225"/>
      <c r="CE809" s="225"/>
      <c r="CF809" s="225"/>
      <c r="CG809" s="225"/>
      <c r="CH809" s="225"/>
      <c r="CI809" s="225"/>
      <c r="CJ809" s="225"/>
      <c r="CK809" s="225"/>
      <c r="CL809" s="225"/>
      <c r="CM809" s="225"/>
      <c r="CN809" s="225"/>
      <c r="CO809" s="225"/>
      <c r="CP809" s="225"/>
      <c r="CQ809" s="225"/>
      <c r="CR809" s="225"/>
      <c r="CS809" s="225"/>
      <c r="CT809" s="225"/>
      <c r="CU809" s="225"/>
      <c r="CV809" s="225"/>
    </row>
    <row r="810" spans="1:100" ht="12" customHeight="1" x14ac:dyDescent="0.25">
      <c r="A810" s="225"/>
      <c r="B810" s="225"/>
      <c r="C810" s="225"/>
      <c r="D810" s="225"/>
      <c r="E810" s="225"/>
      <c r="F810" s="225"/>
      <c r="G810" s="225"/>
      <c r="H810" s="225"/>
      <c r="I810" s="225"/>
      <c r="J810" s="225"/>
      <c r="K810" s="225"/>
      <c r="L810" s="225"/>
      <c r="M810" s="225"/>
      <c r="N810" s="225"/>
      <c r="O810" s="225"/>
      <c r="P810" s="225"/>
      <c r="Q810" s="225"/>
      <c r="R810" s="225"/>
      <c r="S810" s="225"/>
      <c r="T810" s="225"/>
      <c r="U810" s="225"/>
      <c r="V810" s="225"/>
      <c r="W810" s="225"/>
      <c r="X810" s="225"/>
      <c r="Y810" s="225"/>
      <c r="Z810" s="225"/>
      <c r="AA810" s="225"/>
      <c r="AB810" s="225"/>
      <c r="AC810" s="225"/>
      <c r="AD810" s="225"/>
      <c r="AE810" s="225"/>
      <c r="AF810" s="225"/>
      <c r="AG810" s="225"/>
      <c r="AH810" s="225"/>
      <c r="AI810" s="225"/>
      <c r="AJ810" s="225"/>
      <c r="AK810" s="225"/>
      <c r="AL810" s="225"/>
      <c r="AM810" s="257"/>
      <c r="AN810" s="257"/>
      <c r="AO810" s="225"/>
      <c r="AP810" s="225"/>
      <c r="AQ810" s="225"/>
      <c r="AR810" s="225"/>
      <c r="AS810" s="225"/>
      <c r="AT810" s="225"/>
      <c r="AU810" s="225"/>
      <c r="AV810" s="225"/>
      <c r="AW810" s="225"/>
      <c r="AX810" s="225"/>
      <c r="AY810" s="225"/>
      <c r="AZ810" s="225"/>
      <c r="BA810" s="225"/>
      <c r="BB810" s="225"/>
      <c r="BC810" s="225"/>
      <c r="BD810" s="225"/>
      <c r="BE810" s="225"/>
      <c r="BF810" s="225"/>
      <c r="BG810" s="225"/>
      <c r="BH810" s="225"/>
      <c r="BI810" s="225"/>
      <c r="BJ810" s="225"/>
      <c r="BK810" s="225"/>
      <c r="BL810" s="225"/>
      <c r="BM810" s="225"/>
      <c r="BN810" s="225"/>
      <c r="BO810" s="225"/>
      <c r="BP810" s="225"/>
      <c r="BQ810" s="225"/>
      <c r="BR810" s="225"/>
      <c r="BS810" s="225"/>
      <c r="BT810" s="225"/>
      <c r="BU810" s="225"/>
      <c r="BV810" s="225"/>
      <c r="BW810" s="225"/>
      <c r="BX810" s="225"/>
      <c r="BY810" s="225"/>
      <c r="BZ810" s="225"/>
      <c r="CA810" s="225"/>
      <c r="CB810" s="225"/>
      <c r="CC810" s="225"/>
      <c r="CD810" s="225"/>
      <c r="CE810" s="225"/>
      <c r="CF810" s="225"/>
      <c r="CG810" s="225"/>
      <c r="CH810" s="225"/>
      <c r="CI810" s="225"/>
      <c r="CJ810" s="225"/>
      <c r="CK810" s="225"/>
      <c r="CL810" s="225"/>
      <c r="CM810" s="225"/>
      <c r="CN810" s="225"/>
      <c r="CO810" s="225"/>
      <c r="CP810" s="225"/>
      <c r="CQ810" s="225"/>
      <c r="CR810" s="225"/>
      <c r="CS810" s="225"/>
      <c r="CT810" s="225"/>
      <c r="CU810" s="225"/>
      <c r="CV810" s="225"/>
    </row>
    <row r="811" spans="1:100" ht="12" customHeight="1" x14ac:dyDescent="0.25">
      <c r="A811" s="225"/>
      <c r="B811" s="225"/>
      <c r="C811" s="225"/>
      <c r="D811" s="225"/>
      <c r="E811" s="225"/>
      <c r="F811" s="225"/>
      <c r="G811" s="225"/>
      <c r="H811" s="225"/>
      <c r="I811" s="225"/>
      <c r="J811" s="225"/>
      <c r="K811" s="225"/>
      <c r="L811" s="225"/>
      <c r="M811" s="225"/>
      <c r="N811" s="225"/>
      <c r="O811" s="225"/>
      <c r="P811" s="225"/>
      <c r="Q811" s="225"/>
      <c r="R811" s="225"/>
      <c r="S811" s="225"/>
      <c r="T811" s="225"/>
      <c r="U811" s="225"/>
      <c r="V811" s="225"/>
      <c r="W811" s="225"/>
      <c r="X811" s="225"/>
      <c r="Y811" s="225"/>
      <c r="Z811" s="225"/>
      <c r="AA811" s="225"/>
      <c r="AB811" s="225"/>
      <c r="AC811" s="225"/>
      <c r="AD811" s="225"/>
      <c r="AE811" s="225"/>
      <c r="AF811" s="225"/>
      <c r="AG811" s="225"/>
      <c r="AH811" s="225"/>
      <c r="AI811" s="225"/>
      <c r="AJ811" s="225"/>
      <c r="AK811" s="225"/>
      <c r="AL811" s="225"/>
      <c r="AM811" s="257"/>
      <c r="AN811" s="257"/>
      <c r="AO811" s="225"/>
      <c r="AP811" s="225"/>
      <c r="AQ811" s="225"/>
      <c r="AR811" s="225"/>
      <c r="AS811" s="225"/>
      <c r="AT811" s="225"/>
      <c r="AU811" s="225"/>
      <c r="AV811" s="225"/>
      <c r="AW811" s="225"/>
      <c r="AX811" s="225"/>
      <c r="AY811" s="225"/>
      <c r="AZ811" s="225"/>
      <c r="BA811" s="225"/>
      <c r="BB811" s="225"/>
      <c r="BC811" s="225"/>
      <c r="BD811" s="225"/>
      <c r="BE811" s="225"/>
      <c r="BF811" s="225"/>
      <c r="BG811" s="225"/>
      <c r="BH811" s="225"/>
      <c r="BI811" s="225"/>
      <c r="BJ811" s="225"/>
      <c r="BK811" s="225"/>
      <c r="BL811" s="225"/>
      <c r="BM811" s="225"/>
      <c r="BN811" s="225"/>
      <c r="BO811" s="225"/>
      <c r="BP811" s="225"/>
      <c r="BQ811" s="225"/>
      <c r="BR811" s="225"/>
      <c r="BS811" s="225"/>
      <c r="BT811" s="225"/>
      <c r="BU811" s="225"/>
      <c r="BV811" s="225"/>
      <c r="BW811" s="225"/>
      <c r="BX811" s="225"/>
      <c r="BY811" s="225"/>
      <c r="BZ811" s="225"/>
      <c r="CA811" s="225"/>
      <c r="CB811" s="225"/>
      <c r="CC811" s="225"/>
      <c r="CD811" s="225"/>
      <c r="CE811" s="225"/>
      <c r="CF811" s="225"/>
      <c r="CG811" s="225"/>
      <c r="CH811" s="225"/>
      <c r="CI811" s="225"/>
      <c r="CJ811" s="225"/>
      <c r="CK811" s="225"/>
      <c r="CL811" s="225"/>
      <c r="CM811" s="225"/>
      <c r="CN811" s="225"/>
      <c r="CO811" s="225"/>
      <c r="CP811" s="225"/>
      <c r="CQ811" s="225"/>
      <c r="CR811" s="225"/>
      <c r="CS811" s="225"/>
      <c r="CT811" s="225"/>
      <c r="CU811" s="225"/>
      <c r="CV811" s="225"/>
    </row>
    <row r="812" spans="1:100" ht="12" customHeight="1" x14ac:dyDescent="0.25">
      <c r="A812" s="225"/>
      <c r="B812" s="225"/>
      <c r="C812" s="225"/>
      <c r="D812" s="225"/>
      <c r="E812" s="225"/>
      <c r="F812" s="225"/>
      <c r="G812" s="225"/>
      <c r="H812" s="225"/>
      <c r="I812" s="225"/>
      <c r="J812" s="225"/>
      <c r="K812" s="225"/>
      <c r="L812" s="225"/>
      <c r="M812" s="225"/>
      <c r="N812" s="225"/>
      <c r="O812" s="225"/>
      <c r="P812" s="225"/>
      <c r="Q812" s="225"/>
      <c r="R812" s="225"/>
      <c r="S812" s="225"/>
      <c r="T812" s="225"/>
      <c r="U812" s="225"/>
      <c r="V812" s="225"/>
      <c r="W812" s="225"/>
      <c r="X812" s="225"/>
      <c r="Y812" s="225"/>
      <c r="Z812" s="225"/>
      <c r="AA812" s="225"/>
      <c r="AB812" s="225"/>
      <c r="AC812" s="225"/>
      <c r="AD812" s="225"/>
      <c r="AE812" s="225"/>
      <c r="AF812" s="225"/>
      <c r="AG812" s="225"/>
      <c r="AH812" s="225"/>
      <c r="AI812" s="225"/>
      <c r="AJ812" s="225"/>
      <c r="AK812" s="225"/>
      <c r="AL812" s="225"/>
      <c r="AM812" s="257"/>
      <c r="AN812" s="257"/>
      <c r="AO812" s="225"/>
      <c r="AP812" s="225"/>
      <c r="AQ812" s="225"/>
      <c r="AR812" s="225"/>
      <c r="AS812" s="225"/>
      <c r="AT812" s="225"/>
      <c r="AU812" s="225"/>
      <c r="AV812" s="225"/>
      <c r="AW812" s="225"/>
      <c r="AX812" s="225"/>
      <c r="AY812" s="225"/>
      <c r="AZ812" s="225"/>
      <c r="BA812" s="225"/>
      <c r="BB812" s="225"/>
      <c r="BC812" s="225"/>
      <c r="BD812" s="225"/>
      <c r="BE812" s="225"/>
      <c r="BF812" s="225"/>
      <c r="BG812" s="225"/>
      <c r="BH812" s="225"/>
      <c r="BI812" s="225"/>
      <c r="BJ812" s="225"/>
      <c r="BK812" s="225"/>
      <c r="BL812" s="225"/>
      <c r="BM812" s="225"/>
      <c r="BN812" s="225"/>
      <c r="BO812" s="225"/>
      <c r="BP812" s="225"/>
      <c r="BQ812" s="225"/>
      <c r="BR812" s="225"/>
      <c r="BS812" s="225"/>
      <c r="BT812" s="225"/>
      <c r="BU812" s="225"/>
      <c r="BV812" s="225"/>
      <c r="BW812" s="225"/>
      <c r="BX812" s="225"/>
      <c r="BY812" s="225"/>
      <c r="BZ812" s="225"/>
      <c r="CA812" s="225"/>
      <c r="CB812" s="225"/>
      <c r="CC812" s="225"/>
      <c r="CD812" s="225"/>
      <c r="CE812" s="225"/>
      <c r="CF812" s="225"/>
      <c r="CG812" s="225"/>
      <c r="CH812" s="225"/>
      <c r="CI812" s="225"/>
      <c r="CJ812" s="225"/>
      <c r="CK812" s="225"/>
      <c r="CL812" s="225"/>
      <c r="CM812" s="225"/>
      <c r="CN812" s="225"/>
      <c r="CO812" s="225"/>
      <c r="CP812" s="225"/>
      <c r="CQ812" s="225"/>
      <c r="CR812" s="225"/>
      <c r="CS812" s="225"/>
      <c r="CT812" s="225"/>
      <c r="CU812" s="225"/>
      <c r="CV812" s="225"/>
    </row>
    <row r="813" spans="1:100" ht="12" customHeight="1" x14ac:dyDescent="0.25">
      <c r="A813" s="225"/>
      <c r="B813" s="225"/>
      <c r="C813" s="225"/>
      <c r="D813" s="225"/>
      <c r="E813" s="225"/>
      <c r="F813" s="225"/>
      <c r="G813" s="225"/>
      <c r="H813" s="225"/>
      <c r="I813" s="225"/>
      <c r="J813" s="225"/>
      <c r="K813" s="225"/>
      <c r="L813" s="225"/>
      <c r="M813" s="225"/>
      <c r="N813" s="225"/>
      <c r="O813" s="225"/>
      <c r="P813" s="225"/>
      <c r="Q813" s="225"/>
      <c r="R813" s="225"/>
      <c r="S813" s="225"/>
      <c r="T813" s="225"/>
      <c r="U813" s="225"/>
      <c r="V813" s="225"/>
      <c r="W813" s="225"/>
      <c r="X813" s="225"/>
      <c r="Y813" s="225"/>
      <c r="Z813" s="225"/>
      <c r="AA813" s="225"/>
      <c r="AB813" s="225"/>
      <c r="AC813" s="225"/>
      <c r="AD813" s="225"/>
      <c r="AE813" s="225"/>
      <c r="AF813" s="225"/>
      <c r="AG813" s="225"/>
      <c r="AH813" s="225"/>
      <c r="AI813" s="225"/>
      <c r="AJ813" s="225"/>
      <c r="AK813" s="225"/>
      <c r="AL813" s="225"/>
      <c r="AM813" s="257"/>
      <c r="AN813" s="257"/>
      <c r="AO813" s="225"/>
      <c r="AP813" s="225"/>
      <c r="AQ813" s="225"/>
      <c r="AR813" s="225"/>
      <c r="AS813" s="225"/>
      <c r="AT813" s="225"/>
      <c r="AU813" s="225"/>
      <c r="AV813" s="225"/>
      <c r="AW813" s="225"/>
      <c r="AX813" s="225"/>
      <c r="AY813" s="225"/>
      <c r="AZ813" s="225"/>
      <c r="BA813" s="225"/>
      <c r="BB813" s="225"/>
      <c r="BC813" s="225"/>
      <c r="BD813" s="225"/>
      <c r="BE813" s="225"/>
      <c r="BF813" s="225"/>
      <c r="BG813" s="225"/>
      <c r="BH813" s="225"/>
      <c r="BI813" s="225"/>
      <c r="BJ813" s="225"/>
      <c r="BK813" s="225"/>
      <c r="BL813" s="225"/>
      <c r="BM813" s="225"/>
      <c r="BN813" s="225"/>
      <c r="BO813" s="225"/>
      <c r="BP813" s="225"/>
      <c r="BQ813" s="225"/>
      <c r="BR813" s="225"/>
      <c r="BS813" s="225"/>
      <c r="BT813" s="225"/>
      <c r="BU813" s="225"/>
      <c r="BV813" s="225"/>
      <c r="BW813" s="225"/>
      <c r="BX813" s="225"/>
      <c r="BY813" s="225"/>
      <c r="BZ813" s="225"/>
      <c r="CA813" s="225"/>
      <c r="CB813" s="225"/>
      <c r="CC813" s="225"/>
      <c r="CD813" s="225"/>
      <c r="CE813" s="225"/>
      <c r="CF813" s="225"/>
      <c r="CG813" s="225"/>
      <c r="CH813" s="225"/>
      <c r="CI813" s="225"/>
      <c r="CJ813" s="225"/>
      <c r="CK813" s="225"/>
      <c r="CL813" s="225"/>
      <c r="CM813" s="225"/>
      <c r="CN813" s="225"/>
      <c r="CO813" s="225"/>
      <c r="CP813" s="225"/>
      <c r="CQ813" s="225"/>
      <c r="CR813" s="225"/>
      <c r="CS813" s="225"/>
      <c r="CT813" s="225"/>
      <c r="CU813" s="225"/>
      <c r="CV813" s="225"/>
    </row>
    <row r="814" spans="1:100" ht="12" customHeight="1" x14ac:dyDescent="0.25">
      <c r="A814" s="225"/>
      <c r="B814" s="225"/>
      <c r="C814" s="225"/>
      <c r="D814" s="225"/>
      <c r="E814" s="225"/>
      <c r="F814" s="225"/>
      <c r="G814" s="225"/>
      <c r="H814" s="225"/>
      <c r="I814" s="225"/>
      <c r="J814" s="225"/>
      <c r="K814" s="225"/>
      <c r="L814" s="225"/>
      <c r="M814" s="225"/>
      <c r="N814" s="225"/>
      <c r="O814" s="225"/>
      <c r="P814" s="225"/>
      <c r="Q814" s="225"/>
      <c r="R814" s="225"/>
      <c r="S814" s="225"/>
      <c r="T814" s="225"/>
      <c r="U814" s="225"/>
      <c r="V814" s="225"/>
      <c r="W814" s="225"/>
      <c r="X814" s="225"/>
      <c r="Y814" s="225"/>
      <c r="Z814" s="225"/>
      <c r="AA814" s="225"/>
      <c r="AB814" s="225"/>
      <c r="AC814" s="225"/>
      <c r="AD814" s="225"/>
      <c r="AE814" s="225"/>
      <c r="AF814" s="225"/>
      <c r="AG814" s="225"/>
      <c r="AH814" s="225"/>
      <c r="AI814" s="225"/>
      <c r="AJ814" s="225"/>
      <c r="AK814" s="225"/>
      <c r="AL814" s="225"/>
      <c r="AM814" s="257"/>
      <c r="AN814" s="257"/>
      <c r="AO814" s="225"/>
      <c r="AP814" s="225"/>
      <c r="AQ814" s="225"/>
      <c r="AR814" s="225"/>
      <c r="AS814" s="225"/>
      <c r="AT814" s="225"/>
      <c r="AU814" s="225"/>
      <c r="AV814" s="225"/>
      <c r="AW814" s="225"/>
      <c r="AX814" s="225"/>
      <c r="AY814" s="225"/>
      <c r="AZ814" s="225"/>
      <c r="BA814" s="225"/>
      <c r="BB814" s="225"/>
      <c r="BC814" s="225"/>
      <c r="BD814" s="225"/>
      <c r="BE814" s="225"/>
      <c r="BF814" s="225"/>
      <c r="BG814" s="225"/>
      <c r="BH814" s="225"/>
      <c r="BI814" s="225"/>
      <c r="BJ814" s="225"/>
      <c r="BK814" s="225"/>
      <c r="BL814" s="225"/>
      <c r="BM814" s="225"/>
      <c r="BN814" s="225"/>
      <c r="BO814" s="225"/>
      <c r="BP814" s="225"/>
      <c r="BQ814" s="225"/>
      <c r="BR814" s="225"/>
      <c r="BS814" s="225"/>
      <c r="BT814" s="225"/>
      <c r="BU814" s="225"/>
      <c r="BV814" s="225"/>
      <c r="BW814" s="225"/>
      <c r="BX814" s="225"/>
      <c r="BY814" s="225"/>
      <c r="BZ814" s="225"/>
      <c r="CA814" s="225"/>
      <c r="CB814" s="225"/>
      <c r="CC814" s="225"/>
      <c r="CD814" s="225"/>
      <c r="CE814" s="225"/>
      <c r="CF814" s="225"/>
      <c r="CG814" s="225"/>
      <c r="CH814" s="225"/>
      <c r="CI814" s="225"/>
      <c r="CJ814" s="225"/>
      <c r="CK814" s="225"/>
      <c r="CL814" s="225"/>
      <c r="CM814" s="225"/>
      <c r="CN814" s="225"/>
      <c r="CO814" s="225"/>
      <c r="CP814" s="225"/>
      <c r="CQ814" s="225"/>
      <c r="CR814" s="225"/>
      <c r="CS814" s="225"/>
      <c r="CT814" s="225"/>
      <c r="CU814" s="225"/>
      <c r="CV814" s="225"/>
    </row>
    <row r="815" spans="1:100" ht="12" customHeight="1" x14ac:dyDescent="0.25">
      <c r="A815" s="225"/>
      <c r="B815" s="225"/>
      <c r="C815" s="225"/>
      <c r="D815" s="225"/>
      <c r="E815" s="225"/>
      <c r="F815" s="225"/>
      <c r="G815" s="225"/>
      <c r="H815" s="225"/>
      <c r="I815" s="225"/>
      <c r="J815" s="225"/>
      <c r="K815" s="225"/>
      <c r="L815" s="225"/>
      <c r="M815" s="225"/>
      <c r="N815" s="225"/>
      <c r="O815" s="225"/>
      <c r="P815" s="225"/>
      <c r="Q815" s="225"/>
      <c r="R815" s="225"/>
      <c r="S815" s="225"/>
      <c r="T815" s="225"/>
      <c r="U815" s="225"/>
      <c r="V815" s="225"/>
      <c r="W815" s="225"/>
      <c r="X815" s="225"/>
      <c r="Y815" s="225"/>
      <c r="Z815" s="225"/>
      <c r="AA815" s="225"/>
      <c r="AB815" s="225"/>
      <c r="AC815" s="225"/>
      <c r="AD815" s="225"/>
      <c r="AE815" s="225"/>
      <c r="AF815" s="225"/>
      <c r="AG815" s="225"/>
      <c r="AH815" s="225"/>
      <c r="AI815" s="225"/>
      <c r="AJ815" s="225"/>
      <c r="AK815" s="225"/>
      <c r="AL815" s="225"/>
      <c r="AM815" s="257"/>
      <c r="AN815" s="257"/>
      <c r="AO815" s="225"/>
      <c r="AP815" s="225"/>
      <c r="AQ815" s="225"/>
      <c r="AR815" s="225"/>
      <c r="AS815" s="225"/>
      <c r="AT815" s="225"/>
      <c r="AU815" s="225"/>
      <c r="AV815" s="225"/>
      <c r="AW815" s="225"/>
      <c r="AX815" s="225"/>
      <c r="AY815" s="225"/>
      <c r="AZ815" s="225"/>
      <c r="BA815" s="225"/>
      <c r="BB815" s="225"/>
      <c r="BC815" s="225"/>
      <c r="BD815" s="225"/>
      <c r="BE815" s="225"/>
      <c r="BF815" s="225"/>
      <c r="BG815" s="225"/>
      <c r="BH815" s="225"/>
      <c r="BI815" s="225"/>
      <c r="BJ815" s="225"/>
      <c r="BK815" s="225"/>
      <c r="BL815" s="225"/>
      <c r="BM815" s="225"/>
      <c r="BN815" s="225"/>
      <c r="BO815" s="225"/>
      <c r="BP815" s="225"/>
      <c r="BQ815" s="225"/>
      <c r="BR815" s="225"/>
      <c r="BS815" s="225"/>
      <c r="BT815" s="225"/>
      <c r="BU815" s="225"/>
      <c r="BV815" s="225"/>
      <c r="BW815" s="225"/>
      <c r="BX815" s="225"/>
      <c r="BY815" s="225"/>
      <c r="BZ815" s="225"/>
      <c r="CA815" s="225"/>
      <c r="CB815" s="225"/>
      <c r="CC815" s="225"/>
      <c r="CD815" s="225"/>
      <c r="CE815" s="225"/>
      <c r="CF815" s="225"/>
      <c r="CG815" s="225"/>
      <c r="CH815" s="225"/>
      <c r="CI815" s="225"/>
      <c r="CJ815" s="225"/>
      <c r="CK815" s="225"/>
      <c r="CL815" s="225"/>
      <c r="CM815" s="225"/>
      <c r="CN815" s="225"/>
      <c r="CO815" s="225"/>
      <c r="CP815" s="225"/>
      <c r="CQ815" s="225"/>
      <c r="CR815" s="225"/>
      <c r="CS815" s="225"/>
      <c r="CT815" s="225"/>
      <c r="CU815" s="225"/>
      <c r="CV815" s="225"/>
    </row>
    <row r="816" spans="1:100" ht="12" customHeight="1" x14ac:dyDescent="0.25">
      <c r="A816" s="225"/>
      <c r="B816" s="225"/>
      <c r="C816" s="225"/>
      <c r="D816" s="225"/>
      <c r="E816" s="225"/>
      <c r="F816" s="225"/>
      <c r="G816" s="225"/>
      <c r="H816" s="225"/>
      <c r="I816" s="225"/>
      <c r="J816" s="225"/>
      <c r="K816" s="225"/>
      <c r="L816" s="225"/>
      <c r="M816" s="225"/>
      <c r="N816" s="225"/>
      <c r="O816" s="225"/>
      <c r="P816" s="225"/>
      <c r="Q816" s="225"/>
      <c r="R816" s="225"/>
      <c r="S816" s="225"/>
      <c r="T816" s="225"/>
      <c r="U816" s="225"/>
      <c r="V816" s="225"/>
      <c r="W816" s="225"/>
      <c r="X816" s="225"/>
      <c r="Y816" s="225"/>
      <c r="Z816" s="225"/>
      <c r="AA816" s="225"/>
      <c r="AB816" s="225"/>
      <c r="AC816" s="225"/>
      <c r="AD816" s="225"/>
      <c r="AE816" s="225"/>
      <c r="AF816" s="225"/>
      <c r="AG816" s="225"/>
      <c r="AH816" s="225"/>
      <c r="AI816" s="225"/>
      <c r="AJ816" s="225"/>
      <c r="AK816" s="225"/>
      <c r="AL816" s="225"/>
      <c r="AM816" s="257"/>
      <c r="AN816" s="257"/>
      <c r="AO816" s="225"/>
      <c r="AP816" s="225"/>
      <c r="AQ816" s="225"/>
      <c r="AR816" s="225"/>
      <c r="AS816" s="225"/>
      <c r="AT816" s="225"/>
      <c r="AU816" s="225"/>
      <c r="AV816" s="225"/>
      <c r="AW816" s="225"/>
      <c r="AX816" s="225"/>
      <c r="AY816" s="225"/>
      <c r="AZ816" s="225"/>
      <c r="BA816" s="225"/>
      <c r="BB816" s="225"/>
      <c r="BC816" s="225"/>
      <c r="BD816" s="225"/>
      <c r="BE816" s="225"/>
      <c r="BF816" s="225"/>
      <c r="BG816" s="225"/>
      <c r="BH816" s="225"/>
      <c r="BI816" s="225"/>
      <c r="BJ816" s="225"/>
      <c r="BK816" s="225"/>
      <c r="BL816" s="225"/>
      <c r="BM816" s="225"/>
      <c r="BN816" s="225"/>
      <c r="BO816" s="225"/>
      <c r="BP816" s="225"/>
      <c r="BQ816" s="225"/>
      <c r="BR816" s="225"/>
      <c r="BS816" s="225"/>
      <c r="BT816" s="225"/>
      <c r="BU816" s="225"/>
      <c r="BV816" s="225"/>
      <c r="BW816" s="225"/>
      <c r="BX816" s="225"/>
      <c r="BY816" s="225"/>
      <c r="BZ816" s="225"/>
      <c r="CA816" s="225"/>
      <c r="CB816" s="225"/>
      <c r="CC816" s="225"/>
      <c r="CD816" s="225"/>
      <c r="CE816" s="225"/>
      <c r="CF816" s="225"/>
      <c r="CG816" s="225"/>
      <c r="CH816" s="225"/>
      <c r="CI816" s="225"/>
      <c r="CJ816" s="225"/>
      <c r="CK816" s="225"/>
      <c r="CL816" s="225"/>
      <c r="CM816" s="225"/>
      <c r="CN816" s="225"/>
      <c r="CO816" s="225"/>
      <c r="CP816" s="225"/>
      <c r="CQ816" s="225"/>
      <c r="CR816" s="225"/>
      <c r="CS816" s="225"/>
      <c r="CT816" s="225"/>
      <c r="CU816" s="225"/>
      <c r="CV816" s="225"/>
    </row>
    <row r="817" spans="1:100" ht="12" customHeight="1" x14ac:dyDescent="0.25">
      <c r="A817" s="225"/>
      <c r="B817" s="225"/>
      <c r="C817" s="225"/>
      <c r="D817" s="225"/>
      <c r="E817" s="225"/>
      <c r="F817" s="225"/>
      <c r="G817" s="225"/>
      <c r="H817" s="225"/>
      <c r="I817" s="225"/>
      <c r="J817" s="225"/>
      <c r="K817" s="225"/>
      <c r="L817" s="225"/>
      <c r="M817" s="225"/>
      <c r="N817" s="225"/>
      <c r="O817" s="225"/>
      <c r="P817" s="225"/>
      <c r="Q817" s="225"/>
      <c r="R817" s="225"/>
      <c r="S817" s="225"/>
      <c r="T817" s="225"/>
      <c r="U817" s="225"/>
      <c r="V817" s="225"/>
      <c r="W817" s="225"/>
      <c r="X817" s="225"/>
      <c r="Y817" s="225"/>
      <c r="Z817" s="225"/>
      <c r="AA817" s="225"/>
      <c r="AB817" s="225"/>
      <c r="AC817" s="225"/>
      <c r="AD817" s="225"/>
      <c r="AE817" s="225"/>
      <c r="AF817" s="225"/>
      <c r="AG817" s="225"/>
      <c r="AH817" s="225"/>
      <c r="AI817" s="225"/>
      <c r="AJ817" s="225"/>
      <c r="AK817" s="225"/>
      <c r="AL817" s="225"/>
      <c r="AM817" s="257"/>
      <c r="AN817" s="257"/>
      <c r="AO817" s="225"/>
      <c r="AP817" s="225"/>
      <c r="AQ817" s="225"/>
      <c r="AR817" s="225"/>
      <c r="AS817" s="225"/>
      <c r="AT817" s="225"/>
      <c r="AU817" s="225"/>
      <c r="AV817" s="225"/>
      <c r="AW817" s="225"/>
      <c r="AX817" s="225"/>
      <c r="AY817" s="225"/>
      <c r="AZ817" s="225"/>
      <c r="BA817" s="225"/>
      <c r="BB817" s="225"/>
      <c r="BC817" s="225"/>
      <c r="BD817" s="225"/>
      <c r="BE817" s="225"/>
      <c r="BF817" s="225"/>
      <c r="BG817" s="225"/>
      <c r="BH817" s="225"/>
      <c r="BI817" s="225"/>
      <c r="BJ817" s="225"/>
      <c r="BK817" s="225"/>
      <c r="BL817" s="225"/>
      <c r="BM817" s="225"/>
      <c r="BN817" s="225"/>
      <c r="BO817" s="225"/>
      <c r="BP817" s="225"/>
      <c r="BQ817" s="225"/>
      <c r="BR817" s="225"/>
      <c r="BS817" s="225"/>
      <c r="BT817" s="225"/>
      <c r="BU817" s="225"/>
      <c r="BV817" s="225"/>
      <c r="BW817" s="225"/>
      <c r="BX817" s="225"/>
      <c r="BY817" s="225"/>
      <c r="BZ817" s="225"/>
      <c r="CA817" s="225"/>
      <c r="CB817" s="225"/>
      <c r="CC817" s="225"/>
      <c r="CD817" s="225"/>
      <c r="CE817" s="225"/>
      <c r="CF817" s="225"/>
      <c r="CG817" s="225"/>
      <c r="CH817" s="225"/>
      <c r="CI817" s="225"/>
      <c r="CJ817" s="225"/>
      <c r="CK817" s="225"/>
      <c r="CL817" s="225"/>
      <c r="CM817" s="225"/>
      <c r="CN817" s="225"/>
      <c r="CO817" s="225"/>
      <c r="CP817" s="225"/>
      <c r="CQ817" s="225"/>
      <c r="CR817" s="225"/>
      <c r="CS817" s="225"/>
      <c r="CT817" s="225"/>
      <c r="CU817" s="225"/>
      <c r="CV817" s="225"/>
    </row>
    <row r="818" spans="1:100" ht="12" customHeight="1" x14ac:dyDescent="0.25">
      <c r="A818" s="225"/>
      <c r="B818" s="225"/>
      <c r="C818" s="225"/>
      <c r="D818" s="225"/>
      <c r="E818" s="225"/>
      <c r="F818" s="225"/>
      <c r="G818" s="225"/>
      <c r="H818" s="225"/>
      <c r="I818" s="225"/>
      <c r="J818" s="225"/>
      <c r="K818" s="225"/>
      <c r="L818" s="225"/>
      <c r="M818" s="225"/>
      <c r="N818" s="225"/>
      <c r="O818" s="225"/>
      <c r="P818" s="225"/>
      <c r="Q818" s="225"/>
      <c r="R818" s="225"/>
      <c r="S818" s="225"/>
      <c r="T818" s="225"/>
      <c r="U818" s="225"/>
      <c r="V818" s="225"/>
      <c r="W818" s="225"/>
      <c r="X818" s="225"/>
      <c r="Y818" s="225"/>
      <c r="Z818" s="225"/>
      <c r="AA818" s="225"/>
      <c r="AB818" s="225"/>
      <c r="AC818" s="225"/>
      <c r="AD818" s="225"/>
      <c r="AE818" s="225"/>
      <c r="AF818" s="225"/>
      <c r="AG818" s="225"/>
      <c r="AH818" s="225"/>
      <c r="AI818" s="225"/>
      <c r="AJ818" s="225"/>
      <c r="AK818" s="225"/>
      <c r="AL818" s="225"/>
      <c r="AM818" s="257"/>
      <c r="AN818" s="257"/>
      <c r="AO818" s="225"/>
      <c r="AP818" s="225"/>
      <c r="AQ818" s="225"/>
      <c r="AR818" s="225"/>
      <c r="AS818" s="225"/>
      <c r="AT818" s="225"/>
      <c r="AU818" s="225"/>
      <c r="AV818" s="225"/>
      <c r="AW818" s="225"/>
      <c r="AX818" s="225"/>
      <c r="AY818" s="225"/>
      <c r="AZ818" s="225"/>
      <c r="BA818" s="225"/>
      <c r="BB818" s="225"/>
      <c r="BC818" s="225"/>
      <c r="BD818" s="225"/>
      <c r="BE818" s="225"/>
      <c r="BF818" s="225"/>
      <c r="BG818" s="225"/>
      <c r="BH818" s="225"/>
      <c r="BI818" s="225"/>
      <c r="BJ818" s="225"/>
      <c r="BK818" s="225"/>
      <c r="BL818" s="225"/>
      <c r="BM818" s="225"/>
      <c r="BN818" s="225"/>
      <c r="BO818" s="225"/>
      <c r="BP818" s="225"/>
      <c r="BQ818" s="225"/>
      <c r="BR818" s="225"/>
      <c r="BS818" s="225"/>
      <c r="BT818" s="225"/>
      <c r="BU818" s="225"/>
      <c r="BV818" s="225"/>
      <c r="BW818" s="225"/>
      <c r="BX818" s="225"/>
      <c r="BY818" s="225"/>
      <c r="BZ818" s="225"/>
      <c r="CA818" s="225"/>
      <c r="CB818" s="225"/>
      <c r="CC818" s="225"/>
      <c r="CD818" s="225"/>
      <c r="CE818" s="225"/>
      <c r="CF818" s="225"/>
      <c r="CG818" s="225"/>
      <c r="CH818" s="225"/>
      <c r="CI818" s="225"/>
      <c r="CJ818" s="225"/>
      <c r="CK818" s="225"/>
      <c r="CL818" s="225"/>
      <c r="CM818" s="225"/>
      <c r="CN818" s="225"/>
      <c r="CO818" s="225"/>
      <c r="CP818" s="225"/>
      <c r="CQ818" s="225"/>
      <c r="CR818" s="225"/>
      <c r="CS818" s="225"/>
      <c r="CT818" s="225"/>
      <c r="CU818" s="225"/>
      <c r="CV818" s="225"/>
    </row>
    <row r="819" spans="1:100" ht="12" customHeight="1" x14ac:dyDescent="0.25">
      <c r="A819" s="225"/>
      <c r="B819" s="225"/>
      <c r="C819" s="225"/>
      <c r="D819" s="225"/>
      <c r="E819" s="225"/>
      <c r="F819" s="225"/>
      <c r="G819" s="225"/>
      <c r="H819" s="225"/>
      <c r="I819" s="225"/>
      <c r="J819" s="225"/>
      <c r="K819" s="225"/>
      <c r="L819" s="225"/>
      <c r="M819" s="225"/>
      <c r="N819" s="225"/>
      <c r="O819" s="225"/>
      <c r="P819" s="225"/>
      <c r="Q819" s="225"/>
      <c r="R819" s="225"/>
      <c r="S819" s="225"/>
      <c r="T819" s="225"/>
      <c r="U819" s="225"/>
      <c r="V819" s="225"/>
      <c r="W819" s="225"/>
      <c r="X819" s="225"/>
      <c r="Y819" s="225"/>
      <c r="Z819" s="225"/>
      <c r="AA819" s="225"/>
      <c r="AB819" s="225"/>
      <c r="AC819" s="225"/>
      <c r="AD819" s="225"/>
      <c r="AE819" s="225"/>
      <c r="AF819" s="225"/>
      <c r="AG819" s="225"/>
      <c r="AH819" s="225"/>
      <c r="AI819" s="225"/>
      <c r="AJ819" s="225"/>
      <c r="AK819" s="225"/>
      <c r="AL819" s="225"/>
      <c r="AM819" s="257"/>
      <c r="AN819" s="257"/>
      <c r="AO819" s="225"/>
      <c r="AP819" s="225"/>
      <c r="AQ819" s="225"/>
      <c r="AR819" s="225"/>
      <c r="AS819" s="225"/>
      <c r="AT819" s="225"/>
      <c r="AU819" s="225"/>
      <c r="AV819" s="225"/>
      <c r="AW819" s="225"/>
      <c r="AX819" s="225"/>
      <c r="AY819" s="225"/>
      <c r="AZ819" s="225"/>
      <c r="BA819" s="225"/>
      <c r="BB819" s="225"/>
      <c r="BC819" s="225"/>
      <c r="BD819" s="225"/>
      <c r="BE819" s="225"/>
      <c r="BF819" s="225"/>
      <c r="BG819" s="225"/>
      <c r="BH819" s="225"/>
      <c r="BI819" s="225"/>
      <c r="BJ819" s="225"/>
      <c r="BK819" s="225"/>
      <c r="BL819" s="225"/>
      <c r="BM819" s="225"/>
      <c r="BN819" s="225"/>
      <c r="BO819" s="225"/>
      <c r="BP819" s="225"/>
      <c r="BQ819" s="225"/>
      <c r="BR819" s="225"/>
      <c r="BS819" s="225"/>
      <c r="BT819" s="225"/>
      <c r="BU819" s="225"/>
      <c r="BV819" s="225"/>
      <c r="BW819" s="225"/>
      <c r="BX819" s="225"/>
      <c r="BY819" s="225"/>
      <c r="BZ819" s="225"/>
      <c r="CA819" s="225"/>
      <c r="CB819" s="225"/>
      <c r="CC819" s="225"/>
      <c r="CD819" s="225"/>
      <c r="CE819" s="225"/>
      <c r="CF819" s="225"/>
      <c r="CG819" s="225"/>
      <c r="CH819" s="225"/>
      <c r="CI819" s="225"/>
      <c r="CJ819" s="225"/>
      <c r="CK819" s="225"/>
      <c r="CL819" s="225"/>
      <c r="CM819" s="225"/>
      <c r="CN819" s="225"/>
      <c r="CO819" s="225"/>
      <c r="CP819" s="225"/>
      <c r="CQ819" s="225"/>
      <c r="CR819" s="225"/>
      <c r="CS819" s="225"/>
      <c r="CT819" s="225"/>
      <c r="CU819" s="225"/>
      <c r="CV819" s="225"/>
    </row>
    <row r="820" spans="1:100" ht="12" customHeight="1" x14ac:dyDescent="0.25">
      <c r="A820" s="225"/>
      <c r="B820" s="225"/>
      <c r="C820" s="225"/>
      <c r="D820" s="225"/>
      <c r="E820" s="225"/>
      <c r="F820" s="225"/>
      <c r="G820" s="225"/>
      <c r="H820" s="225"/>
      <c r="I820" s="225"/>
      <c r="J820" s="225"/>
      <c r="K820" s="225"/>
      <c r="L820" s="225"/>
      <c r="M820" s="225"/>
      <c r="N820" s="225"/>
      <c r="O820" s="225"/>
      <c r="P820" s="225"/>
      <c r="Q820" s="225"/>
      <c r="R820" s="225"/>
      <c r="S820" s="225"/>
      <c r="T820" s="225"/>
      <c r="U820" s="225"/>
      <c r="V820" s="225"/>
      <c r="W820" s="225"/>
      <c r="X820" s="225"/>
      <c r="Y820" s="225"/>
      <c r="Z820" s="225"/>
      <c r="AA820" s="225"/>
      <c r="AB820" s="225"/>
      <c r="AC820" s="225"/>
      <c r="AD820" s="225"/>
      <c r="AE820" s="225"/>
      <c r="AF820" s="225"/>
      <c r="AG820" s="225"/>
      <c r="AH820" s="225"/>
      <c r="AI820" s="225"/>
      <c r="AJ820" s="225"/>
      <c r="AK820" s="225"/>
      <c r="AL820" s="225"/>
      <c r="AM820" s="257"/>
      <c r="AN820" s="257"/>
      <c r="AO820" s="225"/>
      <c r="AP820" s="225"/>
      <c r="AQ820" s="225"/>
      <c r="AR820" s="225"/>
      <c r="AS820" s="225"/>
      <c r="AT820" s="225"/>
      <c r="AU820" s="225"/>
      <c r="AV820" s="225"/>
      <c r="AW820" s="225"/>
      <c r="AX820" s="225"/>
      <c r="AY820" s="225"/>
      <c r="AZ820" s="225"/>
      <c r="BA820" s="225"/>
      <c r="BB820" s="225"/>
      <c r="BC820" s="225"/>
      <c r="BD820" s="225"/>
      <c r="BE820" s="225"/>
      <c r="BF820" s="225"/>
      <c r="BG820" s="225"/>
      <c r="BH820" s="225"/>
      <c r="BI820" s="225"/>
      <c r="BJ820" s="225"/>
      <c r="BK820" s="225"/>
      <c r="BL820" s="225"/>
      <c r="BM820" s="225"/>
      <c r="BN820" s="225"/>
      <c r="BO820" s="225"/>
      <c r="BP820" s="225"/>
      <c r="BQ820" s="225"/>
      <c r="BR820" s="225"/>
      <c r="BS820" s="225"/>
      <c r="BT820" s="225"/>
      <c r="BU820" s="225"/>
      <c r="BV820" s="225"/>
      <c r="BW820" s="225"/>
      <c r="BX820" s="225"/>
      <c r="BY820" s="225"/>
      <c r="BZ820" s="225"/>
      <c r="CA820" s="225"/>
      <c r="CB820" s="225"/>
      <c r="CC820" s="225"/>
      <c r="CD820" s="225"/>
      <c r="CE820" s="225"/>
      <c r="CF820" s="225"/>
      <c r="CG820" s="225"/>
      <c r="CH820" s="225"/>
      <c r="CI820" s="225"/>
      <c r="CJ820" s="225"/>
      <c r="CK820" s="225"/>
      <c r="CL820" s="225"/>
      <c r="CM820" s="225"/>
      <c r="CN820" s="225"/>
      <c r="CO820" s="225"/>
      <c r="CP820" s="225"/>
      <c r="CQ820" s="225"/>
      <c r="CR820" s="225"/>
      <c r="CS820" s="225"/>
      <c r="CT820" s="225"/>
      <c r="CU820" s="225"/>
      <c r="CV820" s="225"/>
    </row>
    <row r="821" spans="1:100" ht="12" customHeight="1" x14ac:dyDescent="0.25">
      <c r="A821" s="225"/>
      <c r="B821" s="225"/>
      <c r="C821" s="225"/>
      <c r="D821" s="225"/>
      <c r="E821" s="225"/>
      <c r="F821" s="225"/>
      <c r="G821" s="225"/>
      <c r="H821" s="225"/>
      <c r="I821" s="225"/>
      <c r="J821" s="225"/>
      <c r="K821" s="225"/>
      <c r="L821" s="225"/>
      <c r="M821" s="225"/>
      <c r="N821" s="225"/>
      <c r="O821" s="225"/>
      <c r="P821" s="225"/>
      <c r="Q821" s="225"/>
      <c r="R821" s="225"/>
      <c r="S821" s="225"/>
      <c r="T821" s="225"/>
      <c r="U821" s="225"/>
      <c r="V821" s="225"/>
      <c r="W821" s="225"/>
      <c r="X821" s="225"/>
      <c r="Y821" s="225"/>
      <c r="Z821" s="225"/>
      <c r="AA821" s="225"/>
      <c r="AB821" s="225"/>
      <c r="AC821" s="225"/>
      <c r="AD821" s="225"/>
      <c r="AE821" s="225"/>
      <c r="AF821" s="225"/>
      <c r="AG821" s="225"/>
      <c r="AH821" s="225"/>
      <c r="AI821" s="225"/>
      <c r="AJ821" s="225"/>
      <c r="AK821" s="225"/>
      <c r="AL821" s="225"/>
      <c r="AM821" s="257"/>
      <c r="AN821" s="257"/>
      <c r="AO821" s="225"/>
      <c r="AP821" s="225"/>
      <c r="AQ821" s="225"/>
      <c r="AR821" s="225"/>
      <c r="AS821" s="225"/>
      <c r="AT821" s="225"/>
      <c r="AU821" s="225"/>
      <c r="AV821" s="225"/>
      <c r="AW821" s="225"/>
      <c r="AX821" s="225"/>
      <c r="AY821" s="225"/>
      <c r="AZ821" s="225"/>
      <c r="BA821" s="225"/>
      <c r="BB821" s="225"/>
      <c r="BC821" s="225"/>
      <c r="BD821" s="225"/>
      <c r="BE821" s="225"/>
      <c r="BF821" s="225"/>
      <c r="BG821" s="225"/>
      <c r="BH821" s="225"/>
      <c r="BI821" s="225"/>
      <c r="BJ821" s="225"/>
      <c r="BK821" s="225"/>
      <c r="BL821" s="225"/>
      <c r="BM821" s="225"/>
      <c r="BN821" s="225"/>
      <c r="BO821" s="225"/>
      <c r="BP821" s="225"/>
      <c r="BQ821" s="225"/>
      <c r="BR821" s="225"/>
      <c r="BS821" s="225"/>
      <c r="BT821" s="225"/>
      <c r="BU821" s="225"/>
      <c r="BV821" s="225"/>
      <c r="BW821" s="225"/>
      <c r="BX821" s="225"/>
      <c r="BY821" s="225"/>
      <c r="BZ821" s="225"/>
      <c r="CA821" s="225"/>
      <c r="CB821" s="225"/>
      <c r="CC821" s="225"/>
      <c r="CD821" s="225"/>
      <c r="CE821" s="225"/>
      <c r="CF821" s="225"/>
      <c r="CG821" s="225"/>
      <c r="CH821" s="225"/>
      <c r="CI821" s="225"/>
      <c r="CJ821" s="225"/>
      <c r="CK821" s="225"/>
      <c r="CL821" s="225"/>
      <c r="CM821" s="225"/>
      <c r="CN821" s="225"/>
      <c r="CO821" s="225"/>
      <c r="CP821" s="225"/>
      <c r="CQ821" s="225"/>
      <c r="CR821" s="225"/>
      <c r="CS821" s="225"/>
      <c r="CT821" s="225"/>
      <c r="CU821" s="225"/>
      <c r="CV821" s="225"/>
    </row>
    <row r="822" spans="1:100" ht="12" customHeight="1" x14ac:dyDescent="0.25">
      <c r="A822" s="225"/>
      <c r="B822" s="225"/>
      <c r="C822" s="225"/>
      <c r="D822" s="225"/>
      <c r="E822" s="225"/>
      <c r="F822" s="225"/>
      <c r="G822" s="225"/>
      <c r="H822" s="225"/>
      <c r="I822" s="225"/>
      <c r="J822" s="225"/>
      <c r="K822" s="225"/>
      <c r="L822" s="225"/>
      <c r="M822" s="225"/>
      <c r="N822" s="225"/>
      <c r="O822" s="225"/>
      <c r="P822" s="225"/>
      <c r="Q822" s="225"/>
      <c r="R822" s="225"/>
      <c r="S822" s="225"/>
      <c r="T822" s="225"/>
      <c r="U822" s="225"/>
      <c r="V822" s="225"/>
      <c r="W822" s="225"/>
      <c r="X822" s="225"/>
      <c r="Y822" s="225"/>
      <c r="Z822" s="225"/>
      <c r="AA822" s="225"/>
      <c r="AB822" s="225"/>
      <c r="AC822" s="225"/>
      <c r="AD822" s="225"/>
      <c r="AE822" s="225"/>
      <c r="AF822" s="225"/>
      <c r="AG822" s="225"/>
      <c r="AH822" s="225"/>
      <c r="AI822" s="225"/>
      <c r="AJ822" s="225"/>
      <c r="AK822" s="225"/>
      <c r="AL822" s="225"/>
      <c r="AM822" s="257"/>
      <c r="AN822" s="257"/>
      <c r="AO822" s="225"/>
      <c r="AP822" s="225"/>
      <c r="AQ822" s="225"/>
      <c r="AR822" s="225"/>
      <c r="AS822" s="225"/>
      <c r="AT822" s="225"/>
      <c r="AU822" s="225"/>
      <c r="AV822" s="225"/>
      <c r="AW822" s="225"/>
      <c r="AX822" s="225"/>
      <c r="AY822" s="225"/>
      <c r="AZ822" s="225"/>
      <c r="BA822" s="225"/>
      <c r="BB822" s="225"/>
      <c r="BC822" s="225"/>
      <c r="BD822" s="225"/>
      <c r="BE822" s="225"/>
      <c r="BF822" s="225"/>
      <c r="BG822" s="225"/>
      <c r="BH822" s="225"/>
      <c r="BI822" s="225"/>
      <c r="BJ822" s="225"/>
      <c r="BK822" s="225"/>
      <c r="BL822" s="225"/>
      <c r="BM822" s="225"/>
      <c r="BN822" s="225"/>
      <c r="BO822" s="225"/>
      <c r="BP822" s="225"/>
      <c r="BQ822" s="225"/>
      <c r="BR822" s="225"/>
      <c r="BS822" s="225"/>
      <c r="BT822" s="225"/>
      <c r="BU822" s="225"/>
      <c r="BV822" s="225"/>
      <c r="BW822" s="225"/>
      <c r="BX822" s="225"/>
      <c r="BY822" s="225"/>
      <c r="BZ822" s="225"/>
      <c r="CA822" s="225"/>
      <c r="CB822" s="225"/>
      <c r="CC822" s="225"/>
      <c r="CD822" s="225"/>
      <c r="CE822" s="225"/>
      <c r="CF822" s="225"/>
      <c r="CG822" s="225"/>
      <c r="CH822" s="225"/>
      <c r="CI822" s="225"/>
      <c r="CJ822" s="225"/>
      <c r="CK822" s="225"/>
      <c r="CL822" s="225"/>
      <c r="CM822" s="225"/>
      <c r="CN822" s="225"/>
      <c r="CO822" s="225"/>
      <c r="CP822" s="225"/>
      <c r="CQ822" s="225"/>
      <c r="CR822" s="225"/>
      <c r="CS822" s="225"/>
      <c r="CT822" s="225"/>
      <c r="CU822" s="225"/>
      <c r="CV822" s="225"/>
    </row>
    <row r="823" spans="1:100" ht="12" customHeight="1" x14ac:dyDescent="0.25">
      <c r="A823" s="225"/>
      <c r="B823" s="225"/>
      <c r="C823" s="225"/>
      <c r="D823" s="225"/>
      <c r="E823" s="225"/>
      <c r="F823" s="225"/>
      <c r="G823" s="225"/>
      <c r="H823" s="225"/>
      <c r="I823" s="225"/>
      <c r="J823" s="225"/>
      <c r="K823" s="225"/>
      <c r="L823" s="225"/>
      <c r="M823" s="225"/>
      <c r="N823" s="225"/>
      <c r="O823" s="225"/>
      <c r="P823" s="225"/>
      <c r="Q823" s="225"/>
      <c r="R823" s="225"/>
      <c r="S823" s="225"/>
      <c r="T823" s="225"/>
      <c r="U823" s="225"/>
      <c r="V823" s="225"/>
      <c r="W823" s="225"/>
      <c r="X823" s="225"/>
      <c r="Y823" s="225"/>
      <c r="Z823" s="225"/>
      <c r="AA823" s="225"/>
      <c r="AB823" s="225"/>
      <c r="AC823" s="225"/>
      <c r="AD823" s="225"/>
      <c r="AE823" s="225"/>
      <c r="AF823" s="225"/>
      <c r="AG823" s="225"/>
      <c r="AH823" s="225"/>
      <c r="AI823" s="225"/>
      <c r="AJ823" s="225"/>
      <c r="AK823" s="225"/>
      <c r="AL823" s="225"/>
      <c r="AM823" s="257"/>
      <c r="AN823" s="257"/>
      <c r="AO823" s="225"/>
      <c r="AP823" s="225"/>
      <c r="AQ823" s="225"/>
      <c r="AR823" s="225"/>
      <c r="AS823" s="225"/>
      <c r="AT823" s="225"/>
      <c r="AU823" s="225"/>
      <c r="AV823" s="225"/>
      <c r="AW823" s="225"/>
      <c r="AX823" s="225"/>
      <c r="AY823" s="225"/>
      <c r="AZ823" s="225"/>
      <c r="BA823" s="225"/>
      <c r="BB823" s="225"/>
      <c r="BC823" s="225"/>
      <c r="BD823" s="225"/>
      <c r="BE823" s="225"/>
      <c r="BF823" s="225"/>
      <c r="BG823" s="225"/>
      <c r="BH823" s="225"/>
      <c r="BI823" s="225"/>
      <c r="BJ823" s="225"/>
      <c r="BK823" s="225"/>
      <c r="BL823" s="225"/>
      <c r="BM823" s="225"/>
      <c r="BN823" s="225"/>
      <c r="BO823" s="225"/>
      <c r="BP823" s="225"/>
      <c r="BQ823" s="225"/>
      <c r="BR823" s="225"/>
      <c r="BS823" s="225"/>
      <c r="BT823" s="225"/>
      <c r="BU823" s="225"/>
      <c r="BV823" s="225"/>
      <c r="BW823" s="225"/>
      <c r="BX823" s="225"/>
      <c r="BY823" s="225"/>
      <c r="BZ823" s="225"/>
      <c r="CA823" s="225"/>
      <c r="CB823" s="225"/>
      <c r="CC823" s="225"/>
      <c r="CD823" s="225"/>
      <c r="CE823" s="225"/>
      <c r="CF823" s="225"/>
      <c r="CG823" s="225"/>
      <c r="CH823" s="225"/>
      <c r="CI823" s="225"/>
      <c r="CJ823" s="225"/>
      <c r="CK823" s="225"/>
      <c r="CL823" s="225"/>
      <c r="CM823" s="225"/>
      <c r="CN823" s="225"/>
      <c r="CO823" s="225"/>
      <c r="CP823" s="225"/>
      <c r="CQ823" s="225"/>
      <c r="CR823" s="225"/>
      <c r="CS823" s="225"/>
      <c r="CT823" s="225"/>
      <c r="CU823" s="225"/>
      <c r="CV823" s="225"/>
    </row>
    <row r="824" spans="1:100" ht="12" customHeight="1" x14ac:dyDescent="0.25">
      <c r="A824" s="225"/>
      <c r="B824" s="225"/>
      <c r="C824" s="225"/>
      <c r="D824" s="225"/>
      <c r="E824" s="225"/>
      <c r="F824" s="225"/>
      <c r="G824" s="225"/>
      <c r="H824" s="225"/>
      <c r="I824" s="225"/>
      <c r="J824" s="225"/>
      <c r="K824" s="225"/>
      <c r="L824" s="225"/>
      <c r="M824" s="225"/>
      <c r="N824" s="225"/>
      <c r="O824" s="225"/>
      <c r="P824" s="225"/>
      <c r="Q824" s="225"/>
      <c r="R824" s="225"/>
      <c r="S824" s="225"/>
      <c r="T824" s="225"/>
      <c r="U824" s="225"/>
      <c r="V824" s="225"/>
      <c r="W824" s="225"/>
      <c r="X824" s="225"/>
      <c r="Y824" s="225"/>
      <c r="Z824" s="225"/>
      <c r="AA824" s="225"/>
      <c r="AB824" s="225"/>
      <c r="AC824" s="225"/>
      <c r="AD824" s="225"/>
      <c r="AE824" s="225"/>
      <c r="AF824" s="225"/>
      <c r="AG824" s="225"/>
      <c r="AH824" s="225"/>
      <c r="AI824" s="225"/>
      <c r="AJ824" s="225"/>
      <c r="AK824" s="225"/>
      <c r="AL824" s="225"/>
      <c r="AM824" s="257"/>
      <c r="AN824" s="257"/>
      <c r="AO824" s="225"/>
      <c r="AP824" s="225"/>
      <c r="AQ824" s="225"/>
      <c r="AR824" s="225"/>
      <c r="AS824" s="225"/>
      <c r="AT824" s="225"/>
      <c r="AU824" s="225"/>
      <c r="AV824" s="225"/>
      <c r="AW824" s="225"/>
      <c r="AX824" s="225"/>
      <c r="AY824" s="225"/>
      <c r="AZ824" s="225"/>
      <c r="BA824" s="225"/>
      <c r="BB824" s="225"/>
      <c r="BC824" s="225"/>
      <c r="BD824" s="225"/>
      <c r="BE824" s="225"/>
      <c r="BF824" s="225"/>
      <c r="BG824" s="225"/>
      <c r="BH824" s="225"/>
      <c r="BI824" s="225"/>
      <c r="BJ824" s="225"/>
      <c r="BK824" s="225"/>
      <c r="BL824" s="225"/>
      <c r="BM824" s="225"/>
      <c r="BN824" s="225"/>
      <c r="BO824" s="225"/>
      <c r="BP824" s="225"/>
      <c r="BQ824" s="225"/>
      <c r="BR824" s="225"/>
      <c r="BS824" s="225"/>
      <c r="BT824" s="225"/>
      <c r="BU824" s="225"/>
      <c r="BV824" s="225"/>
      <c r="BW824" s="225"/>
      <c r="BX824" s="225"/>
      <c r="BY824" s="225"/>
      <c r="BZ824" s="225"/>
      <c r="CA824" s="225"/>
      <c r="CB824" s="225"/>
      <c r="CC824" s="225"/>
      <c r="CD824" s="225"/>
      <c r="CE824" s="225"/>
      <c r="CF824" s="225"/>
      <c r="CG824" s="225"/>
      <c r="CH824" s="225"/>
      <c r="CI824" s="225"/>
      <c r="CJ824" s="225"/>
      <c r="CK824" s="225"/>
      <c r="CL824" s="225"/>
      <c r="CM824" s="225"/>
      <c r="CN824" s="225"/>
      <c r="CO824" s="225"/>
      <c r="CP824" s="225"/>
      <c r="CQ824" s="225"/>
      <c r="CR824" s="225"/>
      <c r="CS824" s="225"/>
      <c r="CT824" s="225"/>
      <c r="CU824" s="225"/>
      <c r="CV824" s="225"/>
    </row>
    <row r="825" spans="1:100" ht="12" customHeight="1" x14ac:dyDescent="0.25">
      <c r="A825" s="225"/>
      <c r="B825" s="225"/>
      <c r="C825" s="225"/>
      <c r="D825" s="225"/>
      <c r="E825" s="225"/>
      <c r="F825" s="225"/>
      <c r="G825" s="225"/>
      <c r="H825" s="225"/>
      <c r="I825" s="225"/>
      <c r="J825" s="225"/>
      <c r="K825" s="225"/>
      <c r="L825" s="225"/>
      <c r="M825" s="225"/>
      <c r="N825" s="225"/>
      <c r="O825" s="225"/>
      <c r="P825" s="225"/>
      <c r="Q825" s="225"/>
      <c r="R825" s="225"/>
      <c r="S825" s="225"/>
      <c r="T825" s="225"/>
      <c r="U825" s="225"/>
      <c r="V825" s="225"/>
      <c r="W825" s="225"/>
      <c r="X825" s="225"/>
      <c r="Y825" s="225"/>
      <c r="Z825" s="225"/>
      <c r="AA825" s="225"/>
      <c r="AB825" s="225"/>
      <c r="AC825" s="225"/>
      <c r="AD825" s="225"/>
      <c r="AE825" s="225"/>
      <c r="AF825" s="225"/>
      <c r="AG825" s="225"/>
      <c r="AH825" s="225"/>
      <c r="AI825" s="225"/>
      <c r="AJ825" s="225"/>
      <c r="AK825" s="225"/>
      <c r="AL825" s="225"/>
      <c r="AM825" s="257"/>
      <c r="AN825" s="257"/>
      <c r="AO825" s="225"/>
      <c r="AP825" s="225"/>
      <c r="AQ825" s="225"/>
      <c r="AR825" s="225"/>
      <c r="AS825" s="225"/>
      <c r="AT825" s="225"/>
      <c r="AU825" s="225"/>
      <c r="AV825" s="225"/>
      <c r="AW825" s="225"/>
      <c r="AX825" s="225"/>
      <c r="AY825" s="225"/>
      <c r="AZ825" s="225"/>
      <c r="BA825" s="225"/>
      <c r="BB825" s="225"/>
      <c r="BC825" s="225"/>
      <c r="BD825" s="225"/>
      <c r="BE825" s="225"/>
      <c r="BF825" s="225"/>
      <c r="BG825" s="225"/>
      <c r="BH825" s="225"/>
      <c r="BI825" s="225"/>
      <c r="BJ825" s="225"/>
      <c r="BK825" s="225"/>
      <c r="BL825" s="225"/>
      <c r="BM825" s="225"/>
      <c r="BN825" s="225"/>
      <c r="BO825" s="225"/>
      <c r="BP825" s="225"/>
      <c r="BQ825" s="225"/>
      <c r="BR825" s="225"/>
      <c r="BS825" s="225"/>
      <c r="BT825" s="225"/>
      <c r="BU825" s="225"/>
      <c r="BV825" s="225"/>
      <c r="BW825" s="225"/>
      <c r="BX825" s="225"/>
      <c r="BY825" s="225"/>
      <c r="BZ825" s="225"/>
      <c r="CA825" s="225"/>
      <c r="CB825" s="225"/>
      <c r="CC825" s="225"/>
      <c r="CD825" s="225"/>
      <c r="CE825" s="225"/>
      <c r="CF825" s="225"/>
      <c r="CG825" s="225"/>
      <c r="CH825" s="225"/>
      <c r="CI825" s="225"/>
      <c r="CJ825" s="225"/>
      <c r="CK825" s="225"/>
      <c r="CL825" s="225"/>
      <c r="CM825" s="225"/>
      <c r="CN825" s="225"/>
      <c r="CO825" s="225"/>
      <c r="CP825" s="225"/>
      <c r="CQ825" s="225"/>
      <c r="CR825" s="225"/>
      <c r="CS825" s="225"/>
      <c r="CT825" s="225"/>
      <c r="CU825" s="225"/>
      <c r="CV825" s="225"/>
    </row>
    <row r="826" spans="1:100" ht="12" customHeight="1" x14ac:dyDescent="0.25">
      <c r="A826" s="225"/>
      <c r="B826" s="225"/>
      <c r="C826" s="225"/>
      <c r="D826" s="225"/>
      <c r="E826" s="225"/>
      <c r="F826" s="225"/>
      <c r="G826" s="225"/>
      <c r="H826" s="225"/>
      <c r="I826" s="225"/>
      <c r="J826" s="225"/>
      <c r="K826" s="225"/>
      <c r="L826" s="225"/>
      <c r="M826" s="225"/>
      <c r="N826" s="225"/>
      <c r="O826" s="225"/>
      <c r="P826" s="225"/>
      <c r="Q826" s="225"/>
      <c r="R826" s="225"/>
      <c r="S826" s="225"/>
      <c r="T826" s="225"/>
      <c r="U826" s="225"/>
      <c r="V826" s="225"/>
      <c r="W826" s="225"/>
      <c r="X826" s="225"/>
      <c r="Y826" s="225"/>
      <c r="Z826" s="225"/>
      <c r="AA826" s="225"/>
      <c r="AB826" s="225"/>
      <c r="AC826" s="225"/>
      <c r="AD826" s="225"/>
      <c r="AE826" s="225"/>
      <c r="AF826" s="225"/>
      <c r="AG826" s="225"/>
      <c r="AH826" s="225"/>
      <c r="AI826" s="225"/>
      <c r="AJ826" s="225"/>
      <c r="AK826" s="225"/>
      <c r="AL826" s="225"/>
      <c r="AM826" s="257"/>
      <c r="AN826" s="257"/>
      <c r="AO826" s="225"/>
      <c r="AP826" s="225"/>
      <c r="AQ826" s="225"/>
      <c r="AR826" s="225"/>
      <c r="AS826" s="225"/>
      <c r="AT826" s="225"/>
      <c r="AU826" s="225"/>
      <c r="AV826" s="225"/>
      <c r="AW826" s="225"/>
      <c r="AX826" s="225"/>
      <c r="AY826" s="225"/>
      <c r="AZ826" s="225"/>
      <c r="BA826" s="225"/>
      <c r="BB826" s="225"/>
      <c r="BC826" s="225"/>
      <c r="BD826" s="225"/>
      <c r="BE826" s="225"/>
      <c r="BF826" s="225"/>
      <c r="BG826" s="225"/>
      <c r="BH826" s="225"/>
      <c r="BI826" s="225"/>
      <c r="BJ826" s="225"/>
      <c r="BK826" s="225"/>
      <c r="BL826" s="225"/>
      <c r="BM826" s="225"/>
      <c r="BN826" s="225"/>
      <c r="BO826" s="225"/>
      <c r="BP826" s="225"/>
      <c r="BQ826" s="225"/>
      <c r="BR826" s="225"/>
      <c r="BS826" s="225"/>
      <c r="BT826" s="225"/>
      <c r="BU826" s="225"/>
      <c r="BV826" s="225"/>
      <c r="BW826" s="225"/>
      <c r="BX826" s="225"/>
      <c r="BY826" s="225"/>
      <c r="BZ826" s="225"/>
      <c r="CA826" s="225"/>
      <c r="CB826" s="225"/>
      <c r="CC826" s="225"/>
      <c r="CD826" s="225"/>
      <c r="CE826" s="225"/>
      <c r="CF826" s="225"/>
      <c r="CG826" s="225"/>
      <c r="CH826" s="225"/>
      <c r="CI826" s="225"/>
      <c r="CJ826" s="225"/>
      <c r="CK826" s="225"/>
      <c r="CL826" s="225"/>
      <c r="CM826" s="225"/>
      <c r="CN826" s="225"/>
      <c r="CO826" s="225"/>
      <c r="CP826" s="225"/>
      <c r="CQ826" s="225"/>
      <c r="CR826" s="225"/>
      <c r="CS826" s="225"/>
      <c r="CT826" s="225"/>
      <c r="CU826" s="225"/>
      <c r="CV826" s="225"/>
    </row>
    <row r="827" spans="1:100" ht="12" customHeight="1" x14ac:dyDescent="0.25">
      <c r="A827" s="225"/>
      <c r="B827" s="225"/>
      <c r="C827" s="225"/>
      <c r="D827" s="225"/>
      <c r="E827" s="225"/>
      <c r="F827" s="225"/>
      <c r="G827" s="225"/>
      <c r="H827" s="225"/>
      <c r="I827" s="225"/>
      <c r="J827" s="225"/>
      <c r="K827" s="225"/>
      <c r="L827" s="225"/>
      <c r="M827" s="225"/>
      <c r="N827" s="225"/>
      <c r="O827" s="225"/>
      <c r="P827" s="225"/>
      <c r="Q827" s="225"/>
      <c r="R827" s="225"/>
      <c r="S827" s="225"/>
      <c r="T827" s="225"/>
      <c r="U827" s="225"/>
      <c r="V827" s="225"/>
      <c r="W827" s="225"/>
      <c r="X827" s="225"/>
      <c r="Y827" s="225"/>
      <c r="Z827" s="225"/>
      <c r="AA827" s="225"/>
      <c r="AB827" s="225"/>
      <c r="AC827" s="225"/>
      <c r="AD827" s="225"/>
      <c r="AE827" s="225"/>
      <c r="AF827" s="225"/>
      <c r="AG827" s="225"/>
      <c r="AH827" s="225"/>
      <c r="AI827" s="225"/>
      <c r="AJ827" s="225"/>
      <c r="AK827" s="225"/>
      <c r="AL827" s="225"/>
      <c r="AM827" s="257"/>
      <c r="AN827" s="257"/>
      <c r="AO827" s="225"/>
      <c r="AP827" s="225"/>
      <c r="AQ827" s="225"/>
      <c r="AR827" s="225"/>
      <c r="AS827" s="225"/>
      <c r="AT827" s="225"/>
      <c r="AU827" s="225"/>
      <c r="AV827" s="225"/>
      <c r="AW827" s="225"/>
      <c r="AX827" s="225"/>
      <c r="AY827" s="225"/>
      <c r="AZ827" s="225"/>
      <c r="BA827" s="225"/>
      <c r="BB827" s="225"/>
      <c r="BC827" s="225"/>
      <c r="BD827" s="225"/>
      <c r="BE827" s="225"/>
      <c r="BF827" s="225"/>
      <c r="BG827" s="225"/>
      <c r="BH827" s="225"/>
      <c r="BI827" s="225"/>
      <c r="BJ827" s="225"/>
      <c r="BK827" s="225"/>
      <c r="BL827" s="225"/>
      <c r="BM827" s="225"/>
      <c r="BN827" s="225"/>
      <c r="BO827" s="225"/>
      <c r="BP827" s="225"/>
      <c r="BQ827" s="225"/>
      <c r="BR827" s="225"/>
      <c r="BS827" s="225"/>
      <c r="BT827" s="225"/>
      <c r="BU827" s="225"/>
      <c r="BV827" s="225"/>
      <c r="BW827" s="225"/>
      <c r="BX827" s="225"/>
      <c r="BY827" s="225"/>
      <c r="BZ827" s="225"/>
      <c r="CA827" s="225"/>
      <c r="CB827" s="225"/>
      <c r="CC827" s="225"/>
      <c r="CD827" s="225"/>
      <c r="CE827" s="225"/>
      <c r="CF827" s="225"/>
      <c r="CG827" s="225"/>
      <c r="CH827" s="225"/>
      <c r="CI827" s="225"/>
      <c r="CJ827" s="225"/>
      <c r="CK827" s="225"/>
      <c r="CL827" s="225"/>
      <c r="CM827" s="225"/>
      <c r="CN827" s="225"/>
      <c r="CO827" s="225"/>
      <c r="CP827" s="225"/>
      <c r="CQ827" s="225"/>
      <c r="CR827" s="225"/>
      <c r="CS827" s="225"/>
      <c r="CT827" s="225"/>
      <c r="CU827" s="225"/>
      <c r="CV827" s="225"/>
    </row>
    <row r="828" spans="1:100" ht="12" customHeight="1" x14ac:dyDescent="0.25">
      <c r="A828" s="225"/>
      <c r="B828" s="225"/>
      <c r="C828" s="225"/>
      <c r="D828" s="225"/>
      <c r="E828" s="225"/>
      <c r="F828" s="225"/>
      <c r="G828" s="225"/>
      <c r="H828" s="225"/>
      <c r="I828" s="225"/>
      <c r="J828" s="225"/>
      <c r="K828" s="225"/>
      <c r="L828" s="225"/>
      <c r="M828" s="225"/>
      <c r="N828" s="225"/>
      <c r="O828" s="225"/>
      <c r="P828" s="225"/>
      <c r="Q828" s="225"/>
      <c r="R828" s="225"/>
      <c r="S828" s="225"/>
      <c r="T828" s="225"/>
      <c r="U828" s="225"/>
      <c r="V828" s="225"/>
      <c r="W828" s="225"/>
      <c r="X828" s="225"/>
      <c r="Y828" s="225"/>
      <c r="Z828" s="225"/>
      <c r="AA828" s="225"/>
      <c r="AB828" s="225"/>
      <c r="AC828" s="225"/>
      <c r="AD828" s="225"/>
      <c r="AE828" s="225"/>
      <c r="AF828" s="225"/>
      <c r="AG828" s="225"/>
      <c r="AH828" s="225"/>
      <c r="AI828" s="225"/>
      <c r="AJ828" s="225"/>
      <c r="AK828" s="225"/>
      <c r="AL828" s="225"/>
      <c r="AM828" s="257"/>
      <c r="AN828" s="257"/>
      <c r="AO828" s="225"/>
      <c r="AP828" s="225"/>
      <c r="AQ828" s="225"/>
      <c r="AR828" s="225"/>
      <c r="AS828" s="225"/>
      <c r="AT828" s="225"/>
      <c r="AU828" s="225"/>
      <c r="AV828" s="225"/>
      <c r="AW828" s="225"/>
      <c r="AX828" s="225"/>
      <c r="AY828" s="225"/>
      <c r="AZ828" s="225"/>
      <c r="BA828" s="225"/>
      <c r="BB828" s="225"/>
      <c r="BC828" s="225"/>
      <c r="BD828" s="225"/>
      <c r="BE828" s="225"/>
      <c r="BF828" s="225"/>
      <c r="BG828" s="225"/>
      <c r="BH828" s="225"/>
      <c r="BI828" s="225"/>
      <c r="BJ828" s="225"/>
      <c r="BK828" s="225"/>
      <c r="BL828" s="225"/>
      <c r="BM828" s="225"/>
      <c r="BN828" s="225"/>
      <c r="BO828" s="225"/>
      <c r="BP828" s="225"/>
      <c r="BQ828" s="225"/>
      <c r="BR828" s="225"/>
      <c r="BS828" s="225"/>
      <c r="BT828" s="225"/>
      <c r="BU828" s="225"/>
      <c r="BV828" s="225"/>
      <c r="BW828" s="225"/>
      <c r="BX828" s="225"/>
      <c r="BY828" s="225"/>
      <c r="BZ828" s="225"/>
      <c r="CA828" s="225"/>
      <c r="CB828" s="225"/>
      <c r="CC828" s="225"/>
      <c r="CD828" s="225"/>
      <c r="CE828" s="225"/>
      <c r="CF828" s="225"/>
      <c r="CG828" s="225"/>
      <c r="CH828" s="225"/>
      <c r="CI828" s="225"/>
      <c r="CJ828" s="225"/>
      <c r="CK828" s="225"/>
      <c r="CL828" s="225"/>
      <c r="CM828" s="225"/>
      <c r="CN828" s="225"/>
      <c r="CO828" s="225"/>
      <c r="CP828" s="225"/>
      <c r="CQ828" s="225"/>
      <c r="CR828" s="225"/>
      <c r="CS828" s="225"/>
      <c r="CT828" s="225"/>
      <c r="CU828" s="225"/>
      <c r="CV828" s="225"/>
    </row>
    <row r="829" spans="1:100" ht="12" customHeight="1" x14ac:dyDescent="0.25">
      <c r="A829" s="225"/>
      <c r="B829" s="225"/>
      <c r="C829" s="225"/>
      <c r="D829" s="225"/>
      <c r="E829" s="225"/>
      <c r="F829" s="225"/>
      <c r="G829" s="225"/>
      <c r="H829" s="225"/>
      <c r="I829" s="225"/>
      <c r="J829" s="225"/>
      <c r="K829" s="225"/>
      <c r="L829" s="225"/>
      <c r="M829" s="225"/>
      <c r="N829" s="225"/>
      <c r="O829" s="225"/>
      <c r="P829" s="225"/>
      <c r="Q829" s="225"/>
      <c r="R829" s="225"/>
      <c r="S829" s="225"/>
      <c r="T829" s="225"/>
      <c r="U829" s="225"/>
      <c r="V829" s="225"/>
      <c r="W829" s="225"/>
      <c r="X829" s="225"/>
      <c r="Y829" s="225"/>
      <c r="Z829" s="225"/>
      <c r="AA829" s="225"/>
      <c r="AB829" s="225"/>
      <c r="AC829" s="225"/>
      <c r="AD829" s="225"/>
      <c r="AE829" s="225"/>
      <c r="AF829" s="225"/>
      <c r="AG829" s="225"/>
      <c r="AH829" s="225"/>
      <c r="AI829" s="225"/>
      <c r="AJ829" s="225"/>
      <c r="AK829" s="225"/>
      <c r="AL829" s="225"/>
      <c r="AM829" s="257"/>
      <c r="AN829" s="257"/>
      <c r="AO829" s="225"/>
      <c r="AP829" s="225"/>
      <c r="AQ829" s="225"/>
      <c r="AR829" s="225"/>
      <c r="AS829" s="225"/>
      <c r="AT829" s="225"/>
      <c r="AU829" s="225"/>
      <c r="AV829" s="225"/>
      <c r="AW829" s="225"/>
      <c r="AX829" s="225"/>
      <c r="AY829" s="225"/>
      <c r="AZ829" s="225"/>
      <c r="BA829" s="225"/>
      <c r="BB829" s="225"/>
      <c r="BC829" s="225"/>
      <c r="BD829" s="225"/>
      <c r="BE829" s="225"/>
      <c r="BF829" s="225"/>
      <c r="BG829" s="225"/>
      <c r="BH829" s="225"/>
      <c r="BI829" s="225"/>
      <c r="BJ829" s="225"/>
      <c r="BK829" s="225"/>
      <c r="BL829" s="225"/>
      <c r="BM829" s="225"/>
      <c r="BN829" s="225"/>
      <c r="BO829" s="225"/>
      <c r="BP829" s="225"/>
      <c r="BQ829" s="225"/>
      <c r="BR829" s="225"/>
      <c r="BS829" s="225"/>
      <c r="BT829" s="225"/>
      <c r="BU829" s="225"/>
      <c r="BV829" s="225"/>
      <c r="BW829" s="225"/>
      <c r="BX829" s="225"/>
      <c r="BY829" s="225"/>
      <c r="BZ829" s="225"/>
      <c r="CA829" s="225"/>
      <c r="CB829" s="225"/>
      <c r="CC829" s="225"/>
      <c r="CD829" s="225"/>
      <c r="CE829" s="225"/>
      <c r="CF829" s="225"/>
      <c r="CG829" s="225"/>
      <c r="CH829" s="225"/>
      <c r="CI829" s="225"/>
      <c r="CJ829" s="225"/>
      <c r="CK829" s="225"/>
      <c r="CL829" s="225"/>
      <c r="CM829" s="225"/>
      <c r="CN829" s="225"/>
      <c r="CO829" s="225"/>
      <c r="CP829" s="225"/>
      <c r="CQ829" s="225"/>
      <c r="CR829" s="225"/>
      <c r="CS829" s="225"/>
      <c r="CT829" s="225"/>
      <c r="CU829" s="225"/>
      <c r="CV829" s="225"/>
    </row>
    <row r="830" spans="1:100" ht="12" customHeight="1" x14ac:dyDescent="0.25">
      <c r="A830" s="225"/>
      <c r="B830" s="225"/>
      <c r="C830" s="225"/>
      <c r="D830" s="225"/>
      <c r="E830" s="225"/>
      <c r="F830" s="225"/>
      <c r="G830" s="225"/>
      <c r="H830" s="225"/>
      <c r="I830" s="225"/>
      <c r="J830" s="225"/>
      <c r="K830" s="225"/>
      <c r="L830" s="225"/>
      <c r="M830" s="225"/>
      <c r="N830" s="225"/>
      <c r="O830" s="225"/>
      <c r="P830" s="225"/>
      <c r="Q830" s="225"/>
      <c r="R830" s="225"/>
      <c r="S830" s="225"/>
      <c r="T830" s="225"/>
      <c r="U830" s="225"/>
      <c r="V830" s="225"/>
      <c r="W830" s="225"/>
      <c r="X830" s="225"/>
      <c r="Y830" s="225"/>
      <c r="Z830" s="225"/>
      <c r="AA830" s="225"/>
      <c r="AB830" s="225"/>
      <c r="AC830" s="225"/>
      <c r="AD830" s="225"/>
      <c r="AE830" s="225"/>
      <c r="AF830" s="225"/>
      <c r="AG830" s="225"/>
      <c r="AH830" s="225"/>
      <c r="AI830" s="225"/>
      <c r="AJ830" s="225"/>
      <c r="AK830" s="225"/>
      <c r="AL830" s="225"/>
      <c r="AM830" s="257"/>
      <c r="AN830" s="257"/>
      <c r="AO830" s="225"/>
      <c r="AP830" s="225"/>
      <c r="AQ830" s="225"/>
      <c r="AR830" s="225"/>
      <c r="AS830" s="225"/>
      <c r="AT830" s="225"/>
      <c r="AU830" s="225"/>
      <c r="AV830" s="225"/>
      <c r="AW830" s="225"/>
      <c r="AX830" s="225"/>
      <c r="AY830" s="225"/>
      <c r="AZ830" s="225"/>
      <c r="BA830" s="225"/>
      <c r="BB830" s="225"/>
      <c r="BC830" s="225"/>
      <c r="BD830" s="225"/>
      <c r="BE830" s="225"/>
      <c r="BF830" s="225"/>
      <c r="BG830" s="225"/>
      <c r="BH830" s="225"/>
      <c r="BI830" s="225"/>
      <c r="BJ830" s="225"/>
      <c r="BK830" s="225"/>
      <c r="BL830" s="225"/>
      <c r="BM830" s="225"/>
      <c r="BN830" s="225"/>
      <c r="BO830" s="225"/>
      <c r="BP830" s="225"/>
      <c r="BQ830" s="225"/>
      <c r="BR830" s="225"/>
      <c r="BS830" s="225"/>
      <c r="BT830" s="225"/>
      <c r="BU830" s="225"/>
      <c r="BV830" s="225"/>
      <c r="BW830" s="225"/>
      <c r="BX830" s="225"/>
      <c r="BY830" s="225"/>
      <c r="BZ830" s="225"/>
      <c r="CA830" s="225"/>
      <c r="CB830" s="225"/>
      <c r="CC830" s="225"/>
      <c r="CD830" s="225"/>
      <c r="CE830" s="225"/>
      <c r="CF830" s="225"/>
      <c r="CG830" s="225"/>
      <c r="CH830" s="225"/>
      <c r="CI830" s="225"/>
      <c r="CJ830" s="225"/>
      <c r="CK830" s="225"/>
      <c r="CL830" s="225"/>
      <c r="CM830" s="225"/>
      <c r="CN830" s="225"/>
      <c r="CO830" s="225"/>
      <c r="CP830" s="225"/>
      <c r="CQ830" s="225"/>
      <c r="CR830" s="225"/>
      <c r="CS830" s="225"/>
      <c r="CT830" s="225"/>
      <c r="CU830" s="225"/>
      <c r="CV830" s="225"/>
    </row>
    <row r="831" spans="1:100" ht="12" customHeight="1" x14ac:dyDescent="0.25">
      <c r="A831" s="225"/>
      <c r="B831" s="225"/>
      <c r="C831" s="225"/>
      <c r="D831" s="225"/>
      <c r="E831" s="225"/>
      <c r="F831" s="225"/>
      <c r="G831" s="225"/>
      <c r="H831" s="225"/>
      <c r="I831" s="225"/>
      <c r="J831" s="225"/>
      <c r="K831" s="225"/>
      <c r="L831" s="225"/>
      <c r="M831" s="225"/>
      <c r="N831" s="225"/>
      <c r="O831" s="225"/>
      <c r="P831" s="225"/>
      <c r="Q831" s="225"/>
      <c r="R831" s="225"/>
      <c r="S831" s="225"/>
      <c r="T831" s="225"/>
      <c r="U831" s="225"/>
      <c r="V831" s="225"/>
      <c r="W831" s="225"/>
      <c r="X831" s="225"/>
      <c r="Y831" s="225"/>
      <c r="Z831" s="225"/>
      <c r="AA831" s="225"/>
      <c r="AB831" s="225"/>
      <c r="AC831" s="225"/>
      <c r="AD831" s="225"/>
      <c r="AE831" s="225"/>
      <c r="AF831" s="225"/>
      <c r="AG831" s="225"/>
      <c r="AH831" s="225"/>
      <c r="AI831" s="225"/>
      <c r="AJ831" s="225"/>
      <c r="AK831" s="225"/>
      <c r="AL831" s="225"/>
      <c r="AM831" s="257"/>
      <c r="AN831" s="257"/>
      <c r="AO831" s="225"/>
      <c r="AP831" s="225"/>
      <c r="AQ831" s="225"/>
      <c r="AR831" s="225"/>
      <c r="AS831" s="225"/>
      <c r="AT831" s="225"/>
      <c r="AU831" s="225"/>
      <c r="AV831" s="225"/>
      <c r="AW831" s="225"/>
      <c r="AX831" s="225"/>
      <c r="AY831" s="225"/>
      <c r="AZ831" s="225"/>
      <c r="BA831" s="225"/>
      <c r="BB831" s="225"/>
      <c r="BC831" s="225"/>
      <c r="BD831" s="225"/>
      <c r="BE831" s="225"/>
      <c r="BF831" s="225"/>
      <c r="BG831" s="225"/>
      <c r="BH831" s="225"/>
      <c r="BI831" s="225"/>
      <c r="BJ831" s="225"/>
      <c r="BK831" s="225"/>
      <c r="BL831" s="225"/>
      <c r="BM831" s="225"/>
      <c r="BN831" s="225"/>
      <c r="BO831" s="225"/>
      <c r="BP831" s="225"/>
      <c r="BQ831" s="225"/>
      <c r="BR831" s="225"/>
      <c r="BS831" s="225"/>
      <c r="BT831" s="225"/>
      <c r="BU831" s="225"/>
      <c r="BV831" s="225"/>
      <c r="BW831" s="225"/>
      <c r="BX831" s="225"/>
      <c r="BY831" s="225"/>
      <c r="BZ831" s="225"/>
      <c r="CA831" s="225"/>
      <c r="CB831" s="225"/>
      <c r="CC831" s="225"/>
      <c r="CD831" s="225"/>
      <c r="CE831" s="225"/>
      <c r="CF831" s="225"/>
      <c r="CG831" s="225"/>
      <c r="CH831" s="225"/>
      <c r="CI831" s="225"/>
      <c r="CJ831" s="225"/>
      <c r="CK831" s="225"/>
      <c r="CL831" s="225"/>
      <c r="CM831" s="225"/>
      <c r="CN831" s="225"/>
      <c r="CO831" s="225"/>
      <c r="CP831" s="225"/>
      <c r="CQ831" s="225"/>
      <c r="CR831" s="225"/>
      <c r="CS831" s="225"/>
      <c r="CT831" s="225"/>
      <c r="CU831" s="225"/>
      <c r="CV831" s="225"/>
    </row>
    <row r="832" spans="1:100" ht="12" customHeight="1" x14ac:dyDescent="0.25">
      <c r="A832" s="225"/>
      <c r="B832" s="225"/>
      <c r="C832" s="225"/>
      <c r="D832" s="225"/>
      <c r="E832" s="225"/>
      <c r="F832" s="225"/>
      <c r="G832" s="225"/>
      <c r="H832" s="225"/>
      <c r="I832" s="225"/>
      <c r="J832" s="225"/>
      <c r="K832" s="225"/>
      <c r="L832" s="225"/>
      <c r="M832" s="225"/>
      <c r="N832" s="225"/>
      <c r="O832" s="225"/>
      <c r="P832" s="225"/>
      <c r="Q832" s="225"/>
      <c r="R832" s="225"/>
      <c r="S832" s="225"/>
      <c r="T832" s="225"/>
      <c r="U832" s="225"/>
      <c r="V832" s="225"/>
      <c r="W832" s="225"/>
      <c r="X832" s="225"/>
      <c r="Y832" s="225"/>
      <c r="Z832" s="225"/>
      <c r="AA832" s="225"/>
      <c r="AB832" s="225"/>
      <c r="AC832" s="225"/>
      <c r="AD832" s="225"/>
      <c r="AE832" s="225"/>
      <c r="AF832" s="225"/>
      <c r="AG832" s="225"/>
      <c r="AH832" s="225"/>
      <c r="AI832" s="225"/>
      <c r="AJ832" s="225"/>
      <c r="AK832" s="225"/>
      <c r="AL832" s="225"/>
      <c r="AM832" s="257"/>
      <c r="AN832" s="257"/>
      <c r="AO832" s="225"/>
      <c r="AP832" s="225"/>
      <c r="AQ832" s="225"/>
      <c r="AR832" s="225"/>
      <c r="AS832" s="225"/>
      <c r="AT832" s="225"/>
      <c r="AU832" s="225"/>
      <c r="AV832" s="225"/>
      <c r="AW832" s="225"/>
      <c r="AX832" s="225"/>
      <c r="AY832" s="225"/>
      <c r="AZ832" s="225"/>
      <c r="BA832" s="225"/>
      <c r="BB832" s="225"/>
      <c r="BC832" s="225"/>
      <c r="BD832" s="225"/>
      <c r="BE832" s="225"/>
      <c r="BF832" s="225"/>
      <c r="BG832" s="225"/>
      <c r="BH832" s="225"/>
      <c r="BI832" s="225"/>
      <c r="BJ832" s="225"/>
      <c r="BK832" s="225"/>
      <c r="BL832" s="225"/>
      <c r="BM832" s="225"/>
      <c r="BN832" s="225"/>
      <c r="BO832" s="225"/>
      <c r="BP832" s="225"/>
      <c r="BQ832" s="225"/>
      <c r="BR832" s="225"/>
      <c r="BS832" s="225"/>
      <c r="BT832" s="225"/>
      <c r="BU832" s="225"/>
      <c r="BV832" s="225"/>
      <c r="BW832" s="225"/>
      <c r="BX832" s="225"/>
      <c r="BY832" s="225"/>
      <c r="BZ832" s="225"/>
      <c r="CA832" s="225"/>
      <c r="CB832" s="225"/>
      <c r="CC832" s="225"/>
      <c r="CD832" s="225"/>
      <c r="CE832" s="225"/>
      <c r="CF832" s="225"/>
      <c r="CG832" s="225"/>
      <c r="CH832" s="225"/>
      <c r="CI832" s="225"/>
      <c r="CJ832" s="225"/>
      <c r="CK832" s="225"/>
      <c r="CL832" s="225"/>
      <c r="CM832" s="225"/>
      <c r="CN832" s="225"/>
      <c r="CO832" s="225"/>
      <c r="CP832" s="225"/>
      <c r="CQ832" s="225"/>
      <c r="CR832" s="225"/>
      <c r="CS832" s="225"/>
      <c r="CT832" s="225"/>
      <c r="CU832" s="225"/>
      <c r="CV832" s="225"/>
    </row>
    <row r="833" spans="1:100" ht="12" customHeight="1" x14ac:dyDescent="0.25">
      <c r="A833" s="225"/>
      <c r="B833" s="225"/>
      <c r="C833" s="225"/>
      <c r="D833" s="225"/>
      <c r="E833" s="225"/>
      <c r="F833" s="225"/>
      <c r="G833" s="225"/>
      <c r="H833" s="225"/>
      <c r="I833" s="225"/>
      <c r="J833" s="225"/>
      <c r="K833" s="225"/>
      <c r="L833" s="225"/>
      <c r="M833" s="225"/>
      <c r="N833" s="225"/>
      <c r="O833" s="225"/>
      <c r="P833" s="225"/>
      <c r="Q833" s="225"/>
      <c r="R833" s="225"/>
      <c r="S833" s="225"/>
      <c r="T833" s="225"/>
      <c r="U833" s="225"/>
      <c r="V833" s="225"/>
      <c r="W833" s="225"/>
      <c r="X833" s="225"/>
      <c r="Y833" s="225"/>
      <c r="Z833" s="225"/>
      <c r="AA833" s="225"/>
      <c r="AB833" s="225"/>
      <c r="AC833" s="225"/>
      <c r="AD833" s="225"/>
      <c r="AE833" s="225"/>
      <c r="AF833" s="225"/>
      <c r="AG833" s="225"/>
      <c r="AH833" s="225"/>
      <c r="AI833" s="225"/>
      <c r="AJ833" s="225"/>
      <c r="AK833" s="225"/>
      <c r="AL833" s="225"/>
      <c r="AM833" s="257"/>
      <c r="AN833" s="257"/>
      <c r="AO833" s="225"/>
      <c r="AP833" s="225"/>
      <c r="AQ833" s="225"/>
      <c r="AR833" s="225"/>
      <c r="AS833" s="225"/>
      <c r="AT833" s="225"/>
      <c r="AU833" s="225"/>
      <c r="AV833" s="225"/>
      <c r="AW833" s="225"/>
      <c r="AX833" s="225"/>
      <c r="AY833" s="225"/>
      <c r="AZ833" s="225"/>
      <c r="BA833" s="225"/>
      <c r="BB833" s="225"/>
      <c r="BC833" s="225"/>
      <c r="BD833" s="225"/>
      <c r="BE833" s="225"/>
      <c r="BF833" s="225"/>
      <c r="BG833" s="225"/>
      <c r="BH833" s="225"/>
      <c r="BI833" s="225"/>
      <c r="BJ833" s="225"/>
      <c r="BK833" s="225"/>
      <c r="BL833" s="225"/>
      <c r="BM833" s="225"/>
      <c r="BN833" s="225"/>
      <c r="BO833" s="225"/>
      <c r="BP833" s="225"/>
      <c r="BQ833" s="225"/>
      <c r="BR833" s="225"/>
      <c r="BS833" s="225"/>
      <c r="BT833" s="225"/>
      <c r="BU833" s="225"/>
      <c r="BV833" s="225"/>
      <c r="BW833" s="225"/>
      <c r="BX833" s="225"/>
      <c r="BY833" s="225"/>
      <c r="BZ833" s="225"/>
      <c r="CA833" s="225"/>
      <c r="CB833" s="225"/>
      <c r="CC833" s="225"/>
      <c r="CD833" s="225"/>
      <c r="CE833" s="225"/>
      <c r="CF833" s="225"/>
      <c r="CG833" s="225"/>
      <c r="CH833" s="225"/>
      <c r="CI833" s="225"/>
      <c r="CJ833" s="225"/>
      <c r="CK833" s="225"/>
      <c r="CL833" s="225"/>
      <c r="CM833" s="225"/>
      <c r="CN833" s="225"/>
      <c r="CO833" s="225"/>
      <c r="CP833" s="225"/>
      <c r="CQ833" s="225"/>
      <c r="CR833" s="225"/>
      <c r="CS833" s="225"/>
      <c r="CT833" s="225"/>
      <c r="CU833" s="225"/>
      <c r="CV833" s="225"/>
    </row>
    <row r="834" spans="1:100" ht="12" customHeight="1" x14ac:dyDescent="0.25">
      <c r="A834" s="225"/>
      <c r="B834" s="225"/>
      <c r="C834" s="225"/>
      <c r="D834" s="225"/>
      <c r="E834" s="225"/>
      <c r="F834" s="225"/>
      <c r="G834" s="225"/>
      <c r="H834" s="225"/>
      <c r="I834" s="225"/>
      <c r="J834" s="225"/>
      <c r="K834" s="225"/>
      <c r="L834" s="225"/>
      <c r="M834" s="225"/>
      <c r="N834" s="225"/>
      <c r="O834" s="225"/>
      <c r="P834" s="225"/>
      <c r="Q834" s="225"/>
      <c r="R834" s="225"/>
      <c r="S834" s="225"/>
      <c r="T834" s="225"/>
      <c r="U834" s="225"/>
      <c r="V834" s="225"/>
      <c r="W834" s="225"/>
      <c r="X834" s="225"/>
      <c r="Y834" s="225"/>
      <c r="Z834" s="225"/>
      <c r="AA834" s="225"/>
      <c r="AB834" s="225"/>
      <c r="AC834" s="225"/>
      <c r="AD834" s="225"/>
      <c r="AE834" s="225"/>
      <c r="AF834" s="225"/>
      <c r="AG834" s="225"/>
      <c r="AH834" s="225"/>
      <c r="AI834" s="225"/>
      <c r="AJ834" s="225"/>
      <c r="AK834" s="225"/>
      <c r="AL834" s="225"/>
      <c r="AM834" s="257"/>
      <c r="AN834" s="257"/>
      <c r="AO834" s="225"/>
      <c r="AP834" s="225"/>
      <c r="AQ834" s="225"/>
      <c r="AR834" s="225"/>
      <c r="AS834" s="225"/>
      <c r="AT834" s="225"/>
      <c r="AU834" s="225"/>
      <c r="AV834" s="225"/>
      <c r="AW834" s="225"/>
      <c r="AX834" s="225"/>
      <c r="AY834" s="225"/>
      <c r="AZ834" s="225"/>
      <c r="BA834" s="225"/>
      <c r="BB834" s="225"/>
      <c r="BC834" s="225"/>
      <c r="BD834" s="225"/>
      <c r="BE834" s="225"/>
      <c r="BF834" s="225"/>
      <c r="BG834" s="225"/>
      <c r="BH834" s="225"/>
      <c r="BI834" s="225"/>
      <c r="BJ834" s="225"/>
      <c r="BK834" s="225"/>
      <c r="BL834" s="225"/>
      <c r="BM834" s="225"/>
      <c r="BN834" s="225"/>
      <c r="BO834" s="225"/>
      <c r="BP834" s="225"/>
      <c r="BQ834" s="225"/>
      <c r="BR834" s="225"/>
      <c r="BS834" s="225"/>
      <c r="BT834" s="225"/>
      <c r="BU834" s="225"/>
      <c r="BV834" s="225"/>
      <c r="BW834" s="225"/>
      <c r="BX834" s="225"/>
      <c r="BY834" s="225"/>
      <c r="BZ834" s="225"/>
      <c r="CA834" s="225"/>
      <c r="CB834" s="225"/>
      <c r="CC834" s="225"/>
      <c r="CD834" s="225"/>
      <c r="CE834" s="225"/>
      <c r="CF834" s="225"/>
      <c r="CG834" s="225"/>
      <c r="CH834" s="225"/>
      <c r="CI834" s="225"/>
      <c r="CJ834" s="225"/>
      <c r="CK834" s="225"/>
      <c r="CL834" s="225"/>
      <c r="CM834" s="225"/>
      <c r="CN834" s="225"/>
      <c r="CO834" s="225"/>
      <c r="CP834" s="225"/>
      <c r="CQ834" s="225"/>
      <c r="CR834" s="225"/>
      <c r="CS834" s="225"/>
      <c r="CT834" s="225"/>
      <c r="CU834" s="225"/>
      <c r="CV834" s="225"/>
    </row>
    <row r="835" spans="1:100" ht="12" customHeight="1" x14ac:dyDescent="0.25">
      <c r="A835" s="225"/>
      <c r="B835" s="225"/>
      <c r="C835" s="225"/>
      <c r="D835" s="225"/>
      <c r="E835" s="225"/>
      <c r="F835" s="225"/>
      <c r="G835" s="225"/>
      <c r="H835" s="225"/>
      <c r="I835" s="225"/>
      <c r="J835" s="225"/>
      <c r="K835" s="225"/>
      <c r="L835" s="225"/>
      <c r="M835" s="225"/>
      <c r="N835" s="225"/>
      <c r="O835" s="225"/>
      <c r="P835" s="225"/>
      <c r="Q835" s="225"/>
      <c r="R835" s="225"/>
      <c r="S835" s="225"/>
      <c r="T835" s="225"/>
      <c r="U835" s="225"/>
      <c r="V835" s="225"/>
      <c r="W835" s="225"/>
      <c r="X835" s="225"/>
      <c r="Y835" s="225"/>
      <c r="Z835" s="225"/>
      <c r="AA835" s="225"/>
      <c r="AB835" s="225"/>
      <c r="AC835" s="225"/>
      <c r="AD835" s="225"/>
      <c r="AE835" s="225"/>
      <c r="AF835" s="225"/>
      <c r="AG835" s="225"/>
      <c r="AH835" s="225"/>
      <c r="AI835" s="225"/>
      <c r="AJ835" s="225"/>
      <c r="AK835" s="225"/>
      <c r="AL835" s="225"/>
      <c r="AM835" s="257"/>
      <c r="AN835" s="257"/>
      <c r="AO835" s="225"/>
      <c r="AP835" s="225"/>
      <c r="AQ835" s="225"/>
      <c r="AR835" s="225"/>
      <c r="AS835" s="225"/>
      <c r="AT835" s="225"/>
      <c r="AU835" s="225"/>
      <c r="AV835" s="225"/>
      <c r="AW835" s="225"/>
      <c r="AX835" s="225"/>
      <c r="AY835" s="225"/>
      <c r="AZ835" s="225"/>
      <c r="BA835" s="225"/>
      <c r="BB835" s="225"/>
      <c r="BC835" s="225"/>
      <c r="BD835" s="225"/>
      <c r="BE835" s="225"/>
      <c r="BF835" s="225"/>
      <c r="BG835" s="225"/>
      <c r="BH835" s="225"/>
      <c r="BI835" s="225"/>
      <c r="BJ835" s="225"/>
      <c r="BK835" s="225"/>
      <c r="BL835" s="225"/>
      <c r="BM835" s="225"/>
      <c r="BN835" s="225"/>
      <c r="BO835" s="225"/>
      <c r="BP835" s="225"/>
      <c r="BQ835" s="225"/>
      <c r="BR835" s="225"/>
      <c r="BS835" s="225"/>
      <c r="BT835" s="225"/>
      <c r="BU835" s="225"/>
      <c r="BV835" s="225"/>
      <c r="BW835" s="225"/>
      <c r="BX835" s="225"/>
      <c r="BY835" s="225"/>
      <c r="BZ835" s="225"/>
      <c r="CA835" s="225"/>
      <c r="CB835" s="225"/>
      <c r="CC835" s="225"/>
      <c r="CD835" s="225"/>
      <c r="CE835" s="225"/>
      <c r="CF835" s="225"/>
      <c r="CG835" s="225"/>
      <c r="CH835" s="225"/>
      <c r="CI835" s="225"/>
      <c r="CJ835" s="225"/>
      <c r="CK835" s="225"/>
      <c r="CL835" s="225"/>
      <c r="CM835" s="225"/>
      <c r="CN835" s="225"/>
      <c r="CO835" s="225"/>
      <c r="CP835" s="225"/>
      <c r="CQ835" s="225"/>
      <c r="CR835" s="225"/>
      <c r="CS835" s="225"/>
      <c r="CT835" s="225"/>
      <c r="CU835" s="225"/>
      <c r="CV835" s="225"/>
    </row>
    <row r="836" spans="1:100" ht="12" customHeight="1" x14ac:dyDescent="0.25">
      <c r="A836" s="225"/>
      <c r="B836" s="225"/>
      <c r="C836" s="225"/>
      <c r="D836" s="225"/>
      <c r="E836" s="225"/>
      <c r="F836" s="225"/>
      <c r="G836" s="225"/>
      <c r="H836" s="225"/>
      <c r="I836" s="225"/>
      <c r="J836" s="225"/>
      <c r="K836" s="225"/>
      <c r="L836" s="225"/>
      <c r="M836" s="225"/>
      <c r="N836" s="225"/>
      <c r="O836" s="225"/>
      <c r="P836" s="225"/>
      <c r="Q836" s="225"/>
      <c r="R836" s="225"/>
      <c r="S836" s="225"/>
      <c r="T836" s="225"/>
      <c r="U836" s="225"/>
      <c r="V836" s="225"/>
      <c r="W836" s="225"/>
      <c r="X836" s="225"/>
      <c r="Y836" s="225"/>
      <c r="Z836" s="225"/>
      <c r="AA836" s="225"/>
      <c r="AB836" s="225"/>
      <c r="AC836" s="225"/>
      <c r="AD836" s="225"/>
      <c r="AE836" s="225"/>
      <c r="AF836" s="225"/>
      <c r="AG836" s="225"/>
      <c r="AH836" s="225"/>
      <c r="AI836" s="225"/>
      <c r="AJ836" s="225"/>
      <c r="AK836" s="225"/>
      <c r="AL836" s="225"/>
      <c r="AM836" s="257"/>
      <c r="AN836" s="257"/>
      <c r="AO836" s="225"/>
      <c r="AP836" s="225"/>
      <c r="AQ836" s="225"/>
      <c r="AR836" s="225"/>
      <c r="AS836" s="225"/>
      <c r="AT836" s="225"/>
      <c r="AU836" s="225"/>
      <c r="AV836" s="225"/>
      <c r="AW836" s="225"/>
      <c r="AX836" s="225"/>
      <c r="AY836" s="225"/>
      <c r="AZ836" s="225"/>
      <c r="BA836" s="225"/>
      <c r="BB836" s="225"/>
      <c r="BC836" s="225"/>
      <c r="BD836" s="225"/>
      <c r="BE836" s="225"/>
      <c r="BF836" s="225"/>
      <c r="BG836" s="225"/>
      <c r="BH836" s="225"/>
      <c r="BI836" s="225"/>
      <c r="BJ836" s="225"/>
      <c r="BK836" s="225"/>
      <c r="BL836" s="225"/>
      <c r="BM836" s="225"/>
      <c r="BN836" s="225"/>
      <c r="BO836" s="225"/>
      <c r="BP836" s="225"/>
      <c r="BQ836" s="225"/>
      <c r="BR836" s="225"/>
      <c r="BS836" s="225"/>
      <c r="BT836" s="225"/>
      <c r="BU836" s="225"/>
      <c r="BV836" s="225"/>
      <c r="BW836" s="225"/>
      <c r="BX836" s="225"/>
      <c r="BY836" s="225"/>
      <c r="BZ836" s="225"/>
      <c r="CA836" s="225"/>
      <c r="CB836" s="225"/>
      <c r="CC836" s="225"/>
      <c r="CD836" s="225"/>
      <c r="CE836" s="225"/>
      <c r="CF836" s="225"/>
      <c r="CG836" s="225"/>
      <c r="CH836" s="225"/>
      <c r="CI836" s="225"/>
      <c r="CJ836" s="225"/>
      <c r="CK836" s="225"/>
      <c r="CL836" s="225"/>
      <c r="CM836" s="225"/>
      <c r="CN836" s="225"/>
      <c r="CO836" s="225"/>
      <c r="CP836" s="225"/>
      <c r="CQ836" s="225"/>
      <c r="CR836" s="225"/>
      <c r="CS836" s="225"/>
      <c r="CT836" s="225"/>
      <c r="CU836" s="225"/>
      <c r="CV836" s="225"/>
    </row>
    <row r="837" spans="1:100" ht="12" customHeight="1" x14ac:dyDescent="0.25">
      <c r="A837" s="225"/>
      <c r="B837" s="225"/>
      <c r="C837" s="225"/>
      <c r="D837" s="225"/>
      <c r="E837" s="225"/>
      <c r="F837" s="225"/>
      <c r="G837" s="225"/>
      <c r="H837" s="225"/>
      <c r="I837" s="225"/>
      <c r="J837" s="225"/>
      <c r="K837" s="225"/>
      <c r="L837" s="225"/>
      <c r="M837" s="225"/>
      <c r="N837" s="225"/>
      <c r="O837" s="225"/>
      <c r="P837" s="225"/>
      <c r="Q837" s="225"/>
      <c r="R837" s="225"/>
      <c r="S837" s="225"/>
      <c r="T837" s="225"/>
      <c r="U837" s="225"/>
      <c r="V837" s="225"/>
      <c r="W837" s="225"/>
      <c r="X837" s="225"/>
      <c r="Y837" s="225"/>
      <c r="Z837" s="225"/>
      <c r="AA837" s="225"/>
      <c r="AB837" s="225"/>
      <c r="AC837" s="225"/>
      <c r="AD837" s="225"/>
      <c r="AE837" s="225"/>
      <c r="AF837" s="225"/>
      <c r="AG837" s="225"/>
      <c r="AH837" s="225"/>
      <c r="AI837" s="225"/>
      <c r="AJ837" s="225"/>
      <c r="AK837" s="225"/>
      <c r="AL837" s="225"/>
      <c r="AM837" s="257"/>
      <c r="AN837" s="257"/>
      <c r="AO837" s="225"/>
      <c r="AP837" s="225"/>
      <c r="AQ837" s="225"/>
      <c r="AR837" s="225"/>
      <c r="AS837" s="225"/>
      <c r="AT837" s="225"/>
      <c r="AU837" s="225"/>
      <c r="AV837" s="225"/>
      <c r="AW837" s="225"/>
      <c r="AX837" s="225"/>
      <c r="AY837" s="225"/>
      <c r="AZ837" s="225"/>
      <c r="BA837" s="225"/>
      <c r="BB837" s="225"/>
      <c r="BC837" s="225"/>
      <c r="BD837" s="225"/>
      <c r="BE837" s="225"/>
      <c r="BF837" s="225"/>
      <c r="BG837" s="225"/>
      <c r="BH837" s="225"/>
      <c r="BI837" s="225"/>
      <c r="BJ837" s="225"/>
      <c r="BK837" s="225"/>
      <c r="BL837" s="225"/>
      <c r="BM837" s="225"/>
      <c r="BN837" s="225"/>
      <c r="BO837" s="225"/>
      <c r="BP837" s="225"/>
      <c r="BQ837" s="225"/>
      <c r="BR837" s="225"/>
      <c r="BS837" s="225"/>
      <c r="BT837" s="225"/>
      <c r="BU837" s="225"/>
      <c r="BV837" s="225"/>
      <c r="BW837" s="225"/>
      <c r="BX837" s="225"/>
      <c r="BY837" s="225"/>
      <c r="BZ837" s="225"/>
      <c r="CA837" s="225"/>
      <c r="CB837" s="225"/>
      <c r="CC837" s="225"/>
      <c r="CD837" s="225"/>
      <c r="CE837" s="225"/>
      <c r="CF837" s="225"/>
      <c r="CG837" s="225"/>
      <c r="CH837" s="225"/>
      <c r="CI837" s="225"/>
      <c r="CJ837" s="225"/>
      <c r="CK837" s="225"/>
      <c r="CL837" s="225"/>
      <c r="CM837" s="225"/>
      <c r="CN837" s="225"/>
      <c r="CO837" s="225"/>
      <c r="CP837" s="225"/>
      <c r="CQ837" s="225"/>
      <c r="CR837" s="225"/>
      <c r="CS837" s="225"/>
      <c r="CT837" s="225"/>
      <c r="CU837" s="225"/>
      <c r="CV837" s="225"/>
    </row>
    <row r="838" spans="1:100" ht="12" customHeight="1" x14ac:dyDescent="0.25">
      <c r="A838" s="225"/>
      <c r="B838" s="225"/>
      <c r="C838" s="225"/>
      <c r="D838" s="225"/>
      <c r="E838" s="225"/>
      <c r="F838" s="225"/>
      <c r="G838" s="225"/>
      <c r="H838" s="225"/>
      <c r="I838" s="225"/>
      <c r="J838" s="225"/>
      <c r="K838" s="225"/>
      <c r="L838" s="225"/>
      <c r="M838" s="225"/>
      <c r="N838" s="225"/>
      <c r="O838" s="225"/>
      <c r="P838" s="225"/>
      <c r="Q838" s="225"/>
      <c r="R838" s="225"/>
      <c r="S838" s="225"/>
      <c r="T838" s="225"/>
      <c r="U838" s="225"/>
      <c r="V838" s="225"/>
      <c r="W838" s="225"/>
      <c r="X838" s="225"/>
      <c r="Y838" s="225"/>
      <c r="Z838" s="225"/>
      <c r="AA838" s="225"/>
      <c r="AB838" s="225"/>
      <c r="AC838" s="225"/>
      <c r="AD838" s="225"/>
      <c r="AE838" s="225"/>
      <c r="AF838" s="225"/>
      <c r="AG838" s="225"/>
      <c r="AH838" s="225"/>
      <c r="AI838" s="225"/>
      <c r="AJ838" s="225"/>
      <c r="AK838" s="225"/>
      <c r="AL838" s="225"/>
      <c r="AM838" s="257"/>
      <c r="AN838" s="257"/>
      <c r="AO838" s="225"/>
      <c r="AP838" s="225"/>
      <c r="AQ838" s="225"/>
      <c r="AR838" s="225"/>
      <c r="AS838" s="225"/>
      <c r="AT838" s="225"/>
      <c r="AU838" s="225"/>
      <c r="AV838" s="225"/>
      <c r="AW838" s="225"/>
      <c r="AX838" s="225"/>
      <c r="AY838" s="225"/>
      <c r="AZ838" s="225"/>
      <c r="BA838" s="225"/>
      <c r="BB838" s="225"/>
      <c r="BC838" s="225"/>
      <c r="BD838" s="225"/>
      <c r="BE838" s="225"/>
      <c r="BF838" s="225"/>
      <c r="BG838" s="225"/>
      <c r="BH838" s="225"/>
      <c r="BI838" s="225"/>
      <c r="BJ838" s="225"/>
      <c r="BK838" s="225"/>
      <c r="BL838" s="225"/>
      <c r="BM838" s="225"/>
      <c r="BN838" s="225"/>
      <c r="BO838" s="225"/>
      <c r="BP838" s="225"/>
      <c r="BQ838" s="225"/>
      <c r="BR838" s="225"/>
      <c r="BS838" s="225"/>
      <c r="BT838" s="225"/>
      <c r="BU838" s="225"/>
      <c r="BV838" s="225"/>
      <c r="BW838" s="225"/>
      <c r="BX838" s="225"/>
      <c r="BY838" s="225"/>
      <c r="BZ838" s="225"/>
      <c r="CA838" s="225"/>
      <c r="CB838" s="225"/>
      <c r="CC838" s="225"/>
      <c r="CD838" s="225"/>
      <c r="CE838" s="225"/>
      <c r="CF838" s="225"/>
      <c r="CG838" s="225"/>
      <c r="CH838" s="225"/>
      <c r="CI838" s="225"/>
      <c r="CJ838" s="225"/>
      <c r="CK838" s="225"/>
      <c r="CL838" s="225"/>
      <c r="CM838" s="225"/>
      <c r="CN838" s="225"/>
      <c r="CO838" s="225"/>
      <c r="CP838" s="225"/>
      <c r="CQ838" s="225"/>
      <c r="CR838" s="225"/>
      <c r="CS838" s="225"/>
      <c r="CT838" s="225"/>
      <c r="CU838" s="225"/>
      <c r="CV838" s="225"/>
    </row>
    <row r="839" spans="1:100" ht="12" customHeight="1" x14ac:dyDescent="0.25">
      <c r="A839" s="225"/>
      <c r="B839" s="225"/>
      <c r="C839" s="225"/>
      <c r="D839" s="225"/>
      <c r="E839" s="225"/>
      <c r="F839" s="225"/>
      <c r="G839" s="225"/>
      <c r="H839" s="225"/>
      <c r="I839" s="225"/>
      <c r="J839" s="225"/>
      <c r="K839" s="225"/>
      <c r="L839" s="225"/>
      <c r="M839" s="225"/>
      <c r="N839" s="225"/>
      <c r="O839" s="225"/>
      <c r="P839" s="225"/>
      <c r="Q839" s="225"/>
      <c r="R839" s="225"/>
      <c r="S839" s="225"/>
      <c r="T839" s="225"/>
      <c r="U839" s="225"/>
      <c r="V839" s="225"/>
      <c r="W839" s="225"/>
      <c r="X839" s="225"/>
      <c r="Y839" s="225"/>
      <c r="Z839" s="225"/>
      <c r="AA839" s="225"/>
      <c r="AB839" s="225"/>
      <c r="AC839" s="225"/>
      <c r="AD839" s="225"/>
      <c r="AE839" s="225"/>
      <c r="AF839" s="225"/>
      <c r="AG839" s="225"/>
      <c r="AH839" s="225"/>
      <c r="AI839" s="225"/>
      <c r="AJ839" s="225"/>
      <c r="AK839" s="225"/>
      <c r="AL839" s="225"/>
      <c r="AM839" s="257"/>
      <c r="AN839" s="257"/>
      <c r="AO839" s="225"/>
      <c r="AP839" s="225"/>
      <c r="AQ839" s="225"/>
      <c r="AR839" s="225"/>
      <c r="AS839" s="225"/>
      <c r="AT839" s="225"/>
      <c r="AU839" s="225"/>
      <c r="AV839" s="225"/>
      <c r="AW839" s="225"/>
      <c r="AX839" s="225"/>
      <c r="AY839" s="225"/>
      <c r="AZ839" s="225"/>
      <c r="BA839" s="225"/>
      <c r="BB839" s="225"/>
      <c r="BC839" s="225"/>
      <c r="BD839" s="225"/>
      <c r="BE839" s="225"/>
      <c r="BF839" s="225"/>
      <c r="BG839" s="225"/>
      <c r="BH839" s="225"/>
      <c r="BI839" s="225"/>
      <c r="BJ839" s="225"/>
      <c r="BK839" s="225"/>
      <c r="BL839" s="225"/>
      <c r="BM839" s="225"/>
      <c r="BN839" s="225"/>
      <c r="BO839" s="225"/>
      <c r="BP839" s="225"/>
      <c r="BQ839" s="225"/>
      <c r="BR839" s="225"/>
      <c r="BS839" s="225"/>
      <c r="BT839" s="225"/>
      <c r="BU839" s="225"/>
      <c r="BV839" s="225"/>
      <c r="BW839" s="225"/>
      <c r="BX839" s="225"/>
      <c r="BY839" s="225"/>
      <c r="BZ839" s="225"/>
      <c r="CA839" s="225"/>
      <c r="CB839" s="225"/>
      <c r="CC839" s="225"/>
      <c r="CD839" s="225"/>
      <c r="CE839" s="225"/>
      <c r="CF839" s="225"/>
      <c r="CG839" s="225"/>
      <c r="CH839" s="225"/>
      <c r="CI839" s="225"/>
      <c r="CJ839" s="225"/>
      <c r="CK839" s="225"/>
      <c r="CL839" s="225"/>
      <c r="CM839" s="225"/>
      <c r="CN839" s="225"/>
      <c r="CO839" s="225"/>
      <c r="CP839" s="225"/>
      <c r="CQ839" s="225"/>
      <c r="CR839" s="225"/>
      <c r="CS839" s="225"/>
      <c r="CT839" s="225"/>
      <c r="CU839" s="225"/>
      <c r="CV839" s="225"/>
    </row>
    <row r="840" spans="1:100" ht="12" customHeight="1" x14ac:dyDescent="0.25">
      <c r="A840" s="225"/>
      <c r="B840" s="225"/>
      <c r="C840" s="225"/>
      <c r="D840" s="225"/>
      <c r="E840" s="225"/>
      <c r="F840" s="225"/>
      <c r="G840" s="225"/>
      <c r="H840" s="225"/>
      <c r="I840" s="225"/>
      <c r="J840" s="225"/>
      <c r="K840" s="225"/>
      <c r="L840" s="225"/>
      <c r="M840" s="225"/>
      <c r="N840" s="225"/>
      <c r="O840" s="225"/>
      <c r="P840" s="225"/>
      <c r="Q840" s="225"/>
      <c r="R840" s="225"/>
      <c r="S840" s="225"/>
      <c r="T840" s="225"/>
      <c r="U840" s="225"/>
      <c r="V840" s="225"/>
      <c r="W840" s="225"/>
      <c r="X840" s="225"/>
      <c r="Y840" s="225"/>
      <c r="Z840" s="225"/>
      <c r="AA840" s="225"/>
      <c r="AB840" s="225"/>
      <c r="AC840" s="225"/>
      <c r="AD840" s="225"/>
      <c r="AE840" s="225"/>
      <c r="AF840" s="225"/>
      <c r="AG840" s="225"/>
      <c r="AH840" s="225"/>
      <c r="AI840" s="225"/>
      <c r="AJ840" s="225"/>
      <c r="AK840" s="225"/>
      <c r="AL840" s="225"/>
      <c r="AM840" s="257"/>
      <c r="AN840" s="257"/>
      <c r="AO840" s="225"/>
      <c r="AP840" s="225"/>
      <c r="AQ840" s="225"/>
      <c r="AR840" s="225"/>
      <c r="AS840" s="225"/>
      <c r="AT840" s="225"/>
      <c r="AU840" s="225"/>
      <c r="AV840" s="225"/>
      <c r="AW840" s="225"/>
      <c r="AX840" s="225"/>
      <c r="AY840" s="225"/>
      <c r="AZ840" s="225"/>
      <c r="BA840" s="225"/>
      <c r="BB840" s="225"/>
      <c r="BC840" s="225"/>
      <c r="BD840" s="225"/>
      <c r="BE840" s="225"/>
      <c r="BF840" s="225"/>
      <c r="BG840" s="225"/>
      <c r="BH840" s="225"/>
      <c r="BI840" s="225"/>
      <c r="BJ840" s="225"/>
      <c r="BK840" s="225"/>
      <c r="BL840" s="225"/>
      <c r="BM840" s="225"/>
      <c r="BN840" s="225"/>
      <c r="BO840" s="225"/>
      <c r="BP840" s="225"/>
      <c r="BQ840" s="225"/>
      <c r="BR840" s="225"/>
      <c r="BS840" s="225"/>
      <c r="BT840" s="225"/>
      <c r="BU840" s="225"/>
      <c r="BV840" s="225"/>
      <c r="BW840" s="225"/>
      <c r="BX840" s="225"/>
      <c r="BY840" s="225"/>
      <c r="BZ840" s="225"/>
      <c r="CA840" s="225"/>
      <c r="CB840" s="225"/>
      <c r="CC840" s="225"/>
      <c r="CD840" s="225"/>
      <c r="CE840" s="225"/>
      <c r="CF840" s="225"/>
      <c r="CG840" s="225"/>
      <c r="CH840" s="225"/>
      <c r="CI840" s="225"/>
      <c r="CJ840" s="225"/>
      <c r="CK840" s="225"/>
      <c r="CL840" s="225"/>
      <c r="CM840" s="225"/>
      <c r="CN840" s="225"/>
      <c r="CO840" s="225"/>
      <c r="CP840" s="225"/>
      <c r="CQ840" s="225"/>
      <c r="CR840" s="225"/>
      <c r="CS840" s="225"/>
      <c r="CT840" s="225"/>
      <c r="CU840" s="225"/>
      <c r="CV840" s="225"/>
    </row>
    <row r="841" spans="1:100" ht="12" customHeight="1" x14ac:dyDescent="0.25">
      <c r="A841" s="225"/>
      <c r="B841" s="225"/>
      <c r="C841" s="225"/>
      <c r="D841" s="225"/>
      <c r="E841" s="225"/>
      <c r="F841" s="225"/>
      <c r="G841" s="225"/>
      <c r="H841" s="225"/>
      <c r="I841" s="225"/>
      <c r="J841" s="225"/>
      <c r="K841" s="225"/>
      <c r="L841" s="225"/>
      <c r="M841" s="225"/>
      <c r="N841" s="225"/>
      <c r="O841" s="225"/>
      <c r="P841" s="225"/>
      <c r="Q841" s="225"/>
      <c r="R841" s="225"/>
      <c r="S841" s="225"/>
      <c r="T841" s="225"/>
      <c r="U841" s="225"/>
      <c r="V841" s="225"/>
      <c r="W841" s="225"/>
      <c r="X841" s="225"/>
      <c r="Y841" s="225"/>
      <c r="Z841" s="225"/>
      <c r="AA841" s="225"/>
      <c r="AB841" s="225"/>
      <c r="AC841" s="225"/>
      <c r="AD841" s="225"/>
      <c r="AE841" s="225"/>
      <c r="AF841" s="225"/>
      <c r="AG841" s="225"/>
      <c r="AH841" s="225"/>
      <c r="AI841" s="225"/>
      <c r="AJ841" s="225"/>
      <c r="AK841" s="225"/>
      <c r="AL841" s="225"/>
      <c r="AM841" s="257"/>
      <c r="AN841" s="257"/>
      <c r="AO841" s="225"/>
      <c r="AP841" s="225"/>
      <c r="AQ841" s="225"/>
      <c r="AR841" s="225"/>
      <c r="AS841" s="225"/>
      <c r="AT841" s="225"/>
      <c r="AU841" s="225"/>
      <c r="AV841" s="225"/>
      <c r="AW841" s="225"/>
      <c r="AX841" s="225"/>
      <c r="AY841" s="225"/>
      <c r="AZ841" s="225"/>
      <c r="BA841" s="225"/>
      <c r="BB841" s="225"/>
      <c r="BC841" s="225"/>
      <c r="BD841" s="225"/>
      <c r="BE841" s="225"/>
      <c r="BF841" s="225"/>
      <c r="BG841" s="225"/>
      <c r="BH841" s="225"/>
      <c r="BI841" s="225"/>
      <c r="BJ841" s="225"/>
      <c r="BK841" s="225"/>
      <c r="BL841" s="225"/>
      <c r="BM841" s="225"/>
      <c r="BN841" s="225"/>
      <c r="BO841" s="225"/>
      <c r="BP841" s="225"/>
      <c r="BQ841" s="225"/>
      <c r="BR841" s="225"/>
      <c r="BS841" s="225"/>
      <c r="BT841" s="225"/>
      <c r="BU841" s="225"/>
      <c r="BV841" s="225"/>
      <c r="BW841" s="225"/>
      <c r="BX841" s="225"/>
      <c r="BY841" s="225"/>
      <c r="BZ841" s="225"/>
      <c r="CA841" s="225"/>
      <c r="CB841" s="225"/>
      <c r="CC841" s="225"/>
      <c r="CD841" s="225"/>
      <c r="CE841" s="225"/>
      <c r="CF841" s="225"/>
      <c r="CG841" s="225"/>
      <c r="CH841" s="225"/>
      <c r="CI841" s="225"/>
      <c r="CJ841" s="225"/>
      <c r="CK841" s="225"/>
      <c r="CL841" s="225"/>
      <c r="CM841" s="225"/>
      <c r="CN841" s="225"/>
      <c r="CO841" s="225"/>
      <c r="CP841" s="225"/>
      <c r="CQ841" s="225"/>
      <c r="CR841" s="225"/>
      <c r="CS841" s="225"/>
      <c r="CT841" s="225"/>
      <c r="CU841" s="225"/>
      <c r="CV841" s="225"/>
    </row>
    <row r="842" spans="1:100" ht="12" customHeight="1" x14ac:dyDescent="0.25">
      <c r="A842" s="225"/>
      <c r="B842" s="225"/>
      <c r="C842" s="225"/>
      <c r="D842" s="225"/>
      <c r="E842" s="225"/>
      <c r="F842" s="225"/>
      <c r="G842" s="225"/>
      <c r="H842" s="225"/>
      <c r="I842" s="225"/>
      <c r="J842" s="225"/>
      <c r="K842" s="225"/>
      <c r="L842" s="225"/>
      <c r="M842" s="225"/>
      <c r="N842" s="225"/>
      <c r="O842" s="225"/>
      <c r="P842" s="225"/>
      <c r="Q842" s="225"/>
      <c r="R842" s="225"/>
      <c r="S842" s="225"/>
      <c r="T842" s="225"/>
      <c r="U842" s="225"/>
      <c r="V842" s="225"/>
      <c r="W842" s="225"/>
      <c r="X842" s="225"/>
      <c r="Y842" s="225"/>
      <c r="Z842" s="225"/>
      <c r="AA842" s="225"/>
      <c r="AB842" s="225"/>
      <c r="AC842" s="225"/>
      <c r="AD842" s="225"/>
      <c r="AE842" s="225"/>
      <c r="AF842" s="225"/>
      <c r="AG842" s="225"/>
      <c r="AH842" s="225"/>
      <c r="AI842" s="225"/>
      <c r="AJ842" s="225"/>
      <c r="AK842" s="225"/>
      <c r="AL842" s="225"/>
      <c r="AM842" s="257"/>
      <c r="AN842" s="257"/>
      <c r="AO842" s="225"/>
      <c r="AP842" s="225"/>
      <c r="AQ842" s="225"/>
      <c r="AR842" s="225"/>
      <c r="AS842" s="225"/>
      <c r="AT842" s="225"/>
      <c r="AU842" s="225"/>
      <c r="AV842" s="225"/>
      <c r="AW842" s="225"/>
      <c r="AX842" s="225"/>
      <c r="AY842" s="225"/>
      <c r="AZ842" s="225"/>
      <c r="BA842" s="225"/>
      <c r="BB842" s="225"/>
      <c r="BC842" s="225"/>
      <c r="BD842" s="225"/>
      <c r="BE842" s="225"/>
      <c r="BF842" s="225"/>
      <c r="BG842" s="225"/>
      <c r="BH842" s="225"/>
      <c r="BI842" s="225"/>
      <c r="BJ842" s="225"/>
      <c r="BK842" s="225"/>
      <c r="BL842" s="225"/>
      <c r="BM842" s="225"/>
      <c r="BN842" s="225"/>
      <c r="BO842" s="225"/>
      <c r="BP842" s="225"/>
      <c r="BQ842" s="225"/>
      <c r="BR842" s="225"/>
      <c r="BS842" s="225"/>
      <c r="BT842" s="225"/>
      <c r="BU842" s="225"/>
      <c r="BV842" s="225"/>
      <c r="BW842" s="225"/>
      <c r="BX842" s="225"/>
      <c r="BY842" s="225"/>
      <c r="BZ842" s="225"/>
      <c r="CA842" s="225"/>
      <c r="CB842" s="225"/>
      <c r="CC842" s="225"/>
      <c r="CD842" s="225"/>
      <c r="CE842" s="225"/>
      <c r="CF842" s="225"/>
      <c r="CG842" s="225"/>
      <c r="CH842" s="225"/>
      <c r="CI842" s="225"/>
      <c r="CJ842" s="225"/>
      <c r="CK842" s="225"/>
      <c r="CL842" s="225"/>
      <c r="CM842" s="225"/>
      <c r="CN842" s="225"/>
      <c r="CO842" s="225"/>
      <c r="CP842" s="225"/>
      <c r="CQ842" s="225"/>
      <c r="CR842" s="225"/>
      <c r="CS842" s="225"/>
      <c r="CT842" s="225"/>
      <c r="CU842" s="225"/>
      <c r="CV842" s="225"/>
    </row>
    <row r="843" spans="1:100" ht="12" customHeight="1" x14ac:dyDescent="0.25">
      <c r="A843" s="225"/>
      <c r="B843" s="225"/>
      <c r="C843" s="225"/>
      <c r="D843" s="225"/>
      <c r="E843" s="225"/>
      <c r="F843" s="225"/>
      <c r="G843" s="225"/>
      <c r="H843" s="225"/>
      <c r="I843" s="225"/>
      <c r="J843" s="225"/>
      <c r="K843" s="225"/>
      <c r="L843" s="225"/>
      <c r="M843" s="225"/>
      <c r="N843" s="225"/>
      <c r="O843" s="225"/>
      <c r="P843" s="225"/>
      <c r="Q843" s="225"/>
      <c r="R843" s="225"/>
      <c r="S843" s="225"/>
      <c r="T843" s="225"/>
      <c r="U843" s="225"/>
      <c r="V843" s="225"/>
      <c r="W843" s="225"/>
      <c r="X843" s="225"/>
      <c r="Y843" s="225"/>
      <c r="Z843" s="225"/>
      <c r="AA843" s="225"/>
      <c r="AB843" s="225"/>
      <c r="AC843" s="225"/>
      <c r="AD843" s="225"/>
      <c r="AE843" s="225"/>
      <c r="AF843" s="225"/>
      <c r="AG843" s="225"/>
      <c r="AH843" s="225"/>
      <c r="AI843" s="225"/>
      <c r="AJ843" s="225"/>
      <c r="AK843" s="225"/>
      <c r="AL843" s="225"/>
      <c r="AM843" s="257"/>
      <c r="AN843" s="257"/>
      <c r="AO843" s="225"/>
      <c r="AP843" s="225"/>
      <c r="AQ843" s="225"/>
      <c r="AR843" s="225"/>
      <c r="AS843" s="225"/>
      <c r="AT843" s="225"/>
      <c r="AU843" s="225"/>
      <c r="AV843" s="225"/>
      <c r="AW843" s="225"/>
      <c r="AX843" s="225"/>
      <c r="AY843" s="225"/>
      <c r="AZ843" s="225"/>
      <c r="BA843" s="225"/>
      <c r="BB843" s="225"/>
      <c r="BC843" s="225"/>
      <c r="BD843" s="225"/>
      <c r="BE843" s="225"/>
      <c r="BF843" s="225"/>
      <c r="BG843" s="225"/>
      <c r="BH843" s="225"/>
      <c r="BI843" s="225"/>
      <c r="BJ843" s="225"/>
      <c r="BK843" s="225"/>
      <c r="BL843" s="225"/>
      <c r="BM843" s="225"/>
      <c r="BN843" s="225"/>
      <c r="BO843" s="225"/>
      <c r="BP843" s="225"/>
      <c r="BQ843" s="225"/>
      <c r="BR843" s="225"/>
      <c r="BS843" s="225"/>
      <c r="BT843" s="225"/>
      <c r="BU843" s="225"/>
      <c r="BV843" s="225"/>
      <c r="BW843" s="225"/>
      <c r="BX843" s="225"/>
      <c r="BY843" s="225"/>
      <c r="BZ843" s="225"/>
      <c r="CA843" s="225"/>
      <c r="CB843" s="225"/>
      <c r="CC843" s="225"/>
      <c r="CD843" s="225"/>
      <c r="CE843" s="225"/>
      <c r="CF843" s="225"/>
      <c r="CG843" s="225"/>
      <c r="CH843" s="225"/>
      <c r="CI843" s="225"/>
      <c r="CJ843" s="225"/>
      <c r="CK843" s="225"/>
      <c r="CL843" s="225"/>
      <c r="CM843" s="225"/>
      <c r="CN843" s="225"/>
      <c r="CO843" s="225"/>
      <c r="CP843" s="225"/>
      <c r="CQ843" s="225"/>
      <c r="CR843" s="225"/>
      <c r="CS843" s="225"/>
      <c r="CT843" s="225"/>
      <c r="CU843" s="225"/>
      <c r="CV843" s="225"/>
    </row>
    <row r="844" spans="1:100" ht="12" customHeight="1" x14ac:dyDescent="0.25">
      <c r="A844" s="225"/>
      <c r="B844" s="225"/>
      <c r="C844" s="225"/>
      <c r="D844" s="225"/>
      <c r="E844" s="225"/>
      <c r="F844" s="225"/>
      <c r="G844" s="225"/>
      <c r="H844" s="225"/>
      <c r="I844" s="225"/>
      <c r="J844" s="225"/>
      <c r="K844" s="225"/>
      <c r="L844" s="225"/>
      <c r="M844" s="225"/>
      <c r="N844" s="225"/>
      <c r="O844" s="225"/>
      <c r="P844" s="225"/>
      <c r="Q844" s="225"/>
      <c r="R844" s="225"/>
      <c r="S844" s="225"/>
      <c r="T844" s="225"/>
      <c r="U844" s="225"/>
      <c r="V844" s="225"/>
      <c r="W844" s="225"/>
      <c r="X844" s="225"/>
      <c r="Y844" s="225"/>
      <c r="Z844" s="225"/>
      <c r="AA844" s="225"/>
      <c r="AB844" s="225"/>
      <c r="AC844" s="225"/>
      <c r="AD844" s="225"/>
      <c r="AE844" s="225"/>
      <c r="AF844" s="225"/>
      <c r="AG844" s="225"/>
      <c r="AH844" s="225"/>
      <c r="AI844" s="225"/>
      <c r="AJ844" s="225"/>
      <c r="AK844" s="225"/>
      <c r="AL844" s="225"/>
      <c r="AM844" s="257"/>
      <c r="AN844" s="257"/>
      <c r="AO844" s="225"/>
      <c r="AP844" s="225"/>
      <c r="AQ844" s="225"/>
      <c r="AR844" s="225"/>
      <c r="AS844" s="225"/>
      <c r="AT844" s="225"/>
      <c r="AU844" s="225"/>
      <c r="AV844" s="225"/>
      <c r="AW844" s="225"/>
      <c r="AX844" s="225"/>
      <c r="AY844" s="225"/>
      <c r="AZ844" s="225"/>
      <c r="BA844" s="225"/>
      <c r="BB844" s="225"/>
      <c r="BC844" s="225"/>
      <c r="BD844" s="225"/>
      <c r="BE844" s="225"/>
      <c r="BF844" s="225"/>
      <c r="BG844" s="225"/>
      <c r="BH844" s="225"/>
      <c r="BI844" s="225"/>
      <c r="BJ844" s="225"/>
      <c r="BK844" s="225"/>
      <c r="BL844" s="225"/>
      <c r="BM844" s="225"/>
      <c r="BN844" s="225"/>
      <c r="BO844" s="225"/>
      <c r="BP844" s="225"/>
      <c r="BQ844" s="225"/>
      <c r="BR844" s="225"/>
      <c r="BS844" s="225"/>
      <c r="BT844" s="225"/>
      <c r="BU844" s="225"/>
      <c r="BV844" s="225"/>
      <c r="BW844" s="225"/>
      <c r="BX844" s="225"/>
      <c r="BY844" s="225"/>
      <c r="BZ844" s="225"/>
      <c r="CA844" s="225"/>
      <c r="CB844" s="225"/>
      <c r="CC844" s="225"/>
      <c r="CD844" s="225"/>
      <c r="CE844" s="225"/>
      <c r="CF844" s="225"/>
      <c r="CG844" s="225"/>
      <c r="CH844" s="225"/>
      <c r="CI844" s="225"/>
      <c r="CJ844" s="225"/>
      <c r="CK844" s="225"/>
      <c r="CL844" s="225"/>
      <c r="CM844" s="225"/>
      <c r="CN844" s="225"/>
      <c r="CO844" s="225"/>
      <c r="CP844" s="225"/>
      <c r="CQ844" s="225"/>
      <c r="CR844" s="225"/>
      <c r="CS844" s="225"/>
      <c r="CT844" s="225"/>
      <c r="CU844" s="225"/>
      <c r="CV844" s="225"/>
    </row>
    <row r="845" spans="1:100" ht="12" customHeight="1" x14ac:dyDescent="0.25">
      <c r="A845" s="225"/>
      <c r="B845" s="225"/>
      <c r="C845" s="225"/>
      <c r="D845" s="225"/>
      <c r="E845" s="225"/>
      <c r="F845" s="225"/>
      <c r="G845" s="225"/>
      <c r="H845" s="225"/>
      <c r="I845" s="225"/>
      <c r="J845" s="225"/>
      <c r="K845" s="225"/>
      <c r="L845" s="225"/>
      <c r="M845" s="225"/>
      <c r="N845" s="225"/>
      <c r="O845" s="225"/>
      <c r="P845" s="225"/>
      <c r="Q845" s="225"/>
      <c r="R845" s="225"/>
      <c r="S845" s="225"/>
      <c r="T845" s="225"/>
      <c r="U845" s="225"/>
      <c r="V845" s="225"/>
      <c r="W845" s="225"/>
      <c r="X845" s="225"/>
      <c r="Y845" s="225"/>
      <c r="Z845" s="225"/>
      <c r="AA845" s="225"/>
      <c r="AB845" s="225"/>
      <c r="AC845" s="225"/>
      <c r="AD845" s="225"/>
      <c r="AE845" s="225"/>
      <c r="AF845" s="225"/>
      <c r="AG845" s="225"/>
      <c r="AH845" s="225"/>
      <c r="AI845" s="225"/>
      <c r="AJ845" s="225"/>
      <c r="AK845" s="225"/>
      <c r="AL845" s="225"/>
      <c r="AM845" s="257"/>
      <c r="AN845" s="257"/>
      <c r="AO845" s="225"/>
      <c r="AP845" s="225"/>
      <c r="AQ845" s="225"/>
      <c r="AR845" s="225"/>
      <c r="AS845" s="225"/>
      <c r="AT845" s="225"/>
      <c r="AU845" s="225"/>
      <c r="AV845" s="225"/>
      <c r="AW845" s="225"/>
      <c r="AX845" s="225"/>
      <c r="AY845" s="225"/>
      <c r="AZ845" s="225"/>
      <c r="BA845" s="225"/>
      <c r="BB845" s="225"/>
      <c r="BC845" s="225"/>
      <c r="BD845" s="225"/>
      <c r="BE845" s="225"/>
      <c r="BF845" s="225"/>
      <c r="BG845" s="225"/>
      <c r="BH845" s="225"/>
      <c r="BI845" s="225"/>
      <c r="BJ845" s="225"/>
      <c r="BK845" s="225"/>
      <c r="BL845" s="225"/>
      <c r="BM845" s="225"/>
      <c r="BN845" s="225"/>
      <c r="BO845" s="225"/>
      <c r="BP845" s="225"/>
      <c r="BQ845" s="225"/>
      <c r="BR845" s="225"/>
      <c r="BS845" s="225"/>
      <c r="BT845" s="225"/>
      <c r="BU845" s="225"/>
      <c r="BV845" s="225"/>
      <c r="BW845" s="225"/>
      <c r="BX845" s="225"/>
      <c r="BY845" s="225"/>
      <c r="BZ845" s="225"/>
      <c r="CA845" s="225"/>
      <c r="CB845" s="225"/>
      <c r="CC845" s="225"/>
      <c r="CD845" s="225"/>
      <c r="CE845" s="225"/>
      <c r="CF845" s="225"/>
      <c r="CG845" s="225"/>
      <c r="CH845" s="225"/>
      <c r="CI845" s="225"/>
      <c r="CJ845" s="225"/>
      <c r="CK845" s="225"/>
      <c r="CL845" s="225"/>
      <c r="CM845" s="225"/>
      <c r="CN845" s="225"/>
      <c r="CO845" s="225"/>
      <c r="CP845" s="225"/>
      <c r="CQ845" s="225"/>
      <c r="CR845" s="225"/>
      <c r="CS845" s="225"/>
      <c r="CT845" s="225"/>
      <c r="CU845" s="225"/>
      <c r="CV845" s="225"/>
    </row>
    <row r="846" spans="1:100" ht="12" customHeight="1" x14ac:dyDescent="0.25">
      <c r="A846" s="225"/>
      <c r="B846" s="225"/>
      <c r="C846" s="225"/>
      <c r="D846" s="225"/>
      <c r="E846" s="225"/>
      <c r="F846" s="225"/>
      <c r="G846" s="225"/>
      <c r="H846" s="225"/>
      <c r="I846" s="225"/>
      <c r="J846" s="225"/>
      <c r="K846" s="225"/>
      <c r="L846" s="225"/>
      <c r="M846" s="225"/>
      <c r="N846" s="225"/>
      <c r="O846" s="225"/>
      <c r="P846" s="225"/>
      <c r="Q846" s="225"/>
      <c r="R846" s="225"/>
      <c r="S846" s="225"/>
      <c r="T846" s="225"/>
      <c r="U846" s="225"/>
      <c r="V846" s="225"/>
      <c r="W846" s="225"/>
      <c r="X846" s="225"/>
      <c r="Y846" s="225"/>
      <c r="Z846" s="225"/>
      <c r="AA846" s="225"/>
      <c r="AB846" s="225"/>
      <c r="AC846" s="225"/>
      <c r="AD846" s="225"/>
      <c r="AE846" s="225"/>
      <c r="AF846" s="225"/>
      <c r="AG846" s="225"/>
      <c r="AH846" s="225"/>
      <c r="AI846" s="225"/>
      <c r="AJ846" s="225"/>
      <c r="AK846" s="225"/>
      <c r="AL846" s="225"/>
      <c r="AM846" s="257"/>
      <c r="AN846" s="257"/>
      <c r="AO846" s="225"/>
      <c r="AP846" s="225"/>
      <c r="AQ846" s="225"/>
      <c r="AR846" s="225"/>
      <c r="AS846" s="225"/>
      <c r="AT846" s="225"/>
      <c r="AU846" s="225"/>
      <c r="AV846" s="225"/>
      <c r="AW846" s="225"/>
      <c r="AX846" s="225"/>
      <c r="AY846" s="225"/>
      <c r="AZ846" s="225"/>
      <c r="BA846" s="225"/>
      <c r="BB846" s="225"/>
      <c r="BC846" s="225"/>
      <c r="BD846" s="225"/>
      <c r="BE846" s="225"/>
      <c r="BF846" s="225"/>
      <c r="BG846" s="225"/>
      <c r="BH846" s="225"/>
      <c r="BI846" s="225"/>
      <c r="BJ846" s="225"/>
      <c r="BK846" s="225"/>
      <c r="BL846" s="225"/>
      <c r="BM846" s="225"/>
      <c r="BN846" s="225"/>
      <c r="BO846" s="225"/>
      <c r="BP846" s="225"/>
      <c r="BQ846" s="225"/>
      <c r="BR846" s="225"/>
      <c r="BS846" s="225"/>
      <c r="BT846" s="225"/>
      <c r="BU846" s="225"/>
      <c r="BV846" s="225"/>
      <c r="BW846" s="225"/>
      <c r="BX846" s="225"/>
      <c r="BY846" s="225"/>
      <c r="BZ846" s="225"/>
      <c r="CA846" s="225"/>
      <c r="CB846" s="225"/>
      <c r="CC846" s="225"/>
      <c r="CD846" s="225"/>
      <c r="CE846" s="225"/>
      <c r="CF846" s="225"/>
      <c r="CG846" s="225"/>
      <c r="CH846" s="225"/>
      <c r="CI846" s="225"/>
      <c r="CJ846" s="225"/>
      <c r="CK846" s="225"/>
      <c r="CL846" s="225"/>
      <c r="CM846" s="225"/>
      <c r="CN846" s="225"/>
      <c r="CO846" s="225"/>
      <c r="CP846" s="225"/>
      <c r="CQ846" s="225"/>
      <c r="CR846" s="225"/>
      <c r="CS846" s="225"/>
      <c r="CT846" s="225"/>
      <c r="CU846" s="225"/>
      <c r="CV846" s="225"/>
    </row>
    <row r="847" spans="1:100" ht="12" customHeight="1" x14ac:dyDescent="0.25">
      <c r="A847" s="225"/>
      <c r="B847" s="225"/>
      <c r="C847" s="225"/>
      <c r="D847" s="225"/>
      <c r="E847" s="225"/>
      <c r="F847" s="225"/>
      <c r="G847" s="225"/>
      <c r="H847" s="225"/>
      <c r="I847" s="225"/>
      <c r="J847" s="225"/>
      <c r="K847" s="225"/>
      <c r="L847" s="225"/>
      <c r="M847" s="225"/>
      <c r="N847" s="225"/>
      <c r="O847" s="225"/>
      <c r="P847" s="225"/>
      <c r="Q847" s="225"/>
      <c r="R847" s="225"/>
      <c r="S847" s="225"/>
      <c r="T847" s="225"/>
      <c r="U847" s="225"/>
      <c r="V847" s="225"/>
      <c r="W847" s="225"/>
      <c r="X847" s="225"/>
      <c r="Y847" s="225"/>
      <c r="Z847" s="225"/>
      <c r="AA847" s="225"/>
      <c r="AB847" s="225"/>
      <c r="AC847" s="225"/>
      <c r="AD847" s="225"/>
      <c r="AE847" s="225"/>
      <c r="AF847" s="225"/>
      <c r="AG847" s="225"/>
      <c r="AH847" s="225"/>
      <c r="AI847" s="225"/>
      <c r="AJ847" s="225"/>
      <c r="AK847" s="225"/>
      <c r="AL847" s="225"/>
      <c r="AM847" s="257"/>
      <c r="AN847" s="257"/>
      <c r="AO847" s="225"/>
      <c r="AP847" s="225"/>
      <c r="AQ847" s="225"/>
      <c r="AR847" s="225"/>
      <c r="AS847" s="225"/>
      <c r="AT847" s="225"/>
      <c r="AU847" s="225"/>
      <c r="AV847" s="225"/>
      <c r="AW847" s="225"/>
      <c r="AX847" s="225"/>
      <c r="AY847" s="225"/>
      <c r="AZ847" s="225"/>
      <c r="BA847" s="225"/>
      <c r="BB847" s="225"/>
      <c r="BC847" s="225"/>
      <c r="BD847" s="225"/>
      <c r="BE847" s="225"/>
      <c r="BF847" s="225"/>
      <c r="BG847" s="225"/>
      <c r="BH847" s="225"/>
      <c r="BI847" s="225"/>
      <c r="BJ847" s="225"/>
      <c r="BK847" s="225"/>
      <c r="BL847" s="225"/>
      <c r="BM847" s="225"/>
      <c r="BN847" s="225"/>
      <c r="BO847" s="225"/>
      <c r="BP847" s="225"/>
      <c r="BQ847" s="225"/>
      <c r="BR847" s="225"/>
      <c r="BS847" s="225"/>
      <c r="BT847" s="225"/>
      <c r="BU847" s="225"/>
      <c r="BV847" s="225"/>
      <c r="BW847" s="225"/>
      <c r="BX847" s="225"/>
      <c r="BY847" s="225"/>
      <c r="BZ847" s="225"/>
      <c r="CA847" s="225"/>
      <c r="CB847" s="225"/>
      <c r="CC847" s="225"/>
      <c r="CD847" s="225"/>
      <c r="CE847" s="225"/>
      <c r="CF847" s="225"/>
      <c r="CG847" s="225"/>
      <c r="CH847" s="225"/>
      <c r="CI847" s="225"/>
      <c r="CJ847" s="225"/>
      <c r="CK847" s="225"/>
      <c r="CL847" s="225"/>
      <c r="CM847" s="225"/>
      <c r="CN847" s="225"/>
      <c r="CO847" s="225"/>
      <c r="CP847" s="225"/>
      <c r="CQ847" s="225"/>
      <c r="CR847" s="225"/>
      <c r="CS847" s="225"/>
      <c r="CT847" s="225"/>
      <c r="CU847" s="225"/>
      <c r="CV847" s="225"/>
    </row>
    <row r="848" spans="1:100" ht="12" customHeight="1" x14ac:dyDescent="0.25">
      <c r="A848" s="225"/>
      <c r="B848" s="225"/>
      <c r="C848" s="225"/>
      <c r="D848" s="225"/>
      <c r="E848" s="225"/>
      <c r="F848" s="225"/>
      <c r="G848" s="225"/>
      <c r="H848" s="225"/>
      <c r="I848" s="225"/>
      <c r="J848" s="225"/>
      <c r="K848" s="225"/>
      <c r="L848" s="225"/>
      <c r="M848" s="225"/>
      <c r="N848" s="225"/>
      <c r="O848" s="225"/>
      <c r="P848" s="225"/>
      <c r="Q848" s="225"/>
      <c r="R848" s="225"/>
      <c r="S848" s="225"/>
      <c r="T848" s="225"/>
      <c r="U848" s="225"/>
      <c r="V848" s="225"/>
      <c r="W848" s="225"/>
      <c r="X848" s="225"/>
      <c r="Y848" s="225"/>
      <c r="Z848" s="225"/>
      <c r="AA848" s="225"/>
      <c r="AB848" s="225"/>
      <c r="AC848" s="225"/>
      <c r="AD848" s="225"/>
      <c r="AE848" s="225"/>
      <c r="AF848" s="225"/>
      <c r="AG848" s="225"/>
      <c r="AH848" s="225"/>
      <c r="AI848" s="225"/>
      <c r="AJ848" s="225"/>
      <c r="AK848" s="225"/>
      <c r="AL848" s="225"/>
      <c r="AM848" s="257"/>
      <c r="AN848" s="257"/>
      <c r="AO848" s="225"/>
      <c r="AP848" s="225"/>
      <c r="AQ848" s="225"/>
      <c r="AR848" s="225"/>
      <c r="AS848" s="225"/>
      <c r="AT848" s="225"/>
      <c r="AU848" s="225"/>
      <c r="AV848" s="225"/>
      <c r="AW848" s="225"/>
      <c r="AX848" s="225"/>
      <c r="AY848" s="225"/>
      <c r="AZ848" s="225"/>
      <c r="BA848" s="225"/>
      <c r="BB848" s="225"/>
      <c r="BC848" s="225"/>
      <c r="BD848" s="225"/>
      <c r="BE848" s="225"/>
      <c r="BF848" s="225"/>
      <c r="BG848" s="225"/>
      <c r="BH848" s="225"/>
      <c r="BI848" s="225"/>
      <c r="BJ848" s="225"/>
      <c r="BK848" s="225"/>
      <c r="BL848" s="225"/>
      <c r="BM848" s="225"/>
      <c r="BN848" s="225"/>
      <c r="BO848" s="225"/>
      <c r="BP848" s="225"/>
      <c r="BQ848" s="225"/>
      <c r="BR848" s="225"/>
      <c r="BS848" s="225"/>
      <c r="BT848" s="225"/>
      <c r="BU848" s="225"/>
      <c r="BV848" s="225"/>
      <c r="BW848" s="225"/>
      <c r="BX848" s="225"/>
      <c r="BY848" s="225"/>
      <c r="BZ848" s="225"/>
      <c r="CA848" s="225"/>
      <c r="CB848" s="225"/>
      <c r="CC848" s="225"/>
      <c r="CD848" s="225"/>
      <c r="CE848" s="225"/>
      <c r="CF848" s="225"/>
      <c r="CG848" s="225"/>
      <c r="CH848" s="225"/>
      <c r="CI848" s="225"/>
      <c r="CJ848" s="225"/>
      <c r="CK848" s="225"/>
      <c r="CL848" s="225"/>
      <c r="CM848" s="225"/>
      <c r="CN848" s="225"/>
      <c r="CO848" s="225"/>
      <c r="CP848" s="225"/>
      <c r="CQ848" s="225"/>
      <c r="CR848" s="225"/>
      <c r="CS848" s="225"/>
      <c r="CT848" s="225"/>
      <c r="CU848" s="225"/>
      <c r="CV848" s="225"/>
    </row>
    <row r="849" spans="1:100" ht="12" customHeight="1" x14ac:dyDescent="0.25">
      <c r="A849" s="225"/>
      <c r="B849" s="225"/>
      <c r="C849" s="225"/>
      <c r="D849" s="225"/>
      <c r="E849" s="225"/>
      <c r="F849" s="225"/>
      <c r="G849" s="225"/>
      <c r="H849" s="225"/>
      <c r="I849" s="225"/>
      <c r="J849" s="225"/>
      <c r="K849" s="225"/>
      <c r="L849" s="225"/>
      <c r="M849" s="225"/>
      <c r="N849" s="225"/>
      <c r="O849" s="225"/>
      <c r="P849" s="225"/>
      <c r="Q849" s="225"/>
      <c r="R849" s="225"/>
      <c r="S849" s="225"/>
      <c r="T849" s="225"/>
      <c r="U849" s="225"/>
      <c r="V849" s="225"/>
      <c r="W849" s="225"/>
      <c r="X849" s="225"/>
      <c r="Y849" s="225"/>
      <c r="Z849" s="225"/>
      <c r="AA849" s="225"/>
      <c r="AB849" s="225"/>
      <c r="AC849" s="225"/>
      <c r="AD849" s="225"/>
      <c r="AE849" s="225"/>
      <c r="AF849" s="225"/>
      <c r="AG849" s="225"/>
      <c r="AH849" s="225"/>
      <c r="AI849" s="225"/>
      <c r="AJ849" s="225"/>
      <c r="AK849" s="225"/>
      <c r="AL849" s="225"/>
      <c r="AM849" s="257"/>
      <c r="AN849" s="257"/>
      <c r="AO849" s="225"/>
      <c r="AP849" s="225"/>
      <c r="AQ849" s="225"/>
      <c r="AR849" s="225"/>
      <c r="AS849" s="225"/>
      <c r="AT849" s="225"/>
      <c r="AU849" s="225"/>
      <c r="AV849" s="225"/>
      <c r="AW849" s="225"/>
      <c r="AX849" s="225"/>
      <c r="AY849" s="225"/>
      <c r="AZ849" s="225"/>
      <c r="BA849" s="225"/>
      <c r="BB849" s="225"/>
      <c r="BC849" s="225"/>
      <c r="BD849" s="225"/>
      <c r="BE849" s="225"/>
      <c r="BF849" s="225"/>
      <c r="BG849" s="225"/>
      <c r="BH849" s="225"/>
      <c r="BI849" s="225"/>
      <c r="BJ849" s="225"/>
      <c r="BK849" s="225"/>
      <c r="BL849" s="225"/>
      <c r="BM849" s="225"/>
      <c r="BN849" s="225"/>
      <c r="BO849" s="225"/>
      <c r="BP849" s="225"/>
      <c r="BQ849" s="225"/>
      <c r="BR849" s="225"/>
      <c r="BS849" s="225"/>
      <c r="BT849" s="225"/>
      <c r="BU849" s="225"/>
      <c r="BV849" s="225"/>
      <c r="BW849" s="225"/>
      <c r="BX849" s="225"/>
      <c r="BY849" s="225"/>
      <c r="BZ849" s="225"/>
      <c r="CA849" s="225"/>
      <c r="CB849" s="225"/>
      <c r="CC849" s="225"/>
      <c r="CD849" s="225"/>
      <c r="CE849" s="225"/>
      <c r="CF849" s="225"/>
      <c r="CG849" s="225"/>
      <c r="CH849" s="225"/>
      <c r="CI849" s="225"/>
      <c r="CJ849" s="225"/>
      <c r="CK849" s="225"/>
      <c r="CL849" s="225"/>
      <c r="CM849" s="225"/>
      <c r="CN849" s="225"/>
      <c r="CO849" s="225"/>
      <c r="CP849" s="225"/>
      <c r="CQ849" s="225"/>
      <c r="CR849" s="225"/>
      <c r="CS849" s="225"/>
      <c r="CT849" s="225"/>
      <c r="CU849" s="225"/>
      <c r="CV849" s="225"/>
    </row>
    <row r="850" spans="1:100" ht="12" customHeight="1" x14ac:dyDescent="0.25">
      <c r="A850" s="225"/>
      <c r="B850" s="225"/>
      <c r="C850" s="225"/>
      <c r="D850" s="225"/>
      <c r="E850" s="225"/>
      <c r="F850" s="225"/>
      <c r="G850" s="225"/>
      <c r="H850" s="225"/>
      <c r="I850" s="225"/>
      <c r="J850" s="225"/>
      <c r="K850" s="225"/>
      <c r="L850" s="225"/>
      <c r="M850" s="225"/>
      <c r="N850" s="225"/>
      <c r="O850" s="225"/>
      <c r="P850" s="225"/>
      <c r="Q850" s="225"/>
      <c r="R850" s="225"/>
      <c r="S850" s="225"/>
      <c r="T850" s="225"/>
      <c r="U850" s="225"/>
      <c r="V850" s="225"/>
      <c r="W850" s="225"/>
      <c r="X850" s="225"/>
      <c r="Y850" s="225"/>
      <c r="Z850" s="225"/>
      <c r="AA850" s="225"/>
      <c r="AB850" s="225"/>
      <c r="AC850" s="225"/>
      <c r="AD850" s="225"/>
      <c r="AE850" s="225"/>
      <c r="AF850" s="225"/>
      <c r="AG850" s="225"/>
      <c r="AH850" s="225"/>
      <c r="AI850" s="225"/>
      <c r="AJ850" s="225"/>
      <c r="AK850" s="225"/>
      <c r="AL850" s="225"/>
      <c r="AM850" s="257"/>
      <c r="AN850" s="257"/>
      <c r="AO850" s="225"/>
      <c r="AP850" s="225"/>
      <c r="AQ850" s="225"/>
      <c r="AR850" s="225"/>
      <c r="AS850" s="225"/>
      <c r="AT850" s="225"/>
      <c r="AU850" s="225"/>
      <c r="AV850" s="225"/>
      <c r="AW850" s="225"/>
      <c r="AX850" s="225"/>
      <c r="AY850" s="225"/>
      <c r="AZ850" s="225"/>
      <c r="BA850" s="225"/>
      <c r="BB850" s="225"/>
      <c r="BC850" s="225"/>
      <c r="BD850" s="225"/>
      <c r="BE850" s="225"/>
      <c r="BF850" s="225"/>
      <c r="BG850" s="225"/>
      <c r="BH850" s="225"/>
      <c r="BI850" s="225"/>
      <c r="BJ850" s="225"/>
      <c r="BK850" s="225"/>
      <c r="BL850" s="225"/>
      <c r="BM850" s="225"/>
      <c r="BN850" s="225"/>
      <c r="BO850" s="225"/>
      <c r="BP850" s="225"/>
      <c r="BQ850" s="225"/>
      <c r="BR850" s="225"/>
      <c r="BS850" s="225"/>
      <c r="BT850" s="225"/>
      <c r="BU850" s="225"/>
      <c r="BV850" s="225"/>
      <c r="BW850" s="225"/>
      <c r="BX850" s="225"/>
      <c r="BY850" s="225"/>
      <c r="BZ850" s="225"/>
      <c r="CA850" s="225"/>
      <c r="CB850" s="225"/>
      <c r="CC850" s="225"/>
      <c r="CD850" s="225"/>
      <c r="CE850" s="225"/>
      <c r="CF850" s="225"/>
      <c r="CG850" s="225"/>
      <c r="CH850" s="225"/>
      <c r="CI850" s="225"/>
      <c r="CJ850" s="225"/>
      <c r="CK850" s="225"/>
      <c r="CL850" s="225"/>
      <c r="CM850" s="225"/>
      <c r="CN850" s="225"/>
      <c r="CO850" s="225"/>
      <c r="CP850" s="225"/>
      <c r="CQ850" s="225"/>
      <c r="CR850" s="225"/>
      <c r="CS850" s="225"/>
      <c r="CT850" s="225"/>
      <c r="CU850" s="225"/>
      <c r="CV850" s="225"/>
    </row>
    <row r="851" spans="1:100" ht="12" customHeight="1" x14ac:dyDescent="0.25">
      <c r="A851" s="225"/>
      <c r="B851" s="225"/>
      <c r="C851" s="225"/>
      <c r="D851" s="225"/>
      <c r="E851" s="225"/>
      <c r="F851" s="225"/>
      <c r="G851" s="225"/>
      <c r="H851" s="225"/>
      <c r="I851" s="225"/>
      <c r="J851" s="225"/>
      <c r="K851" s="225"/>
      <c r="L851" s="225"/>
      <c r="M851" s="225"/>
      <c r="N851" s="225"/>
      <c r="O851" s="225"/>
      <c r="P851" s="225"/>
      <c r="Q851" s="225"/>
      <c r="R851" s="225"/>
      <c r="S851" s="225"/>
      <c r="T851" s="225"/>
      <c r="U851" s="225"/>
      <c r="V851" s="225"/>
      <c r="W851" s="225"/>
      <c r="X851" s="225"/>
      <c r="Y851" s="225"/>
      <c r="Z851" s="225"/>
      <c r="AA851" s="225"/>
      <c r="AB851" s="225"/>
      <c r="AC851" s="225"/>
      <c r="AD851" s="225"/>
      <c r="AE851" s="225"/>
      <c r="AF851" s="225"/>
      <c r="AG851" s="225"/>
      <c r="AH851" s="225"/>
      <c r="AI851" s="225"/>
      <c r="AJ851" s="225"/>
      <c r="AK851" s="225"/>
      <c r="AL851" s="225"/>
      <c r="AM851" s="257"/>
      <c r="AN851" s="257"/>
      <c r="AO851" s="225"/>
      <c r="AP851" s="225"/>
      <c r="AQ851" s="225"/>
      <c r="AR851" s="225"/>
      <c r="AS851" s="225"/>
      <c r="AT851" s="225"/>
      <c r="AU851" s="225"/>
      <c r="AV851" s="225"/>
      <c r="AW851" s="225"/>
      <c r="AX851" s="225"/>
      <c r="AY851" s="225"/>
      <c r="AZ851" s="225"/>
      <c r="BA851" s="225"/>
      <c r="BB851" s="225"/>
      <c r="BC851" s="225"/>
      <c r="BD851" s="225"/>
      <c r="BE851" s="225"/>
      <c r="BF851" s="225"/>
      <c r="BG851" s="225"/>
      <c r="BH851" s="225"/>
      <c r="BI851" s="225"/>
      <c r="BJ851" s="225"/>
      <c r="BK851" s="225"/>
      <c r="BL851" s="225"/>
      <c r="BM851" s="225"/>
      <c r="BN851" s="225"/>
      <c r="BO851" s="225"/>
      <c r="BP851" s="225"/>
      <c r="BQ851" s="225"/>
      <c r="BR851" s="225"/>
      <c r="BS851" s="225"/>
      <c r="BT851" s="225"/>
      <c r="BU851" s="225"/>
      <c r="BV851" s="225"/>
      <c r="BW851" s="225"/>
      <c r="BX851" s="225"/>
      <c r="BY851" s="225"/>
      <c r="BZ851" s="225"/>
      <c r="CA851" s="225"/>
      <c r="CB851" s="225"/>
      <c r="CC851" s="225"/>
      <c r="CD851" s="225"/>
      <c r="CE851" s="225"/>
      <c r="CF851" s="225"/>
      <c r="CG851" s="225"/>
      <c r="CH851" s="225"/>
      <c r="CI851" s="225"/>
      <c r="CJ851" s="225"/>
      <c r="CK851" s="225"/>
      <c r="CL851" s="225"/>
      <c r="CM851" s="225"/>
      <c r="CN851" s="225"/>
      <c r="CO851" s="225"/>
      <c r="CP851" s="225"/>
      <c r="CQ851" s="225"/>
      <c r="CR851" s="225"/>
      <c r="CS851" s="225"/>
      <c r="CT851" s="225"/>
      <c r="CU851" s="225"/>
      <c r="CV851" s="225"/>
    </row>
    <row r="852" spans="1:100" ht="12" customHeight="1" x14ac:dyDescent="0.25">
      <c r="A852" s="225"/>
      <c r="B852" s="225"/>
      <c r="C852" s="225"/>
      <c r="D852" s="225"/>
      <c r="E852" s="225"/>
      <c r="F852" s="225"/>
      <c r="G852" s="225"/>
      <c r="H852" s="225"/>
      <c r="I852" s="225"/>
      <c r="J852" s="225"/>
      <c r="K852" s="225"/>
      <c r="L852" s="225"/>
      <c r="M852" s="225"/>
      <c r="N852" s="225"/>
      <c r="O852" s="225"/>
      <c r="P852" s="225"/>
      <c r="Q852" s="225"/>
      <c r="R852" s="225"/>
      <c r="S852" s="225"/>
      <c r="T852" s="225"/>
      <c r="U852" s="225"/>
      <c r="V852" s="225"/>
      <c r="W852" s="225"/>
      <c r="X852" s="225"/>
      <c r="Y852" s="225"/>
      <c r="Z852" s="225"/>
      <c r="AA852" s="225"/>
      <c r="AB852" s="225"/>
      <c r="AC852" s="225"/>
      <c r="AD852" s="225"/>
      <c r="AE852" s="225"/>
      <c r="AF852" s="225"/>
      <c r="AG852" s="225"/>
      <c r="AH852" s="225"/>
      <c r="AI852" s="225"/>
      <c r="AJ852" s="225"/>
      <c r="AK852" s="225"/>
      <c r="AL852" s="225"/>
      <c r="AM852" s="257"/>
      <c r="AN852" s="257"/>
      <c r="AO852" s="225"/>
      <c r="AP852" s="225"/>
      <c r="AQ852" s="225"/>
      <c r="AR852" s="225"/>
      <c r="AS852" s="225"/>
      <c r="AT852" s="225"/>
      <c r="AU852" s="225"/>
      <c r="AV852" s="225"/>
      <c r="AW852" s="225"/>
      <c r="AX852" s="225"/>
      <c r="AY852" s="225"/>
      <c r="AZ852" s="225"/>
      <c r="BA852" s="225"/>
      <c r="BB852" s="225"/>
      <c r="BC852" s="225"/>
      <c r="BD852" s="225"/>
      <c r="BE852" s="225"/>
      <c r="BF852" s="225"/>
      <c r="BG852" s="225"/>
      <c r="BH852" s="225"/>
      <c r="BI852" s="225"/>
      <c r="BJ852" s="225"/>
      <c r="BK852" s="225"/>
      <c r="BL852" s="225"/>
      <c r="BM852" s="225"/>
      <c r="BN852" s="225"/>
      <c r="BO852" s="225"/>
      <c r="BP852" s="225"/>
      <c r="BQ852" s="225"/>
      <c r="BR852" s="225"/>
      <c r="BS852" s="225"/>
      <c r="BT852" s="225"/>
      <c r="BU852" s="225"/>
      <c r="BV852" s="225"/>
      <c r="BW852" s="225"/>
      <c r="BX852" s="225"/>
      <c r="BY852" s="225"/>
      <c r="BZ852" s="225"/>
      <c r="CA852" s="225"/>
      <c r="CB852" s="225"/>
      <c r="CC852" s="225"/>
      <c r="CD852" s="225"/>
      <c r="CE852" s="225"/>
      <c r="CF852" s="225"/>
      <c r="CG852" s="225"/>
      <c r="CH852" s="225"/>
      <c r="CI852" s="225"/>
      <c r="CJ852" s="225"/>
      <c r="CK852" s="225"/>
      <c r="CL852" s="225"/>
      <c r="CM852" s="225"/>
      <c r="CN852" s="225"/>
      <c r="CO852" s="225"/>
      <c r="CP852" s="225"/>
      <c r="CQ852" s="225"/>
      <c r="CR852" s="225"/>
      <c r="CS852" s="225"/>
      <c r="CT852" s="225"/>
      <c r="CU852" s="225"/>
      <c r="CV852" s="225"/>
    </row>
    <row r="853" spans="1:100" ht="12" customHeight="1" x14ac:dyDescent="0.25">
      <c r="A853" s="225"/>
      <c r="B853" s="225"/>
      <c r="C853" s="225"/>
      <c r="D853" s="225"/>
      <c r="E853" s="225"/>
      <c r="F853" s="225"/>
      <c r="G853" s="225"/>
      <c r="H853" s="225"/>
      <c r="I853" s="225"/>
      <c r="J853" s="225"/>
      <c r="K853" s="225"/>
      <c r="L853" s="225"/>
      <c r="M853" s="225"/>
      <c r="N853" s="225"/>
      <c r="O853" s="225"/>
      <c r="P853" s="225"/>
      <c r="Q853" s="225"/>
      <c r="R853" s="225"/>
      <c r="S853" s="225"/>
      <c r="T853" s="225"/>
      <c r="U853" s="225"/>
      <c r="V853" s="225"/>
      <c r="W853" s="225"/>
      <c r="X853" s="225"/>
      <c r="Y853" s="225"/>
      <c r="Z853" s="225"/>
      <c r="AA853" s="225"/>
      <c r="AB853" s="225"/>
      <c r="AC853" s="225"/>
      <c r="AD853" s="225"/>
      <c r="AE853" s="225"/>
      <c r="AF853" s="225"/>
      <c r="AG853" s="225"/>
      <c r="AH853" s="225"/>
      <c r="AI853" s="225"/>
      <c r="AJ853" s="225"/>
      <c r="AK853" s="225"/>
      <c r="AL853" s="225"/>
      <c r="AM853" s="257"/>
      <c r="AN853" s="257"/>
      <c r="AO853" s="225"/>
      <c r="AP853" s="225"/>
      <c r="AQ853" s="225"/>
      <c r="AR853" s="225"/>
      <c r="AS853" s="225"/>
      <c r="AT853" s="225"/>
      <c r="AU853" s="225"/>
      <c r="AV853" s="225"/>
      <c r="AW853" s="225"/>
      <c r="AX853" s="225"/>
      <c r="AY853" s="225"/>
      <c r="AZ853" s="225"/>
      <c r="BA853" s="225"/>
      <c r="BB853" s="225"/>
      <c r="BC853" s="225"/>
      <c r="BD853" s="225"/>
      <c r="BE853" s="225"/>
      <c r="BF853" s="225"/>
      <c r="BG853" s="225"/>
      <c r="BH853" s="225"/>
      <c r="BI853" s="225"/>
      <c r="BJ853" s="225"/>
      <c r="BK853" s="225"/>
      <c r="BL853" s="225"/>
      <c r="BM853" s="225"/>
      <c r="BN853" s="225"/>
      <c r="BO853" s="225"/>
      <c r="BP853" s="225"/>
      <c r="BQ853" s="225"/>
      <c r="BR853" s="225"/>
      <c r="BS853" s="225"/>
      <c r="BT853" s="225"/>
      <c r="BU853" s="225"/>
      <c r="BV853" s="225"/>
      <c r="BW853" s="225"/>
      <c r="BX853" s="225"/>
      <c r="BY853" s="225"/>
      <c r="BZ853" s="225"/>
      <c r="CA853" s="225"/>
      <c r="CB853" s="225"/>
      <c r="CC853" s="225"/>
      <c r="CD853" s="225"/>
      <c r="CE853" s="225"/>
      <c r="CF853" s="225"/>
      <c r="CG853" s="225"/>
      <c r="CH853" s="225"/>
      <c r="CI853" s="225"/>
      <c r="CJ853" s="225"/>
      <c r="CK853" s="225"/>
      <c r="CL853" s="225"/>
      <c r="CM853" s="225"/>
      <c r="CN853" s="225"/>
      <c r="CO853" s="225"/>
      <c r="CP853" s="225"/>
      <c r="CQ853" s="225"/>
      <c r="CR853" s="225"/>
      <c r="CS853" s="225"/>
      <c r="CT853" s="225"/>
      <c r="CU853" s="225"/>
      <c r="CV853" s="225"/>
    </row>
    <row r="854" spans="1:100" ht="12" customHeight="1" x14ac:dyDescent="0.25">
      <c r="A854" s="225"/>
      <c r="B854" s="225"/>
      <c r="C854" s="225"/>
      <c r="D854" s="225"/>
      <c r="E854" s="225"/>
      <c r="F854" s="225"/>
      <c r="G854" s="225"/>
      <c r="H854" s="225"/>
      <c r="I854" s="225"/>
      <c r="J854" s="225"/>
      <c r="K854" s="225"/>
      <c r="L854" s="225"/>
      <c r="M854" s="225"/>
      <c r="N854" s="225"/>
      <c r="O854" s="225"/>
      <c r="P854" s="225"/>
      <c r="Q854" s="225"/>
      <c r="R854" s="225"/>
      <c r="S854" s="225"/>
      <c r="T854" s="225"/>
      <c r="U854" s="225"/>
      <c r="V854" s="225"/>
      <c r="W854" s="225"/>
      <c r="X854" s="225"/>
      <c r="Y854" s="225"/>
      <c r="Z854" s="225"/>
      <c r="AA854" s="225"/>
      <c r="AB854" s="225"/>
      <c r="AC854" s="225"/>
      <c r="AD854" s="225"/>
      <c r="AE854" s="225"/>
      <c r="AF854" s="225"/>
      <c r="AG854" s="225"/>
      <c r="AH854" s="225"/>
      <c r="AI854" s="225"/>
      <c r="AJ854" s="225"/>
      <c r="AK854" s="225"/>
      <c r="AL854" s="225"/>
      <c r="AM854" s="257"/>
      <c r="AN854" s="257"/>
      <c r="AO854" s="225"/>
      <c r="AP854" s="225"/>
      <c r="AQ854" s="225"/>
      <c r="AR854" s="225"/>
      <c r="AS854" s="225"/>
      <c r="AT854" s="225"/>
      <c r="AU854" s="225"/>
      <c r="AV854" s="225"/>
      <c r="AW854" s="225"/>
      <c r="AX854" s="225"/>
      <c r="AY854" s="225"/>
      <c r="AZ854" s="225"/>
      <c r="BA854" s="225"/>
      <c r="BB854" s="225"/>
      <c r="BC854" s="225"/>
      <c r="BD854" s="225"/>
      <c r="BE854" s="225"/>
      <c r="BF854" s="225"/>
      <c r="BG854" s="225"/>
      <c r="BH854" s="225"/>
      <c r="BI854" s="225"/>
      <c r="BJ854" s="225"/>
      <c r="BK854" s="225"/>
      <c r="BL854" s="225"/>
      <c r="BM854" s="225"/>
      <c r="BN854" s="225"/>
      <c r="BO854" s="225"/>
      <c r="BP854" s="225"/>
      <c r="BQ854" s="225"/>
      <c r="BR854" s="225"/>
      <c r="BS854" s="225"/>
      <c r="BT854" s="225"/>
      <c r="BU854" s="225"/>
      <c r="BV854" s="225"/>
      <c r="BW854" s="225"/>
      <c r="BX854" s="225"/>
      <c r="BY854" s="225"/>
      <c r="BZ854" s="225"/>
      <c r="CA854" s="225"/>
      <c r="CB854" s="225"/>
      <c r="CC854" s="225"/>
      <c r="CD854" s="225"/>
      <c r="CE854" s="225"/>
      <c r="CF854" s="225"/>
      <c r="CG854" s="225"/>
      <c r="CH854" s="225"/>
      <c r="CI854" s="225"/>
      <c r="CJ854" s="225"/>
      <c r="CK854" s="225"/>
      <c r="CL854" s="225"/>
      <c r="CM854" s="225"/>
      <c r="CN854" s="225"/>
      <c r="CO854" s="225"/>
      <c r="CP854" s="225"/>
      <c r="CQ854" s="225"/>
      <c r="CR854" s="225"/>
      <c r="CS854" s="225"/>
      <c r="CT854" s="225"/>
      <c r="CU854" s="225"/>
      <c r="CV854" s="225"/>
    </row>
    <row r="855" spans="1:100" ht="12" customHeight="1" x14ac:dyDescent="0.25">
      <c r="A855" s="225"/>
      <c r="B855" s="225"/>
      <c r="C855" s="225"/>
      <c r="D855" s="225"/>
      <c r="E855" s="225"/>
      <c r="F855" s="225"/>
      <c r="G855" s="225"/>
      <c r="H855" s="225"/>
      <c r="I855" s="225"/>
      <c r="J855" s="225"/>
      <c r="K855" s="225"/>
      <c r="L855" s="225"/>
      <c r="M855" s="225"/>
      <c r="N855" s="225"/>
      <c r="O855" s="225"/>
      <c r="P855" s="225"/>
      <c r="Q855" s="225"/>
      <c r="R855" s="225"/>
      <c r="S855" s="225"/>
      <c r="T855" s="225"/>
      <c r="U855" s="225"/>
      <c r="V855" s="225"/>
      <c r="W855" s="225"/>
      <c r="X855" s="225"/>
      <c r="Y855" s="225"/>
      <c r="Z855" s="225"/>
      <c r="AA855" s="225"/>
      <c r="AB855" s="225"/>
      <c r="AC855" s="225"/>
      <c r="AD855" s="225"/>
      <c r="AE855" s="225"/>
      <c r="AF855" s="225"/>
      <c r="AG855" s="225"/>
      <c r="AH855" s="225"/>
      <c r="AI855" s="225"/>
      <c r="AJ855" s="225"/>
      <c r="AK855" s="225"/>
      <c r="AL855" s="225"/>
      <c r="AM855" s="257"/>
      <c r="AN855" s="257"/>
      <c r="AO855" s="225"/>
      <c r="AP855" s="225"/>
      <c r="AQ855" s="225"/>
      <c r="AR855" s="225"/>
      <c r="AS855" s="225"/>
      <c r="AT855" s="225"/>
      <c r="AU855" s="225"/>
      <c r="AV855" s="225"/>
      <c r="AW855" s="225"/>
      <c r="AX855" s="225"/>
      <c r="AY855" s="225"/>
      <c r="AZ855" s="225"/>
      <c r="BA855" s="225"/>
      <c r="BB855" s="225"/>
      <c r="BC855" s="225"/>
      <c r="BD855" s="225"/>
      <c r="BE855" s="225"/>
      <c r="BF855" s="225"/>
      <c r="BG855" s="225"/>
      <c r="BH855" s="225"/>
      <c r="BI855" s="225"/>
      <c r="BJ855" s="225"/>
      <c r="BK855" s="225"/>
      <c r="BL855" s="225"/>
      <c r="BM855" s="225"/>
      <c r="BN855" s="225"/>
      <c r="BO855" s="225"/>
      <c r="BP855" s="225"/>
      <c r="BQ855" s="225"/>
      <c r="BR855" s="225"/>
      <c r="BS855" s="225"/>
      <c r="BT855" s="225"/>
      <c r="BU855" s="225"/>
      <c r="BV855" s="225"/>
      <c r="BW855" s="225"/>
      <c r="BX855" s="225"/>
      <c r="BY855" s="225"/>
      <c r="BZ855" s="225"/>
      <c r="CA855" s="225"/>
      <c r="CB855" s="225"/>
      <c r="CC855" s="225"/>
      <c r="CD855" s="225"/>
      <c r="CE855" s="225"/>
      <c r="CF855" s="225"/>
      <c r="CG855" s="225"/>
      <c r="CH855" s="225"/>
      <c r="CI855" s="225"/>
      <c r="CJ855" s="225"/>
      <c r="CK855" s="225"/>
      <c r="CL855" s="225"/>
      <c r="CM855" s="225"/>
      <c r="CN855" s="225"/>
      <c r="CO855" s="225"/>
      <c r="CP855" s="225"/>
      <c r="CQ855" s="225"/>
      <c r="CR855" s="225"/>
      <c r="CS855" s="225"/>
      <c r="CT855" s="225"/>
      <c r="CU855" s="225"/>
      <c r="CV855" s="225"/>
    </row>
    <row r="856" spans="1:100" ht="12" customHeight="1" x14ac:dyDescent="0.25">
      <c r="A856" s="225"/>
      <c r="B856" s="225"/>
      <c r="C856" s="225"/>
      <c r="D856" s="225"/>
      <c r="E856" s="225"/>
      <c r="F856" s="225"/>
      <c r="G856" s="225"/>
      <c r="H856" s="225"/>
      <c r="I856" s="225"/>
      <c r="J856" s="225"/>
      <c r="K856" s="225"/>
      <c r="L856" s="225"/>
      <c r="M856" s="225"/>
      <c r="N856" s="225"/>
      <c r="O856" s="225"/>
      <c r="P856" s="225"/>
      <c r="Q856" s="225"/>
      <c r="R856" s="225"/>
      <c r="S856" s="225"/>
      <c r="T856" s="225"/>
      <c r="U856" s="225"/>
      <c r="V856" s="225"/>
      <c r="W856" s="225"/>
      <c r="X856" s="225"/>
      <c r="Y856" s="225"/>
      <c r="Z856" s="225"/>
      <c r="AA856" s="225"/>
      <c r="AB856" s="225"/>
      <c r="AC856" s="225"/>
      <c r="AD856" s="225"/>
      <c r="AE856" s="225"/>
      <c r="AF856" s="225"/>
      <c r="AG856" s="225"/>
      <c r="AH856" s="225"/>
      <c r="AI856" s="225"/>
      <c r="AJ856" s="225"/>
      <c r="AK856" s="225"/>
      <c r="AL856" s="225"/>
      <c r="AM856" s="257"/>
      <c r="AN856" s="257"/>
      <c r="AO856" s="225"/>
      <c r="AP856" s="225"/>
      <c r="AQ856" s="225"/>
      <c r="AR856" s="225"/>
      <c r="AS856" s="225"/>
      <c r="AT856" s="225"/>
      <c r="AU856" s="225"/>
      <c r="AV856" s="225"/>
      <c r="AW856" s="225"/>
      <c r="AX856" s="225"/>
      <c r="AY856" s="225"/>
      <c r="AZ856" s="225"/>
      <c r="BA856" s="225"/>
      <c r="BB856" s="225"/>
      <c r="BC856" s="225"/>
      <c r="BD856" s="225"/>
      <c r="BE856" s="225"/>
      <c r="BF856" s="225"/>
      <c r="BG856" s="225"/>
      <c r="BH856" s="225"/>
      <c r="BI856" s="225"/>
      <c r="BJ856" s="225"/>
      <c r="BK856" s="225"/>
      <c r="BL856" s="225"/>
      <c r="BM856" s="225"/>
      <c r="BN856" s="225"/>
      <c r="BO856" s="225"/>
      <c r="BP856" s="225"/>
      <c r="BQ856" s="225"/>
      <c r="BR856" s="225"/>
      <c r="BS856" s="225"/>
      <c r="BT856" s="225"/>
      <c r="BU856" s="225"/>
      <c r="BV856" s="225"/>
      <c r="BW856" s="225"/>
      <c r="BX856" s="225"/>
      <c r="BY856" s="225"/>
      <c r="BZ856" s="225"/>
      <c r="CA856" s="225"/>
      <c r="CB856" s="225"/>
      <c r="CC856" s="225"/>
      <c r="CD856" s="225"/>
      <c r="CE856" s="225"/>
      <c r="CF856" s="225"/>
      <c r="CG856" s="225"/>
      <c r="CH856" s="225"/>
      <c r="CI856" s="225"/>
      <c r="CJ856" s="225"/>
      <c r="CK856" s="225"/>
      <c r="CL856" s="225"/>
      <c r="CM856" s="225"/>
      <c r="CN856" s="225"/>
      <c r="CO856" s="225"/>
      <c r="CP856" s="225"/>
      <c r="CQ856" s="225"/>
      <c r="CR856" s="225"/>
      <c r="CS856" s="225"/>
      <c r="CT856" s="225"/>
      <c r="CU856" s="225"/>
      <c r="CV856" s="225"/>
    </row>
    <row r="857" spans="1:100" ht="12" customHeight="1" x14ac:dyDescent="0.25">
      <c r="A857" s="225"/>
      <c r="B857" s="225"/>
      <c r="C857" s="225"/>
      <c r="D857" s="225"/>
      <c r="E857" s="225"/>
      <c r="F857" s="225"/>
      <c r="G857" s="225"/>
      <c r="H857" s="225"/>
      <c r="I857" s="225"/>
      <c r="J857" s="225"/>
      <c r="K857" s="225"/>
      <c r="L857" s="225"/>
      <c r="M857" s="225"/>
      <c r="N857" s="225"/>
      <c r="O857" s="225"/>
      <c r="P857" s="225"/>
      <c r="Q857" s="225"/>
      <c r="R857" s="225"/>
      <c r="S857" s="225"/>
      <c r="T857" s="225"/>
      <c r="U857" s="225"/>
      <c r="V857" s="225"/>
      <c r="W857" s="225"/>
      <c r="X857" s="225"/>
      <c r="Y857" s="225"/>
      <c r="Z857" s="225"/>
      <c r="AA857" s="225"/>
      <c r="AB857" s="225"/>
      <c r="AC857" s="225"/>
      <c r="AD857" s="225"/>
      <c r="AE857" s="225"/>
      <c r="AF857" s="225"/>
      <c r="AG857" s="225"/>
      <c r="AH857" s="225"/>
      <c r="AI857" s="225"/>
      <c r="AJ857" s="225"/>
      <c r="AK857" s="225"/>
      <c r="AL857" s="225"/>
      <c r="AM857" s="257"/>
      <c r="AN857" s="257"/>
      <c r="AO857" s="225"/>
      <c r="AP857" s="225"/>
      <c r="AQ857" s="225"/>
      <c r="AR857" s="225"/>
      <c r="AS857" s="225"/>
      <c r="AT857" s="225"/>
      <c r="AU857" s="225"/>
      <c r="AV857" s="225"/>
      <c r="AW857" s="225"/>
      <c r="AX857" s="225"/>
      <c r="AY857" s="225"/>
      <c r="AZ857" s="225"/>
      <c r="BA857" s="225"/>
      <c r="BB857" s="225"/>
      <c r="BC857" s="225"/>
      <c r="BD857" s="225"/>
      <c r="BE857" s="225"/>
      <c r="BF857" s="225"/>
      <c r="BG857" s="225"/>
      <c r="BH857" s="225"/>
      <c r="BI857" s="225"/>
      <c r="BJ857" s="225"/>
      <c r="BK857" s="225"/>
      <c r="BL857" s="225"/>
      <c r="BM857" s="225"/>
      <c r="BN857" s="225"/>
      <c r="BO857" s="225"/>
      <c r="BP857" s="225"/>
      <c r="BQ857" s="225"/>
      <c r="BR857" s="225"/>
      <c r="BS857" s="225"/>
      <c r="BT857" s="225"/>
      <c r="BU857" s="225"/>
      <c r="BV857" s="225"/>
      <c r="BW857" s="225"/>
      <c r="BX857" s="225"/>
      <c r="BY857" s="225"/>
      <c r="BZ857" s="225"/>
      <c r="CA857" s="225"/>
      <c r="CB857" s="225"/>
      <c r="CC857" s="225"/>
      <c r="CD857" s="225"/>
      <c r="CE857" s="225"/>
      <c r="CF857" s="225"/>
      <c r="CG857" s="225"/>
      <c r="CH857" s="225"/>
      <c r="CI857" s="225"/>
      <c r="CJ857" s="225"/>
      <c r="CK857" s="225"/>
      <c r="CL857" s="225"/>
      <c r="CM857" s="225"/>
      <c r="CN857" s="225"/>
      <c r="CO857" s="225"/>
      <c r="CP857" s="225"/>
      <c r="CQ857" s="225"/>
      <c r="CR857" s="225"/>
      <c r="CS857" s="225"/>
      <c r="CT857" s="225"/>
      <c r="CU857" s="225"/>
      <c r="CV857" s="225"/>
    </row>
    <row r="858" spans="1:100" ht="12" customHeight="1" x14ac:dyDescent="0.25">
      <c r="A858" s="225"/>
      <c r="B858" s="225"/>
      <c r="C858" s="225"/>
      <c r="D858" s="225"/>
      <c r="E858" s="225"/>
      <c r="F858" s="225"/>
      <c r="G858" s="225"/>
      <c r="H858" s="225"/>
      <c r="I858" s="225"/>
      <c r="J858" s="225"/>
      <c r="K858" s="225"/>
      <c r="L858" s="225"/>
      <c r="M858" s="225"/>
      <c r="N858" s="225"/>
      <c r="O858" s="225"/>
      <c r="P858" s="225"/>
      <c r="Q858" s="225"/>
      <c r="R858" s="225"/>
      <c r="S858" s="225"/>
      <c r="T858" s="225"/>
      <c r="U858" s="225"/>
      <c r="V858" s="225"/>
      <c r="W858" s="225"/>
      <c r="X858" s="225"/>
      <c r="Y858" s="225"/>
      <c r="Z858" s="225"/>
      <c r="AA858" s="225"/>
      <c r="AB858" s="225"/>
      <c r="AC858" s="225"/>
      <c r="AD858" s="225"/>
      <c r="AE858" s="225"/>
      <c r="AF858" s="225"/>
      <c r="AG858" s="225"/>
      <c r="AH858" s="225"/>
      <c r="AI858" s="225"/>
      <c r="AJ858" s="225"/>
      <c r="AK858" s="225"/>
      <c r="AL858" s="225"/>
      <c r="AM858" s="257"/>
      <c r="AN858" s="257"/>
      <c r="AO858" s="225"/>
      <c r="AP858" s="225"/>
      <c r="AQ858" s="225"/>
      <c r="AR858" s="225"/>
      <c r="AS858" s="225"/>
      <c r="AT858" s="225"/>
      <c r="AU858" s="225"/>
      <c r="AV858" s="225"/>
      <c r="AW858" s="225"/>
      <c r="AX858" s="225"/>
      <c r="AY858" s="225"/>
      <c r="AZ858" s="225"/>
      <c r="BA858" s="225"/>
      <c r="BB858" s="225"/>
      <c r="BC858" s="225"/>
      <c r="BD858" s="225"/>
      <c r="BE858" s="225"/>
      <c r="BF858" s="225"/>
      <c r="BG858" s="225"/>
      <c r="BH858" s="225"/>
      <c r="BI858" s="225"/>
      <c r="BJ858" s="225"/>
      <c r="BK858" s="225"/>
      <c r="BL858" s="225"/>
      <c r="BM858" s="225"/>
      <c r="BN858" s="225"/>
      <c r="BO858" s="225"/>
      <c r="BP858" s="225"/>
      <c r="BQ858" s="225"/>
      <c r="BR858" s="225"/>
      <c r="BS858" s="225"/>
      <c r="BT858" s="225"/>
      <c r="BU858" s="225"/>
      <c r="BV858" s="225"/>
      <c r="BW858" s="225"/>
      <c r="BX858" s="225"/>
      <c r="BY858" s="225"/>
      <c r="BZ858" s="225"/>
      <c r="CA858" s="225"/>
      <c r="CB858" s="225"/>
      <c r="CC858" s="225"/>
      <c r="CD858" s="225"/>
      <c r="CE858" s="225"/>
      <c r="CF858" s="225"/>
      <c r="CG858" s="225"/>
      <c r="CH858" s="225"/>
      <c r="CI858" s="225"/>
      <c r="CJ858" s="225"/>
      <c r="CK858" s="225"/>
      <c r="CL858" s="225"/>
      <c r="CM858" s="225"/>
      <c r="CN858" s="225"/>
      <c r="CO858" s="225"/>
      <c r="CP858" s="225"/>
      <c r="CQ858" s="225"/>
      <c r="CR858" s="225"/>
      <c r="CS858" s="225"/>
      <c r="CT858" s="225"/>
      <c r="CU858" s="225"/>
      <c r="CV858" s="225"/>
    </row>
    <row r="859" spans="1:100" ht="12" customHeight="1" x14ac:dyDescent="0.25">
      <c r="A859" s="225"/>
      <c r="B859" s="225"/>
      <c r="C859" s="225"/>
      <c r="D859" s="225"/>
      <c r="E859" s="225"/>
      <c r="F859" s="225"/>
      <c r="G859" s="225"/>
      <c r="H859" s="225"/>
      <c r="I859" s="225"/>
      <c r="J859" s="225"/>
      <c r="K859" s="225"/>
      <c r="L859" s="225"/>
      <c r="M859" s="225"/>
      <c r="N859" s="225"/>
      <c r="O859" s="225"/>
      <c r="P859" s="225"/>
      <c r="Q859" s="225"/>
      <c r="R859" s="225"/>
      <c r="S859" s="225"/>
      <c r="T859" s="225"/>
      <c r="U859" s="225"/>
      <c r="V859" s="225"/>
      <c r="W859" s="225"/>
      <c r="X859" s="225"/>
      <c r="Y859" s="225"/>
      <c r="Z859" s="225"/>
      <c r="AA859" s="225"/>
      <c r="AB859" s="225"/>
      <c r="AC859" s="225"/>
      <c r="AD859" s="225"/>
      <c r="AE859" s="225"/>
      <c r="AF859" s="225"/>
      <c r="AG859" s="225"/>
      <c r="AH859" s="225"/>
      <c r="AI859" s="225"/>
      <c r="AJ859" s="225"/>
      <c r="AK859" s="225"/>
      <c r="AL859" s="225"/>
      <c r="AM859" s="257"/>
      <c r="AN859" s="257"/>
      <c r="AO859" s="225"/>
      <c r="AP859" s="225"/>
      <c r="AQ859" s="225"/>
      <c r="AR859" s="225"/>
      <c r="AS859" s="225"/>
      <c r="AT859" s="225"/>
      <c r="AU859" s="225"/>
      <c r="AV859" s="225"/>
      <c r="AW859" s="225"/>
      <c r="AX859" s="225"/>
      <c r="AY859" s="225"/>
      <c r="AZ859" s="225"/>
      <c r="BA859" s="225"/>
      <c r="BB859" s="225"/>
      <c r="BC859" s="225"/>
      <c r="BD859" s="225"/>
      <c r="BE859" s="225"/>
      <c r="BF859" s="225"/>
      <c r="BG859" s="225"/>
      <c r="BH859" s="225"/>
      <c r="BI859" s="225"/>
      <c r="BJ859" s="225"/>
      <c r="BK859" s="225"/>
      <c r="BL859" s="225"/>
      <c r="BM859" s="225"/>
      <c r="BN859" s="225"/>
      <c r="BO859" s="225"/>
      <c r="BP859" s="225"/>
      <c r="BQ859" s="225"/>
      <c r="BR859" s="225"/>
      <c r="BS859" s="225"/>
      <c r="BT859" s="225"/>
      <c r="BU859" s="225"/>
      <c r="BV859" s="225"/>
      <c r="BW859" s="225"/>
      <c r="BX859" s="225"/>
      <c r="BY859" s="225"/>
      <c r="BZ859" s="225"/>
      <c r="CA859" s="225"/>
      <c r="CB859" s="225"/>
      <c r="CC859" s="225"/>
      <c r="CD859" s="225"/>
      <c r="CE859" s="225"/>
      <c r="CF859" s="225"/>
      <c r="CG859" s="225"/>
      <c r="CH859" s="225"/>
      <c r="CI859" s="225"/>
      <c r="CJ859" s="225"/>
      <c r="CK859" s="225"/>
      <c r="CL859" s="225"/>
      <c r="CM859" s="225"/>
      <c r="CN859" s="225"/>
      <c r="CO859" s="225"/>
      <c r="CP859" s="225"/>
      <c r="CQ859" s="225"/>
      <c r="CR859" s="225"/>
      <c r="CS859" s="225"/>
      <c r="CT859" s="225"/>
      <c r="CU859" s="225"/>
      <c r="CV859" s="225"/>
    </row>
    <row r="860" spans="1:100" ht="12" customHeight="1" x14ac:dyDescent="0.25">
      <c r="A860" s="225"/>
      <c r="B860" s="225"/>
      <c r="C860" s="225"/>
      <c r="D860" s="225"/>
      <c r="E860" s="225"/>
      <c r="F860" s="225"/>
      <c r="G860" s="225"/>
      <c r="H860" s="225"/>
      <c r="I860" s="225"/>
      <c r="J860" s="225"/>
      <c r="K860" s="225"/>
      <c r="L860" s="225"/>
      <c r="M860" s="225"/>
      <c r="N860" s="225"/>
      <c r="O860" s="225"/>
      <c r="P860" s="225"/>
      <c r="Q860" s="225"/>
      <c r="R860" s="225"/>
      <c r="S860" s="225"/>
      <c r="T860" s="225"/>
      <c r="U860" s="225"/>
      <c r="V860" s="225"/>
      <c r="W860" s="225"/>
      <c r="X860" s="225"/>
      <c r="Y860" s="225"/>
      <c r="Z860" s="225"/>
      <c r="AA860" s="225"/>
      <c r="AB860" s="225"/>
      <c r="AC860" s="225"/>
      <c r="AD860" s="225"/>
      <c r="AE860" s="225"/>
      <c r="AF860" s="225"/>
      <c r="AG860" s="225"/>
      <c r="AH860" s="225"/>
      <c r="AI860" s="225"/>
      <c r="AJ860" s="225"/>
      <c r="AK860" s="225"/>
      <c r="AL860" s="225"/>
      <c r="AM860" s="257"/>
      <c r="AN860" s="257"/>
      <c r="AO860" s="225"/>
      <c r="AP860" s="225"/>
      <c r="AQ860" s="225"/>
      <c r="AR860" s="225"/>
      <c r="AS860" s="225"/>
      <c r="AT860" s="225"/>
      <c r="AU860" s="225"/>
      <c r="AV860" s="225"/>
      <c r="AW860" s="225"/>
      <c r="AX860" s="225"/>
      <c r="AY860" s="225"/>
      <c r="AZ860" s="225"/>
      <c r="BA860" s="225"/>
      <c r="BB860" s="225"/>
      <c r="BC860" s="225"/>
      <c r="BD860" s="225"/>
      <c r="BE860" s="225"/>
      <c r="BF860" s="225"/>
      <c r="BG860" s="225"/>
      <c r="BH860" s="225"/>
      <c r="BI860" s="225"/>
      <c r="BJ860" s="225"/>
      <c r="BK860" s="225"/>
      <c r="BL860" s="225"/>
      <c r="BM860" s="225"/>
      <c r="BN860" s="225"/>
      <c r="BO860" s="225"/>
      <c r="BP860" s="225"/>
      <c r="BQ860" s="225"/>
      <c r="BR860" s="225"/>
      <c r="BS860" s="225"/>
      <c r="BT860" s="225"/>
      <c r="BU860" s="225"/>
      <c r="BV860" s="225"/>
      <c r="BW860" s="225"/>
      <c r="BX860" s="225"/>
      <c r="BY860" s="225"/>
      <c r="BZ860" s="225"/>
      <c r="CA860" s="225"/>
      <c r="CB860" s="225"/>
      <c r="CC860" s="225"/>
      <c r="CD860" s="225"/>
      <c r="CE860" s="225"/>
      <c r="CF860" s="225"/>
      <c r="CG860" s="225"/>
      <c r="CH860" s="225"/>
      <c r="CI860" s="225"/>
      <c r="CJ860" s="225"/>
      <c r="CK860" s="225"/>
      <c r="CL860" s="225"/>
      <c r="CM860" s="225"/>
      <c r="CN860" s="225"/>
      <c r="CO860" s="225"/>
      <c r="CP860" s="225"/>
      <c r="CQ860" s="225"/>
      <c r="CR860" s="225"/>
      <c r="CS860" s="225"/>
      <c r="CT860" s="225"/>
      <c r="CU860" s="225"/>
      <c r="CV860" s="225"/>
    </row>
    <row r="861" spans="1:100" ht="12" customHeight="1" x14ac:dyDescent="0.25">
      <c r="A861" s="225"/>
      <c r="B861" s="225"/>
      <c r="C861" s="225"/>
      <c r="D861" s="225"/>
      <c r="E861" s="225"/>
      <c r="F861" s="225"/>
      <c r="G861" s="225"/>
      <c r="H861" s="225"/>
      <c r="I861" s="225"/>
      <c r="J861" s="225"/>
      <c r="K861" s="225"/>
      <c r="L861" s="225"/>
      <c r="M861" s="225"/>
      <c r="N861" s="225"/>
      <c r="O861" s="225"/>
      <c r="P861" s="225"/>
      <c r="Q861" s="225"/>
      <c r="R861" s="225"/>
      <c r="S861" s="225"/>
      <c r="T861" s="225"/>
      <c r="U861" s="225"/>
      <c r="V861" s="225"/>
      <c r="W861" s="225"/>
      <c r="X861" s="225"/>
      <c r="Y861" s="225"/>
      <c r="Z861" s="225"/>
      <c r="AA861" s="225"/>
      <c r="AB861" s="225"/>
      <c r="AC861" s="225"/>
      <c r="AD861" s="225"/>
      <c r="AE861" s="225"/>
      <c r="AF861" s="225"/>
      <c r="AG861" s="225"/>
      <c r="AH861" s="225"/>
      <c r="AI861" s="225"/>
      <c r="AJ861" s="225"/>
      <c r="AK861" s="225"/>
      <c r="AL861" s="225"/>
      <c r="AM861" s="257"/>
      <c r="AN861" s="257"/>
      <c r="AO861" s="225"/>
      <c r="AP861" s="225"/>
      <c r="AQ861" s="225"/>
      <c r="AR861" s="225"/>
      <c r="AS861" s="225"/>
      <c r="AT861" s="225"/>
      <c r="AU861" s="225"/>
      <c r="AV861" s="225"/>
      <c r="AW861" s="225"/>
      <c r="AX861" s="225"/>
      <c r="AY861" s="225"/>
      <c r="AZ861" s="225"/>
      <c r="BA861" s="225"/>
      <c r="BB861" s="225"/>
      <c r="BC861" s="225"/>
      <c r="BD861" s="225"/>
      <c r="BE861" s="225"/>
      <c r="BF861" s="225"/>
      <c r="BG861" s="225"/>
      <c r="BH861" s="225"/>
      <c r="BI861" s="225"/>
      <c r="BJ861" s="225"/>
      <c r="BK861" s="225"/>
      <c r="BL861" s="225"/>
      <c r="BM861" s="225"/>
      <c r="BN861" s="225"/>
      <c r="BO861" s="225"/>
      <c r="BP861" s="225"/>
      <c r="BQ861" s="225"/>
      <c r="BR861" s="225"/>
      <c r="BS861" s="225"/>
      <c r="BT861" s="225"/>
      <c r="BU861" s="225"/>
      <c r="BV861" s="225"/>
      <c r="BW861" s="225"/>
      <c r="BX861" s="225"/>
      <c r="BY861" s="225"/>
      <c r="BZ861" s="225"/>
      <c r="CA861" s="225"/>
      <c r="CB861" s="225"/>
      <c r="CC861" s="225"/>
      <c r="CD861" s="225"/>
      <c r="CE861" s="225"/>
      <c r="CF861" s="225"/>
      <c r="CG861" s="225"/>
      <c r="CH861" s="225"/>
      <c r="CI861" s="225"/>
      <c r="CJ861" s="225"/>
      <c r="CK861" s="225"/>
      <c r="CL861" s="225"/>
      <c r="CM861" s="225"/>
      <c r="CN861" s="225"/>
      <c r="CO861" s="225"/>
      <c r="CP861" s="225"/>
      <c r="CQ861" s="225"/>
      <c r="CR861" s="225"/>
      <c r="CS861" s="225"/>
      <c r="CT861" s="225"/>
      <c r="CU861" s="225"/>
      <c r="CV861" s="225"/>
    </row>
    <row r="862" spans="1:100" ht="12" customHeight="1" x14ac:dyDescent="0.25">
      <c r="A862" s="225"/>
      <c r="B862" s="225"/>
      <c r="C862" s="225"/>
      <c r="D862" s="225"/>
      <c r="E862" s="225"/>
      <c r="F862" s="225"/>
      <c r="G862" s="225"/>
      <c r="H862" s="225"/>
      <c r="I862" s="225"/>
      <c r="J862" s="225"/>
      <c r="K862" s="225"/>
      <c r="L862" s="225"/>
      <c r="M862" s="225"/>
      <c r="N862" s="225"/>
      <c r="O862" s="225"/>
      <c r="P862" s="225"/>
      <c r="Q862" s="225"/>
      <c r="R862" s="225"/>
      <c r="S862" s="225"/>
      <c r="T862" s="225"/>
      <c r="U862" s="225"/>
      <c r="V862" s="225"/>
      <c r="W862" s="225"/>
      <c r="X862" s="225"/>
      <c r="Y862" s="225"/>
      <c r="Z862" s="225"/>
      <c r="AA862" s="225"/>
      <c r="AB862" s="225"/>
      <c r="AC862" s="225"/>
      <c r="AD862" s="225"/>
      <c r="AE862" s="225"/>
      <c r="AF862" s="225"/>
      <c r="AG862" s="225"/>
      <c r="AH862" s="225"/>
      <c r="AI862" s="225"/>
      <c r="AJ862" s="225"/>
      <c r="AK862" s="225"/>
      <c r="AL862" s="225"/>
      <c r="AM862" s="257"/>
      <c r="AN862" s="257"/>
      <c r="AO862" s="225"/>
      <c r="AP862" s="225"/>
      <c r="AQ862" s="225"/>
      <c r="AR862" s="225"/>
      <c r="AS862" s="225"/>
      <c r="AT862" s="225"/>
      <c r="AU862" s="225"/>
      <c r="AV862" s="225"/>
      <c r="AW862" s="225"/>
      <c r="AX862" s="225"/>
      <c r="AY862" s="225"/>
      <c r="AZ862" s="225"/>
      <c r="BA862" s="225"/>
      <c r="BB862" s="225"/>
      <c r="BC862" s="225"/>
      <c r="BD862" s="225"/>
      <c r="BE862" s="225"/>
      <c r="BF862" s="225"/>
      <c r="BG862" s="225"/>
      <c r="BH862" s="225"/>
      <c r="BI862" s="225"/>
      <c r="BJ862" s="225"/>
      <c r="BK862" s="225"/>
      <c r="BL862" s="225"/>
      <c r="BM862" s="225"/>
      <c r="BN862" s="225"/>
      <c r="BO862" s="225"/>
      <c r="BP862" s="225"/>
      <c r="BQ862" s="225"/>
      <c r="BR862" s="225"/>
      <c r="BS862" s="225"/>
      <c r="BT862" s="225"/>
      <c r="BU862" s="225"/>
      <c r="BV862" s="225"/>
      <c r="BW862" s="225"/>
      <c r="BX862" s="225"/>
      <c r="BY862" s="225"/>
      <c r="BZ862" s="225"/>
      <c r="CA862" s="225"/>
      <c r="CB862" s="225"/>
      <c r="CC862" s="225"/>
      <c r="CD862" s="225"/>
      <c r="CE862" s="225"/>
      <c r="CF862" s="225"/>
      <c r="CG862" s="225"/>
      <c r="CH862" s="225"/>
      <c r="CI862" s="225"/>
      <c r="CJ862" s="225"/>
      <c r="CK862" s="225"/>
      <c r="CL862" s="225"/>
      <c r="CM862" s="225"/>
      <c r="CN862" s="225"/>
      <c r="CO862" s="225"/>
      <c r="CP862" s="225"/>
      <c r="CQ862" s="225"/>
      <c r="CR862" s="225"/>
      <c r="CS862" s="225"/>
      <c r="CT862" s="225"/>
      <c r="CU862" s="225"/>
      <c r="CV862" s="225"/>
    </row>
    <row r="863" spans="1:100" ht="12" customHeight="1" x14ac:dyDescent="0.25">
      <c r="A863" s="225"/>
      <c r="B863" s="225"/>
      <c r="C863" s="225"/>
      <c r="D863" s="225"/>
      <c r="E863" s="225"/>
      <c r="F863" s="225"/>
      <c r="G863" s="225"/>
      <c r="H863" s="225"/>
      <c r="I863" s="225"/>
      <c r="J863" s="225"/>
      <c r="K863" s="225"/>
      <c r="L863" s="225"/>
      <c r="M863" s="225"/>
      <c r="N863" s="225"/>
      <c r="O863" s="225"/>
      <c r="P863" s="225"/>
      <c r="Q863" s="225"/>
      <c r="R863" s="225"/>
      <c r="S863" s="225"/>
      <c r="T863" s="225"/>
      <c r="U863" s="225"/>
      <c r="V863" s="225"/>
      <c r="W863" s="225"/>
      <c r="X863" s="225"/>
      <c r="Y863" s="225"/>
      <c r="Z863" s="225"/>
      <c r="AA863" s="225"/>
      <c r="AB863" s="225"/>
      <c r="AC863" s="225"/>
      <c r="AD863" s="225"/>
      <c r="AE863" s="225"/>
      <c r="AF863" s="225"/>
      <c r="AG863" s="225"/>
      <c r="AH863" s="225"/>
      <c r="AI863" s="225"/>
      <c r="AJ863" s="225"/>
      <c r="AK863" s="225"/>
      <c r="AL863" s="225"/>
      <c r="AM863" s="257"/>
      <c r="AN863" s="257"/>
      <c r="AO863" s="225"/>
      <c r="AP863" s="225"/>
      <c r="AQ863" s="225"/>
      <c r="AR863" s="225"/>
      <c r="AS863" s="225"/>
      <c r="AT863" s="225"/>
      <c r="AU863" s="225"/>
      <c r="AV863" s="225"/>
      <c r="AW863" s="225"/>
      <c r="AX863" s="225"/>
      <c r="AY863" s="225"/>
      <c r="AZ863" s="225"/>
      <c r="BA863" s="225"/>
      <c r="BB863" s="225"/>
      <c r="BC863" s="225"/>
      <c r="BD863" s="225"/>
      <c r="BE863" s="225"/>
      <c r="BF863" s="225"/>
      <c r="BG863" s="225"/>
      <c r="BH863" s="225"/>
      <c r="BI863" s="225"/>
      <c r="BJ863" s="225"/>
      <c r="BK863" s="225"/>
      <c r="BL863" s="225"/>
      <c r="BM863" s="225"/>
      <c r="BN863" s="225"/>
      <c r="BO863" s="225"/>
      <c r="BP863" s="225"/>
      <c r="BQ863" s="225"/>
      <c r="BR863" s="225"/>
      <c r="BS863" s="225"/>
      <c r="BT863" s="225"/>
      <c r="BU863" s="225"/>
      <c r="BV863" s="225"/>
      <c r="BW863" s="225"/>
      <c r="BX863" s="225"/>
      <c r="BY863" s="225"/>
      <c r="BZ863" s="225"/>
      <c r="CA863" s="225"/>
      <c r="CB863" s="225"/>
      <c r="CC863" s="225"/>
      <c r="CD863" s="225"/>
      <c r="CE863" s="225"/>
      <c r="CF863" s="225"/>
      <c r="CG863" s="225"/>
      <c r="CH863" s="225"/>
      <c r="CI863" s="225"/>
      <c r="CJ863" s="225"/>
      <c r="CK863" s="225"/>
      <c r="CL863" s="225"/>
      <c r="CM863" s="225"/>
      <c r="CN863" s="225"/>
      <c r="CO863" s="225"/>
      <c r="CP863" s="225"/>
      <c r="CQ863" s="225"/>
      <c r="CR863" s="225"/>
      <c r="CS863" s="225"/>
      <c r="CT863" s="225"/>
      <c r="CU863" s="225"/>
      <c r="CV863" s="225"/>
    </row>
    <row r="864" spans="1:100" ht="12" customHeight="1" x14ac:dyDescent="0.25">
      <c r="A864" s="225"/>
      <c r="B864" s="225"/>
      <c r="C864" s="225"/>
      <c r="D864" s="225"/>
      <c r="E864" s="225"/>
      <c r="F864" s="225"/>
      <c r="G864" s="225"/>
      <c r="H864" s="225"/>
      <c r="I864" s="225"/>
      <c r="J864" s="225"/>
      <c r="K864" s="225"/>
      <c r="L864" s="225"/>
      <c r="M864" s="225"/>
      <c r="N864" s="225"/>
      <c r="O864" s="225"/>
      <c r="P864" s="225"/>
      <c r="Q864" s="225"/>
      <c r="R864" s="225"/>
      <c r="S864" s="225"/>
      <c r="T864" s="225"/>
      <c r="U864" s="225"/>
      <c r="V864" s="225"/>
      <c r="W864" s="225"/>
      <c r="X864" s="225"/>
      <c r="Y864" s="225"/>
      <c r="Z864" s="225"/>
      <c r="AA864" s="225"/>
      <c r="AB864" s="225"/>
      <c r="AC864" s="225"/>
      <c r="AD864" s="225"/>
      <c r="AE864" s="225"/>
      <c r="AF864" s="225"/>
      <c r="AG864" s="225"/>
      <c r="AH864" s="225"/>
      <c r="AI864" s="225"/>
      <c r="AJ864" s="225"/>
      <c r="AK864" s="225"/>
      <c r="AL864" s="225"/>
      <c r="AM864" s="257"/>
      <c r="AN864" s="257"/>
      <c r="AO864" s="225"/>
      <c r="AP864" s="225"/>
      <c r="AQ864" s="225"/>
      <c r="AR864" s="225"/>
      <c r="AS864" s="225"/>
      <c r="AT864" s="225"/>
      <c r="AU864" s="225"/>
      <c r="AV864" s="225"/>
      <c r="AW864" s="225"/>
      <c r="AX864" s="225"/>
      <c r="AY864" s="225"/>
      <c r="AZ864" s="225"/>
      <c r="BA864" s="225"/>
      <c r="BB864" s="225"/>
      <c r="BC864" s="225"/>
      <c r="BD864" s="225"/>
      <c r="BE864" s="225"/>
      <c r="BF864" s="225"/>
      <c r="BG864" s="225"/>
      <c r="BH864" s="225"/>
      <c r="BI864" s="225"/>
      <c r="BJ864" s="225"/>
      <c r="BK864" s="225"/>
      <c r="BL864" s="225"/>
      <c r="BM864" s="225"/>
      <c r="BN864" s="225"/>
      <c r="BO864" s="225"/>
      <c r="BP864" s="225"/>
      <c r="BQ864" s="225"/>
      <c r="BR864" s="225"/>
      <c r="BS864" s="225"/>
      <c r="BT864" s="225"/>
      <c r="BU864" s="225"/>
      <c r="BV864" s="225"/>
      <c r="BW864" s="225"/>
      <c r="BX864" s="225"/>
      <c r="BY864" s="225"/>
      <c r="BZ864" s="225"/>
      <c r="CA864" s="225"/>
      <c r="CB864" s="225"/>
      <c r="CC864" s="225"/>
      <c r="CD864" s="225"/>
      <c r="CE864" s="225"/>
      <c r="CF864" s="225"/>
      <c r="CG864" s="225"/>
      <c r="CH864" s="225"/>
      <c r="CI864" s="225"/>
      <c r="CJ864" s="225"/>
      <c r="CK864" s="225"/>
      <c r="CL864" s="225"/>
      <c r="CM864" s="225"/>
      <c r="CN864" s="225"/>
      <c r="CO864" s="225"/>
      <c r="CP864" s="225"/>
      <c r="CQ864" s="225"/>
      <c r="CR864" s="225"/>
      <c r="CS864" s="225"/>
      <c r="CT864" s="225"/>
      <c r="CU864" s="225"/>
      <c r="CV864" s="225"/>
    </row>
    <row r="865" spans="1:100" ht="12" customHeight="1" x14ac:dyDescent="0.25">
      <c r="A865" s="225"/>
      <c r="B865" s="225"/>
      <c r="C865" s="225"/>
      <c r="D865" s="225"/>
      <c r="E865" s="225"/>
      <c r="F865" s="225"/>
      <c r="G865" s="225"/>
      <c r="H865" s="225"/>
      <c r="I865" s="225"/>
      <c r="J865" s="225"/>
      <c r="K865" s="225"/>
      <c r="L865" s="225"/>
      <c r="M865" s="225"/>
      <c r="N865" s="225"/>
      <c r="O865" s="225"/>
      <c r="P865" s="225"/>
      <c r="Q865" s="225"/>
      <c r="R865" s="225"/>
      <c r="S865" s="225"/>
      <c r="T865" s="225"/>
      <c r="U865" s="225"/>
      <c r="V865" s="225"/>
      <c r="W865" s="225"/>
      <c r="X865" s="225"/>
      <c r="Y865" s="225"/>
      <c r="Z865" s="225"/>
      <c r="AA865" s="225"/>
      <c r="AB865" s="225"/>
      <c r="AC865" s="225"/>
      <c r="AD865" s="225"/>
      <c r="AE865" s="225"/>
      <c r="AF865" s="225"/>
      <c r="AG865" s="225"/>
      <c r="AH865" s="225"/>
      <c r="AI865" s="225"/>
      <c r="AJ865" s="225"/>
      <c r="AK865" s="225"/>
      <c r="AL865" s="225"/>
      <c r="AM865" s="257"/>
      <c r="AN865" s="257"/>
      <c r="AO865" s="225"/>
      <c r="AP865" s="225"/>
      <c r="AQ865" s="225"/>
      <c r="AR865" s="225"/>
      <c r="AS865" s="225"/>
      <c r="AT865" s="225"/>
      <c r="AU865" s="225"/>
      <c r="AV865" s="225"/>
      <c r="AW865" s="225"/>
      <c r="AX865" s="225"/>
      <c r="AY865" s="225"/>
      <c r="AZ865" s="225"/>
      <c r="BA865" s="225"/>
      <c r="BB865" s="225"/>
      <c r="BC865" s="225"/>
      <c r="BD865" s="225"/>
      <c r="BE865" s="225"/>
      <c r="BF865" s="225"/>
      <c r="BG865" s="225"/>
      <c r="BH865" s="225"/>
      <c r="BI865" s="225"/>
      <c r="BJ865" s="225"/>
      <c r="BK865" s="225"/>
      <c r="BL865" s="225"/>
      <c r="BM865" s="225"/>
      <c r="BN865" s="225"/>
      <c r="BO865" s="225"/>
      <c r="BP865" s="225"/>
      <c r="BQ865" s="225"/>
      <c r="BR865" s="225"/>
      <c r="BS865" s="225"/>
      <c r="BT865" s="225"/>
      <c r="BU865" s="225"/>
      <c r="BV865" s="225"/>
      <c r="BW865" s="225"/>
      <c r="BX865" s="225"/>
      <c r="BY865" s="225"/>
      <c r="BZ865" s="225"/>
      <c r="CA865" s="225"/>
      <c r="CB865" s="225"/>
      <c r="CC865" s="225"/>
      <c r="CD865" s="225"/>
      <c r="CE865" s="225"/>
      <c r="CF865" s="225"/>
      <c r="CG865" s="225"/>
      <c r="CH865" s="225"/>
      <c r="CI865" s="225"/>
      <c r="CJ865" s="225"/>
      <c r="CK865" s="225"/>
      <c r="CL865" s="225"/>
      <c r="CM865" s="225"/>
      <c r="CN865" s="225"/>
      <c r="CO865" s="225"/>
      <c r="CP865" s="225"/>
      <c r="CQ865" s="225"/>
      <c r="CR865" s="225"/>
      <c r="CS865" s="225"/>
      <c r="CT865" s="225"/>
      <c r="CU865" s="225"/>
      <c r="CV865" s="225"/>
    </row>
    <row r="866" spans="1:100" ht="12" customHeight="1" x14ac:dyDescent="0.25">
      <c r="A866" s="225"/>
      <c r="B866" s="225"/>
      <c r="C866" s="225"/>
      <c r="D866" s="225"/>
      <c r="E866" s="225"/>
      <c r="F866" s="225"/>
      <c r="G866" s="225"/>
      <c r="H866" s="225"/>
      <c r="I866" s="225"/>
      <c r="J866" s="225"/>
      <c r="K866" s="225"/>
      <c r="L866" s="225"/>
      <c r="M866" s="225"/>
      <c r="N866" s="225"/>
      <c r="O866" s="225"/>
      <c r="P866" s="225"/>
      <c r="Q866" s="225"/>
      <c r="R866" s="225"/>
      <c r="S866" s="225"/>
      <c r="T866" s="225"/>
      <c r="U866" s="225"/>
      <c r="V866" s="225"/>
      <c r="W866" s="225"/>
      <c r="X866" s="225"/>
      <c r="Y866" s="225"/>
      <c r="Z866" s="225"/>
      <c r="AA866" s="225"/>
      <c r="AB866" s="225"/>
      <c r="AC866" s="225"/>
      <c r="AD866" s="225"/>
      <c r="AE866" s="225"/>
      <c r="AF866" s="225"/>
      <c r="AG866" s="225"/>
      <c r="AH866" s="225"/>
      <c r="AI866" s="225"/>
      <c r="AJ866" s="225"/>
      <c r="AK866" s="225"/>
      <c r="AL866" s="225"/>
      <c r="AM866" s="257"/>
      <c r="AN866" s="257"/>
      <c r="AO866" s="225"/>
      <c r="AP866" s="225"/>
      <c r="AQ866" s="225"/>
      <c r="AR866" s="225"/>
      <c r="AS866" s="225"/>
      <c r="AT866" s="225"/>
      <c r="AU866" s="225"/>
      <c r="AV866" s="225"/>
      <c r="AW866" s="225"/>
      <c r="AX866" s="225"/>
      <c r="AY866" s="225"/>
      <c r="AZ866" s="225"/>
      <c r="BA866" s="225"/>
      <c r="BB866" s="225"/>
      <c r="BC866" s="225"/>
      <c r="BD866" s="225"/>
      <c r="BE866" s="225"/>
      <c r="BF866" s="225"/>
      <c r="BG866" s="225"/>
      <c r="BH866" s="225"/>
      <c r="BI866" s="225"/>
      <c r="BJ866" s="225"/>
      <c r="BK866" s="225"/>
      <c r="BL866" s="225"/>
      <c r="BM866" s="225"/>
      <c r="BN866" s="225"/>
      <c r="BO866" s="225"/>
      <c r="BP866" s="225"/>
      <c r="BQ866" s="225"/>
      <c r="BR866" s="225"/>
      <c r="BS866" s="225"/>
      <c r="BT866" s="225"/>
      <c r="BU866" s="225"/>
      <c r="BV866" s="225"/>
      <c r="BW866" s="225"/>
      <c r="BX866" s="225"/>
      <c r="BY866" s="225"/>
      <c r="BZ866" s="225"/>
      <c r="CA866" s="225"/>
      <c r="CB866" s="225"/>
      <c r="CC866" s="225"/>
      <c r="CD866" s="225"/>
      <c r="CE866" s="225"/>
      <c r="CF866" s="225"/>
      <c r="CG866" s="225"/>
      <c r="CH866" s="225"/>
      <c r="CI866" s="225"/>
      <c r="CJ866" s="225"/>
      <c r="CK866" s="225"/>
      <c r="CL866" s="225"/>
      <c r="CM866" s="225"/>
      <c r="CN866" s="225"/>
      <c r="CO866" s="225"/>
      <c r="CP866" s="225"/>
      <c r="CQ866" s="225"/>
      <c r="CR866" s="225"/>
      <c r="CS866" s="225"/>
      <c r="CT866" s="225"/>
      <c r="CU866" s="225"/>
      <c r="CV866" s="225"/>
    </row>
    <row r="867" spans="1:100" ht="12" customHeight="1" x14ac:dyDescent="0.25">
      <c r="A867" s="225"/>
      <c r="B867" s="225"/>
      <c r="C867" s="225"/>
      <c r="D867" s="225"/>
      <c r="E867" s="225"/>
      <c r="F867" s="225"/>
      <c r="G867" s="225"/>
      <c r="H867" s="225"/>
      <c r="I867" s="225"/>
      <c r="J867" s="225"/>
      <c r="K867" s="225"/>
      <c r="L867" s="225"/>
      <c r="M867" s="225"/>
      <c r="N867" s="225"/>
      <c r="O867" s="225"/>
      <c r="P867" s="225"/>
      <c r="Q867" s="225"/>
      <c r="R867" s="225"/>
      <c r="S867" s="225"/>
      <c r="T867" s="225"/>
      <c r="U867" s="225"/>
      <c r="V867" s="225"/>
      <c r="W867" s="225"/>
      <c r="X867" s="225"/>
      <c r="Y867" s="225"/>
      <c r="Z867" s="225"/>
      <c r="AA867" s="225"/>
      <c r="AB867" s="225"/>
      <c r="AC867" s="225"/>
      <c r="AD867" s="225"/>
      <c r="AE867" s="225"/>
      <c r="AF867" s="225"/>
      <c r="AG867" s="225"/>
      <c r="AH867" s="225"/>
      <c r="AI867" s="225"/>
      <c r="AJ867" s="225"/>
      <c r="AK867" s="225"/>
      <c r="AL867" s="225"/>
      <c r="AM867" s="257"/>
      <c r="AN867" s="257"/>
      <c r="AO867" s="225"/>
      <c r="AP867" s="225"/>
      <c r="AQ867" s="225"/>
      <c r="AR867" s="225"/>
      <c r="AS867" s="225"/>
      <c r="AT867" s="225"/>
      <c r="AU867" s="225"/>
      <c r="AV867" s="225"/>
      <c r="AW867" s="225"/>
      <c r="AX867" s="225"/>
      <c r="AY867" s="225"/>
      <c r="AZ867" s="225"/>
      <c r="BA867" s="225"/>
      <c r="BB867" s="225"/>
      <c r="BC867" s="225"/>
      <c r="BD867" s="225"/>
      <c r="BE867" s="225"/>
      <c r="BF867" s="225"/>
      <c r="BG867" s="225"/>
      <c r="BH867" s="225"/>
      <c r="BI867" s="225"/>
      <c r="BJ867" s="225"/>
      <c r="BK867" s="225"/>
      <c r="BL867" s="225"/>
      <c r="BM867" s="225"/>
      <c r="BN867" s="225"/>
      <c r="BO867" s="225"/>
      <c r="BP867" s="225"/>
      <c r="BQ867" s="225"/>
      <c r="BR867" s="225"/>
      <c r="BS867" s="225"/>
      <c r="BT867" s="225"/>
      <c r="BU867" s="225"/>
      <c r="BV867" s="225"/>
      <c r="BW867" s="225"/>
      <c r="BX867" s="225"/>
      <c r="BY867" s="225"/>
      <c r="BZ867" s="225"/>
      <c r="CA867" s="225"/>
      <c r="CB867" s="225"/>
      <c r="CC867" s="225"/>
      <c r="CD867" s="225"/>
      <c r="CE867" s="225"/>
      <c r="CF867" s="225"/>
      <c r="CG867" s="225"/>
      <c r="CH867" s="225"/>
      <c r="CI867" s="225"/>
      <c r="CJ867" s="225"/>
      <c r="CK867" s="225"/>
      <c r="CL867" s="225"/>
      <c r="CM867" s="225"/>
      <c r="CN867" s="225"/>
      <c r="CO867" s="225"/>
      <c r="CP867" s="225"/>
      <c r="CQ867" s="225"/>
      <c r="CR867" s="225"/>
      <c r="CS867" s="225"/>
      <c r="CT867" s="225"/>
      <c r="CU867" s="225"/>
      <c r="CV867" s="225"/>
    </row>
    <row r="868" spans="1:100" ht="12" customHeight="1" x14ac:dyDescent="0.25">
      <c r="A868" s="225"/>
      <c r="B868" s="225"/>
      <c r="C868" s="225"/>
      <c r="D868" s="225"/>
      <c r="E868" s="225"/>
      <c r="F868" s="225"/>
      <c r="G868" s="225"/>
      <c r="H868" s="225"/>
      <c r="I868" s="225"/>
      <c r="J868" s="225"/>
      <c r="K868" s="225"/>
      <c r="L868" s="225"/>
      <c r="M868" s="225"/>
      <c r="N868" s="225"/>
      <c r="O868" s="225"/>
      <c r="P868" s="225"/>
      <c r="Q868" s="225"/>
      <c r="R868" s="225"/>
      <c r="S868" s="225"/>
      <c r="T868" s="225"/>
      <c r="U868" s="225"/>
      <c r="V868" s="225"/>
      <c r="W868" s="225"/>
      <c r="X868" s="225"/>
      <c r="Y868" s="225"/>
      <c r="Z868" s="225"/>
      <c r="AA868" s="225"/>
      <c r="AB868" s="225"/>
      <c r="AC868" s="225"/>
      <c r="AD868" s="225"/>
      <c r="AE868" s="225"/>
      <c r="AF868" s="225"/>
      <c r="AG868" s="225"/>
      <c r="AH868" s="225"/>
      <c r="AI868" s="225"/>
      <c r="AJ868" s="225"/>
      <c r="AK868" s="225"/>
      <c r="AL868" s="225"/>
      <c r="AM868" s="257"/>
      <c r="AN868" s="257"/>
      <c r="AO868" s="225"/>
      <c r="AP868" s="225"/>
      <c r="AQ868" s="225"/>
      <c r="AR868" s="225"/>
      <c r="AS868" s="225"/>
      <c r="AT868" s="225"/>
      <c r="AU868" s="225"/>
      <c r="AV868" s="225"/>
      <c r="AW868" s="225"/>
      <c r="AX868" s="225"/>
      <c r="AY868" s="225"/>
      <c r="AZ868" s="225"/>
      <c r="BA868" s="225"/>
      <c r="BB868" s="225"/>
      <c r="BC868" s="225"/>
      <c r="BD868" s="225"/>
      <c r="BE868" s="225"/>
      <c r="BF868" s="225"/>
      <c r="BG868" s="225"/>
      <c r="BH868" s="225"/>
      <c r="BI868" s="225"/>
      <c r="BJ868" s="225"/>
      <c r="BK868" s="225"/>
      <c r="BL868" s="225"/>
      <c r="BM868" s="225"/>
      <c r="BN868" s="225"/>
      <c r="BO868" s="225"/>
      <c r="BP868" s="225"/>
      <c r="BQ868" s="225"/>
      <c r="BR868" s="225"/>
      <c r="BS868" s="225"/>
      <c r="BT868" s="225"/>
      <c r="BU868" s="225"/>
      <c r="BV868" s="225"/>
      <c r="BW868" s="225"/>
      <c r="BX868" s="225"/>
      <c r="BY868" s="225"/>
      <c r="BZ868" s="225"/>
      <c r="CA868" s="225"/>
      <c r="CB868" s="225"/>
      <c r="CC868" s="225"/>
      <c r="CD868" s="225"/>
      <c r="CE868" s="225"/>
      <c r="CF868" s="225"/>
      <c r="CG868" s="225"/>
      <c r="CH868" s="225"/>
      <c r="CI868" s="225"/>
      <c r="CJ868" s="225"/>
      <c r="CK868" s="225"/>
      <c r="CL868" s="225"/>
      <c r="CM868" s="225"/>
      <c r="CN868" s="225"/>
      <c r="CO868" s="225"/>
      <c r="CP868" s="225"/>
      <c r="CQ868" s="225"/>
      <c r="CR868" s="225"/>
      <c r="CS868" s="225"/>
      <c r="CT868" s="225"/>
      <c r="CU868" s="225"/>
      <c r="CV868" s="225"/>
    </row>
    <row r="869" spans="1:100" ht="12" customHeight="1" x14ac:dyDescent="0.25">
      <c r="A869" s="225"/>
      <c r="B869" s="225"/>
      <c r="C869" s="225"/>
      <c r="D869" s="225"/>
      <c r="E869" s="225"/>
      <c r="F869" s="225"/>
      <c r="G869" s="225"/>
      <c r="H869" s="225"/>
      <c r="I869" s="225"/>
      <c r="J869" s="225"/>
      <c r="K869" s="225"/>
      <c r="L869" s="225"/>
      <c r="M869" s="225"/>
      <c r="N869" s="225"/>
      <c r="O869" s="225"/>
      <c r="P869" s="225"/>
      <c r="Q869" s="225"/>
      <c r="R869" s="225"/>
      <c r="S869" s="225"/>
      <c r="T869" s="225"/>
      <c r="U869" s="225"/>
      <c r="V869" s="225"/>
      <c r="W869" s="225"/>
      <c r="X869" s="225"/>
      <c r="Y869" s="225"/>
      <c r="Z869" s="225"/>
      <c r="AA869" s="225"/>
      <c r="AB869" s="225"/>
      <c r="AC869" s="225"/>
      <c r="AD869" s="225"/>
      <c r="AE869" s="225"/>
      <c r="AF869" s="225"/>
      <c r="AG869" s="225"/>
      <c r="AH869" s="225"/>
      <c r="AI869" s="225"/>
      <c r="AJ869" s="225"/>
      <c r="AK869" s="225"/>
      <c r="AL869" s="225"/>
      <c r="AM869" s="257"/>
      <c r="AN869" s="257"/>
      <c r="AO869" s="225"/>
      <c r="AP869" s="225"/>
      <c r="AQ869" s="225"/>
      <c r="AR869" s="225"/>
      <c r="AS869" s="225"/>
      <c r="AT869" s="225"/>
      <c r="AU869" s="225"/>
      <c r="AV869" s="225"/>
      <c r="AW869" s="225"/>
      <c r="AX869" s="225"/>
      <c r="AY869" s="225"/>
      <c r="AZ869" s="225"/>
      <c r="BA869" s="225"/>
      <c r="BB869" s="225"/>
      <c r="BC869" s="225"/>
      <c r="BD869" s="225"/>
      <c r="BE869" s="225"/>
      <c r="BF869" s="225"/>
      <c r="BG869" s="225"/>
      <c r="BH869" s="225"/>
      <c r="BI869" s="225"/>
      <c r="BJ869" s="225"/>
      <c r="BK869" s="225"/>
      <c r="BL869" s="225"/>
      <c r="BM869" s="225"/>
      <c r="BN869" s="225"/>
      <c r="BO869" s="225"/>
      <c r="BP869" s="225"/>
      <c r="BQ869" s="225"/>
      <c r="BR869" s="225"/>
      <c r="BS869" s="225"/>
      <c r="BT869" s="225"/>
      <c r="BU869" s="225"/>
      <c r="BV869" s="225"/>
      <c r="BW869" s="225"/>
      <c r="BX869" s="225"/>
      <c r="BY869" s="225"/>
      <c r="BZ869" s="225"/>
      <c r="CA869" s="225"/>
      <c r="CB869" s="225"/>
      <c r="CC869" s="225"/>
      <c r="CD869" s="225"/>
      <c r="CE869" s="225"/>
      <c r="CF869" s="225"/>
      <c r="CG869" s="225"/>
      <c r="CH869" s="225"/>
      <c r="CI869" s="225"/>
      <c r="CJ869" s="225"/>
      <c r="CK869" s="225"/>
      <c r="CL869" s="225"/>
      <c r="CM869" s="225"/>
      <c r="CN869" s="225"/>
      <c r="CO869" s="225"/>
      <c r="CP869" s="225"/>
      <c r="CQ869" s="225"/>
      <c r="CR869" s="225"/>
      <c r="CS869" s="225"/>
      <c r="CT869" s="225"/>
      <c r="CU869" s="225"/>
      <c r="CV869" s="225"/>
    </row>
    <row r="870" spans="1:100" ht="12" customHeight="1" x14ac:dyDescent="0.25">
      <c r="A870" s="225"/>
      <c r="B870" s="225"/>
      <c r="C870" s="225"/>
      <c r="D870" s="225"/>
      <c r="E870" s="225"/>
      <c r="F870" s="225"/>
      <c r="G870" s="225"/>
      <c r="H870" s="225"/>
      <c r="I870" s="225"/>
      <c r="J870" s="225"/>
      <c r="K870" s="225"/>
      <c r="L870" s="225"/>
      <c r="M870" s="225"/>
      <c r="N870" s="225"/>
      <c r="O870" s="225"/>
      <c r="P870" s="225"/>
      <c r="Q870" s="225"/>
      <c r="R870" s="225"/>
      <c r="S870" s="225"/>
      <c r="T870" s="225"/>
      <c r="U870" s="225"/>
      <c r="V870" s="225"/>
      <c r="W870" s="225"/>
      <c r="X870" s="225"/>
      <c r="Y870" s="225"/>
      <c r="Z870" s="225"/>
      <c r="AA870" s="225"/>
      <c r="AB870" s="225"/>
      <c r="AC870" s="225"/>
      <c r="AD870" s="225"/>
      <c r="AE870" s="225"/>
      <c r="AF870" s="225"/>
      <c r="AG870" s="225"/>
      <c r="AH870" s="225"/>
      <c r="AI870" s="225"/>
      <c r="AJ870" s="225"/>
      <c r="AK870" s="225"/>
      <c r="AL870" s="225"/>
      <c r="AM870" s="257"/>
      <c r="AN870" s="257"/>
      <c r="AO870" s="225"/>
      <c r="AP870" s="225"/>
      <c r="AQ870" s="225"/>
      <c r="AR870" s="225"/>
      <c r="AS870" s="225"/>
      <c r="AT870" s="225"/>
      <c r="AU870" s="225"/>
      <c r="AV870" s="225"/>
      <c r="AW870" s="225"/>
      <c r="AX870" s="225"/>
      <c r="AY870" s="225"/>
      <c r="AZ870" s="225"/>
      <c r="BA870" s="225"/>
      <c r="BB870" s="225"/>
      <c r="BC870" s="225"/>
      <c r="BD870" s="225"/>
      <c r="BE870" s="225"/>
      <c r="BF870" s="225"/>
      <c r="BG870" s="225"/>
      <c r="BH870" s="225"/>
      <c r="BI870" s="225"/>
      <c r="BJ870" s="225"/>
      <c r="BK870" s="225"/>
      <c r="BL870" s="225"/>
      <c r="BM870" s="225"/>
      <c r="BN870" s="225"/>
      <c r="BO870" s="225"/>
      <c r="BP870" s="225"/>
      <c r="BQ870" s="225"/>
      <c r="BR870" s="225"/>
      <c r="BS870" s="225"/>
      <c r="BT870" s="225"/>
      <c r="BU870" s="225"/>
      <c r="BV870" s="225"/>
      <c r="BW870" s="225"/>
      <c r="BX870" s="225"/>
      <c r="BY870" s="225"/>
      <c r="BZ870" s="225"/>
      <c r="CA870" s="225"/>
      <c r="CB870" s="225"/>
      <c r="CC870" s="225"/>
      <c r="CD870" s="225"/>
      <c r="CE870" s="225"/>
      <c r="CF870" s="225"/>
      <c r="CG870" s="225"/>
      <c r="CH870" s="225"/>
      <c r="CI870" s="225"/>
      <c r="CJ870" s="225"/>
      <c r="CK870" s="225"/>
      <c r="CL870" s="225"/>
      <c r="CM870" s="225"/>
      <c r="CN870" s="225"/>
      <c r="CO870" s="225"/>
      <c r="CP870" s="225"/>
      <c r="CQ870" s="225"/>
      <c r="CR870" s="225"/>
      <c r="CS870" s="225"/>
      <c r="CT870" s="225"/>
      <c r="CU870" s="225"/>
      <c r="CV870" s="225"/>
    </row>
    <row r="871" spans="1:100" ht="12" customHeight="1" x14ac:dyDescent="0.25">
      <c r="A871" s="225"/>
      <c r="B871" s="225"/>
      <c r="C871" s="225"/>
      <c r="D871" s="225"/>
      <c r="E871" s="225"/>
      <c r="F871" s="225"/>
      <c r="G871" s="225"/>
      <c r="H871" s="225"/>
      <c r="I871" s="225"/>
      <c r="J871" s="225"/>
      <c r="K871" s="225"/>
      <c r="L871" s="225"/>
      <c r="M871" s="225"/>
      <c r="N871" s="225"/>
      <c r="O871" s="225"/>
      <c r="P871" s="225"/>
      <c r="Q871" s="225"/>
      <c r="R871" s="225"/>
      <c r="S871" s="225"/>
      <c r="T871" s="225"/>
      <c r="U871" s="225"/>
      <c r="V871" s="225"/>
      <c r="W871" s="225"/>
      <c r="X871" s="225"/>
      <c r="Y871" s="225"/>
      <c r="Z871" s="225"/>
      <c r="AA871" s="225"/>
      <c r="AB871" s="225"/>
      <c r="AC871" s="225"/>
      <c r="AD871" s="225"/>
      <c r="AE871" s="225"/>
      <c r="AF871" s="225"/>
      <c r="AG871" s="225"/>
      <c r="AH871" s="225"/>
      <c r="AI871" s="225"/>
      <c r="AJ871" s="225"/>
      <c r="AK871" s="225"/>
      <c r="AL871" s="225"/>
      <c r="AM871" s="257"/>
      <c r="AN871" s="257"/>
      <c r="AO871" s="225"/>
      <c r="AP871" s="225"/>
      <c r="AQ871" s="225"/>
      <c r="AR871" s="225"/>
      <c r="AS871" s="225"/>
      <c r="AT871" s="225"/>
      <c r="AU871" s="225"/>
      <c r="AV871" s="225"/>
      <c r="AW871" s="225"/>
      <c r="AX871" s="225"/>
      <c r="AY871" s="225"/>
      <c r="AZ871" s="225"/>
      <c r="BA871" s="225"/>
      <c r="BB871" s="225"/>
      <c r="BC871" s="225"/>
      <c r="BD871" s="225"/>
      <c r="BE871" s="225"/>
      <c r="BF871" s="225"/>
      <c r="BG871" s="225"/>
      <c r="BH871" s="225"/>
      <c r="BI871" s="225"/>
      <c r="BJ871" s="225"/>
      <c r="BK871" s="225"/>
      <c r="BL871" s="225"/>
      <c r="BM871" s="225"/>
      <c r="BN871" s="225"/>
      <c r="BO871" s="225"/>
      <c r="BP871" s="225"/>
      <c r="BQ871" s="225"/>
      <c r="BR871" s="225"/>
      <c r="BS871" s="225"/>
      <c r="BT871" s="225"/>
      <c r="BU871" s="225"/>
      <c r="BV871" s="225"/>
      <c r="BW871" s="225"/>
      <c r="BX871" s="225"/>
      <c r="BY871" s="225"/>
      <c r="BZ871" s="225"/>
      <c r="CA871" s="225"/>
      <c r="CB871" s="225"/>
      <c r="CC871" s="225"/>
      <c r="CD871" s="225"/>
      <c r="CE871" s="225"/>
      <c r="CF871" s="225"/>
      <c r="CG871" s="225"/>
      <c r="CH871" s="225"/>
      <c r="CI871" s="225"/>
      <c r="CJ871" s="225"/>
      <c r="CK871" s="225"/>
      <c r="CL871" s="225"/>
      <c r="CM871" s="225"/>
      <c r="CN871" s="225"/>
      <c r="CO871" s="225"/>
      <c r="CP871" s="225"/>
      <c r="CQ871" s="225"/>
      <c r="CR871" s="225"/>
      <c r="CS871" s="225"/>
      <c r="CT871" s="225"/>
      <c r="CU871" s="225"/>
      <c r="CV871" s="225"/>
    </row>
    <row r="872" spans="1:100" ht="12" customHeight="1" x14ac:dyDescent="0.25">
      <c r="A872" s="225"/>
      <c r="B872" s="225"/>
      <c r="C872" s="225"/>
      <c r="D872" s="225"/>
      <c r="E872" s="225"/>
      <c r="F872" s="225"/>
      <c r="G872" s="225"/>
      <c r="H872" s="225"/>
      <c r="I872" s="225"/>
      <c r="J872" s="225"/>
      <c r="K872" s="225"/>
      <c r="L872" s="225"/>
      <c r="M872" s="225"/>
      <c r="N872" s="225"/>
      <c r="O872" s="225"/>
      <c r="P872" s="225"/>
      <c r="Q872" s="225"/>
      <c r="R872" s="225"/>
      <c r="S872" s="225"/>
      <c r="T872" s="225"/>
      <c r="U872" s="225"/>
      <c r="V872" s="225"/>
      <c r="W872" s="225"/>
      <c r="X872" s="225"/>
      <c r="Y872" s="225"/>
      <c r="Z872" s="225"/>
      <c r="AA872" s="225"/>
      <c r="AB872" s="225"/>
      <c r="AC872" s="225"/>
      <c r="AD872" s="225"/>
      <c r="AE872" s="225"/>
      <c r="AF872" s="225"/>
      <c r="AG872" s="225"/>
      <c r="AH872" s="225"/>
      <c r="AI872" s="225"/>
      <c r="AJ872" s="225"/>
      <c r="AK872" s="225"/>
      <c r="AL872" s="225"/>
      <c r="AM872" s="257"/>
      <c r="AN872" s="257"/>
      <c r="AO872" s="225"/>
      <c r="AP872" s="225"/>
      <c r="AQ872" s="225"/>
      <c r="AR872" s="225"/>
      <c r="AS872" s="225"/>
      <c r="AT872" s="225"/>
      <c r="AU872" s="225"/>
      <c r="AV872" s="225"/>
      <c r="AW872" s="225"/>
      <c r="AX872" s="225"/>
      <c r="AY872" s="225"/>
      <c r="AZ872" s="225"/>
      <c r="BA872" s="225"/>
      <c r="BB872" s="225"/>
      <c r="BC872" s="225"/>
      <c r="BD872" s="225"/>
      <c r="BE872" s="225"/>
      <c r="BF872" s="225"/>
      <c r="BG872" s="225"/>
      <c r="BH872" s="225"/>
      <c r="BI872" s="225"/>
      <c r="BJ872" s="225"/>
      <c r="BK872" s="225"/>
      <c r="BL872" s="225"/>
      <c r="BM872" s="225"/>
      <c r="BN872" s="225"/>
      <c r="BO872" s="225"/>
      <c r="BP872" s="225"/>
      <c r="BQ872" s="225"/>
      <c r="BR872" s="225"/>
      <c r="BS872" s="225"/>
      <c r="BT872" s="225"/>
      <c r="BU872" s="225"/>
      <c r="BV872" s="225"/>
      <c r="BW872" s="225"/>
      <c r="BX872" s="225"/>
      <c r="BY872" s="225"/>
      <c r="BZ872" s="225"/>
      <c r="CA872" s="225"/>
      <c r="CB872" s="225"/>
      <c r="CC872" s="225"/>
      <c r="CD872" s="225"/>
      <c r="CE872" s="225"/>
      <c r="CF872" s="225"/>
      <c r="CG872" s="225"/>
      <c r="CH872" s="225"/>
      <c r="CI872" s="225"/>
      <c r="CJ872" s="225"/>
      <c r="CK872" s="225"/>
      <c r="CL872" s="225"/>
      <c r="CM872" s="225"/>
      <c r="CN872" s="225"/>
      <c r="CO872" s="225"/>
      <c r="CP872" s="225"/>
      <c r="CQ872" s="225"/>
      <c r="CR872" s="225"/>
      <c r="CS872" s="225"/>
      <c r="CT872" s="225"/>
      <c r="CU872" s="225"/>
      <c r="CV872" s="225"/>
    </row>
    <row r="873" spans="1:100" ht="12" customHeight="1" x14ac:dyDescent="0.25">
      <c r="A873" s="225"/>
      <c r="B873" s="225"/>
      <c r="C873" s="225"/>
      <c r="D873" s="225"/>
      <c r="E873" s="225"/>
      <c r="F873" s="225"/>
      <c r="G873" s="225"/>
      <c r="H873" s="225"/>
      <c r="I873" s="225"/>
      <c r="J873" s="225"/>
      <c r="K873" s="225"/>
      <c r="L873" s="225"/>
      <c r="M873" s="225"/>
      <c r="N873" s="225"/>
      <c r="O873" s="225"/>
      <c r="P873" s="225"/>
      <c r="Q873" s="225"/>
      <c r="R873" s="225"/>
      <c r="S873" s="225"/>
      <c r="T873" s="225"/>
      <c r="U873" s="225"/>
      <c r="V873" s="225"/>
      <c r="W873" s="225"/>
      <c r="X873" s="225"/>
      <c r="Y873" s="225"/>
      <c r="Z873" s="225"/>
      <c r="AA873" s="225"/>
      <c r="AB873" s="225"/>
      <c r="AC873" s="225"/>
      <c r="AD873" s="225"/>
      <c r="AE873" s="225"/>
      <c r="AF873" s="225"/>
      <c r="AG873" s="225"/>
      <c r="AH873" s="225"/>
      <c r="AI873" s="225"/>
      <c r="AJ873" s="225"/>
      <c r="AK873" s="225"/>
      <c r="AL873" s="225"/>
      <c r="AM873" s="257"/>
      <c r="AN873" s="257"/>
      <c r="AO873" s="225"/>
      <c r="AP873" s="225"/>
      <c r="AQ873" s="225"/>
      <c r="AR873" s="225"/>
      <c r="AS873" s="225"/>
      <c r="AT873" s="225"/>
      <c r="AU873" s="225"/>
      <c r="AV873" s="225"/>
      <c r="AW873" s="225"/>
      <c r="AX873" s="225"/>
      <c r="AY873" s="225"/>
      <c r="AZ873" s="225"/>
      <c r="BA873" s="225"/>
      <c r="BB873" s="225"/>
      <c r="BC873" s="225"/>
      <c r="BD873" s="225"/>
      <c r="BE873" s="225"/>
      <c r="BF873" s="225"/>
      <c r="BG873" s="225"/>
      <c r="BH873" s="225"/>
      <c r="BI873" s="225"/>
      <c r="BJ873" s="225"/>
      <c r="BK873" s="225"/>
      <c r="BL873" s="225"/>
      <c r="BM873" s="225"/>
      <c r="BN873" s="225"/>
      <c r="BO873" s="225"/>
      <c r="BP873" s="225"/>
      <c r="BQ873" s="225"/>
      <c r="BR873" s="225"/>
      <c r="BS873" s="225"/>
      <c r="BT873" s="225"/>
      <c r="BU873" s="225"/>
      <c r="BV873" s="225"/>
      <c r="BW873" s="225"/>
      <c r="BX873" s="225"/>
      <c r="BY873" s="225"/>
      <c r="BZ873" s="225"/>
      <c r="CA873" s="225"/>
      <c r="CB873" s="225"/>
      <c r="CC873" s="225"/>
      <c r="CD873" s="225"/>
      <c r="CE873" s="225"/>
      <c r="CF873" s="225"/>
      <c r="CG873" s="225"/>
      <c r="CH873" s="225"/>
      <c r="CI873" s="225"/>
      <c r="CJ873" s="225"/>
      <c r="CK873" s="225"/>
      <c r="CL873" s="225"/>
      <c r="CM873" s="225"/>
      <c r="CN873" s="225"/>
      <c r="CO873" s="225"/>
      <c r="CP873" s="225"/>
      <c r="CQ873" s="225"/>
      <c r="CR873" s="225"/>
      <c r="CS873" s="225"/>
      <c r="CT873" s="225"/>
      <c r="CU873" s="225"/>
      <c r="CV873" s="225"/>
    </row>
    <row r="874" spans="1:100" ht="12" customHeight="1" x14ac:dyDescent="0.25">
      <c r="A874" s="225"/>
      <c r="B874" s="225"/>
      <c r="C874" s="225"/>
      <c r="D874" s="225"/>
      <c r="E874" s="225"/>
      <c r="F874" s="225"/>
      <c r="G874" s="225"/>
      <c r="H874" s="225"/>
      <c r="I874" s="225"/>
      <c r="J874" s="225"/>
      <c r="K874" s="225"/>
      <c r="L874" s="225"/>
      <c r="M874" s="225"/>
      <c r="N874" s="225"/>
      <c r="O874" s="225"/>
      <c r="P874" s="225"/>
      <c r="Q874" s="225"/>
      <c r="R874" s="225"/>
      <c r="S874" s="225"/>
      <c r="T874" s="225"/>
      <c r="U874" s="225"/>
      <c r="V874" s="225"/>
      <c r="W874" s="225"/>
      <c r="X874" s="225"/>
      <c r="Y874" s="225"/>
      <c r="Z874" s="225"/>
      <c r="AA874" s="225"/>
      <c r="AB874" s="225"/>
      <c r="AC874" s="225"/>
      <c r="AD874" s="225"/>
      <c r="AE874" s="225"/>
      <c r="AF874" s="225"/>
      <c r="AG874" s="225"/>
      <c r="AH874" s="225"/>
      <c r="AI874" s="225"/>
      <c r="AJ874" s="225"/>
      <c r="AK874" s="225"/>
      <c r="AL874" s="225"/>
      <c r="AM874" s="257"/>
      <c r="AN874" s="257"/>
      <c r="AO874" s="225"/>
      <c r="AP874" s="225"/>
      <c r="AQ874" s="225"/>
      <c r="AR874" s="225"/>
      <c r="AS874" s="225"/>
      <c r="AT874" s="225"/>
      <c r="AU874" s="225"/>
      <c r="AV874" s="225"/>
      <c r="AW874" s="225"/>
      <c r="AX874" s="225"/>
      <c r="AY874" s="225"/>
      <c r="AZ874" s="225"/>
      <c r="BA874" s="225"/>
      <c r="BB874" s="225"/>
      <c r="BC874" s="225"/>
      <c r="BD874" s="225"/>
      <c r="BE874" s="225"/>
      <c r="BF874" s="225"/>
      <c r="BG874" s="225"/>
      <c r="BH874" s="225"/>
      <c r="BI874" s="225"/>
      <c r="BJ874" s="225"/>
      <c r="BK874" s="225"/>
      <c r="BL874" s="225"/>
      <c r="BM874" s="225"/>
      <c r="BN874" s="225"/>
      <c r="BO874" s="225"/>
      <c r="BP874" s="225"/>
      <c r="BQ874" s="225"/>
      <c r="BR874" s="225"/>
      <c r="BS874" s="225"/>
      <c r="BT874" s="225"/>
      <c r="BU874" s="225"/>
      <c r="BV874" s="225"/>
      <c r="BW874" s="225"/>
      <c r="BX874" s="225"/>
      <c r="BY874" s="225"/>
      <c r="BZ874" s="225"/>
      <c r="CA874" s="225"/>
      <c r="CB874" s="225"/>
      <c r="CC874" s="225"/>
      <c r="CD874" s="225"/>
      <c r="CE874" s="225"/>
      <c r="CF874" s="225"/>
      <c r="CG874" s="225"/>
      <c r="CH874" s="225"/>
      <c r="CI874" s="225"/>
      <c r="CJ874" s="225"/>
      <c r="CK874" s="225"/>
      <c r="CL874" s="225"/>
      <c r="CM874" s="225"/>
      <c r="CN874" s="225"/>
      <c r="CO874" s="225"/>
      <c r="CP874" s="225"/>
      <c r="CQ874" s="225"/>
      <c r="CR874" s="225"/>
      <c r="CS874" s="225"/>
      <c r="CT874" s="225"/>
      <c r="CU874" s="225"/>
      <c r="CV874" s="225"/>
    </row>
    <row r="875" spans="1:100" ht="12" customHeight="1" x14ac:dyDescent="0.25">
      <c r="A875" s="225"/>
      <c r="B875" s="225"/>
      <c r="C875" s="225"/>
      <c r="D875" s="225"/>
      <c r="E875" s="225"/>
      <c r="F875" s="225"/>
      <c r="G875" s="225"/>
      <c r="H875" s="225"/>
      <c r="I875" s="225"/>
      <c r="J875" s="225"/>
      <c r="K875" s="225"/>
      <c r="L875" s="225"/>
      <c r="M875" s="225"/>
      <c r="N875" s="225"/>
      <c r="O875" s="225"/>
      <c r="P875" s="225"/>
      <c r="Q875" s="225"/>
      <c r="R875" s="225"/>
      <c r="S875" s="225"/>
      <c r="T875" s="225"/>
      <c r="U875" s="225"/>
      <c r="V875" s="225"/>
      <c r="W875" s="225"/>
      <c r="X875" s="225"/>
      <c r="Y875" s="225"/>
      <c r="Z875" s="225"/>
      <c r="AA875" s="225"/>
      <c r="AB875" s="225"/>
      <c r="AC875" s="225"/>
      <c r="AD875" s="225"/>
      <c r="AE875" s="225"/>
      <c r="AF875" s="225"/>
      <c r="AG875" s="225"/>
      <c r="AH875" s="225"/>
      <c r="AI875" s="225"/>
      <c r="AJ875" s="225"/>
      <c r="AK875" s="225"/>
      <c r="AL875" s="225"/>
      <c r="AM875" s="257"/>
      <c r="AN875" s="257"/>
      <c r="AO875" s="225"/>
      <c r="AP875" s="225"/>
      <c r="AQ875" s="225"/>
      <c r="AR875" s="225"/>
      <c r="AS875" s="225"/>
      <c r="AT875" s="225"/>
      <c r="AU875" s="225"/>
      <c r="AV875" s="225"/>
      <c r="AW875" s="225"/>
      <c r="AX875" s="225"/>
      <c r="AY875" s="225"/>
      <c r="AZ875" s="225"/>
      <c r="BA875" s="225"/>
      <c r="BB875" s="225"/>
      <c r="BC875" s="225"/>
      <c r="BD875" s="225"/>
      <c r="BE875" s="225"/>
      <c r="BF875" s="225"/>
      <c r="BG875" s="225"/>
      <c r="BH875" s="225"/>
      <c r="BI875" s="225"/>
      <c r="BJ875" s="225"/>
      <c r="BK875" s="225"/>
      <c r="BL875" s="225"/>
      <c r="BM875" s="225"/>
      <c r="BN875" s="225"/>
      <c r="BO875" s="225"/>
      <c r="BP875" s="225"/>
      <c r="BQ875" s="225"/>
      <c r="BR875" s="225"/>
      <c r="BS875" s="225"/>
      <c r="BT875" s="225"/>
      <c r="BU875" s="225"/>
      <c r="BV875" s="225"/>
      <c r="BW875" s="225"/>
      <c r="BX875" s="225"/>
      <c r="BY875" s="225"/>
      <c r="BZ875" s="225"/>
      <c r="CA875" s="225"/>
      <c r="CB875" s="225"/>
      <c r="CC875" s="225"/>
      <c r="CD875" s="225"/>
      <c r="CE875" s="225"/>
      <c r="CF875" s="225"/>
      <c r="CG875" s="225"/>
      <c r="CH875" s="225"/>
      <c r="CI875" s="225"/>
      <c r="CJ875" s="225"/>
      <c r="CK875" s="225"/>
      <c r="CL875" s="225"/>
      <c r="CM875" s="225"/>
      <c r="CN875" s="225"/>
      <c r="CO875" s="225"/>
      <c r="CP875" s="225"/>
      <c r="CQ875" s="225"/>
      <c r="CR875" s="225"/>
      <c r="CS875" s="225"/>
      <c r="CT875" s="225"/>
      <c r="CU875" s="225"/>
      <c r="CV875" s="225"/>
    </row>
    <row r="876" spans="1:100" ht="12" customHeight="1" x14ac:dyDescent="0.25">
      <c r="A876" s="225"/>
      <c r="B876" s="225"/>
      <c r="C876" s="225"/>
      <c r="D876" s="225"/>
      <c r="E876" s="225"/>
      <c r="F876" s="225"/>
      <c r="G876" s="225"/>
      <c r="H876" s="225"/>
      <c r="I876" s="225"/>
      <c r="J876" s="225"/>
      <c r="K876" s="225"/>
      <c r="L876" s="225"/>
      <c r="M876" s="225"/>
      <c r="N876" s="225"/>
      <c r="O876" s="225"/>
      <c r="P876" s="225"/>
      <c r="Q876" s="225"/>
      <c r="R876" s="225"/>
      <c r="S876" s="225"/>
      <c r="T876" s="225"/>
      <c r="U876" s="225"/>
      <c r="V876" s="225"/>
      <c r="W876" s="225"/>
      <c r="X876" s="225"/>
      <c r="Y876" s="225"/>
      <c r="Z876" s="225"/>
      <c r="AA876" s="225"/>
      <c r="AB876" s="225"/>
      <c r="AC876" s="225"/>
      <c r="AD876" s="225"/>
      <c r="AE876" s="225"/>
      <c r="AF876" s="225"/>
      <c r="AG876" s="225"/>
      <c r="AH876" s="225"/>
      <c r="AI876" s="225"/>
      <c r="AJ876" s="225"/>
      <c r="AK876" s="225"/>
      <c r="AL876" s="225"/>
      <c r="AM876" s="257"/>
      <c r="AN876" s="257"/>
      <c r="AO876" s="225"/>
      <c r="AP876" s="225"/>
      <c r="AQ876" s="225"/>
      <c r="AR876" s="225"/>
      <c r="AS876" s="225"/>
      <c r="AT876" s="225"/>
      <c r="AU876" s="225"/>
      <c r="AV876" s="225"/>
      <c r="AW876" s="225"/>
      <c r="AX876" s="225"/>
      <c r="AY876" s="225"/>
      <c r="AZ876" s="225"/>
      <c r="BA876" s="225"/>
      <c r="BB876" s="225"/>
      <c r="BC876" s="225"/>
      <c r="BD876" s="225"/>
      <c r="BE876" s="225"/>
      <c r="BF876" s="225"/>
      <c r="BG876" s="225"/>
      <c r="BH876" s="225"/>
      <c r="BI876" s="225"/>
      <c r="BJ876" s="225"/>
      <c r="BK876" s="225"/>
      <c r="BL876" s="225"/>
      <c r="BM876" s="225"/>
      <c r="BN876" s="225"/>
      <c r="BO876" s="225"/>
      <c r="BP876" s="225"/>
      <c r="BQ876" s="225"/>
      <c r="BR876" s="225"/>
      <c r="BS876" s="225"/>
      <c r="BT876" s="225"/>
      <c r="BU876" s="225"/>
      <c r="BV876" s="225"/>
      <c r="BW876" s="225"/>
      <c r="BX876" s="225"/>
      <c r="BY876" s="225"/>
      <c r="BZ876" s="225"/>
      <c r="CA876" s="225"/>
      <c r="CB876" s="225"/>
      <c r="CC876" s="225"/>
      <c r="CD876" s="225"/>
      <c r="CE876" s="225"/>
      <c r="CF876" s="225"/>
      <c r="CG876" s="225"/>
      <c r="CH876" s="225"/>
      <c r="CI876" s="225"/>
      <c r="CJ876" s="225"/>
      <c r="CK876" s="225"/>
      <c r="CL876" s="225"/>
      <c r="CM876" s="225"/>
      <c r="CN876" s="225"/>
      <c r="CO876" s="225"/>
      <c r="CP876" s="225"/>
      <c r="CQ876" s="225"/>
      <c r="CR876" s="225"/>
      <c r="CS876" s="225"/>
      <c r="CT876" s="225"/>
      <c r="CU876" s="225"/>
      <c r="CV876" s="225"/>
    </row>
    <row r="877" spans="1:100" ht="12" customHeight="1" x14ac:dyDescent="0.25">
      <c r="A877" s="225"/>
      <c r="B877" s="225"/>
      <c r="C877" s="225"/>
      <c r="D877" s="225"/>
      <c r="E877" s="225"/>
      <c r="F877" s="225"/>
      <c r="G877" s="225"/>
      <c r="H877" s="225"/>
      <c r="I877" s="225"/>
      <c r="J877" s="225"/>
      <c r="K877" s="225"/>
      <c r="L877" s="225"/>
      <c r="M877" s="225"/>
      <c r="N877" s="225"/>
      <c r="O877" s="225"/>
      <c r="P877" s="225"/>
      <c r="Q877" s="225"/>
      <c r="R877" s="225"/>
      <c r="S877" s="225"/>
      <c r="T877" s="225"/>
      <c r="U877" s="225"/>
      <c r="V877" s="225"/>
      <c r="W877" s="225"/>
      <c r="X877" s="225"/>
      <c r="Y877" s="225"/>
      <c r="Z877" s="225"/>
      <c r="AA877" s="225"/>
      <c r="AB877" s="225"/>
      <c r="AC877" s="225"/>
      <c r="AD877" s="225"/>
      <c r="AE877" s="225"/>
      <c r="AF877" s="225"/>
      <c r="AG877" s="225"/>
      <c r="AH877" s="225"/>
      <c r="AI877" s="225"/>
      <c r="AJ877" s="225"/>
      <c r="AK877" s="225"/>
      <c r="AL877" s="225"/>
      <c r="AM877" s="257"/>
      <c r="AN877" s="257"/>
      <c r="AO877" s="225"/>
      <c r="AP877" s="225"/>
      <c r="AQ877" s="225"/>
      <c r="AR877" s="225"/>
      <c r="AS877" s="225"/>
      <c r="AT877" s="225"/>
      <c r="AU877" s="225"/>
      <c r="AV877" s="225"/>
      <c r="AW877" s="225"/>
      <c r="AX877" s="225"/>
      <c r="AY877" s="225"/>
      <c r="AZ877" s="225"/>
      <c r="BA877" s="225"/>
      <c r="BB877" s="225"/>
      <c r="BC877" s="225"/>
      <c r="BD877" s="225"/>
      <c r="BE877" s="225"/>
      <c r="BF877" s="225"/>
      <c r="BG877" s="225"/>
      <c r="BH877" s="225"/>
      <c r="BI877" s="225"/>
      <c r="BJ877" s="225"/>
      <c r="BK877" s="225"/>
      <c r="BL877" s="225"/>
      <c r="BM877" s="225"/>
      <c r="BN877" s="225"/>
      <c r="BO877" s="225"/>
      <c r="BP877" s="225"/>
      <c r="BQ877" s="225"/>
      <c r="BR877" s="225"/>
      <c r="BS877" s="225"/>
      <c r="BT877" s="225"/>
      <c r="BU877" s="225"/>
      <c r="BV877" s="225"/>
      <c r="BW877" s="225"/>
      <c r="BX877" s="225"/>
      <c r="BY877" s="225"/>
      <c r="BZ877" s="225"/>
      <c r="CA877" s="225"/>
      <c r="CB877" s="225"/>
      <c r="CC877" s="225"/>
      <c r="CD877" s="225"/>
      <c r="CE877" s="225"/>
      <c r="CF877" s="225"/>
      <c r="CG877" s="225"/>
      <c r="CH877" s="225"/>
      <c r="CI877" s="225"/>
      <c r="CJ877" s="225"/>
      <c r="CK877" s="225"/>
      <c r="CL877" s="225"/>
      <c r="CM877" s="225"/>
      <c r="CN877" s="225"/>
      <c r="CO877" s="225"/>
      <c r="CP877" s="225"/>
      <c r="CQ877" s="225"/>
      <c r="CR877" s="225"/>
      <c r="CS877" s="225"/>
      <c r="CT877" s="225"/>
      <c r="CU877" s="225"/>
      <c r="CV877" s="225"/>
    </row>
    <row r="878" spans="1:100" ht="12" customHeight="1" x14ac:dyDescent="0.25">
      <c r="A878" s="225"/>
      <c r="B878" s="225"/>
      <c r="C878" s="225"/>
      <c r="D878" s="225"/>
      <c r="E878" s="225"/>
      <c r="F878" s="225"/>
      <c r="G878" s="225"/>
      <c r="H878" s="225"/>
      <c r="I878" s="225"/>
      <c r="J878" s="225"/>
      <c r="K878" s="225"/>
      <c r="L878" s="225"/>
      <c r="M878" s="225"/>
      <c r="N878" s="225"/>
      <c r="O878" s="225"/>
      <c r="P878" s="225"/>
      <c r="Q878" s="225"/>
      <c r="R878" s="225"/>
      <c r="S878" s="225"/>
      <c r="T878" s="225"/>
      <c r="U878" s="225"/>
      <c r="V878" s="225"/>
      <c r="W878" s="225"/>
      <c r="X878" s="225"/>
      <c r="Y878" s="225"/>
      <c r="Z878" s="225"/>
      <c r="AA878" s="225"/>
      <c r="AB878" s="225"/>
      <c r="AC878" s="225"/>
      <c r="AD878" s="225"/>
      <c r="AE878" s="225"/>
      <c r="AF878" s="225"/>
      <c r="AG878" s="225"/>
      <c r="AH878" s="225"/>
      <c r="AI878" s="225"/>
      <c r="AJ878" s="225"/>
      <c r="AK878" s="225"/>
      <c r="AL878" s="225"/>
      <c r="AM878" s="257"/>
      <c r="AN878" s="257"/>
      <c r="AO878" s="225"/>
      <c r="AP878" s="225"/>
      <c r="AQ878" s="225"/>
      <c r="AR878" s="225"/>
      <c r="AS878" s="225"/>
      <c r="AT878" s="225"/>
      <c r="AU878" s="225"/>
      <c r="AV878" s="225"/>
      <c r="AW878" s="225"/>
      <c r="AX878" s="225"/>
      <c r="AY878" s="225"/>
      <c r="AZ878" s="225"/>
      <c r="BA878" s="225"/>
      <c r="BB878" s="225"/>
      <c r="BC878" s="225"/>
      <c r="BD878" s="225"/>
      <c r="BE878" s="225"/>
      <c r="BF878" s="225"/>
      <c r="BG878" s="225"/>
      <c r="BH878" s="225"/>
      <c r="BI878" s="225"/>
      <c r="BJ878" s="225"/>
      <c r="BK878" s="225"/>
      <c r="BL878" s="225"/>
      <c r="BM878" s="225"/>
      <c r="BN878" s="225"/>
      <c r="BO878" s="225"/>
      <c r="BP878" s="225"/>
      <c r="BQ878" s="225"/>
      <c r="BR878" s="225"/>
      <c r="BS878" s="225"/>
      <c r="BT878" s="225"/>
      <c r="BU878" s="225"/>
      <c r="BV878" s="225"/>
      <c r="BW878" s="225"/>
      <c r="BX878" s="225"/>
      <c r="BY878" s="225"/>
      <c r="BZ878" s="225"/>
      <c r="CA878" s="225"/>
      <c r="CB878" s="225"/>
      <c r="CC878" s="225"/>
      <c r="CD878" s="225"/>
      <c r="CE878" s="225"/>
      <c r="CF878" s="225"/>
      <c r="CG878" s="225"/>
      <c r="CH878" s="225"/>
      <c r="CI878" s="225"/>
      <c r="CJ878" s="225"/>
      <c r="CK878" s="225"/>
      <c r="CL878" s="225"/>
      <c r="CM878" s="225"/>
      <c r="CN878" s="225"/>
      <c r="CO878" s="225"/>
      <c r="CP878" s="225"/>
      <c r="CQ878" s="225"/>
      <c r="CR878" s="225"/>
      <c r="CS878" s="225"/>
      <c r="CT878" s="225"/>
      <c r="CU878" s="225"/>
      <c r="CV878" s="225"/>
    </row>
    <row r="879" spans="1:100" ht="12" customHeight="1" x14ac:dyDescent="0.25">
      <c r="A879" s="225"/>
      <c r="B879" s="225"/>
      <c r="C879" s="225"/>
      <c r="D879" s="225"/>
      <c r="E879" s="225"/>
      <c r="F879" s="225"/>
      <c r="G879" s="225"/>
      <c r="H879" s="225"/>
      <c r="I879" s="225"/>
      <c r="J879" s="225"/>
      <c r="K879" s="225"/>
      <c r="L879" s="225"/>
      <c r="M879" s="225"/>
      <c r="N879" s="225"/>
      <c r="O879" s="225"/>
      <c r="P879" s="225"/>
      <c r="Q879" s="225"/>
      <c r="R879" s="225"/>
      <c r="S879" s="225"/>
      <c r="T879" s="225"/>
      <c r="U879" s="225"/>
      <c r="V879" s="225"/>
      <c r="W879" s="225"/>
      <c r="X879" s="225"/>
      <c r="Y879" s="225"/>
      <c r="Z879" s="225"/>
      <c r="AA879" s="225"/>
      <c r="AB879" s="225"/>
      <c r="AC879" s="225"/>
      <c r="AD879" s="225"/>
      <c r="AE879" s="225"/>
      <c r="AF879" s="225"/>
      <c r="AG879" s="225"/>
      <c r="AH879" s="225"/>
      <c r="AI879" s="225"/>
      <c r="AJ879" s="225"/>
      <c r="AK879" s="225"/>
      <c r="AL879" s="225"/>
      <c r="AM879" s="257"/>
      <c r="AN879" s="257"/>
      <c r="AO879" s="225"/>
      <c r="AP879" s="225"/>
      <c r="AQ879" s="225"/>
      <c r="AR879" s="225"/>
      <c r="AS879" s="225"/>
      <c r="AT879" s="225"/>
      <c r="AU879" s="225"/>
      <c r="AV879" s="225"/>
      <c r="AW879" s="225"/>
      <c r="AX879" s="225"/>
      <c r="AY879" s="225"/>
      <c r="AZ879" s="225"/>
      <c r="BA879" s="225"/>
      <c r="BB879" s="225"/>
      <c r="BC879" s="225"/>
      <c r="BD879" s="225"/>
      <c r="BE879" s="225"/>
      <c r="BF879" s="225"/>
      <c r="BG879" s="225"/>
      <c r="BH879" s="225"/>
      <c r="BI879" s="225"/>
      <c r="BJ879" s="225"/>
      <c r="BK879" s="225"/>
      <c r="BL879" s="225"/>
      <c r="BM879" s="225"/>
      <c r="BN879" s="225"/>
      <c r="BO879" s="225"/>
      <c r="BP879" s="225"/>
      <c r="BQ879" s="225"/>
      <c r="BR879" s="225"/>
      <c r="BS879" s="225"/>
      <c r="BT879" s="225"/>
      <c r="BU879" s="225"/>
      <c r="BV879" s="225"/>
      <c r="BW879" s="225"/>
      <c r="BX879" s="225"/>
      <c r="BY879" s="225"/>
      <c r="BZ879" s="225"/>
      <c r="CA879" s="225"/>
      <c r="CB879" s="225"/>
      <c r="CC879" s="225"/>
      <c r="CD879" s="225"/>
      <c r="CE879" s="225"/>
      <c r="CF879" s="225"/>
      <c r="CG879" s="225"/>
      <c r="CH879" s="225"/>
      <c r="CI879" s="225"/>
      <c r="CJ879" s="225"/>
      <c r="CK879" s="225"/>
      <c r="CL879" s="225"/>
      <c r="CM879" s="225"/>
      <c r="CN879" s="225"/>
      <c r="CO879" s="225"/>
      <c r="CP879" s="225"/>
      <c r="CQ879" s="225"/>
      <c r="CR879" s="225"/>
      <c r="CS879" s="225"/>
      <c r="CT879" s="225"/>
      <c r="CU879" s="225"/>
      <c r="CV879" s="225"/>
    </row>
    <row r="880" spans="1:100" ht="12" customHeight="1" x14ac:dyDescent="0.25">
      <c r="A880" s="225"/>
      <c r="B880" s="225"/>
      <c r="C880" s="225"/>
      <c r="D880" s="225"/>
      <c r="E880" s="225"/>
      <c r="F880" s="225"/>
      <c r="G880" s="225"/>
      <c r="H880" s="225"/>
      <c r="I880" s="225"/>
      <c r="J880" s="225"/>
      <c r="K880" s="225"/>
      <c r="L880" s="225"/>
      <c r="M880" s="225"/>
      <c r="N880" s="225"/>
      <c r="O880" s="225"/>
      <c r="P880" s="225"/>
      <c r="Q880" s="225"/>
      <c r="R880" s="225"/>
      <c r="S880" s="225"/>
      <c r="T880" s="225"/>
      <c r="U880" s="225"/>
      <c r="V880" s="225"/>
      <c r="W880" s="225"/>
      <c r="X880" s="225"/>
      <c r="Y880" s="225"/>
      <c r="Z880" s="225"/>
      <c r="AA880" s="225"/>
      <c r="AB880" s="225"/>
      <c r="AC880" s="225"/>
      <c r="AD880" s="225"/>
      <c r="AE880" s="225"/>
      <c r="AF880" s="225"/>
      <c r="AG880" s="225"/>
      <c r="AH880" s="225"/>
      <c r="AI880" s="225"/>
      <c r="AJ880" s="225"/>
      <c r="AK880" s="225"/>
      <c r="AL880" s="225"/>
      <c r="AM880" s="257"/>
      <c r="AN880" s="257"/>
      <c r="AO880" s="225"/>
      <c r="AP880" s="225"/>
      <c r="AQ880" s="225"/>
      <c r="AR880" s="225"/>
      <c r="AS880" s="225"/>
      <c r="AT880" s="225"/>
      <c r="AU880" s="225"/>
      <c r="AV880" s="225"/>
      <c r="AW880" s="225"/>
      <c r="AX880" s="225"/>
      <c r="AY880" s="225"/>
      <c r="AZ880" s="225"/>
      <c r="BA880" s="225"/>
      <c r="BB880" s="225"/>
      <c r="BC880" s="225"/>
      <c r="BD880" s="225"/>
      <c r="BE880" s="225"/>
      <c r="BF880" s="225"/>
      <c r="BG880" s="225"/>
      <c r="BH880" s="225"/>
      <c r="BI880" s="225"/>
      <c r="BJ880" s="225"/>
      <c r="BK880" s="225"/>
      <c r="BL880" s="225"/>
      <c r="BM880" s="225"/>
      <c r="BN880" s="225"/>
      <c r="BO880" s="225"/>
      <c r="BP880" s="225"/>
      <c r="BQ880" s="225"/>
      <c r="BR880" s="225"/>
      <c r="BS880" s="225"/>
      <c r="BT880" s="225"/>
      <c r="BU880" s="225"/>
      <c r="BV880" s="225"/>
      <c r="BW880" s="225"/>
      <c r="BX880" s="225"/>
      <c r="BY880" s="225"/>
      <c r="BZ880" s="225"/>
      <c r="CA880" s="225"/>
      <c r="CB880" s="225"/>
      <c r="CC880" s="225"/>
      <c r="CD880" s="225"/>
      <c r="CE880" s="225"/>
      <c r="CF880" s="225"/>
      <c r="CG880" s="225"/>
      <c r="CH880" s="225"/>
      <c r="CI880" s="225"/>
      <c r="CJ880" s="225"/>
      <c r="CK880" s="225"/>
      <c r="CL880" s="225"/>
      <c r="CM880" s="225"/>
      <c r="CN880" s="225"/>
      <c r="CO880" s="225"/>
      <c r="CP880" s="225"/>
      <c r="CQ880" s="225"/>
      <c r="CR880" s="225"/>
      <c r="CS880" s="225"/>
      <c r="CT880" s="225"/>
      <c r="CU880" s="225"/>
      <c r="CV880" s="225"/>
    </row>
    <row r="881" spans="1:100" ht="12" customHeight="1" x14ac:dyDescent="0.25">
      <c r="A881" s="225"/>
      <c r="B881" s="225"/>
      <c r="C881" s="225"/>
      <c r="D881" s="225"/>
      <c r="E881" s="225"/>
      <c r="F881" s="225"/>
      <c r="G881" s="225"/>
      <c r="H881" s="225"/>
      <c r="I881" s="225"/>
      <c r="J881" s="225"/>
      <c r="K881" s="225"/>
      <c r="L881" s="225"/>
      <c r="M881" s="225"/>
      <c r="N881" s="225"/>
      <c r="O881" s="225"/>
      <c r="P881" s="225"/>
      <c r="Q881" s="225"/>
      <c r="R881" s="225"/>
      <c r="S881" s="225"/>
      <c r="T881" s="225"/>
      <c r="U881" s="225"/>
      <c r="V881" s="225"/>
      <c r="W881" s="225"/>
      <c r="X881" s="225"/>
      <c r="Y881" s="225"/>
      <c r="Z881" s="225"/>
      <c r="AA881" s="225"/>
      <c r="AB881" s="225"/>
      <c r="AC881" s="225"/>
      <c r="AD881" s="225"/>
      <c r="AE881" s="225"/>
      <c r="AF881" s="225"/>
      <c r="AG881" s="225"/>
      <c r="AH881" s="225"/>
      <c r="AI881" s="225"/>
      <c r="AJ881" s="225"/>
      <c r="AK881" s="225"/>
      <c r="AL881" s="225"/>
      <c r="AM881" s="257"/>
      <c r="AN881" s="257"/>
      <c r="AO881" s="225"/>
      <c r="AP881" s="225"/>
      <c r="AQ881" s="225"/>
      <c r="AR881" s="225"/>
      <c r="AS881" s="225"/>
      <c r="AT881" s="225"/>
      <c r="AU881" s="225"/>
      <c r="AV881" s="225"/>
      <c r="AW881" s="225"/>
      <c r="AX881" s="225"/>
      <c r="AY881" s="225"/>
      <c r="AZ881" s="225"/>
      <c r="BA881" s="225"/>
      <c r="BB881" s="225"/>
      <c r="BC881" s="225"/>
      <c r="BD881" s="225"/>
      <c r="BE881" s="225"/>
      <c r="BF881" s="225"/>
      <c r="BG881" s="225"/>
      <c r="BH881" s="225"/>
      <c r="BI881" s="225"/>
      <c r="BJ881" s="225"/>
      <c r="BK881" s="225"/>
      <c r="BL881" s="225"/>
      <c r="BM881" s="225"/>
      <c r="BN881" s="225"/>
      <c r="BO881" s="225"/>
      <c r="BP881" s="225"/>
      <c r="BQ881" s="225"/>
      <c r="BR881" s="225"/>
      <c r="BS881" s="225"/>
      <c r="BT881" s="225"/>
      <c r="BU881" s="225"/>
      <c r="BV881" s="225"/>
      <c r="BW881" s="225"/>
      <c r="BX881" s="225"/>
      <c r="BY881" s="225"/>
      <c r="BZ881" s="225"/>
      <c r="CA881" s="225"/>
      <c r="CB881" s="225"/>
      <c r="CC881" s="225"/>
      <c r="CD881" s="225"/>
      <c r="CE881" s="225"/>
      <c r="CF881" s="225"/>
      <c r="CG881" s="225"/>
      <c r="CH881" s="225"/>
      <c r="CI881" s="225"/>
      <c r="CJ881" s="225"/>
      <c r="CK881" s="225"/>
      <c r="CL881" s="225"/>
      <c r="CM881" s="225"/>
      <c r="CN881" s="225"/>
      <c r="CO881" s="225"/>
      <c r="CP881" s="225"/>
      <c r="CQ881" s="225"/>
      <c r="CR881" s="225"/>
      <c r="CS881" s="225"/>
      <c r="CT881" s="225"/>
      <c r="CU881" s="225"/>
      <c r="CV881" s="225"/>
    </row>
    <row r="882" spans="1:100" ht="12" customHeight="1" x14ac:dyDescent="0.25">
      <c r="A882" s="225"/>
      <c r="B882" s="225"/>
      <c r="C882" s="225"/>
      <c r="D882" s="225"/>
      <c r="E882" s="225"/>
      <c r="F882" s="225"/>
      <c r="G882" s="225"/>
      <c r="H882" s="225"/>
      <c r="I882" s="225"/>
      <c r="J882" s="225"/>
      <c r="K882" s="225"/>
      <c r="L882" s="225"/>
      <c r="M882" s="225"/>
      <c r="N882" s="225"/>
      <c r="O882" s="225"/>
      <c r="P882" s="225"/>
      <c r="Q882" s="225"/>
      <c r="R882" s="225"/>
      <c r="S882" s="225"/>
      <c r="T882" s="225"/>
      <c r="U882" s="225"/>
      <c r="V882" s="225"/>
      <c r="W882" s="225"/>
      <c r="X882" s="225"/>
      <c r="Y882" s="225"/>
      <c r="Z882" s="225"/>
      <c r="AA882" s="225"/>
      <c r="AB882" s="225"/>
      <c r="AC882" s="225"/>
      <c r="AD882" s="225"/>
      <c r="AE882" s="225"/>
      <c r="AF882" s="225"/>
      <c r="AG882" s="225"/>
      <c r="AH882" s="225"/>
      <c r="AI882" s="225"/>
      <c r="AJ882" s="225"/>
      <c r="AK882" s="225"/>
      <c r="AL882" s="225"/>
      <c r="AM882" s="257"/>
      <c r="AN882" s="257"/>
      <c r="AO882" s="225"/>
      <c r="AP882" s="225"/>
      <c r="AQ882" s="225"/>
      <c r="AR882" s="225"/>
      <c r="AS882" s="225"/>
      <c r="AT882" s="225"/>
      <c r="AU882" s="225"/>
      <c r="AV882" s="225"/>
      <c r="AW882" s="225"/>
      <c r="AX882" s="225"/>
      <c r="AY882" s="225"/>
      <c r="AZ882" s="225"/>
      <c r="BA882" s="225"/>
      <c r="BB882" s="225"/>
      <c r="BC882" s="225"/>
      <c r="BD882" s="225"/>
      <c r="BE882" s="225"/>
      <c r="BF882" s="225"/>
      <c r="BG882" s="225"/>
      <c r="BH882" s="225"/>
      <c r="BI882" s="225"/>
      <c r="BJ882" s="225"/>
      <c r="BK882" s="225"/>
      <c r="BL882" s="225"/>
      <c r="BM882" s="225"/>
      <c r="BN882" s="225"/>
      <c r="BO882" s="225"/>
      <c r="BP882" s="225"/>
      <c r="BQ882" s="225"/>
      <c r="BR882" s="225"/>
      <c r="BS882" s="225"/>
      <c r="BT882" s="225"/>
      <c r="BU882" s="225"/>
      <c r="BV882" s="225"/>
      <c r="BW882" s="225"/>
      <c r="BX882" s="225"/>
      <c r="BY882" s="225"/>
      <c r="BZ882" s="225"/>
      <c r="CA882" s="225"/>
      <c r="CB882" s="225"/>
      <c r="CC882" s="225"/>
      <c r="CD882" s="225"/>
      <c r="CE882" s="225"/>
      <c r="CF882" s="225"/>
      <c r="CG882" s="225"/>
      <c r="CH882" s="225"/>
      <c r="CI882" s="225"/>
      <c r="CJ882" s="225"/>
      <c r="CK882" s="225"/>
      <c r="CL882" s="225"/>
      <c r="CM882" s="225"/>
      <c r="CN882" s="225"/>
      <c r="CO882" s="225"/>
      <c r="CP882" s="225"/>
      <c r="CQ882" s="225"/>
      <c r="CR882" s="225"/>
      <c r="CS882" s="225"/>
      <c r="CT882" s="225"/>
      <c r="CU882" s="225"/>
      <c r="CV882" s="225"/>
    </row>
    <row r="883" spans="1:100" ht="12" customHeight="1" x14ac:dyDescent="0.25">
      <c r="A883" s="225"/>
      <c r="B883" s="225"/>
      <c r="C883" s="225"/>
      <c r="D883" s="225"/>
      <c r="E883" s="225"/>
      <c r="F883" s="225"/>
      <c r="G883" s="225"/>
      <c r="H883" s="225"/>
      <c r="I883" s="225"/>
      <c r="J883" s="225"/>
      <c r="K883" s="225"/>
      <c r="L883" s="225"/>
      <c r="M883" s="225"/>
      <c r="N883" s="225"/>
      <c r="O883" s="225"/>
      <c r="P883" s="225"/>
      <c r="Q883" s="225"/>
      <c r="R883" s="225"/>
      <c r="S883" s="225"/>
      <c r="T883" s="225"/>
      <c r="U883" s="225"/>
      <c r="V883" s="225"/>
      <c r="W883" s="225"/>
      <c r="X883" s="225"/>
      <c r="Y883" s="225"/>
      <c r="Z883" s="225"/>
      <c r="AA883" s="225"/>
      <c r="AB883" s="225"/>
      <c r="AC883" s="225"/>
      <c r="AD883" s="225"/>
      <c r="AE883" s="225"/>
      <c r="AF883" s="225"/>
      <c r="AG883" s="225"/>
      <c r="AH883" s="225"/>
      <c r="AI883" s="225"/>
      <c r="AJ883" s="225"/>
      <c r="AK883" s="225"/>
      <c r="AL883" s="225"/>
      <c r="AM883" s="257"/>
      <c r="AN883" s="257"/>
      <c r="AO883" s="225"/>
      <c r="AP883" s="225"/>
      <c r="AQ883" s="225"/>
      <c r="AR883" s="225"/>
      <c r="AS883" s="225"/>
      <c r="AT883" s="225"/>
      <c r="AU883" s="225"/>
      <c r="AV883" s="225"/>
      <c r="AW883" s="225"/>
      <c r="AX883" s="225"/>
      <c r="AY883" s="225"/>
      <c r="AZ883" s="225"/>
      <c r="BA883" s="225"/>
      <c r="BB883" s="225"/>
      <c r="BC883" s="225"/>
      <c r="BD883" s="225"/>
      <c r="BE883" s="225"/>
      <c r="BF883" s="225"/>
      <c r="BG883" s="225"/>
      <c r="BH883" s="225"/>
      <c r="BI883" s="225"/>
      <c r="BJ883" s="225"/>
      <c r="BK883" s="225"/>
      <c r="BL883" s="225"/>
      <c r="BM883" s="225"/>
      <c r="BN883" s="225"/>
      <c r="BO883" s="225"/>
      <c r="BP883" s="225"/>
      <c r="BQ883" s="225"/>
      <c r="BR883" s="225"/>
      <c r="BS883" s="225"/>
      <c r="BT883" s="225"/>
      <c r="BU883" s="225"/>
      <c r="BV883" s="225"/>
      <c r="BW883" s="225"/>
      <c r="BX883" s="225"/>
      <c r="BY883" s="225"/>
      <c r="BZ883" s="225"/>
      <c r="CA883" s="225"/>
      <c r="CB883" s="225"/>
      <c r="CC883" s="225"/>
      <c r="CD883" s="225"/>
      <c r="CE883" s="225"/>
      <c r="CF883" s="225"/>
      <c r="CG883" s="225"/>
      <c r="CH883" s="225"/>
      <c r="CI883" s="225"/>
      <c r="CJ883" s="225"/>
      <c r="CK883" s="225"/>
      <c r="CL883" s="225"/>
      <c r="CM883" s="225"/>
      <c r="CN883" s="225"/>
      <c r="CO883" s="225"/>
      <c r="CP883" s="225"/>
      <c r="CQ883" s="225"/>
      <c r="CR883" s="225"/>
      <c r="CS883" s="225"/>
      <c r="CT883" s="225"/>
      <c r="CU883" s="225"/>
      <c r="CV883" s="225"/>
    </row>
    <row r="884" spans="1:100" ht="12" customHeight="1" x14ac:dyDescent="0.25">
      <c r="A884" s="225"/>
      <c r="B884" s="225"/>
      <c r="C884" s="225"/>
      <c r="D884" s="225"/>
      <c r="E884" s="225"/>
      <c r="F884" s="225"/>
      <c r="G884" s="225"/>
      <c r="H884" s="225"/>
      <c r="I884" s="225"/>
      <c r="J884" s="225"/>
      <c r="K884" s="225"/>
      <c r="L884" s="225"/>
      <c r="M884" s="225"/>
      <c r="N884" s="225"/>
      <c r="O884" s="225"/>
      <c r="P884" s="225"/>
      <c r="Q884" s="225"/>
      <c r="R884" s="225"/>
      <c r="S884" s="225"/>
      <c r="T884" s="225"/>
      <c r="U884" s="225"/>
      <c r="V884" s="225"/>
      <c r="W884" s="225"/>
      <c r="X884" s="225"/>
      <c r="Y884" s="225"/>
      <c r="Z884" s="225"/>
      <c r="AA884" s="225"/>
      <c r="AB884" s="225"/>
      <c r="AC884" s="225"/>
      <c r="AD884" s="225"/>
      <c r="AE884" s="225"/>
      <c r="AF884" s="225"/>
      <c r="AG884" s="225"/>
      <c r="AH884" s="225"/>
      <c r="AI884" s="225"/>
      <c r="AJ884" s="225"/>
      <c r="AK884" s="225"/>
      <c r="AL884" s="225"/>
      <c r="AM884" s="257"/>
      <c r="AN884" s="257"/>
      <c r="AO884" s="225"/>
      <c r="AP884" s="225"/>
      <c r="AQ884" s="225"/>
      <c r="AR884" s="225"/>
      <c r="AS884" s="225"/>
      <c r="AT884" s="225"/>
      <c r="AU884" s="225"/>
      <c r="AV884" s="225"/>
      <c r="AW884" s="225"/>
      <c r="AX884" s="225"/>
      <c r="AY884" s="225"/>
      <c r="AZ884" s="225"/>
      <c r="BA884" s="225"/>
      <c r="BB884" s="225"/>
      <c r="BC884" s="225"/>
      <c r="BD884" s="225"/>
      <c r="BE884" s="225"/>
      <c r="BF884" s="225"/>
      <c r="BG884" s="225"/>
      <c r="BH884" s="225"/>
      <c r="BI884" s="225"/>
      <c r="BJ884" s="225"/>
      <c r="BK884" s="225"/>
      <c r="BL884" s="225"/>
      <c r="BM884" s="225"/>
      <c r="BN884" s="225"/>
      <c r="BO884" s="225"/>
      <c r="BP884" s="225"/>
      <c r="BQ884" s="225"/>
      <c r="BR884" s="225"/>
      <c r="BS884" s="225"/>
      <c r="BT884" s="225"/>
      <c r="BU884" s="225"/>
      <c r="BV884" s="225"/>
      <c r="BW884" s="225"/>
      <c r="BX884" s="225"/>
      <c r="BY884" s="225"/>
      <c r="BZ884" s="225"/>
      <c r="CA884" s="225"/>
      <c r="CB884" s="225"/>
      <c r="CC884" s="225"/>
      <c r="CD884" s="225"/>
      <c r="CE884" s="225"/>
      <c r="CF884" s="225"/>
      <c r="CG884" s="225"/>
      <c r="CH884" s="225"/>
      <c r="CI884" s="225"/>
      <c r="CJ884" s="225"/>
      <c r="CK884" s="225"/>
      <c r="CL884" s="225"/>
      <c r="CM884" s="225"/>
      <c r="CN884" s="225"/>
      <c r="CO884" s="225"/>
      <c r="CP884" s="225"/>
      <c r="CQ884" s="225"/>
      <c r="CR884" s="225"/>
      <c r="CS884" s="225"/>
      <c r="CT884" s="225"/>
      <c r="CU884" s="225"/>
      <c r="CV884" s="225"/>
    </row>
    <row r="885" spans="1:100" ht="12" customHeight="1" x14ac:dyDescent="0.25">
      <c r="A885" s="225"/>
      <c r="B885" s="225"/>
      <c r="C885" s="225"/>
      <c r="D885" s="225"/>
      <c r="E885" s="225"/>
      <c r="F885" s="225"/>
      <c r="G885" s="225"/>
      <c r="H885" s="225"/>
      <c r="I885" s="225"/>
      <c r="J885" s="225"/>
      <c r="K885" s="225"/>
      <c r="L885" s="225"/>
      <c r="M885" s="225"/>
      <c r="N885" s="225"/>
      <c r="O885" s="225"/>
      <c r="P885" s="225"/>
      <c r="Q885" s="225"/>
      <c r="R885" s="225"/>
      <c r="S885" s="225"/>
      <c r="T885" s="225"/>
      <c r="U885" s="225"/>
      <c r="V885" s="225"/>
      <c r="W885" s="225"/>
      <c r="X885" s="225"/>
      <c r="Y885" s="225"/>
      <c r="Z885" s="225"/>
      <c r="AA885" s="225"/>
      <c r="AB885" s="225"/>
      <c r="AC885" s="225"/>
      <c r="AD885" s="225"/>
      <c r="AE885" s="225"/>
      <c r="AF885" s="225"/>
      <c r="AG885" s="225"/>
      <c r="AH885" s="225"/>
      <c r="AI885" s="225"/>
      <c r="AJ885" s="225"/>
      <c r="AK885" s="225"/>
      <c r="AL885" s="225"/>
      <c r="AM885" s="257"/>
      <c r="AN885" s="257"/>
      <c r="AO885" s="225"/>
      <c r="AP885" s="225"/>
      <c r="AQ885" s="225"/>
      <c r="AR885" s="225"/>
      <c r="AS885" s="225"/>
      <c r="AT885" s="225"/>
      <c r="AU885" s="225"/>
      <c r="AV885" s="225"/>
      <c r="AW885" s="225"/>
      <c r="AX885" s="225"/>
      <c r="AY885" s="225"/>
      <c r="AZ885" s="225"/>
      <c r="BA885" s="225"/>
      <c r="BB885" s="225"/>
      <c r="BC885" s="225"/>
      <c r="BD885" s="225"/>
      <c r="BE885" s="225"/>
      <c r="BF885" s="225"/>
      <c r="BG885" s="225"/>
      <c r="BH885" s="225"/>
      <c r="BI885" s="225"/>
      <c r="BJ885" s="225"/>
      <c r="BK885" s="225"/>
      <c r="BL885" s="225"/>
      <c r="BM885" s="225"/>
      <c r="BN885" s="225"/>
      <c r="BO885" s="225"/>
      <c r="BP885" s="225"/>
      <c r="BQ885" s="225"/>
      <c r="BR885" s="225"/>
      <c r="BS885" s="225"/>
      <c r="BT885" s="225"/>
      <c r="BU885" s="225"/>
      <c r="BV885" s="225"/>
      <c r="BW885" s="225"/>
      <c r="BX885" s="225"/>
      <c r="BY885" s="225"/>
      <c r="BZ885" s="225"/>
      <c r="CA885" s="225"/>
      <c r="CB885" s="225"/>
      <c r="CC885" s="225"/>
      <c r="CD885" s="225"/>
      <c r="CE885" s="225"/>
      <c r="CF885" s="225"/>
      <c r="CG885" s="225"/>
      <c r="CH885" s="225"/>
      <c r="CI885" s="225"/>
      <c r="CJ885" s="225"/>
      <c r="CK885" s="225"/>
      <c r="CL885" s="225"/>
      <c r="CM885" s="225"/>
      <c r="CN885" s="225"/>
      <c r="CO885" s="225"/>
      <c r="CP885" s="225"/>
      <c r="CQ885" s="225"/>
      <c r="CR885" s="225"/>
      <c r="CS885" s="225"/>
      <c r="CT885" s="225"/>
      <c r="CU885" s="225"/>
      <c r="CV885" s="225"/>
    </row>
    <row r="886" spans="1:100" ht="12" customHeight="1" x14ac:dyDescent="0.25">
      <c r="A886" s="225"/>
      <c r="B886" s="225"/>
      <c r="C886" s="225"/>
      <c r="D886" s="225"/>
      <c r="E886" s="225"/>
      <c r="F886" s="225"/>
      <c r="G886" s="225"/>
      <c r="H886" s="225"/>
      <c r="I886" s="225"/>
      <c r="J886" s="225"/>
      <c r="K886" s="225"/>
      <c r="L886" s="225"/>
      <c r="M886" s="225"/>
      <c r="N886" s="225"/>
      <c r="O886" s="225"/>
      <c r="P886" s="225"/>
      <c r="Q886" s="225"/>
      <c r="R886" s="225"/>
      <c r="S886" s="225"/>
      <c r="T886" s="225"/>
      <c r="U886" s="225"/>
      <c r="V886" s="225"/>
      <c r="W886" s="225"/>
      <c r="X886" s="225"/>
      <c r="Y886" s="225"/>
      <c r="Z886" s="225"/>
      <c r="AA886" s="225"/>
      <c r="AB886" s="225"/>
      <c r="AC886" s="225"/>
      <c r="AD886" s="225"/>
      <c r="AE886" s="225"/>
      <c r="AF886" s="225"/>
      <c r="AG886" s="225"/>
      <c r="AH886" s="225"/>
      <c r="AI886" s="225"/>
      <c r="AJ886" s="225"/>
      <c r="AK886" s="225"/>
      <c r="AL886" s="225"/>
      <c r="AM886" s="257"/>
      <c r="AN886" s="257"/>
      <c r="AO886" s="225"/>
      <c r="AP886" s="225"/>
      <c r="AQ886" s="225"/>
      <c r="AR886" s="225"/>
      <c r="AS886" s="225"/>
      <c r="AT886" s="225"/>
      <c r="AU886" s="225"/>
      <c r="AV886" s="225"/>
      <c r="AW886" s="225"/>
      <c r="AX886" s="225"/>
      <c r="AY886" s="225"/>
      <c r="AZ886" s="225"/>
      <c r="BA886" s="225"/>
      <c r="BB886" s="225"/>
      <c r="BC886" s="225"/>
      <c r="BD886" s="225"/>
      <c r="BE886" s="225"/>
      <c r="BF886" s="225"/>
      <c r="BG886" s="225"/>
      <c r="BH886" s="225"/>
      <c r="BI886" s="225"/>
      <c r="BJ886" s="225"/>
      <c r="BK886" s="225"/>
      <c r="BL886" s="225"/>
      <c r="BM886" s="225"/>
      <c r="BN886" s="225"/>
      <c r="BO886" s="225"/>
      <c r="BP886" s="225"/>
      <c r="BQ886" s="225"/>
      <c r="BR886" s="225"/>
      <c r="BS886" s="225"/>
      <c r="BT886" s="225"/>
      <c r="BU886" s="225"/>
      <c r="BV886" s="225"/>
      <c r="BW886" s="225"/>
      <c r="BX886" s="225"/>
      <c r="BY886" s="225"/>
      <c r="BZ886" s="225"/>
      <c r="CA886" s="225"/>
      <c r="CB886" s="225"/>
      <c r="CC886" s="225"/>
      <c r="CD886" s="225"/>
      <c r="CE886" s="225"/>
      <c r="CF886" s="225"/>
      <c r="CG886" s="225"/>
      <c r="CH886" s="225"/>
      <c r="CI886" s="225"/>
      <c r="CJ886" s="225"/>
      <c r="CK886" s="225"/>
      <c r="CL886" s="225"/>
      <c r="CM886" s="225"/>
      <c r="CN886" s="225"/>
      <c r="CO886" s="225"/>
      <c r="CP886" s="225"/>
      <c r="CQ886" s="225"/>
      <c r="CR886" s="225"/>
      <c r="CS886" s="225"/>
      <c r="CT886" s="225"/>
      <c r="CU886" s="225"/>
      <c r="CV886" s="225"/>
    </row>
    <row r="887" spans="1:100" ht="12" customHeight="1" x14ac:dyDescent="0.25">
      <c r="A887" s="225"/>
      <c r="B887" s="225"/>
      <c r="C887" s="225"/>
      <c r="D887" s="225"/>
      <c r="E887" s="225"/>
      <c r="F887" s="225"/>
      <c r="G887" s="225"/>
      <c r="H887" s="225"/>
      <c r="I887" s="225"/>
      <c r="J887" s="225"/>
      <c r="K887" s="225"/>
      <c r="L887" s="225"/>
      <c r="M887" s="225"/>
      <c r="N887" s="225"/>
      <c r="O887" s="225"/>
      <c r="P887" s="225"/>
      <c r="Q887" s="225"/>
      <c r="R887" s="225"/>
      <c r="S887" s="225"/>
      <c r="T887" s="225"/>
      <c r="U887" s="225"/>
      <c r="V887" s="225"/>
      <c r="W887" s="225"/>
      <c r="X887" s="225"/>
      <c r="Y887" s="225"/>
      <c r="Z887" s="225"/>
      <c r="AA887" s="225"/>
      <c r="AB887" s="225"/>
      <c r="AC887" s="225"/>
      <c r="AD887" s="225"/>
      <c r="AE887" s="225"/>
      <c r="AF887" s="225"/>
      <c r="AG887" s="225"/>
      <c r="AH887" s="225"/>
      <c r="AI887" s="225"/>
      <c r="AJ887" s="225"/>
      <c r="AK887" s="225"/>
      <c r="AL887" s="225"/>
      <c r="AM887" s="257"/>
      <c r="AN887" s="257"/>
      <c r="AO887" s="225"/>
      <c r="AP887" s="225"/>
      <c r="AQ887" s="225"/>
      <c r="AR887" s="225"/>
      <c r="AS887" s="225"/>
      <c r="AT887" s="225"/>
      <c r="AU887" s="225"/>
      <c r="AV887" s="225"/>
      <c r="AW887" s="225"/>
      <c r="AX887" s="225"/>
      <c r="AY887" s="225"/>
      <c r="AZ887" s="225"/>
      <c r="BA887" s="225"/>
      <c r="BB887" s="225"/>
      <c r="BC887" s="225"/>
      <c r="BD887" s="225"/>
      <c r="BE887" s="225"/>
      <c r="BF887" s="225"/>
      <c r="BG887" s="225"/>
      <c r="BH887" s="225"/>
      <c r="BI887" s="225"/>
      <c r="BJ887" s="225"/>
      <c r="BK887" s="225"/>
      <c r="BL887" s="225"/>
      <c r="BM887" s="225"/>
      <c r="BN887" s="225"/>
      <c r="BO887" s="225"/>
      <c r="BP887" s="225"/>
      <c r="BQ887" s="225"/>
      <c r="BR887" s="225"/>
      <c r="BS887" s="225"/>
      <c r="BT887" s="225"/>
      <c r="BU887" s="225"/>
      <c r="BV887" s="225"/>
      <c r="BW887" s="225"/>
      <c r="BX887" s="225"/>
      <c r="BY887" s="225"/>
      <c r="BZ887" s="225"/>
      <c r="CA887" s="225"/>
      <c r="CB887" s="225"/>
      <c r="CC887" s="225"/>
      <c r="CD887" s="225"/>
      <c r="CE887" s="225"/>
      <c r="CF887" s="225"/>
      <c r="CG887" s="225"/>
      <c r="CH887" s="225"/>
      <c r="CI887" s="225"/>
      <c r="CJ887" s="225"/>
      <c r="CK887" s="225"/>
      <c r="CL887" s="225"/>
      <c r="CM887" s="225"/>
      <c r="CN887" s="225"/>
      <c r="CO887" s="225"/>
      <c r="CP887" s="225"/>
      <c r="CQ887" s="225"/>
      <c r="CR887" s="225"/>
      <c r="CS887" s="225"/>
      <c r="CT887" s="225"/>
      <c r="CU887" s="225"/>
      <c r="CV887" s="225"/>
    </row>
    <row r="888" spans="1:100" ht="12" customHeight="1" x14ac:dyDescent="0.25">
      <c r="A888" s="225"/>
      <c r="B888" s="225"/>
      <c r="C888" s="225"/>
      <c r="D888" s="225"/>
      <c r="E888" s="225"/>
      <c r="F888" s="225"/>
      <c r="G888" s="225"/>
      <c r="H888" s="225"/>
      <c r="I888" s="225"/>
      <c r="J888" s="225"/>
      <c r="K888" s="225"/>
      <c r="L888" s="225"/>
      <c r="M888" s="225"/>
      <c r="N888" s="225"/>
      <c r="O888" s="225"/>
      <c r="P888" s="225"/>
      <c r="Q888" s="225"/>
      <c r="R888" s="225"/>
      <c r="S888" s="225"/>
      <c r="T888" s="225"/>
      <c r="U888" s="225"/>
      <c r="V888" s="225"/>
      <c r="W888" s="225"/>
      <c r="X888" s="225"/>
      <c r="Y888" s="225"/>
      <c r="Z888" s="225"/>
      <c r="AA888" s="225"/>
      <c r="AB888" s="225"/>
      <c r="AC888" s="225"/>
      <c r="AD888" s="225"/>
      <c r="AE888" s="225"/>
      <c r="AF888" s="225"/>
      <c r="AG888" s="225"/>
      <c r="AH888" s="225"/>
      <c r="AI888" s="225"/>
      <c r="AJ888" s="225"/>
      <c r="AK888" s="225"/>
      <c r="AL888" s="225"/>
      <c r="AM888" s="257"/>
      <c r="AN888" s="257"/>
      <c r="AO888" s="225"/>
      <c r="AP888" s="225"/>
      <c r="AQ888" s="225"/>
      <c r="AR888" s="225"/>
      <c r="AS888" s="225"/>
      <c r="AT888" s="225"/>
      <c r="AU888" s="225"/>
      <c r="AV888" s="225"/>
      <c r="AW888" s="225"/>
      <c r="AX888" s="225"/>
      <c r="AY888" s="225"/>
      <c r="AZ888" s="225"/>
      <c r="BA888" s="225"/>
      <c r="BB888" s="225"/>
      <c r="BC888" s="225"/>
      <c r="BD888" s="225"/>
      <c r="BE888" s="225"/>
      <c r="BF888" s="225"/>
      <c r="BG888" s="225"/>
      <c r="BH888" s="225"/>
      <c r="BI888" s="225"/>
      <c r="BJ888" s="225"/>
      <c r="BK888" s="225"/>
      <c r="BL888" s="225"/>
      <c r="BM888" s="225"/>
      <c r="BN888" s="225"/>
      <c r="BO888" s="225"/>
      <c r="BP888" s="225"/>
      <c r="BQ888" s="225"/>
      <c r="BR888" s="225"/>
      <c r="BS888" s="225"/>
      <c r="BT888" s="225"/>
      <c r="BU888" s="225"/>
      <c r="BV888" s="225"/>
      <c r="BW888" s="225"/>
      <c r="BX888" s="225"/>
      <c r="BY888" s="225"/>
      <c r="BZ888" s="225"/>
      <c r="CA888" s="225"/>
      <c r="CB888" s="225"/>
      <c r="CC888" s="225"/>
      <c r="CD888" s="225"/>
      <c r="CE888" s="225"/>
      <c r="CF888" s="225"/>
      <c r="CG888" s="225"/>
      <c r="CH888" s="225"/>
      <c r="CI888" s="225"/>
      <c r="CJ888" s="225"/>
      <c r="CK888" s="225"/>
      <c r="CL888" s="225"/>
      <c r="CM888" s="225"/>
      <c r="CN888" s="225"/>
      <c r="CO888" s="225"/>
      <c r="CP888" s="225"/>
      <c r="CQ888" s="225"/>
      <c r="CR888" s="225"/>
      <c r="CS888" s="225"/>
      <c r="CT888" s="225"/>
      <c r="CU888" s="225"/>
      <c r="CV888" s="225"/>
    </row>
    <row r="889" spans="1:100" ht="12" customHeight="1" x14ac:dyDescent="0.25">
      <c r="A889" s="225"/>
      <c r="B889" s="225"/>
      <c r="C889" s="225"/>
      <c r="D889" s="225"/>
      <c r="E889" s="225"/>
      <c r="F889" s="225"/>
      <c r="G889" s="225"/>
      <c r="H889" s="225"/>
      <c r="I889" s="225"/>
      <c r="J889" s="225"/>
      <c r="K889" s="225"/>
      <c r="L889" s="225"/>
      <c r="M889" s="225"/>
      <c r="N889" s="225"/>
      <c r="O889" s="225"/>
      <c r="P889" s="225"/>
      <c r="Q889" s="225"/>
      <c r="R889" s="225"/>
      <c r="S889" s="225"/>
      <c r="T889" s="225"/>
      <c r="U889" s="225"/>
      <c r="V889" s="225"/>
      <c r="W889" s="225"/>
      <c r="X889" s="225"/>
      <c r="Y889" s="225"/>
      <c r="Z889" s="225"/>
      <c r="AA889" s="225"/>
      <c r="AB889" s="225"/>
      <c r="AC889" s="225"/>
      <c r="AD889" s="225"/>
      <c r="AE889" s="225"/>
      <c r="AF889" s="225"/>
      <c r="AG889" s="225"/>
      <c r="AH889" s="225"/>
      <c r="AI889" s="225"/>
      <c r="AJ889" s="225"/>
      <c r="AK889" s="225"/>
      <c r="AL889" s="225"/>
      <c r="AM889" s="257"/>
      <c r="AN889" s="257"/>
      <c r="AO889" s="225"/>
      <c r="AP889" s="225"/>
      <c r="AQ889" s="225"/>
      <c r="AR889" s="225"/>
      <c r="AS889" s="225"/>
      <c r="AT889" s="225"/>
      <c r="AU889" s="225"/>
      <c r="AV889" s="225"/>
      <c r="AW889" s="225"/>
      <c r="AX889" s="225"/>
      <c r="AY889" s="225"/>
      <c r="AZ889" s="225"/>
      <c r="BA889" s="225"/>
      <c r="BB889" s="225"/>
      <c r="BC889" s="225"/>
      <c r="BD889" s="225"/>
      <c r="BE889" s="225"/>
      <c r="BF889" s="225"/>
      <c r="BG889" s="225"/>
      <c r="BH889" s="225"/>
      <c r="BI889" s="225"/>
      <c r="BJ889" s="225"/>
      <c r="BK889" s="225"/>
      <c r="BL889" s="225"/>
      <c r="BM889" s="225"/>
      <c r="BN889" s="225"/>
      <c r="BO889" s="225"/>
      <c r="BP889" s="225"/>
      <c r="BQ889" s="225"/>
      <c r="BR889" s="225"/>
      <c r="BS889" s="225"/>
      <c r="BT889" s="225"/>
      <c r="BU889" s="225"/>
      <c r="BV889" s="225"/>
      <c r="BW889" s="225"/>
      <c r="BX889" s="225"/>
      <c r="BY889" s="225"/>
      <c r="BZ889" s="225"/>
      <c r="CA889" s="225"/>
      <c r="CB889" s="225"/>
      <c r="CC889" s="225"/>
      <c r="CD889" s="225"/>
      <c r="CE889" s="225"/>
      <c r="CF889" s="225"/>
      <c r="CG889" s="225"/>
      <c r="CH889" s="225"/>
      <c r="CI889" s="225"/>
      <c r="CJ889" s="225"/>
      <c r="CK889" s="225"/>
      <c r="CL889" s="225"/>
      <c r="CM889" s="225"/>
      <c r="CN889" s="225"/>
      <c r="CO889" s="225"/>
      <c r="CP889" s="225"/>
      <c r="CQ889" s="225"/>
      <c r="CR889" s="225"/>
      <c r="CS889" s="225"/>
      <c r="CT889" s="225"/>
      <c r="CU889" s="225"/>
      <c r="CV889" s="225"/>
    </row>
    <row r="890" spans="1:100" ht="12" customHeight="1" x14ac:dyDescent="0.25">
      <c r="A890" s="225"/>
      <c r="B890" s="225"/>
      <c r="C890" s="225"/>
      <c r="D890" s="225"/>
      <c r="E890" s="225"/>
      <c r="F890" s="225"/>
      <c r="G890" s="225"/>
      <c r="H890" s="225"/>
      <c r="I890" s="225"/>
      <c r="J890" s="225"/>
      <c r="K890" s="225"/>
      <c r="L890" s="225"/>
      <c r="M890" s="225"/>
      <c r="N890" s="225"/>
      <c r="O890" s="225"/>
      <c r="P890" s="225"/>
      <c r="Q890" s="225"/>
      <c r="R890" s="225"/>
      <c r="S890" s="225"/>
      <c r="T890" s="225"/>
      <c r="U890" s="225"/>
      <c r="V890" s="225"/>
      <c r="W890" s="225"/>
      <c r="X890" s="225"/>
      <c r="Y890" s="225"/>
      <c r="Z890" s="225"/>
      <c r="AA890" s="225"/>
      <c r="AB890" s="225"/>
      <c r="AC890" s="225"/>
      <c r="AD890" s="225"/>
      <c r="AE890" s="225"/>
      <c r="AF890" s="225"/>
      <c r="AG890" s="225"/>
      <c r="AH890" s="225"/>
      <c r="AI890" s="225"/>
      <c r="AJ890" s="225"/>
      <c r="AK890" s="225"/>
      <c r="AL890" s="225"/>
      <c r="AM890" s="257"/>
      <c r="AN890" s="257"/>
      <c r="AO890" s="225"/>
      <c r="AP890" s="225"/>
      <c r="AQ890" s="225"/>
      <c r="AR890" s="225"/>
      <c r="AS890" s="225"/>
      <c r="AT890" s="225"/>
      <c r="AU890" s="225"/>
      <c r="AV890" s="225"/>
      <c r="AW890" s="225"/>
      <c r="AX890" s="225"/>
      <c r="AY890" s="225"/>
      <c r="AZ890" s="225"/>
      <c r="BA890" s="225"/>
      <c r="BB890" s="225"/>
      <c r="BC890" s="225"/>
      <c r="BD890" s="225"/>
      <c r="BE890" s="225"/>
      <c r="BF890" s="225"/>
      <c r="BG890" s="225"/>
      <c r="BH890" s="225"/>
      <c r="BI890" s="225"/>
      <c r="BJ890" s="225"/>
      <c r="BK890" s="225"/>
      <c r="BL890" s="225"/>
      <c r="BM890" s="225"/>
      <c r="BN890" s="225"/>
      <c r="BO890" s="225"/>
      <c r="BP890" s="225"/>
      <c r="BQ890" s="225"/>
      <c r="BR890" s="225"/>
      <c r="BS890" s="225"/>
      <c r="BT890" s="225"/>
      <c r="BU890" s="225"/>
      <c r="BV890" s="225"/>
      <c r="BW890" s="225"/>
      <c r="BX890" s="225"/>
      <c r="BY890" s="225"/>
      <c r="BZ890" s="225"/>
      <c r="CA890" s="225"/>
      <c r="CB890" s="225"/>
      <c r="CC890" s="225"/>
      <c r="CD890" s="225"/>
      <c r="CE890" s="225"/>
      <c r="CF890" s="225"/>
      <c r="CG890" s="225"/>
      <c r="CH890" s="225"/>
      <c r="CI890" s="225"/>
      <c r="CJ890" s="225"/>
      <c r="CK890" s="225"/>
      <c r="CL890" s="225"/>
      <c r="CM890" s="225"/>
      <c r="CN890" s="225"/>
      <c r="CO890" s="225"/>
      <c r="CP890" s="225"/>
      <c r="CQ890" s="225"/>
      <c r="CR890" s="225"/>
      <c r="CS890" s="225"/>
      <c r="CT890" s="225"/>
      <c r="CU890" s="225"/>
      <c r="CV890" s="225"/>
    </row>
    <row r="891" spans="1:100" ht="12" customHeight="1" x14ac:dyDescent="0.25">
      <c r="A891" s="225"/>
      <c r="B891" s="225"/>
      <c r="C891" s="225"/>
      <c r="D891" s="225"/>
      <c r="E891" s="225"/>
      <c r="F891" s="225"/>
      <c r="G891" s="225"/>
      <c r="H891" s="225"/>
      <c r="I891" s="225"/>
      <c r="J891" s="225"/>
      <c r="K891" s="225"/>
      <c r="L891" s="225"/>
      <c r="M891" s="225"/>
      <c r="N891" s="225"/>
      <c r="O891" s="225"/>
      <c r="P891" s="225"/>
      <c r="Q891" s="225"/>
      <c r="R891" s="225"/>
      <c r="S891" s="225"/>
      <c r="T891" s="225"/>
      <c r="U891" s="225"/>
      <c r="V891" s="225"/>
      <c r="W891" s="225"/>
      <c r="X891" s="225"/>
      <c r="Y891" s="225"/>
      <c r="Z891" s="225"/>
      <c r="AA891" s="225"/>
      <c r="AB891" s="225"/>
      <c r="AC891" s="225"/>
      <c r="AD891" s="225"/>
      <c r="AE891" s="225"/>
      <c r="AF891" s="225"/>
      <c r="AG891" s="225"/>
      <c r="AH891" s="225"/>
      <c r="AI891" s="225"/>
      <c r="AJ891" s="225"/>
      <c r="AK891" s="225"/>
      <c r="AL891" s="225"/>
      <c r="AM891" s="257"/>
      <c r="AN891" s="257"/>
      <c r="AO891" s="225"/>
      <c r="AP891" s="225"/>
      <c r="AQ891" s="225"/>
      <c r="AR891" s="225"/>
      <c r="AS891" s="225"/>
      <c r="AT891" s="225"/>
      <c r="AU891" s="225"/>
      <c r="AV891" s="225"/>
      <c r="AW891" s="225"/>
      <c r="AX891" s="225"/>
      <c r="AY891" s="225"/>
      <c r="AZ891" s="225"/>
      <c r="BA891" s="225"/>
      <c r="BB891" s="225"/>
      <c r="BC891" s="225"/>
      <c r="BD891" s="225"/>
      <c r="BE891" s="225"/>
      <c r="BF891" s="225"/>
      <c r="BG891" s="225"/>
      <c r="BH891" s="225"/>
      <c r="BI891" s="225"/>
      <c r="BJ891" s="225"/>
      <c r="BK891" s="225"/>
      <c r="BL891" s="225"/>
      <c r="BM891" s="225"/>
      <c r="BN891" s="225"/>
      <c r="BO891" s="225"/>
      <c r="BP891" s="225"/>
      <c r="BQ891" s="225"/>
      <c r="BR891" s="225"/>
      <c r="BS891" s="225"/>
      <c r="BT891" s="225"/>
      <c r="BU891" s="225"/>
      <c r="BV891" s="225"/>
      <c r="BW891" s="225"/>
      <c r="BX891" s="225"/>
      <c r="BY891" s="225"/>
      <c r="BZ891" s="225"/>
      <c r="CA891" s="225"/>
      <c r="CB891" s="225"/>
      <c r="CC891" s="225"/>
      <c r="CD891" s="225"/>
      <c r="CE891" s="225"/>
      <c r="CF891" s="225"/>
      <c r="CG891" s="225"/>
      <c r="CH891" s="225"/>
      <c r="CI891" s="225"/>
      <c r="CJ891" s="225"/>
      <c r="CK891" s="225"/>
      <c r="CL891" s="225"/>
      <c r="CM891" s="225"/>
      <c r="CN891" s="225"/>
      <c r="CO891" s="225"/>
      <c r="CP891" s="225"/>
      <c r="CQ891" s="225"/>
      <c r="CR891" s="225"/>
      <c r="CS891" s="225"/>
      <c r="CT891" s="225"/>
      <c r="CU891" s="225"/>
      <c r="CV891" s="225"/>
    </row>
    <row r="892" spans="1:100" ht="12" customHeight="1" x14ac:dyDescent="0.25">
      <c r="A892" s="225"/>
      <c r="B892" s="225"/>
      <c r="C892" s="225"/>
      <c r="D892" s="225"/>
      <c r="E892" s="225"/>
      <c r="F892" s="225"/>
      <c r="G892" s="225"/>
      <c r="H892" s="225"/>
      <c r="I892" s="225"/>
      <c r="J892" s="225"/>
      <c r="K892" s="225"/>
      <c r="L892" s="225"/>
      <c r="M892" s="225"/>
      <c r="N892" s="225"/>
      <c r="O892" s="225"/>
      <c r="P892" s="225"/>
      <c r="Q892" s="225"/>
      <c r="R892" s="225"/>
      <c r="S892" s="225"/>
      <c r="T892" s="225"/>
      <c r="U892" s="225"/>
      <c r="V892" s="225"/>
      <c r="W892" s="225"/>
      <c r="X892" s="225"/>
      <c r="Y892" s="225"/>
      <c r="Z892" s="225"/>
      <c r="AA892" s="225"/>
      <c r="AB892" s="225"/>
      <c r="AC892" s="225"/>
      <c r="AD892" s="225"/>
      <c r="AE892" s="225"/>
      <c r="AF892" s="225"/>
      <c r="AG892" s="225"/>
      <c r="AH892" s="225"/>
      <c r="AI892" s="225"/>
      <c r="AJ892" s="225"/>
      <c r="AK892" s="225"/>
      <c r="AL892" s="225"/>
      <c r="AM892" s="257"/>
      <c r="AN892" s="257"/>
      <c r="AO892" s="225"/>
      <c r="AP892" s="225"/>
      <c r="AQ892" s="225"/>
      <c r="AR892" s="225"/>
      <c r="AS892" s="225"/>
      <c r="AT892" s="225"/>
      <c r="AU892" s="225"/>
      <c r="AV892" s="225"/>
      <c r="AW892" s="225"/>
      <c r="AX892" s="225"/>
      <c r="AY892" s="225"/>
      <c r="AZ892" s="225"/>
      <c r="BA892" s="225"/>
      <c r="BB892" s="225"/>
      <c r="BC892" s="225"/>
      <c r="BD892" s="225"/>
      <c r="BE892" s="225"/>
      <c r="BF892" s="225"/>
      <c r="BG892" s="225"/>
      <c r="BH892" s="225"/>
      <c r="BI892" s="225"/>
      <c r="BJ892" s="225"/>
      <c r="BK892" s="225"/>
      <c r="BL892" s="225"/>
      <c r="BM892" s="225"/>
      <c r="BN892" s="225"/>
      <c r="BO892" s="225"/>
      <c r="BP892" s="225"/>
      <c r="BQ892" s="225"/>
      <c r="BR892" s="225"/>
      <c r="BS892" s="225"/>
      <c r="BT892" s="225"/>
      <c r="BU892" s="225"/>
      <c r="BV892" s="225"/>
      <c r="BW892" s="225"/>
      <c r="BX892" s="225"/>
      <c r="BY892" s="225"/>
      <c r="BZ892" s="225"/>
      <c r="CA892" s="225"/>
      <c r="CB892" s="225"/>
      <c r="CC892" s="225"/>
      <c r="CD892" s="225"/>
      <c r="CE892" s="225"/>
      <c r="CF892" s="225"/>
      <c r="CG892" s="225"/>
      <c r="CH892" s="225"/>
      <c r="CI892" s="225"/>
      <c r="CJ892" s="225"/>
      <c r="CK892" s="225"/>
      <c r="CL892" s="225"/>
      <c r="CM892" s="225"/>
      <c r="CN892" s="225"/>
      <c r="CO892" s="225"/>
      <c r="CP892" s="225"/>
      <c r="CQ892" s="225"/>
      <c r="CR892" s="225"/>
      <c r="CS892" s="225"/>
      <c r="CT892" s="225"/>
      <c r="CU892" s="225"/>
      <c r="CV892" s="225"/>
    </row>
    <row r="893" spans="1:100" ht="12" customHeight="1" x14ac:dyDescent="0.25">
      <c r="A893" s="225"/>
      <c r="B893" s="225"/>
      <c r="C893" s="225"/>
      <c r="D893" s="225"/>
      <c r="E893" s="225"/>
      <c r="F893" s="225"/>
      <c r="G893" s="225"/>
      <c r="H893" s="225"/>
      <c r="I893" s="225"/>
      <c r="J893" s="225"/>
      <c r="K893" s="225"/>
      <c r="L893" s="225"/>
      <c r="M893" s="225"/>
      <c r="N893" s="225"/>
      <c r="O893" s="225"/>
      <c r="P893" s="225"/>
      <c r="Q893" s="225"/>
      <c r="R893" s="225"/>
      <c r="S893" s="225"/>
      <c r="T893" s="225"/>
      <c r="U893" s="225"/>
      <c r="V893" s="225"/>
      <c r="W893" s="225"/>
      <c r="X893" s="225"/>
      <c r="Y893" s="225"/>
      <c r="Z893" s="225"/>
      <c r="AA893" s="225"/>
      <c r="AB893" s="225"/>
      <c r="AC893" s="225"/>
      <c r="AD893" s="225"/>
      <c r="AE893" s="225"/>
      <c r="AF893" s="225"/>
      <c r="AG893" s="225"/>
      <c r="AH893" s="225"/>
      <c r="AI893" s="225"/>
      <c r="AJ893" s="225"/>
      <c r="AK893" s="225"/>
      <c r="AL893" s="225"/>
      <c r="AM893" s="257"/>
      <c r="AN893" s="257"/>
      <c r="AO893" s="225"/>
      <c r="AP893" s="225"/>
      <c r="AQ893" s="225"/>
      <c r="AR893" s="225"/>
      <c r="AS893" s="225"/>
      <c r="AT893" s="225"/>
      <c r="AU893" s="225"/>
      <c r="AV893" s="225"/>
      <c r="AW893" s="225"/>
      <c r="AX893" s="225"/>
      <c r="AY893" s="225"/>
      <c r="AZ893" s="225"/>
      <c r="BA893" s="225"/>
      <c r="BB893" s="225"/>
      <c r="BC893" s="225"/>
      <c r="BD893" s="225"/>
      <c r="BE893" s="225"/>
      <c r="BF893" s="225"/>
      <c r="BG893" s="225"/>
      <c r="BH893" s="225"/>
      <c r="BI893" s="225"/>
      <c r="BJ893" s="225"/>
      <c r="BK893" s="225"/>
      <c r="BL893" s="225"/>
      <c r="BM893" s="225"/>
      <c r="BN893" s="225"/>
      <c r="BO893" s="225"/>
      <c r="BP893" s="225"/>
      <c r="BQ893" s="225"/>
      <c r="BR893" s="225"/>
      <c r="BS893" s="225"/>
      <c r="BT893" s="225"/>
      <c r="BU893" s="225"/>
      <c r="BV893" s="225"/>
      <c r="BW893" s="225"/>
      <c r="BX893" s="225"/>
      <c r="BY893" s="225"/>
      <c r="BZ893" s="225"/>
      <c r="CA893" s="225"/>
      <c r="CB893" s="225"/>
      <c r="CC893" s="225"/>
      <c r="CD893" s="225"/>
      <c r="CE893" s="225"/>
      <c r="CF893" s="225"/>
      <c r="CG893" s="225"/>
      <c r="CH893" s="225"/>
      <c r="CI893" s="225"/>
      <c r="CJ893" s="225"/>
      <c r="CK893" s="225"/>
      <c r="CL893" s="225"/>
      <c r="CM893" s="225"/>
      <c r="CN893" s="225"/>
      <c r="CO893" s="225"/>
      <c r="CP893" s="225"/>
      <c r="CQ893" s="225"/>
      <c r="CR893" s="225"/>
      <c r="CS893" s="225"/>
      <c r="CT893" s="225"/>
      <c r="CU893" s="225"/>
      <c r="CV893" s="225"/>
    </row>
    <row r="894" spans="1:100" ht="12" customHeight="1" x14ac:dyDescent="0.25">
      <c r="A894" s="225"/>
      <c r="B894" s="225"/>
      <c r="C894" s="225"/>
      <c r="D894" s="225"/>
      <c r="E894" s="225"/>
      <c r="F894" s="225"/>
      <c r="G894" s="225"/>
      <c r="H894" s="225"/>
      <c r="I894" s="225"/>
      <c r="J894" s="225"/>
      <c r="K894" s="225"/>
      <c r="L894" s="225"/>
      <c r="M894" s="225"/>
      <c r="N894" s="225"/>
      <c r="O894" s="225"/>
      <c r="P894" s="225"/>
      <c r="Q894" s="225"/>
      <c r="R894" s="225"/>
      <c r="S894" s="225"/>
      <c r="T894" s="225"/>
      <c r="U894" s="225"/>
      <c r="V894" s="225"/>
      <c r="W894" s="225"/>
      <c r="X894" s="225"/>
      <c r="Y894" s="225"/>
      <c r="Z894" s="225"/>
      <c r="AA894" s="225"/>
      <c r="AB894" s="225"/>
      <c r="AC894" s="225"/>
      <c r="AD894" s="225"/>
      <c r="AE894" s="225"/>
      <c r="AF894" s="225"/>
      <c r="AG894" s="225"/>
      <c r="AH894" s="225"/>
      <c r="AI894" s="225"/>
      <c r="AJ894" s="225"/>
      <c r="AK894" s="225"/>
      <c r="AL894" s="225"/>
      <c r="AM894" s="257"/>
      <c r="AN894" s="257"/>
      <c r="AO894" s="225"/>
      <c r="AP894" s="225"/>
      <c r="AQ894" s="225"/>
      <c r="AR894" s="225"/>
      <c r="AS894" s="225"/>
      <c r="AT894" s="225"/>
      <c r="AU894" s="225"/>
      <c r="AV894" s="225"/>
      <c r="AW894" s="225"/>
      <c r="AX894" s="225"/>
      <c r="AY894" s="225"/>
      <c r="AZ894" s="225"/>
      <c r="BA894" s="225"/>
      <c r="BB894" s="225"/>
      <c r="BC894" s="225"/>
      <c r="BD894" s="225"/>
      <c r="BE894" s="225"/>
      <c r="BF894" s="225"/>
      <c r="BG894" s="225"/>
      <c r="BH894" s="225"/>
      <c r="BI894" s="225"/>
      <c r="BJ894" s="225"/>
      <c r="BK894" s="225"/>
      <c r="BL894" s="225"/>
      <c r="BM894" s="225"/>
      <c r="BN894" s="225"/>
      <c r="BO894" s="225"/>
      <c r="BP894" s="225"/>
      <c r="BQ894" s="225"/>
      <c r="BR894" s="225"/>
      <c r="BS894" s="225"/>
      <c r="BT894" s="225"/>
      <c r="BU894" s="225"/>
      <c r="BV894" s="225"/>
      <c r="BW894" s="225"/>
      <c r="BX894" s="225"/>
      <c r="BY894" s="225"/>
      <c r="BZ894" s="225"/>
      <c r="CA894" s="225"/>
      <c r="CB894" s="225"/>
      <c r="CC894" s="225"/>
      <c r="CD894" s="225"/>
      <c r="CE894" s="225"/>
      <c r="CF894" s="225"/>
      <c r="CG894" s="225"/>
      <c r="CH894" s="225"/>
      <c r="CI894" s="225"/>
      <c r="CJ894" s="225"/>
      <c r="CK894" s="225"/>
      <c r="CL894" s="225"/>
      <c r="CM894" s="225"/>
      <c r="CN894" s="225"/>
      <c r="CO894" s="225"/>
      <c r="CP894" s="225"/>
      <c r="CQ894" s="225"/>
      <c r="CR894" s="225"/>
      <c r="CS894" s="225"/>
      <c r="CT894" s="225"/>
      <c r="CU894" s="225"/>
      <c r="CV894" s="225"/>
    </row>
    <row r="895" spans="1:100" ht="12" customHeight="1" x14ac:dyDescent="0.25">
      <c r="A895" s="225"/>
      <c r="B895" s="225"/>
      <c r="C895" s="225"/>
      <c r="D895" s="225"/>
      <c r="E895" s="225"/>
      <c r="F895" s="225"/>
      <c r="G895" s="225"/>
      <c r="H895" s="225"/>
      <c r="I895" s="225"/>
      <c r="J895" s="225"/>
      <c r="K895" s="225"/>
      <c r="L895" s="225"/>
      <c r="M895" s="225"/>
      <c r="N895" s="225"/>
      <c r="O895" s="225"/>
      <c r="P895" s="225"/>
      <c r="Q895" s="225"/>
      <c r="R895" s="225"/>
      <c r="S895" s="225"/>
      <c r="T895" s="225"/>
      <c r="U895" s="225"/>
      <c r="V895" s="225"/>
      <c r="W895" s="225"/>
      <c r="X895" s="225"/>
      <c r="Y895" s="225"/>
      <c r="Z895" s="225"/>
      <c r="AA895" s="225"/>
      <c r="AB895" s="225"/>
      <c r="AC895" s="225"/>
      <c r="AD895" s="225"/>
      <c r="AE895" s="225"/>
      <c r="AF895" s="225"/>
      <c r="AG895" s="225"/>
      <c r="AH895" s="225"/>
      <c r="AI895" s="225"/>
      <c r="AJ895" s="225"/>
      <c r="AK895" s="225"/>
      <c r="AL895" s="225"/>
      <c r="AM895" s="257"/>
      <c r="AN895" s="257"/>
      <c r="AO895" s="225"/>
      <c r="AP895" s="225"/>
      <c r="AQ895" s="225"/>
      <c r="AR895" s="225"/>
      <c r="AS895" s="225"/>
      <c r="AT895" s="225"/>
      <c r="AU895" s="225"/>
      <c r="AV895" s="225"/>
      <c r="AW895" s="225"/>
      <c r="AX895" s="225"/>
      <c r="AY895" s="225"/>
      <c r="AZ895" s="225"/>
      <c r="BA895" s="225"/>
      <c r="BB895" s="225"/>
      <c r="BC895" s="225"/>
      <c r="BD895" s="225"/>
      <c r="BE895" s="225"/>
      <c r="BF895" s="225"/>
      <c r="BG895" s="225"/>
      <c r="BH895" s="225"/>
      <c r="BI895" s="225"/>
      <c r="BJ895" s="225"/>
      <c r="BK895" s="225"/>
      <c r="BL895" s="225"/>
      <c r="BM895" s="225"/>
      <c r="BN895" s="225"/>
      <c r="BO895" s="225"/>
      <c r="BP895" s="225"/>
      <c r="BQ895" s="225"/>
      <c r="BR895" s="225"/>
      <c r="BS895" s="225"/>
      <c r="BT895" s="225"/>
      <c r="BU895" s="225"/>
      <c r="BV895" s="225"/>
      <c r="BW895" s="225"/>
      <c r="BX895" s="225"/>
      <c r="BY895" s="225"/>
      <c r="BZ895" s="225"/>
      <c r="CA895" s="225"/>
      <c r="CB895" s="225"/>
      <c r="CC895" s="225"/>
      <c r="CD895" s="225"/>
      <c r="CE895" s="225"/>
      <c r="CF895" s="225"/>
      <c r="CG895" s="225"/>
      <c r="CH895" s="225"/>
      <c r="CI895" s="225"/>
      <c r="CJ895" s="225"/>
      <c r="CK895" s="225"/>
      <c r="CL895" s="225"/>
      <c r="CM895" s="225"/>
      <c r="CN895" s="225"/>
      <c r="CO895" s="225"/>
      <c r="CP895" s="225"/>
      <c r="CQ895" s="225"/>
      <c r="CR895" s="225"/>
      <c r="CS895" s="225"/>
      <c r="CT895" s="225"/>
      <c r="CU895" s="225"/>
      <c r="CV895" s="225"/>
    </row>
    <row r="896" spans="1:100" ht="12" customHeight="1" x14ac:dyDescent="0.25">
      <c r="A896" s="225"/>
      <c r="B896" s="225"/>
      <c r="C896" s="225"/>
      <c r="D896" s="225"/>
      <c r="E896" s="225"/>
      <c r="F896" s="225"/>
      <c r="G896" s="225"/>
      <c r="H896" s="225"/>
      <c r="I896" s="225"/>
      <c r="J896" s="225"/>
      <c r="K896" s="225"/>
      <c r="L896" s="225"/>
      <c r="M896" s="225"/>
      <c r="N896" s="225"/>
      <c r="O896" s="225"/>
      <c r="P896" s="225"/>
      <c r="Q896" s="225"/>
      <c r="R896" s="225"/>
      <c r="S896" s="225"/>
      <c r="T896" s="225"/>
      <c r="U896" s="225"/>
      <c r="V896" s="225"/>
      <c r="W896" s="225"/>
      <c r="X896" s="225"/>
      <c r="Y896" s="225"/>
      <c r="Z896" s="225"/>
      <c r="AA896" s="225"/>
      <c r="AB896" s="225"/>
      <c r="AC896" s="225"/>
      <c r="AD896" s="225"/>
      <c r="AE896" s="225"/>
      <c r="AF896" s="225"/>
      <c r="AG896" s="225"/>
      <c r="AH896" s="225"/>
      <c r="AI896" s="225"/>
      <c r="AJ896" s="225"/>
      <c r="AK896" s="225"/>
      <c r="AL896" s="225"/>
      <c r="AM896" s="257"/>
      <c r="AN896" s="257"/>
      <c r="AO896" s="225"/>
      <c r="AP896" s="225"/>
      <c r="AQ896" s="225"/>
      <c r="AR896" s="225"/>
      <c r="AS896" s="225"/>
      <c r="AT896" s="225"/>
      <c r="AU896" s="225"/>
      <c r="AV896" s="225"/>
      <c r="AW896" s="225"/>
      <c r="AX896" s="225"/>
      <c r="AY896" s="225"/>
      <c r="AZ896" s="225"/>
      <c r="BA896" s="225"/>
      <c r="BB896" s="225"/>
      <c r="BC896" s="225"/>
      <c r="BD896" s="225"/>
      <c r="BE896" s="225"/>
      <c r="BF896" s="225"/>
      <c r="BG896" s="225"/>
      <c r="BH896" s="225"/>
      <c r="BI896" s="225"/>
      <c r="BJ896" s="225"/>
      <c r="BK896" s="225"/>
      <c r="BL896" s="225"/>
      <c r="BM896" s="225"/>
      <c r="BN896" s="225"/>
      <c r="BO896" s="225"/>
      <c r="BP896" s="225"/>
      <c r="BQ896" s="225"/>
      <c r="BR896" s="225"/>
      <c r="BS896" s="225"/>
      <c r="BT896" s="225"/>
      <c r="BU896" s="225"/>
      <c r="BV896" s="225"/>
      <c r="BW896" s="225"/>
      <c r="BX896" s="225"/>
      <c r="BY896" s="225"/>
      <c r="BZ896" s="225"/>
      <c r="CA896" s="225"/>
      <c r="CB896" s="225"/>
      <c r="CC896" s="225"/>
      <c r="CD896" s="225"/>
      <c r="CE896" s="225"/>
      <c r="CF896" s="225"/>
      <c r="CG896" s="225"/>
      <c r="CH896" s="225"/>
      <c r="CI896" s="225"/>
      <c r="CJ896" s="225"/>
      <c r="CK896" s="225"/>
      <c r="CL896" s="225"/>
      <c r="CM896" s="225"/>
      <c r="CN896" s="225"/>
      <c r="CO896" s="225"/>
      <c r="CP896" s="225"/>
      <c r="CQ896" s="225"/>
      <c r="CR896" s="225"/>
      <c r="CS896" s="225"/>
      <c r="CT896" s="225"/>
      <c r="CU896" s="225"/>
      <c r="CV896" s="225"/>
    </row>
    <row r="897" spans="1:100" ht="12" customHeight="1" x14ac:dyDescent="0.25">
      <c r="A897" s="225"/>
      <c r="B897" s="225"/>
      <c r="C897" s="225"/>
      <c r="D897" s="225"/>
      <c r="E897" s="225"/>
      <c r="F897" s="225"/>
      <c r="G897" s="225"/>
      <c r="H897" s="225"/>
      <c r="I897" s="225"/>
      <c r="J897" s="225"/>
      <c r="K897" s="225"/>
      <c r="L897" s="225"/>
      <c r="M897" s="225"/>
      <c r="N897" s="225"/>
      <c r="O897" s="225"/>
      <c r="P897" s="225"/>
      <c r="Q897" s="225"/>
      <c r="R897" s="225"/>
      <c r="S897" s="225"/>
      <c r="T897" s="225"/>
      <c r="U897" s="225"/>
      <c r="V897" s="225"/>
      <c r="W897" s="225"/>
      <c r="X897" s="225"/>
      <c r="Y897" s="225"/>
      <c r="Z897" s="225"/>
      <c r="AA897" s="225"/>
      <c r="AB897" s="225"/>
      <c r="AC897" s="225"/>
      <c r="AD897" s="225"/>
      <c r="AE897" s="225"/>
      <c r="AF897" s="225"/>
      <c r="AG897" s="225"/>
      <c r="AH897" s="225"/>
      <c r="AI897" s="225"/>
      <c r="AJ897" s="225"/>
      <c r="AK897" s="225"/>
      <c r="AL897" s="225"/>
      <c r="AM897" s="257"/>
      <c r="AN897" s="257"/>
      <c r="AO897" s="225"/>
      <c r="AP897" s="225"/>
      <c r="AQ897" s="225"/>
      <c r="AR897" s="225"/>
      <c r="AS897" s="225"/>
      <c r="AT897" s="225"/>
      <c r="AU897" s="225"/>
      <c r="AV897" s="225"/>
      <c r="AW897" s="225"/>
      <c r="AX897" s="225"/>
      <c r="AY897" s="225"/>
      <c r="AZ897" s="225"/>
      <c r="BA897" s="225"/>
      <c r="BB897" s="225"/>
      <c r="BC897" s="225"/>
      <c r="BD897" s="225"/>
      <c r="BE897" s="225"/>
      <c r="BF897" s="225"/>
      <c r="BG897" s="225"/>
      <c r="BH897" s="225"/>
      <c r="BI897" s="225"/>
      <c r="BJ897" s="225"/>
      <c r="BK897" s="225"/>
      <c r="BL897" s="225"/>
      <c r="BM897" s="225"/>
      <c r="BN897" s="225"/>
      <c r="BO897" s="225"/>
      <c r="BP897" s="225"/>
      <c r="BQ897" s="225"/>
      <c r="BR897" s="225"/>
      <c r="BS897" s="225"/>
      <c r="BT897" s="225"/>
      <c r="BU897" s="225"/>
      <c r="BV897" s="225"/>
      <c r="BW897" s="225"/>
      <c r="BX897" s="225"/>
      <c r="BY897" s="225"/>
      <c r="BZ897" s="225"/>
      <c r="CA897" s="225"/>
      <c r="CB897" s="225"/>
      <c r="CC897" s="225"/>
      <c r="CD897" s="225"/>
      <c r="CE897" s="225"/>
      <c r="CF897" s="225"/>
      <c r="CG897" s="225"/>
      <c r="CH897" s="225"/>
      <c r="CI897" s="225"/>
      <c r="CJ897" s="225"/>
      <c r="CK897" s="225"/>
      <c r="CL897" s="225"/>
      <c r="CM897" s="225"/>
      <c r="CN897" s="225"/>
      <c r="CO897" s="225"/>
      <c r="CP897" s="225"/>
      <c r="CQ897" s="225"/>
      <c r="CR897" s="225"/>
      <c r="CS897" s="225"/>
      <c r="CT897" s="225"/>
      <c r="CU897" s="225"/>
      <c r="CV897" s="225"/>
    </row>
    <row r="898" spans="1:100" ht="12" customHeight="1" x14ac:dyDescent="0.25">
      <c r="A898" s="225"/>
      <c r="B898" s="225"/>
      <c r="C898" s="225"/>
      <c r="D898" s="225"/>
      <c r="E898" s="225"/>
      <c r="F898" s="225"/>
      <c r="G898" s="225"/>
      <c r="H898" s="225"/>
      <c r="I898" s="225"/>
      <c r="J898" s="225"/>
      <c r="K898" s="225"/>
      <c r="L898" s="225"/>
      <c r="M898" s="225"/>
      <c r="N898" s="225"/>
      <c r="O898" s="225"/>
      <c r="P898" s="225"/>
      <c r="Q898" s="225"/>
      <c r="R898" s="225"/>
      <c r="S898" s="225"/>
      <c r="T898" s="225"/>
      <c r="U898" s="225"/>
      <c r="V898" s="225"/>
      <c r="W898" s="225"/>
      <c r="X898" s="225"/>
      <c r="Y898" s="225"/>
      <c r="Z898" s="225"/>
      <c r="AA898" s="225"/>
      <c r="AB898" s="225"/>
      <c r="AC898" s="225"/>
      <c r="AD898" s="225"/>
      <c r="AE898" s="225"/>
      <c r="AF898" s="225"/>
      <c r="AG898" s="225"/>
      <c r="AH898" s="225"/>
      <c r="AI898" s="225"/>
      <c r="AJ898" s="225"/>
      <c r="AK898" s="225"/>
      <c r="AL898" s="225"/>
      <c r="AM898" s="257"/>
      <c r="AN898" s="257"/>
      <c r="AO898" s="225"/>
      <c r="AP898" s="225"/>
      <c r="AQ898" s="225"/>
      <c r="AR898" s="225"/>
      <c r="AS898" s="225"/>
      <c r="AT898" s="225"/>
      <c r="AU898" s="225"/>
      <c r="AV898" s="225"/>
      <c r="AW898" s="225"/>
      <c r="AX898" s="225"/>
      <c r="AY898" s="225"/>
      <c r="AZ898" s="225"/>
      <c r="BA898" s="225"/>
      <c r="BB898" s="225"/>
      <c r="BC898" s="225"/>
      <c r="BD898" s="225"/>
      <c r="BE898" s="225"/>
      <c r="BF898" s="225"/>
      <c r="BG898" s="225"/>
      <c r="BH898" s="225"/>
      <c r="BI898" s="225"/>
      <c r="BJ898" s="225"/>
      <c r="BK898" s="225"/>
      <c r="BL898" s="225"/>
      <c r="BM898" s="225"/>
      <c r="BN898" s="225"/>
      <c r="BO898" s="225"/>
      <c r="BP898" s="225"/>
      <c r="BQ898" s="225"/>
      <c r="BR898" s="225"/>
      <c r="BS898" s="225"/>
      <c r="BT898" s="225"/>
      <c r="BU898" s="225"/>
      <c r="BV898" s="225"/>
      <c r="BW898" s="225"/>
      <c r="BX898" s="225"/>
      <c r="BY898" s="225"/>
      <c r="BZ898" s="225"/>
      <c r="CA898" s="225"/>
      <c r="CB898" s="225"/>
      <c r="CC898" s="225"/>
      <c r="CD898" s="225"/>
      <c r="CE898" s="225"/>
      <c r="CF898" s="225"/>
      <c r="CG898" s="225"/>
      <c r="CH898" s="225"/>
      <c r="CI898" s="225"/>
      <c r="CJ898" s="225"/>
      <c r="CK898" s="225"/>
      <c r="CL898" s="225"/>
      <c r="CM898" s="225"/>
      <c r="CN898" s="225"/>
      <c r="CO898" s="225"/>
      <c r="CP898" s="225"/>
      <c r="CQ898" s="225"/>
      <c r="CR898" s="225"/>
      <c r="CS898" s="225"/>
      <c r="CT898" s="225"/>
      <c r="CU898" s="225"/>
      <c r="CV898" s="225"/>
    </row>
    <row r="899" spans="1:100" ht="12" customHeight="1" x14ac:dyDescent="0.25">
      <c r="A899" s="225"/>
      <c r="B899" s="225"/>
      <c r="C899" s="225"/>
      <c r="D899" s="225"/>
      <c r="E899" s="225"/>
      <c r="F899" s="225"/>
      <c r="G899" s="225"/>
      <c r="H899" s="225"/>
      <c r="I899" s="225"/>
      <c r="J899" s="225"/>
      <c r="K899" s="225"/>
      <c r="L899" s="225"/>
      <c r="M899" s="225"/>
      <c r="N899" s="225"/>
      <c r="O899" s="225"/>
      <c r="P899" s="225"/>
      <c r="Q899" s="225"/>
      <c r="R899" s="225"/>
      <c r="S899" s="225"/>
      <c r="T899" s="225"/>
      <c r="U899" s="225"/>
      <c r="V899" s="225"/>
      <c r="W899" s="225"/>
      <c r="X899" s="225"/>
      <c r="Y899" s="225"/>
      <c r="Z899" s="225"/>
      <c r="AA899" s="225"/>
      <c r="AB899" s="225"/>
      <c r="AC899" s="225"/>
      <c r="AD899" s="225"/>
      <c r="AE899" s="225"/>
      <c r="AF899" s="225"/>
      <c r="AG899" s="225"/>
      <c r="AH899" s="225"/>
      <c r="AI899" s="225"/>
      <c r="AJ899" s="225"/>
      <c r="AK899" s="225"/>
      <c r="AL899" s="225"/>
      <c r="AM899" s="257"/>
      <c r="AN899" s="257"/>
      <c r="AO899" s="225"/>
      <c r="AP899" s="225"/>
      <c r="AQ899" s="225"/>
      <c r="AR899" s="225"/>
      <c r="AS899" s="225"/>
      <c r="AT899" s="225"/>
      <c r="AU899" s="225"/>
      <c r="AV899" s="225"/>
      <c r="AW899" s="225"/>
      <c r="AX899" s="225"/>
      <c r="AY899" s="225"/>
      <c r="AZ899" s="225"/>
      <c r="BA899" s="225"/>
      <c r="BB899" s="225"/>
      <c r="BC899" s="225"/>
      <c r="BD899" s="225"/>
      <c r="BE899" s="225"/>
      <c r="BF899" s="225"/>
      <c r="BG899" s="225"/>
      <c r="BH899" s="225"/>
      <c r="BI899" s="225"/>
      <c r="BJ899" s="225"/>
      <c r="BK899" s="225"/>
      <c r="BL899" s="225"/>
      <c r="BM899" s="225"/>
      <c r="BN899" s="225"/>
      <c r="BO899" s="225"/>
      <c r="BP899" s="225"/>
      <c r="BQ899" s="225"/>
      <c r="BR899" s="225"/>
      <c r="BS899" s="225"/>
      <c r="BT899" s="225"/>
      <c r="BU899" s="225"/>
      <c r="BV899" s="225"/>
      <c r="BW899" s="225"/>
      <c r="BX899" s="225"/>
      <c r="BY899" s="225"/>
      <c r="BZ899" s="225"/>
      <c r="CA899" s="225"/>
      <c r="CB899" s="225"/>
      <c r="CC899" s="225"/>
      <c r="CD899" s="225"/>
      <c r="CE899" s="225"/>
      <c r="CF899" s="225"/>
      <c r="CG899" s="225"/>
      <c r="CH899" s="225"/>
      <c r="CI899" s="225"/>
      <c r="CJ899" s="225"/>
      <c r="CK899" s="225"/>
      <c r="CL899" s="225"/>
      <c r="CM899" s="225"/>
      <c r="CN899" s="225"/>
      <c r="CO899" s="225"/>
      <c r="CP899" s="225"/>
      <c r="CQ899" s="225"/>
      <c r="CR899" s="225"/>
      <c r="CS899" s="225"/>
      <c r="CT899" s="225"/>
      <c r="CU899" s="225"/>
      <c r="CV899" s="225"/>
    </row>
    <row r="900" spans="1:100" ht="12" customHeight="1" x14ac:dyDescent="0.25">
      <c r="A900" s="225"/>
      <c r="B900" s="225"/>
      <c r="C900" s="225"/>
      <c r="D900" s="225"/>
      <c r="E900" s="225"/>
      <c r="F900" s="225"/>
      <c r="G900" s="225"/>
      <c r="H900" s="225"/>
      <c r="I900" s="225"/>
      <c r="J900" s="225"/>
      <c r="K900" s="225"/>
      <c r="L900" s="225"/>
      <c r="M900" s="225"/>
      <c r="N900" s="225"/>
      <c r="O900" s="225"/>
      <c r="P900" s="225"/>
      <c r="Q900" s="225"/>
      <c r="R900" s="225"/>
      <c r="S900" s="225"/>
      <c r="T900" s="225"/>
      <c r="U900" s="225"/>
      <c r="V900" s="225"/>
      <c r="W900" s="225"/>
      <c r="X900" s="225"/>
      <c r="Y900" s="225"/>
      <c r="Z900" s="225"/>
      <c r="AA900" s="225"/>
      <c r="AB900" s="225"/>
      <c r="AC900" s="225"/>
      <c r="AD900" s="225"/>
      <c r="AE900" s="225"/>
      <c r="AF900" s="225"/>
      <c r="AG900" s="225"/>
      <c r="AH900" s="225"/>
      <c r="AI900" s="225"/>
      <c r="AJ900" s="225"/>
      <c r="AK900" s="225"/>
      <c r="AL900" s="225"/>
      <c r="AM900" s="257"/>
      <c r="AN900" s="257"/>
      <c r="AO900" s="225"/>
      <c r="AP900" s="225"/>
      <c r="AQ900" s="225"/>
      <c r="AR900" s="225"/>
      <c r="AS900" s="225"/>
      <c r="AT900" s="225"/>
      <c r="AU900" s="225"/>
      <c r="AV900" s="225"/>
      <c r="AW900" s="225"/>
      <c r="AX900" s="225"/>
      <c r="AY900" s="225"/>
      <c r="AZ900" s="225"/>
      <c r="BA900" s="225"/>
      <c r="BB900" s="225"/>
      <c r="BC900" s="225"/>
      <c r="BD900" s="225"/>
      <c r="BE900" s="225"/>
      <c r="BF900" s="225"/>
      <c r="BG900" s="225"/>
      <c r="BH900" s="225"/>
      <c r="BI900" s="225"/>
      <c r="BJ900" s="225"/>
      <c r="BK900" s="225"/>
      <c r="BL900" s="225"/>
      <c r="BM900" s="225"/>
      <c r="BN900" s="225"/>
      <c r="BO900" s="225"/>
      <c r="BP900" s="225"/>
      <c r="BQ900" s="225"/>
      <c r="BR900" s="225"/>
      <c r="BS900" s="225"/>
      <c r="BT900" s="225"/>
      <c r="BU900" s="225"/>
      <c r="BV900" s="225"/>
      <c r="BW900" s="225"/>
      <c r="BX900" s="225"/>
      <c r="BY900" s="225"/>
      <c r="BZ900" s="225"/>
      <c r="CA900" s="225"/>
      <c r="CB900" s="225"/>
      <c r="CC900" s="225"/>
      <c r="CD900" s="225"/>
      <c r="CE900" s="225"/>
      <c r="CF900" s="225"/>
      <c r="CG900" s="225"/>
      <c r="CH900" s="225"/>
      <c r="CI900" s="225"/>
      <c r="CJ900" s="225"/>
      <c r="CK900" s="225"/>
      <c r="CL900" s="225"/>
      <c r="CM900" s="225"/>
      <c r="CN900" s="225"/>
      <c r="CO900" s="225"/>
      <c r="CP900" s="225"/>
      <c r="CQ900" s="225"/>
      <c r="CR900" s="225"/>
      <c r="CS900" s="225"/>
      <c r="CT900" s="225"/>
      <c r="CU900" s="225"/>
      <c r="CV900" s="225"/>
    </row>
    <row r="901" spans="1:100" ht="12" customHeight="1" x14ac:dyDescent="0.25">
      <c r="A901" s="225"/>
      <c r="B901" s="225"/>
      <c r="C901" s="225"/>
      <c r="D901" s="225"/>
      <c r="E901" s="225"/>
      <c r="F901" s="225"/>
      <c r="G901" s="225"/>
      <c r="H901" s="225"/>
      <c r="I901" s="225"/>
      <c r="J901" s="225"/>
      <c r="K901" s="225"/>
      <c r="L901" s="225"/>
      <c r="M901" s="225"/>
      <c r="N901" s="225"/>
      <c r="O901" s="225"/>
      <c r="P901" s="225"/>
      <c r="Q901" s="225"/>
      <c r="R901" s="225"/>
      <c r="S901" s="225"/>
      <c r="T901" s="225"/>
      <c r="U901" s="225"/>
      <c r="V901" s="225"/>
      <c r="W901" s="225"/>
      <c r="X901" s="225"/>
      <c r="Y901" s="225"/>
      <c r="Z901" s="225"/>
      <c r="AA901" s="225"/>
      <c r="AB901" s="225"/>
      <c r="AC901" s="225"/>
      <c r="AD901" s="225"/>
      <c r="AE901" s="225"/>
      <c r="AF901" s="225"/>
      <c r="AG901" s="225"/>
      <c r="AH901" s="225"/>
      <c r="AI901" s="225"/>
      <c r="AJ901" s="225"/>
      <c r="AK901" s="225"/>
      <c r="AL901" s="225"/>
      <c r="AM901" s="257"/>
      <c r="AN901" s="257"/>
      <c r="AO901" s="225"/>
      <c r="AP901" s="225"/>
      <c r="AQ901" s="225"/>
      <c r="AR901" s="225"/>
      <c r="AS901" s="225"/>
      <c r="AT901" s="225"/>
      <c r="AU901" s="225"/>
      <c r="AV901" s="225"/>
      <c r="AW901" s="225"/>
      <c r="AX901" s="225"/>
      <c r="AY901" s="225"/>
      <c r="AZ901" s="225"/>
      <c r="BA901" s="225"/>
      <c r="BB901" s="225"/>
      <c r="BC901" s="225"/>
      <c r="BD901" s="225"/>
      <c r="BE901" s="225"/>
      <c r="BF901" s="225"/>
      <c r="BG901" s="225"/>
      <c r="BH901" s="225"/>
      <c r="BI901" s="225"/>
      <c r="BJ901" s="225"/>
      <c r="BK901" s="225"/>
      <c r="BL901" s="225"/>
      <c r="BM901" s="225"/>
      <c r="BN901" s="225"/>
      <c r="BO901" s="225"/>
      <c r="BP901" s="225"/>
      <c r="BQ901" s="225"/>
      <c r="BR901" s="225"/>
      <c r="BS901" s="225"/>
      <c r="BT901" s="225"/>
      <c r="BU901" s="225"/>
      <c r="BV901" s="225"/>
      <c r="BW901" s="225"/>
      <c r="BX901" s="225"/>
      <c r="BY901" s="225"/>
      <c r="BZ901" s="225"/>
      <c r="CA901" s="225"/>
      <c r="CB901" s="225"/>
      <c r="CC901" s="225"/>
      <c r="CD901" s="225"/>
      <c r="CE901" s="225"/>
      <c r="CF901" s="225"/>
      <c r="CG901" s="225"/>
      <c r="CH901" s="225"/>
      <c r="CI901" s="225"/>
      <c r="CJ901" s="225"/>
      <c r="CK901" s="225"/>
      <c r="CL901" s="225"/>
      <c r="CM901" s="225"/>
      <c r="CN901" s="225"/>
      <c r="CO901" s="225"/>
      <c r="CP901" s="225"/>
      <c r="CQ901" s="225"/>
      <c r="CR901" s="225"/>
      <c r="CS901" s="225"/>
      <c r="CT901" s="225"/>
      <c r="CU901" s="225"/>
      <c r="CV901" s="225"/>
    </row>
    <row r="902" spans="1:100" ht="12" customHeight="1" x14ac:dyDescent="0.25">
      <c r="A902" s="225"/>
      <c r="B902" s="225"/>
      <c r="C902" s="225"/>
      <c r="D902" s="225"/>
      <c r="E902" s="225"/>
      <c r="F902" s="225"/>
      <c r="G902" s="225"/>
      <c r="H902" s="225"/>
      <c r="I902" s="225"/>
      <c r="J902" s="225"/>
      <c r="K902" s="225"/>
      <c r="L902" s="225"/>
      <c r="M902" s="225"/>
      <c r="N902" s="225"/>
      <c r="O902" s="225"/>
      <c r="P902" s="225"/>
      <c r="Q902" s="225"/>
      <c r="R902" s="225"/>
      <c r="S902" s="225"/>
      <c r="T902" s="225"/>
      <c r="U902" s="225"/>
      <c r="V902" s="225"/>
      <c r="W902" s="225"/>
      <c r="X902" s="225"/>
      <c r="Y902" s="225"/>
      <c r="Z902" s="225"/>
      <c r="AA902" s="225"/>
      <c r="AB902" s="225"/>
      <c r="AC902" s="225"/>
      <c r="AD902" s="225"/>
      <c r="AE902" s="225"/>
      <c r="AF902" s="225"/>
      <c r="AG902" s="225"/>
      <c r="AH902" s="225"/>
      <c r="AI902" s="225"/>
      <c r="AJ902" s="225"/>
      <c r="AK902" s="225"/>
      <c r="AL902" s="225"/>
      <c r="AM902" s="257"/>
      <c r="AN902" s="257"/>
      <c r="AO902" s="225"/>
      <c r="AP902" s="225"/>
      <c r="AQ902" s="225"/>
      <c r="AR902" s="225"/>
      <c r="AS902" s="225"/>
      <c r="AT902" s="225"/>
      <c r="AU902" s="225"/>
      <c r="AV902" s="225"/>
      <c r="AW902" s="225"/>
      <c r="AX902" s="225"/>
      <c r="AY902" s="225"/>
      <c r="AZ902" s="225"/>
      <c r="BA902" s="225"/>
      <c r="BB902" s="225"/>
      <c r="BC902" s="225"/>
      <c r="BD902" s="225"/>
      <c r="BE902" s="225"/>
      <c r="BF902" s="225"/>
      <c r="BG902" s="225"/>
      <c r="BH902" s="225"/>
      <c r="BI902" s="225"/>
      <c r="BJ902" s="225"/>
      <c r="BK902" s="225"/>
      <c r="BL902" s="225"/>
      <c r="BM902" s="225"/>
      <c r="BN902" s="225"/>
      <c r="BO902" s="225"/>
      <c r="BP902" s="225"/>
      <c r="BQ902" s="225"/>
      <c r="BR902" s="225"/>
      <c r="BS902" s="225"/>
      <c r="BT902" s="225"/>
      <c r="BU902" s="225"/>
      <c r="BV902" s="225"/>
      <c r="BW902" s="225"/>
      <c r="BX902" s="225"/>
      <c r="BY902" s="225"/>
      <c r="BZ902" s="225"/>
      <c r="CA902" s="225"/>
      <c r="CB902" s="225"/>
      <c r="CC902" s="225"/>
      <c r="CD902" s="225"/>
      <c r="CE902" s="225"/>
      <c r="CF902" s="225"/>
      <c r="CG902" s="225"/>
      <c r="CH902" s="225"/>
      <c r="CI902" s="225"/>
      <c r="CJ902" s="225"/>
      <c r="CK902" s="225"/>
      <c r="CL902" s="225"/>
      <c r="CM902" s="225"/>
      <c r="CN902" s="225"/>
      <c r="CO902" s="225"/>
      <c r="CP902" s="225"/>
      <c r="CQ902" s="225"/>
      <c r="CR902" s="225"/>
      <c r="CS902" s="225"/>
      <c r="CT902" s="225"/>
      <c r="CU902" s="225"/>
      <c r="CV902" s="225"/>
    </row>
    <row r="903" spans="1:100" ht="12" customHeight="1" x14ac:dyDescent="0.25">
      <c r="A903" s="225"/>
      <c r="B903" s="225"/>
      <c r="C903" s="225"/>
      <c r="D903" s="225"/>
      <c r="E903" s="225"/>
      <c r="F903" s="225"/>
      <c r="G903" s="225"/>
      <c r="H903" s="225"/>
      <c r="I903" s="225"/>
      <c r="J903" s="225"/>
      <c r="K903" s="225"/>
      <c r="L903" s="225"/>
      <c r="M903" s="225"/>
      <c r="N903" s="225"/>
      <c r="O903" s="225"/>
      <c r="P903" s="225"/>
      <c r="Q903" s="225"/>
      <c r="R903" s="225"/>
      <c r="S903" s="225"/>
      <c r="T903" s="225"/>
      <c r="U903" s="225"/>
      <c r="V903" s="225"/>
      <c r="W903" s="225"/>
      <c r="X903" s="225"/>
      <c r="Y903" s="225"/>
      <c r="Z903" s="225"/>
      <c r="AA903" s="225"/>
      <c r="AB903" s="225"/>
      <c r="AC903" s="225"/>
      <c r="AD903" s="225"/>
      <c r="AE903" s="225"/>
      <c r="AF903" s="225"/>
      <c r="AG903" s="225"/>
      <c r="AH903" s="225"/>
      <c r="AI903" s="225"/>
      <c r="AJ903" s="225"/>
      <c r="AK903" s="225"/>
      <c r="AL903" s="225"/>
      <c r="AM903" s="257"/>
      <c r="AN903" s="257"/>
      <c r="AO903" s="225"/>
      <c r="AP903" s="225"/>
      <c r="AQ903" s="225"/>
      <c r="AR903" s="225"/>
      <c r="AS903" s="225"/>
      <c r="AT903" s="225"/>
      <c r="AU903" s="225"/>
      <c r="AV903" s="225"/>
      <c r="AW903" s="225"/>
      <c r="AX903" s="225"/>
      <c r="AY903" s="225"/>
      <c r="AZ903" s="225"/>
      <c r="BA903" s="225"/>
      <c r="BB903" s="225"/>
      <c r="BC903" s="225"/>
      <c r="BD903" s="225"/>
      <c r="BE903" s="225"/>
      <c r="BF903" s="225"/>
      <c r="BG903" s="225"/>
      <c r="BH903" s="225"/>
      <c r="BI903" s="225"/>
      <c r="BJ903" s="225"/>
      <c r="BK903" s="225"/>
      <c r="BL903" s="225"/>
      <c r="BM903" s="225"/>
      <c r="BN903" s="225"/>
      <c r="BO903" s="225"/>
      <c r="BP903" s="225"/>
      <c r="BQ903" s="225"/>
      <c r="BR903" s="225"/>
      <c r="BS903" s="225"/>
      <c r="BT903" s="225"/>
      <c r="BU903" s="225"/>
      <c r="BV903" s="225"/>
      <c r="BW903" s="225"/>
      <c r="BX903" s="225"/>
      <c r="BY903" s="225"/>
      <c r="BZ903" s="225"/>
      <c r="CA903" s="225"/>
      <c r="CB903" s="225"/>
      <c r="CC903" s="225"/>
      <c r="CD903" s="225"/>
      <c r="CE903" s="225"/>
      <c r="CF903" s="225"/>
      <c r="CG903" s="225"/>
      <c r="CH903" s="225"/>
      <c r="CI903" s="225"/>
      <c r="CJ903" s="225"/>
      <c r="CK903" s="225"/>
      <c r="CL903" s="225"/>
      <c r="CM903" s="225"/>
      <c r="CN903" s="225"/>
      <c r="CO903" s="225"/>
      <c r="CP903" s="225"/>
      <c r="CQ903" s="225"/>
      <c r="CR903" s="225"/>
      <c r="CS903" s="225"/>
      <c r="CT903" s="225"/>
      <c r="CU903" s="225"/>
      <c r="CV903" s="225"/>
    </row>
    <row r="904" spans="1:100" ht="12" customHeight="1" x14ac:dyDescent="0.25">
      <c r="A904" s="225"/>
      <c r="B904" s="225"/>
      <c r="C904" s="225"/>
      <c r="D904" s="225"/>
      <c r="E904" s="225"/>
      <c r="F904" s="225"/>
      <c r="G904" s="225"/>
      <c r="H904" s="225"/>
      <c r="I904" s="225"/>
      <c r="J904" s="225"/>
      <c r="K904" s="225"/>
      <c r="L904" s="225"/>
      <c r="M904" s="225"/>
      <c r="N904" s="225"/>
      <c r="O904" s="225"/>
      <c r="P904" s="225"/>
      <c r="Q904" s="225"/>
      <c r="R904" s="225"/>
      <c r="S904" s="225"/>
      <c r="T904" s="225"/>
      <c r="U904" s="225"/>
      <c r="V904" s="225"/>
      <c r="W904" s="225"/>
      <c r="X904" s="225"/>
      <c r="Y904" s="225"/>
      <c r="Z904" s="225"/>
      <c r="AA904" s="225"/>
      <c r="AB904" s="225"/>
      <c r="AC904" s="225"/>
      <c r="AD904" s="225"/>
      <c r="AE904" s="225"/>
      <c r="AF904" s="225"/>
      <c r="AG904" s="225"/>
      <c r="AH904" s="225"/>
      <c r="AI904" s="225"/>
      <c r="AJ904" s="225"/>
      <c r="AK904" s="225"/>
      <c r="AL904" s="225"/>
      <c r="AM904" s="257"/>
      <c r="AN904" s="257"/>
      <c r="AO904" s="225"/>
      <c r="AP904" s="225"/>
      <c r="AQ904" s="225"/>
      <c r="AR904" s="225"/>
      <c r="AS904" s="225"/>
      <c r="AT904" s="225"/>
      <c r="AU904" s="225"/>
      <c r="AV904" s="225"/>
      <c r="AW904" s="225"/>
      <c r="AX904" s="225"/>
      <c r="AY904" s="225"/>
      <c r="AZ904" s="225"/>
      <c r="BA904" s="225"/>
      <c r="BB904" s="225"/>
      <c r="BC904" s="225"/>
      <c r="BD904" s="225"/>
      <c r="BE904" s="225"/>
      <c r="BF904" s="225"/>
      <c r="BG904" s="225"/>
      <c r="BH904" s="225"/>
      <c r="BI904" s="225"/>
      <c r="BJ904" s="225"/>
      <c r="BK904" s="225"/>
      <c r="BL904" s="225"/>
      <c r="BM904" s="225"/>
      <c r="BN904" s="225"/>
      <c r="BO904" s="225"/>
      <c r="BP904" s="225"/>
      <c r="BQ904" s="225"/>
      <c r="BR904" s="225"/>
      <c r="BS904" s="225"/>
      <c r="BT904" s="225"/>
      <c r="BU904" s="225"/>
      <c r="BV904" s="225"/>
      <c r="BW904" s="225"/>
      <c r="BX904" s="225"/>
      <c r="BY904" s="225"/>
      <c r="BZ904" s="225"/>
      <c r="CA904" s="225"/>
      <c r="CB904" s="225"/>
      <c r="CC904" s="225"/>
      <c r="CD904" s="225"/>
      <c r="CE904" s="225"/>
      <c r="CF904" s="225"/>
      <c r="CG904" s="225"/>
      <c r="CH904" s="225"/>
      <c r="CI904" s="225"/>
      <c r="CJ904" s="225"/>
      <c r="CK904" s="225"/>
      <c r="CL904" s="225"/>
      <c r="CM904" s="225"/>
      <c r="CN904" s="225"/>
      <c r="CO904" s="225"/>
      <c r="CP904" s="225"/>
      <c r="CQ904" s="225"/>
      <c r="CR904" s="225"/>
      <c r="CS904" s="225"/>
      <c r="CT904" s="225"/>
      <c r="CU904" s="225"/>
      <c r="CV904" s="225"/>
    </row>
    <row r="905" spans="1:100" ht="12" customHeight="1" x14ac:dyDescent="0.25">
      <c r="A905" s="225"/>
      <c r="B905" s="225"/>
      <c r="C905" s="225"/>
      <c r="D905" s="225"/>
      <c r="E905" s="225"/>
      <c r="F905" s="225"/>
      <c r="G905" s="225"/>
      <c r="H905" s="225"/>
      <c r="I905" s="225"/>
      <c r="J905" s="225"/>
      <c r="K905" s="225"/>
      <c r="L905" s="225"/>
      <c r="M905" s="225"/>
      <c r="N905" s="225"/>
      <c r="O905" s="225"/>
      <c r="P905" s="225"/>
      <c r="Q905" s="225"/>
      <c r="R905" s="225"/>
      <c r="S905" s="225"/>
      <c r="T905" s="225"/>
      <c r="U905" s="225"/>
      <c r="V905" s="225"/>
      <c r="W905" s="225"/>
      <c r="X905" s="225"/>
      <c r="Y905" s="225"/>
      <c r="Z905" s="225"/>
      <c r="AA905" s="225"/>
      <c r="AB905" s="225"/>
      <c r="AC905" s="225"/>
      <c r="AD905" s="225"/>
      <c r="AE905" s="225"/>
      <c r="AF905" s="225"/>
      <c r="AG905" s="225"/>
      <c r="AH905" s="225"/>
      <c r="AI905" s="225"/>
      <c r="AJ905" s="225"/>
      <c r="AK905" s="225"/>
      <c r="AL905" s="225"/>
      <c r="AM905" s="257"/>
      <c r="AN905" s="257"/>
      <c r="AO905" s="225"/>
      <c r="AP905" s="225"/>
      <c r="AQ905" s="225"/>
      <c r="AR905" s="225"/>
      <c r="AS905" s="225"/>
      <c r="AT905" s="225"/>
      <c r="AU905" s="225"/>
      <c r="AV905" s="225"/>
      <c r="AW905" s="225"/>
      <c r="AX905" s="225"/>
      <c r="AY905" s="225"/>
      <c r="AZ905" s="225"/>
      <c r="BA905" s="225"/>
      <c r="BB905" s="225"/>
      <c r="BC905" s="225"/>
      <c r="BD905" s="225"/>
      <c r="BE905" s="225"/>
      <c r="BF905" s="225"/>
      <c r="BG905" s="225"/>
      <c r="BH905" s="225"/>
      <c r="BI905" s="225"/>
      <c r="BJ905" s="225"/>
      <c r="BK905" s="225"/>
      <c r="BL905" s="225"/>
      <c r="BM905" s="225"/>
      <c r="BN905" s="225"/>
      <c r="BO905" s="225"/>
      <c r="BP905" s="225"/>
      <c r="BQ905" s="225"/>
      <c r="BR905" s="225"/>
      <c r="BS905" s="225"/>
      <c r="BT905" s="225"/>
      <c r="BU905" s="225"/>
      <c r="BV905" s="225"/>
      <c r="BW905" s="225"/>
      <c r="BX905" s="225"/>
      <c r="BY905" s="225"/>
      <c r="BZ905" s="225"/>
      <c r="CA905" s="225"/>
      <c r="CB905" s="225"/>
      <c r="CC905" s="225"/>
      <c r="CD905" s="225"/>
      <c r="CE905" s="225"/>
      <c r="CF905" s="225"/>
      <c r="CG905" s="225"/>
      <c r="CH905" s="225"/>
      <c r="CI905" s="225"/>
      <c r="CJ905" s="225"/>
      <c r="CK905" s="225"/>
      <c r="CL905" s="225"/>
      <c r="CM905" s="225"/>
      <c r="CN905" s="225"/>
      <c r="CO905" s="225"/>
      <c r="CP905" s="225"/>
      <c r="CQ905" s="225"/>
      <c r="CR905" s="225"/>
      <c r="CS905" s="225"/>
      <c r="CT905" s="225"/>
      <c r="CU905" s="225"/>
      <c r="CV905" s="225"/>
    </row>
    <row r="906" spans="1:100" ht="12" customHeight="1" x14ac:dyDescent="0.25">
      <c r="A906" s="225"/>
      <c r="B906" s="225"/>
      <c r="C906" s="225"/>
      <c r="D906" s="225"/>
      <c r="E906" s="225"/>
      <c r="F906" s="225"/>
      <c r="G906" s="225"/>
      <c r="H906" s="225"/>
      <c r="I906" s="225"/>
      <c r="J906" s="225"/>
      <c r="K906" s="225"/>
      <c r="L906" s="225"/>
      <c r="M906" s="225"/>
      <c r="N906" s="225"/>
      <c r="O906" s="225"/>
      <c r="P906" s="225"/>
      <c r="Q906" s="225"/>
      <c r="R906" s="225"/>
      <c r="S906" s="225"/>
      <c r="T906" s="225"/>
      <c r="U906" s="225"/>
      <c r="V906" s="225"/>
      <c r="W906" s="225"/>
      <c r="X906" s="225"/>
      <c r="Y906" s="225"/>
      <c r="Z906" s="225"/>
      <c r="AA906" s="225"/>
      <c r="AB906" s="225"/>
      <c r="AC906" s="225"/>
      <c r="AD906" s="225"/>
      <c r="AE906" s="225"/>
      <c r="AF906" s="225"/>
      <c r="AG906" s="225"/>
      <c r="AH906" s="225"/>
      <c r="AI906" s="225"/>
      <c r="AJ906" s="225"/>
      <c r="AK906" s="225"/>
      <c r="AL906" s="225"/>
      <c r="AM906" s="257"/>
      <c r="AN906" s="257"/>
      <c r="AO906" s="225"/>
      <c r="AP906" s="225"/>
      <c r="AQ906" s="225"/>
      <c r="AR906" s="225"/>
      <c r="AS906" s="225"/>
      <c r="AT906" s="225"/>
      <c r="AU906" s="225"/>
      <c r="AV906" s="225"/>
      <c r="AW906" s="225"/>
      <c r="AX906" s="225"/>
      <c r="AY906" s="225"/>
      <c r="AZ906" s="225"/>
      <c r="BA906" s="225"/>
      <c r="BB906" s="225"/>
      <c r="BC906" s="225"/>
      <c r="BD906" s="225"/>
      <c r="BE906" s="225"/>
      <c r="BF906" s="225"/>
      <c r="BG906" s="225"/>
      <c r="BH906" s="225"/>
      <c r="BI906" s="225"/>
      <c r="BJ906" s="225"/>
      <c r="BK906" s="225"/>
      <c r="BL906" s="225"/>
      <c r="BM906" s="225"/>
      <c r="BN906" s="225"/>
      <c r="BO906" s="225"/>
      <c r="BP906" s="225"/>
      <c r="BQ906" s="225"/>
      <c r="BR906" s="225"/>
      <c r="BS906" s="225"/>
      <c r="BT906" s="225"/>
      <c r="BU906" s="225"/>
      <c r="BV906" s="225"/>
      <c r="BW906" s="225"/>
      <c r="BX906" s="225"/>
      <c r="BY906" s="225"/>
      <c r="BZ906" s="225"/>
      <c r="CA906" s="225"/>
      <c r="CB906" s="225"/>
      <c r="CC906" s="225"/>
      <c r="CD906" s="225"/>
      <c r="CE906" s="225"/>
      <c r="CF906" s="225"/>
      <c r="CG906" s="225"/>
      <c r="CH906" s="225"/>
      <c r="CI906" s="225"/>
      <c r="CJ906" s="225"/>
      <c r="CK906" s="225"/>
      <c r="CL906" s="225"/>
      <c r="CM906" s="225"/>
      <c r="CN906" s="225"/>
      <c r="CO906" s="225"/>
      <c r="CP906" s="225"/>
      <c r="CQ906" s="225"/>
      <c r="CR906" s="225"/>
      <c r="CS906" s="225"/>
      <c r="CT906" s="225"/>
      <c r="CU906" s="225"/>
      <c r="CV906" s="225"/>
    </row>
    <row r="907" spans="1:100" ht="12" customHeight="1" x14ac:dyDescent="0.25">
      <c r="A907" s="225"/>
      <c r="B907" s="225"/>
      <c r="C907" s="225"/>
      <c r="D907" s="225"/>
      <c r="E907" s="225"/>
      <c r="F907" s="225"/>
      <c r="G907" s="225"/>
      <c r="H907" s="225"/>
      <c r="I907" s="225"/>
      <c r="J907" s="225"/>
      <c r="K907" s="225"/>
      <c r="L907" s="225"/>
      <c r="M907" s="225"/>
      <c r="N907" s="225"/>
      <c r="O907" s="225"/>
      <c r="P907" s="225"/>
      <c r="Q907" s="225"/>
      <c r="R907" s="225"/>
      <c r="S907" s="225"/>
      <c r="T907" s="225"/>
      <c r="U907" s="225"/>
      <c r="V907" s="225"/>
      <c r="W907" s="225"/>
      <c r="X907" s="225"/>
      <c r="Y907" s="225"/>
      <c r="Z907" s="225"/>
      <c r="AA907" s="225"/>
      <c r="AB907" s="225"/>
      <c r="AC907" s="225"/>
      <c r="AD907" s="225"/>
      <c r="AE907" s="225"/>
      <c r="AF907" s="225"/>
      <c r="AG907" s="225"/>
      <c r="AH907" s="225"/>
      <c r="AI907" s="225"/>
      <c r="AJ907" s="225"/>
      <c r="AK907" s="225"/>
      <c r="AL907" s="225"/>
      <c r="AM907" s="257"/>
      <c r="AN907" s="257"/>
      <c r="AO907" s="225"/>
      <c r="AP907" s="225"/>
      <c r="AQ907" s="225"/>
      <c r="AR907" s="225"/>
      <c r="AS907" s="225"/>
      <c r="AT907" s="225"/>
      <c r="AU907" s="225"/>
      <c r="AV907" s="225"/>
      <c r="AW907" s="225"/>
      <c r="AX907" s="225"/>
      <c r="AY907" s="225"/>
      <c r="AZ907" s="225"/>
      <c r="BA907" s="225"/>
      <c r="BB907" s="225"/>
      <c r="BC907" s="225"/>
      <c r="BD907" s="225"/>
      <c r="BE907" s="225"/>
      <c r="BF907" s="225"/>
      <c r="BG907" s="225"/>
      <c r="BH907" s="225"/>
      <c r="BI907" s="225"/>
      <c r="BJ907" s="225"/>
      <c r="BK907" s="225"/>
      <c r="BL907" s="225"/>
      <c r="BM907" s="225"/>
      <c r="BN907" s="225"/>
      <c r="BO907" s="225"/>
      <c r="BP907" s="225"/>
      <c r="BQ907" s="225"/>
      <c r="BR907" s="225"/>
      <c r="BS907" s="225"/>
      <c r="BT907" s="225"/>
      <c r="BU907" s="225"/>
      <c r="BV907" s="225"/>
      <c r="BW907" s="225"/>
      <c r="BX907" s="225"/>
      <c r="BY907" s="225"/>
      <c r="BZ907" s="225"/>
      <c r="CA907" s="225"/>
      <c r="CB907" s="225"/>
      <c r="CC907" s="225"/>
      <c r="CD907" s="225"/>
      <c r="CE907" s="225"/>
      <c r="CF907" s="225"/>
      <c r="CG907" s="225"/>
      <c r="CH907" s="225"/>
      <c r="CI907" s="225"/>
      <c r="CJ907" s="225"/>
      <c r="CK907" s="225"/>
      <c r="CL907" s="225"/>
      <c r="CM907" s="225"/>
      <c r="CN907" s="225"/>
      <c r="CO907" s="225"/>
      <c r="CP907" s="225"/>
      <c r="CQ907" s="225"/>
      <c r="CR907" s="225"/>
      <c r="CS907" s="225"/>
      <c r="CT907" s="225"/>
      <c r="CU907" s="225"/>
      <c r="CV907" s="225"/>
    </row>
    <row r="908" spans="1:100" ht="12" customHeight="1" x14ac:dyDescent="0.25">
      <c r="A908" s="225"/>
      <c r="B908" s="225"/>
      <c r="C908" s="225"/>
      <c r="D908" s="225"/>
      <c r="E908" s="225"/>
      <c r="F908" s="225"/>
      <c r="G908" s="225"/>
      <c r="H908" s="225"/>
      <c r="I908" s="225"/>
      <c r="J908" s="225"/>
      <c r="K908" s="225"/>
      <c r="L908" s="225"/>
      <c r="M908" s="225"/>
      <c r="N908" s="225"/>
      <c r="O908" s="225"/>
      <c r="P908" s="225"/>
      <c r="Q908" s="225"/>
      <c r="R908" s="225"/>
      <c r="S908" s="225"/>
      <c r="T908" s="225"/>
      <c r="U908" s="225"/>
      <c r="V908" s="225"/>
      <c r="W908" s="225"/>
      <c r="X908" s="225"/>
      <c r="Y908" s="225"/>
      <c r="Z908" s="225"/>
      <c r="AA908" s="225"/>
      <c r="AB908" s="225"/>
      <c r="AC908" s="225"/>
      <c r="AD908" s="225"/>
      <c r="AE908" s="225"/>
      <c r="AF908" s="225"/>
      <c r="AG908" s="225"/>
      <c r="AH908" s="225"/>
      <c r="AI908" s="225"/>
      <c r="AJ908" s="225"/>
      <c r="AK908" s="225"/>
      <c r="AL908" s="225"/>
      <c r="AM908" s="257"/>
      <c r="AN908" s="257"/>
      <c r="AO908" s="225"/>
      <c r="AP908" s="225"/>
      <c r="AQ908" s="225"/>
      <c r="AR908" s="225"/>
      <c r="AS908" s="225"/>
      <c r="AT908" s="225"/>
      <c r="AU908" s="225"/>
      <c r="AV908" s="225"/>
      <c r="AW908" s="225"/>
      <c r="AX908" s="225"/>
      <c r="AY908" s="225"/>
      <c r="AZ908" s="225"/>
      <c r="BA908" s="225"/>
      <c r="BB908" s="225"/>
      <c r="BC908" s="225"/>
      <c r="BD908" s="225"/>
      <c r="BE908" s="225"/>
      <c r="BF908" s="225"/>
      <c r="BG908" s="225"/>
      <c r="BH908" s="225"/>
      <c r="BI908" s="225"/>
      <c r="BJ908" s="225"/>
      <c r="BK908" s="225"/>
      <c r="BL908" s="225"/>
      <c r="BM908" s="225"/>
      <c r="BN908" s="225"/>
      <c r="BO908" s="225"/>
      <c r="BP908" s="225"/>
      <c r="BQ908" s="225"/>
      <c r="BR908" s="225"/>
      <c r="BS908" s="225"/>
      <c r="BT908" s="225"/>
      <c r="BU908" s="225"/>
      <c r="BV908" s="225"/>
      <c r="BW908" s="225"/>
      <c r="BX908" s="225"/>
      <c r="BY908" s="225"/>
      <c r="BZ908" s="225"/>
      <c r="CA908" s="225"/>
      <c r="CB908" s="225"/>
      <c r="CC908" s="225"/>
      <c r="CD908" s="225"/>
      <c r="CE908" s="225"/>
      <c r="CF908" s="225"/>
      <c r="CG908" s="225"/>
      <c r="CH908" s="225"/>
      <c r="CI908" s="225"/>
      <c r="CJ908" s="225"/>
      <c r="CK908" s="225"/>
      <c r="CL908" s="225"/>
      <c r="CM908" s="225"/>
      <c r="CN908" s="225"/>
      <c r="CO908" s="225"/>
      <c r="CP908" s="225"/>
      <c r="CQ908" s="225"/>
      <c r="CR908" s="225"/>
      <c r="CS908" s="225"/>
      <c r="CT908" s="225"/>
      <c r="CU908" s="225"/>
      <c r="CV908" s="225"/>
    </row>
    <row r="909" spans="1:100" ht="12" customHeight="1" x14ac:dyDescent="0.25">
      <c r="A909" s="225"/>
      <c r="B909" s="225"/>
      <c r="C909" s="225"/>
      <c r="D909" s="225"/>
      <c r="E909" s="225"/>
      <c r="F909" s="225"/>
      <c r="G909" s="225"/>
      <c r="H909" s="225"/>
      <c r="I909" s="225"/>
      <c r="J909" s="225"/>
      <c r="K909" s="225"/>
      <c r="L909" s="225"/>
      <c r="M909" s="225"/>
      <c r="N909" s="225"/>
      <c r="O909" s="225"/>
      <c r="P909" s="225"/>
      <c r="Q909" s="225"/>
      <c r="R909" s="225"/>
      <c r="S909" s="225"/>
      <c r="T909" s="225"/>
      <c r="U909" s="225"/>
      <c r="V909" s="225"/>
      <c r="W909" s="225"/>
      <c r="X909" s="225"/>
      <c r="Y909" s="225"/>
      <c r="Z909" s="225"/>
      <c r="AA909" s="225"/>
      <c r="AB909" s="225"/>
      <c r="AC909" s="225"/>
      <c r="AD909" s="225"/>
      <c r="AE909" s="225"/>
      <c r="AF909" s="225"/>
      <c r="AG909" s="225"/>
      <c r="AH909" s="225"/>
      <c r="AI909" s="225"/>
      <c r="AJ909" s="225"/>
      <c r="AK909" s="225"/>
      <c r="AL909" s="225"/>
      <c r="AM909" s="257"/>
      <c r="AN909" s="257"/>
      <c r="AO909" s="225"/>
      <c r="AP909" s="225"/>
      <c r="AQ909" s="225"/>
      <c r="AR909" s="225"/>
      <c r="AS909" s="225"/>
      <c r="AT909" s="225"/>
      <c r="AU909" s="225"/>
      <c r="AV909" s="225"/>
      <c r="AW909" s="225"/>
      <c r="AX909" s="225"/>
      <c r="AY909" s="225"/>
      <c r="AZ909" s="225"/>
      <c r="BA909" s="225"/>
      <c r="BB909" s="225"/>
      <c r="BC909" s="225"/>
      <c r="BD909" s="225"/>
      <c r="BE909" s="225"/>
      <c r="BF909" s="225"/>
      <c r="BG909" s="225"/>
      <c r="BH909" s="225"/>
      <c r="BI909" s="225"/>
      <c r="BJ909" s="225"/>
      <c r="BK909" s="225"/>
      <c r="BL909" s="225"/>
      <c r="BM909" s="225"/>
      <c r="BN909" s="225"/>
      <c r="BO909" s="225"/>
      <c r="BP909" s="225"/>
      <c r="BQ909" s="225"/>
      <c r="BR909" s="225"/>
      <c r="BS909" s="225"/>
      <c r="BT909" s="225"/>
      <c r="BU909" s="225"/>
      <c r="BV909" s="225"/>
      <c r="BW909" s="225"/>
      <c r="BX909" s="225"/>
      <c r="BY909" s="225"/>
      <c r="BZ909" s="225"/>
      <c r="CA909" s="225"/>
      <c r="CB909" s="225"/>
      <c r="CC909" s="225"/>
      <c r="CD909" s="225"/>
      <c r="CE909" s="225"/>
      <c r="CF909" s="225"/>
      <c r="CG909" s="225"/>
      <c r="CH909" s="225"/>
      <c r="CI909" s="225"/>
      <c r="CJ909" s="225"/>
      <c r="CK909" s="225"/>
      <c r="CL909" s="225"/>
      <c r="CM909" s="225"/>
      <c r="CN909" s="225"/>
      <c r="CO909" s="225"/>
      <c r="CP909" s="225"/>
      <c r="CQ909" s="225"/>
      <c r="CR909" s="225"/>
      <c r="CS909" s="225"/>
      <c r="CT909" s="225"/>
      <c r="CU909" s="225"/>
      <c r="CV909" s="225"/>
    </row>
    <row r="910" spans="1:100" ht="12" customHeight="1" x14ac:dyDescent="0.25">
      <c r="A910" s="225"/>
      <c r="B910" s="225"/>
      <c r="C910" s="225"/>
      <c r="D910" s="225"/>
      <c r="E910" s="225"/>
      <c r="F910" s="225"/>
      <c r="G910" s="225"/>
      <c r="H910" s="225"/>
      <c r="I910" s="225"/>
      <c r="J910" s="225"/>
      <c r="K910" s="225"/>
      <c r="L910" s="225"/>
      <c r="M910" s="225"/>
      <c r="N910" s="225"/>
      <c r="O910" s="225"/>
      <c r="P910" s="225"/>
      <c r="Q910" s="225"/>
      <c r="R910" s="225"/>
      <c r="S910" s="225"/>
      <c r="T910" s="225"/>
      <c r="U910" s="225"/>
      <c r="V910" s="225"/>
      <c r="W910" s="225"/>
      <c r="X910" s="225"/>
      <c r="Y910" s="225"/>
      <c r="Z910" s="225"/>
      <c r="AA910" s="225"/>
      <c r="AB910" s="225"/>
      <c r="AC910" s="225"/>
      <c r="AD910" s="225"/>
      <c r="AE910" s="225"/>
      <c r="AF910" s="225"/>
      <c r="AG910" s="225"/>
      <c r="AH910" s="225"/>
      <c r="AI910" s="225"/>
      <c r="AJ910" s="225"/>
      <c r="AK910" s="225"/>
      <c r="AL910" s="225"/>
      <c r="AM910" s="257"/>
      <c r="AN910" s="257"/>
      <c r="AO910" s="225"/>
      <c r="AP910" s="225"/>
      <c r="AQ910" s="225"/>
      <c r="AR910" s="225"/>
      <c r="AS910" s="225"/>
      <c r="AT910" s="225"/>
      <c r="AU910" s="225"/>
      <c r="AV910" s="225"/>
      <c r="AW910" s="225"/>
      <c r="AX910" s="225"/>
      <c r="AY910" s="225"/>
      <c r="AZ910" s="225"/>
      <c r="BA910" s="225"/>
      <c r="BB910" s="225"/>
      <c r="BC910" s="225"/>
      <c r="BD910" s="225"/>
      <c r="BE910" s="225"/>
      <c r="BF910" s="225"/>
      <c r="BG910" s="225"/>
      <c r="BH910" s="225"/>
      <c r="BI910" s="225"/>
      <c r="BJ910" s="225"/>
      <c r="BK910" s="225"/>
      <c r="BL910" s="225"/>
      <c r="BM910" s="225"/>
      <c r="BN910" s="225"/>
      <c r="BO910" s="225"/>
      <c r="BP910" s="225"/>
      <c r="BQ910" s="225"/>
      <c r="BR910" s="225"/>
      <c r="BS910" s="225"/>
      <c r="BT910" s="225"/>
      <c r="BU910" s="225"/>
      <c r="BV910" s="225"/>
      <c r="BW910" s="225"/>
      <c r="BX910" s="225"/>
      <c r="BY910" s="225"/>
      <c r="BZ910" s="225"/>
      <c r="CA910" s="225"/>
      <c r="CB910" s="225"/>
      <c r="CC910" s="225"/>
      <c r="CD910" s="225"/>
      <c r="CE910" s="225"/>
      <c r="CF910" s="225"/>
      <c r="CG910" s="225"/>
      <c r="CH910" s="225"/>
      <c r="CI910" s="225"/>
      <c r="CJ910" s="225"/>
      <c r="CK910" s="225"/>
      <c r="CL910" s="225"/>
      <c r="CM910" s="225"/>
      <c r="CN910" s="225"/>
      <c r="CO910" s="225"/>
      <c r="CP910" s="225"/>
      <c r="CQ910" s="225"/>
      <c r="CR910" s="225"/>
      <c r="CS910" s="225"/>
      <c r="CT910" s="225"/>
      <c r="CU910" s="225"/>
      <c r="CV910" s="225"/>
    </row>
    <row r="911" spans="1:100" ht="12" customHeight="1" x14ac:dyDescent="0.25">
      <c r="A911" s="225"/>
      <c r="B911" s="225"/>
      <c r="C911" s="225"/>
      <c r="D911" s="225"/>
      <c r="E911" s="225"/>
      <c r="F911" s="225"/>
      <c r="G911" s="225"/>
      <c r="H911" s="225"/>
      <c r="I911" s="225"/>
      <c r="J911" s="225"/>
      <c r="K911" s="225"/>
      <c r="L911" s="225"/>
      <c r="M911" s="225"/>
      <c r="N911" s="225"/>
      <c r="O911" s="225"/>
      <c r="P911" s="225"/>
      <c r="Q911" s="225"/>
      <c r="R911" s="225"/>
      <c r="S911" s="225"/>
      <c r="T911" s="225"/>
      <c r="U911" s="225"/>
      <c r="V911" s="225"/>
      <c r="W911" s="225"/>
      <c r="X911" s="225"/>
      <c r="Y911" s="225"/>
      <c r="Z911" s="225"/>
      <c r="AA911" s="225"/>
      <c r="AB911" s="225"/>
      <c r="AC911" s="225"/>
      <c r="AD911" s="225"/>
      <c r="AE911" s="225"/>
      <c r="AF911" s="225"/>
      <c r="AG911" s="225"/>
      <c r="AH911" s="225"/>
      <c r="AI911" s="225"/>
      <c r="AJ911" s="225"/>
      <c r="AK911" s="225"/>
      <c r="AL911" s="225"/>
      <c r="AM911" s="257"/>
      <c r="AN911" s="257"/>
      <c r="AO911" s="225"/>
      <c r="AP911" s="225"/>
      <c r="AQ911" s="225"/>
      <c r="AR911" s="225"/>
      <c r="AS911" s="225"/>
      <c r="AT911" s="225"/>
      <c r="AU911" s="225"/>
      <c r="AV911" s="225"/>
      <c r="AW911" s="225"/>
      <c r="AX911" s="225"/>
      <c r="AY911" s="225"/>
      <c r="AZ911" s="225"/>
      <c r="BA911" s="225"/>
      <c r="BB911" s="225"/>
      <c r="BC911" s="225"/>
      <c r="BD911" s="225"/>
      <c r="BE911" s="225"/>
      <c r="BF911" s="225"/>
      <c r="BG911" s="225"/>
      <c r="BH911" s="225"/>
      <c r="BI911" s="225"/>
      <c r="BJ911" s="225"/>
      <c r="BK911" s="225"/>
      <c r="BL911" s="225"/>
      <c r="BM911" s="225"/>
      <c r="BN911" s="225"/>
      <c r="BO911" s="225"/>
      <c r="BP911" s="225"/>
      <c r="BQ911" s="225"/>
      <c r="BR911" s="225"/>
      <c r="BS911" s="225"/>
      <c r="BT911" s="225"/>
      <c r="BU911" s="225"/>
      <c r="BV911" s="225"/>
      <c r="BW911" s="225"/>
      <c r="BX911" s="225"/>
      <c r="BY911" s="225"/>
      <c r="BZ911" s="225"/>
      <c r="CA911" s="225"/>
      <c r="CB911" s="225"/>
      <c r="CC911" s="225"/>
      <c r="CD911" s="225"/>
      <c r="CE911" s="225"/>
      <c r="CF911" s="225"/>
      <c r="CG911" s="225"/>
      <c r="CH911" s="225"/>
      <c r="CI911" s="225"/>
      <c r="CJ911" s="225"/>
      <c r="CK911" s="225"/>
      <c r="CL911" s="225"/>
      <c r="CM911" s="225"/>
      <c r="CN911" s="225"/>
      <c r="CO911" s="225"/>
      <c r="CP911" s="225"/>
      <c r="CQ911" s="225"/>
      <c r="CR911" s="225"/>
      <c r="CS911" s="225"/>
      <c r="CT911" s="225"/>
      <c r="CU911" s="225"/>
      <c r="CV911" s="225"/>
    </row>
    <row r="912" spans="1:100" ht="12" customHeight="1" x14ac:dyDescent="0.25">
      <c r="A912" s="225"/>
      <c r="B912" s="225"/>
      <c r="C912" s="225"/>
      <c r="D912" s="225"/>
      <c r="E912" s="225"/>
      <c r="F912" s="225"/>
      <c r="G912" s="225"/>
      <c r="H912" s="225"/>
      <c r="I912" s="225"/>
      <c r="J912" s="225"/>
      <c r="K912" s="225"/>
      <c r="L912" s="225"/>
      <c r="M912" s="225"/>
      <c r="N912" s="225"/>
      <c r="O912" s="225"/>
      <c r="P912" s="225"/>
      <c r="Q912" s="225"/>
      <c r="R912" s="225"/>
      <c r="S912" s="225"/>
      <c r="T912" s="225"/>
      <c r="U912" s="225"/>
      <c r="V912" s="225"/>
      <c r="W912" s="225"/>
      <c r="X912" s="225"/>
      <c r="Y912" s="225"/>
      <c r="Z912" s="225"/>
      <c r="AA912" s="225"/>
      <c r="AB912" s="225"/>
      <c r="AC912" s="225"/>
      <c r="AD912" s="225"/>
      <c r="AE912" s="225"/>
      <c r="AF912" s="225"/>
      <c r="AG912" s="225"/>
      <c r="AH912" s="225"/>
      <c r="AI912" s="225"/>
      <c r="AJ912" s="225"/>
      <c r="AK912" s="225"/>
      <c r="AL912" s="225"/>
      <c r="AM912" s="257"/>
      <c r="AN912" s="257"/>
      <c r="AO912" s="225"/>
      <c r="AP912" s="225"/>
      <c r="AQ912" s="225"/>
      <c r="AR912" s="225"/>
      <c r="AS912" s="225"/>
      <c r="AT912" s="225"/>
      <c r="AU912" s="225"/>
      <c r="AV912" s="225"/>
      <c r="AW912" s="225"/>
      <c r="AX912" s="225"/>
      <c r="AY912" s="225"/>
      <c r="AZ912" s="225"/>
      <c r="BA912" s="225"/>
      <c r="BB912" s="225"/>
      <c r="BC912" s="225"/>
      <c r="BD912" s="225"/>
      <c r="BE912" s="225"/>
      <c r="BF912" s="225"/>
      <c r="BG912" s="225"/>
      <c r="BH912" s="225"/>
      <c r="BI912" s="225"/>
      <c r="BJ912" s="225"/>
      <c r="BK912" s="225"/>
      <c r="BL912" s="225"/>
      <c r="BM912" s="225"/>
      <c r="BN912" s="225"/>
      <c r="BO912" s="225"/>
      <c r="BP912" s="225"/>
      <c r="BQ912" s="225"/>
      <c r="BR912" s="225"/>
      <c r="BS912" s="225"/>
      <c r="BT912" s="225"/>
      <c r="BU912" s="225"/>
      <c r="BV912" s="225"/>
      <c r="BW912" s="225"/>
      <c r="BX912" s="225"/>
      <c r="BY912" s="225"/>
      <c r="BZ912" s="225"/>
      <c r="CA912" s="225"/>
      <c r="CB912" s="225"/>
      <c r="CC912" s="225"/>
      <c r="CD912" s="225"/>
      <c r="CE912" s="225"/>
      <c r="CF912" s="225"/>
      <c r="CG912" s="225"/>
      <c r="CH912" s="225"/>
      <c r="CI912" s="225"/>
      <c r="CJ912" s="225"/>
      <c r="CK912" s="225"/>
      <c r="CL912" s="225"/>
      <c r="CM912" s="225"/>
      <c r="CN912" s="225"/>
      <c r="CO912" s="225"/>
      <c r="CP912" s="225"/>
      <c r="CQ912" s="225"/>
      <c r="CR912" s="225"/>
      <c r="CS912" s="225"/>
      <c r="CT912" s="225"/>
      <c r="CU912" s="225"/>
      <c r="CV912" s="225"/>
    </row>
    <row r="913" spans="1:100" ht="12" customHeight="1" x14ac:dyDescent="0.25">
      <c r="A913" s="225"/>
      <c r="B913" s="225"/>
      <c r="C913" s="225"/>
      <c r="D913" s="225"/>
      <c r="E913" s="225"/>
      <c r="F913" s="225"/>
      <c r="G913" s="225"/>
      <c r="H913" s="225"/>
      <c r="I913" s="225"/>
      <c r="J913" s="225"/>
      <c r="K913" s="225"/>
      <c r="L913" s="225"/>
      <c r="M913" s="225"/>
      <c r="N913" s="225"/>
      <c r="O913" s="225"/>
      <c r="P913" s="225"/>
      <c r="Q913" s="225"/>
      <c r="R913" s="225"/>
      <c r="S913" s="225"/>
      <c r="T913" s="225"/>
      <c r="U913" s="225"/>
      <c r="V913" s="225"/>
      <c r="W913" s="225"/>
      <c r="X913" s="225"/>
      <c r="Y913" s="225"/>
      <c r="Z913" s="225"/>
      <c r="AA913" s="225"/>
      <c r="AB913" s="225"/>
      <c r="AC913" s="225"/>
      <c r="AD913" s="225"/>
      <c r="AE913" s="225"/>
      <c r="AF913" s="225"/>
      <c r="AG913" s="225"/>
      <c r="AH913" s="225"/>
      <c r="AI913" s="225"/>
      <c r="AJ913" s="225"/>
      <c r="AK913" s="225"/>
      <c r="AL913" s="225"/>
      <c r="AM913" s="257"/>
      <c r="AN913" s="257"/>
      <c r="AO913" s="225"/>
      <c r="AP913" s="225"/>
      <c r="AQ913" s="225"/>
      <c r="AR913" s="225"/>
      <c r="AS913" s="225"/>
      <c r="AT913" s="225"/>
      <c r="AU913" s="225"/>
      <c r="AV913" s="225"/>
      <c r="AW913" s="225"/>
      <c r="AX913" s="225"/>
      <c r="AY913" s="225"/>
      <c r="AZ913" s="225"/>
      <c r="BA913" s="225"/>
      <c r="BB913" s="225"/>
      <c r="BC913" s="225"/>
      <c r="BD913" s="225"/>
      <c r="BE913" s="225"/>
      <c r="BF913" s="225"/>
      <c r="BG913" s="225"/>
      <c r="BH913" s="225"/>
      <c r="BI913" s="225"/>
      <c r="BJ913" s="225"/>
      <c r="BK913" s="225"/>
      <c r="BL913" s="225"/>
      <c r="BM913" s="225"/>
      <c r="BN913" s="225"/>
      <c r="BO913" s="225"/>
      <c r="BP913" s="225"/>
      <c r="BQ913" s="225"/>
      <c r="BR913" s="225"/>
      <c r="BS913" s="225"/>
      <c r="BT913" s="225"/>
      <c r="BU913" s="225"/>
      <c r="BV913" s="225"/>
      <c r="BW913" s="225"/>
      <c r="BX913" s="225"/>
      <c r="BY913" s="225"/>
      <c r="BZ913" s="225"/>
      <c r="CA913" s="225"/>
      <c r="CB913" s="225"/>
      <c r="CC913" s="225"/>
      <c r="CD913" s="225"/>
      <c r="CE913" s="225"/>
      <c r="CF913" s="225"/>
      <c r="CG913" s="225"/>
      <c r="CH913" s="225"/>
      <c r="CI913" s="225"/>
      <c r="CJ913" s="225"/>
      <c r="CK913" s="225"/>
      <c r="CL913" s="225"/>
      <c r="CM913" s="225"/>
      <c r="CN913" s="225"/>
      <c r="CO913" s="225"/>
      <c r="CP913" s="225"/>
      <c r="CQ913" s="225"/>
      <c r="CR913" s="225"/>
      <c r="CS913" s="225"/>
      <c r="CT913" s="225"/>
      <c r="CU913" s="225"/>
      <c r="CV913" s="225"/>
    </row>
    <row r="914" spans="1:100" ht="12" customHeight="1" x14ac:dyDescent="0.25">
      <c r="A914" s="225"/>
      <c r="B914" s="225"/>
      <c r="C914" s="225"/>
      <c r="D914" s="225"/>
      <c r="E914" s="225"/>
      <c r="F914" s="225"/>
      <c r="G914" s="225"/>
      <c r="H914" s="225"/>
      <c r="I914" s="225"/>
      <c r="J914" s="225"/>
      <c r="K914" s="225"/>
      <c r="L914" s="225"/>
      <c r="M914" s="225"/>
      <c r="N914" s="225"/>
      <c r="O914" s="225"/>
      <c r="P914" s="225"/>
      <c r="Q914" s="225"/>
      <c r="R914" s="225"/>
      <c r="S914" s="225"/>
      <c r="T914" s="225"/>
      <c r="U914" s="225"/>
      <c r="V914" s="225"/>
      <c r="W914" s="225"/>
      <c r="X914" s="225"/>
      <c r="Y914" s="225"/>
      <c r="Z914" s="225"/>
      <c r="AA914" s="225"/>
      <c r="AB914" s="225"/>
      <c r="AC914" s="225"/>
      <c r="AD914" s="225"/>
      <c r="AE914" s="225"/>
      <c r="AF914" s="225"/>
      <c r="AG914" s="225"/>
      <c r="AH914" s="225"/>
      <c r="AI914" s="225"/>
      <c r="AJ914" s="225"/>
      <c r="AK914" s="225"/>
      <c r="AL914" s="225"/>
      <c r="AM914" s="257"/>
      <c r="AN914" s="257"/>
      <c r="AO914" s="225"/>
      <c r="AP914" s="225"/>
      <c r="AQ914" s="225"/>
      <c r="AR914" s="225"/>
      <c r="AS914" s="225"/>
      <c r="AT914" s="225"/>
      <c r="AU914" s="225"/>
      <c r="AV914" s="225"/>
      <c r="AW914" s="225"/>
      <c r="AX914" s="225"/>
      <c r="AY914" s="225"/>
      <c r="AZ914" s="225"/>
      <c r="BA914" s="225"/>
      <c r="BB914" s="225"/>
      <c r="BC914" s="225"/>
      <c r="BD914" s="225"/>
      <c r="BE914" s="225"/>
      <c r="BF914" s="225"/>
      <c r="BG914" s="225"/>
      <c r="BH914" s="225"/>
      <c r="BI914" s="225"/>
      <c r="BJ914" s="225"/>
      <c r="BK914" s="225"/>
      <c r="BL914" s="225"/>
      <c r="BM914" s="225"/>
      <c r="BN914" s="225"/>
      <c r="BO914" s="225"/>
      <c r="BP914" s="225"/>
      <c r="BQ914" s="225"/>
      <c r="BR914" s="225"/>
      <c r="BS914" s="225"/>
      <c r="BT914" s="225"/>
      <c r="BU914" s="225"/>
      <c r="BV914" s="225"/>
      <c r="BW914" s="225"/>
      <c r="BX914" s="225"/>
      <c r="BY914" s="225"/>
      <c r="BZ914" s="225"/>
      <c r="CA914" s="225"/>
      <c r="CB914" s="225"/>
      <c r="CC914" s="225"/>
      <c r="CD914" s="225"/>
      <c r="CE914" s="225"/>
      <c r="CF914" s="225"/>
      <c r="CG914" s="225"/>
      <c r="CH914" s="225"/>
      <c r="CI914" s="225"/>
      <c r="CJ914" s="225"/>
      <c r="CK914" s="225"/>
      <c r="CL914" s="225"/>
      <c r="CM914" s="225"/>
      <c r="CN914" s="225"/>
      <c r="CO914" s="225"/>
      <c r="CP914" s="225"/>
      <c r="CQ914" s="225"/>
      <c r="CR914" s="225"/>
      <c r="CS914" s="225"/>
      <c r="CT914" s="225"/>
      <c r="CU914" s="225"/>
      <c r="CV914" s="225"/>
    </row>
    <row r="915" spans="1:100" ht="12" customHeight="1" x14ac:dyDescent="0.25">
      <c r="A915" s="225"/>
      <c r="B915" s="225"/>
      <c r="C915" s="225"/>
      <c r="D915" s="225"/>
      <c r="E915" s="225"/>
      <c r="F915" s="225"/>
      <c r="G915" s="225"/>
      <c r="H915" s="225"/>
      <c r="I915" s="225"/>
      <c r="J915" s="225"/>
      <c r="K915" s="225"/>
      <c r="L915" s="225"/>
      <c r="M915" s="225"/>
      <c r="N915" s="225"/>
      <c r="O915" s="225"/>
      <c r="P915" s="225"/>
      <c r="Q915" s="225"/>
      <c r="R915" s="225"/>
      <c r="S915" s="225"/>
      <c r="T915" s="225"/>
      <c r="U915" s="225"/>
      <c r="V915" s="225"/>
      <c r="W915" s="225"/>
      <c r="X915" s="225"/>
      <c r="Y915" s="225"/>
      <c r="Z915" s="225"/>
      <c r="AA915" s="225"/>
      <c r="AB915" s="225"/>
      <c r="AC915" s="225"/>
      <c r="AD915" s="225"/>
      <c r="AE915" s="225"/>
      <c r="AF915" s="225"/>
      <c r="AG915" s="225"/>
      <c r="AH915" s="225"/>
      <c r="AI915" s="225"/>
      <c r="AJ915" s="225"/>
      <c r="AK915" s="225"/>
      <c r="AL915" s="225"/>
      <c r="AM915" s="257"/>
      <c r="AN915" s="257"/>
      <c r="AO915" s="225"/>
      <c r="AP915" s="225"/>
      <c r="AQ915" s="225"/>
      <c r="AR915" s="225"/>
      <c r="AS915" s="225"/>
      <c r="AT915" s="225"/>
      <c r="AU915" s="225"/>
      <c r="AV915" s="225"/>
      <c r="AW915" s="225"/>
      <c r="AX915" s="225"/>
      <c r="AY915" s="225"/>
      <c r="AZ915" s="225"/>
      <c r="BA915" s="225"/>
      <c r="BB915" s="225"/>
      <c r="BC915" s="225"/>
      <c r="BD915" s="225"/>
      <c r="BE915" s="225"/>
      <c r="BF915" s="225"/>
      <c r="BG915" s="225"/>
      <c r="BH915" s="225"/>
      <c r="BI915" s="225"/>
      <c r="BJ915" s="225"/>
      <c r="BK915" s="225"/>
      <c r="BL915" s="225"/>
      <c r="BM915" s="225"/>
      <c r="BN915" s="225"/>
      <c r="BO915" s="225"/>
      <c r="BP915" s="225"/>
      <c r="BQ915" s="225"/>
      <c r="BR915" s="225"/>
      <c r="BS915" s="225"/>
      <c r="BT915" s="225"/>
      <c r="BU915" s="225"/>
      <c r="BV915" s="225"/>
      <c r="BW915" s="225"/>
      <c r="BX915" s="225"/>
      <c r="BY915" s="225"/>
      <c r="BZ915" s="225"/>
      <c r="CA915" s="225"/>
      <c r="CB915" s="225"/>
      <c r="CC915" s="225"/>
      <c r="CD915" s="225"/>
      <c r="CE915" s="225"/>
      <c r="CF915" s="225"/>
      <c r="CG915" s="225"/>
      <c r="CH915" s="225"/>
      <c r="CI915" s="225"/>
      <c r="CJ915" s="225"/>
      <c r="CK915" s="225"/>
      <c r="CL915" s="225"/>
      <c r="CM915" s="225"/>
      <c r="CN915" s="225"/>
      <c r="CO915" s="225"/>
      <c r="CP915" s="225"/>
      <c r="CQ915" s="225"/>
      <c r="CR915" s="225"/>
      <c r="CS915" s="225"/>
      <c r="CT915" s="225"/>
      <c r="CU915" s="225"/>
      <c r="CV915" s="225"/>
    </row>
    <row r="916" spans="1:100" ht="12" customHeight="1" x14ac:dyDescent="0.25">
      <c r="A916" s="225"/>
      <c r="B916" s="225"/>
      <c r="C916" s="225"/>
      <c r="D916" s="225"/>
      <c r="E916" s="225"/>
      <c r="F916" s="225"/>
      <c r="G916" s="225"/>
      <c r="H916" s="225"/>
      <c r="I916" s="225"/>
      <c r="J916" s="225"/>
      <c r="K916" s="225"/>
      <c r="L916" s="225"/>
      <c r="M916" s="225"/>
      <c r="N916" s="225"/>
      <c r="O916" s="225"/>
      <c r="P916" s="225"/>
      <c r="Q916" s="225"/>
      <c r="R916" s="225"/>
      <c r="S916" s="225"/>
      <c r="T916" s="225"/>
      <c r="U916" s="225"/>
      <c r="V916" s="225"/>
      <c r="W916" s="225"/>
      <c r="X916" s="225"/>
      <c r="Y916" s="225"/>
      <c r="Z916" s="225"/>
      <c r="AA916" s="225"/>
      <c r="AB916" s="225"/>
      <c r="AC916" s="225"/>
      <c r="AD916" s="225"/>
      <c r="AE916" s="225"/>
      <c r="AF916" s="225"/>
      <c r="AG916" s="225"/>
      <c r="AH916" s="225"/>
      <c r="AI916" s="225"/>
      <c r="AJ916" s="225"/>
      <c r="AK916" s="225"/>
      <c r="AL916" s="225"/>
      <c r="AM916" s="257"/>
      <c r="AN916" s="257"/>
      <c r="AO916" s="225"/>
      <c r="AP916" s="225"/>
      <c r="AQ916" s="225"/>
      <c r="AR916" s="225"/>
      <c r="AS916" s="225"/>
      <c r="AT916" s="225"/>
      <c r="AU916" s="225"/>
      <c r="AV916" s="225"/>
      <c r="AW916" s="225"/>
      <c r="AX916" s="225"/>
      <c r="AY916" s="225"/>
      <c r="AZ916" s="225"/>
      <c r="BA916" s="225"/>
      <c r="BB916" s="225"/>
      <c r="BC916" s="225"/>
      <c r="BD916" s="225"/>
      <c r="BE916" s="225"/>
      <c r="BF916" s="225"/>
      <c r="BG916" s="225"/>
      <c r="BH916" s="225"/>
      <c r="BI916" s="225"/>
      <c r="BJ916" s="225"/>
      <c r="BK916" s="225"/>
      <c r="BL916" s="225"/>
      <c r="BM916" s="225"/>
      <c r="BN916" s="225"/>
      <c r="BO916" s="225"/>
      <c r="BP916" s="225"/>
      <c r="BQ916" s="225"/>
      <c r="BR916" s="225"/>
      <c r="BS916" s="225"/>
      <c r="BT916" s="225"/>
      <c r="BU916" s="225"/>
      <c r="BV916" s="225"/>
      <c r="BW916" s="225"/>
      <c r="BX916" s="225"/>
      <c r="BY916" s="225"/>
      <c r="BZ916" s="225"/>
      <c r="CA916" s="225"/>
      <c r="CB916" s="225"/>
      <c r="CC916" s="225"/>
      <c r="CD916" s="225"/>
      <c r="CE916" s="225"/>
      <c r="CF916" s="225"/>
      <c r="CG916" s="225"/>
      <c r="CH916" s="225"/>
      <c r="CI916" s="225"/>
      <c r="CJ916" s="225"/>
      <c r="CK916" s="225"/>
      <c r="CL916" s="225"/>
      <c r="CM916" s="225"/>
      <c r="CN916" s="225"/>
      <c r="CO916" s="225"/>
      <c r="CP916" s="225"/>
      <c r="CQ916" s="225"/>
      <c r="CR916" s="225"/>
      <c r="CS916" s="225"/>
      <c r="CT916" s="225"/>
      <c r="CU916" s="225"/>
      <c r="CV916" s="225"/>
    </row>
    <row r="917" spans="1:100" ht="12" customHeight="1" x14ac:dyDescent="0.25">
      <c r="A917" s="225"/>
      <c r="B917" s="225"/>
      <c r="C917" s="225"/>
      <c r="D917" s="225"/>
      <c r="E917" s="225"/>
      <c r="F917" s="225"/>
      <c r="G917" s="225"/>
      <c r="H917" s="225"/>
      <c r="I917" s="225"/>
      <c r="J917" s="225"/>
      <c r="K917" s="225"/>
      <c r="L917" s="225"/>
      <c r="M917" s="225"/>
      <c r="N917" s="225"/>
      <c r="O917" s="225"/>
      <c r="P917" s="225"/>
      <c r="Q917" s="225"/>
      <c r="R917" s="225"/>
      <c r="S917" s="225"/>
      <c r="T917" s="225"/>
      <c r="U917" s="225"/>
      <c r="V917" s="225"/>
      <c r="W917" s="225"/>
      <c r="X917" s="225"/>
      <c r="Y917" s="225"/>
      <c r="Z917" s="225"/>
      <c r="AA917" s="225"/>
      <c r="AB917" s="225"/>
      <c r="AC917" s="225"/>
      <c r="AD917" s="225"/>
      <c r="AE917" s="225"/>
      <c r="AF917" s="225"/>
      <c r="AG917" s="225"/>
      <c r="AH917" s="225"/>
      <c r="AI917" s="225"/>
      <c r="AJ917" s="225"/>
      <c r="AK917" s="225"/>
      <c r="AL917" s="225"/>
      <c r="AM917" s="257"/>
      <c r="AN917" s="257"/>
      <c r="AO917" s="225"/>
      <c r="AP917" s="225"/>
      <c r="AQ917" s="225"/>
      <c r="AR917" s="225"/>
      <c r="AS917" s="225"/>
      <c r="AT917" s="225"/>
      <c r="AU917" s="225"/>
      <c r="AV917" s="225"/>
      <c r="AW917" s="225"/>
      <c r="AX917" s="225"/>
      <c r="AY917" s="225"/>
      <c r="AZ917" s="225"/>
      <c r="BA917" s="225"/>
      <c r="BB917" s="225"/>
      <c r="BC917" s="225"/>
      <c r="BD917" s="225"/>
      <c r="BE917" s="225"/>
      <c r="BF917" s="225"/>
      <c r="BG917" s="225"/>
      <c r="BH917" s="225"/>
      <c r="BI917" s="225"/>
      <c r="BJ917" s="225"/>
      <c r="BK917" s="225"/>
      <c r="BL917" s="225"/>
      <c r="BM917" s="225"/>
      <c r="BN917" s="225"/>
      <c r="BO917" s="225"/>
      <c r="BP917" s="225"/>
      <c r="BQ917" s="225"/>
      <c r="BR917" s="225"/>
      <c r="BS917" s="225"/>
      <c r="BT917" s="225"/>
      <c r="BU917" s="225"/>
      <c r="BV917" s="225"/>
      <c r="BW917" s="225"/>
      <c r="BX917" s="225"/>
      <c r="BY917" s="225"/>
      <c r="BZ917" s="225"/>
      <c r="CA917" s="225"/>
      <c r="CB917" s="225"/>
      <c r="CC917" s="225"/>
      <c r="CD917" s="225"/>
      <c r="CE917" s="225"/>
      <c r="CF917" s="225"/>
      <c r="CG917" s="225"/>
      <c r="CH917" s="225"/>
      <c r="CI917" s="225"/>
      <c r="CJ917" s="225"/>
      <c r="CK917" s="225"/>
      <c r="CL917" s="225"/>
      <c r="CM917" s="225"/>
      <c r="CN917" s="225"/>
      <c r="CO917" s="225"/>
      <c r="CP917" s="225"/>
      <c r="CQ917" s="225"/>
      <c r="CR917" s="225"/>
      <c r="CS917" s="225"/>
      <c r="CT917" s="225"/>
      <c r="CU917" s="225"/>
      <c r="CV917" s="225"/>
    </row>
    <row r="918" spans="1:100" ht="12" customHeight="1" x14ac:dyDescent="0.25">
      <c r="A918" s="225"/>
      <c r="B918" s="225"/>
      <c r="C918" s="225"/>
      <c r="D918" s="225"/>
      <c r="E918" s="225"/>
      <c r="F918" s="225"/>
      <c r="G918" s="225"/>
      <c r="H918" s="225"/>
      <c r="I918" s="225"/>
      <c r="J918" s="225"/>
      <c r="K918" s="225"/>
      <c r="L918" s="225"/>
      <c r="M918" s="225"/>
      <c r="N918" s="225"/>
      <c r="O918" s="225"/>
      <c r="P918" s="225"/>
      <c r="Q918" s="225"/>
      <c r="R918" s="225"/>
      <c r="S918" s="225"/>
      <c r="T918" s="225"/>
      <c r="U918" s="225"/>
      <c r="V918" s="225"/>
      <c r="W918" s="225"/>
      <c r="X918" s="225"/>
      <c r="Y918" s="225"/>
      <c r="Z918" s="225"/>
      <c r="AA918" s="225"/>
      <c r="AB918" s="225"/>
      <c r="AC918" s="225"/>
      <c r="AD918" s="225"/>
      <c r="AE918" s="225"/>
      <c r="AF918" s="225"/>
      <c r="AG918" s="225"/>
      <c r="AH918" s="225"/>
      <c r="AI918" s="225"/>
      <c r="AJ918" s="225"/>
      <c r="AK918" s="225"/>
      <c r="AL918" s="225"/>
      <c r="AM918" s="257"/>
      <c r="AN918" s="257"/>
      <c r="AO918" s="225"/>
      <c r="AP918" s="225"/>
      <c r="AQ918" s="225"/>
      <c r="AR918" s="225"/>
      <c r="AS918" s="225"/>
      <c r="AT918" s="225"/>
      <c r="AU918" s="225"/>
      <c r="AV918" s="225"/>
      <c r="AW918" s="225"/>
      <c r="AX918" s="225"/>
      <c r="AY918" s="225"/>
      <c r="AZ918" s="225"/>
      <c r="BA918" s="225"/>
      <c r="BB918" s="225"/>
      <c r="BC918" s="225"/>
      <c r="BD918" s="225"/>
      <c r="BE918" s="225"/>
      <c r="BF918" s="225"/>
      <c r="BG918" s="225"/>
      <c r="BH918" s="225"/>
      <c r="BI918" s="225"/>
      <c r="BJ918" s="225"/>
      <c r="BK918" s="225"/>
      <c r="BL918" s="225"/>
      <c r="BM918" s="225"/>
      <c r="BN918" s="225"/>
      <c r="BO918" s="225"/>
      <c r="BP918" s="225"/>
      <c r="BQ918" s="225"/>
      <c r="BR918" s="225"/>
      <c r="BS918" s="225"/>
      <c r="BT918" s="225"/>
      <c r="BU918" s="225"/>
      <c r="BV918" s="225"/>
      <c r="BW918" s="225"/>
      <c r="BX918" s="225"/>
      <c r="BY918" s="225"/>
      <c r="BZ918" s="225"/>
      <c r="CA918" s="225"/>
      <c r="CB918" s="225"/>
      <c r="CC918" s="225"/>
      <c r="CD918" s="225"/>
      <c r="CE918" s="225"/>
      <c r="CF918" s="225"/>
      <c r="CG918" s="225"/>
      <c r="CH918" s="225"/>
      <c r="CI918" s="225"/>
      <c r="CJ918" s="225"/>
      <c r="CK918" s="225"/>
      <c r="CL918" s="225"/>
      <c r="CM918" s="225"/>
      <c r="CN918" s="225"/>
      <c r="CO918" s="225"/>
      <c r="CP918" s="225"/>
      <c r="CQ918" s="225"/>
      <c r="CR918" s="225"/>
      <c r="CS918" s="225"/>
      <c r="CT918" s="225"/>
      <c r="CU918" s="225"/>
      <c r="CV918" s="225"/>
    </row>
    <row r="919" spans="1:100" ht="12" customHeight="1" x14ac:dyDescent="0.25">
      <c r="A919" s="225"/>
      <c r="B919" s="225"/>
      <c r="C919" s="225"/>
      <c r="D919" s="225"/>
      <c r="E919" s="225"/>
      <c r="F919" s="225"/>
      <c r="G919" s="225"/>
      <c r="H919" s="225"/>
      <c r="I919" s="225"/>
      <c r="J919" s="225"/>
      <c r="K919" s="225"/>
      <c r="L919" s="225"/>
      <c r="M919" s="225"/>
      <c r="N919" s="225"/>
      <c r="O919" s="225"/>
      <c r="P919" s="225"/>
      <c r="Q919" s="225"/>
      <c r="R919" s="225"/>
      <c r="S919" s="225"/>
      <c r="T919" s="225"/>
      <c r="U919" s="225"/>
      <c r="V919" s="225"/>
      <c r="W919" s="225"/>
      <c r="X919" s="225"/>
      <c r="Y919" s="225"/>
      <c r="Z919" s="225"/>
      <c r="AA919" s="225"/>
      <c r="AB919" s="225"/>
      <c r="AC919" s="225"/>
      <c r="AD919" s="225"/>
      <c r="AE919" s="225"/>
      <c r="AF919" s="225"/>
      <c r="AG919" s="225"/>
      <c r="AH919" s="225"/>
      <c r="AI919" s="225"/>
      <c r="AJ919" s="225"/>
      <c r="AK919" s="225"/>
      <c r="AL919" s="225"/>
      <c r="AM919" s="257"/>
      <c r="AN919" s="257"/>
      <c r="AO919" s="225"/>
      <c r="AP919" s="225"/>
      <c r="AQ919" s="225"/>
      <c r="AR919" s="225"/>
      <c r="AS919" s="225"/>
      <c r="AT919" s="225"/>
      <c r="AU919" s="225"/>
      <c r="AV919" s="225"/>
      <c r="AW919" s="225"/>
      <c r="AX919" s="225"/>
      <c r="AY919" s="225"/>
      <c r="AZ919" s="225"/>
      <c r="BA919" s="225"/>
      <c r="BB919" s="225"/>
      <c r="BC919" s="225"/>
      <c r="BD919" s="225"/>
      <c r="BE919" s="225"/>
      <c r="BF919" s="225"/>
      <c r="BG919" s="225"/>
      <c r="BH919" s="225"/>
      <c r="BI919" s="225"/>
      <c r="BJ919" s="225"/>
      <c r="BK919" s="225"/>
      <c r="BL919" s="225"/>
      <c r="BM919" s="225"/>
      <c r="BN919" s="225"/>
      <c r="BO919" s="225"/>
      <c r="BP919" s="225"/>
      <c r="BQ919" s="225"/>
      <c r="BR919" s="225"/>
      <c r="BS919" s="225"/>
      <c r="BT919" s="225"/>
      <c r="BU919" s="225"/>
      <c r="BV919" s="225"/>
      <c r="BW919" s="225"/>
      <c r="BX919" s="225"/>
      <c r="BY919" s="225"/>
      <c r="BZ919" s="225"/>
      <c r="CA919" s="225"/>
      <c r="CB919" s="225"/>
      <c r="CC919" s="225"/>
      <c r="CD919" s="225"/>
      <c r="CE919" s="225"/>
      <c r="CF919" s="225"/>
      <c r="CG919" s="225"/>
      <c r="CH919" s="225"/>
      <c r="CI919" s="225"/>
      <c r="CJ919" s="225"/>
      <c r="CK919" s="225"/>
      <c r="CL919" s="225"/>
      <c r="CM919" s="225"/>
      <c r="CN919" s="225"/>
      <c r="CO919" s="225"/>
      <c r="CP919" s="225"/>
      <c r="CQ919" s="225"/>
      <c r="CR919" s="225"/>
      <c r="CS919" s="225"/>
      <c r="CT919" s="225"/>
      <c r="CU919" s="225"/>
      <c r="CV919" s="225"/>
    </row>
    <row r="920" spans="1:100" ht="12" customHeight="1" x14ac:dyDescent="0.25">
      <c r="A920" s="225"/>
      <c r="B920" s="225"/>
      <c r="C920" s="225"/>
      <c r="D920" s="225"/>
      <c r="E920" s="225"/>
      <c r="F920" s="225"/>
      <c r="G920" s="225"/>
      <c r="H920" s="225"/>
      <c r="I920" s="225"/>
      <c r="J920" s="225"/>
      <c r="K920" s="225"/>
      <c r="L920" s="225"/>
      <c r="M920" s="225"/>
      <c r="N920" s="225"/>
      <c r="O920" s="225"/>
      <c r="P920" s="225"/>
      <c r="Q920" s="225"/>
      <c r="R920" s="225"/>
      <c r="S920" s="225"/>
      <c r="T920" s="225"/>
      <c r="U920" s="225"/>
      <c r="V920" s="225"/>
      <c r="W920" s="225"/>
      <c r="X920" s="225"/>
      <c r="Y920" s="225"/>
      <c r="Z920" s="225"/>
      <c r="AA920" s="225"/>
      <c r="AB920" s="225"/>
      <c r="AC920" s="225"/>
      <c r="AD920" s="225"/>
      <c r="AE920" s="225"/>
      <c r="AF920" s="225"/>
      <c r="AG920" s="225"/>
      <c r="AH920" s="225"/>
      <c r="AI920" s="225"/>
      <c r="AJ920" s="225"/>
      <c r="AK920" s="225"/>
      <c r="AL920" s="225"/>
      <c r="AM920" s="257"/>
      <c r="AN920" s="257"/>
      <c r="AO920" s="225"/>
      <c r="AP920" s="225"/>
      <c r="AQ920" s="225"/>
      <c r="AR920" s="225"/>
      <c r="AS920" s="225"/>
      <c r="AT920" s="225"/>
      <c r="AU920" s="225"/>
      <c r="AV920" s="225"/>
      <c r="AW920" s="225"/>
      <c r="AX920" s="225"/>
      <c r="AY920" s="225"/>
      <c r="AZ920" s="225"/>
      <c r="BA920" s="225"/>
      <c r="BB920" s="225"/>
      <c r="BC920" s="225"/>
      <c r="BD920" s="225"/>
      <c r="BE920" s="225"/>
      <c r="BF920" s="225"/>
      <c r="BG920" s="225"/>
      <c r="BH920" s="225"/>
      <c r="BI920" s="225"/>
      <c r="BJ920" s="225"/>
      <c r="BK920" s="225"/>
      <c r="BL920" s="225"/>
      <c r="BM920" s="225"/>
      <c r="BN920" s="225"/>
      <c r="BO920" s="225"/>
      <c r="BP920" s="225"/>
      <c r="BQ920" s="225"/>
      <c r="BR920" s="225"/>
      <c r="BS920" s="225"/>
      <c r="BT920" s="225"/>
      <c r="BU920" s="225"/>
      <c r="BV920" s="225"/>
      <c r="BW920" s="225"/>
      <c r="BX920" s="225"/>
      <c r="BY920" s="225"/>
      <c r="BZ920" s="225"/>
      <c r="CA920" s="225"/>
      <c r="CB920" s="225"/>
      <c r="CC920" s="225"/>
      <c r="CD920" s="225"/>
      <c r="CE920" s="225"/>
      <c r="CF920" s="225"/>
      <c r="CG920" s="225"/>
      <c r="CH920" s="225"/>
      <c r="CI920" s="225"/>
      <c r="CJ920" s="225"/>
      <c r="CK920" s="225"/>
      <c r="CL920" s="225"/>
      <c r="CM920" s="225"/>
      <c r="CN920" s="225"/>
      <c r="CO920" s="225"/>
      <c r="CP920" s="225"/>
      <c r="CQ920" s="225"/>
      <c r="CR920" s="225"/>
      <c r="CS920" s="225"/>
      <c r="CT920" s="225"/>
      <c r="CU920" s="225"/>
      <c r="CV920" s="225"/>
    </row>
    <row r="921" spans="1:100" ht="12" customHeight="1" x14ac:dyDescent="0.25">
      <c r="A921" s="225"/>
      <c r="B921" s="225"/>
      <c r="C921" s="225"/>
      <c r="D921" s="225"/>
      <c r="E921" s="225"/>
      <c r="F921" s="225"/>
      <c r="G921" s="225"/>
      <c r="H921" s="225"/>
      <c r="I921" s="225"/>
      <c r="J921" s="225"/>
      <c r="K921" s="225"/>
      <c r="L921" s="225"/>
      <c r="M921" s="225"/>
      <c r="N921" s="225"/>
      <c r="O921" s="225"/>
      <c r="P921" s="225"/>
      <c r="Q921" s="225"/>
      <c r="R921" s="225"/>
      <c r="S921" s="225"/>
      <c r="T921" s="225"/>
      <c r="U921" s="225"/>
      <c r="V921" s="225"/>
      <c r="W921" s="225"/>
      <c r="X921" s="225"/>
      <c r="Y921" s="225"/>
      <c r="Z921" s="225"/>
      <c r="AA921" s="225"/>
      <c r="AB921" s="225"/>
      <c r="AC921" s="225"/>
      <c r="AD921" s="225"/>
      <c r="AE921" s="225"/>
      <c r="AF921" s="225"/>
      <c r="AG921" s="225"/>
      <c r="AH921" s="225"/>
      <c r="AI921" s="225"/>
      <c r="AJ921" s="225"/>
      <c r="AK921" s="225"/>
      <c r="AL921" s="225"/>
      <c r="AM921" s="257"/>
      <c r="AN921" s="257"/>
      <c r="AO921" s="225"/>
      <c r="AP921" s="225"/>
      <c r="AQ921" s="225"/>
      <c r="AR921" s="225"/>
      <c r="AS921" s="225"/>
      <c r="AT921" s="225"/>
      <c r="AU921" s="225"/>
      <c r="AV921" s="225"/>
      <c r="AW921" s="225"/>
      <c r="AX921" s="225"/>
      <c r="AY921" s="225"/>
      <c r="AZ921" s="225"/>
      <c r="BA921" s="225"/>
      <c r="BB921" s="225"/>
      <c r="BC921" s="225"/>
      <c r="BD921" s="225"/>
      <c r="BE921" s="225"/>
      <c r="BF921" s="225"/>
      <c r="BG921" s="225"/>
      <c r="BH921" s="225"/>
      <c r="BI921" s="225"/>
      <c r="BJ921" s="225"/>
      <c r="BK921" s="225"/>
      <c r="BL921" s="225"/>
      <c r="BM921" s="225"/>
      <c r="BN921" s="225"/>
      <c r="BO921" s="225"/>
      <c r="BP921" s="225"/>
      <c r="BQ921" s="225"/>
      <c r="BR921" s="225"/>
      <c r="BS921" s="225"/>
      <c r="BT921" s="225"/>
      <c r="BU921" s="225"/>
      <c r="BV921" s="225"/>
      <c r="BW921" s="225"/>
      <c r="BX921" s="225"/>
      <c r="BY921" s="225"/>
      <c r="BZ921" s="225"/>
      <c r="CA921" s="225"/>
      <c r="CB921" s="225"/>
      <c r="CC921" s="225"/>
      <c r="CD921" s="225"/>
      <c r="CE921" s="225"/>
      <c r="CF921" s="225"/>
      <c r="CG921" s="225"/>
      <c r="CH921" s="225"/>
      <c r="CI921" s="225"/>
      <c r="CJ921" s="225"/>
      <c r="CK921" s="225"/>
      <c r="CL921" s="225"/>
      <c r="CM921" s="225"/>
      <c r="CN921" s="225"/>
      <c r="CO921" s="225"/>
      <c r="CP921" s="225"/>
      <c r="CQ921" s="225"/>
      <c r="CR921" s="225"/>
      <c r="CS921" s="225"/>
      <c r="CT921" s="225"/>
      <c r="CU921" s="225"/>
      <c r="CV921" s="225"/>
    </row>
    <row r="922" spans="1:100" ht="12" customHeight="1" x14ac:dyDescent="0.25">
      <c r="A922" s="225"/>
      <c r="B922" s="225"/>
      <c r="C922" s="225"/>
      <c r="D922" s="225"/>
      <c r="E922" s="225"/>
      <c r="F922" s="225"/>
      <c r="G922" s="225"/>
      <c r="H922" s="225"/>
      <c r="I922" s="225"/>
      <c r="J922" s="225"/>
      <c r="K922" s="225"/>
      <c r="L922" s="225"/>
      <c r="M922" s="225"/>
      <c r="N922" s="225"/>
      <c r="O922" s="225"/>
      <c r="P922" s="225"/>
      <c r="Q922" s="225"/>
      <c r="R922" s="225"/>
      <c r="S922" s="225"/>
      <c r="T922" s="225"/>
      <c r="U922" s="225"/>
      <c r="V922" s="225"/>
      <c r="W922" s="225"/>
      <c r="X922" s="225"/>
      <c r="Y922" s="225"/>
      <c r="Z922" s="225"/>
      <c r="AA922" s="225"/>
      <c r="AB922" s="225"/>
      <c r="AC922" s="225"/>
      <c r="AD922" s="225"/>
      <c r="AE922" s="225"/>
      <c r="AF922" s="225"/>
      <c r="AG922" s="225"/>
      <c r="AH922" s="225"/>
      <c r="AI922" s="225"/>
      <c r="AJ922" s="225"/>
      <c r="AK922" s="225"/>
      <c r="AL922" s="225"/>
      <c r="AM922" s="257"/>
      <c r="AN922" s="257"/>
      <c r="AO922" s="225"/>
      <c r="AP922" s="225"/>
      <c r="AQ922" s="225"/>
      <c r="AR922" s="225"/>
      <c r="AS922" s="225"/>
      <c r="AT922" s="225"/>
      <c r="AU922" s="225"/>
      <c r="AV922" s="225"/>
      <c r="AW922" s="225"/>
      <c r="AX922" s="225"/>
      <c r="AY922" s="225"/>
      <c r="AZ922" s="225"/>
      <c r="BA922" s="225"/>
      <c r="BB922" s="225"/>
      <c r="BC922" s="225"/>
      <c r="BD922" s="225"/>
      <c r="BE922" s="225"/>
      <c r="BF922" s="225"/>
      <c r="BG922" s="225"/>
      <c r="BH922" s="225"/>
      <c r="BI922" s="225"/>
      <c r="BJ922" s="225"/>
      <c r="BK922" s="225"/>
      <c r="BL922" s="225"/>
      <c r="BM922" s="225"/>
      <c r="BN922" s="225"/>
      <c r="BO922" s="225"/>
      <c r="BP922" s="225"/>
      <c r="BQ922" s="225"/>
      <c r="BR922" s="225"/>
      <c r="BS922" s="225"/>
      <c r="BT922" s="225"/>
      <c r="BU922" s="225"/>
      <c r="BV922" s="225"/>
      <c r="BW922" s="225"/>
      <c r="BX922" s="225"/>
      <c r="BY922" s="225"/>
      <c r="BZ922" s="225"/>
      <c r="CA922" s="225"/>
      <c r="CB922" s="225"/>
      <c r="CC922" s="225"/>
      <c r="CD922" s="225"/>
      <c r="CE922" s="225"/>
      <c r="CF922" s="225"/>
      <c r="CG922" s="225"/>
      <c r="CH922" s="225"/>
      <c r="CI922" s="225"/>
      <c r="CJ922" s="225"/>
      <c r="CK922" s="225"/>
      <c r="CL922" s="225"/>
      <c r="CM922" s="225"/>
      <c r="CN922" s="225"/>
      <c r="CO922" s="225"/>
      <c r="CP922" s="225"/>
      <c r="CQ922" s="225"/>
      <c r="CR922" s="225"/>
      <c r="CS922" s="225"/>
      <c r="CT922" s="225"/>
      <c r="CU922" s="225"/>
      <c r="CV922" s="225"/>
    </row>
    <row r="923" spans="1:100" ht="12" customHeight="1" x14ac:dyDescent="0.25">
      <c r="A923" s="225"/>
      <c r="B923" s="225"/>
      <c r="C923" s="225"/>
      <c r="D923" s="225"/>
      <c r="E923" s="225"/>
      <c r="F923" s="225"/>
      <c r="G923" s="225"/>
      <c r="H923" s="225"/>
      <c r="I923" s="225"/>
      <c r="J923" s="225"/>
      <c r="K923" s="225"/>
      <c r="L923" s="225"/>
      <c r="M923" s="225"/>
      <c r="N923" s="225"/>
      <c r="O923" s="225"/>
      <c r="P923" s="225"/>
      <c r="Q923" s="225"/>
      <c r="R923" s="225"/>
      <c r="S923" s="225"/>
      <c r="T923" s="225"/>
      <c r="U923" s="225"/>
      <c r="V923" s="225"/>
      <c r="W923" s="225"/>
      <c r="X923" s="225"/>
      <c r="Y923" s="225"/>
      <c r="Z923" s="225"/>
      <c r="AA923" s="225"/>
      <c r="AB923" s="225"/>
      <c r="AC923" s="225"/>
      <c r="AD923" s="225"/>
      <c r="AE923" s="225"/>
      <c r="AF923" s="225"/>
      <c r="AG923" s="225"/>
      <c r="AH923" s="225"/>
      <c r="AI923" s="225"/>
      <c r="AJ923" s="225"/>
      <c r="AK923" s="225"/>
      <c r="AL923" s="225"/>
      <c r="AM923" s="257"/>
      <c r="AN923" s="257"/>
      <c r="AO923" s="225"/>
      <c r="AP923" s="225"/>
      <c r="AQ923" s="225"/>
      <c r="AR923" s="225"/>
      <c r="AS923" s="225"/>
      <c r="AT923" s="225"/>
      <c r="AU923" s="225"/>
      <c r="AV923" s="225"/>
      <c r="AW923" s="225"/>
      <c r="AX923" s="225"/>
      <c r="AY923" s="225"/>
      <c r="AZ923" s="225"/>
      <c r="BA923" s="225"/>
      <c r="BB923" s="225"/>
      <c r="BC923" s="225"/>
      <c r="BD923" s="225"/>
      <c r="BE923" s="225"/>
      <c r="BF923" s="225"/>
      <c r="BG923" s="225"/>
      <c r="BH923" s="225"/>
      <c r="BI923" s="225"/>
      <c r="BJ923" s="225"/>
      <c r="BK923" s="225"/>
      <c r="BL923" s="225"/>
      <c r="BM923" s="225"/>
      <c r="BN923" s="225"/>
      <c r="BO923" s="225"/>
      <c r="BP923" s="225"/>
      <c r="BQ923" s="225"/>
      <c r="BR923" s="225"/>
      <c r="BS923" s="225"/>
      <c r="BT923" s="225"/>
      <c r="BU923" s="225"/>
      <c r="BV923" s="225"/>
      <c r="BW923" s="225"/>
      <c r="BX923" s="225"/>
      <c r="BY923" s="225"/>
      <c r="BZ923" s="225"/>
      <c r="CA923" s="225"/>
      <c r="CB923" s="225"/>
      <c r="CC923" s="225"/>
      <c r="CD923" s="225"/>
      <c r="CE923" s="225"/>
      <c r="CF923" s="225"/>
      <c r="CG923" s="225"/>
      <c r="CH923" s="225"/>
      <c r="CI923" s="225"/>
      <c r="CJ923" s="225"/>
      <c r="CK923" s="225"/>
      <c r="CL923" s="225"/>
      <c r="CM923" s="225"/>
      <c r="CN923" s="225"/>
      <c r="CO923" s="225"/>
      <c r="CP923" s="225"/>
      <c r="CQ923" s="225"/>
      <c r="CR923" s="225"/>
      <c r="CS923" s="225"/>
      <c r="CT923" s="225"/>
      <c r="CU923" s="225"/>
      <c r="CV923" s="225"/>
    </row>
    <row r="924" spans="1:100" ht="12" customHeight="1" x14ac:dyDescent="0.25">
      <c r="A924" s="225"/>
      <c r="B924" s="225"/>
      <c r="C924" s="225"/>
      <c r="D924" s="225"/>
      <c r="E924" s="225"/>
      <c r="F924" s="225"/>
      <c r="G924" s="225"/>
      <c r="H924" s="225"/>
      <c r="I924" s="225"/>
      <c r="J924" s="225"/>
      <c r="K924" s="225"/>
      <c r="L924" s="225"/>
      <c r="M924" s="225"/>
      <c r="N924" s="225"/>
      <c r="O924" s="225"/>
      <c r="P924" s="225"/>
      <c r="Q924" s="225"/>
      <c r="R924" s="225"/>
      <c r="S924" s="225"/>
      <c r="T924" s="225"/>
      <c r="U924" s="225"/>
      <c r="V924" s="225"/>
      <c r="W924" s="225"/>
      <c r="X924" s="225"/>
      <c r="Y924" s="225"/>
      <c r="Z924" s="225"/>
      <c r="AA924" s="225"/>
      <c r="AB924" s="225"/>
      <c r="AC924" s="225"/>
      <c r="AD924" s="225"/>
      <c r="AE924" s="225"/>
      <c r="AF924" s="225"/>
      <c r="AG924" s="225"/>
      <c r="AH924" s="225"/>
      <c r="AI924" s="225"/>
      <c r="AJ924" s="225"/>
      <c r="AK924" s="225"/>
      <c r="AL924" s="225"/>
      <c r="AM924" s="257"/>
      <c r="AN924" s="257"/>
      <c r="AO924" s="225"/>
      <c r="AP924" s="225"/>
      <c r="AQ924" s="225"/>
      <c r="AR924" s="225"/>
      <c r="AS924" s="225"/>
      <c r="AT924" s="225"/>
      <c r="AU924" s="225"/>
      <c r="AV924" s="225"/>
      <c r="AW924" s="225"/>
      <c r="AX924" s="225"/>
      <c r="AY924" s="225"/>
      <c r="AZ924" s="225"/>
      <c r="BA924" s="225"/>
      <c r="BB924" s="225"/>
      <c r="BC924" s="225"/>
      <c r="BD924" s="225"/>
      <c r="BE924" s="225"/>
      <c r="BF924" s="225"/>
      <c r="BG924" s="225"/>
      <c r="BH924" s="225"/>
      <c r="BI924" s="225"/>
      <c r="BJ924" s="225"/>
      <c r="BK924" s="225"/>
      <c r="BL924" s="225"/>
      <c r="BM924" s="225"/>
      <c r="BN924" s="225"/>
      <c r="BO924" s="225"/>
      <c r="BP924" s="225"/>
      <c r="BQ924" s="225"/>
      <c r="BR924" s="225"/>
      <c r="BS924" s="225"/>
      <c r="BT924" s="225"/>
      <c r="BU924" s="225"/>
      <c r="BV924" s="225"/>
      <c r="BW924" s="225"/>
      <c r="BX924" s="225"/>
      <c r="BY924" s="225"/>
      <c r="BZ924" s="225"/>
      <c r="CA924" s="225"/>
      <c r="CB924" s="225"/>
      <c r="CC924" s="225"/>
      <c r="CD924" s="225"/>
      <c r="CE924" s="225"/>
      <c r="CF924" s="225"/>
      <c r="CG924" s="225"/>
      <c r="CH924" s="225"/>
      <c r="CI924" s="225"/>
      <c r="CJ924" s="225"/>
      <c r="CK924" s="225"/>
      <c r="CL924" s="225"/>
      <c r="CM924" s="225"/>
      <c r="CN924" s="225"/>
      <c r="CO924" s="225"/>
      <c r="CP924" s="225"/>
      <c r="CQ924" s="225"/>
      <c r="CR924" s="225"/>
      <c r="CS924" s="225"/>
      <c r="CT924" s="225"/>
      <c r="CU924" s="225"/>
      <c r="CV924" s="225"/>
    </row>
    <row r="925" spans="1:100" ht="12" customHeight="1" x14ac:dyDescent="0.25">
      <c r="A925" s="225"/>
      <c r="B925" s="225"/>
      <c r="C925" s="225"/>
      <c r="D925" s="225"/>
      <c r="E925" s="225"/>
      <c r="F925" s="225"/>
      <c r="G925" s="225"/>
      <c r="H925" s="225"/>
      <c r="I925" s="225"/>
      <c r="J925" s="225"/>
      <c r="K925" s="225"/>
      <c r="L925" s="225"/>
      <c r="M925" s="225"/>
      <c r="N925" s="225"/>
      <c r="O925" s="225"/>
      <c r="P925" s="225"/>
      <c r="Q925" s="225"/>
      <c r="R925" s="225"/>
      <c r="S925" s="225"/>
      <c r="T925" s="225"/>
      <c r="U925" s="225"/>
      <c r="V925" s="225"/>
      <c r="W925" s="225"/>
      <c r="X925" s="225"/>
      <c r="Y925" s="225"/>
      <c r="Z925" s="225"/>
      <c r="AA925" s="225"/>
      <c r="AB925" s="225"/>
      <c r="AC925" s="225"/>
      <c r="AD925" s="225"/>
      <c r="AE925" s="225"/>
      <c r="AF925" s="225"/>
      <c r="AG925" s="225"/>
      <c r="AH925" s="225"/>
      <c r="AI925" s="225"/>
      <c r="AJ925" s="225"/>
      <c r="AK925" s="225"/>
      <c r="AL925" s="225"/>
      <c r="AM925" s="257"/>
      <c r="AN925" s="257"/>
      <c r="AO925" s="225"/>
      <c r="AP925" s="225"/>
      <c r="AQ925" s="225"/>
      <c r="AR925" s="225"/>
      <c r="AS925" s="225"/>
      <c r="AT925" s="225"/>
      <c r="AU925" s="225"/>
      <c r="AV925" s="225"/>
      <c r="AW925" s="225"/>
      <c r="AX925" s="225"/>
      <c r="AY925" s="225"/>
      <c r="AZ925" s="225"/>
      <c r="BA925" s="225"/>
      <c r="BB925" s="225"/>
      <c r="BC925" s="225"/>
      <c r="BD925" s="225"/>
      <c r="BE925" s="225"/>
      <c r="BF925" s="225"/>
      <c r="BG925" s="225"/>
      <c r="BH925" s="225"/>
      <c r="BI925" s="225"/>
      <c r="BJ925" s="225"/>
      <c r="BK925" s="225"/>
      <c r="BL925" s="225"/>
      <c r="BM925" s="225"/>
      <c r="BN925" s="225"/>
      <c r="BO925" s="225"/>
      <c r="BP925" s="225"/>
      <c r="BQ925" s="225"/>
      <c r="BR925" s="225"/>
      <c r="BS925" s="225"/>
      <c r="BT925" s="225"/>
      <c r="BU925" s="225"/>
      <c r="BV925" s="225"/>
      <c r="BW925" s="225"/>
      <c r="BX925" s="225"/>
      <c r="BY925" s="225"/>
      <c r="BZ925" s="225"/>
      <c r="CA925" s="225"/>
      <c r="CB925" s="225"/>
      <c r="CC925" s="225"/>
      <c r="CD925" s="225"/>
      <c r="CE925" s="225"/>
      <c r="CF925" s="225"/>
      <c r="CG925" s="225"/>
      <c r="CH925" s="225"/>
      <c r="CI925" s="225"/>
      <c r="CJ925" s="225"/>
      <c r="CK925" s="225"/>
      <c r="CL925" s="225"/>
      <c r="CM925" s="225"/>
      <c r="CN925" s="225"/>
      <c r="CO925" s="225"/>
      <c r="CP925" s="225"/>
      <c r="CQ925" s="225"/>
      <c r="CR925" s="225"/>
      <c r="CS925" s="225"/>
      <c r="CT925" s="225"/>
      <c r="CU925" s="225"/>
      <c r="CV925" s="225"/>
    </row>
    <row r="926" spans="1:100" ht="12" customHeight="1" x14ac:dyDescent="0.25">
      <c r="A926" s="225"/>
      <c r="B926" s="225"/>
      <c r="C926" s="225"/>
      <c r="D926" s="225"/>
      <c r="E926" s="225"/>
      <c r="F926" s="225"/>
      <c r="G926" s="225"/>
      <c r="H926" s="225"/>
      <c r="I926" s="225"/>
      <c r="J926" s="225"/>
      <c r="K926" s="225"/>
      <c r="L926" s="225"/>
      <c r="M926" s="225"/>
      <c r="N926" s="225"/>
      <c r="O926" s="225"/>
      <c r="P926" s="225"/>
      <c r="Q926" s="225"/>
      <c r="R926" s="225"/>
      <c r="S926" s="225"/>
      <c r="T926" s="225"/>
      <c r="U926" s="225"/>
      <c r="V926" s="225"/>
      <c r="W926" s="225"/>
      <c r="X926" s="225"/>
      <c r="Y926" s="225"/>
      <c r="Z926" s="225"/>
      <c r="AA926" s="225"/>
      <c r="AB926" s="225"/>
      <c r="AC926" s="225"/>
      <c r="AD926" s="225"/>
      <c r="AE926" s="225"/>
      <c r="AF926" s="225"/>
      <c r="AG926" s="225"/>
      <c r="AH926" s="225"/>
      <c r="AI926" s="225"/>
      <c r="AJ926" s="225"/>
      <c r="AK926" s="225"/>
      <c r="AL926" s="225"/>
      <c r="AM926" s="257"/>
      <c r="AN926" s="257"/>
      <c r="AO926" s="225"/>
      <c r="AP926" s="225"/>
      <c r="AQ926" s="225"/>
      <c r="AR926" s="225"/>
      <c r="AS926" s="225"/>
      <c r="AT926" s="225"/>
      <c r="AU926" s="225"/>
      <c r="AV926" s="225"/>
      <c r="AW926" s="225"/>
      <c r="AX926" s="225"/>
      <c r="AY926" s="225"/>
      <c r="AZ926" s="225"/>
      <c r="BA926" s="225"/>
      <c r="BB926" s="225"/>
      <c r="BC926" s="225"/>
      <c r="BD926" s="225"/>
      <c r="BE926" s="225"/>
      <c r="BF926" s="225"/>
      <c r="BG926" s="225"/>
      <c r="BH926" s="225"/>
      <c r="BI926" s="225"/>
      <c r="BJ926" s="225"/>
      <c r="BK926" s="225"/>
      <c r="BL926" s="225"/>
      <c r="BM926" s="225"/>
      <c r="BN926" s="225"/>
      <c r="BO926" s="225"/>
      <c r="BP926" s="225"/>
      <c r="BQ926" s="225"/>
      <c r="BR926" s="225"/>
      <c r="BS926" s="225"/>
      <c r="BT926" s="225"/>
      <c r="BU926" s="225"/>
      <c r="BV926" s="225"/>
      <c r="BW926" s="225"/>
      <c r="BX926" s="225"/>
      <c r="BY926" s="225"/>
      <c r="BZ926" s="225"/>
      <c r="CA926" s="225"/>
      <c r="CB926" s="225"/>
      <c r="CC926" s="225"/>
      <c r="CD926" s="225"/>
      <c r="CE926" s="225"/>
      <c r="CF926" s="225"/>
      <c r="CG926" s="225"/>
      <c r="CH926" s="225"/>
      <c r="CI926" s="225"/>
      <c r="CJ926" s="225"/>
      <c r="CK926" s="225"/>
      <c r="CL926" s="225"/>
      <c r="CM926" s="225"/>
      <c r="CN926" s="225"/>
      <c r="CO926" s="225"/>
      <c r="CP926" s="225"/>
      <c r="CQ926" s="225"/>
      <c r="CR926" s="225"/>
      <c r="CS926" s="225"/>
      <c r="CT926" s="225"/>
      <c r="CU926" s="225"/>
      <c r="CV926" s="225"/>
    </row>
    <row r="927" spans="1:100" ht="12" customHeight="1" x14ac:dyDescent="0.25">
      <c r="A927" s="225"/>
      <c r="B927" s="225"/>
      <c r="C927" s="225"/>
      <c r="D927" s="225"/>
      <c r="E927" s="225"/>
      <c r="F927" s="225"/>
      <c r="G927" s="225"/>
      <c r="H927" s="225"/>
      <c r="I927" s="225"/>
      <c r="J927" s="225"/>
      <c r="K927" s="225"/>
      <c r="L927" s="225"/>
      <c r="M927" s="225"/>
      <c r="N927" s="225"/>
      <c r="O927" s="225"/>
      <c r="P927" s="225"/>
      <c r="Q927" s="225"/>
      <c r="R927" s="225"/>
      <c r="S927" s="225"/>
      <c r="T927" s="225"/>
      <c r="U927" s="225"/>
      <c r="V927" s="225"/>
      <c r="W927" s="225"/>
      <c r="X927" s="225"/>
      <c r="Y927" s="225"/>
      <c r="Z927" s="225"/>
      <c r="AA927" s="225"/>
      <c r="AB927" s="225"/>
      <c r="AC927" s="225"/>
      <c r="AD927" s="225"/>
      <c r="AE927" s="225"/>
      <c r="AF927" s="225"/>
      <c r="AG927" s="225"/>
      <c r="AH927" s="225"/>
      <c r="AI927" s="225"/>
      <c r="AJ927" s="225"/>
      <c r="AK927" s="225"/>
      <c r="AL927" s="225"/>
      <c r="AM927" s="257"/>
      <c r="AN927" s="257"/>
      <c r="AO927" s="225"/>
      <c r="AP927" s="225"/>
      <c r="AQ927" s="225"/>
      <c r="AR927" s="225"/>
      <c r="AS927" s="225"/>
      <c r="AT927" s="225"/>
      <c r="AU927" s="225"/>
      <c r="AV927" s="225"/>
      <c r="AW927" s="225"/>
      <c r="AX927" s="225"/>
      <c r="AY927" s="225"/>
      <c r="AZ927" s="225"/>
      <c r="BA927" s="225"/>
      <c r="BB927" s="225"/>
      <c r="BC927" s="225"/>
      <c r="BD927" s="225"/>
      <c r="BE927" s="225"/>
      <c r="BF927" s="225"/>
      <c r="BG927" s="225"/>
      <c r="BH927" s="225"/>
      <c r="BI927" s="225"/>
      <c r="BJ927" s="225"/>
      <c r="BK927" s="225"/>
      <c r="BL927" s="225"/>
      <c r="BM927" s="225"/>
      <c r="BN927" s="225"/>
      <c r="BO927" s="225"/>
      <c r="BP927" s="225"/>
      <c r="BQ927" s="225"/>
      <c r="BR927" s="225"/>
      <c r="BS927" s="225"/>
      <c r="BT927" s="225"/>
      <c r="BU927" s="225"/>
      <c r="BV927" s="225"/>
      <c r="BW927" s="225"/>
      <c r="BX927" s="225"/>
      <c r="BY927" s="225"/>
      <c r="BZ927" s="225"/>
      <c r="CA927" s="225"/>
      <c r="CB927" s="225"/>
      <c r="CC927" s="225"/>
      <c r="CD927" s="225"/>
      <c r="CE927" s="225"/>
      <c r="CF927" s="225"/>
      <c r="CG927" s="225"/>
      <c r="CH927" s="225"/>
      <c r="CI927" s="225"/>
      <c r="CJ927" s="225"/>
      <c r="CK927" s="225"/>
      <c r="CL927" s="225"/>
      <c r="CM927" s="225"/>
      <c r="CN927" s="225"/>
      <c r="CO927" s="225"/>
      <c r="CP927" s="225"/>
      <c r="CQ927" s="225"/>
      <c r="CR927" s="225"/>
      <c r="CS927" s="225"/>
      <c r="CT927" s="225"/>
      <c r="CU927" s="225"/>
      <c r="CV927" s="225"/>
    </row>
    <row r="928" spans="1:100" ht="12" customHeight="1" x14ac:dyDescent="0.25">
      <c r="A928" s="225"/>
      <c r="B928" s="225"/>
      <c r="C928" s="225"/>
      <c r="D928" s="225"/>
      <c r="E928" s="225"/>
      <c r="F928" s="225"/>
      <c r="G928" s="225"/>
      <c r="H928" s="225"/>
      <c r="I928" s="225"/>
      <c r="J928" s="225"/>
      <c r="K928" s="225"/>
      <c r="L928" s="225"/>
      <c r="M928" s="225"/>
      <c r="N928" s="225"/>
      <c r="O928" s="225"/>
      <c r="P928" s="225"/>
      <c r="Q928" s="225"/>
      <c r="R928" s="225"/>
      <c r="S928" s="225"/>
      <c r="T928" s="225"/>
      <c r="U928" s="225"/>
      <c r="V928" s="225"/>
      <c r="W928" s="225"/>
      <c r="X928" s="225"/>
      <c r="Y928" s="225"/>
      <c r="Z928" s="225"/>
      <c r="AA928" s="225"/>
      <c r="AB928" s="225"/>
      <c r="AC928" s="225"/>
      <c r="AD928" s="225"/>
      <c r="AE928" s="225"/>
      <c r="AF928" s="225"/>
      <c r="AG928" s="225"/>
      <c r="AH928" s="225"/>
      <c r="AI928" s="225"/>
      <c r="AJ928" s="225"/>
      <c r="AK928" s="225"/>
      <c r="AL928" s="225"/>
      <c r="AM928" s="257"/>
      <c r="AN928" s="257"/>
      <c r="AO928" s="225"/>
      <c r="AP928" s="225"/>
      <c r="AQ928" s="225"/>
      <c r="AR928" s="225"/>
      <c r="AS928" s="225"/>
      <c r="AT928" s="225"/>
      <c r="AU928" s="225"/>
      <c r="AV928" s="225"/>
      <c r="AW928" s="225"/>
      <c r="AX928" s="225"/>
      <c r="AY928" s="225"/>
      <c r="AZ928" s="225"/>
      <c r="BA928" s="225"/>
      <c r="BB928" s="225"/>
      <c r="BC928" s="225"/>
      <c r="BD928" s="225"/>
      <c r="BE928" s="225"/>
      <c r="BF928" s="225"/>
      <c r="BG928" s="225"/>
      <c r="BH928" s="225"/>
      <c r="BI928" s="225"/>
      <c r="BJ928" s="225"/>
      <c r="BK928" s="225"/>
      <c r="BL928" s="225"/>
      <c r="BM928" s="225"/>
      <c r="BN928" s="225"/>
      <c r="BO928" s="225"/>
      <c r="BP928" s="225"/>
      <c r="BQ928" s="225"/>
      <c r="BR928" s="225"/>
      <c r="BS928" s="225"/>
      <c r="BT928" s="225"/>
      <c r="BU928" s="225"/>
      <c r="BV928" s="225"/>
      <c r="BW928" s="225"/>
      <c r="BX928" s="225"/>
      <c r="BY928" s="225"/>
      <c r="BZ928" s="225"/>
      <c r="CA928" s="225"/>
      <c r="CB928" s="225"/>
      <c r="CC928" s="225"/>
      <c r="CD928" s="225"/>
      <c r="CE928" s="225"/>
      <c r="CF928" s="225"/>
      <c r="CG928" s="225"/>
      <c r="CH928" s="225"/>
      <c r="CI928" s="225"/>
      <c r="CJ928" s="225"/>
      <c r="CK928" s="225"/>
      <c r="CL928" s="225"/>
      <c r="CM928" s="225"/>
      <c r="CN928" s="225"/>
      <c r="CO928" s="225"/>
      <c r="CP928" s="225"/>
      <c r="CQ928" s="225"/>
      <c r="CR928" s="225"/>
      <c r="CS928" s="225"/>
      <c r="CT928" s="225"/>
      <c r="CU928" s="225"/>
      <c r="CV928" s="225"/>
    </row>
    <row r="929" spans="1:100" ht="12" customHeight="1" x14ac:dyDescent="0.25">
      <c r="A929" s="225"/>
      <c r="B929" s="225"/>
      <c r="C929" s="225"/>
      <c r="D929" s="225"/>
      <c r="E929" s="225"/>
      <c r="F929" s="225"/>
      <c r="G929" s="225"/>
      <c r="H929" s="225"/>
      <c r="I929" s="225"/>
      <c r="J929" s="225"/>
      <c r="K929" s="225"/>
      <c r="L929" s="225"/>
      <c r="M929" s="225"/>
      <c r="N929" s="225"/>
      <c r="O929" s="225"/>
      <c r="P929" s="225"/>
      <c r="Q929" s="225"/>
      <c r="R929" s="225"/>
      <c r="S929" s="225"/>
      <c r="T929" s="225"/>
      <c r="U929" s="225"/>
      <c r="V929" s="225"/>
      <c r="W929" s="225"/>
      <c r="X929" s="225"/>
      <c r="Y929" s="225"/>
      <c r="Z929" s="225"/>
      <c r="AA929" s="225"/>
      <c r="AB929" s="225"/>
      <c r="AC929" s="225"/>
      <c r="AD929" s="225"/>
      <c r="AE929" s="225"/>
      <c r="AF929" s="225"/>
      <c r="AG929" s="225"/>
      <c r="AH929" s="225"/>
      <c r="AI929" s="225"/>
      <c r="AJ929" s="225"/>
      <c r="AK929" s="225"/>
      <c r="AL929" s="225"/>
      <c r="AM929" s="257"/>
      <c r="AN929" s="257"/>
      <c r="AO929" s="225"/>
      <c r="AP929" s="225"/>
      <c r="AQ929" s="225"/>
      <c r="AR929" s="225"/>
      <c r="AS929" s="225"/>
      <c r="AT929" s="225"/>
      <c r="AU929" s="225"/>
      <c r="AV929" s="225"/>
      <c r="AW929" s="225"/>
      <c r="AX929" s="225"/>
      <c r="AY929" s="225"/>
      <c r="AZ929" s="225"/>
      <c r="BA929" s="225"/>
      <c r="BB929" s="225"/>
      <c r="BC929" s="225"/>
      <c r="BD929" s="225"/>
      <c r="BE929" s="225"/>
      <c r="BF929" s="225"/>
      <c r="BG929" s="225"/>
      <c r="BH929" s="225"/>
      <c r="BI929" s="225"/>
      <c r="BJ929" s="225"/>
      <c r="BK929" s="225"/>
      <c r="BL929" s="225"/>
      <c r="BM929" s="225"/>
      <c r="BN929" s="225"/>
      <c r="BO929" s="225"/>
      <c r="BP929" s="225"/>
      <c r="BQ929" s="225"/>
      <c r="BR929" s="225"/>
      <c r="BS929" s="225"/>
      <c r="BT929" s="225"/>
      <c r="BU929" s="225"/>
      <c r="BV929" s="225"/>
      <c r="BW929" s="225"/>
      <c r="BX929" s="225"/>
      <c r="BY929" s="225"/>
      <c r="BZ929" s="225"/>
      <c r="CA929" s="225"/>
      <c r="CB929" s="225"/>
      <c r="CC929" s="225"/>
      <c r="CD929" s="225"/>
      <c r="CE929" s="225"/>
      <c r="CF929" s="225"/>
      <c r="CG929" s="225"/>
      <c r="CH929" s="225"/>
      <c r="CI929" s="225"/>
      <c r="CJ929" s="225"/>
      <c r="CK929" s="225"/>
      <c r="CL929" s="225"/>
      <c r="CM929" s="225"/>
      <c r="CN929" s="225"/>
      <c r="CO929" s="225"/>
      <c r="CP929" s="225"/>
      <c r="CQ929" s="225"/>
      <c r="CR929" s="225"/>
      <c r="CS929" s="225"/>
      <c r="CT929" s="225"/>
      <c r="CU929" s="225"/>
      <c r="CV929" s="225"/>
    </row>
    <row r="930" spans="1:100" ht="12" customHeight="1" x14ac:dyDescent="0.25">
      <c r="A930" s="225"/>
      <c r="B930" s="225"/>
      <c r="C930" s="225"/>
      <c r="D930" s="225"/>
      <c r="E930" s="225"/>
      <c r="F930" s="225"/>
      <c r="G930" s="225"/>
      <c r="H930" s="225"/>
      <c r="I930" s="225"/>
      <c r="J930" s="225"/>
      <c r="K930" s="225"/>
      <c r="L930" s="225"/>
      <c r="M930" s="225"/>
      <c r="N930" s="225"/>
      <c r="O930" s="225"/>
      <c r="P930" s="225"/>
      <c r="Q930" s="225"/>
      <c r="R930" s="225"/>
      <c r="S930" s="225"/>
      <c r="T930" s="225"/>
      <c r="U930" s="225"/>
      <c r="V930" s="225"/>
      <c r="W930" s="225"/>
      <c r="X930" s="225"/>
      <c r="Y930" s="225"/>
      <c r="Z930" s="225"/>
      <c r="AA930" s="225"/>
      <c r="AB930" s="225"/>
      <c r="AC930" s="225"/>
      <c r="AD930" s="225"/>
      <c r="AE930" s="225"/>
      <c r="AF930" s="225"/>
      <c r="AG930" s="225"/>
      <c r="AH930" s="225"/>
      <c r="AI930" s="225"/>
      <c r="AJ930" s="225"/>
      <c r="AK930" s="225"/>
      <c r="AL930" s="225"/>
      <c r="AM930" s="257"/>
      <c r="AN930" s="257"/>
      <c r="AO930" s="225"/>
      <c r="AP930" s="225"/>
      <c r="AQ930" s="225"/>
      <c r="AR930" s="225"/>
      <c r="AS930" s="225"/>
      <c r="AT930" s="225"/>
      <c r="AU930" s="225"/>
      <c r="AV930" s="225"/>
      <c r="AW930" s="225"/>
      <c r="AX930" s="225"/>
      <c r="AY930" s="225"/>
      <c r="AZ930" s="225"/>
      <c r="BA930" s="225"/>
      <c r="BB930" s="225"/>
      <c r="BC930" s="225"/>
      <c r="BD930" s="225"/>
      <c r="BE930" s="225"/>
      <c r="BF930" s="225"/>
      <c r="BG930" s="225"/>
      <c r="BH930" s="225"/>
      <c r="BI930" s="225"/>
      <c r="BJ930" s="225"/>
      <c r="BK930" s="225"/>
      <c r="BL930" s="225"/>
      <c r="BM930" s="225"/>
      <c r="BN930" s="225"/>
      <c r="BO930" s="225"/>
      <c r="BP930" s="225"/>
      <c r="BQ930" s="225"/>
      <c r="BR930" s="225"/>
      <c r="BS930" s="225"/>
      <c r="BT930" s="225"/>
      <c r="BU930" s="225"/>
      <c r="BV930" s="225"/>
      <c r="BW930" s="225"/>
      <c r="BX930" s="225"/>
      <c r="BY930" s="225"/>
      <c r="BZ930" s="225"/>
      <c r="CA930" s="225"/>
      <c r="CB930" s="225"/>
      <c r="CC930" s="225"/>
      <c r="CD930" s="225"/>
      <c r="CE930" s="225"/>
      <c r="CF930" s="225"/>
      <c r="CG930" s="225"/>
      <c r="CH930" s="225"/>
      <c r="CI930" s="225"/>
      <c r="CJ930" s="225"/>
      <c r="CK930" s="225"/>
      <c r="CL930" s="225"/>
      <c r="CM930" s="225"/>
      <c r="CN930" s="225"/>
      <c r="CO930" s="225"/>
      <c r="CP930" s="225"/>
      <c r="CQ930" s="225"/>
      <c r="CR930" s="225"/>
      <c r="CS930" s="225"/>
      <c r="CT930" s="225"/>
      <c r="CU930" s="225"/>
      <c r="CV930" s="225"/>
    </row>
    <row r="931" spans="1:100" ht="12" customHeight="1" x14ac:dyDescent="0.25">
      <c r="A931" s="225"/>
      <c r="B931" s="225"/>
      <c r="C931" s="225"/>
      <c r="D931" s="225"/>
      <c r="E931" s="225"/>
      <c r="F931" s="225"/>
      <c r="G931" s="225"/>
      <c r="H931" s="225"/>
      <c r="I931" s="225"/>
      <c r="J931" s="225"/>
      <c r="K931" s="225"/>
      <c r="L931" s="225"/>
      <c r="M931" s="225"/>
      <c r="N931" s="225"/>
      <c r="O931" s="225"/>
      <c r="P931" s="225"/>
      <c r="Q931" s="225"/>
      <c r="R931" s="225"/>
      <c r="S931" s="225"/>
      <c r="T931" s="225"/>
      <c r="U931" s="225"/>
      <c r="V931" s="225"/>
      <c r="W931" s="225"/>
      <c r="X931" s="225"/>
      <c r="Y931" s="225"/>
      <c r="Z931" s="225"/>
      <c r="AA931" s="225"/>
      <c r="AB931" s="225"/>
      <c r="AC931" s="225"/>
      <c r="AD931" s="225"/>
      <c r="AE931" s="225"/>
      <c r="AF931" s="225"/>
      <c r="AG931" s="225"/>
      <c r="AH931" s="225"/>
      <c r="AI931" s="225"/>
      <c r="AJ931" s="225"/>
      <c r="AK931" s="225"/>
      <c r="AL931" s="225"/>
      <c r="AM931" s="257"/>
      <c r="AN931" s="257"/>
      <c r="AO931" s="225"/>
      <c r="AP931" s="225"/>
      <c r="AQ931" s="225"/>
      <c r="AR931" s="225"/>
      <c r="AS931" s="225"/>
      <c r="AT931" s="225"/>
      <c r="AU931" s="225"/>
      <c r="AV931" s="225"/>
      <c r="AW931" s="225"/>
      <c r="AX931" s="225"/>
      <c r="AY931" s="225"/>
      <c r="AZ931" s="225"/>
      <c r="BA931" s="225"/>
      <c r="BB931" s="225"/>
      <c r="BC931" s="225"/>
      <c r="BD931" s="225"/>
      <c r="BE931" s="225"/>
      <c r="BF931" s="225"/>
      <c r="BG931" s="225"/>
      <c r="BH931" s="225"/>
      <c r="BI931" s="225"/>
      <c r="BJ931" s="225"/>
      <c r="BK931" s="225"/>
      <c r="BL931" s="225"/>
      <c r="BM931" s="225"/>
      <c r="BN931" s="225"/>
      <c r="BO931" s="225"/>
      <c r="BP931" s="225"/>
      <c r="BQ931" s="225"/>
      <c r="BR931" s="225"/>
      <c r="BS931" s="225"/>
      <c r="BT931" s="225"/>
      <c r="BU931" s="225"/>
      <c r="BV931" s="225"/>
      <c r="BW931" s="225"/>
      <c r="BX931" s="225"/>
      <c r="BY931" s="225"/>
      <c r="BZ931" s="225"/>
      <c r="CA931" s="225"/>
      <c r="CB931" s="225"/>
      <c r="CC931" s="225"/>
      <c r="CD931" s="225"/>
      <c r="CE931" s="225"/>
      <c r="CF931" s="225"/>
      <c r="CG931" s="225"/>
      <c r="CH931" s="225"/>
      <c r="CI931" s="225"/>
      <c r="CJ931" s="225"/>
      <c r="CK931" s="225"/>
      <c r="CL931" s="225"/>
      <c r="CM931" s="225"/>
      <c r="CN931" s="225"/>
      <c r="CO931" s="225"/>
      <c r="CP931" s="225"/>
      <c r="CQ931" s="225"/>
      <c r="CR931" s="225"/>
      <c r="CS931" s="225"/>
      <c r="CT931" s="225"/>
      <c r="CU931" s="225"/>
      <c r="CV931" s="225"/>
    </row>
    <row r="932" spans="1:100" ht="12" customHeight="1" x14ac:dyDescent="0.25">
      <c r="A932" s="225"/>
      <c r="B932" s="225"/>
      <c r="C932" s="225"/>
      <c r="D932" s="225"/>
      <c r="E932" s="225"/>
      <c r="F932" s="225"/>
      <c r="G932" s="225"/>
      <c r="H932" s="225"/>
      <c r="I932" s="225"/>
      <c r="J932" s="225"/>
      <c r="K932" s="225"/>
      <c r="L932" s="225"/>
      <c r="M932" s="225"/>
      <c r="N932" s="225"/>
      <c r="O932" s="225"/>
      <c r="P932" s="225"/>
      <c r="Q932" s="225"/>
      <c r="R932" s="225"/>
      <c r="S932" s="225"/>
      <c r="T932" s="225"/>
      <c r="U932" s="225"/>
      <c r="V932" s="225"/>
      <c r="W932" s="225"/>
      <c r="X932" s="225"/>
      <c r="Y932" s="225"/>
      <c r="Z932" s="225"/>
      <c r="AA932" s="225"/>
      <c r="AB932" s="225"/>
      <c r="AC932" s="225"/>
      <c r="AD932" s="225"/>
      <c r="AE932" s="225"/>
      <c r="AF932" s="225"/>
      <c r="AG932" s="225"/>
      <c r="AH932" s="225"/>
      <c r="AI932" s="225"/>
      <c r="AJ932" s="225"/>
      <c r="AK932" s="225"/>
      <c r="AL932" s="225"/>
      <c r="AM932" s="257"/>
      <c r="AN932" s="257"/>
      <c r="AO932" s="225"/>
      <c r="AP932" s="225"/>
      <c r="AQ932" s="225"/>
      <c r="AR932" s="225"/>
      <c r="AS932" s="225"/>
      <c r="AT932" s="225"/>
      <c r="AU932" s="225"/>
      <c r="AV932" s="225"/>
      <c r="AW932" s="225"/>
      <c r="AX932" s="225"/>
      <c r="AY932" s="225"/>
      <c r="AZ932" s="225"/>
      <c r="BA932" s="225"/>
      <c r="BB932" s="225"/>
      <c r="BC932" s="225"/>
      <c r="BD932" s="225"/>
      <c r="BE932" s="225"/>
      <c r="BF932" s="225"/>
      <c r="BG932" s="225"/>
      <c r="BH932" s="225"/>
      <c r="BI932" s="225"/>
      <c r="BJ932" s="225"/>
      <c r="BK932" s="225"/>
      <c r="BL932" s="225"/>
      <c r="BM932" s="225"/>
      <c r="BN932" s="225"/>
      <c r="BO932" s="225"/>
      <c r="BP932" s="225"/>
      <c r="BQ932" s="225"/>
      <c r="BR932" s="225"/>
      <c r="BS932" s="225"/>
      <c r="BT932" s="225"/>
      <c r="BU932" s="225"/>
      <c r="BV932" s="225"/>
      <c r="BW932" s="225"/>
      <c r="BX932" s="225"/>
      <c r="BY932" s="225"/>
      <c r="BZ932" s="225"/>
      <c r="CA932" s="225"/>
      <c r="CB932" s="225"/>
      <c r="CC932" s="225"/>
      <c r="CD932" s="225"/>
      <c r="CE932" s="225"/>
      <c r="CF932" s="225"/>
      <c r="CG932" s="225"/>
      <c r="CH932" s="225"/>
      <c r="CI932" s="225"/>
      <c r="CJ932" s="225"/>
      <c r="CK932" s="225"/>
      <c r="CL932" s="225"/>
      <c r="CM932" s="225"/>
      <c r="CN932" s="225"/>
      <c r="CO932" s="225"/>
      <c r="CP932" s="225"/>
      <c r="CQ932" s="225"/>
      <c r="CR932" s="225"/>
      <c r="CS932" s="225"/>
      <c r="CT932" s="225"/>
      <c r="CU932" s="225"/>
      <c r="CV932" s="225"/>
    </row>
    <row r="933" spans="1:100" ht="12" customHeight="1" x14ac:dyDescent="0.25">
      <c r="A933" s="225"/>
      <c r="B933" s="225"/>
      <c r="C933" s="225"/>
      <c r="D933" s="225"/>
      <c r="E933" s="225"/>
      <c r="F933" s="225"/>
      <c r="G933" s="225"/>
      <c r="H933" s="225"/>
      <c r="I933" s="225"/>
      <c r="J933" s="225"/>
      <c r="K933" s="225"/>
      <c r="L933" s="225"/>
      <c r="M933" s="225"/>
      <c r="N933" s="225"/>
      <c r="O933" s="225"/>
      <c r="P933" s="225"/>
      <c r="Q933" s="225"/>
      <c r="R933" s="225"/>
      <c r="S933" s="225"/>
      <c r="T933" s="225"/>
      <c r="U933" s="225"/>
      <c r="V933" s="225"/>
      <c r="W933" s="225"/>
      <c r="X933" s="225"/>
      <c r="Y933" s="225"/>
      <c r="Z933" s="225"/>
      <c r="AA933" s="225"/>
      <c r="AB933" s="225"/>
      <c r="AC933" s="225"/>
      <c r="AD933" s="225"/>
      <c r="AE933" s="225"/>
      <c r="AF933" s="225"/>
      <c r="AG933" s="225"/>
      <c r="AH933" s="225"/>
      <c r="AI933" s="225"/>
      <c r="AJ933" s="225"/>
      <c r="AK933" s="225"/>
      <c r="AL933" s="225"/>
      <c r="AM933" s="257"/>
      <c r="AN933" s="257"/>
      <c r="AO933" s="225"/>
      <c r="AP933" s="225"/>
      <c r="AQ933" s="225"/>
      <c r="AR933" s="225"/>
      <c r="AS933" s="225"/>
      <c r="AT933" s="225"/>
      <c r="AU933" s="225"/>
      <c r="AV933" s="225"/>
      <c r="AW933" s="225"/>
      <c r="AX933" s="225"/>
      <c r="AY933" s="225"/>
      <c r="AZ933" s="225"/>
      <c r="BA933" s="225"/>
      <c r="BB933" s="225"/>
      <c r="BC933" s="225"/>
      <c r="BD933" s="225"/>
      <c r="BE933" s="225"/>
      <c r="BF933" s="225"/>
      <c r="BG933" s="225"/>
      <c r="BH933" s="225"/>
      <c r="BI933" s="225"/>
      <c r="BJ933" s="225"/>
      <c r="BK933" s="225"/>
      <c r="BL933" s="225"/>
      <c r="BM933" s="225"/>
      <c r="BN933" s="225"/>
      <c r="BO933" s="225"/>
      <c r="BP933" s="225"/>
      <c r="BQ933" s="225"/>
      <c r="BR933" s="225"/>
      <c r="BS933" s="225"/>
      <c r="BT933" s="225"/>
      <c r="BU933" s="225"/>
      <c r="BV933" s="225"/>
      <c r="BW933" s="225"/>
      <c r="BX933" s="225"/>
      <c r="BY933" s="225"/>
      <c r="BZ933" s="225"/>
      <c r="CA933" s="225"/>
      <c r="CB933" s="225"/>
      <c r="CC933" s="225"/>
      <c r="CD933" s="225"/>
      <c r="CE933" s="225"/>
      <c r="CF933" s="225"/>
      <c r="CG933" s="225"/>
      <c r="CH933" s="225"/>
      <c r="CI933" s="225"/>
      <c r="CJ933" s="225"/>
      <c r="CK933" s="225"/>
      <c r="CL933" s="225"/>
      <c r="CM933" s="225"/>
      <c r="CN933" s="225"/>
      <c r="CO933" s="225"/>
      <c r="CP933" s="225"/>
      <c r="CQ933" s="225"/>
      <c r="CR933" s="225"/>
      <c r="CS933" s="225"/>
      <c r="CT933" s="225"/>
      <c r="CU933" s="225"/>
      <c r="CV933" s="225"/>
    </row>
    <row r="934" spans="1:100" ht="12" customHeight="1" x14ac:dyDescent="0.25">
      <c r="A934" s="225"/>
      <c r="B934" s="225"/>
      <c r="C934" s="225"/>
      <c r="D934" s="225"/>
      <c r="E934" s="225"/>
      <c r="F934" s="225"/>
      <c r="G934" s="225"/>
      <c r="H934" s="225"/>
      <c r="I934" s="225"/>
      <c r="J934" s="225"/>
      <c r="K934" s="225"/>
      <c r="L934" s="225"/>
      <c r="M934" s="225"/>
      <c r="N934" s="225"/>
      <c r="O934" s="225"/>
      <c r="P934" s="225"/>
      <c r="Q934" s="225"/>
      <c r="R934" s="225"/>
      <c r="S934" s="225"/>
      <c r="T934" s="225"/>
      <c r="U934" s="225"/>
      <c r="V934" s="225"/>
      <c r="W934" s="225"/>
      <c r="X934" s="225"/>
      <c r="Y934" s="225"/>
      <c r="Z934" s="225"/>
      <c r="AA934" s="225"/>
      <c r="AB934" s="225"/>
      <c r="AC934" s="225"/>
      <c r="AD934" s="225"/>
      <c r="AE934" s="225"/>
      <c r="AF934" s="225"/>
      <c r="AG934" s="225"/>
      <c r="AH934" s="225"/>
      <c r="AI934" s="225"/>
      <c r="AJ934" s="225"/>
      <c r="AK934" s="225"/>
      <c r="AL934" s="225"/>
      <c r="AM934" s="257"/>
      <c r="AN934" s="257"/>
      <c r="AO934" s="225"/>
      <c r="AP934" s="225"/>
      <c r="AQ934" s="225"/>
      <c r="AR934" s="225"/>
      <c r="AS934" s="225"/>
      <c r="AT934" s="225"/>
      <c r="AU934" s="225"/>
      <c r="AV934" s="225"/>
      <c r="AW934" s="225"/>
      <c r="AX934" s="225"/>
      <c r="AY934" s="225"/>
      <c r="AZ934" s="225"/>
      <c r="BA934" s="225"/>
      <c r="BB934" s="225"/>
      <c r="BC934" s="225"/>
      <c r="BD934" s="225"/>
      <c r="BE934" s="225"/>
      <c r="BF934" s="225"/>
      <c r="BG934" s="225"/>
      <c r="BH934" s="225"/>
      <c r="BI934" s="225"/>
      <c r="BJ934" s="225"/>
      <c r="BK934" s="225"/>
      <c r="BL934" s="225"/>
      <c r="BM934" s="225"/>
      <c r="BN934" s="225"/>
      <c r="BO934" s="225"/>
      <c r="BP934" s="225"/>
      <c r="BQ934" s="225"/>
      <c r="BR934" s="225"/>
      <c r="BS934" s="225"/>
      <c r="BT934" s="225"/>
      <c r="BU934" s="225"/>
      <c r="BV934" s="225"/>
      <c r="BW934" s="225"/>
      <c r="BX934" s="225"/>
      <c r="BY934" s="225"/>
      <c r="BZ934" s="225"/>
      <c r="CA934" s="225"/>
      <c r="CB934" s="225"/>
      <c r="CC934" s="225"/>
      <c r="CD934" s="225"/>
      <c r="CE934" s="225"/>
      <c r="CF934" s="225"/>
      <c r="CG934" s="225"/>
      <c r="CH934" s="225"/>
      <c r="CI934" s="225"/>
      <c r="CJ934" s="225"/>
      <c r="CK934" s="225"/>
      <c r="CL934" s="225"/>
      <c r="CM934" s="225"/>
      <c r="CN934" s="225"/>
      <c r="CO934" s="225"/>
      <c r="CP934" s="225"/>
      <c r="CQ934" s="225"/>
      <c r="CR934" s="225"/>
      <c r="CS934" s="225"/>
      <c r="CT934" s="225"/>
      <c r="CU934" s="225"/>
      <c r="CV934" s="225"/>
    </row>
    <row r="935" spans="1:100" ht="12" customHeight="1" x14ac:dyDescent="0.25">
      <c r="A935" s="225"/>
      <c r="B935" s="225"/>
      <c r="C935" s="225"/>
      <c r="D935" s="225"/>
      <c r="E935" s="225"/>
      <c r="F935" s="225"/>
      <c r="G935" s="225"/>
      <c r="H935" s="225"/>
      <c r="I935" s="225"/>
      <c r="J935" s="225"/>
      <c r="K935" s="225"/>
      <c r="L935" s="225"/>
      <c r="M935" s="225"/>
      <c r="N935" s="225"/>
      <c r="O935" s="225"/>
      <c r="P935" s="225"/>
      <c r="Q935" s="225"/>
      <c r="R935" s="225"/>
      <c r="S935" s="225"/>
      <c r="T935" s="225"/>
      <c r="U935" s="225"/>
      <c r="V935" s="225"/>
      <c r="W935" s="225"/>
      <c r="X935" s="225"/>
      <c r="Y935" s="225"/>
      <c r="Z935" s="225"/>
      <c r="AA935" s="225"/>
      <c r="AB935" s="225"/>
      <c r="AC935" s="225"/>
      <c r="AD935" s="225"/>
      <c r="AE935" s="225"/>
      <c r="AF935" s="225"/>
      <c r="AG935" s="225"/>
      <c r="AH935" s="225"/>
      <c r="AI935" s="225"/>
      <c r="AJ935" s="225"/>
      <c r="AK935" s="225"/>
      <c r="AL935" s="225"/>
      <c r="AM935" s="257"/>
      <c r="AN935" s="257"/>
      <c r="AO935" s="225"/>
      <c r="AP935" s="225"/>
      <c r="AQ935" s="225"/>
      <c r="AR935" s="225"/>
      <c r="AS935" s="225"/>
      <c r="AT935" s="225"/>
      <c r="AU935" s="225"/>
      <c r="AV935" s="225"/>
      <c r="AW935" s="225"/>
      <c r="AX935" s="225"/>
      <c r="AY935" s="225"/>
      <c r="AZ935" s="225"/>
      <c r="BA935" s="225"/>
      <c r="BB935" s="225"/>
      <c r="BC935" s="225"/>
      <c r="BD935" s="225"/>
      <c r="BE935" s="225"/>
      <c r="BF935" s="225"/>
      <c r="BG935" s="225"/>
      <c r="BH935" s="225"/>
      <c r="BI935" s="225"/>
      <c r="BJ935" s="225"/>
      <c r="BK935" s="225"/>
      <c r="BL935" s="225"/>
      <c r="BM935" s="225"/>
      <c r="BN935" s="225"/>
      <c r="BO935" s="225"/>
      <c r="BP935" s="225"/>
      <c r="BQ935" s="225"/>
      <c r="BR935" s="225"/>
      <c r="BS935" s="225"/>
      <c r="BT935" s="225"/>
      <c r="BU935" s="225"/>
      <c r="BV935" s="225"/>
      <c r="BW935" s="225"/>
      <c r="BX935" s="225"/>
      <c r="BY935" s="225"/>
      <c r="BZ935" s="225"/>
      <c r="CA935" s="225"/>
      <c r="CB935" s="225"/>
      <c r="CC935" s="225"/>
      <c r="CD935" s="225"/>
      <c r="CE935" s="225"/>
      <c r="CF935" s="225"/>
      <c r="CG935" s="225"/>
      <c r="CH935" s="225"/>
      <c r="CI935" s="225"/>
      <c r="CJ935" s="225"/>
      <c r="CK935" s="225"/>
      <c r="CL935" s="225"/>
      <c r="CM935" s="225"/>
      <c r="CN935" s="225"/>
      <c r="CO935" s="225"/>
      <c r="CP935" s="225"/>
      <c r="CQ935" s="225"/>
      <c r="CR935" s="225"/>
      <c r="CS935" s="225"/>
      <c r="CT935" s="225"/>
      <c r="CU935" s="225"/>
      <c r="CV935" s="225"/>
    </row>
    <row r="936" spans="1:100" ht="12" customHeight="1" x14ac:dyDescent="0.25">
      <c r="A936" s="225"/>
      <c r="B936" s="225"/>
      <c r="C936" s="225"/>
      <c r="D936" s="225"/>
      <c r="E936" s="225"/>
      <c r="F936" s="225"/>
      <c r="G936" s="225"/>
      <c r="H936" s="225"/>
      <c r="I936" s="225"/>
      <c r="J936" s="225"/>
      <c r="K936" s="225"/>
      <c r="L936" s="225"/>
      <c r="M936" s="225"/>
      <c r="N936" s="225"/>
      <c r="O936" s="225"/>
      <c r="P936" s="225"/>
      <c r="Q936" s="225"/>
      <c r="R936" s="225"/>
      <c r="S936" s="225"/>
      <c r="T936" s="225"/>
      <c r="U936" s="225"/>
      <c r="V936" s="225"/>
      <c r="W936" s="225"/>
      <c r="X936" s="225"/>
      <c r="Y936" s="225"/>
      <c r="Z936" s="225"/>
      <c r="AA936" s="225"/>
      <c r="AB936" s="225"/>
      <c r="AC936" s="225"/>
      <c r="AD936" s="225"/>
      <c r="AE936" s="225"/>
      <c r="AF936" s="225"/>
      <c r="AG936" s="225"/>
      <c r="AH936" s="225"/>
      <c r="AI936" s="225"/>
      <c r="AJ936" s="225"/>
      <c r="AK936" s="225"/>
      <c r="AL936" s="225"/>
      <c r="AM936" s="257"/>
      <c r="AN936" s="257"/>
      <c r="AO936" s="225"/>
      <c r="AP936" s="225"/>
      <c r="AQ936" s="225"/>
      <c r="AR936" s="225"/>
      <c r="AS936" s="225"/>
      <c r="AT936" s="225"/>
      <c r="AU936" s="225"/>
      <c r="AV936" s="225"/>
      <c r="AW936" s="225"/>
      <c r="AX936" s="225"/>
      <c r="AY936" s="225"/>
      <c r="AZ936" s="225"/>
      <c r="BA936" s="225"/>
      <c r="BB936" s="225"/>
      <c r="BC936" s="225"/>
      <c r="BD936" s="225"/>
      <c r="BE936" s="225"/>
      <c r="BF936" s="225"/>
      <c r="BG936" s="225"/>
      <c r="BH936" s="225"/>
      <c r="BI936" s="225"/>
      <c r="BJ936" s="225"/>
      <c r="BK936" s="225"/>
      <c r="BL936" s="225"/>
      <c r="BM936" s="225"/>
      <c r="BN936" s="225"/>
      <c r="BO936" s="225"/>
      <c r="BP936" s="225"/>
      <c r="BQ936" s="225"/>
      <c r="BR936" s="225"/>
      <c r="BS936" s="225"/>
      <c r="BT936" s="225"/>
      <c r="BU936" s="225"/>
      <c r="BV936" s="225"/>
      <c r="BW936" s="225"/>
      <c r="BX936" s="225"/>
      <c r="BY936" s="225"/>
      <c r="BZ936" s="225"/>
      <c r="CA936" s="225"/>
      <c r="CB936" s="225"/>
      <c r="CC936" s="225"/>
      <c r="CD936" s="225"/>
      <c r="CE936" s="225"/>
      <c r="CF936" s="225"/>
      <c r="CG936" s="225"/>
      <c r="CH936" s="225"/>
      <c r="CI936" s="225"/>
      <c r="CJ936" s="225"/>
      <c r="CK936" s="225"/>
      <c r="CL936" s="225"/>
      <c r="CM936" s="225"/>
      <c r="CN936" s="225"/>
      <c r="CO936" s="225"/>
      <c r="CP936" s="225"/>
      <c r="CQ936" s="225"/>
      <c r="CR936" s="225"/>
      <c r="CS936" s="225"/>
      <c r="CT936" s="225"/>
      <c r="CU936" s="225"/>
      <c r="CV936" s="225"/>
    </row>
    <row r="937" spans="1:100" ht="12" customHeight="1" x14ac:dyDescent="0.25">
      <c r="A937" s="225"/>
      <c r="B937" s="225"/>
      <c r="C937" s="225"/>
      <c r="D937" s="225"/>
      <c r="E937" s="225"/>
      <c r="F937" s="225"/>
      <c r="G937" s="225"/>
      <c r="H937" s="225"/>
      <c r="I937" s="225"/>
      <c r="J937" s="225"/>
      <c r="K937" s="225"/>
      <c r="L937" s="225"/>
      <c r="M937" s="225"/>
      <c r="N937" s="225"/>
      <c r="O937" s="225"/>
      <c r="P937" s="225"/>
      <c r="Q937" s="225"/>
      <c r="R937" s="225"/>
      <c r="S937" s="225"/>
      <c r="T937" s="225"/>
      <c r="U937" s="225"/>
      <c r="V937" s="225"/>
      <c r="W937" s="225"/>
      <c r="X937" s="225"/>
      <c r="Y937" s="225"/>
      <c r="Z937" s="225"/>
      <c r="AA937" s="225"/>
      <c r="AB937" s="225"/>
      <c r="AC937" s="225"/>
      <c r="AD937" s="225"/>
      <c r="AE937" s="225"/>
      <c r="AF937" s="225"/>
      <c r="AG937" s="225"/>
      <c r="AH937" s="225"/>
      <c r="AI937" s="225"/>
      <c r="AJ937" s="225"/>
      <c r="AK937" s="225"/>
      <c r="AL937" s="225"/>
      <c r="AM937" s="257"/>
      <c r="AN937" s="257"/>
      <c r="AO937" s="225"/>
      <c r="AP937" s="225"/>
      <c r="AQ937" s="225"/>
      <c r="AR937" s="225"/>
      <c r="AS937" s="225"/>
      <c r="AT937" s="225"/>
      <c r="AU937" s="225"/>
      <c r="AV937" s="225"/>
      <c r="AW937" s="225"/>
      <c r="AX937" s="225"/>
      <c r="AY937" s="225"/>
      <c r="AZ937" s="225"/>
      <c r="BA937" s="225"/>
      <c r="BB937" s="225"/>
      <c r="BC937" s="225"/>
      <c r="BD937" s="225"/>
      <c r="BE937" s="225"/>
      <c r="BF937" s="225"/>
      <c r="BG937" s="225"/>
      <c r="BH937" s="225"/>
      <c r="BI937" s="225"/>
      <c r="BJ937" s="225"/>
      <c r="BK937" s="225"/>
      <c r="BL937" s="225"/>
      <c r="BM937" s="225"/>
      <c r="BN937" s="225"/>
      <c r="BO937" s="225"/>
      <c r="BP937" s="225"/>
      <c r="BQ937" s="225"/>
      <c r="BR937" s="225"/>
      <c r="BS937" s="225"/>
      <c r="BT937" s="225"/>
      <c r="BU937" s="225"/>
      <c r="BV937" s="225"/>
      <c r="BW937" s="225"/>
      <c r="BX937" s="225"/>
      <c r="BY937" s="225"/>
      <c r="BZ937" s="225"/>
      <c r="CA937" s="225"/>
      <c r="CB937" s="225"/>
      <c r="CC937" s="225"/>
      <c r="CD937" s="225"/>
      <c r="CE937" s="225"/>
      <c r="CF937" s="225"/>
      <c r="CG937" s="225"/>
      <c r="CH937" s="225"/>
      <c r="CI937" s="225"/>
      <c r="CJ937" s="225"/>
      <c r="CK937" s="225"/>
      <c r="CL937" s="225"/>
      <c r="CM937" s="225"/>
      <c r="CN937" s="225"/>
      <c r="CO937" s="225"/>
      <c r="CP937" s="225"/>
      <c r="CQ937" s="225"/>
      <c r="CR937" s="225"/>
      <c r="CS937" s="225"/>
      <c r="CT937" s="225"/>
      <c r="CU937" s="225"/>
      <c r="CV937" s="225"/>
    </row>
    <row r="938" spans="1:100" ht="12" customHeight="1" x14ac:dyDescent="0.25">
      <c r="A938" s="225"/>
      <c r="B938" s="225"/>
      <c r="C938" s="225"/>
      <c r="D938" s="225"/>
      <c r="E938" s="225"/>
      <c r="F938" s="225"/>
      <c r="G938" s="225"/>
      <c r="H938" s="225"/>
      <c r="I938" s="225"/>
      <c r="J938" s="225"/>
      <c r="K938" s="225"/>
      <c r="L938" s="225"/>
      <c r="M938" s="225"/>
      <c r="N938" s="225"/>
      <c r="O938" s="225"/>
      <c r="P938" s="225"/>
      <c r="Q938" s="225"/>
      <c r="R938" s="225"/>
      <c r="S938" s="225"/>
      <c r="T938" s="225"/>
      <c r="U938" s="225"/>
      <c r="V938" s="225"/>
      <c r="W938" s="225"/>
      <c r="X938" s="225"/>
      <c r="Y938" s="225"/>
      <c r="Z938" s="225"/>
      <c r="AA938" s="225"/>
      <c r="AB938" s="225"/>
      <c r="AC938" s="225"/>
      <c r="AD938" s="225"/>
      <c r="AE938" s="225"/>
      <c r="AF938" s="225"/>
      <c r="AG938" s="225"/>
      <c r="AH938" s="225"/>
      <c r="AI938" s="225"/>
      <c r="AJ938" s="225"/>
      <c r="AK938" s="225"/>
      <c r="AL938" s="225"/>
      <c r="AM938" s="257"/>
      <c r="AN938" s="257"/>
      <c r="AO938" s="225"/>
      <c r="AP938" s="225"/>
      <c r="AQ938" s="225"/>
      <c r="AR938" s="225"/>
      <c r="AS938" s="225"/>
      <c r="AT938" s="225"/>
      <c r="AU938" s="225"/>
      <c r="AV938" s="225"/>
      <c r="AW938" s="225"/>
      <c r="AX938" s="225"/>
      <c r="AY938" s="225"/>
      <c r="AZ938" s="225"/>
      <c r="BA938" s="225"/>
      <c r="BB938" s="225"/>
      <c r="BC938" s="225"/>
      <c r="BD938" s="225"/>
      <c r="BE938" s="225"/>
      <c r="BF938" s="225"/>
      <c r="BG938" s="225"/>
      <c r="BH938" s="225"/>
      <c r="BI938" s="225"/>
      <c r="BJ938" s="225"/>
      <c r="BK938" s="225"/>
      <c r="BL938" s="225"/>
      <c r="BM938" s="225"/>
      <c r="BN938" s="225"/>
      <c r="BO938" s="225"/>
      <c r="BP938" s="225"/>
      <c r="BQ938" s="225"/>
      <c r="BR938" s="225"/>
      <c r="BS938" s="225"/>
      <c r="BT938" s="225"/>
      <c r="BU938" s="225"/>
      <c r="BV938" s="225"/>
      <c r="BW938" s="225"/>
      <c r="BX938" s="225"/>
      <c r="BY938" s="225"/>
      <c r="BZ938" s="225"/>
      <c r="CA938" s="225"/>
      <c r="CB938" s="225"/>
      <c r="CC938" s="225"/>
      <c r="CD938" s="225"/>
      <c r="CE938" s="225"/>
      <c r="CF938" s="225"/>
      <c r="CG938" s="225"/>
      <c r="CH938" s="225"/>
      <c r="CI938" s="225"/>
      <c r="CJ938" s="225"/>
      <c r="CK938" s="225"/>
      <c r="CL938" s="225"/>
      <c r="CM938" s="225"/>
      <c r="CN938" s="225"/>
      <c r="CO938" s="225"/>
      <c r="CP938" s="225"/>
      <c r="CQ938" s="225"/>
      <c r="CR938" s="225"/>
      <c r="CS938" s="225"/>
      <c r="CT938" s="225"/>
      <c r="CU938" s="225"/>
      <c r="CV938" s="225"/>
    </row>
    <row r="939" spans="1:100" ht="12" customHeight="1" x14ac:dyDescent="0.25">
      <c r="A939" s="225"/>
      <c r="B939" s="225"/>
      <c r="C939" s="225"/>
      <c r="D939" s="225"/>
      <c r="E939" s="225"/>
      <c r="F939" s="225"/>
      <c r="G939" s="225"/>
      <c r="H939" s="225"/>
      <c r="I939" s="225"/>
      <c r="J939" s="225"/>
      <c r="K939" s="225"/>
      <c r="L939" s="225"/>
      <c r="M939" s="225"/>
      <c r="N939" s="225"/>
      <c r="O939" s="225"/>
      <c r="P939" s="225"/>
      <c r="Q939" s="225"/>
      <c r="R939" s="225"/>
      <c r="S939" s="225"/>
      <c r="T939" s="225"/>
      <c r="U939" s="225"/>
      <c r="V939" s="225"/>
      <c r="W939" s="225"/>
      <c r="X939" s="225"/>
      <c r="Y939" s="225"/>
      <c r="Z939" s="225"/>
      <c r="AA939" s="225"/>
      <c r="AB939" s="225"/>
      <c r="AC939" s="225"/>
      <c r="AD939" s="225"/>
      <c r="AE939" s="225"/>
      <c r="AF939" s="225"/>
      <c r="AG939" s="225"/>
      <c r="AH939" s="225"/>
      <c r="AI939" s="225"/>
      <c r="AJ939" s="225"/>
      <c r="AK939" s="225"/>
      <c r="AL939" s="225"/>
      <c r="AM939" s="257"/>
      <c r="AN939" s="257"/>
      <c r="AO939" s="225"/>
      <c r="AP939" s="225"/>
      <c r="AQ939" s="225"/>
      <c r="AR939" s="225"/>
      <c r="AS939" s="225"/>
      <c r="AT939" s="225"/>
      <c r="AU939" s="225"/>
      <c r="AV939" s="225"/>
      <c r="AW939" s="225"/>
      <c r="AX939" s="225"/>
      <c r="AY939" s="225"/>
      <c r="AZ939" s="225"/>
      <c r="BA939" s="225"/>
      <c r="BB939" s="225"/>
      <c r="BC939" s="225"/>
      <c r="BD939" s="225"/>
      <c r="BE939" s="225"/>
      <c r="BF939" s="225"/>
      <c r="BG939" s="225"/>
      <c r="BH939" s="225"/>
      <c r="BI939" s="225"/>
      <c r="BJ939" s="225"/>
      <c r="BK939" s="225"/>
      <c r="BL939" s="225"/>
      <c r="BM939" s="225"/>
      <c r="BN939" s="225"/>
      <c r="BO939" s="225"/>
      <c r="BP939" s="225"/>
      <c r="BQ939" s="225"/>
      <c r="BR939" s="225"/>
      <c r="BS939" s="225"/>
      <c r="BT939" s="225"/>
      <c r="BU939" s="225"/>
      <c r="BV939" s="225"/>
      <c r="BW939" s="225"/>
      <c r="BX939" s="225"/>
      <c r="BY939" s="225"/>
      <c r="BZ939" s="225"/>
      <c r="CA939" s="225"/>
      <c r="CB939" s="225"/>
      <c r="CC939" s="225"/>
      <c r="CD939" s="225"/>
      <c r="CE939" s="225"/>
      <c r="CF939" s="225"/>
      <c r="CG939" s="225"/>
      <c r="CH939" s="225"/>
      <c r="CI939" s="225"/>
      <c r="CJ939" s="225"/>
      <c r="CK939" s="225"/>
      <c r="CL939" s="225"/>
      <c r="CM939" s="225"/>
      <c r="CN939" s="225"/>
      <c r="CO939" s="225"/>
      <c r="CP939" s="225"/>
      <c r="CQ939" s="225"/>
      <c r="CR939" s="225"/>
      <c r="CS939" s="225"/>
      <c r="CT939" s="225"/>
      <c r="CU939" s="225"/>
      <c r="CV939" s="225"/>
    </row>
    <row r="940" spans="1:100" ht="12" customHeight="1" x14ac:dyDescent="0.25">
      <c r="A940" s="225"/>
      <c r="B940" s="225"/>
      <c r="C940" s="225"/>
      <c r="D940" s="225"/>
      <c r="E940" s="225"/>
      <c r="F940" s="225"/>
      <c r="G940" s="225"/>
      <c r="H940" s="225"/>
      <c r="I940" s="225"/>
      <c r="J940" s="225"/>
      <c r="K940" s="225"/>
      <c r="L940" s="225"/>
      <c r="M940" s="225"/>
      <c r="N940" s="225"/>
      <c r="O940" s="225"/>
      <c r="P940" s="225"/>
      <c r="Q940" s="225"/>
      <c r="R940" s="225"/>
      <c r="S940" s="225"/>
      <c r="T940" s="225"/>
      <c r="U940" s="225"/>
      <c r="V940" s="225"/>
      <c r="W940" s="225"/>
      <c r="X940" s="225"/>
      <c r="Y940" s="225"/>
      <c r="Z940" s="225"/>
      <c r="AA940" s="225"/>
      <c r="AB940" s="225"/>
      <c r="AC940" s="225"/>
      <c r="AD940" s="225"/>
      <c r="AE940" s="225"/>
      <c r="AF940" s="225"/>
      <c r="AG940" s="225"/>
      <c r="AH940" s="225"/>
      <c r="AI940" s="225"/>
      <c r="AJ940" s="225"/>
      <c r="AK940" s="225"/>
      <c r="AL940" s="225"/>
      <c r="AM940" s="257"/>
      <c r="AN940" s="257"/>
      <c r="AO940" s="225"/>
      <c r="AP940" s="225"/>
      <c r="AQ940" s="225"/>
      <c r="AR940" s="225"/>
      <c r="AS940" s="225"/>
      <c r="AT940" s="225"/>
      <c r="AU940" s="225"/>
      <c r="AV940" s="225"/>
      <c r="AW940" s="225"/>
      <c r="AX940" s="225"/>
      <c r="AY940" s="225"/>
      <c r="AZ940" s="225"/>
      <c r="BA940" s="225"/>
      <c r="BB940" s="225"/>
      <c r="BC940" s="225"/>
      <c r="BD940" s="225"/>
      <c r="BE940" s="225"/>
      <c r="BF940" s="225"/>
      <c r="BG940" s="225"/>
      <c r="BH940" s="225"/>
      <c r="BI940" s="225"/>
      <c r="BJ940" s="225"/>
      <c r="BK940" s="225"/>
      <c r="BL940" s="225"/>
      <c r="BM940" s="225"/>
      <c r="BN940" s="225"/>
      <c r="BO940" s="225"/>
      <c r="BP940" s="225"/>
      <c r="BQ940" s="225"/>
      <c r="BR940" s="225"/>
      <c r="BS940" s="225"/>
      <c r="BT940" s="225"/>
      <c r="BU940" s="225"/>
      <c r="BV940" s="225"/>
      <c r="BW940" s="225"/>
      <c r="BX940" s="225"/>
      <c r="BY940" s="225"/>
      <c r="BZ940" s="225"/>
      <c r="CA940" s="225"/>
      <c r="CB940" s="225"/>
      <c r="CC940" s="225"/>
      <c r="CD940" s="225"/>
      <c r="CE940" s="225"/>
      <c r="CF940" s="225"/>
      <c r="CG940" s="225"/>
      <c r="CH940" s="225"/>
      <c r="CI940" s="225"/>
      <c r="CJ940" s="225"/>
      <c r="CK940" s="225"/>
      <c r="CL940" s="225"/>
      <c r="CM940" s="225"/>
      <c r="CN940" s="225"/>
      <c r="CO940" s="225"/>
      <c r="CP940" s="225"/>
      <c r="CQ940" s="225"/>
      <c r="CR940" s="225"/>
      <c r="CS940" s="225"/>
      <c r="CT940" s="225"/>
      <c r="CU940" s="225"/>
      <c r="CV940" s="225"/>
    </row>
    <row r="941" spans="1:100" ht="12" customHeight="1" x14ac:dyDescent="0.25">
      <c r="A941" s="225"/>
      <c r="B941" s="225"/>
      <c r="C941" s="225"/>
      <c r="D941" s="225"/>
      <c r="E941" s="225"/>
      <c r="F941" s="225"/>
      <c r="G941" s="225"/>
      <c r="H941" s="225"/>
      <c r="I941" s="225"/>
      <c r="J941" s="225"/>
      <c r="K941" s="225"/>
      <c r="L941" s="225"/>
      <c r="M941" s="225"/>
      <c r="N941" s="225"/>
      <c r="O941" s="225"/>
      <c r="P941" s="225"/>
      <c r="Q941" s="225"/>
      <c r="R941" s="225"/>
      <c r="S941" s="225"/>
      <c r="T941" s="225"/>
      <c r="U941" s="225"/>
      <c r="V941" s="225"/>
      <c r="W941" s="225"/>
      <c r="X941" s="225"/>
      <c r="Y941" s="225"/>
      <c r="Z941" s="225"/>
      <c r="AA941" s="225"/>
      <c r="AB941" s="225"/>
      <c r="AC941" s="225"/>
      <c r="AD941" s="225"/>
      <c r="AE941" s="225"/>
      <c r="AF941" s="225"/>
      <c r="AG941" s="225"/>
      <c r="AH941" s="225"/>
      <c r="AI941" s="225"/>
      <c r="AJ941" s="225"/>
      <c r="AK941" s="225"/>
      <c r="AL941" s="225"/>
      <c r="AM941" s="257"/>
      <c r="AN941" s="257"/>
      <c r="AO941" s="225"/>
      <c r="AP941" s="225"/>
      <c r="AQ941" s="225"/>
      <c r="AR941" s="225"/>
      <c r="AS941" s="225"/>
      <c r="AT941" s="225"/>
      <c r="AU941" s="225"/>
      <c r="AV941" s="225"/>
      <c r="AW941" s="225"/>
      <c r="AX941" s="225"/>
      <c r="AY941" s="225"/>
      <c r="AZ941" s="225"/>
      <c r="BA941" s="225"/>
      <c r="BB941" s="225"/>
      <c r="BC941" s="225"/>
      <c r="BD941" s="225"/>
      <c r="BE941" s="225"/>
      <c r="BF941" s="225"/>
      <c r="BG941" s="225"/>
      <c r="BH941" s="225"/>
      <c r="BI941" s="225"/>
      <c r="BJ941" s="225"/>
      <c r="BK941" s="225"/>
      <c r="BL941" s="225"/>
      <c r="BM941" s="225"/>
      <c r="BN941" s="225"/>
      <c r="BO941" s="225"/>
      <c r="BP941" s="225"/>
      <c r="BQ941" s="225"/>
      <c r="BR941" s="225"/>
      <c r="BS941" s="225"/>
      <c r="BT941" s="225"/>
      <c r="BU941" s="225"/>
      <c r="BV941" s="225"/>
      <c r="BW941" s="225"/>
      <c r="BX941" s="225"/>
      <c r="BY941" s="225"/>
      <c r="BZ941" s="225"/>
      <c r="CA941" s="225"/>
      <c r="CB941" s="225"/>
      <c r="CC941" s="225"/>
      <c r="CD941" s="225"/>
      <c r="CE941" s="225"/>
      <c r="CF941" s="225"/>
      <c r="CG941" s="225"/>
      <c r="CH941" s="225"/>
      <c r="CI941" s="225"/>
      <c r="CJ941" s="225"/>
      <c r="CK941" s="225"/>
      <c r="CL941" s="225"/>
      <c r="CM941" s="225"/>
      <c r="CN941" s="225"/>
      <c r="CO941" s="225"/>
      <c r="CP941" s="225"/>
      <c r="CQ941" s="225"/>
      <c r="CR941" s="225"/>
      <c r="CS941" s="225"/>
      <c r="CT941" s="225"/>
      <c r="CU941" s="225"/>
      <c r="CV941" s="225"/>
    </row>
    <row r="942" spans="1:100" ht="12" customHeight="1" x14ac:dyDescent="0.25">
      <c r="A942" s="225"/>
      <c r="B942" s="225"/>
      <c r="C942" s="225"/>
      <c r="D942" s="225"/>
      <c r="E942" s="225"/>
      <c r="F942" s="225"/>
      <c r="G942" s="225"/>
      <c r="H942" s="225"/>
      <c r="I942" s="225"/>
      <c r="J942" s="225"/>
      <c r="K942" s="225"/>
      <c r="L942" s="225"/>
      <c r="M942" s="225"/>
      <c r="N942" s="225"/>
      <c r="O942" s="225"/>
      <c r="P942" s="225"/>
      <c r="Q942" s="225"/>
      <c r="R942" s="225"/>
      <c r="S942" s="225"/>
      <c r="T942" s="225"/>
      <c r="U942" s="225"/>
      <c r="V942" s="225"/>
      <c r="W942" s="225"/>
      <c r="X942" s="225"/>
      <c r="Y942" s="225"/>
      <c r="Z942" s="225"/>
      <c r="AA942" s="225"/>
      <c r="AB942" s="225"/>
      <c r="AC942" s="225"/>
      <c r="AD942" s="225"/>
      <c r="AE942" s="225"/>
      <c r="AF942" s="225"/>
      <c r="AG942" s="225"/>
      <c r="AH942" s="225"/>
      <c r="AI942" s="225"/>
      <c r="AJ942" s="225"/>
      <c r="AK942" s="225"/>
      <c r="AL942" s="225"/>
      <c r="AM942" s="257"/>
      <c r="AN942" s="257"/>
      <c r="AO942" s="225"/>
      <c r="AP942" s="225"/>
      <c r="AQ942" s="225"/>
      <c r="AR942" s="225"/>
      <c r="AS942" s="225"/>
      <c r="AT942" s="225"/>
      <c r="AU942" s="225"/>
      <c r="AV942" s="225"/>
      <c r="AW942" s="225"/>
      <c r="AX942" s="225"/>
      <c r="AY942" s="225"/>
      <c r="AZ942" s="225"/>
      <c r="BA942" s="225"/>
      <c r="BB942" s="225"/>
      <c r="BC942" s="225"/>
      <c r="BD942" s="225"/>
      <c r="BE942" s="225"/>
      <c r="BF942" s="225"/>
      <c r="BG942" s="225"/>
      <c r="BH942" s="225"/>
      <c r="BI942" s="225"/>
      <c r="BJ942" s="225"/>
      <c r="BK942" s="225"/>
      <c r="BL942" s="225"/>
      <c r="BM942" s="225"/>
      <c r="BN942" s="225"/>
      <c r="BO942" s="225"/>
      <c r="BP942" s="225"/>
      <c r="BQ942" s="225"/>
      <c r="BR942" s="225"/>
      <c r="BS942" s="225"/>
      <c r="BT942" s="225"/>
      <c r="BU942" s="225"/>
      <c r="BV942" s="225"/>
      <c r="BW942" s="225"/>
      <c r="BX942" s="225"/>
      <c r="BY942" s="225"/>
      <c r="BZ942" s="225"/>
      <c r="CA942" s="225"/>
      <c r="CB942" s="225"/>
      <c r="CC942" s="225"/>
      <c r="CD942" s="225"/>
      <c r="CE942" s="225"/>
      <c r="CF942" s="225"/>
      <c r="CG942" s="225"/>
      <c r="CH942" s="225"/>
      <c r="CI942" s="225"/>
      <c r="CJ942" s="225"/>
      <c r="CK942" s="225"/>
      <c r="CL942" s="225"/>
      <c r="CM942" s="225"/>
      <c r="CN942" s="225"/>
      <c r="CO942" s="225"/>
      <c r="CP942" s="225"/>
      <c r="CQ942" s="225"/>
      <c r="CR942" s="225"/>
      <c r="CS942" s="225"/>
      <c r="CT942" s="225"/>
      <c r="CU942" s="225"/>
      <c r="CV942" s="225"/>
    </row>
    <row r="943" spans="1:100" ht="12" customHeight="1" x14ac:dyDescent="0.25">
      <c r="A943" s="225"/>
      <c r="B943" s="225"/>
      <c r="C943" s="225"/>
      <c r="D943" s="225"/>
      <c r="E943" s="225"/>
      <c r="F943" s="225"/>
      <c r="G943" s="225"/>
      <c r="H943" s="225"/>
      <c r="I943" s="225"/>
      <c r="J943" s="225"/>
      <c r="K943" s="225"/>
      <c r="L943" s="225"/>
      <c r="M943" s="225"/>
      <c r="N943" s="225"/>
      <c r="O943" s="225"/>
      <c r="P943" s="225"/>
      <c r="Q943" s="225"/>
      <c r="R943" s="225"/>
      <c r="S943" s="225"/>
      <c r="T943" s="225"/>
      <c r="U943" s="225"/>
      <c r="V943" s="225"/>
      <c r="W943" s="225"/>
      <c r="X943" s="225"/>
      <c r="Y943" s="225"/>
      <c r="Z943" s="225"/>
      <c r="AA943" s="225"/>
      <c r="AB943" s="225"/>
      <c r="AC943" s="225"/>
      <c r="AD943" s="225"/>
      <c r="AE943" s="225"/>
      <c r="AF943" s="225"/>
      <c r="AG943" s="225"/>
      <c r="AH943" s="225"/>
      <c r="AI943" s="225"/>
      <c r="AJ943" s="225"/>
      <c r="AK943" s="225"/>
      <c r="AL943" s="225"/>
      <c r="AM943" s="257"/>
      <c r="AN943" s="257"/>
      <c r="AO943" s="225"/>
      <c r="AP943" s="225"/>
      <c r="AQ943" s="225"/>
      <c r="AR943" s="225"/>
      <c r="AS943" s="225"/>
      <c r="AT943" s="225"/>
      <c r="AU943" s="225"/>
      <c r="AV943" s="225"/>
      <c r="AW943" s="225"/>
      <c r="AX943" s="225"/>
      <c r="AY943" s="225"/>
      <c r="AZ943" s="225"/>
      <c r="BA943" s="225"/>
      <c r="BB943" s="225"/>
      <c r="BC943" s="225"/>
      <c r="BD943" s="225"/>
      <c r="BE943" s="225"/>
      <c r="BF943" s="225"/>
      <c r="BG943" s="225"/>
      <c r="BH943" s="225"/>
      <c r="BI943" s="225"/>
      <c r="BJ943" s="225"/>
      <c r="BK943" s="225"/>
      <c r="BL943" s="225"/>
      <c r="BM943" s="225"/>
      <c r="BN943" s="225"/>
      <c r="BO943" s="225"/>
      <c r="BP943" s="225"/>
      <c r="BQ943" s="225"/>
      <c r="BR943" s="225"/>
      <c r="BS943" s="225"/>
      <c r="BT943" s="225"/>
      <c r="BU943" s="225"/>
      <c r="BV943" s="225"/>
      <c r="BW943" s="225"/>
      <c r="BX943" s="225"/>
      <c r="BY943" s="225"/>
      <c r="BZ943" s="225"/>
      <c r="CA943" s="225"/>
      <c r="CB943" s="225"/>
      <c r="CC943" s="225"/>
      <c r="CD943" s="225"/>
      <c r="CE943" s="225"/>
      <c r="CF943" s="225"/>
      <c r="CG943" s="225"/>
      <c r="CH943" s="225"/>
      <c r="CI943" s="225"/>
      <c r="CJ943" s="225"/>
      <c r="CK943" s="225"/>
      <c r="CL943" s="225"/>
      <c r="CM943" s="225"/>
      <c r="CN943" s="225"/>
      <c r="CO943" s="225"/>
      <c r="CP943" s="225"/>
      <c r="CQ943" s="225"/>
      <c r="CR943" s="225"/>
      <c r="CS943" s="225"/>
      <c r="CT943" s="225"/>
      <c r="CU943" s="225"/>
      <c r="CV943" s="225"/>
    </row>
    <row r="944" spans="1:100" ht="12" customHeight="1" x14ac:dyDescent="0.25">
      <c r="A944" s="225"/>
      <c r="B944" s="225"/>
      <c r="C944" s="225"/>
      <c r="D944" s="225"/>
      <c r="E944" s="225"/>
      <c r="F944" s="225"/>
      <c r="G944" s="225"/>
      <c r="H944" s="225"/>
      <c r="I944" s="225"/>
      <c r="J944" s="225"/>
      <c r="K944" s="225"/>
      <c r="L944" s="225"/>
      <c r="M944" s="225"/>
      <c r="N944" s="225"/>
      <c r="O944" s="225"/>
      <c r="P944" s="225"/>
      <c r="Q944" s="225"/>
      <c r="R944" s="225"/>
      <c r="S944" s="225"/>
      <c r="T944" s="225"/>
      <c r="U944" s="225"/>
      <c r="V944" s="225"/>
      <c r="W944" s="225"/>
      <c r="X944" s="225"/>
      <c r="Y944" s="225"/>
      <c r="Z944" s="225"/>
      <c r="AA944" s="225"/>
      <c r="AB944" s="225"/>
      <c r="AC944" s="225"/>
      <c r="AD944" s="225"/>
      <c r="AE944" s="225"/>
      <c r="AF944" s="225"/>
      <c r="AG944" s="225"/>
      <c r="AH944" s="225"/>
      <c r="AI944" s="225"/>
      <c r="AJ944" s="225"/>
      <c r="AK944" s="225"/>
      <c r="AL944" s="225"/>
      <c r="AM944" s="257"/>
      <c r="AN944" s="257"/>
      <c r="AO944" s="225"/>
      <c r="AP944" s="225"/>
      <c r="AQ944" s="225"/>
      <c r="AR944" s="225"/>
      <c r="AS944" s="225"/>
      <c r="AT944" s="225"/>
      <c r="AU944" s="225"/>
      <c r="AV944" s="225"/>
      <c r="AW944" s="225"/>
      <c r="AX944" s="225"/>
      <c r="AY944" s="225"/>
      <c r="AZ944" s="225"/>
      <c r="BA944" s="225"/>
      <c r="BB944" s="225"/>
      <c r="BC944" s="225"/>
      <c r="BD944" s="225"/>
      <c r="BE944" s="225"/>
      <c r="BF944" s="225"/>
      <c r="BG944" s="225"/>
      <c r="BH944" s="225"/>
      <c r="BI944" s="225"/>
      <c r="BJ944" s="225"/>
      <c r="BK944" s="225"/>
      <c r="BL944" s="225"/>
      <c r="BM944" s="225"/>
      <c r="BN944" s="225"/>
      <c r="BO944" s="225"/>
      <c r="BP944" s="225"/>
      <c r="BQ944" s="225"/>
      <c r="BR944" s="225"/>
      <c r="BS944" s="225"/>
      <c r="BT944" s="225"/>
      <c r="BU944" s="225"/>
      <c r="BV944" s="225"/>
      <c r="BW944" s="225"/>
      <c r="BX944" s="225"/>
      <c r="BY944" s="225"/>
      <c r="BZ944" s="225"/>
      <c r="CA944" s="225"/>
      <c r="CB944" s="225"/>
      <c r="CC944" s="225"/>
      <c r="CD944" s="225"/>
      <c r="CE944" s="225"/>
      <c r="CF944" s="225"/>
      <c r="CG944" s="225"/>
      <c r="CH944" s="225"/>
      <c r="CI944" s="225"/>
      <c r="CJ944" s="225"/>
      <c r="CK944" s="225"/>
      <c r="CL944" s="225"/>
      <c r="CM944" s="225"/>
      <c r="CN944" s="225"/>
      <c r="CO944" s="225"/>
      <c r="CP944" s="225"/>
      <c r="CQ944" s="225"/>
      <c r="CR944" s="225"/>
      <c r="CS944" s="225"/>
      <c r="CT944" s="225"/>
      <c r="CU944" s="225"/>
      <c r="CV944" s="225"/>
    </row>
    <row r="945" spans="1:100" ht="12" customHeight="1" x14ac:dyDescent="0.25">
      <c r="A945" s="225"/>
      <c r="B945" s="225"/>
      <c r="C945" s="225"/>
      <c r="D945" s="225"/>
      <c r="E945" s="225"/>
      <c r="F945" s="225"/>
      <c r="G945" s="225"/>
      <c r="H945" s="225"/>
      <c r="I945" s="225"/>
      <c r="J945" s="225"/>
      <c r="K945" s="225"/>
      <c r="L945" s="225"/>
      <c r="M945" s="225"/>
      <c r="N945" s="225"/>
      <c r="O945" s="225"/>
      <c r="P945" s="225"/>
      <c r="Q945" s="225"/>
      <c r="R945" s="225"/>
      <c r="S945" s="225"/>
      <c r="T945" s="225"/>
      <c r="U945" s="225"/>
      <c r="V945" s="225"/>
      <c r="W945" s="225"/>
      <c r="X945" s="225"/>
      <c r="Y945" s="225"/>
      <c r="Z945" s="225"/>
      <c r="AA945" s="225"/>
      <c r="AB945" s="225"/>
      <c r="AC945" s="225"/>
      <c r="AD945" s="225"/>
      <c r="AE945" s="225"/>
      <c r="AF945" s="225"/>
      <c r="AG945" s="225"/>
      <c r="AH945" s="225"/>
      <c r="AI945" s="225"/>
      <c r="AJ945" s="225"/>
      <c r="AK945" s="225"/>
      <c r="AL945" s="225"/>
      <c r="AM945" s="257"/>
      <c r="AN945" s="257"/>
      <c r="AO945" s="225"/>
      <c r="AP945" s="225"/>
      <c r="AQ945" s="225"/>
      <c r="AR945" s="225"/>
      <c r="AS945" s="225"/>
      <c r="AT945" s="225"/>
      <c r="AU945" s="225"/>
      <c r="AV945" s="225"/>
      <c r="AW945" s="225"/>
      <c r="AX945" s="225"/>
      <c r="AY945" s="225"/>
      <c r="AZ945" s="225"/>
      <c r="BA945" s="225"/>
      <c r="BB945" s="225"/>
      <c r="BC945" s="225"/>
      <c r="BD945" s="225"/>
      <c r="BE945" s="225"/>
      <c r="BF945" s="225"/>
      <c r="BG945" s="225"/>
      <c r="BH945" s="225"/>
      <c r="BI945" s="225"/>
      <c r="BJ945" s="225"/>
      <c r="BK945" s="225"/>
      <c r="BL945" s="225"/>
      <c r="BM945" s="225"/>
      <c r="BN945" s="225"/>
      <c r="BO945" s="225"/>
      <c r="BP945" s="225"/>
      <c r="BQ945" s="225"/>
      <c r="BR945" s="225"/>
      <c r="BS945" s="225"/>
      <c r="BT945" s="225"/>
      <c r="BU945" s="225"/>
      <c r="BV945" s="225"/>
      <c r="BW945" s="225"/>
      <c r="BX945" s="225"/>
      <c r="BY945" s="225"/>
      <c r="BZ945" s="225"/>
      <c r="CA945" s="225"/>
      <c r="CB945" s="225"/>
      <c r="CC945" s="225"/>
      <c r="CD945" s="225"/>
      <c r="CE945" s="225"/>
      <c r="CF945" s="225"/>
      <c r="CG945" s="225"/>
      <c r="CH945" s="225"/>
      <c r="CI945" s="225"/>
      <c r="CJ945" s="225"/>
      <c r="CK945" s="225"/>
      <c r="CL945" s="225"/>
      <c r="CM945" s="225"/>
      <c r="CN945" s="225"/>
      <c r="CO945" s="225"/>
      <c r="CP945" s="225"/>
      <c r="CQ945" s="225"/>
      <c r="CR945" s="225"/>
      <c r="CS945" s="225"/>
      <c r="CT945" s="225"/>
      <c r="CU945" s="225"/>
      <c r="CV945" s="225"/>
    </row>
    <row r="946" spans="1:100" ht="12" customHeight="1" x14ac:dyDescent="0.25">
      <c r="A946" s="225"/>
      <c r="B946" s="225"/>
      <c r="C946" s="225"/>
      <c r="D946" s="225"/>
      <c r="E946" s="225"/>
      <c r="F946" s="225"/>
      <c r="G946" s="225"/>
      <c r="H946" s="225"/>
      <c r="I946" s="225"/>
      <c r="J946" s="225"/>
      <c r="K946" s="225"/>
      <c r="L946" s="225"/>
      <c r="M946" s="225"/>
      <c r="N946" s="225"/>
      <c r="O946" s="225"/>
      <c r="P946" s="225"/>
      <c r="Q946" s="225"/>
      <c r="R946" s="225"/>
      <c r="S946" s="225"/>
      <c r="T946" s="225"/>
      <c r="U946" s="225"/>
      <c r="V946" s="225"/>
      <c r="W946" s="225"/>
      <c r="X946" s="225"/>
      <c r="Y946" s="225"/>
      <c r="Z946" s="225"/>
      <c r="AA946" s="225"/>
      <c r="AB946" s="225"/>
      <c r="AC946" s="225"/>
      <c r="AD946" s="225"/>
      <c r="AE946" s="225"/>
      <c r="AF946" s="225"/>
      <c r="AG946" s="225"/>
      <c r="AH946" s="225"/>
      <c r="AI946" s="225"/>
      <c r="AJ946" s="225"/>
      <c r="AK946" s="225"/>
      <c r="AL946" s="225"/>
      <c r="AM946" s="257"/>
      <c r="AN946" s="257"/>
      <c r="AO946" s="225"/>
      <c r="AP946" s="225"/>
      <c r="AQ946" s="225"/>
      <c r="AR946" s="225"/>
      <c r="AS946" s="225"/>
      <c r="AT946" s="225"/>
      <c r="AU946" s="225"/>
      <c r="AV946" s="225"/>
      <c r="AW946" s="225"/>
      <c r="AX946" s="225"/>
      <c r="AY946" s="225"/>
      <c r="AZ946" s="225"/>
      <c r="BA946" s="225"/>
      <c r="BB946" s="225"/>
      <c r="BC946" s="225"/>
      <c r="BD946" s="225"/>
      <c r="BE946" s="225"/>
      <c r="BF946" s="225"/>
      <c r="BG946" s="225"/>
      <c r="BH946" s="225"/>
      <c r="BI946" s="225"/>
      <c r="BJ946" s="225"/>
      <c r="BK946" s="225"/>
      <c r="BL946" s="225"/>
      <c r="BM946" s="225"/>
      <c r="BN946" s="225"/>
      <c r="BO946" s="225"/>
      <c r="BP946" s="225"/>
      <c r="BQ946" s="225"/>
      <c r="BR946" s="225"/>
      <c r="BS946" s="225"/>
      <c r="BT946" s="225"/>
      <c r="BU946" s="225"/>
      <c r="BV946" s="225"/>
      <c r="BW946" s="225"/>
      <c r="BX946" s="225"/>
      <c r="BY946" s="225"/>
      <c r="BZ946" s="225"/>
      <c r="CA946" s="225"/>
      <c r="CB946" s="225"/>
      <c r="CC946" s="225"/>
      <c r="CD946" s="225"/>
      <c r="CE946" s="225"/>
      <c r="CF946" s="225"/>
      <c r="CG946" s="225"/>
      <c r="CH946" s="225"/>
      <c r="CI946" s="225"/>
      <c r="CJ946" s="225"/>
      <c r="CK946" s="225"/>
      <c r="CL946" s="225"/>
      <c r="CM946" s="225"/>
      <c r="CN946" s="225"/>
      <c r="CO946" s="225"/>
      <c r="CP946" s="225"/>
      <c r="CQ946" s="225"/>
      <c r="CR946" s="225"/>
      <c r="CS946" s="225"/>
      <c r="CT946" s="225"/>
      <c r="CU946" s="225"/>
      <c r="CV946" s="225"/>
    </row>
    <row r="947" spans="1:100" ht="12" customHeight="1" x14ac:dyDescent="0.25">
      <c r="A947" s="225"/>
      <c r="B947" s="225"/>
      <c r="C947" s="225"/>
      <c r="D947" s="225"/>
      <c r="E947" s="225"/>
      <c r="F947" s="225"/>
      <c r="G947" s="225"/>
      <c r="H947" s="225"/>
      <c r="I947" s="225"/>
      <c r="J947" s="225"/>
      <c r="K947" s="225"/>
      <c r="L947" s="225"/>
      <c r="M947" s="225"/>
      <c r="N947" s="225"/>
      <c r="O947" s="225"/>
      <c r="P947" s="225"/>
      <c r="Q947" s="225"/>
      <c r="R947" s="225"/>
      <c r="S947" s="225"/>
      <c r="T947" s="225"/>
      <c r="U947" s="225"/>
      <c r="V947" s="225"/>
      <c r="W947" s="225"/>
      <c r="X947" s="225"/>
      <c r="Y947" s="225"/>
      <c r="Z947" s="225"/>
      <c r="AA947" s="225"/>
      <c r="AB947" s="225"/>
      <c r="AC947" s="225"/>
      <c r="AD947" s="225"/>
      <c r="AE947" s="225"/>
      <c r="AF947" s="225"/>
      <c r="AG947" s="225"/>
      <c r="AH947" s="225"/>
      <c r="AI947" s="225"/>
      <c r="AJ947" s="225"/>
      <c r="AK947" s="225"/>
      <c r="AL947" s="225"/>
      <c r="AM947" s="257"/>
      <c r="AN947" s="257"/>
      <c r="AO947" s="225"/>
      <c r="AP947" s="225"/>
      <c r="AQ947" s="225"/>
      <c r="AR947" s="225"/>
      <c r="AS947" s="225"/>
      <c r="AT947" s="225"/>
      <c r="AU947" s="225"/>
      <c r="AV947" s="225"/>
      <c r="AW947" s="225"/>
      <c r="AX947" s="225"/>
      <c r="AY947" s="225"/>
      <c r="AZ947" s="225"/>
      <c r="BA947" s="225"/>
      <c r="BB947" s="225"/>
      <c r="BC947" s="225"/>
      <c r="BD947" s="225"/>
      <c r="BE947" s="225"/>
      <c r="BF947" s="225"/>
      <c r="BG947" s="225"/>
      <c r="BH947" s="225"/>
      <c r="BI947" s="225"/>
      <c r="BJ947" s="225"/>
      <c r="BK947" s="225"/>
      <c r="BL947" s="225"/>
      <c r="BM947" s="225"/>
      <c r="BN947" s="225"/>
      <c r="BO947" s="225"/>
      <c r="BP947" s="225"/>
      <c r="BQ947" s="225"/>
      <c r="BR947" s="225"/>
      <c r="BS947" s="225"/>
      <c r="BT947" s="225"/>
      <c r="BU947" s="225"/>
      <c r="BV947" s="225"/>
      <c r="BW947" s="225"/>
      <c r="BX947" s="225"/>
      <c r="BY947" s="225"/>
      <c r="BZ947" s="225"/>
      <c r="CA947" s="225"/>
      <c r="CB947" s="225"/>
      <c r="CC947" s="225"/>
      <c r="CD947" s="225"/>
      <c r="CE947" s="225"/>
      <c r="CF947" s="225"/>
      <c r="CG947" s="225"/>
      <c r="CH947" s="225"/>
      <c r="CI947" s="225"/>
      <c r="CJ947" s="225"/>
      <c r="CK947" s="225"/>
      <c r="CL947" s="225"/>
      <c r="CM947" s="225"/>
      <c r="CN947" s="225"/>
      <c r="CO947" s="225"/>
      <c r="CP947" s="225"/>
      <c r="CQ947" s="225"/>
      <c r="CR947" s="225"/>
      <c r="CS947" s="225"/>
      <c r="CT947" s="225"/>
      <c r="CU947" s="225"/>
      <c r="CV947" s="225"/>
    </row>
    <row r="948" spans="1:100" ht="12" customHeight="1" x14ac:dyDescent="0.25">
      <c r="A948" s="225"/>
      <c r="B948" s="225"/>
      <c r="C948" s="225"/>
      <c r="D948" s="225"/>
      <c r="E948" s="225"/>
      <c r="F948" s="225"/>
      <c r="G948" s="225"/>
      <c r="H948" s="225"/>
      <c r="I948" s="225"/>
      <c r="J948" s="225"/>
      <c r="K948" s="225"/>
      <c r="L948" s="225"/>
      <c r="M948" s="225"/>
      <c r="N948" s="225"/>
      <c r="O948" s="225"/>
      <c r="P948" s="225"/>
      <c r="Q948" s="225"/>
      <c r="R948" s="225"/>
      <c r="S948" s="225"/>
      <c r="T948" s="225"/>
      <c r="U948" s="225"/>
      <c r="V948" s="225"/>
      <c r="W948" s="225"/>
      <c r="X948" s="225"/>
      <c r="Y948" s="225"/>
      <c r="Z948" s="225"/>
      <c r="AA948" s="225"/>
      <c r="AB948" s="225"/>
      <c r="AC948" s="225"/>
      <c r="AD948" s="225"/>
      <c r="AE948" s="225"/>
      <c r="AF948" s="225"/>
      <c r="AG948" s="225"/>
      <c r="AH948" s="225"/>
      <c r="AI948" s="225"/>
      <c r="AJ948" s="225"/>
      <c r="AK948" s="225"/>
      <c r="AL948" s="225"/>
      <c r="AM948" s="257"/>
      <c r="AN948" s="257"/>
      <c r="AO948" s="225"/>
      <c r="AP948" s="225"/>
      <c r="AQ948" s="225"/>
      <c r="AR948" s="225"/>
      <c r="AS948" s="225"/>
      <c r="AT948" s="225"/>
      <c r="AU948" s="225"/>
      <c r="AV948" s="225"/>
      <c r="AW948" s="225"/>
      <c r="AX948" s="225"/>
      <c r="AY948" s="225"/>
      <c r="AZ948" s="225"/>
      <c r="BA948" s="225"/>
      <c r="BB948" s="225"/>
      <c r="BC948" s="225"/>
      <c r="BD948" s="225"/>
      <c r="BE948" s="225"/>
      <c r="BF948" s="225"/>
      <c r="BG948" s="225"/>
      <c r="BH948" s="225"/>
      <c r="BI948" s="225"/>
      <c r="BJ948" s="225"/>
      <c r="BK948" s="225"/>
      <c r="BL948" s="225"/>
      <c r="BM948" s="225"/>
      <c r="BN948" s="225"/>
      <c r="BO948" s="225"/>
      <c r="BP948" s="225"/>
      <c r="BQ948" s="225"/>
      <c r="BR948" s="225"/>
      <c r="BS948" s="225"/>
      <c r="BT948" s="225"/>
      <c r="BU948" s="225"/>
      <c r="BV948" s="225"/>
      <c r="BW948" s="225"/>
      <c r="BX948" s="225"/>
      <c r="BY948" s="225"/>
      <c r="BZ948" s="225"/>
      <c r="CA948" s="225"/>
      <c r="CB948" s="225"/>
      <c r="CC948" s="225"/>
      <c r="CD948" s="225"/>
      <c r="CE948" s="225"/>
      <c r="CF948" s="225"/>
      <c r="CG948" s="225"/>
      <c r="CH948" s="225"/>
      <c r="CI948" s="225"/>
      <c r="CJ948" s="225"/>
      <c r="CK948" s="225"/>
      <c r="CL948" s="225"/>
      <c r="CM948" s="225"/>
      <c r="CN948" s="225"/>
      <c r="CO948" s="225"/>
      <c r="CP948" s="225"/>
      <c r="CQ948" s="225"/>
      <c r="CR948" s="225"/>
      <c r="CS948" s="225"/>
      <c r="CT948" s="225"/>
      <c r="CU948" s="225"/>
      <c r="CV948" s="225"/>
    </row>
    <row r="949" spans="1:100" ht="12" customHeight="1" x14ac:dyDescent="0.25">
      <c r="A949" s="225"/>
      <c r="B949" s="225"/>
      <c r="C949" s="225"/>
      <c r="D949" s="225"/>
      <c r="E949" s="225"/>
      <c r="F949" s="225"/>
      <c r="G949" s="225"/>
      <c r="H949" s="225"/>
      <c r="I949" s="225"/>
      <c r="J949" s="225"/>
      <c r="K949" s="225"/>
      <c r="L949" s="225"/>
      <c r="M949" s="225"/>
      <c r="N949" s="225"/>
      <c r="O949" s="225"/>
      <c r="P949" s="225"/>
      <c r="Q949" s="225"/>
      <c r="R949" s="225"/>
      <c r="S949" s="225"/>
      <c r="T949" s="225"/>
      <c r="U949" s="225"/>
      <c r="V949" s="225"/>
      <c r="W949" s="225"/>
      <c r="X949" s="225"/>
      <c r="Y949" s="225"/>
      <c r="Z949" s="225"/>
      <c r="AA949" s="225"/>
      <c r="AB949" s="225"/>
      <c r="AC949" s="225"/>
      <c r="AD949" s="225"/>
      <c r="AE949" s="225"/>
      <c r="AF949" s="225"/>
      <c r="AG949" s="225"/>
      <c r="AH949" s="225"/>
      <c r="AI949" s="225"/>
      <c r="AJ949" s="225"/>
      <c r="AK949" s="225"/>
      <c r="AL949" s="225"/>
      <c r="AM949" s="257"/>
      <c r="AN949" s="257"/>
      <c r="AO949" s="225"/>
      <c r="AP949" s="225"/>
      <c r="AQ949" s="225"/>
      <c r="AR949" s="225"/>
      <c r="AS949" s="225"/>
      <c r="AT949" s="225"/>
      <c r="AU949" s="225"/>
      <c r="AV949" s="225"/>
      <c r="AW949" s="225"/>
      <c r="AX949" s="225"/>
      <c r="AY949" s="225"/>
      <c r="AZ949" s="225"/>
      <c r="BA949" s="225"/>
      <c r="BB949" s="225"/>
      <c r="BC949" s="225"/>
      <c r="BD949" s="225"/>
      <c r="BE949" s="225"/>
      <c r="BF949" s="225"/>
      <c r="BG949" s="225"/>
      <c r="BH949" s="225"/>
      <c r="BI949" s="225"/>
      <c r="BJ949" s="225"/>
      <c r="BK949" s="225"/>
      <c r="BL949" s="225"/>
      <c r="BM949" s="225"/>
      <c r="BN949" s="225"/>
      <c r="BO949" s="225"/>
      <c r="BP949" s="225"/>
      <c r="BQ949" s="225"/>
      <c r="BR949" s="225"/>
      <c r="BS949" s="225"/>
      <c r="BT949" s="225"/>
      <c r="BU949" s="225"/>
      <c r="BV949" s="225"/>
      <c r="BW949" s="225"/>
      <c r="BX949" s="225"/>
      <c r="BY949" s="225"/>
      <c r="BZ949" s="225"/>
      <c r="CA949" s="225"/>
      <c r="CB949" s="225"/>
      <c r="CC949" s="225"/>
      <c r="CD949" s="225"/>
      <c r="CE949" s="225"/>
      <c r="CF949" s="225"/>
      <c r="CG949" s="225"/>
      <c r="CH949" s="225"/>
      <c r="CI949" s="225"/>
      <c r="CJ949" s="225"/>
      <c r="CK949" s="225"/>
      <c r="CL949" s="225"/>
      <c r="CM949" s="225"/>
      <c r="CN949" s="225"/>
      <c r="CO949" s="225"/>
      <c r="CP949" s="225"/>
      <c r="CQ949" s="225"/>
      <c r="CR949" s="225"/>
      <c r="CS949" s="225"/>
      <c r="CT949" s="225"/>
      <c r="CU949" s="225"/>
      <c r="CV949" s="225"/>
    </row>
    <row r="950" spans="1:100" ht="12" customHeight="1" x14ac:dyDescent="0.25">
      <c r="A950" s="225"/>
      <c r="B950" s="225"/>
      <c r="C950" s="225"/>
      <c r="D950" s="225"/>
      <c r="E950" s="225"/>
      <c r="F950" s="225"/>
      <c r="G950" s="225"/>
      <c r="H950" s="225"/>
      <c r="I950" s="225"/>
      <c r="J950" s="225"/>
      <c r="K950" s="225"/>
      <c r="L950" s="225"/>
      <c r="M950" s="225"/>
      <c r="N950" s="225"/>
      <c r="O950" s="225"/>
      <c r="P950" s="225"/>
      <c r="Q950" s="225"/>
      <c r="R950" s="225"/>
      <c r="S950" s="225"/>
      <c r="T950" s="225"/>
      <c r="U950" s="225"/>
      <c r="V950" s="225"/>
      <c r="W950" s="225"/>
      <c r="X950" s="225"/>
      <c r="Y950" s="225"/>
      <c r="Z950" s="225"/>
      <c r="AA950" s="225"/>
      <c r="AB950" s="225"/>
      <c r="AC950" s="225"/>
      <c r="AD950" s="225"/>
      <c r="AE950" s="225"/>
      <c r="AF950" s="225"/>
      <c r="AG950" s="225"/>
      <c r="AH950" s="225"/>
      <c r="AI950" s="225"/>
      <c r="AJ950" s="225"/>
      <c r="AK950" s="225"/>
      <c r="AL950" s="225"/>
      <c r="AM950" s="257"/>
      <c r="AN950" s="257"/>
      <c r="AO950" s="225"/>
      <c r="AP950" s="225"/>
      <c r="AQ950" s="225"/>
      <c r="AR950" s="225"/>
      <c r="AS950" s="225"/>
      <c r="AT950" s="225"/>
      <c r="AU950" s="225"/>
      <c r="AV950" s="225"/>
      <c r="AW950" s="225"/>
      <c r="AX950" s="225"/>
      <c r="AY950" s="225"/>
      <c r="AZ950" s="225"/>
      <c r="BA950" s="225"/>
      <c r="BB950" s="225"/>
      <c r="BC950" s="225"/>
      <c r="BD950" s="225"/>
      <c r="BE950" s="225"/>
      <c r="BF950" s="225"/>
      <c r="BG950" s="225"/>
      <c r="BH950" s="225"/>
      <c r="BI950" s="225"/>
      <c r="BJ950" s="225"/>
      <c r="BK950" s="225"/>
      <c r="BL950" s="225"/>
      <c r="BM950" s="225"/>
      <c r="BN950" s="225"/>
      <c r="BO950" s="225"/>
      <c r="BP950" s="225"/>
      <c r="BQ950" s="225"/>
      <c r="BR950" s="225"/>
      <c r="BS950" s="225"/>
      <c r="BT950" s="225"/>
      <c r="BU950" s="225"/>
      <c r="BV950" s="225"/>
      <c r="BW950" s="225"/>
      <c r="BX950" s="225"/>
      <c r="BY950" s="225"/>
      <c r="BZ950" s="225"/>
      <c r="CA950" s="225"/>
      <c r="CB950" s="225"/>
      <c r="CC950" s="225"/>
      <c r="CD950" s="225"/>
      <c r="CE950" s="225"/>
      <c r="CF950" s="225"/>
      <c r="CG950" s="225"/>
      <c r="CH950" s="225"/>
      <c r="CI950" s="225"/>
      <c r="CJ950" s="225"/>
      <c r="CK950" s="225"/>
      <c r="CL950" s="225"/>
      <c r="CM950" s="225"/>
      <c r="CN950" s="225"/>
      <c r="CO950" s="225"/>
      <c r="CP950" s="225"/>
      <c r="CQ950" s="225"/>
      <c r="CR950" s="225"/>
      <c r="CS950" s="225"/>
      <c r="CT950" s="225"/>
      <c r="CU950" s="225"/>
      <c r="CV950" s="225"/>
    </row>
    <row r="951" spans="1:100" ht="12" customHeight="1" x14ac:dyDescent="0.25">
      <c r="A951" s="225"/>
      <c r="B951" s="225"/>
      <c r="C951" s="225"/>
      <c r="D951" s="225"/>
      <c r="E951" s="225"/>
      <c r="F951" s="225"/>
      <c r="G951" s="225"/>
      <c r="H951" s="225"/>
      <c r="I951" s="225"/>
      <c r="J951" s="225"/>
      <c r="K951" s="225"/>
      <c r="L951" s="225"/>
      <c r="M951" s="225"/>
      <c r="N951" s="225"/>
      <c r="O951" s="225"/>
      <c r="P951" s="225"/>
      <c r="Q951" s="225"/>
      <c r="R951" s="225"/>
      <c r="S951" s="225"/>
      <c r="T951" s="225"/>
      <c r="U951" s="225"/>
      <c r="V951" s="225"/>
      <c r="W951" s="225"/>
      <c r="X951" s="225"/>
      <c r="Y951" s="225"/>
      <c r="Z951" s="225"/>
      <c r="AA951" s="225"/>
      <c r="AB951" s="225"/>
      <c r="AC951" s="225"/>
      <c r="AD951" s="225"/>
      <c r="AE951" s="225"/>
      <c r="AF951" s="225"/>
      <c r="AG951" s="225"/>
      <c r="AH951" s="225"/>
      <c r="AI951" s="225"/>
      <c r="AJ951" s="225"/>
      <c r="AK951" s="225"/>
      <c r="AL951" s="225"/>
      <c r="AM951" s="257"/>
      <c r="AN951" s="257"/>
      <c r="AO951" s="225"/>
      <c r="AP951" s="225"/>
      <c r="AQ951" s="225"/>
      <c r="AR951" s="225"/>
      <c r="AS951" s="225"/>
      <c r="AT951" s="225"/>
      <c r="AU951" s="225"/>
      <c r="AV951" s="225"/>
      <c r="AW951" s="225"/>
      <c r="AX951" s="225"/>
      <c r="AY951" s="225"/>
      <c r="AZ951" s="225"/>
      <c r="BA951" s="225"/>
      <c r="BB951" s="225"/>
      <c r="BC951" s="225"/>
      <c r="BD951" s="225"/>
      <c r="BE951" s="225"/>
      <c r="BF951" s="225"/>
      <c r="BG951" s="225"/>
      <c r="BH951" s="225"/>
      <c r="BI951" s="225"/>
      <c r="BJ951" s="225"/>
      <c r="BK951" s="225"/>
      <c r="BL951" s="225"/>
      <c r="BM951" s="225"/>
      <c r="BN951" s="225"/>
      <c r="BO951" s="225"/>
      <c r="BP951" s="225"/>
      <c r="BQ951" s="225"/>
      <c r="BR951" s="225"/>
      <c r="BS951" s="225"/>
      <c r="BT951" s="225"/>
      <c r="BU951" s="225"/>
      <c r="BV951" s="225"/>
      <c r="BW951" s="225"/>
      <c r="BX951" s="225"/>
      <c r="BY951" s="225"/>
      <c r="BZ951" s="225"/>
      <c r="CA951" s="225"/>
      <c r="CB951" s="225"/>
      <c r="CC951" s="225"/>
      <c r="CD951" s="225"/>
      <c r="CE951" s="225"/>
      <c r="CF951" s="225"/>
      <c r="CG951" s="225"/>
      <c r="CH951" s="225"/>
      <c r="CI951" s="225"/>
      <c r="CJ951" s="225"/>
      <c r="CK951" s="225"/>
      <c r="CL951" s="225"/>
      <c r="CM951" s="225"/>
      <c r="CN951" s="225"/>
      <c r="CO951" s="225"/>
      <c r="CP951" s="225"/>
      <c r="CQ951" s="225"/>
      <c r="CR951" s="225"/>
      <c r="CS951" s="225"/>
      <c r="CT951" s="225"/>
      <c r="CU951" s="225"/>
      <c r="CV951" s="225"/>
    </row>
    <row r="952" spans="1:100" ht="12" customHeight="1" x14ac:dyDescent="0.25">
      <c r="A952" s="225"/>
      <c r="B952" s="225"/>
      <c r="C952" s="225"/>
      <c r="D952" s="225"/>
      <c r="E952" s="225"/>
      <c r="F952" s="225"/>
      <c r="G952" s="225"/>
      <c r="H952" s="225"/>
      <c r="I952" s="225"/>
      <c r="J952" s="225"/>
      <c r="K952" s="225"/>
      <c r="L952" s="225"/>
      <c r="M952" s="225"/>
      <c r="N952" s="225"/>
      <c r="O952" s="225"/>
      <c r="P952" s="225"/>
      <c r="Q952" s="225"/>
      <c r="R952" s="225"/>
      <c r="S952" s="225"/>
      <c r="T952" s="225"/>
      <c r="U952" s="225"/>
      <c r="V952" s="225"/>
      <c r="W952" s="225"/>
      <c r="X952" s="225"/>
      <c r="Y952" s="225"/>
      <c r="Z952" s="225"/>
      <c r="AA952" s="225"/>
      <c r="AB952" s="225"/>
      <c r="AC952" s="225"/>
      <c r="AD952" s="225"/>
      <c r="AE952" s="225"/>
      <c r="AF952" s="225"/>
      <c r="AG952" s="225"/>
      <c r="AH952" s="225"/>
      <c r="AI952" s="225"/>
      <c r="AJ952" s="225"/>
      <c r="AK952" s="225"/>
      <c r="AL952" s="225"/>
      <c r="AM952" s="257"/>
      <c r="AN952" s="257"/>
      <c r="AO952" s="225"/>
      <c r="AP952" s="225"/>
      <c r="AQ952" s="225"/>
      <c r="AR952" s="225"/>
      <c r="AS952" s="225"/>
      <c r="AT952" s="225"/>
      <c r="AU952" s="225"/>
      <c r="AV952" s="225"/>
      <c r="AW952" s="225"/>
      <c r="AX952" s="225"/>
      <c r="AY952" s="225"/>
      <c r="AZ952" s="225"/>
      <c r="BA952" s="225"/>
      <c r="BB952" s="225"/>
      <c r="BC952" s="225"/>
      <c r="BD952" s="225"/>
      <c r="BE952" s="225"/>
      <c r="BF952" s="225"/>
      <c r="BG952" s="225"/>
      <c r="BH952" s="225"/>
      <c r="BI952" s="225"/>
      <c r="BJ952" s="225"/>
      <c r="BK952" s="225"/>
      <c r="BL952" s="225"/>
      <c r="BM952" s="225"/>
      <c r="BN952" s="225"/>
      <c r="BO952" s="225"/>
      <c r="BP952" s="225"/>
      <c r="BQ952" s="225"/>
      <c r="BR952" s="225"/>
      <c r="BS952" s="225"/>
      <c r="BT952" s="225"/>
      <c r="BU952" s="225"/>
      <c r="BV952" s="225"/>
      <c r="BW952" s="225"/>
      <c r="BX952" s="225"/>
      <c r="BY952" s="225"/>
      <c r="BZ952" s="225"/>
      <c r="CA952" s="225"/>
      <c r="CB952" s="225"/>
      <c r="CC952" s="225"/>
      <c r="CD952" s="225"/>
      <c r="CE952" s="225"/>
      <c r="CF952" s="225"/>
      <c r="CG952" s="225"/>
      <c r="CH952" s="225"/>
      <c r="CI952" s="225"/>
      <c r="CJ952" s="225"/>
      <c r="CK952" s="225"/>
      <c r="CL952" s="225"/>
      <c r="CM952" s="225"/>
      <c r="CN952" s="225"/>
      <c r="CO952" s="225"/>
      <c r="CP952" s="225"/>
      <c r="CQ952" s="225"/>
      <c r="CR952" s="225"/>
      <c r="CS952" s="225"/>
      <c r="CT952" s="225"/>
      <c r="CU952" s="225"/>
      <c r="CV952" s="225"/>
    </row>
    <row r="953" spans="1:100" ht="12" customHeight="1" x14ac:dyDescent="0.25">
      <c r="A953" s="225"/>
      <c r="B953" s="225"/>
      <c r="C953" s="225"/>
      <c r="D953" s="225"/>
      <c r="E953" s="225"/>
      <c r="F953" s="225"/>
      <c r="G953" s="225"/>
      <c r="H953" s="225"/>
      <c r="I953" s="225"/>
      <c r="J953" s="225"/>
      <c r="K953" s="225"/>
      <c r="L953" s="225"/>
      <c r="M953" s="225"/>
      <c r="N953" s="225"/>
      <c r="O953" s="225"/>
      <c r="P953" s="225"/>
      <c r="Q953" s="225"/>
      <c r="R953" s="225"/>
      <c r="S953" s="225"/>
      <c r="T953" s="225"/>
      <c r="U953" s="225"/>
      <c r="V953" s="225"/>
      <c r="W953" s="225"/>
      <c r="X953" s="225"/>
      <c r="Y953" s="225"/>
      <c r="Z953" s="225"/>
      <c r="AA953" s="225"/>
      <c r="AB953" s="225"/>
      <c r="AC953" s="225"/>
      <c r="AD953" s="225"/>
      <c r="AE953" s="225"/>
      <c r="AF953" s="225"/>
      <c r="AG953" s="225"/>
      <c r="AH953" s="225"/>
      <c r="AI953" s="225"/>
      <c r="AJ953" s="225"/>
      <c r="AK953" s="225"/>
      <c r="AL953" s="225"/>
      <c r="AM953" s="257"/>
      <c r="AN953" s="257"/>
      <c r="AO953" s="225"/>
      <c r="AP953" s="225"/>
      <c r="AQ953" s="225"/>
      <c r="AR953" s="225"/>
      <c r="AS953" s="225"/>
      <c r="AT953" s="225"/>
      <c r="AU953" s="225"/>
      <c r="AV953" s="225"/>
      <c r="AW953" s="225"/>
      <c r="AX953" s="225"/>
      <c r="AY953" s="225"/>
      <c r="AZ953" s="225"/>
      <c r="BA953" s="225"/>
      <c r="BB953" s="225"/>
      <c r="BC953" s="225"/>
      <c r="BD953" s="225"/>
      <c r="BE953" s="225"/>
      <c r="BF953" s="225"/>
      <c r="BG953" s="225"/>
      <c r="BH953" s="225"/>
      <c r="BI953" s="225"/>
      <c r="BJ953" s="225"/>
      <c r="BK953" s="225"/>
      <c r="BL953" s="225"/>
      <c r="BM953" s="225"/>
      <c r="BN953" s="225"/>
      <c r="BO953" s="225"/>
      <c r="BP953" s="225"/>
      <c r="BQ953" s="225"/>
      <c r="BR953" s="225"/>
      <c r="BS953" s="225"/>
      <c r="BT953" s="225"/>
      <c r="BU953" s="225"/>
      <c r="BV953" s="225"/>
      <c r="BW953" s="225"/>
      <c r="BX953" s="225"/>
      <c r="BY953" s="225"/>
      <c r="BZ953" s="225"/>
      <c r="CA953" s="225"/>
      <c r="CB953" s="225"/>
      <c r="CC953" s="225"/>
      <c r="CD953" s="225"/>
      <c r="CE953" s="225"/>
      <c r="CF953" s="225"/>
      <c r="CG953" s="225"/>
      <c r="CH953" s="225"/>
      <c r="CI953" s="225"/>
      <c r="CJ953" s="225"/>
      <c r="CK953" s="225"/>
      <c r="CL953" s="225"/>
      <c r="CM953" s="225"/>
      <c r="CN953" s="225"/>
      <c r="CO953" s="225"/>
      <c r="CP953" s="225"/>
      <c r="CQ953" s="225"/>
      <c r="CR953" s="225"/>
      <c r="CS953" s="225"/>
      <c r="CT953" s="225"/>
      <c r="CU953" s="225"/>
      <c r="CV953" s="225"/>
    </row>
    <row r="954" spans="1:100" ht="12" customHeight="1" x14ac:dyDescent="0.25">
      <c r="A954" s="225"/>
      <c r="B954" s="225"/>
      <c r="C954" s="225"/>
      <c r="D954" s="225"/>
      <c r="E954" s="225"/>
      <c r="F954" s="225"/>
      <c r="G954" s="225"/>
      <c r="H954" s="225"/>
      <c r="I954" s="225"/>
      <c r="J954" s="225"/>
      <c r="K954" s="225"/>
      <c r="L954" s="225"/>
      <c r="M954" s="225"/>
      <c r="N954" s="225"/>
      <c r="O954" s="225"/>
      <c r="P954" s="225"/>
      <c r="Q954" s="225"/>
      <c r="R954" s="225"/>
      <c r="S954" s="225"/>
      <c r="T954" s="225"/>
      <c r="U954" s="225"/>
      <c r="V954" s="225"/>
      <c r="W954" s="225"/>
      <c r="X954" s="225"/>
      <c r="Y954" s="225"/>
      <c r="Z954" s="225"/>
      <c r="AA954" s="225"/>
      <c r="AB954" s="225"/>
      <c r="AC954" s="225"/>
      <c r="AD954" s="225"/>
      <c r="AE954" s="225"/>
      <c r="AF954" s="225"/>
      <c r="AG954" s="225"/>
      <c r="AH954" s="225"/>
      <c r="AI954" s="225"/>
      <c r="AJ954" s="225"/>
      <c r="AK954" s="225"/>
      <c r="AL954" s="225"/>
      <c r="AM954" s="257"/>
      <c r="AN954" s="257"/>
      <c r="AO954" s="225"/>
      <c r="AP954" s="225"/>
      <c r="AQ954" s="225"/>
      <c r="AR954" s="225"/>
      <c r="AS954" s="225"/>
      <c r="AT954" s="225"/>
      <c r="AU954" s="225"/>
      <c r="AV954" s="225"/>
      <c r="AW954" s="225"/>
      <c r="AX954" s="225"/>
      <c r="AY954" s="225"/>
      <c r="AZ954" s="225"/>
      <c r="BA954" s="225"/>
      <c r="BB954" s="225"/>
      <c r="BC954" s="225"/>
      <c r="BD954" s="225"/>
      <c r="BE954" s="225"/>
      <c r="BF954" s="225"/>
      <c r="BG954" s="225"/>
      <c r="BH954" s="225"/>
      <c r="BI954" s="225"/>
      <c r="BJ954" s="225"/>
      <c r="BK954" s="225"/>
      <c r="BL954" s="225"/>
      <c r="BM954" s="225"/>
      <c r="BN954" s="225"/>
      <c r="BO954" s="225"/>
      <c r="BP954" s="225"/>
      <c r="BQ954" s="225"/>
      <c r="BR954" s="225"/>
      <c r="BS954" s="225"/>
      <c r="BT954" s="225"/>
      <c r="BU954" s="225"/>
      <c r="BV954" s="225"/>
      <c r="BW954" s="225"/>
      <c r="BX954" s="225"/>
      <c r="BY954" s="225"/>
      <c r="BZ954" s="225"/>
      <c r="CA954" s="225"/>
      <c r="CB954" s="225"/>
      <c r="CC954" s="225"/>
      <c r="CD954" s="225"/>
      <c r="CE954" s="225"/>
      <c r="CF954" s="225"/>
      <c r="CG954" s="225"/>
      <c r="CH954" s="225"/>
      <c r="CI954" s="225"/>
      <c r="CJ954" s="225"/>
      <c r="CK954" s="225"/>
      <c r="CL954" s="225"/>
      <c r="CM954" s="225"/>
      <c r="CN954" s="225"/>
      <c r="CO954" s="225"/>
      <c r="CP954" s="225"/>
      <c r="CQ954" s="225"/>
      <c r="CR954" s="225"/>
      <c r="CS954" s="225"/>
      <c r="CT954" s="225"/>
      <c r="CU954" s="225"/>
      <c r="CV954" s="225"/>
    </row>
    <row r="955" spans="1:100" ht="12" customHeight="1" x14ac:dyDescent="0.25">
      <c r="A955" s="225"/>
      <c r="B955" s="225"/>
      <c r="C955" s="225"/>
      <c r="D955" s="225"/>
      <c r="E955" s="225"/>
      <c r="F955" s="225"/>
      <c r="G955" s="225"/>
      <c r="H955" s="225"/>
      <c r="I955" s="225"/>
      <c r="J955" s="225"/>
      <c r="K955" s="225"/>
      <c r="L955" s="225"/>
      <c r="M955" s="225"/>
      <c r="N955" s="225"/>
      <c r="O955" s="225"/>
      <c r="P955" s="225"/>
      <c r="Q955" s="225"/>
      <c r="R955" s="225"/>
      <c r="S955" s="225"/>
      <c r="T955" s="225"/>
      <c r="U955" s="225"/>
      <c r="V955" s="225"/>
      <c r="W955" s="225"/>
      <c r="X955" s="225"/>
      <c r="Y955" s="225"/>
      <c r="Z955" s="225"/>
      <c r="AA955" s="225"/>
      <c r="AB955" s="225"/>
      <c r="AC955" s="225"/>
      <c r="AD955" s="225"/>
      <c r="AE955" s="225"/>
      <c r="AF955" s="225"/>
      <c r="AG955" s="225"/>
      <c r="AH955" s="225"/>
      <c r="AI955" s="225"/>
      <c r="AJ955" s="225"/>
      <c r="AK955" s="225"/>
      <c r="AL955" s="225"/>
      <c r="AM955" s="257"/>
      <c r="AN955" s="257"/>
      <c r="AO955" s="225"/>
      <c r="AP955" s="225"/>
      <c r="AQ955" s="225"/>
      <c r="AR955" s="225"/>
      <c r="AS955" s="225"/>
      <c r="AT955" s="225"/>
      <c r="AU955" s="225"/>
      <c r="AV955" s="225"/>
      <c r="AW955" s="225"/>
      <c r="AX955" s="225"/>
      <c r="AY955" s="225"/>
      <c r="AZ955" s="225"/>
      <c r="BA955" s="225"/>
      <c r="BB955" s="225"/>
      <c r="BC955" s="225"/>
      <c r="BD955" s="225"/>
      <c r="BE955" s="225"/>
      <c r="BF955" s="225"/>
      <c r="BG955" s="225"/>
      <c r="BH955" s="225"/>
      <c r="BI955" s="225"/>
      <c r="BJ955" s="225"/>
      <c r="BK955" s="225"/>
      <c r="BL955" s="225"/>
      <c r="BM955" s="225"/>
      <c r="BN955" s="225"/>
      <c r="BO955" s="225"/>
      <c r="BP955" s="225"/>
      <c r="BQ955" s="225"/>
      <c r="BR955" s="225"/>
      <c r="BS955" s="225"/>
      <c r="BT955" s="225"/>
      <c r="BU955" s="225"/>
      <c r="BV955" s="225"/>
      <c r="BW955" s="225"/>
      <c r="BX955" s="225"/>
      <c r="BY955" s="225"/>
      <c r="BZ955" s="225"/>
      <c r="CA955" s="225"/>
      <c r="CB955" s="225"/>
      <c r="CC955" s="225"/>
      <c r="CD955" s="225"/>
      <c r="CE955" s="225"/>
      <c r="CF955" s="225"/>
      <c r="CG955" s="225"/>
      <c r="CH955" s="225"/>
      <c r="CI955" s="225"/>
      <c r="CJ955" s="225"/>
      <c r="CK955" s="225"/>
      <c r="CL955" s="225"/>
      <c r="CM955" s="225"/>
      <c r="CN955" s="225"/>
      <c r="CO955" s="225"/>
      <c r="CP955" s="225"/>
      <c r="CQ955" s="225"/>
      <c r="CR955" s="225"/>
      <c r="CS955" s="225"/>
      <c r="CT955" s="225"/>
      <c r="CU955" s="225"/>
      <c r="CV955" s="225"/>
    </row>
    <row r="956" spans="1:100" ht="12" customHeight="1" x14ac:dyDescent="0.25">
      <c r="A956" s="225"/>
      <c r="B956" s="225"/>
      <c r="C956" s="225"/>
      <c r="D956" s="225"/>
      <c r="E956" s="225"/>
      <c r="F956" s="225"/>
      <c r="G956" s="225"/>
      <c r="H956" s="225"/>
      <c r="I956" s="225"/>
      <c r="J956" s="225"/>
      <c r="K956" s="225"/>
      <c r="L956" s="225"/>
      <c r="M956" s="225"/>
      <c r="N956" s="225"/>
      <c r="O956" s="225"/>
      <c r="P956" s="225"/>
      <c r="Q956" s="225"/>
      <c r="R956" s="225"/>
      <c r="S956" s="225"/>
      <c r="T956" s="225"/>
      <c r="U956" s="225"/>
      <c r="V956" s="225"/>
      <c r="W956" s="225"/>
      <c r="X956" s="225"/>
      <c r="Y956" s="225"/>
      <c r="Z956" s="225"/>
      <c r="AA956" s="225"/>
      <c r="AB956" s="225"/>
      <c r="AC956" s="225"/>
      <c r="AD956" s="225"/>
      <c r="AE956" s="225"/>
      <c r="AF956" s="225"/>
      <c r="AG956" s="225"/>
      <c r="AH956" s="225"/>
      <c r="AI956" s="225"/>
      <c r="AJ956" s="225"/>
      <c r="AK956" s="225"/>
      <c r="AL956" s="225"/>
      <c r="AM956" s="257"/>
      <c r="AN956" s="257"/>
      <c r="AO956" s="225"/>
      <c r="AP956" s="225"/>
      <c r="AQ956" s="225"/>
      <c r="AR956" s="225"/>
      <c r="AS956" s="225"/>
      <c r="AT956" s="225"/>
      <c r="AU956" s="225"/>
      <c r="AV956" s="225"/>
      <c r="AW956" s="225"/>
      <c r="AX956" s="225"/>
      <c r="AY956" s="225"/>
      <c r="AZ956" s="225"/>
      <c r="BA956" s="225"/>
      <c r="BB956" s="225"/>
      <c r="BC956" s="225"/>
      <c r="BD956" s="225"/>
      <c r="BE956" s="225"/>
      <c r="BF956" s="225"/>
      <c r="BG956" s="225"/>
      <c r="BH956" s="225"/>
      <c r="BI956" s="225"/>
      <c r="BJ956" s="225"/>
      <c r="BK956" s="225"/>
      <c r="BL956" s="225"/>
      <c r="BM956" s="225"/>
      <c r="BN956" s="225"/>
      <c r="BO956" s="225"/>
      <c r="BP956" s="225"/>
      <c r="BQ956" s="225"/>
      <c r="BR956" s="225"/>
      <c r="BS956" s="225"/>
      <c r="BT956" s="225"/>
      <c r="BU956" s="225"/>
      <c r="BV956" s="225"/>
      <c r="BW956" s="225"/>
      <c r="BX956" s="225"/>
      <c r="BY956" s="225"/>
      <c r="BZ956" s="225"/>
      <c r="CA956" s="225"/>
      <c r="CB956" s="225"/>
      <c r="CC956" s="225"/>
      <c r="CD956" s="225"/>
      <c r="CE956" s="225"/>
      <c r="CF956" s="225"/>
      <c r="CG956" s="225"/>
      <c r="CH956" s="225"/>
      <c r="CI956" s="225"/>
      <c r="CJ956" s="225"/>
      <c r="CK956" s="225"/>
      <c r="CL956" s="225"/>
      <c r="CM956" s="225"/>
      <c r="CN956" s="225"/>
      <c r="CO956" s="225"/>
      <c r="CP956" s="225"/>
      <c r="CQ956" s="225"/>
      <c r="CR956" s="225"/>
      <c r="CS956" s="225"/>
      <c r="CT956" s="225"/>
      <c r="CU956" s="225"/>
      <c r="CV956" s="225"/>
    </row>
    <row r="957" spans="1:100" ht="12" customHeight="1" x14ac:dyDescent="0.25">
      <c r="A957" s="225"/>
      <c r="B957" s="225"/>
      <c r="C957" s="225"/>
      <c r="D957" s="225"/>
      <c r="E957" s="225"/>
      <c r="F957" s="225"/>
      <c r="G957" s="225"/>
      <c r="H957" s="225"/>
      <c r="I957" s="225"/>
      <c r="J957" s="225"/>
      <c r="K957" s="225"/>
      <c r="L957" s="225"/>
      <c r="M957" s="225"/>
      <c r="N957" s="225"/>
      <c r="O957" s="225"/>
      <c r="P957" s="225"/>
      <c r="Q957" s="225"/>
      <c r="R957" s="225"/>
      <c r="S957" s="225"/>
      <c r="T957" s="225"/>
      <c r="U957" s="225"/>
      <c r="V957" s="225"/>
      <c r="W957" s="225"/>
      <c r="X957" s="225"/>
      <c r="Y957" s="225"/>
      <c r="Z957" s="225"/>
      <c r="AA957" s="225"/>
      <c r="AB957" s="225"/>
      <c r="AC957" s="225"/>
      <c r="AD957" s="225"/>
      <c r="AE957" s="225"/>
      <c r="AF957" s="225"/>
      <c r="AG957" s="225"/>
      <c r="AH957" s="225"/>
      <c r="AI957" s="225"/>
      <c r="AJ957" s="225"/>
      <c r="AK957" s="225"/>
      <c r="AL957" s="225"/>
      <c r="AM957" s="257"/>
      <c r="AN957" s="257"/>
      <c r="AO957" s="225"/>
      <c r="AP957" s="225"/>
      <c r="AQ957" s="225"/>
      <c r="AR957" s="225"/>
      <c r="AS957" s="225"/>
      <c r="AT957" s="225"/>
      <c r="AU957" s="225"/>
      <c r="AV957" s="225"/>
      <c r="AW957" s="225"/>
      <c r="AX957" s="225"/>
      <c r="AY957" s="225"/>
      <c r="AZ957" s="225"/>
      <c r="BA957" s="225"/>
      <c r="BB957" s="225"/>
      <c r="BC957" s="225"/>
      <c r="BD957" s="225"/>
      <c r="BE957" s="225"/>
      <c r="BF957" s="225"/>
      <c r="BG957" s="225"/>
      <c r="BH957" s="225"/>
      <c r="BI957" s="225"/>
      <c r="BJ957" s="225"/>
      <c r="BK957" s="225"/>
      <c r="BL957" s="225"/>
      <c r="BM957" s="225"/>
      <c r="BN957" s="225"/>
      <c r="BO957" s="225"/>
      <c r="BP957" s="225"/>
      <c r="BQ957" s="225"/>
      <c r="BR957" s="225"/>
      <c r="BS957" s="225"/>
      <c r="BT957" s="225"/>
      <c r="BU957" s="225"/>
      <c r="BV957" s="225"/>
      <c r="BW957" s="225"/>
      <c r="BX957" s="225"/>
      <c r="BY957" s="225"/>
      <c r="BZ957" s="225"/>
      <c r="CA957" s="225"/>
      <c r="CB957" s="225"/>
      <c r="CC957" s="225"/>
      <c r="CD957" s="225"/>
      <c r="CE957" s="225"/>
      <c r="CF957" s="225"/>
      <c r="CG957" s="225"/>
      <c r="CH957" s="225"/>
      <c r="CI957" s="225"/>
      <c r="CJ957" s="225"/>
      <c r="CK957" s="225"/>
      <c r="CL957" s="225"/>
      <c r="CM957" s="225"/>
      <c r="CN957" s="225"/>
      <c r="CO957" s="225"/>
      <c r="CP957" s="225"/>
      <c r="CQ957" s="225"/>
      <c r="CR957" s="225"/>
      <c r="CS957" s="225"/>
      <c r="CT957" s="225"/>
      <c r="CU957" s="225"/>
      <c r="CV957" s="225"/>
    </row>
    <row r="958" spans="1:100" ht="12" customHeight="1" x14ac:dyDescent="0.25">
      <c r="A958" s="225"/>
      <c r="B958" s="225"/>
      <c r="C958" s="225"/>
      <c r="D958" s="225"/>
      <c r="E958" s="225"/>
      <c r="F958" s="225"/>
      <c r="G958" s="225"/>
      <c r="H958" s="225"/>
      <c r="I958" s="225"/>
      <c r="J958" s="225"/>
      <c r="K958" s="225"/>
      <c r="L958" s="225"/>
      <c r="M958" s="225"/>
      <c r="N958" s="225"/>
      <c r="O958" s="225"/>
      <c r="P958" s="225"/>
      <c r="Q958" s="225"/>
      <c r="R958" s="225"/>
      <c r="S958" s="225"/>
      <c r="T958" s="225"/>
      <c r="U958" s="225"/>
      <c r="V958" s="225"/>
      <c r="W958" s="225"/>
      <c r="X958" s="225"/>
      <c r="Y958" s="225"/>
      <c r="Z958" s="225"/>
      <c r="AA958" s="225"/>
      <c r="AB958" s="225"/>
      <c r="AC958" s="225"/>
      <c r="AD958" s="225"/>
      <c r="AE958" s="225"/>
      <c r="AF958" s="225"/>
      <c r="AG958" s="225"/>
      <c r="AH958" s="225"/>
      <c r="AI958" s="225"/>
      <c r="AJ958" s="225"/>
      <c r="AK958" s="225"/>
      <c r="AL958" s="225"/>
      <c r="AM958" s="257"/>
      <c r="AN958" s="257"/>
      <c r="AO958" s="225"/>
      <c r="AP958" s="225"/>
      <c r="AQ958" s="225"/>
      <c r="AR958" s="225"/>
      <c r="AS958" s="225"/>
      <c r="AT958" s="225"/>
      <c r="AU958" s="225"/>
      <c r="AV958" s="225"/>
      <c r="AW958" s="225"/>
      <c r="AX958" s="225"/>
      <c r="AY958" s="225"/>
      <c r="AZ958" s="225"/>
      <c r="BA958" s="225"/>
      <c r="BB958" s="225"/>
      <c r="BC958" s="225"/>
      <c r="BD958" s="225"/>
      <c r="BE958" s="225"/>
      <c r="BF958" s="225"/>
      <c r="BG958" s="225"/>
      <c r="BH958" s="225"/>
      <c r="BI958" s="225"/>
      <c r="BJ958" s="225"/>
      <c r="BK958" s="225"/>
      <c r="BL958" s="225"/>
      <c r="BM958" s="225"/>
      <c r="BN958" s="225"/>
      <c r="BO958" s="225"/>
      <c r="BP958" s="225"/>
      <c r="BQ958" s="225"/>
      <c r="BR958" s="225"/>
      <c r="BS958" s="225"/>
      <c r="BT958" s="225"/>
      <c r="BU958" s="225"/>
      <c r="BV958" s="225"/>
      <c r="BW958" s="225"/>
      <c r="BX958" s="225"/>
      <c r="BY958" s="225"/>
      <c r="BZ958" s="225"/>
      <c r="CA958" s="225"/>
      <c r="CB958" s="225"/>
      <c r="CC958" s="225"/>
      <c r="CD958" s="225"/>
      <c r="CE958" s="225"/>
      <c r="CF958" s="225"/>
      <c r="CG958" s="225"/>
      <c r="CH958" s="225"/>
      <c r="CI958" s="225"/>
      <c r="CJ958" s="225"/>
      <c r="CK958" s="225"/>
      <c r="CL958" s="225"/>
      <c r="CM958" s="225"/>
      <c r="CN958" s="225"/>
      <c r="CO958" s="225"/>
      <c r="CP958" s="225"/>
      <c r="CQ958" s="225"/>
      <c r="CR958" s="225"/>
      <c r="CS958" s="225"/>
      <c r="CT958" s="225"/>
      <c r="CU958" s="225"/>
      <c r="CV958" s="225"/>
    </row>
    <row r="959" spans="1:100" ht="12" customHeight="1" x14ac:dyDescent="0.25">
      <c r="A959" s="225"/>
      <c r="B959" s="225"/>
      <c r="C959" s="225"/>
      <c r="D959" s="225"/>
      <c r="E959" s="225"/>
      <c r="F959" s="225"/>
      <c r="G959" s="225"/>
      <c r="H959" s="225"/>
      <c r="I959" s="225"/>
      <c r="J959" s="225"/>
      <c r="K959" s="225"/>
      <c r="L959" s="225"/>
      <c r="M959" s="225"/>
      <c r="N959" s="225"/>
      <c r="O959" s="225"/>
      <c r="P959" s="225"/>
      <c r="Q959" s="225"/>
      <c r="R959" s="225"/>
      <c r="S959" s="225"/>
      <c r="T959" s="225"/>
      <c r="U959" s="225"/>
      <c r="V959" s="225"/>
      <c r="W959" s="225"/>
      <c r="X959" s="225"/>
      <c r="Y959" s="225"/>
      <c r="Z959" s="225"/>
      <c r="AA959" s="225"/>
      <c r="AB959" s="225"/>
      <c r="AC959" s="225"/>
      <c r="AD959" s="225"/>
      <c r="AE959" s="225"/>
      <c r="AF959" s="225"/>
      <c r="AG959" s="225"/>
      <c r="AH959" s="225"/>
      <c r="AI959" s="225"/>
      <c r="AJ959" s="225"/>
      <c r="AK959" s="225"/>
      <c r="AL959" s="225"/>
      <c r="AM959" s="257"/>
      <c r="AN959" s="257"/>
      <c r="AO959" s="225"/>
      <c r="AP959" s="225"/>
      <c r="AQ959" s="225"/>
      <c r="AR959" s="225"/>
      <c r="AS959" s="225"/>
      <c r="AT959" s="225"/>
      <c r="AU959" s="225"/>
      <c r="AV959" s="225"/>
      <c r="AW959" s="225"/>
      <c r="AX959" s="225"/>
      <c r="AY959" s="225"/>
      <c r="AZ959" s="225"/>
      <c r="BA959" s="225"/>
      <c r="BB959" s="225"/>
      <c r="BC959" s="225"/>
      <c r="BD959" s="225"/>
      <c r="BE959" s="225"/>
      <c r="BF959" s="225"/>
      <c r="BG959" s="225"/>
      <c r="BH959" s="225"/>
      <c r="BI959" s="225"/>
      <c r="BJ959" s="225"/>
      <c r="BK959" s="225"/>
      <c r="BL959" s="225"/>
      <c r="BM959" s="225"/>
      <c r="BN959" s="225"/>
      <c r="BO959" s="225"/>
      <c r="BP959" s="225"/>
      <c r="BQ959" s="225"/>
      <c r="BR959" s="225"/>
      <c r="BS959" s="225"/>
      <c r="BT959" s="225"/>
      <c r="BU959" s="225"/>
      <c r="BV959" s="225"/>
      <c r="BW959" s="225"/>
      <c r="BX959" s="225"/>
      <c r="BY959" s="225"/>
      <c r="BZ959" s="225"/>
      <c r="CA959" s="225"/>
      <c r="CB959" s="225"/>
      <c r="CC959" s="225"/>
      <c r="CD959" s="225"/>
      <c r="CE959" s="225"/>
      <c r="CF959" s="225"/>
      <c r="CG959" s="225"/>
      <c r="CH959" s="225"/>
      <c r="CI959" s="225"/>
      <c r="CJ959" s="225"/>
      <c r="CK959" s="225"/>
      <c r="CL959" s="225"/>
      <c r="CM959" s="225"/>
      <c r="CN959" s="225"/>
      <c r="CO959" s="225"/>
      <c r="CP959" s="225"/>
      <c r="CQ959" s="225"/>
      <c r="CR959" s="225"/>
      <c r="CS959" s="225"/>
      <c r="CT959" s="225"/>
      <c r="CU959" s="225"/>
      <c r="CV959" s="225"/>
    </row>
    <row r="960" spans="1:100" ht="12" customHeight="1" x14ac:dyDescent="0.25">
      <c r="A960" s="225"/>
      <c r="B960" s="225"/>
      <c r="C960" s="225"/>
      <c r="D960" s="225"/>
      <c r="E960" s="225"/>
      <c r="F960" s="225"/>
      <c r="G960" s="225"/>
      <c r="H960" s="225"/>
      <c r="I960" s="225"/>
      <c r="J960" s="225"/>
      <c r="K960" s="225"/>
      <c r="L960" s="225"/>
      <c r="M960" s="225"/>
      <c r="N960" s="225"/>
      <c r="O960" s="225"/>
      <c r="P960" s="225"/>
      <c r="Q960" s="225"/>
      <c r="R960" s="225"/>
      <c r="S960" s="225"/>
      <c r="T960" s="225"/>
      <c r="U960" s="225"/>
      <c r="V960" s="225"/>
      <c r="W960" s="225"/>
      <c r="X960" s="225"/>
      <c r="Y960" s="225"/>
      <c r="Z960" s="225"/>
      <c r="AA960" s="225"/>
      <c r="AB960" s="225"/>
      <c r="AC960" s="225"/>
      <c r="AD960" s="225"/>
      <c r="AE960" s="225"/>
      <c r="AF960" s="225"/>
      <c r="AG960" s="225"/>
      <c r="AH960" s="225"/>
      <c r="AI960" s="225"/>
      <c r="AJ960" s="225"/>
      <c r="AK960" s="225"/>
      <c r="AL960" s="225"/>
      <c r="AM960" s="257"/>
      <c r="AN960" s="257"/>
      <c r="AO960" s="225"/>
      <c r="AP960" s="225"/>
      <c r="AQ960" s="225"/>
      <c r="AR960" s="225"/>
      <c r="AS960" s="225"/>
      <c r="AT960" s="225"/>
      <c r="AU960" s="225"/>
      <c r="AV960" s="225"/>
      <c r="AW960" s="225"/>
      <c r="AX960" s="225"/>
      <c r="AY960" s="225"/>
      <c r="AZ960" s="225"/>
      <c r="BA960" s="225"/>
      <c r="BB960" s="225"/>
      <c r="BC960" s="225"/>
      <c r="BD960" s="225"/>
      <c r="BE960" s="225"/>
      <c r="BF960" s="225"/>
      <c r="BG960" s="225"/>
      <c r="BH960" s="225"/>
      <c r="BI960" s="225"/>
      <c r="BJ960" s="225"/>
      <c r="BK960" s="225"/>
      <c r="BL960" s="225"/>
      <c r="BM960" s="225"/>
      <c r="BN960" s="225"/>
      <c r="BO960" s="225"/>
      <c r="BP960" s="225"/>
      <c r="BQ960" s="225"/>
      <c r="BR960" s="225"/>
      <c r="BS960" s="225"/>
      <c r="BT960" s="225"/>
      <c r="BU960" s="225"/>
      <c r="BV960" s="225"/>
      <c r="BW960" s="225"/>
      <c r="BX960" s="225"/>
      <c r="BY960" s="225"/>
      <c r="BZ960" s="225"/>
      <c r="CA960" s="225"/>
      <c r="CB960" s="225"/>
      <c r="CC960" s="225"/>
      <c r="CD960" s="225"/>
      <c r="CE960" s="225"/>
      <c r="CF960" s="225"/>
      <c r="CG960" s="225"/>
      <c r="CH960" s="225"/>
      <c r="CI960" s="225"/>
      <c r="CJ960" s="225"/>
      <c r="CK960" s="225"/>
      <c r="CL960" s="225"/>
      <c r="CM960" s="225"/>
      <c r="CN960" s="225"/>
      <c r="CO960" s="225"/>
      <c r="CP960" s="225"/>
      <c r="CQ960" s="225"/>
      <c r="CR960" s="225"/>
      <c r="CS960" s="225"/>
      <c r="CT960" s="225"/>
      <c r="CU960" s="225"/>
      <c r="CV960" s="225"/>
    </row>
    <row r="961" spans="1:100" ht="12" customHeight="1" x14ac:dyDescent="0.25">
      <c r="A961" s="225"/>
      <c r="B961" s="225"/>
      <c r="C961" s="225"/>
      <c r="D961" s="225"/>
      <c r="E961" s="225"/>
      <c r="F961" s="225"/>
      <c r="G961" s="225"/>
      <c r="H961" s="225"/>
      <c r="I961" s="225"/>
      <c r="J961" s="225"/>
      <c r="K961" s="225"/>
      <c r="L961" s="225"/>
      <c r="M961" s="225"/>
      <c r="N961" s="225"/>
      <c r="O961" s="225"/>
      <c r="P961" s="225"/>
      <c r="Q961" s="225"/>
      <c r="R961" s="225"/>
      <c r="S961" s="225"/>
      <c r="T961" s="225"/>
      <c r="U961" s="225"/>
      <c r="V961" s="225"/>
      <c r="W961" s="225"/>
      <c r="X961" s="225"/>
      <c r="Y961" s="225"/>
      <c r="Z961" s="225"/>
      <c r="AA961" s="225"/>
      <c r="AB961" s="225"/>
      <c r="AC961" s="225"/>
      <c r="AD961" s="225"/>
      <c r="AE961" s="225"/>
      <c r="AF961" s="225"/>
      <c r="AG961" s="225"/>
      <c r="AH961" s="225"/>
      <c r="AI961" s="225"/>
      <c r="AJ961" s="225"/>
      <c r="AK961" s="225"/>
      <c r="AL961" s="225"/>
      <c r="AM961" s="257"/>
      <c r="AN961" s="257"/>
      <c r="AO961" s="225"/>
      <c r="AP961" s="225"/>
      <c r="AQ961" s="225"/>
      <c r="AR961" s="225"/>
      <c r="AS961" s="225"/>
      <c r="AT961" s="225"/>
      <c r="AU961" s="225"/>
      <c r="AV961" s="225"/>
      <c r="AW961" s="225"/>
      <c r="AX961" s="225"/>
      <c r="AY961" s="225"/>
      <c r="AZ961" s="225"/>
      <c r="BA961" s="225"/>
      <c r="BB961" s="225"/>
      <c r="BC961" s="225"/>
      <c r="BD961" s="225"/>
      <c r="BE961" s="225"/>
      <c r="BF961" s="225"/>
      <c r="BG961" s="225"/>
      <c r="BH961" s="225"/>
      <c r="BI961" s="225"/>
      <c r="BJ961" s="225"/>
      <c r="BK961" s="225"/>
      <c r="BL961" s="225"/>
      <c r="BM961" s="225"/>
      <c r="BN961" s="225"/>
      <c r="BO961" s="225"/>
      <c r="BP961" s="225"/>
      <c r="BQ961" s="225"/>
      <c r="BR961" s="225"/>
      <c r="BS961" s="225"/>
      <c r="BT961" s="225"/>
      <c r="BU961" s="225"/>
      <c r="BV961" s="225"/>
      <c r="BW961" s="225"/>
      <c r="BX961" s="225"/>
      <c r="BY961" s="225"/>
      <c r="BZ961" s="225"/>
      <c r="CA961" s="225"/>
      <c r="CB961" s="225"/>
      <c r="CC961" s="225"/>
      <c r="CD961" s="225"/>
      <c r="CE961" s="225"/>
      <c r="CF961" s="225"/>
      <c r="CG961" s="225"/>
      <c r="CH961" s="225"/>
      <c r="CI961" s="225"/>
      <c r="CJ961" s="225"/>
      <c r="CK961" s="225"/>
      <c r="CL961" s="225"/>
      <c r="CM961" s="225"/>
      <c r="CN961" s="225"/>
      <c r="CO961" s="225"/>
      <c r="CP961" s="225"/>
      <c r="CQ961" s="225"/>
      <c r="CR961" s="225"/>
      <c r="CS961" s="225"/>
      <c r="CT961" s="225"/>
      <c r="CU961" s="225"/>
      <c r="CV961" s="225"/>
    </row>
    <row r="962" spans="1:100" ht="12" customHeight="1" x14ac:dyDescent="0.25">
      <c r="A962" s="225"/>
      <c r="B962" s="225"/>
      <c r="C962" s="225"/>
      <c r="D962" s="225"/>
      <c r="E962" s="225"/>
      <c r="F962" s="225"/>
      <c r="G962" s="225"/>
      <c r="H962" s="225"/>
      <c r="I962" s="225"/>
      <c r="J962" s="225"/>
      <c r="K962" s="225"/>
      <c r="L962" s="225"/>
      <c r="M962" s="225"/>
      <c r="N962" s="225"/>
      <c r="O962" s="225"/>
      <c r="P962" s="225"/>
      <c r="Q962" s="225"/>
      <c r="R962" s="225"/>
      <c r="S962" s="225"/>
      <c r="T962" s="225"/>
      <c r="U962" s="225"/>
      <c r="V962" s="225"/>
      <c r="W962" s="225"/>
      <c r="X962" s="225"/>
      <c r="Y962" s="225"/>
      <c r="Z962" s="225"/>
      <c r="AA962" s="225"/>
      <c r="AB962" s="225"/>
      <c r="AC962" s="225"/>
      <c r="AD962" s="225"/>
      <c r="AE962" s="225"/>
      <c r="AF962" s="225"/>
      <c r="AG962" s="225"/>
      <c r="AH962" s="225"/>
      <c r="AI962" s="225"/>
      <c r="AJ962" s="225"/>
      <c r="AK962" s="225"/>
      <c r="AL962" s="225"/>
      <c r="AM962" s="257"/>
      <c r="AN962" s="257"/>
      <c r="AO962" s="225"/>
      <c r="AP962" s="225"/>
      <c r="AQ962" s="225"/>
      <c r="AR962" s="225"/>
      <c r="AS962" s="225"/>
      <c r="AT962" s="225"/>
      <c r="AU962" s="225"/>
      <c r="AV962" s="225"/>
      <c r="AW962" s="225"/>
      <c r="AX962" s="225"/>
      <c r="AY962" s="225"/>
      <c r="AZ962" s="225"/>
      <c r="BA962" s="225"/>
      <c r="BB962" s="225"/>
      <c r="BC962" s="225"/>
      <c r="BD962" s="225"/>
      <c r="BE962" s="225"/>
      <c r="BF962" s="225"/>
      <c r="BG962" s="225"/>
      <c r="BH962" s="225"/>
      <c r="BI962" s="225"/>
      <c r="BJ962" s="225"/>
      <c r="BK962" s="225"/>
      <c r="BL962" s="225"/>
      <c r="BM962" s="225"/>
      <c r="BN962" s="225"/>
      <c r="BO962" s="225"/>
      <c r="BP962" s="225"/>
      <c r="BQ962" s="225"/>
      <c r="BR962" s="225"/>
      <c r="BS962" s="225"/>
      <c r="BT962" s="225"/>
      <c r="BU962" s="225"/>
      <c r="BV962" s="225"/>
      <c r="BW962" s="225"/>
      <c r="BX962" s="225"/>
      <c r="BY962" s="225"/>
      <c r="BZ962" s="225"/>
      <c r="CA962" s="225"/>
      <c r="CB962" s="225"/>
      <c r="CC962" s="225"/>
      <c r="CD962" s="225"/>
      <c r="CE962" s="225"/>
      <c r="CF962" s="225"/>
      <c r="CG962" s="225"/>
      <c r="CH962" s="225"/>
      <c r="CI962" s="225"/>
      <c r="CJ962" s="225"/>
      <c r="CK962" s="225"/>
      <c r="CL962" s="225"/>
      <c r="CM962" s="225"/>
      <c r="CN962" s="225"/>
      <c r="CO962" s="225"/>
      <c r="CP962" s="225"/>
      <c r="CQ962" s="225"/>
      <c r="CR962" s="225"/>
      <c r="CS962" s="225"/>
      <c r="CT962" s="225"/>
      <c r="CU962" s="225"/>
      <c r="CV962" s="225"/>
    </row>
    <row r="963" spans="1:100" ht="12" customHeight="1" x14ac:dyDescent="0.25">
      <c r="A963" s="225"/>
      <c r="B963" s="225"/>
      <c r="C963" s="225"/>
      <c r="D963" s="225"/>
      <c r="E963" s="225"/>
      <c r="F963" s="225"/>
      <c r="G963" s="225"/>
      <c r="H963" s="225"/>
      <c r="I963" s="225"/>
      <c r="J963" s="225"/>
      <c r="K963" s="225"/>
      <c r="L963" s="225"/>
      <c r="M963" s="225"/>
      <c r="N963" s="225"/>
      <c r="O963" s="225"/>
      <c r="P963" s="225"/>
      <c r="Q963" s="225"/>
      <c r="R963" s="225"/>
      <c r="S963" s="225"/>
      <c r="T963" s="225"/>
      <c r="U963" s="225"/>
      <c r="V963" s="225"/>
      <c r="W963" s="225"/>
      <c r="X963" s="225"/>
      <c r="Y963" s="225"/>
      <c r="Z963" s="225"/>
      <c r="AA963" s="225"/>
      <c r="AB963" s="225"/>
      <c r="AC963" s="225"/>
      <c r="AD963" s="225"/>
      <c r="AE963" s="225"/>
      <c r="AF963" s="225"/>
      <c r="AG963" s="225"/>
      <c r="AH963" s="225"/>
      <c r="AI963" s="225"/>
      <c r="AJ963" s="225"/>
      <c r="AK963" s="225"/>
      <c r="AL963" s="225"/>
      <c r="AM963" s="257"/>
      <c r="AN963" s="257"/>
      <c r="AO963" s="225"/>
      <c r="AP963" s="225"/>
      <c r="AQ963" s="225"/>
      <c r="AR963" s="225"/>
      <c r="AS963" s="225"/>
      <c r="AT963" s="225"/>
      <c r="AU963" s="225"/>
      <c r="AV963" s="225"/>
      <c r="AW963" s="225"/>
      <c r="AX963" s="225"/>
      <c r="AY963" s="225"/>
      <c r="AZ963" s="225"/>
      <c r="BA963" s="225"/>
      <c r="BB963" s="225"/>
      <c r="BC963" s="225"/>
      <c r="BD963" s="225"/>
      <c r="BE963" s="225"/>
      <c r="BF963" s="225"/>
      <c r="BG963" s="225"/>
      <c r="BH963" s="225"/>
      <c r="BI963" s="225"/>
      <c r="BJ963" s="225"/>
      <c r="BK963" s="225"/>
      <c r="BL963" s="225"/>
      <c r="BM963" s="225"/>
      <c r="BN963" s="225"/>
      <c r="BO963" s="225"/>
      <c r="BP963" s="225"/>
      <c r="BQ963" s="225"/>
      <c r="BR963" s="225"/>
      <c r="BS963" s="225"/>
      <c r="BT963" s="225"/>
      <c r="BU963" s="225"/>
      <c r="BV963" s="225"/>
      <c r="BW963" s="225"/>
      <c r="BX963" s="225"/>
      <c r="BY963" s="225"/>
      <c r="BZ963" s="225"/>
      <c r="CA963" s="225"/>
      <c r="CB963" s="225"/>
      <c r="CC963" s="225"/>
      <c r="CD963" s="225"/>
      <c r="CE963" s="225"/>
      <c r="CF963" s="225"/>
      <c r="CG963" s="225"/>
      <c r="CH963" s="225"/>
      <c r="CI963" s="225"/>
      <c r="CJ963" s="225"/>
      <c r="CK963" s="225"/>
      <c r="CL963" s="225"/>
      <c r="CM963" s="225"/>
      <c r="CN963" s="225"/>
      <c r="CO963" s="225"/>
      <c r="CP963" s="225"/>
      <c r="CQ963" s="225"/>
      <c r="CR963" s="225"/>
      <c r="CS963" s="225"/>
      <c r="CT963" s="225"/>
      <c r="CU963" s="225"/>
      <c r="CV963" s="225"/>
    </row>
    <row r="964" spans="1:100" ht="12" customHeight="1" x14ac:dyDescent="0.25">
      <c r="A964" s="225"/>
      <c r="B964" s="225"/>
      <c r="C964" s="225"/>
      <c r="D964" s="225"/>
      <c r="E964" s="225"/>
      <c r="F964" s="225"/>
      <c r="G964" s="225"/>
      <c r="H964" s="225"/>
      <c r="I964" s="225"/>
      <c r="J964" s="225"/>
      <c r="K964" s="225"/>
      <c r="L964" s="225"/>
      <c r="M964" s="225"/>
      <c r="N964" s="225"/>
      <c r="O964" s="225"/>
      <c r="P964" s="225"/>
      <c r="Q964" s="225"/>
      <c r="R964" s="225"/>
      <c r="S964" s="225"/>
      <c r="T964" s="225"/>
      <c r="U964" s="225"/>
      <c r="V964" s="225"/>
      <c r="W964" s="225"/>
      <c r="X964" s="225"/>
      <c r="Y964" s="225"/>
      <c r="Z964" s="225"/>
      <c r="AA964" s="225"/>
      <c r="AB964" s="225"/>
      <c r="AC964" s="225"/>
      <c r="AD964" s="225"/>
      <c r="AE964" s="225"/>
      <c r="AF964" s="225"/>
      <c r="AG964" s="225"/>
      <c r="AH964" s="225"/>
      <c r="AI964" s="225"/>
      <c r="AJ964" s="225"/>
      <c r="AK964" s="225"/>
      <c r="AL964" s="225"/>
      <c r="AM964" s="257"/>
      <c r="AN964" s="257"/>
      <c r="AO964" s="225"/>
      <c r="AP964" s="225"/>
      <c r="AQ964" s="225"/>
      <c r="AR964" s="225"/>
      <c r="AS964" s="225"/>
      <c r="AT964" s="225"/>
      <c r="AU964" s="225"/>
      <c r="AV964" s="225"/>
      <c r="AW964" s="225"/>
      <c r="AX964" s="225"/>
      <c r="AY964" s="225"/>
      <c r="AZ964" s="225"/>
      <c r="BA964" s="225"/>
      <c r="BB964" s="225"/>
      <c r="BC964" s="225"/>
      <c r="BD964" s="225"/>
      <c r="BE964" s="225"/>
      <c r="BF964" s="225"/>
      <c r="BG964" s="225"/>
      <c r="BH964" s="225"/>
      <c r="BI964" s="225"/>
      <c r="BJ964" s="225"/>
      <c r="BK964" s="225"/>
      <c r="BL964" s="225"/>
      <c r="BM964" s="225"/>
      <c r="BN964" s="225"/>
      <c r="BO964" s="225"/>
      <c r="BP964" s="225"/>
      <c r="BQ964" s="225"/>
      <c r="BR964" s="225"/>
      <c r="BS964" s="225"/>
      <c r="BT964" s="225"/>
      <c r="BU964" s="225"/>
      <c r="BV964" s="225"/>
      <c r="BW964" s="225"/>
      <c r="BX964" s="225"/>
      <c r="BY964" s="225"/>
      <c r="BZ964" s="225"/>
      <c r="CA964" s="225"/>
      <c r="CB964" s="225"/>
      <c r="CC964" s="225"/>
      <c r="CD964" s="225"/>
      <c r="CE964" s="225"/>
      <c r="CF964" s="225"/>
      <c r="CG964" s="225"/>
      <c r="CH964" s="225"/>
      <c r="CI964" s="225"/>
      <c r="CJ964" s="225"/>
      <c r="CK964" s="225"/>
      <c r="CL964" s="225"/>
      <c r="CM964" s="225"/>
      <c r="CN964" s="225"/>
      <c r="CO964" s="225"/>
      <c r="CP964" s="225"/>
      <c r="CQ964" s="225"/>
      <c r="CR964" s="225"/>
      <c r="CS964" s="225"/>
      <c r="CT964" s="225"/>
      <c r="CU964" s="225"/>
      <c r="CV964" s="225"/>
    </row>
    <row r="965" spans="1:100" ht="12" customHeight="1" x14ac:dyDescent="0.25">
      <c r="A965" s="225"/>
      <c r="B965" s="225"/>
      <c r="C965" s="225"/>
      <c r="D965" s="225"/>
      <c r="E965" s="225"/>
      <c r="F965" s="225"/>
      <c r="G965" s="225"/>
      <c r="H965" s="225"/>
      <c r="I965" s="225"/>
      <c r="J965" s="225"/>
      <c r="K965" s="225"/>
      <c r="L965" s="225"/>
      <c r="M965" s="225"/>
      <c r="N965" s="225"/>
      <c r="O965" s="225"/>
      <c r="P965" s="225"/>
      <c r="Q965" s="225"/>
      <c r="R965" s="225"/>
      <c r="S965" s="225"/>
      <c r="T965" s="225"/>
      <c r="U965" s="225"/>
      <c r="V965" s="225"/>
      <c r="W965" s="225"/>
      <c r="X965" s="225"/>
      <c r="Y965" s="225"/>
      <c r="Z965" s="225"/>
      <c r="AA965" s="225"/>
      <c r="AB965" s="225"/>
      <c r="AC965" s="225"/>
      <c r="AD965" s="225"/>
      <c r="AE965" s="225"/>
      <c r="AF965" s="225"/>
      <c r="AG965" s="225"/>
      <c r="AH965" s="225"/>
      <c r="AI965" s="225"/>
      <c r="AJ965" s="225"/>
      <c r="AK965" s="225"/>
      <c r="AL965" s="225"/>
      <c r="AM965" s="257"/>
      <c r="AN965" s="257"/>
      <c r="AO965" s="225"/>
      <c r="AP965" s="225"/>
      <c r="AQ965" s="225"/>
      <c r="AR965" s="225"/>
      <c r="AS965" s="225"/>
      <c r="AT965" s="225"/>
      <c r="AU965" s="225"/>
      <c r="AV965" s="225"/>
      <c r="AW965" s="225"/>
      <c r="AX965" s="225"/>
      <c r="AY965" s="225"/>
      <c r="AZ965" s="225"/>
      <c r="BA965" s="225"/>
      <c r="BB965" s="225"/>
      <c r="BC965" s="225"/>
      <c r="BD965" s="225"/>
      <c r="BE965" s="225"/>
      <c r="BF965" s="225"/>
      <c r="BG965" s="225"/>
      <c r="BH965" s="225"/>
      <c r="BI965" s="225"/>
      <c r="BJ965" s="225"/>
      <c r="BK965" s="225"/>
      <c r="BL965" s="225"/>
      <c r="BM965" s="225"/>
      <c r="BN965" s="225"/>
      <c r="BO965" s="225"/>
      <c r="BP965" s="225"/>
      <c r="BQ965" s="225"/>
      <c r="BR965" s="225"/>
      <c r="BS965" s="225"/>
      <c r="BT965" s="225"/>
      <c r="BU965" s="225"/>
      <c r="BV965" s="225"/>
      <c r="BW965" s="225"/>
      <c r="BX965" s="225"/>
      <c r="BY965" s="225"/>
      <c r="BZ965" s="225"/>
      <c r="CA965" s="225"/>
      <c r="CB965" s="225"/>
      <c r="CC965" s="225"/>
      <c r="CD965" s="225"/>
      <c r="CE965" s="225"/>
      <c r="CF965" s="225"/>
      <c r="CG965" s="225"/>
      <c r="CH965" s="225"/>
      <c r="CI965" s="225"/>
      <c r="CJ965" s="225"/>
      <c r="CK965" s="225"/>
      <c r="CL965" s="225"/>
      <c r="CM965" s="225"/>
      <c r="CN965" s="225"/>
      <c r="CO965" s="225"/>
      <c r="CP965" s="225"/>
      <c r="CQ965" s="225"/>
      <c r="CR965" s="225"/>
      <c r="CS965" s="225"/>
      <c r="CT965" s="225"/>
      <c r="CU965" s="225"/>
      <c r="CV965" s="225"/>
    </row>
    <row r="966" spans="1:100" ht="12" customHeight="1" x14ac:dyDescent="0.25">
      <c r="A966" s="225"/>
      <c r="B966" s="225"/>
      <c r="C966" s="225"/>
      <c r="D966" s="225"/>
      <c r="E966" s="225"/>
      <c r="F966" s="225"/>
      <c r="G966" s="225"/>
      <c r="H966" s="225"/>
      <c r="I966" s="225"/>
      <c r="J966" s="225"/>
      <c r="K966" s="225"/>
      <c r="L966" s="225"/>
      <c r="M966" s="225"/>
      <c r="N966" s="225"/>
      <c r="O966" s="225"/>
      <c r="P966" s="225"/>
      <c r="Q966" s="225"/>
      <c r="R966" s="225"/>
      <c r="S966" s="225"/>
      <c r="T966" s="225"/>
      <c r="U966" s="225"/>
      <c r="V966" s="225"/>
      <c r="W966" s="225"/>
      <c r="X966" s="225"/>
      <c r="Y966" s="225"/>
      <c r="Z966" s="225"/>
      <c r="AA966" s="225"/>
      <c r="AB966" s="225"/>
      <c r="AC966" s="225"/>
      <c r="AD966" s="225"/>
      <c r="AE966" s="225"/>
      <c r="AF966" s="225"/>
      <c r="AG966" s="225"/>
      <c r="AH966" s="225"/>
      <c r="AI966" s="225"/>
      <c r="AJ966" s="225"/>
      <c r="AK966" s="225"/>
      <c r="AL966" s="225"/>
      <c r="AM966" s="257"/>
      <c r="AN966" s="257"/>
      <c r="AO966" s="225"/>
      <c r="AP966" s="225"/>
      <c r="AQ966" s="225"/>
      <c r="AR966" s="225"/>
      <c r="AS966" s="225"/>
      <c r="AT966" s="225"/>
      <c r="AU966" s="225"/>
      <c r="AV966" s="225"/>
      <c r="AW966" s="225"/>
      <c r="AX966" s="225"/>
      <c r="AY966" s="225"/>
      <c r="AZ966" s="225"/>
      <c r="BA966" s="225"/>
      <c r="BB966" s="225"/>
      <c r="BC966" s="225"/>
      <c r="BD966" s="225"/>
      <c r="BE966" s="225"/>
      <c r="BF966" s="225"/>
      <c r="BG966" s="225"/>
      <c r="BH966" s="225"/>
      <c r="BI966" s="225"/>
      <c r="BJ966" s="225"/>
      <c r="BK966" s="225"/>
      <c r="BL966" s="225"/>
      <c r="BM966" s="225"/>
      <c r="BN966" s="225"/>
      <c r="BO966" s="225"/>
      <c r="BP966" s="225"/>
      <c r="BQ966" s="225"/>
      <c r="BR966" s="225"/>
      <c r="BS966" s="225"/>
      <c r="BT966" s="225"/>
      <c r="BU966" s="225"/>
      <c r="BV966" s="225"/>
      <c r="BW966" s="225"/>
      <c r="BX966" s="225"/>
      <c r="BY966" s="225"/>
      <c r="BZ966" s="225"/>
      <c r="CA966" s="225"/>
      <c r="CB966" s="225"/>
      <c r="CC966" s="225"/>
      <c r="CD966" s="225"/>
      <c r="CE966" s="225"/>
      <c r="CF966" s="225"/>
      <c r="CG966" s="225"/>
      <c r="CH966" s="225"/>
      <c r="CI966" s="225"/>
      <c r="CJ966" s="225"/>
      <c r="CK966" s="225"/>
      <c r="CL966" s="225"/>
      <c r="CM966" s="225"/>
      <c r="CN966" s="225"/>
      <c r="CO966" s="225"/>
      <c r="CP966" s="225"/>
      <c r="CQ966" s="225"/>
      <c r="CR966" s="225"/>
      <c r="CS966" s="225"/>
      <c r="CT966" s="225"/>
      <c r="CU966" s="225"/>
      <c r="CV966" s="225"/>
    </row>
    <row r="967" spans="1:100" ht="12" customHeight="1" x14ac:dyDescent="0.25">
      <c r="A967" s="225"/>
      <c r="B967" s="225"/>
      <c r="C967" s="225"/>
      <c r="D967" s="225"/>
      <c r="E967" s="225"/>
      <c r="F967" s="225"/>
      <c r="G967" s="225"/>
      <c r="H967" s="225"/>
      <c r="I967" s="225"/>
      <c r="J967" s="225"/>
      <c r="K967" s="225"/>
      <c r="L967" s="225"/>
      <c r="M967" s="225"/>
      <c r="N967" s="225"/>
      <c r="O967" s="225"/>
      <c r="P967" s="225"/>
      <c r="Q967" s="225"/>
      <c r="R967" s="225"/>
      <c r="S967" s="225"/>
      <c r="T967" s="225"/>
      <c r="U967" s="225"/>
      <c r="V967" s="225"/>
      <c r="W967" s="225"/>
      <c r="X967" s="225"/>
      <c r="Y967" s="225"/>
      <c r="Z967" s="225"/>
      <c r="AA967" s="225"/>
      <c r="AB967" s="225"/>
      <c r="AC967" s="225"/>
      <c r="AD967" s="225"/>
      <c r="AE967" s="225"/>
      <c r="AF967" s="225"/>
      <c r="AG967" s="225"/>
      <c r="AH967" s="225"/>
      <c r="AI967" s="225"/>
      <c r="AJ967" s="225"/>
      <c r="AK967" s="225"/>
      <c r="AL967" s="225"/>
      <c r="AM967" s="257"/>
      <c r="AN967" s="257"/>
      <c r="AO967" s="225"/>
      <c r="AP967" s="225"/>
      <c r="AQ967" s="225"/>
      <c r="AR967" s="225"/>
      <c r="AS967" s="225"/>
      <c r="AT967" s="225"/>
      <c r="AU967" s="225"/>
      <c r="AV967" s="225"/>
      <c r="AW967" s="225"/>
      <c r="AX967" s="225"/>
      <c r="AY967" s="225"/>
      <c r="AZ967" s="225"/>
      <c r="BA967" s="225"/>
      <c r="BB967" s="225"/>
      <c r="BC967" s="225"/>
      <c r="BD967" s="225"/>
      <c r="BE967" s="225"/>
      <c r="BF967" s="225"/>
      <c r="BG967" s="225"/>
      <c r="BH967" s="225"/>
      <c r="BI967" s="225"/>
      <c r="BJ967" s="225"/>
      <c r="BK967" s="225"/>
      <c r="BL967" s="225"/>
      <c r="BM967" s="225"/>
      <c r="BN967" s="225"/>
      <c r="BO967" s="225"/>
      <c r="BP967" s="225"/>
      <c r="BQ967" s="225"/>
      <c r="BR967" s="225"/>
      <c r="BS967" s="225"/>
      <c r="BT967" s="225"/>
      <c r="BU967" s="225"/>
      <c r="BV967" s="225"/>
      <c r="BW967" s="225"/>
      <c r="BX967" s="225"/>
      <c r="BY967" s="225"/>
      <c r="BZ967" s="225"/>
      <c r="CA967" s="225"/>
      <c r="CB967" s="225"/>
      <c r="CC967" s="225"/>
      <c r="CD967" s="225"/>
      <c r="CE967" s="225"/>
      <c r="CF967" s="225"/>
      <c r="CG967" s="225"/>
      <c r="CH967" s="225"/>
      <c r="CI967" s="225"/>
      <c r="CJ967" s="225"/>
      <c r="CK967" s="225"/>
      <c r="CL967" s="225"/>
      <c r="CM967" s="225"/>
      <c r="CN967" s="225"/>
      <c r="CO967" s="225"/>
      <c r="CP967" s="225"/>
      <c r="CQ967" s="225"/>
      <c r="CR967" s="225"/>
      <c r="CS967" s="225"/>
      <c r="CT967" s="225"/>
      <c r="CU967" s="225"/>
      <c r="CV967" s="225"/>
    </row>
    <row r="968" spans="1:100" ht="12" customHeight="1" x14ac:dyDescent="0.25">
      <c r="A968" s="225"/>
      <c r="B968" s="225"/>
      <c r="C968" s="225"/>
      <c r="D968" s="225"/>
      <c r="E968" s="225"/>
      <c r="F968" s="225"/>
      <c r="G968" s="225"/>
      <c r="H968" s="225"/>
      <c r="I968" s="225"/>
      <c r="J968" s="225"/>
      <c r="K968" s="225"/>
      <c r="L968" s="225"/>
      <c r="M968" s="225"/>
      <c r="N968" s="225"/>
      <c r="O968" s="225"/>
      <c r="P968" s="225"/>
      <c r="Q968" s="225"/>
      <c r="R968" s="225"/>
      <c r="S968" s="225"/>
      <c r="T968" s="225"/>
      <c r="U968" s="225"/>
      <c r="V968" s="225"/>
      <c r="W968" s="225"/>
      <c r="X968" s="225"/>
      <c r="Y968" s="225"/>
      <c r="Z968" s="225"/>
      <c r="AA968" s="225"/>
      <c r="AB968" s="225"/>
      <c r="AC968" s="225"/>
      <c r="AD968" s="225"/>
      <c r="AE968" s="225"/>
      <c r="AF968" s="225"/>
      <c r="AG968" s="225"/>
      <c r="AH968" s="225"/>
      <c r="AI968" s="225"/>
      <c r="AJ968" s="225"/>
      <c r="AK968" s="225"/>
      <c r="AL968" s="225"/>
      <c r="AM968" s="257"/>
      <c r="AN968" s="257"/>
      <c r="AO968" s="225"/>
      <c r="AP968" s="225"/>
      <c r="AQ968" s="225"/>
      <c r="AR968" s="225"/>
      <c r="AS968" s="225"/>
      <c r="AT968" s="225"/>
      <c r="AU968" s="225"/>
      <c r="AV968" s="225"/>
      <c r="AW968" s="225"/>
      <c r="AX968" s="225"/>
      <c r="AY968" s="225"/>
      <c r="AZ968" s="225"/>
      <c r="BA968" s="225"/>
      <c r="BB968" s="225"/>
      <c r="BC968" s="225"/>
      <c r="BD968" s="225"/>
      <c r="BE968" s="225"/>
      <c r="BF968" s="225"/>
      <c r="BG968" s="225"/>
      <c r="BH968" s="225"/>
      <c r="BI968" s="225"/>
      <c r="BJ968" s="225"/>
      <c r="BK968" s="225"/>
      <c r="BL968" s="225"/>
      <c r="BM968" s="225"/>
      <c r="BN968" s="225"/>
      <c r="BO968" s="225"/>
      <c r="BP968" s="225"/>
      <c r="BQ968" s="225"/>
      <c r="BR968" s="225"/>
      <c r="BS968" s="225"/>
      <c r="BT968" s="225"/>
      <c r="BU968" s="225"/>
      <c r="BV968" s="225"/>
      <c r="BW968" s="225"/>
      <c r="BX968" s="225"/>
      <c r="BY968" s="225"/>
      <c r="BZ968" s="225"/>
      <c r="CA968" s="225"/>
      <c r="CB968" s="225"/>
      <c r="CC968" s="225"/>
      <c r="CD968" s="225"/>
      <c r="CE968" s="225"/>
      <c r="CF968" s="225"/>
      <c r="CG968" s="225"/>
      <c r="CH968" s="225"/>
      <c r="CI968" s="225"/>
      <c r="CJ968" s="225"/>
      <c r="CK968" s="225"/>
      <c r="CL968" s="225"/>
      <c r="CM968" s="225"/>
      <c r="CN968" s="225"/>
      <c r="CO968" s="225"/>
      <c r="CP968" s="225"/>
      <c r="CQ968" s="225"/>
      <c r="CR968" s="225"/>
      <c r="CS968" s="225"/>
      <c r="CT968" s="225"/>
      <c r="CU968" s="225"/>
      <c r="CV968" s="225"/>
    </row>
    <row r="969" spans="1:100" ht="12" customHeight="1" x14ac:dyDescent="0.25">
      <c r="A969" s="225"/>
      <c r="B969" s="225"/>
      <c r="C969" s="225"/>
      <c r="D969" s="225"/>
      <c r="E969" s="225"/>
      <c r="F969" s="225"/>
      <c r="G969" s="225"/>
      <c r="H969" s="225"/>
      <c r="I969" s="225"/>
      <c r="J969" s="225"/>
      <c r="K969" s="225"/>
      <c r="L969" s="225"/>
      <c r="M969" s="225"/>
      <c r="N969" s="225"/>
      <c r="O969" s="225"/>
      <c r="P969" s="225"/>
      <c r="Q969" s="225"/>
      <c r="R969" s="225"/>
      <c r="S969" s="225"/>
      <c r="T969" s="225"/>
      <c r="U969" s="225"/>
      <c r="V969" s="225"/>
      <c r="W969" s="225"/>
      <c r="X969" s="225"/>
      <c r="Y969" s="225"/>
      <c r="Z969" s="225"/>
      <c r="AA969" s="225"/>
      <c r="AB969" s="225"/>
      <c r="AC969" s="225"/>
      <c r="AD969" s="225"/>
      <c r="AE969" s="225"/>
      <c r="AF969" s="225"/>
      <c r="AG969" s="225"/>
      <c r="AH969" s="225"/>
      <c r="AI969" s="225"/>
      <c r="AJ969" s="225"/>
      <c r="AK969" s="225"/>
      <c r="AL969" s="225"/>
      <c r="AM969" s="257"/>
      <c r="AN969" s="257"/>
      <c r="AO969" s="225"/>
      <c r="AP969" s="225"/>
      <c r="AQ969" s="225"/>
      <c r="AR969" s="225"/>
      <c r="AS969" s="225"/>
      <c r="AT969" s="225"/>
      <c r="AU969" s="225"/>
      <c r="AV969" s="225"/>
      <c r="AW969" s="225"/>
      <c r="AX969" s="225"/>
      <c r="AY969" s="225"/>
      <c r="AZ969" s="225"/>
      <c r="BA969" s="225"/>
      <c r="BB969" s="225"/>
      <c r="BC969" s="225"/>
      <c r="BD969" s="225"/>
      <c r="BE969" s="225"/>
      <c r="BF969" s="225"/>
      <c r="BG969" s="225"/>
      <c r="BH969" s="225"/>
      <c r="BI969" s="225"/>
      <c r="BJ969" s="225"/>
      <c r="BK969" s="225"/>
      <c r="BL969" s="225"/>
      <c r="BM969" s="225"/>
      <c r="BN969" s="225"/>
      <c r="BO969" s="225"/>
      <c r="BP969" s="225"/>
      <c r="BQ969" s="225"/>
      <c r="BR969" s="225"/>
      <c r="BS969" s="225"/>
      <c r="BT969" s="225"/>
      <c r="BU969" s="225"/>
      <c r="BV969" s="225"/>
      <c r="BW969" s="225"/>
      <c r="BX969" s="225"/>
      <c r="BY969" s="225"/>
      <c r="BZ969" s="225"/>
      <c r="CA969" s="225"/>
      <c r="CB969" s="225"/>
      <c r="CC969" s="225"/>
      <c r="CD969" s="225"/>
      <c r="CE969" s="225"/>
      <c r="CF969" s="225"/>
      <c r="CG969" s="225"/>
      <c r="CH969" s="225"/>
      <c r="CI969" s="225"/>
      <c r="CJ969" s="225"/>
      <c r="CK969" s="225"/>
      <c r="CL969" s="225"/>
      <c r="CM969" s="225"/>
      <c r="CN969" s="225"/>
      <c r="CO969" s="225"/>
      <c r="CP969" s="225"/>
      <c r="CQ969" s="225"/>
      <c r="CR969" s="225"/>
      <c r="CS969" s="225"/>
      <c r="CT969" s="225"/>
      <c r="CU969" s="225"/>
      <c r="CV969" s="225"/>
    </row>
    <row r="970" spans="1:100" ht="12" customHeight="1" x14ac:dyDescent="0.25">
      <c r="A970" s="225"/>
      <c r="B970" s="225"/>
      <c r="C970" s="225"/>
      <c r="D970" s="225"/>
      <c r="E970" s="225"/>
      <c r="F970" s="225"/>
      <c r="G970" s="225"/>
      <c r="H970" s="225"/>
      <c r="I970" s="225"/>
      <c r="J970" s="225"/>
      <c r="K970" s="225"/>
      <c r="L970" s="225"/>
      <c r="M970" s="225"/>
      <c r="N970" s="225"/>
      <c r="O970" s="225"/>
      <c r="P970" s="225"/>
      <c r="Q970" s="225"/>
      <c r="R970" s="225"/>
      <c r="S970" s="225"/>
      <c r="T970" s="225"/>
      <c r="U970" s="225"/>
      <c r="V970" s="225"/>
      <c r="W970" s="225"/>
      <c r="X970" s="225"/>
      <c r="Y970" s="225"/>
      <c r="Z970" s="225"/>
      <c r="AA970" s="225"/>
      <c r="AB970" s="225"/>
      <c r="AC970" s="225"/>
      <c r="AD970" s="225"/>
      <c r="AE970" s="225"/>
      <c r="AF970" s="225"/>
      <c r="AG970" s="225"/>
      <c r="AH970" s="225"/>
      <c r="AI970" s="225"/>
      <c r="AJ970" s="225"/>
      <c r="AK970" s="225"/>
      <c r="AL970" s="225"/>
      <c r="AM970" s="257"/>
      <c r="AN970" s="257"/>
      <c r="AO970" s="225"/>
      <c r="AP970" s="225"/>
      <c r="AQ970" s="225"/>
      <c r="AR970" s="225"/>
      <c r="AS970" s="225"/>
      <c r="AT970" s="225"/>
      <c r="AU970" s="225"/>
      <c r="AV970" s="225"/>
      <c r="AW970" s="225"/>
      <c r="AX970" s="225"/>
      <c r="AY970" s="225"/>
      <c r="AZ970" s="225"/>
      <c r="BA970" s="225"/>
      <c r="BB970" s="225"/>
      <c r="BC970" s="225"/>
      <c r="BD970" s="225"/>
      <c r="BE970" s="225"/>
      <c r="BF970" s="225"/>
      <c r="BG970" s="225"/>
      <c r="BH970" s="225"/>
      <c r="BI970" s="225"/>
      <c r="BJ970" s="225"/>
      <c r="BK970" s="225"/>
      <c r="BL970" s="225"/>
      <c r="BM970" s="225"/>
      <c r="BN970" s="225"/>
      <c r="BO970" s="225"/>
      <c r="BP970" s="225"/>
      <c r="BQ970" s="225"/>
      <c r="BR970" s="225"/>
      <c r="BS970" s="225"/>
      <c r="BT970" s="225"/>
      <c r="BU970" s="225"/>
      <c r="BV970" s="225"/>
      <c r="BW970" s="225"/>
      <c r="BX970" s="225"/>
      <c r="BY970" s="225"/>
      <c r="BZ970" s="225"/>
      <c r="CA970" s="225"/>
      <c r="CB970" s="225"/>
      <c r="CC970" s="225"/>
      <c r="CD970" s="225"/>
      <c r="CE970" s="225"/>
      <c r="CF970" s="225"/>
      <c r="CG970" s="225"/>
      <c r="CH970" s="225"/>
      <c r="CI970" s="225"/>
      <c r="CJ970" s="225"/>
      <c r="CK970" s="225"/>
      <c r="CL970" s="225"/>
      <c r="CM970" s="225"/>
      <c r="CN970" s="225"/>
      <c r="CO970" s="225"/>
      <c r="CP970" s="225"/>
      <c r="CQ970" s="225"/>
      <c r="CR970" s="225"/>
      <c r="CS970" s="225"/>
      <c r="CT970" s="225"/>
      <c r="CU970" s="225"/>
      <c r="CV970" s="225"/>
    </row>
    <row r="971" spans="1:100" ht="12" customHeight="1" x14ac:dyDescent="0.25">
      <c r="A971" s="225"/>
      <c r="B971" s="225"/>
      <c r="C971" s="225"/>
      <c r="D971" s="225"/>
      <c r="E971" s="225"/>
      <c r="F971" s="225"/>
      <c r="G971" s="225"/>
      <c r="H971" s="225"/>
      <c r="I971" s="225"/>
      <c r="J971" s="225"/>
      <c r="K971" s="225"/>
      <c r="L971" s="225"/>
      <c r="M971" s="225"/>
      <c r="N971" s="225"/>
      <c r="O971" s="225"/>
      <c r="P971" s="225"/>
      <c r="Q971" s="225"/>
      <c r="R971" s="225"/>
      <c r="S971" s="225"/>
      <c r="T971" s="225"/>
      <c r="U971" s="225"/>
      <c r="V971" s="225"/>
      <c r="W971" s="225"/>
      <c r="X971" s="225"/>
      <c r="Y971" s="225"/>
      <c r="Z971" s="225"/>
      <c r="AA971" s="225"/>
      <c r="AB971" s="225"/>
      <c r="AC971" s="225"/>
      <c r="AD971" s="225"/>
      <c r="AE971" s="225"/>
      <c r="AF971" s="225"/>
      <c r="AG971" s="225"/>
      <c r="AH971" s="225"/>
      <c r="AI971" s="225"/>
      <c r="AJ971" s="225"/>
      <c r="AK971" s="225"/>
      <c r="AL971" s="225"/>
      <c r="AM971" s="257"/>
      <c r="AN971" s="257"/>
      <c r="AO971" s="225"/>
      <c r="AP971" s="225"/>
      <c r="AQ971" s="225"/>
      <c r="AR971" s="225"/>
      <c r="AS971" s="225"/>
      <c r="AT971" s="225"/>
      <c r="AU971" s="225"/>
      <c r="AV971" s="225"/>
      <c r="AW971" s="225"/>
      <c r="AX971" s="225"/>
      <c r="AY971" s="225"/>
      <c r="AZ971" s="225"/>
      <c r="BA971" s="225"/>
      <c r="BB971" s="225"/>
      <c r="BC971" s="225"/>
      <c r="BD971" s="225"/>
      <c r="BE971" s="225"/>
      <c r="BF971" s="225"/>
      <c r="BG971" s="225"/>
      <c r="BH971" s="225"/>
      <c r="BI971" s="225"/>
      <c r="BJ971" s="225"/>
      <c r="BK971" s="225"/>
      <c r="BL971" s="225"/>
      <c r="BM971" s="225"/>
      <c r="BN971" s="225"/>
      <c r="BO971" s="225"/>
      <c r="BP971" s="225"/>
      <c r="BQ971" s="225"/>
      <c r="BR971" s="225"/>
      <c r="BS971" s="225"/>
      <c r="BT971" s="225"/>
      <c r="BU971" s="225"/>
      <c r="BV971" s="225"/>
      <c r="BW971" s="225"/>
      <c r="BX971" s="225"/>
      <c r="BY971" s="225"/>
      <c r="BZ971" s="225"/>
      <c r="CA971" s="225"/>
      <c r="CB971" s="225"/>
      <c r="CC971" s="225"/>
      <c r="CD971" s="225"/>
      <c r="CE971" s="225"/>
      <c r="CF971" s="225"/>
      <c r="CG971" s="225"/>
      <c r="CH971" s="225"/>
      <c r="CI971" s="225"/>
      <c r="CJ971" s="225"/>
      <c r="CK971" s="225"/>
      <c r="CL971" s="225"/>
      <c r="CM971" s="225"/>
      <c r="CN971" s="225"/>
      <c r="CO971" s="225"/>
      <c r="CP971" s="225"/>
      <c r="CQ971" s="225"/>
      <c r="CR971" s="225"/>
      <c r="CS971" s="225"/>
      <c r="CT971" s="225"/>
      <c r="CU971" s="225"/>
      <c r="CV971" s="225"/>
    </row>
    <row r="972" spans="1:100" ht="12" customHeight="1" x14ac:dyDescent="0.25">
      <c r="A972" s="225"/>
      <c r="B972" s="225"/>
      <c r="C972" s="225"/>
      <c r="D972" s="225"/>
      <c r="E972" s="225"/>
      <c r="F972" s="225"/>
      <c r="G972" s="225"/>
      <c r="H972" s="225"/>
      <c r="I972" s="225"/>
      <c r="J972" s="225"/>
      <c r="K972" s="225"/>
      <c r="L972" s="225"/>
      <c r="M972" s="225"/>
      <c r="N972" s="225"/>
      <c r="O972" s="225"/>
      <c r="P972" s="225"/>
      <c r="Q972" s="225"/>
      <c r="R972" s="225"/>
      <c r="S972" s="225"/>
      <c r="T972" s="225"/>
      <c r="U972" s="225"/>
      <c r="V972" s="225"/>
      <c r="W972" s="225"/>
      <c r="X972" s="225"/>
      <c r="Y972" s="225"/>
      <c r="Z972" s="225"/>
      <c r="AA972" s="225"/>
      <c r="AB972" s="225"/>
      <c r="AC972" s="225"/>
      <c r="AD972" s="225"/>
      <c r="AE972" s="225"/>
      <c r="AF972" s="225"/>
      <c r="AG972" s="225"/>
      <c r="AH972" s="225"/>
      <c r="AI972" s="225"/>
      <c r="AJ972" s="225"/>
      <c r="AK972" s="225"/>
      <c r="AL972" s="225"/>
      <c r="AM972" s="257"/>
      <c r="AN972" s="257"/>
      <c r="AO972" s="225"/>
      <c r="AP972" s="225"/>
      <c r="AQ972" s="225"/>
      <c r="AR972" s="225"/>
      <c r="AS972" s="225"/>
      <c r="AT972" s="225"/>
      <c r="AU972" s="225"/>
      <c r="AV972" s="225"/>
      <c r="AW972" s="225"/>
      <c r="AX972" s="225"/>
      <c r="AY972" s="225"/>
      <c r="AZ972" s="225"/>
      <c r="BA972" s="225"/>
      <c r="BB972" s="225"/>
      <c r="BC972" s="225"/>
      <c r="BD972" s="225"/>
      <c r="BE972" s="225"/>
      <c r="BF972" s="225"/>
      <c r="BG972" s="225"/>
      <c r="BH972" s="225"/>
      <c r="BI972" s="225"/>
      <c r="BJ972" s="225"/>
      <c r="BK972" s="225"/>
      <c r="BL972" s="225"/>
      <c r="BM972" s="225"/>
      <c r="BN972" s="225"/>
      <c r="BO972" s="225"/>
      <c r="BP972" s="225"/>
      <c r="BQ972" s="225"/>
      <c r="BR972" s="225"/>
      <c r="BS972" s="225"/>
      <c r="BT972" s="225"/>
      <c r="BU972" s="225"/>
      <c r="BV972" s="225"/>
      <c r="BW972" s="225"/>
      <c r="BX972" s="225"/>
      <c r="BY972" s="225"/>
      <c r="BZ972" s="225"/>
      <c r="CA972" s="225"/>
      <c r="CB972" s="225"/>
      <c r="CC972" s="225"/>
      <c r="CD972" s="225"/>
      <c r="CE972" s="225"/>
      <c r="CF972" s="225"/>
      <c r="CG972" s="225"/>
      <c r="CH972" s="225"/>
      <c r="CI972" s="225"/>
      <c r="CJ972" s="225"/>
      <c r="CK972" s="225"/>
      <c r="CL972" s="225"/>
      <c r="CM972" s="225"/>
      <c r="CN972" s="225"/>
      <c r="CO972" s="225"/>
      <c r="CP972" s="225"/>
      <c r="CQ972" s="225"/>
      <c r="CR972" s="225"/>
      <c r="CS972" s="225"/>
      <c r="CT972" s="225"/>
      <c r="CU972" s="225"/>
      <c r="CV972" s="225"/>
    </row>
    <row r="973" spans="1:100" ht="12" customHeight="1" x14ac:dyDescent="0.25">
      <c r="A973" s="225"/>
      <c r="B973" s="225"/>
      <c r="C973" s="225"/>
      <c r="D973" s="225"/>
      <c r="E973" s="225"/>
      <c r="F973" s="225"/>
      <c r="G973" s="225"/>
      <c r="H973" s="225"/>
      <c r="I973" s="225"/>
      <c r="J973" s="225"/>
      <c r="K973" s="225"/>
      <c r="L973" s="225"/>
      <c r="M973" s="225"/>
      <c r="N973" s="225"/>
      <c r="O973" s="225"/>
      <c r="P973" s="225"/>
      <c r="Q973" s="225"/>
      <c r="R973" s="225"/>
      <c r="S973" s="225"/>
      <c r="T973" s="225"/>
      <c r="U973" s="225"/>
      <c r="V973" s="225"/>
      <c r="W973" s="225"/>
      <c r="X973" s="225"/>
      <c r="Y973" s="225"/>
      <c r="Z973" s="225"/>
      <c r="AA973" s="225"/>
      <c r="AB973" s="225"/>
      <c r="AC973" s="225"/>
      <c r="AD973" s="225"/>
      <c r="AE973" s="225"/>
      <c r="AF973" s="225"/>
      <c r="AG973" s="225"/>
      <c r="AH973" s="225"/>
      <c r="AI973" s="225"/>
      <c r="AJ973" s="225"/>
      <c r="AK973" s="225"/>
      <c r="AL973" s="225"/>
      <c r="AM973" s="257"/>
      <c r="AN973" s="257"/>
      <c r="AO973" s="225"/>
      <c r="AP973" s="225"/>
      <c r="AQ973" s="225"/>
      <c r="AR973" s="225"/>
      <c r="AS973" s="225"/>
      <c r="AT973" s="225"/>
      <c r="AU973" s="225"/>
      <c r="AV973" s="225"/>
      <c r="AW973" s="225"/>
      <c r="AX973" s="225"/>
      <c r="AY973" s="225"/>
      <c r="AZ973" s="225"/>
      <c r="BA973" s="225"/>
      <c r="BB973" s="225"/>
      <c r="BC973" s="225"/>
      <c r="BD973" s="225"/>
      <c r="BE973" s="225"/>
      <c r="BF973" s="225"/>
      <c r="BG973" s="225"/>
      <c r="BH973" s="225"/>
      <c r="BI973" s="225"/>
      <c r="BJ973" s="225"/>
      <c r="BK973" s="225"/>
      <c r="BL973" s="225"/>
      <c r="BM973" s="225"/>
      <c r="BN973" s="225"/>
      <c r="BO973" s="225"/>
      <c r="BP973" s="225"/>
      <c r="BQ973" s="225"/>
      <c r="BR973" s="225"/>
      <c r="BS973" s="225"/>
      <c r="BT973" s="225"/>
      <c r="BU973" s="225"/>
      <c r="BV973" s="225"/>
      <c r="BW973" s="225"/>
      <c r="BX973" s="225"/>
      <c r="BY973" s="225"/>
      <c r="BZ973" s="225"/>
      <c r="CA973" s="225"/>
      <c r="CB973" s="225"/>
      <c r="CC973" s="225"/>
      <c r="CD973" s="225"/>
      <c r="CE973" s="225"/>
      <c r="CF973" s="225"/>
      <c r="CG973" s="225"/>
      <c r="CH973" s="225"/>
      <c r="CI973" s="225"/>
      <c r="CJ973" s="225"/>
      <c r="CK973" s="225"/>
      <c r="CL973" s="225"/>
      <c r="CM973" s="225"/>
      <c r="CN973" s="225"/>
      <c r="CO973" s="225"/>
      <c r="CP973" s="225"/>
      <c r="CQ973" s="225"/>
      <c r="CR973" s="225"/>
      <c r="CS973" s="225"/>
      <c r="CT973" s="225"/>
      <c r="CU973" s="225"/>
      <c r="CV973" s="225"/>
    </row>
    <row r="974" spans="1:100" ht="12" customHeight="1" x14ac:dyDescent="0.25">
      <c r="A974" s="225"/>
      <c r="B974" s="225"/>
      <c r="C974" s="225"/>
      <c r="D974" s="225"/>
      <c r="E974" s="225"/>
      <c r="F974" s="225"/>
      <c r="G974" s="225"/>
      <c r="H974" s="225"/>
      <c r="I974" s="225"/>
      <c r="J974" s="225"/>
      <c r="K974" s="225"/>
      <c r="L974" s="225"/>
      <c r="M974" s="225"/>
      <c r="N974" s="225"/>
      <c r="O974" s="225"/>
      <c r="P974" s="225"/>
      <c r="Q974" s="225"/>
      <c r="R974" s="225"/>
      <c r="S974" s="225"/>
      <c r="T974" s="225"/>
      <c r="U974" s="225"/>
      <c r="V974" s="225"/>
      <c r="W974" s="225"/>
      <c r="X974" s="225"/>
      <c r="Y974" s="225"/>
      <c r="Z974" s="225"/>
      <c r="AA974" s="225"/>
      <c r="AB974" s="225"/>
      <c r="AC974" s="225"/>
      <c r="AD974" s="225"/>
      <c r="AE974" s="225"/>
      <c r="AF974" s="225"/>
      <c r="AG974" s="225"/>
      <c r="AH974" s="225"/>
      <c r="AI974" s="225"/>
      <c r="AJ974" s="225"/>
      <c r="AK974" s="225"/>
      <c r="AL974" s="225"/>
      <c r="AM974" s="257"/>
      <c r="AN974" s="257"/>
      <c r="AO974" s="225"/>
      <c r="AP974" s="225"/>
      <c r="AQ974" s="225"/>
      <c r="AR974" s="225"/>
      <c r="AS974" s="225"/>
      <c r="AT974" s="225"/>
      <c r="AU974" s="225"/>
      <c r="AV974" s="225"/>
      <c r="AW974" s="225"/>
      <c r="AX974" s="225"/>
      <c r="AY974" s="225"/>
      <c r="AZ974" s="225"/>
      <c r="BA974" s="225"/>
      <c r="BB974" s="225"/>
      <c r="BC974" s="225"/>
      <c r="BD974" s="225"/>
      <c r="BE974" s="225"/>
      <c r="BF974" s="225"/>
      <c r="BG974" s="225"/>
      <c r="BH974" s="225"/>
      <c r="BI974" s="225"/>
      <c r="BJ974" s="225"/>
      <c r="BK974" s="225"/>
      <c r="BL974" s="225"/>
      <c r="BM974" s="225"/>
      <c r="BN974" s="225"/>
      <c r="BO974" s="225"/>
      <c r="BP974" s="225"/>
      <c r="BQ974" s="225"/>
      <c r="BR974" s="225"/>
      <c r="BS974" s="225"/>
      <c r="BT974" s="225"/>
      <c r="BU974" s="225"/>
      <c r="BV974" s="225"/>
      <c r="BW974" s="225"/>
      <c r="BX974" s="225"/>
      <c r="BY974" s="225"/>
      <c r="BZ974" s="225"/>
      <c r="CA974" s="225"/>
      <c r="CB974" s="225"/>
      <c r="CC974" s="225"/>
      <c r="CD974" s="225"/>
      <c r="CE974" s="225"/>
      <c r="CF974" s="225"/>
      <c r="CG974" s="225"/>
      <c r="CH974" s="225"/>
      <c r="CI974" s="225"/>
      <c r="CJ974" s="225"/>
      <c r="CK974" s="225"/>
      <c r="CL974" s="225"/>
      <c r="CM974" s="225"/>
      <c r="CN974" s="225"/>
      <c r="CO974" s="225"/>
      <c r="CP974" s="225"/>
      <c r="CQ974" s="225"/>
      <c r="CR974" s="225"/>
      <c r="CS974" s="225"/>
      <c r="CT974" s="225"/>
      <c r="CU974" s="225"/>
      <c r="CV974" s="225"/>
    </row>
    <row r="975" spans="1:100" ht="12" customHeight="1" x14ac:dyDescent="0.25">
      <c r="A975" s="225"/>
      <c r="B975" s="225"/>
      <c r="C975" s="225"/>
      <c r="D975" s="225"/>
      <c r="E975" s="225"/>
      <c r="F975" s="225"/>
      <c r="G975" s="225"/>
      <c r="H975" s="225"/>
      <c r="I975" s="225"/>
      <c r="J975" s="225"/>
      <c r="K975" s="225"/>
      <c r="L975" s="225"/>
      <c r="M975" s="225"/>
      <c r="N975" s="225"/>
      <c r="O975" s="225"/>
      <c r="P975" s="225"/>
      <c r="Q975" s="225"/>
      <c r="R975" s="225"/>
      <c r="S975" s="225"/>
      <c r="T975" s="225"/>
      <c r="U975" s="225"/>
      <c r="V975" s="225"/>
      <c r="W975" s="225"/>
      <c r="X975" s="225"/>
      <c r="Y975" s="225"/>
      <c r="Z975" s="225"/>
      <c r="AA975" s="225"/>
      <c r="AB975" s="225"/>
      <c r="AC975" s="225"/>
      <c r="AD975" s="225"/>
      <c r="AE975" s="225"/>
      <c r="AF975" s="225"/>
      <c r="AG975" s="225"/>
      <c r="AH975" s="225"/>
      <c r="AI975" s="225"/>
      <c r="AJ975" s="225"/>
      <c r="AK975" s="225"/>
      <c r="AL975" s="225"/>
      <c r="AM975" s="257"/>
      <c r="AN975" s="257"/>
      <c r="AO975" s="225"/>
      <c r="AP975" s="225"/>
      <c r="AQ975" s="225"/>
      <c r="AR975" s="225"/>
      <c r="AS975" s="225"/>
      <c r="AT975" s="225"/>
      <c r="AU975" s="225"/>
      <c r="AV975" s="225"/>
      <c r="AW975" s="225"/>
      <c r="AX975" s="225"/>
      <c r="AY975" s="225"/>
      <c r="AZ975" s="225"/>
      <c r="BA975" s="225"/>
      <c r="BB975" s="225"/>
      <c r="BC975" s="225"/>
      <c r="BD975" s="225"/>
      <c r="BE975" s="225"/>
      <c r="BF975" s="225"/>
      <c r="BG975" s="225"/>
      <c r="BH975" s="225"/>
      <c r="BI975" s="225"/>
      <c r="BJ975" s="225"/>
      <c r="BK975" s="225"/>
      <c r="BL975" s="225"/>
      <c r="BM975" s="225"/>
      <c r="BN975" s="225"/>
      <c r="BO975" s="225"/>
      <c r="BP975" s="225"/>
      <c r="BQ975" s="225"/>
      <c r="BR975" s="225"/>
      <c r="BS975" s="225"/>
      <c r="BT975" s="225"/>
      <c r="BU975" s="225"/>
      <c r="BV975" s="225"/>
      <c r="BW975" s="225"/>
      <c r="BX975" s="225"/>
      <c r="BY975" s="225"/>
      <c r="BZ975" s="225"/>
      <c r="CA975" s="225"/>
      <c r="CB975" s="225"/>
      <c r="CC975" s="225"/>
      <c r="CD975" s="225"/>
      <c r="CE975" s="225"/>
      <c r="CF975" s="225"/>
      <c r="CG975" s="225"/>
      <c r="CH975" s="225"/>
      <c r="CI975" s="225"/>
      <c r="CJ975" s="225"/>
      <c r="CK975" s="225"/>
      <c r="CL975" s="225"/>
      <c r="CM975" s="225"/>
      <c r="CN975" s="225"/>
      <c r="CO975" s="225"/>
      <c r="CP975" s="225"/>
      <c r="CQ975" s="225"/>
      <c r="CR975" s="225"/>
      <c r="CS975" s="225"/>
      <c r="CT975" s="225"/>
      <c r="CU975" s="225"/>
      <c r="CV975" s="225"/>
    </row>
    <row r="976" spans="1:100" ht="12" customHeight="1" x14ac:dyDescent="0.25">
      <c r="A976" s="225"/>
      <c r="B976" s="225"/>
      <c r="C976" s="225"/>
      <c r="D976" s="225"/>
      <c r="E976" s="225"/>
      <c r="F976" s="225"/>
      <c r="G976" s="225"/>
      <c r="H976" s="225"/>
      <c r="I976" s="225"/>
      <c r="J976" s="225"/>
      <c r="K976" s="225"/>
      <c r="L976" s="225"/>
      <c r="M976" s="225"/>
      <c r="N976" s="225"/>
      <c r="O976" s="225"/>
      <c r="P976" s="225"/>
      <c r="Q976" s="225"/>
      <c r="R976" s="225"/>
      <c r="S976" s="225"/>
      <c r="T976" s="225"/>
      <c r="U976" s="225"/>
      <c r="V976" s="225"/>
      <c r="W976" s="225"/>
      <c r="X976" s="225"/>
      <c r="Y976" s="225"/>
      <c r="Z976" s="225"/>
      <c r="AA976" s="225"/>
      <c r="AB976" s="225"/>
      <c r="AC976" s="225"/>
      <c r="AD976" s="225"/>
      <c r="AE976" s="225"/>
      <c r="AF976" s="225"/>
      <c r="AG976" s="225"/>
      <c r="AH976" s="225"/>
      <c r="AI976" s="225"/>
      <c r="AJ976" s="225"/>
      <c r="AK976" s="225"/>
      <c r="AL976" s="225"/>
      <c r="AM976" s="257"/>
      <c r="AN976" s="257"/>
      <c r="AO976" s="225"/>
      <c r="AP976" s="225"/>
      <c r="AQ976" s="225"/>
      <c r="AR976" s="225"/>
      <c r="AS976" s="225"/>
      <c r="AT976" s="225"/>
      <c r="AU976" s="225"/>
      <c r="AV976" s="225"/>
      <c r="AW976" s="225"/>
      <c r="AX976" s="225"/>
      <c r="AY976" s="225"/>
      <c r="AZ976" s="225"/>
      <c r="BA976" s="225"/>
      <c r="BB976" s="225"/>
      <c r="BC976" s="225"/>
      <c r="BD976" s="225"/>
      <c r="BE976" s="225"/>
      <c r="BF976" s="225"/>
      <c r="BG976" s="225"/>
      <c r="BH976" s="225"/>
      <c r="BI976" s="225"/>
      <c r="BJ976" s="225"/>
      <c r="BK976" s="225"/>
      <c r="BL976" s="225"/>
      <c r="BM976" s="225"/>
      <c r="BN976" s="225"/>
      <c r="BO976" s="225"/>
      <c r="BP976" s="225"/>
      <c r="BQ976" s="225"/>
      <c r="BR976" s="225"/>
      <c r="BS976" s="225"/>
      <c r="BT976" s="225"/>
      <c r="BU976" s="225"/>
      <c r="BV976" s="225"/>
      <c r="BW976" s="225"/>
      <c r="BX976" s="225"/>
      <c r="BY976" s="225"/>
      <c r="BZ976" s="225"/>
      <c r="CA976" s="225"/>
      <c r="CB976" s="225"/>
      <c r="CC976" s="225"/>
      <c r="CD976" s="225"/>
      <c r="CE976" s="225"/>
      <c r="CF976" s="225"/>
      <c r="CG976" s="225"/>
      <c r="CH976" s="225"/>
      <c r="CI976" s="225"/>
      <c r="CJ976" s="225"/>
      <c r="CK976" s="225"/>
      <c r="CL976" s="225"/>
      <c r="CM976" s="225"/>
      <c r="CN976" s="225"/>
      <c r="CO976" s="225"/>
      <c r="CP976" s="225"/>
      <c r="CQ976" s="225"/>
      <c r="CR976" s="225"/>
      <c r="CS976" s="225"/>
      <c r="CT976" s="225"/>
      <c r="CU976" s="225"/>
      <c r="CV976" s="225"/>
    </row>
    <row r="977" spans="1:100" ht="12" customHeight="1" x14ac:dyDescent="0.25">
      <c r="A977" s="225"/>
      <c r="B977" s="225"/>
      <c r="C977" s="225"/>
      <c r="D977" s="225"/>
      <c r="E977" s="225"/>
      <c r="F977" s="225"/>
      <c r="G977" s="225"/>
      <c r="H977" s="225"/>
      <c r="I977" s="225"/>
      <c r="J977" s="225"/>
      <c r="K977" s="225"/>
      <c r="L977" s="225"/>
      <c r="M977" s="225"/>
      <c r="N977" s="225"/>
      <c r="O977" s="225"/>
      <c r="P977" s="225"/>
      <c r="Q977" s="225"/>
      <c r="R977" s="225"/>
      <c r="S977" s="225"/>
      <c r="T977" s="225"/>
      <c r="U977" s="225"/>
      <c r="V977" s="225"/>
      <c r="W977" s="225"/>
      <c r="X977" s="225"/>
      <c r="Y977" s="225"/>
      <c r="Z977" s="225"/>
      <c r="AA977" s="225"/>
      <c r="AB977" s="225"/>
      <c r="AC977" s="225"/>
      <c r="AD977" s="225"/>
      <c r="AE977" s="225"/>
      <c r="AF977" s="225"/>
      <c r="AG977" s="225"/>
      <c r="AH977" s="225"/>
      <c r="AI977" s="225"/>
      <c r="AJ977" s="225"/>
      <c r="AK977" s="225"/>
      <c r="AL977" s="225"/>
      <c r="AM977" s="257"/>
      <c r="AN977" s="257"/>
      <c r="AO977" s="225"/>
      <c r="AP977" s="225"/>
      <c r="AQ977" s="225"/>
      <c r="AR977" s="225"/>
      <c r="AS977" s="225"/>
      <c r="AT977" s="225"/>
      <c r="AU977" s="225"/>
      <c r="AV977" s="225"/>
      <c r="AW977" s="225"/>
      <c r="AX977" s="225"/>
      <c r="AY977" s="225"/>
      <c r="AZ977" s="225"/>
      <c r="BA977" s="225"/>
      <c r="BB977" s="225"/>
      <c r="BC977" s="225"/>
      <c r="BD977" s="225"/>
      <c r="BE977" s="225"/>
      <c r="BF977" s="225"/>
      <c r="BG977" s="225"/>
      <c r="BH977" s="225"/>
      <c r="BI977" s="225"/>
      <c r="BJ977" s="225"/>
      <c r="BK977" s="225"/>
      <c r="BL977" s="225"/>
      <c r="BM977" s="225"/>
      <c r="BN977" s="225"/>
      <c r="BO977" s="225"/>
      <c r="BP977" s="225"/>
      <c r="BQ977" s="225"/>
      <c r="BR977" s="225"/>
      <c r="BS977" s="225"/>
      <c r="BT977" s="225"/>
      <c r="BU977" s="225"/>
      <c r="BV977" s="225"/>
      <c r="BW977" s="225"/>
      <c r="BX977" s="225"/>
      <c r="BY977" s="225"/>
      <c r="BZ977" s="225"/>
      <c r="CA977" s="225"/>
      <c r="CB977" s="225"/>
      <c r="CC977" s="225"/>
      <c r="CD977" s="225"/>
      <c r="CE977" s="225"/>
      <c r="CF977" s="225"/>
      <c r="CG977" s="225"/>
      <c r="CH977" s="225"/>
      <c r="CI977" s="225"/>
      <c r="CJ977" s="225"/>
      <c r="CK977" s="225"/>
      <c r="CL977" s="225"/>
      <c r="CM977" s="225"/>
      <c r="CN977" s="225"/>
      <c r="CO977" s="225"/>
      <c r="CP977" s="225"/>
      <c r="CQ977" s="225"/>
      <c r="CR977" s="225"/>
      <c r="CS977" s="225"/>
      <c r="CT977" s="225"/>
      <c r="CU977" s="225"/>
      <c r="CV977" s="225"/>
    </row>
    <row r="978" spans="1:100" ht="12" customHeight="1" x14ac:dyDescent="0.25">
      <c r="A978" s="225"/>
      <c r="B978" s="225"/>
      <c r="C978" s="225"/>
      <c r="D978" s="225"/>
      <c r="E978" s="225"/>
      <c r="F978" s="225"/>
      <c r="G978" s="225"/>
      <c r="H978" s="225"/>
      <c r="I978" s="225"/>
      <c r="J978" s="225"/>
      <c r="K978" s="225"/>
      <c r="L978" s="225"/>
      <c r="M978" s="225"/>
      <c r="N978" s="225"/>
      <c r="O978" s="225"/>
      <c r="P978" s="225"/>
      <c r="Q978" s="225"/>
      <c r="R978" s="225"/>
      <c r="S978" s="225"/>
      <c r="T978" s="225"/>
      <c r="U978" s="225"/>
      <c r="V978" s="225"/>
      <c r="W978" s="225"/>
      <c r="X978" s="225"/>
      <c r="Y978" s="225"/>
      <c r="Z978" s="225"/>
      <c r="AA978" s="225"/>
      <c r="AB978" s="225"/>
      <c r="AC978" s="225"/>
      <c r="AD978" s="225"/>
      <c r="AE978" s="225"/>
      <c r="AF978" s="225"/>
      <c r="AG978" s="225"/>
      <c r="AH978" s="225"/>
      <c r="AI978" s="225"/>
      <c r="AJ978" s="225"/>
      <c r="AK978" s="225"/>
      <c r="AL978" s="225"/>
      <c r="AM978" s="257"/>
      <c r="AN978" s="257"/>
      <c r="AO978" s="225"/>
      <c r="AP978" s="225"/>
      <c r="AQ978" s="225"/>
      <c r="AR978" s="225"/>
      <c r="AS978" s="225"/>
      <c r="AT978" s="225"/>
      <c r="AU978" s="225"/>
      <c r="AV978" s="225"/>
      <c r="AW978" s="225"/>
      <c r="AX978" s="225"/>
      <c r="AY978" s="225"/>
      <c r="AZ978" s="225"/>
      <c r="BA978" s="225"/>
      <c r="BB978" s="225"/>
      <c r="BC978" s="225"/>
      <c r="BD978" s="225"/>
      <c r="BE978" s="225"/>
      <c r="BF978" s="225"/>
      <c r="BG978" s="225"/>
      <c r="BH978" s="225"/>
      <c r="BI978" s="225"/>
      <c r="BJ978" s="225"/>
      <c r="BK978" s="225"/>
      <c r="BL978" s="225"/>
      <c r="BM978" s="225"/>
      <c r="BN978" s="225"/>
      <c r="BO978" s="225"/>
      <c r="BP978" s="225"/>
      <c r="BQ978" s="225"/>
      <c r="BR978" s="225"/>
      <c r="BS978" s="225"/>
      <c r="BT978" s="225"/>
      <c r="BU978" s="225"/>
      <c r="BV978" s="225"/>
      <c r="BW978" s="225"/>
      <c r="BX978" s="225"/>
      <c r="BY978" s="225"/>
      <c r="BZ978" s="225"/>
      <c r="CA978" s="225"/>
      <c r="CB978" s="225"/>
      <c r="CC978" s="225"/>
      <c r="CD978" s="225"/>
      <c r="CE978" s="225"/>
      <c r="CF978" s="225"/>
      <c r="CG978" s="225"/>
      <c r="CH978" s="225"/>
      <c r="CI978" s="225"/>
      <c r="CJ978" s="225"/>
      <c r="CK978" s="225"/>
      <c r="CL978" s="225"/>
      <c r="CM978" s="225"/>
      <c r="CN978" s="225"/>
      <c r="CO978" s="225"/>
      <c r="CP978" s="225"/>
      <c r="CQ978" s="225"/>
      <c r="CR978" s="225"/>
      <c r="CS978" s="225"/>
      <c r="CT978" s="225"/>
      <c r="CU978" s="225"/>
      <c r="CV978" s="225"/>
    </row>
    <row r="979" spans="1:100" ht="12" customHeight="1" x14ac:dyDescent="0.25">
      <c r="A979" s="225"/>
      <c r="B979" s="225"/>
      <c r="C979" s="225"/>
      <c r="D979" s="225"/>
      <c r="E979" s="225"/>
      <c r="F979" s="225"/>
      <c r="G979" s="225"/>
      <c r="H979" s="225"/>
      <c r="I979" s="225"/>
      <c r="J979" s="225"/>
      <c r="K979" s="225"/>
      <c r="L979" s="225"/>
      <c r="M979" s="225"/>
      <c r="N979" s="225"/>
      <c r="O979" s="225"/>
      <c r="P979" s="225"/>
      <c r="Q979" s="225"/>
      <c r="R979" s="225"/>
      <c r="S979" s="225"/>
      <c r="T979" s="225"/>
      <c r="U979" s="225"/>
      <c r="V979" s="225"/>
      <c r="W979" s="225"/>
      <c r="X979" s="225"/>
      <c r="Y979" s="225"/>
      <c r="Z979" s="225"/>
      <c r="AA979" s="225"/>
      <c r="AB979" s="225"/>
      <c r="AC979" s="225"/>
      <c r="AD979" s="225"/>
      <c r="AE979" s="225"/>
      <c r="AF979" s="225"/>
      <c r="AG979" s="225"/>
      <c r="AH979" s="225"/>
      <c r="AI979" s="225"/>
      <c r="AJ979" s="225"/>
      <c r="AK979" s="225"/>
      <c r="AL979" s="225"/>
      <c r="AM979" s="257"/>
      <c r="AN979" s="257"/>
      <c r="AO979" s="225"/>
      <c r="AP979" s="225"/>
      <c r="AQ979" s="225"/>
      <c r="AR979" s="225"/>
      <c r="AS979" s="225"/>
      <c r="AT979" s="225"/>
      <c r="AU979" s="225"/>
      <c r="AV979" s="225"/>
      <c r="AW979" s="225"/>
      <c r="AX979" s="225"/>
      <c r="AY979" s="225"/>
      <c r="AZ979" s="225"/>
      <c r="BA979" s="225"/>
      <c r="BB979" s="225"/>
      <c r="BC979" s="225"/>
      <c r="BD979" s="225"/>
      <c r="BE979" s="225"/>
      <c r="BF979" s="225"/>
      <c r="BG979" s="225"/>
      <c r="BH979" s="225"/>
      <c r="BI979" s="225"/>
      <c r="BJ979" s="225"/>
      <c r="BK979" s="225"/>
      <c r="BL979" s="225"/>
      <c r="BM979" s="225"/>
      <c r="BN979" s="225"/>
      <c r="BO979" s="225"/>
      <c r="BP979" s="225"/>
      <c r="BQ979" s="225"/>
      <c r="BR979" s="225"/>
      <c r="BS979" s="225"/>
      <c r="BT979" s="225"/>
      <c r="BU979" s="225"/>
      <c r="BV979" s="225"/>
      <c r="BW979" s="225"/>
      <c r="BX979" s="225"/>
      <c r="BY979" s="225"/>
      <c r="BZ979" s="225"/>
      <c r="CA979" s="225"/>
      <c r="CB979" s="225"/>
      <c r="CC979" s="225"/>
      <c r="CD979" s="225"/>
      <c r="CE979" s="225"/>
      <c r="CF979" s="225"/>
      <c r="CG979" s="225"/>
      <c r="CH979" s="225"/>
      <c r="CI979" s="225"/>
      <c r="CJ979" s="225"/>
      <c r="CK979" s="225"/>
      <c r="CL979" s="225"/>
      <c r="CM979" s="225"/>
      <c r="CN979" s="225"/>
      <c r="CO979" s="225"/>
      <c r="CP979" s="225"/>
      <c r="CQ979" s="225"/>
      <c r="CR979" s="225"/>
      <c r="CS979" s="225"/>
      <c r="CT979" s="225"/>
      <c r="CU979" s="225"/>
      <c r="CV979" s="225"/>
    </row>
    <row r="980" spans="1:100" ht="12" customHeight="1" x14ac:dyDescent="0.25">
      <c r="A980" s="225"/>
      <c r="B980" s="225"/>
      <c r="C980" s="225"/>
      <c r="D980" s="225"/>
      <c r="E980" s="225"/>
      <c r="F980" s="225"/>
      <c r="G980" s="225"/>
      <c r="H980" s="225"/>
      <c r="I980" s="225"/>
      <c r="J980" s="225"/>
      <c r="K980" s="225"/>
      <c r="L980" s="225"/>
      <c r="M980" s="225"/>
      <c r="N980" s="225"/>
      <c r="O980" s="225"/>
      <c r="P980" s="225"/>
      <c r="Q980" s="225"/>
      <c r="R980" s="225"/>
      <c r="S980" s="225"/>
      <c r="T980" s="225"/>
      <c r="U980" s="225"/>
      <c r="V980" s="225"/>
      <c r="W980" s="225"/>
      <c r="X980" s="225"/>
      <c r="Y980" s="225"/>
      <c r="Z980" s="225"/>
      <c r="AA980" s="225"/>
      <c r="AB980" s="225"/>
      <c r="AC980" s="225"/>
      <c r="AD980" s="225"/>
      <c r="AE980" s="225"/>
      <c r="AF980" s="225"/>
      <c r="AG980" s="225"/>
      <c r="AH980" s="225"/>
      <c r="AI980" s="225"/>
      <c r="AJ980" s="225"/>
      <c r="AK980" s="225"/>
      <c r="AL980" s="225"/>
      <c r="AM980" s="257"/>
      <c r="AN980" s="257"/>
      <c r="AO980" s="225"/>
      <c r="AP980" s="225"/>
      <c r="AQ980" s="225"/>
      <c r="AR980" s="225"/>
      <c r="AS980" s="225"/>
      <c r="AT980" s="225"/>
      <c r="AU980" s="225"/>
      <c r="AV980" s="225"/>
      <c r="AW980" s="225"/>
      <c r="AX980" s="225"/>
      <c r="AY980" s="225"/>
      <c r="AZ980" s="225"/>
      <c r="BA980" s="225"/>
      <c r="BB980" s="225"/>
      <c r="BC980" s="225"/>
      <c r="BD980" s="225"/>
      <c r="BE980" s="225"/>
      <c r="BF980" s="225"/>
      <c r="BG980" s="225"/>
      <c r="BH980" s="225"/>
      <c r="BI980" s="225"/>
      <c r="BJ980" s="225"/>
      <c r="BK980" s="225"/>
      <c r="BL980" s="225"/>
      <c r="BM980" s="225"/>
      <c r="BN980" s="225"/>
      <c r="BO980" s="225"/>
      <c r="BP980" s="225"/>
      <c r="BQ980" s="225"/>
      <c r="BR980" s="225"/>
      <c r="BS980" s="225"/>
      <c r="BT980" s="225"/>
      <c r="BU980" s="225"/>
      <c r="BV980" s="225"/>
      <c r="BW980" s="225"/>
      <c r="BX980" s="225"/>
      <c r="BY980" s="225"/>
      <c r="BZ980" s="225"/>
      <c r="CA980" s="225"/>
      <c r="CB980" s="225"/>
      <c r="CC980" s="225"/>
      <c r="CD980" s="225"/>
      <c r="CE980" s="225"/>
      <c r="CF980" s="225"/>
      <c r="CG980" s="225"/>
      <c r="CH980" s="225"/>
      <c r="CI980" s="225"/>
      <c r="CJ980" s="225"/>
      <c r="CK980" s="225"/>
      <c r="CL980" s="225"/>
      <c r="CM980" s="225"/>
      <c r="CN980" s="225"/>
      <c r="CO980" s="225"/>
      <c r="CP980" s="225"/>
      <c r="CQ980" s="225"/>
      <c r="CR980" s="225"/>
      <c r="CS980" s="225"/>
      <c r="CT980" s="225"/>
      <c r="CU980" s="225"/>
      <c r="CV980" s="225"/>
    </row>
    <row r="981" spans="1:100" ht="12" customHeight="1" x14ac:dyDescent="0.25">
      <c r="A981" s="225"/>
      <c r="B981" s="225"/>
      <c r="C981" s="225"/>
      <c r="D981" s="225"/>
      <c r="E981" s="225"/>
      <c r="F981" s="225"/>
      <c r="G981" s="225"/>
      <c r="H981" s="225"/>
      <c r="I981" s="225"/>
      <c r="J981" s="225"/>
      <c r="K981" s="225"/>
      <c r="L981" s="225"/>
      <c r="M981" s="225"/>
      <c r="N981" s="225"/>
      <c r="O981" s="225"/>
      <c r="P981" s="225"/>
      <c r="Q981" s="225"/>
      <c r="R981" s="225"/>
      <c r="S981" s="225"/>
      <c r="T981" s="225"/>
      <c r="U981" s="225"/>
      <c r="V981" s="225"/>
      <c r="W981" s="225"/>
      <c r="X981" s="225"/>
      <c r="Y981" s="225"/>
      <c r="Z981" s="225"/>
      <c r="AA981" s="225"/>
      <c r="AB981" s="225"/>
      <c r="AC981" s="225"/>
      <c r="AD981" s="225"/>
      <c r="AE981" s="225"/>
      <c r="AF981" s="225"/>
      <c r="AG981" s="225"/>
      <c r="AH981" s="225"/>
      <c r="AI981" s="225"/>
      <c r="AJ981" s="225"/>
      <c r="AK981" s="225"/>
      <c r="AL981" s="225"/>
      <c r="AM981" s="257"/>
      <c r="AN981" s="257"/>
      <c r="AO981" s="225"/>
      <c r="AP981" s="225"/>
      <c r="AQ981" s="225"/>
      <c r="AR981" s="225"/>
      <c r="AS981" s="225"/>
      <c r="AT981" s="225"/>
      <c r="AU981" s="225"/>
      <c r="AV981" s="225"/>
      <c r="AW981" s="225"/>
      <c r="AX981" s="225"/>
      <c r="AY981" s="225"/>
      <c r="AZ981" s="225"/>
      <c r="BA981" s="225"/>
      <c r="BB981" s="225"/>
      <c r="BC981" s="225"/>
      <c r="BD981" s="225"/>
      <c r="BE981" s="225"/>
      <c r="BF981" s="225"/>
      <c r="BG981" s="225"/>
      <c r="BH981" s="225"/>
      <c r="BI981" s="225"/>
      <c r="BJ981" s="225"/>
      <c r="BK981" s="225"/>
      <c r="BL981" s="225"/>
      <c r="BM981" s="225"/>
      <c r="BN981" s="225"/>
      <c r="BO981" s="225"/>
      <c r="BP981" s="225"/>
      <c r="BQ981" s="225"/>
      <c r="BR981" s="225"/>
      <c r="BS981" s="225"/>
      <c r="BT981" s="225"/>
      <c r="BU981" s="225"/>
      <c r="BV981" s="225"/>
      <c r="BW981" s="225"/>
      <c r="BX981" s="225"/>
      <c r="BY981" s="225"/>
      <c r="BZ981" s="225"/>
      <c r="CA981" s="225"/>
      <c r="CB981" s="225"/>
      <c r="CC981" s="225"/>
      <c r="CD981" s="225"/>
      <c r="CE981" s="225"/>
      <c r="CF981" s="225"/>
      <c r="CG981" s="225"/>
      <c r="CH981" s="225"/>
      <c r="CI981" s="225"/>
      <c r="CJ981" s="225"/>
      <c r="CK981" s="225"/>
      <c r="CL981" s="225"/>
      <c r="CM981" s="225"/>
      <c r="CN981" s="225"/>
      <c r="CO981" s="225"/>
      <c r="CP981" s="225"/>
      <c r="CQ981" s="225"/>
      <c r="CR981" s="225"/>
      <c r="CS981" s="225"/>
      <c r="CT981" s="225"/>
      <c r="CU981" s="225"/>
      <c r="CV981" s="225"/>
    </row>
    <row r="982" spans="1:100" ht="12" customHeight="1" x14ac:dyDescent="0.25">
      <c r="A982" s="225"/>
      <c r="B982" s="225"/>
      <c r="C982" s="225"/>
      <c r="D982" s="225"/>
      <c r="E982" s="225"/>
      <c r="F982" s="225"/>
      <c r="G982" s="225"/>
      <c r="H982" s="225"/>
      <c r="I982" s="225"/>
      <c r="J982" s="225"/>
      <c r="K982" s="225"/>
      <c r="L982" s="225"/>
      <c r="M982" s="225"/>
      <c r="N982" s="225"/>
      <c r="O982" s="225"/>
      <c r="P982" s="225"/>
      <c r="Q982" s="225"/>
      <c r="R982" s="225"/>
      <c r="S982" s="225"/>
      <c r="T982" s="225"/>
      <c r="U982" s="225"/>
      <c r="V982" s="225"/>
      <c r="W982" s="225"/>
      <c r="X982" s="225"/>
      <c r="Y982" s="225"/>
      <c r="Z982" s="225"/>
      <c r="AA982" s="225"/>
      <c r="AB982" s="225"/>
      <c r="AC982" s="225"/>
      <c r="AD982" s="225"/>
      <c r="AE982" s="225"/>
      <c r="AF982" s="225"/>
      <c r="AG982" s="225"/>
      <c r="AH982" s="225"/>
      <c r="AI982" s="225"/>
      <c r="AJ982" s="225"/>
      <c r="AK982" s="225"/>
      <c r="AL982" s="225"/>
      <c r="AM982" s="257"/>
      <c r="AN982" s="257"/>
      <c r="AO982" s="225"/>
      <c r="AP982" s="225"/>
      <c r="AQ982" s="225"/>
      <c r="AR982" s="225"/>
      <c r="AS982" s="225"/>
      <c r="AT982" s="225"/>
      <c r="AU982" s="225"/>
      <c r="AV982" s="225"/>
      <c r="AW982" s="225"/>
      <c r="AX982" s="225"/>
      <c r="AY982" s="225"/>
      <c r="AZ982" s="225"/>
      <c r="BA982" s="225"/>
      <c r="BB982" s="225"/>
      <c r="BC982" s="225"/>
      <c r="BD982" s="225"/>
      <c r="BE982" s="225"/>
      <c r="BF982" s="225"/>
      <c r="BG982" s="225"/>
      <c r="BH982" s="225"/>
      <c r="BI982" s="225"/>
      <c r="BJ982" s="225"/>
      <c r="BK982" s="225"/>
      <c r="BL982" s="225"/>
      <c r="BM982" s="225"/>
      <c r="BN982" s="225"/>
      <c r="BO982" s="225"/>
      <c r="BP982" s="225"/>
      <c r="BQ982" s="225"/>
      <c r="BR982" s="225"/>
      <c r="BS982" s="225"/>
      <c r="BT982" s="225"/>
      <c r="BU982" s="225"/>
      <c r="BV982" s="225"/>
      <c r="BW982" s="225"/>
      <c r="BX982" s="225"/>
      <c r="BY982" s="225"/>
      <c r="BZ982" s="225"/>
      <c r="CA982" s="225"/>
      <c r="CB982" s="225"/>
      <c r="CC982" s="225"/>
      <c r="CD982" s="225"/>
      <c r="CE982" s="225"/>
      <c r="CF982" s="225"/>
      <c r="CG982" s="225"/>
      <c r="CH982" s="225"/>
      <c r="CI982" s="225"/>
      <c r="CJ982" s="225"/>
      <c r="CK982" s="225"/>
      <c r="CL982" s="225"/>
      <c r="CM982" s="225"/>
      <c r="CN982" s="225"/>
      <c r="CO982" s="225"/>
      <c r="CP982" s="225"/>
      <c r="CQ982" s="225"/>
      <c r="CR982" s="225"/>
      <c r="CS982" s="225"/>
      <c r="CT982" s="225"/>
      <c r="CU982" s="225"/>
      <c r="CV982" s="225"/>
    </row>
    <row r="983" spans="1:100" ht="12" customHeight="1" x14ac:dyDescent="0.25">
      <c r="A983" s="225"/>
      <c r="B983" s="225"/>
      <c r="C983" s="225"/>
      <c r="D983" s="225"/>
      <c r="E983" s="225"/>
      <c r="F983" s="225"/>
      <c r="G983" s="225"/>
      <c r="H983" s="225"/>
      <c r="I983" s="225"/>
      <c r="J983" s="225"/>
      <c r="K983" s="225"/>
      <c r="L983" s="225"/>
      <c r="M983" s="225"/>
      <c r="N983" s="225"/>
      <c r="O983" s="225"/>
      <c r="P983" s="225"/>
      <c r="Q983" s="225"/>
      <c r="R983" s="225"/>
      <c r="S983" s="225"/>
      <c r="T983" s="225"/>
      <c r="U983" s="225"/>
      <c r="V983" s="225"/>
      <c r="W983" s="225"/>
      <c r="X983" s="225"/>
      <c r="Y983" s="225"/>
      <c r="Z983" s="225"/>
      <c r="AA983" s="225"/>
      <c r="AB983" s="225"/>
      <c r="AC983" s="225"/>
      <c r="AD983" s="225"/>
      <c r="AE983" s="225"/>
      <c r="AF983" s="225"/>
      <c r="AG983" s="225"/>
      <c r="AH983" s="225"/>
      <c r="AI983" s="225"/>
      <c r="AJ983" s="225"/>
      <c r="AK983" s="225"/>
      <c r="AL983" s="225"/>
      <c r="AM983" s="257"/>
      <c r="AN983" s="257"/>
      <c r="AO983" s="225"/>
      <c r="AP983" s="225"/>
      <c r="AQ983" s="225"/>
      <c r="AR983" s="225"/>
      <c r="AS983" s="225"/>
      <c r="AT983" s="225"/>
      <c r="AU983" s="225"/>
      <c r="AV983" s="225"/>
      <c r="AW983" s="225"/>
      <c r="AX983" s="225"/>
      <c r="AY983" s="225"/>
      <c r="AZ983" s="225"/>
      <c r="BA983" s="225"/>
      <c r="BB983" s="225"/>
      <c r="BC983" s="225"/>
      <c r="BD983" s="225"/>
      <c r="BE983" s="225"/>
      <c r="BF983" s="225"/>
      <c r="BG983" s="225"/>
      <c r="BH983" s="225"/>
      <c r="BI983" s="225"/>
      <c r="BJ983" s="225"/>
      <c r="BK983" s="225"/>
      <c r="BL983" s="225"/>
      <c r="BM983" s="225"/>
      <c r="BN983" s="225"/>
      <c r="BO983" s="225"/>
      <c r="BP983" s="225"/>
      <c r="BQ983" s="225"/>
      <c r="BR983" s="225"/>
      <c r="BS983" s="225"/>
      <c r="BT983" s="225"/>
      <c r="BU983" s="225"/>
      <c r="BV983" s="225"/>
      <c r="BW983" s="225"/>
      <c r="BX983" s="225"/>
      <c r="BY983" s="225"/>
      <c r="BZ983" s="225"/>
      <c r="CA983" s="225"/>
      <c r="CB983" s="225"/>
      <c r="CC983" s="225"/>
      <c r="CD983" s="225"/>
      <c r="CE983" s="225"/>
      <c r="CF983" s="225"/>
      <c r="CG983" s="225"/>
      <c r="CH983" s="225"/>
      <c r="CI983" s="225"/>
      <c r="CJ983" s="225"/>
      <c r="CK983" s="225"/>
      <c r="CL983" s="225"/>
      <c r="CM983" s="225"/>
      <c r="CN983" s="225"/>
      <c r="CO983" s="225"/>
      <c r="CP983" s="225"/>
      <c r="CQ983" s="225"/>
      <c r="CR983" s="225"/>
      <c r="CS983" s="225"/>
      <c r="CT983" s="225"/>
      <c r="CU983" s="225"/>
      <c r="CV983" s="225"/>
    </row>
    <row r="984" spans="1:100" ht="12" customHeight="1" x14ac:dyDescent="0.25">
      <c r="A984" s="225"/>
      <c r="B984" s="225"/>
      <c r="C984" s="225"/>
      <c r="D984" s="225"/>
      <c r="E984" s="225"/>
      <c r="F984" s="225"/>
      <c r="G984" s="225"/>
      <c r="H984" s="225"/>
      <c r="I984" s="225"/>
      <c r="J984" s="225"/>
      <c r="K984" s="225"/>
      <c r="L984" s="225"/>
      <c r="M984" s="225"/>
      <c r="N984" s="225"/>
      <c r="O984" s="225"/>
      <c r="P984" s="225"/>
      <c r="Q984" s="225"/>
      <c r="R984" s="225"/>
      <c r="S984" s="225"/>
      <c r="T984" s="225"/>
      <c r="U984" s="225"/>
      <c r="V984" s="225"/>
      <c r="W984" s="225"/>
      <c r="X984" s="225"/>
      <c r="Y984" s="225"/>
      <c r="Z984" s="225"/>
      <c r="AA984" s="225"/>
      <c r="AB984" s="225"/>
      <c r="AC984" s="225"/>
      <c r="AD984" s="225"/>
      <c r="AE984" s="225"/>
      <c r="AF984" s="225"/>
      <c r="AG984" s="225"/>
      <c r="AH984" s="225"/>
      <c r="AI984" s="225"/>
      <c r="AJ984" s="225"/>
      <c r="AK984" s="225"/>
      <c r="AL984" s="225"/>
      <c r="AM984" s="257"/>
      <c r="AN984" s="257"/>
      <c r="AO984" s="225"/>
      <c r="AP984" s="225"/>
      <c r="AQ984" s="225"/>
      <c r="AR984" s="225"/>
      <c r="AS984" s="225"/>
      <c r="AT984" s="225"/>
      <c r="AU984" s="225"/>
      <c r="AV984" s="225"/>
      <c r="AW984" s="225"/>
      <c r="AX984" s="225"/>
      <c r="AY984" s="225"/>
      <c r="AZ984" s="225"/>
      <c r="BA984" s="225"/>
      <c r="BB984" s="225"/>
      <c r="BC984" s="225"/>
      <c r="BD984" s="225"/>
      <c r="BE984" s="225"/>
      <c r="BF984" s="225"/>
      <c r="BG984" s="225"/>
      <c r="BH984" s="225"/>
      <c r="BI984" s="225"/>
      <c r="BJ984" s="225"/>
      <c r="BK984" s="225"/>
      <c r="BL984" s="225"/>
      <c r="BM984" s="225"/>
      <c r="BN984" s="225"/>
      <c r="BO984" s="225"/>
      <c r="BP984" s="225"/>
      <c r="BQ984" s="225"/>
      <c r="BR984" s="225"/>
      <c r="BS984" s="225"/>
      <c r="BT984" s="225"/>
      <c r="BU984" s="225"/>
      <c r="BV984" s="225"/>
      <c r="BW984" s="225"/>
      <c r="BX984" s="225"/>
      <c r="BY984" s="225"/>
      <c r="BZ984" s="225"/>
      <c r="CA984" s="225"/>
      <c r="CB984" s="225"/>
      <c r="CC984" s="225"/>
      <c r="CD984" s="225"/>
      <c r="CE984" s="225"/>
      <c r="CF984" s="225"/>
      <c r="CG984" s="225"/>
      <c r="CH984" s="225"/>
      <c r="CI984" s="225"/>
      <c r="CJ984" s="225"/>
      <c r="CK984" s="225"/>
      <c r="CL984" s="225"/>
      <c r="CM984" s="225"/>
      <c r="CN984" s="225"/>
      <c r="CO984" s="225"/>
      <c r="CP984" s="225"/>
      <c r="CQ984" s="225"/>
      <c r="CR984" s="225"/>
      <c r="CS984" s="225"/>
      <c r="CT984" s="225"/>
      <c r="CU984" s="225"/>
      <c r="CV984" s="225"/>
    </row>
    <row r="985" spans="1:100" ht="12" customHeight="1" x14ac:dyDescent="0.25">
      <c r="A985" s="225"/>
      <c r="B985" s="225"/>
      <c r="C985" s="225"/>
      <c r="D985" s="225"/>
      <c r="E985" s="225"/>
      <c r="F985" s="225"/>
      <c r="G985" s="225"/>
      <c r="H985" s="225"/>
      <c r="I985" s="225"/>
      <c r="J985" s="225"/>
      <c r="K985" s="225"/>
      <c r="L985" s="225"/>
      <c r="M985" s="225"/>
      <c r="N985" s="225"/>
      <c r="O985" s="225"/>
      <c r="P985" s="225"/>
      <c r="Q985" s="225"/>
      <c r="R985" s="225"/>
      <c r="S985" s="225"/>
      <c r="T985" s="225"/>
      <c r="U985" s="225"/>
      <c r="V985" s="225"/>
      <c r="W985" s="225"/>
      <c r="X985" s="225"/>
      <c r="Y985" s="225"/>
      <c r="Z985" s="225"/>
      <c r="AA985" s="225"/>
      <c r="AB985" s="225"/>
      <c r="AC985" s="225"/>
      <c r="AD985" s="225"/>
      <c r="AE985" s="225"/>
      <c r="AF985" s="225"/>
      <c r="AG985" s="225"/>
      <c r="AH985" s="225"/>
      <c r="AI985" s="225"/>
      <c r="AJ985" s="225"/>
      <c r="AK985" s="225"/>
      <c r="AL985" s="225"/>
      <c r="AM985" s="257"/>
      <c r="AN985" s="257"/>
      <c r="AO985" s="225"/>
      <c r="AP985" s="225"/>
      <c r="AQ985" s="225"/>
      <c r="AR985" s="225"/>
      <c r="AS985" s="225"/>
      <c r="AT985" s="225"/>
      <c r="AU985" s="225"/>
      <c r="AV985" s="225"/>
      <c r="AW985" s="225"/>
      <c r="AX985" s="225"/>
      <c r="AY985" s="225"/>
      <c r="AZ985" s="225"/>
      <c r="BA985" s="225"/>
      <c r="BB985" s="225"/>
      <c r="BC985" s="225"/>
      <c r="BD985" s="225"/>
      <c r="BE985" s="225"/>
      <c r="BF985" s="225"/>
      <c r="BG985" s="225"/>
      <c r="BH985" s="225"/>
      <c r="BI985" s="225"/>
      <c r="BJ985" s="225"/>
      <c r="BK985" s="225"/>
      <c r="BL985" s="225"/>
      <c r="BM985" s="225"/>
      <c r="BN985" s="225"/>
      <c r="BO985" s="225"/>
      <c r="BP985" s="225"/>
      <c r="BQ985" s="225"/>
      <c r="BR985" s="225"/>
      <c r="BS985" s="225"/>
      <c r="BT985" s="225"/>
      <c r="BU985" s="225"/>
      <c r="BV985" s="225"/>
      <c r="BW985" s="225"/>
      <c r="BX985" s="225"/>
      <c r="BY985" s="225"/>
      <c r="BZ985" s="225"/>
      <c r="CA985" s="225"/>
      <c r="CB985" s="225"/>
      <c r="CC985" s="225"/>
      <c r="CD985" s="225"/>
      <c r="CE985" s="225"/>
      <c r="CF985" s="225"/>
      <c r="CG985" s="225"/>
      <c r="CH985" s="225"/>
      <c r="CI985" s="225"/>
      <c r="CJ985" s="225"/>
      <c r="CK985" s="225"/>
      <c r="CL985" s="225"/>
      <c r="CM985" s="225"/>
      <c r="CN985" s="225"/>
      <c r="CO985" s="225"/>
      <c r="CP985" s="225"/>
      <c r="CQ985" s="225"/>
      <c r="CR985" s="225"/>
      <c r="CS985" s="225"/>
      <c r="CT985" s="225"/>
      <c r="CU985" s="225"/>
      <c r="CV985" s="225"/>
    </row>
    <row r="986" spans="1:100" ht="12" customHeight="1" x14ac:dyDescent="0.25">
      <c r="A986" s="225"/>
      <c r="B986" s="225"/>
      <c r="C986" s="225"/>
      <c r="D986" s="225"/>
      <c r="E986" s="225"/>
      <c r="F986" s="225"/>
      <c r="G986" s="225"/>
      <c r="H986" s="225"/>
      <c r="I986" s="225"/>
      <c r="J986" s="225"/>
      <c r="K986" s="225"/>
      <c r="L986" s="225"/>
      <c r="M986" s="225"/>
      <c r="N986" s="225"/>
      <c r="O986" s="225"/>
      <c r="P986" s="225"/>
      <c r="Q986" s="225"/>
      <c r="R986" s="225"/>
      <c r="S986" s="225"/>
      <c r="T986" s="225"/>
      <c r="U986" s="225"/>
      <c r="V986" s="225"/>
      <c r="W986" s="225"/>
      <c r="X986" s="225"/>
      <c r="Y986" s="225"/>
      <c r="Z986" s="225"/>
      <c r="AA986" s="225"/>
      <c r="AB986" s="225"/>
      <c r="AC986" s="225"/>
      <c r="AD986" s="225"/>
      <c r="AE986" s="225"/>
      <c r="AF986" s="225"/>
      <c r="AG986" s="225"/>
      <c r="AH986" s="225"/>
      <c r="AI986" s="225"/>
      <c r="AJ986" s="225"/>
      <c r="AK986" s="225"/>
      <c r="AL986" s="225"/>
      <c r="AM986" s="257"/>
      <c r="AN986" s="257"/>
      <c r="AO986" s="225"/>
      <c r="AP986" s="225"/>
      <c r="AQ986" s="225"/>
      <c r="AR986" s="225"/>
      <c r="AS986" s="225"/>
      <c r="AT986" s="225"/>
      <c r="AU986" s="225"/>
      <c r="AV986" s="225"/>
      <c r="AW986" s="225"/>
      <c r="AX986" s="225"/>
      <c r="AY986" s="225"/>
      <c r="AZ986" s="225"/>
      <c r="BA986" s="225"/>
      <c r="BB986" s="225"/>
      <c r="BC986" s="225"/>
      <c r="BD986" s="225"/>
      <c r="BE986" s="225"/>
      <c r="BF986" s="225"/>
      <c r="BG986" s="225"/>
      <c r="BH986" s="225"/>
      <c r="BI986" s="225"/>
      <c r="BJ986" s="225"/>
      <c r="BK986" s="225"/>
      <c r="BL986" s="225"/>
      <c r="BM986" s="225"/>
      <c r="BN986" s="225"/>
      <c r="BO986" s="225"/>
      <c r="BP986" s="225"/>
      <c r="BQ986" s="225"/>
      <c r="BR986" s="225"/>
      <c r="BS986" s="225"/>
      <c r="BT986" s="225"/>
      <c r="BU986" s="225"/>
      <c r="BV986" s="225"/>
      <c r="BW986" s="225"/>
      <c r="BX986" s="225"/>
      <c r="BY986" s="225"/>
      <c r="BZ986" s="225"/>
      <c r="CA986" s="225"/>
      <c r="CB986" s="225"/>
      <c r="CC986" s="225"/>
      <c r="CD986" s="225"/>
      <c r="CE986" s="225"/>
      <c r="CF986" s="225"/>
      <c r="CG986" s="225"/>
      <c r="CH986" s="225"/>
      <c r="CI986" s="225"/>
      <c r="CJ986" s="225"/>
      <c r="CK986" s="225"/>
      <c r="CL986" s="225"/>
      <c r="CM986" s="225"/>
      <c r="CN986" s="225"/>
      <c r="CO986" s="225"/>
      <c r="CP986" s="225"/>
      <c r="CQ986" s="225"/>
      <c r="CR986" s="225"/>
      <c r="CS986" s="225"/>
      <c r="CT986" s="225"/>
      <c r="CU986" s="225"/>
      <c r="CV986" s="225"/>
    </row>
    <row r="987" spans="1:100" ht="12" customHeight="1" x14ac:dyDescent="0.25">
      <c r="A987" s="225"/>
      <c r="B987" s="225"/>
      <c r="C987" s="225"/>
      <c r="D987" s="225"/>
      <c r="E987" s="225"/>
      <c r="F987" s="225"/>
      <c r="G987" s="225"/>
      <c r="H987" s="225"/>
      <c r="I987" s="225"/>
      <c r="J987" s="225"/>
      <c r="K987" s="225"/>
      <c r="L987" s="225"/>
      <c r="M987" s="225"/>
      <c r="N987" s="225"/>
      <c r="O987" s="225"/>
      <c r="P987" s="225"/>
      <c r="Q987" s="225"/>
      <c r="R987" s="225"/>
      <c r="S987" s="225"/>
      <c r="T987" s="225"/>
      <c r="U987" s="225"/>
      <c r="V987" s="225"/>
      <c r="W987" s="225"/>
      <c r="X987" s="225"/>
      <c r="Y987" s="225"/>
      <c r="Z987" s="225"/>
      <c r="AA987" s="225"/>
      <c r="AB987" s="225"/>
      <c r="AC987" s="225"/>
      <c r="AD987" s="225"/>
      <c r="AE987" s="225"/>
      <c r="AF987" s="225"/>
      <c r="AG987" s="225"/>
      <c r="AH987" s="225"/>
      <c r="AI987" s="225"/>
      <c r="AJ987" s="225"/>
      <c r="AK987" s="225"/>
      <c r="AL987" s="225"/>
      <c r="AM987" s="257"/>
      <c r="AN987" s="257"/>
      <c r="AO987" s="225"/>
      <c r="AP987" s="225"/>
      <c r="AQ987" s="225"/>
      <c r="AR987" s="225"/>
      <c r="AS987" s="225"/>
      <c r="AT987" s="225"/>
      <c r="AU987" s="225"/>
      <c r="AV987" s="225"/>
      <c r="AW987" s="225"/>
      <c r="AX987" s="225"/>
      <c r="AY987" s="225"/>
      <c r="AZ987" s="225"/>
      <c r="BA987" s="225"/>
      <c r="BB987" s="225"/>
      <c r="BC987" s="225"/>
      <c r="BD987" s="225"/>
      <c r="BE987" s="225"/>
      <c r="BF987" s="225"/>
      <c r="BG987" s="225"/>
      <c r="BH987" s="225"/>
      <c r="BI987" s="225"/>
      <c r="BJ987" s="225"/>
      <c r="BK987" s="225"/>
      <c r="BL987" s="225"/>
      <c r="BM987" s="225"/>
      <c r="BN987" s="225"/>
      <c r="BO987" s="225"/>
      <c r="BP987" s="225"/>
      <c r="BQ987" s="225"/>
      <c r="BR987" s="225"/>
      <c r="BS987" s="225"/>
      <c r="BT987" s="225"/>
      <c r="BU987" s="225"/>
      <c r="BV987" s="225"/>
      <c r="BW987" s="225"/>
      <c r="BX987" s="225"/>
      <c r="BY987" s="225"/>
      <c r="BZ987" s="225"/>
      <c r="CA987" s="225"/>
      <c r="CB987" s="225"/>
      <c r="CC987" s="225"/>
      <c r="CD987" s="225"/>
      <c r="CE987" s="225"/>
      <c r="CF987" s="225"/>
      <c r="CG987" s="225"/>
      <c r="CH987" s="225"/>
      <c r="CI987" s="225"/>
      <c r="CJ987" s="225"/>
      <c r="CK987" s="225"/>
      <c r="CL987" s="225"/>
      <c r="CM987" s="225"/>
      <c r="CN987" s="225"/>
      <c r="CO987" s="225"/>
      <c r="CP987" s="225"/>
      <c r="CQ987" s="225"/>
      <c r="CR987" s="225"/>
      <c r="CS987" s="225"/>
      <c r="CT987" s="225"/>
      <c r="CU987" s="225"/>
      <c r="CV987" s="225"/>
    </row>
    <row r="988" spans="1:100" ht="12" customHeight="1" x14ac:dyDescent="0.25">
      <c r="A988" s="225"/>
      <c r="B988" s="225"/>
      <c r="C988" s="225"/>
      <c r="D988" s="225"/>
      <c r="E988" s="225"/>
      <c r="F988" s="225"/>
      <c r="G988" s="225"/>
      <c r="H988" s="225"/>
      <c r="I988" s="225"/>
      <c r="J988" s="225"/>
      <c r="K988" s="225"/>
      <c r="L988" s="225"/>
      <c r="M988" s="225"/>
      <c r="N988" s="225"/>
      <c r="O988" s="225"/>
      <c r="P988" s="225"/>
      <c r="Q988" s="225"/>
      <c r="R988" s="225"/>
      <c r="S988" s="225"/>
      <c r="T988" s="225"/>
      <c r="U988" s="225"/>
      <c r="V988" s="225"/>
      <c r="W988" s="225"/>
      <c r="X988" s="225"/>
      <c r="Y988" s="225"/>
      <c r="Z988" s="225"/>
      <c r="AA988" s="225"/>
      <c r="AB988" s="225"/>
      <c r="AC988" s="225"/>
      <c r="AD988" s="225"/>
      <c r="AE988" s="225"/>
      <c r="AF988" s="225"/>
      <c r="AG988" s="225"/>
      <c r="AH988" s="225"/>
      <c r="AI988" s="225"/>
      <c r="AJ988" s="225"/>
      <c r="AK988" s="225"/>
      <c r="AL988" s="225"/>
      <c r="AM988" s="257"/>
      <c r="AN988" s="257"/>
      <c r="AO988" s="225"/>
      <c r="AP988" s="225"/>
      <c r="AQ988" s="225"/>
      <c r="AR988" s="225"/>
      <c r="AS988" s="225"/>
      <c r="AT988" s="225"/>
      <c r="AU988" s="225"/>
      <c r="AV988" s="225"/>
      <c r="AW988" s="225"/>
      <c r="AX988" s="225"/>
      <c r="AY988" s="225"/>
      <c r="AZ988" s="225"/>
      <c r="BA988" s="225"/>
      <c r="BB988" s="225"/>
      <c r="BC988" s="225"/>
      <c r="BD988" s="225"/>
      <c r="BE988" s="225"/>
      <c r="BF988" s="225"/>
      <c r="BG988" s="225"/>
      <c r="BH988" s="225"/>
      <c r="BI988" s="225"/>
      <c r="BJ988" s="225"/>
      <c r="BK988" s="225"/>
      <c r="BL988" s="225"/>
      <c r="BM988" s="225"/>
      <c r="BN988" s="225"/>
      <c r="BO988" s="225"/>
      <c r="BP988" s="225"/>
      <c r="BQ988" s="225"/>
      <c r="BR988" s="225"/>
      <c r="BS988" s="225"/>
      <c r="BT988" s="225"/>
      <c r="BU988" s="225"/>
      <c r="BV988" s="225"/>
      <c r="BW988" s="225"/>
      <c r="BX988" s="225"/>
      <c r="BY988" s="225"/>
      <c r="BZ988" s="225"/>
      <c r="CA988" s="225"/>
      <c r="CB988" s="225"/>
      <c r="CC988" s="225"/>
      <c r="CD988" s="225"/>
      <c r="CE988" s="225"/>
      <c r="CF988" s="225"/>
      <c r="CG988" s="225"/>
      <c r="CH988" s="225"/>
      <c r="CI988" s="225"/>
      <c r="CJ988" s="225"/>
      <c r="CK988" s="225"/>
      <c r="CL988" s="225"/>
      <c r="CM988" s="225"/>
      <c r="CN988" s="225"/>
      <c r="CO988" s="225"/>
      <c r="CP988" s="225"/>
      <c r="CQ988" s="225"/>
      <c r="CR988" s="225"/>
      <c r="CS988" s="225"/>
      <c r="CT988" s="225"/>
      <c r="CU988" s="225"/>
      <c r="CV988" s="225"/>
    </row>
    <row r="989" spans="1:100" ht="12" customHeight="1" x14ac:dyDescent="0.25">
      <c r="A989" s="225"/>
      <c r="B989" s="225"/>
      <c r="C989" s="225"/>
      <c r="D989" s="225"/>
      <c r="E989" s="225"/>
      <c r="F989" s="225"/>
      <c r="G989" s="225"/>
      <c r="H989" s="225"/>
      <c r="I989" s="225"/>
      <c r="J989" s="225"/>
      <c r="K989" s="225"/>
      <c r="L989" s="225"/>
      <c r="M989" s="225"/>
      <c r="N989" s="225"/>
      <c r="O989" s="225"/>
      <c r="P989" s="225"/>
      <c r="Q989" s="225"/>
      <c r="R989" s="225"/>
      <c r="S989" s="225"/>
      <c r="T989" s="225"/>
      <c r="U989" s="225"/>
      <c r="V989" s="225"/>
      <c r="W989" s="225"/>
      <c r="X989" s="225"/>
      <c r="Y989" s="225"/>
      <c r="Z989" s="225"/>
      <c r="AA989" s="225"/>
      <c r="AB989" s="225"/>
      <c r="AC989" s="225"/>
      <c r="AD989" s="225"/>
      <c r="AE989" s="225"/>
      <c r="AF989" s="225"/>
      <c r="AG989" s="225"/>
      <c r="AH989" s="225"/>
      <c r="AI989" s="225"/>
      <c r="AJ989" s="225"/>
      <c r="AK989" s="225"/>
      <c r="AL989" s="225"/>
      <c r="AM989" s="257"/>
      <c r="AN989" s="257"/>
      <c r="AO989" s="225"/>
      <c r="AP989" s="225"/>
      <c r="AQ989" s="225"/>
      <c r="AR989" s="225"/>
      <c r="AS989" s="225"/>
      <c r="AT989" s="225"/>
      <c r="AU989" s="225"/>
      <c r="AV989" s="225"/>
      <c r="AW989" s="225"/>
      <c r="AX989" s="225"/>
      <c r="AY989" s="225"/>
      <c r="AZ989" s="225"/>
      <c r="BA989" s="225"/>
      <c r="BB989" s="225"/>
      <c r="BC989" s="225"/>
      <c r="BD989" s="225"/>
      <c r="BE989" s="225"/>
      <c r="BF989" s="225"/>
      <c r="BG989" s="225"/>
      <c r="BH989" s="225"/>
      <c r="BI989" s="225"/>
      <c r="BJ989" s="225"/>
      <c r="BK989" s="225"/>
      <c r="BL989" s="225"/>
      <c r="BM989" s="225"/>
      <c r="BN989" s="225"/>
      <c r="BO989" s="225"/>
      <c r="BP989" s="225"/>
      <c r="BQ989" s="225"/>
      <c r="BR989" s="225"/>
      <c r="BS989" s="225"/>
      <c r="BT989" s="225"/>
      <c r="BU989" s="225"/>
      <c r="BV989" s="225"/>
      <c r="BW989" s="225"/>
      <c r="BX989" s="225"/>
      <c r="BY989" s="225"/>
      <c r="BZ989" s="225"/>
      <c r="CA989" s="225"/>
      <c r="CB989" s="225"/>
      <c r="CC989" s="225"/>
      <c r="CD989" s="225"/>
      <c r="CE989" s="225"/>
      <c r="CF989" s="225"/>
      <c r="CG989" s="225"/>
      <c r="CH989" s="225"/>
      <c r="CI989" s="225"/>
      <c r="CJ989" s="225"/>
      <c r="CK989" s="225"/>
      <c r="CL989" s="225"/>
      <c r="CM989" s="225"/>
      <c r="CN989" s="225"/>
      <c r="CO989" s="225"/>
      <c r="CP989" s="225"/>
      <c r="CQ989" s="225"/>
      <c r="CR989" s="225"/>
      <c r="CS989" s="225"/>
      <c r="CT989" s="225"/>
      <c r="CU989" s="225"/>
      <c r="CV989" s="225"/>
    </row>
    <row r="990" spans="1:100" ht="12" customHeight="1" x14ac:dyDescent="0.25">
      <c r="A990" s="225"/>
      <c r="B990" s="225"/>
      <c r="C990" s="225"/>
      <c r="D990" s="225"/>
      <c r="E990" s="225"/>
      <c r="F990" s="225"/>
      <c r="G990" s="225"/>
      <c r="H990" s="225"/>
      <c r="I990" s="225"/>
      <c r="J990" s="225"/>
      <c r="K990" s="225"/>
      <c r="L990" s="225"/>
      <c r="M990" s="225"/>
      <c r="N990" s="225"/>
      <c r="O990" s="225"/>
      <c r="P990" s="225"/>
      <c r="Q990" s="225"/>
      <c r="R990" s="225"/>
      <c r="S990" s="225"/>
      <c r="T990" s="225"/>
      <c r="U990" s="225"/>
      <c r="V990" s="225"/>
      <c r="W990" s="225"/>
      <c r="X990" s="225"/>
      <c r="Y990" s="225"/>
      <c r="Z990" s="225"/>
      <c r="AA990" s="225"/>
      <c r="AB990" s="225"/>
      <c r="AC990" s="225"/>
      <c r="AD990" s="225"/>
      <c r="AE990" s="225"/>
      <c r="AF990" s="225"/>
      <c r="AG990" s="225"/>
      <c r="AH990" s="225"/>
      <c r="AI990" s="225"/>
      <c r="AJ990" s="225"/>
      <c r="AK990" s="225"/>
      <c r="AL990" s="225"/>
      <c r="AM990" s="257"/>
      <c r="AN990" s="257"/>
      <c r="AO990" s="225"/>
      <c r="AP990" s="225"/>
      <c r="AQ990" s="225"/>
      <c r="AR990" s="225"/>
      <c r="AS990" s="225"/>
      <c r="AT990" s="225"/>
      <c r="AU990" s="225"/>
      <c r="AV990" s="225"/>
      <c r="AW990" s="225"/>
      <c r="AX990" s="225"/>
      <c r="AY990" s="225"/>
      <c r="AZ990" s="225"/>
      <c r="BA990" s="225"/>
      <c r="BB990" s="225"/>
      <c r="BC990" s="225"/>
      <c r="BD990" s="225"/>
      <c r="BE990" s="225"/>
      <c r="BF990" s="225"/>
      <c r="BG990" s="225"/>
      <c r="BH990" s="225"/>
      <c r="BI990" s="225"/>
      <c r="BJ990" s="225"/>
      <c r="BK990" s="225"/>
      <c r="BL990" s="225"/>
      <c r="BM990" s="225"/>
      <c r="BN990" s="225"/>
      <c r="BO990" s="225"/>
      <c r="BP990" s="225"/>
      <c r="BQ990" s="225"/>
      <c r="BR990" s="225"/>
      <c r="BS990" s="225"/>
      <c r="BT990" s="225"/>
      <c r="BU990" s="225"/>
      <c r="BV990" s="225"/>
      <c r="BW990" s="225"/>
      <c r="BX990" s="225"/>
      <c r="BY990" s="225"/>
      <c r="BZ990" s="225"/>
      <c r="CA990" s="225"/>
      <c r="CB990" s="225"/>
      <c r="CC990" s="225"/>
      <c r="CD990" s="225"/>
      <c r="CE990" s="225"/>
      <c r="CF990" s="225"/>
      <c r="CG990" s="225"/>
      <c r="CH990" s="225"/>
      <c r="CI990" s="225"/>
      <c r="CJ990" s="225"/>
      <c r="CK990" s="225"/>
      <c r="CL990" s="225"/>
      <c r="CM990" s="225"/>
      <c r="CN990" s="225"/>
      <c r="CO990" s="225"/>
      <c r="CP990" s="225"/>
      <c r="CQ990" s="225"/>
      <c r="CR990" s="225"/>
      <c r="CS990" s="225"/>
      <c r="CT990" s="225"/>
      <c r="CU990" s="225"/>
      <c r="CV990" s="225"/>
    </row>
    <row r="991" spans="1:100" ht="12" customHeight="1" x14ac:dyDescent="0.25">
      <c r="A991" s="225"/>
      <c r="B991" s="225"/>
      <c r="C991" s="225"/>
      <c r="D991" s="225"/>
      <c r="E991" s="225"/>
      <c r="F991" s="225"/>
      <c r="G991" s="225"/>
      <c r="H991" s="225"/>
      <c r="I991" s="225"/>
      <c r="J991" s="225"/>
      <c r="K991" s="225"/>
      <c r="L991" s="225"/>
      <c r="M991" s="225"/>
      <c r="N991" s="225"/>
      <c r="O991" s="225"/>
      <c r="P991" s="225"/>
      <c r="Q991" s="225"/>
      <c r="R991" s="225"/>
      <c r="S991" s="225"/>
      <c r="T991" s="225"/>
      <c r="U991" s="225"/>
      <c r="V991" s="225"/>
      <c r="W991" s="225"/>
      <c r="X991" s="225"/>
      <c r="Y991" s="225"/>
      <c r="Z991" s="225"/>
      <c r="AA991" s="225"/>
      <c r="AB991" s="225"/>
      <c r="AC991" s="225"/>
      <c r="AD991" s="225"/>
      <c r="AE991" s="225"/>
      <c r="AF991" s="225"/>
      <c r="AG991" s="225"/>
      <c r="AH991" s="225"/>
      <c r="AI991" s="225"/>
      <c r="AJ991" s="225"/>
      <c r="AK991" s="225"/>
      <c r="AL991" s="225"/>
      <c r="AM991" s="257"/>
      <c r="AN991" s="257"/>
      <c r="AO991" s="225"/>
      <c r="AP991" s="225"/>
      <c r="AQ991" s="225"/>
      <c r="AR991" s="225"/>
      <c r="AS991" s="225"/>
      <c r="AT991" s="225"/>
      <c r="AU991" s="225"/>
      <c r="AV991" s="225"/>
      <c r="AW991" s="225"/>
      <c r="AX991" s="225"/>
      <c r="AY991" s="225"/>
      <c r="AZ991" s="225"/>
      <c r="BA991" s="225"/>
      <c r="BB991" s="225"/>
      <c r="BC991" s="225"/>
      <c r="BD991" s="225"/>
      <c r="BE991" s="225"/>
      <c r="BF991" s="225"/>
      <c r="BG991" s="225"/>
      <c r="BH991" s="225"/>
      <c r="BI991" s="225"/>
      <c r="BJ991" s="225"/>
      <c r="BK991" s="225"/>
      <c r="BL991" s="225"/>
      <c r="BM991" s="225"/>
      <c r="BN991" s="225"/>
      <c r="BO991" s="225"/>
      <c r="BP991" s="225"/>
      <c r="BQ991" s="225"/>
      <c r="BR991" s="225"/>
      <c r="BS991" s="225"/>
      <c r="BT991" s="225"/>
      <c r="BU991" s="225"/>
      <c r="BV991" s="225"/>
      <c r="BW991" s="225"/>
      <c r="BX991" s="225"/>
      <c r="BY991" s="225"/>
      <c r="BZ991" s="225"/>
      <c r="CA991" s="225"/>
      <c r="CB991" s="225"/>
      <c r="CC991" s="225"/>
      <c r="CD991" s="225"/>
      <c r="CE991" s="225"/>
      <c r="CF991" s="225"/>
      <c r="CG991" s="225"/>
      <c r="CH991" s="225"/>
      <c r="CI991" s="225"/>
      <c r="CJ991" s="225"/>
      <c r="CK991" s="225"/>
      <c r="CL991" s="225"/>
      <c r="CM991" s="225"/>
      <c r="CN991" s="225"/>
      <c r="CO991" s="225"/>
      <c r="CP991" s="225"/>
      <c r="CQ991" s="225"/>
      <c r="CR991" s="225"/>
      <c r="CS991" s="225"/>
      <c r="CT991" s="225"/>
      <c r="CU991" s="225"/>
      <c r="CV991" s="225"/>
    </row>
    <row r="992" spans="1:100" ht="12" customHeight="1" x14ac:dyDescent="0.25">
      <c r="A992" s="225"/>
      <c r="B992" s="225"/>
      <c r="C992" s="225"/>
      <c r="D992" s="225"/>
      <c r="E992" s="225"/>
      <c r="F992" s="225"/>
      <c r="G992" s="225"/>
      <c r="H992" s="225"/>
      <c r="I992" s="225"/>
      <c r="J992" s="225"/>
      <c r="K992" s="225"/>
      <c r="L992" s="225"/>
      <c r="M992" s="225"/>
      <c r="N992" s="225"/>
      <c r="O992" s="225"/>
      <c r="P992" s="225"/>
      <c r="Q992" s="225"/>
      <c r="R992" s="225"/>
      <c r="S992" s="225"/>
      <c r="T992" s="225"/>
      <c r="U992" s="225"/>
      <c r="V992" s="225"/>
      <c r="W992" s="225"/>
      <c r="X992" s="225"/>
      <c r="Y992" s="225"/>
      <c r="Z992" s="225"/>
      <c r="AA992" s="225"/>
      <c r="AB992" s="225"/>
      <c r="AC992" s="225"/>
      <c r="AD992" s="225"/>
      <c r="AE992" s="225"/>
      <c r="AF992" s="225"/>
      <c r="AG992" s="225"/>
      <c r="AH992" s="225"/>
      <c r="AI992" s="225"/>
      <c r="AJ992" s="225"/>
      <c r="AK992" s="225"/>
      <c r="AL992" s="225"/>
      <c r="AM992" s="257"/>
      <c r="AN992" s="257"/>
      <c r="AO992" s="225"/>
      <c r="AP992" s="225"/>
      <c r="AQ992" s="225"/>
      <c r="AR992" s="225"/>
      <c r="AS992" s="225"/>
      <c r="AT992" s="225"/>
      <c r="AU992" s="225"/>
      <c r="AV992" s="225"/>
      <c r="AW992" s="225"/>
      <c r="AX992" s="225"/>
      <c r="AY992" s="225"/>
      <c r="AZ992" s="225"/>
      <c r="BA992" s="225"/>
      <c r="BB992" s="225"/>
      <c r="BC992" s="225"/>
      <c r="BD992" s="225"/>
      <c r="BE992" s="225"/>
      <c r="BF992" s="225"/>
      <c r="BG992" s="225"/>
      <c r="BH992" s="225"/>
      <c r="BI992" s="225"/>
      <c r="BJ992" s="225"/>
      <c r="BK992" s="225"/>
      <c r="BL992" s="225"/>
      <c r="BM992" s="225"/>
      <c r="BN992" s="225"/>
      <c r="BO992" s="225"/>
      <c r="BP992" s="225"/>
      <c r="BQ992" s="225"/>
      <c r="BR992" s="225"/>
      <c r="BS992" s="225"/>
      <c r="BT992" s="225"/>
      <c r="BU992" s="225"/>
      <c r="BV992" s="225"/>
      <c r="BW992" s="225"/>
      <c r="BX992" s="225"/>
      <c r="BY992" s="225"/>
      <c r="BZ992" s="225"/>
      <c r="CA992" s="225"/>
      <c r="CB992" s="225"/>
      <c r="CC992" s="225"/>
      <c r="CD992" s="225"/>
      <c r="CE992" s="225"/>
      <c r="CF992" s="225"/>
      <c r="CG992" s="225"/>
      <c r="CH992" s="225"/>
      <c r="CI992" s="225"/>
      <c r="CJ992" s="225"/>
      <c r="CK992" s="225"/>
      <c r="CL992" s="225"/>
      <c r="CM992" s="225"/>
      <c r="CN992" s="225"/>
      <c r="CO992" s="225"/>
      <c r="CP992" s="225"/>
      <c r="CQ992" s="225"/>
      <c r="CR992" s="225"/>
      <c r="CS992" s="225"/>
      <c r="CT992" s="225"/>
      <c r="CU992" s="225"/>
      <c r="CV992" s="225"/>
    </row>
    <row r="993" spans="1:100" ht="12" customHeight="1" x14ac:dyDescent="0.25">
      <c r="A993" s="225"/>
      <c r="B993" s="225"/>
      <c r="C993" s="225"/>
      <c r="D993" s="225"/>
      <c r="E993" s="225"/>
      <c r="F993" s="225"/>
      <c r="G993" s="225"/>
      <c r="H993" s="225"/>
      <c r="I993" s="225"/>
      <c r="J993" s="225"/>
      <c r="K993" s="225"/>
      <c r="L993" s="225"/>
      <c r="M993" s="225"/>
      <c r="N993" s="225"/>
      <c r="O993" s="225"/>
      <c r="P993" s="225"/>
      <c r="Q993" s="225"/>
      <c r="R993" s="225"/>
      <c r="S993" s="225"/>
      <c r="T993" s="225"/>
      <c r="U993" s="225"/>
      <c r="V993" s="225"/>
      <c r="W993" s="225"/>
      <c r="X993" s="225"/>
      <c r="Y993" s="225"/>
      <c r="Z993" s="225"/>
      <c r="AA993" s="225"/>
      <c r="AB993" s="225"/>
      <c r="AC993" s="225"/>
      <c r="AD993" s="225"/>
      <c r="AE993" s="225"/>
      <c r="AF993" s="225"/>
      <c r="AG993" s="225"/>
      <c r="AH993" s="225"/>
      <c r="AI993" s="225"/>
      <c r="AJ993" s="225"/>
      <c r="AK993" s="225"/>
      <c r="AL993" s="225"/>
      <c r="AM993" s="257"/>
      <c r="AN993" s="257"/>
      <c r="AO993" s="225"/>
      <c r="AP993" s="225"/>
      <c r="AQ993" s="225"/>
      <c r="AR993" s="225"/>
      <c r="AS993" s="225"/>
      <c r="AT993" s="225"/>
      <c r="AU993" s="225"/>
      <c r="AV993" s="225"/>
      <c r="AW993" s="225"/>
      <c r="AX993" s="225"/>
      <c r="AY993" s="225"/>
      <c r="AZ993" s="225"/>
      <c r="BA993" s="225"/>
      <c r="BB993" s="225"/>
      <c r="BC993" s="225"/>
      <c r="BD993" s="225"/>
      <c r="BE993" s="225"/>
      <c r="BF993" s="225"/>
      <c r="BG993" s="225"/>
      <c r="BH993" s="225"/>
      <c r="BI993" s="225"/>
      <c r="BJ993" s="225"/>
      <c r="BK993" s="225"/>
      <c r="BL993" s="225"/>
      <c r="BM993" s="225"/>
      <c r="BN993" s="225"/>
      <c r="BO993" s="225"/>
      <c r="BP993" s="225"/>
      <c r="BQ993" s="225"/>
      <c r="BR993" s="225"/>
      <c r="BS993" s="225"/>
      <c r="BT993" s="225"/>
      <c r="BU993" s="225"/>
      <c r="BV993" s="225"/>
      <c r="BW993" s="225"/>
      <c r="BX993" s="225"/>
      <c r="BY993" s="225"/>
      <c r="BZ993" s="225"/>
      <c r="CA993" s="225"/>
      <c r="CB993" s="225"/>
      <c r="CC993" s="225"/>
      <c r="CD993" s="225"/>
      <c r="CE993" s="225"/>
      <c r="CF993" s="225"/>
      <c r="CG993" s="225"/>
      <c r="CH993" s="225"/>
      <c r="CI993" s="225"/>
      <c r="CJ993" s="225"/>
      <c r="CK993" s="225"/>
      <c r="CL993" s="225"/>
      <c r="CM993" s="225"/>
      <c r="CN993" s="225"/>
      <c r="CO993" s="225"/>
      <c r="CP993" s="225"/>
      <c r="CQ993" s="225"/>
      <c r="CR993" s="225"/>
      <c r="CS993" s="225"/>
      <c r="CT993" s="225"/>
      <c r="CU993" s="225"/>
      <c r="CV993" s="225"/>
    </row>
    <row r="994" spans="1:100" ht="12" customHeight="1" x14ac:dyDescent="0.25">
      <c r="A994" s="225"/>
      <c r="B994" s="225"/>
      <c r="C994" s="225"/>
      <c r="D994" s="225"/>
      <c r="E994" s="225"/>
      <c r="F994" s="225"/>
      <c r="G994" s="225"/>
      <c r="H994" s="225"/>
      <c r="I994" s="225"/>
      <c r="J994" s="225"/>
      <c r="K994" s="225"/>
      <c r="L994" s="225"/>
      <c r="M994" s="225"/>
      <c r="N994" s="225"/>
      <c r="O994" s="225"/>
      <c r="P994" s="225"/>
      <c r="Q994" s="225"/>
      <c r="R994" s="225"/>
      <c r="S994" s="225"/>
      <c r="T994" s="225"/>
      <c r="U994" s="225"/>
      <c r="V994" s="225"/>
      <c r="W994" s="225"/>
      <c r="X994" s="225"/>
      <c r="Y994" s="225"/>
      <c r="Z994" s="225"/>
      <c r="AA994" s="225"/>
      <c r="AB994" s="225"/>
      <c r="AC994" s="225"/>
      <c r="AD994" s="225"/>
      <c r="AE994" s="225"/>
      <c r="AF994" s="225"/>
      <c r="AG994" s="225"/>
      <c r="AH994" s="225"/>
      <c r="AI994" s="225"/>
      <c r="AJ994" s="225"/>
      <c r="AK994" s="225"/>
      <c r="AL994" s="225"/>
      <c r="AM994" s="257"/>
      <c r="AN994" s="257"/>
      <c r="AO994" s="225"/>
      <c r="AP994" s="225"/>
      <c r="AQ994" s="225"/>
      <c r="AR994" s="225"/>
      <c r="AS994" s="225"/>
      <c r="AT994" s="225"/>
      <c r="AU994" s="225"/>
      <c r="AV994" s="225"/>
      <c r="AW994" s="225"/>
      <c r="AX994" s="225"/>
      <c r="AY994" s="225"/>
      <c r="AZ994" s="225"/>
      <c r="BA994" s="225"/>
      <c r="BB994" s="225"/>
      <c r="BC994" s="225"/>
      <c r="BD994" s="225"/>
      <c r="BE994" s="225"/>
      <c r="BF994" s="225"/>
      <c r="BG994" s="225"/>
      <c r="BH994" s="225"/>
      <c r="BI994" s="225"/>
      <c r="BJ994" s="225"/>
      <c r="BK994" s="225"/>
      <c r="BL994" s="225"/>
      <c r="BM994" s="225"/>
      <c r="BN994" s="225"/>
      <c r="BO994" s="225"/>
      <c r="BP994" s="225"/>
      <c r="BQ994" s="225"/>
      <c r="BR994" s="225"/>
      <c r="BS994" s="225"/>
      <c r="BT994" s="225"/>
      <c r="BU994" s="225"/>
      <c r="BV994" s="225"/>
      <c r="BW994" s="225"/>
      <c r="BX994" s="225"/>
      <c r="BY994" s="225"/>
      <c r="BZ994" s="225"/>
      <c r="CA994" s="225"/>
      <c r="CB994" s="225"/>
      <c r="CC994" s="225"/>
      <c r="CD994" s="225"/>
      <c r="CE994" s="225"/>
      <c r="CF994" s="225"/>
      <c r="CG994" s="225"/>
      <c r="CH994" s="225"/>
      <c r="CI994" s="225"/>
      <c r="CJ994" s="225"/>
      <c r="CK994" s="225"/>
      <c r="CL994" s="225"/>
      <c r="CM994" s="225"/>
      <c r="CN994" s="225"/>
      <c r="CO994" s="225"/>
      <c r="CP994" s="225"/>
      <c r="CQ994" s="225"/>
      <c r="CR994" s="225"/>
      <c r="CS994" s="225"/>
      <c r="CT994" s="225"/>
      <c r="CU994" s="225"/>
      <c r="CV994" s="225"/>
    </row>
    <row r="995" spans="1:100" ht="12" customHeight="1" x14ac:dyDescent="0.25">
      <c r="A995" s="225"/>
      <c r="B995" s="225"/>
      <c r="C995" s="225"/>
      <c r="D995" s="225"/>
      <c r="E995" s="225"/>
      <c r="F995" s="225"/>
      <c r="G995" s="225"/>
      <c r="H995" s="225"/>
      <c r="I995" s="225"/>
      <c r="J995" s="225"/>
      <c r="K995" s="225"/>
      <c r="L995" s="225"/>
      <c r="M995" s="225"/>
      <c r="N995" s="225"/>
      <c r="O995" s="225"/>
      <c r="P995" s="225"/>
      <c r="Q995" s="225"/>
      <c r="R995" s="225"/>
      <c r="S995" s="225"/>
      <c r="T995" s="225"/>
      <c r="U995" s="225"/>
      <c r="V995" s="225"/>
      <c r="W995" s="225"/>
      <c r="X995" s="225"/>
      <c r="Y995" s="225"/>
      <c r="Z995" s="225"/>
      <c r="AA995" s="225"/>
      <c r="AB995" s="225"/>
      <c r="AC995" s="225"/>
      <c r="AD995" s="225"/>
      <c r="AE995" s="225"/>
      <c r="AF995" s="225"/>
      <c r="AG995" s="225"/>
      <c r="AH995" s="225"/>
      <c r="AI995" s="225"/>
      <c r="AJ995" s="225"/>
      <c r="AK995" s="225"/>
      <c r="AL995" s="225"/>
      <c r="AM995" s="257"/>
      <c r="AN995" s="257"/>
      <c r="AO995" s="225"/>
      <c r="AP995" s="225"/>
      <c r="AQ995" s="225"/>
      <c r="AR995" s="225"/>
      <c r="AS995" s="225"/>
      <c r="AT995" s="225"/>
      <c r="AU995" s="225"/>
      <c r="AV995" s="225"/>
      <c r="AW995" s="225"/>
      <c r="AX995" s="225"/>
      <c r="AY995" s="225"/>
      <c r="AZ995" s="225"/>
      <c r="BA995" s="225"/>
      <c r="BB995" s="225"/>
      <c r="BC995" s="225"/>
      <c r="BD995" s="225"/>
      <c r="BE995" s="225"/>
      <c r="BF995" s="225"/>
      <c r="BG995" s="225"/>
      <c r="BH995" s="225"/>
      <c r="BI995" s="225"/>
      <c r="BJ995" s="225"/>
      <c r="BK995" s="225"/>
      <c r="BL995" s="225"/>
      <c r="BM995" s="225"/>
      <c r="BN995" s="225"/>
      <c r="BO995" s="225"/>
      <c r="BP995" s="225"/>
      <c r="BQ995" s="225"/>
      <c r="BR995" s="225"/>
      <c r="BS995" s="225"/>
      <c r="BT995" s="225"/>
      <c r="BU995" s="225"/>
      <c r="BV995" s="225"/>
      <c r="BW995" s="225"/>
      <c r="BX995" s="225"/>
      <c r="BY995" s="225"/>
      <c r="BZ995" s="225"/>
      <c r="CA995" s="225"/>
      <c r="CB995" s="225"/>
      <c r="CC995" s="225"/>
      <c r="CD995" s="225"/>
      <c r="CE995" s="225"/>
      <c r="CF995" s="225"/>
      <c r="CG995" s="225"/>
      <c r="CH995" s="225"/>
      <c r="CI995" s="225"/>
      <c r="CJ995" s="225"/>
      <c r="CK995" s="225"/>
      <c r="CL995" s="225"/>
      <c r="CM995" s="225"/>
      <c r="CN995" s="225"/>
      <c r="CO995" s="225"/>
      <c r="CP995" s="225"/>
      <c r="CQ995" s="225"/>
      <c r="CR995" s="225"/>
      <c r="CS995" s="225"/>
      <c r="CT995" s="225"/>
      <c r="CU995" s="225"/>
      <c r="CV995" s="225"/>
    </row>
    <row r="996" spans="1:100" ht="12" customHeight="1" x14ac:dyDescent="0.25">
      <c r="A996" s="225"/>
      <c r="B996" s="225"/>
      <c r="C996" s="225"/>
      <c r="D996" s="225"/>
      <c r="E996" s="225"/>
      <c r="F996" s="225"/>
      <c r="G996" s="225"/>
      <c r="H996" s="225"/>
      <c r="I996" s="225"/>
      <c r="J996" s="225"/>
      <c r="K996" s="225"/>
      <c r="L996" s="225"/>
      <c r="M996" s="225"/>
      <c r="N996" s="225"/>
      <c r="O996" s="225"/>
      <c r="P996" s="225"/>
      <c r="Q996" s="225"/>
      <c r="R996" s="225"/>
      <c r="S996" s="225"/>
      <c r="T996" s="225"/>
      <c r="U996" s="225"/>
      <c r="V996" s="225"/>
      <c r="W996" s="225"/>
      <c r="X996" s="225"/>
      <c r="Y996" s="225"/>
      <c r="Z996" s="225"/>
      <c r="AA996" s="225"/>
      <c r="AB996" s="225"/>
      <c r="AC996" s="225"/>
      <c r="AD996" s="225"/>
      <c r="AE996" s="225"/>
      <c r="AF996" s="225"/>
      <c r="AG996" s="225"/>
      <c r="AH996" s="225"/>
      <c r="AI996" s="225"/>
      <c r="AJ996" s="225"/>
      <c r="AK996" s="225"/>
      <c r="AL996" s="225"/>
      <c r="AM996" s="257"/>
      <c r="AN996" s="257"/>
      <c r="AO996" s="225"/>
      <c r="AP996" s="225"/>
      <c r="AQ996" s="225"/>
      <c r="AR996" s="225"/>
      <c r="AS996" s="225"/>
      <c r="AT996" s="225"/>
      <c r="AU996" s="225"/>
      <c r="AV996" s="225"/>
      <c r="AW996" s="225"/>
      <c r="AX996" s="225"/>
      <c r="AY996" s="225"/>
      <c r="AZ996" s="225"/>
      <c r="BA996" s="225"/>
      <c r="BB996" s="225"/>
      <c r="BC996" s="225"/>
      <c r="BD996" s="225"/>
      <c r="BE996" s="225"/>
      <c r="BF996" s="225"/>
      <c r="BG996" s="225"/>
      <c r="BH996" s="225"/>
      <c r="BI996" s="225"/>
      <c r="BJ996" s="225"/>
      <c r="BK996" s="225"/>
      <c r="BL996" s="225"/>
      <c r="BM996" s="225"/>
      <c r="BN996" s="225"/>
      <c r="BO996" s="225"/>
      <c r="BP996" s="225"/>
      <c r="BQ996" s="225"/>
      <c r="BR996" s="225"/>
      <c r="BS996" s="225"/>
      <c r="BT996" s="225"/>
      <c r="BU996" s="225"/>
      <c r="BV996" s="225"/>
      <c r="BW996" s="225"/>
      <c r="BX996" s="225"/>
      <c r="BY996" s="225"/>
      <c r="BZ996" s="225"/>
      <c r="CA996" s="225"/>
      <c r="CB996" s="225"/>
      <c r="CC996" s="225"/>
      <c r="CD996" s="225"/>
      <c r="CE996" s="225"/>
      <c r="CF996" s="225"/>
      <c r="CG996" s="225"/>
      <c r="CH996" s="225"/>
      <c r="CI996" s="225"/>
      <c r="CJ996" s="225"/>
      <c r="CK996" s="225"/>
      <c r="CL996" s="225"/>
      <c r="CM996" s="225"/>
      <c r="CN996" s="225"/>
      <c r="CO996" s="225"/>
      <c r="CP996" s="225"/>
      <c r="CQ996" s="225"/>
      <c r="CR996" s="225"/>
      <c r="CS996" s="225"/>
      <c r="CT996" s="225"/>
      <c r="CU996" s="225"/>
      <c r="CV996" s="225"/>
    </row>
    <row r="997" spans="1:100" ht="12" customHeight="1" x14ac:dyDescent="0.25">
      <c r="A997" s="225"/>
      <c r="B997" s="225"/>
      <c r="C997" s="225"/>
      <c r="D997" s="225"/>
      <c r="E997" s="225"/>
      <c r="F997" s="225"/>
      <c r="G997" s="225"/>
      <c r="H997" s="225"/>
      <c r="I997" s="225"/>
      <c r="J997" s="225"/>
      <c r="K997" s="225"/>
      <c r="L997" s="225"/>
      <c r="M997" s="225"/>
      <c r="N997" s="225"/>
      <c r="O997" s="225"/>
      <c r="P997" s="225"/>
      <c r="Q997" s="225"/>
      <c r="R997" s="225"/>
      <c r="S997" s="225"/>
      <c r="T997" s="225"/>
      <c r="U997" s="225"/>
      <c r="V997" s="225"/>
      <c r="W997" s="225"/>
      <c r="X997" s="225"/>
      <c r="Y997" s="225"/>
      <c r="Z997" s="225"/>
      <c r="AA997" s="225"/>
      <c r="AB997" s="225"/>
      <c r="AC997" s="225"/>
      <c r="AD997" s="225"/>
      <c r="AE997" s="225"/>
      <c r="AF997" s="225"/>
      <c r="AG997" s="225"/>
      <c r="AH997" s="225"/>
      <c r="AI997" s="225"/>
      <c r="AJ997" s="225"/>
      <c r="AK997" s="225"/>
      <c r="AL997" s="225"/>
      <c r="AM997" s="257"/>
      <c r="AN997" s="257"/>
      <c r="AO997" s="225"/>
      <c r="AP997" s="225"/>
      <c r="AQ997" s="225"/>
      <c r="AR997" s="225"/>
      <c r="AS997" s="225"/>
      <c r="AT997" s="225"/>
      <c r="AU997" s="225"/>
      <c r="AV997" s="225"/>
      <c r="AW997" s="225"/>
      <c r="AX997" s="225"/>
      <c r="AY997" s="225"/>
      <c r="AZ997" s="225"/>
      <c r="BA997" s="225"/>
      <c r="BB997" s="225"/>
      <c r="BC997" s="225"/>
      <c r="BD997" s="225"/>
      <c r="BE997" s="225"/>
      <c r="BF997" s="225"/>
      <c r="BG997" s="225"/>
      <c r="BH997" s="225"/>
      <c r="BI997" s="225"/>
      <c r="BJ997" s="225"/>
      <c r="BK997" s="225"/>
      <c r="BL997" s="225"/>
      <c r="BM997" s="225"/>
      <c r="BN997" s="225"/>
      <c r="BO997" s="225"/>
      <c r="BP997" s="225"/>
      <c r="BQ997" s="225"/>
      <c r="BR997" s="225"/>
      <c r="BS997" s="225"/>
      <c r="BT997" s="225"/>
      <c r="BU997" s="225"/>
      <c r="BV997" s="225"/>
      <c r="BW997" s="225"/>
      <c r="BX997" s="225"/>
      <c r="BY997" s="225"/>
      <c r="BZ997" s="225"/>
      <c r="CA997" s="225"/>
      <c r="CB997" s="225"/>
      <c r="CC997" s="225"/>
      <c r="CD997" s="225"/>
      <c r="CE997" s="225"/>
      <c r="CF997" s="225"/>
      <c r="CG997" s="225"/>
      <c r="CH997" s="225"/>
      <c r="CI997" s="225"/>
      <c r="CJ997" s="225"/>
      <c r="CK997" s="225"/>
      <c r="CL997" s="225"/>
      <c r="CM997" s="225"/>
      <c r="CN997" s="225"/>
      <c r="CO997" s="225"/>
      <c r="CP997" s="225"/>
      <c r="CQ997" s="225"/>
      <c r="CR997" s="225"/>
      <c r="CS997" s="225"/>
      <c r="CT997" s="225"/>
      <c r="CU997" s="225"/>
      <c r="CV997" s="225"/>
    </row>
    <row r="998" spans="1:100" ht="12" customHeight="1" x14ac:dyDescent="0.25">
      <c r="A998" s="225"/>
      <c r="B998" s="225"/>
      <c r="C998" s="225"/>
      <c r="D998" s="225"/>
      <c r="E998" s="225"/>
      <c r="F998" s="225"/>
      <c r="G998" s="225"/>
      <c r="H998" s="225"/>
      <c r="I998" s="225"/>
      <c r="J998" s="225"/>
      <c r="K998" s="225"/>
      <c r="L998" s="225"/>
      <c r="M998" s="225"/>
      <c r="N998" s="225"/>
      <c r="O998" s="225"/>
      <c r="P998" s="225"/>
      <c r="Q998" s="225"/>
      <c r="R998" s="225"/>
      <c r="S998" s="225"/>
      <c r="T998" s="225"/>
      <c r="U998" s="225"/>
      <c r="V998" s="225"/>
      <c r="W998" s="225"/>
      <c r="X998" s="225"/>
      <c r="Y998" s="225"/>
      <c r="Z998" s="225"/>
      <c r="AA998" s="225"/>
      <c r="AB998" s="225"/>
      <c r="AC998" s="225"/>
      <c r="AD998" s="225"/>
      <c r="AE998" s="225"/>
      <c r="AF998" s="225"/>
      <c r="AG998" s="225"/>
      <c r="AH998" s="225"/>
      <c r="AI998" s="225"/>
      <c r="AJ998" s="225"/>
      <c r="AK998" s="225"/>
      <c r="AL998" s="225"/>
      <c r="AM998" s="257"/>
      <c r="AN998" s="257"/>
      <c r="AO998" s="225"/>
      <c r="AP998" s="225"/>
      <c r="AQ998" s="225"/>
      <c r="AR998" s="225"/>
      <c r="AS998" s="225"/>
      <c r="AT998" s="225"/>
      <c r="AU998" s="225"/>
      <c r="AV998" s="225"/>
      <c r="AW998" s="225"/>
      <c r="AX998" s="225"/>
      <c r="AY998" s="225"/>
      <c r="AZ998" s="225"/>
      <c r="BA998" s="225"/>
      <c r="BB998" s="225"/>
      <c r="BC998" s="225"/>
      <c r="BD998" s="225"/>
      <c r="BE998" s="225"/>
      <c r="BF998" s="225"/>
      <c r="BG998" s="225"/>
      <c r="BH998" s="225"/>
      <c r="BI998" s="225"/>
      <c r="BJ998" s="225"/>
      <c r="BK998" s="225"/>
      <c r="BL998" s="225"/>
      <c r="BM998" s="225"/>
      <c r="BN998" s="225"/>
      <c r="BO998" s="225"/>
      <c r="BP998" s="225"/>
      <c r="BQ998" s="225"/>
      <c r="BR998" s="225"/>
      <c r="BS998" s="225"/>
      <c r="BT998" s="225"/>
      <c r="BU998" s="225"/>
      <c r="BV998" s="225"/>
      <c r="BW998" s="225"/>
      <c r="BX998" s="225"/>
      <c r="BY998" s="225"/>
      <c r="BZ998" s="225"/>
      <c r="CA998" s="225"/>
      <c r="CB998" s="225"/>
      <c r="CC998" s="225"/>
      <c r="CD998" s="225"/>
      <c r="CE998" s="225"/>
      <c r="CF998" s="225"/>
      <c r="CG998" s="225"/>
      <c r="CH998" s="225"/>
      <c r="CI998" s="225"/>
      <c r="CJ998" s="225"/>
      <c r="CK998" s="225"/>
      <c r="CL998" s="225"/>
      <c r="CM998" s="225"/>
      <c r="CN998" s="225"/>
      <c r="CO998" s="225"/>
      <c r="CP998" s="225"/>
      <c r="CQ998" s="225"/>
      <c r="CR998" s="225"/>
      <c r="CS998" s="225"/>
      <c r="CT998" s="225"/>
      <c r="CU998" s="225"/>
      <c r="CV998" s="225"/>
    </row>
    <row r="999" spans="1:100" ht="12" customHeight="1" x14ac:dyDescent="0.25">
      <c r="A999" s="225"/>
      <c r="B999" s="225"/>
      <c r="C999" s="225"/>
      <c r="D999" s="225"/>
      <c r="E999" s="225"/>
      <c r="F999" s="225"/>
      <c r="G999" s="225"/>
      <c r="H999" s="225"/>
      <c r="I999" s="225"/>
      <c r="J999" s="225"/>
      <c r="K999" s="225"/>
      <c r="L999" s="225"/>
      <c r="M999" s="225"/>
      <c r="N999" s="225"/>
      <c r="O999" s="225"/>
      <c r="P999" s="225"/>
      <c r="Q999" s="225"/>
      <c r="R999" s="225"/>
      <c r="S999" s="225"/>
      <c r="T999" s="225"/>
      <c r="U999" s="225"/>
      <c r="V999" s="225"/>
      <c r="W999" s="225"/>
      <c r="X999" s="225"/>
      <c r="Y999" s="225"/>
      <c r="Z999" s="225"/>
      <c r="AA999" s="225"/>
      <c r="AB999" s="225"/>
      <c r="AC999" s="225"/>
      <c r="AD999" s="225"/>
      <c r="AE999" s="225"/>
      <c r="AF999" s="225"/>
      <c r="AG999" s="225"/>
      <c r="AH999" s="225"/>
      <c r="AI999" s="225"/>
      <c r="AJ999" s="225"/>
      <c r="AK999" s="225"/>
      <c r="AL999" s="225"/>
      <c r="AM999" s="257"/>
      <c r="AN999" s="257"/>
      <c r="AO999" s="225"/>
      <c r="AP999" s="225"/>
      <c r="AQ999" s="225"/>
      <c r="AR999" s="225"/>
      <c r="AS999" s="225"/>
      <c r="AT999" s="225"/>
      <c r="AU999" s="225"/>
      <c r="AV999" s="225"/>
      <c r="AW999" s="225"/>
      <c r="AX999" s="225"/>
      <c r="AY999" s="225"/>
      <c r="AZ999" s="225"/>
      <c r="BA999" s="225"/>
      <c r="BB999" s="225"/>
      <c r="BC999" s="225"/>
      <c r="BD999" s="225"/>
      <c r="BE999" s="225"/>
      <c r="BF999" s="225"/>
      <c r="BG999" s="225"/>
      <c r="BH999" s="225"/>
      <c r="BI999" s="225"/>
      <c r="BJ999" s="225"/>
      <c r="BK999" s="225"/>
      <c r="BL999" s="225"/>
      <c r="BM999" s="225"/>
      <c r="BN999" s="225"/>
      <c r="BO999" s="225"/>
      <c r="BP999" s="225"/>
      <c r="BQ999" s="225"/>
      <c r="BR999" s="225"/>
      <c r="BS999" s="225"/>
      <c r="BT999" s="225"/>
      <c r="BU999" s="225"/>
      <c r="BV999" s="225"/>
      <c r="BW999" s="225"/>
      <c r="BX999" s="225"/>
      <c r="BY999" s="225"/>
      <c r="BZ999" s="225"/>
      <c r="CA999" s="225"/>
      <c r="CB999" s="225"/>
      <c r="CC999" s="225"/>
      <c r="CD999" s="225"/>
      <c r="CE999" s="225"/>
      <c r="CF999" s="225"/>
      <c r="CG999" s="225"/>
      <c r="CH999" s="225"/>
      <c r="CI999" s="225"/>
      <c r="CJ999" s="225"/>
      <c r="CK999" s="225"/>
      <c r="CL999" s="225"/>
      <c r="CM999" s="225"/>
      <c r="CN999" s="225"/>
      <c r="CO999" s="225"/>
      <c r="CP999" s="225"/>
      <c r="CQ999" s="225"/>
      <c r="CR999" s="225"/>
      <c r="CS999" s="225"/>
      <c r="CT999" s="225"/>
      <c r="CU999" s="225"/>
      <c r="CV999" s="225"/>
    </row>
    <row r="1000" spans="1:100" ht="12" customHeight="1" x14ac:dyDescent="0.25">
      <c r="A1000" s="225"/>
      <c r="B1000" s="225"/>
      <c r="C1000" s="225"/>
      <c r="D1000" s="225"/>
      <c r="E1000" s="225"/>
      <c r="F1000" s="225"/>
      <c r="G1000" s="225"/>
      <c r="H1000" s="225"/>
      <c r="I1000" s="225"/>
      <c r="J1000" s="225"/>
      <c r="K1000" s="225"/>
      <c r="L1000" s="225"/>
      <c r="M1000" s="225"/>
      <c r="N1000" s="225"/>
      <c r="O1000" s="225"/>
      <c r="P1000" s="225"/>
      <c r="Q1000" s="225"/>
      <c r="R1000" s="225"/>
      <c r="S1000" s="225"/>
      <c r="T1000" s="225"/>
      <c r="U1000" s="225"/>
      <c r="V1000" s="225"/>
      <c r="W1000" s="225"/>
      <c r="X1000" s="225"/>
      <c r="Y1000" s="225"/>
      <c r="Z1000" s="225"/>
      <c r="AA1000" s="225"/>
      <c r="AB1000" s="225"/>
      <c r="AC1000" s="225"/>
      <c r="AD1000" s="225"/>
      <c r="AE1000" s="225"/>
      <c r="AF1000" s="225"/>
      <c r="AG1000" s="225"/>
      <c r="AH1000" s="225"/>
      <c r="AI1000" s="225"/>
      <c r="AJ1000" s="225"/>
      <c r="AK1000" s="225"/>
      <c r="AL1000" s="225"/>
      <c r="AM1000" s="257"/>
      <c r="AN1000" s="257"/>
      <c r="AO1000" s="225"/>
      <c r="AP1000" s="225"/>
      <c r="AQ1000" s="225"/>
      <c r="AR1000" s="225"/>
      <c r="AS1000" s="225"/>
      <c r="AT1000" s="225"/>
      <c r="AU1000" s="225"/>
      <c r="AV1000" s="225"/>
      <c r="AW1000" s="225"/>
      <c r="AX1000" s="225"/>
      <c r="AY1000" s="225"/>
      <c r="AZ1000" s="225"/>
      <c r="BA1000" s="225"/>
      <c r="BB1000" s="225"/>
      <c r="BC1000" s="225"/>
      <c r="BD1000" s="225"/>
      <c r="BE1000" s="225"/>
      <c r="BF1000" s="225"/>
      <c r="BG1000" s="225"/>
      <c r="BH1000" s="225"/>
      <c r="BI1000" s="225"/>
      <c r="BJ1000" s="225"/>
      <c r="BK1000" s="225"/>
      <c r="BL1000" s="225"/>
      <c r="BM1000" s="225"/>
      <c r="BN1000" s="225"/>
      <c r="BO1000" s="225"/>
      <c r="BP1000" s="225"/>
      <c r="BQ1000" s="225"/>
      <c r="BR1000" s="225"/>
      <c r="BS1000" s="225"/>
      <c r="BT1000" s="225"/>
      <c r="BU1000" s="225"/>
      <c r="BV1000" s="225"/>
      <c r="BW1000" s="225"/>
      <c r="BX1000" s="225"/>
      <c r="BY1000" s="225"/>
      <c r="BZ1000" s="225"/>
      <c r="CA1000" s="225"/>
      <c r="CB1000" s="225"/>
      <c r="CC1000" s="225"/>
      <c r="CD1000" s="225"/>
      <c r="CE1000" s="225"/>
      <c r="CF1000" s="225"/>
      <c r="CG1000" s="225"/>
      <c r="CH1000" s="225"/>
      <c r="CI1000" s="225"/>
      <c r="CJ1000" s="225"/>
      <c r="CK1000" s="225"/>
      <c r="CL1000" s="225"/>
      <c r="CM1000" s="225"/>
      <c r="CN1000" s="225"/>
      <c r="CO1000" s="225"/>
      <c r="CP1000" s="225"/>
      <c r="CQ1000" s="225"/>
      <c r="CR1000" s="225"/>
      <c r="CS1000" s="225"/>
      <c r="CT1000" s="225"/>
      <c r="CU1000" s="225"/>
      <c r="CV1000" s="225"/>
    </row>
    <row r="1001" spans="1:100" ht="12" customHeight="1" x14ac:dyDescent="0.25">
      <c r="A1001" s="225"/>
      <c r="B1001" s="225"/>
      <c r="C1001" s="225"/>
      <c r="D1001" s="225"/>
      <c r="E1001" s="225"/>
      <c r="F1001" s="225"/>
      <c r="G1001" s="225"/>
      <c r="H1001" s="225"/>
      <c r="I1001" s="225"/>
      <c r="J1001" s="225"/>
      <c r="K1001" s="225"/>
      <c r="L1001" s="225"/>
      <c r="M1001" s="225"/>
      <c r="N1001" s="225"/>
      <c r="O1001" s="225"/>
      <c r="P1001" s="225"/>
      <c r="Q1001" s="225"/>
      <c r="R1001" s="225"/>
      <c r="S1001" s="225"/>
      <c r="T1001" s="225"/>
      <c r="U1001" s="225"/>
      <c r="V1001" s="225"/>
      <c r="W1001" s="225"/>
      <c r="X1001" s="225"/>
      <c r="Y1001" s="225"/>
      <c r="Z1001" s="225"/>
      <c r="AA1001" s="225"/>
      <c r="AB1001" s="225"/>
      <c r="AC1001" s="225"/>
      <c r="AD1001" s="225"/>
      <c r="AE1001" s="225"/>
      <c r="AF1001" s="225"/>
      <c r="AG1001" s="225"/>
      <c r="AH1001" s="225"/>
      <c r="AI1001" s="225"/>
      <c r="AJ1001" s="225"/>
      <c r="AK1001" s="225"/>
      <c r="AL1001" s="225"/>
      <c r="AM1001" s="257"/>
      <c r="AN1001" s="257"/>
      <c r="AO1001" s="225"/>
      <c r="AP1001" s="225"/>
      <c r="AQ1001" s="225"/>
      <c r="AR1001" s="225"/>
      <c r="AS1001" s="225"/>
      <c r="AT1001" s="225"/>
      <c r="AU1001" s="225"/>
      <c r="AV1001" s="225"/>
      <c r="AW1001" s="225"/>
      <c r="AX1001" s="225"/>
      <c r="AY1001" s="225"/>
      <c r="AZ1001" s="225"/>
      <c r="BA1001" s="225"/>
      <c r="BB1001" s="225"/>
      <c r="BC1001" s="225"/>
      <c r="BD1001" s="225"/>
      <c r="BE1001" s="225"/>
      <c r="BF1001" s="225"/>
      <c r="BG1001" s="225"/>
      <c r="BH1001" s="225"/>
      <c r="BI1001" s="225"/>
      <c r="BJ1001" s="225"/>
      <c r="BK1001" s="225"/>
      <c r="BL1001" s="225"/>
      <c r="BM1001" s="225"/>
      <c r="BN1001" s="225"/>
      <c r="BO1001" s="225"/>
      <c r="BP1001" s="225"/>
      <c r="BQ1001" s="225"/>
      <c r="BR1001" s="225"/>
      <c r="BS1001" s="225"/>
      <c r="BT1001" s="225"/>
      <c r="BU1001" s="225"/>
      <c r="BV1001" s="225"/>
      <c r="BW1001" s="225"/>
      <c r="BX1001" s="225"/>
      <c r="BY1001" s="225"/>
      <c r="BZ1001" s="225"/>
      <c r="CA1001" s="225"/>
      <c r="CB1001" s="225"/>
      <c r="CC1001" s="225"/>
      <c r="CD1001" s="225"/>
      <c r="CE1001" s="225"/>
      <c r="CF1001" s="225"/>
      <c r="CG1001" s="225"/>
      <c r="CH1001" s="225"/>
      <c r="CI1001" s="225"/>
      <c r="CJ1001" s="225"/>
      <c r="CK1001" s="225"/>
      <c r="CL1001" s="225"/>
      <c r="CM1001" s="225"/>
      <c r="CN1001" s="225"/>
      <c r="CO1001" s="225"/>
      <c r="CP1001" s="225"/>
      <c r="CQ1001" s="225"/>
      <c r="CR1001" s="225"/>
      <c r="CS1001" s="225"/>
      <c r="CT1001" s="225"/>
      <c r="CU1001" s="225"/>
      <c r="CV1001" s="225"/>
    </row>
    <row r="1002" spans="1:100" ht="12" customHeight="1" x14ac:dyDescent="0.25">
      <c r="A1002" s="225"/>
      <c r="B1002" s="225"/>
      <c r="C1002" s="225"/>
      <c r="D1002" s="225"/>
      <c r="E1002" s="225"/>
      <c r="F1002" s="225"/>
      <c r="G1002" s="225"/>
      <c r="H1002" s="225"/>
      <c r="I1002" s="225"/>
      <c r="J1002" s="225"/>
      <c r="K1002" s="225"/>
      <c r="L1002" s="225"/>
      <c r="M1002" s="225"/>
      <c r="N1002" s="225"/>
      <c r="O1002" s="225"/>
      <c r="P1002" s="225"/>
      <c r="Q1002" s="225"/>
      <c r="R1002" s="225"/>
      <c r="S1002" s="225"/>
      <c r="T1002" s="225"/>
      <c r="U1002" s="225"/>
      <c r="V1002" s="225"/>
      <c r="W1002" s="225"/>
      <c r="X1002" s="225"/>
      <c r="Y1002" s="225"/>
      <c r="Z1002" s="225"/>
      <c r="AA1002" s="225"/>
      <c r="AB1002" s="225"/>
      <c r="AC1002" s="225"/>
      <c r="AD1002" s="225"/>
      <c r="AE1002" s="225"/>
      <c r="AF1002" s="225"/>
      <c r="AG1002" s="225"/>
      <c r="AH1002" s="225"/>
      <c r="AI1002" s="225"/>
      <c r="AJ1002" s="225"/>
      <c r="AK1002" s="225"/>
      <c r="AL1002" s="225"/>
      <c r="AM1002" s="257"/>
      <c r="AN1002" s="257"/>
      <c r="AO1002" s="225"/>
      <c r="AP1002" s="225"/>
      <c r="AQ1002" s="225"/>
      <c r="AR1002" s="225"/>
      <c r="AS1002" s="225"/>
      <c r="AT1002" s="225"/>
      <c r="AU1002" s="225"/>
      <c r="AV1002" s="225"/>
      <c r="AW1002" s="225"/>
      <c r="AX1002" s="225"/>
      <c r="AY1002" s="225"/>
      <c r="AZ1002" s="225"/>
      <c r="BA1002" s="225"/>
      <c r="BB1002" s="225"/>
      <c r="BC1002" s="225"/>
      <c r="BD1002" s="225"/>
      <c r="BE1002" s="225"/>
      <c r="BF1002" s="225"/>
      <c r="BG1002" s="225"/>
      <c r="BH1002" s="225"/>
      <c r="BI1002" s="225"/>
      <c r="BJ1002" s="225"/>
      <c r="BK1002" s="225"/>
      <c r="BL1002" s="225"/>
      <c r="BM1002" s="225"/>
      <c r="BN1002" s="225"/>
      <c r="BO1002" s="225"/>
      <c r="BP1002" s="225"/>
      <c r="BQ1002" s="225"/>
      <c r="BR1002" s="225"/>
      <c r="BS1002" s="225"/>
      <c r="BT1002" s="225"/>
      <c r="BU1002" s="225"/>
      <c r="BV1002" s="225"/>
      <c r="BW1002" s="225"/>
      <c r="BX1002" s="225"/>
      <c r="BY1002" s="225"/>
      <c r="BZ1002" s="225"/>
      <c r="CA1002" s="225"/>
      <c r="CB1002" s="225"/>
      <c r="CC1002" s="225"/>
      <c r="CD1002" s="225"/>
      <c r="CE1002" s="225"/>
      <c r="CF1002" s="225"/>
      <c r="CG1002" s="225"/>
      <c r="CH1002" s="225"/>
      <c r="CI1002" s="225"/>
      <c r="CJ1002" s="225"/>
      <c r="CK1002" s="225"/>
      <c r="CL1002" s="225"/>
      <c r="CM1002" s="225"/>
      <c r="CN1002" s="225"/>
      <c r="CO1002" s="225"/>
      <c r="CP1002" s="225"/>
      <c r="CQ1002" s="225"/>
      <c r="CR1002" s="225"/>
      <c r="CS1002" s="225"/>
      <c r="CT1002" s="225"/>
      <c r="CU1002" s="225"/>
      <c r="CV1002" s="225"/>
    </row>
  </sheetData>
  <mergeCells count="10">
    <mergeCell ref="A30:C30"/>
    <mergeCell ref="B32:C32"/>
    <mergeCell ref="B33:C33"/>
    <mergeCell ref="A4:C4"/>
    <mergeCell ref="B5:C5"/>
    <mergeCell ref="B6:C6"/>
    <mergeCell ref="B11:C11"/>
    <mergeCell ref="B21:C21"/>
    <mergeCell ref="B23:C23"/>
    <mergeCell ref="B24:C24"/>
  </mergeCells>
  <pageMargins left="0.69930555555555596" right="0.69930555555555596" top="0.75" bottom="0.75" header="0" footer="0"/>
  <pageSetup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heetPr>
  <dimension ref="A1:CT1000"/>
  <sheetViews>
    <sheetView showGridLines="0" workbookViewId="0">
      <pane xSplit="3" ySplit="4" topLeftCell="D5" activePane="bottomRight" state="frozen"/>
      <selection pane="topRight" activeCell="D1" sqref="D1"/>
      <selection pane="bottomLeft" activeCell="A5" sqref="A5"/>
      <selection pane="bottomRight" activeCell="E34" sqref="E34"/>
    </sheetView>
  </sheetViews>
  <sheetFormatPr defaultColWidth="14.44140625" defaultRowHeight="15" customHeight="1" outlineLevelRow="1" outlineLevelCol="1" x14ac:dyDescent="0.25"/>
  <cols>
    <col min="1" max="2" width="3.33203125" customWidth="1"/>
    <col min="3" max="3" width="33.109375" customWidth="1"/>
    <col min="4" max="4" width="5.6640625" customWidth="1"/>
    <col min="5" max="8" width="11" customWidth="1"/>
    <col min="9" max="10" width="10.44140625" customWidth="1"/>
    <col min="11" max="11" width="10.6640625" customWidth="1"/>
    <col min="12" max="34" width="9.44140625" customWidth="1" outlineLevel="1"/>
    <col min="35" max="72" width="9.44140625" customWidth="1"/>
    <col min="73" max="98" width="9.109375" customWidth="1"/>
  </cols>
  <sheetData>
    <row r="1" spans="1:98" ht="18.75" customHeight="1" x14ac:dyDescent="0.25">
      <c r="A1" s="85" t="str">
        <f>Inputs!D1</f>
        <v>Medex Project</v>
      </c>
      <c r="B1" s="272"/>
      <c r="C1" s="272"/>
      <c r="D1" s="272"/>
      <c r="E1" s="272"/>
      <c r="F1" s="272"/>
      <c r="G1" s="272"/>
      <c r="H1" s="272"/>
      <c r="I1" s="272"/>
      <c r="J1" s="272"/>
      <c r="K1" s="272"/>
      <c r="L1" s="272"/>
      <c r="M1" s="272"/>
      <c r="N1" s="272"/>
      <c r="O1" s="272"/>
      <c r="P1" s="272"/>
      <c r="Q1" s="272"/>
      <c r="R1" s="272"/>
      <c r="S1" s="272"/>
      <c r="T1" s="272"/>
      <c r="U1" s="272"/>
      <c r="V1" s="272"/>
      <c r="W1" s="272"/>
      <c r="X1" s="272"/>
      <c r="Y1" s="272"/>
      <c r="Z1" s="272"/>
      <c r="AA1" s="272"/>
      <c r="AB1" s="272"/>
      <c r="AC1" s="272"/>
      <c r="AD1" s="272"/>
      <c r="AE1" s="272"/>
      <c r="AF1" s="272"/>
      <c r="AG1" s="272"/>
      <c r="AH1" s="272"/>
      <c r="AI1" s="272"/>
      <c r="AJ1" s="272"/>
      <c r="AK1" s="398"/>
      <c r="AL1" s="398"/>
      <c r="AM1" s="272"/>
      <c r="AN1" s="272"/>
      <c r="AO1" s="272"/>
      <c r="AP1" s="272"/>
      <c r="AQ1" s="272"/>
      <c r="AR1" s="272"/>
      <c r="AS1" s="272"/>
      <c r="AT1" s="272"/>
      <c r="AU1" s="272"/>
      <c r="AV1" s="272"/>
      <c r="AW1" s="272"/>
      <c r="AX1" s="272"/>
      <c r="AY1" s="272"/>
      <c r="AZ1" s="272"/>
      <c r="BA1" s="272"/>
      <c r="BB1" s="272"/>
      <c r="BC1" s="272"/>
      <c r="BD1" s="272"/>
      <c r="BE1" s="272"/>
      <c r="BF1" s="272"/>
      <c r="BG1" s="272"/>
      <c r="BH1" s="272"/>
      <c r="BI1" s="272"/>
      <c r="BJ1" s="272"/>
      <c r="BK1" s="272"/>
      <c r="BL1" s="272"/>
      <c r="BM1" s="272"/>
      <c r="BN1" s="272"/>
      <c r="BO1" s="272"/>
      <c r="BP1" s="272"/>
      <c r="BQ1" s="272"/>
      <c r="BR1" s="272"/>
      <c r="BS1" s="272"/>
      <c r="BT1" s="272"/>
      <c r="BU1" s="272"/>
      <c r="BV1" s="272"/>
      <c r="BW1" s="272"/>
      <c r="BX1" s="272"/>
      <c r="BY1" s="272"/>
      <c r="BZ1" s="272"/>
      <c r="CA1" s="272"/>
      <c r="CB1" s="272"/>
      <c r="CC1" s="272"/>
      <c r="CD1" s="272"/>
      <c r="CE1" s="272"/>
      <c r="CF1" s="272"/>
      <c r="CG1" s="272"/>
      <c r="CH1" s="272"/>
      <c r="CI1" s="272"/>
      <c r="CJ1" s="272"/>
      <c r="CK1" s="272"/>
      <c r="CL1" s="272"/>
      <c r="CM1" s="272"/>
      <c r="CN1" s="272"/>
      <c r="CO1" s="272"/>
      <c r="CP1" s="272"/>
      <c r="CQ1" s="272"/>
      <c r="CR1" s="272"/>
      <c r="CS1" s="272"/>
      <c r="CT1" s="272"/>
    </row>
    <row r="2" spans="1:98" ht="18.75" customHeight="1" x14ac:dyDescent="0.25">
      <c r="A2" s="84" t="s">
        <v>589</v>
      </c>
      <c r="B2" s="272"/>
      <c r="C2" s="272"/>
      <c r="D2" s="272"/>
      <c r="E2" s="272"/>
      <c r="F2" s="272"/>
      <c r="G2" s="272"/>
      <c r="H2" s="272"/>
      <c r="I2" s="272"/>
      <c r="J2" s="272"/>
      <c r="K2" s="272"/>
      <c r="L2" s="272"/>
      <c r="M2" s="272"/>
      <c r="N2" s="272"/>
      <c r="O2" s="272"/>
      <c r="P2" s="272"/>
      <c r="Q2" s="272"/>
      <c r="R2" s="272"/>
      <c r="S2" s="272"/>
      <c r="T2" s="272"/>
      <c r="U2" s="272"/>
      <c r="V2" s="272"/>
      <c r="W2" s="272"/>
      <c r="X2" s="272"/>
      <c r="Y2" s="272"/>
      <c r="Z2" s="272"/>
      <c r="AA2" s="272"/>
      <c r="AB2" s="272"/>
      <c r="AC2" s="272"/>
      <c r="AD2" s="272"/>
      <c r="AE2" s="272"/>
      <c r="AF2" s="272"/>
      <c r="AG2" s="272"/>
      <c r="AH2" s="272"/>
      <c r="AI2" s="272"/>
      <c r="AJ2" s="272"/>
      <c r="AK2" s="398"/>
      <c r="AL2" s="398"/>
      <c r="AM2" s="272"/>
      <c r="AN2" s="272"/>
      <c r="AO2" s="272"/>
      <c r="AP2" s="272"/>
      <c r="AQ2" s="272"/>
      <c r="AR2" s="272"/>
      <c r="AS2" s="272"/>
      <c r="AT2" s="272"/>
      <c r="AU2" s="272"/>
      <c r="AV2" s="272"/>
      <c r="AW2" s="272"/>
      <c r="AX2" s="272"/>
      <c r="AY2" s="272"/>
      <c r="AZ2" s="272"/>
      <c r="BA2" s="272"/>
      <c r="BB2" s="272"/>
      <c r="BC2" s="272"/>
      <c r="BD2" s="272"/>
      <c r="BE2" s="272"/>
      <c r="BF2" s="272"/>
      <c r="BG2" s="272"/>
      <c r="BH2" s="272"/>
      <c r="BI2" s="272"/>
      <c r="BJ2" s="272"/>
      <c r="BK2" s="272"/>
      <c r="BL2" s="272"/>
      <c r="BM2" s="272"/>
      <c r="BN2" s="272"/>
      <c r="BO2" s="272"/>
      <c r="BP2" s="272"/>
      <c r="BQ2" s="272"/>
      <c r="BR2" s="272"/>
      <c r="BS2" s="272"/>
      <c r="BT2" s="272"/>
      <c r="BU2" s="272"/>
      <c r="BV2" s="272"/>
      <c r="BW2" s="272"/>
      <c r="BX2" s="272"/>
      <c r="BY2" s="272"/>
      <c r="BZ2" s="272"/>
      <c r="CA2" s="272"/>
      <c r="CB2" s="272"/>
      <c r="CC2" s="272"/>
      <c r="CD2" s="272"/>
      <c r="CE2" s="272"/>
      <c r="CF2" s="272"/>
      <c r="CG2" s="272"/>
      <c r="CH2" s="272"/>
      <c r="CI2" s="272"/>
      <c r="CJ2" s="272"/>
      <c r="CK2" s="272"/>
      <c r="CL2" s="272"/>
      <c r="CM2" s="272"/>
      <c r="CN2" s="272"/>
      <c r="CO2" s="272"/>
      <c r="CP2" s="272"/>
      <c r="CQ2" s="272"/>
      <c r="CR2" s="272"/>
      <c r="CS2" s="272"/>
      <c r="CT2" s="272"/>
    </row>
    <row r="3" spans="1:98" ht="19.5" customHeight="1" x14ac:dyDescent="0.25">
      <c r="A3" s="399"/>
      <c r="B3" s="280"/>
      <c r="C3" s="280"/>
      <c r="D3" s="400"/>
      <c r="E3" s="280"/>
      <c r="F3" s="280"/>
      <c r="G3" s="280"/>
      <c r="H3" s="400"/>
      <c r="I3" s="400"/>
      <c r="J3" s="400"/>
      <c r="K3" s="225"/>
      <c r="L3" s="400">
        <f>Investment!N3</f>
        <v>2021</v>
      </c>
      <c r="M3" s="400">
        <f>Investment!O3</f>
        <v>2022</v>
      </c>
      <c r="N3" s="400">
        <f>Investment!P3</f>
        <v>2022</v>
      </c>
      <c r="O3" s="400">
        <f>Investment!Q3</f>
        <v>2022</v>
      </c>
      <c r="P3" s="400">
        <f>Investment!R3</f>
        <v>2022</v>
      </c>
      <c r="Q3" s="400">
        <f>Investment!S3</f>
        <v>2022</v>
      </c>
      <c r="R3" s="400">
        <f>Investment!T3</f>
        <v>2022</v>
      </c>
      <c r="S3" s="400">
        <f>Investment!U3</f>
        <v>2022</v>
      </c>
      <c r="T3" s="400">
        <f>Investment!V3</f>
        <v>2022</v>
      </c>
      <c r="U3" s="400">
        <f>Investment!W3</f>
        <v>2022</v>
      </c>
      <c r="V3" s="400">
        <f>Investment!X3</f>
        <v>2022</v>
      </c>
      <c r="W3" s="400">
        <f>Investment!Y3</f>
        <v>2022</v>
      </c>
      <c r="X3" s="400">
        <f>Investment!Z3</f>
        <v>2022</v>
      </c>
      <c r="Y3" s="400">
        <f>Investment!AA3</f>
        <v>2023</v>
      </c>
      <c r="Z3" s="400">
        <f>Investment!AB3</f>
        <v>2023</v>
      </c>
      <c r="AA3" s="400">
        <f>Investment!AC3</f>
        <v>2023</v>
      </c>
      <c r="AB3" s="400">
        <f>Investment!AD3</f>
        <v>2023</v>
      </c>
      <c r="AC3" s="400">
        <f>Investment!AE3</f>
        <v>2023</v>
      </c>
      <c r="AD3" s="400">
        <f>Investment!AF3</f>
        <v>2023</v>
      </c>
      <c r="AE3" s="400">
        <f>Investment!AG3</f>
        <v>2023</v>
      </c>
      <c r="AF3" s="400">
        <f>Investment!AH3</f>
        <v>2023</v>
      </c>
      <c r="AG3" s="400">
        <f>Investment!AI3</f>
        <v>2023</v>
      </c>
      <c r="AH3" s="400">
        <f>Investment!AJ3</f>
        <v>2023</v>
      </c>
      <c r="AI3" s="400">
        <f>Investment!AK3</f>
        <v>2023</v>
      </c>
      <c r="AJ3" s="400">
        <f>Investment!AL3</f>
        <v>2023</v>
      </c>
      <c r="AK3" s="400">
        <f>Investment!AM3</f>
        <v>2024</v>
      </c>
      <c r="AL3" s="400">
        <f>Investment!AN3</f>
        <v>2024</v>
      </c>
      <c r="AM3" s="400">
        <f>Investment!AO3</f>
        <v>2024</v>
      </c>
      <c r="AN3" s="400">
        <f>Investment!AP3</f>
        <v>2024</v>
      </c>
      <c r="AO3" s="400">
        <f>Investment!AQ3</f>
        <v>2024</v>
      </c>
      <c r="AP3" s="400">
        <f>Investment!AR3</f>
        <v>2024</v>
      </c>
      <c r="AQ3" s="400">
        <f>Investment!AS3</f>
        <v>2024</v>
      </c>
      <c r="AR3" s="400">
        <f>Investment!AT3</f>
        <v>2024</v>
      </c>
      <c r="AS3" s="400">
        <f>Investment!AU3</f>
        <v>2024</v>
      </c>
      <c r="AT3" s="400">
        <f>Investment!AV3</f>
        <v>2024</v>
      </c>
      <c r="AU3" s="400">
        <f>Investment!AW3</f>
        <v>2024</v>
      </c>
      <c r="AV3" s="400">
        <f>Investment!AX3</f>
        <v>2024</v>
      </c>
      <c r="AW3" s="400">
        <f>Investment!AY3</f>
        <v>2025</v>
      </c>
      <c r="AX3" s="400">
        <f>Investment!AZ3</f>
        <v>2025</v>
      </c>
      <c r="AY3" s="400">
        <f>Investment!BA3</f>
        <v>2025</v>
      </c>
      <c r="AZ3" s="400">
        <f>Investment!BB3</f>
        <v>2025</v>
      </c>
      <c r="BA3" s="400">
        <f>Investment!BC3</f>
        <v>2025</v>
      </c>
      <c r="BB3" s="400">
        <f>Investment!BD3</f>
        <v>2025</v>
      </c>
      <c r="BC3" s="400">
        <f>Investment!BE3</f>
        <v>2025</v>
      </c>
      <c r="BD3" s="400">
        <f>Investment!BF3</f>
        <v>2025</v>
      </c>
      <c r="BE3" s="400">
        <f>Investment!BG3</f>
        <v>2025</v>
      </c>
      <c r="BF3" s="400">
        <f>Investment!BH3</f>
        <v>2025</v>
      </c>
      <c r="BG3" s="400">
        <f>Investment!BI3</f>
        <v>2025</v>
      </c>
      <c r="BH3" s="400">
        <f>Investment!BJ3</f>
        <v>2025</v>
      </c>
      <c r="BI3" s="400">
        <f>Investment!BK3</f>
        <v>2026</v>
      </c>
      <c r="BJ3" s="400">
        <f>Investment!BL3</f>
        <v>2026</v>
      </c>
      <c r="BK3" s="400">
        <f>Investment!BM3</f>
        <v>2026</v>
      </c>
      <c r="BL3" s="400">
        <f>Investment!BN3</f>
        <v>2026</v>
      </c>
      <c r="BM3" s="400">
        <f>Investment!BO3</f>
        <v>2026</v>
      </c>
      <c r="BN3" s="400">
        <f>Investment!BP3</f>
        <v>2026</v>
      </c>
      <c r="BO3" s="400">
        <f>Investment!BQ3</f>
        <v>2026</v>
      </c>
      <c r="BP3" s="400">
        <f>Investment!BR3</f>
        <v>2026</v>
      </c>
      <c r="BQ3" s="400">
        <f>Investment!BS3</f>
        <v>2026</v>
      </c>
      <c r="BR3" s="400">
        <f>Investment!BT3</f>
        <v>2026</v>
      </c>
      <c r="BS3" s="400">
        <f>Investment!BU3</f>
        <v>2026</v>
      </c>
      <c r="BT3" s="400">
        <f>Investment!BV3</f>
        <v>2026</v>
      </c>
      <c r="BU3" s="400">
        <f>Investment!BW3</f>
        <v>2027</v>
      </c>
      <c r="BV3" s="400">
        <f>Investment!BX3</f>
        <v>2027</v>
      </c>
      <c r="BW3" s="400">
        <f>Investment!BY3</f>
        <v>2027</v>
      </c>
      <c r="BX3" s="400">
        <f>Investment!BZ3</f>
        <v>2027</v>
      </c>
      <c r="BY3" s="400">
        <f>Investment!CA3</f>
        <v>2027</v>
      </c>
      <c r="BZ3" s="400">
        <f>Investment!CB3</f>
        <v>2027</v>
      </c>
      <c r="CA3" s="225"/>
      <c r="CB3" s="225"/>
      <c r="CC3" s="225"/>
      <c r="CD3" s="225"/>
      <c r="CE3" s="225"/>
      <c r="CF3" s="225"/>
      <c r="CG3" s="225"/>
      <c r="CH3" s="225"/>
      <c r="CI3" s="225"/>
      <c r="CJ3" s="225"/>
      <c r="CK3" s="225"/>
      <c r="CL3" s="225"/>
      <c r="CM3" s="225"/>
      <c r="CN3" s="225"/>
      <c r="CO3" s="225"/>
      <c r="CP3" s="225"/>
      <c r="CQ3" s="225"/>
      <c r="CR3" s="225"/>
      <c r="CS3" s="225"/>
      <c r="CT3" s="225"/>
    </row>
    <row r="4" spans="1:98" ht="15.75" customHeight="1" x14ac:dyDescent="0.25">
      <c r="A4" s="627" t="s">
        <v>590</v>
      </c>
      <c r="B4" s="628"/>
      <c r="C4" s="621"/>
      <c r="D4" s="283"/>
      <c r="E4" s="252">
        <f>Inputs!I3</f>
        <v>2021</v>
      </c>
      <c r="F4" s="252">
        <f t="shared" ref="F4:J4" si="0">E4+1</f>
        <v>2022</v>
      </c>
      <c r="G4" s="252">
        <f t="shared" si="0"/>
        <v>2023</v>
      </c>
      <c r="H4" s="252">
        <f t="shared" si="0"/>
        <v>2024</v>
      </c>
      <c r="I4" s="252">
        <f t="shared" si="0"/>
        <v>2025</v>
      </c>
      <c r="J4" s="252">
        <f t="shared" si="0"/>
        <v>2026</v>
      </c>
      <c r="K4" s="266"/>
      <c r="L4" s="254">
        <f>Investment!N4</f>
        <v>44561</v>
      </c>
      <c r="M4" s="254">
        <f>Investment!O4</f>
        <v>44592</v>
      </c>
      <c r="N4" s="254">
        <f>Investment!P4</f>
        <v>44620</v>
      </c>
      <c r="O4" s="254">
        <f>Investment!Q4</f>
        <v>44651</v>
      </c>
      <c r="P4" s="254">
        <f>Investment!R4</f>
        <v>44681</v>
      </c>
      <c r="Q4" s="254">
        <f>Investment!S4</f>
        <v>44712</v>
      </c>
      <c r="R4" s="254">
        <f>Investment!T4</f>
        <v>44742</v>
      </c>
      <c r="S4" s="254">
        <f>Investment!U4</f>
        <v>44773</v>
      </c>
      <c r="T4" s="254">
        <f>Investment!V4</f>
        <v>44804</v>
      </c>
      <c r="U4" s="254">
        <f>Investment!W4</f>
        <v>44834</v>
      </c>
      <c r="V4" s="254">
        <f>Investment!X4</f>
        <v>44865</v>
      </c>
      <c r="W4" s="254">
        <f>Investment!Y4</f>
        <v>44895</v>
      </c>
      <c r="X4" s="254">
        <f>Investment!Z4</f>
        <v>44926</v>
      </c>
      <c r="Y4" s="254">
        <f>Investment!AA4</f>
        <v>44957</v>
      </c>
      <c r="Z4" s="254">
        <f>Investment!AB4</f>
        <v>44985</v>
      </c>
      <c r="AA4" s="254">
        <f>Investment!AC4</f>
        <v>45016</v>
      </c>
      <c r="AB4" s="254">
        <f>Investment!AD4</f>
        <v>45046</v>
      </c>
      <c r="AC4" s="254">
        <f>Investment!AE4</f>
        <v>45077</v>
      </c>
      <c r="AD4" s="254">
        <f>Investment!AF4</f>
        <v>45107</v>
      </c>
      <c r="AE4" s="254">
        <f>Investment!AG4</f>
        <v>45138</v>
      </c>
      <c r="AF4" s="254">
        <f>Investment!AH4</f>
        <v>45169</v>
      </c>
      <c r="AG4" s="254">
        <f>Investment!AI4</f>
        <v>45199</v>
      </c>
      <c r="AH4" s="254">
        <f>Investment!AJ4</f>
        <v>45230</v>
      </c>
      <c r="AI4" s="254">
        <f>Investment!AK4</f>
        <v>45260</v>
      </c>
      <c r="AJ4" s="254">
        <f>Investment!AL4</f>
        <v>45291</v>
      </c>
      <c r="AK4" s="254">
        <f>Investment!AM4</f>
        <v>45322</v>
      </c>
      <c r="AL4" s="254">
        <f>Investment!AN4</f>
        <v>45351</v>
      </c>
      <c r="AM4" s="254">
        <f>Investment!AO4</f>
        <v>45382</v>
      </c>
      <c r="AN4" s="254">
        <f>Investment!AP4</f>
        <v>45412</v>
      </c>
      <c r="AO4" s="254">
        <f>Investment!AQ4</f>
        <v>45443</v>
      </c>
      <c r="AP4" s="254">
        <f>Investment!AR4</f>
        <v>45473</v>
      </c>
      <c r="AQ4" s="254">
        <f>Investment!AS4</f>
        <v>45504</v>
      </c>
      <c r="AR4" s="254">
        <f>Investment!AT4</f>
        <v>45535</v>
      </c>
      <c r="AS4" s="254">
        <f>Investment!AU4</f>
        <v>45565</v>
      </c>
      <c r="AT4" s="254">
        <f>Investment!AV4</f>
        <v>45596</v>
      </c>
      <c r="AU4" s="254">
        <f>Investment!AW4</f>
        <v>45626</v>
      </c>
      <c r="AV4" s="254">
        <f>Investment!AX4</f>
        <v>45657</v>
      </c>
      <c r="AW4" s="254">
        <f>Investment!AY4</f>
        <v>45688</v>
      </c>
      <c r="AX4" s="254">
        <f>Investment!AZ4</f>
        <v>45716</v>
      </c>
      <c r="AY4" s="254">
        <f>Investment!BA4</f>
        <v>45747</v>
      </c>
      <c r="AZ4" s="254">
        <f>Investment!BB4</f>
        <v>45777</v>
      </c>
      <c r="BA4" s="254">
        <f>Investment!BC4</f>
        <v>45808</v>
      </c>
      <c r="BB4" s="254">
        <f>Investment!BD4</f>
        <v>45838</v>
      </c>
      <c r="BC4" s="254">
        <f>Investment!BE4</f>
        <v>45869</v>
      </c>
      <c r="BD4" s="254">
        <f>Investment!BF4</f>
        <v>45900</v>
      </c>
      <c r="BE4" s="254">
        <f>Investment!BG4</f>
        <v>45930</v>
      </c>
      <c r="BF4" s="254">
        <f>Investment!BH4</f>
        <v>45961</v>
      </c>
      <c r="BG4" s="254">
        <f>Investment!BI4</f>
        <v>45991</v>
      </c>
      <c r="BH4" s="254">
        <f>Investment!BJ4</f>
        <v>46022</v>
      </c>
      <c r="BI4" s="254">
        <f>Investment!BK4</f>
        <v>46053</v>
      </c>
      <c r="BJ4" s="254">
        <f>Investment!BL4</f>
        <v>46081</v>
      </c>
      <c r="BK4" s="254">
        <f>Investment!BM4</f>
        <v>46112</v>
      </c>
      <c r="BL4" s="254">
        <f>Investment!BN4</f>
        <v>46142</v>
      </c>
      <c r="BM4" s="254">
        <f>Investment!BO4</f>
        <v>46173</v>
      </c>
      <c r="BN4" s="254">
        <f>Investment!BP4</f>
        <v>46203</v>
      </c>
      <c r="BO4" s="254">
        <f>Investment!BQ4</f>
        <v>46234</v>
      </c>
      <c r="BP4" s="254">
        <f>Investment!BR4</f>
        <v>46265</v>
      </c>
      <c r="BQ4" s="254">
        <f>Investment!BS4</f>
        <v>46295</v>
      </c>
      <c r="BR4" s="254">
        <f>Investment!BT4</f>
        <v>46326</v>
      </c>
      <c r="BS4" s="254">
        <f>Investment!BU4</f>
        <v>46356</v>
      </c>
      <c r="BT4" s="254">
        <f>Investment!BV4</f>
        <v>46387</v>
      </c>
      <c r="BU4" s="254">
        <f>Investment!BW4</f>
        <v>46418</v>
      </c>
      <c r="BV4" s="254">
        <f>Investment!BX4</f>
        <v>46446</v>
      </c>
      <c r="BW4" s="254">
        <f>Investment!BY4</f>
        <v>46477</v>
      </c>
      <c r="BX4" s="254">
        <f>Investment!BZ4</f>
        <v>46507</v>
      </c>
      <c r="BY4" s="254">
        <f>Investment!CA4</f>
        <v>46538</v>
      </c>
      <c r="BZ4" s="254">
        <f>Investment!CB4</f>
        <v>46568</v>
      </c>
      <c r="CA4" s="225"/>
      <c r="CB4" s="225"/>
      <c r="CC4" s="225"/>
      <c r="CD4" s="225"/>
      <c r="CE4" s="225"/>
      <c r="CF4" s="225"/>
      <c r="CG4" s="225"/>
      <c r="CH4" s="225"/>
      <c r="CI4" s="225"/>
      <c r="CJ4" s="225"/>
      <c r="CK4" s="225"/>
      <c r="CL4" s="225"/>
      <c r="CM4" s="225"/>
      <c r="CN4" s="225"/>
      <c r="CO4" s="225"/>
      <c r="CP4" s="225"/>
      <c r="CQ4" s="225"/>
      <c r="CR4" s="225"/>
      <c r="CS4" s="225"/>
      <c r="CT4" s="225"/>
    </row>
    <row r="5" spans="1:98" ht="15" customHeight="1" outlineLevel="1" x14ac:dyDescent="0.25">
      <c r="A5" s="344"/>
      <c r="B5" s="639" t="s">
        <v>497</v>
      </c>
      <c r="C5" s="621"/>
      <c r="D5" s="404"/>
      <c r="E5" s="289">
        <f t="shared" ref="E5:J5" si="1">SUMIF($L$3:$BT$3,E$4,$L5:$BT5)</f>
        <v>0</v>
      </c>
      <c r="F5" s="289">
        <f t="shared" si="1"/>
        <v>0</v>
      </c>
      <c r="G5" s="289">
        <f t="shared" si="1"/>
        <v>0</v>
      </c>
      <c r="H5" s="289">
        <f t="shared" si="1"/>
        <v>0</v>
      </c>
      <c r="I5" s="289">
        <f t="shared" si="1"/>
        <v>0</v>
      </c>
      <c r="J5" s="289">
        <f t="shared" si="1"/>
        <v>0</v>
      </c>
      <c r="K5" s="257"/>
      <c r="L5" s="167">
        <f>Investment!N5</f>
        <v>0</v>
      </c>
      <c r="M5" s="167">
        <f>Investment!O5</f>
        <v>0</v>
      </c>
      <c r="N5" s="167">
        <f>Investment!P5</f>
        <v>0</v>
      </c>
      <c r="O5" s="167">
        <f>Investment!Q5</f>
        <v>0</v>
      </c>
      <c r="P5" s="167">
        <f>Investment!R5</f>
        <v>0</v>
      </c>
      <c r="Q5" s="167">
        <f>Investment!S5</f>
        <v>0</v>
      </c>
      <c r="R5" s="167">
        <f>Investment!T5</f>
        <v>0</v>
      </c>
      <c r="S5" s="167">
        <f>Investment!U5</f>
        <v>0</v>
      </c>
      <c r="T5" s="167">
        <f>Investment!V5</f>
        <v>0</v>
      </c>
      <c r="U5" s="167">
        <f>Investment!W5</f>
        <v>0</v>
      </c>
      <c r="V5" s="167">
        <f>Investment!X5</f>
        <v>0</v>
      </c>
      <c r="W5" s="167">
        <f>Investment!Y5</f>
        <v>0</v>
      </c>
      <c r="X5" s="167">
        <f>Investment!Z5</f>
        <v>0</v>
      </c>
      <c r="Y5" s="167">
        <f>Investment!AA5</f>
        <v>0</v>
      </c>
      <c r="Z5" s="167">
        <f>Investment!AB5</f>
        <v>0</v>
      </c>
      <c r="AA5" s="167">
        <f>Investment!AC5</f>
        <v>0</v>
      </c>
      <c r="AB5" s="167">
        <f>Investment!AD5</f>
        <v>0</v>
      </c>
      <c r="AC5" s="167">
        <f>Investment!AE5</f>
        <v>0</v>
      </c>
      <c r="AD5" s="167">
        <f>Investment!AF5</f>
        <v>0</v>
      </c>
      <c r="AE5" s="167">
        <f>Investment!AG5</f>
        <v>0</v>
      </c>
      <c r="AF5" s="167">
        <f>Investment!AH5</f>
        <v>0</v>
      </c>
      <c r="AG5" s="167">
        <f>Investment!AI5</f>
        <v>0</v>
      </c>
      <c r="AH5" s="167">
        <f>Investment!AJ5</f>
        <v>0</v>
      </c>
      <c r="AI5" s="167">
        <f>Investment!AK5</f>
        <v>0</v>
      </c>
      <c r="AJ5" s="167">
        <f>Investment!AL5</f>
        <v>0</v>
      </c>
      <c r="AK5" s="167">
        <f>Investment!AM5</f>
        <v>0</v>
      </c>
      <c r="AL5" s="167">
        <f>Investment!AN5</f>
        <v>0</v>
      </c>
      <c r="AM5" s="167">
        <f>Investment!AO5</f>
        <v>0</v>
      </c>
      <c r="AN5" s="167">
        <f>Investment!AP5</f>
        <v>0</v>
      </c>
      <c r="AO5" s="167">
        <f>Investment!AQ5</f>
        <v>0</v>
      </c>
      <c r="AP5" s="167">
        <f>Investment!AR5</f>
        <v>0</v>
      </c>
      <c r="AQ5" s="167">
        <f>Investment!AS5</f>
        <v>0</v>
      </c>
      <c r="AR5" s="167">
        <f>Investment!AT5</f>
        <v>0</v>
      </c>
      <c r="AS5" s="167">
        <f>Investment!AU5</f>
        <v>0</v>
      </c>
      <c r="AT5" s="167">
        <f>Investment!AV5</f>
        <v>0</v>
      </c>
      <c r="AU5" s="167">
        <f>Investment!AW5</f>
        <v>0</v>
      </c>
      <c r="AV5" s="167">
        <f>Investment!AX5</f>
        <v>0</v>
      </c>
      <c r="AW5" s="167">
        <f>Investment!AY5</f>
        <v>0</v>
      </c>
      <c r="AX5" s="167">
        <f>Investment!AZ5</f>
        <v>0</v>
      </c>
      <c r="AY5" s="167">
        <f>Investment!BA5</f>
        <v>0</v>
      </c>
      <c r="AZ5" s="167">
        <f>Investment!BB5</f>
        <v>0</v>
      </c>
      <c r="BA5" s="167">
        <f>Investment!BC5</f>
        <v>0</v>
      </c>
      <c r="BB5" s="167">
        <f>Investment!BD5</f>
        <v>0</v>
      </c>
      <c r="BC5" s="167">
        <f>Investment!BE5</f>
        <v>0</v>
      </c>
      <c r="BD5" s="167">
        <f>Investment!BF5</f>
        <v>0</v>
      </c>
      <c r="BE5" s="167">
        <f>Investment!BG5</f>
        <v>0</v>
      </c>
      <c r="BF5" s="167">
        <f>Investment!BH5</f>
        <v>0</v>
      </c>
      <c r="BG5" s="167">
        <f>Investment!BI5</f>
        <v>0</v>
      </c>
      <c r="BH5" s="167">
        <f>Investment!BJ5</f>
        <v>0</v>
      </c>
      <c r="BI5" s="167">
        <f>Investment!BK5</f>
        <v>0</v>
      </c>
      <c r="BJ5" s="167">
        <f>Investment!BL5</f>
        <v>0</v>
      </c>
      <c r="BK5" s="167">
        <f>Investment!BM5</f>
        <v>0</v>
      </c>
      <c r="BL5" s="167">
        <f>Investment!BN5</f>
        <v>0</v>
      </c>
      <c r="BM5" s="167">
        <f>Investment!BO5</f>
        <v>0</v>
      </c>
      <c r="BN5" s="167">
        <f>Investment!BP5</f>
        <v>0</v>
      </c>
      <c r="BO5" s="167">
        <f>Investment!BQ5</f>
        <v>0</v>
      </c>
      <c r="BP5" s="167">
        <f>Investment!BR5</f>
        <v>0</v>
      </c>
      <c r="BQ5" s="167">
        <f>Investment!BS5</f>
        <v>0</v>
      </c>
      <c r="BR5" s="167">
        <f>Investment!BT5</f>
        <v>0</v>
      </c>
      <c r="BS5" s="167">
        <f>Investment!BU5</f>
        <v>0</v>
      </c>
      <c r="BT5" s="167">
        <f>Investment!BV5</f>
        <v>0</v>
      </c>
      <c r="BU5" s="167">
        <f>Investment!BW5</f>
        <v>0</v>
      </c>
      <c r="BV5" s="167">
        <f>Investment!BX5</f>
        <v>0</v>
      </c>
      <c r="BW5" s="167">
        <f>Investment!BY5</f>
        <v>0</v>
      </c>
      <c r="BX5" s="167">
        <f>Investment!BZ5</f>
        <v>0</v>
      </c>
      <c r="BY5" s="167">
        <f>Investment!CA5</f>
        <v>0</v>
      </c>
      <c r="BZ5" s="167">
        <f>Investment!CB5</f>
        <v>0</v>
      </c>
      <c r="CA5" s="225"/>
      <c r="CB5" s="225"/>
      <c r="CC5" s="225"/>
      <c r="CD5" s="225"/>
      <c r="CE5" s="225"/>
      <c r="CF5" s="225"/>
      <c r="CG5" s="225"/>
      <c r="CH5" s="225"/>
      <c r="CI5" s="225"/>
      <c r="CJ5" s="225"/>
      <c r="CK5" s="225"/>
      <c r="CL5" s="225"/>
      <c r="CM5" s="225"/>
      <c r="CN5" s="225"/>
      <c r="CO5" s="225"/>
      <c r="CP5" s="225"/>
      <c r="CQ5" s="225"/>
      <c r="CR5" s="225"/>
      <c r="CS5" s="225"/>
      <c r="CT5" s="225"/>
    </row>
    <row r="6" spans="1:98" ht="15" customHeight="1" outlineLevel="1" x14ac:dyDescent="0.25">
      <c r="A6" s="344"/>
      <c r="B6" s="639" t="s">
        <v>498</v>
      </c>
      <c r="C6" s="621"/>
      <c r="D6" s="404"/>
      <c r="E6" s="289">
        <f t="shared" ref="E6:J6" si="2">SUMIF($L$3:$BT$3,E$4,$L6:$BT6)</f>
        <v>19000</v>
      </c>
      <c r="F6" s="289">
        <f t="shared" si="2"/>
        <v>32400</v>
      </c>
      <c r="G6" s="289">
        <f t="shared" si="2"/>
        <v>0</v>
      </c>
      <c r="H6" s="289">
        <f t="shared" si="2"/>
        <v>0</v>
      </c>
      <c r="I6" s="289">
        <f t="shared" si="2"/>
        <v>0</v>
      </c>
      <c r="J6" s="289">
        <f t="shared" si="2"/>
        <v>0</v>
      </c>
      <c r="K6" s="257"/>
      <c r="L6" s="167">
        <f>Investment!N6</f>
        <v>19000</v>
      </c>
      <c r="M6" s="167">
        <f>Investment!O6</f>
        <v>5400</v>
      </c>
      <c r="N6" s="167">
        <f>Investment!P6</f>
        <v>0</v>
      </c>
      <c r="O6" s="167">
        <f>Investment!Q6</f>
        <v>0</v>
      </c>
      <c r="P6" s="167">
        <f>Investment!R6</f>
        <v>27000</v>
      </c>
      <c r="Q6" s="167">
        <f>Investment!S6</f>
        <v>0</v>
      </c>
      <c r="R6" s="167">
        <f>Investment!T6</f>
        <v>0</v>
      </c>
      <c r="S6" s="167">
        <f>Investment!U6</f>
        <v>0</v>
      </c>
      <c r="T6" s="167">
        <f>Investment!V6</f>
        <v>0</v>
      </c>
      <c r="U6" s="167">
        <f>Investment!W6</f>
        <v>0</v>
      </c>
      <c r="V6" s="167">
        <f>Investment!X6</f>
        <v>0</v>
      </c>
      <c r="W6" s="167">
        <f>Investment!Y6</f>
        <v>0</v>
      </c>
      <c r="X6" s="167">
        <f>Investment!Z6</f>
        <v>0</v>
      </c>
      <c r="Y6" s="167">
        <f>Investment!AA6</f>
        <v>0</v>
      </c>
      <c r="Z6" s="167">
        <f>Investment!AB6</f>
        <v>0</v>
      </c>
      <c r="AA6" s="167">
        <f>Investment!AC6</f>
        <v>0</v>
      </c>
      <c r="AB6" s="167">
        <f>Investment!AD6</f>
        <v>0</v>
      </c>
      <c r="AC6" s="167">
        <f>Investment!AE6</f>
        <v>0</v>
      </c>
      <c r="AD6" s="167">
        <f>Investment!AF6</f>
        <v>0</v>
      </c>
      <c r="AE6" s="167">
        <f>Investment!AG6</f>
        <v>0</v>
      </c>
      <c r="AF6" s="167">
        <f>Investment!AH6</f>
        <v>0</v>
      </c>
      <c r="AG6" s="167">
        <f>Investment!AI6</f>
        <v>0</v>
      </c>
      <c r="AH6" s="167">
        <f>Investment!AJ6</f>
        <v>0</v>
      </c>
      <c r="AI6" s="167">
        <f>Investment!AK6</f>
        <v>0</v>
      </c>
      <c r="AJ6" s="167">
        <f>Investment!AL6</f>
        <v>0</v>
      </c>
      <c r="AK6" s="167">
        <f>Investment!AM6</f>
        <v>0</v>
      </c>
      <c r="AL6" s="167">
        <f>Investment!AN6</f>
        <v>0</v>
      </c>
      <c r="AM6" s="167">
        <f>Investment!AO6</f>
        <v>0</v>
      </c>
      <c r="AN6" s="167">
        <f>Investment!AP6</f>
        <v>0</v>
      </c>
      <c r="AO6" s="167">
        <f>Investment!AQ6</f>
        <v>0</v>
      </c>
      <c r="AP6" s="167">
        <f>Investment!AR6</f>
        <v>0</v>
      </c>
      <c r="AQ6" s="167">
        <f>Investment!AS6</f>
        <v>0</v>
      </c>
      <c r="AR6" s="167">
        <f>Investment!AT6</f>
        <v>0</v>
      </c>
      <c r="AS6" s="167">
        <f>Investment!AU6</f>
        <v>0</v>
      </c>
      <c r="AT6" s="167">
        <f>Investment!AV6</f>
        <v>0</v>
      </c>
      <c r="AU6" s="167">
        <f>Investment!AW6</f>
        <v>0</v>
      </c>
      <c r="AV6" s="167">
        <f>Investment!AX6</f>
        <v>0</v>
      </c>
      <c r="AW6" s="167">
        <f>Investment!AY6</f>
        <v>0</v>
      </c>
      <c r="AX6" s="167">
        <f>Investment!AZ6</f>
        <v>0</v>
      </c>
      <c r="AY6" s="167">
        <f>Investment!BA6</f>
        <v>0</v>
      </c>
      <c r="AZ6" s="167">
        <f>Investment!BB6</f>
        <v>0</v>
      </c>
      <c r="BA6" s="167">
        <f>Investment!BC6</f>
        <v>0</v>
      </c>
      <c r="BB6" s="167">
        <f>Investment!BD6</f>
        <v>0</v>
      </c>
      <c r="BC6" s="167">
        <f>Investment!BE6</f>
        <v>0</v>
      </c>
      <c r="BD6" s="167">
        <f>Investment!BF6</f>
        <v>0</v>
      </c>
      <c r="BE6" s="167">
        <f>Investment!BG6</f>
        <v>0</v>
      </c>
      <c r="BF6" s="167">
        <f>Investment!BH6</f>
        <v>0</v>
      </c>
      <c r="BG6" s="167">
        <f>Investment!BI6</f>
        <v>0</v>
      </c>
      <c r="BH6" s="167">
        <f>Investment!BJ6</f>
        <v>0</v>
      </c>
      <c r="BI6" s="167">
        <f>Investment!BK6</f>
        <v>0</v>
      </c>
      <c r="BJ6" s="167">
        <f>Investment!BL6</f>
        <v>0</v>
      </c>
      <c r="BK6" s="167">
        <f>Investment!BM6</f>
        <v>0</v>
      </c>
      <c r="BL6" s="167">
        <f>Investment!BN6</f>
        <v>0</v>
      </c>
      <c r="BM6" s="167">
        <f>Investment!BO6</f>
        <v>0</v>
      </c>
      <c r="BN6" s="167">
        <f>Investment!BP6</f>
        <v>0</v>
      </c>
      <c r="BO6" s="167">
        <f>Investment!BQ6</f>
        <v>0</v>
      </c>
      <c r="BP6" s="167">
        <f>Investment!BR6</f>
        <v>0</v>
      </c>
      <c r="BQ6" s="167">
        <f>Investment!BS6</f>
        <v>0</v>
      </c>
      <c r="BR6" s="167">
        <f>Investment!BT6</f>
        <v>0</v>
      </c>
      <c r="BS6" s="167">
        <f>Investment!BU6</f>
        <v>0</v>
      </c>
      <c r="BT6" s="167">
        <f>Investment!BV6</f>
        <v>0</v>
      </c>
      <c r="BU6" s="167">
        <f>Investment!BW6</f>
        <v>0</v>
      </c>
      <c r="BV6" s="167">
        <f>Investment!BX6</f>
        <v>0</v>
      </c>
      <c r="BW6" s="167">
        <f>Investment!BY6</f>
        <v>0</v>
      </c>
      <c r="BX6" s="167">
        <f>Investment!BZ6</f>
        <v>0</v>
      </c>
      <c r="BY6" s="167">
        <f>Investment!CA6</f>
        <v>0</v>
      </c>
      <c r="BZ6" s="167">
        <f>Investment!CB6</f>
        <v>0</v>
      </c>
      <c r="CA6" s="225"/>
      <c r="CB6" s="225"/>
      <c r="CC6" s="225"/>
      <c r="CD6" s="225"/>
      <c r="CE6" s="225"/>
      <c r="CF6" s="225"/>
      <c r="CG6" s="225"/>
      <c r="CH6" s="225"/>
      <c r="CI6" s="225"/>
      <c r="CJ6" s="225"/>
      <c r="CK6" s="225"/>
      <c r="CL6" s="225"/>
      <c r="CM6" s="225"/>
      <c r="CN6" s="225"/>
      <c r="CO6" s="225"/>
      <c r="CP6" s="225"/>
      <c r="CQ6" s="225"/>
      <c r="CR6" s="225"/>
      <c r="CS6" s="225"/>
      <c r="CT6" s="225"/>
    </row>
    <row r="7" spans="1:98" ht="15" customHeight="1" outlineLevel="1" x14ac:dyDescent="0.25">
      <c r="A7" s="344"/>
      <c r="B7" s="639" t="s">
        <v>500</v>
      </c>
      <c r="C7" s="621"/>
      <c r="D7" s="404"/>
      <c r="E7" s="289">
        <f t="shared" ref="E7:J7" si="3">SUMIF($L$3:$BT$3,E$4,$L7:$BT7)</f>
        <v>0</v>
      </c>
      <c r="F7" s="289">
        <f t="shared" si="3"/>
        <v>21500</v>
      </c>
      <c r="G7" s="289">
        <f t="shared" si="3"/>
        <v>0</v>
      </c>
      <c r="H7" s="289">
        <f t="shared" si="3"/>
        <v>0</v>
      </c>
      <c r="I7" s="289">
        <f t="shared" si="3"/>
        <v>0</v>
      </c>
      <c r="J7" s="289">
        <f t="shared" si="3"/>
        <v>0</v>
      </c>
      <c r="K7" s="257"/>
      <c r="L7" s="167">
        <f>Investment!N11</f>
        <v>0</v>
      </c>
      <c r="M7" s="167">
        <f>Investment!O11</f>
        <v>0</v>
      </c>
      <c r="N7" s="167">
        <f>Investment!P11</f>
        <v>0</v>
      </c>
      <c r="O7" s="167">
        <f>Investment!Q11</f>
        <v>0</v>
      </c>
      <c r="P7" s="167">
        <f>Investment!R11</f>
        <v>21500</v>
      </c>
      <c r="Q7" s="167">
        <f>Investment!S11</f>
        <v>0</v>
      </c>
      <c r="R7" s="167">
        <f>Investment!T11</f>
        <v>0</v>
      </c>
      <c r="S7" s="167">
        <f>Investment!U11</f>
        <v>0</v>
      </c>
      <c r="T7" s="167">
        <f>Investment!V11</f>
        <v>0</v>
      </c>
      <c r="U7" s="167">
        <f>Investment!W11</f>
        <v>0</v>
      </c>
      <c r="V7" s="167">
        <f>Investment!X11</f>
        <v>0</v>
      </c>
      <c r="W7" s="167">
        <f>Investment!Y11</f>
        <v>0</v>
      </c>
      <c r="X7" s="167">
        <f>Investment!Z11</f>
        <v>0</v>
      </c>
      <c r="Y7" s="167">
        <f>Investment!AA11</f>
        <v>0</v>
      </c>
      <c r="Z7" s="167">
        <f>Investment!AB11</f>
        <v>0</v>
      </c>
      <c r="AA7" s="167">
        <f>Investment!AC11</f>
        <v>0</v>
      </c>
      <c r="AB7" s="167">
        <f>Investment!AD11</f>
        <v>0</v>
      </c>
      <c r="AC7" s="167">
        <f>Investment!AE11</f>
        <v>0</v>
      </c>
      <c r="AD7" s="167">
        <f>Investment!AF11</f>
        <v>0</v>
      </c>
      <c r="AE7" s="167">
        <f>Investment!AG11</f>
        <v>0</v>
      </c>
      <c r="AF7" s="167">
        <f>Investment!AH11</f>
        <v>0</v>
      </c>
      <c r="AG7" s="167">
        <f>Investment!AI11</f>
        <v>0</v>
      </c>
      <c r="AH7" s="167">
        <f>Investment!AJ11</f>
        <v>0</v>
      </c>
      <c r="AI7" s="167">
        <f>Investment!AK11</f>
        <v>0</v>
      </c>
      <c r="AJ7" s="167">
        <f>Investment!AL11</f>
        <v>0</v>
      </c>
      <c r="AK7" s="167">
        <f>Investment!AM11</f>
        <v>0</v>
      </c>
      <c r="AL7" s="167">
        <f>Investment!AN11</f>
        <v>0</v>
      </c>
      <c r="AM7" s="167">
        <f>Investment!AO11</f>
        <v>0</v>
      </c>
      <c r="AN7" s="167">
        <f>Investment!AP11</f>
        <v>0</v>
      </c>
      <c r="AO7" s="167">
        <f>Investment!AQ11</f>
        <v>0</v>
      </c>
      <c r="AP7" s="167">
        <f>Investment!AR11</f>
        <v>0</v>
      </c>
      <c r="AQ7" s="167">
        <f>Investment!AS11</f>
        <v>0</v>
      </c>
      <c r="AR7" s="167">
        <f>Investment!AT11</f>
        <v>0</v>
      </c>
      <c r="AS7" s="167">
        <f>Investment!AU11</f>
        <v>0</v>
      </c>
      <c r="AT7" s="167">
        <f>Investment!AV11</f>
        <v>0</v>
      </c>
      <c r="AU7" s="167">
        <f>Investment!AW11</f>
        <v>0</v>
      </c>
      <c r="AV7" s="167">
        <f>Investment!AX11</f>
        <v>0</v>
      </c>
      <c r="AW7" s="167">
        <f>Investment!AY11</f>
        <v>0</v>
      </c>
      <c r="AX7" s="167">
        <f>Investment!AZ11</f>
        <v>0</v>
      </c>
      <c r="AY7" s="167">
        <f>Investment!BA11</f>
        <v>0</v>
      </c>
      <c r="AZ7" s="167">
        <f>Investment!BB11</f>
        <v>0</v>
      </c>
      <c r="BA7" s="167">
        <f>Investment!BC11</f>
        <v>0</v>
      </c>
      <c r="BB7" s="167">
        <f>Investment!BD11</f>
        <v>0</v>
      </c>
      <c r="BC7" s="167">
        <f>Investment!BE11</f>
        <v>0</v>
      </c>
      <c r="BD7" s="167">
        <f>Investment!BF11</f>
        <v>0</v>
      </c>
      <c r="BE7" s="167">
        <f>Investment!BG11</f>
        <v>0</v>
      </c>
      <c r="BF7" s="167">
        <f>Investment!BH11</f>
        <v>0</v>
      </c>
      <c r="BG7" s="167">
        <f>Investment!BI11</f>
        <v>0</v>
      </c>
      <c r="BH7" s="167">
        <f>Investment!BJ11</f>
        <v>0</v>
      </c>
      <c r="BI7" s="167">
        <f>Investment!BK11</f>
        <v>0</v>
      </c>
      <c r="BJ7" s="167">
        <f>Investment!BL11</f>
        <v>0</v>
      </c>
      <c r="BK7" s="167">
        <f>Investment!BM11</f>
        <v>0</v>
      </c>
      <c r="BL7" s="167">
        <f>Investment!BN11</f>
        <v>0</v>
      </c>
      <c r="BM7" s="167">
        <f>Investment!BO11</f>
        <v>0</v>
      </c>
      <c r="BN7" s="167">
        <f>Investment!BP11</f>
        <v>0</v>
      </c>
      <c r="BO7" s="167">
        <f>Investment!BQ11</f>
        <v>0</v>
      </c>
      <c r="BP7" s="167">
        <f>Investment!BR11</f>
        <v>0</v>
      </c>
      <c r="BQ7" s="167">
        <f>Investment!BS11</f>
        <v>0</v>
      </c>
      <c r="BR7" s="167">
        <f>Investment!BT11</f>
        <v>0</v>
      </c>
      <c r="BS7" s="167">
        <f>Investment!BU11</f>
        <v>0</v>
      </c>
      <c r="BT7" s="167">
        <f>Investment!BV11</f>
        <v>0</v>
      </c>
      <c r="BU7" s="167">
        <f>Investment!BW11</f>
        <v>0</v>
      </c>
      <c r="BV7" s="167">
        <f>Investment!BX11</f>
        <v>0</v>
      </c>
      <c r="BW7" s="167">
        <f>Investment!BY11</f>
        <v>0</v>
      </c>
      <c r="BX7" s="167">
        <f>Investment!BZ11</f>
        <v>0</v>
      </c>
      <c r="BY7" s="167">
        <f>Investment!CA11</f>
        <v>0</v>
      </c>
      <c r="BZ7" s="167">
        <f>Investment!CB11</f>
        <v>0</v>
      </c>
      <c r="CA7" s="225"/>
      <c r="CB7" s="225"/>
      <c r="CC7" s="225"/>
      <c r="CD7" s="225"/>
      <c r="CE7" s="225"/>
      <c r="CF7" s="225"/>
      <c r="CG7" s="225"/>
      <c r="CH7" s="225"/>
      <c r="CI7" s="225"/>
      <c r="CJ7" s="225"/>
      <c r="CK7" s="225"/>
      <c r="CL7" s="225"/>
      <c r="CM7" s="225"/>
      <c r="CN7" s="225"/>
      <c r="CO7" s="225"/>
      <c r="CP7" s="225"/>
      <c r="CQ7" s="225"/>
      <c r="CR7" s="225"/>
      <c r="CS7" s="225"/>
      <c r="CT7" s="225"/>
    </row>
    <row r="8" spans="1:98" ht="15" customHeight="1" outlineLevel="1" x14ac:dyDescent="0.25">
      <c r="A8" s="344"/>
      <c r="B8" s="402" t="s">
        <v>502</v>
      </c>
      <c r="C8" s="403"/>
      <c r="D8" s="404"/>
      <c r="E8" s="289">
        <f t="shared" ref="E8:J8" si="4">SUMIF($L$3:$BT$3,E$4,$L8:$BT8)</f>
        <v>0</v>
      </c>
      <c r="F8" s="289">
        <f t="shared" si="4"/>
        <v>100000</v>
      </c>
      <c r="G8" s="289">
        <f t="shared" si="4"/>
        <v>0</v>
      </c>
      <c r="H8" s="289">
        <f t="shared" si="4"/>
        <v>0</v>
      </c>
      <c r="I8" s="289">
        <f t="shared" si="4"/>
        <v>0</v>
      </c>
      <c r="J8" s="289">
        <f t="shared" si="4"/>
        <v>0</v>
      </c>
      <c r="K8" s="257"/>
      <c r="L8" s="167">
        <f>Investment!N17</f>
        <v>0</v>
      </c>
      <c r="M8" s="167">
        <f>Investment!O17</f>
        <v>0</v>
      </c>
      <c r="N8" s="167">
        <f>Investment!P17</f>
        <v>0</v>
      </c>
      <c r="O8" s="167">
        <f>Investment!Q17</f>
        <v>0</v>
      </c>
      <c r="P8" s="167">
        <f>Investment!R17</f>
        <v>0</v>
      </c>
      <c r="Q8" s="167">
        <f>Investment!S17</f>
        <v>100000</v>
      </c>
      <c r="R8" s="167">
        <f>Investment!T17</f>
        <v>0</v>
      </c>
      <c r="S8" s="167">
        <f>Investment!U17</f>
        <v>0</v>
      </c>
      <c r="T8" s="167">
        <f>Investment!V17</f>
        <v>0</v>
      </c>
      <c r="U8" s="167">
        <f>Investment!W17</f>
        <v>0</v>
      </c>
      <c r="V8" s="167">
        <f>Investment!X17</f>
        <v>0</v>
      </c>
      <c r="W8" s="167">
        <f>Investment!Y17</f>
        <v>0</v>
      </c>
      <c r="X8" s="167">
        <f>Investment!Z17</f>
        <v>0</v>
      </c>
      <c r="Y8" s="167">
        <f>Investment!AA17</f>
        <v>0</v>
      </c>
      <c r="Z8" s="167">
        <f>Investment!AB17</f>
        <v>0</v>
      </c>
      <c r="AA8" s="167">
        <f>Investment!AC17</f>
        <v>0</v>
      </c>
      <c r="AB8" s="167">
        <f>Investment!AD17</f>
        <v>0</v>
      </c>
      <c r="AC8" s="167">
        <f>Investment!AE17</f>
        <v>0</v>
      </c>
      <c r="AD8" s="167">
        <f>Investment!AF17</f>
        <v>0</v>
      </c>
      <c r="AE8" s="167">
        <f>Investment!AG17</f>
        <v>0</v>
      </c>
      <c r="AF8" s="167">
        <f>Investment!AH17</f>
        <v>0</v>
      </c>
      <c r="AG8" s="167">
        <f>Investment!AI17</f>
        <v>0</v>
      </c>
      <c r="AH8" s="167">
        <f>Investment!AJ17</f>
        <v>0</v>
      </c>
      <c r="AI8" s="167">
        <f>Investment!AK17</f>
        <v>0</v>
      </c>
      <c r="AJ8" s="167">
        <f>Investment!AL17</f>
        <v>0</v>
      </c>
      <c r="AK8" s="167">
        <f>Investment!AM17</f>
        <v>0</v>
      </c>
      <c r="AL8" s="167">
        <f>Investment!AN17</f>
        <v>0</v>
      </c>
      <c r="AM8" s="167">
        <f>Investment!AO17</f>
        <v>0</v>
      </c>
      <c r="AN8" s="167">
        <f>Investment!AP17</f>
        <v>0</v>
      </c>
      <c r="AO8" s="167">
        <f>Investment!AQ17</f>
        <v>0</v>
      </c>
      <c r="AP8" s="167">
        <f>Investment!AR17</f>
        <v>0</v>
      </c>
      <c r="AQ8" s="167">
        <f>Investment!AS17</f>
        <v>0</v>
      </c>
      <c r="AR8" s="167">
        <f>Investment!AT17</f>
        <v>0</v>
      </c>
      <c r="AS8" s="167">
        <f>Investment!AU17</f>
        <v>0</v>
      </c>
      <c r="AT8" s="167">
        <f>Investment!AV17</f>
        <v>0</v>
      </c>
      <c r="AU8" s="167">
        <f>Investment!AW17</f>
        <v>0</v>
      </c>
      <c r="AV8" s="167">
        <f>Investment!AX17</f>
        <v>0</v>
      </c>
      <c r="AW8" s="167">
        <f>Investment!AY17</f>
        <v>0</v>
      </c>
      <c r="AX8" s="167">
        <f>Investment!AZ17</f>
        <v>0</v>
      </c>
      <c r="AY8" s="167">
        <f>Investment!BA17</f>
        <v>0</v>
      </c>
      <c r="AZ8" s="167">
        <f>Investment!BB17</f>
        <v>0</v>
      </c>
      <c r="BA8" s="167">
        <f>Investment!BC17</f>
        <v>0</v>
      </c>
      <c r="BB8" s="167">
        <f>Investment!BD17</f>
        <v>0</v>
      </c>
      <c r="BC8" s="167">
        <f>Investment!BE17</f>
        <v>0</v>
      </c>
      <c r="BD8" s="167">
        <f>Investment!BF17</f>
        <v>0</v>
      </c>
      <c r="BE8" s="167">
        <f>Investment!BG17</f>
        <v>0</v>
      </c>
      <c r="BF8" s="167">
        <f>Investment!BH17</f>
        <v>0</v>
      </c>
      <c r="BG8" s="167">
        <f>Investment!BI17</f>
        <v>0</v>
      </c>
      <c r="BH8" s="167">
        <f>Investment!BJ17</f>
        <v>0</v>
      </c>
      <c r="BI8" s="167">
        <f>Investment!BK17</f>
        <v>0</v>
      </c>
      <c r="BJ8" s="167">
        <f>Investment!BL17</f>
        <v>0</v>
      </c>
      <c r="BK8" s="167">
        <f>Investment!BM17</f>
        <v>0</v>
      </c>
      <c r="BL8" s="167">
        <f>Investment!BN17</f>
        <v>0</v>
      </c>
      <c r="BM8" s="167">
        <f>Investment!BO17</f>
        <v>0</v>
      </c>
      <c r="BN8" s="167">
        <f>Investment!BP17</f>
        <v>0</v>
      </c>
      <c r="BO8" s="167">
        <f>Investment!BQ17</f>
        <v>0</v>
      </c>
      <c r="BP8" s="167">
        <f>Investment!BR17</f>
        <v>0</v>
      </c>
      <c r="BQ8" s="167">
        <f>Investment!BS17</f>
        <v>0</v>
      </c>
      <c r="BR8" s="167">
        <f>Investment!BT17</f>
        <v>0</v>
      </c>
      <c r="BS8" s="167">
        <f>Investment!BU17</f>
        <v>0</v>
      </c>
      <c r="BT8" s="167">
        <f>Investment!BV17</f>
        <v>0</v>
      </c>
      <c r="BU8" s="167">
        <f>Investment!BW17</f>
        <v>0</v>
      </c>
      <c r="BV8" s="167">
        <f>Investment!BX17</f>
        <v>0</v>
      </c>
      <c r="BW8" s="167">
        <f>Investment!BY17</f>
        <v>0</v>
      </c>
      <c r="BX8" s="167">
        <f>Investment!BZ17</f>
        <v>0</v>
      </c>
      <c r="BY8" s="167">
        <f>Investment!CA17</f>
        <v>0</v>
      </c>
      <c r="BZ8" s="167">
        <f>Investment!CB17</f>
        <v>0</v>
      </c>
      <c r="CA8" s="225"/>
      <c r="CB8" s="225"/>
      <c r="CC8" s="225"/>
      <c r="CD8" s="225"/>
      <c r="CE8" s="225"/>
      <c r="CF8" s="225"/>
      <c r="CG8" s="225"/>
      <c r="CH8" s="225"/>
      <c r="CI8" s="225"/>
      <c r="CJ8" s="225"/>
      <c r="CK8" s="225"/>
      <c r="CL8" s="225"/>
      <c r="CM8" s="225"/>
      <c r="CN8" s="225"/>
      <c r="CO8" s="225"/>
      <c r="CP8" s="225"/>
      <c r="CQ8" s="225"/>
      <c r="CR8" s="225"/>
      <c r="CS8" s="225"/>
      <c r="CT8" s="225"/>
    </row>
    <row r="9" spans="1:98" ht="15" customHeight="1" outlineLevel="1" x14ac:dyDescent="0.25">
      <c r="A9" s="344"/>
      <c r="B9" s="639" t="s">
        <v>505</v>
      </c>
      <c r="C9" s="621"/>
      <c r="D9" s="404"/>
      <c r="E9" s="289">
        <f t="shared" ref="E9:J9" si="5">SUMIF($L$3:$BT$3,E$4,$L9:$BT9)</f>
        <v>0</v>
      </c>
      <c r="F9" s="289">
        <f t="shared" si="5"/>
        <v>0</v>
      </c>
      <c r="G9" s="289">
        <f t="shared" si="5"/>
        <v>0</v>
      </c>
      <c r="H9" s="289">
        <f t="shared" si="5"/>
        <v>0</v>
      </c>
      <c r="I9" s="289">
        <f t="shared" si="5"/>
        <v>0</v>
      </c>
      <c r="J9" s="289">
        <f t="shared" si="5"/>
        <v>0</v>
      </c>
      <c r="K9" s="257"/>
      <c r="L9" s="167">
        <f>Investment!N21</f>
        <v>0</v>
      </c>
      <c r="M9" s="167">
        <f>Investment!O21</f>
        <v>0</v>
      </c>
      <c r="N9" s="167">
        <f>Investment!P21</f>
        <v>0</v>
      </c>
      <c r="O9" s="167">
        <f>Investment!Q21</f>
        <v>0</v>
      </c>
      <c r="P9" s="167">
        <f>Investment!R21</f>
        <v>0</v>
      </c>
      <c r="Q9" s="167">
        <f>Investment!S21</f>
        <v>0</v>
      </c>
      <c r="R9" s="167">
        <f>Investment!T21</f>
        <v>0</v>
      </c>
      <c r="S9" s="167">
        <f>Investment!U21</f>
        <v>0</v>
      </c>
      <c r="T9" s="167">
        <f>Investment!V21</f>
        <v>0</v>
      </c>
      <c r="U9" s="167">
        <f>Investment!W21</f>
        <v>0</v>
      </c>
      <c r="V9" s="167">
        <f>Investment!X21</f>
        <v>0</v>
      </c>
      <c r="W9" s="167">
        <f>Investment!Y21</f>
        <v>0</v>
      </c>
      <c r="X9" s="167">
        <f>Investment!Z21</f>
        <v>0</v>
      </c>
      <c r="Y9" s="167">
        <f>Investment!AA21</f>
        <v>0</v>
      </c>
      <c r="Z9" s="167">
        <f>Investment!AB21</f>
        <v>0</v>
      </c>
      <c r="AA9" s="167">
        <f>Investment!AC21</f>
        <v>0</v>
      </c>
      <c r="AB9" s="167">
        <f>Investment!AD21</f>
        <v>0</v>
      </c>
      <c r="AC9" s="167">
        <f>Investment!AE21</f>
        <v>0</v>
      </c>
      <c r="AD9" s="167">
        <f>Investment!AF21</f>
        <v>0</v>
      </c>
      <c r="AE9" s="167">
        <f>Investment!AG21</f>
        <v>0</v>
      </c>
      <c r="AF9" s="167">
        <f>Investment!AH21</f>
        <v>0</v>
      </c>
      <c r="AG9" s="167">
        <f>Investment!AI21</f>
        <v>0</v>
      </c>
      <c r="AH9" s="167">
        <f>Investment!AJ21</f>
        <v>0</v>
      </c>
      <c r="AI9" s="167">
        <f>Investment!AK21</f>
        <v>0</v>
      </c>
      <c r="AJ9" s="167">
        <f>Investment!AL21</f>
        <v>0</v>
      </c>
      <c r="AK9" s="167">
        <f>Investment!AM21</f>
        <v>0</v>
      </c>
      <c r="AL9" s="167">
        <f>Investment!AN21</f>
        <v>0</v>
      </c>
      <c r="AM9" s="167">
        <f>Investment!AO21</f>
        <v>0</v>
      </c>
      <c r="AN9" s="167">
        <f>Investment!AP21</f>
        <v>0</v>
      </c>
      <c r="AO9" s="167">
        <f>Investment!AQ21</f>
        <v>0</v>
      </c>
      <c r="AP9" s="167">
        <f>Investment!AR21</f>
        <v>0</v>
      </c>
      <c r="AQ9" s="167">
        <f>Investment!AS21</f>
        <v>0</v>
      </c>
      <c r="AR9" s="167">
        <f>Investment!AT21</f>
        <v>0</v>
      </c>
      <c r="AS9" s="167">
        <f>Investment!AU21</f>
        <v>0</v>
      </c>
      <c r="AT9" s="167">
        <f>Investment!AV21</f>
        <v>0</v>
      </c>
      <c r="AU9" s="167">
        <f>Investment!AW21</f>
        <v>0</v>
      </c>
      <c r="AV9" s="167">
        <f>Investment!AX21</f>
        <v>0</v>
      </c>
      <c r="AW9" s="167">
        <f>Investment!AY21</f>
        <v>0</v>
      </c>
      <c r="AX9" s="167">
        <f>Investment!AZ21</f>
        <v>0</v>
      </c>
      <c r="AY9" s="167">
        <f>Investment!BA21</f>
        <v>0</v>
      </c>
      <c r="AZ9" s="167">
        <f>Investment!BB21</f>
        <v>0</v>
      </c>
      <c r="BA9" s="167">
        <f>Investment!BC21</f>
        <v>0</v>
      </c>
      <c r="BB9" s="167">
        <f>Investment!BD21</f>
        <v>0</v>
      </c>
      <c r="BC9" s="167">
        <f>Investment!BE21</f>
        <v>0</v>
      </c>
      <c r="BD9" s="167">
        <f>Investment!BF21</f>
        <v>0</v>
      </c>
      <c r="BE9" s="167">
        <f>Investment!BG21</f>
        <v>0</v>
      </c>
      <c r="BF9" s="167">
        <f>Investment!BH21</f>
        <v>0</v>
      </c>
      <c r="BG9" s="167">
        <f>Investment!BI21</f>
        <v>0</v>
      </c>
      <c r="BH9" s="167">
        <f>Investment!BJ21</f>
        <v>0</v>
      </c>
      <c r="BI9" s="167">
        <f>Investment!BK21</f>
        <v>0</v>
      </c>
      <c r="BJ9" s="167">
        <f>Investment!BL21</f>
        <v>0</v>
      </c>
      <c r="BK9" s="167">
        <f>Investment!BM21</f>
        <v>0</v>
      </c>
      <c r="BL9" s="167">
        <f>Investment!BN21</f>
        <v>0</v>
      </c>
      <c r="BM9" s="167">
        <f>Investment!BO21</f>
        <v>0</v>
      </c>
      <c r="BN9" s="167">
        <f>Investment!BP21</f>
        <v>0</v>
      </c>
      <c r="BO9" s="167">
        <f>Investment!BQ21</f>
        <v>0</v>
      </c>
      <c r="BP9" s="167">
        <f>Investment!BR21</f>
        <v>0</v>
      </c>
      <c r="BQ9" s="167">
        <f>Investment!BS21</f>
        <v>0</v>
      </c>
      <c r="BR9" s="167">
        <f>Investment!BT21</f>
        <v>0</v>
      </c>
      <c r="BS9" s="167">
        <f>Investment!BU21</f>
        <v>0</v>
      </c>
      <c r="BT9" s="167">
        <f>Investment!BV21</f>
        <v>0</v>
      </c>
      <c r="BU9" s="167">
        <f>Investment!BW21</f>
        <v>0</v>
      </c>
      <c r="BV9" s="167">
        <f>Investment!BX21</f>
        <v>0</v>
      </c>
      <c r="BW9" s="167">
        <f>Investment!BY21</f>
        <v>0</v>
      </c>
      <c r="BX9" s="167">
        <f>Investment!BZ21</f>
        <v>0</v>
      </c>
      <c r="BY9" s="167">
        <f>Investment!CA21</f>
        <v>0</v>
      </c>
      <c r="BZ9" s="167">
        <f>Investment!CB21</f>
        <v>0</v>
      </c>
      <c r="CA9" s="225"/>
      <c r="CB9" s="225"/>
      <c r="CC9" s="225"/>
      <c r="CD9" s="225"/>
      <c r="CE9" s="225"/>
      <c r="CF9" s="225"/>
      <c r="CG9" s="225"/>
      <c r="CH9" s="225"/>
      <c r="CI9" s="225"/>
      <c r="CJ9" s="225"/>
      <c r="CK9" s="225"/>
      <c r="CL9" s="225"/>
      <c r="CM9" s="225"/>
      <c r="CN9" s="225"/>
      <c r="CO9" s="225"/>
      <c r="CP9" s="225"/>
      <c r="CQ9" s="225"/>
      <c r="CR9" s="225"/>
      <c r="CS9" s="225"/>
      <c r="CT9" s="225"/>
    </row>
    <row r="10" spans="1:98" ht="15" customHeight="1" outlineLevel="1" x14ac:dyDescent="0.25">
      <c r="A10" s="344"/>
      <c r="B10" s="639" t="s">
        <v>503</v>
      </c>
      <c r="C10" s="621"/>
      <c r="D10" s="404"/>
      <c r="E10" s="289">
        <f t="shared" ref="E10:J10" si="6">SUMIF($L$3:$BT$3,E$4,$L10:$BT10)</f>
        <v>0</v>
      </c>
      <c r="F10" s="289">
        <f t="shared" si="6"/>
        <v>0</v>
      </c>
      <c r="G10" s="289">
        <f t="shared" si="6"/>
        <v>0</v>
      </c>
      <c r="H10" s="289">
        <f t="shared" si="6"/>
        <v>20000</v>
      </c>
      <c r="I10" s="289">
        <f t="shared" si="6"/>
        <v>0</v>
      </c>
      <c r="J10" s="289">
        <f t="shared" si="6"/>
        <v>0</v>
      </c>
      <c r="K10" s="257"/>
      <c r="L10" s="167">
        <f>Investment!N23</f>
        <v>0</v>
      </c>
      <c r="M10" s="167">
        <f>Investment!O23</f>
        <v>0</v>
      </c>
      <c r="N10" s="167">
        <f>Investment!P23</f>
        <v>0</v>
      </c>
      <c r="O10" s="167">
        <f>Investment!Q23</f>
        <v>0</v>
      </c>
      <c r="P10" s="167">
        <f>Investment!R23</f>
        <v>0</v>
      </c>
      <c r="Q10" s="167">
        <f>Investment!S23</f>
        <v>0</v>
      </c>
      <c r="R10" s="167">
        <f>Investment!T23</f>
        <v>0</v>
      </c>
      <c r="S10" s="167">
        <f>Investment!U23</f>
        <v>0</v>
      </c>
      <c r="T10" s="167">
        <f>Investment!V23</f>
        <v>0</v>
      </c>
      <c r="U10" s="167">
        <f>Investment!W23</f>
        <v>0</v>
      </c>
      <c r="V10" s="167">
        <f>Investment!X23</f>
        <v>0</v>
      </c>
      <c r="W10" s="167">
        <f>Investment!Y23</f>
        <v>0</v>
      </c>
      <c r="X10" s="167">
        <f>Investment!Z23</f>
        <v>0</v>
      </c>
      <c r="Y10" s="167">
        <f>Investment!AA23</f>
        <v>0</v>
      </c>
      <c r="Z10" s="167">
        <f>Investment!AB23</f>
        <v>0</v>
      </c>
      <c r="AA10" s="167">
        <f>Investment!AC23</f>
        <v>0</v>
      </c>
      <c r="AB10" s="167">
        <f>Investment!AD23</f>
        <v>0</v>
      </c>
      <c r="AC10" s="167">
        <f>Investment!AE23</f>
        <v>0</v>
      </c>
      <c r="AD10" s="167">
        <f>Investment!AF23</f>
        <v>0</v>
      </c>
      <c r="AE10" s="167">
        <f>Investment!AG23</f>
        <v>0</v>
      </c>
      <c r="AF10" s="167">
        <f>Investment!AH23</f>
        <v>0</v>
      </c>
      <c r="AG10" s="167">
        <f>Investment!AI23</f>
        <v>0</v>
      </c>
      <c r="AH10" s="167">
        <f>Investment!AJ23</f>
        <v>0</v>
      </c>
      <c r="AI10" s="167">
        <f>Investment!AK23</f>
        <v>0</v>
      </c>
      <c r="AJ10" s="167">
        <f>Investment!AL23</f>
        <v>0</v>
      </c>
      <c r="AK10" s="167">
        <f>Investment!AM23</f>
        <v>0</v>
      </c>
      <c r="AL10" s="167">
        <f>Investment!AN23</f>
        <v>0</v>
      </c>
      <c r="AM10" s="167">
        <f>Investment!AO23</f>
        <v>0</v>
      </c>
      <c r="AN10" s="167">
        <f>Investment!AP23</f>
        <v>0</v>
      </c>
      <c r="AO10" s="167">
        <f>Investment!AQ23</f>
        <v>0</v>
      </c>
      <c r="AP10" s="167">
        <f>Investment!AR23</f>
        <v>0</v>
      </c>
      <c r="AQ10" s="167">
        <f>Investment!AS23</f>
        <v>0</v>
      </c>
      <c r="AR10" s="167">
        <f>Investment!AT23</f>
        <v>20000</v>
      </c>
      <c r="AS10" s="167">
        <f>Investment!AU23</f>
        <v>0</v>
      </c>
      <c r="AT10" s="167">
        <f>Investment!AV23</f>
        <v>0</v>
      </c>
      <c r="AU10" s="167">
        <f>Investment!AW23</f>
        <v>0</v>
      </c>
      <c r="AV10" s="167">
        <f>Investment!AX23</f>
        <v>0</v>
      </c>
      <c r="AW10" s="167">
        <f>Investment!AY23</f>
        <v>0</v>
      </c>
      <c r="AX10" s="167">
        <f>Investment!AZ23</f>
        <v>0</v>
      </c>
      <c r="AY10" s="167">
        <f>Investment!BA23</f>
        <v>0</v>
      </c>
      <c r="AZ10" s="167">
        <f>Investment!BB23</f>
        <v>0</v>
      </c>
      <c r="BA10" s="167">
        <f>Investment!BC23</f>
        <v>0</v>
      </c>
      <c r="BB10" s="167">
        <f>Investment!BD23</f>
        <v>0</v>
      </c>
      <c r="BC10" s="167">
        <f>Investment!BE23</f>
        <v>0</v>
      </c>
      <c r="BD10" s="167">
        <f>Investment!BF23</f>
        <v>0</v>
      </c>
      <c r="BE10" s="167">
        <f>Investment!BG23</f>
        <v>0</v>
      </c>
      <c r="BF10" s="167">
        <f>Investment!BH23</f>
        <v>0</v>
      </c>
      <c r="BG10" s="167">
        <f>Investment!BI23</f>
        <v>0</v>
      </c>
      <c r="BH10" s="167">
        <f>Investment!BJ23</f>
        <v>0</v>
      </c>
      <c r="BI10" s="167">
        <f>Investment!BK23</f>
        <v>0</v>
      </c>
      <c r="BJ10" s="167">
        <f>Investment!BL23</f>
        <v>0</v>
      </c>
      <c r="BK10" s="167">
        <f>Investment!BM23</f>
        <v>0</v>
      </c>
      <c r="BL10" s="167">
        <f>Investment!BN23</f>
        <v>0</v>
      </c>
      <c r="BM10" s="167">
        <f>Investment!BO23</f>
        <v>0</v>
      </c>
      <c r="BN10" s="167">
        <f>Investment!BP23</f>
        <v>0</v>
      </c>
      <c r="BO10" s="167">
        <f>Investment!BQ23</f>
        <v>0</v>
      </c>
      <c r="BP10" s="167">
        <f>Investment!BR23</f>
        <v>0</v>
      </c>
      <c r="BQ10" s="167">
        <f>Investment!BS23</f>
        <v>0</v>
      </c>
      <c r="BR10" s="167">
        <f>Investment!BT23</f>
        <v>0</v>
      </c>
      <c r="BS10" s="167">
        <f>Investment!BU23</f>
        <v>0</v>
      </c>
      <c r="BT10" s="167">
        <f>Investment!BV23</f>
        <v>0</v>
      </c>
      <c r="BU10" s="167">
        <f>Investment!BW23</f>
        <v>0</v>
      </c>
      <c r="BV10" s="167">
        <f>Investment!BX23</f>
        <v>0</v>
      </c>
      <c r="BW10" s="167">
        <f>Investment!BY23</f>
        <v>0</v>
      </c>
      <c r="BX10" s="167">
        <f>Investment!BZ23</f>
        <v>0</v>
      </c>
      <c r="BY10" s="167">
        <f>Investment!CA23</f>
        <v>0</v>
      </c>
      <c r="BZ10" s="167">
        <f>Investment!CB23</f>
        <v>0</v>
      </c>
      <c r="CA10" s="225"/>
      <c r="CB10" s="225"/>
      <c r="CC10" s="225"/>
      <c r="CD10" s="225"/>
      <c r="CE10" s="225"/>
      <c r="CF10" s="225"/>
      <c r="CG10" s="225"/>
      <c r="CH10" s="225"/>
      <c r="CI10" s="225"/>
      <c r="CJ10" s="225"/>
      <c r="CK10" s="225"/>
      <c r="CL10" s="225"/>
      <c r="CM10" s="225"/>
      <c r="CN10" s="225"/>
      <c r="CO10" s="225"/>
      <c r="CP10" s="225"/>
      <c r="CQ10" s="225"/>
      <c r="CR10" s="225"/>
      <c r="CS10" s="225"/>
      <c r="CT10" s="225"/>
    </row>
    <row r="11" spans="1:98" ht="15" customHeight="1" outlineLevel="1" x14ac:dyDescent="0.25">
      <c r="A11" s="636" t="s">
        <v>620</v>
      </c>
      <c r="B11" s="628"/>
      <c r="C11" s="621"/>
      <c r="D11" s="417"/>
      <c r="E11" s="417">
        <f t="shared" ref="E11:J11" si="7">SUM(E5:E10)</f>
        <v>19000</v>
      </c>
      <c r="F11" s="417">
        <f t="shared" si="7"/>
        <v>153900</v>
      </c>
      <c r="G11" s="417">
        <f t="shared" si="7"/>
        <v>0</v>
      </c>
      <c r="H11" s="417">
        <f t="shared" si="7"/>
        <v>20000</v>
      </c>
      <c r="I11" s="417">
        <f t="shared" si="7"/>
        <v>0</v>
      </c>
      <c r="J11" s="417">
        <f t="shared" si="7"/>
        <v>0</v>
      </c>
      <c r="K11" s="257"/>
      <c r="L11" s="298">
        <f t="shared" ref="L11:BZ11" si="8">SUM(L5:L10)</f>
        <v>19000</v>
      </c>
      <c r="M11" s="298">
        <f t="shared" si="8"/>
        <v>5400</v>
      </c>
      <c r="N11" s="298">
        <f t="shared" si="8"/>
        <v>0</v>
      </c>
      <c r="O11" s="298">
        <f t="shared" si="8"/>
        <v>0</v>
      </c>
      <c r="P11" s="298">
        <f t="shared" si="8"/>
        <v>48500</v>
      </c>
      <c r="Q11" s="298">
        <f t="shared" si="8"/>
        <v>100000</v>
      </c>
      <c r="R11" s="298">
        <f t="shared" si="8"/>
        <v>0</v>
      </c>
      <c r="S11" s="298">
        <f t="shared" si="8"/>
        <v>0</v>
      </c>
      <c r="T11" s="298">
        <f t="shared" si="8"/>
        <v>0</v>
      </c>
      <c r="U11" s="298">
        <f t="shared" si="8"/>
        <v>0</v>
      </c>
      <c r="V11" s="298">
        <f t="shared" si="8"/>
        <v>0</v>
      </c>
      <c r="W11" s="298">
        <f t="shared" si="8"/>
        <v>0</v>
      </c>
      <c r="X11" s="298">
        <f t="shared" si="8"/>
        <v>0</v>
      </c>
      <c r="Y11" s="298">
        <f t="shared" si="8"/>
        <v>0</v>
      </c>
      <c r="Z11" s="298">
        <f t="shared" si="8"/>
        <v>0</v>
      </c>
      <c r="AA11" s="298">
        <f t="shared" si="8"/>
        <v>0</v>
      </c>
      <c r="AB11" s="298">
        <f t="shared" si="8"/>
        <v>0</v>
      </c>
      <c r="AC11" s="298">
        <f t="shared" si="8"/>
        <v>0</v>
      </c>
      <c r="AD11" s="298">
        <f t="shared" si="8"/>
        <v>0</v>
      </c>
      <c r="AE11" s="298">
        <f t="shared" si="8"/>
        <v>0</v>
      </c>
      <c r="AF11" s="298">
        <f t="shared" si="8"/>
        <v>0</v>
      </c>
      <c r="AG11" s="298">
        <f t="shared" si="8"/>
        <v>0</v>
      </c>
      <c r="AH11" s="298">
        <f t="shared" si="8"/>
        <v>0</v>
      </c>
      <c r="AI11" s="298">
        <f t="shared" si="8"/>
        <v>0</v>
      </c>
      <c r="AJ11" s="298">
        <f t="shared" si="8"/>
        <v>0</v>
      </c>
      <c r="AK11" s="298">
        <f t="shared" si="8"/>
        <v>0</v>
      </c>
      <c r="AL11" s="298">
        <f t="shared" si="8"/>
        <v>0</v>
      </c>
      <c r="AM11" s="298">
        <f t="shared" si="8"/>
        <v>0</v>
      </c>
      <c r="AN11" s="298">
        <f t="shared" si="8"/>
        <v>0</v>
      </c>
      <c r="AO11" s="298">
        <f t="shared" si="8"/>
        <v>0</v>
      </c>
      <c r="AP11" s="298">
        <f t="shared" si="8"/>
        <v>0</v>
      </c>
      <c r="AQ11" s="298">
        <f t="shared" si="8"/>
        <v>0</v>
      </c>
      <c r="AR11" s="298">
        <f t="shared" si="8"/>
        <v>20000</v>
      </c>
      <c r="AS11" s="298">
        <f t="shared" si="8"/>
        <v>0</v>
      </c>
      <c r="AT11" s="298">
        <f t="shared" si="8"/>
        <v>0</v>
      </c>
      <c r="AU11" s="298">
        <f t="shared" si="8"/>
        <v>0</v>
      </c>
      <c r="AV11" s="298">
        <f t="shared" si="8"/>
        <v>0</v>
      </c>
      <c r="AW11" s="298">
        <f t="shared" si="8"/>
        <v>0</v>
      </c>
      <c r="AX11" s="298">
        <f t="shared" si="8"/>
        <v>0</v>
      </c>
      <c r="AY11" s="298">
        <f t="shared" si="8"/>
        <v>0</v>
      </c>
      <c r="AZ11" s="298">
        <f t="shared" si="8"/>
        <v>0</v>
      </c>
      <c r="BA11" s="298">
        <f t="shared" si="8"/>
        <v>0</v>
      </c>
      <c r="BB11" s="298">
        <f t="shared" si="8"/>
        <v>0</v>
      </c>
      <c r="BC11" s="298">
        <f t="shared" si="8"/>
        <v>0</v>
      </c>
      <c r="BD11" s="298">
        <f t="shared" si="8"/>
        <v>0</v>
      </c>
      <c r="BE11" s="298">
        <f t="shared" si="8"/>
        <v>0</v>
      </c>
      <c r="BF11" s="298">
        <f t="shared" si="8"/>
        <v>0</v>
      </c>
      <c r="BG11" s="298">
        <f t="shared" si="8"/>
        <v>0</v>
      </c>
      <c r="BH11" s="298">
        <f t="shared" si="8"/>
        <v>0</v>
      </c>
      <c r="BI11" s="298">
        <f t="shared" si="8"/>
        <v>0</v>
      </c>
      <c r="BJ11" s="298">
        <f t="shared" si="8"/>
        <v>0</v>
      </c>
      <c r="BK11" s="298">
        <f t="shared" si="8"/>
        <v>0</v>
      </c>
      <c r="BL11" s="298">
        <f t="shared" si="8"/>
        <v>0</v>
      </c>
      <c r="BM11" s="298">
        <f t="shared" si="8"/>
        <v>0</v>
      </c>
      <c r="BN11" s="298">
        <f t="shared" si="8"/>
        <v>0</v>
      </c>
      <c r="BO11" s="298">
        <f t="shared" si="8"/>
        <v>0</v>
      </c>
      <c r="BP11" s="298">
        <f t="shared" si="8"/>
        <v>0</v>
      </c>
      <c r="BQ11" s="298">
        <f t="shared" si="8"/>
        <v>0</v>
      </c>
      <c r="BR11" s="298">
        <f t="shared" si="8"/>
        <v>0</v>
      </c>
      <c r="BS11" s="298">
        <f t="shared" si="8"/>
        <v>0</v>
      </c>
      <c r="BT11" s="298">
        <f t="shared" si="8"/>
        <v>0</v>
      </c>
      <c r="BU11" s="298">
        <f t="shared" si="8"/>
        <v>0</v>
      </c>
      <c r="BV11" s="298">
        <f t="shared" si="8"/>
        <v>0</v>
      </c>
      <c r="BW11" s="298">
        <f t="shared" si="8"/>
        <v>0</v>
      </c>
      <c r="BX11" s="298">
        <f t="shared" si="8"/>
        <v>0</v>
      </c>
      <c r="BY11" s="298">
        <f t="shared" si="8"/>
        <v>0</v>
      </c>
      <c r="BZ11" s="298">
        <f t="shared" si="8"/>
        <v>0</v>
      </c>
      <c r="CA11" s="225"/>
      <c r="CB11" s="225"/>
      <c r="CC11" s="225"/>
      <c r="CD11" s="225"/>
      <c r="CE11" s="225"/>
      <c r="CF11" s="225"/>
      <c r="CG11" s="225"/>
      <c r="CH11" s="225"/>
      <c r="CI11" s="225"/>
      <c r="CJ11" s="225"/>
      <c r="CK11" s="225"/>
      <c r="CL11" s="225"/>
      <c r="CM11" s="225"/>
      <c r="CN11" s="225"/>
      <c r="CO11" s="225"/>
      <c r="CP11" s="225"/>
      <c r="CQ11" s="225"/>
      <c r="CR11" s="225"/>
      <c r="CS11" s="225"/>
      <c r="CT11" s="225"/>
    </row>
    <row r="12" spans="1:98" ht="15" customHeight="1" x14ac:dyDescent="0.25">
      <c r="A12" s="426"/>
      <c r="B12" s="427"/>
      <c r="C12" s="428"/>
      <c r="D12" s="298"/>
      <c r="E12" s="298"/>
      <c r="F12" s="298"/>
      <c r="G12" s="298"/>
      <c r="H12" s="298"/>
      <c r="I12" s="298"/>
      <c r="J12" s="298"/>
      <c r="K12" s="257"/>
      <c r="L12" s="298"/>
      <c r="M12" s="298"/>
      <c r="N12" s="298"/>
      <c r="O12" s="298"/>
      <c r="P12" s="298"/>
      <c r="Q12" s="298"/>
      <c r="R12" s="298"/>
      <c r="S12" s="298"/>
      <c r="T12" s="298"/>
      <c r="U12" s="298"/>
      <c r="V12" s="298"/>
      <c r="W12" s="298"/>
      <c r="X12" s="298"/>
      <c r="Y12" s="298"/>
      <c r="Z12" s="298"/>
      <c r="AA12" s="298"/>
      <c r="AB12" s="298"/>
      <c r="AC12" s="298"/>
      <c r="AD12" s="298"/>
      <c r="AE12" s="298"/>
      <c r="AF12" s="298"/>
      <c r="AG12" s="298"/>
      <c r="AH12" s="298"/>
      <c r="AI12" s="298"/>
      <c r="AJ12" s="298"/>
      <c r="AK12" s="298"/>
      <c r="AL12" s="298"/>
      <c r="AM12" s="298"/>
      <c r="AN12" s="298"/>
      <c r="AO12" s="298"/>
      <c r="AP12" s="298"/>
      <c r="AQ12" s="298"/>
      <c r="AR12" s="298"/>
      <c r="AS12" s="298"/>
      <c r="AT12" s="298"/>
      <c r="AU12" s="298"/>
      <c r="AV12" s="298"/>
      <c r="AW12" s="298"/>
      <c r="AX12" s="298"/>
      <c r="AY12" s="298"/>
      <c r="AZ12" s="298"/>
      <c r="BA12" s="298"/>
      <c r="BB12" s="298"/>
      <c r="BC12" s="298"/>
      <c r="BD12" s="298"/>
      <c r="BE12" s="298"/>
      <c r="BF12" s="298"/>
      <c r="BG12" s="298"/>
      <c r="BH12" s="298"/>
      <c r="BI12" s="298"/>
      <c r="BJ12" s="298"/>
      <c r="BK12" s="298"/>
      <c r="BL12" s="298"/>
      <c r="BM12" s="298"/>
      <c r="BN12" s="298"/>
      <c r="BO12" s="298"/>
      <c r="BP12" s="298"/>
      <c r="BQ12" s="298"/>
      <c r="BR12" s="298"/>
      <c r="BS12" s="298"/>
      <c r="BT12" s="298"/>
      <c r="BU12" s="298"/>
      <c r="BV12" s="298"/>
      <c r="BW12" s="298"/>
      <c r="BX12" s="298"/>
      <c r="BY12" s="298"/>
      <c r="BZ12" s="298"/>
      <c r="CA12" s="225"/>
      <c r="CB12" s="225"/>
      <c r="CC12" s="225"/>
      <c r="CD12" s="225"/>
      <c r="CE12" s="225"/>
      <c r="CF12" s="225"/>
      <c r="CG12" s="225"/>
      <c r="CH12" s="225"/>
      <c r="CI12" s="225"/>
      <c r="CJ12" s="225"/>
      <c r="CK12" s="225"/>
      <c r="CL12" s="225"/>
      <c r="CM12" s="225"/>
      <c r="CN12" s="225"/>
      <c r="CO12" s="225"/>
      <c r="CP12" s="225"/>
      <c r="CQ12" s="225"/>
      <c r="CR12" s="225"/>
      <c r="CS12" s="225"/>
      <c r="CT12" s="225"/>
    </row>
    <row r="13" spans="1:98" ht="15" customHeight="1" x14ac:dyDescent="0.25">
      <c r="A13" s="640" t="s">
        <v>625</v>
      </c>
      <c r="B13" s="628"/>
      <c r="C13" s="621"/>
      <c r="D13" s="429"/>
      <c r="E13" s="430">
        <f t="shared" ref="E13:J13" si="9">E4</f>
        <v>2021</v>
      </c>
      <c r="F13" s="430">
        <f t="shared" si="9"/>
        <v>2022</v>
      </c>
      <c r="G13" s="430">
        <f t="shared" si="9"/>
        <v>2023</v>
      </c>
      <c r="H13" s="430">
        <f t="shared" si="9"/>
        <v>2024</v>
      </c>
      <c r="I13" s="430">
        <f t="shared" si="9"/>
        <v>2025</v>
      </c>
      <c r="J13" s="430">
        <f t="shared" si="9"/>
        <v>2026</v>
      </c>
      <c r="K13" s="225"/>
      <c r="L13" s="254">
        <f t="shared" ref="L13:BZ13" si="10">+L4</f>
        <v>44561</v>
      </c>
      <c r="M13" s="254">
        <f t="shared" si="10"/>
        <v>44592</v>
      </c>
      <c r="N13" s="254">
        <f t="shared" si="10"/>
        <v>44620</v>
      </c>
      <c r="O13" s="254">
        <f t="shared" si="10"/>
        <v>44651</v>
      </c>
      <c r="P13" s="254">
        <f t="shared" si="10"/>
        <v>44681</v>
      </c>
      <c r="Q13" s="254">
        <f t="shared" si="10"/>
        <v>44712</v>
      </c>
      <c r="R13" s="254">
        <f t="shared" si="10"/>
        <v>44742</v>
      </c>
      <c r="S13" s="254">
        <f t="shared" si="10"/>
        <v>44773</v>
      </c>
      <c r="T13" s="254">
        <f t="shared" si="10"/>
        <v>44804</v>
      </c>
      <c r="U13" s="254">
        <f t="shared" si="10"/>
        <v>44834</v>
      </c>
      <c r="V13" s="254">
        <f t="shared" si="10"/>
        <v>44865</v>
      </c>
      <c r="W13" s="254">
        <f t="shared" si="10"/>
        <v>44895</v>
      </c>
      <c r="X13" s="254">
        <f t="shared" si="10"/>
        <v>44926</v>
      </c>
      <c r="Y13" s="254">
        <f t="shared" si="10"/>
        <v>44957</v>
      </c>
      <c r="Z13" s="254">
        <f t="shared" si="10"/>
        <v>44985</v>
      </c>
      <c r="AA13" s="254">
        <f t="shared" si="10"/>
        <v>45016</v>
      </c>
      <c r="AB13" s="254">
        <f t="shared" si="10"/>
        <v>45046</v>
      </c>
      <c r="AC13" s="254">
        <f t="shared" si="10"/>
        <v>45077</v>
      </c>
      <c r="AD13" s="254">
        <f t="shared" si="10"/>
        <v>45107</v>
      </c>
      <c r="AE13" s="254">
        <f t="shared" si="10"/>
        <v>45138</v>
      </c>
      <c r="AF13" s="254">
        <f t="shared" si="10"/>
        <v>45169</v>
      </c>
      <c r="AG13" s="254">
        <f t="shared" si="10"/>
        <v>45199</v>
      </c>
      <c r="AH13" s="254">
        <f t="shared" si="10"/>
        <v>45230</v>
      </c>
      <c r="AI13" s="254">
        <f t="shared" si="10"/>
        <v>45260</v>
      </c>
      <c r="AJ13" s="254">
        <f t="shared" si="10"/>
        <v>45291</v>
      </c>
      <c r="AK13" s="254">
        <f t="shared" si="10"/>
        <v>45322</v>
      </c>
      <c r="AL13" s="254">
        <f t="shared" si="10"/>
        <v>45351</v>
      </c>
      <c r="AM13" s="254">
        <f t="shared" si="10"/>
        <v>45382</v>
      </c>
      <c r="AN13" s="254">
        <f t="shared" si="10"/>
        <v>45412</v>
      </c>
      <c r="AO13" s="254">
        <f t="shared" si="10"/>
        <v>45443</v>
      </c>
      <c r="AP13" s="254">
        <f t="shared" si="10"/>
        <v>45473</v>
      </c>
      <c r="AQ13" s="254">
        <f t="shared" si="10"/>
        <v>45504</v>
      </c>
      <c r="AR13" s="254">
        <f t="shared" si="10"/>
        <v>45535</v>
      </c>
      <c r="AS13" s="254">
        <f t="shared" si="10"/>
        <v>45565</v>
      </c>
      <c r="AT13" s="254">
        <f t="shared" si="10"/>
        <v>45596</v>
      </c>
      <c r="AU13" s="254">
        <f t="shared" si="10"/>
        <v>45626</v>
      </c>
      <c r="AV13" s="254">
        <f t="shared" si="10"/>
        <v>45657</v>
      </c>
      <c r="AW13" s="254">
        <f t="shared" si="10"/>
        <v>45688</v>
      </c>
      <c r="AX13" s="254">
        <f t="shared" si="10"/>
        <v>45716</v>
      </c>
      <c r="AY13" s="254">
        <f t="shared" si="10"/>
        <v>45747</v>
      </c>
      <c r="AZ13" s="254">
        <f t="shared" si="10"/>
        <v>45777</v>
      </c>
      <c r="BA13" s="254">
        <f t="shared" si="10"/>
        <v>45808</v>
      </c>
      <c r="BB13" s="254">
        <f t="shared" si="10"/>
        <v>45838</v>
      </c>
      <c r="BC13" s="254">
        <f t="shared" si="10"/>
        <v>45869</v>
      </c>
      <c r="BD13" s="254">
        <f t="shared" si="10"/>
        <v>45900</v>
      </c>
      <c r="BE13" s="254">
        <f t="shared" si="10"/>
        <v>45930</v>
      </c>
      <c r="BF13" s="254">
        <f t="shared" si="10"/>
        <v>45961</v>
      </c>
      <c r="BG13" s="254">
        <f t="shared" si="10"/>
        <v>45991</v>
      </c>
      <c r="BH13" s="254">
        <f t="shared" si="10"/>
        <v>46022</v>
      </c>
      <c r="BI13" s="254">
        <f t="shared" si="10"/>
        <v>46053</v>
      </c>
      <c r="BJ13" s="254">
        <f t="shared" si="10"/>
        <v>46081</v>
      </c>
      <c r="BK13" s="254">
        <f t="shared" si="10"/>
        <v>46112</v>
      </c>
      <c r="BL13" s="254">
        <f t="shared" si="10"/>
        <v>46142</v>
      </c>
      <c r="BM13" s="254">
        <f t="shared" si="10"/>
        <v>46173</v>
      </c>
      <c r="BN13" s="254">
        <f t="shared" si="10"/>
        <v>46203</v>
      </c>
      <c r="BO13" s="254">
        <f t="shared" si="10"/>
        <v>46234</v>
      </c>
      <c r="BP13" s="254">
        <f t="shared" si="10"/>
        <v>46265</v>
      </c>
      <c r="BQ13" s="254">
        <f t="shared" si="10"/>
        <v>46295</v>
      </c>
      <c r="BR13" s="254">
        <f t="shared" si="10"/>
        <v>46326</v>
      </c>
      <c r="BS13" s="254">
        <f t="shared" si="10"/>
        <v>46356</v>
      </c>
      <c r="BT13" s="254">
        <f t="shared" si="10"/>
        <v>46387</v>
      </c>
      <c r="BU13" s="254">
        <f t="shared" si="10"/>
        <v>46418</v>
      </c>
      <c r="BV13" s="254">
        <f t="shared" si="10"/>
        <v>46446</v>
      </c>
      <c r="BW13" s="254">
        <f t="shared" si="10"/>
        <v>46477</v>
      </c>
      <c r="BX13" s="254">
        <f t="shared" si="10"/>
        <v>46507</v>
      </c>
      <c r="BY13" s="254">
        <f t="shared" si="10"/>
        <v>46538</v>
      </c>
      <c r="BZ13" s="254">
        <f t="shared" si="10"/>
        <v>46568</v>
      </c>
      <c r="CA13" s="225"/>
      <c r="CB13" s="225"/>
      <c r="CC13" s="225"/>
      <c r="CD13" s="225"/>
      <c r="CE13" s="225"/>
      <c r="CF13" s="225"/>
      <c r="CG13" s="225"/>
      <c r="CH13" s="225"/>
      <c r="CI13" s="225"/>
      <c r="CJ13" s="225"/>
      <c r="CK13" s="225"/>
      <c r="CL13" s="225"/>
      <c r="CM13" s="225"/>
      <c r="CN13" s="225"/>
      <c r="CO13" s="225"/>
      <c r="CP13" s="225"/>
      <c r="CQ13" s="225"/>
      <c r="CR13" s="225"/>
      <c r="CS13" s="225"/>
      <c r="CT13" s="225"/>
    </row>
    <row r="14" spans="1:98" ht="15" customHeight="1" outlineLevel="1" x14ac:dyDescent="0.25">
      <c r="A14" s="344"/>
      <c r="B14" s="639" t="str">
        <f t="shared" ref="B14:B16" si="11">+B5</f>
        <v>Түрээсийн сайжруулалт</v>
      </c>
      <c r="C14" s="621"/>
      <c r="D14" s="167"/>
      <c r="E14" s="167">
        <f t="shared" ref="E14:E18" si="12">T14</f>
        <v>0</v>
      </c>
      <c r="F14" s="167">
        <f t="shared" ref="F14:F18" si="13">AF14</f>
        <v>0</v>
      </c>
      <c r="G14" s="167">
        <f t="shared" ref="G14:G18" si="14">AR14</f>
        <v>0</v>
      </c>
      <c r="H14" s="167">
        <f t="shared" ref="H14:H18" si="15">BD14</f>
        <v>0</v>
      </c>
      <c r="I14" s="167">
        <f t="shared" ref="I14:I18" si="16">BP14</f>
        <v>0</v>
      </c>
      <c r="J14" s="167">
        <f t="shared" ref="J14:J18" si="17">BT14</f>
        <v>0</v>
      </c>
      <c r="K14" s="257"/>
      <c r="L14" s="167">
        <f t="shared" ref="L14:S14" si="18">K14+L5/1.1</f>
        <v>0</v>
      </c>
      <c r="M14" s="167">
        <f t="shared" si="18"/>
        <v>0</v>
      </c>
      <c r="N14" s="167">
        <f t="shared" si="18"/>
        <v>0</v>
      </c>
      <c r="O14" s="167">
        <f t="shared" si="18"/>
        <v>0</v>
      </c>
      <c r="P14" s="167">
        <f t="shared" si="18"/>
        <v>0</v>
      </c>
      <c r="Q14" s="167">
        <f t="shared" si="18"/>
        <v>0</v>
      </c>
      <c r="R14" s="167">
        <f t="shared" si="18"/>
        <v>0</v>
      </c>
      <c r="S14" s="167">
        <f t="shared" si="18"/>
        <v>0</v>
      </c>
      <c r="T14" s="167">
        <f t="shared" ref="T14:BZ14" si="19">S14+T5</f>
        <v>0</v>
      </c>
      <c r="U14" s="167">
        <f t="shared" si="19"/>
        <v>0</v>
      </c>
      <c r="V14" s="167">
        <f t="shared" si="19"/>
        <v>0</v>
      </c>
      <c r="W14" s="167">
        <f t="shared" si="19"/>
        <v>0</v>
      </c>
      <c r="X14" s="167">
        <f t="shared" si="19"/>
        <v>0</v>
      </c>
      <c r="Y14" s="167">
        <f t="shared" si="19"/>
        <v>0</v>
      </c>
      <c r="Z14" s="167">
        <f t="shared" si="19"/>
        <v>0</v>
      </c>
      <c r="AA14" s="167">
        <f t="shared" si="19"/>
        <v>0</v>
      </c>
      <c r="AB14" s="167">
        <f t="shared" si="19"/>
        <v>0</v>
      </c>
      <c r="AC14" s="167">
        <f t="shared" si="19"/>
        <v>0</v>
      </c>
      <c r="AD14" s="167">
        <f t="shared" si="19"/>
        <v>0</v>
      </c>
      <c r="AE14" s="167">
        <f t="shared" si="19"/>
        <v>0</v>
      </c>
      <c r="AF14" s="167">
        <f t="shared" si="19"/>
        <v>0</v>
      </c>
      <c r="AG14" s="167">
        <f t="shared" si="19"/>
        <v>0</v>
      </c>
      <c r="AH14" s="167">
        <f t="shared" si="19"/>
        <v>0</v>
      </c>
      <c r="AI14" s="167">
        <f t="shared" si="19"/>
        <v>0</v>
      </c>
      <c r="AJ14" s="167">
        <f t="shared" si="19"/>
        <v>0</v>
      </c>
      <c r="AK14" s="167">
        <f t="shared" si="19"/>
        <v>0</v>
      </c>
      <c r="AL14" s="167">
        <f t="shared" si="19"/>
        <v>0</v>
      </c>
      <c r="AM14" s="167">
        <f t="shared" si="19"/>
        <v>0</v>
      </c>
      <c r="AN14" s="167">
        <f t="shared" si="19"/>
        <v>0</v>
      </c>
      <c r="AO14" s="167">
        <f t="shared" si="19"/>
        <v>0</v>
      </c>
      <c r="AP14" s="167">
        <f t="shared" si="19"/>
        <v>0</v>
      </c>
      <c r="AQ14" s="167">
        <f t="shared" si="19"/>
        <v>0</v>
      </c>
      <c r="AR14" s="167">
        <f t="shared" si="19"/>
        <v>0</v>
      </c>
      <c r="AS14" s="167">
        <f t="shared" si="19"/>
        <v>0</v>
      </c>
      <c r="AT14" s="167">
        <f t="shared" si="19"/>
        <v>0</v>
      </c>
      <c r="AU14" s="167">
        <f t="shared" si="19"/>
        <v>0</v>
      </c>
      <c r="AV14" s="167">
        <f t="shared" si="19"/>
        <v>0</v>
      </c>
      <c r="AW14" s="167">
        <f t="shared" si="19"/>
        <v>0</v>
      </c>
      <c r="AX14" s="167">
        <f t="shared" si="19"/>
        <v>0</v>
      </c>
      <c r="AY14" s="167">
        <f t="shared" si="19"/>
        <v>0</v>
      </c>
      <c r="AZ14" s="167">
        <f t="shared" si="19"/>
        <v>0</v>
      </c>
      <c r="BA14" s="167">
        <f t="shared" si="19"/>
        <v>0</v>
      </c>
      <c r="BB14" s="167">
        <f t="shared" si="19"/>
        <v>0</v>
      </c>
      <c r="BC14" s="167">
        <f t="shared" si="19"/>
        <v>0</v>
      </c>
      <c r="BD14" s="167">
        <f t="shared" si="19"/>
        <v>0</v>
      </c>
      <c r="BE14" s="167">
        <f t="shared" si="19"/>
        <v>0</v>
      </c>
      <c r="BF14" s="167">
        <f t="shared" si="19"/>
        <v>0</v>
      </c>
      <c r="BG14" s="167">
        <f t="shared" si="19"/>
        <v>0</v>
      </c>
      <c r="BH14" s="167">
        <f t="shared" si="19"/>
        <v>0</v>
      </c>
      <c r="BI14" s="167">
        <f t="shared" si="19"/>
        <v>0</v>
      </c>
      <c r="BJ14" s="167">
        <f t="shared" si="19"/>
        <v>0</v>
      </c>
      <c r="BK14" s="167">
        <f t="shared" si="19"/>
        <v>0</v>
      </c>
      <c r="BL14" s="167">
        <f t="shared" si="19"/>
        <v>0</v>
      </c>
      <c r="BM14" s="167">
        <f t="shared" si="19"/>
        <v>0</v>
      </c>
      <c r="BN14" s="167">
        <f t="shared" si="19"/>
        <v>0</v>
      </c>
      <c r="BO14" s="167">
        <f t="shared" si="19"/>
        <v>0</v>
      </c>
      <c r="BP14" s="167">
        <f t="shared" si="19"/>
        <v>0</v>
      </c>
      <c r="BQ14" s="167">
        <f t="shared" si="19"/>
        <v>0</v>
      </c>
      <c r="BR14" s="167">
        <f t="shared" si="19"/>
        <v>0</v>
      </c>
      <c r="BS14" s="167">
        <f t="shared" si="19"/>
        <v>0</v>
      </c>
      <c r="BT14" s="167">
        <f t="shared" si="19"/>
        <v>0</v>
      </c>
      <c r="BU14" s="167">
        <f t="shared" si="19"/>
        <v>0</v>
      </c>
      <c r="BV14" s="167">
        <f t="shared" si="19"/>
        <v>0</v>
      </c>
      <c r="BW14" s="167">
        <f t="shared" si="19"/>
        <v>0</v>
      </c>
      <c r="BX14" s="167">
        <f t="shared" si="19"/>
        <v>0</v>
      </c>
      <c r="BY14" s="167">
        <f t="shared" si="19"/>
        <v>0</v>
      </c>
      <c r="BZ14" s="167">
        <f t="shared" si="19"/>
        <v>0</v>
      </c>
      <c r="CA14" s="225"/>
      <c r="CB14" s="225"/>
      <c r="CC14" s="225"/>
      <c r="CD14" s="225"/>
      <c r="CE14" s="225"/>
      <c r="CF14" s="225"/>
      <c r="CG14" s="225"/>
      <c r="CH14" s="225"/>
      <c r="CI14" s="225"/>
      <c r="CJ14" s="225"/>
      <c r="CK14" s="225"/>
      <c r="CL14" s="225"/>
      <c r="CM14" s="225"/>
      <c r="CN14" s="225"/>
      <c r="CO14" s="225"/>
      <c r="CP14" s="225"/>
      <c r="CQ14" s="225"/>
      <c r="CR14" s="225"/>
      <c r="CS14" s="225"/>
      <c r="CT14" s="225"/>
    </row>
    <row r="15" spans="1:98" ht="15" customHeight="1" outlineLevel="1" x14ac:dyDescent="0.25">
      <c r="A15" s="344"/>
      <c r="B15" s="639" t="str">
        <f t="shared" si="11"/>
        <v>Компьютер, туслах хэрэгслүүд</v>
      </c>
      <c r="C15" s="621"/>
      <c r="D15" s="167"/>
      <c r="E15" s="167">
        <f t="shared" si="12"/>
        <v>46727.272727272721</v>
      </c>
      <c r="F15" s="167">
        <f t="shared" si="13"/>
        <v>46727.272727272721</v>
      </c>
      <c r="G15" s="167">
        <f t="shared" si="14"/>
        <v>46727.272727272721</v>
      </c>
      <c r="H15" s="167">
        <f t="shared" si="15"/>
        <v>46727.272727272721</v>
      </c>
      <c r="I15" s="167">
        <f t="shared" si="16"/>
        <v>46727.272727272721</v>
      </c>
      <c r="J15" s="167">
        <f t="shared" si="17"/>
        <v>46727.272727272721</v>
      </c>
      <c r="K15" s="257"/>
      <c r="L15" s="167">
        <f t="shared" ref="L15:S15" si="20">K15+L6/1.1</f>
        <v>17272.727272727272</v>
      </c>
      <c r="M15" s="167">
        <f t="shared" si="20"/>
        <v>22181.81818181818</v>
      </c>
      <c r="N15" s="167">
        <f t="shared" si="20"/>
        <v>22181.81818181818</v>
      </c>
      <c r="O15" s="167">
        <f t="shared" si="20"/>
        <v>22181.81818181818</v>
      </c>
      <c r="P15" s="167">
        <f t="shared" si="20"/>
        <v>46727.272727272721</v>
      </c>
      <c r="Q15" s="167">
        <f t="shared" si="20"/>
        <v>46727.272727272721</v>
      </c>
      <c r="R15" s="167">
        <f t="shared" si="20"/>
        <v>46727.272727272721</v>
      </c>
      <c r="S15" s="167">
        <f t="shared" si="20"/>
        <v>46727.272727272721</v>
      </c>
      <c r="T15" s="167">
        <f t="shared" ref="T15:BZ15" si="21">S15+T6</f>
        <v>46727.272727272721</v>
      </c>
      <c r="U15" s="167">
        <f t="shared" si="21"/>
        <v>46727.272727272721</v>
      </c>
      <c r="V15" s="167">
        <f t="shared" si="21"/>
        <v>46727.272727272721</v>
      </c>
      <c r="W15" s="167">
        <f t="shared" si="21"/>
        <v>46727.272727272721</v>
      </c>
      <c r="X15" s="167">
        <f t="shared" si="21"/>
        <v>46727.272727272721</v>
      </c>
      <c r="Y15" s="167">
        <f t="shared" si="21"/>
        <v>46727.272727272721</v>
      </c>
      <c r="Z15" s="167">
        <f t="shared" si="21"/>
        <v>46727.272727272721</v>
      </c>
      <c r="AA15" s="167">
        <f t="shared" si="21"/>
        <v>46727.272727272721</v>
      </c>
      <c r="AB15" s="167">
        <f t="shared" si="21"/>
        <v>46727.272727272721</v>
      </c>
      <c r="AC15" s="167">
        <f t="shared" si="21"/>
        <v>46727.272727272721</v>
      </c>
      <c r="AD15" s="167">
        <f t="shared" si="21"/>
        <v>46727.272727272721</v>
      </c>
      <c r="AE15" s="167">
        <f t="shared" si="21"/>
        <v>46727.272727272721</v>
      </c>
      <c r="AF15" s="167">
        <f t="shared" si="21"/>
        <v>46727.272727272721</v>
      </c>
      <c r="AG15" s="167">
        <f t="shared" si="21"/>
        <v>46727.272727272721</v>
      </c>
      <c r="AH15" s="167">
        <f t="shared" si="21"/>
        <v>46727.272727272721</v>
      </c>
      <c r="AI15" s="167">
        <f t="shared" si="21"/>
        <v>46727.272727272721</v>
      </c>
      <c r="AJ15" s="167">
        <f t="shared" si="21"/>
        <v>46727.272727272721</v>
      </c>
      <c r="AK15" s="167">
        <f t="shared" si="21"/>
        <v>46727.272727272721</v>
      </c>
      <c r="AL15" s="167">
        <f t="shared" si="21"/>
        <v>46727.272727272721</v>
      </c>
      <c r="AM15" s="167">
        <f t="shared" si="21"/>
        <v>46727.272727272721</v>
      </c>
      <c r="AN15" s="167">
        <f t="shared" si="21"/>
        <v>46727.272727272721</v>
      </c>
      <c r="AO15" s="167">
        <f t="shared" si="21"/>
        <v>46727.272727272721</v>
      </c>
      <c r="AP15" s="167">
        <f t="shared" si="21"/>
        <v>46727.272727272721</v>
      </c>
      <c r="AQ15" s="167">
        <f t="shared" si="21"/>
        <v>46727.272727272721</v>
      </c>
      <c r="AR15" s="167">
        <f t="shared" si="21"/>
        <v>46727.272727272721</v>
      </c>
      <c r="AS15" s="167">
        <f t="shared" si="21"/>
        <v>46727.272727272721</v>
      </c>
      <c r="AT15" s="167">
        <f t="shared" si="21"/>
        <v>46727.272727272721</v>
      </c>
      <c r="AU15" s="167">
        <f t="shared" si="21"/>
        <v>46727.272727272721</v>
      </c>
      <c r="AV15" s="167">
        <f t="shared" si="21"/>
        <v>46727.272727272721</v>
      </c>
      <c r="AW15" s="167">
        <f t="shared" si="21"/>
        <v>46727.272727272721</v>
      </c>
      <c r="AX15" s="167">
        <f t="shared" si="21"/>
        <v>46727.272727272721</v>
      </c>
      <c r="AY15" s="167">
        <f t="shared" si="21"/>
        <v>46727.272727272721</v>
      </c>
      <c r="AZ15" s="167">
        <f t="shared" si="21"/>
        <v>46727.272727272721</v>
      </c>
      <c r="BA15" s="167">
        <f t="shared" si="21"/>
        <v>46727.272727272721</v>
      </c>
      <c r="BB15" s="167">
        <f t="shared" si="21"/>
        <v>46727.272727272721</v>
      </c>
      <c r="BC15" s="167">
        <f t="shared" si="21"/>
        <v>46727.272727272721</v>
      </c>
      <c r="BD15" s="167">
        <f t="shared" si="21"/>
        <v>46727.272727272721</v>
      </c>
      <c r="BE15" s="167">
        <f t="shared" si="21"/>
        <v>46727.272727272721</v>
      </c>
      <c r="BF15" s="167">
        <f t="shared" si="21"/>
        <v>46727.272727272721</v>
      </c>
      <c r="BG15" s="167">
        <f t="shared" si="21"/>
        <v>46727.272727272721</v>
      </c>
      <c r="BH15" s="167">
        <f t="shared" si="21"/>
        <v>46727.272727272721</v>
      </c>
      <c r="BI15" s="167">
        <f t="shared" si="21"/>
        <v>46727.272727272721</v>
      </c>
      <c r="BJ15" s="167">
        <f t="shared" si="21"/>
        <v>46727.272727272721</v>
      </c>
      <c r="BK15" s="167">
        <f t="shared" si="21"/>
        <v>46727.272727272721</v>
      </c>
      <c r="BL15" s="167">
        <f t="shared" si="21"/>
        <v>46727.272727272721</v>
      </c>
      <c r="BM15" s="167">
        <f t="shared" si="21"/>
        <v>46727.272727272721</v>
      </c>
      <c r="BN15" s="167">
        <f t="shared" si="21"/>
        <v>46727.272727272721</v>
      </c>
      <c r="BO15" s="167">
        <f t="shared" si="21"/>
        <v>46727.272727272721</v>
      </c>
      <c r="BP15" s="167">
        <f t="shared" si="21"/>
        <v>46727.272727272721</v>
      </c>
      <c r="BQ15" s="167">
        <f t="shared" si="21"/>
        <v>46727.272727272721</v>
      </c>
      <c r="BR15" s="167">
        <f t="shared" si="21"/>
        <v>46727.272727272721</v>
      </c>
      <c r="BS15" s="167">
        <f t="shared" si="21"/>
        <v>46727.272727272721</v>
      </c>
      <c r="BT15" s="167">
        <f t="shared" si="21"/>
        <v>46727.272727272721</v>
      </c>
      <c r="BU15" s="167">
        <f t="shared" si="21"/>
        <v>46727.272727272721</v>
      </c>
      <c r="BV15" s="167">
        <f t="shared" si="21"/>
        <v>46727.272727272721</v>
      </c>
      <c r="BW15" s="167">
        <f t="shared" si="21"/>
        <v>46727.272727272721</v>
      </c>
      <c r="BX15" s="167">
        <f t="shared" si="21"/>
        <v>46727.272727272721</v>
      </c>
      <c r="BY15" s="167">
        <f t="shared" si="21"/>
        <v>46727.272727272721</v>
      </c>
      <c r="BZ15" s="167">
        <f t="shared" si="21"/>
        <v>46727.272727272721</v>
      </c>
      <c r="CA15" s="225"/>
      <c r="CB15" s="225"/>
      <c r="CC15" s="225"/>
      <c r="CD15" s="225"/>
      <c r="CE15" s="225"/>
      <c r="CF15" s="225"/>
      <c r="CG15" s="225"/>
      <c r="CH15" s="225"/>
      <c r="CI15" s="225"/>
      <c r="CJ15" s="225"/>
      <c r="CK15" s="225"/>
      <c r="CL15" s="225"/>
      <c r="CM15" s="225"/>
      <c r="CN15" s="225"/>
      <c r="CO15" s="225"/>
      <c r="CP15" s="225"/>
      <c r="CQ15" s="225"/>
      <c r="CR15" s="225"/>
      <c r="CS15" s="225"/>
      <c r="CT15" s="225"/>
    </row>
    <row r="16" spans="1:98" ht="15" customHeight="1" outlineLevel="1" x14ac:dyDescent="0.25">
      <c r="A16" s="344"/>
      <c r="B16" s="639" t="str">
        <f t="shared" si="11"/>
        <v>Тавилга, эд хогшил</v>
      </c>
      <c r="C16" s="621"/>
      <c r="D16" s="167"/>
      <c r="E16" s="167">
        <f t="shared" si="12"/>
        <v>19545.454545454544</v>
      </c>
      <c r="F16" s="167">
        <f t="shared" si="13"/>
        <v>19545.454545454544</v>
      </c>
      <c r="G16" s="167">
        <f t="shared" si="14"/>
        <v>19545.454545454544</v>
      </c>
      <c r="H16" s="167">
        <f t="shared" si="15"/>
        <v>19545.454545454544</v>
      </c>
      <c r="I16" s="167">
        <f t="shared" si="16"/>
        <v>19545.454545454544</v>
      </c>
      <c r="J16" s="167">
        <f t="shared" si="17"/>
        <v>19545.454545454544</v>
      </c>
      <c r="K16" s="257"/>
      <c r="L16" s="167">
        <f t="shared" ref="L16:S16" si="22">K16+L7/1.1</f>
        <v>0</v>
      </c>
      <c r="M16" s="167">
        <f t="shared" si="22"/>
        <v>0</v>
      </c>
      <c r="N16" s="167">
        <f t="shared" si="22"/>
        <v>0</v>
      </c>
      <c r="O16" s="167">
        <f t="shared" si="22"/>
        <v>0</v>
      </c>
      <c r="P16" s="167">
        <f t="shared" si="22"/>
        <v>19545.454545454544</v>
      </c>
      <c r="Q16" s="167">
        <f t="shared" si="22"/>
        <v>19545.454545454544</v>
      </c>
      <c r="R16" s="167">
        <f t="shared" si="22"/>
        <v>19545.454545454544</v>
      </c>
      <c r="S16" s="167">
        <f t="shared" si="22"/>
        <v>19545.454545454544</v>
      </c>
      <c r="T16" s="167">
        <f t="shared" ref="T16:BZ16" si="23">S16+T7</f>
        <v>19545.454545454544</v>
      </c>
      <c r="U16" s="167">
        <f t="shared" si="23"/>
        <v>19545.454545454544</v>
      </c>
      <c r="V16" s="167">
        <f t="shared" si="23"/>
        <v>19545.454545454544</v>
      </c>
      <c r="W16" s="167">
        <f t="shared" si="23"/>
        <v>19545.454545454544</v>
      </c>
      <c r="X16" s="167">
        <f t="shared" si="23"/>
        <v>19545.454545454544</v>
      </c>
      <c r="Y16" s="167">
        <f t="shared" si="23"/>
        <v>19545.454545454544</v>
      </c>
      <c r="Z16" s="167">
        <f t="shared" si="23"/>
        <v>19545.454545454544</v>
      </c>
      <c r="AA16" s="167">
        <f t="shared" si="23"/>
        <v>19545.454545454544</v>
      </c>
      <c r="AB16" s="167">
        <f t="shared" si="23"/>
        <v>19545.454545454544</v>
      </c>
      <c r="AC16" s="167">
        <f t="shared" si="23"/>
        <v>19545.454545454544</v>
      </c>
      <c r="AD16" s="167">
        <f t="shared" si="23"/>
        <v>19545.454545454544</v>
      </c>
      <c r="AE16" s="167">
        <f t="shared" si="23"/>
        <v>19545.454545454544</v>
      </c>
      <c r="AF16" s="167">
        <f t="shared" si="23"/>
        <v>19545.454545454544</v>
      </c>
      <c r="AG16" s="167">
        <f t="shared" si="23"/>
        <v>19545.454545454544</v>
      </c>
      <c r="AH16" s="167">
        <f t="shared" si="23"/>
        <v>19545.454545454544</v>
      </c>
      <c r="AI16" s="167">
        <f t="shared" si="23"/>
        <v>19545.454545454544</v>
      </c>
      <c r="AJ16" s="167">
        <f t="shared" si="23"/>
        <v>19545.454545454544</v>
      </c>
      <c r="AK16" s="167">
        <f t="shared" si="23"/>
        <v>19545.454545454544</v>
      </c>
      <c r="AL16" s="167">
        <f t="shared" si="23"/>
        <v>19545.454545454544</v>
      </c>
      <c r="AM16" s="167">
        <f t="shared" si="23"/>
        <v>19545.454545454544</v>
      </c>
      <c r="AN16" s="167">
        <f t="shared" si="23"/>
        <v>19545.454545454544</v>
      </c>
      <c r="AO16" s="167">
        <f t="shared" si="23"/>
        <v>19545.454545454544</v>
      </c>
      <c r="AP16" s="167">
        <f t="shared" si="23"/>
        <v>19545.454545454544</v>
      </c>
      <c r="AQ16" s="167">
        <f t="shared" si="23"/>
        <v>19545.454545454544</v>
      </c>
      <c r="AR16" s="167">
        <f t="shared" si="23"/>
        <v>19545.454545454544</v>
      </c>
      <c r="AS16" s="167">
        <f t="shared" si="23"/>
        <v>19545.454545454544</v>
      </c>
      <c r="AT16" s="167">
        <f t="shared" si="23"/>
        <v>19545.454545454544</v>
      </c>
      <c r="AU16" s="167">
        <f t="shared" si="23"/>
        <v>19545.454545454544</v>
      </c>
      <c r="AV16" s="167">
        <f t="shared" si="23"/>
        <v>19545.454545454544</v>
      </c>
      <c r="AW16" s="167">
        <f t="shared" si="23"/>
        <v>19545.454545454544</v>
      </c>
      <c r="AX16" s="167">
        <f t="shared" si="23"/>
        <v>19545.454545454544</v>
      </c>
      <c r="AY16" s="167">
        <f t="shared" si="23"/>
        <v>19545.454545454544</v>
      </c>
      <c r="AZ16" s="167">
        <f t="shared" si="23"/>
        <v>19545.454545454544</v>
      </c>
      <c r="BA16" s="167">
        <f t="shared" si="23"/>
        <v>19545.454545454544</v>
      </c>
      <c r="BB16" s="167">
        <f t="shared" si="23"/>
        <v>19545.454545454544</v>
      </c>
      <c r="BC16" s="167">
        <f t="shared" si="23"/>
        <v>19545.454545454544</v>
      </c>
      <c r="BD16" s="167">
        <f t="shared" si="23"/>
        <v>19545.454545454544</v>
      </c>
      <c r="BE16" s="167">
        <f t="shared" si="23"/>
        <v>19545.454545454544</v>
      </c>
      <c r="BF16" s="167">
        <f t="shared" si="23"/>
        <v>19545.454545454544</v>
      </c>
      <c r="BG16" s="167">
        <f t="shared" si="23"/>
        <v>19545.454545454544</v>
      </c>
      <c r="BH16" s="167">
        <f t="shared" si="23"/>
        <v>19545.454545454544</v>
      </c>
      <c r="BI16" s="167">
        <f t="shared" si="23"/>
        <v>19545.454545454544</v>
      </c>
      <c r="BJ16" s="167">
        <f t="shared" si="23"/>
        <v>19545.454545454544</v>
      </c>
      <c r="BK16" s="167">
        <f t="shared" si="23"/>
        <v>19545.454545454544</v>
      </c>
      <c r="BL16" s="167">
        <f t="shared" si="23"/>
        <v>19545.454545454544</v>
      </c>
      <c r="BM16" s="167">
        <f t="shared" si="23"/>
        <v>19545.454545454544</v>
      </c>
      <c r="BN16" s="167">
        <f t="shared" si="23"/>
        <v>19545.454545454544</v>
      </c>
      <c r="BO16" s="167">
        <f t="shared" si="23"/>
        <v>19545.454545454544</v>
      </c>
      <c r="BP16" s="167">
        <f t="shared" si="23"/>
        <v>19545.454545454544</v>
      </c>
      <c r="BQ16" s="167">
        <f t="shared" si="23"/>
        <v>19545.454545454544</v>
      </c>
      <c r="BR16" s="167">
        <f t="shared" si="23"/>
        <v>19545.454545454544</v>
      </c>
      <c r="BS16" s="167">
        <f t="shared" si="23"/>
        <v>19545.454545454544</v>
      </c>
      <c r="BT16" s="167">
        <f t="shared" si="23"/>
        <v>19545.454545454544</v>
      </c>
      <c r="BU16" s="167">
        <f t="shared" si="23"/>
        <v>19545.454545454544</v>
      </c>
      <c r="BV16" s="167">
        <f t="shared" si="23"/>
        <v>19545.454545454544</v>
      </c>
      <c r="BW16" s="167">
        <f t="shared" si="23"/>
        <v>19545.454545454544</v>
      </c>
      <c r="BX16" s="167">
        <f t="shared" si="23"/>
        <v>19545.454545454544</v>
      </c>
      <c r="BY16" s="167">
        <f t="shared" si="23"/>
        <v>19545.454545454544</v>
      </c>
      <c r="BZ16" s="167">
        <f t="shared" si="23"/>
        <v>19545.454545454544</v>
      </c>
      <c r="CA16" s="225"/>
      <c r="CB16" s="225"/>
      <c r="CC16" s="225"/>
      <c r="CD16" s="225"/>
      <c r="CE16" s="225"/>
      <c r="CF16" s="225"/>
      <c r="CG16" s="225"/>
      <c r="CH16" s="225"/>
      <c r="CI16" s="225"/>
      <c r="CJ16" s="225"/>
      <c r="CK16" s="225"/>
      <c r="CL16" s="225"/>
      <c r="CM16" s="225"/>
      <c r="CN16" s="225"/>
      <c r="CO16" s="225"/>
      <c r="CP16" s="225"/>
      <c r="CQ16" s="225"/>
      <c r="CR16" s="225"/>
      <c r="CS16" s="225"/>
      <c r="CT16" s="225"/>
    </row>
    <row r="17" spans="1:98" ht="15" customHeight="1" outlineLevel="1" x14ac:dyDescent="0.25">
      <c r="A17" s="344"/>
      <c r="B17" s="638" t="s">
        <v>502</v>
      </c>
      <c r="C17" s="621"/>
      <c r="D17" s="167"/>
      <c r="E17" s="167">
        <f t="shared" si="12"/>
        <v>90909.090909090897</v>
      </c>
      <c r="F17" s="167">
        <f t="shared" si="13"/>
        <v>90909.090909090897</v>
      </c>
      <c r="G17" s="167">
        <f t="shared" si="14"/>
        <v>90909.090909090897</v>
      </c>
      <c r="H17" s="167">
        <f t="shared" si="15"/>
        <v>90909.090909090897</v>
      </c>
      <c r="I17" s="167">
        <f t="shared" si="16"/>
        <v>90909.090909090897</v>
      </c>
      <c r="J17" s="167">
        <f t="shared" si="17"/>
        <v>90909.090909090897</v>
      </c>
      <c r="K17" s="257"/>
      <c r="L17" s="167">
        <f t="shared" ref="L17:S17" si="24">K17+L8/1.1</f>
        <v>0</v>
      </c>
      <c r="M17" s="167">
        <f t="shared" si="24"/>
        <v>0</v>
      </c>
      <c r="N17" s="167">
        <f t="shared" si="24"/>
        <v>0</v>
      </c>
      <c r="O17" s="167">
        <f t="shared" si="24"/>
        <v>0</v>
      </c>
      <c r="P17" s="167">
        <f t="shared" si="24"/>
        <v>0</v>
      </c>
      <c r="Q17" s="167">
        <f t="shared" si="24"/>
        <v>90909.090909090897</v>
      </c>
      <c r="R17" s="167">
        <f t="shared" si="24"/>
        <v>90909.090909090897</v>
      </c>
      <c r="S17" s="167">
        <f t="shared" si="24"/>
        <v>90909.090909090897</v>
      </c>
      <c r="T17" s="167">
        <f t="shared" ref="T17:BZ17" si="25">S17+T8</f>
        <v>90909.090909090897</v>
      </c>
      <c r="U17" s="167">
        <f t="shared" si="25"/>
        <v>90909.090909090897</v>
      </c>
      <c r="V17" s="167">
        <f t="shared" si="25"/>
        <v>90909.090909090897</v>
      </c>
      <c r="W17" s="167">
        <f t="shared" si="25"/>
        <v>90909.090909090897</v>
      </c>
      <c r="X17" s="167">
        <f t="shared" si="25"/>
        <v>90909.090909090897</v>
      </c>
      <c r="Y17" s="167">
        <f t="shared" si="25"/>
        <v>90909.090909090897</v>
      </c>
      <c r="Z17" s="167">
        <f t="shared" si="25"/>
        <v>90909.090909090897</v>
      </c>
      <c r="AA17" s="167">
        <f t="shared" si="25"/>
        <v>90909.090909090897</v>
      </c>
      <c r="AB17" s="167">
        <f t="shared" si="25"/>
        <v>90909.090909090897</v>
      </c>
      <c r="AC17" s="167">
        <f t="shared" si="25"/>
        <v>90909.090909090897</v>
      </c>
      <c r="AD17" s="167">
        <f t="shared" si="25"/>
        <v>90909.090909090897</v>
      </c>
      <c r="AE17" s="167">
        <f t="shared" si="25"/>
        <v>90909.090909090897</v>
      </c>
      <c r="AF17" s="167">
        <f t="shared" si="25"/>
        <v>90909.090909090897</v>
      </c>
      <c r="AG17" s="167">
        <f t="shared" si="25"/>
        <v>90909.090909090897</v>
      </c>
      <c r="AH17" s="167">
        <f t="shared" si="25"/>
        <v>90909.090909090897</v>
      </c>
      <c r="AI17" s="167">
        <f t="shared" si="25"/>
        <v>90909.090909090897</v>
      </c>
      <c r="AJ17" s="167">
        <f t="shared" si="25"/>
        <v>90909.090909090897</v>
      </c>
      <c r="AK17" s="167">
        <f t="shared" si="25"/>
        <v>90909.090909090897</v>
      </c>
      <c r="AL17" s="167">
        <f t="shared" si="25"/>
        <v>90909.090909090897</v>
      </c>
      <c r="AM17" s="167">
        <f t="shared" si="25"/>
        <v>90909.090909090897</v>
      </c>
      <c r="AN17" s="167">
        <f t="shared" si="25"/>
        <v>90909.090909090897</v>
      </c>
      <c r="AO17" s="167">
        <f t="shared" si="25"/>
        <v>90909.090909090897</v>
      </c>
      <c r="AP17" s="167">
        <f t="shared" si="25"/>
        <v>90909.090909090897</v>
      </c>
      <c r="AQ17" s="167">
        <f t="shared" si="25"/>
        <v>90909.090909090897</v>
      </c>
      <c r="AR17" s="167">
        <f t="shared" si="25"/>
        <v>90909.090909090897</v>
      </c>
      <c r="AS17" s="167">
        <f t="shared" si="25"/>
        <v>90909.090909090897</v>
      </c>
      <c r="AT17" s="167">
        <f t="shared" si="25"/>
        <v>90909.090909090897</v>
      </c>
      <c r="AU17" s="167">
        <f t="shared" si="25"/>
        <v>90909.090909090897</v>
      </c>
      <c r="AV17" s="167">
        <f t="shared" si="25"/>
        <v>90909.090909090897</v>
      </c>
      <c r="AW17" s="167">
        <f t="shared" si="25"/>
        <v>90909.090909090897</v>
      </c>
      <c r="AX17" s="167">
        <f t="shared" si="25"/>
        <v>90909.090909090897</v>
      </c>
      <c r="AY17" s="167">
        <f t="shared" si="25"/>
        <v>90909.090909090897</v>
      </c>
      <c r="AZ17" s="167">
        <f t="shared" si="25"/>
        <v>90909.090909090897</v>
      </c>
      <c r="BA17" s="167">
        <f t="shared" si="25"/>
        <v>90909.090909090897</v>
      </c>
      <c r="BB17" s="167">
        <f t="shared" si="25"/>
        <v>90909.090909090897</v>
      </c>
      <c r="BC17" s="167">
        <f t="shared" si="25"/>
        <v>90909.090909090897</v>
      </c>
      <c r="BD17" s="167">
        <f t="shared" si="25"/>
        <v>90909.090909090897</v>
      </c>
      <c r="BE17" s="167">
        <f t="shared" si="25"/>
        <v>90909.090909090897</v>
      </c>
      <c r="BF17" s="167">
        <f t="shared" si="25"/>
        <v>90909.090909090897</v>
      </c>
      <c r="BG17" s="167">
        <f t="shared" si="25"/>
        <v>90909.090909090897</v>
      </c>
      <c r="BH17" s="167">
        <f t="shared" si="25"/>
        <v>90909.090909090897</v>
      </c>
      <c r="BI17" s="167">
        <f t="shared" si="25"/>
        <v>90909.090909090897</v>
      </c>
      <c r="BJ17" s="167">
        <f t="shared" si="25"/>
        <v>90909.090909090897</v>
      </c>
      <c r="BK17" s="167">
        <f t="shared" si="25"/>
        <v>90909.090909090897</v>
      </c>
      <c r="BL17" s="167">
        <f t="shared" si="25"/>
        <v>90909.090909090897</v>
      </c>
      <c r="BM17" s="167">
        <f t="shared" si="25"/>
        <v>90909.090909090897</v>
      </c>
      <c r="BN17" s="167">
        <f t="shared" si="25"/>
        <v>90909.090909090897</v>
      </c>
      <c r="BO17" s="167">
        <f t="shared" si="25"/>
        <v>90909.090909090897</v>
      </c>
      <c r="BP17" s="167">
        <f t="shared" si="25"/>
        <v>90909.090909090897</v>
      </c>
      <c r="BQ17" s="167">
        <f t="shared" si="25"/>
        <v>90909.090909090897</v>
      </c>
      <c r="BR17" s="167">
        <f t="shared" si="25"/>
        <v>90909.090909090897</v>
      </c>
      <c r="BS17" s="167">
        <f t="shared" si="25"/>
        <v>90909.090909090897</v>
      </c>
      <c r="BT17" s="167">
        <f t="shared" si="25"/>
        <v>90909.090909090897</v>
      </c>
      <c r="BU17" s="167">
        <f t="shared" si="25"/>
        <v>90909.090909090897</v>
      </c>
      <c r="BV17" s="167">
        <f t="shared" si="25"/>
        <v>90909.090909090897</v>
      </c>
      <c r="BW17" s="167">
        <f t="shared" si="25"/>
        <v>90909.090909090897</v>
      </c>
      <c r="BX17" s="167">
        <f t="shared" si="25"/>
        <v>90909.090909090897</v>
      </c>
      <c r="BY17" s="167">
        <f t="shared" si="25"/>
        <v>90909.090909090897</v>
      </c>
      <c r="BZ17" s="167">
        <f t="shared" si="25"/>
        <v>90909.090909090897</v>
      </c>
      <c r="CA17" s="225"/>
      <c r="CB17" s="225"/>
      <c r="CC17" s="225"/>
      <c r="CD17" s="225"/>
      <c r="CE17" s="225"/>
      <c r="CF17" s="225"/>
      <c r="CG17" s="225"/>
      <c r="CH17" s="225"/>
      <c r="CI17" s="225"/>
      <c r="CJ17" s="225"/>
      <c r="CK17" s="225"/>
      <c r="CL17" s="225"/>
      <c r="CM17" s="225"/>
      <c r="CN17" s="225"/>
      <c r="CO17" s="225"/>
      <c r="CP17" s="225"/>
      <c r="CQ17" s="225"/>
      <c r="CR17" s="225"/>
      <c r="CS17" s="225"/>
      <c r="CT17" s="225"/>
    </row>
    <row r="18" spans="1:98" ht="15" customHeight="1" outlineLevel="1" x14ac:dyDescent="0.25">
      <c r="A18" s="344"/>
      <c r="B18" s="639" t="str">
        <f>+B10</f>
        <v>Тээврийн хэрэгсэл</v>
      </c>
      <c r="C18" s="621"/>
      <c r="D18" s="167"/>
      <c r="E18" s="167">
        <f t="shared" si="12"/>
        <v>0</v>
      </c>
      <c r="F18" s="167">
        <f t="shared" si="13"/>
        <v>0</v>
      </c>
      <c r="G18" s="167">
        <f t="shared" si="14"/>
        <v>20000</v>
      </c>
      <c r="H18" s="167">
        <f t="shared" si="15"/>
        <v>20000</v>
      </c>
      <c r="I18" s="167">
        <f t="shared" si="16"/>
        <v>20000</v>
      </c>
      <c r="J18" s="167">
        <f t="shared" si="17"/>
        <v>20000</v>
      </c>
      <c r="K18" s="257"/>
      <c r="L18" s="167">
        <f t="shared" ref="L18:S18" si="26">K18+L10/1.1</f>
        <v>0</v>
      </c>
      <c r="M18" s="167">
        <f t="shared" si="26"/>
        <v>0</v>
      </c>
      <c r="N18" s="167">
        <f t="shared" si="26"/>
        <v>0</v>
      </c>
      <c r="O18" s="167">
        <f t="shared" si="26"/>
        <v>0</v>
      </c>
      <c r="P18" s="167">
        <f t="shared" si="26"/>
        <v>0</v>
      </c>
      <c r="Q18" s="167">
        <f t="shared" si="26"/>
        <v>0</v>
      </c>
      <c r="R18" s="167">
        <f t="shared" si="26"/>
        <v>0</v>
      </c>
      <c r="S18" s="167">
        <f t="shared" si="26"/>
        <v>0</v>
      </c>
      <c r="T18" s="167">
        <f t="shared" ref="T18:BZ18" si="27">S18+T10</f>
        <v>0</v>
      </c>
      <c r="U18" s="167">
        <f t="shared" si="27"/>
        <v>0</v>
      </c>
      <c r="V18" s="167">
        <f t="shared" si="27"/>
        <v>0</v>
      </c>
      <c r="W18" s="167">
        <f t="shared" si="27"/>
        <v>0</v>
      </c>
      <c r="X18" s="167">
        <f t="shared" si="27"/>
        <v>0</v>
      </c>
      <c r="Y18" s="167">
        <f t="shared" si="27"/>
        <v>0</v>
      </c>
      <c r="Z18" s="167">
        <f t="shared" si="27"/>
        <v>0</v>
      </c>
      <c r="AA18" s="167">
        <f t="shared" si="27"/>
        <v>0</v>
      </c>
      <c r="AB18" s="167">
        <f t="shared" si="27"/>
        <v>0</v>
      </c>
      <c r="AC18" s="167">
        <f t="shared" si="27"/>
        <v>0</v>
      </c>
      <c r="AD18" s="167">
        <f t="shared" si="27"/>
        <v>0</v>
      </c>
      <c r="AE18" s="167">
        <f t="shared" si="27"/>
        <v>0</v>
      </c>
      <c r="AF18" s="167">
        <f t="shared" si="27"/>
        <v>0</v>
      </c>
      <c r="AG18" s="167">
        <f t="shared" si="27"/>
        <v>0</v>
      </c>
      <c r="AH18" s="167">
        <f t="shared" si="27"/>
        <v>0</v>
      </c>
      <c r="AI18" s="167">
        <f t="shared" si="27"/>
        <v>0</v>
      </c>
      <c r="AJ18" s="167">
        <f t="shared" si="27"/>
        <v>0</v>
      </c>
      <c r="AK18" s="167">
        <f t="shared" si="27"/>
        <v>0</v>
      </c>
      <c r="AL18" s="167">
        <f t="shared" si="27"/>
        <v>0</v>
      </c>
      <c r="AM18" s="167">
        <f t="shared" si="27"/>
        <v>0</v>
      </c>
      <c r="AN18" s="167">
        <f t="shared" si="27"/>
        <v>0</v>
      </c>
      <c r="AO18" s="167">
        <f t="shared" si="27"/>
        <v>0</v>
      </c>
      <c r="AP18" s="167">
        <f t="shared" si="27"/>
        <v>0</v>
      </c>
      <c r="AQ18" s="167">
        <f t="shared" si="27"/>
        <v>0</v>
      </c>
      <c r="AR18" s="167">
        <f t="shared" si="27"/>
        <v>20000</v>
      </c>
      <c r="AS18" s="167">
        <f t="shared" si="27"/>
        <v>20000</v>
      </c>
      <c r="AT18" s="167">
        <f t="shared" si="27"/>
        <v>20000</v>
      </c>
      <c r="AU18" s="167">
        <f t="shared" si="27"/>
        <v>20000</v>
      </c>
      <c r="AV18" s="167">
        <f t="shared" si="27"/>
        <v>20000</v>
      </c>
      <c r="AW18" s="167">
        <f t="shared" si="27"/>
        <v>20000</v>
      </c>
      <c r="AX18" s="167">
        <f t="shared" si="27"/>
        <v>20000</v>
      </c>
      <c r="AY18" s="167">
        <f t="shared" si="27"/>
        <v>20000</v>
      </c>
      <c r="AZ18" s="167">
        <f t="shared" si="27"/>
        <v>20000</v>
      </c>
      <c r="BA18" s="167">
        <f t="shared" si="27"/>
        <v>20000</v>
      </c>
      <c r="BB18" s="167">
        <f t="shared" si="27"/>
        <v>20000</v>
      </c>
      <c r="BC18" s="167">
        <f t="shared" si="27"/>
        <v>20000</v>
      </c>
      <c r="BD18" s="167">
        <f t="shared" si="27"/>
        <v>20000</v>
      </c>
      <c r="BE18" s="167">
        <f t="shared" si="27"/>
        <v>20000</v>
      </c>
      <c r="BF18" s="167">
        <f t="shared" si="27"/>
        <v>20000</v>
      </c>
      <c r="BG18" s="167">
        <f t="shared" si="27"/>
        <v>20000</v>
      </c>
      <c r="BH18" s="167">
        <f t="shared" si="27"/>
        <v>20000</v>
      </c>
      <c r="BI18" s="167">
        <f t="shared" si="27"/>
        <v>20000</v>
      </c>
      <c r="BJ18" s="167">
        <f t="shared" si="27"/>
        <v>20000</v>
      </c>
      <c r="BK18" s="167">
        <f t="shared" si="27"/>
        <v>20000</v>
      </c>
      <c r="BL18" s="167">
        <f t="shared" si="27"/>
        <v>20000</v>
      </c>
      <c r="BM18" s="167">
        <f t="shared" si="27"/>
        <v>20000</v>
      </c>
      <c r="BN18" s="167">
        <f t="shared" si="27"/>
        <v>20000</v>
      </c>
      <c r="BO18" s="167">
        <f t="shared" si="27"/>
        <v>20000</v>
      </c>
      <c r="BP18" s="167">
        <f t="shared" si="27"/>
        <v>20000</v>
      </c>
      <c r="BQ18" s="167">
        <f t="shared" si="27"/>
        <v>20000</v>
      </c>
      <c r="BR18" s="167">
        <f t="shared" si="27"/>
        <v>20000</v>
      </c>
      <c r="BS18" s="167">
        <f t="shared" si="27"/>
        <v>20000</v>
      </c>
      <c r="BT18" s="167">
        <f t="shared" si="27"/>
        <v>20000</v>
      </c>
      <c r="BU18" s="167">
        <f t="shared" si="27"/>
        <v>20000</v>
      </c>
      <c r="BV18" s="167">
        <f t="shared" si="27"/>
        <v>20000</v>
      </c>
      <c r="BW18" s="167">
        <f t="shared" si="27"/>
        <v>20000</v>
      </c>
      <c r="BX18" s="167">
        <f t="shared" si="27"/>
        <v>20000</v>
      </c>
      <c r="BY18" s="167">
        <f t="shared" si="27"/>
        <v>20000</v>
      </c>
      <c r="BZ18" s="167">
        <f t="shared" si="27"/>
        <v>20000</v>
      </c>
      <c r="CA18" s="225"/>
      <c r="CB18" s="225"/>
      <c r="CC18" s="225"/>
      <c r="CD18" s="225"/>
      <c r="CE18" s="225"/>
      <c r="CF18" s="225"/>
      <c r="CG18" s="225"/>
      <c r="CH18" s="225"/>
      <c r="CI18" s="225"/>
      <c r="CJ18" s="225"/>
      <c r="CK18" s="225"/>
      <c r="CL18" s="225"/>
      <c r="CM18" s="225"/>
      <c r="CN18" s="225"/>
      <c r="CO18" s="225"/>
      <c r="CP18" s="225"/>
      <c r="CQ18" s="225"/>
      <c r="CR18" s="225"/>
      <c r="CS18" s="225"/>
      <c r="CT18" s="225"/>
    </row>
    <row r="19" spans="1:98" ht="15" customHeight="1" x14ac:dyDescent="0.25">
      <c r="A19" s="634" t="s">
        <v>626</v>
      </c>
      <c r="B19" s="628"/>
      <c r="C19" s="621"/>
      <c r="D19" s="417"/>
      <c r="E19" s="417">
        <f t="shared" ref="E19:J19" si="28">SUM(E14:E18)</f>
        <v>157181.81818181818</v>
      </c>
      <c r="F19" s="417">
        <f t="shared" si="28"/>
        <v>157181.81818181818</v>
      </c>
      <c r="G19" s="417">
        <f t="shared" si="28"/>
        <v>177181.81818181818</v>
      </c>
      <c r="H19" s="417">
        <f t="shared" si="28"/>
        <v>177181.81818181818</v>
      </c>
      <c r="I19" s="417">
        <f t="shared" si="28"/>
        <v>177181.81818181818</v>
      </c>
      <c r="J19" s="417">
        <f t="shared" si="28"/>
        <v>177181.81818181818</v>
      </c>
      <c r="K19" s="431"/>
      <c r="L19" s="298">
        <f t="shared" ref="L19:BZ19" si="29">SUM(L14:L18)</f>
        <v>17272.727272727272</v>
      </c>
      <c r="M19" s="298">
        <f t="shared" si="29"/>
        <v>22181.81818181818</v>
      </c>
      <c r="N19" s="298">
        <f t="shared" si="29"/>
        <v>22181.81818181818</v>
      </c>
      <c r="O19" s="298">
        <f t="shared" si="29"/>
        <v>22181.81818181818</v>
      </c>
      <c r="P19" s="298">
        <f t="shared" si="29"/>
        <v>66272.727272727265</v>
      </c>
      <c r="Q19" s="298">
        <f t="shared" si="29"/>
        <v>157181.81818181818</v>
      </c>
      <c r="R19" s="298">
        <f t="shared" si="29"/>
        <v>157181.81818181818</v>
      </c>
      <c r="S19" s="298">
        <f t="shared" si="29"/>
        <v>157181.81818181818</v>
      </c>
      <c r="T19" s="298">
        <f t="shared" si="29"/>
        <v>157181.81818181818</v>
      </c>
      <c r="U19" s="298">
        <f t="shared" si="29"/>
        <v>157181.81818181818</v>
      </c>
      <c r="V19" s="298">
        <f t="shared" si="29"/>
        <v>157181.81818181818</v>
      </c>
      <c r="W19" s="298">
        <f t="shared" si="29"/>
        <v>157181.81818181818</v>
      </c>
      <c r="X19" s="298">
        <f t="shared" si="29"/>
        <v>157181.81818181818</v>
      </c>
      <c r="Y19" s="298">
        <f t="shared" si="29"/>
        <v>157181.81818181818</v>
      </c>
      <c r="Z19" s="298">
        <f t="shared" si="29"/>
        <v>157181.81818181818</v>
      </c>
      <c r="AA19" s="298">
        <f t="shared" si="29"/>
        <v>157181.81818181818</v>
      </c>
      <c r="AB19" s="298">
        <f t="shared" si="29"/>
        <v>157181.81818181818</v>
      </c>
      <c r="AC19" s="298">
        <f t="shared" si="29"/>
        <v>157181.81818181818</v>
      </c>
      <c r="AD19" s="298">
        <f t="shared" si="29"/>
        <v>157181.81818181818</v>
      </c>
      <c r="AE19" s="298">
        <f t="shared" si="29"/>
        <v>157181.81818181818</v>
      </c>
      <c r="AF19" s="298">
        <f t="shared" si="29"/>
        <v>157181.81818181818</v>
      </c>
      <c r="AG19" s="298">
        <f t="shared" si="29"/>
        <v>157181.81818181818</v>
      </c>
      <c r="AH19" s="298">
        <f t="shared" si="29"/>
        <v>157181.81818181818</v>
      </c>
      <c r="AI19" s="298">
        <f t="shared" si="29"/>
        <v>157181.81818181818</v>
      </c>
      <c r="AJ19" s="298">
        <f t="shared" si="29"/>
        <v>157181.81818181818</v>
      </c>
      <c r="AK19" s="298">
        <f t="shared" si="29"/>
        <v>157181.81818181818</v>
      </c>
      <c r="AL19" s="298">
        <f t="shared" si="29"/>
        <v>157181.81818181818</v>
      </c>
      <c r="AM19" s="298">
        <f t="shared" si="29"/>
        <v>157181.81818181818</v>
      </c>
      <c r="AN19" s="298">
        <f t="shared" si="29"/>
        <v>157181.81818181818</v>
      </c>
      <c r="AO19" s="298">
        <f t="shared" si="29"/>
        <v>157181.81818181818</v>
      </c>
      <c r="AP19" s="298">
        <f t="shared" si="29"/>
        <v>157181.81818181818</v>
      </c>
      <c r="AQ19" s="298">
        <f t="shared" si="29"/>
        <v>157181.81818181818</v>
      </c>
      <c r="AR19" s="298">
        <f t="shared" si="29"/>
        <v>177181.81818181818</v>
      </c>
      <c r="AS19" s="298">
        <f t="shared" si="29"/>
        <v>177181.81818181818</v>
      </c>
      <c r="AT19" s="298">
        <f t="shared" si="29"/>
        <v>177181.81818181818</v>
      </c>
      <c r="AU19" s="298">
        <f t="shared" si="29"/>
        <v>177181.81818181818</v>
      </c>
      <c r="AV19" s="298">
        <f t="shared" si="29"/>
        <v>177181.81818181818</v>
      </c>
      <c r="AW19" s="298">
        <f t="shared" si="29"/>
        <v>177181.81818181818</v>
      </c>
      <c r="AX19" s="298">
        <f t="shared" si="29"/>
        <v>177181.81818181818</v>
      </c>
      <c r="AY19" s="298">
        <f t="shared" si="29"/>
        <v>177181.81818181818</v>
      </c>
      <c r="AZ19" s="298">
        <f t="shared" si="29"/>
        <v>177181.81818181818</v>
      </c>
      <c r="BA19" s="298">
        <f t="shared" si="29"/>
        <v>177181.81818181818</v>
      </c>
      <c r="BB19" s="298">
        <f t="shared" si="29"/>
        <v>177181.81818181818</v>
      </c>
      <c r="BC19" s="298">
        <f t="shared" si="29"/>
        <v>177181.81818181818</v>
      </c>
      <c r="BD19" s="298">
        <f t="shared" si="29"/>
        <v>177181.81818181818</v>
      </c>
      <c r="BE19" s="298">
        <f t="shared" si="29"/>
        <v>177181.81818181818</v>
      </c>
      <c r="BF19" s="298">
        <f t="shared" si="29"/>
        <v>177181.81818181818</v>
      </c>
      <c r="BG19" s="298">
        <f t="shared" si="29"/>
        <v>177181.81818181818</v>
      </c>
      <c r="BH19" s="298">
        <f t="shared" si="29"/>
        <v>177181.81818181818</v>
      </c>
      <c r="BI19" s="298">
        <f t="shared" si="29"/>
        <v>177181.81818181818</v>
      </c>
      <c r="BJ19" s="298">
        <f t="shared" si="29"/>
        <v>177181.81818181818</v>
      </c>
      <c r="BK19" s="298">
        <f t="shared" si="29"/>
        <v>177181.81818181818</v>
      </c>
      <c r="BL19" s="298">
        <f t="shared" si="29"/>
        <v>177181.81818181818</v>
      </c>
      <c r="BM19" s="298">
        <f t="shared" si="29"/>
        <v>177181.81818181818</v>
      </c>
      <c r="BN19" s="298">
        <f t="shared" si="29"/>
        <v>177181.81818181818</v>
      </c>
      <c r="BO19" s="298">
        <f t="shared" si="29"/>
        <v>177181.81818181818</v>
      </c>
      <c r="BP19" s="298">
        <f t="shared" si="29"/>
        <v>177181.81818181818</v>
      </c>
      <c r="BQ19" s="298">
        <f t="shared" si="29"/>
        <v>177181.81818181818</v>
      </c>
      <c r="BR19" s="298">
        <f t="shared" si="29"/>
        <v>177181.81818181818</v>
      </c>
      <c r="BS19" s="298">
        <f t="shared" si="29"/>
        <v>177181.81818181818</v>
      </c>
      <c r="BT19" s="298">
        <f t="shared" si="29"/>
        <v>177181.81818181818</v>
      </c>
      <c r="BU19" s="298">
        <f t="shared" si="29"/>
        <v>177181.81818181818</v>
      </c>
      <c r="BV19" s="298">
        <f t="shared" si="29"/>
        <v>177181.81818181818</v>
      </c>
      <c r="BW19" s="298">
        <f t="shared" si="29"/>
        <v>177181.81818181818</v>
      </c>
      <c r="BX19" s="298">
        <f t="shared" si="29"/>
        <v>177181.81818181818</v>
      </c>
      <c r="BY19" s="298">
        <f t="shared" si="29"/>
        <v>177181.81818181818</v>
      </c>
      <c r="BZ19" s="298">
        <f t="shared" si="29"/>
        <v>177181.81818181818</v>
      </c>
      <c r="CA19" s="225"/>
      <c r="CB19" s="225"/>
      <c r="CC19" s="225"/>
      <c r="CD19" s="225"/>
      <c r="CE19" s="225"/>
      <c r="CF19" s="225"/>
      <c r="CG19" s="225"/>
      <c r="CH19" s="225"/>
      <c r="CI19" s="225"/>
      <c r="CJ19" s="225"/>
      <c r="CK19" s="225"/>
      <c r="CL19" s="225"/>
      <c r="CM19" s="225"/>
      <c r="CN19" s="225"/>
      <c r="CO19" s="225"/>
      <c r="CP19" s="225"/>
      <c r="CQ19" s="225"/>
      <c r="CR19" s="225"/>
      <c r="CS19" s="225"/>
      <c r="CT19" s="225"/>
    </row>
    <row r="20" spans="1:98" ht="15" customHeight="1" x14ac:dyDescent="0.25">
      <c r="A20" s="634" t="s">
        <v>627</v>
      </c>
      <c r="B20" s="628"/>
      <c r="C20" s="621"/>
      <c r="D20" s="417"/>
      <c r="E20" s="417">
        <f>T20</f>
        <v>0</v>
      </c>
      <c r="F20" s="417">
        <f>AF20</f>
        <v>0</v>
      </c>
      <c r="G20" s="417">
        <f>AR20</f>
        <v>0</v>
      </c>
      <c r="H20" s="417">
        <f>BD20</f>
        <v>0</v>
      </c>
      <c r="I20" s="417">
        <f>BP20</f>
        <v>0</v>
      </c>
      <c r="J20" s="417">
        <f>BT20</f>
        <v>0</v>
      </c>
      <c r="K20" s="431"/>
      <c r="L20" s="167">
        <f>+L9</f>
        <v>0</v>
      </c>
      <c r="M20" s="167">
        <f t="shared" ref="M20:BZ20" si="30">+L20+M9</f>
        <v>0</v>
      </c>
      <c r="N20" s="167">
        <f t="shared" si="30"/>
        <v>0</v>
      </c>
      <c r="O20" s="167">
        <f t="shared" si="30"/>
        <v>0</v>
      </c>
      <c r="P20" s="167">
        <f t="shared" si="30"/>
        <v>0</v>
      </c>
      <c r="Q20" s="167">
        <f t="shared" si="30"/>
        <v>0</v>
      </c>
      <c r="R20" s="167">
        <f t="shared" si="30"/>
        <v>0</v>
      </c>
      <c r="S20" s="167">
        <f t="shared" si="30"/>
        <v>0</v>
      </c>
      <c r="T20" s="167">
        <f t="shared" si="30"/>
        <v>0</v>
      </c>
      <c r="U20" s="167">
        <f t="shared" si="30"/>
        <v>0</v>
      </c>
      <c r="V20" s="167">
        <f t="shared" si="30"/>
        <v>0</v>
      </c>
      <c r="W20" s="167">
        <f t="shared" si="30"/>
        <v>0</v>
      </c>
      <c r="X20" s="167">
        <f t="shared" si="30"/>
        <v>0</v>
      </c>
      <c r="Y20" s="167">
        <f t="shared" si="30"/>
        <v>0</v>
      </c>
      <c r="Z20" s="167">
        <f t="shared" si="30"/>
        <v>0</v>
      </c>
      <c r="AA20" s="167">
        <f t="shared" si="30"/>
        <v>0</v>
      </c>
      <c r="AB20" s="167">
        <f t="shared" si="30"/>
        <v>0</v>
      </c>
      <c r="AC20" s="167">
        <f t="shared" si="30"/>
        <v>0</v>
      </c>
      <c r="AD20" s="167">
        <f t="shared" si="30"/>
        <v>0</v>
      </c>
      <c r="AE20" s="167">
        <f t="shared" si="30"/>
        <v>0</v>
      </c>
      <c r="AF20" s="167">
        <f t="shared" si="30"/>
        <v>0</v>
      </c>
      <c r="AG20" s="167">
        <f t="shared" si="30"/>
        <v>0</v>
      </c>
      <c r="AH20" s="167">
        <f t="shared" si="30"/>
        <v>0</v>
      </c>
      <c r="AI20" s="167">
        <f t="shared" si="30"/>
        <v>0</v>
      </c>
      <c r="AJ20" s="167">
        <f t="shared" si="30"/>
        <v>0</v>
      </c>
      <c r="AK20" s="167">
        <f t="shared" si="30"/>
        <v>0</v>
      </c>
      <c r="AL20" s="167">
        <f t="shared" si="30"/>
        <v>0</v>
      </c>
      <c r="AM20" s="167">
        <f t="shared" si="30"/>
        <v>0</v>
      </c>
      <c r="AN20" s="167">
        <f t="shared" si="30"/>
        <v>0</v>
      </c>
      <c r="AO20" s="167">
        <f t="shared" si="30"/>
        <v>0</v>
      </c>
      <c r="AP20" s="167">
        <f t="shared" si="30"/>
        <v>0</v>
      </c>
      <c r="AQ20" s="167">
        <f t="shared" si="30"/>
        <v>0</v>
      </c>
      <c r="AR20" s="167">
        <f t="shared" si="30"/>
        <v>0</v>
      </c>
      <c r="AS20" s="167">
        <f t="shared" si="30"/>
        <v>0</v>
      </c>
      <c r="AT20" s="167">
        <f t="shared" si="30"/>
        <v>0</v>
      </c>
      <c r="AU20" s="167">
        <f t="shared" si="30"/>
        <v>0</v>
      </c>
      <c r="AV20" s="167">
        <f t="shared" si="30"/>
        <v>0</v>
      </c>
      <c r="AW20" s="167">
        <f t="shared" si="30"/>
        <v>0</v>
      </c>
      <c r="AX20" s="167">
        <f t="shared" si="30"/>
        <v>0</v>
      </c>
      <c r="AY20" s="167">
        <f t="shared" si="30"/>
        <v>0</v>
      </c>
      <c r="AZ20" s="167">
        <f t="shared" si="30"/>
        <v>0</v>
      </c>
      <c r="BA20" s="167">
        <f t="shared" si="30"/>
        <v>0</v>
      </c>
      <c r="BB20" s="167">
        <f t="shared" si="30"/>
        <v>0</v>
      </c>
      <c r="BC20" s="167">
        <f t="shared" si="30"/>
        <v>0</v>
      </c>
      <c r="BD20" s="167">
        <f t="shared" si="30"/>
        <v>0</v>
      </c>
      <c r="BE20" s="167">
        <f t="shared" si="30"/>
        <v>0</v>
      </c>
      <c r="BF20" s="167">
        <f t="shared" si="30"/>
        <v>0</v>
      </c>
      <c r="BG20" s="167">
        <f t="shared" si="30"/>
        <v>0</v>
      </c>
      <c r="BH20" s="167">
        <f t="shared" si="30"/>
        <v>0</v>
      </c>
      <c r="BI20" s="167">
        <f t="shared" si="30"/>
        <v>0</v>
      </c>
      <c r="BJ20" s="167">
        <f t="shared" si="30"/>
        <v>0</v>
      </c>
      <c r="BK20" s="167">
        <f t="shared" si="30"/>
        <v>0</v>
      </c>
      <c r="BL20" s="167">
        <f t="shared" si="30"/>
        <v>0</v>
      </c>
      <c r="BM20" s="167">
        <f t="shared" si="30"/>
        <v>0</v>
      </c>
      <c r="BN20" s="167">
        <f t="shared" si="30"/>
        <v>0</v>
      </c>
      <c r="BO20" s="167">
        <f t="shared" si="30"/>
        <v>0</v>
      </c>
      <c r="BP20" s="167">
        <f t="shared" si="30"/>
        <v>0</v>
      </c>
      <c r="BQ20" s="167">
        <f t="shared" si="30"/>
        <v>0</v>
      </c>
      <c r="BR20" s="167">
        <f t="shared" si="30"/>
        <v>0</v>
      </c>
      <c r="BS20" s="167">
        <f t="shared" si="30"/>
        <v>0</v>
      </c>
      <c r="BT20" s="167">
        <f t="shared" si="30"/>
        <v>0</v>
      </c>
      <c r="BU20" s="167">
        <f t="shared" si="30"/>
        <v>0</v>
      </c>
      <c r="BV20" s="167">
        <f t="shared" si="30"/>
        <v>0</v>
      </c>
      <c r="BW20" s="167">
        <f t="shared" si="30"/>
        <v>0</v>
      </c>
      <c r="BX20" s="167">
        <f t="shared" si="30"/>
        <v>0</v>
      </c>
      <c r="BY20" s="167">
        <f t="shared" si="30"/>
        <v>0</v>
      </c>
      <c r="BZ20" s="167">
        <f t="shared" si="30"/>
        <v>0</v>
      </c>
      <c r="CA20" s="225"/>
      <c r="CB20" s="225"/>
      <c r="CC20" s="225"/>
      <c r="CD20" s="225"/>
      <c r="CE20" s="225"/>
      <c r="CF20" s="225"/>
      <c r="CG20" s="225"/>
      <c r="CH20" s="225"/>
      <c r="CI20" s="225"/>
      <c r="CJ20" s="225"/>
      <c r="CK20" s="225"/>
      <c r="CL20" s="225"/>
      <c r="CM20" s="225"/>
      <c r="CN20" s="225"/>
      <c r="CO20" s="225"/>
      <c r="CP20" s="225"/>
      <c r="CQ20" s="225"/>
      <c r="CR20" s="225"/>
      <c r="CS20" s="225"/>
      <c r="CT20" s="225"/>
    </row>
    <row r="21" spans="1:98" ht="12" customHeight="1" x14ac:dyDescent="0.25">
      <c r="A21" s="280"/>
      <c r="B21" s="280"/>
      <c r="C21" s="280"/>
      <c r="D21" s="280"/>
      <c r="E21" s="432"/>
      <c r="F21" s="280"/>
      <c r="G21" s="280"/>
      <c r="H21" s="280"/>
      <c r="I21" s="225"/>
      <c r="J21" s="225"/>
      <c r="K21" s="225"/>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25"/>
      <c r="AK21" s="257"/>
      <c r="AL21" s="257">
        <f>SUM(X21:AI21)-F21</f>
        <v>0</v>
      </c>
      <c r="AM21" s="225"/>
      <c r="AN21" s="225"/>
      <c r="AO21" s="225"/>
      <c r="AP21" s="225"/>
      <c r="AQ21" s="225"/>
      <c r="AR21" s="225"/>
      <c r="AS21" s="225"/>
      <c r="AT21" s="225"/>
      <c r="AU21" s="225"/>
      <c r="AV21" s="225"/>
      <c r="AW21" s="225"/>
      <c r="AX21" s="225"/>
      <c r="AY21" s="225"/>
      <c r="AZ21" s="225"/>
      <c r="BA21" s="225"/>
      <c r="BB21" s="225"/>
      <c r="BC21" s="225"/>
      <c r="BD21" s="225"/>
      <c r="BE21" s="225"/>
      <c r="BF21" s="225"/>
      <c r="BG21" s="225"/>
      <c r="BH21" s="225"/>
      <c r="BI21" s="225"/>
      <c r="BJ21" s="225"/>
      <c r="BK21" s="225"/>
      <c r="BL21" s="225"/>
      <c r="BM21" s="225"/>
      <c r="BN21" s="225"/>
      <c r="BO21" s="225"/>
      <c r="BP21" s="225"/>
      <c r="BQ21" s="225"/>
      <c r="BR21" s="225"/>
      <c r="BS21" s="225"/>
      <c r="BT21" s="225"/>
      <c r="BU21" s="225"/>
      <c r="BV21" s="225"/>
      <c r="BW21" s="225"/>
      <c r="BX21" s="225"/>
      <c r="BY21" s="225"/>
      <c r="BZ21" s="225"/>
      <c r="CA21" s="225"/>
      <c r="CB21" s="225"/>
      <c r="CC21" s="225"/>
      <c r="CD21" s="225"/>
      <c r="CE21" s="225"/>
      <c r="CF21" s="225"/>
      <c r="CG21" s="225"/>
      <c r="CH21" s="225"/>
      <c r="CI21" s="225"/>
      <c r="CJ21" s="225"/>
      <c r="CK21" s="225"/>
      <c r="CL21" s="225"/>
      <c r="CM21" s="225"/>
      <c r="CN21" s="225"/>
      <c r="CO21" s="225"/>
      <c r="CP21" s="225"/>
      <c r="CQ21" s="225"/>
      <c r="CR21" s="225"/>
      <c r="CS21" s="225"/>
      <c r="CT21" s="225"/>
    </row>
    <row r="22" spans="1:98" ht="15" customHeight="1" x14ac:dyDescent="0.25">
      <c r="A22" s="640" t="s">
        <v>628</v>
      </c>
      <c r="B22" s="628"/>
      <c r="C22" s="621"/>
      <c r="D22" s="429"/>
      <c r="E22" s="430">
        <f t="shared" ref="E22:J22" si="31">E13</f>
        <v>2021</v>
      </c>
      <c r="F22" s="430">
        <f t="shared" si="31"/>
        <v>2022</v>
      </c>
      <c r="G22" s="430">
        <f t="shared" si="31"/>
        <v>2023</v>
      </c>
      <c r="H22" s="430">
        <f t="shared" si="31"/>
        <v>2024</v>
      </c>
      <c r="I22" s="430">
        <f t="shared" si="31"/>
        <v>2025</v>
      </c>
      <c r="J22" s="430">
        <f t="shared" si="31"/>
        <v>2026</v>
      </c>
      <c r="K22" s="225"/>
      <c r="L22" s="254">
        <f t="shared" ref="L22:BZ22" si="32">L4</f>
        <v>44561</v>
      </c>
      <c r="M22" s="254">
        <f t="shared" si="32"/>
        <v>44592</v>
      </c>
      <c r="N22" s="254">
        <f t="shared" si="32"/>
        <v>44620</v>
      </c>
      <c r="O22" s="254">
        <f t="shared" si="32"/>
        <v>44651</v>
      </c>
      <c r="P22" s="254">
        <f t="shared" si="32"/>
        <v>44681</v>
      </c>
      <c r="Q22" s="254">
        <f t="shared" si="32"/>
        <v>44712</v>
      </c>
      <c r="R22" s="254">
        <f t="shared" si="32"/>
        <v>44742</v>
      </c>
      <c r="S22" s="254">
        <f t="shared" si="32"/>
        <v>44773</v>
      </c>
      <c r="T22" s="254">
        <f t="shared" si="32"/>
        <v>44804</v>
      </c>
      <c r="U22" s="254">
        <f t="shared" si="32"/>
        <v>44834</v>
      </c>
      <c r="V22" s="254">
        <f t="shared" si="32"/>
        <v>44865</v>
      </c>
      <c r="W22" s="254">
        <f t="shared" si="32"/>
        <v>44895</v>
      </c>
      <c r="X22" s="254">
        <f t="shared" si="32"/>
        <v>44926</v>
      </c>
      <c r="Y22" s="254">
        <f t="shared" si="32"/>
        <v>44957</v>
      </c>
      <c r="Z22" s="254">
        <f t="shared" si="32"/>
        <v>44985</v>
      </c>
      <c r="AA22" s="254">
        <f t="shared" si="32"/>
        <v>45016</v>
      </c>
      <c r="AB22" s="254">
        <f t="shared" si="32"/>
        <v>45046</v>
      </c>
      <c r="AC22" s="254">
        <f t="shared" si="32"/>
        <v>45077</v>
      </c>
      <c r="AD22" s="254">
        <f t="shared" si="32"/>
        <v>45107</v>
      </c>
      <c r="AE22" s="254">
        <f t="shared" si="32"/>
        <v>45138</v>
      </c>
      <c r="AF22" s="254">
        <f t="shared" si="32"/>
        <v>45169</v>
      </c>
      <c r="AG22" s="254">
        <f t="shared" si="32"/>
        <v>45199</v>
      </c>
      <c r="AH22" s="254">
        <f t="shared" si="32"/>
        <v>45230</v>
      </c>
      <c r="AI22" s="254">
        <f t="shared" si="32"/>
        <v>45260</v>
      </c>
      <c r="AJ22" s="254">
        <f t="shared" si="32"/>
        <v>45291</v>
      </c>
      <c r="AK22" s="254">
        <f t="shared" si="32"/>
        <v>45322</v>
      </c>
      <c r="AL22" s="254">
        <f t="shared" si="32"/>
        <v>45351</v>
      </c>
      <c r="AM22" s="254">
        <f t="shared" si="32"/>
        <v>45382</v>
      </c>
      <c r="AN22" s="254">
        <f t="shared" si="32"/>
        <v>45412</v>
      </c>
      <c r="AO22" s="254">
        <f t="shared" si="32"/>
        <v>45443</v>
      </c>
      <c r="AP22" s="254">
        <f t="shared" si="32"/>
        <v>45473</v>
      </c>
      <c r="AQ22" s="254">
        <f t="shared" si="32"/>
        <v>45504</v>
      </c>
      <c r="AR22" s="254">
        <f t="shared" si="32"/>
        <v>45535</v>
      </c>
      <c r="AS22" s="254">
        <f t="shared" si="32"/>
        <v>45565</v>
      </c>
      <c r="AT22" s="254">
        <f t="shared" si="32"/>
        <v>45596</v>
      </c>
      <c r="AU22" s="254">
        <f t="shared" si="32"/>
        <v>45626</v>
      </c>
      <c r="AV22" s="254">
        <f t="shared" si="32"/>
        <v>45657</v>
      </c>
      <c r="AW22" s="254">
        <f t="shared" si="32"/>
        <v>45688</v>
      </c>
      <c r="AX22" s="254">
        <f t="shared" si="32"/>
        <v>45716</v>
      </c>
      <c r="AY22" s="254">
        <f t="shared" si="32"/>
        <v>45747</v>
      </c>
      <c r="AZ22" s="254">
        <f t="shared" si="32"/>
        <v>45777</v>
      </c>
      <c r="BA22" s="254">
        <f t="shared" si="32"/>
        <v>45808</v>
      </c>
      <c r="BB22" s="254">
        <f t="shared" si="32"/>
        <v>45838</v>
      </c>
      <c r="BC22" s="254">
        <f t="shared" si="32"/>
        <v>45869</v>
      </c>
      <c r="BD22" s="254">
        <f t="shared" si="32"/>
        <v>45900</v>
      </c>
      <c r="BE22" s="254">
        <f t="shared" si="32"/>
        <v>45930</v>
      </c>
      <c r="BF22" s="254">
        <f t="shared" si="32"/>
        <v>45961</v>
      </c>
      <c r="BG22" s="254">
        <f t="shared" si="32"/>
        <v>45991</v>
      </c>
      <c r="BH22" s="254">
        <f t="shared" si="32"/>
        <v>46022</v>
      </c>
      <c r="BI22" s="254">
        <f t="shared" si="32"/>
        <v>46053</v>
      </c>
      <c r="BJ22" s="254">
        <f t="shared" si="32"/>
        <v>46081</v>
      </c>
      <c r="BK22" s="254">
        <f t="shared" si="32"/>
        <v>46112</v>
      </c>
      <c r="BL22" s="254">
        <f t="shared" si="32"/>
        <v>46142</v>
      </c>
      <c r="BM22" s="254">
        <f t="shared" si="32"/>
        <v>46173</v>
      </c>
      <c r="BN22" s="254">
        <f t="shared" si="32"/>
        <v>46203</v>
      </c>
      <c r="BO22" s="254">
        <f t="shared" si="32"/>
        <v>46234</v>
      </c>
      <c r="BP22" s="254">
        <f t="shared" si="32"/>
        <v>46265</v>
      </c>
      <c r="BQ22" s="254">
        <f t="shared" si="32"/>
        <v>46295</v>
      </c>
      <c r="BR22" s="254">
        <f t="shared" si="32"/>
        <v>46326</v>
      </c>
      <c r="BS22" s="254">
        <f t="shared" si="32"/>
        <v>46356</v>
      </c>
      <c r="BT22" s="254">
        <f t="shared" si="32"/>
        <v>46387</v>
      </c>
      <c r="BU22" s="254">
        <f t="shared" si="32"/>
        <v>46418</v>
      </c>
      <c r="BV22" s="254">
        <f t="shared" si="32"/>
        <v>46446</v>
      </c>
      <c r="BW22" s="254">
        <f t="shared" si="32"/>
        <v>46477</v>
      </c>
      <c r="BX22" s="254">
        <f t="shared" si="32"/>
        <v>46507</v>
      </c>
      <c r="BY22" s="254">
        <f t="shared" si="32"/>
        <v>46538</v>
      </c>
      <c r="BZ22" s="254">
        <f t="shared" si="32"/>
        <v>46568</v>
      </c>
      <c r="CA22" s="225"/>
      <c r="CB22" s="225"/>
      <c r="CC22" s="225"/>
      <c r="CD22" s="225"/>
      <c r="CE22" s="225"/>
      <c r="CF22" s="225"/>
      <c r="CG22" s="225"/>
      <c r="CH22" s="225"/>
      <c r="CI22" s="225"/>
      <c r="CJ22" s="225"/>
      <c r="CK22" s="225"/>
      <c r="CL22" s="225"/>
      <c r="CM22" s="225"/>
      <c r="CN22" s="225"/>
      <c r="CO22" s="225"/>
      <c r="CP22" s="225"/>
      <c r="CQ22" s="225"/>
      <c r="CR22" s="225"/>
      <c r="CS22" s="225"/>
      <c r="CT22" s="225"/>
    </row>
    <row r="23" spans="1:98" ht="15" customHeight="1" outlineLevel="1" x14ac:dyDescent="0.25">
      <c r="A23" s="344"/>
      <c r="B23" s="639" t="str">
        <f t="shared" ref="B23:B25" si="33">+B14</f>
        <v>Түрээсийн сайжруулалт</v>
      </c>
      <c r="C23" s="621"/>
      <c r="D23" s="167">
        <v>3</v>
      </c>
      <c r="E23" s="289">
        <f t="shared" ref="E23:J23" si="34">SUMIF($L$3:$BT$3,E$4,$L23:$BT23)</f>
        <v>0</v>
      </c>
      <c r="F23" s="289">
        <f t="shared" si="34"/>
        <v>0</v>
      </c>
      <c r="G23" s="289">
        <f t="shared" si="34"/>
        <v>0</v>
      </c>
      <c r="H23" s="289">
        <f t="shared" si="34"/>
        <v>0</v>
      </c>
      <c r="I23" s="289">
        <f t="shared" si="34"/>
        <v>0</v>
      </c>
      <c r="J23" s="289">
        <f t="shared" si="34"/>
        <v>0</v>
      </c>
      <c r="K23" s="257"/>
      <c r="L23" s="167">
        <f t="shared" ref="L23:AI23" si="35">L14/$D23/12</f>
        <v>0</v>
      </c>
      <c r="M23" s="167">
        <f t="shared" si="35"/>
        <v>0</v>
      </c>
      <c r="N23" s="167">
        <f t="shared" si="35"/>
        <v>0</v>
      </c>
      <c r="O23" s="167">
        <f t="shared" si="35"/>
        <v>0</v>
      </c>
      <c r="P23" s="167">
        <f t="shared" si="35"/>
        <v>0</v>
      </c>
      <c r="Q23" s="167">
        <f t="shared" si="35"/>
        <v>0</v>
      </c>
      <c r="R23" s="167">
        <f t="shared" si="35"/>
        <v>0</v>
      </c>
      <c r="S23" s="167">
        <f t="shared" si="35"/>
        <v>0</v>
      </c>
      <c r="T23" s="167">
        <f t="shared" si="35"/>
        <v>0</v>
      </c>
      <c r="U23" s="167">
        <f t="shared" si="35"/>
        <v>0</v>
      </c>
      <c r="V23" s="167">
        <f t="shared" si="35"/>
        <v>0</v>
      </c>
      <c r="W23" s="167">
        <f t="shared" si="35"/>
        <v>0</v>
      </c>
      <c r="X23" s="167">
        <f t="shared" si="35"/>
        <v>0</v>
      </c>
      <c r="Y23" s="167">
        <f t="shared" si="35"/>
        <v>0</v>
      </c>
      <c r="Z23" s="167">
        <f t="shared" si="35"/>
        <v>0</v>
      </c>
      <c r="AA23" s="167">
        <f t="shared" si="35"/>
        <v>0</v>
      </c>
      <c r="AB23" s="167">
        <f t="shared" si="35"/>
        <v>0</v>
      </c>
      <c r="AC23" s="167">
        <f t="shared" si="35"/>
        <v>0</v>
      </c>
      <c r="AD23" s="167">
        <f t="shared" si="35"/>
        <v>0</v>
      </c>
      <c r="AE23" s="167">
        <f t="shared" si="35"/>
        <v>0</v>
      </c>
      <c r="AF23" s="167">
        <f t="shared" si="35"/>
        <v>0</v>
      </c>
      <c r="AG23" s="167">
        <f t="shared" si="35"/>
        <v>0</v>
      </c>
      <c r="AH23" s="167">
        <f t="shared" si="35"/>
        <v>0</v>
      </c>
      <c r="AI23" s="167">
        <f t="shared" si="35"/>
        <v>0</v>
      </c>
      <c r="AJ23" s="167"/>
      <c r="AK23" s="167"/>
      <c r="AL23" s="167"/>
      <c r="AM23" s="167"/>
      <c r="AN23" s="167"/>
      <c r="AO23" s="167"/>
      <c r="AP23" s="167"/>
      <c r="AQ23" s="167"/>
      <c r="AR23" s="167"/>
      <c r="AS23" s="167"/>
      <c r="AT23" s="167"/>
      <c r="AU23" s="167"/>
      <c r="AV23" s="167"/>
      <c r="AW23" s="167"/>
      <c r="AX23" s="167"/>
      <c r="AY23" s="167"/>
      <c r="AZ23" s="167"/>
      <c r="BA23" s="167"/>
      <c r="BB23" s="167"/>
      <c r="BC23" s="167"/>
      <c r="BD23" s="167"/>
      <c r="BE23" s="167"/>
      <c r="BF23" s="167"/>
      <c r="BG23" s="167"/>
      <c r="BH23" s="167"/>
      <c r="BI23" s="167"/>
      <c r="BJ23" s="167"/>
      <c r="BK23" s="167"/>
      <c r="BL23" s="167"/>
      <c r="BM23" s="167"/>
      <c r="BN23" s="167"/>
      <c r="BO23" s="167"/>
      <c r="BP23" s="167"/>
      <c r="BQ23" s="167"/>
      <c r="BR23" s="167"/>
      <c r="BS23" s="167"/>
      <c r="BT23" s="167"/>
      <c r="BU23" s="167"/>
      <c r="BV23" s="167"/>
      <c r="BW23" s="167"/>
      <c r="BX23" s="167"/>
      <c r="BY23" s="167"/>
      <c r="BZ23" s="167"/>
      <c r="CA23" s="225"/>
      <c r="CB23" s="225"/>
      <c r="CC23" s="225"/>
      <c r="CD23" s="225"/>
      <c r="CE23" s="225"/>
      <c r="CF23" s="225"/>
      <c r="CG23" s="225"/>
      <c r="CH23" s="225"/>
      <c r="CI23" s="225"/>
      <c r="CJ23" s="225"/>
      <c r="CK23" s="225"/>
      <c r="CL23" s="225"/>
      <c r="CM23" s="225"/>
      <c r="CN23" s="225"/>
      <c r="CO23" s="225"/>
      <c r="CP23" s="225"/>
      <c r="CQ23" s="225"/>
      <c r="CR23" s="225"/>
      <c r="CS23" s="225"/>
      <c r="CT23" s="225"/>
    </row>
    <row r="24" spans="1:98" ht="15" customHeight="1" outlineLevel="1" x14ac:dyDescent="0.25">
      <c r="A24" s="344"/>
      <c r="B24" s="639" t="str">
        <f t="shared" si="33"/>
        <v>Компьютер, туслах хэрэгслүүд</v>
      </c>
      <c r="C24" s="621"/>
      <c r="D24" s="167">
        <v>3</v>
      </c>
      <c r="E24" s="289">
        <f t="shared" ref="E24:J24" si="36">SUMIF($L$3:$BT$3,E$4,$L24:$BT24)</f>
        <v>479.79797979797974</v>
      </c>
      <c r="F24" s="289">
        <f t="shared" si="36"/>
        <v>13530.303030303032</v>
      </c>
      <c r="G24" s="289">
        <f t="shared" si="36"/>
        <v>15575.757575757578</v>
      </c>
      <c r="H24" s="289">
        <f t="shared" si="36"/>
        <v>14277.777777777779</v>
      </c>
      <c r="I24" s="289">
        <f t="shared" si="36"/>
        <v>0</v>
      </c>
      <c r="J24" s="289">
        <f t="shared" si="36"/>
        <v>0</v>
      </c>
      <c r="K24" s="257"/>
      <c r="L24" s="167">
        <f t="shared" ref="L24:AU24" si="37">L15/$D24/12</f>
        <v>479.79797979797974</v>
      </c>
      <c r="M24" s="167">
        <f t="shared" si="37"/>
        <v>616.16161616161605</v>
      </c>
      <c r="N24" s="167">
        <f t="shared" si="37"/>
        <v>616.16161616161605</v>
      </c>
      <c r="O24" s="167">
        <f t="shared" si="37"/>
        <v>616.16161616161605</v>
      </c>
      <c r="P24" s="167">
        <f t="shared" si="37"/>
        <v>1297.9797979797979</v>
      </c>
      <c r="Q24" s="167">
        <f t="shared" si="37"/>
        <v>1297.9797979797979</v>
      </c>
      <c r="R24" s="167">
        <f t="shared" si="37"/>
        <v>1297.9797979797979</v>
      </c>
      <c r="S24" s="167">
        <f t="shared" si="37"/>
        <v>1297.9797979797979</v>
      </c>
      <c r="T24" s="167">
        <f t="shared" si="37"/>
        <v>1297.9797979797979</v>
      </c>
      <c r="U24" s="167">
        <f t="shared" si="37"/>
        <v>1297.9797979797979</v>
      </c>
      <c r="V24" s="167">
        <f t="shared" si="37"/>
        <v>1297.9797979797979</v>
      </c>
      <c r="W24" s="167">
        <f t="shared" si="37"/>
        <v>1297.9797979797979</v>
      </c>
      <c r="X24" s="167">
        <f t="shared" si="37"/>
        <v>1297.9797979797979</v>
      </c>
      <c r="Y24" s="167">
        <f t="shared" si="37"/>
        <v>1297.9797979797979</v>
      </c>
      <c r="Z24" s="167">
        <f t="shared" si="37"/>
        <v>1297.9797979797979</v>
      </c>
      <c r="AA24" s="167">
        <f t="shared" si="37"/>
        <v>1297.9797979797979</v>
      </c>
      <c r="AB24" s="167">
        <f t="shared" si="37"/>
        <v>1297.9797979797979</v>
      </c>
      <c r="AC24" s="167">
        <f t="shared" si="37"/>
        <v>1297.9797979797979</v>
      </c>
      <c r="AD24" s="167">
        <f t="shared" si="37"/>
        <v>1297.9797979797979</v>
      </c>
      <c r="AE24" s="167">
        <f t="shared" si="37"/>
        <v>1297.9797979797979</v>
      </c>
      <c r="AF24" s="167">
        <f t="shared" si="37"/>
        <v>1297.9797979797979</v>
      </c>
      <c r="AG24" s="167">
        <f t="shared" si="37"/>
        <v>1297.9797979797979</v>
      </c>
      <c r="AH24" s="167">
        <f t="shared" si="37"/>
        <v>1297.9797979797979</v>
      </c>
      <c r="AI24" s="167">
        <f t="shared" si="37"/>
        <v>1297.9797979797979</v>
      </c>
      <c r="AJ24" s="167">
        <f t="shared" si="37"/>
        <v>1297.9797979797979</v>
      </c>
      <c r="AK24" s="167">
        <f t="shared" si="37"/>
        <v>1297.9797979797979</v>
      </c>
      <c r="AL24" s="167">
        <f t="shared" si="37"/>
        <v>1297.9797979797979</v>
      </c>
      <c r="AM24" s="167">
        <f t="shared" si="37"/>
        <v>1297.9797979797979</v>
      </c>
      <c r="AN24" s="167">
        <f t="shared" si="37"/>
        <v>1297.9797979797979</v>
      </c>
      <c r="AO24" s="167">
        <f t="shared" si="37"/>
        <v>1297.9797979797979</v>
      </c>
      <c r="AP24" s="167">
        <f t="shared" si="37"/>
        <v>1297.9797979797979</v>
      </c>
      <c r="AQ24" s="167">
        <f t="shared" si="37"/>
        <v>1297.9797979797979</v>
      </c>
      <c r="AR24" s="167">
        <f t="shared" si="37"/>
        <v>1297.9797979797979</v>
      </c>
      <c r="AS24" s="167">
        <f t="shared" si="37"/>
        <v>1297.9797979797979</v>
      </c>
      <c r="AT24" s="167">
        <f t="shared" si="37"/>
        <v>1297.9797979797979</v>
      </c>
      <c r="AU24" s="167">
        <f t="shared" si="37"/>
        <v>1297.9797979797979</v>
      </c>
      <c r="AV24" s="167"/>
      <c r="AW24" s="167"/>
      <c r="AX24" s="167"/>
      <c r="AY24" s="167"/>
      <c r="AZ24" s="167"/>
      <c r="BA24" s="167"/>
      <c r="BB24" s="167"/>
      <c r="BC24" s="167"/>
      <c r="BD24" s="167"/>
      <c r="BE24" s="167"/>
      <c r="BF24" s="167"/>
      <c r="BG24" s="167"/>
      <c r="BH24" s="167"/>
      <c r="BI24" s="167"/>
      <c r="BJ24" s="167"/>
      <c r="BK24" s="167"/>
      <c r="BL24" s="167"/>
      <c r="BM24" s="167"/>
      <c r="BN24" s="167"/>
      <c r="BO24" s="167"/>
      <c r="BP24" s="167"/>
      <c r="BQ24" s="167"/>
      <c r="BR24" s="167"/>
      <c r="BS24" s="167"/>
      <c r="BT24" s="167"/>
      <c r="BU24" s="167"/>
      <c r="BV24" s="167"/>
      <c r="BW24" s="167"/>
      <c r="BX24" s="167"/>
      <c r="BY24" s="167"/>
      <c r="BZ24" s="167"/>
      <c r="CA24" s="225"/>
      <c r="CB24" s="225"/>
      <c r="CC24" s="225"/>
      <c r="CD24" s="225"/>
      <c r="CE24" s="225"/>
      <c r="CF24" s="225"/>
      <c r="CG24" s="225"/>
      <c r="CH24" s="225"/>
      <c r="CI24" s="225"/>
      <c r="CJ24" s="225"/>
      <c r="CK24" s="225"/>
      <c r="CL24" s="225"/>
      <c r="CM24" s="225"/>
      <c r="CN24" s="225"/>
      <c r="CO24" s="225"/>
      <c r="CP24" s="225"/>
      <c r="CQ24" s="225"/>
      <c r="CR24" s="225"/>
      <c r="CS24" s="225"/>
      <c r="CT24" s="225"/>
    </row>
    <row r="25" spans="1:98" ht="15" customHeight="1" outlineLevel="1" x14ac:dyDescent="0.25">
      <c r="A25" s="344"/>
      <c r="B25" s="639" t="str">
        <f t="shared" si="33"/>
        <v>Тавилга, эд хогшил</v>
      </c>
      <c r="C25" s="621"/>
      <c r="D25" s="167">
        <v>10</v>
      </c>
      <c r="E25" s="289">
        <f t="shared" ref="E25:J25" si="38">SUMIF($L$3:$BT$3,E$4,$L25:$BT25)</f>
        <v>0</v>
      </c>
      <c r="F25" s="289">
        <f t="shared" si="38"/>
        <v>1465.909090909091</v>
      </c>
      <c r="G25" s="289">
        <f t="shared" si="38"/>
        <v>1954.545454545455</v>
      </c>
      <c r="H25" s="289">
        <f t="shared" si="38"/>
        <v>1954.545454545455</v>
      </c>
      <c r="I25" s="289">
        <f t="shared" si="38"/>
        <v>1954.545454545455</v>
      </c>
      <c r="J25" s="289">
        <f t="shared" si="38"/>
        <v>1954.545454545455</v>
      </c>
      <c r="K25" s="257"/>
      <c r="L25" s="167">
        <f t="shared" ref="L25:BZ25" si="39">L16/$D25/12</f>
        <v>0</v>
      </c>
      <c r="M25" s="167">
        <f t="shared" si="39"/>
        <v>0</v>
      </c>
      <c r="N25" s="167">
        <f t="shared" si="39"/>
        <v>0</v>
      </c>
      <c r="O25" s="167">
        <f t="shared" si="39"/>
        <v>0</v>
      </c>
      <c r="P25" s="167">
        <f t="shared" si="39"/>
        <v>162.87878787878788</v>
      </c>
      <c r="Q25" s="167">
        <f t="shared" si="39"/>
        <v>162.87878787878788</v>
      </c>
      <c r="R25" s="167">
        <f t="shared" si="39"/>
        <v>162.87878787878788</v>
      </c>
      <c r="S25" s="167">
        <f t="shared" si="39"/>
        <v>162.87878787878788</v>
      </c>
      <c r="T25" s="167">
        <f t="shared" si="39"/>
        <v>162.87878787878788</v>
      </c>
      <c r="U25" s="167">
        <f t="shared" si="39"/>
        <v>162.87878787878788</v>
      </c>
      <c r="V25" s="167">
        <f t="shared" si="39"/>
        <v>162.87878787878788</v>
      </c>
      <c r="W25" s="167">
        <f t="shared" si="39"/>
        <v>162.87878787878788</v>
      </c>
      <c r="X25" s="167">
        <f t="shared" si="39"/>
        <v>162.87878787878788</v>
      </c>
      <c r="Y25" s="167">
        <f t="shared" si="39"/>
        <v>162.87878787878788</v>
      </c>
      <c r="Z25" s="167">
        <f t="shared" si="39"/>
        <v>162.87878787878788</v>
      </c>
      <c r="AA25" s="167">
        <f t="shared" si="39"/>
        <v>162.87878787878788</v>
      </c>
      <c r="AB25" s="167">
        <f t="shared" si="39"/>
        <v>162.87878787878788</v>
      </c>
      <c r="AC25" s="167">
        <f t="shared" si="39"/>
        <v>162.87878787878788</v>
      </c>
      <c r="AD25" s="167">
        <f t="shared" si="39"/>
        <v>162.87878787878788</v>
      </c>
      <c r="AE25" s="167">
        <f t="shared" si="39"/>
        <v>162.87878787878788</v>
      </c>
      <c r="AF25" s="167">
        <f t="shared" si="39"/>
        <v>162.87878787878788</v>
      </c>
      <c r="AG25" s="167">
        <f t="shared" si="39"/>
        <v>162.87878787878788</v>
      </c>
      <c r="AH25" s="167">
        <f t="shared" si="39"/>
        <v>162.87878787878788</v>
      </c>
      <c r="AI25" s="167">
        <f t="shared" si="39"/>
        <v>162.87878787878788</v>
      </c>
      <c r="AJ25" s="167">
        <f t="shared" si="39"/>
        <v>162.87878787878788</v>
      </c>
      <c r="AK25" s="167">
        <f t="shared" si="39"/>
        <v>162.87878787878788</v>
      </c>
      <c r="AL25" s="167">
        <f t="shared" si="39"/>
        <v>162.87878787878788</v>
      </c>
      <c r="AM25" s="167">
        <f t="shared" si="39"/>
        <v>162.87878787878788</v>
      </c>
      <c r="AN25" s="167">
        <f t="shared" si="39"/>
        <v>162.87878787878788</v>
      </c>
      <c r="AO25" s="167">
        <f t="shared" si="39"/>
        <v>162.87878787878788</v>
      </c>
      <c r="AP25" s="167">
        <f t="shared" si="39"/>
        <v>162.87878787878788</v>
      </c>
      <c r="AQ25" s="167">
        <f t="shared" si="39"/>
        <v>162.87878787878788</v>
      </c>
      <c r="AR25" s="167">
        <f t="shared" si="39"/>
        <v>162.87878787878788</v>
      </c>
      <c r="AS25" s="167">
        <f t="shared" si="39"/>
        <v>162.87878787878788</v>
      </c>
      <c r="AT25" s="167">
        <f t="shared" si="39"/>
        <v>162.87878787878788</v>
      </c>
      <c r="AU25" s="167">
        <f t="shared" si="39"/>
        <v>162.87878787878788</v>
      </c>
      <c r="AV25" s="167">
        <f t="shared" si="39"/>
        <v>162.87878787878788</v>
      </c>
      <c r="AW25" s="167">
        <f t="shared" si="39"/>
        <v>162.87878787878788</v>
      </c>
      <c r="AX25" s="167">
        <f t="shared" si="39"/>
        <v>162.87878787878788</v>
      </c>
      <c r="AY25" s="167">
        <f t="shared" si="39"/>
        <v>162.87878787878788</v>
      </c>
      <c r="AZ25" s="167">
        <f t="shared" si="39"/>
        <v>162.87878787878788</v>
      </c>
      <c r="BA25" s="167">
        <f t="shared" si="39"/>
        <v>162.87878787878788</v>
      </c>
      <c r="BB25" s="167">
        <f t="shared" si="39"/>
        <v>162.87878787878788</v>
      </c>
      <c r="BC25" s="167">
        <f t="shared" si="39"/>
        <v>162.87878787878788</v>
      </c>
      <c r="BD25" s="167">
        <f t="shared" si="39"/>
        <v>162.87878787878788</v>
      </c>
      <c r="BE25" s="167">
        <f t="shared" si="39"/>
        <v>162.87878787878788</v>
      </c>
      <c r="BF25" s="167">
        <f t="shared" si="39"/>
        <v>162.87878787878788</v>
      </c>
      <c r="BG25" s="167">
        <f t="shared" si="39"/>
        <v>162.87878787878788</v>
      </c>
      <c r="BH25" s="167">
        <f t="shared" si="39"/>
        <v>162.87878787878788</v>
      </c>
      <c r="BI25" s="167">
        <f t="shared" si="39"/>
        <v>162.87878787878788</v>
      </c>
      <c r="BJ25" s="167">
        <f t="shared" si="39"/>
        <v>162.87878787878788</v>
      </c>
      <c r="BK25" s="167">
        <f t="shared" si="39"/>
        <v>162.87878787878788</v>
      </c>
      <c r="BL25" s="167">
        <f t="shared" si="39"/>
        <v>162.87878787878788</v>
      </c>
      <c r="BM25" s="167">
        <f t="shared" si="39"/>
        <v>162.87878787878788</v>
      </c>
      <c r="BN25" s="167">
        <f t="shared" si="39"/>
        <v>162.87878787878788</v>
      </c>
      <c r="BO25" s="167">
        <f t="shared" si="39"/>
        <v>162.87878787878788</v>
      </c>
      <c r="BP25" s="167">
        <f t="shared" si="39"/>
        <v>162.87878787878788</v>
      </c>
      <c r="BQ25" s="167">
        <f t="shared" si="39"/>
        <v>162.87878787878788</v>
      </c>
      <c r="BR25" s="167">
        <f t="shared" si="39"/>
        <v>162.87878787878788</v>
      </c>
      <c r="BS25" s="167">
        <f t="shared" si="39"/>
        <v>162.87878787878788</v>
      </c>
      <c r="BT25" s="167">
        <f t="shared" si="39"/>
        <v>162.87878787878788</v>
      </c>
      <c r="BU25" s="167">
        <f t="shared" si="39"/>
        <v>162.87878787878788</v>
      </c>
      <c r="BV25" s="167">
        <f t="shared" si="39"/>
        <v>162.87878787878788</v>
      </c>
      <c r="BW25" s="167">
        <f t="shared" si="39"/>
        <v>162.87878787878788</v>
      </c>
      <c r="BX25" s="167">
        <f t="shared" si="39"/>
        <v>162.87878787878788</v>
      </c>
      <c r="BY25" s="167">
        <f t="shared" si="39"/>
        <v>162.87878787878788</v>
      </c>
      <c r="BZ25" s="167">
        <f t="shared" si="39"/>
        <v>162.87878787878788</v>
      </c>
      <c r="CA25" s="225"/>
      <c r="CB25" s="225"/>
      <c r="CC25" s="225"/>
      <c r="CD25" s="225"/>
      <c r="CE25" s="225"/>
      <c r="CF25" s="225"/>
      <c r="CG25" s="225"/>
      <c r="CH25" s="225"/>
      <c r="CI25" s="225"/>
      <c r="CJ25" s="225"/>
      <c r="CK25" s="225"/>
      <c r="CL25" s="225"/>
      <c r="CM25" s="225"/>
      <c r="CN25" s="225"/>
      <c r="CO25" s="225"/>
      <c r="CP25" s="225"/>
      <c r="CQ25" s="225"/>
      <c r="CR25" s="225"/>
      <c r="CS25" s="225"/>
      <c r="CT25" s="225"/>
    </row>
    <row r="26" spans="1:98" ht="15" customHeight="1" outlineLevel="1" x14ac:dyDescent="0.25">
      <c r="A26" s="344"/>
      <c r="B26" s="638" t="s">
        <v>502</v>
      </c>
      <c r="C26" s="621"/>
      <c r="D26" s="167">
        <v>10</v>
      </c>
      <c r="E26" s="289">
        <f t="shared" ref="E26:J26" si="40">SUMIF($L$3:$BT$3,E$4,$L26:$BT26)</f>
        <v>0</v>
      </c>
      <c r="F26" s="289">
        <f t="shared" si="40"/>
        <v>6060.6060606060601</v>
      </c>
      <c r="G26" s="289">
        <f t="shared" si="40"/>
        <v>9090.9090909090919</v>
      </c>
      <c r="H26" s="289">
        <f t="shared" si="40"/>
        <v>9090.9090909090919</v>
      </c>
      <c r="I26" s="289">
        <f t="shared" si="40"/>
        <v>9090.9090909090919</v>
      </c>
      <c r="J26" s="289">
        <f t="shared" si="40"/>
        <v>9090.9090909090919</v>
      </c>
      <c r="K26" s="257"/>
      <c r="L26" s="167">
        <f t="shared" ref="L26:BZ26" si="41">L17/$D26/12</f>
        <v>0</v>
      </c>
      <c r="M26" s="167">
        <f t="shared" si="41"/>
        <v>0</v>
      </c>
      <c r="N26" s="167">
        <f t="shared" si="41"/>
        <v>0</v>
      </c>
      <c r="O26" s="167">
        <f t="shared" si="41"/>
        <v>0</v>
      </c>
      <c r="P26" s="167">
        <f t="shared" si="41"/>
        <v>0</v>
      </c>
      <c r="Q26" s="167">
        <f t="shared" si="41"/>
        <v>757.57575757575751</v>
      </c>
      <c r="R26" s="167">
        <f t="shared" si="41"/>
        <v>757.57575757575751</v>
      </c>
      <c r="S26" s="167">
        <f t="shared" si="41"/>
        <v>757.57575757575751</v>
      </c>
      <c r="T26" s="167">
        <f t="shared" si="41"/>
        <v>757.57575757575751</v>
      </c>
      <c r="U26" s="167">
        <f t="shared" si="41"/>
        <v>757.57575757575751</v>
      </c>
      <c r="V26" s="167">
        <f t="shared" si="41"/>
        <v>757.57575757575751</v>
      </c>
      <c r="W26" s="167">
        <f t="shared" si="41"/>
        <v>757.57575757575751</v>
      </c>
      <c r="X26" s="167">
        <f t="shared" si="41"/>
        <v>757.57575757575751</v>
      </c>
      <c r="Y26" s="167">
        <f t="shared" si="41"/>
        <v>757.57575757575751</v>
      </c>
      <c r="Z26" s="167">
        <f t="shared" si="41"/>
        <v>757.57575757575751</v>
      </c>
      <c r="AA26" s="167">
        <f t="shared" si="41"/>
        <v>757.57575757575751</v>
      </c>
      <c r="AB26" s="167">
        <f t="shared" si="41"/>
        <v>757.57575757575751</v>
      </c>
      <c r="AC26" s="167">
        <f t="shared" si="41"/>
        <v>757.57575757575751</v>
      </c>
      <c r="AD26" s="167">
        <f t="shared" si="41"/>
        <v>757.57575757575751</v>
      </c>
      <c r="AE26" s="167">
        <f t="shared" si="41"/>
        <v>757.57575757575751</v>
      </c>
      <c r="AF26" s="167">
        <f t="shared" si="41"/>
        <v>757.57575757575751</v>
      </c>
      <c r="AG26" s="167">
        <f t="shared" si="41"/>
        <v>757.57575757575751</v>
      </c>
      <c r="AH26" s="167">
        <f t="shared" si="41"/>
        <v>757.57575757575751</v>
      </c>
      <c r="AI26" s="167">
        <f t="shared" si="41"/>
        <v>757.57575757575751</v>
      </c>
      <c r="AJ26" s="167">
        <f t="shared" si="41"/>
        <v>757.57575757575751</v>
      </c>
      <c r="AK26" s="167">
        <f t="shared" si="41"/>
        <v>757.57575757575751</v>
      </c>
      <c r="AL26" s="167">
        <f t="shared" si="41"/>
        <v>757.57575757575751</v>
      </c>
      <c r="AM26" s="167">
        <f t="shared" si="41"/>
        <v>757.57575757575751</v>
      </c>
      <c r="AN26" s="167">
        <f t="shared" si="41"/>
        <v>757.57575757575751</v>
      </c>
      <c r="AO26" s="167">
        <f t="shared" si="41"/>
        <v>757.57575757575751</v>
      </c>
      <c r="AP26" s="167">
        <f t="shared" si="41"/>
        <v>757.57575757575751</v>
      </c>
      <c r="AQ26" s="167">
        <f t="shared" si="41"/>
        <v>757.57575757575751</v>
      </c>
      <c r="AR26" s="167">
        <f t="shared" si="41"/>
        <v>757.57575757575751</v>
      </c>
      <c r="AS26" s="167">
        <f t="shared" si="41"/>
        <v>757.57575757575751</v>
      </c>
      <c r="AT26" s="167">
        <f t="shared" si="41"/>
        <v>757.57575757575751</v>
      </c>
      <c r="AU26" s="167">
        <f t="shared" si="41"/>
        <v>757.57575757575751</v>
      </c>
      <c r="AV26" s="167">
        <f t="shared" si="41"/>
        <v>757.57575757575751</v>
      </c>
      <c r="AW26" s="167">
        <f t="shared" si="41"/>
        <v>757.57575757575751</v>
      </c>
      <c r="AX26" s="167">
        <f t="shared" si="41"/>
        <v>757.57575757575751</v>
      </c>
      <c r="AY26" s="167">
        <f t="shared" si="41"/>
        <v>757.57575757575751</v>
      </c>
      <c r="AZ26" s="167">
        <f t="shared" si="41"/>
        <v>757.57575757575751</v>
      </c>
      <c r="BA26" s="167">
        <f t="shared" si="41"/>
        <v>757.57575757575751</v>
      </c>
      <c r="BB26" s="167">
        <f t="shared" si="41"/>
        <v>757.57575757575751</v>
      </c>
      <c r="BC26" s="167">
        <f t="shared" si="41"/>
        <v>757.57575757575751</v>
      </c>
      <c r="BD26" s="167">
        <f t="shared" si="41"/>
        <v>757.57575757575751</v>
      </c>
      <c r="BE26" s="167">
        <f t="shared" si="41"/>
        <v>757.57575757575751</v>
      </c>
      <c r="BF26" s="167">
        <f t="shared" si="41"/>
        <v>757.57575757575751</v>
      </c>
      <c r="BG26" s="167">
        <f t="shared" si="41"/>
        <v>757.57575757575751</v>
      </c>
      <c r="BH26" s="167">
        <f t="shared" si="41"/>
        <v>757.57575757575751</v>
      </c>
      <c r="BI26" s="167">
        <f t="shared" si="41"/>
        <v>757.57575757575751</v>
      </c>
      <c r="BJ26" s="167">
        <f t="shared" si="41"/>
        <v>757.57575757575751</v>
      </c>
      <c r="BK26" s="167">
        <f t="shared" si="41"/>
        <v>757.57575757575751</v>
      </c>
      <c r="BL26" s="167">
        <f t="shared" si="41"/>
        <v>757.57575757575751</v>
      </c>
      <c r="BM26" s="167">
        <f t="shared" si="41"/>
        <v>757.57575757575751</v>
      </c>
      <c r="BN26" s="167">
        <f t="shared" si="41"/>
        <v>757.57575757575751</v>
      </c>
      <c r="BO26" s="167">
        <f t="shared" si="41"/>
        <v>757.57575757575751</v>
      </c>
      <c r="BP26" s="167">
        <f t="shared" si="41"/>
        <v>757.57575757575751</v>
      </c>
      <c r="BQ26" s="167">
        <f t="shared" si="41"/>
        <v>757.57575757575751</v>
      </c>
      <c r="BR26" s="167">
        <f t="shared" si="41"/>
        <v>757.57575757575751</v>
      </c>
      <c r="BS26" s="167">
        <f t="shared" si="41"/>
        <v>757.57575757575751</v>
      </c>
      <c r="BT26" s="167">
        <f t="shared" si="41"/>
        <v>757.57575757575751</v>
      </c>
      <c r="BU26" s="167">
        <f t="shared" si="41"/>
        <v>757.57575757575751</v>
      </c>
      <c r="BV26" s="167">
        <f t="shared" si="41"/>
        <v>757.57575757575751</v>
      </c>
      <c r="BW26" s="167">
        <f t="shared" si="41"/>
        <v>757.57575757575751</v>
      </c>
      <c r="BX26" s="167">
        <f t="shared" si="41"/>
        <v>757.57575757575751</v>
      </c>
      <c r="BY26" s="167">
        <f t="shared" si="41"/>
        <v>757.57575757575751</v>
      </c>
      <c r="BZ26" s="167">
        <f t="shared" si="41"/>
        <v>757.57575757575751</v>
      </c>
      <c r="CA26" s="225"/>
      <c r="CB26" s="225"/>
      <c r="CC26" s="225"/>
      <c r="CD26" s="225"/>
      <c r="CE26" s="225"/>
      <c r="CF26" s="225"/>
      <c r="CG26" s="225"/>
      <c r="CH26" s="225"/>
      <c r="CI26" s="225"/>
      <c r="CJ26" s="225"/>
      <c r="CK26" s="225"/>
      <c r="CL26" s="225"/>
      <c r="CM26" s="225"/>
      <c r="CN26" s="225"/>
      <c r="CO26" s="225"/>
      <c r="CP26" s="225"/>
      <c r="CQ26" s="225"/>
      <c r="CR26" s="225"/>
      <c r="CS26" s="225"/>
      <c r="CT26" s="225"/>
    </row>
    <row r="27" spans="1:98" ht="15" customHeight="1" outlineLevel="1" x14ac:dyDescent="0.25">
      <c r="A27" s="344"/>
      <c r="B27" s="639" t="str">
        <f>+B18</f>
        <v>Тээврийн хэрэгсэл</v>
      </c>
      <c r="C27" s="621"/>
      <c r="D27" s="167">
        <v>5</v>
      </c>
      <c r="E27" s="289">
        <f t="shared" ref="E27:J27" si="42">SUMIF($L$3:$BT$3,E$4,$L27:$BT27)</f>
        <v>0</v>
      </c>
      <c r="F27" s="289">
        <f t="shared" si="42"/>
        <v>0</v>
      </c>
      <c r="G27" s="289">
        <f t="shared" si="42"/>
        <v>0</v>
      </c>
      <c r="H27" s="289">
        <f t="shared" si="42"/>
        <v>1666.6666666666665</v>
      </c>
      <c r="I27" s="289">
        <f t="shared" si="42"/>
        <v>4000.0000000000005</v>
      </c>
      <c r="J27" s="289">
        <f t="shared" si="42"/>
        <v>4000.0000000000005</v>
      </c>
      <c r="K27" s="257"/>
      <c r="L27" s="167">
        <f t="shared" ref="L27:BZ27" si="43">L18/$D27/12</f>
        <v>0</v>
      </c>
      <c r="M27" s="167">
        <f t="shared" si="43"/>
        <v>0</v>
      </c>
      <c r="N27" s="167">
        <f t="shared" si="43"/>
        <v>0</v>
      </c>
      <c r="O27" s="167">
        <f t="shared" si="43"/>
        <v>0</v>
      </c>
      <c r="P27" s="167">
        <f t="shared" si="43"/>
        <v>0</v>
      </c>
      <c r="Q27" s="167">
        <f t="shared" si="43"/>
        <v>0</v>
      </c>
      <c r="R27" s="167">
        <f t="shared" si="43"/>
        <v>0</v>
      </c>
      <c r="S27" s="167">
        <f t="shared" si="43"/>
        <v>0</v>
      </c>
      <c r="T27" s="167">
        <f t="shared" si="43"/>
        <v>0</v>
      </c>
      <c r="U27" s="167">
        <f t="shared" si="43"/>
        <v>0</v>
      </c>
      <c r="V27" s="167">
        <f t="shared" si="43"/>
        <v>0</v>
      </c>
      <c r="W27" s="167">
        <f t="shared" si="43"/>
        <v>0</v>
      </c>
      <c r="X27" s="167">
        <f t="shared" si="43"/>
        <v>0</v>
      </c>
      <c r="Y27" s="167">
        <f t="shared" si="43"/>
        <v>0</v>
      </c>
      <c r="Z27" s="167">
        <f t="shared" si="43"/>
        <v>0</v>
      </c>
      <c r="AA27" s="167">
        <f t="shared" si="43"/>
        <v>0</v>
      </c>
      <c r="AB27" s="167">
        <f t="shared" si="43"/>
        <v>0</v>
      </c>
      <c r="AC27" s="167">
        <f t="shared" si="43"/>
        <v>0</v>
      </c>
      <c r="AD27" s="167">
        <f t="shared" si="43"/>
        <v>0</v>
      </c>
      <c r="AE27" s="167">
        <f t="shared" si="43"/>
        <v>0</v>
      </c>
      <c r="AF27" s="167">
        <f t="shared" si="43"/>
        <v>0</v>
      </c>
      <c r="AG27" s="167">
        <f t="shared" si="43"/>
        <v>0</v>
      </c>
      <c r="AH27" s="167">
        <f t="shared" si="43"/>
        <v>0</v>
      </c>
      <c r="AI27" s="167">
        <f t="shared" si="43"/>
        <v>0</v>
      </c>
      <c r="AJ27" s="167">
        <f t="shared" si="43"/>
        <v>0</v>
      </c>
      <c r="AK27" s="167">
        <f t="shared" si="43"/>
        <v>0</v>
      </c>
      <c r="AL27" s="167">
        <f t="shared" si="43"/>
        <v>0</v>
      </c>
      <c r="AM27" s="167">
        <f t="shared" si="43"/>
        <v>0</v>
      </c>
      <c r="AN27" s="167">
        <f t="shared" si="43"/>
        <v>0</v>
      </c>
      <c r="AO27" s="167">
        <f t="shared" si="43"/>
        <v>0</v>
      </c>
      <c r="AP27" s="167">
        <f t="shared" si="43"/>
        <v>0</v>
      </c>
      <c r="AQ27" s="167">
        <f t="shared" si="43"/>
        <v>0</v>
      </c>
      <c r="AR27" s="167">
        <f t="shared" si="43"/>
        <v>333.33333333333331</v>
      </c>
      <c r="AS27" s="167">
        <f t="shared" si="43"/>
        <v>333.33333333333331</v>
      </c>
      <c r="AT27" s="167">
        <f t="shared" si="43"/>
        <v>333.33333333333331</v>
      </c>
      <c r="AU27" s="167">
        <f t="shared" si="43"/>
        <v>333.33333333333331</v>
      </c>
      <c r="AV27" s="167">
        <f t="shared" si="43"/>
        <v>333.33333333333331</v>
      </c>
      <c r="AW27" s="167">
        <f t="shared" si="43"/>
        <v>333.33333333333331</v>
      </c>
      <c r="AX27" s="167">
        <f t="shared" si="43"/>
        <v>333.33333333333331</v>
      </c>
      <c r="AY27" s="167">
        <f t="shared" si="43"/>
        <v>333.33333333333331</v>
      </c>
      <c r="AZ27" s="167">
        <f t="shared" si="43"/>
        <v>333.33333333333331</v>
      </c>
      <c r="BA27" s="167">
        <f t="shared" si="43"/>
        <v>333.33333333333331</v>
      </c>
      <c r="BB27" s="167">
        <f t="shared" si="43"/>
        <v>333.33333333333331</v>
      </c>
      <c r="BC27" s="167">
        <f t="shared" si="43"/>
        <v>333.33333333333331</v>
      </c>
      <c r="BD27" s="167">
        <f t="shared" si="43"/>
        <v>333.33333333333331</v>
      </c>
      <c r="BE27" s="167">
        <f t="shared" si="43"/>
        <v>333.33333333333331</v>
      </c>
      <c r="BF27" s="167">
        <f t="shared" si="43"/>
        <v>333.33333333333331</v>
      </c>
      <c r="BG27" s="167">
        <f t="shared" si="43"/>
        <v>333.33333333333331</v>
      </c>
      <c r="BH27" s="167">
        <f t="shared" si="43"/>
        <v>333.33333333333331</v>
      </c>
      <c r="BI27" s="167">
        <f t="shared" si="43"/>
        <v>333.33333333333331</v>
      </c>
      <c r="BJ27" s="167">
        <f t="shared" si="43"/>
        <v>333.33333333333331</v>
      </c>
      <c r="BK27" s="167">
        <f t="shared" si="43"/>
        <v>333.33333333333331</v>
      </c>
      <c r="BL27" s="167">
        <f t="shared" si="43"/>
        <v>333.33333333333331</v>
      </c>
      <c r="BM27" s="167">
        <f t="shared" si="43"/>
        <v>333.33333333333331</v>
      </c>
      <c r="BN27" s="167">
        <f t="shared" si="43"/>
        <v>333.33333333333331</v>
      </c>
      <c r="BO27" s="167">
        <f t="shared" si="43"/>
        <v>333.33333333333331</v>
      </c>
      <c r="BP27" s="167">
        <f t="shared" si="43"/>
        <v>333.33333333333331</v>
      </c>
      <c r="BQ27" s="167">
        <f t="shared" si="43"/>
        <v>333.33333333333331</v>
      </c>
      <c r="BR27" s="167">
        <f t="shared" si="43"/>
        <v>333.33333333333331</v>
      </c>
      <c r="BS27" s="167">
        <f t="shared" si="43"/>
        <v>333.33333333333331</v>
      </c>
      <c r="BT27" s="167">
        <f t="shared" si="43"/>
        <v>333.33333333333331</v>
      </c>
      <c r="BU27" s="167">
        <f t="shared" si="43"/>
        <v>333.33333333333331</v>
      </c>
      <c r="BV27" s="167">
        <f t="shared" si="43"/>
        <v>333.33333333333331</v>
      </c>
      <c r="BW27" s="167">
        <f t="shared" si="43"/>
        <v>333.33333333333331</v>
      </c>
      <c r="BX27" s="167">
        <f t="shared" si="43"/>
        <v>333.33333333333331</v>
      </c>
      <c r="BY27" s="167">
        <f t="shared" si="43"/>
        <v>333.33333333333331</v>
      </c>
      <c r="BZ27" s="167">
        <f t="shared" si="43"/>
        <v>333.33333333333331</v>
      </c>
      <c r="CA27" s="225"/>
      <c r="CB27" s="225"/>
      <c r="CC27" s="225"/>
      <c r="CD27" s="225"/>
      <c r="CE27" s="225"/>
      <c r="CF27" s="225"/>
      <c r="CG27" s="225"/>
      <c r="CH27" s="225"/>
      <c r="CI27" s="225"/>
      <c r="CJ27" s="225"/>
      <c r="CK27" s="225"/>
      <c r="CL27" s="225"/>
      <c r="CM27" s="225"/>
      <c r="CN27" s="225"/>
      <c r="CO27" s="225"/>
      <c r="CP27" s="225"/>
      <c r="CQ27" s="225"/>
      <c r="CR27" s="225"/>
      <c r="CS27" s="225"/>
      <c r="CT27" s="225"/>
    </row>
    <row r="28" spans="1:98" ht="15" customHeight="1" outlineLevel="1" x14ac:dyDescent="0.25">
      <c r="A28" s="636" t="s">
        <v>629</v>
      </c>
      <c r="B28" s="628"/>
      <c r="C28" s="621"/>
      <c r="D28" s="417"/>
      <c r="E28" s="417">
        <f t="shared" ref="E28:J28" si="44">SUM(E23:E27)</f>
        <v>479.79797979797974</v>
      </c>
      <c r="F28" s="417">
        <f t="shared" si="44"/>
        <v>21056.818181818184</v>
      </c>
      <c r="G28" s="417">
        <f t="shared" si="44"/>
        <v>26621.212121212124</v>
      </c>
      <c r="H28" s="417">
        <f t="shared" si="44"/>
        <v>26989.898989898993</v>
      </c>
      <c r="I28" s="417">
        <f t="shared" si="44"/>
        <v>15045.454545454548</v>
      </c>
      <c r="J28" s="417">
        <f t="shared" si="44"/>
        <v>15045.454545454548</v>
      </c>
      <c r="K28" s="431"/>
      <c r="L28" s="167">
        <f t="shared" ref="L28:BZ28" si="45">SUM(L23:L27)</f>
        <v>479.79797979797974</v>
      </c>
      <c r="M28" s="167">
        <f t="shared" si="45"/>
        <v>616.16161616161605</v>
      </c>
      <c r="N28" s="167">
        <f t="shared" si="45"/>
        <v>616.16161616161605</v>
      </c>
      <c r="O28" s="167">
        <f t="shared" si="45"/>
        <v>616.16161616161605</v>
      </c>
      <c r="P28" s="167">
        <f t="shared" si="45"/>
        <v>1460.8585858585857</v>
      </c>
      <c r="Q28" s="167">
        <f t="shared" si="45"/>
        <v>2218.4343434343432</v>
      </c>
      <c r="R28" s="167">
        <f t="shared" si="45"/>
        <v>2218.4343434343432</v>
      </c>
      <c r="S28" s="167">
        <f t="shared" si="45"/>
        <v>2218.4343434343432</v>
      </c>
      <c r="T28" s="167">
        <f t="shared" si="45"/>
        <v>2218.4343434343432</v>
      </c>
      <c r="U28" s="167">
        <f t="shared" si="45"/>
        <v>2218.4343434343432</v>
      </c>
      <c r="V28" s="167">
        <f t="shared" si="45"/>
        <v>2218.4343434343432</v>
      </c>
      <c r="W28" s="167">
        <f t="shared" si="45"/>
        <v>2218.4343434343432</v>
      </c>
      <c r="X28" s="167">
        <f t="shared" si="45"/>
        <v>2218.4343434343432</v>
      </c>
      <c r="Y28" s="167">
        <f t="shared" si="45"/>
        <v>2218.4343434343432</v>
      </c>
      <c r="Z28" s="167">
        <f t="shared" si="45"/>
        <v>2218.4343434343432</v>
      </c>
      <c r="AA28" s="167">
        <f t="shared" si="45"/>
        <v>2218.4343434343432</v>
      </c>
      <c r="AB28" s="167">
        <f t="shared" si="45"/>
        <v>2218.4343434343432</v>
      </c>
      <c r="AC28" s="167">
        <f t="shared" si="45"/>
        <v>2218.4343434343432</v>
      </c>
      <c r="AD28" s="167">
        <f t="shared" si="45"/>
        <v>2218.4343434343432</v>
      </c>
      <c r="AE28" s="167">
        <f t="shared" si="45"/>
        <v>2218.4343434343432</v>
      </c>
      <c r="AF28" s="167">
        <f t="shared" si="45"/>
        <v>2218.4343434343432</v>
      </c>
      <c r="AG28" s="167">
        <f t="shared" si="45"/>
        <v>2218.4343434343432</v>
      </c>
      <c r="AH28" s="167">
        <f t="shared" si="45"/>
        <v>2218.4343434343432</v>
      </c>
      <c r="AI28" s="167">
        <f t="shared" si="45"/>
        <v>2218.4343434343432</v>
      </c>
      <c r="AJ28" s="167">
        <f t="shared" si="45"/>
        <v>2218.4343434343432</v>
      </c>
      <c r="AK28" s="167">
        <f t="shared" si="45"/>
        <v>2218.4343434343432</v>
      </c>
      <c r="AL28" s="167">
        <f t="shared" si="45"/>
        <v>2218.4343434343432</v>
      </c>
      <c r="AM28" s="167">
        <f t="shared" si="45"/>
        <v>2218.4343434343432</v>
      </c>
      <c r="AN28" s="167">
        <f t="shared" si="45"/>
        <v>2218.4343434343432</v>
      </c>
      <c r="AO28" s="167">
        <f t="shared" si="45"/>
        <v>2218.4343434343432</v>
      </c>
      <c r="AP28" s="167">
        <f t="shared" si="45"/>
        <v>2218.4343434343432</v>
      </c>
      <c r="AQ28" s="167">
        <f t="shared" si="45"/>
        <v>2218.4343434343432</v>
      </c>
      <c r="AR28" s="167">
        <f t="shared" si="45"/>
        <v>2551.7676767676767</v>
      </c>
      <c r="AS28" s="167">
        <f t="shared" si="45"/>
        <v>2551.7676767676767</v>
      </c>
      <c r="AT28" s="167">
        <f t="shared" si="45"/>
        <v>2551.7676767676767</v>
      </c>
      <c r="AU28" s="167">
        <f t="shared" si="45"/>
        <v>2551.7676767676767</v>
      </c>
      <c r="AV28" s="167">
        <f t="shared" si="45"/>
        <v>1253.7878787878788</v>
      </c>
      <c r="AW28" s="167">
        <f t="shared" si="45"/>
        <v>1253.7878787878788</v>
      </c>
      <c r="AX28" s="167">
        <f t="shared" si="45"/>
        <v>1253.7878787878788</v>
      </c>
      <c r="AY28" s="167">
        <f t="shared" si="45"/>
        <v>1253.7878787878788</v>
      </c>
      <c r="AZ28" s="167">
        <f t="shared" si="45"/>
        <v>1253.7878787878788</v>
      </c>
      <c r="BA28" s="167">
        <f t="shared" si="45"/>
        <v>1253.7878787878788</v>
      </c>
      <c r="BB28" s="167">
        <f t="shared" si="45"/>
        <v>1253.7878787878788</v>
      </c>
      <c r="BC28" s="167">
        <f t="shared" si="45"/>
        <v>1253.7878787878788</v>
      </c>
      <c r="BD28" s="167">
        <f t="shared" si="45"/>
        <v>1253.7878787878788</v>
      </c>
      <c r="BE28" s="167">
        <f t="shared" si="45"/>
        <v>1253.7878787878788</v>
      </c>
      <c r="BF28" s="167">
        <f t="shared" si="45"/>
        <v>1253.7878787878788</v>
      </c>
      <c r="BG28" s="167">
        <f t="shared" si="45"/>
        <v>1253.7878787878788</v>
      </c>
      <c r="BH28" s="167">
        <f t="shared" si="45"/>
        <v>1253.7878787878788</v>
      </c>
      <c r="BI28" s="167">
        <f t="shared" si="45"/>
        <v>1253.7878787878788</v>
      </c>
      <c r="BJ28" s="167">
        <f t="shared" si="45"/>
        <v>1253.7878787878788</v>
      </c>
      <c r="BK28" s="167">
        <f t="shared" si="45"/>
        <v>1253.7878787878788</v>
      </c>
      <c r="BL28" s="167">
        <f t="shared" si="45"/>
        <v>1253.7878787878788</v>
      </c>
      <c r="BM28" s="167">
        <f t="shared" si="45"/>
        <v>1253.7878787878788</v>
      </c>
      <c r="BN28" s="167">
        <f t="shared" si="45"/>
        <v>1253.7878787878788</v>
      </c>
      <c r="BO28" s="167">
        <f t="shared" si="45"/>
        <v>1253.7878787878788</v>
      </c>
      <c r="BP28" s="167">
        <f t="shared" si="45"/>
        <v>1253.7878787878788</v>
      </c>
      <c r="BQ28" s="167">
        <f t="shared" si="45"/>
        <v>1253.7878787878788</v>
      </c>
      <c r="BR28" s="167">
        <f t="shared" si="45"/>
        <v>1253.7878787878788</v>
      </c>
      <c r="BS28" s="167">
        <f t="shared" si="45"/>
        <v>1253.7878787878788</v>
      </c>
      <c r="BT28" s="167">
        <f t="shared" si="45"/>
        <v>1253.7878787878788</v>
      </c>
      <c r="BU28" s="167">
        <f t="shared" si="45"/>
        <v>1253.7878787878788</v>
      </c>
      <c r="BV28" s="167">
        <f t="shared" si="45"/>
        <v>1253.7878787878788</v>
      </c>
      <c r="BW28" s="167">
        <f t="shared" si="45"/>
        <v>1253.7878787878788</v>
      </c>
      <c r="BX28" s="167">
        <f t="shared" si="45"/>
        <v>1253.7878787878788</v>
      </c>
      <c r="BY28" s="167">
        <f t="shared" si="45"/>
        <v>1253.7878787878788</v>
      </c>
      <c r="BZ28" s="167">
        <f t="shared" si="45"/>
        <v>1253.7878787878788</v>
      </c>
      <c r="CA28" s="225"/>
      <c r="CB28" s="225"/>
      <c r="CC28" s="225"/>
      <c r="CD28" s="225"/>
      <c r="CE28" s="225"/>
      <c r="CF28" s="225"/>
      <c r="CG28" s="225"/>
      <c r="CH28" s="225"/>
      <c r="CI28" s="225"/>
      <c r="CJ28" s="225"/>
      <c r="CK28" s="225"/>
      <c r="CL28" s="225"/>
      <c r="CM28" s="225"/>
      <c r="CN28" s="225"/>
      <c r="CO28" s="225"/>
      <c r="CP28" s="225"/>
      <c r="CQ28" s="225"/>
      <c r="CR28" s="225"/>
      <c r="CS28" s="225"/>
      <c r="CT28" s="225"/>
    </row>
    <row r="29" spans="1:98" ht="15" customHeight="1" x14ac:dyDescent="0.25">
      <c r="A29" s="316"/>
      <c r="B29" s="638" t="s">
        <v>505</v>
      </c>
      <c r="C29" s="621"/>
      <c r="D29" s="368">
        <v>5</v>
      </c>
      <c r="E29" s="289">
        <f t="shared" ref="E29:J29" si="46">SUMIF($L$3:$BT$3,E$4,$L29:$BT29)</f>
        <v>0</v>
      </c>
      <c r="F29" s="289">
        <f t="shared" si="46"/>
        <v>0</v>
      </c>
      <c r="G29" s="289">
        <f t="shared" si="46"/>
        <v>0</v>
      </c>
      <c r="H29" s="289">
        <f t="shared" si="46"/>
        <v>0</v>
      </c>
      <c r="I29" s="289">
        <f t="shared" si="46"/>
        <v>0</v>
      </c>
      <c r="J29" s="289">
        <f t="shared" si="46"/>
        <v>0</v>
      </c>
      <c r="K29" s="257"/>
      <c r="L29" s="167">
        <f t="shared" ref="L29:BS29" si="47">L20/$D29/12</f>
        <v>0</v>
      </c>
      <c r="M29" s="167">
        <f t="shared" si="47"/>
        <v>0</v>
      </c>
      <c r="N29" s="167">
        <f t="shared" si="47"/>
        <v>0</v>
      </c>
      <c r="O29" s="167">
        <f t="shared" si="47"/>
        <v>0</v>
      </c>
      <c r="P29" s="167">
        <f t="shared" si="47"/>
        <v>0</v>
      </c>
      <c r="Q29" s="167">
        <f t="shared" si="47"/>
        <v>0</v>
      </c>
      <c r="R29" s="167">
        <f t="shared" si="47"/>
        <v>0</v>
      </c>
      <c r="S29" s="167">
        <f t="shared" si="47"/>
        <v>0</v>
      </c>
      <c r="T29" s="167">
        <f t="shared" si="47"/>
        <v>0</v>
      </c>
      <c r="U29" s="167">
        <f t="shared" si="47"/>
        <v>0</v>
      </c>
      <c r="V29" s="167">
        <f t="shared" si="47"/>
        <v>0</v>
      </c>
      <c r="W29" s="167">
        <f t="shared" si="47"/>
        <v>0</v>
      </c>
      <c r="X29" s="167">
        <f t="shared" si="47"/>
        <v>0</v>
      </c>
      <c r="Y29" s="167">
        <f t="shared" si="47"/>
        <v>0</v>
      </c>
      <c r="Z29" s="167">
        <f t="shared" si="47"/>
        <v>0</v>
      </c>
      <c r="AA29" s="167">
        <f t="shared" si="47"/>
        <v>0</v>
      </c>
      <c r="AB29" s="167">
        <f t="shared" si="47"/>
        <v>0</v>
      </c>
      <c r="AC29" s="167">
        <f t="shared" si="47"/>
        <v>0</v>
      </c>
      <c r="AD29" s="167">
        <f t="shared" si="47"/>
        <v>0</v>
      </c>
      <c r="AE29" s="167">
        <f t="shared" si="47"/>
        <v>0</v>
      </c>
      <c r="AF29" s="167">
        <f t="shared" si="47"/>
        <v>0</v>
      </c>
      <c r="AG29" s="167">
        <f t="shared" si="47"/>
        <v>0</v>
      </c>
      <c r="AH29" s="167">
        <f t="shared" si="47"/>
        <v>0</v>
      </c>
      <c r="AI29" s="167">
        <f t="shared" si="47"/>
        <v>0</v>
      </c>
      <c r="AJ29" s="167">
        <f t="shared" si="47"/>
        <v>0</v>
      </c>
      <c r="AK29" s="167">
        <f t="shared" si="47"/>
        <v>0</v>
      </c>
      <c r="AL29" s="167">
        <f t="shared" si="47"/>
        <v>0</v>
      </c>
      <c r="AM29" s="167">
        <f t="shared" si="47"/>
        <v>0</v>
      </c>
      <c r="AN29" s="167">
        <f t="shared" si="47"/>
        <v>0</v>
      </c>
      <c r="AO29" s="167">
        <f t="shared" si="47"/>
        <v>0</v>
      </c>
      <c r="AP29" s="167">
        <f t="shared" si="47"/>
        <v>0</v>
      </c>
      <c r="AQ29" s="167">
        <f t="shared" si="47"/>
        <v>0</v>
      </c>
      <c r="AR29" s="167">
        <f t="shared" si="47"/>
        <v>0</v>
      </c>
      <c r="AS29" s="167">
        <f t="shared" si="47"/>
        <v>0</v>
      </c>
      <c r="AT29" s="167">
        <f t="shared" si="47"/>
        <v>0</v>
      </c>
      <c r="AU29" s="167">
        <f t="shared" si="47"/>
        <v>0</v>
      </c>
      <c r="AV29" s="167">
        <f t="shared" si="47"/>
        <v>0</v>
      </c>
      <c r="AW29" s="167">
        <f t="shared" si="47"/>
        <v>0</v>
      </c>
      <c r="AX29" s="167">
        <f t="shared" si="47"/>
        <v>0</v>
      </c>
      <c r="AY29" s="167">
        <f t="shared" si="47"/>
        <v>0</v>
      </c>
      <c r="AZ29" s="167">
        <f t="shared" si="47"/>
        <v>0</v>
      </c>
      <c r="BA29" s="167">
        <f t="shared" si="47"/>
        <v>0</v>
      </c>
      <c r="BB29" s="167">
        <f t="shared" si="47"/>
        <v>0</v>
      </c>
      <c r="BC29" s="167">
        <f t="shared" si="47"/>
        <v>0</v>
      </c>
      <c r="BD29" s="167">
        <f t="shared" si="47"/>
        <v>0</v>
      </c>
      <c r="BE29" s="167">
        <f t="shared" si="47"/>
        <v>0</v>
      </c>
      <c r="BF29" s="167">
        <f t="shared" si="47"/>
        <v>0</v>
      </c>
      <c r="BG29" s="167">
        <f t="shared" si="47"/>
        <v>0</v>
      </c>
      <c r="BH29" s="167">
        <f t="shared" si="47"/>
        <v>0</v>
      </c>
      <c r="BI29" s="167">
        <f t="shared" si="47"/>
        <v>0</v>
      </c>
      <c r="BJ29" s="167">
        <f t="shared" si="47"/>
        <v>0</v>
      </c>
      <c r="BK29" s="167">
        <f t="shared" si="47"/>
        <v>0</v>
      </c>
      <c r="BL29" s="167">
        <f t="shared" si="47"/>
        <v>0</v>
      </c>
      <c r="BM29" s="167">
        <f t="shared" si="47"/>
        <v>0</v>
      </c>
      <c r="BN29" s="167">
        <f t="shared" si="47"/>
        <v>0</v>
      </c>
      <c r="BO29" s="167">
        <f t="shared" si="47"/>
        <v>0</v>
      </c>
      <c r="BP29" s="167">
        <f t="shared" si="47"/>
        <v>0</v>
      </c>
      <c r="BQ29" s="167">
        <f t="shared" si="47"/>
        <v>0</v>
      </c>
      <c r="BR29" s="167">
        <f t="shared" si="47"/>
        <v>0</v>
      </c>
      <c r="BS29" s="167">
        <f t="shared" si="47"/>
        <v>0</v>
      </c>
      <c r="BT29" s="167"/>
      <c r="BU29" s="167"/>
      <c r="BV29" s="167"/>
      <c r="BW29" s="167"/>
      <c r="BX29" s="167"/>
      <c r="BY29" s="167"/>
      <c r="BZ29" s="167"/>
      <c r="CA29" s="225"/>
      <c r="CB29" s="225"/>
      <c r="CC29" s="225"/>
      <c r="CD29" s="225"/>
      <c r="CE29" s="225"/>
      <c r="CF29" s="225"/>
      <c r="CG29" s="225"/>
      <c r="CH29" s="225"/>
      <c r="CI29" s="225"/>
      <c r="CJ29" s="225"/>
      <c r="CK29" s="225"/>
      <c r="CL29" s="225"/>
      <c r="CM29" s="225"/>
      <c r="CN29" s="225"/>
      <c r="CO29" s="225"/>
      <c r="CP29" s="225"/>
      <c r="CQ29" s="225"/>
      <c r="CR29" s="225"/>
      <c r="CS29" s="225"/>
      <c r="CT29" s="225"/>
    </row>
    <row r="30" spans="1:98" ht="15" customHeight="1" x14ac:dyDescent="0.25">
      <c r="A30" s="636" t="s">
        <v>630</v>
      </c>
      <c r="B30" s="628"/>
      <c r="C30" s="621"/>
      <c r="D30" s="417"/>
      <c r="E30" s="417">
        <f t="shared" ref="E30:J30" si="48">E28+E29</f>
        <v>479.79797979797974</v>
      </c>
      <c r="F30" s="417">
        <f t="shared" si="48"/>
        <v>21056.818181818184</v>
      </c>
      <c r="G30" s="417">
        <f t="shared" si="48"/>
        <v>26621.212121212124</v>
      </c>
      <c r="H30" s="417">
        <f t="shared" si="48"/>
        <v>26989.898989898993</v>
      </c>
      <c r="I30" s="417">
        <f t="shared" si="48"/>
        <v>15045.454545454548</v>
      </c>
      <c r="J30" s="417">
        <f t="shared" si="48"/>
        <v>15045.454545454548</v>
      </c>
      <c r="K30" s="431"/>
      <c r="L30" s="294">
        <f t="shared" ref="L30:BZ30" si="49">L28+L29</f>
        <v>479.79797979797974</v>
      </c>
      <c r="M30" s="294">
        <f t="shared" si="49"/>
        <v>616.16161616161605</v>
      </c>
      <c r="N30" s="294">
        <f t="shared" si="49"/>
        <v>616.16161616161605</v>
      </c>
      <c r="O30" s="294">
        <f t="shared" si="49"/>
        <v>616.16161616161605</v>
      </c>
      <c r="P30" s="294">
        <f t="shared" si="49"/>
        <v>1460.8585858585857</v>
      </c>
      <c r="Q30" s="294">
        <f t="shared" si="49"/>
        <v>2218.4343434343432</v>
      </c>
      <c r="R30" s="294">
        <f t="shared" si="49"/>
        <v>2218.4343434343432</v>
      </c>
      <c r="S30" s="294">
        <f t="shared" si="49"/>
        <v>2218.4343434343432</v>
      </c>
      <c r="T30" s="294">
        <f t="shared" si="49"/>
        <v>2218.4343434343432</v>
      </c>
      <c r="U30" s="294">
        <f t="shared" si="49"/>
        <v>2218.4343434343432</v>
      </c>
      <c r="V30" s="294">
        <f t="shared" si="49"/>
        <v>2218.4343434343432</v>
      </c>
      <c r="W30" s="294">
        <f t="shared" si="49"/>
        <v>2218.4343434343432</v>
      </c>
      <c r="X30" s="294">
        <f t="shared" si="49"/>
        <v>2218.4343434343432</v>
      </c>
      <c r="Y30" s="294">
        <f t="shared" si="49"/>
        <v>2218.4343434343432</v>
      </c>
      <c r="Z30" s="294">
        <f t="shared" si="49"/>
        <v>2218.4343434343432</v>
      </c>
      <c r="AA30" s="294">
        <f t="shared" si="49"/>
        <v>2218.4343434343432</v>
      </c>
      <c r="AB30" s="294">
        <f t="shared" si="49"/>
        <v>2218.4343434343432</v>
      </c>
      <c r="AC30" s="294">
        <f t="shared" si="49"/>
        <v>2218.4343434343432</v>
      </c>
      <c r="AD30" s="294">
        <f t="shared" si="49"/>
        <v>2218.4343434343432</v>
      </c>
      <c r="AE30" s="294">
        <f t="shared" si="49"/>
        <v>2218.4343434343432</v>
      </c>
      <c r="AF30" s="294">
        <f t="shared" si="49"/>
        <v>2218.4343434343432</v>
      </c>
      <c r="AG30" s="294">
        <f t="shared" si="49"/>
        <v>2218.4343434343432</v>
      </c>
      <c r="AH30" s="294">
        <f t="shared" si="49"/>
        <v>2218.4343434343432</v>
      </c>
      <c r="AI30" s="294">
        <f t="shared" si="49"/>
        <v>2218.4343434343432</v>
      </c>
      <c r="AJ30" s="294">
        <f t="shared" si="49"/>
        <v>2218.4343434343432</v>
      </c>
      <c r="AK30" s="294">
        <f t="shared" si="49"/>
        <v>2218.4343434343432</v>
      </c>
      <c r="AL30" s="294">
        <f t="shared" si="49"/>
        <v>2218.4343434343432</v>
      </c>
      <c r="AM30" s="294">
        <f t="shared" si="49"/>
        <v>2218.4343434343432</v>
      </c>
      <c r="AN30" s="294">
        <f t="shared" si="49"/>
        <v>2218.4343434343432</v>
      </c>
      <c r="AO30" s="294">
        <f t="shared" si="49"/>
        <v>2218.4343434343432</v>
      </c>
      <c r="AP30" s="294">
        <f t="shared" si="49"/>
        <v>2218.4343434343432</v>
      </c>
      <c r="AQ30" s="294">
        <f t="shared" si="49"/>
        <v>2218.4343434343432</v>
      </c>
      <c r="AR30" s="294">
        <f t="shared" si="49"/>
        <v>2551.7676767676767</v>
      </c>
      <c r="AS30" s="294">
        <f t="shared" si="49"/>
        <v>2551.7676767676767</v>
      </c>
      <c r="AT30" s="294">
        <f t="shared" si="49"/>
        <v>2551.7676767676767</v>
      </c>
      <c r="AU30" s="294">
        <f t="shared" si="49"/>
        <v>2551.7676767676767</v>
      </c>
      <c r="AV30" s="294">
        <f t="shared" si="49"/>
        <v>1253.7878787878788</v>
      </c>
      <c r="AW30" s="294">
        <f t="shared" si="49"/>
        <v>1253.7878787878788</v>
      </c>
      <c r="AX30" s="294">
        <f t="shared" si="49"/>
        <v>1253.7878787878788</v>
      </c>
      <c r="AY30" s="294">
        <f t="shared" si="49"/>
        <v>1253.7878787878788</v>
      </c>
      <c r="AZ30" s="294">
        <f t="shared" si="49"/>
        <v>1253.7878787878788</v>
      </c>
      <c r="BA30" s="294">
        <f t="shared" si="49"/>
        <v>1253.7878787878788</v>
      </c>
      <c r="BB30" s="294">
        <f t="shared" si="49"/>
        <v>1253.7878787878788</v>
      </c>
      <c r="BC30" s="294">
        <f t="shared" si="49"/>
        <v>1253.7878787878788</v>
      </c>
      <c r="BD30" s="294">
        <f t="shared" si="49"/>
        <v>1253.7878787878788</v>
      </c>
      <c r="BE30" s="294">
        <f t="shared" si="49"/>
        <v>1253.7878787878788</v>
      </c>
      <c r="BF30" s="294">
        <f t="shared" si="49"/>
        <v>1253.7878787878788</v>
      </c>
      <c r="BG30" s="294">
        <f t="shared" si="49"/>
        <v>1253.7878787878788</v>
      </c>
      <c r="BH30" s="294">
        <f t="shared" si="49"/>
        <v>1253.7878787878788</v>
      </c>
      <c r="BI30" s="294">
        <f t="shared" si="49"/>
        <v>1253.7878787878788</v>
      </c>
      <c r="BJ30" s="294">
        <f t="shared" si="49"/>
        <v>1253.7878787878788</v>
      </c>
      <c r="BK30" s="294">
        <f t="shared" si="49"/>
        <v>1253.7878787878788</v>
      </c>
      <c r="BL30" s="294">
        <f t="shared" si="49"/>
        <v>1253.7878787878788</v>
      </c>
      <c r="BM30" s="294">
        <f t="shared" si="49"/>
        <v>1253.7878787878788</v>
      </c>
      <c r="BN30" s="294">
        <f t="shared" si="49"/>
        <v>1253.7878787878788</v>
      </c>
      <c r="BO30" s="294">
        <f t="shared" si="49"/>
        <v>1253.7878787878788</v>
      </c>
      <c r="BP30" s="294">
        <f t="shared" si="49"/>
        <v>1253.7878787878788</v>
      </c>
      <c r="BQ30" s="294">
        <f t="shared" si="49"/>
        <v>1253.7878787878788</v>
      </c>
      <c r="BR30" s="294">
        <f t="shared" si="49"/>
        <v>1253.7878787878788</v>
      </c>
      <c r="BS30" s="294">
        <f t="shared" si="49"/>
        <v>1253.7878787878788</v>
      </c>
      <c r="BT30" s="294">
        <f t="shared" si="49"/>
        <v>1253.7878787878788</v>
      </c>
      <c r="BU30" s="294">
        <f t="shared" si="49"/>
        <v>1253.7878787878788</v>
      </c>
      <c r="BV30" s="294">
        <f t="shared" si="49"/>
        <v>1253.7878787878788</v>
      </c>
      <c r="BW30" s="294">
        <f t="shared" si="49"/>
        <v>1253.7878787878788</v>
      </c>
      <c r="BX30" s="294">
        <f t="shared" si="49"/>
        <v>1253.7878787878788</v>
      </c>
      <c r="BY30" s="294">
        <f t="shared" si="49"/>
        <v>1253.7878787878788</v>
      </c>
      <c r="BZ30" s="294">
        <f t="shared" si="49"/>
        <v>1253.7878787878788</v>
      </c>
      <c r="CA30" s="225"/>
      <c r="CB30" s="225"/>
      <c r="CC30" s="225"/>
      <c r="CD30" s="225"/>
      <c r="CE30" s="225"/>
      <c r="CF30" s="225"/>
      <c r="CG30" s="225"/>
      <c r="CH30" s="225"/>
      <c r="CI30" s="225"/>
      <c r="CJ30" s="225"/>
      <c r="CK30" s="225"/>
      <c r="CL30" s="225"/>
      <c r="CM30" s="225"/>
      <c r="CN30" s="225"/>
      <c r="CO30" s="225"/>
      <c r="CP30" s="225"/>
      <c r="CQ30" s="225"/>
      <c r="CR30" s="225"/>
      <c r="CS30" s="225"/>
      <c r="CT30" s="225"/>
    </row>
    <row r="31" spans="1:98" ht="12" customHeight="1" x14ac:dyDescent="0.25">
      <c r="A31" s="280"/>
      <c r="B31" s="280"/>
      <c r="C31" s="280"/>
      <c r="D31" s="280"/>
      <c r="E31" s="280"/>
      <c r="F31" s="280"/>
      <c r="G31" s="280"/>
      <c r="H31" s="280"/>
      <c r="I31" s="225"/>
      <c r="J31" s="225"/>
      <c r="K31" s="225"/>
      <c r="L31" s="280"/>
      <c r="M31" s="280"/>
      <c r="N31" s="280"/>
      <c r="O31" s="280"/>
      <c r="P31" s="280"/>
      <c r="Q31" s="280"/>
      <c r="R31" s="280"/>
      <c r="S31" s="280"/>
      <c r="T31" s="280"/>
      <c r="U31" s="280"/>
      <c r="V31" s="280"/>
      <c r="W31" s="280"/>
      <c r="X31" s="280"/>
      <c r="Y31" s="280"/>
      <c r="Z31" s="280"/>
      <c r="AA31" s="280"/>
      <c r="AB31" s="280"/>
      <c r="AC31" s="280"/>
      <c r="AD31" s="280"/>
      <c r="AE31" s="280"/>
      <c r="AF31" s="280"/>
      <c r="AG31" s="280"/>
      <c r="AH31" s="280"/>
      <c r="AI31" s="280"/>
      <c r="AJ31" s="225"/>
      <c r="AK31" s="257"/>
      <c r="AL31" s="257">
        <f>SUM(X31:AI31)-F31</f>
        <v>0</v>
      </c>
      <c r="AM31" s="225"/>
      <c r="AN31" s="225"/>
      <c r="AO31" s="225"/>
      <c r="AP31" s="225"/>
      <c r="AQ31" s="225"/>
      <c r="AR31" s="225"/>
      <c r="AS31" s="225"/>
      <c r="AT31" s="225"/>
      <c r="AU31" s="225"/>
      <c r="AV31" s="225"/>
      <c r="AW31" s="225"/>
      <c r="AX31" s="225"/>
      <c r="AY31" s="225"/>
      <c r="AZ31" s="225"/>
      <c r="BA31" s="225"/>
      <c r="BB31" s="225"/>
      <c r="BC31" s="225"/>
      <c r="BD31" s="225"/>
      <c r="BE31" s="225"/>
      <c r="BF31" s="225"/>
      <c r="BG31" s="225"/>
      <c r="BH31" s="225"/>
      <c r="BI31" s="225"/>
      <c r="BJ31" s="225"/>
      <c r="BK31" s="225"/>
      <c r="BL31" s="225"/>
      <c r="BM31" s="225"/>
      <c r="BN31" s="225"/>
      <c r="BO31" s="225"/>
      <c r="BP31" s="225"/>
      <c r="BQ31" s="225"/>
      <c r="BR31" s="225"/>
      <c r="BS31" s="225"/>
      <c r="BT31" s="225"/>
      <c r="BU31" s="225"/>
      <c r="BV31" s="225"/>
      <c r="BW31" s="225"/>
      <c r="BX31" s="225"/>
      <c r="BY31" s="225"/>
      <c r="BZ31" s="225"/>
      <c r="CA31" s="225"/>
      <c r="CB31" s="225"/>
      <c r="CC31" s="225"/>
      <c r="CD31" s="225"/>
      <c r="CE31" s="225"/>
      <c r="CF31" s="225"/>
      <c r="CG31" s="225"/>
      <c r="CH31" s="225"/>
      <c r="CI31" s="225"/>
      <c r="CJ31" s="225"/>
      <c r="CK31" s="225"/>
      <c r="CL31" s="225"/>
      <c r="CM31" s="225"/>
      <c r="CN31" s="225"/>
      <c r="CO31" s="225"/>
      <c r="CP31" s="225"/>
      <c r="CQ31" s="225"/>
      <c r="CR31" s="225"/>
      <c r="CS31" s="225"/>
      <c r="CT31" s="225"/>
    </row>
    <row r="32" spans="1:98" ht="15" customHeight="1" x14ac:dyDescent="0.25">
      <c r="A32" s="640" t="s">
        <v>631</v>
      </c>
      <c r="B32" s="628"/>
      <c r="C32" s="621"/>
      <c r="D32" s="429"/>
      <c r="E32" s="430">
        <f t="shared" ref="E32:J32" si="50">E22</f>
        <v>2021</v>
      </c>
      <c r="F32" s="430">
        <f t="shared" si="50"/>
        <v>2022</v>
      </c>
      <c r="G32" s="430">
        <f t="shared" si="50"/>
        <v>2023</v>
      </c>
      <c r="H32" s="430">
        <f t="shared" si="50"/>
        <v>2024</v>
      </c>
      <c r="I32" s="430">
        <f t="shared" si="50"/>
        <v>2025</v>
      </c>
      <c r="J32" s="430">
        <f t="shared" si="50"/>
        <v>2026</v>
      </c>
      <c r="K32" s="225"/>
      <c r="L32" s="254">
        <f t="shared" ref="L32:BZ32" si="51">L4</f>
        <v>44561</v>
      </c>
      <c r="M32" s="254">
        <f t="shared" si="51"/>
        <v>44592</v>
      </c>
      <c r="N32" s="254">
        <f t="shared" si="51"/>
        <v>44620</v>
      </c>
      <c r="O32" s="254">
        <f t="shared" si="51"/>
        <v>44651</v>
      </c>
      <c r="P32" s="254">
        <f t="shared" si="51"/>
        <v>44681</v>
      </c>
      <c r="Q32" s="254">
        <f t="shared" si="51"/>
        <v>44712</v>
      </c>
      <c r="R32" s="254">
        <f t="shared" si="51"/>
        <v>44742</v>
      </c>
      <c r="S32" s="254">
        <f t="shared" si="51"/>
        <v>44773</v>
      </c>
      <c r="T32" s="254">
        <f t="shared" si="51"/>
        <v>44804</v>
      </c>
      <c r="U32" s="254">
        <f t="shared" si="51"/>
        <v>44834</v>
      </c>
      <c r="V32" s="254">
        <f t="shared" si="51"/>
        <v>44865</v>
      </c>
      <c r="W32" s="254">
        <f t="shared" si="51"/>
        <v>44895</v>
      </c>
      <c r="X32" s="254">
        <f t="shared" si="51"/>
        <v>44926</v>
      </c>
      <c r="Y32" s="254">
        <f t="shared" si="51"/>
        <v>44957</v>
      </c>
      <c r="Z32" s="254">
        <f t="shared" si="51"/>
        <v>44985</v>
      </c>
      <c r="AA32" s="254">
        <f t="shared" si="51"/>
        <v>45016</v>
      </c>
      <c r="AB32" s="254">
        <f t="shared" si="51"/>
        <v>45046</v>
      </c>
      <c r="AC32" s="254">
        <f t="shared" si="51"/>
        <v>45077</v>
      </c>
      <c r="AD32" s="254">
        <f t="shared" si="51"/>
        <v>45107</v>
      </c>
      <c r="AE32" s="254">
        <f t="shared" si="51"/>
        <v>45138</v>
      </c>
      <c r="AF32" s="254">
        <f t="shared" si="51"/>
        <v>45169</v>
      </c>
      <c r="AG32" s="254">
        <f t="shared" si="51"/>
        <v>45199</v>
      </c>
      <c r="AH32" s="254">
        <f t="shared" si="51"/>
        <v>45230</v>
      </c>
      <c r="AI32" s="254">
        <f t="shared" si="51"/>
        <v>45260</v>
      </c>
      <c r="AJ32" s="254">
        <f t="shared" si="51"/>
        <v>45291</v>
      </c>
      <c r="AK32" s="254">
        <f t="shared" si="51"/>
        <v>45322</v>
      </c>
      <c r="AL32" s="254">
        <f t="shared" si="51"/>
        <v>45351</v>
      </c>
      <c r="AM32" s="254">
        <f t="shared" si="51"/>
        <v>45382</v>
      </c>
      <c r="AN32" s="254">
        <f t="shared" si="51"/>
        <v>45412</v>
      </c>
      <c r="AO32" s="254">
        <f t="shared" si="51"/>
        <v>45443</v>
      </c>
      <c r="AP32" s="254">
        <f t="shared" si="51"/>
        <v>45473</v>
      </c>
      <c r="AQ32" s="254">
        <f t="shared" si="51"/>
        <v>45504</v>
      </c>
      <c r="AR32" s="254">
        <f t="shared" si="51"/>
        <v>45535</v>
      </c>
      <c r="AS32" s="254">
        <f t="shared" si="51"/>
        <v>45565</v>
      </c>
      <c r="AT32" s="254">
        <f t="shared" si="51"/>
        <v>45596</v>
      </c>
      <c r="AU32" s="254">
        <f t="shared" si="51"/>
        <v>45626</v>
      </c>
      <c r="AV32" s="254">
        <f t="shared" si="51"/>
        <v>45657</v>
      </c>
      <c r="AW32" s="254">
        <f t="shared" si="51"/>
        <v>45688</v>
      </c>
      <c r="AX32" s="254">
        <f t="shared" si="51"/>
        <v>45716</v>
      </c>
      <c r="AY32" s="254">
        <f t="shared" si="51"/>
        <v>45747</v>
      </c>
      <c r="AZ32" s="254">
        <f t="shared" si="51"/>
        <v>45777</v>
      </c>
      <c r="BA32" s="254">
        <f t="shared" si="51"/>
        <v>45808</v>
      </c>
      <c r="BB32" s="254">
        <f t="shared" si="51"/>
        <v>45838</v>
      </c>
      <c r="BC32" s="254">
        <f t="shared" si="51"/>
        <v>45869</v>
      </c>
      <c r="BD32" s="254">
        <f t="shared" si="51"/>
        <v>45900</v>
      </c>
      <c r="BE32" s="254">
        <f t="shared" si="51"/>
        <v>45930</v>
      </c>
      <c r="BF32" s="254">
        <f t="shared" si="51"/>
        <v>45961</v>
      </c>
      <c r="BG32" s="254">
        <f t="shared" si="51"/>
        <v>45991</v>
      </c>
      <c r="BH32" s="254">
        <f t="shared" si="51"/>
        <v>46022</v>
      </c>
      <c r="BI32" s="254">
        <f t="shared" si="51"/>
        <v>46053</v>
      </c>
      <c r="BJ32" s="254">
        <f t="shared" si="51"/>
        <v>46081</v>
      </c>
      <c r="BK32" s="254">
        <f t="shared" si="51"/>
        <v>46112</v>
      </c>
      <c r="BL32" s="254">
        <f t="shared" si="51"/>
        <v>46142</v>
      </c>
      <c r="BM32" s="254">
        <f t="shared" si="51"/>
        <v>46173</v>
      </c>
      <c r="BN32" s="254">
        <f t="shared" si="51"/>
        <v>46203</v>
      </c>
      <c r="BO32" s="254">
        <f t="shared" si="51"/>
        <v>46234</v>
      </c>
      <c r="BP32" s="254">
        <f t="shared" si="51"/>
        <v>46265</v>
      </c>
      <c r="BQ32" s="254">
        <f t="shared" si="51"/>
        <v>46295</v>
      </c>
      <c r="BR32" s="254">
        <f t="shared" si="51"/>
        <v>46326</v>
      </c>
      <c r="BS32" s="254">
        <f t="shared" si="51"/>
        <v>46356</v>
      </c>
      <c r="BT32" s="254">
        <f t="shared" si="51"/>
        <v>46387</v>
      </c>
      <c r="BU32" s="254">
        <f t="shared" si="51"/>
        <v>46418</v>
      </c>
      <c r="BV32" s="254">
        <f t="shared" si="51"/>
        <v>46446</v>
      </c>
      <c r="BW32" s="254">
        <f t="shared" si="51"/>
        <v>46477</v>
      </c>
      <c r="BX32" s="254">
        <f t="shared" si="51"/>
        <v>46507</v>
      </c>
      <c r="BY32" s="254">
        <f t="shared" si="51"/>
        <v>46538</v>
      </c>
      <c r="BZ32" s="254">
        <f t="shared" si="51"/>
        <v>46568</v>
      </c>
      <c r="CA32" s="225"/>
      <c r="CB32" s="225"/>
      <c r="CC32" s="225"/>
      <c r="CD32" s="225"/>
      <c r="CE32" s="225"/>
      <c r="CF32" s="225"/>
      <c r="CG32" s="225"/>
      <c r="CH32" s="225"/>
      <c r="CI32" s="225"/>
      <c r="CJ32" s="225"/>
      <c r="CK32" s="225"/>
      <c r="CL32" s="225"/>
      <c r="CM32" s="225"/>
      <c r="CN32" s="225"/>
      <c r="CO32" s="225"/>
      <c r="CP32" s="225"/>
      <c r="CQ32" s="225"/>
      <c r="CR32" s="225"/>
      <c r="CS32" s="225"/>
      <c r="CT32" s="225"/>
    </row>
    <row r="33" spans="1:98" ht="15" customHeight="1" outlineLevel="1" x14ac:dyDescent="0.25">
      <c r="A33" s="344"/>
      <c r="B33" s="639" t="str">
        <f t="shared" ref="B33:B35" si="52">+B23</f>
        <v>Түрээсийн сайжруулалт</v>
      </c>
      <c r="C33" s="621"/>
      <c r="D33" s="167"/>
      <c r="E33" s="167">
        <f t="shared" ref="E33:E37" si="53">E23</f>
        <v>0</v>
      </c>
      <c r="F33" s="167">
        <f t="shared" ref="F33:J33" si="54">E33+F23</f>
        <v>0</v>
      </c>
      <c r="G33" s="167">
        <f t="shared" si="54"/>
        <v>0</v>
      </c>
      <c r="H33" s="167">
        <f t="shared" si="54"/>
        <v>0</v>
      </c>
      <c r="I33" s="167">
        <f t="shared" si="54"/>
        <v>0</v>
      </c>
      <c r="J33" s="167">
        <f t="shared" si="54"/>
        <v>0</v>
      </c>
      <c r="K33" s="225"/>
      <c r="L33" s="167">
        <f t="shared" ref="L33:L37" si="55">L23</f>
        <v>0</v>
      </c>
      <c r="M33" s="167">
        <f t="shared" ref="M33:BZ33" si="56">L33+M23</f>
        <v>0</v>
      </c>
      <c r="N33" s="167">
        <f t="shared" si="56"/>
        <v>0</v>
      </c>
      <c r="O33" s="167">
        <f t="shared" si="56"/>
        <v>0</v>
      </c>
      <c r="P33" s="167">
        <f t="shared" si="56"/>
        <v>0</v>
      </c>
      <c r="Q33" s="167">
        <f t="shared" si="56"/>
        <v>0</v>
      </c>
      <c r="R33" s="167">
        <f t="shared" si="56"/>
        <v>0</v>
      </c>
      <c r="S33" s="167">
        <f t="shared" si="56"/>
        <v>0</v>
      </c>
      <c r="T33" s="167">
        <f t="shared" si="56"/>
        <v>0</v>
      </c>
      <c r="U33" s="167">
        <f t="shared" si="56"/>
        <v>0</v>
      </c>
      <c r="V33" s="167">
        <f t="shared" si="56"/>
        <v>0</v>
      </c>
      <c r="W33" s="167">
        <f t="shared" si="56"/>
        <v>0</v>
      </c>
      <c r="X33" s="167">
        <f t="shared" si="56"/>
        <v>0</v>
      </c>
      <c r="Y33" s="167">
        <f t="shared" si="56"/>
        <v>0</v>
      </c>
      <c r="Z33" s="167">
        <f t="shared" si="56"/>
        <v>0</v>
      </c>
      <c r="AA33" s="167">
        <f t="shared" si="56"/>
        <v>0</v>
      </c>
      <c r="AB33" s="167">
        <f t="shared" si="56"/>
        <v>0</v>
      </c>
      <c r="AC33" s="167">
        <f t="shared" si="56"/>
        <v>0</v>
      </c>
      <c r="AD33" s="167">
        <f t="shared" si="56"/>
        <v>0</v>
      </c>
      <c r="AE33" s="167">
        <f t="shared" si="56"/>
        <v>0</v>
      </c>
      <c r="AF33" s="167">
        <f t="shared" si="56"/>
        <v>0</v>
      </c>
      <c r="AG33" s="167">
        <f t="shared" si="56"/>
        <v>0</v>
      </c>
      <c r="AH33" s="167">
        <f t="shared" si="56"/>
        <v>0</v>
      </c>
      <c r="AI33" s="167">
        <f t="shared" si="56"/>
        <v>0</v>
      </c>
      <c r="AJ33" s="167">
        <f t="shared" si="56"/>
        <v>0</v>
      </c>
      <c r="AK33" s="167">
        <f t="shared" si="56"/>
        <v>0</v>
      </c>
      <c r="AL33" s="167">
        <f t="shared" si="56"/>
        <v>0</v>
      </c>
      <c r="AM33" s="167">
        <f t="shared" si="56"/>
        <v>0</v>
      </c>
      <c r="AN33" s="167">
        <f t="shared" si="56"/>
        <v>0</v>
      </c>
      <c r="AO33" s="167">
        <f t="shared" si="56"/>
        <v>0</v>
      </c>
      <c r="AP33" s="167">
        <f t="shared" si="56"/>
        <v>0</v>
      </c>
      <c r="AQ33" s="167">
        <f t="shared" si="56"/>
        <v>0</v>
      </c>
      <c r="AR33" s="167">
        <f t="shared" si="56"/>
        <v>0</v>
      </c>
      <c r="AS33" s="167">
        <f t="shared" si="56"/>
        <v>0</v>
      </c>
      <c r="AT33" s="167">
        <f t="shared" si="56"/>
        <v>0</v>
      </c>
      <c r="AU33" s="167">
        <f t="shared" si="56"/>
        <v>0</v>
      </c>
      <c r="AV33" s="167">
        <f t="shared" si="56"/>
        <v>0</v>
      </c>
      <c r="AW33" s="167">
        <f t="shared" si="56"/>
        <v>0</v>
      </c>
      <c r="AX33" s="167">
        <f t="shared" si="56"/>
        <v>0</v>
      </c>
      <c r="AY33" s="167">
        <f t="shared" si="56"/>
        <v>0</v>
      </c>
      <c r="AZ33" s="167">
        <f t="shared" si="56"/>
        <v>0</v>
      </c>
      <c r="BA33" s="167">
        <f t="shared" si="56"/>
        <v>0</v>
      </c>
      <c r="BB33" s="167">
        <f t="shared" si="56"/>
        <v>0</v>
      </c>
      <c r="BC33" s="167">
        <f t="shared" si="56"/>
        <v>0</v>
      </c>
      <c r="BD33" s="167">
        <f t="shared" si="56"/>
        <v>0</v>
      </c>
      <c r="BE33" s="167">
        <f t="shared" si="56"/>
        <v>0</v>
      </c>
      <c r="BF33" s="167">
        <f t="shared" si="56"/>
        <v>0</v>
      </c>
      <c r="BG33" s="167">
        <f t="shared" si="56"/>
        <v>0</v>
      </c>
      <c r="BH33" s="167">
        <f t="shared" si="56"/>
        <v>0</v>
      </c>
      <c r="BI33" s="167">
        <f t="shared" si="56"/>
        <v>0</v>
      </c>
      <c r="BJ33" s="167">
        <f t="shared" si="56"/>
        <v>0</v>
      </c>
      <c r="BK33" s="167">
        <f t="shared" si="56"/>
        <v>0</v>
      </c>
      <c r="BL33" s="167">
        <f t="shared" si="56"/>
        <v>0</v>
      </c>
      <c r="BM33" s="167">
        <f t="shared" si="56"/>
        <v>0</v>
      </c>
      <c r="BN33" s="167">
        <f t="shared" si="56"/>
        <v>0</v>
      </c>
      <c r="BO33" s="167">
        <f t="shared" si="56"/>
        <v>0</v>
      </c>
      <c r="BP33" s="167">
        <f t="shared" si="56"/>
        <v>0</v>
      </c>
      <c r="BQ33" s="167">
        <f t="shared" si="56"/>
        <v>0</v>
      </c>
      <c r="BR33" s="167">
        <f t="shared" si="56"/>
        <v>0</v>
      </c>
      <c r="BS33" s="167">
        <f t="shared" si="56"/>
        <v>0</v>
      </c>
      <c r="BT33" s="167">
        <f t="shared" si="56"/>
        <v>0</v>
      </c>
      <c r="BU33" s="167">
        <f t="shared" si="56"/>
        <v>0</v>
      </c>
      <c r="BV33" s="167">
        <f t="shared" si="56"/>
        <v>0</v>
      </c>
      <c r="BW33" s="167">
        <f t="shared" si="56"/>
        <v>0</v>
      </c>
      <c r="BX33" s="167">
        <f t="shared" si="56"/>
        <v>0</v>
      </c>
      <c r="BY33" s="167">
        <f t="shared" si="56"/>
        <v>0</v>
      </c>
      <c r="BZ33" s="167">
        <f t="shared" si="56"/>
        <v>0</v>
      </c>
      <c r="CA33" s="225"/>
      <c r="CB33" s="225"/>
      <c r="CC33" s="225"/>
      <c r="CD33" s="225"/>
      <c r="CE33" s="225"/>
      <c r="CF33" s="225"/>
      <c r="CG33" s="225"/>
      <c r="CH33" s="225"/>
      <c r="CI33" s="225"/>
      <c r="CJ33" s="225"/>
      <c r="CK33" s="225"/>
      <c r="CL33" s="225"/>
      <c r="CM33" s="225"/>
      <c r="CN33" s="225"/>
      <c r="CO33" s="225"/>
      <c r="CP33" s="225"/>
      <c r="CQ33" s="225"/>
      <c r="CR33" s="225"/>
      <c r="CS33" s="225"/>
      <c r="CT33" s="225"/>
    </row>
    <row r="34" spans="1:98" ht="15" customHeight="1" outlineLevel="1" x14ac:dyDescent="0.25">
      <c r="A34" s="344"/>
      <c r="B34" s="639" t="str">
        <f t="shared" si="52"/>
        <v>Компьютер, туслах хэрэгслүүд</v>
      </c>
      <c r="C34" s="621"/>
      <c r="D34" s="167"/>
      <c r="E34" s="167">
        <f t="shared" si="53"/>
        <v>479.79797979797974</v>
      </c>
      <c r="F34" s="167">
        <f t="shared" ref="F34:J34" si="57">E34+F24</f>
        <v>14010.101010101012</v>
      </c>
      <c r="G34" s="167">
        <f t="shared" si="57"/>
        <v>29585.85858585859</v>
      </c>
      <c r="H34" s="167">
        <f t="shared" si="57"/>
        <v>43863.636363636368</v>
      </c>
      <c r="I34" s="167">
        <f t="shared" si="57"/>
        <v>43863.636363636368</v>
      </c>
      <c r="J34" s="167">
        <f t="shared" si="57"/>
        <v>43863.636363636368</v>
      </c>
      <c r="K34" s="225"/>
      <c r="L34" s="167">
        <f t="shared" si="55"/>
        <v>479.79797979797974</v>
      </c>
      <c r="M34" s="167">
        <f t="shared" ref="M34:BZ34" si="58">L34+M24</f>
        <v>1095.9595959595958</v>
      </c>
      <c r="N34" s="167">
        <f t="shared" si="58"/>
        <v>1712.121212121212</v>
      </c>
      <c r="O34" s="167">
        <f t="shared" si="58"/>
        <v>2328.2828282828282</v>
      </c>
      <c r="P34" s="167">
        <f t="shared" si="58"/>
        <v>3626.2626262626263</v>
      </c>
      <c r="Q34" s="167">
        <f t="shared" si="58"/>
        <v>4924.242424242424</v>
      </c>
      <c r="R34" s="167">
        <f t="shared" si="58"/>
        <v>6222.2222222222217</v>
      </c>
      <c r="S34" s="167">
        <f t="shared" si="58"/>
        <v>7520.2020202020194</v>
      </c>
      <c r="T34" s="167">
        <f t="shared" si="58"/>
        <v>8818.181818181818</v>
      </c>
      <c r="U34" s="167">
        <f t="shared" si="58"/>
        <v>10116.161616161617</v>
      </c>
      <c r="V34" s="167">
        <f t="shared" si="58"/>
        <v>11414.141414141415</v>
      </c>
      <c r="W34" s="167">
        <f t="shared" si="58"/>
        <v>12712.121212121214</v>
      </c>
      <c r="X34" s="167">
        <f t="shared" si="58"/>
        <v>14010.101010101012</v>
      </c>
      <c r="Y34" s="167">
        <f t="shared" si="58"/>
        <v>15308.080808080811</v>
      </c>
      <c r="Z34" s="167">
        <f t="shared" si="58"/>
        <v>16606.060606060608</v>
      </c>
      <c r="AA34" s="167">
        <f t="shared" si="58"/>
        <v>17904.040404040406</v>
      </c>
      <c r="AB34" s="167">
        <f t="shared" si="58"/>
        <v>19202.020202020205</v>
      </c>
      <c r="AC34" s="167">
        <f t="shared" si="58"/>
        <v>20500.000000000004</v>
      </c>
      <c r="AD34" s="167">
        <f t="shared" si="58"/>
        <v>21797.979797979802</v>
      </c>
      <c r="AE34" s="167">
        <f t="shared" si="58"/>
        <v>23095.959595959601</v>
      </c>
      <c r="AF34" s="167">
        <f t="shared" si="58"/>
        <v>24393.939393939399</v>
      </c>
      <c r="AG34" s="167">
        <f t="shared" si="58"/>
        <v>25691.919191919198</v>
      </c>
      <c r="AH34" s="167">
        <f t="shared" si="58"/>
        <v>26989.898989898997</v>
      </c>
      <c r="AI34" s="167">
        <f t="shared" si="58"/>
        <v>28287.878787878795</v>
      </c>
      <c r="AJ34" s="167">
        <f t="shared" si="58"/>
        <v>29585.858585858594</v>
      </c>
      <c r="AK34" s="167">
        <f t="shared" si="58"/>
        <v>30883.838383838392</v>
      </c>
      <c r="AL34" s="167">
        <f t="shared" si="58"/>
        <v>32181.818181818191</v>
      </c>
      <c r="AM34" s="167">
        <f t="shared" si="58"/>
        <v>33479.797979797986</v>
      </c>
      <c r="AN34" s="167">
        <f t="shared" si="58"/>
        <v>34777.777777777781</v>
      </c>
      <c r="AO34" s="167">
        <f t="shared" si="58"/>
        <v>36075.757575757576</v>
      </c>
      <c r="AP34" s="167">
        <f t="shared" si="58"/>
        <v>37373.737373737371</v>
      </c>
      <c r="AQ34" s="167">
        <f t="shared" si="58"/>
        <v>38671.717171717166</v>
      </c>
      <c r="AR34" s="167">
        <f t="shared" si="58"/>
        <v>39969.696969696961</v>
      </c>
      <c r="AS34" s="167">
        <f t="shared" si="58"/>
        <v>41267.676767676756</v>
      </c>
      <c r="AT34" s="167">
        <f t="shared" si="58"/>
        <v>42565.656565656551</v>
      </c>
      <c r="AU34" s="167">
        <f t="shared" si="58"/>
        <v>43863.636363636346</v>
      </c>
      <c r="AV34" s="167">
        <f t="shared" si="58"/>
        <v>43863.636363636346</v>
      </c>
      <c r="AW34" s="167">
        <f t="shared" si="58"/>
        <v>43863.636363636346</v>
      </c>
      <c r="AX34" s="167">
        <f t="shared" si="58"/>
        <v>43863.636363636346</v>
      </c>
      <c r="AY34" s="167">
        <f t="shared" si="58"/>
        <v>43863.636363636346</v>
      </c>
      <c r="AZ34" s="167">
        <f t="shared" si="58"/>
        <v>43863.636363636346</v>
      </c>
      <c r="BA34" s="167">
        <f t="shared" si="58"/>
        <v>43863.636363636346</v>
      </c>
      <c r="BB34" s="167">
        <f t="shared" si="58"/>
        <v>43863.636363636346</v>
      </c>
      <c r="BC34" s="167">
        <f t="shared" si="58"/>
        <v>43863.636363636346</v>
      </c>
      <c r="BD34" s="167">
        <f t="shared" si="58"/>
        <v>43863.636363636346</v>
      </c>
      <c r="BE34" s="167">
        <f t="shared" si="58"/>
        <v>43863.636363636346</v>
      </c>
      <c r="BF34" s="167">
        <f t="shared" si="58"/>
        <v>43863.636363636346</v>
      </c>
      <c r="BG34" s="167">
        <f t="shared" si="58"/>
        <v>43863.636363636346</v>
      </c>
      <c r="BH34" s="167">
        <f t="shared" si="58"/>
        <v>43863.636363636346</v>
      </c>
      <c r="BI34" s="167">
        <f t="shared" si="58"/>
        <v>43863.636363636346</v>
      </c>
      <c r="BJ34" s="167">
        <f t="shared" si="58"/>
        <v>43863.636363636346</v>
      </c>
      <c r="BK34" s="167">
        <f t="shared" si="58"/>
        <v>43863.636363636346</v>
      </c>
      <c r="BL34" s="167">
        <f t="shared" si="58"/>
        <v>43863.636363636346</v>
      </c>
      <c r="BM34" s="167">
        <f t="shared" si="58"/>
        <v>43863.636363636346</v>
      </c>
      <c r="BN34" s="167">
        <f t="shared" si="58"/>
        <v>43863.636363636346</v>
      </c>
      <c r="BO34" s="167">
        <f t="shared" si="58"/>
        <v>43863.636363636346</v>
      </c>
      <c r="BP34" s="167">
        <f t="shared" si="58"/>
        <v>43863.636363636346</v>
      </c>
      <c r="BQ34" s="167">
        <f t="shared" si="58"/>
        <v>43863.636363636346</v>
      </c>
      <c r="BR34" s="167">
        <f t="shared" si="58"/>
        <v>43863.636363636346</v>
      </c>
      <c r="BS34" s="167">
        <f t="shared" si="58"/>
        <v>43863.636363636346</v>
      </c>
      <c r="BT34" s="167">
        <f t="shared" si="58"/>
        <v>43863.636363636346</v>
      </c>
      <c r="BU34" s="167">
        <f t="shared" si="58"/>
        <v>43863.636363636346</v>
      </c>
      <c r="BV34" s="167">
        <f t="shared" si="58"/>
        <v>43863.636363636346</v>
      </c>
      <c r="BW34" s="167">
        <f t="shared" si="58"/>
        <v>43863.636363636346</v>
      </c>
      <c r="BX34" s="167">
        <f t="shared" si="58"/>
        <v>43863.636363636346</v>
      </c>
      <c r="BY34" s="167">
        <f t="shared" si="58"/>
        <v>43863.636363636346</v>
      </c>
      <c r="BZ34" s="167">
        <f t="shared" si="58"/>
        <v>43863.636363636346</v>
      </c>
      <c r="CA34" s="225"/>
      <c r="CB34" s="225"/>
      <c r="CC34" s="225"/>
      <c r="CD34" s="225"/>
      <c r="CE34" s="225"/>
      <c r="CF34" s="225"/>
      <c r="CG34" s="225"/>
      <c r="CH34" s="225"/>
      <c r="CI34" s="225"/>
      <c r="CJ34" s="225"/>
      <c r="CK34" s="225"/>
      <c r="CL34" s="225"/>
      <c r="CM34" s="225"/>
      <c r="CN34" s="225"/>
      <c r="CO34" s="225"/>
      <c r="CP34" s="225"/>
      <c r="CQ34" s="225"/>
      <c r="CR34" s="225"/>
      <c r="CS34" s="225"/>
      <c r="CT34" s="225"/>
    </row>
    <row r="35" spans="1:98" ht="15" customHeight="1" outlineLevel="1" x14ac:dyDescent="0.25">
      <c r="A35" s="344"/>
      <c r="B35" s="639" t="str">
        <f t="shared" si="52"/>
        <v>Тавилга, эд хогшил</v>
      </c>
      <c r="C35" s="621"/>
      <c r="D35" s="167"/>
      <c r="E35" s="167">
        <f t="shared" si="53"/>
        <v>0</v>
      </c>
      <c r="F35" s="167">
        <f t="shared" ref="F35:J35" si="59">E35+F25</f>
        <v>1465.909090909091</v>
      </c>
      <c r="G35" s="167">
        <f t="shared" si="59"/>
        <v>3420.454545454546</v>
      </c>
      <c r="H35" s="167">
        <f t="shared" si="59"/>
        <v>5375.0000000000009</v>
      </c>
      <c r="I35" s="167">
        <f t="shared" si="59"/>
        <v>7329.5454545454559</v>
      </c>
      <c r="J35" s="167">
        <f t="shared" si="59"/>
        <v>9284.0909090909117</v>
      </c>
      <c r="K35" s="225"/>
      <c r="L35" s="167">
        <f t="shared" si="55"/>
        <v>0</v>
      </c>
      <c r="M35" s="167">
        <f t="shared" ref="M35:BZ35" si="60">L35+M25</f>
        <v>0</v>
      </c>
      <c r="N35" s="167">
        <f t="shared" si="60"/>
        <v>0</v>
      </c>
      <c r="O35" s="167">
        <f t="shared" si="60"/>
        <v>0</v>
      </c>
      <c r="P35" s="167">
        <f t="shared" si="60"/>
        <v>162.87878787878788</v>
      </c>
      <c r="Q35" s="167">
        <f t="shared" si="60"/>
        <v>325.75757575757575</v>
      </c>
      <c r="R35" s="167">
        <f t="shared" si="60"/>
        <v>488.63636363636363</v>
      </c>
      <c r="S35" s="167">
        <f t="shared" si="60"/>
        <v>651.5151515151515</v>
      </c>
      <c r="T35" s="167">
        <f t="shared" si="60"/>
        <v>814.39393939393938</v>
      </c>
      <c r="U35" s="167">
        <f t="shared" si="60"/>
        <v>977.27272727272725</v>
      </c>
      <c r="V35" s="167">
        <f t="shared" si="60"/>
        <v>1140.151515151515</v>
      </c>
      <c r="W35" s="167">
        <f t="shared" si="60"/>
        <v>1303.030303030303</v>
      </c>
      <c r="X35" s="167">
        <f t="shared" si="60"/>
        <v>1465.909090909091</v>
      </c>
      <c r="Y35" s="167">
        <f t="shared" si="60"/>
        <v>1628.787878787879</v>
      </c>
      <c r="Z35" s="167">
        <f t="shared" si="60"/>
        <v>1791.666666666667</v>
      </c>
      <c r="AA35" s="167">
        <f t="shared" si="60"/>
        <v>1954.545454545455</v>
      </c>
      <c r="AB35" s="167">
        <f t="shared" si="60"/>
        <v>2117.4242424242429</v>
      </c>
      <c r="AC35" s="167">
        <f t="shared" si="60"/>
        <v>2280.3030303030309</v>
      </c>
      <c r="AD35" s="167">
        <f t="shared" si="60"/>
        <v>2443.1818181818189</v>
      </c>
      <c r="AE35" s="167">
        <f t="shared" si="60"/>
        <v>2606.0606060606069</v>
      </c>
      <c r="AF35" s="167">
        <f t="shared" si="60"/>
        <v>2768.9393939393949</v>
      </c>
      <c r="AG35" s="167">
        <f t="shared" si="60"/>
        <v>2931.8181818181829</v>
      </c>
      <c r="AH35" s="167">
        <f t="shared" si="60"/>
        <v>3094.6969696969709</v>
      </c>
      <c r="AI35" s="167">
        <f t="shared" si="60"/>
        <v>3257.5757575757589</v>
      </c>
      <c r="AJ35" s="167">
        <f t="shared" si="60"/>
        <v>3420.4545454545469</v>
      </c>
      <c r="AK35" s="167">
        <f t="shared" si="60"/>
        <v>3583.3333333333348</v>
      </c>
      <c r="AL35" s="167">
        <f t="shared" si="60"/>
        <v>3746.2121212121228</v>
      </c>
      <c r="AM35" s="167">
        <f t="shared" si="60"/>
        <v>3909.0909090909108</v>
      </c>
      <c r="AN35" s="167">
        <f t="shared" si="60"/>
        <v>4071.9696969696988</v>
      </c>
      <c r="AO35" s="167">
        <f t="shared" si="60"/>
        <v>4234.8484848484868</v>
      </c>
      <c r="AP35" s="167">
        <f t="shared" si="60"/>
        <v>4397.7272727272748</v>
      </c>
      <c r="AQ35" s="167">
        <f t="shared" si="60"/>
        <v>4560.6060606060628</v>
      </c>
      <c r="AR35" s="167">
        <f t="shared" si="60"/>
        <v>4723.4848484848508</v>
      </c>
      <c r="AS35" s="167">
        <f t="shared" si="60"/>
        <v>4886.3636363636388</v>
      </c>
      <c r="AT35" s="167">
        <f t="shared" si="60"/>
        <v>5049.2424242424268</v>
      </c>
      <c r="AU35" s="167">
        <f t="shared" si="60"/>
        <v>5212.1212121212147</v>
      </c>
      <c r="AV35" s="167">
        <f t="shared" si="60"/>
        <v>5375.0000000000027</v>
      </c>
      <c r="AW35" s="167">
        <f t="shared" si="60"/>
        <v>5537.8787878787907</v>
      </c>
      <c r="AX35" s="167">
        <f t="shared" si="60"/>
        <v>5700.7575757575787</v>
      </c>
      <c r="AY35" s="167">
        <f t="shared" si="60"/>
        <v>5863.6363636363667</v>
      </c>
      <c r="AZ35" s="167">
        <f t="shared" si="60"/>
        <v>6026.5151515151547</v>
      </c>
      <c r="BA35" s="167">
        <f t="shared" si="60"/>
        <v>6189.3939393939427</v>
      </c>
      <c r="BB35" s="167">
        <f t="shared" si="60"/>
        <v>6352.2727272727307</v>
      </c>
      <c r="BC35" s="167">
        <f t="shared" si="60"/>
        <v>6515.1515151515187</v>
      </c>
      <c r="BD35" s="167">
        <f t="shared" si="60"/>
        <v>6678.0303030303066</v>
      </c>
      <c r="BE35" s="167">
        <f t="shared" si="60"/>
        <v>6840.9090909090946</v>
      </c>
      <c r="BF35" s="167">
        <f t="shared" si="60"/>
        <v>7003.7878787878826</v>
      </c>
      <c r="BG35" s="167">
        <f t="shared" si="60"/>
        <v>7166.6666666666706</v>
      </c>
      <c r="BH35" s="167">
        <f t="shared" si="60"/>
        <v>7329.5454545454586</v>
      </c>
      <c r="BI35" s="167">
        <f t="shared" si="60"/>
        <v>7492.4242424242466</v>
      </c>
      <c r="BJ35" s="167">
        <f t="shared" si="60"/>
        <v>7655.3030303030346</v>
      </c>
      <c r="BK35" s="167">
        <f t="shared" si="60"/>
        <v>7818.1818181818226</v>
      </c>
      <c r="BL35" s="167">
        <f t="shared" si="60"/>
        <v>7981.0606060606106</v>
      </c>
      <c r="BM35" s="167">
        <f t="shared" si="60"/>
        <v>8143.9393939393985</v>
      </c>
      <c r="BN35" s="167">
        <f t="shared" si="60"/>
        <v>8306.8181818181856</v>
      </c>
      <c r="BO35" s="167">
        <f t="shared" si="60"/>
        <v>8469.6969696969736</v>
      </c>
      <c r="BP35" s="167">
        <f t="shared" si="60"/>
        <v>8632.5757575757616</v>
      </c>
      <c r="BQ35" s="167">
        <f t="shared" si="60"/>
        <v>8795.4545454545496</v>
      </c>
      <c r="BR35" s="167">
        <f t="shared" si="60"/>
        <v>8958.3333333333376</v>
      </c>
      <c r="BS35" s="167">
        <f t="shared" si="60"/>
        <v>9121.2121212121256</v>
      </c>
      <c r="BT35" s="167">
        <f t="shared" si="60"/>
        <v>9284.0909090909136</v>
      </c>
      <c r="BU35" s="167">
        <f t="shared" si="60"/>
        <v>9446.9696969697015</v>
      </c>
      <c r="BV35" s="167">
        <f t="shared" si="60"/>
        <v>9609.8484848484895</v>
      </c>
      <c r="BW35" s="167">
        <f t="shared" si="60"/>
        <v>9772.7272727272775</v>
      </c>
      <c r="BX35" s="167">
        <f t="shared" si="60"/>
        <v>9935.6060606060655</v>
      </c>
      <c r="BY35" s="167">
        <f t="shared" si="60"/>
        <v>10098.484848484854</v>
      </c>
      <c r="BZ35" s="167">
        <f t="shared" si="60"/>
        <v>10261.363636363641</v>
      </c>
      <c r="CA35" s="225"/>
      <c r="CB35" s="225"/>
      <c r="CC35" s="225"/>
      <c r="CD35" s="225"/>
      <c r="CE35" s="225"/>
      <c r="CF35" s="225"/>
      <c r="CG35" s="225"/>
      <c r="CH35" s="225"/>
      <c r="CI35" s="225"/>
      <c r="CJ35" s="225"/>
      <c r="CK35" s="225"/>
      <c r="CL35" s="225"/>
      <c r="CM35" s="225"/>
      <c r="CN35" s="225"/>
      <c r="CO35" s="225"/>
      <c r="CP35" s="225"/>
      <c r="CQ35" s="225"/>
      <c r="CR35" s="225"/>
      <c r="CS35" s="225"/>
      <c r="CT35" s="225"/>
    </row>
    <row r="36" spans="1:98" ht="15" customHeight="1" outlineLevel="1" x14ac:dyDescent="0.25">
      <c r="A36" s="344"/>
      <c r="B36" s="638" t="s">
        <v>502</v>
      </c>
      <c r="C36" s="621"/>
      <c r="D36" s="167"/>
      <c r="E36" s="167">
        <f t="shared" si="53"/>
        <v>0</v>
      </c>
      <c r="F36" s="167">
        <f t="shared" ref="F36:J36" si="61">E36+F26</f>
        <v>6060.6060606060601</v>
      </c>
      <c r="G36" s="167">
        <f t="shared" si="61"/>
        <v>15151.515151515152</v>
      </c>
      <c r="H36" s="167">
        <f t="shared" si="61"/>
        <v>24242.424242424244</v>
      </c>
      <c r="I36" s="167">
        <f t="shared" si="61"/>
        <v>33333.333333333336</v>
      </c>
      <c r="J36" s="167">
        <f t="shared" si="61"/>
        <v>42424.242424242431</v>
      </c>
      <c r="K36" s="225"/>
      <c r="L36" s="167">
        <f t="shared" si="55"/>
        <v>0</v>
      </c>
      <c r="M36" s="167">
        <f t="shared" ref="M36:BZ36" si="62">L36+M26</f>
        <v>0</v>
      </c>
      <c r="N36" s="167">
        <f t="shared" si="62"/>
        <v>0</v>
      </c>
      <c r="O36" s="167">
        <f t="shared" si="62"/>
        <v>0</v>
      </c>
      <c r="P36" s="167">
        <f t="shared" si="62"/>
        <v>0</v>
      </c>
      <c r="Q36" s="167">
        <f t="shared" si="62"/>
        <v>757.57575757575751</v>
      </c>
      <c r="R36" s="167">
        <f t="shared" si="62"/>
        <v>1515.151515151515</v>
      </c>
      <c r="S36" s="167">
        <f t="shared" si="62"/>
        <v>2272.7272727272725</v>
      </c>
      <c r="T36" s="167">
        <f t="shared" si="62"/>
        <v>3030.30303030303</v>
      </c>
      <c r="U36" s="167">
        <f t="shared" si="62"/>
        <v>3787.8787878787875</v>
      </c>
      <c r="V36" s="167">
        <f t="shared" si="62"/>
        <v>4545.454545454545</v>
      </c>
      <c r="W36" s="167">
        <f t="shared" si="62"/>
        <v>5303.0303030303021</v>
      </c>
      <c r="X36" s="167">
        <f t="shared" si="62"/>
        <v>6060.6060606060601</v>
      </c>
      <c r="Y36" s="167">
        <f t="shared" si="62"/>
        <v>6818.181818181818</v>
      </c>
      <c r="Z36" s="167">
        <f t="shared" si="62"/>
        <v>7575.757575757576</v>
      </c>
      <c r="AA36" s="167">
        <f t="shared" si="62"/>
        <v>8333.3333333333339</v>
      </c>
      <c r="AB36" s="167">
        <f t="shared" si="62"/>
        <v>9090.9090909090919</v>
      </c>
      <c r="AC36" s="167">
        <f t="shared" si="62"/>
        <v>9848.4848484848499</v>
      </c>
      <c r="AD36" s="167">
        <f t="shared" si="62"/>
        <v>10606.060606060608</v>
      </c>
      <c r="AE36" s="167">
        <f t="shared" si="62"/>
        <v>11363.636363636366</v>
      </c>
      <c r="AF36" s="167">
        <f t="shared" si="62"/>
        <v>12121.212121212124</v>
      </c>
      <c r="AG36" s="167">
        <f t="shared" si="62"/>
        <v>12878.787878787882</v>
      </c>
      <c r="AH36" s="167">
        <f t="shared" si="62"/>
        <v>13636.36363636364</v>
      </c>
      <c r="AI36" s="167">
        <f t="shared" si="62"/>
        <v>14393.939393939398</v>
      </c>
      <c r="AJ36" s="167">
        <f t="shared" si="62"/>
        <v>15151.515151515156</v>
      </c>
      <c r="AK36" s="167">
        <f t="shared" si="62"/>
        <v>15909.090909090914</v>
      </c>
      <c r="AL36" s="167">
        <f t="shared" si="62"/>
        <v>16666.666666666672</v>
      </c>
      <c r="AM36" s="167">
        <f t="shared" si="62"/>
        <v>17424.242424242428</v>
      </c>
      <c r="AN36" s="167">
        <f t="shared" si="62"/>
        <v>18181.818181818184</v>
      </c>
      <c r="AO36" s="167">
        <f t="shared" si="62"/>
        <v>18939.39393939394</v>
      </c>
      <c r="AP36" s="167">
        <f t="shared" si="62"/>
        <v>19696.969696969696</v>
      </c>
      <c r="AQ36" s="167">
        <f t="shared" si="62"/>
        <v>20454.545454545452</v>
      </c>
      <c r="AR36" s="167">
        <f t="shared" si="62"/>
        <v>21212.121212121208</v>
      </c>
      <c r="AS36" s="167">
        <f t="shared" si="62"/>
        <v>21969.696969696965</v>
      </c>
      <c r="AT36" s="167">
        <f t="shared" si="62"/>
        <v>22727.272727272721</v>
      </c>
      <c r="AU36" s="167">
        <f t="shared" si="62"/>
        <v>23484.848484848477</v>
      </c>
      <c r="AV36" s="167">
        <f t="shared" si="62"/>
        <v>24242.424242424233</v>
      </c>
      <c r="AW36" s="167">
        <f t="shared" si="62"/>
        <v>24999.999999999989</v>
      </c>
      <c r="AX36" s="167">
        <f t="shared" si="62"/>
        <v>25757.575757575745</v>
      </c>
      <c r="AY36" s="167">
        <f t="shared" si="62"/>
        <v>26515.151515151501</v>
      </c>
      <c r="AZ36" s="167">
        <f t="shared" si="62"/>
        <v>27272.727272727258</v>
      </c>
      <c r="BA36" s="167">
        <f t="shared" si="62"/>
        <v>28030.303030303014</v>
      </c>
      <c r="BB36" s="167">
        <f t="shared" si="62"/>
        <v>28787.87878787877</v>
      </c>
      <c r="BC36" s="167">
        <f t="shared" si="62"/>
        <v>29545.454545454526</v>
      </c>
      <c r="BD36" s="167">
        <f t="shared" si="62"/>
        <v>30303.030303030282</v>
      </c>
      <c r="BE36" s="167">
        <f t="shared" si="62"/>
        <v>31060.606060606038</v>
      </c>
      <c r="BF36" s="167">
        <f t="shared" si="62"/>
        <v>31818.181818181794</v>
      </c>
      <c r="BG36" s="167">
        <f t="shared" si="62"/>
        <v>32575.757575757551</v>
      </c>
      <c r="BH36" s="167">
        <f t="shared" si="62"/>
        <v>33333.333333333307</v>
      </c>
      <c r="BI36" s="167">
        <f t="shared" si="62"/>
        <v>34090.909090909066</v>
      </c>
      <c r="BJ36" s="167">
        <f t="shared" si="62"/>
        <v>34848.484848484826</v>
      </c>
      <c r="BK36" s="167">
        <f t="shared" si="62"/>
        <v>35606.060606060586</v>
      </c>
      <c r="BL36" s="167">
        <f t="shared" si="62"/>
        <v>36363.636363636346</v>
      </c>
      <c r="BM36" s="167">
        <f t="shared" si="62"/>
        <v>37121.212121212106</v>
      </c>
      <c r="BN36" s="167">
        <f t="shared" si="62"/>
        <v>37878.787878787865</v>
      </c>
      <c r="BO36" s="167">
        <f t="shared" si="62"/>
        <v>38636.363636363625</v>
      </c>
      <c r="BP36" s="167">
        <f t="shared" si="62"/>
        <v>39393.939393939385</v>
      </c>
      <c r="BQ36" s="167">
        <f t="shared" si="62"/>
        <v>40151.515151515145</v>
      </c>
      <c r="BR36" s="167">
        <f t="shared" si="62"/>
        <v>40909.090909090904</v>
      </c>
      <c r="BS36" s="167">
        <f t="shared" si="62"/>
        <v>41666.666666666664</v>
      </c>
      <c r="BT36" s="167">
        <f t="shared" si="62"/>
        <v>42424.242424242424</v>
      </c>
      <c r="BU36" s="167">
        <f t="shared" si="62"/>
        <v>43181.818181818184</v>
      </c>
      <c r="BV36" s="167">
        <f t="shared" si="62"/>
        <v>43939.393939393944</v>
      </c>
      <c r="BW36" s="167">
        <f t="shared" si="62"/>
        <v>44696.969696969703</v>
      </c>
      <c r="BX36" s="167">
        <f t="shared" si="62"/>
        <v>45454.545454545463</v>
      </c>
      <c r="BY36" s="167">
        <f t="shared" si="62"/>
        <v>46212.121212121223</v>
      </c>
      <c r="BZ36" s="167">
        <f t="shared" si="62"/>
        <v>46969.696969696983</v>
      </c>
      <c r="CA36" s="225"/>
      <c r="CB36" s="225"/>
      <c r="CC36" s="225"/>
      <c r="CD36" s="225"/>
      <c r="CE36" s="225"/>
      <c r="CF36" s="225"/>
      <c r="CG36" s="225"/>
      <c r="CH36" s="225"/>
      <c r="CI36" s="225"/>
      <c r="CJ36" s="225"/>
      <c r="CK36" s="225"/>
      <c r="CL36" s="225"/>
      <c r="CM36" s="225"/>
      <c r="CN36" s="225"/>
      <c r="CO36" s="225"/>
      <c r="CP36" s="225"/>
      <c r="CQ36" s="225"/>
      <c r="CR36" s="225"/>
      <c r="CS36" s="225"/>
      <c r="CT36" s="225"/>
    </row>
    <row r="37" spans="1:98" ht="15" customHeight="1" outlineLevel="1" x14ac:dyDescent="0.25">
      <c r="A37" s="344"/>
      <c r="B37" s="639" t="str">
        <f>+B27</f>
        <v>Тээврийн хэрэгсэл</v>
      </c>
      <c r="C37" s="621"/>
      <c r="D37" s="167"/>
      <c r="E37" s="167">
        <f t="shared" si="53"/>
        <v>0</v>
      </c>
      <c r="F37" s="167">
        <f t="shared" ref="F37:J37" si="63">E37+F27</f>
        <v>0</v>
      </c>
      <c r="G37" s="167">
        <f t="shared" si="63"/>
        <v>0</v>
      </c>
      <c r="H37" s="167">
        <f t="shared" si="63"/>
        <v>1666.6666666666665</v>
      </c>
      <c r="I37" s="167">
        <f t="shared" si="63"/>
        <v>5666.666666666667</v>
      </c>
      <c r="J37" s="167">
        <f t="shared" si="63"/>
        <v>9666.6666666666679</v>
      </c>
      <c r="K37" s="225"/>
      <c r="L37" s="167">
        <f t="shared" si="55"/>
        <v>0</v>
      </c>
      <c r="M37" s="167">
        <f t="shared" ref="M37:BZ37" si="64">L37+M27</f>
        <v>0</v>
      </c>
      <c r="N37" s="167">
        <f t="shared" si="64"/>
        <v>0</v>
      </c>
      <c r="O37" s="167">
        <f t="shared" si="64"/>
        <v>0</v>
      </c>
      <c r="P37" s="167">
        <f t="shared" si="64"/>
        <v>0</v>
      </c>
      <c r="Q37" s="167">
        <f t="shared" si="64"/>
        <v>0</v>
      </c>
      <c r="R37" s="167">
        <f t="shared" si="64"/>
        <v>0</v>
      </c>
      <c r="S37" s="167">
        <f t="shared" si="64"/>
        <v>0</v>
      </c>
      <c r="T37" s="167">
        <f t="shared" si="64"/>
        <v>0</v>
      </c>
      <c r="U37" s="167">
        <f t="shared" si="64"/>
        <v>0</v>
      </c>
      <c r="V37" s="167">
        <f t="shared" si="64"/>
        <v>0</v>
      </c>
      <c r="W37" s="167">
        <f t="shared" si="64"/>
        <v>0</v>
      </c>
      <c r="X37" s="167">
        <f t="shared" si="64"/>
        <v>0</v>
      </c>
      <c r="Y37" s="167">
        <f t="shared" si="64"/>
        <v>0</v>
      </c>
      <c r="Z37" s="167">
        <f t="shared" si="64"/>
        <v>0</v>
      </c>
      <c r="AA37" s="167">
        <f t="shared" si="64"/>
        <v>0</v>
      </c>
      <c r="AB37" s="167">
        <f t="shared" si="64"/>
        <v>0</v>
      </c>
      <c r="AC37" s="167">
        <f t="shared" si="64"/>
        <v>0</v>
      </c>
      <c r="AD37" s="167">
        <f t="shared" si="64"/>
        <v>0</v>
      </c>
      <c r="AE37" s="167">
        <f t="shared" si="64"/>
        <v>0</v>
      </c>
      <c r="AF37" s="167">
        <f t="shared" si="64"/>
        <v>0</v>
      </c>
      <c r="AG37" s="167">
        <f t="shared" si="64"/>
        <v>0</v>
      </c>
      <c r="AH37" s="167">
        <f t="shared" si="64"/>
        <v>0</v>
      </c>
      <c r="AI37" s="167">
        <f t="shared" si="64"/>
        <v>0</v>
      </c>
      <c r="AJ37" s="167">
        <f t="shared" si="64"/>
        <v>0</v>
      </c>
      <c r="AK37" s="167">
        <f t="shared" si="64"/>
        <v>0</v>
      </c>
      <c r="AL37" s="167">
        <f t="shared" si="64"/>
        <v>0</v>
      </c>
      <c r="AM37" s="167">
        <f t="shared" si="64"/>
        <v>0</v>
      </c>
      <c r="AN37" s="167">
        <f t="shared" si="64"/>
        <v>0</v>
      </c>
      <c r="AO37" s="167">
        <f t="shared" si="64"/>
        <v>0</v>
      </c>
      <c r="AP37" s="167">
        <f t="shared" si="64"/>
        <v>0</v>
      </c>
      <c r="AQ37" s="167">
        <f t="shared" si="64"/>
        <v>0</v>
      </c>
      <c r="AR37" s="167">
        <f t="shared" si="64"/>
        <v>333.33333333333331</v>
      </c>
      <c r="AS37" s="167">
        <f t="shared" si="64"/>
        <v>666.66666666666663</v>
      </c>
      <c r="AT37" s="167">
        <f t="shared" si="64"/>
        <v>1000</v>
      </c>
      <c r="AU37" s="167">
        <f t="shared" si="64"/>
        <v>1333.3333333333333</v>
      </c>
      <c r="AV37" s="167">
        <f t="shared" si="64"/>
        <v>1666.6666666666665</v>
      </c>
      <c r="AW37" s="167">
        <f t="shared" si="64"/>
        <v>1999.9999999999998</v>
      </c>
      <c r="AX37" s="167">
        <f t="shared" si="64"/>
        <v>2333.333333333333</v>
      </c>
      <c r="AY37" s="167">
        <f t="shared" si="64"/>
        <v>2666.6666666666665</v>
      </c>
      <c r="AZ37" s="167">
        <f t="shared" si="64"/>
        <v>3000</v>
      </c>
      <c r="BA37" s="167">
        <f t="shared" si="64"/>
        <v>3333.3333333333335</v>
      </c>
      <c r="BB37" s="167">
        <f t="shared" si="64"/>
        <v>3666.666666666667</v>
      </c>
      <c r="BC37" s="167">
        <f t="shared" si="64"/>
        <v>4000.0000000000005</v>
      </c>
      <c r="BD37" s="167">
        <f t="shared" si="64"/>
        <v>4333.3333333333339</v>
      </c>
      <c r="BE37" s="167">
        <f t="shared" si="64"/>
        <v>4666.666666666667</v>
      </c>
      <c r="BF37" s="167">
        <f t="shared" si="64"/>
        <v>5000</v>
      </c>
      <c r="BG37" s="167">
        <f t="shared" si="64"/>
        <v>5333.333333333333</v>
      </c>
      <c r="BH37" s="167">
        <f t="shared" si="64"/>
        <v>5666.6666666666661</v>
      </c>
      <c r="BI37" s="167">
        <f t="shared" si="64"/>
        <v>5999.9999999999991</v>
      </c>
      <c r="BJ37" s="167">
        <f t="shared" si="64"/>
        <v>6333.3333333333321</v>
      </c>
      <c r="BK37" s="167">
        <f t="shared" si="64"/>
        <v>6666.6666666666652</v>
      </c>
      <c r="BL37" s="167">
        <f t="shared" si="64"/>
        <v>6999.9999999999982</v>
      </c>
      <c r="BM37" s="167">
        <f t="shared" si="64"/>
        <v>7333.3333333333312</v>
      </c>
      <c r="BN37" s="167">
        <f t="shared" si="64"/>
        <v>7666.6666666666642</v>
      </c>
      <c r="BO37" s="167">
        <f t="shared" si="64"/>
        <v>7999.9999999999973</v>
      </c>
      <c r="BP37" s="167">
        <f t="shared" si="64"/>
        <v>8333.3333333333303</v>
      </c>
      <c r="BQ37" s="167">
        <f t="shared" si="64"/>
        <v>8666.6666666666642</v>
      </c>
      <c r="BR37" s="167">
        <f t="shared" si="64"/>
        <v>8999.9999999999982</v>
      </c>
      <c r="BS37" s="167">
        <f t="shared" si="64"/>
        <v>9333.3333333333321</v>
      </c>
      <c r="BT37" s="167">
        <f t="shared" si="64"/>
        <v>9666.6666666666661</v>
      </c>
      <c r="BU37" s="167">
        <f t="shared" si="64"/>
        <v>10000</v>
      </c>
      <c r="BV37" s="167">
        <f t="shared" si="64"/>
        <v>10333.333333333334</v>
      </c>
      <c r="BW37" s="167">
        <f t="shared" si="64"/>
        <v>10666.666666666668</v>
      </c>
      <c r="BX37" s="167">
        <f t="shared" si="64"/>
        <v>11000.000000000002</v>
      </c>
      <c r="BY37" s="167">
        <f t="shared" si="64"/>
        <v>11333.333333333336</v>
      </c>
      <c r="BZ37" s="167">
        <f t="shared" si="64"/>
        <v>11666.66666666667</v>
      </c>
      <c r="CA37" s="225"/>
      <c r="CB37" s="225"/>
      <c r="CC37" s="225"/>
      <c r="CD37" s="225"/>
      <c r="CE37" s="225"/>
      <c r="CF37" s="225"/>
      <c r="CG37" s="225"/>
      <c r="CH37" s="225"/>
      <c r="CI37" s="225"/>
      <c r="CJ37" s="225"/>
      <c r="CK37" s="225"/>
      <c r="CL37" s="225"/>
      <c r="CM37" s="225"/>
      <c r="CN37" s="225"/>
      <c r="CO37" s="225"/>
      <c r="CP37" s="225"/>
      <c r="CQ37" s="225"/>
      <c r="CR37" s="225"/>
      <c r="CS37" s="225"/>
      <c r="CT37" s="225"/>
    </row>
    <row r="38" spans="1:98" ht="15" customHeight="1" outlineLevel="1" x14ac:dyDescent="0.25">
      <c r="A38" s="636" t="s">
        <v>629</v>
      </c>
      <c r="B38" s="628"/>
      <c r="C38" s="621"/>
      <c r="D38" s="417"/>
      <c r="E38" s="417">
        <f t="shared" ref="E38:J38" si="65">SUM(E33:E37)</f>
        <v>479.79797979797974</v>
      </c>
      <c r="F38" s="417">
        <f t="shared" si="65"/>
        <v>21536.616161616163</v>
      </c>
      <c r="G38" s="417">
        <f t="shared" si="65"/>
        <v>48157.82828282829</v>
      </c>
      <c r="H38" s="417">
        <f t="shared" si="65"/>
        <v>75147.727272727279</v>
      </c>
      <c r="I38" s="417">
        <f t="shared" si="65"/>
        <v>90193.181818181838</v>
      </c>
      <c r="J38" s="417">
        <f t="shared" si="65"/>
        <v>105238.63636363638</v>
      </c>
      <c r="K38" s="225"/>
      <c r="L38" s="294">
        <f t="shared" ref="L38:BZ38" si="66">SUM(L33:L37)</f>
        <v>479.79797979797974</v>
      </c>
      <c r="M38" s="294">
        <f t="shared" si="66"/>
        <v>1095.9595959595958</v>
      </c>
      <c r="N38" s="294">
        <f t="shared" si="66"/>
        <v>1712.121212121212</v>
      </c>
      <c r="O38" s="294">
        <f t="shared" si="66"/>
        <v>2328.2828282828282</v>
      </c>
      <c r="P38" s="294">
        <f t="shared" si="66"/>
        <v>3789.1414141414143</v>
      </c>
      <c r="Q38" s="294">
        <f t="shared" si="66"/>
        <v>6007.575757575758</v>
      </c>
      <c r="R38" s="294">
        <f t="shared" si="66"/>
        <v>8226.0101010101007</v>
      </c>
      <c r="S38" s="294">
        <f t="shared" si="66"/>
        <v>10444.444444444443</v>
      </c>
      <c r="T38" s="294">
        <f t="shared" si="66"/>
        <v>12662.878787878788</v>
      </c>
      <c r="U38" s="294">
        <f t="shared" si="66"/>
        <v>14881.313131313133</v>
      </c>
      <c r="V38" s="294">
        <f t="shared" si="66"/>
        <v>17099.747474747473</v>
      </c>
      <c r="W38" s="294">
        <f t="shared" si="66"/>
        <v>19318.181818181816</v>
      </c>
      <c r="X38" s="294">
        <f t="shared" si="66"/>
        <v>21536.616161616163</v>
      </c>
      <c r="Y38" s="294">
        <f t="shared" si="66"/>
        <v>23755.050505050509</v>
      </c>
      <c r="Z38" s="294">
        <f t="shared" si="66"/>
        <v>25973.484848484852</v>
      </c>
      <c r="AA38" s="294">
        <f t="shared" si="66"/>
        <v>28191.919191919194</v>
      </c>
      <c r="AB38" s="294">
        <f t="shared" si="66"/>
        <v>30410.353535353541</v>
      </c>
      <c r="AC38" s="294">
        <f t="shared" si="66"/>
        <v>32628.787878787887</v>
      </c>
      <c r="AD38" s="294">
        <f t="shared" si="66"/>
        <v>34847.222222222234</v>
      </c>
      <c r="AE38" s="294">
        <f t="shared" si="66"/>
        <v>37065.656565656573</v>
      </c>
      <c r="AF38" s="294">
        <f t="shared" si="66"/>
        <v>39284.090909090919</v>
      </c>
      <c r="AG38" s="294">
        <f t="shared" si="66"/>
        <v>41502.525252525265</v>
      </c>
      <c r="AH38" s="294">
        <f t="shared" si="66"/>
        <v>43720.959595959604</v>
      </c>
      <c r="AI38" s="294">
        <f t="shared" si="66"/>
        <v>45939.393939393951</v>
      </c>
      <c r="AJ38" s="294">
        <f t="shared" si="66"/>
        <v>48157.828282828297</v>
      </c>
      <c r="AK38" s="294">
        <f t="shared" si="66"/>
        <v>50376.262626262636</v>
      </c>
      <c r="AL38" s="294">
        <f t="shared" si="66"/>
        <v>52594.696969696983</v>
      </c>
      <c r="AM38" s="294">
        <f t="shared" si="66"/>
        <v>54813.131313131322</v>
      </c>
      <c r="AN38" s="294">
        <f t="shared" si="66"/>
        <v>57031.565656565661</v>
      </c>
      <c r="AO38" s="294">
        <f t="shared" si="66"/>
        <v>59250</v>
      </c>
      <c r="AP38" s="294">
        <f t="shared" si="66"/>
        <v>61468.434343434339</v>
      </c>
      <c r="AQ38" s="294">
        <f t="shared" si="66"/>
        <v>63686.868686868678</v>
      </c>
      <c r="AR38" s="294">
        <f t="shared" si="66"/>
        <v>66238.636363636339</v>
      </c>
      <c r="AS38" s="294">
        <f t="shared" si="66"/>
        <v>68790.404040404028</v>
      </c>
      <c r="AT38" s="294">
        <f t="shared" si="66"/>
        <v>71342.171717171703</v>
      </c>
      <c r="AU38" s="294">
        <f t="shared" si="66"/>
        <v>73893.939393939363</v>
      </c>
      <c r="AV38" s="294">
        <f t="shared" si="66"/>
        <v>75147.72727272725</v>
      </c>
      <c r="AW38" s="294">
        <f t="shared" si="66"/>
        <v>76401.515151515123</v>
      </c>
      <c r="AX38" s="294">
        <f t="shared" si="66"/>
        <v>77655.303030302995</v>
      </c>
      <c r="AY38" s="294">
        <f t="shared" si="66"/>
        <v>78909.090909090883</v>
      </c>
      <c r="AZ38" s="294">
        <f t="shared" si="66"/>
        <v>80162.878787878755</v>
      </c>
      <c r="BA38" s="294">
        <f t="shared" si="66"/>
        <v>81416.666666666628</v>
      </c>
      <c r="BB38" s="294">
        <f t="shared" si="66"/>
        <v>82670.454545454515</v>
      </c>
      <c r="BC38" s="294">
        <f t="shared" si="66"/>
        <v>83924.242424242388</v>
      </c>
      <c r="BD38" s="294">
        <f t="shared" si="66"/>
        <v>85178.03030303026</v>
      </c>
      <c r="BE38" s="294">
        <f t="shared" si="66"/>
        <v>86431.818181818147</v>
      </c>
      <c r="BF38" s="294">
        <f t="shared" si="66"/>
        <v>87685.60606060602</v>
      </c>
      <c r="BG38" s="294">
        <f t="shared" si="66"/>
        <v>88939.393939393893</v>
      </c>
      <c r="BH38" s="294">
        <f t="shared" si="66"/>
        <v>90193.18181818178</v>
      </c>
      <c r="BI38" s="294">
        <f t="shared" si="66"/>
        <v>91446.969696969667</v>
      </c>
      <c r="BJ38" s="294">
        <f t="shared" si="66"/>
        <v>92700.757575757525</v>
      </c>
      <c r="BK38" s="294">
        <f t="shared" si="66"/>
        <v>93954.545454545427</v>
      </c>
      <c r="BL38" s="294">
        <f t="shared" si="66"/>
        <v>95208.333333333299</v>
      </c>
      <c r="BM38" s="294">
        <f t="shared" si="66"/>
        <v>96462.121212121172</v>
      </c>
      <c r="BN38" s="294">
        <f t="shared" si="66"/>
        <v>97715.909090909059</v>
      </c>
      <c r="BO38" s="294">
        <f t="shared" si="66"/>
        <v>98969.696969696946</v>
      </c>
      <c r="BP38" s="294">
        <f t="shared" si="66"/>
        <v>100223.48484848482</v>
      </c>
      <c r="BQ38" s="294">
        <f t="shared" si="66"/>
        <v>101477.27272727271</v>
      </c>
      <c r="BR38" s="294">
        <f t="shared" si="66"/>
        <v>102731.06060606058</v>
      </c>
      <c r="BS38" s="294">
        <f t="shared" si="66"/>
        <v>103984.84848484847</v>
      </c>
      <c r="BT38" s="294">
        <f t="shared" si="66"/>
        <v>105238.63636363635</v>
      </c>
      <c r="BU38" s="294">
        <f t="shared" si="66"/>
        <v>106492.42424242423</v>
      </c>
      <c r="BV38" s="294">
        <f t="shared" si="66"/>
        <v>107746.21212121211</v>
      </c>
      <c r="BW38" s="294">
        <f t="shared" si="66"/>
        <v>109000</v>
      </c>
      <c r="BX38" s="294">
        <f t="shared" si="66"/>
        <v>110253.78787878787</v>
      </c>
      <c r="BY38" s="294">
        <f t="shared" si="66"/>
        <v>111507.57575757577</v>
      </c>
      <c r="BZ38" s="294">
        <f t="shared" si="66"/>
        <v>112761.36363636363</v>
      </c>
      <c r="CA38" s="225"/>
      <c r="CB38" s="225"/>
      <c r="CC38" s="225"/>
      <c r="CD38" s="225"/>
      <c r="CE38" s="225"/>
      <c r="CF38" s="225"/>
      <c r="CG38" s="225"/>
      <c r="CH38" s="225"/>
      <c r="CI38" s="225"/>
      <c r="CJ38" s="225"/>
      <c r="CK38" s="225"/>
      <c r="CL38" s="225"/>
      <c r="CM38" s="225"/>
      <c r="CN38" s="225"/>
      <c r="CO38" s="225"/>
      <c r="CP38" s="225"/>
      <c r="CQ38" s="225"/>
      <c r="CR38" s="225"/>
      <c r="CS38" s="225"/>
      <c r="CT38" s="225"/>
    </row>
    <row r="39" spans="1:98" ht="15" customHeight="1" x14ac:dyDescent="0.25">
      <c r="A39" s="344"/>
      <c r="B39" s="638" t="str">
        <f>+B29</f>
        <v>Биет бус хөрөнгө</v>
      </c>
      <c r="C39" s="621"/>
      <c r="D39" s="167"/>
      <c r="E39" s="167">
        <f>E29</f>
        <v>0</v>
      </c>
      <c r="F39" s="167">
        <f t="shared" ref="F39:J39" si="67">E39+F29</f>
        <v>0</v>
      </c>
      <c r="G39" s="167">
        <f t="shared" si="67"/>
        <v>0</v>
      </c>
      <c r="H39" s="167">
        <f t="shared" si="67"/>
        <v>0</v>
      </c>
      <c r="I39" s="167">
        <f t="shared" si="67"/>
        <v>0</v>
      </c>
      <c r="J39" s="167">
        <f t="shared" si="67"/>
        <v>0</v>
      </c>
      <c r="K39" s="225"/>
      <c r="L39" s="167">
        <f>L29</f>
        <v>0</v>
      </c>
      <c r="M39" s="167">
        <f t="shared" ref="M39:BZ39" si="68">L39+M29</f>
        <v>0</v>
      </c>
      <c r="N39" s="167">
        <f t="shared" si="68"/>
        <v>0</v>
      </c>
      <c r="O39" s="167">
        <f t="shared" si="68"/>
        <v>0</v>
      </c>
      <c r="P39" s="167">
        <f t="shared" si="68"/>
        <v>0</v>
      </c>
      <c r="Q39" s="167">
        <f t="shared" si="68"/>
        <v>0</v>
      </c>
      <c r="R39" s="167">
        <f t="shared" si="68"/>
        <v>0</v>
      </c>
      <c r="S39" s="167">
        <f t="shared" si="68"/>
        <v>0</v>
      </c>
      <c r="T39" s="167">
        <f t="shared" si="68"/>
        <v>0</v>
      </c>
      <c r="U39" s="167">
        <f t="shared" si="68"/>
        <v>0</v>
      </c>
      <c r="V39" s="167">
        <f t="shared" si="68"/>
        <v>0</v>
      </c>
      <c r="W39" s="167">
        <f t="shared" si="68"/>
        <v>0</v>
      </c>
      <c r="X39" s="167">
        <f t="shared" si="68"/>
        <v>0</v>
      </c>
      <c r="Y39" s="167">
        <f t="shared" si="68"/>
        <v>0</v>
      </c>
      <c r="Z39" s="167">
        <f t="shared" si="68"/>
        <v>0</v>
      </c>
      <c r="AA39" s="167">
        <f t="shared" si="68"/>
        <v>0</v>
      </c>
      <c r="AB39" s="167">
        <f t="shared" si="68"/>
        <v>0</v>
      </c>
      <c r="AC39" s="167">
        <f t="shared" si="68"/>
        <v>0</v>
      </c>
      <c r="AD39" s="167">
        <f t="shared" si="68"/>
        <v>0</v>
      </c>
      <c r="AE39" s="167">
        <f t="shared" si="68"/>
        <v>0</v>
      </c>
      <c r="AF39" s="167">
        <f t="shared" si="68"/>
        <v>0</v>
      </c>
      <c r="AG39" s="167">
        <f t="shared" si="68"/>
        <v>0</v>
      </c>
      <c r="AH39" s="167">
        <f t="shared" si="68"/>
        <v>0</v>
      </c>
      <c r="AI39" s="167">
        <f t="shared" si="68"/>
        <v>0</v>
      </c>
      <c r="AJ39" s="167">
        <f t="shared" si="68"/>
        <v>0</v>
      </c>
      <c r="AK39" s="167">
        <f t="shared" si="68"/>
        <v>0</v>
      </c>
      <c r="AL39" s="167">
        <f t="shared" si="68"/>
        <v>0</v>
      </c>
      <c r="AM39" s="167">
        <f t="shared" si="68"/>
        <v>0</v>
      </c>
      <c r="AN39" s="167">
        <f t="shared" si="68"/>
        <v>0</v>
      </c>
      <c r="AO39" s="167">
        <f t="shared" si="68"/>
        <v>0</v>
      </c>
      <c r="AP39" s="167">
        <f t="shared" si="68"/>
        <v>0</v>
      </c>
      <c r="AQ39" s="167">
        <f t="shared" si="68"/>
        <v>0</v>
      </c>
      <c r="AR39" s="167">
        <f t="shared" si="68"/>
        <v>0</v>
      </c>
      <c r="AS39" s="167">
        <f t="shared" si="68"/>
        <v>0</v>
      </c>
      <c r="AT39" s="167">
        <f t="shared" si="68"/>
        <v>0</v>
      </c>
      <c r="AU39" s="167">
        <f t="shared" si="68"/>
        <v>0</v>
      </c>
      <c r="AV39" s="167">
        <f t="shared" si="68"/>
        <v>0</v>
      </c>
      <c r="AW39" s="167">
        <f t="shared" si="68"/>
        <v>0</v>
      </c>
      <c r="AX39" s="167">
        <f t="shared" si="68"/>
        <v>0</v>
      </c>
      <c r="AY39" s="167">
        <f t="shared" si="68"/>
        <v>0</v>
      </c>
      <c r="AZ39" s="167">
        <f t="shared" si="68"/>
        <v>0</v>
      </c>
      <c r="BA39" s="167">
        <f t="shared" si="68"/>
        <v>0</v>
      </c>
      <c r="BB39" s="167">
        <f t="shared" si="68"/>
        <v>0</v>
      </c>
      <c r="BC39" s="167">
        <f t="shared" si="68"/>
        <v>0</v>
      </c>
      <c r="BD39" s="167">
        <f t="shared" si="68"/>
        <v>0</v>
      </c>
      <c r="BE39" s="167">
        <f t="shared" si="68"/>
        <v>0</v>
      </c>
      <c r="BF39" s="167">
        <f t="shared" si="68"/>
        <v>0</v>
      </c>
      <c r="BG39" s="167">
        <f t="shared" si="68"/>
        <v>0</v>
      </c>
      <c r="BH39" s="167">
        <f t="shared" si="68"/>
        <v>0</v>
      </c>
      <c r="BI39" s="167">
        <f t="shared" si="68"/>
        <v>0</v>
      </c>
      <c r="BJ39" s="167">
        <f t="shared" si="68"/>
        <v>0</v>
      </c>
      <c r="BK39" s="167">
        <f t="shared" si="68"/>
        <v>0</v>
      </c>
      <c r="BL39" s="167">
        <f t="shared" si="68"/>
        <v>0</v>
      </c>
      <c r="BM39" s="167">
        <f t="shared" si="68"/>
        <v>0</v>
      </c>
      <c r="BN39" s="167">
        <f t="shared" si="68"/>
        <v>0</v>
      </c>
      <c r="BO39" s="167">
        <f t="shared" si="68"/>
        <v>0</v>
      </c>
      <c r="BP39" s="167">
        <f t="shared" si="68"/>
        <v>0</v>
      </c>
      <c r="BQ39" s="167">
        <f t="shared" si="68"/>
        <v>0</v>
      </c>
      <c r="BR39" s="167">
        <f t="shared" si="68"/>
        <v>0</v>
      </c>
      <c r="BS39" s="167">
        <f t="shared" si="68"/>
        <v>0</v>
      </c>
      <c r="BT39" s="167">
        <f t="shared" si="68"/>
        <v>0</v>
      </c>
      <c r="BU39" s="167">
        <f t="shared" si="68"/>
        <v>0</v>
      </c>
      <c r="BV39" s="167">
        <f t="shared" si="68"/>
        <v>0</v>
      </c>
      <c r="BW39" s="167">
        <f t="shared" si="68"/>
        <v>0</v>
      </c>
      <c r="BX39" s="167">
        <f t="shared" si="68"/>
        <v>0</v>
      </c>
      <c r="BY39" s="167">
        <f t="shared" si="68"/>
        <v>0</v>
      </c>
      <c r="BZ39" s="167">
        <f t="shared" si="68"/>
        <v>0</v>
      </c>
      <c r="CA39" s="225"/>
      <c r="CB39" s="225"/>
      <c r="CC39" s="225"/>
      <c r="CD39" s="225"/>
      <c r="CE39" s="225"/>
      <c r="CF39" s="225"/>
      <c r="CG39" s="225"/>
      <c r="CH39" s="225"/>
      <c r="CI39" s="225"/>
      <c r="CJ39" s="225"/>
      <c r="CK39" s="225"/>
      <c r="CL39" s="225"/>
      <c r="CM39" s="225"/>
      <c r="CN39" s="225"/>
      <c r="CO39" s="225"/>
      <c r="CP39" s="225"/>
      <c r="CQ39" s="225"/>
      <c r="CR39" s="225"/>
      <c r="CS39" s="225"/>
      <c r="CT39" s="225"/>
    </row>
    <row r="40" spans="1:98" ht="15" customHeight="1" x14ac:dyDescent="0.25">
      <c r="A40" s="636" t="s">
        <v>632</v>
      </c>
      <c r="B40" s="628"/>
      <c r="C40" s="621"/>
      <c r="D40" s="417"/>
      <c r="E40" s="417">
        <f t="shared" ref="E40:J40" si="69">E38+E39</f>
        <v>479.79797979797974</v>
      </c>
      <c r="F40" s="417">
        <f t="shared" si="69"/>
        <v>21536.616161616163</v>
      </c>
      <c r="G40" s="417">
        <f t="shared" si="69"/>
        <v>48157.82828282829</v>
      </c>
      <c r="H40" s="417">
        <f t="shared" si="69"/>
        <v>75147.727272727279</v>
      </c>
      <c r="I40" s="417">
        <f t="shared" si="69"/>
        <v>90193.181818181838</v>
      </c>
      <c r="J40" s="417">
        <f t="shared" si="69"/>
        <v>105238.63636363638</v>
      </c>
      <c r="K40" s="225"/>
      <c r="L40" s="294">
        <f t="shared" ref="L40:BZ40" si="70">L38+L39</f>
        <v>479.79797979797974</v>
      </c>
      <c r="M40" s="294">
        <f t="shared" si="70"/>
        <v>1095.9595959595958</v>
      </c>
      <c r="N40" s="294">
        <f t="shared" si="70"/>
        <v>1712.121212121212</v>
      </c>
      <c r="O40" s="294">
        <f t="shared" si="70"/>
        <v>2328.2828282828282</v>
      </c>
      <c r="P40" s="294">
        <f t="shared" si="70"/>
        <v>3789.1414141414143</v>
      </c>
      <c r="Q40" s="294">
        <f t="shared" si="70"/>
        <v>6007.575757575758</v>
      </c>
      <c r="R40" s="294">
        <f t="shared" si="70"/>
        <v>8226.0101010101007</v>
      </c>
      <c r="S40" s="294">
        <f t="shared" si="70"/>
        <v>10444.444444444443</v>
      </c>
      <c r="T40" s="294">
        <f t="shared" si="70"/>
        <v>12662.878787878788</v>
      </c>
      <c r="U40" s="294">
        <f t="shared" si="70"/>
        <v>14881.313131313133</v>
      </c>
      <c r="V40" s="294">
        <f t="shared" si="70"/>
        <v>17099.747474747473</v>
      </c>
      <c r="W40" s="294">
        <f t="shared" si="70"/>
        <v>19318.181818181816</v>
      </c>
      <c r="X40" s="294">
        <f t="shared" si="70"/>
        <v>21536.616161616163</v>
      </c>
      <c r="Y40" s="294">
        <f t="shared" si="70"/>
        <v>23755.050505050509</v>
      </c>
      <c r="Z40" s="294">
        <f t="shared" si="70"/>
        <v>25973.484848484852</v>
      </c>
      <c r="AA40" s="294">
        <f t="shared" si="70"/>
        <v>28191.919191919194</v>
      </c>
      <c r="AB40" s="294">
        <f t="shared" si="70"/>
        <v>30410.353535353541</v>
      </c>
      <c r="AC40" s="294">
        <f t="shared" si="70"/>
        <v>32628.787878787887</v>
      </c>
      <c r="AD40" s="294">
        <f t="shared" si="70"/>
        <v>34847.222222222234</v>
      </c>
      <c r="AE40" s="294">
        <f t="shared" si="70"/>
        <v>37065.656565656573</v>
      </c>
      <c r="AF40" s="294">
        <f t="shared" si="70"/>
        <v>39284.090909090919</v>
      </c>
      <c r="AG40" s="294">
        <f t="shared" si="70"/>
        <v>41502.525252525265</v>
      </c>
      <c r="AH40" s="294">
        <f t="shared" si="70"/>
        <v>43720.959595959604</v>
      </c>
      <c r="AI40" s="294">
        <f t="shared" si="70"/>
        <v>45939.393939393951</v>
      </c>
      <c r="AJ40" s="294">
        <f t="shared" si="70"/>
        <v>48157.828282828297</v>
      </c>
      <c r="AK40" s="294">
        <f t="shared" si="70"/>
        <v>50376.262626262636</v>
      </c>
      <c r="AL40" s="294">
        <f t="shared" si="70"/>
        <v>52594.696969696983</v>
      </c>
      <c r="AM40" s="294">
        <f t="shared" si="70"/>
        <v>54813.131313131322</v>
      </c>
      <c r="AN40" s="294">
        <f t="shared" si="70"/>
        <v>57031.565656565661</v>
      </c>
      <c r="AO40" s="294">
        <f t="shared" si="70"/>
        <v>59250</v>
      </c>
      <c r="AP40" s="294">
        <f t="shared" si="70"/>
        <v>61468.434343434339</v>
      </c>
      <c r="AQ40" s="294">
        <f t="shared" si="70"/>
        <v>63686.868686868678</v>
      </c>
      <c r="AR40" s="294">
        <f t="shared" si="70"/>
        <v>66238.636363636339</v>
      </c>
      <c r="AS40" s="294">
        <f t="shared" si="70"/>
        <v>68790.404040404028</v>
      </c>
      <c r="AT40" s="294">
        <f t="shared" si="70"/>
        <v>71342.171717171703</v>
      </c>
      <c r="AU40" s="294">
        <f t="shared" si="70"/>
        <v>73893.939393939363</v>
      </c>
      <c r="AV40" s="294">
        <f t="shared" si="70"/>
        <v>75147.72727272725</v>
      </c>
      <c r="AW40" s="294">
        <f t="shared" si="70"/>
        <v>76401.515151515123</v>
      </c>
      <c r="AX40" s="294">
        <f t="shared" si="70"/>
        <v>77655.303030302995</v>
      </c>
      <c r="AY40" s="294">
        <f t="shared" si="70"/>
        <v>78909.090909090883</v>
      </c>
      <c r="AZ40" s="294">
        <f t="shared" si="70"/>
        <v>80162.878787878755</v>
      </c>
      <c r="BA40" s="294">
        <f t="shared" si="70"/>
        <v>81416.666666666628</v>
      </c>
      <c r="BB40" s="294">
        <f t="shared" si="70"/>
        <v>82670.454545454515</v>
      </c>
      <c r="BC40" s="294">
        <f t="shared" si="70"/>
        <v>83924.242424242388</v>
      </c>
      <c r="BD40" s="294">
        <f t="shared" si="70"/>
        <v>85178.03030303026</v>
      </c>
      <c r="BE40" s="294">
        <f t="shared" si="70"/>
        <v>86431.818181818147</v>
      </c>
      <c r="BF40" s="294">
        <f t="shared" si="70"/>
        <v>87685.60606060602</v>
      </c>
      <c r="BG40" s="294">
        <f t="shared" si="70"/>
        <v>88939.393939393893</v>
      </c>
      <c r="BH40" s="294">
        <f t="shared" si="70"/>
        <v>90193.18181818178</v>
      </c>
      <c r="BI40" s="294">
        <f t="shared" si="70"/>
        <v>91446.969696969667</v>
      </c>
      <c r="BJ40" s="294">
        <f t="shared" si="70"/>
        <v>92700.757575757525</v>
      </c>
      <c r="BK40" s="294">
        <f t="shared" si="70"/>
        <v>93954.545454545427</v>
      </c>
      <c r="BL40" s="294">
        <f t="shared" si="70"/>
        <v>95208.333333333299</v>
      </c>
      <c r="BM40" s="294">
        <f t="shared" si="70"/>
        <v>96462.121212121172</v>
      </c>
      <c r="BN40" s="294">
        <f t="shared" si="70"/>
        <v>97715.909090909059</v>
      </c>
      <c r="BO40" s="294">
        <f t="shared" si="70"/>
        <v>98969.696969696946</v>
      </c>
      <c r="BP40" s="294">
        <f t="shared" si="70"/>
        <v>100223.48484848482</v>
      </c>
      <c r="BQ40" s="294">
        <f t="shared" si="70"/>
        <v>101477.27272727271</v>
      </c>
      <c r="BR40" s="294">
        <f t="shared" si="70"/>
        <v>102731.06060606058</v>
      </c>
      <c r="BS40" s="294">
        <f t="shared" si="70"/>
        <v>103984.84848484847</v>
      </c>
      <c r="BT40" s="294">
        <f t="shared" si="70"/>
        <v>105238.63636363635</v>
      </c>
      <c r="BU40" s="294">
        <f t="shared" si="70"/>
        <v>106492.42424242423</v>
      </c>
      <c r="BV40" s="294">
        <f t="shared" si="70"/>
        <v>107746.21212121211</v>
      </c>
      <c r="BW40" s="294">
        <f t="shared" si="70"/>
        <v>109000</v>
      </c>
      <c r="BX40" s="294">
        <f t="shared" si="70"/>
        <v>110253.78787878787</v>
      </c>
      <c r="BY40" s="294">
        <f t="shared" si="70"/>
        <v>111507.57575757577</v>
      </c>
      <c r="BZ40" s="294">
        <f t="shared" si="70"/>
        <v>112761.36363636363</v>
      </c>
      <c r="CA40" s="225"/>
      <c r="CB40" s="225"/>
      <c r="CC40" s="225"/>
      <c r="CD40" s="225"/>
      <c r="CE40" s="225"/>
      <c r="CF40" s="225"/>
      <c r="CG40" s="225"/>
      <c r="CH40" s="225"/>
      <c r="CI40" s="225"/>
      <c r="CJ40" s="225"/>
      <c r="CK40" s="225"/>
      <c r="CL40" s="225"/>
      <c r="CM40" s="225"/>
      <c r="CN40" s="225"/>
      <c r="CO40" s="225"/>
      <c r="CP40" s="225"/>
      <c r="CQ40" s="225"/>
      <c r="CR40" s="225"/>
      <c r="CS40" s="225"/>
      <c r="CT40" s="225"/>
    </row>
    <row r="41" spans="1:98" ht="12" customHeight="1" x14ac:dyDescent="0.25">
      <c r="A41" s="280"/>
      <c r="B41" s="280"/>
      <c r="C41" s="280"/>
      <c r="D41" s="280"/>
      <c r="E41" s="280"/>
      <c r="F41" s="280"/>
      <c r="G41" s="280"/>
      <c r="H41" s="280"/>
      <c r="I41" s="225"/>
      <c r="J41" s="225"/>
      <c r="K41" s="225"/>
      <c r="L41" s="280"/>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25"/>
      <c r="AK41" s="257"/>
      <c r="AL41" s="257">
        <f>SUM(X41:AI41)-F41</f>
        <v>0</v>
      </c>
      <c r="AM41" s="225"/>
      <c r="AN41" s="225"/>
      <c r="AO41" s="225"/>
      <c r="AP41" s="225"/>
      <c r="AQ41" s="225"/>
      <c r="AR41" s="225"/>
      <c r="AS41" s="225"/>
      <c r="AT41" s="225"/>
      <c r="AU41" s="225"/>
      <c r="AV41" s="225"/>
      <c r="AW41" s="225"/>
      <c r="AX41" s="225"/>
      <c r="AY41" s="225"/>
      <c r="AZ41" s="225"/>
      <c r="BA41" s="225"/>
      <c r="BB41" s="225"/>
      <c r="BC41" s="225"/>
      <c r="BD41" s="225"/>
      <c r="BE41" s="225"/>
      <c r="BF41" s="225"/>
      <c r="BG41" s="225"/>
      <c r="BH41" s="225"/>
      <c r="BI41" s="225"/>
      <c r="BJ41" s="225"/>
      <c r="BK41" s="225"/>
      <c r="BL41" s="225"/>
      <c r="BM41" s="225"/>
      <c r="BN41" s="225"/>
      <c r="BO41" s="225"/>
      <c r="BP41" s="225"/>
      <c r="BQ41" s="225"/>
      <c r="BR41" s="225"/>
      <c r="BS41" s="225"/>
      <c r="BT41" s="225"/>
      <c r="BU41" s="225"/>
      <c r="BV41" s="225"/>
      <c r="BW41" s="225"/>
      <c r="BX41" s="225"/>
      <c r="BY41" s="225"/>
      <c r="BZ41" s="225"/>
      <c r="CA41" s="225"/>
      <c r="CB41" s="225"/>
      <c r="CC41" s="225"/>
      <c r="CD41" s="225"/>
      <c r="CE41" s="225"/>
      <c r="CF41" s="225"/>
      <c r="CG41" s="225"/>
      <c r="CH41" s="225"/>
      <c r="CI41" s="225"/>
      <c r="CJ41" s="225"/>
      <c r="CK41" s="225"/>
      <c r="CL41" s="225"/>
      <c r="CM41" s="225"/>
      <c r="CN41" s="225"/>
      <c r="CO41" s="225"/>
      <c r="CP41" s="225"/>
      <c r="CQ41" s="225"/>
      <c r="CR41" s="225"/>
      <c r="CS41" s="225"/>
      <c r="CT41" s="225"/>
    </row>
    <row r="42" spans="1:98" ht="15" customHeight="1" x14ac:dyDescent="0.25">
      <c r="A42" s="640" t="s">
        <v>633</v>
      </c>
      <c r="B42" s="628"/>
      <c r="C42" s="621"/>
      <c r="D42" s="429"/>
      <c r="E42" s="430">
        <f t="shared" ref="E42:J42" si="71">E32</f>
        <v>2021</v>
      </c>
      <c r="F42" s="430">
        <f t="shared" si="71"/>
        <v>2022</v>
      </c>
      <c r="G42" s="430">
        <f t="shared" si="71"/>
        <v>2023</v>
      </c>
      <c r="H42" s="430">
        <f t="shared" si="71"/>
        <v>2024</v>
      </c>
      <c r="I42" s="430">
        <f t="shared" si="71"/>
        <v>2025</v>
      </c>
      <c r="J42" s="430">
        <f t="shared" si="71"/>
        <v>2026</v>
      </c>
      <c r="K42" s="225"/>
      <c r="L42" s="254">
        <f t="shared" ref="L42:BZ42" si="72">L4</f>
        <v>44561</v>
      </c>
      <c r="M42" s="254">
        <f t="shared" si="72"/>
        <v>44592</v>
      </c>
      <c r="N42" s="254">
        <f t="shared" si="72"/>
        <v>44620</v>
      </c>
      <c r="O42" s="254">
        <f t="shared" si="72"/>
        <v>44651</v>
      </c>
      <c r="P42" s="254">
        <f t="shared" si="72"/>
        <v>44681</v>
      </c>
      <c r="Q42" s="254">
        <f t="shared" si="72"/>
        <v>44712</v>
      </c>
      <c r="R42" s="254">
        <f t="shared" si="72"/>
        <v>44742</v>
      </c>
      <c r="S42" s="254">
        <f t="shared" si="72"/>
        <v>44773</v>
      </c>
      <c r="T42" s="254">
        <f t="shared" si="72"/>
        <v>44804</v>
      </c>
      <c r="U42" s="254">
        <f t="shared" si="72"/>
        <v>44834</v>
      </c>
      <c r="V42" s="254">
        <f t="shared" si="72"/>
        <v>44865</v>
      </c>
      <c r="W42" s="254">
        <f t="shared" si="72"/>
        <v>44895</v>
      </c>
      <c r="X42" s="254">
        <f t="shared" si="72"/>
        <v>44926</v>
      </c>
      <c r="Y42" s="254">
        <f t="shared" si="72"/>
        <v>44957</v>
      </c>
      <c r="Z42" s="254">
        <f t="shared" si="72"/>
        <v>44985</v>
      </c>
      <c r="AA42" s="254">
        <f t="shared" si="72"/>
        <v>45016</v>
      </c>
      <c r="AB42" s="254">
        <f t="shared" si="72"/>
        <v>45046</v>
      </c>
      <c r="AC42" s="254">
        <f t="shared" si="72"/>
        <v>45077</v>
      </c>
      <c r="AD42" s="254">
        <f t="shared" si="72"/>
        <v>45107</v>
      </c>
      <c r="AE42" s="254">
        <f t="shared" si="72"/>
        <v>45138</v>
      </c>
      <c r="AF42" s="254">
        <f t="shared" si="72"/>
        <v>45169</v>
      </c>
      <c r="AG42" s="254">
        <f t="shared" si="72"/>
        <v>45199</v>
      </c>
      <c r="AH42" s="254">
        <f t="shared" si="72"/>
        <v>45230</v>
      </c>
      <c r="AI42" s="254">
        <f t="shared" si="72"/>
        <v>45260</v>
      </c>
      <c r="AJ42" s="254">
        <f t="shared" si="72"/>
        <v>45291</v>
      </c>
      <c r="AK42" s="254">
        <f t="shared" si="72"/>
        <v>45322</v>
      </c>
      <c r="AL42" s="254">
        <f t="shared" si="72"/>
        <v>45351</v>
      </c>
      <c r="AM42" s="254">
        <f t="shared" si="72"/>
        <v>45382</v>
      </c>
      <c r="AN42" s="254">
        <f t="shared" si="72"/>
        <v>45412</v>
      </c>
      <c r="AO42" s="254">
        <f t="shared" si="72"/>
        <v>45443</v>
      </c>
      <c r="AP42" s="254">
        <f t="shared" si="72"/>
        <v>45473</v>
      </c>
      <c r="AQ42" s="254">
        <f t="shared" si="72"/>
        <v>45504</v>
      </c>
      <c r="AR42" s="254">
        <f t="shared" si="72"/>
        <v>45535</v>
      </c>
      <c r="AS42" s="254">
        <f t="shared" si="72"/>
        <v>45565</v>
      </c>
      <c r="AT42" s="254">
        <f t="shared" si="72"/>
        <v>45596</v>
      </c>
      <c r="AU42" s="254">
        <f t="shared" si="72"/>
        <v>45626</v>
      </c>
      <c r="AV42" s="254">
        <f t="shared" si="72"/>
        <v>45657</v>
      </c>
      <c r="AW42" s="254">
        <f t="shared" si="72"/>
        <v>45688</v>
      </c>
      <c r="AX42" s="254">
        <f t="shared" si="72"/>
        <v>45716</v>
      </c>
      <c r="AY42" s="254">
        <f t="shared" si="72"/>
        <v>45747</v>
      </c>
      <c r="AZ42" s="254">
        <f t="shared" si="72"/>
        <v>45777</v>
      </c>
      <c r="BA42" s="254">
        <f t="shared" si="72"/>
        <v>45808</v>
      </c>
      <c r="BB42" s="254">
        <f t="shared" si="72"/>
        <v>45838</v>
      </c>
      <c r="BC42" s="254">
        <f t="shared" si="72"/>
        <v>45869</v>
      </c>
      <c r="BD42" s="254">
        <f t="shared" si="72"/>
        <v>45900</v>
      </c>
      <c r="BE42" s="254">
        <f t="shared" si="72"/>
        <v>45930</v>
      </c>
      <c r="BF42" s="254">
        <f t="shared" si="72"/>
        <v>45961</v>
      </c>
      <c r="BG42" s="254">
        <f t="shared" si="72"/>
        <v>45991</v>
      </c>
      <c r="BH42" s="254">
        <f t="shared" si="72"/>
        <v>46022</v>
      </c>
      <c r="BI42" s="254">
        <f t="shared" si="72"/>
        <v>46053</v>
      </c>
      <c r="BJ42" s="254">
        <f t="shared" si="72"/>
        <v>46081</v>
      </c>
      <c r="BK42" s="254">
        <f t="shared" si="72"/>
        <v>46112</v>
      </c>
      <c r="BL42" s="254">
        <f t="shared" si="72"/>
        <v>46142</v>
      </c>
      <c r="BM42" s="254">
        <f t="shared" si="72"/>
        <v>46173</v>
      </c>
      <c r="BN42" s="254">
        <f t="shared" si="72"/>
        <v>46203</v>
      </c>
      <c r="BO42" s="254">
        <f t="shared" si="72"/>
        <v>46234</v>
      </c>
      <c r="BP42" s="254">
        <f t="shared" si="72"/>
        <v>46265</v>
      </c>
      <c r="BQ42" s="254">
        <f t="shared" si="72"/>
        <v>46295</v>
      </c>
      <c r="BR42" s="254">
        <f t="shared" si="72"/>
        <v>46326</v>
      </c>
      <c r="BS42" s="254">
        <f t="shared" si="72"/>
        <v>46356</v>
      </c>
      <c r="BT42" s="254">
        <f t="shared" si="72"/>
        <v>46387</v>
      </c>
      <c r="BU42" s="254">
        <f t="shared" si="72"/>
        <v>46418</v>
      </c>
      <c r="BV42" s="254">
        <f t="shared" si="72"/>
        <v>46446</v>
      </c>
      <c r="BW42" s="254">
        <f t="shared" si="72"/>
        <v>46477</v>
      </c>
      <c r="BX42" s="254">
        <f t="shared" si="72"/>
        <v>46507</v>
      </c>
      <c r="BY42" s="254">
        <f t="shared" si="72"/>
        <v>46538</v>
      </c>
      <c r="BZ42" s="254">
        <f t="shared" si="72"/>
        <v>46568</v>
      </c>
      <c r="CA42" s="225"/>
      <c r="CB42" s="225"/>
      <c r="CC42" s="225"/>
      <c r="CD42" s="225"/>
      <c r="CE42" s="225"/>
      <c r="CF42" s="225"/>
      <c r="CG42" s="225"/>
      <c r="CH42" s="225"/>
      <c r="CI42" s="225"/>
      <c r="CJ42" s="225"/>
      <c r="CK42" s="225"/>
      <c r="CL42" s="225"/>
      <c r="CM42" s="225"/>
      <c r="CN42" s="225"/>
      <c r="CO42" s="225"/>
      <c r="CP42" s="225"/>
      <c r="CQ42" s="225"/>
      <c r="CR42" s="225"/>
      <c r="CS42" s="225"/>
      <c r="CT42" s="225"/>
    </row>
    <row r="43" spans="1:98" ht="15" customHeight="1" outlineLevel="1" x14ac:dyDescent="0.25">
      <c r="A43" s="344"/>
      <c r="B43" s="639" t="str">
        <f t="shared" ref="B43:B45" si="73">+B33</f>
        <v>Түрээсийн сайжруулалт</v>
      </c>
      <c r="C43" s="621"/>
      <c r="D43" s="167"/>
      <c r="E43" s="167">
        <f t="shared" ref="E43:J43" si="74">E14-E33</f>
        <v>0</v>
      </c>
      <c r="F43" s="167">
        <f t="shared" si="74"/>
        <v>0</v>
      </c>
      <c r="G43" s="167">
        <f t="shared" si="74"/>
        <v>0</v>
      </c>
      <c r="H43" s="167">
        <f t="shared" si="74"/>
        <v>0</v>
      </c>
      <c r="I43" s="167">
        <f t="shared" si="74"/>
        <v>0</v>
      </c>
      <c r="J43" s="167">
        <f t="shared" si="74"/>
        <v>0</v>
      </c>
      <c r="K43" s="257"/>
      <c r="L43" s="167">
        <f t="shared" ref="L43:BZ43" si="75">L14-L33</f>
        <v>0</v>
      </c>
      <c r="M43" s="167">
        <f t="shared" si="75"/>
        <v>0</v>
      </c>
      <c r="N43" s="167">
        <f t="shared" si="75"/>
        <v>0</v>
      </c>
      <c r="O43" s="167">
        <f t="shared" si="75"/>
        <v>0</v>
      </c>
      <c r="P43" s="167">
        <f t="shared" si="75"/>
        <v>0</v>
      </c>
      <c r="Q43" s="167">
        <f t="shared" si="75"/>
        <v>0</v>
      </c>
      <c r="R43" s="167">
        <f t="shared" si="75"/>
        <v>0</v>
      </c>
      <c r="S43" s="167">
        <f t="shared" si="75"/>
        <v>0</v>
      </c>
      <c r="T43" s="167">
        <f t="shared" si="75"/>
        <v>0</v>
      </c>
      <c r="U43" s="167">
        <f t="shared" si="75"/>
        <v>0</v>
      </c>
      <c r="V43" s="167">
        <f t="shared" si="75"/>
        <v>0</v>
      </c>
      <c r="W43" s="167">
        <f t="shared" si="75"/>
        <v>0</v>
      </c>
      <c r="X43" s="167">
        <f t="shared" si="75"/>
        <v>0</v>
      </c>
      <c r="Y43" s="167">
        <f t="shared" si="75"/>
        <v>0</v>
      </c>
      <c r="Z43" s="167">
        <f t="shared" si="75"/>
        <v>0</v>
      </c>
      <c r="AA43" s="167">
        <f t="shared" si="75"/>
        <v>0</v>
      </c>
      <c r="AB43" s="167">
        <f t="shared" si="75"/>
        <v>0</v>
      </c>
      <c r="AC43" s="167">
        <f t="shared" si="75"/>
        <v>0</v>
      </c>
      <c r="AD43" s="167">
        <f t="shared" si="75"/>
        <v>0</v>
      </c>
      <c r="AE43" s="167">
        <f t="shared" si="75"/>
        <v>0</v>
      </c>
      <c r="AF43" s="167">
        <f t="shared" si="75"/>
        <v>0</v>
      </c>
      <c r="AG43" s="167">
        <f t="shared" si="75"/>
        <v>0</v>
      </c>
      <c r="AH43" s="167">
        <f t="shared" si="75"/>
        <v>0</v>
      </c>
      <c r="AI43" s="167">
        <f t="shared" si="75"/>
        <v>0</v>
      </c>
      <c r="AJ43" s="167">
        <f t="shared" si="75"/>
        <v>0</v>
      </c>
      <c r="AK43" s="167">
        <f t="shared" si="75"/>
        <v>0</v>
      </c>
      <c r="AL43" s="167">
        <f t="shared" si="75"/>
        <v>0</v>
      </c>
      <c r="AM43" s="167">
        <f t="shared" si="75"/>
        <v>0</v>
      </c>
      <c r="AN43" s="167">
        <f t="shared" si="75"/>
        <v>0</v>
      </c>
      <c r="AO43" s="167">
        <f t="shared" si="75"/>
        <v>0</v>
      </c>
      <c r="AP43" s="167">
        <f t="shared" si="75"/>
        <v>0</v>
      </c>
      <c r="AQ43" s="167">
        <f t="shared" si="75"/>
        <v>0</v>
      </c>
      <c r="AR43" s="167">
        <f t="shared" si="75"/>
        <v>0</v>
      </c>
      <c r="AS43" s="167">
        <f t="shared" si="75"/>
        <v>0</v>
      </c>
      <c r="AT43" s="167">
        <f t="shared" si="75"/>
        <v>0</v>
      </c>
      <c r="AU43" s="167">
        <f t="shared" si="75"/>
        <v>0</v>
      </c>
      <c r="AV43" s="167">
        <f t="shared" si="75"/>
        <v>0</v>
      </c>
      <c r="AW43" s="167">
        <f t="shared" si="75"/>
        <v>0</v>
      </c>
      <c r="AX43" s="167">
        <f t="shared" si="75"/>
        <v>0</v>
      </c>
      <c r="AY43" s="167">
        <f t="shared" si="75"/>
        <v>0</v>
      </c>
      <c r="AZ43" s="167">
        <f t="shared" si="75"/>
        <v>0</v>
      </c>
      <c r="BA43" s="167">
        <f t="shared" si="75"/>
        <v>0</v>
      </c>
      <c r="BB43" s="167">
        <f t="shared" si="75"/>
        <v>0</v>
      </c>
      <c r="BC43" s="167">
        <f t="shared" si="75"/>
        <v>0</v>
      </c>
      <c r="BD43" s="167">
        <f t="shared" si="75"/>
        <v>0</v>
      </c>
      <c r="BE43" s="167">
        <f t="shared" si="75"/>
        <v>0</v>
      </c>
      <c r="BF43" s="167">
        <f t="shared" si="75"/>
        <v>0</v>
      </c>
      <c r="BG43" s="167">
        <f t="shared" si="75"/>
        <v>0</v>
      </c>
      <c r="BH43" s="167">
        <f t="shared" si="75"/>
        <v>0</v>
      </c>
      <c r="BI43" s="167">
        <f t="shared" si="75"/>
        <v>0</v>
      </c>
      <c r="BJ43" s="167">
        <f t="shared" si="75"/>
        <v>0</v>
      </c>
      <c r="BK43" s="167">
        <f t="shared" si="75"/>
        <v>0</v>
      </c>
      <c r="BL43" s="167">
        <f t="shared" si="75"/>
        <v>0</v>
      </c>
      <c r="BM43" s="167">
        <f t="shared" si="75"/>
        <v>0</v>
      </c>
      <c r="BN43" s="167">
        <f t="shared" si="75"/>
        <v>0</v>
      </c>
      <c r="BO43" s="167">
        <f t="shared" si="75"/>
        <v>0</v>
      </c>
      <c r="BP43" s="167">
        <f t="shared" si="75"/>
        <v>0</v>
      </c>
      <c r="BQ43" s="167">
        <f t="shared" si="75"/>
        <v>0</v>
      </c>
      <c r="BR43" s="167">
        <f t="shared" si="75"/>
        <v>0</v>
      </c>
      <c r="BS43" s="167">
        <f t="shared" si="75"/>
        <v>0</v>
      </c>
      <c r="BT43" s="167">
        <f t="shared" si="75"/>
        <v>0</v>
      </c>
      <c r="BU43" s="167">
        <f t="shared" si="75"/>
        <v>0</v>
      </c>
      <c r="BV43" s="167">
        <f t="shared" si="75"/>
        <v>0</v>
      </c>
      <c r="BW43" s="167">
        <f t="shared" si="75"/>
        <v>0</v>
      </c>
      <c r="BX43" s="167">
        <f t="shared" si="75"/>
        <v>0</v>
      </c>
      <c r="BY43" s="167">
        <f t="shared" si="75"/>
        <v>0</v>
      </c>
      <c r="BZ43" s="167">
        <f t="shared" si="75"/>
        <v>0</v>
      </c>
      <c r="CA43" s="225"/>
      <c r="CB43" s="225"/>
      <c r="CC43" s="225"/>
      <c r="CD43" s="225"/>
      <c r="CE43" s="225"/>
      <c r="CF43" s="225"/>
      <c r="CG43" s="225"/>
      <c r="CH43" s="225"/>
      <c r="CI43" s="225"/>
      <c r="CJ43" s="225"/>
      <c r="CK43" s="225"/>
      <c r="CL43" s="225"/>
      <c r="CM43" s="225"/>
      <c r="CN43" s="225"/>
      <c r="CO43" s="225"/>
      <c r="CP43" s="225"/>
      <c r="CQ43" s="225"/>
      <c r="CR43" s="225"/>
      <c r="CS43" s="225"/>
      <c r="CT43" s="225"/>
    </row>
    <row r="44" spans="1:98" ht="15" customHeight="1" outlineLevel="1" x14ac:dyDescent="0.25">
      <c r="A44" s="344"/>
      <c r="B44" s="639" t="str">
        <f t="shared" si="73"/>
        <v>Компьютер, туслах хэрэгслүүд</v>
      </c>
      <c r="C44" s="621"/>
      <c r="D44" s="167"/>
      <c r="E44" s="167">
        <f t="shared" ref="E44:J44" si="76">E15-E34</f>
        <v>46247.474747474742</v>
      </c>
      <c r="F44" s="167">
        <f t="shared" si="76"/>
        <v>32717.17171717171</v>
      </c>
      <c r="G44" s="167">
        <f t="shared" si="76"/>
        <v>17141.41414141413</v>
      </c>
      <c r="H44" s="167">
        <f t="shared" si="76"/>
        <v>2863.6363636363531</v>
      </c>
      <c r="I44" s="167">
        <f t="shared" si="76"/>
        <v>2863.6363636363531</v>
      </c>
      <c r="J44" s="167">
        <f t="shared" si="76"/>
        <v>2863.6363636363531</v>
      </c>
      <c r="K44" s="257"/>
      <c r="L44" s="167">
        <f t="shared" ref="L44:BZ44" si="77">L15-L34</f>
        <v>16792.929292929293</v>
      </c>
      <c r="M44" s="167">
        <f t="shared" si="77"/>
        <v>21085.858585858583</v>
      </c>
      <c r="N44" s="167">
        <f t="shared" si="77"/>
        <v>20469.696969696968</v>
      </c>
      <c r="O44" s="167">
        <f t="shared" si="77"/>
        <v>19853.535353535353</v>
      </c>
      <c r="P44" s="167">
        <f t="shared" si="77"/>
        <v>43101.010101010092</v>
      </c>
      <c r="Q44" s="167">
        <f t="shared" si="77"/>
        <v>41803.030303030297</v>
      </c>
      <c r="R44" s="167">
        <f t="shared" si="77"/>
        <v>40505.050505050502</v>
      </c>
      <c r="S44" s="167">
        <f t="shared" si="77"/>
        <v>39207.070707070699</v>
      </c>
      <c r="T44" s="167">
        <f t="shared" si="77"/>
        <v>37909.090909090904</v>
      </c>
      <c r="U44" s="167">
        <f t="shared" si="77"/>
        <v>36611.111111111102</v>
      </c>
      <c r="V44" s="167">
        <f t="shared" si="77"/>
        <v>35313.131313131307</v>
      </c>
      <c r="W44" s="167">
        <f t="shared" si="77"/>
        <v>34015.151515151505</v>
      </c>
      <c r="X44" s="167">
        <f t="shared" si="77"/>
        <v>32717.17171717171</v>
      </c>
      <c r="Y44" s="167">
        <f t="shared" si="77"/>
        <v>31419.191919191908</v>
      </c>
      <c r="Z44" s="167">
        <f t="shared" si="77"/>
        <v>30121.212121212113</v>
      </c>
      <c r="AA44" s="167">
        <f t="shared" si="77"/>
        <v>28823.232323232314</v>
      </c>
      <c r="AB44" s="167">
        <f t="shared" si="77"/>
        <v>27525.252525252516</v>
      </c>
      <c r="AC44" s="167">
        <f t="shared" si="77"/>
        <v>26227.272727272717</v>
      </c>
      <c r="AD44" s="167">
        <f t="shared" si="77"/>
        <v>24929.292929292918</v>
      </c>
      <c r="AE44" s="167">
        <f t="shared" si="77"/>
        <v>23631.31313131312</v>
      </c>
      <c r="AF44" s="167">
        <f t="shared" si="77"/>
        <v>22333.333333333321</v>
      </c>
      <c r="AG44" s="167">
        <f t="shared" si="77"/>
        <v>21035.353535353523</v>
      </c>
      <c r="AH44" s="167">
        <f t="shared" si="77"/>
        <v>19737.373737373724</v>
      </c>
      <c r="AI44" s="167">
        <f t="shared" si="77"/>
        <v>18439.393939393925</v>
      </c>
      <c r="AJ44" s="167">
        <f t="shared" si="77"/>
        <v>17141.414141414127</v>
      </c>
      <c r="AK44" s="167">
        <f t="shared" si="77"/>
        <v>15843.434343434328</v>
      </c>
      <c r="AL44" s="167">
        <f t="shared" si="77"/>
        <v>14545.45454545453</v>
      </c>
      <c r="AM44" s="167">
        <f t="shared" si="77"/>
        <v>13247.474747474735</v>
      </c>
      <c r="AN44" s="167">
        <f t="shared" si="77"/>
        <v>11949.49494949494</v>
      </c>
      <c r="AO44" s="167">
        <f t="shared" si="77"/>
        <v>10651.515151515145</v>
      </c>
      <c r="AP44" s="167">
        <f t="shared" si="77"/>
        <v>9353.5353535353497</v>
      </c>
      <c r="AQ44" s="167">
        <f t="shared" si="77"/>
        <v>8055.5555555555547</v>
      </c>
      <c r="AR44" s="167">
        <f t="shared" si="77"/>
        <v>6757.5757575757598</v>
      </c>
      <c r="AS44" s="167">
        <f t="shared" si="77"/>
        <v>5459.5959595959648</v>
      </c>
      <c r="AT44" s="167">
        <f t="shared" si="77"/>
        <v>4161.6161616161698</v>
      </c>
      <c r="AU44" s="167">
        <f t="shared" si="77"/>
        <v>2863.6363636363749</v>
      </c>
      <c r="AV44" s="167">
        <f t="shared" si="77"/>
        <v>2863.6363636363749</v>
      </c>
      <c r="AW44" s="167">
        <f t="shared" si="77"/>
        <v>2863.6363636363749</v>
      </c>
      <c r="AX44" s="167">
        <f t="shared" si="77"/>
        <v>2863.6363636363749</v>
      </c>
      <c r="AY44" s="167">
        <f t="shared" si="77"/>
        <v>2863.6363636363749</v>
      </c>
      <c r="AZ44" s="167">
        <f t="shared" si="77"/>
        <v>2863.6363636363749</v>
      </c>
      <c r="BA44" s="167">
        <f t="shared" si="77"/>
        <v>2863.6363636363749</v>
      </c>
      <c r="BB44" s="167">
        <f t="shared" si="77"/>
        <v>2863.6363636363749</v>
      </c>
      <c r="BC44" s="167">
        <f t="shared" si="77"/>
        <v>2863.6363636363749</v>
      </c>
      <c r="BD44" s="167">
        <f t="shared" si="77"/>
        <v>2863.6363636363749</v>
      </c>
      <c r="BE44" s="167">
        <f t="shared" si="77"/>
        <v>2863.6363636363749</v>
      </c>
      <c r="BF44" s="167">
        <f t="shared" si="77"/>
        <v>2863.6363636363749</v>
      </c>
      <c r="BG44" s="167">
        <f t="shared" si="77"/>
        <v>2863.6363636363749</v>
      </c>
      <c r="BH44" s="167">
        <f t="shared" si="77"/>
        <v>2863.6363636363749</v>
      </c>
      <c r="BI44" s="167">
        <f t="shared" si="77"/>
        <v>2863.6363636363749</v>
      </c>
      <c r="BJ44" s="167">
        <f t="shared" si="77"/>
        <v>2863.6363636363749</v>
      </c>
      <c r="BK44" s="167">
        <f t="shared" si="77"/>
        <v>2863.6363636363749</v>
      </c>
      <c r="BL44" s="167">
        <f t="shared" si="77"/>
        <v>2863.6363636363749</v>
      </c>
      <c r="BM44" s="167">
        <f t="shared" si="77"/>
        <v>2863.6363636363749</v>
      </c>
      <c r="BN44" s="167">
        <f t="shared" si="77"/>
        <v>2863.6363636363749</v>
      </c>
      <c r="BO44" s="167">
        <f t="shared" si="77"/>
        <v>2863.6363636363749</v>
      </c>
      <c r="BP44" s="167">
        <f t="shared" si="77"/>
        <v>2863.6363636363749</v>
      </c>
      <c r="BQ44" s="167">
        <f t="shared" si="77"/>
        <v>2863.6363636363749</v>
      </c>
      <c r="BR44" s="167">
        <f t="shared" si="77"/>
        <v>2863.6363636363749</v>
      </c>
      <c r="BS44" s="167">
        <f t="shared" si="77"/>
        <v>2863.6363636363749</v>
      </c>
      <c r="BT44" s="167">
        <f t="shared" si="77"/>
        <v>2863.6363636363749</v>
      </c>
      <c r="BU44" s="167">
        <f t="shared" si="77"/>
        <v>2863.6363636363749</v>
      </c>
      <c r="BV44" s="167">
        <f t="shared" si="77"/>
        <v>2863.6363636363749</v>
      </c>
      <c r="BW44" s="167">
        <f t="shared" si="77"/>
        <v>2863.6363636363749</v>
      </c>
      <c r="BX44" s="167">
        <f t="shared" si="77"/>
        <v>2863.6363636363749</v>
      </c>
      <c r="BY44" s="167">
        <f t="shared" si="77"/>
        <v>2863.6363636363749</v>
      </c>
      <c r="BZ44" s="167">
        <f t="shared" si="77"/>
        <v>2863.6363636363749</v>
      </c>
      <c r="CA44" s="225"/>
      <c r="CB44" s="225"/>
      <c r="CC44" s="225"/>
      <c r="CD44" s="225"/>
      <c r="CE44" s="225"/>
      <c r="CF44" s="225"/>
      <c r="CG44" s="225"/>
      <c r="CH44" s="225"/>
      <c r="CI44" s="225"/>
      <c r="CJ44" s="225"/>
      <c r="CK44" s="225"/>
      <c r="CL44" s="225"/>
      <c r="CM44" s="225"/>
      <c r="CN44" s="225"/>
      <c r="CO44" s="225"/>
      <c r="CP44" s="225"/>
      <c r="CQ44" s="225"/>
      <c r="CR44" s="225"/>
      <c r="CS44" s="225"/>
      <c r="CT44" s="225"/>
    </row>
    <row r="45" spans="1:98" ht="15" customHeight="1" outlineLevel="1" x14ac:dyDescent="0.25">
      <c r="A45" s="344"/>
      <c r="B45" s="639" t="str">
        <f t="shared" si="73"/>
        <v>Тавилга, эд хогшил</v>
      </c>
      <c r="C45" s="621"/>
      <c r="D45" s="167"/>
      <c r="E45" s="167">
        <f t="shared" ref="E45:J45" si="78">E16-E35</f>
        <v>19545.454545454544</v>
      </c>
      <c r="F45" s="167">
        <f t="shared" si="78"/>
        <v>18079.545454545452</v>
      </c>
      <c r="G45" s="167">
        <f t="shared" si="78"/>
        <v>16124.999999999998</v>
      </c>
      <c r="H45" s="167">
        <f t="shared" si="78"/>
        <v>14170.454545454544</v>
      </c>
      <c r="I45" s="167">
        <f t="shared" si="78"/>
        <v>12215.909090909088</v>
      </c>
      <c r="J45" s="167">
        <f t="shared" si="78"/>
        <v>10261.363636363632</v>
      </c>
      <c r="K45" s="257"/>
      <c r="L45" s="167">
        <f t="shared" ref="L45:BZ45" si="79">L16-L35</f>
        <v>0</v>
      </c>
      <c r="M45" s="167">
        <f t="shared" si="79"/>
        <v>0</v>
      </c>
      <c r="N45" s="167">
        <f t="shared" si="79"/>
        <v>0</v>
      </c>
      <c r="O45" s="167">
        <f t="shared" si="79"/>
        <v>0</v>
      </c>
      <c r="P45" s="167">
        <f t="shared" si="79"/>
        <v>19382.575757575756</v>
      </c>
      <c r="Q45" s="167">
        <f t="shared" si="79"/>
        <v>19219.696969696968</v>
      </c>
      <c r="R45" s="167">
        <f t="shared" si="79"/>
        <v>19056.81818181818</v>
      </c>
      <c r="S45" s="167">
        <f t="shared" si="79"/>
        <v>18893.939393939392</v>
      </c>
      <c r="T45" s="167">
        <f t="shared" si="79"/>
        <v>18731.060606060604</v>
      </c>
      <c r="U45" s="167">
        <f t="shared" si="79"/>
        <v>18568.181818181816</v>
      </c>
      <c r="V45" s="167">
        <f t="shared" si="79"/>
        <v>18405.303030303028</v>
      </c>
      <c r="W45" s="167">
        <f t="shared" si="79"/>
        <v>18242.42424242424</v>
      </c>
      <c r="X45" s="167">
        <f t="shared" si="79"/>
        <v>18079.545454545452</v>
      </c>
      <c r="Y45" s="167">
        <f t="shared" si="79"/>
        <v>17916.666666666664</v>
      </c>
      <c r="Z45" s="167">
        <f t="shared" si="79"/>
        <v>17753.787878787876</v>
      </c>
      <c r="AA45" s="167">
        <f t="shared" si="79"/>
        <v>17590.909090909088</v>
      </c>
      <c r="AB45" s="167">
        <f t="shared" si="79"/>
        <v>17428.0303030303</v>
      </c>
      <c r="AC45" s="167">
        <f t="shared" si="79"/>
        <v>17265.151515151512</v>
      </c>
      <c r="AD45" s="167">
        <f t="shared" si="79"/>
        <v>17102.272727272724</v>
      </c>
      <c r="AE45" s="167">
        <f t="shared" si="79"/>
        <v>16939.393939393936</v>
      </c>
      <c r="AF45" s="167">
        <f t="shared" si="79"/>
        <v>16776.515151515148</v>
      </c>
      <c r="AG45" s="167">
        <f t="shared" si="79"/>
        <v>16613.63636363636</v>
      </c>
      <c r="AH45" s="167">
        <f t="shared" si="79"/>
        <v>16450.757575757572</v>
      </c>
      <c r="AI45" s="167">
        <f t="shared" si="79"/>
        <v>16287.878787878784</v>
      </c>
      <c r="AJ45" s="167">
        <f t="shared" si="79"/>
        <v>16124.999999999996</v>
      </c>
      <c r="AK45" s="167">
        <f t="shared" si="79"/>
        <v>15962.121212121208</v>
      </c>
      <c r="AL45" s="167">
        <f t="shared" si="79"/>
        <v>15799.24242424242</v>
      </c>
      <c r="AM45" s="167">
        <f t="shared" si="79"/>
        <v>15636.363636363632</v>
      </c>
      <c r="AN45" s="167">
        <f t="shared" si="79"/>
        <v>15473.484848484844</v>
      </c>
      <c r="AO45" s="167">
        <f t="shared" si="79"/>
        <v>15310.606060606056</v>
      </c>
      <c r="AP45" s="167">
        <f t="shared" si="79"/>
        <v>15147.727272727268</v>
      </c>
      <c r="AQ45" s="167">
        <f t="shared" si="79"/>
        <v>14984.84848484848</v>
      </c>
      <c r="AR45" s="167">
        <f t="shared" si="79"/>
        <v>14821.969696969692</v>
      </c>
      <c r="AS45" s="167">
        <f t="shared" si="79"/>
        <v>14659.090909090904</v>
      </c>
      <c r="AT45" s="167">
        <f t="shared" si="79"/>
        <v>14496.212121212116</v>
      </c>
      <c r="AU45" s="167">
        <f t="shared" si="79"/>
        <v>14333.333333333328</v>
      </c>
      <c r="AV45" s="167">
        <f t="shared" si="79"/>
        <v>14170.45454545454</v>
      </c>
      <c r="AW45" s="167">
        <f t="shared" si="79"/>
        <v>14007.575757575753</v>
      </c>
      <c r="AX45" s="167">
        <f t="shared" si="79"/>
        <v>13844.696969696965</v>
      </c>
      <c r="AY45" s="167">
        <f t="shared" si="79"/>
        <v>13681.818181818177</v>
      </c>
      <c r="AZ45" s="167">
        <f t="shared" si="79"/>
        <v>13518.939393939389</v>
      </c>
      <c r="BA45" s="167">
        <f t="shared" si="79"/>
        <v>13356.060606060601</v>
      </c>
      <c r="BB45" s="167">
        <f t="shared" si="79"/>
        <v>13193.181818181813</v>
      </c>
      <c r="BC45" s="167">
        <f t="shared" si="79"/>
        <v>13030.303030303025</v>
      </c>
      <c r="BD45" s="167">
        <f t="shared" si="79"/>
        <v>12867.424242424237</v>
      </c>
      <c r="BE45" s="167">
        <f t="shared" si="79"/>
        <v>12704.545454545449</v>
      </c>
      <c r="BF45" s="167">
        <f t="shared" si="79"/>
        <v>12541.666666666661</v>
      </c>
      <c r="BG45" s="167">
        <f t="shared" si="79"/>
        <v>12378.787878787873</v>
      </c>
      <c r="BH45" s="167">
        <f t="shared" si="79"/>
        <v>12215.909090909085</v>
      </c>
      <c r="BI45" s="167">
        <f t="shared" si="79"/>
        <v>12053.030303030297</v>
      </c>
      <c r="BJ45" s="167">
        <f t="shared" si="79"/>
        <v>11890.151515151509</v>
      </c>
      <c r="BK45" s="167">
        <f t="shared" si="79"/>
        <v>11727.272727272721</v>
      </c>
      <c r="BL45" s="167">
        <f t="shared" si="79"/>
        <v>11564.393939393933</v>
      </c>
      <c r="BM45" s="167">
        <f t="shared" si="79"/>
        <v>11401.515151515145</v>
      </c>
      <c r="BN45" s="167">
        <f t="shared" si="79"/>
        <v>11238.636363636359</v>
      </c>
      <c r="BO45" s="167">
        <f t="shared" si="79"/>
        <v>11075.757575757571</v>
      </c>
      <c r="BP45" s="167">
        <f t="shared" si="79"/>
        <v>10912.878787878783</v>
      </c>
      <c r="BQ45" s="167">
        <f t="shared" si="79"/>
        <v>10749.999999999995</v>
      </c>
      <c r="BR45" s="167">
        <f t="shared" si="79"/>
        <v>10587.121212121207</v>
      </c>
      <c r="BS45" s="167">
        <f t="shared" si="79"/>
        <v>10424.242424242419</v>
      </c>
      <c r="BT45" s="167">
        <f t="shared" si="79"/>
        <v>10261.363636363631</v>
      </c>
      <c r="BU45" s="167">
        <f t="shared" si="79"/>
        <v>10098.484848484843</v>
      </c>
      <c r="BV45" s="167">
        <f t="shared" si="79"/>
        <v>9935.6060606060546</v>
      </c>
      <c r="BW45" s="167">
        <f t="shared" si="79"/>
        <v>9772.7272727272666</v>
      </c>
      <c r="BX45" s="167">
        <f t="shared" si="79"/>
        <v>9609.8484848484786</v>
      </c>
      <c r="BY45" s="167">
        <f t="shared" si="79"/>
        <v>9446.9696969696906</v>
      </c>
      <c r="BZ45" s="167">
        <f t="shared" si="79"/>
        <v>9284.0909090909026</v>
      </c>
      <c r="CA45" s="225"/>
      <c r="CB45" s="225"/>
      <c r="CC45" s="225"/>
      <c r="CD45" s="225"/>
      <c r="CE45" s="225"/>
      <c r="CF45" s="225"/>
      <c r="CG45" s="225"/>
      <c r="CH45" s="225"/>
      <c r="CI45" s="225"/>
      <c r="CJ45" s="225"/>
      <c r="CK45" s="225"/>
      <c r="CL45" s="225"/>
      <c r="CM45" s="225"/>
      <c r="CN45" s="225"/>
      <c r="CO45" s="225"/>
      <c r="CP45" s="225"/>
      <c r="CQ45" s="225"/>
      <c r="CR45" s="225"/>
      <c r="CS45" s="225"/>
      <c r="CT45" s="225"/>
    </row>
    <row r="46" spans="1:98" ht="15" customHeight="1" outlineLevel="1" x14ac:dyDescent="0.25">
      <c r="A46" s="344"/>
      <c r="B46" s="638" t="s">
        <v>502</v>
      </c>
      <c r="C46" s="621"/>
      <c r="D46" s="167"/>
      <c r="E46" s="167">
        <f t="shared" ref="E46:J46" si="80">E17-E36</f>
        <v>90909.090909090897</v>
      </c>
      <c r="F46" s="167">
        <f t="shared" si="80"/>
        <v>84848.484848484833</v>
      </c>
      <c r="G46" s="167">
        <f t="shared" si="80"/>
        <v>75757.575757575745</v>
      </c>
      <c r="H46" s="167">
        <f t="shared" si="80"/>
        <v>66666.666666666657</v>
      </c>
      <c r="I46" s="167">
        <f t="shared" si="80"/>
        <v>57575.757575757561</v>
      </c>
      <c r="J46" s="167">
        <f t="shared" si="80"/>
        <v>48484.848484848466</v>
      </c>
      <c r="K46" s="257"/>
      <c r="L46" s="167">
        <f t="shared" ref="L46:BZ46" si="81">L17-L36</f>
        <v>0</v>
      </c>
      <c r="M46" s="167">
        <f t="shared" si="81"/>
        <v>0</v>
      </c>
      <c r="N46" s="167">
        <f t="shared" si="81"/>
        <v>0</v>
      </c>
      <c r="O46" s="167">
        <f t="shared" si="81"/>
        <v>0</v>
      </c>
      <c r="P46" s="167">
        <f t="shared" si="81"/>
        <v>0</v>
      </c>
      <c r="Q46" s="167">
        <f t="shared" si="81"/>
        <v>90151.515151515137</v>
      </c>
      <c r="R46" s="167">
        <f t="shared" si="81"/>
        <v>89393.939393939378</v>
      </c>
      <c r="S46" s="167">
        <f t="shared" si="81"/>
        <v>88636.363636363618</v>
      </c>
      <c r="T46" s="167">
        <f t="shared" si="81"/>
        <v>87878.787878787873</v>
      </c>
      <c r="U46" s="167">
        <f t="shared" si="81"/>
        <v>87121.212121212113</v>
      </c>
      <c r="V46" s="167">
        <f t="shared" si="81"/>
        <v>86363.636363636353</v>
      </c>
      <c r="W46" s="167">
        <f t="shared" si="81"/>
        <v>85606.060606060593</v>
      </c>
      <c r="X46" s="167">
        <f t="shared" si="81"/>
        <v>84848.484848484833</v>
      </c>
      <c r="Y46" s="167">
        <f t="shared" si="81"/>
        <v>84090.909090909074</v>
      </c>
      <c r="Z46" s="167">
        <f t="shared" si="81"/>
        <v>83333.333333333314</v>
      </c>
      <c r="AA46" s="167">
        <f t="shared" si="81"/>
        <v>82575.757575757569</v>
      </c>
      <c r="AB46" s="167">
        <f t="shared" si="81"/>
        <v>81818.181818181809</v>
      </c>
      <c r="AC46" s="167">
        <f t="shared" si="81"/>
        <v>81060.606060606049</v>
      </c>
      <c r="AD46" s="167">
        <f t="shared" si="81"/>
        <v>80303.030303030289</v>
      </c>
      <c r="AE46" s="167">
        <f t="shared" si="81"/>
        <v>79545.45454545453</v>
      </c>
      <c r="AF46" s="167">
        <f t="shared" si="81"/>
        <v>78787.87878787877</v>
      </c>
      <c r="AG46" s="167">
        <f t="shared" si="81"/>
        <v>78030.30303030301</v>
      </c>
      <c r="AH46" s="167">
        <f t="shared" si="81"/>
        <v>77272.727272727265</v>
      </c>
      <c r="AI46" s="167">
        <f t="shared" si="81"/>
        <v>76515.151515151505</v>
      </c>
      <c r="AJ46" s="167">
        <f t="shared" si="81"/>
        <v>75757.575757575745</v>
      </c>
      <c r="AK46" s="167">
        <f t="shared" si="81"/>
        <v>74999.999999999985</v>
      </c>
      <c r="AL46" s="167">
        <f t="shared" si="81"/>
        <v>74242.424242424226</v>
      </c>
      <c r="AM46" s="167">
        <f t="shared" si="81"/>
        <v>73484.848484848466</v>
      </c>
      <c r="AN46" s="167">
        <f t="shared" si="81"/>
        <v>72727.272727272706</v>
      </c>
      <c r="AO46" s="167">
        <f t="shared" si="81"/>
        <v>71969.696969696961</v>
      </c>
      <c r="AP46" s="167">
        <f t="shared" si="81"/>
        <v>71212.121212121201</v>
      </c>
      <c r="AQ46" s="167">
        <f t="shared" si="81"/>
        <v>70454.545454545441</v>
      </c>
      <c r="AR46" s="167">
        <f t="shared" si="81"/>
        <v>69696.969696969696</v>
      </c>
      <c r="AS46" s="167">
        <f t="shared" si="81"/>
        <v>68939.393939393936</v>
      </c>
      <c r="AT46" s="167">
        <f t="shared" si="81"/>
        <v>68181.818181818177</v>
      </c>
      <c r="AU46" s="167">
        <f t="shared" si="81"/>
        <v>67424.242424242417</v>
      </c>
      <c r="AV46" s="167">
        <f t="shared" si="81"/>
        <v>66666.666666666657</v>
      </c>
      <c r="AW46" s="167">
        <f t="shared" si="81"/>
        <v>65909.090909090912</v>
      </c>
      <c r="AX46" s="167">
        <f t="shared" si="81"/>
        <v>65151.515151515152</v>
      </c>
      <c r="AY46" s="167">
        <f t="shared" si="81"/>
        <v>64393.939393939392</v>
      </c>
      <c r="AZ46" s="167">
        <f t="shared" si="81"/>
        <v>63636.36363636364</v>
      </c>
      <c r="BA46" s="167">
        <f t="shared" si="81"/>
        <v>62878.787878787887</v>
      </c>
      <c r="BB46" s="167">
        <f t="shared" si="81"/>
        <v>62121.212121212127</v>
      </c>
      <c r="BC46" s="167">
        <f t="shared" si="81"/>
        <v>61363.636363636368</v>
      </c>
      <c r="BD46" s="167">
        <f t="shared" si="81"/>
        <v>60606.060606060615</v>
      </c>
      <c r="BE46" s="167">
        <f t="shared" si="81"/>
        <v>59848.484848484863</v>
      </c>
      <c r="BF46" s="167">
        <f t="shared" si="81"/>
        <v>59090.909090909103</v>
      </c>
      <c r="BG46" s="167">
        <f t="shared" si="81"/>
        <v>58333.333333333343</v>
      </c>
      <c r="BH46" s="167">
        <f t="shared" si="81"/>
        <v>57575.757575757591</v>
      </c>
      <c r="BI46" s="167">
        <f t="shared" si="81"/>
        <v>56818.181818181831</v>
      </c>
      <c r="BJ46" s="167">
        <f t="shared" si="81"/>
        <v>56060.606060606071</v>
      </c>
      <c r="BK46" s="167">
        <f t="shared" si="81"/>
        <v>55303.030303030311</v>
      </c>
      <c r="BL46" s="167">
        <f t="shared" si="81"/>
        <v>54545.454545454551</v>
      </c>
      <c r="BM46" s="167">
        <f t="shared" si="81"/>
        <v>53787.878787878792</v>
      </c>
      <c r="BN46" s="167">
        <f t="shared" si="81"/>
        <v>53030.303030303032</v>
      </c>
      <c r="BO46" s="167">
        <f t="shared" si="81"/>
        <v>52272.727272727272</v>
      </c>
      <c r="BP46" s="167">
        <f t="shared" si="81"/>
        <v>51515.151515151512</v>
      </c>
      <c r="BQ46" s="167">
        <f t="shared" si="81"/>
        <v>50757.575757575753</v>
      </c>
      <c r="BR46" s="167">
        <f t="shared" si="81"/>
        <v>49999.999999999993</v>
      </c>
      <c r="BS46" s="167">
        <f t="shared" si="81"/>
        <v>49242.424242424233</v>
      </c>
      <c r="BT46" s="167">
        <f t="shared" si="81"/>
        <v>48484.848484848473</v>
      </c>
      <c r="BU46" s="167">
        <f t="shared" si="81"/>
        <v>47727.272727272713</v>
      </c>
      <c r="BV46" s="167">
        <f t="shared" si="81"/>
        <v>46969.696969696954</v>
      </c>
      <c r="BW46" s="167">
        <f t="shared" si="81"/>
        <v>46212.121212121194</v>
      </c>
      <c r="BX46" s="167">
        <f t="shared" si="81"/>
        <v>45454.545454545434</v>
      </c>
      <c r="BY46" s="167">
        <f t="shared" si="81"/>
        <v>44696.969696969674</v>
      </c>
      <c r="BZ46" s="167">
        <f t="shared" si="81"/>
        <v>43939.393939393914</v>
      </c>
      <c r="CA46" s="225"/>
      <c r="CB46" s="225"/>
      <c r="CC46" s="225"/>
      <c r="CD46" s="225"/>
      <c r="CE46" s="225"/>
      <c r="CF46" s="225"/>
      <c r="CG46" s="225"/>
      <c r="CH46" s="225"/>
      <c r="CI46" s="225"/>
      <c r="CJ46" s="225"/>
      <c r="CK46" s="225"/>
      <c r="CL46" s="225"/>
      <c r="CM46" s="225"/>
      <c r="CN46" s="225"/>
      <c r="CO46" s="225"/>
      <c r="CP46" s="225"/>
      <c r="CQ46" s="225"/>
      <c r="CR46" s="225"/>
      <c r="CS46" s="225"/>
      <c r="CT46" s="225"/>
    </row>
    <row r="47" spans="1:98" ht="15" customHeight="1" outlineLevel="1" x14ac:dyDescent="0.25">
      <c r="A47" s="344"/>
      <c r="B47" s="639" t="str">
        <f>+B37</f>
        <v>Тээврийн хэрэгсэл</v>
      </c>
      <c r="C47" s="621"/>
      <c r="D47" s="167"/>
      <c r="E47" s="167">
        <f t="shared" ref="E47:J47" si="82">E18-E37</f>
        <v>0</v>
      </c>
      <c r="F47" s="167">
        <f t="shared" si="82"/>
        <v>0</v>
      </c>
      <c r="G47" s="167">
        <f t="shared" si="82"/>
        <v>20000</v>
      </c>
      <c r="H47" s="167">
        <f t="shared" si="82"/>
        <v>18333.333333333332</v>
      </c>
      <c r="I47" s="167">
        <f t="shared" si="82"/>
        <v>14333.333333333332</v>
      </c>
      <c r="J47" s="167">
        <f t="shared" si="82"/>
        <v>10333.333333333332</v>
      </c>
      <c r="K47" s="257"/>
      <c r="L47" s="167">
        <f t="shared" ref="L47:BZ47" si="83">L18-L37</f>
        <v>0</v>
      </c>
      <c r="M47" s="167">
        <f t="shared" si="83"/>
        <v>0</v>
      </c>
      <c r="N47" s="167">
        <f t="shared" si="83"/>
        <v>0</v>
      </c>
      <c r="O47" s="167">
        <f t="shared" si="83"/>
        <v>0</v>
      </c>
      <c r="P47" s="167">
        <f t="shared" si="83"/>
        <v>0</v>
      </c>
      <c r="Q47" s="167">
        <f t="shared" si="83"/>
        <v>0</v>
      </c>
      <c r="R47" s="167">
        <f t="shared" si="83"/>
        <v>0</v>
      </c>
      <c r="S47" s="167">
        <f t="shared" si="83"/>
        <v>0</v>
      </c>
      <c r="T47" s="167">
        <f t="shared" si="83"/>
        <v>0</v>
      </c>
      <c r="U47" s="167">
        <f t="shared" si="83"/>
        <v>0</v>
      </c>
      <c r="V47" s="167">
        <f t="shared" si="83"/>
        <v>0</v>
      </c>
      <c r="W47" s="167">
        <f t="shared" si="83"/>
        <v>0</v>
      </c>
      <c r="X47" s="167">
        <f t="shared" si="83"/>
        <v>0</v>
      </c>
      <c r="Y47" s="167">
        <f t="shared" si="83"/>
        <v>0</v>
      </c>
      <c r="Z47" s="167">
        <f t="shared" si="83"/>
        <v>0</v>
      </c>
      <c r="AA47" s="167">
        <f t="shared" si="83"/>
        <v>0</v>
      </c>
      <c r="AB47" s="167">
        <f t="shared" si="83"/>
        <v>0</v>
      </c>
      <c r="AC47" s="167">
        <f t="shared" si="83"/>
        <v>0</v>
      </c>
      <c r="AD47" s="167">
        <f t="shared" si="83"/>
        <v>0</v>
      </c>
      <c r="AE47" s="167">
        <f t="shared" si="83"/>
        <v>0</v>
      </c>
      <c r="AF47" s="167">
        <f t="shared" si="83"/>
        <v>0</v>
      </c>
      <c r="AG47" s="167">
        <f t="shared" si="83"/>
        <v>0</v>
      </c>
      <c r="AH47" s="167">
        <f t="shared" si="83"/>
        <v>0</v>
      </c>
      <c r="AI47" s="167">
        <f t="shared" si="83"/>
        <v>0</v>
      </c>
      <c r="AJ47" s="167">
        <f t="shared" si="83"/>
        <v>0</v>
      </c>
      <c r="AK47" s="167">
        <f t="shared" si="83"/>
        <v>0</v>
      </c>
      <c r="AL47" s="167">
        <f t="shared" si="83"/>
        <v>0</v>
      </c>
      <c r="AM47" s="167">
        <f t="shared" si="83"/>
        <v>0</v>
      </c>
      <c r="AN47" s="167">
        <f t="shared" si="83"/>
        <v>0</v>
      </c>
      <c r="AO47" s="167">
        <f t="shared" si="83"/>
        <v>0</v>
      </c>
      <c r="AP47" s="167">
        <f t="shared" si="83"/>
        <v>0</v>
      </c>
      <c r="AQ47" s="167">
        <f t="shared" si="83"/>
        <v>0</v>
      </c>
      <c r="AR47" s="167">
        <f t="shared" si="83"/>
        <v>19666.666666666668</v>
      </c>
      <c r="AS47" s="167">
        <f t="shared" si="83"/>
        <v>19333.333333333332</v>
      </c>
      <c r="AT47" s="167">
        <f t="shared" si="83"/>
        <v>19000</v>
      </c>
      <c r="AU47" s="167">
        <f t="shared" si="83"/>
        <v>18666.666666666668</v>
      </c>
      <c r="AV47" s="167">
        <f t="shared" si="83"/>
        <v>18333.333333333332</v>
      </c>
      <c r="AW47" s="167">
        <f t="shared" si="83"/>
        <v>18000</v>
      </c>
      <c r="AX47" s="167">
        <f t="shared" si="83"/>
        <v>17666.666666666668</v>
      </c>
      <c r="AY47" s="167">
        <f t="shared" si="83"/>
        <v>17333.333333333332</v>
      </c>
      <c r="AZ47" s="167">
        <f t="shared" si="83"/>
        <v>17000</v>
      </c>
      <c r="BA47" s="167">
        <f t="shared" si="83"/>
        <v>16666.666666666668</v>
      </c>
      <c r="BB47" s="167">
        <f t="shared" si="83"/>
        <v>16333.333333333332</v>
      </c>
      <c r="BC47" s="167">
        <f t="shared" si="83"/>
        <v>16000</v>
      </c>
      <c r="BD47" s="167">
        <f t="shared" si="83"/>
        <v>15666.666666666666</v>
      </c>
      <c r="BE47" s="167">
        <f t="shared" si="83"/>
        <v>15333.333333333332</v>
      </c>
      <c r="BF47" s="167">
        <f t="shared" si="83"/>
        <v>15000</v>
      </c>
      <c r="BG47" s="167">
        <f t="shared" si="83"/>
        <v>14666.666666666668</v>
      </c>
      <c r="BH47" s="167">
        <f t="shared" si="83"/>
        <v>14333.333333333334</v>
      </c>
      <c r="BI47" s="167">
        <f t="shared" si="83"/>
        <v>14000</v>
      </c>
      <c r="BJ47" s="167">
        <f t="shared" si="83"/>
        <v>13666.666666666668</v>
      </c>
      <c r="BK47" s="167">
        <f t="shared" si="83"/>
        <v>13333.333333333336</v>
      </c>
      <c r="BL47" s="167">
        <f t="shared" si="83"/>
        <v>13000.000000000002</v>
      </c>
      <c r="BM47" s="167">
        <f t="shared" si="83"/>
        <v>12666.666666666668</v>
      </c>
      <c r="BN47" s="167">
        <f t="shared" si="83"/>
        <v>12333.333333333336</v>
      </c>
      <c r="BO47" s="167">
        <f t="shared" si="83"/>
        <v>12000.000000000004</v>
      </c>
      <c r="BP47" s="167">
        <f t="shared" si="83"/>
        <v>11666.66666666667</v>
      </c>
      <c r="BQ47" s="167">
        <f t="shared" si="83"/>
        <v>11333.333333333336</v>
      </c>
      <c r="BR47" s="167">
        <f t="shared" si="83"/>
        <v>11000.000000000002</v>
      </c>
      <c r="BS47" s="167">
        <f t="shared" si="83"/>
        <v>10666.666666666668</v>
      </c>
      <c r="BT47" s="167">
        <f t="shared" si="83"/>
        <v>10333.333333333334</v>
      </c>
      <c r="BU47" s="167">
        <f t="shared" si="83"/>
        <v>10000</v>
      </c>
      <c r="BV47" s="167">
        <f t="shared" si="83"/>
        <v>9666.6666666666661</v>
      </c>
      <c r="BW47" s="167">
        <f t="shared" si="83"/>
        <v>9333.3333333333321</v>
      </c>
      <c r="BX47" s="167">
        <f t="shared" si="83"/>
        <v>8999.9999999999982</v>
      </c>
      <c r="BY47" s="167">
        <f t="shared" si="83"/>
        <v>8666.6666666666642</v>
      </c>
      <c r="BZ47" s="167">
        <f t="shared" si="83"/>
        <v>8333.3333333333303</v>
      </c>
      <c r="CA47" s="225"/>
      <c r="CB47" s="225"/>
      <c r="CC47" s="225"/>
      <c r="CD47" s="225"/>
      <c r="CE47" s="225"/>
      <c r="CF47" s="225"/>
      <c r="CG47" s="225"/>
      <c r="CH47" s="225"/>
      <c r="CI47" s="225"/>
      <c r="CJ47" s="225"/>
      <c r="CK47" s="225"/>
      <c r="CL47" s="225"/>
      <c r="CM47" s="225"/>
      <c r="CN47" s="225"/>
      <c r="CO47" s="225"/>
      <c r="CP47" s="225"/>
      <c r="CQ47" s="225"/>
      <c r="CR47" s="225"/>
      <c r="CS47" s="225"/>
      <c r="CT47" s="225"/>
    </row>
    <row r="48" spans="1:98" ht="15" customHeight="1" x14ac:dyDescent="0.25">
      <c r="A48" s="634" t="str">
        <f t="shared" ref="A48:A49" si="84">+A19</f>
        <v xml:space="preserve"> БИЕТ ХӨРӨНГӨ             </v>
      </c>
      <c r="B48" s="628"/>
      <c r="C48" s="621"/>
      <c r="D48" s="417"/>
      <c r="E48" s="417">
        <f t="shared" ref="E48:J48" si="85">SUM(E43:E47)</f>
        <v>156702.02020202018</v>
      </c>
      <c r="F48" s="417">
        <f t="shared" si="85"/>
        <v>135645.20202020201</v>
      </c>
      <c r="G48" s="417">
        <f t="shared" si="85"/>
        <v>129023.98989898988</v>
      </c>
      <c r="H48" s="417">
        <f t="shared" si="85"/>
        <v>102034.09090909088</v>
      </c>
      <c r="I48" s="417">
        <f t="shared" si="85"/>
        <v>86988.636363636339</v>
      </c>
      <c r="J48" s="417">
        <f t="shared" si="85"/>
        <v>71943.18181818178</v>
      </c>
      <c r="K48" s="431"/>
      <c r="L48" s="294">
        <f t="shared" ref="L48:BZ48" si="86">SUM(L43:L47)</f>
        <v>16792.929292929293</v>
      </c>
      <c r="M48" s="294">
        <f t="shared" si="86"/>
        <v>21085.858585858583</v>
      </c>
      <c r="N48" s="294">
        <f t="shared" si="86"/>
        <v>20469.696969696968</v>
      </c>
      <c r="O48" s="294">
        <f t="shared" si="86"/>
        <v>19853.535353535353</v>
      </c>
      <c r="P48" s="294">
        <f t="shared" si="86"/>
        <v>62483.585858585851</v>
      </c>
      <c r="Q48" s="294">
        <f t="shared" si="86"/>
        <v>151174.2424242424</v>
      </c>
      <c r="R48" s="294">
        <f t="shared" si="86"/>
        <v>148955.80808080806</v>
      </c>
      <c r="S48" s="294">
        <f t="shared" si="86"/>
        <v>146737.37373737371</v>
      </c>
      <c r="T48" s="294">
        <f t="shared" si="86"/>
        <v>144518.93939393939</v>
      </c>
      <c r="U48" s="294">
        <f t="shared" si="86"/>
        <v>142300.50505050505</v>
      </c>
      <c r="V48" s="294">
        <f t="shared" si="86"/>
        <v>140082.0707070707</v>
      </c>
      <c r="W48" s="294">
        <f t="shared" si="86"/>
        <v>137863.63636363635</v>
      </c>
      <c r="X48" s="294">
        <f t="shared" si="86"/>
        <v>135645.20202020201</v>
      </c>
      <c r="Y48" s="294">
        <f t="shared" si="86"/>
        <v>133426.76767676766</v>
      </c>
      <c r="Z48" s="294">
        <f t="shared" si="86"/>
        <v>131208.33333333331</v>
      </c>
      <c r="AA48" s="294">
        <f t="shared" si="86"/>
        <v>128989.89898989897</v>
      </c>
      <c r="AB48" s="294">
        <f t="shared" si="86"/>
        <v>126771.46464646462</v>
      </c>
      <c r="AC48" s="294">
        <f t="shared" si="86"/>
        <v>124553.03030303027</v>
      </c>
      <c r="AD48" s="294">
        <f t="shared" si="86"/>
        <v>122334.59595959593</v>
      </c>
      <c r="AE48" s="294">
        <f t="shared" si="86"/>
        <v>120116.16161616158</v>
      </c>
      <c r="AF48" s="294">
        <f t="shared" si="86"/>
        <v>117897.72727272724</v>
      </c>
      <c r="AG48" s="294">
        <f t="shared" si="86"/>
        <v>115679.29292929289</v>
      </c>
      <c r="AH48" s="294">
        <f t="shared" si="86"/>
        <v>113460.85858585856</v>
      </c>
      <c r="AI48" s="294">
        <f t="shared" si="86"/>
        <v>111242.42424242421</v>
      </c>
      <c r="AJ48" s="294">
        <f t="shared" si="86"/>
        <v>109023.98989898986</v>
      </c>
      <c r="AK48" s="294">
        <f t="shared" si="86"/>
        <v>106805.55555555552</v>
      </c>
      <c r="AL48" s="294">
        <f t="shared" si="86"/>
        <v>104587.12121212117</v>
      </c>
      <c r="AM48" s="294">
        <f t="shared" si="86"/>
        <v>102368.68686868684</v>
      </c>
      <c r="AN48" s="294">
        <f t="shared" si="86"/>
        <v>100150.25252525249</v>
      </c>
      <c r="AO48" s="294">
        <f t="shared" si="86"/>
        <v>97931.818181818162</v>
      </c>
      <c r="AP48" s="294">
        <f t="shared" si="86"/>
        <v>95713.383838383816</v>
      </c>
      <c r="AQ48" s="294">
        <f t="shared" si="86"/>
        <v>93494.949494949484</v>
      </c>
      <c r="AR48" s="294">
        <f t="shared" si="86"/>
        <v>110943.18181818182</v>
      </c>
      <c r="AS48" s="294">
        <f t="shared" si="86"/>
        <v>108391.41414141413</v>
      </c>
      <c r="AT48" s="294">
        <f t="shared" si="86"/>
        <v>105839.64646464646</v>
      </c>
      <c r="AU48" s="294">
        <f t="shared" si="86"/>
        <v>103287.8787878788</v>
      </c>
      <c r="AV48" s="294">
        <f t="shared" si="86"/>
        <v>102034.0909090909</v>
      </c>
      <c r="AW48" s="294">
        <f t="shared" si="86"/>
        <v>100780.30303030304</v>
      </c>
      <c r="AX48" s="294">
        <f t="shared" si="86"/>
        <v>99526.515151515167</v>
      </c>
      <c r="AY48" s="294">
        <f t="shared" si="86"/>
        <v>98272.727272727279</v>
      </c>
      <c r="AZ48" s="294">
        <f t="shared" si="86"/>
        <v>97018.939393939407</v>
      </c>
      <c r="BA48" s="294">
        <f t="shared" si="86"/>
        <v>95765.151515151534</v>
      </c>
      <c r="BB48" s="294">
        <f t="shared" si="86"/>
        <v>94511.363636363647</v>
      </c>
      <c r="BC48" s="294">
        <f t="shared" si="86"/>
        <v>93257.575757575774</v>
      </c>
      <c r="BD48" s="294">
        <f t="shared" si="86"/>
        <v>92003.787878787902</v>
      </c>
      <c r="BE48" s="294">
        <f t="shared" si="86"/>
        <v>90750.000000000015</v>
      </c>
      <c r="BF48" s="294">
        <f t="shared" si="86"/>
        <v>89496.212121212142</v>
      </c>
      <c r="BG48" s="294">
        <f t="shared" si="86"/>
        <v>88242.424242424269</v>
      </c>
      <c r="BH48" s="294">
        <f t="shared" si="86"/>
        <v>86988.636363636382</v>
      </c>
      <c r="BI48" s="294">
        <f t="shared" si="86"/>
        <v>85734.84848484851</v>
      </c>
      <c r="BJ48" s="294">
        <f t="shared" si="86"/>
        <v>84481.060606060622</v>
      </c>
      <c r="BK48" s="294">
        <f t="shared" si="86"/>
        <v>83227.272727272735</v>
      </c>
      <c r="BL48" s="294">
        <f t="shared" si="86"/>
        <v>81973.484848484863</v>
      </c>
      <c r="BM48" s="294">
        <f t="shared" si="86"/>
        <v>80719.696969696975</v>
      </c>
      <c r="BN48" s="294">
        <f t="shared" si="86"/>
        <v>79465.909090909088</v>
      </c>
      <c r="BO48" s="294">
        <f t="shared" si="86"/>
        <v>78212.121212121216</v>
      </c>
      <c r="BP48" s="294">
        <f t="shared" si="86"/>
        <v>76958.333333333343</v>
      </c>
      <c r="BQ48" s="294">
        <f t="shared" si="86"/>
        <v>75704.545454545456</v>
      </c>
      <c r="BR48" s="294">
        <f t="shared" si="86"/>
        <v>74450.757575757583</v>
      </c>
      <c r="BS48" s="294">
        <f t="shared" si="86"/>
        <v>73196.969696969696</v>
      </c>
      <c r="BT48" s="294">
        <f t="shared" si="86"/>
        <v>71943.181818181809</v>
      </c>
      <c r="BU48" s="294">
        <f t="shared" si="86"/>
        <v>70689.393939393922</v>
      </c>
      <c r="BV48" s="294">
        <f t="shared" si="86"/>
        <v>69435.606060606049</v>
      </c>
      <c r="BW48" s="294">
        <f t="shared" si="86"/>
        <v>68181.818181818162</v>
      </c>
      <c r="BX48" s="294">
        <f t="shared" si="86"/>
        <v>66928.030303030289</v>
      </c>
      <c r="BY48" s="294">
        <f t="shared" si="86"/>
        <v>65674.242424242402</v>
      </c>
      <c r="BZ48" s="294">
        <f t="shared" si="86"/>
        <v>64420.454545454522</v>
      </c>
      <c r="CA48" s="225"/>
      <c r="CB48" s="225"/>
      <c r="CC48" s="225"/>
      <c r="CD48" s="225"/>
      <c r="CE48" s="225"/>
      <c r="CF48" s="225"/>
      <c r="CG48" s="225"/>
      <c r="CH48" s="225"/>
      <c r="CI48" s="225"/>
      <c r="CJ48" s="225"/>
      <c r="CK48" s="225"/>
      <c r="CL48" s="225"/>
      <c r="CM48" s="225"/>
      <c r="CN48" s="225"/>
      <c r="CO48" s="225"/>
      <c r="CP48" s="225"/>
      <c r="CQ48" s="225"/>
      <c r="CR48" s="225"/>
      <c r="CS48" s="225"/>
      <c r="CT48" s="225"/>
    </row>
    <row r="49" spans="1:98" ht="15" customHeight="1" x14ac:dyDescent="0.25">
      <c r="A49" s="634" t="str">
        <f t="shared" si="84"/>
        <v xml:space="preserve"> БИЕТ БУС ХӨРӨНГӨ</v>
      </c>
      <c r="B49" s="628"/>
      <c r="C49" s="621"/>
      <c r="D49" s="417"/>
      <c r="E49" s="417">
        <f t="shared" ref="E49:J49" si="87">E20-E39</f>
        <v>0</v>
      </c>
      <c r="F49" s="417">
        <f t="shared" si="87"/>
        <v>0</v>
      </c>
      <c r="G49" s="417">
        <f t="shared" si="87"/>
        <v>0</v>
      </c>
      <c r="H49" s="417">
        <f t="shared" si="87"/>
        <v>0</v>
      </c>
      <c r="I49" s="417">
        <f t="shared" si="87"/>
        <v>0</v>
      </c>
      <c r="J49" s="417">
        <f t="shared" si="87"/>
        <v>0</v>
      </c>
      <c r="K49" s="431"/>
      <c r="L49" s="294">
        <f t="shared" ref="L49:BZ49" si="88">L20-L39</f>
        <v>0</v>
      </c>
      <c r="M49" s="294">
        <f t="shared" si="88"/>
        <v>0</v>
      </c>
      <c r="N49" s="294">
        <f t="shared" si="88"/>
        <v>0</v>
      </c>
      <c r="O49" s="294">
        <f t="shared" si="88"/>
        <v>0</v>
      </c>
      <c r="P49" s="294">
        <f t="shared" si="88"/>
        <v>0</v>
      </c>
      <c r="Q49" s="294">
        <f t="shared" si="88"/>
        <v>0</v>
      </c>
      <c r="R49" s="294">
        <f t="shared" si="88"/>
        <v>0</v>
      </c>
      <c r="S49" s="294">
        <f t="shared" si="88"/>
        <v>0</v>
      </c>
      <c r="T49" s="294">
        <f t="shared" si="88"/>
        <v>0</v>
      </c>
      <c r="U49" s="294">
        <f t="shared" si="88"/>
        <v>0</v>
      </c>
      <c r="V49" s="294">
        <f t="shared" si="88"/>
        <v>0</v>
      </c>
      <c r="W49" s="294">
        <f t="shared" si="88"/>
        <v>0</v>
      </c>
      <c r="X49" s="294">
        <f t="shared" si="88"/>
        <v>0</v>
      </c>
      <c r="Y49" s="294">
        <f t="shared" si="88"/>
        <v>0</v>
      </c>
      <c r="Z49" s="294">
        <f t="shared" si="88"/>
        <v>0</v>
      </c>
      <c r="AA49" s="294">
        <f t="shared" si="88"/>
        <v>0</v>
      </c>
      <c r="AB49" s="294">
        <f t="shared" si="88"/>
        <v>0</v>
      </c>
      <c r="AC49" s="294">
        <f t="shared" si="88"/>
        <v>0</v>
      </c>
      <c r="AD49" s="294">
        <f t="shared" si="88"/>
        <v>0</v>
      </c>
      <c r="AE49" s="294">
        <f t="shared" si="88"/>
        <v>0</v>
      </c>
      <c r="AF49" s="294">
        <f t="shared" si="88"/>
        <v>0</v>
      </c>
      <c r="AG49" s="294">
        <f t="shared" si="88"/>
        <v>0</v>
      </c>
      <c r="AH49" s="294">
        <f t="shared" si="88"/>
        <v>0</v>
      </c>
      <c r="AI49" s="294">
        <f t="shared" si="88"/>
        <v>0</v>
      </c>
      <c r="AJ49" s="294">
        <f t="shared" si="88"/>
        <v>0</v>
      </c>
      <c r="AK49" s="294">
        <f t="shared" si="88"/>
        <v>0</v>
      </c>
      <c r="AL49" s="294">
        <f t="shared" si="88"/>
        <v>0</v>
      </c>
      <c r="AM49" s="294">
        <f t="shared" si="88"/>
        <v>0</v>
      </c>
      <c r="AN49" s="294">
        <f t="shared" si="88"/>
        <v>0</v>
      </c>
      <c r="AO49" s="294">
        <f t="shared" si="88"/>
        <v>0</v>
      </c>
      <c r="AP49" s="294">
        <f t="shared" si="88"/>
        <v>0</v>
      </c>
      <c r="AQ49" s="294">
        <f t="shared" si="88"/>
        <v>0</v>
      </c>
      <c r="AR49" s="294">
        <f t="shared" si="88"/>
        <v>0</v>
      </c>
      <c r="AS49" s="294">
        <f t="shared" si="88"/>
        <v>0</v>
      </c>
      <c r="AT49" s="294">
        <f t="shared" si="88"/>
        <v>0</v>
      </c>
      <c r="AU49" s="294">
        <f t="shared" si="88"/>
        <v>0</v>
      </c>
      <c r="AV49" s="294">
        <f t="shared" si="88"/>
        <v>0</v>
      </c>
      <c r="AW49" s="294">
        <f t="shared" si="88"/>
        <v>0</v>
      </c>
      <c r="AX49" s="294">
        <f t="shared" si="88"/>
        <v>0</v>
      </c>
      <c r="AY49" s="294">
        <f t="shared" si="88"/>
        <v>0</v>
      </c>
      <c r="AZ49" s="294">
        <f t="shared" si="88"/>
        <v>0</v>
      </c>
      <c r="BA49" s="294">
        <f t="shared" si="88"/>
        <v>0</v>
      </c>
      <c r="BB49" s="294">
        <f t="shared" si="88"/>
        <v>0</v>
      </c>
      <c r="BC49" s="294">
        <f t="shared" si="88"/>
        <v>0</v>
      </c>
      <c r="BD49" s="294">
        <f t="shared" si="88"/>
        <v>0</v>
      </c>
      <c r="BE49" s="294">
        <f t="shared" si="88"/>
        <v>0</v>
      </c>
      <c r="BF49" s="294">
        <f t="shared" si="88"/>
        <v>0</v>
      </c>
      <c r="BG49" s="294">
        <f t="shared" si="88"/>
        <v>0</v>
      </c>
      <c r="BH49" s="294">
        <f t="shared" si="88"/>
        <v>0</v>
      </c>
      <c r="BI49" s="294">
        <f t="shared" si="88"/>
        <v>0</v>
      </c>
      <c r="BJ49" s="294">
        <f t="shared" si="88"/>
        <v>0</v>
      </c>
      <c r="BK49" s="294">
        <f t="shared" si="88"/>
        <v>0</v>
      </c>
      <c r="BL49" s="294">
        <f t="shared" si="88"/>
        <v>0</v>
      </c>
      <c r="BM49" s="294">
        <f t="shared" si="88"/>
        <v>0</v>
      </c>
      <c r="BN49" s="294">
        <f t="shared" si="88"/>
        <v>0</v>
      </c>
      <c r="BO49" s="294">
        <f t="shared" si="88"/>
        <v>0</v>
      </c>
      <c r="BP49" s="294">
        <f t="shared" si="88"/>
        <v>0</v>
      </c>
      <c r="BQ49" s="294">
        <f t="shared" si="88"/>
        <v>0</v>
      </c>
      <c r="BR49" s="294">
        <f t="shared" si="88"/>
        <v>0</v>
      </c>
      <c r="BS49" s="294">
        <f t="shared" si="88"/>
        <v>0</v>
      </c>
      <c r="BT49" s="294">
        <f t="shared" si="88"/>
        <v>0</v>
      </c>
      <c r="BU49" s="294">
        <f t="shared" si="88"/>
        <v>0</v>
      </c>
      <c r="BV49" s="294">
        <f t="shared" si="88"/>
        <v>0</v>
      </c>
      <c r="BW49" s="294">
        <f t="shared" si="88"/>
        <v>0</v>
      </c>
      <c r="BX49" s="294">
        <f t="shared" si="88"/>
        <v>0</v>
      </c>
      <c r="BY49" s="294">
        <f t="shared" si="88"/>
        <v>0</v>
      </c>
      <c r="BZ49" s="294">
        <f t="shared" si="88"/>
        <v>0</v>
      </c>
      <c r="CA49" s="225"/>
      <c r="CB49" s="225"/>
      <c r="CC49" s="225"/>
      <c r="CD49" s="225"/>
      <c r="CE49" s="225"/>
      <c r="CF49" s="225"/>
      <c r="CG49" s="225"/>
      <c r="CH49" s="225"/>
      <c r="CI49" s="225"/>
      <c r="CJ49" s="225"/>
      <c r="CK49" s="225"/>
      <c r="CL49" s="225"/>
      <c r="CM49" s="225"/>
      <c r="CN49" s="225"/>
      <c r="CO49" s="225"/>
      <c r="CP49" s="225"/>
      <c r="CQ49" s="225"/>
      <c r="CR49" s="225"/>
      <c r="CS49" s="225"/>
      <c r="CT49" s="225"/>
    </row>
    <row r="50" spans="1:98" ht="12" customHeight="1" x14ac:dyDescent="0.25">
      <c r="A50" s="280"/>
      <c r="B50" s="280"/>
      <c r="C50" s="280"/>
      <c r="D50" s="280"/>
      <c r="E50" s="280"/>
      <c r="F50" s="280"/>
      <c r="G50" s="280"/>
      <c r="H50" s="280"/>
      <c r="I50" s="225"/>
      <c r="J50" s="225"/>
      <c r="K50" s="225"/>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25"/>
      <c r="AK50" s="257"/>
      <c r="AL50" s="257"/>
      <c r="AM50" s="225"/>
      <c r="AN50" s="225"/>
      <c r="AO50" s="225"/>
      <c r="AP50" s="225"/>
      <c r="AQ50" s="225"/>
      <c r="AR50" s="225"/>
      <c r="AS50" s="225"/>
      <c r="AT50" s="225"/>
      <c r="AU50" s="225"/>
      <c r="AV50" s="225"/>
      <c r="AW50" s="225"/>
      <c r="AX50" s="225"/>
      <c r="AY50" s="225"/>
      <c r="AZ50" s="225"/>
      <c r="BA50" s="225"/>
      <c r="BB50" s="225"/>
      <c r="BC50" s="225"/>
      <c r="BD50" s="225"/>
      <c r="BE50" s="225"/>
      <c r="BF50" s="225"/>
      <c r="BG50" s="225"/>
      <c r="BH50" s="225"/>
      <c r="BI50" s="225"/>
      <c r="BJ50" s="225"/>
      <c r="BK50" s="225"/>
      <c r="BL50" s="225"/>
      <c r="BM50" s="225"/>
      <c r="BN50" s="225"/>
      <c r="BO50" s="225"/>
      <c r="BP50" s="225"/>
      <c r="BQ50" s="225"/>
      <c r="BR50" s="225"/>
      <c r="BS50" s="225"/>
      <c r="BT50" s="225"/>
      <c r="BU50" s="225"/>
      <c r="BV50" s="225"/>
      <c r="BW50" s="225"/>
      <c r="BX50" s="225"/>
      <c r="BY50" s="225"/>
      <c r="BZ50" s="225"/>
      <c r="CA50" s="225"/>
      <c r="CB50" s="225"/>
      <c r="CC50" s="225"/>
      <c r="CD50" s="225"/>
      <c r="CE50" s="225"/>
      <c r="CF50" s="225"/>
      <c r="CG50" s="225"/>
      <c r="CH50" s="225"/>
      <c r="CI50" s="225"/>
      <c r="CJ50" s="225"/>
      <c r="CK50" s="225"/>
      <c r="CL50" s="225"/>
      <c r="CM50" s="225"/>
      <c r="CN50" s="225"/>
      <c r="CO50" s="225"/>
      <c r="CP50" s="225"/>
      <c r="CQ50" s="225"/>
      <c r="CR50" s="225"/>
      <c r="CS50" s="225"/>
      <c r="CT50" s="225"/>
    </row>
    <row r="51" spans="1:98" ht="12" customHeight="1" x14ac:dyDescent="0.25">
      <c r="A51" s="280"/>
      <c r="B51" s="280"/>
      <c r="C51" s="280"/>
      <c r="D51" s="280"/>
      <c r="E51" s="280"/>
      <c r="F51" s="280"/>
      <c r="G51" s="280"/>
      <c r="H51" s="280"/>
      <c r="I51" s="225"/>
      <c r="J51" s="225"/>
      <c r="K51" s="225"/>
      <c r="L51" s="280"/>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25"/>
      <c r="AK51" s="257"/>
      <c r="AL51" s="257"/>
      <c r="AM51" s="225"/>
      <c r="AN51" s="225"/>
      <c r="AO51" s="225"/>
      <c r="AP51" s="225"/>
      <c r="AQ51" s="225"/>
      <c r="AR51" s="225"/>
      <c r="AS51" s="225"/>
      <c r="AT51" s="225"/>
      <c r="AU51" s="225"/>
      <c r="AV51" s="225"/>
      <c r="AW51" s="225"/>
      <c r="AX51" s="225"/>
      <c r="AY51" s="225"/>
      <c r="AZ51" s="225"/>
      <c r="BA51" s="225"/>
      <c r="BB51" s="225"/>
      <c r="BC51" s="225"/>
      <c r="BD51" s="225"/>
      <c r="BE51" s="225"/>
      <c r="BF51" s="225"/>
      <c r="BG51" s="225"/>
      <c r="BH51" s="225"/>
      <c r="BI51" s="225"/>
      <c r="BJ51" s="225"/>
      <c r="BK51" s="225"/>
      <c r="BL51" s="225"/>
      <c r="BM51" s="225"/>
      <c r="BN51" s="225"/>
      <c r="BO51" s="225"/>
      <c r="BP51" s="225"/>
      <c r="BQ51" s="225"/>
      <c r="BR51" s="225"/>
      <c r="BS51" s="225"/>
      <c r="BT51" s="225"/>
      <c r="BU51" s="225"/>
      <c r="BV51" s="225"/>
      <c r="BW51" s="225"/>
      <c r="BX51" s="225"/>
      <c r="BY51" s="225"/>
      <c r="BZ51" s="225"/>
      <c r="CA51" s="225"/>
      <c r="CB51" s="225"/>
      <c r="CC51" s="225"/>
      <c r="CD51" s="225"/>
      <c r="CE51" s="225"/>
      <c r="CF51" s="225"/>
      <c r="CG51" s="225"/>
      <c r="CH51" s="225"/>
      <c r="CI51" s="225"/>
      <c r="CJ51" s="225"/>
      <c r="CK51" s="225"/>
      <c r="CL51" s="225"/>
      <c r="CM51" s="225"/>
      <c r="CN51" s="225"/>
      <c r="CO51" s="225"/>
      <c r="CP51" s="225"/>
      <c r="CQ51" s="225"/>
      <c r="CR51" s="225"/>
      <c r="CS51" s="225"/>
      <c r="CT51" s="225"/>
    </row>
    <row r="52" spans="1:98" ht="12" customHeight="1" x14ac:dyDescent="0.25">
      <c r="A52" s="280"/>
      <c r="B52" s="280"/>
      <c r="C52" s="280"/>
      <c r="D52" s="280"/>
      <c r="E52" s="280"/>
      <c r="F52" s="280"/>
      <c r="G52" s="280"/>
      <c r="H52" s="280"/>
      <c r="I52" s="225"/>
      <c r="J52" s="225"/>
      <c r="K52" s="225"/>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25"/>
      <c r="AK52" s="257"/>
      <c r="AL52" s="257"/>
      <c r="AM52" s="225"/>
      <c r="AN52" s="225"/>
      <c r="AO52" s="225"/>
      <c r="AP52" s="225"/>
      <c r="AQ52" s="225"/>
      <c r="AR52" s="225"/>
      <c r="AS52" s="225"/>
      <c r="AT52" s="225"/>
      <c r="AU52" s="225"/>
      <c r="AV52" s="225"/>
      <c r="AW52" s="225"/>
      <c r="AX52" s="225"/>
      <c r="AY52" s="225"/>
      <c r="AZ52" s="225"/>
      <c r="BA52" s="225"/>
      <c r="BB52" s="225"/>
      <c r="BC52" s="225"/>
      <c r="BD52" s="225"/>
      <c r="BE52" s="225"/>
      <c r="BF52" s="225"/>
      <c r="BG52" s="225"/>
      <c r="BH52" s="225"/>
      <c r="BI52" s="225"/>
      <c r="BJ52" s="225"/>
      <c r="BK52" s="225"/>
      <c r="BL52" s="225"/>
      <c r="BM52" s="225"/>
      <c r="BN52" s="225"/>
      <c r="BO52" s="225"/>
      <c r="BP52" s="225"/>
      <c r="BQ52" s="225"/>
      <c r="BR52" s="225"/>
      <c r="BS52" s="225"/>
      <c r="BT52" s="225"/>
      <c r="BU52" s="225"/>
      <c r="BV52" s="225"/>
      <c r="BW52" s="225"/>
      <c r="BX52" s="225"/>
      <c r="BY52" s="225"/>
      <c r="BZ52" s="225"/>
      <c r="CA52" s="225"/>
      <c r="CB52" s="225"/>
      <c r="CC52" s="225"/>
      <c r="CD52" s="225"/>
      <c r="CE52" s="225"/>
      <c r="CF52" s="225"/>
      <c r="CG52" s="225"/>
      <c r="CH52" s="225"/>
      <c r="CI52" s="225"/>
      <c r="CJ52" s="225"/>
      <c r="CK52" s="225"/>
      <c r="CL52" s="225"/>
      <c r="CM52" s="225"/>
      <c r="CN52" s="225"/>
      <c r="CO52" s="225"/>
      <c r="CP52" s="225"/>
      <c r="CQ52" s="225"/>
      <c r="CR52" s="225"/>
      <c r="CS52" s="225"/>
      <c r="CT52" s="225"/>
    </row>
    <row r="53" spans="1:98" ht="12" customHeight="1" x14ac:dyDescent="0.25">
      <c r="A53" s="280"/>
      <c r="B53" s="280"/>
      <c r="C53" s="280"/>
      <c r="D53" s="280"/>
      <c r="E53" s="280"/>
      <c r="F53" s="280"/>
      <c r="G53" s="280"/>
      <c r="H53" s="280"/>
      <c r="I53" s="225"/>
      <c r="J53" s="225"/>
      <c r="K53" s="225"/>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25"/>
      <c r="AK53" s="257"/>
      <c r="AL53" s="257"/>
      <c r="AM53" s="225"/>
      <c r="AN53" s="225"/>
      <c r="AO53" s="225"/>
      <c r="AP53" s="225"/>
      <c r="AQ53" s="225"/>
      <c r="AR53" s="225"/>
      <c r="AS53" s="225"/>
      <c r="AT53" s="225"/>
      <c r="AU53" s="225"/>
      <c r="AV53" s="225"/>
      <c r="AW53" s="225"/>
      <c r="AX53" s="225"/>
      <c r="AY53" s="225"/>
      <c r="AZ53" s="225"/>
      <c r="BA53" s="225"/>
      <c r="BB53" s="225"/>
      <c r="BC53" s="225"/>
      <c r="BD53" s="225"/>
      <c r="BE53" s="225"/>
      <c r="BF53" s="225"/>
      <c r="BG53" s="225"/>
      <c r="BH53" s="225"/>
      <c r="BI53" s="225"/>
      <c r="BJ53" s="225"/>
      <c r="BK53" s="225"/>
      <c r="BL53" s="225"/>
      <c r="BM53" s="225"/>
      <c r="BN53" s="225"/>
      <c r="BO53" s="225"/>
      <c r="BP53" s="225"/>
      <c r="BQ53" s="225"/>
      <c r="BR53" s="225"/>
      <c r="BS53" s="225"/>
      <c r="BT53" s="225"/>
      <c r="BU53" s="225"/>
      <c r="BV53" s="225"/>
      <c r="BW53" s="225"/>
      <c r="BX53" s="225"/>
      <c r="BY53" s="225"/>
      <c r="BZ53" s="225"/>
      <c r="CA53" s="225"/>
      <c r="CB53" s="225"/>
      <c r="CC53" s="225"/>
      <c r="CD53" s="225"/>
      <c r="CE53" s="225"/>
      <c r="CF53" s="225"/>
      <c r="CG53" s="225"/>
      <c r="CH53" s="225"/>
      <c r="CI53" s="225"/>
      <c r="CJ53" s="225"/>
      <c r="CK53" s="225"/>
      <c r="CL53" s="225"/>
      <c r="CM53" s="225"/>
      <c r="CN53" s="225"/>
      <c r="CO53" s="225"/>
      <c r="CP53" s="225"/>
      <c r="CQ53" s="225"/>
      <c r="CR53" s="225"/>
      <c r="CS53" s="225"/>
      <c r="CT53" s="225"/>
    </row>
    <row r="54" spans="1:98" ht="12" customHeight="1" x14ac:dyDescent="0.25">
      <c r="A54" s="280"/>
      <c r="B54" s="280"/>
      <c r="C54" s="280"/>
      <c r="D54" s="280"/>
      <c r="E54" s="280"/>
      <c r="F54" s="280"/>
      <c r="G54" s="280"/>
      <c r="H54" s="280"/>
      <c r="I54" s="225"/>
      <c r="J54" s="225"/>
      <c r="K54" s="225"/>
      <c r="L54" s="280"/>
      <c r="M54" s="280"/>
      <c r="N54" s="280"/>
      <c r="O54" s="280"/>
      <c r="P54" s="280"/>
      <c r="Q54" s="280"/>
      <c r="R54" s="280"/>
      <c r="S54" s="280"/>
      <c r="T54" s="280"/>
      <c r="U54" s="280"/>
      <c r="V54" s="280"/>
      <c r="W54" s="280"/>
      <c r="X54" s="280"/>
      <c r="Y54" s="280"/>
      <c r="Z54" s="280"/>
      <c r="AA54" s="280"/>
      <c r="AB54" s="280"/>
      <c r="AC54" s="280"/>
      <c r="AD54" s="280"/>
      <c r="AE54" s="280"/>
      <c r="AF54" s="280"/>
      <c r="AG54" s="280"/>
      <c r="AH54" s="280"/>
      <c r="AI54" s="280"/>
      <c r="AJ54" s="225"/>
      <c r="AK54" s="257"/>
      <c r="AL54" s="257"/>
      <c r="AM54" s="225"/>
      <c r="AN54" s="225"/>
      <c r="AO54" s="225"/>
      <c r="AP54" s="225"/>
      <c r="AQ54" s="225"/>
      <c r="AR54" s="225"/>
      <c r="AS54" s="225"/>
      <c r="AT54" s="225"/>
      <c r="AU54" s="225"/>
      <c r="AV54" s="225"/>
      <c r="AW54" s="225"/>
      <c r="AX54" s="225"/>
      <c r="AY54" s="225"/>
      <c r="AZ54" s="225"/>
      <c r="BA54" s="225"/>
      <c r="BB54" s="225"/>
      <c r="BC54" s="225"/>
      <c r="BD54" s="225"/>
      <c r="BE54" s="225"/>
      <c r="BF54" s="225"/>
      <c r="BG54" s="225"/>
      <c r="BH54" s="225"/>
      <c r="BI54" s="225"/>
      <c r="BJ54" s="225"/>
      <c r="BK54" s="225"/>
      <c r="BL54" s="225"/>
      <c r="BM54" s="225"/>
      <c r="BN54" s="225"/>
      <c r="BO54" s="225"/>
      <c r="BP54" s="225"/>
      <c r="BQ54" s="225"/>
      <c r="BR54" s="225"/>
      <c r="BS54" s="225"/>
      <c r="BT54" s="225"/>
      <c r="BU54" s="225"/>
      <c r="BV54" s="225"/>
      <c r="BW54" s="225"/>
      <c r="BX54" s="225"/>
      <c r="BY54" s="225"/>
      <c r="BZ54" s="225"/>
      <c r="CA54" s="225"/>
      <c r="CB54" s="225"/>
      <c r="CC54" s="225"/>
      <c r="CD54" s="225"/>
      <c r="CE54" s="225"/>
      <c r="CF54" s="225"/>
      <c r="CG54" s="225"/>
      <c r="CH54" s="225"/>
      <c r="CI54" s="225"/>
      <c r="CJ54" s="225"/>
      <c r="CK54" s="225"/>
      <c r="CL54" s="225"/>
      <c r="CM54" s="225"/>
      <c r="CN54" s="225"/>
      <c r="CO54" s="225"/>
      <c r="CP54" s="225"/>
      <c r="CQ54" s="225"/>
      <c r="CR54" s="225"/>
      <c r="CS54" s="225"/>
      <c r="CT54" s="225"/>
    </row>
    <row r="55" spans="1:98" ht="12" customHeight="1" x14ac:dyDescent="0.25">
      <c r="A55" s="280"/>
      <c r="B55" s="280"/>
      <c r="C55" s="280"/>
      <c r="D55" s="280"/>
      <c r="E55" s="280"/>
      <c r="F55" s="280"/>
      <c r="G55" s="280"/>
      <c r="H55" s="280"/>
      <c r="I55" s="225"/>
      <c r="J55" s="225"/>
      <c r="K55" s="225"/>
      <c r="L55" s="280"/>
      <c r="M55" s="280"/>
      <c r="N55" s="280"/>
      <c r="O55" s="280"/>
      <c r="P55" s="280"/>
      <c r="Q55" s="280"/>
      <c r="R55" s="280"/>
      <c r="S55" s="280"/>
      <c r="T55" s="280"/>
      <c r="U55" s="280"/>
      <c r="V55" s="280"/>
      <c r="W55" s="280"/>
      <c r="X55" s="280"/>
      <c r="Y55" s="280"/>
      <c r="Z55" s="280"/>
      <c r="AA55" s="280"/>
      <c r="AB55" s="280"/>
      <c r="AC55" s="280"/>
      <c r="AD55" s="280"/>
      <c r="AE55" s="280"/>
      <c r="AF55" s="280"/>
      <c r="AG55" s="280"/>
      <c r="AH55" s="280"/>
      <c r="AI55" s="280"/>
      <c r="AJ55" s="225"/>
      <c r="AK55" s="257"/>
      <c r="AL55" s="257"/>
      <c r="AM55" s="225"/>
      <c r="AN55" s="225"/>
      <c r="AO55" s="225"/>
      <c r="AP55" s="225"/>
      <c r="AQ55" s="225"/>
      <c r="AR55" s="225"/>
      <c r="AS55" s="225"/>
      <c r="AT55" s="225"/>
      <c r="AU55" s="225"/>
      <c r="AV55" s="225"/>
      <c r="AW55" s="225"/>
      <c r="AX55" s="225"/>
      <c r="AY55" s="225"/>
      <c r="AZ55" s="225"/>
      <c r="BA55" s="225"/>
      <c r="BB55" s="225"/>
      <c r="BC55" s="225"/>
      <c r="BD55" s="225"/>
      <c r="BE55" s="225"/>
      <c r="BF55" s="225"/>
      <c r="BG55" s="225"/>
      <c r="BH55" s="225"/>
      <c r="BI55" s="225"/>
      <c r="BJ55" s="225"/>
      <c r="BK55" s="225"/>
      <c r="BL55" s="225"/>
      <c r="BM55" s="225"/>
      <c r="BN55" s="225"/>
      <c r="BO55" s="225"/>
      <c r="BP55" s="225"/>
      <c r="BQ55" s="225"/>
      <c r="BR55" s="225"/>
      <c r="BS55" s="225"/>
      <c r="BT55" s="225"/>
      <c r="BU55" s="225"/>
      <c r="BV55" s="225"/>
      <c r="BW55" s="225"/>
      <c r="BX55" s="225"/>
      <c r="BY55" s="225"/>
      <c r="BZ55" s="225"/>
      <c r="CA55" s="225"/>
      <c r="CB55" s="225"/>
      <c r="CC55" s="225"/>
      <c r="CD55" s="225"/>
      <c r="CE55" s="225"/>
      <c r="CF55" s="225"/>
      <c r="CG55" s="225"/>
      <c r="CH55" s="225"/>
      <c r="CI55" s="225"/>
      <c r="CJ55" s="225"/>
      <c r="CK55" s="225"/>
      <c r="CL55" s="225"/>
      <c r="CM55" s="225"/>
      <c r="CN55" s="225"/>
      <c r="CO55" s="225"/>
      <c r="CP55" s="225"/>
      <c r="CQ55" s="225"/>
      <c r="CR55" s="225"/>
      <c r="CS55" s="225"/>
      <c r="CT55" s="225"/>
    </row>
    <row r="56" spans="1:98" ht="12" customHeight="1" x14ac:dyDescent="0.25">
      <c r="A56" s="225"/>
      <c r="B56" s="225"/>
      <c r="C56" s="225"/>
      <c r="D56" s="225"/>
      <c r="E56" s="225"/>
      <c r="F56" s="225"/>
      <c r="G56" s="225"/>
      <c r="H56" s="225"/>
      <c r="I56" s="225"/>
      <c r="J56" s="225"/>
      <c r="K56" s="225"/>
      <c r="L56" s="225"/>
      <c r="M56" s="225"/>
      <c r="N56" s="225"/>
      <c r="O56" s="225"/>
      <c r="P56" s="225"/>
      <c r="Q56" s="225"/>
      <c r="R56" s="225"/>
      <c r="S56" s="225"/>
      <c r="T56" s="225"/>
      <c r="U56" s="225"/>
      <c r="V56" s="225"/>
      <c r="W56" s="225"/>
      <c r="X56" s="225"/>
      <c r="Y56" s="225"/>
      <c r="Z56" s="225"/>
      <c r="AA56" s="225"/>
      <c r="AB56" s="225"/>
      <c r="AC56" s="225"/>
      <c r="AD56" s="225"/>
      <c r="AE56" s="225"/>
      <c r="AF56" s="225"/>
      <c r="AG56" s="225"/>
      <c r="AH56" s="225"/>
      <c r="AI56" s="225"/>
      <c r="AJ56" s="225"/>
      <c r="AK56" s="257"/>
      <c r="AL56" s="257"/>
      <c r="AM56" s="225"/>
      <c r="AN56" s="225"/>
      <c r="AO56" s="225"/>
      <c r="AP56" s="225"/>
      <c r="AQ56" s="225"/>
      <c r="AR56" s="225"/>
      <c r="AS56" s="225"/>
      <c r="AT56" s="225"/>
      <c r="AU56" s="225"/>
      <c r="AV56" s="225"/>
      <c r="AW56" s="225"/>
      <c r="AX56" s="225"/>
      <c r="AY56" s="225"/>
      <c r="AZ56" s="225"/>
      <c r="BA56" s="225"/>
      <c r="BB56" s="225"/>
      <c r="BC56" s="225"/>
      <c r="BD56" s="225"/>
      <c r="BE56" s="225"/>
      <c r="BF56" s="225"/>
      <c r="BG56" s="225"/>
      <c r="BH56" s="225"/>
      <c r="BI56" s="225"/>
      <c r="BJ56" s="225"/>
      <c r="BK56" s="225"/>
      <c r="BL56" s="225"/>
      <c r="BM56" s="225"/>
      <c r="BN56" s="225"/>
      <c r="BO56" s="225"/>
      <c r="BP56" s="225"/>
      <c r="BQ56" s="225"/>
      <c r="BR56" s="225"/>
      <c r="BS56" s="225"/>
      <c r="BT56" s="225"/>
      <c r="BU56" s="225"/>
      <c r="BV56" s="225"/>
      <c r="BW56" s="225"/>
      <c r="BX56" s="225"/>
      <c r="BY56" s="225"/>
      <c r="BZ56" s="225"/>
      <c r="CA56" s="225"/>
      <c r="CB56" s="225"/>
      <c r="CC56" s="225"/>
      <c r="CD56" s="225"/>
      <c r="CE56" s="225"/>
      <c r="CF56" s="225"/>
      <c r="CG56" s="225"/>
      <c r="CH56" s="225"/>
      <c r="CI56" s="225"/>
      <c r="CJ56" s="225"/>
      <c r="CK56" s="225"/>
      <c r="CL56" s="225"/>
      <c r="CM56" s="225"/>
      <c r="CN56" s="225"/>
      <c r="CO56" s="225"/>
      <c r="CP56" s="225"/>
      <c r="CQ56" s="225"/>
      <c r="CR56" s="225"/>
      <c r="CS56" s="225"/>
      <c r="CT56" s="225"/>
    </row>
    <row r="57" spans="1:98" ht="12" customHeight="1" x14ac:dyDescent="0.25">
      <c r="A57" s="225"/>
      <c r="B57" s="225"/>
      <c r="C57" s="225"/>
      <c r="D57" s="225"/>
      <c r="E57" s="225"/>
      <c r="F57" s="225"/>
      <c r="G57" s="225"/>
      <c r="H57" s="225"/>
      <c r="I57" s="225"/>
      <c r="J57" s="225"/>
      <c r="K57" s="225"/>
      <c r="L57" s="225"/>
      <c r="M57" s="225"/>
      <c r="N57" s="225"/>
      <c r="O57" s="225"/>
      <c r="P57" s="225"/>
      <c r="Q57" s="225"/>
      <c r="R57" s="225"/>
      <c r="S57" s="225"/>
      <c r="T57" s="225"/>
      <c r="U57" s="225"/>
      <c r="V57" s="225"/>
      <c r="W57" s="225"/>
      <c r="X57" s="225"/>
      <c r="Y57" s="225"/>
      <c r="Z57" s="225"/>
      <c r="AA57" s="225"/>
      <c r="AB57" s="225"/>
      <c r="AC57" s="225"/>
      <c r="AD57" s="225"/>
      <c r="AE57" s="225"/>
      <c r="AF57" s="225"/>
      <c r="AG57" s="225"/>
      <c r="AH57" s="225"/>
      <c r="AI57" s="225"/>
      <c r="AJ57" s="225"/>
      <c r="AK57" s="257"/>
      <c r="AL57" s="257"/>
      <c r="AM57" s="225"/>
      <c r="AN57" s="225"/>
      <c r="AO57" s="225"/>
      <c r="AP57" s="225"/>
      <c r="AQ57" s="225"/>
      <c r="AR57" s="225"/>
      <c r="AS57" s="225"/>
      <c r="AT57" s="225"/>
      <c r="AU57" s="225"/>
      <c r="AV57" s="225"/>
      <c r="AW57" s="225"/>
      <c r="AX57" s="225"/>
      <c r="AY57" s="225"/>
      <c r="AZ57" s="225"/>
      <c r="BA57" s="225"/>
      <c r="BB57" s="225"/>
      <c r="BC57" s="225"/>
      <c r="BD57" s="225"/>
      <c r="BE57" s="225"/>
      <c r="BF57" s="225"/>
      <c r="BG57" s="225"/>
      <c r="BH57" s="225"/>
      <c r="BI57" s="225"/>
      <c r="BJ57" s="225"/>
      <c r="BK57" s="225"/>
      <c r="BL57" s="225"/>
      <c r="BM57" s="225"/>
      <c r="BN57" s="225"/>
      <c r="BO57" s="225"/>
      <c r="BP57" s="225"/>
      <c r="BQ57" s="225"/>
      <c r="BR57" s="225"/>
      <c r="BS57" s="225"/>
      <c r="BT57" s="225"/>
      <c r="BU57" s="225"/>
      <c r="BV57" s="225"/>
      <c r="BW57" s="225"/>
      <c r="BX57" s="225"/>
      <c r="BY57" s="225"/>
      <c r="BZ57" s="225"/>
      <c r="CA57" s="225"/>
      <c r="CB57" s="225"/>
      <c r="CC57" s="225"/>
      <c r="CD57" s="225"/>
      <c r="CE57" s="225"/>
      <c r="CF57" s="225"/>
      <c r="CG57" s="225"/>
      <c r="CH57" s="225"/>
      <c r="CI57" s="225"/>
      <c r="CJ57" s="225"/>
      <c r="CK57" s="225"/>
      <c r="CL57" s="225"/>
      <c r="CM57" s="225"/>
      <c r="CN57" s="225"/>
      <c r="CO57" s="225"/>
      <c r="CP57" s="225"/>
      <c r="CQ57" s="225"/>
      <c r="CR57" s="225"/>
      <c r="CS57" s="225"/>
      <c r="CT57" s="225"/>
    </row>
    <row r="58" spans="1:98" ht="12" customHeight="1" x14ac:dyDescent="0.25">
      <c r="A58" s="225"/>
      <c r="B58" s="225"/>
      <c r="C58" s="225"/>
      <c r="D58" s="225"/>
      <c r="E58" s="225"/>
      <c r="F58" s="225"/>
      <c r="G58" s="225"/>
      <c r="H58" s="225"/>
      <c r="I58" s="225"/>
      <c r="J58" s="225"/>
      <c r="K58" s="225"/>
      <c r="L58" s="225"/>
      <c r="M58" s="225"/>
      <c r="N58" s="225"/>
      <c r="O58" s="225"/>
      <c r="P58" s="225"/>
      <c r="Q58" s="225"/>
      <c r="R58" s="225"/>
      <c r="S58" s="225"/>
      <c r="T58" s="225"/>
      <c r="U58" s="225"/>
      <c r="V58" s="225"/>
      <c r="W58" s="225"/>
      <c r="X58" s="225"/>
      <c r="Y58" s="225"/>
      <c r="Z58" s="225"/>
      <c r="AA58" s="225"/>
      <c r="AB58" s="225"/>
      <c r="AC58" s="225"/>
      <c r="AD58" s="225"/>
      <c r="AE58" s="225"/>
      <c r="AF58" s="225"/>
      <c r="AG58" s="225"/>
      <c r="AH58" s="225"/>
      <c r="AI58" s="225"/>
      <c r="AJ58" s="225"/>
      <c r="AK58" s="257"/>
      <c r="AL58" s="257"/>
      <c r="AM58" s="225"/>
      <c r="AN58" s="225"/>
      <c r="AO58" s="225"/>
      <c r="AP58" s="225"/>
      <c r="AQ58" s="225"/>
      <c r="AR58" s="225"/>
      <c r="AS58" s="225"/>
      <c r="AT58" s="225"/>
      <c r="AU58" s="225"/>
      <c r="AV58" s="225"/>
      <c r="AW58" s="225"/>
      <c r="AX58" s="225"/>
      <c r="AY58" s="225"/>
      <c r="AZ58" s="225"/>
      <c r="BA58" s="225"/>
      <c r="BB58" s="225"/>
      <c r="BC58" s="225"/>
      <c r="BD58" s="225"/>
      <c r="BE58" s="225"/>
      <c r="BF58" s="225"/>
      <c r="BG58" s="225"/>
      <c r="BH58" s="225"/>
      <c r="BI58" s="225"/>
      <c r="BJ58" s="225"/>
      <c r="BK58" s="225"/>
      <c r="BL58" s="225"/>
      <c r="BM58" s="225"/>
      <c r="BN58" s="225"/>
      <c r="BO58" s="225"/>
      <c r="BP58" s="225"/>
      <c r="BQ58" s="225"/>
      <c r="BR58" s="225"/>
      <c r="BS58" s="225"/>
      <c r="BT58" s="225"/>
      <c r="BU58" s="225"/>
      <c r="BV58" s="225"/>
      <c r="BW58" s="225"/>
      <c r="BX58" s="225"/>
      <c r="BY58" s="225"/>
      <c r="BZ58" s="225"/>
      <c r="CA58" s="225"/>
      <c r="CB58" s="225"/>
      <c r="CC58" s="225"/>
      <c r="CD58" s="225"/>
      <c r="CE58" s="225"/>
      <c r="CF58" s="225"/>
      <c r="CG58" s="225"/>
      <c r="CH58" s="225"/>
      <c r="CI58" s="225"/>
      <c r="CJ58" s="225"/>
      <c r="CK58" s="225"/>
      <c r="CL58" s="225"/>
      <c r="CM58" s="225"/>
      <c r="CN58" s="225"/>
      <c r="CO58" s="225"/>
      <c r="CP58" s="225"/>
      <c r="CQ58" s="225"/>
      <c r="CR58" s="225"/>
      <c r="CS58" s="225"/>
      <c r="CT58" s="225"/>
    </row>
    <row r="59" spans="1:98" ht="12" customHeight="1" x14ac:dyDescent="0.25">
      <c r="A59" s="225"/>
      <c r="B59" s="225"/>
      <c r="C59" s="225"/>
      <c r="D59" s="225"/>
      <c r="E59" s="225"/>
      <c r="F59" s="225"/>
      <c r="G59" s="225"/>
      <c r="H59" s="225"/>
      <c r="I59" s="225"/>
      <c r="J59" s="225"/>
      <c r="K59" s="225"/>
      <c r="L59" s="225"/>
      <c r="M59" s="225"/>
      <c r="N59" s="225"/>
      <c r="O59" s="225"/>
      <c r="P59" s="225"/>
      <c r="Q59" s="225"/>
      <c r="R59" s="225"/>
      <c r="S59" s="225"/>
      <c r="T59" s="225"/>
      <c r="U59" s="225"/>
      <c r="V59" s="225"/>
      <c r="W59" s="225"/>
      <c r="X59" s="225"/>
      <c r="Y59" s="225"/>
      <c r="Z59" s="225"/>
      <c r="AA59" s="225"/>
      <c r="AB59" s="225"/>
      <c r="AC59" s="225"/>
      <c r="AD59" s="225"/>
      <c r="AE59" s="225"/>
      <c r="AF59" s="225"/>
      <c r="AG59" s="225"/>
      <c r="AH59" s="225"/>
      <c r="AI59" s="225"/>
      <c r="AJ59" s="225"/>
      <c r="AK59" s="257"/>
      <c r="AL59" s="257"/>
      <c r="AM59" s="225"/>
      <c r="AN59" s="225"/>
      <c r="AO59" s="225"/>
      <c r="AP59" s="225"/>
      <c r="AQ59" s="225"/>
      <c r="AR59" s="225"/>
      <c r="AS59" s="225"/>
      <c r="AT59" s="225"/>
      <c r="AU59" s="225"/>
      <c r="AV59" s="225"/>
      <c r="AW59" s="225"/>
      <c r="AX59" s="225"/>
      <c r="AY59" s="225"/>
      <c r="AZ59" s="225"/>
      <c r="BA59" s="225"/>
      <c r="BB59" s="225"/>
      <c r="BC59" s="225"/>
      <c r="BD59" s="225"/>
      <c r="BE59" s="225"/>
      <c r="BF59" s="225"/>
      <c r="BG59" s="225"/>
      <c r="BH59" s="225"/>
      <c r="BI59" s="225"/>
      <c r="BJ59" s="225"/>
      <c r="BK59" s="225"/>
      <c r="BL59" s="225"/>
      <c r="BM59" s="225"/>
      <c r="BN59" s="225"/>
      <c r="BO59" s="225"/>
      <c r="BP59" s="225"/>
      <c r="BQ59" s="225"/>
      <c r="BR59" s="225"/>
      <c r="BS59" s="225"/>
      <c r="BT59" s="225"/>
      <c r="BU59" s="225"/>
      <c r="BV59" s="225"/>
      <c r="BW59" s="225"/>
      <c r="BX59" s="225"/>
      <c r="BY59" s="225"/>
      <c r="BZ59" s="225"/>
      <c r="CA59" s="225"/>
      <c r="CB59" s="225"/>
      <c r="CC59" s="225"/>
      <c r="CD59" s="225"/>
      <c r="CE59" s="225"/>
      <c r="CF59" s="225"/>
      <c r="CG59" s="225"/>
      <c r="CH59" s="225"/>
      <c r="CI59" s="225"/>
      <c r="CJ59" s="225"/>
      <c r="CK59" s="225"/>
      <c r="CL59" s="225"/>
      <c r="CM59" s="225"/>
      <c r="CN59" s="225"/>
      <c r="CO59" s="225"/>
      <c r="CP59" s="225"/>
      <c r="CQ59" s="225"/>
      <c r="CR59" s="225"/>
      <c r="CS59" s="225"/>
      <c r="CT59" s="225"/>
    </row>
    <row r="60" spans="1:98" ht="12" customHeight="1" x14ac:dyDescent="0.25">
      <c r="A60" s="225"/>
      <c r="B60" s="225"/>
      <c r="C60" s="225"/>
      <c r="D60" s="225"/>
      <c r="E60" s="225"/>
      <c r="F60" s="225"/>
      <c r="G60" s="225"/>
      <c r="H60" s="225"/>
      <c r="I60" s="225"/>
      <c r="J60" s="225"/>
      <c r="K60" s="225"/>
      <c r="L60" s="225"/>
      <c r="M60" s="225"/>
      <c r="N60" s="225"/>
      <c r="O60" s="225"/>
      <c r="P60" s="225"/>
      <c r="Q60" s="225"/>
      <c r="R60" s="225"/>
      <c r="S60" s="225"/>
      <c r="T60" s="225"/>
      <c r="U60" s="225"/>
      <c r="V60" s="225"/>
      <c r="W60" s="225"/>
      <c r="X60" s="225"/>
      <c r="Y60" s="225"/>
      <c r="Z60" s="225"/>
      <c r="AA60" s="225"/>
      <c r="AB60" s="225"/>
      <c r="AC60" s="225"/>
      <c r="AD60" s="225"/>
      <c r="AE60" s="225"/>
      <c r="AF60" s="225"/>
      <c r="AG60" s="225"/>
      <c r="AH60" s="225"/>
      <c r="AI60" s="225"/>
      <c r="AJ60" s="225"/>
      <c r="AK60" s="257"/>
      <c r="AL60" s="257"/>
      <c r="AM60" s="225"/>
      <c r="AN60" s="225"/>
      <c r="AO60" s="225"/>
      <c r="AP60" s="225"/>
      <c r="AQ60" s="225"/>
      <c r="AR60" s="225"/>
      <c r="AS60" s="225"/>
      <c r="AT60" s="225"/>
      <c r="AU60" s="225"/>
      <c r="AV60" s="225"/>
      <c r="AW60" s="225"/>
      <c r="AX60" s="225"/>
      <c r="AY60" s="225"/>
      <c r="AZ60" s="225"/>
      <c r="BA60" s="225"/>
      <c r="BB60" s="225"/>
      <c r="BC60" s="225"/>
      <c r="BD60" s="225"/>
      <c r="BE60" s="225"/>
      <c r="BF60" s="225"/>
      <c r="BG60" s="225"/>
      <c r="BH60" s="225"/>
      <c r="BI60" s="225"/>
      <c r="BJ60" s="225"/>
      <c r="BK60" s="225"/>
      <c r="BL60" s="225"/>
      <c r="BM60" s="225"/>
      <c r="BN60" s="225"/>
      <c r="BO60" s="225"/>
      <c r="BP60" s="225"/>
      <c r="BQ60" s="225"/>
      <c r="BR60" s="225"/>
      <c r="BS60" s="225"/>
      <c r="BT60" s="225"/>
      <c r="BU60" s="225"/>
      <c r="BV60" s="225"/>
      <c r="BW60" s="225"/>
      <c r="BX60" s="225"/>
      <c r="BY60" s="225"/>
      <c r="BZ60" s="225"/>
      <c r="CA60" s="225"/>
      <c r="CB60" s="225"/>
      <c r="CC60" s="225"/>
      <c r="CD60" s="225"/>
      <c r="CE60" s="225"/>
      <c r="CF60" s="225"/>
      <c r="CG60" s="225"/>
      <c r="CH60" s="225"/>
      <c r="CI60" s="225"/>
      <c r="CJ60" s="225"/>
      <c r="CK60" s="225"/>
      <c r="CL60" s="225"/>
      <c r="CM60" s="225"/>
      <c r="CN60" s="225"/>
      <c r="CO60" s="225"/>
      <c r="CP60" s="225"/>
      <c r="CQ60" s="225"/>
      <c r="CR60" s="225"/>
      <c r="CS60" s="225"/>
      <c r="CT60" s="225"/>
    </row>
    <row r="61" spans="1:98" ht="12" customHeight="1" x14ac:dyDescent="0.25">
      <c r="A61" s="225"/>
      <c r="B61" s="225"/>
      <c r="C61" s="225"/>
      <c r="D61" s="225"/>
      <c r="E61" s="225"/>
      <c r="F61" s="225"/>
      <c r="G61" s="225"/>
      <c r="H61" s="225"/>
      <c r="I61" s="225"/>
      <c r="J61" s="225"/>
      <c r="K61" s="225"/>
      <c r="L61" s="225"/>
      <c r="M61" s="225"/>
      <c r="N61" s="225"/>
      <c r="O61" s="225"/>
      <c r="P61" s="225"/>
      <c r="Q61" s="225"/>
      <c r="R61" s="225"/>
      <c r="S61" s="225"/>
      <c r="T61" s="225"/>
      <c r="U61" s="225"/>
      <c r="V61" s="225"/>
      <c r="W61" s="225"/>
      <c r="X61" s="225"/>
      <c r="Y61" s="225"/>
      <c r="Z61" s="225"/>
      <c r="AA61" s="225"/>
      <c r="AB61" s="225"/>
      <c r="AC61" s="225"/>
      <c r="AD61" s="225"/>
      <c r="AE61" s="225"/>
      <c r="AF61" s="225"/>
      <c r="AG61" s="225"/>
      <c r="AH61" s="225"/>
      <c r="AI61" s="225"/>
      <c r="AJ61" s="225"/>
      <c r="AK61" s="257"/>
      <c r="AL61" s="257"/>
      <c r="AM61" s="225"/>
      <c r="AN61" s="225"/>
      <c r="AO61" s="225"/>
      <c r="AP61" s="225"/>
      <c r="AQ61" s="225"/>
      <c r="AR61" s="225"/>
      <c r="AS61" s="225"/>
      <c r="AT61" s="225"/>
      <c r="AU61" s="225"/>
      <c r="AV61" s="225"/>
      <c r="AW61" s="225"/>
      <c r="AX61" s="225"/>
      <c r="AY61" s="225"/>
      <c r="AZ61" s="225"/>
      <c r="BA61" s="225"/>
      <c r="BB61" s="225"/>
      <c r="BC61" s="225"/>
      <c r="BD61" s="225"/>
      <c r="BE61" s="225"/>
      <c r="BF61" s="225"/>
      <c r="BG61" s="225"/>
      <c r="BH61" s="225"/>
      <c r="BI61" s="225"/>
      <c r="BJ61" s="225"/>
      <c r="BK61" s="225"/>
      <c r="BL61" s="225"/>
      <c r="BM61" s="225"/>
      <c r="BN61" s="225"/>
      <c r="BO61" s="225"/>
      <c r="BP61" s="225"/>
      <c r="BQ61" s="225"/>
      <c r="BR61" s="225"/>
      <c r="BS61" s="225"/>
      <c r="BT61" s="225"/>
      <c r="BU61" s="225"/>
      <c r="BV61" s="225"/>
      <c r="BW61" s="225"/>
      <c r="BX61" s="225"/>
      <c r="BY61" s="225"/>
      <c r="BZ61" s="225"/>
      <c r="CA61" s="225"/>
      <c r="CB61" s="225"/>
      <c r="CC61" s="225"/>
      <c r="CD61" s="225"/>
      <c r="CE61" s="225"/>
      <c r="CF61" s="225"/>
      <c r="CG61" s="225"/>
      <c r="CH61" s="225"/>
      <c r="CI61" s="225"/>
      <c r="CJ61" s="225"/>
      <c r="CK61" s="225"/>
      <c r="CL61" s="225"/>
      <c r="CM61" s="225"/>
      <c r="CN61" s="225"/>
      <c r="CO61" s="225"/>
      <c r="CP61" s="225"/>
      <c r="CQ61" s="225"/>
      <c r="CR61" s="225"/>
      <c r="CS61" s="225"/>
      <c r="CT61" s="225"/>
    </row>
    <row r="62" spans="1:98" ht="12" customHeight="1" x14ac:dyDescent="0.25">
      <c r="A62" s="225"/>
      <c r="B62" s="225"/>
      <c r="C62" s="225"/>
      <c r="D62" s="225"/>
      <c r="E62" s="225"/>
      <c r="F62" s="225"/>
      <c r="G62" s="225"/>
      <c r="H62" s="225"/>
      <c r="I62" s="225"/>
      <c r="J62" s="225"/>
      <c r="K62" s="225"/>
      <c r="L62" s="225"/>
      <c r="M62" s="225"/>
      <c r="N62" s="225"/>
      <c r="O62" s="225"/>
      <c r="P62" s="225"/>
      <c r="Q62" s="225"/>
      <c r="R62" s="225"/>
      <c r="S62" s="225"/>
      <c r="T62" s="225"/>
      <c r="U62" s="225"/>
      <c r="V62" s="225"/>
      <c r="W62" s="225"/>
      <c r="X62" s="225"/>
      <c r="Y62" s="225"/>
      <c r="Z62" s="225"/>
      <c r="AA62" s="225"/>
      <c r="AB62" s="225"/>
      <c r="AC62" s="225"/>
      <c r="AD62" s="225"/>
      <c r="AE62" s="225"/>
      <c r="AF62" s="225"/>
      <c r="AG62" s="225"/>
      <c r="AH62" s="225"/>
      <c r="AI62" s="225"/>
      <c r="AJ62" s="225"/>
      <c r="AK62" s="257"/>
      <c r="AL62" s="257"/>
      <c r="AM62" s="225"/>
      <c r="AN62" s="225"/>
      <c r="AO62" s="225"/>
      <c r="AP62" s="225"/>
      <c r="AQ62" s="225"/>
      <c r="AR62" s="225"/>
      <c r="AS62" s="225"/>
      <c r="AT62" s="225"/>
      <c r="AU62" s="225"/>
      <c r="AV62" s="225"/>
      <c r="AW62" s="225"/>
      <c r="AX62" s="225"/>
      <c r="AY62" s="225"/>
      <c r="AZ62" s="225"/>
      <c r="BA62" s="225"/>
      <c r="BB62" s="225"/>
      <c r="BC62" s="225"/>
      <c r="BD62" s="225"/>
      <c r="BE62" s="225"/>
      <c r="BF62" s="225"/>
      <c r="BG62" s="225"/>
      <c r="BH62" s="225"/>
      <c r="BI62" s="225"/>
      <c r="BJ62" s="225"/>
      <c r="BK62" s="225"/>
      <c r="BL62" s="225"/>
      <c r="BM62" s="225"/>
      <c r="BN62" s="225"/>
      <c r="BO62" s="225"/>
      <c r="BP62" s="225"/>
      <c r="BQ62" s="225"/>
      <c r="BR62" s="225"/>
      <c r="BS62" s="225"/>
      <c r="BT62" s="225"/>
      <c r="BU62" s="225"/>
      <c r="BV62" s="225"/>
      <c r="BW62" s="225"/>
      <c r="BX62" s="225"/>
      <c r="BY62" s="225"/>
      <c r="BZ62" s="225"/>
      <c r="CA62" s="225"/>
      <c r="CB62" s="225"/>
      <c r="CC62" s="225"/>
      <c r="CD62" s="225"/>
      <c r="CE62" s="225"/>
      <c r="CF62" s="225"/>
      <c r="CG62" s="225"/>
      <c r="CH62" s="225"/>
      <c r="CI62" s="225"/>
      <c r="CJ62" s="225"/>
      <c r="CK62" s="225"/>
      <c r="CL62" s="225"/>
      <c r="CM62" s="225"/>
      <c r="CN62" s="225"/>
      <c r="CO62" s="225"/>
      <c r="CP62" s="225"/>
      <c r="CQ62" s="225"/>
      <c r="CR62" s="225"/>
      <c r="CS62" s="225"/>
      <c r="CT62" s="225"/>
    </row>
    <row r="63" spans="1:98" ht="12" customHeight="1" x14ac:dyDescent="0.25">
      <c r="A63" s="225"/>
      <c r="B63" s="225"/>
      <c r="C63" s="225"/>
      <c r="D63" s="225"/>
      <c r="E63" s="225"/>
      <c r="F63" s="225"/>
      <c r="G63" s="225"/>
      <c r="H63" s="225"/>
      <c r="I63" s="225"/>
      <c r="J63" s="225"/>
      <c r="K63" s="225"/>
      <c r="L63" s="225"/>
      <c r="M63" s="225"/>
      <c r="N63" s="225"/>
      <c r="O63" s="225"/>
      <c r="P63" s="225"/>
      <c r="Q63" s="225"/>
      <c r="R63" s="225"/>
      <c r="S63" s="225"/>
      <c r="T63" s="225"/>
      <c r="U63" s="225"/>
      <c r="V63" s="225"/>
      <c r="W63" s="225"/>
      <c r="X63" s="225"/>
      <c r="Y63" s="225"/>
      <c r="Z63" s="225"/>
      <c r="AA63" s="225"/>
      <c r="AB63" s="225"/>
      <c r="AC63" s="225"/>
      <c r="AD63" s="225"/>
      <c r="AE63" s="225"/>
      <c r="AF63" s="225"/>
      <c r="AG63" s="225"/>
      <c r="AH63" s="225"/>
      <c r="AI63" s="225"/>
      <c r="AJ63" s="225"/>
      <c r="AK63" s="257"/>
      <c r="AL63" s="257"/>
      <c r="AM63" s="225"/>
      <c r="AN63" s="225"/>
      <c r="AO63" s="225"/>
      <c r="AP63" s="225"/>
      <c r="AQ63" s="225"/>
      <c r="AR63" s="225"/>
      <c r="AS63" s="225"/>
      <c r="AT63" s="225"/>
      <c r="AU63" s="225"/>
      <c r="AV63" s="225"/>
      <c r="AW63" s="225"/>
      <c r="AX63" s="225"/>
      <c r="AY63" s="225"/>
      <c r="AZ63" s="225"/>
      <c r="BA63" s="225"/>
      <c r="BB63" s="225"/>
      <c r="BC63" s="225"/>
      <c r="BD63" s="225"/>
      <c r="BE63" s="225"/>
      <c r="BF63" s="225"/>
      <c r="BG63" s="225"/>
      <c r="BH63" s="225"/>
      <c r="BI63" s="225"/>
      <c r="BJ63" s="225"/>
      <c r="BK63" s="225"/>
      <c r="BL63" s="225"/>
      <c r="BM63" s="225"/>
      <c r="BN63" s="225"/>
      <c r="BO63" s="225"/>
      <c r="BP63" s="225"/>
      <c r="BQ63" s="225"/>
      <c r="BR63" s="225"/>
      <c r="BS63" s="225"/>
      <c r="BT63" s="225"/>
      <c r="BU63" s="225"/>
      <c r="BV63" s="225"/>
      <c r="BW63" s="225"/>
      <c r="BX63" s="225"/>
      <c r="BY63" s="225"/>
      <c r="BZ63" s="225"/>
      <c r="CA63" s="225"/>
      <c r="CB63" s="225"/>
      <c r="CC63" s="225"/>
      <c r="CD63" s="225"/>
      <c r="CE63" s="225"/>
      <c r="CF63" s="225"/>
      <c r="CG63" s="225"/>
      <c r="CH63" s="225"/>
      <c r="CI63" s="225"/>
      <c r="CJ63" s="225"/>
      <c r="CK63" s="225"/>
      <c r="CL63" s="225"/>
      <c r="CM63" s="225"/>
      <c r="CN63" s="225"/>
      <c r="CO63" s="225"/>
      <c r="CP63" s="225"/>
      <c r="CQ63" s="225"/>
      <c r="CR63" s="225"/>
      <c r="CS63" s="225"/>
      <c r="CT63" s="225"/>
    </row>
    <row r="64" spans="1:98" ht="12" customHeight="1" x14ac:dyDescent="0.25">
      <c r="A64" s="225"/>
      <c r="B64" s="225"/>
      <c r="C64" s="225"/>
      <c r="D64" s="225"/>
      <c r="E64" s="225"/>
      <c r="F64" s="225"/>
      <c r="G64" s="225"/>
      <c r="H64" s="225"/>
      <c r="I64" s="225"/>
      <c r="J64" s="225"/>
      <c r="K64" s="225"/>
      <c r="L64" s="225"/>
      <c r="M64" s="225"/>
      <c r="N64" s="225"/>
      <c r="O64" s="225"/>
      <c r="P64" s="225"/>
      <c r="Q64" s="225"/>
      <c r="R64" s="225"/>
      <c r="S64" s="225"/>
      <c r="T64" s="225"/>
      <c r="U64" s="225"/>
      <c r="V64" s="225"/>
      <c r="W64" s="225"/>
      <c r="X64" s="225"/>
      <c r="Y64" s="225"/>
      <c r="Z64" s="225"/>
      <c r="AA64" s="225"/>
      <c r="AB64" s="225"/>
      <c r="AC64" s="225"/>
      <c r="AD64" s="225"/>
      <c r="AE64" s="225"/>
      <c r="AF64" s="225"/>
      <c r="AG64" s="225"/>
      <c r="AH64" s="225"/>
      <c r="AI64" s="225"/>
      <c r="AJ64" s="225"/>
      <c r="AK64" s="257"/>
      <c r="AL64" s="257"/>
      <c r="AM64" s="225"/>
      <c r="AN64" s="225"/>
      <c r="AO64" s="225"/>
      <c r="AP64" s="225"/>
      <c r="AQ64" s="225"/>
      <c r="AR64" s="225"/>
      <c r="AS64" s="225"/>
      <c r="AT64" s="225"/>
      <c r="AU64" s="225"/>
      <c r="AV64" s="225"/>
      <c r="AW64" s="225"/>
      <c r="AX64" s="225"/>
      <c r="AY64" s="225"/>
      <c r="AZ64" s="225"/>
      <c r="BA64" s="225"/>
      <c r="BB64" s="225"/>
      <c r="BC64" s="225"/>
      <c r="BD64" s="225"/>
      <c r="BE64" s="225"/>
      <c r="BF64" s="225"/>
      <c r="BG64" s="225"/>
      <c r="BH64" s="225"/>
      <c r="BI64" s="225"/>
      <c r="BJ64" s="225"/>
      <c r="BK64" s="225"/>
      <c r="BL64" s="225"/>
      <c r="BM64" s="225"/>
      <c r="BN64" s="225"/>
      <c r="BO64" s="225"/>
      <c r="BP64" s="225"/>
      <c r="BQ64" s="225"/>
      <c r="BR64" s="225"/>
      <c r="BS64" s="225"/>
      <c r="BT64" s="225"/>
      <c r="BU64" s="225"/>
      <c r="BV64" s="225"/>
      <c r="BW64" s="225"/>
      <c r="BX64" s="225"/>
      <c r="BY64" s="225"/>
      <c r="BZ64" s="225"/>
      <c r="CA64" s="225"/>
      <c r="CB64" s="225"/>
      <c r="CC64" s="225"/>
      <c r="CD64" s="225"/>
      <c r="CE64" s="225"/>
      <c r="CF64" s="225"/>
      <c r="CG64" s="225"/>
      <c r="CH64" s="225"/>
      <c r="CI64" s="225"/>
      <c r="CJ64" s="225"/>
      <c r="CK64" s="225"/>
      <c r="CL64" s="225"/>
      <c r="CM64" s="225"/>
      <c r="CN64" s="225"/>
      <c r="CO64" s="225"/>
      <c r="CP64" s="225"/>
      <c r="CQ64" s="225"/>
      <c r="CR64" s="225"/>
      <c r="CS64" s="225"/>
      <c r="CT64" s="225"/>
    </row>
    <row r="65" spans="1:98" ht="12" customHeight="1" x14ac:dyDescent="0.25">
      <c r="A65" s="225"/>
      <c r="B65" s="225"/>
      <c r="C65" s="225"/>
      <c r="D65" s="225"/>
      <c r="E65" s="225"/>
      <c r="F65" s="225"/>
      <c r="G65" s="225"/>
      <c r="H65" s="225"/>
      <c r="I65" s="225"/>
      <c r="J65" s="225"/>
      <c r="K65" s="225"/>
      <c r="L65" s="225"/>
      <c r="M65" s="225"/>
      <c r="N65" s="225"/>
      <c r="O65" s="225"/>
      <c r="P65" s="225"/>
      <c r="Q65" s="225"/>
      <c r="R65" s="225"/>
      <c r="S65" s="225"/>
      <c r="T65" s="225"/>
      <c r="U65" s="225"/>
      <c r="V65" s="225"/>
      <c r="W65" s="225"/>
      <c r="X65" s="225"/>
      <c r="Y65" s="225"/>
      <c r="Z65" s="225"/>
      <c r="AA65" s="225"/>
      <c r="AB65" s="225"/>
      <c r="AC65" s="225"/>
      <c r="AD65" s="225"/>
      <c r="AE65" s="225"/>
      <c r="AF65" s="225"/>
      <c r="AG65" s="225"/>
      <c r="AH65" s="225"/>
      <c r="AI65" s="225"/>
      <c r="AJ65" s="225"/>
      <c r="AK65" s="257"/>
      <c r="AL65" s="257"/>
      <c r="AM65" s="225"/>
      <c r="AN65" s="225"/>
      <c r="AO65" s="225"/>
      <c r="AP65" s="225"/>
      <c r="AQ65" s="225"/>
      <c r="AR65" s="225"/>
      <c r="AS65" s="225"/>
      <c r="AT65" s="225"/>
      <c r="AU65" s="225"/>
      <c r="AV65" s="225"/>
      <c r="AW65" s="225"/>
      <c r="AX65" s="225"/>
      <c r="AY65" s="225"/>
      <c r="AZ65" s="225"/>
      <c r="BA65" s="225"/>
      <c r="BB65" s="225"/>
      <c r="BC65" s="225"/>
      <c r="BD65" s="225"/>
      <c r="BE65" s="225"/>
      <c r="BF65" s="225"/>
      <c r="BG65" s="225"/>
      <c r="BH65" s="225"/>
      <c r="BI65" s="225"/>
      <c r="BJ65" s="225"/>
      <c r="BK65" s="225"/>
      <c r="BL65" s="225"/>
      <c r="BM65" s="225"/>
      <c r="BN65" s="225"/>
      <c r="BO65" s="225"/>
      <c r="BP65" s="225"/>
      <c r="BQ65" s="225"/>
      <c r="BR65" s="225"/>
      <c r="BS65" s="225"/>
      <c r="BT65" s="225"/>
      <c r="BU65" s="225"/>
      <c r="BV65" s="225"/>
      <c r="BW65" s="225"/>
      <c r="BX65" s="225"/>
      <c r="BY65" s="225"/>
      <c r="BZ65" s="225"/>
      <c r="CA65" s="225"/>
      <c r="CB65" s="225"/>
      <c r="CC65" s="225"/>
      <c r="CD65" s="225"/>
      <c r="CE65" s="225"/>
      <c r="CF65" s="225"/>
      <c r="CG65" s="225"/>
      <c r="CH65" s="225"/>
      <c r="CI65" s="225"/>
      <c r="CJ65" s="225"/>
      <c r="CK65" s="225"/>
      <c r="CL65" s="225"/>
      <c r="CM65" s="225"/>
      <c r="CN65" s="225"/>
      <c r="CO65" s="225"/>
      <c r="CP65" s="225"/>
      <c r="CQ65" s="225"/>
      <c r="CR65" s="225"/>
      <c r="CS65" s="225"/>
      <c r="CT65" s="225"/>
    </row>
    <row r="66" spans="1:98" ht="12" customHeight="1" x14ac:dyDescent="0.25">
      <c r="A66" s="225"/>
      <c r="B66" s="225"/>
      <c r="C66" s="225"/>
      <c r="D66" s="225"/>
      <c r="E66" s="225"/>
      <c r="F66" s="225"/>
      <c r="G66" s="225"/>
      <c r="H66" s="225"/>
      <c r="I66" s="225"/>
      <c r="J66" s="225"/>
      <c r="K66" s="225"/>
      <c r="L66" s="225"/>
      <c r="M66" s="225"/>
      <c r="N66" s="225"/>
      <c r="O66" s="225"/>
      <c r="P66" s="225"/>
      <c r="Q66" s="225"/>
      <c r="R66" s="225"/>
      <c r="S66" s="225"/>
      <c r="T66" s="225"/>
      <c r="U66" s="225"/>
      <c r="V66" s="225"/>
      <c r="W66" s="225"/>
      <c r="X66" s="225"/>
      <c r="Y66" s="225"/>
      <c r="Z66" s="225"/>
      <c r="AA66" s="225"/>
      <c r="AB66" s="225"/>
      <c r="AC66" s="225"/>
      <c r="AD66" s="225"/>
      <c r="AE66" s="225"/>
      <c r="AF66" s="225"/>
      <c r="AG66" s="225"/>
      <c r="AH66" s="225"/>
      <c r="AI66" s="225"/>
      <c r="AJ66" s="225"/>
      <c r="AK66" s="257"/>
      <c r="AL66" s="257"/>
      <c r="AM66" s="225"/>
      <c r="AN66" s="225"/>
      <c r="AO66" s="225"/>
      <c r="AP66" s="225"/>
      <c r="AQ66" s="225"/>
      <c r="AR66" s="225"/>
      <c r="AS66" s="225"/>
      <c r="AT66" s="225"/>
      <c r="AU66" s="225"/>
      <c r="AV66" s="225"/>
      <c r="AW66" s="225"/>
      <c r="AX66" s="225"/>
      <c r="AY66" s="225"/>
      <c r="AZ66" s="225"/>
      <c r="BA66" s="225"/>
      <c r="BB66" s="225"/>
      <c r="BC66" s="225"/>
      <c r="BD66" s="225"/>
      <c r="BE66" s="225"/>
      <c r="BF66" s="225"/>
      <c r="BG66" s="225"/>
      <c r="BH66" s="225"/>
      <c r="BI66" s="225"/>
      <c r="BJ66" s="225"/>
      <c r="BK66" s="225"/>
      <c r="BL66" s="225"/>
      <c r="BM66" s="225"/>
      <c r="BN66" s="225"/>
      <c r="BO66" s="225"/>
      <c r="BP66" s="225"/>
      <c r="BQ66" s="225"/>
      <c r="BR66" s="225"/>
      <c r="BS66" s="225"/>
      <c r="BT66" s="225"/>
      <c r="BU66" s="225"/>
      <c r="BV66" s="225"/>
      <c r="BW66" s="225"/>
      <c r="BX66" s="225"/>
      <c r="BY66" s="225"/>
      <c r="BZ66" s="225"/>
      <c r="CA66" s="225"/>
      <c r="CB66" s="225"/>
      <c r="CC66" s="225"/>
      <c r="CD66" s="225"/>
      <c r="CE66" s="225"/>
      <c r="CF66" s="225"/>
      <c r="CG66" s="225"/>
      <c r="CH66" s="225"/>
      <c r="CI66" s="225"/>
      <c r="CJ66" s="225"/>
      <c r="CK66" s="225"/>
      <c r="CL66" s="225"/>
      <c r="CM66" s="225"/>
      <c r="CN66" s="225"/>
      <c r="CO66" s="225"/>
      <c r="CP66" s="225"/>
      <c r="CQ66" s="225"/>
      <c r="CR66" s="225"/>
      <c r="CS66" s="225"/>
      <c r="CT66" s="225"/>
    </row>
    <row r="67" spans="1:98" ht="12" customHeight="1" x14ac:dyDescent="0.25">
      <c r="A67" s="225"/>
      <c r="B67" s="225"/>
      <c r="C67" s="225"/>
      <c r="D67" s="225"/>
      <c r="E67" s="225"/>
      <c r="F67" s="225"/>
      <c r="G67" s="225"/>
      <c r="H67" s="225"/>
      <c r="I67" s="225"/>
      <c r="J67" s="225"/>
      <c r="K67" s="225"/>
      <c r="L67" s="225"/>
      <c r="M67" s="225"/>
      <c r="N67" s="225"/>
      <c r="O67" s="225"/>
      <c r="P67" s="225"/>
      <c r="Q67" s="225"/>
      <c r="R67" s="225"/>
      <c r="S67" s="225"/>
      <c r="T67" s="225"/>
      <c r="U67" s="225"/>
      <c r="V67" s="225"/>
      <c r="W67" s="225"/>
      <c r="X67" s="225"/>
      <c r="Y67" s="225"/>
      <c r="Z67" s="225"/>
      <c r="AA67" s="225"/>
      <c r="AB67" s="225"/>
      <c r="AC67" s="225"/>
      <c r="AD67" s="225"/>
      <c r="AE67" s="225"/>
      <c r="AF67" s="225"/>
      <c r="AG67" s="225"/>
      <c r="AH67" s="225"/>
      <c r="AI67" s="225"/>
      <c r="AJ67" s="225"/>
      <c r="AK67" s="257"/>
      <c r="AL67" s="257"/>
      <c r="AM67" s="225"/>
      <c r="AN67" s="225"/>
      <c r="AO67" s="225"/>
      <c r="AP67" s="225"/>
      <c r="AQ67" s="225"/>
      <c r="AR67" s="225"/>
      <c r="AS67" s="225"/>
      <c r="AT67" s="225"/>
      <c r="AU67" s="225"/>
      <c r="AV67" s="225"/>
      <c r="AW67" s="225"/>
      <c r="AX67" s="225"/>
      <c r="AY67" s="225"/>
      <c r="AZ67" s="225"/>
      <c r="BA67" s="225"/>
      <c r="BB67" s="225"/>
      <c r="BC67" s="225"/>
      <c r="BD67" s="225"/>
      <c r="BE67" s="225"/>
      <c r="BF67" s="225"/>
      <c r="BG67" s="225"/>
      <c r="BH67" s="225"/>
      <c r="BI67" s="225"/>
      <c r="BJ67" s="225"/>
      <c r="BK67" s="225"/>
      <c r="BL67" s="225"/>
      <c r="BM67" s="225"/>
      <c r="BN67" s="225"/>
      <c r="BO67" s="225"/>
      <c r="BP67" s="225"/>
      <c r="BQ67" s="225"/>
      <c r="BR67" s="225"/>
      <c r="BS67" s="225"/>
      <c r="BT67" s="225"/>
      <c r="BU67" s="225"/>
      <c r="BV67" s="225"/>
      <c r="BW67" s="225"/>
      <c r="BX67" s="225"/>
      <c r="BY67" s="225"/>
      <c r="BZ67" s="225"/>
      <c r="CA67" s="225"/>
      <c r="CB67" s="225"/>
      <c r="CC67" s="225"/>
      <c r="CD67" s="225"/>
      <c r="CE67" s="225"/>
      <c r="CF67" s="225"/>
      <c r="CG67" s="225"/>
      <c r="CH67" s="225"/>
      <c r="CI67" s="225"/>
      <c r="CJ67" s="225"/>
      <c r="CK67" s="225"/>
      <c r="CL67" s="225"/>
      <c r="CM67" s="225"/>
      <c r="CN67" s="225"/>
      <c r="CO67" s="225"/>
      <c r="CP67" s="225"/>
      <c r="CQ67" s="225"/>
      <c r="CR67" s="225"/>
      <c r="CS67" s="225"/>
      <c r="CT67" s="225"/>
    </row>
    <row r="68" spans="1:98" ht="12" customHeight="1" x14ac:dyDescent="0.25">
      <c r="A68" s="225"/>
      <c r="B68" s="225"/>
      <c r="C68" s="225"/>
      <c r="D68" s="225"/>
      <c r="E68" s="225"/>
      <c r="F68" s="225"/>
      <c r="G68" s="225"/>
      <c r="H68" s="225"/>
      <c r="I68" s="225"/>
      <c r="J68" s="225"/>
      <c r="K68" s="225"/>
      <c r="L68" s="225"/>
      <c r="M68" s="225"/>
      <c r="N68" s="225"/>
      <c r="O68" s="225"/>
      <c r="P68" s="225"/>
      <c r="Q68" s="225"/>
      <c r="R68" s="225"/>
      <c r="S68" s="225"/>
      <c r="T68" s="225"/>
      <c r="U68" s="225"/>
      <c r="V68" s="225"/>
      <c r="W68" s="225"/>
      <c r="X68" s="225"/>
      <c r="Y68" s="225"/>
      <c r="Z68" s="225"/>
      <c r="AA68" s="225"/>
      <c r="AB68" s="225"/>
      <c r="AC68" s="225"/>
      <c r="AD68" s="225"/>
      <c r="AE68" s="225"/>
      <c r="AF68" s="225"/>
      <c r="AG68" s="225"/>
      <c r="AH68" s="225"/>
      <c r="AI68" s="225"/>
      <c r="AJ68" s="225"/>
      <c r="AK68" s="257"/>
      <c r="AL68" s="257"/>
      <c r="AM68" s="225"/>
      <c r="AN68" s="225"/>
      <c r="AO68" s="225"/>
      <c r="AP68" s="225"/>
      <c r="AQ68" s="225"/>
      <c r="AR68" s="225"/>
      <c r="AS68" s="225"/>
      <c r="AT68" s="225"/>
      <c r="AU68" s="225"/>
      <c r="AV68" s="225"/>
      <c r="AW68" s="225"/>
      <c r="AX68" s="225"/>
      <c r="AY68" s="225"/>
      <c r="AZ68" s="225"/>
      <c r="BA68" s="225"/>
      <c r="BB68" s="225"/>
      <c r="BC68" s="225"/>
      <c r="BD68" s="225"/>
      <c r="BE68" s="225"/>
      <c r="BF68" s="225"/>
      <c r="BG68" s="225"/>
      <c r="BH68" s="225"/>
      <c r="BI68" s="225"/>
      <c r="BJ68" s="225"/>
      <c r="BK68" s="225"/>
      <c r="BL68" s="225"/>
      <c r="BM68" s="225"/>
      <c r="BN68" s="225"/>
      <c r="BO68" s="225"/>
      <c r="BP68" s="225"/>
      <c r="BQ68" s="225"/>
      <c r="BR68" s="225"/>
      <c r="BS68" s="225"/>
      <c r="BT68" s="225"/>
      <c r="BU68" s="225"/>
      <c r="BV68" s="225"/>
      <c r="BW68" s="225"/>
      <c r="BX68" s="225"/>
      <c r="BY68" s="225"/>
      <c r="BZ68" s="225"/>
      <c r="CA68" s="225"/>
      <c r="CB68" s="225"/>
      <c r="CC68" s="225"/>
      <c r="CD68" s="225"/>
      <c r="CE68" s="225"/>
      <c r="CF68" s="225"/>
      <c r="CG68" s="225"/>
      <c r="CH68" s="225"/>
      <c r="CI68" s="225"/>
      <c r="CJ68" s="225"/>
      <c r="CK68" s="225"/>
      <c r="CL68" s="225"/>
      <c r="CM68" s="225"/>
      <c r="CN68" s="225"/>
      <c r="CO68" s="225"/>
      <c r="CP68" s="225"/>
      <c r="CQ68" s="225"/>
      <c r="CR68" s="225"/>
      <c r="CS68" s="225"/>
      <c r="CT68" s="225"/>
    </row>
    <row r="69" spans="1:98" ht="12" customHeight="1" x14ac:dyDescent="0.25">
      <c r="A69" s="225"/>
      <c r="B69" s="225"/>
      <c r="C69" s="225"/>
      <c r="D69" s="225"/>
      <c r="E69" s="225"/>
      <c r="F69" s="225"/>
      <c r="G69" s="225"/>
      <c r="H69" s="225"/>
      <c r="I69" s="225"/>
      <c r="J69" s="225"/>
      <c r="K69" s="225"/>
      <c r="L69" s="225"/>
      <c r="M69" s="225"/>
      <c r="N69" s="225"/>
      <c r="O69" s="225"/>
      <c r="P69" s="225"/>
      <c r="Q69" s="225"/>
      <c r="R69" s="225"/>
      <c r="S69" s="225"/>
      <c r="T69" s="225"/>
      <c r="U69" s="225"/>
      <c r="V69" s="225"/>
      <c r="W69" s="225"/>
      <c r="X69" s="225"/>
      <c r="Y69" s="225"/>
      <c r="Z69" s="225"/>
      <c r="AA69" s="225"/>
      <c r="AB69" s="225"/>
      <c r="AC69" s="225"/>
      <c r="AD69" s="225"/>
      <c r="AE69" s="225"/>
      <c r="AF69" s="225"/>
      <c r="AG69" s="225"/>
      <c r="AH69" s="225"/>
      <c r="AI69" s="225"/>
      <c r="AJ69" s="225"/>
      <c r="AK69" s="257"/>
      <c r="AL69" s="257"/>
      <c r="AM69" s="225"/>
      <c r="AN69" s="225"/>
      <c r="AO69" s="225"/>
      <c r="AP69" s="225"/>
      <c r="AQ69" s="225"/>
      <c r="AR69" s="225"/>
      <c r="AS69" s="225"/>
      <c r="AT69" s="225"/>
      <c r="AU69" s="225"/>
      <c r="AV69" s="225"/>
      <c r="AW69" s="225"/>
      <c r="AX69" s="225"/>
      <c r="AY69" s="225"/>
      <c r="AZ69" s="225"/>
      <c r="BA69" s="225"/>
      <c r="BB69" s="225"/>
      <c r="BC69" s="225"/>
      <c r="BD69" s="225"/>
      <c r="BE69" s="225"/>
      <c r="BF69" s="225"/>
      <c r="BG69" s="225"/>
      <c r="BH69" s="225"/>
      <c r="BI69" s="225"/>
      <c r="BJ69" s="225"/>
      <c r="BK69" s="225"/>
      <c r="BL69" s="225"/>
      <c r="BM69" s="225"/>
      <c r="BN69" s="225"/>
      <c r="BO69" s="225"/>
      <c r="BP69" s="225"/>
      <c r="BQ69" s="225"/>
      <c r="BR69" s="225"/>
      <c r="BS69" s="225"/>
      <c r="BT69" s="225"/>
      <c r="BU69" s="225"/>
      <c r="BV69" s="225"/>
      <c r="BW69" s="225"/>
      <c r="BX69" s="225"/>
      <c r="BY69" s="225"/>
      <c r="BZ69" s="225"/>
      <c r="CA69" s="225"/>
      <c r="CB69" s="225"/>
      <c r="CC69" s="225"/>
      <c r="CD69" s="225"/>
      <c r="CE69" s="225"/>
      <c r="CF69" s="225"/>
      <c r="CG69" s="225"/>
      <c r="CH69" s="225"/>
      <c r="CI69" s="225"/>
      <c r="CJ69" s="225"/>
      <c r="CK69" s="225"/>
      <c r="CL69" s="225"/>
      <c r="CM69" s="225"/>
      <c r="CN69" s="225"/>
      <c r="CO69" s="225"/>
      <c r="CP69" s="225"/>
      <c r="CQ69" s="225"/>
      <c r="CR69" s="225"/>
      <c r="CS69" s="225"/>
      <c r="CT69" s="225"/>
    </row>
    <row r="70" spans="1:98" ht="12" customHeight="1" x14ac:dyDescent="0.25">
      <c r="A70" s="225"/>
      <c r="B70" s="225"/>
      <c r="C70" s="225"/>
      <c r="D70" s="225"/>
      <c r="E70" s="225"/>
      <c r="F70" s="225"/>
      <c r="G70" s="225"/>
      <c r="H70" s="225"/>
      <c r="I70" s="225"/>
      <c r="J70" s="225"/>
      <c r="K70" s="225"/>
      <c r="L70" s="225"/>
      <c r="M70" s="225"/>
      <c r="N70" s="225"/>
      <c r="O70" s="225"/>
      <c r="P70" s="225"/>
      <c r="Q70" s="225"/>
      <c r="R70" s="225"/>
      <c r="S70" s="225"/>
      <c r="T70" s="225"/>
      <c r="U70" s="225"/>
      <c r="V70" s="225"/>
      <c r="W70" s="225"/>
      <c r="X70" s="225"/>
      <c r="Y70" s="225"/>
      <c r="Z70" s="225"/>
      <c r="AA70" s="225"/>
      <c r="AB70" s="225"/>
      <c r="AC70" s="225"/>
      <c r="AD70" s="225"/>
      <c r="AE70" s="225"/>
      <c r="AF70" s="225"/>
      <c r="AG70" s="225"/>
      <c r="AH70" s="225"/>
      <c r="AI70" s="225"/>
      <c r="AJ70" s="225"/>
      <c r="AK70" s="257"/>
      <c r="AL70" s="257"/>
      <c r="AM70" s="225"/>
      <c r="AN70" s="225"/>
      <c r="AO70" s="225"/>
      <c r="AP70" s="225"/>
      <c r="AQ70" s="225"/>
      <c r="AR70" s="225"/>
      <c r="AS70" s="225"/>
      <c r="AT70" s="225"/>
      <c r="AU70" s="225"/>
      <c r="AV70" s="225"/>
      <c r="AW70" s="225"/>
      <c r="AX70" s="225"/>
      <c r="AY70" s="225"/>
      <c r="AZ70" s="225"/>
      <c r="BA70" s="225"/>
      <c r="BB70" s="225"/>
      <c r="BC70" s="225"/>
      <c r="BD70" s="225"/>
      <c r="BE70" s="225"/>
      <c r="BF70" s="225"/>
      <c r="BG70" s="225"/>
      <c r="BH70" s="225"/>
      <c r="BI70" s="225"/>
      <c r="BJ70" s="225"/>
      <c r="BK70" s="225"/>
      <c r="BL70" s="225"/>
      <c r="BM70" s="225"/>
      <c r="BN70" s="225"/>
      <c r="BO70" s="225"/>
      <c r="BP70" s="225"/>
      <c r="BQ70" s="225"/>
      <c r="BR70" s="225"/>
      <c r="BS70" s="225"/>
      <c r="BT70" s="225"/>
      <c r="BU70" s="225"/>
      <c r="BV70" s="225"/>
      <c r="BW70" s="225"/>
      <c r="BX70" s="225"/>
      <c r="BY70" s="225"/>
      <c r="BZ70" s="225"/>
      <c r="CA70" s="225"/>
      <c r="CB70" s="225"/>
      <c r="CC70" s="225"/>
      <c r="CD70" s="225"/>
      <c r="CE70" s="225"/>
      <c r="CF70" s="225"/>
      <c r="CG70" s="225"/>
      <c r="CH70" s="225"/>
      <c r="CI70" s="225"/>
      <c r="CJ70" s="225"/>
      <c r="CK70" s="225"/>
      <c r="CL70" s="225"/>
      <c r="CM70" s="225"/>
      <c r="CN70" s="225"/>
      <c r="CO70" s="225"/>
      <c r="CP70" s="225"/>
      <c r="CQ70" s="225"/>
      <c r="CR70" s="225"/>
      <c r="CS70" s="225"/>
      <c r="CT70" s="225"/>
    </row>
    <row r="71" spans="1:98" ht="12" customHeight="1" x14ac:dyDescent="0.25">
      <c r="A71" s="225"/>
      <c r="B71" s="225"/>
      <c r="C71" s="225"/>
      <c r="D71" s="225"/>
      <c r="E71" s="225"/>
      <c r="F71" s="225"/>
      <c r="G71" s="225"/>
      <c r="H71" s="225"/>
      <c r="I71" s="225"/>
      <c r="J71" s="225"/>
      <c r="K71" s="225"/>
      <c r="L71" s="225"/>
      <c r="M71" s="225"/>
      <c r="N71" s="225"/>
      <c r="O71" s="225"/>
      <c r="P71" s="225"/>
      <c r="Q71" s="225"/>
      <c r="R71" s="225"/>
      <c r="S71" s="225"/>
      <c r="T71" s="225"/>
      <c r="U71" s="225"/>
      <c r="V71" s="225"/>
      <c r="W71" s="225"/>
      <c r="X71" s="225"/>
      <c r="Y71" s="225"/>
      <c r="Z71" s="225"/>
      <c r="AA71" s="225"/>
      <c r="AB71" s="225"/>
      <c r="AC71" s="225"/>
      <c r="AD71" s="225"/>
      <c r="AE71" s="225"/>
      <c r="AF71" s="225"/>
      <c r="AG71" s="225"/>
      <c r="AH71" s="225"/>
      <c r="AI71" s="225"/>
      <c r="AJ71" s="225"/>
      <c r="AK71" s="257"/>
      <c r="AL71" s="257"/>
      <c r="AM71" s="225"/>
      <c r="AN71" s="225"/>
      <c r="AO71" s="225"/>
      <c r="AP71" s="225"/>
      <c r="AQ71" s="225"/>
      <c r="AR71" s="225"/>
      <c r="AS71" s="225"/>
      <c r="AT71" s="225"/>
      <c r="AU71" s="225"/>
      <c r="AV71" s="225"/>
      <c r="AW71" s="225"/>
      <c r="AX71" s="225"/>
      <c r="AY71" s="225"/>
      <c r="AZ71" s="225"/>
      <c r="BA71" s="225"/>
      <c r="BB71" s="225"/>
      <c r="BC71" s="225"/>
      <c r="BD71" s="225"/>
      <c r="BE71" s="225"/>
      <c r="BF71" s="225"/>
      <c r="BG71" s="225"/>
      <c r="BH71" s="225"/>
      <c r="BI71" s="225"/>
      <c r="BJ71" s="225"/>
      <c r="BK71" s="225"/>
      <c r="BL71" s="225"/>
      <c r="BM71" s="225"/>
      <c r="BN71" s="225"/>
      <c r="BO71" s="225"/>
      <c r="BP71" s="225"/>
      <c r="BQ71" s="225"/>
      <c r="BR71" s="225"/>
      <c r="BS71" s="225"/>
      <c r="BT71" s="225"/>
      <c r="BU71" s="225"/>
      <c r="BV71" s="225"/>
      <c r="BW71" s="225"/>
      <c r="BX71" s="225"/>
      <c r="BY71" s="225"/>
      <c r="BZ71" s="225"/>
      <c r="CA71" s="225"/>
      <c r="CB71" s="225"/>
      <c r="CC71" s="225"/>
      <c r="CD71" s="225"/>
      <c r="CE71" s="225"/>
      <c r="CF71" s="225"/>
      <c r="CG71" s="225"/>
      <c r="CH71" s="225"/>
      <c r="CI71" s="225"/>
      <c r="CJ71" s="225"/>
      <c r="CK71" s="225"/>
      <c r="CL71" s="225"/>
      <c r="CM71" s="225"/>
      <c r="CN71" s="225"/>
      <c r="CO71" s="225"/>
      <c r="CP71" s="225"/>
      <c r="CQ71" s="225"/>
      <c r="CR71" s="225"/>
      <c r="CS71" s="225"/>
      <c r="CT71" s="225"/>
    </row>
    <row r="72" spans="1:98" ht="12" customHeight="1" x14ac:dyDescent="0.25">
      <c r="A72" s="225"/>
      <c r="B72" s="225"/>
      <c r="C72" s="225"/>
      <c r="D72" s="225"/>
      <c r="E72" s="225"/>
      <c r="F72" s="225"/>
      <c r="G72" s="225"/>
      <c r="H72" s="225"/>
      <c r="I72" s="225"/>
      <c r="J72" s="225"/>
      <c r="K72" s="225"/>
      <c r="L72" s="225"/>
      <c r="M72" s="225"/>
      <c r="N72" s="225"/>
      <c r="O72" s="225"/>
      <c r="P72" s="225"/>
      <c r="Q72" s="225"/>
      <c r="R72" s="225"/>
      <c r="S72" s="225"/>
      <c r="T72" s="225"/>
      <c r="U72" s="225"/>
      <c r="V72" s="225"/>
      <c r="W72" s="225"/>
      <c r="X72" s="225"/>
      <c r="Y72" s="225"/>
      <c r="Z72" s="225"/>
      <c r="AA72" s="225"/>
      <c r="AB72" s="225"/>
      <c r="AC72" s="225"/>
      <c r="AD72" s="225"/>
      <c r="AE72" s="225"/>
      <c r="AF72" s="225"/>
      <c r="AG72" s="225"/>
      <c r="AH72" s="225"/>
      <c r="AI72" s="225"/>
      <c r="AJ72" s="225"/>
      <c r="AK72" s="257"/>
      <c r="AL72" s="257"/>
      <c r="AM72" s="225"/>
      <c r="AN72" s="225"/>
      <c r="AO72" s="225"/>
      <c r="AP72" s="225"/>
      <c r="AQ72" s="225"/>
      <c r="AR72" s="225"/>
      <c r="AS72" s="225"/>
      <c r="AT72" s="225"/>
      <c r="AU72" s="225"/>
      <c r="AV72" s="225"/>
      <c r="AW72" s="225"/>
      <c r="AX72" s="225"/>
      <c r="AY72" s="225"/>
      <c r="AZ72" s="225"/>
      <c r="BA72" s="225"/>
      <c r="BB72" s="225"/>
      <c r="BC72" s="225"/>
      <c r="BD72" s="225"/>
      <c r="BE72" s="225"/>
      <c r="BF72" s="225"/>
      <c r="BG72" s="225"/>
      <c r="BH72" s="225"/>
      <c r="BI72" s="225"/>
      <c r="BJ72" s="225"/>
      <c r="BK72" s="225"/>
      <c r="BL72" s="225"/>
      <c r="BM72" s="225"/>
      <c r="BN72" s="225"/>
      <c r="BO72" s="225"/>
      <c r="BP72" s="225"/>
      <c r="BQ72" s="225"/>
      <c r="BR72" s="225"/>
      <c r="BS72" s="225"/>
      <c r="BT72" s="225"/>
      <c r="BU72" s="225"/>
      <c r="BV72" s="225"/>
      <c r="BW72" s="225"/>
      <c r="BX72" s="225"/>
      <c r="BY72" s="225"/>
      <c r="BZ72" s="225"/>
      <c r="CA72" s="225"/>
      <c r="CB72" s="225"/>
      <c r="CC72" s="225"/>
      <c r="CD72" s="225"/>
      <c r="CE72" s="225"/>
      <c r="CF72" s="225"/>
      <c r="CG72" s="225"/>
      <c r="CH72" s="225"/>
      <c r="CI72" s="225"/>
      <c r="CJ72" s="225"/>
      <c r="CK72" s="225"/>
      <c r="CL72" s="225"/>
      <c r="CM72" s="225"/>
      <c r="CN72" s="225"/>
      <c r="CO72" s="225"/>
      <c r="CP72" s="225"/>
      <c r="CQ72" s="225"/>
      <c r="CR72" s="225"/>
      <c r="CS72" s="225"/>
      <c r="CT72" s="225"/>
    </row>
    <row r="73" spans="1:98" ht="12" customHeight="1" x14ac:dyDescent="0.25">
      <c r="A73" s="225"/>
      <c r="B73" s="225"/>
      <c r="C73" s="225"/>
      <c r="D73" s="225"/>
      <c r="E73" s="225"/>
      <c r="F73" s="225"/>
      <c r="G73" s="225"/>
      <c r="H73" s="225"/>
      <c r="I73" s="225"/>
      <c r="J73" s="225"/>
      <c r="K73" s="225"/>
      <c r="L73" s="225"/>
      <c r="M73" s="225"/>
      <c r="N73" s="225"/>
      <c r="O73" s="225"/>
      <c r="P73" s="225"/>
      <c r="Q73" s="225"/>
      <c r="R73" s="225"/>
      <c r="S73" s="225"/>
      <c r="T73" s="225"/>
      <c r="U73" s="225"/>
      <c r="V73" s="225"/>
      <c r="W73" s="225"/>
      <c r="X73" s="225"/>
      <c r="Y73" s="225"/>
      <c r="Z73" s="225"/>
      <c r="AA73" s="225"/>
      <c r="AB73" s="225"/>
      <c r="AC73" s="225"/>
      <c r="AD73" s="225"/>
      <c r="AE73" s="225"/>
      <c r="AF73" s="225"/>
      <c r="AG73" s="225"/>
      <c r="AH73" s="225"/>
      <c r="AI73" s="225"/>
      <c r="AJ73" s="225"/>
      <c r="AK73" s="257"/>
      <c r="AL73" s="257"/>
      <c r="AM73" s="225"/>
      <c r="AN73" s="225"/>
      <c r="AO73" s="225"/>
      <c r="AP73" s="225"/>
      <c r="AQ73" s="225"/>
      <c r="AR73" s="225"/>
      <c r="AS73" s="225"/>
      <c r="AT73" s="225"/>
      <c r="AU73" s="225"/>
      <c r="AV73" s="225"/>
      <c r="AW73" s="225"/>
      <c r="AX73" s="225"/>
      <c r="AY73" s="225"/>
      <c r="AZ73" s="225"/>
      <c r="BA73" s="225"/>
      <c r="BB73" s="225"/>
      <c r="BC73" s="225"/>
      <c r="BD73" s="225"/>
      <c r="BE73" s="225"/>
      <c r="BF73" s="225"/>
      <c r="BG73" s="225"/>
      <c r="BH73" s="225"/>
      <c r="BI73" s="225"/>
      <c r="BJ73" s="225"/>
      <c r="BK73" s="225"/>
      <c r="BL73" s="225"/>
      <c r="BM73" s="225"/>
      <c r="BN73" s="225"/>
      <c r="BO73" s="225"/>
      <c r="BP73" s="225"/>
      <c r="BQ73" s="225"/>
      <c r="BR73" s="225"/>
      <c r="BS73" s="225"/>
      <c r="BT73" s="225"/>
      <c r="BU73" s="225"/>
      <c r="BV73" s="225"/>
      <c r="BW73" s="225"/>
      <c r="BX73" s="225"/>
      <c r="BY73" s="225"/>
      <c r="BZ73" s="225"/>
      <c r="CA73" s="225"/>
      <c r="CB73" s="225"/>
      <c r="CC73" s="225"/>
      <c r="CD73" s="225"/>
      <c r="CE73" s="225"/>
      <c r="CF73" s="225"/>
      <c r="CG73" s="225"/>
      <c r="CH73" s="225"/>
      <c r="CI73" s="225"/>
      <c r="CJ73" s="225"/>
      <c r="CK73" s="225"/>
      <c r="CL73" s="225"/>
      <c r="CM73" s="225"/>
      <c r="CN73" s="225"/>
      <c r="CO73" s="225"/>
      <c r="CP73" s="225"/>
      <c r="CQ73" s="225"/>
      <c r="CR73" s="225"/>
      <c r="CS73" s="225"/>
      <c r="CT73" s="225"/>
    </row>
    <row r="74" spans="1:98" ht="12" customHeight="1" x14ac:dyDescent="0.25">
      <c r="A74" s="225"/>
      <c r="B74" s="225"/>
      <c r="C74" s="225"/>
      <c r="D74" s="225"/>
      <c r="E74" s="225"/>
      <c r="F74" s="225"/>
      <c r="G74" s="225"/>
      <c r="H74" s="225"/>
      <c r="I74" s="225"/>
      <c r="J74" s="225"/>
      <c r="K74" s="225"/>
      <c r="L74" s="225"/>
      <c r="M74" s="225"/>
      <c r="N74" s="225"/>
      <c r="O74" s="225"/>
      <c r="P74" s="225"/>
      <c r="Q74" s="225"/>
      <c r="R74" s="225"/>
      <c r="S74" s="225"/>
      <c r="T74" s="225"/>
      <c r="U74" s="225"/>
      <c r="V74" s="225"/>
      <c r="W74" s="225"/>
      <c r="X74" s="225"/>
      <c r="Y74" s="225"/>
      <c r="Z74" s="225"/>
      <c r="AA74" s="225"/>
      <c r="AB74" s="225"/>
      <c r="AC74" s="225"/>
      <c r="AD74" s="225"/>
      <c r="AE74" s="225"/>
      <c r="AF74" s="225"/>
      <c r="AG74" s="225"/>
      <c r="AH74" s="225"/>
      <c r="AI74" s="225"/>
      <c r="AJ74" s="225"/>
      <c r="AK74" s="257"/>
      <c r="AL74" s="257"/>
      <c r="AM74" s="225"/>
      <c r="AN74" s="225"/>
      <c r="AO74" s="225"/>
      <c r="AP74" s="225"/>
      <c r="AQ74" s="225"/>
      <c r="AR74" s="225"/>
      <c r="AS74" s="225"/>
      <c r="AT74" s="225"/>
      <c r="AU74" s="225"/>
      <c r="AV74" s="225"/>
      <c r="AW74" s="225"/>
      <c r="AX74" s="225"/>
      <c r="AY74" s="225"/>
      <c r="AZ74" s="225"/>
      <c r="BA74" s="225"/>
      <c r="BB74" s="225"/>
      <c r="BC74" s="225"/>
      <c r="BD74" s="225"/>
      <c r="BE74" s="225"/>
      <c r="BF74" s="225"/>
      <c r="BG74" s="225"/>
      <c r="BH74" s="225"/>
      <c r="BI74" s="225"/>
      <c r="BJ74" s="225"/>
      <c r="BK74" s="225"/>
      <c r="BL74" s="225"/>
      <c r="BM74" s="225"/>
      <c r="BN74" s="225"/>
      <c r="BO74" s="225"/>
      <c r="BP74" s="225"/>
      <c r="BQ74" s="225"/>
      <c r="BR74" s="225"/>
      <c r="BS74" s="225"/>
      <c r="BT74" s="225"/>
      <c r="BU74" s="225"/>
      <c r="BV74" s="225"/>
      <c r="BW74" s="225"/>
      <c r="BX74" s="225"/>
      <c r="BY74" s="225"/>
      <c r="BZ74" s="225"/>
      <c r="CA74" s="225"/>
      <c r="CB74" s="225"/>
      <c r="CC74" s="225"/>
      <c r="CD74" s="225"/>
      <c r="CE74" s="225"/>
      <c r="CF74" s="225"/>
      <c r="CG74" s="225"/>
      <c r="CH74" s="225"/>
      <c r="CI74" s="225"/>
      <c r="CJ74" s="225"/>
      <c r="CK74" s="225"/>
      <c r="CL74" s="225"/>
      <c r="CM74" s="225"/>
      <c r="CN74" s="225"/>
      <c r="CO74" s="225"/>
      <c r="CP74" s="225"/>
      <c r="CQ74" s="225"/>
      <c r="CR74" s="225"/>
      <c r="CS74" s="225"/>
      <c r="CT74" s="225"/>
    </row>
    <row r="75" spans="1:98" ht="12" customHeight="1" x14ac:dyDescent="0.25">
      <c r="A75" s="225"/>
      <c r="B75" s="225"/>
      <c r="C75" s="225"/>
      <c r="D75" s="225"/>
      <c r="E75" s="225"/>
      <c r="F75" s="225"/>
      <c r="G75" s="225"/>
      <c r="H75" s="225"/>
      <c r="I75" s="225"/>
      <c r="J75" s="225"/>
      <c r="K75" s="225"/>
      <c r="L75" s="225"/>
      <c r="M75" s="225"/>
      <c r="N75" s="225"/>
      <c r="O75" s="225"/>
      <c r="P75" s="225"/>
      <c r="Q75" s="225"/>
      <c r="R75" s="225"/>
      <c r="S75" s="225"/>
      <c r="T75" s="225"/>
      <c r="U75" s="225"/>
      <c r="V75" s="225"/>
      <c r="W75" s="225"/>
      <c r="X75" s="225"/>
      <c r="Y75" s="225"/>
      <c r="Z75" s="225"/>
      <c r="AA75" s="225"/>
      <c r="AB75" s="225"/>
      <c r="AC75" s="225"/>
      <c r="AD75" s="225"/>
      <c r="AE75" s="225"/>
      <c r="AF75" s="225"/>
      <c r="AG75" s="225"/>
      <c r="AH75" s="225"/>
      <c r="AI75" s="225"/>
      <c r="AJ75" s="225"/>
      <c r="AK75" s="257"/>
      <c r="AL75" s="257"/>
      <c r="AM75" s="225"/>
      <c r="AN75" s="225"/>
      <c r="AO75" s="225"/>
      <c r="AP75" s="225"/>
      <c r="AQ75" s="225"/>
      <c r="AR75" s="225"/>
      <c r="AS75" s="225"/>
      <c r="AT75" s="225"/>
      <c r="AU75" s="225"/>
      <c r="AV75" s="225"/>
      <c r="AW75" s="225"/>
      <c r="AX75" s="225"/>
      <c r="AY75" s="225"/>
      <c r="AZ75" s="225"/>
      <c r="BA75" s="225"/>
      <c r="BB75" s="225"/>
      <c r="BC75" s="225"/>
      <c r="BD75" s="225"/>
      <c r="BE75" s="225"/>
      <c r="BF75" s="225"/>
      <c r="BG75" s="225"/>
      <c r="BH75" s="225"/>
      <c r="BI75" s="225"/>
      <c r="BJ75" s="225"/>
      <c r="BK75" s="225"/>
      <c r="BL75" s="225"/>
      <c r="BM75" s="225"/>
      <c r="BN75" s="225"/>
      <c r="BO75" s="225"/>
      <c r="BP75" s="225"/>
      <c r="BQ75" s="225"/>
      <c r="BR75" s="225"/>
      <c r="BS75" s="225"/>
      <c r="BT75" s="225"/>
      <c r="BU75" s="225"/>
      <c r="BV75" s="225"/>
      <c r="BW75" s="225"/>
      <c r="BX75" s="225"/>
      <c r="BY75" s="225"/>
      <c r="BZ75" s="225"/>
      <c r="CA75" s="225"/>
      <c r="CB75" s="225"/>
      <c r="CC75" s="225"/>
      <c r="CD75" s="225"/>
      <c r="CE75" s="225"/>
      <c r="CF75" s="225"/>
      <c r="CG75" s="225"/>
      <c r="CH75" s="225"/>
      <c r="CI75" s="225"/>
      <c r="CJ75" s="225"/>
      <c r="CK75" s="225"/>
      <c r="CL75" s="225"/>
      <c r="CM75" s="225"/>
      <c r="CN75" s="225"/>
      <c r="CO75" s="225"/>
      <c r="CP75" s="225"/>
      <c r="CQ75" s="225"/>
      <c r="CR75" s="225"/>
      <c r="CS75" s="225"/>
      <c r="CT75" s="225"/>
    </row>
    <row r="76" spans="1:98" ht="12" customHeight="1" x14ac:dyDescent="0.25">
      <c r="A76" s="225"/>
      <c r="B76" s="225"/>
      <c r="C76" s="225"/>
      <c r="D76" s="225"/>
      <c r="E76" s="225"/>
      <c r="F76" s="225"/>
      <c r="G76" s="225"/>
      <c r="H76" s="225"/>
      <c r="I76" s="225"/>
      <c r="J76" s="225"/>
      <c r="K76" s="225"/>
      <c r="L76" s="225"/>
      <c r="M76" s="225"/>
      <c r="N76" s="225"/>
      <c r="O76" s="225"/>
      <c r="P76" s="225"/>
      <c r="Q76" s="225"/>
      <c r="R76" s="225"/>
      <c r="S76" s="225"/>
      <c r="T76" s="225"/>
      <c r="U76" s="225"/>
      <c r="V76" s="225"/>
      <c r="W76" s="225"/>
      <c r="X76" s="225"/>
      <c r="Y76" s="225"/>
      <c r="Z76" s="225"/>
      <c r="AA76" s="225"/>
      <c r="AB76" s="225"/>
      <c r="AC76" s="225"/>
      <c r="AD76" s="225"/>
      <c r="AE76" s="225"/>
      <c r="AF76" s="225"/>
      <c r="AG76" s="225"/>
      <c r="AH76" s="225"/>
      <c r="AI76" s="225"/>
      <c r="AJ76" s="225"/>
      <c r="AK76" s="257"/>
      <c r="AL76" s="257"/>
      <c r="AM76" s="225"/>
      <c r="AN76" s="225"/>
      <c r="AO76" s="225"/>
      <c r="AP76" s="225"/>
      <c r="AQ76" s="225"/>
      <c r="AR76" s="225"/>
      <c r="AS76" s="225"/>
      <c r="AT76" s="225"/>
      <c r="AU76" s="225"/>
      <c r="AV76" s="225"/>
      <c r="AW76" s="225"/>
      <c r="AX76" s="225"/>
      <c r="AY76" s="225"/>
      <c r="AZ76" s="225"/>
      <c r="BA76" s="225"/>
      <c r="BB76" s="225"/>
      <c r="BC76" s="225"/>
      <c r="BD76" s="225"/>
      <c r="BE76" s="225"/>
      <c r="BF76" s="225"/>
      <c r="BG76" s="225"/>
      <c r="BH76" s="225"/>
      <c r="BI76" s="225"/>
      <c r="BJ76" s="225"/>
      <c r="BK76" s="225"/>
      <c r="BL76" s="225"/>
      <c r="BM76" s="225"/>
      <c r="BN76" s="225"/>
      <c r="BO76" s="225"/>
      <c r="BP76" s="225"/>
      <c r="BQ76" s="225"/>
      <c r="BR76" s="225"/>
      <c r="BS76" s="225"/>
      <c r="BT76" s="225"/>
      <c r="BU76" s="225"/>
      <c r="BV76" s="225"/>
      <c r="BW76" s="225"/>
      <c r="BX76" s="225"/>
      <c r="BY76" s="225"/>
      <c r="BZ76" s="225"/>
      <c r="CA76" s="225"/>
      <c r="CB76" s="225"/>
      <c r="CC76" s="225"/>
      <c r="CD76" s="225"/>
      <c r="CE76" s="225"/>
      <c r="CF76" s="225"/>
      <c r="CG76" s="225"/>
      <c r="CH76" s="225"/>
      <c r="CI76" s="225"/>
      <c r="CJ76" s="225"/>
      <c r="CK76" s="225"/>
      <c r="CL76" s="225"/>
      <c r="CM76" s="225"/>
      <c r="CN76" s="225"/>
      <c r="CO76" s="225"/>
      <c r="CP76" s="225"/>
      <c r="CQ76" s="225"/>
      <c r="CR76" s="225"/>
      <c r="CS76" s="225"/>
      <c r="CT76" s="225"/>
    </row>
    <row r="77" spans="1:98" ht="12" customHeight="1" x14ac:dyDescent="0.25">
      <c r="A77" s="225"/>
      <c r="B77" s="225"/>
      <c r="C77" s="225"/>
      <c r="D77" s="225"/>
      <c r="E77" s="225"/>
      <c r="F77" s="225"/>
      <c r="G77" s="225"/>
      <c r="H77" s="225"/>
      <c r="I77" s="225"/>
      <c r="J77" s="225"/>
      <c r="K77" s="225"/>
      <c r="L77" s="225"/>
      <c r="M77" s="225"/>
      <c r="N77" s="225"/>
      <c r="O77" s="225"/>
      <c r="P77" s="225"/>
      <c r="Q77" s="225"/>
      <c r="R77" s="225"/>
      <c r="S77" s="225"/>
      <c r="T77" s="225"/>
      <c r="U77" s="225"/>
      <c r="V77" s="225"/>
      <c r="W77" s="225"/>
      <c r="X77" s="225"/>
      <c r="Y77" s="225"/>
      <c r="Z77" s="225"/>
      <c r="AA77" s="225"/>
      <c r="AB77" s="225"/>
      <c r="AC77" s="225"/>
      <c r="AD77" s="225"/>
      <c r="AE77" s="225"/>
      <c r="AF77" s="225"/>
      <c r="AG77" s="225"/>
      <c r="AH77" s="225"/>
      <c r="AI77" s="225"/>
      <c r="AJ77" s="225"/>
      <c r="AK77" s="257"/>
      <c r="AL77" s="257"/>
      <c r="AM77" s="225"/>
      <c r="AN77" s="225"/>
      <c r="AO77" s="225"/>
      <c r="AP77" s="225"/>
      <c r="AQ77" s="225"/>
      <c r="AR77" s="225"/>
      <c r="AS77" s="225"/>
      <c r="AT77" s="225"/>
      <c r="AU77" s="225"/>
      <c r="AV77" s="225"/>
      <c r="AW77" s="225"/>
      <c r="AX77" s="225"/>
      <c r="AY77" s="225"/>
      <c r="AZ77" s="225"/>
      <c r="BA77" s="225"/>
      <c r="BB77" s="225"/>
      <c r="BC77" s="225"/>
      <c r="BD77" s="225"/>
      <c r="BE77" s="225"/>
      <c r="BF77" s="225"/>
      <c r="BG77" s="225"/>
      <c r="BH77" s="225"/>
      <c r="BI77" s="225"/>
      <c r="BJ77" s="225"/>
      <c r="BK77" s="225"/>
      <c r="BL77" s="225"/>
      <c r="BM77" s="225"/>
      <c r="BN77" s="225"/>
      <c r="BO77" s="225"/>
      <c r="BP77" s="225"/>
      <c r="BQ77" s="225"/>
      <c r="BR77" s="225"/>
      <c r="BS77" s="225"/>
      <c r="BT77" s="225"/>
      <c r="BU77" s="225"/>
      <c r="BV77" s="225"/>
      <c r="BW77" s="225"/>
      <c r="BX77" s="225"/>
      <c r="BY77" s="225"/>
      <c r="BZ77" s="225"/>
      <c r="CA77" s="225"/>
      <c r="CB77" s="225"/>
      <c r="CC77" s="225"/>
      <c r="CD77" s="225"/>
      <c r="CE77" s="225"/>
      <c r="CF77" s="225"/>
      <c r="CG77" s="225"/>
      <c r="CH77" s="225"/>
      <c r="CI77" s="225"/>
      <c r="CJ77" s="225"/>
      <c r="CK77" s="225"/>
      <c r="CL77" s="225"/>
      <c r="CM77" s="225"/>
      <c r="CN77" s="225"/>
      <c r="CO77" s="225"/>
      <c r="CP77" s="225"/>
      <c r="CQ77" s="225"/>
      <c r="CR77" s="225"/>
      <c r="CS77" s="225"/>
      <c r="CT77" s="225"/>
    </row>
    <row r="78" spans="1:98" ht="12" customHeight="1" x14ac:dyDescent="0.25">
      <c r="A78" s="225"/>
      <c r="B78" s="225"/>
      <c r="C78" s="225"/>
      <c r="D78" s="225"/>
      <c r="E78" s="225"/>
      <c r="F78" s="225"/>
      <c r="G78" s="225"/>
      <c r="H78" s="225"/>
      <c r="I78" s="225"/>
      <c r="J78" s="225"/>
      <c r="K78" s="225"/>
      <c r="L78" s="225"/>
      <c r="M78" s="225"/>
      <c r="N78" s="225"/>
      <c r="O78" s="225"/>
      <c r="P78" s="225"/>
      <c r="Q78" s="225"/>
      <c r="R78" s="225"/>
      <c r="S78" s="225"/>
      <c r="T78" s="225"/>
      <c r="U78" s="225"/>
      <c r="V78" s="225"/>
      <c r="W78" s="225"/>
      <c r="X78" s="225"/>
      <c r="Y78" s="225"/>
      <c r="Z78" s="225"/>
      <c r="AA78" s="225"/>
      <c r="AB78" s="225"/>
      <c r="AC78" s="225"/>
      <c r="AD78" s="225"/>
      <c r="AE78" s="225"/>
      <c r="AF78" s="225"/>
      <c r="AG78" s="225"/>
      <c r="AH78" s="225"/>
      <c r="AI78" s="225"/>
      <c r="AJ78" s="225"/>
      <c r="AK78" s="257"/>
      <c r="AL78" s="257"/>
      <c r="AM78" s="225"/>
      <c r="AN78" s="225"/>
      <c r="AO78" s="225"/>
      <c r="AP78" s="225"/>
      <c r="AQ78" s="225"/>
      <c r="AR78" s="225"/>
      <c r="AS78" s="225"/>
      <c r="AT78" s="225"/>
      <c r="AU78" s="225"/>
      <c r="AV78" s="225"/>
      <c r="AW78" s="225"/>
      <c r="AX78" s="225"/>
      <c r="AY78" s="225"/>
      <c r="AZ78" s="225"/>
      <c r="BA78" s="225"/>
      <c r="BB78" s="225"/>
      <c r="BC78" s="225"/>
      <c r="BD78" s="225"/>
      <c r="BE78" s="225"/>
      <c r="BF78" s="225"/>
      <c r="BG78" s="225"/>
      <c r="BH78" s="225"/>
      <c r="BI78" s="225"/>
      <c r="BJ78" s="225"/>
      <c r="BK78" s="225"/>
      <c r="BL78" s="225"/>
      <c r="BM78" s="225"/>
      <c r="BN78" s="225"/>
      <c r="BO78" s="225"/>
      <c r="BP78" s="225"/>
      <c r="BQ78" s="225"/>
      <c r="BR78" s="225"/>
      <c r="BS78" s="225"/>
      <c r="BT78" s="225"/>
      <c r="BU78" s="225"/>
      <c r="BV78" s="225"/>
      <c r="BW78" s="225"/>
      <c r="BX78" s="225"/>
      <c r="BY78" s="225"/>
      <c r="BZ78" s="225"/>
      <c r="CA78" s="225"/>
      <c r="CB78" s="225"/>
      <c r="CC78" s="225"/>
      <c r="CD78" s="225"/>
      <c r="CE78" s="225"/>
      <c r="CF78" s="225"/>
      <c r="CG78" s="225"/>
      <c r="CH78" s="225"/>
      <c r="CI78" s="225"/>
      <c r="CJ78" s="225"/>
      <c r="CK78" s="225"/>
      <c r="CL78" s="225"/>
      <c r="CM78" s="225"/>
      <c r="CN78" s="225"/>
      <c r="CO78" s="225"/>
      <c r="CP78" s="225"/>
      <c r="CQ78" s="225"/>
      <c r="CR78" s="225"/>
      <c r="CS78" s="225"/>
      <c r="CT78" s="225"/>
    </row>
    <row r="79" spans="1:98" ht="12" customHeight="1" x14ac:dyDescent="0.25">
      <c r="A79" s="225"/>
      <c r="B79" s="225"/>
      <c r="C79" s="225"/>
      <c r="D79" s="225"/>
      <c r="E79" s="225"/>
      <c r="F79" s="225"/>
      <c r="G79" s="225"/>
      <c r="H79" s="225"/>
      <c r="I79" s="225"/>
      <c r="J79" s="225"/>
      <c r="K79" s="225"/>
      <c r="L79" s="225"/>
      <c r="M79" s="225"/>
      <c r="N79" s="225"/>
      <c r="O79" s="225"/>
      <c r="P79" s="225"/>
      <c r="Q79" s="225"/>
      <c r="R79" s="225"/>
      <c r="S79" s="225"/>
      <c r="T79" s="225"/>
      <c r="U79" s="225"/>
      <c r="V79" s="225"/>
      <c r="W79" s="225"/>
      <c r="X79" s="225"/>
      <c r="Y79" s="225"/>
      <c r="Z79" s="225"/>
      <c r="AA79" s="225"/>
      <c r="AB79" s="225"/>
      <c r="AC79" s="225"/>
      <c r="AD79" s="225"/>
      <c r="AE79" s="225"/>
      <c r="AF79" s="225"/>
      <c r="AG79" s="225"/>
      <c r="AH79" s="225"/>
      <c r="AI79" s="225"/>
      <c r="AJ79" s="225"/>
      <c r="AK79" s="257"/>
      <c r="AL79" s="257"/>
      <c r="AM79" s="225"/>
      <c r="AN79" s="225"/>
      <c r="AO79" s="225"/>
      <c r="AP79" s="225"/>
      <c r="AQ79" s="225"/>
      <c r="AR79" s="225"/>
      <c r="AS79" s="225"/>
      <c r="AT79" s="225"/>
      <c r="AU79" s="225"/>
      <c r="AV79" s="225"/>
      <c r="AW79" s="225"/>
      <c r="AX79" s="225"/>
      <c r="AY79" s="225"/>
      <c r="AZ79" s="225"/>
      <c r="BA79" s="225"/>
      <c r="BB79" s="225"/>
      <c r="BC79" s="225"/>
      <c r="BD79" s="225"/>
      <c r="BE79" s="225"/>
      <c r="BF79" s="225"/>
      <c r="BG79" s="225"/>
      <c r="BH79" s="225"/>
      <c r="BI79" s="225"/>
      <c r="BJ79" s="225"/>
      <c r="BK79" s="225"/>
      <c r="BL79" s="225"/>
      <c r="BM79" s="225"/>
      <c r="BN79" s="225"/>
      <c r="BO79" s="225"/>
      <c r="BP79" s="225"/>
      <c r="BQ79" s="225"/>
      <c r="BR79" s="225"/>
      <c r="BS79" s="225"/>
      <c r="BT79" s="225"/>
      <c r="BU79" s="225"/>
      <c r="BV79" s="225"/>
      <c r="BW79" s="225"/>
      <c r="BX79" s="225"/>
      <c r="BY79" s="225"/>
      <c r="BZ79" s="225"/>
      <c r="CA79" s="225"/>
      <c r="CB79" s="225"/>
      <c r="CC79" s="225"/>
      <c r="CD79" s="225"/>
      <c r="CE79" s="225"/>
      <c r="CF79" s="225"/>
      <c r="CG79" s="225"/>
      <c r="CH79" s="225"/>
      <c r="CI79" s="225"/>
      <c r="CJ79" s="225"/>
      <c r="CK79" s="225"/>
      <c r="CL79" s="225"/>
      <c r="CM79" s="225"/>
      <c r="CN79" s="225"/>
      <c r="CO79" s="225"/>
      <c r="CP79" s="225"/>
      <c r="CQ79" s="225"/>
      <c r="CR79" s="225"/>
      <c r="CS79" s="225"/>
      <c r="CT79" s="225"/>
    </row>
    <row r="80" spans="1:98" ht="12" customHeight="1" x14ac:dyDescent="0.25">
      <c r="A80" s="225"/>
      <c r="B80" s="225"/>
      <c r="C80" s="225"/>
      <c r="D80" s="225"/>
      <c r="E80" s="225"/>
      <c r="F80" s="225"/>
      <c r="G80" s="225"/>
      <c r="H80" s="225"/>
      <c r="I80" s="225"/>
      <c r="J80" s="225"/>
      <c r="K80" s="225"/>
      <c r="L80" s="225"/>
      <c r="M80" s="225"/>
      <c r="N80" s="225"/>
      <c r="O80" s="225"/>
      <c r="P80" s="225"/>
      <c r="Q80" s="225"/>
      <c r="R80" s="225"/>
      <c r="S80" s="225"/>
      <c r="T80" s="225"/>
      <c r="U80" s="225"/>
      <c r="V80" s="225"/>
      <c r="W80" s="225"/>
      <c r="X80" s="225"/>
      <c r="Y80" s="225"/>
      <c r="Z80" s="225"/>
      <c r="AA80" s="225"/>
      <c r="AB80" s="225"/>
      <c r="AC80" s="225"/>
      <c r="AD80" s="225"/>
      <c r="AE80" s="225"/>
      <c r="AF80" s="225"/>
      <c r="AG80" s="225"/>
      <c r="AH80" s="225"/>
      <c r="AI80" s="225"/>
      <c r="AJ80" s="225"/>
      <c r="AK80" s="257"/>
      <c r="AL80" s="257"/>
      <c r="AM80" s="225"/>
      <c r="AN80" s="225"/>
      <c r="AO80" s="225"/>
      <c r="AP80" s="225"/>
      <c r="AQ80" s="225"/>
      <c r="AR80" s="225"/>
      <c r="AS80" s="225"/>
      <c r="AT80" s="225"/>
      <c r="AU80" s="225"/>
      <c r="AV80" s="225"/>
      <c r="AW80" s="225"/>
      <c r="AX80" s="225"/>
      <c r="AY80" s="225"/>
      <c r="AZ80" s="225"/>
      <c r="BA80" s="225"/>
      <c r="BB80" s="225"/>
      <c r="BC80" s="225"/>
      <c r="BD80" s="225"/>
      <c r="BE80" s="225"/>
      <c r="BF80" s="225"/>
      <c r="BG80" s="225"/>
      <c r="BH80" s="225"/>
      <c r="BI80" s="225"/>
      <c r="BJ80" s="225"/>
      <c r="BK80" s="225"/>
      <c r="BL80" s="225"/>
      <c r="BM80" s="225"/>
      <c r="BN80" s="225"/>
      <c r="BO80" s="225"/>
      <c r="BP80" s="225"/>
      <c r="BQ80" s="225"/>
      <c r="BR80" s="225"/>
      <c r="BS80" s="225"/>
      <c r="BT80" s="225"/>
      <c r="BU80" s="225"/>
      <c r="BV80" s="225"/>
      <c r="BW80" s="225"/>
      <c r="BX80" s="225"/>
      <c r="BY80" s="225"/>
      <c r="BZ80" s="225"/>
      <c r="CA80" s="225"/>
      <c r="CB80" s="225"/>
      <c r="CC80" s="225"/>
      <c r="CD80" s="225"/>
      <c r="CE80" s="225"/>
      <c r="CF80" s="225"/>
      <c r="CG80" s="225"/>
      <c r="CH80" s="225"/>
      <c r="CI80" s="225"/>
      <c r="CJ80" s="225"/>
      <c r="CK80" s="225"/>
      <c r="CL80" s="225"/>
      <c r="CM80" s="225"/>
      <c r="CN80" s="225"/>
      <c r="CO80" s="225"/>
      <c r="CP80" s="225"/>
      <c r="CQ80" s="225"/>
      <c r="CR80" s="225"/>
      <c r="CS80" s="225"/>
      <c r="CT80" s="225"/>
    </row>
    <row r="81" spans="1:98" ht="12" customHeight="1" x14ac:dyDescent="0.25">
      <c r="A81" s="225"/>
      <c r="B81" s="225"/>
      <c r="C81" s="225"/>
      <c r="D81" s="225"/>
      <c r="E81" s="225"/>
      <c r="F81" s="225"/>
      <c r="G81" s="225"/>
      <c r="H81" s="225"/>
      <c r="I81" s="225"/>
      <c r="J81" s="225"/>
      <c r="K81" s="225"/>
      <c r="L81" s="225"/>
      <c r="M81" s="225"/>
      <c r="N81" s="225"/>
      <c r="O81" s="225"/>
      <c r="P81" s="225"/>
      <c r="Q81" s="225"/>
      <c r="R81" s="225"/>
      <c r="S81" s="225"/>
      <c r="T81" s="225"/>
      <c r="U81" s="225"/>
      <c r="V81" s="225"/>
      <c r="W81" s="225"/>
      <c r="X81" s="225"/>
      <c r="Y81" s="225"/>
      <c r="Z81" s="225"/>
      <c r="AA81" s="225"/>
      <c r="AB81" s="225"/>
      <c r="AC81" s="225"/>
      <c r="AD81" s="225"/>
      <c r="AE81" s="225"/>
      <c r="AF81" s="225"/>
      <c r="AG81" s="225"/>
      <c r="AH81" s="225"/>
      <c r="AI81" s="225"/>
      <c r="AJ81" s="225"/>
      <c r="AK81" s="257"/>
      <c r="AL81" s="257"/>
      <c r="AM81" s="225"/>
      <c r="AN81" s="225"/>
      <c r="AO81" s="225"/>
      <c r="AP81" s="225"/>
      <c r="AQ81" s="225"/>
      <c r="AR81" s="225"/>
      <c r="AS81" s="225"/>
      <c r="AT81" s="225"/>
      <c r="AU81" s="225"/>
      <c r="AV81" s="225"/>
      <c r="AW81" s="225"/>
      <c r="AX81" s="225"/>
      <c r="AY81" s="225"/>
      <c r="AZ81" s="225"/>
      <c r="BA81" s="225"/>
      <c r="BB81" s="225"/>
      <c r="BC81" s="225"/>
      <c r="BD81" s="225"/>
      <c r="BE81" s="225"/>
      <c r="BF81" s="225"/>
      <c r="BG81" s="225"/>
      <c r="BH81" s="225"/>
      <c r="BI81" s="225"/>
      <c r="BJ81" s="225"/>
      <c r="BK81" s="225"/>
      <c r="BL81" s="225"/>
      <c r="BM81" s="225"/>
      <c r="BN81" s="225"/>
      <c r="BO81" s="225"/>
      <c r="BP81" s="225"/>
      <c r="BQ81" s="225"/>
      <c r="BR81" s="225"/>
      <c r="BS81" s="225"/>
      <c r="BT81" s="225"/>
      <c r="BU81" s="225"/>
      <c r="BV81" s="225"/>
      <c r="BW81" s="225"/>
      <c r="BX81" s="225"/>
      <c r="BY81" s="225"/>
      <c r="BZ81" s="225"/>
      <c r="CA81" s="225"/>
      <c r="CB81" s="225"/>
      <c r="CC81" s="225"/>
      <c r="CD81" s="225"/>
      <c r="CE81" s="225"/>
      <c r="CF81" s="225"/>
      <c r="CG81" s="225"/>
      <c r="CH81" s="225"/>
      <c r="CI81" s="225"/>
      <c r="CJ81" s="225"/>
      <c r="CK81" s="225"/>
      <c r="CL81" s="225"/>
      <c r="CM81" s="225"/>
      <c r="CN81" s="225"/>
      <c r="CO81" s="225"/>
      <c r="CP81" s="225"/>
      <c r="CQ81" s="225"/>
      <c r="CR81" s="225"/>
      <c r="CS81" s="225"/>
      <c r="CT81" s="225"/>
    </row>
    <row r="82" spans="1:98" ht="12" customHeight="1" x14ac:dyDescent="0.25">
      <c r="A82" s="225"/>
      <c r="B82" s="225"/>
      <c r="C82" s="225"/>
      <c r="D82" s="225"/>
      <c r="E82" s="225"/>
      <c r="F82" s="225"/>
      <c r="G82" s="225"/>
      <c r="H82" s="225"/>
      <c r="I82" s="225"/>
      <c r="J82" s="225"/>
      <c r="K82" s="225"/>
      <c r="L82" s="225"/>
      <c r="M82" s="225"/>
      <c r="N82" s="225"/>
      <c r="O82" s="225"/>
      <c r="P82" s="225"/>
      <c r="Q82" s="225"/>
      <c r="R82" s="225"/>
      <c r="S82" s="225"/>
      <c r="T82" s="225"/>
      <c r="U82" s="225"/>
      <c r="V82" s="225"/>
      <c r="W82" s="225"/>
      <c r="X82" s="225"/>
      <c r="Y82" s="225"/>
      <c r="Z82" s="225"/>
      <c r="AA82" s="225"/>
      <c r="AB82" s="225"/>
      <c r="AC82" s="225"/>
      <c r="AD82" s="225"/>
      <c r="AE82" s="225"/>
      <c r="AF82" s="225"/>
      <c r="AG82" s="225"/>
      <c r="AH82" s="225"/>
      <c r="AI82" s="225"/>
      <c r="AJ82" s="225"/>
      <c r="AK82" s="257"/>
      <c r="AL82" s="257"/>
      <c r="AM82" s="225"/>
      <c r="AN82" s="225"/>
      <c r="AO82" s="225"/>
      <c r="AP82" s="225"/>
      <c r="AQ82" s="225"/>
      <c r="AR82" s="225"/>
      <c r="AS82" s="225"/>
      <c r="AT82" s="225"/>
      <c r="AU82" s="225"/>
      <c r="AV82" s="225"/>
      <c r="AW82" s="225"/>
      <c r="AX82" s="225"/>
      <c r="AY82" s="225"/>
      <c r="AZ82" s="225"/>
      <c r="BA82" s="225"/>
      <c r="BB82" s="225"/>
      <c r="BC82" s="225"/>
      <c r="BD82" s="225"/>
      <c r="BE82" s="225"/>
      <c r="BF82" s="225"/>
      <c r="BG82" s="225"/>
      <c r="BH82" s="225"/>
      <c r="BI82" s="225"/>
      <c r="BJ82" s="225"/>
      <c r="BK82" s="225"/>
      <c r="BL82" s="225"/>
      <c r="BM82" s="225"/>
      <c r="BN82" s="225"/>
      <c r="BO82" s="225"/>
      <c r="BP82" s="225"/>
      <c r="BQ82" s="225"/>
      <c r="BR82" s="225"/>
      <c r="BS82" s="225"/>
      <c r="BT82" s="225"/>
      <c r="BU82" s="225"/>
      <c r="BV82" s="225"/>
      <c r="BW82" s="225"/>
      <c r="BX82" s="225"/>
      <c r="BY82" s="225"/>
      <c r="BZ82" s="225"/>
      <c r="CA82" s="225"/>
      <c r="CB82" s="225"/>
      <c r="CC82" s="225"/>
      <c r="CD82" s="225"/>
      <c r="CE82" s="225"/>
      <c r="CF82" s="225"/>
      <c r="CG82" s="225"/>
      <c r="CH82" s="225"/>
      <c r="CI82" s="225"/>
      <c r="CJ82" s="225"/>
      <c r="CK82" s="225"/>
      <c r="CL82" s="225"/>
      <c r="CM82" s="225"/>
      <c r="CN82" s="225"/>
      <c r="CO82" s="225"/>
      <c r="CP82" s="225"/>
      <c r="CQ82" s="225"/>
      <c r="CR82" s="225"/>
      <c r="CS82" s="225"/>
      <c r="CT82" s="225"/>
    </row>
    <row r="83" spans="1:98" ht="12" customHeight="1" x14ac:dyDescent="0.25">
      <c r="A83" s="225"/>
      <c r="B83" s="225"/>
      <c r="C83" s="225"/>
      <c r="D83" s="225"/>
      <c r="E83" s="225"/>
      <c r="F83" s="225"/>
      <c r="G83" s="225"/>
      <c r="H83" s="225"/>
      <c r="I83" s="225"/>
      <c r="J83" s="225"/>
      <c r="K83" s="225"/>
      <c r="L83" s="225"/>
      <c r="M83" s="225"/>
      <c r="N83" s="225"/>
      <c r="O83" s="225"/>
      <c r="P83" s="225"/>
      <c r="Q83" s="225"/>
      <c r="R83" s="225"/>
      <c r="S83" s="225"/>
      <c r="T83" s="225"/>
      <c r="U83" s="225"/>
      <c r="V83" s="225"/>
      <c r="W83" s="225"/>
      <c r="X83" s="225"/>
      <c r="Y83" s="225"/>
      <c r="Z83" s="225"/>
      <c r="AA83" s="225"/>
      <c r="AB83" s="225"/>
      <c r="AC83" s="225"/>
      <c r="AD83" s="225"/>
      <c r="AE83" s="225"/>
      <c r="AF83" s="225"/>
      <c r="AG83" s="225"/>
      <c r="AH83" s="225"/>
      <c r="AI83" s="225"/>
      <c r="AJ83" s="225"/>
      <c r="AK83" s="257"/>
      <c r="AL83" s="257"/>
      <c r="AM83" s="225"/>
      <c r="AN83" s="225"/>
      <c r="AO83" s="225"/>
      <c r="AP83" s="225"/>
      <c r="AQ83" s="225"/>
      <c r="AR83" s="225"/>
      <c r="AS83" s="225"/>
      <c r="AT83" s="225"/>
      <c r="AU83" s="225"/>
      <c r="AV83" s="225"/>
      <c r="AW83" s="225"/>
      <c r="AX83" s="225"/>
      <c r="AY83" s="225"/>
      <c r="AZ83" s="225"/>
      <c r="BA83" s="225"/>
      <c r="BB83" s="225"/>
      <c r="BC83" s="225"/>
      <c r="BD83" s="225"/>
      <c r="BE83" s="225"/>
      <c r="BF83" s="225"/>
      <c r="BG83" s="225"/>
      <c r="BH83" s="225"/>
      <c r="BI83" s="225"/>
      <c r="BJ83" s="225"/>
      <c r="BK83" s="225"/>
      <c r="BL83" s="225"/>
      <c r="BM83" s="225"/>
      <c r="BN83" s="225"/>
      <c r="BO83" s="225"/>
      <c r="BP83" s="225"/>
      <c r="BQ83" s="225"/>
      <c r="BR83" s="225"/>
      <c r="BS83" s="225"/>
      <c r="BT83" s="225"/>
      <c r="BU83" s="225"/>
      <c r="BV83" s="225"/>
      <c r="BW83" s="225"/>
      <c r="BX83" s="225"/>
      <c r="BY83" s="225"/>
      <c r="BZ83" s="225"/>
      <c r="CA83" s="225"/>
      <c r="CB83" s="225"/>
      <c r="CC83" s="225"/>
      <c r="CD83" s="225"/>
      <c r="CE83" s="225"/>
      <c r="CF83" s="225"/>
      <c r="CG83" s="225"/>
      <c r="CH83" s="225"/>
      <c r="CI83" s="225"/>
      <c r="CJ83" s="225"/>
      <c r="CK83" s="225"/>
      <c r="CL83" s="225"/>
      <c r="CM83" s="225"/>
      <c r="CN83" s="225"/>
      <c r="CO83" s="225"/>
      <c r="CP83" s="225"/>
      <c r="CQ83" s="225"/>
      <c r="CR83" s="225"/>
      <c r="CS83" s="225"/>
      <c r="CT83" s="225"/>
    </row>
    <row r="84" spans="1:98" ht="12" customHeight="1" x14ac:dyDescent="0.25">
      <c r="A84" s="225"/>
      <c r="B84" s="225"/>
      <c r="C84" s="225"/>
      <c r="D84" s="225"/>
      <c r="E84" s="225"/>
      <c r="F84" s="225"/>
      <c r="G84" s="225"/>
      <c r="H84" s="225"/>
      <c r="I84" s="225"/>
      <c r="J84" s="225"/>
      <c r="K84" s="225"/>
      <c r="L84" s="225"/>
      <c r="M84" s="225"/>
      <c r="N84" s="225"/>
      <c r="O84" s="225"/>
      <c r="P84" s="225"/>
      <c r="Q84" s="225"/>
      <c r="R84" s="225"/>
      <c r="S84" s="225"/>
      <c r="T84" s="225"/>
      <c r="U84" s="225"/>
      <c r="V84" s="225"/>
      <c r="W84" s="225"/>
      <c r="X84" s="225"/>
      <c r="Y84" s="225"/>
      <c r="Z84" s="225"/>
      <c r="AA84" s="225"/>
      <c r="AB84" s="225"/>
      <c r="AC84" s="225"/>
      <c r="AD84" s="225"/>
      <c r="AE84" s="225"/>
      <c r="AF84" s="225"/>
      <c r="AG84" s="225"/>
      <c r="AH84" s="225"/>
      <c r="AI84" s="225"/>
      <c r="AJ84" s="225"/>
      <c r="AK84" s="257"/>
      <c r="AL84" s="257"/>
      <c r="AM84" s="225"/>
      <c r="AN84" s="225"/>
      <c r="AO84" s="225"/>
      <c r="AP84" s="225"/>
      <c r="AQ84" s="225"/>
      <c r="AR84" s="225"/>
      <c r="AS84" s="225"/>
      <c r="AT84" s="225"/>
      <c r="AU84" s="225"/>
      <c r="AV84" s="225"/>
      <c r="AW84" s="225"/>
      <c r="AX84" s="225"/>
      <c r="AY84" s="225"/>
      <c r="AZ84" s="225"/>
      <c r="BA84" s="225"/>
      <c r="BB84" s="225"/>
      <c r="BC84" s="225"/>
      <c r="BD84" s="225"/>
      <c r="BE84" s="225"/>
      <c r="BF84" s="225"/>
      <c r="BG84" s="225"/>
      <c r="BH84" s="225"/>
      <c r="BI84" s="225"/>
      <c r="BJ84" s="225"/>
      <c r="BK84" s="225"/>
      <c r="BL84" s="225"/>
      <c r="BM84" s="225"/>
      <c r="BN84" s="225"/>
      <c r="BO84" s="225"/>
      <c r="BP84" s="225"/>
      <c r="BQ84" s="225"/>
      <c r="BR84" s="225"/>
      <c r="BS84" s="225"/>
      <c r="BT84" s="225"/>
      <c r="BU84" s="225"/>
      <c r="BV84" s="225"/>
      <c r="BW84" s="225"/>
      <c r="BX84" s="225"/>
      <c r="BY84" s="225"/>
      <c r="BZ84" s="225"/>
      <c r="CA84" s="225"/>
      <c r="CB84" s="225"/>
      <c r="CC84" s="225"/>
      <c r="CD84" s="225"/>
      <c r="CE84" s="225"/>
      <c r="CF84" s="225"/>
      <c r="CG84" s="225"/>
      <c r="CH84" s="225"/>
      <c r="CI84" s="225"/>
      <c r="CJ84" s="225"/>
      <c r="CK84" s="225"/>
      <c r="CL84" s="225"/>
      <c r="CM84" s="225"/>
      <c r="CN84" s="225"/>
      <c r="CO84" s="225"/>
      <c r="CP84" s="225"/>
      <c r="CQ84" s="225"/>
      <c r="CR84" s="225"/>
      <c r="CS84" s="225"/>
      <c r="CT84" s="225"/>
    </row>
    <row r="85" spans="1:98" ht="12" customHeight="1" x14ac:dyDescent="0.25">
      <c r="A85" s="225"/>
      <c r="B85" s="225"/>
      <c r="C85" s="225"/>
      <c r="D85" s="225"/>
      <c r="E85" s="225"/>
      <c r="F85" s="225"/>
      <c r="G85" s="225"/>
      <c r="H85" s="225"/>
      <c r="I85" s="225"/>
      <c r="J85" s="225"/>
      <c r="K85" s="225"/>
      <c r="L85" s="225"/>
      <c r="M85" s="225"/>
      <c r="N85" s="225"/>
      <c r="O85" s="225"/>
      <c r="P85" s="225"/>
      <c r="Q85" s="225"/>
      <c r="R85" s="225"/>
      <c r="S85" s="225"/>
      <c r="T85" s="225"/>
      <c r="U85" s="225"/>
      <c r="V85" s="225"/>
      <c r="W85" s="225"/>
      <c r="X85" s="225"/>
      <c r="Y85" s="225"/>
      <c r="Z85" s="225"/>
      <c r="AA85" s="225"/>
      <c r="AB85" s="225"/>
      <c r="AC85" s="225"/>
      <c r="AD85" s="225"/>
      <c r="AE85" s="225"/>
      <c r="AF85" s="225"/>
      <c r="AG85" s="225"/>
      <c r="AH85" s="225"/>
      <c r="AI85" s="225"/>
      <c r="AJ85" s="225"/>
      <c r="AK85" s="257"/>
      <c r="AL85" s="257"/>
      <c r="AM85" s="225"/>
      <c r="AN85" s="225"/>
      <c r="AO85" s="225"/>
      <c r="AP85" s="225"/>
      <c r="AQ85" s="225"/>
      <c r="AR85" s="225"/>
      <c r="AS85" s="225"/>
      <c r="AT85" s="225"/>
      <c r="AU85" s="225"/>
      <c r="AV85" s="225"/>
      <c r="AW85" s="225"/>
      <c r="AX85" s="225"/>
      <c r="AY85" s="225"/>
      <c r="AZ85" s="225"/>
      <c r="BA85" s="225"/>
      <c r="BB85" s="225"/>
      <c r="BC85" s="225"/>
      <c r="BD85" s="225"/>
      <c r="BE85" s="225"/>
      <c r="BF85" s="225"/>
      <c r="BG85" s="225"/>
      <c r="BH85" s="225"/>
      <c r="BI85" s="225"/>
      <c r="BJ85" s="225"/>
      <c r="BK85" s="225"/>
      <c r="BL85" s="225"/>
      <c r="BM85" s="225"/>
      <c r="BN85" s="225"/>
      <c r="BO85" s="225"/>
      <c r="BP85" s="225"/>
      <c r="BQ85" s="225"/>
      <c r="BR85" s="225"/>
      <c r="BS85" s="225"/>
      <c r="BT85" s="225"/>
      <c r="BU85" s="225"/>
      <c r="BV85" s="225"/>
      <c r="BW85" s="225"/>
      <c r="BX85" s="225"/>
      <c r="BY85" s="225"/>
      <c r="BZ85" s="225"/>
      <c r="CA85" s="225"/>
      <c r="CB85" s="225"/>
      <c r="CC85" s="225"/>
      <c r="CD85" s="225"/>
      <c r="CE85" s="225"/>
      <c r="CF85" s="225"/>
      <c r="CG85" s="225"/>
      <c r="CH85" s="225"/>
      <c r="CI85" s="225"/>
      <c r="CJ85" s="225"/>
      <c r="CK85" s="225"/>
      <c r="CL85" s="225"/>
      <c r="CM85" s="225"/>
      <c r="CN85" s="225"/>
      <c r="CO85" s="225"/>
      <c r="CP85" s="225"/>
      <c r="CQ85" s="225"/>
      <c r="CR85" s="225"/>
      <c r="CS85" s="225"/>
      <c r="CT85" s="225"/>
    </row>
    <row r="86" spans="1:98" ht="12" customHeight="1" x14ac:dyDescent="0.25">
      <c r="A86" s="225"/>
      <c r="B86" s="225"/>
      <c r="C86" s="225"/>
      <c r="D86" s="225"/>
      <c r="E86" s="225"/>
      <c r="F86" s="225"/>
      <c r="G86" s="225"/>
      <c r="H86" s="225"/>
      <c r="I86" s="225"/>
      <c r="J86" s="225"/>
      <c r="K86" s="225"/>
      <c r="L86" s="225"/>
      <c r="M86" s="225"/>
      <c r="N86" s="225"/>
      <c r="O86" s="225"/>
      <c r="P86" s="225"/>
      <c r="Q86" s="225"/>
      <c r="R86" s="225"/>
      <c r="S86" s="225"/>
      <c r="T86" s="225"/>
      <c r="U86" s="225"/>
      <c r="V86" s="225"/>
      <c r="W86" s="225"/>
      <c r="X86" s="225"/>
      <c r="Y86" s="225"/>
      <c r="Z86" s="225"/>
      <c r="AA86" s="225"/>
      <c r="AB86" s="225"/>
      <c r="AC86" s="225"/>
      <c r="AD86" s="225"/>
      <c r="AE86" s="225"/>
      <c r="AF86" s="225"/>
      <c r="AG86" s="225"/>
      <c r="AH86" s="225"/>
      <c r="AI86" s="225"/>
      <c r="AJ86" s="225"/>
      <c r="AK86" s="257"/>
      <c r="AL86" s="257"/>
      <c r="AM86" s="225"/>
      <c r="AN86" s="225"/>
      <c r="AO86" s="225"/>
      <c r="AP86" s="225"/>
      <c r="AQ86" s="225"/>
      <c r="AR86" s="225"/>
      <c r="AS86" s="225"/>
      <c r="AT86" s="225"/>
      <c r="AU86" s="225"/>
      <c r="AV86" s="225"/>
      <c r="AW86" s="225"/>
      <c r="AX86" s="225"/>
      <c r="AY86" s="225"/>
      <c r="AZ86" s="225"/>
      <c r="BA86" s="225"/>
      <c r="BB86" s="225"/>
      <c r="BC86" s="225"/>
      <c r="BD86" s="225"/>
      <c r="BE86" s="225"/>
      <c r="BF86" s="225"/>
      <c r="BG86" s="225"/>
      <c r="BH86" s="225"/>
      <c r="BI86" s="225"/>
      <c r="BJ86" s="225"/>
      <c r="BK86" s="225"/>
      <c r="BL86" s="225"/>
      <c r="BM86" s="225"/>
      <c r="BN86" s="225"/>
      <c r="BO86" s="225"/>
      <c r="BP86" s="225"/>
      <c r="BQ86" s="225"/>
      <c r="BR86" s="225"/>
      <c r="BS86" s="225"/>
      <c r="BT86" s="225"/>
      <c r="BU86" s="225"/>
      <c r="BV86" s="225"/>
      <c r="BW86" s="225"/>
      <c r="BX86" s="225"/>
      <c r="BY86" s="225"/>
      <c r="BZ86" s="225"/>
      <c r="CA86" s="225"/>
      <c r="CB86" s="225"/>
      <c r="CC86" s="225"/>
      <c r="CD86" s="225"/>
      <c r="CE86" s="225"/>
      <c r="CF86" s="225"/>
      <c r="CG86" s="225"/>
      <c r="CH86" s="225"/>
      <c r="CI86" s="225"/>
      <c r="CJ86" s="225"/>
      <c r="CK86" s="225"/>
      <c r="CL86" s="225"/>
      <c r="CM86" s="225"/>
      <c r="CN86" s="225"/>
      <c r="CO86" s="225"/>
      <c r="CP86" s="225"/>
      <c r="CQ86" s="225"/>
      <c r="CR86" s="225"/>
      <c r="CS86" s="225"/>
      <c r="CT86" s="225"/>
    </row>
    <row r="87" spans="1:98" ht="12" customHeight="1" x14ac:dyDescent="0.25">
      <c r="A87" s="225"/>
      <c r="B87" s="225"/>
      <c r="C87" s="225"/>
      <c r="D87" s="225"/>
      <c r="E87" s="225"/>
      <c r="F87" s="225"/>
      <c r="G87" s="225"/>
      <c r="H87" s="225"/>
      <c r="I87" s="225"/>
      <c r="J87" s="225"/>
      <c r="K87" s="225"/>
      <c r="L87" s="225"/>
      <c r="M87" s="225"/>
      <c r="N87" s="225"/>
      <c r="O87" s="225"/>
      <c r="P87" s="225"/>
      <c r="Q87" s="225"/>
      <c r="R87" s="225"/>
      <c r="S87" s="225"/>
      <c r="T87" s="225"/>
      <c r="U87" s="225"/>
      <c r="V87" s="225"/>
      <c r="W87" s="225"/>
      <c r="X87" s="225"/>
      <c r="Y87" s="225"/>
      <c r="Z87" s="225"/>
      <c r="AA87" s="225"/>
      <c r="AB87" s="225"/>
      <c r="AC87" s="225"/>
      <c r="AD87" s="225"/>
      <c r="AE87" s="225"/>
      <c r="AF87" s="225"/>
      <c r="AG87" s="225"/>
      <c r="AH87" s="225"/>
      <c r="AI87" s="225"/>
      <c r="AJ87" s="225"/>
      <c r="AK87" s="257"/>
      <c r="AL87" s="257"/>
      <c r="AM87" s="225"/>
      <c r="AN87" s="225"/>
      <c r="AO87" s="225"/>
      <c r="AP87" s="225"/>
      <c r="AQ87" s="225"/>
      <c r="AR87" s="225"/>
      <c r="AS87" s="225"/>
      <c r="AT87" s="225"/>
      <c r="AU87" s="225"/>
      <c r="AV87" s="225"/>
      <c r="AW87" s="225"/>
      <c r="AX87" s="225"/>
      <c r="AY87" s="225"/>
      <c r="AZ87" s="225"/>
      <c r="BA87" s="225"/>
      <c r="BB87" s="225"/>
      <c r="BC87" s="225"/>
      <c r="BD87" s="225"/>
      <c r="BE87" s="225"/>
      <c r="BF87" s="225"/>
      <c r="BG87" s="225"/>
      <c r="BH87" s="225"/>
      <c r="BI87" s="225"/>
      <c r="BJ87" s="225"/>
      <c r="BK87" s="225"/>
      <c r="BL87" s="225"/>
      <c r="BM87" s="225"/>
      <c r="BN87" s="225"/>
      <c r="BO87" s="225"/>
      <c r="BP87" s="225"/>
      <c r="BQ87" s="225"/>
      <c r="BR87" s="225"/>
      <c r="BS87" s="225"/>
      <c r="BT87" s="225"/>
      <c r="BU87" s="225"/>
      <c r="BV87" s="225"/>
      <c r="BW87" s="225"/>
      <c r="BX87" s="225"/>
      <c r="BY87" s="225"/>
      <c r="BZ87" s="225"/>
      <c r="CA87" s="225"/>
      <c r="CB87" s="225"/>
      <c r="CC87" s="225"/>
      <c r="CD87" s="225"/>
      <c r="CE87" s="225"/>
      <c r="CF87" s="225"/>
      <c r="CG87" s="225"/>
      <c r="CH87" s="225"/>
      <c r="CI87" s="225"/>
      <c r="CJ87" s="225"/>
      <c r="CK87" s="225"/>
      <c r="CL87" s="225"/>
      <c r="CM87" s="225"/>
      <c r="CN87" s="225"/>
      <c r="CO87" s="225"/>
      <c r="CP87" s="225"/>
      <c r="CQ87" s="225"/>
      <c r="CR87" s="225"/>
      <c r="CS87" s="225"/>
      <c r="CT87" s="225"/>
    </row>
    <row r="88" spans="1:98" ht="12" customHeight="1" x14ac:dyDescent="0.25">
      <c r="A88" s="225"/>
      <c r="B88" s="225"/>
      <c r="C88" s="225"/>
      <c r="D88" s="225"/>
      <c r="E88" s="225"/>
      <c r="F88" s="225"/>
      <c r="G88" s="225"/>
      <c r="H88" s="225"/>
      <c r="I88" s="225"/>
      <c r="J88" s="225"/>
      <c r="K88" s="225"/>
      <c r="L88" s="225"/>
      <c r="M88" s="225"/>
      <c r="N88" s="225"/>
      <c r="O88" s="225"/>
      <c r="P88" s="225"/>
      <c r="Q88" s="225"/>
      <c r="R88" s="225"/>
      <c r="S88" s="225"/>
      <c r="T88" s="225"/>
      <c r="U88" s="225"/>
      <c r="V88" s="225"/>
      <c r="W88" s="225"/>
      <c r="X88" s="225"/>
      <c r="Y88" s="225"/>
      <c r="Z88" s="225"/>
      <c r="AA88" s="225"/>
      <c r="AB88" s="225"/>
      <c r="AC88" s="225"/>
      <c r="AD88" s="225"/>
      <c r="AE88" s="225"/>
      <c r="AF88" s="225"/>
      <c r="AG88" s="225"/>
      <c r="AH88" s="225"/>
      <c r="AI88" s="225"/>
      <c r="AJ88" s="225"/>
      <c r="AK88" s="257"/>
      <c r="AL88" s="257"/>
      <c r="AM88" s="225"/>
      <c r="AN88" s="225"/>
      <c r="AO88" s="225"/>
      <c r="AP88" s="225"/>
      <c r="AQ88" s="225"/>
      <c r="AR88" s="225"/>
      <c r="AS88" s="225"/>
      <c r="AT88" s="225"/>
      <c r="AU88" s="225"/>
      <c r="AV88" s="225"/>
      <c r="AW88" s="225"/>
      <c r="AX88" s="225"/>
      <c r="AY88" s="225"/>
      <c r="AZ88" s="225"/>
      <c r="BA88" s="225"/>
      <c r="BB88" s="225"/>
      <c r="BC88" s="225"/>
      <c r="BD88" s="225"/>
      <c r="BE88" s="225"/>
      <c r="BF88" s="225"/>
      <c r="BG88" s="225"/>
      <c r="BH88" s="225"/>
      <c r="BI88" s="225"/>
      <c r="BJ88" s="225"/>
      <c r="BK88" s="225"/>
      <c r="BL88" s="225"/>
      <c r="BM88" s="225"/>
      <c r="BN88" s="225"/>
      <c r="BO88" s="225"/>
      <c r="BP88" s="225"/>
      <c r="BQ88" s="225"/>
      <c r="BR88" s="225"/>
      <c r="BS88" s="225"/>
      <c r="BT88" s="225"/>
      <c r="BU88" s="225"/>
      <c r="BV88" s="225"/>
      <c r="BW88" s="225"/>
      <c r="BX88" s="225"/>
      <c r="BY88" s="225"/>
      <c r="BZ88" s="225"/>
      <c r="CA88" s="225"/>
      <c r="CB88" s="225"/>
      <c r="CC88" s="225"/>
      <c r="CD88" s="225"/>
      <c r="CE88" s="225"/>
      <c r="CF88" s="225"/>
      <c r="CG88" s="225"/>
      <c r="CH88" s="225"/>
      <c r="CI88" s="225"/>
      <c r="CJ88" s="225"/>
      <c r="CK88" s="225"/>
      <c r="CL88" s="225"/>
      <c r="CM88" s="225"/>
      <c r="CN88" s="225"/>
      <c r="CO88" s="225"/>
      <c r="CP88" s="225"/>
      <c r="CQ88" s="225"/>
      <c r="CR88" s="225"/>
      <c r="CS88" s="225"/>
      <c r="CT88" s="225"/>
    </row>
    <row r="89" spans="1:98" ht="12" customHeight="1" x14ac:dyDescent="0.25">
      <c r="A89" s="225"/>
      <c r="B89" s="225"/>
      <c r="C89" s="225"/>
      <c r="D89" s="225"/>
      <c r="E89" s="225"/>
      <c r="F89" s="225"/>
      <c r="G89" s="225"/>
      <c r="H89" s="225"/>
      <c r="I89" s="225"/>
      <c r="J89" s="225"/>
      <c r="K89" s="225"/>
      <c r="L89" s="225"/>
      <c r="M89" s="225"/>
      <c r="N89" s="225"/>
      <c r="O89" s="225"/>
      <c r="P89" s="225"/>
      <c r="Q89" s="225"/>
      <c r="R89" s="225"/>
      <c r="S89" s="225"/>
      <c r="T89" s="225"/>
      <c r="U89" s="225"/>
      <c r="V89" s="225"/>
      <c r="W89" s="225"/>
      <c r="X89" s="225"/>
      <c r="Y89" s="225"/>
      <c r="Z89" s="225"/>
      <c r="AA89" s="225"/>
      <c r="AB89" s="225"/>
      <c r="AC89" s="225"/>
      <c r="AD89" s="225"/>
      <c r="AE89" s="225"/>
      <c r="AF89" s="225"/>
      <c r="AG89" s="225"/>
      <c r="AH89" s="225"/>
      <c r="AI89" s="225"/>
      <c r="AJ89" s="225"/>
      <c r="AK89" s="257"/>
      <c r="AL89" s="257"/>
      <c r="AM89" s="225"/>
      <c r="AN89" s="225"/>
      <c r="AO89" s="225"/>
      <c r="AP89" s="225"/>
      <c r="AQ89" s="225"/>
      <c r="AR89" s="225"/>
      <c r="AS89" s="225"/>
      <c r="AT89" s="225"/>
      <c r="AU89" s="225"/>
      <c r="AV89" s="225"/>
      <c r="AW89" s="225"/>
      <c r="AX89" s="225"/>
      <c r="AY89" s="225"/>
      <c r="AZ89" s="225"/>
      <c r="BA89" s="225"/>
      <c r="BB89" s="225"/>
      <c r="BC89" s="225"/>
      <c r="BD89" s="225"/>
      <c r="BE89" s="225"/>
      <c r="BF89" s="225"/>
      <c r="BG89" s="225"/>
      <c r="BH89" s="225"/>
      <c r="BI89" s="225"/>
      <c r="BJ89" s="225"/>
      <c r="BK89" s="225"/>
      <c r="BL89" s="225"/>
      <c r="BM89" s="225"/>
      <c r="BN89" s="225"/>
      <c r="BO89" s="225"/>
      <c r="BP89" s="225"/>
      <c r="BQ89" s="225"/>
      <c r="BR89" s="225"/>
      <c r="BS89" s="225"/>
      <c r="BT89" s="225"/>
      <c r="BU89" s="225"/>
      <c r="BV89" s="225"/>
      <c r="BW89" s="225"/>
      <c r="BX89" s="225"/>
      <c r="BY89" s="225"/>
      <c r="BZ89" s="225"/>
      <c r="CA89" s="225"/>
      <c r="CB89" s="225"/>
      <c r="CC89" s="225"/>
      <c r="CD89" s="225"/>
      <c r="CE89" s="225"/>
      <c r="CF89" s="225"/>
      <c r="CG89" s="225"/>
      <c r="CH89" s="225"/>
      <c r="CI89" s="225"/>
      <c r="CJ89" s="225"/>
      <c r="CK89" s="225"/>
      <c r="CL89" s="225"/>
      <c r="CM89" s="225"/>
      <c r="CN89" s="225"/>
      <c r="CO89" s="225"/>
      <c r="CP89" s="225"/>
      <c r="CQ89" s="225"/>
      <c r="CR89" s="225"/>
      <c r="CS89" s="225"/>
      <c r="CT89" s="225"/>
    </row>
    <row r="90" spans="1:98" ht="12" customHeight="1" x14ac:dyDescent="0.25">
      <c r="A90" s="225"/>
      <c r="B90" s="225"/>
      <c r="C90" s="225"/>
      <c r="D90" s="225"/>
      <c r="E90" s="225"/>
      <c r="F90" s="225"/>
      <c r="G90" s="225"/>
      <c r="H90" s="225"/>
      <c r="I90" s="225"/>
      <c r="J90" s="225"/>
      <c r="K90" s="225"/>
      <c r="L90" s="225"/>
      <c r="M90" s="225"/>
      <c r="N90" s="225"/>
      <c r="O90" s="225"/>
      <c r="P90" s="225"/>
      <c r="Q90" s="225"/>
      <c r="R90" s="225"/>
      <c r="S90" s="225"/>
      <c r="T90" s="225"/>
      <c r="U90" s="225"/>
      <c r="V90" s="225"/>
      <c r="W90" s="225"/>
      <c r="X90" s="225"/>
      <c r="Y90" s="225"/>
      <c r="Z90" s="225"/>
      <c r="AA90" s="225"/>
      <c r="AB90" s="225"/>
      <c r="AC90" s="225"/>
      <c r="AD90" s="225"/>
      <c r="AE90" s="225"/>
      <c r="AF90" s="225"/>
      <c r="AG90" s="225"/>
      <c r="AH90" s="225"/>
      <c r="AI90" s="225"/>
      <c r="AJ90" s="225"/>
      <c r="AK90" s="257"/>
      <c r="AL90" s="257"/>
      <c r="AM90" s="225"/>
      <c r="AN90" s="225"/>
      <c r="AO90" s="225"/>
      <c r="AP90" s="225"/>
      <c r="AQ90" s="225"/>
      <c r="AR90" s="225"/>
      <c r="AS90" s="225"/>
      <c r="AT90" s="225"/>
      <c r="AU90" s="225"/>
      <c r="AV90" s="225"/>
      <c r="AW90" s="225"/>
      <c r="AX90" s="225"/>
      <c r="AY90" s="225"/>
      <c r="AZ90" s="225"/>
      <c r="BA90" s="225"/>
      <c r="BB90" s="225"/>
      <c r="BC90" s="225"/>
      <c r="BD90" s="225"/>
      <c r="BE90" s="225"/>
      <c r="BF90" s="225"/>
      <c r="BG90" s="225"/>
      <c r="BH90" s="225"/>
      <c r="BI90" s="225"/>
      <c r="BJ90" s="225"/>
      <c r="BK90" s="225"/>
      <c r="BL90" s="225"/>
      <c r="BM90" s="225"/>
      <c r="BN90" s="225"/>
      <c r="BO90" s="225"/>
      <c r="BP90" s="225"/>
      <c r="BQ90" s="225"/>
      <c r="BR90" s="225"/>
      <c r="BS90" s="225"/>
      <c r="BT90" s="225"/>
      <c r="BU90" s="225"/>
      <c r="BV90" s="225"/>
      <c r="BW90" s="225"/>
      <c r="BX90" s="225"/>
      <c r="BY90" s="225"/>
      <c r="BZ90" s="225"/>
      <c r="CA90" s="225"/>
      <c r="CB90" s="225"/>
      <c r="CC90" s="225"/>
      <c r="CD90" s="225"/>
      <c r="CE90" s="225"/>
      <c r="CF90" s="225"/>
      <c r="CG90" s="225"/>
      <c r="CH90" s="225"/>
      <c r="CI90" s="225"/>
      <c r="CJ90" s="225"/>
      <c r="CK90" s="225"/>
      <c r="CL90" s="225"/>
      <c r="CM90" s="225"/>
      <c r="CN90" s="225"/>
      <c r="CO90" s="225"/>
      <c r="CP90" s="225"/>
      <c r="CQ90" s="225"/>
      <c r="CR90" s="225"/>
      <c r="CS90" s="225"/>
      <c r="CT90" s="225"/>
    </row>
    <row r="91" spans="1:98" ht="12" customHeight="1" x14ac:dyDescent="0.25">
      <c r="A91" s="225"/>
      <c r="B91" s="225"/>
      <c r="C91" s="225"/>
      <c r="D91" s="225"/>
      <c r="E91" s="225"/>
      <c r="F91" s="225"/>
      <c r="G91" s="225"/>
      <c r="H91" s="225"/>
      <c r="I91" s="225"/>
      <c r="J91" s="225"/>
      <c r="K91" s="225"/>
      <c r="L91" s="225"/>
      <c r="M91" s="225"/>
      <c r="N91" s="225"/>
      <c r="O91" s="225"/>
      <c r="P91" s="225"/>
      <c r="Q91" s="225"/>
      <c r="R91" s="225"/>
      <c r="S91" s="225"/>
      <c r="T91" s="225"/>
      <c r="U91" s="225"/>
      <c r="V91" s="225"/>
      <c r="W91" s="225"/>
      <c r="X91" s="225"/>
      <c r="Y91" s="225"/>
      <c r="Z91" s="225"/>
      <c r="AA91" s="225"/>
      <c r="AB91" s="225"/>
      <c r="AC91" s="225"/>
      <c r="AD91" s="225"/>
      <c r="AE91" s="225"/>
      <c r="AF91" s="225"/>
      <c r="AG91" s="225"/>
      <c r="AH91" s="225"/>
      <c r="AI91" s="225"/>
      <c r="AJ91" s="225"/>
      <c r="AK91" s="257"/>
      <c r="AL91" s="257"/>
      <c r="AM91" s="225"/>
      <c r="AN91" s="225"/>
      <c r="AO91" s="225"/>
      <c r="AP91" s="225"/>
      <c r="AQ91" s="225"/>
      <c r="AR91" s="225"/>
      <c r="AS91" s="225"/>
      <c r="AT91" s="225"/>
      <c r="AU91" s="225"/>
      <c r="AV91" s="225"/>
      <c r="AW91" s="225"/>
      <c r="AX91" s="225"/>
      <c r="AY91" s="225"/>
      <c r="AZ91" s="225"/>
      <c r="BA91" s="225"/>
      <c r="BB91" s="225"/>
      <c r="BC91" s="225"/>
      <c r="BD91" s="225"/>
      <c r="BE91" s="225"/>
      <c r="BF91" s="225"/>
      <c r="BG91" s="225"/>
      <c r="BH91" s="225"/>
      <c r="BI91" s="225"/>
      <c r="BJ91" s="225"/>
      <c r="BK91" s="225"/>
      <c r="BL91" s="225"/>
      <c r="BM91" s="225"/>
      <c r="BN91" s="225"/>
      <c r="BO91" s="225"/>
      <c r="BP91" s="225"/>
      <c r="BQ91" s="225"/>
      <c r="BR91" s="225"/>
      <c r="BS91" s="225"/>
      <c r="BT91" s="225"/>
      <c r="BU91" s="225"/>
      <c r="BV91" s="225"/>
      <c r="BW91" s="225"/>
      <c r="BX91" s="225"/>
      <c r="BY91" s="225"/>
      <c r="BZ91" s="225"/>
      <c r="CA91" s="225"/>
      <c r="CB91" s="225"/>
      <c r="CC91" s="225"/>
      <c r="CD91" s="225"/>
      <c r="CE91" s="225"/>
      <c r="CF91" s="225"/>
      <c r="CG91" s="225"/>
      <c r="CH91" s="225"/>
      <c r="CI91" s="225"/>
      <c r="CJ91" s="225"/>
      <c r="CK91" s="225"/>
      <c r="CL91" s="225"/>
      <c r="CM91" s="225"/>
      <c r="CN91" s="225"/>
      <c r="CO91" s="225"/>
      <c r="CP91" s="225"/>
      <c r="CQ91" s="225"/>
      <c r="CR91" s="225"/>
      <c r="CS91" s="225"/>
      <c r="CT91" s="225"/>
    </row>
    <row r="92" spans="1:98" ht="12" customHeight="1" x14ac:dyDescent="0.25">
      <c r="A92" s="225"/>
      <c r="B92" s="225"/>
      <c r="C92" s="225"/>
      <c r="D92" s="225"/>
      <c r="E92" s="225"/>
      <c r="F92" s="225"/>
      <c r="G92" s="225"/>
      <c r="H92" s="225"/>
      <c r="I92" s="225"/>
      <c r="J92" s="225"/>
      <c r="K92" s="225"/>
      <c r="L92" s="225"/>
      <c r="M92" s="225"/>
      <c r="N92" s="225"/>
      <c r="O92" s="225"/>
      <c r="P92" s="225"/>
      <c r="Q92" s="225"/>
      <c r="R92" s="225"/>
      <c r="S92" s="225"/>
      <c r="T92" s="225"/>
      <c r="U92" s="225"/>
      <c r="V92" s="225"/>
      <c r="W92" s="225"/>
      <c r="X92" s="225"/>
      <c r="Y92" s="225"/>
      <c r="Z92" s="225"/>
      <c r="AA92" s="225"/>
      <c r="AB92" s="225"/>
      <c r="AC92" s="225"/>
      <c r="AD92" s="225"/>
      <c r="AE92" s="225"/>
      <c r="AF92" s="225"/>
      <c r="AG92" s="225"/>
      <c r="AH92" s="225"/>
      <c r="AI92" s="225"/>
      <c r="AJ92" s="225"/>
      <c r="AK92" s="257"/>
      <c r="AL92" s="257"/>
      <c r="AM92" s="225"/>
      <c r="AN92" s="225"/>
      <c r="AO92" s="225"/>
      <c r="AP92" s="225"/>
      <c r="AQ92" s="225"/>
      <c r="AR92" s="225"/>
      <c r="AS92" s="225"/>
      <c r="AT92" s="225"/>
      <c r="AU92" s="225"/>
      <c r="AV92" s="225"/>
      <c r="AW92" s="225"/>
      <c r="AX92" s="225"/>
      <c r="AY92" s="225"/>
      <c r="AZ92" s="225"/>
      <c r="BA92" s="225"/>
      <c r="BB92" s="225"/>
      <c r="BC92" s="225"/>
      <c r="BD92" s="225"/>
      <c r="BE92" s="225"/>
      <c r="BF92" s="225"/>
      <c r="BG92" s="225"/>
      <c r="BH92" s="225"/>
      <c r="BI92" s="225"/>
      <c r="BJ92" s="225"/>
      <c r="BK92" s="225"/>
      <c r="BL92" s="225"/>
      <c r="BM92" s="225"/>
      <c r="BN92" s="225"/>
      <c r="BO92" s="225"/>
      <c r="BP92" s="225"/>
      <c r="BQ92" s="225"/>
      <c r="BR92" s="225"/>
      <c r="BS92" s="225"/>
      <c r="BT92" s="225"/>
      <c r="BU92" s="225"/>
      <c r="BV92" s="225"/>
      <c r="BW92" s="225"/>
      <c r="BX92" s="225"/>
      <c r="BY92" s="225"/>
      <c r="BZ92" s="225"/>
      <c r="CA92" s="225"/>
      <c r="CB92" s="225"/>
      <c r="CC92" s="225"/>
      <c r="CD92" s="225"/>
      <c r="CE92" s="225"/>
      <c r="CF92" s="225"/>
      <c r="CG92" s="225"/>
      <c r="CH92" s="225"/>
      <c r="CI92" s="225"/>
      <c r="CJ92" s="225"/>
      <c r="CK92" s="225"/>
      <c r="CL92" s="225"/>
      <c r="CM92" s="225"/>
      <c r="CN92" s="225"/>
      <c r="CO92" s="225"/>
      <c r="CP92" s="225"/>
      <c r="CQ92" s="225"/>
      <c r="CR92" s="225"/>
      <c r="CS92" s="225"/>
      <c r="CT92" s="225"/>
    </row>
    <row r="93" spans="1:98" ht="12" customHeight="1" x14ac:dyDescent="0.25">
      <c r="A93" s="225"/>
      <c r="B93" s="225"/>
      <c r="C93" s="225"/>
      <c r="D93" s="225"/>
      <c r="E93" s="225"/>
      <c r="F93" s="225"/>
      <c r="G93" s="225"/>
      <c r="H93" s="225"/>
      <c r="I93" s="225"/>
      <c r="J93" s="225"/>
      <c r="K93" s="225"/>
      <c r="L93" s="225"/>
      <c r="M93" s="225"/>
      <c r="N93" s="225"/>
      <c r="O93" s="225"/>
      <c r="P93" s="225"/>
      <c r="Q93" s="225"/>
      <c r="R93" s="225"/>
      <c r="S93" s="225"/>
      <c r="T93" s="225"/>
      <c r="U93" s="225"/>
      <c r="V93" s="225"/>
      <c r="W93" s="225"/>
      <c r="X93" s="225"/>
      <c r="Y93" s="225"/>
      <c r="Z93" s="225"/>
      <c r="AA93" s="225"/>
      <c r="AB93" s="225"/>
      <c r="AC93" s="225"/>
      <c r="AD93" s="225"/>
      <c r="AE93" s="225"/>
      <c r="AF93" s="225"/>
      <c r="AG93" s="225"/>
      <c r="AH93" s="225"/>
      <c r="AI93" s="225"/>
      <c r="AJ93" s="225"/>
      <c r="AK93" s="257"/>
      <c r="AL93" s="257"/>
      <c r="AM93" s="225"/>
      <c r="AN93" s="225"/>
      <c r="AO93" s="225"/>
      <c r="AP93" s="225"/>
      <c r="AQ93" s="225"/>
      <c r="AR93" s="225"/>
      <c r="AS93" s="225"/>
      <c r="AT93" s="225"/>
      <c r="AU93" s="225"/>
      <c r="AV93" s="225"/>
      <c r="AW93" s="225"/>
      <c r="AX93" s="225"/>
      <c r="AY93" s="225"/>
      <c r="AZ93" s="225"/>
      <c r="BA93" s="225"/>
      <c r="BB93" s="225"/>
      <c r="BC93" s="225"/>
      <c r="BD93" s="225"/>
      <c r="BE93" s="225"/>
      <c r="BF93" s="225"/>
      <c r="BG93" s="225"/>
      <c r="BH93" s="225"/>
      <c r="BI93" s="225"/>
      <c r="BJ93" s="225"/>
      <c r="BK93" s="225"/>
      <c r="BL93" s="225"/>
      <c r="BM93" s="225"/>
      <c r="BN93" s="225"/>
      <c r="BO93" s="225"/>
      <c r="BP93" s="225"/>
      <c r="BQ93" s="225"/>
      <c r="BR93" s="225"/>
      <c r="BS93" s="225"/>
      <c r="BT93" s="225"/>
      <c r="BU93" s="225"/>
      <c r="BV93" s="225"/>
      <c r="BW93" s="225"/>
      <c r="BX93" s="225"/>
      <c r="BY93" s="225"/>
      <c r="BZ93" s="225"/>
      <c r="CA93" s="225"/>
      <c r="CB93" s="225"/>
      <c r="CC93" s="225"/>
      <c r="CD93" s="225"/>
      <c r="CE93" s="225"/>
      <c r="CF93" s="225"/>
      <c r="CG93" s="225"/>
      <c r="CH93" s="225"/>
      <c r="CI93" s="225"/>
      <c r="CJ93" s="225"/>
      <c r="CK93" s="225"/>
      <c r="CL93" s="225"/>
      <c r="CM93" s="225"/>
      <c r="CN93" s="225"/>
      <c r="CO93" s="225"/>
      <c r="CP93" s="225"/>
      <c r="CQ93" s="225"/>
      <c r="CR93" s="225"/>
      <c r="CS93" s="225"/>
      <c r="CT93" s="225"/>
    </row>
    <row r="94" spans="1:98" ht="12" customHeight="1" x14ac:dyDescent="0.25">
      <c r="A94" s="225"/>
      <c r="B94" s="225"/>
      <c r="C94" s="225"/>
      <c r="D94" s="225"/>
      <c r="E94" s="225"/>
      <c r="F94" s="225"/>
      <c r="G94" s="225"/>
      <c r="H94" s="225"/>
      <c r="I94" s="225"/>
      <c r="J94" s="225"/>
      <c r="K94" s="225"/>
      <c r="L94" s="225"/>
      <c r="M94" s="225"/>
      <c r="N94" s="225"/>
      <c r="O94" s="225"/>
      <c r="P94" s="225"/>
      <c r="Q94" s="225"/>
      <c r="R94" s="225"/>
      <c r="S94" s="225"/>
      <c r="T94" s="225"/>
      <c r="U94" s="225"/>
      <c r="V94" s="225"/>
      <c r="W94" s="225"/>
      <c r="X94" s="225"/>
      <c r="Y94" s="225"/>
      <c r="Z94" s="225"/>
      <c r="AA94" s="225"/>
      <c r="AB94" s="225"/>
      <c r="AC94" s="225"/>
      <c r="AD94" s="225"/>
      <c r="AE94" s="225"/>
      <c r="AF94" s="225"/>
      <c r="AG94" s="225"/>
      <c r="AH94" s="225"/>
      <c r="AI94" s="225"/>
      <c r="AJ94" s="225"/>
      <c r="AK94" s="257"/>
      <c r="AL94" s="257"/>
      <c r="AM94" s="225"/>
      <c r="AN94" s="225"/>
      <c r="AO94" s="225"/>
      <c r="AP94" s="225"/>
      <c r="AQ94" s="225"/>
      <c r="AR94" s="225"/>
      <c r="AS94" s="225"/>
      <c r="AT94" s="225"/>
      <c r="AU94" s="225"/>
      <c r="AV94" s="225"/>
      <c r="AW94" s="225"/>
      <c r="AX94" s="225"/>
      <c r="AY94" s="225"/>
      <c r="AZ94" s="225"/>
      <c r="BA94" s="225"/>
      <c r="BB94" s="225"/>
      <c r="BC94" s="225"/>
      <c r="BD94" s="225"/>
      <c r="BE94" s="225"/>
      <c r="BF94" s="225"/>
      <c r="BG94" s="225"/>
      <c r="BH94" s="225"/>
      <c r="BI94" s="225"/>
      <c r="BJ94" s="225"/>
      <c r="BK94" s="225"/>
      <c r="BL94" s="225"/>
      <c r="BM94" s="225"/>
      <c r="BN94" s="225"/>
      <c r="BO94" s="225"/>
      <c r="BP94" s="225"/>
      <c r="BQ94" s="225"/>
      <c r="BR94" s="225"/>
      <c r="BS94" s="225"/>
      <c r="BT94" s="225"/>
      <c r="BU94" s="225"/>
      <c r="BV94" s="225"/>
      <c r="BW94" s="225"/>
      <c r="BX94" s="225"/>
      <c r="BY94" s="225"/>
      <c r="BZ94" s="225"/>
      <c r="CA94" s="225"/>
      <c r="CB94" s="225"/>
      <c r="CC94" s="225"/>
      <c r="CD94" s="225"/>
      <c r="CE94" s="225"/>
      <c r="CF94" s="225"/>
      <c r="CG94" s="225"/>
      <c r="CH94" s="225"/>
      <c r="CI94" s="225"/>
      <c r="CJ94" s="225"/>
      <c r="CK94" s="225"/>
      <c r="CL94" s="225"/>
      <c r="CM94" s="225"/>
      <c r="CN94" s="225"/>
      <c r="CO94" s="225"/>
      <c r="CP94" s="225"/>
      <c r="CQ94" s="225"/>
      <c r="CR94" s="225"/>
      <c r="CS94" s="225"/>
      <c r="CT94" s="225"/>
    </row>
    <row r="95" spans="1:98" ht="12" customHeight="1" x14ac:dyDescent="0.25">
      <c r="A95" s="225"/>
      <c r="B95" s="225"/>
      <c r="C95" s="225"/>
      <c r="D95" s="225"/>
      <c r="E95" s="225"/>
      <c r="F95" s="225"/>
      <c r="G95" s="225"/>
      <c r="H95" s="225"/>
      <c r="I95" s="225"/>
      <c r="J95" s="225"/>
      <c r="K95" s="225"/>
      <c r="L95" s="225"/>
      <c r="M95" s="225"/>
      <c r="N95" s="225"/>
      <c r="O95" s="225"/>
      <c r="P95" s="225"/>
      <c r="Q95" s="225"/>
      <c r="R95" s="225"/>
      <c r="S95" s="225"/>
      <c r="T95" s="225"/>
      <c r="U95" s="225"/>
      <c r="V95" s="225"/>
      <c r="W95" s="225"/>
      <c r="X95" s="225"/>
      <c r="Y95" s="225"/>
      <c r="Z95" s="225"/>
      <c r="AA95" s="225"/>
      <c r="AB95" s="225"/>
      <c r="AC95" s="225"/>
      <c r="AD95" s="225"/>
      <c r="AE95" s="225"/>
      <c r="AF95" s="225"/>
      <c r="AG95" s="225"/>
      <c r="AH95" s="225"/>
      <c r="AI95" s="225"/>
      <c r="AJ95" s="225"/>
      <c r="AK95" s="257"/>
      <c r="AL95" s="257"/>
      <c r="AM95" s="225"/>
      <c r="AN95" s="225"/>
      <c r="AO95" s="225"/>
      <c r="AP95" s="225"/>
      <c r="AQ95" s="225"/>
      <c r="AR95" s="225"/>
      <c r="AS95" s="225"/>
      <c r="AT95" s="225"/>
      <c r="AU95" s="225"/>
      <c r="AV95" s="225"/>
      <c r="AW95" s="225"/>
      <c r="AX95" s="225"/>
      <c r="AY95" s="225"/>
      <c r="AZ95" s="225"/>
      <c r="BA95" s="225"/>
      <c r="BB95" s="225"/>
      <c r="BC95" s="225"/>
      <c r="BD95" s="225"/>
      <c r="BE95" s="225"/>
      <c r="BF95" s="225"/>
      <c r="BG95" s="225"/>
      <c r="BH95" s="225"/>
      <c r="BI95" s="225"/>
      <c r="BJ95" s="225"/>
      <c r="BK95" s="225"/>
      <c r="BL95" s="225"/>
      <c r="BM95" s="225"/>
      <c r="BN95" s="225"/>
      <c r="BO95" s="225"/>
      <c r="BP95" s="225"/>
      <c r="BQ95" s="225"/>
      <c r="BR95" s="225"/>
      <c r="BS95" s="225"/>
      <c r="BT95" s="225"/>
      <c r="BU95" s="225"/>
      <c r="BV95" s="225"/>
      <c r="BW95" s="225"/>
      <c r="BX95" s="225"/>
      <c r="BY95" s="225"/>
      <c r="BZ95" s="225"/>
      <c r="CA95" s="225"/>
      <c r="CB95" s="225"/>
      <c r="CC95" s="225"/>
      <c r="CD95" s="225"/>
      <c r="CE95" s="225"/>
      <c r="CF95" s="225"/>
      <c r="CG95" s="225"/>
      <c r="CH95" s="225"/>
      <c r="CI95" s="225"/>
      <c r="CJ95" s="225"/>
      <c r="CK95" s="225"/>
      <c r="CL95" s="225"/>
      <c r="CM95" s="225"/>
      <c r="CN95" s="225"/>
      <c r="CO95" s="225"/>
      <c r="CP95" s="225"/>
      <c r="CQ95" s="225"/>
      <c r="CR95" s="225"/>
      <c r="CS95" s="225"/>
      <c r="CT95" s="225"/>
    </row>
    <row r="96" spans="1:98" ht="12" customHeight="1" x14ac:dyDescent="0.25">
      <c r="A96" s="225"/>
      <c r="B96" s="225"/>
      <c r="C96" s="225"/>
      <c r="D96" s="225"/>
      <c r="E96" s="225"/>
      <c r="F96" s="225"/>
      <c r="G96" s="225"/>
      <c r="H96" s="225"/>
      <c r="I96" s="225"/>
      <c r="J96" s="225"/>
      <c r="K96" s="225"/>
      <c r="L96" s="225"/>
      <c r="M96" s="225"/>
      <c r="N96" s="225"/>
      <c r="O96" s="225"/>
      <c r="P96" s="225"/>
      <c r="Q96" s="225"/>
      <c r="R96" s="225"/>
      <c r="S96" s="225"/>
      <c r="T96" s="225"/>
      <c r="U96" s="225"/>
      <c r="V96" s="225"/>
      <c r="W96" s="225"/>
      <c r="X96" s="225"/>
      <c r="Y96" s="225"/>
      <c r="Z96" s="225"/>
      <c r="AA96" s="225"/>
      <c r="AB96" s="225"/>
      <c r="AC96" s="225"/>
      <c r="AD96" s="225"/>
      <c r="AE96" s="225"/>
      <c r="AF96" s="225"/>
      <c r="AG96" s="225"/>
      <c r="AH96" s="225"/>
      <c r="AI96" s="225"/>
      <c r="AJ96" s="225"/>
      <c r="AK96" s="257"/>
      <c r="AL96" s="257"/>
      <c r="AM96" s="225"/>
      <c r="AN96" s="225"/>
      <c r="AO96" s="225"/>
      <c r="AP96" s="225"/>
      <c r="AQ96" s="225"/>
      <c r="AR96" s="225"/>
      <c r="AS96" s="225"/>
      <c r="AT96" s="225"/>
      <c r="AU96" s="225"/>
      <c r="AV96" s="225"/>
      <c r="AW96" s="225"/>
      <c r="AX96" s="225"/>
      <c r="AY96" s="225"/>
      <c r="AZ96" s="225"/>
      <c r="BA96" s="225"/>
      <c r="BB96" s="225"/>
      <c r="BC96" s="225"/>
      <c r="BD96" s="225"/>
      <c r="BE96" s="225"/>
      <c r="BF96" s="225"/>
      <c r="BG96" s="225"/>
      <c r="BH96" s="225"/>
      <c r="BI96" s="225"/>
      <c r="BJ96" s="225"/>
      <c r="BK96" s="225"/>
      <c r="BL96" s="225"/>
      <c r="BM96" s="225"/>
      <c r="BN96" s="225"/>
      <c r="BO96" s="225"/>
      <c r="BP96" s="225"/>
      <c r="BQ96" s="225"/>
      <c r="BR96" s="225"/>
      <c r="BS96" s="225"/>
      <c r="BT96" s="225"/>
      <c r="BU96" s="225"/>
      <c r="BV96" s="225"/>
      <c r="BW96" s="225"/>
      <c r="BX96" s="225"/>
      <c r="BY96" s="225"/>
      <c r="BZ96" s="225"/>
      <c r="CA96" s="225"/>
      <c r="CB96" s="225"/>
      <c r="CC96" s="225"/>
      <c r="CD96" s="225"/>
      <c r="CE96" s="225"/>
      <c r="CF96" s="225"/>
      <c r="CG96" s="225"/>
      <c r="CH96" s="225"/>
      <c r="CI96" s="225"/>
      <c r="CJ96" s="225"/>
      <c r="CK96" s="225"/>
      <c r="CL96" s="225"/>
      <c r="CM96" s="225"/>
      <c r="CN96" s="225"/>
      <c r="CO96" s="225"/>
      <c r="CP96" s="225"/>
      <c r="CQ96" s="225"/>
      <c r="CR96" s="225"/>
      <c r="CS96" s="225"/>
      <c r="CT96" s="225"/>
    </row>
    <row r="97" spans="1:98" ht="12" customHeight="1" x14ac:dyDescent="0.25">
      <c r="A97" s="225"/>
      <c r="B97" s="225"/>
      <c r="C97" s="225"/>
      <c r="D97" s="225"/>
      <c r="E97" s="225"/>
      <c r="F97" s="225"/>
      <c r="G97" s="225"/>
      <c r="H97" s="225"/>
      <c r="I97" s="225"/>
      <c r="J97" s="225"/>
      <c r="K97" s="225"/>
      <c r="L97" s="225"/>
      <c r="M97" s="225"/>
      <c r="N97" s="225"/>
      <c r="O97" s="225"/>
      <c r="P97" s="225"/>
      <c r="Q97" s="225"/>
      <c r="R97" s="225"/>
      <c r="S97" s="225"/>
      <c r="T97" s="225"/>
      <c r="U97" s="225"/>
      <c r="V97" s="225"/>
      <c r="W97" s="225"/>
      <c r="X97" s="225"/>
      <c r="Y97" s="225"/>
      <c r="Z97" s="225"/>
      <c r="AA97" s="225"/>
      <c r="AB97" s="225"/>
      <c r="AC97" s="225"/>
      <c r="AD97" s="225"/>
      <c r="AE97" s="225"/>
      <c r="AF97" s="225"/>
      <c r="AG97" s="225"/>
      <c r="AH97" s="225"/>
      <c r="AI97" s="225"/>
      <c r="AJ97" s="225"/>
      <c r="AK97" s="257"/>
      <c r="AL97" s="257"/>
      <c r="AM97" s="225"/>
      <c r="AN97" s="225"/>
      <c r="AO97" s="225"/>
      <c r="AP97" s="225"/>
      <c r="AQ97" s="225"/>
      <c r="AR97" s="225"/>
      <c r="AS97" s="225"/>
      <c r="AT97" s="225"/>
      <c r="AU97" s="225"/>
      <c r="AV97" s="225"/>
      <c r="AW97" s="225"/>
      <c r="AX97" s="225"/>
      <c r="AY97" s="225"/>
      <c r="AZ97" s="225"/>
      <c r="BA97" s="225"/>
      <c r="BB97" s="225"/>
      <c r="BC97" s="225"/>
      <c r="BD97" s="225"/>
      <c r="BE97" s="225"/>
      <c r="BF97" s="225"/>
      <c r="BG97" s="225"/>
      <c r="BH97" s="225"/>
      <c r="BI97" s="225"/>
      <c r="BJ97" s="225"/>
      <c r="BK97" s="225"/>
      <c r="BL97" s="225"/>
      <c r="BM97" s="225"/>
      <c r="BN97" s="225"/>
      <c r="BO97" s="225"/>
      <c r="BP97" s="225"/>
      <c r="BQ97" s="225"/>
      <c r="BR97" s="225"/>
      <c r="BS97" s="225"/>
      <c r="BT97" s="225"/>
      <c r="BU97" s="225"/>
      <c r="BV97" s="225"/>
      <c r="BW97" s="225"/>
      <c r="BX97" s="225"/>
      <c r="BY97" s="225"/>
      <c r="BZ97" s="225"/>
      <c r="CA97" s="225"/>
      <c r="CB97" s="225"/>
      <c r="CC97" s="225"/>
      <c r="CD97" s="225"/>
      <c r="CE97" s="225"/>
      <c r="CF97" s="225"/>
      <c r="CG97" s="225"/>
      <c r="CH97" s="225"/>
      <c r="CI97" s="225"/>
      <c r="CJ97" s="225"/>
      <c r="CK97" s="225"/>
      <c r="CL97" s="225"/>
      <c r="CM97" s="225"/>
      <c r="CN97" s="225"/>
      <c r="CO97" s="225"/>
      <c r="CP97" s="225"/>
      <c r="CQ97" s="225"/>
      <c r="CR97" s="225"/>
      <c r="CS97" s="225"/>
      <c r="CT97" s="225"/>
    </row>
    <row r="98" spans="1:98" ht="12" customHeight="1" x14ac:dyDescent="0.25">
      <c r="A98" s="225"/>
      <c r="B98" s="225"/>
      <c r="C98" s="225"/>
      <c r="D98" s="225"/>
      <c r="E98" s="225"/>
      <c r="F98" s="225"/>
      <c r="G98" s="225"/>
      <c r="H98" s="225"/>
      <c r="I98" s="225"/>
      <c r="J98" s="225"/>
      <c r="K98" s="225"/>
      <c r="L98" s="225"/>
      <c r="M98" s="225"/>
      <c r="N98" s="225"/>
      <c r="O98" s="225"/>
      <c r="P98" s="225"/>
      <c r="Q98" s="225"/>
      <c r="R98" s="225"/>
      <c r="S98" s="225"/>
      <c r="T98" s="225"/>
      <c r="U98" s="225"/>
      <c r="V98" s="225"/>
      <c r="W98" s="225"/>
      <c r="X98" s="225"/>
      <c r="Y98" s="225"/>
      <c r="Z98" s="225"/>
      <c r="AA98" s="225"/>
      <c r="AB98" s="225"/>
      <c r="AC98" s="225"/>
      <c r="AD98" s="225"/>
      <c r="AE98" s="225"/>
      <c r="AF98" s="225"/>
      <c r="AG98" s="225"/>
      <c r="AH98" s="225"/>
      <c r="AI98" s="225"/>
      <c r="AJ98" s="225"/>
      <c r="AK98" s="257"/>
      <c r="AL98" s="257"/>
      <c r="AM98" s="225"/>
      <c r="AN98" s="225"/>
      <c r="AO98" s="225"/>
      <c r="AP98" s="225"/>
      <c r="AQ98" s="225"/>
      <c r="AR98" s="225"/>
      <c r="AS98" s="225"/>
      <c r="AT98" s="225"/>
      <c r="AU98" s="225"/>
      <c r="AV98" s="225"/>
      <c r="AW98" s="225"/>
      <c r="AX98" s="225"/>
      <c r="AY98" s="225"/>
      <c r="AZ98" s="225"/>
      <c r="BA98" s="225"/>
      <c r="BB98" s="225"/>
      <c r="BC98" s="225"/>
      <c r="BD98" s="225"/>
      <c r="BE98" s="225"/>
      <c r="BF98" s="225"/>
      <c r="BG98" s="225"/>
      <c r="BH98" s="225"/>
      <c r="BI98" s="225"/>
      <c r="BJ98" s="225"/>
      <c r="BK98" s="225"/>
      <c r="BL98" s="225"/>
      <c r="BM98" s="225"/>
      <c r="BN98" s="225"/>
      <c r="BO98" s="225"/>
      <c r="BP98" s="225"/>
      <c r="BQ98" s="225"/>
      <c r="BR98" s="225"/>
      <c r="BS98" s="225"/>
      <c r="BT98" s="225"/>
      <c r="BU98" s="225"/>
      <c r="BV98" s="225"/>
      <c r="BW98" s="225"/>
      <c r="BX98" s="225"/>
      <c r="BY98" s="225"/>
      <c r="BZ98" s="225"/>
      <c r="CA98" s="225"/>
      <c r="CB98" s="225"/>
      <c r="CC98" s="225"/>
      <c r="CD98" s="225"/>
      <c r="CE98" s="225"/>
      <c r="CF98" s="225"/>
      <c r="CG98" s="225"/>
      <c r="CH98" s="225"/>
      <c r="CI98" s="225"/>
      <c r="CJ98" s="225"/>
      <c r="CK98" s="225"/>
      <c r="CL98" s="225"/>
      <c r="CM98" s="225"/>
      <c r="CN98" s="225"/>
      <c r="CO98" s="225"/>
      <c r="CP98" s="225"/>
      <c r="CQ98" s="225"/>
      <c r="CR98" s="225"/>
      <c r="CS98" s="225"/>
      <c r="CT98" s="225"/>
    </row>
    <row r="99" spans="1:98" ht="12" customHeight="1" x14ac:dyDescent="0.25">
      <c r="A99" s="225"/>
      <c r="B99" s="225"/>
      <c r="C99" s="225"/>
      <c r="D99" s="225"/>
      <c r="E99" s="225"/>
      <c r="F99" s="225"/>
      <c r="G99" s="225"/>
      <c r="H99" s="225"/>
      <c r="I99" s="225"/>
      <c r="J99" s="225"/>
      <c r="K99" s="225"/>
      <c r="L99" s="225"/>
      <c r="M99" s="225"/>
      <c r="N99" s="225"/>
      <c r="O99" s="225"/>
      <c r="P99" s="225"/>
      <c r="Q99" s="225"/>
      <c r="R99" s="225"/>
      <c r="S99" s="225"/>
      <c r="T99" s="225"/>
      <c r="U99" s="225"/>
      <c r="V99" s="225"/>
      <c r="W99" s="225"/>
      <c r="X99" s="225"/>
      <c r="Y99" s="225"/>
      <c r="Z99" s="225"/>
      <c r="AA99" s="225"/>
      <c r="AB99" s="225"/>
      <c r="AC99" s="225"/>
      <c r="AD99" s="225"/>
      <c r="AE99" s="225"/>
      <c r="AF99" s="225"/>
      <c r="AG99" s="225"/>
      <c r="AH99" s="225"/>
      <c r="AI99" s="225"/>
      <c r="AJ99" s="225"/>
      <c r="AK99" s="257"/>
      <c r="AL99" s="257"/>
      <c r="AM99" s="225"/>
      <c r="AN99" s="225"/>
      <c r="AO99" s="225"/>
      <c r="AP99" s="225"/>
      <c r="AQ99" s="225"/>
      <c r="AR99" s="225"/>
      <c r="AS99" s="225"/>
      <c r="AT99" s="225"/>
      <c r="AU99" s="225"/>
      <c r="AV99" s="225"/>
      <c r="AW99" s="225"/>
      <c r="AX99" s="225"/>
      <c r="AY99" s="225"/>
      <c r="AZ99" s="225"/>
      <c r="BA99" s="225"/>
      <c r="BB99" s="225"/>
      <c r="BC99" s="225"/>
      <c r="BD99" s="225"/>
      <c r="BE99" s="225"/>
      <c r="BF99" s="225"/>
      <c r="BG99" s="225"/>
      <c r="BH99" s="225"/>
      <c r="BI99" s="225"/>
      <c r="BJ99" s="225"/>
      <c r="BK99" s="225"/>
      <c r="BL99" s="225"/>
      <c r="BM99" s="225"/>
      <c r="BN99" s="225"/>
      <c r="BO99" s="225"/>
      <c r="BP99" s="225"/>
      <c r="BQ99" s="225"/>
      <c r="BR99" s="225"/>
      <c r="BS99" s="225"/>
      <c r="BT99" s="225"/>
      <c r="BU99" s="225"/>
      <c r="BV99" s="225"/>
      <c r="BW99" s="225"/>
      <c r="BX99" s="225"/>
      <c r="BY99" s="225"/>
      <c r="BZ99" s="225"/>
      <c r="CA99" s="225"/>
      <c r="CB99" s="225"/>
      <c r="CC99" s="225"/>
      <c r="CD99" s="225"/>
      <c r="CE99" s="225"/>
      <c r="CF99" s="225"/>
      <c r="CG99" s="225"/>
      <c r="CH99" s="225"/>
      <c r="CI99" s="225"/>
      <c r="CJ99" s="225"/>
      <c r="CK99" s="225"/>
      <c r="CL99" s="225"/>
      <c r="CM99" s="225"/>
      <c r="CN99" s="225"/>
      <c r="CO99" s="225"/>
      <c r="CP99" s="225"/>
      <c r="CQ99" s="225"/>
      <c r="CR99" s="225"/>
      <c r="CS99" s="225"/>
      <c r="CT99" s="225"/>
    </row>
    <row r="100" spans="1:98" ht="12" customHeight="1" x14ac:dyDescent="0.25">
      <c r="A100" s="225"/>
      <c r="B100" s="225"/>
      <c r="C100" s="225"/>
      <c r="D100" s="225"/>
      <c r="E100" s="225"/>
      <c r="F100" s="225"/>
      <c r="G100" s="225"/>
      <c r="H100" s="225"/>
      <c r="I100" s="225"/>
      <c r="J100" s="225"/>
      <c r="K100" s="225"/>
      <c r="L100" s="225"/>
      <c r="M100" s="225"/>
      <c r="N100" s="225"/>
      <c r="O100" s="225"/>
      <c r="P100" s="225"/>
      <c r="Q100" s="225"/>
      <c r="R100" s="225"/>
      <c r="S100" s="225"/>
      <c r="T100" s="225"/>
      <c r="U100" s="225"/>
      <c r="V100" s="225"/>
      <c r="W100" s="225"/>
      <c r="X100" s="225"/>
      <c r="Y100" s="225"/>
      <c r="Z100" s="225"/>
      <c r="AA100" s="225"/>
      <c r="AB100" s="225"/>
      <c r="AC100" s="225"/>
      <c r="AD100" s="225"/>
      <c r="AE100" s="225"/>
      <c r="AF100" s="225"/>
      <c r="AG100" s="225"/>
      <c r="AH100" s="225"/>
      <c r="AI100" s="225"/>
      <c r="AJ100" s="225"/>
      <c r="AK100" s="257"/>
      <c r="AL100" s="257"/>
      <c r="AM100" s="225"/>
      <c r="AN100" s="225"/>
      <c r="AO100" s="225"/>
      <c r="AP100" s="225"/>
      <c r="AQ100" s="225"/>
      <c r="AR100" s="225"/>
      <c r="AS100" s="225"/>
      <c r="AT100" s="225"/>
      <c r="AU100" s="225"/>
      <c r="AV100" s="225"/>
      <c r="AW100" s="225"/>
      <c r="AX100" s="225"/>
      <c r="AY100" s="225"/>
      <c r="AZ100" s="225"/>
      <c r="BA100" s="225"/>
      <c r="BB100" s="225"/>
      <c r="BC100" s="225"/>
      <c r="BD100" s="225"/>
      <c r="BE100" s="225"/>
      <c r="BF100" s="225"/>
      <c r="BG100" s="225"/>
      <c r="BH100" s="225"/>
      <c r="BI100" s="225"/>
      <c r="BJ100" s="225"/>
      <c r="BK100" s="225"/>
      <c r="BL100" s="225"/>
      <c r="BM100" s="225"/>
      <c r="BN100" s="225"/>
      <c r="BO100" s="225"/>
      <c r="BP100" s="225"/>
      <c r="BQ100" s="225"/>
      <c r="BR100" s="225"/>
      <c r="BS100" s="225"/>
      <c r="BT100" s="225"/>
      <c r="BU100" s="225"/>
      <c r="BV100" s="225"/>
      <c r="BW100" s="225"/>
      <c r="BX100" s="225"/>
      <c r="BY100" s="225"/>
      <c r="BZ100" s="225"/>
      <c r="CA100" s="225"/>
      <c r="CB100" s="225"/>
      <c r="CC100" s="225"/>
      <c r="CD100" s="225"/>
      <c r="CE100" s="225"/>
      <c r="CF100" s="225"/>
      <c r="CG100" s="225"/>
      <c r="CH100" s="225"/>
      <c r="CI100" s="225"/>
      <c r="CJ100" s="225"/>
      <c r="CK100" s="225"/>
      <c r="CL100" s="225"/>
      <c r="CM100" s="225"/>
      <c r="CN100" s="225"/>
      <c r="CO100" s="225"/>
      <c r="CP100" s="225"/>
      <c r="CQ100" s="225"/>
      <c r="CR100" s="225"/>
      <c r="CS100" s="225"/>
      <c r="CT100" s="225"/>
    </row>
    <row r="101" spans="1:98" ht="12" customHeight="1" x14ac:dyDescent="0.25">
      <c r="A101" s="225"/>
      <c r="B101" s="225"/>
      <c r="C101" s="225"/>
      <c r="D101" s="225"/>
      <c r="E101" s="225"/>
      <c r="F101" s="225"/>
      <c r="G101" s="225"/>
      <c r="H101" s="225"/>
      <c r="I101" s="225"/>
      <c r="J101" s="225"/>
      <c r="K101" s="225"/>
      <c r="L101" s="225"/>
      <c r="M101" s="225"/>
      <c r="N101" s="225"/>
      <c r="O101" s="225"/>
      <c r="P101" s="225"/>
      <c r="Q101" s="225"/>
      <c r="R101" s="225"/>
      <c r="S101" s="225"/>
      <c r="T101" s="225"/>
      <c r="U101" s="225"/>
      <c r="V101" s="225"/>
      <c r="W101" s="225"/>
      <c r="X101" s="225"/>
      <c r="Y101" s="225"/>
      <c r="Z101" s="225"/>
      <c r="AA101" s="225"/>
      <c r="AB101" s="225"/>
      <c r="AC101" s="225"/>
      <c r="AD101" s="225"/>
      <c r="AE101" s="225"/>
      <c r="AF101" s="225"/>
      <c r="AG101" s="225"/>
      <c r="AH101" s="225"/>
      <c r="AI101" s="225"/>
      <c r="AJ101" s="225"/>
      <c r="AK101" s="257"/>
      <c r="AL101" s="257"/>
      <c r="AM101" s="225"/>
      <c r="AN101" s="225"/>
      <c r="AO101" s="225"/>
      <c r="AP101" s="225"/>
      <c r="AQ101" s="225"/>
      <c r="AR101" s="225"/>
      <c r="AS101" s="225"/>
      <c r="AT101" s="225"/>
      <c r="AU101" s="225"/>
      <c r="AV101" s="225"/>
      <c r="AW101" s="225"/>
      <c r="AX101" s="225"/>
      <c r="AY101" s="225"/>
      <c r="AZ101" s="225"/>
      <c r="BA101" s="225"/>
      <c r="BB101" s="225"/>
      <c r="BC101" s="225"/>
      <c r="BD101" s="225"/>
      <c r="BE101" s="225"/>
      <c r="BF101" s="225"/>
      <c r="BG101" s="225"/>
      <c r="BH101" s="225"/>
      <c r="BI101" s="225"/>
      <c r="BJ101" s="225"/>
      <c r="BK101" s="225"/>
      <c r="BL101" s="225"/>
      <c r="BM101" s="225"/>
      <c r="BN101" s="225"/>
      <c r="BO101" s="225"/>
      <c r="BP101" s="225"/>
      <c r="BQ101" s="225"/>
      <c r="BR101" s="225"/>
      <c r="BS101" s="225"/>
      <c r="BT101" s="225"/>
      <c r="BU101" s="225"/>
      <c r="BV101" s="225"/>
      <c r="BW101" s="225"/>
      <c r="BX101" s="225"/>
      <c r="BY101" s="225"/>
      <c r="BZ101" s="225"/>
      <c r="CA101" s="225"/>
      <c r="CB101" s="225"/>
      <c r="CC101" s="225"/>
      <c r="CD101" s="225"/>
      <c r="CE101" s="225"/>
      <c r="CF101" s="225"/>
      <c r="CG101" s="225"/>
      <c r="CH101" s="225"/>
      <c r="CI101" s="225"/>
      <c r="CJ101" s="225"/>
      <c r="CK101" s="225"/>
      <c r="CL101" s="225"/>
      <c r="CM101" s="225"/>
      <c r="CN101" s="225"/>
      <c r="CO101" s="225"/>
      <c r="CP101" s="225"/>
      <c r="CQ101" s="225"/>
      <c r="CR101" s="225"/>
      <c r="CS101" s="225"/>
      <c r="CT101" s="225"/>
    </row>
    <row r="102" spans="1:98" ht="12" customHeight="1" x14ac:dyDescent="0.25">
      <c r="A102" s="225"/>
      <c r="B102" s="225"/>
      <c r="C102" s="225"/>
      <c r="D102" s="225"/>
      <c r="E102" s="225"/>
      <c r="F102" s="225"/>
      <c r="G102" s="225"/>
      <c r="H102" s="225"/>
      <c r="I102" s="225"/>
      <c r="J102" s="225"/>
      <c r="K102" s="225"/>
      <c r="L102" s="225"/>
      <c r="M102" s="225"/>
      <c r="N102" s="225"/>
      <c r="O102" s="225"/>
      <c r="P102" s="225"/>
      <c r="Q102" s="225"/>
      <c r="R102" s="225"/>
      <c r="S102" s="225"/>
      <c r="T102" s="225"/>
      <c r="U102" s="225"/>
      <c r="V102" s="225"/>
      <c r="W102" s="225"/>
      <c r="X102" s="225"/>
      <c r="Y102" s="225"/>
      <c r="Z102" s="225"/>
      <c r="AA102" s="225"/>
      <c r="AB102" s="225"/>
      <c r="AC102" s="225"/>
      <c r="AD102" s="225"/>
      <c r="AE102" s="225"/>
      <c r="AF102" s="225"/>
      <c r="AG102" s="225"/>
      <c r="AH102" s="225"/>
      <c r="AI102" s="225"/>
      <c r="AJ102" s="225"/>
      <c r="AK102" s="257"/>
      <c r="AL102" s="257"/>
      <c r="AM102" s="225"/>
      <c r="AN102" s="225"/>
      <c r="AO102" s="225"/>
      <c r="AP102" s="225"/>
      <c r="AQ102" s="225"/>
      <c r="AR102" s="225"/>
      <c r="AS102" s="225"/>
      <c r="AT102" s="225"/>
      <c r="AU102" s="225"/>
      <c r="AV102" s="225"/>
      <c r="AW102" s="225"/>
      <c r="AX102" s="225"/>
      <c r="AY102" s="225"/>
      <c r="AZ102" s="225"/>
      <c r="BA102" s="225"/>
      <c r="BB102" s="225"/>
      <c r="BC102" s="225"/>
      <c r="BD102" s="225"/>
      <c r="BE102" s="225"/>
      <c r="BF102" s="225"/>
      <c r="BG102" s="225"/>
      <c r="BH102" s="225"/>
      <c r="BI102" s="225"/>
      <c r="BJ102" s="225"/>
      <c r="BK102" s="225"/>
      <c r="BL102" s="225"/>
      <c r="BM102" s="225"/>
      <c r="BN102" s="225"/>
      <c r="BO102" s="225"/>
      <c r="BP102" s="225"/>
      <c r="BQ102" s="225"/>
      <c r="BR102" s="225"/>
      <c r="BS102" s="225"/>
      <c r="BT102" s="225"/>
      <c r="BU102" s="225"/>
      <c r="BV102" s="225"/>
      <c r="BW102" s="225"/>
      <c r="BX102" s="225"/>
      <c r="BY102" s="225"/>
      <c r="BZ102" s="225"/>
      <c r="CA102" s="225"/>
      <c r="CB102" s="225"/>
      <c r="CC102" s="225"/>
      <c r="CD102" s="225"/>
      <c r="CE102" s="225"/>
      <c r="CF102" s="225"/>
      <c r="CG102" s="225"/>
      <c r="CH102" s="225"/>
      <c r="CI102" s="225"/>
      <c r="CJ102" s="225"/>
      <c r="CK102" s="225"/>
      <c r="CL102" s="225"/>
      <c r="CM102" s="225"/>
      <c r="CN102" s="225"/>
      <c r="CO102" s="225"/>
      <c r="CP102" s="225"/>
      <c r="CQ102" s="225"/>
      <c r="CR102" s="225"/>
      <c r="CS102" s="225"/>
      <c r="CT102" s="225"/>
    </row>
    <row r="103" spans="1:98" ht="12" customHeight="1" x14ac:dyDescent="0.25">
      <c r="A103" s="225"/>
      <c r="B103" s="225"/>
      <c r="C103" s="225"/>
      <c r="D103" s="225"/>
      <c r="E103" s="225"/>
      <c r="F103" s="225"/>
      <c r="G103" s="225"/>
      <c r="H103" s="225"/>
      <c r="I103" s="225"/>
      <c r="J103" s="225"/>
      <c r="K103" s="225"/>
      <c r="L103" s="225"/>
      <c r="M103" s="225"/>
      <c r="N103" s="225"/>
      <c r="O103" s="225"/>
      <c r="P103" s="225"/>
      <c r="Q103" s="225"/>
      <c r="R103" s="225"/>
      <c r="S103" s="225"/>
      <c r="T103" s="225"/>
      <c r="U103" s="225"/>
      <c r="V103" s="225"/>
      <c r="W103" s="225"/>
      <c r="X103" s="225"/>
      <c r="Y103" s="225"/>
      <c r="Z103" s="225"/>
      <c r="AA103" s="225"/>
      <c r="AB103" s="225"/>
      <c r="AC103" s="225"/>
      <c r="AD103" s="225"/>
      <c r="AE103" s="225"/>
      <c r="AF103" s="225"/>
      <c r="AG103" s="225"/>
      <c r="AH103" s="225"/>
      <c r="AI103" s="225"/>
      <c r="AJ103" s="225"/>
      <c r="AK103" s="257"/>
      <c r="AL103" s="257"/>
      <c r="AM103" s="225"/>
      <c r="AN103" s="225"/>
      <c r="AO103" s="225"/>
      <c r="AP103" s="225"/>
      <c r="AQ103" s="225"/>
      <c r="AR103" s="225"/>
      <c r="AS103" s="225"/>
      <c r="AT103" s="225"/>
      <c r="AU103" s="225"/>
      <c r="AV103" s="225"/>
      <c r="AW103" s="225"/>
      <c r="AX103" s="225"/>
      <c r="AY103" s="225"/>
      <c r="AZ103" s="225"/>
      <c r="BA103" s="225"/>
      <c r="BB103" s="225"/>
      <c r="BC103" s="225"/>
      <c r="BD103" s="225"/>
      <c r="BE103" s="225"/>
      <c r="BF103" s="225"/>
      <c r="BG103" s="225"/>
      <c r="BH103" s="225"/>
      <c r="BI103" s="225"/>
      <c r="BJ103" s="225"/>
      <c r="BK103" s="225"/>
      <c r="BL103" s="225"/>
      <c r="BM103" s="225"/>
      <c r="BN103" s="225"/>
      <c r="BO103" s="225"/>
      <c r="BP103" s="225"/>
      <c r="BQ103" s="225"/>
      <c r="BR103" s="225"/>
      <c r="BS103" s="225"/>
      <c r="BT103" s="225"/>
      <c r="BU103" s="225"/>
      <c r="BV103" s="225"/>
      <c r="BW103" s="225"/>
      <c r="BX103" s="225"/>
      <c r="BY103" s="225"/>
      <c r="BZ103" s="225"/>
      <c r="CA103" s="225"/>
      <c r="CB103" s="225"/>
      <c r="CC103" s="225"/>
      <c r="CD103" s="225"/>
      <c r="CE103" s="225"/>
      <c r="CF103" s="225"/>
      <c r="CG103" s="225"/>
      <c r="CH103" s="225"/>
      <c r="CI103" s="225"/>
      <c r="CJ103" s="225"/>
      <c r="CK103" s="225"/>
      <c r="CL103" s="225"/>
      <c r="CM103" s="225"/>
      <c r="CN103" s="225"/>
      <c r="CO103" s="225"/>
      <c r="CP103" s="225"/>
      <c r="CQ103" s="225"/>
      <c r="CR103" s="225"/>
      <c r="CS103" s="225"/>
      <c r="CT103" s="225"/>
    </row>
    <row r="104" spans="1:98" ht="12" customHeight="1" x14ac:dyDescent="0.25">
      <c r="A104" s="225"/>
      <c r="B104" s="225"/>
      <c r="C104" s="225"/>
      <c r="D104" s="225"/>
      <c r="E104" s="225"/>
      <c r="F104" s="225"/>
      <c r="G104" s="225"/>
      <c r="H104" s="225"/>
      <c r="I104" s="225"/>
      <c r="J104" s="225"/>
      <c r="K104" s="225"/>
      <c r="L104" s="225"/>
      <c r="M104" s="225"/>
      <c r="N104" s="225"/>
      <c r="O104" s="225"/>
      <c r="P104" s="225"/>
      <c r="Q104" s="225"/>
      <c r="R104" s="225"/>
      <c r="S104" s="225"/>
      <c r="T104" s="225"/>
      <c r="U104" s="225"/>
      <c r="V104" s="225"/>
      <c r="W104" s="225"/>
      <c r="X104" s="225"/>
      <c r="Y104" s="225"/>
      <c r="Z104" s="225"/>
      <c r="AA104" s="225"/>
      <c r="AB104" s="225"/>
      <c r="AC104" s="225"/>
      <c r="AD104" s="225"/>
      <c r="AE104" s="225"/>
      <c r="AF104" s="225"/>
      <c r="AG104" s="225"/>
      <c r="AH104" s="225"/>
      <c r="AI104" s="225"/>
      <c r="AJ104" s="225"/>
      <c r="AK104" s="257"/>
      <c r="AL104" s="257"/>
      <c r="AM104" s="225"/>
      <c r="AN104" s="225"/>
      <c r="AO104" s="225"/>
      <c r="AP104" s="225"/>
      <c r="AQ104" s="225"/>
      <c r="AR104" s="225"/>
      <c r="AS104" s="225"/>
      <c r="AT104" s="225"/>
      <c r="AU104" s="225"/>
      <c r="AV104" s="225"/>
      <c r="AW104" s="225"/>
      <c r="AX104" s="225"/>
      <c r="AY104" s="225"/>
      <c r="AZ104" s="225"/>
      <c r="BA104" s="225"/>
      <c r="BB104" s="225"/>
      <c r="BC104" s="225"/>
      <c r="BD104" s="225"/>
      <c r="BE104" s="225"/>
      <c r="BF104" s="225"/>
      <c r="BG104" s="225"/>
      <c r="BH104" s="225"/>
      <c r="BI104" s="225"/>
      <c r="BJ104" s="225"/>
      <c r="BK104" s="225"/>
      <c r="BL104" s="225"/>
      <c r="BM104" s="225"/>
      <c r="BN104" s="225"/>
      <c r="BO104" s="225"/>
      <c r="BP104" s="225"/>
      <c r="BQ104" s="225"/>
      <c r="BR104" s="225"/>
      <c r="BS104" s="225"/>
      <c r="BT104" s="225"/>
      <c r="BU104" s="225"/>
      <c r="BV104" s="225"/>
      <c r="BW104" s="225"/>
      <c r="BX104" s="225"/>
      <c r="BY104" s="225"/>
      <c r="BZ104" s="225"/>
      <c r="CA104" s="225"/>
      <c r="CB104" s="225"/>
      <c r="CC104" s="225"/>
      <c r="CD104" s="225"/>
      <c r="CE104" s="225"/>
      <c r="CF104" s="225"/>
      <c r="CG104" s="225"/>
      <c r="CH104" s="225"/>
      <c r="CI104" s="225"/>
      <c r="CJ104" s="225"/>
      <c r="CK104" s="225"/>
      <c r="CL104" s="225"/>
      <c r="CM104" s="225"/>
      <c r="CN104" s="225"/>
      <c r="CO104" s="225"/>
      <c r="CP104" s="225"/>
      <c r="CQ104" s="225"/>
      <c r="CR104" s="225"/>
      <c r="CS104" s="225"/>
      <c r="CT104" s="225"/>
    </row>
    <row r="105" spans="1:98" ht="12" customHeight="1" x14ac:dyDescent="0.25">
      <c r="A105" s="225"/>
      <c r="B105" s="225"/>
      <c r="C105" s="225"/>
      <c r="D105" s="225"/>
      <c r="E105" s="225"/>
      <c r="F105" s="225"/>
      <c r="G105" s="225"/>
      <c r="H105" s="225"/>
      <c r="I105" s="225"/>
      <c r="J105" s="225"/>
      <c r="K105" s="225"/>
      <c r="L105" s="225"/>
      <c r="M105" s="225"/>
      <c r="N105" s="225"/>
      <c r="O105" s="225"/>
      <c r="P105" s="225"/>
      <c r="Q105" s="225"/>
      <c r="R105" s="225"/>
      <c r="S105" s="225"/>
      <c r="T105" s="225"/>
      <c r="U105" s="225"/>
      <c r="V105" s="225"/>
      <c r="W105" s="225"/>
      <c r="X105" s="225"/>
      <c r="Y105" s="225"/>
      <c r="Z105" s="225"/>
      <c r="AA105" s="225"/>
      <c r="AB105" s="225"/>
      <c r="AC105" s="225"/>
      <c r="AD105" s="225"/>
      <c r="AE105" s="225"/>
      <c r="AF105" s="225"/>
      <c r="AG105" s="225"/>
      <c r="AH105" s="225"/>
      <c r="AI105" s="225"/>
      <c r="AJ105" s="225"/>
      <c r="AK105" s="257"/>
      <c r="AL105" s="257"/>
      <c r="AM105" s="225"/>
      <c r="AN105" s="225"/>
      <c r="AO105" s="225"/>
      <c r="AP105" s="225"/>
      <c r="AQ105" s="225"/>
      <c r="AR105" s="225"/>
      <c r="AS105" s="225"/>
      <c r="AT105" s="225"/>
      <c r="AU105" s="225"/>
      <c r="AV105" s="225"/>
      <c r="AW105" s="225"/>
      <c r="AX105" s="225"/>
      <c r="AY105" s="225"/>
      <c r="AZ105" s="225"/>
      <c r="BA105" s="225"/>
      <c r="BB105" s="225"/>
      <c r="BC105" s="225"/>
      <c r="BD105" s="225"/>
      <c r="BE105" s="225"/>
      <c r="BF105" s="225"/>
      <c r="BG105" s="225"/>
      <c r="BH105" s="225"/>
      <c r="BI105" s="225"/>
      <c r="BJ105" s="225"/>
      <c r="BK105" s="225"/>
      <c r="BL105" s="225"/>
      <c r="BM105" s="225"/>
      <c r="BN105" s="225"/>
      <c r="BO105" s="225"/>
      <c r="BP105" s="225"/>
      <c r="BQ105" s="225"/>
      <c r="BR105" s="225"/>
      <c r="BS105" s="225"/>
      <c r="BT105" s="225"/>
      <c r="BU105" s="225"/>
      <c r="BV105" s="225"/>
      <c r="BW105" s="225"/>
      <c r="BX105" s="225"/>
      <c r="BY105" s="225"/>
      <c r="BZ105" s="225"/>
      <c r="CA105" s="225"/>
      <c r="CB105" s="225"/>
      <c r="CC105" s="225"/>
      <c r="CD105" s="225"/>
      <c r="CE105" s="225"/>
      <c r="CF105" s="225"/>
      <c r="CG105" s="225"/>
      <c r="CH105" s="225"/>
      <c r="CI105" s="225"/>
      <c r="CJ105" s="225"/>
      <c r="CK105" s="225"/>
      <c r="CL105" s="225"/>
      <c r="CM105" s="225"/>
      <c r="CN105" s="225"/>
      <c r="CO105" s="225"/>
      <c r="CP105" s="225"/>
      <c r="CQ105" s="225"/>
      <c r="CR105" s="225"/>
      <c r="CS105" s="225"/>
      <c r="CT105" s="225"/>
    </row>
    <row r="106" spans="1:98" ht="12" customHeight="1" x14ac:dyDescent="0.25">
      <c r="A106" s="225"/>
      <c r="B106" s="225"/>
      <c r="C106" s="225"/>
      <c r="D106" s="225"/>
      <c r="E106" s="225"/>
      <c r="F106" s="225"/>
      <c r="G106" s="225"/>
      <c r="H106" s="225"/>
      <c r="I106" s="225"/>
      <c r="J106" s="225"/>
      <c r="K106" s="225"/>
      <c r="L106" s="225"/>
      <c r="M106" s="225"/>
      <c r="N106" s="225"/>
      <c r="O106" s="225"/>
      <c r="P106" s="225"/>
      <c r="Q106" s="225"/>
      <c r="R106" s="225"/>
      <c r="S106" s="225"/>
      <c r="T106" s="225"/>
      <c r="U106" s="225"/>
      <c r="V106" s="225"/>
      <c r="W106" s="225"/>
      <c r="X106" s="225"/>
      <c r="Y106" s="225"/>
      <c r="Z106" s="225"/>
      <c r="AA106" s="225"/>
      <c r="AB106" s="225"/>
      <c r="AC106" s="225"/>
      <c r="AD106" s="225"/>
      <c r="AE106" s="225"/>
      <c r="AF106" s="225"/>
      <c r="AG106" s="225"/>
      <c r="AH106" s="225"/>
      <c r="AI106" s="225"/>
      <c r="AJ106" s="225"/>
      <c r="AK106" s="257"/>
      <c r="AL106" s="257"/>
      <c r="AM106" s="225"/>
      <c r="AN106" s="225"/>
      <c r="AO106" s="225"/>
      <c r="AP106" s="225"/>
      <c r="AQ106" s="225"/>
      <c r="AR106" s="225"/>
      <c r="AS106" s="225"/>
      <c r="AT106" s="225"/>
      <c r="AU106" s="225"/>
      <c r="AV106" s="225"/>
      <c r="AW106" s="225"/>
      <c r="AX106" s="225"/>
      <c r="AY106" s="225"/>
      <c r="AZ106" s="225"/>
      <c r="BA106" s="225"/>
      <c r="BB106" s="225"/>
      <c r="BC106" s="225"/>
      <c r="BD106" s="225"/>
      <c r="BE106" s="225"/>
      <c r="BF106" s="225"/>
      <c r="BG106" s="225"/>
      <c r="BH106" s="225"/>
      <c r="BI106" s="225"/>
      <c r="BJ106" s="225"/>
      <c r="BK106" s="225"/>
      <c r="BL106" s="225"/>
      <c r="BM106" s="225"/>
      <c r="BN106" s="225"/>
      <c r="BO106" s="225"/>
      <c r="BP106" s="225"/>
      <c r="BQ106" s="225"/>
      <c r="BR106" s="225"/>
      <c r="BS106" s="225"/>
      <c r="BT106" s="225"/>
      <c r="BU106" s="225"/>
      <c r="BV106" s="225"/>
      <c r="BW106" s="225"/>
      <c r="BX106" s="225"/>
      <c r="BY106" s="225"/>
      <c r="BZ106" s="225"/>
      <c r="CA106" s="225"/>
      <c r="CB106" s="225"/>
      <c r="CC106" s="225"/>
      <c r="CD106" s="225"/>
      <c r="CE106" s="225"/>
      <c r="CF106" s="225"/>
      <c r="CG106" s="225"/>
      <c r="CH106" s="225"/>
      <c r="CI106" s="225"/>
      <c r="CJ106" s="225"/>
      <c r="CK106" s="225"/>
      <c r="CL106" s="225"/>
      <c r="CM106" s="225"/>
      <c r="CN106" s="225"/>
      <c r="CO106" s="225"/>
      <c r="CP106" s="225"/>
      <c r="CQ106" s="225"/>
      <c r="CR106" s="225"/>
      <c r="CS106" s="225"/>
      <c r="CT106" s="225"/>
    </row>
    <row r="107" spans="1:98" ht="12" customHeight="1" x14ac:dyDescent="0.25">
      <c r="A107" s="225"/>
      <c r="B107" s="225"/>
      <c r="C107" s="225"/>
      <c r="D107" s="225"/>
      <c r="E107" s="225"/>
      <c r="F107" s="225"/>
      <c r="G107" s="225"/>
      <c r="H107" s="225"/>
      <c r="I107" s="225"/>
      <c r="J107" s="225"/>
      <c r="K107" s="225"/>
      <c r="L107" s="225"/>
      <c r="M107" s="225"/>
      <c r="N107" s="225"/>
      <c r="O107" s="225"/>
      <c r="P107" s="225"/>
      <c r="Q107" s="225"/>
      <c r="R107" s="225"/>
      <c r="S107" s="225"/>
      <c r="T107" s="225"/>
      <c r="U107" s="225"/>
      <c r="V107" s="225"/>
      <c r="W107" s="225"/>
      <c r="X107" s="225"/>
      <c r="Y107" s="225"/>
      <c r="Z107" s="225"/>
      <c r="AA107" s="225"/>
      <c r="AB107" s="225"/>
      <c r="AC107" s="225"/>
      <c r="AD107" s="225"/>
      <c r="AE107" s="225"/>
      <c r="AF107" s="225"/>
      <c r="AG107" s="225"/>
      <c r="AH107" s="225"/>
      <c r="AI107" s="225"/>
      <c r="AJ107" s="225"/>
      <c r="AK107" s="257"/>
      <c r="AL107" s="257"/>
      <c r="AM107" s="225"/>
      <c r="AN107" s="225"/>
      <c r="AO107" s="225"/>
      <c r="AP107" s="225"/>
      <c r="AQ107" s="225"/>
      <c r="AR107" s="225"/>
      <c r="AS107" s="225"/>
      <c r="AT107" s="225"/>
      <c r="AU107" s="225"/>
      <c r="AV107" s="225"/>
      <c r="AW107" s="225"/>
      <c r="AX107" s="225"/>
      <c r="AY107" s="225"/>
      <c r="AZ107" s="225"/>
      <c r="BA107" s="225"/>
      <c r="BB107" s="225"/>
      <c r="BC107" s="225"/>
      <c r="BD107" s="225"/>
      <c r="BE107" s="225"/>
      <c r="BF107" s="225"/>
      <c r="BG107" s="225"/>
      <c r="BH107" s="225"/>
      <c r="BI107" s="225"/>
      <c r="BJ107" s="225"/>
      <c r="BK107" s="225"/>
      <c r="BL107" s="225"/>
      <c r="BM107" s="225"/>
      <c r="BN107" s="225"/>
      <c r="BO107" s="225"/>
      <c r="BP107" s="225"/>
      <c r="BQ107" s="225"/>
      <c r="BR107" s="225"/>
      <c r="BS107" s="225"/>
      <c r="BT107" s="225"/>
      <c r="BU107" s="225"/>
      <c r="BV107" s="225"/>
      <c r="BW107" s="225"/>
      <c r="BX107" s="225"/>
      <c r="BY107" s="225"/>
      <c r="BZ107" s="225"/>
      <c r="CA107" s="225"/>
      <c r="CB107" s="225"/>
      <c r="CC107" s="225"/>
      <c r="CD107" s="225"/>
      <c r="CE107" s="225"/>
      <c r="CF107" s="225"/>
      <c r="CG107" s="225"/>
      <c r="CH107" s="225"/>
      <c r="CI107" s="225"/>
      <c r="CJ107" s="225"/>
      <c r="CK107" s="225"/>
      <c r="CL107" s="225"/>
      <c r="CM107" s="225"/>
      <c r="CN107" s="225"/>
      <c r="CO107" s="225"/>
      <c r="CP107" s="225"/>
      <c r="CQ107" s="225"/>
      <c r="CR107" s="225"/>
      <c r="CS107" s="225"/>
      <c r="CT107" s="225"/>
    </row>
    <row r="108" spans="1:98" ht="12" customHeight="1" x14ac:dyDescent="0.25">
      <c r="A108" s="225"/>
      <c r="B108" s="225"/>
      <c r="C108" s="225"/>
      <c r="D108" s="225"/>
      <c r="E108" s="225"/>
      <c r="F108" s="225"/>
      <c r="G108" s="225"/>
      <c r="H108" s="225"/>
      <c r="I108" s="225"/>
      <c r="J108" s="225"/>
      <c r="K108" s="225"/>
      <c r="L108" s="225"/>
      <c r="M108" s="225"/>
      <c r="N108" s="225"/>
      <c r="O108" s="225"/>
      <c r="P108" s="225"/>
      <c r="Q108" s="225"/>
      <c r="R108" s="225"/>
      <c r="S108" s="225"/>
      <c r="T108" s="225"/>
      <c r="U108" s="225"/>
      <c r="V108" s="225"/>
      <c r="W108" s="225"/>
      <c r="X108" s="225"/>
      <c r="Y108" s="225"/>
      <c r="Z108" s="225"/>
      <c r="AA108" s="225"/>
      <c r="AB108" s="225"/>
      <c r="AC108" s="225"/>
      <c r="AD108" s="225"/>
      <c r="AE108" s="225"/>
      <c r="AF108" s="225"/>
      <c r="AG108" s="225"/>
      <c r="AH108" s="225"/>
      <c r="AI108" s="225"/>
      <c r="AJ108" s="225"/>
      <c r="AK108" s="257"/>
      <c r="AL108" s="257"/>
      <c r="AM108" s="225"/>
      <c r="AN108" s="225"/>
      <c r="AO108" s="225"/>
      <c r="AP108" s="225"/>
      <c r="AQ108" s="225"/>
      <c r="AR108" s="225"/>
      <c r="AS108" s="225"/>
      <c r="AT108" s="225"/>
      <c r="AU108" s="225"/>
      <c r="AV108" s="225"/>
      <c r="AW108" s="225"/>
      <c r="AX108" s="225"/>
      <c r="AY108" s="225"/>
      <c r="AZ108" s="225"/>
      <c r="BA108" s="225"/>
      <c r="BB108" s="225"/>
      <c r="BC108" s="225"/>
      <c r="BD108" s="225"/>
      <c r="BE108" s="225"/>
      <c r="BF108" s="225"/>
      <c r="BG108" s="225"/>
      <c r="BH108" s="225"/>
      <c r="BI108" s="225"/>
      <c r="BJ108" s="225"/>
      <c r="BK108" s="225"/>
      <c r="BL108" s="225"/>
      <c r="BM108" s="225"/>
      <c r="BN108" s="225"/>
      <c r="BO108" s="225"/>
      <c r="BP108" s="225"/>
      <c r="BQ108" s="225"/>
      <c r="BR108" s="225"/>
      <c r="BS108" s="225"/>
      <c r="BT108" s="225"/>
      <c r="BU108" s="225"/>
      <c r="BV108" s="225"/>
      <c r="BW108" s="225"/>
      <c r="BX108" s="225"/>
      <c r="BY108" s="225"/>
      <c r="BZ108" s="225"/>
      <c r="CA108" s="225"/>
      <c r="CB108" s="225"/>
      <c r="CC108" s="225"/>
      <c r="CD108" s="225"/>
      <c r="CE108" s="225"/>
      <c r="CF108" s="225"/>
      <c r="CG108" s="225"/>
      <c r="CH108" s="225"/>
      <c r="CI108" s="225"/>
      <c r="CJ108" s="225"/>
      <c r="CK108" s="225"/>
      <c r="CL108" s="225"/>
      <c r="CM108" s="225"/>
      <c r="CN108" s="225"/>
      <c r="CO108" s="225"/>
      <c r="CP108" s="225"/>
      <c r="CQ108" s="225"/>
      <c r="CR108" s="225"/>
      <c r="CS108" s="225"/>
      <c r="CT108" s="225"/>
    </row>
    <row r="109" spans="1:98" ht="12" customHeight="1" x14ac:dyDescent="0.25">
      <c r="A109" s="225"/>
      <c r="B109" s="225"/>
      <c r="C109" s="225"/>
      <c r="D109" s="225"/>
      <c r="E109" s="225"/>
      <c r="F109" s="225"/>
      <c r="G109" s="225"/>
      <c r="H109" s="225"/>
      <c r="I109" s="225"/>
      <c r="J109" s="225"/>
      <c r="K109" s="225"/>
      <c r="L109" s="225"/>
      <c r="M109" s="225"/>
      <c r="N109" s="225"/>
      <c r="O109" s="225"/>
      <c r="P109" s="225"/>
      <c r="Q109" s="225"/>
      <c r="R109" s="225"/>
      <c r="S109" s="225"/>
      <c r="T109" s="225"/>
      <c r="U109" s="225"/>
      <c r="V109" s="225"/>
      <c r="W109" s="225"/>
      <c r="X109" s="225"/>
      <c r="Y109" s="225"/>
      <c r="Z109" s="225"/>
      <c r="AA109" s="225"/>
      <c r="AB109" s="225"/>
      <c r="AC109" s="225"/>
      <c r="AD109" s="225"/>
      <c r="AE109" s="225"/>
      <c r="AF109" s="225"/>
      <c r="AG109" s="225"/>
      <c r="AH109" s="225"/>
      <c r="AI109" s="225"/>
      <c r="AJ109" s="225"/>
      <c r="AK109" s="257"/>
      <c r="AL109" s="257"/>
      <c r="AM109" s="225"/>
      <c r="AN109" s="225"/>
      <c r="AO109" s="225"/>
      <c r="AP109" s="225"/>
      <c r="AQ109" s="225"/>
      <c r="AR109" s="225"/>
      <c r="AS109" s="225"/>
      <c r="AT109" s="225"/>
      <c r="AU109" s="225"/>
      <c r="AV109" s="225"/>
      <c r="AW109" s="225"/>
      <c r="AX109" s="225"/>
      <c r="AY109" s="225"/>
      <c r="AZ109" s="225"/>
      <c r="BA109" s="225"/>
      <c r="BB109" s="225"/>
      <c r="BC109" s="225"/>
      <c r="BD109" s="225"/>
      <c r="BE109" s="225"/>
      <c r="BF109" s="225"/>
      <c r="BG109" s="225"/>
      <c r="BH109" s="225"/>
      <c r="BI109" s="225"/>
      <c r="BJ109" s="225"/>
      <c r="BK109" s="225"/>
      <c r="BL109" s="225"/>
      <c r="BM109" s="225"/>
      <c r="BN109" s="225"/>
      <c r="BO109" s="225"/>
      <c r="BP109" s="225"/>
      <c r="BQ109" s="225"/>
      <c r="BR109" s="225"/>
      <c r="BS109" s="225"/>
      <c r="BT109" s="225"/>
      <c r="BU109" s="225"/>
      <c r="BV109" s="225"/>
      <c r="BW109" s="225"/>
      <c r="BX109" s="225"/>
      <c r="BY109" s="225"/>
      <c r="BZ109" s="225"/>
      <c r="CA109" s="225"/>
      <c r="CB109" s="225"/>
      <c r="CC109" s="225"/>
      <c r="CD109" s="225"/>
      <c r="CE109" s="225"/>
      <c r="CF109" s="225"/>
      <c r="CG109" s="225"/>
      <c r="CH109" s="225"/>
      <c r="CI109" s="225"/>
      <c r="CJ109" s="225"/>
      <c r="CK109" s="225"/>
      <c r="CL109" s="225"/>
      <c r="CM109" s="225"/>
      <c r="CN109" s="225"/>
      <c r="CO109" s="225"/>
      <c r="CP109" s="225"/>
      <c r="CQ109" s="225"/>
      <c r="CR109" s="225"/>
      <c r="CS109" s="225"/>
      <c r="CT109" s="225"/>
    </row>
    <row r="110" spans="1:98" ht="12" customHeight="1" x14ac:dyDescent="0.25">
      <c r="A110" s="225"/>
      <c r="B110" s="225"/>
      <c r="C110" s="225"/>
      <c r="D110" s="225"/>
      <c r="E110" s="225"/>
      <c r="F110" s="225"/>
      <c r="G110" s="225"/>
      <c r="H110" s="225"/>
      <c r="I110" s="225"/>
      <c r="J110" s="225"/>
      <c r="K110" s="225"/>
      <c r="L110" s="225"/>
      <c r="M110" s="225"/>
      <c r="N110" s="225"/>
      <c r="O110" s="225"/>
      <c r="P110" s="225"/>
      <c r="Q110" s="225"/>
      <c r="R110" s="225"/>
      <c r="S110" s="225"/>
      <c r="T110" s="225"/>
      <c r="U110" s="225"/>
      <c r="V110" s="225"/>
      <c r="W110" s="225"/>
      <c r="X110" s="225"/>
      <c r="Y110" s="225"/>
      <c r="Z110" s="225"/>
      <c r="AA110" s="225"/>
      <c r="AB110" s="225"/>
      <c r="AC110" s="225"/>
      <c r="AD110" s="225"/>
      <c r="AE110" s="225"/>
      <c r="AF110" s="225"/>
      <c r="AG110" s="225"/>
      <c r="AH110" s="225"/>
      <c r="AI110" s="225"/>
      <c r="AJ110" s="225"/>
      <c r="AK110" s="257"/>
      <c r="AL110" s="257"/>
      <c r="AM110" s="225"/>
      <c r="AN110" s="225"/>
      <c r="AO110" s="225"/>
      <c r="AP110" s="225"/>
      <c r="AQ110" s="225"/>
      <c r="AR110" s="225"/>
      <c r="AS110" s="225"/>
      <c r="AT110" s="225"/>
      <c r="AU110" s="225"/>
      <c r="AV110" s="225"/>
      <c r="AW110" s="225"/>
      <c r="AX110" s="225"/>
      <c r="AY110" s="225"/>
      <c r="AZ110" s="225"/>
      <c r="BA110" s="225"/>
      <c r="BB110" s="225"/>
      <c r="BC110" s="225"/>
      <c r="BD110" s="225"/>
      <c r="BE110" s="225"/>
      <c r="BF110" s="225"/>
      <c r="BG110" s="225"/>
      <c r="BH110" s="225"/>
      <c r="BI110" s="225"/>
      <c r="BJ110" s="225"/>
      <c r="BK110" s="225"/>
      <c r="BL110" s="225"/>
      <c r="BM110" s="225"/>
      <c r="BN110" s="225"/>
      <c r="BO110" s="225"/>
      <c r="BP110" s="225"/>
      <c r="BQ110" s="225"/>
      <c r="BR110" s="225"/>
      <c r="BS110" s="225"/>
      <c r="BT110" s="225"/>
      <c r="BU110" s="225"/>
      <c r="BV110" s="225"/>
      <c r="BW110" s="225"/>
      <c r="BX110" s="225"/>
      <c r="BY110" s="225"/>
      <c r="BZ110" s="225"/>
      <c r="CA110" s="225"/>
      <c r="CB110" s="225"/>
      <c r="CC110" s="225"/>
      <c r="CD110" s="225"/>
      <c r="CE110" s="225"/>
      <c r="CF110" s="225"/>
      <c r="CG110" s="225"/>
      <c r="CH110" s="225"/>
      <c r="CI110" s="225"/>
      <c r="CJ110" s="225"/>
      <c r="CK110" s="225"/>
      <c r="CL110" s="225"/>
      <c r="CM110" s="225"/>
      <c r="CN110" s="225"/>
      <c r="CO110" s="225"/>
      <c r="CP110" s="225"/>
      <c r="CQ110" s="225"/>
      <c r="CR110" s="225"/>
      <c r="CS110" s="225"/>
      <c r="CT110" s="225"/>
    </row>
    <row r="111" spans="1:98" ht="12" customHeight="1" x14ac:dyDescent="0.25">
      <c r="A111" s="225"/>
      <c r="B111" s="225"/>
      <c r="C111" s="225"/>
      <c r="D111" s="225"/>
      <c r="E111" s="225"/>
      <c r="F111" s="225"/>
      <c r="G111" s="225"/>
      <c r="H111" s="225"/>
      <c r="I111" s="225"/>
      <c r="J111" s="225"/>
      <c r="K111" s="225"/>
      <c r="L111" s="225"/>
      <c r="M111" s="225"/>
      <c r="N111" s="225"/>
      <c r="O111" s="225"/>
      <c r="P111" s="225"/>
      <c r="Q111" s="225"/>
      <c r="R111" s="225"/>
      <c r="S111" s="225"/>
      <c r="T111" s="225"/>
      <c r="U111" s="225"/>
      <c r="V111" s="225"/>
      <c r="W111" s="225"/>
      <c r="X111" s="225"/>
      <c r="Y111" s="225"/>
      <c r="Z111" s="225"/>
      <c r="AA111" s="225"/>
      <c r="AB111" s="225"/>
      <c r="AC111" s="225"/>
      <c r="AD111" s="225"/>
      <c r="AE111" s="225"/>
      <c r="AF111" s="225"/>
      <c r="AG111" s="225"/>
      <c r="AH111" s="225"/>
      <c r="AI111" s="225"/>
      <c r="AJ111" s="225"/>
      <c r="AK111" s="257"/>
      <c r="AL111" s="257"/>
      <c r="AM111" s="225"/>
      <c r="AN111" s="225"/>
      <c r="AO111" s="225"/>
      <c r="AP111" s="225"/>
      <c r="AQ111" s="225"/>
      <c r="AR111" s="225"/>
      <c r="AS111" s="225"/>
      <c r="AT111" s="225"/>
      <c r="AU111" s="225"/>
      <c r="AV111" s="225"/>
      <c r="AW111" s="225"/>
      <c r="AX111" s="225"/>
      <c r="AY111" s="225"/>
      <c r="AZ111" s="225"/>
      <c r="BA111" s="225"/>
      <c r="BB111" s="225"/>
      <c r="BC111" s="225"/>
      <c r="BD111" s="225"/>
      <c r="BE111" s="225"/>
      <c r="BF111" s="225"/>
      <c r="BG111" s="225"/>
      <c r="BH111" s="225"/>
      <c r="BI111" s="225"/>
      <c r="BJ111" s="225"/>
      <c r="BK111" s="225"/>
      <c r="BL111" s="225"/>
      <c r="BM111" s="225"/>
      <c r="BN111" s="225"/>
      <c r="BO111" s="225"/>
      <c r="BP111" s="225"/>
      <c r="BQ111" s="225"/>
      <c r="BR111" s="225"/>
      <c r="BS111" s="225"/>
      <c r="BT111" s="225"/>
      <c r="BU111" s="225"/>
      <c r="BV111" s="225"/>
      <c r="BW111" s="225"/>
      <c r="BX111" s="225"/>
      <c r="BY111" s="225"/>
      <c r="BZ111" s="225"/>
      <c r="CA111" s="225"/>
      <c r="CB111" s="225"/>
      <c r="CC111" s="225"/>
      <c r="CD111" s="225"/>
      <c r="CE111" s="225"/>
      <c r="CF111" s="225"/>
      <c r="CG111" s="225"/>
      <c r="CH111" s="225"/>
      <c r="CI111" s="225"/>
      <c r="CJ111" s="225"/>
      <c r="CK111" s="225"/>
      <c r="CL111" s="225"/>
      <c r="CM111" s="225"/>
      <c r="CN111" s="225"/>
      <c r="CO111" s="225"/>
      <c r="CP111" s="225"/>
      <c r="CQ111" s="225"/>
      <c r="CR111" s="225"/>
      <c r="CS111" s="225"/>
      <c r="CT111" s="225"/>
    </row>
    <row r="112" spans="1:98" ht="12" customHeight="1" x14ac:dyDescent="0.25">
      <c r="A112" s="225"/>
      <c r="B112" s="225"/>
      <c r="C112" s="225"/>
      <c r="D112" s="225"/>
      <c r="E112" s="225"/>
      <c r="F112" s="225"/>
      <c r="G112" s="225"/>
      <c r="H112" s="225"/>
      <c r="I112" s="225"/>
      <c r="J112" s="225"/>
      <c r="K112" s="225"/>
      <c r="L112" s="225"/>
      <c r="M112" s="225"/>
      <c r="N112" s="225"/>
      <c r="O112" s="225"/>
      <c r="P112" s="225"/>
      <c r="Q112" s="225"/>
      <c r="R112" s="225"/>
      <c r="S112" s="225"/>
      <c r="T112" s="225"/>
      <c r="U112" s="225"/>
      <c r="V112" s="225"/>
      <c r="W112" s="225"/>
      <c r="X112" s="225"/>
      <c r="Y112" s="225"/>
      <c r="Z112" s="225"/>
      <c r="AA112" s="225"/>
      <c r="AB112" s="225"/>
      <c r="AC112" s="225"/>
      <c r="AD112" s="225"/>
      <c r="AE112" s="225"/>
      <c r="AF112" s="225"/>
      <c r="AG112" s="225"/>
      <c r="AH112" s="225"/>
      <c r="AI112" s="225"/>
      <c r="AJ112" s="225"/>
      <c r="AK112" s="257"/>
      <c r="AL112" s="257"/>
      <c r="AM112" s="225"/>
      <c r="AN112" s="225"/>
      <c r="AO112" s="225"/>
      <c r="AP112" s="225"/>
      <c r="AQ112" s="225"/>
      <c r="AR112" s="225"/>
      <c r="AS112" s="225"/>
      <c r="AT112" s="225"/>
      <c r="AU112" s="225"/>
      <c r="AV112" s="225"/>
      <c r="AW112" s="225"/>
      <c r="AX112" s="225"/>
      <c r="AY112" s="225"/>
      <c r="AZ112" s="225"/>
      <c r="BA112" s="225"/>
      <c r="BB112" s="225"/>
      <c r="BC112" s="225"/>
      <c r="BD112" s="225"/>
      <c r="BE112" s="225"/>
      <c r="BF112" s="225"/>
      <c r="BG112" s="225"/>
      <c r="BH112" s="225"/>
      <c r="BI112" s="225"/>
      <c r="BJ112" s="225"/>
      <c r="BK112" s="225"/>
      <c r="BL112" s="225"/>
      <c r="BM112" s="225"/>
      <c r="BN112" s="225"/>
      <c r="BO112" s="225"/>
      <c r="BP112" s="225"/>
      <c r="BQ112" s="225"/>
      <c r="BR112" s="225"/>
      <c r="BS112" s="225"/>
      <c r="BT112" s="225"/>
      <c r="BU112" s="225"/>
      <c r="BV112" s="225"/>
      <c r="BW112" s="225"/>
      <c r="BX112" s="225"/>
      <c r="BY112" s="225"/>
      <c r="BZ112" s="225"/>
      <c r="CA112" s="225"/>
      <c r="CB112" s="225"/>
      <c r="CC112" s="225"/>
      <c r="CD112" s="225"/>
      <c r="CE112" s="225"/>
      <c r="CF112" s="225"/>
      <c r="CG112" s="225"/>
      <c r="CH112" s="225"/>
      <c r="CI112" s="225"/>
      <c r="CJ112" s="225"/>
      <c r="CK112" s="225"/>
      <c r="CL112" s="225"/>
      <c r="CM112" s="225"/>
      <c r="CN112" s="225"/>
      <c r="CO112" s="225"/>
      <c r="CP112" s="225"/>
      <c r="CQ112" s="225"/>
      <c r="CR112" s="225"/>
      <c r="CS112" s="225"/>
      <c r="CT112" s="225"/>
    </row>
    <row r="113" spans="1:98" ht="12" customHeight="1" x14ac:dyDescent="0.25">
      <c r="A113" s="225"/>
      <c r="B113" s="225"/>
      <c r="C113" s="225"/>
      <c r="D113" s="225"/>
      <c r="E113" s="225"/>
      <c r="F113" s="225"/>
      <c r="G113" s="225"/>
      <c r="H113" s="225"/>
      <c r="I113" s="225"/>
      <c r="J113" s="225"/>
      <c r="K113" s="225"/>
      <c r="L113" s="225"/>
      <c r="M113" s="225"/>
      <c r="N113" s="225"/>
      <c r="O113" s="225"/>
      <c r="P113" s="225"/>
      <c r="Q113" s="225"/>
      <c r="R113" s="225"/>
      <c r="S113" s="225"/>
      <c r="T113" s="225"/>
      <c r="U113" s="225"/>
      <c r="V113" s="225"/>
      <c r="W113" s="225"/>
      <c r="X113" s="225"/>
      <c r="Y113" s="225"/>
      <c r="Z113" s="225"/>
      <c r="AA113" s="225"/>
      <c r="AB113" s="225"/>
      <c r="AC113" s="225"/>
      <c r="AD113" s="225"/>
      <c r="AE113" s="225"/>
      <c r="AF113" s="225"/>
      <c r="AG113" s="225"/>
      <c r="AH113" s="225"/>
      <c r="AI113" s="225"/>
      <c r="AJ113" s="225"/>
      <c r="AK113" s="257"/>
      <c r="AL113" s="257"/>
      <c r="AM113" s="225"/>
      <c r="AN113" s="225"/>
      <c r="AO113" s="225"/>
      <c r="AP113" s="225"/>
      <c r="AQ113" s="225"/>
      <c r="AR113" s="225"/>
      <c r="AS113" s="225"/>
      <c r="AT113" s="225"/>
      <c r="AU113" s="225"/>
      <c r="AV113" s="225"/>
      <c r="AW113" s="225"/>
      <c r="AX113" s="225"/>
      <c r="AY113" s="225"/>
      <c r="AZ113" s="225"/>
      <c r="BA113" s="225"/>
      <c r="BB113" s="225"/>
      <c r="BC113" s="225"/>
      <c r="BD113" s="225"/>
      <c r="BE113" s="225"/>
      <c r="BF113" s="225"/>
      <c r="BG113" s="225"/>
      <c r="BH113" s="225"/>
      <c r="BI113" s="225"/>
      <c r="BJ113" s="225"/>
      <c r="BK113" s="225"/>
      <c r="BL113" s="225"/>
      <c r="BM113" s="225"/>
      <c r="BN113" s="225"/>
      <c r="BO113" s="225"/>
      <c r="BP113" s="225"/>
      <c r="BQ113" s="225"/>
      <c r="BR113" s="225"/>
      <c r="BS113" s="225"/>
      <c r="BT113" s="225"/>
      <c r="BU113" s="225"/>
      <c r="BV113" s="225"/>
      <c r="BW113" s="225"/>
      <c r="BX113" s="225"/>
      <c r="BY113" s="225"/>
      <c r="BZ113" s="225"/>
      <c r="CA113" s="225"/>
      <c r="CB113" s="225"/>
      <c r="CC113" s="225"/>
      <c r="CD113" s="225"/>
      <c r="CE113" s="225"/>
      <c r="CF113" s="225"/>
      <c r="CG113" s="225"/>
      <c r="CH113" s="225"/>
      <c r="CI113" s="225"/>
      <c r="CJ113" s="225"/>
      <c r="CK113" s="225"/>
      <c r="CL113" s="225"/>
      <c r="CM113" s="225"/>
      <c r="CN113" s="225"/>
      <c r="CO113" s="225"/>
      <c r="CP113" s="225"/>
      <c r="CQ113" s="225"/>
      <c r="CR113" s="225"/>
      <c r="CS113" s="225"/>
      <c r="CT113" s="225"/>
    </row>
    <row r="114" spans="1:98" ht="12" customHeight="1" x14ac:dyDescent="0.25">
      <c r="A114" s="225"/>
      <c r="B114" s="225"/>
      <c r="C114" s="225"/>
      <c r="D114" s="225"/>
      <c r="E114" s="225"/>
      <c r="F114" s="225"/>
      <c r="G114" s="225"/>
      <c r="H114" s="225"/>
      <c r="I114" s="225"/>
      <c r="J114" s="225"/>
      <c r="K114" s="225"/>
      <c r="L114" s="225"/>
      <c r="M114" s="225"/>
      <c r="N114" s="225"/>
      <c r="O114" s="225"/>
      <c r="P114" s="225"/>
      <c r="Q114" s="225"/>
      <c r="R114" s="225"/>
      <c r="S114" s="225"/>
      <c r="T114" s="225"/>
      <c r="U114" s="225"/>
      <c r="V114" s="225"/>
      <c r="W114" s="225"/>
      <c r="X114" s="225"/>
      <c r="Y114" s="225"/>
      <c r="Z114" s="225"/>
      <c r="AA114" s="225"/>
      <c r="AB114" s="225"/>
      <c r="AC114" s="225"/>
      <c r="AD114" s="225"/>
      <c r="AE114" s="225"/>
      <c r="AF114" s="225"/>
      <c r="AG114" s="225"/>
      <c r="AH114" s="225"/>
      <c r="AI114" s="225"/>
      <c r="AJ114" s="225"/>
      <c r="AK114" s="257"/>
      <c r="AL114" s="257"/>
      <c r="AM114" s="225"/>
      <c r="AN114" s="225"/>
      <c r="AO114" s="225"/>
      <c r="AP114" s="225"/>
      <c r="AQ114" s="225"/>
      <c r="AR114" s="225"/>
      <c r="AS114" s="225"/>
      <c r="AT114" s="225"/>
      <c r="AU114" s="225"/>
      <c r="AV114" s="225"/>
      <c r="AW114" s="225"/>
      <c r="AX114" s="225"/>
      <c r="AY114" s="225"/>
      <c r="AZ114" s="225"/>
      <c r="BA114" s="225"/>
      <c r="BB114" s="225"/>
      <c r="BC114" s="225"/>
      <c r="BD114" s="225"/>
      <c r="BE114" s="225"/>
      <c r="BF114" s="225"/>
      <c r="BG114" s="225"/>
      <c r="BH114" s="225"/>
      <c r="BI114" s="225"/>
      <c r="BJ114" s="225"/>
      <c r="BK114" s="225"/>
      <c r="BL114" s="225"/>
      <c r="BM114" s="225"/>
      <c r="BN114" s="225"/>
      <c r="BO114" s="225"/>
      <c r="BP114" s="225"/>
      <c r="BQ114" s="225"/>
      <c r="BR114" s="225"/>
      <c r="BS114" s="225"/>
      <c r="BT114" s="225"/>
      <c r="BU114" s="225"/>
      <c r="BV114" s="225"/>
      <c r="BW114" s="225"/>
      <c r="BX114" s="225"/>
      <c r="BY114" s="225"/>
      <c r="BZ114" s="225"/>
      <c r="CA114" s="225"/>
      <c r="CB114" s="225"/>
      <c r="CC114" s="225"/>
      <c r="CD114" s="225"/>
      <c r="CE114" s="225"/>
      <c r="CF114" s="225"/>
      <c r="CG114" s="225"/>
      <c r="CH114" s="225"/>
      <c r="CI114" s="225"/>
      <c r="CJ114" s="225"/>
      <c r="CK114" s="225"/>
      <c r="CL114" s="225"/>
      <c r="CM114" s="225"/>
      <c r="CN114" s="225"/>
      <c r="CO114" s="225"/>
      <c r="CP114" s="225"/>
      <c r="CQ114" s="225"/>
      <c r="CR114" s="225"/>
      <c r="CS114" s="225"/>
      <c r="CT114" s="225"/>
    </row>
    <row r="115" spans="1:98" ht="12" customHeight="1" x14ac:dyDescent="0.25">
      <c r="A115" s="225"/>
      <c r="B115" s="225"/>
      <c r="C115" s="225"/>
      <c r="D115" s="225"/>
      <c r="E115" s="225"/>
      <c r="F115" s="225"/>
      <c r="G115" s="225"/>
      <c r="H115" s="225"/>
      <c r="I115" s="225"/>
      <c r="J115" s="225"/>
      <c r="K115" s="225"/>
      <c r="L115" s="225"/>
      <c r="M115" s="225"/>
      <c r="N115" s="225"/>
      <c r="O115" s="225"/>
      <c r="P115" s="225"/>
      <c r="Q115" s="225"/>
      <c r="R115" s="225"/>
      <c r="S115" s="225"/>
      <c r="T115" s="225"/>
      <c r="U115" s="225"/>
      <c r="V115" s="225"/>
      <c r="W115" s="225"/>
      <c r="X115" s="225"/>
      <c r="Y115" s="225"/>
      <c r="Z115" s="225"/>
      <c r="AA115" s="225"/>
      <c r="AB115" s="225"/>
      <c r="AC115" s="225"/>
      <c r="AD115" s="225"/>
      <c r="AE115" s="225"/>
      <c r="AF115" s="225"/>
      <c r="AG115" s="225"/>
      <c r="AH115" s="225"/>
      <c r="AI115" s="225"/>
      <c r="AJ115" s="225"/>
      <c r="AK115" s="257"/>
      <c r="AL115" s="257"/>
      <c r="AM115" s="225"/>
      <c r="AN115" s="225"/>
      <c r="AO115" s="225"/>
      <c r="AP115" s="225"/>
      <c r="AQ115" s="225"/>
      <c r="AR115" s="225"/>
      <c r="AS115" s="225"/>
      <c r="AT115" s="225"/>
      <c r="AU115" s="225"/>
      <c r="AV115" s="225"/>
      <c r="AW115" s="225"/>
      <c r="AX115" s="225"/>
      <c r="AY115" s="225"/>
      <c r="AZ115" s="225"/>
      <c r="BA115" s="225"/>
      <c r="BB115" s="225"/>
      <c r="BC115" s="225"/>
      <c r="BD115" s="225"/>
      <c r="BE115" s="225"/>
      <c r="BF115" s="225"/>
      <c r="BG115" s="225"/>
      <c r="BH115" s="225"/>
      <c r="BI115" s="225"/>
      <c r="BJ115" s="225"/>
      <c r="BK115" s="225"/>
      <c r="BL115" s="225"/>
      <c r="BM115" s="225"/>
      <c r="BN115" s="225"/>
      <c r="BO115" s="225"/>
      <c r="BP115" s="225"/>
      <c r="BQ115" s="225"/>
      <c r="BR115" s="225"/>
      <c r="BS115" s="225"/>
      <c r="BT115" s="225"/>
      <c r="BU115" s="225"/>
      <c r="BV115" s="225"/>
      <c r="BW115" s="225"/>
      <c r="BX115" s="225"/>
      <c r="BY115" s="225"/>
      <c r="BZ115" s="225"/>
      <c r="CA115" s="225"/>
      <c r="CB115" s="225"/>
      <c r="CC115" s="225"/>
      <c r="CD115" s="225"/>
      <c r="CE115" s="225"/>
      <c r="CF115" s="225"/>
      <c r="CG115" s="225"/>
      <c r="CH115" s="225"/>
      <c r="CI115" s="225"/>
      <c r="CJ115" s="225"/>
      <c r="CK115" s="225"/>
      <c r="CL115" s="225"/>
      <c r="CM115" s="225"/>
      <c r="CN115" s="225"/>
      <c r="CO115" s="225"/>
      <c r="CP115" s="225"/>
      <c r="CQ115" s="225"/>
      <c r="CR115" s="225"/>
      <c r="CS115" s="225"/>
      <c r="CT115" s="225"/>
    </row>
    <row r="116" spans="1:98" ht="12" customHeight="1" x14ac:dyDescent="0.25">
      <c r="A116" s="225"/>
      <c r="B116" s="225"/>
      <c r="C116" s="225"/>
      <c r="D116" s="225"/>
      <c r="E116" s="225"/>
      <c r="F116" s="225"/>
      <c r="G116" s="225"/>
      <c r="H116" s="225"/>
      <c r="I116" s="225"/>
      <c r="J116" s="225"/>
      <c r="K116" s="225"/>
      <c r="L116" s="225"/>
      <c r="M116" s="225"/>
      <c r="N116" s="225"/>
      <c r="O116" s="225"/>
      <c r="P116" s="225"/>
      <c r="Q116" s="225"/>
      <c r="R116" s="225"/>
      <c r="S116" s="225"/>
      <c r="T116" s="225"/>
      <c r="U116" s="225"/>
      <c r="V116" s="225"/>
      <c r="W116" s="225"/>
      <c r="X116" s="225"/>
      <c r="Y116" s="225"/>
      <c r="Z116" s="225"/>
      <c r="AA116" s="225"/>
      <c r="AB116" s="225"/>
      <c r="AC116" s="225"/>
      <c r="AD116" s="225"/>
      <c r="AE116" s="225"/>
      <c r="AF116" s="225"/>
      <c r="AG116" s="225"/>
      <c r="AH116" s="225"/>
      <c r="AI116" s="225"/>
      <c r="AJ116" s="225"/>
      <c r="AK116" s="257"/>
      <c r="AL116" s="257"/>
      <c r="AM116" s="225"/>
      <c r="AN116" s="225"/>
      <c r="AO116" s="225"/>
      <c r="AP116" s="225"/>
      <c r="AQ116" s="225"/>
      <c r="AR116" s="225"/>
      <c r="AS116" s="225"/>
      <c r="AT116" s="225"/>
      <c r="AU116" s="225"/>
      <c r="AV116" s="225"/>
      <c r="AW116" s="225"/>
      <c r="AX116" s="225"/>
      <c r="AY116" s="225"/>
      <c r="AZ116" s="225"/>
      <c r="BA116" s="225"/>
      <c r="BB116" s="225"/>
      <c r="BC116" s="225"/>
      <c r="BD116" s="225"/>
      <c r="BE116" s="225"/>
      <c r="BF116" s="225"/>
      <c r="BG116" s="225"/>
      <c r="BH116" s="225"/>
      <c r="BI116" s="225"/>
      <c r="BJ116" s="225"/>
      <c r="BK116" s="225"/>
      <c r="BL116" s="225"/>
      <c r="BM116" s="225"/>
      <c r="BN116" s="225"/>
      <c r="BO116" s="225"/>
      <c r="BP116" s="225"/>
      <c r="BQ116" s="225"/>
      <c r="BR116" s="225"/>
      <c r="BS116" s="225"/>
      <c r="BT116" s="225"/>
      <c r="BU116" s="225"/>
      <c r="BV116" s="225"/>
      <c r="BW116" s="225"/>
      <c r="BX116" s="225"/>
      <c r="BY116" s="225"/>
      <c r="BZ116" s="225"/>
      <c r="CA116" s="225"/>
      <c r="CB116" s="225"/>
      <c r="CC116" s="225"/>
      <c r="CD116" s="225"/>
      <c r="CE116" s="225"/>
      <c r="CF116" s="225"/>
      <c r="CG116" s="225"/>
      <c r="CH116" s="225"/>
      <c r="CI116" s="225"/>
      <c r="CJ116" s="225"/>
      <c r="CK116" s="225"/>
      <c r="CL116" s="225"/>
      <c r="CM116" s="225"/>
      <c r="CN116" s="225"/>
      <c r="CO116" s="225"/>
      <c r="CP116" s="225"/>
      <c r="CQ116" s="225"/>
      <c r="CR116" s="225"/>
      <c r="CS116" s="225"/>
      <c r="CT116" s="225"/>
    </row>
    <row r="117" spans="1:98" ht="12" customHeight="1" x14ac:dyDescent="0.25">
      <c r="A117" s="225"/>
      <c r="B117" s="225"/>
      <c r="C117" s="225"/>
      <c r="D117" s="225"/>
      <c r="E117" s="225"/>
      <c r="F117" s="225"/>
      <c r="G117" s="225"/>
      <c r="H117" s="225"/>
      <c r="I117" s="225"/>
      <c r="J117" s="225"/>
      <c r="K117" s="225"/>
      <c r="L117" s="225"/>
      <c r="M117" s="225"/>
      <c r="N117" s="225"/>
      <c r="O117" s="225"/>
      <c r="P117" s="225"/>
      <c r="Q117" s="225"/>
      <c r="R117" s="225"/>
      <c r="S117" s="225"/>
      <c r="T117" s="225"/>
      <c r="U117" s="225"/>
      <c r="V117" s="225"/>
      <c r="W117" s="225"/>
      <c r="X117" s="225"/>
      <c r="Y117" s="225"/>
      <c r="Z117" s="225"/>
      <c r="AA117" s="225"/>
      <c r="AB117" s="225"/>
      <c r="AC117" s="225"/>
      <c r="AD117" s="225"/>
      <c r="AE117" s="225"/>
      <c r="AF117" s="225"/>
      <c r="AG117" s="225"/>
      <c r="AH117" s="225"/>
      <c r="AI117" s="225"/>
      <c r="AJ117" s="225"/>
      <c r="AK117" s="257"/>
      <c r="AL117" s="257"/>
      <c r="AM117" s="225"/>
      <c r="AN117" s="225"/>
      <c r="AO117" s="225"/>
      <c r="AP117" s="225"/>
      <c r="AQ117" s="225"/>
      <c r="AR117" s="225"/>
      <c r="AS117" s="225"/>
      <c r="AT117" s="225"/>
      <c r="AU117" s="225"/>
      <c r="AV117" s="225"/>
      <c r="AW117" s="225"/>
      <c r="AX117" s="225"/>
      <c r="AY117" s="225"/>
      <c r="AZ117" s="225"/>
      <c r="BA117" s="225"/>
      <c r="BB117" s="225"/>
      <c r="BC117" s="225"/>
      <c r="BD117" s="225"/>
      <c r="BE117" s="225"/>
      <c r="BF117" s="225"/>
      <c r="BG117" s="225"/>
      <c r="BH117" s="225"/>
      <c r="BI117" s="225"/>
      <c r="BJ117" s="225"/>
      <c r="BK117" s="225"/>
      <c r="BL117" s="225"/>
      <c r="BM117" s="225"/>
      <c r="BN117" s="225"/>
      <c r="BO117" s="225"/>
      <c r="BP117" s="225"/>
      <c r="BQ117" s="225"/>
      <c r="BR117" s="225"/>
      <c r="BS117" s="225"/>
      <c r="BT117" s="225"/>
      <c r="BU117" s="225"/>
      <c r="BV117" s="225"/>
      <c r="BW117" s="225"/>
      <c r="BX117" s="225"/>
      <c r="BY117" s="225"/>
      <c r="BZ117" s="225"/>
      <c r="CA117" s="225"/>
      <c r="CB117" s="225"/>
      <c r="CC117" s="225"/>
      <c r="CD117" s="225"/>
      <c r="CE117" s="225"/>
      <c r="CF117" s="225"/>
      <c r="CG117" s="225"/>
      <c r="CH117" s="225"/>
      <c r="CI117" s="225"/>
      <c r="CJ117" s="225"/>
      <c r="CK117" s="225"/>
      <c r="CL117" s="225"/>
      <c r="CM117" s="225"/>
      <c r="CN117" s="225"/>
      <c r="CO117" s="225"/>
      <c r="CP117" s="225"/>
      <c r="CQ117" s="225"/>
      <c r="CR117" s="225"/>
      <c r="CS117" s="225"/>
      <c r="CT117" s="225"/>
    </row>
    <row r="118" spans="1:98" ht="12" customHeight="1" x14ac:dyDescent="0.25">
      <c r="A118" s="225"/>
      <c r="B118" s="225"/>
      <c r="C118" s="225"/>
      <c r="D118" s="225"/>
      <c r="E118" s="225"/>
      <c r="F118" s="225"/>
      <c r="G118" s="225"/>
      <c r="H118" s="225"/>
      <c r="I118" s="225"/>
      <c r="J118" s="225"/>
      <c r="K118" s="225"/>
      <c r="L118" s="225"/>
      <c r="M118" s="225"/>
      <c r="N118" s="225"/>
      <c r="O118" s="225"/>
      <c r="P118" s="225"/>
      <c r="Q118" s="225"/>
      <c r="R118" s="225"/>
      <c r="S118" s="225"/>
      <c r="T118" s="225"/>
      <c r="U118" s="225"/>
      <c r="V118" s="225"/>
      <c r="W118" s="225"/>
      <c r="X118" s="225"/>
      <c r="Y118" s="225"/>
      <c r="Z118" s="225"/>
      <c r="AA118" s="225"/>
      <c r="AB118" s="225"/>
      <c r="AC118" s="225"/>
      <c r="AD118" s="225"/>
      <c r="AE118" s="225"/>
      <c r="AF118" s="225"/>
      <c r="AG118" s="225"/>
      <c r="AH118" s="225"/>
      <c r="AI118" s="225"/>
      <c r="AJ118" s="225"/>
      <c r="AK118" s="257"/>
      <c r="AL118" s="257"/>
      <c r="AM118" s="225"/>
      <c r="AN118" s="225"/>
      <c r="AO118" s="225"/>
      <c r="AP118" s="225"/>
      <c r="AQ118" s="225"/>
      <c r="AR118" s="225"/>
      <c r="AS118" s="225"/>
      <c r="AT118" s="225"/>
      <c r="AU118" s="225"/>
      <c r="AV118" s="225"/>
      <c r="AW118" s="225"/>
      <c r="AX118" s="225"/>
      <c r="AY118" s="225"/>
      <c r="AZ118" s="225"/>
      <c r="BA118" s="225"/>
      <c r="BB118" s="225"/>
      <c r="BC118" s="225"/>
      <c r="BD118" s="225"/>
      <c r="BE118" s="225"/>
      <c r="BF118" s="225"/>
      <c r="BG118" s="225"/>
      <c r="BH118" s="225"/>
      <c r="BI118" s="225"/>
      <c r="BJ118" s="225"/>
      <c r="BK118" s="225"/>
      <c r="BL118" s="225"/>
      <c r="BM118" s="225"/>
      <c r="BN118" s="225"/>
      <c r="BO118" s="225"/>
      <c r="BP118" s="225"/>
      <c r="BQ118" s="225"/>
      <c r="BR118" s="225"/>
      <c r="BS118" s="225"/>
      <c r="BT118" s="225"/>
      <c r="BU118" s="225"/>
      <c r="BV118" s="225"/>
      <c r="BW118" s="225"/>
      <c r="BX118" s="225"/>
      <c r="BY118" s="225"/>
      <c r="BZ118" s="225"/>
      <c r="CA118" s="225"/>
      <c r="CB118" s="225"/>
      <c r="CC118" s="225"/>
      <c r="CD118" s="225"/>
      <c r="CE118" s="225"/>
      <c r="CF118" s="225"/>
      <c r="CG118" s="225"/>
      <c r="CH118" s="225"/>
      <c r="CI118" s="225"/>
      <c r="CJ118" s="225"/>
      <c r="CK118" s="225"/>
      <c r="CL118" s="225"/>
      <c r="CM118" s="225"/>
      <c r="CN118" s="225"/>
      <c r="CO118" s="225"/>
      <c r="CP118" s="225"/>
      <c r="CQ118" s="225"/>
      <c r="CR118" s="225"/>
      <c r="CS118" s="225"/>
      <c r="CT118" s="225"/>
    </row>
    <row r="119" spans="1:98" ht="12" customHeight="1" x14ac:dyDescent="0.25">
      <c r="A119" s="225"/>
      <c r="B119" s="225"/>
      <c r="C119" s="225"/>
      <c r="D119" s="225"/>
      <c r="E119" s="225"/>
      <c r="F119" s="225"/>
      <c r="G119" s="225"/>
      <c r="H119" s="225"/>
      <c r="I119" s="225"/>
      <c r="J119" s="225"/>
      <c r="K119" s="225"/>
      <c r="L119" s="225"/>
      <c r="M119" s="225"/>
      <c r="N119" s="225"/>
      <c r="O119" s="225"/>
      <c r="P119" s="225"/>
      <c r="Q119" s="225"/>
      <c r="R119" s="225"/>
      <c r="S119" s="225"/>
      <c r="T119" s="225"/>
      <c r="U119" s="225"/>
      <c r="V119" s="225"/>
      <c r="W119" s="225"/>
      <c r="X119" s="225"/>
      <c r="Y119" s="225"/>
      <c r="Z119" s="225"/>
      <c r="AA119" s="225"/>
      <c r="AB119" s="225"/>
      <c r="AC119" s="225"/>
      <c r="AD119" s="225"/>
      <c r="AE119" s="225"/>
      <c r="AF119" s="225"/>
      <c r="AG119" s="225"/>
      <c r="AH119" s="225"/>
      <c r="AI119" s="225"/>
      <c r="AJ119" s="225"/>
      <c r="AK119" s="257"/>
      <c r="AL119" s="257"/>
      <c r="AM119" s="225"/>
      <c r="AN119" s="225"/>
      <c r="AO119" s="225"/>
      <c r="AP119" s="225"/>
      <c r="AQ119" s="225"/>
      <c r="AR119" s="225"/>
      <c r="AS119" s="225"/>
      <c r="AT119" s="225"/>
      <c r="AU119" s="225"/>
      <c r="AV119" s="225"/>
      <c r="AW119" s="225"/>
      <c r="AX119" s="225"/>
      <c r="AY119" s="225"/>
      <c r="AZ119" s="225"/>
      <c r="BA119" s="225"/>
      <c r="BB119" s="225"/>
      <c r="BC119" s="225"/>
      <c r="BD119" s="225"/>
      <c r="BE119" s="225"/>
      <c r="BF119" s="225"/>
      <c r="BG119" s="225"/>
      <c r="BH119" s="225"/>
      <c r="BI119" s="225"/>
      <c r="BJ119" s="225"/>
      <c r="BK119" s="225"/>
      <c r="BL119" s="225"/>
      <c r="BM119" s="225"/>
      <c r="BN119" s="225"/>
      <c r="BO119" s="225"/>
      <c r="BP119" s="225"/>
      <c r="BQ119" s="225"/>
      <c r="BR119" s="225"/>
      <c r="BS119" s="225"/>
      <c r="BT119" s="225"/>
      <c r="BU119" s="225"/>
      <c r="BV119" s="225"/>
      <c r="BW119" s="225"/>
      <c r="BX119" s="225"/>
      <c r="BY119" s="225"/>
      <c r="BZ119" s="225"/>
      <c r="CA119" s="225"/>
      <c r="CB119" s="225"/>
      <c r="CC119" s="225"/>
      <c r="CD119" s="225"/>
      <c r="CE119" s="225"/>
      <c r="CF119" s="225"/>
      <c r="CG119" s="225"/>
      <c r="CH119" s="225"/>
      <c r="CI119" s="225"/>
      <c r="CJ119" s="225"/>
      <c r="CK119" s="225"/>
      <c r="CL119" s="225"/>
      <c r="CM119" s="225"/>
      <c r="CN119" s="225"/>
      <c r="CO119" s="225"/>
      <c r="CP119" s="225"/>
      <c r="CQ119" s="225"/>
      <c r="CR119" s="225"/>
      <c r="CS119" s="225"/>
      <c r="CT119" s="225"/>
    </row>
    <row r="120" spans="1:98" ht="12" customHeight="1" x14ac:dyDescent="0.25">
      <c r="A120" s="225"/>
      <c r="B120" s="225"/>
      <c r="C120" s="225"/>
      <c r="D120" s="225"/>
      <c r="E120" s="225"/>
      <c r="F120" s="225"/>
      <c r="G120" s="225"/>
      <c r="H120" s="225"/>
      <c r="I120" s="225"/>
      <c r="J120" s="225"/>
      <c r="K120" s="225"/>
      <c r="L120" s="225"/>
      <c r="M120" s="225"/>
      <c r="N120" s="225"/>
      <c r="O120" s="225"/>
      <c r="P120" s="225"/>
      <c r="Q120" s="225"/>
      <c r="R120" s="225"/>
      <c r="S120" s="225"/>
      <c r="T120" s="225"/>
      <c r="U120" s="225"/>
      <c r="V120" s="225"/>
      <c r="W120" s="225"/>
      <c r="X120" s="225"/>
      <c r="Y120" s="225"/>
      <c r="Z120" s="225"/>
      <c r="AA120" s="225"/>
      <c r="AB120" s="225"/>
      <c r="AC120" s="225"/>
      <c r="AD120" s="225"/>
      <c r="AE120" s="225"/>
      <c r="AF120" s="225"/>
      <c r="AG120" s="225"/>
      <c r="AH120" s="225"/>
      <c r="AI120" s="225"/>
      <c r="AJ120" s="225"/>
      <c r="AK120" s="257"/>
      <c r="AL120" s="257"/>
      <c r="AM120" s="225"/>
      <c r="AN120" s="225"/>
      <c r="AO120" s="225"/>
      <c r="AP120" s="225"/>
      <c r="AQ120" s="225"/>
      <c r="AR120" s="225"/>
      <c r="AS120" s="225"/>
      <c r="AT120" s="225"/>
      <c r="AU120" s="225"/>
      <c r="AV120" s="225"/>
      <c r="AW120" s="225"/>
      <c r="AX120" s="225"/>
      <c r="AY120" s="225"/>
      <c r="AZ120" s="225"/>
      <c r="BA120" s="225"/>
      <c r="BB120" s="225"/>
      <c r="BC120" s="225"/>
      <c r="BD120" s="225"/>
      <c r="BE120" s="225"/>
      <c r="BF120" s="225"/>
      <c r="BG120" s="225"/>
      <c r="BH120" s="225"/>
      <c r="BI120" s="225"/>
      <c r="BJ120" s="225"/>
      <c r="BK120" s="225"/>
      <c r="BL120" s="225"/>
      <c r="BM120" s="225"/>
      <c r="BN120" s="225"/>
      <c r="BO120" s="225"/>
      <c r="BP120" s="225"/>
      <c r="BQ120" s="225"/>
      <c r="BR120" s="225"/>
      <c r="BS120" s="225"/>
      <c r="BT120" s="225"/>
      <c r="BU120" s="225"/>
      <c r="BV120" s="225"/>
      <c r="BW120" s="225"/>
      <c r="BX120" s="225"/>
      <c r="BY120" s="225"/>
      <c r="BZ120" s="225"/>
      <c r="CA120" s="225"/>
      <c r="CB120" s="225"/>
      <c r="CC120" s="225"/>
      <c r="CD120" s="225"/>
      <c r="CE120" s="225"/>
      <c r="CF120" s="225"/>
      <c r="CG120" s="225"/>
      <c r="CH120" s="225"/>
      <c r="CI120" s="225"/>
      <c r="CJ120" s="225"/>
      <c r="CK120" s="225"/>
      <c r="CL120" s="225"/>
      <c r="CM120" s="225"/>
      <c r="CN120" s="225"/>
      <c r="CO120" s="225"/>
      <c r="CP120" s="225"/>
      <c r="CQ120" s="225"/>
      <c r="CR120" s="225"/>
      <c r="CS120" s="225"/>
      <c r="CT120" s="225"/>
    </row>
    <row r="121" spans="1:98" ht="12" customHeight="1" x14ac:dyDescent="0.25">
      <c r="A121" s="225"/>
      <c r="B121" s="225"/>
      <c r="C121" s="225"/>
      <c r="D121" s="225"/>
      <c r="E121" s="225"/>
      <c r="F121" s="225"/>
      <c r="G121" s="225"/>
      <c r="H121" s="225"/>
      <c r="I121" s="225"/>
      <c r="J121" s="225"/>
      <c r="K121" s="225"/>
      <c r="L121" s="225"/>
      <c r="M121" s="225"/>
      <c r="N121" s="225"/>
      <c r="O121" s="225"/>
      <c r="P121" s="225"/>
      <c r="Q121" s="225"/>
      <c r="R121" s="225"/>
      <c r="S121" s="225"/>
      <c r="T121" s="225"/>
      <c r="U121" s="225"/>
      <c r="V121" s="225"/>
      <c r="W121" s="225"/>
      <c r="X121" s="225"/>
      <c r="Y121" s="225"/>
      <c r="Z121" s="225"/>
      <c r="AA121" s="225"/>
      <c r="AB121" s="225"/>
      <c r="AC121" s="225"/>
      <c r="AD121" s="225"/>
      <c r="AE121" s="225"/>
      <c r="AF121" s="225"/>
      <c r="AG121" s="225"/>
      <c r="AH121" s="225"/>
      <c r="AI121" s="225"/>
      <c r="AJ121" s="225"/>
      <c r="AK121" s="257"/>
      <c r="AL121" s="257"/>
      <c r="AM121" s="225"/>
      <c r="AN121" s="225"/>
      <c r="AO121" s="225"/>
      <c r="AP121" s="225"/>
      <c r="AQ121" s="225"/>
      <c r="AR121" s="225"/>
      <c r="AS121" s="225"/>
      <c r="AT121" s="225"/>
      <c r="AU121" s="225"/>
      <c r="AV121" s="225"/>
      <c r="AW121" s="225"/>
      <c r="AX121" s="225"/>
      <c r="AY121" s="225"/>
      <c r="AZ121" s="225"/>
      <c r="BA121" s="225"/>
      <c r="BB121" s="225"/>
      <c r="BC121" s="225"/>
      <c r="BD121" s="225"/>
      <c r="BE121" s="225"/>
      <c r="BF121" s="225"/>
      <c r="BG121" s="225"/>
      <c r="BH121" s="225"/>
      <c r="BI121" s="225"/>
      <c r="BJ121" s="225"/>
      <c r="BK121" s="225"/>
      <c r="BL121" s="225"/>
      <c r="BM121" s="225"/>
      <c r="BN121" s="225"/>
      <c r="BO121" s="225"/>
      <c r="BP121" s="225"/>
      <c r="BQ121" s="225"/>
      <c r="BR121" s="225"/>
      <c r="BS121" s="225"/>
      <c r="BT121" s="225"/>
      <c r="BU121" s="225"/>
      <c r="BV121" s="225"/>
      <c r="BW121" s="225"/>
      <c r="BX121" s="225"/>
      <c r="BY121" s="225"/>
      <c r="BZ121" s="225"/>
      <c r="CA121" s="225"/>
      <c r="CB121" s="225"/>
      <c r="CC121" s="225"/>
      <c r="CD121" s="225"/>
      <c r="CE121" s="225"/>
      <c r="CF121" s="225"/>
      <c r="CG121" s="225"/>
      <c r="CH121" s="225"/>
      <c r="CI121" s="225"/>
      <c r="CJ121" s="225"/>
      <c r="CK121" s="225"/>
      <c r="CL121" s="225"/>
      <c r="CM121" s="225"/>
      <c r="CN121" s="225"/>
      <c r="CO121" s="225"/>
      <c r="CP121" s="225"/>
      <c r="CQ121" s="225"/>
      <c r="CR121" s="225"/>
      <c r="CS121" s="225"/>
      <c r="CT121" s="225"/>
    </row>
    <row r="122" spans="1:98" ht="12" customHeight="1" x14ac:dyDescent="0.25">
      <c r="A122" s="225"/>
      <c r="B122" s="225"/>
      <c r="C122" s="225"/>
      <c r="D122" s="225"/>
      <c r="E122" s="225"/>
      <c r="F122" s="225"/>
      <c r="G122" s="225"/>
      <c r="H122" s="225"/>
      <c r="I122" s="225"/>
      <c r="J122" s="225"/>
      <c r="K122" s="225"/>
      <c r="L122" s="225"/>
      <c r="M122" s="225"/>
      <c r="N122" s="225"/>
      <c r="O122" s="225"/>
      <c r="P122" s="225"/>
      <c r="Q122" s="225"/>
      <c r="R122" s="225"/>
      <c r="S122" s="225"/>
      <c r="T122" s="225"/>
      <c r="U122" s="225"/>
      <c r="V122" s="225"/>
      <c r="W122" s="225"/>
      <c r="X122" s="225"/>
      <c r="Y122" s="225"/>
      <c r="Z122" s="225"/>
      <c r="AA122" s="225"/>
      <c r="AB122" s="225"/>
      <c r="AC122" s="225"/>
      <c r="AD122" s="225"/>
      <c r="AE122" s="225"/>
      <c r="AF122" s="225"/>
      <c r="AG122" s="225"/>
      <c r="AH122" s="225"/>
      <c r="AI122" s="225"/>
      <c r="AJ122" s="225"/>
      <c r="AK122" s="257"/>
      <c r="AL122" s="257"/>
      <c r="AM122" s="225"/>
      <c r="AN122" s="225"/>
      <c r="AO122" s="225"/>
      <c r="AP122" s="225"/>
      <c r="AQ122" s="225"/>
      <c r="AR122" s="225"/>
      <c r="AS122" s="225"/>
      <c r="AT122" s="225"/>
      <c r="AU122" s="225"/>
      <c r="AV122" s="225"/>
      <c r="AW122" s="225"/>
      <c r="AX122" s="225"/>
      <c r="AY122" s="225"/>
      <c r="AZ122" s="225"/>
      <c r="BA122" s="225"/>
      <c r="BB122" s="225"/>
      <c r="BC122" s="225"/>
      <c r="BD122" s="225"/>
      <c r="BE122" s="225"/>
      <c r="BF122" s="225"/>
      <c r="BG122" s="225"/>
      <c r="BH122" s="225"/>
      <c r="BI122" s="225"/>
      <c r="BJ122" s="225"/>
      <c r="BK122" s="225"/>
      <c r="BL122" s="225"/>
      <c r="BM122" s="225"/>
      <c r="BN122" s="225"/>
      <c r="BO122" s="225"/>
      <c r="BP122" s="225"/>
      <c r="BQ122" s="225"/>
      <c r="BR122" s="225"/>
      <c r="BS122" s="225"/>
      <c r="BT122" s="225"/>
      <c r="BU122" s="225"/>
      <c r="BV122" s="225"/>
      <c r="BW122" s="225"/>
      <c r="BX122" s="225"/>
      <c r="BY122" s="225"/>
      <c r="BZ122" s="225"/>
      <c r="CA122" s="225"/>
      <c r="CB122" s="225"/>
      <c r="CC122" s="225"/>
      <c r="CD122" s="225"/>
      <c r="CE122" s="225"/>
      <c r="CF122" s="225"/>
      <c r="CG122" s="225"/>
      <c r="CH122" s="225"/>
      <c r="CI122" s="225"/>
      <c r="CJ122" s="225"/>
      <c r="CK122" s="225"/>
      <c r="CL122" s="225"/>
      <c r="CM122" s="225"/>
      <c r="CN122" s="225"/>
      <c r="CO122" s="225"/>
      <c r="CP122" s="225"/>
      <c r="CQ122" s="225"/>
      <c r="CR122" s="225"/>
      <c r="CS122" s="225"/>
      <c r="CT122" s="225"/>
    </row>
    <row r="123" spans="1:98" ht="12" customHeight="1" x14ac:dyDescent="0.25">
      <c r="A123" s="225"/>
      <c r="B123" s="225"/>
      <c r="C123" s="225"/>
      <c r="D123" s="225"/>
      <c r="E123" s="225"/>
      <c r="F123" s="225"/>
      <c r="G123" s="225"/>
      <c r="H123" s="225"/>
      <c r="I123" s="225"/>
      <c r="J123" s="225"/>
      <c r="K123" s="225"/>
      <c r="L123" s="225"/>
      <c r="M123" s="225"/>
      <c r="N123" s="225"/>
      <c r="O123" s="225"/>
      <c r="P123" s="225"/>
      <c r="Q123" s="225"/>
      <c r="R123" s="225"/>
      <c r="S123" s="225"/>
      <c r="T123" s="225"/>
      <c r="U123" s="225"/>
      <c r="V123" s="225"/>
      <c r="W123" s="225"/>
      <c r="X123" s="225"/>
      <c r="Y123" s="225"/>
      <c r="Z123" s="225"/>
      <c r="AA123" s="225"/>
      <c r="AB123" s="225"/>
      <c r="AC123" s="225"/>
      <c r="AD123" s="225"/>
      <c r="AE123" s="225"/>
      <c r="AF123" s="225"/>
      <c r="AG123" s="225"/>
      <c r="AH123" s="225"/>
      <c r="AI123" s="225"/>
      <c r="AJ123" s="225"/>
      <c r="AK123" s="257"/>
      <c r="AL123" s="257"/>
      <c r="AM123" s="225"/>
      <c r="AN123" s="225"/>
      <c r="AO123" s="225"/>
      <c r="AP123" s="225"/>
      <c r="AQ123" s="225"/>
      <c r="AR123" s="225"/>
      <c r="AS123" s="225"/>
      <c r="AT123" s="225"/>
      <c r="AU123" s="225"/>
      <c r="AV123" s="225"/>
      <c r="AW123" s="225"/>
      <c r="AX123" s="225"/>
      <c r="AY123" s="225"/>
      <c r="AZ123" s="225"/>
      <c r="BA123" s="225"/>
      <c r="BB123" s="225"/>
      <c r="BC123" s="225"/>
      <c r="BD123" s="225"/>
      <c r="BE123" s="225"/>
      <c r="BF123" s="225"/>
      <c r="BG123" s="225"/>
      <c r="BH123" s="225"/>
      <c r="BI123" s="225"/>
      <c r="BJ123" s="225"/>
      <c r="BK123" s="225"/>
      <c r="BL123" s="225"/>
      <c r="BM123" s="225"/>
      <c r="BN123" s="225"/>
      <c r="BO123" s="225"/>
      <c r="BP123" s="225"/>
      <c r="BQ123" s="225"/>
      <c r="BR123" s="225"/>
      <c r="BS123" s="225"/>
      <c r="BT123" s="225"/>
      <c r="BU123" s="225"/>
      <c r="BV123" s="225"/>
      <c r="BW123" s="225"/>
      <c r="BX123" s="225"/>
      <c r="BY123" s="225"/>
      <c r="BZ123" s="225"/>
      <c r="CA123" s="225"/>
      <c r="CB123" s="225"/>
      <c r="CC123" s="225"/>
      <c r="CD123" s="225"/>
      <c r="CE123" s="225"/>
      <c r="CF123" s="225"/>
      <c r="CG123" s="225"/>
      <c r="CH123" s="225"/>
      <c r="CI123" s="225"/>
      <c r="CJ123" s="225"/>
      <c r="CK123" s="225"/>
      <c r="CL123" s="225"/>
      <c r="CM123" s="225"/>
      <c r="CN123" s="225"/>
      <c r="CO123" s="225"/>
      <c r="CP123" s="225"/>
      <c r="CQ123" s="225"/>
      <c r="CR123" s="225"/>
      <c r="CS123" s="225"/>
      <c r="CT123" s="225"/>
    </row>
    <row r="124" spans="1:98" ht="12" customHeight="1" x14ac:dyDescent="0.25">
      <c r="A124" s="225"/>
      <c r="B124" s="225"/>
      <c r="C124" s="225"/>
      <c r="D124" s="225"/>
      <c r="E124" s="225"/>
      <c r="F124" s="225"/>
      <c r="G124" s="225"/>
      <c r="H124" s="225"/>
      <c r="I124" s="225"/>
      <c r="J124" s="225"/>
      <c r="K124" s="225"/>
      <c r="L124" s="225"/>
      <c r="M124" s="225"/>
      <c r="N124" s="225"/>
      <c r="O124" s="225"/>
      <c r="P124" s="225"/>
      <c r="Q124" s="225"/>
      <c r="R124" s="225"/>
      <c r="S124" s="225"/>
      <c r="T124" s="225"/>
      <c r="U124" s="225"/>
      <c r="V124" s="225"/>
      <c r="W124" s="225"/>
      <c r="X124" s="225"/>
      <c r="Y124" s="225"/>
      <c r="Z124" s="225"/>
      <c r="AA124" s="225"/>
      <c r="AB124" s="225"/>
      <c r="AC124" s="225"/>
      <c r="AD124" s="225"/>
      <c r="AE124" s="225"/>
      <c r="AF124" s="225"/>
      <c r="AG124" s="225"/>
      <c r="AH124" s="225"/>
      <c r="AI124" s="225"/>
      <c r="AJ124" s="225"/>
      <c r="AK124" s="257"/>
      <c r="AL124" s="257"/>
      <c r="AM124" s="225"/>
      <c r="AN124" s="225"/>
      <c r="AO124" s="225"/>
      <c r="AP124" s="225"/>
      <c r="AQ124" s="225"/>
      <c r="AR124" s="225"/>
      <c r="AS124" s="225"/>
      <c r="AT124" s="225"/>
      <c r="AU124" s="225"/>
      <c r="AV124" s="225"/>
      <c r="AW124" s="225"/>
      <c r="AX124" s="225"/>
      <c r="AY124" s="225"/>
      <c r="AZ124" s="225"/>
      <c r="BA124" s="225"/>
      <c r="BB124" s="225"/>
      <c r="BC124" s="225"/>
      <c r="BD124" s="225"/>
      <c r="BE124" s="225"/>
      <c r="BF124" s="225"/>
      <c r="BG124" s="225"/>
      <c r="BH124" s="225"/>
      <c r="BI124" s="225"/>
      <c r="BJ124" s="225"/>
      <c r="BK124" s="225"/>
      <c r="BL124" s="225"/>
      <c r="BM124" s="225"/>
      <c r="BN124" s="225"/>
      <c r="BO124" s="225"/>
      <c r="BP124" s="225"/>
      <c r="BQ124" s="225"/>
      <c r="BR124" s="225"/>
      <c r="BS124" s="225"/>
      <c r="BT124" s="225"/>
      <c r="BU124" s="225"/>
      <c r="BV124" s="225"/>
      <c r="BW124" s="225"/>
      <c r="BX124" s="225"/>
      <c r="BY124" s="225"/>
      <c r="BZ124" s="225"/>
      <c r="CA124" s="225"/>
      <c r="CB124" s="225"/>
      <c r="CC124" s="225"/>
      <c r="CD124" s="225"/>
      <c r="CE124" s="225"/>
      <c r="CF124" s="225"/>
      <c r="CG124" s="225"/>
      <c r="CH124" s="225"/>
      <c r="CI124" s="225"/>
      <c r="CJ124" s="225"/>
      <c r="CK124" s="225"/>
      <c r="CL124" s="225"/>
      <c r="CM124" s="225"/>
      <c r="CN124" s="225"/>
      <c r="CO124" s="225"/>
      <c r="CP124" s="225"/>
      <c r="CQ124" s="225"/>
      <c r="CR124" s="225"/>
      <c r="CS124" s="225"/>
      <c r="CT124" s="225"/>
    </row>
    <row r="125" spans="1:98" ht="12" customHeight="1" x14ac:dyDescent="0.25">
      <c r="A125" s="225"/>
      <c r="B125" s="225"/>
      <c r="C125" s="225"/>
      <c r="D125" s="225"/>
      <c r="E125" s="225"/>
      <c r="F125" s="225"/>
      <c r="G125" s="225"/>
      <c r="H125" s="225"/>
      <c r="I125" s="225"/>
      <c r="J125" s="225"/>
      <c r="K125" s="225"/>
      <c r="L125" s="225"/>
      <c r="M125" s="225"/>
      <c r="N125" s="225"/>
      <c r="O125" s="225"/>
      <c r="P125" s="225"/>
      <c r="Q125" s="225"/>
      <c r="R125" s="225"/>
      <c r="S125" s="225"/>
      <c r="T125" s="225"/>
      <c r="U125" s="225"/>
      <c r="V125" s="225"/>
      <c r="W125" s="225"/>
      <c r="X125" s="225"/>
      <c r="Y125" s="225"/>
      <c r="Z125" s="225"/>
      <c r="AA125" s="225"/>
      <c r="AB125" s="225"/>
      <c r="AC125" s="225"/>
      <c r="AD125" s="225"/>
      <c r="AE125" s="225"/>
      <c r="AF125" s="225"/>
      <c r="AG125" s="225"/>
      <c r="AH125" s="225"/>
      <c r="AI125" s="225"/>
      <c r="AJ125" s="225"/>
      <c r="AK125" s="257"/>
      <c r="AL125" s="257"/>
      <c r="AM125" s="225"/>
      <c r="AN125" s="225"/>
      <c r="AO125" s="225"/>
      <c r="AP125" s="225"/>
      <c r="AQ125" s="225"/>
      <c r="AR125" s="225"/>
      <c r="AS125" s="225"/>
      <c r="AT125" s="225"/>
      <c r="AU125" s="225"/>
      <c r="AV125" s="225"/>
      <c r="AW125" s="225"/>
      <c r="AX125" s="225"/>
      <c r="AY125" s="225"/>
      <c r="AZ125" s="225"/>
      <c r="BA125" s="225"/>
      <c r="BB125" s="225"/>
      <c r="BC125" s="225"/>
      <c r="BD125" s="225"/>
      <c r="BE125" s="225"/>
      <c r="BF125" s="225"/>
      <c r="BG125" s="225"/>
      <c r="BH125" s="225"/>
      <c r="BI125" s="225"/>
      <c r="BJ125" s="225"/>
      <c r="BK125" s="225"/>
      <c r="BL125" s="225"/>
      <c r="BM125" s="225"/>
      <c r="BN125" s="225"/>
      <c r="BO125" s="225"/>
      <c r="BP125" s="225"/>
      <c r="BQ125" s="225"/>
      <c r="BR125" s="225"/>
      <c r="BS125" s="225"/>
      <c r="BT125" s="225"/>
      <c r="BU125" s="225"/>
      <c r="BV125" s="225"/>
      <c r="BW125" s="225"/>
      <c r="BX125" s="225"/>
      <c r="BY125" s="225"/>
      <c r="BZ125" s="225"/>
      <c r="CA125" s="225"/>
      <c r="CB125" s="225"/>
      <c r="CC125" s="225"/>
      <c r="CD125" s="225"/>
      <c r="CE125" s="225"/>
      <c r="CF125" s="225"/>
      <c r="CG125" s="225"/>
      <c r="CH125" s="225"/>
      <c r="CI125" s="225"/>
      <c r="CJ125" s="225"/>
      <c r="CK125" s="225"/>
      <c r="CL125" s="225"/>
      <c r="CM125" s="225"/>
      <c r="CN125" s="225"/>
      <c r="CO125" s="225"/>
      <c r="CP125" s="225"/>
      <c r="CQ125" s="225"/>
      <c r="CR125" s="225"/>
      <c r="CS125" s="225"/>
      <c r="CT125" s="225"/>
    </row>
    <row r="126" spans="1:98" ht="12" customHeight="1" x14ac:dyDescent="0.25">
      <c r="A126" s="225"/>
      <c r="B126" s="225"/>
      <c r="C126" s="225"/>
      <c r="D126" s="225"/>
      <c r="E126" s="225"/>
      <c r="F126" s="225"/>
      <c r="G126" s="225"/>
      <c r="H126" s="225"/>
      <c r="I126" s="225"/>
      <c r="J126" s="225"/>
      <c r="K126" s="225"/>
      <c r="L126" s="225"/>
      <c r="M126" s="225"/>
      <c r="N126" s="225"/>
      <c r="O126" s="225"/>
      <c r="P126" s="225"/>
      <c r="Q126" s="225"/>
      <c r="R126" s="225"/>
      <c r="S126" s="225"/>
      <c r="T126" s="225"/>
      <c r="U126" s="225"/>
      <c r="V126" s="225"/>
      <c r="W126" s="225"/>
      <c r="X126" s="225"/>
      <c r="Y126" s="225"/>
      <c r="Z126" s="225"/>
      <c r="AA126" s="225"/>
      <c r="AB126" s="225"/>
      <c r="AC126" s="225"/>
      <c r="AD126" s="225"/>
      <c r="AE126" s="225"/>
      <c r="AF126" s="225"/>
      <c r="AG126" s="225"/>
      <c r="AH126" s="225"/>
      <c r="AI126" s="225"/>
      <c r="AJ126" s="225"/>
      <c r="AK126" s="257"/>
      <c r="AL126" s="257"/>
      <c r="AM126" s="225"/>
      <c r="AN126" s="225"/>
      <c r="AO126" s="225"/>
      <c r="AP126" s="225"/>
      <c r="AQ126" s="225"/>
      <c r="AR126" s="225"/>
      <c r="AS126" s="225"/>
      <c r="AT126" s="225"/>
      <c r="AU126" s="225"/>
      <c r="AV126" s="225"/>
      <c r="AW126" s="225"/>
      <c r="AX126" s="225"/>
      <c r="AY126" s="225"/>
      <c r="AZ126" s="225"/>
      <c r="BA126" s="225"/>
      <c r="BB126" s="225"/>
      <c r="BC126" s="225"/>
      <c r="BD126" s="225"/>
      <c r="BE126" s="225"/>
      <c r="BF126" s="225"/>
      <c r="BG126" s="225"/>
      <c r="BH126" s="225"/>
      <c r="BI126" s="225"/>
      <c r="BJ126" s="225"/>
      <c r="BK126" s="225"/>
      <c r="BL126" s="225"/>
      <c r="BM126" s="225"/>
      <c r="BN126" s="225"/>
      <c r="BO126" s="225"/>
      <c r="BP126" s="225"/>
      <c r="BQ126" s="225"/>
      <c r="BR126" s="225"/>
      <c r="BS126" s="225"/>
      <c r="BT126" s="225"/>
      <c r="BU126" s="225"/>
      <c r="BV126" s="225"/>
      <c r="BW126" s="225"/>
      <c r="BX126" s="225"/>
      <c r="BY126" s="225"/>
      <c r="BZ126" s="225"/>
      <c r="CA126" s="225"/>
      <c r="CB126" s="225"/>
      <c r="CC126" s="225"/>
      <c r="CD126" s="225"/>
      <c r="CE126" s="225"/>
      <c r="CF126" s="225"/>
      <c r="CG126" s="225"/>
      <c r="CH126" s="225"/>
      <c r="CI126" s="225"/>
      <c r="CJ126" s="225"/>
      <c r="CK126" s="225"/>
      <c r="CL126" s="225"/>
      <c r="CM126" s="225"/>
      <c r="CN126" s="225"/>
      <c r="CO126" s="225"/>
      <c r="CP126" s="225"/>
      <c r="CQ126" s="225"/>
      <c r="CR126" s="225"/>
      <c r="CS126" s="225"/>
      <c r="CT126" s="225"/>
    </row>
    <row r="127" spans="1:98" ht="12" customHeight="1" x14ac:dyDescent="0.25">
      <c r="A127" s="225"/>
      <c r="B127" s="225"/>
      <c r="C127" s="225"/>
      <c r="D127" s="225"/>
      <c r="E127" s="225"/>
      <c r="F127" s="225"/>
      <c r="G127" s="225"/>
      <c r="H127" s="225"/>
      <c r="I127" s="225"/>
      <c r="J127" s="225"/>
      <c r="K127" s="225"/>
      <c r="L127" s="225"/>
      <c r="M127" s="225"/>
      <c r="N127" s="225"/>
      <c r="O127" s="225"/>
      <c r="P127" s="225"/>
      <c r="Q127" s="225"/>
      <c r="R127" s="225"/>
      <c r="S127" s="225"/>
      <c r="T127" s="225"/>
      <c r="U127" s="225"/>
      <c r="V127" s="225"/>
      <c r="W127" s="225"/>
      <c r="X127" s="225"/>
      <c r="Y127" s="225"/>
      <c r="Z127" s="225"/>
      <c r="AA127" s="225"/>
      <c r="AB127" s="225"/>
      <c r="AC127" s="225"/>
      <c r="AD127" s="225"/>
      <c r="AE127" s="225"/>
      <c r="AF127" s="225"/>
      <c r="AG127" s="225"/>
      <c r="AH127" s="225"/>
      <c r="AI127" s="225"/>
      <c r="AJ127" s="225"/>
      <c r="AK127" s="257"/>
      <c r="AL127" s="257"/>
      <c r="AM127" s="225"/>
      <c r="AN127" s="225"/>
      <c r="AO127" s="225"/>
      <c r="AP127" s="225"/>
      <c r="AQ127" s="225"/>
      <c r="AR127" s="225"/>
      <c r="AS127" s="225"/>
      <c r="AT127" s="225"/>
      <c r="AU127" s="225"/>
      <c r="AV127" s="225"/>
      <c r="AW127" s="225"/>
      <c r="AX127" s="225"/>
      <c r="AY127" s="225"/>
      <c r="AZ127" s="225"/>
      <c r="BA127" s="225"/>
      <c r="BB127" s="225"/>
      <c r="BC127" s="225"/>
      <c r="BD127" s="225"/>
      <c r="BE127" s="225"/>
      <c r="BF127" s="225"/>
      <c r="BG127" s="225"/>
      <c r="BH127" s="225"/>
      <c r="BI127" s="225"/>
      <c r="BJ127" s="225"/>
      <c r="BK127" s="225"/>
      <c r="BL127" s="225"/>
      <c r="BM127" s="225"/>
      <c r="BN127" s="225"/>
      <c r="BO127" s="225"/>
      <c r="BP127" s="225"/>
      <c r="BQ127" s="225"/>
      <c r="BR127" s="225"/>
      <c r="BS127" s="225"/>
      <c r="BT127" s="225"/>
      <c r="BU127" s="225"/>
      <c r="BV127" s="225"/>
      <c r="BW127" s="225"/>
      <c r="BX127" s="225"/>
      <c r="BY127" s="225"/>
      <c r="BZ127" s="225"/>
      <c r="CA127" s="225"/>
      <c r="CB127" s="225"/>
      <c r="CC127" s="225"/>
      <c r="CD127" s="225"/>
      <c r="CE127" s="225"/>
      <c r="CF127" s="225"/>
      <c r="CG127" s="225"/>
      <c r="CH127" s="225"/>
      <c r="CI127" s="225"/>
      <c r="CJ127" s="225"/>
      <c r="CK127" s="225"/>
      <c r="CL127" s="225"/>
      <c r="CM127" s="225"/>
      <c r="CN127" s="225"/>
      <c r="CO127" s="225"/>
      <c r="CP127" s="225"/>
      <c r="CQ127" s="225"/>
      <c r="CR127" s="225"/>
      <c r="CS127" s="225"/>
      <c r="CT127" s="225"/>
    </row>
    <row r="128" spans="1:98" ht="12" customHeight="1" x14ac:dyDescent="0.25">
      <c r="A128" s="225"/>
      <c r="B128" s="225"/>
      <c r="C128" s="225"/>
      <c r="D128" s="225"/>
      <c r="E128" s="225"/>
      <c r="F128" s="225"/>
      <c r="G128" s="225"/>
      <c r="H128" s="225"/>
      <c r="I128" s="225"/>
      <c r="J128" s="225"/>
      <c r="K128" s="225"/>
      <c r="L128" s="225"/>
      <c r="M128" s="225"/>
      <c r="N128" s="225"/>
      <c r="O128" s="225"/>
      <c r="P128" s="225"/>
      <c r="Q128" s="225"/>
      <c r="R128" s="225"/>
      <c r="S128" s="225"/>
      <c r="T128" s="225"/>
      <c r="U128" s="225"/>
      <c r="V128" s="225"/>
      <c r="W128" s="225"/>
      <c r="X128" s="225"/>
      <c r="Y128" s="225"/>
      <c r="Z128" s="225"/>
      <c r="AA128" s="225"/>
      <c r="AB128" s="225"/>
      <c r="AC128" s="225"/>
      <c r="AD128" s="225"/>
      <c r="AE128" s="225"/>
      <c r="AF128" s="225"/>
      <c r="AG128" s="225"/>
      <c r="AH128" s="225"/>
      <c r="AI128" s="225"/>
      <c r="AJ128" s="225"/>
      <c r="AK128" s="257"/>
      <c r="AL128" s="257"/>
      <c r="AM128" s="225"/>
      <c r="AN128" s="225"/>
      <c r="AO128" s="225"/>
      <c r="AP128" s="225"/>
      <c r="AQ128" s="225"/>
      <c r="AR128" s="225"/>
      <c r="AS128" s="225"/>
      <c r="AT128" s="225"/>
      <c r="AU128" s="225"/>
      <c r="AV128" s="225"/>
      <c r="AW128" s="225"/>
      <c r="AX128" s="225"/>
      <c r="AY128" s="225"/>
      <c r="AZ128" s="225"/>
      <c r="BA128" s="225"/>
      <c r="BB128" s="225"/>
      <c r="BC128" s="225"/>
      <c r="BD128" s="225"/>
      <c r="BE128" s="225"/>
      <c r="BF128" s="225"/>
      <c r="BG128" s="225"/>
      <c r="BH128" s="225"/>
      <c r="BI128" s="225"/>
      <c r="BJ128" s="225"/>
      <c r="BK128" s="225"/>
      <c r="BL128" s="225"/>
      <c r="BM128" s="225"/>
      <c r="BN128" s="225"/>
      <c r="BO128" s="225"/>
      <c r="BP128" s="225"/>
      <c r="BQ128" s="225"/>
      <c r="BR128" s="225"/>
      <c r="BS128" s="225"/>
      <c r="BT128" s="225"/>
      <c r="BU128" s="225"/>
      <c r="BV128" s="225"/>
      <c r="BW128" s="225"/>
      <c r="BX128" s="225"/>
      <c r="BY128" s="225"/>
      <c r="BZ128" s="225"/>
      <c r="CA128" s="225"/>
      <c r="CB128" s="225"/>
      <c r="CC128" s="225"/>
      <c r="CD128" s="225"/>
      <c r="CE128" s="225"/>
      <c r="CF128" s="225"/>
      <c r="CG128" s="225"/>
      <c r="CH128" s="225"/>
      <c r="CI128" s="225"/>
      <c r="CJ128" s="225"/>
      <c r="CK128" s="225"/>
      <c r="CL128" s="225"/>
      <c r="CM128" s="225"/>
      <c r="CN128" s="225"/>
      <c r="CO128" s="225"/>
      <c r="CP128" s="225"/>
      <c r="CQ128" s="225"/>
      <c r="CR128" s="225"/>
      <c r="CS128" s="225"/>
      <c r="CT128" s="225"/>
    </row>
    <row r="129" spans="1:98" ht="12" customHeight="1" x14ac:dyDescent="0.25">
      <c r="A129" s="225"/>
      <c r="B129" s="225"/>
      <c r="C129" s="225"/>
      <c r="D129" s="225"/>
      <c r="E129" s="225"/>
      <c r="F129" s="225"/>
      <c r="G129" s="225"/>
      <c r="H129" s="225"/>
      <c r="I129" s="225"/>
      <c r="J129" s="225"/>
      <c r="K129" s="225"/>
      <c r="L129" s="225"/>
      <c r="M129" s="225"/>
      <c r="N129" s="225"/>
      <c r="O129" s="225"/>
      <c r="P129" s="225"/>
      <c r="Q129" s="225"/>
      <c r="R129" s="225"/>
      <c r="S129" s="225"/>
      <c r="T129" s="225"/>
      <c r="U129" s="225"/>
      <c r="V129" s="225"/>
      <c r="W129" s="225"/>
      <c r="X129" s="225"/>
      <c r="Y129" s="225"/>
      <c r="Z129" s="225"/>
      <c r="AA129" s="225"/>
      <c r="AB129" s="225"/>
      <c r="AC129" s="225"/>
      <c r="AD129" s="225"/>
      <c r="AE129" s="225"/>
      <c r="AF129" s="225"/>
      <c r="AG129" s="225"/>
      <c r="AH129" s="225"/>
      <c r="AI129" s="225"/>
      <c r="AJ129" s="225"/>
      <c r="AK129" s="257"/>
      <c r="AL129" s="257"/>
      <c r="AM129" s="225"/>
      <c r="AN129" s="225"/>
      <c r="AO129" s="225"/>
      <c r="AP129" s="225"/>
      <c r="AQ129" s="225"/>
      <c r="AR129" s="225"/>
      <c r="AS129" s="225"/>
      <c r="AT129" s="225"/>
      <c r="AU129" s="225"/>
      <c r="AV129" s="225"/>
      <c r="AW129" s="225"/>
      <c r="AX129" s="225"/>
      <c r="AY129" s="225"/>
      <c r="AZ129" s="225"/>
      <c r="BA129" s="225"/>
      <c r="BB129" s="225"/>
      <c r="BC129" s="225"/>
      <c r="BD129" s="225"/>
      <c r="BE129" s="225"/>
      <c r="BF129" s="225"/>
      <c r="BG129" s="225"/>
      <c r="BH129" s="225"/>
      <c r="BI129" s="225"/>
      <c r="BJ129" s="225"/>
      <c r="BK129" s="225"/>
      <c r="BL129" s="225"/>
      <c r="BM129" s="225"/>
      <c r="BN129" s="225"/>
      <c r="BO129" s="225"/>
      <c r="BP129" s="225"/>
      <c r="BQ129" s="225"/>
      <c r="BR129" s="225"/>
      <c r="BS129" s="225"/>
      <c r="BT129" s="225"/>
      <c r="BU129" s="225"/>
      <c r="BV129" s="225"/>
      <c r="BW129" s="225"/>
      <c r="BX129" s="225"/>
      <c r="BY129" s="225"/>
      <c r="BZ129" s="225"/>
      <c r="CA129" s="225"/>
      <c r="CB129" s="225"/>
      <c r="CC129" s="225"/>
      <c r="CD129" s="225"/>
      <c r="CE129" s="225"/>
      <c r="CF129" s="225"/>
      <c r="CG129" s="225"/>
      <c r="CH129" s="225"/>
      <c r="CI129" s="225"/>
      <c r="CJ129" s="225"/>
      <c r="CK129" s="225"/>
      <c r="CL129" s="225"/>
      <c r="CM129" s="225"/>
      <c r="CN129" s="225"/>
      <c r="CO129" s="225"/>
      <c r="CP129" s="225"/>
      <c r="CQ129" s="225"/>
      <c r="CR129" s="225"/>
      <c r="CS129" s="225"/>
      <c r="CT129" s="225"/>
    </row>
    <row r="130" spans="1:98" ht="12" customHeight="1" x14ac:dyDescent="0.25">
      <c r="A130" s="225"/>
      <c r="B130" s="225"/>
      <c r="C130" s="225"/>
      <c r="D130" s="225"/>
      <c r="E130" s="225"/>
      <c r="F130" s="225"/>
      <c r="G130" s="225"/>
      <c r="H130" s="225"/>
      <c r="I130" s="225"/>
      <c r="J130" s="225"/>
      <c r="K130" s="225"/>
      <c r="L130" s="225"/>
      <c r="M130" s="225"/>
      <c r="N130" s="225"/>
      <c r="O130" s="225"/>
      <c r="P130" s="225"/>
      <c r="Q130" s="225"/>
      <c r="R130" s="225"/>
      <c r="S130" s="225"/>
      <c r="T130" s="225"/>
      <c r="U130" s="225"/>
      <c r="V130" s="225"/>
      <c r="W130" s="225"/>
      <c r="X130" s="225"/>
      <c r="Y130" s="225"/>
      <c r="Z130" s="225"/>
      <c r="AA130" s="225"/>
      <c r="AB130" s="225"/>
      <c r="AC130" s="225"/>
      <c r="AD130" s="225"/>
      <c r="AE130" s="225"/>
      <c r="AF130" s="225"/>
      <c r="AG130" s="225"/>
      <c r="AH130" s="225"/>
      <c r="AI130" s="225"/>
      <c r="AJ130" s="225"/>
      <c r="AK130" s="257"/>
      <c r="AL130" s="257"/>
      <c r="AM130" s="225"/>
      <c r="AN130" s="225"/>
      <c r="AO130" s="225"/>
      <c r="AP130" s="225"/>
      <c r="AQ130" s="225"/>
      <c r="AR130" s="225"/>
      <c r="AS130" s="225"/>
      <c r="AT130" s="225"/>
      <c r="AU130" s="225"/>
      <c r="AV130" s="225"/>
      <c r="AW130" s="225"/>
      <c r="AX130" s="225"/>
      <c r="AY130" s="225"/>
      <c r="AZ130" s="225"/>
      <c r="BA130" s="225"/>
      <c r="BB130" s="225"/>
      <c r="BC130" s="225"/>
      <c r="BD130" s="225"/>
      <c r="BE130" s="225"/>
      <c r="BF130" s="225"/>
      <c r="BG130" s="225"/>
      <c r="BH130" s="225"/>
      <c r="BI130" s="225"/>
      <c r="BJ130" s="225"/>
      <c r="BK130" s="225"/>
      <c r="BL130" s="225"/>
      <c r="BM130" s="225"/>
      <c r="BN130" s="225"/>
      <c r="BO130" s="225"/>
      <c r="BP130" s="225"/>
      <c r="BQ130" s="225"/>
      <c r="BR130" s="225"/>
      <c r="BS130" s="225"/>
      <c r="BT130" s="225"/>
      <c r="BU130" s="225"/>
      <c r="BV130" s="225"/>
      <c r="BW130" s="225"/>
      <c r="BX130" s="225"/>
      <c r="BY130" s="225"/>
      <c r="BZ130" s="225"/>
      <c r="CA130" s="225"/>
      <c r="CB130" s="225"/>
      <c r="CC130" s="225"/>
      <c r="CD130" s="225"/>
      <c r="CE130" s="225"/>
      <c r="CF130" s="225"/>
      <c r="CG130" s="225"/>
      <c r="CH130" s="225"/>
      <c r="CI130" s="225"/>
      <c r="CJ130" s="225"/>
      <c r="CK130" s="225"/>
      <c r="CL130" s="225"/>
      <c r="CM130" s="225"/>
      <c r="CN130" s="225"/>
      <c r="CO130" s="225"/>
      <c r="CP130" s="225"/>
      <c r="CQ130" s="225"/>
      <c r="CR130" s="225"/>
      <c r="CS130" s="225"/>
      <c r="CT130" s="225"/>
    </row>
    <row r="131" spans="1:98" ht="12" customHeight="1" x14ac:dyDescent="0.25">
      <c r="A131" s="225"/>
      <c r="B131" s="225"/>
      <c r="C131" s="225"/>
      <c r="D131" s="225"/>
      <c r="E131" s="225"/>
      <c r="F131" s="225"/>
      <c r="G131" s="225"/>
      <c r="H131" s="225"/>
      <c r="I131" s="225"/>
      <c r="J131" s="225"/>
      <c r="K131" s="225"/>
      <c r="L131" s="225"/>
      <c r="M131" s="225"/>
      <c r="N131" s="225"/>
      <c r="O131" s="225"/>
      <c r="P131" s="225"/>
      <c r="Q131" s="225"/>
      <c r="R131" s="225"/>
      <c r="S131" s="225"/>
      <c r="T131" s="225"/>
      <c r="U131" s="225"/>
      <c r="V131" s="225"/>
      <c r="W131" s="225"/>
      <c r="X131" s="225"/>
      <c r="Y131" s="225"/>
      <c r="Z131" s="225"/>
      <c r="AA131" s="225"/>
      <c r="AB131" s="225"/>
      <c r="AC131" s="225"/>
      <c r="AD131" s="225"/>
      <c r="AE131" s="225"/>
      <c r="AF131" s="225"/>
      <c r="AG131" s="225"/>
      <c r="AH131" s="225"/>
      <c r="AI131" s="225"/>
      <c r="AJ131" s="225"/>
      <c r="AK131" s="257"/>
      <c r="AL131" s="257"/>
      <c r="AM131" s="225"/>
      <c r="AN131" s="225"/>
      <c r="AO131" s="225"/>
      <c r="AP131" s="225"/>
      <c r="AQ131" s="225"/>
      <c r="AR131" s="225"/>
      <c r="AS131" s="225"/>
      <c r="AT131" s="225"/>
      <c r="AU131" s="225"/>
      <c r="AV131" s="225"/>
      <c r="AW131" s="225"/>
      <c r="AX131" s="225"/>
      <c r="AY131" s="225"/>
      <c r="AZ131" s="225"/>
      <c r="BA131" s="225"/>
      <c r="BB131" s="225"/>
      <c r="BC131" s="225"/>
      <c r="BD131" s="225"/>
      <c r="BE131" s="225"/>
      <c r="BF131" s="225"/>
      <c r="BG131" s="225"/>
      <c r="BH131" s="225"/>
      <c r="BI131" s="225"/>
      <c r="BJ131" s="225"/>
      <c r="BK131" s="225"/>
      <c r="BL131" s="225"/>
      <c r="BM131" s="225"/>
      <c r="BN131" s="225"/>
      <c r="BO131" s="225"/>
      <c r="BP131" s="225"/>
      <c r="BQ131" s="225"/>
      <c r="BR131" s="225"/>
      <c r="BS131" s="225"/>
      <c r="BT131" s="225"/>
      <c r="BU131" s="225"/>
      <c r="BV131" s="225"/>
      <c r="BW131" s="225"/>
      <c r="BX131" s="225"/>
      <c r="BY131" s="225"/>
      <c r="BZ131" s="225"/>
      <c r="CA131" s="225"/>
      <c r="CB131" s="225"/>
      <c r="CC131" s="225"/>
      <c r="CD131" s="225"/>
      <c r="CE131" s="225"/>
      <c r="CF131" s="225"/>
      <c r="CG131" s="225"/>
      <c r="CH131" s="225"/>
      <c r="CI131" s="225"/>
      <c r="CJ131" s="225"/>
      <c r="CK131" s="225"/>
      <c r="CL131" s="225"/>
      <c r="CM131" s="225"/>
      <c r="CN131" s="225"/>
      <c r="CO131" s="225"/>
      <c r="CP131" s="225"/>
      <c r="CQ131" s="225"/>
      <c r="CR131" s="225"/>
      <c r="CS131" s="225"/>
      <c r="CT131" s="225"/>
    </row>
    <row r="132" spans="1:98" ht="12" customHeight="1" x14ac:dyDescent="0.25">
      <c r="A132" s="225"/>
      <c r="B132" s="225"/>
      <c r="C132" s="225"/>
      <c r="D132" s="225"/>
      <c r="E132" s="225"/>
      <c r="F132" s="225"/>
      <c r="G132" s="225"/>
      <c r="H132" s="225"/>
      <c r="I132" s="225"/>
      <c r="J132" s="225"/>
      <c r="K132" s="225"/>
      <c r="L132" s="225"/>
      <c r="M132" s="225"/>
      <c r="N132" s="225"/>
      <c r="O132" s="225"/>
      <c r="P132" s="225"/>
      <c r="Q132" s="225"/>
      <c r="R132" s="225"/>
      <c r="S132" s="225"/>
      <c r="T132" s="225"/>
      <c r="U132" s="225"/>
      <c r="V132" s="225"/>
      <c r="W132" s="225"/>
      <c r="X132" s="225"/>
      <c r="Y132" s="225"/>
      <c r="Z132" s="225"/>
      <c r="AA132" s="225"/>
      <c r="AB132" s="225"/>
      <c r="AC132" s="225"/>
      <c r="AD132" s="225"/>
      <c r="AE132" s="225"/>
      <c r="AF132" s="225"/>
      <c r="AG132" s="225"/>
      <c r="AH132" s="225"/>
      <c r="AI132" s="225"/>
      <c r="AJ132" s="225"/>
      <c r="AK132" s="257"/>
      <c r="AL132" s="257"/>
      <c r="AM132" s="225"/>
      <c r="AN132" s="225"/>
      <c r="AO132" s="225"/>
      <c r="AP132" s="225"/>
      <c r="AQ132" s="225"/>
      <c r="AR132" s="225"/>
      <c r="AS132" s="225"/>
      <c r="AT132" s="225"/>
      <c r="AU132" s="225"/>
      <c r="AV132" s="225"/>
      <c r="AW132" s="225"/>
      <c r="AX132" s="225"/>
      <c r="AY132" s="225"/>
      <c r="AZ132" s="225"/>
      <c r="BA132" s="225"/>
      <c r="BB132" s="225"/>
      <c r="BC132" s="225"/>
      <c r="BD132" s="225"/>
      <c r="BE132" s="225"/>
      <c r="BF132" s="225"/>
      <c r="BG132" s="225"/>
      <c r="BH132" s="225"/>
      <c r="BI132" s="225"/>
      <c r="BJ132" s="225"/>
      <c r="BK132" s="225"/>
      <c r="BL132" s="225"/>
      <c r="BM132" s="225"/>
      <c r="BN132" s="225"/>
      <c r="BO132" s="225"/>
      <c r="BP132" s="225"/>
      <c r="BQ132" s="225"/>
      <c r="BR132" s="225"/>
      <c r="BS132" s="225"/>
      <c r="BT132" s="225"/>
      <c r="BU132" s="225"/>
      <c r="BV132" s="225"/>
      <c r="BW132" s="225"/>
      <c r="BX132" s="225"/>
      <c r="BY132" s="225"/>
      <c r="BZ132" s="225"/>
      <c r="CA132" s="225"/>
      <c r="CB132" s="225"/>
      <c r="CC132" s="225"/>
      <c r="CD132" s="225"/>
      <c r="CE132" s="225"/>
      <c r="CF132" s="225"/>
      <c r="CG132" s="225"/>
      <c r="CH132" s="225"/>
      <c r="CI132" s="225"/>
      <c r="CJ132" s="225"/>
      <c r="CK132" s="225"/>
      <c r="CL132" s="225"/>
      <c r="CM132" s="225"/>
      <c r="CN132" s="225"/>
      <c r="CO132" s="225"/>
      <c r="CP132" s="225"/>
      <c r="CQ132" s="225"/>
      <c r="CR132" s="225"/>
      <c r="CS132" s="225"/>
      <c r="CT132" s="225"/>
    </row>
    <row r="133" spans="1:98" ht="12" customHeight="1" x14ac:dyDescent="0.25">
      <c r="A133" s="225"/>
      <c r="B133" s="225"/>
      <c r="C133" s="225"/>
      <c r="D133" s="225"/>
      <c r="E133" s="225"/>
      <c r="F133" s="225"/>
      <c r="G133" s="225"/>
      <c r="H133" s="225"/>
      <c r="I133" s="225"/>
      <c r="J133" s="225"/>
      <c r="K133" s="225"/>
      <c r="L133" s="225"/>
      <c r="M133" s="225"/>
      <c r="N133" s="225"/>
      <c r="O133" s="225"/>
      <c r="P133" s="225"/>
      <c r="Q133" s="225"/>
      <c r="R133" s="225"/>
      <c r="S133" s="225"/>
      <c r="T133" s="225"/>
      <c r="U133" s="225"/>
      <c r="V133" s="225"/>
      <c r="W133" s="225"/>
      <c r="X133" s="225"/>
      <c r="Y133" s="225"/>
      <c r="Z133" s="225"/>
      <c r="AA133" s="225"/>
      <c r="AB133" s="225"/>
      <c r="AC133" s="225"/>
      <c r="AD133" s="225"/>
      <c r="AE133" s="225"/>
      <c r="AF133" s="225"/>
      <c r="AG133" s="225"/>
      <c r="AH133" s="225"/>
      <c r="AI133" s="225"/>
      <c r="AJ133" s="225"/>
      <c r="AK133" s="257"/>
      <c r="AL133" s="257"/>
      <c r="AM133" s="225"/>
      <c r="AN133" s="225"/>
      <c r="AO133" s="225"/>
      <c r="AP133" s="225"/>
      <c r="AQ133" s="225"/>
      <c r="AR133" s="225"/>
      <c r="AS133" s="225"/>
      <c r="AT133" s="225"/>
      <c r="AU133" s="225"/>
      <c r="AV133" s="225"/>
      <c r="AW133" s="225"/>
      <c r="AX133" s="225"/>
      <c r="AY133" s="225"/>
      <c r="AZ133" s="225"/>
      <c r="BA133" s="225"/>
      <c r="BB133" s="225"/>
      <c r="BC133" s="225"/>
      <c r="BD133" s="225"/>
      <c r="BE133" s="225"/>
      <c r="BF133" s="225"/>
      <c r="BG133" s="225"/>
      <c r="BH133" s="225"/>
      <c r="BI133" s="225"/>
      <c r="BJ133" s="225"/>
      <c r="BK133" s="225"/>
      <c r="BL133" s="225"/>
      <c r="BM133" s="225"/>
      <c r="BN133" s="225"/>
      <c r="BO133" s="225"/>
      <c r="BP133" s="225"/>
      <c r="BQ133" s="225"/>
      <c r="BR133" s="225"/>
      <c r="BS133" s="225"/>
      <c r="BT133" s="225"/>
      <c r="BU133" s="225"/>
      <c r="BV133" s="225"/>
      <c r="BW133" s="225"/>
      <c r="BX133" s="225"/>
      <c r="BY133" s="225"/>
      <c r="BZ133" s="225"/>
      <c r="CA133" s="225"/>
      <c r="CB133" s="225"/>
      <c r="CC133" s="225"/>
      <c r="CD133" s="225"/>
      <c r="CE133" s="225"/>
      <c r="CF133" s="225"/>
      <c r="CG133" s="225"/>
      <c r="CH133" s="225"/>
      <c r="CI133" s="225"/>
      <c r="CJ133" s="225"/>
      <c r="CK133" s="225"/>
      <c r="CL133" s="225"/>
      <c r="CM133" s="225"/>
      <c r="CN133" s="225"/>
      <c r="CO133" s="225"/>
      <c r="CP133" s="225"/>
      <c r="CQ133" s="225"/>
      <c r="CR133" s="225"/>
      <c r="CS133" s="225"/>
      <c r="CT133" s="225"/>
    </row>
    <row r="134" spans="1:98" ht="12" customHeight="1" x14ac:dyDescent="0.25">
      <c r="A134" s="225"/>
      <c r="B134" s="225"/>
      <c r="C134" s="225"/>
      <c r="D134" s="225"/>
      <c r="E134" s="225"/>
      <c r="F134" s="225"/>
      <c r="G134" s="225"/>
      <c r="H134" s="225"/>
      <c r="I134" s="225"/>
      <c r="J134" s="225"/>
      <c r="K134" s="225"/>
      <c r="L134" s="225"/>
      <c r="M134" s="225"/>
      <c r="N134" s="225"/>
      <c r="O134" s="225"/>
      <c r="P134" s="225"/>
      <c r="Q134" s="225"/>
      <c r="R134" s="225"/>
      <c r="S134" s="225"/>
      <c r="T134" s="225"/>
      <c r="U134" s="225"/>
      <c r="V134" s="225"/>
      <c r="W134" s="225"/>
      <c r="X134" s="225"/>
      <c r="Y134" s="225"/>
      <c r="Z134" s="225"/>
      <c r="AA134" s="225"/>
      <c r="AB134" s="225"/>
      <c r="AC134" s="225"/>
      <c r="AD134" s="225"/>
      <c r="AE134" s="225"/>
      <c r="AF134" s="225"/>
      <c r="AG134" s="225"/>
      <c r="AH134" s="225"/>
      <c r="AI134" s="225"/>
      <c r="AJ134" s="225"/>
      <c r="AK134" s="257"/>
      <c r="AL134" s="257"/>
      <c r="AM134" s="225"/>
      <c r="AN134" s="225"/>
      <c r="AO134" s="225"/>
      <c r="AP134" s="225"/>
      <c r="AQ134" s="225"/>
      <c r="AR134" s="225"/>
      <c r="AS134" s="225"/>
      <c r="AT134" s="225"/>
      <c r="AU134" s="225"/>
      <c r="AV134" s="225"/>
      <c r="AW134" s="225"/>
      <c r="AX134" s="225"/>
      <c r="AY134" s="225"/>
      <c r="AZ134" s="225"/>
      <c r="BA134" s="225"/>
      <c r="BB134" s="225"/>
      <c r="BC134" s="225"/>
      <c r="BD134" s="225"/>
      <c r="BE134" s="225"/>
      <c r="BF134" s="225"/>
      <c r="BG134" s="225"/>
      <c r="BH134" s="225"/>
      <c r="BI134" s="225"/>
      <c r="BJ134" s="225"/>
      <c r="BK134" s="225"/>
      <c r="BL134" s="225"/>
      <c r="BM134" s="225"/>
      <c r="BN134" s="225"/>
      <c r="BO134" s="225"/>
      <c r="BP134" s="225"/>
      <c r="BQ134" s="225"/>
      <c r="BR134" s="225"/>
      <c r="BS134" s="225"/>
      <c r="BT134" s="225"/>
      <c r="BU134" s="225"/>
      <c r="BV134" s="225"/>
      <c r="BW134" s="225"/>
      <c r="BX134" s="225"/>
      <c r="BY134" s="225"/>
      <c r="BZ134" s="225"/>
      <c r="CA134" s="225"/>
      <c r="CB134" s="225"/>
      <c r="CC134" s="225"/>
      <c r="CD134" s="225"/>
      <c r="CE134" s="225"/>
      <c r="CF134" s="225"/>
      <c r="CG134" s="225"/>
      <c r="CH134" s="225"/>
      <c r="CI134" s="225"/>
      <c r="CJ134" s="225"/>
      <c r="CK134" s="225"/>
      <c r="CL134" s="225"/>
      <c r="CM134" s="225"/>
      <c r="CN134" s="225"/>
      <c r="CO134" s="225"/>
      <c r="CP134" s="225"/>
      <c r="CQ134" s="225"/>
      <c r="CR134" s="225"/>
      <c r="CS134" s="225"/>
      <c r="CT134" s="225"/>
    </row>
    <row r="135" spans="1:98" ht="12" customHeight="1" x14ac:dyDescent="0.25">
      <c r="A135" s="225"/>
      <c r="B135" s="225"/>
      <c r="C135" s="225"/>
      <c r="D135" s="225"/>
      <c r="E135" s="225"/>
      <c r="F135" s="225"/>
      <c r="G135" s="225"/>
      <c r="H135" s="225"/>
      <c r="I135" s="225"/>
      <c r="J135" s="225"/>
      <c r="K135" s="225"/>
      <c r="L135" s="225"/>
      <c r="M135" s="225"/>
      <c r="N135" s="225"/>
      <c r="O135" s="225"/>
      <c r="P135" s="225"/>
      <c r="Q135" s="225"/>
      <c r="R135" s="225"/>
      <c r="S135" s="225"/>
      <c r="T135" s="225"/>
      <c r="U135" s="225"/>
      <c r="V135" s="225"/>
      <c r="W135" s="225"/>
      <c r="X135" s="225"/>
      <c r="Y135" s="225"/>
      <c r="Z135" s="225"/>
      <c r="AA135" s="225"/>
      <c r="AB135" s="225"/>
      <c r="AC135" s="225"/>
      <c r="AD135" s="225"/>
      <c r="AE135" s="225"/>
      <c r="AF135" s="225"/>
      <c r="AG135" s="225"/>
      <c r="AH135" s="225"/>
      <c r="AI135" s="225"/>
      <c r="AJ135" s="225"/>
      <c r="AK135" s="257"/>
      <c r="AL135" s="257"/>
      <c r="AM135" s="225"/>
      <c r="AN135" s="225"/>
      <c r="AO135" s="225"/>
      <c r="AP135" s="225"/>
      <c r="AQ135" s="225"/>
      <c r="AR135" s="225"/>
      <c r="AS135" s="225"/>
      <c r="AT135" s="225"/>
      <c r="AU135" s="225"/>
      <c r="AV135" s="225"/>
      <c r="AW135" s="225"/>
      <c r="AX135" s="225"/>
      <c r="AY135" s="225"/>
      <c r="AZ135" s="225"/>
      <c r="BA135" s="225"/>
      <c r="BB135" s="225"/>
      <c r="BC135" s="225"/>
      <c r="BD135" s="225"/>
      <c r="BE135" s="225"/>
      <c r="BF135" s="225"/>
      <c r="BG135" s="225"/>
      <c r="BH135" s="225"/>
      <c r="BI135" s="225"/>
      <c r="BJ135" s="225"/>
      <c r="BK135" s="225"/>
      <c r="BL135" s="225"/>
      <c r="BM135" s="225"/>
      <c r="BN135" s="225"/>
      <c r="BO135" s="225"/>
      <c r="BP135" s="225"/>
      <c r="BQ135" s="225"/>
      <c r="BR135" s="225"/>
      <c r="BS135" s="225"/>
      <c r="BT135" s="225"/>
      <c r="BU135" s="225"/>
      <c r="BV135" s="225"/>
      <c r="BW135" s="225"/>
      <c r="BX135" s="225"/>
      <c r="BY135" s="225"/>
      <c r="BZ135" s="225"/>
      <c r="CA135" s="225"/>
      <c r="CB135" s="225"/>
      <c r="CC135" s="225"/>
      <c r="CD135" s="225"/>
      <c r="CE135" s="225"/>
      <c r="CF135" s="225"/>
      <c r="CG135" s="225"/>
      <c r="CH135" s="225"/>
      <c r="CI135" s="225"/>
      <c r="CJ135" s="225"/>
      <c r="CK135" s="225"/>
      <c r="CL135" s="225"/>
      <c r="CM135" s="225"/>
      <c r="CN135" s="225"/>
      <c r="CO135" s="225"/>
      <c r="CP135" s="225"/>
      <c r="CQ135" s="225"/>
      <c r="CR135" s="225"/>
      <c r="CS135" s="225"/>
      <c r="CT135" s="225"/>
    </row>
    <row r="136" spans="1:98" ht="12" customHeight="1" x14ac:dyDescent="0.25">
      <c r="A136" s="225"/>
      <c r="B136" s="225"/>
      <c r="C136" s="225"/>
      <c r="D136" s="225"/>
      <c r="E136" s="225"/>
      <c r="F136" s="225"/>
      <c r="G136" s="225"/>
      <c r="H136" s="225"/>
      <c r="I136" s="225"/>
      <c r="J136" s="225"/>
      <c r="K136" s="225"/>
      <c r="L136" s="225"/>
      <c r="M136" s="225"/>
      <c r="N136" s="225"/>
      <c r="O136" s="225"/>
      <c r="P136" s="225"/>
      <c r="Q136" s="225"/>
      <c r="R136" s="225"/>
      <c r="S136" s="225"/>
      <c r="T136" s="225"/>
      <c r="U136" s="225"/>
      <c r="V136" s="225"/>
      <c r="W136" s="225"/>
      <c r="X136" s="225"/>
      <c r="Y136" s="225"/>
      <c r="Z136" s="225"/>
      <c r="AA136" s="225"/>
      <c r="AB136" s="225"/>
      <c r="AC136" s="225"/>
      <c r="AD136" s="225"/>
      <c r="AE136" s="225"/>
      <c r="AF136" s="225"/>
      <c r="AG136" s="225"/>
      <c r="AH136" s="225"/>
      <c r="AI136" s="225"/>
      <c r="AJ136" s="225"/>
      <c r="AK136" s="257"/>
      <c r="AL136" s="257"/>
      <c r="AM136" s="225"/>
      <c r="AN136" s="225"/>
      <c r="AO136" s="225"/>
      <c r="AP136" s="225"/>
      <c r="AQ136" s="225"/>
      <c r="AR136" s="225"/>
      <c r="AS136" s="225"/>
      <c r="AT136" s="225"/>
      <c r="AU136" s="225"/>
      <c r="AV136" s="225"/>
      <c r="AW136" s="225"/>
      <c r="AX136" s="225"/>
      <c r="AY136" s="225"/>
      <c r="AZ136" s="225"/>
      <c r="BA136" s="225"/>
      <c r="BB136" s="225"/>
      <c r="BC136" s="225"/>
      <c r="BD136" s="225"/>
      <c r="BE136" s="225"/>
      <c r="BF136" s="225"/>
      <c r="BG136" s="225"/>
      <c r="BH136" s="225"/>
      <c r="BI136" s="225"/>
      <c r="BJ136" s="225"/>
      <c r="BK136" s="225"/>
      <c r="BL136" s="225"/>
      <c r="BM136" s="225"/>
      <c r="BN136" s="225"/>
      <c r="BO136" s="225"/>
      <c r="BP136" s="225"/>
      <c r="BQ136" s="225"/>
      <c r="BR136" s="225"/>
      <c r="BS136" s="225"/>
      <c r="BT136" s="225"/>
      <c r="BU136" s="225"/>
      <c r="BV136" s="225"/>
      <c r="BW136" s="225"/>
      <c r="BX136" s="225"/>
      <c r="BY136" s="225"/>
      <c r="BZ136" s="225"/>
      <c r="CA136" s="225"/>
      <c r="CB136" s="225"/>
      <c r="CC136" s="225"/>
      <c r="CD136" s="225"/>
      <c r="CE136" s="225"/>
      <c r="CF136" s="225"/>
      <c r="CG136" s="225"/>
      <c r="CH136" s="225"/>
      <c r="CI136" s="225"/>
      <c r="CJ136" s="225"/>
      <c r="CK136" s="225"/>
      <c r="CL136" s="225"/>
      <c r="CM136" s="225"/>
      <c r="CN136" s="225"/>
      <c r="CO136" s="225"/>
      <c r="CP136" s="225"/>
      <c r="CQ136" s="225"/>
      <c r="CR136" s="225"/>
      <c r="CS136" s="225"/>
      <c r="CT136" s="225"/>
    </row>
    <row r="137" spans="1:98" ht="12" customHeight="1" x14ac:dyDescent="0.25">
      <c r="A137" s="225"/>
      <c r="B137" s="225"/>
      <c r="C137" s="225"/>
      <c r="D137" s="225"/>
      <c r="E137" s="225"/>
      <c r="F137" s="225"/>
      <c r="G137" s="225"/>
      <c r="H137" s="225"/>
      <c r="I137" s="225"/>
      <c r="J137" s="225"/>
      <c r="K137" s="225"/>
      <c r="L137" s="225"/>
      <c r="M137" s="225"/>
      <c r="N137" s="225"/>
      <c r="O137" s="225"/>
      <c r="P137" s="225"/>
      <c r="Q137" s="225"/>
      <c r="R137" s="225"/>
      <c r="S137" s="225"/>
      <c r="T137" s="225"/>
      <c r="U137" s="225"/>
      <c r="V137" s="225"/>
      <c r="W137" s="225"/>
      <c r="X137" s="225"/>
      <c r="Y137" s="225"/>
      <c r="Z137" s="225"/>
      <c r="AA137" s="225"/>
      <c r="AB137" s="225"/>
      <c r="AC137" s="225"/>
      <c r="AD137" s="225"/>
      <c r="AE137" s="225"/>
      <c r="AF137" s="225"/>
      <c r="AG137" s="225"/>
      <c r="AH137" s="225"/>
      <c r="AI137" s="225"/>
      <c r="AJ137" s="225"/>
      <c r="AK137" s="257"/>
      <c r="AL137" s="257"/>
      <c r="AM137" s="225"/>
      <c r="AN137" s="225"/>
      <c r="AO137" s="225"/>
      <c r="AP137" s="225"/>
      <c r="AQ137" s="225"/>
      <c r="AR137" s="225"/>
      <c r="AS137" s="225"/>
      <c r="AT137" s="225"/>
      <c r="AU137" s="225"/>
      <c r="AV137" s="225"/>
      <c r="AW137" s="225"/>
      <c r="AX137" s="225"/>
      <c r="AY137" s="225"/>
      <c r="AZ137" s="225"/>
      <c r="BA137" s="225"/>
      <c r="BB137" s="225"/>
      <c r="BC137" s="225"/>
      <c r="BD137" s="225"/>
      <c r="BE137" s="225"/>
      <c r="BF137" s="225"/>
      <c r="BG137" s="225"/>
      <c r="BH137" s="225"/>
      <c r="BI137" s="225"/>
      <c r="BJ137" s="225"/>
      <c r="BK137" s="225"/>
      <c r="BL137" s="225"/>
      <c r="BM137" s="225"/>
      <c r="BN137" s="225"/>
      <c r="BO137" s="225"/>
      <c r="BP137" s="225"/>
      <c r="BQ137" s="225"/>
      <c r="BR137" s="225"/>
      <c r="BS137" s="225"/>
      <c r="BT137" s="225"/>
      <c r="BU137" s="225"/>
      <c r="BV137" s="225"/>
      <c r="BW137" s="225"/>
      <c r="BX137" s="225"/>
      <c r="BY137" s="225"/>
      <c r="BZ137" s="225"/>
      <c r="CA137" s="225"/>
      <c r="CB137" s="225"/>
      <c r="CC137" s="225"/>
      <c r="CD137" s="225"/>
      <c r="CE137" s="225"/>
      <c r="CF137" s="225"/>
      <c r="CG137" s="225"/>
      <c r="CH137" s="225"/>
      <c r="CI137" s="225"/>
      <c r="CJ137" s="225"/>
      <c r="CK137" s="225"/>
      <c r="CL137" s="225"/>
      <c r="CM137" s="225"/>
      <c r="CN137" s="225"/>
      <c r="CO137" s="225"/>
      <c r="CP137" s="225"/>
      <c r="CQ137" s="225"/>
      <c r="CR137" s="225"/>
      <c r="CS137" s="225"/>
      <c r="CT137" s="225"/>
    </row>
    <row r="138" spans="1:98" ht="12" customHeight="1" x14ac:dyDescent="0.25">
      <c r="A138" s="225"/>
      <c r="B138" s="225"/>
      <c r="C138" s="225"/>
      <c r="D138" s="225"/>
      <c r="E138" s="225"/>
      <c r="F138" s="225"/>
      <c r="G138" s="225"/>
      <c r="H138" s="225"/>
      <c r="I138" s="225"/>
      <c r="J138" s="225"/>
      <c r="K138" s="225"/>
      <c r="L138" s="225"/>
      <c r="M138" s="225"/>
      <c r="N138" s="225"/>
      <c r="O138" s="225"/>
      <c r="P138" s="225"/>
      <c r="Q138" s="225"/>
      <c r="R138" s="225"/>
      <c r="S138" s="225"/>
      <c r="T138" s="225"/>
      <c r="U138" s="225"/>
      <c r="V138" s="225"/>
      <c r="W138" s="225"/>
      <c r="X138" s="225"/>
      <c r="Y138" s="225"/>
      <c r="Z138" s="225"/>
      <c r="AA138" s="225"/>
      <c r="AB138" s="225"/>
      <c r="AC138" s="225"/>
      <c r="AD138" s="225"/>
      <c r="AE138" s="225"/>
      <c r="AF138" s="225"/>
      <c r="AG138" s="225"/>
      <c r="AH138" s="225"/>
      <c r="AI138" s="225"/>
      <c r="AJ138" s="225"/>
      <c r="AK138" s="257"/>
      <c r="AL138" s="257"/>
      <c r="AM138" s="225"/>
      <c r="AN138" s="225"/>
      <c r="AO138" s="225"/>
      <c r="AP138" s="225"/>
      <c r="AQ138" s="225"/>
      <c r="AR138" s="225"/>
      <c r="AS138" s="225"/>
      <c r="AT138" s="225"/>
      <c r="AU138" s="225"/>
      <c r="AV138" s="225"/>
      <c r="AW138" s="225"/>
      <c r="AX138" s="225"/>
      <c r="AY138" s="225"/>
      <c r="AZ138" s="225"/>
      <c r="BA138" s="225"/>
      <c r="BB138" s="225"/>
      <c r="BC138" s="225"/>
      <c r="BD138" s="225"/>
      <c r="BE138" s="225"/>
      <c r="BF138" s="225"/>
      <c r="BG138" s="225"/>
      <c r="BH138" s="225"/>
      <c r="BI138" s="225"/>
      <c r="BJ138" s="225"/>
      <c r="BK138" s="225"/>
      <c r="BL138" s="225"/>
      <c r="BM138" s="225"/>
      <c r="BN138" s="225"/>
      <c r="BO138" s="225"/>
      <c r="BP138" s="225"/>
      <c r="BQ138" s="225"/>
      <c r="BR138" s="225"/>
      <c r="BS138" s="225"/>
      <c r="BT138" s="225"/>
      <c r="BU138" s="225"/>
      <c r="BV138" s="225"/>
      <c r="BW138" s="225"/>
      <c r="BX138" s="225"/>
      <c r="BY138" s="225"/>
      <c r="BZ138" s="225"/>
      <c r="CA138" s="225"/>
      <c r="CB138" s="225"/>
      <c r="CC138" s="225"/>
      <c r="CD138" s="225"/>
      <c r="CE138" s="225"/>
      <c r="CF138" s="225"/>
      <c r="CG138" s="225"/>
      <c r="CH138" s="225"/>
      <c r="CI138" s="225"/>
      <c r="CJ138" s="225"/>
      <c r="CK138" s="225"/>
      <c r="CL138" s="225"/>
      <c r="CM138" s="225"/>
      <c r="CN138" s="225"/>
      <c r="CO138" s="225"/>
      <c r="CP138" s="225"/>
      <c r="CQ138" s="225"/>
      <c r="CR138" s="225"/>
      <c r="CS138" s="225"/>
      <c r="CT138" s="225"/>
    </row>
    <row r="139" spans="1:98" ht="12" customHeight="1" x14ac:dyDescent="0.25">
      <c r="A139" s="225"/>
      <c r="B139" s="225"/>
      <c r="C139" s="225"/>
      <c r="D139" s="225"/>
      <c r="E139" s="225"/>
      <c r="F139" s="225"/>
      <c r="G139" s="225"/>
      <c r="H139" s="225"/>
      <c r="I139" s="225"/>
      <c r="J139" s="225"/>
      <c r="K139" s="225"/>
      <c r="L139" s="225"/>
      <c r="M139" s="225"/>
      <c r="N139" s="225"/>
      <c r="O139" s="225"/>
      <c r="P139" s="225"/>
      <c r="Q139" s="225"/>
      <c r="R139" s="225"/>
      <c r="S139" s="225"/>
      <c r="T139" s="225"/>
      <c r="U139" s="225"/>
      <c r="V139" s="225"/>
      <c r="W139" s="225"/>
      <c r="X139" s="225"/>
      <c r="Y139" s="225"/>
      <c r="Z139" s="225"/>
      <c r="AA139" s="225"/>
      <c r="AB139" s="225"/>
      <c r="AC139" s="225"/>
      <c r="AD139" s="225"/>
      <c r="AE139" s="225"/>
      <c r="AF139" s="225"/>
      <c r="AG139" s="225"/>
      <c r="AH139" s="225"/>
      <c r="AI139" s="225"/>
      <c r="AJ139" s="225"/>
      <c r="AK139" s="257"/>
      <c r="AL139" s="257"/>
      <c r="AM139" s="225"/>
      <c r="AN139" s="225"/>
      <c r="AO139" s="225"/>
      <c r="AP139" s="225"/>
      <c r="AQ139" s="225"/>
      <c r="AR139" s="225"/>
      <c r="AS139" s="225"/>
      <c r="AT139" s="225"/>
      <c r="AU139" s="225"/>
      <c r="AV139" s="225"/>
      <c r="AW139" s="225"/>
      <c r="AX139" s="225"/>
      <c r="AY139" s="225"/>
      <c r="AZ139" s="225"/>
      <c r="BA139" s="225"/>
      <c r="BB139" s="225"/>
      <c r="BC139" s="225"/>
      <c r="BD139" s="225"/>
      <c r="BE139" s="225"/>
      <c r="BF139" s="225"/>
      <c r="BG139" s="225"/>
      <c r="BH139" s="225"/>
      <c r="BI139" s="225"/>
      <c r="BJ139" s="225"/>
      <c r="BK139" s="225"/>
      <c r="BL139" s="225"/>
      <c r="BM139" s="225"/>
      <c r="BN139" s="225"/>
      <c r="BO139" s="225"/>
      <c r="BP139" s="225"/>
      <c r="BQ139" s="225"/>
      <c r="BR139" s="225"/>
      <c r="BS139" s="225"/>
      <c r="BT139" s="225"/>
      <c r="BU139" s="225"/>
      <c r="BV139" s="225"/>
      <c r="BW139" s="225"/>
      <c r="BX139" s="225"/>
      <c r="BY139" s="225"/>
      <c r="BZ139" s="225"/>
      <c r="CA139" s="225"/>
      <c r="CB139" s="225"/>
      <c r="CC139" s="225"/>
      <c r="CD139" s="225"/>
      <c r="CE139" s="225"/>
      <c r="CF139" s="225"/>
      <c r="CG139" s="225"/>
      <c r="CH139" s="225"/>
      <c r="CI139" s="225"/>
      <c r="CJ139" s="225"/>
      <c r="CK139" s="225"/>
      <c r="CL139" s="225"/>
      <c r="CM139" s="225"/>
      <c r="CN139" s="225"/>
      <c r="CO139" s="225"/>
      <c r="CP139" s="225"/>
      <c r="CQ139" s="225"/>
      <c r="CR139" s="225"/>
      <c r="CS139" s="225"/>
      <c r="CT139" s="225"/>
    </row>
    <row r="140" spans="1:98" ht="12" customHeight="1" x14ac:dyDescent="0.25">
      <c r="A140" s="225"/>
      <c r="B140" s="225"/>
      <c r="C140" s="225"/>
      <c r="D140" s="225"/>
      <c r="E140" s="225"/>
      <c r="F140" s="225"/>
      <c r="G140" s="225"/>
      <c r="H140" s="225"/>
      <c r="I140" s="225"/>
      <c r="J140" s="225"/>
      <c r="K140" s="225"/>
      <c r="L140" s="225"/>
      <c r="M140" s="225"/>
      <c r="N140" s="225"/>
      <c r="O140" s="225"/>
      <c r="P140" s="225"/>
      <c r="Q140" s="225"/>
      <c r="R140" s="225"/>
      <c r="S140" s="225"/>
      <c r="T140" s="225"/>
      <c r="U140" s="225"/>
      <c r="V140" s="225"/>
      <c r="W140" s="225"/>
      <c r="X140" s="225"/>
      <c r="Y140" s="225"/>
      <c r="Z140" s="225"/>
      <c r="AA140" s="225"/>
      <c r="AB140" s="225"/>
      <c r="AC140" s="225"/>
      <c r="AD140" s="225"/>
      <c r="AE140" s="225"/>
      <c r="AF140" s="225"/>
      <c r="AG140" s="225"/>
      <c r="AH140" s="225"/>
      <c r="AI140" s="225"/>
      <c r="AJ140" s="225"/>
      <c r="AK140" s="257"/>
      <c r="AL140" s="257"/>
      <c r="AM140" s="225"/>
      <c r="AN140" s="225"/>
      <c r="AO140" s="225"/>
      <c r="AP140" s="225"/>
      <c r="AQ140" s="225"/>
      <c r="AR140" s="225"/>
      <c r="AS140" s="225"/>
      <c r="AT140" s="225"/>
      <c r="AU140" s="225"/>
      <c r="AV140" s="225"/>
      <c r="AW140" s="225"/>
      <c r="AX140" s="225"/>
      <c r="AY140" s="225"/>
      <c r="AZ140" s="225"/>
      <c r="BA140" s="225"/>
      <c r="BB140" s="225"/>
      <c r="BC140" s="225"/>
      <c r="BD140" s="225"/>
      <c r="BE140" s="225"/>
      <c r="BF140" s="225"/>
      <c r="BG140" s="225"/>
      <c r="BH140" s="225"/>
      <c r="BI140" s="225"/>
      <c r="BJ140" s="225"/>
      <c r="BK140" s="225"/>
      <c r="BL140" s="225"/>
      <c r="BM140" s="225"/>
      <c r="BN140" s="225"/>
      <c r="BO140" s="225"/>
      <c r="BP140" s="225"/>
      <c r="BQ140" s="225"/>
      <c r="BR140" s="225"/>
      <c r="BS140" s="225"/>
      <c r="BT140" s="225"/>
      <c r="BU140" s="225"/>
      <c r="BV140" s="225"/>
      <c r="BW140" s="225"/>
      <c r="BX140" s="225"/>
      <c r="BY140" s="225"/>
      <c r="BZ140" s="225"/>
      <c r="CA140" s="225"/>
      <c r="CB140" s="225"/>
      <c r="CC140" s="225"/>
      <c r="CD140" s="225"/>
      <c r="CE140" s="225"/>
      <c r="CF140" s="225"/>
      <c r="CG140" s="225"/>
      <c r="CH140" s="225"/>
      <c r="CI140" s="225"/>
      <c r="CJ140" s="225"/>
      <c r="CK140" s="225"/>
      <c r="CL140" s="225"/>
      <c r="CM140" s="225"/>
      <c r="CN140" s="225"/>
      <c r="CO140" s="225"/>
      <c r="CP140" s="225"/>
      <c r="CQ140" s="225"/>
      <c r="CR140" s="225"/>
      <c r="CS140" s="225"/>
      <c r="CT140" s="225"/>
    </row>
    <row r="141" spans="1:98" ht="12" customHeight="1" x14ac:dyDescent="0.25">
      <c r="A141" s="225"/>
      <c r="B141" s="225"/>
      <c r="C141" s="225"/>
      <c r="D141" s="225"/>
      <c r="E141" s="225"/>
      <c r="F141" s="225"/>
      <c r="G141" s="225"/>
      <c r="H141" s="225"/>
      <c r="I141" s="225"/>
      <c r="J141" s="225"/>
      <c r="K141" s="225"/>
      <c r="L141" s="225"/>
      <c r="M141" s="225"/>
      <c r="N141" s="225"/>
      <c r="O141" s="225"/>
      <c r="P141" s="225"/>
      <c r="Q141" s="225"/>
      <c r="R141" s="225"/>
      <c r="S141" s="225"/>
      <c r="T141" s="225"/>
      <c r="U141" s="225"/>
      <c r="V141" s="225"/>
      <c r="W141" s="225"/>
      <c r="X141" s="225"/>
      <c r="Y141" s="225"/>
      <c r="Z141" s="225"/>
      <c r="AA141" s="225"/>
      <c r="AB141" s="225"/>
      <c r="AC141" s="225"/>
      <c r="AD141" s="225"/>
      <c r="AE141" s="225"/>
      <c r="AF141" s="225"/>
      <c r="AG141" s="225"/>
      <c r="AH141" s="225"/>
      <c r="AI141" s="225"/>
      <c r="AJ141" s="225"/>
      <c r="AK141" s="257"/>
      <c r="AL141" s="257"/>
      <c r="AM141" s="225"/>
      <c r="AN141" s="225"/>
      <c r="AO141" s="225"/>
      <c r="AP141" s="225"/>
      <c r="AQ141" s="225"/>
      <c r="AR141" s="225"/>
      <c r="AS141" s="225"/>
      <c r="AT141" s="225"/>
      <c r="AU141" s="225"/>
      <c r="AV141" s="225"/>
      <c r="AW141" s="225"/>
      <c r="AX141" s="225"/>
      <c r="AY141" s="225"/>
      <c r="AZ141" s="225"/>
      <c r="BA141" s="225"/>
      <c r="BB141" s="225"/>
      <c r="BC141" s="225"/>
      <c r="BD141" s="225"/>
      <c r="BE141" s="225"/>
      <c r="BF141" s="225"/>
      <c r="BG141" s="225"/>
      <c r="BH141" s="225"/>
      <c r="BI141" s="225"/>
      <c r="BJ141" s="225"/>
      <c r="BK141" s="225"/>
      <c r="BL141" s="225"/>
      <c r="BM141" s="225"/>
      <c r="BN141" s="225"/>
      <c r="BO141" s="225"/>
      <c r="BP141" s="225"/>
      <c r="BQ141" s="225"/>
      <c r="BR141" s="225"/>
      <c r="BS141" s="225"/>
      <c r="BT141" s="225"/>
      <c r="BU141" s="225"/>
      <c r="BV141" s="225"/>
      <c r="BW141" s="225"/>
      <c r="BX141" s="225"/>
      <c r="BY141" s="225"/>
      <c r="BZ141" s="225"/>
      <c r="CA141" s="225"/>
      <c r="CB141" s="225"/>
      <c r="CC141" s="225"/>
      <c r="CD141" s="225"/>
      <c r="CE141" s="225"/>
      <c r="CF141" s="225"/>
      <c r="CG141" s="225"/>
      <c r="CH141" s="225"/>
      <c r="CI141" s="225"/>
      <c r="CJ141" s="225"/>
      <c r="CK141" s="225"/>
      <c r="CL141" s="225"/>
      <c r="CM141" s="225"/>
      <c r="CN141" s="225"/>
      <c r="CO141" s="225"/>
      <c r="CP141" s="225"/>
      <c r="CQ141" s="225"/>
      <c r="CR141" s="225"/>
      <c r="CS141" s="225"/>
      <c r="CT141" s="225"/>
    </row>
    <row r="142" spans="1:98" ht="12" customHeight="1" x14ac:dyDescent="0.25">
      <c r="A142" s="225"/>
      <c r="B142" s="225"/>
      <c r="C142" s="225"/>
      <c r="D142" s="225"/>
      <c r="E142" s="225"/>
      <c r="F142" s="225"/>
      <c r="G142" s="225"/>
      <c r="H142" s="225"/>
      <c r="I142" s="225"/>
      <c r="J142" s="225"/>
      <c r="K142" s="225"/>
      <c r="L142" s="225"/>
      <c r="M142" s="225"/>
      <c r="N142" s="225"/>
      <c r="O142" s="225"/>
      <c r="P142" s="225"/>
      <c r="Q142" s="225"/>
      <c r="R142" s="225"/>
      <c r="S142" s="225"/>
      <c r="T142" s="225"/>
      <c r="U142" s="225"/>
      <c r="V142" s="225"/>
      <c r="W142" s="225"/>
      <c r="X142" s="225"/>
      <c r="Y142" s="225"/>
      <c r="Z142" s="225"/>
      <c r="AA142" s="225"/>
      <c r="AB142" s="225"/>
      <c r="AC142" s="225"/>
      <c r="AD142" s="225"/>
      <c r="AE142" s="225"/>
      <c r="AF142" s="225"/>
      <c r="AG142" s="225"/>
      <c r="AH142" s="225"/>
      <c r="AI142" s="225"/>
      <c r="AJ142" s="225"/>
      <c r="AK142" s="257"/>
      <c r="AL142" s="257"/>
      <c r="AM142" s="225"/>
      <c r="AN142" s="225"/>
      <c r="AO142" s="225"/>
      <c r="AP142" s="225"/>
      <c r="AQ142" s="225"/>
      <c r="AR142" s="225"/>
      <c r="AS142" s="225"/>
      <c r="AT142" s="225"/>
      <c r="AU142" s="225"/>
      <c r="AV142" s="225"/>
      <c r="AW142" s="225"/>
      <c r="AX142" s="225"/>
      <c r="AY142" s="225"/>
      <c r="AZ142" s="225"/>
      <c r="BA142" s="225"/>
      <c r="BB142" s="225"/>
      <c r="BC142" s="225"/>
      <c r="BD142" s="225"/>
      <c r="BE142" s="225"/>
      <c r="BF142" s="225"/>
      <c r="BG142" s="225"/>
      <c r="BH142" s="225"/>
      <c r="BI142" s="225"/>
      <c r="BJ142" s="225"/>
      <c r="BK142" s="225"/>
      <c r="BL142" s="225"/>
      <c r="BM142" s="225"/>
      <c r="BN142" s="225"/>
      <c r="BO142" s="225"/>
      <c r="BP142" s="225"/>
      <c r="BQ142" s="225"/>
      <c r="BR142" s="225"/>
      <c r="BS142" s="225"/>
      <c r="BT142" s="225"/>
      <c r="BU142" s="225"/>
      <c r="BV142" s="225"/>
      <c r="BW142" s="225"/>
      <c r="BX142" s="225"/>
      <c r="BY142" s="225"/>
      <c r="BZ142" s="225"/>
      <c r="CA142" s="225"/>
      <c r="CB142" s="225"/>
      <c r="CC142" s="225"/>
      <c r="CD142" s="225"/>
      <c r="CE142" s="225"/>
      <c r="CF142" s="225"/>
      <c r="CG142" s="225"/>
      <c r="CH142" s="225"/>
      <c r="CI142" s="225"/>
      <c r="CJ142" s="225"/>
      <c r="CK142" s="225"/>
      <c r="CL142" s="225"/>
      <c r="CM142" s="225"/>
      <c r="CN142" s="225"/>
      <c r="CO142" s="225"/>
      <c r="CP142" s="225"/>
      <c r="CQ142" s="225"/>
      <c r="CR142" s="225"/>
      <c r="CS142" s="225"/>
      <c r="CT142" s="225"/>
    </row>
    <row r="143" spans="1:98" ht="12" customHeight="1" x14ac:dyDescent="0.25">
      <c r="A143" s="225"/>
      <c r="B143" s="225"/>
      <c r="C143" s="225"/>
      <c r="D143" s="225"/>
      <c r="E143" s="225"/>
      <c r="F143" s="225"/>
      <c r="G143" s="225"/>
      <c r="H143" s="225"/>
      <c r="I143" s="225"/>
      <c r="J143" s="225"/>
      <c r="K143" s="225"/>
      <c r="L143" s="225"/>
      <c r="M143" s="225"/>
      <c r="N143" s="225"/>
      <c r="O143" s="225"/>
      <c r="P143" s="225"/>
      <c r="Q143" s="225"/>
      <c r="R143" s="225"/>
      <c r="S143" s="225"/>
      <c r="T143" s="225"/>
      <c r="U143" s="225"/>
      <c r="V143" s="225"/>
      <c r="W143" s="225"/>
      <c r="X143" s="225"/>
      <c r="Y143" s="225"/>
      <c r="Z143" s="225"/>
      <c r="AA143" s="225"/>
      <c r="AB143" s="225"/>
      <c r="AC143" s="225"/>
      <c r="AD143" s="225"/>
      <c r="AE143" s="225"/>
      <c r="AF143" s="225"/>
      <c r="AG143" s="225"/>
      <c r="AH143" s="225"/>
      <c r="AI143" s="225"/>
      <c r="AJ143" s="225"/>
      <c r="AK143" s="257"/>
      <c r="AL143" s="257"/>
      <c r="AM143" s="225"/>
      <c r="AN143" s="225"/>
      <c r="AO143" s="225"/>
      <c r="AP143" s="225"/>
      <c r="AQ143" s="225"/>
      <c r="AR143" s="225"/>
      <c r="AS143" s="225"/>
      <c r="AT143" s="225"/>
      <c r="AU143" s="225"/>
      <c r="AV143" s="225"/>
      <c r="AW143" s="225"/>
      <c r="AX143" s="225"/>
      <c r="AY143" s="225"/>
      <c r="AZ143" s="225"/>
      <c r="BA143" s="225"/>
      <c r="BB143" s="225"/>
      <c r="BC143" s="225"/>
      <c r="BD143" s="225"/>
      <c r="BE143" s="225"/>
      <c r="BF143" s="225"/>
      <c r="BG143" s="225"/>
      <c r="BH143" s="225"/>
      <c r="BI143" s="225"/>
      <c r="BJ143" s="225"/>
      <c r="BK143" s="225"/>
      <c r="BL143" s="225"/>
      <c r="BM143" s="225"/>
      <c r="BN143" s="225"/>
      <c r="BO143" s="225"/>
      <c r="BP143" s="225"/>
      <c r="BQ143" s="225"/>
      <c r="BR143" s="225"/>
      <c r="BS143" s="225"/>
      <c r="BT143" s="225"/>
      <c r="BU143" s="225"/>
      <c r="BV143" s="225"/>
      <c r="BW143" s="225"/>
      <c r="BX143" s="225"/>
      <c r="BY143" s="225"/>
      <c r="BZ143" s="225"/>
      <c r="CA143" s="225"/>
      <c r="CB143" s="225"/>
      <c r="CC143" s="225"/>
      <c r="CD143" s="225"/>
      <c r="CE143" s="225"/>
      <c r="CF143" s="225"/>
      <c r="CG143" s="225"/>
      <c r="CH143" s="225"/>
      <c r="CI143" s="225"/>
      <c r="CJ143" s="225"/>
      <c r="CK143" s="225"/>
      <c r="CL143" s="225"/>
      <c r="CM143" s="225"/>
      <c r="CN143" s="225"/>
      <c r="CO143" s="225"/>
      <c r="CP143" s="225"/>
      <c r="CQ143" s="225"/>
      <c r="CR143" s="225"/>
      <c r="CS143" s="225"/>
      <c r="CT143" s="225"/>
    </row>
    <row r="144" spans="1:98" ht="12" customHeight="1" x14ac:dyDescent="0.25">
      <c r="A144" s="225"/>
      <c r="B144" s="225"/>
      <c r="C144" s="225"/>
      <c r="D144" s="225"/>
      <c r="E144" s="225"/>
      <c r="F144" s="225"/>
      <c r="G144" s="225"/>
      <c r="H144" s="225"/>
      <c r="I144" s="225"/>
      <c r="J144" s="225"/>
      <c r="K144" s="225"/>
      <c r="L144" s="225"/>
      <c r="M144" s="225"/>
      <c r="N144" s="225"/>
      <c r="O144" s="225"/>
      <c r="P144" s="225"/>
      <c r="Q144" s="225"/>
      <c r="R144" s="225"/>
      <c r="S144" s="225"/>
      <c r="T144" s="225"/>
      <c r="U144" s="225"/>
      <c r="V144" s="225"/>
      <c r="W144" s="225"/>
      <c r="X144" s="225"/>
      <c r="Y144" s="225"/>
      <c r="Z144" s="225"/>
      <c r="AA144" s="225"/>
      <c r="AB144" s="225"/>
      <c r="AC144" s="225"/>
      <c r="AD144" s="225"/>
      <c r="AE144" s="225"/>
      <c r="AF144" s="225"/>
      <c r="AG144" s="225"/>
      <c r="AH144" s="225"/>
      <c r="AI144" s="225"/>
      <c r="AJ144" s="225"/>
      <c r="AK144" s="257"/>
      <c r="AL144" s="257"/>
      <c r="AM144" s="225"/>
      <c r="AN144" s="225"/>
      <c r="AO144" s="225"/>
      <c r="AP144" s="225"/>
      <c r="AQ144" s="225"/>
      <c r="AR144" s="225"/>
      <c r="AS144" s="225"/>
      <c r="AT144" s="225"/>
      <c r="AU144" s="225"/>
      <c r="AV144" s="225"/>
      <c r="AW144" s="225"/>
      <c r="AX144" s="225"/>
      <c r="AY144" s="225"/>
      <c r="AZ144" s="225"/>
      <c r="BA144" s="225"/>
      <c r="BB144" s="225"/>
      <c r="BC144" s="225"/>
      <c r="BD144" s="225"/>
      <c r="BE144" s="225"/>
      <c r="BF144" s="225"/>
      <c r="BG144" s="225"/>
      <c r="BH144" s="225"/>
      <c r="BI144" s="225"/>
      <c r="BJ144" s="225"/>
      <c r="BK144" s="225"/>
      <c r="BL144" s="225"/>
      <c r="BM144" s="225"/>
      <c r="BN144" s="225"/>
      <c r="BO144" s="225"/>
      <c r="BP144" s="225"/>
      <c r="BQ144" s="225"/>
      <c r="BR144" s="225"/>
      <c r="BS144" s="225"/>
      <c r="BT144" s="225"/>
      <c r="BU144" s="225"/>
      <c r="BV144" s="225"/>
      <c r="BW144" s="225"/>
      <c r="BX144" s="225"/>
      <c r="BY144" s="225"/>
      <c r="BZ144" s="225"/>
      <c r="CA144" s="225"/>
      <c r="CB144" s="225"/>
      <c r="CC144" s="225"/>
      <c r="CD144" s="225"/>
      <c r="CE144" s="225"/>
      <c r="CF144" s="225"/>
      <c r="CG144" s="225"/>
      <c r="CH144" s="225"/>
      <c r="CI144" s="225"/>
      <c r="CJ144" s="225"/>
      <c r="CK144" s="225"/>
      <c r="CL144" s="225"/>
      <c r="CM144" s="225"/>
      <c r="CN144" s="225"/>
      <c r="CO144" s="225"/>
      <c r="CP144" s="225"/>
      <c r="CQ144" s="225"/>
      <c r="CR144" s="225"/>
      <c r="CS144" s="225"/>
      <c r="CT144" s="225"/>
    </row>
    <row r="145" spans="1:98" ht="12" customHeight="1" x14ac:dyDescent="0.25">
      <c r="A145" s="225"/>
      <c r="B145" s="225"/>
      <c r="C145" s="225"/>
      <c r="D145" s="225"/>
      <c r="E145" s="225"/>
      <c r="F145" s="225"/>
      <c r="G145" s="225"/>
      <c r="H145" s="225"/>
      <c r="I145" s="225"/>
      <c r="J145" s="225"/>
      <c r="K145" s="225"/>
      <c r="L145" s="225"/>
      <c r="M145" s="225"/>
      <c r="N145" s="225"/>
      <c r="O145" s="225"/>
      <c r="P145" s="225"/>
      <c r="Q145" s="225"/>
      <c r="R145" s="225"/>
      <c r="S145" s="225"/>
      <c r="T145" s="225"/>
      <c r="U145" s="225"/>
      <c r="V145" s="225"/>
      <c r="W145" s="225"/>
      <c r="X145" s="225"/>
      <c r="Y145" s="225"/>
      <c r="Z145" s="225"/>
      <c r="AA145" s="225"/>
      <c r="AB145" s="225"/>
      <c r="AC145" s="225"/>
      <c r="AD145" s="225"/>
      <c r="AE145" s="225"/>
      <c r="AF145" s="225"/>
      <c r="AG145" s="225"/>
      <c r="AH145" s="225"/>
      <c r="AI145" s="225"/>
      <c r="AJ145" s="225"/>
      <c r="AK145" s="257"/>
      <c r="AL145" s="257"/>
      <c r="AM145" s="225"/>
      <c r="AN145" s="225"/>
      <c r="AO145" s="225"/>
      <c r="AP145" s="225"/>
      <c r="AQ145" s="225"/>
      <c r="AR145" s="225"/>
      <c r="AS145" s="225"/>
      <c r="AT145" s="225"/>
      <c r="AU145" s="225"/>
      <c r="AV145" s="225"/>
      <c r="AW145" s="225"/>
      <c r="AX145" s="225"/>
      <c r="AY145" s="225"/>
      <c r="AZ145" s="225"/>
      <c r="BA145" s="225"/>
      <c r="BB145" s="225"/>
      <c r="BC145" s="225"/>
      <c r="BD145" s="225"/>
      <c r="BE145" s="225"/>
      <c r="BF145" s="225"/>
      <c r="BG145" s="225"/>
      <c r="BH145" s="225"/>
      <c r="BI145" s="225"/>
      <c r="BJ145" s="225"/>
      <c r="BK145" s="225"/>
      <c r="BL145" s="225"/>
      <c r="BM145" s="225"/>
      <c r="BN145" s="225"/>
      <c r="BO145" s="225"/>
      <c r="BP145" s="225"/>
      <c r="BQ145" s="225"/>
      <c r="BR145" s="225"/>
      <c r="BS145" s="225"/>
      <c r="BT145" s="225"/>
      <c r="BU145" s="225"/>
      <c r="BV145" s="225"/>
      <c r="BW145" s="225"/>
      <c r="BX145" s="225"/>
      <c r="BY145" s="225"/>
      <c r="BZ145" s="225"/>
      <c r="CA145" s="225"/>
      <c r="CB145" s="225"/>
      <c r="CC145" s="225"/>
      <c r="CD145" s="225"/>
      <c r="CE145" s="225"/>
      <c r="CF145" s="225"/>
      <c r="CG145" s="225"/>
      <c r="CH145" s="225"/>
      <c r="CI145" s="225"/>
      <c r="CJ145" s="225"/>
      <c r="CK145" s="225"/>
      <c r="CL145" s="225"/>
      <c r="CM145" s="225"/>
      <c r="CN145" s="225"/>
      <c r="CO145" s="225"/>
      <c r="CP145" s="225"/>
      <c r="CQ145" s="225"/>
      <c r="CR145" s="225"/>
      <c r="CS145" s="225"/>
      <c r="CT145" s="225"/>
    </row>
    <row r="146" spans="1:98" ht="12" customHeight="1" x14ac:dyDescent="0.25">
      <c r="A146" s="225"/>
      <c r="B146" s="225"/>
      <c r="C146" s="225"/>
      <c r="D146" s="225"/>
      <c r="E146" s="225"/>
      <c r="F146" s="225"/>
      <c r="G146" s="225"/>
      <c r="H146" s="225"/>
      <c r="I146" s="225"/>
      <c r="J146" s="225"/>
      <c r="K146" s="225"/>
      <c r="L146" s="225"/>
      <c r="M146" s="225"/>
      <c r="N146" s="225"/>
      <c r="O146" s="225"/>
      <c r="P146" s="225"/>
      <c r="Q146" s="225"/>
      <c r="R146" s="225"/>
      <c r="S146" s="225"/>
      <c r="T146" s="225"/>
      <c r="U146" s="225"/>
      <c r="V146" s="225"/>
      <c r="W146" s="225"/>
      <c r="X146" s="225"/>
      <c r="Y146" s="225"/>
      <c r="Z146" s="225"/>
      <c r="AA146" s="225"/>
      <c r="AB146" s="225"/>
      <c r="AC146" s="225"/>
      <c r="AD146" s="225"/>
      <c r="AE146" s="225"/>
      <c r="AF146" s="225"/>
      <c r="AG146" s="225"/>
      <c r="AH146" s="225"/>
      <c r="AI146" s="225"/>
      <c r="AJ146" s="225"/>
      <c r="AK146" s="257"/>
      <c r="AL146" s="257"/>
      <c r="AM146" s="225"/>
      <c r="AN146" s="225"/>
      <c r="AO146" s="225"/>
      <c r="AP146" s="225"/>
      <c r="AQ146" s="225"/>
      <c r="AR146" s="225"/>
      <c r="AS146" s="225"/>
      <c r="AT146" s="225"/>
      <c r="AU146" s="225"/>
      <c r="AV146" s="225"/>
      <c r="AW146" s="225"/>
      <c r="AX146" s="225"/>
      <c r="AY146" s="225"/>
      <c r="AZ146" s="225"/>
      <c r="BA146" s="225"/>
      <c r="BB146" s="225"/>
      <c r="BC146" s="225"/>
      <c r="BD146" s="225"/>
      <c r="BE146" s="225"/>
      <c r="BF146" s="225"/>
      <c r="BG146" s="225"/>
      <c r="BH146" s="225"/>
      <c r="BI146" s="225"/>
      <c r="BJ146" s="225"/>
      <c r="BK146" s="225"/>
      <c r="BL146" s="225"/>
      <c r="BM146" s="225"/>
      <c r="BN146" s="225"/>
      <c r="BO146" s="225"/>
      <c r="BP146" s="225"/>
      <c r="BQ146" s="225"/>
      <c r="BR146" s="225"/>
      <c r="BS146" s="225"/>
      <c r="BT146" s="225"/>
      <c r="BU146" s="225"/>
      <c r="BV146" s="225"/>
      <c r="BW146" s="225"/>
      <c r="BX146" s="225"/>
      <c r="BY146" s="225"/>
      <c r="BZ146" s="225"/>
      <c r="CA146" s="225"/>
      <c r="CB146" s="225"/>
      <c r="CC146" s="225"/>
      <c r="CD146" s="225"/>
      <c r="CE146" s="225"/>
      <c r="CF146" s="225"/>
      <c r="CG146" s="225"/>
      <c r="CH146" s="225"/>
      <c r="CI146" s="225"/>
      <c r="CJ146" s="225"/>
      <c r="CK146" s="225"/>
      <c r="CL146" s="225"/>
      <c r="CM146" s="225"/>
      <c r="CN146" s="225"/>
      <c r="CO146" s="225"/>
      <c r="CP146" s="225"/>
      <c r="CQ146" s="225"/>
      <c r="CR146" s="225"/>
      <c r="CS146" s="225"/>
      <c r="CT146" s="225"/>
    </row>
    <row r="147" spans="1:98" ht="12" customHeight="1" x14ac:dyDescent="0.25">
      <c r="A147" s="225"/>
      <c r="B147" s="225"/>
      <c r="C147" s="225"/>
      <c r="D147" s="225"/>
      <c r="E147" s="225"/>
      <c r="F147" s="225"/>
      <c r="G147" s="225"/>
      <c r="H147" s="225"/>
      <c r="I147" s="225"/>
      <c r="J147" s="225"/>
      <c r="K147" s="225"/>
      <c r="L147" s="225"/>
      <c r="M147" s="225"/>
      <c r="N147" s="225"/>
      <c r="O147" s="225"/>
      <c r="P147" s="225"/>
      <c r="Q147" s="225"/>
      <c r="R147" s="225"/>
      <c r="S147" s="225"/>
      <c r="T147" s="225"/>
      <c r="U147" s="225"/>
      <c r="V147" s="225"/>
      <c r="W147" s="225"/>
      <c r="X147" s="225"/>
      <c r="Y147" s="225"/>
      <c r="Z147" s="225"/>
      <c r="AA147" s="225"/>
      <c r="AB147" s="225"/>
      <c r="AC147" s="225"/>
      <c r="AD147" s="225"/>
      <c r="AE147" s="225"/>
      <c r="AF147" s="225"/>
      <c r="AG147" s="225"/>
      <c r="AH147" s="225"/>
      <c r="AI147" s="225"/>
      <c r="AJ147" s="225"/>
      <c r="AK147" s="257"/>
      <c r="AL147" s="257"/>
      <c r="AM147" s="225"/>
      <c r="AN147" s="225"/>
      <c r="AO147" s="225"/>
      <c r="AP147" s="225"/>
      <c r="AQ147" s="225"/>
      <c r="AR147" s="225"/>
      <c r="AS147" s="225"/>
      <c r="AT147" s="225"/>
      <c r="AU147" s="225"/>
      <c r="AV147" s="225"/>
      <c r="AW147" s="225"/>
      <c r="AX147" s="225"/>
      <c r="AY147" s="225"/>
      <c r="AZ147" s="225"/>
      <c r="BA147" s="225"/>
      <c r="BB147" s="225"/>
      <c r="BC147" s="225"/>
      <c r="BD147" s="225"/>
      <c r="BE147" s="225"/>
      <c r="BF147" s="225"/>
      <c r="BG147" s="225"/>
      <c r="BH147" s="225"/>
      <c r="BI147" s="225"/>
      <c r="BJ147" s="225"/>
      <c r="BK147" s="225"/>
      <c r="BL147" s="225"/>
      <c r="BM147" s="225"/>
      <c r="BN147" s="225"/>
      <c r="BO147" s="225"/>
      <c r="BP147" s="225"/>
      <c r="BQ147" s="225"/>
      <c r="BR147" s="225"/>
      <c r="BS147" s="225"/>
      <c r="BT147" s="225"/>
      <c r="BU147" s="225"/>
      <c r="BV147" s="225"/>
      <c r="BW147" s="225"/>
      <c r="BX147" s="225"/>
      <c r="BY147" s="225"/>
      <c r="BZ147" s="225"/>
      <c r="CA147" s="225"/>
      <c r="CB147" s="225"/>
      <c r="CC147" s="225"/>
      <c r="CD147" s="225"/>
      <c r="CE147" s="225"/>
      <c r="CF147" s="225"/>
      <c r="CG147" s="225"/>
      <c r="CH147" s="225"/>
      <c r="CI147" s="225"/>
      <c r="CJ147" s="225"/>
      <c r="CK147" s="225"/>
      <c r="CL147" s="225"/>
      <c r="CM147" s="225"/>
      <c r="CN147" s="225"/>
      <c r="CO147" s="225"/>
      <c r="CP147" s="225"/>
      <c r="CQ147" s="225"/>
      <c r="CR147" s="225"/>
      <c r="CS147" s="225"/>
      <c r="CT147" s="225"/>
    </row>
    <row r="148" spans="1:98" ht="12" customHeight="1" x14ac:dyDescent="0.25">
      <c r="A148" s="225"/>
      <c r="B148" s="225"/>
      <c r="C148" s="225"/>
      <c r="D148" s="225"/>
      <c r="E148" s="225"/>
      <c r="F148" s="225"/>
      <c r="G148" s="225"/>
      <c r="H148" s="225"/>
      <c r="I148" s="225"/>
      <c r="J148" s="225"/>
      <c r="K148" s="225"/>
      <c r="L148" s="225"/>
      <c r="M148" s="225"/>
      <c r="N148" s="225"/>
      <c r="O148" s="225"/>
      <c r="P148" s="225"/>
      <c r="Q148" s="225"/>
      <c r="R148" s="225"/>
      <c r="S148" s="225"/>
      <c r="T148" s="225"/>
      <c r="U148" s="225"/>
      <c r="V148" s="225"/>
      <c r="W148" s="225"/>
      <c r="X148" s="225"/>
      <c r="Y148" s="225"/>
      <c r="Z148" s="225"/>
      <c r="AA148" s="225"/>
      <c r="AB148" s="225"/>
      <c r="AC148" s="225"/>
      <c r="AD148" s="225"/>
      <c r="AE148" s="225"/>
      <c r="AF148" s="225"/>
      <c r="AG148" s="225"/>
      <c r="AH148" s="225"/>
      <c r="AI148" s="225"/>
      <c r="AJ148" s="225"/>
      <c r="AK148" s="257"/>
      <c r="AL148" s="257"/>
      <c r="AM148" s="225"/>
      <c r="AN148" s="225"/>
      <c r="AO148" s="225"/>
      <c r="AP148" s="225"/>
      <c r="AQ148" s="225"/>
      <c r="AR148" s="225"/>
      <c r="AS148" s="225"/>
      <c r="AT148" s="225"/>
      <c r="AU148" s="225"/>
      <c r="AV148" s="225"/>
      <c r="AW148" s="225"/>
      <c r="AX148" s="225"/>
      <c r="AY148" s="225"/>
      <c r="AZ148" s="225"/>
      <c r="BA148" s="225"/>
      <c r="BB148" s="225"/>
      <c r="BC148" s="225"/>
      <c r="BD148" s="225"/>
      <c r="BE148" s="225"/>
      <c r="BF148" s="225"/>
      <c r="BG148" s="225"/>
      <c r="BH148" s="225"/>
      <c r="BI148" s="225"/>
      <c r="BJ148" s="225"/>
      <c r="BK148" s="225"/>
      <c r="BL148" s="225"/>
      <c r="BM148" s="225"/>
      <c r="BN148" s="225"/>
      <c r="BO148" s="225"/>
      <c r="BP148" s="225"/>
      <c r="BQ148" s="225"/>
      <c r="BR148" s="225"/>
      <c r="BS148" s="225"/>
      <c r="BT148" s="225"/>
      <c r="BU148" s="225"/>
      <c r="BV148" s="225"/>
      <c r="BW148" s="225"/>
      <c r="BX148" s="225"/>
      <c r="BY148" s="225"/>
      <c r="BZ148" s="225"/>
      <c r="CA148" s="225"/>
      <c r="CB148" s="225"/>
      <c r="CC148" s="225"/>
      <c r="CD148" s="225"/>
      <c r="CE148" s="225"/>
      <c r="CF148" s="225"/>
      <c r="CG148" s="225"/>
      <c r="CH148" s="225"/>
      <c r="CI148" s="225"/>
      <c r="CJ148" s="225"/>
      <c r="CK148" s="225"/>
      <c r="CL148" s="225"/>
      <c r="CM148" s="225"/>
      <c r="CN148" s="225"/>
      <c r="CO148" s="225"/>
      <c r="CP148" s="225"/>
      <c r="CQ148" s="225"/>
      <c r="CR148" s="225"/>
      <c r="CS148" s="225"/>
      <c r="CT148" s="225"/>
    </row>
    <row r="149" spans="1:98" ht="12" customHeight="1" x14ac:dyDescent="0.25">
      <c r="A149" s="225"/>
      <c r="B149" s="225"/>
      <c r="C149" s="225"/>
      <c r="D149" s="225"/>
      <c r="E149" s="225"/>
      <c r="F149" s="225"/>
      <c r="G149" s="225"/>
      <c r="H149" s="225"/>
      <c r="I149" s="225"/>
      <c r="J149" s="225"/>
      <c r="K149" s="225"/>
      <c r="L149" s="225"/>
      <c r="M149" s="225"/>
      <c r="N149" s="225"/>
      <c r="O149" s="225"/>
      <c r="P149" s="225"/>
      <c r="Q149" s="225"/>
      <c r="R149" s="225"/>
      <c r="S149" s="225"/>
      <c r="T149" s="225"/>
      <c r="U149" s="225"/>
      <c r="V149" s="225"/>
      <c r="W149" s="225"/>
      <c r="X149" s="225"/>
      <c r="Y149" s="225"/>
      <c r="Z149" s="225"/>
      <c r="AA149" s="225"/>
      <c r="AB149" s="225"/>
      <c r="AC149" s="225"/>
      <c r="AD149" s="225"/>
      <c r="AE149" s="225"/>
      <c r="AF149" s="225"/>
      <c r="AG149" s="225"/>
      <c r="AH149" s="225"/>
      <c r="AI149" s="225"/>
      <c r="AJ149" s="225"/>
      <c r="AK149" s="257"/>
      <c r="AL149" s="257"/>
      <c r="AM149" s="225"/>
      <c r="AN149" s="225"/>
      <c r="AO149" s="225"/>
      <c r="AP149" s="225"/>
      <c r="AQ149" s="225"/>
      <c r="AR149" s="225"/>
      <c r="AS149" s="225"/>
      <c r="AT149" s="225"/>
      <c r="AU149" s="225"/>
      <c r="AV149" s="225"/>
      <c r="AW149" s="225"/>
      <c r="AX149" s="225"/>
      <c r="AY149" s="225"/>
      <c r="AZ149" s="225"/>
      <c r="BA149" s="225"/>
      <c r="BB149" s="225"/>
      <c r="BC149" s="225"/>
      <c r="BD149" s="225"/>
      <c r="BE149" s="225"/>
      <c r="BF149" s="225"/>
      <c r="BG149" s="225"/>
      <c r="BH149" s="225"/>
      <c r="BI149" s="225"/>
      <c r="BJ149" s="225"/>
      <c r="BK149" s="225"/>
      <c r="BL149" s="225"/>
      <c r="BM149" s="225"/>
      <c r="BN149" s="225"/>
      <c r="BO149" s="225"/>
      <c r="BP149" s="225"/>
      <c r="BQ149" s="225"/>
      <c r="BR149" s="225"/>
      <c r="BS149" s="225"/>
      <c r="BT149" s="225"/>
      <c r="BU149" s="225"/>
      <c r="BV149" s="225"/>
      <c r="BW149" s="225"/>
      <c r="BX149" s="225"/>
      <c r="BY149" s="225"/>
      <c r="BZ149" s="225"/>
      <c r="CA149" s="225"/>
      <c r="CB149" s="225"/>
      <c r="CC149" s="225"/>
      <c r="CD149" s="225"/>
      <c r="CE149" s="225"/>
      <c r="CF149" s="225"/>
      <c r="CG149" s="225"/>
      <c r="CH149" s="225"/>
      <c r="CI149" s="225"/>
      <c r="CJ149" s="225"/>
      <c r="CK149" s="225"/>
      <c r="CL149" s="225"/>
      <c r="CM149" s="225"/>
      <c r="CN149" s="225"/>
      <c r="CO149" s="225"/>
      <c r="CP149" s="225"/>
      <c r="CQ149" s="225"/>
      <c r="CR149" s="225"/>
      <c r="CS149" s="225"/>
      <c r="CT149" s="225"/>
    </row>
    <row r="150" spans="1:98" ht="12" customHeight="1" x14ac:dyDescent="0.25">
      <c r="A150" s="225"/>
      <c r="B150" s="225"/>
      <c r="C150" s="225"/>
      <c r="D150" s="225"/>
      <c r="E150" s="225"/>
      <c r="F150" s="225"/>
      <c r="G150" s="225"/>
      <c r="H150" s="225"/>
      <c r="I150" s="225"/>
      <c r="J150" s="225"/>
      <c r="K150" s="225"/>
      <c r="L150" s="225"/>
      <c r="M150" s="225"/>
      <c r="N150" s="225"/>
      <c r="O150" s="225"/>
      <c r="P150" s="225"/>
      <c r="Q150" s="225"/>
      <c r="R150" s="225"/>
      <c r="S150" s="225"/>
      <c r="T150" s="225"/>
      <c r="U150" s="225"/>
      <c r="V150" s="225"/>
      <c r="W150" s="225"/>
      <c r="X150" s="225"/>
      <c r="Y150" s="225"/>
      <c r="Z150" s="225"/>
      <c r="AA150" s="225"/>
      <c r="AB150" s="225"/>
      <c r="AC150" s="225"/>
      <c r="AD150" s="225"/>
      <c r="AE150" s="225"/>
      <c r="AF150" s="225"/>
      <c r="AG150" s="225"/>
      <c r="AH150" s="225"/>
      <c r="AI150" s="225"/>
      <c r="AJ150" s="225"/>
      <c r="AK150" s="257"/>
      <c r="AL150" s="257"/>
      <c r="AM150" s="225"/>
      <c r="AN150" s="225"/>
      <c r="AO150" s="225"/>
      <c r="AP150" s="225"/>
      <c r="AQ150" s="225"/>
      <c r="AR150" s="225"/>
      <c r="AS150" s="225"/>
      <c r="AT150" s="225"/>
      <c r="AU150" s="225"/>
      <c r="AV150" s="225"/>
      <c r="AW150" s="225"/>
      <c r="AX150" s="225"/>
      <c r="AY150" s="225"/>
      <c r="AZ150" s="225"/>
      <c r="BA150" s="225"/>
      <c r="BB150" s="225"/>
      <c r="BC150" s="225"/>
      <c r="BD150" s="225"/>
      <c r="BE150" s="225"/>
      <c r="BF150" s="225"/>
      <c r="BG150" s="225"/>
      <c r="BH150" s="225"/>
      <c r="BI150" s="225"/>
      <c r="BJ150" s="225"/>
      <c r="BK150" s="225"/>
      <c r="BL150" s="225"/>
      <c r="BM150" s="225"/>
      <c r="BN150" s="225"/>
      <c r="BO150" s="225"/>
      <c r="BP150" s="225"/>
      <c r="BQ150" s="225"/>
      <c r="BR150" s="225"/>
      <c r="BS150" s="225"/>
      <c r="BT150" s="225"/>
      <c r="BU150" s="225"/>
      <c r="BV150" s="225"/>
      <c r="BW150" s="225"/>
      <c r="BX150" s="225"/>
      <c r="BY150" s="225"/>
      <c r="BZ150" s="225"/>
      <c r="CA150" s="225"/>
      <c r="CB150" s="225"/>
      <c r="CC150" s="225"/>
      <c r="CD150" s="225"/>
      <c r="CE150" s="225"/>
      <c r="CF150" s="225"/>
      <c r="CG150" s="225"/>
      <c r="CH150" s="225"/>
      <c r="CI150" s="225"/>
      <c r="CJ150" s="225"/>
      <c r="CK150" s="225"/>
      <c r="CL150" s="225"/>
      <c r="CM150" s="225"/>
      <c r="CN150" s="225"/>
      <c r="CO150" s="225"/>
      <c r="CP150" s="225"/>
      <c r="CQ150" s="225"/>
      <c r="CR150" s="225"/>
      <c r="CS150" s="225"/>
      <c r="CT150" s="225"/>
    </row>
    <row r="151" spans="1:98" ht="12" customHeight="1" x14ac:dyDescent="0.25">
      <c r="A151" s="225"/>
      <c r="B151" s="225"/>
      <c r="C151" s="225"/>
      <c r="D151" s="225"/>
      <c r="E151" s="225"/>
      <c r="F151" s="225"/>
      <c r="G151" s="225"/>
      <c r="H151" s="225"/>
      <c r="I151" s="225"/>
      <c r="J151" s="225"/>
      <c r="K151" s="225"/>
      <c r="L151" s="225"/>
      <c r="M151" s="225"/>
      <c r="N151" s="225"/>
      <c r="O151" s="225"/>
      <c r="P151" s="225"/>
      <c r="Q151" s="225"/>
      <c r="R151" s="225"/>
      <c r="S151" s="225"/>
      <c r="T151" s="225"/>
      <c r="U151" s="225"/>
      <c r="V151" s="225"/>
      <c r="W151" s="225"/>
      <c r="X151" s="225"/>
      <c r="Y151" s="225"/>
      <c r="Z151" s="225"/>
      <c r="AA151" s="225"/>
      <c r="AB151" s="225"/>
      <c r="AC151" s="225"/>
      <c r="AD151" s="225"/>
      <c r="AE151" s="225"/>
      <c r="AF151" s="225"/>
      <c r="AG151" s="225"/>
      <c r="AH151" s="225"/>
      <c r="AI151" s="225"/>
      <c r="AJ151" s="225"/>
      <c r="AK151" s="257"/>
      <c r="AL151" s="257"/>
      <c r="AM151" s="225"/>
      <c r="AN151" s="225"/>
      <c r="AO151" s="225"/>
      <c r="AP151" s="225"/>
      <c r="AQ151" s="225"/>
      <c r="AR151" s="225"/>
      <c r="AS151" s="225"/>
      <c r="AT151" s="225"/>
      <c r="AU151" s="225"/>
      <c r="AV151" s="225"/>
      <c r="AW151" s="225"/>
      <c r="AX151" s="225"/>
      <c r="AY151" s="225"/>
      <c r="AZ151" s="225"/>
      <c r="BA151" s="225"/>
      <c r="BB151" s="225"/>
      <c r="BC151" s="225"/>
      <c r="BD151" s="225"/>
      <c r="BE151" s="225"/>
      <c r="BF151" s="225"/>
      <c r="BG151" s="225"/>
      <c r="BH151" s="225"/>
      <c r="BI151" s="225"/>
      <c r="BJ151" s="225"/>
      <c r="BK151" s="225"/>
      <c r="BL151" s="225"/>
      <c r="BM151" s="225"/>
      <c r="BN151" s="225"/>
      <c r="BO151" s="225"/>
      <c r="BP151" s="225"/>
      <c r="BQ151" s="225"/>
      <c r="BR151" s="225"/>
      <c r="BS151" s="225"/>
      <c r="BT151" s="225"/>
      <c r="BU151" s="225"/>
      <c r="BV151" s="225"/>
      <c r="BW151" s="225"/>
      <c r="BX151" s="225"/>
      <c r="BY151" s="225"/>
      <c r="BZ151" s="225"/>
      <c r="CA151" s="225"/>
      <c r="CB151" s="225"/>
      <c r="CC151" s="225"/>
      <c r="CD151" s="225"/>
      <c r="CE151" s="225"/>
      <c r="CF151" s="225"/>
      <c r="CG151" s="225"/>
      <c r="CH151" s="225"/>
      <c r="CI151" s="225"/>
      <c r="CJ151" s="225"/>
      <c r="CK151" s="225"/>
      <c r="CL151" s="225"/>
      <c r="CM151" s="225"/>
      <c r="CN151" s="225"/>
      <c r="CO151" s="225"/>
      <c r="CP151" s="225"/>
      <c r="CQ151" s="225"/>
      <c r="CR151" s="225"/>
      <c r="CS151" s="225"/>
      <c r="CT151" s="225"/>
    </row>
    <row r="152" spans="1:98" ht="12" customHeight="1" x14ac:dyDescent="0.25">
      <c r="A152" s="225"/>
      <c r="B152" s="225"/>
      <c r="C152" s="225"/>
      <c r="D152" s="225"/>
      <c r="E152" s="225"/>
      <c r="F152" s="225"/>
      <c r="G152" s="225"/>
      <c r="H152" s="225"/>
      <c r="I152" s="225"/>
      <c r="J152" s="225"/>
      <c r="K152" s="225"/>
      <c r="L152" s="225"/>
      <c r="M152" s="225"/>
      <c r="N152" s="225"/>
      <c r="O152" s="225"/>
      <c r="P152" s="225"/>
      <c r="Q152" s="225"/>
      <c r="R152" s="225"/>
      <c r="S152" s="225"/>
      <c r="T152" s="225"/>
      <c r="U152" s="225"/>
      <c r="V152" s="225"/>
      <c r="W152" s="225"/>
      <c r="X152" s="225"/>
      <c r="Y152" s="225"/>
      <c r="Z152" s="225"/>
      <c r="AA152" s="225"/>
      <c r="AB152" s="225"/>
      <c r="AC152" s="225"/>
      <c r="AD152" s="225"/>
      <c r="AE152" s="225"/>
      <c r="AF152" s="225"/>
      <c r="AG152" s="225"/>
      <c r="AH152" s="225"/>
      <c r="AI152" s="225"/>
      <c r="AJ152" s="225"/>
      <c r="AK152" s="257"/>
      <c r="AL152" s="257"/>
      <c r="AM152" s="225"/>
      <c r="AN152" s="225"/>
      <c r="AO152" s="225"/>
      <c r="AP152" s="225"/>
      <c r="AQ152" s="225"/>
      <c r="AR152" s="225"/>
      <c r="AS152" s="225"/>
      <c r="AT152" s="225"/>
      <c r="AU152" s="225"/>
      <c r="AV152" s="225"/>
      <c r="AW152" s="225"/>
      <c r="AX152" s="225"/>
      <c r="AY152" s="225"/>
      <c r="AZ152" s="225"/>
      <c r="BA152" s="225"/>
      <c r="BB152" s="225"/>
      <c r="BC152" s="225"/>
      <c r="BD152" s="225"/>
      <c r="BE152" s="225"/>
      <c r="BF152" s="225"/>
      <c r="BG152" s="225"/>
      <c r="BH152" s="225"/>
      <c r="BI152" s="225"/>
      <c r="BJ152" s="225"/>
      <c r="BK152" s="225"/>
      <c r="BL152" s="225"/>
      <c r="BM152" s="225"/>
      <c r="BN152" s="225"/>
      <c r="BO152" s="225"/>
      <c r="BP152" s="225"/>
      <c r="BQ152" s="225"/>
      <c r="BR152" s="225"/>
      <c r="BS152" s="225"/>
      <c r="BT152" s="225"/>
      <c r="BU152" s="225"/>
      <c r="BV152" s="225"/>
      <c r="BW152" s="225"/>
      <c r="BX152" s="225"/>
      <c r="BY152" s="225"/>
      <c r="BZ152" s="225"/>
      <c r="CA152" s="225"/>
      <c r="CB152" s="225"/>
      <c r="CC152" s="225"/>
      <c r="CD152" s="225"/>
      <c r="CE152" s="225"/>
      <c r="CF152" s="225"/>
      <c r="CG152" s="225"/>
      <c r="CH152" s="225"/>
      <c r="CI152" s="225"/>
      <c r="CJ152" s="225"/>
      <c r="CK152" s="225"/>
      <c r="CL152" s="225"/>
      <c r="CM152" s="225"/>
      <c r="CN152" s="225"/>
      <c r="CO152" s="225"/>
      <c r="CP152" s="225"/>
      <c r="CQ152" s="225"/>
      <c r="CR152" s="225"/>
      <c r="CS152" s="225"/>
      <c r="CT152" s="225"/>
    </row>
    <row r="153" spans="1:98" ht="12" customHeight="1" x14ac:dyDescent="0.25">
      <c r="A153" s="225"/>
      <c r="B153" s="225"/>
      <c r="C153" s="225"/>
      <c r="D153" s="225"/>
      <c r="E153" s="225"/>
      <c r="F153" s="225"/>
      <c r="G153" s="225"/>
      <c r="H153" s="225"/>
      <c r="I153" s="225"/>
      <c r="J153" s="225"/>
      <c r="K153" s="225"/>
      <c r="L153" s="225"/>
      <c r="M153" s="225"/>
      <c r="N153" s="225"/>
      <c r="O153" s="225"/>
      <c r="P153" s="225"/>
      <c r="Q153" s="225"/>
      <c r="R153" s="225"/>
      <c r="S153" s="225"/>
      <c r="T153" s="225"/>
      <c r="U153" s="225"/>
      <c r="V153" s="225"/>
      <c r="W153" s="225"/>
      <c r="X153" s="225"/>
      <c r="Y153" s="225"/>
      <c r="Z153" s="225"/>
      <c r="AA153" s="225"/>
      <c r="AB153" s="225"/>
      <c r="AC153" s="225"/>
      <c r="AD153" s="225"/>
      <c r="AE153" s="225"/>
      <c r="AF153" s="225"/>
      <c r="AG153" s="225"/>
      <c r="AH153" s="225"/>
      <c r="AI153" s="225"/>
      <c r="AJ153" s="225"/>
      <c r="AK153" s="257"/>
      <c r="AL153" s="257"/>
      <c r="AM153" s="225"/>
      <c r="AN153" s="225"/>
      <c r="AO153" s="225"/>
      <c r="AP153" s="225"/>
      <c r="AQ153" s="225"/>
      <c r="AR153" s="225"/>
      <c r="AS153" s="225"/>
      <c r="AT153" s="225"/>
      <c r="AU153" s="225"/>
      <c r="AV153" s="225"/>
      <c r="AW153" s="225"/>
      <c r="AX153" s="225"/>
      <c r="AY153" s="225"/>
      <c r="AZ153" s="225"/>
      <c r="BA153" s="225"/>
      <c r="BB153" s="225"/>
      <c r="BC153" s="225"/>
      <c r="BD153" s="225"/>
      <c r="BE153" s="225"/>
      <c r="BF153" s="225"/>
      <c r="BG153" s="225"/>
      <c r="BH153" s="225"/>
      <c r="BI153" s="225"/>
      <c r="BJ153" s="225"/>
      <c r="BK153" s="225"/>
      <c r="BL153" s="225"/>
      <c r="BM153" s="225"/>
      <c r="BN153" s="225"/>
      <c r="BO153" s="225"/>
      <c r="BP153" s="225"/>
      <c r="BQ153" s="225"/>
      <c r="BR153" s="225"/>
      <c r="BS153" s="225"/>
      <c r="BT153" s="225"/>
      <c r="BU153" s="225"/>
      <c r="BV153" s="225"/>
      <c r="BW153" s="225"/>
      <c r="BX153" s="225"/>
      <c r="BY153" s="225"/>
      <c r="BZ153" s="225"/>
      <c r="CA153" s="225"/>
      <c r="CB153" s="225"/>
      <c r="CC153" s="225"/>
      <c r="CD153" s="225"/>
      <c r="CE153" s="225"/>
      <c r="CF153" s="225"/>
      <c r="CG153" s="225"/>
      <c r="CH153" s="225"/>
      <c r="CI153" s="225"/>
      <c r="CJ153" s="225"/>
      <c r="CK153" s="225"/>
      <c r="CL153" s="225"/>
      <c r="CM153" s="225"/>
      <c r="CN153" s="225"/>
      <c r="CO153" s="225"/>
      <c r="CP153" s="225"/>
      <c r="CQ153" s="225"/>
      <c r="CR153" s="225"/>
      <c r="CS153" s="225"/>
      <c r="CT153" s="225"/>
    </row>
    <row r="154" spans="1:98" ht="12" customHeight="1" x14ac:dyDescent="0.25">
      <c r="A154" s="225"/>
      <c r="B154" s="225"/>
      <c r="C154" s="225"/>
      <c r="D154" s="225"/>
      <c r="E154" s="225"/>
      <c r="F154" s="225"/>
      <c r="G154" s="225"/>
      <c r="H154" s="225"/>
      <c r="I154" s="225"/>
      <c r="J154" s="225"/>
      <c r="K154" s="225"/>
      <c r="L154" s="225"/>
      <c r="M154" s="225"/>
      <c r="N154" s="225"/>
      <c r="O154" s="225"/>
      <c r="P154" s="225"/>
      <c r="Q154" s="225"/>
      <c r="R154" s="225"/>
      <c r="S154" s="225"/>
      <c r="T154" s="225"/>
      <c r="U154" s="225"/>
      <c r="V154" s="225"/>
      <c r="W154" s="225"/>
      <c r="X154" s="225"/>
      <c r="Y154" s="225"/>
      <c r="Z154" s="225"/>
      <c r="AA154" s="225"/>
      <c r="AB154" s="225"/>
      <c r="AC154" s="225"/>
      <c r="AD154" s="225"/>
      <c r="AE154" s="225"/>
      <c r="AF154" s="225"/>
      <c r="AG154" s="225"/>
      <c r="AH154" s="225"/>
      <c r="AI154" s="225"/>
      <c r="AJ154" s="225"/>
      <c r="AK154" s="257"/>
      <c r="AL154" s="257"/>
      <c r="AM154" s="225"/>
      <c r="AN154" s="225"/>
      <c r="AO154" s="225"/>
      <c r="AP154" s="225"/>
      <c r="AQ154" s="225"/>
      <c r="AR154" s="225"/>
      <c r="AS154" s="225"/>
      <c r="AT154" s="225"/>
      <c r="AU154" s="225"/>
      <c r="AV154" s="225"/>
      <c r="AW154" s="225"/>
      <c r="AX154" s="225"/>
      <c r="AY154" s="225"/>
      <c r="AZ154" s="225"/>
      <c r="BA154" s="225"/>
      <c r="BB154" s="225"/>
      <c r="BC154" s="225"/>
      <c r="BD154" s="225"/>
      <c r="BE154" s="225"/>
      <c r="BF154" s="225"/>
      <c r="BG154" s="225"/>
      <c r="BH154" s="225"/>
      <c r="BI154" s="225"/>
      <c r="BJ154" s="225"/>
      <c r="BK154" s="225"/>
      <c r="BL154" s="225"/>
      <c r="BM154" s="225"/>
      <c r="BN154" s="225"/>
      <c r="BO154" s="225"/>
      <c r="BP154" s="225"/>
      <c r="BQ154" s="225"/>
      <c r="BR154" s="225"/>
      <c r="BS154" s="225"/>
      <c r="BT154" s="225"/>
      <c r="BU154" s="225"/>
      <c r="BV154" s="225"/>
      <c r="BW154" s="225"/>
      <c r="BX154" s="225"/>
      <c r="BY154" s="225"/>
      <c r="BZ154" s="225"/>
      <c r="CA154" s="225"/>
      <c r="CB154" s="225"/>
      <c r="CC154" s="225"/>
      <c r="CD154" s="225"/>
      <c r="CE154" s="225"/>
      <c r="CF154" s="225"/>
      <c r="CG154" s="225"/>
      <c r="CH154" s="225"/>
      <c r="CI154" s="225"/>
      <c r="CJ154" s="225"/>
      <c r="CK154" s="225"/>
      <c r="CL154" s="225"/>
      <c r="CM154" s="225"/>
      <c r="CN154" s="225"/>
      <c r="CO154" s="225"/>
      <c r="CP154" s="225"/>
      <c r="CQ154" s="225"/>
      <c r="CR154" s="225"/>
      <c r="CS154" s="225"/>
      <c r="CT154" s="225"/>
    </row>
    <row r="155" spans="1:98" ht="12" customHeight="1" x14ac:dyDescent="0.25">
      <c r="A155" s="225"/>
      <c r="B155" s="225"/>
      <c r="C155" s="225"/>
      <c r="D155" s="225"/>
      <c r="E155" s="225"/>
      <c r="F155" s="225"/>
      <c r="G155" s="225"/>
      <c r="H155" s="225"/>
      <c r="I155" s="225"/>
      <c r="J155" s="225"/>
      <c r="K155" s="225"/>
      <c r="L155" s="225"/>
      <c r="M155" s="225"/>
      <c r="N155" s="225"/>
      <c r="O155" s="225"/>
      <c r="P155" s="225"/>
      <c r="Q155" s="225"/>
      <c r="R155" s="225"/>
      <c r="S155" s="225"/>
      <c r="T155" s="225"/>
      <c r="U155" s="225"/>
      <c r="V155" s="225"/>
      <c r="W155" s="225"/>
      <c r="X155" s="225"/>
      <c r="Y155" s="225"/>
      <c r="Z155" s="225"/>
      <c r="AA155" s="225"/>
      <c r="AB155" s="225"/>
      <c r="AC155" s="225"/>
      <c r="AD155" s="225"/>
      <c r="AE155" s="225"/>
      <c r="AF155" s="225"/>
      <c r="AG155" s="225"/>
      <c r="AH155" s="225"/>
      <c r="AI155" s="225"/>
      <c r="AJ155" s="225"/>
      <c r="AK155" s="257"/>
      <c r="AL155" s="257"/>
      <c r="AM155" s="225"/>
      <c r="AN155" s="225"/>
      <c r="AO155" s="225"/>
      <c r="AP155" s="225"/>
      <c r="AQ155" s="225"/>
      <c r="AR155" s="225"/>
      <c r="AS155" s="225"/>
      <c r="AT155" s="225"/>
      <c r="AU155" s="225"/>
      <c r="AV155" s="225"/>
      <c r="AW155" s="225"/>
      <c r="AX155" s="225"/>
      <c r="AY155" s="225"/>
      <c r="AZ155" s="225"/>
      <c r="BA155" s="225"/>
      <c r="BB155" s="225"/>
      <c r="BC155" s="225"/>
      <c r="BD155" s="225"/>
      <c r="BE155" s="225"/>
      <c r="BF155" s="225"/>
      <c r="BG155" s="225"/>
      <c r="BH155" s="225"/>
      <c r="BI155" s="225"/>
      <c r="BJ155" s="225"/>
      <c r="BK155" s="225"/>
      <c r="BL155" s="225"/>
      <c r="BM155" s="225"/>
      <c r="BN155" s="225"/>
      <c r="BO155" s="225"/>
      <c r="BP155" s="225"/>
      <c r="BQ155" s="225"/>
      <c r="BR155" s="225"/>
      <c r="BS155" s="225"/>
      <c r="BT155" s="225"/>
      <c r="BU155" s="225"/>
      <c r="BV155" s="225"/>
      <c r="BW155" s="225"/>
      <c r="BX155" s="225"/>
      <c r="BY155" s="225"/>
      <c r="BZ155" s="225"/>
      <c r="CA155" s="225"/>
      <c r="CB155" s="225"/>
      <c r="CC155" s="225"/>
      <c r="CD155" s="225"/>
      <c r="CE155" s="225"/>
      <c r="CF155" s="225"/>
      <c r="CG155" s="225"/>
      <c r="CH155" s="225"/>
      <c r="CI155" s="225"/>
      <c r="CJ155" s="225"/>
      <c r="CK155" s="225"/>
      <c r="CL155" s="225"/>
      <c r="CM155" s="225"/>
      <c r="CN155" s="225"/>
      <c r="CO155" s="225"/>
      <c r="CP155" s="225"/>
      <c r="CQ155" s="225"/>
      <c r="CR155" s="225"/>
      <c r="CS155" s="225"/>
      <c r="CT155" s="225"/>
    </row>
    <row r="156" spans="1:98" ht="12" customHeight="1" x14ac:dyDescent="0.25">
      <c r="A156" s="225"/>
      <c r="B156" s="225"/>
      <c r="C156" s="225"/>
      <c r="D156" s="225"/>
      <c r="E156" s="225"/>
      <c r="F156" s="225"/>
      <c r="G156" s="225"/>
      <c r="H156" s="225"/>
      <c r="I156" s="225"/>
      <c r="J156" s="225"/>
      <c r="K156" s="225"/>
      <c r="L156" s="225"/>
      <c r="M156" s="225"/>
      <c r="N156" s="225"/>
      <c r="O156" s="225"/>
      <c r="P156" s="225"/>
      <c r="Q156" s="225"/>
      <c r="R156" s="225"/>
      <c r="S156" s="225"/>
      <c r="T156" s="225"/>
      <c r="U156" s="225"/>
      <c r="V156" s="225"/>
      <c r="W156" s="225"/>
      <c r="X156" s="225"/>
      <c r="Y156" s="225"/>
      <c r="Z156" s="225"/>
      <c r="AA156" s="225"/>
      <c r="AB156" s="225"/>
      <c r="AC156" s="225"/>
      <c r="AD156" s="225"/>
      <c r="AE156" s="225"/>
      <c r="AF156" s="225"/>
      <c r="AG156" s="225"/>
      <c r="AH156" s="225"/>
      <c r="AI156" s="225"/>
      <c r="AJ156" s="225"/>
      <c r="AK156" s="257"/>
      <c r="AL156" s="257"/>
      <c r="AM156" s="225"/>
      <c r="AN156" s="225"/>
      <c r="AO156" s="225"/>
      <c r="AP156" s="225"/>
      <c r="AQ156" s="225"/>
      <c r="AR156" s="225"/>
      <c r="AS156" s="225"/>
      <c r="AT156" s="225"/>
      <c r="AU156" s="225"/>
      <c r="AV156" s="225"/>
      <c r="AW156" s="225"/>
      <c r="AX156" s="225"/>
      <c r="AY156" s="225"/>
      <c r="AZ156" s="225"/>
      <c r="BA156" s="225"/>
      <c r="BB156" s="225"/>
      <c r="BC156" s="225"/>
      <c r="BD156" s="225"/>
      <c r="BE156" s="225"/>
      <c r="BF156" s="225"/>
      <c r="BG156" s="225"/>
      <c r="BH156" s="225"/>
      <c r="BI156" s="225"/>
      <c r="BJ156" s="225"/>
      <c r="BK156" s="225"/>
      <c r="BL156" s="225"/>
      <c r="BM156" s="225"/>
      <c r="BN156" s="225"/>
      <c r="BO156" s="225"/>
      <c r="BP156" s="225"/>
      <c r="BQ156" s="225"/>
      <c r="BR156" s="225"/>
      <c r="BS156" s="225"/>
      <c r="BT156" s="225"/>
      <c r="BU156" s="225"/>
      <c r="BV156" s="225"/>
      <c r="BW156" s="225"/>
      <c r="BX156" s="225"/>
      <c r="BY156" s="225"/>
      <c r="BZ156" s="225"/>
      <c r="CA156" s="225"/>
      <c r="CB156" s="225"/>
      <c r="CC156" s="225"/>
      <c r="CD156" s="225"/>
      <c r="CE156" s="225"/>
      <c r="CF156" s="225"/>
      <c r="CG156" s="225"/>
      <c r="CH156" s="225"/>
      <c r="CI156" s="225"/>
      <c r="CJ156" s="225"/>
      <c r="CK156" s="225"/>
      <c r="CL156" s="225"/>
      <c r="CM156" s="225"/>
      <c r="CN156" s="225"/>
      <c r="CO156" s="225"/>
      <c r="CP156" s="225"/>
      <c r="CQ156" s="225"/>
      <c r="CR156" s="225"/>
      <c r="CS156" s="225"/>
      <c r="CT156" s="225"/>
    </row>
    <row r="157" spans="1:98" ht="12" customHeight="1" x14ac:dyDescent="0.25">
      <c r="A157" s="225"/>
      <c r="B157" s="225"/>
      <c r="C157" s="225"/>
      <c r="D157" s="225"/>
      <c r="E157" s="225"/>
      <c r="F157" s="225"/>
      <c r="G157" s="225"/>
      <c r="H157" s="225"/>
      <c r="I157" s="225"/>
      <c r="J157" s="225"/>
      <c r="K157" s="225"/>
      <c r="L157" s="225"/>
      <c r="M157" s="225"/>
      <c r="N157" s="225"/>
      <c r="O157" s="225"/>
      <c r="P157" s="225"/>
      <c r="Q157" s="225"/>
      <c r="R157" s="225"/>
      <c r="S157" s="225"/>
      <c r="T157" s="225"/>
      <c r="U157" s="225"/>
      <c r="V157" s="225"/>
      <c r="W157" s="225"/>
      <c r="X157" s="225"/>
      <c r="Y157" s="225"/>
      <c r="Z157" s="225"/>
      <c r="AA157" s="225"/>
      <c r="AB157" s="225"/>
      <c r="AC157" s="225"/>
      <c r="AD157" s="225"/>
      <c r="AE157" s="225"/>
      <c r="AF157" s="225"/>
      <c r="AG157" s="225"/>
      <c r="AH157" s="225"/>
      <c r="AI157" s="225"/>
      <c r="AJ157" s="225"/>
      <c r="AK157" s="257"/>
      <c r="AL157" s="257"/>
      <c r="AM157" s="225"/>
      <c r="AN157" s="225"/>
      <c r="AO157" s="225"/>
      <c r="AP157" s="225"/>
      <c r="AQ157" s="225"/>
      <c r="AR157" s="225"/>
      <c r="AS157" s="225"/>
      <c r="AT157" s="225"/>
      <c r="AU157" s="225"/>
      <c r="AV157" s="225"/>
      <c r="AW157" s="225"/>
      <c r="AX157" s="225"/>
      <c r="AY157" s="225"/>
      <c r="AZ157" s="225"/>
      <c r="BA157" s="225"/>
      <c r="BB157" s="225"/>
      <c r="BC157" s="225"/>
      <c r="BD157" s="225"/>
      <c r="BE157" s="225"/>
      <c r="BF157" s="225"/>
      <c r="BG157" s="225"/>
      <c r="BH157" s="225"/>
      <c r="BI157" s="225"/>
      <c r="BJ157" s="225"/>
      <c r="BK157" s="225"/>
      <c r="BL157" s="225"/>
      <c r="BM157" s="225"/>
      <c r="BN157" s="225"/>
      <c r="BO157" s="225"/>
      <c r="BP157" s="225"/>
      <c r="BQ157" s="225"/>
      <c r="BR157" s="225"/>
      <c r="BS157" s="225"/>
      <c r="BT157" s="225"/>
      <c r="BU157" s="225"/>
      <c r="BV157" s="225"/>
      <c r="BW157" s="225"/>
      <c r="BX157" s="225"/>
      <c r="BY157" s="225"/>
      <c r="BZ157" s="225"/>
      <c r="CA157" s="225"/>
      <c r="CB157" s="225"/>
      <c r="CC157" s="225"/>
      <c r="CD157" s="225"/>
      <c r="CE157" s="225"/>
      <c r="CF157" s="225"/>
      <c r="CG157" s="225"/>
      <c r="CH157" s="225"/>
      <c r="CI157" s="225"/>
      <c r="CJ157" s="225"/>
      <c r="CK157" s="225"/>
      <c r="CL157" s="225"/>
      <c r="CM157" s="225"/>
      <c r="CN157" s="225"/>
      <c r="CO157" s="225"/>
      <c r="CP157" s="225"/>
      <c r="CQ157" s="225"/>
      <c r="CR157" s="225"/>
      <c r="CS157" s="225"/>
      <c r="CT157" s="225"/>
    </row>
    <row r="158" spans="1:98" ht="12" customHeight="1" x14ac:dyDescent="0.25">
      <c r="A158" s="225"/>
      <c r="B158" s="225"/>
      <c r="C158" s="225"/>
      <c r="D158" s="225"/>
      <c r="E158" s="225"/>
      <c r="F158" s="225"/>
      <c r="G158" s="225"/>
      <c r="H158" s="225"/>
      <c r="I158" s="225"/>
      <c r="J158" s="225"/>
      <c r="K158" s="225"/>
      <c r="L158" s="225"/>
      <c r="M158" s="225"/>
      <c r="N158" s="225"/>
      <c r="O158" s="225"/>
      <c r="P158" s="225"/>
      <c r="Q158" s="225"/>
      <c r="R158" s="225"/>
      <c r="S158" s="225"/>
      <c r="T158" s="225"/>
      <c r="U158" s="225"/>
      <c r="V158" s="225"/>
      <c r="W158" s="225"/>
      <c r="X158" s="225"/>
      <c r="Y158" s="225"/>
      <c r="Z158" s="225"/>
      <c r="AA158" s="225"/>
      <c r="AB158" s="225"/>
      <c r="AC158" s="225"/>
      <c r="AD158" s="225"/>
      <c r="AE158" s="225"/>
      <c r="AF158" s="225"/>
      <c r="AG158" s="225"/>
      <c r="AH158" s="225"/>
      <c r="AI158" s="225"/>
      <c r="AJ158" s="225"/>
      <c r="AK158" s="257"/>
      <c r="AL158" s="257"/>
      <c r="AM158" s="225"/>
      <c r="AN158" s="225"/>
      <c r="AO158" s="225"/>
      <c r="AP158" s="225"/>
      <c r="AQ158" s="225"/>
      <c r="AR158" s="225"/>
      <c r="AS158" s="225"/>
      <c r="AT158" s="225"/>
      <c r="AU158" s="225"/>
      <c r="AV158" s="225"/>
      <c r="AW158" s="225"/>
      <c r="AX158" s="225"/>
      <c r="AY158" s="225"/>
      <c r="AZ158" s="225"/>
      <c r="BA158" s="225"/>
      <c r="BB158" s="225"/>
      <c r="BC158" s="225"/>
      <c r="BD158" s="225"/>
      <c r="BE158" s="225"/>
      <c r="BF158" s="225"/>
      <c r="BG158" s="225"/>
      <c r="BH158" s="225"/>
      <c r="BI158" s="225"/>
      <c r="BJ158" s="225"/>
      <c r="BK158" s="225"/>
      <c r="BL158" s="225"/>
      <c r="BM158" s="225"/>
      <c r="BN158" s="225"/>
      <c r="BO158" s="225"/>
      <c r="BP158" s="225"/>
      <c r="BQ158" s="225"/>
      <c r="BR158" s="225"/>
      <c r="BS158" s="225"/>
      <c r="BT158" s="225"/>
      <c r="BU158" s="225"/>
      <c r="BV158" s="225"/>
      <c r="BW158" s="225"/>
      <c r="BX158" s="225"/>
      <c r="BY158" s="225"/>
      <c r="BZ158" s="225"/>
      <c r="CA158" s="225"/>
      <c r="CB158" s="225"/>
      <c r="CC158" s="225"/>
      <c r="CD158" s="225"/>
      <c r="CE158" s="225"/>
      <c r="CF158" s="225"/>
      <c r="CG158" s="225"/>
      <c r="CH158" s="225"/>
      <c r="CI158" s="225"/>
      <c r="CJ158" s="225"/>
      <c r="CK158" s="225"/>
      <c r="CL158" s="225"/>
      <c r="CM158" s="225"/>
      <c r="CN158" s="225"/>
      <c r="CO158" s="225"/>
      <c r="CP158" s="225"/>
      <c r="CQ158" s="225"/>
      <c r="CR158" s="225"/>
      <c r="CS158" s="225"/>
      <c r="CT158" s="225"/>
    </row>
    <row r="159" spans="1:98" ht="12" customHeight="1" x14ac:dyDescent="0.25">
      <c r="A159" s="225"/>
      <c r="B159" s="225"/>
      <c r="C159" s="225"/>
      <c r="D159" s="225"/>
      <c r="E159" s="225"/>
      <c r="F159" s="225"/>
      <c r="G159" s="225"/>
      <c r="H159" s="225"/>
      <c r="I159" s="225"/>
      <c r="J159" s="225"/>
      <c r="K159" s="225"/>
      <c r="L159" s="225"/>
      <c r="M159" s="225"/>
      <c r="N159" s="225"/>
      <c r="O159" s="225"/>
      <c r="P159" s="225"/>
      <c r="Q159" s="225"/>
      <c r="R159" s="225"/>
      <c r="S159" s="225"/>
      <c r="T159" s="225"/>
      <c r="U159" s="225"/>
      <c r="V159" s="225"/>
      <c r="W159" s="225"/>
      <c r="X159" s="225"/>
      <c r="Y159" s="225"/>
      <c r="Z159" s="225"/>
      <c r="AA159" s="225"/>
      <c r="AB159" s="225"/>
      <c r="AC159" s="225"/>
      <c r="AD159" s="225"/>
      <c r="AE159" s="225"/>
      <c r="AF159" s="225"/>
      <c r="AG159" s="225"/>
      <c r="AH159" s="225"/>
      <c r="AI159" s="225"/>
      <c r="AJ159" s="225"/>
      <c r="AK159" s="257"/>
      <c r="AL159" s="257"/>
      <c r="AM159" s="225"/>
      <c r="AN159" s="225"/>
      <c r="AO159" s="225"/>
      <c r="AP159" s="225"/>
      <c r="AQ159" s="225"/>
      <c r="AR159" s="225"/>
      <c r="AS159" s="225"/>
      <c r="AT159" s="225"/>
      <c r="AU159" s="225"/>
      <c r="AV159" s="225"/>
      <c r="AW159" s="225"/>
      <c r="AX159" s="225"/>
      <c r="AY159" s="225"/>
      <c r="AZ159" s="225"/>
      <c r="BA159" s="225"/>
      <c r="BB159" s="225"/>
      <c r="BC159" s="225"/>
      <c r="BD159" s="225"/>
      <c r="BE159" s="225"/>
      <c r="BF159" s="225"/>
      <c r="BG159" s="225"/>
      <c r="BH159" s="225"/>
      <c r="BI159" s="225"/>
      <c r="BJ159" s="225"/>
      <c r="BK159" s="225"/>
      <c r="BL159" s="225"/>
      <c r="BM159" s="225"/>
      <c r="BN159" s="225"/>
      <c r="BO159" s="225"/>
      <c r="BP159" s="225"/>
      <c r="BQ159" s="225"/>
      <c r="BR159" s="225"/>
      <c r="BS159" s="225"/>
      <c r="BT159" s="225"/>
      <c r="BU159" s="225"/>
      <c r="BV159" s="225"/>
      <c r="BW159" s="225"/>
      <c r="BX159" s="225"/>
      <c r="BY159" s="225"/>
      <c r="BZ159" s="225"/>
      <c r="CA159" s="225"/>
      <c r="CB159" s="225"/>
      <c r="CC159" s="225"/>
      <c r="CD159" s="225"/>
      <c r="CE159" s="225"/>
      <c r="CF159" s="225"/>
      <c r="CG159" s="225"/>
      <c r="CH159" s="225"/>
      <c r="CI159" s="225"/>
      <c r="CJ159" s="225"/>
      <c r="CK159" s="225"/>
      <c r="CL159" s="225"/>
      <c r="CM159" s="225"/>
      <c r="CN159" s="225"/>
      <c r="CO159" s="225"/>
      <c r="CP159" s="225"/>
      <c r="CQ159" s="225"/>
      <c r="CR159" s="225"/>
      <c r="CS159" s="225"/>
      <c r="CT159" s="225"/>
    </row>
    <row r="160" spans="1:98" ht="12" customHeight="1" x14ac:dyDescent="0.25">
      <c r="A160" s="225"/>
      <c r="B160" s="225"/>
      <c r="C160" s="225"/>
      <c r="D160" s="225"/>
      <c r="E160" s="225"/>
      <c r="F160" s="225"/>
      <c r="G160" s="225"/>
      <c r="H160" s="225"/>
      <c r="I160" s="225"/>
      <c r="J160" s="225"/>
      <c r="K160" s="225"/>
      <c r="L160" s="225"/>
      <c r="M160" s="225"/>
      <c r="N160" s="225"/>
      <c r="O160" s="225"/>
      <c r="P160" s="225"/>
      <c r="Q160" s="225"/>
      <c r="R160" s="225"/>
      <c r="S160" s="225"/>
      <c r="T160" s="225"/>
      <c r="U160" s="225"/>
      <c r="V160" s="225"/>
      <c r="W160" s="225"/>
      <c r="X160" s="225"/>
      <c r="Y160" s="225"/>
      <c r="Z160" s="225"/>
      <c r="AA160" s="225"/>
      <c r="AB160" s="225"/>
      <c r="AC160" s="225"/>
      <c r="AD160" s="225"/>
      <c r="AE160" s="225"/>
      <c r="AF160" s="225"/>
      <c r="AG160" s="225"/>
      <c r="AH160" s="225"/>
      <c r="AI160" s="225"/>
      <c r="AJ160" s="225"/>
      <c r="AK160" s="257"/>
      <c r="AL160" s="257"/>
      <c r="AM160" s="225"/>
      <c r="AN160" s="225"/>
      <c r="AO160" s="225"/>
      <c r="AP160" s="225"/>
      <c r="AQ160" s="225"/>
      <c r="AR160" s="225"/>
      <c r="AS160" s="225"/>
      <c r="AT160" s="225"/>
      <c r="AU160" s="225"/>
      <c r="AV160" s="225"/>
      <c r="AW160" s="225"/>
      <c r="AX160" s="225"/>
      <c r="AY160" s="225"/>
      <c r="AZ160" s="225"/>
      <c r="BA160" s="225"/>
      <c r="BB160" s="225"/>
      <c r="BC160" s="225"/>
      <c r="BD160" s="225"/>
      <c r="BE160" s="225"/>
      <c r="BF160" s="225"/>
      <c r="BG160" s="225"/>
      <c r="BH160" s="225"/>
      <c r="BI160" s="225"/>
      <c r="BJ160" s="225"/>
      <c r="BK160" s="225"/>
      <c r="BL160" s="225"/>
      <c r="BM160" s="225"/>
      <c r="BN160" s="225"/>
      <c r="BO160" s="225"/>
      <c r="BP160" s="225"/>
      <c r="BQ160" s="225"/>
      <c r="BR160" s="225"/>
      <c r="BS160" s="225"/>
      <c r="BT160" s="225"/>
      <c r="BU160" s="225"/>
      <c r="BV160" s="225"/>
      <c r="BW160" s="225"/>
      <c r="BX160" s="225"/>
      <c r="BY160" s="225"/>
      <c r="BZ160" s="225"/>
      <c r="CA160" s="225"/>
      <c r="CB160" s="225"/>
      <c r="CC160" s="225"/>
      <c r="CD160" s="225"/>
      <c r="CE160" s="225"/>
      <c r="CF160" s="225"/>
      <c r="CG160" s="225"/>
      <c r="CH160" s="225"/>
      <c r="CI160" s="225"/>
      <c r="CJ160" s="225"/>
      <c r="CK160" s="225"/>
      <c r="CL160" s="225"/>
      <c r="CM160" s="225"/>
      <c r="CN160" s="225"/>
      <c r="CO160" s="225"/>
      <c r="CP160" s="225"/>
      <c r="CQ160" s="225"/>
      <c r="CR160" s="225"/>
      <c r="CS160" s="225"/>
      <c r="CT160" s="225"/>
    </row>
    <row r="161" spans="1:98" ht="12" customHeight="1" x14ac:dyDescent="0.25">
      <c r="A161" s="225"/>
      <c r="B161" s="225"/>
      <c r="C161" s="225"/>
      <c r="D161" s="225"/>
      <c r="E161" s="225"/>
      <c r="F161" s="225"/>
      <c r="G161" s="225"/>
      <c r="H161" s="225"/>
      <c r="I161" s="225"/>
      <c r="J161" s="225"/>
      <c r="K161" s="225"/>
      <c r="L161" s="225"/>
      <c r="M161" s="225"/>
      <c r="N161" s="225"/>
      <c r="O161" s="225"/>
      <c r="P161" s="225"/>
      <c r="Q161" s="225"/>
      <c r="R161" s="225"/>
      <c r="S161" s="225"/>
      <c r="T161" s="225"/>
      <c r="U161" s="225"/>
      <c r="V161" s="225"/>
      <c r="W161" s="225"/>
      <c r="X161" s="225"/>
      <c r="Y161" s="225"/>
      <c r="Z161" s="225"/>
      <c r="AA161" s="225"/>
      <c r="AB161" s="225"/>
      <c r="AC161" s="225"/>
      <c r="AD161" s="225"/>
      <c r="AE161" s="225"/>
      <c r="AF161" s="225"/>
      <c r="AG161" s="225"/>
      <c r="AH161" s="225"/>
      <c r="AI161" s="225"/>
      <c r="AJ161" s="225"/>
      <c r="AK161" s="257"/>
      <c r="AL161" s="257"/>
      <c r="AM161" s="225"/>
      <c r="AN161" s="225"/>
      <c r="AO161" s="225"/>
      <c r="AP161" s="225"/>
      <c r="AQ161" s="225"/>
      <c r="AR161" s="225"/>
      <c r="AS161" s="225"/>
      <c r="AT161" s="225"/>
      <c r="AU161" s="225"/>
      <c r="AV161" s="225"/>
      <c r="AW161" s="225"/>
      <c r="AX161" s="225"/>
      <c r="AY161" s="225"/>
      <c r="AZ161" s="225"/>
      <c r="BA161" s="225"/>
      <c r="BB161" s="225"/>
      <c r="BC161" s="225"/>
      <c r="BD161" s="225"/>
      <c r="BE161" s="225"/>
      <c r="BF161" s="225"/>
      <c r="BG161" s="225"/>
      <c r="BH161" s="225"/>
      <c r="BI161" s="225"/>
      <c r="BJ161" s="225"/>
      <c r="BK161" s="225"/>
      <c r="BL161" s="225"/>
      <c r="BM161" s="225"/>
      <c r="BN161" s="225"/>
      <c r="BO161" s="225"/>
      <c r="BP161" s="225"/>
      <c r="BQ161" s="225"/>
      <c r="BR161" s="225"/>
      <c r="BS161" s="225"/>
      <c r="BT161" s="225"/>
      <c r="BU161" s="225"/>
      <c r="BV161" s="225"/>
      <c r="BW161" s="225"/>
      <c r="BX161" s="225"/>
      <c r="BY161" s="225"/>
      <c r="BZ161" s="225"/>
      <c r="CA161" s="225"/>
      <c r="CB161" s="225"/>
      <c r="CC161" s="225"/>
      <c r="CD161" s="225"/>
      <c r="CE161" s="225"/>
      <c r="CF161" s="225"/>
      <c r="CG161" s="225"/>
      <c r="CH161" s="225"/>
      <c r="CI161" s="225"/>
      <c r="CJ161" s="225"/>
      <c r="CK161" s="225"/>
      <c r="CL161" s="225"/>
      <c r="CM161" s="225"/>
      <c r="CN161" s="225"/>
      <c r="CO161" s="225"/>
      <c r="CP161" s="225"/>
      <c r="CQ161" s="225"/>
      <c r="CR161" s="225"/>
      <c r="CS161" s="225"/>
      <c r="CT161" s="225"/>
    </row>
    <row r="162" spans="1:98" ht="12" customHeight="1" x14ac:dyDescent="0.25">
      <c r="A162" s="225"/>
      <c r="B162" s="225"/>
      <c r="C162" s="225"/>
      <c r="D162" s="225"/>
      <c r="E162" s="225"/>
      <c r="F162" s="225"/>
      <c r="G162" s="225"/>
      <c r="H162" s="225"/>
      <c r="I162" s="225"/>
      <c r="J162" s="225"/>
      <c r="K162" s="225"/>
      <c r="L162" s="225"/>
      <c r="M162" s="225"/>
      <c r="N162" s="225"/>
      <c r="O162" s="225"/>
      <c r="P162" s="225"/>
      <c r="Q162" s="225"/>
      <c r="R162" s="225"/>
      <c r="S162" s="225"/>
      <c r="T162" s="225"/>
      <c r="U162" s="225"/>
      <c r="V162" s="225"/>
      <c r="W162" s="225"/>
      <c r="X162" s="225"/>
      <c r="Y162" s="225"/>
      <c r="Z162" s="225"/>
      <c r="AA162" s="225"/>
      <c r="AB162" s="225"/>
      <c r="AC162" s="225"/>
      <c r="AD162" s="225"/>
      <c r="AE162" s="225"/>
      <c r="AF162" s="225"/>
      <c r="AG162" s="225"/>
      <c r="AH162" s="225"/>
      <c r="AI162" s="225"/>
      <c r="AJ162" s="225"/>
      <c r="AK162" s="257"/>
      <c r="AL162" s="257"/>
      <c r="AM162" s="225"/>
      <c r="AN162" s="225"/>
      <c r="AO162" s="225"/>
      <c r="AP162" s="225"/>
      <c r="AQ162" s="225"/>
      <c r="AR162" s="225"/>
      <c r="AS162" s="225"/>
      <c r="AT162" s="225"/>
      <c r="AU162" s="225"/>
      <c r="AV162" s="225"/>
      <c r="AW162" s="225"/>
      <c r="AX162" s="225"/>
      <c r="AY162" s="225"/>
      <c r="AZ162" s="225"/>
      <c r="BA162" s="225"/>
      <c r="BB162" s="225"/>
      <c r="BC162" s="225"/>
      <c r="BD162" s="225"/>
      <c r="BE162" s="225"/>
      <c r="BF162" s="225"/>
      <c r="BG162" s="225"/>
      <c r="BH162" s="225"/>
      <c r="BI162" s="225"/>
      <c r="BJ162" s="225"/>
      <c r="BK162" s="225"/>
      <c r="BL162" s="225"/>
      <c r="BM162" s="225"/>
      <c r="BN162" s="225"/>
      <c r="BO162" s="225"/>
      <c r="BP162" s="225"/>
      <c r="BQ162" s="225"/>
      <c r="BR162" s="225"/>
      <c r="BS162" s="225"/>
      <c r="BT162" s="225"/>
      <c r="BU162" s="225"/>
      <c r="BV162" s="225"/>
      <c r="BW162" s="225"/>
      <c r="BX162" s="225"/>
      <c r="BY162" s="225"/>
      <c r="BZ162" s="225"/>
      <c r="CA162" s="225"/>
      <c r="CB162" s="225"/>
      <c r="CC162" s="225"/>
      <c r="CD162" s="225"/>
      <c r="CE162" s="225"/>
      <c r="CF162" s="225"/>
      <c r="CG162" s="225"/>
      <c r="CH162" s="225"/>
      <c r="CI162" s="225"/>
      <c r="CJ162" s="225"/>
      <c r="CK162" s="225"/>
      <c r="CL162" s="225"/>
      <c r="CM162" s="225"/>
      <c r="CN162" s="225"/>
      <c r="CO162" s="225"/>
      <c r="CP162" s="225"/>
      <c r="CQ162" s="225"/>
      <c r="CR162" s="225"/>
      <c r="CS162" s="225"/>
      <c r="CT162" s="225"/>
    </row>
    <row r="163" spans="1:98" ht="12" customHeight="1" x14ac:dyDescent="0.25">
      <c r="A163" s="225"/>
      <c r="B163" s="225"/>
      <c r="C163" s="225"/>
      <c r="D163" s="225"/>
      <c r="E163" s="225"/>
      <c r="F163" s="225"/>
      <c r="G163" s="225"/>
      <c r="H163" s="225"/>
      <c r="I163" s="225"/>
      <c r="J163" s="225"/>
      <c r="K163" s="225"/>
      <c r="L163" s="225"/>
      <c r="M163" s="225"/>
      <c r="N163" s="225"/>
      <c r="O163" s="225"/>
      <c r="P163" s="225"/>
      <c r="Q163" s="225"/>
      <c r="R163" s="225"/>
      <c r="S163" s="225"/>
      <c r="T163" s="225"/>
      <c r="U163" s="225"/>
      <c r="V163" s="225"/>
      <c r="W163" s="225"/>
      <c r="X163" s="225"/>
      <c r="Y163" s="225"/>
      <c r="Z163" s="225"/>
      <c r="AA163" s="225"/>
      <c r="AB163" s="225"/>
      <c r="AC163" s="225"/>
      <c r="AD163" s="225"/>
      <c r="AE163" s="225"/>
      <c r="AF163" s="225"/>
      <c r="AG163" s="225"/>
      <c r="AH163" s="225"/>
      <c r="AI163" s="225"/>
      <c r="AJ163" s="225"/>
      <c r="AK163" s="257"/>
      <c r="AL163" s="257"/>
      <c r="AM163" s="225"/>
      <c r="AN163" s="225"/>
      <c r="AO163" s="225"/>
      <c r="AP163" s="225"/>
      <c r="AQ163" s="225"/>
      <c r="AR163" s="225"/>
      <c r="AS163" s="225"/>
      <c r="AT163" s="225"/>
      <c r="AU163" s="225"/>
      <c r="AV163" s="225"/>
      <c r="AW163" s="225"/>
      <c r="AX163" s="225"/>
      <c r="AY163" s="225"/>
      <c r="AZ163" s="225"/>
      <c r="BA163" s="225"/>
      <c r="BB163" s="225"/>
      <c r="BC163" s="225"/>
      <c r="BD163" s="225"/>
      <c r="BE163" s="225"/>
      <c r="BF163" s="225"/>
      <c r="BG163" s="225"/>
      <c r="BH163" s="225"/>
      <c r="BI163" s="225"/>
      <c r="BJ163" s="225"/>
      <c r="BK163" s="225"/>
      <c r="BL163" s="225"/>
      <c r="BM163" s="225"/>
      <c r="BN163" s="225"/>
      <c r="BO163" s="225"/>
      <c r="BP163" s="225"/>
      <c r="BQ163" s="225"/>
      <c r="BR163" s="225"/>
      <c r="BS163" s="225"/>
      <c r="BT163" s="225"/>
      <c r="BU163" s="225"/>
      <c r="BV163" s="225"/>
      <c r="BW163" s="225"/>
      <c r="BX163" s="225"/>
      <c r="BY163" s="225"/>
      <c r="BZ163" s="225"/>
      <c r="CA163" s="225"/>
      <c r="CB163" s="225"/>
      <c r="CC163" s="225"/>
      <c r="CD163" s="225"/>
      <c r="CE163" s="225"/>
      <c r="CF163" s="225"/>
      <c r="CG163" s="225"/>
      <c r="CH163" s="225"/>
      <c r="CI163" s="225"/>
      <c r="CJ163" s="225"/>
      <c r="CK163" s="225"/>
      <c r="CL163" s="225"/>
      <c r="CM163" s="225"/>
      <c r="CN163" s="225"/>
      <c r="CO163" s="225"/>
      <c r="CP163" s="225"/>
      <c r="CQ163" s="225"/>
      <c r="CR163" s="225"/>
      <c r="CS163" s="225"/>
      <c r="CT163" s="225"/>
    </row>
    <row r="164" spans="1:98" ht="12" customHeight="1" x14ac:dyDescent="0.25">
      <c r="A164" s="225"/>
      <c r="B164" s="225"/>
      <c r="C164" s="225"/>
      <c r="D164" s="225"/>
      <c r="E164" s="225"/>
      <c r="F164" s="225"/>
      <c r="G164" s="225"/>
      <c r="H164" s="225"/>
      <c r="I164" s="225"/>
      <c r="J164" s="225"/>
      <c r="K164" s="225"/>
      <c r="L164" s="225"/>
      <c r="M164" s="225"/>
      <c r="N164" s="225"/>
      <c r="O164" s="225"/>
      <c r="P164" s="225"/>
      <c r="Q164" s="225"/>
      <c r="R164" s="225"/>
      <c r="S164" s="225"/>
      <c r="T164" s="225"/>
      <c r="U164" s="225"/>
      <c r="V164" s="225"/>
      <c r="W164" s="225"/>
      <c r="X164" s="225"/>
      <c r="Y164" s="225"/>
      <c r="Z164" s="225"/>
      <c r="AA164" s="225"/>
      <c r="AB164" s="225"/>
      <c r="AC164" s="225"/>
      <c r="AD164" s="225"/>
      <c r="AE164" s="225"/>
      <c r="AF164" s="225"/>
      <c r="AG164" s="225"/>
      <c r="AH164" s="225"/>
      <c r="AI164" s="225"/>
      <c r="AJ164" s="225"/>
      <c r="AK164" s="257"/>
      <c r="AL164" s="257"/>
      <c r="AM164" s="225"/>
      <c r="AN164" s="225"/>
      <c r="AO164" s="225"/>
      <c r="AP164" s="225"/>
      <c r="AQ164" s="225"/>
      <c r="AR164" s="225"/>
      <c r="AS164" s="225"/>
      <c r="AT164" s="225"/>
      <c r="AU164" s="225"/>
      <c r="AV164" s="225"/>
      <c r="AW164" s="225"/>
      <c r="AX164" s="225"/>
      <c r="AY164" s="225"/>
      <c r="AZ164" s="225"/>
      <c r="BA164" s="225"/>
      <c r="BB164" s="225"/>
      <c r="BC164" s="225"/>
      <c r="BD164" s="225"/>
      <c r="BE164" s="225"/>
      <c r="BF164" s="225"/>
      <c r="BG164" s="225"/>
      <c r="BH164" s="225"/>
      <c r="BI164" s="225"/>
      <c r="BJ164" s="225"/>
      <c r="BK164" s="225"/>
      <c r="BL164" s="225"/>
      <c r="BM164" s="225"/>
      <c r="BN164" s="225"/>
      <c r="BO164" s="225"/>
      <c r="BP164" s="225"/>
      <c r="BQ164" s="225"/>
      <c r="BR164" s="225"/>
      <c r="BS164" s="225"/>
      <c r="BT164" s="225"/>
      <c r="BU164" s="225"/>
      <c r="BV164" s="225"/>
      <c r="BW164" s="225"/>
      <c r="BX164" s="225"/>
      <c r="BY164" s="225"/>
      <c r="BZ164" s="225"/>
      <c r="CA164" s="225"/>
      <c r="CB164" s="225"/>
      <c r="CC164" s="225"/>
      <c r="CD164" s="225"/>
      <c r="CE164" s="225"/>
      <c r="CF164" s="225"/>
      <c r="CG164" s="225"/>
      <c r="CH164" s="225"/>
      <c r="CI164" s="225"/>
      <c r="CJ164" s="225"/>
      <c r="CK164" s="225"/>
      <c r="CL164" s="225"/>
      <c r="CM164" s="225"/>
      <c r="CN164" s="225"/>
      <c r="CO164" s="225"/>
      <c r="CP164" s="225"/>
      <c r="CQ164" s="225"/>
      <c r="CR164" s="225"/>
      <c r="CS164" s="225"/>
      <c r="CT164" s="225"/>
    </row>
    <row r="165" spans="1:98" ht="12" customHeight="1" x14ac:dyDescent="0.25">
      <c r="A165" s="225"/>
      <c r="B165" s="225"/>
      <c r="C165" s="225"/>
      <c r="D165" s="225"/>
      <c r="E165" s="225"/>
      <c r="F165" s="225"/>
      <c r="G165" s="225"/>
      <c r="H165" s="225"/>
      <c r="I165" s="225"/>
      <c r="J165" s="225"/>
      <c r="K165" s="225"/>
      <c r="L165" s="225"/>
      <c r="M165" s="225"/>
      <c r="N165" s="225"/>
      <c r="O165" s="225"/>
      <c r="P165" s="225"/>
      <c r="Q165" s="225"/>
      <c r="R165" s="225"/>
      <c r="S165" s="225"/>
      <c r="T165" s="225"/>
      <c r="U165" s="225"/>
      <c r="V165" s="225"/>
      <c r="W165" s="225"/>
      <c r="X165" s="225"/>
      <c r="Y165" s="225"/>
      <c r="Z165" s="225"/>
      <c r="AA165" s="225"/>
      <c r="AB165" s="225"/>
      <c r="AC165" s="225"/>
      <c r="AD165" s="225"/>
      <c r="AE165" s="225"/>
      <c r="AF165" s="225"/>
      <c r="AG165" s="225"/>
      <c r="AH165" s="225"/>
      <c r="AI165" s="225"/>
      <c r="AJ165" s="225"/>
      <c r="AK165" s="257"/>
      <c r="AL165" s="257"/>
      <c r="AM165" s="225"/>
      <c r="AN165" s="225"/>
      <c r="AO165" s="225"/>
      <c r="AP165" s="225"/>
      <c r="AQ165" s="225"/>
      <c r="AR165" s="225"/>
      <c r="AS165" s="225"/>
      <c r="AT165" s="225"/>
      <c r="AU165" s="225"/>
      <c r="AV165" s="225"/>
      <c r="AW165" s="225"/>
      <c r="AX165" s="225"/>
      <c r="AY165" s="225"/>
      <c r="AZ165" s="225"/>
      <c r="BA165" s="225"/>
      <c r="BB165" s="225"/>
      <c r="BC165" s="225"/>
      <c r="BD165" s="225"/>
      <c r="BE165" s="225"/>
      <c r="BF165" s="225"/>
      <c r="BG165" s="225"/>
      <c r="BH165" s="225"/>
      <c r="BI165" s="225"/>
      <c r="BJ165" s="225"/>
      <c r="BK165" s="225"/>
      <c r="BL165" s="225"/>
      <c r="BM165" s="225"/>
      <c r="BN165" s="225"/>
      <c r="BO165" s="225"/>
      <c r="BP165" s="225"/>
      <c r="BQ165" s="225"/>
      <c r="BR165" s="225"/>
      <c r="BS165" s="225"/>
      <c r="BT165" s="225"/>
      <c r="BU165" s="225"/>
      <c r="BV165" s="225"/>
      <c r="BW165" s="225"/>
      <c r="BX165" s="225"/>
      <c r="BY165" s="225"/>
      <c r="BZ165" s="225"/>
      <c r="CA165" s="225"/>
      <c r="CB165" s="225"/>
      <c r="CC165" s="225"/>
      <c r="CD165" s="225"/>
      <c r="CE165" s="225"/>
      <c r="CF165" s="225"/>
      <c r="CG165" s="225"/>
      <c r="CH165" s="225"/>
      <c r="CI165" s="225"/>
      <c r="CJ165" s="225"/>
      <c r="CK165" s="225"/>
      <c r="CL165" s="225"/>
      <c r="CM165" s="225"/>
      <c r="CN165" s="225"/>
      <c r="CO165" s="225"/>
      <c r="CP165" s="225"/>
      <c r="CQ165" s="225"/>
      <c r="CR165" s="225"/>
      <c r="CS165" s="225"/>
      <c r="CT165" s="225"/>
    </row>
    <row r="166" spans="1:98" ht="12" customHeight="1" x14ac:dyDescent="0.25">
      <c r="A166" s="225"/>
      <c r="B166" s="225"/>
      <c r="C166" s="225"/>
      <c r="D166" s="225"/>
      <c r="E166" s="225"/>
      <c r="F166" s="225"/>
      <c r="G166" s="225"/>
      <c r="H166" s="225"/>
      <c r="I166" s="225"/>
      <c r="J166" s="225"/>
      <c r="K166" s="225"/>
      <c r="L166" s="225"/>
      <c r="M166" s="225"/>
      <c r="N166" s="225"/>
      <c r="O166" s="225"/>
      <c r="P166" s="225"/>
      <c r="Q166" s="225"/>
      <c r="R166" s="225"/>
      <c r="S166" s="225"/>
      <c r="T166" s="225"/>
      <c r="U166" s="225"/>
      <c r="V166" s="225"/>
      <c r="W166" s="225"/>
      <c r="X166" s="225"/>
      <c r="Y166" s="225"/>
      <c r="Z166" s="225"/>
      <c r="AA166" s="225"/>
      <c r="AB166" s="225"/>
      <c r="AC166" s="225"/>
      <c r="AD166" s="225"/>
      <c r="AE166" s="225"/>
      <c r="AF166" s="225"/>
      <c r="AG166" s="225"/>
      <c r="AH166" s="225"/>
      <c r="AI166" s="225"/>
      <c r="AJ166" s="225"/>
      <c r="AK166" s="257"/>
      <c r="AL166" s="257"/>
      <c r="AM166" s="225"/>
      <c r="AN166" s="225"/>
      <c r="AO166" s="225"/>
      <c r="AP166" s="225"/>
      <c r="AQ166" s="225"/>
      <c r="AR166" s="225"/>
      <c r="AS166" s="225"/>
      <c r="AT166" s="225"/>
      <c r="AU166" s="225"/>
      <c r="AV166" s="225"/>
      <c r="AW166" s="225"/>
      <c r="AX166" s="225"/>
      <c r="AY166" s="225"/>
      <c r="AZ166" s="225"/>
      <c r="BA166" s="225"/>
      <c r="BB166" s="225"/>
      <c r="BC166" s="225"/>
      <c r="BD166" s="225"/>
      <c r="BE166" s="225"/>
      <c r="BF166" s="225"/>
      <c r="BG166" s="225"/>
      <c r="BH166" s="225"/>
      <c r="BI166" s="225"/>
      <c r="BJ166" s="225"/>
      <c r="BK166" s="225"/>
      <c r="BL166" s="225"/>
      <c r="BM166" s="225"/>
      <c r="BN166" s="225"/>
      <c r="BO166" s="225"/>
      <c r="BP166" s="225"/>
      <c r="BQ166" s="225"/>
      <c r="BR166" s="225"/>
      <c r="BS166" s="225"/>
      <c r="BT166" s="225"/>
      <c r="BU166" s="225"/>
      <c r="BV166" s="225"/>
      <c r="BW166" s="225"/>
      <c r="BX166" s="225"/>
      <c r="BY166" s="225"/>
      <c r="BZ166" s="225"/>
      <c r="CA166" s="225"/>
      <c r="CB166" s="225"/>
      <c r="CC166" s="225"/>
      <c r="CD166" s="225"/>
      <c r="CE166" s="225"/>
      <c r="CF166" s="225"/>
      <c r="CG166" s="225"/>
      <c r="CH166" s="225"/>
      <c r="CI166" s="225"/>
      <c r="CJ166" s="225"/>
      <c r="CK166" s="225"/>
      <c r="CL166" s="225"/>
      <c r="CM166" s="225"/>
      <c r="CN166" s="225"/>
      <c r="CO166" s="225"/>
      <c r="CP166" s="225"/>
      <c r="CQ166" s="225"/>
      <c r="CR166" s="225"/>
      <c r="CS166" s="225"/>
      <c r="CT166" s="225"/>
    </row>
    <row r="167" spans="1:98" ht="12" customHeight="1" x14ac:dyDescent="0.25">
      <c r="A167" s="225"/>
      <c r="B167" s="225"/>
      <c r="C167" s="225"/>
      <c r="D167" s="225"/>
      <c r="E167" s="225"/>
      <c r="F167" s="225"/>
      <c r="G167" s="225"/>
      <c r="H167" s="225"/>
      <c r="I167" s="225"/>
      <c r="J167" s="225"/>
      <c r="K167" s="225"/>
      <c r="L167" s="225"/>
      <c r="M167" s="225"/>
      <c r="N167" s="225"/>
      <c r="O167" s="225"/>
      <c r="P167" s="225"/>
      <c r="Q167" s="225"/>
      <c r="R167" s="225"/>
      <c r="S167" s="225"/>
      <c r="T167" s="225"/>
      <c r="U167" s="225"/>
      <c r="V167" s="225"/>
      <c r="W167" s="225"/>
      <c r="X167" s="225"/>
      <c r="Y167" s="225"/>
      <c r="Z167" s="225"/>
      <c r="AA167" s="225"/>
      <c r="AB167" s="225"/>
      <c r="AC167" s="225"/>
      <c r="AD167" s="225"/>
      <c r="AE167" s="225"/>
      <c r="AF167" s="225"/>
      <c r="AG167" s="225"/>
      <c r="AH167" s="225"/>
      <c r="AI167" s="225"/>
      <c r="AJ167" s="225"/>
      <c r="AK167" s="257"/>
      <c r="AL167" s="257"/>
      <c r="AM167" s="225"/>
      <c r="AN167" s="225"/>
      <c r="AO167" s="225"/>
      <c r="AP167" s="225"/>
      <c r="AQ167" s="225"/>
      <c r="AR167" s="225"/>
      <c r="AS167" s="225"/>
      <c r="AT167" s="225"/>
      <c r="AU167" s="225"/>
      <c r="AV167" s="225"/>
      <c r="AW167" s="225"/>
      <c r="AX167" s="225"/>
      <c r="AY167" s="225"/>
      <c r="AZ167" s="225"/>
      <c r="BA167" s="225"/>
      <c r="BB167" s="225"/>
      <c r="BC167" s="225"/>
      <c r="BD167" s="225"/>
      <c r="BE167" s="225"/>
      <c r="BF167" s="225"/>
      <c r="BG167" s="225"/>
      <c r="BH167" s="225"/>
      <c r="BI167" s="225"/>
      <c r="BJ167" s="225"/>
      <c r="BK167" s="225"/>
      <c r="BL167" s="225"/>
      <c r="BM167" s="225"/>
      <c r="BN167" s="225"/>
      <c r="BO167" s="225"/>
      <c r="BP167" s="225"/>
      <c r="BQ167" s="225"/>
      <c r="BR167" s="225"/>
      <c r="BS167" s="225"/>
      <c r="BT167" s="225"/>
      <c r="BU167" s="225"/>
      <c r="BV167" s="225"/>
      <c r="BW167" s="225"/>
      <c r="BX167" s="225"/>
      <c r="BY167" s="225"/>
      <c r="BZ167" s="225"/>
      <c r="CA167" s="225"/>
      <c r="CB167" s="225"/>
      <c r="CC167" s="225"/>
      <c r="CD167" s="225"/>
      <c r="CE167" s="225"/>
      <c r="CF167" s="225"/>
      <c r="CG167" s="225"/>
      <c r="CH167" s="225"/>
      <c r="CI167" s="225"/>
      <c r="CJ167" s="225"/>
      <c r="CK167" s="225"/>
      <c r="CL167" s="225"/>
      <c r="CM167" s="225"/>
      <c r="CN167" s="225"/>
      <c r="CO167" s="225"/>
      <c r="CP167" s="225"/>
      <c r="CQ167" s="225"/>
      <c r="CR167" s="225"/>
      <c r="CS167" s="225"/>
      <c r="CT167" s="225"/>
    </row>
    <row r="168" spans="1:98" ht="12" customHeight="1" x14ac:dyDescent="0.25">
      <c r="A168" s="225"/>
      <c r="B168" s="225"/>
      <c r="C168" s="225"/>
      <c r="D168" s="225"/>
      <c r="E168" s="225"/>
      <c r="F168" s="225"/>
      <c r="G168" s="225"/>
      <c r="H168" s="225"/>
      <c r="I168" s="225"/>
      <c r="J168" s="225"/>
      <c r="K168" s="225"/>
      <c r="L168" s="225"/>
      <c r="M168" s="225"/>
      <c r="N168" s="225"/>
      <c r="O168" s="225"/>
      <c r="P168" s="225"/>
      <c r="Q168" s="225"/>
      <c r="R168" s="225"/>
      <c r="S168" s="225"/>
      <c r="T168" s="225"/>
      <c r="U168" s="225"/>
      <c r="V168" s="225"/>
      <c r="W168" s="225"/>
      <c r="X168" s="225"/>
      <c r="Y168" s="225"/>
      <c r="Z168" s="225"/>
      <c r="AA168" s="225"/>
      <c r="AB168" s="225"/>
      <c r="AC168" s="225"/>
      <c r="AD168" s="225"/>
      <c r="AE168" s="225"/>
      <c r="AF168" s="225"/>
      <c r="AG168" s="225"/>
      <c r="AH168" s="225"/>
      <c r="AI168" s="225"/>
      <c r="AJ168" s="225"/>
      <c r="AK168" s="257"/>
      <c r="AL168" s="257"/>
      <c r="AM168" s="225"/>
      <c r="AN168" s="225"/>
      <c r="AO168" s="225"/>
      <c r="AP168" s="225"/>
      <c r="AQ168" s="225"/>
      <c r="AR168" s="225"/>
      <c r="AS168" s="225"/>
      <c r="AT168" s="225"/>
      <c r="AU168" s="225"/>
      <c r="AV168" s="225"/>
      <c r="AW168" s="225"/>
      <c r="AX168" s="225"/>
      <c r="AY168" s="225"/>
      <c r="AZ168" s="225"/>
      <c r="BA168" s="225"/>
      <c r="BB168" s="225"/>
      <c r="BC168" s="225"/>
      <c r="BD168" s="225"/>
      <c r="BE168" s="225"/>
      <c r="BF168" s="225"/>
      <c r="BG168" s="225"/>
      <c r="BH168" s="225"/>
      <c r="BI168" s="225"/>
      <c r="BJ168" s="225"/>
      <c r="BK168" s="225"/>
      <c r="BL168" s="225"/>
      <c r="BM168" s="225"/>
      <c r="BN168" s="225"/>
      <c r="BO168" s="225"/>
      <c r="BP168" s="225"/>
      <c r="BQ168" s="225"/>
      <c r="BR168" s="225"/>
      <c r="BS168" s="225"/>
      <c r="BT168" s="225"/>
      <c r="BU168" s="225"/>
      <c r="BV168" s="225"/>
      <c r="BW168" s="225"/>
      <c r="BX168" s="225"/>
      <c r="BY168" s="225"/>
      <c r="BZ168" s="225"/>
      <c r="CA168" s="225"/>
      <c r="CB168" s="225"/>
      <c r="CC168" s="225"/>
      <c r="CD168" s="225"/>
      <c r="CE168" s="225"/>
      <c r="CF168" s="225"/>
      <c r="CG168" s="225"/>
      <c r="CH168" s="225"/>
      <c r="CI168" s="225"/>
      <c r="CJ168" s="225"/>
      <c r="CK168" s="225"/>
      <c r="CL168" s="225"/>
      <c r="CM168" s="225"/>
      <c r="CN168" s="225"/>
      <c r="CO168" s="225"/>
      <c r="CP168" s="225"/>
      <c r="CQ168" s="225"/>
      <c r="CR168" s="225"/>
      <c r="CS168" s="225"/>
      <c r="CT168" s="225"/>
    </row>
    <row r="169" spans="1:98" ht="12" customHeight="1" x14ac:dyDescent="0.25">
      <c r="A169" s="225"/>
      <c r="B169" s="225"/>
      <c r="C169" s="225"/>
      <c r="D169" s="225"/>
      <c r="E169" s="225"/>
      <c r="F169" s="225"/>
      <c r="G169" s="225"/>
      <c r="H169" s="225"/>
      <c r="I169" s="225"/>
      <c r="J169" s="225"/>
      <c r="K169" s="225"/>
      <c r="L169" s="225"/>
      <c r="M169" s="225"/>
      <c r="N169" s="225"/>
      <c r="O169" s="225"/>
      <c r="P169" s="225"/>
      <c r="Q169" s="225"/>
      <c r="R169" s="225"/>
      <c r="S169" s="225"/>
      <c r="T169" s="225"/>
      <c r="U169" s="225"/>
      <c r="V169" s="225"/>
      <c r="W169" s="225"/>
      <c r="X169" s="225"/>
      <c r="Y169" s="225"/>
      <c r="Z169" s="225"/>
      <c r="AA169" s="225"/>
      <c r="AB169" s="225"/>
      <c r="AC169" s="225"/>
      <c r="AD169" s="225"/>
      <c r="AE169" s="225"/>
      <c r="AF169" s="225"/>
      <c r="AG169" s="225"/>
      <c r="AH169" s="225"/>
      <c r="AI169" s="225"/>
      <c r="AJ169" s="225"/>
      <c r="AK169" s="257"/>
      <c r="AL169" s="257"/>
      <c r="AM169" s="225"/>
      <c r="AN169" s="225"/>
      <c r="AO169" s="225"/>
      <c r="AP169" s="225"/>
      <c r="AQ169" s="225"/>
      <c r="AR169" s="225"/>
      <c r="AS169" s="225"/>
      <c r="AT169" s="225"/>
      <c r="AU169" s="225"/>
      <c r="AV169" s="225"/>
      <c r="AW169" s="225"/>
      <c r="AX169" s="225"/>
      <c r="AY169" s="225"/>
      <c r="AZ169" s="225"/>
      <c r="BA169" s="225"/>
      <c r="BB169" s="225"/>
      <c r="BC169" s="225"/>
      <c r="BD169" s="225"/>
      <c r="BE169" s="225"/>
      <c r="BF169" s="225"/>
      <c r="BG169" s="225"/>
      <c r="BH169" s="225"/>
      <c r="BI169" s="225"/>
      <c r="BJ169" s="225"/>
      <c r="BK169" s="225"/>
      <c r="BL169" s="225"/>
      <c r="BM169" s="225"/>
      <c r="BN169" s="225"/>
      <c r="BO169" s="225"/>
      <c r="BP169" s="225"/>
      <c r="BQ169" s="225"/>
      <c r="BR169" s="225"/>
      <c r="BS169" s="225"/>
      <c r="BT169" s="225"/>
      <c r="BU169" s="225"/>
      <c r="BV169" s="225"/>
      <c r="BW169" s="225"/>
      <c r="BX169" s="225"/>
      <c r="BY169" s="225"/>
      <c r="BZ169" s="225"/>
      <c r="CA169" s="225"/>
      <c r="CB169" s="225"/>
      <c r="CC169" s="225"/>
      <c r="CD169" s="225"/>
      <c r="CE169" s="225"/>
      <c r="CF169" s="225"/>
      <c r="CG169" s="225"/>
      <c r="CH169" s="225"/>
      <c r="CI169" s="225"/>
      <c r="CJ169" s="225"/>
      <c r="CK169" s="225"/>
      <c r="CL169" s="225"/>
      <c r="CM169" s="225"/>
      <c r="CN169" s="225"/>
      <c r="CO169" s="225"/>
      <c r="CP169" s="225"/>
      <c r="CQ169" s="225"/>
      <c r="CR169" s="225"/>
      <c r="CS169" s="225"/>
      <c r="CT169" s="225"/>
    </row>
    <row r="170" spans="1:98" ht="12" customHeight="1" x14ac:dyDescent="0.25">
      <c r="A170" s="225"/>
      <c r="B170" s="225"/>
      <c r="C170" s="225"/>
      <c r="D170" s="225"/>
      <c r="E170" s="225"/>
      <c r="F170" s="225"/>
      <c r="G170" s="225"/>
      <c r="H170" s="225"/>
      <c r="I170" s="225"/>
      <c r="J170" s="225"/>
      <c r="K170" s="225"/>
      <c r="L170" s="225"/>
      <c r="M170" s="225"/>
      <c r="N170" s="225"/>
      <c r="O170" s="225"/>
      <c r="P170" s="225"/>
      <c r="Q170" s="225"/>
      <c r="R170" s="225"/>
      <c r="S170" s="225"/>
      <c r="T170" s="225"/>
      <c r="U170" s="225"/>
      <c r="V170" s="225"/>
      <c r="W170" s="225"/>
      <c r="X170" s="225"/>
      <c r="Y170" s="225"/>
      <c r="Z170" s="225"/>
      <c r="AA170" s="225"/>
      <c r="AB170" s="225"/>
      <c r="AC170" s="225"/>
      <c r="AD170" s="225"/>
      <c r="AE170" s="225"/>
      <c r="AF170" s="225"/>
      <c r="AG170" s="225"/>
      <c r="AH170" s="225"/>
      <c r="AI170" s="225"/>
      <c r="AJ170" s="225"/>
      <c r="AK170" s="257"/>
      <c r="AL170" s="257"/>
      <c r="AM170" s="225"/>
      <c r="AN170" s="225"/>
      <c r="AO170" s="225"/>
      <c r="AP170" s="225"/>
      <c r="AQ170" s="225"/>
      <c r="AR170" s="225"/>
      <c r="AS170" s="225"/>
      <c r="AT170" s="225"/>
      <c r="AU170" s="225"/>
      <c r="AV170" s="225"/>
      <c r="AW170" s="225"/>
      <c r="AX170" s="225"/>
      <c r="AY170" s="225"/>
      <c r="AZ170" s="225"/>
      <c r="BA170" s="225"/>
      <c r="BB170" s="225"/>
      <c r="BC170" s="225"/>
      <c r="BD170" s="225"/>
      <c r="BE170" s="225"/>
      <c r="BF170" s="225"/>
      <c r="BG170" s="225"/>
      <c r="BH170" s="225"/>
      <c r="BI170" s="225"/>
      <c r="BJ170" s="225"/>
      <c r="BK170" s="225"/>
      <c r="BL170" s="225"/>
      <c r="BM170" s="225"/>
      <c r="BN170" s="225"/>
      <c r="BO170" s="225"/>
      <c r="BP170" s="225"/>
      <c r="BQ170" s="225"/>
      <c r="BR170" s="225"/>
      <c r="BS170" s="225"/>
      <c r="BT170" s="225"/>
      <c r="BU170" s="225"/>
      <c r="BV170" s="225"/>
      <c r="BW170" s="225"/>
      <c r="BX170" s="225"/>
      <c r="BY170" s="225"/>
      <c r="BZ170" s="225"/>
      <c r="CA170" s="225"/>
      <c r="CB170" s="225"/>
      <c r="CC170" s="225"/>
      <c r="CD170" s="225"/>
      <c r="CE170" s="225"/>
      <c r="CF170" s="225"/>
      <c r="CG170" s="225"/>
      <c r="CH170" s="225"/>
      <c r="CI170" s="225"/>
      <c r="CJ170" s="225"/>
      <c r="CK170" s="225"/>
      <c r="CL170" s="225"/>
      <c r="CM170" s="225"/>
      <c r="CN170" s="225"/>
      <c r="CO170" s="225"/>
      <c r="CP170" s="225"/>
      <c r="CQ170" s="225"/>
      <c r="CR170" s="225"/>
      <c r="CS170" s="225"/>
      <c r="CT170" s="225"/>
    </row>
    <row r="171" spans="1:98" ht="12" customHeight="1" x14ac:dyDescent="0.25">
      <c r="A171" s="225"/>
      <c r="B171" s="225"/>
      <c r="C171" s="225"/>
      <c r="D171" s="225"/>
      <c r="E171" s="225"/>
      <c r="F171" s="225"/>
      <c r="G171" s="225"/>
      <c r="H171" s="225"/>
      <c r="I171" s="225"/>
      <c r="J171" s="225"/>
      <c r="K171" s="225"/>
      <c r="L171" s="225"/>
      <c r="M171" s="225"/>
      <c r="N171" s="225"/>
      <c r="O171" s="225"/>
      <c r="P171" s="225"/>
      <c r="Q171" s="225"/>
      <c r="R171" s="225"/>
      <c r="S171" s="225"/>
      <c r="T171" s="225"/>
      <c r="U171" s="225"/>
      <c r="V171" s="225"/>
      <c r="W171" s="225"/>
      <c r="X171" s="225"/>
      <c r="Y171" s="225"/>
      <c r="Z171" s="225"/>
      <c r="AA171" s="225"/>
      <c r="AB171" s="225"/>
      <c r="AC171" s="225"/>
      <c r="AD171" s="225"/>
      <c r="AE171" s="225"/>
      <c r="AF171" s="225"/>
      <c r="AG171" s="225"/>
      <c r="AH171" s="225"/>
      <c r="AI171" s="225"/>
      <c r="AJ171" s="225"/>
      <c r="AK171" s="257"/>
      <c r="AL171" s="257"/>
      <c r="AM171" s="225"/>
      <c r="AN171" s="225"/>
      <c r="AO171" s="225"/>
      <c r="AP171" s="225"/>
      <c r="AQ171" s="225"/>
      <c r="AR171" s="225"/>
      <c r="AS171" s="225"/>
      <c r="AT171" s="225"/>
      <c r="AU171" s="225"/>
      <c r="AV171" s="225"/>
      <c r="AW171" s="225"/>
      <c r="AX171" s="225"/>
      <c r="AY171" s="225"/>
      <c r="AZ171" s="225"/>
      <c r="BA171" s="225"/>
      <c r="BB171" s="225"/>
      <c r="BC171" s="225"/>
      <c r="BD171" s="225"/>
      <c r="BE171" s="225"/>
      <c r="BF171" s="225"/>
      <c r="BG171" s="225"/>
      <c r="BH171" s="225"/>
      <c r="BI171" s="225"/>
      <c r="BJ171" s="225"/>
      <c r="BK171" s="225"/>
      <c r="BL171" s="225"/>
      <c r="BM171" s="225"/>
      <c r="BN171" s="225"/>
      <c r="BO171" s="225"/>
      <c r="BP171" s="225"/>
      <c r="BQ171" s="225"/>
      <c r="BR171" s="225"/>
      <c r="BS171" s="225"/>
      <c r="BT171" s="225"/>
      <c r="BU171" s="225"/>
      <c r="BV171" s="225"/>
      <c r="BW171" s="225"/>
      <c r="BX171" s="225"/>
      <c r="BY171" s="225"/>
      <c r="BZ171" s="225"/>
      <c r="CA171" s="225"/>
      <c r="CB171" s="225"/>
      <c r="CC171" s="225"/>
      <c r="CD171" s="225"/>
      <c r="CE171" s="225"/>
      <c r="CF171" s="225"/>
      <c r="CG171" s="225"/>
      <c r="CH171" s="225"/>
      <c r="CI171" s="225"/>
      <c r="CJ171" s="225"/>
      <c r="CK171" s="225"/>
      <c r="CL171" s="225"/>
      <c r="CM171" s="225"/>
      <c r="CN171" s="225"/>
      <c r="CO171" s="225"/>
      <c r="CP171" s="225"/>
      <c r="CQ171" s="225"/>
      <c r="CR171" s="225"/>
      <c r="CS171" s="225"/>
      <c r="CT171" s="225"/>
    </row>
    <row r="172" spans="1:98" ht="12" customHeight="1" x14ac:dyDescent="0.25">
      <c r="A172" s="225"/>
      <c r="B172" s="225"/>
      <c r="C172" s="225"/>
      <c r="D172" s="225"/>
      <c r="E172" s="225"/>
      <c r="F172" s="225"/>
      <c r="G172" s="225"/>
      <c r="H172" s="225"/>
      <c r="I172" s="225"/>
      <c r="J172" s="225"/>
      <c r="K172" s="225"/>
      <c r="L172" s="225"/>
      <c r="M172" s="225"/>
      <c r="N172" s="225"/>
      <c r="O172" s="225"/>
      <c r="P172" s="225"/>
      <c r="Q172" s="225"/>
      <c r="R172" s="225"/>
      <c r="S172" s="225"/>
      <c r="T172" s="225"/>
      <c r="U172" s="225"/>
      <c r="V172" s="225"/>
      <c r="W172" s="225"/>
      <c r="X172" s="225"/>
      <c r="Y172" s="225"/>
      <c r="Z172" s="225"/>
      <c r="AA172" s="225"/>
      <c r="AB172" s="225"/>
      <c r="AC172" s="225"/>
      <c r="AD172" s="225"/>
      <c r="AE172" s="225"/>
      <c r="AF172" s="225"/>
      <c r="AG172" s="225"/>
      <c r="AH172" s="225"/>
      <c r="AI172" s="225"/>
      <c r="AJ172" s="225"/>
      <c r="AK172" s="257"/>
      <c r="AL172" s="257"/>
      <c r="AM172" s="225"/>
      <c r="AN172" s="225"/>
      <c r="AO172" s="225"/>
      <c r="AP172" s="225"/>
      <c r="AQ172" s="225"/>
      <c r="AR172" s="225"/>
      <c r="AS172" s="225"/>
      <c r="AT172" s="225"/>
      <c r="AU172" s="225"/>
      <c r="AV172" s="225"/>
      <c r="AW172" s="225"/>
      <c r="AX172" s="225"/>
      <c r="AY172" s="225"/>
      <c r="AZ172" s="225"/>
      <c r="BA172" s="225"/>
      <c r="BB172" s="225"/>
      <c r="BC172" s="225"/>
      <c r="BD172" s="225"/>
      <c r="BE172" s="225"/>
      <c r="BF172" s="225"/>
      <c r="BG172" s="225"/>
      <c r="BH172" s="225"/>
      <c r="BI172" s="225"/>
      <c r="BJ172" s="225"/>
      <c r="BK172" s="225"/>
      <c r="BL172" s="225"/>
      <c r="BM172" s="225"/>
      <c r="BN172" s="225"/>
      <c r="BO172" s="225"/>
      <c r="BP172" s="225"/>
      <c r="BQ172" s="225"/>
      <c r="BR172" s="225"/>
      <c r="BS172" s="225"/>
      <c r="BT172" s="225"/>
      <c r="BU172" s="225"/>
      <c r="BV172" s="225"/>
      <c r="BW172" s="225"/>
      <c r="BX172" s="225"/>
      <c r="BY172" s="225"/>
      <c r="BZ172" s="225"/>
      <c r="CA172" s="225"/>
      <c r="CB172" s="225"/>
      <c r="CC172" s="225"/>
      <c r="CD172" s="225"/>
      <c r="CE172" s="225"/>
      <c r="CF172" s="225"/>
      <c r="CG172" s="225"/>
      <c r="CH172" s="225"/>
      <c r="CI172" s="225"/>
      <c r="CJ172" s="225"/>
      <c r="CK172" s="225"/>
      <c r="CL172" s="225"/>
      <c r="CM172" s="225"/>
      <c r="CN172" s="225"/>
      <c r="CO172" s="225"/>
      <c r="CP172" s="225"/>
      <c r="CQ172" s="225"/>
      <c r="CR172" s="225"/>
      <c r="CS172" s="225"/>
      <c r="CT172" s="225"/>
    </row>
    <row r="173" spans="1:98" ht="12" customHeight="1" x14ac:dyDescent="0.25">
      <c r="A173" s="225"/>
      <c r="B173" s="225"/>
      <c r="C173" s="225"/>
      <c r="D173" s="225"/>
      <c r="E173" s="225"/>
      <c r="F173" s="225"/>
      <c r="G173" s="225"/>
      <c r="H173" s="225"/>
      <c r="I173" s="225"/>
      <c r="J173" s="225"/>
      <c r="K173" s="225"/>
      <c r="L173" s="225"/>
      <c r="M173" s="225"/>
      <c r="N173" s="225"/>
      <c r="O173" s="225"/>
      <c r="P173" s="225"/>
      <c r="Q173" s="225"/>
      <c r="R173" s="225"/>
      <c r="S173" s="225"/>
      <c r="T173" s="225"/>
      <c r="U173" s="225"/>
      <c r="V173" s="225"/>
      <c r="W173" s="225"/>
      <c r="X173" s="225"/>
      <c r="Y173" s="225"/>
      <c r="Z173" s="225"/>
      <c r="AA173" s="225"/>
      <c r="AB173" s="225"/>
      <c r="AC173" s="225"/>
      <c r="AD173" s="225"/>
      <c r="AE173" s="225"/>
      <c r="AF173" s="225"/>
      <c r="AG173" s="225"/>
      <c r="AH173" s="225"/>
      <c r="AI173" s="225"/>
      <c r="AJ173" s="225"/>
      <c r="AK173" s="257"/>
      <c r="AL173" s="257"/>
      <c r="AM173" s="225"/>
      <c r="AN173" s="225"/>
      <c r="AO173" s="225"/>
      <c r="AP173" s="225"/>
      <c r="AQ173" s="225"/>
      <c r="AR173" s="225"/>
      <c r="AS173" s="225"/>
      <c r="AT173" s="225"/>
      <c r="AU173" s="225"/>
      <c r="AV173" s="225"/>
      <c r="AW173" s="225"/>
      <c r="AX173" s="225"/>
      <c r="AY173" s="225"/>
      <c r="AZ173" s="225"/>
      <c r="BA173" s="225"/>
      <c r="BB173" s="225"/>
      <c r="BC173" s="225"/>
      <c r="BD173" s="225"/>
      <c r="BE173" s="225"/>
      <c r="BF173" s="225"/>
      <c r="BG173" s="225"/>
      <c r="BH173" s="225"/>
      <c r="BI173" s="225"/>
      <c r="BJ173" s="225"/>
      <c r="BK173" s="225"/>
      <c r="BL173" s="225"/>
      <c r="BM173" s="225"/>
      <c r="BN173" s="225"/>
      <c r="BO173" s="225"/>
      <c r="BP173" s="225"/>
      <c r="BQ173" s="225"/>
      <c r="BR173" s="225"/>
      <c r="BS173" s="225"/>
      <c r="BT173" s="225"/>
      <c r="BU173" s="225"/>
      <c r="BV173" s="225"/>
      <c r="BW173" s="225"/>
      <c r="BX173" s="225"/>
      <c r="BY173" s="225"/>
      <c r="BZ173" s="225"/>
      <c r="CA173" s="225"/>
      <c r="CB173" s="225"/>
      <c r="CC173" s="225"/>
      <c r="CD173" s="225"/>
      <c r="CE173" s="225"/>
      <c r="CF173" s="225"/>
      <c r="CG173" s="225"/>
      <c r="CH173" s="225"/>
      <c r="CI173" s="225"/>
      <c r="CJ173" s="225"/>
      <c r="CK173" s="225"/>
      <c r="CL173" s="225"/>
      <c r="CM173" s="225"/>
      <c r="CN173" s="225"/>
      <c r="CO173" s="225"/>
      <c r="CP173" s="225"/>
      <c r="CQ173" s="225"/>
      <c r="CR173" s="225"/>
      <c r="CS173" s="225"/>
      <c r="CT173" s="225"/>
    </row>
    <row r="174" spans="1:98" ht="12" customHeight="1" x14ac:dyDescent="0.25">
      <c r="A174" s="225"/>
      <c r="B174" s="225"/>
      <c r="C174" s="225"/>
      <c r="D174" s="225"/>
      <c r="E174" s="225"/>
      <c r="F174" s="225"/>
      <c r="G174" s="225"/>
      <c r="H174" s="225"/>
      <c r="I174" s="225"/>
      <c r="J174" s="225"/>
      <c r="K174" s="225"/>
      <c r="L174" s="225"/>
      <c r="M174" s="225"/>
      <c r="N174" s="225"/>
      <c r="O174" s="225"/>
      <c r="P174" s="225"/>
      <c r="Q174" s="225"/>
      <c r="R174" s="225"/>
      <c r="S174" s="225"/>
      <c r="T174" s="225"/>
      <c r="U174" s="225"/>
      <c r="V174" s="225"/>
      <c r="W174" s="225"/>
      <c r="X174" s="225"/>
      <c r="Y174" s="225"/>
      <c r="Z174" s="225"/>
      <c r="AA174" s="225"/>
      <c r="AB174" s="225"/>
      <c r="AC174" s="225"/>
      <c r="AD174" s="225"/>
      <c r="AE174" s="225"/>
      <c r="AF174" s="225"/>
      <c r="AG174" s="225"/>
      <c r="AH174" s="225"/>
      <c r="AI174" s="225"/>
      <c r="AJ174" s="225"/>
      <c r="AK174" s="257"/>
      <c r="AL174" s="257"/>
      <c r="AM174" s="225"/>
      <c r="AN174" s="225"/>
      <c r="AO174" s="225"/>
      <c r="AP174" s="225"/>
      <c r="AQ174" s="225"/>
      <c r="AR174" s="225"/>
      <c r="AS174" s="225"/>
      <c r="AT174" s="225"/>
      <c r="AU174" s="225"/>
      <c r="AV174" s="225"/>
      <c r="AW174" s="225"/>
      <c r="AX174" s="225"/>
      <c r="AY174" s="225"/>
      <c r="AZ174" s="225"/>
      <c r="BA174" s="225"/>
      <c r="BB174" s="225"/>
      <c r="BC174" s="225"/>
      <c r="BD174" s="225"/>
      <c r="BE174" s="225"/>
      <c r="BF174" s="225"/>
      <c r="BG174" s="225"/>
      <c r="BH174" s="225"/>
      <c r="BI174" s="225"/>
      <c r="BJ174" s="225"/>
      <c r="BK174" s="225"/>
      <c r="BL174" s="225"/>
      <c r="BM174" s="225"/>
      <c r="BN174" s="225"/>
      <c r="BO174" s="225"/>
      <c r="BP174" s="225"/>
      <c r="BQ174" s="225"/>
      <c r="BR174" s="225"/>
      <c r="BS174" s="225"/>
      <c r="BT174" s="225"/>
      <c r="BU174" s="225"/>
      <c r="BV174" s="225"/>
      <c r="BW174" s="225"/>
      <c r="BX174" s="225"/>
      <c r="BY174" s="225"/>
      <c r="BZ174" s="225"/>
      <c r="CA174" s="225"/>
      <c r="CB174" s="225"/>
      <c r="CC174" s="225"/>
      <c r="CD174" s="225"/>
      <c r="CE174" s="225"/>
      <c r="CF174" s="225"/>
      <c r="CG174" s="225"/>
      <c r="CH174" s="225"/>
      <c r="CI174" s="225"/>
      <c r="CJ174" s="225"/>
      <c r="CK174" s="225"/>
      <c r="CL174" s="225"/>
      <c r="CM174" s="225"/>
      <c r="CN174" s="225"/>
      <c r="CO174" s="225"/>
      <c r="CP174" s="225"/>
      <c r="CQ174" s="225"/>
      <c r="CR174" s="225"/>
      <c r="CS174" s="225"/>
      <c r="CT174" s="225"/>
    </row>
    <row r="175" spans="1:98" ht="12" customHeight="1" x14ac:dyDescent="0.25">
      <c r="A175" s="225"/>
      <c r="B175" s="225"/>
      <c r="C175" s="225"/>
      <c r="D175" s="225"/>
      <c r="E175" s="225"/>
      <c r="F175" s="225"/>
      <c r="G175" s="225"/>
      <c r="H175" s="225"/>
      <c r="I175" s="225"/>
      <c r="J175" s="225"/>
      <c r="K175" s="225"/>
      <c r="L175" s="225"/>
      <c r="M175" s="225"/>
      <c r="N175" s="225"/>
      <c r="O175" s="225"/>
      <c r="P175" s="225"/>
      <c r="Q175" s="225"/>
      <c r="R175" s="225"/>
      <c r="S175" s="225"/>
      <c r="T175" s="225"/>
      <c r="U175" s="225"/>
      <c r="V175" s="225"/>
      <c r="W175" s="225"/>
      <c r="X175" s="225"/>
      <c r="Y175" s="225"/>
      <c r="Z175" s="225"/>
      <c r="AA175" s="225"/>
      <c r="AB175" s="225"/>
      <c r="AC175" s="225"/>
      <c r="AD175" s="225"/>
      <c r="AE175" s="225"/>
      <c r="AF175" s="225"/>
      <c r="AG175" s="225"/>
      <c r="AH175" s="225"/>
      <c r="AI175" s="225"/>
      <c r="AJ175" s="225"/>
      <c r="AK175" s="257"/>
      <c r="AL175" s="257"/>
      <c r="AM175" s="225"/>
      <c r="AN175" s="225"/>
      <c r="AO175" s="225"/>
      <c r="AP175" s="225"/>
      <c r="AQ175" s="225"/>
      <c r="AR175" s="225"/>
      <c r="AS175" s="225"/>
      <c r="AT175" s="225"/>
      <c r="AU175" s="225"/>
      <c r="AV175" s="225"/>
      <c r="AW175" s="225"/>
      <c r="AX175" s="225"/>
      <c r="AY175" s="225"/>
      <c r="AZ175" s="225"/>
      <c r="BA175" s="225"/>
      <c r="BB175" s="225"/>
      <c r="BC175" s="225"/>
      <c r="BD175" s="225"/>
      <c r="BE175" s="225"/>
      <c r="BF175" s="225"/>
      <c r="BG175" s="225"/>
      <c r="BH175" s="225"/>
      <c r="BI175" s="225"/>
      <c r="BJ175" s="225"/>
      <c r="BK175" s="225"/>
      <c r="BL175" s="225"/>
      <c r="BM175" s="225"/>
      <c r="BN175" s="225"/>
      <c r="BO175" s="225"/>
      <c r="BP175" s="225"/>
      <c r="BQ175" s="225"/>
      <c r="BR175" s="225"/>
      <c r="BS175" s="225"/>
      <c r="BT175" s="225"/>
      <c r="BU175" s="225"/>
      <c r="BV175" s="225"/>
      <c r="BW175" s="225"/>
      <c r="BX175" s="225"/>
      <c r="BY175" s="225"/>
      <c r="BZ175" s="225"/>
      <c r="CA175" s="225"/>
      <c r="CB175" s="225"/>
      <c r="CC175" s="225"/>
      <c r="CD175" s="225"/>
      <c r="CE175" s="225"/>
      <c r="CF175" s="225"/>
      <c r="CG175" s="225"/>
      <c r="CH175" s="225"/>
      <c r="CI175" s="225"/>
      <c r="CJ175" s="225"/>
      <c r="CK175" s="225"/>
      <c r="CL175" s="225"/>
      <c r="CM175" s="225"/>
      <c r="CN175" s="225"/>
      <c r="CO175" s="225"/>
      <c r="CP175" s="225"/>
      <c r="CQ175" s="225"/>
      <c r="CR175" s="225"/>
      <c r="CS175" s="225"/>
      <c r="CT175" s="225"/>
    </row>
    <row r="176" spans="1:98" ht="12" customHeight="1" x14ac:dyDescent="0.25">
      <c r="A176" s="225"/>
      <c r="B176" s="225"/>
      <c r="C176" s="225"/>
      <c r="D176" s="225"/>
      <c r="E176" s="225"/>
      <c r="F176" s="225"/>
      <c r="G176" s="225"/>
      <c r="H176" s="225"/>
      <c r="I176" s="225"/>
      <c r="J176" s="225"/>
      <c r="K176" s="225"/>
      <c r="L176" s="225"/>
      <c r="M176" s="225"/>
      <c r="N176" s="225"/>
      <c r="O176" s="225"/>
      <c r="P176" s="225"/>
      <c r="Q176" s="225"/>
      <c r="R176" s="225"/>
      <c r="S176" s="225"/>
      <c r="T176" s="225"/>
      <c r="U176" s="225"/>
      <c r="V176" s="225"/>
      <c r="W176" s="225"/>
      <c r="X176" s="225"/>
      <c r="Y176" s="225"/>
      <c r="Z176" s="225"/>
      <c r="AA176" s="225"/>
      <c r="AB176" s="225"/>
      <c r="AC176" s="225"/>
      <c r="AD176" s="225"/>
      <c r="AE176" s="225"/>
      <c r="AF176" s="225"/>
      <c r="AG176" s="225"/>
      <c r="AH176" s="225"/>
      <c r="AI176" s="225"/>
      <c r="AJ176" s="225"/>
      <c r="AK176" s="257"/>
      <c r="AL176" s="257"/>
      <c r="AM176" s="225"/>
      <c r="AN176" s="225"/>
      <c r="AO176" s="225"/>
      <c r="AP176" s="225"/>
      <c r="AQ176" s="225"/>
      <c r="AR176" s="225"/>
      <c r="AS176" s="225"/>
      <c r="AT176" s="225"/>
      <c r="AU176" s="225"/>
      <c r="AV176" s="225"/>
      <c r="AW176" s="225"/>
      <c r="AX176" s="225"/>
      <c r="AY176" s="225"/>
      <c r="AZ176" s="225"/>
      <c r="BA176" s="225"/>
      <c r="BB176" s="225"/>
      <c r="BC176" s="225"/>
      <c r="BD176" s="225"/>
      <c r="BE176" s="225"/>
      <c r="BF176" s="225"/>
      <c r="BG176" s="225"/>
      <c r="BH176" s="225"/>
      <c r="BI176" s="225"/>
      <c r="BJ176" s="225"/>
      <c r="BK176" s="225"/>
      <c r="BL176" s="225"/>
      <c r="BM176" s="225"/>
      <c r="BN176" s="225"/>
      <c r="BO176" s="225"/>
      <c r="BP176" s="225"/>
      <c r="BQ176" s="225"/>
      <c r="BR176" s="225"/>
      <c r="BS176" s="225"/>
      <c r="BT176" s="225"/>
      <c r="BU176" s="225"/>
      <c r="BV176" s="225"/>
      <c r="BW176" s="225"/>
      <c r="BX176" s="225"/>
      <c r="BY176" s="225"/>
      <c r="BZ176" s="225"/>
      <c r="CA176" s="225"/>
      <c r="CB176" s="225"/>
      <c r="CC176" s="225"/>
      <c r="CD176" s="225"/>
      <c r="CE176" s="225"/>
      <c r="CF176" s="225"/>
      <c r="CG176" s="225"/>
      <c r="CH176" s="225"/>
      <c r="CI176" s="225"/>
      <c r="CJ176" s="225"/>
      <c r="CK176" s="225"/>
      <c r="CL176" s="225"/>
      <c r="CM176" s="225"/>
      <c r="CN176" s="225"/>
      <c r="CO176" s="225"/>
      <c r="CP176" s="225"/>
      <c r="CQ176" s="225"/>
      <c r="CR176" s="225"/>
      <c r="CS176" s="225"/>
      <c r="CT176" s="225"/>
    </row>
    <row r="177" spans="1:98" ht="12" customHeight="1" x14ac:dyDescent="0.25">
      <c r="A177" s="225"/>
      <c r="B177" s="225"/>
      <c r="C177" s="225"/>
      <c r="D177" s="225"/>
      <c r="E177" s="225"/>
      <c r="F177" s="225"/>
      <c r="G177" s="225"/>
      <c r="H177" s="225"/>
      <c r="I177" s="225"/>
      <c r="J177" s="225"/>
      <c r="K177" s="225"/>
      <c r="L177" s="225"/>
      <c r="M177" s="225"/>
      <c r="N177" s="225"/>
      <c r="O177" s="225"/>
      <c r="P177" s="225"/>
      <c r="Q177" s="225"/>
      <c r="R177" s="225"/>
      <c r="S177" s="225"/>
      <c r="T177" s="225"/>
      <c r="U177" s="225"/>
      <c r="V177" s="225"/>
      <c r="W177" s="225"/>
      <c r="X177" s="225"/>
      <c r="Y177" s="225"/>
      <c r="Z177" s="225"/>
      <c r="AA177" s="225"/>
      <c r="AB177" s="225"/>
      <c r="AC177" s="225"/>
      <c r="AD177" s="225"/>
      <c r="AE177" s="225"/>
      <c r="AF177" s="225"/>
      <c r="AG177" s="225"/>
      <c r="AH177" s="225"/>
      <c r="AI177" s="225"/>
      <c r="AJ177" s="225"/>
      <c r="AK177" s="257"/>
      <c r="AL177" s="257"/>
      <c r="AM177" s="225"/>
      <c r="AN177" s="225"/>
      <c r="AO177" s="225"/>
      <c r="AP177" s="225"/>
      <c r="AQ177" s="225"/>
      <c r="AR177" s="225"/>
      <c r="AS177" s="225"/>
      <c r="AT177" s="225"/>
      <c r="AU177" s="225"/>
      <c r="AV177" s="225"/>
      <c r="AW177" s="225"/>
      <c r="AX177" s="225"/>
      <c r="AY177" s="225"/>
      <c r="AZ177" s="225"/>
      <c r="BA177" s="225"/>
      <c r="BB177" s="225"/>
      <c r="BC177" s="225"/>
      <c r="BD177" s="225"/>
      <c r="BE177" s="225"/>
      <c r="BF177" s="225"/>
      <c r="BG177" s="225"/>
      <c r="BH177" s="225"/>
      <c r="BI177" s="225"/>
      <c r="BJ177" s="225"/>
      <c r="BK177" s="225"/>
      <c r="BL177" s="225"/>
      <c r="BM177" s="225"/>
      <c r="BN177" s="225"/>
      <c r="BO177" s="225"/>
      <c r="BP177" s="225"/>
      <c r="BQ177" s="225"/>
      <c r="BR177" s="225"/>
      <c r="BS177" s="225"/>
      <c r="BT177" s="225"/>
      <c r="BU177" s="225"/>
      <c r="BV177" s="225"/>
      <c r="BW177" s="225"/>
      <c r="BX177" s="225"/>
      <c r="BY177" s="225"/>
      <c r="BZ177" s="225"/>
      <c r="CA177" s="225"/>
      <c r="CB177" s="225"/>
      <c r="CC177" s="225"/>
      <c r="CD177" s="225"/>
      <c r="CE177" s="225"/>
      <c r="CF177" s="225"/>
      <c r="CG177" s="225"/>
      <c r="CH177" s="225"/>
      <c r="CI177" s="225"/>
      <c r="CJ177" s="225"/>
      <c r="CK177" s="225"/>
      <c r="CL177" s="225"/>
      <c r="CM177" s="225"/>
      <c r="CN177" s="225"/>
      <c r="CO177" s="225"/>
      <c r="CP177" s="225"/>
      <c r="CQ177" s="225"/>
      <c r="CR177" s="225"/>
      <c r="CS177" s="225"/>
      <c r="CT177" s="225"/>
    </row>
    <row r="178" spans="1:98" ht="12" customHeight="1" x14ac:dyDescent="0.25">
      <c r="A178" s="225"/>
      <c r="B178" s="225"/>
      <c r="C178" s="225"/>
      <c r="D178" s="225"/>
      <c r="E178" s="225"/>
      <c r="F178" s="225"/>
      <c r="G178" s="225"/>
      <c r="H178" s="225"/>
      <c r="I178" s="225"/>
      <c r="J178" s="225"/>
      <c r="K178" s="225"/>
      <c r="L178" s="225"/>
      <c r="M178" s="225"/>
      <c r="N178" s="225"/>
      <c r="O178" s="225"/>
      <c r="P178" s="225"/>
      <c r="Q178" s="225"/>
      <c r="R178" s="225"/>
      <c r="S178" s="225"/>
      <c r="T178" s="225"/>
      <c r="U178" s="225"/>
      <c r="V178" s="225"/>
      <c r="W178" s="225"/>
      <c r="X178" s="225"/>
      <c r="Y178" s="225"/>
      <c r="Z178" s="225"/>
      <c r="AA178" s="225"/>
      <c r="AB178" s="225"/>
      <c r="AC178" s="225"/>
      <c r="AD178" s="225"/>
      <c r="AE178" s="225"/>
      <c r="AF178" s="225"/>
      <c r="AG178" s="225"/>
      <c r="AH178" s="225"/>
      <c r="AI178" s="225"/>
      <c r="AJ178" s="225"/>
      <c r="AK178" s="257"/>
      <c r="AL178" s="257"/>
      <c r="AM178" s="225"/>
      <c r="AN178" s="225"/>
      <c r="AO178" s="225"/>
      <c r="AP178" s="225"/>
      <c r="AQ178" s="225"/>
      <c r="AR178" s="225"/>
      <c r="AS178" s="225"/>
      <c r="AT178" s="225"/>
      <c r="AU178" s="225"/>
      <c r="AV178" s="225"/>
      <c r="AW178" s="225"/>
      <c r="AX178" s="225"/>
      <c r="AY178" s="225"/>
      <c r="AZ178" s="225"/>
      <c r="BA178" s="225"/>
      <c r="BB178" s="225"/>
      <c r="BC178" s="225"/>
      <c r="BD178" s="225"/>
      <c r="BE178" s="225"/>
      <c r="BF178" s="225"/>
      <c r="BG178" s="225"/>
      <c r="BH178" s="225"/>
      <c r="BI178" s="225"/>
      <c r="BJ178" s="225"/>
      <c r="BK178" s="225"/>
      <c r="BL178" s="225"/>
      <c r="BM178" s="225"/>
      <c r="BN178" s="225"/>
      <c r="BO178" s="225"/>
      <c r="BP178" s="225"/>
      <c r="BQ178" s="225"/>
      <c r="BR178" s="225"/>
      <c r="BS178" s="225"/>
      <c r="BT178" s="225"/>
      <c r="BU178" s="225"/>
      <c r="BV178" s="225"/>
      <c r="BW178" s="225"/>
      <c r="BX178" s="225"/>
      <c r="BY178" s="225"/>
      <c r="BZ178" s="225"/>
      <c r="CA178" s="225"/>
      <c r="CB178" s="225"/>
      <c r="CC178" s="225"/>
      <c r="CD178" s="225"/>
      <c r="CE178" s="225"/>
      <c r="CF178" s="225"/>
      <c r="CG178" s="225"/>
      <c r="CH178" s="225"/>
      <c r="CI178" s="225"/>
      <c r="CJ178" s="225"/>
      <c r="CK178" s="225"/>
      <c r="CL178" s="225"/>
      <c r="CM178" s="225"/>
      <c r="CN178" s="225"/>
      <c r="CO178" s="225"/>
      <c r="CP178" s="225"/>
      <c r="CQ178" s="225"/>
      <c r="CR178" s="225"/>
      <c r="CS178" s="225"/>
      <c r="CT178" s="225"/>
    </row>
    <row r="179" spans="1:98" ht="12" customHeight="1" x14ac:dyDescent="0.25">
      <c r="A179" s="225"/>
      <c r="B179" s="225"/>
      <c r="C179" s="225"/>
      <c r="D179" s="225"/>
      <c r="E179" s="225"/>
      <c r="F179" s="225"/>
      <c r="G179" s="225"/>
      <c r="H179" s="225"/>
      <c r="I179" s="225"/>
      <c r="J179" s="225"/>
      <c r="K179" s="225"/>
      <c r="L179" s="225"/>
      <c r="M179" s="225"/>
      <c r="N179" s="225"/>
      <c r="O179" s="225"/>
      <c r="P179" s="225"/>
      <c r="Q179" s="225"/>
      <c r="R179" s="225"/>
      <c r="S179" s="225"/>
      <c r="T179" s="225"/>
      <c r="U179" s="225"/>
      <c r="V179" s="225"/>
      <c r="W179" s="225"/>
      <c r="X179" s="225"/>
      <c r="Y179" s="225"/>
      <c r="Z179" s="225"/>
      <c r="AA179" s="225"/>
      <c r="AB179" s="225"/>
      <c r="AC179" s="225"/>
      <c r="AD179" s="225"/>
      <c r="AE179" s="225"/>
      <c r="AF179" s="225"/>
      <c r="AG179" s="225"/>
      <c r="AH179" s="225"/>
      <c r="AI179" s="225"/>
      <c r="AJ179" s="225"/>
      <c r="AK179" s="257"/>
      <c r="AL179" s="257"/>
      <c r="AM179" s="225"/>
      <c r="AN179" s="225"/>
      <c r="AO179" s="225"/>
      <c r="AP179" s="225"/>
      <c r="AQ179" s="225"/>
      <c r="AR179" s="225"/>
      <c r="AS179" s="225"/>
      <c r="AT179" s="225"/>
      <c r="AU179" s="225"/>
      <c r="AV179" s="225"/>
      <c r="AW179" s="225"/>
      <c r="AX179" s="225"/>
      <c r="AY179" s="225"/>
      <c r="AZ179" s="225"/>
      <c r="BA179" s="225"/>
      <c r="BB179" s="225"/>
      <c r="BC179" s="225"/>
      <c r="BD179" s="225"/>
      <c r="BE179" s="225"/>
      <c r="BF179" s="225"/>
      <c r="BG179" s="225"/>
      <c r="BH179" s="225"/>
      <c r="BI179" s="225"/>
      <c r="BJ179" s="225"/>
      <c r="BK179" s="225"/>
      <c r="BL179" s="225"/>
      <c r="BM179" s="225"/>
      <c r="BN179" s="225"/>
      <c r="BO179" s="225"/>
      <c r="BP179" s="225"/>
      <c r="BQ179" s="225"/>
      <c r="BR179" s="225"/>
      <c r="BS179" s="225"/>
      <c r="BT179" s="225"/>
      <c r="BU179" s="225"/>
      <c r="BV179" s="225"/>
      <c r="BW179" s="225"/>
      <c r="BX179" s="225"/>
      <c r="BY179" s="225"/>
      <c r="BZ179" s="225"/>
      <c r="CA179" s="225"/>
      <c r="CB179" s="225"/>
      <c r="CC179" s="225"/>
      <c r="CD179" s="225"/>
      <c r="CE179" s="225"/>
      <c r="CF179" s="225"/>
      <c r="CG179" s="225"/>
      <c r="CH179" s="225"/>
      <c r="CI179" s="225"/>
      <c r="CJ179" s="225"/>
      <c r="CK179" s="225"/>
      <c r="CL179" s="225"/>
      <c r="CM179" s="225"/>
      <c r="CN179" s="225"/>
      <c r="CO179" s="225"/>
      <c r="CP179" s="225"/>
      <c r="CQ179" s="225"/>
      <c r="CR179" s="225"/>
      <c r="CS179" s="225"/>
      <c r="CT179" s="225"/>
    </row>
    <row r="180" spans="1:98" ht="12" customHeight="1" x14ac:dyDescent="0.25">
      <c r="A180" s="225"/>
      <c r="B180" s="225"/>
      <c r="C180" s="225"/>
      <c r="D180" s="225"/>
      <c r="E180" s="225"/>
      <c r="F180" s="225"/>
      <c r="G180" s="225"/>
      <c r="H180" s="225"/>
      <c r="I180" s="225"/>
      <c r="J180" s="225"/>
      <c r="K180" s="225"/>
      <c r="L180" s="225"/>
      <c r="M180" s="225"/>
      <c r="N180" s="225"/>
      <c r="O180" s="225"/>
      <c r="P180" s="225"/>
      <c r="Q180" s="225"/>
      <c r="R180" s="225"/>
      <c r="S180" s="225"/>
      <c r="T180" s="225"/>
      <c r="U180" s="225"/>
      <c r="V180" s="225"/>
      <c r="W180" s="225"/>
      <c r="X180" s="225"/>
      <c r="Y180" s="225"/>
      <c r="Z180" s="225"/>
      <c r="AA180" s="225"/>
      <c r="AB180" s="225"/>
      <c r="AC180" s="225"/>
      <c r="AD180" s="225"/>
      <c r="AE180" s="225"/>
      <c r="AF180" s="225"/>
      <c r="AG180" s="225"/>
      <c r="AH180" s="225"/>
      <c r="AI180" s="225"/>
      <c r="AJ180" s="225"/>
      <c r="AK180" s="257"/>
      <c r="AL180" s="257"/>
      <c r="AM180" s="225"/>
      <c r="AN180" s="225"/>
      <c r="AO180" s="225"/>
      <c r="AP180" s="225"/>
      <c r="AQ180" s="225"/>
      <c r="AR180" s="225"/>
      <c r="AS180" s="225"/>
      <c r="AT180" s="225"/>
      <c r="AU180" s="225"/>
      <c r="AV180" s="225"/>
      <c r="AW180" s="225"/>
      <c r="AX180" s="225"/>
      <c r="AY180" s="225"/>
      <c r="AZ180" s="225"/>
      <c r="BA180" s="225"/>
      <c r="BB180" s="225"/>
      <c r="BC180" s="225"/>
      <c r="BD180" s="225"/>
      <c r="BE180" s="225"/>
      <c r="BF180" s="225"/>
      <c r="BG180" s="225"/>
      <c r="BH180" s="225"/>
      <c r="BI180" s="225"/>
      <c r="BJ180" s="225"/>
      <c r="BK180" s="225"/>
      <c r="BL180" s="225"/>
      <c r="BM180" s="225"/>
      <c r="BN180" s="225"/>
      <c r="BO180" s="225"/>
      <c r="BP180" s="225"/>
      <c r="BQ180" s="225"/>
      <c r="BR180" s="225"/>
      <c r="BS180" s="225"/>
      <c r="BT180" s="225"/>
      <c r="BU180" s="225"/>
      <c r="BV180" s="225"/>
      <c r="BW180" s="225"/>
      <c r="BX180" s="225"/>
      <c r="BY180" s="225"/>
      <c r="BZ180" s="225"/>
      <c r="CA180" s="225"/>
      <c r="CB180" s="225"/>
      <c r="CC180" s="225"/>
      <c r="CD180" s="225"/>
      <c r="CE180" s="225"/>
      <c r="CF180" s="225"/>
      <c r="CG180" s="225"/>
      <c r="CH180" s="225"/>
      <c r="CI180" s="225"/>
      <c r="CJ180" s="225"/>
      <c r="CK180" s="225"/>
      <c r="CL180" s="225"/>
      <c r="CM180" s="225"/>
      <c r="CN180" s="225"/>
      <c r="CO180" s="225"/>
      <c r="CP180" s="225"/>
      <c r="CQ180" s="225"/>
      <c r="CR180" s="225"/>
      <c r="CS180" s="225"/>
      <c r="CT180" s="225"/>
    </row>
    <row r="181" spans="1:98" ht="12" customHeight="1" x14ac:dyDescent="0.25">
      <c r="A181" s="225"/>
      <c r="B181" s="225"/>
      <c r="C181" s="225"/>
      <c r="D181" s="225"/>
      <c r="E181" s="225"/>
      <c r="F181" s="225"/>
      <c r="G181" s="225"/>
      <c r="H181" s="225"/>
      <c r="I181" s="225"/>
      <c r="J181" s="225"/>
      <c r="K181" s="225"/>
      <c r="L181" s="225"/>
      <c r="M181" s="225"/>
      <c r="N181" s="225"/>
      <c r="O181" s="225"/>
      <c r="P181" s="225"/>
      <c r="Q181" s="225"/>
      <c r="R181" s="225"/>
      <c r="S181" s="225"/>
      <c r="T181" s="225"/>
      <c r="U181" s="225"/>
      <c r="V181" s="225"/>
      <c r="W181" s="225"/>
      <c r="X181" s="225"/>
      <c r="Y181" s="225"/>
      <c r="Z181" s="225"/>
      <c r="AA181" s="225"/>
      <c r="AB181" s="225"/>
      <c r="AC181" s="225"/>
      <c r="AD181" s="225"/>
      <c r="AE181" s="225"/>
      <c r="AF181" s="225"/>
      <c r="AG181" s="225"/>
      <c r="AH181" s="225"/>
      <c r="AI181" s="225"/>
      <c r="AJ181" s="225"/>
      <c r="AK181" s="257"/>
      <c r="AL181" s="257"/>
      <c r="AM181" s="225"/>
      <c r="AN181" s="225"/>
      <c r="AO181" s="225"/>
      <c r="AP181" s="225"/>
      <c r="AQ181" s="225"/>
      <c r="AR181" s="225"/>
      <c r="AS181" s="225"/>
      <c r="AT181" s="225"/>
      <c r="AU181" s="225"/>
      <c r="AV181" s="225"/>
      <c r="AW181" s="225"/>
      <c r="AX181" s="225"/>
      <c r="AY181" s="225"/>
      <c r="AZ181" s="225"/>
      <c r="BA181" s="225"/>
      <c r="BB181" s="225"/>
      <c r="BC181" s="225"/>
      <c r="BD181" s="225"/>
      <c r="BE181" s="225"/>
      <c r="BF181" s="225"/>
      <c r="BG181" s="225"/>
      <c r="BH181" s="225"/>
      <c r="BI181" s="225"/>
      <c r="BJ181" s="225"/>
      <c r="BK181" s="225"/>
      <c r="BL181" s="225"/>
      <c r="BM181" s="225"/>
      <c r="BN181" s="225"/>
      <c r="BO181" s="225"/>
      <c r="BP181" s="225"/>
      <c r="BQ181" s="225"/>
      <c r="BR181" s="225"/>
      <c r="BS181" s="225"/>
      <c r="BT181" s="225"/>
      <c r="BU181" s="225"/>
      <c r="BV181" s="225"/>
      <c r="BW181" s="225"/>
      <c r="BX181" s="225"/>
      <c r="BY181" s="225"/>
      <c r="BZ181" s="225"/>
      <c r="CA181" s="225"/>
      <c r="CB181" s="225"/>
      <c r="CC181" s="225"/>
      <c r="CD181" s="225"/>
      <c r="CE181" s="225"/>
      <c r="CF181" s="225"/>
      <c r="CG181" s="225"/>
      <c r="CH181" s="225"/>
      <c r="CI181" s="225"/>
      <c r="CJ181" s="225"/>
      <c r="CK181" s="225"/>
      <c r="CL181" s="225"/>
      <c r="CM181" s="225"/>
      <c r="CN181" s="225"/>
      <c r="CO181" s="225"/>
      <c r="CP181" s="225"/>
      <c r="CQ181" s="225"/>
      <c r="CR181" s="225"/>
      <c r="CS181" s="225"/>
      <c r="CT181" s="225"/>
    </row>
    <row r="182" spans="1:98" ht="12" customHeight="1" x14ac:dyDescent="0.25">
      <c r="A182" s="225"/>
      <c r="B182" s="225"/>
      <c r="C182" s="225"/>
      <c r="D182" s="225"/>
      <c r="E182" s="225"/>
      <c r="F182" s="225"/>
      <c r="G182" s="225"/>
      <c r="H182" s="225"/>
      <c r="I182" s="225"/>
      <c r="J182" s="225"/>
      <c r="K182" s="225"/>
      <c r="L182" s="225"/>
      <c r="M182" s="225"/>
      <c r="N182" s="225"/>
      <c r="O182" s="225"/>
      <c r="P182" s="225"/>
      <c r="Q182" s="225"/>
      <c r="R182" s="225"/>
      <c r="S182" s="225"/>
      <c r="T182" s="225"/>
      <c r="U182" s="225"/>
      <c r="V182" s="225"/>
      <c r="W182" s="225"/>
      <c r="X182" s="225"/>
      <c r="Y182" s="225"/>
      <c r="Z182" s="225"/>
      <c r="AA182" s="225"/>
      <c r="AB182" s="225"/>
      <c r="AC182" s="225"/>
      <c r="AD182" s="225"/>
      <c r="AE182" s="225"/>
      <c r="AF182" s="225"/>
      <c r="AG182" s="225"/>
      <c r="AH182" s="225"/>
      <c r="AI182" s="225"/>
      <c r="AJ182" s="225"/>
      <c r="AK182" s="257"/>
      <c r="AL182" s="257"/>
      <c r="AM182" s="225"/>
      <c r="AN182" s="225"/>
      <c r="AO182" s="225"/>
      <c r="AP182" s="225"/>
      <c r="AQ182" s="225"/>
      <c r="AR182" s="225"/>
      <c r="AS182" s="225"/>
      <c r="AT182" s="225"/>
      <c r="AU182" s="225"/>
      <c r="AV182" s="225"/>
      <c r="AW182" s="225"/>
      <c r="AX182" s="225"/>
      <c r="AY182" s="225"/>
      <c r="AZ182" s="225"/>
      <c r="BA182" s="225"/>
      <c r="BB182" s="225"/>
      <c r="BC182" s="225"/>
      <c r="BD182" s="225"/>
      <c r="BE182" s="225"/>
      <c r="BF182" s="225"/>
      <c r="BG182" s="225"/>
      <c r="BH182" s="225"/>
      <c r="BI182" s="225"/>
      <c r="BJ182" s="225"/>
      <c r="BK182" s="225"/>
      <c r="BL182" s="225"/>
      <c r="BM182" s="225"/>
      <c r="BN182" s="225"/>
      <c r="BO182" s="225"/>
      <c r="BP182" s="225"/>
      <c r="BQ182" s="225"/>
      <c r="BR182" s="225"/>
      <c r="BS182" s="225"/>
      <c r="BT182" s="225"/>
      <c r="BU182" s="225"/>
      <c r="BV182" s="225"/>
      <c r="BW182" s="225"/>
      <c r="BX182" s="225"/>
      <c r="BY182" s="225"/>
      <c r="BZ182" s="225"/>
      <c r="CA182" s="225"/>
      <c r="CB182" s="225"/>
      <c r="CC182" s="225"/>
      <c r="CD182" s="225"/>
      <c r="CE182" s="225"/>
      <c r="CF182" s="225"/>
      <c r="CG182" s="225"/>
      <c r="CH182" s="225"/>
      <c r="CI182" s="225"/>
      <c r="CJ182" s="225"/>
      <c r="CK182" s="225"/>
      <c r="CL182" s="225"/>
      <c r="CM182" s="225"/>
      <c r="CN182" s="225"/>
      <c r="CO182" s="225"/>
      <c r="CP182" s="225"/>
      <c r="CQ182" s="225"/>
      <c r="CR182" s="225"/>
      <c r="CS182" s="225"/>
      <c r="CT182" s="225"/>
    </row>
    <row r="183" spans="1:98" ht="12" customHeight="1" x14ac:dyDescent="0.25">
      <c r="A183" s="225"/>
      <c r="B183" s="225"/>
      <c r="C183" s="225"/>
      <c r="D183" s="225"/>
      <c r="E183" s="225"/>
      <c r="F183" s="225"/>
      <c r="G183" s="225"/>
      <c r="H183" s="225"/>
      <c r="I183" s="225"/>
      <c r="J183" s="225"/>
      <c r="K183" s="225"/>
      <c r="L183" s="225"/>
      <c r="M183" s="225"/>
      <c r="N183" s="225"/>
      <c r="O183" s="225"/>
      <c r="P183" s="225"/>
      <c r="Q183" s="225"/>
      <c r="R183" s="225"/>
      <c r="S183" s="225"/>
      <c r="T183" s="225"/>
      <c r="U183" s="225"/>
      <c r="V183" s="225"/>
      <c r="W183" s="225"/>
      <c r="X183" s="225"/>
      <c r="Y183" s="225"/>
      <c r="Z183" s="225"/>
      <c r="AA183" s="225"/>
      <c r="AB183" s="225"/>
      <c r="AC183" s="225"/>
      <c r="AD183" s="225"/>
      <c r="AE183" s="225"/>
      <c r="AF183" s="225"/>
      <c r="AG183" s="225"/>
      <c r="AH183" s="225"/>
      <c r="AI183" s="225"/>
      <c r="AJ183" s="225"/>
      <c r="AK183" s="257"/>
      <c r="AL183" s="257"/>
      <c r="AM183" s="225"/>
      <c r="AN183" s="225"/>
      <c r="AO183" s="225"/>
      <c r="AP183" s="225"/>
      <c r="AQ183" s="225"/>
      <c r="AR183" s="225"/>
      <c r="AS183" s="225"/>
      <c r="AT183" s="225"/>
      <c r="AU183" s="225"/>
      <c r="AV183" s="225"/>
      <c r="AW183" s="225"/>
      <c r="AX183" s="225"/>
      <c r="AY183" s="225"/>
      <c r="AZ183" s="225"/>
      <c r="BA183" s="225"/>
      <c r="BB183" s="225"/>
      <c r="BC183" s="225"/>
      <c r="BD183" s="225"/>
      <c r="BE183" s="225"/>
      <c r="BF183" s="225"/>
      <c r="BG183" s="225"/>
      <c r="BH183" s="225"/>
      <c r="BI183" s="225"/>
      <c r="BJ183" s="225"/>
      <c r="BK183" s="225"/>
      <c r="BL183" s="225"/>
      <c r="BM183" s="225"/>
      <c r="BN183" s="225"/>
      <c r="BO183" s="225"/>
      <c r="BP183" s="225"/>
      <c r="BQ183" s="225"/>
      <c r="BR183" s="225"/>
      <c r="BS183" s="225"/>
      <c r="BT183" s="225"/>
      <c r="BU183" s="225"/>
      <c r="BV183" s="225"/>
      <c r="BW183" s="225"/>
      <c r="BX183" s="225"/>
      <c r="BY183" s="225"/>
      <c r="BZ183" s="225"/>
      <c r="CA183" s="225"/>
      <c r="CB183" s="225"/>
      <c r="CC183" s="225"/>
      <c r="CD183" s="225"/>
      <c r="CE183" s="225"/>
      <c r="CF183" s="225"/>
      <c r="CG183" s="225"/>
      <c r="CH183" s="225"/>
      <c r="CI183" s="225"/>
      <c r="CJ183" s="225"/>
      <c r="CK183" s="225"/>
      <c r="CL183" s="225"/>
      <c r="CM183" s="225"/>
      <c r="CN183" s="225"/>
      <c r="CO183" s="225"/>
      <c r="CP183" s="225"/>
      <c r="CQ183" s="225"/>
      <c r="CR183" s="225"/>
      <c r="CS183" s="225"/>
      <c r="CT183" s="225"/>
    </row>
    <row r="184" spans="1:98" ht="12" customHeight="1" x14ac:dyDescent="0.25">
      <c r="A184" s="225"/>
      <c r="B184" s="225"/>
      <c r="C184" s="225"/>
      <c r="D184" s="225"/>
      <c r="E184" s="225"/>
      <c r="F184" s="225"/>
      <c r="G184" s="225"/>
      <c r="H184" s="225"/>
      <c r="I184" s="225"/>
      <c r="J184" s="225"/>
      <c r="K184" s="225"/>
      <c r="L184" s="225"/>
      <c r="M184" s="225"/>
      <c r="N184" s="225"/>
      <c r="O184" s="225"/>
      <c r="P184" s="225"/>
      <c r="Q184" s="225"/>
      <c r="R184" s="225"/>
      <c r="S184" s="225"/>
      <c r="T184" s="225"/>
      <c r="U184" s="225"/>
      <c r="V184" s="225"/>
      <c r="W184" s="225"/>
      <c r="X184" s="225"/>
      <c r="Y184" s="225"/>
      <c r="Z184" s="225"/>
      <c r="AA184" s="225"/>
      <c r="AB184" s="225"/>
      <c r="AC184" s="225"/>
      <c r="AD184" s="225"/>
      <c r="AE184" s="225"/>
      <c r="AF184" s="225"/>
      <c r="AG184" s="225"/>
      <c r="AH184" s="225"/>
      <c r="AI184" s="225"/>
      <c r="AJ184" s="225"/>
      <c r="AK184" s="257"/>
      <c r="AL184" s="257"/>
      <c r="AM184" s="225"/>
      <c r="AN184" s="225"/>
      <c r="AO184" s="225"/>
      <c r="AP184" s="225"/>
      <c r="AQ184" s="225"/>
      <c r="AR184" s="225"/>
      <c r="AS184" s="225"/>
      <c r="AT184" s="225"/>
      <c r="AU184" s="225"/>
      <c r="AV184" s="225"/>
      <c r="AW184" s="225"/>
      <c r="AX184" s="225"/>
      <c r="AY184" s="225"/>
      <c r="AZ184" s="225"/>
      <c r="BA184" s="225"/>
      <c r="BB184" s="225"/>
      <c r="BC184" s="225"/>
      <c r="BD184" s="225"/>
      <c r="BE184" s="225"/>
      <c r="BF184" s="225"/>
      <c r="BG184" s="225"/>
      <c r="BH184" s="225"/>
      <c r="BI184" s="225"/>
      <c r="BJ184" s="225"/>
      <c r="BK184" s="225"/>
      <c r="BL184" s="225"/>
      <c r="BM184" s="225"/>
      <c r="BN184" s="225"/>
      <c r="BO184" s="225"/>
      <c r="BP184" s="225"/>
      <c r="BQ184" s="225"/>
      <c r="BR184" s="225"/>
      <c r="BS184" s="225"/>
      <c r="BT184" s="225"/>
      <c r="BU184" s="225"/>
      <c r="BV184" s="225"/>
      <c r="BW184" s="225"/>
      <c r="BX184" s="225"/>
      <c r="BY184" s="225"/>
      <c r="BZ184" s="225"/>
      <c r="CA184" s="225"/>
      <c r="CB184" s="225"/>
      <c r="CC184" s="225"/>
      <c r="CD184" s="225"/>
      <c r="CE184" s="225"/>
      <c r="CF184" s="225"/>
      <c r="CG184" s="225"/>
      <c r="CH184" s="225"/>
      <c r="CI184" s="225"/>
      <c r="CJ184" s="225"/>
      <c r="CK184" s="225"/>
      <c r="CL184" s="225"/>
      <c r="CM184" s="225"/>
      <c r="CN184" s="225"/>
      <c r="CO184" s="225"/>
      <c r="CP184" s="225"/>
      <c r="CQ184" s="225"/>
      <c r="CR184" s="225"/>
      <c r="CS184" s="225"/>
      <c r="CT184" s="225"/>
    </row>
    <row r="185" spans="1:98" ht="12" customHeight="1" x14ac:dyDescent="0.25">
      <c r="A185" s="225"/>
      <c r="B185" s="225"/>
      <c r="C185" s="225"/>
      <c r="D185" s="225"/>
      <c r="E185" s="225"/>
      <c r="F185" s="225"/>
      <c r="G185" s="225"/>
      <c r="H185" s="225"/>
      <c r="I185" s="225"/>
      <c r="J185" s="225"/>
      <c r="K185" s="225"/>
      <c r="L185" s="225"/>
      <c r="M185" s="225"/>
      <c r="N185" s="225"/>
      <c r="O185" s="225"/>
      <c r="P185" s="225"/>
      <c r="Q185" s="225"/>
      <c r="R185" s="225"/>
      <c r="S185" s="225"/>
      <c r="T185" s="225"/>
      <c r="U185" s="225"/>
      <c r="V185" s="225"/>
      <c r="W185" s="225"/>
      <c r="X185" s="225"/>
      <c r="Y185" s="225"/>
      <c r="Z185" s="225"/>
      <c r="AA185" s="225"/>
      <c r="AB185" s="225"/>
      <c r="AC185" s="225"/>
      <c r="AD185" s="225"/>
      <c r="AE185" s="225"/>
      <c r="AF185" s="225"/>
      <c r="AG185" s="225"/>
      <c r="AH185" s="225"/>
      <c r="AI185" s="225"/>
      <c r="AJ185" s="225"/>
      <c r="AK185" s="257"/>
      <c r="AL185" s="257"/>
      <c r="AM185" s="225"/>
      <c r="AN185" s="225"/>
      <c r="AO185" s="225"/>
      <c r="AP185" s="225"/>
      <c r="AQ185" s="225"/>
      <c r="AR185" s="225"/>
      <c r="AS185" s="225"/>
      <c r="AT185" s="225"/>
      <c r="AU185" s="225"/>
      <c r="AV185" s="225"/>
      <c r="AW185" s="225"/>
      <c r="AX185" s="225"/>
      <c r="AY185" s="225"/>
      <c r="AZ185" s="225"/>
      <c r="BA185" s="225"/>
      <c r="BB185" s="225"/>
      <c r="BC185" s="225"/>
      <c r="BD185" s="225"/>
      <c r="BE185" s="225"/>
      <c r="BF185" s="225"/>
      <c r="BG185" s="225"/>
      <c r="BH185" s="225"/>
      <c r="BI185" s="225"/>
      <c r="BJ185" s="225"/>
      <c r="BK185" s="225"/>
      <c r="BL185" s="225"/>
      <c r="BM185" s="225"/>
      <c r="BN185" s="225"/>
      <c r="BO185" s="225"/>
      <c r="BP185" s="225"/>
      <c r="BQ185" s="225"/>
      <c r="BR185" s="225"/>
      <c r="BS185" s="225"/>
      <c r="BT185" s="225"/>
      <c r="BU185" s="225"/>
      <c r="BV185" s="225"/>
      <c r="BW185" s="225"/>
      <c r="BX185" s="225"/>
      <c r="BY185" s="225"/>
      <c r="BZ185" s="225"/>
      <c r="CA185" s="225"/>
      <c r="CB185" s="225"/>
      <c r="CC185" s="225"/>
      <c r="CD185" s="225"/>
      <c r="CE185" s="225"/>
      <c r="CF185" s="225"/>
      <c r="CG185" s="225"/>
      <c r="CH185" s="225"/>
      <c r="CI185" s="225"/>
      <c r="CJ185" s="225"/>
      <c r="CK185" s="225"/>
      <c r="CL185" s="225"/>
      <c r="CM185" s="225"/>
      <c r="CN185" s="225"/>
      <c r="CO185" s="225"/>
      <c r="CP185" s="225"/>
      <c r="CQ185" s="225"/>
      <c r="CR185" s="225"/>
      <c r="CS185" s="225"/>
      <c r="CT185" s="225"/>
    </row>
    <row r="186" spans="1:98" ht="12" customHeight="1" x14ac:dyDescent="0.25">
      <c r="A186" s="225"/>
      <c r="B186" s="225"/>
      <c r="C186" s="225"/>
      <c r="D186" s="225"/>
      <c r="E186" s="225"/>
      <c r="F186" s="225"/>
      <c r="G186" s="225"/>
      <c r="H186" s="225"/>
      <c r="I186" s="225"/>
      <c r="J186" s="225"/>
      <c r="K186" s="225"/>
      <c r="L186" s="225"/>
      <c r="M186" s="225"/>
      <c r="N186" s="225"/>
      <c r="O186" s="225"/>
      <c r="P186" s="225"/>
      <c r="Q186" s="225"/>
      <c r="R186" s="225"/>
      <c r="S186" s="225"/>
      <c r="T186" s="225"/>
      <c r="U186" s="225"/>
      <c r="V186" s="225"/>
      <c r="W186" s="225"/>
      <c r="X186" s="225"/>
      <c r="Y186" s="225"/>
      <c r="Z186" s="225"/>
      <c r="AA186" s="225"/>
      <c r="AB186" s="225"/>
      <c r="AC186" s="225"/>
      <c r="AD186" s="225"/>
      <c r="AE186" s="225"/>
      <c r="AF186" s="225"/>
      <c r="AG186" s="225"/>
      <c r="AH186" s="225"/>
      <c r="AI186" s="225"/>
      <c r="AJ186" s="225"/>
      <c r="AK186" s="257"/>
      <c r="AL186" s="257"/>
      <c r="AM186" s="225"/>
      <c r="AN186" s="225"/>
      <c r="AO186" s="225"/>
      <c r="AP186" s="225"/>
      <c r="AQ186" s="225"/>
      <c r="AR186" s="225"/>
      <c r="AS186" s="225"/>
      <c r="AT186" s="225"/>
      <c r="AU186" s="225"/>
      <c r="AV186" s="225"/>
      <c r="AW186" s="225"/>
      <c r="AX186" s="225"/>
      <c r="AY186" s="225"/>
      <c r="AZ186" s="225"/>
      <c r="BA186" s="225"/>
      <c r="BB186" s="225"/>
      <c r="BC186" s="225"/>
      <c r="BD186" s="225"/>
      <c r="BE186" s="225"/>
      <c r="BF186" s="225"/>
      <c r="BG186" s="225"/>
      <c r="BH186" s="225"/>
      <c r="BI186" s="225"/>
      <c r="BJ186" s="225"/>
      <c r="BK186" s="225"/>
      <c r="BL186" s="225"/>
      <c r="BM186" s="225"/>
      <c r="BN186" s="225"/>
      <c r="BO186" s="225"/>
      <c r="BP186" s="225"/>
      <c r="BQ186" s="225"/>
      <c r="BR186" s="225"/>
      <c r="BS186" s="225"/>
      <c r="BT186" s="225"/>
      <c r="BU186" s="225"/>
      <c r="BV186" s="225"/>
      <c r="BW186" s="225"/>
      <c r="BX186" s="225"/>
      <c r="BY186" s="225"/>
      <c r="BZ186" s="225"/>
      <c r="CA186" s="225"/>
      <c r="CB186" s="225"/>
      <c r="CC186" s="225"/>
      <c r="CD186" s="225"/>
      <c r="CE186" s="225"/>
      <c r="CF186" s="225"/>
      <c r="CG186" s="225"/>
      <c r="CH186" s="225"/>
      <c r="CI186" s="225"/>
      <c r="CJ186" s="225"/>
      <c r="CK186" s="225"/>
      <c r="CL186" s="225"/>
      <c r="CM186" s="225"/>
      <c r="CN186" s="225"/>
      <c r="CO186" s="225"/>
      <c r="CP186" s="225"/>
      <c r="CQ186" s="225"/>
      <c r="CR186" s="225"/>
      <c r="CS186" s="225"/>
      <c r="CT186" s="225"/>
    </row>
    <row r="187" spans="1:98" ht="12" customHeight="1" x14ac:dyDescent="0.25">
      <c r="A187" s="225"/>
      <c r="B187" s="225"/>
      <c r="C187" s="225"/>
      <c r="D187" s="225"/>
      <c r="E187" s="225"/>
      <c r="F187" s="225"/>
      <c r="G187" s="225"/>
      <c r="H187" s="225"/>
      <c r="I187" s="225"/>
      <c r="J187" s="225"/>
      <c r="K187" s="225"/>
      <c r="L187" s="225"/>
      <c r="M187" s="225"/>
      <c r="N187" s="225"/>
      <c r="O187" s="225"/>
      <c r="P187" s="225"/>
      <c r="Q187" s="225"/>
      <c r="R187" s="225"/>
      <c r="S187" s="225"/>
      <c r="T187" s="225"/>
      <c r="U187" s="225"/>
      <c r="V187" s="225"/>
      <c r="W187" s="225"/>
      <c r="X187" s="225"/>
      <c r="Y187" s="225"/>
      <c r="Z187" s="225"/>
      <c r="AA187" s="225"/>
      <c r="AB187" s="225"/>
      <c r="AC187" s="225"/>
      <c r="AD187" s="225"/>
      <c r="AE187" s="225"/>
      <c r="AF187" s="225"/>
      <c r="AG187" s="225"/>
      <c r="AH187" s="225"/>
      <c r="AI187" s="225"/>
      <c r="AJ187" s="225"/>
      <c r="AK187" s="257"/>
      <c r="AL187" s="257"/>
      <c r="AM187" s="225"/>
      <c r="AN187" s="225"/>
      <c r="AO187" s="225"/>
      <c r="AP187" s="225"/>
      <c r="AQ187" s="225"/>
      <c r="AR187" s="225"/>
      <c r="AS187" s="225"/>
      <c r="AT187" s="225"/>
      <c r="AU187" s="225"/>
      <c r="AV187" s="225"/>
      <c r="AW187" s="225"/>
      <c r="AX187" s="225"/>
      <c r="AY187" s="225"/>
      <c r="AZ187" s="225"/>
      <c r="BA187" s="225"/>
      <c r="BB187" s="225"/>
      <c r="BC187" s="225"/>
      <c r="BD187" s="225"/>
      <c r="BE187" s="225"/>
      <c r="BF187" s="225"/>
      <c r="BG187" s="225"/>
      <c r="BH187" s="225"/>
      <c r="BI187" s="225"/>
      <c r="BJ187" s="225"/>
      <c r="BK187" s="225"/>
      <c r="BL187" s="225"/>
      <c r="BM187" s="225"/>
      <c r="BN187" s="225"/>
      <c r="BO187" s="225"/>
      <c r="BP187" s="225"/>
      <c r="BQ187" s="225"/>
      <c r="BR187" s="225"/>
      <c r="BS187" s="225"/>
      <c r="BT187" s="225"/>
      <c r="BU187" s="225"/>
      <c r="BV187" s="225"/>
      <c r="BW187" s="225"/>
      <c r="BX187" s="225"/>
      <c r="BY187" s="225"/>
      <c r="BZ187" s="225"/>
      <c r="CA187" s="225"/>
      <c r="CB187" s="225"/>
      <c r="CC187" s="225"/>
      <c r="CD187" s="225"/>
      <c r="CE187" s="225"/>
      <c r="CF187" s="225"/>
      <c r="CG187" s="225"/>
      <c r="CH187" s="225"/>
      <c r="CI187" s="225"/>
      <c r="CJ187" s="225"/>
      <c r="CK187" s="225"/>
      <c r="CL187" s="225"/>
      <c r="CM187" s="225"/>
      <c r="CN187" s="225"/>
      <c r="CO187" s="225"/>
      <c r="CP187" s="225"/>
      <c r="CQ187" s="225"/>
      <c r="CR187" s="225"/>
      <c r="CS187" s="225"/>
      <c r="CT187" s="225"/>
    </row>
    <row r="188" spans="1:98" ht="12" customHeight="1" x14ac:dyDescent="0.25">
      <c r="A188" s="225"/>
      <c r="B188" s="225"/>
      <c r="C188" s="225"/>
      <c r="D188" s="225"/>
      <c r="E188" s="225"/>
      <c r="F188" s="225"/>
      <c r="G188" s="225"/>
      <c r="H188" s="225"/>
      <c r="I188" s="225"/>
      <c r="J188" s="225"/>
      <c r="K188" s="225"/>
      <c r="L188" s="225"/>
      <c r="M188" s="225"/>
      <c r="N188" s="225"/>
      <c r="O188" s="225"/>
      <c r="P188" s="225"/>
      <c r="Q188" s="225"/>
      <c r="R188" s="225"/>
      <c r="S188" s="225"/>
      <c r="T188" s="225"/>
      <c r="U188" s="225"/>
      <c r="V188" s="225"/>
      <c r="W188" s="225"/>
      <c r="X188" s="225"/>
      <c r="Y188" s="225"/>
      <c r="Z188" s="225"/>
      <c r="AA188" s="225"/>
      <c r="AB188" s="225"/>
      <c r="AC188" s="225"/>
      <c r="AD188" s="225"/>
      <c r="AE188" s="225"/>
      <c r="AF188" s="225"/>
      <c r="AG188" s="225"/>
      <c r="AH188" s="225"/>
      <c r="AI188" s="225"/>
      <c r="AJ188" s="225"/>
      <c r="AK188" s="257"/>
      <c r="AL188" s="257"/>
      <c r="AM188" s="225"/>
      <c r="AN188" s="225"/>
      <c r="AO188" s="225"/>
      <c r="AP188" s="225"/>
      <c r="AQ188" s="225"/>
      <c r="AR188" s="225"/>
      <c r="AS188" s="225"/>
      <c r="AT188" s="225"/>
      <c r="AU188" s="225"/>
      <c r="AV188" s="225"/>
      <c r="AW188" s="225"/>
      <c r="AX188" s="225"/>
      <c r="AY188" s="225"/>
      <c r="AZ188" s="225"/>
      <c r="BA188" s="225"/>
      <c r="BB188" s="225"/>
      <c r="BC188" s="225"/>
      <c r="BD188" s="225"/>
      <c r="BE188" s="225"/>
      <c r="BF188" s="225"/>
      <c r="BG188" s="225"/>
      <c r="BH188" s="225"/>
      <c r="BI188" s="225"/>
      <c r="BJ188" s="225"/>
      <c r="BK188" s="225"/>
      <c r="BL188" s="225"/>
      <c r="BM188" s="225"/>
      <c r="BN188" s="225"/>
      <c r="BO188" s="225"/>
      <c r="BP188" s="225"/>
      <c r="BQ188" s="225"/>
      <c r="BR188" s="225"/>
      <c r="BS188" s="225"/>
      <c r="BT188" s="225"/>
      <c r="BU188" s="225"/>
      <c r="BV188" s="225"/>
      <c r="BW188" s="225"/>
      <c r="BX188" s="225"/>
      <c r="BY188" s="225"/>
      <c r="BZ188" s="225"/>
      <c r="CA188" s="225"/>
      <c r="CB188" s="225"/>
      <c r="CC188" s="225"/>
      <c r="CD188" s="225"/>
      <c r="CE188" s="225"/>
      <c r="CF188" s="225"/>
      <c r="CG188" s="225"/>
      <c r="CH188" s="225"/>
      <c r="CI188" s="225"/>
      <c r="CJ188" s="225"/>
      <c r="CK188" s="225"/>
      <c r="CL188" s="225"/>
      <c r="CM188" s="225"/>
      <c r="CN188" s="225"/>
      <c r="CO188" s="225"/>
      <c r="CP188" s="225"/>
      <c r="CQ188" s="225"/>
      <c r="CR188" s="225"/>
      <c r="CS188" s="225"/>
      <c r="CT188" s="225"/>
    </row>
    <row r="189" spans="1:98" ht="12" customHeight="1" x14ac:dyDescent="0.25">
      <c r="A189" s="225"/>
      <c r="B189" s="225"/>
      <c r="C189" s="225"/>
      <c r="D189" s="225"/>
      <c r="E189" s="225"/>
      <c r="F189" s="225"/>
      <c r="G189" s="225"/>
      <c r="H189" s="225"/>
      <c r="I189" s="225"/>
      <c r="J189" s="225"/>
      <c r="K189" s="225"/>
      <c r="L189" s="225"/>
      <c r="M189" s="225"/>
      <c r="N189" s="225"/>
      <c r="O189" s="225"/>
      <c r="P189" s="225"/>
      <c r="Q189" s="225"/>
      <c r="R189" s="225"/>
      <c r="S189" s="225"/>
      <c r="T189" s="225"/>
      <c r="U189" s="225"/>
      <c r="V189" s="225"/>
      <c r="W189" s="225"/>
      <c r="X189" s="225"/>
      <c r="Y189" s="225"/>
      <c r="Z189" s="225"/>
      <c r="AA189" s="225"/>
      <c r="AB189" s="225"/>
      <c r="AC189" s="225"/>
      <c r="AD189" s="225"/>
      <c r="AE189" s="225"/>
      <c r="AF189" s="225"/>
      <c r="AG189" s="225"/>
      <c r="AH189" s="225"/>
      <c r="AI189" s="225"/>
      <c r="AJ189" s="225"/>
      <c r="AK189" s="257"/>
      <c r="AL189" s="257"/>
      <c r="AM189" s="225"/>
      <c r="AN189" s="225"/>
      <c r="AO189" s="225"/>
      <c r="AP189" s="225"/>
      <c r="AQ189" s="225"/>
      <c r="AR189" s="225"/>
      <c r="AS189" s="225"/>
      <c r="AT189" s="225"/>
      <c r="AU189" s="225"/>
      <c r="AV189" s="225"/>
      <c r="AW189" s="225"/>
      <c r="AX189" s="225"/>
      <c r="AY189" s="225"/>
      <c r="AZ189" s="225"/>
      <c r="BA189" s="225"/>
      <c r="BB189" s="225"/>
      <c r="BC189" s="225"/>
      <c r="BD189" s="225"/>
      <c r="BE189" s="225"/>
      <c r="BF189" s="225"/>
      <c r="BG189" s="225"/>
      <c r="BH189" s="225"/>
      <c r="BI189" s="225"/>
      <c r="BJ189" s="225"/>
      <c r="BK189" s="225"/>
      <c r="BL189" s="225"/>
      <c r="BM189" s="225"/>
      <c r="BN189" s="225"/>
      <c r="BO189" s="225"/>
      <c r="BP189" s="225"/>
      <c r="BQ189" s="225"/>
      <c r="BR189" s="225"/>
      <c r="BS189" s="225"/>
      <c r="BT189" s="225"/>
      <c r="BU189" s="225"/>
      <c r="BV189" s="225"/>
      <c r="BW189" s="225"/>
      <c r="BX189" s="225"/>
      <c r="BY189" s="225"/>
      <c r="BZ189" s="225"/>
      <c r="CA189" s="225"/>
      <c r="CB189" s="225"/>
      <c r="CC189" s="225"/>
      <c r="CD189" s="225"/>
      <c r="CE189" s="225"/>
      <c r="CF189" s="225"/>
      <c r="CG189" s="225"/>
      <c r="CH189" s="225"/>
      <c r="CI189" s="225"/>
      <c r="CJ189" s="225"/>
      <c r="CK189" s="225"/>
      <c r="CL189" s="225"/>
      <c r="CM189" s="225"/>
      <c r="CN189" s="225"/>
      <c r="CO189" s="225"/>
      <c r="CP189" s="225"/>
      <c r="CQ189" s="225"/>
      <c r="CR189" s="225"/>
      <c r="CS189" s="225"/>
      <c r="CT189" s="225"/>
    </row>
    <row r="190" spans="1:98" ht="12" customHeight="1" x14ac:dyDescent="0.25">
      <c r="A190" s="225"/>
      <c r="B190" s="225"/>
      <c r="C190" s="225"/>
      <c r="D190" s="225"/>
      <c r="E190" s="225"/>
      <c r="F190" s="225"/>
      <c r="G190" s="225"/>
      <c r="H190" s="225"/>
      <c r="I190" s="225"/>
      <c r="J190" s="225"/>
      <c r="K190" s="225"/>
      <c r="L190" s="225"/>
      <c r="M190" s="225"/>
      <c r="N190" s="225"/>
      <c r="O190" s="225"/>
      <c r="P190" s="225"/>
      <c r="Q190" s="225"/>
      <c r="R190" s="225"/>
      <c r="S190" s="225"/>
      <c r="T190" s="225"/>
      <c r="U190" s="225"/>
      <c r="V190" s="225"/>
      <c r="W190" s="225"/>
      <c r="X190" s="225"/>
      <c r="Y190" s="225"/>
      <c r="Z190" s="225"/>
      <c r="AA190" s="225"/>
      <c r="AB190" s="225"/>
      <c r="AC190" s="225"/>
      <c r="AD190" s="225"/>
      <c r="AE190" s="225"/>
      <c r="AF190" s="225"/>
      <c r="AG190" s="225"/>
      <c r="AH190" s="225"/>
      <c r="AI190" s="225"/>
      <c r="AJ190" s="225"/>
      <c r="AK190" s="257"/>
      <c r="AL190" s="257"/>
      <c r="AM190" s="225"/>
      <c r="AN190" s="225"/>
      <c r="AO190" s="225"/>
      <c r="AP190" s="225"/>
      <c r="AQ190" s="225"/>
      <c r="AR190" s="225"/>
      <c r="AS190" s="225"/>
      <c r="AT190" s="225"/>
      <c r="AU190" s="225"/>
      <c r="AV190" s="225"/>
      <c r="AW190" s="225"/>
      <c r="AX190" s="225"/>
      <c r="AY190" s="225"/>
      <c r="AZ190" s="225"/>
      <c r="BA190" s="225"/>
      <c r="BB190" s="225"/>
      <c r="BC190" s="225"/>
      <c r="BD190" s="225"/>
      <c r="BE190" s="225"/>
      <c r="BF190" s="225"/>
      <c r="BG190" s="225"/>
      <c r="BH190" s="225"/>
      <c r="BI190" s="225"/>
      <c r="BJ190" s="225"/>
      <c r="BK190" s="225"/>
      <c r="BL190" s="225"/>
      <c r="BM190" s="225"/>
      <c r="BN190" s="225"/>
      <c r="BO190" s="225"/>
      <c r="BP190" s="225"/>
      <c r="BQ190" s="225"/>
      <c r="BR190" s="225"/>
      <c r="BS190" s="225"/>
      <c r="BT190" s="225"/>
      <c r="BU190" s="225"/>
      <c r="BV190" s="225"/>
      <c r="BW190" s="225"/>
      <c r="BX190" s="225"/>
      <c r="BY190" s="225"/>
      <c r="BZ190" s="225"/>
      <c r="CA190" s="225"/>
      <c r="CB190" s="225"/>
      <c r="CC190" s="225"/>
      <c r="CD190" s="225"/>
      <c r="CE190" s="225"/>
      <c r="CF190" s="225"/>
      <c r="CG190" s="225"/>
      <c r="CH190" s="225"/>
      <c r="CI190" s="225"/>
      <c r="CJ190" s="225"/>
      <c r="CK190" s="225"/>
      <c r="CL190" s="225"/>
      <c r="CM190" s="225"/>
      <c r="CN190" s="225"/>
      <c r="CO190" s="225"/>
      <c r="CP190" s="225"/>
      <c r="CQ190" s="225"/>
      <c r="CR190" s="225"/>
      <c r="CS190" s="225"/>
      <c r="CT190" s="225"/>
    </row>
    <row r="191" spans="1:98" ht="12" customHeight="1" x14ac:dyDescent="0.25">
      <c r="A191" s="225"/>
      <c r="B191" s="225"/>
      <c r="C191" s="225"/>
      <c r="D191" s="225"/>
      <c r="E191" s="225"/>
      <c r="F191" s="225"/>
      <c r="G191" s="225"/>
      <c r="H191" s="225"/>
      <c r="I191" s="225"/>
      <c r="J191" s="225"/>
      <c r="K191" s="225"/>
      <c r="L191" s="225"/>
      <c r="M191" s="225"/>
      <c r="N191" s="225"/>
      <c r="O191" s="225"/>
      <c r="P191" s="225"/>
      <c r="Q191" s="225"/>
      <c r="R191" s="225"/>
      <c r="S191" s="225"/>
      <c r="T191" s="225"/>
      <c r="U191" s="225"/>
      <c r="V191" s="225"/>
      <c r="W191" s="225"/>
      <c r="X191" s="225"/>
      <c r="Y191" s="225"/>
      <c r="Z191" s="225"/>
      <c r="AA191" s="225"/>
      <c r="AB191" s="225"/>
      <c r="AC191" s="225"/>
      <c r="AD191" s="225"/>
      <c r="AE191" s="225"/>
      <c r="AF191" s="225"/>
      <c r="AG191" s="225"/>
      <c r="AH191" s="225"/>
      <c r="AI191" s="225"/>
      <c r="AJ191" s="225"/>
      <c r="AK191" s="257"/>
      <c r="AL191" s="257"/>
      <c r="AM191" s="225"/>
      <c r="AN191" s="225"/>
      <c r="AO191" s="225"/>
      <c r="AP191" s="225"/>
      <c r="AQ191" s="225"/>
      <c r="AR191" s="225"/>
      <c r="AS191" s="225"/>
      <c r="AT191" s="225"/>
      <c r="AU191" s="225"/>
      <c r="AV191" s="225"/>
      <c r="AW191" s="225"/>
      <c r="AX191" s="225"/>
      <c r="AY191" s="225"/>
      <c r="AZ191" s="225"/>
      <c r="BA191" s="225"/>
      <c r="BB191" s="225"/>
      <c r="BC191" s="225"/>
      <c r="BD191" s="225"/>
      <c r="BE191" s="225"/>
      <c r="BF191" s="225"/>
      <c r="BG191" s="225"/>
      <c r="BH191" s="225"/>
      <c r="BI191" s="225"/>
      <c r="BJ191" s="225"/>
      <c r="BK191" s="225"/>
      <c r="BL191" s="225"/>
      <c r="BM191" s="225"/>
      <c r="BN191" s="225"/>
      <c r="BO191" s="225"/>
      <c r="BP191" s="225"/>
      <c r="BQ191" s="225"/>
      <c r="BR191" s="225"/>
      <c r="BS191" s="225"/>
      <c r="BT191" s="225"/>
      <c r="BU191" s="225"/>
      <c r="BV191" s="225"/>
      <c r="BW191" s="225"/>
      <c r="BX191" s="225"/>
      <c r="BY191" s="225"/>
      <c r="BZ191" s="225"/>
      <c r="CA191" s="225"/>
      <c r="CB191" s="225"/>
      <c r="CC191" s="225"/>
      <c r="CD191" s="225"/>
      <c r="CE191" s="225"/>
      <c r="CF191" s="225"/>
      <c r="CG191" s="225"/>
      <c r="CH191" s="225"/>
      <c r="CI191" s="225"/>
      <c r="CJ191" s="225"/>
      <c r="CK191" s="225"/>
      <c r="CL191" s="225"/>
      <c r="CM191" s="225"/>
      <c r="CN191" s="225"/>
      <c r="CO191" s="225"/>
      <c r="CP191" s="225"/>
      <c r="CQ191" s="225"/>
      <c r="CR191" s="225"/>
      <c r="CS191" s="225"/>
      <c r="CT191" s="225"/>
    </row>
    <row r="192" spans="1:98" ht="12" customHeight="1" x14ac:dyDescent="0.25">
      <c r="A192" s="225"/>
      <c r="B192" s="225"/>
      <c r="C192" s="225"/>
      <c r="D192" s="225"/>
      <c r="E192" s="225"/>
      <c r="F192" s="225"/>
      <c r="G192" s="225"/>
      <c r="H192" s="225"/>
      <c r="I192" s="225"/>
      <c r="J192" s="225"/>
      <c r="K192" s="225"/>
      <c r="L192" s="225"/>
      <c r="M192" s="225"/>
      <c r="N192" s="225"/>
      <c r="O192" s="225"/>
      <c r="P192" s="225"/>
      <c r="Q192" s="225"/>
      <c r="R192" s="225"/>
      <c r="S192" s="225"/>
      <c r="T192" s="225"/>
      <c r="U192" s="225"/>
      <c r="V192" s="225"/>
      <c r="W192" s="225"/>
      <c r="X192" s="225"/>
      <c r="Y192" s="225"/>
      <c r="Z192" s="225"/>
      <c r="AA192" s="225"/>
      <c r="AB192" s="225"/>
      <c r="AC192" s="225"/>
      <c r="AD192" s="225"/>
      <c r="AE192" s="225"/>
      <c r="AF192" s="225"/>
      <c r="AG192" s="225"/>
      <c r="AH192" s="225"/>
      <c r="AI192" s="225"/>
      <c r="AJ192" s="225"/>
      <c r="AK192" s="257"/>
      <c r="AL192" s="257"/>
      <c r="AM192" s="225"/>
      <c r="AN192" s="225"/>
      <c r="AO192" s="225"/>
      <c r="AP192" s="225"/>
      <c r="AQ192" s="225"/>
      <c r="AR192" s="225"/>
      <c r="AS192" s="225"/>
      <c r="AT192" s="225"/>
      <c r="AU192" s="225"/>
      <c r="AV192" s="225"/>
      <c r="AW192" s="225"/>
      <c r="AX192" s="225"/>
      <c r="AY192" s="225"/>
      <c r="AZ192" s="225"/>
      <c r="BA192" s="225"/>
      <c r="BB192" s="225"/>
      <c r="BC192" s="225"/>
      <c r="BD192" s="225"/>
      <c r="BE192" s="225"/>
      <c r="BF192" s="225"/>
      <c r="BG192" s="225"/>
      <c r="BH192" s="225"/>
      <c r="BI192" s="225"/>
      <c r="BJ192" s="225"/>
      <c r="BK192" s="225"/>
      <c r="BL192" s="225"/>
      <c r="BM192" s="225"/>
      <c r="BN192" s="225"/>
      <c r="BO192" s="225"/>
      <c r="BP192" s="225"/>
      <c r="BQ192" s="225"/>
      <c r="BR192" s="225"/>
      <c r="BS192" s="225"/>
      <c r="BT192" s="225"/>
      <c r="BU192" s="225"/>
      <c r="BV192" s="225"/>
      <c r="BW192" s="225"/>
      <c r="BX192" s="225"/>
      <c r="BY192" s="225"/>
      <c r="BZ192" s="225"/>
      <c r="CA192" s="225"/>
      <c r="CB192" s="225"/>
      <c r="CC192" s="225"/>
      <c r="CD192" s="225"/>
      <c r="CE192" s="225"/>
      <c r="CF192" s="225"/>
      <c r="CG192" s="225"/>
      <c r="CH192" s="225"/>
      <c r="CI192" s="225"/>
      <c r="CJ192" s="225"/>
      <c r="CK192" s="225"/>
      <c r="CL192" s="225"/>
      <c r="CM192" s="225"/>
      <c r="CN192" s="225"/>
      <c r="CO192" s="225"/>
      <c r="CP192" s="225"/>
      <c r="CQ192" s="225"/>
      <c r="CR192" s="225"/>
      <c r="CS192" s="225"/>
      <c r="CT192" s="225"/>
    </row>
    <row r="193" spans="1:98" ht="12" customHeight="1" x14ac:dyDescent="0.25">
      <c r="A193" s="225"/>
      <c r="B193" s="225"/>
      <c r="C193" s="225"/>
      <c r="D193" s="225"/>
      <c r="E193" s="225"/>
      <c r="F193" s="225"/>
      <c r="G193" s="225"/>
      <c r="H193" s="225"/>
      <c r="I193" s="225"/>
      <c r="J193" s="225"/>
      <c r="K193" s="225"/>
      <c r="L193" s="225"/>
      <c r="M193" s="225"/>
      <c r="N193" s="225"/>
      <c r="O193" s="225"/>
      <c r="P193" s="225"/>
      <c r="Q193" s="225"/>
      <c r="R193" s="225"/>
      <c r="S193" s="225"/>
      <c r="T193" s="225"/>
      <c r="U193" s="225"/>
      <c r="V193" s="225"/>
      <c r="W193" s="225"/>
      <c r="X193" s="225"/>
      <c r="Y193" s="225"/>
      <c r="Z193" s="225"/>
      <c r="AA193" s="225"/>
      <c r="AB193" s="225"/>
      <c r="AC193" s="225"/>
      <c r="AD193" s="225"/>
      <c r="AE193" s="225"/>
      <c r="AF193" s="225"/>
      <c r="AG193" s="225"/>
      <c r="AH193" s="225"/>
      <c r="AI193" s="225"/>
      <c r="AJ193" s="225"/>
      <c r="AK193" s="257"/>
      <c r="AL193" s="257"/>
      <c r="AM193" s="225"/>
      <c r="AN193" s="225"/>
      <c r="AO193" s="225"/>
      <c r="AP193" s="225"/>
      <c r="AQ193" s="225"/>
      <c r="AR193" s="225"/>
      <c r="AS193" s="225"/>
      <c r="AT193" s="225"/>
      <c r="AU193" s="225"/>
      <c r="AV193" s="225"/>
      <c r="AW193" s="225"/>
      <c r="AX193" s="225"/>
      <c r="AY193" s="225"/>
      <c r="AZ193" s="225"/>
      <c r="BA193" s="225"/>
      <c r="BB193" s="225"/>
      <c r="BC193" s="225"/>
      <c r="BD193" s="225"/>
      <c r="BE193" s="225"/>
      <c r="BF193" s="225"/>
      <c r="BG193" s="225"/>
      <c r="BH193" s="225"/>
      <c r="BI193" s="225"/>
      <c r="BJ193" s="225"/>
      <c r="BK193" s="225"/>
      <c r="BL193" s="225"/>
      <c r="BM193" s="225"/>
      <c r="BN193" s="225"/>
      <c r="BO193" s="225"/>
      <c r="BP193" s="225"/>
      <c r="BQ193" s="225"/>
      <c r="BR193" s="225"/>
      <c r="BS193" s="225"/>
      <c r="BT193" s="225"/>
      <c r="BU193" s="225"/>
      <c r="BV193" s="225"/>
      <c r="BW193" s="225"/>
      <c r="BX193" s="225"/>
      <c r="BY193" s="225"/>
      <c r="BZ193" s="225"/>
      <c r="CA193" s="225"/>
      <c r="CB193" s="225"/>
      <c r="CC193" s="225"/>
      <c r="CD193" s="225"/>
      <c r="CE193" s="225"/>
      <c r="CF193" s="225"/>
      <c r="CG193" s="225"/>
      <c r="CH193" s="225"/>
      <c r="CI193" s="225"/>
      <c r="CJ193" s="225"/>
      <c r="CK193" s="225"/>
      <c r="CL193" s="225"/>
      <c r="CM193" s="225"/>
      <c r="CN193" s="225"/>
      <c r="CO193" s="225"/>
      <c r="CP193" s="225"/>
      <c r="CQ193" s="225"/>
      <c r="CR193" s="225"/>
      <c r="CS193" s="225"/>
      <c r="CT193" s="225"/>
    </row>
    <row r="194" spans="1:98" ht="12" customHeight="1" x14ac:dyDescent="0.25">
      <c r="A194" s="225"/>
      <c r="B194" s="225"/>
      <c r="C194" s="225"/>
      <c r="D194" s="225"/>
      <c r="E194" s="225"/>
      <c r="F194" s="225"/>
      <c r="G194" s="225"/>
      <c r="H194" s="225"/>
      <c r="I194" s="225"/>
      <c r="J194" s="225"/>
      <c r="K194" s="225"/>
      <c r="L194" s="225"/>
      <c r="M194" s="225"/>
      <c r="N194" s="225"/>
      <c r="O194" s="225"/>
      <c r="P194" s="225"/>
      <c r="Q194" s="225"/>
      <c r="R194" s="225"/>
      <c r="S194" s="225"/>
      <c r="T194" s="225"/>
      <c r="U194" s="225"/>
      <c r="V194" s="225"/>
      <c r="W194" s="225"/>
      <c r="X194" s="225"/>
      <c r="Y194" s="225"/>
      <c r="Z194" s="225"/>
      <c r="AA194" s="225"/>
      <c r="AB194" s="225"/>
      <c r="AC194" s="225"/>
      <c r="AD194" s="225"/>
      <c r="AE194" s="225"/>
      <c r="AF194" s="225"/>
      <c r="AG194" s="225"/>
      <c r="AH194" s="225"/>
      <c r="AI194" s="225"/>
      <c r="AJ194" s="225"/>
      <c r="AK194" s="257"/>
      <c r="AL194" s="257"/>
      <c r="AM194" s="225"/>
      <c r="AN194" s="225"/>
      <c r="AO194" s="225"/>
      <c r="AP194" s="225"/>
      <c r="AQ194" s="225"/>
      <c r="AR194" s="225"/>
      <c r="AS194" s="225"/>
      <c r="AT194" s="225"/>
      <c r="AU194" s="225"/>
      <c r="AV194" s="225"/>
      <c r="AW194" s="225"/>
      <c r="AX194" s="225"/>
      <c r="AY194" s="225"/>
      <c r="AZ194" s="225"/>
      <c r="BA194" s="225"/>
      <c r="BB194" s="225"/>
      <c r="BC194" s="225"/>
      <c r="BD194" s="225"/>
      <c r="BE194" s="225"/>
      <c r="BF194" s="225"/>
      <c r="BG194" s="225"/>
      <c r="BH194" s="225"/>
      <c r="BI194" s="225"/>
      <c r="BJ194" s="225"/>
      <c r="BK194" s="225"/>
      <c r="BL194" s="225"/>
      <c r="BM194" s="225"/>
      <c r="BN194" s="225"/>
      <c r="BO194" s="225"/>
      <c r="BP194" s="225"/>
      <c r="BQ194" s="225"/>
      <c r="BR194" s="225"/>
      <c r="BS194" s="225"/>
      <c r="BT194" s="225"/>
      <c r="BU194" s="225"/>
      <c r="BV194" s="225"/>
      <c r="BW194" s="225"/>
      <c r="BX194" s="225"/>
      <c r="BY194" s="225"/>
      <c r="BZ194" s="225"/>
      <c r="CA194" s="225"/>
      <c r="CB194" s="225"/>
      <c r="CC194" s="225"/>
      <c r="CD194" s="225"/>
      <c r="CE194" s="225"/>
      <c r="CF194" s="225"/>
      <c r="CG194" s="225"/>
      <c r="CH194" s="225"/>
      <c r="CI194" s="225"/>
      <c r="CJ194" s="225"/>
      <c r="CK194" s="225"/>
      <c r="CL194" s="225"/>
      <c r="CM194" s="225"/>
      <c r="CN194" s="225"/>
      <c r="CO194" s="225"/>
      <c r="CP194" s="225"/>
      <c r="CQ194" s="225"/>
      <c r="CR194" s="225"/>
      <c r="CS194" s="225"/>
      <c r="CT194" s="225"/>
    </row>
    <row r="195" spans="1:98" ht="12" customHeight="1" x14ac:dyDescent="0.25">
      <c r="A195" s="225"/>
      <c r="B195" s="225"/>
      <c r="C195" s="225"/>
      <c r="D195" s="225"/>
      <c r="E195" s="225"/>
      <c r="F195" s="225"/>
      <c r="G195" s="225"/>
      <c r="H195" s="225"/>
      <c r="I195" s="225"/>
      <c r="J195" s="225"/>
      <c r="K195" s="225"/>
      <c r="L195" s="225"/>
      <c r="M195" s="225"/>
      <c r="N195" s="225"/>
      <c r="O195" s="225"/>
      <c r="P195" s="225"/>
      <c r="Q195" s="225"/>
      <c r="R195" s="225"/>
      <c r="S195" s="225"/>
      <c r="T195" s="225"/>
      <c r="U195" s="225"/>
      <c r="V195" s="225"/>
      <c r="W195" s="225"/>
      <c r="X195" s="225"/>
      <c r="Y195" s="225"/>
      <c r="Z195" s="225"/>
      <c r="AA195" s="225"/>
      <c r="AB195" s="225"/>
      <c r="AC195" s="225"/>
      <c r="AD195" s="225"/>
      <c r="AE195" s="225"/>
      <c r="AF195" s="225"/>
      <c r="AG195" s="225"/>
      <c r="AH195" s="225"/>
      <c r="AI195" s="225"/>
      <c r="AJ195" s="225"/>
      <c r="AK195" s="257"/>
      <c r="AL195" s="257"/>
      <c r="AM195" s="225"/>
      <c r="AN195" s="225"/>
      <c r="AO195" s="225"/>
      <c r="AP195" s="225"/>
      <c r="AQ195" s="225"/>
      <c r="AR195" s="225"/>
      <c r="AS195" s="225"/>
      <c r="AT195" s="225"/>
      <c r="AU195" s="225"/>
      <c r="AV195" s="225"/>
      <c r="AW195" s="225"/>
      <c r="AX195" s="225"/>
      <c r="AY195" s="225"/>
      <c r="AZ195" s="225"/>
      <c r="BA195" s="225"/>
      <c r="BB195" s="225"/>
      <c r="BC195" s="225"/>
      <c r="BD195" s="225"/>
      <c r="BE195" s="225"/>
      <c r="BF195" s="225"/>
      <c r="BG195" s="225"/>
      <c r="BH195" s="225"/>
      <c r="BI195" s="225"/>
      <c r="BJ195" s="225"/>
      <c r="BK195" s="225"/>
      <c r="BL195" s="225"/>
      <c r="BM195" s="225"/>
      <c r="BN195" s="225"/>
      <c r="BO195" s="225"/>
      <c r="BP195" s="225"/>
      <c r="BQ195" s="225"/>
      <c r="BR195" s="225"/>
      <c r="BS195" s="225"/>
      <c r="BT195" s="225"/>
      <c r="BU195" s="225"/>
      <c r="BV195" s="225"/>
      <c r="BW195" s="225"/>
      <c r="BX195" s="225"/>
      <c r="BY195" s="225"/>
      <c r="BZ195" s="225"/>
      <c r="CA195" s="225"/>
      <c r="CB195" s="225"/>
      <c r="CC195" s="225"/>
      <c r="CD195" s="225"/>
      <c r="CE195" s="225"/>
      <c r="CF195" s="225"/>
      <c r="CG195" s="225"/>
      <c r="CH195" s="225"/>
      <c r="CI195" s="225"/>
      <c r="CJ195" s="225"/>
      <c r="CK195" s="225"/>
      <c r="CL195" s="225"/>
      <c r="CM195" s="225"/>
      <c r="CN195" s="225"/>
      <c r="CO195" s="225"/>
      <c r="CP195" s="225"/>
      <c r="CQ195" s="225"/>
      <c r="CR195" s="225"/>
      <c r="CS195" s="225"/>
      <c r="CT195" s="225"/>
    </row>
    <row r="196" spans="1:98" ht="12" customHeight="1" x14ac:dyDescent="0.25">
      <c r="A196" s="225"/>
      <c r="B196" s="225"/>
      <c r="C196" s="225"/>
      <c r="D196" s="225"/>
      <c r="E196" s="225"/>
      <c r="F196" s="225"/>
      <c r="G196" s="225"/>
      <c r="H196" s="225"/>
      <c r="I196" s="225"/>
      <c r="J196" s="225"/>
      <c r="K196" s="225"/>
      <c r="L196" s="225"/>
      <c r="M196" s="225"/>
      <c r="N196" s="225"/>
      <c r="O196" s="225"/>
      <c r="P196" s="225"/>
      <c r="Q196" s="225"/>
      <c r="R196" s="225"/>
      <c r="S196" s="225"/>
      <c r="T196" s="225"/>
      <c r="U196" s="225"/>
      <c r="V196" s="225"/>
      <c r="W196" s="225"/>
      <c r="X196" s="225"/>
      <c r="Y196" s="225"/>
      <c r="Z196" s="225"/>
      <c r="AA196" s="225"/>
      <c r="AB196" s="225"/>
      <c r="AC196" s="225"/>
      <c r="AD196" s="225"/>
      <c r="AE196" s="225"/>
      <c r="AF196" s="225"/>
      <c r="AG196" s="225"/>
      <c r="AH196" s="225"/>
      <c r="AI196" s="225"/>
      <c r="AJ196" s="225"/>
      <c r="AK196" s="257"/>
      <c r="AL196" s="257"/>
      <c r="AM196" s="225"/>
      <c r="AN196" s="225"/>
      <c r="AO196" s="225"/>
      <c r="AP196" s="225"/>
      <c r="AQ196" s="225"/>
      <c r="AR196" s="225"/>
      <c r="AS196" s="225"/>
      <c r="AT196" s="225"/>
      <c r="AU196" s="225"/>
      <c r="AV196" s="225"/>
      <c r="AW196" s="225"/>
      <c r="AX196" s="225"/>
      <c r="AY196" s="225"/>
      <c r="AZ196" s="225"/>
      <c r="BA196" s="225"/>
      <c r="BB196" s="225"/>
      <c r="BC196" s="225"/>
      <c r="BD196" s="225"/>
      <c r="BE196" s="225"/>
      <c r="BF196" s="225"/>
      <c r="BG196" s="225"/>
      <c r="BH196" s="225"/>
      <c r="BI196" s="225"/>
      <c r="BJ196" s="225"/>
      <c r="BK196" s="225"/>
      <c r="BL196" s="225"/>
      <c r="BM196" s="225"/>
      <c r="BN196" s="225"/>
      <c r="BO196" s="225"/>
      <c r="BP196" s="225"/>
      <c r="BQ196" s="225"/>
      <c r="BR196" s="225"/>
      <c r="BS196" s="225"/>
      <c r="BT196" s="225"/>
      <c r="BU196" s="225"/>
      <c r="BV196" s="225"/>
      <c r="BW196" s="225"/>
      <c r="BX196" s="225"/>
      <c r="BY196" s="225"/>
      <c r="BZ196" s="225"/>
      <c r="CA196" s="225"/>
      <c r="CB196" s="225"/>
      <c r="CC196" s="225"/>
      <c r="CD196" s="225"/>
      <c r="CE196" s="225"/>
      <c r="CF196" s="225"/>
      <c r="CG196" s="225"/>
      <c r="CH196" s="225"/>
      <c r="CI196" s="225"/>
      <c r="CJ196" s="225"/>
      <c r="CK196" s="225"/>
      <c r="CL196" s="225"/>
      <c r="CM196" s="225"/>
      <c r="CN196" s="225"/>
      <c r="CO196" s="225"/>
      <c r="CP196" s="225"/>
      <c r="CQ196" s="225"/>
      <c r="CR196" s="225"/>
      <c r="CS196" s="225"/>
      <c r="CT196" s="225"/>
    </row>
    <row r="197" spans="1:98" ht="12" customHeight="1" x14ac:dyDescent="0.25">
      <c r="A197" s="225"/>
      <c r="B197" s="225"/>
      <c r="C197" s="225"/>
      <c r="D197" s="225"/>
      <c r="E197" s="225"/>
      <c r="F197" s="225"/>
      <c r="G197" s="225"/>
      <c r="H197" s="225"/>
      <c r="I197" s="225"/>
      <c r="J197" s="225"/>
      <c r="K197" s="225"/>
      <c r="L197" s="225"/>
      <c r="M197" s="225"/>
      <c r="N197" s="225"/>
      <c r="O197" s="225"/>
      <c r="P197" s="225"/>
      <c r="Q197" s="225"/>
      <c r="R197" s="225"/>
      <c r="S197" s="225"/>
      <c r="T197" s="225"/>
      <c r="U197" s="225"/>
      <c r="V197" s="225"/>
      <c r="W197" s="225"/>
      <c r="X197" s="225"/>
      <c r="Y197" s="225"/>
      <c r="Z197" s="225"/>
      <c r="AA197" s="225"/>
      <c r="AB197" s="225"/>
      <c r="AC197" s="225"/>
      <c r="AD197" s="225"/>
      <c r="AE197" s="225"/>
      <c r="AF197" s="225"/>
      <c r="AG197" s="225"/>
      <c r="AH197" s="225"/>
      <c r="AI197" s="225"/>
      <c r="AJ197" s="225"/>
      <c r="AK197" s="257"/>
      <c r="AL197" s="257"/>
      <c r="AM197" s="225"/>
      <c r="AN197" s="225"/>
      <c r="AO197" s="225"/>
      <c r="AP197" s="225"/>
      <c r="AQ197" s="225"/>
      <c r="AR197" s="225"/>
      <c r="AS197" s="225"/>
      <c r="AT197" s="225"/>
      <c r="AU197" s="225"/>
      <c r="AV197" s="225"/>
      <c r="AW197" s="225"/>
      <c r="AX197" s="225"/>
      <c r="AY197" s="225"/>
      <c r="AZ197" s="225"/>
      <c r="BA197" s="225"/>
      <c r="BB197" s="225"/>
      <c r="BC197" s="225"/>
      <c r="BD197" s="225"/>
      <c r="BE197" s="225"/>
      <c r="BF197" s="225"/>
      <c r="BG197" s="225"/>
      <c r="BH197" s="225"/>
      <c r="BI197" s="225"/>
      <c r="BJ197" s="225"/>
      <c r="BK197" s="225"/>
      <c r="BL197" s="225"/>
      <c r="BM197" s="225"/>
      <c r="BN197" s="225"/>
      <c r="BO197" s="225"/>
      <c r="BP197" s="225"/>
      <c r="BQ197" s="225"/>
      <c r="BR197" s="225"/>
      <c r="BS197" s="225"/>
      <c r="BT197" s="225"/>
      <c r="BU197" s="225"/>
      <c r="BV197" s="225"/>
      <c r="BW197" s="225"/>
      <c r="BX197" s="225"/>
      <c r="BY197" s="225"/>
      <c r="BZ197" s="225"/>
      <c r="CA197" s="225"/>
      <c r="CB197" s="225"/>
      <c r="CC197" s="225"/>
      <c r="CD197" s="225"/>
      <c r="CE197" s="225"/>
      <c r="CF197" s="225"/>
      <c r="CG197" s="225"/>
      <c r="CH197" s="225"/>
      <c r="CI197" s="225"/>
      <c r="CJ197" s="225"/>
      <c r="CK197" s="225"/>
      <c r="CL197" s="225"/>
      <c r="CM197" s="225"/>
      <c r="CN197" s="225"/>
      <c r="CO197" s="225"/>
      <c r="CP197" s="225"/>
      <c r="CQ197" s="225"/>
      <c r="CR197" s="225"/>
      <c r="CS197" s="225"/>
      <c r="CT197" s="225"/>
    </row>
    <row r="198" spans="1:98" ht="12" customHeight="1" x14ac:dyDescent="0.25">
      <c r="A198" s="225"/>
      <c r="B198" s="225"/>
      <c r="C198" s="225"/>
      <c r="D198" s="225"/>
      <c r="E198" s="225"/>
      <c r="F198" s="225"/>
      <c r="G198" s="225"/>
      <c r="H198" s="225"/>
      <c r="I198" s="225"/>
      <c r="J198" s="225"/>
      <c r="K198" s="225"/>
      <c r="L198" s="225"/>
      <c r="M198" s="225"/>
      <c r="N198" s="225"/>
      <c r="O198" s="225"/>
      <c r="P198" s="225"/>
      <c r="Q198" s="225"/>
      <c r="R198" s="225"/>
      <c r="S198" s="225"/>
      <c r="T198" s="225"/>
      <c r="U198" s="225"/>
      <c r="V198" s="225"/>
      <c r="W198" s="225"/>
      <c r="X198" s="225"/>
      <c r="Y198" s="225"/>
      <c r="Z198" s="225"/>
      <c r="AA198" s="225"/>
      <c r="AB198" s="225"/>
      <c r="AC198" s="225"/>
      <c r="AD198" s="225"/>
      <c r="AE198" s="225"/>
      <c r="AF198" s="225"/>
      <c r="AG198" s="225"/>
      <c r="AH198" s="225"/>
      <c r="AI198" s="225"/>
      <c r="AJ198" s="225"/>
      <c r="AK198" s="257"/>
      <c r="AL198" s="257"/>
      <c r="AM198" s="225"/>
      <c r="AN198" s="225"/>
      <c r="AO198" s="225"/>
      <c r="AP198" s="225"/>
      <c r="AQ198" s="225"/>
      <c r="AR198" s="225"/>
      <c r="AS198" s="225"/>
      <c r="AT198" s="225"/>
      <c r="AU198" s="225"/>
      <c r="AV198" s="225"/>
      <c r="AW198" s="225"/>
      <c r="AX198" s="225"/>
      <c r="AY198" s="225"/>
      <c r="AZ198" s="225"/>
      <c r="BA198" s="225"/>
      <c r="BB198" s="225"/>
      <c r="BC198" s="225"/>
      <c r="BD198" s="225"/>
      <c r="BE198" s="225"/>
      <c r="BF198" s="225"/>
      <c r="BG198" s="225"/>
      <c r="BH198" s="225"/>
      <c r="BI198" s="225"/>
      <c r="BJ198" s="225"/>
      <c r="BK198" s="225"/>
      <c r="BL198" s="225"/>
      <c r="BM198" s="225"/>
      <c r="BN198" s="225"/>
      <c r="BO198" s="225"/>
      <c r="BP198" s="225"/>
      <c r="BQ198" s="225"/>
      <c r="BR198" s="225"/>
      <c r="BS198" s="225"/>
      <c r="BT198" s="225"/>
      <c r="BU198" s="225"/>
      <c r="BV198" s="225"/>
      <c r="BW198" s="225"/>
      <c r="BX198" s="225"/>
      <c r="BY198" s="225"/>
      <c r="BZ198" s="225"/>
      <c r="CA198" s="225"/>
      <c r="CB198" s="225"/>
      <c r="CC198" s="225"/>
      <c r="CD198" s="225"/>
      <c r="CE198" s="225"/>
      <c r="CF198" s="225"/>
      <c r="CG198" s="225"/>
      <c r="CH198" s="225"/>
      <c r="CI198" s="225"/>
      <c r="CJ198" s="225"/>
      <c r="CK198" s="225"/>
      <c r="CL198" s="225"/>
      <c r="CM198" s="225"/>
      <c r="CN198" s="225"/>
      <c r="CO198" s="225"/>
      <c r="CP198" s="225"/>
      <c r="CQ198" s="225"/>
      <c r="CR198" s="225"/>
      <c r="CS198" s="225"/>
      <c r="CT198" s="225"/>
    </row>
    <row r="199" spans="1:98" ht="12" customHeight="1" x14ac:dyDescent="0.25">
      <c r="A199" s="225"/>
      <c r="B199" s="225"/>
      <c r="C199" s="225"/>
      <c r="D199" s="225"/>
      <c r="E199" s="225"/>
      <c r="F199" s="225"/>
      <c r="G199" s="225"/>
      <c r="H199" s="225"/>
      <c r="I199" s="225"/>
      <c r="J199" s="225"/>
      <c r="K199" s="225"/>
      <c r="L199" s="225"/>
      <c r="M199" s="225"/>
      <c r="N199" s="225"/>
      <c r="O199" s="225"/>
      <c r="P199" s="225"/>
      <c r="Q199" s="225"/>
      <c r="R199" s="225"/>
      <c r="S199" s="225"/>
      <c r="T199" s="225"/>
      <c r="U199" s="225"/>
      <c r="V199" s="225"/>
      <c r="W199" s="225"/>
      <c r="X199" s="225"/>
      <c r="Y199" s="225"/>
      <c r="Z199" s="225"/>
      <c r="AA199" s="225"/>
      <c r="AB199" s="225"/>
      <c r="AC199" s="225"/>
      <c r="AD199" s="225"/>
      <c r="AE199" s="225"/>
      <c r="AF199" s="225"/>
      <c r="AG199" s="225"/>
      <c r="AH199" s="225"/>
      <c r="AI199" s="225"/>
      <c r="AJ199" s="225"/>
      <c r="AK199" s="257"/>
      <c r="AL199" s="257"/>
      <c r="AM199" s="225"/>
      <c r="AN199" s="225"/>
      <c r="AO199" s="225"/>
      <c r="AP199" s="225"/>
      <c r="AQ199" s="225"/>
      <c r="AR199" s="225"/>
      <c r="AS199" s="225"/>
      <c r="AT199" s="225"/>
      <c r="AU199" s="225"/>
      <c r="AV199" s="225"/>
      <c r="AW199" s="225"/>
      <c r="AX199" s="225"/>
      <c r="AY199" s="225"/>
      <c r="AZ199" s="225"/>
      <c r="BA199" s="225"/>
      <c r="BB199" s="225"/>
      <c r="BC199" s="225"/>
      <c r="BD199" s="225"/>
      <c r="BE199" s="225"/>
      <c r="BF199" s="225"/>
      <c r="BG199" s="225"/>
      <c r="BH199" s="225"/>
      <c r="BI199" s="225"/>
      <c r="BJ199" s="225"/>
      <c r="BK199" s="225"/>
      <c r="BL199" s="225"/>
      <c r="BM199" s="225"/>
      <c r="BN199" s="225"/>
      <c r="BO199" s="225"/>
      <c r="BP199" s="225"/>
      <c r="BQ199" s="225"/>
      <c r="BR199" s="225"/>
      <c r="BS199" s="225"/>
      <c r="BT199" s="225"/>
      <c r="BU199" s="225"/>
      <c r="BV199" s="225"/>
      <c r="BW199" s="225"/>
      <c r="BX199" s="225"/>
      <c r="BY199" s="225"/>
      <c r="BZ199" s="225"/>
      <c r="CA199" s="225"/>
      <c r="CB199" s="225"/>
      <c r="CC199" s="225"/>
      <c r="CD199" s="225"/>
      <c r="CE199" s="225"/>
      <c r="CF199" s="225"/>
      <c r="CG199" s="225"/>
      <c r="CH199" s="225"/>
      <c r="CI199" s="225"/>
      <c r="CJ199" s="225"/>
      <c r="CK199" s="225"/>
      <c r="CL199" s="225"/>
      <c r="CM199" s="225"/>
      <c r="CN199" s="225"/>
      <c r="CO199" s="225"/>
      <c r="CP199" s="225"/>
      <c r="CQ199" s="225"/>
      <c r="CR199" s="225"/>
      <c r="CS199" s="225"/>
      <c r="CT199" s="225"/>
    </row>
    <row r="200" spans="1:98" ht="12" customHeight="1" x14ac:dyDescent="0.25">
      <c r="A200" s="225"/>
      <c r="B200" s="225"/>
      <c r="C200" s="225"/>
      <c r="D200" s="225"/>
      <c r="E200" s="225"/>
      <c r="F200" s="225"/>
      <c r="G200" s="225"/>
      <c r="H200" s="225"/>
      <c r="I200" s="225"/>
      <c r="J200" s="225"/>
      <c r="K200" s="225"/>
      <c r="L200" s="225"/>
      <c r="M200" s="225"/>
      <c r="N200" s="225"/>
      <c r="O200" s="225"/>
      <c r="P200" s="225"/>
      <c r="Q200" s="225"/>
      <c r="R200" s="225"/>
      <c r="S200" s="225"/>
      <c r="T200" s="225"/>
      <c r="U200" s="225"/>
      <c r="V200" s="225"/>
      <c r="W200" s="225"/>
      <c r="X200" s="225"/>
      <c r="Y200" s="225"/>
      <c r="Z200" s="225"/>
      <c r="AA200" s="225"/>
      <c r="AB200" s="225"/>
      <c r="AC200" s="225"/>
      <c r="AD200" s="225"/>
      <c r="AE200" s="225"/>
      <c r="AF200" s="225"/>
      <c r="AG200" s="225"/>
      <c r="AH200" s="225"/>
      <c r="AI200" s="225"/>
      <c r="AJ200" s="225"/>
      <c r="AK200" s="257"/>
      <c r="AL200" s="257"/>
      <c r="AM200" s="225"/>
      <c r="AN200" s="225"/>
      <c r="AO200" s="225"/>
      <c r="AP200" s="225"/>
      <c r="AQ200" s="225"/>
      <c r="AR200" s="225"/>
      <c r="AS200" s="225"/>
      <c r="AT200" s="225"/>
      <c r="AU200" s="225"/>
      <c r="AV200" s="225"/>
      <c r="AW200" s="225"/>
      <c r="AX200" s="225"/>
      <c r="AY200" s="225"/>
      <c r="AZ200" s="225"/>
      <c r="BA200" s="225"/>
      <c r="BB200" s="225"/>
      <c r="BC200" s="225"/>
      <c r="BD200" s="225"/>
      <c r="BE200" s="225"/>
      <c r="BF200" s="225"/>
      <c r="BG200" s="225"/>
      <c r="BH200" s="225"/>
      <c r="BI200" s="225"/>
      <c r="BJ200" s="225"/>
      <c r="BK200" s="225"/>
      <c r="BL200" s="225"/>
      <c r="BM200" s="225"/>
      <c r="BN200" s="225"/>
      <c r="BO200" s="225"/>
      <c r="BP200" s="225"/>
      <c r="BQ200" s="225"/>
      <c r="BR200" s="225"/>
      <c r="BS200" s="225"/>
      <c r="BT200" s="225"/>
      <c r="BU200" s="225"/>
      <c r="BV200" s="225"/>
      <c r="BW200" s="225"/>
      <c r="BX200" s="225"/>
      <c r="BY200" s="225"/>
      <c r="BZ200" s="225"/>
      <c r="CA200" s="225"/>
      <c r="CB200" s="225"/>
      <c r="CC200" s="225"/>
      <c r="CD200" s="225"/>
      <c r="CE200" s="225"/>
      <c r="CF200" s="225"/>
      <c r="CG200" s="225"/>
      <c r="CH200" s="225"/>
      <c r="CI200" s="225"/>
      <c r="CJ200" s="225"/>
      <c r="CK200" s="225"/>
      <c r="CL200" s="225"/>
      <c r="CM200" s="225"/>
      <c r="CN200" s="225"/>
      <c r="CO200" s="225"/>
      <c r="CP200" s="225"/>
      <c r="CQ200" s="225"/>
      <c r="CR200" s="225"/>
      <c r="CS200" s="225"/>
      <c r="CT200" s="225"/>
    </row>
    <row r="201" spans="1:98" ht="12" customHeight="1" x14ac:dyDescent="0.25">
      <c r="A201" s="225"/>
      <c r="B201" s="225"/>
      <c r="C201" s="225"/>
      <c r="D201" s="225"/>
      <c r="E201" s="225"/>
      <c r="F201" s="225"/>
      <c r="G201" s="225"/>
      <c r="H201" s="225"/>
      <c r="I201" s="225"/>
      <c r="J201" s="225"/>
      <c r="K201" s="225"/>
      <c r="L201" s="225"/>
      <c r="M201" s="225"/>
      <c r="N201" s="225"/>
      <c r="O201" s="225"/>
      <c r="P201" s="225"/>
      <c r="Q201" s="225"/>
      <c r="R201" s="225"/>
      <c r="S201" s="225"/>
      <c r="T201" s="225"/>
      <c r="U201" s="225"/>
      <c r="V201" s="225"/>
      <c r="W201" s="225"/>
      <c r="X201" s="225"/>
      <c r="Y201" s="225"/>
      <c r="Z201" s="225"/>
      <c r="AA201" s="225"/>
      <c r="AB201" s="225"/>
      <c r="AC201" s="225"/>
      <c r="AD201" s="225"/>
      <c r="AE201" s="225"/>
      <c r="AF201" s="225"/>
      <c r="AG201" s="225"/>
      <c r="AH201" s="225"/>
      <c r="AI201" s="225"/>
      <c r="AJ201" s="225"/>
      <c r="AK201" s="257"/>
      <c r="AL201" s="257"/>
      <c r="AM201" s="225"/>
      <c r="AN201" s="225"/>
      <c r="AO201" s="225"/>
      <c r="AP201" s="225"/>
      <c r="AQ201" s="225"/>
      <c r="AR201" s="225"/>
      <c r="AS201" s="225"/>
      <c r="AT201" s="225"/>
      <c r="AU201" s="225"/>
      <c r="AV201" s="225"/>
      <c r="AW201" s="225"/>
      <c r="AX201" s="225"/>
      <c r="AY201" s="225"/>
      <c r="AZ201" s="225"/>
      <c r="BA201" s="225"/>
      <c r="BB201" s="225"/>
      <c r="BC201" s="225"/>
      <c r="BD201" s="225"/>
      <c r="BE201" s="225"/>
      <c r="BF201" s="225"/>
      <c r="BG201" s="225"/>
      <c r="BH201" s="225"/>
      <c r="BI201" s="225"/>
      <c r="BJ201" s="225"/>
      <c r="BK201" s="225"/>
      <c r="BL201" s="225"/>
      <c r="BM201" s="225"/>
      <c r="BN201" s="225"/>
      <c r="BO201" s="225"/>
      <c r="BP201" s="225"/>
      <c r="BQ201" s="225"/>
      <c r="BR201" s="225"/>
      <c r="BS201" s="225"/>
      <c r="BT201" s="225"/>
      <c r="BU201" s="225"/>
      <c r="BV201" s="225"/>
      <c r="BW201" s="225"/>
      <c r="BX201" s="225"/>
      <c r="BY201" s="225"/>
      <c r="BZ201" s="225"/>
      <c r="CA201" s="225"/>
      <c r="CB201" s="225"/>
      <c r="CC201" s="225"/>
      <c r="CD201" s="225"/>
      <c r="CE201" s="225"/>
      <c r="CF201" s="225"/>
      <c r="CG201" s="225"/>
      <c r="CH201" s="225"/>
      <c r="CI201" s="225"/>
      <c r="CJ201" s="225"/>
      <c r="CK201" s="225"/>
      <c r="CL201" s="225"/>
      <c r="CM201" s="225"/>
      <c r="CN201" s="225"/>
      <c r="CO201" s="225"/>
      <c r="CP201" s="225"/>
      <c r="CQ201" s="225"/>
      <c r="CR201" s="225"/>
      <c r="CS201" s="225"/>
      <c r="CT201" s="225"/>
    </row>
    <row r="202" spans="1:98" ht="12" customHeight="1" x14ac:dyDescent="0.25">
      <c r="A202" s="225"/>
      <c r="B202" s="225"/>
      <c r="C202" s="225"/>
      <c r="D202" s="225"/>
      <c r="E202" s="225"/>
      <c r="F202" s="225"/>
      <c r="G202" s="225"/>
      <c r="H202" s="225"/>
      <c r="I202" s="225"/>
      <c r="J202" s="225"/>
      <c r="K202" s="225"/>
      <c r="L202" s="225"/>
      <c r="M202" s="225"/>
      <c r="N202" s="225"/>
      <c r="O202" s="225"/>
      <c r="P202" s="225"/>
      <c r="Q202" s="225"/>
      <c r="R202" s="225"/>
      <c r="S202" s="225"/>
      <c r="T202" s="225"/>
      <c r="U202" s="225"/>
      <c r="V202" s="225"/>
      <c r="W202" s="225"/>
      <c r="X202" s="225"/>
      <c r="Y202" s="225"/>
      <c r="Z202" s="225"/>
      <c r="AA202" s="225"/>
      <c r="AB202" s="225"/>
      <c r="AC202" s="225"/>
      <c r="AD202" s="225"/>
      <c r="AE202" s="225"/>
      <c r="AF202" s="225"/>
      <c r="AG202" s="225"/>
      <c r="AH202" s="225"/>
      <c r="AI202" s="225"/>
      <c r="AJ202" s="225"/>
      <c r="AK202" s="257"/>
      <c r="AL202" s="257"/>
      <c r="AM202" s="225"/>
      <c r="AN202" s="225"/>
      <c r="AO202" s="225"/>
      <c r="AP202" s="225"/>
      <c r="AQ202" s="225"/>
      <c r="AR202" s="225"/>
      <c r="AS202" s="225"/>
      <c r="AT202" s="225"/>
      <c r="AU202" s="225"/>
      <c r="AV202" s="225"/>
      <c r="AW202" s="225"/>
      <c r="AX202" s="225"/>
      <c r="AY202" s="225"/>
      <c r="AZ202" s="225"/>
      <c r="BA202" s="225"/>
      <c r="BB202" s="225"/>
      <c r="BC202" s="225"/>
      <c r="BD202" s="225"/>
      <c r="BE202" s="225"/>
      <c r="BF202" s="225"/>
      <c r="BG202" s="225"/>
      <c r="BH202" s="225"/>
      <c r="BI202" s="225"/>
      <c r="BJ202" s="225"/>
      <c r="BK202" s="225"/>
      <c r="BL202" s="225"/>
      <c r="BM202" s="225"/>
      <c r="BN202" s="225"/>
      <c r="BO202" s="225"/>
      <c r="BP202" s="225"/>
      <c r="BQ202" s="225"/>
      <c r="BR202" s="225"/>
      <c r="BS202" s="225"/>
      <c r="BT202" s="225"/>
      <c r="BU202" s="225"/>
      <c r="BV202" s="225"/>
      <c r="BW202" s="225"/>
      <c r="BX202" s="225"/>
      <c r="BY202" s="225"/>
      <c r="BZ202" s="225"/>
      <c r="CA202" s="225"/>
      <c r="CB202" s="225"/>
      <c r="CC202" s="225"/>
      <c r="CD202" s="225"/>
      <c r="CE202" s="225"/>
      <c r="CF202" s="225"/>
      <c r="CG202" s="225"/>
      <c r="CH202" s="225"/>
      <c r="CI202" s="225"/>
      <c r="CJ202" s="225"/>
      <c r="CK202" s="225"/>
      <c r="CL202" s="225"/>
      <c r="CM202" s="225"/>
      <c r="CN202" s="225"/>
      <c r="CO202" s="225"/>
      <c r="CP202" s="225"/>
      <c r="CQ202" s="225"/>
      <c r="CR202" s="225"/>
      <c r="CS202" s="225"/>
      <c r="CT202" s="225"/>
    </row>
    <row r="203" spans="1:98" ht="12" customHeight="1" x14ac:dyDescent="0.25">
      <c r="A203" s="225"/>
      <c r="B203" s="225"/>
      <c r="C203" s="225"/>
      <c r="D203" s="225"/>
      <c r="E203" s="225"/>
      <c r="F203" s="225"/>
      <c r="G203" s="225"/>
      <c r="H203" s="225"/>
      <c r="I203" s="225"/>
      <c r="J203" s="225"/>
      <c r="K203" s="225"/>
      <c r="L203" s="225"/>
      <c r="M203" s="225"/>
      <c r="N203" s="225"/>
      <c r="O203" s="225"/>
      <c r="P203" s="225"/>
      <c r="Q203" s="225"/>
      <c r="R203" s="225"/>
      <c r="S203" s="225"/>
      <c r="T203" s="225"/>
      <c r="U203" s="225"/>
      <c r="V203" s="225"/>
      <c r="W203" s="225"/>
      <c r="X203" s="225"/>
      <c r="Y203" s="225"/>
      <c r="Z203" s="225"/>
      <c r="AA203" s="225"/>
      <c r="AB203" s="225"/>
      <c r="AC203" s="225"/>
      <c r="AD203" s="225"/>
      <c r="AE203" s="225"/>
      <c r="AF203" s="225"/>
      <c r="AG203" s="225"/>
      <c r="AH203" s="225"/>
      <c r="AI203" s="225"/>
      <c r="AJ203" s="225"/>
      <c r="AK203" s="257"/>
      <c r="AL203" s="257"/>
      <c r="AM203" s="225"/>
      <c r="AN203" s="225"/>
      <c r="AO203" s="225"/>
      <c r="AP203" s="225"/>
      <c r="AQ203" s="225"/>
      <c r="AR203" s="225"/>
      <c r="AS203" s="225"/>
      <c r="AT203" s="225"/>
      <c r="AU203" s="225"/>
      <c r="AV203" s="225"/>
      <c r="AW203" s="225"/>
      <c r="AX203" s="225"/>
      <c r="AY203" s="225"/>
      <c r="AZ203" s="225"/>
      <c r="BA203" s="225"/>
      <c r="BB203" s="225"/>
      <c r="BC203" s="225"/>
      <c r="BD203" s="225"/>
      <c r="BE203" s="225"/>
      <c r="BF203" s="225"/>
      <c r="BG203" s="225"/>
      <c r="BH203" s="225"/>
      <c r="BI203" s="225"/>
      <c r="BJ203" s="225"/>
      <c r="BK203" s="225"/>
      <c r="BL203" s="225"/>
      <c r="BM203" s="225"/>
      <c r="BN203" s="225"/>
      <c r="BO203" s="225"/>
      <c r="BP203" s="225"/>
      <c r="BQ203" s="225"/>
      <c r="BR203" s="225"/>
      <c r="BS203" s="225"/>
      <c r="BT203" s="225"/>
      <c r="BU203" s="225"/>
      <c r="BV203" s="225"/>
      <c r="BW203" s="225"/>
      <c r="BX203" s="225"/>
      <c r="BY203" s="225"/>
      <c r="BZ203" s="225"/>
      <c r="CA203" s="225"/>
      <c r="CB203" s="225"/>
      <c r="CC203" s="225"/>
      <c r="CD203" s="225"/>
      <c r="CE203" s="225"/>
      <c r="CF203" s="225"/>
      <c r="CG203" s="225"/>
      <c r="CH203" s="225"/>
      <c r="CI203" s="225"/>
      <c r="CJ203" s="225"/>
      <c r="CK203" s="225"/>
      <c r="CL203" s="225"/>
      <c r="CM203" s="225"/>
      <c r="CN203" s="225"/>
      <c r="CO203" s="225"/>
      <c r="CP203" s="225"/>
      <c r="CQ203" s="225"/>
      <c r="CR203" s="225"/>
      <c r="CS203" s="225"/>
      <c r="CT203" s="225"/>
    </row>
    <row r="204" spans="1:98" ht="12" customHeight="1" x14ac:dyDescent="0.25">
      <c r="A204" s="225"/>
      <c r="B204" s="225"/>
      <c r="C204" s="225"/>
      <c r="D204" s="225"/>
      <c r="E204" s="225"/>
      <c r="F204" s="225"/>
      <c r="G204" s="225"/>
      <c r="H204" s="225"/>
      <c r="I204" s="225"/>
      <c r="J204" s="225"/>
      <c r="K204" s="225"/>
      <c r="L204" s="225"/>
      <c r="M204" s="225"/>
      <c r="N204" s="225"/>
      <c r="O204" s="225"/>
      <c r="P204" s="225"/>
      <c r="Q204" s="225"/>
      <c r="R204" s="225"/>
      <c r="S204" s="225"/>
      <c r="T204" s="225"/>
      <c r="U204" s="225"/>
      <c r="V204" s="225"/>
      <c r="W204" s="225"/>
      <c r="X204" s="225"/>
      <c r="Y204" s="225"/>
      <c r="Z204" s="225"/>
      <c r="AA204" s="225"/>
      <c r="AB204" s="225"/>
      <c r="AC204" s="225"/>
      <c r="AD204" s="225"/>
      <c r="AE204" s="225"/>
      <c r="AF204" s="225"/>
      <c r="AG204" s="225"/>
      <c r="AH204" s="225"/>
      <c r="AI204" s="225"/>
      <c r="AJ204" s="225"/>
      <c r="AK204" s="257"/>
      <c r="AL204" s="257"/>
      <c r="AM204" s="225"/>
      <c r="AN204" s="225"/>
      <c r="AO204" s="225"/>
      <c r="AP204" s="225"/>
      <c r="AQ204" s="225"/>
      <c r="AR204" s="225"/>
      <c r="AS204" s="225"/>
      <c r="AT204" s="225"/>
      <c r="AU204" s="225"/>
      <c r="AV204" s="225"/>
      <c r="AW204" s="225"/>
      <c r="AX204" s="225"/>
      <c r="AY204" s="225"/>
      <c r="AZ204" s="225"/>
      <c r="BA204" s="225"/>
      <c r="BB204" s="225"/>
      <c r="BC204" s="225"/>
      <c r="BD204" s="225"/>
      <c r="BE204" s="225"/>
      <c r="BF204" s="225"/>
      <c r="BG204" s="225"/>
      <c r="BH204" s="225"/>
      <c r="BI204" s="225"/>
      <c r="BJ204" s="225"/>
      <c r="BK204" s="225"/>
      <c r="BL204" s="225"/>
      <c r="BM204" s="225"/>
      <c r="BN204" s="225"/>
      <c r="BO204" s="225"/>
      <c r="BP204" s="225"/>
      <c r="BQ204" s="225"/>
      <c r="BR204" s="225"/>
      <c r="BS204" s="225"/>
      <c r="BT204" s="225"/>
      <c r="BU204" s="225"/>
      <c r="BV204" s="225"/>
      <c r="BW204" s="225"/>
      <c r="BX204" s="225"/>
      <c r="BY204" s="225"/>
      <c r="BZ204" s="225"/>
      <c r="CA204" s="225"/>
      <c r="CB204" s="225"/>
      <c r="CC204" s="225"/>
      <c r="CD204" s="225"/>
      <c r="CE204" s="225"/>
      <c r="CF204" s="225"/>
      <c r="CG204" s="225"/>
      <c r="CH204" s="225"/>
      <c r="CI204" s="225"/>
      <c r="CJ204" s="225"/>
      <c r="CK204" s="225"/>
      <c r="CL204" s="225"/>
      <c r="CM204" s="225"/>
      <c r="CN204" s="225"/>
      <c r="CO204" s="225"/>
      <c r="CP204" s="225"/>
      <c r="CQ204" s="225"/>
      <c r="CR204" s="225"/>
      <c r="CS204" s="225"/>
      <c r="CT204" s="225"/>
    </row>
    <row r="205" spans="1:98" ht="12" customHeight="1" x14ac:dyDescent="0.25">
      <c r="A205" s="225"/>
      <c r="B205" s="225"/>
      <c r="C205" s="225"/>
      <c r="D205" s="225"/>
      <c r="E205" s="225"/>
      <c r="F205" s="225"/>
      <c r="G205" s="225"/>
      <c r="H205" s="225"/>
      <c r="I205" s="225"/>
      <c r="J205" s="225"/>
      <c r="K205" s="225"/>
      <c r="L205" s="225"/>
      <c r="M205" s="225"/>
      <c r="N205" s="225"/>
      <c r="O205" s="225"/>
      <c r="P205" s="225"/>
      <c r="Q205" s="225"/>
      <c r="R205" s="225"/>
      <c r="S205" s="225"/>
      <c r="T205" s="225"/>
      <c r="U205" s="225"/>
      <c r="V205" s="225"/>
      <c r="W205" s="225"/>
      <c r="X205" s="225"/>
      <c r="Y205" s="225"/>
      <c r="Z205" s="225"/>
      <c r="AA205" s="225"/>
      <c r="AB205" s="225"/>
      <c r="AC205" s="225"/>
      <c r="AD205" s="225"/>
      <c r="AE205" s="225"/>
      <c r="AF205" s="225"/>
      <c r="AG205" s="225"/>
      <c r="AH205" s="225"/>
      <c r="AI205" s="225"/>
      <c r="AJ205" s="225"/>
      <c r="AK205" s="257"/>
      <c r="AL205" s="257"/>
      <c r="AM205" s="225"/>
      <c r="AN205" s="225"/>
      <c r="AO205" s="225"/>
      <c r="AP205" s="225"/>
      <c r="AQ205" s="225"/>
      <c r="AR205" s="225"/>
      <c r="AS205" s="225"/>
      <c r="AT205" s="225"/>
      <c r="AU205" s="225"/>
      <c r="AV205" s="225"/>
      <c r="AW205" s="225"/>
      <c r="AX205" s="225"/>
      <c r="AY205" s="225"/>
      <c r="AZ205" s="225"/>
      <c r="BA205" s="225"/>
      <c r="BB205" s="225"/>
      <c r="BC205" s="225"/>
      <c r="BD205" s="225"/>
      <c r="BE205" s="225"/>
      <c r="BF205" s="225"/>
      <c r="BG205" s="225"/>
      <c r="BH205" s="225"/>
      <c r="BI205" s="225"/>
      <c r="BJ205" s="225"/>
      <c r="BK205" s="225"/>
      <c r="BL205" s="225"/>
      <c r="BM205" s="225"/>
      <c r="BN205" s="225"/>
      <c r="BO205" s="225"/>
      <c r="BP205" s="225"/>
      <c r="BQ205" s="225"/>
      <c r="BR205" s="225"/>
      <c r="BS205" s="225"/>
      <c r="BT205" s="225"/>
      <c r="BU205" s="225"/>
      <c r="BV205" s="225"/>
      <c r="BW205" s="225"/>
      <c r="BX205" s="225"/>
      <c r="BY205" s="225"/>
      <c r="BZ205" s="225"/>
      <c r="CA205" s="225"/>
      <c r="CB205" s="225"/>
      <c r="CC205" s="225"/>
      <c r="CD205" s="225"/>
      <c r="CE205" s="225"/>
      <c r="CF205" s="225"/>
      <c r="CG205" s="225"/>
      <c r="CH205" s="225"/>
      <c r="CI205" s="225"/>
      <c r="CJ205" s="225"/>
      <c r="CK205" s="225"/>
      <c r="CL205" s="225"/>
      <c r="CM205" s="225"/>
      <c r="CN205" s="225"/>
      <c r="CO205" s="225"/>
      <c r="CP205" s="225"/>
      <c r="CQ205" s="225"/>
      <c r="CR205" s="225"/>
      <c r="CS205" s="225"/>
      <c r="CT205" s="225"/>
    </row>
    <row r="206" spans="1:98" ht="12" customHeight="1" x14ac:dyDescent="0.25">
      <c r="A206" s="225"/>
      <c r="B206" s="225"/>
      <c r="C206" s="225"/>
      <c r="D206" s="225"/>
      <c r="E206" s="225"/>
      <c r="F206" s="225"/>
      <c r="G206" s="225"/>
      <c r="H206" s="225"/>
      <c r="I206" s="225"/>
      <c r="J206" s="225"/>
      <c r="K206" s="225"/>
      <c r="L206" s="225"/>
      <c r="M206" s="225"/>
      <c r="N206" s="225"/>
      <c r="O206" s="225"/>
      <c r="P206" s="225"/>
      <c r="Q206" s="225"/>
      <c r="R206" s="225"/>
      <c r="S206" s="225"/>
      <c r="T206" s="225"/>
      <c r="U206" s="225"/>
      <c r="V206" s="225"/>
      <c r="W206" s="225"/>
      <c r="X206" s="225"/>
      <c r="Y206" s="225"/>
      <c r="Z206" s="225"/>
      <c r="AA206" s="225"/>
      <c r="AB206" s="225"/>
      <c r="AC206" s="225"/>
      <c r="AD206" s="225"/>
      <c r="AE206" s="225"/>
      <c r="AF206" s="225"/>
      <c r="AG206" s="225"/>
      <c r="AH206" s="225"/>
      <c r="AI206" s="225"/>
      <c r="AJ206" s="225"/>
      <c r="AK206" s="257"/>
      <c r="AL206" s="257"/>
      <c r="AM206" s="225"/>
      <c r="AN206" s="225"/>
      <c r="AO206" s="225"/>
      <c r="AP206" s="225"/>
      <c r="AQ206" s="225"/>
      <c r="AR206" s="225"/>
      <c r="AS206" s="225"/>
      <c r="AT206" s="225"/>
      <c r="AU206" s="225"/>
      <c r="AV206" s="225"/>
      <c r="AW206" s="225"/>
      <c r="AX206" s="225"/>
      <c r="AY206" s="225"/>
      <c r="AZ206" s="225"/>
      <c r="BA206" s="225"/>
      <c r="BB206" s="225"/>
      <c r="BC206" s="225"/>
      <c r="BD206" s="225"/>
      <c r="BE206" s="225"/>
      <c r="BF206" s="225"/>
      <c r="BG206" s="225"/>
      <c r="BH206" s="225"/>
      <c r="BI206" s="225"/>
      <c r="BJ206" s="225"/>
      <c r="BK206" s="225"/>
      <c r="BL206" s="225"/>
      <c r="BM206" s="225"/>
      <c r="BN206" s="225"/>
      <c r="BO206" s="225"/>
      <c r="BP206" s="225"/>
      <c r="BQ206" s="225"/>
      <c r="BR206" s="225"/>
      <c r="BS206" s="225"/>
      <c r="BT206" s="225"/>
      <c r="BU206" s="225"/>
      <c r="BV206" s="225"/>
      <c r="BW206" s="225"/>
      <c r="BX206" s="225"/>
      <c r="BY206" s="225"/>
      <c r="BZ206" s="225"/>
      <c r="CA206" s="225"/>
      <c r="CB206" s="225"/>
      <c r="CC206" s="225"/>
      <c r="CD206" s="225"/>
      <c r="CE206" s="225"/>
      <c r="CF206" s="225"/>
      <c r="CG206" s="225"/>
      <c r="CH206" s="225"/>
      <c r="CI206" s="225"/>
      <c r="CJ206" s="225"/>
      <c r="CK206" s="225"/>
      <c r="CL206" s="225"/>
      <c r="CM206" s="225"/>
      <c r="CN206" s="225"/>
      <c r="CO206" s="225"/>
      <c r="CP206" s="225"/>
      <c r="CQ206" s="225"/>
      <c r="CR206" s="225"/>
      <c r="CS206" s="225"/>
      <c r="CT206" s="225"/>
    </row>
    <row r="207" spans="1:98" ht="12" customHeight="1" x14ac:dyDescent="0.25">
      <c r="A207" s="225"/>
      <c r="B207" s="225"/>
      <c r="C207" s="225"/>
      <c r="D207" s="225"/>
      <c r="E207" s="225"/>
      <c r="F207" s="225"/>
      <c r="G207" s="225"/>
      <c r="H207" s="225"/>
      <c r="I207" s="225"/>
      <c r="J207" s="225"/>
      <c r="K207" s="225"/>
      <c r="L207" s="225"/>
      <c r="M207" s="225"/>
      <c r="N207" s="225"/>
      <c r="O207" s="225"/>
      <c r="P207" s="225"/>
      <c r="Q207" s="225"/>
      <c r="R207" s="225"/>
      <c r="S207" s="225"/>
      <c r="T207" s="225"/>
      <c r="U207" s="225"/>
      <c r="V207" s="225"/>
      <c r="W207" s="225"/>
      <c r="X207" s="225"/>
      <c r="Y207" s="225"/>
      <c r="Z207" s="225"/>
      <c r="AA207" s="225"/>
      <c r="AB207" s="225"/>
      <c r="AC207" s="225"/>
      <c r="AD207" s="225"/>
      <c r="AE207" s="225"/>
      <c r="AF207" s="225"/>
      <c r="AG207" s="225"/>
      <c r="AH207" s="225"/>
      <c r="AI207" s="225"/>
      <c r="AJ207" s="225"/>
      <c r="AK207" s="257"/>
      <c r="AL207" s="257"/>
      <c r="AM207" s="225"/>
      <c r="AN207" s="225"/>
      <c r="AO207" s="225"/>
      <c r="AP207" s="225"/>
      <c r="AQ207" s="225"/>
      <c r="AR207" s="225"/>
      <c r="AS207" s="225"/>
      <c r="AT207" s="225"/>
      <c r="AU207" s="225"/>
      <c r="AV207" s="225"/>
      <c r="AW207" s="225"/>
      <c r="AX207" s="225"/>
      <c r="AY207" s="225"/>
      <c r="AZ207" s="225"/>
      <c r="BA207" s="225"/>
      <c r="BB207" s="225"/>
      <c r="BC207" s="225"/>
      <c r="BD207" s="225"/>
      <c r="BE207" s="225"/>
      <c r="BF207" s="225"/>
      <c r="BG207" s="225"/>
      <c r="BH207" s="225"/>
      <c r="BI207" s="225"/>
      <c r="BJ207" s="225"/>
      <c r="BK207" s="225"/>
      <c r="BL207" s="225"/>
      <c r="BM207" s="225"/>
      <c r="BN207" s="225"/>
      <c r="BO207" s="225"/>
      <c r="BP207" s="225"/>
      <c r="BQ207" s="225"/>
      <c r="BR207" s="225"/>
      <c r="BS207" s="225"/>
      <c r="BT207" s="225"/>
      <c r="BU207" s="225"/>
      <c r="BV207" s="225"/>
      <c r="BW207" s="225"/>
      <c r="BX207" s="225"/>
      <c r="BY207" s="225"/>
      <c r="BZ207" s="225"/>
      <c r="CA207" s="225"/>
      <c r="CB207" s="225"/>
      <c r="CC207" s="225"/>
      <c r="CD207" s="225"/>
      <c r="CE207" s="225"/>
      <c r="CF207" s="225"/>
      <c r="CG207" s="225"/>
      <c r="CH207" s="225"/>
      <c r="CI207" s="225"/>
      <c r="CJ207" s="225"/>
      <c r="CK207" s="225"/>
      <c r="CL207" s="225"/>
      <c r="CM207" s="225"/>
      <c r="CN207" s="225"/>
      <c r="CO207" s="225"/>
      <c r="CP207" s="225"/>
      <c r="CQ207" s="225"/>
      <c r="CR207" s="225"/>
      <c r="CS207" s="225"/>
      <c r="CT207" s="225"/>
    </row>
    <row r="208" spans="1:98" ht="12" customHeight="1" x14ac:dyDescent="0.25">
      <c r="A208" s="225"/>
      <c r="B208" s="225"/>
      <c r="C208" s="225"/>
      <c r="D208" s="225"/>
      <c r="E208" s="225"/>
      <c r="F208" s="225"/>
      <c r="G208" s="225"/>
      <c r="H208" s="225"/>
      <c r="I208" s="225"/>
      <c r="J208" s="225"/>
      <c r="K208" s="225"/>
      <c r="L208" s="225"/>
      <c r="M208" s="225"/>
      <c r="N208" s="225"/>
      <c r="O208" s="225"/>
      <c r="P208" s="225"/>
      <c r="Q208" s="225"/>
      <c r="R208" s="225"/>
      <c r="S208" s="225"/>
      <c r="T208" s="225"/>
      <c r="U208" s="225"/>
      <c r="V208" s="225"/>
      <c r="W208" s="225"/>
      <c r="X208" s="225"/>
      <c r="Y208" s="225"/>
      <c r="Z208" s="225"/>
      <c r="AA208" s="225"/>
      <c r="AB208" s="225"/>
      <c r="AC208" s="225"/>
      <c r="AD208" s="225"/>
      <c r="AE208" s="225"/>
      <c r="AF208" s="225"/>
      <c r="AG208" s="225"/>
      <c r="AH208" s="225"/>
      <c r="AI208" s="225"/>
      <c r="AJ208" s="225"/>
      <c r="AK208" s="257"/>
      <c r="AL208" s="257"/>
      <c r="AM208" s="225"/>
      <c r="AN208" s="225"/>
      <c r="AO208" s="225"/>
      <c r="AP208" s="225"/>
      <c r="AQ208" s="225"/>
      <c r="AR208" s="225"/>
      <c r="AS208" s="225"/>
      <c r="AT208" s="225"/>
      <c r="AU208" s="225"/>
      <c r="AV208" s="225"/>
      <c r="AW208" s="225"/>
      <c r="AX208" s="225"/>
      <c r="AY208" s="225"/>
      <c r="AZ208" s="225"/>
      <c r="BA208" s="225"/>
      <c r="BB208" s="225"/>
      <c r="BC208" s="225"/>
      <c r="BD208" s="225"/>
      <c r="BE208" s="225"/>
      <c r="BF208" s="225"/>
      <c r="BG208" s="225"/>
      <c r="BH208" s="225"/>
      <c r="BI208" s="225"/>
      <c r="BJ208" s="225"/>
      <c r="BK208" s="225"/>
      <c r="BL208" s="225"/>
      <c r="BM208" s="225"/>
      <c r="BN208" s="225"/>
      <c r="BO208" s="225"/>
      <c r="BP208" s="225"/>
      <c r="BQ208" s="225"/>
      <c r="BR208" s="225"/>
      <c r="BS208" s="225"/>
      <c r="BT208" s="225"/>
      <c r="BU208" s="225"/>
      <c r="BV208" s="225"/>
      <c r="BW208" s="225"/>
      <c r="BX208" s="225"/>
      <c r="BY208" s="225"/>
      <c r="BZ208" s="225"/>
      <c r="CA208" s="225"/>
      <c r="CB208" s="225"/>
      <c r="CC208" s="225"/>
      <c r="CD208" s="225"/>
      <c r="CE208" s="225"/>
      <c r="CF208" s="225"/>
      <c r="CG208" s="225"/>
      <c r="CH208" s="225"/>
      <c r="CI208" s="225"/>
      <c r="CJ208" s="225"/>
      <c r="CK208" s="225"/>
      <c r="CL208" s="225"/>
      <c r="CM208" s="225"/>
      <c r="CN208" s="225"/>
      <c r="CO208" s="225"/>
      <c r="CP208" s="225"/>
      <c r="CQ208" s="225"/>
      <c r="CR208" s="225"/>
      <c r="CS208" s="225"/>
      <c r="CT208" s="225"/>
    </row>
    <row r="209" spans="1:98" ht="12" customHeight="1" x14ac:dyDescent="0.25">
      <c r="A209" s="225"/>
      <c r="B209" s="225"/>
      <c r="C209" s="225"/>
      <c r="D209" s="225"/>
      <c r="E209" s="225"/>
      <c r="F209" s="225"/>
      <c r="G209" s="225"/>
      <c r="H209" s="225"/>
      <c r="I209" s="225"/>
      <c r="J209" s="225"/>
      <c r="K209" s="225"/>
      <c r="L209" s="225"/>
      <c r="M209" s="225"/>
      <c r="N209" s="225"/>
      <c r="O209" s="225"/>
      <c r="P209" s="225"/>
      <c r="Q209" s="225"/>
      <c r="R209" s="225"/>
      <c r="S209" s="225"/>
      <c r="T209" s="225"/>
      <c r="U209" s="225"/>
      <c r="V209" s="225"/>
      <c r="W209" s="225"/>
      <c r="X209" s="225"/>
      <c r="Y209" s="225"/>
      <c r="Z209" s="225"/>
      <c r="AA209" s="225"/>
      <c r="AB209" s="225"/>
      <c r="AC209" s="225"/>
      <c r="AD209" s="225"/>
      <c r="AE209" s="225"/>
      <c r="AF209" s="225"/>
      <c r="AG209" s="225"/>
      <c r="AH209" s="225"/>
      <c r="AI209" s="225"/>
      <c r="AJ209" s="225"/>
      <c r="AK209" s="257"/>
      <c r="AL209" s="257"/>
      <c r="AM209" s="225"/>
      <c r="AN209" s="225"/>
      <c r="AO209" s="225"/>
      <c r="AP209" s="225"/>
      <c r="AQ209" s="225"/>
      <c r="AR209" s="225"/>
      <c r="AS209" s="225"/>
      <c r="AT209" s="225"/>
      <c r="AU209" s="225"/>
      <c r="AV209" s="225"/>
      <c r="AW209" s="225"/>
      <c r="AX209" s="225"/>
      <c r="AY209" s="225"/>
      <c r="AZ209" s="225"/>
      <c r="BA209" s="225"/>
      <c r="BB209" s="225"/>
      <c r="BC209" s="225"/>
      <c r="BD209" s="225"/>
      <c r="BE209" s="225"/>
      <c r="BF209" s="225"/>
      <c r="BG209" s="225"/>
      <c r="BH209" s="225"/>
      <c r="BI209" s="225"/>
      <c r="BJ209" s="225"/>
      <c r="BK209" s="225"/>
      <c r="BL209" s="225"/>
      <c r="BM209" s="225"/>
      <c r="BN209" s="225"/>
      <c r="BO209" s="225"/>
      <c r="BP209" s="225"/>
      <c r="BQ209" s="225"/>
      <c r="BR209" s="225"/>
      <c r="BS209" s="225"/>
      <c r="BT209" s="225"/>
      <c r="BU209" s="225"/>
      <c r="BV209" s="225"/>
      <c r="BW209" s="225"/>
      <c r="BX209" s="225"/>
      <c r="BY209" s="225"/>
      <c r="BZ209" s="225"/>
      <c r="CA209" s="225"/>
      <c r="CB209" s="225"/>
      <c r="CC209" s="225"/>
      <c r="CD209" s="225"/>
      <c r="CE209" s="225"/>
      <c r="CF209" s="225"/>
      <c r="CG209" s="225"/>
      <c r="CH209" s="225"/>
      <c r="CI209" s="225"/>
      <c r="CJ209" s="225"/>
      <c r="CK209" s="225"/>
      <c r="CL209" s="225"/>
      <c r="CM209" s="225"/>
      <c r="CN209" s="225"/>
      <c r="CO209" s="225"/>
      <c r="CP209" s="225"/>
      <c r="CQ209" s="225"/>
      <c r="CR209" s="225"/>
      <c r="CS209" s="225"/>
      <c r="CT209" s="225"/>
    </row>
    <row r="210" spans="1:98" ht="12" customHeight="1" x14ac:dyDescent="0.25">
      <c r="A210" s="225"/>
      <c r="B210" s="225"/>
      <c r="C210" s="225"/>
      <c r="D210" s="225"/>
      <c r="E210" s="225"/>
      <c r="F210" s="225"/>
      <c r="G210" s="225"/>
      <c r="H210" s="225"/>
      <c r="I210" s="225"/>
      <c r="J210" s="225"/>
      <c r="K210" s="225"/>
      <c r="L210" s="225"/>
      <c r="M210" s="225"/>
      <c r="N210" s="225"/>
      <c r="O210" s="225"/>
      <c r="P210" s="225"/>
      <c r="Q210" s="225"/>
      <c r="R210" s="225"/>
      <c r="S210" s="225"/>
      <c r="T210" s="225"/>
      <c r="U210" s="225"/>
      <c r="V210" s="225"/>
      <c r="W210" s="225"/>
      <c r="X210" s="225"/>
      <c r="Y210" s="225"/>
      <c r="Z210" s="225"/>
      <c r="AA210" s="225"/>
      <c r="AB210" s="225"/>
      <c r="AC210" s="225"/>
      <c r="AD210" s="225"/>
      <c r="AE210" s="225"/>
      <c r="AF210" s="225"/>
      <c r="AG210" s="225"/>
      <c r="AH210" s="225"/>
      <c r="AI210" s="225"/>
      <c r="AJ210" s="225"/>
      <c r="AK210" s="257"/>
      <c r="AL210" s="257"/>
      <c r="AM210" s="225"/>
      <c r="AN210" s="225"/>
      <c r="AO210" s="225"/>
      <c r="AP210" s="225"/>
      <c r="AQ210" s="225"/>
      <c r="AR210" s="225"/>
      <c r="AS210" s="225"/>
      <c r="AT210" s="225"/>
      <c r="AU210" s="225"/>
      <c r="AV210" s="225"/>
      <c r="AW210" s="225"/>
      <c r="AX210" s="225"/>
      <c r="AY210" s="225"/>
      <c r="AZ210" s="225"/>
      <c r="BA210" s="225"/>
      <c r="BB210" s="225"/>
      <c r="BC210" s="225"/>
      <c r="BD210" s="225"/>
      <c r="BE210" s="225"/>
      <c r="BF210" s="225"/>
      <c r="BG210" s="225"/>
      <c r="BH210" s="225"/>
      <c r="BI210" s="225"/>
      <c r="BJ210" s="225"/>
      <c r="BK210" s="225"/>
      <c r="BL210" s="225"/>
      <c r="BM210" s="225"/>
      <c r="BN210" s="225"/>
      <c r="BO210" s="225"/>
      <c r="BP210" s="225"/>
      <c r="BQ210" s="225"/>
      <c r="BR210" s="225"/>
      <c r="BS210" s="225"/>
      <c r="BT210" s="225"/>
      <c r="BU210" s="225"/>
      <c r="BV210" s="225"/>
      <c r="BW210" s="225"/>
      <c r="BX210" s="225"/>
      <c r="BY210" s="225"/>
      <c r="BZ210" s="225"/>
      <c r="CA210" s="225"/>
      <c r="CB210" s="225"/>
      <c r="CC210" s="225"/>
      <c r="CD210" s="225"/>
      <c r="CE210" s="225"/>
      <c r="CF210" s="225"/>
      <c r="CG210" s="225"/>
      <c r="CH210" s="225"/>
      <c r="CI210" s="225"/>
      <c r="CJ210" s="225"/>
      <c r="CK210" s="225"/>
      <c r="CL210" s="225"/>
      <c r="CM210" s="225"/>
      <c r="CN210" s="225"/>
      <c r="CO210" s="225"/>
      <c r="CP210" s="225"/>
      <c r="CQ210" s="225"/>
      <c r="CR210" s="225"/>
      <c r="CS210" s="225"/>
      <c r="CT210" s="225"/>
    </row>
    <row r="211" spans="1:98" ht="12" customHeight="1" x14ac:dyDescent="0.25">
      <c r="A211" s="225"/>
      <c r="B211" s="225"/>
      <c r="C211" s="225"/>
      <c r="D211" s="225"/>
      <c r="E211" s="225"/>
      <c r="F211" s="225"/>
      <c r="G211" s="225"/>
      <c r="H211" s="225"/>
      <c r="I211" s="225"/>
      <c r="J211" s="225"/>
      <c r="K211" s="225"/>
      <c r="L211" s="225"/>
      <c r="M211" s="225"/>
      <c r="N211" s="225"/>
      <c r="O211" s="225"/>
      <c r="P211" s="225"/>
      <c r="Q211" s="225"/>
      <c r="R211" s="225"/>
      <c r="S211" s="225"/>
      <c r="T211" s="225"/>
      <c r="U211" s="225"/>
      <c r="V211" s="225"/>
      <c r="W211" s="225"/>
      <c r="X211" s="225"/>
      <c r="Y211" s="225"/>
      <c r="Z211" s="225"/>
      <c r="AA211" s="225"/>
      <c r="AB211" s="225"/>
      <c r="AC211" s="225"/>
      <c r="AD211" s="225"/>
      <c r="AE211" s="225"/>
      <c r="AF211" s="225"/>
      <c r="AG211" s="225"/>
      <c r="AH211" s="225"/>
      <c r="AI211" s="225"/>
      <c r="AJ211" s="225"/>
      <c r="AK211" s="257"/>
      <c r="AL211" s="257"/>
      <c r="AM211" s="225"/>
      <c r="AN211" s="225"/>
      <c r="AO211" s="225"/>
      <c r="AP211" s="225"/>
      <c r="AQ211" s="225"/>
      <c r="AR211" s="225"/>
      <c r="AS211" s="225"/>
      <c r="AT211" s="225"/>
      <c r="AU211" s="225"/>
      <c r="AV211" s="225"/>
      <c r="AW211" s="225"/>
      <c r="AX211" s="225"/>
      <c r="AY211" s="225"/>
      <c r="AZ211" s="225"/>
      <c r="BA211" s="225"/>
      <c r="BB211" s="225"/>
      <c r="BC211" s="225"/>
      <c r="BD211" s="225"/>
      <c r="BE211" s="225"/>
      <c r="BF211" s="225"/>
      <c r="BG211" s="225"/>
      <c r="BH211" s="225"/>
      <c r="BI211" s="225"/>
      <c r="BJ211" s="225"/>
      <c r="BK211" s="225"/>
      <c r="BL211" s="225"/>
      <c r="BM211" s="225"/>
      <c r="BN211" s="225"/>
      <c r="BO211" s="225"/>
      <c r="BP211" s="225"/>
      <c r="BQ211" s="225"/>
      <c r="BR211" s="225"/>
      <c r="BS211" s="225"/>
      <c r="BT211" s="225"/>
      <c r="BU211" s="225"/>
      <c r="BV211" s="225"/>
      <c r="BW211" s="225"/>
      <c r="BX211" s="225"/>
      <c r="BY211" s="225"/>
      <c r="BZ211" s="225"/>
      <c r="CA211" s="225"/>
      <c r="CB211" s="225"/>
      <c r="CC211" s="225"/>
      <c r="CD211" s="225"/>
      <c r="CE211" s="225"/>
      <c r="CF211" s="225"/>
      <c r="CG211" s="225"/>
      <c r="CH211" s="225"/>
      <c r="CI211" s="225"/>
      <c r="CJ211" s="225"/>
      <c r="CK211" s="225"/>
      <c r="CL211" s="225"/>
      <c r="CM211" s="225"/>
      <c r="CN211" s="225"/>
      <c r="CO211" s="225"/>
      <c r="CP211" s="225"/>
      <c r="CQ211" s="225"/>
      <c r="CR211" s="225"/>
      <c r="CS211" s="225"/>
      <c r="CT211" s="225"/>
    </row>
    <row r="212" spans="1:98" ht="12" customHeight="1" x14ac:dyDescent="0.25">
      <c r="A212" s="225"/>
      <c r="B212" s="225"/>
      <c r="C212" s="225"/>
      <c r="D212" s="225"/>
      <c r="E212" s="225"/>
      <c r="F212" s="225"/>
      <c r="G212" s="225"/>
      <c r="H212" s="225"/>
      <c r="I212" s="225"/>
      <c r="J212" s="225"/>
      <c r="K212" s="225"/>
      <c r="L212" s="225"/>
      <c r="M212" s="225"/>
      <c r="N212" s="225"/>
      <c r="O212" s="225"/>
      <c r="P212" s="225"/>
      <c r="Q212" s="225"/>
      <c r="R212" s="225"/>
      <c r="S212" s="225"/>
      <c r="T212" s="225"/>
      <c r="U212" s="225"/>
      <c r="V212" s="225"/>
      <c r="W212" s="225"/>
      <c r="X212" s="225"/>
      <c r="Y212" s="225"/>
      <c r="Z212" s="225"/>
      <c r="AA212" s="225"/>
      <c r="AB212" s="225"/>
      <c r="AC212" s="225"/>
      <c r="AD212" s="225"/>
      <c r="AE212" s="225"/>
      <c r="AF212" s="225"/>
      <c r="AG212" s="225"/>
      <c r="AH212" s="225"/>
      <c r="AI212" s="225"/>
      <c r="AJ212" s="225"/>
      <c r="AK212" s="257"/>
      <c r="AL212" s="257"/>
      <c r="AM212" s="225"/>
      <c r="AN212" s="225"/>
      <c r="AO212" s="225"/>
      <c r="AP212" s="225"/>
      <c r="AQ212" s="225"/>
      <c r="AR212" s="225"/>
      <c r="AS212" s="225"/>
      <c r="AT212" s="225"/>
      <c r="AU212" s="225"/>
      <c r="AV212" s="225"/>
      <c r="AW212" s="225"/>
      <c r="AX212" s="225"/>
      <c r="AY212" s="225"/>
      <c r="AZ212" s="225"/>
      <c r="BA212" s="225"/>
      <c r="BB212" s="225"/>
      <c r="BC212" s="225"/>
      <c r="BD212" s="225"/>
      <c r="BE212" s="225"/>
      <c r="BF212" s="225"/>
      <c r="BG212" s="225"/>
      <c r="BH212" s="225"/>
      <c r="BI212" s="225"/>
      <c r="BJ212" s="225"/>
      <c r="BK212" s="225"/>
      <c r="BL212" s="225"/>
      <c r="BM212" s="225"/>
      <c r="BN212" s="225"/>
      <c r="BO212" s="225"/>
      <c r="BP212" s="225"/>
      <c r="BQ212" s="225"/>
      <c r="BR212" s="225"/>
      <c r="BS212" s="225"/>
      <c r="BT212" s="225"/>
      <c r="BU212" s="225"/>
      <c r="BV212" s="225"/>
      <c r="BW212" s="225"/>
      <c r="BX212" s="225"/>
      <c r="BY212" s="225"/>
      <c r="BZ212" s="225"/>
      <c r="CA212" s="225"/>
      <c r="CB212" s="225"/>
      <c r="CC212" s="225"/>
      <c r="CD212" s="225"/>
      <c r="CE212" s="225"/>
      <c r="CF212" s="225"/>
      <c r="CG212" s="225"/>
      <c r="CH212" s="225"/>
      <c r="CI212" s="225"/>
      <c r="CJ212" s="225"/>
      <c r="CK212" s="225"/>
      <c r="CL212" s="225"/>
      <c r="CM212" s="225"/>
      <c r="CN212" s="225"/>
      <c r="CO212" s="225"/>
      <c r="CP212" s="225"/>
      <c r="CQ212" s="225"/>
      <c r="CR212" s="225"/>
      <c r="CS212" s="225"/>
      <c r="CT212" s="225"/>
    </row>
    <row r="213" spans="1:98" ht="12" customHeight="1" x14ac:dyDescent="0.25">
      <c r="A213" s="225"/>
      <c r="B213" s="225"/>
      <c r="C213" s="225"/>
      <c r="D213" s="225"/>
      <c r="E213" s="225"/>
      <c r="F213" s="225"/>
      <c r="G213" s="225"/>
      <c r="H213" s="225"/>
      <c r="I213" s="225"/>
      <c r="J213" s="225"/>
      <c r="K213" s="225"/>
      <c r="L213" s="225"/>
      <c r="M213" s="225"/>
      <c r="N213" s="225"/>
      <c r="O213" s="225"/>
      <c r="P213" s="225"/>
      <c r="Q213" s="225"/>
      <c r="R213" s="225"/>
      <c r="S213" s="225"/>
      <c r="T213" s="225"/>
      <c r="U213" s="225"/>
      <c r="V213" s="225"/>
      <c r="W213" s="225"/>
      <c r="X213" s="225"/>
      <c r="Y213" s="225"/>
      <c r="Z213" s="225"/>
      <c r="AA213" s="225"/>
      <c r="AB213" s="225"/>
      <c r="AC213" s="225"/>
      <c r="AD213" s="225"/>
      <c r="AE213" s="225"/>
      <c r="AF213" s="225"/>
      <c r="AG213" s="225"/>
      <c r="AH213" s="225"/>
      <c r="AI213" s="225"/>
      <c r="AJ213" s="225"/>
      <c r="AK213" s="257"/>
      <c r="AL213" s="257"/>
      <c r="AM213" s="225"/>
      <c r="AN213" s="225"/>
      <c r="AO213" s="225"/>
      <c r="AP213" s="225"/>
      <c r="AQ213" s="225"/>
      <c r="AR213" s="225"/>
      <c r="AS213" s="225"/>
      <c r="AT213" s="225"/>
      <c r="AU213" s="225"/>
      <c r="AV213" s="225"/>
      <c r="AW213" s="225"/>
      <c r="AX213" s="225"/>
      <c r="AY213" s="225"/>
      <c r="AZ213" s="225"/>
      <c r="BA213" s="225"/>
      <c r="BB213" s="225"/>
      <c r="BC213" s="225"/>
      <c r="BD213" s="225"/>
      <c r="BE213" s="225"/>
      <c r="BF213" s="225"/>
      <c r="BG213" s="225"/>
      <c r="BH213" s="225"/>
      <c r="BI213" s="225"/>
      <c r="BJ213" s="225"/>
      <c r="BK213" s="225"/>
      <c r="BL213" s="225"/>
      <c r="BM213" s="225"/>
      <c r="BN213" s="225"/>
      <c r="BO213" s="225"/>
      <c r="BP213" s="225"/>
      <c r="BQ213" s="225"/>
      <c r="BR213" s="225"/>
      <c r="BS213" s="225"/>
      <c r="BT213" s="225"/>
      <c r="BU213" s="225"/>
      <c r="BV213" s="225"/>
      <c r="BW213" s="225"/>
      <c r="BX213" s="225"/>
      <c r="BY213" s="225"/>
      <c r="BZ213" s="225"/>
      <c r="CA213" s="225"/>
      <c r="CB213" s="225"/>
      <c r="CC213" s="225"/>
      <c r="CD213" s="225"/>
      <c r="CE213" s="225"/>
      <c r="CF213" s="225"/>
      <c r="CG213" s="225"/>
      <c r="CH213" s="225"/>
      <c r="CI213" s="225"/>
      <c r="CJ213" s="225"/>
      <c r="CK213" s="225"/>
      <c r="CL213" s="225"/>
      <c r="CM213" s="225"/>
      <c r="CN213" s="225"/>
      <c r="CO213" s="225"/>
      <c r="CP213" s="225"/>
      <c r="CQ213" s="225"/>
      <c r="CR213" s="225"/>
      <c r="CS213" s="225"/>
      <c r="CT213" s="225"/>
    </row>
    <row r="214" spans="1:98" ht="12" customHeight="1" x14ac:dyDescent="0.25">
      <c r="A214" s="225"/>
      <c r="B214" s="225"/>
      <c r="C214" s="225"/>
      <c r="D214" s="225"/>
      <c r="E214" s="225"/>
      <c r="F214" s="225"/>
      <c r="G214" s="225"/>
      <c r="H214" s="225"/>
      <c r="I214" s="225"/>
      <c r="J214" s="225"/>
      <c r="K214" s="225"/>
      <c r="L214" s="225"/>
      <c r="M214" s="225"/>
      <c r="N214" s="225"/>
      <c r="O214" s="225"/>
      <c r="P214" s="225"/>
      <c r="Q214" s="225"/>
      <c r="R214" s="225"/>
      <c r="S214" s="225"/>
      <c r="T214" s="225"/>
      <c r="U214" s="225"/>
      <c r="V214" s="225"/>
      <c r="W214" s="225"/>
      <c r="X214" s="225"/>
      <c r="Y214" s="225"/>
      <c r="Z214" s="225"/>
      <c r="AA214" s="225"/>
      <c r="AB214" s="225"/>
      <c r="AC214" s="225"/>
      <c r="AD214" s="225"/>
      <c r="AE214" s="225"/>
      <c r="AF214" s="225"/>
      <c r="AG214" s="225"/>
      <c r="AH214" s="225"/>
      <c r="AI214" s="225"/>
      <c r="AJ214" s="225"/>
      <c r="AK214" s="257"/>
      <c r="AL214" s="257"/>
      <c r="AM214" s="225"/>
      <c r="AN214" s="225"/>
      <c r="AO214" s="225"/>
      <c r="AP214" s="225"/>
      <c r="AQ214" s="225"/>
      <c r="AR214" s="225"/>
      <c r="AS214" s="225"/>
      <c r="AT214" s="225"/>
      <c r="AU214" s="225"/>
      <c r="AV214" s="225"/>
      <c r="AW214" s="225"/>
      <c r="AX214" s="225"/>
      <c r="AY214" s="225"/>
      <c r="AZ214" s="225"/>
      <c r="BA214" s="225"/>
      <c r="BB214" s="225"/>
      <c r="BC214" s="225"/>
      <c r="BD214" s="225"/>
      <c r="BE214" s="225"/>
      <c r="BF214" s="225"/>
      <c r="BG214" s="225"/>
      <c r="BH214" s="225"/>
      <c r="BI214" s="225"/>
      <c r="BJ214" s="225"/>
      <c r="BK214" s="225"/>
      <c r="BL214" s="225"/>
      <c r="BM214" s="225"/>
      <c r="BN214" s="225"/>
      <c r="BO214" s="225"/>
      <c r="BP214" s="225"/>
      <c r="BQ214" s="225"/>
      <c r="BR214" s="225"/>
      <c r="BS214" s="225"/>
      <c r="BT214" s="225"/>
      <c r="BU214" s="225"/>
      <c r="BV214" s="225"/>
      <c r="BW214" s="225"/>
      <c r="BX214" s="225"/>
      <c r="BY214" s="225"/>
      <c r="BZ214" s="225"/>
      <c r="CA214" s="225"/>
      <c r="CB214" s="225"/>
      <c r="CC214" s="225"/>
      <c r="CD214" s="225"/>
      <c r="CE214" s="225"/>
      <c r="CF214" s="225"/>
      <c r="CG214" s="225"/>
      <c r="CH214" s="225"/>
      <c r="CI214" s="225"/>
      <c r="CJ214" s="225"/>
      <c r="CK214" s="225"/>
      <c r="CL214" s="225"/>
      <c r="CM214" s="225"/>
      <c r="CN214" s="225"/>
      <c r="CO214" s="225"/>
      <c r="CP214" s="225"/>
      <c r="CQ214" s="225"/>
      <c r="CR214" s="225"/>
      <c r="CS214" s="225"/>
      <c r="CT214" s="225"/>
    </row>
    <row r="215" spans="1:98" ht="12" customHeight="1" x14ac:dyDescent="0.25">
      <c r="A215" s="225"/>
      <c r="B215" s="225"/>
      <c r="C215" s="225"/>
      <c r="D215" s="225"/>
      <c r="E215" s="225"/>
      <c r="F215" s="225"/>
      <c r="G215" s="225"/>
      <c r="H215" s="225"/>
      <c r="I215" s="225"/>
      <c r="J215" s="225"/>
      <c r="K215" s="225"/>
      <c r="L215" s="225"/>
      <c r="M215" s="225"/>
      <c r="N215" s="225"/>
      <c r="O215" s="225"/>
      <c r="P215" s="225"/>
      <c r="Q215" s="225"/>
      <c r="R215" s="225"/>
      <c r="S215" s="225"/>
      <c r="T215" s="225"/>
      <c r="U215" s="225"/>
      <c r="V215" s="225"/>
      <c r="W215" s="225"/>
      <c r="X215" s="225"/>
      <c r="Y215" s="225"/>
      <c r="Z215" s="225"/>
      <c r="AA215" s="225"/>
      <c r="AB215" s="225"/>
      <c r="AC215" s="225"/>
      <c r="AD215" s="225"/>
      <c r="AE215" s="225"/>
      <c r="AF215" s="225"/>
      <c r="AG215" s="225"/>
      <c r="AH215" s="225"/>
      <c r="AI215" s="225"/>
      <c r="AJ215" s="225"/>
      <c r="AK215" s="257"/>
      <c r="AL215" s="257"/>
      <c r="AM215" s="225"/>
      <c r="AN215" s="225"/>
      <c r="AO215" s="225"/>
      <c r="AP215" s="225"/>
      <c r="AQ215" s="225"/>
      <c r="AR215" s="225"/>
      <c r="AS215" s="225"/>
      <c r="AT215" s="225"/>
      <c r="AU215" s="225"/>
      <c r="AV215" s="225"/>
      <c r="AW215" s="225"/>
      <c r="AX215" s="225"/>
      <c r="AY215" s="225"/>
      <c r="AZ215" s="225"/>
      <c r="BA215" s="225"/>
      <c r="BB215" s="225"/>
      <c r="BC215" s="225"/>
      <c r="BD215" s="225"/>
      <c r="BE215" s="225"/>
      <c r="BF215" s="225"/>
      <c r="BG215" s="225"/>
      <c r="BH215" s="225"/>
      <c r="BI215" s="225"/>
      <c r="BJ215" s="225"/>
      <c r="BK215" s="225"/>
      <c r="BL215" s="225"/>
      <c r="BM215" s="225"/>
      <c r="BN215" s="225"/>
      <c r="BO215" s="225"/>
      <c r="BP215" s="225"/>
      <c r="BQ215" s="225"/>
      <c r="BR215" s="225"/>
      <c r="BS215" s="225"/>
      <c r="BT215" s="225"/>
      <c r="BU215" s="225"/>
      <c r="BV215" s="225"/>
      <c r="BW215" s="225"/>
      <c r="BX215" s="225"/>
      <c r="BY215" s="225"/>
      <c r="BZ215" s="225"/>
      <c r="CA215" s="225"/>
      <c r="CB215" s="225"/>
      <c r="CC215" s="225"/>
      <c r="CD215" s="225"/>
      <c r="CE215" s="225"/>
      <c r="CF215" s="225"/>
      <c r="CG215" s="225"/>
      <c r="CH215" s="225"/>
      <c r="CI215" s="225"/>
      <c r="CJ215" s="225"/>
      <c r="CK215" s="225"/>
      <c r="CL215" s="225"/>
      <c r="CM215" s="225"/>
      <c r="CN215" s="225"/>
      <c r="CO215" s="225"/>
      <c r="CP215" s="225"/>
      <c r="CQ215" s="225"/>
      <c r="CR215" s="225"/>
      <c r="CS215" s="225"/>
      <c r="CT215" s="225"/>
    </row>
    <row r="216" spans="1:98" ht="12" customHeight="1" x14ac:dyDescent="0.25">
      <c r="A216" s="225"/>
      <c r="B216" s="225"/>
      <c r="C216" s="225"/>
      <c r="D216" s="225"/>
      <c r="E216" s="225"/>
      <c r="F216" s="225"/>
      <c r="G216" s="225"/>
      <c r="H216" s="225"/>
      <c r="I216" s="225"/>
      <c r="J216" s="225"/>
      <c r="K216" s="225"/>
      <c r="L216" s="225"/>
      <c r="M216" s="225"/>
      <c r="N216" s="225"/>
      <c r="O216" s="225"/>
      <c r="P216" s="225"/>
      <c r="Q216" s="225"/>
      <c r="R216" s="225"/>
      <c r="S216" s="225"/>
      <c r="T216" s="225"/>
      <c r="U216" s="225"/>
      <c r="V216" s="225"/>
      <c r="W216" s="225"/>
      <c r="X216" s="225"/>
      <c r="Y216" s="225"/>
      <c r="Z216" s="225"/>
      <c r="AA216" s="225"/>
      <c r="AB216" s="225"/>
      <c r="AC216" s="225"/>
      <c r="AD216" s="225"/>
      <c r="AE216" s="225"/>
      <c r="AF216" s="225"/>
      <c r="AG216" s="225"/>
      <c r="AH216" s="225"/>
      <c r="AI216" s="225"/>
      <c r="AJ216" s="225"/>
      <c r="AK216" s="257"/>
      <c r="AL216" s="257"/>
      <c r="AM216" s="225"/>
      <c r="AN216" s="225"/>
      <c r="AO216" s="225"/>
      <c r="AP216" s="225"/>
      <c r="AQ216" s="225"/>
      <c r="AR216" s="225"/>
      <c r="AS216" s="225"/>
      <c r="AT216" s="225"/>
      <c r="AU216" s="225"/>
      <c r="AV216" s="225"/>
      <c r="AW216" s="225"/>
      <c r="AX216" s="225"/>
      <c r="AY216" s="225"/>
      <c r="AZ216" s="225"/>
      <c r="BA216" s="225"/>
      <c r="BB216" s="225"/>
      <c r="BC216" s="225"/>
      <c r="BD216" s="225"/>
      <c r="BE216" s="225"/>
      <c r="BF216" s="225"/>
      <c r="BG216" s="225"/>
      <c r="BH216" s="225"/>
      <c r="BI216" s="225"/>
      <c r="BJ216" s="225"/>
      <c r="BK216" s="225"/>
      <c r="BL216" s="225"/>
      <c r="BM216" s="225"/>
      <c r="BN216" s="225"/>
      <c r="BO216" s="225"/>
      <c r="BP216" s="225"/>
      <c r="BQ216" s="225"/>
      <c r="BR216" s="225"/>
      <c r="BS216" s="225"/>
      <c r="BT216" s="225"/>
      <c r="BU216" s="225"/>
      <c r="BV216" s="225"/>
      <c r="BW216" s="225"/>
      <c r="BX216" s="225"/>
      <c r="BY216" s="225"/>
      <c r="BZ216" s="225"/>
      <c r="CA216" s="225"/>
      <c r="CB216" s="225"/>
      <c r="CC216" s="225"/>
      <c r="CD216" s="225"/>
      <c r="CE216" s="225"/>
      <c r="CF216" s="225"/>
      <c r="CG216" s="225"/>
      <c r="CH216" s="225"/>
      <c r="CI216" s="225"/>
      <c r="CJ216" s="225"/>
      <c r="CK216" s="225"/>
      <c r="CL216" s="225"/>
      <c r="CM216" s="225"/>
      <c r="CN216" s="225"/>
      <c r="CO216" s="225"/>
      <c r="CP216" s="225"/>
      <c r="CQ216" s="225"/>
      <c r="CR216" s="225"/>
      <c r="CS216" s="225"/>
      <c r="CT216" s="225"/>
    </row>
    <row r="217" spans="1:98" ht="12" customHeight="1" x14ac:dyDescent="0.25">
      <c r="A217" s="225"/>
      <c r="B217" s="225"/>
      <c r="C217" s="225"/>
      <c r="D217" s="225"/>
      <c r="E217" s="225"/>
      <c r="F217" s="225"/>
      <c r="G217" s="225"/>
      <c r="H217" s="225"/>
      <c r="I217" s="225"/>
      <c r="J217" s="225"/>
      <c r="K217" s="225"/>
      <c r="L217" s="225"/>
      <c r="M217" s="225"/>
      <c r="N217" s="225"/>
      <c r="O217" s="225"/>
      <c r="P217" s="225"/>
      <c r="Q217" s="225"/>
      <c r="R217" s="225"/>
      <c r="S217" s="225"/>
      <c r="T217" s="225"/>
      <c r="U217" s="225"/>
      <c r="V217" s="225"/>
      <c r="W217" s="225"/>
      <c r="X217" s="225"/>
      <c r="Y217" s="225"/>
      <c r="Z217" s="225"/>
      <c r="AA217" s="225"/>
      <c r="AB217" s="225"/>
      <c r="AC217" s="225"/>
      <c r="AD217" s="225"/>
      <c r="AE217" s="225"/>
      <c r="AF217" s="225"/>
      <c r="AG217" s="225"/>
      <c r="AH217" s="225"/>
      <c r="AI217" s="225"/>
      <c r="AJ217" s="225"/>
      <c r="AK217" s="257"/>
      <c r="AL217" s="257"/>
      <c r="AM217" s="225"/>
      <c r="AN217" s="225"/>
      <c r="AO217" s="225"/>
      <c r="AP217" s="225"/>
      <c r="AQ217" s="225"/>
      <c r="AR217" s="225"/>
      <c r="AS217" s="225"/>
      <c r="AT217" s="225"/>
      <c r="AU217" s="225"/>
      <c r="AV217" s="225"/>
      <c r="AW217" s="225"/>
      <c r="AX217" s="225"/>
      <c r="AY217" s="225"/>
      <c r="AZ217" s="225"/>
      <c r="BA217" s="225"/>
      <c r="BB217" s="225"/>
      <c r="BC217" s="225"/>
      <c r="BD217" s="225"/>
      <c r="BE217" s="225"/>
      <c r="BF217" s="225"/>
      <c r="BG217" s="225"/>
      <c r="BH217" s="225"/>
      <c r="BI217" s="225"/>
      <c r="BJ217" s="225"/>
      <c r="BK217" s="225"/>
      <c r="BL217" s="225"/>
      <c r="BM217" s="225"/>
      <c r="BN217" s="225"/>
      <c r="BO217" s="225"/>
      <c r="BP217" s="225"/>
      <c r="BQ217" s="225"/>
      <c r="BR217" s="225"/>
      <c r="BS217" s="225"/>
      <c r="BT217" s="225"/>
      <c r="BU217" s="225"/>
      <c r="BV217" s="225"/>
      <c r="BW217" s="225"/>
      <c r="BX217" s="225"/>
      <c r="BY217" s="225"/>
      <c r="BZ217" s="225"/>
      <c r="CA217" s="225"/>
      <c r="CB217" s="225"/>
      <c r="CC217" s="225"/>
      <c r="CD217" s="225"/>
      <c r="CE217" s="225"/>
      <c r="CF217" s="225"/>
      <c r="CG217" s="225"/>
      <c r="CH217" s="225"/>
      <c r="CI217" s="225"/>
      <c r="CJ217" s="225"/>
      <c r="CK217" s="225"/>
      <c r="CL217" s="225"/>
      <c r="CM217" s="225"/>
      <c r="CN217" s="225"/>
      <c r="CO217" s="225"/>
      <c r="CP217" s="225"/>
      <c r="CQ217" s="225"/>
      <c r="CR217" s="225"/>
      <c r="CS217" s="225"/>
      <c r="CT217" s="225"/>
    </row>
    <row r="218" spans="1:98" ht="12" customHeight="1" x14ac:dyDescent="0.25">
      <c r="A218" s="225"/>
      <c r="B218" s="225"/>
      <c r="C218" s="225"/>
      <c r="D218" s="225"/>
      <c r="E218" s="225"/>
      <c r="F218" s="225"/>
      <c r="G218" s="225"/>
      <c r="H218" s="225"/>
      <c r="I218" s="225"/>
      <c r="J218" s="225"/>
      <c r="K218" s="225"/>
      <c r="L218" s="225"/>
      <c r="M218" s="225"/>
      <c r="N218" s="225"/>
      <c r="O218" s="225"/>
      <c r="P218" s="225"/>
      <c r="Q218" s="225"/>
      <c r="R218" s="225"/>
      <c r="S218" s="225"/>
      <c r="T218" s="225"/>
      <c r="U218" s="225"/>
      <c r="V218" s="225"/>
      <c r="W218" s="225"/>
      <c r="X218" s="225"/>
      <c r="Y218" s="225"/>
      <c r="Z218" s="225"/>
      <c r="AA218" s="225"/>
      <c r="AB218" s="225"/>
      <c r="AC218" s="225"/>
      <c r="AD218" s="225"/>
      <c r="AE218" s="225"/>
      <c r="AF218" s="225"/>
      <c r="AG218" s="225"/>
      <c r="AH218" s="225"/>
      <c r="AI218" s="225"/>
      <c r="AJ218" s="225"/>
      <c r="AK218" s="257"/>
      <c r="AL218" s="257"/>
      <c r="AM218" s="225"/>
      <c r="AN218" s="225"/>
      <c r="AO218" s="225"/>
      <c r="AP218" s="225"/>
      <c r="AQ218" s="225"/>
      <c r="AR218" s="225"/>
      <c r="AS218" s="225"/>
      <c r="AT218" s="225"/>
      <c r="AU218" s="225"/>
      <c r="AV218" s="225"/>
      <c r="AW218" s="225"/>
      <c r="AX218" s="225"/>
      <c r="AY218" s="225"/>
      <c r="AZ218" s="225"/>
      <c r="BA218" s="225"/>
      <c r="BB218" s="225"/>
      <c r="BC218" s="225"/>
      <c r="BD218" s="225"/>
      <c r="BE218" s="225"/>
      <c r="BF218" s="225"/>
      <c r="BG218" s="225"/>
      <c r="BH218" s="225"/>
      <c r="BI218" s="225"/>
      <c r="BJ218" s="225"/>
      <c r="BK218" s="225"/>
      <c r="BL218" s="225"/>
      <c r="BM218" s="225"/>
      <c r="BN218" s="225"/>
      <c r="BO218" s="225"/>
      <c r="BP218" s="225"/>
      <c r="BQ218" s="225"/>
      <c r="BR218" s="225"/>
      <c r="BS218" s="225"/>
      <c r="BT218" s="225"/>
      <c r="BU218" s="225"/>
      <c r="BV218" s="225"/>
      <c r="BW218" s="225"/>
      <c r="BX218" s="225"/>
      <c r="BY218" s="225"/>
      <c r="BZ218" s="225"/>
      <c r="CA218" s="225"/>
      <c r="CB218" s="225"/>
      <c r="CC218" s="225"/>
      <c r="CD218" s="225"/>
      <c r="CE218" s="225"/>
      <c r="CF218" s="225"/>
      <c r="CG218" s="225"/>
      <c r="CH218" s="225"/>
      <c r="CI218" s="225"/>
      <c r="CJ218" s="225"/>
      <c r="CK218" s="225"/>
      <c r="CL218" s="225"/>
      <c r="CM218" s="225"/>
      <c r="CN218" s="225"/>
      <c r="CO218" s="225"/>
      <c r="CP218" s="225"/>
      <c r="CQ218" s="225"/>
      <c r="CR218" s="225"/>
      <c r="CS218" s="225"/>
      <c r="CT218" s="225"/>
    </row>
    <row r="219" spans="1:98" ht="12" customHeight="1" x14ac:dyDescent="0.25">
      <c r="A219" s="225"/>
      <c r="B219" s="225"/>
      <c r="C219" s="225"/>
      <c r="D219" s="225"/>
      <c r="E219" s="225"/>
      <c r="F219" s="225"/>
      <c r="G219" s="225"/>
      <c r="H219" s="225"/>
      <c r="I219" s="225"/>
      <c r="J219" s="225"/>
      <c r="K219" s="225"/>
      <c r="L219" s="225"/>
      <c r="M219" s="225"/>
      <c r="N219" s="225"/>
      <c r="O219" s="225"/>
      <c r="P219" s="225"/>
      <c r="Q219" s="225"/>
      <c r="R219" s="225"/>
      <c r="S219" s="225"/>
      <c r="T219" s="225"/>
      <c r="U219" s="225"/>
      <c r="V219" s="225"/>
      <c r="W219" s="225"/>
      <c r="X219" s="225"/>
      <c r="Y219" s="225"/>
      <c r="Z219" s="225"/>
      <c r="AA219" s="225"/>
      <c r="AB219" s="225"/>
      <c r="AC219" s="225"/>
      <c r="AD219" s="225"/>
      <c r="AE219" s="225"/>
      <c r="AF219" s="225"/>
      <c r="AG219" s="225"/>
      <c r="AH219" s="225"/>
      <c r="AI219" s="225"/>
      <c r="AJ219" s="225"/>
      <c r="AK219" s="257"/>
      <c r="AL219" s="257"/>
      <c r="AM219" s="225"/>
      <c r="AN219" s="225"/>
      <c r="AO219" s="225"/>
      <c r="AP219" s="225"/>
      <c r="AQ219" s="225"/>
      <c r="AR219" s="225"/>
      <c r="AS219" s="225"/>
      <c r="AT219" s="225"/>
      <c r="AU219" s="225"/>
      <c r="AV219" s="225"/>
      <c r="AW219" s="225"/>
      <c r="AX219" s="225"/>
      <c r="AY219" s="225"/>
      <c r="AZ219" s="225"/>
      <c r="BA219" s="225"/>
      <c r="BB219" s="225"/>
      <c r="BC219" s="225"/>
      <c r="BD219" s="225"/>
      <c r="BE219" s="225"/>
      <c r="BF219" s="225"/>
      <c r="BG219" s="225"/>
      <c r="BH219" s="225"/>
      <c r="BI219" s="225"/>
      <c r="BJ219" s="225"/>
      <c r="BK219" s="225"/>
      <c r="BL219" s="225"/>
      <c r="BM219" s="225"/>
      <c r="BN219" s="225"/>
      <c r="BO219" s="225"/>
      <c r="BP219" s="225"/>
      <c r="BQ219" s="225"/>
      <c r="BR219" s="225"/>
      <c r="BS219" s="225"/>
      <c r="BT219" s="225"/>
      <c r="BU219" s="225"/>
      <c r="BV219" s="225"/>
      <c r="BW219" s="225"/>
      <c r="BX219" s="225"/>
      <c r="BY219" s="225"/>
      <c r="BZ219" s="225"/>
      <c r="CA219" s="225"/>
      <c r="CB219" s="225"/>
      <c r="CC219" s="225"/>
      <c r="CD219" s="225"/>
      <c r="CE219" s="225"/>
      <c r="CF219" s="225"/>
      <c r="CG219" s="225"/>
      <c r="CH219" s="225"/>
      <c r="CI219" s="225"/>
      <c r="CJ219" s="225"/>
      <c r="CK219" s="225"/>
      <c r="CL219" s="225"/>
      <c r="CM219" s="225"/>
      <c r="CN219" s="225"/>
      <c r="CO219" s="225"/>
      <c r="CP219" s="225"/>
      <c r="CQ219" s="225"/>
      <c r="CR219" s="225"/>
      <c r="CS219" s="225"/>
      <c r="CT219" s="225"/>
    </row>
    <row r="220" spans="1:98" ht="12" customHeight="1" x14ac:dyDescent="0.25">
      <c r="A220" s="225"/>
      <c r="B220" s="225"/>
      <c r="C220" s="225"/>
      <c r="D220" s="225"/>
      <c r="E220" s="225"/>
      <c r="F220" s="225"/>
      <c r="G220" s="225"/>
      <c r="H220" s="225"/>
      <c r="I220" s="225"/>
      <c r="J220" s="225"/>
      <c r="K220" s="225"/>
      <c r="L220" s="225"/>
      <c r="M220" s="225"/>
      <c r="N220" s="225"/>
      <c r="O220" s="225"/>
      <c r="P220" s="225"/>
      <c r="Q220" s="225"/>
      <c r="R220" s="225"/>
      <c r="S220" s="225"/>
      <c r="T220" s="225"/>
      <c r="U220" s="225"/>
      <c r="V220" s="225"/>
      <c r="W220" s="225"/>
      <c r="X220" s="225"/>
      <c r="Y220" s="225"/>
      <c r="Z220" s="225"/>
      <c r="AA220" s="225"/>
      <c r="AB220" s="225"/>
      <c r="AC220" s="225"/>
      <c r="AD220" s="225"/>
      <c r="AE220" s="225"/>
      <c r="AF220" s="225"/>
      <c r="AG220" s="225"/>
      <c r="AH220" s="225"/>
      <c r="AI220" s="225"/>
      <c r="AJ220" s="225"/>
      <c r="AK220" s="257"/>
      <c r="AL220" s="257"/>
      <c r="AM220" s="225"/>
      <c r="AN220" s="225"/>
      <c r="AO220" s="225"/>
      <c r="AP220" s="225"/>
      <c r="AQ220" s="225"/>
      <c r="AR220" s="225"/>
      <c r="AS220" s="225"/>
      <c r="AT220" s="225"/>
      <c r="AU220" s="225"/>
      <c r="AV220" s="225"/>
      <c r="AW220" s="225"/>
      <c r="AX220" s="225"/>
      <c r="AY220" s="225"/>
      <c r="AZ220" s="225"/>
      <c r="BA220" s="225"/>
      <c r="BB220" s="225"/>
      <c r="BC220" s="225"/>
      <c r="BD220" s="225"/>
      <c r="BE220" s="225"/>
      <c r="BF220" s="225"/>
      <c r="BG220" s="225"/>
      <c r="BH220" s="225"/>
      <c r="BI220" s="225"/>
      <c r="BJ220" s="225"/>
      <c r="BK220" s="225"/>
      <c r="BL220" s="225"/>
      <c r="BM220" s="225"/>
      <c r="BN220" s="225"/>
      <c r="BO220" s="225"/>
      <c r="BP220" s="225"/>
      <c r="BQ220" s="225"/>
      <c r="BR220" s="225"/>
      <c r="BS220" s="225"/>
      <c r="BT220" s="225"/>
      <c r="BU220" s="225"/>
      <c r="BV220" s="225"/>
      <c r="BW220" s="225"/>
      <c r="BX220" s="225"/>
      <c r="BY220" s="225"/>
      <c r="BZ220" s="225"/>
      <c r="CA220" s="225"/>
      <c r="CB220" s="225"/>
      <c r="CC220" s="225"/>
      <c r="CD220" s="225"/>
      <c r="CE220" s="225"/>
      <c r="CF220" s="225"/>
      <c r="CG220" s="225"/>
      <c r="CH220" s="225"/>
      <c r="CI220" s="225"/>
      <c r="CJ220" s="225"/>
      <c r="CK220" s="225"/>
      <c r="CL220" s="225"/>
      <c r="CM220" s="225"/>
      <c r="CN220" s="225"/>
      <c r="CO220" s="225"/>
      <c r="CP220" s="225"/>
      <c r="CQ220" s="225"/>
      <c r="CR220" s="225"/>
      <c r="CS220" s="225"/>
      <c r="CT220" s="225"/>
    </row>
    <row r="221" spans="1:98" ht="12" customHeight="1" x14ac:dyDescent="0.25">
      <c r="A221" s="225"/>
      <c r="B221" s="225"/>
      <c r="C221" s="225"/>
      <c r="D221" s="225"/>
      <c r="E221" s="225"/>
      <c r="F221" s="225"/>
      <c r="G221" s="225"/>
      <c r="H221" s="225"/>
      <c r="I221" s="225"/>
      <c r="J221" s="225"/>
      <c r="K221" s="225"/>
      <c r="L221" s="225"/>
      <c r="M221" s="225"/>
      <c r="N221" s="225"/>
      <c r="O221" s="225"/>
      <c r="P221" s="225"/>
      <c r="Q221" s="225"/>
      <c r="R221" s="225"/>
      <c r="S221" s="225"/>
      <c r="T221" s="225"/>
      <c r="U221" s="225"/>
      <c r="V221" s="225"/>
      <c r="W221" s="225"/>
      <c r="X221" s="225"/>
      <c r="Y221" s="225"/>
      <c r="Z221" s="225"/>
      <c r="AA221" s="225"/>
      <c r="AB221" s="225"/>
      <c r="AC221" s="225"/>
      <c r="AD221" s="225"/>
      <c r="AE221" s="225"/>
      <c r="AF221" s="225"/>
      <c r="AG221" s="225"/>
      <c r="AH221" s="225"/>
      <c r="AI221" s="225"/>
      <c r="AJ221" s="225"/>
      <c r="AK221" s="257"/>
      <c r="AL221" s="257"/>
      <c r="AM221" s="225"/>
      <c r="AN221" s="225"/>
      <c r="AO221" s="225"/>
      <c r="AP221" s="225"/>
      <c r="AQ221" s="225"/>
      <c r="AR221" s="225"/>
      <c r="AS221" s="225"/>
      <c r="AT221" s="225"/>
      <c r="AU221" s="225"/>
      <c r="AV221" s="225"/>
      <c r="AW221" s="225"/>
      <c r="AX221" s="225"/>
      <c r="AY221" s="225"/>
      <c r="AZ221" s="225"/>
      <c r="BA221" s="225"/>
      <c r="BB221" s="225"/>
      <c r="BC221" s="225"/>
      <c r="BD221" s="225"/>
      <c r="BE221" s="225"/>
      <c r="BF221" s="225"/>
      <c r="BG221" s="225"/>
      <c r="BH221" s="225"/>
      <c r="BI221" s="225"/>
      <c r="BJ221" s="225"/>
      <c r="BK221" s="225"/>
      <c r="BL221" s="225"/>
      <c r="BM221" s="225"/>
      <c r="BN221" s="225"/>
      <c r="BO221" s="225"/>
      <c r="BP221" s="225"/>
      <c r="BQ221" s="225"/>
      <c r="BR221" s="225"/>
      <c r="BS221" s="225"/>
      <c r="BT221" s="225"/>
      <c r="BU221" s="225"/>
      <c r="BV221" s="225"/>
      <c r="BW221" s="225"/>
      <c r="BX221" s="225"/>
      <c r="BY221" s="225"/>
      <c r="BZ221" s="225"/>
      <c r="CA221" s="225"/>
      <c r="CB221" s="225"/>
      <c r="CC221" s="225"/>
      <c r="CD221" s="225"/>
      <c r="CE221" s="225"/>
      <c r="CF221" s="225"/>
      <c r="CG221" s="225"/>
      <c r="CH221" s="225"/>
      <c r="CI221" s="225"/>
      <c r="CJ221" s="225"/>
      <c r="CK221" s="225"/>
      <c r="CL221" s="225"/>
      <c r="CM221" s="225"/>
      <c r="CN221" s="225"/>
      <c r="CO221" s="225"/>
      <c r="CP221" s="225"/>
      <c r="CQ221" s="225"/>
      <c r="CR221" s="225"/>
      <c r="CS221" s="225"/>
      <c r="CT221" s="225"/>
    </row>
    <row r="222" spans="1:98" ht="12" customHeight="1" x14ac:dyDescent="0.25">
      <c r="A222" s="225"/>
      <c r="B222" s="225"/>
      <c r="C222" s="225"/>
      <c r="D222" s="225"/>
      <c r="E222" s="225"/>
      <c r="F222" s="225"/>
      <c r="G222" s="225"/>
      <c r="H222" s="225"/>
      <c r="I222" s="225"/>
      <c r="J222" s="225"/>
      <c r="K222" s="225"/>
      <c r="L222" s="225"/>
      <c r="M222" s="225"/>
      <c r="N222" s="225"/>
      <c r="O222" s="225"/>
      <c r="P222" s="225"/>
      <c r="Q222" s="225"/>
      <c r="R222" s="225"/>
      <c r="S222" s="225"/>
      <c r="T222" s="225"/>
      <c r="U222" s="225"/>
      <c r="V222" s="225"/>
      <c r="W222" s="225"/>
      <c r="X222" s="225"/>
      <c r="Y222" s="225"/>
      <c r="Z222" s="225"/>
      <c r="AA222" s="225"/>
      <c r="AB222" s="225"/>
      <c r="AC222" s="225"/>
      <c r="AD222" s="225"/>
      <c r="AE222" s="225"/>
      <c r="AF222" s="225"/>
      <c r="AG222" s="225"/>
      <c r="AH222" s="225"/>
      <c r="AI222" s="225"/>
      <c r="AJ222" s="225"/>
      <c r="AK222" s="257"/>
      <c r="AL222" s="257"/>
      <c r="AM222" s="225"/>
      <c r="AN222" s="225"/>
      <c r="AO222" s="225"/>
      <c r="AP222" s="225"/>
      <c r="AQ222" s="225"/>
      <c r="AR222" s="225"/>
      <c r="AS222" s="225"/>
      <c r="AT222" s="225"/>
      <c r="AU222" s="225"/>
      <c r="AV222" s="225"/>
      <c r="AW222" s="225"/>
      <c r="AX222" s="225"/>
      <c r="AY222" s="225"/>
      <c r="AZ222" s="225"/>
      <c r="BA222" s="225"/>
      <c r="BB222" s="225"/>
      <c r="BC222" s="225"/>
      <c r="BD222" s="225"/>
      <c r="BE222" s="225"/>
      <c r="BF222" s="225"/>
      <c r="BG222" s="225"/>
      <c r="BH222" s="225"/>
      <c r="BI222" s="225"/>
      <c r="BJ222" s="225"/>
      <c r="BK222" s="225"/>
      <c r="BL222" s="225"/>
      <c r="BM222" s="225"/>
      <c r="BN222" s="225"/>
      <c r="BO222" s="225"/>
      <c r="BP222" s="225"/>
      <c r="BQ222" s="225"/>
      <c r="BR222" s="225"/>
      <c r="BS222" s="225"/>
      <c r="BT222" s="225"/>
      <c r="BU222" s="225"/>
      <c r="BV222" s="225"/>
      <c r="BW222" s="225"/>
      <c r="BX222" s="225"/>
      <c r="BY222" s="225"/>
      <c r="BZ222" s="225"/>
      <c r="CA222" s="225"/>
      <c r="CB222" s="225"/>
      <c r="CC222" s="225"/>
      <c r="CD222" s="225"/>
      <c r="CE222" s="225"/>
      <c r="CF222" s="225"/>
      <c r="CG222" s="225"/>
      <c r="CH222" s="225"/>
      <c r="CI222" s="225"/>
      <c r="CJ222" s="225"/>
      <c r="CK222" s="225"/>
      <c r="CL222" s="225"/>
      <c r="CM222" s="225"/>
      <c r="CN222" s="225"/>
      <c r="CO222" s="225"/>
      <c r="CP222" s="225"/>
      <c r="CQ222" s="225"/>
      <c r="CR222" s="225"/>
      <c r="CS222" s="225"/>
      <c r="CT222" s="225"/>
    </row>
    <row r="223" spans="1:98" ht="12" customHeight="1" x14ac:dyDescent="0.25">
      <c r="A223" s="225"/>
      <c r="B223" s="225"/>
      <c r="C223" s="225"/>
      <c r="D223" s="225"/>
      <c r="E223" s="225"/>
      <c r="F223" s="225"/>
      <c r="G223" s="225"/>
      <c r="H223" s="225"/>
      <c r="I223" s="225"/>
      <c r="J223" s="225"/>
      <c r="K223" s="225"/>
      <c r="L223" s="225"/>
      <c r="M223" s="225"/>
      <c r="N223" s="225"/>
      <c r="O223" s="225"/>
      <c r="P223" s="225"/>
      <c r="Q223" s="225"/>
      <c r="R223" s="225"/>
      <c r="S223" s="225"/>
      <c r="T223" s="225"/>
      <c r="U223" s="225"/>
      <c r="V223" s="225"/>
      <c r="W223" s="225"/>
      <c r="X223" s="225"/>
      <c r="Y223" s="225"/>
      <c r="Z223" s="225"/>
      <c r="AA223" s="225"/>
      <c r="AB223" s="225"/>
      <c r="AC223" s="225"/>
      <c r="AD223" s="225"/>
      <c r="AE223" s="225"/>
      <c r="AF223" s="225"/>
      <c r="AG223" s="225"/>
      <c r="AH223" s="225"/>
      <c r="AI223" s="225"/>
      <c r="AJ223" s="225"/>
      <c r="AK223" s="257"/>
      <c r="AL223" s="257"/>
      <c r="AM223" s="225"/>
      <c r="AN223" s="225"/>
      <c r="AO223" s="225"/>
      <c r="AP223" s="225"/>
      <c r="AQ223" s="225"/>
      <c r="AR223" s="225"/>
      <c r="AS223" s="225"/>
      <c r="AT223" s="225"/>
      <c r="AU223" s="225"/>
      <c r="AV223" s="225"/>
      <c r="AW223" s="225"/>
      <c r="AX223" s="225"/>
      <c r="AY223" s="225"/>
      <c r="AZ223" s="225"/>
      <c r="BA223" s="225"/>
      <c r="BB223" s="225"/>
      <c r="BC223" s="225"/>
      <c r="BD223" s="225"/>
      <c r="BE223" s="225"/>
      <c r="BF223" s="225"/>
      <c r="BG223" s="225"/>
      <c r="BH223" s="225"/>
      <c r="BI223" s="225"/>
      <c r="BJ223" s="225"/>
      <c r="BK223" s="225"/>
      <c r="BL223" s="225"/>
      <c r="BM223" s="225"/>
      <c r="BN223" s="225"/>
      <c r="BO223" s="225"/>
      <c r="BP223" s="225"/>
      <c r="BQ223" s="225"/>
      <c r="BR223" s="225"/>
      <c r="BS223" s="225"/>
      <c r="BT223" s="225"/>
      <c r="BU223" s="225"/>
      <c r="BV223" s="225"/>
      <c r="BW223" s="225"/>
      <c r="BX223" s="225"/>
      <c r="BY223" s="225"/>
      <c r="BZ223" s="225"/>
      <c r="CA223" s="225"/>
      <c r="CB223" s="225"/>
      <c r="CC223" s="225"/>
      <c r="CD223" s="225"/>
      <c r="CE223" s="225"/>
      <c r="CF223" s="225"/>
      <c r="CG223" s="225"/>
      <c r="CH223" s="225"/>
      <c r="CI223" s="225"/>
      <c r="CJ223" s="225"/>
      <c r="CK223" s="225"/>
      <c r="CL223" s="225"/>
      <c r="CM223" s="225"/>
      <c r="CN223" s="225"/>
      <c r="CO223" s="225"/>
      <c r="CP223" s="225"/>
      <c r="CQ223" s="225"/>
      <c r="CR223" s="225"/>
      <c r="CS223" s="225"/>
      <c r="CT223" s="225"/>
    </row>
    <row r="224" spans="1:98" ht="12" customHeight="1" x14ac:dyDescent="0.25">
      <c r="A224" s="225"/>
      <c r="B224" s="225"/>
      <c r="C224" s="225"/>
      <c r="D224" s="225"/>
      <c r="E224" s="225"/>
      <c r="F224" s="225"/>
      <c r="G224" s="225"/>
      <c r="H224" s="225"/>
      <c r="I224" s="225"/>
      <c r="J224" s="225"/>
      <c r="K224" s="225"/>
      <c r="L224" s="225"/>
      <c r="M224" s="225"/>
      <c r="N224" s="225"/>
      <c r="O224" s="225"/>
      <c r="P224" s="225"/>
      <c r="Q224" s="225"/>
      <c r="R224" s="225"/>
      <c r="S224" s="225"/>
      <c r="T224" s="225"/>
      <c r="U224" s="225"/>
      <c r="V224" s="225"/>
      <c r="W224" s="225"/>
      <c r="X224" s="225"/>
      <c r="Y224" s="225"/>
      <c r="Z224" s="225"/>
      <c r="AA224" s="225"/>
      <c r="AB224" s="225"/>
      <c r="AC224" s="225"/>
      <c r="AD224" s="225"/>
      <c r="AE224" s="225"/>
      <c r="AF224" s="225"/>
      <c r="AG224" s="225"/>
      <c r="AH224" s="225"/>
      <c r="AI224" s="225"/>
      <c r="AJ224" s="225"/>
      <c r="AK224" s="257"/>
      <c r="AL224" s="257"/>
      <c r="AM224" s="225"/>
      <c r="AN224" s="225"/>
      <c r="AO224" s="225"/>
      <c r="AP224" s="225"/>
      <c r="AQ224" s="225"/>
      <c r="AR224" s="225"/>
      <c r="AS224" s="225"/>
      <c r="AT224" s="225"/>
      <c r="AU224" s="225"/>
      <c r="AV224" s="225"/>
      <c r="AW224" s="225"/>
      <c r="AX224" s="225"/>
      <c r="AY224" s="225"/>
      <c r="AZ224" s="225"/>
      <c r="BA224" s="225"/>
      <c r="BB224" s="225"/>
      <c r="BC224" s="225"/>
      <c r="BD224" s="225"/>
      <c r="BE224" s="225"/>
      <c r="BF224" s="225"/>
      <c r="BG224" s="225"/>
      <c r="BH224" s="225"/>
      <c r="BI224" s="225"/>
      <c r="BJ224" s="225"/>
      <c r="BK224" s="225"/>
      <c r="BL224" s="225"/>
      <c r="BM224" s="225"/>
      <c r="BN224" s="225"/>
      <c r="BO224" s="225"/>
      <c r="BP224" s="225"/>
      <c r="BQ224" s="225"/>
      <c r="BR224" s="225"/>
      <c r="BS224" s="225"/>
      <c r="BT224" s="225"/>
      <c r="BU224" s="225"/>
      <c r="BV224" s="225"/>
      <c r="BW224" s="225"/>
      <c r="BX224" s="225"/>
      <c r="BY224" s="225"/>
      <c r="BZ224" s="225"/>
      <c r="CA224" s="225"/>
      <c r="CB224" s="225"/>
      <c r="CC224" s="225"/>
      <c r="CD224" s="225"/>
      <c r="CE224" s="225"/>
      <c r="CF224" s="225"/>
      <c r="CG224" s="225"/>
      <c r="CH224" s="225"/>
      <c r="CI224" s="225"/>
      <c r="CJ224" s="225"/>
      <c r="CK224" s="225"/>
      <c r="CL224" s="225"/>
      <c r="CM224" s="225"/>
      <c r="CN224" s="225"/>
      <c r="CO224" s="225"/>
      <c r="CP224" s="225"/>
      <c r="CQ224" s="225"/>
      <c r="CR224" s="225"/>
      <c r="CS224" s="225"/>
      <c r="CT224" s="225"/>
    </row>
    <row r="225" spans="1:98" ht="12" customHeight="1" x14ac:dyDescent="0.25">
      <c r="A225" s="225"/>
      <c r="B225" s="225"/>
      <c r="C225" s="225"/>
      <c r="D225" s="225"/>
      <c r="E225" s="225"/>
      <c r="F225" s="225"/>
      <c r="G225" s="225"/>
      <c r="H225" s="225"/>
      <c r="I225" s="225"/>
      <c r="J225" s="225"/>
      <c r="K225" s="225"/>
      <c r="L225" s="225"/>
      <c r="M225" s="225"/>
      <c r="N225" s="225"/>
      <c r="O225" s="225"/>
      <c r="P225" s="225"/>
      <c r="Q225" s="225"/>
      <c r="R225" s="225"/>
      <c r="S225" s="225"/>
      <c r="T225" s="225"/>
      <c r="U225" s="225"/>
      <c r="V225" s="225"/>
      <c r="W225" s="225"/>
      <c r="X225" s="225"/>
      <c r="Y225" s="225"/>
      <c r="Z225" s="225"/>
      <c r="AA225" s="225"/>
      <c r="AB225" s="225"/>
      <c r="AC225" s="225"/>
      <c r="AD225" s="225"/>
      <c r="AE225" s="225"/>
      <c r="AF225" s="225"/>
      <c r="AG225" s="225"/>
      <c r="AH225" s="225"/>
      <c r="AI225" s="225"/>
      <c r="AJ225" s="225"/>
      <c r="AK225" s="257"/>
      <c r="AL225" s="257"/>
      <c r="AM225" s="225"/>
      <c r="AN225" s="225"/>
      <c r="AO225" s="225"/>
      <c r="AP225" s="225"/>
      <c r="AQ225" s="225"/>
      <c r="AR225" s="225"/>
      <c r="AS225" s="225"/>
      <c r="AT225" s="225"/>
      <c r="AU225" s="225"/>
      <c r="AV225" s="225"/>
      <c r="AW225" s="225"/>
      <c r="AX225" s="225"/>
      <c r="AY225" s="225"/>
      <c r="AZ225" s="225"/>
      <c r="BA225" s="225"/>
      <c r="BB225" s="225"/>
      <c r="BC225" s="225"/>
      <c r="BD225" s="225"/>
      <c r="BE225" s="225"/>
      <c r="BF225" s="225"/>
      <c r="BG225" s="225"/>
      <c r="BH225" s="225"/>
      <c r="BI225" s="225"/>
      <c r="BJ225" s="225"/>
      <c r="BK225" s="225"/>
      <c r="BL225" s="225"/>
      <c r="BM225" s="225"/>
      <c r="BN225" s="225"/>
      <c r="BO225" s="225"/>
      <c r="BP225" s="225"/>
      <c r="BQ225" s="225"/>
      <c r="BR225" s="225"/>
      <c r="BS225" s="225"/>
      <c r="BT225" s="225"/>
      <c r="BU225" s="225"/>
      <c r="BV225" s="225"/>
      <c r="BW225" s="225"/>
      <c r="BX225" s="225"/>
      <c r="BY225" s="225"/>
      <c r="BZ225" s="225"/>
      <c r="CA225" s="225"/>
      <c r="CB225" s="225"/>
      <c r="CC225" s="225"/>
      <c r="CD225" s="225"/>
      <c r="CE225" s="225"/>
      <c r="CF225" s="225"/>
      <c r="CG225" s="225"/>
      <c r="CH225" s="225"/>
      <c r="CI225" s="225"/>
      <c r="CJ225" s="225"/>
      <c r="CK225" s="225"/>
      <c r="CL225" s="225"/>
      <c r="CM225" s="225"/>
      <c r="CN225" s="225"/>
      <c r="CO225" s="225"/>
      <c r="CP225" s="225"/>
      <c r="CQ225" s="225"/>
      <c r="CR225" s="225"/>
      <c r="CS225" s="225"/>
      <c r="CT225" s="225"/>
    </row>
    <row r="226" spans="1:98" ht="12" customHeight="1" x14ac:dyDescent="0.25">
      <c r="A226" s="225"/>
      <c r="B226" s="225"/>
      <c r="C226" s="225"/>
      <c r="D226" s="225"/>
      <c r="E226" s="225"/>
      <c r="F226" s="225"/>
      <c r="G226" s="225"/>
      <c r="H226" s="225"/>
      <c r="I226" s="225"/>
      <c r="J226" s="225"/>
      <c r="K226" s="225"/>
      <c r="L226" s="225"/>
      <c r="M226" s="225"/>
      <c r="N226" s="225"/>
      <c r="O226" s="225"/>
      <c r="P226" s="225"/>
      <c r="Q226" s="225"/>
      <c r="R226" s="225"/>
      <c r="S226" s="225"/>
      <c r="T226" s="225"/>
      <c r="U226" s="225"/>
      <c r="V226" s="225"/>
      <c r="W226" s="225"/>
      <c r="X226" s="225"/>
      <c r="Y226" s="225"/>
      <c r="Z226" s="225"/>
      <c r="AA226" s="225"/>
      <c r="AB226" s="225"/>
      <c r="AC226" s="225"/>
      <c r="AD226" s="225"/>
      <c r="AE226" s="225"/>
      <c r="AF226" s="225"/>
      <c r="AG226" s="225"/>
      <c r="AH226" s="225"/>
      <c r="AI226" s="225"/>
      <c r="AJ226" s="225"/>
      <c r="AK226" s="257"/>
      <c r="AL226" s="257"/>
      <c r="AM226" s="225"/>
      <c r="AN226" s="225"/>
      <c r="AO226" s="225"/>
      <c r="AP226" s="225"/>
      <c r="AQ226" s="225"/>
      <c r="AR226" s="225"/>
      <c r="AS226" s="225"/>
      <c r="AT226" s="225"/>
      <c r="AU226" s="225"/>
      <c r="AV226" s="225"/>
      <c r="AW226" s="225"/>
      <c r="AX226" s="225"/>
      <c r="AY226" s="225"/>
      <c r="AZ226" s="225"/>
      <c r="BA226" s="225"/>
      <c r="BB226" s="225"/>
      <c r="BC226" s="225"/>
      <c r="BD226" s="225"/>
      <c r="BE226" s="225"/>
      <c r="BF226" s="225"/>
      <c r="BG226" s="225"/>
      <c r="BH226" s="225"/>
      <c r="BI226" s="225"/>
      <c r="BJ226" s="225"/>
      <c r="BK226" s="225"/>
      <c r="BL226" s="225"/>
      <c r="BM226" s="225"/>
      <c r="BN226" s="225"/>
      <c r="BO226" s="225"/>
      <c r="BP226" s="225"/>
      <c r="BQ226" s="225"/>
      <c r="BR226" s="225"/>
      <c r="BS226" s="225"/>
      <c r="BT226" s="225"/>
      <c r="BU226" s="225"/>
      <c r="BV226" s="225"/>
      <c r="BW226" s="225"/>
      <c r="BX226" s="225"/>
      <c r="BY226" s="225"/>
      <c r="BZ226" s="225"/>
      <c r="CA226" s="225"/>
      <c r="CB226" s="225"/>
      <c r="CC226" s="225"/>
      <c r="CD226" s="225"/>
      <c r="CE226" s="225"/>
      <c r="CF226" s="225"/>
      <c r="CG226" s="225"/>
      <c r="CH226" s="225"/>
      <c r="CI226" s="225"/>
      <c r="CJ226" s="225"/>
      <c r="CK226" s="225"/>
      <c r="CL226" s="225"/>
      <c r="CM226" s="225"/>
      <c r="CN226" s="225"/>
      <c r="CO226" s="225"/>
      <c r="CP226" s="225"/>
      <c r="CQ226" s="225"/>
      <c r="CR226" s="225"/>
      <c r="CS226" s="225"/>
      <c r="CT226" s="225"/>
    </row>
    <row r="227" spans="1:98" ht="12" customHeight="1" x14ac:dyDescent="0.25">
      <c r="A227" s="225"/>
      <c r="B227" s="225"/>
      <c r="C227" s="225"/>
      <c r="D227" s="225"/>
      <c r="E227" s="225"/>
      <c r="F227" s="225"/>
      <c r="G227" s="225"/>
      <c r="H227" s="225"/>
      <c r="I227" s="225"/>
      <c r="J227" s="225"/>
      <c r="K227" s="225"/>
      <c r="L227" s="225"/>
      <c r="M227" s="225"/>
      <c r="N227" s="225"/>
      <c r="O227" s="225"/>
      <c r="P227" s="225"/>
      <c r="Q227" s="225"/>
      <c r="R227" s="225"/>
      <c r="S227" s="225"/>
      <c r="T227" s="225"/>
      <c r="U227" s="225"/>
      <c r="V227" s="225"/>
      <c r="W227" s="225"/>
      <c r="X227" s="225"/>
      <c r="Y227" s="225"/>
      <c r="Z227" s="225"/>
      <c r="AA227" s="225"/>
      <c r="AB227" s="225"/>
      <c r="AC227" s="225"/>
      <c r="AD227" s="225"/>
      <c r="AE227" s="225"/>
      <c r="AF227" s="225"/>
      <c r="AG227" s="225"/>
      <c r="AH227" s="225"/>
      <c r="AI227" s="225"/>
      <c r="AJ227" s="225"/>
      <c r="AK227" s="257"/>
      <c r="AL227" s="257"/>
      <c r="AM227" s="225"/>
      <c r="AN227" s="225"/>
      <c r="AO227" s="225"/>
      <c r="AP227" s="225"/>
      <c r="AQ227" s="225"/>
      <c r="AR227" s="225"/>
      <c r="AS227" s="225"/>
      <c r="AT227" s="225"/>
      <c r="AU227" s="225"/>
      <c r="AV227" s="225"/>
      <c r="AW227" s="225"/>
      <c r="AX227" s="225"/>
      <c r="AY227" s="225"/>
      <c r="AZ227" s="225"/>
      <c r="BA227" s="225"/>
      <c r="BB227" s="225"/>
      <c r="BC227" s="225"/>
      <c r="BD227" s="225"/>
      <c r="BE227" s="225"/>
      <c r="BF227" s="225"/>
      <c r="BG227" s="225"/>
      <c r="BH227" s="225"/>
      <c r="BI227" s="225"/>
      <c r="BJ227" s="225"/>
      <c r="BK227" s="225"/>
      <c r="BL227" s="225"/>
      <c r="BM227" s="225"/>
      <c r="BN227" s="225"/>
      <c r="BO227" s="225"/>
      <c r="BP227" s="225"/>
      <c r="BQ227" s="225"/>
      <c r="BR227" s="225"/>
      <c r="BS227" s="225"/>
      <c r="BT227" s="225"/>
      <c r="BU227" s="225"/>
      <c r="BV227" s="225"/>
      <c r="BW227" s="225"/>
      <c r="BX227" s="225"/>
      <c r="BY227" s="225"/>
      <c r="BZ227" s="225"/>
      <c r="CA227" s="225"/>
      <c r="CB227" s="225"/>
      <c r="CC227" s="225"/>
      <c r="CD227" s="225"/>
      <c r="CE227" s="225"/>
      <c r="CF227" s="225"/>
      <c r="CG227" s="225"/>
      <c r="CH227" s="225"/>
      <c r="CI227" s="225"/>
      <c r="CJ227" s="225"/>
      <c r="CK227" s="225"/>
      <c r="CL227" s="225"/>
      <c r="CM227" s="225"/>
      <c r="CN227" s="225"/>
      <c r="CO227" s="225"/>
      <c r="CP227" s="225"/>
      <c r="CQ227" s="225"/>
      <c r="CR227" s="225"/>
      <c r="CS227" s="225"/>
      <c r="CT227" s="225"/>
    </row>
    <row r="228" spans="1:98" ht="12" customHeight="1" x14ac:dyDescent="0.25">
      <c r="A228" s="225"/>
      <c r="B228" s="225"/>
      <c r="C228" s="225"/>
      <c r="D228" s="225"/>
      <c r="E228" s="225"/>
      <c r="F228" s="225"/>
      <c r="G228" s="225"/>
      <c r="H228" s="225"/>
      <c r="I228" s="225"/>
      <c r="J228" s="225"/>
      <c r="K228" s="225"/>
      <c r="L228" s="225"/>
      <c r="M228" s="225"/>
      <c r="N228" s="225"/>
      <c r="O228" s="225"/>
      <c r="P228" s="225"/>
      <c r="Q228" s="225"/>
      <c r="R228" s="225"/>
      <c r="S228" s="225"/>
      <c r="T228" s="225"/>
      <c r="U228" s="225"/>
      <c r="V228" s="225"/>
      <c r="W228" s="225"/>
      <c r="X228" s="225"/>
      <c r="Y228" s="225"/>
      <c r="Z228" s="225"/>
      <c r="AA228" s="225"/>
      <c r="AB228" s="225"/>
      <c r="AC228" s="225"/>
      <c r="AD228" s="225"/>
      <c r="AE228" s="225"/>
      <c r="AF228" s="225"/>
      <c r="AG228" s="225"/>
      <c r="AH228" s="225"/>
      <c r="AI228" s="225"/>
      <c r="AJ228" s="225"/>
      <c r="AK228" s="257"/>
      <c r="AL228" s="257"/>
      <c r="AM228" s="225"/>
      <c r="AN228" s="225"/>
      <c r="AO228" s="225"/>
      <c r="AP228" s="225"/>
      <c r="AQ228" s="225"/>
      <c r="AR228" s="225"/>
      <c r="AS228" s="225"/>
      <c r="AT228" s="225"/>
      <c r="AU228" s="225"/>
      <c r="AV228" s="225"/>
      <c r="AW228" s="225"/>
      <c r="AX228" s="225"/>
      <c r="AY228" s="225"/>
      <c r="AZ228" s="225"/>
      <c r="BA228" s="225"/>
      <c r="BB228" s="225"/>
      <c r="BC228" s="225"/>
      <c r="BD228" s="225"/>
      <c r="BE228" s="225"/>
      <c r="BF228" s="225"/>
      <c r="BG228" s="225"/>
      <c r="BH228" s="225"/>
      <c r="BI228" s="225"/>
      <c r="BJ228" s="225"/>
      <c r="BK228" s="225"/>
      <c r="BL228" s="225"/>
      <c r="BM228" s="225"/>
      <c r="BN228" s="225"/>
      <c r="BO228" s="225"/>
      <c r="BP228" s="225"/>
      <c r="BQ228" s="225"/>
      <c r="BR228" s="225"/>
      <c r="BS228" s="225"/>
      <c r="BT228" s="225"/>
      <c r="BU228" s="225"/>
      <c r="BV228" s="225"/>
      <c r="BW228" s="225"/>
      <c r="BX228" s="225"/>
      <c r="BY228" s="225"/>
      <c r="BZ228" s="225"/>
      <c r="CA228" s="225"/>
      <c r="CB228" s="225"/>
      <c r="CC228" s="225"/>
      <c r="CD228" s="225"/>
      <c r="CE228" s="225"/>
      <c r="CF228" s="225"/>
      <c r="CG228" s="225"/>
      <c r="CH228" s="225"/>
      <c r="CI228" s="225"/>
      <c r="CJ228" s="225"/>
      <c r="CK228" s="225"/>
      <c r="CL228" s="225"/>
      <c r="CM228" s="225"/>
      <c r="CN228" s="225"/>
      <c r="CO228" s="225"/>
      <c r="CP228" s="225"/>
      <c r="CQ228" s="225"/>
      <c r="CR228" s="225"/>
      <c r="CS228" s="225"/>
      <c r="CT228" s="225"/>
    </row>
    <row r="229" spans="1:98" ht="12" customHeight="1" x14ac:dyDescent="0.25">
      <c r="A229" s="225"/>
      <c r="B229" s="225"/>
      <c r="C229" s="225"/>
      <c r="D229" s="225"/>
      <c r="E229" s="225"/>
      <c r="F229" s="225"/>
      <c r="G229" s="225"/>
      <c r="H229" s="225"/>
      <c r="I229" s="225"/>
      <c r="J229" s="225"/>
      <c r="K229" s="225"/>
      <c r="L229" s="225"/>
      <c r="M229" s="225"/>
      <c r="N229" s="225"/>
      <c r="O229" s="225"/>
      <c r="P229" s="225"/>
      <c r="Q229" s="225"/>
      <c r="R229" s="225"/>
      <c r="S229" s="225"/>
      <c r="T229" s="225"/>
      <c r="U229" s="225"/>
      <c r="V229" s="225"/>
      <c r="W229" s="225"/>
      <c r="X229" s="225"/>
      <c r="Y229" s="225"/>
      <c r="Z229" s="225"/>
      <c r="AA229" s="225"/>
      <c r="AB229" s="225"/>
      <c r="AC229" s="225"/>
      <c r="AD229" s="225"/>
      <c r="AE229" s="225"/>
      <c r="AF229" s="225"/>
      <c r="AG229" s="225"/>
      <c r="AH229" s="225"/>
      <c r="AI229" s="225"/>
      <c r="AJ229" s="225"/>
      <c r="AK229" s="257"/>
      <c r="AL229" s="257"/>
      <c r="AM229" s="225"/>
      <c r="AN229" s="225"/>
      <c r="AO229" s="225"/>
      <c r="AP229" s="225"/>
      <c r="AQ229" s="225"/>
      <c r="AR229" s="225"/>
      <c r="AS229" s="225"/>
      <c r="AT229" s="225"/>
      <c r="AU229" s="225"/>
      <c r="AV229" s="225"/>
      <c r="AW229" s="225"/>
      <c r="AX229" s="225"/>
      <c r="AY229" s="225"/>
      <c r="AZ229" s="225"/>
      <c r="BA229" s="225"/>
      <c r="BB229" s="225"/>
      <c r="BC229" s="225"/>
      <c r="BD229" s="225"/>
      <c r="BE229" s="225"/>
      <c r="BF229" s="225"/>
      <c r="BG229" s="225"/>
      <c r="BH229" s="225"/>
      <c r="BI229" s="225"/>
      <c r="BJ229" s="225"/>
      <c r="BK229" s="225"/>
      <c r="BL229" s="225"/>
      <c r="BM229" s="225"/>
      <c r="BN229" s="225"/>
      <c r="BO229" s="225"/>
      <c r="BP229" s="225"/>
      <c r="BQ229" s="225"/>
      <c r="BR229" s="225"/>
      <c r="BS229" s="225"/>
      <c r="BT229" s="225"/>
      <c r="BU229" s="225"/>
      <c r="BV229" s="225"/>
      <c r="BW229" s="225"/>
      <c r="BX229" s="225"/>
      <c r="BY229" s="225"/>
      <c r="BZ229" s="225"/>
      <c r="CA229" s="225"/>
      <c r="CB229" s="225"/>
      <c r="CC229" s="225"/>
      <c r="CD229" s="225"/>
      <c r="CE229" s="225"/>
      <c r="CF229" s="225"/>
      <c r="CG229" s="225"/>
      <c r="CH229" s="225"/>
      <c r="CI229" s="225"/>
      <c r="CJ229" s="225"/>
      <c r="CK229" s="225"/>
      <c r="CL229" s="225"/>
      <c r="CM229" s="225"/>
      <c r="CN229" s="225"/>
      <c r="CO229" s="225"/>
      <c r="CP229" s="225"/>
      <c r="CQ229" s="225"/>
      <c r="CR229" s="225"/>
      <c r="CS229" s="225"/>
      <c r="CT229" s="225"/>
    </row>
    <row r="230" spans="1:98" ht="12" customHeight="1" x14ac:dyDescent="0.25">
      <c r="A230" s="225"/>
      <c r="B230" s="225"/>
      <c r="C230" s="225"/>
      <c r="D230" s="225"/>
      <c r="E230" s="225"/>
      <c r="F230" s="225"/>
      <c r="G230" s="225"/>
      <c r="H230" s="225"/>
      <c r="I230" s="225"/>
      <c r="J230" s="225"/>
      <c r="K230" s="225"/>
      <c r="L230" s="225"/>
      <c r="M230" s="225"/>
      <c r="N230" s="225"/>
      <c r="O230" s="225"/>
      <c r="P230" s="225"/>
      <c r="Q230" s="225"/>
      <c r="R230" s="225"/>
      <c r="S230" s="225"/>
      <c r="T230" s="225"/>
      <c r="U230" s="225"/>
      <c r="V230" s="225"/>
      <c r="W230" s="225"/>
      <c r="X230" s="225"/>
      <c r="Y230" s="225"/>
      <c r="Z230" s="225"/>
      <c r="AA230" s="225"/>
      <c r="AB230" s="225"/>
      <c r="AC230" s="225"/>
      <c r="AD230" s="225"/>
      <c r="AE230" s="225"/>
      <c r="AF230" s="225"/>
      <c r="AG230" s="225"/>
      <c r="AH230" s="225"/>
      <c r="AI230" s="225"/>
      <c r="AJ230" s="225"/>
      <c r="AK230" s="257"/>
      <c r="AL230" s="257"/>
      <c r="AM230" s="225"/>
      <c r="AN230" s="225"/>
      <c r="AO230" s="225"/>
      <c r="AP230" s="225"/>
      <c r="AQ230" s="225"/>
      <c r="AR230" s="225"/>
      <c r="AS230" s="225"/>
      <c r="AT230" s="225"/>
      <c r="AU230" s="225"/>
      <c r="AV230" s="225"/>
      <c r="AW230" s="225"/>
      <c r="AX230" s="225"/>
      <c r="AY230" s="225"/>
      <c r="AZ230" s="225"/>
      <c r="BA230" s="225"/>
      <c r="BB230" s="225"/>
      <c r="BC230" s="225"/>
      <c r="BD230" s="225"/>
      <c r="BE230" s="225"/>
      <c r="BF230" s="225"/>
      <c r="BG230" s="225"/>
      <c r="BH230" s="225"/>
      <c r="BI230" s="225"/>
      <c r="BJ230" s="225"/>
      <c r="BK230" s="225"/>
      <c r="BL230" s="225"/>
      <c r="BM230" s="225"/>
      <c r="BN230" s="225"/>
      <c r="BO230" s="225"/>
      <c r="BP230" s="225"/>
      <c r="BQ230" s="225"/>
      <c r="BR230" s="225"/>
      <c r="BS230" s="225"/>
      <c r="BT230" s="225"/>
      <c r="BU230" s="225"/>
      <c r="BV230" s="225"/>
      <c r="BW230" s="225"/>
      <c r="BX230" s="225"/>
      <c r="BY230" s="225"/>
      <c r="BZ230" s="225"/>
      <c r="CA230" s="225"/>
      <c r="CB230" s="225"/>
      <c r="CC230" s="225"/>
      <c r="CD230" s="225"/>
      <c r="CE230" s="225"/>
      <c r="CF230" s="225"/>
      <c r="CG230" s="225"/>
      <c r="CH230" s="225"/>
      <c r="CI230" s="225"/>
      <c r="CJ230" s="225"/>
      <c r="CK230" s="225"/>
      <c r="CL230" s="225"/>
      <c r="CM230" s="225"/>
      <c r="CN230" s="225"/>
      <c r="CO230" s="225"/>
      <c r="CP230" s="225"/>
      <c r="CQ230" s="225"/>
      <c r="CR230" s="225"/>
      <c r="CS230" s="225"/>
      <c r="CT230" s="225"/>
    </row>
    <row r="231" spans="1:98" ht="12" customHeight="1" x14ac:dyDescent="0.25">
      <c r="A231" s="225"/>
      <c r="B231" s="225"/>
      <c r="C231" s="225"/>
      <c r="D231" s="225"/>
      <c r="E231" s="225"/>
      <c r="F231" s="225"/>
      <c r="G231" s="225"/>
      <c r="H231" s="225"/>
      <c r="I231" s="225"/>
      <c r="J231" s="225"/>
      <c r="K231" s="225"/>
      <c r="L231" s="225"/>
      <c r="M231" s="225"/>
      <c r="N231" s="225"/>
      <c r="O231" s="225"/>
      <c r="P231" s="225"/>
      <c r="Q231" s="225"/>
      <c r="R231" s="225"/>
      <c r="S231" s="225"/>
      <c r="T231" s="225"/>
      <c r="U231" s="225"/>
      <c r="V231" s="225"/>
      <c r="W231" s="225"/>
      <c r="X231" s="225"/>
      <c r="Y231" s="225"/>
      <c r="Z231" s="225"/>
      <c r="AA231" s="225"/>
      <c r="AB231" s="225"/>
      <c r="AC231" s="225"/>
      <c r="AD231" s="225"/>
      <c r="AE231" s="225"/>
      <c r="AF231" s="225"/>
      <c r="AG231" s="225"/>
      <c r="AH231" s="225"/>
      <c r="AI231" s="225"/>
      <c r="AJ231" s="225"/>
      <c r="AK231" s="257"/>
      <c r="AL231" s="257"/>
      <c r="AM231" s="225"/>
      <c r="AN231" s="225"/>
      <c r="AO231" s="225"/>
      <c r="AP231" s="225"/>
      <c r="AQ231" s="225"/>
      <c r="AR231" s="225"/>
      <c r="AS231" s="225"/>
      <c r="AT231" s="225"/>
      <c r="AU231" s="225"/>
      <c r="AV231" s="225"/>
      <c r="AW231" s="225"/>
      <c r="AX231" s="225"/>
      <c r="AY231" s="225"/>
      <c r="AZ231" s="225"/>
      <c r="BA231" s="225"/>
      <c r="BB231" s="225"/>
      <c r="BC231" s="225"/>
      <c r="BD231" s="225"/>
      <c r="BE231" s="225"/>
      <c r="BF231" s="225"/>
      <c r="BG231" s="225"/>
      <c r="BH231" s="225"/>
      <c r="BI231" s="225"/>
      <c r="BJ231" s="225"/>
      <c r="BK231" s="225"/>
      <c r="BL231" s="225"/>
      <c r="BM231" s="225"/>
      <c r="BN231" s="225"/>
      <c r="BO231" s="225"/>
      <c r="BP231" s="225"/>
      <c r="BQ231" s="225"/>
      <c r="BR231" s="225"/>
      <c r="BS231" s="225"/>
      <c r="BT231" s="225"/>
      <c r="BU231" s="225"/>
      <c r="BV231" s="225"/>
      <c r="BW231" s="225"/>
      <c r="BX231" s="225"/>
      <c r="BY231" s="225"/>
      <c r="BZ231" s="225"/>
      <c r="CA231" s="225"/>
      <c r="CB231" s="225"/>
      <c r="CC231" s="225"/>
      <c r="CD231" s="225"/>
      <c r="CE231" s="225"/>
      <c r="CF231" s="225"/>
      <c r="CG231" s="225"/>
      <c r="CH231" s="225"/>
      <c r="CI231" s="225"/>
      <c r="CJ231" s="225"/>
      <c r="CK231" s="225"/>
      <c r="CL231" s="225"/>
      <c r="CM231" s="225"/>
      <c r="CN231" s="225"/>
      <c r="CO231" s="225"/>
      <c r="CP231" s="225"/>
      <c r="CQ231" s="225"/>
      <c r="CR231" s="225"/>
      <c r="CS231" s="225"/>
      <c r="CT231" s="225"/>
    </row>
    <row r="232" spans="1:98" ht="12" customHeight="1" x14ac:dyDescent="0.25">
      <c r="A232" s="225"/>
      <c r="B232" s="225"/>
      <c r="C232" s="225"/>
      <c r="D232" s="225"/>
      <c r="E232" s="225"/>
      <c r="F232" s="225"/>
      <c r="G232" s="225"/>
      <c r="H232" s="225"/>
      <c r="I232" s="225"/>
      <c r="J232" s="225"/>
      <c r="K232" s="225"/>
      <c r="L232" s="225"/>
      <c r="M232" s="225"/>
      <c r="N232" s="225"/>
      <c r="O232" s="225"/>
      <c r="P232" s="225"/>
      <c r="Q232" s="225"/>
      <c r="R232" s="225"/>
      <c r="S232" s="225"/>
      <c r="T232" s="225"/>
      <c r="U232" s="225"/>
      <c r="V232" s="225"/>
      <c r="W232" s="225"/>
      <c r="X232" s="225"/>
      <c r="Y232" s="225"/>
      <c r="Z232" s="225"/>
      <c r="AA232" s="225"/>
      <c r="AB232" s="225"/>
      <c r="AC232" s="225"/>
      <c r="AD232" s="225"/>
      <c r="AE232" s="225"/>
      <c r="AF232" s="225"/>
      <c r="AG232" s="225"/>
      <c r="AH232" s="225"/>
      <c r="AI232" s="225"/>
      <c r="AJ232" s="225"/>
      <c r="AK232" s="257"/>
      <c r="AL232" s="257"/>
      <c r="AM232" s="225"/>
      <c r="AN232" s="225"/>
      <c r="AO232" s="225"/>
      <c r="AP232" s="225"/>
      <c r="AQ232" s="225"/>
      <c r="AR232" s="225"/>
      <c r="AS232" s="225"/>
      <c r="AT232" s="225"/>
      <c r="AU232" s="225"/>
      <c r="AV232" s="225"/>
      <c r="AW232" s="225"/>
      <c r="AX232" s="225"/>
      <c r="AY232" s="225"/>
      <c r="AZ232" s="225"/>
      <c r="BA232" s="225"/>
      <c r="BB232" s="225"/>
      <c r="BC232" s="225"/>
      <c r="BD232" s="225"/>
      <c r="BE232" s="225"/>
      <c r="BF232" s="225"/>
      <c r="BG232" s="225"/>
      <c r="BH232" s="225"/>
      <c r="BI232" s="225"/>
      <c r="BJ232" s="225"/>
      <c r="BK232" s="225"/>
      <c r="BL232" s="225"/>
      <c r="BM232" s="225"/>
      <c r="BN232" s="225"/>
      <c r="BO232" s="225"/>
      <c r="BP232" s="225"/>
      <c r="BQ232" s="225"/>
      <c r="BR232" s="225"/>
      <c r="BS232" s="225"/>
      <c r="BT232" s="225"/>
      <c r="BU232" s="225"/>
      <c r="BV232" s="225"/>
      <c r="BW232" s="225"/>
      <c r="BX232" s="225"/>
      <c r="BY232" s="225"/>
      <c r="BZ232" s="225"/>
      <c r="CA232" s="225"/>
      <c r="CB232" s="225"/>
      <c r="CC232" s="225"/>
      <c r="CD232" s="225"/>
      <c r="CE232" s="225"/>
      <c r="CF232" s="225"/>
      <c r="CG232" s="225"/>
      <c r="CH232" s="225"/>
      <c r="CI232" s="225"/>
      <c r="CJ232" s="225"/>
      <c r="CK232" s="225"/>
      <c r="CL232" s="225"/>
      <c r="CM232" s="225"/>
      <c r="CN232" s="225"/>
      <c r="CO232" s="225"/>
      <c r="CP232" s="225"/>
      <c r="CQ232" s="225"/>
      <c r="CR232" s="225"/>
      <c r="CS232" s="225"/>
      <c r="CT232" s="225"/>
    </row>
    <row r="233" spans="1:98" ht="12" customHeight="1" x14ac:dyDescent="0.25">
      <c r="A233" s="225"/>
      <c r="B233" s="225"/>
      <c r="C233" s="225"/>
      <c r="D233" s="225"/>
      <c r="E233" s="225"/>
      <c r="F233" s="225"/>
      <c r="G233" s="225"/>
      <c r="H233" s="225"/>
      <c r="I233" s="225"/>
      <c r="J233" s="225"/>
      <c r="K233" s="225"/>
      <c r="L233" s="225"/>
      <c r="M233" s="225"/>
      <c r="N233" s="225"/>
      <c r="O233" s="225"/>
      <c r="P233" s="225"/>
      <c r="Q233" s="225"/>
      <c r="R233" s="225"/>
      <c r="S233" s="225"/>
      <c r="T233" s="225"/>
      <c r="U233" s="225"/>
      <c r="V233" s="225"/>
      <c r="W233" s="225"/>
      <c r="X233" s="225"/>
      <c r="Y233" s="225"/>
      <c r="Z233" s="225"/>
      <c r="AA233" s="225"/>
      <c r="AB233" s="225"/>
      <c r="AC233" s="225"/>
      <c r="AD233" s="225"/>
      <c r="AE233" s="225"/>
      <c r="AF233" s="225"/>
      <c r="AG233" s="225"/>
      <c r="AH233" s="225"/>
      <c r="AI233" s="225"/>
      <c r="AJ233" s="225"/>
      <c r="AK233" s="257"/>
      <c r="AL233" s="257"/>
      <c r="AM233" s="225"/>
      <c r="AN233" s="225"/>
      <c r="AO233" s="225"/>
      <c r="AP233" s="225"/>
      <c r="AQ233" s="225"/>
      <c r="AR233" s="225"/>
      <c r="AS233" s="225"/>
      <c r="AT233" s="225"/>
      <c r="AU233" s="225"/>
      <c r="AV233" s="225"/>
      <c r="AW233" s="225"/>
      <c r="AX233" s="225"/>
      <c r="AY233" s="225"/>
      <c r="AZ233" s="225"/>
      <c r="BA233" s="225"/>
      <c r="BB233" s="225"/>
      <c r="BC233" s="225"/>
      <c r="BD233" s="225"/>
      <c r="BE233" s="225"/>
      <c r="BF233" s="225"/>
      <c r="BG233" s="225"/>
      <c r="BH233" s="225"/>
      <c r="BI233" s="225"/>
      <c r="BJ233" s="225"/>
      <c r="BK233" s="225"/>
      <c r="BL233" s="225"/>
      <c r="BM233" s="225"/>
      <c r="BN233" s="225"/>
      <c r="BO233" s="225"/>
      <c r="BP233" s="225"/>
      <c r="BQ233" s="225"/>
      <c r="BR233" s="225"/>
      <c r="BS233" s="225"/>
      <c r="BT233" s="225"/>
      <c r="BU233" s="225"/>
      <c r="BV233" s="225"/>
      <c r="BW233" s="225"/>
      <c r="BX233" s="225"/>
      <c r="BY233" s="225"/>
      <c r="BZ233" s="225"/>
      <c r="CA233" s="225"/>
      <c r="CB233" s="225"/>
      <c r="CC233" s="225"/>
      <c r="CD233" s="225"/>
      <c r="CE233" s="225"/>
      <c r="CF233" s="225"/>
      <c r="CG233" s="225"/>
      <c r="CH233" s="225"/>
      <c r="CI233" s="225"/>
      <c r="CJ233" s="225"/>
      <c r="CK233" s="225"/>
      <c r="CL233" s="225"/>
      <c r="CM233" s="225"/>
      <c r="CN233" s="225"/>
      <c r="CO233" s="225"/>
      <c r="CP233" s="225"/>
      <c r="CQ233" s="225"/>
      <c r="CR233" s="225"/>
      <c r="CS233" s="225"/>
      <c r="CT233" s="225"/>
    </row>
    <row r="234" spans="1:98" ht="12" customHeight="1" x14ac:dyDescent="0.25">
      <c r="A234" s="225"/>
      <c r="B234" s="225"/>
      <c r="C234" s="225"/>
      <c r="D234" s="225"/>
      <c r="E234" s="225"/>
      <c r="F234" s="225"/>
      <c r="G234" s="225"/>
      <c r="H234" s="225"/>
      <c r="I234" s="225"/>
      <c r="J234" s="225"/>
      <c r="K234" s="225"/>
      <c r="L234" s="225"/>
      <c r="M234" s="225"/>
      <c r="N234" s="225"/>
      <c r="O234" s="225"/>
      <c r="P234" s="225"/>
      <c r="Q234" s="225"/>
      <c r="R234" s="225"/>
      <c r="S234" s="225"/>
      <c r="T234" s="225"/>
      <c r="U234" s="225"/>
      <c r="V234" s="225"/>
      <c r="W234" s="225"/>
      <c r="X234" s="225"/>
      <c r="Y234" s="225"/>
      <c r="Z234" s="225"/>
      <c r="AA234" s="225"/>
      <c r="AB234" s="225"/>
      <c r="AC234" s="225"/>
      <c r="AD234" s="225"/>
      <c r="AE234" s="225"/>
      <c r="AF234" s="225"/>
      <c r="AG234" s="225"/>
      <c r="AH234" s="225"/>
      <c r="AI234" s="225"/>
      <c r="AJ234" s="225"/>
      <c r="AK234" s="257"/>
      <c r="AL234" s="257"/>
      <c r="AM234" s="225"/>
      <c r="AN234" s="225"/>
      <c r="AO234" s="225"/>
      <c r="AP234" s="225"/>
      <c r="AQ234" s="225"/>
      <c r="AR234" s="225"/>
      <c r="AS234" s="225"/>
      <c r="AT234" s="225"/>
      <c r="AU234" s="225"/>
      <c r="AV234" s="225"/>
      <c r="AW234" s="225"/>
      <c r="AX234" s="225"/>
      <c r="AY234" s="225"/>
      <c r="AZ234" s="225"/>
      <c r="BA234" s="225"/>
      <c r="BB234" s="225"/>
      <c r="BC234" s="225"/>
      <c r="BD234" s="225"/>
      <c r="BE234" s="225"/>
      <c r="BF234" s="225"/>
      <c r="BG234" s="225"/>
      <c r="BH234" s="225"/>
      <c r="BI234" s="225"/>
      <c r="BJ234" s="225"/>
      <c r="BK234" s="225"/>
      <c r="BL234" s="225"/>
      <c r="BM234" s="225"/>
      <c r="BN234" s="225"/>
      <c r="BO234" s="225"/>
      <c r="BP234" s="225"/>
      <c r="BQ234" s="225"/>
      <c r="BR234" s="225"/>
      <c r="BS234" s="225"/>
      <c r="BT234" s="225"/>
      <c r="BU234" s="225"/>
      <c r="BV234" s="225"/>
      <c r="BW234" s="225"/>
      <c r="BX234" s="225"/>
      <c r="BY234" s="225"/>
      <c r="BZ234" s="225"/>
      <c r="CA234" s="225"/>
      <c r="CB234" s="225"/>
      <c r="CC234" s="225"/>
      <c r="CD234" s="225"/>
      <c r="CE234" s="225"/>
      <c r="CF234" s="225"/>
      <c r="CG234" s="225"/>
      <c r="CH234" s="225"/>
      <c r="CI234" s="225"/>
      <c r="CJ234" s="225"/>
      <c r="CK234" s="225"/>
      <c r="CL234" s="225"/>
      <c r="CM234" s="225"/>
      <c r="CN234" s="225"/>
      <c r="CO234" s="225"/>
      <c r="CP234" s="225"/>
      <c r="CQ234" s="225"/>
      <c r="CR234" s="225"/>
      <c r="CS234" s="225"/>
      <c r="CT234" s="225"/>
    </row>
    <row r="235" spans="1:98" ht="12" customHeight="1" x14ac:dyDescent="0.25">
      <c r="A235" s="225"/>
      <c r="B235" s="225"/>
      <c r="C235" s="225"/>
      <c r="D235" s="225"/>
      <c r="E235" s="225"/>
      <c r="F235" s="225"/>
      <c r="G235" s="225"/>
      <c r="H235" s="225"/>
      <c r="I235" s="225"/>
      <c r="J235" s="225"/>
      <c r="K235" s="225"/>
      <c r="L235" s="225"/>
      <c r="M235" s="225"/>
      <c r="N235" s="225"/>
      <c r="O235" s="225"/>
      <c r="P235" s="225"/>
      <c r="Q235" s="225"/>
      <c r="R235" s="225"/>
      <c r="S235" s="225"/>
      <c r="T235" s="225"/>
      <c r="U235" s="225"/>
      <c r="V235" s="225"/>
      <c r="W235" s="225"/>
      <c r="X235" s="225"/>
      <c r="Y235" s="225"/>
      <c r="Z235" s="225"/>
      <c r="AA235" s="225"/>
      <c r="AB235" s="225"/>
      <c r="AC235" s="225"/>
      <c r="AD235" s="225"/>
      <c r="AE235" s="225"/>
      <c r="AF235" s="225"/>
      <c r="AG235" s="225"/>
      <c r="AH235" s="225"/>
      <c r="AI235" s="225"/>
      <c r="AJ235" s="225"/>
      <c r="AK235" s="257"/>
      <c r="AL235" s="257"/>
      <c r="AM235" s="225"/>
      <c r="AN235" s="225"/>
      <c r="AO235" s="225"/>
      <c r="AP235" s="225"/>
      <c r="AQ235" s="225"/>
      <c r="AR235" s="225"/>
      <c r="AS235" s="225"/>
      <c r="AT235" s="225"/>
      <c r="AU235" s="225"/>
      <c r="AV235" s="225"/>
      <c r="AW235" s="225"/>
      <c r="AX235" s="225"/>
      <c r="AY235" s="225"/>
      <c r="AZ235" s="225"/>
      <c r="BA235" s="225"/>
      <c r="BB235" s="225"/>
      <c r="BC235" s="225"/>
      <c r="BD235" s="225"/>
      <c r="BE235" s="225"/>
      <c r="BF235" s="225"/>
      <c r="BG235" s="225"/>
      <c r="BH235" s="225"/>
      <c r="BI235" s="225"/>
      <c r="BJ235" s="225"/>
      <c r="BK235" s="225"/>
      <c r="BL235" s="225"/>
      <c r="BM235" s="225"/>
      <c r="BN235" s="225"/>
      <c r="BO235" s="225"/>
      <c r="BP235" s="225"/>
      <c r="BQ235" s="225"/>
      <c r="BR235" s="225"/>
      <c r="BS235" s="225"/>
      <c r="BT235" s="225"/>
      <c r="BU235" s="225"/>
      <c r="BV235" s="225"/>
      <c r="BW235" s="225"/>
      <c r="BX235" s="225"/>
      <c r="BY235" s="225"/>
      <c r="BZ235" s="225"/>
      <c r="CA235" s="225"/>
      <c r="CB235" s="225"/>
      <c r="CC235" s="225"/>
      <c r="CD235" s="225"/>
      <c r="CE235" s="225"/>
      <c r="CF235" s="225"/>
      <c r="CG235" s="225"/>
      <c r="CH235" s="225"/>
      <c r="CI235" s="225"/>
      <c r="CJ235" s="225"/>
      <c r="CK235" s="225"/>
      <c r="CL235" s="225"/>
      <c r="CM235" s="225"/>
      <c r="CN235" s="225"/>
      <c r="CO235" s="225"/>
      <c r="CP235" s="225"/>
      <c r="CQ235" s="225"/>
      <c r="CR235" s="225"/>
      <c r="CS235" s="225"/>
      <c r="CT235" s="225"/>
    </row>
    <row r="236" spans="1:98" ht="12" customHeight="1" x14ac:dyDescent="0.25">
      <c r="A236" s="225"/>
      <c r="B236" s="225"/>
      <c r="C236" s="225"/>
      <c r="D236" s="225"/>
      <c r="E236" s="225"/>
      <c r="F236" s="225"/>
      <c r="G236" s="225"/>
      <c r="H236" s="225"/>
      <c r="I236" s="225"/>
      <c r="J236" s="225"/>
      <c r="K236" s="225"/>
      <c r="L236" s="225"/>
      <c r="M236" s="225"/>
      <c r="N236" s="225"/>
      <c r="O236" s="225"/>
      <c r="P236" s="225"/>
      <c r="Q236" s="225"/>
      <c r="R236" s="225"/>
      <c r="S236" s="225"/>
      <c r="T236" s="225"/>
      <c r="U236" s="225"/>
      <c r="V236" s="225"/>
      <c r="W236" s="225"/>
      <c r="X236" s="225"/>
      <c r="Y236" s="225"/>
      <c r="Z236" s="225"/>
      <c r="AA236" s="225"/>
      <c r="AB236" s="225"/>
      <c r="AC236" s="225"/>
      <c r="AD236" s="225"/>
      <c r="AE236" s="225"/>
      <c r="AF236" s="225"/>
      <c r="AG236" s="225"/>
      <c r="AH236" s="225"/>
      <c r="AI236" s="225"/>
      <c r="AJ236" s="225"/>
      <c r="AK236" s="257"/>
      <c r="AL236" s="257"/>
      <c r="AM236" s="225"/>
      <c r="AN236" s="225"/>
      <c r="AO236" s="225"/>
      <c r="AP236" s="225"/>
      <c r="AQ236" s="225"/>
      <c r="AR236" s="225"/>
      <c r="AS236" s="225"/>
      <c r="AT236" s="225"/>
      <c r="AU236" s="225"/>
      <c r="AV236" s="225"/>
      <c r="AW236" s="225"/>
      <c r="AX236" s="225"/>
      <c r="AY236" s="225"/>
      <c r="AZ236" s="225"/>
      <c r="BA236" s="225"/>
      <c r="BB236" s="225"/>
      <c r="BC236" s="225"/>
      <c r="BD236" s="225"/>
      <c r="BE236" s="225"/>
      <c r="BF236" s="225"/>
      <c r="BG236" s="225"/>
      <c r="BH236" s="225"/>
      <c r="BI236" s="225"/>
      <c r="BJ236" s="225"/>
      <c r="BK236" s="225"/>
      <c r="BL236" s="225"/>
      <c r="BM236" s="225"/>
      <c r="BN236" s="225"/>
      <c r="BO236" s="225"/>
      <c r="BP236" s="225"/>
      <c r="BQ236" s="225"/>
      <c r="BR236" s="225"/>
      <c r="BS236" s="225"/>
      <c r="BT236" s="225"/>
      <c r="BU236" s="225"/>
      <c r="BV236" s="225"/>
      <c r="BW236" s="225"/>
      <c r="BX236" s="225"/>
      <c r="BY236" s="225"/>
      <c r="BZ236" s="225"/>
      <c r="CA236" s="225"/>
      <c r="CB236" s="225"/>
      <c r="CC236" s="225"/>
      <c r="CD236" s="225"/>
      <c r="CE236" s="225"/>
      <c r="CF236" s="225"/>
      <c r="CG236" s="225"/>
      <c r="CH236" s="225"/>
      <c r="CI236" s="225"/>
      <c r="CJ236" s="225"/>
      <c r="CK236" s="225"/>
      <c r="CL236" s="225"/>
      <c r="CM236" s="225"/>
      <c r="CN236" s="225"/>
      <c r="CO236" s="225"/>
      <c r="CP236" s="225"/>
      <c r="CQ236" s="225"/>
      <c r="CR236" s="225"/>
      <c r="CS236" s="225"/>
      <c r="CT236" s="225"/>
    </row>
    <row r="237" spans="1:98" ht="12" customHeight="1" x14ac:dyDescent="0.25">
      <c r="A237" s="225"/>
      <c r="B237" s="225"/>
      <c r="C237" s="225"/>
      <c r="D237" s="225"/>
      <c r="E237" s="225"/>
      <c r="F237" s="225"/>
      <c r="G237" s="225"/>
      <c r="H237" s="225"/>
      <c r="I237" s="225"/>
      <c r="J237" s="225"/>
      <c r="K237" s="225"/>
      <c r="L237" s="225"/>
      <c r="M237" s="225"/>
      <c r="N237" s="225"/>
      <c r="O237" s="225"/>
      <c r="P237" s="225"/>
      <c r="Q237" s="225"/>
      <c r="R237" s="225"/>
      <c r="S237" s="225"/>
      <c r="T237" s="225"/>
      <c r="U237" s="225"/>
      <c r="V237" s="225"/>
      <c r="W237" s="225"/>
      <c r="X237" s="225"/>
      <c r="Y237" s="225"/>
      <c r="Z237" s="225"/>
      <c r="AA237" s="225"/>
      <c r="AB237" s="225"/>
      <c r="AC237" s="225"/>
      <c r="AD237" s="225"/>
      <c r="AE237" s="225"/>
      <c r="AF237" s="225"/>
      <c r="AG237" s="225"/>
      <c r="AH237" s="225"/>
      <c r="AI237" s="225"/>
      <c r="AJ237" s="225"/>
      <c r="AK237" s="257"/>
      <c r="AL237" s="257"/>
      <c r="AM237" s="225"/>
      <c r="AN237" s="225"/>
      <c r="AO237" s="225"/>
      <c r="AP237" s="225"/>
      <c r="AQ237" s="225"/>
      <c r="AR237" s="225"/>
      <c r="AS237" s="225"/>
      <c r="AT237" s="225"/>
      <c r="AU237" s="225"/>
      <c r="AV237" s="225"/>
      <c r="AW237" s="225"/>
      <c r="AX237" s="225"/>
      <c r="AY237" s="225"/>
      <c r="AZ237" s="225"/>
      <c r="BA237" s="225"/>
      <c r="BB237" s="225"/>
      <c r="BC237" s="225"/>
      <c r="BD237" s="225"/>
      <c r="BE237" s="225"/>
      <c r="BF237" s="225"/>
      <c r="BG237" s="225"/>
      <c r="BH237" s="225"/>
      <c r="BI237" s="225"/>
      <c r="BJ237" s="225"/>
      <c r="BK237" s="225"/>
      <c r="BL237" s="225"/>
      <c r="BM237" s="225"/>
      <c r="BN237" s="225"/>
      <c r="BO237" s="225"/>
      <c r="BP237" s="225"/>
      <c r="BQ237" s="225"/>
      <c r="BR237" s="225"/>
      <c r="BS237" s="225"/>
      <c r="BT237" s="225"/>
      <c r="BU237" s="225"/>
      <c r="BV237" s="225"/>
      <c r="BW237" s="225"/>
      <c r="BX237" s="225"/>
      <c r="BY237" s="225"/>
      <c r="BZ237" s="225"/>
      <c r="CA237" s="225"/>
      <c r="CB237" s="225"/>
      <c r="CC237" s="225"/>
      <c r="CD237" s="225"/>
      <c r="CE237" s="225"/>
      <c r="CF237" s="225"/>
      <c r="CG237" s="225"/>
      <c r="CH237" s="225"/>
      <c r="CI237" s="225"/>
      <c r="CJ237" s="225"/>
      <c r="CK237" s="225"/>
      <c r="CL237" s="225"/>
      <c r="CM237" s="225"/>
      <c r="CN237" s="225"/>
      <c r="CO237" s="225"/>
      <c r="CP237" s="225"/>
      <c r="CQ237" s="225"/>
      <c r="CR237" s="225"/>
      <c r="CS237" s="225"/>
      <c r="CT237" s="225"/>
    </row>
    <row r="238" spans="1:98" ht="12" customHeight="1" x14ac:dyDescent="0.25">
      <c r="A238" s="225"/>
      <c r="B238" s="225"/>
      <c r="C238" s="225"/>
      <c r="D238" s="225"/>
      <c r="E238" s="225"/>
      <c r="F238" s="225"/>
      <c r="G238" s="225"/>
      <c r="H238" s="225"/>
      <c r="I238" s="225"/>
      <c r="J238" s="225"/>
      <c r="K238" s="225"/>
      <c r="L238" s="225"/>
      <c r="M238" s="225"/>
      <c r="N238" s="225"/>
      <c r="O238" s="225"/>
      <c r="P238" s="225"/>
      <c r="Q238" s="225"/>
      <c r="R238" s="225"/>
      <c r="S238" s="225"/>
      <c r="T238" s="225"/>
      <c r="U238" s="225"/>
      <c r="V238" s="225"/>
      <c r="W238" s="225"/>
      <c r="X238" s="225"/>
      <c r="Y238" s="225"/>
      <c r="Z238" s="225"/>
      <c r="AA238" s="225"/>
      <c r="AB238" s="225"/>
      <c r="AC238" s="225"/>
      <c r="AD238" s="225"/>
      <c r="AE238" s="225"/>
      <c r="AF238" s="225"/>
      <c r="AG238" s="225"/>
      <c r="AH238" s="225"/>
      <c r="AI238" s="225"/>
      <c r="AJ238" s="225"/>
      <c r="AK238" s="257"/>
      <c r="AL238" s="257"/>
      <c r="AM238" s="225"/>
      <c r="AN238" s="225"/>
      <c r="AO238" s="225"/>
      <c r="AP238" s="225"/>
      <c r="AQ238" s="225"/>
      <c r="AR238" s="225"/>
      <c r="AS238" s="225"/>
      <c r="AT238" s="225"/>
      <c r="AU238" s="225"/>
      <c r="AV238" s="225"/>
      <c r="AW238" s="225"/>
      <c r="AX238" s="225"/>
      <c r="AY238" s="225"/>
      <c r="AZ238" s="225"/>
      <c r="BA238" s="225"/>
      <c r="BB238" s="225"/>
      <c r="BC238" s="225"/>
      <c r="BD238" s="225"/>
      <c r="BE238" s="225"/>
      <c r="BF238" s="225"/>
      <c r="BG238" s="225"/>
      <c r="BH238" s="225"/>
      <c r="BI238" s="225"/>
      <c r="BJ238" s="225"/>
      <c r="BK238" s="225"/>
      <c r="BL238" s="225"/>
      <c r="BM238" s="225"/>
      <c r="BN238" s="225"/>
      <c r="BO238" s="225"/>
      <c r="BP238" s="225"/>
      <c r="BQ238" s="225"/>
      <c r="BR238" s="225"/>
      <c r="BS238" s="225"/>
      <c r="BT238" s="225"/>
      <c r="BU238" s="225"/>
      <c r="BV238" s="225"/>
      <c r="BW238" s="225"/>
      <c r="BX238" s="225"/>
      <c r="BY238" s="225"/>
      <c r="BZ238" s="225"/>
      <c r="CA238" s="225"/>
      <c r="CB238" s="225"/>
      <c r="CC238" s="225"/>
      <c r="CD238" s="225"/>
      <c r="CE238" s="225"/>
      <c r="CF238" s="225"/>
      <c r="CG238" s="225"/>
      <c r="CH238" s="225"/>
      <c r="CI238" s="225"/>
      <c r="CJ238" s="225"/>
      <c r="CK238" s="225"/>
      <c r="CL238" s="225"/>
      <c r="CM238" s="225"/>
      <c r="CN238" s="225"/>
      <c r="CO238" s="225"/>
      <c r="CP238" s="225"/>
      <c r="CQ238" s="225"/>
      <c r="CR238" s="225"/>
      <c r="CS238" s="225"/>
      <c r="CT238" s="225"/>
    </row>
    <row r="239" spans="1:98" ht="12" customHeight="1" x14ac:dyDescent="0.25">
      <c r="A239" s="225"/>
      <c r="B239" s="225"/>
      <c r="C239" s="225"/>
      <c r="D239" s="225"/>
      <c r="E239" s="225"/>
      <c r="F239" s="225"/>
      <c r="G239" s="225"/>
      <c r="H239" s="225"/>
      <c r="I239" s="225"/>
      <c r="J239" s="225"/>
      <c r="K239" s="225"/>
      <c r="L239" s="225"/>
      <c r="M239" s="225"/>
      <c r="N239" s="225"/>
      <c r="O239" s="225"/>
      <c r="P239" s="225"/>
      <c r="Q239" s="225"/>
      <c r="R239" s="225"/>
      <c r="S239" s="225"/>
      <c r="T239" s="225"/>
      <c r="U239" s="225"/>
      <c r="V239" s="225"/>
      <c r="W239" s="225"/>
      <c r="X239" s="225"/>
      <c r="Y239" s="225"/>
      <c r="Z239" s="225"/>
      <c r="AA239" s="225"/>
      <c r="AB239" s="225"/>
      <c r="AC239" s="225"/>
      <c r="AD239" s="225"/>
      <c r="AE239" s="225"/>
      <c r="AF239" s="225"/>
      <c r="AG239" s="225"/>
      <c r="AH239" s="225"/>
      <c r="AI239" s="225"/>
      <c r="AJ239" s="225"/>
      <c r="AK239" s="257"/>
      <c r="AL239" s="257"/>
      <c r="AM239" s="225"/>
      <c r="AN239" s="225"/>
      <c r="AO239" s="225"/>
      <c r="AP239" s="225"/>
      <c r="AQ239" s="225"/>
      <c r="AR239" s="225"/>
      <c r="AS239" s="225"/>
      <c r="AT239" s="225"/>
      <c r="AU239" s="225"/>
      <c r="AV239" s="225"/>
      <c r="AW239" s="225"/>
      <c r="AX239" s="225"/>
      <c r="AY239" s="225"/>
      <c r="AZ239" s="225"/>
      <c r="BA239" s="225"/>
      <c r="BB239" s="225"/>
      <c r="BC239" s="225"/>
      <c r="BD239" s="225"/>
      <c r="BE239" s="225"/>
      <c r="BF239" s="225"/>
      <c r="BG239" s="225"/>
      <c r="BH239" s="225"/>
      <c r="BI239" s="225"/>
      <c r="BJ239" s="225"/>
      <c r="BK239" s="225"/>
      <c r="BL239" s="225"/>
      <c r="BM239" s="225"/>
      <c r="BN239" s="225"/>
      <c r="BO239" s="225"/>
      <c r="BP239" s="225"/>
      <c r="BQ239" s="225"/>
      <c r="BR239" s="225"/>
      <c r="BS239" s="225"/>
      <c r="BT239" s="225"/>
      <c r="BU239" s="225"/>
      <c r="BV239" s="225"/>
      <c r="BW239" s="225"/>
      <c r="BX239" s="225"/>
      <c r="BY239" s="225"/>
      <c r="BZ239" s="225"/>
      <c r="CA239" s="225"/>
      <c r="CB239" s="225"/>
      <c r="CC239" s="225"/>
      <c r="CD239" s="225"/>
      <c r="CE239" s="225"/>
      <c r="CF239" s="225"/>
      <c r="CG239" s="225"/>
      <c r="CH239" s="225"/>
      <c r="CI239" s="225"/>
      <c r="CJ239" s="225"/>
      <c r="CK239" s="225"/>
      <c r="CL239" s="225"/>
      <c r="CM239" s="225"/>
      <c r="CN239" s="225"/>
      <c r="CO239" s="225"/>
      <c r="CP239" s="225"/>
      <c r="CQ239" s="225"/>
      <c r="CR239" s="225"/>
      <c r="CS239" s="225"/>
      <c r="CT239" s="225"/>
    </row>
    <row r="240" spans="1:98" ht="12" customHeight="1" x14ac:dyDescent="0.25">
      <c r="A240" s="225"/>
      <c r="B240" s="225"/>
      <c r="C240" s="225"/>
      <c r="D240" s="225"/>
      <c r="E240" s="225"/>
      <c r="F240" s="225"/>
      <c r="G240" s="225"/>
      <c r="H240" s="225"/>
      <c r="I240" s="225"/>
      <c r="J240" s="225"/>
      <c r="K240" s="225"/>
      <c r="L240" s="225"/>
      <c r="M240" s="225"/>
      <c r="N240" s="225"/>
      <c r="O240" s="225"/>
      <c r="P240" s="225"/>
      <c r="Q240" s="225"/>
      <c r="R240" s="225"/>
      <c r="S240" s="225"/>
      <c r="T240" s="225"/>
      <c r="U240" s="225"/>
      <c r="V240" s="225"/>
      <c r="W240" s="225"/>
      <c r="X240" s="225"/>
      <c r="Y240" s="225"/>
      <c r="Z240" s="225"/>
      <c r="AA240" s="225"/>
      <c r="AB240" s="225"/>
      <c r="AC240" s="225"/>
      <c r="AD240" s="225"/>
      <c r="AE240" s="225"/>
      <c r="AF240" s="225"/>
      <c r="AG240" s="225"/>
      <c r="AH240" s="225"/>
      <c r="AI240" s="225"/>
      <c r="AJ240" s="225"/>
      <c r="AK240" s="257"/>
      <c r="AL240" s="257"/>
      <c r="AM240" s="225"/>
      <c r="AN240" s="225"/>
      <c r="AO240" s="225"/>
      <c r="AP240" s="225"/>
      <c r="AQ240" s="225"/>
      <c r="AR240" s="225"/>
      <c r="AS240" s="225"/>
      <c r="AT240" s="225"/>
      <c r="AU240" s="225"/>
      <c r="AV240" s="225"/>
      <c r="AW240" s="225"/>
      <c r="AX240" s="225"/>
      <c r="AY240" s="225"/>
      <c r="AZ240" s="225"/>
      <c r="BA240" s="225"/>
      <c r="BB240" s="225"/>
      <c r="BC240" s="225"/>
      <c r="BD240" s="225"/>
      <c r="BE240" s="225"/>
      <c r="BF240" s="225"/>
      <c r="BG240" s="225"/>
      <c r="BH240" s="225"/>
      <c r="BI240" s="225"/>
      <c r="BJ240" s="225"/>
      <c r="BK240" s="225"/>
      <c r="BL240" s="225"/>
      <c r="BM240" s="225"/>
      <c r="BN240" s="225"/>
      <c r="BO240" s="225"/>
      <c r="BP240" s="225"/>
      <c r="BQ240" s="225"/>
      <c r="BR240" s="225"/>
      <c r="BS240" s="225"/>
      <c r="BT240" s="225"/>
      <c r="BU240" s="225"/>
      <c r="BV240" s="225"/>
      <c r="BW240" s="225"/>
      <c r="BX240" s="225"/>
      <c r="BY240" s="225"/>
      <c r="BZ240" s="225"/>
      <c r="CA240" s="225"/>
      <c r="CB240" s="225"/>
      <c r="CC240" s="225"/>
      <c r="CD240" s="225"/>
      <c r="CE240" s="225"/>
      <c r="CF240" s="225"/>
      <c r="CG240" s="225"/>
      <c r="CH240" s="225"/>
      <c r="CI240" s="225"/>
      <c r="CJ240" s="225"/>
      <c r="CK240" s="225"/>
      <c r="CL240" s="225"/>
      <c r="CM240" s="225"/>
      <c r="CN240" s="225"/>
      <c r="CO240" s="225"/>
      <c r="CP240" s="225"/>
      <c r="CQ240" s="225"/>
      <c r="CR240" s="225"/>
      <c r="CS240" s="225"/>
      <c r="CT240" s="225"/>
    </row>
    <row r="241" spans="1:98" ht="12" customHeight="1" x14ac:dyDescent="0.25">
      <c r="A241" s="225"/>
      <c r="B241" s="225"/>
      <c r="C241" s="225"/>
      <c r="D241" s="225"/>
      <c r="E241" s="225"/>
      <c r="F241" s="225"/>
      <c r="G241" s="225"/>
      <c r="H241" s="225"/>
      <c r="I241" s="225"/>
      <c r="J241" s="225"/>
      <c r="K241" s="225"/>
      <c r="L241" s="225"/>
      <c r="M241" s="225"/>
      <c r="N241" s="225"/>
      <c r="O241" s="225"/>
      <c r="P241" s="225"/>
      <c r="Q241" s="225"/>
      <c r="R241" s="225"/>
      <c r="S241" s="225"/>
      <c r="T241" s="225"/>
      <c r="U241" s="225"/>
      <c r="V241" s="225"/>
      <c r="W241" s="225"/>
      <c r="X241" s="225"/>
      <c r="Y241" s="225"/>
      <c r="Z241" s="225"/>
      <c r="AA241" s="225"/>
      <c r="AB241" s="225"/>
      <c r="AC241" s="225"/>
      <c r="AD241" s="225"/>
      <c r="AE241" s="225"/>
      <c r="AF241" s="225"/>
      <c r="AG241" s="225"/>
      <c r="AH241" s="225"/>
      <c r="AI241" s="225"/>
      <c r="AJ241" s="225"/>
      <c r="AK241" s="257"/>
      <c r="AL241" s="257"/>
      <c r="AM241" s="225"/>
      <c r="AN241" s="225"/>
      <c r="AO241" s="225"/>
      <c r="AP241" s="225"/>
      <c r="AQ241" s="225"/>
      <c r="AR241" s="225"/>
      <c r="AS241" s="225"/>
      <c r="AT241" s="225"/>
      <c r="AU241" s="225"/>
      <c r="AV241" s="225"/>
      <c r="AW241" s="225"/>
      <c r="AX241" s="225"/>
      <c r="AY241" s="225"/>
      <c r="AZ241" s="225"/>
      <c r="BA241" s="225"/>
      <c r="BB241" s="225"/>
      <c r="BC241" s="225"/>
      <c r="BD241" s="225"/>
      <c r="BE241" s="225"/>
      <c r="BF241" s="225"/>
      <c r="BG241" s="225"/>
      <c r="BH241" s="225"/>
      <c r="BI241" s="225"/>
      <c r="BJ241" s="225"/>
      <c r="BK241" s="225"/>
      <c r="BL241" s="225"/>
      <c r="BM241" s="225"/>
      <c r="BN241" s="225"/>
      <c r="BO241" s="225"/>
      <c r="BP241" s="225"/>
      <c r="BQ241" s="225"/>
      <c r="BR241" s="225"/>
      <c r="BS241" s="225"/>
      <c r="BT241" s="225"/>
      <c r="BU241" s="225"/>
      <c r="BV241" s="225"/>
      <c r="BW241" s="225"/>
      <c r="BX241" s="225"/>
      <c r="BY241" s="225"/>
      <c r="BZ241" s="225"/>
      <c r="CA241" s="225"/>
      <c r="CB241" s="225"/>
      <c r="CC241" s="225"/>
      <c r="CD241" s="225"/>
      <c r="CE241" s="225"/>
      <c r="CF241" s="225"/>
      <c r="CG241" s="225"/>
      <c r="CH241" s="225"/>
      <c r="CI241" s="225"/>
      <c r="CJ241" s="225"/>
      <c r="CK241" s="225"/>
      <c r="CL241" s="225"/>
      <c r="CM241" s="225"/>
      <c r="CN241" s="225"/>
      <c r="CO241" s="225"/>
      <c r="CP241" s="225"/>
      <c r="CQ241" s="225"/>
      <c r="CR241" s="225"/>
      <c r="CS241" s="225"/>
      <c r="CT241" s="225"/>
    </row>
    <row r="242" spans="1:98" ht="12" customHeight="1" x14ac:dyDescent="0.25">
      <c r="A242" s="225"/>
      <c r="B242" s="225"/>
      <c r="C242" s="225"/>
      <c r="D242" s="225"/>
      <c r="E242" s="225"/>
      <c r="F242" s="225"/>
      <c r="G242" s="225"/>
      <c r="H242" s="225"/>
      <c r="I242" s="225"/>
      <c r="J242" s="225"/>
      <c r="K242" s="225"/>
      <c r="L242" s="225"/>
      <c r="M242" s="225"/>
      <c r="N242" s="225"/>
      <c r="O242" s="225"/>
      <c r="P242" s="225"/>
      <c r="Q242" s="225"/>
      <c r="R242" s="225"/>
      <c r="S242" s="225"/>
      <c r="T242" s="225"/>
      <c r="U242" s="225"/>
      <c r="V242" s="225"/>
      <c r="W242" s="225"/>
      <c r="X242" s="225"/>
      <c r="Y242" s="225"/>
      <c r="Z242" s="225"/>
      <c r="AA242" s="225"/>
      <c r="AB242" s="225"/>
      <c r="AC242" s="225"/>
      <c r="AD242" s="225"/>
      <c r="AE242" s="225"/>
      <c r="AF242" s="225"/>
      <c r="AG242" s="225"/>
      <c r="AH242" s="225"/>
      <c r="AI242" s="225"/>
      <c r="AJ242" s="225"/>
      <c r="AK242" s="257"/>
      <c r="AL242" s="257"/>
      <c r="AM242" s="225"/>
      <c r="AN242" s="225"/>
      <c r="AO242" s="225"/>
      <c r="AP242" s="225"/>
      <c r="AQ242" s="225"/>
      <c r="AR242" s="225"/>
      <c r="AS242" s="225"/>
      <c r="AT242" s="225"/>
      <c r="AU242" s="225"/>
      <c r="AV242" s="225"/>
      <c r="AW242" s="225"/>
      <c r="AX242" s="225"/>
      <c r="AY242" s="225"/>
      <c r="AZ242" s="225"/>
      <c r="BA242" s="225"/>
      <c r="BB242" s="225"/>
      <c r="BC242" s="225"/>
      <c r="BD242" s="225"/>
      <c r="BE242" s="225"/>
      <c r="BF242" s="225"/>
      <c r="BG242" s="225"/>
      <c r="BH242" s="225"/>
      <c r="BI242" s="225"/>
      <c r="BJ242" s="225"/>
      <c r="BK242" s="225"/>
      <c r="BL242" s="225"/>
      <c r="BM242" s="225"/>
      <c r="BN242" s="225"/>
      <c r="BO242" s="225"/>
      <c r="BP242" s="225"/>
      <c r="BQ242" s="225"/>
      <c r="BR242" s="225"/>
      <c r="BS242" s="225"/>
      <c r="BT242" s="225"/>
      <c r="BU242" s="225"/>
      <c r="BV242" s="225"/>
      <c r="BW242" s="225"/>
      <c r="BX242" s="225"/>
      <c r="BY242" s="225"/>
      <c r="BZ242" s="225"/>
      <c r="CA242" s="225"/>
      <c r="CB242" s="225"/>
      <c r="CC242" s="225"/>
      <c r="CD242" s="225"/>
      <c r="CE242" s="225"/>
      <c r="CF242" s="225"/>
      <c r="CG242" s="225"/>
      <c r="CH242" s="225"/>
      <c r="CI242" s="225"/>
      <c r="CJ242" s="225"/>
      <c r="CK242" s="225"/>
      <c r="CL242" s="225"/>
      <c r="CM242" s="225"/>
      <c r="CN242" s="225"/>
      <c r="CO242" s="225"/>
      <c r="CP242" s="225"/>
      <c r="CQ242" s="225"/>
      <c r="CR242" s="225"/>
      <c r="CS242" s="225"/>
      <c r="CT242" s="225"/>
    </row>
    <row r="243" spans="1:98" ht="12" customHeight="1" x14ac:dyDescent="0.25">
      <c r="A243" s="225"/>
      <c r="B243" s="225"/>
      <c r="C243" s="225"/>
      <c r="D243" s="225"/>
      <c r="E243" s="225"/>
      <c r="F243" s="225"/>
      <c r="G243" s="225"/>
      <c r="H243" s="225"/>
      <c r="I243" s="225"/>
      <c r="J243" s="225"/>
      <c r="K243" s="225"/>
      <c r="L243" s="225"/>
      <c r="M243" s="225"/>
      <c r="N243" s="225"/>
      <c r="O243" s="225"/>
      <c r="P243" s="225"/>
      <c r="Q243" s="225"/>
      <c r="R243" s="225"/>
      <c r="S243" s="225"/>
      <c r="T243" s="225"/>
      <c r="U243" s="225"/>
      <c r="V243" s="225"/>
      <c r="W243" s="225"/>
      <c r="X243" s="225"/>
      <c r="Y243" s="225"/>
      <c r="Z243" s="225"/>
      <c r="AA243" s="225"/>
      <c r="AB243" s="225"/>
      <c r="AC243" s="225"/>
      <c r="AD243" s="225"/>
      <c r="AE243" s="225"/>
      <c r="AF243" s="225"/>
      <c r="AG243" s="225"/>
      <c r="AH243" s="225"/>
      <c r="AI243" s="225"/>
      <c r="AJ243" s="225"/>
      <c r="AK243" s="257"/>
      <c r="AL243" s="257"/>
      <c r="AM243" s="225"/>
      <c r="AN243" s="225"/>
      <c r="AO243" s="225"/>
      <c r="AP243" s="225"/>
      <c r="AQ243" s="225"/>
      <c r="AR243" s="225"/>
      <c r="AS243" s="225"/>
      <c r="AT243" s="225"/>
      <c r="AU243" s="225"/>
      <c r="AV243" s="225"/>
      <c r="AW243" s="225"/>
      <c r="AX243" s="225"/>
      <c r="AY243" s="225"/>
      <c r="AZ243" s="225"/>
      <c r="BA243" s="225"/>
      <c r="BB243" s="225"/>
      <c r="BC243" s="225"/>
      <c r="BD243" s="225"/>
      <c r="BE243" s="225"/>
      <c r="BF243" s="225"/>
      <c r="BG243" s="225"/>
      <c r="BH243" s="225"/>
      <c r="BI243" s="225"/>
      <c r="BJ243" s="225"/>
      <c r="BK243" s="225"/>
      <c r="BL243" s="225"/>
      <c r="BM243" s="225"/>
      <c r="BN243" s="225"/>
      <c r="BO243" s="225"/>
      <c r="BP243" s="225"/>
      <c r="BQ243" s="225"/>
      <c r="BR243" s="225"/>
      <c r="BS243" s="225"/>
      <c r="BT243" s="225"/>
      <c r="BU243" s="225"/>
      <c r="BV243" s="225"/>
      <c r="BW243" s="225"/>
      <c r="BX243" s="225"/>
      <c r="BY243" s="225"/>
      <c r="BZ243" s="225"/>
      <c r="CA243" s="225"/>
      <c r="CB243" s="225"/>
      <c r="CC243" s="225"/>
      <c r="CD243" s="225"/>
      <c r="CE243" s="225"/>
      <c r="CF243" s="225"/>
      <c r="CG243" s="225"/>
      <c r="CH243" s="225"/>
      <c r="CI243" s="225"/>
      <c r="CJ243" s="225"/>
      <c r="CK243" s="225"/>
      <c r="CL243" s="225"/>
      <c r="CM243" s="225"/>
      <c r="CN243" s="225"/>
      <c r="CO243" s="225"/>
      <c r="CP243" s="225"/>
      <c r="CQ243" s="225"/>
      <c r="CR243" s="225"/>
      <c r="CS243" s="225"/>
      <c r="CT243" s="225"/>
    </row>
    <row r="244" spans="1:98" ht="12" customHeight="1" x14ac:dyDescent="0.25">
      <c r="A244" s="225"/>
      <c r="B244" s="225"/>
      <c r="C244" s="225"/>
      <c r="D244" s="225"/>
      <c r="E244" s="225"/>
      <c r="F244" s="225"/>
      <c r="G244" s="225"/>
      <c r="H244" s="225"/>
      <c r="I244" s="225"/>
      <c r="J244" s="225"/>
      <c r="K244" s="225"/>
      <c r="L244" s="225"/>
      <c r="M244" s="225"/>
      <c r="N244" s="225"/>
      <c r="O244" s="225"/>
      <c r="P244" s="225"/>
      <c r="Q244" s="225"/>
      <c r="R244" s="225"/>
      <c r="S244" s="225"/>
      <c r="T244" s="225"/>
      <c r="U244" s="225"/>
      <c r="V244" s="225"/>
      <c r="W244" s="225"/>
      <c r="X244" s="225"/>
      <c r="Y244" s="225"/>
      <c r="Z244" s="225"/>
      <c r="AA244" s="225"/>
      <c r="AB244" s="225"/>
      <c r="AC244" s="225"/>
      <c r="AD244" s="225"/>
      <c r="AE244" s="225"/>
      <c r="AF244" s="225"/>
      <c r="AG244" s="225"/>
      <c r="AH244" s="225"/>
      <c r="AI244" s="225"/>
      <c r="AJ244" s="225"/>
      <c r="AK244" s="257"/>
      <c r="AL244" s="257"/>
      <c r="AM244" s="225"/>
      <c r="AN244" s="225"/>
      <c r="AO244" s="225"/>
      <c r="AP244" s="225"/>
      <c r="AQ244" s="225"/>
      <c r="AR244" s="225"/>
      <c r="AS244" s="225"/>
      <c r="AT244" s="225"/>
      <c r="AU244" s="225"/>
      <c r="AV244" s="225"/>
      <c r="AW244" s="225"/>
      <c r="AX244" s="225"/>
      <c r="AY244" s="225"/>
      <c r="AZ244" s="225"/>
      <c r="BA244" s="225"/>
      <c r="BB244" s="225"/>
      <c r="BC244" s="225"/>
      <c r="BD244" s="225"/>
      <c r="BE244" s="225"/>
      <c r="BF244" s="225"/>
      <c r="BG244" s="225"/>
      <c r="BH244" s="225"/>
      <c r="BI244" s="225"/>
      <c r="BJ244" s="225"/>
      <c r="BK244" s="225"/>
      <c r="BL244" s="225"/>
      <c r="BM244" s="225"/>
      <c r="BN244" s="225"/>
      <c r="BO244" s="225"/>
      <c r="BP244" s="225"/>
      <c r="BQ244" s="225"/>
      <c r="BR244" s="225"/>
      <c r="BS244" s="225"/>
      <c r="BT244" s="225"/>
      <c r="BU244" s="225"/>
      <c r="BV244" s="225"/>
      <c r="BW244" s="225"/>
      <c r="BX244" s="225"/>
      <c r="BY244" s="225"/>
      <c r="BZ244" s="225"/>
      <c r="CA244" s="225"/>
      <c r="CB244" s="225"/>
      <c r="CC244" s="225"/>
      <c r="CD244" s="225"/>
      <c r="CE244" s="225"/>
      <c r="CF244" s="225"/>
      <c r="CG244" s="225"/>
      <c r="CH244" s="225"/>
      <c r="CI244" s="225"/>
      <c r="CJ244" s="225"/>
      <c r="CK244" s="225"/>
      <c r="CL244" s="225"/>
      <c r="CM244" s="225"/>
      <c r="CN244" s="225"/>
      <c r="CO244" s="225"/>
      <c r="CP244" s="225"/>
      <c r="CQ244" s="225"/>
      <c r="CR244" s="225"/>
      <c r="CS244" s="225"/>
      <c r="CT244" s="225"/>
    </row>
    <row r="245" spans="1:98" ht="12" customHeight="1" x14ac:dyDescent="0.25">
      <c r="A245" s="225"/>
      <c r="B245" s="225"/>
      <c r="C245" s="225"/>
      <c r="D245" s="225"/>
      <c r="E245" s="225"/>
      <c r="F245" s="225"/>
      <c r="G245" s="225"/>
      <c r="H245" s="225"/>
      <c r="I245" s="225"/>
      <c r="J245" s="225"/>
      <c r="K245" s="225"/>
      <c r="L245" s="225"/>
      <c r="M245" s="225"/>
      <c r="N245" s="225"/>
      <c r="O245" s="225"/>
      <c r="P245" s="225"/>
      <c r="Q245" s="225"/>
      <c r="R245" s="225"/>
      <c r="S245" s="225"/>
      <c r="T245" s="225"/>
      <c r="U245" s="225"/>
      <c r="V245" s="225"/>
      <c r="W245" s="225"/>
      <c r="X245" s="225"/>
      <c r="Y245" s="225"/>
      <c r="Z245" s="225"/>
      <c r="AA245" s="225"/>
      <c r="AB245" s="225"/>
      <c r="AC245" s="225"/>
      <c r="AD245" s="225"/>
      <c r="AE245" s="225"/>
      <c r="AF245" s="225"/>
      <c r="AG245" s="225"/>
      <c r="AH245" s="225"/>
      <c r="AI245" s="225"/>
      <c r="AJ245" s="225"/>
      <c r="AK245" s="257"/>
      <c r="AL245" s="257"/>
      <c r="AM245" s="225"/>
      <c r="AN245" s="225"/>
      <c r="AO245" s="225"/>
      <c r="AP245" s="225"/>
      <c r="AQ245" s="225"/>
      <c r="AR245" s="225"/>
      <c r="AS245" s="225"/>
      <c r="AT245" s="225"/>
      <c r="AU245" s="225"/>
      <c r="AV245" s="225"/>
      <c r="AW245" s="225"/>
      <c r="AX245" s="225"/>
      <c r="AY245" s="225"/>
      <c r="AZ245" s="225"/>
      <c r="BA245" s="225"/>
      <c r="BB245" s="225"/>
      <c r="BC245" s="225"/>
      <c r="BD245" s="225"/>
      <c r="BE245" s="225"/>
      <c r="BF245" s="225"/>
      <c r="BG245" s="225"/>
      <c r="BH245" s="225"/>
      <c r="BI245" s="225"/>
      <c r="BJ245" s="225"/>
      <c r="BK245" s="225"/>
      <c r="BL245" s="225"/>
      <c r="BM245" s="225"/>
      <c r="BN245" s="225"/>
      <c r="BO245" s="225"/>
      <c r="BP245" s="225"/>
      <c r="BQ245" s="225"/>
      <c r="BR245" s="225"/>
      <c r="BS245" s="225"/>
      <c r="BT245" s="225"/>
      <c r="BU245" s="225"/>
      <c r="BV245" s="225"/>
      <c r="BW245" s="225"/>
      <c r="BX245" s="225"/>
      <c r="BY245" s="225"/>
      <c r="BZ245" s="225"/>
      <c r="CA245" s="225"/>
      <c r="CB245" s="225"/>
      <c r="CC245" s="225"/>
      <c r="CD245" s="225"/>
      <c r="CE245" s="225"/>
      <c r="CF245" s="225"/>
      <c r="CG245" s="225"/>
      <c r="CH245" s="225"/>
      <c r="CI245" s="225"/>
      <c r="CJ245" s="225"/>
      <c r="CK245" s="225"/>
      <c r="CL245" s="225"/>
      <c r="CM245" s="225"/>
      <c r="CN245" s="225"/>
      <c r="CO245" s="225"/>
      <c r="CP245" s="225"/>
      <c r="CQ245" s="225"/>
      <c r="CR245" s="225"/>
      <c r="CS245" s="225"/>
      <c r="CT245" s="225"/>
    </row>
    <row r="246" spans="1:98" ht="12" customHeight="1" x14ac:dyDescent="0.25">
      <c r="A246" s="225"/>
      <c r="B246" s="225"/>
      <c r="C246" s="225"/>
      <c r="D246" s="225"/>
      <c r="E246" s="225"/>
      <c r="F246" s="225"/>
      <c r="G246" s="225"/>
      <c r="H246" s="225"/>
      <c r="I246" s="225"/>
      <c r="J246" s="225"/>
      <c r="K246" s="225"/>
      <c r="L246" s="225"/>
      <c r="M246" s="225"/>
      <c r="N246" s="225"/>
      <c r="O246" s="225"/>
      <c r="P246" s="225"/>
      <c r="Q246" s="225"/>
      <c r="R246" s="225"/>
      <c r="S246" s="225"/>
      <c r="T246" s="225"/>
      <c r="U246" s="225"/>
      <c r="V246" s="225"/>
      <c r="W246" s="225"/>
      <c r="X246" s="225"/>
      <c r="Y246" s="225"/>
      <c r="Z246" s="225"/>
      <c r="AA246" s="225"/>
      <c r="AB246" s="225"/>
      <c r="AC246" s="225"/>
      <c r="AD246" s="225"/>
      <c r="AE246" s="225"/>
      <c r="AF246" s="225"/>
      <c r="AG246" s="225"/>
      <c r="AH246" s="225"/>
      <c r="AI246" s="225"/>
      <c r="AJ246" s="225"/>
      <c r="AK246" s="257"/>
      <c r="AL246" s="257"/>
      <c r="AM246" s="225"/>
      <c r="AN246" s="225"/>
      <c r="AO246" s="225"/>
      <c r="AP246" s="225"/>
      <c r="AQ246" s="225"/>
      <c r="AR246" s="225"/>
      <c r="AS246" s="225"/>
      <c r="AT246" s="225"/>
      <c r="AU246" s="225"/>
      <c r="AV246" s="225"/>
      <c r="AW246" s="225"/>
      <c r="AX246" s="225"/>
      <c r="AY246" s="225"/>
      <c r="AZ246" s="225"/>
      <c r="BA246" s="225"/>
      <c r="BB246" s="225"/>
      <c r="BC246" s="225"/>
      <c r="BD246" s="225"/>
      <c r="BE246" s="225"/>
      <c r="BF246" s="225"/>
      <c r="BG246" s="225"/>
      <c r="BH246" s="225"/>
      <c r="BI246" s="225"/>
      <c r="BJ246" s="225"/>
      <c r="BK246" s="225"/>
      <c r="BL246" s="225"/>
      <c r="BM246" s="225"/>
      <c r="BN246" s="225"/>
      <c r="BO246" s="225"/>
      <c r="BP246" s="225"/>
      <c r="BQ246" s="225"/>
      <c r="BR246" s="225"/>
      <c r="BS246" s="225"/>
      <c r="BT246" s="225"/>
      <c r="BU246" s="225"/>
      <c r="BV246" s="225"/>
      <c r="BW246" s="225"/>
      <c r="BX246" s="225"/>
      <c r="BY246" s="225"/>
      <c r="BZ246" s="225"/>
      <c r="CA246" s="225"/>
      <c r="CB246" s="225"/>
      <c r="CC246" s="225"/>
      <c r="CD246" s="225"/>
      <c r="CE246" s="225"/>
      <c r="CF246" s="225"/>
      <c r="CG246" s="225"/>
      <c r="CH246" s="225"/>
      <c r="CI246" s="225"/>
      <c r="CJ246" s="225"/>
      <c r="CK246" s="225"/>
      <c r="CL246" s="225"/>
      <c r="CM246" s="225"/>
      <c r="CN246" s="225"/>
      <c r="CO246" s="225"/>
      <c r="CP246" s="225"/>
      <c r="CQ246" s="225"/>
      <c r="CR246" s="225"/>
      <c r="CS246" s="225"/>
      <c r="CT246" s="225"/>
    </row>
    <row r="247" spans="1:98" ht="12" customHeight="1" x14ac:dyDescent="0.25">
      <c r="A247" s="225"/>
      <c r="B247" s="225"/>
      <c r="C247" s="225"/>
      <c r="D247" s="225"/>
      <c r="E247" s="225"/>
      <c r="F247" s="225"/>
      <c r="G247" s="225"/>
      <c r="H247" s="225"/>
      <c r="I247" s="225"/>
      <c r="J247" s="225"/>
      <c r="K247" s="225"/>
      <c r="L247" s="225"/>
      <c r="M247" s="225"/>
      <c r="N247" s="225"/>
      <c r="O247" s="225"/>
      <c r="P247" s="225"/>
      <c r="Q247" s="225"/>
      <c r="R247" s="225"/>
      <c r="S247" s="225"/>
      <c r="T247" s="225"/>
      <c r="U247" s="225"/>
      <c r="V247" s="225"/>
      <c r="W247" s="225"/>
      <c r="X247" s="225"/>
      <c r="Y247" s="225"/>
      <c r="Z247" s="225"/>
      <c r="AA247" s="225"/>
      <c r="AB247" s="225"/>
      <c r="AC247" s="225"/>
      <c r="AD247" s="225"/>
      <c r="AE247" s="225"/>
      <c r="AF247" s="225"/>
      <c r="AG247" s="225"/>
      <c r="AH247" s="225"/>
      <c r="AI247" s="225"/>
      <c r="AJ247" s="225"/>
      <c r="AK247" s="257"/>
      <c r="AL247" s="257"/>
      <c r="AM247" s="225"/>
      <c r="AN247" s="225"/>
      <c r="AO247" s="225"/>
      <c r="AP247" s="225"/>
      <c r="AQ247" s="225"/>
      <c r="AR247" s="225"/>
      <c r="AS247" s="225"/>
      <c r="AT247" s="225"/>
      <c r="AU247" s="225"/>
      <c r="AV247" s="225"/>
      <c r="AW247" s="225"/>
      <c r="AX247" s="225"/>
      <c r="AY247" s="225"/>
      <c r="AZ247" s="225"/>
      <c r="BA247" s="225"/>
      <c r="BB247" s="225"/>
      <c r="BC247" s="225"/>
      <c r="BD247" s="225"/>
      <c r="BE247" s="225"/>
      <c r="BF247" s="225"/>
      <c r="BG247" s="225"/>
      <c r="BH247" s="225"/>
      <c r="BI247" s="225"/>
      <c r="BJ247" s="225"/>
      <c r="BK247" s="225"/>
      <c r="BL247" s="225"/>
      <c r="BM247" s="225"/>
      <c r="BN247" s="225"/>
      <c r="BO247" s="225"/>
      <c r="BP247" s="225"/>
      <c r="BQ247" s="225"/>
      <c r="BR247" s="225"/>
      <c r="BS247" s="225"/>
      <c r="BT247" s="225"/>
      <c r="BU247" s="225"/>
      <c r="BV247" s="225"/>
      <c r="BW247" s="225"/>
      <c r="BX247" s="225"/>
      <c r="BY247" s="225"/>
      <c r="BZ247" s="225"/>
      <c r="CA247" s="225"/>
      <c r="CB247" s="225"/>
      <c r="CC247" s="225"/>
      <c r="CD247" s="225"/>
      <c r="CE247" s="225"/>
      <c r="CF247" s="225"/>
      <c r="CG247" s="225"/>
      <c r="CH247" s="225"/>
      <c r="CI247" s="225"/>
      <c r="CJ247" s="225"/>
      <c r="CK247" s="225"/>
      <c r="CL247" s="225"/>
      <c r="CM247" s="225"/>
      <c r="CN247" s="225"/>
      <c r="CO247" s="225"/>
      <c r="CP247" s="225"/>
      <c r="CQ247" s="225"/>
      <c r="CR247" s="225"/>
      <c r="CS247" s="225"/>
      <c r="CT247" s="225"/>
    </row>
    <row r="248" spans="1:98" ht="12" customHeight="1" x14ac:dyDescent="0.25">
      <c r="A248" s="225"/>
      <c r="B248" s="225"/>
      <c r="C248" s="225"/>
      <c r="D248" s="225"/>
      <c r="E248" s="225"/>
      <c r="F248" s="225"/>
      <c r="G248" s="225"/>
      <c r="H248" s="225"/>
      <c r="I248" s="225"/>
      <c r="J248" s="225"/>
      <c r="K248" s="225"/>
      <c r="L248" s="225"/>
      <c r="M248" s="225"/>
      <c r="N248" s="225"/>
      <c r="O248" s="225"/>
      <c r="P248" s="225"/>
      <c r="Q248" s="225"/>
      <c r="R248" s="225"/>
      <c r="S248" s="225"/>
      <c r="T248" s="225"/>
      <c r="U248" s="225"/>
      <c r="V248" s="225"/>
      <c r="W248" s="225"/>
      <c r="X248" s="225"/>
      <c r="Y248" s="225"/>
      <c r="Z248" s="225"/>
      <c r="AA248" s="225"/>
      <c r="AB248" s="225"/>
      <c r="AC248" s="225"/>
      <c r="AD248" s="225"/>
      <c r="AE248" s="225"/>
      <c r="AF248" s="225"/>
      <c r="AG248" s="225"/>
      <c r="AH248" s="225"/>
      <c r="AI248" s="225"/>
      <c r="AJ248" s="225"/>
      <c r="AK248" s="257"/>
      <c r="AL248" s="257"/>
      <c r="AM248" s="225"/>
      <c r="AN248" s="225"/>
      <c r="AO248" s="225"/>
      <c r="AP248" s="225"/>
      <c r="AQ248" s="225"/>
      <c r="AR248" s="225"/>
      <c r="AS248" s="225"/>
      <c r="AT248" s="225"/>
      <c r="AU248" s="225"/>
      <c r="AV248" s="225"/>
      <c r="AW248" s="225"/>
      <c r="AX248" s="225"/>
      <c r="AY248" s="225"/>
      <c r="AZ248" s="225"/>
      <c r="BA248" s="225"/>
      <c r="BB248" s="225"/>
      <c r="BC248" s="225"/>
      <c r="BD248" s="225"/>
      <c r="BE248" s="225"/>
      <c r="BF248" s="225"/>
      <c r="BG248" s="225"/>
      <c r="BH248" s="225"/>
      <c r="BI248" s="225"/>
      <c r="BJ248" s="225"/>
      <c r="BK248" s="225"/>
      <c r="BL248" s="225"/>
      <c r="BM248" s="225"/>
      <c r="BN248" s="225"/>
      <c r="BO248" s="225"/>
      <c r="BP248" s="225"/>
      <c r="BQ248" s="225"/>
      <c r="BR248" s="225"/>
      <c r="BS248" s="225"/>
      <c r="BT248" s="225"/>
      <c r="BU248" s="225"/>
      <c r="BV248" s="225"/>
      <c r="BW248" s="225"/>
      <c r="BX248" s="225"/>
      <c r="BY248" s="225"/>
      <c r="BZ248" s="225"/>
      <c r="CA248" s="225"/>
      <c r="CB248" s="225"/>
      <c r="CC248" s="225"/>
      <c r="CD248" s="225"/>
      <c r="CE248" s="225"/>
      <c r="CF248" s="225"/>
      <c r="CG248" s="225"/>
      <c r="CH248" s="225"/>
      <c r="CI248" s="225"/>
      <c r="CJ248" s="225"/>
      <c r="CK248" s="225"/>
      <c r="CL248" s="225"/>
      <c r="CM248" s="225"/>
      <c r="CN248" s="225"/>
      <c r="CO248" s="225"/>
      <c r="CP248" s="225"/>
      <c r="CQ248" s="225"/>
      <c r="CR248" s="225"/>
      <c r="CS248" s="225"/>
      <c r="CT248" s="225"/>
    </row>
    <row r="249" spans="1:98" ht="12" customHeight="1" x14ac:dyDescent="0.25">
      <c r="A249" s="225"/>
      <c r="B249" s="225"/>
      <c r="C249" s="225"/>
      <c r="D249" s="225"/>
      <c r="E249" s="225"/>
      <c r="F249" s="225"/>
      <c r="G249" s="225"/>
      <c r="H249" s="225"/>
      <c r="I249" s="225"/>
      <c r="J249" s="225"/>
      <c r="K249" s="225"/>
      <c r="L249" s="225"/>
      <c r="M249" s="225"/>
      <c r="N249" s="225"/>
      <c r="O249" s="225"/>
      <c r="P249" s="225"/>
      <c r="Q249" s="225"/>
      <c r="R249" s="225"/>
      <c r="S249" s="225"/>
      <c r="T249" s="225"/>
      <c r="U249" s="225"/>
      <c r="V249" s="225"/>
      <c r="W249" s="225"/>
      <c r="X249" s="225"/>
      <c r="Y249" s="225"/>
      <c r="Z249" s="225"/>
      <c r="AA249" s="225"/>
      <c r="AB249" s="225"/>
      <c r="AC249" s="225"/>
      <c r="AD249" s="225"/>
      <c r="AE249" s="225"/>
      <c r="AF249" s="225"/>
      <c r="AG249" s="225"/>
      <c r="AH249" s="225"/>
      <c r="AI249" s="225"/>
      <c r="AJ249" s="225"/>
      <c r="AK249" s="257"/>
      <c r="AL249" s="257"/>
      <c r="AM249" s="225"/>
      <c r="AN249" s="225"/>
      <c r="AO249" s="225"/>
      <c r="AP249" s="225"/>
      <c r="AQ249" s="225"/>
      <c r="AR249" s="225"/>
      <c r="AS249" s="225"/>
      <c r="AT249" s="225"/>
      <c r="AU249" s="225"/>
      <c r="AV249" s="225"/>
      <c r="AW249" s="225"/>
      <c r="AX249" s="225"/>
      <c r="AY249" s="225"/>
      <c r="AZ249" s="225"/>
      <c r="BA249" s="225"/>
      <c r="BB249" s="225"/>
      <c r="BC249" s="225"/>
      <c r="BD249" s="225"/>
      <c r="BE249" s="225"/>
      <c r="BF249" s="225"/>
      <c r="BG249" s="225"/>
      <c r="BH249" s="225"/>
      <c r="BI249" s="225"/>
      <c r="BJ249" s="225"/>
      <c r="BK249" s="225"/>
      <c r="BL249" s="225"/>
      <c r="BM249" s="225"/>
      <c r="BN249" s="225"/>
      <c r="BO249" s="225"/>
      <c r="BP249" s="225"/>
      <c r="BQ249" s="225"/>
      <c r="BR249" s="225"/>
      <c r="BS249" s="225"/>
      <c r="BT249" s="225"/>
      <c r="BU249" s="225"/>
      <c r="BV249" s="225"/>
      <c r="BW249" s="225"/>
      <c r="BX249" s="225"/>
      <c r="BY249" s="225"/>
      <c r="BZ249" s="225"/>
      <c r="CA249" s="225"/>
      <c r="CB249" s="225"/>
      <c r="CC249" s="225"/>
      <c r="CD249" s="225"/>
      <c r="CE249" s="225"/>
      <c r="CF249" s="225"/>
      <c r="CG249" s="225"/>
      <c r="CH249" s="225"/>
      <c r="CI249" s="225"/>
      <c r="CJ249" s="225"/>
      <c r="CK249" s="225"/>
      <c r="CL249" s="225"/>
      <c r="CM249" s="225"/>
      <c r="CN249" s="225"/>
      <c r="CO249" s="225"/>
      <c r="CP249" s="225"/>
      <c r="CQ249" s="225"/>
      <c r="CR249" s="225"/>
      <c r="CS249" s="225"/>
      <c r="CT249" s="225"/>
    </row>
    <row r="250" spans="1:98" ht="12" customHeight="1" x14ac:dyDescent="0.25">
      <c r="A250" s="225"/>
      <c r="B250" s="225"/>
      <c r="C250" s="225"/>
      <c r="D250" s="225"/>
      <c r="E250" s="225"/>
      <c r="F250" s="225"/>
      <c r="G250" s="225"/>
      <c r="H250" s="225"/>
      <c r="I250" s="225"/>
      <c r="J250" s="225"/>
      <c r="K250" s="225"/>
      <c r="L250" s="225"/>
      <c r="M250" s="225"/>
      <c r="N250" s="225"/>
      <c r="O250" s="225"/>
      <c r="P250" s="225"/>
      <c r="Q250" s="225"/>
      <c r="R250" s="225"/>
      <c r="S250" s="225"/>
      <c r="T250" s="225"/>
      <c r="U250" s="225"/>
      <c r="V250" s="225"/>
      <c r="W250" s="225"/>
      <c r="X250" s="225"/>
      <c r="Y250" s="225"/>
      <c r="Z250" s="225"/>
      <c r="AA250" s="225"/>
      <c r="AB250" s="225"/>
      <c r="AC250" s="225"/>
      <c r="AD250" s="225"/>
      <c r="AE250" s="225"/>
      <c r="AF250" s="225"/>
      <c r="AG250" s="225"/>
      <c r="AH250" s="225"/>
      <c r="AI250" s="225"/>
      <c r="AJ250" s="225"/>
      <c r="AK250" s="257"/>
      <c r="AL250" s="257"/>
      <c r="AM250" s="225"/>
      <c r="AN250" s="225"/>
      <c r="AO250" s="225"/>
      <c r="AP250" s="225"/>
      <c r="AQ250" s="225"/>
      <c r="AR250" s="225"/>
      <c r="AS250" s="225"/>
      <c r="AT250" s="225"/>
      <c r="AU250" s="225"/>
      <c r="AV250" s="225"/>
      <c r="AW250" s="225"/>
      <c r="AX250" s="225"/>
      <c r="AY250" s="225"/>
      <c r="AZ250" s="225"/>
      <c r="BA250" s="225"/>
      <c r="BB250" s="225"/>
      <c r="BC250" s="225"/>
      <c r="BD250" s="225"/>
      <c r="BE250" s="225"/>
      <c r="BF250" s="225"/>
      <c r="BG250" s="225"/>
      <c r="BH250" s="225"/>
      <c r="BI250" s="225"/>
      <c r="BJ250" s="225"/>
      <c r="BK250" s="225"/>
      <c r="BL250" s="225"/>
      <c r="BM250" s="225"/>
      <c r="BN250" s="225"/>
      <c r="BO250" s="225"/>
      <c r="BP250" s="225"/>
      <c r="BQ250" s="225"/>
      <c r="BR250" s="225"/>
      <c r="BS250" s="225"/>
      <c r="BT250" s="225"/>
      <c r="BU250" s="225"/>
      <c r="BV250" s="225"/>
      <c r="BW250" s="225"/>
      <c r="BX250" s="225"/>
      <c r="BY250" s="225"/>
      <c r="BZ250" s="225"/>
      <c r="CA250" s="225"/>
      <c r="CB250" s="225"/>
      <c r="CC250" s="225"/>
      <c r="CD250" s="225"/>
      <c r="CE250" s="225"/>
      <c r="CF250" s="225"/>
      <c r="CG250" s="225"/>
      <c r="CH250" s="225"/>
      <c r="CI250" s="225"/>
      <c r="CJ250" s="225"/>
      <c r="CK250" s="225"/>
      <c r="CL250" s="225"/>
      <c r="CM250" s="225"/>
      <c r="CN250" s="225"/>
      <c r="CO250" s="225"/>
      <c r="CP250" s="225"/>
      <c r="CQ250" s="225"/>
      <c r="CR250" s="225"/>
      <c r="CS250" s="225"/>
      <c r="CT250" s="225"/>
    </row>
    <row r="251" spans="1:98" ht="12" customHeight="1" x14ac:dyDescent="0.25">
      <c r="A251" s="225"/>
      <c r="B251" s="225"/>
      <c r="C251" s="225"/>
      <c r="D251" s="225"/>
      <c r="E251" s="225"/>
      <c r="F251" s="225"/>
      <c r="G251" s="225"/>
      <c r="H251" s="225"/>
      <c r="I251" s="225"/>
      <c r="J251" s="225"/>
      <c r="K251" s="225"/>
      <c r="L251" s="225"/>
      <c r="M251" s="225"/>
      <c r="N251" s="225"/>
      <c r="O251" s="225"/>
      <c r="P251" s="225"/>
      <c r="Q251" s="225"/>
      <c r="R251" s="225"/>
      <c r="S251" s="225"/>
      <c r="T251" s="225"/>
      <c r="U251" s="225"/>
      <c r="V251" s="225"/>
      <c r="W251" s="225"/>
      <c r="X251" s="225"/>
      <c r="Y251" s="225"/>
      <c r="Z251" s="225"/>
      <c r="AA251" s="225"/>
      <c r="AB251" s="225"/>
      <c r="AC251" s="225"/>
      <c r="AD251" s="225"/>
      <c r="AE251" s="225"/>
      <c r="AF251" s="225"/>
      <c r="AG251" s="225"/>
      <c r="AH251" s="225"/>
      <c r="AI251" s="225"/>
      <c r="AJ251" s="225"/>
      <c r="AK251" s="257"/>
      <c r="AL251" s="257"/>
      <c r="AM251" s="225"/>
      <c r="AN251" s="225"/>
      <c r="AO251" s="225"/>
      <c r="AP251" s="225"/>
      <c r="AQ251" s="225"/>
      <c r="AR251" s="225"/>
      <c r="AS251" s="225"/>
      <c r="AT251" s="225"/>
      <c r="AU251" s="225"/>
      <c r="AV251" s="225"/>
      <c r="AW251" s="225"/>
      <c r="AX251" s="225"/>
      <c r="AY251" s="225"/>
      <c r="AZ251" s="225"/>
      <c r="BA251" s="225"/>
      <c r="BB251" s="225"/>
      <c r="BC251" s="225"/>
      <c r="BD251" s="225"/>
      <c r="BE251" s="225"/>
      <c r="BF251" s="225"/>
      <c r="BG251" s="225"/>
      <c r="BH251" s="225"/>
      <c r="BI251" s="225"/>
      <c r="BJ251" s="225"/>
      <c r="BK251" s="225"/>
      <c r="BL251" s="225"/>
      <c r="BM251" s="225"/>
      <c r="BN251" s="225"/>
      <c r="BO251" s="225"/>
      <c r="BP251" s="225"/>
      <c r="BQ251" s="225"/>
      <c r="BR251" s="225"/>
      <c r="BS251" s="225"/>
      <c r="BT251" s="225"/>
      <c r="BU251" s="225"/>
      <c r="BV251" s="225"/>
      <c r="BW251" s="225"/>
      <c r="BX251" s="225"/>
      <c r="BY251" s="225"/>
      <c r="BZ251" s="225"/>
      <c r="CA251" s="225"/>
      <c r="CB251" s="225"/>
      <c r="CC251" s="225"/>
      <c r="CD251" s="225"/>
      <c r="CE251" s="225"/>
      <c r="CF251" s="225"/>
      <c r="CG251" s="225"/>
      <c r="CH251" s="225"/>
      <c r="CI251" s="225"/>
      <c r="CJ251" s="225"/>
      <c r="CK251" s="225"/>
      <c r="CL251" s="225"/>
      <c r="CM251" s="225"/>
      <c r="CN251" s="225"/>
      <c r="CO251" s="225"/>
      <c r="CP251" s="225"/>
      <c r="CQ251" s="225"/>
      <c r="CR251" s="225"/>
      <c r="CS251" s="225"/>
      <c r="CT251" s="225"/>
    </row>
    <row r="252" spans="1:98" ht="12" customHeight="1" x14ac:dyDescent="0.25">
      <c r="A252" s="225"/>
      <c r="B252" s="225"/>
      <c r="C252" s="225"/>
      <c r="D252" s="225"/>
      <c r="E252" s="225"/>
      <c r="F252" s="225"/>
      <c r="G252" s="225"/>
      <c r="H252" s="225"/>
      <c r="I252" s="225"/>
      <c r="J252" s="225"/>
      <c r="K252" s="225"/>
      <c r="L252" s="225"/>
      <c r="M252" s="225"/>
      <c r="N252" s="225"/>
      <c r="O252" s="225"/>
      <c r="P252" s="225"/>
      <c r="Q252" s="225"/>
      <c r="R252" s="225"/>
      <c r="S252" s="225"/>
      <c r="T252" s="225"/>
      <c r="U252" s="225"/>
      <c r="V252" s="225"/>
      <c r="W252" s="225"/>
      <c r="X252" s="225"/>
      <c r="Y252" s="225"/>
      <c r="Z252" s="225"/>
      <c r="AA252" s="225"/>
      <c r="AB252" s="225"/>
      <c r="AC252" s="225"/>
      <c r="AD252" s="225"/>
      <c r="AE252" s="225"/>
      <c r="AF252" s="225"/>
      <c r="AG252" s="225"/>
      <c r="AH252" s="225"/>
      <c r="AI252" s="225"/>
      <c r="AJ252" s="225"/>
      <c r="AK252" s="257"/>
      <c r="AL252" s="257"/>
      <c r="AM252" s="225"/>
      <c r="AN252" s="225"/>
      <c r="AO252" s="225"/>
      <c r="AP252" s="225"/>
      <c r="AQ252" s="225"/>
      <c r="AR252" s="225"/>
      <c r="AS252" s="225"/>
      <c r="AT252" s="225"/>
      <c r="AU252" s="225"/>
      <c r="AV252" s="225"/>
      <c r="AW252" s="225"/>
      <c r="AX252" s="225"/>
      <c r="AY252" s="225"/>
      <c r="AZ252" s="225"/>
      <c r="BA252" s="225"/>
      <c r="BB252" s="225"/>
      <c r="BC252" s="225"/>
      <c r="BD252" s="225"/>
      <c r="BE252" s="225"/>
      <c r="BF252" s="225"/>
      <c r="BG252" s="225"/>
      <c r="BH252" s="225"/>
      <c r="BI252" s="225"/>
      <c r="BJ252" s="225"/>
      <c r="BK252" s="225"/>
      <c r="BL252" s="225"/>
      <c r="BM252" s="225"/>
      <c r="BN252" s="225"/>
      <c r="BO252" s="225"/>
      <c r="BP252" s="225"/>
      <c r="BQ252" s="225"/>
      <c r="BR252" s="225"/>
      <c r="BS252" s="225"/>
      <c r="BT252" s="225"/>
      <c r="BU252" s="225"/>
      <c r="BV252" s="225"/>
      <c r="BW252" s="225"/>
      <c r="BX252" s="225"/>
      <c r="BY252" s="225"/>
      <c r="BZ252" s="225"/>
      <c r="CA252" s="225"/>
      <c r="CB252" s="225"/>
      <c r="CC252" s="225"/>
      <c r="CD252" s="225"/>
      <c r="CE252" s="225"/>
      <c r="CF252" s="225"/>
      <c r="CG252" s="225"/>
      <c r="CH252" s="225"/>
      <c r="CI252" s="225"/>
      <c r="CJ252" s="225"/>
      <c r="CK252" s="225"/>
      <c r="CL252" s="225"/>
      <c r="CM252" s="225"/>
      <c r="CN252" s="225"/>
      <c r="CO252" s="225"/>
      <c r="CP252" s="225"/>
      <c r="CQ252" s="225"/>
      <c r="CR252" s="225"/>
      <c r="CS252" s="225"/>
      <c r="CT252" s="225"/>
    </row>
    <row r="253" spans="1:98" ht="12" customHeight="1" x14ac:dyDescent="0.25">
      <c r="A253" s="225"/>
      <c r="B253" s="225"/>
      <c r="C253" s="225"/>
      <c r="D253" s="225"/>
      <c r="E253" s="225"/>
      <c r="F253" s="225"/>
      <c r="G253" s="225"/>
      <c r="H253" s="225"/>
      <c r="I253" s="225"/>
      <c r="J253" s="225"/>
      <c r="K253" s="225"/>
      <c r="L253" s="225"/>
      <c r="M253" s="225"/>
      <c r="N253" s="225"/>
      <c r="O253" s="225"/>
      <c r="P253" s="225"/>
      <c r="Q253" s="225"/>
      <c r="R253" s="225"/>
      <c r="S253" s="225"/>
      <c r="T253" s="225"/>
      <c r="U253" s="225"/>
      <c r="V253" s="225"/>
      <c r="W253" s="225"/>
      <c r="X253" s="225"/>
      <c r="Y253" s="225"/>
      <c r="Z253" s="225"/>
      <c r="AA253" s="225"/>
      <c r="AB253" s="225"/>
      <c r="AC253" s="225"/>
      <c r="AD253" s="225"/>
      <c r="AE253" s="225"/>
      <c r="AF253" s="225"/>
      <c r="AG253" s="225"/>
      <c r="AH253" s="225"/>
      <c r="AI253" s="225"/>
      <c r="AJ253" s="225"/>
      <c r="AK253" s="257"/>
      <c r="AL253" s="257"/>
      <c r="AM253" s="225"/>
      <c r="AN253" s="225"/>
      <c r="AO253" s="225"/>
      <c r="AP253" s="225"/>
      <c r="AQ253" s="225"/>
      <c r="AR253" s="225"/>
      <c r="AS253" s="225"/>
      <c r="AT253" s="225"/>
      <c r="AU253" s="225"/>
      <c r="AV253" s="225"/>
      <c r="AW253" s="225"/>
      <c r="AX253" s="225"/>
      <c r="AY253" s="225"/>
      <c r="AZ253" s="225"/>
      <c r="BA253" s="225"/>
      <c r="BB253" s="225"/>
      <c r="BC253" s="225"/>
      <c r="BD253" s="225"/>
      <c r="BE253" s="225"/>
      <c r="BF253" s="225"/>
      <c r="BG253" s="225"/>
      <c r="BH253" s="225"/>
      <c r="BI253" s="225"/>
      <c r="BJ253" s="225"/>
      <c r="BK253" s="225"/>
      <c r="BL253" s="225"/>
      <c r="BM253" s="225"/>
      <c r="BN253" s="225"/>
      <c r="BO253" s="225"/>
      <c r="BP253" s="225"/>
      <c r="BQ253" s="225"/>
      <c r="BR253" s="225"/>
      <c r="BS253" s="225"/>
      <c r="BT253" s="225"/>
      <c r="BU253" s="225"/>
      <c r="BV253" s="225"/>
      <c r="BW253" s="225"/>
      <c r="BX253" s="225"/>
      <c r="BY253" s="225"/>
      <c r="BZ253" s="225"/>
      <c r="CA253" s="225"/>
      <c r="CB253" s="225"/>
      <c r="CC253" s="225"/>
      <c r="CD253" s="225"/>
      <c r="CE253" s="225"/>
      <c r="CF253" s="225"/>
      <c r="CG253" s="225"/>
      <c r="CH253" s="225"/>
      <c r="CI253" s="225"/>
      <c r="CJ253" s="225"/>
      <c r="CK253" s="225"/>
      <c r="CL253" s="225"/>
      <c r="CM253" s="225"/>
      <c r="CN253" s="225"/>
      <c r="CO253" s="225"/>
      <c r="CP253" s="225"/>
      <c r="CQ253" s="225"/>
      <c r="CR253" s="225"/>
      <c r="CS253" s="225"/>
      <c r="CT253" s="225"/>
    </row>
    <row r="254" spans="1:98" ht="12" customHeight="1" x14ac:dyDescent="0.25">
      <c r="A254" s="225"/>
      <c r="B254" s="225"/>
      <c r="C254" s="225"/>
      <c r="D254" s="225"/>
      <c r="E254" s="225"/>
      <c r="F254" s="225"/>
      <c r="G254" s="225"/>
      <c r="H254" s="225"/>
      <c r="I254" s="225"/>
      <c r="J254" s="225"/>
      <c r="K254" s="225"/>
      <c r="L254" s="225"/>
      <c r="M254" s="225"/>
      <c r="N254" s="225"/>
      <c r="O254" s="225"/>
      <c r="P254" s="225"/>
      <c r="Q254" s="225"/>
      <c r="R254" s="225"/>
      <c r="S254" s="225"/>
      <c r="T254" s="225"/>
      <c r="U254" s="225"/>
      <c r="V254" s="225"/>
      <c r="W254" s="225"/>
      <c r="X254" s="225"/>
      <c r="Y254" s="225"/>
      <c r="Z254" s="225"/>
      <c r="AA254" s="225"/>
      <c r="AB254" s="225"/>
      <c r="AC254" s="225"/>
      <c r="AD254" s="225"/>
      <c r="AE254" s="225"/>
      <c r="AF254" s="225"/>
      <c r="AG254" s="225"/>
      <c r="AH254" s="225"/>
      <c r="AI254" s="225"/>
      <c r="AJ254" s="225"/>
      <c r="AK254" s="257"/>
      <c r="AL254" s="257"/>
      <c r="AM254" s="225"/>
      <c r="AN254" s="225"/>
      <c r="AO254" s="225"/>
      <c r="AP254" s="225"/>
      <c r="AQ254" s="225"/>
      <c r="AR254" s="225"/>
      <c r="AS254" s="225"/>
      <c r="AT254" s="225"/>
      <c r="AU254" s="225"/>
      <c r="AV254" s="225"/>
      <c r="AW254" s="225"/>
      <c r="AX254" s="225"/>
      <c r="AY254" s="225"/>
      <c r="AZ254" s="225"/>
      <c r="BA254" s="225"/>
      <c r="BB254" s="225"/>
      <c r="BC254" s="225"/>
      <c r="BD254" s="225"/>
      <c r="BE254" s="225"/>
      <c r="BF254" s="225"/>
      <c r="BG254" s="225"/>
      <c r="BH254" s="225"/>
      <c r="BI254" s="225"/>
      <c r="BJ254" s="225"/>
      <c r="BK254" s="225"/>
      <c r="BL254" s="225"/>
      <c r="BM254" s="225"/>
      <c r="BN254" s="225"/>
      <c r="BO254" s="225"/>
      <c r="BP254" s="225"/>
      <c r="BQ254" s="225"/>
      <c r="BR254" s="225"/>
      <c r="BS254" s="225"/>
      <c r="BT254" s="225"/>
      <c r="BU254" s="225"/>
      <c r="BV254" s="225"/>
      <c r="BW254" s="225"/>
      <c r="BX254" s="225"/>
      <c r="BY254" s="225"/>
      <c r="BZ254" s="225"/>
      <c r="CA254" s="225"/>
      <c r="CB254" s="225"/>
      <c r="CC254" s="225"/>
      <c r="CD254" s="225"/>
      <c r="CE254" s="225"/>
      <c r="CF254" s="225"/>
      <c r="CG254" s="225"/>
      <c r="CH254" s="225"/>
      <c r="CI254" s="225"/>
      <c r="CJ254" s="225"/>
      <c r="CK254" s="225"/>
      <c r="CL254" s="225"/>
      <c r="CM254" s="225"/>
      <c r="CN254" s="225"/>
      <c r="CO254" s="225"/>
      <c r="CP254" s="225"/>
      <c r="CQ254" s="225"/>
      <c r="CR254" s="225"/>
      <c r="CS254" s="225"/>
      <c r="CT254" s="225"/>
    </row>
    <row r="255" spans="1:98" ht="12" customHeight="1" x14ac:dyDescent="0.25">
      <c r="A255" s="225"/>
      <c r="B255" s="225"/>
      <c r="C255" s="225"/>
      <c r="D255" s="225"/>
      <c r="E255" s="225"/>
      <c r="F255" s="225"/>
      <c r="G255" s="225"/>
      <c r="H255" s="225"/>
      <c r="I255" s="225"/>
      <c r="J255" s="225"/>
      <c r="K255" s="225"/>
      <c r="L255" s="225"/>
      <c r="M255" s="225"/>
      <c r="N255" s="225"/>
      <c r="O255" s="225"/>
      <c r="P255" s="225"/>
      <c r="Q255" s="225"/>
      <c r="R255" s="225"/>
      <c r="S255" s="225"/>
      <c r="T255" s="225"/>
      <c r="U255" s="225"/>
      <c r="V255" s="225"/>
      <c r="W255" s="225"/>
      <c r="X255" s="225"/>
      <c r="Y255" s="225"/>
      <c r="Z255" s="225"/>
      <c r="AA255" s="225"/>
      <c r="AB255" s="225"/>
      <c r="AC255" s="225"/>
      <c r="AD255" s="225"/>
      <c r="AE255" s="225"/>
      <c r="AF255" s="225"/>
      <c r="AG255" s="225"/>
      <c r="AH255" s="225"/>
      <c r="AI255" s="225"/>
      <c r="AJ255" s="225"/>
      <c r="AK255" s="257"/>
      <c r="AL255" s="257"/>
      <c r="AM255" s="225"/>
      <c r="AN255" s="225"/>
      <c r="AO255" s="225"/>
      <c r="AP255" s="225"/>
      <c r="AQ255" s="225"/>
      <c r="AR255" s="225"/>
      <c r="AS255" s="225"/>
      <c r="AT255" s="225"/>
      <c r="AU255" s="225"/>
      <c r="AV255" s="225"/>
      <c r="AW255" s="225"/>
      <c r="AX255" s="225"/>
      <c r="AY255" s="225"/>
      <c r="AZ255" s="225"/>
      <c r="BA255" s="225"/>
      <c r="BB255" s="225"/>
      <c r="BC255" s="225"/>
      <c r="BD255" s="225"/>
      <c r="BE255" s="225"/>
      <c r="BF255" s="225"/>
      <c r="BG255" s="225"/>
      <c r="BH255" s="225"/>
      <c r="BI255" s="225"/>
      <c r="BJ255" s="225"/>
      <c r="BK255" s="225"/>
      <c r="BL255" s="225"/>
      <c r="BM255" s="225"/>
      <c r="BN255" s="225"/>
      <c r="BO255" s="225"/>
      <c r="BP255" s="225"/>
      <c r="BQ255" s="225"/>
      <c r="BR255" s="225"/>
      <c r="BS255" s="225"/>
      <c r="BT255" s="225"/>
      <c r="BU255" s="225"/>
      <c r="BV255" s="225"/>
      <c r="BW255" s="225"/>
      <c r="BX255" s="225"/>
      <c r="BY255" s="225"/>
      <c r="BZ255" s="225"/>
      <c r="CA255" s="225"/>
      <c r="CB255" s="225"/>
      <c r="CC255" s="225"/>
      <c r="CD255" s="225"/>
      <c r="CE255" s="225"/>
      <c r="CF255" s="225"/>
      <c r="CG255" s="225"/>
      <c r="CH255" s="225"/>
      <c r="CI255" s="225"/>
      <c r="CJ255" s="225"/>
      <c r="CK255" s="225"/>
      <c r="CL255" s="225"/>
      <c r="CM255" s="225"/>
      <c r="CN255" s="225"/>
      <c r="CO255" s="225"/>
      <c r="CP255" s="225"/>
      <c r="CQ255" s="225"/>
      <c r="CR255" s="225"/>
      <c r="CS255" s="225"/>
      <c r="CT255" s="225"/>
    </row>
    <row r="256" spans="1:98" ht="12" customHeight="1" x14ac:dyDescent="0.25">
      <c r="A256" s="225"/>
      <c r="B256" s="225"/>
      <c r="C256" s="225"/>
      <c r="D256" s="225"/>
      <c r="E256" s="225"/>
      <c r="F256" s="225"/>
      <c r="G256" s="225"/>
      <c r="H256" s="225"/>
      <c r="I256" s="225"/>
      <c r="J256" s="225"/>
      <c r="K256" s="225"/>
      <c r="L256" s="225"/>
      <c r="M256" s="225"/>
      <c r="N256" s="225"/>
      <c r="O256" s="225"/>
      <c r="P256" s="225"/>
      <c r="Q256" s="225"/>
      <c r="R256" s="225"/>
      <c r="S256" s="225"/>
      <c r="T256" s="225"/>
      <c r="U256" s="225"/>
      <c r="V256" s="225"/>
      <c r="W256" s="225"/>
      <c r="X256" s="225"/>
      <c r="Y256" s="225"/>
      <c r="Z256" s="225"/>
      <c r="AA256" s="225"/>
      <c r="AB256" s="225"/>
      <c r="AC256" s="225"/>
      <c r="AD256" s="225"/>
      <c r="AE256" s="225"/>
      <c r="AF256" s="225"/>
      <c r="AG256" s="225"/>
      <c r="AH256" s="225"/>
      <c r="AI256" s="225"/>
      <c r="AJ256" s="225"/>
      <c r="AK256" s="257"/>
      <c r="AL256" s="257"/>
      <c r="AM256" s="225"/>
      <c r="AN256" s="225"/>
      <c r="AO256" s="225"/>
      <c r="AP256" s="225"/>
      <c r="AQ256" s="225"/>
      <c r="AR256" s="225"/>
      <c r="AS256" s="225"/>
      <c r="AT256" s="225"/>
      <c r="AU256" s="225"/>
      <c r="AV256" s="225"/>
      <c r="AW256" s="225"/>
      <c r="AX256" s="225"/>
      <c r="AY256" s="225"/>
      <c r="AZ256" s="225"/>
      <c r="BA256" s="225"/>
      <c r="BB256" s="225"/>
      <c r="BC256" s="225"/>
      <c r="BD256" s="225"/>
      <c r="BE256" s="225"/>
      <c r="BF256" s="225"/>
      <c r="BG256" s="225"/>
      <c r="BH256" s="225"/>
      <c r="BI256" s="225"/>
      <c r="BJ256" s="225"/>
      <c r="BK256" s="225"/>
      <c r="BL256" s="225"/>
      <c r="BM256" s="225"/>
      <c r="BN256" s="225"/>
      <c r="BO256" s="225"/>
      <c r="BP256" s="225"/>
      <c r="BQ256" s="225"/>
      <c r="BR256" s="225"/>
      <c r="BS256" s="225"/>
      <c r="BT256" s="225"/>
      <c r="BU256" s="225"/>
      <c r="BV256" s="225"/>
      <c r="BW256" s="225"/>
      <c r="BX256" s="225"/>
      <c r="BY256" s="225"/>
      <c r="BZ256" s="225"/>
      <c r="CA256" s="225"/>
      <c r="CB256" s="225"/>
      <c r="CC256" s="225"/>
      <c r="CD256" s="225"/>
      <c r="CE256" s="225"/>
      <c r="CF256" s="225"/>
      <c r="CG256" s="225"/>
      <c r="CH256" s="225"/>
      <c r="CI256" s="225"/>
      <c r="CJ256" s="225"/>
      <c r="CK256" s="225"/>
      <c r="CL256" s="225"/>
      <c r="CM256" s="225"/>
      <c r="CN256" s="225"/>
      <c r="CO256" s="225"/>
      <c r="CP256" s="225"/>
      <c r="CQ256" s="225"/>
      <c r="CR256" s="225"/>
      <c r="CS256" s="225"/>
      <c r="CT256" s="225"/>
    </row>
    <row r="257" spans="1:98" ht="12" customHeight="1" x14ac:dyDescent="0.25">
      <c r="A257" s="225"/>
      <c r="B257" s="225"/>
      <c r="C257" s="225"/>
      <c r="D257" s="225"/>
      <c r="E257" s="225"/>
      <c r="F257" s="225"/>
      <c r="G257" s="225"/>
      <c r="H257" s="225"/>
      <c r="I257" s="225"/>
      <c r="J257" s="225"/>
      <c r="K257" s="225"/>
      <c r="L257" s="225"/>
      <c r="M257" s="225"/>
      <c r="N257" s="225"/>
      <c r="O257" s="225"/>
      <c r="P257" s="225"/>
      <c r="Q257" s="225"/>
      <c r="R257" s="225"/>
      <c r="S257" s="225"/>
      <c r="T257" s="225"/>
      <c r="U257" s="225"/>
      <c r="V257" s="225"/>
      <c r="W257" s="225"/>
      <c r="X257" s="225"/>
      <c r="Y257" s="225"/>
      <c r="Z257" s="225"/>
      <c r="AA257" s="225"/>
      <c r="AB257" s="225"/>
      <c r="AC257" s="225"/>
      <c r="AD257" s="225"/>
      <c r="AE257" s="225"/>
      <c r="AF257" s="225"/>
      <c r="AG257" s="225"/>
      <c r="AH257" s="225"/>
      <c r="AI257" s="225"/>
      <c r="AJ257" s="225"/>
      <c r="AK257" s="257"/>
      <c r="AL257" s="257"/>
      <c r="AM257" s="225"/>
      <c r="AN257" s="225"/>
      <c r="AO257" s="225"/>
      <c r="AP257" s="225"/>
      <c r="AQ257" s="225"/>
      <c r="AR257" s="225"/>
      <c r="AS257" s="225"/>
      <c r="AT257" s="225"/>
      <c r="AU257" s="225"/>
      <c r="AV257" s="225"/>
      <c r="AW257" s="225"/>
      <c r="AX257" s="225"/>
      <c r="AY257" s="225"/>
      <c r="AZ257" s="225"/>
      <c r="BA257" s="225"/>
      <c r="BB257" s="225"/>
      <c r="BC257" s="225"/>
      <c r="BD257" s="225"/>
      <c r="BE257" s="225"/>
      <c r="BF257" s="225"/>
      <c r="BG257" s="225"/>
      <c r="BH257" s="225"/>
      <c r="BI257" s="225"/>
      <c r="BJ257" s="225"/>
      <c r="BK257" s="225"/>
      <c r="BL257" s="225"/>
      <c r="BM257" s="225"/>
      <c r="BN257" s="225"/>
      <c r="BO257" s="225"/>
      <c r="BP257" s="225"/>
      <c r="BQ257" s="225"/>
      <c r="BR257" s="225"/>
      <c r="BS257" s="225"/>
      <c r="BT257" s="225"/>
      <c r="BU257" s="225"/>
      <c r="BV257" s="225"/>
      <c r="BW257" s="225"/>
      <c r="BX257" s="225"/>
      <c r="BY257" s="225"/>
      <c r="BZ257" s="225"/>
      <c r="CA257" s="225"/>
      <c r="CB257" s="225"/>
      <c r="CC257" s="225"/>
      <c r="CD257" s="225"/>
      <c r="CE257" s="225"/>
      <c r="CF257" s="225"/>
      <c r="CG257" s="225"/>
      <c r="CH257" s="225"/>
      <c r="CI257" s="225"/>
      <c r="CJ257" s="225"/>
      <c r="CK257" s="225"/>
      <c r="CL257" s="225"/>
      <c r="CM257" s="225"/>
      <c r="CN257" s="225"/>
      <c r="CO257" s="225"/>
      <c r="CP257" s="225"/>
      <c r="CQ257" s="225"/>
      <c r="CR257" s="225"/>
      <c r="CS257" s="225"/>
      <c r="CT257" s="225"/>
    </row>
    <row r="258" spans="1:98" ht="12" customHeight="1" x14ac:dyDescent="0.25">
      <c r="A258" s="225"/>
      <c r="B258" s="225"/>
      <c r="C258" s="225"/>
      <c r="D258" s="225"/>
      <c r="E258" s="225"/>
      <c r="F258" s="225"/>
      <c r="G258" s="225"/>
      <c r="H258" s="225"/>
      <c r="I258" s="225"/>
      <c r="J258" s="225"/>
      <c r="K258" s="225"/>
      <c r="L258" s="225"/>
      <c r="M258" s="225"/>
      <c r="N258" s="225"/>
      <c r="O258" s="225"/>
      <c r="P258" s="225"/>
      <c r="Q258" s="225"/>
      <c r="R258" s="225"/>
      <c r="S258" s="225"/>
      <c r="T258" s="225"/>
      <c r="U258" s="225"/>
      <c r="V258" s="225"/>
      <c r="W258" s="225"/>
      <c r="X258" s="225"/>
      <c r="Y258" s="225"/>
      <c r="Z258" s="225"/>
      <c r="AA258" s="225"/>
      <c r="AB258" s="225"/>
      <c r="AC258" s="225"/>
      <c r="AD258" s="225"/>
      <c r="AE258" s="225"/>
      <c r="AF258" s="225"/>
      <c r="AG258" s="225"/>
      <c r="AH258" s="225"/>
      <c r="AI258" s="225"/>
      <c r="AJ258" s="225"/>
      <c r="AK258" s="257"/>
      <c r="AL258" s="257"/>
      <c r="AM258" s="225"/>
      <c r="AN258" s="225"/>
      <c r="AO258" s="225"/>
      <c r="AP258" s="225"/>
      <c r="AQ258" s="225"/>
      <c r="AR258" s="225"/>
      <c r="AS258" s="225"/>
      <c r="AT258" s="225"/>
      <c r="AU258" s="225"/>
      <c r="AV258" s="225"/>
      <c r="AW258" s="225"/>
      <c r="AX258" s="225"/>
      <c r="AY258" s="225"/>
      <c r="AZ258" s="225"/>
      <c r="BA258" s="225"/>
      <c r="BB258" s="225"/>
      <c r="BC258" s="225"/>
      <c r="BD258" s="225"/>
      <c r="BE258" s="225"/>
      <c r="BF258" s="225"/>
      <c r="BG258" s="225"/>
      <c r="BH258" s="225"/>
      <c r="BI258" s="225"/>
      <c r="BJ258" s="225"/>
      <c r="BK258" s="225"/>
      <c r="BL258" s="225"/>
      <c r="BM258" s="225"/>
      <c r="BN258" s="225"/>
      <c r="BO258" s="225"/>
      <c r="BP258" s="225"/>
      <c r="BQ258" s="225"/>
      <c r="BR258" s="225"/>
      <c r="BS258" s="225"/>
      <c r="BT258" s="225"/>
      <c r="BU258" s="225"/>
      <c r="BV258" s="225"/>
      <c r="BW258" s="225"/>
      <c r="BX258" s="225"/>
      <c r="BY258" s="225"/>
      <c r="BZ258" s="225"/>
      <c r="CA258" s="225"/>
      <c r="CB258" s="225"/>
      <c r="CC258" s="225"/>
      <c r="CD258" s="225"/>
      <c r="CE258" s="225"/>
      <c r="CF258" s="225"/>
      <c r="CG258" s="225"/>
      <c r="CH258" s="225"/>
      <c r="CI258" s="225"/>
      <c r="CJ258" s="225"/>
      <c r="CK258" s="225"/>
      <c r="CL258" s="225"/>
      <c r="CM258" s="225"/>
      <c r="CN258" s="225"/>
      <c r="CO258" s="225"/>
      <c r="CP258" s="225"/>
      <c r="CQ258" s="225"/>
      <c r="CR258" s="225"/>
      <c r="CS258" s="225"/>
      <c r="CT258" s="225"/>
    </row>
    <row r="259" spans="1:98" ht="12" customHeight="1" x14ac:dyDescent="0.25">
      <c r="A259" s="225"/>
      <c r="B259" s="225"/>
      <c r="C259" s="225"/>
      <c r="D259" s="225"/>
      <c r="E259" s="225"/>
      <c r="F259" s="225"/>
      <c r="G259" s="225"/>
      <c r="H259" s="225"/>
      <c r="I259" s="225"/>
      <c r="J259" s="225"/>
      <c r="K259" s="225"/>
      <c r="L259" s="225"/>
      <c r="M259" s="225"/>
      <c r="N259" s="225"/>
      <c r="O259" s="225"/>
      <c r="P259" s="225"/>
      <c r="Q259" s="225"/>
      <c r="R259" s="225"/>
      <c r="S259" s="225"/>
      <c r="T259" s="225"/>
      <c r="U259" s="225"/>
      <c r="V259" s="225"/>
      <c r="W259" s="225"/>
      <c r="X259" s="225"/>
      <c r="Y259" s="225"/>
      <c r="Z259" s="225"/>
      <c r="AA259" s="225"/>
      <c r="AB259" s="225"/>
      <c r="AC259" s="225"/>
      <c r="AD259" s="225"/>
      <c r="AE259" s="225"/>
      <c r="AF259" s="225"/>
      <c r="AG259" s="225"/>
      <c r="AH259" s="225"/>
      <c r="AI259" s="225"/>
      <c r="AJ259" s="225"/>
      <c r="AK259" s="257"/>
      <c r="AL259" s="257"/>
      <c r="AM259" s="225"/>
      <c r="AN259" s="225"/>
      <c r="AO259" s="225"/>
      <c r="AP259" s="225"/>
      <c r="AQ259" s="225"/>
      <c r="AR259" s="225"/>
      <c r="AS259" s="225"/>
      <c r="AT259" s="225"/>
      <c r="AU259" s="225"/>
      <c r="AV259" s="225"/>
      <c r="AW259" s="225"/>
      <c r="AX259" s="225"/>
      <c r="AY259" s="225"/>
      <c r="AZ259" s="225"/>
      <c r="BA259" s="225"/>
      <c r="BB259" s="225"/>
      <c r="BC259" s="225"/>
      <c r="BD259" s="225"/>
      <c r="BE259" s="225"/>
      <c r="BF259" s="225"/>
      <c r="BG259" s="225"/>
      <c r="BH259" s="225"/>
      <c r="BI259" s="225"/>
      <c r="BJ259" s="225"/>
      <c r="BK259" s="225"/>
      <c r="BL259" s="225"/>
      <c r="BM259" s="225"/>
      <c r="BN259" s="225"/>
      <c r="BO259" s="225"/>
      <c r="BP259" s="225"/>
      <c r="BQ259" s="225"/>
      <c r="BR259" s="225"/>
      <c r="BS259" s="225"/>
      <c r="BT259" s="225"/>
      <c r="BU259" s="225"/>
      <c r="BV259" s="225"/>
      <c r="BW259" s="225"/>
      <c r="BX259" s="225"/>
      <c r="BY259" s="225"/>
      <c r="BZ259" s="225"/>
      <c r="CA259" s="225"/>
      <c r="CB259" s="225"/>
      <c r="CC259" s="225"/>
      <c r="CD259" s="225"/>
      <c r="CE259" s="225"/>
      <c r="CF259" s="225"/>
      <c r="CG259" s="225"/>
      <c r="CH259" s="225"/>
      <c r="CI259" s="225"/>
      <c r="CJ259" s="225"/>
      <c r="CK259" s="225"/>
      <c r="CL259" s="225"/>
      <c r="CM259" s="225"/>
      <c r="CN259" s="225"/>
      <c r="CO259" s="225"/>
      <c r="CP259" s="225"/>
      <c r="CQ259" s="225"/>
      <c r="CR259" s="225"/>
      <c r="CS259" s="225"/>
      <c r="CT259" s="225"/>
    </row>
    <row r="260" spans="1:98" ht="12" customHeight="1" x14ac:dyDescent="0.25">
      <c r="A260" s="225"/>
      <c r="B260" s="225"/>
      <c r="C260" s="225"/>
      <c r="D260" s="225"/>
      <c r="E260" s="225"/>
      <c r="F260" s="225"/>
      <c r="G260" s="225"/>
      <c r="H260" s="225"/>
      <c r="I260" s="225"/>
      <c r="J260" s="225"/>
      <c r="K260" s="225"/>
      <c r="L260" s="225"/>
      <c r="M260" s="225"/>
      <c r="N260" s="225"/>
      <c r="O260" s="225"/>
      <c r="P260" s="225"/>
      <c r="Q260" s="225"/>
      <c r="R260" s="225"/>
      <c r="S260" s="225"/>
      <c r="T260" s="225"/>
      <c r="U260" s="225"/>
      <c r="V260" s="225"/>
      <c r="W260" s="225"/>
      <c r="X260" s="225"/>
      <c r="Y260" s="225"/>
      <c r="Z260" s="225"/>
      <c r="AA260" s="225"/>
      <c r="AB260" s="225"/>
      <c r="AC260" s="225"/>
      <c r="AD260" s="225"/>
      <c r="AE260" s="225"/>
      <c r="AF260" s="225"/>
      <c r="AG260" s="225"/>
      <c r="AH260" s="225"/>
      <c r="AI260" s="225"/>
      <c r="AJ260" s="225"/>
      <c r="AK260" s="257"/>
      <c r="AL260" s="257"/>
      <c r="AM260" s="225"/>
      <c r="AN260" s="225"/>
      <c r="AO260" s="225"/>
      <c r="AP260" s="225"/>
      <c r="AQ260" s="225"/>
      <c r="AR260" s="225"/>
      <c r="AS260" s="225"/>
      <c r="AT260" s="225"/>
      <c r="AU260" s="225"/>
      <c r="AV260" s="225"/>
      <c r="AW260" s="225"/>
      <c r="AX260" s="225"/>
      <c r="AY260" s="225"/>
      <c r="AZ260" s="225"/>
      <c r="BA260" s="225"/>
      <c r="BB260" s="225"/>
      <c r="BC260" s="225"/>
      <c r="BD260" s="225"/>
      <c r="BE260" s="225"/>
      <c r="BF260" s="225"/>
      <c r="BG260" s="225"/>
      <c r="BH260" s="225"/>
      <c r="BI260" s="225"/>
      <c r="BJ260" s="225"/>
      <c r="BK260" s="225"/>
      <c r="BL260" s="225"/>
      <c r="BM260" s="225"/>
      <c r="BN260" s="225"/>
      <c r="BO260" s="225"/>
      <c r="BP260" s="225"/>
      <c r="BQ260" s="225"/>
      <c r="BR260" s="225"/>
      <c r="BS260" s="225"/>
      <c r="BT260" s="225"/>
      <c r="BU260" s="225"/>
      <c r="BV260" s="225"/>
      <c r="BW260" s="225"/>
      <c r="BX260" s="225"/>
      <c r="BY260" s="225"/>
      <c r="BZ260" s="225"/>
      <c r="CA260" s="225"/>
      <c r="CB260" s="225"/>
      <c r="CC260" s="225"/>
      <c r="CD260" s="225"/>
      <c r="CE260" s="225"/>
      <c r="CF260" s="225"/>
      <c r="CG260" s="225"/>
      <c r="CH260" s="225"/>
      <c r="CI260" s="225"/>
      <c r="CJ260" s="225"/>
      <c r="CK260" s="225"/>
      <c r="CL260" s="225"/>
      <c r="CM260" s="225"/>
      <c r="CN260" s="225"/>
      <c r="CO260" s="225"/>
      <c r="CP260" s="225"/>
      <c r="CQ260" s="225"/>
      <c r="CR260" s="225"/>
      <c r="CS260" s="225"/>
      <c r="CT260" s="225"/>
    </row>
    <row r="261" spans="1:98" ht="12" customHeight="1" x14ac:dyDescent="0.25">
      <c r="A261" s="225"/>
      <c r="B261" s="225"/>
      <c r="C261" s="225"/>
      <c r="D261" s="225"/>
      <c r="E261" s="225"/>
      <c r="F261" s="225"/>
      <c r="G261" s="225"/>
      <c r="H261" s="225"/>
      <c r="I261" s="225"/>
      <c r="J261" s="225"/>
      <c r="K261" s="225"/>
      <c r="L261" s="225"/>
      <c r="M261" s="225"/>
      <c r="N261" s="225"/>
      <c r="O261" s="225"/>
      <c r="P261" s="225"/>
      <c r="Q261" s="225"/>
      <c r="R261" s="225"/>
      <c r="S261" s="225"/>
      <c r="T261" s="225"/>
      <c r="U261" s="225"/>
      <c r="V261" s="225"/>
      <c r="W261" s="225"/>
      <c r="X261" s="225"/>
      <c r="Y261" s="225"/>
      <c r="Z261" s="225"/>
      <c r="AA261" s="225"/>
      <c r="AB261" s="225"/>
      <c r="AC261" s="225"/>
      <c r="AD261" s="225"/>
      <c r="AE261" s="225"/>
      <c r="AF261" s="225"/>
      <c r="AG261" s="225"/>
      <c r="AH261" s="225"/>
      <c r="AI261" s="225"/>
      <c r="AJ261" s="225"/>
      <c r="AK261" s="257"/>
      <c r="AL261" s="257"/>
      <c r="AM261" s="225"/>
      <c r="AN261" s="225"/>
      <c r="AO261" s="225"/>
      <c r="AP261" s="225"/>
      <c r="AQ261" s="225"/>
      <c r="AR261" s="225"/>
      <c r="AS261" s="225"/>
      <c r="AT261" s="225"/>
      <c r="AU261" s="225"/>
      <c r="AV261" s="225"/>
      <c r="AW261" s="225"/>
      <c r="AX261" s="225"/>
      <c r="AY261" s="225"/>
      <c r="AZ261" s="225"/>
      <c r="BA261" s="225"/>
      <c r="BB261" s="225"/>
      <c r="BC261" s="225"/>
      <c r="BD261" s="225"/>
      <c r="BE261" s="225"/>
      <c r="BF261" s="225"/>
      <c r="BG261" s="225"/>
      <c r="BH261" s="225"/>
      <c r="BI261" s="225"/>
      <c r="BJ261" s="225"/>
      <c r="BK261" s="225"/>
      <c r="BL261" s="225"/>
      <c r="BM261" s="225"/>
      <c r="BN261" s="225"/>
      <c r="BO261" s="225"/>
      <c r="BP261" s="225"/>
      <c r="BQ261" s="225"/>
      <c r="BR261" s="225"/>
      <c r="BS261" s="225"/>
      <c r="BT261" s="225"/>
      <c r="BU261" s="225"/>
      <c r="BV261" s="225"/>
      <c r="BW261" s="225"/>
      <c r="BX261" s="225"/>
      <c r="BY261" s="225"/>
      <c r="BZ261" s="225"/>
      <c r="CA261" s="225"/>
      <c r="CB261" s="225"/>
      <c r="CC261" s="225"/>
      <c r="CD261" s="225"/>
      <c r="CE261" s="225"/>
      <c r="CF261" s="225"/>
      <c r="CG261" s="225"/>
      <c r="CH261" s="225"/>
      <c r="CI261" s="225"/>
      <c r="CJ261" s="225"/>
      <c r="CK261" s="225"/>
      <c r="CL261" s="225"/>
      <c r="CM261" s="225"/>
      <c r="CN261" s="225"/>
      <c r="CO261" s="225"/>
      <c r="CP261" s="225"/>
      <c r="CQ261" s="225"/>
      <c r="CR261" s="225"/>
      <c r="CS261" s="225"/>
      <c r="CT261" s="225"/>
    </row>
    <row r="262" spans="1:98" ht="12" customHeight="1" x14ac:dyDescent="0.25">
      <c r="A262" s="225"/>
      <c r="B262" s="225"/>
      <c r="C262" s="225"/>
      <c r="D262" s="225"/>
      <c r="E262" s="225"/>
      <c r="F262" s="225"/>
      <c r="G262" s="225"/>
      <c r="H262" s="225"/>
      <c r="I262" s="225"/>
      <c r="J262" s="225"/>
      <c r="K262" s="225"/>
      <c r="L262" s="225"/>
      <c r="M262" s="225"/>
      <c r="N262" s="225"/>
      <c r="O262" s="225"/>
      <c r="P262" s="225"/>
      <c r="Q262" s="225"/>
      <c r="R262" s="225"/>
      <c r="S262" s="225"/>
      <c r="T262" s="225"/>
      <c r="U262" s="225"/>
      <c r="V262" s="225"/>
      <c r="W262" s="225"/>
      <c r="X262" s="225"/>
      <c r="Y262" s="225"/>
      <c r="Z262" s="225"/>
      <c r="AA262" s="225"/>
      <c r="AB262" s="225"/>
      <c r="AC262" s="225"/>
      <c r="AD262" s="225"/>
      <c r="AE262" s="225"/>
      <c r="AF262" s="225"/>
      <c r="AG262" s="225"/>
      <c r="AH262" s="225"/>
      <c r="AI262" s="225"/>
      <c r="AJ262" s="225"/>
      <c r="AK262" s="257"/>
      <c r="AL262" s="257"/>
      <c r="AM262" s="225"/>
      <c r="AN262" s="225"/>
      <c r="AO262" s="225"/>
      <c r="AP262" s="225"/>
      <c r="AQ262" s="225"/>
      <c r="AR262" s="225"/>
      <c r="AS262" s="225"/>
      <c r="AT262" s="225"/>
      <c r="AU262" s="225"/>
      <c r="AV262" s="225"/>
      <c r="AW262" s="225"/>
      <c r="AX262" s="225"/>
      <c r="AY262" s="225"/>
      <c r="AZ262" s="225"/>
      <c r="BA262" s="225"/>
      <c r="BB262" s="225"/>
      <c r="BC262" s="225"/>
      <c r="BD262" s="225"/>
      <c r="BE262" s="225"/>
      <c r="BF262" s="225"/>
      <c r="BG262" s="225"/>
      <c r="BH262" s="225"/>
      <c r="BI262" s="225"/>
      <c r="BJ262" s="225"/>
      <c r="BK262" s="225"/>
      <c r="BL262" s="225"/>
      <c r="BM262" s="225"/>
      <c r="BN262" s="225"/>
      <c r="BO262" s="225"/>
      <c r="BP262" s="225"/>
      <c r="BQ262" s="225"/>
      <c r="BR262" s="225"/>
      <c r="BS262" s="225"/>
      <c r="BT262" s="225"/>
      <c r="BU262" s="225"/>
      <c r="BV262" s="225"/>
      <c r="BW262" s="225"/>
      <c r="BX262" s="225"/>
      <c r="BY262" s="225"/>
      <c r="BZ262" s="225"/>
      <c r="CA262" s="225"/>
      <c r="CB262" s="225"/>
      <c r="CC262" s="225"/>
      <c r="CD262" s="225"/>
      <c r="CE262" s="225"/>
      <c r="CF262" s="225"/>
      <c r="CG262" s="225"/>
      <c r="CH262" s="225"/>
      <c r="CI262" s="225"/>
      <c r="CJ262" s="225"/>
      <c r="CK262" s="225"/>
      <c r="CL262" s="225"/>
      <c r="CM262" s="225"/>
      <c r="CN262" s="225"/>
      <c r="CO262" s="225"/>
      <c r="CP262" s="225"/>
      <c r="CQ262" s="225"/>
      <c r="CR262" s="225"/>
      <c r="CS262" s="225"/>
      <c r="CT262" s="225"/>
    </row>
    <row r="263" spans="1:98" ht="12" customHeight="1" x14ac:dyDescent="0.25">
      <c r="A263" s="225"/>
      <c r="B263" s="225"/>
      <c r="C263" s="225"/>
      <c r="D263" s="225"/>
      <c r="E263" s="225"/>
      <c r="F263" s="225"/>
      <c r="G263" s="225"/>
      <c r="H263" s="225"/>
      <c r="I263" s="225"/>
      <c r="J263" s="225"/>
      <c r="K263" s="225"/>
      <c r="L263" s="225"/>
      <c r="M263" s="225"/>
      <c r="N263" s="225"/>
      <c r="O263" s="225"/>
      <c r="P263" s="225"/>
      <c r="Q263" s="225"/>
      <c r="R263" s="225"/>
      <c r="S263" s="225"/>
      <c r="T263" s="225"/>
      <c r="U263" s="225"/>
      <c r="V263" s="225"/>
      <c r="W263" s="225"/>
      <c r="X263" s="225"/>
      <c r="Y263" s="225"/>
      <c r="Z263" s="225"/>
      <c r="AA263" s="225"/>
      <c r="AB263" s="225"/>
      <c r="AC263" s="225"/>
      <c r="AD263" s="225"/>
      <c r="AE263" s="225"/>
      <c r="AF263" s="225"/>
      <c r="AG263" s="225"/>
      <c r="AH263" s="225"/>
      <c r="AI263" s="225"/>
      <c r="AJ263" s="225"/>
      <c r="AK263" s="257"/>
      <c r="AL263" s="257"/>
      <c r="AM263" s="225"/>
      <c r="AN263" s="225"/>
      <c r="AO263" s="225"/>
      <c r="AP263" s="225"/>
      <c r="AQ263" s="225"/>
      <c r="AR263" s="225"/>
      <c r="AS263" s="225"/>
      <c r="AT263" s="225"/>
      <c r="AU263" s="225"/>
      <c r="AV263" s="225"/>
      <c r="AW263" s="225"/>
      <c r="AX263" s="225"/>
      <c r="AY263" s="225"/>
      <c r="AZ263" s="225"/>
      <c r="BA263" s="225"/>
      <c r="BB263" s="225"/>
      <c r="BC263" s="225"/>
      <c r="BD263" s="225"/>
      <c r="BE263" s="225"/>
      <c r="BF263" s="225"/>
      <c r="BG263" s="225"/>
      <c r="BH263" s="225"/>
      <c r="BI263" s="225"/>
      <c r="BJ263" s="225"/>
      <c r="BK263" s="225"/>
      <c r="BL263" s="225"/>
      <c r="BM263" s="225"/>
      <c r="BN263" s="225"/>
      <c r="BO263" s="225"/>
      <c r="BP263" s="225"/>
      <c r="BQ263" s="225"/>
      <c r="BR263" s="225"/>
      <c r="BS263" s="225"/>
      <c r="BT263" s="225"/>
      <c r="BU263" s="225"/>
      <c r="BV263" s="225"/>
      <c r="BW263" s="225"/>
      <c r="BX263" s="225"/>
      <c r="BY263" s="225"/>
      <c r="BZ263" s="225"/>
      <c r="CA263" s="225"/>
      <c r="CB263" s="225"/>
      <c r="CC263" s="225"/>
      <c r="CD263" s="225"/>
      <c r="CE263" s="225"/>
      <c r="CF263" s="225"/>
      <c r="CG263" s="225"/>
      <c r="CH263" s="225"/>
      <c r="CI263" s="225"/>
      <c r="CJ263" s="225"/>
      <c r="CK263" s="225"/>
      <c r="CL263" s="225"/>
      <c r="CM263" s="225"/>
      <c r="CN263" s="225"/>
      <c r="CO263" s="225"/>
      <c r="CP263" s="225"/>
      <c r="CQ263" s="225"/>
      <c r="CR263" s="225"/>
      <c r="CS263" s="225"/>
      <c r="CT263" s="225"/>
    </row>
    <row r="264" spans="1:98" ht="12" customHeight="1" x14ac:dyDescent="0.25">
      <c r="A264" s="225"/>
      <c r="B264" s="225"/>
      <c r="C264" s="225"/>
      <c r="D264" s="225"/>
      <c r="E264" s="225"/>
      <c r="F264" s="225"/>
      <c r="G264" s="225"/>
      <c r="H264" s="225"/>
      <c r="I264" s="225"/>
      <c r="J264" s="225"/>
      <c r="K264" s="225"/>
      <c r="L264" s="225"/>
      <c r="M264" s="225"/>
      <c r="N264" s="225"/>
      <c r="O264" s="225"/>
      <c r="P264" s="225"/>
      <c r="Q264" s="225"/>
      <c r="R264" s="225"/>
      <c r="S264" s="225"/>
      <c r="T264" s="225"/>
      <c r="U264" s="225"/>
      <c r="V264" s="225"/>
      <c r="W264" s="225"/>
      <c r="X264" s="225"/>
      <c r="Y264" s="225"/>
      <c r="Z264" s="225"/>
      <c r="AA264" s="225"/>
      <c r="AB264" s="225"/>
      <c r="AC264" s="225"/>
      <c r="AD264" s="225"/>
      <c r="AE264" s="225"/>
      <c r="AF264" s="225"/>
      <c r="AG264" s="225"/>
      <c r="AH264" s="225"/>
      <c r="AI264" s="225"/>
      <c r="AJ264" s="225"/>
      <c r="AK264" s="257"/>
      <c r="AL264" s="257"/>
      <c r="AM264" s="225"/>
      <c r="AN264" s="225"/>
      <c r="AO264" s="225"/>
      <c r="AP264" s="225"/>
      <c r="AQ264" s="225"/>
      <c r="AR264" s="225"/>
      <c r="AS264" s="225"/>
      <c r="AT264" s="225"/>
      <c r="AU264" s="225"/>
      <c r="AV264" s="225"/>
      <c r="AW264" s="225"/>
      <c r="AX264" s="225"/>
      <c r="AY264" s="225"/>
      <c r="AZ264" s="225"/>
      <c r="BA264" s="225"/>
      <c r="BB264" s="225"/>
      <c r="BC264" s="225"/>
      <c r="BD264" s="225"/>
      <c r="BE264" s="225"/>
      <c r="BF264" s="225"/>
      <c r="BG264" s="225"/>
      <c r="BH264" s="225"/>
      <c r="BI264" s="225"/>
      <c r="BJ264" s="225"/>
      <c r="BK264" s="225"/>
      <c r="BL264" s="225"/>
      <c r="BM264" s="225"/>
      <c r="BN264" s="225"/>
      <c r="BO264" s="225"/>
      <c r="BP264" s="225"/>
      <c r="BQ264" s="225"/>
      <c r="BR264" s="225"/>
      <c r="BS264" s="225"/>
      <c r="BT264" s="225"/>
      <c r="BU264" s="225"/>
      <c r="BV264" s="225"/>
      <c r="BW264" s="225"/>
      <c r="BX264" s="225"/>
      <c r="BY264" s="225"/>
      <c r="BZ264" s="225"/>
      <c r="CA264" s="225"/>
      <c r="CB264" s="225"/>
      <c r="CC264" s="225"/>
      <c r="CD264" s="225"/>
      <c r="CE264" s="225"/>
      <c r="CF264" s="225"/>
      <c r="CG264" s="225"/>
      <c r="CH264" s="225"/>
      <c r="CI264" s="225"/>
      <c r="CJ264" s="225"/>
      <c r="CK264" s="225"/>
      <c r="CL264" s="225"/>
      <c r="CM264" s="225"/>
      <c r="CN264" s="225"/>
      <c r="CO264" s="225"/>
      <c r="CP264" s="225"/>
      <c r="CQ264" s="225"/>
      <c r="CR264" s="225"/>
      <c r="CS264" s="225"/>
      <c r="CT264" s="225"/>
    </row>
    <row r="265" spans="1:98" ht="12" customHeight="1" x14ac:dyDescent="0.25">
      <c r="A265" s="225"/>
      <c r="B265" s="225"/>
      <c r="C265" s="225"/>
      <c r="D265" s="225"/>
      <c r="E265" s="225"/>
      <c r="F265" s="225"/>
      <c r="G265" s="225"/>
      <c r="H265" s="225"/>
      <c r="I265" s="225"/>
      <c r="J265" s="225"/>
      <c r="K265" s="225"/>
      <c r="L265" s="225"/>
      <c r="M265" s="225"/>
      <c r="N265" s="225"/>
      <c r="O265" s="225"/>
      <c r="P265" s="225"/>
      <c r="Q265" s="225"/>
      <c r="R265" s="225"/>
      <c r="S265" s="225"/>
      <c r="T265" s="225"/>
      <c r="U265" s="225"/>
      <c r="V265" s="225"/>
      <c r="W265" s="225"/>
      <c r="X265" s="225"/>
      <c r="Y265" s="225"/>
      <c r="Z265" s="225"/>
      <c r="AA265" s="225"/>
      <c r="AB265" s="225"/>
      <c r="AC265" s="225"/>
      <c r="AD265" s="225"/>
      <c r="AE265" s="225"/>
      <c r="AF265" s="225"/>
      <c r="AG265" s="225"/>
      <c r="AH265" s="225"/>
      <c r="AI265" s="225"/>
      <c r="AJ265" s="225"/>
      <c r="AK265" s="257"/>
      <c r="AL265" s="257"/>
      <c r="AM265" s="225"/>
      <c r="AN265" s="225"/>
      <c r="AO265" s="225"/>
      <c r="AP265" s="225"/>
      <c r="AQ265" s="225"/>
      <c r="AR265" s="225"/>
      <c r="AS265" s="225"/>
      <c r="AT265" s="225"/>
      <c r="AU265" s="225"/>
      <c r="AV265" s="225"/>
      <c r="AW265" s="225"/>
      <c r="AX265" s="225"/>
      <c r="AY265" s="225"/>
      <c r="AZ265" s="225"/>
      <c r="BA265" s="225"/>
      <c r="BB265" s="225"/>
      <c r="BC265" s="225"/>
      <c r="BD265" s="225"/>
      <c r="BE265" s="225"/>
      <c r="BF265" s="225"/>
      <c r="BG265" s="225"/>
      <c r="BH265" s="225"/>
      <c r="BI265" s="225"/>
      <c r="BJ265" s="225"/>
      <c r="BK265" s="225"/>
      <c r="BL265" s="225"/>
      <c r="BM265" s="225"/>
      <c r="BN265" s="225"/>
      <c r="BO265" s="225"/>
      <c r="BP265" s="225"/>
      <c r="BQ265" s="225"/>
      <c r="BR265" s="225"/>
      <c r="BS265" s="225"/>
      <c r="BT265" s="225"/>
      <c r="BU265" s="225"/>
      <c r="BV265" s="225"/>
      <c r="BW265" s="225"/>
      <c r="BX265" s="225"/>
      <c r="BY265" s="225"/>
      <c r="BZ265" s="225"/>
      <c r="CA265" s="225"/>
      <c r="CB265" s="225"/>
      <c r="CC265" s="225"/>
      <c r="CD265" s="225"/>
      <c r="CE265" s="225"/>
      <c r="CF265" s="225"/>
      <c r="CG265" s="225"/>
      <c r="CH265" s="225"/>
      <c r="CI265" s="225"/>
      <c r="CJ265" s="225"/>
      <c r="CK265" s="225"/>
      <c r="CL265" s="225"/>
      <c r="CM265" s="225"/>
      <c r="CN265" s="225"/>
      <c r="CO265" s="225"/>
      <c r="CP265" s="225"/>
      <c r="CQ265" s="225"/>
      <c r="CR265" s="225"/>
      <c r="CS265" s="225"/>
      <c r="CT265" s="225"/>
    </row>
    <row r="266" spans="1:98" ht="12" customHeight="1" x14ac:dyDescent="0.25">
      <c r="A266" s="225"/>
      <c r="B266" s="225"/>
      <c r="C266" s="225"/>
      <c r="D266" s="225"/>
      <c r="E266" s="225"/>
      <c r="F266" s="225"/>
      <c r="G266" s="225"/>
      <c r="H266" s="225"/>
      <c r="I266" s="225"/>
      <c r="J266" s="225"/>
      <c r="K266" s="225"/>
      <c r="L266" s="225"/>
      <c r="M266" s="225"/>
      <c r="N266" s="225"/>
      <c r="O266" s="225"/>
      <c r="P266" s="225"/>
      <c r="Q266" s="225"/>
      <c r="R266" s="225"/>
      <c r="S266" s="225"/>
      <c r="T266" s="225"/>
      <c r="U266" s="225"/>
      <c r="V266" s="225"/>
      <c r="W266" s="225"/>
      <c r="X266" s="225"/>
      <c r="Y266" s="225"/>
      <c r="Z266" s="225"/>
      <c r="AA266" s="225"/>
      <c r="AB266" s="225"/>
      <c r="AC266" s="225"/>
      <c r="AD266" s="225"/>
      <c r="AE266" s="225"/>
      <c r="AF266" s="225"/>
      <c r="AG266" s="225"/>
      <c r="AH266" s="225"/>
      <c r="AI266" s="225"/>
      <c r="AJ266" s="225"/>
      <c r="AK266" s="257"/>
      <c r="AL266" s="257"/>
      <c r="AM266" s="225"/>
      <c r="AN266" s="225"/>
      <c r="AO266" s="225"/>
      <c r="AP266" s="225"/>
      <c r="AQ266" s="225"/>
      <c r="AR266" s="225"/>
      <c r="AS266" s="225"/>
      <c r="AT266" s="225"/>
      <c r="AU266" s="225"/>
      <c r="AV266" s="225"/>
      <c r="AW266" s="225"/>
      <c r="AX266" s="225"/>
      <c r="AY266" s="225"/>
      <c r="AZ266" s="225"/>
      <c r="BA266" s="225"/>
      <c r="BB266" s="225"/>
      <c r="BC266" s="225"/>
      <c r="BD266" s="225"/>
      <c r="BE266" s="225"/>
      <c r="BF266" s="225"/>
      <c r="BG266" s="225"/>
      <c r="BH266" s="225"/>
      <c r="BI266" s="225"/>
      <c r="BJ266" s="225"/>
      <c r="BK266" s="225"/>
      <c r="BL266" s="225"/>
      <c r="BM266" s="225"/>
      <c r="BN266" s="225"/>
      <c r="BO266" s="225"/>
      <c r="BP266" s="225"/>
      <c r="BQ266" s="225"/>
      <c r="BR266" s="225"/>
      <c r="BS266" s="225"/>
      <c r="BT266" s="225"/>
      <c r="BU266" s="225"/>
      <c r="BV266" s="225"/>
      <c r="BW266" s="225"/>
      <c r="BX266" s="225"/>
      <c r="BY266" s="225"/>
      <c r="BZ266" s="225"/>
      <c r="CA266" s="225"/>
      <c r="CB266" s="225"/>
      <c r="CC266" s="225"/>
      <c r="CD266" s="225"/>
      <c r="CE266" s="225"/>
      <c r="CF266" s="225"/>
      <c r="CG266" s="225"/>
      <c r="CH266" s="225"/>
      <c r="CI266" s="225"/>
      <c r="CJ266" s="225"/>
      <c r="CK266" s="225"/>
      <c r="CL266" s="225"/>
      <c r="CM266" s="225"/>
      <c r="CN266" s="225"/>
      <c r="CO266" s="225"/>
      <c r="CP266" s="225"/>
      <c r="CQ266" s="225"/>
      <c r="CR266" s="225"/>
      <c r="CS266" s="225"/>
      <c r="CT266" s="225"/>
    </row>
    <row r="267" spans="1:98" ht="12" customHeight="1" x14ac:dyDescent="0.25">
      <c r="A267" s="225"/>
      <c r="B267" s="225"/>
      <c r="C267" s="225"/>
      <c r="D267" s="225"/>
      <c r="E267" s="225"/>
      <c r="F267" s="225"/>
      <c r="G267" s="225"/>
      <c r="H267" s="225"/>
      <c r="I267" s="225"/>
      <c r="J267" s="225"/>
      <c r="K267" s="225"/>
      <c r="L267" s="225"/>
      <c r="M267" s="225"/>
      <c r="N267" s="225"/>
      <c r="O267" s="225"/>
      <c r="P267" s="225"/>
      <c r="Q267" s="225"/>
      <c r="R267" s="225"/>
      <c r="S267" s="225"/>
      <c r="T267" s="225"/>
      <c r="U267" s="225"/>
      <c r="V267" s="225"/>
      <c r="W267" s="225"/>
      <c r="X267" s="225"/>
      <c r="Y267" s="225"/>
      <c r="Z267" s="225"/>
      <c r="AA267" s="225"/>
      <c r="AB267" s="225"/>
      <c r="AC267" s="225"/>
      <c r="AD267" s="225"/>
      <c r="AE267" s="225"/>
      <c r="AF267" s="225"/>
      <c r="AG267" s="225"/>
      <c r="AH267" s="225"/>
      <c r="AI267" s="225"/>
      <c r="AJ267" s="225"/>
      <c r="AK267" s="257"/>
      <c r="AL267" s="257"/>
      <c r="AM267" s="225"/>
      <c r="AN267" s="225"/>
      <c r="AO267" s="225"/>
      <c r="AP267" s="225"/>
      <c r="AQ267" s="225"/>
      <c r="AR267" s="225"/>
      <c r="AS267" s="225"/>
      <c r="AT267" s="225"/>
      <c r="AU267" s="225"/>
      <c r="AV267" s="225"/>
      <c r="AW267" s="225"/>
      <c r="AX267" s="225"/>
      <c r="AY267" s="225"/>
      <c r="AZ267" s="225"/>
      <c r="BA267" s="225"/>
      <c r="BB267" s="225"/>
      <c r="BC267" s="225"/>
      <c r="BD267" s="225"/>
      <c r="BE267" s="225"/>
      <c r="BF267" s="225"/>
      <c r="BG267" s="225"/>
      <c r="BH267" s="225"/>
      <c r="BI267" s="225"/>
      <c r="BJ267" s="225"/>
      <c r="BK267" s="225"/>
      <c r="BL267" s="225"/>
      <c r="BM267" s="225"/>
      <c r="BN267" s="225"/>
      <c r="BO267" s="225"/>
      <c r="BP267" s="225"/>
      <c r="BQ267" s="225"/>
      <c r="BR267" s="225"/>
      <c r="BS267" s="225"/>
      <c r="BT267" s="225"/>
      <c r="BU267" s="225"/>
      <c r="BV267" s="225"/>
      <c r="BW267" s="225"/>
      <c r="BX267" s="225"/>
      <c r="BY267" s="225"/>
      <c r="BZ267" s="225"/>
      <c r="CA267" s="225"/>
      <c r="CB267" s="225"/>
      <c r="CC267" s="225"/>
      <c r="CD267" s="225"/>
      <c r="CE267" s="225"/>
      <c r="CF267" s="225"/>
      <c r="CG267" s="225"/>
      <c r="CH267" s="225"/>
      <c r="CI267" s="225"/>
      <c r="CJ267" s="225"/>
      <c r="CK267" s="225"/>
      <c r="CL267" s="225"/>
      <c r="CM267" s="225"/>
      <c r="CN267" s="225"/>
      <c r="CO267" s="225"/>
      <c r="CP267" s="225"/>
      <c r="CQ267" s="225"/>
      <c r="CR267" s="225"/>
      <c r="CS267" s="225"/>
      <c r="CT267" s="225"/>
    </row>
    <row r="268" spans="1:98" ht="12" customHeight="1" x14ac:dyDescent="0.25">
      <c r="A268" s="225"/>
      <c r="B268" s="225"/>
      <c r="C268" s="225"/>
      <c r="D268" s="225"/>
      <c r="E268" s="225"/>
      <c r="F268" s="225"/>
      <c r="G268" s="225"/>
      <c r="H268" s="225"/>
      <c r="I268" s="225"/>
      <c r="J268" s="225"/>
      <c r="K268" s="225"/>
      <c r="L268" s="225"/>
      <c r="M268" s="225"/>
      <c r="N268" s="225"/>
      <c r="O268" s="225"/>
      <c r="P268" s="225"/>
      <c r="Q268" s="225"/>
      <c r="R268" s="225"/>
      <c r="S268" s="225"/>
      <c r="T268" s="225"/>
      <c r="U268" s="225"/>
      <c r="V268" s="225"/>
      <c r="W268" s="225"/>
      <c r="X268" s="225"/>
      <c r="Y268" s="225"/>
      <c r="Z268" s="225"/>
      <c r="AA268" s="225"/>
      <c r="AB268" s="225"/>
      <c r="AC268" s="225"/>
      <c r="AD268" s="225"/>
      <c r="AE268" s="225"/>
      <c r="AF268" s="225"/>
      <c r="AG268" s="225"/>
      <c r="AH268" s="225"/>
      <c r="AI268" s="225"/>
      <c r="AJ268" s="225"/>
      <c r="AK268" s="257"/>
      <c r="AL268" s="257"/>
      <c r="AM268" s="225"/>
      <c r="AN268" s="225"/>
      <c r="AO268" s="225"/>
      <c r="AP268" s="225"/>
      <c r="AQ268" s="225"/>
      <c r="AR268" s="225"/>
      <c r="AS268" s="225"/>
      <c r="AT268" s="225"/>
      <c r="AU268" s="225"/>
      <c r="AV268" s="225"/>
      <c r="AW268" s="225"/>
      <c r="AX268" s="225"/>
      <c r="AY268" s="225"/>
      <c r="AZ268" s="225"/>
      <c r="BA268" s="225"/>
      <c r="BB268" s="225"/>
      <c r="BC268" s="225"/>
      <c r="BD268" s="225"/>
      <c r="BE268" s="225"/>
      <c r="BF268" s="225"/>
      <c r="BG268" s="225"/>
      <c r="BH268" s="225"/>
      <c r="BI268" s="225"/>
      <c r="BJ268" s="225"/>
      <c r="BK268" s="225"/>
      <c r="BL268" s="225"/>
      <c r="BM268" s="225"/>
      <c r="BN268" s="225"/>
      <c r="BO268" s="225"/>
      <c r="BP268" s="225"/>
      <c r="BQ268" s="225"/>
      <c r="BR268" s="225"/>
      <c r="BS268" s="225"/>
      <c r="BT268" s="225"/>
      <c r="BU268" s="225"/>
      <c r="BV268" s="225"/>
      <c r="BW268" s="225"/>
      <c r="BX268" s="225"/>
      <c r="BY268" s="225"/>
      <c r="BZ268" s="225"/>
      <c r="CA268" s="225"/>
      <c r="CB268" s="225"/>
      <c r="CC268" s="225"/>
      <c r="CD268" s="225"/>
      <c r="CE268" s="225"/>
      <c r="CF268" s="225"/>
      <c r="CG268" s="225"/>
      <c r="CH268" s="225"/>
      <c r="CI268" s="225"/>
      <c r="CJ268" s="225"/>
      <c r="CK268" s="225"/>
      <c r="CL268" s="225"/>
      <c r="CM268" s="225"/>
      <c r="CN268" s="225"/>
      <c r="CO268" s="225"/>
      <c r="CP268" s="225"/>
      <c r="CQ268" s="225"/>
      <c r="CR268" s="225"/>
      <c r="CS268" s="225"/>
      <c r="CT268" s="225"/>
    </row>
    <row r="269" spans="1:98" ht="12" customHeight="1" x14ac:dyDescent="0.25">
      <c r="A269" s="225"/>
      <c r="B269" s="225"/>
      <c r="C269" s="225"/>
      <c r="D269" s="225"/>
      <c r="E269" s="225"/>
      <c r="F269" s="225"/>
      <c r="G269" s="225"/>
      <c r="H269" s="225"/>
      <c r="I269" s="225"/>
      <c r="J269" s="225"/>
      <c r="K269" s="225"/>
      <c r="L269" s="225"/>
      <c r="M269" s="225"/>
      <c r="N269" s="225"/>
      <c r="O269" s="225"/>
      <c r="P269" s="225"/>
      <c r="Q269" s="225"/>
      <c r="R269" s="225"/>
      <c r="S269" s="225"/>
      <c r="T269" s="225"/>
      <c r="U269" s="225"/>
      <c r="V269" s="225"/>
      <c r="W269" s="225"/>
      <c r="X269" s="225"/>
      <c r="Y269" s="225"/>
      <c r="Z269" s="225"/>
      <c r="AA269" s="225"/>
      <c r="AB269" s="225"/>
      <c r="AC269" s="225"/>
      <c r="AD269" s="225"/>
      <c r="AE269" s="225"/>
      <c r="AF269" s="225"/>
      <c r="AG269" s="225"/>
      <c r="AH269" s="225"/>
      <c r="AI269" s="225"/>
      <c r="AJ269" s="225"/>
      <c r="AK269" s="257"/>
      <c r="AL269" s="257"/>
      <c r="AM269" s="225"/>
      <c r="AN269" s="225"/>
      <c r="AO269" s="225"/>
      <c r="AP269" s="225"/>
      <c r="AQ269" s="225"/>
      <c r="AR269" s="225"/>
      <c r="AS269" s="225"/>
      <c r="AT269" s="225"/>
      <c r="AU269" s="225"/>
      <c r="AV269" s="225"/>
      <c r="AW269" s="225"/>
      <c r="AX269" s="225"/>
      <c r="AY269" s="225"/>
      <c r="AZ269" s="225"/>
      <c r="BA269" s="225"/>
      <c r="BB269" s="225"/>
      <c r="BC269" s="225"/>
      <c r="BD269" s="225"/>
      <c r="BE269" s="225"/>
      <c r="BF269" s="225"/>
      <c r="BG269" s="225"/>
      <c r="BH269" s="225"/>
      <c r="BI269" s="225"/>
      <c r="BJ269" s="225"/>
      <c r="BK269" s="225"/>
      <c r="BL269" s="225"/>
      <c r="BM269" s="225"/>
      <c r="BN269" s="225"/>
      <c r="BO269" s="225"/>
      <c r="BP269" s="225"/>
      <c r="BQ269" s="225"/>
      <c r="BR269" s="225"/>
      <c r="BS269" s="225"/>
      <c r="BT269" s="225"/>
      <c r="BU269" s="225"/>
      <c r="BV269" s="225"/>
      <c r="BW269" s="225"/>
      <c r="BX269" s="225"/>
      <c r="BY269" s="225"/>
      <c r="BZ269" s="225"/>
      <c r="CA269" s="225"/>
      <c r="CB269" s="225"/>
      <c r="CC269" s="225"/>
      <c r="CD269" s="225"/>
      <c r="CE269" s="225"/>
      <c r="CF269" s="225"/>
      <c r="CG269" s="225"/>
      <c r="CH269" s="225"/>
      <c r="CI269" s="225"/>
      <c r="CJ269" s="225"/>
      <c r="CK269" s="225"/>
      <c r="CL269" s="225"/>
      <c r="CM269" s="225"/>
      <c r="CN269" s="225"/>
      <c r="CO269" s="225"/>
      <c r="CP269" s="225"/>
      <c r="CQ269" s="225"/>
      <c r="CR269" s="225"/>
      <c r="CS269" s="225"/>
      <c r="CT269" s="225"/>
    </row>
    <row r="270" spans="1:98" ht="12" customHeight="1" x14ac:dyDescent="0.25">
      <c r="A270" s="225"/>
      <c r="B270" s="225"/>
      <c r="C270" s="225"/>
      <c r="D270" s="225"/>
      <c r="E270" s="225"/>
      <c r="F270" s="225"/>
      <c r="G270" s="225"/>
      <c r="H270" s="225"/>
      <c r="I270" s="225"/>
      <c r="J270" s="225"/>
      <c r="K270" s="225"/>
      <c r="L270" s="225"/>
      <c r="M270" s="225"/>
      <c r="N270" s="225"/>
      <c r="O270" s="225"/>
      <c r="P270" s="225"/>
      <c r="Q270" s="225"/>
      <c r="R270" s="225"/>
      <c r="S270" s="225"/>
      <c r="T270" s="225"/>
      <c r="U270" s="225"/>
      <c r="V270" s="225"/>
      <c r="W270" s="225"/>
      <c r="X270" s="225"/>
      <c r="Y270" s="225"/>
      <c r="Z270" s="225"/>
      <c r="AA270" s="225"/>
      <c r="AB270" s="225"/>
      <c r="AC270" s="225"/>
      <c r="AD270" s="225"/>
      <c r="AE270" s="225"/>
      <c r="AF270" s="225"/>
      <c r="AG270" s="225"/>
      <c r="AH270" s="225"/>
      <c r="AI270" s="225"/>
      <c r="AJ270" s="225"/>
      <c r="AK270" s="257"/>
      <c r="AL270" s="257"/>
      <c r="AM270" s="225"/>
      <c r="AN270" s="225"/>
      <c r="AO270" s="225"/>
      <c r="AP270" s="225"/>
      <c r="AQ270" s="225"/>
      <c r="AR270" s="225"/>
      <c r="AS270" s="225"/>
      <c r="AT270" s="225"/>
      <c r="AU270" s="225"/>
      <c r="AV270" s="225"/>
      <c r="AW270" s="225"/>
      <c r="AX270" s="225"/>
      <c r="AY270" s="225"/>
      <c r="AZ270" s="225"/>
      <c r="BA270" s="225"/>
      <c r="BB270" s="225"/>
      <c r="BC270" s="225"/>
      <c r="BD270" s="225"/>
      <c r="BE270" s="225"/>
      <c r="BF270" s="225"/>
      <c r="BG270" s="225"/>
      <c r="BH270" s="225"/>
      <c r="BI270" s="225"/>
      <c r="BJ270" s="225"/>
      <c r="BK270" s="225"/>
      <c r="BL270" s="225"/>
      <c r="BM270" s="225"/>
      <c r="BN270" s="225"/>
      <c r="BO270" s="225"/>
      <c r="BP270" s="225"/>
      <c r="BQ270" s="225"/>
      <c r="BR270" s="225"/>
      <c r="BS270" s="225"/>
      <c r="BT270" s="225"/>
      <c r="BU270" s="225"/>
      <c r="BV270" s="225"/>
      <c r="BW270" s="225"/>
      <c r="BX270" s="225"/>
      <c r="BY270" s="225"/>
      <c r="BZ270" s="225"/>
      <c r="CA270" s="225"/>
      <c r="CB270" s="225"/>
      <c r="CC270" s="225"/>
      <c r="CD270" s="225"/>
      <c r="CE270" s="225"/>
      <c r="CF270" s="225"/>
      <c r="CG270" s="225"/>
      <c r="CH270" s="225"/>
      <c r="CI270" s="225"/>
      <c r="CJ270" s="225"/>
      <c r="CK270" s="225"/>
      <c r="CL270" s="225"/>
      <c r="CM270" s="225"/>
      <c r="CN270" s="225"/>
      <c r="CO270" s="225"/>
      <c r="CP270" s="225"/>
      <c r="CQ270" s="225"/>
      <c r="CR270" s="225"/>
      <c r="CS270" s="225"/>
      <c r="CT270" s="225"/>
    </row>
    <row r="271" spans="1:98" ht="12" customHeight="1" x14ac:dyDescent="0.25">
      <c r="A271" s="225"/>
      <c r="B271" s="225"/>
      <c r="C271" s="225"/>
      <c r="D271" s="225"/>
      <c r="E271" s="225"/>
      <c r="F271" s="225"/>
      <c r="G271" s="225"/>
      <c r="H271" s="225"/>
      <c r="I271" s="225"/>
      <c r="J271" s="225"/>
      <c r="K271" s="225"/>
      <c r="L271" s="225"/>
      <c r="M271" s="225"/>
      <c r="N271" s="225"/>
      <c r="O271" s="225"/>
      <c r="P271" s="225"/>
      <c r="Q271" s="225"/>
      <c r="R271" s="225"/>
      <c r="S271" s="225"/>
      <c r="T271" s="225"/>
      <c r="U271" s="225"/>
      <c r="V271" s="225"/>
      <c r="W271" s="225"/>
      <c r="X271" s="225"/>
      <c r="Y271" s="225"/>
      <c r="Z271" s="225"/>
      <c r="AA271" s="225"/>
      <c r="AB271" s="225"/>
      <c r="AC271" s="225"/>
      <c r="AD271" s="225"/>
      <c r="AE271" s="225"/>
      <c r="AF271" s="225"/>
      <c r="AG271" s="225"/>
      <c r="AH271" s="225"/>
      <c r="AI271" s="225"/>
      <c r="AJ271" s="225"/>
      <c r="AK271" s="257"/>
      <c r="AL271" s="257"/>
      <c r="AM271" s="225"/>
      <c r="AN271" s="225"/>
      <c r="AO271" s="225"/>
      <c r="AP271" s="225"/>
      <c r="AQ271" s="225"/>
      <c r="AR271" s="225"/>
      <c r="AS271" s="225"/>
      <c r="AT271" s="225"/>
      <c r="AU271" s="225"/>
      <c r="AV271" s="225"/>
      <c r="AW271" s="225"/>
      <c r="AX271" s="225"/>
      <c r="AY271" s="225"/>
      <c r="AZ271" s="225"/>
      <c r="BA271" s="225"/>
      <c r="BB271" s="225"/>
      <c r="BC271" s="225"/>
      <c r="BD271" s="225"/>
      <c r="BE271" s="225"/>
      <c r="BF271" s="225"/>
      <c r="BG271" s="225"/>
      <c r="BH271" s="225"/>
      <c r="BI271" s="225"/>
      <c r="BJ271" s="225"/>
      <c r="BK271" s="225"/>
      <c r="BL271" s="225"/>
      <c r="BM271" s="225"/>
      <c r="BN271" s="225"/>
      <c r="BO271" s="225"/>
      <c r="BP271" s="225"/>
      <c r="BQ271" s="225"/>
      <c r="BR271" s="225"/>
      <c r="BS271" s="225"/>
      <c r="BT271" s="225"/>
      <c r="BU271" s="225"/>
      <c r="BV271" s="225"/>
      <c r="BW271" s="225"/>
      <c r="BX271" s="225"/>
      <c r="BY271" s="225"/>
      <c r="BZ271" s="225"/>
      <c r="CA271" s="225"/>
      <c r="CB271" s="225"/>
      <c r="CC271" s="225"/>
      <c r="CD271" s="225"/>
      <c r="CE271" s="225"/>
      <c r="CF271" s="225"/>
      <c r="CG271" s="225"/>
      <c r="CH271" s="225"/>
      <c r="CI271" s="225"/>
      <c r="CJ271" s="225"/>
      <c r="CK271" s="225"/>
      <c r="CL271" s="225"/>
      <c r="CM271" s="225"/>
      <c r="CN271" s="225"/>
      <c r="CO271" s="225"/>
      <c r="CP271" s="225"/>
      <c r="CQ271" s="225"/>
      <c r="CR271" s="225"/>
      <c r="CS271" s="225"/>
      <c r="CT271" s="225"/>
    </row>
    <row r="272" spans="1:98" ht="12" customHeight="1" x14ac:dyDescent="0.25">
      <c r="A272" s="225"/>
      <c r="B272" s="225"/>
      <c r="C272" s="225"/>
      <c r="D272" s="225"/>
      <c r="E272" s="225"/>
      <c r="F272" s="225"/>
      <c r="G272" s="225"/>
      <c r="H272" s="225"/>
      <c r="I272" s="225"/>
      <c r="J272" s="225"/>
      <c r="K272" s="225"/>
      <c r="L272" s="225"/>
      <c r="M272" s="225"/>
      <c r="N272" s="225"/>
      <c r="O272" s="225"/>
      <c r="P272" s="225"/>
      <c r="Q272" s="225"/>
      <c r="R272" s="225"/>
      <c r="S272" s="225"/>
      <c r="T272" s="225"/>
      <c r="U272" s="225"/>
      <c r="V272" s="225"/>
      <c r="W272" s="225"/>
      <c r="X272" s="225"/>
      <c r="Y272" s="225"/>
      <c r="Z272" s="225"/>
      <c r="AA272" s="225"/>
      <c r="AB272" s="225"/>
      <c r="AC272" s="225"/>
      <c r="AD272" s="225"/>
      <c r="AE272" s="225"/>
      <c r="AF272" s="225"/>
      <c r="AG272" s="225"/>
      <c r="AH272" s="225"/>
      <c r="AI272" s="225"/>
      <c r="AJ272" s="225"/>
      <c r="AK272" s="257"/>
      <c r="AL272" s="257"/>
      <c r="AM272" s="225"/>
      <c r="AN272" s="225"/>
      <c r="AO272" s="225"/>
      <c r="AP272" s="225"/>
      <c r="AQ272" s="225"/>
      <c r="AR272" s="225"/>
      <c r="AS272" s="225"/>
      <c r="AT272" s="225"/>
      <c r="AU272" s="225"/>
      <c r="AV272" s="225"/>
      <c r="AW272" s="225"/>
      <c r="AX272" s="225"/>
      <c r="AY272" s="225"/>
      <c r="AZ272" s="225"/>
      <c r="BA272" s="225"/>
      <c r="BB272" s="225"/>
      <c r="BC272" s="225"/>
      <c r="BD272" s="225"/>
      <c r="BE272" s="225"/>
      <c r="BF272" s="225"/>
      <c r="BG272" s="225"/>
      <c r="BH272" s="225"/>
      <c r="BI272" s="225"/>
      <c r="BJ272" s="225"/>
      <c r="BK272" s="225"/>
      <c r="BL272" s="225"/>
      <c r="BM272" s="225"/>
      <c r="BN272" s="225"/>
      <c r="BO272" s="225"/>
      <c r="BP272" s="225"/>
      <c r="BQ272" s="225"/>
      <c r="BR272" s="225"/>
      <c r="BS272" s="225"/>
      <c r="BT272" s="225"/>
      <c r="BU272" s="225"/>
      <c r="BV272" s="225"/>
      <c r="BW272" s="225"/>
      <c r="BX272" s="225"/>
      <c r="BY272" s="225"/>
      <c r="BZ272" s="225"/>
      <c r="CA272" s="225"/>
      <c r="CB272" s="225"/>
      <c r="CC272" s="225"/>
      <c r="CD272" s="225"/>
      <c r="CE272" s="225"/>
      <c r="CF272" s="225"/>
      <c r="CG272" s="225"/>
      <c r="CH272" s="225"/>
      <c r="CI272" s="225"/>
      <c r="CJ272" s="225"/>
      <c r="CK272" s="225"/>
      <c r="CL272" s="225"/>
      <c r="CM272" s="225"/>
      <c r="CN272" s="225"/>
      <c r="CO272" s="225"/>
      <c r="CP272" s="225"/>
      <c r="CQ272" s="225"/>
      <c r="CR272" s="225"/>
      <c r="CS272" s="225"/>
      <c r="CT272" s="225"/>
    </row>
    <row r="273" spans="1:98" ht="12" customHeight="1" x14ac:dyDescent="0.25">
      <c r="A273" s="225"/>
      <c r="B273" s="225"/>
      <c r="C273" s="225"/>
      <c r="D273" s="225"/>
      <c r="E273" s="225"/>
      <c r="F273" s="225"/>
      <c r="G273" s="225"/>
      <c r="H273" s="225"/>
      <c r="I273" s="225"/>
      <c r="J273" s="225"/>
      <c r="K273" s="225"/>
      <c r="L273" s="225"/>
      <c r="M273" s="225"/>
      <c r="N273" s="225"/>
      <c r="O273" s="225"/>
      <c r="P273" s="225"/>
      <c r="Q273" s="225"/>
      <c r="R273" s="225"/>
      <c r="S273" s="225"/>
      <c r="T273" s="225"/>
      <c r="U273" s="225"/>
      <c r="V273" s="225"/>
      <c r="W273" s="225"/>
      <c r="X273" s="225"/>
      <c r="Y273" s="225"/>
      <c r="Z273" s="225"/>
      <c r="AA273" s="225"/>
      <c r="AB273" s="225"/>
      <c r="AC273" s="225"/>
      <c r="AD273" s="225"/>
      <c r="AE273" s="225"/>
      <c r="AF273" s="225"/>
      <c r="AG273" s="225"/>
      <c r="AH273" s="225"/>
      <c r="AI273" s="225"/>
      <c r="AJ273" s="225"/>
      <c r="AK273" s="257"/>
      <c r="AL273" s="257"/>
      <c r="AM273" s="225"/>
      <c r="AN273" s="225"/>
      <c r="AO273" s="225"/>
      <c r="AP273" s="225"/>
      <c r="AQ273" s="225"/>
      <c r="AR273" s="225"/>
      <c r="AS273" s="225"/>
      <c r="AT273" s="225"/>
      <c r="AU273" s="225"/>
      <c r="AV273" s="225"/>
      <c r="AW273" s="225"/>
      <c r="AX273" s="225"/>
      <c r="AY273" s="225"/>
      <c r="AZ273" s="225"/>
      <c r="BA273" s="225"/>
      <c r="BB273" s="225"/>
      <c r="BC273" s="225"/>
      <c r="BD273" s="225"/>
      <c r="BE273" s="225"/>
      <c r="BF273" s="225"/>
      <c r="BG273" s="225"/>
      <c r="BH273" s="225"/>
      <c r="BI273" s="225"/>
      <c r="BJ273" s="225"/>
      <c r="BK273" s="225"/>
      <c r="BL273" s="225"/>
      <c r="BM273" s="225"/>
      <c r="BN273" s="225"/>
      <c r="BO273" s="225"/>
      <c r="BP273" s="225"/>
      <c r="BQ273" s="225"/>
      <c r="BR273" s="225"/>
      <c r="BS273" s="225"/>
      <c r="BT273" s="225"/>
      <c r="BU273" s="225"/>
      <c r="BV273" s="225"/>
      <c r="BW273" s="225"/>
      <c r="BX273" s="225"/>
      <c r="BY273" s="225"/>
      <c r="BZ273" s="225"/>
      <c r="CA273" s="225"/>
      <c r="CB273" s="225"/>
      <c r="CC273" s="225"/>
      <c r="CD273" s="225"/>
      <c r="CE273" s="225"/>
      <c r="CF273" s="225"/>
      <c r="CG273" s="225"/>
      <c r="CH273" s="225"/>
      <c r="CI273" s="225"/>
      <c r="CJ273" s="225"/>
      <c r="CK273" s="225"/>
      <c r="CL273" s="225"/>
      <c r="CM273" s="225"/>
      <c r="CN273" s="225"/>
      <c r="CO273" s="225"/>
      <c r="CP273" s="225"/>
      <c r="CQ273" s="225"/>
      <c r="CR273" s="225"/>
      <c r="CS273" s="225"/>
      <c r="CT273" s="225"/>
    </row>
    <row r="274" spans="1:98" ht="12" customHeight="1" x14ac:dyDescent="0.25">
      <c r="A274" s="225"/>
      <c r="B274" s="225"/>
      <c r="C274" s="225"/>
      <c r="D274" s="225"/>
      <c r="E274" s="225"/>
      <c r="F274" s="225"/>
      <c r="G274" s="225"/>
      <c r="H274" s="225"/>
      <c r="I274" s="225"/>
      <c r="J274" s="225"/>
      <c r="K274" s="225"/>
      <c r="L274" s="225"/>
      <c r="M274" s="225"/>
      <c r="N274" s="225"/>
      <c r="O274" s="225"/>
      <c r="P274" s="225"/>
      <c r="Q274" s="225"/>
      <c r="R274" s="225"/>
      <c r="S274" s="225"/>
      <c r="T274" s="225"/>
      <c r="U274" s="225"/>
      <c r="V274" s="225"/>
      <c r="W274" s="225"/>
      <c r="X274" s="225"/>
      <c r="Y274" s="225"/>
      <c r="Z274" s="225"/>
      <c r="AA274" s="225"/>
      <c r="AB274" s="225"/>
      <c r="AC274" s="225"/>
      <c r="AD274" s="225"/>
      <c r="AE274" s="225"/>
      <c r="AF274" s="225"/>
      <c r="AG274" s="225"/>
      <c r="AH274" s="225"/>
      <c r="AI274" s="225"/>
      <c r="AJ274" s="225"/>
      <c r="AK274" s="257"/>
      <c r="AL274" s="257"/>
      <c r="AM274" s="225"/>
      <c r="AN274" s="225"/>
      <c r="AO274" s="225"/>
      <c r="AP274" s="225"/>
      <c r="AQ274" s="225"/>
      <c r="AR274" s="225"/>
      <c r="AS274" s="225"/>
      <c r="AT274" s="225"/>
      <c r="AU274" s="225"/>
      <c r="AV274" s="225"/>
      <c r="AW274" s="225"/>
      <c r="AX274" s="225"/>
      <c r="AY274" s="225"/>
      <c r="AZ274" s="225"/>
      <c r="BA274" s="225"/>
      <c r="BB274" s="225"/>
      <c r="BC274" s="225"/>
      <c r="BD274" s="225"/>
      <c r="BE274" s="225"/>
      <c r="BF274" s="225"/>
      <c r="BG274" s="225"/>
      <c r="BH274" s="225"/>
      <c r="BI274" s="225"/>
      <c r="BJ274" s="225"/>
      <c r="BK274" s="225"/>
      <c r="BL274" s="225"/>
      <c r="BM274" s="225"/>
      <c r="BN274" s="225"/>
      <c r="BO274" s="225"/>
      <c r="BP274" s="225"/>
      <c r="BQ274" s="225"/>
      <c r="BR274" s="225"/>
      <c r="BS274" s="225"/>
      <c r="BT274" s="225"/>
      <c r="BU274" s="225"/>
      <c r="BV274" s="225"/>
      <c r="BW274" s="225"/>
      <c r="BX274" s="225"/>
      <c r="BY274" s="225"/>
      <c r="BZ274" s="225"/>
      <c r="CA274" s="225"/>
      <c r="CB274" s="225"/>
      <c r="CC274" s="225"/>
      <c r="CD274" s="225"/>
      <c r="CE274" s="225"/>
      <c r="CF274" s="225"/>
      <c r="CG274" s="225"/>
      <c r="CH274" s="225"/>
      <c r="CI274" s="225"/>
      <c r="CJ274" s="225"/>
      <c r="CK274" s="225"/>
      <c r="CL274" s="225"/>
      <c r="CM274" s="225"/>
      <c r="CN274" s="225"/>
      <c r="CO274" s="225"/>
      <c r="CP274" s="225"/>
      <c r="CQ274" s="225"/>
      <c r="CR274" s="225"/>
      <c r="CS274" s="225"/>
      <c r="CT274" s="225"/>
    </row>
    <row r="275" spans="1:98" ht="12" customHeight="1" x14ac:dyDescent="0.25">
      <c r="A275" s="225"/>
      <c r="B275" s="225"/>
      <c r="C275" s="225"/>
      <c r="D275" s="225"/>
      <c r="E275" s="225"/>
      <c r="F275" s="225"/>
      <c r="G275" s="225"/>
      <c r="H275" s="225"/>
      <c r="I275" s="225"/>
      <c r="J275" s="225"/>
      <c r="K275" s="225"/>
      <c r="L275" s="225"/>
      <c r="M275" s="225"/>
      <c r="N275" s="225"/>
      <c r="O275" s="225"/>
      <c r="P275" s="225"/>
      <c r="Q275" s="225"/>
      <c r="R275" s="225"/>
      <c r="S275" s="225"/>
      <c r="T275" s="225"/>
      <c r="U275" s="225"/>
      <c r="V275" s="225"/>
      <c r="W275" s="225"/>
      <c r="X275" s="225"/>
      <c r="Y275" s="225"/>
      <c r="Z275" s="225"/>
      <c r="AA275" s="225"/>
      <c r="AB275" s="225"/>
      <c r="AC275" s="225"/>
      <c r="AD275" s="225"/>
      <c r="AE275" s="225"/>
      <c r="AF275" s="225"/>
      <c r="AG275" s="225"/>
      <c r="AH275" s="225"/>
      <c r="AI275" s="225"/>
      <c r="AJ275" s="225"/>
      <c r="AK275" s="257"/>
      <c r="AL275" s="257"/>
      <c r="AM275" s="225"/>
      <c r="AN275" s="225"/>
      <c r="AO275" s="225"/>
      <c r="AP275" s="225"/>
      <c r="AQ275" s="225"/>
      <c r="AR275" s="225"/>
      <c r="AS275" s="225"/>
      <c r="AT275" s="225"/>
      <c r="AU275" s="225"/>
      <c r="AV275" s="225"/>
      <c r="AW275" s="225"/>
      <c r="AX275" s="225"/>
      <c r="AY275" s="225"/>
      <c r="AZ275" s="225"/>
      <c r="BA275" s="225"/>
      <c r="BB275" s="225"/>
      <c r="BC275" s="225"/>
      <c r="BD275" s="225"/>
      <c r="BE275" s="225"/>
      <c r="BF275" s="225"/>
      <c r="BG275" s="225"/>
      <c r="BH275" s="225"/>
      <c r="BI275" s="225"/>
      <c r="BJ275" s="225"/>
      <c r="BK275" s="225"/>
      <c r="BL275" s="225"/>
      <c r="BM275" s="225"/>
      <c r="BN275" s="225"/>
      <c r="BO275" s="225"/>
      <c r="BP275" s="225"/>
      <c r="BQ275" s="225"/>
      <c r="BR275" s="225"/>
      <c r="BS275" s="225"/>
      <c r="BT275" s="225"/>
      <c r="BU275" s="225"/>
      <c r="BV275" s="225"/>
      <c r="BW275" s="225"/>
      <c r="BX275" s="225"/>
      <c r="BY275" s="225"/>
      <c r="BZ275" s="225"/>
      <c r="CA275" s="225"/>
      <c r="CB275" s="225"/>
      <c r="CC275" s="225"/>
      <c r="CD275" s="225"/>
      <c r="CE275" s="225"/>
      <c r="CF275" s="225"/>
      <c r="CG275" s="225"/>
      <c r="CH275" s="225"/>
      <c r="CI275" s="225"/>
      <c r="CJ275" s="225"/>
      <c r="CK275" s="225"/>
      <c r="CL275" s="225"/>
      <c r="CM275" s="225"/>
      <c r="CN275" s="225"/>
      <c r="CO275" s="225"/>
      <c r="CP275" s="225"/>
      <c r="CQ275" s="225"/>
      <c r="CR275" s="225"/>
      <c r="CS275" s="225"/>
      <c r="CT275" s="225"/>
    </row>
    <row r="276" spans="1:98" ht="12" customHeight="1" x14ac:dyDescent="0.25">
      <c r="A276" s="225"/>
      <c r="B276" s="225"/>
      <c r="C276" s="225"/>
      <c r="D276" s="225"/>
      <c r="E276" s="225"/>
      <c r="F276" s="225"/>
      <c r="G276" s="225"/>
      <c r="H276" s="225"/>
      <c r="I276" s="225"/>
      <c r="J276" s="225"/>
      <c r="K276" s="225"/>
      <c r="L276" s="225"/>
      <c r="M276" s="225"/>
      <c r="N276" s="225"/>
      <c r="O276" s="225"/>
      <c r="P276" s="225"/>
      <c r="Q276" s="225"/>
      <c r="R276" s="225"/>
      <c r="S276" s="225"/>
      <c r="T276" s="225"/>
      <c r="U276" s="225"/>
      <c r="V276" s="225"/>
      <c r="W276" s="225"/>
      <c r="X276" s="225"/>
      <c r="Y276" s="225"/>
      <c r="Z276" s="225"/>
      <c r="AA276" s="225"/>
      <c r="AB276" s="225"/>
      <c r="AC276" s="225"/>
      <c r="AD276" s="225"/>
      <c r="AE276" s="225"/>
      <c r="AF276" s="225"/>
      <c r="AG276" s="225"/>
      <c r="AH276" s="225"/>
      <c r="AI276" s="225"/>
      <c r="AJ276" s="225"/>
      <c r="AK276" s="257"/>
      <c r="AL276" s="257"/>
      <c r="AM276" s="225"/>
      <c r="AN276" s="225"/>
      <c r="AO276" s="225"/>
      <c r="AP276" s="225"/>
      <c r="AQ276" s="225"/>
      <c r="AR276" s="225"/>
      <c r="AS276" s="225"/>
      <c r="AT276" s="225"/>
      <c r="AU276" s="225"/>
      <c r="AV276" s="225"/>
      <c r="AW276" s="225"/>
      <c r="AX276" s="225"/>
      <c r="AY276" s="225"/>
      <c r="AZ276" s="225"/>
      <c r="BA276" s="225"/>
      <c r="BB276" s="225"/>
      <c r="BC276" s="225"/>
      <c r="BD276" s="225"/>
      <c r="BE276" s="225"/>
      <c r="BF276" s="225"/>
      <c r="BG276" s="225"/>
      <c r="BH276" s="225"/>
      <c r="BI276" s="225"/>
      <c r="BJ276" s="225"/>
      <c r="BK276" s="225"/>
      <c r="BL276" s="225"/>
      <c r="BM276" s="225"/>
      <c r="BN276" s="225"/>
      <c r="BO276" s="225"/>
      <c r="BP276" s="225"/>
      <c r="BQ276" s="225"/>
      <c r="BR276" s="225"/>
      <c r="BS276" s="225"/>
      <c r="BT276" s="225"/>
      <c r="BU276" s="225"/>
      <c r="BV276" s="225"/>
      <c r="BW276" s="225"/>
      <c r="BX276" s="225"/>
      <c r="BY276" s="225"/>
      <c r="BZ276" s="225"/>
      <c r="CA276" s="225"/>
      <c r="CB276" s="225"/>
      <c r="CC276" s="225"/>
      <c r="CD276" s="225"/>
      <c r="CE276" s="225"/>
      <c r="CF276" s="225"/>
      <c r="CG276" s="225"/>
      <c r="CH276" s="225"/>
      <c r="CI276" s="225"/>
      <c r="CJ276" s="225"/>
      <c r="CK276" s="225"/>
      <c r="CL276" s="225"/>
      <c r="CM276" s="225"/>
      <c r="CN276" s="225"/>
      <c r="CO276" s="225"/>
      <c r="CP276" s="225"/>
      <c r="CQ276" s="225"/>
      <c r="CR276" s="225"/>
      <c r="CS276" s="225"/>
      <c r="CT276" s="225"/>
    </row>
    <row r="277" spans="1:98" ht="12" customHeight="1" x14ac:dyDescent="0.25">
      <c r="A277" s="225"/>
      <c r="B277" s="225"/>
      <c r="C277" s="225"/>
      <c r="D277" s="225"/>
      <c r="E277" s="225"/>
      <c r="F277" s="225"/>
      <c r="G277" s="225"/>
      <c r="H277" s="225"/>
      <c r="I277" s="225"/>
      <c r="J277" s="225"/>
      <c r="K277" s="225"/>
      <c r="L277" s="225"/>
      <c r="M277" s="225"/>
      <c r="N277" s="225"/>
      <c r="O277" s="225"/>
      <c r="P277" s="225"/>
      <c r="Q277" s="225"/>
      <c r="R277" s="225"/>
      <c r="S277" s="225"/>
      <c r="T277" s="225"/>
      <c r="U277" s="225"/>
      <c r="V277" s="225"/>
      <c r="W277" s="225"/>
      <c r="X277" s="225"/>
      <c r="Y277" s="225"/>
      <c r="Z277" s="225"/>
      <c r="AA277" s="225"/>
      <c r="AB277" s="225"/>
      <c r="AC277" s="225"/>
      <c r="AD277" s="225"/>
      <c r="AE277" s="225"/>
      <c r="AF277" s="225"/>
      <c r="AG277" s="225"/>
      <c r="AH277" s="225"/>
      <c r="AI277" s="225"/>
      <c r="AJ277" s="225"/>
      <c r="AK277" s="257"/>
      <c r="AL277" s="257"/>
      <c r="AM277" s="225"/>
      <c r="AN277" s="225"/>
      <c r="AO277" s="225"/>
      <c r="AP277" s="225"/>
      <c r="AQ277" s="225"/>
      <c r="AR277" s="225"/>
      <c r="AS277" s="225"/>
      <c r="AT277" s="225"/>
      <c r="AU277" s="225"/>
      <c r="AV277" s="225"/>
      <c r="AW277" s="225"/>
      <c r="AX277" s="225"/>
      <c r="AY277" s="225"/>
      <c r="AZ277" s="225"/>
      <c r="BA277" s="225"/>
      <c r="BB277" s="225"/>
      <c r="BC277" s="225"/>
      <c r="BD277" s="225"/>
      <c r="BE277" s="225"/>
      <c r="BF277" s="225"/>
      <c r="BG277" s="225"/>
      <c r="BH277" s="225"/>
      <c r="BI277" s="225"/>
      <c r="BJ277" s="225"/>
      <c r="BK277" s="225"/>
      <c r="BL277" s="225"/>
      <c r="BM277" s="225"/>
      <c r="BN277" s="225"/>
      <c r="BO277" s="225"/>
      <c r="BP277" s="225"/>
      <c r="BQ277" s="225"/>
      <c r="BR277" s="225"/>
      <c r="BS277" s="225"/>
      <c r="BT277" s="225"/>
      <c r="BU277" s="225"/>
      <c r="BV277" s="225"/>
      <c r="BW277" s="225"/>
      <c r="BX277" s="225"/>
      <c r="BY277" s="225"/>
      <c r="BZ277" s="225"/>
      <c r="CA277" s="225"/>
      <c r="CB277" s="225"/>
      <c r="CC277" s="225"/>
      <c r="CD277" s="225"/>
      <c r="CE277" s="225"/>
      <c r="CF277" s="225"/>
      <c r="CG277" s="225"/>
      <c r="CH277" s="225"/>
      <c r="CI277" s="225"/>
      <c r="CJ277" s="225"/>
      <c r="CK277" s="225"/>
      <c r="CL277" s="225"/>
      <c r="CM277" s="225"/>
      <c r="CN277" s="225"/>
      <c r="CO277" s="225"/>
      <c r="CP277" s="225"/>
      <c r="CQ277" s="225"/>
      <c r="CR277" s="225"/>
      <c r="CS277" s="225"/>
      <c r="CT277" s="225"/>
    </row>
    <row r="278" spans="1:98" ht="12" customHeight="1" x14ac:dyDescent="0.25">
      <c r="A278" s="225"/>
      <c r="B278" s="225"/>
      <c r="C278" s="225"/>
      <c r="D278" s="225"/>
      <c r="E278" s="225"/>
      <c r="F278" s="225"/>
      <c r="G278" s="225"/>
      <c r="H278" s="225"/>
      <c r="I278" s="225"/>
      <c r="J278" s="225"/>
      <c r="K278" s="225"/>
      <c r="L278" s="225"/>
      <c r="M278" s="225"/>
      <c r="N278" s="225"/>
      <c r="O278" s="225"/>
      <c r="P278" s="225"/>
      <c r="Q278" s="225"/>
      <c r="R278" s="225"/>
      <c r="S278" s="225"/>
      <c r="T278" s="225"/>
      <c r="U278" s="225"/>
      <c r="V278" s="225"/>
      <c r="W278" s="225"/>
      <c r="X278" s="225"/>
      <c r="Y278" s="225"/>
      <c r="Z278" s="225"/>
      <c r="AA278" s="225"/>
      <c r="AB278" s="225"/>
      <c r="AC278" s="225"/>
      <c r="AD278" s="225"/>
      <c r="AE278" s="225"/>
      <c r="AF278" s="225"/>
      <c r="AG278" s="225"/>
      <c r="AH278" s="225"/>
      <c r="AI278" s="225"/>
      <c r="AJ278" s="225"/>
      <c r="AK278" s="257"/>
      <c r="AL278" s="257"/>
      <c r="AM278" s="225"/>
      <c r="AN278" s="225"/>
      <c r="AO278" s="225"/>
      <c r="AP278" s="225"/>
      <c r="AQ278" s="225"/>
      <c r="AR278" s="225"/>
      <c r="AS278" s="225"/>
      <c r="AT278" s="225"/>
      <c r="AU278" s="225"/>
      <c r="AV278" s="225"/>
      <c r="AW278" s="225"/>
      <c r="AX278" s="225"/>
      <c r="AY278" s="225"/>
      <c r="AZ278" s="225"/>
      <c r="BA278" s="225"/>
      <c r="BB278" s="225"/>
      <c r="BC278" s="225"/>
      <c r="BD278" s="225"/>
      <c r="BE278" s="225"/>
      <c r="BF278" s="225"/>
      <c r="BG278" s="225"/>
      <c r="BH278" s="225"/>
      <c r="BI278" s="225"/>
      <c r="BJ278" s="225"/>
      <c r="BK278" s="225"/>
      <c r="BL278" s="225"/>
      <c r="BM278" s="225"/>
      <c r="BN278" s="225"/>
      <c r="BO278" s="225"/>
      <c r="BP278" s="225"/>
      <c r="BQ278" s="225"/>
      <c r="BR278" s="225"/>
      <c r="BS278" s="225"/>
      <c r="BT278" s="225"/>
      <c r="BU278" s="225"/>
      <c r="BV278" s="225"/>
      <c r="BW278" s="225"/>
      <c r="BX278" s="225"/>
      <c r="BY278" s="225"/>
      <c r="BZ278" s="225"/>
      <c r="CA278" s="225"/>
      <c r="CB278" s="225"/>
      <c r="CC278" s="225"/>
      <c r="CD278" s="225"/>
      <c r="CE278" s="225"/>
      <c r="CF278" s="225"/>
      <c r="CG278" s="225"/>
      <c r="CH278" s="225"/>
      <c r="CI278" s="225"/>
      <c r="CJ278" s="225"/>
      <c r="CK278" s="225"/>
      <c r="CL278" s="225"/>
      <c r="CM278" s="225"/>
      <c r="CN278" s="225"/>
      <c r="CO278" s="225"/>
      <c r="CP278" s="225"/>
      <c r="CQ278" s="225"/>
      <c r="CR278" s="225"/>
      <c r="CS278" s="225"/>
      <c r="CT278" s="225"/>
    </row>
    <row r="279" spans="1:98" ht="12" customHeight="1" x14ac:dyDescent="0.25">
      <c r="A279" s="225"/>
      <c r="B279" s="225"/>
      <c r="C279" s="225"/>
      <c r="D279" s="225"/>
      <c r="E279" s="225"/>
      <c r="F279" s="225"/>
      <c r="G279" s="225"/>
      <c r="H279" s="225"/>
      <c r="I279" s="225"/>
      <c r="J279" s="225"/>
      <c r="K279" s="225"/>
      <c r="L279" s="225"/>
      <c r="M279" s="225"/>
      <c r="N279" s="225"/>
      <c r="O279" s="225"/>
      <c r="P279" s="225"/>
      <c r="Q279" s="225"/>
      <c r="R279" s="225"/>
      <c r="S279" s="225"/>
      <c r="T279" s="225"/>
      <c r="U279" s="225"/>
      <c r="V279" s="225"/>
      <c r="W279" s="225"/>
      <c r="X279" s="225"/>
      <c r="Y279" s="225"/>
      <c r="Z279" s="225"/>
      <c r="AA279" s="225"/>
      <c r="AB279" s="225"/>
      <c r="AC279" s="225"/>
      <c r="AD279" s="225"/>
      <c r="AE279" s="225"/>
      <c r="AF279" s="225"/>
      <c r="AG279" s="225"/>
      <c r="AH279" s="225"/>
      <c r="AI279" s="225"/>
      <c r="AJ279" s="225"/>
      <c r="AK279" s="257"/>
      <c r="AL279" s="257"/>
      <c r="AM279" s="225"/>
      <c r="AN279" s="225"/>
      <c r="AO279" s="225"/>
      <c r="AP279" s="225"/>
      <c r="AQ279" s="225"/>
      <c r="AR279" s="225"/>
      <c r="AS279" s="225"/>
      <c r="AT279" s="225"/>
      <c r="AU279" s="225"/>
      <c r="AV279" s="225"/>
      <c r="AW279" s="225"/>
      <c r="AX279" s="225"/>
      <c r="AY279" s="225"/>
      <c r="AZ279" s="225"/>
      <c r="BA279" s="225"/>
      <c r="BB279" s="225"/>
      <c r="BC279" s="225"/>
      <c r="BD279" s="225"/>
      <c r="BE279" s="225"/>
      <c r="BF279" s="225"/>
      <c r="BG279" s="225"/>
      <c r="BH279" s="225"/>
      <c r="BI279" s="225"/>
      <c r="BJ279" s="225"/>
      <c r="BK279" s="225"/>
      <c r="BL279" s="225"/>
      <c r="BM279" s="225"/>
      <c r="BN279" s="225"/>
      <c r="BO279" s="225"/>
      <c r="BP279" s="225"/>
      <c r="BQ279" s="225"/>
      <c r="BR279" s="225"/>
      <c r="BS279" s="225"/>
      <c r="BT279" s="225"/>
      <c r="BU279" s="225"/>
      <c r="BV279" s="225"/>
      <c r="BW279" s="225"/>
      <c r="BX279" s="225"/>
      <c r="BY279" s="225"/>
      <c r="BZ279" s="225"/>
      <c r="CA279" s="225"/>
      <c r="CB279" s="225"/>
      <c r="CC279" s="225"/>
      <c r="CD279" s="225"/>
      <c r="CE279" s="225"/>
      <c r="CF279" s="225"/>
      <c r="CG279" s="225"/>
      <c r="CH279" s="225"/>
      <c r="CI279" s="225"/>
      <c r="CJ279" s="225"/>
      <c r="CK279" s="225"/>
      <c r="CL279" s="225"/>
      <c r="CM279" s="225"/>
      <c r="CN279" s="225"/>
      <c r="CO279" s="225"/>
      <c r="CP279" s="225"/>
      <c r="CQ279" s="225"/>
      <c r="CR279" s="225"/>
      <c r="CS279" s="225"/>
      <c r="CT279" s="225"/>
    </row>
    <row r="280" spans="1:98" ht="12" customHeight="1" x14ac:dyDescent="0.25">
      <c r="A280" s="225"/>
      <c r="B280" s="225"/>
      <c r="C280" s="225"/>
      <c r="D280" s="225"/>
      <c r="E280" s="225"/>
      <c r="F280" s="225"/>
      <c r="G280" s="225"/>
      <c r="H280" s="225"/>
      <c r="I280" s="225"/>
      <c r="J280" s="225"/>
      <c r="K280" s="225"/>
      <c r="L280" s="225"/>
      <c r="M280" s="225"/>
      <c r="N280" s="225"/>
      <c r="O280" s="225"/>
      <c r="P280" s="225"/>
      <c r="Q280" s="225"/>
      <c r="R280" s="225"/>
      <c r="S280" s="225"/>
      <c r="T280" s="225"/>
      <c r="U280" s="225"/>
      <c r="V280" s="225"/>
      <c r="W280" s="225"/>
      <c r="X280" s="225"/>
      <c r="Y280" s="225"/>
      <c r="Z280" s="225"/>
      <c r="AA280" s="225"/>
      <c r="AB280" s="225"/>
      <c r="AC280" s="225"/>
      <c r="AD280" s="225"/>
      <c r="AE280" s="225"/>
      <c r="AF280" s="225"/>
      <c r="AG280" s="225"/>
      <c r="AH280" s="225"/>
      <c r="AI280" s="225"/>
      <c r="AJ280" s="225"/>
      <c r="AK280" s="257"/>
      <c r="AL280" s="257"/>
      <c r="AM280" s="225"/>
      <c r="AN280" s="225"/>
      <c r="AO280" s="225"/>
      <c r="AP280" s="225"/>
      <c r="AQ280" s="225"/>
      <c r="AR280" s="225"/>
      <c r="AS280" s="225"/>
      <c r="AT280" s="225"/>
      <c r="AU280" s="225"/>
      <c r="AV280" s="225"/>
      <c r="AW280" s="225"/>
      <c r="AX280" s="225"/>
      <c r="AY280" s="225"/>
      <c r="AZ280" s="225"/>
      <c r="BA280" s="225"/>
      <c r="BB280" s="225"/>
      <c r="BC280" s="225"/>
      <c r="BD280" s="225"/>
      <c r="BE280" s="225"/>
      <c r="BF280" s="225"/>
      <c r="BG280" s="225"/>
      <c r="BH280" s="225"/>
      <c r="BI280" s="225"/>
      <c r="BJ280" s="225"/>
      <c r="BK280" s="225"/>
      <c r="BL280" s="225"/>
      <c r="BM280" s="225"/>
      <c r="BN280" s="225"/>
      <c r="BO280" s="225"/>
      <c r="BP280" s="225"/>
      <c r="BQ280" s="225"/>
      <c r="BR280" s="225"/>
      <c r="BS280" s="225"/>
      <c r="BT280" s="225"/>
      <c r="BU280" s="225"/>
      <c r="BV280" s="225"/>
      <c r="BW280" s="225"/>
      <c r="BX280" s="225"/>
      <c r="BY280" s="225"/>
      <c r="BZ280" s="225"/>
      <c r="CA280" s="225"/>
      <c r="CB280" s="225"/>
      <c r="CC280" s="225"/>
      <c r="CD280" s="225"/>
      <c r="CE280" s="225"/>
      <c r="CF280" s="225"/>
      <c r="CG280" s="225"/>
      <c r="CH280" s="225"/>
      <c r="CI280" s="225"/>
      <c r="CJ280" s="225"/>
      <c r="CK280" s="225"/>
      <c r="CL280" s="225"/>
      <c r="CM280" s="225"/>
      <c r="CN280" s="225"/>
      <c r="CO280" s="225"/>
      <c r="CP280" s="225"/>
      <c r="CQ280" s="225"/>
      <c r="CR280" s="225"/>
      <c r="CS280" s="225"/>
      <c r="CT280" s="225"/>
    </row>
    <row r="281" spans="1:98" ht="12" customHeight="1" x14ac:dyDescent="0.25">
      <c r="A281" s="225"/>
      <c r="B281" s="225"/>
      <c r="C281" s="225"/>
      <c r="D281" s="225"/>
      <c r="E281" s="225"/>
      <c r="F281" s="225"/>
      <c r="G281" s="225"/>
      <c r="H281" s="225"/>
      <c r="I281" s="225"/>
      <c r="J281" s="225"/>
      <c r="K281" s="225"/>
      <c r="L281" s="225"/>
      <c r="M281" s="225"/>
      <c r="N281" s="225"/>
      <c r="O281" s="225"/>
      <c r="P281" s="225"/>
      <c r="Q281" s="225"/>
      <c r="R281" s="225"/>
      <c r="S281" s="225"/>
      <c r="T281" s="225"/>
      <c r="U281" s="225"/>
      <c r="V281" s="225"/>
      <c r="W281" s="225"/>
      <c r="X281" s="225"/>
      <c r="Y281" s="225"/>
      <c r="Z281" s="225"/>
      <c r="AA281" s="225"/>
      <c r="AB281" s="225"/>
      <c r="AC281" s="225"/>
      <c r="AD281" s="225"/>
      <c r="AE281" s="225"/>
      <c r="AF281" s="225"/>
      <c r="AG281" s="225"/>
      <c r="AH281" s="225"/>
      <c r="AI281" s="225"/>
      <c r="AJ281" s="225"/>
      <c r="AK281" s="257"/>
      <c r="AL281" s="257"/>
      <c r="AM281" s="225"/>
      <c r="AN281" s="225"/>
      <c r="AO281" s="225"/>
      <c r="AP281" s="225"/>
      <c r="AQ281" s="225"/>
      <c r="AR281" s="225"/>
      <c r="AS281" s="225"/>
      <c r="AT281" s="225"/>
      <c r="AU281" s="225"/>
      <c r="AV281" s="225"/>
      <c r="AW281" s="225"/>
      <c r="AX281" s="225"/>
      <c r="AY281" s="225"/>
      <c r="AZ281" s="225"/>
      <c r="BA281" s="225"/>
      <c r="BB281" s="225"/>
      <c r="BC281" s="225"/>
      <c r="BD281" s="225"/>
      <c r="BE281" s="225"/>
      <c r="BF281" s="225"/>
      <c r="BG281" s="225"/>
      <c r="BH281" s="225"/>
      <c r="BI281" s="225"/>
      <c r="BJ281" s="225"/>
      <c r="BK281" s="225"/>
      <c r="BL281" s="225"/>
      <c r="BM281" s="225"/>
      <c r="BN281" s="225"/>
      <c r="BO281" s="225"/>
      <c r="BP281" s="225"/>
      <c r="BQ281" s="225"/>
      <c r="BR281" s="225"/>
      <c r="BS281" s="225"/>
      <c r="BT281" s="225"/>
      <c r="BU281" s="225"/>
      <c r="BV281" s="225"/>
      <c r="BW281" s="225"/>
      <c r="BX281" s="225"/>
      <c r="BY281" s="225"/>
      <c r="BZ281" s="225"/>
      <c r="CA281" s="225"/>
      <c r="CB281" s="225"/>
      <c r="CC281" s="225"/>
      <c r="CD281" s="225"/>
      <c r="CE281" s="225"/>
      <c r="CF281" s="225"/>
      <c r="CG281" s="225"/>
      <c r="CH281" s="225"/>
      <c r="CI281" s="225"/>
      <c r="CJ281" s="225"/>
      <c r="CK281" s="225"/>
      <c r="CL281" s="225"/>
      <c r="CM281" s="225"/>
      <c r="CN281" s="225"/>
      <c r="CO281" s="225"/>
      <c r="CP281" s="225"/>
      <c r="CQ281" s="225"/>
      <c r="CR281" s="225"/>
      <c r="CS281" s="225"/>
      <c r="CT281" s="225"/>
    </row>
    <row r="282" spans="1:98" ht="12" customHeight="1" x14ac:dyDescent="0.25">
      <c r="A282" s="225"/>
      <c r="B282" s="225"/>
      <c r="C282" s="225"/>
      <c r="D282" s="225"/>
      <c r="E282" s="225"/>
      <c r="F282" s="225"/>
      <c r="G282" s="225"/>
      <c r="H282" s="225"/>
      <c r="I282" s="225"/>
      <c r="J282" s="225"/>
      <c r="K282" s="225"/>
      <c r="L282" s="225"/>
      <c r="M282" s="225"/>
      <c r="N282" s="225"/>
      <c r="O282" s="225"/>
      <c r="P282" s="225"/>
      <c r="Q282" s="225"/>
      <c r="R282" s="225"/>
      <c r="S282" s="225"/>
      <c r="T282" s="225"/>
      <c r="U282" s="225"/>
      <c r="V282" s="225"/>
      <c r="W282" s="225"/>
      <c r="X282" s="225"/>
      <c r="Y282" s="225"/>
      <c r="Z282" s="225"/>
      <c r="AA282" s="225"/>
      <c r="AB282" s="225"/>
      <c r="AC282" s="225"/>
      <c r="AD282" s="225"/>
      <c r="AE282" s="225"/>
      <c r="AF282" s="225"/>
      <c r="AG282" s="225"/>
      <c r="AH282" s="225"/>
      <c r="AI282" s="225"/>
      <c r="AJ282" s="225"/>
      <c r="AK282" s="257"/>
      <c r="AL282" s="257"/>
      <c r="AM282" s="225"/>
      <c r="AN282" s="225"/>
      <c r="AO282" s="225"/>
      <c r="AP282" s="225"/>
      <c r="AQ282" s="225"/>
      <c r="AR282" s="225"/>
      <c r="AS282" s="225"/>
      <c r="AT282" s="225"/>
      <c r="AU282" s="225"/>
      <c r="AV282" s="225"/>
      <c r="AW282" s="225"/>
      <c r="AX282" s="225"/>
      <c r="AY282" s="225"/>
      <c r="AZ282" s="225"/>
      <c r="BA282" s="225"/>
      <c r="BB282" s="225"/>
      <c r="BC282" s="225"/>
      <c r="BD282" s="225"/>
      <c r="BE282" s="225"/>
      <c r="BF282" s="225"/>
      <c r="BG282" s="225"/>
      <c r="BH282" s="225"/>
      <c r="BI282" s="225"/>
      <c r="BJ282" s="225"/>
      <c r="BK282" s="225"/>
      <c r="BL282" s="225"/>
      <c r="BM282" s="225"/>
      <c r="BN282" s="225"/>
      <c r="BO282" s="225"/>
      <c r="BP282" s="225"/>
      <c r="BQ282" s="225"/>
      <c r="BR282" s="225"/>
      <c r="BS282" s="225"/>
      <c r="BT282" s="225"/>
      <c r="BU282" s="225"/>
      <c r="BV282" s="225"/>
      <c r="BW282" s="225"/>
      <c r="BX282" s="225"/>
      <c r="BY282" s="225"/>
      <c r="BZ282" s="225"/>
      <c r="CA282" s="225"/>
      <c r="CB282" s="225"/>
      <c r="CC282" s="225"/>
      <c r="CD282" s="225"/>
      <c r="CE282" s="225"/>
      <c r="CF282" s="225"/>
      <c r="CG282" s="225"/>
      <c r="CH282" s="225"/>
      <c r="CI282" s="225"/>
      <c r="CJ282" s="225"/>
      <c r="CK282" s="225"/>
      <c r="CL282" s="225"/>
      <c r="CM282" s="225"/>
      <c r="CN282" s="225"/>
      <c r="CO282" s="225"/>
      <c r="CP282" s="225"/>
      <c r="CQ282" s="225"/>
      <c r="CR282" s="225"/>
      <c r="CS282" s="225"/>
      <c r="CT282" s="225"/>
    </row>
    <row r="283" spans="1:98" ht="12" customHeight="1" x14ac:dyDescent="0.25">
      <c r="A283" s="225"/>
      <c r="B283" s="225"/>
      <c r="C283" s="225"/>
      <c r="D283" s="225"/>
      <c r="E283" s="225"/>
      <c r="F283" s="225"/>
      <c r="G283" s="225"/>
      <c r="H283" s="225"/>
      <c r="I283" s="225"/>
      <c r="J283" s="225"/>
      <c r="K283" s="225"/>
      <c r="L283" s="225"/>
      <c r="M283" s="225"/>
      <c r="N283" s="225"/>
      <c r="O283" s="225"/>
      <c r="P283" s="225"/>
      <c r="Q283" s="225"/>
      <c r="R283" s="225"/>
      <c r="S283" s="225"/>
      <c r="T283" s="225"/>
      <c r="U283" s="225"/>
      <c r="V283" s="225"/>
      <c r="W283" s="225"/>
      <c r="X283" s="225"/>
      <c r="Y283" s="225"/>
      <c r="Z283" s="225"/>
      <c r="AA283" s="225"/>
      <c r="AB283" s="225"/>
      <c r="AC283" s="225"/>
      <c r="AD283" s="225"/>
      <c r="AE283" s="225"/>
      <c r="AF283" s="225"/>
      <c r="AG283" s="225"/>
      <c r="AH283" s="225"/>
      <c r="AI283" s="225"/>
      <c r="AJ283" s="225"/>
      <c r="AK283" s="257"/>
      <c r="AL283" s="257"/>
      <c r="AM283" s="225"/>
      <c r="AN283" s="225"/>
      <c r="AO283" s="225"/>
      <c r="AP283" s="225"/>
      <c r="AQ283" s="225"/>
      <c r="AR283" s="225"/>
      <c r="AS283" s="225"/>
      <c r="AT283" s="225"/>
      <c r="AU283" s="225"/>
      <c r="AV283" s="225"/>
      <c r="AW283" s="225"/>
      <c r="AX283" s="225"/>
      <c r="AY283" s="225"/>
      <c r="AZ283" s="225"/>
      <c r="BA283" s="225"/>
      <c r="BB283" s="225"/>
      <c r="BC283" s="225"/>
      <c r="BD283" s="225"/>
      <c r="BE283" s="225"/>
      <c r="BF283" s="225"/>
      <c r="BG283" s="225"/>
      <c r="BH283" s="225"/>
      <c r="BI283" s="225"/>
      <c r="BJ283" s="225"/>
      <c r="BK283" s="225"/>
      <c r="BL283" s="225"/>
      <c r="BM283" s="225"/>
      <c r="BN283" s="225"/>
      <c r="BO283" s="225"/>
      <c r="BP283" s="225"/>
      <c r="BQ283" s="225"/>
      <c r="BR283" s="225"/>
      <c r="BS283" s="225"/>
      <c r="BT283" s="225"/>
      <c r="BU283" s="225"/>
      <c r="BV283" s="225"/>
      <c r="BW283" s="225"/>
      <c r="BX283" s="225"/>
      <c r="BY283" s="225"/>
      <c r="BZ283" s="225"/>
      <c r="CA283" s="225"/>
      <c r="CB283" s="225"/>
      <c r="CC283" s="225"/>
      <c r="CD283" s="225"/>
      <c r="CE283" s="225"/>
      <c r="CF283" s="225"/>
      <c r="CG283" s="225"/>
      <c r="CH283" s="225"/>
      <c r="CI283" s="225"/>
      <c r="CJ283" s="225"/>
      <c r="CK283" s="225"/>
      <c r="CL283" s="225"/>
      <c r="CM283" s="225"/>
      <c r="CN283" s="225"/>
      <c r="CO283" s="225"/>
      <c r="CP283" s="225"/>
      <c r="CQ283" s="225"/>
      <c r="CR283" s="225"/>
      <c r="CS283" s="225"/>
      <c r="CT283" s="225"/>
    </row>
    <row r="284" spans="1:98" ht="12" customHeight="1" x14ac:dyDescent="0.25">
      <c r="A284" s="225"/>
      <c r="B284" s="225"/>
      <c r="C284" s="225"/>
      <c r="D284" s="225"/>
      <c r="E284" s="225"/>
      <c r="F284" s="225"/>
      <c r="G284" s="225"/>
      <c r="H284" s="225"/>
      <c r="I284" s="225"/>
      <c r="J284" s="225"/>
      <c r="K284" s="225"/>
      <c r="L284" s="225"/>
      <c r="M284" s="225"/>
      <c r="N284" s="225"/>
      <c r="O284" s="225"/>
      <c r="P284" s="225"/>
      <c r="Q284" s="225"/>
      <c r="R284" s="225"/>
      <c r="S284" s="225"/>
      <c r="T284" s="225"/>
      <c r="U284" s="225"/>
      <c r="V284" s="225"/>
      <c r="W284" s="225"/>
      <c r="X284" s="225"/>
      <c r="Y284" s="225"/>
      <c r="Z284" s="225"/>
      <c r="AA284" s="225"/>
      <c r="AB284" s="225"/>
      <c r="AC284" s="225"/>
      <c r="AD284" s="225"/>
      <c r="AE284" s="225"/>
      <c r="AF284" s="225"/>
      <c r="AG284" s="225"/>
      <c r="AH284" s="225"/>
      <c r="AI284" s="225"/>
      <c r="AJ284" s="225"/>
      <c r="AK284" s="257"/>
      <c r="AL284" s="257"/>
      <c r="AM284" s="225"/>
      <c r="AN284" s="225"/>
      <c r="AO284" s="225"/>
      <c r="AP284" s="225"/>
      <c r="AQ284" s="225"/>
      <c r="AR284" s="225"/>
      <c r="AS284" s="225"/>
      <c r="AT284" s="225"/>
      <c r="AU284" s="225"/>
      <c r="AV284" s="225"/>
      <c r="AW284" s="225"/>
      <c r="AX284" s="225"/>
      <c r="AY284" s="225"/>
      <c r="AZ284" s="225"/>
      <c r="BA284" s="225"/>
      <c r="BB284" s="225"/>
      <c r="BC284" s="225"/>
      <c r="BD284" s="225"/>
      <c r="BE284" s="225"/>
      <c r="BF284" s="225"/>
      <c r="BG284" s="225"/>
      <c r="BH284" s="225"/>
      <c r="BI284" s="225"/>
      <c r="BJ284" s="225"/>
      <c r="BK284" s="225"/>
      <c r="BL284" s="225"/>
      <c r="BM284" s="225"/>
      <c r="BN284" s="225"/>
      <c r="BO284" s="225"/>
      <c r="BP284" s="225"/>
      <c r="BQ284" s="225"/>
      <c r="BR284" s="225"/>
      <c r="BS284" s="225"/>
      <c r="BT284" s="225"/>
      <c r="BU284" s="225"/>
      <c r="BV284" s="225"/>
      <c r="BW284" s="225"/>
      <c r="BX284" s="225"/>
      <c r="BY284" s="225"/>
      <c r="BZ284" s="225"/>
      <c r="CA284" s="225"/>
      <c r="CB284" s="225"/>
      <c r="CC284" s="225"/>
      <c r="CD284" s="225"/>
      <c r="CE284" s="225"/>
      <c r="CF284" s="225"/>
      <c r="CG284" s="225"/>
      <c r="CH284" s="225"/>
      <c r="CI284" s="225"/>
      <c r="CJ284" s="225"/>
      <c r="CK284" s="225"/>
      <c r="CL284" s="225"/>
      <c r="CM284" s="225"/>
      <c r="CN284" s="225"/>
      <c r="CO284" s="225"/>
      <c r="CP284" s="225"/>
      <c r="CQ284" s="225"/>
      <c r="CR284" s="225"/>
      <c r="CS284" s="225"/>
      <c r="CT284" s="225"/>
    </row>
    <row r="285" spans="1:98" ht="12" customHeight="1" x14ac:dyDescent="0.25">
      <c r="A285" s="225"/>
      <c r="B285" s="225"/>
      <c r="C285" s="225"/>
      <c r="D285" s="225"/>
      <c r="E285" s="225"/>
      <c r="F285" s="225"/>
      <c r="G285" s="225"/>
      <c r="H285" s="225"/>
      <c r="I285" s="225"/>
      <c r="J285" s="225"/>
      <c r="K285" s="225"/>
      <c r="L285" s="225"/>
      <c r="M285" s="225"/>
      <c r="N285" s="225"/>
      <c r="O285" s="225"/>
      <c r="P285" s="225"/>
      <c r="Q285" s="225"/>
      <c r="R285" s="225"/>
      <c r="S285" s="225"/>
      <c r="T285" s="225"/>
      <c r="U285" s="225"/>
      <c r="V285" s="225"/>
      <c r="W285" s="225"/>
      <c r="X285" s="225"/>
      <c r="Y285" s="225"/>
      <c r="Z285" s="225"/>
      <c r="AA285" s="225"/>
      <c r="AB285" s="225"/>
      <c r="AC285" s="225"/>
      <c r="AD285" s="225"/>
      <c r="AE285" s="225"/>
      <c r="AF285" s="225"/>
      <c r="AG285" s="225"/>
      <c r="AH285" s="225"/>
      <c r="AI285" s="225"/>
      <c r="AJ285" s="225"/>
      <c r="AK285" s="257"/>
      <c r="AL285" s="257"/>
      <c r="AM285" s="225"/>
      <c r="AN285" s="225"/>
      <c r="AO285" s="225"/>
      <c r="AP285" s="225"/>
      <c r="AQ285" s="225"/>
      <c r="AR285" s="225"/>
      <c r="AS285" s="225"/>
      <c r="AT285" s="225"/>
      <c r="AU285" s="225"/>
      <c r="AV285" s="225"/>
      <c r="AW285" s="225"/>
      <c r="AX285" s="225"/>
      <c r="AY285" s="225"/>
      <c r="AZ285" s="225"/>
      <c r="BA285" s="225"/>
      <c r="BB285" s="225"/>
      <c r="BC285" s="225"/>
      <c r="BD285" s="225"/>
      <c r="BE285" s="225"/>
      <c r="BF285" s="225"/>
      <c r="BG285" s="225"/>
      <c r="BH285" s="225"/>
      <c r="BI285" s="225"/>
      <c r="BJ285" s="225"/>
      <c r="BK285" s="225"/>
      <c r="BL285" s="225"/>
      <c r="BM285" s="225"/>
      <c r="BN285" s="225"/>
      <c r="BO285" s="225"/>
      <c r="BP285" s="225"/>
      <c r="BQ285" s="225"/>
      <c r="BR285" s="225"/>
      <c r="BS285" s="225"/>
      <c r="BT285" s="225"/>
      <c r="BU285" s="225"/>
      <c r="BV285" s="225"/>
      <c r="BW285" s="225"/>
      <c r="BX285" s="225"/>
      <c r="BY285" s="225"/>
      <c r="BZ285" s="225"/>
      <c r="CA285" s="225"/>
      <c r="CB285" s="225"/>
      <c r="CC285" s="225"/>
      <c r="CD285" s="225"/>
      <c r="CE285" s="225"/>
      <c r="CF285" s="225"/>
      <c r="CG285" s="225"/>
      <c r="CH285" s="225"/>
      <c r="CI285" s="225"/>
      <c r="CJ285" s="225"/>
      <c r="CK285" s="225"/>
      <c r="CL285" s="225"/>
      <c r="CM285" s="225"/>
      <c r="CN285" s="225"/>
      <c r="CO285" s="225"/>
      <c r="CP285" s="225"/>
      <c r="CQ285" s="225"/>
      <c r="CR285" s="225"/>
      <c r="CS285" s="225"/>
      <c r="CT285" s="225"/>
    </row>
    <row r="286" spans="1:98" ht="12" customHeight="1" x14ac:dyDescent="0.25">
      <c r="A286" s="225"/>
      <c r="B286" s="225"/>
      <c r="C286" s="225"/>
      <c r="D286" s="225"/>
      <c r="E286" s="225"/>
      <c r="F286" s="225"/>
      <c r="G286" s="225"/>
      <c r="H286" s="225"/>
      <c r="I286" s="225"/>
      <c r="J286" s="225"/>
      <c r="K286" s="225"/>
      <c r="L286" s="225"/>
      <c r="M286" s="225"/>
      <c r="N286" s="225"/>
      <c r="O286" s="225"/>
      <c r="P286" s="225"/>
      <c r="Q286" s="225"/>
      <c r="R286" s="225"/>
      <c r="S286" s="225"/>
      <c r="T286" s="225"/>
      <c r="U286" s="225"/>
      <c r="V286" s="225"/>
      <c r="W286" s="225"/>
      <c r="X286" s="225"/>
      <c r="Y286" s="225"/>
      <c r="Z286" s="225"/>
      <c r="AA286" s="225"/>
      <c r="AB286" s="225"/>
      <c r="AC286" s="225"/>
      <c r="AD286" s="225"/>
      <c r="AE286" s="225"/>
      <c r="AF286" s="225"/>
      <c r="AG286" s="225"/>
      <c r="AH286" s="225"/>
      <c r="AI286" s="225"/>
      <c r="AJ286" s="225"/>
      <c r="AK286" s="257"/>
      <c r="AL286" s="257"/>
      <c r="AM286" s="225"/>
      <c r="AN286" s="225"/>
      <c r="AO286" s="225"/>
      <c r="AP286" s="225"/>
      <c r="AQ286" s="225"/>
      <c r="AR286" s="225"/>
      <c r="AS286" s="225"/>
      <c r="AT286" s="225"/>
      <c r="AU286" s="225"/>
      <c r="AV286" s="225"/>
      <c r="AW286" s="225"/>
      <c r="AX286" s="225"/>
      <c r="AY286" s="225"/>
      <c r="AZ286" s="225"/>
      <c r="BA286" s="225"/>
      <c r="BB286" s="225"/>
      <c r="BC286" s="225"/>
      <c r="BD286" s="225"/>
      <c r="BE286" s="225"/>
      <c r="BF286" s="225"/>
      <c r="BG286" s="225"/>
      <c r="BH286" s="225"/>
      <c r="BI286" s="225"/>
      <c r="BJ286" s="225"/>
      <c r="BK286" s="225"/>
      <c r="BL286" s="225"/>
      <c r="BM286" s="225"/>
      <c r="BN286" s="225"/>
      <c r="BO286" s="225"/>
      <c r="BP286" s="225"/>
      <c r="BQ286" s="225"/>
      <c r="BR286" s="225"/>
      <c r="BS286" s="225"/>
      <c r="BT286" s="225"/>
      <c r="BU286" s="225"/>
      <c r="BV286" s="225"/>
      <c r="BW286" s="225"/>
      <c r="BX286" s="225"/>
      <c r="BY286" s="225"/>
      <c r="BZ286" s="225"/>
      <c r="CA286" s="225"/>
      <c r="CB286" s="225"/>
      <c r="CC286" s="225"/>
      <c r="CD286" s="225"/>
      <c r="CE286" s="225"/>
      <c r="CF286" s="225"/>
      <c r="CG286" s="225"/>
      <c r="CH286" s="225"/>
      <c r="CI286" s="225"/>
      <c r="CJ286" s="225"/>
      <c r="CK286" s="225"/>
      <c r="CL286" s="225"/>
      <c r="CM286" s="225"/>
      <c r="CN286" s="225"/>
      <c r="CO286" s="225"/>
      <c r="CP286" s="225"/>
      <c r="CQ286" s="225"/>
      <c r="CR286" s="225"/>
      <c r="CS286" s="225"/>
      <c r="CT286" s="225"/>
    </row>
    <row r="287" spans="1:98" ht="12" customHeight="1" x14ac:dyDescent="0.25">
      <c r="A287" s="225"/>
      <c r="B287" s="225"/>
      <c r="C287" s="225"/>
      <c r="D287" s="225"/>
      <c r="E287" s="225"/>
      <c r="F287" s="225"/>
      <c r="G287" s="225"/>
      <c r="H287" s="225"/>
      <c r="I287" s="225"/>
      <c r="J287" s="225"/>
      <c r="K287" s="225"/>
      <c r="L287" s="225"/>
      <c r="M287" s="225"/>
      <c r="N287" s="225"/>
      <c r="O287" s="225"/>
      <c r="P287" s="225"/>
      <c r="Q287" s="225"/>
      <c r="R287" s="225"/>
      <c r="S287" s="225"/>
      <c r="T287" s="225"/>
      <c r="U287" s="225"/>
      <c r="V287" s="225"/>
      <c r="W287" s="225"/>
      <c r="X287" s="225"/>
      <c r="Y287" s="225"/>
      <c r="Z287" s="225"/>
      <c r="AA287" s="225"/>
      <c r="AB287" s="225"/>
      <c r="AC287" s="225"/>
      <c r="AD287" s="225"/>
      <c r="AE287" s="225"/>
      <c r="AF287" s="225"/>
      <c r="AG287" s="225"/>
      <c r="AH287" s="225"/>
      <c r="AI287" s="225"/>
      <c r="AJ287" s="225"/>
      <c r="AK287" s="257"/>
      <c r="AL287" s="257"/>
      <c r="AM287" s="225"/>
      <c r="AN287" s="225"/>
      <c r="AO287" s="225"/>
      <c r="AP287" s="225"/>
      <c r="AQ287" s="225"/>
      <c r="AR287" s="225"/>
      <c r="AS287" s="225"/>
      <c r="AT287" s="225"/>
      <c r="AU287" s="225"/>
      <c r="AV287" s="225"/>
      <c r="AW287" s="225"/>
      <c r="AX287" s="225"/>
      <c r="AY287" s="225"/>
      <c r="AZ287" s="225"/>
      <c r="BA287" s="225"/>
      <c r="BB287" s="225"/>
      <c r="BC287" s="225"/>
      <c r="BD287" s="225"/>
      <c r="BE287" s="225"/>
      <c r="BF287" s="225"/>
      <c r="BG287" s="225"/>
      <c r="BH287" s="225"/>
      <c r="BI287" s="225"/>
      <c r="BJ287" s="225"/>
      <c r="BK287" s="225"/>
      <c r="BL287" s="225"/>
      <c r="BM287" s="225"/>
      <c r="BN287" s="225"/>
      <c r="BO287" s="225"/>
      <c r="BP287" s="225"/>
      <c r="BQ287" s="225"/>
      <c r="BR287" s="225"/>
      <c r="BS287" s="225"/>
      <c r="BT287" s="225"/>
      <c r="BU287" s="225"/>
      <c r="BV287" s="225"/>
      <c r="BW287" s="225"/>
      <c r="BX287" s="225"/>
      <c r="BY287" s="225"/>
      <c r="BZ287" s="225"/>
      <c r="CA287" s="225"/>
      <c r="CB287" s="225"/>
      <c r="CC287" s="225"/>
      <c r="CD287" s="225"/>
      <c r="CE287" s="225"/>
      <c r="CF287" s="225"/>
      <c r="CG287" s="225"/>
      <c r="CH287" s="225"/>
      <c r="CI287" s="225"/>
      <c r="CJ287" s="225"/>
      <c r="CK287" s="225"/>
      <c r="CL287" s="225"/>
      <c r="CM287" s="225"/>
      <c r="CN287" s="225"/>
      <c r="CO287" s="225"/>
      <c r="CP287" s="225"/>
      <c r="CQ287" s="225"/>
      <c r="CR287" s="225"/>
      <c r="CS287" s="225"/>
      <c r="CT287" s="225"/>
    </row>
    <row r="288" spans="1:98" ht="12" customHeight="1" x14ac:dyDescent="0.25">
      <c r="A288" s="225"/>
      <c r="B288" s="225"/>
      <c r="C288" s="225"/>
      <c r="D288" s="225"/>
      <c r="E288" s="225"/>
      <c r="F288" s="225"/>
      <c r="G288" s="225"/>
      <c r="H288" s="225"/>
      <c r="I288" s="225"/>
      <c r="J288" s="225"/>
      <c r="K288" s="225"/>
      <c r="L288" s="225"/>
      <c r="M288" s="225"/>
      <c r="N288" s="225"/>
      <c r="O288" s="225"/>
      <c r="P288" s="225"/>
      <c r="Q288" s="225"/>
      <c r="R288" s="225"/>
      <c r="S288" s="225"/>
      <c r="T288" s="225"/>
      <c r="U288" s="225"/>
      <c r="V288" s="225"/>
      <c r="W288" s="225"/>
      <c r="X288" s="225"/>
      <c r="Y288" s="225"/>
      <c r="Z288" s="225"/>
      <c r="AA288" s="225"/>
      <c r="AB288" s="225"/>
      <c r="AC288" s="225"/>
      <c r="AD288" s="225"/>
      <c r="AE288" s="225"/>
      <c r="AF288" s="225"/>
      <c r="AG288" s="225"/>
      <c r="AH288" s="225"/>
      <c r="AI288" s="225"/>
      <c r="AJ288" s="225"/>
      <c r="AK288" s="257"/>
      <c r="AL288" s="257"/>
      <c r="AM288" s="225"/>
      <c r="AN288" s="225"/>
      <c r="AO288" s="225"/>
      <c r="AP288" s="225"/>
      <c r="AQ288" s="225"/>
      <c r="AR288" s="225"/>
      <c r="AS288" s="225"/>
      <c r="AT288" s="225"/>
      <c r="AU288" s="225"/>
      <c r="AV288" s="225"/>
      <c r="AW288" s="225"/>
      <c r="AX288" s="225"/>
      <c r="AY288" s="225"/>
      <c r="AZ288" s="225"/>
      <c r="BA288" s="225"/>
      <c r="BB288" s="225"/>
      <c r="BC288" s="225"/>
      <c r="BD288" s="225"/>
      <c r="BE288" s="225"/>
      <c r="BF288" s="225"/>
      <c r="BG288" s="225"/>
      <c r="BH288" s="225"/>
      <c r="BI288" s="225"/>
      <c r="BJ288" s="225"/>
      <c r="BK288" s="225"/>
      <c r="BL288" s="225"/>
      <c r="BM288" s="225"/>
      <c r="BN288" s="225"/>
      <c r="BO288" s="225"/>
      <c r="BP288" s="225"/>
      <c r="BQ288" s="225"/>
      <c r="BR288" s="225"/>
      <c r="BS288" s="225"/>
      <c r="BT288" s="225"/>
      <c r="BU288" s="225"/>
      <c r="BV288" s="225"/>
      <c r="BW288" s="225"/>
      <c r="BX288" s="225"/>
      <c r="BY288" s="225"/>
      <c r="BZ288" s="225"/>
      <c r="CA288" s="225"/>
      <c r="CB288" s="225"/>
      <c r="CC288" s="225"/>
      <c r="CD288" s="225"/>
      <c r="CE288" s="225"/>
      <c r="CF288" s="225"/>
      <c r="CG288" s="225"/>
      <c r="CH288" s="225"/>
      <c r="CI288" s="225"/>
      <c r="CJ288" s="225"/>
      <c r="CK288" s="225"/>
      <c r="CL288" s="225"/>
      <c r="CM288" s="225"/>
      <c r="CN288" s="225"/>
      <c r="CO288" s="225"/>
      <c r="CP288" s="225"/>
      <c r="CQ288" s="225"/>
      <c r="CR288" s="225"/>
      <c r="CS288" s="225"/>
      <c r="CT288" s="225"/>
    </row>
    <row r="289" spans="1:98" ht="12" customHeight="1" x14ac:dyDescent="0.25">
      <c r="A289" s="225"/>
      <c r="B289" s="225"/>
      <c r="C289" s="225"/>
      <c r="D289" s="225"/>
      <c r="E289" s="225"/>
      <c r="F289" s="225"/>
      <c r="G289" s="225"/>
      <c r="H289" s="225"/>
      <c r="I289" s="225"/>
      <c r="J289" s="225"/>
      <c r="K289" s="225"/>
      <c r="L289" s="225"/>
      <c r="M289" s="225"/>
      <c r="N289" s="225"/>
      <c r="O289" s="225"/>
      <c r="P289" s="225"/>
      <c r="Q289" s="225"/>
      <c r="R289" s="225"/>
      <c r="S289" s="225"/>
      <c r="T289" s="225"/>
      <c r="U289" s="225"/>
      <c r="V289" s="225"/>
      <c r="W289" s="225"/>
      <c r="X289" s="225"/>
      <c r="Y289" s="225"/>
      <c r="Z289" s="225"/>
      <c r="AA289" s="225"/>
      <c r="AB289" s="225"/>
      <c r="AC289" s="225"/>
      <c r="AD289" s="225"/>
      <c r="AE289" s="225"/>
      <c r="AF289" s="225"/>
      <c r="AG289" s="225"/>
      <c r="AH289" s="225"/>
      <c r="AI289" s="225"/>
      <c r="AJ289" s="225"/>
      <c r="AK289" s="257"/>
      <c r="AL289" s="257"/>
      <c r="AM289" s="225"/>
      <c r="AN289" s="225"/>
      <c r="AO289" s="225"/>
      <c r="AP289" s="225"/>
      <c r="AQ289" s="225"/>
      <c r="AR289" s="225"/>
      <c r="AS289" s="225"/>
      <c r="AT289" s="225"/>
      <c r="AU289" s="225"/>
      <c r="AV289" s="225"/>
      <c r="AW289" s="225"/>
      <c r="AX289" s="225"/>
      <c r="AY289" s="225"/>
      <c r="AZ289" s="225"/>
      <c r="BA289" s="225"/>
      <c r="BB289" s="225"/>
      <c r="BC289" s="225"/>
      <c r="BD289" s="225"/>
      <c r="BE289" s="225"/>
      <c r="BF289" s="225"/>
      <c r="BG289" s="225"/>
      <c r="BH289" s="225"/>
      <c r="BI289" s="225"/>
      <c r="BJ289" s="225"/>
      <c r="BK289" s="225"/>
      <c r="BL289" s="225"/>
      <c r="BM289" s="225"/>
      <c r="BN289" s="225"/>
      <c r="BO289" s="225"/>
      <c r="BP289" s="225"/>
      <c r="BQ289" s="225"/>
      <c r="BR289" s="225"/>
      <c r="BS289" s="225"/>
      <c r="BT289" s="225"/>
      <c r="BU289" s="225"/>
      <c r="BV289" s="225"/>
      <c r="BW289" s="225"/>
      <c r="BX289" s="225"/>
      <c r="BY289" s="225"/>
      <c r="BZ289" s="225"/>
      <c r="CA289" s="225"/>
      <c r="CB289" s="225"/>
      <c r="CC289" s="225"/>
      <c r="CD289" s="225"/>
      <c r="CE289" s="225"/>
      <c r="CF289" s="225"/>
      <c r="CG289" s="225"/>
      <c r="CH289" s="225"/>
      <c r="CI289" s="225"/>
      <c r="CJ289" s="225"/>
      <c r="CK289" s="225"/>
      <c r="CL289" s="225"/>
      <c r="CM289" s="225"/>
      <c r="CN289" s="225"/>
      <c r="CO289" s="225"/>
      <c r="CP289" s="225"/>
      <c r="CQ289" s="225"/>
      <c r="CR289" s="225"/>
      <c r="CS289" s="225"/>
      <c r="CT289" s="225"/>
    </row>
    <row r="290" spans="1:98" ht="12" customHeight="1" x14ac:dyDescent="0.25">
      <c r="A290" s="225"/>
      <c r="B290" s="225"/>
      <c r="C290" s="225"/>
      <c r="D290" s="225"/>
      <c r="E290" s="225"/>
      <c r="F290" s="225"/>
      <c r="G290" s="225"/>
      <c r="H290" s="225"/>
      <c r="I290" s="225"/>
      <c r="J290" s="225"/>
      <c r="K290" s="225"/>
      <c r="L290" s="225"/>
      <c r="M290" s="225"/>
      <c r="N290" s="225"/>
      <c r="O290" s="225"/>
      <c r="P290" s="225"/>
      <c r="Q290" s="225"/>
      <c r="R290" s="225"/>
      <c r="S290" s="225"/>
      <c r="T290" s="225"/>
      <c r="U290" s="225"/>
      <c r="V290" s="225"/>
      <c r="W290" s="225"/>
      <c r="X290" s="225"/>
      <c r="Y290" s="225"/>
      <c r="Z290" s="225"/>
      <c r="AA290" s="225"/>
      <c r="AB290" s="225"/>
      <c r="AC290" s="225"/>
      <c r="AD290" s="225"/>
      <c r="AE290" s="225"/>
      <c r="AF290" s="225"/>
      <c r="AG290" s="225"/>
      <c r="AH290" s="225"/>
      <c r="AI290" s="225"/>
      <c r="AJ290" s="225"/>
      <c r="AK290" s="257"/>
      <c r="AL290" s="257"/>
      <c r="AM290" s="225"/>
      <c r="AN290" s="225"/>
      <c r="AO290" s="225"/>
      <c r="AP290" s="225"/>
      <c r="AQ290" s="225"/>
      <c r="AR290" s="225"/>
      <c r="AS290" s="225"/>
      <c r="AT290" s="225"/>
      <c r="AU290" s="225"/>
      <c r="AV290" s="225"/>
      <c r="AW290" s="225"/>
      <c r="AX290" s="225"/>
      <c r="AY290" s="225"/>
      <c r="AZ290" s="225"/>
      <c r="BA290" s="225"/>
      <c r="BB290" s="225"/>
      <c r="BC290" s="225"/>
      <c r="BD290" s="225"/>
      <c r="BE290" s="225"/>
      <c r="BF290" s="225"/>
      <c r="BG290" s="225"/>
      <c r="BH290" s="225"/>
      <c r="BI290" s="225"/>
      <c r="BJ290" s="225"/>
      <c r="BK290" s="225"/>
      <c r="BL290" s="225"/>
      <c r="BM290" s="225"/>
      <c r="BN290" s="225"/>
      <c r="BO290" s="225"/>
      <c r="BP290" s="225"/>
      <c r="BQ290" s="225"/>
      <c r="BR290" s="225"/>
      <c r="BS290" s="225"/>
      <c r="BT290" s="225"/>
      <c r="BU290" s="225"/>
      <c r="BV290" s="225"/>
      <c r="BW290" s="225"/>
      <c r="BX290" s="225"/>
      <c r="BY290" s="225"/>
      <c r="BZ290" s="225"/>
      <c r="CA290" s="225"/>
      <c r="CB290" s="225"/>
      <c r="CC290" s="225"/>
      <c r="CD290" s="225"/>
      <c r="CE290" s="225"/>
      <c r="CF290" s="225"/>
      <c r="CG290" s="225"/>
      <c r="CH290" s="225"/>
      <c r="CI290" s="225"/>
      <c r="CJ290" s="225"/>
      <c r="CK290" s="225"/>
      <c r="CL290" s="225"/>
      <c r="CM290" s="225"/>
      <c r="CN290" s="225"/>
      <c r="CO290" s="225"/>
      <c r="CP290" s="225"/>
      <c r="CQ290" s="225"/>
      <c r="CR290" s="225"/>
      <c r="CS290" s="225"/>
      <c r="CT290" s="225"/>
    </row>
    <row r="291" spans="1:98" ht="12" customHeight="1" x14ac:dyDescent="0.25">
      <c r="A291" s="225"/>
      <c r="B291" s="225"/>
      <c r="C291" s="225"/>
      <c r="D291" s="225"/>
      <c r="E291" s="225"/>
      <c r="F291" s="225"/>
      <c r="G291" s="225"/>
      <c r="H291" s="225"/>
      <c r="I291" s="225"/>
      <c r="J291" s="225"/>
      <c r="K291" s="225"/>
      <c r="L291" s="225"/>
      <c r="M291" s="225"/>
      <c r="N291" s="225"/>
      <c r="O291" s="225"/>
      <c r="P291" s="225"/>
      <c r="Q291" s="225"/>
      <c r="R291" s="225"/>
      <c r="S291" s="225"/>
      <c r="T291" s="225"/>
      <c r="U291" s="225"/>
      <c r="V291" s="225"/>
      <c r="W291" s="225"/>
      <c r="X291" s="225"/>
      <c r="Y291" s="225"/>
      <c r="Z291" s="225"/>
      <c r="AA291" s="225"/>
      <c r="AB291" s="225"/>
      <c r="AC291" s="225"/>
      <c r="AD291" s="225"/>
      <c r="AE291" s="225"/>
      <c r="AF291" s="225"/>
      <c r="AG291" s="225"/>
      <c r="AH291" s="225"/>
      <c r="AI291" s="225"/>
      <c r="AJ291" s="225"/>
      <c r="AK291" s="257"/>
      <c r="AL291" s="257"/>
      <c r="AM291" s="225"/>
      <c r="AN291" s="225"/>
      <c r="AO291" s="225"/>
      <c r="AP291" s="225"/>
      <c r="AQ291" s="225"/>
      <c r="AR291" s="225"/>
      <c r="AS291" s="225"/>
      <c r="AT291" s="225"/>
      <c r="AU291" s="225"/>
      <c r="AV291" s="225"/>
      <c r="AW291" s="225"/>
      <c r="AX291" s="225"/>
      <c r="AY291" s="225"/>
      <c r="AZ291" s="225"/>
      <c r="BA291" s="225"/>
      <c r="BB291" s="225"/>
      <c r="BC291" s="225"/>
      <c r="BD291" s="225"/>
      <c r="BE291" s="225"/>
      <c r="BF291" s="225"/>
      <c r="BG291" s="225"/>
      <c r="BH291" s="225"/>
      <c r="BI291" s="225"/>
      <c r="BJ291" s="225"/>
      <c r="BK291" s="225"/>
      <c r="BL291" s="225"/>
      <c r="BM291" s="225"/>
      <c r="BN291" s="225"/>
      <c r="BO291" s="225"/>
      <c r="BP291" s="225"/>
      <c r="BQ291" s="225"/>
      <c r="BR291" s="225"/>
      <c r="BS291" s="225"/>
      <c r="BT291" s="225"/>
      <c r="BU291" s="225"/>
      <c r="BV291" s="225"/>
      <c r="BW291" s="225"/>
      <c r="BX291" s="225"/>
      <c r="BY291" s="225"/>
      <c r="BZ291" s="225"/>
      <c r="CA291" s="225"/>
      <c r="CB291" s="225"/>
      <c r="CC291" s="225"/>
      <c r="CD291" s="225"/>
      <c r="CE291" s="225"/>
      <c r="CF291" s="225"/>
      <c r="CG291" s="225"/>
      <c r="CH291" s="225"/>
      <c r="CI291" s="225"/>
      <c r="CJ291" s="225"/>
      <c r="CK291" s="225"/>
      <c r="CL291" s="225"/>
      <c r="CM291" s="225"/>
      <c r="CN291" s="225"/>
      <c r="CO291" s="225"/>
      <c r="CP291" s="225"/>
      <c r="CQ291" s="225"/>
      <c r="CR291" s="225"/>
      <c r="CS291" s="225"/>
      <c r="CT291" s="225"/>
    </row>
    <row r="292" spans="1:98" ht="12" customHeight="1" x14ac:dyDescent="0.25">
      <c r="A292" s="225"/>
      <c r="B292" s="225"/>
      <c r="C292" s="225"/>
      <c r="D292" s="225"/>
      <c r="E292" s="225"/>
      <c r="F292" s="225"/>
      <c r="G292" s="225"/>
      <c r="H292" s="225"/>
      <c r="I292" s="225"/>
      <c r="J292" s="225"/>
      <c r="K292" s="225"/>
      <c r="L292" s="225"/>
      <c r="M292" s="225"/>
      <c r="N292" s="225"/>
      <c r="O292" s="225"/>
      <c r="P292" s="225"/>
      <c r="Q292" s="225"/>
      <c r="R292" s="225"/>
      <c r="S292" s="225"/>
      <c r="T292" s="225"/>
      <c r="U292" s="225"/>
      <c r="V292" s="225"/>
      <c r="W292" s="225"/>
      <c r="X292" s="225"/>
      <c r="Y292" s="225"/>
      <c r="Z292" s="225"/>
      <c r="AA292" s="225"/>
      <c r="AB292" s="225"/>
      <c r="AC292" s="225"/>
      <c r="AD292" s="225"/>
      <c r="AE292" s="225"/>
      <c r="AF292" s="225"/>
      <c r="AG292" s="225"/>
      <c r="AH292" s="225"/>
      <c r="AI292" s="225"/>
      <c r="AJ292" s="225"/>
      <c r="AK292" s="257"/>
      <c r="AL292" s="257"/>
      <c r="AM292" s="225"/>
      <c r="AN292" s="225"/>
      <c r="AO292" s="225"/>
      <c r="AP292" s="225"/>
      <c r="AQ292" s="225"/>
      <c r="AR292" s="225"/>
      <c r="AS292" s="225"/>
      <c r="AT292" s="225"/>
      <c r="AU292" s="225"/>
      <c r="AV292" s="225"/>
      <c r="AW292" s="225"/>
      <c r="AX292" s="225"/>
      <c r="AY292" s="225"/>
      <c r="AZ292" s="225"/>
      <c r="BA292" s="225"/>
      <c r="BB292" s="225"/>
      <c r="BC292" s="225"/>
      <c r="BD292" s="225"/>
      <c r="BE292" s="225"/>
      <c r="BF292" s="225"/>
      <c r="BG292" s="225"/>
      <c r="BH292" s="225"/>
      <c r="BI292" s="225"/>
      <c r="BJ292" s="225"/>
      <c r="BK292" s="225"/>
      <c r="BL292" s="225"/>
      <c r="BM292" s="225"/>
      <c r="BN292" s="225"/>
      <c r="BO292" s="225"/>
      <c r="BP292" s="225"/>
      <c r="BQ292" s="225"/>
      <c r="BR292" s="225"/>
      <c r="BS292" s="225"/>
      <c r="BT292" s="225"/>
      <c r="BU292" s="225"/>
      <c r="BV292" s="225"/>
      <c r="BW292" s="225"/>
      <c r="BX292" s="225"/>
      <c r="BY292" s="225"/>
      <c r="BZ292" s="225"/>
      <c r="CA292" s="225"/>
      <c r="CB292" s="225"/>
      <c r="CC292" s="225"/>
      <c r="CD292" s="225"/>
      <c r="CE292" s="225"/>
      <c r="CF292" s="225"/>
      <c r="CG292" s="225"/>
      <c r="CH292" s="225"/>
      <c r="CI292" s="225"/>
      <c r="CJ292" s="225"/>
      <c r="CK292" s="225"/>
      <c r="CL292" s="225"/>
      <c r="CM292" s="225"/>
      <c r="CN292" s="225"/>
      <c r="CO292" s="225"/>
      <c r="CP292" s="225"/>
      <c r="CQ292" s="225"/>
      <c r="CR292" s="225"/>
      <c r="CS292" s="225"/>
      <c r="CT292" s="225"/>
    </row>
    <row r="293" spans="1:98" ht="12" customHeight="1" x14ac:dyDescent="0.25">
      <c r="A293" s="225"/>
      <c r="B293" s="225"/>
      <c r="C293" s="225"/>
      <c r="D293" s="225"/>
      <c r="E293" s="225"/>
      <c r="F293" s="225"/>
      <c r="G293" s="225"/>
      <c r="H293" s="225"/>
      <c r="I293" s="225"/>
      <c r="J293" s="225"/>
      <c r="K293" s="225"/>
      <c r="L293" s="225"/>
      <c r="M293" s="225"/>
      <c r="N293" s="225"/>
      <c r="O293" s="225"/>
      <c r="P293" s="225"/>
      <c r="Q293" s="225"/>
      <c r="R293" s="225"/>
      <c r="S293" s="225"/>
      <c r="T293" s="225"/>
      <c r="U293" s="225"/>
      <c r="V293" s="225"/>
      <c r="W293" s="225"/>
      <c r="X293" s="225"/>
      <c r="Y293" s="225"/>
      <c r="Z293" s="225"/>
      <c r="AA293" s="225"/>
      <c r="AB293" s="225"/>
      <c r="AC293" s="225"/>
      <c r="AD293" s="225"/>
      <c r="AE293" s="225"/>
      <c r="AF293" s="225"/>
      <c r="AG293" s="225"/>
      <c r="AH293" s="225"/>
      <c r="AI293" s="225"/>
      <c r="AJ293" s="225"/>
      <c r="AK293" s="257"/>
      <c r="AL293" s="257"/>
      <c r="AM293" s="225"/>
      <c r="AN293" s="225"/>
      <c r="AO293" s="225"/>
      <c r="AP293" s="225"/>
      <c r="AQ293" s="225"/>
      <c r="AR293" s="225"/>
      <c r="AS293" s="225"/>
      <c r="AT293" s="225"/>
      <c r="AU293" s="225"/>
      <c r="AV293" s="225"/>
      <c r="AW293" s="225"/>
      <c r="AX293" s="225"/>
      <c r="AY293" s="225"/>
      <c r="AZ293" s="225"/>
      <c r="BA293" s="225"/>
      <c r="BB293" s="225"/>
      <c r="BC293" s="225"/>
      <c r="BD293" s="225"/>
      <c r="BE293" s="225"/>
      <c r="BF293" s="225"/>
      <c r="BG293" s="225"/>
      <c r="BH293" s="225"/>
      <c r="BI293" s="225"/>
      <c r="BJ293" s="225"/>
      <c r="BK293" s="225"/>
      <c r="BL293" s="225"/>
      <c r="BM293" s="225"/>
      <c r="BN293" s="225"/>
      <c r="BO293" s="225"/>
      <c r="BP293" s="225"/>
      <c r="BQ293" s="225"/>
      <c r="BR293" s="225"/>
      <c r="BS293" s="225"/>
      <c r="BT293" s="225"/>
      <c r="BU293" s="225"/>
      <c r="BV293" s="225"/>
      <c r="BW293" s="225"/>
      <c r="BX293" s="225"/>
      <c r="BY293" s="225"/>
      <c r="BZ293" s="225"/>
      <c r="CA293" s="225"/>
      <c r="CB293" s="225"/>
      <c r="CC293" s="225"/>
      <c r="CD293" s="225"/>
      <c r="CE293" s="225"/>
      <c r="CF293" s="225"/>
      <c r="CG293" s="225"/>
      <c r="CH293" s="225"/>
      <c r="CI293" s="225"/>
      <c r="CJ293" s="225"/>
      <c r="CK293" s="225"/>
      <c r="CL293" s="225"/>
      <c r="CM293" s="225"/>
      <c r="CN293" s="225"/>
      <c r="CO293" s="225"/>
      <c r="CP293" s="225"/>
      <c r="CQ293" s="225"/>
      <c r="CR293" s="225"/>
      <c r="CS293" s="225"/>
      <c r="CT293" s="225"/>
    </row>
    <row r="294" spans="1:98" ht="12" customHeight="1" x14ac:dyDescent="0.25">
      <c r="A294" s="225"/>
      <c r="B294" s="225"/>
      <c r="C294" s="225"/>
      <c r="D294" s="225"/>
      <c r="E294" s="225"/>
      <c r="F294" s="225"/>
      <c r="G294" s="225"/>
      <c r="H294" s="225"/>
      <c r="I294" s="225"/>
      <c r="J294" s="225"/>
      <c r="K294" s="225"/>
      <c r="L294" s="225"/>
      <c r="M294" s="225"/>
      <c r="N294" s="225"/>
      <c r="O294" s="225"/>
      <c r="P294" s="225"/>
      <c r="Q294" s="225"/>
      <c r="R294" s="225"/>
      <c r="S294" s="225"/>
      <c r="T294" s="225"/>
      <c r="U294" s="225"/>
      <c r="V294" s="225"/>
      <c r="W294" s="225"/>
      <c r="X294" s="225"/>
      <c r="Y294" s="225"/>
      <c r="Z294" s="225"/>
      <c r="AA294" s="225"/>
      <c r="AB294" s="225"/>
      <c r="AC294" s="225"/>
      <c r="AD294" s="225"/>
      <c r="AE294" s="225"/>
      <c r="AF294" s="225"/>
      <c r="AG294" s="225"/>
      <c r="AH294" s="225"/>
      <c r="AI294" s="225"/>
      <c r="AJ294" s="225"/>
      <c r="AK294" s="257"/>
      <c r="AL294" s="257"/>
      <c r="AM294" s="225"/>
      <c r="AN294" s="225"/>
      <c r="AO294" s="225"/>
      <c r="AP294" s="225"/>
      <c r="AQ294" s="225"/>
      <c r="AR294" s="225"/>
      <c r="AS294" s="225"/>
      <c r="AT294" s="225"/>
      <c r="AU294" s="225"/>
      <c r="AV294" s="225"/>
      <c r="AW294" s="225"/>
      <c r="AX294" s="225"/>
      <c r="AY294" s="225"/>
      <c r="AZ294" s="225"/>
      <c r="BA294" s="225"/>
      <c r="BB294" s="225"/>
      <c r="BC294" s="225"/>
      <c r="BD294" s="225"/>
      <c r="BE294" s="225"/>
      <c r="BF294" s="225"/>
      <c r="BG294" s="225"/>
      <c r="BH294" s="225"/>
      <c r="BI294" s="225"/>
      <c r="BJ294" s="225"/>
      <c r="BK294" s="225"/>
      <c r="BL294" s="225"/>
      <c r="BM294" s="225"/>
      <c r="BN294" s="225"/>
      <c r="BO294" s="225"/>
      <c r="BP294" s="225"/>
      <c r="BQ294" s="225"/>
      <c r="BR294" s="225"/>
      <c r="BS294" s="225"/>
      <c r="BT294" s="225"/>
      <c r="BU294" s="225"/>
      <c r="BV294" s="225"/>
      <c r="BW294" s="225"/>
      <c r="BX294" s="225"/>
      <c r="BY294" s="225"/>
      <c r="BZ294" s="225"/>
      <c r="CA294" s="225"/>
      <c r="CB294" s="225"/>
      <c r="CC294" s="225"/>
      <c r="CD294" s="225"/>
      <c r="CE294" s="225"/>
      <c r="CF294" s="225"/>
      <c r="CG294" s="225"/>
      <c r="CH294" s="225"/>
      <c r="CI294" s="225"/>
      <c r="CJ294" s="225"/>
      <c r="CK294" s="225"/>
      <c r="CL294" s="225"/>
      <c r="CM294" s="225"/>
      <c r="CN294" s="225"/>
      <c r="CO294" s="225"/>
      <c r="CP294" s="225"/>
      <c r="CQ294" s="225"/>
      <c r="CR294" s="225"/>
      <c r="CS294" s="225"/>
      <c r="CT294" s="225"/>
    </row>
    <row r="295" spans="1:98" ht="12" customHeight="1" x14ac:dyDescent="0.25">
      <c r="A295" s="225"/>
      <c r="B295" s="225"/>
      <c r="C295" s="225"/>
      <c r="D295" s="225"/>
      <c r="E295" s="225"/>
      <c r="F295" s="225"/>
      <c r="G295" s="225"/>
      <c r="H295" s="225"/>
      <c r="I295" s="225"/>
      <c r="J295" s="225"/>
      <c r="K295" s="225"/>
      <c r="L295" s="225"/>
      <c r="M295" s="225"/>
      <c r="N295" s="225"/>
      <c r="O295" s="225"/>
      <c r="P295" s="225"/>
      <c r="Q295" s="225"/>
      <c r="R295" s="225"/>
      <c r="S295" s="225"/>
      <c r="T295" s="225"/>
      <c r="U295" s="225"/>
      <c r="V295" s="225"/>
      <c r="W295" s="225"/>
      <c r="X295" s="225"/>
      <c r="Y295" s="225"/>
      <c r="Z295" s="225"/>
      <c r="AA295" s="225"/>
      <c r="AB295" s="225"/>
      <c r="AC295" s="225"/>
      <c r="AD295" s="225"/>
      <c r="AE295" s="225"/>
      <c r="AF295" s="225"/>
      <c r="AG295" s="225"/>
      <c r="AH295" s="225"/>
      <c r="AI295" s="225"/>
      <c r="AJ295" s="225"/>
      <c r="AK295" s="257"/>
      <c r="AL295" s="257"/>
      <c r="AM295" s="225"/>
      <c r="AN295" s="225"/>
      <c r="AO295" s="225"/>
      <c r="AP295" s="225"/>
      <c r="AQ295" s="225"/>
      <c r="AR295" s="225"/>
      <c r="AS295" s="225"/>
      <c r="AT295" s="225"/>
      <c r="AU295" s="225"/>
      <c r="AV295" s="225"/>
      <c r="AW295" s="225"/>
      <c r="AX295" s="225"/>
      <c r="AY295" s="225"/>
      <c r="AZ295" s="225"/>
      <c r="BA295" s="225"/>
      <c r="BB295" s="225"/>
      <c r="BC295" s="225"/>
      <c r="BD295" s="225"/>
      <c r="BE295" s="225"/>
      <c r="BF295" s="225"/>
      <c r="BG295" s="225"/>
      <c r="BH295" s="225"/>
      <c r="BI295" s="225"/>
      <c r="BJ295" s="225"/>
      <c r="BK295" s="225"/>
      <c r="BL295" s="225"/>
      <c r="BM295" s="225"/>
      <c r="BN295" s="225"/>
      <c r="BO295" s="225"/>
      <c r="BP295" s="225"/>
      <c r="BQ295" s="225"/>
      <c r="BR295" s="225"/>
      <c r="BS295" s="225"/>
      <c r="BT295" s="225"/>
      <c r="BU295" s="225"/>
      <c r="BV295" s="225"/>
      <c r="BW295" s="225"/>
      <c r="BX295" s="225"/>
      <c r="BY295" s="225"/>
      <c r="BZ295" s="225"/>
      <c r="CA295" s="225"/>
      <c r="CB295" s="225"/>
      <c r="CC295" s="225"/>
      <c r="CD295" s="225"/>
      <c r="CE295" s="225"/>
      <c r="CF295" s="225"/>
      <c r="CG295" s="225"/>
      <c r="CH295" s="225"/>
      <c r="CI295" s="225"/>
      <c r="CJ295" s="225"/>
      <c r="CK295" s="225"/>
      <c r="CL295" s="225"/>
      <c r="CM295" s="225"/>
      <c r="CN295" s="225"/>
      <c r="CO295" s="225"/>
      <c r="CP295" s="225"/>
      <c r="CQ295" s="225"/>
      <c r="CR295" s="225"/>
      <c r="CS295" s="225"/>
      <c r="CT295" s="225"/>
    </row>
    <row r="296" spans="1:98" ht="12" customHeight="1" x14ac:dyDescent="0.25">
      <c r="A296" s="225"/>
      <c r="B296" s="225"/>
      <c r="C296" s="225"/>
      <c r="D296" s="225"/>
      <c r="E296" s="225"/>
      <c r="F296" s="225"/>
      <c r="G296" s="225"/>
      <c r="H296" s="225"/>
      <c r="I296" s="225"/>
      <c r="J296" s="225"/>
      <c r="K296" s="225"/>
      <c r="L296" s="225"/>
      <c r="M296" s="225"/>
      <c r="N296" s="225"/>
      <c r="O296" s="225"/>
      <c r="P296" s="225"/>
      <c r="Q296" s="225"/>
      <c r="R296" s="225"/>
      <c r="S296" s="225"/>
      <c r="T296" s="225"/>
      <c r="U296" s="225"/>
      <c r="V296" s="225"/>
      <c r="W296" s="225"/>
      <c r="X296" s="225"/>
      <c r="Y296" s="225"/>
      <c r="Z296" s="225"/>
      <c r="AA296" s="225"/>
      <c r="AB296" s="225"/>
      <c r="AC296" s="225"/>
      <c r="AD296" s="225"/>
      <c r="AE296" s="225"/>
      <c r="AF296" s="225"/>
      <c r="AG296" s="225"/>
      <c r="AH296" s="225"/>
      <c r="AI296" s="225"/>
      <c r="AJ296" s="225"/>
      <c r="AK296" s="257"/>
      <c r="AL296" s="257"/>
      <c r="AM296" s="225"/>
      <c r="AN296" s="225"/>
      <c r="AO296" s="225"/>
      <c r="AP296" s="225"/>
      <c r="AQ296" s="225"/>
      <c r="AR296" s="225"/>
      <c r="AS296" s="225"/>
      <c r="AT296" s="225"/>
      <c r="AU296" s="225"/>
      <c r="AV296" s="225"/>
      <c r="AW296" s="225"/>
      <c r="AX296" s="225"/>
      <c r="AY296" s="225"/>
      <c r="AZ296" s="225"/>
      <c r="BA296" s="225"/>
      <c r="BB296" s="225"/>
      <c r="BC296" s="225"/>
      <c r="BD296" s="225"/>
      <c r="BE296" s="225"/>
      <c r="BF296" s="225"/>
      <c r="BG296" s="225"/>
      <c r="BH296" s="225"/>
      <c r="BI296" s="225"/>
      <c r="BJ296" s="225"/>
      <c r="BK296" s="225"/>
      <c r="BL296" s="225"/>
      <c r="BM296" s="225"/>
      <c r="BN296" s="225"/>
      <c r="BO296" s="225"/>
      <c r="BP296" s="225"/>
      <c r="BQ296" s="225"/>
      <c r="BR296" s="225"/>
      <c r="BS296" s="225"/>
      <c r="BT296" s="225"/>
      <c r="BU296" s="225"/>
      <c r="BV296" s="225"/>
      <c r="BW296" s="225"/>
      <c r="BX296" s="225"/>
      <c r="BY296" s="225"/>
      <c r="BZ296" s="225"/>
      <c r="CA296" s="225"/>
      <c r="CB296" s="225"/>
      <c r="CC296" s="225"/>
      <c r="CD296" s="225"/>
      <c r="CE296" s="225"/>
      <c r="CF296" s="225"/>
      <c r="CG296" s="225"/>
      <c r="CH296" s="225"/>
      <c r="CI296" s="225"/>
      <c r="CJ296" s="225"/>
      <c r="CK296" s="225"/>
      <c r="CL296" s="225"/>
      <c r="CM296" s="225"/>
      <c r="CN296" s="225"/>
      <c r="CO296" s="225"/>
      <c r="CP296" s="225"/>
      <c r="CQ296" s="225"/>
      <c r="CR296" s="225"/>
      <c r="CS296" s="225"/>
      <c r="CT296" s="225"/>
    </row>
    <row r="297" spans="1:98" ht="12" customHeight="1" x14ac:dyDescent="0.25">
      <c r="A297" s="225"/>
      <c r="B297" s="225"/>
      <c r="C297" s="225"/>
      <c r="D297" s="225"/>
      <c r="E297" s="225"/>
      <c r="F297" s="225"/>
      <c r="G297" s="225"/>
      <c r="H297" s="225"/>
      <c r="I297" s="225"/>
      <c r="J297" s="225"/>
      <c r="K297" s="225"/>
      <c r="L297" s="225"/>
      <c r="M297" s="225"/>
      <c r="N297" s="225"/>
      <c r="O297" s="225"/>
      <c r="P297" s="225"/>
      <c r="Q297" s="225"/>
      <c r="R297" s="225"/>
      <c r="S297" s="225"/>
      <c r="T297" s="225"/>
      <c r="U297" s="225"/>
      <c r="V297" s="225"/>
      <c r="W297" s="225"/>
      <c r="X297" s="225"/>
      <c r="Y297" s="225"/>
      <c r="Z297" s="225"/>
      <c r="AA297" s="225"/>
      <c r="AB297" s="225"/>
      <c r="AC297" s="225"/>
      <c r="AD297" s="225"/>
      <c r="AE297" s="225"/>
      <c r="AF297" s="225"/>
      <c r="AG297" s="225"/>
      <c r="AH297" s="225"/>
      <c r="AI297" s="225"/>
      <c r="AJ297" s="225"/>
      <c r="AK297" s="257"/>
      <c r="AL297" s="257"/>
      <c r="AM297" s="225"/>
      <c r="AN297" s="225"/>
      <c r="AO297" s="225"/>
      <c r="AP297" s="225"/>
      <c r="AQ297" s="225"/>
      <c r="AR297" s="225"/>
      <c r="AS297" s="225"/>
      <c r="AT297" s="225"/>
      <c r="AU297" s="225"/>
      <c r="AV297" s="225"/>
      <c r="AW297" s="225"/>
      <c r="AX297" s="225"/>
      <c r="AY297" s="225"/>
      <c r="AZ297" s="225"/>
      <c r="BA297" s="225"/>
      <c r="BB297" s="225"/>
      <c r="BC297" s="225"/>
      <c r="BD297" s="225"/>
      <c r="BE297" s="225"/>
      <c r="BF297" s="225"/>
      <c r="BG297" s="225"/>
      <c r="BH297" s="225"/>
      <c r="BI297" s="225"/>
      <c r="BJ297" s="225"/>
      <c r="BK297" s="225"/>
      <c r="BL297" s="225"/>
      <c r="BM297" s="225"/>
      <c r="BN297" s="225"/>
      <c r="BO297" s="225"/>
      <c r="BP297" s="225"/>
      <c r="BQ297" s="225"/>
      <c r="BR297" s="225"/>
      <c r="BS297" s="225"/>
      <c r="BT297" s="225"/>
      <c r="BU297" s="225"/>
      <c r="BV297" s="225"/>
      <c r="BW297" s="225"/>
      <c r="BX297" s="225"/>
      <c r="BY297" s="225"/>
      <c r="BZ297" s="225"/>
      <c r="CA297" s="225"/>
      <c r="CB297" s="225"/>
      <c r="CC297" s="225"/>
      <c r="CD297" s="225"/>
      <c r="CE297" s="225"/>
      <c r="CF297" s="225"/>
      <c r="CG297" s="225"/>
      <c r="CH297" s="225"/>
      <c r="CI297" s="225"/>
      <c r="CJ297" s="225"/>
      <c r="CK297" s="225"/>
      <c r="CL297" s="225"/>
      <c r="CM297" s="225"/>
      <c r="CN297" s="225"/>
      <c r="CO297" s="225"/>
      <c r="CP297" s="225"/>
      <c r="CQ297" s="225"/>
      <c r="CR297" s="225"/>
      <c r="CS297" s="225"/>
      <c r="CT297" s="225"/>
    </row>
    <row r="298" spans="1:98" ht="12" customHeight="1" x14ac:dyDescent="0.25">
      <c r="A298" s="225"/>
      <c r="B298" s="225"/>
      <c r="C298" s="225"/>
      <c r="D298" s="225"/>
      <c r="E298" s="225"/>
      <c r="F298" s="225"/>
      <c r="G298" s="225"/>
      <c r="H298" s="225"/>
      <c r="I298" s="225"/>
      <c r="J298" s="225"/>
      <c r="K298" s="225"/>
      <c r="L298" s="225"/>
      <c r="M298" s="225"/>
      <c r="N298" s="225"/>
      <c r="O298" s="225"/>
      <c r="P298" s="225"/>
      <c r="Q298" s="225"/>
      <c r="R298" s="225"/>
      <c r="S298" s="225"/>
      <c r="T298" s="225"/>
      <c r="U298" s="225"/>
      <c r="V298" s="225"/>
      <c r="W298" s="225"/>
      <c r="X298" s="225"/>
      <c r="Y298" s="225"/>
      <c r="Z298" s="225"/>
      <c r="AA298" s="225"/>
      <c r="AB298" s="225"/>
      <c r="AC298" s="225"/>
      <c r="AD298" s="225"/>
      <c r="AE298" s="225"/>
      <c r="AF298" s="225"/>
      <c r="AG298" s="225"/>
      <c r="AH298" s="225"/>
      <c r="AI298" s="225"/>
      <c r="AJ298" s="225"/>
      <c r="AK298" s="257"/>
      <c r="AL298" s="257"/>
      <c r="AM298" s="225"/>
      <c r="AN298" s="225"/>
      <c r="AO298" s="225"/>
      <c r="AP298" s="225"/>
      <c r="AQ298" s="225"/>
      <c r="AR298" s="225"/>
      <c r="AS298" s="225"/>
      <c r="AT298" s="225"/>
      <c r="AU298" s="225"/>
      <c r="AV298" s="225"/>
      <c r="AW298" s="225"/>
      <c r="AX298" s="225"/>
      <c r="AY298" s="225"/>
      <c r="AZ298" s="225"/>
      <c r="BA298" s="225"/>
      <c r="BB298" s="225"/>
      <c r="BC298" s="225"/>
      <c r="BD298" s="225"/>
      <c r="BE298" s="225"/>
      <c r="BF298" s="225"/>
      <c r="BG298" s="225"/>
      <c r="BH298" s="225"/>
      <c r="BI298" s="225"/>
      <c r="BJ298" s="225"/>
      <c r="BK298" s="225"/>
      <c r="BL298" s="225"/>
      <c r="BM298" s="225"/>
      <c r="BN298" s="225"/>
      <c r="BO298" s="225"/>
      <c r="BP298" s="225"/>
      <c r="BQ298" s="225"/>
      <c r="BR298" s="225"/>
      <c r="BS298" s="225"/>
      <c r="BT298" s="225"/>
      <c r="BU298" s="225"/>
      <c r="BV298" s="225"/>
      <c r="BW298" s="225"/>
      <c r="BX298" s="225"/>
      <c r="BY298" s="225"/>
      <c r="BZ298" s="225"/>
      <c r="CA298" s="225"/>
      <c r="CB298" s="225"/>
      <c r="CC298" s="225"/>
      <c r="CD298" s="225"/>
      <c r="CE298" s="225"/>
      <c r="CF298" s="225"/>
      <c r="CG298" s="225"/>
      <c r="CH298" s="225"/>
      <c r="CI298" s="225"/>
      <c r="CJ298" s="225"/>
      <c r="CK298" s="225"/>
      <c r="CL298" s="225"/>
      <c r="CM298" s="225"/>
      <c r="CN298" s="225"/>
      <c r="CO298" s="225"/>
      <c r="CP298" s="225"/>
      <c r="CQ298" s="225"/>
      <c r="CR298" s="225"/>
      <c r="CS298" s="225"/>
      <c r="CT298" s="225"/>
    </row>
    <row r="299" spans="1:98" ht="12" customHeight="1" x14ac:dyDescent="0.25">
      <c r="A299" s="225"/>
      <c r="B299" s="225"/>
      <c r="C299" s="225"/>
      <c r="D299" s="225"/>
      <c r="E299" s="225"/>
      <c r="F299" s="225"/>
      <c r="G299" s="225"/>
      <c r="H299" s="225"/>
      <c r="I299" s="225"/>
      <c r="J299" s="225"/>
      <c r="K299" s="225"/>
      <c r="L299" s="225"/>
      <c r="M299" s="225"/>
      <c r="N299" s="225"/>
      <c r="O299" s="225"/>
      <c r="P299" s="225"/>
      <c r="Q299" s="225"/>
      <c r="R299" s="225"/>
      <c r="S299" s="225"/>
      <c r="T299" s="225"/>
      <c r="U299" s="225"/>
      <c r="V299" s="225"/>
      <c r="W299" s="225"/>
      <c r="X299" s="225"/>
      <c r="Y299" s="225"/>
      <c r="Z299" s="225"/>
      <c r="AA299" s="225"/>
      <c r="AB299" s="225"/>
      <c r="AC299" s="225"/>
      <c r="AD299" s="225"/>
      <c r="AE299" s="225"/>
      <c r="AF299" s="225"/>
      <c r="AG299" s="225"/>
      <c r="AH299" s="225"/>
      <c r="AI299" s="225"/>
      <c r="AJ299" s="225"/>
      <c r="AK299" s="257"/>
      <c r="AL299" s="257"/>
      <c r="AM299" s="225"/>
      <c r="AN299" s="225"/>
      <c r="AO299" s="225"/>
      <c r="AP299" s="225"/>
      <c r="AQ299" s="225"/>
      <c r="AR299" s="225"/>
      <c r="AS299" s="225"/>
      <c r="AT299" s="225"/>
      <c r="AU299" s="225"/>
      <c r="AV299" s="225"/>
      <c r="AW299" s="225"/>
      <c r="AX299" s="225"/>
      <c r="AY299" s="225"/>
      <c r="AZ299" s="225"/>
      <c r="BA299" s="225"/>
      <c r="BB299" s="225"/>
      <c r="BC299" s="225"/>
      <c r="BD299" s="225"/>
      <c r="BE299" s="225"/>
      <c r="BF299" s="225"/>
      <c r="BG299" s="225"/>
      <c r="BH299" s="225"/>
      <c r="BI299" s="225"/>
      <c r="BJ299" s="225"/>
      <c r="BK299" s="225"/>
      <c r="BL299" s="225"/>
      <c r="BM299" s="225"/>
      <c r="BN299" s="225"/>
      <c r="BO299" s="225"/>
      <c r="BP299" s="225"/>
      <c r="BQ299" s="225"/>
      <c r="BR299" s="225"/>
      <c r="BS299" s="225"/>
      <c r="BT299" s="225"/>
      <c r="BU299" s="225"/>
      <c r="BV299" s="225"/>
      <c r="BW299" s="225"/>
      <c r="BX299" s="225"/>
      <c r="BY299" s="225"/>
      <c r="BZ299" s="225"/>
      <c r="CA299" s="225"/>
      <c r="CB299" s="225"/>
      <c r="CC299" s="225"/>
      <c r="CD299" s="225"/>
      <c r="CE299" s="225"/>
      <c r="CF299" s="225"/>
      <c r="CG299" s="225"/>
      <c r="CH299" s="225"/>
      <c r="CI299" s="225"/>
      <c r="CJ299" s="225"/>
      <c r="CK299" s="225"/>
      <c r="CL299" s="225"/>
      <c r="CM299" s="225"/>
      <c r="CN299" s="225"/>
      <c r="CO299" s="225"/>
      <c r="CP299" s="225"/>
      <c r="CQ299" s="225"/>
      <c r="CR299" s="225"/>
      <c r="CS299" s="225"/>
      <c r="CT299" s="225"/>
    </row>
    <row r="300" spans="1:98" ht="12" customHeight="1" x14ac:dyDescent="0.25">
      <c r="A300" s="225"/>
      <c r="B300" s="225"/>
      <c r="C300" s="225"/>
      <c r="D300" s="225"/>
      <c r="E300" s="225"/>
      <c r="F300" s="225"/>
      <c r="G300" s="225"/>
      <c r="H300" s="225"/>
      <c r="I300" s="225"/>
      <c r="J300" s="225"/>
      <c r="K300" s="225"/>
      <c r="L300" s="225"/>
      <c r="M300" s="225"/>
      <c r="N300" s="225"/>
      <c r="O300" s="225"/>
      <c r="P300" s="225"/>
      <c r="Q300" s="225"/>
      <c r="R300" s="225"/>
      <c r="S300" s="225"/>
      <c r="T300" s="225"/>
      <c r="U300" s="225"/>
      <c r="V300" s="225"/>
      <c r="W300" s="225"/>
      <c r="X300" s="225"/>
      <c r="Y300" s="225"/>
      <c r="Z300" s="225"/>
      <c r="AA300" s="225"/>
      <c r="AB300" s="225"/>
      <c r="AC300" s="225"/>
      <c r="AD300" s="225"/>
      <c r="AE300" s="225"/>
      <c r="AF300" s="225"/>
      <c r="AG300" s="225"/>
      <c r="AH300" s="225"/>
      <c r="AI300" s="225"/>
      <c r="AJ300" s="225"/>
      <c r="AK300" s="257"/>
      <c r="AL300" s="257"/>
      <c r="AM300" s="225"/>
      <c r="AN300" s="225"/>
      <c r="AO300" s="225"/>
      <c r="AP300" s="225"/>
      <c r="AQ300" s="225"/>
      <c r="AR300" s="225"/>
      <c r="AS300" s="225"/>
      <c r="AT300" s="225"/>
      <c r="AU300" s="225"/>
      <c r="AV300" s="225"/>
      <c r="AW300" s="225"/>
      <c r="AX300" s="225"/>
      <c r="AY300" s="225"/>
      <c r="AZ300" s="225"/>
      <c r="BA300" s="225"/>
      <c r="BB300" s="225"/>
      <c r="BC300" s="225"/>
      <c r="BD300" s="225"/>
      <c r="BE300" s="225"/>
      <c r="BF300" s="225"/>
      <c r="BG300" s="225"/>
      <c r="BH300" s="225"/>
      <c r="BI300" s="225"/>
      <c r="BJ300" s="225"/>
      <c r="BK300" s="225"/>
      <c r="BL300" s="225"/>
      <c r="BM300" s="225"/>
      <c r="BN300" s="225"/>
      <c r="BO300" s="225"/>
      <c r="BP300" s="225"/>
      <c r="BQ300" s="225"/>
      <c r="BR300" s="225"/>
      <c r="BS300" s="225"/>
      <c r="BT300" s="225"/>
      <c r="BU300" s="225"/>
      <c r="BV300" s="225"/>
      <c r="BW300" s="225"/>
      <c r="BX300" s="225"/>
      <c r="BY300" s="225"/>
      <c r="BZ300" s="225"/>
      <c r="CA300" s="225"/>
      <c r="CB300" s="225"/>
      <c r="CC300" s="225"/>
      <c r="CD300" s="225"/>
      <c r="CE300" s="225"/>
      <c r="CF300" s="225"/>
      <c r="CG300" s="225"/>
      <c r="CH300" s="225"/>
      <c r="CI300" s="225"/>
      <c r="CJ300" s="225"/>
      <c r="CK300" s="225"/>
      <c r="CL300" s="225"/>
      <c r="CM300" s="225"/>
      <c r="CN300" s="225"/>
      <c r="CO300" s="225"/>
      <c r="CP300" s="225"/>
      <c r="CQ300" s="225"/>
      <c r="CR300" s="225"/>
      <c r="CS300" s="225"/>
      <c r="CT300" s="225"/>
    </row>
    <row r="301" spans="1:98" ht="12" customHeight="1" x14ac:dyDescent="0.25">
      <c r="A301" s="225"/>
      <c r="B301" s="225"/>
      <c r="C301" s="225"/>
      <c r="D301" s="225"/>
      <c r="E301" s="225"/>
      <c r="F301" s="225"/>
      <c r="G301" s="225"/>
      <c r="H301" s="225"/>
      <c r="I301" s="225"/>
      <c r="J301" s="225"/>
      <c r="K301" s="225"/>
      <c r="L301" s="225"/>
      <c r="M301" s="225"/>
      <c r="N301" s="225"/>
      <c r="O301" s="225"/>
      <c r="P301" s="225"/>
      <c r="Q301" s="225"/>
      <c r="R301" s="225"/>
      <c r="S301" s="225"/>
      <c r="T301" s="225"/>
      <c r="U301" s="225"/>
      <c r="V301" s="225"/>
      <c r="W301" s="225"/>
      <c r="X301" s="225"/>
      <c r="Y301" s="225"/>
      <c r="Z301" s="225"/>
      <c r="AA301" s="225"/>
      <c r="AB301" s="225"/>
      <c r="AC301" s="225"/>
      <c r="AD301" s="225"/>
      <c r="AE301" s="225"/>
      <c r="AF301" s="225"/>
      <c r="AG301" s="225"/>
      <c r="AH301" s="225"/>
      <c r="AI301" s="225"/>
      <c r="AJ301" s="225"/>
      <c r="AK301" s="257"/>
      <c r="AL301" s="257"/>
      <c r="AM301" s="225"/>
      <c r="AN301" s="225"/>
      <c r="AO301" s="225"/>
      <c r="AP301" s="225"/>
      <c r="AQ301" s="225"/>
      <c r="AR301" s="225"/>
      <c r="AS301" s="225"/>
      <c r="AT301" s="225"/>
      <c r="AU301" s="225"/>
      <c r="AV301" s="225"/>
      <c r="AW301" s="225"/>
      <c r="AX301" s="225"/>
      <c r="AY301" s="225"/>
      <c r="AZ301" s="225"/>
      <c r="BA301" s="225"/>
      <c r="BB301" s="225"/>
      <c r="BC301" s="225"/>
      <c r="BD301" s="225"/>
      <c r="BE301" s="225"/>
      <c r="BF301" s="225"/>
      <c r="BG301" s="225"/>
      <c r="BH301" s="225"/>
      <c r="BI301" s="225"/>
      <c r="BJ301" s="225"/>
      <c r="BK301" s="225"/>
      <c r="BL301" s="225"/>
      <c r="BM301" s="225"/>
      <c r="BN301" s="225"/>
      <c r="BO301" s="225"/>
      <c r="BP301" s="225"/>
      <c r="BQ301" s="225"/>
      <c r="BR301" s="225"/>
      <c r="BS301" s="225"/>
      <c r="BT301" s="225"/>
      <c r="BU301" s="225"/>
      <c r="BV301" s="225"/>
      <c r="BW301" s="225"/>
      <c r="BX301" s="225"/>
      <c r="BY301" s="225"/>
      <c r="BZ301" s="225"/>
      <c r="CA301" s="225"/>
      <c r="CB301" s="225"/>
      <c r="CC301" s="225"/>
      <c r="CD301" s="225"/>
      <c r="CE301" s="225"/>
      <c r="CF301" s="225"/>
      <c r="CG301" s="225"/>
      <c r="CH301" s="225"/>
      <c r="CI301" s="225"/>
      <c r="CJ301" s="225"/>
      <c r="CK301" s="225"/>
      <c r="CL301" s="225"/>
      <c r="CM301" s="225"/>
      <c r="CN301" s="225"/>
      <c r="CO301" s="225"/>
      <c r="CP301" s="225"/>
      <c r="CQ301" s="225"/>
      <c r="CR301" s="225"/>
      <c r="CS301" s="225"/>
      <c r="CT301" s="225"/>
    </row>
    <row r="302" spans="1:98" ht="12" customHeight="1" x14ac:dyDescent="0.25">
      <c r="A302" s="225"/>
      <c r="B302" s="225"/>
      <c r="C302" s="225"/>
      <c r="D302" s="225"/>
      <c r="E302" s="225"/>
      <c r="F302" s="225"/>
      <c r="G302" s="225"/>
      <c r="H302" s="225"/>
      <c r="I302" s="225"/>
      <c r="J302" s="225"/>
      <c r="K302" s="225"/>
      <c r="L302" s="225"/>
      <c r="M302" s="225"/>
      <c r="N302" s="225"/>
      <c r="O302" s="225"/>
      <c r="P302" s="225"/>
      <c r="Q302" s="225"/>
      <c r="R302" s="225"/>
      <c r="S302" s="225"/>
      <c r="T302" s="225"/>
      <c r="U302" s="225"/>
      <c r="V302" s="225"/>
      <c r="W302" s="225"/>
      <c r="X302" s="225"/>
      <c r="Y302" s="225"/>
      <c r="Z302" s="225"/>
      <c r="AA302" s="225"/>
      <c r="AB302" s="225"/>
      <c r="AC302" s="225"/>
      <c r="AD302" s="225"/>
      <c r="AE302" s="225"/>
      <c r="AF302" s="225"/>
      <c r="AG302" s="225"/>
      <c r="AH302" s="225"/>
      <c r="AI302" s="225"/>
      <c r="AJ302" s="225"/>
      <c r="AK302" s="257"/>
      <c r="AL302" s="257"/>
      <c r="AM302" s="225"/>
      <c r="AN302" s="225"/>
      <c r="AO302" s="225"/>
      <c r="AP302" s="225"/>
      <c r="AQ302" s="225"/>
      <c r="AR302" s="225"/>
      <c r="AS302" s="225"/>
      <c r="AT302" s="225"/>
      <c r="AU302" s="225"/>
      <c r="AV302" s="225"/>
      <c r="AW302" s="225"/>
      <c r="AX302" s="225"/>
      <c r="AY302" s="225"/>
      <c r="AZ302" s="225"/>
      <c r="BA302" s="225"/>
      <c r="BB302" s="225"/>
      <c r="BC302" s="225"/>
      <c r="BD302" s="225"/>
      <c r="BE302" s="225"/>
      <c r="BF302" s="225"/>
      <c r="BG302" s="225"/>
      <c r="BH302" s="225"/>
      <c r="BI302" s="225"/>
      <c r="BJ302" s="225"/>
      <c r="BK302" s="225"/>
      <c r="BL302" s="225"/>
      <c r="BM302" s="225"/>
      <c r="BN302" s="225"/>
      <c r="BO302" s="225"/>
      <c r="BP302" s="225"/>
      <c r="BQ302" s="225"/>
      <c r="BR302" s="225"/>
      <c r="BS302" s="225"/>
      <c r="BT302" s="225"/>
      <c r="BU302" s="225"/>
      <c r="BV302" s="225"/>
      <c r="BW302" s="225"/>
      <c r="BX302" s="225"/>
      <c r="BY302" s="225"/>
      <c r="BZ302" s="225"/>
      <c r="CA302" s="225"/>
      <c r="CB302" s="225"/>
      <c r="CC302" s="225"/>
      <c r="CD302" s="225"/>
      <c r="CE302" s="225"/>
      <c r="CF302" s="225"/>
      <c r="CG302" s="225"/>
      <c r="CH302" s="225"/>
      <c r="CI302" s="225"/>
      <c r="CJ302" s="225"/>
      <c r="CK302" s="225"/>
      <c r="CL302" s="225"/>
      <c r="CM302" s="225"/>
      <c r="CN302" s="225"/>
      <c r="CO302" s="225"/>
      <c r="CP302" s="225"/>
      <c r="CQ302" s="225"/>
      <c r="CR302" s="225"/>
      <c r="CS302" s="225"/>
      <c r="CT302" s="225"/>
    </row>
    <row r="303" spans="1:98" ht="12" customHeight="1" x14ac:dyDescent="0.25">
      <c r="A303" s="225"/>
      <c r="B303" s="225"/>
      <c r="C303" s="225"/>
      <c r="D303" s="225"/>
      <c r="E303" s="225"/>
      <c r="F303" s="225"/>
      <c r="G303" s="225"/>
      <c r="H303" s="225"/>
      <c r="I303" s="225"/>
      <c r="J303" s="225"/>
      <c r="K303" s="225"/>
      <c r="L303" s="225"/>
      <c r="M303" s="225"/>
      <c r="N303" s="225"/>
      <c r="O303" s="225"/>
      <c r="P303" s="225"/>
      <c r="Q303" s="225"/>
      <c r="R303" s="225"/>
      <c r="S303" s="225"/>
      <c r="T303" s="225"/>
      <c r="U303" s="225"/>
      <c r="V303" s="225"/>
      <c r="W303" s="225"/>
      <c r="X303" s="225"/>
      <c r="Y303" s="225"/>
      <c r="Z303" s="225"/>
      <c r="AA303" s="225"/>
      <c r="AB303" s="225"/>
      <c r="AC303" s="225"/>
      <c r="AD303" s="225"/>
      <c r="AE303" s="225"/>
      <c r="AF303" s="225"/>
      <c r="AG303" s="225"/>
      <c r="AH303" s="225"/>
      <c r="AI303" s="225"/>
      <c r="AJ303" s="225"/>
      <c r="AK303" s="257"/>
      <c r="AL303" s="257"/>
      <c r="AM303" s="225"/>
      <c r="AN303" s="225"/>
      <c r="AO303" s="225"/>
      <c r="AP303" s="225"/>
      <c r="AQ303" s="225"/>
      <c r="AR303" s="225"/>
      <c r="AS303" s="225"/>
      <c r="AT303" s="225"/>
      <c r="AU303" s="225"/>
      <c r="AV303" s="225"/>
      <c r="AW303" s="225"/>
      <c r="AX303" s="225"/>
      <c r="AY303" s="225"/>
      <c r="AZ303" s="225"/>
      <c r="BA303" s="225"/>
      <c r="BB303" s="225"/>
      <c r="BC303" s="225"/>
      <c r="BD303" s="225"/>
      <c r="BE303" s="225"/>
      <c r="BF303" s="225"/>
      <c r="BG303" s="225"/>
      <c r="BH303" s="225"/>
      <c r="BI303" s="225"/>
      <c r="BJ303" s="225"/>
      <c r="BK303" s="225"/>
      <c r="BL303" s="225"/>
      <c r="BM303" s="225"/>
      <c r="BN303" s="225"/>
      <c r="BO303" s="225"/>
      <c r="BP303" s="225"/>
      <c r="BQ303" s="225"/>
      <c r="BR303" s="225"/>
      <c r="BS303" s="225"/>
      <c r="BT303" s="225"/>
      <c r="BU303" s="225"/>
      <c r="BV303" s="225"/>
      <c r="BW303" s="225"/>
      <c r="BX303" s="225"/>
      <c r="BY303" s="225"/>
      <c r="BZ303" s="225"/>
      <c r="CA303" s="225"/>
      <c r="CB303" s="225"/>
      <c r="CC303" s="225"/>
      <c r="CD303" s="225"/>
      <c r="CE303" s="225"/>
      <c r="CF303" s="225"/>
      <c r="CG303" s="225"/>
      <c r="CH303" s="225"/>
      <c r="CI303" s="225"/>
      <c r="CJ303" s="225"/>
      <c r="CK303" s="225"/>
      <c r="CL303" s="225"/>
      <c r="CM303" s="225"/>
      <c r="CN303" s="225"/>
      <c r="CO303" s="225"/>
      <c r="CP303" s="225"/>
      <c r="CQ303" s="225"/>
      <c r="CR303" s="225"/>
      <c r="CS303" s="225"/>
      <c r="CT303" s="225"/>
    </row>
    <row r="304" spans="1:98" ht="12" customHeight="1" x14ac:dyDescent="0.25">
      <c r="A304" s="225"/>
      <c r="B304" s="225"/>
      <c r="C304" s="225"/>
      <c r="D304" s="225"/>
      <c r="E304" s="225"/>
      <c r="F304" s="225"/>
      <c r="G304" s="225"/>
      <c r="H304" s="225"/>
      <c r="I304" s="225"/>
      <c r="J304" s="225"/>
      <c r="K304" s="225"/>
      <c r="L304" s="225"/>
      <c r="M304" s="225"/>
      <c r="N304" s="225"/>
      <c r="O304" s="225"/>
      <c r="P304" s="225"/>
      <c r="Q304" s="225"/>
      <c r="R304" s="225"/>
      <c r="S304" s="225"/>
      <c r="T304" s="225"/>
      <c r="U304" s="225"/>
      <c r="V304" s="225"/>
      <c r="W304" s="225"/>
      <c r="X304" s="225"/>
      <c r="Y304" s="225"/>
      <c r="Z304" s="225"/>
      <c r="AA304" s="225"/>
      <c r="AB304" s="225"/>
      <c r="AC304" s="225"/>
      <c r="AD304" s="225"/>
      <c r="AE304" s="225"/>
      <c r="AF304" s="225"/>
      <c r="AG304" s="225"/>
      <c r="AH304" s="225"/>
      <c r="AI304" s="225"/>
      <c r="AJ304" s="225"/>
      <c r="AK304" s="257"/>
      <c r="AL304" s="257"/>
      <c r="AM304" s="225"/>
      <c r="AN304" s="225"/>
      <c r="AO304" s="225"/>
      <c r="AP304" s="225"/>
      <c r="AQ304" s="225"/>
      <c r="AR304" s="225"/>
      <c r="AS304" s="225"/>
      <c r="AT304" s="225"/>
      <c r="AU304" s="225"/>
      <c r="AV304" s="225"/>
      <c r="AW304" s="225"/>
      <c r="AX304" s="225"/>
      <c r="AY304" s="225"/>
      <c r="AZ304" s="225"/>
      <c r="BA304" s="225"/>
      <c r="BB304" s="225"/>
      <c r="BC304" s="225"/>
      <c r="BD304" s="225"/>
      <c r="BE304" s="225"/>
      <c r="BF304" s="225"/>
      <c r="BG304" s="225"/>
      <c r="BH304" s="225"/>
      <c r="BI304" s="225"/>
      <c r="BJ304" s="225"/>
      <c r="BK304" s="225"/>
      <c r="BL304" s="225"/>
      <c r="BM304" s="225"/>
      <c r="BN304" s="225"/>
      <c r="BO304" s="225"/>
      <c r="BP304" s="225"/>
      <c r="BQ304" s="225"/>
      <c r="BR304" s="225"/>
      <c r="BS304" s="225"/>
      <c r="BT304" s="225"/>
      <c r="BU304" s="225"/>
      <c r="BV304" s="225"/>
      <c r="BW304" s="225"/>
      <c r="BX304" s="225"/>
      <c r="BY304" s="225"/>
      <c r="BZ304" s="225"/>
      <c r="CA304" s="225"/>
      <c r="CB304" s="225"/>
      <c r="CC304" s="225"/>
      <c r="CD304" s="225"/>
      <c r="CE304" s="225"/>
      <c r="CF304" s="225"/>
      <c r="CG304" s="225"/>
      <c r="CH304" s="225"/>
      <c r="CI304" s="225"/>
      <c r="CJ304" s="225"/>
      <c r="CK304" s="225"/>
      <c r="CL304" s="225"/>
      <c r="CM304" s="225"/>
      <c r="CN304" s="225"/>
      <c r="CO304" s="225"/>
      <c r="CP304" s="225"/>
      <c r="CQ304" s="225"/>
      <c r="CR304" s="225"/>
      <c r="CS304" s="225"/>
      <c r="CT304" s="225"/>
    </row>
    <row r="305" spans="1:98" ht="12" customHeight="1" x14ac:dyDescent="0.25">
      <c r="A305" s="225"/>
      <c r="B305" s="225"/>
      <c r="C305" s="225"/>
      <c r="D305" s="225"/>
      <c r="E305" s="225"/>
      <c r="F305" s="225"/>
      <c r="G305" s="225"/>
      <c r="H305" s="225"/>
      <c r="I305" s="225"/>
      <c r="J305" s="225"/>
      <c r="K305" s="225"/>
      <c r="L305" s="225"/>
      <c r="M305" s="225"/>
      <c r="N305" s="225"/>
      <c r="O305" s="225"/>
      <c r="P305" s="225"/>
      <c r="Q305" s="225"/>
      <c r="R305" s="225"/>
      <c r="S305" s="225"/>
      <c r="T305" s="225"/>
      <c r="U305" s="225"/>
      <c r="V305" s="225"/>
      <c r="W305" s="225"/>
      <c r="X305" s="225"/>
      <c r="Y305" s="225"/>
      <c r="Z305" s="225"/>
      <c r="AA305" s="225"/>
      <c r="AB305" s="225"/>
      <c r="AC305" s="225"/>
      <c r="AD305" s="225"/>
      <c r="AE305" s="225"/>
      <c r="AF305" s="225"/>
      <c r="AG305" s="225"/>
      <c r="AH305" s="225"/>
      <c r="AI305" s="225"/>
      <c r="AJ305" s="225"/>
      <c r="AK305" s="257"/>
      <c r="AL305" s="257"/>
      <c r="AM305" s="225"/>
      <c r="AN305" s="225"/>
      <c r="AO305" s="225"/>
      <c r="AP305" s="225"/>
      <c r="AQ305" s="225"/>
      <c r="AR305" s="225"/>
      <c r="AS305" s="225"/>
      <c r="AT305" s="225"/>
      <c r="AU305" s="225"/>
      <c r="AV305" s="225"/>
      <c r="AW305" s="225"/>
      <c r="AX305" s="225"/>
      <c r="AY305" s="225"/>
      <c r="AZ305" s="225"/>
      <c r="BA305" s="225"/>
      <c r="BB305" s="225"/>
      <c r="BC305" s="225"/>
      <c r="BD305" s="225"/>
      <c r="BE305" s="225"/>
      <c r="BF305" s="225"/>
      <c r="BG305" s="225"/>
      <c r="BH305" s="225"/>
      <c r="BI305" s="225"/>
      <c r="BJ305" s="225"/>
      <c r="BK305" s="225"/>
      <c r="BL305" s="225"/>
      <c r="BM305" s="225"/>
      <c r="BN305" s="225"/>
      <c r="BO305" s="225"/>
      <c r="BP305" s="225"/>
      <c r="BQ305" s="225"/>
      <c r="BR305" s="225"/>
      <c r="BS305" s="225"/>
      <c r="BT305" s="225"/>
      <c r="BU305" s="225"/>
      <c r="BV305" s="225"/>
      <c r="BW305" s="225"/>
      <c r="BX305" s="225"/>
      <c r="BY305" s="225"/>
      <c r="BZ305" s="225"/>
      <c r="CA305" s="225"/>
      <c r="CB305" s="225"/>
      <c r="CC305" s="225"/>
      <c r="CD305" s="225"/>
      <c r="CE305" s="225"/>
      <c r="CF305" s="225"/>
      <c r="CG305" s="225"/>
      <c r="CH305" s="225"/>
      <c r="CI305" s="225"/>
      <c r="CJ305" s="225"/>
      <c r="CK305" s="225"/>
      <c r="CL305" s="225"/>
      <c r="CM305" s="225"/>
      <c r="CN305" s="225"/>
      <c r="CO305" s="225"/>
      <c r="CP305" s="225"/>
      <c r="CQ305" s="225"/>
      <c r="CR305" s="225"/>
      <c r="CS305" s="225"/>
      <c r="CT305" s="225"/>
    </row>
    <row r="306" spans="1:98" ht="12" customHeight="1" x14ac:dyDescent="0.25">
      <c r="A306" s="225"/>
      <c r="B306" s="225"/>
      <c r="C306" s="225"/>
      <c r="D306" s="225"/>
      <c r="E306" s="225"/>
      <c r="F306" s="225"/>
      <c r="G306" s="225"/>
      <c r="H306" s="225"/>
      <c r="I306" s="225"/>
      <c r="J306" s="225"/>
      <c r="K306" s="225"/>
      <c r="L306" s="225"/>
      <c r="M306" s="225"/>
      <c r="N306" s="225"/>
      <c r="O306" s="225"/>
      <c r="P306" s="225"/>
      <c r="Q306" s="225"/>
      <c r="R306" s="225"/>
      <c r="S306" s="225"/>
      <c r="T306" s="225"/>
      <c r="U306" s="225"/>
      <c r="V306" s="225"/>
      <c r="W306" s="225"/>
      <c r="X306" s="225"/>
      <c r="Y306" s="225"/>
      <c r="Z306" s="225"/>
      <c r="AA306" s="225"/>
      <c r="AB306" s="225"/>
      <c r="AC306" s="225"/>
      <c r="AD306" s="225"/>
      <c r="AE306" s="225"/>
      <c r="AF306" s="225"/>
      <c r="AG306" s="225"/>
      <c r="AH306" s="225"/>
      <c r="AI306" s="225"/>
      <c r="AJ306" s="225"/>
      <c r="AK306" s="257"/>
      <c r="AL306" s="257"/>
      <c r="AM306" s="225"/>
      <c r="AN306" s="225"/>
      <c r="AO306" s="225"/>
      <c r="AP306" s="225"/>
      <c r="AQ306" s="225"/>
      <c r="AR306" s="225"/>
      <c r="AS306" s="225"/>
      <c r="AT306" s="225"/>
      <c r="AU306" s="225"/>
      <c r="AV306" s="225"/>
      <c r="AW306" s="225"/>
      <c r="AX306" s="225"/>
      <c r="AY306" s="225"/>
      <c r="AZ306" s="225"/>
      <c r="BA306" s="225"/>
      <c r="BB306" s="225"/>
      <c r="BC306" s="225"/>
      <c r="BD306" s="225"/>
      <c r="BE306" s="225"/>
      <c r="BF306" s="225"/>
      <c r="BG306" s="225"/>
      <c r="BH306" s="225"/>
      <c r="BI306" s="225"/>
      <c r="BJ306" s="225"/>
      <c r="BK306" s="225"/>
      <c r="BL306" s="225"/>
      <c r="BM306" s="225"/>
      <c r="BN306" s="225"/>
      <c r="BO306" s="225"/>
      <c r="BP306" s="225"/>
      <c r="BQ306" s="225"/>
      <c r="BR306" s="225"/>
      <c r="BS306" s="225"/>
      <c r="BT306" s="225"/>
      <c r="BU306" s="225"/>
      <c r="BV306" s="225"/>
      <c r="BW306" s="225"/>
      <c r="BX306" s="225"/>
      <c r="BY306" s="225"/>
      <c r="BZ306" s="225"/>
      <c r="CA306" s="225"/>
      <c r="CB306" s="225"/>
      <c r="CC306" s="225"/>
      <c r="CD306" s="225"/>
      <c r="CE306" s="225"/>
      <c r="CF306" s="225"/>
      <c r="CG306" s="225"/>
      <c r="CH306" s="225"/>
      <c r="CI306" s="225"/>
      <c r="CJ306" s="225"/>
      <c r="CK306" s="225"/>
      <c r="CL306" s="225"/>
      <c r="CM306" s="225"/>
      <c r="CN306" s="225"/>
      <c r="CO306" s="225"/>
      <c r="CP306" s="225"/>
      <c r="CQ306" s="225"/>
      <c r="CR306" s="225"/>
      <c r="CS306" s="225"/>
      <c r="CT306" s="225"/>
    </row>
    <row r="307" spans="1:98" ht="12" customHeight="1" x14ac:dyDescent="0.25">
      <c r="A307" s="225"/>
      <c r="B307" s="225"/>
      <c r="C307" s="225"/>
      <c r="D307" s="225"/>
      <c r="E307" s="225"/>
      <c r="F307" s="225"/>
      <c r="G307" s="225"/>
      <c r="H307" s="225"/>
      <c r="I307" s="225"/>
      <c r="J307" s="225"/>
      <c r="K307" s="225"/>
      <c r="L307" s="225"/>
      <c r="M307" s="225"/>
      <c r="N307" s="225"/>
      <c r="O307" s="225"/>
      <c r="P307" s="225"/>
      <c r="Q307" s="225"/>
      <c r="R307" s="225"/>
      <c r="S307" s="225"/>
      <c r="T307" s="225"/>
      <c r="U307" s="225"/>
      <c r="V307" s="225"/>
      <c r="W307" s="225"/>
      <c r="X307" s="225"/>
      <c r="Y307" s="225"/>
      <c r="Z307" s="225"/>
      <c r="AA307" s="225"/>
      <c r="AB307" s="225"/>
      <c r="AC307" s="225"/>
      <c r="AD307" s="225"/>
      <c r="AE307" s="225"/>
      <c r="AF307" s="225"/>
      <c r="AG307" s="225"/>
      <c r="AH307" s="225"/>
      <c r="AI307" s="225"/>
      <c r="AJ307" s="225"/>
      <c r="AK307" s="257"/>
      <c r="AL307" s="257"/>
      <c r="AM307" s="225"/>
      <c r="AN307" s="225"/>
      <c r="AO307" s="225"/>
      <c r="AP307" s="225"/>
      <c r="AQ307" s="225"/>
      <c r="AR307" s="225"/>
      <c r="AS307" s="225"/>
      <c r="AT307" s="225"/>
      <c r="AU307" s="225"/>
      <c r="AV307" s="225"/>
      <c r="AW307" s="225"/>
      <c r="AX307" s="225"/>
      <c r="AY307" s="225"/>
      <c r="AZ307" s="225"/>
      <c r="BA307" s="225"/>
      <c r="BB307" s="225"/>
      <c r="BC307" s="225"/>
      <c r="BD307" s="225"/>
      <c r="BE307" s="225"/>
      <c r="BF307" s="225"/>
      <c r="BG307" s="225"/>
      <c r="BH307" s="225"/>
      <c r="BI307" s="225"/>
      <c r="BJ307" s="225"/>
      <c r="BK307" s="225"/>
      <c r="BL307" s="225"/>
      <c r="BM307" s="225"/>
      <c r="BN307" s="225"/>
      <c r="BO307" s="225"/>
      <c r="BP307" s="225"/>
      <c r="BQ307" s="225"/>
      <c r="BR307" s="225"/>
      <c r="BS307" s="225"/>
      <c r="BT307" s="225"/>
      <c r="BU307" s="225"/>
      <c r="BV307" s="225"/>
      <c r="BW307" s="225"/>
      <c r="BX307" s="225"/>
      <c r="BY307" s="225"/>
      <c r="BZ307" s="225"/>
      <c r="CA307" s="225"/>
      <c r="CB307" s="225"/>
      <c r="CC307" s="225"/>
      <c r="CD307" s="225"/>
      <c r="CE307" s="225"/>
      <c r="CF307" s="225"/>
      <c r="CG307" s="225"/>
      <c r="CH307" s="225"/>
      <c r="CI307" s="225"/>
      <c r="CJ307" s="225"/>
      <c r="CK307" s="225"/>
      <c r="CL307" s="225"/>
      <c r="CM307" s="225"/>
      <c r="CN307" s="225"/>
      <c r="CO307" s="225"/>
      <c r="CP307" s="225"/>
      <c r="CQ307" s="225"/>
      <c r="CR307" s="225"/>
      <c r="CS307" s="225"/>
      <c r="CT307" s="225"/>
    </row>
    <row r="308" spans="1:98" ht="12" customHeight="1" x14ac:dyDescent="0.25">
      <c r="A308" s="225"/>
      <c r="B308" s="225"/>
      <c r="C308" s="225"/>
      <c r="D308" s="225"/>
      <c r="E308" s="225"/>
      <c r="F308" s="225"/>
      <c r="G308" s="225"/>
      <c r="H308" s="225"/>
      <c r="I308" s="225"/>
      <c r="J308" s="225"/>
      <c r="K308" s="225"/>
      <c r="L308" s="225"/>
      <c r="M308" s="225"/>
      <c r="N308" s="225"/>
      <c r="O308" s="225"/>
      <c r="P308" s="225"/>
      <c r="Q308" s="225"/>
      <c r="R308" s="225"/>
      <c r="S308" s="225"/>
      <c r="T308" s="225"/>
      <c r="U308" s="225"/>
      <c r="V308" s="225"/>
      <c r="W308" s="225"/>
      <c r="X308" s="225"/>
      <c r="Y308" s="225"/>
      <c r="Z308" s="225"/>
      <c r="AA308" s="225"/>
      <c r="AB308" s="225"/>
      <c r="AC308" s="225"/>
      <c r="AD308" s="225"/>
      <c r="AE308" s="225"/>
      <c r="AF308" s="225"/>
      <c r="AG308" s="225"/>
      <c r="AH308" s="225"/>
      <c r="AI308" s="225"/>
      <c r="AJ308" s="225"/>
      <c r="AK308" s="257"/>
      <c r="AL308" s="257"/>
      <c r="AM308" s="225"/>
      <c r="AN308" s="225"/>
      <c r="AO308" s="225"/>
      <c r="AP308" s="225"/>
      <c r="AQ308" s="225"/>
      <c r="AR308" s="225"/>
      <c r="AS308" s="225"/>
      <c r="AT308" s="225"/>
      <c r="AU308" s="225"/>
      <c r="AV308" s="225"/>
      <c r="AW308" s="225"/>
      <c r="AX308" s="225"/>
      <c r="AY308" s="225"/>
      <c r="AZ308" s="225"/>
      <c r="BA308" s="225"/>
      <c r="BB308" s="225"/>
      <c r="BC308" s="225"/>
      <c r="BD308" s="225"/>
      <c r="BE308" s="225"/>
      <c r="BF308" s="225"/>
      <c r="BG308" s="225"/>
      <c r="BH308" s="225"/>
      <c r="BI308" s="225"/>
      <c r="BJ308" s="225"/>
      <c r="BK308" s="225"/>
      <c r="BL308" s="225"/>
      <c r="BM308" s="225"/>
      <c r="BN308" s="225"/>
      <c r="BO308" s="225"/>
      <c r="BP308" s="225"/>
      <c r="BQ308" s="225"/>
      <c r="BR308" s="225"/>
      <c r="BS308" s="225"/>
      <c r="BT308" s="225"/>
      <c r="BU308" s="225"/>
      <c r="BV308" s="225"/>
      <c r="BW308" s="225"/>
      <c r="BX308" s="225"/>
      <c r="BY308" s="225"/>
      <c r="BZ308" s="225"/>
      <c r="CA308" s="225"/>
      <c r="CB308" s="225"/>
      <c r="CC308" s="225"/>
      <c r="CD308" s="225"/>
      <c r="CE308" s="225"/>
      <c r="CF308" s="225"/>
      <c r="CG308" s="225"/>
      <c r="CH308" s="225"/>
      <c r="CI308" s="225"/>
      <c r="CJ308" s="225"/>
      <c r="CK308" s="225"/>
      <c r="CL308" s="225"/>
      <c r="CM308" s="225"/>
      <c r="CN308" s="225"/>
      <c r="CO308" s="225"/>
      <c r="CP308" s="225"/>
      <c r="CQ308" s="225"/>
      <c r="CR308" s="225"/>
      <c r="CS308" s="225"/>
      <c r="CT308" s="225"/>
    </row>
    <row r="309" spans="1:98" ht="12" customHeight="1" x14ac:dyDescent="0.25">
      <c r="A309" s="225"/>
      <c r="B309" s="225"/>
      <c r="C309" s="225"/>
      <c r="D309" s="225"/>
      <c r="E309" s="225"/>
      <c r="F309" s="225"/>
      <c r="G309" s="225"/>
      <c r="H309" s="225"/>
      <c r="I309" s="225"/>
      <c r="J309" s="225"/>
      <c r="K309" s="225"/>
      <c r="L309" s="225"/>
      <c r="M309" s="225"/>
      <c r="N309" s="225"/>
      <c r="O309" s="225"/>
      <c r="P309" s="225"/>
      <c r="Q309" s="225"/>
      <c r="R309" s="225"/>
      <c r="S309" s="225"/>
      <c r="T309" s="225"/>
      <c r="U309" s="225"/>
      <c r="V309" s="225"/>
      <c r="W309" s="225"/>
      <c r="X309" s="225"/>
      <c r="Y309" s="225"/>
      <c r="Z309" s="225"/>
      <c r="AA309" s="225"/>
      <c r="AB309" s="225"/>
      <c r="AC309" s="225"/>
      <c r="AD309" s="225"/>
      <c r="AE309" s="225"/>
      <c r="AF309" s="225"/>
      <c r="AG309" s="225"/>
      <c r="AH309" s="225"/>
      <c r="AI309" s="225"/>
      <c r="AJ309" s="225"/>
      <c r="AK309" s="257"/>
      <c r="AL309" s="257"/>
      <c r="AM309" s="225"/>
      <c r="AN309" s="225"/>
      <c r="AO309" s="225"/>
      <c r="AP309" s="225"/>
      <c r="AQ309" s="225"/>
      <c r="AR309" s="225"/>
      <c r="AS309" s="225"/>
      <c r="AT309" s="225"/>
      <c r="AU309" s="225"/>
      <c r="AV309" s="225"/>
      <c r="AW309" s="225"/>
      <c r="AX309" s="225"/>
      <c r="AY309" s="225"/>
      <c r="AZ309" s="225"/>
      <c r="BA309" s="225"/>
      <c r="BB309" s="225"/>
      <c r="BC309" s="225"/>
      <c r="BD309" s="225"/>
      <c r="BE309" s="225"/>
      <c r="BF309" s="225"/>
      <c r="BG309" s="225"/>
      <c r="BH309" s="225"/>
      <c r="BI309" s="225"/>
      <c r="BJ309" s="225"/>
      <c r="BK309" s="225"/>
      <c r="BL309" s="225"/>
      <c r="BM309" s="225"/>
      <c r="BN309" s="225"/>
      <c r="BO309" s="225"/>
      <c r="BP309" s="225"/>
      <c r="BQ309" s="225"/>
      <c r="BR309" s="225"/>
      <c r="BS309" s="225"/>
      <c r="BT309" s="225"/>
      <c r="BU309" s="225"/>
      <c r="BV309" s="225"/>
      <c r="BW309" s="225"/>
      <c r="BX309" s="225"/>
      <c r="BY309" s="225"/>
      <c r="BZ309" s="225"/>
      <c r="CA309" s="225"/>
      <c r="CB309" s="225"/>
      <c r="CC309" s="225"/>
      <c r="CD309" s="225"/>
      <c r="CE309" s="225"/>
      <c r="CF309" s="225"/>
      <c r="CG309" s="225"/>
      <c r="CH309" s="225"/>
      <c r="CI309" s="225"/>
      <c r="CJ309" s="225"/>
      <c r="CK309" s="225"/>
      <c r="CL309" s="225"/>
      <c r="CM309" s="225"/>
      <c r="CN309" s="225"/>
      <c r="CO309" s="225"/>
      <c r="CP309" s="225"/>
      <c r="CQ309" s="225"/>
      <c r="CR309" s="225"/>
      <c r="CS309" s="225"/>
      <c r="CT309" s="225"/>
    </row>
    <row r="310" spans="1:98" ht="12" customHeight="1" x14ac:dyDescent="0.25">
      <c r="A310" s="225"/>
      <c r="B310" s="225"/>
      <c r="C310" s="225"/>
      <c r="D310" s="225"/>
      <c r="E310" s="225"/>
      <c r="F310" s="225"/>
      <c r="G310" s="225"/>
      <c r="H310" s="225"/>
      <c r="I310" s="225"/>
      <c r="J310" s="225"/>
      <c r="K310" s="225"/>
      <c r="L310" s="225"/>
      <c r="M310" s="225"/>
      <c r="N310" s="225"/>
      <c r="O310" s="225"/>
      <c r="P310" s="225"/>
      <c r="Q310" s="225"/>
      <c r="R310" s="225"/>
      <c r="S310" s="225"/>
      <c r="T310" s="225"/>
      <c r="U310" s="225"/>
      <c r="V310" s="225"/>
      <c r="W310" s="225"/>
      <c r="X310" s="225"/>
      <c r="Y310" s="225"/>
      <c r="Z310" s="225"/>
      <c r="AA310" s="225"/>
      <c r="AB310" s="225"/>
      <c r="AC310" s="225"/>
      <c r="AD310" s="225"/>
      <c r="AE310" s="225"/>
      <c r="AF310" s="225"/>
      <c r="AG310" s="225"/>
      <c r="AH310" s="225"/>
      <c r="AI310" s="225"/>
      <c r="AJ310" s="225"/>
      <c r="AK310" s="257"/>
      <c r="AL310" s="257"/>
      <c r="AM310" s="225"/>
      <c r="AN310" s="225"/>
      <c r="AO310" s="225"/>
      <c r="AP310" s="225"/>
      <c r="AQ310" s="225"/>
      <c r="AR310" s="225"/>
      <c r="AS310" s="225"/>
      <c r="AT310" s="225"/>
      <c r="AU310" s="225"/>
      <c r="AV310" s="225"/>
      <c r="AW310" s="225"/>
      <c r="AX310" s="225"/>
      <c r="AY310" s="225"/>
      <c r="AZ310" s="225"/>
      <c r="BA310" s="225"/>
      <c r="BB310" s="225"/>
      <c r="BC310" s="225"/>
      <c r="BD310" s="225"/>
      <c r="BE310" s="225"/>
      <c r="BF310" s="225"/>
      <c r="BG310" s="225"/>
      <c r="BH310" s="225"/>
      <c r="BI310" s="225"/>
      <c r="BJ310" s="225"/>
      <c r="BK310" s="225"/>
      <c r="BL310" s="225"/>
      <c r="BM310" s="225"/>
      <c r="BN310" s="225"/>
      <c r="BO310" s="225"/>
      <c r="BP310" s="225"/>
      <c r="BQ310" s="225"/>
      <c r="BR310" s="225"/>
      <c r="BS310" s="225"/>
      <c r="BT310" s="225"/>
      <c r="BU310" s="225"/>
      <c r="BV310" s="225"/>
      <c r="BW310" s="225"/>
      <c r="BX310" s="225"/>
      <c r="BY310" s="225"/>
      <c r="BZ310" s="225"/>
      <c r="CA310" s="225"/>
      <c r="CB310" s="225"/>
      <c r="CC310" s="225"/>
      <c r="CD310" s="225"/>
      <c r="CE310" s="225"/>
      <c r="CF310" s="225"/>
      <c r="CG310" s="225"/>
      <c r="CH310" s="225"/>
      <c r="CI310" s="225"/>
      <c r="CJ310" s="225"/>
      <c r="CK310" s="225"/>
      <c r="CL310" s="225"/>
      <c r="CM310" s="225"/>
      <c r="CN310" s="225"/>
      <c r="CO310" s="225"/>
      <c r="CP310" s="225"/>
      <c r="CQ310" s="225"/>
      <c r="CR310" s="225"/>
      <c r="CS310" s="225"/>
      <c r="CT310" s="225"/>
    </row>
    <row r="311" spans="1:98" ht="12" customHeight="1" x14ac:dyDescent="0.25">
      <c r="A311" s="225"/>
      <c r="B311" s="225"/>
      <c r="C311" s="225"/>
      <c r="D311" s="225"/>
      <c r="E311" s="225"/>
      <c r="F311" s="225"/>
      <c r="G311" s="225"/>
      <c r="H311" s="225"/>
      <c r="I311" s="225"/>
      <c r="J311" s="225"/>
      <c r="K311" s="225"/>
      <c r="L311" s="225"/>
      <c r="M311" s="225"/>
      <c r="N311" s="225"/>
      <c r="O311" s="225"/>
      <c r="P311" s="225"/>
      <c r="Q311" s="225"/>
      <c r="R311" s="225"/>
      <c r="S311" s="225"/>
      <c r="T311" s="225"/>
      <c r="U311" s="225"/>
      <c r="V311" s="225"/>
      <c r="W311" s="225"/>
      <c r="X311" s="225"/>
      <c r="Y311" s="225"/>
      <c r="Z311" s="225"/>
      <c r="AA311" s="225"/>
      <c r="AB311" s="225"/>
      <c r="AC311" s="225"/>
      <c r="AD311" s="225"/>
      <c r="AE311" s="225"/>
      <c r="AF311" s="225"/>
      <c r="AG311" s="225"/>
      <c r="AH311" s="225"/>
      <c r="AI311" s="225"/>
      <c r="AJ311" s="225"/>
      <c r="AK311" s="257"/>
      <c r="AL311" s="257"/>
      <c r="AM311" s="225"/>
      <c r="AN311" s="225"/>
      <c r="AO311" s="225"/>
      <c r="AP311" s="225"/>
      <c r="AQ311" s="225"/>
      <c r="AR311" s="225"/>
      <c r="AS311" s="225"/>
      <c r="AT311" s="225"/>
      <c r="AU311" s="225"/>
      <c r="AV311" s="225"/>
      <c r="AW311" s="225"/>
      <c r="AX311" s="225"/>
      <c r="AY311" s="225"/>
      <c r="AZ311" s="225"/>
      <c r="BA311" s="225"/>
      <c r="BB311" s="225"/>
      <c r="BC311" s="225"/>
      <c r="BD311" s="225"/>
      <c r="BE311" s="225"/>
      <c r="BF311" s="225"/>
      <c r="BG311" s="225"/>
      <c r="BH311" s="225"/>
      <c r="BI311" s="225"/>
      <c r="BJ311" s="225"/>
      <c r="BK311" s="225"/>
      <c r="BL311" s="225"/>
      <c r="BM311" s="225"/>
      <c r="BN311" s="225"/>
      <c r="BO311" s="225"/>
      <c r="BP311" s="225"/>
      <c r="BQ311" s="225"/>
      <c r="BR311" s="225"/>
      <c r="BS311" s="225"/>
      <c r="BT311" s="225"/>
      <c r="BU311" s="225"/>
      <c r="BV311" s="225"/>
      <c r="BW311" s="225"/>
      <c r="BX311" s="225"/>
      <c r="BY311" s="225"/>
      <c r="BZ311" s="225"/>
      <c r="CA311" s="225"/>
      <c r="CB311" s="225"/>
      <c r="CC311" s="225"/>
      <c r="CD311" s="225"/>
      <c r="CE311" s="225"/>
      <c r="CF311" s="225"/>
      <c r="CG311" s="225"/>
      <c r="CH311" s="225"/>
      <c r="CI311" s="225"/>
      <c r="CJ311" s="225"/>
      <c r="CK311" s="225"/>
      <c r="CL311" s="225"/>
      <c r="CM311" s="225"/>
      <c r="CN311" s="225"/>
      <c r="CO311" s="225"/>
      <c r="CP311" s="225"/>
      <c r="CQ311" s="225"/>
      <c r="CR311" s="225"/>
      <c r="CS311" s="225"/>
      <c r="CT311" s="225"/>
    </row>
    <row r="312" spans="1:98" ht="12" customHeight="1" x14ac:dyDescent="0.25">
      <c r="A312" s="225"/>
      <c r="B312" s="225"/>
      <c r="C312" s="225"/>
      <c r="D312" s="225"/>
      <c r="E312" s="225"/>
      <c r="F312" s="225"/>
      <c r="G312" s="225"/>
      <c r="H312" s="225"/>
      <c r="I312" s="225"/>
      <c r="J312" s="225"/>
      <c r="K312" s="225"/>
      <c r="L312" s="225"/>
      <c r="M312" s="225"/>
      <c r="N312" s="225"/>
      <c r="O312" s="225"/>
      <c r="P312" s="225"/>
      <c r="Q312" s="225"/>
      <c r="R312" s="225"/>
      <c r="S312" s="225"/>
      <c r="T312" s="225"/>
      <c r="U312" s="225"/>
      <c r="V312" s="225"/>
      <c r="W312" s="225"/>
      <c r="X312" s="225"/>
      <c r="Y312" s="225"/>
      <c r="Z312" s="225"/>
      <c r="AA312" s="225"/>
      <c r="AB312" s="225"/>
      <c r="AC312" s="225"/>
      <c r="AD312" s="225"/>
      <c r="AE312" s="225"/>
      <c r="AF312" s="225"/>
      <c r="AG312" s="225"/>
      <c r="AH312" s="225"/>
      <c r="AI312" s="225"/>
      <c r="AJ312" s="225"/>
      <c r="AK312" s="257"/>
      <c r="AL312" s="257"/>
      <c r="AM312" s="225"/>
      <c r="AN312" s="225"/>
      <c r="AO312" s="225"/>
      <c r="AP312" s="225"/>
      <c r="AQ312" s="225"/>
      <c r="AR312" s="225"/>
      <c r="AS312" s="225"/>
      <c r="AT312" s="225"/>
      <c r="AU312" s="225"/>
      <c r="AV312" s="225"/>
      <c r="AW312" s="225"/>
      <c r="AX312" s="225"/>
      <c r="AY312" s="225"/>
      <c r="AZ312" s="225"/>
      <c r="BA312" s="225"/>
      <c r="BB312" s="225"/>
      <c r="BC312" s="225"/>
      <c r="BD312" s="225"/>
      <c r="BE312" s="225"/>
      <c r="BF312" s="225"/>
      <c r="BG312" s="225"/>
      <c r="BH312" s="225"/>
      <c r="BI312" s="225"/>
      <c r="BJ312" s="225"/>
      <c r="BK312" s="225"/>
      <c r="BL312" s="225"/>
      <c r="BM312" s="225"/>
      <c r="BN312" s="225"/>
      <c r="BO312" s="225"/>
      <c r="BP312" s="225"/>
      <c r="BQ312" s="225"/>
      <c r="BR312" s="225"/>
      <c r="BS312" s="225"/>
      <c r="BT312" s="225"/>
      <c r="BU312" s="225"/>
      <c r="BV312" s="225"/>
      <c r="BW312" s="225"/>
      <c r="BX312" s="225"/>
      <c r="BY312" s="225"/>
      <c r="BZ312" s="225"/>
      <c r="CA312" s="225"/>
      <c r="CB312" s="225"/>
      <c r="CC312" s="225"/>
      <c r="CD312" s="225"/>
      <c r="CE312" s="225"/>
      <c r="CF312" s="225"/>
      <c r="CG312" s="225"/>
      <c r="CH312" s="225"/>
      <c r="CI312" s="225"/>
      <c r="CJ312" s="225"/>
      <c r="CK312" s="225"/>
      <c r="CL312" s="225"/>
      <c r="CM312" s="225"/>
      <c r="CN312" s="225"/>
      <c r="CO312" s="225"/>
      <c r="CP312" s="225"/>
      <c r="CQ312" s="225"/>
      <c r="CR312" s="225"/>
      <c r="CS312" s="225"/>
      <c r="CT312" s="225"/>
    </row>
    <row r="313" spans="1:98" ht="12" customHeight="1" x14ac:dyDescent="0.25">
      <c r="A313" s="225"/>
      <c r="B313" s="225"/>
      <c r="C313" s="225"/>
      <c r="D313" s="225"/>
      <c r="E313" s="225"/>
      <c r="F313" s="225"/>
      <c r="G313" s="225"/>
      <c r="H313" s="225"/>
      <c r="I313" s="225"/>
      <c r="J313" s="225"/>
      <c r="K313" s="225"/>
      <c r="L313" s="225"/>
      <c r="M313" s="225"/>
      <c r="N313" s="225"/>
      <c r="O313" s="225"/>
      <c r="P313" s="225"/>
      <c r="Q313" s="225"/>
      <c r="R313" s="225"/>
      <c r="S313" s="225"/>
      <c r="T313" s="225"/>
      <c r="U313" s="225"/>
      <c r="V313" s="225"/>
      <c r="W313" s="225"/>
      <c r="X313" s="225"/>
      <c r="Y313" s="225"/>
      <c r="Z313" s="225"/>
      <c r="AA313" s="225"/>
      <c r="AB313" s="225"/>
      <c r="AC313" s="225"/>
      <c r="AD313" s="225"/>
      <c r="AE313" s="225"/>
      <c r="AF313" s="225"/>
      <c r="AG313" s="225"/>
      <c r="AH313" s="225"/>
      <c r="AI313" s="225"/>
      <c r="AJ313" s="225"/>
      <c r="AK313" s="257"/>
      <c r="AL313" s="257"/>
      <c r="AM313" s="225"/>
      <c r="AN313" s="225"/>
      <c r="AO313" s="225"/>
      <c r="AP313" s="225"/>
      <c r="AQ313" s="225"/>
      <c r="AR313" s="225"/>
      <c r="AS313" s="225"/>
      <c r="AT313" s="225"/>
      <c r="AU313" s="225"/>
      <c r="AV313" s="225"/>
      <c r="AW313" s="225"/>
      <c r="AX313" s="225"/>
      <c r="AY313" s="225"/>
      <c r="AZ313" s="225"/>
      <c r="BA313" s="225"/>
      <c r="BB313" s="225"/>
      <c r="BC313" s="225"/>
      <c r="BD313" s="225"/>
      <c r="BE313" s="225"/>
      <c r="BF313" s="225"/>
      <c r="BG313" s="225"/>
      <c r="BH313" s="225"/>
      <c r="BI313" s="225"/>
      <c r="BJ313" s="225"/>
      <c r="BK313" s="225"/>
      <c r="BL313" s="225"/>
      <c r="BM313" s="225"/>
      <c r="BN313" s="225"/>
      <c r="BO313" s="225"/>
      <c r="BP313" s="225"/>
      <c r="BQ313" s="225"/>
      <c r="BR313" s="225"/>
      <c r="BS313" s="225"/>
      <c r="BT313" s="225"/>
      <c r="BU313" s="225"/>
      <c r="BV313" s="225"/>
      <c r="BW313" s="225"/>
      <c r="BX313" s="225"/>
      <c r="BY313" s="225"/>
      <c r="BZ313" s="225"/>
      <c r="CA313" s="225"/>
      <c r="CB313" s="225"/>
      <c r="CC313" s="225"/>
      <c r="CD313" s="225"/>
      <c r="CE313" s="225"/>
      <c r="CF313" s="225"/>
      <c r="CG313" s="225"/>
      <c r="CH313" s="225"/>
      <c r="CI313" s="225"/>
      <c r="CJ313" s="225"/>
      <c r="CK313" s="225"/>
      <c r="CL313" s="225"/>
      <c r="CM313" s="225"/>
      <c r="CN313" s="225"/>
      <c r="CO313" s="225"/>
      <c r="CP313" s="225"/>
      <c r="CQ313" s="225"/>
      <c r="CR313" s="225"/>
      <c r="CS313" s="225"/>
      <c r="CT313" s="225"/>
    </row>
    <row r="314" spans="1:98" ht="12" customHeight="1" x14ac:dyDescent="0.25">
      <c r="A314" s="225"/>
      <c r="B314" s="225"/>
      <c r="C314" s="225"/>
      <c r="D314" s="225"/>
      <c r="E314" s="225"/>
      <c r="F314" s="225"/>
      <c r="G314" s="225"/>
      <c r="H314" s="225"/>
      <c r="I314" s="225"/>
      <c r="J314" s="225"/>
      <c r="K314" s="225"/>
      <c r="L314" s="225"/>
      <c r="M314" s="225"/>
      <c r="N314" s="225"/>
      <c r="O314" s="225"/>
      <c r="P314" s="225"/>
      <c r="Q314" s="225"/>
      <c r="R314" s="225"/>
      <c r="S314" s="225"/>
      <c r="T314" s="225"/>
      <c r="U314" s="225"/>
      <c r="V314" s="225"/>
      <c r="W314" s="225"/>
      <c r="X314" s="225"/>
      <c r="Y314" s="225"/>
      <c r="Z314" s="225"/>
      <c r="AA314" s="225"/>
      <c r="AB314" s="225"/>
      <c r="AC314" s="225"/>
      <c r="AD314" s="225"/>
      <c r="AE314" s="225"/>
      <c r="AF314" s="225"/>
      <c r="AG314" s="225"/>
      <c r="AH314" s="225"/>
      <c r="AI314" s="225"/>
      <c r="AJ314" s="225"/>
      <c r="AK314" s="257"/>
      <c r="AL314" s="257"/>
      <c r="AM314" s="225"/>
      <c r="AN314" s="225"/>
      <c r="AO314" s="225"/>
      <c r="AP314" s="225"/>
      <c r="AQ314" s="225"/>
      <c r="AR314" s="225"/>
      <c r="AS314" s="225"/>
      <c r="AT314" s="225"/>
      <c r="AU314" s="225"/>
      <c r="AV314" s="225"/>
      <c r="AW314" s="225"/>
      <c r="AX314" s="225"/>
      <c r="AY314" s="225"/>
      <c r="AZ314" s="225"/>
      <c r="BA314" s="225"/>
      <c r="BB314" s="225"/>
      <c r="BC314" s="225"/>
      <c r="BD314" s="225"/>
      <c r="BE314" s="225"/>
      <c r="BF314" s="225"/>
      <c r="BG314" s="225"/>
      <c r="BH314" s="225"/>
      <c r="BI314" s="225"/>
      <c r="BJ314" s="225"/>
      <c r="BK314" s="225"/>
      <c r="BL314" s="225"/>
      <c r="BM314" s="225"/>
      <c r="BN314" s="225"/>
      <c r="BO314" s="225"/>
      <c r="BP314" s="225"/>
      <c r="BQ314" s="225"/>
      <c r="BR314" s="225"/>
      <c r="BS314" s="225"/>
      <c r="BT314" s="225"/>
      <c r="BU314" s="225"/>
      <c r="BV314" s="225"/>
      <c r="BW314" s="225"/>
      <c r="BX314" s="225"/>
      <c r="BY314" s="225"/>
      <c r="BZ314" s="225"/>
      <c r="CA314" s="225"/>
      <c r="CB314" s="225"/>
      <c r="CC314" s="225"/>
      <c r="CD314" s="225"/>
      <c r="CE314" s="225"/>
      <c r="CF314" s="225"/>
      <c r="CG314" s="225"/>
      <c r="CH314" s="225"/>
      <c r="CI314" s="225"/>
      <c r="CJ314" s="225"/>
      <c r="CK314" s="225"/>
      <c r="CL314" s="225"/>
      <c r="CM314" s="225"/>
      <c r="CN314" s="225"/>
      <c r="CO314" s="225"/>
      <c r="CP314" s="225"/>
      <c r="CQ314" s="225"/>
      <c r="CR314" s="225"/>
      <c r="CS314" s="225"/>
      <c r="CT314" s="225"/>
    </row>
    <row r="315" spans="1:98" ht="12" customHeight="1" x14ac:dyDescent="0.25">
      <c r="A315" s="225"/>
      <c r="B315" s="225"/>
      <c r="C315" s="225"/>
      <c r="D315" s="225"/>
      <c r="E315" s="225"/>
      <c r="F315" s="225"/>
      <c r="G315" s="225"/>
      <c r="H315" s="225"/>
      <c r="I315" s="225"/>
      <c r="J315" s="225"/>
      <c r="K315" s="225"/>
      <c r="L315" s="225"/>
      <c r="M315" s="225"/>
      <c r="N315" s="225"/>
      <c r="O315" s="225"/>
      <c r="P315" s="225"/>
      <c r="Q315" s="225"/>
      <c r="R315" s="225"/>
      <c r="S315" s="225"/>
      <c r="T315" s="225"/>
      <c r="U315" s="225"/>
      <c r="V315" s="225"/>
      <c r="W315" s="225"/>
      <c r="X315" s="225"/>
      <c r="Y315" s="225"/>
      <c r="Z315" s="225"/>
      <c r="AA315" s="225"/>
      <c r="AB315" s="225"/>
      <c r="AC315" s="225"/>
      <c r="AD315" s="225"/>
      <c r="AE315" s="225"/>
      <c r="AF315" s="225"/>
      <c r="AG315" s="225"/>
      <c r="AH315" s="225"/>
      <c r="AI315" s="225"/>
      <c r="AJ315" s="225"/>
      <c r="AK315" s="257"/>
      <c r="AL315" s="257"/>
      <c r="AM315" s="225"/>
      <c r="AN315" s="225"/>
      <c r="AO315" s="225"/>
      <c r="AP315" s="225"/>
      <c r="AQ315" s="225"/>
      <c r="AR315" s="225"/>
      <c r="AS315" s="225"/>
      <c r="AT315" s="225"/>
      <c r="AU315" s="225"/>
      <c r="AV315" s="225"/>
      <c r="AW315" s="225"/>
      <c r="AX315" s="225"/>
      <c r="AY315" s="225"/>
      <c r="AZ315" s="225"/>
      <c r="BA315" s="225"/>
      <c r="BB315" s="225"/>
      <c r="BC315" s="225"/>
      <c r="BD315" s="225"/>
      <c r="BE315" s="225"/>
      <c r="BF315" s="225"/>
      <c r="BG315" s="225"/>
      <c r="BH315" s="225"/>
      <c r="BI315" s="225"/>
      <c r="BJ315" s="225"/>
      <c r="BK315" s="225"/>
      <c r="BL315" s="225"/>
      <c r="BM315" s="225"/>
      <c r="BN315" s="225"/>
      <c r="BO315" s="225"/>
      <c r="BP315" s="225"/>
      <c r="BQ315" s="225"/>
      <c r="BR315" s="225"/>
      <c r="BS315" s="225"/>
      <c r="BT315" s="225"/>
      <c r="BU315" s="225"/>
      <c r="BV315" s="225"/>
      <c r="BW315" s="225"/>
      <c r="BX315" s="225"/>
      <c r="BY315" s="225"/>
      <c r="BZ315" s="225"/>
      <c r="CA315" s="225"/>
      <c r="CB315" s="225"/>
      <c r="CC315" s="225"/>
      <c r="CD315" s="225"/>
      <c r="CE315" s="225"/>
      <c r="CF315" s="225"/>
      <c r="CG315" s="225"/>
      <c r="CH315" s="225"/>
      <c r="CI315" s="225"/>
      <c r="CJ315" s="225"/>
      <c r="CK315" s="225"/>
      <c r="CL315" s="225"/>
      <c r="CM315" s="225"/>
      <c r="CN315" s="225"/>
      <c r="CO315" s="225"/>
      <c r="CP315" s="225"/>
      <c r="CQ315" s="225"/>
      <c r="CR315" s="225"/>
      <c r="CS315" s="225"/>
      <c r="CT315" s="225"/>
    </row>
    <row r="316" spans="1:98" ht="12" customHeight="1" x14ac:dyDescent="0.25">
      <c r="A316" s="225"/>
      <c r="B316" s="225"/>
      <c r="C316" s="225"/>
      <c r="D316" s="225"/>
      <c r="E316" s="225"/>
      <c r="F316" s="225"/>
      <c r="G316" s="225"/>
      <c r="H316" s="225"/>
      <c r="I316" s="225"/>
      <c r="J316" s="225"/>
      <c r="K316" s="225"/>
      <c r="L316" s="225"/>
      <c r="M316" s="225"/>
      <c r="N316" s="225"/>
      <c r="O316" s="225"/>
      <c r="P316" s="225"/>
      <c r="Q316" s="225"/>
      <c r="R316" s="225"/>
      <c r="S316" s="225"/>
      <c r="T316" s="225"/>
      <c r="U316" s="225"/>
      <c r="V316" s="225"/>
      <c r="W316" s="225"/>
      <c r="X316" s="225"/>
      <c r="Y316" s="225"/>
      <c r="Z316" s="225"/>
      <c r="AA316" s="225"/>
      <c r="AB316" s="225"/>
      <c r="AC316" s="225"/>
      <c r="AD316" s="225"/>
      <c r="AE316" s="225"/>
      <c r="AF316" s="225"/>
      <c r="AG316" s="225"/>
      <c r="AH316" s="225"/>
      <c r="AI316" s="225"/>
      <c r="AJ316" s="225"/>
      <c r="AK316" s="257"/>
      <c r="AL316" s="257"/>
      <c r="AM316" s="225"/>
      <c r="AN316" s="225"/>
      <c r="AO316" s="225"/>
      <c r="AP316" s="225"/>
      <c r="AQ316" s="225"/>
      <c r="AR316" s="225"/>
      <c r="AS316" s="225"/>
      <c r="AT316" s="225"/>
      <c r="AU316" s="225"/>
      <c r="AV316" s="225"/>
      <c r="AW316" s="225"/>
      <c r="AX316" s="225"/>
      <c r="AY316" s="225"/>
      <c r="AZ316" s="225"/>
      <c r="BA316" s="225"/>
      <c r="BB316" s="225"/>
      <c r="BC316" s="225"/>
      <c r="BD316" s="225"/>
      <c r="BE316" s="225"/>
      <c r="BF316" s="225"/>
      <c r="BG316" s="225"/>
      <c r="BH316" s="225"/>
      <c r="BI316" s="225"/>
      <c r="BJ316" s="225"/>
      <c r="BK316" s="225"/>
      <c r="BL316" s="225"/>
      <c r="BM316" s="225"/>
      <c r="BN316" s="225"/>
      <c r="BO316" s="225"/>
      <c r="BP316" s="225"/>
      <c r="BQ316" s="225"/>
      <c r="BR316" s="225"/>
      <c r="BS316" s="225"/>
      <c r="BT316" s="225"/>
      <c r="BU316" s="225"/>
      <c r="BV316" s="225"/>
      <c r="BW316" s="225"/>
      <c r="BX316" s="225"/>
      <c r="BY316" s="225"/>
      <c r="BZ316" s="225"/>
      <c r="CA316" s="225"/>
      <c r="CB316" s="225"/>
      <c r="CC316" s="225"/>
      <c r="CD316" s="225"/>
      <c r="CE316" s="225"/>
      <c r="CF316" s="225"/>
      <c r="CG316" s="225"/>
      <c r="CH316" s="225"/>
      <c r="CI316" s="225"/>
      <c r="CJ316" s="225"/>
      <c r="CK316" s="225"/>
      <c r="CL316" s="225"/>
      <c r="CM316" s="225"/>
      <c r="CN316" s="225"/>
      <c r="CO316" s="225"/>
      <c r="CP316" s="225"/>
      <c r="CQ316" s="225"/>
      <c r="CR316" s="225"/>
      <c r="CS316" s="225"/>
      <c r="CT316" s="225"/>
    </row>
    <row r="317" spans="1:98" ht="12" customHeight="1" x14ac:dyDescent="0.25">
      <c r="A317" s="225"/>
      <c r="B317" s="225"/>
      <c r="C317" s="225"/>
      <c r="D317" s="225"/>
      <c r="E317" s="225"/>
      <c r="F317" s="225"/>
      <c r="G317" s="225"/>
      <c r="H317" s="225"/>
      <c r="I317" s="225"/>
      <c r="J317" s="225"/>
      <c r="K317" s="225"/>
      <c r="L317" s="225"/>
      <c r="M317" s="225"/>
      <c r="N317" s="225"/>
      <c r="O317" s="225"/>
      <c r="P317" s="225"/>
      <c r="Q317" s="225"/>
      <c r="R317" s="225"/>
      <c r="S317" s="225"/>
      <c r="T317" s="225"/>
      <c r="U317" s="225"/>
      <c r="V317" s="225"/>
      <c r="W317" s="225"/>
      <c r="X317" s="225"/>
      <c r="Y317" s="225"/>
      <c r="Z317" s="225"/>
      <c r="AA317" s="225"/>
      <c r="AB317" s="225"/>
      <c r="AC317" s="225"/>
      <c r="AD317" s="225"/>
      <c r="AE317" s="225"/>
      <c r="AF317" s="225"/>
      <c r="AG317" s="225"/>
      <c r="AH317" s="225"/>
      <c r="AI317" s="225"/>
      <c r="AJ317" s="225"/>
      <c r="AK317" s="257"/>
      <c r="AL317" s="257"/>
      <c r="AM317" s="225"/>
      <c r="AN317" s="225"/>
      <c r="AO317" s="225"/>
      <c r="AP317" s="225"/>
      <c r="AQ317" s="225"/>
      <c r="AR317" s="225"/>
      <c r="AS317" s="225"/>
      <c r="AT317" s="225"/>
      <c r="AU317" s="225"/>
      <c r="AV317" s="225"/>
      <c r="AW317" s="225"/>
      <c r="AX317" s="225"/>
      <c r="AY317" s="225"/>
      <c r="AZ317" s="225"/>
      <c r="BA317" s="225"/>
      <c r="BB317" s="225"/>
      <c r="BC317" s="225"/>
      <c r="BD317" s="225"/>
      <c r="BE317" s="225"/>
      <c r="BF317" s="225"/>
      <c r="BG317" s="225"/>
      <c r="BH317" s="225"/>
      <c r="BI317" s="225"/>
      <c r="BJ317" s="225"/>
      <c r="BK317" s="225"/>
      <c r="BL317" s="225"/>
      <c r="BM317" s="225"/>
      <c r="BN317" s="225"/>
      <c r="BO317" s="225"/>
      <c r="BP317" s="225"/>
      <c r="BQ317" s="225"/>
      <c r="BR317" s="225"/>
      <c r="BS317" s="225"/>
      <c r="BT317" s="225"/>
      <c r="BU317" s="225"/>
      <c r="BV317" s="225"/>
      <c r="BW317" s="225"/>
      <c r="BX317" s="225"/>
      <c r="BY317" s="225"/>
      <c r="BZ317" s="225"/>
      <c r="CA317" s="225"/>
      <c r="CB317" s="225"/>
      <c r="CC317" s="225"/>
      <c r="CD317" s="225"/>
      <c r="CE317" s="225"/>
      <c r="CF317" s="225"/>
      <c r="CG317" s="225"/>
      <c r="CH317" s="225"/>
      <c r="CI317" s="225"/>
      <c r="CJ317" s="225"/>
      <c r="CK317" s="225"/>
      <c r="CL317" s="225"/>
      <c r="CM317" s="225"/>
      <c r="CN317" s="225"/>
      <c r="CO317" s="225"/>
      <c r="CP317" s="225"/>
      <c r="CQ317" s="225"/>
      <c r="CR317" s="225"/>
      <c r="CS317" s="225"/>
      <c r="CT317" s="225"/>
    </row>
    <row r="318" spans="1:98" ht="12" customHeight="1" x14ac:dyDescent="0.25">
      <c r="A318" s="225"/>
      <c r="B318" s="225"/>
      <c r="C318" s="225"/>
      <c r="D318" s="225"/>
      <c r="E318" s="225"/>
      <c r="F318" s="225"/>
      <c r="G318" s="225"/>
      <c r="H318" s="225"/>
      <c r="I318" s="225"/>
      <c r="J318" s="225"/>
      <c r="K318" s="225"/>
      <c r="L318" s="225"/>
      <c r="M318" s="225"/>
      <c r="N318" s="225"/>
      <c r="O318" s="225"/>
      <c r="P318" s="225"/>
      <c r="Q318" s="225"/>
      <c r="R318" s="225"/>
      <c r="S318" s="225"/>
      <c r="T318" s="225"/>
      <c r="U318" s="225"/>
      <c r="V318" s="225"/>
      <c r="W318" s="225"/>
      <c r="X318" s="225"/>
      <c r="Y318" s="225"/>
      <c r="Z318" s="225"/>
      <c r="AA318" s="225"/>
      <c r="AB318" s="225"/>
      <c r="AC318" s="225"/>
      <c r="AD318" s="225"/>
      <c r="AE318" s="225"/>
      <c r="AF318" s="225"/>
      <c r="AG318" s="225"/>
      <c r="AH318" s="225"/>
      <c r="AI318" s="225"/>
      <c r="AJ318" s="225"/>
      <c r="AK318" s="257"/>
      <c r="AL318" s="257"/>
      <c r="AM318" s="225"/>
      <c r="AN318" s="225"/>
      <c r="AO318" s="225"/>
      <c r="AP318" s="225"/>
      <c r="AQ318" s="225"/>
      <c r="AR318" s="225"/>
      <c r="AS318" s="225"/>
      <c r="AT318" s="225"/>
      <c r="AU318" s="225"/>
      <c r="AV318" s="225"/>
      <c r="AW318" s="225"/>
      <c r="AX318" s="225"/>
      <c r="AY318" s="225"/>
      <c r="AZ318" s="225"/>
      <c r="BA318" s="225"/>
      <c r="BB318" s="225"/>
      <c r="BC318" s="225"/>
      <c r="BD318" s="225"/>
      <c r="BE318" s="225"/>
      <c r="BF318" s="225"/>
      <c r="BG318" s="225"/>
      <c r="BH318" s="225"/>
      <c r="BI318" s="225"/>
      <c r="BJ318" s="225"/>
      <c r="BK318" s="225"/>
      <c r="BL318" s="225"/>
      <c r="BM318" s="225"/>
      <c r="BN318" s="225"/>
      <c r="BO318" s="225"/>
      <c r="BP318" s="225"/>
      <c r="BQ318" s="225"/>
      <c r="BR318" s="225"/>
      <c r="BS318" s="225"/>
      <c r="BT318" s="225"/>
      <c r="BU318" s="225"/>
      <c r="BV318" s="225"/>
      <c r="BW318" s="225"/>
      <c r="BX318" s="225"/>
      <c r="BY318" s="225"/>
      <c r="BZ318" s="225"/>
      <c r="CA318" s="225"/>
      <c r="CB318" s="225"/>
      <c r="CC318" s="225"/>
      <c r="CD318" s="225"/>
      <c r="CE318" s="225"/>
      <c r="CF318" s="225"/>
      <c r="CG318" s="225"/>
      <c r="CH318" s="225"/>
      <c r="CI318" s="225"/>
      <c r="CJ318" s="225"/>
      <c r="CK318" s="225"/>
      <c r="CL318" s="225"/>
      <c r="CM318" s="225"/>
      <c r="CN318" s="225"/>
      <c r="CO318" s="225"/>
      <c r="CP318" s="225"/>
      <c r="CQ318" s="225"/>
      <c r="CR318" s="225"/>
      <c r="CS318" s="225"/>
      <c r="CT318" s="225"/>
    </row>
    <row r="319" spans="1:98" ht="12" customHeight="1" x14ac:dyDescent="0.25">
      <c r="A319" s="225"/>
      <c r="B319" s="225"/>
      <c r="C319" s="225"/>
      <c r="D319" s="225"/>
      <c r="E319" s="225"/>
      <c r="F319" s="225"/>
      <c r="G319" s="225"/>
      <c r="H319" s="225"/>
      <c r="I319" s="225"/>
      <c r="J319" s="225"/>
      <c r="K319" s="225"/>
      <c r="L319" s="225"/>
      <c r="M319" s="225"/>
      <c r="N319" s="225"/>
      <c r="O319" s="225"/>
      <c r="P319" s="225"/>
      <c r="Q319" s="225"/>
      <c r="R319" s="225"/>
      <c r="S319" s="225"/>
      <c r="T319" s="225"/>
      <c r="U319" s="225"/>
      <c r="V319" s="225"/>
      <c r="W319" s="225"/>
      <c r="X319" s="225"/>
      <c r="Y319" s="225"/>
      <c r="Z319" s="225"/>
      <c r="AA319" s="225"/>
      <c r="AB319" s="225"/>
      <c r="AC319" s="225"/>
      <c r="AD319" s="225"/>
      <c r="AE319" s="225"/>
      <c r="AF319" s="225"/>
      <c r="AG319" s="225"/>
      <c r="AH319" s="225"/>
      <c r="AI319" s="225"/>
      <c r="AJ319" s="225"/>
      <c r="AK319" s="257"/>
      <c r="AL319" s="257"/>
      <c r="AM319" s="225"/>
      <c r="AN319" s="225"/>
      <c r="AO319" s="225"/>
      <c r="AP319" s="225"/>
      <c r="AQ319" s="225"/>
      <c r="AR319" s="225"/>
      <c r="AS319" s="225"/>
      <c r="AT319" s="225"/>
      <c r="AU319" s="225"/>
      <c r="AV319" s="225"/>
      <c r="AW319" s="225"/>
      <c r="AX319" s="225"/>
      <c r="AY319" s="225"/>
      <c r="AZ319" s="225"/>
      <c r="BA319" s="225"/>
      <c r="BB319" s="225"/>
      <c r="BC319" s="225"/>
      <c r="BD319" s="225"/>
      <c r="BE319" s="225"/>
      <c r="BF319" s="225"/>
      <c r="BG319" s="225"/>
      <c r="BH319" s="225"/>
      <c r="BI319" s="225"/>
      <c r="BJ319" s="225"/>
      <c r="BK319" s="225"/>
      <c r="BL319" s="225"/>
      <c r="BM319" s="225"/>
      <c r="BN319" s="225"/>
      <c r="BO319" s="225"/>
      <c r="BP319" s="225"/>
      <c r="BQ319" s="225"/>
      <c r="BR319" s="225"/>
      <c r="BS319" s="225"/>
      <c r="BT319" s="225"/>
      <c r="BU319" s="225"/>
      <c r="BV319" s="225"/>
      <c r="BW319" s="225"/>
      <c r="BX319" s="225"/>
      <c r="BY319" s="225"/>
      <c r="BZ319" s="225"/>
      <c r="CA319" s="225"/>
      <c r="CB319" s="225"/>
      <c r="CC319" s="225"/>
      <c r="CD319" s="225"/>
      <c r="CE319" s="225"/>
      <c r="CF319" s="225"/>
      <c r="CG319" s="225"/>
      <c r="CH319" s="225"/>
      <c r="CI319" s="225"/>
      <c r="CJ319" s="225"/>
      <c r="CK319" s="225"/>
      <c r="CL319" s="225"/>
      <c r="CM319" s="225"/>
      <c r="CN319" s="225"/>
      <c r="CO319" s="225"/>
      <c r="CP319" s="225"/>
      <c r="CQ319" s="225"/>
      <c r="CR319" s="225"/>
      <c r="CS319" s="225"/>
      <c r="CT319" s="225"/>
    </row>
    <row r="320" spans="1:98" ht="12" customHeight="1" x14ac:dyDescent="0.25">
      <c r="A320" s="225"/>
      <c r="B320" s="225"/>
      <c r="C320" s="225"/>
      <c r="D320" s="225"/>
      <c r="E320" s="225"/>
      <c r="F320" s="225"/>
      <c r="G320" s="225"/>
      <c r="H320" s="225"/>
      <c r="I320" s="225"/>
      <c r="J320" s="225"/>
      <c r="K320" s="225"/>
      <c r="L320" s="225"/>
      <c r="M320" s="225"/>
      <c r="N320" s="225"/>
      <c r="O320" s="225"/>
      <c r="P320" s="225"/>
      <c r="Q320" s="225"/>
      <c r="R320" s="225"/>
      <c r="S320" s="225"/>
      <c r="T320" s="225"/>
      <c r="U320" s="225"/>
      <c r="V320" s="225"/>
      <c r="W320" s="225"/>
      <c r="X320" s="225"/>
      <c r="Y320" s="225"/>
      <c r="Z320" s="225"/>
      <c r="AA320" s="225"/>
      <c r="AB320" s="225"/>
      <c r="AC320" s="225"/>
      <c r="AD320" s="225"/>
      <c r="AE320" s="225"/>
      <c r="AF320" s="225"/>
      <c r="AG320" s="225"/>
      <c r="AH320" s="225"/>
      <c r="AI320" s="225"/>
      <c r="AJ320" s="225"/>
      <c r="AK320" s="257"/>
      <c r="AL320" s="257"/>
      <c r="AM320" s="225"/>
      <c r="AN320" s="225"/>
      <c r="AO320" s="225"/>
      <c r="AP320" s="225"/>
      <c r="AQ320" s="225"/>
      <c r="AR320" s="225"/>
      <c r="AS320" s="225"/>
      <c r="AT320" s="225"/>
      <c r="AU320" s="225"/>
      <c r="AV320" s="225"/>
      <c r="AW320" s="225"/>
      <c r="AX320" s="225"/>
      <c r="AY320" s="225"/>
      <c r="AZ320" s="225"/>
      <c r="BA320" s="225"/>
      <c r="BB320" s="225"/>
      <c r="BC320" s="225"/>
      <c r="BD320" s="225"/>
      <c r="BE320" s="225"/>
      <c r="BF320" s="225"/>
      <c r="BG320" s="225"/>
      <c r="BH320" s="225"/>
      <c r="BI320" s="225"/>
      <c r="BJ320" s="225"/>
      <c r="BK320" s="225"/>
      <c r="BL320" s="225"/>
      <c r="BM320" s="225"/>
      <c r="BN320" s="225"/>
      <c r="BO320" s="225"/>
      <c r="BP320" s="225"/>
      <c r="BQ320" s="225"/>
      <c r="BR320" s="225"/>
      <c r="BS320" s="225"/>
      <c r="BT320" s="225"/>
      <c r="BU320" s="225"/>
      <c r="BV320" s="225"/>
      <c r="BW320" s="225"/>
      <c r="BX320" s="225"/>
      <c r="BY320" s="225"/>
      <c r="BZ320" s="225"/>
      <c r="CA320" s="225"/>
      <c r="CB320" s="225"/>
      <c r="CC320" s="225"/>
      <c r="CD320" s="225"/>
      <c r="CE320" s="225"/>
      <c r="CF320" s="225"/>
      <c r="CG320" s="225"/>
      <c r="CH320" s="225"/>
      <c r="CI320" s="225"/>
      <c r="CJ320" s="225"/>
      <c r="CK320" s="225"/>
      <c r="CL320" s="225"/>
      <c r="CM320" s="225"/>
      <c r="CN320" s="225"/>
      <c r="CO320" s="225"/>
      <c r="CP320" s="225"/>
      <c r="CQ320" s="225"/>
      <c r="CR320" s="225"/>
      <c r="CS320" s="225"/>
      <c r="CT320" s="225"/>
    </row>
    <row r="321" spans="1:98" ht="12" customHeight="1" x14ac:dyDescent="0.25">
      <c r="A321" s="225"/>
      <c r="B321" s="225"/>
      <c r="C321" s="225"/>
      <c r="D321" s="225"/>
      <c r="E321" s="225"/>
      <c r="F321" s="225"/>
      <c r="G321" s="225"/>
      <c r="H321" s="225"/>
      <c r="I321" s="225"/>
      <c r="J321" s="225"/>
      <c r="K321" s="225"/>
      <c r="L321" s="225"/>
      <c r="M321" s="225"/>
      <c r="N321" s="225"/>
      <c r="O321" s="225"/>
      <c r="P321" s="225"/>
      <c r="Q321" s="225"/>
      <c r="R321" s="225"/>
      <c r="S321" s="225"/>
      <c r="T321" s="225"/>
      <c r="U321" s="225"/>
      <c r="V321" s="225"/>
      <c r="W321" s="225"/>
      <c r="X321" s="225"/>
      <c r="Y321" s="225"/>
      <c r="Z321" s="225"/>
      <c r="AA321" s="225"/>
      <c r="AB321" s="225"/>
      <c r="AC321" s="225"/>
      <c r="AD321" s="225"/>
      <c r="AE321" s="225"/>
      <c r="AF321" s="225"/>
      <c r="AG321" s="225"/>
      <c r="AH321" s="225"/>
      <c r="AI321" s="225"/>
      <c r="AJ321" s="225"/>
      <c r="AK321" s="257"/>
      <c r="AL321" s="257"/>
      <c r="AM321" s="225"/>
      <c r="AN321" s="225"/>
      <c r="AO321" s="225"/>
      <c r="AP321" s="225"/>
      <c r="AQ321" s="225"/>
      <c r="AR321" s="225"/>
      <c r="AS321" s="225"/>
      <c r="AT321" s="225"/>
      <c r="AU321" s="225"/>
      <c r="AV321" s="225"/>
      <c r="AW321" s="225"/>
      <c r="AX321" s="225"/>
      <c r="AY321" s="225"/>
      <c r="AZ321" s="225"/>
      <c r="BA321" s="225"/>
      <c r="BB321" s="225"/>
      <c r="BC321" s="225"/>
      <c r="BD321" s="225"/>
      <c r="BE321" s="225"/>
      <c r="BF321" s="225"/>
      <c r="BG321" s="225"/>
      <c r="BH321" s="225"/>
      <c r="BI321" s="225"/>
      <c r="BJ321" s="225"/>
      <c r="BK321" s="225"/>
      <c r="BL321" s="225"/>
      <c r="BM321" s="225"/>
      <c r="BN321" s="225"/>
      <c r="BO321" s="225"/>
      <c r="BP321" s="225"/>
      <c r="BQ321" s="225"/>
      <c r="BR321" s="225"/>
      <c r="BS321" s="225"/>
      <c r="BT321" s="225"/>
      <c r="BU321" s="225"/>
      <c r="BV321" s="225"/>
      <c r="BW321" s="225"/>
      <c r="BX321" s="225"/>
      <c r="BY321" s="225"/>
      <c r="BZ321" s="225"/>
      <c r="CA321" s="225"/>
      <c r="CB321" s="225"/>
      <c r="CC321" s="225"/>
      <c r="CD321" s="225"/>
      <c r="CE321" s="225"/>
      <c r="CF321" s="225"/>
      <c r="CG321" s="225"/>
      <c r="CH321" s="225"/>
      <c r="CI321" s="225"/>
      <c r="CJ321" s="225"/>
      <c r="CK321" s="225"/>
      <c r="CL321" s="225"/>
      <c r="CM321" s="225"/>
      <c r="CN321" s="225"/>
      <c r="CO321" s="225"/>
      <c r="CP321" s="225"/>
      <c r="CQ321" s="225"/>
      <c r="CR321" s="225"/>
      <c r="CS321" s="225"/>
      <c r="CT321" s="225"/>
    </row>
    <row r="322" spans="1:98" ht="12" customHeight="1" x14ac:dyDescent="0.25">
      <c r="A322" s="225"/>
      <c r="B322" s="225"/>
      <c r="C322" s="225"/>
      <c r="D322" s="225"/>
      <c r="E322" s="225"/>
      <c r="F322" s="225"/>
      <c r="G322" s="225"/>
      <c r="H322" s="225"/>
      <c r="I322" s="225"/>
      <c r="J322" s="225"/>
      <c r="K322" s="225"/>
      <c r="L322" s="225"/>
      <c r="M322" s="225"/>
      <c r="N322" s="225"/>
      <c r="O322" s="225"/>
      <c r="P322" s="225"/>
      <c r="Q322" s="225"/>
      <c r="R322" s="225"/>
      <c r="S322" s="225"/>
      <c r="T322" s="225"/>
      <c r="U322" s="225"/>
      <c r="V322" s="225"/>
      <c r="W322" s="225"/>
      <c r="X322" s="225"/>
      <c r="Y322" s="225"/>
      <c r="Z322" s="225"/>
      <c r="AA322" s="225"/>
      <c r="AB322" s="225"/>
      <c r="AC322" s="225"/>
      <c r="AD322" s="225"/>
      <c r="AE322" s="225"/>
      <c r="AF322" s="225"/>
      <c r="AG322" s="225"/>
      <c r="AH322" s="225"/>
      <c r="AI322" s="225"/>
      <c r="AJ322" s="225"/>
      <c r="AK322" s="257"/>
      <c r="AL322" s="257"/>
      <c r="AM322" s="225"/>
      <c r="AN322" s="225"/>
      <c r="AO322" s="225"/>
      <c r="AP322" s="225"/>
      <c r="AQ322" s="225"/>
      <c r="AR322" s="225"/>
      <c r="AS322" s="225"/>
      <c r="AT322" s="225"/>
      <c r="AU322" s="225"/>
      <c r="AV322" s="225"/>
      <c r="AW322" s="225"/>
      <c r="AX322" s="225"/>
      <c r="AY322" s="225"/>
      <c r="AZ322" s="225"/>
      <c r="BA322" s="225"/>
      <c r="BB322" s="225"/>
      <c r="BC322" s="225"/>
      <c r="BD322" s="225"/>
      <c r="BE322" s="225"/>
      <c r="BF322" s="225"/>
      <c r="BG322" s="225"/>
      <c r="BH322" s="225"/>
      <c r="BI322" s="225"/>
      <c r="BJ322" s="225"/>
      <c r="BK322" s="225"/>
      <c r="BL322" s="225"/>
      <c r="BM322" s="225"/>
      <c r="BN322" s="225"/>
      <c r="BO322" s="225"/>
      <c r="BP322" s="225"/>
      <c r="BQ322" s="225"/>
      <c r="BR322" s="225"/>
      <c r="BS322" s="225"/>
      <c r="BT322" s="225"/>
      <c r="BU322" s="225"/>
      <c r="BV322" s="225"/>
      <c r="BW322" s="225"/>
      <c r="BX322" s="225"/>
      <c r="BY322" s="225"/>
      <c r="BZ322" s="225"/>
      <c r="CA322" s="225"/>
      <c r="CB322" s="225"/>
      <c r="CC322" s="225"/>
      <c r="CD322" s="225"/>
      <c r="CE322" s="225"/>
      <c r="CF322" s="225"/>
      <c r="CG322" s="225"/>
      <c r="CH322" s="225"/>
      <c r="CI322" s="225"/>
      <c r="CJ322" s="225"/>
      <c r="CK322" s="225"/>
      <c r="CL322" s="225"/>
      <c r="CM322" s="225"/>
      <c r="CN322" s="225"/>
      <c r="CO322" s="225"/>
      <c r="CP322" s="225"/>
      <c r="CQ322" s="225"/>
      <c r="CR322" s="225"/>
      <c r="CS322" s="225"/>
      <c r="CT322" s="225"/>
    </row>
    <row r="323" spans="1:98" ht="12" customHeight="1" x14ac:dyDescent="0.25">
      <c r="A323" s="225"/>
      <c r="B323" s="225"/>
      <c r="C323" s="225"/>
      <c r="D323" s="225"/>
      <c r="E323" s="225"/>
      <c r="F323" s="225"/>
      <c r="G323" s="225"/>
      <c r="H323" s="225"/>
      <c r="I323" s="225"/>
      <c r="J323" s="225"/>
      <c r="K323" s="225"/>
      <c r="L323" s="225"/>
      <c r="M323" s="225"/>
      <c r="N323" s="225"/>
      <c r="O323" s="225"/>
      <c r="P323" s="225"/>
      <c r="Q323" s="225"/>
      <c r="R323" s="225"/>
      <c r="S323" s="225"/>
      <c r="T323" s="225"/>
      <c r="U323" s="225"/>
      <c r="V323" s="225"/>
      <c r="W323" s="225"/>
      <c r="X323" s="225"/>
      <c r="Y323" s="225"/>
      <c r="Z323" s="225"/>
      <c r="AA323" s="225"/>
      <c r="AB323" s="225"/>
      <c r="AC323" s="225"/>
      <c r="AD323" s="225"/>
      <c r="AE323" s="225"/>
      <c r="AF323" s="225"/>
      <c r="AG323" s="225"/>
      <c r="AH323" s="225"/>
      <c r="AI323" s="225"/>
      <c r="AJ323" s="225"/>
      <c r="AK323" s="257"/>
      <c r="AL323" s="257"/>
      <c r="AM323" s="225"/>
      <c r="AN323" s="225"/>
      <c r="AO323" s="225"/>
      <c r="AP323" s="225"/>
      <c r="AQ323" s="225"/>
      <c r="AR323" s="225"/>
      <c r="AS323" s="225"/>
      <c r="AT323" s="225"/>
      <c r="AU323" s="225"/>
      <c r="AV323" s="225"/>
      <c r="AW323" s="225"/>
      <c r="AX323" s="225"/>
      <c r="AY323" s="225"/>
      <c r="AZ323" s="225"/>
      <c r="BA323" s="225"/>
      <c r="BB323" s="225"/>
      <c r="BC323" s="225"/>
      <c r="BD323" s="225"/>
      <c r="BE323" s="225"/>
      <c r="BF323" s="225"/>
      <c r="BG323" s="225"/>
      <c r="BH323" s="225"/>
      <c r="BI323" s="225"/>
      <c r="BJ323" s="225"/>
      <c r="BK323" s="225"/>
      <c r="BL323" s="225"/>
      <c r="BM323" s="225"/>
      <c r="BN323" s="225"/>
      <c r="BO323" s="225"/>
      <c r="BP323" s="225"/>
      <c r="BQ323" s="225"/>
      <c r="BR323" s="225"/>
      <c r="BS323" s="225"/>
      <c r="BT323" s="225"/>
      <c r="BU323" s="225"/>
      <c r="BV323" s="225"/>
      <c r="BW323" s="225"/>
      <c r="BX323" s="225"/>
      <c r="BY323" s="225"/>
      <c r="BZ323" s="225"/>
      <c r="CA323" s="225"/>
      <c r="CB323" s="225"/>
      <c r="CC323" s="225"/>
      <c r="CD323" s="225"/>
      <c r="CE323" s="225"/>
      <c r="CF323" s="225"/>
      <c r="CG323" s="225"/>
      <c r="CH323" s="225"/>
      <c r="CI323" s="225"/>
      <c r="CJ323" s="225"/>
      <c r="CK323" s="225"/>
      <c r="CL323" s="225"/>
      <c r="CM323" s="225"/>
      <c r="CN323" s="225"/>
      <c r="CO323" s="225"/>
      <c r="CP323" s="225"/>
      <c r="CQ323" s="225"/>
      <c r="CR323" s="225"/>
      <c r="CS323" s="225"/>
      <c r="CT323" s="225"/>
    </row>
    <row r="324" spans="1:98" ht="12" customHeight="1" x14ac:dyDescent="0.25">
      <c r="A324" s="225"/>
      <c r="B324" s="225"/>
      <c r="C324" s="225"/>
      <c r="D324" s="225"/>
      <c r="E324" s="225"/>
      <c r="F324" s="225"/>
      <c r="G324" s="225"/>
      <c r="H324" s="225"/>
      <c r="I324" s="225"/>
      <c r="J324" s="225"/>
      <c r="K324" s="225"/>
      <c r="L324" s="225"/>
      <c r="M324" s="225"/>
      <c r="N324" s="225"/>
      <c r="O324" s="225"/>
      <c r="P324" s="225"/>
      <c r="Q324" s="225"/>
      <c r="R324" s="225"/>
      <c r="S324" s="225"/>
      <c r="T324" s="225"/>
      <c r="U324" s="225"/>
      <c r="V324" s="225"/>
      <c r="W324" s="225"/>
      <c r="X324" s="225"/>
      <c r="Y324" s="225"/>
      <c r="Z324" s="225"/>
      <c r="AA324" s="225"/>
      <c r="AB324" s="225"/>
      <c r="AC324" s="225"/>
      <c r="AD324" s="225"/>
      <c r="AE324" s="225"/>
      <c r="AF324" s="225"/>
      <c r="AG324" s="225"/>
      <c r="AH324" s="225"/>
      <c r="AI324" s="225"/>
      <c r="AJ324" s="225"/>
      <c r="AK324" s="257"/>
      <c r="AL324" s="257"/>
      <c r="AM324" s="225"/>
      <c r="AN324" s="225"/>
      <c r="AO324" s="225"/>
      <c r="AP324" s="225"/>
      <c r="AQ324" s="225"/>
      <c r="AR324" s="225"/>
      <c r="AS324" s="225"/>
      <c r="AT324" s="225"/>
      <c r="AU324" s="225"/>
      <c r="AV324" s="225"/>
      <c r="AW324" s="225"/>
      <c r="AX324" s="225"/>
      <c r="AY324" s="225"/>
      <c r="AZ324" s="225"/>
      <c r="BA324" s="225"/>
      <c r="BB324" s="225"/>
      <c r="BC324" s="225"/>
      <c r="BD324" s="225"/>
      <c r="BE324" s="225"/>
      <c r="BF324" s="225"/>
      <c r="BG324" s="225"/>
      <c r="BH324" s="225"/>
      <c r="BI324" s="225"/>
      <c r="BJ324" s="225"/>
      <c r="BK324" s="225"/>
      <c r="BL324" s="225"/>
      <c r="BM324" s="225"/>
      <c r="BN324" s="225"/>
      <c r="BO324" s="225"/>
      <c r="BP324" s="225"/>
      <c r="BQ324" s="225"/>
      <c r="BR324" s="225"/>
      <c r="BS324" s="225"/>
      <c r="BT324" s="225"/>
      <c r="BU324" s="225"/>
      <c r="BV324" s="225"/>
      <c r="BW324" s="225"/>
      <c r="BX324" s="225"/>
      <c r="BY324" s="225"/>
      <c r="BZ324" s="225"/>
      <c r="CA324" s="225"/>
      <c r="CB324" s="225"/>
      <c r="CC324" s="225"/>
      <c r="CD324" s="225"/>
      <c r="CE324" s="225"/>
      <c r="CF324" s="225"/>
      <c r="CG324" s="225"/>
      <c r="CH324" s="225"/>
      <c r="CI324" s="225"/>
      <c r="CJ324" s="225"/>
      <c r="CK324" s="225"/>
      <c r="CL324" s="225"/>
      <c r="CM324" s="225"/>
      <c r="CN324" s="225"/>
      <c r="CO324" s="225"/>
      <c r="CP324" s="225"/>
      <c r="CQ324" s="225"/>
      <c r="CR324" s="225"/>
      <c r="CS324" s="225"/>
      <c r="CT324" s="225"/>
    </row>
    <row r="325" spans="1:98" ht="12" customHeight="1" x14ac:dyDescent="0.25">
      <c r="A325" s="225"/>
      <c r="B325" s="225"/>
      <c r="C325" s="225"/>
      <c r="D325" s="225"/>
      <c r="E325" s="225"/>
      <c r="F325" s="225"/>
      <c r="G325" s="225"/>
      <c r="H325" s="225"/>
      <c r="I325" s="225"/>
      <c r="J325" s="225"/>
      <c r="K325" s="225"/>
      <c r="L325" s="225"/>
      <c r="M325" s="225"/>
      <c r="N325" s="225"/>
      <c r="O325" s="225"/>
      <c r="P325" s="225"/>
      <c r="Q325" s="225"/>
      <c r="R325" s="225"/>
      <c r="S325" s="225"/>
      <c r="T325" s="225"/>
      <c r="U325" s="225"/>
      <c r="V325" s="225"/>
      <c r="W325" s="225"/>
      <c r="X325" s="225"/>
      <c r="Y325" s="225"/>
      <c r="Z325" s="225"/>
      <c r="AA325" s="225"/>
      <c r="AB325" s="225"/>
      <c r="AC325" s="225"/>
      <c r="AD325" s="225"/>
      <c r="AE325" s="225"/>
      <c r="AF325" s="225"/>
      <c r="AG325" s="225"/>
      <c r="AH325" s="225"/>
      <c r="AI325" s="225"/>
      <c r="AJ325" s="225"/>
      <c r="AK325" s="257"/>
      <c r="AL325" s="257"/>
      <c r="AM325" s="225"/>
      <c r="AN325" s="225"/>
      <c r="AO325" s="225"/>
      <c r="AP325" s="225"/>
      <c r="AQ325" s="225"/>
      <c r="AR325" s="225"/>
      <c r="AS325" s="225"/>
      <c r="AT325" s="225"/>
      <c r="AU325" s="225"/>
      <c r="AV325" s="225"/>
      <c r="AW325" s="225"/>
      <c r="AX325" s="225"/>
      <c r="AY325" s="225"/>
      <c r="AZ325" s="225"/>
      <c r="BA325" s="225"/>
      <c r="BB325" s="225"/>
      <c r="BC325" s="225"/>
      <c r="BD325" s="225"/>
      <c r="BE325" s="225"/>
      <c r="BF325" s="225"/>
      <c r="BG325" s="225"/>
      <c r="BH325" s="225"/>
      <c r="BI325" s="225"/>
      <c r="BJ325" s="225"/>
      <c r="BK325" s="225"/>
      <c r="BL325" s="225"/>
      <c r="BM325" s="225"/>
      <c r="BN325" s="225"/>
      <c r="BO325" s="225"/>
      <c r="BP325" s="225"/>
      <c r="BQ325" s="225"/>
      <c r="BR325" s="225"/>
      <c r="BS325" s="225"/>
      <c r="BT325" s="225"/>
      <c r="BU325" s="225"/>
      <c r="BV325" s="225"/>
      <c r="BW325" s="225"/>
      <c r="BX325" s="225"/>
      <c r="BY325" s="225"/>
      <c r="BZ325" s="225"/>
      <c r="CA325" s="225"/>
      <c r="CB325" s="225"/>
      <c r="CC325" s="225"/>
      <c r="CD325" s="225"/>
      <c r="CE325" s="225"/>
      <c r="CF325" s="225"/>
      <c r="CG325" s="225"/>
      <c r="CH325" s="225"/>
      <c r="CI325" s="225"/>
      <c r="CJ325" s="225"/>
      <c r="CK325" s="225"/>
      <c r="CL325" s="225"/>
      <c r="CM325" s="225"/>
      <c r="CN325" s="225"/>
      <c r="CO325" s="225"/>
      <c r="CP325" s="225"/>
      <c r="CQ325" s="225"/>
      <c r="CR325" s="225"/>
      <c r="CS325" s="225"/>
      <c r="CT325" s="225"/>
    </row>
    <row r="326" spans="1:98" ht="12" customHeight="1" x14ac:dyDescent="0.25">
      <c r="A326" s="225"/>
      <c r="B326" s="225"/>
      <c r="C326" s="225"/>
      <c r="D326" s="225"/>
      <c r="E326" s="225"/>
      <c r="F326" s="225"/>
      <c r="G326" s="225"/>
      <c r="H326" s="225"/>
      <c r="I326" s="225"/>
      <c r="J326" s="225"/>
      <c r="K326" s="225"/>
      <c r="L326" s="225"/>
      <c r="M326" s="225"/>
      <c r="N326" s="225"/>
      <c r="O326" s="225"/>
      <c r="P326" s="225"/>
      <c r="Q326" s="225"/>
      <c r="R326" s="225"/>
      <c r="S326" s="225"/>
      <c r="T326" s="225"/>
      <c r="U326" s="225"/>
      <c r="V326" s="225"/>
      <c r="W326" s="225"/>
      <c r="X326" s="225"/>
      <c r="Y326" s="225"/>
      <c r="Z326" s="225"/>
      <c r="AA326" s="225"/>
      <c r="AB326" s="225"/>
      <c r="AC326" s="225"/>
      <c r="AD326" s="225"/>
      <c r="AE326" s="225"/>
      <c r="AF326" s="225"/>
      <c r="AG326" s="225"/>
      <c r="AH326" s="225"/>
      <c r="AI326" s="225"/>
      <c r="AJ326" s="225"/>
      <c r="AK326" s="257"/>
      <c r="AL326" s="257"/>
      <c r="AM326" s="225"/>
      <c r="AN326" s="225"/>
      <c r="AO326" s="225"/>
      <c r="AP326" s="225"/>
      <c r="AQ326" s="225"/>
      <c r="AR326" s="225"/>
      <c r="AS326" s="225"/>
      <c r="AT326" s="225"/>
      <c r="AU326" s="225"/>
      <c r="AV326" s="225"/>
      <c r="AW326" s="225"/>
      <c r="AX326" s="225"/>
      <c r="AY326" s="225"/>
      <c r="AZ326" s="225"/>
      <c r="BA326" s="225"/>
      <c r="BB326" s="225"/>
      <c r="BC326" s="225"/>
      <c r="BD326" s="225"/>
      <c r="BE326" s="225"/>
      <c r="BF326" s="225"/>
      <c r="BG326" s="225"/>
      <c r="BH326" s="225"/>
      <c r="BI326" s="225"/>
      <c r="BJ326" s="225"/>
      <c r="BK326" s="225"/>
      <c r="BL326" s="225"/>
      <c r="BM326" s="225"/>
      <c r="BN326" s="225"/>
      <c r="BO326" s="225"/>
      <c r="BP326" s="225"/>
      <c r="BQ326" s="225"/>
      <c r="BR326" s="225"/>
      <c r="BS326" s="225"/>
      <c r="BT326" s="225"/>
      <c r="BU326" s="225"/>
      <c r="BV326" s="225"/>
      <c r="BW326" s="225"/>
      <c r="BX326" s="225"/>
      <c r="BY326" s="225"/>
      <c r="BZ326" s="225"/>
      <c r="CA326" s="225"/>
      <c r="CB326" s="225"/>
      <c r="CC326" s="225"/>
      <c r="CD326" s="225"/>
      <c r="CE326" s="225"/>
      <c r="CF326" s="225"/>
      <c r="CG326" s="225"/>
      <c r="CH326" s="225"/>
      <c r="CI326" s="225"/>
      <c r="CJ326" s="225"/>
      <c r="CK326" s="225"/>
      <c r="CL326" s="225"/>
      <c r="CM326" s="225"/>
      <c r="CN326" s="225"/>
      <c r="CO326" s="225"/>
      <c r="CP326" s="225"/>
      <c r="CQ326" s="225"/>
      <c r="CR326" s="225"/>
      <c r="CS326" s="225"/>
      <c r="CT326" s="225"/>
    </row>
    <row r="327" spans="1:98" ht="12" customHeight="1" x14ac:dyDescent="0.25">
      <c r="A327" s="225"/>
      <c r="B327" s="225"/>
      <c r="C327" s="225"/>
      <c r="D327" s="225"/>
      <c r="E327" s="225"/>
      <c r="F327" s="225"/>
      <c r="G327" s="225"/>
      <c r="H327" s="225"/>
      <c r="I327" s="225"/>
      <c r="J327" s="225"/>
      <c r="K327" s="225"/>
      <c r="L327" s="225"/>
      <c r="M327" s="225"/>
      <c r="N327" s="225"/>
      <c r="O327" s="225"/>
      <c r="P327" s="225"/>
      <c r="Q327" s="225"/>
      <c r="R327" s="225"/>
      <c r="S327" s="225"/>
      <c r="T327" s="225"/>
      <c r="U327" s="225"/>
      <c r="V327" s="225"/>
      <c r="W327" s="225"/>
      <c r="X327" s="225"/>
      <c r="Y327" s="225"/>
      <c r="Z327" s="225"/>
      <c r="AA327" s="225"/>
      <c r="AB327" s="225"/>
      <c r="AC327" s="225"/>
      <c r="AD327" s="225"/>
      <c r="AE327" s="225"/>
      <c r="AF327" s="225"/>
      <c r="AG327" s="225"/>
      <c r="AH327" s="225"/>
      <c r="AI327" s="225"/>
      <c r="AJ327" s="225"/>
      <c r="AK327" s="257"/>
      <c r="AL327" s="257"/>
      <c r="AM327" s="225"/>
      <c r="AN327" s="225"/>
      <c r="AO327" s="225"/>
      <c r="AP327" s="225"/>
      <c r="AQ327" s="225"/>
      <c r="AR327" s="225"/>
      <c r="AS327" s="225"/>
      <c r="AT327" s="225"/>
      <c r="AU327" s="225"/>
      <c r="AV327" s="225"/>
      <c r="AW327" s="225"/>
      <c r="AX327" s="225"/>
      <c r="AY327" s="225"/>
      <c r="AZ327" s="225"/>
      <c r="BA327" s="225"/>
      <c r="BB327" s="225"/>
      <c r="BC327" s="225"/>
      <c r="BD327" s="225"/>
      <c r="BE327" s="225"/>
      <c r="BF327" s="225"/>
      <c r="BG327" s="225"/>
      <c r="BH327" s="225"/>
      <c r="BI327" s="225"/>
      <c r="BJ327" s="225"/>
      <c r="BK327" s="225"/>
      <c r="BL327" s="225"/>
      <c r="BM327" s="225"/>
      <c r="BN327" s="225"/>
      <c r="BO327" s="225"/>
      <c r="BP327" s="225"/>
      <c r="BQ327" s="225"/>
      <c r="BR327" s="225"/>
      <c r="BS327" s="225"/>
      <c r="BT327" s="225"/>
      <c r="BU327" s="225"/>
      <c r="BV327" s="225"/>
      <c r="BW327" s="225"/>
      <c r="BX327" s="225"/>
      <c r="BY327" s="225"/>
      <c r="BZ327" s="225"/>
      <c r="CA327" s="225"/>
      <c r="CB327" s="225"/>
      <c r="CC327" s="225"/>
      <c r="CD327" s="225"/>
      <c r="CE327" s="225"/>
      <c r="CF327" s="225"/>
      <c r="CG327" s="225"/>
      <c r="CH327" s="225"/>
      <c r="CI327" s="225"/>
      <c r="CJ327" s="225"/>
      <c r="CK327" s="225"/>
      <c r="CL327" s="225"/>
      <c r="CM327" s="225"/>
      <c r="CN327" s="225"/>
      <c r="CO327" s="225"/>
      <c r="CP327" s="225"/>
      <c r="CQ327" s="225"/>
      <c r="CR327" s="225"/>
      <c r="CS327" s="225"/>
      <c r="CT327" s="225"/>
    </row>
    <row r="328" spans="1:98" ht="12" customHeight="1" x14ac:dyDescent="0.25">
      <c r="A328" s="225"/>
      <c r="B328" s="225"/>
      <c r="C328" s="225"/>
      <c r="D328" s="225"/>
      <c r="E328" s="225"/>
      <c r="F328" s="225"/>
      <c r="G328" s="225"/>
      <c r="H328" s="225"/>
      <c r="I328" s="225"/>
      <c r="J328" s="225"/>
      <c r="K328" s="225"/>
      <c r="L328" s="225"/>
      <c r="M328" s="225"/>
      <c r="N328" s="225"/>
      <c r="O328" s="225"/>
      <c r="P328" s="225"/>
      <c r="Q328" s="225"/>
      <c r="R328" s="225"/>
      <c r="S328" s="225"/>
      <c r="T328" s="225"/>
      <c r="U328" s="225"/>
      <c r="V328" s="225"/>
      <c r="W328" s="225"/>
      <c r="X328" s="225"/>
      <c r="Y328" s="225"/>
      <c r="Z328" s="225"/>
      <c r="AA328" s="225"/>
      <c r="AB328" s="225"/>
      <c r="AC328" s="225"/>
      <c r="AD328" s="225"/>
      <c r="AE328" s="225"/>
      <c r="AF328" s="225"/>
      <c r="AG328" s="225"/>
      <c r="AH328" s="225"/>
      <c r="AI328" s="225"/>
      <c r="AJ328" s="225"/>
      <c r="AK328" s="257"/>
      <c r="AL328" s="257"/>
      <c r="AM328" s="225"/>
      <c r="AN328" s="225"/>
      <c r="AO328" s="225"/>
      <c r="AP328" s="225"/>
      <c r="AQ328" s="225"/>
      <c r="AR328" s="225"/>
      <c r="AS328" s="225"/>
      <c r="AT328" s="225"/>
      <c r="AU328" s="225"/>
      <c r="AV328" s="225"/>
      <c r="AW328" s="225"/>
      <c r="AX328" s="225"/>
      <c r="AY328" s="225"/>
      <c r="AZ328" s="225"/>
      <c r="BA328" s="225"/>
      <c r="BB328" s="225"/>
      <c r="BC328" s="225"/>
      <c r="BD328" s="225"/>
      <c r="BE328" s="225"/>
      <c r="BF328" s="225"/>
      <c r="BG328" s="225"/>
      <c r="BH328" s="225"/>
      <c r="BI328" s="225"/>
      <c r="BJ328" s="225"/>
      <c r="BK328" s="225"/>
      <c r="BL328" s="225"/>
      <c r="BM328" s="225"/>
      <c r="BN328" s="225"/>
      <c r="BO328" s="225"/>
      <c r="BP328" s="225"/>
      <c r="BQ328" s="225"/>
      <c r="BR328" s="225"/>
      <c r="BS328" s="225"/>
      <c r="BT328" s="225"/>
      <c r="BU328" s="225"/>
      <c r="BV328" s="225"/>
      <c r="BW328" s="225"/>
      <c r="BX328" s="225"/>
      <c r="BY328" s="225"/>
      <c r="BZ328" s="225"/>
      <c r="CA328" s="225"/>
      <c r="CB328" s="225"/>
      <c r="CC328" s="225"/>
      <c r="CD328" s="225"/>
      <c r="CE328" s="225"/>
      <c r="CF328" s="225"/>
      <c r="CG328" s="225"/>
      <c r="CH328" s="225"/>
      <c r="CI328" s="225"/>
      <c r="CJ328" s="225"/>
      <c r="CK328" s="225"/>
      <c r="CL328" s="225"/>
      <c r="CM328" s="225"/>
      <c r="CN328" s="225"/>
      <c r="CO328" s="225"/>
      <c r="CP328" s="225"/>
      <c r="CQ328" s="225"/>
      <c r="CR328" s="225"/>
      <c r="CS328" s="225"/>
      <c r="CT328" s="225"/>
    </row>
    <row r="329" spans="1:98" ht="12" customHeight="1" x14ac:dyDescent="0.25">
      <c r="A329" s="225"/>
      <c r="B329" s="225"/>
      <c r="C329" s="225"/>
      <c r="D329" s="225"/>
      <c r="E329" s="225"/>
      <c r="F329" s="225"/>
      <c r="G329" s="225"/>
      <c r="H329" s="225"/>
      <c r="I329" s="225"/>
      <c r="J329" s="225"/>
      <c r="K329" s="225"/>
      <c r="L329" s="225"/>
      <c r="M329" s="225"/>
      <c r="N329" s="225"/>
      <c r="O329" s="225"/>
      <c r="P329" s="225"/>
      <c r="Q329" s="225"/>
      <c r="R329" s="225"/>
      <c r="S329" s="225"/>
      <c r="T329" s="225"/>
      <c r="U329" s="225"/>
      <c r="V329" s="225"/>
      <c r="W329" s="225"/>
      <c r="X329" s="225"/>
      <c r="Y329" s="225"/>
      <c r="Z329" s="225"/>
      <c r="AA329" s="225"/>
      <c r="AB329" s="225"/>
      <c r="AC329" s="225"/>
      <c r="AD329" s="225"/>
      <c r="AE329" s="225"/>
      <c r="AF329" s="225"/>
      <c r="AG329" s="225"/>
      <c r="AH329" s="225"/>
      <c r="AI329" s="225"/>
      <c r="AJ329" s="225"/>
      <c r="AK329" s="257"/>
      <c r="AL329" s="257"/>
      <c r="AM329" s="225"/>
      <c r="AN329" s="225"/>
      <c r="AO329" s="225"/>
      <c r="AP329" s="225"/>
      <c r="AQ329" s="225"/>
      <c r="AR329" s="225"/>
      <c r="AS329" s="225"/>
      <c r="AT329" s="225"/>
      <c r="AU329" s="225"/>
      <c r="AV329" s="225"/>
      <c r="AW329" s="225"/>
      <c r="AX329" s="225"/>
      <c r="AY329" s="225"/>
      <c r="AZ329" s="225"/>
      <c r="BA329" s="225"/>
      <c r="BB329" s="225"/>
      <c r="BC329" s="225"/>
      <c r="BD329" s="225"/>
      <c r="BE329" s="225"/>
      <c r="BF329" s="225"/>
      <c r="BG329" s="225"/>
      <c r="BH329" s="225"/>
      <c r="BI329" s="225"/>
      <c r="BJ329" s="225"/>
      <c r="BK329" s="225"/>
      <c r="BL329" s="225"/>
      <c r="BM329" s="225"/>
      <c r="BN329" s="225"/>
      <c r="BO329" s="225"/>
      <c r="BP329" s="225"/>
      <c r="BQ329" s="225"/>
      <c r="BR329" s="225"/>
      <c r="BS329" s="225"/>
      <c r="BT329" s="225"/>
      <c r="BU329" s="225"/>
      <c r="BV329" s="225"/>
      <c r="BW329" s="225"/>
      <c r="BX329" s="225"/>
      <c r="BY329" s="225"/>
      <c r="BZ329" s="225"/>
      <c r="CA329" s="225"/>
      <c r="CB329" s="225"/>
      <c r="CC329" s="225"/>
      <c r="CD329" s="225"/>
      <c r="CE329" s="225"/>
      <c r="CF329" s="225"/>
      <c r="CG329" s="225"/>
      <c r="CH329" s="225"/>
      <c r="CI329" s="225"/>
      <c r="CJ329" s="225"/>
      <c r="CK329" s="225"/>
      <c r="CL329" s="225"/>
      <c r="CM329" s="225"/>
      <c r="CN329" s="225"/>
      <c r="CO329" s="225"/>
      <c r="CP329" s="225"/>
      <c r="CQ329" s="225"/>
      <c r="CR329" s="225"/>
      <c r="CS329" s="225"/>
      <c r="CT329" s="225"/>
    </row>
    <row r="330" spans="1:98" ht="12" customHeight="1" x14ac:dyDescent="0.25">
      <c r="A330" s="225"/>
      <c r="B330" s="225"/>
      <c r="C330" s="225"/>
      <c r="D330" s="225"/>
      <c r="E330" s="225"/>
      <c r="F330" s="225"/>
      <c r="G330" s="225"/>
      <c r="H330" s="225"/>
      <c r="I330" s="225"/>
      <c r="J330" s="225"/>
      <c r="K330" s="225"/>
      <c r="L330" s="225"/>
      <c r="M330" s="225"/>
      <c r="N330" s="225"/>
      <c r="O330" s="225"/>
      <c r="P330" s="225"/>
      <c r="Q330" s="225"/>
      <c r="R330" s="225"/>
      <c r="S330" s="225"/>
      <c r="T330" s="225"/>
      <c r="U330" s="225"/>
      <c r="V330" s="225"/>
      <c r="W330" s="225"/>
      <c r="X330" s="225"/>
      <c r="Y330" s="225"/>
      <c r="Z330" s="225"/>
      <c r="AA330" s="225"/>
      <c r="AB330" s="225"/>
      <c r="AC330" s="225"/>
      <c r="AD330" s="225"/>
      <c r="AE330" s="225"/>
      <c r="AF330" s="225"/>
      <c r="AG330" s="225"/>
      <c r="AH330" s="225"/>
      <c r="AI330" s="225"/>
      <c r="AJ330" s="225"/>
      <c r="AK330" s="257"/>
      <c r="AL330" s="257"/>
      <c r="AM330" s="225"/>
      <c r="AN330" s="225"/>
      <c r="AO330" s="225"/>
      <c r="AP330" s="225"/>
      <c r="AQ330" s="225"/>
      <c r="AR330" s="225"/>
      <c r="AS330" s="225"/>
      <c r="AT330" s="225"/>
      <c r="AU330" s="225"/>
      <c r="AV330" s="225"/>
      <c r="AW330" s="225"/>
      <c r="AX330" s="225"/>
      <c r="AY330" s="225"/>
      <c r="AZ330" s="225"/>
      <c r="BA330" s="225"/>
      <c r="BB330" s="225"/>
      <c r="BC330" s="225"/>
      <c r="BD330" s="225"/>
      <c r="BE330" s="225"/>
      <c r="BF330" s="225"/>
      <c r="BG330" s="225"/>
      <c r="BH330" s="225"/>
      <c r="BI330" s="225"/>
      <c r="BJ330" s="225"/>
      <c r="BK330" s="225"/>
      <c r="BL330" s="225"/>
      <c r="BM330" s="225"/>
      <c r="BN330" s="225"/>
      <c r="BO330" s="225"/>
      <c r="BP330" s="225"/>
      <c r="BQ330" s="225"/>
      <c r="BR330" s="225"/>
      <c r="BS330" s="225"/>
      <c r="BT330" s="225"/>
      <c r="BU330" s="225"/>
      <c r="BV330" s="225"/>
      <c r="BW330" s="225"/>
      <c r="BX330" s="225"/>
      <c r="BY330" s="225"/>
      <c r="BZ330" s="225"/>
      <c r="CA330" s="225"/>
      <c r="CB330" s="225"/>
      <c r="CC330" s="225"/>
      <c r="CD330" s="225"/>
      <c r="CE330" s="225"/>
      <c r="CF330" s="225"/>
      <c r="CG330" s="225"/>
      <c r="CH330" s="225"/>
      <c r="CI330" s="225"/>
      <c r="CJ330" s="225"/>
      <c r="CK330" s="225"/>
      <c r="CL330" s="225"/>
      <c r="CM330" s="225"/>
      <c r="CN330" s="225"/>
      <c r="CO330" s="225"/>
      <c r="CP330" s="225"/>
      <c r="CQ330" s="225"/>
      <c r="CR330" s="225"/>
      <c r="CS330" s="225"/>
      <c r="CT330" s="225"/>
    </row>
    <row r="331" spans="1:98" ht="12" customHeight="1" x14ac:dyDescent="0.25">
      <c r="A331" s="225"/>
      <c r="B331" s="225"/>
      <c r="C331" s="225"/>
      <c r="D331" s="225"/>
      <c r="E331" s="225"/>
      <c r="F331" s="225"/>
      <c r="G331" s="225"/>
      <c r="H331" s="225"/>
      <c r="I331" s="225"/>
      <c r="J331" s="225"/>
      <c r="K331" s="225"/>
      <c r="L331" s="225"/>
      <c r="M331" s="225"/>
      <c r="N331" s="225"/>
      <c r="O331" s="225"/>
      <c r="P331" s="225"/>
      <c r="Q331" s="225"/>
      <c r="R331" s="225"/>
      <c r="S331" s="225"/>
      <c r="T331" s="225"/>
      <c r="U331" s="225"/>
      <c r="V331" s="225"/>
      <c r="W331" s="225"/>
      <c r="X331" s="225"/>
      <c r="Y331" s="225"/>
      <c r="Z331" s="225"/>
      <c r="AA331" s="225"/>
      <c r="AB331" s="225"/>
      <c r="AC331" s="225"/>
      <c r="AD331" s="225"/>
      <c r="AE331" s="225"/>
      <c r="AF331" s="225"/>
      <c r="AG331" s="225"/>
      <c r="AH331" s="225"/>
      <c r="AI331" s="225"/>
      <c r="AJ331" s="225"/>
      <c r="AK331" s="257"/>
      <c r="AL331" s="257"/>
      <c r="AM331" s="225"/>
      <c r="AN331" s="225"/>
      <c r="AO331" s="225"/>
      <c r="AP331" s="225"/>
      <c r="AQ331" s="225"/>
      <c r="AR331" s="225"/>
      <c r="AS331" s="225"/>
      <c r="AT331" s="225"/>
      <c r="AU331" s="225"/>
      <c r="AV331" s="225"/>
      <c r="AW331" s="225"/>
      <c r="AX331" s="225"/>
      <c r="AY331" s="225"/>
      <c r="AZ331" s="225"/>
      <c r="BA331" s="225"/>
      <c r="BB331" s="225"/>
      <c r="BC331" s="225"/>
      <c r="BD331" s="225"/>
      <c r="BE331" s="225"/>
      <c r="BF331" s="225"/>
      <c r="BG331" s="225"/>
      <c r="BH331" s="225"/>
      <c r="BI331" s="225"/>
      <c r="BJ331" s="225"/>
      <c r="BK331" s="225"/>
      <c r="BL331" s="225"/>
      <c r="BM331" s="225"/>
      <c r="BN331" s="225"/>
      <c r="BO331" s="225"/>
      <c r="BP331" s="225"/>
      <c r="BQ331" s="225"/>
      <c r="BR331" s="225"/>
      <c r="BS331" s="225"/>
      <c r="BT331" s="225"/>
      <c r="BU331" s="225"/>
      <c r="BV331" s="225"/>
      <c r="BW331" s="225"/>
      <c r="BX331" s="225"/>
      <c r="BY331" s="225"/>
      <c r="BZ331" s="225"/>
      <c r="CA331" s="225"/>
      <c r="CB331" s="225"/>
      <c r="CC331" s="225"/>
      <c r="CD331" s="225"/>
      <c r="CE331" s="225"/>
      <c r="CF331" s="225"/>
      <c r="CG331" s="225"/>
      <c r="CH331" s="225"/>
      <c r="CI331" s="225"/>
      <c r="CJ331" s="225"/>
      <c r="CK331" s="225"/>
      <c r="CL331" s="225"/>
      <c r="CM331" s="225"/>
      <c r="CN331" s="225"/>
      <c r="CO331" s="225"/>
      <c r="CP331" s="225"/>
      <c r="CQ331" s="225"/>
      <c r="CR331" s="225"/>
      <c r="CS331" s="225"/>
      <c r="CT331" s="225"/>
    </row>
    <row r="332" spans="1:98" ht="12" customHeight="1" x14ac:dyDescent="0.25">
      <c r="A332" s="225"/>
      <c r="B332" s="225"/>
      <c r="C332" s="225"/>
      <c r="D332" s="225"/>
      <c r="E332" s="225"/>
      <c r="F332" s="225"/>
      <c r="G332" s="225"/>
      <c r="H332" s="225"/>
      <c r="I332" s="225"/>
      <c r="J332" s="225"/>
      <c r="K332" s="225"/>
      <c r="L332" s="225"/>
      <c r="M332" s="225"/>
      <c r="N332" s="225"/>
      <c r="O332" s="225"/>
      <c r="P332" s="225"/>
      <c r="Q332" s="225"/>
      <c r="R332" s="225"/>
      <c r="S332" s="225"/>
      <c r="T332" s="225"/>
      <c r="U332" s="225"/>
      <c r="V332" s="225"/>
      <c r="W332" s="225"/>
      <c r="X332" s="225"/>
      <c r="Y332" s="225"/>
      <c r="Z332" s="225"/>
      <c r="AA332" s="225"/>
      <c r="AB332" s="225"/>
      <c r="AC332" s="225"/>
      <c r="AD332" s="225"/>
      <c r="AE332" s="225"/>
      <c r="AF332" s="225"/>
      <c r="AG332" s="225"/>
      <c r="AH332" s="225"/>
      <c r="AI332" s="225"/>
      <c r="AJ332" s="225"/>
      <c r="AK332" s="257"/>
      <c r="AL332" s="257"/>
      <c r="AM332" s="225"/>
      <c r="AN332" s="225"/>
      <c r="AO332" s="225"/>
      <c r="AP332" s="225"/>
      <c r="AQ332" s="225"/>
      <c r="AR332" s="225"/>
      <c r="AS332" s="225"/>
      <c r="AT332" s="225"/>
      <c r="AU332" s="225"/>
      <c r="AV332" s="225"/>
      <c r="AW332" s="225"/>
      <c r="AX332" s="225"/>
      <c r="AY332" s="225"/>
      <c r="AZ332" s="225"/>
      <c r="BA332" s="225"/>
      <c r="BB332" s="225"/>
      <c r="BC332" s="225"/>
      <c r="BD332" s="225"/>
      <c r="BE332" s="225"/>
      <c r="BF332" s="225"/>
      <c r="BG332" s="225"/>
      <c r="BH332" s="225"/>
      <c r="BI332" s="225"/>
      <c r="BJ332" s="225"/>
      <c r="BK332" s="225"/>
      <c r="BL332" s="225"/>
      <c r="BM332" s="225"/>
      <c r="BN332" s="225"/>
      <c r="BO332" s="225"/>
      <c r="BP332" s="225"/>
      <c r="BQ332" s="225"/>
      <c r="BR332" s="225"/>
      <c r="BS332" s="225"/>
      <c r="BT332" s="225"/>
      <c r="BU332" s="225"/>
      <c r="BV332" s="225"/>
      <c r="BW332" s="225"/>
      <c r="BX332" s="225"/>
      <c r="BY332" s="225"/>
      <c r="BZ332" s="225"/>
      <c r="CA332" s="225"/>
      <c r="CB332" s="225"/>
      <c r="CC332" s="225"/>
      <c r="CD332" s="225"/>
      <c r="CE332" s="225"/>
      <c r="CF332" s="225"/>
      <c r="CG332" s="225"/>
      <c r="CH332" s="225"/>
      <c r="CI332" s="225"/>
      <c r="CJ332" s="225"/>
      <c r="CK332" s="225"/>
      <c r="CL332" s="225"/>
      <c r="CM332" s="225"/>
      <c r="CN332" s="225"/>
      <c r="CO332" s="225"/>
      <c r="CP332" s="225"/>
      <c r="CQ332" s="225"/>
      <c r="CR332" s="225"/>
      <c r="CS332" s="225"/>
      <c r="CT332" s="225"/>
    </row>
    <row r="333" spans="1:98" ht="12" customHeight="1" x14ac:dyDescent="0.25">
      <c r="A333" s="225"/>
      <c r="B333" s="225"/>
      <c r="C333" s="225"/>
      <c r="D333" s="225"/>
      <c r="E333" s="225"/>
      <c r="F333" s="225"/>
      <c r="G333" s="225"/>
      <c r="H333" s="225"/>
      <c r="I333" s="225"/>
      <c r="J333" s="225"/>
      <c r="K333" s="225"/>
      <c r="L333" s="225"/>
      <c r="M333" s="225"/>
      <c r="N333" s="225"/>
      <c r="O333" s="225"/>
      <c r="P333" s="225"/>
      <c r="Q333" s="225"/>
      <c r="R333" s="225"/>
      <c r="S333" s="225"/>
      <c r="T333" s="225"/>
      <c r="U333" s="225"/>
      <c r="V333" s="225"/>
      <c r="W333" s="225"/>
      <c r="X333" s="225"/>
      <c r="Y333" s="225"/>
      <c r="Z333" s="225"/>
      <c r="AA333" s="225"/>
      <c r="AB333" s="225"/>
      <c r="AC333" s="225"/>
      <c r="AD333" s="225"/>
      <c r="AE333" s="225"/>
      <c r="AF333" s="225"/>
      <c r="AG333" s="225"/>
      <c r="AH333" s="225"/>
      <c r="AI333" s="225"/>
      <c r="AJ333" s="225"/>
      <c r="AK333" s="257"/>
      <c r="AL333" s="257"/>
      <c r="AM333" s="225"/>
      <c r="AN333" s="225"/>
      <c r="AO333" s="225"/>
      <c r="AP333" s="225"/>
      <c r="AQ333" s="225"/>
      <c r="AR333" s="225"/>
      <c r="AS333" s="225"/>
      <c r="AT333" s="225"/>
      <c r="AU333" s="225"/>
      <c r="AV333" s="225"/>
      <c r="AW333" s="225"/>
      <c r="AX333" s="225"/>
      <c r="AY333" s="225"/>
      <c r="AZ333" s="225"/>
      <c r="BA333" s="225"/>
      <c r="BB333" s="225"/>
      <c r="BC333" s="225"/>
      <c r="BD333" s="225"/>
      <c r="BE333" s="225"/>
      <c r="BF333" s="225"/>
      <c r="BG333" s="225"/>
      <c r="BH333" s="225"/>
      <c r="BI333" s="225"/>
      <c r="BJ333" s="225"/>
      <c r="BK333" s="225"/>
      <c r="BL333" s="225"/>
      <c r="BM333" s="225"/>
      <c r="BN333" s="225"/>
      <c r="BO333" s="225"/>
      <c r="BP333" s="225"/>
      <c r="BQ333" s="225"/>
      <c r="BR333" s="225"/>
      <c r="BS333" s="225"/>
      <c r="BT333" s="225"/>
      <c r="BU333" s="225"/>
      <c r="BV333" s="225"/>
      <c r="BW333" s="225"/>
      <c r="BX333" s="225"/>
      <c r="BY333" s="225"/>
      <c r="BZ333" s="225"/>
      <c r="CA333" s="225"/>
      <c r="CB333" s="225"/>
      <c r="CC333" s="225"/>
      <c r="CD333" s="225"/>
      <c r="CE333" s="225"/>
      <c r="CF333" s="225"/>
      <c r="CG333" s="225"/>
      <c r="CH333" s="225"/>
      <c r="CI333" s="225"/>
      <c r="CJ333" s="225"/>
      <c r="CK333" s="225"/>
      <c r="CL333" s="225"/>
      <c r="CM333" s="225"/>
      <c r="CN333" s="225"/>
      <c r="CO333" s="225"/>
      <c r="CP333" s="225"/>
      <c r="CQ333" s="225"/>
      <c r="CR333" s="225"/>
      <c r="CS333" s="225"/>
      <c r="CT333" s="225"/>
    </row>
    <row r="334" spans="1:98" ht="12" customHeight="1" x14ac:dyDescent="0.25">
      <c r="A334" s="225"/>
      <c r="B334" s="225"/>
      <c r="C334" s="225"/>
      <c r="D334" s="225"/>
      <c r="E334" s="225"/>
      <c r="F334" s="225"/>
      <c r="G334" s="225"/>
      <c r="H334" s="225"/>
      <c r="I334" s="225"/>
      <c r="J334" s="225"/>
      <c r="K334" s="225"/>
      <c r="L334" s="225"/>
      <c r="M334" s="225"/>
      <c r="N334" s="225"/>
      <c r="O334" s="225"/>
      <c r="P334" s="225"/>
      <c r="Q334" s="225"/>
      <c r="R334" s="225"/>
      <c r="S334" s="225"/>
      <c r="T334" s="225"/>
      <c r="U334" s="225"/>
      <c r="V334" s="225"/>
      <c r="W334" s="225"/>
      <c r="X334" s="225"/>
      <c r="Y334" s="225"/>
      <c r="Z334" s="225"/>
      <c r="AA334" s="225"/>
      <c r="AB334" s="225"/>
      <c r="AC334" s="225"/>
      <c r="AD334" s="225"/>
      <c r="AE334" s="225"/>
      <c r="AF334" s="225"/>
      <c r="AG334" s="225"/>
      <c r="AH334" s="225"/>
      <c r="AI334" s="225"/>
      <c r="AJ334" s="225"/>
      <c r="AK334" s="257"/>
      <c r="AL334" s="257"/>
      <c r="AM334" s="225"/>
      <c r="AN334" s="225"/>
      <c r="AO334" s="225"/>
      <c r="AP334" s="225"/>
      <c r="AQ334" s="225"/>
      <c r="AR334" s="225"/>
      <c r="AS334" s="225"/>
      <c r="AT334" s="225"/>
      <c r="AU334" s="225"/>
      <c r="AV334" s="225"/>
      <c r="AW334" s="225"/>
      <c r="AX334" s="225"/>
      <c r="AY334" s="225"/>
      <c r="AZ334" s="225"/>
      <c r="BA334" s="225"/>
      <c r="BB334" s="225"/>
      <c r="BC334" s="225"/>
      <c r="BD334" s="225"/>
      <c r="BE334" s="225"/>
      <c r="BF334" s="225"/>
      <c r="BG334" s="225"/>
      <c r="BH334" s="225"/>
      <c r="BI334" s="225"/>
      <c r="BJ334" s="225"/>
      <c r="BK334" s="225"/>
      <c r="BL334" s="225"/>
      <c r="BM334" s="225"/>
      <c r="BN334" s="225"/>
      <c r="BO334" s="225"/>
      <c r="BP334" s="225"/>
      <c r="BQ334" s="225"/>
      <c r="BR334" s="225"/>
      <c r="BS334" s="225"/>
      <c r="BT334" s="225"/>
      <c r="BU334" s="225"/>
      <c r="BV334" s="225"/>
      <c r="BW334" s="225"/>
      <c r="BX334" s="225"/>
      <c r="BY334" s="225"/>
      <c r="BZ334" s="225"/>
      <c r="CA334" s="225"/>
      <c r="CB334" s="225"/>
      <c r="CC334" s="225"/>
      <c r="CD334" s="225"/>
      <c r="CE334" s="225"/>
      <c r="CF334" s="225"/>
      <c r="CG334" s="225"/>
      <c r="CH334" s="225"/>
      <c r="CI334" s="225"/>
      <c r="CJ334" s="225"/>
      <c r="CK334" s="225"/>
      <c r="CL334" s="225"/>
      <c r="CM334" s="225"/>
      <c r="CN334" s="225"/>
      <c r="CO334" s="225"/>
      <c r="CP334" s="225"/>
      <c r="CQ334" s="225"/>
      <c r="CR334" s="225"/>
      <c r="CS334" s="225"/>
      <c r="CT334" s="225"/>
    </row>
    <row r="335" spans="1:98" ht="12" customHeight="1" x14ac:dyDescent="0.25">
      <c r="A335" s="225"/>
      <c r="B335" s="225"/>
      <c r="C335" s="225"/>
      <c r="D335" s="225"/>
      <c r="E335" s="225"/>
      <c r="F335" s="225"/>
      <c r="G335" s="225"/>
      <c r="H335" s="225"/>
      <c r="I335" s="225"/>
      <c r="J335" s="225"/>
      <c r="K335" s="225"/>
      <c r="L335" s="225"/>
      <c r="M335" s="225"/>
      <c r="N335" s="225"/>
      <c r="O335" s="225"/>
      <c r="P335" s="225"/>
      <c r="Q335" s="225"/>
      <c r="R335" s="225"/>
      <c r="S335" s="225"/>
      <c r="T335" s="225"/>
      <c r="U335" s="225"/>
      <c r="V335" s="225"/>
      <c r="W335" s="225"/>
      <c r="X335" s="225"/>
      <c r="Y335" s="225"/>
      <c r="Z335" s="225"/>
      <c r="AA335" s="225"/>
      <c r="AB335" s="225"/>
      <c r="AC335" s="225"/>
      <c r="AD335" s="225"/>
      <c r="AE335" s="225"/>
      <c r="AF335" s="225"/>
      <c r="AG335" s="225"/>
      <c r="AH335" s="225"/>
      <c r="AI335" s="225"/>
      <c r="AJ335" s="225"/>
      <c r="AK335" s="257"/>
      <c r="AL335" s="257"/>
      <c r="AM335" s="225"/>
      <c r="AN335" s="225"/>
      <c r="AO335" s="225"/>
      <c r="AP335" s="225"/>
      <c r="AQ335" s="225"/>
      <c r="AR335" s="225"/>
      <c r="AS335" s="225"/>
      <c r="AT335" s="225"/>
      <c r="AU335" s="225"/>
      <c r="AV335" s="225"/>
      <c r="AW335" s="225"/>
      <c r="AX335" s="225"/>
      <c r="AY335" s="225"/>
      <c r="AZ335" s="225"/>
      <c r="BA335" s="225"/>
      <c r="BB335" s="225"/>
      <c r="BC335" s="225"/>
      <c r="BD335" s="225"/>
      <c r="BE335" s="225"/>
      <c r="BF335" s="225"/>
      <c r="BG335" s="225"/>
      <c r="BH335" s="225"/>
      <c r="BI335" s="225"/>
      <c r="BJ335" s="225"/>
      <c r="BK335" s="225"/>
      <c r="BL335" s="225"/>
      <c r="BM335" s="225"/>
      <c r="BN335" s="225"/>
      <c r="BO335" s="225"/>
      <c r="BP335" s="225"/>
      <c r="BQ335" s="225"/>
      <c r="BR335" s="225"/>
      <c r="BS335" s="225"/>
      <c r="BT335" s="225"/>
      <c r="BU335" s="225"/>
      <c r="BV335" s="225"/>
      <c r="BW335" s="225"/>
      <c r="BX335" s="225"/>
      <c r="BY335" s="225"/>
      <c r="BZ335" s="225"/>
      <c r="CA335" s="225"/>
      <c r="CB335" s="225"/>
      <c r="CC335" s="225"/>
      <c r="CD335" s="225"/>
      <c r="CE335" s="225"/>
      <c r="CF335" s="225"/>
      <c r="CG335" s="225"/>
      <c r="CH335" s="225"/>
      <c r="CI335" s="225"/>
      <c r="CJ335" s="225"/>
      <c r="CK335" s="225"/>
      <c r="CL335" s="225"/>
      <c r="CM335" s="225"/>
      <c r="CN335" s="225"/>
      <c r="CO335" s="225"/>
      <c r="CP335" s="225"/>
      <c r="CQ335" s="225"/>
      <c r="CR335" s="225"/>
      <c r="CS335" s="225"/>
      <c r="CT335" s="225"/>
    </row>
    <row r="336" spans="1:98" ht="12" customHeight="1" x14ac:dyDescent="0.25">
      <c r="A336" s="225"/>
      <c r="B336" s="225"/>
      <c r="C336" s="225"/>
      <c r="D336" s="225"/>
      <c r="E336" s="225"/>
      <c r="F336" s="225"/>
      <c r="G336" s="225"/>
      <c r="H336" s="225"/>
      <c r="I336" s="225"/>
      <c r="J336" s="225"/>
      <c r="K336" s="225"/>
      <c r="L336" s="225"/>
      <c r="M336" s="225"/>
      <c r="N336" s="225"/>
      <c r="O336" s="225"/>
      <c r="P336" s="225"/>
      <c r="Q336" s="225"/>
      <c r="R336" s="225"/>
      <c r="S336" s="225"/>
      <c r="T336" s="225"/>
      <c r="U336" s="225"/>
      <c r="V336" s="225"/>
      <c r="W336" s="225"/>
      <c r="X336" s="225"/>
      <c r="Y336" s="225"/>
      <c r="Z336" s="225"/>
      <c r="AA336" s="225"/>
      <c r="AB336" s="225"/>
      <c r="AC336" s="225"/>
      <c r="AD336" s="225"/>
      <c r="AE336" s="225"/>
      <c r="AF336" s="225"/>
      <c r="AG336" s="225"/>
      <c r="AH336" s="225"/>
      <c r="AI336" s="225"/>
      <c r="AJ336" s="225"/>
      <c r="AK336" s="257"/>
      <c r="AL336" s="257"/>
      <c r="AM336" s="225"/>
      <c r="AN336" s="225"/>
      <c r="AO336" s="225"/>
      <c r="AP336" s="225"/>
      <c r="AQ336" s="225"/>
      <c r="AR336" s="225"/>
      <c r="AS336" s="225"/>
      <c r="AT336" s="225"/>
      <c r="AU336" s="225"/>
      <c r="AV336" s="225"/>
      <c r="AW336" s="225"/>
      <c r="AX336" s="225"/>
      <c r="AY336" s="225"/>
      <c r="AZ336" s="225"/>
      <c r="BA336" s="225"/>
      <c r="BB336" s="225"/>
      <c r="BC336" s="225"/>
      <c r="BD336" s="225"/>
      <c r="BE336" s="225"/>
      <c r="BF336" s="225"/>
      <c r="BG336" s="225"/>
      <c r="BH336" s="225"/>
      <c r="BI336" s="225"/>
      <c r="BJ336" s="225"/>
      <c r="BK336" s="225"/>
      <c r="BL336" s="225"/>
      <c r="BM336" s="225"/>
      <c r="BN336" s="225"/>
      <c r="BO336" s="225"/>
      <c r="BP336" s="225"/>
      <c r="BQ336" s="225"/>
      <c r="BR336" s="225"/>
      <c r="BS336" s="225"/>
      <c r="BT336" s="225"/>
      <c r="BU336" s="225"/>
      <c r="BV336" s="225"/>
      <c r="BW336" s="225"/>
      <c r="BX336" s="225"/>
      <c r="BY336" s="225"/>
      <c r="BZ336" s="225"/>
      <c r="CA336" s="225"/>
      <c r="CB336" s="225"/>
      <c r="CC336" s="225"/>
      <c r="CD336" s="225"/>
      <c r="CE336" s="225"/>
      <c r="CF336" s="225"/>
      <c r="CG336" s="225"/>
      <c r="CH336" s="225"/>
      <c r="CI336" s="225"/>
      <c r="CJ336" s="225"/>
      <c r="CK336" s="225"/>
      <c r="CL336" s="225"/>
      <c r="CM336" s="225"/>
      <c r="CN336" s="225"/>
      <c r="CO336" s="225"/>
      <c r="CP336" s="225"/>
      <c r="CQ336" s="225"/>
      <c r="CR336" s="225"/>
      <c r="CS336" s="225"/>
      <c r="CT336" s="225"/>
    </row>
    <row r="337" spans="1:98" ht="12" customHeight="1" x14ac:dyDescent="0.25">
      <c r="A337" s="225"/>
      <c r="B337" s="225"/>
      <c r="C337" s="225"/>
      <c r="D337" s="225"/>
      <c r="E337" s="225"/>
      <c r="F337" s="225"/>
      <c r="G337" s="225"/>
      <c r="H337" s="225"/>
      <c r="I337" s="225"/>
      <c r="J337" s="225"/>
      <c r="K337" s="225"/>
      <c r="L337" s="225"/>
      <c r="M337" s="225"/>
      <c r="N337" s="225"/>
      <c r="O337" s="225"/>
      <c r="P337" s="225"/>
      <c r="Q337" s="225"/>
      <c r="R337" s="225"/>
      <c r="S337" s="225"/>
      <c r="T337" s="225"/>
      <c r="U337" s="225"/>
      <c r="V337" s="225"/>
      <c r="W337" s="225"/>
      <c r="X337" s="225"/>
      <c r="Y337" s="225"/>
      <c r="Z337" s="225"/>
      <c r="AA337" s="225"/>
      <c r="AB337" s="225"/>
      <c r="AC337" s="225"/>
      <c r="AD337" s="225"/>
      <c r="AE337" s="225"/>
      <c r="AF337" s="225"/>
      <c r="AG337" s="225"/>
      <c r="AH337" s="225"/>
      <c r="AI337" s="225"/>
      <c r="AJ337" s="225"/>
      <c r="AK337" s="257"/>
      <c r="AL337" s="257"/>
      <c r="AM337" s="225"/>
      <c r="AN337" s="225"/>
      <c r="AO337" s="225"/>
      <c r="AP337" s="225"/>
      <c r="AQ337" s="225"/>
      <c r="AR337" s="225"/>
      <c r="AS337" s="225"/>
      <c r="AT337" s="225"/>
      <c r="AU337" s="225"/>
      <c r="AV337" s="225"/>
      <c r="AW337" s="225"/>
      <c r="AX337" s="225"/>
      <c r="AY337" s="225"/>
      <c r="AZ337" s="225"/>
      <c r="BA337" s="225"/>
      <c r="BB337" s="225"/>
      <c r="BC337" s="225"/>
      <c r="BD337" s="225"/>
      <c r="BE337" s="225"/>
      <c r="BF337" s="225"/>
      <c r="BG337" s="225"/>
      <c r="BH337" s="225"/>
      <c r="BI337" s="225"/>
      <c r="BJ337" s="225"/>
      <c r="BK337" s="225"/>
      <c r="BL337" s="225"/>
      <c r="BM337" s="225"/>
      <c r="BN337" s="225"/>
      <c r="BO337" s="225"/>
      <c r="BP337" s="225"/>
      <c r="BQ337" s="225"/>
      <c r="BR337" s="225"/>
      <c r="BS337" s="225"/>
      <c r="BT337" s="225"/>
      <c r="BU337" s="225"/>
      <c r="BV337" s="225"/>
      <c r="BW337" s="225"/>
      <c r="BX337" s="225"/>
      <c r="BY337" s="225"/>
      <c r="BZ337" s="225"/>
      <c r="CA337" s="225"/>
      <c r="CB337" s="225"/>
      <c r="CC337" s="225"/>
      <c r="CD337" s="225"/>
      <c r="CE337" s="225"/>
      <c r="CF337" s="225"/>
      <c r="CG337" s="225"/>
      <c r="CH337" s="225"/>
      <c r="CI337" s="225"/>
      <c r="CJ337" s="225"/>
      <c r="CK337" s="225"/>
      <c r="CL337" s="225"/>
      <c r="CM337" s="225"/>
      <c r="CN337" s="225"/>
      <c r="CO337" s="225"/>
      <c r="CP337" s="225"/>
      <c r="CQ337" s="225"/>
      <c r="CR337" s="225"/>
      <c r="CS337" s="225"/>
      <c r="CT337" s="225"/>
    </row>
    <row r="338" spans="1:98" ht="12" customHeight="1" x14ac:dyDescent="0.25">
      <c r="A338" s="225"/>
      <c r="B338" s="225"/>
      <c r="C338" s="225"/>
      <c r="D338" s="225"/>
      <c r="E338" s="225"/>
      <c r="F338" s="225"/>
      <c r="G338" s="225"/>
      <c r="H338" s="225"/>
      <c r="I338" s="225"/>
      <c r="J338" s="225"/>
      <c r="K338" s="225"/>
      <c r="L338" s="225"/>
      <c r="M338" s="225"/>
      <c r="N338" s="225"/>
      <c r="O338" s="225"/>
      <c r="P338" s="225"/>
      <c r="Q338" s="225"/>
      <c r="R338" s="225"/>
      <c r="S338" s="225"/>
      <c r="T338" s="225"/>
      <c r="U338" s="225"/>
      <c r="V338" s="225"/>
      <c r="W338" s="225"/>
      <c r="X338" s="225"/>
      <c r="Y338" s="225"/>
      <c r="Z338" s="225"/>
      <c r="AA338" s="225"/>
      <c r="AB338" s="225"/>
      <c r="AC338" s="225"/>
      <c r="AD338" s="225"/>
      <c r="AE338" s="225"/>
      <c r="AF338" s="225"/>
      <c r="AG338" s="225"/>
      <c r="AH338" s="225"/>
      <c r="AI338" s="225"/>
      <c r="AJ338" s="225"/>
      <c r="AK338" s="257"/>
      <c r="AL338" s="257"/>
      <c r="AM338" s="225"/>
      <c r="AN338" s="225"/>
      <c r="AO338" s="225"/>
      <c r="AP338" s="225"/>
      <c r="AQ338" s="225"/>
      <c r="AR338" s="225"/>
      <c r="AS338" s="225"/>
      <c r="AT338" s="225"/>
      <c r="AU338" s="225"/>
      <c r="AV338" s="225"/>
      <c r="AW338" s="225"/>
      <c r="AX338" s="225"/>
      <c r="AY338" s="225"/>
      <c r="AZ338" s="225"/>
      <c r="BA338" s="225"/>
      <c r="BB338" s="225"/>
      <c r="BC338" s="225"/>
      <c r="BD338" s="225"/>
      <c r="BE338" s="225"/>
      <c r="BF338" s="225"/>
      <c r="BG338" s="225"/>
      <c r="BH338" s="225"/>
      <c r="BI338" s="225"/>
      <c r="BJ338" s="225"/>
      <c r="BK338" s="225"/>
      <c r="BL338" s="225"/>
      <c r="BM338" s="225"/>
      <c r="BN338" s="225"/>
      <c r="BO338" s="225"/>
      <c r="BP338" s="225"/>
      <c r="BQ338" s="225"/>
      <c r="BR338" s="225"/>
      <c r="BS338" s="225"/>
      <c r="BT338" s="225"/>
      <c r="BU338" s="225"/>
      <c r="BV338" s="225"/>
      <c r="BW338" s="225"/>
      <c r="BX338" s="225"/>
      <c r="BY338" s="225"/>
      <c r="BZ338" s="225"/>
      <c r="CA338" s="225"/>
      <c r="CB338" s="225"/>
      <c r="CC338" s="225"/>
      <c r="CD338" s="225"/>
      <c r="CE338" s="225"/>
      <c r="CF338" s="225"/>
      <c r="CG338" s="225"/>
      <c r="CH338" s="225"/>
      <c r="CI338" s="225"/>
      <c r="CJ338" s="225"/>
      <c r="CK338" s="225"/>
      <c r="CL338" s="225"/>
      <c r="CM338" s="225"/>
      <c r="CN338" s="225"/>
      <c r="CO338" s="225"/>
      <c r="CP338" s="225"/>
      <c r="CQ338" s="225"/>
      <c r="CR338" s="225"/>
      <c r="CS338" s="225"/>
      <c r="CT338" s="225"/>
    </row>
    <row r="339" spans="1:98" ht="12" customHeight="1" x14ac:dyDescent="0.25">
      <c r="A339" s="225"/>
      <c r="B339" s="225"/>
      <c r="C339" s="225"/>
      <c r="D339" s="225"/>
      <c r="E339" s="225"/>
      <c r="F339" s="225"/>
      <c r="G339" s="225"/>
      <c r="H339" s="225"/>
      <c r="I339" s="225"/>
      <c r="J339" s="225"/>
      <c r="K339" s="225"/>
      <c r="L339" s="225"/>
      <c r="M339" s="225"/>
      <c r="N339" s="225"/>
      <c r="O339" s="225"/>
      <c r="P339" s="225"/>
      <c r="Q339" s="225"/>
      <c r="R339" s="225"/>
      <c r="S339" s="225"/>
      <c r="T339" s="225"/>
      <c r="U339" s="225"/>
      <c r="V339" s="225"/>
      <c r="W339" s="225"/>
      <c r="X339" s="225"/>
      <c r="Y339" s="225"/>
      <c r="Z339" s="225"/>
      <c r="AA339" s="225"/>
      <c r="AB339" s="225"/>
      <c r="AC339" s="225"/>
      <c r="AD339" s="225"/>
      <c r="AE339" s="225"/>
      <c r="AF339" s="225"/>
      <c r="AG339" s="225"/>
      <c r="AH339" s="225"/>
      <c r="AI339" s="225"/>
      <c r="AJ339" s="225"/>
      <c r="AK339" s="257"/>
      <c r="AL339" s="257"/>
      <c r="AM339" s="225"/>
      <c r="AN339" s="225"/>
      <c r="AO339" s="225"/>
      <c r="AP339" s="225"/>
      <c r="AQ339" s="225"/>
      <c r="AR339" s="225"/>
      <c r="AS339" s="225"/>
      <c r="AT339" s="225"/>
      <c r="AU339" s="225"/>
      <c r="AV339" s="225"/>
      <c r="AW339" s="225"/>
      <c r="AX339" s="225"/>
      <c r="AY339" s="225"/>
      <c r="AZ339" s="225"/>
      <c r="BA339" s="225"/>
      <c r="BB339" s="225"/>
      <c r="BC339" s="225"/>
      <c r="BD339" s="225"/>
      <c r="BE339" s="225"/>
      <c r="BF339" s="225"/>
      <c r="BG339" s="225"/>
      <c r="BH339" s="225"/>
      <c r="BI339" s="225"/>
      <c r="BJ339" s="225"/>
      <c r="BK339" s="225"/>
      <c r="BL339" s="225"/>
      <c r="BM339" s="225"/>
      <c r="BN339" s="225"/>
      <c r="BO339" s="225"/>
      <c r="BP339" s="225"/>
      <c r="BQ339" s="225"/>
      <c r="BR339" s="225"/>
      <c r="BS339" s="225"/>
      <c r="BT339" s="225"/>
      <c r="BU339" s="225"/>
      <c r="BV339" s="225"/>
      <c r="BW339" s="225"/>
      <c r="BX339" s="225"/>
      <c r="BY339" s="225"/>
      <c r="BZ339" s="225"/>
      <c r="CA339" s="225"/>
      <c r="CB339" s="225"/>
      <c r="CC339" s="225"/>
      <c r="CD339" s="225"/>
      <c r="CE339" s="225"/>
      <c r="CF339" s="225"/>
      <c r="CG339" s="225"/>
      <c r="CH339" s="225"/>
      <c r="CI339" s="225"/>
      <c r="CJ339" s="225"/>
      <c r="CK339" s="225"/>
      <c r="CL339" s="225"/>
      <c r="CM339" s="225"/>
      <c r="CN339" s="225"/>
      <c r="CO339" s="225"/>
      <c r="CP339" s="225"/>
      <c r="CQ339" s="225"/>
      <c r="CR339" s="225"/>
      <c r="CS339" s="225"/>
      <c r="CT339" s="225"/>
    </row>
    <row r="340" spans="1:98" ht="12" customHeight="1" x14ac:dyDescent="0.25">
      <c r="A340" s="225"/>
      <c r="B340" s="225"/>
      <c r="C340" s="225"/>
      <c r="D340" s="225"/>
      <c r="E340" s="225"/>
      <c r="F340" s="225"/>
      <c r="G340" s="225"/>
      <c r="H340" s="225"/>
      <c r="I340" s="225"/>
      <c r="J340" s="225"/>
      <c r="K340" s="225"/>
      <c r="L340" s="225"/>
      <c r="M340" s="225"/>
      <c r="N340" s="225"/>
      <c r="O340" s="225"/>
      <c r="P340" s="225"/>
      <c r="Q340" s="225"/>
      <c r="R340" s="225"/>
      <c r="S340" s="225"/>
      <c r="T340" s="225"/>
      <c r="U340" s="225"/>
      <c r="V340" s="225"/>
      <c r="W340" s="225"/>
      <c r="X340" s="225"/>
      <c r="Y340" s="225"/>
      <c r="Z340" s="225"/>
      <c r="AA340" s="225"/>
      <c r="AB340" s="225"/>
      <c r="AC340" s="225"/>
      <c r="AD340" s="225"/>
      <c r="AE340" s="225"/>
      <c r="AF340" s="225"/>
      <c r="AG340" s="225"/>
      <c r="AH340" s="225"/>
      <c r="AI340" s="225"/>
      <c r="AJ340" s="225"/>
      <c r="AK340" s="257"/>
      <c r="AL340" s="257"/>
      <c r="AM340" s="225"/>
      <c r="AN340" s="225"/>
      <c r="AO340" s="225"/>
      <c r="AP340" s="225"/>
      <c r="AQ340" s="225"/>
      <c r="AR340" s="225"/>
      <c r="AS340" s="225"/>
      <c r="AT340" s="225"/>
      <c r="AU340" s="225"/>
      <c r="AV340" s="225"/>
      <c r="AW340" s="225"/>
      <c r="AX340" s="225"/>
      <c r="AY340" s="225"/>
      <c r="AZ340" s="225"/>
      <c r="BA340" s="225"/>
      <c r="BB340" s="225"/>
      <c r="BC340" s="225"/>
      <c r="BD340" s="225"/>
      <c r="BE340" s="225"/>
      <c r="BF340" s="225"/>
      <c r="BG340" s="225"/>
      <c r="BH340" s="225"/>
      <c r="BI340" s="225"/>
      <c r="BJ340" s="225"/>
      <c r="BK340" s="225"/>
      <c r="BL340" s="225"/>
      <c r="BM340" s="225"/>
      <c r="BN340" s="225"/>
      <c r="BO340" s="225"/>
      <c r="BP340" s="225"/>
      <c r="BQ340" s="225"/>
      <c r="BR340" s="225"/>
      <c r="BS340" s="225"/>
      <c r="BT340" s="225"/>
      <c r="BU340" s="225"/>
      <c r="BV340" s="225"/>
      <c r="BW340" s="225"/>
      <c r="BX340" s="225"/>
      <c r="BY340" s="225"/>
      <c r="BZ340" s="225"/>
      <c r="CA340" s="225"/>
      <c r="CB340" s="225"/>
      <c r="CC340" s="225"/>
      <c r="CD340" s="225"/>
      <c r="CE340" s="225"/>
      <c r="CF340" s="225"/>
      <c r="CG340" s="225"/>
      <c r="CH340" s="225"/>
      <c r="CI340" s="225"/>
      <c r="CJ340" s="225"/>
      <c r="CK340" s="225"/>
      <c r="CL340" s="225"/>
      <c r="CM340" s="225"/>
      <c r="CN340" s="225"/>
      <c r="CO340" s="225"/>
      <c r="CP340" s="225"/>
      <c r="CQ340" s="225"/>
      <c r="CR340" s="225"/>
      <c r="CS340" s="225"/>
      <c r="CT340" s="225"/>
    </row>
    <row r="341" spans="1:98" ht="12" customHeight="1" x14ac:dyDescent="0.25">
      <c r="A341" s="225"/>
      <c r="B341" s="225"/>
      <c r="C341" s="225"/>
      <c r="D341" s="225"/>
      <c r="E341" s="225"/>
      <c r="F341" s="225"/>
      <c r="G341" s="225"/>
      <c r="H341" s="225"/>
      <c r="I341" s="225"/>
      <c r="J341" s="225"/>
      <c r="K341" s="225"/>
      <c r="L341" s="225"/>
      <c r="M341" s="225"/>
      <c r="N341" s="225"/>
      <c r="O341" s="225"/>
      <c r="P341" s="225"/>
      <c r="Q341" s="225"/>
      <c r="R341" s="225"/>
      <c r="S341" s="225"/>
      <c r="T341" s="225"/>
      <c r="U341" s="225"/>
      <c r="V341" s="225"/>
      <c r="W341" s="225"/>
      <c r="X341" s="225"/>
      <c r="Y341" s="225"/>
      <c r="Z341" s="225"/>
      <c r="AA341" s="225"/>
      <c r="AB341" s="225"/>
      <c r="AC341" s="225"/>
      <c r="AD341" s="225"/>
      <c r="AE341" s="225"/>
      <c r="AF341" s="225"/>
      <c r="AG341" s="225"/>
      <c r="AH341" s="225"/>
      <c r="AI341" s="225"/>
      <c r="AJ341" s="225"/>
      <c r="AK341" s="257"/>
      <c r="AL341" s="257"/>
      <c r="AM341" s="225"/>
      <c r="AN341" s="225"/>
      <c r="AO341" s="225"/>
      <c r="AP341" s="225"/>
      <c r="AQ341" s="225"/>
      <c r="AR341" s="225"/>
      <c r="AS341" s="225"/>
      <c r="AT341" s="225"/>
      <c r="AU341" s="225"/>
      <c r="AV341" s="225"/>
      <c r="AW341" s="225"/>
      <c r="AX341" s="225"/>
      <c r="AY341" s="225"/>
      <c r="AZ341" s="225"/>
      <c r="BA341" s="225"/>
      <c r="BB341" s="225"/>
      <c r="BC341" s="225"/>
      <c r="BD341" s="225"/>
      <c r="BE341" s="225"/>
      <c r="BF341" s="225"/>
      <c r="BG341" s="225"/>
      <c r="BH341" s="225"/>
      <c r="BI341" s="225"/>
      <c r="BJ341" s="225"/>
      <c r="BK341" s="225"/>
      <c r="BL341" s="225"/>
      <c r="BM341" s="225"/>
      <c r="BN341" s="225"/>
      <c r="BO341" s="225"/>
      <c r="BP341" s="225"/>
      <c r="BQ341" s="225"/>
      <c r="BR341" s="225"/>
      <c r="BS341" s="225"/>
      <c r="BT341" s="225"/>
      <c r="BU341" s="225"/>
      <c r="BV341" s="225"/>
      <c r="BW341" s="225"/>
      <c r="BX341" s="225"/>
      <c r="BY341" s="225"/>
      <c r="BZ341" s="225"/>
      <c r="CA341" s="225"/>
      <c r="CB341" s="225"/>
      <c r="CC341" s="225"/>
      <c r="CD341" s="225"/>
      <c r="CE341" s="225"/>
      <c r="CF341" s="225"/>
      <c r="CG341" s="225"/>
      <c r="CH341" s="225"/>
      <c r="CI341" s="225"/>
      <c r="CJ341" s="225"/>
      <c r="CK341" s="225"/>
      <c r="CL341" s="225"/>
      <c r="CM341" s="225"/>
      <c r="CN341" s="225"/>
      <c r="CO341" s="225"/>
      <c r="CP341" s="225"/>
      <c r="CQ341" s="225"/>
      <c r="CR341" s="225"/>
      <c r="CS341" s="225"/>
      <c r="CT341" s="225"/>
    </row>
    <row r="342" spans="1:98" ht="12" customHeight="1" x14ac:dyDescent="0.25">
      <c r="A342" s="225"/>
      <c r="B342" s="225"/>
      <c r="C342" s="225"/>
      <c r="D342" s="225"/>
      <c r="E342" s="225"/>
      <c r="F342" s="225"/>
      <c r="G342" s="225"/>
      <c r="H342" s="225"/>
      <c r="I342" s="225"/>
      <c r="J342" s="225"/>
      <c r="K342" s="225"/>
      <c r="L342" s="225"/>
      <c r="M342" s="225"/>
      <c r="N342" s="225"/>
      <c r="O342" s="225"/>
      <c r="P342" s="225"/>
      <c r="Q342" s="225"/>
      <c r="R342" s="225"/>
      <c r="S342" s="225"/>
      <c r="T342" s="225"/>
      <c r="U342" s="225"/>
      <c r="V342" s="225"/>
      <c r="W342" s="225"/>
      <c r="X342" s="225"/>
      <c r="Y342" s="225"/>
      <c r="Z342" s="225"/>
      <c r="AA342" s="225"/>
      <c r="AB342" s="225"/>
      <c r="AC342" s="225"/>
      <c r="AD342" s="225"/>
      <c r="AE342" s="225"/>
      <c r="AF342" s="225"/>
      <c r="AG342" s="225"/>
      <c r="AH342" s="225"/>
      <c r="AI342" s="225"/>
      <c r="AJ342" s="225"/>
      <c r="AK342" s="257"/>
      <c r="AL342" s="257"/>
      <c r="AM342" s="225"/>
      <c r="AN342" s="225"/>
      <c r="AO342" s="225"/>
      <c r="AP342" s="225"/>
      <c r="AQ342" s="225"/>
      <c r="AR342" s="225"/>
      <c r="AS342" s="225"/>
      <c r="AT342" s="225"/>
      <c r="AU342" s="225"/>
      <c r="AV342" s="225"/>
      <c r="AW342" s="225"/>
      <c r="AX342" s="225"/>
      <c r="AY342" s="225"/>
      <c r="AZ342" s="225"/>
      <c r="BA342" s="225"/>
      <c r="BB342" s="225"/>
      <c r="BC342" s="225"/>
      <c r="BD342" s="225"/>
      <c r="BE342" s="225"/>
      <c r="BF342" s="225"/>
      <c r="BG342" s="225"/>
      <c r="BH342" s="225"/>
      <c r="BI342" s="225"/>
      <c r="BJ342" s="225"/>
      <c r="BK342" s="225"/>
      <c r="BL342" s="225"/>
      <c r="BM342" s="225"/>
      <c r="BN342" s="225"/>
      <c r="BO342" s="225"/>
      <c r="BP342" s="225"/>
      <c r="BQ342" s="225"/>
      <c r="BR342" s="225"/>
      <c r="BS342" s="225"/>
      <c r="BT342" s="225"/>
      <c r="BU342" s="225"/>
      <c r="BV342" s="225"/>
      <c r="BW342" s="225"/>
      <c r="BX342" s="225"/>
      <c r="BY342" s="225"/>
      <c r="BZ342" s="225"/>
      <c r="CA342" s="225"/>
      <c r="CB342" s="225"/>
      <c r="CC342" s="225"/>
      <c r="CD342" s="225"/>
      <c r="CE342" s="225"/>
      <c r="CF342" s="225"/>
      <c r="CG342" s="225"/>
      <c r="CH342" s="225"/>
      <c r="CI342" s="225"/>
      <c r="CJ342" s="225"/>
      <c r="CK342" s="225"/>
      <c r="CL342" s="225"/>
      <c r="CM342" s="225"/>
      <c r="CN342" s="225"/>
      <c r="CO342" s="225"/>
      <c r="CP342" s="225"/>
      <c r="CQ342" s="225"/>
      <c r="CR342" s="225"/>
      <c r="CS342" s="225"/>
      <c r="CT342" s="225"/>
    </row>
    <row r="343" spans="1:98" ht="12" customHeight="1" x14ac:dyDescent="0.25">
      <c r="A343" s="225"/>
      <c r="B343" s="225"/>
      <c r="C343" s="225"/>
      <c r="D343" s="225"/>
      <c r="E343" s="225"/>
      <c r="F343" s="225"/>
      <c r="G343" s="225"/>
      <c r="H343" s="225"/>
      <c r="I343" s="225"/>
      <c r="J343" s="225"/>
      <c r="K343" s="225"/>
      <c r="L343" s="225"/>
      <c r="M343" s="225"/>
      <c r="N343" s="225"/>
      <c r="O343" s="225"/>
      <c r="P343" s="225"/>
      <c r="Q343" s="225"/>
      <c r="R343" s="225"/>
      <c r="S343" s="225"/>
      <c r="T343" s="225"/>
      <c r="U343" s="225"/>
      <c r="V343" s="225"/>
      <c r="W343" s="225"/>
      <c r="X343" s="225"/>
      <c r="Y343" s="225"/>
      <c r="Z343" s="225"/>
      <c r="AA343" s="225"/>
      <c r="AB343" s="225"/>
      <c r="AC343" s="225"/>
      <c r="AD343" s="225"/>
      <c r="AE343" s="225"/>
      <c r="AF343" s="225"/>
      <c r="AG343" s="225"/>
      <c r="AH343" s="225"/>
      <c r="AI343" s="225"/>
      <c r="AJ343" s="225"/>
      <c r="AK343" s="257"/>
      <c r="AL343" s="257"/>
      <c r="AM343" s="225"/>
      <c r="AN343" s="225"/>
      <c r="AO343" s="225"/>
      <c r="AP343" s="225"/>
      <c r="AQ343" s="225"/>
      <c r="AR343" s="225"/>
      <c r="AS343" s="225"/>
      <c r="AT343" s="225"/>
      <c r="AU343" s="225"/>
      <c r="AV343" s="225"/>
      <c r="AW343" s="225"/>
      <c r="AX343" s="225"/>
      <c r="AY343" s="225"/>
      <c r="AZ343" s="225"/>
      <c r="BA343" s="225"/>
      <c r="BB343" s="225"/>
      <c r="BC343" s="225"/>
      <c r="BD343" s="225"/>
      <c r="BE343" s="225"/>
      <c r="BF343" s="225"/>
      <c r="BG343" s="225"/>
      <c r="BH343" s="225"/>
      <c r="BI343" s="225"/>
      <c r="BJ343" s="225"/>
      <c r="BK343" s="225"/>
      <c r="BL343" s="225"/>
      <c r="BM343" s="225"/>
      <c r="BN343" s="225"/>
      <c r="BO343" s="225"/>
      <c r="BP343" s="225"/>
      <c r="BQ343" s="225"/>
      <c r="BR343" s="225"/>
      <c r="BS343" s="225"/>
      <c r="BT343" s="225"/>
      <c r="BU343" s="225"/>
      <c r="BV343" s="225"/>
      <c r="BW343" s="225"/>
      <c r="BX343" s="225"/>
      <c r="BY343" s="225"/>
      <c r="BZ343" s="225"/>
      <c r="CA343" s="225"/>
      <c r="CB343" s="225"/>
      <c r="CC343" s="225"/>
      <c r="CD343" s="225"/>
      <c r="CE343" s="225"/>
      <c r="CF343" s="225"/>
      <c r="CG343" s="225"/>
      <c r="CH343" s="225"/>
      <c r="CI343" s="225"/>
      <c r="CJ343" s="225"/>
      <c r="CK343" s="225"/>
      <c r="CL343" s="225"/>
      <c r="CM343" s="225"/>
      <c r="CN343" s="225"/>
      <c r="CO343" s="225"/>
      <c r="CP343" s="225"/>
      <c r="CQ343" s="225"/>
      <c r="CR343" s="225"/>
      <c r="CS343" s="225"/>
      <c r="CT343" s="225"/>
    </row>
    <row r="344" spans="1:98" ht="12" customHeight="1" x14ac:dyDescent="0.25">
      <c r="A344" s="225"/>
      <c r="B344" s="225"/>
      <c r="C344" s="225"/>
      <c r="D344" s="225"/>
      <c r="E344" s="225"/>
      <c r="F344" s="225"/>
      <c r="G344" s="225"/>
      <c r="H344" s="225"/>
      <c r="I344" s="225"/>
      <c r="J344" s="225"/>
      <c r="K344" s="225"/>
      <c r="L344" s="225"/>
      <c r="M344" s="225"/>
      <c r="N344" s="225"/>
      <c r="O344" s="225"/>
      <c r="P344" s="225"/>
      <c r="Q344" s="225"/>
      <c r="R344" s="225"/>
      <c r="S344" s="225"/>
      <c r="T344" s="225"/>
      <c r="U344" s="225"/>
      <c r="V344" s="225"/>
      <c r="W344" s="225"/>
      <c r="X344" s="225"/>
      <c r="Y344" s="225"/>
      <c r="Z344" s="225"/>
      <c r="AA344" s="225"/>
      <c r="AB344" s="225"/>
      <c r="AC344" s="225"/>
      <c r="AD344" s="225"/>
      <c r="AE344" s="225"/>
      <c r="AF344" s="225"/>
      <c r="AG344" s="225"/>
      <c r="AH344" s="225"/>
      <c r="AI344" s="225"/>
      <c r="AJ344" s="225"/>
      <c r="AK344" s="257"/>
      <c r="AL344" s="257"/>
      <c r="AM344" s="225"/>
      <c r="AN344" s="225"/>
      <c r="AO344" s="225"/>
      <c r="AP344" s="225"/>
      <c r="AQ344" s="225"/>
      <c r="AR344" s="225"/>
      <c r="AS344" s="225"/>
      <c r="AT344" s="225"/>
      <c r="AU344" s="225"/>
      <c r="AV344" s="225"/>
      <c r="AW344" s="225"/>
      <c r="AX344" s="225"/>
      <c r="AY344" s="225"/>
      <c r="AZ344" s="225"/>
      <c r="BA344" s="225"/>
      <c r="BB344" s="225"/>
      <c r="BC344" s="225"/>
      <c r="BD344" s="225"/>
      <c r="BE344" s="225"/>
      <c r="BF344" s="225"/>
      <c r="BG344" s="225"/>
      <c r="BH344" s="225"/>
      <c r="BI344" s="225"/>
      <c r="BJ344" s="225"/>
      <c r="BK344" s="225"/>
      <c r="BL344" s="225"/>
      <c r="BM344" s="225"/>
      <c r="BN344" s="225"/>
      <c r="BO344" s="225"/>
      <c r="BP344" s="225"/>
      <c r="BQ344" s="225"/>
      <c r="BR344" s="225"/>
      <c r="BS344" s="225"/>
      <c r="BT344" s="225"/>
      <c r="BU344" s="225"/>
      <c r="BV344" s="225"/>
      <c r="BW344" s="225"/>
      <c r="BX344" s="225"/>
      <c r="BY344" s="225"/>
      <c r="BZ344" s="225"/>
      <c r="CA344" s="225"/>
      <c r="CB344" s="225"/>
      <c r="CC344" s="225"/>
      <c r="CD344" s="225"/>
      <c r="CE344" s="225"/>
      <c r="CF344" s="225"/>
      <c r="CG344" s="225"/>
      <c r="CH344" s="225"/>
      <c r="CI344" s="225"/>
      <c r="CJ344" s="225"/>
      <c r="CK344" s="225"/>
      <c r="CL344" s="225"/>
      <c r="CM344" s="225"/>
      <c r="CN344" s="225"/>
      <c r="CO344" s="225"/>
      <c r="CP344" s="225"/>
      <c r="CQ344" s="225"/>
      <c r="CR344" s="225"/>
      <c r="CS344" s="225"/>
      <c r="CT344" s="225"/>
    </row>
    <row r="345" spans="1:98" ht="12" customHeight="1" x14ac:dyDescent="0.25">
      <c r="A345" s="225"/>
      <c r="B345" s="225"/>
      <c r="C345" s="225"/>
      <c r="D345" s="225"/>
      <c r="E345" s="225"/>
      <c r="F345" s="225"/>
      <c r="G345" s="225"/>
      <c r="H345" s="225"/>
      <c r="I345" s="225"/>
      <c r="J345" s="225"/>
      <c r="K345" s="225"/>
      <c r="L345" s="225"/>
      <c r="M345" s="225"/>
      <c r="N345" s="225"/>
      <c r="O345" s="225"/>
      <c r="P345" s="225"/>
      <c r="Q345" s="225"/>
      <c r="R345" s="225"/>
      <c r="S345" s="225"/>
      <c r="T345" s="225"/>
      <c r="U345" s="225"/>
      <c r="V345" s="225"/>
      <c r="W345" s="225"/>
      <c r="X345" s="225"/>
      <c r="Y345" s="225"/>
      <c r="Z345" s="225"/>
      <c r="AA345" s="225"/>
      <c r="AB345" s="225"/>
      <c r="AC345" s="225"/>
      <c r="AD345" s="225"/>
      <c r="AE345" s="225"/>
      <c r="AF345" s="225"/>
      <c r="AG345" s="225"/>
      <c r="AH345" s="225"/>
      <c r="AI345" s="225"/>
      <c r="AJ345" s="225"/>
      <c r="AK345" s="257"/>
      <c r="AL345" s="257"/>
      <c r="AM345" s="225"/>
      <c r="AN345" s="225"/>
      <c r="AO345" s="225"/>
      <c r="AP345" s="225"/>
      <c r="AQ345" s="225"/>
      <c r="AR345" s="225"/>
      <c r="AS345" s="225"/>
      <c r="AT345" s="225"/>
      <c r="AU345" s="225"/>
      <c r="AV345" s="225"/>
      <c r="AW345" s="225"/>
      <c r="AX345" s="225"/>
      <c r="AY345" s="225"/>
      <c r="AZ345" s="225"/>
      <c r="BA345" s="225"/>
      <c r="BB345" s="225"/>
      <c r="BC345" s="225"/>
      <c r="BD345" s="225"/>
      <c r="BE345" s="225"/>
      <c r="BF345" s="225"/>
      <c r="BG345" s="225"/>
      <c r="BH345" s="225"/>
      <c r="BI345" s="225"/>
      <c r="BJ345" s="225"/>
      <c r="BK345" s="225"/>
      <c r="BL345" s="225"/>
      <c r="BM345" s="225"/>
      <c r="BN345" s="225"/>
      <c r="BO345" s="225"/>
      <c r="BP345" s="225"/>
      <c r="BQ345" s="225"/>
      <c r="BR345" s="225"/>
      <c r="BS345" s="225"/>
      <c r="BT345" s="225"/>
      <c r="BU345" s="225"/>
      <c r="BV345" s="225"/>
      <c r="BW345" s="225"/>
      <c r="BX345" s="225"/>
      <c r="BY345" s="225"/>
      <c r="BZ345" s="225"/>
      <c r="CA345" s="225"/>
      <c r="CB345" s="225"/>
      <c r="CC345" s="225"/>
      <c r="CD345" s="225"/>
      <c r="CE345" s="225"/>
      <c r="CF345" s="225"/>
      <c r="CG345" s="225"/>
      <c r="CH345" s="225"/>
      <c r="CI345" s="225"/>
      <c r="CJ345" s="225"/>
      <c r="CK345" s="225"/>
      <c r="CL345" s="225"/>
      <c r="CM345" s="225"/>
      <c r="CN345" s="225"/>
      <c r="CO345" s="225"/>
      <c r="CP345" s="225"/>
      <c r="CQ345" s="225"/>
      <c r="CR345" s="225"/>
      <c r="CS345" s="225"/>
      <c r="CT345" s="225"/>
    </row>
    <row r="346" spans="1:98" ht="12" customHeight="1" x14ac:dyDescent="0.25">
      <c r="A346" s="225"/>
      <c r="B346" s="225"/>
      <c r="C346" s="225"/>
      <c r="D346" s="225"/>
      <c r="E346" s="225"/>
      <c r="F346" s="225"/>
      <c r="G346" s="225"/>
      <c r="H346" s="225"/>
      <c r="I346" s="225"/>
      <c r="J346" s="225"/>
      <c r="K346" s="225"/>
      <c r="L346" s="225"/>
      <c r="M346" s="225"/>
      <c r="N346" s="225"/>
      <c r="O346" s="225"/>
      <c r="P346" s="225"/>
      <c r="Q346" s="225"/>
      <c r="R346" s="225"/>
      <c r="S346" s="225"/>
      <c r="T346" s="225"/>
      <c r="U346" s="225"/>
      <c r="V346" s="225"/>
      <c r="W346" s="225"/>
      <c r="X346" s="225"/>
      <c r="Y346" s="225"/>
      <c r="Z346" s="225"/>
      <c r="AA346" s="225"/>
      <c r="AB346" s="225"/>
      <c r="AC346" s="225"/>
      <c r="AD346" s="225"/>
      <c r="AE346" s="225"/>
      <c r="AF346" s="225"/>
      <c r="AG346" s="225"/>
      <c r="AH346" s="225"/>
      <c r="AI346" s="225"/>
      <c r="AJ346" s="225"/>
      <c r="AK346" s="257"/>
      <c r="AL346" s="257"/>
      <c r="AM346" s="225"/>
      <c r="AN346" s="225"/>
      <c r="AO346" s="225"/>
      <c r="AP346" s="225"/>
      <c r="AQ346" s="225"/>
      <c r="AR346" s="225"/>
      <c r="AS346" s="225"/>
      <c r="AT346" s="225"/>
      <c r="AU346" s="225"/>
      <c r="AV346" s="225"/>
      <c r="AW346" s="225"/>
      <c r="AX346" s="225"/>
      <c r="AY346" s="225"/>
      <c r="AZ346" s="225"/>
      <c r="BA346" s="225"/>
      <c r="BB346" s="225"/>
      <c r="BC346" s="225"/>
      <c r="BD346" s="225"/>
      <c r="BE346" s="225"/>
      <c r="BF346" s="225"/>
      <c r="BG346" s="225"/>
      <c r="BH346" s="225"/>
      <c r="BI346" s="225"/>
      <c r="BJ346" s="225"/>
      <c r="BK346" s="225"/>
      <c r="BL346" s="225"/>
      <c r="BM346" s="225"/>
      <c r="BN346" s="225"/>
      <c r="BO346" s="225"/>
      <c r="BP346" s="225"/>
      <c r="BQ346" s="225"/>
      <c r="BR346" s="225"/>
      <c r="BS346" s="225"/>
      <c r="BT346" s="225"/>
      <c r="BU346" s="225"/>
      <c r="BV346" s="225"/>
      <c r="BW346" s="225"/>
      <c r="BX346" s="225"/>
      <c r="BY346" s="225"/>
      <c r="BZ346" s="225"/>
      <c r="CA346" s="225"/>
      <c r="CB346" s="225"/>
      <c r="CC346" s="225"/>
      <c r="CD346" s="225"/>
      <c r="CE346" s="225"/>
      <c r="CF346" s="225"/>
      <c r="CG346" s="225"/>
      <c r="CH346" s="225"/>
      <c r="CI346" s="225"/>
      <c r="CJ346" s="225"/>
      <c r="CK346" s="225"/>
      <c r="CL346" s="225"/>
      <c r="CM346" s="225"/>
      <c r="CN346" s="225"/>
      <c r="CO346" s="225"/>
      <c r="CP346" s="225"/>
      <c r="CQ346" s="225"/>
      <c r="CR346" s="225"/>
      <c r="CS346" s="225"/>
      <c r="CT346" s="225"/>
    </row>
    <row r="347" spans="1:98" ht="12" customHeight="1" x14ac:dyDescent="0.25">
      <c r="A347" s="225"/>
      <c r="B347" s="225"/>
      <c r="C347" s="225"/>
      <c r="D347" s="225"/>
      <c r="E347" s="225"/>
      <c r="F347" s="225"/>
      <c r="G347" s="225"/>
      <c r="H347" s="225"/>
      <c r="I347" s="225"/>
      <c r="J347" s="225"/>
      <c r="K347" s="225"/>
      <c r="L347" s="225"/>
      <c r="M347" s="225"/>
      <c r="N347" s="225"/>
      <c r="O347" s="225"/>
      <c r="P347" s="225"/>
      <c r="Q347" s="225"/>
      <c r="R347" s="225"/>
      <c r="S347" s="225"/>
      <c r="T347" s="225"/>
      <c r="U347" s="225"/>
      <c r="V347" s="225"/>
      <c r="W347" s="225"/>
      <c r="X347" s="225"/>
      <c r="Y347" s="225"/>
      <c r="Z347" s="225"/>
      <c r="AA347" s="225"/>
      <c r="AB347" s="225"/>
      <c r="AC347" s="225"/>
      <c r="AD347" s="225"/>
      <c r="AE347" s="225"/>
      <c r="AF347" s="225"/>
      <c r="AG347" s="225"/>
      <c r="AH347" s="225"/>
      <c r="AI347" s="225"/>
      <c r="AJ347" s="225"/>
      <c r="AK347" s="257"/>
      <c r="AL347" s="257"/>
      <c r="AM347" s="225"/>
      <c r="AN347" s="225"/>
      <c r="AO347" s="225"/>
      <c r="AP347" s="225"/>
      <c r="AQ347" s="225"/>
      <c r="AR347" s="225"/>
      <c r="AS347" s="225"/>
      <c r="AT347" s="225"/>
      <c r="AU347" s="225"/>
      <c r="AV347" s="225"/>
      <c r="AW347" s="225"/>
      <c r="AX347" s="225"/>
      <c r="AY347" s="225"/>
      <c r="AZ347" s="225"/>
      <c r="BA347" s="225"/>
      <c r="BB347" s="225"/>
      <c r="BC347" s="225"/>
      <c r="BD347" s="225"/>
      <c r="BE347" s="225"/>
      <c r="BF347" s="225"/>
      <c r="BG347" s="225"/>
      <c r="BH347" s="225"/>
      <c r="BI347" s="225"/>
      <c r="BJ347" s="225"/>
      <c r="BK347" s="225"/>
      <c r="BL347" s="225"/>
      <c r="BM347" s="225"/>
      <c r="BN347" s="225"/>
      <c r="BO347" s="225"/>
      <c r="BP347" s="225"/>
      <c r="BQ347" s="225"/>
      <c r="BR347" s="225"/>
      <c r="BS347" s="225"/>
      <c r="BT347" s="225"/>
      <c r="BU347" s="225"/>
      <c r="BV347" s="225"/>
      <c r="BW347" s="225"/>
      <c r="BX347" s="225"/>
      <c r="BY347" s="225"/>
      <c r="BZ347" s="225"/>
      <c r="CA347" s="225"/>
      <c r="CB347" s="225"/>
      <c r="CC347" s="225"/>
      <c r="CD347" s="225"/>
      <c r="CE347" s="225"/>
      <c r="CF347" s="225"/>
      <c r="CG347" s="225"/>
      <c r="CH347" s="225"/>
      <c r="CI347" s="225"/>
      <c r="CJ347" s="225"/>
      <c r="CK347" s="225"/>
      <c r="CL347" s="225"/>
      <c r="CM347" s="225"/>
      <c r="CN347" s="225"/>
      <c r="CO347" s="225"/>
      <c r="CP347" s="225"/>
      <c r="CQ347" s="225"/>
      <c r="CR347" s="225"/>
      <c r="CS347" s="225"/>
      <c r="CT347" s="225"/>
    </row>
    <row r="348" spans="1:98" ht="12" customHeight="1" x14ac:dyDescent="0.25">
      <c r="A348" s="225"/>
      <c r="B348" s="225"/>
      <c r="C348" s="225"/>
      <c r="D348" s="225"/>
      <c r="E348" s="225"/>
      <c r="F348" s="225"/>
      <c r="G348" s="225"/>
      <c r="H348" s="225"/>
      <c r="I348" s="225"/>
      <c r="J348" s="225"/>
      <c r="K348" s="225"/>
      <c r="L348" s="225"/>
      <c r="M348" s="225"/>
      <c r="N348" s="225"/>
      <c r="O348" s="225"/>
      <c r="P348" s="225"/>
      <c r="Q348" s="225"/>
      <c r="R348" s="225"/>
      <c r="S348" s="225"/>
      <c r="T348" s="225"/>
      <c r="U348" s="225"/>
      <c r="V348" s="225"/>
      <c r="W348" s="225"/>
      <c r="X348" s="225"/>
      <c r="Y348" s="225"/>
      <c r="Z348" s="225"/>
      <c r="AA348" s="225"/>
      <c r="AB348" s="225"/>
      <c r="AC348" s="225"/>
      <c r="AD348" s="225"/>
      <c r="AE348" s="225"/>
      <c r="AF348" s="225"/>
      <c r="AG348" s="225"/>
      <c r="AH348" s="225"/>
      <c r="AI348" s="225"/>
      <c r="AJ348" s="225"/>
      <c r="AK348" s="257"/>
      <c r="AL348" s="257"/>
      <c r="AM348" s="225"/>
      <c r="AN348" s="225"/>
      <c r="AO348" s="225"/>
      <c r="AP348" s="225"/>
      <c r="AQ348" s="225"/>
      <c r="AR348" s="225"/>
      <c r="AS348" s="225"/>
      <c r="AT348" s="225"/>
      <c r="AU348" s="225"/>
      <c r="AV348" s="225"/>
      <c r="AW348" s="225"/>
      <c r="AX348" s="225"/>
      <c r="AY348" s="225"/>
      <c r="AZ348" s="225"/>
      <c r="BA348" s="225"/>
      <c r="BB348" s="225"/>
      <c r="BC348" s="225"/>
      <c r="BD348" s="225"/>
      <c r="BE348" s="225"/>
      <c r="BF348" s="225"/>
      <c r="BG348" s="225"/>
      <c r="BH348" s="225"/>
      <c r="BI348" s="225"/>
      <c r="BJ348" s="225"/>
      <c r="BK348" s="225"/>
      <c r="BL348" s="225"/>
      <c r="BM348" s="225"/>
      <c r="BN348" s="225"/>
      <c r="BO348" s="225"/>
      <c r="BP348" s="225"/>
      <c r="BQ348" s="225"/>
      <c r="BR348" s="225"/>
      <c r="BS348" s="225"/>
      <c r="BT348" s="225"/>
      <c r="BU348" s="225"/>
      <c r="BV348" s="225"/>
      <c r="BW348" s="225"/>
      <c r="BX348" s="225"/>
      <c r="BY348" s="225"/>
      <c r="BZ348" s="225"/>
      <c r="CA348" s="225"/>
      <c r="CB348" s="225"/>
      <c r="CC348" s="225"/>
      <c r="CD348" s="225"/>
      <c r="CE348" s="225"/>
      <c r="CF348" s="225"/>
      <c r="CG348" s="225"/>
      <c r="CH348" s="225"/>
      <c r="CI348" s="225"/>
      <c r="CJ348" s="225"/>
      <c r="CK348" s="225"/>
      <c r="CL348" s="225"/>
      <c r="CM348" s="225"/>
      <c r="CN348" s="225"/>
      <c r="CO348" s="225"/>
      <c r="CP348" s="225"/>
      <c r="CQ348" s="225"/>
      <c r="CR348" s="225"/>
      <c r="CS348" s="225"/>
      <c r="CT348" s="225"/>
    </row>
    <row r="349" spans="1:98" ht="12" customHeight="1" x14ac:dyDescent="0.25">
      <c r="A349" s="225"/>
      <c r="B349" s="225"/>
      <c r="C349" s="225"/>
      <c r="D349" s="225"/>
      <c r="E349" s="225"/>
      <c r="F349" s="225"/>
      <c r="G349" s="225"/>
      <c r="H349" s="225"/>
      <c r="I349" s="225"/>
      <c r="J349" s="225"/>
      <c r="K349" s="225"/>
      <c r="L349" s="225"/>
      <c r="M349" s="225"/>
      <c r="N349" s="225"/>
      <c r="O349" s="225"/>
      <c r="P349" s="225"/>
      <c r="Q349" s="225"/>
      <c r="R349" s="225"/>
      <c r="S349" s="225"/>
      <c r="T349" s="225"/>
      <c r="U349" s="225"/>
      <c r="V349" s="225"/>
      <c r="W349" s="225"/>
      <c r="X349" s="225"/>
      <c r="Y349" s="225"/>
      <c r="Z349" s="225"/>
      <c r="AA349" s="225"/>
      <c r="AB349" s="225"/>
      <c r="AC349" s="225"/>
      <c r="AD349" s="225"/>
      <c r="AE349" s="225"/>
      <c r="AF349" s="225"/>
      <c r="AG349" s="225"/>
      <c r="AH349" s="225"/>
      <c r="AI349" s="225"/>
      <c r="AJ349" s="225"/>
      <c r="AK349" s="257"/>
      <c r="AL349" s="257"/>
      <c r="AM349" s="225"/>
      <c r="AN349" s="225"/>
      <c r="AO349" s="225"/>
      <c r="AP349" s="225"/>
      <c r="AQ349" s="225"/>
      <c r="AR349" s="225"/>
      <c r="AS349" s="225"/>
      <c r="AT349" s="225"/>
      <c r="AU349" s="225"/>
      <c r="AV349" s="225"/>
      <c r="AW349" s="225"/>
      <c r="AX349" s="225"/>
      <c r="AY349" s="225"/>
      <c r="AZ349" s="225"/>
      <c r="BA349" s="225"/>
      <c r="BB349" s="225"/>
      <c r="BC349" s="225"/>
      <c r="BD349" s="225"/>
      <c r="BE349" s="225"/>
      <c r="BF349" s="225"/>
      <c r="BG349" s="225"/>
      <c r="BH349" s="225"/>
      <c r="BI349" s="225"/>
      <c r="BJ349" s="225"/>
      <c r="BK349" s="225"/>
      <c r="BL349" s="225"/>
      <c r="BM349" s="225"/>
      <c r="BN349" s="225"/>
      <c r="BO349" s="225"/>
      <c r="BP349" s="225"/>
      <c r="BQ349" s="225"/>
      <c r="BR349" s="225"/>
      <c r="BS349" s="225"/>
      <c r="BT349" s="225"/>
      <c r="BU349" s="225"/>
      <c r="BV349" s="225"/>
      <c r="BW349" s="225"/>
      <c r="BX349" s="225"/>
      <c r="BY349" s="225"/>
      <c r="BZ349" s="225"/>
      <c r="CA349" s="225"/>
      <c r="CB349" s="225"/>
      <c r="CC349" s="225"/>
      <c r="CD349" s="225"/>
      <c r="CE349" s="225"/>
      <c r="CF349" s="225"/>
      <c r="CG349" s="225"/>
      <c r="CH349" s="225"/>
      <c r="CI349" s="225"/>
      <c r="CJ349" s="225"/>
      <c r="CK349" s="225"/>
      <c r="CL349" s="225"/>
      <c r="CM349" s="225"/>
      <c r="CN349" s="225"/>
      <c r="CO349" s="225"/>
      <c r="CP349" s="225"/>
      <c r="CQ349" s="225"/>
      <c r="CR349" s="225"/>
      <c r="CS349" s="225"/>
      <c r="CT349" s="225"/>
    </row>
    <row r="350" spans="1:98" ht="12" customHeight="1" x14ac:dyDescent="0.25">
      <c r="A350" s="225"/>
      <c r="B350" s="225"/>
      <c r="C350" s="225"/>
      <c r="D350" s="225"/>
      <c r="E350" s="225"/>
      <c r="F350" s="225"/>
      <c r="G350" s="225"/>
      <c r="H350" s="225"/>
      <c r="I350" s="225"/>
      <c r="J350" s="225"/>
      <c r="K350" s="225"/>
      <c r="L350" s="225"/>
      <c r="M350" s="225"/>
      <c r="N350" s="225"/>
      <c r="O350" s="225"/>
      <c r="P350" s="225"/>
      <c r="Q350" s="225"/>
      <c r="R350" s="225"/>
      <c r="S350" s="225"/>
      <c r="T350" s="225"/>
      <c r="U350" s="225"/>
      <c r="V350" s="225"/>
      <c r="W350" s="225"/>
      <c r="X350" s="225"/>
      <c r="Y350" s="225"/>
      <c r="Z350" s="225"/>
      <c r="AA350" s="225"/>
      <c r="AB350" s="225"/>
      <c r="AC350" s="225"/>
      <c r="AD350" s="225"/>
      <c r="AE350" s="225"/>
      <c r="AF350" s="225"/>
      <c r="AG350" s="225"/>
      <c r="AH350" s="225"/>
      <c r="AI350" s="225"/>
      <c r="AJ350" s="225"/>
      <c r="AK350" s="257"/>
      <c r="AL350" s="257"/>
      <c r="AM350" s="225"/>
      <c r="AN350" s="225"/>
      <c r="AO350" s="225"/>
      <c r="AP350" s="225"/>
      <c r="AQ350" s="225"/>
      <c r="AR350" s="225"/>
      <c r="AS350" s="225"/>
      <c r="AT350" s="225"/>
      <c r="AU350" s="225"/>
      <c r="AV350" s="225"/>
      <c r="AW350" s="225"/>
      <c r="AX350" s="225"/>
      <c r="AY350" s="225"/>
      <c r="AZ350" s="225"/>
      <c r="BA350" s="225"/>
      <c r="BB350" s="225"/>
      <c r="BC350" s="225"/>
      <c r="BD350" s="225"/>
      <c r="BE350" s="225"/>
      <c r="BF350" s="225"/>
      <c r="BG350" s="225"/>
      <c r="BH350" s="225"/>
      <c r="BI350" s="225"/>
      <c r="BJ350" s="225"/>
      <c r="BK350" s="225"/>
      <c r="BL350" s="225"/>
      <c r="BM350" s="225"/>
      <c r="BN350" s="225"/>
      <c r="BO350" s="225"/>
      <c r="BP350" s="225"/>
      <c r="BQ350" s="225"/>
      <c r="BR350" s="225"/>
      <c r="BS350" s="225"/>
      <c r="BT350" s="225"/>
      <c r="BU350" s="225"/>
      <c r="BV350" s="225"/>
      <c r="BW350" s="225"/>
      <c r="BX350" s="225"/>
      <c r="BY350" s="225"/>
      <c r="BZ350" s="225"/>
      <c r="CA350" s="225"/>
      <c r="CB350" s="225"/>
      <c r="CC350" s="225"/>
      <c r="CD350" s="225"/>
      <c r="CE350" s="225"/>
      <c r="CF350" s="225"/>
      <c r="CG350" s="225"/>
      <c r="CH350" s="225"/>
      <c r="CI350" s="225"/>
      <c r="CJ350" s="225"/>
      <c r="CK350" s="225"/>
      <c r="CL350" s="225"/>
      <c r="CM350" s="225"/>
      <c r="CN350" s="225"/>
      <c r="CO350" s="225"/>
      <c r="CP350" s="225"/>
      <c r="CQ350" s="225"/>
      <c r="CR350" s="225"/>
      <c r="CS350" s="225"/>
      <c r="CT350" s="225"/>
    </row>
    <row r="351" spans="1:98" ht="12" customHeight="1" x14ac:dyDescent="0.25">
      <c r="A351" s="225"/>
      <c r="B351" s="225"/>
      <c r="C351" s="225"/>
      <c r="D351" s="225"/>
      <c r="E351" s="225"/>
      <c r="F351" s="225"/>
      <c r="G351" s="225"/>
      <c r="H351" s="225"/>
      <c r="I351" s="225"/>
      <c r="J351" s="225"/>
      <c r="K351" s="225"/>
      <c r="L351" s="225"/>
      <c r="M351" s="225"/>
      <c r="N351" s="225"/>
      <c r="O351" s="225"/>
      <c r="P351" s="225"/>
      <c r="Q351" s="225"/>
      <c r="R351" s="225"/>
      <c r="S351" s="225"/>
      <c r="T351" s="225"/>
      <c r="U351" s="225"/>
      <c r="V351" s="225"/>
      <c r="W351" s="225"/>
      <c r="X351" s="225"/>
      <c r="Y351" s="225"/>
      <c r="Z351" s="225"/>
      <c r="AA351" s="225"/>
      <c r="AB351" s="225"/>
      <c r="AC351" s="225"/>
      <c r="AD351" s="225"/>
      <c r="AE351" s="225"/>
      <c r="AF351" s="225"/>
      <c r="AG351" s="225"/>
      <c r="AH351" s="225"/>
      <c r="AI351" s="225"/>
      <c r="AJ351" s="225"/>
      <c r="AK351" s="257"/>
      <c r="AL351" s="257"/>
      <c r="AM351" s="225"/>
      <c r="AN351" s="225"/>
      <c r="AO351" s="225"/>
      <c r="AP351" s="225"/>
      <c r="AQ351" s="225"/>
      <c r="AR351" s="225"/>
      <c r="AS351" s="225"/>
      <c r="AT351" s="225"/>
      <c r="AU351" s="225"/>
      <c r="AV351" s="225"/>
      <c r="AW351" s="225"/>
      <c r="AX351" s="225"/>
      <c r="AY351" s="225"/>
      <c r="AZ351" s="225"/>
      <c r="BA351" s="225"/>
      <c r="BB351" s="225"/>
      <c r="BC351" s="225"/>
      <c r="BD351" s="225"/>
      <c r="BE351" s="225"/>
      <c r="BF351" s="225"/>
      <c r="BG351" s="225"/>
      <c r="BH351" s="225"/>
      <c r="BI351" s="225"/>
      <c r="BJ351" s="225"/>
      <c r="BK351" s="225"/>
      <c r="BL351" s="225"/>
      <c r="BM351" s="225"/>
      <c r="BN351" s="225"/>
      <c r="BO351" s="225"/>
      <c r="BP351" s="225"/>
      <c r="BQ351" s="225"/>
      <c r="BR351" s="225"/>
      <c r="BS351" s="225"/>
      <c r="BT351" s="225"/>
      <c r="BU351" s="225"/>
      <c r="BV351" s="225"/>
      <c r="BW351" s="225"/>
      <c r="BX351" s="225"/>
      <c r="BY351" s="225"/>
      <c r="BZ351" s="225"/>
      <c r="CA351" s="225"/>
      <c r="CB351" s="225"/>
      <c r="CC351" s="225"/>
      <c r="CD351" s="225"/>
      <c r="CE351" s="225"/>
      <c r="CF351" s="225"/>
      <c r="CG351" s="225"/>
      <c r="CH351" s="225"/>
      <c r="CI351" s="225"/>
      <c r="CJ351" s="225"/>
      <c r="CK351" s="225"/>
      <c r="CL351" s="225"/>
      <c r="CM351" s="225"/>
      <c r="CN351" s="225"/>
      <c r="CO351" s="225"/>
      <c r="CP351" s="225"/>
      <c r="CQ351" s="225"/>
      <c r="CR351" s="225"/>
      <c r="CS351" s="225"/>
      <c r="CT351" s="225"/>
    </row>
    <row r="352" spans="1:98" ht="12" customHeight="1" x14ac:dyDescent="0.25">
      <c r="A352" s="225"/>
      <c r="B352" s="225"/>
      <c r="C352" s="225"/>
      <c r="D352" s="225"/>
      <c r="E352" s="225"/>
      <c r="F352" s="225"/>
      <c r="G352" s="225"/>
      <c r="H352" s="225"/>
      <c r="I352" s="225"/>
      <c r="J352" s="225"/>
      <c r="K352" s="225"/>
      <c r="L352" s="225"/>
      <c r="M352" s="225"/>
      <c r="N352" s="225"/>
      <c r="O352" s="225"/>
      <c r="P352" s="225"/>
      <c r="Q352" s="225"/>
      <c r="R352" s="225"/>
      <c r="S352" s="225"/>
      <c r="T352" s="225"/>
      <c r="U352" s="225"/>
      <c r="V352" s="225"/>
      <c r="W352" s="225"/>
      <c r="X352" s="225"/>
      <c r="Y352" s="225"/>
      <c r="Z352" s="225"/>
      <c r="AA352" s="225"/>
      <c r="AB352" s="225"/>
      <c r="AC352" s="225"/>
      <c r="AD352" s="225"/>
      <c r="AE352" s="225"/>
      <c r="AF352" s="225"/>
      <c r="AG352" s="225"/>
      <c r="AH352" s="225"/>
      <c r="AI352" s="225"/>
      <c r="AJ352" s="225"/>
      <c r="AK352" s="257"/>
      <c r="AL352" s="257"/>
      <c r="AM352" s="225"/>
      <c r="AN352" s="225"/>
      <c r="AO352" s="225"/>
      <c r="AP352" s="225"/>
      <c r="AQ352" s="225"/>
      <c r="AR352" s="225"/>
      <c r="AS352" s="225"/>
      <c r="AT352" s="225"/>
      <c r="AU352" s="225"/>
      <c r="AV352" s="225"/>
      <c r="AW352" s="225"/>
      <c r="AX352" s="225"/>
      <c r="AY352" s="225"/>
      <c r="AZ352" s="225"/>
      <c r="BA352" s="225"/>
      <c r="BB352" s="225"/>
      <c r="BC352" s="225"/>
      <c r="BD352" s="225"/>
      <c r="BE352" s="225"/>
      <c r="BF352" s="225"/>
      <c r="BG352" s="225"/>
      <c r="BH352" s="225"/>
      <c r="BI352" s="225"/>
      <c r="BJ352" s="225"/>
      <c r="BK352" s="225"/>
      <c r="BL352" s="225"/>
      <c r="BM352" s="225"/>
      <c r="BN352" s="225"/>
      <c r="BO352" s="225"/>
      <c r="BP352" s="225"/>
      <c r="BQ352" s="225"/>
      <c r="BR352" s="225"/>
      <c r="BS352" s="225"/>
      <c r="BT352" s="225"/>
      <c r="BU352" s="225"/>
      <c r="BV352" s="225"/>
      <c r="BW352" s="225"/>
      <c r="BX352" s="225"/>
      <c r="BY352" s="225"/>
      <c r="BZ352" s="225"/>
      <c r="CA352" s="225"/>
      <c r="CB352" s="225"/>
      <c r="CC352" s="225"/>
      <c r="CD352" s="225"/>
      <c r="CE352" s="225"/>
      <c r="CF352" s="225"/>
      <c r="CG352" s="225"/>
      <c r="CH352" s="225"/>
      <c r="CI352" s="225"/>
      <c r="CJ352" s="225"/>
      <c r="CK352" s="225"/>
      <c r="CL352" s="225"/>
      <c r="CM352" s="225"/>
      <c r="CN352" s="225"/>
      <c r="CO352" s="225"/>
      <c r="CP352" s="225"/>
      <c r="CQ352" s="225"/>
      <c r="CR352" s="225"/>
      <c r="CS352" s="225"/>
      <c r="CT352" s="225"/>
    </row>
    <row r="353" spans="1:98" ht="12" customHeight="1" x14ac:dyDescent="0.25">
      <c r="A353" s="225"/>
      <c r="B353" s="225"/>
      <c r="C353" s="225"/>
      <c r="D353" s="225"/>
      <c r="E353" s="225"/>
      <c r="F353" s="225"/>
      <c r="G353" s="225"/>
      <c r="H353" s="225"/>
      <c r="I353" s="225"/>
      <c r="J353" s="225"/>
      <c r="K353" s="225"/>
      <c r="L353" s="225"/>
      <c r="M353" s="225"/>
      <c r="N353" s="225"/>
      <c r="O353" s="225"/>
      <c r="P353" s="225"/>
      <c r="Q353" s="225"/>
      <c r="R353" s="225"/>
      <c r="S353" s="225"/>
      <c r="T353" s="225"/>
      <c r="U353" s="225"/>
      <c r="V353" s="225"/>
      <c r="W353" s="225"/>
      <c r="X353" s="225"/>
      <c r="Y353" s="225"/>
      <c r="Z353" s="225"/>
      <c r="AA353" s="225"/>
      <c r="AB353" s="225"/>
      <c r="AC353" s="225"/>
      <c r="AD353" s="225"/>
      <c r="AE353" s="225"/>
      <c r="AF353" s="225"/>
      <c r="AG353" s="225"/>
      <c r="AH353" s="225"/>
      <c r="AI353" s="225"/>
      <c r="AJ353" s="225"/>
      <c r="AK353" s="257"/>
      <c r="AL353" s="257"/>
      <c r="AM353" s="225"/>
      <c r="AN353" s="225"/>
      <c r="AO353" s="225"/>
      <c r="AP353" s="225"/>
      <c r="AQ353" s="225"/>
      <c r="AR353" s="225"/>
      <c r="AS353" s="225"/>
      <c r="AT353" s="225"/>
      <c r="AU353" s="225"/>
      <c r="AV353" s="225"/>
      <c r="AW353" s="225"/>
      <c r="AX353" s="225"/>
      <c r="AY353" s="225"/>
      <c r="AZ353" s="225"/>
      <c r="BA353" s="225"/>
      <c r="BB353" s="225"/>
      <c r="BC353" s="225"/>
      <c r="BD353" s="225"/>
      <c r="BE353" s="225"/>
      <c r="BF353" s="225"/>
      <c r="BG353" s="225"/>
      <c r="BH353" s="225"/>
      <c r="BI353" s="225"/>
      <c r="BJ353" s="225"/>
      <c r="BK353" s="225"/>
      <c r="BL353" s="225"/>
      <c r="BM353" s="225"/>
      <c r="BN353" s="225"/>
      <c r="BO353" s="225"/>
      <c r="BP353" s="225"/>
      <c r="BQ353" s="225"/>
      <c r="BR353" s="225"/>
      <c r="BS353" s="225"/>
      <c r="BT353" s="225"/>
      <c r="BU353" s="225"/>
      <c r="BV353" s="225"/>
      <c r="BW353" s="225"/>
      <c r="BX353" s="225"/>
      <c r="BY353" s="225"/>
      <c r="BZ353" s="225"/>
      <c r="CA353" s="225"/>
      <c r="CB353" s="225"/>
      <c r="CC353" s="225"/>
      <c r="CD353" s="225"/>
      <c r="CE353" s="225"/>
      <c r="CF353" s="225"/>
      <c r="CG353" s="225"/>
      <c r="CH353" s="225"/>
      <c r="CI353" s="225"/>
      <c r="CJ353" s="225"/>
      <c r="CK353" s="225"/>
      <c r="CL353" s="225"/>
      <c r="CM353" s="225"/>
      <c r="CN353" s="225"/>
      <c r="CO353" s="225"/>
      <c r="CP353" s="225"/>
      <c r="CQ353" s="225"/>
      <c r="CR353" s="225"/>
      <c r="CS353" s="225"/>
      <c r="CT353" s="225"/>
    </row>
    <row r="354" spans="1:98" ht="12" customHeight="1" x14ac:dyDescent="0.25">
      <c r="A354" s="225"/>
      <c r="B354" s="225"/>
      <c r="C354" s="225"/>
      <c r="D354" s="225"/>
      <c r="E354" s="225"/>
      <c r="F354" s="225"/>
      <c r="G354" s="225"/>
      <c r="H354" s="225"/>
      <c r="I354" s="225"/>
      <c r="J354" s="225"/>
      <c r="K354" s="225"/>
      <c r="L354" s="225"/>
      <c r="M354" s="225"/>
      <c r="N354" s="225"/>
      <c r="O354" s="225"/>
      <c r="P354" s="225"/>
      <c r="Q354" s="225"/>
      <c r="R354" s="225"/>
      <c r="S354" s="225"/>
      <c r="T354" s="225"/>
      <c r="U354" s="225"/>
      <c r="V354" s="225"/>
      <c r="W354" s="225"/>
      <c r="X354" s="225"/>
      <c r="Y354" s="225"/>
      <c r="Z354" s="225"/>
      <c r="AA354" s="225"/>
      <c r="AB354" s="225"/>
      <c r="AC354" s="225"/>
      <c r="AD354" s="225"/>
      <c r="AE354" s="225"/>
      <c r="AF354" s="225"/>
      <c r="AG354" s="225"/>
      <c r="AH354" s="225"/>
      <c r="AI354" s="225"/>
      <c r="AJ354" s="225"/>
      <c r="AK354" s="257"/>
      <c r="AL354" s="257"/>
      <c r="AM354" s="225"/>
      <c r="AN354" s="225"/>
      <c r="AO354" s="225"/>
      <c r="AP354" s="225"/>
      <c r="AQ354" s="225"/>
      <c r="AR354" s="225"/>
      <c r="AS354" s="225"/>
      <c r="AT354" s="225"/>
      <c r="AU354" s="225"/>
      <c r="AV354" s="225"/>
      <c r="AW354" s="225"/>
      <c r="AX354" s="225"/>
      <c r="AY354" s="225"/>
      <c r="AZ354" s="225"/>
      <c r="BA354" s="225"/>
      <c r="BB354" s="225"/>
      <c r="BC354" s="225"/>
      <c r="BD354" s="225"/>
      <c r="BE354" s="225"/>
      <c r="BF354" s="225"/>
      <c r="BG354" s="225"/>
      <c r="BH354" s="225"/>
      <c r="BI354" s="225"/>
      <c r="BJ354" s="225"/>
      <c r="BK354" s="225"/>
      <c r="BL354" s="225"/>
      <c r="BM354" s="225"/>
      <c r="BN354" s="225"/>
      <c r="BO354" s="225"/>
      <c r="BP354" s="225"/>
      <c r="BQ354" s="225"/>
      <c r="BR354" s="225"/>
      <c r="BS354" s="225"/>
      <c r="BT354" s="225"/>
      <c r="BU354" s="225"/>
      <c r="BV354" s="225"/>
      <c r="BW354" s="225"/>
      <c r="BX354" s="225"/>
      <c r="BY354" s="225"/>
      <c r="BZ354" s="225"/>
      <c r="CA354" s="225"/>
      <c r="CB354" s="225"/>
      <c r="CC354" s="225"/>
      <c r="CD354" s="225"/>
      <c r="CE354" s="225"/>
      <c r="CF354" s="225"/>
      <c r="CG354" s="225"/>
      <c r="CH354" s="225"/>
      <c r="CI354" s="225"/>
      <c r="CJ354" s="225"/>
      <c r="CK354" s="225"/>
      <c r="CL354" s="225"/>
      <c r="CM354" s="225"/>
      <c r="CN354" s="225"/>
      <c r="CO354" s="225"/>
      <c r="CP354" s="225"/>
      <c r="CQ354" s="225"/>
      <c r="CR354" s="225"/>
      <c r="CS354" s="225"/>
      <c r="CT354" s="225"/>
    </row>
    <row r="355" spans="1:98" ht="12" customHeight="1" x14ac:dyDescent="0.25">
      <c r="A355" s="225"/>
      <c r="B355" s="225"/>
      <c r="C355" s="225"/>
      <c r="D355" s="225"/>
      <c r="E355" s="225"/>
      <c r="F355" s="225"/>
      <c r="G355" s="225"/>
      <c r="H355" s="225"/>
      <c r="I355" s="225"/>
      <c r="J355" s="225"/>
      <c r="K355" s="225"/>
      <c r="L355" s="225"/>
      <c r="M355" s="225"/>
      <c r="N355" s="225"/>
      <c r="O355" s="225"/>
      <c r="P355" s="225"/>
      <c r="Q355" s="225"/>
      <c r="R355" s="225"/>
      <c r="S355" s="225"/>
      <c r="T355" s="225"/>
      <c r="U355" s="225"/>
      <c r="V355" s="225"/>
      <c r="W355" s="225"/>
      <c r="X355" s="225"/>
      <c r="Y355" s="225"/>
      <c r="Z355" s="225"/>
      <c r="AA355" s="225"/>
      <c r="AB355" s="225"/>
      <c r="AC355" s="225"/>
      <c r="AD355" s="225"/>
      <c r="AE355" s="225"/>
      <c r="AF355" s="225"/>
      <c r="AG355" s="225"/>
      <c r="AH355" s="225"/>
      <c r="AI355" s="225"/>
      <c r="AJ355" s="225"/>
      <c r="AK355" s="257"/>
      <c r="AL355" s="257"/>
      <c r="AM355" s="225"/>
      <c r="AN355" s="225"/>
      <c r="AO355" s="225"/>
      <c r="AP355" s="225"/>
      <c r="AQ355" s="225"/>
      <c r="AR355" s="225"/>
      <c r="AS355" s="225"/>
      <c r="AT355" s="225"/>
      <c r="AU355" s="225"/>
      <c r="AV355" s="225"/>
      <c r="AW355" s="225"/>
      <c r="AX355" s="225"/>
      <c r="AY355" s="225"/>
      <c r="AZ355" s="225"/>
      <c r="BA355" s="225"/>
      <c r="BB355" s="225"/>
      <c r="BC355" s="225"/>
      <c r="BD355" s="225"/>
      <c r="BE355" s="225"/>
      <c r="BF355" s="225"/>
      <c r="BG355" s="225"/>
      <c r="BH355" s="225"/>
      <c r="BI355" s="225"/>
      <c r="BJ355" s="225"/>
      <c r="BK355" s="225"/>
      <c r="BL355" s="225"/>
      <c r="BM355" s="225"/>
      <c r="BN355" s="225"/>
      <c r="BO355" s="225"/>
      <c r="BP355" s="225"/>
      <c r="BQ355" s="225"/>
      <c r="BR355" s="225"/>
      <c r="BS355" s="225"/>
      <c r="BT355" s="225"/>
      <c r="BU355" s="225"/>
      <c r="BV355" s="225"/>
      <c r="BW355" s="225"/>
      <c r="BX355" s="225"/>
      <c r="BY355" s="225"/>
      <c r="BZ355" s="225"/>
      <c r="CA355" s="225"/>
      <c r="CB355" s="225"/>
      <c r="CC355" s="225"/>
      <c r="CD355" s="225"/>
      <c r="CE355" s="225"/>
      <c r="CF355" s="225"/>
      <c r="CG355" s="225"/>
      <c r="CH355" s="225"/>
      <c r="CI355" s="225"/>
      <c r="CJ355" s="225"/>
      <c r="CK355" s="225"/>
      <c r="CL355" s="225"/>
      <c r="CM355" s="225"/>
      <c r="CN355" s="225"/>
      <c r="CO355" s="225"/>
      <c r="CP355" s="225"/>
      <c r="CQ355" s="225"/>
      <c r="CR355" s="225"/>
      <c r="CS355" s="225"/>
      <c r="CT355" s="225"/>
    </row>
    <row r="356" spans="1:98" ht="12" customHeight="1" x14ac:dyDescent="0.25">
      <c r="A356" s="225"/>
      <c r="B356" s="225"/>
      <c r="C356" s="225"/>
      <c r="D356" s="225"/>
      <c r="E356" s="225"/>
      <c r="F356" s="225"/>
      <c r="G356" s="225"/>
      <c r="H356" s="225"/>
      <c r="I356" s="225"/>
      <c r="J356" s="225"/>
      <c r="K356" s="225"/>
      <c r="L356" s="225"/>
      <c r="M356" s="225"/>
      <c r="N356" s="225"/>
      <c r="O356" s="225"/>
      <c r="P356" s="225"/>
      <c r="Q356" s="225"/>
      <c r="R356" s="225"/>
      <c r="S356" s="225"/>
      <c r="T356" s="225"/>
      <c r="U356" s="225"/>
      <c r="V356" s="225"/>
      <c r="W356" s="225"/>
      <c r="X356" s="225"/>
      <c r="Y356" s="225"/>
      <c r="Z356" s="225"/>
      <c r="AA356" s="225"/>
      <c r="AB356" s="225"/>
      <c r="AC356" s="225"/>
      <c r="AD356" s="225"/>
      <c r="AE356" s="225"/>
      <c r="AF356" s="225"/>
      <c r="AG356" s="225"/>
      <c r="AH356" s="225"/>
      <c r="AI356" s="225"/>
      <c r="AJ356" s="225"/>
      <c r="AK356" s="257"/>
      <c r="AL356" s="257"/>
      <c r="AM356" s="225"/>
      <c r="AN356" s="225"/>
      <c r="AO356" s="225"/>
      <c r="AP356" s="225"/>
      <c r="AQ356" s="225"/>
      <c r="AR356" s="225"/>
      <c r="AS356" s="225"/>
      <c r="AT356" s="225"/>
      <c r="AU356" s="225"/>
      <c r="AV356" s="225"/>
      <c r="AW356" s="225"/>
      <c r="AX356" s="225"/>
      <c r="AY356" s="225"/>
      <c r="AZ356" s="225"/>
      <c r="BA356" s="225"/>
      <c r="BB356" s="225"/>
      <c r="BC356" s="225"/>
      <c r="BD356" s="225"/>
      <c r="BE356" s="225"/>
      <c r="BF356" s="225"/>
      <c r="BG356" s="225"/>
      <c r="BH356" s="225"/>
      <c r="BI356" s="225"/>
      <c r="BJ356" s="225"/>
      <c r="BK356" s="225"/>
      <c r="BL356" s="225"/>
      <c r="BM356" s="225"/>
      <c r="BN356" s="225"/>
      <c r="BO356" s="225"/>
      <c r="BP356" s="225"/>
      <c r="BQ356" s="225"/>
      <c r="BR356" s="225"/>
      <c r="BS356" s="225"/>
      <c r="BT356" s="225"/>
      <c r="BU356" s="225"/>
      <c r="BV356" s="225"/>
      <c r="BW356" s="225"/>
      <c r="BX356" s="225"/>
      <c r="BY356" s="225"/>
      <c r="BZ356" s="225"/>
      <c r="CA356" s="225"/>
      <c r="CB356" s="225"/>
      <c r="CC356" s="225"/>
      <c r="CD356" s="225"/>
      <c r="CE356" s="225"/>
      <c r="CF356" s="225"/>
      <c r="CG356" s="225"/>
      <c r="CH356" s="225"/>
      <c r="CI356" s="225"/>
      <c r="CJ356" s="225"/>
      <c r="CK356" s="225"/>
      <c r="CL356" s="225"/>
      <c r="CM356" s="225"/>
      <c r="CN356" s="225"/>
      <c r="CO356" s="225"/>
      <c r="CP356" s="225"/>
      <c r="CQ356" s="225"/>
      <c r="CR356" s="225"/>
      <c r="CS356" s="225"/>
      <c r="CT356" s="225"/>
    </row>
    <row r="357" spans="1:98" ht="12" customHeight="1" x14ac:dyDescent="0.25">
      <c r="A357" s="225"/>
      <c r="B357" s="225"/>
      <c r="C357" s="225"/>
      <c r="D357" s="225"/>
      <c r="E357" s="225"/>
      <c r="F357" s="225"/>
      <c r="G357" s="225"/>
      <c r="H357" s="225"/>
      <c r="I357" s="225"/>
      <c r="J357" s="225"/>
      <c r="K357" s="225"/>
      <c r="L357" s="225"/>
      <c r="M357" s="225"/>
      <c r="N357" s="225"/>
      <c r="O357" s="225"/>
      <c r="P357" s="225"/>
      <c r="Q357" s="225"/>
      <c r="R357" s="225"/>
      <c r="S357" s="225"/>
      <c r="T357" s="225"/>
      <c r="U357" s="225"/>
      <c r="V357" s="225"/>
      <c r="W357" s="225"/>
      <c r="X357" s="225"/>
      <c r="Y357" s="225"/>
      <c r="Z357" s="225"/>
      <c r="AA357" s="225"/>
      <c r="AB357" s="225"/>
      <c r="AC357" s="225"/>
      <c r="AD357" s="225"/>
      <c r="AE357" s="225"/>
      <c r="AF357" s="225"/>
      <c r="AG357" s="225"/>
      <c r="AH357" s="225"/>
      <c r="AI357" s="225"/>
      <c r="AJ357" s="225"/>
      <c r="AK357" s="257"/>
      <c r="AL357" s="257"/>
      <c r="AM357" s="225"/>
      <c r="AN357" s="225"/>
      <c r="AO357" s="225"/>
      <c r="AP357" s="225"/>
      <c r="AQ357" s="225"/>
      <c r="AR357" s="225"/>
      <c r="AS357" s="225"/>
      <c r="AT357" s="225"/>
      <c r="AU357" s="225"/>
      <c r="AV357" s="225"/>
      <c r="AW357" s="225"/>
      <c r="AX357" s="225"/>
      <c r="AY357" s="225"/>
      <c r="AZ357" s="225"/>
      <c r="BA357" s="225"/>
      <c r="BB357" s="225"/>
      <c r="BC357" s="225"/>
      <c r="BD357" s="225"/>
      <c r="BE357" s="225"/>
      <c r="BF357" s="225"/>
      <c r="BG357" s="225"/>
      <c r="BH357" s="225"/>
      <c r="BI357" s="225"/>
      <c r="BJ357" s="225"/>
      <c r="BK357" s="225"/>
      <c r="BL357" s="225"/>
      <c r="BM357" s="225"/>
      <c r="BN357" s="225"/>
      <c r="BO357" s="225"/>
      <c r="BP357" s="225"/>
      <c r="BQ357" s="225"/>
      <c r="BR357" s="225"/>
      <c r="BS357" s="225"/>
      <c r="BT357" s="225"/>
      <c r="BU357" s="225"/>
      <c r="BV357" s="225"/>
      <c r="BW357" s="225"/>
      <c r="BX357" s="225"/>
      <c r="BY357" s="225"/>
      <c r="BZ357" s="225"/>
      <c r="CA357" s="225"/>
      <c r="CB357" s="225"/>
      <c r="CC357" s="225"/>
      <c r="CD357" s="225"/>
      <c r="CE357" s="225"/>
      <c r="CF357" s="225"/>
      <c r="CG357" s="225"/>
      <c r="CH357" s="225"/>
      <c r="CI357" s="225"/>
      <c r="CJ357" s="225"/>
      <c r="CK357" s="225"/>
      <c r="CL357" s="225"/>
      <c r="CM357" s="225"/>
      <c r="CN357" s="225"/>
      <c r="CO357" s="225"/>
      <c r="CP357" s="225"/>
      <c r="CQ357" s="225"/>
      <c r="CR357" s="225"/>
      <c r="CS357" s="225"/>
      <c r="CT357" s="225"/>
    </row>
    <row r="358" spans="1:98" ht="12" customHeight="1" x14ac:dyDescent="0.25">
      <c r="A358" s="225"/>
      <c r="B358" s="225"/>
      <c r="C358" s="225"/>
      <c r="D358" s="225"/>
      <c r="E358" s="225"/>
      <c r="F358" s="225"/>
      <c r="G358" s="225"/>
      <c r="H358" s="225"/>
      <c r="I358" s="225"/>
      <c r="J358" s="225"/>
      <c r="K358" s="225"/>
      <c r="L358" s="225"/>
      <c r="M358" s="225"/>
      <c r="N358" s="225"/>
      <c r="O358" s="225"/>
      <c r="P358" s="225"/>
      <c r="Q358" s="225"/>
      <c r="R358" s="225"/>
      <c r="S358" s="225"/>
      <c r="T358" s="225"/>
      <c r="U358" s="225"/>
      <c r="V358" s="225"/>
      <c r="W358" s="225"/>
      <c r="X358" s="225"/>
      <c r="Y358" s="225"/>
      <c r="Z358" s="225"/>
      <c r="AA358" s="225"/>
      <c r="AB358" s="225"/>
      <c r="AC358" s="225"/>
      <c r="AD358" s="225"/>
      <c r="AE358" s="225"/>
      <c r="AF358" s="225"/>
      <c r="AG358" s="225"/>
      <c r="AH358" s="225"/>
      <c r="AI358" s="225"/>
      <c r="AJ358" s="225"/>
      <c r="AK358" s="257"/>
      <c r="AL358" s="257"/>
      <c r="AM358" s="225"/>
      <c r="AN358" s="225"/>
      <c r="AO358" s="225"/>
      <c r="AP358" s="225"/>
      <c r="AQ358" s="225"/>
      <c r="AR358" s="225"/>
      <c r="AS358" s="225"/>
      <c r="AT358" s="225"/>
      <c r="AU358" s="225"/>
      <c r="AV358" s="225"/>
      <c r="AW358" s="225"/>
      <c r="AX358" s="225"/>
      <c r="AY358" s="225"/>
      <c r="AZ358" s="225"/>
      <c r="BA358" s="225"/>
      <c r="BB358" s="225"/>
      <c r="BC358" s="225"/>
      <c r="BD358" s="225"/>
      <c r="BE358" s="225"/>
      <c r="BF358" s="225"/>
      <c r="BG358" s="225"/>
      <c r="BH358" s="225"/>
      <c r="BI358" s="225"/>
      <c r="BJ358" s="225"/>
      <c r="BK358" s="225"/>
      <c r="BL358" s="225"/>
      <c r="BM358" s="225"/>
      <c r="BN358" s="225"/>
      <c r="BO358" s="225"/>
      <c r="BP358" s="225"/>
      <c r="BQ358" s="225"/>
      <c r="BR358" s="225"/>
      <c r="BS358" s="225"/>
      <c r="BT358" s="225"/>
      <c r="BU358" s="225"/>
      <c r="BV358" s="225"/>
      <c r="BW358" s="225"/>
      <c r="BX358" s="225"/>
      <c r="BY358" s="225"/>
      <c r="BZ358" s="225"/>
      <c r="CA358" s="225"/>
      <c r="CB358" s="225"/>
      <c r="CC358" s="225"/>
      <c r="CD358" s="225"/>
      <c r="CE358" s="225"/>
      <c r="CF358" s="225"/>
      <c r="CG358" s="225"/>
      <c r="CH358" s="225"/>
      <c r="CI358" s="225"/>
      <c r="CJ358" s="225"/>
      <c r="CK358" s="225"/>
      <c r="CL358" s="225"/>
      <c r="CM358" s="225"/>
      <c r="CN358" s="225"/>
      <c r="CO358" s="225"/>
      <c r="CP358" s="225"/>
      <c r="CQ358" s="225"/>
      <c r="CR358" s="225"/>
      <c r="CS358" s="225"/>
      <c r="CT358" s="225"/>
    </row>
    <row r="359" spans="1:98" ht="12" customHeight="1" x14ac:dyDescent="0.25">
      <c r="A359" s="225"/>
      <c r="B359" s="225"/>
      <c r="C359" s="225"/>
      <c r="D359" s="225"/>
      <c r="E359" s="225"/>
      <c r="F359" s="225"/>
      <c r="G359" s="225"/>
      <c r="H359" s="225"/>
      <c r="I359" s="225"/>
      <c r="J359" s="225"/>
      <c r="K359" s="225"/>
      <c r="L359" s="225"/>
      <c r="M359" s="225"/>
      <c r="N359" s="225"/>
      <c r="O359" s="225"/>
      <c r="P359" s="225"/>
      <c r="Q359" s="225"/>
      <c r="R359" s="225"/>
      <c r="S359" s="225"/>
      <c r="T359" s="225"/>
      <c r="U359" s="225"/>
      <c r="V359" s="225"/>
      <c r="W359" s="225"/>
      <c r="X359" s="225"/>
      <c r="Y359" s="225"/>
      <c r="Z359" s="225"/>
      <c r="AA359" s="225"/>
      <c r="AB359" s="225"/>
      <c r="AC359" s="225"/>
      <c r="AD359" s="225"/>
      <c r="AE359" s="225"/>
      <c r="AF359" s="225"/>
      <c r="AG359" s="225"/>
      <c r="AH359" s="225"/>
      <c r="AI359" s="225"/>
      <c r="AJ359" s="225"/>
      <c r="AK359" s="257"/>
      <c r="AL359" s="257"/>
      <c r="AM359" s="225"/>
      <c r="AN359" s="225"/>
      <c r="AO359" s="225"/>
      <c r="AP359" s="225"/>
      <c r="AQ359" s="225"/>
      <c r="AR359" s="225"/>
      <c r="AS359" s="225"/>
      <c r="AT359" s="225"/>
      <c r="AU359" s="225"/>
      <c r="AV359" s="225"/>
      <c r="AW359" s="225"/>
      <c r="AX359" s="225"/>
      <c r="AY359" s="225"/>
      <c r="AZ359" s="225"/>
      <c r="BA359" s="225"/>
      <c r="BB359" s="225"/>
      <c r="BC359" s="225"/>
      <c r="BD359" s="225"/>
      <c r="BE359" s="225"/>
      <c r="BF359" s="225"/>
      <c r="BG359" s="225"/>
      <c r="BH359" s="225"/>
      <c r="BI359" s="225"/>
      <c r="BJ359" s="225"/>
      <c r="BK359" s="225"/>
      <c r="BL359" s="225"/>
      <c r="BM359" s="225"/>
      <c r="BN359" s="225"/>
      <c r="BO359" s="225"/>
      <c r="BP359" s="225"/>
      <c r="BQ359" s="225"/>
      <c r="BR359" s="225"/>
      <c r="BS359" s="225"/>
      <c r="BT359" s="225"/>
      <c r="BU359" s="225"/>
      <c r="BV359" s="225"/>
      <c r="BW359" s="225"/>
      <c r="BX359" s="225"/>
      <c r="BY359" s="225"/>
      <c r="BZ359" s="225"/>
      <c r="CA359" s="225"/>
      <c r="CB359" s="225"/>
      <c r="CC359" s="225"/>
      <c r="CD359" s="225"/>
      <c r="CE359" s="225"/>
      <c r="CF359" s="225"/>
      <c r="CG359" s="225"/>
      <c r="CH359" s="225"/>
      <c r="CI359" s="225"/>
      <c r="CJ359" s="225"/>
      <c r="CK359" s="225"/>
      <c r="CL359" s="225"/>
      <c r="CM359" s="225"/>
      <c r="CN359" s="225"/>
      <c r="CO359" s="225"/>
      <c r="CP359" s="225"/>
      <c r="CQ359" s="225"/>
      <c r="CR359" s="225"/>
      <c r="CS359" s="225"/>
      <c r="CT359" s="225"/>
    </row>
    <row r="360" spans="1:98" ht="12" customHeight="1" x14ac:dyDescent="0.25">
      <c r="A360" s="225"/>
      <c r="B360" s="225"/>
      <c r="C360" s="225"/>
      <c r="D360" s="225"/>
      <c r="E360" s="225"/>
      <c r="F360" s="225"/>
      <c r="G360" s="225"/>
      <c r="H360" s="225"/>
      <c r="I360" s="225"/>
      <c r="J360" s="225"/>
      <c r="K360" s="225"/>
      <c r="L360" s="225"/>
      <c r="M360" s="225"/>
      <c r="N360" s="225"/>
      <c r="O360" s="225"/>
      <c r="P360" s="225"/>
      <c r="Q360" s="225"/>
      <c r="R360" s="225"/>
      <c r="S360" s="225"/>
      <c r="T360" s="225"/>
      <c r="U360" s="225"/>
      <c r="V360" s="225"/>
      <c r="W360" s="225"/>
      <c r="X360" s="225"/>
      <c r="Y360" s="225"/>
      <c r="Z360" s="225"/>
      <c r="AA360" s="225"/>
      <c r="AB360" s="225"/>
      <c r="AC360" s="225"/>
      <c r="AD360" s="225"/>
      <c r="AE360" s="225"/>
      <c r="AF360" s="225"/>
      <c r="AG360" s="225"/>
      <c r="AH360" s="225"/>
      <c r="AI360" s="225"/>
      <c r="AJ360" s="225"/>
      <c r="AK360" s="257"/>
      <c r="AL360" s="257"/>
      <c r="AM360" s="225"/>
      <c r="AN360" s="225"/>
      <c r="AO360" s="225"/>
      <c r="AP360" s="225"/>
      <c r="AQ360" s="225"/>
      <c r="AR360" s="225"/>
      <c r="AS360" s="225"/>
      <c r="AT360" s="225"/>
      <c r="AU360" s="225"/>
      <c r="AV360" s="225"/>
      <c r="AW360" s="225"/>
      <c r="AX360" s="225"/>
      <c r="AY360" s="225"/>
      <c r="AZ360" s="225"/>
      <c r="BA360" s="225"/>
      <c r="BB360" s="225"/>
      <c r="BC360" s="225"/>
      <c r="BD360" s="225"/>
      <c r="BE360" s="225"/>
      <c r="BF360" s="225"/>
      <c r="BG360" s="225"/>
      <c r="BH360" s="225"/>
      <c r="BI360" s="225"/>
      <c r="BJ360" s="225"/>
      <c r="BK360" s="225"/>
      <c r="BL360" s="225"/>
      <c r="BM360" s="225"/>
      <c r="BN360" s="225"/>
      <c r="BO360" s="225"/>
      <c r="BP360" s="225"/>
      <c r="BQ360" s="225"/>
      <c r="BR360" s="225"/>
      <c r="BS360" s="225"/>
      <c r="BT360" s="225"/>
      <c r="BU360" s="225"/>
      <c r="BV360" s="225"/>
      <c r="BW360" s="225"/>
      <c r="BX360" s="225"/>
      <c r="BY360" s="225"/>
      <c r="BZ360" s="225"/>
      <c r="CA360" s="225"/>
      <c r="CB360" s="225"/>
      <c r="CC360" s="225"/>
      <c r="CD360" s="225"/>
      <c r="CE360" s="225"/>
      <c r="CF360" s="225"/>
      <c r="CG360" s="225"/>
      <c r="CH360" s="225"/>
      <c r="CI360" s="225"/>
      <c r="CJ360" s="225"/>
      <c r="CK360" s="225"/>
      <c r="CL360" s="225"/>
      <c r="CM360" s="225"/>
      <c r="CN360" s="225"/>
      <c r="CO360" s="225"/>
      <c r="CP360" s="225"/>
      <c r="CQ360" s="225"/>
      <c r="CR360" s="225"/>
      <c r="CS360" s="225"/>
      <c r="CT360" s="225"/>
    </row>
    <row r="361" spans="1:98" ht="12" customHeight="1" x14ac:dyDescent="0.25">
      <c r="A361" s="225"/>
      <c r="B361" s="225"/>
      <c r="C361" s="225"/>
      <c r="D361" s="225"/>
      <c r="E361" s="225"/>
      <c r="F361" s="225"/>
      <c r="G361" s="225"/>
      <c r="H361" s="225"/>
      <c r="I361" s="225"/>
      <c r="J361" s="225"/>
      <c r="K361" s="225"/>
      <c r="L361" s="225"/>
      <c r="M361" s="225"/>
      <c r="N361" s="225"/>
      <c r="O361" s="225"/>
      <c r="P361" s="225"/>
      <c r="Q361" s="225"/>
      <c r="R361" s="225"/>
      <c r="S361" s="225"/>
      <c r="T361" s="225"/>
      <c r="U361" s="225"/>
      <c r="V361" s="225"/>
      <c r="W361" s="225"/>
      <c r="X361" s="225"/>
      <c r="Y361" s="225"/>
      <c r="Z361" s="225"/>
      <c r="AA361" s="225"/>
      <c r="AB361" s="225"/>
      <c r="AC361" s="225"/>
      <c r="AD361" s="225"/>
      <c r="AE361" s="225"/>
      <c r="AF361" s="225"/>
      <c r="AG361" s="225"/>
      <c r="AH361" s="225"/>
      <c r="AI361" s="225"/>
      <c r="AJ361" s="225"/>
      <c r="AK361" s="257"/>
      <c r="AL361" s="257"/>
      <c r="AM361" s="225"/>
      <c r="AN361" s="225"/>
      <c r="AO361" s="225"/>
      <c r="AP361" s="225"/>
      <c r="AQ361" s="225"/>
      <c r="AR361" s="225"/>
      <c r="AS361" s="225"/>
      <c r="AT361" s="225"/>
      <c r="AU361" s="225"/>
      <c r="AV361" s="225"/>
      <c r="AW361" s="225"/>
      <c r="AX361" s="225"/>
      <c r="AY361" s="225"/>
      <c r="AZ361" s="225"/>
      <c r="BA361" s="225"/>
      <c r="BB361" s="225"/>
      <c r="BC361" s="225"/>
      <c r="BD361" s="225"/>
      <c r="BE361" s="225"/>
      <c r="BF361" s="225"/>
      <c r="BG361" s="225"/>
      <c r="BH361" s="225"/>
      <c r="BI361" s="225"/>
      <c r="BJ361" s="225"/>
      <c r="BK361" s="225"/>
      <c r="BL361" s="225"/>
      <c r="BM361" s="225"/>
      <c r="BN361" s="225"/>
      <c r="BO361" s="225"/>
      <c r="BP361" s="225"/>
      <c r="BQ361" s="225"/>
      <c r="BR361" s="225"/>
      <c r="BS361" s="225"/>
      <c r="BT361" s="225"/>
      <c r="BU361" s="225"/>
      <c r="BV361" s="225"/>
      <c r="BW361" s="225"/>
      <c r="BX361" s="225"/>
      <c r="BY361" s="225"/>
      <c r="BZ361" s="225"/>
      <c r="CA361" s="225"/>
      <c r="CB361" s="225"/>
      <c r="CC361" s="225"/>
      <c r="CD361" s="225"/>
      <c r="CE361" s="225"/>
      <c r="CF361" s="225"/>
      <c r="CG361" s="225"/>
      <c r="CH361" s="225"/>
      <c r="CI361" s="225"/>
      <c r="CJ361" s="225"/>
      <c r="CK361" s="225"/>
      <c r="CL361" s="225"/>
      <c r="CM361" s="225"/>
      <c r="CN361" s="225"/>
      <c r="CO361" s="225"/>
      <c r="CP361" s="225"/>
      <c r="CQ361" s="225"/>
      <c r="CR361" s="225"/>
      <c r="CS361" s="225"/>
      <c r="CT361" s="225"/>
    </row>
    <row r="362" spans="1:98" ht="12" customHeight="1" x14ac:dyDescent="0.25">
      <c r="A362" s="225"/>
      <c r="B362" s="225"/>
      <c r="C362" s="225"/>
      <c r="D362" s="225"/>
      <c r="E362" s="225"/>
      <c r="F362" s="225"/>
      <c r="G362" s="225"/>
      <c r="H362" s="225"/>
      <c r="I362" s="225"/>
      <c r="J362" s="225"/>
      <c r="K362" s="225"/>
      <c r="L362" s="225"/>
      <c r="M362" s="225"/>
      <c r="N362" s="225"/>
      <c r="O362" s="225"/>
      <c r="P362" s="225"/>
      <c r="Q362" s="225"/>
      <c r="R362" s="225"/>
      <c r="S362" s="225"/>
      <c r="T362" s="225"/>
      <c r="U362" s="225"/>
      <c r="V362" s="225"/>
      <c r="W362" s="225"/>
      <c r="X362" s="225"/>
      <c r="Y362" s="225"/>
      <c r="Z362" s="225"/>
      <c r="AA362" s="225"/>
      <c r="AB362" s="225"/>
      <c r="AC362" s="225"/>
      <c r="AD362" s="225"/>
      <c r="AE362" s="225"/>
      <c r="AF362" s="225"/>
      <c r="AG362" s="225"/>
      <c r="AH362" s="225"/>
      <c r="AI362" s="225"/>
      <c r="AJ362" s="225"/>
      <c r="AK362" s="257"/>
      <c r="AL362" s="257"/>
      <c r="AM362" s="225"/>
      <c r="AN362" s="225"/>
      <c r="AO362" s="225"/>
      <c r="AP362" s="225"/>
      <c r="AQ362" s="225"/>
      <c r="AR362" s="225"/>
      <c r="AS362" s="225"/>
      <c r="AT362" s="225"/>
      <c r="AU362" s="225"/>
      <c r="AV362" s="225"/>
      <c r="AW362" s="225"/>
      <c r="AX362" s="225"/>
      <c r="AY362" s="225"/>
      <c r="AZ362" s="225"/>
      <c r="BA362" s="225"/>
      <c r="BB362" s="225"/>
      <c r="BC362" s="225"/>
      <c r="BD362" s="225"/>
      <c r="BE362" s="225"/>
      <c r="BF362" s="225"/>
      <c r="BG362" s="225"/>
      <c r="BH362" s="225"/>
      <c r="BI362" s="225"/>
      <c r="BJ362" s="225"/>
      <c r="BK362" s="225"/>
      <c r="BL362" s="225"/>
      <c r="BM362" s="225"/>
      <c r="BN362" s="225"/>
      <c r="BO362" s="225"/>
      <c r="BP362" s="225"/>
      <c r="BQ362" s="225"/>
      <c r="BR362" s="225"/>
      <c r="BS362" s="225"/>
      <c r="BT362" s="225"/>
      <c r="BU362" s="225"/>
      <c r="BV362" s="225"/>
      <c r="BW362" s="225"/>
      <c r="BX362" s="225"/>
      <c r="BY362" s="225"/>
      <c r="BZ362" s="225"/>
      <c r="CA362" s="225"/>
      <c r="CB362" s="225"/>
      <c r="CC362" s="225"/>
      <c r="CD362" s="225"/>
      <c r="CE362" s="225"/>
      <c r="CF362" s="225"/>
      <c r="CG362" s="225"/>
      <c r="CH362" s="225"/>
      <c r="CI362" s="225"/>
      <c r="CJ362" s="225"/>
      <c r="CK362" s="225"/>
      <c r="CL362" s="225"/>
      <c r="CM362" s="225"/>
      <c r="CN362" s="225"/>
      <c r="CO362" s="225"/>
      <c r="CP362" s="225"/>
      <c r="CQ362" s="225"/>
      <c r="CR362" s="225"/>
      <c r="CS362" s="225"/>
      <c r="CT362" s="225"/>
    </row>
    <row r="363" spans="1:98" ht="12" customHeight="1" x14ac:dyDescent="0.25">
      <c r="A363" s="225"/>
      <c r="B363" s="225"/>
      <c r="C363" s="225"/>
      <c r="D363" s="225"/>
      <c r="E363" s="225"/>
      <c r="F363" s="225"/>
      <c r="G363" s="225"/>
      <c r="H363" s="225"/>
      <c r="I363" s="225"/>
      <c r="J363" s="225"/>
      <c r="K363" s="225"/>
      <c r="L363" s="225"/>
      <c r="M363" s="225"/>
      <c r="N363" s="225"/>
      <c r="O363" s="225"/>
      <c r="P363" s="225"/>
      <c r="Q363" s="225"/>
      <c r="R363" s="225"/>
      <c r="S363" s="225"/>
      <c r="T363" s="225"/>
      <c r="U363" s="225"/>
      <c r="V363" s="225"/>
      <c r="W363" s="225"/>
      <c r="X363" s="225"/>
      <c r="Y363" s="225"/>
      <c r="Z363" s="225"/>
      <c r="AA363" s="225"/>
      <c r="AB363" s="225"/>
      <c r="AC363" s="225"/>
      <c r="AD363" s="225"/>
      <c r="AE363" s="225"/>
      <c r="AF363" s="225"/>
      <c r="AG363" s="225"/>
      <c r="AH363" s="225"/>
      <c r="AI363" s="225"/>
      <c r="AJ363" s="225"/>
      <c r="AK363" s="257"/>
      <c r="AL363" s="257"/>
      <c r="AM363" s="225"/>
      <c r="AN363" s="225"/>
      <c r="AO363" s="225"/>
      <c r="AP363" s="225"/>
      <c r="AQ363" s="225"/>
      <c r="AR363" s="225"/>
      <c r="AS363" s="225"/>
      <c r="AT363" s="225"/>
      <c r="AU363" s="225"/>
      <c r="AV363" s="225"/>
      <c r="AW363" s="225"/>
      <c r="AX363" s="225"/>
      <c r="AY363" s="225"/>
      <c r="AZ363" s="225"/>
      <c r="BA363" s="225"/>
      <c r="BB363" s="225"/>
      <c r="BC363" s="225"/>
      <c r="BD363" s="225"/>
      <c r="BE363" s="225"/>
      <c r="BF363" s="225"/>
      <c r="BG363" s="225"/>
      <c r="BH363" s="225"/>
      <c r="BI363" s="225"/>
      <c r="BJ363" s="225"/>
      <c r="BK363" s="225"/>
      <c r="BL363" s="225"/>
      <c r="BM363" s="225"/>
      <c r="BN363" s="225"/>
      <c r="BO363" s="225"/>
      <c r="BP363" s="225"/>
      <c r="BQ363" s="225"/>
      <c r="BR363" s="225"/>
      <c r="BS363" s="225"/>
      <c r="BT363" s="225"/>
      <c r="BU363" s="225"/>
      <c r="BV363" s="225"/>
      <c r="BW363" s="225"/>
      <c r="BX363" s="225"/>
      <c r="BY363" s="225"/>
      <c r="BZ363" s="225"/>
      <c r="CA363" s="225"/>
      <c r="CB363" s="225"/>
      <c r="CC363" s="225"/>
      <c r="CD363" s="225"/>
      <c r="CE363" s="225"/>
      <c r="CF363" s="225"/>
      <c r="CG363" s="225"/>
      <c r="CH363" s="225"/>
      <c r="CI363" s="225"/>
      <c r="CJ363" s="225"/>
      <c r="CK363" s="225"/>
      <c r="CL363" s="225"/>
      <c r="CM363" s="225"/>
      <c r="CN363" s="225"/>
      <c r="CO363" s="225"/>
      <c r="CP363" s="225"/>
      <c r="CQ363" s="225"/>
      <c r="CR363" s="225"/>
      <c r="CS363" s="225"/>
      <c r="CT363" s="225"/>
    </row>
    <row r="364" spans="1:98" ht="12" customHeight="1" x14ac:dyDescent="0.25">
      <c r="A364" s="225"/>
      <c r="B364" s="225"/>
      <c r="C364" s="225"/>
      <c r="D364" s="225"/>
      <c r="E364" s="225"/>
      <c r="F364" s="225"/>
      <c r="G364" s="225"/>
      <c r="H364" s="225"/>
      <c r="I364" s="225"/>
      <c r="J364" s="225"/>
      <c r="K364" s="225"/>
      <c r="L364" s="225"/>
      <c r="M364" s="225"/>
      <c r="N364" s="225"/>
      <c r="O364" s="225"/>
      <c r="P364" s="225"/>
      <c r="Q364" s="225"/>
      <c r="R364" s="225"/>
      <c r="S364" s="225"/>
      <c r="T364" s="225"/>
      <c r="U364" s="225"/>
      <c r="V364" s="225"/>
      <c r="W364" s="225"/>
      <c r="X364" s="225"/>
      <c r="Y364" s="225"/>
      <c r="Z364" s="225"/>
      <c r="AA364" s="225"/>
      <c r="AB364" s="225"/>
      <c r="AC364" s="225"/>
      <c r="AD364" s="225"/>
      <c r="AE364" s="225"/>
      <c r="AF364" s="225"/>
      <c r="AG364" s="225"/>
      <c r="AH364" s="225"/>
      <c r="AI364" s="225"/>
      <c r="AJ364" s="225"/>
      <c r="AK364" s="257"/>
      <c r="AL364" s="257"/>
      <c r="AM364" s="225"/>
      <c r="AN364" s="225"/>
      <c r="AO364" s="225"/>
      <c r="AP364" s="225"/>
      <c r="AQ364" s="225"/>
      <c r="AR364" s="225"/>
      <c r="AS364" s="225"/>
      <c r="AT364" s="225"/>
      <c r="AU364" s="225"/>
      <c r="AV364" s="225"/>
      <c r="AW364" s="225"/>
      <c r="AX364" s="225"/>
      <c r="AY364" s="225"/>
      <c r="AZ364" s="225"/>
      <c r="BA364" s="225"/>
      <c r="BB364" s="225"/>
      <c r="BC364" s="225"/>
      <c r="BD364" s="225"/>
      <c r="BE364" s="225"/>
      <c r="BF364" s="225"/>
      <c r="BG364" s="225"/>
      <c r="BH364" s="225"/>
      <c r="BI364" s="225"/>
      <c r="BJ364" s="225"/>
      <c r="BK364" s="225"/>
      <c r="BL364" s="225"/>
      <c r="BM364" s="225"/>
      <c r="BN364" s="225"/>
      <c r="BO364" s="225"/>
      <c r="BP364" s="225"/>
      <c r="BQ364" s="225"/>
      <c r="BR364" s="225"/>
      <c r="BS364" s="225"/>
      <c r="BT364" s="225"/>
      <c r="BU364" s="225"/>
      <c r="BV364" s="225"/>
      <c r="BW364" s="225"/>
      <c r="BX364" s="225"/>
      <c r="BY364" s="225"/>
      <c r="BZ364" s="225"/>
      <c r="CA364" s="225"/>
      <c r="CB364" s="225"/>
      <c r="CC364" s="225"/>
      <c r="CD364" s="225"/>
      <c r="CE364" s="225"/>
      <c r="CF364" s="225"/>
      <c r="CG364" s="225"/>
      <c r="CH364" s="225"/>
      <c r="CI364" s="225"/>
      <c r="CJ364" s="225"/>
      <c r="CK364" s="225"/>
      <c r="CL364" s="225"/>
      <c r="CM364" s="225"/>
      <c r="CN364" s="225"/>
      <c r="CO364" s="225"/>
      <c r="CP364" s="225"/>
      <c r="CQ364" s="225"/>
      <c r="CR364" s="225"/>
      <c r="CS364" s="225"/>
      <c r="CT364" s="225"/>
    </row>
    <row r="365" spans="1:98" ht="12" customHeight="1" x14ac:dyDescent="0.25">
      <c r="A365" s="225"/>
      <c r="B365" s="225"/>
      <c r="C365" s="225"/>
      <c r="D365" s="225"/>
      <c r="E365" s="225"/>
      <c r="F365" s="225"/>
      <c r="G365" s="225"/>
      <c r="H365" s="225"/>
      <c r="I365" s="225"/>
      <c r="J365" s="225"/>
      <c r="K365" s="225"/>
      <c r="L365" s="225"/>
      <c r="M365" s="225"/>
      <c r="N365" s="225"/>
      <c r="O365" s="225"/>
      <c r="P365" s="225"/>
      <c r="Q365" s="225"/>
      <c r="R365" s="225"/>
      <c r="S365" s="225"/>
      <c r="T365" s="225"/>
      <c r="U365" s="225"/>
      <c r="V365" s="225"/>
      <c r="W365" s="225"/>
      <c r="X365" s="225"/>
      <c r="Y365" s="225"/>
      <c r="Z365" s="225"/>
      <c r="AA365" s="225"/>
      <c r="AB365" s="225"/>
      <c r="AC365" s="225"/>
      <c r="AD365" s="225"/>
      <c r="AE365" s="225"/>
      <c r="AF365" s="225"/>
      <c r="AG365" s="225"/>
      <c r="AH365" s="225"/>
      <c r="AI365" s="225"/>
      <c r="AJ365" s="225"/>
      <c r="AK365" s="257"/>
      <c r="AL365" s="257"/>
      <c r="AM365" s="225"/>
      <c r="AN365" s="225"/>
      <c r="AO365" s="225"/>
      <c r="AP365" s="225"/>
      <c r="AQ365" s="225"/>
      <c r="AR365" s="225"/>
      <c r="AS365" s="225"/>
      <c r="AT365" s="225"/>
      <c r="AU365" s="225"/>
      <c r="AV365" s="225"/>
      <c r="AW365" s="225"/>
      <c r="AX365" s="225"/>
      <c r="AY365" s="225"/>
      <c r="AZ365" s="225"/>
      <c r="BA365" s="225"/>
      <c r="BB365" s="225"/>
      <c r="BC365" s="225"/>
      <c r="BD365" s="225"/>
      <c r="BE365" s="225"/>
      <c r="BF365" s="225"/>
      <c r="BG365" s="225"/>
      <c r="BH365" s="225"/>
      <c r="BI365" s="225"/>
      <c r="BJ365" s="225"/>
      <c r="BK365" s="225"/>
      <c r="BL365" s="225"/>
      <c r="BM365" s="225"/>
      <c r="BN365" s="225"/>
      <c r="BO365" s="225"/>
      <c r="BP365" s="225"/>
      <c r="BQ365" s="225"/>
      <c r="BR365" s="225"/>
      <c r="BS365" s="225"/>
      <c r="BT365" s="225"/>
      <c r="BU365" s="225"/>
      <c r="BV365" s="225"/>
      <c r="BW365" s="225"/>
      <c r="BX365" s="225"/>
      <c r="BY365" s="225"/>
      <c r="BZ365" s="225"/>
      <c r="CA365" s="225"/>
      <c r="CB365" s="225"/>
      <c r="CC365" s="225"/>
      <c r="CD365" s="225"/>
      <c r="CE365" s="225"/>
      <c r="CF365" s="225"/>
      <c r="CG365" s="225"/>
      <c r="CH365" s="225"/>
      <c r="CI365" s="225"/>
      <c r="CJ365" s="225"/>
      <c r="CK365" s="225"/>
      <c r="CL365" s="225"/>
      <c r="CM365" s="225"/>
      <c r="CN365" s="225"/>
      <c r="CO365" s="225"/>
      <c r="CP365" s="225"/>
      <c r="CQ365" s="225"/>
      <c r="CR365" s="225"/>
      <c r="CS365" s="225"/>
      <c r="CT365" s="225"/>
    </row>
    <row r="366" spans="1:98" ht="12" customHeight="1" x14ac:dyDescent="0.25">
      <c r="A366" s="225"/>
      <c r="B366" s="225"/>
      <c r="C366" s="225"/>
      <c r="D366" s="225"/>
      <c r="E366" s="225"/>
      <c r="F366" s="225"/>
      <c r="G366" s="225"/>
      <c r="H366" s="225"/>
      <c r="I366" s="225"/>
      <c r="J366" s="225"/>
      <c r="K366" s="225"/>
      <c r="L366" s="225"/>
      <c r="M366" s="225"/>
      <c r="N366" s="225"/>
      <c r="O366" s="225"/>
      <c r="P366" s="225"/>
      <c r="Q366" s="225"/>
      <c r="R366" s="225"/>
      <c r="S366" s="225"/>
      <c r="T366" s="225"/>
      <c r="U366" s="225"/>
      <c r="V366" s="225"/>
      <c r="W366" s="225"/>
      <c r="X366" s="225"/>
      <c r="Y366" s="225"/>
      <c r="Z366" s="225"/>
      <c r="AA366" s="225"/>
      <c r="AB366" s="225"/>
      <c r="AC366" s="225"/>
      <c r="AD366" s="225"/>
      <c r="AE366" s="225"/>
      <c r="AF366" s="225"/>
      <c r="AG366" s="225"/>
      <c r="AH366" s="225"/>
      <c r="AI366" s="225"/>
      <c r="AJ366" s="225"/>
      <c r="AK366" s="257"/>
      <c r="AL366" s="257"/>
      <c r="AM366" s="225"/>
      <c r="AN366" s="225"/>
      <c r="AO366" s="225"/>
      <c r="AP366" s="225"/>
      <c r="AQ366" s="225"/>
      <c r="AR366" s="225"/>
      <c r="AS366" s="225"/>
      <c r="AT366" s="225"/>
      <c r="AU366" s="225"/>
      <c r="AV366" s="225"/>
      <c r="AW366" s="225"/>
      <c r="AX366" s="225"/>
      <c r="AY366" s="225"/>
      <c r="AZ366" s="225"/>
      <c r="BA366" s="225"/>
      <c r="BB366" s="225"/>
      <c r="BC366" s="225"/>
      <c r="BD366" s="225"/>
      <c r="BE366" s="225"/>
      <c r="BF366" s="225"/>
      <c r="BG366" s="225"/>
      <c r="BH366" s="225"/>
      <c r="BI366" s="225"/>
      <c r="BJ366" s="225"/>
      <c r="BK366" s="225"/>
      <c r="BL366" s="225"/>
      <c r="BM366" s="225"/>
      <c r="BN366" s="225"/>
      <c r="BO366" s="225"/>
      <c r="BP366" s="225"/>
      <c r="BQ366" s="225"/>
      <c r="BR366" s="225"/>
      <c r="BS366" s="225"/>
      <c r="BT366" s="225"/>
      <c r="BU366" s="225"/>
      <c r="BV366" s="225"/>
      <c r="BW366" s="225"/>
      <c r="BX366" s="225"/>
      <c r="BY366" s="225"/>
      <c r="BZ366" s="225"/>
      <c r="CA366" s="225"/>
      <c r="CB366" s="225"/>
      <c r="CC366" s="225"/>
      <c r="CD366" s="225"/>
      <c r="CE366" s="225"/>
      <c r="CF366" s="225"/>
      <c r="CG366" s="225"/>
      <c r="CH366" s="225"/>
      <c r="CI366" s="225"/>
      <c r="CJ366" s="225"/>
      <c r="CK366" s="225"/>
      <c r="CL366" s="225"/>
      <c r="CM366" s="225"/>
      <c r="CN366" s="225"/>
      <c r="CO366" s="225"/>
      <c r="CP366" s="225"/>
      <c r="CQ366" s="225"/>
      <c r="CR366" s="225"/>
      <c r="CS366" s="225"/>
      <c r="CT366" s="225"/>
    </row>
    <row r="367" spans="1:98" ht="12" customHeight="1" x14ac:dyDescent="0.25">
      <c r="A367" s="225"/>
      <c r="B367" s="225"/>
      <c r="C367" s="225"/>
      <c r="D367" s="225"/>
      <c r="E367" s="225"/>
      <c r="F367" s="225"/>
      <c r="G367" s="225"/>
      <c r="H367" s="225"/>
      <c r="I367" s="225"/>
      <c r="J367" s="225"/>
      <c r="K367" s="225"/>
      <c r="L367" s="225"/>
      <c r="M367" s="225"/>
      <c r="N367" s="225"/>
      <c r="O367" s="225"/>
      <c r="P367" s="225"/>
      <c r="Q367" s="225"/>
      <c r="R367" s="225"/>
      <c r="S367" s="225"/>
      <c r="T367" s="225"/>
      <c r="U367" s="225"/>
      <c r="V367" s="225"/>
      <c r="W367" s="225"/>
      <c r="X367" s="225"/>
      <c r="Y367" s="225"/>
      <c r="Z367" s="225"/>
      <c r="AA367" s="225"/>
      <c r="AB367" s="225"/>
      <c r="AC367" s="225"/>
      <c r="AD367" s="225"/>
      <c r="AE367" s="225"/>
      <c r="AF367" s="225"/>
      <c r="AG367" s="225"/>
      <c r="AH367" s="225"/>
      <c r="AI367" s="225"/>
      <c r="AJ367" s="225"/>
      <c r="AK367" s="257"/>
      <c r="AL367" s="257"/>
      <c r="AM367" s="225"/>
      <c r="AN367" s="225"/>
      <c r="AO367" s="225"/>
      <c r="AP367" s="225"/>
      <c r="AQ367" s="225"/>
      <c r="AR367" s="225"/>
      <c r="AS367" s="225"/>
      <c r="AT367" s="225"/>
      <c r="AU367" s="225"/>
      <c r="AV367" s="225"/>
      <c r="AW367" s="225"/>
      <c r="AX367" s="225"/>
      <c r="AY367" s="225"/>
      <c r="AZ367" s="225"/>
      <c r="BA367" s="225"/>
      <c r="BB367" s="225"/>
      <c r="BC367" s="225"/>
      <c r="BD367" s="225"/>
      <c r="BE367" s="225"/>
      <c r="BF367" s="225"/>
      <c r="BG367" s="225"/>
      <c r="BH367" s="225"/>
      <c r="BI367" s="225"/>
      <c r="BJ367" s="225"/>
      <c r="BK367" s="225"/>
      <c r="BL367" s="225"/>
      <c r="BM367" s="225"/>
      <c r="BN367" s="225"/>
      <c r="BO367" s="225"/>
      <c r="BP367" s="225"/>
      <c r="BQ367" s="225"/>
      <c r="BR367" s="225"/>
      <c r="BS367" s="225"/>
      <c r="BT367" s="225"/>
      <c r="BU367" s="225"/>
      <c r="BV367" s="225"/>
      <c r="BW367" s="225"/>
      <c r="BX367" s="225"/>
      <c r="BY367" s="225"/>
      <c r="BZ367" s="225"/>
      <c r="CA367" s="225"/>
      <c r="CB367" s="225"/>
      <c r="CC367" s="225"/>
      <c r="CD367" s="225"/>
      <c r="CE367" s="225"/>
      <c r="CF367" s="225"/>
      <c r="CG367" s="225"/>
      <c r="CH367" s="225"/>
      <c r="CI367" s="225"/>
      <c r="CJ367" s="225"/>
      <c r="CK367" s="225"/>
      <c r="CL367" s="225"/>
      <c r="CM367" s="225"/>
      <c r="CN367" s="225"/>
      <c r="CO367" s="225"/>
      <c r="CP367" s="225"/>
      <c r="CQ367" s="225"/>
      <c r="CR367" s="225"/>
      <c r="CS367" s="225"/>
      <c r="CT367" s="225"/>
    </row>
    <row r="368" spans="1:98" ht="12" customHeight="1" x14ac:dyDescent="0.25">
      <c r="A368" s="225"/>
      <c r="B368" s="225"/>
      <c r="C368" s="225"/>
      <c r="D368" s="225"/>
      <c r="E368" s="225"/>
      <c r="F368" s="225"/>
      <c r="G368" s="225"/>
      <c r="H368" s="225"/>
      <c r="I368" s="225"/>
      <c r="J368" s="225"/>
      <c r="K368" s="225"/>
      <c r="L368" s="225"/>
      <c r="M368" s="225"/>
      <c r="N368" s="225"/>
      <c r="O368" s="225"/>
      <c r="P368" s="225"/>
      <c r="Q368" s="225"/>
      <c r="R368" s="225"/>
      <c r="S368" s="225"/>
      <c r="T368" s="225"/>
      <c r="U368" s="225"/>
      <c r="V368" s="225"/>
      <c r="W368" s="225"/>
      <c r="X368" s="225"/>
      <c r="Y368" s="225"/>
      <c r="Z368" s="225"/>
      <c r="AA368" s="225"/>
      <c r="AB368" s="225"/>
      <c r="AC368" s="225"/>
      <c r="AD368" s="225"/>
      <c r="AE368" s="225"/>
      <c r="AF368" s="225"/>
      <c r="AG368" s="225"/>
      <c r="AH368" s="225"/>
      <c r="AI368" s="225"/>
      <c r="AJ368" s="225"/>
      <c r="AK368" s="257"/>
      <c r="AL368" s="257"/>
      <c r="AM368" s="225"/>
      <c r="AN368" s="225"/>
      <c r="AO368" s="225"/>
      <c r="AP368" s="225"/>
      <c r="AQ368" s="225"/>
      <c r="AR368" s="225"/>
      <c r="AS368" s="225"/>
      <c r="AT368" s="225"/>
      <c r="AU368" s="225"/>
      <c r="AV368" s="225"/>
      <c r="AW368" s="225"/>
      <c r="AX368" s="225"/>
      <c r="AY368" s="225"/>
      <c r="AZ368" s="225"/>
      <c r="BA368" s="225"/>
      <c r="BB368" s="225"/>
      <c r="BC368" s="225"/>
      <c r="BD368" s="225"/>
      <c r="BE368" s="225"/>
      <c r="BF368" s="225"/>
      <c r="BG368" s="225"/>
      <c r="BH368" s="225"/>
      <c r="BI368" s="225"/>
      <c r="BJ368" s="225"/>
      <c r="BK368" s="225"/>
      <c r="BL368" s="225"/>
      <c r="BM368" s="225"/>
      <c r="BN368" s="225"/>
      <c r="BO368" s="225"/>
      <c r="BP368" s="225"/>
      <c r="BQ368" s="225"/>
      <c r="BR368" s="225"/>
      <c r="BS368" s="225"/>
      <c r="BT368" s="225"/>
      <c r="BU368" s="225"/>
      <c r="BV368" s="225"/>
      <c r="BW368" s="225"/>
      <c r="BX368" s="225"/>
      <c r="BY368" s="225"/>
      <c r="BZ368" s="225"/>
      <c r="CA368" s="225"/>
      <c r="CB368" s="225"/>
      <c r="CC368" s="225"/>
      <c r="CD368" s="225"/>
      <c r="CE368" s="225"/>
      <c r="CF368" s="225"/>
      <c r="CG368" s="225"/>
      <c r="CH368" s="225"/>
      <c r="CI368" s="225"/>
      <c r="CJ368" s="225"/>
      <c r="CK368" s="225"/>
      <c r="CL368" s="225"/>
      <c r="CM368" s="225"/>
      <c r="CN368" s="225"/>
      <c r="CO368" s="225"/>
      <c r="CP368" s="225"/>
      <c r="CQ368" s="225"/>
      <c r="CR368" s="225"/>
      <c r="CS368" s="225"/>
      <c r="CT368" s="225"/>
    </row>
    <row r="369" spans="1:98" ht="12" customHeight="1" x14ac:dyDescent="0.25">
      <c r="A369" s="225"/>
      <c r="B369" s="225"/>
      <c r="C369" s="225"/>
      <c r="D369" s="225"/>
      <c r="E369" s="225"/>
      <c r="F369" s="225"/>
      <c r="G369" s="225"/>
      <c r="H369" s="225"/>
      <c r="I369" s="225"/>
      <c r="J369" s="225"/>
      <c r="K369" s="225"/>
      <c r="L369" s="225"/>
      <c r="M369" s="225"/>
      <c r="N369" s="225"/>
      <c r="O369" s="225"/>
      <c r="P369" s="225"/>
      <c r="Q369" s="225"/>
      <c r="R369" s="225"/>
      <c r="S369" s="225"/>
      <c r="T369" s="225"/>
      <c r="U369" s="225"/>
      <c r="V369" s="225"/>
      <c r="W369" s="225"/>
      <c r="X369" s="225"/>
      <c r="Y369" s="225"/>
      <c r="Z369" s="225"/>
      <c r="AA369" s="225"/>
      <c r="AB369" s="225"/>
      <c r="AC369" s="225"/>
      <c r="AD369" s="225"/>
      <c r="AE369" s="225"/>
      <c r="AF369" s="225"/>
      <c r="AG369" s="225"/>
      <c r="AH369" s="225"/>
      <c r="AI369" s="225"/>
      <c r="AJ369" s="225"/>
      <c r="AK369" s="257"/>
      <c r="AL369" s="257"/>
      <c r="AM369" s="225"/>
      <c r="AN369" s="225"/>
      <c r="AO369" s="225"/>
      <c r="AP369" s="225"/>
      <c r="AQ369" s="225"/>
      <c r="AR369" s="225"/>
      <c r="AS369" s="225"/>
      <c r="AT369" s="225"/>
      <c r="AU369" s="225"/>
      <c r="AV369" s="225"/>
      <c r="AW369" s="225"/>
      <c r="AX369" s="225"/>
      <c r="AY369" s="225"/>
      <c r="AZ369" s="225"/>
      <c r="BA369" s="225"/>
      <c r="BB369" s="225"/>
      <c r="BC369" s="225"/>
      <c r="BD369" s="225"/>
      <c r="BE369" s="225"/>
      <c r="BF369" s="225"/>
      <c r="BG369" s="225"/>
      <c r="BH369" s="225"/>
      <c r="BI369" s="225"/>
      <c r="BJ369" s="225"/>
      <c r="BK369" s="225"/>
      <c r="BL369" s="225"/>
      <c r="BM369" s="225"/>
      <c r="BN369" s="225"/>
      <c r="BO369" s="225"/>
      <c r="BP369" s="225"/>
      <c r="BQ369" s="225"/>
      <c r="BR369" s="225"/>
      <c r="BS369" s="225"/>
      <c r="BT369" s="225"/>
      <c r="BU369" s="225"/>
      <c r="BV369" s="225"/>
      <c r="BW369" s="225"/>
      <c r="BX369" s="225"/>
      <c r="BY369" s="225"/>
      <c r="BZ369" s="225"/>
      <c r="CA369" s="225"/>
      <c r="CB369" s="225"/>
      <c r="CC369" s="225"/>
      <c r="CD369" s="225"/>
      <c r="CE369" s="225"/>
      <c r="CF369" s="225"/>
      <c r="CG369" s="225"/>
      <c r="CH369" s="225"/>
      <c r="CI369" s="225"/>
      <c r="CJ369" s="225"/>
      <c r="CK369" s="225"/>
      <c r="CL369" s="225"/>
      <c r="CM369" s="225"/>
      <c r="CN369" s="225"/>
      <c r="CO369" s="225"/>
      <c r="CP369" s="225"/>
      <c r="CQ369" s="225"/>
      <c r="CR369" s="225"/>
      <c r="CS369" s="225"/>
      <c r="CT369" s="225"/>
    </row>
    <row r="370" spans="1:98" ht="12" customHeight="1" x14ac:dyDescent="0.25">
      <c r="A370" s="225"/>
      <c r="B370" s="225"/>
      <c r="C370" s="225"/>
      <c r="D370" s="225"/>
      <c r="E370" s="225"/>
      <c r="F370" s="225"/>
      <c r="G370" s="225"/>
      <c r="H370" s="225"/>
      <c r="I370" s="225"/>
      <c r="J370" s="225"/>
      <c r="K370" s="225"/>
      <c r="L370" s="225"/>
      <c r="M370" s="225"/>
      <c r="N370" s="225"/>
      <c r="O370" s="225"/>
      <c r="P370" s="225"/>
      <c r="Q370" s="225"/>
      <c r="R370" s="225"/>
      <c r="S370" s="225"/>
      <c r="T370" s="225"/>
      <c r="U370" s="225"/>
      <c r="V370" s="225"/>
      <c r="W370" s="225"/>
      <c r="X370" s="225"/>
      <c r="Y370" s="225"/>
      <c r="Z370" s="225"/>
      <c r="AA370" s="225"/>
      <c r="AB370" s="225"/>
      <c r="AC370" s="225"/>
      <c r="AD370" s="225"/>
      <c r="AE370" s="225"/>
      <c r="AF370" s="225"/>
      <c r="AG370" s="225"/>
      <c r="AH370" s="225"/>
      <c r="AI370" s="225"/>
      <c r="AJ370" s="225"/>
      <c r="AK370" s="257"/>
      <c r="AL370" s="257"/>
      <c r="AM370" s="225"/>
      <c r="AN370" s="225"/>
      <c r="AO370" s="225"/>
      <c r="AP370" s="225"/>
      <c r="AQ370" s="225"/>
      <c r="AR370" s="225"/>
      <c r="AS370" s="225"/>
      <c r="AT370" s="225"/>
      <c r="AU370" s="225"/>
      <c r="AV370" s="225"/>
      <c r="AW370" s="225"/>
      <c r="AX370" s="225"/>
      <c r="AY370" s="225"/>
      <c r="AZ370" s="225"/>
      <c r="BA370" s="225"/>
      <c r="BB370" s="225"/>
      <c r="BC370" s="225"/>
      <c r="BD370" s="225"/>
      <c r="BE370" s="225"/>
      <c r="BF370" s="225"/>
      <c r="BG370" s="225"/>
      <c r="BH370" s="225"/>
      <c r="BI370" s="225"/>
      <c r="BJ370" s="225"/>
      <c r="BK370" s="225"/>
      <c r="BL370" s="225"/>
      <c r="BM370" s="225"/>
      <c r="BN370" s="225"/>
      <c r="BO370" s="225"/>
      <c r="BP370" s="225"/>
      <c r="BQ370" s="225"/>
      <c r="BR370" s="225"/>
      <c r="BS370" s="225"/>
      <c r="BT370" s="225"/>
      <c r="BU370" s="225"/>
      <c r="BV370" s="225"/>
      <c r="BW370" s="225"/>
      <c r="BX370" s="225"/>
      <c r="BY370" s="225"/>
      <c r="BZ370" s="225"/>
      <c r="CA370" s="225"/>
      <c r="CB370" s="225"/>
      <c r="CC370" s="225"/>
      <c r="CD370" s="225"/>
      <c r="CE370" s="225"/>
      <c r="CF370" s="225"/>
      <c r="CG370" s="225"/>
      <c r="CH370" s="225"/>
      <c r="CI370" s="225"/>
      <c r="CJ370" s="225"/>
      <c r="CK370" s="225"/>
      <c r="CL370" s="225"/>
      <c r="CM370" s="225"/>
      <c r="CN370" s="225"/>
      <c r="CO370" s="225"/>
      <c r="CP370" s="225"/>
      <c r="CQ370" s="225"/>
      <c r="CR370" s="225"/>
      <c r="CS370" s="225"/>
      <c r="CT370" s="225"/>
    </row>
    <row r="371" spans="1:98" ht="12" customHeight="1" x14ac:dyDescent="0.25">
      <c r="A371" s="225"/>
      <c r="B371" s="225"/>
      <c r="C371" s="225"/>
      <c r="D371" s="225"/>
      <c r="E371" s="225"/>
      <c r="F371" s="225"/>
      <c r="G371" s="225"/>
      <c r="H371" s="225"/>
      <c r="I371" s="225"/>
      <c r="J371" s="225"/>
      <c r="K371" s="225"/>
      <c r="L371" s="225"/>
      <c r="M371" s="225"/>
      <c r="N371" s="225"/>
      <c r="O371" s="225"/>
      <c r="P371" s="225"/>
      <c r="Q371" s="225"/>
      <c r="R371" s="225"/>
      <c r="S371" s="225"/>
      <c r="T371" s="225"/>
      <c r="U371" s="225"/>
      <c r="V371" s="225"/>
      <c r="W371" s="225"/>
      <c r="X371" s="225"/>
      <c r="Y371" s="225"/>
      <c r="Z371" s="225"/>
      <c r="AA371" s="225"/>
      <c r="AB371" s="225"/>
      <c r="AC371" s="225"/>
      <c r="AD371" s="225"/>
      <c r="AE371" s="225"/>
      <c r="AF371" s="225"/>
      <c r="AG371" s="225"/>
      <c r="AH371" s="225"/>
      <c r="AI371" s="225"/>
      <c r="AJ371" s="225"/>
      <c r="AK371" s="257"/>
      <c r="AL371" s="257"/>
      <c r="AM371" s="225"/>
      <c r="AN371" s="225"/>
      <c r="AO371" s="225"/>
      <c r="AP371" s="225"/>
      <c r="AQ371" s="225"/>
      <c r="AR371" s="225"/>
      <c r="AS371" s="225"/>
      <c r="AT371" s="225"/>
      <c r="AU371" s="225"/>
      <c r="AV371" s="225"/>
      <c r="AW371" s="225"/>
      <c r="AX371" s="225"/>
      <c r="AY371" s="225"/>
      <c r="AZ371" s="225"/>
      <c r="BA371" s="225"/>
      <c r="BB371" s="225"/>
      <c r="BC371" s="225"/>
      <c r="BD371" s="225"/>
      <c r="BE371" s="225"/>
      <c r="BF371" s="225"/>
      <c r="BG371" s="225"/>
      <c r="BH371" s="225"/>
      <c r="BI371" s="225"/>
      <c r="BJ371" s="225"/>
      <c r="BK371" s="225"/>
      <c r="BL371" s="225"/>
      <c r="BM371" s="225"/>
      <c r="BN371" s="225"/>
      <c r="BO371" s="225"/>
      <c r="BP371" s="225"/>
      <c r="BQ371" s="225"/>
      <c r="BR371" s="225"/>
      <c r="BS371" s="225"/>
      <c r="BT371" s="225"/>
      <c r="BU371" s="225"/>
      <c r="BV371" s="225"/>
      <c r="BW371" s="225"/>
      <c r="BX371" s="225"/>
      <c r="BY371" s="225"/>
      <c r="BZ371" s="225"/>
      <c r="CA371" s="225"/>
      <c r="CB371" s="225"/>
      <c r="CC371" s="225"/>
      <c r="CD371" s="225"/>
      <c r="CE371" s="225"/>
      <c r="CF371" s="225"/>
      <c r="CG371" s="225"/>
      <c r="CH371" s="225"/>
      <c r="CI371" s="225"/>
      <c r="CJ371" s="225"/>
      <c r="CK371" s="225"/>
      <c r="CL371" s="225"/>
      <c r="CM371" s="225"/>
      <c r="CN371" s="225"/>
      <c r="CO371" s="225"/>
      <c r="CP371" s="225"/>
      <c r="CQ371" s="225"/>
      <c r="CR371" s="225"/>
      <c r="CS371" s="225"/>
      <c r="CT371" s="225"/>
    </row>
    <row r="372" spans="1:98" ht="12" customHeight="1" x14ac:dyDescent="0.25">
      <c r="A372" s="225"/>
      <c r="B372" s="225"/>
      <c r="C372" s="225"/>
      <c r="D372" s="225"/>
      <c r="E372" s="225"/>
      <c r="F372" s="225"/>
      <c r="G372" s="225"/>
      <c r="H372" s="225"/>
      <c r="I372" s="225"/>
      <c r="J372" s="225"/>
      <c r="K372" s="225"/>
      <c r="L372" s="225"/>
      <c r="M372" s="225"/>
      <c r="N372" s="225"/>
      <c r="O372" s="225"/>
      <c r="P372" s="225"/>
      <c r="Q372" s="225"/>
      <c r="R372" s="225"/>
      <c r="S372" s="225"/>
      <c r="T372" s="225"/>
      <c r="U372" s="225"/>
      <c r="V372" s="225"/>
      <c r="W372" s="225"/>
      <c r="X372" s="225"/>
      <c r="Y372" s="225"/>
      <c r="Z372" s="225"/>
      <c r="AA372" s="225"/>
      <c r="AB372" s="225"/>
      <c r="AC372" s="225"/>
      <c r="AD372" s="225"/>
      <c r="AE372" s="225"/>
      <c r="AF372" s="225"/>
      <c r="AG372" s="225"/>
      <c r="AH372" s="225"/>
      <c r="AI372" s="225"/>
      <c r="AJ372" s="225"/>
      <c r="AK372" s="257"/>
      <c r="AL372" s="257"/>
      <c r="AM372" s="225"/>
      <c r="AN372" s="225"/>
      <c r="AO372" s="225"/>
      <c r="AP372" s="225"/>
      <c r="AQ372" s="225"/>
      <c r="AR372" s="225"/>
      <c r="AS372" s="225"/>
      <c r="AT372" s="225"/>
      <c r="AU372" s="225"/>
      <c r="AV372" s="225"/>
      <c r="AW372" s="225"/>
      <c r="AX372" s="225"/>
      <c r="AY372" s="225"/>
      <c r="AZ372" s="225"/>
      <c r="BA372" s="225"/>
      <c r="BB372" s="225"/>
      <c r="BC372" s="225"/>
      <c r="BD372" s="225"/>
      <c r="BE372" s="225"/>
      <c r="BF372" s="225"/>
      <c r="BG372" s="225"/>
      <c r="BH372" s="225"/>
      <c r="BI372" s="225"/>
      <c r="BJ372" s="225"/>
      <c r="BK372" s="225"/>
      <c r="BL372" s="225"/>
      <c r="BM372" s="225"/>
      <c r="BN372" s="225"/>
      <c r="BO372" s="225"/>
      <c r="BP372" s="225"/>
      <c r="BQ372" s="225"/>
      <c r="BR372" s="225"/>
      <c r="BS372" s="225"/>
      <c r="BT372" s="225"/>
      <c r="BU372" s="225"/>
      <c r="BV372" s="225"/>
      <c r="BW372" s="225"/>
      <c r="BX372" s="225"/>
      <c r="BY372" s="225"/>
      <c r="BZ372" s="225"/>
      <c r="CA372" s="225"/>
      <c r="CB372" s="225"/>
      <c r="CC372" s="225"/>
      <c r="CD372" s="225"/>
      <c r="CE372" s="225"/>
      <c r="CF372" s="225"/>
      <c r="CG372" s="225"/>
      <c r="CH372" s="225"/>
      <c r="CI372" s="225"/>
      <c r="CJ372" s="225"/>
      <c r="CK372" s="225"/>
      <c r="CL372" s="225"/>
      <c r="CM372" s="225"/>
      <c r="CN372" s="225"/>
      <c r="CO372" s="225"/>
      <c r="CP372" s="225"/>
      <c r="CQ372" s="225"/>
      <c r="CR372" s="225"/>
      <c r="CS372" s="225"/>
      <c r="CT372" s="225"/>
    </row>
    <row r="373" spans="1:98" ht="12" customHeight="1" x14ac:dyDescent="0.25">
      <c r="A373" s="225"/>
      <c r="B373" s="225"/>
      <c r="C373" s="225"/>
      <c r="D373" s="225"/>
      <c r="E373" s="225"/>
      <c r="F373" s="225"/>
      <c r="G373" s="225"/>
      <c r="H373" s="225"/>
      <c r="I373" s="225"/>
      <c r="J373" s="225"/>
      <c r="K373" s="225"/>
      <c r="L373" s="225"/>
      <c r="M373" s="225"/>
      <c r="N373" s="225"/>
      <c r="O373" s="225"/>
      <c r="P373" s="225"/>
      <c r="Q373" s="225"/>
      <c r="R373" s="225"/>
      <c r="S373" s="225"/>
      <c r="T373" s="225"/>
      <c r="U373" s="225"/>
      <c r="V373" s="225"/>
      <c r="W373" s="225"/>
      <c r="X373" s="225"/>
      <c r="Y373" s="225"/>
      <c r="Z373" s="225"/>
      <c r="AA373" s="225"/>
      <c r="AB373" s="225"/>
      <c r="AC373" s="225"/>
      <c r="AD373" s="225"/>
      <c r="AE373" s="225"/>
      <c r="AF373" s="225"/>
      <c r="AG373" s="225"/>
      <c r="AH373" s="225"/>
      <c r="AI373" s="225"/>
      <c r="AJ373" s="225"/>
      <c r="AK373" s="257"/>
      <c r="AL373" s="257"/>
      <c r="AM373" s="225"/>
      <c r="AN373" s="225"/>
      <c r="AO373" s="225"/>
      <c r="AP373" s="225"/>
      <c r="AQ373" s="225"/>
      <c r="AR373" s="225"/>
      <c r="AS373" s="225"/>
      <c r="AT373" s="225"/>
      <c r="AU373" s="225"/>
      <c r="AV373" s="225"/>
      <c r="AW373" s="225"/>
      <c r="AX373" s="225"/>
      <c r="AY373" s="225"/>
      <c r="AZ373" s="225"/>
      <c r="BA373" s="225"/>
      <c r="BB373" s="225"/>
      <c r="BC373" s="225"/>
      <c r="BD373" s="225"/>
      <c r="BE373" s="225"/>
      <c r="BF373" s="225"/>
      <c r="BG373" s="225"/>
      <c r="BH373" s="225"/>
      <c r="BI373" s="225"/>
      <c r="BJ373" s="225"/>
      <c r="BK373" s="225"/>
      <c r="BL373" s="225"/>
      <c r="BM373" s="225"/>
      <c r="BN373" s="225"/>
      <c r="BO373" s="225"/>
      <c r="BP373" s="225"/>
      <c r="BQ373" s="225"/>
      <c r="BR373" s="225"/>
      <c r="BS373" s="225"/>
      <c r="BT373" s="225"/>
      <c r="BU373" s="225"/>
      <c r="BV373" s="225"/>
      <c r="BW373" s="225"/>
      <c r="BX373" s="225"/>
      <c r="BY373" s="225"/>
      <c r="BZ373" s="225"/>
      <c r="CA373" s="225"/>
      <c r="CB373" s="225"/>
      <c r="CC373" s="225"/>
      <c r="CD373" s="225"/>
      <c r="CE373" s="225"/>
      <c r="CF373" s="225"/>
      <c r="CG373" s="225"/>
      <c r="CH373" s="225"/>
      <c r="CI373" s="225"/>
      <c r="CJ373" s="225"/>
      <c r="CK373" s="225"/>
      <c r="CL373" s="225"/>
      <c r="CM373" s="225"/>
      <c r="CN373" s="225"/>
      <c r="CO373" s="225"/>
      <c r="CP373" s="225"/>
      <c r="CQ373" s="225"/>
      <c r="CR373" s="225"/>
      <c r="CS373" s="225"/>
      <c r="CT373" s="225"/>
    </row>
    <row r="374" spans="1:98" ht="12" customHeight="1" x14ac:dyDescent="0.25">
      <c r="A374" s="225"/>
      <c r="B374" s="225"/>
      <c r="C374" s="225"/>
      <c r="D374" s="225"/>
      <c r="E374" s="225"/>
      <c r="F374" s="225"/>
      <c r="G374" s="225"/>
      <c r="H374" s="225"/>
      <c r="I374" s="225"/>
      <c r="J374" s="225"/>
      <c r="K374" s="225"/>
      <c r="L374" s="225"/>
      <c r="M374" s="225"/>
      <c r="N374" s="225"/>
      <c r="O374" s="225"/>
      <c r="P374" s="225"/>
      <c r="Q374" s="225"/>
      <c r="R374" s="225"/>
      <c r="S374" s="225"/>
      <c r="T374" s="225"/>
      <c r="U374" s="225"/>
      <c r="V374" s="225"/>
      <c r="W374" s="225"/>
      <c r="X374" s="225"/>
      <c r="Y374" s="225"/>
      <c r="Z374" s="225"/>
      <c r="AA374" s="225"/>
      <c r="AB374" s="225"/>
      <c r="AC374" s="225"/>
      <c r="AD374" s="225"/>
      <c r="AE374" s="225"/>
      <c r="AF374" s="225"/>
      <c r="AG374" s="225"/>
      <c r="AH374" s="225"/>
      <c r="AI374" s="225"/>
      <c r="AJ374" s="225"/>
      <c r="AK374" s="257"/>
      <c r="AL374" s="257"/>
      <c r="AM374" s="225"/>
      <c r="AN374" s="225"/>
      <c r="AO374" s="225"/>
      <c r="AP374" s="225"/>
      <c r="AQ374" s="225"/>
      <c r="AR374" s="225"/>
      <c r="AS374" s="225"/>
      <c r="AT374" s="225"/>
      <c r="AU374" s="225"/>
      <c r="AV374" s="225"/>
      <c r="AW374" s="225"/>
      <c r="AX374" s="225"/>
      <c r="AY374" s="225"/>
      <c r="AZ374" s="225"/>
      <c r="BA374" s="225"/>
      <c r="BB374" s="225"/>
      <c r="BC374" s="225"/>
      <c r="BD374" s="225"/>
      <c r="BE374" s="225"/>
      <c r="BF374" s="225"/>
      <c r="BG374" s="225"/>
      <c r="BH374" s="225"/>
      <c r="BI374" s="225"/>
      <c r="BJ374" s="225"/>
      <c r="BK374" s="225"/>
      <c r="BL374" s="225"/>
      <c r="BM374" s="225"/>
      <c r="BN374" s="225"/>
      <c r="BO374" s="225"/>
      <c r="BP374" s="225"/>
      <c r="BQ374" s="225"/>
      <c r="BR374" s="225"/>
      <c r="BS374" s="225"/>
      <c r="BT374" s="225"/>
      <c r="BU374" s="225"/>
      <c r="BV374" s="225"/>
      <c r="BW374" s="225"/>
      <c r="BX374" s="225"/>
      <c r="BY374" s="225"/>
      <c r="BZ374" s="225"/>
      <c r="CA374" s="225"/>
      <c r="CB374" s="225"/>
      <c r="CC374" s="225"/>
      <c r="CD374" s="225"/>
      <c r="CE374" s="225"/>
      <c r="CF374" s="225"/>
      <c r="CG374" s="225"/>
      <c r="CH374" s="225"/>
      <c r="CI374" s="225"/>
      <c r="CJ374" s="225"/>
      <c r="CK374" s="225"/>
      <c r="CL374" s="225"/>
      <c r="CM374" s="225"/>
      <c r="CN374" s="225"/>
      <c r="CO374" s="225"/>
      <c r="CP374" s="225"/>
      <c r="CQ374" s="225"/>
      <c r="CR374" s="225"/>
      <c r="CS374" s="225"/>
      <c r="CT374" s="225"/>
    </row>
    <row r="375" spans="1:98" ht="12" customHeight="1" x14ac:dyDescent="0.25">
      <c r="A375" s="225"/>
      <c r="B375" s="225"/>
      <c r="C375" s="225"/>
      <c r="D375" s="225"/>
      <c r="E375" s="225"/>
      <c r="F375" s="225"/>
      <c r="G375" s="225"/>
      <c r="H375" s="225"/>
      <c r="I375" s="225"/>
      <c r="J375" s="225"/>
      <c r="K375" s="225"/>
      <c r="L375" s="225"/>
      <c r="M375" s="225"/>
      <c r="N375" s="225"/>
      <c r="O375" s="225"/>
      <c r="P375" s="225"/>
      <c r="Q375" s="225"/>
      <c r="R375" s="225"/>
      <c r="S375" s="225"/>
      <c r="T375" s="225"/>
      <c r="U375" s="225"/>
      <c r="V375" s="225"/>
      <c r="W375" s="225"/>
      <c r="X375" s="225"/>
      <c r="Y375" s="225"/>
      <c r="Z375" s="225"/>
      <c r="AA375" s="225"/>
      <c r="AB375" s="225"/>
      <c r="AC375" s="225"/>
      <c r="AD375" s="225"/>
      <c r="AE375" s="225"/>
      <c r="AF375" s="225"/>
      <c r="AG375" s="225"/>
      <c r="AH375" s="225"/>
      <c r="AI375" s="225"/>
      <c r="AJ375" s="225"/>
      <c r="AK375" s="257"/>
      <c r="AL375" s="257"/>
      <c r="AM375" s="225"/>
      <c r="AN375" s="225"/>
      <c r="AO375" s="225"/>
      <c r="AP375" s="225"/>
      <c r="AQ375" s="225"/>
      <c r="AR375" s="225"/>
      <c r="AS375" s="225"/>
      <c r="AT375" s="225"/>
      <c r="AU375" s="225"/>
      <c r="AV375" s="225"/>
      <c r="AW375" s="225"/>
      <c r="AX375" s="225"/>
      <c r="AY375" s="225"/>
      <c r="AZ375" s="225"/>
      <c r="BA375" s="225"/>
      <c r="BB375" s="225"/>
      <c r="BC375" s="225"/>
      <c r="BD375" s="225"/>
      <c r="BE375" s="225"/>
      <c r="BF375" s="225"/>
      <c r="BG375" s="225"/>
      <c r="BH375" s="225"/>
      <c r="BI375" s="225"/>
      <c r="BJ375" s="225"/>
      <c r="BK375" s="225"/>
      <c r="BL375" s="225"/>
      <c r="BM375" s="225"/>
      <c r="BN375" s="225"/>
      <c r="BO375" s="225"/>
      <c r="BP375" s="225"/>
      <c r="BQ375" s="225"/>
      <c r="BR375" s="225"/>
      <c r="BS375" s="225"/>
      <c r="BT375" s="225"/>
      <c r="BU375" s="225"/>
      <c r="BV375" s="225"/>
      <c r="BW375" s="225"/>
      <c r="BX375" s="225"/>
      <c r="BY375" s="225"/>
      <c r="BZ375" s="225"/>
      <c r="CA375" s="225"/>
      <c r="CB375" s="225"/>
      <c r="CC375" s="225"/>
      <c r="CD375" s="225"/>
      <c r="CE375" s="225"/>
      <c r="CF375" s="225"/>
      <c r="CG375" s="225"/>
      <c r="CH375" s="225"/>
      <c r="CI375" s="225"/>
      <c r="CJ375" s="225"/>
      <c r="CK375" s="225"/>
      <c r="CL375" s="225"/>
      <c r="CM375" s="225"/>
      <c r="CN375" s="225"/>
      <c r="CO375" s="225"/>
      <c r="CP375" s="225"/>
      <c r="CQ375" s="225"/>
      <c r="CR375" s="225"/>
      <c r="CS375" s="225"/>
      <c r="CT375" s="225"/>
    </row>
    <row r="376" spans="1:98" ht="12" customHeight="1" x14ac:dyDescent="0.25">
      <c r="A376" s="225"/>
      <c r="B376" s="225"/>
      <c r="C376" s="225"/>
      <c r="D376" s="225"/>
      <c r="E376" s="225"/>
      <c r="F376" s="225"/>
      <c r="G376" s="225"/>
      <c r="H376" s="225"/>
      <c r="I376" s="225"/>
      <c r="J376" s="225"/>
      <c r="K376" s="225"/>
      <c r="L376" s="225"/>
      <c r="M376" s="225"/>
      <c r="N376" s="225"/>
      <c r="O376" s="225"/>
      <c r="P376" s="225"/>
      <c r="Q376" s="225"/>
      <c r="R376" s="225"/>
      <c r="S376" s="225"/>
      <c r="T376" s="225"/>
      <c r="U376" s="225"/>
      <c r="V376" s="225"/>
      <c r="W376" s="225"/>
      <c r="X376" s="225"/>
      <c r="Y376" s="225"/>
      <c r="Z376" s="225"/>
      <c r="AA376" s="225"/>
      <c r="AB376" s="225"/>
      <c r="AC376" s="225"/>
      <c r="AD376" s="225"/>
      <c r="AE376" s="225"/>
      <c r="AF376" s="225"/>
      <c r="AG376" s="225"/>
      <c r="AH376" s="225"/>
      <c r="AI376" s="225"/>
      <c r="AJ376" s="225"/>
      <c r="AK376" s="257"/>
      <c r="AL376" s="257"/>
      <c r="AM376" s="225"/>
      <c r="AN376" s="225"/>
      <c r="AO376" s="225"/>
      <c r="AP376" s="225"/>
      <c r="AQ376" s="225"/>
      <c r="AR376" s="225"/>
      <c r="AS376" s="225"/>
      <c r="AT376" s="225"/>
      <c r="AU376" s="225"/>
      <c r="AV376" s="225"/>
      <c r="AW376" s="225"/>
      <c r="AX376" s="225"/>
      <c r="AY376" s="225"/>
      <c r="AZ376" s="225"/>
      <c r="BA376" s="225"/>
      <c r="BB376" s="225"/>
      <c r="BC376" s="225"/>
      <c r="BD376" s="225"/>
      <c r="BE376" s="225"/>
      <c r="BF376" s="225"/>
      <c r="BG376" s="225"/>
      <c r="BH376" s="225"/>
      <c r="BI376" s="225"/>
      <c r="BJ376" s="225"/>
      <c r="BK376" s="225"/>
      <c r="BL376" s="225"/>
      <c r="BM376" s="225"/>
      <c r="BN376" s="225"/>
      <c r="BO376" s="225"/>
      <c r="BP376" s="225"/>
      <c r="BQ376" s="225"/>
      <c r="BR376" s="225"/>
      <c r="BS376" s="225"/>
      <c r="BT376" s="225"/>
      <c r="BU376" s="225"/>
      <c r="BV376" s="225"/>
      <c r="BW376" s="225"/>
      <c r="BX376" s="225"/>
      <c r="BY376" s="225"/>
      <c r="BZ376" s="225"/>
      <c r="CA376" s="225"/>
      <c r="CB376" s="225"/>
      <c r="CC376" s="225"/>
      <c r="CD376" s="225"/>
      <c r="CE376" s="225"/>
      <c r="CF376" s="225"/>
      <c r="CG376" s="225"/>
      <c r="CH376" s="225"/>
      <c r="CI376" s="225"/>
      <c r="CJ376" s="225"/>
      <c r="CK376" s="225"/>
      <c r="CL376" s="225"/>
      <c r="CM376" s="225"/>
      <c r="CN376" s="225"/>
      <c r="CO376" s="225"/>
      <c r="CP376" s="225"/>
      <c r="CQ376" s="225"/>
      <c r="CR376" s="225"/>
      <c r="CS376" s="225"/>
      <c r="CT376" s="225"/>
    </row>
    <row r="377" spans="1:98" ht="12" customHeight="1" x14ac:dyDescent="0.25">
      <c r="A377" s="225"/>
      <c r="B377" s="225"/>
      <c r="C377" s="225"/>
      <c r="D377" s="225"/>
      <c r="E377" s="225"/>
      <c r="F377" s="225"/>
      <c r="G377" s="225"/>
      <c r="H377" s="225"/>
      <c r="I377" s="225"/>
      <c r="J377" s="225"/>
      <c r="K377" s="225"/>
      <c r="L377" s="225"/>
      <c r="M377" s="225"/>
      <c r="N377" s="225"/>
      <c r="O377" s="225"/>
      <c r="P377" s="225"/>
      <c r="Q377" s="225"/>
      <c r="R377" s="225"/>
      <c r="S377" s="225"/>
      <c r="T377" s="225"/>
      <c r="U377" s="225"/>
      <c r="V377" s="225"/>
      <c r="W377" s="225"/>
      <c r="X377" s="225"/>
      <c r="Y377" s="225"/>
      <c r="Z377" s="225"/>
      <c r="AA377" s="225"/>
      <c r="AB377" s="225"/>
      <c r="AC377" s="225"/>
      <c r="AD377" s="225"/>
      <c r="AE377" s="225"/>
      <c r="AF377" s="225"/>
      <c r="AG377" s="225"/>
      <c r="AH377" s="225"/>
      <c r="AI377" s="225"/>
      <c r="AJ377" s="225"/>
      <c r="AK377" s="257"/>
      <c r="AL377" s="257"/>
      <c r="AM377" s="225"/>
      <c r="AN377" s="225"/>
      <c r="AO377" s="225"/>
      <c r="AP377" s="225"/>
      <c r="AQ377" s="225"/>
      <c r="AR377" s="225"/>
      <c r="AS377" s="225"/>
      <c r="AT377" s="225"/>
      <c r="AU377" s="225"/>
      <c r="AV377" s="225"/>
      <c r="AW377" s="225"/>
      <c r="AX377" s="225"/>
      <c r="AY377" s="225"/>
      <c r="AZ377" s="225"/>
      <c r="BA377" s="225"/>
      <c r="BB377" s="225"/>
      <c r="BC377" s="225"/>
      <c r="BD377" s="225"/>
      <c r="BE377" s="225"/>
      <c r="BF377" s="225"/>
      <c r="BG377" s="225"/>
      <c r="BH377" s="225"/>
      <c r="BI377" s="225"/>
      <c r="BJ377" s="225"/>
      <c r="BK377" s="225"/>
      <c r="BL377" s="225"/>
      <c r="BM377" s="225"/>
      <c r="BN377" s="225"/>
      <c r="BO377" s="225"/>
      <c r="BP377" s="225"/>
      <c r="BQ377" s="225"/>
      <c r="BR377" s="225"/>
      <c r="BS377" s="225"/>
      <c r="BT377" s="225"/>
      <c r="BU377" s="225"/>
      <c r="BV377" s="225"/>
      <c r="BW377" s="225"/>
      <c r="BX377" s="225"/>
      <c r="BY377" s="225"/>
      <c r="BZ377" s="225"/>
      <c r="CA377" s="225"/>
      <c r="CB377" s="225"/>
      <c r="CC377" s="225"/>
      <c r="CD377" s="225"/>
      <c r="CE377" s="225"/>
      <c r="CF377" s="225"/>
      <c r="CG377" s="225"/>
      <c r="CH377" s="225"/>
      <c r="CI377" s="225"/>
      <c r="CJ377" s="225"/>
      <c r="CK377" s="225"/>
      <c r="CL377" s="225"/>
      <c r="CM377" s="225"/>
      <c r="CN377" s="225"/>
      <c r="CO377" s="225"/>
      <c r="CP377" s="225"/>
      <c r="CQ377" s="225"/>
      <c r="CR377" s="225"/>
      <c r="CS377" s="225"/>
      <c r="CT377" s="225"/>
    </row>
    <row r="378" spans="1:98" ht="12" customHeight="1" x14ac:dyDescent="0.25">
      <c r="A378" s="225"/>
      <c r="B378" s="225"/>
      <c r="C378" s="225"/>
      <c r="D378" s="225"/>
      <c r="E378" s="225"/>
      <c r="F378" s="225"/>
      <c r="G378" s="225"/>
      <c r="H378" s="225"/>
      <c r="I378" s="225"/>
      <c r="J378" s="225"/>
      <c r="K378" s="225"/>
      <c r="L378" s="225"/>
      <c r="M378" s="225"/>
      <c r="N378" s="225"/>
      <c r="O378" s="225"/>
      <c r="P378" s="225"/>
      <c r="Q378" s="225"/>
      <c r="R378" s="225"/>
      <c r="S378" s="225"/>
      <c r="T378" s="225"/>
      <c r="U378" s="225"/>
      <c r="V378" s="225"/>
      <c r="W378" s="225"/>
      <c r="X378" s="225"/>
      <c r="Y378" s="225"/>
      <c r="Z378" s="225"/>
      <c r="AA378" s="225"/>
      <c r="AB378" s="225"/>
      <c r="AC378" s="225"/>
      <c r="AD378" s="225"/>
      <c r="AE378" s="225"/>
      <c r="AF378" s="225"/>
      <c r="AG378" s="225"/>
      <c r="AH378" s="225"/>
      <c r="AI378" s="225"/>
      <c r="AJ378" s="225"/>
      <c r="AK378" s="257"/>
      <c r="AL378" s="257"/>
      <c r="AM378" s="225"/>
      <c r="AN378" s="225"/>
      <c r="AO378" s="225"/>
      <c r="AP378" s="225"/>
      <c r="AQ378" s="225"/>
      <c r="AR378" s="225"/>
      <c r="AS378" s="225"/>
      <c r="AT378" s="225"/>
      <c r="AU378" s="225"/>
      <c r="AV378" s="225"/>
      <c r="AW378" s="225"/>
      <c r="AX378" s="225"/>
      <c r="AY378" s="225"/>
      <c r="AZ378" s="225"/>
      <c r="BA378" s="225"/>
      <c r="BB378" s="225"/>
      <c r="BC378" s="225"/>
      <c r="BD378" s="225"/>
      <c r="BE378" s="225"/>
      <c r="BF378" s="225"/>
      <c r="BG378" s="225"/>
      <c r="BH378" s="225"/>
      <c r="BI378" s="225"/>
      <c r="BJ378" s="225"/>
      <c r="BK378" s="225"/>
      <c r="BL378" s="225"/>
      <c r="BM378" s="225"/>
      <c r="BN378" s="225"/>
      <c r="BO378" s="225"/>
      <c r="BP378" s="225"/>
      <c r="BQ378" s="225"/>
      <c r="BR378" s="225"/>
      <c r="BS378" s="225"/>
      <c r="BT378" s="225"/>
      <c r="BU378" s="225"/>
      <c r="BV378" s="225"/>
      <c r="BW378" s="225"/>
      <c r="BX378" s="225"/>
      <c r="BY378" s="225"/>
      <c r="BZ378" s="225"/>
      <c r="CA378" s="225"/>
      <c r="CB378" s="225"/>
      <c r="CC378" s="225"/>
      <c r="CD378" s="225"/>
      <c r="CE378" s="225"/>
      <c r="CF378" s="225"/>
      <c r="CG378" s="225"/>
      <c r="CH378" s="225"/>
      <c r="CI378" s="225"/>
      <c r="CJ378" s="225"/>
      <c r="CK378" s="225"/>
      <c r="CL378" s="225"/>
      <c r="CM378" s="225"/>
      <c r="CN378" s="225"/>
      <c r="CO378" s="225"/>
      <c r="CP378" s="225"/>
      <c r="CQ378" s="225"/>
      <c r="CR378" s="225"/>
      <c r="CS378" s="225"/>
      <c r="CT378" s="225"/>
    </row>
    <row r="379" spans="1:98" ht="12" customHeight="1" x14ac:dyDescent="0.25">
      <c r="A379" s="225"/>
      <c r="B379" s="225"/>
      <c r="C379" s="225"/>
      <c r="D379" s="225"/>
      <c r="E379" s="225"/>
      <c r="F379" s="225"/>
      <c r="G379" s="225"/>
      <c r="H379" s="225"/>
      <c r="I379" s="225"/>
      <c r="J379" s="225"/>
      <c r="K379" s="225"/>
      <c r="L379" s="225"/>
      <c r="M379" s="225"/>
      <c r="N379" s="225"/>
      <c r="O379" s="225"/>
      <c r="P379" s="225"/>
      <c r="Q379" s="225"/>
      <c r="R379" s="225"/>
      <c r="S379" s="225"/>
      <c r="T379" s="225"/>
      <c r="U379" s="225"/>
      <c r="V379" s="225"/>
      <c r="W379" s="225"/>
      <c r="X379" s="225"/>
      <c r="Y379" s="225"/>
      <c r="Z379" s="225"/>
      <c r="AA379" s="225"/>
      <c r="AB379" s="225"/>
      <c r="AC379" s="225"/>
      <c r="AD379" s="225"/>
      <c r="AE379" s="225"/>
      <c r="AF379" s="225"/>
      <c r="AG379" s="225"/>
      <c r="AH379" s="225"/>
      <c r="AI379" s="225"/>
      <c r="AJ379" s="225"/>
      <c r="AK379" s="257"/>
      <c r="AL379" s="257"/>
      <c r="AM379" s="225"/>
      <c r="AN379" s="225"/>
      <c r="AO379" s="225"/>
      <c r="AP379" s="225"/>
      <c r="AQ379" s="225"/>
      <c r="AR379" s="225"/>
      <c r="AS379" s="225"/>
      <c r="AT379" s="225"/>
      <c r="AU379" s="225"/>
      <c r="AV379" s="225"/>
      <c r="AW379" s="225"/>
      <c r="AX379" s="225"/>
      <c r="AY379" s="225"/>
      <c r="AZ379" s="225"/>
      <c r="BA379" s="225"/>
      <c r="BB379" s="225"/>
      <c r="BC379" s="225"/>
      <c r="BD379" s="225"/>
      <c r="BE379" s="225"/>
      <c r="BF379" s="225"/>
      <c r="BG379" s="225"/>
      <c r="BH379" s="225"/>
      <c r="BI379" s="225"/>
      <c r="BJ379" s="225"/>
      <c r="BK379" s="225"/>
      <c r="BL379" s="225"/>
      <c r="BM379" s="225"/>
      <c r="BN379" s="225"/>
      <c r="BO379" s="225"/>
      <c r="BP379" s="225"/>
      <c r="BQ379" s="225"/>
      <c r="BR379" s="225"/>
      <c r="BS379" s="225"/>
      <c r="BT379" s="225"/>
      <c r="BU379" s="225"/>
      <c r="BV379" s="225"/>
      <c r="BW379" s="225"/>
      <c r="BX379" s="225"/>
      <c r="BY379" s="225"/>
      <c r="BZ379" s="225"/>
      <c r="CA379" s="225"/>
      <c r="CB379" s="225"/>
      <c r="CC379" s="225"/>
      <c r="CD379" s="225"/>
      <c r="CE379" s="225"/>
      <c r="CF379" s="225"/>
      <c r="CG379" s="225"/>
      <c r="CH379" s="225"/>
      <c r="CI379" s="225"/>
      <c r="CJ379" s="225"/>
      <c r="CK379" s="225"/>
      <c r="CL379" s="225"/>
      <c r="CM379" s="225"/>
      <c r="CN379" s="225"/>
      <c r="CO379" s="225"/>
      <c r="CP379" s="225"/>
      <c r="CQ379" s="225"/>
      <c r="CR379" s="225"/>
      <c r="CS379" s="225"/>
      <c r="CT379" s="225"/>
    </row>
    <row r="380" spans="1:98" ht="12" customHeight="1" x14ac:dyDescent="0.25">
      <c r="A380" s="225"/>
      <c r="B380" s="225"/>
      <c r="C380" s="225"/>
      <c r="D380" s="225"/>
      <c r="E380" s="225"/>
      <c r="F380" s="225"/>
      <c r="G380" s="225"/>
      <c r="H380" s="225"/>
      <c r="I380" s="225"/>
      <c r="J380" s="225"/>
      <c r="K380" s="225"/>
      <c r="L380" s="225"/>
      <c r="M380" s="225"/>
      <c r="N380" s="225"/>
      <c r="O380" s="225"/>
      <c r="P380" s="225"/>
      <c r="Q380" s="225"/>
      <c r="R380" s="225"/>
      <c r="S380" s="225"/>
      <c r="T380" s="225"/>
      <c r="U380" s="225"/>
      <c r="V380" s="225"/>
      <c r="W380" s="225"/>
      <c r="X380" s="225"/>
      <c r="Y380" s="225"/>
      <c r="Z380" s="225"/>
      <c r="AA380" s="225"/>
      <c r="AB380" s="225"/>
      <c r="AC380" s="225"/>
      <c r="AD380" s="225"/>
      <c r="AE380" s="225"/>
      <c r="AF380" s="225"/>
      <c r="AG380" s="225"/>
      <c r="AH380" s="225"/>
      <c r="AI380" s="225"/>
      <c r="AJ380" s="225"/>
      <c r="AK380" s="257"/>
      <c r="AL380" s="257"/>
      <c r="AM380" s="225"/>
      <c r="AN380" s="225"/>
      <c r="AO380" s="225"/>
      <c r="AP380" s="225"/>
      <c r="AQ380" s="225"/>
      <c r="AR380" s="225"/>
      <c r="AS380" s="225"/>
      <c r="AT380" s="225"/>
      <c r="AU380" s="225"/>
      <c r="AV380" s="225"/>
      <c r="AW380" s="225"/>
      <c r="AX380" s="225"/>
      <c r="AY380" s="225"/>
      <c r="AZ380" s="225"/>
      <c r="BA380" s="225"/>
      <c r="BB380" s="225"/>
      <c r="BC380" s="225"/>
      <c r="BD380" s="225"/>
      <c r="BE380" s="225"/>
      <c r="BF380" s="225"/>
      <c r="BG380" s="225"/>
      <c r="BH380" s="225"/>
      <c r="BI380" s="225"/>
      <c r="BJ380" s="225"/>
      <c r="BK380" s="225"/>
      <c r="BL380" s="225"/>
      <c r="BM380" s="225"/>
      <c r="BN380" s="225"/>
      <c r="BO380" s="225"/>
      <c r="BP380" s="225"/>
      <c r="BQ380" s="225"/>
      <c r="BR380" s="225"/>
      <c r="BS380" s="225"/>
      <c r="BT380" s="225"/>
      <c r="BU380" s="225"/>
      <c r="BV380" s="225"/>
      <c r="BW380" s="225"/>
      <c r="BX380" s="225"/>
      <c r="BY380" s="225"/>
      <c r="BZ380" s="225"/>
      <c r="CA380" s="225"/>
      <c r="CB380" s="225"/>
      <c r="CC380" s="225"/>
      <c r="CD380" s="225"/>
      <c r="CE380" s="225"/>
      <c r="CF380" s="225"/>
      <c r="CG380" s="225"/>
      <c r="CH380" s="225"/>
      <c r="CI380" s="225"/>
      <c r="CJ380" s="225"/>
      <c r="CK380" s="225"/>
      <c r="CL380" s="225"/>
      <c r="CM380" s="225"/>
      <c r="CN380" s="225"/>
      <c r="CO380" s="225"/>
      <c r="CP380" s="225"/>
      <c r="CQ380" s="225"/>
      <c r="CR380" s="225"/>
      <c r="CS380" s="225"/>
      <c r="CT380" s="225"/>
    </row>
    <row r="381" spans="1:98" ht="12" customHeight="1" x14ac:dyDescent="0.25">
      <c r="A381" s="225"/>
      <c r="B381" s="225"/>
      <c r="C381" s="225"/>
      <c r="D381" s="225"/>
      <c r="E381" s="225"/>
      <c r="F381" s="225"/>
      <c r="G381" s="225"/>
      <c r="H381" s="225"/>
      <c r="I381" s="225"/>
      <c r="J381" s="225"/>
      <c r="K381" s="225"/>
      <c r="L381" s="225"/>
      <c r="M381" s="225"/>
      <c r="N381" s="225"/>
      <c r="O381" s="225"/>
      <c r="P381" s="225"/>
      <c r="Q381" s="225"/>
      <c r="R381" s="225"/>
      <c r="S381" s="225"/>
      <c r="T381" s="225"/>
      <c r="U381" s="225"/>
      <c r="V381" s="225"/>
      <c r="W381" s="225"/>
      <c r="X381" s="225"/>
      <c r="Y381" s="225"/>
      <c r="Z381" s="225"/>
      <c r="AA381" s="225"/>
      <c r="AB381" s="225"/>
      <c r="AC381" s="225"/>
      <c r="AD381" s="225"/>
      <c r="AE381" s="225"/>
      <c r="AF381" s="225"/>
      <c r="AG381" s="225"/>
      <c r="AH381" s="225"/>
      <c r="AI381" s="225"/>
      <c r="AJ381" s="225"/>
      <c r="AK381" s="257"/>
      <c r="AL381" s="257"/>
      <c r="AM381" s="225"/>
      <c r="AN381" s="225"/>
      <c r="AO381" s="225"/>
      <c r="AP381" s="225"/>
      <c r="AQ381" s="225"/>
      <c r="AR381" s="225"/>
      <c r="AS381" s="225"/>
      <c r="AT381" s="225"/>
      <c r="AU381" s="225"/>
      <c r="AV381" s="225"/>
      <c r="AW381" s="225"/>
      <c r="AX381" s="225"/>
      <c r="AY381" s="225"/>
      <c r="AZ381" s="225"/>
      <c r="BA381" s="225"/>
      <c r="BB381" s="225"/>
      <c r="BC381" s="225"/>
      <c r="BD381" s="225"/>
      <c r="BE381" s="225"/>
      <c r="BF381" s="225"/>
      <c r="BG381" s="225"/>
      <c r="BH381" s="225"/>
      <c r="BI381" s="225"/>
      <c r="BJ381" s="225"/>
      <c r="BK381" s="225"/>
      <c r="BL381" s="225"/>
      <c r="BM381" s="225"/>
      <c r="BN381" s="225"/>
      <c r="BO381" s="225"/>
      <c r="BP381" s="225"/>
      <c r="BQ381" s="225"/>
      <c r="BR381" s="225"/>
      <c r="BS381" s="225"/>
      <c r="BT381" s="225"/>
      <c r="BU381" s="225"/>
      <c r="BV381" s="225"/>
      <c r="BW381" s="225"/>
      <c r="BX381" s="225"/>
      <c r="BY381" s="225"/>
      <c r="BZ381" s="225"/>
      <c r="CA381" s="225"/>
      <c r="CB381" s="225"/>
      <c r="CC381" s="225"/>
      <c r="CD381" s="225"/>
      <c r="CE381" s="225"/>
      <c r="CF381" s="225"/>
      <c r="CG381" s="225"/>
      <c r="CH381" s="225"/>
      <c r="CI381" s="225"/>
      <c r="CJ381" s="225"/>
      <c r="CK381" s="225"/>
      <c r="CL381" s="225"/>
      <c r="CM381" s="225"/>
      <c r="CN381" s="225"/>
      <c r="CO381" s="225"/>
      <c r="CP381" s="225"/>
      <c r="CQ381" s="225"/>
      <c r="CR381" s="225"/>
      <c r="CS381" s="225"/>
      <c r="CT381" s="225"/>
    </row>
    <row r="382" spans="1:98" ht="12" customHeight="1" x14ac:dyDescent="0.25">
      <c r="A382" s="225"/>
      <c r="B382" s="225"/>
      <c r="C382" s="225"/>
      <c r="D382" s="225"/>
      <c r="E382" s="225"/>
      <c r="F382" s="225"/>
      <c r="G382" s="225"/>
      <c r="H382" s="225"/>
      <c r="I382" s="225"/>
      <c r="J382" s="225"/>
      <c r="K382" s="225"/>
      <c r="L382" s="225"/>
      <c r="M382" s="225"/>
      <c r="N382" s="225"/>
      <c r="O382" s="225"/>
      <c r="P382" s="225"/>
      <c r="Q382" s="225"/>
      <c r="R382" s="225"/>
      <c r="S382" s="225"/>
      <c r="T382" s="225"/>
      <c r="U382" s="225"/>
      <c r="V382" s="225"/>
      <c r="W382" s="225"/>
      <c r="X382" s="225"/>
      <c r="Y382" s="225"/>
      <c r="Z382" s="225"/>
      <c r="AA382" s="225"/>
      <c r="AB382" s="225"/>
      <c r="AC382" s="225"/>
      <c r="AD382" s="225"/>
      <c r="AE382" s="225"/>
      <c r="AF382" s="225"/>
      <c r="AG382" s="225"/>
      <c r="AH382" s="225"/>
      <c r="AI382" s="225"/>
      <c r="AJ382" s="225"/>
      <c r="AK382" s="257"/>
      <c r="AL382" s="257"/>
      <c r="AM382" s="225"/>
      <c r="AN382" s="225"/>
      <c r="AO382" s="225"/>
      <c r="AP382" s="225"/>
      <c r="AQ382" s="225"/>
      <c r="AR382" s="225"/>
      <c r="AS382" s="225"/>
      <c r="AT382" s="225"/>
      <c r="AU382" s="225"/>
      <c r="AV382" s="225"/>
      <c r="AW382" s="225"/>
      <c r="AX382" s="225"/>
      <c r="AY382" s="225"/>
      <c r="AZ382" s="225"/>
      <c r="BA382" s="225"/>
      <c r="BB382" s="225"/>
      <c r="BC382" s="225"/>
      <c r="BD382" s="225"/>
      <c r="BE382" s="225"/>
      <c r="BF382" s="225"/>
      <c r="BG382" s="225"/>
      <c r="BH382" s="225"/>
      <c r="BI382" s="225"/>
      <c r="BJ382" s="225"/>
      <c r="BK382" s="225"/>
      <c r="BL382" s="225"/>
      <c r="BM382" s="225"/>
      <c r="BN382" s="225"/>
      <c r="BO382" s="225"/>
      <c r="BP382" s="225"/>
      <c r="BQ382" s="225"/>
      <c r="BR382" s="225"/>
      <c r="BS382" s="225"/>
      <c r="BT382" s="225"/>
      <c r="BU382" s="225"/>
      <c r="BV382" s="225"/>
      <c r="BW382" s="225"/>
      <c r="BX382" s="225"/>
      <c r="BY382" s="225"/>
      <c r="BZ382" s="225"/>
      <c r="CA382" s="225"/>
      <c r="CB382" s="225"/>
      <c r="CC382" s="225"/>
      <c r="CD382" s="225"/>
      <c r="CE382" s="225"/>
      <c r="CF382" s="225"/>
      <c r="CG382" s="225"/>
      <c r="CH382" s="225"/>
      <c r="CI382" s="225"/>
      <c r="CJ382" s="225"/>
      <c r="CK382" s="225"/>
      <c r="CL382" s="225"/>
      <c r="CM382" s="225"/>
      <c r="CN382" s="225"/>
      <c r="CO382" s="225"/>
      <c r="CP382" s="225"/>
      <c r="CQ382" s="225"/>
      <c r="CR382" s="225"/>
      <c r="CS382" s="225"/>
      <c r="CT382" s="225"/>
    </row>
    <row r="383" spans="1:98" ht="12" customHeight="1" x14ac:dyDescent="0.25">
      <c r="A383" s="225"/>
      <c r="B383" s="225"/>
      <c r="C383" s="225"/>
      <c r="D383" s="225"/>
      <c r="E383" s="225"/>
      <c r="F383" s="225"/>
      <c r="G383" s="225"/>
      <c r="H383" s="225"/>
      <c r="I383" s="225"/>
      <c r="J383" s="225"/>
      <c r="K383" s="225"/>
      <c r="L383" s="225"/>
      <c r="M383" s="225"/>
      <c r="N383" s="225"/>
      <c r="O383" s="225"/>
      <c r="P383" s="225"/>
      <c r="Q383" s="225"/>
      <c r="R383" s="225"/>
      <c r="S383" s="225"/>
      <c r="T383" s="225"/>
      <c r="U383" s="225"/>
      <c r="V383" s="225"/>
      <c r="W383" s="225"/>
      <c r="X383" s="225"/>
      <c r="Y383" s="225"/>
      <c r="Z383" s="225"/>
      <c r="AA383" s="225"/>
      <c r="AB383" s="225"/>
      <c r="AC383" s="225"/>
      <c r="AD383" s="225"/>
      <c r="AE383" s="225"/>
      <c r="AF383" s="225"/>
      <c r="AG383" s="225"/>
      <c r="AH383" s="225"/>
      <c r="AI383" s="225"/>
      <c r="AJ383" s="225"/>
      <c r="AK383" s="257"/>
      <c r="AL383" s="257"/>
      <c r="AM383" s="225"/>
      <c r="AN383" s="225"/>
      <c r="AO383" s="225"/>
      <c r="AP383" s="225"/>
      <c r="AQ383" s="225"/>
      <c r="AR383" s="225"/>
      <c r="AS383" s="225"/>
      <c r="AT383" s="225"/>
      <c r="AU383" s="225"/>
      <c r="AV383" s="225"/>
      <c r="AW383" s="225"/>
      <c r="AX383" s="225"/>
      <c r="AY383" s="225"/>
      <c r="AZ383" s="225"/>
      <c r="BA383" s="225"/>
      <c r="BB383" s="225"/>
      <c r="BC383" s="225"/>
      <c r="BD383" s="225"/>
      <c r="BE383" s="225"/>
      <c r="BF383" s="225"/>
      <c r="BG383" s="225"/>
      <c r="BH383" s="225"/>
      <c r="BI383" s="225"/>
      <c r="BJ383" s="225"/>
      <c r="BK383" s="225"/>
      <c r="BL383" s="225"/>
      <c r="BM383" s="225"/>
      <c r="BN383" s="225"/>
      <c r="BO383" s="225"/>
      <c r="BP383" s="225"/>
      <c r="BQ383" s="225"/>
      <c r="BR383" s="225"/>
      <c r="BS383" s="225"/>
      <c r="BT383" s="225"/>
      <c r="BU383" s="225"/>
      <c r="BV383" s="225"/>
      <c r="BW383" s="225"/>
      <c r="BX383" s="225"/>
      <c r="BY383" s="225"/>
      <c r="BZ383" s="225"/>
      <c r="CA383" s="225"/>
      <c r="CB383" s="225"/>
      <c r="CC383" s="225"/>
      <c r="CD383" s="225"/>
      <c r="CE383" s="225"/>
      <c r="CF383" s="225"/>
      <c r="CG383" s="225"/>
      <c r="CH383" s="225"/>
      <c r="CI383" s="225"/>
      <c r="CJ383" s="225"/>
      <c r="CK383" s="225"/>
      <c r="CL383" s="225"/>
      <c r="CM383" s="225"/>
      <c r="CN383" s="225"/>
      <c r="CO383" s="225"/>
      <c r="CP383" s="225"/>
      <c r="CQ383" s="225"/>
      <c r="CR383" s="225"/>
      <c r="CS383" s="225"/>
      <c r="CT383" s="225"/>
    </row>
    <row r="384" spans="1:98" ht="12" customHeight="1" x14ac:dyDescent="0.25">
      <c r="A384" s="225"/>
      <c r="B384" s="225"/>
      <c r="C384" s="225"/>
      <c r="D384" s="225"/>
      <c r="E384" s="225"/>
      <c r="F384" s="225"/>
      <c r="G384" s="225"/>
      <c r="H384" s="225"/>
      <c r="I384" s="225"/>
      <c r="J384" s="225"/>
      <c r="K384" s="225"/>
      <c r="L384" s="225"/>
      <c r="M384" s="225"/>
      <c r="N384" s="225"/>
      <c r="O384" s="225"/>
      <c r="P384" s="225"/>
      <c r="Q384" s="225"/>
      <c r="R384" s="225"/>
      <c r="S384" s="225"/>
      <c r="T384" s="225"/>
      <c r="U384" s="225"/>
      <c r="V384" s="225"/>
      <c r="W384" s="225"/>
      <c r="X384" s="225"/>
      <c r="Y384" s="225"/>
      <c r="Z384" s="225"/>
      <c r="AA384" s="225"/>
      <c r="AB384" s="225"/>
      <c r="AC384" s="225"/>
      <c r="AD384" s="225"/>
      <c r="AE384" s="225"/>
      <c r="AF384" s="225"/>
      <c r="AG384" s="225"/>
      <c r="AH384" s="225"/>
      <c r="AI384" s="225"/>
      <c r="AJ384" s="225"/>
      <c r="AK384" s="257"/>
      <c r="AL384" s="257"/>
      <c r="AM384" s="225"/>
      <c r="AN384" s="225"/>
      <c r="AO384" s="225"/>
      <c r="AP384" s="225"/>
      <c r="AQ384" s="225"/>
      <c r="AR384" s="225"/>
      <c r="AS384" s="225"/>
      <c r="AT384" s="225"/>
      <c r="AU384" s="225"/>
      <c r="AV384" s="225"/>
      <c r="AW384" s="225"/>
      <c r="AX384" s="225"/>
      <c r="AY384" s="225"/>
      <c r="AZ384" s="225"/>
      <c r="BA384" s="225"/>
      <c r="BB384" s="225"/>
      <c r="BC384" s="225"/>
      <c r="BD384" s="225"/>
      <c r="BE384" s="225"/>
      <c r="BF384" s="225"/>
      <c r="BG384" s="225"/>
      <c r="BH384" s="225"/>
      <c r="BI384" s="225"/>
      <c r="BJ384" s="225"/>
      <c r="BK384" s="225"/>
      <c r="BL384" s="225"/>
      <c r="BM384" s="225"/>
      <c r="BN384" s="225"/>
      <c r="BO384" s="225"/>
      <c r="BP384" s="225"/>
      <c r="BQ384" s="225"/>
      <c r="BR384" s="225"/>
      <c r="BS384" s="225"/>
      <c r="BT384" s="225"/>
      <c r="BU384" s="225"/>
      <c r="BV384" s="225"/>
      <c r="BW384" s="225"/>
      <c r="BX384" s="225"/>
      <c r="BY384" s="225"/>
      <c r="BZ384" s="225"/>
      <c r="CA384" s="225"/>
      <c r="CB384" s="225"/>
      <c r="CC384" s="225"/>
      <c r="CD384" s="225"/>
      <c r="CE384" s="225"/>
      <c r="CF384" s="225"/>
      <c r="CG384" s="225"/>
      <c r="CH384" s="225"/>
      <c r="CI384" s="225"/>
      <c r="CJ384" s="225"/>
      <c r="CK384" s="225"/>
      <c r="CL384" s="225"/>
      <c r="CM384" s="225"/>
      <c r="CN384" s="225"/>
      <c r="CO384" s="225"/>
      <c r="CP384" s="225"/>
      <c r="CQ384" s="225"/>
      <c r="CR384" s="225"/>
      <c r="CS384" s="225"/>
      <c r="CT384" s="225"/>
    </row>
    <row r="385" spans="1:98" ht="12" customHeight="1" x14ac:dyDescent="0.25">
      <c r="A385" s="225"/>
      <c r="B385" s="225"/>
      <c r="C385" s="225"/>
      <c r="D385" s="225"/>
      <c r="E385" s="225"/>
      <c r="F385" s="225"/>
      <c r="G385" s="225"/>
      <c r="H385" s="225"/>
      <c r="I385" s="225"/>
      <c r="J385" s="225"/>
      <c r="K385" s="225"/>
      <c r="L385" s="225"/>
      <c r="M385" s="225"/>
      <c r="N385" s="225"/>
      <c r="O385" s="225"/>
      <c r="P385" s="225"/>
      <c r="Q385" s="225"/>
      <c r="R385" s="225"/>
      <c r="S385" s="225"/>
      <c r="T385" s="225"/>
      <c r="U385" s="225"/>
      <c r="V385" s="225"/>
      <c r="W385" s="225"/>
      <c r="X385" s="225"/>
      <c r="Y385" s="225"/>
      <c r="Z385" s="225"/>
      <c r="AA385" s="225"/>
      <c r="AB385" s="225"/>
      <c r="AC385" s="225"/>
      <c r="AD385" s="225"/>
      <c r="AE385" s="225"/>
      <c r="AF385" s="225"/>
      <c r="AG385" s="225"/>
      <c r="AH385" s="225"/>
      <c r="AI385" s="225"/>
      <c r="AJ385" s="225"/>
      <c r="AK385" s="257"/>
      <c r="AL385" s="257"/>
      <c r="AM385" s="225"/>
      <c r="AN385" s="225"/>
      <c r="AO385" s="225"/>
      <c r="AP385" s="225"/>
      <c r="AQ385" s="225"/>
      <c r="AR385" s="225"/>
      <c r="AS385" s="225"/>
      <c r="AT385" s="225"/>
      <c r="AU385" s="225"/>
      <c r="AV385" s="225"/>
      <c r="AW385" s="225"/>
      <c r="AX385" s="225"/>
      <c r="AY385" s="225"/>
      <c r="AZ385" s="225"/>
      <c r="BA385" s="225"/>
      <c r="BB385" s="225"/>
      <c r="BC385" s="225"/>
      <c r="BD385" s="225"/>
      <c r="BE385" s="225"/>
      <c r="BF385" s="225"/>
      <c r="BG385" s="225"/>
      <c r="BH385" s="225"/>
      <c r="BI385" s="225"/>
      <c r="BJ385" s="225"/>
      <c r="BK385" s="225"/>
      <c r="BL385" s="225"/>
      <c r="BM385" s="225"/>
      <c r="BN385" s="225"/>
      <c r="BO385" s="225"/>
      <c r="BP385" s="225"/>
      <c r="BQ385" s="225"/>
      <c r="BR385" s="225"/>
      <c r="BS385" s="225"/>
      <c r="BT385" s="225"/>
      <c r="BU385" s="225"/>
      <c r="BV385" s="225"/>
      <c r="BW385" s="225"/>
      <c r="BX385" s="225"/>
      <c r="BY385" s="225"/>
      <c r="BZ385" s="225"/>
      <c r="CA385" s="225"/>
      <c r="CB385" s="225"/>
      <c r="CC385" s="225"/>
      <c r="CD385" s="225"/>
      <c r="CE385" s="225"/>
      <c r="CF385" s="225"/>
      <c r="CG385" s="225"/>
      <c r="CH385" s="225"/>
      <c r="CI385" s="225"/>
      <c r="CJ385" s="225"/>
      <c r="CK385" s="225"/>
      <c r="CL385" s="225"/>
      <c r="CM385" s="225"/>
      <c r="CN385" s="225"/>
      <c r="CO385" s="225"/>
      <c r="CP385" s="225"/>
      <c r="CQ385" s="225"/>
      <c r="CR385" s="225"/>
      <c r="CS385" s="225"/>
      <c r="CT385" s="225"/>
    </row>
    <row r="386" spans="1:98" ht="12" customHeight="1" x14ac:dyDescent="0.25">
      <c r="A386" s="225"/>
      <c r="B386" s="225"/>
      <c r="C386" s="225"/>
      <c r="D386" s="225"/>
      <c r="E386" s="225"/>
      <c r="F386" s="225"/>
      <c r="G386" s="225"/>
      <c r="H386" s="225"/>
      <c r="I386" s="225"/>
      <c r="J386" s="225"/>
      <c r="K386" s="225"/>
      <c r="L386" s="225"/>
      <c r="M386" s="225"/>
      <c r="N386" s="225"/>
      <c r="O386" s="225"/>
      <c r="P386" s="225"/>
      <c r="Q386" s="225"/>
      <c r="R386" s="225"/>
      <c r="S386" s="225"/>
      <c r="T386" s="225"/>
      <c r="U386" s="225"/>
      <c r="V386" s="225"/>
      <c r="W386" s="225"/>
      <c r="X386" s="225"/>
      <c r="Y386" s="225"/>
      <c r="Z386" s="225"/>
      <c r="AA386" s="225"/>
      <c r="AB386" s="225"/>
      <c r="AC386" s="225"/>
      <c r="AD386" s="225"/>
      <c r="AE386" s="225"/>
      <c r="AF386" s="225"/>
      <c r="AG386" s="225"/>
      <c r="AH386" s="225"/>
      <c r="AI386" s="225"/>
      <c r="AJ386" s="225"/>
      <c r="AK386" s="257"/>
      <c r="AL386" s="257"/>
      <c r="AM386" s="225"/>
      <c r="AN386" s="225"/>
      <c r="AO386" s="225"/>
      <c r="AP386" s="225"/>
      <c r="AQ386" s="225"/>
      <c r="AR386" s="225"/>
      <c r="AS386" s="225"/>
      <c r="AT386" s="225"/>
      <c r="AU386" s="225"/>
      <c r="AV386" s="225"/>
      <c r="AW386" s="225"/>
      <c r="AX386" s="225"/>
      <c r="AY386" s="225"/>
      <c r="AZ386" s="225"/>
      <c r="BA386" s="225"/>
      <c r="BB386" s="225"/>
      <c r="BC386" s="225"/>
      <c r="BD386" s="225"/>
      <c r="BE386" s="225"/>
      <c r="BF386" s="225"/>
      <c r="BG386" s="225"/>
      <c r="BH386" s="225"/>
      <c r="BI386" s="225"/>
      <c r="BJ386" s="225"/>
      <c r="BK386" s="225"/>
      <c r="BL386" s="225"/>
      <c r="BM386" s="225"/>
      <c r="BN386" s="225"/>
      <c r="BO386" s="225"/>
      <c r="BP386" s="225"/>
      <c r="BQ386" s="225"/>
      <c r="BR386" s="225"/>
      <c r="BS386" s="225"/>
      <c r="BT386" s="225"/>
      <c r="BU386" s="225"/>
      <c r="BV386" s="225"/>
      <c r="BW386" s="225"/>
      <c r="BX386" s="225"/>
      <c r="BY386" s="225"/>
      <c r="BZ386" s="225"/>
      <c r="CA386" s="225"/>
      <c r="CB386" s="225"/>
      <c r="CC386" s="225"/>
      <c r="CD386" s="225"/>
      <c r="CE386" s="225"/>
      <c r="CF386" s="225"/>
      <c r="CG386" s="225"/>
      <c r="CH386" s="225"/>
      <c r="CI386" s="225"/>
      <c r="CJ386" s="225"/>
      <c r="CK386" s="225"/>
      <c r="CL386" s="225"/>
      <c r="CM386" s="225"/>
      <c r="CN386" s="225"/>
      <c r="CO386" s="225"/>
      <c r="CP386" s="225"/>
      <c r="CQ386" s="225"/>
      <c r="CR386" s="225"/>
      <c r="CS386" s="225"/>
      <c r="CT386" s="225"/>
    </row>
    <row r="387" spans="1:98" ht="12" customHeight="1" x14ac:dyDescent="0.25">
      <c r="A387" s="225"/>
      <c r="B387" s="225"/>
      <c r="C387" s="225"/>
      <c r="D387" s="225"/>
      <c r="E387" s="225"/>
      <c r="F387" s="225"/>
      <c r="G387" s="225"/>
      <c r="H387" s="225"/>
      <c r="I387" s="225"/>
      <c r="J387" s="225"/>
      <c r="K387" s="225"/>
      <c r="L387" s="225"/>
      <c r="M387" s="225"/>
      <c r="N387" s="225"/>
      <c r="O387" s="225"/>
      <c r="P387" s="225"/>
      <c r="Q387" s="225"/>
      <c r="R387" s="225"/>
      <c r="S387" s="225"/>
      <c r="T387" s="225"/>
      <c r="U387" s="225"/>
      <c r="V387" s="225"/>
      <c r="W387" s="225"/>
      <c r="X387" s="225"/>
      <c r="Y387" s="225"/>
      <c r="Z387" s="225"/>
      <c r="AA387" s="225"/>
      <c r="AB387" s="225"/>
      <c r="AC387" s="225"/>
      <c r="AD387" s="225"/>
      <c r="AE387" s="225"/>
      <c r="AF387" s="225"/>
      <c r="AG387" s="225"/>
      <c r="AH387" s="225"/>
      <c r="AI387" s="225"/>
      <c r="AJ387" s="225"/>
      <c r="AK387" s="257"/>
      <c r="AL387" s="257"/>
      <c r="AM387" s="225"/>
      <c r="AN387" s="225"/>
      <c r="AO387" s="225"/>
      <c r="AP387" s="225"/>
      <c r="AQ387" s="225"/>
      <c r="AR387" s="225"/>
      <c r="AS387" s="225"/>
      <c r="AT387" s="225"/>
      <c r="AU387" s="225"/>
      <c r="AV387" s="225"/>
      <c r="AW387" s="225"/>
      <c r="AX387" s="225"/>
      <c r="AY387" s="225"/>
      <c r="AZ387" s="225"/>
      <c r="BA387" s="225"/>
      <c r="BB387" s="225"/>
      <c r="BC387" s="225"/>
      <c r="BD387" s="225"/>
      <c r="BE387" s="225"/>
      <c r="BF387" s="225"/>
      <c r="BG387" s="225"/>
      <c r="BH387" s="225"/>
      <c r="BI387" s="225"/>
      <c r="BJ387" s="225"/>
      <c r="BK387" s="225"/>
      <c r="BL387" s="225"/>
      <c r="BM387" s="225"/>
      <c r="BN387" s="225"/>
      <c r="BO387" s="225"/>
      <c r="BP387" s="225"/>
      <c r="BQ387" s="225"/>
      <c r="BR387" s="225"/>
      <c r="BS387" s="225"/>
      <c r="BT387" s="225"/>
      <c r="BU387" s="225"/>
      <c r="BV387" s="225"/>
      <c r="BW387" s="225"/>
      <c r="BX387" s="225"/>
      <c r="BY387" s="225"/>
      <c r="BZ387" s="225"/>
      <c r="CA387" s="225"/>
      <c r="CB387" s="225"/>
      <c r="CC387" s="225"/>
      <c r="CD387" s="225"/>
      <c r="CE387" s="225"/>
      <c r="CF387" s="225"/>
      <c r="CG387" s="225"/>
      <c r="CH387" s="225"/>
      <c r="CI387" s="225"/>
      <c r="CJ387" s="225"/>
      <c r="CK387" s="225"/>
      <c r="CL387" s="225"/>
      <c r="CM387" s="225"/>
      <c r="CN387" s="225"/>
      <c r="CO387" s="225"/>
      <c r="CP387" s="225"/>
      <c r="CQ387" s="225"/>
      <c r="CR387" s="225"/>
      <c r="CS387" s="225"/>
      <c r="CT387" s="225"/>
    </row>
    <row r="388" spans="1:98" ht="12" customHeight="1" x14ac:dyDescent="0.25">
      <c r="A388" s="225"/>
      <c r="B388" s="225"/>
      <c r="C388" s="225"/>
      <c r="D388" s="225"/>
      <c r="E388" s="225"/>
      <c r="F388" s="225"/>
      <c r="G388" s="225"/>
      <c r="H388" s="225"/>
      <c r="I388" s="225"/>
      <c r="J388" s="225"/>
      <c r="K388" s="225"/>
      <c r="L388" s="225"/>
      <c r="M388" s="225"/>
      <c r="N388" s="225"/>
      <c r="O388" s="225"/>
      <c r="P388" s="225"/>
      <c r="Q388" s="225"/>
      <c r="R388" s="225"/>
      <c r="S388" s="225"/>
      <c r="T388" s="225"/>
      <c r="U388" s="225"/>
      <c r="V388" s="225"/>
      <c r="W388" s="225"/>
      <c r="X388" s="225"/>
      <c r="Y388" s="225"/>
      <c r="Z388" s="225"/>
      <c r="AA388" s="225"/>
      <c r="AB388" s="225"/>
      <c r="AC388" s="225"/>
      <c r="AD388" s="225"/>
      <c r="AE388" s="225"/>
      <c r="AF388" s="225"/>
      <c r="AG388" s="225"/>
      <c r="AH388" s="225"/>
      <c r="AI388" s="225"/>
      <c r="AJ388" s="225"/>
      <c r="AK388" s="257"/>
      <c r="AL388" s="257"/>
      <c r="AM388" s="225"/>
      <c r="AN388" s="225"/>
      <c r="AO388" s="225"/>
      <c r="AP388" s="225"/>
      <c r="AQ388" s="225"/>
      <c r="AR388" s="225"/>
      <c r="AS388" s="225"/>
      <c r="AT388" s="225"/>
      <c r="AU388" s="225"/>
      <c r="AV388" s="225"/>
      <c r="AW388" s="225"/>
      <c r="AX388" s="225"/>
      <c r="AY388" s="225"/>
      <c r="AZ388" s="225"/>
      <c r="BA388" s="225"/>
      <c r="BB388" s="225"/>
      <c r="BC388" s="225"/>
      <c r="BD388" s="225"/>
      <c r="BE388" s="225"/>
      <c r="BF388" s="225"/>
      <c r="BG388" s="225"/>
      <c r="BH388" s="225"/>
      <c r="BI388" s="225"/>
      <c r="BJ388" s="225"/>
      <c r="BK388" s="225"/>
      <c r="BL388" s="225"/>
      <c r="BM388" s="225"/>
      <c r="BN388" s="225"/>
      <c r="BO388" s="225"/>
      <c r="BP388" s="225"/>
      <c r="BQ388" s="225"/>
      <c r="BR388" s="225"/>
      <c r="BS388" s="225"/>
      <c r="BT388" s="225"/>
      <c r="BU388" s="225"/>
      <c r="BV388" s="225"/>
      <c r="BW388" s="225"/>
      <c r="BX388" s="225"/>
      <c r="BY388" s="225"/>
      <c r="BZ388" s="225"/>
      <c r="CA388" s="225"/>
      <c r="CB388" s="225"/>
      <c r="CC388" s="225"/>
      <c r="CD388" s="225"/>
      <c r="CE388" s="225"/>
      <c r="CF388" s="225"/>
      <c r="CG388" s="225"/>
      <c r="CH388" s="225"/>
      <c r="CI388" s="225"/>
      <c r="CJ388" s="225"/>
      <c r="CK388" s="225"/>
      <c r="CL388" s="225"/>
      <c r="CM388" s="225"/>
      <c r="CN388" s="225"/>
      <c r="CO388" s="225"/>
      <c r="CP388" s="225"/>
      <c r="CQ388" s="225"/>
      <c r="CR388" s="225"/>
      <c r="CS388" s="225"/>
      <c r="CT388" s="225"/>
    </row>
    <row r="389" spans="1:98" ht="12" customHeight="1" x14ac:dyDescent="0.25">
      <c r="A389" s="225"/>
      <c r="B389" s="225"/>
      <c r="C389" s="225"/>
      <c r="D389" s="225"/>
      <c r="E389" s="225"/>
      <c r="F389" s="225"/>
      <c r="G389" s="225"/>
      <c r="H389" s="225"/>
      <c r="I389" s="225"/>
      <c r="J389" s="225"/>
      <c r="K389" s="225"/>
      <c r="L389" s="225"/>
      <c r="M389" s="225"/>
      <c r="N389" s="225"/>
      <c r="O389" s="225"/>
      <c r="P389" s="225"/>
      <c r="Q389" s="225"/>
      <c r="R389" s="225"/>
      <c r="S389" s="225"/>
      <c r="T389" s="225"/>
      <c r="U389" s="225"/>
      <c r="V389" s="225"/>
      <c r="W389" s="225"/>
      <c r="X389" s="225"/>
      <c r="Y389" s="225"/>
      <c r="Z389" s="225"/>
      <c r="AA389" s="225"/>
      <c r="AB389" s="225"/>
      <c r="AC389" s="225"/>
      <c r="AD389" s="225"/>
      <c r="AE389" s="225"/>
      <c r="AF389" s="225"/>
      <c r="AG389" s="225"/>
      <c r="AH389" s="225"/>
      <c r="AI389" s="225"/>
      <c r="AJ389" s="225"/>
      <c r="AK389" s="257"/>
      <c r="AL389" s="257"/>
      <c r="AM389" s="225"/>
      <c r="AN389" s="225"/>
      <c r="AO389" s="225"/>
      <c r="AP389" s="225"/>
      <c r="AQ389" s="225"/>
      <c r="AR389" s="225"/>
      <c r="AS389" s="225"/>
      <c r="AT389" s="225"/>
      <c r="AU389" s="225"/>
      <c r="AV389" s="225"/>
      <c r="AW389" s="225"/>
      <c r="AX389" s="225"/>
      <c r="AY389" s="225"/>
      <c r="AZ389" s="225"/>
      <c r="BA389" s="225"/>
      <c r="BB389" s="225"/>
      <c r="BC389" s="225"/>
      <c r="BD389" s="225"/>
      <c r="BE389" s="225"/>
      <c r="BF389" s="225"/>
      <c r="BG389" s="225"/>
      <c r="BH389" s="225"/>
      <c r="BI389" s="225"/>
      <c r="BJ389" s="225"/>
      <c r="BK389" s="225"/>
      <c r="BL389" s="225"/>
      <c r="BM389" s="225"/>
      <c r="BN389" s="225"/>
      <c r="BO389" s="225"/>
      <c r="BP389" s="225"/>
      <c r="BQ389" s="225"/>
      <c r="BR389" s="225"/>
      <c r="BS389" s="225"/>
      <c r="BT389" s="225"/>
      <c r="BU389" s="225"/>
      <c r="BV389" s="225"/>
      <c r="BW389" s="225"/>
      <c r="BX389" s="225"/>
      <c r="BY389" s="225"/>
      <c r="BZ389" s="225"/>
      <c r="CA389" s="225"/>
      <c r="CB389" s="225"/>
      <c r="CC389" s="225"/>
      <c r="CD389" s="225"/>
      <c r="CE389" s="225"/>
      <c r="CF389" s="225"/>
      <c r="CG389" s="225"/>
      <c r="CH389" s="225"/>
      <c r="CI389" s="225"/>
      <c r="CJ389" s="225"/>
      <c r="CK389" s="225"/>
      <c r="CL389" s="225"/>
      <c r="CM389" s="225"/>
      <c r="CN389" s="225"/>
      <c r="CO389" s="225"/>
      <c r="CP389" s="225"/>
      <c r="CQ389" s="225"/>
      <c r="CR389" s="225"/>
      <c r="CS389" s="225"/>
      <c r="CT389" s="225"/>
    </row>
    <row r="390" spans="1:98" ht="12" customHeight="1" x14ac:dyDescent="0.25">
      <c r="A390" s="225"/>
      <c r="B390" s="225"/>
      <c r="C390" s="225"/>
      <c r="D390" s="225"/>
      <c r="E390" s="225"/>
      <c r="F390" s="225"/>
      <c r="G390" s="225"/>
      <c r="H390" s="225"/>
      <c r="I390" s="225"/>
      <c r="J390" s="225"/>
      <c r="K390" s="225"/>
      <c r="L390" s="225"/>
      <c r="M390" s="225"/>
      <c r="N390" s="225"/>
      <c r="O390" s="225"/>
      <c r="P390" s="225"/>
      <c r="Q390" s="225"/>
      <c r="R390" s="225"/>
      <c r="S390" s="225"/>
      <c r="T390" s="225"/>
      <c r="U390" s="225"/>
      <c r="V390" s="225"/>
      <c r="W390" s="225"/>
      <c r="X390" s="225"/>
      <c r="Y390" s="225"/>
      <c r="Z390" s="225"/>
      <c r="AA390" s="225"/>
      <c r="AB390" s="225"/>
      <c r="AC390" s="225"/>
      <c r="AD390" s="225"/>
      <c r="AE390" s="225"/>
      <c r="AF390" s="225"/>
      <c r="AG390" s="225"/>
      <c r="AH390" s="225"/>
      <c r="AI390" s="225"/>
      <c r="AJ390" s="225"/>
      <c r="AK390" s="257"/>
      <c r="AL390" s="257"/>
      <c r="AM390" s="225"/>
      <c r="AN390" s="225"/>
      <c r="AO390" s="225"/>
      <c r="AP390" s="225"/>
      <c r="AQ390" s="225"/>
      <c r="AR390" s="225"/>
      <c r="AS390" s="225"/>
      <c r="AT390" s="225"/>
      <c r="AU390" s="225"/>
      <c r="AV390" s="225"/>
      <c r="AW390" s="225"/>
      <c r="AX390" s="225"/>
      <c r="AY390" s="225"/>
      <c r="AZ390" s="225"/>
      <c r="BA390" s="225"/>
      <c r="BB390" s="225"/>
      <c r="BC390" s="225"/>
      <c r="BD390" s="225"/>
      <c r="BE390" s="225"/>
      <c r="BF390" s="225"/>
      <c r="BG390" s="225"/>
      <c r="BH390" s="225"/>
      <c r="BI390" s="225"/>
      <c r="BJ390" s="225"/>
      <c r="BK390" s="225"/>
      <c r="BL390" s="225"/>
      <c r="BM390" s="225"/>
      <c r="BN390" s="225"/>
      <c r="BO390" s="225"/>
      <c r="BP390" s="225"/>
      <c r="BQ390" s="225"/>
      <c r="BR390" s="225"/>
      <c r="BS390" s="225"/>
      <c r="BT390" s="225"/>
      <c r="BU390" s="225"/>
      <c r="BV390" s="225"/>
      <c r="BW390" s="225"/>
      <c r="BX390" s="225"/>
      <c r="BY390" s="225"/>
      <c r="BZ390" s="225"/>
      <c r="CA390" s="225"/>
      <c r="CB390" s="225"/>
      <c r="CC390" s="225"/>
      <c r="CD390" s="225"/>
      <c r="CE390" s="225"/>
      <c r="CF390" s="225"/>
      <c r="CG390" s="225"/>
      <c r="CH390" s="225"/>
      <c r="CI390" s="225"/>
      <c r="CJ390" s="225"/>
      <c r="CK390" s="225"/>
      <c r="CL390" s="225"/>
      <c r="CM390" s="225"/>
      <c r="CN390" s="225"/>
      <c r="CO390" s="225"/>
      <c r="CP390" s="225"/>
      <c r="CQ390" s="225"/>
      <c r="CR390" s="225"/>
      <c r="CS390" s="225"/>
      <c r="CT390" s="225"/>
    </row>
    <row r="391" spans="1:98" ht="12" customHeight="1" x14ac:dyDescent="0.25">
      <c r="A391" s="225"/>
      <c r="B391" s="225"/>
      <c r="C391" s="225"/>
      <c r="D391" s="225"/>
      <c r="E391" s="225"/>
      <c r="F391" s="225"/>
      <c r="G391" s="225"/>
      <c r="H391" s="225"/>
      <c r="I391" s="225"/>
      <c r="J391" s="225"/>
      <c r="K391" s="225"/>
      <c r="L391" s="225"/>
      <c r="M391" s="225"/>
      <c r="N391" s="225"/>
      <c r="O391" s="225"/>
      <c r="P391" s="225"/>
      <c r="Q391" s="225"/>
      <c r="R391" s="225"/>
      <c r="S391" s="225"/>
      <c r="T391" s="225"/>
      <c r="U391" s="225"/>
      <c r="V391" s="225"/>
      <c r="W391" s="225"/>
      <c r="X391" s="225"/>
      <c r="Y391" s="225"/>
      <c r="Z391" s="225"/>
      <c r="AA391" s="225"/>
      <c r="AB391" s="225"/>
      <c r="AC391" s="225"/>
      <c r="AD391" s="225"/>
      <c r="AE391" s="225"/>
      <c r="AF391" s="225"/>
      <c r="AG391" s="225"/>
      <c r="AH391" s="225"/>
      <c r="AI391" s="225"/>
      <c r="AJ391" s="225"/>
      <c r="AK391" s="257"/>
      <c r="AL391" s="257"/>
      <c r="AM391" s="225"/>
      <c r="AN391" s="225"/>
      <c r="AO391" s="225"/>
      <c r="AP391" s="225"/>
      <c r="AQ391" s="225"/>
      <c r="AR391" s="225"/>
      <c r="AS391" s="225"/>
      <c r="AT391" s="225"/>
      <c r="AU391" s="225"/>
      <c r="AV391" s="225"/>
      <c r="AW391" s="225"/>
      <c r="AX391" s="225"/>
      <c r="AY391" s="225"/>
      <c r="AZ391" s="225"/>
      <c r="BA391" s="225"/>
      <c r="BB391" s="225"/>
      <c r="BC391" s="225"/>
      <c r="BD391" s="225"/>
      <c r="BE391" s="225"/>
      <c r="BF391" s="225"/>
      <c r="BG391" s="225"/>
      <c r="BH391" s="225"/>
      <c r="BI391" s="225"/>
      <c r="BJ391" s="225"/>
      <c r="BK391" s="225"/>
      <c r="BL391" s="225"/>
      <c r="BM391" s="225"/>
      <c r="BN391" s="225"/>
      <c r="BO391" s="225"/>
      <c r="BP391" s="225"/>
      <c r="BQ391" s="225"/>
      <c r="BR391" s="225"/>
      <c r="BS391" s="225"/>
      <c r="BT391" s="225"/>
      <c r="BU391" s="225"/>
      <c r="BV391" s="225"/>
      <c r="BW391" s="225"/>
      <c r="BX391" s="225"/>
      <c r="BY391" s="225"/>
      <c r="BZ391" s="225"/>
      <c r="CA391" s="225"/>
      <c r="CB391" s="225"/>
      <c r="CC391" s="225"/>
      <c r="CD391" s="225"/>
      <c r="CE391" s="225"/>
      <c r="CF391" s="225"/>
      <c r="CG391" s="225"/>
      <c r="CH391" s="225"/>
      <c r="CI391" s="225"/>
      <c r="CJ391" s="225"/>
      <c r="CK391" s="225"/>
      <c r="CL391" s="225"/>
      <c r="CM391" s="225"/>
      <c r="CN391" s="225"/>
      <c r="CO391" s="225"/>
      <c r="CP391" s="225"/>
      <c r="CQ391" s="225"/>
      <c r="CR391" s="225"/>
      <c r="CS391" s="225"/>
      <c r="CT391" s="225"/>
    </row>
    <row r="392" spans="1:98" ht="12" customHeight="1" x14ac:dyDescent="0.25">
      <c r="A392" s="225"/>
      <c r="B392" s="225"/>
      <c r="C392" s="225"/>
      <c r="D392" s="225"/>
      <c r="E392" s="225"/>
      <c r="F392" s="225"/>
      <c r="G392" s="225"/>
      <c r="H392" s="225"/>
      <c r="I392" s="225"/>
      <c r="J392" s="225"/>
      <c r="K392" s="225"/>
      <c r="L392" s="225"/>
      <c r="M392" s="225"/>
      <c r="N392" s="225"/>
      <c r="O392" s="225"/>
      <c r="P392" s="225"/>
      <c r="Q392" s="225"/>
      <c r="R392" s="225"/>
      <c r="S392" s="225"/>
      <c r="T392" s="225"/>
      <c r="U392" s="225"/>
      <c r="V392" s="225"/>
      <c r="W392" s="225"/>
      <c r="X392" s="225"/>
      <c r="Y392" s="225"/>
      <c r="Z392" s="225"/>
      <c r="AA392" s="225"/>
      <c r="AB392" s="225"/>
      <c r="AC392" s="225"/>
      <c r="AD392" s="225"/>
      <c r="AE392" s="225"/>
      <c r="AF392" s="225"/>
      <c r="AG392" s="225"/>
      <c r="AH392" s="225"/>
      <c r="AI392" s="225"/>
      <c r="AJ392" s="225"/>
      <c r="AK392" s="257"/>
      <c r="AL392" s="257"/>
      <c r="AM392" s="225"/>
      <c r="AN392" s="225"/>
      <c r="AO392" s="225"/>
      <c r="AP392" s="225"/>
      <c r="AQ392" s="225"/>
      <c r="AR392" s="225"/>
      <c r="AS392" s="225"/>
      <c r="AT392" s="225"/>
      <c r="AU392" s="225"/>
      <c r="AV392" s="225"/>
      <c r="AW392" s="225"/>
      <c r="AX392" s="225"/>
      <c r="AY392" s="225"/>
      <c r="AZ392" s="225"/>
      <c r="BA392" s="225"/>
      <c r="BB392" s="225"/>
      <c r="BC392" s="225"/>
      <c r="BD392" s="225"/>
      <c r="BE392" s="225"/>
      <c r="BF392" s="225"/>
      <c r="BG392" s="225"/>
      <c r="BH392" s="225"/>
      <c r="BI392" s="225"/>
      <c r="BJ392" s="225"/>
      <c r="BK392" s="225"/>
      <c r="BL392" s="225"/>
      <c r="BM392" s="225"/>
      <c r="BN392" s="225"/>
      <c r="BO392" s="225"/>
      <c r="BP392" s="225"/>
      <c r="BQ392" s="225"/>
      <c r="BR392" s="225"/>
      <c r="BS392" s="225"/>
      <c r="BT392" s="225"/>
      <c r="BU392" s="225"/>
      <c r="BV392" s="225"/>
      <c r="BW392" s="225"/>
      <c r="BX392" s="225"/>
      <c r="BY392" s="225"/>
      <c r="BZ392" s="225"/>
      <c r="CA392" s="225"/>
      <c r="CB392" s="225"/>
      <c r="CC392" s="225"/>
      <c r="CD392" s="225"/>
      <c r="CE392" s="225"/>
      <c r="CF392" s="225"/>
      <c r="CG392" s="225"/>
      <c r="CH392" s="225"/>
      <c r="CI392" s="225"/>
      <c r="CJ392" s="225"/>
      <c r="CK392" s="225"/>
      <c r="CL392" s="225"/>
      <c r="CM392" s="225"/>
      <c r="CN392" s="225"/>
      <c r="CO392" s="225"/>
      <c r="CP392" s="225"/>
      <c r="CQ392" s="225"/>
      <c r="CR392" s="225"/>
      <c r="CS392" s="225"/>
      <c r="CT392" s="225"/>
    </row>
    <row r="393" spans="1:98" ht="12" customHeight="1" x14ac:dyDescent="0.25">
      <c r="A393" s="225"/>
      <c r="B393" s="225"/>
      <c r="C393" s="225"/>
      <c r="D393" s="225"/>
      <c r="E393" s="225"/>
      <c r="F393" s="225"/>
      <c r="G393" s="225"/>
      <c r="H393" s="225"/>
      <c r="I393" s="225"/>
      <c r="J393" s="225"/>
      <c r="K393" s="225"/>
      <c r="L393" s="225"/>
      <c r="M393" s="225"/>
      <c r="N393" s="225"/>
      <c r="O393" s="225"/>
      <c r="P393" s="225"/>
      <c r="Q393" s="225"/>
      <c r="R393" s="225"/>
      <c r="S393" s="225"/>
      <c r="T393" s="225"/>
      <c r="U393" s="225"/>
      <c r="V393" s="225"/>
      <c r="W393" s="225"/>
      <c r="X393" s="225"/>
      <c r="Y393" s="225"/>
      <c r="Z393" s="225"/>
      <c r="AA393" s="225"/>
      <c r="AB393" s="225"/>
      <c r="AC393" s="225"/>
      <c r="AD393" s="225"/>
      <c r="AE393" s="225"/>
      <c r="AF393" s="225"/>
      <c r="AG393" s="225"/>
      <c r="AH393" s="225"/>
      <c r="AI393" s="225"/>
      <c r="AJ393" s="225"/>
      <c r="AK393" s="257"/>
      <c r="AL393" s="257"/>
      <c r="AM393" s="225"/>
      <c r="AN393" s="225"/>
      <c r="AO393" s="225"/>
      <c r="AP393" s="225"/>
      <c r="AQ393" s="225"/>
      <c r="AR393" s="225"/>
      <c r="AS393" s="225"/>
      <c r="AT393" s="225"/>
      <c r="AU393" s="225"/>
      <c r="AV393" s="225"/>
      <c r="AW393" s="225"/>
      <c r="AX393" s="225"/>
      <c r="AY393" s="225"/>
      <c r="AZ393" s="225"/>
      <c r="BA393" s="225"/>
      <c r="BB393" s="225"/>
      <c r="BC393" s="225"/>
      <c r="BD393" s="225"/>
      <c r="BE393" s="225"/>
      <c r="BF393" s="225"/>
      <c r="BG393" s="225"/>
      <c r="BH393" s="225"/>
      <c r="BI393" s="225"/>
      <c r="BJ393" s="225"/>
      <c r="BK393" s="225"/>
      <c r="BL393" s="225"/>
      <c r="BM393" s="225"/>
      <c r="BN393" s="225"/>
      <c r="BO393" s="225"/>
      <c r="BP393" s="225"/>
      <c r="BQ393" s="225"/>
      <c r="BR393" s="225"/>
      <c r="BS393" s="225"/>
      <c r="BT393" s="225"/>
      <c r="BU393" s="225"/>
      <c r="BV393" s="225"/>
      <c r="BW393" s="225"/>
      <c r="BX393" s="225"/>
      <c r="BY393" s="225"/>
      <c r="BZ393" s="225"/>
      <c r="CA393" s="225"/>
      <c r="CB393" s="225"/>
      <c r="CC393" s="225"/>
      <c r="CD393" s="225"/>
      <c r="CE393" s="225"/>
      <c r="CF393" s="225"/>
      <c r="CG393" s="225"/>
      <c r="CH393" s="225"/>
      <c r="CI393" s="225"/>
      <c r="CJ393" s="225"/>
      <c r="CK393" s="225"/>
      <c r="CL393" s="225"/>
      <c r="CM393" s="225"/>
      <c r="CN393" s="225"/>
      <c r="CO393" s="225"/>
      <c r="CP393" s="225"/>
      <c r="CQ393" s="225"/>
      <c r="CR393" s="225"/>
      <c r="CS393" s="225"/>
      <c r="CT393" s="225"/>
    </row>
    <row r="394" spans="1:98" ht="12" customHeight="1" x14ac:dyDescent="0.25">
      <c r="A394" s="225"/>
      <c r="B394" s="225"/>
      <c r="C394" s="225"/>
      <c r="D394" s="225"/>
      <c r="E394" s="225"/>
      <c r="F394" s="225"/>
      <c r="G394" s="225"/>
      <c r="H394" s="225"/>
      <c r="I394" s="225"/>
      <c r="J394" s="225"/>
      <c r="K394" s="225"/>
      <c r="L394" s="225"/>
      <c r="M394" s="225"/>
      <c r="N394" s="225"/>
      <c r="O394" s="225"/>
      <c r="P394" s="225"/>
      <c r="Q394" s="225"/>
      <c r="R394" s="225"/>
      <c r="S394" s="225"/>
      <c r="T394" s="225"/>
      <c r="U394" s="225"/>
      <c r="V394" s="225"/>
      <c r="W394" s="225"/>
      <c r="X394" s="225"/>
      <c r="Y394" s="225"/>
      <c r="Z394" s="225"/>
      <c r="AA394" s="225"/>
      <c r="AB394" s="225"/>
      <c r="AC394" s="225"/>
      <c r="AD394" s="225"/>
      <c r="AE394" s="225"/>
      <c r="AF394" s="225"/>
      <c r="AG394" s="225"/>
      <c r="AH394" s="225"/>
      <c r="AI394" s="225"/>
      <c r="AJ394" s="225"/>
      <c r="AK394" s="257"/>
      <c r="AL394" s="257"/>
      <c r="AM394" s="225"/>
      <c r="AN394" s="225"/>
      <c r="AO394" s="225"/>
      <c r="AP394" s="225"/>
      <c r="AQ394" s="225"/>
      <c r="AR394" s="225"/>
      <c r="AS394" s="225"/>
      <c r="AT394" s="225"/>
      <c r="AU394" s="225"/>
      <c r="AV394" s="225"/>
      <c r="AW394" s="225"/>
      <c r="AX394" s="225"/>
      <c r="AY394" s="225"/>
      <c r="AZ394" s="225"/>
      <c r="BA394" s="225"/>
      <c r="BB394" s="225"/>
      <c r="BC394" s="225"/>
      <c r="BD394" s="225"/>
      <c r="BE394" s="225"/>
      <c r="BF394" s="225"/>
      <c r="BG394" s="225"/>
      <c r="BH394" s="225"/>
      <c r="BI394" s="225"/>
      <c r="BJ394" s="225"/>
      <c r="BK394" s="225"/>
      <c r="BL394" s="225"/>
      <c r="BM394" s="225"/>
      <c r="BN394" s="225"/>
      <c r="BO394" s="225"/>
      <c r="BP394" s="225"/>
      <c r="BQ394" s="225"/>
      <c r="BR394" s="225"/>
      <c r="BS394" s="225"/>
      <c r="BT394" s="225"/>
      <c r="BU394" s="225"/>
      <c r="BV394" s="225"/>
      <c r="BW394" s="225"/>
      <c r="BX394" s="225"/>
      <c r="BY394" s="225"/>
      <c r="BZ394" s="225"/>
      <c r="CA394" s="225"/>
      <c r="CB394" s="225"/>
      <c r="CC394" s="225"/>
      <c r="CD394" s="225"/>
      <c r="CE394" s="225"/>
      <c r="CF394" s="225"/>
      <c r="CG394" s="225"/>
      <c r="CH394" s="225"/>
      <c r="CI394" s="225"/>
      <c r="CJ394" s="225"/>
      <c r="CK394" s="225"/>
      <c r="CL394" s="225"/>
      <c r="CM394" s="225"/>
      <c r="CN394" s="225"/>
      <c r="CO394" s="225"/>
      <c r="CP394" s="225"/>
      <c r="CQ394" s="225"/>
      <c r="CR394" s="225"/>
      <c r="CS394" s="225"/>
      <c r="CT394" s="225"/>
    </row>
    <row r="395" spans="1:98" ht="12" customHeight="1" x14ac:dyDescent="0.25">
      <c r="A395" s="225"/>
      <c r="B395" s="225"/>
      <c r="C395" s="225"/>
      <c r="D395" s="225"/>
      <c r="E395" s="225"/>
      <c r="F395" s="225"/>
      <c r="G395" s="225"/>
      <c r="H395" s="225"/>
      <c r="I395" s="225"/>
      <c r="J395" s="225"/>
      <c r="K395" s="225"/>
      <c r="L395" s="225"/>
      <c r="M395" s="225"/>
      <c r="N395" s="225"/>
      <c r="O395" s="225"/>
      <c r="P395" s="225"/>
      <c r="Q395" s="225"/>
      <c r="R395" s="225"/>
      <c r="S395" s="225"/>
      <c r="T395" s="225"/>
      <c r="U395" s="225"/>
      <c r="V395" s="225"/>
      <c r="W395" s="225"/>
      <c r="X395" s="225"/>
      <c r="Y395" s="225"/>
      <c r="Z395" s="225"/>
      <c r="AA395" s="225"/>
      <c r="AB395" s="225"/>
      <c r="AC395" s="225"/>
      <c r="AD395" s="225"/>
      <c r="AE395" s="225"/>
      <c r="AF395" s="225"/>
      <c r="AG395" s="225"/>
      <c r="AH395" s="225"/>
      <c r="AI395" s="225"/>
      <c r="AJ395" s="225"/>
      <c r="AK395" s="257"/>
      <c r="AL395" s="257"/>
      <c r="AM395" s="225"/>
      <c r="AN395" s="225"/>
      <c r="AO395" s="225"/>
      <c r="AP395" s="225"/>
      <c r="AQ395" s="225"/>
      <c r="AR395" s="225"/>
      <c r="AS395" s="225"/>
      <c r="AT395" s="225"/>
      <c r="AU395" s="225"/>
      <c r="AV395" s="225"/>
      <c r="AW395" s="225"/>
      <c r="AX395" s="225"/>
      <c r="AY395" s="225"/>
      <c r="AZ395" s="225"/>
      <c r="BA395" s="225"/>
      <c r="BB395" s="225"/>
      <c r="BC395" s="225"/>
      <c r="BD395" s="225"/>
      <c r="BE395" s="225"/>
      <c r="BF395" s="225"/>
      <c r="BG395" s="225"/>
      <c r="BH395" s="225"/>
      <c r="BI395" s="225"/>
      <c r="BJ395" s="225"/>
      <c r="BK395" s="225"/>
      <c r="BL395" s="225"/>
      <c r="BM395" s="225"/>
      <c r="BN395" s="225"/>
      <c r="BO395" s="225"/>
      <c r="BP395" s="225"/>
      <c r="BQ395" s="225"/>
      <c r="BR395" s="225"/>
      <c r="BS395" s="225"/>
      <c r="BT395" s="225"/>
      <c r="BU395" s="225"/>
      <c r="BV395" s="225"/>
      <c r="BW395" s="225"/>
      <c r="BX395" s="225"/>
      <c r="BY395" s="225"/>
      <c r="BZ395" s="225"/>
      <c r="CA395" s="225"/>
      <c r="CB395" s="225"/>
      <c r="CC395" s="225"/>
      <c r="CD395" s="225"/>
      <c r="CE395" s="225"/>
      <c r="CF395" s="225"/>
      <c r="CG395" s="225"/>
      <c r="CH395" s="225"/>
      <c r="CI395" s="225"/>
      <c r="CJ395" s="225"/>
      <c r="CK395" s="225"/>
      <c r="CL395" s="225"/>
      <c r="CM395" s="225"/>
      <c r="CN395" s="225"/>
      <c r="CO395" s="225"/>
      <c r="CP395" s="225"/>
      <c r="CQ395" s="225"/>
      <c r="CR395" s="225"/>
      <c r="CS395" s="225"/>
      <c r="CT395" s="225"/>
    </row>
    <row r="396" spans="1:98" ht="12" customHeight="1" x14ac:dyDescent="0.25">
      <c r="A396" s="225"/>
      <c r="B396" s="225"/>
      <c r="C396" s="225"/>
      <c r="D396" s="225"/>
      <c r="E396" s="225"/>
      <c r="F396" s="225"/>
      <c r="G396" s="225"/>
      <c r="H396" s="225"/>
      <c r="I396" s="225"/>
      <c r="J396" s="225"/>
      <c r="K396" s="225"/>
      <c r="L396" s="225"/>
      <c r="M396" s="225"/>
      <c r="N396" s="225"/>
      <c r="O396" s="225"/>
      <c r="P396" s="225"/>
      <c r="Q396" s="225"/>
      <c r="R396" s="225"/>
      <c r="S396" s="225"/>
      <c r="T396" s="225"/>
      <c r="U396" s="225"/>
      <c r="V396" s="225"/>
      <c r="W396" s="225"/>
      <c r="X396" s="225"/>
      <c r="Y396" s="225"/>
      <c r="Z396" s="225"/>
      <c r="AA396" s="225"/>
      <c r="AB396" s="225"/>
      <c r="AC396" s="225"/>
      <c r="AD396" s="225"/>
      <c r="AE396" s="225"/>
      <c r="AF396" s="225"/>
      <c r="AG396" s="225"/>
      <c r="AH396" s="225"/>
      <c r="AI396" s="225"/>
      <c r="AJ396" s="225"/>
      <c r="AK396" s="257"/>
      <c r="AL396" s="257"/>
      <c r="AM396" s="225"/>
      <c r="AN396" s="225"/>
      <c r="AO396" s="225"/>
      <c r="AP396" s="225"/>
      <c r="AQ396" s="225"/>
      <c r="AR396" s="225"/>
      <c r="AS396" s="225"/>
      <c r="AT396" s="225"/>
      <c r="AU396" s="225"/>
      <c r="AV396" s="225"/>
      <c r="AW396" s="225"/>
      <c r="AX396" s="225"/>
      <c r="AY396" s="225"/>
      <c r="AZ396" s="225"/>
      <c r="BA396" s="225"/>
      <c r="BB396" s="225"/>
      <c r="BC396" s="225"/>
      <c r="BD396" s="225"/>
      <c r="BE396" s="225"/>
      <c r="BF396" s="225"/>
      <c r="BG396" s="225"/>
      <c r="BH396" s="225"/>
      <c r="BI396" s="225"/>
      <c r="BJ396" s="225"/>
      <c r="BK396" s="225"/>
      <c r="BL396" s="225"/>
      <c r="BM396" s="225"/>
      <c r="BN396" s="225"/>
      <c r="BO396" s="225"/>
      <c r="BP396" s="225"/>
      <c r="BQ396" s="225"/>
      <c r="BR396" s="225"/>
      <c r="BS396" s="225"/>
      <c r="BT396" s="225"/>
      <c r="BU396" s="225"/>
      <c r="BV396" s="225"/>
      <c r="BW396" s="225"/>
      <c r="BX396" s="225"/>
      <c r="BY396" s="225"/>
      <c r="BZ396" s="225"/>
      <c r="CA396" s="225"/>
      <c r="CB396" s="225"/>
      <c r="CC396" s="225"/>
      <c r="CD396" s="225"/>
      <c r="CE396" s="225"/>
      <c r="CF396" s="225"/>
      <c r="CG396" s="225"/>
      <c r="CH396" s="225"/>
      <c r="CI396" s="225"/>
      <c r="CJ396" s="225"/>
      <c r="CK396" s="225"/>
      <c r="CL396" s="225"/>
      <c r="CM396" s="225"/>
      <c r="CN396" s="225"/>
      <c r="CO396" s="225"/>
      <c r="CP396" s="225"/>
      <c r="CQ396" s="225"/>
      <c r="CR396" s="225"/>
      <c r="CS396" s="225"/>
      <c r="CT396" s="225"/>
    </row>
    <row r="397" spans="1:98" ht="12" customHeight="1" x14ac:dyDescent="0.25">
      <c r="A397" s="225"/>
      <c r="B397" s="225"/>
      <c r="C397" s="225"/>
      <c r="D397" s="225"/>
      <c r="E397" s="225"/>
      <c r="F397" s="225"/>
      <c r="G397" s="225"/>
      <c r="H397" s="225"/>
      <c r="I397" s="225"/>
      <c r="J397" s="225"/>
      <c r="K397" s="225"/>
      <c r="L397" s="225"/>
      <c r="M397" s="225"/>
      <c r="N397" s="225"/>
      <c r="O397" s="225"/>
      <c r="P397" s="225"/>
      <c r="Q397" s="225"/>
      <c r="R397" s="225"/>
      <c r="S397" s="225"/>
      <c r="T397" s="225"/>
      <c r="U397" s="225"/>
      <c r="V397" s="225"/>
      <c r="W397" s="225"/>
      <c r="X397" s="225"/>
      <c r="Y397" s="225"/>
      <c r="Z397" s="225"/>
      <c r="AA397" s="225"/>
      <c r="AB397" s="225"/>
      <c r="AC397" s="225"/>
      <c r="AD397" s="225"/>
      <c r="AE397" s="225"/>
      <c r="AF397" s="225"/>
      <c r="AG397" s="225"/>
      <c r="AH397" s="225"/>
      <c r="AI397" s="225"/>
      <c r="AJ397" s="225"/>
      <c r="AK397" s="257"/>
      <c r="AL397" s="257"/>
      <c r="AM397" s="225"/>
      <c r="AN397" s="225"/>
      <c r="AO397" s="225"/>
      <c r="AP397" s="225"/>
      <c r="AQ397" s="225"/>
      <c r="AR397" s="225"/>
      <c r="AS397" s="225"/>
      <c r="AT397" s="225"/>
      <c r="AU397" s="225"/>
      <c r="AV397" s="225"/>
      <c r="AW397" s="225"/>
      <c r="AX397" s="225"/>
      <c r="AY397" s="225"/>
      <c r="AZ397" s="225"/>
      <c r="BA397" s="225"/>
      <c r="BB397" s="225"/>
      <c r="BC397" s="225"/>
      <c r="BD397" s="225"/>
      <c r="BE397" s="225"/>
      <c r="BF397" s="225"/>
      <c r="BG397" s="225"/>
      <c r="BH397" s="225"/>
      <c r="BI397" s="225"/>
      <c r="BJ397" s="225"/>
      <c r="BK397" s="225"/>
      <c r="BL397" s="225"/>
      <c r="BM397" s="225"/>
      <c r="BN397" s="225"/>
      <c r="BO397" s="225"/>
      <c r="BP397" s="225"/>
      <c r="BQ397" s="225"/>
      <c r="BR397" s="225"/>
      <c r="BS397" s="225"/>
      <c r="BT397" s="225"/>
      <c r="BU397" s="225"/>
      <c r="BV397" s="225"/>
      <c r="BW397" s="225"/>
      <c r="BX397" s="225"/>
      <c r="BY397" s="225"/>
      <c r="BZ397" s="225"/>
      <c r="CA397" s="225"/>
      <c r="CB397" s="225"/>
      <c r="CC397" s="225"/>
      <c r="CD397" s="225"/>
      <c r="CE397" s="225"/>
      <c r="CF397" s="225"/>
      <c r="CG397" s="225"/>
      <c r="CH397" s="225"/>
      <c r="CI397" s="225"/>
      <c r="CJ397" s="225"/>
      <c r="CK397" s="225"/>
      <c r="CL397" s="225"/>
      <c r="CM397" s="225"/>
      <c r="CN397" s="225"/>
      <c r="CO397" s="225"/>
      <c r="CP397" s="225"/>
      <c r="CQ397" s="225"/>
      <c r="CR397" s="225"/>
      <c r="CS397" s="225"/>
      <c r="CT397" s="225"/>
    </row>
    <row r="398" spans="1:98" ht="12" customHeight="1" x14ac:dyDescent="0.25">
      <c r="A398" s="225"/>
      <c r="B398" s="225"/>
      <c r="C398" s="225"/>
      <c r="D398" s="225"/>
      <c r="E398" s="225"/>
      <c r="F398" s="225"/>
      <c r="G398" s="225"/>
      <c r="H398" s="225"/>
      <c r="I398" s="225"/>
      <c r="J398" s="225"/>
      <c r="K398" s="225"/>
      <c r="L398" s="225"/>
      <c r="M398" s="225"/>
      <c r="N398" s="225"/>
      <c r="O398" s="225"/>
      <c r="P398" s="225"/>
      <c r="Q398" s="225"/>
      <c r="R398" s="225"/>
      <c r="S398" s="225"/>
      <c r="T398" s="225"/>
      <c r="U398" s="225"/>
      <c r="V398" s="225"/>
      <c r="W398" s="225"/>
      <c r="X398" s="225"/>
      <c r="Y398" s="225"/>
      <c r="Z398" s="225"/>
      <c r="AA398" s="225"/>
      <c r="AB398" s="225"/>
      <c r="AC398" s="225"/>
      <c r="AD398" s="225"/>
      <c r="AE398" s="225"/>
      <c r="AF398" s="225"/>
      <c r="AG398" s="225"/>
      <c r="AH398" s="225"/>
      <c r="AI398" s="225"/>
      <c r="AJ398" s="225"/>
      <c r="AK398" s="257"/>
      <c r="AL398" s="257"/>
      <c r="AM398" s="225"/>
      <c r="AN398" s="225"/>
      <c r="AO398" s="225"/>
      <c r="AP398" s="225"/>
      <c r="AQ398" s="225"/>
      <c r="AR398" s="225"/>
      <c r="AS398" s="225"/>
      <c r="AT398" s="225"/>
      <c r="AU398" s="225"/>
      <c r="AV398" s="225"/>
      <c r="AW398" s="225"/>
      <c r="AX398" s="225"/>
      <c r="AY398" s="225"/>
      <c r="AZ398" s="225"/>
      <c r="BA398" s="225"/>
      <c r="BB398" s="225"/>
      <c r="BC398" s="225"/>
      <c r="BD398" s="225"/>
      <c r="BE398" s="225"/>
      <c r="BF398" s="225"/>
      <c r="BG398" s="225"/>
      <c r="BH398" s="225"/>
      <c r="BI398" s="225"/>
      <c r="BJ398" s="225"/>
      <c r="BK398" s="225"/>
      <c r="BL398" s="225"/>
      <c r="BM398" s="225"/>
      <c r="BN398" s="225"/>
      <c r="BO398" s="225"/>
      <c r="BP398" s="225"/>
      <c r="BQ398" s="225"/>
      <c r="BR398" s="225"/>
      <c r="BS398" s="225"/>
      <c r="BT398" s="225"/>
      <c r="BU398" s="225"/>
      <c r="BV398" s="225"/>
      <c r="BW398" s="225"/>
      <c r="BX398" s="225"/>
      <c r="BY398" s="225"/>
      <c r="BZ398" s="225"/>
      <c r="CA398" s="225"/>
      <c r="CB398" s="225"/>
      <c r="CC398" s="225"/>
      <c r="CD398" s="225"/>
      <c r="CE398" s="225"/>
      <c r="CF398" s="225"/>
      <c r="CG398" s="225"/>
      <c r="CH398" s="225"/>
      <c r="CI398" s="225"/>
      <c r="CJ398" s="225"/>
      <c r="CK398" s="225"/>
      <c r="CL398" s="225"/>
      <c r="CM398" s="225"/>
      <c r="CN398" s="225"/>
      <c r="CO398" s="225"/>
      <c r="CP398" s="225"/>
      <c r="CQ398" s="225"/>
      <c r="CR398" s="225"/>
      <c r="CS398" s="225"/>
      <c r="CT398" s="225"/>
    </row>
    <row r="399" spans="1:98" ht="12" customHeight="1" x14ac:dyDescent="0.25">
      <c r="A399" s="225"/>
      <c r="B399" s="225"/>
      <c r="C399" s="225"/>
      <c r="D399" s="225"/>
      <c r="E399" s="225"/>
      <c r="F399" s="225"/>
      <c r="G399" s="225"/>
      <c r="H399" s="225"/>
      <c r="I399" s="225"/>
      <c r="J399" s="225"/>
      <c r="K399" s="225"/>
      <c r="L399" s="225"/>
      <c r="M399" s="225"/>
      <c r="N399" s="225"/>
      <c r="O399" s="225"/>
      <c r="P399" s="225"/>
      <c r="Q399" s="225"/>
      <c r="R399" s="225"/>
      <c r="S399" s="225"/>
      <c r="T399" s="225"/>
      <c r="U399" s="225"/>
      <c r="V399" s="225"/>
      <c r="W399" s="225"/>
      <c r="X399" s="225"/>
      <c r="Y399" s="225"/>
      <c r="Z399" s="225"/>
      <c r="AA399" s="225"/>
      <c r="AB399" s="225"/>
      <c r="AC399" s="225"/>
      <c r="AD399" s="225"/>
      <c r="AE399" s="225"/>
      <c r="AF399" s="225"/>
      <c r="AG399" s="225"/>
      <c r="AH399" s="225"/>
      <c r="AI399" s="225"/>
      <c r="AJ399" s="225"/>
      <c r="AK399" s="257"/>
      <c r="AL399" s="257"/>
      <c r="AM399" s="225"/>
      <c r="AN399" s="225"/>
      <c r="AO399" s="225"/>
      <c r="AP399" s="225"/>
      <c r="AQ399" s="225"/>
      <c r="AR399" s="225"/>
      <c r="AS399" s="225"/>
      <c r="AT399" s="225"/>
      <c r="AU399" s="225"/>
      <c r="AV399" s="225"/>
      <c r="AW399" s="225"/>
      <c r="AX399" s="225"/>
      <c r="AY399" s="225"/>
      <c r="AZ399" s="225"/>
      <c r="BA399" s="225"/>
      <c r="BB399" s="225"/>
      <c r="BC399" s="225"/>
      <c r="BD399" s="225"/>
      <c r="BE399" s="225"/>
      <c r="BF399" s="225"/>
      <c r="BG399" s="225"/>
      <c r="BH399" s="225"/>
      <c r="BI399" s="225"/>
      <c r="BJ399" s="225"/>
      <c r="BK399" s="225"/>
      <c r="BL399" s="225"/>
      <c r="BM399" s="225"/>
      <c r="BN399" s="225"/>
      <c r="BO399" s="225"/>
      <c r="BP399" s="225"/>
      <c r="BQ399" s="225"/>
      <c r="BR399" s="225"/>
      <c r="BS399" s="225"/>
      <c r="BT399" s="225"/>
      <c r="BU399" s="225"/>
      <c r="BV399" s="225"/>
      <c r="BW399" s="225"/>
      <c r="BX399" s="225"/>
      <c r="BY399" s="225"/>
      <c r="BZ399" s="225"/>
      <c r="CA399" s="225"/>
      <c r="CB399" s="225"/>
      <c r="CC399" s="225"/>
      <c r="CD399" s="225"/>
      <c r="CE399" s="225"/>
      <c r="CF399" s="225"/>
      <c r="CG399" s="225"/>
      <c r="CH399" s="225"/>
      <c r="CI399" s="225"/>
      <c r="CJ399" s="225"/>
      <c r="CK399" s="225"/>
      <c r="CL399" s="225"/>
      <c r="CM399" s="225"/>
      <c r="CN399" s="225"/>
      <c r="CO399" s="225"/>
      <c r="CP399" s="225"/>
      <c r="CQ399" s="225"/>
      <c r="CR399" s="225"/>
      <c r="CS399" s="225"/>
      <c r="CT399" s="225"/>
    </row>
    <row r="400" spans="1:98" ht="12" customHeight="1" x14ac:dyDescent="0.25">
      <c r="A400" s="225"/>
      <c r="B400" s="225"/>
      <c r="C400" s="225"/>
      <c r="D400" s="225"/>
      <c r="E400" s="225"/>
      <c r="F400" s="225"/>
      <c r="G400" s="225"/>
      <c r="H400" s="225"/>
      <c r="I400" s="225"/>
      <c r="J400" s="225"/>
      <c r="K400" s="225"/>
      <c r="L400" s="225"/>
      <c r="M400" s="225"/>
      <c r="N400" s="225"/>
      <c r="O400" s="225"/>
      <c r="P400" s="225"/>
      <c r="Q400" s="225"/>
      <c r="R400" s="225"/>
      <c r="S400" s="225"/>
      <c r="T400" s="225"/>
      <c r="U400" s="225"/>
      <c r="V400" s="225"/>
      <c r="W400" s="225"/>
      <c r="X400" s="225"/>
      <c r="Y400" s="225"/>
      <c r="Z400" s="225"/>
      <c r="AA400" s="225"/>
      <c r="AB400" s="225"/>
      <c r="AC400" s="225"/>
      <c r="AD400" s="225"/>
      <c r="AE400" s="225"/>
      <c r="AF400" s="225"/>
      <c r="AG400" s="225"/>
      <c r="AH400" s="225"/>
      <c r="AI400" s="225"/>
      <c r="AJ400" s="225"/>
      <c r="AK400" s="257"/>
      <c r="AL400" s="257"/>
      <c r="AM400" s="225"/>
      <c r="AN400" s="225"/>
      <c r="AO400" s="225"/>
      <c r="AP400" s="225"/>
      <c r="AQ400" s="225"/>
      <c r="AR400" s="225"/>
      <c r="AS400" s="225"/>
      <c r="AT400" s="225"/>
      <c r="AU400" s="225"/>
      <c r="AV400" s="225"/>
      <c r="AW400" s="225"/>
      <c r="AX400" s="225"/>
      <c r="AY400" s="225"/>
      <c r="AZ400" s="225"/>
      <c r="BA400" s="225"/>
      <c r="BB400" s="225"/>
      <c r="BC400" s="225"/>
      <c r="BD400" s="225"/>
      <c r="BE400" s="225"/>
      <c r="BF400" s="225"/>
      <c r="BG400" s="225"/>
      <c r="BH400" s="225"/>
      <c r="BI400" s="225"/>
      <c r="BJ400" s="225"/>
      <c r="BK400" s="225"/>
      <c r="BL400" s="225"/>
      <c r="BM400" s="225"/>
      <c r="BN400" s="225"/>
      <c r="BO400" s="225"/>
      <c r="BP400" s="225"/>
      <c r="BQ400" s="225"/>
      <c r="BR400" s="225"/>
      <c r="BS400" s="225"/>
      <c r="BT400" s="225"/>
      <c r="BU400" s="225"/>
      <c r="BV400" s="225"/>
      <c r="BW400" s="225"/>
      <c r="BX400" s="225"/>
      <c r="BY400" s="225"/>
      <c r="BZ400" s="225"/>
      <c r="CA400" s="225"/>
      <c r="CB400" s="225"/>
      <c r="CC400" s="225"/>
      <c r="CD400" s="225"/>
      <c r="CE400" s="225"/>
      <c r="CF400" s="225"/>
      <c r="CG400" s="225"/>
      <c r="CH400" s="225"/>
      <c r="CI400" s="225"/>
      <c r="CJ400" s="225"/>
      <c r="CK400" s="225"/>
      <c r="CL400" s="225"/>
      <c r="CM400" s="225"/>
      <c r="CN400" s="225"/>
      <c r="CO400" s="225"/>
      <c r="CP400" s="225"/>
      <c r="CQ400" s="225"/>
      <c r="CR400" s="225"/>
      <c r="CS400" s="225"/>
      <c r="CT400" s="225"/>
    </row>
    <row r="401" spans="1:98" ht="12" customHeight="1" x14ac:dyDescent="0.25">
      <c r="A401" s="225"/>
      <c r="B401" s="225"/>
      <c r="C401" s="225"/>
      <c r="D401" s="225"/>
      <c r="E401" s="225"/>
      <c r="F401" s="225"/>
      <c r="G401" s="225"/>
      <c r="H401" s="225"/>
      <c r="I401" s="225"/>
      <c r="J401" s="225"/>
      <c r="K401" s="225"/>
      <c r="L401" s="225"/>
      <c r="M401" s="225"/>
      <c r="N401" s="225"/>
      <c r="O401" s="225"/>
      <c r="P401" s="225"/>
      <c r="Q401" s="225"/>
      <c r="R401" s="225"/>
      <c r="S401" s="225"/>
      <c r="T401" s="225"/>
      <c r="U401" s="225"/>
      <c r="V401" s="225"/>
      <c r="W401" s="225"/>
      <c r="X401" s="225"/>
      <c r="Y401" s="225"/>
      <c r="Z401" s="225"/>
      <c r="AA401" s="225"/>
      <c r="AB401" s="225"/>
      <c r="AC401" s="225"/>
      <c r="AD401" s="225"/>
      <c r="AE401" s="225"/>
      <c r="AF401" s="225"/>
      <c r="AG401" s="225"/>
      <c r="AH401" s="225"/>
      <c r="AI401" s="225"/>
      <c r="AJ401" s="225"/>
      <c r="AK401" s="257"/>
      <c r="AL401" s="257"/>
      <c r="AM401" s="225"/>
      <c r="AN401" s="225"/>
      <c r="AO401" s="225"/>
      <c r="AP401" s="225"/>
      <c r="AQ401" s="225"/>
      <c r="AR401" s="225"/>
      <c r="AS401" s="225"/>
      <c r="AT401" s="225"/>
      <c r="AU401" s="225"/>
      <c r="AV401" s="225"/>
      <c r="AW401" s="225"/>
      <c r="AX401" s="225"/>
      <c r="AY401" s="225"/>
      <c r="AZ401" s="225"/>
      <c r="BA401" s="225"/>
      <c r="BB401" s="225"/>
      <c r="BC401" s="225"/>
      <c r="BD401" s="225"/>
      <c r="BE401" s="225"/>
      <c r="BF401" s="225"/>
      <c r="BG401" s="225"/>
      <c r="BH401" s="225"/>
      <c r="BI401" s="225"/>
      <c r="BJ401" s="225"/>
      <c r="BK401" s="225"/>
      <c r="BL401" s="225"/>
      <c r="BM401" s="225"/>
      <c r="BN401" s="225"/>
      <c r="BO401" s="225"/>
      <c r="BP401" s="225"/>
      <c r="BQ401" s="225"/>
      <c r="BR401" s="225"/>
      <c r="BS401" s="225"/>
      <c r="BT401" s="225"/>
      <c r="BU401" s="225"/>
      <c r="BV401" s="225"/>
      <c r="BW401" s="225"/>
      <c r="BX401" s="225"/>
      <c r="BY401" s="225"/>
      <c r="BZ401" s="225"/>
      <c r="CA401" s="225"/>
      <c r="CB401" s="225"/>
      <c r="CC401" s="225"/>
      <c r="CD401" s="225"/>
      <c r="CE401" s="225"/>
      <c r="CF401" s="225"/>
      <c r="CG401" s="225"/>
      <c r="CH401" s="225"/>
      <c r="CI401" s="225"/>
      <c r="CJ401" s="225"/>
      <c r="CK401" s="225"/>
      <c r="CL401" s="225"/>
      <c r="CM401" s="225"/>
      <c r="CN401" s="225"/>
      <c r="CO401" s="225"/>
      <c r="CP401" s="225"/>
      <c r="CQ401" s="225"/>
      <c r="CR401" s="225"/>
      <c r="CS401" s="225"/>
      <c r="CT401" s="225"/>
    </row>
    <row r="402" spans="1:98" ht="12" customHeight="1" x14ac:dyDescent="0.25">
      <c r="A402" s="225"/>
      <c r="B402" s="225"/>
      <c r="C402" s="225"/>
      <c r="D402" s="225"/>
      <c r="E402" s="225"/>
      <c r="F402" s="225"/>
      <c r="G402" s="225"/>
      <c r="H402" s="225"/>
      <c r="I402" s="225"/>
      <c r="J402" s="225"/>
      <c r="K402" s="225"/>
      <c r="L402" s="225"/>
      <c r="M402" s="225"/>
      <c r="N402" s="225"/>
      <c r="O402" s="225"/>
      <c r="P402" s="225"/>
      <c r="Q402" s="225"/>
      <c r="R402" s="225"/>
      <c r="S402" s="225"/>
      <c r="T402" s="225"/>
      <c r="U402" s="225"/>
      <c r="V402" s="225"/>
      <c r="W402" s="225"/>
      <c r="X402" s="225"/>
      <c r="Y402" s="225"/>
      <c r="Z402" s="225"/>
      <c r="AA402" s="225"/>
      <c r="AB402" s="225"/>
      <c r="AC402" s="225"/>
      <c r="AD402" s="225"/>
      <c r="AE402" s="225"/>
      <c r="AF402" s="225"/>
      <c r="AG402" s="225"/>
      <c r="AH402" s="225"/>
      <c r="AI402" s="225"/>
      <c r="AJ402" s="225"/>
      <c r="AK402" s="257"/>
      <c r="AL402" s="257"/>
      <c r="AM402" s="225"/>
      <c r="AN402" s="225"/>
      <c r="AO402" s="225"/>
      <c r="AP402" s="225"/>
      <c r="AQ402" s="225"/>
      <c r="AR402" s="225"/>
      <c r="AS402" s="225"/>
      <c r="AT402" s="225"/>
      <c r="AU402" s="225"/>
      <c r="AV402" s="225"/>
      <c r="AW402" s="225"/>
      <c r="AX402" s="225"/>
      <c r="AY402" s="225"/>
      <c r="AZ402" s="225"/>
      <c r="BA402" s="225"/>
      <c r="BB402" s="225"/>
      <c r="BC402" s="225"/>
      <c r="BD402" s="225"/>
      <c r="BE402" s="225"/>
      <c r="BF402" s="225"/>
      <c r="BG402" s="225"/>
      <c r="BH402" s="225"/>
      <c r="BI402" s="225"/>
      <c r="BJ402" s="225"/>
      <c r="BK402" s="225"/>
      <c r="BL402" s="225"/>
      <c r="BM402" s="225"/>
      <c r="BN402" s="225"/>
      <c r="BO402" s="225"/>
      <c r="BP402" s="225"/>
      <c r="BQ402" s="225"/>
      <c r="BR402" s="225"/>
      <c r="BS402" s="225"/>
      <c r="BT402" s="225"/>
      <c r="BU402" s="225"/>
      <c r="BV402" s="225"/>
      <c r="BW402" s="225"/>
      <c r="BX402" s="225"/>
      <c r="BY402" s="225"/>
      <c r="BZ402" s="225"/>
      <c r="CA402" s="225"/>
      <c r="CB402" s="225"/>
      <c r="CC402" s="225"/>
      <c r="CD402" s="225"/>
      <c r="CE402" s="225"/>
      <c r="CF402" s="225"/>
      <c r="CG402" s="225"/>
      <c r="CH402" s="225"/>
      <c r="CI402" s="225"/>
      <c r="CJ402" s="225"/>
      <c r="CK402" s="225"/>
      <c r="CL402" s="225"/>
      <c r="CM402" s="225"/>
      <c r="CN402" s="225"/>
      <c r="CO402" s="225"/>
      <c r="CP402" s="225"/>
      <c r="CQ402" s="225"/>
      <c r="CR402" s="225"/>
      <c r="CS402" s="225"/>
      <c r="CT402" s="225"/>
    </row>
    <row r="403" spans="1:98" ht="12" customHeight="1" x14ac:dyDescent="0.25">
      <c r="A403" s="225"/>
      <c r="B403" s="225"/>
      <c r="C403" s="225"/>
      <c r="D403" s="225"/>
      <c r="E403" s="225"/>
      <c r="F403" s="225"/>
      <c r="G403" s="225"/>
      <c r="H403" s="225"/>
      <c r="I403" s="225"/>
      <c r="J403" s="225"/>
      <c r="K403" s="225"/>
      <c r="L403" s="225"/>
      <c r="M403" s="225"/>
      <c r="N403" s="225"/>
      <c r="O403" s="225"/>
      <c r="P403" s="225"/>
      <c r="Q403" s="225"/>
      <c r="R403" s="225"/>
      <c r="S403" s="225"/>
      <c r="T403" s="225"/>
      <c r="U403" s="225"/>
      <c r="V403" s="225"/>
      <c r="W403" s="225"/>
      <c r="X403" s="225"/>
      <c r="Y403" s="225"/>
      <c r="Z403" s="225"/>
      <c r="AA403" s="225"/>
      <c r="AB403" s="225"/>
      <c r="AC403" s="225"/>
      <c r="AD403" s="225"/>
      <c r="AE403" s="225"/>
      <c r="AF403" s="225"/>
      <c r="AG403" s="225"/>
      <c r="AH403" s="225"/>
      <c r="AI403" s="225"/>
      <c r="AJ403" s="225"/>
      <c r="AK403" s="257"/>
      <c r="AL403" s="257"/>
      <c r="AM403" s="225"/>
      <c r="AN403" s="225"/>
      <c r="AO403" s="225"/>
      <c r="AP403" s="225"/>
      <c r="AQ403" s="225"/>
      <c r="AR403" s="225"/>
      <c r="AS403" s="225"/>
      <c r="AT403" s="225"/>
      <c r="AU403" s="225"/>
      <c r="AV403" s="225"/>
      <c r="AW403" s="225"/>
      <c r="AX403" s="225"/>
      <c r="AY403" s="225"/>
      <c r="AZ403" s="225"/>
      <c r="BA403" s="225"/>
      <c r="BB403" s="225"/>
      <c r="BC403" s="225"/>
      <c r="BD403" s="225"/>
      <c r="BE403" s="225"/>
      <c r="BF403" s="225"/>
      <c r="BG403" s="225"/>
      <c r="BH403" s="225"/>
      <c r="BI403" s="225"/>
      <c r="BJ403" s="225"/>
      <c r="BK403" s="225"/>
      <c r="BL403" s="225"/>
      <c r="BM403" s="225"/>
      <c r="BN403" s="225"/>
      <c r="BO403" s="225"/>
      <c r="BP403" s="225"/>
      <c r="BQ403" s="225"/>
      <c r="BR403" s="225"/>
      <c r="BS403" s="225"/>
      <c r="BT403" s="225"/>
      <c r="BU403" s="225"/>
      <c r="BV403" s="225"/>
      <c r="BW403" s="225"/>
      <c r="BX403" s="225"/>
      <c r="BY403" s="225"/>
      <c r="BZ403" s="225"/>
      <c r="CA403" s="225"/>
      <c r="CB403" s="225"/>
      <c r="CC403" s="225"/>
      <c r="CD403" s="225"/>
      <c r="CE403" s="225"/>
      <c r="CF403" s="225"/>
      <c r="CG403" s="225"/>
      <c r="CH403" s="225"/>
      <c r="CI403" s="225"/>
      <c r="CJ403" s="225"/>
      <c r="CK403" s="225"/>
      <c r="CL403" s="225"/>
      <c r="CM403" s="225"/>
      <c r="CN403" s="225"/>
      <c r="CO403" s="225"/>
      <c r="CP403" s="225"/>
      <c r="CQ403" s="225"/>
      <c r="CR403" s="225"/>
      <c r="CS403" s="225"/>
      <c r="CT403" s="225"/>
    </row>
    <row r="404" spans="1:98" ht="12" customHeight="1" x14ac:dyDescent="0.25">
      <c r="A404" s="225"/>
      <c r="B404" s="225"/>
      <c r="C404" s="225"/>
      <c r="D404" s="225"/>
      <c r="E404" s="225"/>
      <c r="F404" s="225"/>
      <c r="G404" s="225"/>
      <c r="H404" s="225"/>
      <c r="I404" s="225"/>
      <c r="J404" s="225"/>
      <c r="K404" s="225"/>
      <c r="L404" s="225"/>
      <c r="M404" s="225"/>
      <c r="N404" s="225"/>
      <c r="O404" s="225"/>
      <c r="P404" s="225"/>
      <c r="Q404" s="225"/>
      <c r="R404" s="225"/>
      <c r="S404" s="225"/>
      <c r="T404" s="225"/>
      <c r="U404" s="225"/>
      <c r="V404" s="225"/>
      <c r="W404" s="225"/>
      <c r="X404" s="225"/>
      <c r="Y404" s="225"/>
      <c r="Z404" s="225"/>
      <c r="AA404" s="225"/>
      <c r="AB404" s="225"/>
      <c r="AC404" s="225"/>
      <c r="AD404" s="225"/>
      <c r="AE404" s="225"/>
      <c r="AF404" s="225"/>
      <c r="AG404" s="225"/>
      <c r="AH404" s="225"/>
      <c r="AI404" s="225"/>
      <c r="AJ404" s="225"/>
      <c r="AK404" s="257"/>
      <c r="AL404" s="257"/>
      <c r="AM404" s="225"/>
      <c r="AN404" s="225"/>
      <c r="AO404" s="225"/>
      <c r="AP404" s="225"/>
      <c r="AQ404" s="225"/>
      <c r="AR404" s="225"/>
      <c r="AS404" s="225"/>
      <c r="AT404" s="225"/>
      <c r="AU404" s="225"/>
      <c r="AV404" s="225"/>
      <c r="AW404" s="225"/>
      <c r="AX404" s="225"/>
      <c r="AY404" s="225"/>
      <c r="AZ404" s="225"/>
      <c r="BA404" s="225"/>
      <c r="BB404" s="225"/>
      <c r="BC404" s="225"/>
      <c r="BD404" s="225"/>
      <c r="BE404" s="225"/>
      <c r="BF404" s="225"/>
      <c r="BG404" s="225"/>
      <c r="BH404" s="225"/>
      <c r="BI404" s="225"/>
      <c r="BJ404" s="225"/>
      <c r="BK404" s="225"/>
      <c r="BL404" s="225"/>
      <c r="BM404" s="225"/>
      <c r="BN404" s="225"/>
      <c r="BO404" s="225"/>
      <c r="BP404" s="225"/>
      <c r="BQ404" s="225"/>
      <c r="BR404" s="225"/>
      <c r="BS404" s="225"/>
      <c r="BT404" s="225"/>
      <c r="BU404" s="225"/>
      <c r="BV404" s="225"/>
      <c r="BW404" s="225"/>
      <c r="BX404" s="225"/>
      <c r="BY404" s="225"/>
      <c r="BZ404" s="225"/>
      <c r="CA404" s="225"/>
      <c r="CB404" s="225"/>
      <c r="CC404" s="225"/>
      <c r="CD404" s="225"/>
      <c r="CE404" s="225"/>
      <c r="CF404" s="225"/>
      <c r="CG404" s="225"/>
      <c r="CH404" s="225"/>
      <c r="CI404" s="225"/>
      <c r="CJ404" s="225"/>
      <c r="CK404" s="225"/>
      <c r="CL404" s="225"/>
      <c r="CM404" s="225"/>
      <c r="CN404" s="225"/>
      <c r="CO404" s="225"/>
      <c r="CP404" s="225"/>
      <c r="CQ404" s="225"/>
      <c r="CR404" s="225"/>
      <c r="CS404" s="225"/>
      <c r="CT404" s="225"/>
    </row>
    <row r="405" spans="1:98" ht="12" customHeight="1" x14ac:dyDescent="0.25">
      <c r="A405" s="225"/>
      <c r="B405" s="225"/>
      <c r="C405" s="225"/>
      <c r="D405" s="225"/>
      <c r="E405" s="225"/>
      <c r="F405" s="225"/>
      <c r="G405" s="225"/>
      <c r="H405" s="225"/>
      <c r="I405" s="225"/>
      <c r="J405" s="225"/>
      <c r="K405" s="225"/>
      <c r="L405" s="225"/>
      <c r="M405" s="225"/>
      <c r="N405" s="225"/>
      <c r="O405" s="225"/>
      <c r="P405" s="225"/>
      <c r="Q405" s="225"/>
      <c r="R405" s="225"/>
      <c r="S405" s="225"/>
      <c r="T405" s="225"/>
      <c r="U405" s="225"/>
      <c r="V405" s="225"/>
      <c r="W405" s="225"/>
      <c r="X405" s="225"/>
      <c r="Y405" s="225"/>
      <c r="Z405" s="225"/>
      <c r="AA405" s="225"/>
      <c r="AB405" s="225"/>
      <c r="AC405" s="225"/>
      <c r="AD405" s="225"/>
      <c r="AE405" s="225"/>
      <c r="AF405" s="225"/>
      <c r="AG405" s="225"/>
      <c r="AH405" s="225"/>
      <c r="AI405" s="225"/>
      <c r="AJ405" s="225"/>
      <c r="AK405" s="257"/>
      <c r="AL405" s="257"/>
      <c r="AM405" s="225"/>
      <c r="AN405" s="225"/>
      <c r="AO405" s="225"/>
      <c r="AP405" s="225"/>
      <c r="AQ405" s="225"/>
      <c r="AR405" s="225"/>
      <c r="AS405" s="225"/>
      <c r="AT405" s="225"/>
      <c r="AU405" s="225"/>
      <c r="AV405" s="225"/>
      <c r="AW405" s="225"/>
      <c r="AX405" s="225"/>
      <c r="AY405" s="225"/>
      <c r="AZ405" s="225"/>
      <c r="BA405" s="225"/>
      <c r="BB405" s="225"/>
      <c r="BC405" s="225"/>
      <c r="BD405" s="225"/>
      <c r="BE405" s="225"/>
      <c r="BF405" s="225"/>
      <c r="BG405" s="225"/>
      <c r="BH405" s="225"/>
      <c r="BI405" s="225"/>
      <c r="BJ405" s="225"/>
      <c r="BK405" s="225"/>
      <c r="BL405" s="225"/>
      <c r="BM405" s="225"/>
      <c r="BN405" s="225"/>
      <c r="BO405" s="225"/>
      <c r="BP405" s="225"/>
      <c r="BQ405" s="225"/>
      <c r="BR405" s="225"/>
      <c r="BS405" s="225"/>
      <c r="BT405" s="225"/>
      <c r="BU405" s="225"/>
      <c r="BV405" s="225"/>
      <c r="BW405" s="225"/>
      <c r="BX405" s="225"/>
      <c r="BY405" s="225"/>
      <c r="BZ405" s="225"/>
      <c r="CA405" s="225"/>
      <c r="CB405" s="225"/>
      <c r="CC405" s="225"/>
      <c r="CD405" s="225"/>
      <c r="CE405" s="225"/>
      <c r="CF405" s="225"/>
      <c r="CG405" s="225"/>
      <c r="CH405" s="225"/>
      <c r="CI405" s="225"/>
      <c r="CJ405" s="225"/>
      <c r="CK405" s="225"/>
      <c r="CL405" s="225"/>
      <c r="CM405" s="225"/>
      <c r="CN405" s="225"/>
      <c r="CO405" s="225"/>
      <c r="CP405" s="225"/>
      <c r="CQ405" s="225"/>
      <c r="CR405" s="225"/>
      <c r="CS405" s="225"/>
      <c r="CT405" s="225"/>
    </row>
    <row r="406" spans="1:98" ht="12" customHeight="1" x14ac:dyDescent="0.25">
      <c r="A406" s="225"/>
      <c r="B406" s="225"/>
      <c r="C406" s="225"/>
      <c r="D406" s="225"/>
      <c r="E406" s="225"/>
      <c r="F406" s="225"/>
      <c r="G406" s="225"/>
      <c r="H406" s="225"/>
      <c r="I406" s="225"/>
      <c r="J406" s="225"/>
      <c r="K406" s="225"/>
      <c r="L406" s="225"/>
      <c r="M406" s="225"/>
      <c r="N406" s="225"/>
      <c r="O406" s="225"/>
      <c r="P406" s="225"/>
      <c r="Q406" s="225"/>
      <c r="R406" s="225"/>
      <c r="S406" s="225"/>
      <c r="T406" s="225"/>
      <c r="U406" s="225"/>
      <c r="V406" s="225"/>
      <c r="W406" s="225"/>
      <c r="X406" s="225"/>
      <c r="Y406" s="225"/>
      <c r="Z406" s="225"/>
      <c r="AA406" s="225"/>
      <c r="AB406" s="225"/>
      <c r="AC406" s="225"/>
      <c r="AD406" s="225"/>
      <c r="AE406" s="225"/>
      <c r="AF406" s="225"/>
      <c r="AG406" s="225"/>
      <c r="AH406" s="225"/>
      <c r="AI406" s="225"/>
      <c r="AJ406" s="225"/>
      <c r="AK406" s="257"/>
      <c r="AL406" s="257"/>
      <c r="AM406" s="225"/>
      <c r="AN406" s="225"/>
      <c r="AO406" s="225"/>
      <c r="AP406" s="225"/>
      <c r="AQ406" s="225"/>
      <c r="AR406" s="225"/>
      <c r="AS406" s="225"/>
      <c r="AT406" s="225"/>
      <c r="AU406" s="225"/>
      <c r="AV406" s="225"/>
      <c r="AW406" s="225"/>
      <c r="AX406" s="225"/>
      <c r="AY406" s="225"/>
      <c r="AZ406" s="225"/>
      <c r="BA406" s="225"/>
      <c r="BB406" s="225"/>
      <c r="BC406" s="225"/>
      <c r="BD406" s="225"/>
      <c r="BE406" s="225"/>
      <c r="BF406" s="225"/>
      <c r="BG406" s="225"/>
      <c r="BH406" s="225"/>
      <c r="BI406" s="225"/>
      <c r="BJ406" s="225"/>
      <c r="BK406" s="225"/>
      <c r="BL406" s="225"/>
      <c r="BM406" s="225"/>
      <c r="BN406" s="225"/>
      <c r="BO406" s="225"/>
      <c r="BP406" s="225"/>
      <c r="BQ406" s="225"/>
      <c r="BR406" s="225"/>
      <c r="BS406" s="225"/>
      <c r="BT406" s="225"/>
      <c r="BU406" s="225"/>
      <c r="BV406" s="225"/>
      <c r="BW406" s="225"/>
      <c r="BX406" s="225"/>
      <c r="BY406" s="225"/>
      <c r="BZ406" s="225"/>
      <c r="CA406" s="225"/>
      <c r="CB406" s="225"/>
      <c r="CC406" s="225"/>
      <c r="CD406" s="225"/>
      <c r="CE406" s="225"/>
      <c r="CF406" s="225"/>
      <c r="CG406" s="225"/>
      <c r="CH406" s="225"/>
      <c r="CI406" s="225"/>
      <c r="CJ406" s="225"/>
      <c r="CK406" s="225"/>
      <c r="CL406" s="225"/>
      <c r="CM406" s="225"/>
      <c r="CN406" s="225"/>
      <c r="CO406" s="225"/>
      <c r="CP406" s="225"/>
      <c r="CQ406" s="225"/>
      <c r="CR406" s="225"/>
      <c r="CS406" s="225"/>
      <c r="CT406" s="225"/>
    </row>
    <row r="407" spans="1:98" ht="12" customHeight="1" x14ac:dyDescent="0.25">
      <c r="A407" s="225"/>
      <c r="B407" s="225"/>
      <c r="C407" s="225"/>
      <c r="D407" s="225"/>
      <c r="E407" s="225"/>
      <c r="F407" s="225"/>
      <c r="G407" s="225"/>
      <c r="H407" s="225"/>
      <c r="I407" s="225"/>
      <c r="J407" s="225"/>
      <c r="K407" s="225"/>
      <c r="L407" s="225"/>
      <c r="M407" s="225"/>
      <c r="N407" s="225"/>
      <c r="O407" s="225"/>
      <c r="P407" s="225"/>
      <c r="Q407" s="225"/>
      <c r="R407" s="225"/>
      <c r="S407" s="225"/>
      <c r="T407" s="225"/>
      <c r="U407" s="225"/>
      <c r="V407" s="225"/>
      <c r="W407" s="225"/>
      <c r="X407" s="225"/>
      <c r="Y407" s="225"/>
      <c r="Z407" s="225"/>
      <c r="AA407" s="225"/>
      <c r="AB407" s="225"/>
      <c r="AC407" s="225"/>
      <c r="AD407" s="225"/>
      <c r="AE407" s="225"/>
      <c r="AF407" s="225"/>
      <c r="AG407" s="225"/>
      <c r="AH407" s="225"/>
      <c r="AI407" s="225"/>
      <c r="AJ407" s="225"/>
      <c r="AK407" s="257"/>
      <c r="AL407" s="257"/>
      <c r="AM407" s="225"/>
      <c r="AN407" s="225"/>
      <c r="AO407" s="225"/>
      <c r="AP407" s="225"/>
      <c r="AQ407" s="225"/>
      <c r="AR407" s="225"/>
      <c r="AS407" s="225"/>
      <c r="AT407" s="225"/>
      <c r="AU407" s="225"/>
      <c r="AV407" s="225"/>
      <c r="AW407" s="225"/>
      <c r="AX407" s="225"/>
      <c r="AY407" s="225"/>
      <c r="AZ407" s="225"/>
      <c r="BA407" s="225"/>
      <c r="BB407" s="225"/>
      <c r="BC407" s="225"/>
      <c r="BD407" s="225"/>
      <c r="BE407" s="225"/>
      <c r="BF407" s="225"/>
      <c r="BG407" s="225"/>
      <c r="BH407" s="225"/>
      <c r="BI407" s="225"/>
      <c r="BJ407" s="225"/>
      <c r="BK407" s="225"/>
      <c r="BL407" s="225"/>
      <c r="BM407" s="225"/>
      <c r="BN407" s="225"/>
      <c r="BO407" s="225"/>
      <c r="BP407" s="225"/>
      <c r="BQ407" s="225"/>
      <c r="BR407" s="225"/>
      <c r="BS407" s="225"/>
      <c r="BT407" s="225"/>
      <c r="BU407" s="225"/>
      <c r="BV407" s="225"/>
      <c r="BW407" s="225"/>
      <c r="BX407" s="225"/>
      <c r="BY407" s="225"/>
      <c r="BZ407" s="225"/>
      <c r="CA407" s="225"/>
      <c r="CB407" s="225"/>
      <c r="CC407" s="225"/>
      <c r="CD407" s="225"/>
      <c r="CE407" s="225"/>
      <c r="CF407" s="225"/>
      <c r="CG407" s="225"/>
      <c r="CH407" s="225"/>
      <c r="CI407" s="225"/>
      <c r="CJ407" s="225"/>
      <c r="CK407" s="225"/>
      <c r="CL407" s="225"/>
      <c r="CM407" s="225"/>
      <c r="CN407" s="225"/>
      <c r="CO407" s="225"/>
      <c r="CP407" s="225"/>
      <c r="CQ407" s="225"/>
      <c r="CR407" s="225"/>
      <c r="CS407" s="225"/>
      <c r="CT407" s="225"/>
    </row>
    <row r="408" spans="1:98" ht="12" customHeight="1" x14ac:dyDescent="0.25">
      <c r="A408" s="225"/>
      <c r="B408" s="225"/>
      <c r="C408" s="225"/>
      <c r="D408" s="225"/>
      <c r="E408" s="225"/>
      <c r="F408" s="225"/>
      <c r="G408" s="225"/>
      <c r="H408" s="225"/>
      <c r="I408" s="225"/>
      <c r="J408" s="225"/>
      <c r="K408" s="225"/>
      <c r="L408" s="225"/>
      <c r="M408" s="225"/>
      <c r="N408" s="225"/>
      <c r="O408" s="225"/>
      <c r="P408" s="225"/>
      <c r="Q408" s="225"/>
      <c r="R408" s="225"/>
      <c r="S408" s="225"/>
      <c r="T408" s="225"/>
      <c r="U408" s="225"/>
      <c r="V408" s="225"/>
      <c r="W408" s="225"/>
      <c r="X408" s="225"/>
      <c r="Y408" s="225"/>
      <c r="Z408" s="225"/>
      <c r="AA408" s="225"/>
      <c r="AB408" s="225"/>
      <c r="AC408" s="225"/>
      <c r="AD408" s="225"/>
      <c r="AE408" s="225"/>
      <c r="AF408" s="225"/>
      <c r="AG408" s="225"/>
      <c r="AH408" s="225"/>
      <c r="AI408" s="225"/>
      <c r="AJ408" s="225"/>
      <c r="AK408" s="257"/>
      <c r="AL408" s="257"/>
      <c r="AM408" s="225"/>
      <c r="AN408" s="225"/>
      <c r="AO408" s="225"/>
      <c r="AP408" s="225"/>
      <c r="AQ408" s="225"/>
      <c r="AR408" s="225"/>
      <c r="AS408" s="225"/>
      <c r="AT408" s="225"/>
      <c r="AU408" s="225"/>
      <c r="AV408" s="225"/>
      <c r="AW408" s="225"/>
      <c r="AX408" s="225"/>
      <c r="AY408" s="225"/>
      <c r="AZ408" s="225"/>
      <c r="BA408" s="225"/>
      <c r="BB408" s="225"/>
      <c r="BC408" s="225"/>
      <c r="BD408" s="225"/>
      <c r="BE408" s="225"/>
      <c r="BF408" s="225"/>
      <c r="BG408" s="225"/>
      <c r="BH408" s="225"/>
      <c r="BI408" s="225"/>
      <c r="BJ408" s="225"/>
      <c r="BK408" s="225"/>
      <c r="BL408" s="225"/>
      <c r="BM408" s="225"/>
      <c r="BN408" s="225"/>
      <c r="BO408" s="225"/>
      <c r="BP408" s="225"/>
      <c r="BQ408" s="225"/>
      <c r="BR408" s="225"/>
      <c r="BS408" s="225"/>
      <c r="BT408" s="225"/>
      <c r="BU408" s="225"/>
      <c r="BV408" s="225"/>
      <c r="BW408" s="225"/>
      <c r="BX408" s="225"/>
      <c r="BY408" s="225"/>
      <c r="BZ408" s="225"/>
      <c r="CA408" s="225"/>
      <c r="CB408" s="225"/>
      <c r="CC408" s="225"/>
      <c r="CD408" s="225"/>
      <c r="CE408" s="225"/>
      <c r="CF408" s="225"/>
      <c r="CG408" s="225"/>
      <c r="CH408" s="225"/>
      <c r="CI408" s="225"/>
      <c r="CJ408" s="225"/>
      <c r="CK408" s="225"/>
      <c r="CL408" s="225"/>
      <c r="CM408" s="225"/>
      <c r="CN408" s="225"/>
      <c r="CO408" s="225"/>
      <c r="CP408" s="225"/>
      <c r="CQ408" s="225"/>
      <c r="CR408" s="225"/>
      <c r="CS408" s="225"/>
      <c r="CT408" s="225"/>
    </row>
    <row r="409" spans="1:98" ht="12" customHeight="1" x14ac:dyDescent="0.25">
      <c r="A409" s="225"/>
      <c r="B409" s="225"/>
      <c r="C409" s="225"/>
      <c r="D409" s="225"/>
      <c r="E409" s="225"/>
      <c r="F409" s="225"/>
      <c r="G409" s="225"/>
      <c r="H409" s="225"/>
      <c r="I409" s="225"/>
      <c r="J409" s="225"/>
      <c r="K409" s="225"/>
      <c r="L409" s="225"/>
      <c r="M409" s="225"/>
      <c r="N409" s="225"/>
      <c r="O409" s="225"/>
      <c r="P409" s="225"/>
      <c r="Q409" s="225"/>
      <c r="R409" s="225"/>
      <c r="S409" s="225"/>
      <c r="T409" s="225"/>
      <c r="U409" s="225"/>
      <c r="V409" s="225"/>
      <c r="W409" s="225"/>
      <c r="X409" s="225"/>
      <c r="Y409" s="225"/>
      <c r="Z409" s="225"/>
      <c r="AA409" s="225"/>
      <c r="AB409" s="225"/>
      <c r="AC409" s="225"/>
      <c r="AD409" s="225"/>
      <c r="AE409" s="225"/>
      <c r="AF409" s="225"/>
      <c r="AG409" s="225"/>
      <c r="AH409" s="225"/>
      <c r="AI409" s="225"/>
      <c r="AJ409" s="225"/>
      <c r="AK409" s="257"/>
      <c r="AL409" s="257"/>
      <c r="AM409" s="225"/>
      <c r="AN409" s="225"/>
      <c r="AO409" s="225"/>
      <c r="AP409" s="225"/>
      <c r="AQ409" s="225"/>
      <c r="AR409" s="225"/>
      <c r="AS409" s="225"/>
      <c r="AT409" s="225"/>
      <c r="AU409" s="225"/>
      <c r="AV409" s="225"/>
      <c r="AW409" s="225"/>
      <c r="AX409" s="225"/>
      <c r="AY409" s="225"/>
      <c r="AZ409" s="225"/>
      <c r="BA409" s="225"/>
      <c r="BB409" s="225"/>
      <c r="BC409" s="225"/>
      <c r="BD409" s="225"/>
      <c r="BE409" s="225"/>
      <c r="BF409" s="225"/>
      <c r="BG409" s="225"/>
      <c r="BH409" s="225"/>
      <c r="BI409" s="225"/>
      <c r="BJ409" s="225"/>
      <c r="BK409" s="225"/>
      <c r="BL409" s="225"/>
      <c r="BM409" s="225"/>
      <c r="BN409" s="225"/>
      <c r="BO409" s="225"/>
      <c r="BP409" s="225"/>
      <c r="BQ409" s="225"/>
      <c r="BR409" s="225"/>
      <c r="BS409" s="225"/>
      <c r="BT409" s="225"/>
      <c r="BU409" s="225"/>
      <c r="BV409" s="225"/>
      <c r="BW409" s="225"/>
      <c r="BX409" s="225"/>
      <c r="BY409" s="225"/>
      <c r="BZ409" s="225"/>
      <c r="CA409" s="225"/>
      <c r="CB409" s="225"/>
      <c r="CC409" s="225"/>
      <c r="CD409" s="225"/>
      <c r="CE409" s="225"/>
      <c r="CF409" s="225"/>
      <c r="CG409" s="225"/>
      <c r="CH409" s="225"/>
      <c r="CI409" s="225"/>
      <c r="CJ409" s="225"/>
      <c r="CK409" s="225"/>
      <c r="CL409" s="225"/>
      <c r="CM409" s="225"/>
      <c r="CN409" s="225"/>
      <c r="CO409" s="225"/>
      <c r="CP409" s="225"/>
      <c r="CQ409" s="225"/>
      <c r="CR409" s="225"/>
      <c r="CS409" s="225"/>
      <c r="CT409" s="225"/>
    </row>
    <row r="410" spans="1:98" ht="12" customHeight="1" x14ac:dyDescent="0.25">
      <c r="A410" s="225"/>
      <c r="B410" s="225"/>
      <c r="C410" s="225"/>
      <c r="D410" s="225"/>
      <c r="E410" s="225"/>
      <c r="F410" s="225"/>
      <c r="G410" s="225"/>
      <c r="H410" s="225"/>
      <c r="I410" s="225"/>
      <c r="J410" s="225"/>
      <c r="K410" s="225"/>
      <c r="L410" s="225"/>
      <c r="M410" s="225"/>
      <c r="N410" s="225"/>
      <c r="O410" s="225"/>
      <c r="P410" s="225"/>
      <c r="Q410" s="225"/>
      <c r="R410" s="225"/>
      <c r="S410" s="225"/>
      <c r="T410" s="225"/>
      <c r="U410" s="225"/>
      <c r="V410" s="225"/>
      <c r="W410" s="225"/>
      <c r="X410" s="225"/>
      <c r="Y410" s="225"/>
      <c r="Z410" s="225"/>
      <c r="AA410" s="225"/>
      <c r="AB410" s="225"/>
      <c r="AC410" s="225"/>
      <c r="AD410" s="225"/>
      <c r="AE410" s="225"/>
      <c r="AF410" s="225"/>
      <c r="AG410" s="225"/>
      <c r="AH410" s="225"/>
      <c r="AI410" s="225"/>
      <c r="AJ410" s="225"/>
      <c r="AK410" s="257"/>
      <c r="AL410" s="257"/>
      <c r="AM410" s="225"/>
      <c r="AN410" s="225"/>
      <c r="AO410" s="225"/>
      <c r="AP410" s="225"/>
      <c r="AQ410" s="225"/>
      <c r="AR410" s="225"/>
      <c r="AS410" s="225"/>
      <c r="AT410" s="225"/>
      <c r="AU410" s="225"/>
      <c r="AV410" s="225"/>
      <c r="AW410" s="225"/>
      <c r="AX410" s="225"/>
      <c r="AY410" s="225"/>
      <c r="AZ410" s="225"/>
      <c r="BA410" s="225"/>
      <c r="BB410" s="225"/>
      <c r="BC410" s="225"/>
      <c r="BD410" s="225"/>
      <c r="BE410" s="225"/>
      <c r="BF410" s="225"/>
      <c r="BG410" s="225"/>
      <c r="BH410" s="225"/>
      <c r="BI410" s="225"/>
      <c r="BJ410" s="225"/>
      <c r="BK410" s="225"/>
      <c r="BL410" s="225"/>
      <c r="BM410" s="225"/>
      <c r="BN410" s="225"/>
      <c r="BO410" s="225"/>
      <c r="BP410" s="225"/>
      <c r="BQ410" s="225"/>
      <c r="BR410" s="225"/>
      <c r="BS410" s="225"/>
      <c r="BT410" s="225"/>
      <c r="BU410" s="225"/>
      <c r="BV410" s="225"/>
      <c r="BW410" s="225"/>
      <c r="BX410" s="225"/>
      <c r="BY410" s="225"/>
      <c r="BZ410" s="225"/>
      <c r="CA410" s="225"/>
      <c r="CB410" s="225"/>
      <c r="CC410" s="225"/>
      <c r="CD410" s="225"/>
      <c r="CE410" s="225"/>
      <c r="CF410" s="225"/>
      <c r="CG410" s="225"/>
      <c r="CH410" s="225"/>
      <c r="CI410" s="225"/>
      <c r="CJ410" s="225"/>
      <c r="CK410" s="225"/>
      <c r="CL410" s="225"/>
      <c r="CM410" s="225"/>
      <c r="CN410" s="225"/>
      <c r="CO410" s="225"/>
      <c r="CP410" s="225"/>
      <c r="CQ410" s="225"/>
      <c r="CR410" s="225"/>
      <c r="CS410" s="225"/>
      <c r="CT410" s="225"/>
    </row>
    <row r="411" spans="1:98" ht="12" customHeight="1" x14ac:dyDescent="0.25">
      <c r="A411" s="225"/>
      <c r="B411" s="225"/>
      <c r="C411" s="225"/>
      <c r="D411" s="225"/>
      <c r="E411" s="225"/>
      <c r="F411" s="225"/>
      <c r="G411" s="225"/>
      <c r="H411" s="225"/>
      <c r="I411" s="225"/>
      <c r="J411" s="225"/>
      <c r="K411" s="225"/>
      <c r="L411" s="225"/>
      <c r="M411" s="225"/>
      <c r="N411" s="225"/>
      <c r="O411" s="225"/>
      <c r="P411" s="225"/>
      <c r="Q411" s="225"/>
      <c r="R411" s="225"/>
      <c r="S411" s="225"/>
      <c r="T411" s="225"/>
      <c r="U411" s="225"/>
      <c r="V411" s="225"/>
      <c r="W411" s="225"/>
      <c r="X411" s="225"/>
      <c r="Y411" s="225"/>
      <c r="Z411" s="225"/>
      <c r="AA411" s="225"/>
      <c r="AB411" s="225"/>
      <c r="AC411" s="225"/>
      <c r="AD411" s="225"/>
      <c r="AE411" s="225"/>
      <c r="AF411" s="225"/>
      <c r="AG411" s="225"/>
      <c r="AH411" s="225"/>
      <c r="AI411" s="225"/>
      <c r="AJ411" s="225"/>
      <c r="AK411" s="257"/>
      <c r="AL411" s="257"/>
      <c r="AM411" s="225"/>
      <c r="AN411" s="225"/>
      <c r="AO411" s="225"/>
      <c r="AP411" s="225"/>
      <c r="AQ411" s="225"/>
      <c r="AR411" s="225"/>
      <c r="AS411" s="225"/>
      <c r="AT411" s="225"/>
      <c r="AU411" s="225"/>
      <c r="AV411" s="225"/>
      <c r="AW411" s="225"/>
      <c r="AX411" s="225"/>
      <c r="AY411" s="225"/>
      <c r="AZ411" s="225"/>
      <c r="BA411" s="225"/>
      <c r="BB411" s="225"/>
      <c r="BC411" s="225"/>
      <c r="BD411" s="225"/>
      <c r="BE411" s="225"/>
      <c r="BF411" s="225"/>
      <c r="BG411" s="225"/>
      <c r="BH411" s="225"/>
      <c r="BI411" s="225"/>
      <c r="BJ411" s="225"/>
      <c r="BK411" s="225"/>
      <c r="BL411" s="225"/>
      <c r="BM411" s="225"/>
      <c r="BN411" s="225"/>
      <c r="BO411" s="225"/>
      <c r="BP411" s="225"/>
      <c r="BQ411" s="225"/>
      <c r="BR411" s="225"/>
      <c r="BS411" s="225"/>
      <c r="BT411" s="225"/>
      <c r="BU411" s="225"/>
      <c r="BV411" s="225"/>
      <c r="BW411" s="225"/>
      <c r="BX411" s="225"/>
      <c r="BY411" s="225"/>
      <c r="BZ411" s="225"/>
      <c r="CA411" s="225"/>
      <c r="CB411" s="225"/>
      <c r="CC411" s="225"/>
      <c r="CD411" s="225"/>
      <c r="CE411" s="225"/>
      <c r="CF411" s="225"/>
      <c r="CG411" s="225"/>
      <c r="CH411" s="225"/>
      <c r="CI411" s="225"/>
      <c r="CJ411" s="225"/>
      <c r="CK411" s="225"/>
      <c r="CL411" s="225"/>
      <c r="CM411" s="225"/>
      <c r="CN411" s="225"/>
      <c r="CO411" s="225"/>
      <c r="CP411" s="225"/>
      <c r="CQ411" s="225"/>
      <c r="CR411" s="225"/>
      <c r="CS411" s="225"/>
      <c r="CT411" s="225"/>
    </row>
    <row r="412" spans="1:98" ht="12" customHeight="1" x14ac:dyDescent="0.25">
      <c r="A412" s="225"/>
      <c r="B412" s="225"/>
      <c r="C412" s="225"/>
      <c r="D412" s="225"/>
      <c r="E412" s="225"/>
      <c r="F412" s="225"/>
      <c r="G412" s="225"/>
      <c r="H412" s="225"/>
      <c r="I412" s="225"/>
      <c r="J412" s="225"/>
      <c r="K412" s="225"/>
      <c r="L412" s="225"/>
      <c r="M412" s="225"/>
      <c r="N412" s="225"/>
      <c r="O412" s="225"/>
      <c r="P412" s="225"/>
      <c r="Q412" s="225"/>
      <c r="R412" s="225"/>
      <c r="S412" s="225"/>
      <c r="T412" s="225"/>
      <c r="U412" s="225"/>
      <c r="V412" s="225"/>
      <c r="W412" s="225"/>
      <c r="X412" s="225"/>
      <c r="Y412" s="225"/>
      <c r="Z412" s="225"/>
      <c r="AA412" s="225"/>
      <c r="AB412" s="225"/>
      <c r="AC412" s="225"/>
      <c r="AD412" s="225"/>
      <c r="AE412" s="225"/>
      <c r="AF412" s="225"/>
      <c r="AG412" s="225"/>
      <c r="AH412" s="225"/>
      <c r="AI412" s="225"/>
      <c r="AJ412" s="225"/>
      <c r="AK412" s="257"/>
      <c r="AL412" s="257"/>
      <c r="AM412" s="225"/>
      <c r="AN412" s="225"/>
      <c r="AO412" s="225"/>
      <c r="AP412" s="225"/>
      <c r="AQ412" s="225"/>
      <c r="AR412" s="225"/>
      <c r="AS412" s="225"/>
      <c r="AT412" s="225"/>
      <c r="AU412" s="225"/>
      <c r="AV412" s="225"/>
      <c r="AW412" s="225"/>
      <c r="AX412" s="225"/>
      <c r="AY412" s="225"/>
      <c r="AZ412" s="225"/>
      <c r="BA412" s="225"/>
      <c r="BB412" s="225"/>
      <c r="BC412" s="225"/>
      <c r="BD412" s="225"/>
      <c r="BE412" s="225"/>
      <c r="BF412" s="225"/>
      <c r="BG412" s="225"/>
      <c r="BH412" s="225"/>
      <c r="BI412" s="225"/>
      <c r="BJ412" s="225"/>
      <c r="BK412" s="225"/>
      <c r="BL412" s="225"/>
      <c r="BM412" s="225"/>
      <c r="BN412" s="225"/>
      <c r="BO412" s="225"/>
      <c r="BP412" s="225"/>
      <c r="BQ412" s="225"/>
      <c r="BR412" s="225"/>
      <c r="BS412" s="225"/>
      <c r="BT412" s="225"/>
      <c r="BU412" s="225"/>
      <c r="BV412" s="225"/>
      <c r="BW412" s="225"/>
      <c r="BX412" s="225"/>
      <c r="BY412" s="225"/>
      <c r="BZ412" s="225"/>
      <c r="CA412" s="225"/>
      <c r="CB412" s="225"/>
      <c r="CC412" s="225"/>
      <c r="CD412" s="225"/>
      <c r="CE412" s="225"/>
      <c r="CF412" s="225"/>
      <c r="CG412" s="225"/>
      <c r="CH412" s="225"/>
      <c r="CI412" s="225"/>
      <c r="CJ412" s="225"/>
      <c r="CK412" s="225"/>
      <c r="CL412" s="225"/>
      <c r="CM412" s="225"/>
      <c r="CN412" s="225"/>
      <c r="CO412" s="225"/>
      <c r="CP412" s="225"/>
      <c r="CQ412" s="225"/>
      <c r="CR412" s="225"/>
      <c r="CS412" s="225"/>
      <c r="CT412" s="225"/>
    </row>
    <row r="413" spans="1:98" ht="12" customHeight="1" x14ac:dyDescent="0.25">
      <c r="A413" s="225"/>
      <c r="B413" s="225"/>
      <c r="C413" s="225"/>
      <c r="D413" s="225"/>
      <c r="E413" s="225"/>
      <c r="F413" s="225"/>
      <c r="G413" s="225"/>
      <c r="H413" s="225"/>
      <c r="I413" s="225"/>
      <c r="J413" s="225"/>
      <c r="K413" s="225"/>
      <c r="L413" s="225"/>
      <c r="M413" s="225"/>
      <c r="N413" s="225"/>
      <c r="O413" s="225"/>
      <c r="P413" s="225"/>
      <c r="Q413" s="225"/>
      <c r="R413" s="225"/>
      <c r="S413" s="225"/>
      <c r="T413" s="225"/>
      <c r="U413" s="225"/>
      <c r="V413" s="225"/>
      <c r="W413" s="225"/>
      <c r="X413" s="225"/>
      <c r="Y413" s="225"/>
      <c r="Z413" s="225"/>
      <c r="AA413" s="225"/>
      <c r="AB413" s="225"/>
      <c r="AC413" s="225"/>
      <c r="AD413" s="225"/>
      <c r="AE413" s="225"/>
      <c r="AF413" s="225"/>
      <c r="AG413" s="225"/>
      <c r="AH413" s="225"/>
      <c r="AI413" s="225"/>
      <c r="AJ413" s="225"/>
      <c r="AK413" s="257"/>
      <c r="AL413" s="257"/>
      <c r="AM413" s="225"/>
      <c r="AN413" s="225"/>
      <c r="AO413" s="225"/>
      <c r="AP413" s="225"/>
      <c r="AQ413" s="225"/>
      <c r="AR413" s="225"/>
      <c r="AS413" s="225"/>
      <c r="AT413" s="225"/>
      <c r="AU413" s="225"/>
      <c r="AV413" s="225"/>
      <c r="AW413" s="225"/>
      <c r="AX413" s="225"/>
      <c r="AY413" s="225"/>
      <c r="AZ413" s="225"/>
      <c r="BA413" s="225"/>
      <c r="BB413" s="225"/>
      <c r="BC413" s="225"/>
      <c r="BD413" s="225"/>
      <c r="BE413" s="225"/>
      <c r="BF413" s="225"/>
      <c r="BG413" s="225"/>
      <c r="BH413" s="225"/>
      <c r="BI413" s="225"/>
      <c r="BJ413" s="225"/>
      <c r="BK413" s="225"/>
      <c r="BL413" s="225"/>
      <c r="BM413" s="225"/>
      <c r="BN413" s="225"/>
      <c r="BO413" s="225"/>
      <c r="BP413" s="225"/>
      <c r="BQ413" s="225"/>
      <c r="BR413" s="225"/>
      <c r="BS413" s="225"/>
      <c r="BT413" s="225"/>
      <c r="BU413" s="225"/>
      <c r="BV413" s="225"/>
      <c r="BW413" s="225"/>
      <c r="BX413" s="225"/>
      <c r="BY413" s="225"/>
      <c r="BZ413" s="225"/>
      <c r="CA413" s="225"/>
      <c r="CB413" s="225"/>
      <c r="CC413" s="225"/>
      <c r="CD413" s="225"/>
      <c r="CE413" s="225"/>
      <c r="CF413" s="225"/>
      <c r="CG413" s="225"/>
      <c r="CH413" s="225"/>
      <c r="CI413" s="225"/>
      <c r="CJ413" s="225"/>
      <c r="CK413" s="225"/>
      <c r="CL413" s="225"/>
      <c r="CM413" s="225"/>
      <c r="CN413" s="225"/>
      <c r="CO413" s="225"/>
      <c r="CP413" s="225"/>
      <c r="CQ413" s="225"/>
      <c r="CR413" s="225"/>
      <c r="CS413" s="225"/>
      <c r="CT413" s="225"/>
    </row>
    <row r="414" spans="1:98" ht="12" customHeight="1" x14ac:dyDescent="0.25">
      <c r="A414" s="225"/>
      <c r="B414" s="225"/>
      <c r="C414" s="225"/>
      <c r="D414" s="225"/>
      <c r="E414" s="225"/>
      <c r="F414" s="225"/>
      <c r="G414" s="225"/>
      <c r="H414" s="225"/>
      <c r="I414" s="225"/>
      <c r="J414" s="225"/>
      <c r="K414" s="225"/>
      <c r="L414" s="225"/>
      <c r="M414" s="225"/>
      <c r="N414" s="225"/>
      <c r="O414" s="225"/>
      <c r="P414" s="225"/>
      <c r="Q414" s="225"/>
      <c r="R414" s="225"/>
      <c r="S414" s="225"/>
      <c r="T414" s="225"/>
      <c r="U414" s="225"/>
      <c r="V414" s="225"/>
      <c r="W414" s="225"/>
      <c r="X414" s="225"/>
      <c r="Y414" s="225"/>
      <c r="Z414" s="225"/>
      <c r="AA414" s="225"/>
      <c r="AB414" s="225"/>
      <c r="AC414" s="225"/>
      <c r="AD414" s="225"/>
      <c r="AE414" s="225"/>
      <c r="AF414" s="225"/>
      <c r="AG414" s="225"/>
      <c r="AH414" s="225"/>
      <c r="AI414" s="225"/>
      <c r="AJ414" s="225"/>
      <c r="AK414" s="257"/>
      <c r="AL414" s="257"/>
      <c r="AM414" s="225"/>
      <c r="AN414" s="225"/>
      <c r="AO414" s="225"/>
      <c r="AP414" s="225"/>
      <c r="AQ414" s="225"/>
      <c r="AR414" s="225"/>
      <c r="AS414" s="225"/>
      <c r="AT414" s="225"/>
      <c r="AU414" s="225"/>
      <c r="AV414" s="225"/>
      <c r="AW414" s="225"/>
      <c r="AX414" s="225"/>
      <c r="AY414" s="225"/>
      <c r="AZ414" s="225"/>
      <c r="BA414" s="225"/>
      <c r="BB414" s="225"/>
      <c r="BC414" s="225"/>
      <c r="BD414" s="225"/>
      <c r="BE414" s="225"/>
      <c r="BF414" s="225"/>
      <c r="BG414" s="225"/>
      <c r="BH414" s="225"/>
      <c r="BI414" s="225"/>
      <c r="BJ414" s="225"/>
      <c r="BK414" s="225"/>
      <c r="BL414" s="225"/>
      <c r="BM414" s="225"/>
      <c r="BN414" s="225"/>
      <c r="BO414" s="225"/>
      <c r="BP414" s="225"/>
      <c r="BQ414" s="225"/>
      <c r="BR414" s="225"/>
      <c r="BS414" s="225"/>
      <c r="BT414" s="225"/>
      <c r="BU414" s="225"/>
      <c r="BV414" s="225"/>
      <c r="BW414" s="225"/>
      <c r="BX414" s="225"/>
      <c r="BY414" s="225"/>
      <c r="BZ414" s="225"/>
      <c r="CA414" s="225"/>
      <c r="CB414" s="225"/>
      <c r="CC414" s="225"/>
      <c r="CD414" s="225"/>
      <c r="CE414" s="225"/>
      <c r="CF414" s="225"/>
      <c r="CG414" s="225"/>
      <c r="CH414" s="225"/>
      <c r="CI414" s="225"/>
      <c r="CJ414" s="225"/>
      <c r="CK414" s="225"/>
      <c r="CL414" s="225"/>
      <c r="CM414" s="225"/>
      <c r="CN414" s="225"/>
      <c r="CO414" s="225"/>
      <c r="CP414" s="225"/>
      <c r="CQ414" s="225"/>
      <c r="CR414" s="225"/>
      <c r="CS414" s="225"/>
      <c r="CT414" s="225"/>
    </row>
    <row r="415" spans="1:98" ht="12" customHeight="1" x14ac:dyDescent="0.25">
      <c r="A415" s="225"/>
      <c r="B415" s="225"/>
      <c r="C415" s="225"/>
      <c r="D415" s="225"/>
      <c r="E415" s="225"/>
      <c r="F415" s="225"/>
      <c r="G415" s="225"/>
      <c r="H415" s="225"/>
      <c r="I415" s="225"/>
      <c r="J415" s="225"/>
      <c r="K415" s="225"/>
      <c r="L415" s="225"/>
      <c r="M415" s="225"/>
      <c r="N415" s="225"/>
      <c r="O415" s="225"/>
      <c r="P415" s="225"/>
      <c r="Q415" s="225"/>
      <c r="R415" s="225"/>
      <c r="S415" s="225"/>
      <c r="T415" s="225"/>
      <c r="U415" s="225"/>
      <c r="V415" s="225"/>
      <c r="W415" s="225"/>
      <c r="X415" s="225"/>
      <c r="Y415" s="225"/>
      <c r="Z415" s="225"/>
      <c r="AA415" s="225"/>
      <c r="AB415" s="225"/>
      <c r="AC415" s="225"/>
      <c r="AD415" s="225"/>
      <c r="AE415" s="225"/>
      <c r="AF415" s="225"/>
      <c r="AG415" s="225"/>
      <c r="AH415" s="225"/>
      <c r="AI415" s="225"/>
      <c r="AJ415" s="225"/>
      <c r="AK415" s="257"/>
      <c r="AL415" s="257"/>
      <c r="AM415" s="225"/>
      <c r="AN415" s="225"/>
      <c r="AO415" s="225"/>
      <c r="AP415" s="225"/>
      <c r="AQ415" s="225"/>
      <c r="AR415" s="225"/>
      <c r="AS415" s="225"/>
      <c r="AT415" s="225"/>
      <c r="AU415" s="225"/>
      <c r="AV415" s="225"/>
      <c r="AW415" s="225"/>
      <c r="AX415" s="225"/>
      <c r="AY415" s="225"/>
      <c r="AZ415" s="225"/>
      <c r="BA415" s="225"/>
      <c r="BB415" s="225"/>
      <c r="BC415" s="225"/>
      <c r="BD415" s="225"/>
      <c r="BE415" s="225"/>
      <c r="BF415" s="225"/>
      <c r="BG415" s="225"/>
      <c r="BH415" s="225"/>
      <c r="BI415" s="225"/>
      <c r="BJ415" s="225"/>
      <c r="BK415" s="225"/>
      <c r="BL415" s="225"/>
      <c r="BM415" s="225"/>
      <c r="BN415" s="225"/>
      <c r="BO415" s="225"/>
      <c r="BP415" s="225"/>
      <c r="BQ415" s="225"/>
      <c r="BR415" s="225"/>
      <c r="BS415" s="225"/>
      <c r="BT415" s="225"/>
      <c r="BU415" s="225"/>
      <c r="BV415" s="225"/>
      <c r="BW415" s="225"/>
      <c r="BX415" s="225"/>
      <c r="BY415" s="225"/>
      <c r="BZ415" s="225"/>
      <c r="CA415" s="225"/>
      <c r="CB415" s="225"/>
      <c r="CC415" s="225"/>
      <c r="CD415" s="225"/>
      <c r="CE415" s="225"/>
      <c r="CF415" s="225"/>
      <c r="CG415" s="225"/>
      <c r="CH415" s="225"/>
      <c r="CI415" s="225"/>
      <c r="CJ415" s="225"/>
      <c r="CK415" s="225"/>
      <c r="CL415" s="225"/>
      <c r="CM415" s="225"/>
      <c r="CN415" s="225"/>
      <c r="CO415" s="225"/>
      <c r="CP415" s="225"/>
      <c r="CQ415" s="225"/>
      <c r="CR415" s="225"/>
      <c r="CS415" s="225"/>
      <c r="CT415" s="225"/>
    </row>
    <row r="416" spans="1:98" ht="12" customHeight="1" x14ac:dyDescent="0.25">
      <c r="A416" s="225"/>
      <c r="B416" s="225"/>
      <c r="C416" s="225"/>
      <c r="D416" s="225"/>
      <c r="E416" s="225"/>
      <c r="F416" s="225"/>
      <c r="G416" s="225"/>
      <c r="H416" s="225"/>
      <c r="I416" s="225"/>
      <c r="J416" s="225"/>
      <c r="K416" s="225"/>
      <c r="L416" s="225"/>
      <c r="M416" s="225"/>
      <c r="N416" s="225"/>
      <c r="O416" s="225"/>
      <c r="P416" s="225"/>
      <c r="Q416" s="225"/>
      <c r="R416" s="225"/>
      <c r="S416" s="225"/>
      <c r="T416" s="225"/>
      <c r="U416" s="225"/>
      <c r="V416" s="225"/>
      <c r="W416" s="225"/>
      <c r="X416" s="225"/>
      <c r="Y416" s="225"/>
      <c r="Z416" s="225"/>
      <c r="AA416" s="225"/>
      <c r="AB416" s="225"/>
      <c r="AC416" s="225"/>
      <c r="AD416" s="225"/>
      <c r="AE416" s="225"/>
      <c r="AF416" s="225"/>
      <c r="AG416" s="225"/>
      <c r="AH416" s="225"/>
      <c r="AI416" s="225"/>
      <c r="AJ416" s="225"/>
      <c r="AK416" s="257"/>
      <c r="AL416" s="257"/>
      <c r="AM416" s="225"/>
      <c r="AN416" s="225"/>
      <c r="AO416" s="225"/>
      <c r="AP416" s="225"/>
      <c r="AQ416" s="225"/>
      <c r="AR416" s="225"/>
      <c r="AS416" s="225"/>
      <c r="AT416" s="225"/>
      <c r="AU416" s="225"/>
      <c r="AV416" s="225"/>
      <c r="AW416" s="225"/>
      <c r="AX416" s="225"/>
      <c r="AY416" s="225"/>
      <c r="AZ416" s="225"/>
      <c r="BA416" s="225"/>
      <c r="BB416" s="225"/>
      <c r="BC416" s="225"/>
      <c r="BD416" s="225"/>
      <c r="BE416" s="225"/>
      <c r="BF416" s="225"/>
      <c r="BG416" s="225"/>
      <c r="BH416" s="225"/>
      <c r="BI416" s="225"/>
      <c r="BJ416" s="225"/>
      <c r="BK416" s="225"/>
      <c r="BL416" s="225"/>
      <c r="BM416" s="225"/>
      <c r="BN416" s="225"/>
      <c r="BO416" s="225"/>
      <c r="BP416" s="225"/>
      <c r="BQ416" s="225"/>
      <c r="BR416" s="225"/>
      <c r="BS416" s="225"/>
      <c r="BT416" s="225"/>
      <c r="BU416" s="225"/>
      <c r="BV416" s="225"/>
      <c r="BW416" s="225"/>
      <c r="BX416" s="225"/>
      <c r="BY416" s="225"/>
      <c r="BZ416" s="225"/>
      <c r="CA416" s="225"/>
      <c r="CB416" s="225"/>
      <c r="CC416" s="225"/>
      <c r="CD416" s="225"/>
      <c r="CE416" s="225"/>
      <c r="CF416" s="225"/>
      <c r="CG416" s="225"/>
      <c r="CH416" s="225"/>
      <c r="CI416" s="225"/>
      <c r="CJ416" s="225"/>
      <c r="CK416" s="225"/>
      <c r="CL416" s="225"/>
      <c r="CM416" s="225"/>
      <c r="CN416" s="225"/>
      <c r="CO416" s="225"/>
      <c r="CP416" s="225"/>
      <c r="CQ416" s="225"/>
      <c r="CR416" s="225"/>
      <c r="CS416" s="225"/>
      <c r="CT416" s="225"/>
    </row>
    <row r="417" spans="1:98" ht="12" customHeight="1" x14ac:dyDescent="0.25">
      <c r="A417" s="225"/>
      <c r="B417" s="225"/>
      <c r="C417" s="225"/>
      <c r="D417" s="225"/>
      <c r="E417" s="225"/>
      <c r="F417" s="225"/>
      <c r="G417" s="225"/>
      <c r="H417" s="225"/>
      <c r="I417" s="225"/>
      <c r="J417" s="225"/>
      <c r="K417" s="225"/>
      <c r="L417" s="225"/>
      <c r="M417" s="225"/>
      <c r="N417" s="225"/>
      <c r="O417" s="225"/>
      <c r="P417" s="225"/>
      <c r="Q417" s="225"/>
      <c r="R417" s="225"/>
      <c r="S417" s="225"/>
      <c r="T417" s="225"/>
      <c r="U417" s="225"/>
      <c r="V417" s="225"/>
      <c r="W417" s="225"/>
      <c r="X417" s="225"/>
      <c r="Y417" s="225"/>
      <c r="Z417" s="225"/>
      <c r="AA417" s="225"/>
      <c r="AB417" s="225"/>
      <c r="AC417" s="225"/>
      <c r="AD417" s="225"/>
      <c r="AE417" s="225"/>
      <c r="AF417" s="225"/>
      <c r="AG417" s="225"/>
      <c r="AH417" s="225"/>
      <c r="AI417" s="225"/>
      <c r="AJ417" s="225"/>
      <c r="AK417" s="257"/>
      <c r="AL417" s="257"/>
      <c r="AM417" s="225"/>
      <c r="AN417" s="225"/>
      <c r="AO417" s="225"/>
      <c r="AP417" s="225"/>
      <c r="AQ417" s="225"/>
      <c r="AR417" s="225"/>
      <c r="AS417" s="225"/>
      <c r="AT417" s="225"/>
      <c r="AU417" s="225"/>
      <c r="AV417" s="225"/>
      <c r="AW417" s="225"/>
      <c r="AX417" s="225"/>
      <c r="AY417" s="225"/>
      <c r="AZ417" s="225"/>
      <c r="BA417" s="225"/>
      <c r="BB417" s="225"/>
      <c r="BC417" s="225"/>
      <c r="BD417" s="225"/>
      <c r="BE417" s="225"/>
      <c r="BF417" s="225"/>
      <c r="BG417" s="225"/>
      <c r="BH417" s="225"/>
      <c r="BI417" s="225"/>
      <c r="BJ417" s="225"/>
      <c r="BK417" s="225"/>
      <c r="BL417" s="225"/>
      <c r="BM417" s="225"/>
      <c r="BN417" s="225"/>
      <c r="BO417" s="225"/>
      <c r="BP417" s="225"/>
      <c r="BQ417" s="225"/>
      <c r="BR417" s="225"/>
      <c r="BS417" s="225"/>
      <c r="BT417" s="225"/>
      <c r="BU417" s="225"/>
      <c r="BV417" s="225"/>
      <c r="BW417" s="225"/>
      <c r="BX417" s="225"/>
      <c r="BY417" s="225"/>
      <c r="BZ417" s="225"/>
      <c r="CA417" s="225"/>
      <c r="CB417" s="225"/>
      <c r="CC417" s="225"/>
      <c r="CD417" s="225"/>
      <c r="CE417" s="225"/>
      <c r="CF417" s="225"/>
      <c r="CG417" s="225"/>
      <c r="CH417" s="225"/>
      <c r="CI417" s="225"/>
      <c r="CJ417" s="225"/>
      <c r="CK417" s="225"/>
      <c r="CL417" s="225"/>
      <c r="CM417" s="225"/>
      <c r="CN417" s="225"/>
      <c r="CO417" s="225"/>
      <c r="CP417" s="225"/>
      <c r="CQ417" s="225"/>
      <c r="CR417" s="225"/>
      <c r="CS417" s="225"/>
      <c r="CT417" s="225"/>
    </row>
    <row r="418" spans="1:98" ht="12" customHeight="1" x14ac:dyDescent="0.25">
      <c r="A418" s="225"/>
      <c r="B418" s="225"/>
      <c r="C418" s="225"/>
      <c r="D418" s="225"/>
      <c r="E418" s="225"/>
      <c r="F418" s="225"/>
      <c r="G418" s="225"/>
      <c r="H418" s="225"/>
      <c r="I418" s="225"/>
      <c r="J418" s="225"/>
      <c r="K418" s="225"/>
      <c r="L418" s="225"/>
      <c r="M418" s="225"/>
      <c r="N418" s="225"/>
      <c r="O418" s="225"/>
      <c r="P418" s="225"/>
      <c r="Q418" s="225"/>
      <c r="R418" s="225"/>
      <c r="S418" s="225"/>
      <c r="T418" s="225"/>
      <c r="U418" s="225"/>
      <c r="V418" s="225"/>
      <c r="W418" s="225"/>
      <c r="X418" s="225"/>
      <c r="Y418" s="225"/>
      <c r="Z418" s="225"/>
      <c r="AA418" s="225"/>
      <c r="AB418" s="225"/>
      <c r="AC418" s="225"/>
      <c r="AD418" s="225"/>
      <c r="AE418" s="225"/>
      <c r="AF418" s="225"/>
      <c r="AG418" s="225"/>
      <c r="AH418" s="225"/>
      <c r="AI418" s="225"/>
      <c r="AJ418" s="225"/>
      <c r="AK418" s="257"/>
      <c r="AL418" s="257"/>
      <c r="AM418" s="225"/>
      <c r="AN418" s="225"/>
      <c r="AO418" s="225"/>
      <c r="AP418" s="225"/>
      <c r="AQ418" s="225"/>
      <c r="AR418" s="225"/>
      <c r="AS418" s="225"/>
      <c r="AT418" s="225"/>
      <c r="AU418" s="225"/>
      <c r="AV418" s="225"/>
      <c r="AW418" s="225"/>
      <c r="AX418" s="225"/>
      <c r="AY418" s="225"/>
      <c r="AZ418" s="225"/>
      <c r="BA418" s="225"/>
      <c r="BB418" s="225"/>
      <c r="BC418" s="225"/>
      <c r="BD418" s="225"/>
      <c r="BE418" s="225"/>
      <c r="BF418" s="225"/>
      <c r="BG418" s="225"/>
      <c r="BH418" s="225"/>
      <c r="BI418" s="225"/>
      <c r="BJ418" s="225"/>
      <c r="BK418" s="225"/>
      <c r="BL418" s="225"/>
      <c r="BM418" s="225"/>
      <c r="BN418" s="225"/>
      <c r="BO418" s="225"/>
      <c r="BP418" s="225"/>
      <c r="BQ418" s="225"/>
      <c r="BR418" s="225"/>
      <c r="BS418" s="225"/>
      <c r="BT418" s="225"/>
      <c r="BU418" s="225"/>
      <c r="BV418" s="225"/>
      <c r="BW418" s="225"/>
      <c r="BX418" s="225"/>
      <c r="BY418" s="225"/>
      <c r="BZ418" s="225"/>
      <c r="CA418" s="225"/>
      <c r="CB418" s="225"/>
      <c r="CC418" s="225"/>
      <c r="CD418" s="225"/>
      <c r="CE418" s="225"/>
      <c r="CF418" s="225"/>
      <c r="CG418" s="225"/>
      <c r="CH418" s="225"/>
      <c r="CI418" s="225"/>
      <c r="CJ418" s="225"/>
      <c r="CK418" s="225"/>
      <c r="CL418" s="225"/>
      <c r="CM418" s="225"/>
      <c r="CN418" s="225"/>
      <c r="CO418" s="225"/>
      <c r="CP418" s="225"/>
      <c r="CQ418" s="225"/>
      <c r="CR418" s="225"/>
      <c r="CS418" s="225"/>
      <c r="CT418" s="225"/>
    </row>
    <row r="419" spans="1:98" ht="12" customHeight="1" x14ac:dyDescent="0.25">
      <c r="A419" s="225"/>
      <c r="B419" s="225"/>
      <c r="C419" s="225"/>
      <c r="D419" s="225"/>
      <c r="E419" s="225"/>
      <c r="F419" s="225"/>
      <c r="G419" s="225"/>
      <c r="H419" s="225"/>
      <c r="I419" s="225"/>
      <c r="J419" s="225"/>
      <c r="K419" s="225"/>
      <c r="L419" s="225"/>
      <c r="M419" s="225"/>
      <c r="N419" s="225"/>
      <c r="O419" s="225"/>
      <c r="P419" s="225"/>
      <c r="Q419" s="225"/>
      <c r="R419" s="225"/>
      <c r="S419" s="225"/>
      <c r="T419" s="225"/>
      <c r="U419" s="225"/>
      <c r="V419" s="225"/>
      <c r="W419" s="225"/>
      <c r="X419" s="225"/>
      <c r="Y419" s="225"/>
      <c r="Z419" s="225"/>
      <c r="AA419" s="225"/>
      <c r="AB419" s="225"/>
      <c r="AC419" s="225"/>
      <c r="AD419" s="225"/>
      <c r="AE419" s="225"/>
      <c r="AF419" s="225"/>
      <c r="AG419" s="225"/>
      <c r="AH419" s="225"/>
      <c r="AI419" s="225"/>
      <c r="AJ419" s="225"/>
      <c r="AK419" s="257"/>
      <c r="AL419" s="257"/>
      <c r="AM419" s="225"/>
      <c r="AN419" s="225"/>
      <c r="AO419" s="225"/>
      <c r="AP419" s="225"/>
      <c r="AQ419" s="225"/>
      <c r="AR419" s="225"/>
      <c r="AS419" s="225"/>
      <c r="AT419" s="225"/>
      <c r="AU419" s="225"/>
      <c r="AV419" s="225"/>
      <c r="AW419" s="225"/>
      <c r="AX419" s="225"/>
      <c r="AY419" s="225"/>
      <c r="AZ419" s="225"/>
      <c r="BA419" s="225"/>
      <c r="BB419" s="225"/>
      <c r="BC419" s="225"/>
      <c r="BD419" s="225"/>
      <c r="BE419" s="225"/>
      <c r="BF419" s="225"/>
      <c r="BG419" s="225"/>
      <c r="BH419" s="225"/>
      <c r="BI419" s="225"/>
      <c r="BJ419" s="225"/>
      <c r="BK419" s="225"/>
      <c r="BL419" s="225"/>
      <c r="BM419" s="225"/>
      <c r="BN419" s="225"/>
      <c r="BO419" s="225"/>
      <c r="BP419" s="225"/>
      <c r="BQ419" s="225"/>
      <c r="BR419" s="225"/>
      <c r="BS419" s="225"/>
      <c r="BT419" s="225"/>
      <c r="BU419" s="225"/>
      <c r="BV419" s="225"/>
      <c r="BW419" s="225"/>
      <c r="BX419" s="225"/>
      <c r="BY419" s="225"/>
      <c r="BZ419" s="225"/>
      <c r="CA419" s="225"/>
      <c r="CB419" s="225"/>
      <c r="CC419" s="225"/>
      <c r="CD419" s="225"/>
      <c r="CE419" s="225"/>
      <c r="CF419" s="225"/>
      <c r="CG419" s="225"/>
      <c r="CH419" s="225"/>
      <c r="CI419" s="225"/>
      <c r="CJ419" s="225"/>
      <c r="CK419" s="225"/>
      <c r="CL419" s="225"/>
      <c r="CM419" s="225"/>
      <c r="CN419" s="225"/>
      <c r="CO419" s="225"/>
      <c r="CP419" s="225"/>
      <c r="CQ419" s="225"/>
      <c r="CR419" s="225"/>
      <c r="CS419" s="225"/>
      <c r="CT419" s="225"/>
    </row>
    <row r="420" spans="1:98" ht="12" customHeight="1" x14ac:dyDescent="0.25">
      <c r="A420" s="225"/>
      <c r="B420" s="225"/>
      <c r="C420" s="225"/>
      <c r="D420" s="225"/>
      <c r="E420" s="225"/>
      <c r="F420" s="225"/>
      <c r="G420" s="225"/>
      <c r="H420" s="225"/>
      <c r="I420" s="225"/>
      <c r="J420" s="225"/>
      <c r="K420" s="225"/>
      <c r="L420" s="225"/>
      <c r="M420" s="225"/>
      <c r="N420" s="225"/>
      <c r="O420" s="225"/>
      <c r="P420" s="225"/>
      <c r="Q420" s="225"/>
      <c r="R420" s="225"/>
      <c r="S420" s="225"/>
      <c r="T420" s="225"/>
      <c r="U420" s="225"/>
      <c r="V420" s="225"/>
      <c r="W420" s="225"/>
      <c r="X420" s="225"/>
      <c r="Y420" s="225"/>
      <c r="Z420" s="225"/>
      <c r="AA420" s="225"/>
      <c r="AB420" s="225"/>
      <c r="AC420" s="225"/>
      <c r="AD420" s="225"/>
      <c r="AE420" s="225"/>
      <c r="AF420" s="225"/>
      <c r="AG420" s="225"/>
      <c r="AH420" s="225"/>
      <c r="AI420" s="225"/>
      <c r="AJ420" s="225"/>
      <c r="AK420" s="257"/>
      <c r="AL420" s="257"/>
      <c r="AM420" s="225"/>
      <c r="AN420" s="225"/>
      <c r="AO420" s="225"/>
      <c r="AP420" s="225"/>
      <c r="AQ420" s="225"/>
      <c r="AR420" s="225"/>
      <c r="AS420" s="225"/>
      <c r="AT420" s="225"/>
      <c r="AU420" s="225"/>
      <c r="AV420" s="225"/>
      <c r="AW420" s="225"/>
      <c r="AX420" s="225"/>
      <c r="AY420" s="225"/>
      <c r="AZ420" s="225"/>
      <c r="BA420" s="225"/>
      <c r="BB420" s="225"/>
      <c r="BC420" s="225"/>
      <c r="BD420" s="225"/>
      <c r="BE420" s="225"/>
      <c r="BF420" s="225"/>
      <c r="BG420" s="225"/>
      <c r="BH420" s="225"/>
      <c r="BI420" s="225"/>
      <c r="BJ420" s="225"/>
      <c r="BK420" s="225"/>
      <c r="BL420" s="225"/>
      <c r="BM420" s="225"/>
      <c r="BN420" s="225"/>
      <c r="BO420" s="225"/>
      <c r="BP420" s="225"/>
      <c r="BQ420" s="225"/>
      <c r="BR420" s="225"/>
      <c r="BS420" s="225"/>
      <c r="BT420" s="225"/>
      <c r="BU420" s="225"/>
      <c r="BV420" s="225"/>
      <c r="BW420" s="225"/>
      <c r="BX420" s="225"/>
      <c r="BY420" s="225"/>
      <c r="BZ420" s="225"/>
      <c r="CA420" s="225"/>
      <c r="CB420" s="225"/>
      <c r="CC420" s="225"/>
      <c r="CD420" s="225"/>
      <c r="CE420" s="225"/>
      <c r="CF420" s="225"/>
      <c r="CG420" s="225"/>
      <c r="CH420" s="225"/>
      <c r="CI420" s="225"/>
      <c r="CJ420" s="225"/>
      <c r="CK420" s="225"/>
      <c r="CL420" s="225"/>
      <c r="CM420" s="225"/>
      <c r="CN420" s="225"/>
      <c r="CO420" s="225"/>
      <c r="CP420" s="225"/>
      <c r="CQ420" s="225"/>
      <c r="CR420" s="225"/>
      <c r="CS420" s="225"/>
      <c r="CT420" s="225"/>
    </row>
    <row r="421" spans="1:98" ht="12" customHeight="1" x14ac:dyDescent="0.25">
      <c r="A421" s="225"/>
      <c r="B421" s="225"/>
      <c r="C421" s="225"/>
      <c r="D421" s="225"/>
      <c r="E421" s="225"/>
      <c r="F421" s="225"/>
      <c r="G421" s="225"/>
      <c r="H421" s="225"/>
      <c r="I421" s="225"/>
      <c r="J421" s="225"/>
      <c r="K421" s="225"/>
      <c r="L421" s="225"/>
      <c r="M421" s="225"/>
      <c r="N421" s="225"/>
      <c r="O421" s="225"/>
      <c r="P421" s="225"/>
      <c r="Q421" s="225"/>
      <c r="R421" s="225"/>
      <c r="S421" s="225"/>
      <c r="T421" s="225"/>
      <c r="U421" s="225"/>
      <c r="V421" s="225"/>
      <c r="W421" s="225"/>
      <c r="X421" s="225"/>
      <c r="Y421" s="225"/>
      <c r="Z421" s="225"/>
      <c r="AA421" s="225"/>
      <c r="AB421" s="225"/>
      <c r="AC421" s="225"/>
      <c r="AD421" s="225"/>
      <c r="AE421" s="225"/>
      <c r="AF421" s="225"/>
      <c r="AG421" s="225"/>
      <c r="AH421" s="225"/>
      <c r="AI421" s="225"/>
      <c r="AJ421" s="225"/>
      <c r="AK421" s="257"/>
      <c r="AL421" s="257"/>
      <c r="AM421" s="225"/>
      <c r="AN421" s="225"/>
      <c r="AO421" s="225"/>
      <c r="AP421" s="225"/>
      <c r="AQ421" s="225"/>
      <c r="AR421" s="225"/>
      <c r="AS421" s="225"/>
      <c r="AT421" s="225"/>
      <c r="AU421" s="225"/>
      <c r="AV421" s="225"/>
      <c r="AW421" s="225"/>
      <c r="AX421" s="225"/>
      <c r="AY421" s="225"/>
      <c r="AZ421" s="225"/>
      <c r="BA421" s="225"/>
      <c r="BB421" s="225"/>
      <c r="BC421" s="225"/>
      <c r="BD421" s="225"/>
      <c r="BE421" s="225"/>
      <c r="BF421" s="225"/>
      <c r="BG421" s="225"/>
      <c r="BH421" s="225"/>
      <c r="BI421" s="225"/>
      <c r="BJ421" s="225"/>
      <c r="BK421" s="225"/>
      <c r="BL421" s="225"/>
      <c r="BM421" s="225"/>
      <c r="BN421" s="225"/>
      <c r="BO421" s="225"/>
      <c r="BP421" s="225"/>
      <c r="BQ421" s="225"/>
      <c r="BR421" s="225"/>
      <c r="BS421" s="225"/>
      <c r="BT421" s="225"/>
      <c r="BU421" s="225"/>
      <c r="BV421" s="225"/>
      <c r="BW421" s="225"/>
      <c r="BX421" s="225"/>
      <c r="BY421" s="225"/>
      <c r="BZ421" s="225"/>
      <c r="CA421" s="225"/>
      <c r="CB421" s="225"/>
      <c r="CC421" s="225"/>
      <c r="CD421" s="225"/>
      <c r="CE421" s="225"/>
      <c r="CF421" s="225"/>
      <c r="CG421" s="225"/>
      <c r="CH421" s="225"/>
      <c r="CI421" s="225"/>
      <c r="CJ421" s="225"/>
      <c r="CK421" s="225"/>
      <c r="CL421" s="225"/>
      <c r="CM421" s="225"/>
      <c r="CN421" s="225"/>
      <c r="CO421" s="225"/>
      <c r="CP421" s="225"/>
      <c r="CQ421" s="225"/>
      <c r="CR421" s="225"/>
      <c r="CS421" s="225"/>
      <c r="CT421" s="225"/>
    </row>
    <row r="422" spans="1:98" ht="12" customHeight="1" x14ac:dyDescent="0.25">
      <c r="A422" s="225"/>
      <c r="B422" s="225"/>
      <c r="C422" s="225"/>
      <c r="D422" s="225"/>
      <c r="E422" s="225"/>
      <c r="F422" s="225"/>
      <c r="G422" s="225"/>
      <c r="H422" s="225"/>
      <c r="I422" s="225"/>
      <c r="J422" s="225"/>
      <c r="K422" s="225"/>
      <c r="L422" s="225"/>
      <c r="M422" s="225"/>
      <c r="N422" s="225"/>
      <c r="O422" s="225"/>
      <c r="P422" s="225"/>
      <c r="Q422" s="225"/>
      <c r="R422" s="225"/>
      <c r="S422" s="225"/>
      <c r="T422" s="225"/>
      <c r="U422" s="225"/>
      <c r="V422" s="225"/>
      <c r="W422" s="225"/>
      <c r="X422" s="225"/>
      <c r="Y422" s="225"/>
      <c r="Z422" s="225"/>
      <c r="AA422" s="225"/>
      <c r="AB422" s="225"/>
      <c r="AC422" s="225"/>
      <c r="AD422" s="225"/>
      <c r="AE422" s="225"/>
      <c r="AF422" s="225"/>
      <c r="AG422" s="225"/>
      <c r="AH422" s="225"/>
      <c r="AI422" s="225"/>
      <c r="AJ422" s="225"/>
      <c r="AK422" s="257"/>
      <c r="AL422" s="257"/>
      <c r="AM422" s="225"/>
      <c r="AN422" s="225"/>
      <c r="AO422" s="225"/>
      <c r="AP422" s="225"/>
      <c r="AQ422" s="225"/>
      <c r="AR422" s="225"/>
      <c r="AS422" s="225"/>
      <c r="AT422" s="225"/>
      <c r="AU422" s="225"/>
      <c r="AV422" s="225"/>
      <c r="AW422" s="225"/>
      <c r="AX422" s="225"/>
      <c r="AY422" s="225"/>
      <c r="AZ422" s="225"/>
      <c r="BA422" s="225"/>
      <c r="BB422" s="225"/>
      <c r="BC422" s="225"/>
      <c r="BD422" s="225"/>
      <c r="BE422" s="225"/>
      <c r="BF422" s="225"/>
      <c r="BG422" s="225"/>
      <c r="BH422" s="225"/>
      <c r="BI422" s="225"/>
      <c r="BJ422" s="225"/>
      <c r="BK422" s="225"/>
      <c r="BL422" s="225"/>
      <c r="BM422" s="225"/>
      <c r="BN422" s="225"/>
      <c r="BO422" s="225"/>
      <c r="BP422" s="225"/>
      <c r="BQ422" s="225"/>
      <c r="BR422" s="225"/>
      <c r="BS422" s="225"/>
      <c r="BT422" s="225"/>
      <c r="BU422" s="225"/>
      <c r="BV422" s="225"/>
      <c r="BW422" s="225"/>
      <c r="BX422" s="225"/>
      <c r="BY422" s="225"/>
      <c r="BZ422" s="225"/>
      <c r="CA422" s="225"/>
      <c r="CB422" s="225"/>
      <c r="CC422" s="225"/>
      <c r="CD422" s="225"/>
      <c r="CE422" s="225"/>
      <c r="CF422" s="225"/>
      <c r="CG422" s="225"/>
      <c r="CH422" s="225"/>
      <c r="CI422" s="225"/>
      <c r="CJ422" s="225"/>
      <c r="CK422" s="225"/>
      <c r="CL422" s="225"/>
      <c r="CM422" s="225"/>
      <c r="CN422" s="225"/>
      <c r="CO422" s="225"/>
      <c r="CP422" s="225"/>
      <c r="CQ422" s="225"/>
      <c r="CR422" s="225"/>
      <c r="CS422" s="225"/>
      <c r="CT422" s="225"/>
    </row>
    <row r="423" spans="1:98" ht="12" customHeight="1" x14ac:dyDescent="0.25">
      <c r="A423" s="225"/>
      <c r="B423" s="225"/>
      <c r="C423" s="225"/>
      <c r="D423" s="225"/>
      <c r="E423" s="225"/>
      <c r="F423" s="225"/>
      <c r="G423" s="225"/>
      <c r="H423" s="225"/>
      <c r="I423" s="225"/>
      <c r="J423" s="225"/>
      <c r="K423" s="225"/>
      <c r="L423" s="225"/>
      <c r="M423" s="225"/>
      <c r="N423" s="225"/>
      <c r="O423" s="225"/>
      <c r="P423" s="225"/>
      <c r="Q423" s="225"/>
      <c r="R423" s="225"/>
      <c r="S423" s="225"/>
      <c r="T423" s="225"/>
      <c r="U423" s="225"/>
      <c r="V423" s="225"/>
      <c r="W423" s="225"/>
      <c r="X423" s="225"/>
      <c r="Y423" s="225"/>
      <c r="Z423" s="225"/>
      <c r="AA423" s="225"/>
      <c r="AB423" s="225"/>
      <c r="AC423" s="225"/>
      <c r="AD423" s="225"/>
      <c r="AE423" s="225"/>
      <c r="AF423" s="225"/>
      <c r="AG423" s="225"/>
      <c r="AH423" s="225"/>
      <c r="AI423" s="225"/>
      <c r="AJ423" s="225"/>
      <c r="AK423" s="257"/>
      <c r="AL423" s="257"/>
      <c r="AM423" s="225"/>
      <c r="AN423" s="225"/>
      <c r="AO423" s="225"/>
      <c r="AP423" s="225"/>
      <c r="AQ423" s="225"/>
      <c r="AR423" s="225"/>
      <c r="AS423" s="225"/>
      <c r="AT423" s="225"/>
      <c r="AU423" s="225"/>
      <c r="AV423" s="225"/>
      <c r="AW423" s="225"/>
      <c r="AX423" s="225"/>
      <c r="AY423" s="225"/>
      <c r="AZ423" s="225"/>
      <c r="BA423" s="225"/>
      <c r="BB423" s="225"/>
      <c r="BC423" s="225"/>
      <c r="BD423" s="225"/>
      <c r="BE423" s="225"/>
      <c r="BF423" s="225"/>
      <c r="BG423" s="225"/>
      <c r="BH423" s="225"/>
      <c r="BI423" s="225"/>
      <c r="BJ423" s="225"/>
      <c r="BK423" s="225"/>
      <c r="BL423" s="225"/>
      <c r="BM423" s="225"/>
      <c r="BN423" s="225"/>
      <c r="BO423" s="225"/>
      <c r="BP423" s="225"/>
      <c r="BQ423" s="225"/>
      <c r="BR423" s="225"/>
      <c r="BS423" s="225"/>
      <c r="BT423" s="225"/>
      <c r="BU423" s="225"/>
      <c r="BV423" s="225"/>
      <c r="BW423" s="225"/>
      <c r="BX423" s="225"/>
      <c r="BY423" s="225"/>
      <c r="BZ423" s="225"/>
      <c r="CA423" s="225"/>
      <c r="CB423" s="225"/>
      <c r="CC423" s="225"/>
      <c r="CD423" s="225"/>
      <c r="CE423" s="225"/>
      <c r="CF423" s="225"/>
      <c r="CG423" s="225"/>
      <c r="CH423" s="225"/>
      <c r="CI423" s="225"/>
      <c r="CJ423" s="225"/>
      <c r="CK423" s="225"/>
      <c r="CL423" s="225"/>
      <c r="CM423" s="225"/>
      <c r="CN423" s="225"/>
      <c r="CO423" s="225"/>
      <c r="CP423" s="225"/>
      <c r="CQ423" s="225"/>
      <c r="CR423" s="225"/>
      <c r="CS423" s="225"/>
      <c r="CT423" s="225"/>
    </row>
    <row r="424" spans="1:98" ht="12" customHeight="1" x14ac:dyDescent="0.25">
      <c r="A424" s="225"/>
      <c r="B424" s="225"/>
      <c r="C424" s="225"/>
      <c r="D424" s="225"/>
      <c r="E424" s="225"/>
      <c r="F424" s="225"/>
      <c r="G424" s="225"/>
      <c r="H424" s="225"/>
      <c r="I424" s="225"/>
      <c r="J424" s="225"/>
      <c r="K424" s="225"/>
      <c r="L424" s="225"/>
      <c r="M424" s="225"/>
      <c r="N424" s="225"/>
      <c r="O424" s="225"/>
      <c r="P424" s="225"/>
      <c r="Q424" s="225"/>
      <c r="R424" s="225"/>
      <c r="S424" s="225"/>
      <c r="T424" s="225"/>
      <c r="U424" s="225"/>
      <c r="V424" s="225"/>
      <c r="W424" s="225"/>
      <c r="X424" s="225"/>
      <c r="Y424" s="225"/>
      <c r="Z424" s="225"/>
      <c r="AA424" s="225"/>
      <c r="AB424" s="225"/>
      <c r="AC424" s="225"/>
      <c r="AD424" s="225"/>
      <c r="AE424" s="225"/>
      <c r="AF424" s="225"/>
      <c r="AG424" s="225"/>
      <c r="AH424" s="225"/>
      <c r="AI424" s="225"/>
      <c r="AJ424" s="225"/>
      <c r="AK424" s="257"/>
      <c r="AL424" s="257"/>
      <c r="AM424" s="225"/>
      <c r="AN424" s="225"/>
      <c r="AO424" s="225"/>
      <c r="AP424" s="225"/>
      <c r="AQ424" s="225"/>
      <c r="AR424" s="225"/>
      <c r="AS424" s="225"/>
      <c r="AT424" s="225"/>
      <c r="AU424" s="225"/>
      <c r="AV424" s="225"/>
      <c r="AW424" s="225"/>
      <c r="AX424" s="225"/>
      <c r="AY424" s="225"/>
      <c r="AZ424" s="225"/>
      <c r="BA424" s="225"/>
      <c r="BB424" s="225"/>
      <c r="BC424" s="225"/>
      <c r="BD424" s="225"/>
      <c r="BE424" s="225"/>
      <c r="BF424" s="225"/>
      <c r="BG424" s="225"/>
      <c r="BH424" s="225"/>
      <c r="BI424" s="225"/>
      <c r="BJ424" s="225"/>
      <c r="BK424" s="225"/>
      <c r="BL424" s="225"/>
      <c r="BM424" s="225"/>
      <c r="BN424" s="225"/>
      <c r="BO424" s="225"/>
      <c r="BP424" s="225"/>
      <c r="BQ424" s="225"/>
      <c r="BR424" s="225"/>
      <c r="BS424" s="225"/>
      <c r="BT424" s="225"/>
      <c r="BU424" s="225"/>
      <c r="BV424" s="225"/>
      <c r="BW424" s="225"/>
      <c r="BX424" s="225"/>
      <c r="BY424" s="225"/>
      <c r="BZ424" s="225"/>
      <c r="CA424" s="225"/>
      <c r="CB424" s="225"/>
      <c r="CC424" s="225"/>
      <c r="CD424" s="225"/>
      <c r="CE424" s="225"/>
      <c r="CF424" s="225"/>
      <c r="CG424" s="225"/>
      <c r="CH424" s="225"/>
      <c r="CI424" s="225"/>
      <c r="CJ424" s="225"/>
      <c r="CK424" s="225"/>
      <c r="CL424" s="225"/>
      <c r="CM424" s="225"/>
      <c r="CN424" s="225"/>
      <c r="CO424" s="225"/>
      <c r="CP424" s="225"/>
      <c r="CQ424" s="225"/>
      <c r="CR424" s="225"/>
      <c r="CS424" s="225"/>
      <c r="CT424" s="225"/>
    </row>
    <row r="425" spans="1:98" ht="12" customHeight="1" x14ac:dyDescent="0.25">
      <c r="A425" s="225"/>
      <c r="B425" s="225"/>
      <c r="C425" s="225"/>
      <c r="D425" s="225"/>
      <c r="E425" s="225"/>
      <c r="F425" s="225"/>
      <c r="G425" s="225"/>
      <c r="H425" s="225"/>
      <c r="I425" s="225"/>
      <c r="J425" s="225"/>
      <c r="K425" s="225"/>
      <c r="L425" s="225"/>
      <c r="M425" s="225"/>
      <c r="N425" s="225"/>
      <c r="O425" s="225"/>
      <c r="P425" s="225"/>
      <c r="Q425" s="225"/>
      <c r="R425" s="225"/>
      <c r="S425" s="225"/>
      <c r="T425" s="225"/>
      <c r="U425" s="225"/>
      <c r="V425" s="225"/>
      <c r="W425" s="225"/>
      <c r="X425" s="225"/>
      <c r="Y425" s="225"/>
      <c r="Z425" s="225"/>
      <c r="AA425" s="225"/>
      <c r="AB425" s="225"/>
      <c r="AC425" s="225"/>
      <c r="AD425" s="225"/>
      <c r="AE425" s="225"/>
      <c r="AF425" s="225"/>
      <c r="AG425" s="225"/>
      <c r="AH425" s="225"/>
      <c r="AI425" s="225"/>
      <c r="AJ425" s="225"/>
      <c r="AK425" s="257"/>
      <c r="AL425" s="257"/>
      <c r="AM425" s="225"/>
      <c r="AN425" s="225"/>
      <c r="AO425" s="225"/>
      <c r="AP425" s="225"/>
      <c r="AQ425" s="225"/>
      <c r="AR425" s="225"/>
      <c r="AS425" s="225"/>
      <c r="AT425" s="225"/>
      <c r="AU425" s="225"/>
      <c r="AV425" s="225"/>
      <c r="AW425" s="225"/>
      <c r="AX425" s="225"/>
      <c r="AY425" s="225"/>
      <c r="AZ425" s="225"/>
      <c r="BA425" s="225"/>
      <c r="BB425" s="225"/>
      <c r="BC425" s="225"/>
      <c r="BD425" s="225"/>
      <c r="BE425" s="225"/>
      <c r="BF425" s="225"/>
      <c r="BG425" s="225"/>
      <c r="BH425" s="225"/>
      <c r="BI425" s="225"/>
      <c r="BJ425" s="225"/>
      <c r="BK425" s="225"/>
      <c r="BL425" s="225"/>
      <c r="BM425" s="225"/>
      <c r="BN425" s="225"/>
      <c r="BO425" s="225"/>
      <c r="BP425" s="225"/>
      <c r="BQ425" s="225"/>
      <c r="BR425" s="225"/>
      <c r="BS425" s="225"/>
      <c r="BT425" s="225"/>
      <c r="BU425" s="225"/>
      <c r="BV425" s="225"/>
      <c r="BW425" s="225"/>
      <c r="BX425" s="225"/>
      <c r="BY425" s="225"/>
      <c r="BZ425" s="225"/>
      <c r="CA425" s="225"/>
      <c r="CB425" s="225"/>
      <c r="CC425" s="225"/>
      <c r="CD425" s="225"/>
      <c r="CE425" s="225"/>
      <c r="CF425" s="225"/>
      <c r="CG425" s="225"/>
      <c r="CH425" s="225"/>
      <c r="CI425" s="225"/>
      <c r="CJ425" s="225"/>
      <c r="CK425" s="225"/>
      <c r="CL425" s="225"/>
      <c r="CM425" s="225"/>
      <c r="CN425" s="225"/>
      <c r="CO425" s="225"/>
      <c r="CP425" s="225"/>
      <c r="CQ425" s="225"/>
      <c r="CR425" s="225"/>
      <c r="CS425" s="225"/>
      <c r="CT425" s="225"/>
    </row>
    <row r="426" spans="1:98" ht="12" customHeight="1" x14ac:dyDescent="0.25">
      <c r="A426" s="225"/>
      <c r="B426" s="225"/>
      <c r="C426" s="225"/>
      <c r="D426" s="225"/>
      <c r="E426" s="225"/>
      <c r="F426" s="225"/>
      <c r="G426" s="225"/>
      <c r="H426" s="225"/>
      <c r="I426" s="225"/>
      <c r="J426" s="225"/>
      <c r="K426" s="225"/>
      <c r="L426" s="225"/>
      <c r="M426" s="225"/>
      <c r="N426" s="225"/>
      <c r="O426" s="225"/>
      <c r="P426" s="225"/>
      <c r="Q426" s="225"/>
      <c r="R426" s="225"/>
      <c r="S426" s="225"/>
      <c r="T426" s="225"/>
      <c r="U426" s="225"/>
      <c r="V426" s="225"/>
      <c r="W426" s="225"/>
      <c r="X426" s="225"/>
      <c r="Y426" s="225"/>
      <c r="Z426" s="225"/>
      <c r="AA426" s="225"/>
      <c r="AB426" s="225"/>
      <c r="AC426" s="225"/>
      <c r="AD426" s="225"/>
      <c r="AE426" s="225"/>
      <c r="AF426" s="225"/>
      <c r="AG426" s="225"/>
      <c r="AH426" s="225"/>
      <c r="AI426" s="225"/>
      <c r="AJ426" s="225"/>
      <c r="AK426" s="257"/>
      <c r="AL426" s="257"/>
      <c r="AM426" s="225"/>
      <c r="AN426" s="225"/>
      <c r="AO426" s="225"/>
      <c r="AP426" s="225"/>
      <c r="AQ426" s="225"/>
      <c r="AR426" s="225"/>
      <c r="AS426" s="225"/>
      <c r="AT426" s="225"/>
      <c r="AU426" s="225"/>
      <c r="AV426" s="225"/>
      <c r="AW426" s="225"/>
      <c r="AX426" s="225"/>
      <c r="AY426" s="225"/>
      <c r="AZ426" s="225"/>
      <c r="BA426" s="225"/>
      <c r="BB426" s="225"/>
      <c r="BC426" s="225"/>
      <c r="BD426" s="225"/>
      <c r="BE426" s="225"/>
      <c r="BF426" s="225"/>
      <c r="BG426" s="225"/>
      <c r="BH426" s="225"/>
      <c r="BI426" s="225"/>
      <c r="BJ426" s="225"/>
      <c r="BK426" s="225"/>
      <c r="BL426" s="225"/>
      <c r="BM426" s="225"/>
      <c r="BN426" s="225"/>
      <c r="BO426" s="225"/>
      <c r="BP426" s="225"/>
      <c r="BQ426" s="225"/>
      <c r="BR426" s="225"/>
      <c r="BS426" s="225"/>
      <c r="BT426" s="225"/>
      <c r="BU426" s="225"/>
      <c r="BV426" s="225"/>
      <c r="BW426" s="225"/>
      <c r="BX426" s="225"/>
      <c r="BY426" s="225"/>
      <c r="BZ426" s="225"/>
      <c r="CA426" s="225"/>
      <c r="CB426" s="225"/>
      <c r="CC426" s="225"/>
      <c r="CD426" s="225"/>
      <c r="CE426" s="225"/>
      <c r="CF426" s="225"/>
      <c r="CG426" s="225"/>
      <c r="CH426" s="225"/>
      <c r="CI426" s="225"/>
      <c r="CJ426" s="225"/>
      <c r="CK426" s="225"/>
      <c r="CL426" s="225"/>
      <c r="CM426" s="225"/>
      <c r="CN426" s="225"/>
      <c r="CO426" s="225"/>
      <c r="CP426" s="225"/>
      <c r="CQ426" s="225"/>
      <c r="CR426" s="225"/>
      <c r="CS426" s="225"/>
      <c r="CT426" s="225"/>
    </row>
    <row r="427" spans="1:98" ht="12" customHeight="1" x14ac:dyDescent="0.25">
      <c r="A427" s="225"/>
      <c r="B427" s="225"/>
      <c r="C427" s="225"/>
      <c r="D427" s="225"/>
      <c r="E427" s="225"/>
      <c r="F427" s="225"/>
      <c r="G427" s="225"/>
      <c r="H427" s="225"/>
      <c r="I427" s="225"/>
      <c r="J427" s="225"/>
      <c r="K427" s="225"/>
      <c r="L427" s="225"/>
      <c r="M427" s="225"/>
      <c r="N427" s="225"/>
      <c r="O427" s="225"/>
      <c r="P427" s="225"/>
      <c r="Q427" s="225"/>
      <c r="R427" s="225"/>
      <c r="S427" s="225"/>
      <c r="T427" s="225"/>
      <c r="U427" s="225"/>
      <c r="V427" s="225"/>
      <c r="W427" s="225"/>
      <c r="X427" s="225"/>
      <c r="Y427" s="225"/>
      <c r="Z427" s="225"/>
      <c r="AA427" s="225"/>
      <c r="AB427" s="225"/>
      <c r="AC427" s="225"/>
      <c r="AD427" s="225"/>
      <c r="AE427" s="225"/>
      <c r="AF427" s="225"/>
      <c r="AG427" s="225"/>
      <c r="AH427" s="225"/>
      <c r="AI427" s="225"/>
      <c r="AJ427" s="225"/>
      <c r="AK427" s="257"/>
      <c r="AL427" s="257"/>
      <c r="AM427" s="225"/>
      <c r="AN427" s="225"/>
      <c r="AO427" s="225"/>
      <c r="AP427" s="225"/>
      <c r="AQ427" s="225"/>
      <c r="AR427" s="225"/>
      <c r="AS427" s="225"/>
      <c r="AT427" s="225"/>
      <c r="AU427" s="225"/>
      <c r="AV427" s="225"/>
      <c r="AW427" s="225"/>
      <c r="AX427" s="225"/>
      <c r="AY427" s="225"/>
      <c r="AZ427" s="225"/>
      <c r="BA427" s="225"/>
      <c r="BB427" s="225"/>
      <c r="BC427" s="225"/>
      <c r="BD427" s="225"/>
      <c r="BE427" s="225"/>
      <c r="BF427" s="225"/>
      <c r="BG427" s="225"/>
      <c r="BH427" s="225"/>
      <c r="BI427" s="225"/>
      <c r="BJ427" s="225"/>
      <c r="BK427" s="225"/>
      <c r="BL427" s="225"/>
      <c r="BM427" s="225"/>
      <c r="BN427" s="225"/>
      <c r="BO427" s="225"/>
      <c r="BP427" s="225"/>
      <c r="BQ427" s="225"/>
      <c r="BR427" s="225"/>
      <c r="BS427" s="225"/>
      <c r="BT427" s="225"/>
      <c r="BU427" s="225"/>
      <c r="BV427" s="225"/>
      <c r="BW427" s="225"/>
      <c r="BX427" s="225"/>
      <c r="BY427" s="225"/>
      <c r="BZ427" s="225"/>
      <c r="CA427" s="225"/>
      <c r="CB427" s="225"/>
      <c r="CC427" s="225"/>
      <c r="CD427" s="225"/>
      <c r="CE427" s="225"/>
      <c r="CF427" s="225"/>
      <c r="CG427" s="225"/>
      <c r="CH427" s="225"/>
      <c r="CI427" s="225"/>
      <c r="CJ427" s="225"/>
      <c r="CK427" s="225"/>
      <c r="CL427" s="225"/>
      <c r="CM427" s="225"/>
      <c r="CN427" s="225"/>
      <c r="CO427" s="225"/>
      <c r="CP427" s="225"/>
      <c r="CQ427" s="225"/>
      <c r="CR427" s="225"/>
      <c r="CS427" s="225"/>
      <c r="CT427" s="225"/>
    </row>
    <row r="428" spans="1:98" ht="12" customHeight="1" x14ac:dyDescent="0.25">
      <c r="A428" s="225"/>
      <c r="B428" s="225"/>
      <c r="C428" s="225"/>
      <c r="D428" s="225"/>
      <c r="E428" s="225"/>
      <c r="F428" s="225"/>
      <c r="G428" s="225"/>
      <c r="H428" s="225"/>
      <c r="I428" s="225"/>
      <c r="J428" s="225"/>
      <c r="K428" s="225"/>
      <c r="L428" s="225"/>
      <c r="M428" s="225"/>
      <c r="N428" s="225"/>
      <c r="O428" s="225"/>
      <c r="P428" s="225"/>
      <c r="Q428" s="225"/>
      <c r="R428" s="225"/>
      <c r="S428" s="225"/>
      <c r="T428" s="225"/>
      <c r="U428" s="225"/>
      <c r="V428" s="225"/>
      <c r="W428" s="225"/>
      <c r="X428" s="225"/>
      <c r="Y428" s="225"/>
      <c r="Z428" s="225"/>
      <c r="AA428" s="225"/>
      <c r="AB428" s="225"/>
      <c r="AC428" s="225"/>
      <c r="AD428" s="225"/>
      <c r="AE428" s="225"/>
      <c r="AF428" s="225"/>
      <c r="AG428" s="225"/>
      <c r="AH428" s="225"/>
      <c r="AI428" s="225"/>
      <c r="AJ428" s="225"/>
      <c r="AK428" s="257"/>
      <c r="AL428" s="257"/>
      <c r="AM428" s="225"/>
      <c r="AN428" s="225"/>
      <c r="AO428" s="225"/>
      <c r="AP428" s="225"/>
      <c r="AQ428" s="225"/>
      <c r="AR428" s="225"/>
      <c r="AS428" s="225"/>
      <c r="AT428" s="225"/>
      <c r="AU428" s="225"/>
      <c r="AV428" s="225"/>
      <c r="AW428" s="225"/>
      <c r="AX428" s="225"/>
      <c r="AY428" s="225"/>
      <c r="AZ428" s="225"/>
      <c r="BA428" s="225"/>
      <c r="BB428" s="225"/>
      <c r="BC428" s="225"/>
      <c r="BD428" s="225"/>
      <c r="BE428" s="225"/>
      <c r="BF428" s="225"/>
      <c r="BG428" s="225"/>
      <c r="BH428" s="225"/>
      <c r="BI428" s="225"/>
      <c r="BJ428" s="225"/>
      <c r="BK428" s="225"/>
      <c r="BL428" s="225"/>
      <c r="BM428" s="225"/>
      <c r="BN428" s="225"/>
      <c r="BO428" s="225"/>
      <c r="BP428" s="225"/>
      <c r="BQ428" s="225"/>
      <c r="BR428" s="225"/>
      <c r="BS428" s="225"/>
      <c r="BT428" s="225"/>
      <c r="BU428" s="225"/>
      <c r="BV428" s="225"/>
      <c r="BW428" s="225"/>
      <c r="BX428" s="225"/>
      <c r="BY428" s="225"/>
      <c r="BZ428" s="225"/>
      <c r="CA428" s="225"/>
      <c r="CB428" s="225"/>
      <c r="CC428" s="225"/>
      <c r="CD428" s="225"/>
      <c r="CE428" s="225"/>
      <c r="CF428" s="225"/>
      <c r="CG428" s="225"/>
      <c r="CH428" s="225"/>
      <c r="CI428" s="225"/>
      <c r="CJ428" s="225"/>
      <c r="CK428" s="225"/>
      <c r="CL428" s="225"/>
      <c r="CM428" s="225"/>
      <c r="CN428" s="225"/>
      <c r="CO428" s="225"/>
      <c r="CP428" s="225"/>
      <c r="CQ428" s="225"/>
      <c r="CR428" s="225"/>
      <c r="CS428" s="225"/>
      <c r="CT428" s="225"/>
    </row>
    <row r="429" spans="1:98" ht="12" customHeight="1" x14ac:dyDescent="0.25">
      <c r="A429" s="225"/>
      <c r="B429" s="225"/>
      <c r="C429" s="225"/>
      <c r="D429" s="225"/>
      <c r="E429" s="225"/>
      <c r="F429" s="225"/>
      <c r="G429" s="225"/>
      <c r="H429" s="225"/>
      <c r="I429" s="225"/>
      <c r="J429" s="225"/>
      <c r="K429" s="225"/>
      <c r="L429" s="225"/>
      <c r="M429" s="225"/>
      <c r="N429" s="225"/>
      <c r="O429" s="225"/>
      <c r="P429" s="225"/>
      <c r="Q429" s="225"/>
      <c r="R429" s="225"/>
      <c r="S429" s="225"/>
      <c r="T429" s="225"/>
      <c r="U429" s="225"/>
      <c r="V429" s="225"/>
      <c r="W429" s="225"/>
      <c r="X429" s="225"/>
      <c r="Y429" s="225"/>
      <c r="Z429" s="225"/>
      <c r="AA429" s="225"/>
      <c r="AB429" s="225"/>
      <c r="AC429" s="225"/>
      <c r="AD429" s="225"/>
      <c r="AE429" s="225"/>
      <c r="AF429" s="225"/>
      <c r="AG429" s="225"/>
      <c r="AH429" s="225"/>
      <c r="AI429" s="225"/>
      <c r="AJ429" s="225"/>
      <c r="AK429" s="257"/>
      <c r="AL429" s="257"/>
      <c r="AM429" s="225"/>
      <c r="AN429" s="225"/>
      <c r="AO429" s="225"/>
      <c r="AP429" s="225"/>
      <c r="AQ429" s="225"/>
      <c r="AR429" s="225"/>
      <c r="AS429" s="225"/>
      <c r="AT429" s="225"/>
      <c r="AU429" s="225"/>
      <c r="AV429" s="225"/>
      <c r="AW429" s="225"/>
      <c r="AX429" s="225"/>
      <c r="AY429" s="225"/>
      <c r="AZ429" s="225"/>
      <c r="BA429" s="225"/>
      <c r="BB429" s="225"/>
      <c r="BC429" s="225"/>
      <c r="BD429" s="225"/>
      <c r="BE429" s="225"/>
      <c r="BF429" s="225"/>
      <c r="BG429" s="225"/>
      <c r="BH429" s="225"/>
      <c r="BI429" s="225"/>
      <c r="BJ429" s="225"/>
      <c r="BK429" s="225"/>
      <c r="BL429" s="225"/>
      <c r="BM429" s="225"/>
      <c r="BN429" s="225"/>
      <c r="BO429" s="225"/>
      <c r="BP429" s="225"/>
      <c r="BQ429" s="225"/>
      <c r="BR429" s="225"/>
      <c r="BS429" s="225"/>
      <c r="BT429" s="225"/>
      <c r="BU429" s="225"/>
      <c r="BV429" s="225"/>
      <c r="BW429" s="225"/>
      <c r="BX429" s="225"/>
      <c r="BY429" s="225"/>
      <c r="BZ429" s="225"/>
      <c r="CA429" s="225"/>
      <c r="CB429" s="225"/>
      <c r="CC429" s="225"/>
      <c r="CD429" s="225"/>
      <c r="CE429" s="225"/>
      <c r="CF429" s="225"/>
      <c r="CG429" s="225"/>
      <c r="CH429" s="225"/>
      <c r="CI429" s="225"/>
      <c r="CJ429" s="225"/>
      <c r="CK429" s="225"/>
      <c r="CL429" s="225"/>
      <c r="CM429" s="225"/>
      <c r="CN429" s="225"/>
      <c r="CO429" s="225"/>
      <c r="CP429" s="225"/>
      <c r="CQ429" s="225"/>
      <c r="CR429" s="225"/>
      <c r="CS429" s="225"/>
      <c r="CT429" s="225"/>
    </row>
    <row r="430" spans="1:98" ht="12" customHeight="1" x14ac:dyDescent="0.25">
      <c r="A430" s="225"/>
      <c r="B430" s="225"/>
      <c r="C430" s="225"/>
      <c r="D430" s="225"/>
      <c r="E430" s="225"/>
      <c r="F430" s="225"/>
      <c r="G430" s="225"/>
      <c r="H430" s="225"/>
      <c r="I430" s="225"/>
      <c r="J430" s="225"/>
      <c r="K430" s="225"/>
      <c r="L430" s="225"/>
      <c r="M430" s="225"/>
      <c r="N430" s="225"/>
      <c r="O430" s="225"/>
      <c r="P430" s="225"/>
      <c r="Q430" s="225"/>
      <c r="R430" s="225"/>
      <c r="S430" s="225"/>
      <c r="T430" s="225"/>
      <c r="U430" s="225"/>
      <c r="V430" s="225"/>
      <c r="W430" s="225"/>
      <c r="X430" s="225"/>
      <c r="Y430" s="225"/>
      <c r="Z430" s="225"/>
      <c r="AA430" s="225"/>
      <c r="AB430" s="225"/>
      <c r="AC430" s="225"/>
      <c r="AD430" s="225"/>
      <c r="AE430" s="225"/>
      <c r="AF430" s="225"/>
      <c r="AG430" s="225"/>
      <c r="AH430" s="225"/>
      <c r="AI430" s="225"/>
      <c r="AJ430" s="225"/>
      <c r="AK430" s="257"/>
      <c r="AL430" s="257"/>
      <c r="AM430" s="225"/>
      <c r="AN430" s="225"/>
      <c r="AO430" s="225"/>
      <c r="AP430" s="225"/>
      <c r="AQ430" s="225"/>
      <c r="AR430" s="225"/>
      <c r="AS430" s="225"/>
      <c r="AT430" s="225"/>
      <c r="AU430" s="225"/>
      <c r="AV430" s="225"/>
      <c r="AW430" s="225"/>
      <c r="AX430" s="225"/>
      <c r="AY430" s="225"/>
      <c r="AZ430" s="225"/>
      <c r="BA430" s="225"/>
      <c r="BB430" s="225"/>
      <c r="BC430" s="225"/>
      <c r="BD430" s="225"/>
      <c r="BE430" s="225"/>
      <c r="BF430" s="225"/>
      <c r="BG430" s="225"/>
      <c r="BH430" s="225"/>
      <c r="BI430" s="225"/>
      <c r="BJ430" s="225"/>
      <c r="BK430" s="225"/>
      <c r="BL430" s="225"/>
      <c r="BM430" s="225"/>
      <c r="BN430" s="225"/>
      <c r="BO430" s="225"/>
      <c r="BP430" s="225"/>
      <c r="BQ430" s="225"/>
      <c r="BR430" s="225"/>
      <c r="BS430" s="225"/>
      <c r="BT430" s="225"/>
      <c r="BU430" s="225"/>
      <c r="BV430" s="225"/>
      <c r="BW430" s="225"/>
      <c r="BX430" s="225"/>
      <c r="BY430" s="225"/>
      <c r="BZ430" s="225"/>
      <c r="CA430" s="225"/>
      <c r="CB430" s="225"/>
      <c r="CC430" s="225"/>
      <c r="CD430" s="225"/>
      <c r="CE430" s="225"/>
      <c r="CF430" s="225"/>
      <c r="CG430" s="225"/>
      <c r="CH430" s="225"/>
      <c r="CI430" s="225"/>
      <c r="CJ430" s="225"/>
      <c r="CK430" s="225"/>
      <c r="CL430" s="225"/>
      <c r="CM430" s="225"/>
      <c r="CN430" s="225"/>
      <c r="CO430" s="225"/>
      <c r="CP430" s="225"/>
      <c r="CQ430" s="225"/>
      <c r="CR430" s="225"/>
      <c r="CS430" s="225"/>
      <c r="CT430" s="225"/>
    </row>
    <row r="431" spans="1:98" ht="12" customHeight="1" x14ac:dyDescent="0.25">
      <c r="A431" s="225"/>
      <c r="B431" s="225"/>
      <c r="C431" s="225"/>
      <c r="D431" s="225"/>
      <c r="E431" s="225"/>
      <c r="F431" s="225"/>
      <c r="G431" s="225"/>
      <c r="H431" s="225"/>
      <c r="I431" s="225"/>
      <c r="J431" s="225"/>
      <c r="K431" s="225"/>
      <c r="L431" s="225"/>
      <c r="M431" s="225"/>
      <c r="N431" s="225"/>
      <c r="O431" s="225"/>
      <c r="P431" s="225"/>
      <c r="Q431" s="225"/>
      <c r="R431" s="225"/>
      <c r="S431" s="225"/>
      <c r="T431" s="225"/>
      <c r="U431" s="225"/>
      <c r="V431" s="225"/>
      <c r="W431" s="225"/>
      <c r="X431" s="225"/>
      <c r="Y431" s="225"/>
      <c r="Z431" s="225"/>
      <c r="AA431" s="225"/>
      <c r="AB431" s="225"/>
      <c r="AC431" s="225"/>
      <c r="AD431" s="225"/>
      <c r="AE431" s="225"/>
      <c r="AF431" s="225"/>
      <c r="AG431" s="225"/>
      <c r="AH431" s="225"/>
      <c r="AI431" s="225"/>
      <c r="AJ431" s="225"/>
      <c r="AK431" s="257"/>
      <c r="AL431" s="257"/>
      <c r="AM431" s="225"/>
      <c r="AN431" s="225"/>
      <c r="AO431" s="225"/>
      <c r="AP431" s="225"/>
      <c r="AQ431" s="225"/>
      <c r="AR431" s="225"/>
      <c r="AS431" s="225"/>
      <c r="AT431" s="225"/>
      <c r="AU431" s="225"/>
      <c r="AV431" s="225"/>
      <c r="AW431" s="225"/>
      <c r="AX431" s="225"/>
      <c r="AY431" s="225"/>
      <c r="AZ431" s="225"/>
      <c r="BA431" s="225"/>
      <c r="BB431" s="225"/>
      <c r="BC431" s="225"/>
      <c r="BD431" s="225"/>
      <c r="BE431" s="225"/>
      <c r="BF431" s="225"/>
      <c r="BG431" s="225"/>
      <c r="BH431" s="225"/>
      <c r="BI431" s="225"/>
      <c r="BJ431" s="225"/>
      <c r="BK431" s="225"/>
      <c r="BL431" s="225"/>
      <c r="BM431" s="225"/>
      <c r="BN431" s="225"/>
      <c r="BO431" s="225"/>
      <c r="BP431" s="225"/>
      <c r="BQ431" s="225"/>
      <c r="BR431" s="225"/>
      <c r="BS431" s="225"/>
      <c r="BT431" s="225"/>
      <c r="BU431" s="225"/>
      <c r="BV431" s="225"/>
      <c r="BW431" s="225"/>
      <c r="BX431" s="225"/>
      <c r="BY431" s="225"/>
      <c r="BZ431" s="225"/>
      <c r="CA431" s="225"/>
      <c r="CB431" s="225"/>
      <c r="CC431" s="225"/>
      <c r="CD431" s="225"/>
      <c r="CE431" s="225"/>
      <c r="CF431" s="225"/>
      <c r="CG431" s="225"/>
      <c r="CH431" s="225"/>
      <c r="CI431" s="225"/>
      <c r="CJ431" s="225"/>
      <c r="CK431" s="225"/>
      <c r="CL431" s="225"/>
      <c r="CM431" s="225"/>
      <c r="CN431" s="225"/>
      <c r="CO431" s="225"/>
      <c r="CP431" s="225"/>
      <c r="CQ431" s="225"/>
      <c r="CR431" s="225"/>
      <c r="CS431" s="225"/>
      <c r="CT431" s="225"/>
    </row>
    <row r="432" spans="1:98" ht="12" customHeight="1" x14ac:dyDescent="0.25">
      <c r="A432" s="225"/>
      <c r="B432" s="225"/>
      <c r="C432" s="225"/>
      <c r="D432" s="225"/>
      <c r="E432" s="225"/>
      <c r="F432" s="225"/>
      <c r="G432" s="225"/>
      <c r="H432" s="225"/>
      <c r="I432" s="225"/>
      <c r="J432" s="225"/>
      <c r="K432" s="225"/>
      <c r="L432" s="225"/>
      <c r="M432" s="225"/>
      <c r="N432" s="225"/>
      <c r="O432" s="225"/>
      <c r="P432" s="225"/>
      <c r="Q432" s="225"/>
      <c r="R432" s="225"/>
      <c r="S432" s="225"/>
      <c r="T432" s="225"/>
      <c r="U432" s="225"/>
      <c r="V432" s="225"/>
      <c r="W432" s="225"/>
      <c r="X432" s="225"/>
      <c r="Y432" s="225"/>
      <c r="Z432" s="225"/>
      <c r="AA432" s="225"/>
      <c r="AB432" s="225"/>
      <c r="AC432" s="225"/>
      <c r="AD432" s="225"/>
      <c r="AE432" s="225"/>
      <c r="AF432" s="225"/>
      <c r="AG432" s="225"/>
      <c r="AH432" s="225"/>
      <c r="AI432" s="225"/>
      <c r="AJ432" s="225"/>
      <c r="AK432" s="257"/>
      <c r="AL432" s="257"/>
      <c r="AM432" s="225"/>
      <c r="AN432" s="225"/>
      <c r="AO432" s="225"/>
      <c r="AP432" s="225"/>
      <c r="AQ432" s="225"/>
      <c r="AR432" s="225"/>
      <c r="AS432" s="225"/>
      <c r="AT432" s="225"/>
      <c r="AU432" s="225"/>
      <c r="AV432" s="225"/>
      <c r="AW432" s="225"/>
      <c r="AX432" s="225"/>
      <c r="AY432" s="225"/>
      <c r="AZ432" s="225"/>
      <c r="BA432" s="225"/>
      <c r="BB432" s="225"/>
      <c r="BC432" s="225"/>
      <c r="BD432" s="225"/>
      <c r="BE432" s="225"/>
      <c r="BF432" s="225"/>
      <c r="BG432" s="225"/>
      <c r="BH432" s="225"/>
      <c r="BI432" s="225"/>
      <c r="BJ432" s="225"/>
      <c r="BK432" s="225"/>
      <c r="BL432" s="225"/>
      <c r="BM432" s="225"/>
      <c r="BN432" s="225"/>
      <c r="BO432" s="225"/>
      <c r="BP432" s="225"/>
      <c r="BQ432" s="225"/>
      <c r="BR432" s="225"/>
      <c r="BS432" s="225"/>
      <c r="BT432" s="225"/>
      <c r="BU432" s="225"/>
      <c r="BV432" s="225"/>
      <c r="BW432" s="225"/>
      <c r="BX432" s="225"/>
      <c r="BY432" s="225"/>
      <c r="BZ432" s="225"/>
      <c r="CA432" s="225"/>
      <c r="CB432" s="225"/>
      <c r="CC432" s="225"/>
      <c r="CD432" s="225"/>
      <c r="CE432" s="225"/>
      <c r="CF432" s="225"/>
      <c r="CG432" s="225"/>
      <c r="CH432" s="225"/>
      <c r="CI432" s="225"/>
      <c r="CJ432" s="225"/>
      <c r="CK432" s="225"/>
      <c r="CL432" s="225"/>
      <c r="CM432" s="225"/>
      <c r="CN432" s="225"/>
      <c r="CO432" s="225"/>
      <c r="CP432" s="225"/>
      <c r="CQ432" s="225"/>
      <c r="CR432" s="225"/>
      <c r="CS432" s="225"/>
      <c r="CT432" s="225"/>
    </row>
    <row r="433" spans="1:98" ht="12" customHeight="1" x14ac:dyDescent="0.25">
      <c r="A433" s="225"/>
      <c r="B433" s="225"/>
      <c r="C433" s="225"/>
      <c r="D433" s="225"/>
      <c r="E433" s="225"/>
      <c r="F433" s="225"/>
      <c r="G433" s="225"/>
      <c r="H433" s="225"/>
      <c r="I433" s="225"/>
      <c r="J433" s="225"/>
      <c r="K433" s="225"/>
      <c r="L433" s="225"/>
      <c r="M433" s="225"/>
      <c r="N433" s="225"/>
      <c r="O433" s="225"/>
      <c r="P433" s="225"/>
      <c r="Q433" s="225"/>
      <c r="R433" s="225"/>
      <c r="S433" s="225"/>
      <c r="T433" s="225"/>
      <c r="U433" s="225"/>
      <c r="V433" s="225"/>
      <c r="W433" s="225"/>
      <c r="X433" s="225"/>
      <c r="Y433" s="225"/>
      <c r="Z433" s="225"/>
      <c r="AA433" s="225"/>
      <c r="AB433" s="225"/>
      <c r="AC433" s="225"/>
      <c r="AD433" s="225"/>
      <c r="AE433" s="225"/>
      <c r="AF433" s="225"/>
      <c r="AG433" s="225"/>
      <c r="AH433" s="225"/>
      <c r="AI433" s="225"/>
      <c r="AJ433" s="225"/>
      <c r="AK433" s="257"/>
      <c r="AL433" s="257"/>
      <c r="AM433" s="225"/>
      <c r="AN433" s="225"/>
      <c r="AO433" s="225"/>
      <c r="AP433" s="225"/>
      <c r="AQ433" s="225"/>
      <c r="AR433" s="225"/>
      <c r="AS433" s="225"/>
      <c r="AT433" s="225"/>
      <c r="AU433" s="225"/>
      <c r="AV433" s="225"/>
      <c r="AW433" s="225"/>
      <c r="AX433" s="225"/>
      <c r="AY433" s="225"/>
      <c r="AZ433" s="225"/>
      <c r="BA433" s="225"/>
      <c r="BB433" s="225"/>
      <c r="BC433" s="225"/>
      <c r="BD433" s="225"/>
      <c r="BE433" s="225"/>
      <c r="BF433" s="225"/>
      <c r="BG433" s="225"/>
      <c r="BH433" s="225"/>
      <c r="BI433" s="225"/>
      <c r="BJ433" s="225"/>
      <c r="BK433" s="225"/>
      <c r="BL433" s="225"/>
      <c r="BM433" s="225"/>
      <c r="BN433" s="225"/>
      <c r="BO433" s="225"/>
      <c r="BP433" s="225"/>
      <c r="BQ433" s="225"/>
      <c r="BR433" s="225"/>
      <c r="BS433" s="225"/>
      <c r="BT433" s="225"/>
      <c r="BU433" s="225"/>
      <c r="BV433" s="225"/>
      <c r="BW433" s="225"/>
      <c r="BX433" s="225"/>
      <c r="BY433" s="225"/>
      <c r="BZ433" s="225"/>
      <c r="CA433" s="225"/>
      <c r="CB433" s="225"/>
      <c r="CC433" s="225"/>
      <c r="CD433" s="225"/>
      <c r="CE433" s="225"/>
      <c r="CF433" s="225"/>
      <c r="CG433" s="225"/>
      <c r="CH433" s="225"/>
      <c r="CI433" s="225"/>
      <c r="CJ433" s="225"/>
      <c r="CK433" s="225"/>
      <c r="CL433" s="225"/>
      <c r="CM433" s="225"/>
      <c r="CN433" s="225"/>
      <c r="CO433" s="225"/>
      <c r="CP433" s="225"/>
      <c r="CQ433" s="225"/>
      <c r="CR433" s="225"/>
      <c r="CS433" s="225"/>
      <c r="CT433" s="225"/>
    </row>
    <row r="434" spans="1:98" ht="12" customHeight="1" x14ac:dyDescent="0.25">
      <c r="A434" s="225"/>
      <c r="B434" s="225"/>
      <c r="C434" s="225"/>
      <c r="D434" s="225"/>
      <c r="E434" s="225"/>
      <c r="F434" s="225"/>
      <c r="G434" s="225"/>
      <c r="H434" s="225"/>
      <c r="I434" s="225"/>
      <c r="J434" s="225"/>
      <c r="K434" s="225"/>
      <c r="L434" s="225"/>
      <c r="M434" s="225"/>
      <c r="N434" s="225"/>
      <c r="O434" s="225"/>
      <c r="P434" s="225"/>
      <c r="Q434" s="225"/>
      <c r="R434" s="225"/>
      <c r="S434" s="225"/>
      <c r="T434" s="225"/>
      <c r="U434" s="225"/>
      <c r="V434" s="225"/>
      <c r="W434" s="225"/>
      <c r="X434" s="225"/>
      <c r="Y434" s="225"/>
      <c r="Z434" s="225"/>
      <c r="AA434" s="225"/>
      <c r="AB434" s="225"/>
      <c r="AC434" s="225"/>
      <c r="AD434" s="225"/>
      <c r="AE434" s="225"/>
      <c r="AF434" s="225"/>
      <c r="AG434" s="225"/>
      <c r="AH434" s="225"/>
      <c r="AI434" s="225"/>
      <c r="AJ434" s="225"/>
      <c r="AK434" s="257"/>
      <c r="AL434" s="257"/>
      <c r="AM434" s="225"/>
      <c r="AN434" s="225"/>
      <c r="AO434" s="225"/>
      <c r="AP434" s="225"/>
      <c r="AQ434" s="225"/>
      <c r="AR434" s="225"/>
      <c r="AS434" s="225"/>
      <c r="AT434" s="225"/>
      <c r="AU434" s="225"/>
      <c r="AV434" s="225"/>
      <c r="AW434" s="225"/>
      <c r="AX434" s="225"/>
      <c r="AY434" s="225"/>
      <c r="AZ434" s="225"/>
      <c r="BA434" s="225"/>
      <c r="BB434" s="225"/>
      <c r="BC434" s="225"/>
      <c r="BD434" s="225"/>
      <c r="BE434" s="225"/>
      <c r="BF434" s="225"/>
      <c r="BG434" s="225"/>
      <c r="BH434" s="225"/>
      <c r="BI434" s="225"/>
      <c r="BJ434" s="225"/>
      <c r="BK434" s="225"/>
      <c r="BL434" s="225"/>
      <c r="BM434" s="225"/>
      <c r="BN434" s="225"/>
      <c r="BO434" s="225"/>
      <c r="BP434" s="225"/>
      <c r="BQ434" s="225"/>
      <c r="BR434" s="225"/>
      <c r="BS434" s="225"/>
      <c r="BT434" s="225"/>
      <c r="BU434" s="225"/>
      <c r="BV434" s="225"/>
      <c r="BW434" s="225"/>
      <c r="BX434" s="225"/>
      <c r="BY434" s="225"/>
      <c r="BZ434" s="225"/>
      <c r="CA434" s="225"/>
      <c r="CB434" s="225"/>
      <c r="CC434" s="225"/>
      <c r="CD434" s="225"/>
      <c r="CE434" s="225"/>
      <c r="CF434" s="225"/>
      <c r="CG434" s="225"/>
      <c r="CH434" s="225"/>
      <c r="CI434" s="225"/>
      <c r="CJ434" s="225"/>
      <c r="CK434" s="225"/>
      <c r="CL434" s="225"/>
      <c r="CM434" s="225"/>
      <c r="CN434" s="225"/>
      <c r="CO434" s="225"/>
      <c r="CP434" s="225"/>
      <c r="CQ434" s="225"/>
      <c r="CR434" s="225"/>
      <c r="CS434" s="225"/>
      <c r="CT434" s="225"/>
    </row>
    <row r="435" spans="1:98" ht="12" customHeight="1" x14ac:dyDescent="0.25">
      <c r="A435" s="225"/>
      <c r="B435" s="225"/>
      <c r="C435" s="225"/>
      <c r="D435" s="225"/>
      <c r="E435" s="225"/>
      <c r="F435" s="225"/>
      <c r="G435" s="225"/>
      <c r="H435" s="225"/>
      <c r="I435" s="225"/>
      <c r="J435" s="225"/>
      <c r="K435" s="225"/>
      <c r="L435" s="225"/>
      <c r="M435" s="225"/>
      <c r="N435" s="225"/>
      <c r="O435" s="225"/>
      <c r="P435" s="225"/>
      <c r="Q435" s="225"/>
      <c r="R435" s="225"/>
      <c r="S435" s="225"/>
      <c r="T435" s="225"/>
      <c r="U435" s="225"/>
      <c r="V435" s="225"/>
      <c r="W435" s="225"/>
      <c r="X435" s="225"/>
      <c r="Y435" s="225"/>
      <c r="Z435" s="225"/>
      <c r="AA435" s="225"/>
      <c r="AB435" s="225"/>
      <c r="AC435" s="225"/>
      <c r="AD435" s="225"/>
      <c r="AE435" s="225"/>
      <c r="AF435" s="225"/>
      <c r="AG435" s="225"/>
      <c r="AH435" s="225"/>
      <c r="AI435" s="225"/>
      <c r="AJ435" s="225"/>
      <c r="AK435" s="257"/>
      <c r="AL435" s="257"/>
      <c r="AM435" s="225"/>
      <c r="AN435" s="225"/>
      <c r="AO435" s="225"/>
      <c r="AP435" s="225"/>
      <c r="AQ435" s="225"/>
      <c r="AR435" s="225"/>
      <c r="AS435" s="225"/>
      <c r="AT435" s="225"/>
      <c r="AU435" s="225"/>
      <c r="AV435" s="225"/>
      <c r="AW435" s="225"/>
      <c r="AX435" s="225"/>
      <c r="AY435" s="225"/>
      <c r="AZ435" s="225"/>
      <c r="BA435" s="225"/>
      <c r="BB435" s="225"/>
      <c r="BC435" s="225"/>
      <c r="BD435" s="225"/>
      <c r="BE435" s="225"/>
      <c r="BF435" s="225"/>
      <c r="BG435" s="225"/>
      <c r="BH435" s="225"/>
      <c r="BI435" s="225"/>
      <c r="BJ435" s="225"/>
      <c r="BK435" s="225"/>
      <c r="BL435" s="225"/>
      <c r="BM435" s="225"/>
      <c r="BN435" s="225"/>
      <c r="BO435" s="225"/>
      <c r="BP435" s="225"/>
      <c r="BQ435" s="225"/>
      <c r="BR435" s="225"/>
      <c r="BS435" s="225"/>
      <c r="BT435" s="225"/>
      <c r="BU435" s="225"/>
      <c r="BV435" s="225"/>
      <c r="BW435" s="225"/>
      <c r="BX435" s="225"/>
      <c r="BY435" s="225"/>
      <c r="BZ435" s="225"/>
      <c r="CA435" s="225"/>
      <c r="CB435" s="225"/>
      <c r="CC435" s="225"/>
      <c r="CD435" s="225"/>
      <c r="CE435" s="225"/>
      <c r="CF435" s="225"/>
      <c r="CG435" s="225"/>
      <c r="CH435" s="225"/>
      <c r="CI435" s="225"/>
      <c r="CJ435" s="225"/>
      <c r="CK435" s="225"/>
      <c r="CL435" s="225"/>
      <c r="CM435" s="225"/>
      <c r="CN435" s="225"/>
      <c r="CO435" s="225"/>
      <c r="CP435" s="225"/>
      <c r="CQ435" s="225"/>
      <c r="CR435" s="225"/>
      <c r="CS435" s="225"/>
      <c r="CT435" s="225"/>
    </row>
    <row r="436" spans="1:98" ht="12" customHeight="1" x14ac:dyDescent="0.25">
      <c r="A436" s="225"/>
      <c r="B436" s="225"/>
      <c r="C436" s="225"/>
      <c r="D436" s="225"/>
      <c r="E436" s="225"/>
      <c r="F436" s="225"/>
      <c r="G436" s="225"/>
      <c r="H436" s="225"/>
      <c r="I436" s="225"/>
      <c r="J436" s="225"/>
      <c r="K436" s="225"/>
      <c r="L436" s="225"/>
      <c r="M436" s="225"/>
      <c r="N436" s="225"/>
      <c r="O436" s="225"/>
      <c r="P436" s="225"/>
      <c r="Q436" s="225"/>
      <c r="R436" s="225"/>
      <c r="S436" s="225"/>
      <c r="T436" s="225"/>
      <c r="U436" s="225"/>
      <c r="V436" s="225"/>
      <c r="W436" s="225"/>
      <c r="X436" s="225"/>
      <c r="Y436" s="225"/>
      <c r="Z436" s="225"/>
      <c r="AA436" s="225"/>
      <c r="AB436" s="225"/>
      <c r="AC436" s="225"/>
      <c r="AD436" s="225"/>
      <c r="AE436" s="225"/>
      <c r="AF436" s="225"/>
      <c r="AG436" s="225"/>
      <c r="AH436" s="225"/>
      <c r="AI436" s="225"/>
      <c r="AJ436" s="225"/>
      <c r="AK436" s="257"/>
      <c r="AL436" s="257"/>
      <c r="AM436" s="225"/>
      <c r="AN436" s="225"/>
      <c r="AO436" s="225"/>
      <c r="AP436" s="225"/>
      <c r="AQ436" s="225"/>
      <c r="AR436" s="225"/>
      <c r="AS436" s="225"/>
      <c r="AT436" s="225"/>
      <c r="AU436" s="225"/>
      <c r="AV436" s="225"/>
      <c r="AW436" s="225"/>
      <c r="AX436" s="225"/>
      <c r="AY436" s="225"/>
      <c r="AZ436" s="225"/>
      <c r="BA436" s="225"/>
      <c r="BB436" s="225"/>
      <c r="BC436" s="225"/>
      <c r="BD436" s="225"/>
      <c r="BE436" s="225"/>
      <c r="BF436" s="225"/>
      <c r="BG436" s="225"/>
      <c r="BH436" s="225"/>
      <c r="BI436" s="225"/>
      <c r="BJ436" s="225"/>
      <c r="BK436" s="225"/>
      <c r="BL436" s="225"/>
      <c r="BM436" s="225"/>
      <c r="BN436" s="225"/>
      <c r="BO436" s="225"/>
      <c r="BP436" s="225"/>
      <c r="BQ436" s="225"/>
      <c r="BR436" s="225"/>
      <c r="BS436" s="225"/>
      <c r="BT436" s="225"/>
      <c r="BU436" s="225"/>
      <c r="BV436" s="225"/>
      <c r="BW436" s="225"/>
      <c r="BX436" s="225"/>
      <c r="BY436" s="225"/>
      <c r="BZ436" s="225"/>
      <c r="CA436" s="225"/>
      <c r="CB436" s="225"/>
      <c r="CC436" s="225"/>
      <c r="CD436" s="225"/>
      <c r="CE436" s="225"/>
      <c r="CF436" s="225"/>
      <c r="CG436" s="225"/>
      <c r="CH436" s="225"/>
      <c r="CI436" s="225"/>
      <c r="CJ436" s="225"/>
      <c r="CK436" s="225"/>
      <c r="CL436" s="225"/>
      <c r="CM436" s="225"/>
      <c r="CN436" s="225"/>
      <c r="CO436" s="225"/>
      <c r="CP436" s="225"/>
      <c r="CQ436" s="225"/>
      <c r="CR436" s="225"/>
      <c r="CS436" s="225"/>
      <c r="CT436" s="225"/>
    </row>
    <row r="437" spans="1:98" ht="12" customHeight="1" x14ac:dyDescent="0.25">
      <c r="A437" s="225"/>
      <c r="B437" s="225"/>
      <c r="C437" s="225"/>
      <c r="D437" s="225"/>
      <c r="E437" s="225"/>
      <c r="F437" s="225"/>
      <c r="G437" s="225"/>
      <c r="H437" s="225"/>
      <c r="I437" s="225"/>
      <c r="J437" s="225"/>
      <c r="K437" s="225"/>
      <c r="L437" s="225"/>
      <c r="M437" s="225"/>
      <c r="N437" s="225"/>
      <c r="O437" s="225"/>
      <c r="P437" s="225"/>
      <c r="Q437" s="225"/>
      <c r="R437" s="225"/>
      <c r="S437" s="225"/>
      <c r="T437" s="225"/>
      <c r="U437" s="225"/>
      <c r="V437" s="225"/>
      <c r="W437" s="225"/>
      <c r="X437" s="225"/>
      <c r="Y437" s="225"/>
      <c r="Z437" s="225"/>
      <c r="AA437" s="225"/>
      <c r="AB437" s="225"/>
      <c r="AC437" s="225"/>
      <c r="AD437" s="225"/>
      <c r="AE437" s="225"/>
      <c r="AF437" s="225"/>
      <c r="AG437" s="225"/>
      <c r="AH437" s="225"/>
      <c r="AI437" s="225"/>
      <c r="AJ437" s="225"/>
      <c r="AK437" s="257"/>
      <c r="AL437" s="257"/>
      <c r="AM437" s="225"/>
      <c r="AN437" s="225"/>
      <c r="AO437" s="225"/>
      <c r="AP437" s="225"/>
      <c r="AQ437" s="225"/>
      <c r="AR437" s="225"/>
      <c r="AS437" s="225"/>
      <c r="AT437" s="225"/>
      <c r="AU437" s="225"/>
      <c r="AV437" s="225"/>
      <c r="AW437" s="225"/>
      <c r="AX437" s="225"/>
      <c r="AY437" s="225"/>
      <c r="AZ437" s="225"/>
      <c r="BA437" s="225"/>
      <c r="BB437" s="225"/>
      <c r="BC437" s="225"/>
      <c r="BD437" s="225"/>
      <c r="BE437" s="225"/>
      <c r="BF437" s="225"/>
      <c r="BG437" s="225"/>
      <c r="BH437" s="225"/>
      <c r="BI437" s="225"/>
      <c r="BJ437" s="225"/>
      <c r="BK437" s="225"/>
      <c r="BL437" s="225"/>
      <c r="BM437" s="225"/>
      <c r="BN437" s="225"/>
      <c r="BO437" s="225"/>
      <c r="BP437" s="225"/>
      <c r="BQ437" s="225"/>
      <c r="BR437" s="225"/>
      <c r="BS437" s="225"/>
      <c r="BT437" s="225"/>
      <c r="BU437" s="225"/>
      <c r="BV437" s="225"/>
      <c r="BW437" s="225"/>
      <c r="BX437" s="225"/>
      <c r="BY437" s="225"/>
      <c r="BZ437" s="225"/>
      <c r="CA437" s="225"/>
      <c r="CB437" s="225"/>
      <c r="CC437" s="225"/>
      <c r="CD437" s="225"/>
      <c r="CE437" s="225"/>
      <c r="CF437" s="225"/>
      <c r="CG437" s="225"/>
      <c r="CH437" s="225"/>
      <c r="CI437" s="225"/>
      <c r="CJ437" s="225"/>
      <c r="CK437" s="225"/>
      <c r="CL437" s="225"/>
      <c r="CM437" s="225"/>
      <c r="CN437" s="225"/>
      <c r="CO437" s="225"/>
      <c r="CP437" s="225"/>
      <c r="CQ437" s="225"/>
      <c r="CR437" s="225"/>
      <c r="CS437" s="225"/>
      <c r="CT437" s="225"/>
    </row>
    <row r="438" spans="1:98" ht="12" customHeight="1" x14ac:dyDescent="0.25">
      <c r="A438" s="225"/>
      <c r="B438" s="225"/>
      <c r="C438" s="225"/>
      <c r="D438" s="225"/>
      <c r="E438" s="225"/>
      <c r="F438" s="225"/>
      <c r="G438" s="225"/>
      <c r="H438" s="225"/>
      <c r="I438" s="225"/>
      <c r="J438" s="225"/>
      <c r="K438" s="225"/>
      <c r="L438" s="225"/>
      <c r="M438" s="225"/>
      <c r="N438" s="225"/>
      <c r="O438" s="225"/>
      <c r="P438" s="225"/>
      <c r="Q438" s="225"/>
      <c r="R438" s="225"/>
      <c r="S438" s="225"/>
      <c r="T438" s="225"/>
      <c r="U438" s="225"/>
      <c r="V438" s="225"/>
      <c r="W438" s="225"/>
      <c r="X438" s="225"/>
      <c r="Y438" s="225"/>
      <c r="Z438" s="225"/>
      <c r="AA438" s="225"/>
      <c r="AB438" s="225"/>
      <c r="AC438" s="225"/>
      <c r="AD438" s="225"/>
      <c r="AE438" s="225"/>
      <c r="AF438" s="225"/>
      <c r="AG438" s="225"/>
      <c r="AH438" s="225"/>
      <c r="AI438" s="225"/>
      <c r="AJ438" s="225"/>
      <c r="AK438" s="257"/>
      <c r="AL438" s="257"/>
      <c r="AM438" s="225"/>
      <c r="AN438" s="225"/>
      <c r="AO438" s="225"/>
      <c r="AP438" s="225"/>
      <c r="AQ438" s="225"/>
      <c r="AR438" s="225"/>
      <c r="AS438" s="225"/>
      <c r="AT438" s="225"/>
      <c r="AU438" s="225"/>
      <c r="AV438" s="225"/>
      <c r="AW438" s="225"/>
      <c r="AX438" s="225"/>
      <c r="AY438" s="225"/>
      <c r="AZ438" s="225"/>
      <c r="BA438" s="225"/>
      <c r="BB438" s="225"/>
      <c r="BC438" s="225"/>
      <c r="BD438" s="225"/>
      <c r="BE438" s="225"/>
      <c r="BF438" s="225"/>
      <c r="BG438" s="225"/>
      <c r="BH438" s="225"/>
      <c r="BI438" s="225"/>
      <c r="BJ438" s="225"/>
      <c r="BK438" s="225"/>
      <c r="BL438" s="225"/>
      <c r="BM438" s="225"/>
      <c r="BN438" s="225"/>
      <c r="BO438" s="225"/>
      <c r="BP438" s="225"/>
      <c r="BQ438" s="225"/>
      <c r="BR438" s="225"/>
      <c r="BS438" s="225"/>
      <c r="BT438" s="225"/>
      <c r="BU438" s="225"/>
      <c r="BV438" s="225"/>
      <c r="BW438" s="225"/>
      <c r="BX438" s="225"/>
      <c r="BY438" s="225"/>
      <c r="BZ438" s="225"/>
      <c r="CA438" s="225"/>
      <c r="CB438" s="225"/>
      <c r="CC438" s="225"/>
      <c r="CD438" s="225"/>
      <c r="CE438" s="225"/>
      <c r="CF438" s="225"/>
      <c r="CG438" s="225"/>
      <c r="CH438" s="225"/>
      <c r="CI438" s="225"/>
      <c r="CJ438" s="225"/>
      <c r="CK438" s="225"/>
      <c r="CL438" s="225"/>
      <c r="CM438" s="225"/>
      <c r="CN438" s="225"/>
      <c r="CO438" s="225"/>
      <c r="CP438" s="225"/>
      <c r="CQ438" s="225"/>
      <c r="CR438" s="225"/>
      <c r="CS438" s="225"/>
      <c r="CT438" s="225"/>
    </row>
    <row r="439" spans="1:98" ht="12" customHeight="1" x14ac:dyDescent="0.25">
      <c r="A439" s="225"/>
      <c r="B439" s="225"/>
      <c r="C439" s="225"/>
      <c r="D439" s="225"/>
      <c r="E439" s="225"/>
      <c r="F439" s="225"/>
      <c r="G439" s="225"/>
      <c r="H439" s="225"/>
      <c r="I439" s="225"/>
      <c r="J439" s="225"/>
      <c r="K439" s="225"/>
      <c r="L439" s="225"/>
      <c r="M439" s="225"/>
      <c r="N439" s="225"/>
      <c r="O439" s="225"/>
      <c r="P439" s="225"/>
      <c r="Q439" s="225"/>
      <c r="R439" s="225"/>
      <c r="S439" s="225"/>
      <c r="T439" s="225"/>
      <c r="U439" s="225"/>
      <c r="V439" s="225"/>
      <c r="W439" s="225"/>
      <c r="X439" s="225"/>
      <c r="Y439" s="225"/>
      <c r="Z439" s="225"/>
      <c r="AA439" s="225"/>
      <c r="AB439" s="225"/>
      <c r="AC439" s="225"/>
      <c r="AD439" s="225"/>
      <c r="AE439" s="225"/>
      <c r="AF439" s="225"/>
      <c r="AG439" s="225"/>
      <c r="AH439" s="225"/>
      <c r="AI439" s="225"/>
      <c r="AJ439" s="225"/>
      <c r="AK439" s="257"/>
      <c r="AL439" s="257"/>
      <c r="AM439" s="225"/>
      <c r="AN439" s="225"/>
      <c r="AO439" s="225"/>
      <c r="AP439" s="225"/>
      <c r="AQ439" s="225"/>
      <c r="AR439" s="225"/>
      <c r="AS439" s="225"/>
      <c r="AT439" s="225"/>
      <c r="AU439" s="225"/>
      <c r="AV439" s="225"/>
      <c r="AW439" s="225"/>
      <c r="AX439" s="225"/>
      <c r="AY439" s="225"/>
      <c r="AZ439" s="225"/>
      <c r="BA439" s="225"/>
      <c r="BB439" s="225"/>
      <c r="BC439" s="225"/>
      <c r="BD439" s="225"/>
      <c r="BE439" s="225"/>
      <c r="BF439" s="225"/>
      <c r="BG439" s="225"/>
      <c r="BH439" s="225"/>
      <c r="BI439" s="225"/>
      <c r="BJ439" s="225"/>
      <c r="BK439" s="225"/>
      <c r="BL439" s="225"/>
      <c r="BM439" s="225"/>
      <c r="BN439" s="225"/>
      <c r="BO439" s="225"/>
      <c r="BP439" s="225"/>
      <c r="BQ439" s="225"/>
      <c r="BR439" s="225"/>
      <c r="BS439" s="225"/>
      <c r="BT439" s="225"/>
      <c r="BU439" s="225"/>
      <c r="BV439" s="225"/>
      <c r="BW439" s="225"/>
      <c r="BX439" s="225"/>
      <c r="BY439" s="225"/>
      <c r="BZ439" s="225"/>
      <c r="CA439" s="225"/>
      <c r="CB439" s="225"/>
      <c r="CC439" s="225"/>
      <c r="CD439" s="225"/>
      <c r="CE439" s="225"/>
      <c r="CF439" s="225"/>
      <c r="CG439" s="225"/>
      <c r="CH439" s="225"/>
      <c r="CI439" s="225"/>
      <c r="CJ439" s="225"/>
      <c r="CK439" s="225"/>
      <c r="CL439" s="225"/>
      <c r="CM439" s="225"/>
      <c r="CN439" s="225"/>
      <c r="CO439" s="225"/>
      <c r="CP439" s="225"/>
      <c r="CQ439" s="225"/>
      <c r="CR439" s="225"/>
      <c r="CS439" s="225"/>
      <c r="CT439" s="225"/>
    </row>
    <row r="440" spans="1:98" ht="12" customHeight="1" x14ac:dyDescent="0.25">
      <c r="A440" s="225"/>
      <c r="B440" s="225"/>
      <c r="C440" s="225"/>
      <c r="D440" s="225"/>
      <c r="E440" s="225"/>
      <c r="F440" s="225"/>
      <c r="G440" s="225"/>
      <c r="H440" s="225"/>
      <c r="I440" s="225"/>
      <c r="J440" s="225"/>
      <c r="K440" s="225"/>
      <c r="L440" s="225"/>
      <c r="M440" s="225"/>
      <c r="N440" s="225"/>
      <c r="O440" s="225"/>
      <c r="P440" s="225"/>
      <c r="Q440" s="225"/>
      <c r="R440" s="225"/>
      <c r="S440" s="225"/>
      <c r="T440" s="225"/>
      <c r="U440" s="225"/>
      <c r="V440" s="225"/>
      <c r="W440" s="225"/>
      <c r="X440" s="225"/>
      <c r="Y440" s="225"/>
      <c r="Z440" s="225"/>
      <c r="AA440" s="225"/>
      <c r="AB440" s="225"/>
      <c r="AC440" s="225"/>
      <c r="AD440" s="225"/>
      <c r="AE440" s="225"/>
      <c r="AF440" s="225"/>
      <c r="AG440" s="225"/>
      <c r="AH440" s="225"/>
      <c r="AI440" s="225"/>
      <c r="AJ440" s="225"/>
      <c r="AK440" s="257"/>
      <c r="AL440" s="257"/>
      <c r="AM440" s="225"/>
      <c r="AN440" s="225"/>
      <c r="AO440" s="225"/>
      <c r="AP440" s="225"/>
      <c r="AQ440" s="225"/>
      <c r="AR440" s="225"/>
      <c r="AS440" s="225"/>
      <c r="AT440" s="225"/>
      <c r="AU440" s="225"/>
      <c r="AV440" s="225"/>
      <c r="AW440" s="225"/>
      <c r="AX440" s="225"/>
      <c r="AY440" s="225"/>
      <c r="AZ440" s="225"/>
      <c r="BA440" s="225"/>
      <c r="BB440" s="225"/>
      <c r="BC440" s="225"/>
      <c r="BD440" s="225"/>
      <c r="BE440" s="225"/>
      <c r="BF440" s="225"/>
      <c r="BG440" s="225"/>
      <c r="BH440" s="225"/>
      <c r="BI440" s="225"/>
      <c r="BJ440" s="225"/>
      <c r="BK440" s="225"/>
      <c r="BL440" s="225"/>
      <c r="BM440" s="225"/>
      <c r="BN440" s="225"/>
      <c r="BO440" s="225"/>
      <c r="BP440" s="225"/>
      <c r="BQ440" s="225"/>
      <c r="BR440" s="225"/>
      <c r="BS440" s="225"/>
      <c r="BT440" s="225"/>
      <c r="BU440" s="225"/>
      <c r="BV440" s="225"/>
      <c r="BW440" s="225"/>
      <c r="BX440" s="225"/>
      <c r="BY440" s="225"/>
      <c r="BZ440" s="225"/>
      <c r="CA440" s="225"/>
      <c r="CB440" s="225"/>
      <c r="CC440" s="225"/>
      <c r="CD440" s="225"/>
      <c r="CE440" s="225"/>
      <c r="CF440" s="225"/>
      <c r="CG440" s="225"/>
      <c r="CH440" s="225"/>
      <c r="CI440" s="225"/>
      <c r="CJ440" s="225"/>
      <c r="CK440" s="225"/>
      <c r="CL440" s="225"/>
      <c r="CM440" s="225"/>
      <c r="CN440" s="225"/>
      <c r="CO440" s="225"/>
      <c r="CP440" s="225"/>
      <c r="CQ440" s="225"/>
      <c r="CR440" s="225"/>
      <c r="CS440" s="225"/>
      <c r="CT440" s="225"/>
    </row>
    <row r="441" spans="1:98" ht="12" customHeight="1" x14ac:dyDescent="0.25">
      <c r="A441" s="225"/>
      <c r="B441" s="225"/>
      <c r="C441" s="225"/>
      <c r="D441" s="225"/>
      <c r="E441" s="225"/>
      <c r="F441" s="225"/>
      <c r="G441" s="225"/>
      <c r="H441" s="225"/>
      <c r="I441" s="225"/>
      <c r="J441" s="225"/>
      <c r="K441" s="225"/>
      <c r="L441" s="225"/>
      <c r="M441" s="225"/>
      <c r="N441" s="225"/>
      <c r="O441" s="225"/>
      <c r="P441" s="225"/>
      <c r="Q441" s="225"/>
      <c r="R441" s="225"/>
      <c r="S441" s="225"/>
      <c r="T441" s="225"/>
      <c r="U441" s="225"/>
      <c r="V441" s="225"/>
      <c r="W441" s="225"/>
      <c r="X441" s="225"/>
      <c r="Y441" s="225"/>
      <c r="Z441" s="225"/>
      <c r="AA441" s="225"/>
      <c r="AB441" s="225"/>
      <c r="AC441" s="225"/>
      <c r="AD441" s="225"/>
      <c r="AE441" s="225"/>
      <c r="AF441" s="225"/>
      <c r="AG441" s="225"/>
      <c r="AH441" s="225"/>
      <c r="AI441" s="225"/>
      <c r="AJ441" s="225"/>
      <c r="AK441" s="257"/>
      <c r="AL441" s="257"/>
      <c r="AM441" s="225"/>
      <c r="AN441" s="225"/>
      <c r="AO441" s="225"/>
      <c r="AP441" s="225"/>
      <c r="AQ441" s="225"/>
      <c r="AR441" s="225"/>
      <c r="AS441" s="225"/>
      <c r="AT441" s="225"/>
      <c r="AU441" s="225"/>
      <c r="AV441" s="225"/>
      <c r="AW441" s="225"/>
      <c r="AX441" s="225"/>
      <c r="AY441" s="225"/>
      <c r="AZ441" s="225"/>
      <c r="BA441" s="225"/>
      <c r="BB441" s="225"/>
      <c r="BC441" s="225"/>
      <c r="BD441" s="225"/>
      <c r="BE441" s="225"/>
      <c r="BF441" s="225"/>
      <c r="BG441" s="225"/>
      <c r="BH441" s="225"/>
      <c r="BI441" s="225"/>
      <c r="BJ441" s="225"/>
      <c r="BK441" s="225"/>
      <c r="BL441" s="225"/>
      <c r="BM441" s="225"/>
      <c r="BN441" s="225"/>
      <c r="BO441" s="225"/>
      <c r="BP441" s="225"/>
      <c r="BQ441" s="225"/>
      <c r="BR441" s="225"/>
      <c r="BS441" s="225"/>
      <c r="BT441" s="225"/>
      <c r="BU441" s="225"/>
      <c r="BV441" s="225"/>
      <c r="BW441" s="225"/>
      <c r="BX441" s="225"/>
      <c r="BY441" s="225"/>
      <c r="BZ441" s="225"/>
      <c r="CA441" s="225"/>
      <c r="CB441" s="225"/>
      <c r="CC441" s="225"/>
      <c r="CD441" s="225"/>
      <c r="CE441" s="225"/>
      <c r="CF441" s="225"/>
      <c r="CG441" s="225"/>
      <c r="CH441" s="225"/>
      <c r="CI441" s="225"/>
      <c r="CJ441" s="225"/>
      <c r="CK441" s="225"/>
      <c r="CL441" s="225"/>
      <c r="CM441" s="225"/>
      <c r="CN441" s="225"/>
      <c r="CO441" s="225"/>
      <c r="CP441" s="225"/>
      <c r="CQ441" s="225"/>
      <c r="CR441" s="225"/>
      <c r="CS441" s="225"/>
      <c r="CT441" s="225"/>
    </row>
    <row r="442" spans="1:98" ht="12" customHeight="1" x14ac:dyDescent="0.25">
      <c r="A442" s="225"/>
      <c r="B442" s="225"/>
      <c r="C442" s="225"/>
      <c r="D442" s="225"/>
      <c r="E442" s="225"/>
      <c r="F442" s="225"/>
      <c r="G442" s="225"/>
      <c r="H442" s="225"/>
      <c r="I442" s="225"/>
      <c r="J442" s="225"/>
      <c r="K442" s="225"/>
      <c r="L442" s="225"/>
      <c r="M442" s="225"/>
      <c r="N442" s="225"/>
      <c r="O442" s="225"/>
      <c r="P442" s="225"/>
      <c r="Q442" s="225"/>
      <c r="R442" s="225"/>
      <c r="S442" s="225"/>
      <c r="T442" s="225"/>
      <c r="U442" s="225"/>
      <c r="V442" s="225"/>
      <c r="W442" s="225"/>
      <c r="X442" s="225"/>
      <c r="Y442" s="225"/>
      <c r="Z442" s="225"/>
      <c r="AA442" s="225"/>
      <c r="AB442" s="225"/>
      <c r="AC442" s="225"/>
      <c r="AD442" s="225"/>
      <c r="AE442" s="225"/>
      <c r="AF442" s="225"/>
      <c r="AG442" s="225"/>
      <c r="AH442" s="225"/>
      <c r="AI442" s="225"/>
      <c r="AJ442" s="225"/>
      <c r="AK442" s="257"/>
      <c r="AL442" s="257"/>
      <c r="AM442" s="225"/>
      <c r="AN442" s="225"/>
      <c r="AO442" s="225"/>
      <c r="AP442" s="225"/>
      <c r="AQ442" s="225"/>
      <c r="AR442" s="225"/>
      <c r="AS442" s="225"/>
      <c r="AT442" s="225"/>
      <c r="AU442" s="225"/>
      <c r="AV442" s="225"/>
      <c r="AW442" s="225"/>
      <c r="AX442" s="225"/>
      <c r="AY442" s="225"/>
      <c r="AZ442" s="225"/>
      <c r="BA442" s="225"/>
      <c r="BB442" s="225"/>
      <c r="BC442" s="225"/>
      <c r="BD442" s="225"/>
      <c r="BE442" s="225"/>
      <c r="BF442" s="225"/>
      <c r="BG442" s="225"/>
      <c r="BH442" s="225"/>
      <c r="BI442" s="225"/>
      <c r="BJ442" s="225"/>
      <c r="BK442" s="225"/>
      <c r="BL442" s="225"/>
      <c r="BM442" s="225"/>
      <c r="BN442" s="225"/>
      <c r="BO442" s="225"/>
      <c r="BP442" s="225"/>
      <c r="BQ442" s="225"/>
      <c r="BR442" s="225"/>
      <c r="BS442" s="225"/>
      <c r="BT442" s="225"/>
      <c r="BU442" s="225"/>
      <c r="BV442" s="225"/>
      <c r="BW442" s="225"/>
      <c r="BX442" s="225"/>
      <c r="BY442" s="225"/>
      <c r="BZ442" s="225"/>
      <c r="CA442" s="225"/>
      <c r="CB442" s="225"/>
      <c r="CC442" s="225"/>
      <c r="CD442" s="225"/>
      <c r="CE442" s="225"/>
      <c r="CF442" s="225"/>
      <c r="CG442" s="225"/>
      <c r="CH442" s="225"/>
      <c r="CI442" s="225"/>
      <c r="CJ442" s="225"/>
      <c r="CK442" s="225"/>
      <c r="CL442" s="225"/>
      <c r="CM442" s="225"/>
      <c r="CN442" s="225"/>
      <c r="CO442" s="225"/>
      <c r="CP442" s="225"/>
      <c r="CQ442" s="225"/>
      <c r="CR442" s="225"/>
      <c r="CS442" s="225"/>
      <c r="CT442" s="225"/>
    </row>
    <row r="443" spans="1:98" ht="12" customHeight="1" x14ac:dyDescent="0.25">
      <c r="A443" s="225"/>
      <c r="B443" s="225"/>
      <c r="C443" s="225"/>
      <c r="D443" s="225"/>
      <c r="E443" s="225"/>
      <c r="F443" s="225"/>
      <c r="G443" s="225"/>
      <c r="H443" s="225"/>
      <c r="I443" s="225"/>
      <c r="J443" s="225"/>
      <c r="K443" s="225"/>
      <c r="L443" s="225"/>
      <c r="M443" s="225"/>
      <c r="N443" s="225"/>
      <c r="O443" s="225"/>
      <c r="P443" s="225"/>
      <c r="Q443" s="225"/>
      <c r="R443" s="225"/>
      <c r="S443" s="225"/>
      <c r="T443" s="225"/>
      <c r="U443" s="225"/>
      <c r="V443" s="225"/>
      <c r="W443" s="225"/>
      <c r="X443" s="225"/>
      <c r="Y443" s="225"/>
      <c r="Z443" s="225"/>
      <c r="AA443" s="225"/>
      <c r="AB443" s="225"/>
      <c r="AC443" s="225"/>
      <c r="AD443" s="225"/>
      <c r="AE443" s="225"/>
      <c r="AF443" s="225"/>
      <c r="AG443" s="225"/>
      <c r="AH443" s="225"/>
      <c r="AI443" s="225"/>
      <c r="AJ443" s="225"/>
      <c r="AK443" s="257"/>
      <c r="AL443" s="257"/>
      <c r="AM443" s="225"/>
      <c r="AN443" s="225"/>
      <c r="AO443" s="225"/>
      <c r="AP443" s="225"/>
      <c r="AQ443" s="225"/>
      <c r="AR443" s="225"/>
      <c r="AS443" s="225"/>
      <c r="AT443" s="225"/>
      <c r="AU443" s="225"/>
      <c r="AV443" s="225"/>
      <c r="AW443" s="225"/>
      <c r="AX443" s="225"/>
      <c r="AY443" s="225"/>
      <c r="AZ443" s="225"/>
      <c r="BA443" s="225"/>
      <c r="BB443" s="225"/>
      <c r="BC443" s="225"/>
      <c r="BD443" s="225"/>
      <c r="BE443" s="225"/>
      <c r="BF443" s="225"/>
      <c r="BG443" s="225"/>
      <c r="BH443" s="225"/>
      <c r="BI443" s="225"/>
      <c r="BJ443" s="225"/>
      <c r="BK443" s="225"/>
      <c r="BL443" s="225"/>
      <c r="BM443" s="225"/>
      <c r="BN443" s="225"/>
      <c r="BO443" s="225"/>
      <c r="BP443" s="225"/>
      <c r="BQ443" s="225"/>
      <c r="BR443" s="225"/>
      <c r="BS443" s="225"/>
      <c r="BT443" s="225"/>
      <c r="BU443" s="225"/>
      <c r="BV443" s="225"/>
      <c r="BW443" s="225"/>
      <c r="BX443" s="225"/>
      <c r="BY443" s="225"/>
      <c r="BZ443" s="225"/>
      <c r="CA443" s="225"/>
      <c r="CB443" s="225"/>
      <c r="CC443" s="225"/>
      <c r="CD443" s="225"/>
      <c r="CE443" s="225"/>
      <c r="CF443" s="225"/>
      <c r="CG443" s="225"/>
      <c r="CH443" s="225"/>
      <c r="CI443" s="225"/>
      <c r="CJ443" s="225"/>
      <c r="CK443" s="225"/>
      <c r="CL443" s="225"/>
      <c r="CM443" s="225"/>
      <c r="CN443" s="225"/>
      <c r="CO443" s="225"/>
      <c r="CP443" s="225"/>
      <c r="CQ443" s="225"/>
      <c r="CR443" s="225"/>
      <c r="CS443" s="225"/>
      <c r="CT443" s="225"/>
    </row>
    <row r="444" spans="1:98" ht="12" customHeight="1" x14ac:dyDescent="0.25">
      <c r="A444" s="225"/>
      <c r="B444" s="225"/>
      <c r="C444" s="225"/>
      <c r="D444" s="225"/>
      <c r="E444" s="225"/>
      <c r="F444" s="225"/>
      <c r="G444" s="225"/>
      <c r="H444" s="225"/>
      <c r="I444" s="225"/>
      <c r="J444" s="225"/>
      <c r="K444" s="225"/>
      <c r="L444" s="225"/>
      <c r="M444" s="225"/>
      <c r="N444" s="225"/>
      <c r="O444" s="225"/>
      <c r="P444" s="225"/>
      <c r="Q444" s="225"/>
      <c r="R444" s="225"/>
      <c r="S444" s="225"/>
      <c r="T444" s="225"/>
      <c r="U444" s="225"/>
      <c r="V444" s="225"/>
      <c r="W444" s="225"/>
      <c r="X444" s="225"/>
      <c r="Y444" s="225"/>
      <c r="Z444" s="225"/>
      <c r="AA444" s="225"/>
      <c r="AB444" s="225"/>
      <c r="AC444" s="225"/>
      <c r="AD444" s="225"/>
      <c r="AE444" s="225"/>
      <c r="AF444" s="225"/>
      <c r="AG444" s="225"/>
      <c r="AH444" s="225"/>
      <c r="AI444" s="225"/>
      <c r="AJ444" s="225"/>
      <c r="AK444" s="257"/>
      <c r="AL444" s="257"/>
      <c r="AM444" s="225"/>
      <c r="AN444" s="225"/>
      <c r="AO444" s="225"/>
      <c r="AP444" s="225"/>
      <c r="AQ444" s="225"/>
      <c r="AR444" s="225"/>
      <c r="AS444" s="225"/>
      <c r="AT444" s="225"/>
      <c r="AU444" s="225"/>
      <c r="AV444" s="225"/>
      <c r="AW444" s="225"/>
      <c r="AX444" s="225"/>
      <c r="AY444" s="225"/>
      <c r="AZ444" s="225"/>
      <c r="BA444" s="225"/>
      <c r="BB444" s="225"/>
      <c r="BC444" s="225"/>
      <c r="BD444" s="225"/>
      <c r="BE444" s="225"/>
      <c r="BF444" s="225"/>
      <c r="BG444" s="225"/>
      <c r="BH444" s="225"/>
      <c r="BI444" s="225"/>
      <c r="BJ444" s="225"/>
      <c r="BK444" s="225"/>
      <c r="BL444" s="225"/>
      <c r="BM444" s="225"/>
      <c r="BN444" s="225"/>
      <c r="BO444" s="225"/>
      <c r="BP444" s="225"/>
      <c r="BQ444" s="225"/>
      <c r="BR444" s="225"/>
      <c r="BS444" s="225"/>
      <c r="BT444" s="225"/>
      <c r="BU444" s="225"/>
      <c r="BV444" s="225"/>
      <c r="BW444" s="225"/>
      <c r="BX444" s="225"/>
      <c r="BY444" s="225"/>
      <c r="BZ444" s="225"/>
      <c r="CA444" s="225"/>
      <c r="CB444" s="225"/>
      <c r="CC444" s="225"/>
      <c r="CD444" s="225"/>
      <c r="CE444" s="225"/>
      <c r="CF444" s="225"/>
      <c r="CG444" s="225"/>
      <c r="CH444" s="225"/>
      <c r="CI444" s="225"/>
      <c r="CJ444" s="225"/>
      <c r="CK444" s="225"/>
      <c r="CL444" s="225"/>
      <c r="CM444" s="225"/>
      <c r="CN444" s="225"/>
      <c r="CO444" s="225"/>
      <c r="CP444" s="225"/>
      <c r="CQ444" s="225"/>
      <c r="CR444" s="225"/>
      <c r="CS444" s="225"/>
      <c r="CT444" s="225"/>
    </row>
    <row r="445" spans="1:98" ht="12" customHeight="1" x14ac:dyDescent="0.25">
      <c r="A445" s="225"/>
      <c r="B445" s="225"/>
      <c r="C445" s="225"/>
      <c r="D445" s="225"/>
      <c r="E445" s="225"/>
      <c r="F445" s="225"/>
      <c r="G445" s="225"/>
      <c r="H445" s="225"/>
      <c r="I445" s="225"/>
      <c r="J445" s="225"/>
      <c r="K445" s="225"/>
      <c r="L445" s="225"/>
      <c r="M445" s="225"/>
      <c r="N445" s="225"/>
      <c r="O445" s="225"/>
      <c r="P445" s="225"/>
      <c r="Q445" s="225"/>
      <c r="R445" s="225"/>
      <c r="S445" s="225"/>
      <c r="T445" s="225"/>
      <c r="U445" s="225"/>
      <c r="V445" s="225"/>
      <c r="W445" s="225"/>
      <c r="X445" s="225"/>
      <c r="Y445" s="225"/>
      <c r="Z445" s="225"/>
      <c r="AA445" s="225"/>
      <c r="AB445" s="225"/>
      <c r="AC445" s="225"/>
      <c r="AD445" s="225"/>
      <c r="AE445" s="225"/>
      <c r="AF445" s="225"/>
      <c r="AG445" s="225"/>
      <c r="AH445" s="225"/>
      <c r="AI445" s="225"/>
      <c r="AJ445" s="225"/>
      <c r="AK445" s="257"/>
      <c r="AL445" s="257"/>
      <c r="AM445" s="225"/>
      <c r="AN445" s="225"/>
      <c r="AO445" s="225"/>
      <c r="AP445" s="225"/>
      <c r="AQ445" s="225"/>
      <c r="AR445" s="225"/>
      <c r="AS445" s="225"/>
      <c r="AT445" s="225"/>
      <c r="AU445" s="225"/>
      <c r="AV445" s="225"/>
      <c r="AW445" s="225"/>
      <c r="AX445" s="225"/>
      <c r="AY445" s="225"/>
      <c r="AZ445" s="225"/>
      <c r="BA445" s="225"/>
      <c r="BB445" s="225"/>
      <c r="BC445" s="225"/>
      <c r="BD445" s="225"/>
      <c r="BE445" s="225"/>
      <c r="BF445" s="225"/>
      <c r="BG445" s="225"/>
      <c r="BH445" s="225"/>
      <c r="BI445" s="225"/>
      <c r="BJ445" s="225"/>
      <c r="BK445" s="225"/>
      <c r="BL445" s="225"/>
      <c r="BM445" s="225"/>
      <c r="BN445" s="225"/>
      <c r="BO445" s="225"/>
      <c r="BP445" s="225"/>
      <c r="BQ445" s="225"/>
      <c r="BR445" s="225"/>
      <c r="BS445" s="225"/>
      <c r="BT445" s="225"/>
      <c r="BU445" s="225"/>
      <c r="BV445" s="225"/>
      <c r="BW445" s="225"/>
      <c r="BX445" s="225"/>
      <c r="BY445" s="225"/>
      <c r="BZ445" s="225"/>
      <c r="CA445" s="225"/>
      <c r="CB445" s="225"/>
      <c r="CC445" s="225"/>
      <c r="CD445" s="225"/>
      <c r="CE445" s="225"/>
      <c r="CF445" s="225"/>
      <c r="CG445" s="225"/>
      <c r="CH445" s="225"/>
      <c r="CI445" s="225"/>
      <c r="CJ445" s="225"/>
      <c r="CK445" s="225"/>
      <c r="CL445" s="225"/>
      <c r="CM445" s="225"/>
      <c r="CN445" s="225"/>
      <c r="CO445" s="225"/>
      <c r="CP445" s="225"/>
      <c r="CQ445" s="225"/>
      <c r="CR445" s="225"/>
      <c r="CS445" s="225"/>
      <c r="CT445" s="225"/>
    </row>
    <row r="446" spans="1:98" ht="12" customHeight="1" x14ac:dyDescent="0.25">
      <c r="A446" s="225"/>
      <c r="B446" s="225"/>
      <c r="C446" s="225"/>
      <c r="D446" s="225"/>
      <c r="E446" s="225"/>
      <c r="F446" s="225"/>
      <c r="G446" s="225"/>
      <c r="H446" s="225"/>
      <c r="I446" s="225"/>
      <c r="J446" s="225"/>
      <c r="K446" s="225"/>
      <c r="L446" s="225"/>
      <c r="M446" s="225"/>
      <c r="N446" s="225"/>
      <c r="O446" s="225"/>
      <c r="P446" s="225"/>
      <c r="Q446" s="225"/>
      <c r="R446" s="225"/>
      <c r="S446" s="225"/>
      <c r="T446" s="225"/>
      <c r="U446" s="225"/>
      <c r="V446" s="225"/>
      <c r="W446" s="225"/>
      <c r="X446" s="225"/>
      <c r="Y446" s="225"/>
      <c r="Z446" s="225"/>
      <c r="AA446" s="225"/>
      <c r="AB446" s="225"/>
      <c r="AC446" s="225"/>
      <c r="AD446" s="225"/>
      <c r="AE446" s="225"/>
      <c r="AF446" s="225"/>
      <c r="AG446" s="225"/>
      <c r="AH446" s="225"/>
      <c r="AI446" s="225"/>
      <c r="AJ446" s="225"/>
      <c r="AK446" s="257"/>
      <c r="AL446" s="257"/>
      <c r="AM446" s="225"/>
      <c r="AN446" s="225"/>
      <c r="AO446" s="225"/>
      <c r="AP446" s="225"/>
      <c r="AQ446" s="225"/>
      <c r="AR446" s="225"/>
      <c r="AS446" s="225"/>
      <c r="AT446" s="225"/>
      <c r="AU446" s="225"/>
      <c r="AV446" s="225"/>
      <c r="AW446" s="225"/>
      <c r="AX446" s="225"/>
      <c r="AY446" s="225"/>
      <c r="AZ446" s="225"/>
      <c r="BA446" s="225"/>
      <c r="BB446" s="225"/>
      <c r="BC446" s="225"/>
      <c r="BD446" s="225"/>
      <c r="BE446" s="225"/>
      <c r="BF446" s="225"/>
      <c r="BG446" s="225"/>
      <c r="BH446" s="225"/>
      <c r="BI446" s="225"/>
      <c r="BJ446" s="225"/>
      <c r="BK446" s="225"/>
      <c r="BL446" s="225"/>
      <c r="BM446" s="225"/>
      <c r="BN446" s="225"/>
      <c r="BO446" s="225"/>
      <c r="BP446" s="225"/>
      <c r="BQ446" s="225"/>
      <c r="BR446" s="225"/>
      <c r="BS446" s="225"/>
      <c r="BT446" s="225"/>
      <c r="BU446" s="225"/>
      <c r="BV446" s="225"/>
      <c r="BW446" s="225"/>
      <c r="BX446" s="225"/>
      <c r="BY446" s="225"/>
      <c r="BZ446" s="225"/>
      <c r="CA446" s="225"/>
      <c r="CB446" s="225"/>
      <c r="CC446" s="225"/>
      <c r="CD446" s="225"/>
      <c r="CE446" s="225"/>
      <c r="CF446" s="225"/>
      <c r="CG446" s="225"/>
      <c r="CH446" s="225"/>
      <c r="CI446" s="225"/>
      <c r="CJ446" s="225"/>
      <c r="CK446" s="225"/>
      <c r="CL446" s="225"/>
      <c r="CM446" s="225"/>
      <c r="CN446" s="225"/>
      <c r="CO446" s="225"/>
      <c r="CP446" s="225"/>
      <c r="CQ446" s="225"/>
      <c r="CR446" s="225"/>
      <c r="CS446" s="225"/>
      <c r="CT446" s="225"/>
    </row>
    <row r="447" spans="1:98" ht="12" customHeight="1" x14ac:dyDescent="0.25">
      <c r="A447" s="225"/>
      <c r="B447" s="225"/>
      <c r="C447" s="225"/>
      <c r="D447" s="225"/>
      <c r="E447" s="225"/>
      <c r="F447" s="225"/>
      <c r="G447" s="225"/>
      <c r="H447" s="225"/>
      <c r="I447" s="225"/>
      <c r="J447" s="225"/>
      <c r="K447" s="225"/>
      <c r="L447" s="225"/>
      <c r="M447" s="225"/>
      <c r="N447" s="225"/>
      <c r="O447" s="225"/>
      <c r="P447" s="225"/>
      <c r="Q447" s="225"/>
      <c r="R447" s="225"/>
      <c r="S447" s="225"/>
      <c r="T447" s="225"/>
      <c r="U447" s="225"/>
      <c r="V447" s="225"/>
      <c r="W447" s="225"/>
      <c r="X447" s="225"/>
      <c r="Y447" s="225"/>
      <c r="Z447" s="225"/>
      <c r="AA447" s="225"/>
      <c r="AB447" s="225"/>
      <c r="AC447" s="225"/>
      <c r="AD447" s="225"/>
      <c r="AE447" s="225"/>
      <c r="AF447" s="225"/>
      <c r="AG447" s="225"/>
      <c r="AH447" s="225"/>
      <c r="AI447" s="225"/>
      <c r="AJ447" s="225"/>
      <c r="AK447" s="257"/>
      <c r="AL447" s="257"/>
      <c r="AM447" s="225"/>
      <c r="AN447" s="225"/>
      <c r="AO447" s="225"/>
      <c r="AP447" s="225"/>
      <c r="AQ447" s="225"/>
      <c r="AR447" s="225"/>
      <c r="AS447" s="225"/>
      <c r="AT447" s="225"/>
      <c r="AU447" s="225"/>
      <c r="AV447" s="225"/>
      <c r="AW447" s="225"/>
      <c r="AX447" s="225"/>
      <c r="AY447" s="225"/>
      <c r="AZ447" s="225"/>
      <c r="BA447" s="225"/>
      <c r="BB447" s="225"/>
      <c r="BC447" s="225"/>
      <c r="BD447" s="225"/>
      <c r="BE447" s="225"/>
      <c r="BF447" s="225"/>
      <c r="BG447" s="225"/>
      <c r="BH447" s="225"/>
      <c r="BI447" s="225"/>
      <c r="BJ447" s="225"/>
      <c r="BK447" s="225"/>
      <c r="BL447" s="225"/>
      <c r="BM447" s="225"/>
      <c r="BN447" s="225"/>
      <c r="BO447" s="225"/>
      <c r="BP447" s="225"/>
      <c r="BQ447" s="225"/>
      <c r="BR447" s="225"/>
      <c r="BS447" s="225"/>
      <c r="BT447" s="225"/>
      <c r="BU447" s="225"/>
      <c r="BV447" s="225"/>
      <c r="BW447" s="225"/>
      <c r="BX447" s="225"/>
      <c r="BY447" s="225"/>
      <c r="BZ447" s="225"/>
      <c r="CA447" s="225"/>
      <c r="CB447" s="225"/>
      <c r="CC447" s="225"/>
      <c r="CD447" s="225"/>
      <c r="CE447" s="225"/>
      <c r="CF447" s="225"/>
      <c r="CG447" s="225"/>
      <c r="CH447" s="225"/>
      <c r="CI447" s="225"/>
      <c r="CJ447" s="225"/>
      <c r="CK447" s="225"/>
      <c r="CL447" s="225"/>
      <c r="CM447" s="225"/>
      <c r="CN447" s="225"/>
      <c r="CO447" s="225"/>
      <c r="CP447" s="225"/>
      <c r="CQ447" s="225"/>
      <c r="CR447" s="225"/>
      <c r="CS447" s="225"/>
      <c r="CT447" s="225"/>
    </row>
    <row r="448" spans="1:98" ht="12" customHeight="1" x14ac:dyDescent="0.25">
      <c r="A448" s="225"/>
      <c r="B448" s="225"/>
      <c r="C448" s="225"/>
      <c r="D448" s="225"/>
      <c r="E448" s="225"/>
      <c r="F448" s="225"/>
      <c r="G448" s="225"/>
      <c r="H448" s="225"/>
      <c r="I448" s="225"/>
      <c r="J448" s="225"/>
      <c r="K448" s="225"/>
      <c r="L448" s="225"/>
      <c r="M448" s="225"/>
      <c r="N448" s="225"/>
      <c r="O448" s="225"/>
      <c r="P448" s="225"/>
      <c r="Q448" s="225"/>
      <c r="R448" s="225"/>
      <c r="S448" s="225"/>
      <c r="T448" s="225"/>
      <c r="U448" s="225"/>
      <c r="V448" s="225"/>
      <c r="W448" s="225"/>
      <c r="X448" s="225"/>
      <c r="Y448" s="225"/>
      <c r="Z448" s="225"/>
      <c r="AA448" s="225"/>
      <c r="AB448" s="225"/>
      <c r="AC448" s="225"/>
      <c r="AD448" s="225"/>
      <c r="AE448" s="225"/>
      <c r="AF448" s="225"/>
      <c r="AG448" s="225"/>
      <c r="AH448" s="225"/>
      <c r="AI448" s="225"/>
      <c r="AJ448" s="225"/>
      <c r="AK448" s="257"/>
      <c r="AL448" s="257"/>
      <c r="AM448" s="225"/>
      <c r="AN448" s="225"/>
      <c r="AO448" s="225"/>
      <c r="AP448" s="225"/>
      <c r="AQ448" s="225"/>
      <c r="AR448" s="225"/>
      <c r="AS448" s="225"/>
      <c r="AT448" s="225"/>
      <c r="AU448" s="225"/>
      <c r="AV448" s="225"/>
      <c r="AW448" s="225"/>
      <c r="AX448" s="225"/>
      <c r="AY448" s="225"/>
      <c r="AZ448" s="225"/>
      <c r="BA448" s="225"/>
      <c r="BB448" s="225"/>
      <c r="BC448" s="225"/>
      <c r="BD448" s="225"/>
      <c r="BE448" s="225"/>
      <c r="BF448" s="225"/>
      <c r="BG448" s="225"/>
      <c r="BH448" s="225"/>
      <c r="BI448" s="225"/>
      <c r="BJ448" s="225"/>
      <c r="BK448" s="225"/>
      <c r="BL448" s="225"/>
      <c r="BM448" s="225"/>
      <c r="BN448" s="225"/>
      <c r="BO448" s="225"/>
      <c r="BP448" s="225"/>
      <c r="BQ448" s="225"/>
      <c r="BR448" s="225"/>
      <c r="BS448" s="225"/>
      <c r="BT448" s="225"/>
      <c r="BU448" s="225"/>
      <c r="BV448" s="225"/>
      <c r="BW448" s="225"/>
      <c r="BX448" s="225"/>
      <c r="BY448" s="225"/>
      <c r="BZ448" s="225"/>
      <c r="CA448" s="225"/>
      <c r="CB448" s="225"/>
      <c r="CC448" s="225"/>
      <c r="CD448" s="225"/>
      <c r="CE448" s="225"/>
      <c r="CF448" s="225"/>
      <c r="CG448" s="225"/>
      <c r="CH448" s="225"/>
      <c r="CI448" s="225"/>
      <c r="CJ448" s="225"/>
      <c r="CK448" s="225"/>
      <c r="CL448" s="225"/>
      <c r="CM448" s="225"/>
      <c r="CN448" s="225"/>
      <c r="CO448" s="225"/>
      <c r="CP448" s="225"/>
      <c r="CQ448" s="225"/>
      <c r="CR448" s="225"/>
      <c r="CS448" s="225"/>
      <c r="CT448" s="225"/>
    </row>
    <row r="449" spans="1:98" ht="12" customHeight="1" x14ac:dyDescent="0.25">
      <c r="A449" s="225"/>
      <c r="B449" s="225"/>
      <c r="C449" s="225"/>
      <c r="D449" s="225"/>
      <c r="E449" s="225"/>
      <c r="F449" s="225"/>
      <c r="G449" s="225"/>
      <c r="H449" s="225"/>
      <c r="I449" s="225"/>
      <c r="J449" s="225"/>
      <c r="K449" s="225"/>
      <c r="L449" s="225"/>
      <c r="M449" s="225"/>
      <c r="N449" s="225"/>
      <c r="O449" s="225"/>
      <c r="P449" s="225"/>
      <c r="Q449" s="225"/>
      <c r="R449" s="225"/>
      <c r="S449" s="225"/>
      <c r="T449" s="225"/>
      <c r="U449" s="225"/>
      <c r="V449" s="225"/>
      <c r="W449" s="225"/>
      <c r="X449" s="225"/>
      <c r="Y449" s="225"/>
      <c r="Z449" s="225"/>
      <c r="AA449" s="225"/>
      <c r="AB449" s="225"/>
      <c r="AC449" s="225"/>
      <c r="AD449" s="225"/>
      <c r="AE449" s="225"/>
      <c r="AF449" s="225"/>
      <c r="AG449" s="225"/>
      <c r="AH449" s="225"/>
      <c r="AI449" s="225"/>
      <c r="AJ449" s="225"/>
      <c r="AK449" s="257"/>
      <c r="AL449" s="257"/>
      <c r="AM449" s="225"/>
      <c r="AN449" s="225"/>
      <c r="AO449" s="225"/>
      <c r="AP449" s="225"/>
      <c r="AQ449" s="225"/>
      <c r="AR449" s="225"/>
      <c r="AS449" s="225"/>
      <c r="AT449" s="225"/>
      <c r="AU449" s="225"/>
      <c r="AV449" s="225"/>
      <c r="AW449" s="225"/>
      <c r="AX449" s="225"/>
      <c r="AY449" s="225"/>
      <c r="AZ449" s="225"/>
      <c r="BA449" s="225"/>
      <c r="BB449" s="225"/>
      <c r="BC449" s="225"/>
      <c r="BD449" s="225"/>
      <c r="BE449" s="225"/>
      <c r="BF449" s="225"/>
      <c r="BG449" s="225"/>
      <c r="BH449" s="225"/>
      <c r="BI449" s="225"/>
      <c r="BJ449" s="225"/>
      <c r="BK449" s="225"/>
      <c r="BL449" s="225"/>
      <c r="BM449" s="225"/>
      <c r="BN449" s="225"/>
      <c r="BO449" s="225"/>
      <c r="BP449" s="225"/>
      <c r="BQ449" s="225"/>
      <c r="BR449" s="225"/>
      <c r="BS449" s="225"/>
      <c r="BT449" s="225"/>
      <c r="BU449" s="225"/>
      <c r="BV449" s="225"/>
      <c r="BW449" s="225"/>
      <c r="BX449" s="225"/>
      <c r="BY449" s="225"/>
      <c r="BZ449" s="225"/>
      <c r="CA449" s="225"/>
      <c r="CB449" s="225"/>
      <c r="CC449" s="225"/>
      <c r="CD449" s="225"/>
      <c r="CE449" s="225"/>
      <c r="CF449" s="225"/>
      <c r="CG449" s="225"/>
      <c r="CH449" s="225"/>
      <c r="CI449" s="225"/>
      <c r="CJ449" s="225"/>
      <c r="CK449" s="225"/>
      <c r="CL449" s="225"/>
      <c r="CM449" s="225"/>
      <c r="CN449" s="225"/>
      <c r="CO449" s="225"/>
      <c r="CP449" s="225"/>
      <c r="CQ449" s="225"/>
      <c r="CR449" s="225"/>
      <c r="CS449" s="225"/>
      <c r="CT449" s="225"/>
    </row>
    <row r="450" spans="1:98" ht="12" customHeight="1" x14ac:dyDescent="0.25">
      <c r="A450" s="225"/>
      <c r="B450" s="225"/>
      <c r="C450" s="225"/>
      <c r="D450" s="225"/>
      <c r="E450" s="225"/>
      <c r="F450" s="225"/>
      <c r="G450" s="225"/>
      <c r="H450" s="225"/>
      <c r="I450" s="225"/>
      <c r="J450" s="225"/>
      <c r="K450" s="225"/>
      <c r="L450" s="225"/>
      <c r="M450" s="225"/>
      <c r="N450" s="225"/>
      <c r="O450" s="225"/>
      <c r="P450" s="225"/>
      <c r="Q450" s="225"/>
      <c r="R450" s="225"/>
      <c r="S450" s="225"/>
      <c r="T450" s="225"/>
      <c r="U450" s="225"/>
      <c r="V450" s="225"/>
      <c r="W450" s="225"/>
      <c r="X450" s="225"/>
      <c r="Y450" s="225"/>
      <c r="Z450" s="225"/>
      <c r="AA450" s="225"/>
      <c r="AB450" s="225"/>
      <c r="AC450" s="225"/>
      <c r="AD450" s="225"/>
      <c r="AE450" s="225"/>
      <c r="AF450" s="225"/>
      <c r="AG450" s="225"/>
      <c r="AH450" s="225"/>
      <c r="AI450" s="225"/>
      <c r="AJ450" s="225"/>
      <c r="AK450" s="257"/>
      <c r="AL450" s="257"/>
      <c r="AM450" s="225"/>
      <c r="AN450" s="225"/>
      <c r="AO450" s="225"/>
      <c r="AP450" s="225"/>
      <c r="AQ450" s="225"/>
      <c r="AR450" s="225"/>
      <c r="AS450" s="225"/>
      <c r="AT450" s="225"/>
      <c r="AU450" s="225"/>
      <c r="AV450" s="225"/>
      <c r="AW450" s="225"/>
      <c r="AX450" s="225"/>
      <c r="AY450" s="225"/>
      <c r="AZ450" s="225"/>
      <c r="BA450" s="225"/>
      <c r="BB450" s="225"/>
      <c r="BC450" s="225"/>
      <c r="BD450" s="225"/>
      <c r="BE450" s="225"/>
      <c r="BF450" s="225"/>
      <c r="BG450" s="225"/>
      <c r="BH450" s="225"/>
      <c r="BI450" s="225"/>
      <c r="BJ450" s="225"/>
      <c r="BK450" s="225"/>
      <c r="BL450" s="225"/>
      <c r="BM450" s="225"/>
      <c r="BN450" s="225"/>
      <c r="BO450" s="225"/>
      <c r="BP450" s="225"/>
      <c r="BQ450" s="225"/>
      <c r="BR450" s="225"/>
      <c r="BS450" s="225"/>
      <c r="BT450" s="225"/>
      <c r="BU450" s="225"/>
      <c r="BV450" s="225"/>
      <c r="BW450" s="225"/>
      <c r="BX450" s="225"/>
      <c r="BY450" s="225"/>
      <c r="BZ450" s="225"/>
      <c r="CA450" s="225"/>
      <c r="CB450" s="225"/>
      <c r="CC450" s="225"/>
      <c r="CD450" s="225"/>
      <c r="CE450" s="225"/>
      <c r="CF450" s="225"/>
      <c r="CG450" s="225"/>
      <c r="CH450" s="225"/>
      <c r="CI450" s="225"/>
      <c r="CJ450" s="225"/>
      <c r="CK450" s="225"/>
      <c r="CL450" s="225"/>
      <c r="CM450" s="225"/>
      <c r="CN450" s="225"/>
      <c r="CO450" s="225"/>
      <c r="CP450" s="225"/>
      <c r="CQ450" s="225"/>
      <c r="CR450" s="225"/>
      <c r="CS450" s="225"/>
      <c r="CT450" s="225"/>
    </row>
    <row r="451" spans="1:98" ht="12" customHeight="1" x14ac:dyDescent="0.25">
      <c r="A451" s="225"/>
      <c r="B451" s="225"/>
      <c r="C451" s="225"/>
      <c r="D451" s="225"/>
      <c r="E451" s="225"/>
      <c r="F451" s="225"/>
      <c r="G451" s="225"/>
      <c r="H451" s="225"/>
      <c r="I451" s="225"/>
      <c r="J451" s="225"/>
      <c r="K451" s="225"/>
      <c r="L451" s="225"/>
      <c r="M451" s="225"/>
      <c r="N451" s="225"/>
      <c r="O451" s="225"/>
      <c r="P451" s="225"/>
      <c r="Q451" s="225"/>
      <c r="R451" s="225"/>
      <c r="S451" s="225"/>
      <c r="T451" s="225"/>
      <c r="U451" s="225"/>
      <c r="V451" s="225"/>
      <c r="W451" s="225"/>
      <c r="X451" s="225"/>
      <c r="Y451" s="225"/>
      <c r="Z451" s="225"/>
      <c r="AA451" s="225"/>
      <c r="AB451" s="225"/>
      <c r="AC451" s="225"/>
      <c r="AD451" s="225"/>
      <c r="AE451" s="225"/>
      <c r="AF451" s="225"/>
      <c r="AG451" s="225"/>
      <c r="AH451" s="225"/>
      <c r="AI451" s="225"/>
      <c r="AJ451" s="225"/>
      <c r="AK451" s="257"/>
      <c r="AL451" s="257"/>
      <c r="AM451" s="225"/>
      <c r="AN451" s="225"/>
      <c r="AO451" s="225"/>
      <c r="AP451" s="225"/>
      <c r="AQ451" s="225"/>
      <c r="AR451" s="225"/>
      <c r="AS451" s="225"/>
      <c r="AT451" s="225"/>
      <c r="AU451" s="225"/>
      <c r="AV451" s="225"/>
      <c r="AW451" s="225"/>
      <c r="AX451" s="225"/>
      <c r="AY451" s="225"/>
      <c r="AZ451" s="225"/>
      <c r="BA451" s="225"/>
      <c r="BB451" s="225"/>
      <c r="BC451" s="225"/>
      <c r="BD451" s="225"/>
      <c r="BE451" s="225"/>
      <c r="BF451" s="225"/>
      <c r="BG451" s="225"/>
      <c r="BH451" s="225"/>
      <c r="BI451" s="225"/>
      <c r="BJ451" s="225"/>
      <c r="BK451" s="225"/>
      <c r="BL451" s="225"/>
      <c r="BM451" s="225"/>
      <c r="BN451" s="225"/>
      <c r="BO451" s="225"/>
      <c r="BP451" s="225"/>
      <c r="BQ451" s="225"/>
      <c r="BR451" s="225"/>
      <c r="BS451" s="225"/>
      <c r="BT451" s="225"/>
      <c r="BU451" s="225"/>
      <c r="BV451" s="225"/>
      <c r="BW451" s="225"/>
      <c r="BX451" s="225"/>
      <c r="BY451" s="225"/>
      <c r="BZ451" s="225"/>
      <c r="CA451" s="225"/>
      <c r="CB451" s="225"/>
      <c r="CC451" s="225"/>
      <c r="CD451" s="225"/>
      <c r="CE451" s="225"/>
      <c r="CF451" s="225"/>
      <c r="CG451" s="225"/>
      <c r="CH451" s="225"/>
      <c r="CI451" s="225"/>
      <c r="CJ451" s="225"/>
      <c r="CK451" s="225"/>
      <c r="CL451" s="225"/>
      <c r="CM451" s="225"/>
      <c r="CN451" s="225"/>
      <c r="CO451" s="225"/>
      <c r="CP451" s="225"/>
      <c r="CQ451" s="225"/>
      <c r="CR451" s="225"/>
      <c r="CS451" s="225"/>
      <c r="CT451" s="225"/>
    </row>
    <row r="452" spans="1:98" ht="12" customHeight="1" x14ac:dyDescent="0.25">
      <c r="A452" s="225"/>
      <c r="B452" s="225"/>
      <c r="C452" s="225"/>
      <c r="D452" s="225"/>
      <c r="E452" s="225"/>
      <c r="F452" s="225"/>
      <c r="G452" s="225"/>
      <c r="H452" s="225"/>
      <c r="I452" s="225"/>
      <c r="J452" s="225"/>
      <c r="K452" s="225"/>
      <c r="L452" s="225"/>
      <c r="M452" s="225"/>
      <c r="N452" s="225"/>
      <c r="O452" s="225"/>
      <c r="P452" s="225"/>
      <c r="Q452" s="225"/>
      <c r="R452" s="225"/>
      <c r="S452" s="225"/>
      <c r="T452" s="225"/>
      <c r="U452" s="225"/>
      <c r="V452" s="225"/>
      <c r="W452" s="225"/>
      <c r="X452" s="225"/>
      <c r="Y452" s="225"/>
      <c r="Z452" s="225"/>
      <c r="AA452" s="225"/>
      <c r="AB452" s="225"/>
      <c r="AC452" s="225"/>
      <c r="AD452" s="225"/>
      <c r="AE452" s="225"/>
      <c r="AF452" s="225"/>
      <c r="AG452" s="225"/>
      <c r="AH452" s="225"/>
      <c r="AI452" s="225"/>
      <c r="AJ452" s="225"/>
      <c r="AK452" s="257"/>
      <c r="AL452" s="257"/>
      <c r="AM452" s="225"/>
      <c r="AN452" s="225"/>
      <c r="AO452" s="225"/>
      <c r="AP452" s="225"/>
      <c r="AQ452" s="225"/>
      <c r="AR452" s="225"/>
      <c r="AS452" s="225"/>
      <c r="AT452" s="225"/>
      <c r="AU452" s="225"/>
      <c r="AV452" s="225"/>
      <c r="AW452" s="225"/>
      <c r="AX452" s="225"/>
      <c r="AY452" s="225"/>
      <c r="AZ452" s="225"/>
      <c r="BA452" s="225"/>
      <c r="BB452" s="225"/>
      <c r="BC452" s="225"/>
      <c r="BD452" s="225"/>
      <c r="BE452" s="225"/>
      <c r="BF452" s="225"/>
      <c r="BG452" s="225"/>
      <c r="BH452" s="225"/>
      <c r="BI452" s="225"/>
      <c r="BJ452" s="225"/>
      <c r="BK452" s="225"/>
      <c r="BL452" s="225"/>
      <c r="BM452" s="225"/>
      <c r="BN452" s="225"/>
      <c r="BO452" s="225"/>
      <c r="BP452" s="225"/>
      <c r="BQ452" s="225"/>
      <c r="BR452" s="225"/>
      <c r="BS452" s="225"/>
      <c r="BT452" s="225"/>
      <c r="BU452" s="225"/>
      <c r="BV452" s="225"/>
      <c r="BW452" s="225"/>
      <c r="BX452" s="225"/>
      <c r="BY452" s="225"/>
      <c r="BZ452" s="225"/>
      <c r="CA452" s="225"/>
      <c r="CB452" s="225"/>
      <c r="CC452" s="225"/>
      <c r="CD452" s="225"/>
      <c r="CE452" s="225"/>
      <c r="CF452" s="225"/>
      <c r="CG452" s="225"/>
      <c r="CH452" s="225"/>
      <c r="CI452" s="225"/>
      <c r="CJ452" s="225"/>
      <c r="CK452" s="225"/>
      <c r="CL452" s="225"/>
      <c r="CM452" s="225"/>
      <c r="CN452" s="225"/>
      <c r="CO452" s="225"/>
      <c r="CP452" s="225"/>
      <c r="CQ452" s="225"/>
      <c r="CR452" s="225"/>
      <c r="CS452" s="225"/>
      <c r="CT452" s="225"/>
    </row>
    <row r="453" spans="1:98" ht="12" customHeight="1" x14ac:dyDescent="0.25">
      <c r="A453" s="225"/>
      <c r="B453" s="225"/>
      <c r="C453" s="225"/>
      <c r="D453" s="225"/>
      <c r="E453" s="225"/>
      <c r="F453" s="225"/>
      <c r="G453" s="225"/>
      <c r="H453" s="225"/>
      <c r="I453" s="225"/>
      <c r="J453" s="225"/>
      <c r="K453" s="225"/>
      <c r="L453" s="225"/>
      <c r="M453" s="225"/>
      <c r="N453" s="225"/>
      <c r="O453" s="225"/>
      <c r="P453" s="225"/>
      <c r="Q453" s="225"/>
      <c r="R453" s="225"/>
      <c r="S453" s="225"/>
      <c r="T453" s="225"/>
      <c r="U453" s="225"/>
      <c r="V453" s="225"/>
      <c r="W453" s="225"/>
      <c r="X453" s="225"/>
      <c r="Y453" s="225"/>
      <c r="Z453" s="225"/>
      <c r="AA453" s="225"/>
      <c r="AB453" s="225"/>
      <c r="AC453" s="225"/>
      <c r="AD453" s="225"/>
      <c r="AE453" s="225"/>
      <c r="AF453" s="225"/>
      <c r="AG453" s="225"/>
      <c r="AH453" s="225"/>
      <c r="AI453" s="225"/>
      <c r="AJ453" s="225"/>
      <c r="AK453" s="257"/>
      <c r="AL453" s="257"/>
      <c r="AM453" s="225"/>
      <c r="AN453" s="225"/>
      <c r="AO453" s="225"/>
      <c r="AP453" s="225"/>
      <c r="AQ453" s="225"/>
      <c r="AR453" s="225"/>
      <c r="AS453" s="225"/>
      <c r="AT453" s="225"/>
      <c r="AU453" s="225"/>
      <c r="AV453" s="225"/>
      <c r="AW453" s="225"/>
      <c r="AX453" s="225"/>
      <c r="AY453" s="225"/>
      <c r="AZ453" s="225"/>
      <c r="BA453" s="225"/>
      <c r="BB453" s="225"/>
      <c r="BC453" s="225"/>
      <c r="BD453" s="225"/>
      <c r="BE453" s="225"/>
      <c r="BF453" s="225"/>
      <c r="BG453" s="225"/>
      <c r="BH453" s="225"/>
      <c r="BI453" s="225"/>
      <c r="BJ453" s="225"/>
      <c r="BK453" s="225"/>
      <c r="BL453" s="225"/>
      <c r="BM453" s="225"/>
      <c r="BN453" s="225"/>
      <c r="BO453" s="225"/>
      <c r="BP453" s="225"/>
      <c r="BQ453" s="225"/>
      <c r="BR453" s="225"/>
      <c r="BS453" s="225"/>
      <c r="BT453" s="225"/>
      <c r="BU453" s="225"/>
      <c r="BV453" s="225"/>
      <c r="BW453" s="225"/>
      <c r="BX453" s="225"/>
      <c r="BY453" s="225"/>
      <c r="BZ453" s="225"/>
      <c r="CA453" s="225"/>
      <c r="CB453" s="225"/>
      <c r="CC453" s="225"/>
      <c r="CD453" s="225"/>
      <c r="CE453" s="225"/>
      <c r="CF453" s="225"/>
      <c r="CG453" s="225"/>
      <c r="CH453" s="225"/>
      <c r="CI453" s="225"/>
      <c r="CJ453" s="225"/>
      <c r="CK453" s="225"/>
      <c r="CL453" s="225"/>
      <c r="CM453" s="225"/>
      <c r="CN453" s="225"/>
      <c r="CO453" s="225"/>
      <c r="CP453" s="225"/>
      <c r="CQ453" s="225"/>
      <c r="CR453" s="225"/>
      <c r="CS453" s="225"/>
      <c r="CT453" s="225"/>
    </row>
    <row r="454" spans="1:98" ht="12" customHeight="1" x14ac:dyDescent="0.25">
      <c r="A454" s="225"/>
      <c r="B454" s="225"/>
      <c r="C454" s="225"/>
      <c r="D454" s="225"/>
      <c r="E454" s="225"/>
      <c r="F454" s="225"/>
      <c r="G454" s="225"/>
      <c r="H454" s="225"/>
      <c r="I454" s="225"/>
      <c r="J454" s="225"/>
      <c r="K454" s="225"/>
      <c r="L454" s="225"/>
      <c r="M454" s="225"/>
      <c r="N454" s="225"/>
      <c r="O454" s="225"/>
      <c r="P454" s="225"/>
      <c r="Q454" s="225"/>
      <c r="R454" s="225"/>
      <c r="S454" s="225"/>
      <c r="T454" s="225"/>
      <c r="U454" s="225"/>
      <c r="V454" s="225"/>
      <c r="W454" s="225"/>
      <c r="X454" s="225"/>
      <c r="Y454" s="225"/>
      <c r="Z454" s="225"/>
      <c r="AA454" s="225"/>
      <c r="AB454" s="225"/>
      <c r="AC454" s="225"/>
      <c r="AD454" s="225"/>
      <c r="AE454" s="225"/>
      <c r="AF454" s="225"/>
      <c r="AG454" s="225"/>
      <c r="AH454" s="225"/>
      <c r="AI454" s="225"/>
      <c r="AJ454" s="225"/>
      <c r="AK454" s="257"/>
      <c r="AL454" s="257"/>
      <c r="AM454" s="225"/>
      <c r="AN454" s="225"/>
      <c r="AO454" s="225"/>
      <c r="AP454" s="225"/>
      <c r="AQ454" s="225"/>
      <c r="AR454" s="225"/>
      <c r="AS454" s="225"/>
      <c r="AT454" s="225"/>
      <c r="AU454" s="225"/>
      <c r="AV454" s="225"/>
      <c r="AW454" s="225"/>
      <c r="AX454" s="225"/>
      <c r="AY454" s="225"/>
      <c r="AZ454" s="225"/>
      <c r="BA454" s="225"/>
      <c r="BB454" s="225"/>
      <c r="BC454" s="225"/>
      <c r="BD454" s="225"/>
      <c r="BE454" s="225"/>
      <c r="BF454" s="225"/>
      <c r="BG454" s="225"/>
      <c r="BH454" s="225"/>
      <c r="BI454" s="225"/>
      <c r="BJ454" s="225"/>
      <c r="BK454" s="225"/>
      <c r="BL454" s="225"/>
      <c r="BM454" s="225"/>
      <c r="BN454" s="225"/>
      <c r="BO454" s="225"/>
      <c r="BP454" s="225"/>
      <c r="BQ454" s="225"/>
      <c r="BR454" s="225"/>
      <c r="BS454" s="225"/>
      <c r="BT454" s="225"/>
      <c r="BU454" s="225"/>
      <c r="BV454" s="225"/>
      <c r="BW454" s="225"/>
      <c r="BX454" s="225"/>
      <c r="BY454" s="225"/>
      <c r="BZ454" s="225"/>
      <c r="CA454" s="225"/>
      <c r="CB454" s="225"/>
      <c r="CC454" s="225"/>
      <c r="CD454" s="225"/>
      <c r="CE454" s="225"/>
      <c r="CF454" s="225"/>
      <c r="CG454" s="225"/>
      <c r="CH454" s="225"/>
      <c r="CI454" s="225"/>
      <c r="CJ454" s="225"/>
      <c r="CK454" s="225"/>
      <c r="CL454" s="225"/>
      <c r="CM454" s="225"/>
      <c r="CN454" s="225"/>
      <c r="CO454" s="225"/>
      <c r="CP454" s="225"/>
      <c r="CQ454" s="225"/>
      <c r="CR454" s="225"/>
      <c r="CS454" s="225"/>
      <c r="CT454" s="225"/>
    </row>
    <row r="455" spans="1:98" ht="12" customHeight="1" x14ac:dyDescent="0.25">
      <c r="A455" s="225"/>
      <c r="B455" s="225"/>
      <c r="C455" s="225"/>
      <c r="D455" s="225"/>
      <c r="E455" s="225"/>
      <c r="F455" s="225"/>
      <c r="G455" s="225"/>
      <c r="H455" s="225"/>
      <c r="I455" s="225"/>
      <c r="J455" s="225"/>
      <c r="K455" s="225"/>
      <c r="L455" s="225"/>
      <c r="M455" s="225"/>
      <c r="N455" s="225"/>
      <c r="O455" s="225"/>
      <c r="P455" s="225"/>
      <c r="Q455" s="225"/>
      <c r="R455" s="225"/>
      <c r="S455" s="225"/>
      <c r="T455" s="225"/>
      <c r="U455" s="225"/>
      <c r="V455" s="225"/>
      <c r="W455" s="225"/>
      <c r="X455" s="225"/>
      <c r="Y455" s="225"/>
      <c r="Z455" s="225"/>
      <c r="AA455" s="225"/>
      <c r="AB455" s="225"/>
      <c r="AC455" s="225"/>
      <c r="AD455" s="225"/>
      <c r="AE455" s="225"/>
      <c r="AF455" s="225"/>
      <c r="AG455" s="225"/>
      <c r="AH455" s="225"/>
      <c r="AI455" s="225"/>
      <c r="AJ455" s="225"/>
      <c r="AK455" s="257"/>
      <c r="AL455" s="257"/>
      <c r="AM455" s="225"/>
      <c r="AN455" s="225"/>
      <c r="AO455" s="225"/>
      <c r="AP455" s="225"/>
      <c r="AQ455" s="225"/>
      <c r="AR455" s="225"/>
      <c r="AS455" s="225"/>
      <c r="AT455" s="225"/>
      <c r="AU455" s="225"/>
      <c r="AV455" s="225"/>
      <c r="AW455" s="225"/>
      <c r="AX455" s="225"/>
      <c r="AY455" s="225"/>
      <c r="AZ455" s="225"/>
      <c r="BA455" s="225"/>
      <c r="BB455" s="225"/>
      <c r="BC455" s="225"/>
      <c r="BD455" s="225"/>
      <c r="BE455" s="225"/>
      <c r="BF455" s="225"/>
      <c r="BG455" s="225"/>
      <c r="BH455" s="225"/>
      <c r="BI455" s="225"/>
      <c r="BJ455" s="225"/>
      <c r="BK455" s="225"/>
      <c r="BL455" s="225"/>
      <c r="BM455" s="225"/>
      <c r="BN455" s="225"/>
      <c r="BO455" s="225"/>
      <c r="BP455" s="225"/>
      <c r="BQ455" s="225"/>
      <c r="BR455" s="225"/>
      <c r="BS455" s="225"/>
      <c r="BT455" s="225"/>
      <c r="BU455" s="225"/>
      <c r="BV455" s="225"/>
      <c r="BW455" s="225"/>
      <c r="BX455" s="225"/>
      <c r="BY455" s="225"/>
      <c r="BZ455" s="225"/>
      <c r="CA455" s="225"/>
      <c r="CB455" s="225"/>
      <c r="CC455" s="225"/>
      <c r="CD455" s="225"/>
      <c r="CE455" s="225"/>
      <c r="CF455" s="225"/>
      <c r="CG455" s="225"/>
      <c r="CH455" s="225"/>
      <c r="CI455" s="225"/>
      <c r="CJ455" s="225"/>
      <c r="CK455" s="225"/>
      <c r="CL455" s="225"/>
      <c r="CM455" s="225"/>
      <c r="CN455" s="225"/>
      <c r="CO455" s="225"/>
      <c r="CP455" s="225"/>
      <c r="CQ455" s="225"/>
      <c r="CR455" s="225"/>
      <c r="CS455" s="225"/>
      <c r="CT455" s="225"/>
    </row>
    <row r="456" spans="1:98" ht="12" customHeight="1" x14ac:dyDescent="0.25">
      <c r="A456" s="225"/>
      <c r="B456" s="225"/>
      <c r="C456" s="225"/>
      <c r="D456" s="225"/>
      <c r="E456" s="225"/>
      <c r="F456" s="225"/>
      <c r="G456" s="225"/>
      <c r="H456" s="225"/>
      <c r="I456" s="225"/>
      <c r="J456" s="225"/>
      <c r="K456" s="225"/>
      <c r="L456" s="225"/>
      <c r="M456" s="225"/>
      <c r="N456" s="225"/>
      <c r="O456" s="225"/>
      <c r="P456" s="225"/>
      <c r="Q456" s="225"/>
      <c r="R456" s="225"/>
      <c r="S456" s="225"/>
      <c r="T456" s="225"/>
      <c r="U456" s="225"/>
      <c r="V456" s="225"/>
      <c r="W456" s="225"/>
      <c r="X456" s="225"/>
      <c r="Y456" s="225"/>
      <c r="Z456" s="225"/>
      <c r="AA456" s="225"/>
      <c r="AB456" s="225"/>
      <c r="AC456" s="225"/>
      <c r="AD456" s="225"/>
      <c r="AE456" s="225"/>
      <c r="AF456" s="225"/>
      <c r="AG456" s="225"/>
      <c r="AH456" s="225"/>
      <c r="AI456" s="225"/>
      <c r="AJ456" s="225"/>
      <c r="AK456" s="257"/>
      <c r="AL456" s="257"/>
      <c r="AM456" s="225"/>
      <c r="AN456" s="225"/>
      <c r="AO456" s="225"/>
      <c r="AP456" s="225"/>
      <c r="AQ456" s="225"/>
      <c r="AR456" s="225"/>
      <c r="AS456" s="225"/>
      <c r="AT456" s="225"/>
      <c r="AU456" s="225"/>
      <c r="AV456" s="225"/>
      <c r="AW456" s="225"/>
      <c r="AX456" s="225"/>
      <c r="AY456" s="225"/>
      <c r="AZ456" s="225"/>
      <c r="BA456" s="225"/>
      <c r="BB456" s="225"/>
      <c r="BC456" s="225"/>
      <c r="BD456" s="225"/>
      <c r="BE456" s="225"/>
      <c r="BF456" s="225"/>
      <c r="BG456" s="225"/>
      <c r="BH456" s="225"/>
      <c r="BI456" s="225"/>
      <c r="BJ456" s="225"/>
      <c r="BK456" s="225"/>
      <c r="BL456" s="225"/>
      <c r="BM456" s="225"/>
      <c r="BN456" s="225"/>
      <c r="BO456" s="225"/>
      <c r="BP456" s="225"/>
      <c r="BQ456" s="225"/>
      <c r="BR456" s="225"/>
      <c r="BS456" s="225"/>
      <c r="BT456" s="225"/>
      <c r="BU456" s="225"/>
      <c r="BV456" s="225"/>
      <c r="BW456" s="225"/>
      <c r="BX456" s="225"/>
      <c r="BY456" s="225"/>
      <c r="BZ456" s="225"/>
      <c r="CA456" s="225"/>
      <c r="CB456" s="225"/>
      <c r="CC456" s="225"/>
      <c r="CD456" s="225"/>
      <c r="CE456" s="225"/>
      <c r="CF456" s="225"/>
      <c r="CG456" s="225"/>
      <c r="CH456" s="225"/>
      <c r="CI456" s="225"/>
      <c r="CJ456" s="225"/>
      <c r="CK456" s="225"/>
      <c r="CL456" s="225"/>
      <c r="CM456" s="225"/>
      <c r="CN456" s="225"/>
      <c r="CO456" s="225"/>
      <c r="CP456" s="225"/>
      <c r="CQ456" s="225"/>
      <c r="CR456" s="225"/>
      <c r="CS456" s="225"/>
      <c r="CT456" s="225"/>
    </row>
    <row r="457" spans="1:98" ht="12" customHeight="1" x14ac:dyDescent="0.25">
      <c r="A457" s="225"/>
      <c r="B457" s="225"/>
      <c r="C457" s="225"/>
      <c r="D457" s="225"/>
      <c r="E457" s="225"/>
      <c r="F457" s="225"/>
      <c r="G457" s="225"/>
      <c r="H457" s="225"/>
      <c r="I457" s="225"/>
      <c r="J457" s="225"/>
      <c r="K457" s="225"/>
      <c r="L457" s="225"/>
      <c r="M457" s="225"/>
      <c r="N457" s="225"/>
      <c r="O457" s="225"/>
      <c r="P457" s="225"/>
      <c r="Q457" s="225"/>
      <c r="R457" s="225"/>
      <c r="S457" s="225"/>
      <c r="T457" s="225"/>
      <c r="U457" s="225"/>
      <c r="V457" s="225"/>
      <c r="W457" s="225"/>
      <c r="X457" s="225"/>
      <c r="Y457" s="225"/>
      <c r="Z457" s="225"/>
      <c r="AA457" s="225"/>
      <c r="AB457" s="225"/>
      <c r="AC457" s="225"/>
      <c r="AD457" s="225"/>
      <c r="AE457" s="225"/>
      <c r="AF457" s="225"/>
      <c r="AG457" s="225"/>
      <c r="AH457" s="225"/>
      <c r="AI457" s="225"/>
      <c r="AJ457" s="225"/>
      <c r="AK457" s="257"/>
      <c r="AL457" s="257"/>
      <c r="AM457" s="225"/>
      <c r="AN457" s="225"/>
      <c r="AO457" s="225"/>
      <c r="AP457" s="225"/>
      <c r="AQ457" s="225"/>
      <c r="AR457" s="225"/>
      <c r="AS457" s="225"/>
      <c r="AT457" s="225"/>
      <c r="AU457" s="225"/>
      <c r="AV457" s="225"/>
      <c r="AW457" s="225"/>
      <c r="AX457" s="225"/>
      <c r="AY457" s="225"/>
      <c r="AZ457" s="225"/>
      <c r="BA457" s="225"/>
      <c r="BB457" s="225"/>
      <c r="BC457" s="225"/>
      <c r="BD457" s="225"/>
      <c r="BE457" s="225"/>
      <c r="BF457" s="225"/>
      <c r="BG457" s="225"/>
      <c r="BH457" s="225"/>
      <c r="BI457" s="225"/>
      <c r="BJ457" s="225"/>
      <c r="BK457" s="225"/>
      <c r="BL457" s="225"/>
      <c r="BM457" s="225"/>
      <c r="BN457" s="225"/>
      <c r="BO457" s="225"/>
      <c r="BP457" s="225"/>
      <c r="BQ457" s="225"/>
      <c r="BR457" s="225"/>
      <c r="BS457" s="225"/>
      <c r="BT457" s="225"/>
      <c r="BU457" s="225"/>
      <c r="BV457" s="225"/>
      <c r="BW457" s="225"/>
      <c r="BX457" s="225"/>
      <c r="BY457" s="225"/>
      <c r="BZ457" s="225"/>
      <c r="CA457" s="225"/>
      <c r="CB457" s="225"/>
      <c r="CC457" s="225"/>
      <c r="CD457" s="225"/>
      <c r="CE457" s="225"/>
      <c r="CF457" s="225"/>
      <c r="CG457" s="225"/>
      <c r="CH457" s="225"/>
      <c r="CI457" s="225"/>
      <c r="CJ457" s="225"/>
      <c r="CK457" s="225"/>
      <c r="CL457" s="225"/>
      <c r="CM457" s="225"/>
      <c r="CN457" s="225"/>
      <c r="CO457" s="225"/>
      <c r="CP457" s="225"/>
      <c r="CQ457" s="225"/>
      <c r="CR457" s="225"/>
      <c r="CS457" s="225"/>
      <c r="CT457" s="225"/>
    </row>
    <row r="458" spans="1:98" ht="12" customHeight="1" x14ac:dyDescent="0.25">
      <c r="A458" s="225"/>
      <c r="B458" s="225"/>
      <c r="C458" s="225"/>
      <c r="D458" s="225"/>
      <c r="E458" s="225"/>
      <c r="F458" s="225"/>
      <c r="G458" s="225"/>
      <c r="H458" s="225"/>
      <c r="I458" s="225"/>
      <c r="J458" s="225"/>
      <c r="K458" s="225"/>
      <c r="L458" s="225"/>
      <c r="M458" s="225"/>
      <c r="N458" s="225"/>
      <c r="O458" s="225"/>
      <c r="P458" s="225"/>
      <c r="Q458" s="225"/>
      <c r="R458" s="225"/>
      <c r="S458" s="225"/>
      <c r="T458" s="225"/>
      <c r="U458" s="225"/>
      <c r="V458" s="225"/>
      <c r="W458" s="225"/>
      <c r="X458" s="225"/>
      <c r="Y458" s="225"/>
      <c r="Z458" s="225"/>
      <c r="AA458" s="225"/>
      <c r="AB458" s="225"/>
      <c r="AC458" s="225"/>
      <c r="AD458" s="225"/>
      <c r="AE458" s="225"/>
      <c r="AF458" s="225"/>
      <c r="AG458" s="225"/>
      <c r="AH458" s="225"/>
      <c r="AI458" s="225"/>
      <c r="AJ458" s="225"/>
      <c r="AK458" s="257"/>
      <c r="AL458" s="257"/>
      <c r="AM458" s="225"/>
      <c r="AN458" s="225"/>
      <c r="AO458" s="225"/>
      <c r="AP458" s="225"/>
      <c r="AQ458" s="225"/>
      <c r="AR458" s="225"/>
      <c r="AS458" s="225"/>
      <c r="AT458" s="225"/>
      <c r="AU458" s="225"/>
      <c r="AV458" s="225"/>
      <c r="AW458" s="225"/>
      <c r="AX458" s="225"/>
      <c r="AY458" s="225"/>
      <c r="AZ458" s="225"/>
      <c r="BA458" s="225"/>
      <c r="BB458" s="225"/>
      <c r="BC458" s="225"/>
      <c r="BD458" s="225"/>
      <c r="BE458" s="225"/>
      <c r="BF458" s="225"/>
      <c r="BG458" s="225"/>
      <c r="BH458" s="225"/>
      <c r="BI458" s="225"/>
      <c r="BJ458" s="225"/>
      <c r="BK458" s="225"/>
      <c r="BL458" s="225"/>
      <c r="BM458" s="225"/>
      <c r="BN458" s="225"/>
      <c r="BO458" s="225"/>
      <c r="BP458" s="225"/>
      <c r="BQ458" s="225"/>
      <c r="BR458" s="225"/>
      <c r="BS458" s="225"/>
      <c r="BT458" s="225"/>
      <c r="BU458" s="225"/>
      <c r="BV458" s="225"/>
      <c r="BW458" s="225"/>
      <c r="BX458" s="225"/>
      <c r="BY458" s="225"/>
      <c r="BZ458" s="225"/>
      <c r="CA458" s="225"/>
      <c r="CB458" s="225"/>
      <c r="CC458" s="225"/>
      <c r="CD458" s="225"/>
      <c r="CE458" s="225"/>
      <c r="CF458" s="225"/>
      <c r="CG458" s="225"/>
      <c r="CH458" s="225"/>
      <c r="CI458" s="225"/>
      <c r="CJ458" s="225"/>
      <c r="CK458" s="225"/>
      <c r="CL458" s="225"/>
      <c r="CM458" s="225"/>
      <c r="CN458" s="225"/>
      <c r="CO458" s="225"/>
      <c r="CP458" s="225"/>
      <c r="CQ458" s="225"/>
      <c r="CR458" s="225"/>
      <c r="CS458" s="225"/>
      <c r="CT458" s="225"/>
    </row>
    <row r="459" spans="1:98" ht="12" customHeight="1" x14ac:dyDescent="0.25">
      <c r="A459" s="225"/>
      <c r="B459" s="225"/>
      <c r="C459" s="225"/>
      <c r="D459" s="225"/>
      <c r="E459" s="225"/>
      <c r="F459" s="225"/>
      <c r="G459" s="225"/>
      <c r="H459" s="225"/>
      <c r="I459" s="225"/>
      <c r="J459" s="225"/>
      <c r="K459" s="225"/>
      <c r="L459" s="225"/>
      <c r="M459" s="225"/>
      <c r="N459" s="225"/>
      <c r="O459" s="225"/>
      <c r="P459" s="225"/>
      <c r="Q459" s="225"/>
      <c r="R459" s="225"/>
      <c r="S459" s="225"/>
      <c r="T459" s="225"/>
      <c r="U459" s="225"/>
      <c r="V459" s="225"/>
      <c r="W459" s="225"/>
      <c r="X459" s="225"/>
      <c r="Y459" s="225"/>
      <c r="Z459" s="225"/>
      <c r="AA459" s="225"/>
      <c r="AB459" s="225"/>
      <c r="AC459" s="225"/>
      <c r="AD459" s="225"/>
      <c r="AE459" s="225"/>
      <c r="AF459" s="225"/>
      <c r="AG459" s="225"/>
      <c r="AH459" s="225"/>
      <c r="AI459" s="225"/>
      <c r="AJ459" s="225"/>
      <c r="AK459" s="257"/>
      <c r="AL459" s="257"/>
      <c r="AM459" s="225"/>
      <c r="AN459" s="225"/>
      <c r="AO459" s="225"/>
      <c r="AP459" s="225"/>
      <c r="AQ459" s="225"/>
      <c r="AR459" s="225"/>
      <c r="AS459" s="225"/>
      <c r="AT459" s="225"/>
      <c r="AU459" s="225"/>
      <c r="AV459" s="225"/>
      <c r="AW459" s="225"/>
      <c r="AX459" s="225"/>
      <c r="AY459" s="225"/>
      <c r="AZ459" s="225"/>
      <c r="BA459" s="225"/>
      <c r="BB459" s="225"/>
      <c r="BC459" s="225"/>
      <c r="BD459" s="225"/>
      <c r="BE459" s="225"/>
      <c r="BF459" s="225"/>
      <c r="BG459" s="225"/>
      <c r="BH459" s="225"/>
      <c r="BI459" s="225"/>
      <c r="BJ459" s="225"/>
      <c r="BK459" s="225"/>
      <c r="BL459" s="225"/>
      <c r="BM459" s="225"/>
      <c r="BN459" s="225"/>
      <c r="BO459" s="225"/>
      <c r="BP459" s="225"/>
      <c r="BQ459" s="225"/>
      <c r="BR459" s="225"/>
      <c r="BS459" s="225"/>
      <c r="BT459" s="225"/>
      <c r="BU459" s="225"/>
      <c r="BV459" s="225"/>
      <c r="BW459" s="225"/>
      <c r="BX459" s="225"/>
      <c r="BY459" s="225"/>
      <c r="BZ459" s="225"/>
      <c r="CA459" s="225"/>
      <c r="CB459" s="225"/>
      <c r="CC459" s="225"/>
      <c r="CD459" s="225"/>
      <c r="CE459" s="225"/>
      <c r="CF459" s="225"/>
      <c r="CG459" s="225"/>
      <c r="CH459" s="225"/>
      <c r="CI459" s="225"/>
      <c r="CJ459" s="225"/>
      <c r="CK459" s="225"/>
      <c r="CL459" s="225"/>
      <c r="CM459" s="225"/>
      <c r="CN459" s="225"/>
      <c r="CO459" s="225"/>
      <c r="CP459" s="225"/>
      <c r="CQ459" s="225"/>
      <c r="CR459" s="225"/>
      <c r="CS459" s="225"/>
      <c r="CT459" s="225"/>
    </row>
    <row r="460" spans="1:98" ht="12" customHeight="1" x14ac:dyDescent="0.25">
      <c r="A460" s="225"/>
      <c r="B460" s="225"/>
      <c r="C460" s="225"/>
      <c r="D460" s="225"/>
      <c r="E460" s="225"/>
      <c r="F460" s="225"/>
      <c r="G460" s="225"/>
      <c r="H460" s="225"/>
      <c r="I460" s="225"/>
      <c r="J460" s="225"/>
      <c r="K460" s="225"/>
      <c r="L460" s="225"/>
      <c r="M460" s="225"/>
      <c r="N460" s="225"/>
      <c r="O460" s="225"/>
      <c r="P460" s="225"/>
      <c r="Q460" s="225"/>
      <c r="R460" s="225"/>
      <c r="S460" s="225"/>
      <c r="T460" s="225"/>
      <c r="U460" s="225"/>
      <c r="V460" s="225"/>
      <c r="W460" s="225"/>
      <c r="X460" s="225"/>
      <c r="Y460" s="225"/>
      <c r="Z460" s="225"/>
      <c r="AA460" s="225"/>
      <c r="AB460" s="225"/>
      <c r="AC460" s="225"/>
      <c r="AD460" s="225"/>
      <c r="AE460" s="225"/>
      <c r="AF460" s="225"/>
      <c r="AG460" s="225"/>
      <c r="AH460" s="225"/>
      <c r="AI460" s="225"/>
      <c r="AJ460" s="225"/>
      <c r="AK460" s="257"/>
      <c r="AL460" s="257"/>
      <c r="AM460" s="225"/>
      <c r="AN460" s="225"/>
      <c r="AO460" s="225"/>
      <c r="AP460" s="225"/>
      <c r="AQ460" s="225"/>
      <c r="AR460" s="225"/>
      <c r="AS460" s="225"/>
      <c r="AT460" s="225"/>
      <c r="AU460" s="225"/>
      <c r="AV460" s="225"/>
      <c r="AW460" s="225"/>
      <c r="AX460" s="225"/>
      <c r="AY460" s="225"/>
      <c r="AZ460" s="225"/>
      <c r="BA460" s="225"/>
      <c r="BB460" s="225"/>
      <c r="BC460" s="225"/>
      <c r="BD460" s="225"/>
      <c r="BE460" s="225"/>
      <c r="BF460" s="225"/>
      <c r="BG460" s="225"/>
      <c r="BH460" s="225"/>
      <c r="BI460" s="225"/>
      <c r="BJ460" s="225"/>
      <c r="BK460" s="225"/>
      <c r="BL460" s="225"/>
      <c r="BM460" s="225"/>
      <c r="BN460" s="225"/>
      <c r="BO460" s="225"/>
      <c r="BP460" s="225"/>
      <c r="BQ460" s="225"/>
      <c r="BR460" s="225"/>
      <c r="BS460" s="225"/>
      <c r="BT460" s="225"/>
      <c r="BU460" s="225"/>
      <c r="BV460" s="225"/>
      <c r="BW460" s="225"/>
      <c r="BX460" s="225"/>
      <c r="BY460" s="225"/>
      <c r="BZ460" s="225"/>
      <c r="CA460" s="225"/>
      <c r="CB460" s="225"/>
      <c r="CC460" s="225"/>
      <c r="CD460" s="225"/>
      <c r="CE460" s="225"/>
      <c r="CF460" s="225"/>
      <c r="CG460" s="225"/>
      <c r="CH460" s="225"/>
      <c r="CI460" s="225"/>
      <c r="CJ460" s="225"/>
      <c r="CK460" s="225"/>
      <c r="CL460" s="225"/>
      <c r="CM460" s="225"/>
      <c r="CN460" s="225"/>
      <c r="CO460" s="225"/>
      <c r="CP460" s="225"/>
      <c r="CQ460" s="225"/>
      <c r="CR460" s="225"/>
      <c r="CS460" s="225"/>
      <c r="CT460" s="225"/>
    </row>
    <row r="461" spans="1:98" ht="12" customHeight="1" x14ac:dyDescent="0.25">
      <c r="A461" s="225"/>
      <c r="B461" s="225"/>
      <c r="C461" s="225"/>
      <c r="D461" s="225"/>
      <c r="E461" s="225"/>
      <c r="F461" s="225"/>
      <c r="G461" s="225"/>
      <c r="H461" s="225"/>
      <c r="I461" s="225"/>
      <c r="J461" s="225"/>
      <c r="K461" s="225"/>
      <c r="L461" s="225"/>
      <c r="M461" s="225"/>
      <c r="N461" s="225"/>
      <c r="O461" s="225"/>
      <c r="P461" s="225"/>
      <c r="Q461" s="225"/>
      <c r="R461" s="225"/>
      <c r="S461" s="225"/>
      <c r="T461" s="225"/>
      <c r="U461" s="225"/>
      <c r="V461" s="225"/>
      <c r="W461" s="225"/>
      <c r="X461" s="225"/>
      <c r="Y461" s="225"/>
      <c r="Z461" s="225"/>
      <c r="AA461" s="225"/>
      <c r="AB461" s="225"/>
      <c r="AC461" s="225"/>
      <c r="AD461" s="225"/>
      <c r="AE461" s="225"/>
      <c r="AF461" s="225"/>
      <c r="AG461" s="225"/>
      <c r="AH461" s="225"/>
      <c r="AI461" s="225"/>
      <c r="AJ461" s="225"/>
      <c r="AK461" s="257"/>
      <c r="AL461" s="257"/>
      <c r="AM461" s="225"/>
      <c r="AN461" s="225"/>
      <c r="AO461" s="225"/>
      <c r="AP461" s="225"/>
      <c r="AQ461" s="225"/>
      <c r="AR461" s="225"/>
      <c r="AS461" s="225"/>
      <c r="AT461" s="225"/>
      <c r="AU461" s="225"/>
      <c r="AV461" s="225"/>
      <c r="AW461" s="225"/>
      <c r="AX461" s="225"/>
      <c r="AY461" s="225"/>
      <c r="AZ461" s="225"/>
      <c r="BA461" s="225"/>
      <c r="BB461" s="225"/>
      <c r="BC461" s="225"/>
      <c r="BD461" s="225"/>
      <c r="BE461" s="225"/>
      <c r="BF461" s="225"/>
      <c r="BG461" s="225"/>
      <c r="BH461" s="225"/>
      <c r="BI461" s="225"/>
      <c r="BJ461" s="225"/>
      <c r="BK461" s="225"/>
      <c r="BL461" s="225"/>
      <c r="BM461" s="225"/>
      <c r="BN461" s="225"/>
      <c r="BO461" s="225"/>
      <c r="BP461" s="225"/>
      <c r="BQ461" s="225"/>
      <c r="BR461" s="225"/>
      <c r="BS461" s="225"/>
      <c r="BT461" s="225"/>
      <c r="BU461" s="225"/>
      <c r="BV461" s="225"/>
      <c r="BW461" s="225"/>
      <c r="BX461" s="225"/>
      <c r="BY461" s="225"/>
      <c r="BZ461" s="225"/>
      <c r="CA461" s="225"/>
      <c r="CB461" s="225"/>
      <c r="CC461" s="225"/>
      <c r="CD461" s="225"/>
      <c r="CE461" s="225"/>
      <c r="CF461" s="225"/>
      <c r="CG461" s="225"/>
      <c r="CH461" s="225"/>
      <c r="CI461" s="225"/>
      <c r="CJ461" s="225"/>
      <c r="CK461" s="225"/>
      <c r="CL461" s="225"/>
      <c r="CM461" s="225"/>
      <c r="CN461" s="225"/>
      <c r="CO461" s="225"/>
      <c r="CP461" s="225"/>
      <c r="CQ461" s="225"/>
      <c r="CR461" s="225"/>
      <c r="CS461" s="225"/>
      <c r="CT461" s="225"/>
    </row>
    <row r="462" spans="1:98" ht="12" customHeight="1" x14ac:dyDescent="0.25">
      <c r="A462" s="225"/>
      <c r="B462" s="225"/>
      <c r="C462" s="225"/>
      <c r="D462" s="225"/>
      <c r="E462" s="225"/>
      <c r="F462" s="225"/>
      <c r="G462" s="225"/>
      <c r="H462" s="225"/>
      <c r="I462" s="225"/>
      <c r="J462" s="225"/>
      <c r="K462" s="225"/>
      <c r="L462" s="225"/>
      <c r="M462" s="225"/>
      <c r="N462" s="225"/>
      <c r="O462" s="225"/>
      <c r="P462" s="225"/>
      <c r="Q462" s="225"/>
      <c r="R462" s="225"/>
      <c r="S462" s="225"/>
      <c r="T462" s="225"/>
      <c r="U462" s="225"/>
      <c r="V462" s="225"/>
      <c r="W462" s="225"/>
      <c r="X462" s="225"/>
      <c r="Y462" s="225"/>
      <c r="Z462" s="225"/>
      <c r="AA462" s="225"/>
      <c r="AB462" s="225"/>
      <c r="AC462" s="225"/>
      <c r="AD462" s="225"/>
      <c r="AE462" s="225"/>
      <c r="AF462" s="225"/>
      <c r="AG462" s="225"/>
      <c r="AH462" s="225"/>
      <c r="AI462" s="225"/>
      <c r="AJ462" s="225"/>
      <c r="AK462" s="257"/>
      <c r="AL462" s="257"/>
      <c r="AM462" s="225"/>
      <c r="AN462" s="225"/>
      <c r="AO462" s="225"/>
      <c r="AP462" s="225"/>
      <c r="AQ462" s="225"/>
      <c r="AR462" s="225"/>
      <c r="AS462" s="225"/>
      <c r="AT462" s="225"/>
      <c r="AU462" s="225"/>
      <c r="AV462" s="225"/>
      <c r="AW462" s="225"/>
      <c r="AX462" s="225"/>
      <c r="AY462" s="225"/>
      <c r="AZ462" s="225"/>
      <c r="BA462" s="225"/>
      <c r="BB462" s="225"/>
      <c r="BC462" s="225"/>
      <c r="BD462" s="225"/>
      <c r="BE462" s="225"/>
      <c r="BF462" s="225"/>
      <c r="BG462" s="225"/>
      <c r="BH462" s="225"/>
      <c r="BI462" s="225"/>
      <c r="BJ462" s="225"/>
      <c r="BK462" s="225"/>
      <c r="BL462" s="225"/>
      <c r="BM462" s="225"/>
      <c r="BN462" s="225"/>
      <c r="BO462" s="225"/>
      <c r="BP462" s="225"/>
      <c r="BQ462" s="225"/>
      <c r="BR462" s="225"/>
      <c r="BS462" s="225"/>
      <c r="BT462" s="225"/>
      <c r="BU462" s="225"/>
      <c r="BV462" s="225"/>
      <c r="BW462" s="225"/>
      <c r="BX462" s="225"/>
      <c r="BY462" s="225"/>
      <c r="BZ462" s="225"/>
      <c r="CA462" s="225"/>
      <c r="CB462" s="225"/>
      <c r="CC462" s="225"/>
      <c r="CD462" s="225"/>
      <c r="CE462" s="225"/>
      <c r="CF462" s="225"/>
      <c r="CG462" s="225"/>
      <c r="CH462" s="225"/>
      <c r="CI462" s="225"/>
      <c r="CJ462" s="225"/>
      <c r="CK462" s="225"/>
      <c r="CL462" s="225"/>
      <c r="CM462" s="225"/>
      <c r="CN462" s="225"/>
      <c r="CO462" s="225"/>
      <c r="CP462" s="225"/>
      <c r="CQ462" s="225"/>
      <c r="CR462" s="225"/>
      <c r="CS462" s="225"/>
      <c r="CT462" s="225"/>
    </row>
    <row r="463" spans="1:98" ht="12" customHeight="1" x14ac:dyDescent="0.25">
      <c r="A463" s="225"/>
      <c r="B463" s="225"/>
      <c r="C463" s="225"/>
      <c r="D463" s="225"/>
      <c r="E463" s="225"/>
      <c r="F463" s="225"/>
      <c r="G463" s="225"/>
      <c r="H463" s="225"/>
      <c r="I463" s="225"/>
      <c r="J463" s="225"/>
      <c r="K463" s="225"/>
      <c r="L463" s="225"/>
      <c r="M463" s="225"/>
      <c r="N463" s="225"/>
      <c r="O463" s="225"/>
      <c r="P463" s="225"/>
      <c r="Q463" s="225"/>
      <c r="R463" s="225"/>
      <c r="S463" s="225"/>
      <c r="T463" s="225"/>
      <c r="U463" s="225"/>
      <c r="V463" s="225"/>
      <c r="W463" s="225"/>
      <c r="X463" s="225"/>
      <c r="Y463" s="225"/>
      <c r="Z463" s="225"/>
      <c r="AA463" s="225"/>
      <c r="AB463" s="225"/>
      <c r="AC463" s="225"/>
      <c r="AD463" s="225"/>
      <c r="AE463" s="225"/>
      <c r="AF463" s="225"/>
      <c r="AG463" s="225"/>
      <c r="AH463" s="225"/>
      <c r="AI463" s="225"/>
      <c r="AJ463" s="225"/>
      <c r="AK463" s="257"/>
      <c r="AL463" s="257"/>
      <c r="AM463" s="225"/>
      <c r="AN463" s="225"/>
      <c r="AO463" s="225"/>
      <c r="AP463" s="225"/>
      <c r="AQ463" s="225"/>
      <c r="AR463" s="225"/>
      <c r="AS463" s="225"/>
      <c r="AT463" s="225"/>
      <c r="AU463" s="225"/>
      <c r="AV463" s="225"/>
      <c r="AW463" s="225"/>
      <c r="AX463" s="225"/>
      <c r="AY463" s="225"/>
      <c r="AZ463" s="225"/>
      <c r="BA463" s="225"/>
      <c r="BB463" s="225"/>
      <c r="BC463" s="225"/>
      <c r="BD463" s="225"/>
      <c r="BE463" s="225"/>
      <c r="BF463" s="225"/>
      <c r="BG463" s="225"/>
      <c r="BH463" s="225"/>
      <c r="BI463" s="225"/>
      <c r="BJ463" s="225"/>
      <c r="BK463" s="225"/>
      <c r="BL463" s="225"/>
      <c r="BM463" s="225"/>
      <c r="BN463" s="225"/>
      <c r="BO463" s="225"/>
      <c r="BP463" s="225"/>
      <c r="BQ463" s="225"/>
      <c r="BR463" s="225"/>
      <c r="BS463" s="225"/>
      <c r="BT463" s="225"/>
      <c r="BU463" s="225"/>
      <c r="BV463" s="225"/>
      <c r="BW463" s="225"/>
      <c r="BX463" s="225"/>
      <c r="BY463" s="225"/>
      <c r="BZ463" s="225"/>
      <c r="CA463" s="225"/>
      <c r="CB463" s="225"/>
      <c r="CC463" s="225"/>
      <c r="CD463" s="225"/>
      <c r="CE463" s="225"/>
      <c r="CF463" s="225"/>
      <c r="CG463" s="225"/>
      <c r="CH463" s="225"/>
      <c r="CI463" s="225"/>
      <c r="CJ463" s="225"/>
      <c r="CK463" s="225"/>
      <c r="CL463" s="225"/>
      <c r="CM463" s="225"/>
      <c r="CN463" s="225"/>
      <c r="CO463" s="225"/>
      <c r="CP463" s="225"/>
      <c r="CQ463" s="225"/>
      <c r="CR463" s="225"/>
      <c r="CS463" s="225"/>
      <c r="CT463" s="225"/>
    </row>
    <row r="464" spans="1:98" ht="12" customHeight="1" x14ac:dyDescent="0.25">
      <c r="A464" s="225"/>
      <c r="B464" s="225"/>
      <c r="C464" s="225"/>
      <c r="D464" s="225"/>
      <c r="E464" s="225"/>
      <c r="F464" s="225"/>
      <c r="G464" s="225"/>
      <c r="H464" s="225"/>
      <c r="I464" s="225"/>
      <c r="J464" s="225"/>
      <c r="K464" s="225"/>
      <c r="L464" s="225"/>
      <c r="M464" s="225"/>
      <c r="N464" s="225"/>
      <c r="O464" s="225"/>
      <c r="P464" s="225"/>
      <c r="Q464" s="225"/>
      <c r="R464" s="225"/>
      <c r="S464" s="225"/>
      <c r="T464" s="225"/>
      <c r="U464" s="225"/>
      <c r="V464" s="225"/>
      <c r="W464" s="225"/>
      <c r="X464" s="225"/>
      <c r="Y464" s="225"/>
      <c r="Z464" s="225"/>
      <c r="AA464" s="225"/>
      <c r="AB464" s="225"/>
      <c r="AC464" s="225"/>
      <c r="AD464" s="225"/>
      <c r="AE464" s="225"/>
      <c r="AF464" s="225"/>
      <c r="AG464" s="225"/>
      <c r="AH464" s="225"/>
      <c r="AI464" s="225"/>
      <c r="AJ464" s="225"/>
      <c r="AK464" s="257"/>
      <c r="AL464" s="257"/>
      <c r="AM464" s="225"/>
      <c r="AN464" s="225"/>
      <c r="AO464" s="225"/>
      <c r="AP464" s="225"/>
      <c r="AQ464" s="225"/>
      <c r="AR464" s="225"/>
      <c r="AS464" s="225"/>
      <c r="AT464" s="225"/>
      <c r="AU464" s="225"/>
      <c r="AV464" s="225"/>
      <c r="AW464" s="225"/>
      <c r="AX464" s="225"/>
      <c r="AY464" s="225"/>
      <c r="AZ464" s="225"/>
      <c r="BA464" s="225"/>
      <c r="BB464" s="225"/>
      <c r="BC464" s="225"/>
      <c r="BD464" s="225"/>
      <c r="BE464" s="225"/>
      <c r="BF464" s="225"/>
      <c r="BG464" s="225"/>
      <c r="BH464" s="225"/>
      <c r="BI464" s="225"/>
      <c r="BJ464" s="225"/>
      <c r="BK464" s="225"/>
      <c r="BL464" s="225"/>
      <c r="BM464" s="225"/>
      <c r="BN464" s="225"/>
      <c r="BO464" s="225"/>
      <c r="BP464" s="225"/>
      <c r="BQ464" s="225"/>
      <c r="BR464" s="225"/>
      <c r="BS464" s="225"/>
      <c r="BT464" s="225"/>
      <c r="BU464" s="225"/>
      <c r="BV464" s="225"/>
      <c r="BW464" s="225"/>
      <c r="BX464" s="225"/>
      <c r="BY464" s="225"/>
      <c r="BZ464" s="225"/>
      <c r="CA464" s="225"/>
      <c r="CB464" s="225"/>
      <c r="CC464" s="225"/>
      <c r="CD464" s="225"/>
      <c r="CE464" s="225"/>
      <c r="CF464" s="225"/>
      <c r="CG464" s="225"/>
      <c r="CH464" s="225"/>
      <c r="CI464" s="225"/>
      <c r="CJ464" s="225"/>
      <c r="CK464" s="225"/>
      <c r="CL464" s="225"/>
      <c r="CM464" s="225"/>
      <c r="CN464" s="225"/>
      <c r="CO464" s="225"/>
      <c r="CP464" s="225"/>
      <c r="CQ464" s="225"/>
      <c r="CR464" s="225"/>
      <c r="CS464" s="225"/>
      <c r="CT464" s="225"/>
    </row>
    <row r="465" spans="1:98" ht="12" customHeight="1" x14ac:dyDescent="0.25">
      <c r="A465" s="225"/>
      <c r="B465" s="225"/>
      <c r="C465" s="225"/>
      <c r="D465" s="225"/>
      <c r="E465" s="225"/>
      <c r="F465" s="225"/>
      <c r="G465" s="225"/>
      <c r="H465" s="225"/>
      <c r="I465" s="225"/>
      <c r="J465" s="225"/>
      <c r="K465" s="225"/>
      <c r="L465" s="225"/>
      <c r="M465" s="225"/>
      <c r="N465" s="225"/>
      <c r="O465" s="225"/>
      <c r="P465" s="225"/>
      <c r="Q465" s="225"/>
      <c r="R465" s="225"/>
      <c r="S465" s="225"/>
      <c r="T465" s="225"/>
      <c r="U465" s="225"/>
      <c r="V465" s="225"/>
      <c r="W465" s="225"/>
      <c r="X465" s="225"/>
      <c r="Y465" s="225"/>
      <c r="Z465" s="225"/>
      <c r="AA465" s="225"/>
      <c r="AB465" s="225"/>
      <c r="AC465" s="225"/>
      <c r="AD465" s="225"/>
      <c r="AE465" s="225"/>
      <c r="AF465" s="225"/>
      <c r="AG465" s="225"/>
      <c r="AH465" s="225"/>
      <c r="AI465" s="225"/>
      <c r="AJ465" s="225"/>
      <c r="AK465" s="257"/>
      <c r="AL465" s="257"/>
      <c r="AM465" s="225"/>
      <c r="AN465" s="225"/>
      <c r="AO465" s="225"/>
      <c r="AP465" s="225"/>
      <c r="AQ465" s="225"/>
      <c r="AR465" s="225"/>
      <c r="AS465" s="225"/>
      <c r="AT465" s="225"/>
      <c r="AU465" s="225"/>
      <c r="AV465" s="225"/>
      <c r="AW465" s="225"/>
      <c r="AX465" s="225"/>
      <c r="AY465" s="225"/>
      <c r="AZ465" s="225"/>
      <c r="BA465" s="225"/>
      <c r="BB465" s="225"/>
      <c r="BC465" s="225"/>
      <c r="BD465" s="225"/>
      <c r="BE465" s="225"/>
      <c r="BF465" s="225"/>
      <c r="BG465" s="225"/>
      <c r="BH465" s="225"/>
      <c r="BI465" s="225"/>
      <c r="BJ465" s="225"/>
      <c r="BK465" s="225"/>
      <c r="BL465" s="225"/>
      <c r="BM465" s="225"/>
      <c r="BN465" s="225"/>
      <c r="BO465" s="225"/>
      <c r="BP465" s="225"/>
      <c r="BQ465" s="225"/>
      <c r="BR465" s="225"/>
      <c r="BS465" s="225"/>
      <c r="BT465" s="225"/>
      <c r="BU465" s="225"/>
      <c r="BV465" s="225"/>
      <c r="BW465" s="225"/>
      <c r="BX465" s="225"/>
      <c r="BY465" s="225"/>
      <c r="BZ465" s="225"/>
      <c r="CA465" s="225"/>
      <c r="CB465" s="225"/>
      <c r="CC465" s="225"/>
      <c r="CD465" s="225"/>
      <c r="CE465" s="225"/>
      <c r="CF465" s="225"/>
      <c r="CG465" s="225"/>
      <c r="CH465" s="225"/>
      <c r="CI465" s="225"/>
      <c r="CJ465" s="225"/>
      <c r="CK465" s="225"/>
      <c r="CL465" s="225"/>
      <c r="CM465" s="225"/>
      <c r="CN465" s="225"/>
      <c r="CO465" s="225"/>
      <c r="CP465" s="225"/>
      <c r="CQ465" s="225"/>
      <c r="CR465" s="225"/>
      <c r="CS465" s="225"/>
      <c r="CT465" s="225"/>
    </row>
    <row r="466" spans="1:98" ht="12" customHeight="1" x14ac:dyDescent="0.25">
      <c r="A466" s="225"/>
      <c r="B466" s="225"/>
      <c r="C466" s="225"/>
      <c r="D466" s="225"/>
      <c r="E466" s="225"/>
      <c r="F466" s="225"/>
      <c r="G466" s="225"/>
      <c r="H466" s="225"/>
      <c r="I466" s="225"/>
      <c r="J466" s="225"/>
      <c r="K466" s="225"/>
      <c r="L466" s="225"/>
      <c r="M466" s="225"/>
      <c r="N466" s="225"/>
      <c r="O466" s="225"/>
      <c r="P466" s="225"/>
      <c r="Q466" s="225"/>
      <c r="R466" s="225"/>
      <c r="S466" s="225"/>
      <c r="T466" s="225"/>
      <c r="U466" s="225"/>
      <c r="V466" s="225"/>
      <c r="W466" s="225"/>
      <c r="X466" s="225"/>
      <c r="Y466" s="225"/>
      <c r="Z466" s="225"/>
      <c r="AA466" s="225"/>
      <c r="AB466" s="225"/>
      <c r="AC466" s="225"/>
      <c r="AD466" s="225"/>
      <c r="AE466" s="225"/>
      <c r="AF466" s="225"/>
      <c r="AG466" s="225"/>
      <c r="AH466" s="225"/>
      <c r="AI466" s="225"/>
      <c r="AJ466" s="225"/>
      <c r="AK466" s="257"/>
      <c r="AL466" s="257"/>
      <c r="AM466" s="225"/>
      <c r="AN466" s="225"/>
      <c r="AO466" s="225"/>
      <c r="AP466" s="225"/>
      <c r="AQ466" s="225"/>
      <c r="AR466" s="225"/>
      <c r="AS466" s="225"/>
      <c r="AT466" s="225"/>
      <c r="AU466" s="225"/>
      <c r="AV466" s="225"/>
      <c r="AW466" s="225"/>
      <c r="AX466" s="225"/>
      <c r="AY466" s="225"/>
      <c r="AZ466" s="225"/>
      <c r="BA466" s="225"/>
      <c r="BB466" s="225"/>
      <c r="BC466" s="225"/>
      <c r="BD466" s="225"/>
      <c r="BE466" s="225"/>
      <c r="BF466" s="225"/>
      <c r="BG466" s="225"/>
      <c r="BH466" s="225"/>
      <c r="BI466" s="225"/>
      <c r="BJ466" s="225"/>
      <c r="BK466" s="225"/>
      <c r="BL466" s="225"/>
      <c r="BM466" s="225"/>
      <c r="BN466" s="225"/>
      <c r="BO466" s="225"/>
      <c r="BP466" s="225"/>
      <c r="BQ466" s="225"/>
      <c r="BR466" s="225"/>
      <c r="BS466" s="225"/>
      <c r="BT466" s="225"/>
      <c r="BU466" s="225"/>
      <c r="BV466" s="225"/>
      <c r="BW466" s="225"/>
      <c r="BX466" s="225"/>
      <c r="BY466" s="225"/>
      <c r="BZ466" s="225"/>
      <c r="CA466" s="225"/>
      <c r="CB466" s="225"/>
      <c r="CC466" s="225"/>
      <c r="CD466" s="225"/>
      <c r="CE466" s="225"/>
      <c r="CF466" s="225"/>
      <c r="CG466" s="225"/>
      <c r="CH466" s="225"/>
      <c r="CI466" s="225"/>
      <c r="CJ466" s="225"/>
      <c r="CK466" s="225"/>
      <c r="CL466" s="225"/>
      <c r="CM466" s="225"/>
      <c r="CN466" s="225"/>
      <c r="CO466" s="225"/>
      <c r="CP466" s="225"/>
      <c r="CQ466" s="225"/>
      <c r="CR466" s="225"/>
      <c r="CS466" s="225"/>
      <c r="CT466" s="225"/>
    </row>
    <row r="467" spans="1:98" ht="12" customHeight="1" x14ac:dyDescent="0.25">
      <c r="A467" s="225"/>
      <c r="B467" s="225"/>
      <c r="C467" s="225"/>
      <c r="D467" s="225"/>
      <c r="E467" s="225"/>
      <c r="F467" s="225"/>
      <c r="G467" s="225"/>
      <c r="H467" s="225"/>
      <c r="I467" s="225"/>
      <c r="J467" s="225"/>
      <c r="K467" s="225"/>
      <c r="L467" s="225"/>
      <c r="M467" s="225"/>
      <c r="N467" s="225"/>
      <c r="O467" s="225"/>
      <c r="P467" s="225"/>
      <c r="Q467" s="225"/>
      <c r="R467" s="225"/>
      <c r="S467" s="225"/>
      <c r="T467" s="225"/>
      <c r="U467" s="225"/>
      <c r="V467" s="225"/>
      <c r="W467" s="225"/>
      <c r="X467" s="225"/>
      <c r="Y467" s="225"/>
      <c r="Z467" s="225"/>
      <c r="AA467" s="225"/>
      <c r="AB467" s="225"/>
      <c r="AC467" s="225"/>
      <c r="AD467" s="225"/>
      <c r="AE467" s="225"/>
      <c r="AF467" s="225"/>
      <c r="AG467" s="225"/>
      <c r="AH467" s="225"/>
      <c r="AI467" s="225"/>
      <c r="AJ467" s="225"/>
      <c r="AK467" s="257"/>
      <c r="AL467" s="257"/>
      <c r="AM467" s="225"/>
      <c r="AN467" s="225"/>
      <c r="AO467" s="225"/>
      <c r="AP467" s="225"/>
      <c r="AQ467" s="225"/>
      <c r="AR467" s="225"/>
      <c r="AS467" s="225"/>
      <c r="AT467" s="225"/>
      <c r="AU467" s="225"/>
      <c r="AV467" s="225"/>
      <c r="AW467" s="225"/>
      <c r="AX467" s="225"/>
      <c r="AY467" s="225"/>
      <c r="AZ467" s="225"/>
      <c r="BA467" s="225"/>
      <c r="BB467" s="225"/>
      <c r="BC467" s="225"/>
      <c r="BD467" s="225"/>
      <c r="BE467" s="225"/>
      <c r="BF467" s="225"/>
      <c r="BG467" s="225"/>
      <c r="BH467" s="225"/>
      <c r="BI467" s="225"/>
      <c r="BJ467" s="225"/>
      <c r="BK467" s="225"/>
      <c r="BL467" s="225"/>
      <c r="BM467" s="225"/>
      <c r="BN467" s="225"/>
      <c r="BO467" s="225"/>
      <c r="BP467" s="225"/>
      <c r="BQ467" s="225"/>
      <c r="BR467" s="225"/>
      <c r="BS467" s="225"/>
      <c r="BT467" s="225"/>
      <c r="BU467" s="225"/>
      <c r="BV467" s="225"/>
      <c r="BW467" s="225"/>
      <c r="BX467" s="225"/>
      <c r="BY467" s="225"/>
      <c r="BZ467" s="225"/>
      <c r="CA467" s="225"/>
      <c r="CB467" s="225"/>
      <c r="CC467" s="225"/>
      <c r="CD467" s="225"/>
      <c r="CE467" s="225"/>
      <c r="CF467" s="225"/>
      <c r="CG467" s="225"/>
      <c r="CH467" s="225"/>
      <c r="CI467" s="225"/>
      <c r="CJ467" s="225"/>
      <c r="CK467" s="225"/>
      <c r="CL467" s="225"/>
      <c r="CM467" s="225"/>
      <c r="CN467" s="225"/>
      <c r="CO467" s="225"/>
      <c r="CP467" s="225"/>
      <c r="CQ467" s="225"/>
      <c r="CR467" s="225"/>
      <c r="CS467" s="225"/>
      <c r="CT467" s="225"/>
    </row>
    <row r="468" spans="1:98" ht="12" customHeight="1" x14ac:dyDescent="0.25">
      <c r="A468" s="225"/>
      <c r="B468" s="225"/>
      <c r="C468" s="225"/>
      <c r="D468" s="225"/>
      <c r="E468" s="225"/>
      <c r="F468" s="225"/>
      <c r="G468" s="225"/>
      <c r="H468" s="225"/>
      <c r="I468" s="225"/>
      <c r="J468" s="225"/>
      <c r="K468" s="225"/>
      <c r="L468" s="225"/>
      <c r="M468" s="225"/>
      <c r="N468" s="225"/>
      <c r="O468" s="225"/>
      <c r="P468" s="225"/>
      <c r="Q468" s="225"/>
      <c r="R468" s="225"/>
      <c r="S468" s="225"/>
      <c r="T468" s="225"/>
      <c r="U468" s="225"/>
      <c r="V468" s="225"/>
      <c r="W468" s="225"/>
      <c r="X468" s="225"/>
      <c r="Y468" s="225"/>
      <c r="Z468" s="225"/>
      <c r="AA468" s="225"/>
      <c r="AB468" s="225"/>
      <c r="AC468" s="225"/>
      <c r="AD468" s="225"/>
      <c r="AE468" s="225"/>
      <c r="AF468" s="225"/>
      <c r="AG468" s="225"/>
      <c r="AH468" s="225"/>
      <c r="AI468" s="225"/>
      <c r="AJ468" s="225"/>
      <c r="AK468" s="257"/>
      <c r="AL468" s="257"/>
      <c r="AM468" s="225"/>
      <c r="AN468" s="225"/>
      <c r="AO468" s="225"/>
      <c r="AP468" s="225"/>
      <c r="AQ468" s="225"/>
      <c r="AR468" s="225"/>
      <c r="AS468" s="225"/>
      <c r="AT468" s="225"/>
      <c r="AU468" s="225"/>
      <c r="AV468" s="225"/>
      <c r="AW468" s="225"/>
      <c r="AX468" s="225"/>
      <c r="AY468" s="225"/>
      <c r="AZ468" s="225"/>
      <c r="BA468" s="225"/>
      <c r="BB468" s="225"/>
      <c r="BC468" s="225"/>
      <c r="BD468" s="225"/>
      <c r="BE468" s="225"/>
      <c r="BF468" s="225"/>
      <c r="BG468" s="225"/>
      <c r="BH468" s="225"/>
      <c r="BI468" s="225"/>
      <c r="BJ468" s="225"/>
      <c r="BK468" s="225"/>
      <c r="BL468" s="225"/>
      <c r="BM468" s="225"/>
      <c r="BN468" s="225"/>
      <c r="BO468" s="225"/>
      <c r="BP468" s="225"/>
      <c r="BQ468" s="225"/>
      <c r="BR468" s="225"/>
      <c r="BS468" s="225"/>
      <c r="BT468" s="225"/>
      <c r="BU468" s="225"/>
      <c r="BV468" s="225"/>
      <c r="BW468" s="225"/>
      <c r="BX468" s="225"/>
      <c r="BY468" s="225"/>
      <c r="BZ468" s="225"/>
      <c r="CA468" s="225"/>
      <c r="CB468" s="225"/>
      <c r="CC468" s="225"/>
      <c r="CD468" s="225"/>
      <c r="CE468" s="225"/>
      <c r="CF468" s="225"/>
      <c r="CG468" s="225"/>
      <c r="CH468" s="225"/>
      <c r="CI468" s="225"/>
      <c r="CJ468" s="225"/>
      <c r="CK468" s="225"/>
      <c r="CL468" s="225"/>
      <c r="CM468" s="225"/>
      <c r="CN468" s="225"/>
      <c r="CO468" s="225"/>
      <c r="CP468" s="225"/>
      <c r="CQ468" s="225"/>
      <c r="CR468" s="225"/>
      <c r="CS468" s="225"/>
      <c r="CT468" s="225"/>
    </row>
    <row r="469" spans="1:98" ht="12" customHeight="1" x14ac:dyDescent="0.25">
      <c r="A469" s="225"/>
      <c r="B469" s="225"/>
      <c r="C469" s="225"/>
      <c r="D469" s="225"/>
      <c r="E469" s="225"/>
      <c r="F469" s="225"/>
      <c r="G469" s="225"/>
      <c r="H469" s="225"/>
      <c r="I469" s="225"/>
      <c r="J469" s="225"/>
      <c r="K469" s="225"/>
      <c r="L469" s="225"/>
      <c r="M469" s="225"/>
      <c r="N469" s="225"/>
      <c r="O469" s="225"/>
      <c r="P469" s="225"/>
      <c r="Q469" s="225"/>
      <c r="R469" s="225"/>
      <c r="S469" s="225"/>
      <c r="T469" s="225"/>
      <c r="U469" s="225"/>
      <c r="V469" s="225"/>
      <c r="W469" s="225"/>
      <c r="X469" s="225"/>
      <c r="Y469" s="225"/>
      <c r="Z469" s="225"/>
      <c r="AA469" s="225"/>
      <c r="AB469" s="225"/>
      <c r="AC469" s="225"/>
      <c r="AD469" s="225"/>
      <c r="AE469" s="225"/>
      <c r="AF469" s="225"/>
      <c r="AG469" s="225"/>
      <c r="AH469" s="225"/>
      <c r="AI469" s="225"/>
      <c r="AJ469" s="225"/>
      <c r="AK469" s="257"/>
      <c r="AL469" s="257"/>
      <c r="AM469" s="225"/>
      <c r="AN469" s="225"/>
      <c r="AO469" s="225"/>
      <c r="AP469" s="225"/>
      <c r="AQ469" s="225"/>
      <c r="AR469" s="225"/>
      <c r="AS469" s="225"/>
      <c r="AT469" s="225"/>
      <c r="AU469" s="225"/>
      <c r="AV469" s="225"/>
      <c r="AW469" s="225"/>
      <c r="AX469" s="225"/>
      <c r="AY469" s="225"/>
      <c r="AZ469" s="225"/>
      <c r="BA469" s="225"/>
      <c r="BB469" s="225"/>
      <c r="BC469" s="225"/>
      <c r="BD469" s="225"/>
      <c r="BE469" s="225"/>
      <c r="BF469" s="225"/>
      <c r="BG469" s="225"/>
      <c r="BH469" s="225"/>
      <c r="BI469" s="225"/>
      <c r="BJ469" s="225"/>
      <c r="BK469" s="225"/>
      <c r="BL469" s="225"/>
      <c r="BM469" s="225"/>
      <c r="BN469" s="225"/>
      <c r="BO469" s="225"/>
      <c r="BP469" s="225"/>
      <c r="BQ469" s="225"/>
      <c r="BR469" s="225"/>
      <c r="BS469" s="225"/>
      <c r="BT469" s="225"/>
      <c r="BU469" s="225"/>
      <c r="BV469" s="225"/>
      <c r="BW469" s="225"/>
      <c r="BX469" s="225"/>
      <c r="BY469" s="225"/>
      <c r="BZ469" s="225"/>
      <c r="CA469" s="225"/>
      <c r="CB469" s="225"/>
      <c r="CC469" s="225"/>
      <c r="CD469" s="225"/>
      <c r="CE469" s="225"/>
      <c r="CF469" s="225"/>
      <c r="CG469" s="225"/>
      <c r="CH469" s="225"/>
      <c r="CI469" s="225"/>
      <c r="CJ469" s="225"/>
      <c r="CK469" s="225"/>
      <c r="CL469" s="225"/>
      <c r="CM469" s="225"/>
      <c r="CN469" s="225"/>
      <c r="CO469" s="225"/>
      <c r="CP469" s="225"/>
      <c r="CQ469" s="225"/>
      <c r="CR469" s="225"/>
      <c r="CS469" s="225"/>
      <c r="CT469" s="225"/>
    </row>
    <row r="470" spans="1:98" ht="12" customHeight="1" x14ac:dyDescent="0.25">
      <c r="A470" s="225"/>
      <c r="B470" s="225"/>
      <c r="C470" s="225"/>
      <c r="D470" s="225"/>
      <c r="E470" s="225"/>
      <c r="F470" s="225"/>
      <c r="G470" s="225"/>
      <c r="H470" s="225"/>
      <c r="I470" s="225"/>
      <c r="J470" s="225"/>
      <c r="K470" s="225"/>
      <c r="L470" s="225"/>
      <c r="M470" s="225"/>
      <c r="N470" s="225"/>
      <c r="O470" s="225"/>
      <c r="P470" s="225"/>
      <c r="Q470" s="225"/>
      <c r="R470" s="225"/>
      <c r="S470" s="225"/>
      <c r="T470" s="225"/>
      <c r="U470" s="225"/>
      <c r="V470" s="225"/>
      <c r="W470" s="225"/>
      <c r="X470" s="225"/>
      <c r="Y470" s="225"/>
      <c r="Z470" s="225"/>
      <c r="AA470" s="225"/>
      <c r="AB470" s="225"/>
      <c r="AC470" s="225"/>
      <c r="AD470" s="225"/>
      <c r="AE470" s="225"/>
      <c r="AF470" s="225"/>
      <c r="AG470" s="225"/>
      <c r="AH470" s="225"/>
      <c r="AI470" s="225"/>
      <c r="AJ470" s="225"/>
      <c r="AK470" s="257"/>
      <c r="AL470" s="257"/>
      <c r="AM470" s="225"/>
      <c r="AN470" s="225"/>
      <c r="AO470" s="225"/>
      <c r="AP470" s="225"/>
      <c r="AQ470" s="225"/>
      <c r="AR470" s="225"/>
      <c r="AS470" s="225"/>
      <c r="AT470" s="225"/>
      <c r="AU470" s="225"/>
      <c r="AV470" s="225"/>
      <c r="AW470" s="225"/>
      <c r="AX470" s="225"/>
      <c r="AY470" s="225"/>
      <c r="AZ470" s="225"/>
      <c r="BA470" s="225"/>
      <c r="BB470" s="225"/>
      <c r="BC470" s="225"/>
      <c r="BD470" s="225"/>
      <c r="BE470" s="225"/>
      <c r="BF470" s="225"/>
      <c r="BG470" s="225"/>
      <c r="BH470" s="225"/>
      <c r="BI470" s="225"/>
      <c r="BJ470" s="225"/>
      <c r="BK470" s="225"/>
      <c r="BL470" s="225"/>
      <c r="BM470" s="225"/>
      <c r="BN470" s="225"/>
      <c r="BO470" s="225"/>
      <c r="BP470" s="225"/>
      <c r="BQ470" s="225"/>
      <c r="BR470" s="225"/>
      <c r="BS470" s="225"/>
      <c r="BT470" s="225"/>
      <c r="BU470" s="225"/>
      <c r="BV470" s="225"/>
      <c r="BW470" s="225"/>
      <c r="BX470" s="225"/>
      <c r="BY470" s="225"/>
      <c r="BZ470" s="225"/>
      <c r="CA470" s="225"/>
      <c r="CB470" s="225"/>
      <c r="CC470" s="225"/>
      <c r="CD470" s="225"/>
      <c r="CE470" s="225"/>
      <c r="CF470" s="225"/>
      <c r="CG470" s="225"/>
      <c r="CH470" s="225"/>
      <c r="CI470" s="225"/>
      <c r="CJ470" s="225"/>
      <c r="CK470" s="225"/>
      <c r="CL470" s="225"/>
      <c r="CM470" s="225"/>
      <c r="CN470" s="225"/>
      <c r="CO470" s="225"/>
      <c r="CP470" s="225"/>
      <c r="CQ470" s="225"/>
      <c r="CR470" s="225"/>
      <c r="CS470" s="225"/>
      <c r="CT470" s="225"/>
    </row>
    <row r="471" spans="1:98" ht="12" customHeight="1" x14ac:dyDescent="0.25">
      <c r="A471" s="225"/>
      <c r="B471" s="225"/>
      <c r="C471" s="225"/>
      <c r="D471" s="225"/>
      <c r="E471" s="225"/>
      <c r="F471" s="225"/>
      <c r="G471" s="225"/>
      <c r="H471" s="225"/>
      <c r="I471" s="225"/>
      <c r="J471" s="225"/>
      <c r="K471" s="225"/>
      <c r="L471" s="225"/>
      <c r="M471" s="225"/>
      <c r="N471" s="225"/>
      <c r="O471" s="225"/>
      <c r="P471" s="225"/>
      <c r="Q471" s="225"/>
      <c r="R471" s="225"/>
      <c r="S471" s="225"/>
      <c r="T471" s="225"/>
      <c r="U471" s="225"/>
      <c r="V471" s="225"/>
      <c r="W471" s="225"/>
      <c r="X471" s="225"/>
      <c r="Y471" s="225"/>
      <c r="Z471" s="225"/>
      <c r="AA471" s="225"/>
      <c r="AB471" s="225"/>
      <c r="AC471" s="225"/>
      <c r="AD471" s="225"/>
      <c r="AE471" s="225"/>
      <c r="AF471" s="225"/>
      <c r="AG471" s="225"/>
      <c r="AH471" s="225"/>
      <c r="AI471" s="225"/>
      <c r="AJ471" s="225"/>
      <c r="AK471" s="257"/>
      <c r="AL471" s="257"/>
      <c r="AM471" s="225"/>
      <c r="AN471" s="225"/>
      <c r="AO471" s="225"/>
      <c r="AP471" s="225"/>
      <c r="AQ471" s="225"/>
      <c r="AR471" s="225"/>
      <c r="AS471" s="225"/>
      <c r="AT471" s="225"/>
      <c r="AU471" s="225"/>
      <c r="AV471" s="225"/>
      <c r="AW471" s="225"/>
      <c r="AX471" s="225"/>
      <c r="AY471" s="225"/>
      <c r="AZ471" s="225"/>
      <c r="BA471" s="225"/>
      <c r="BB471" s="225"/>
      <c r="BC471" s="225"/>
      <c r="BD471" s="225"/>
      <c r="BE471" s="225"/>
      <c r="BF471" s="225"/>
      <c r="BG471" s="225"/>
      <c r="BH471" s="225"/>
      <c r="BI471" s="225"/>
      <c r="BJ471" s="225"/>
      <c r="BK471" s="225"/>
      <c r="BL471" s="225"/>
      <c r="BM471" s="225"/>
      <c r="BN471" s="225"/>
      <c r="BO471" s="225"/>
      <c r="BP471" s="225"/>
      <c r="BQ471" s="225"/>
      <c r="BR471" s="225"/>
      <c r="BS471" s="225"/>
      <c r="BT471" s="225"/>
      <c r="BU471" s="225"/>
      <c r="BV471" s="225"/>
      <c r="BW471" s="225"/>
      <c r="BX471" s="225"/>
      <c r="BY471" s="225"/>
      <c r="BZ471" s="225"/>
      <c r="CA471" s="225"/>
      <c r="CB471" s="225"/>
      <c r="CC471" s="225"/>
      <c r="CD471" s="225"/>
      <c r="CE471" s="225"/>
      <c r="CF471" s="225"/>
      <c r="CG471" s="225"/>
      <c r="CH471" s="225"/>
      <c r="CI471" s="225"/>
      <c r="CJ471" s="225"/>
      <c r="CK471" s="225"/>
      <c r="CL471" s="225"/>
      <c r="CM471" s="225"/>
      <c r="CN471" s="225"/>
      <c r="CO471" s="225"/>
      <c r="CP471" s="225"/>
      <c r="CQ471" s="225"/>
      <c r="CR471" s="225"/>
      <c r="CS471" s="225"/>
      <c r="CT471" s="225"/>
    </row>
    <row r="472" spans="1:98" ht="12" customHeight="1" x14ac:dyDescent="0.25">
      <c r="A472" s="225"/>
      <c r="B472" s="225"/>
      <c r="C472" s="225"/>
      <c r="D472" s="225"/>
      <c r="E472" s="225"/>
      <c r="F472" s="225"/>
      <c r="G472" s="225"/>
      <c r="H472" s="225"/>
      <c r="I472" s="225"/>
      <c r="J472" s="225"/>
      <c r="K472" s="225"/>
      <c r="L472" s="225"/>
      <c r="M472" s="225"/>
      <c r="N472" s="225"/>
      <c r="O472" s="225"/>
      <c r="P472" s="225"/>
      <c r="Q472" s="225"/>
      <c r="R472" s="225"/>
      <c r="S472" s="225"/>
      <c r="T472" s="225"/>
      <c r="U472" s="225"/>
      <c r="V472" s="225"/>
      <c r="W472" s="225"/>
      <c r="X472" s="225"/>
      <c r="Y472" s="225"/>
      <c r="Z472" s="225"/>
      <c r="AA472" s="225"/>
      <c r="AB472" s="225"/>
      <c r="AC472" s="225"/>
      <c r="AD472" s="225"/>
      <c r="AE472" s="225"/>
      <c r="AF472" s="225"/>
      <c r="AG472" s="225"/>
      <c r="AH472" s="225"/>
      <c r="AI472" s="225"/>
      <c r="AJ472" s="225"/>
      <c r="AK472" s="257"/>
      <c r="AL472" s="257"/>
      <c r="AM472" s="225"/>
      <c r="AN472" s="225"/>
      <c r="AO472" s="225"/>
      <c r="AP472" s="225"/>
      <c r="AQ472" s="225"/>
      <c r="AR472" s="225"/>
      <c r="AS472" s="225"/>
      <c r="AT472" s="225"/>
      <c r="AU472" s="225"/>
      <c r="AV472" s="225"/>
      <c r="AW472" s="225"/>
      <c r="AX472" s="225"/>
      <c r="AY472" s="225"/>
      <c r="AZ472" s="225"/>
      <c r="BA472" s="225"/>
      <c r="BB472" s="225"/>
      <c r="BC472" s="225"/>
      <c r="BD472" s="225"/>
      <c r="BE472" s="225"/>
      <c r="BF472" s="225"/>
      <c r="BG472" s="225"/>
      <c r="BH472" s="225"/>
      <c r="BI472" s="225"/>
      <c r="BJ472" s="225"/>
      <c r="BK472" s="225"/>
      <c r="BL472" s="225"/>
      <c r="BM472" s="225"/>
      <c r="BN472" s="225"/>
      <c r="BO472" s="225"/>
      <c r="BP472" s="225"/>
      <c r="BQ472" s="225"/>
      <c r="BR472" s="225"/>
      <c r="BS472" s="225"/>
      <c r="BT472" s="225"/>
      <c r="BU472" s="225"/>
      <c r="BV472" s="225"/>
      <c r="BW472" s="225"/>
      <c r="BX472" s="225"/>
      <c r="BY472" s="225"/>
      <c r="BZ472" s="225"/>
      <c r="CA472" s="225"/>
      <c r="CB472" s="225"/>
      <c r="CC472" s="225"/>
      <c r="CD472" s="225"/>
      <c r="CE472" s="225"/>
      <c r="CF472" s="225"/>
      <c r="CG472" s="225"/>
      <c r="CH472" s="225"/>
      <c r="CI472" s="225"/>
      <c r="CJ472" s="225"/>
      <c r="CK472" s="225"/>
      <c r="CL472" s="225"/>
      <c r="CM472" s="225"/>
      <c r="CN472" s="225"/>
      <c r="CO472" s="225"/>
      <c r="CP472" s="225"/>
      <c r="CQ472" s="225"/>
      <c r="CR472" s="225"/>
      <c r="CS472" s="225"/>
      <c r="CT472" s="225"/>
    </row>
    <row r="473" spans="1:98" ht="12" customHeight="1" x14ac:dyDescent="0.25">
      <c r="A473" s="225"/>
      <c r="B473" s="225"/>
      <c r="C473" s="225"/>
      <c r="D473" s="225"/>
      <c r="E473" s="225"/>
      <c r="F473" s="225"/>
      <c r="G473" s="225"/>
      <c r="H473" s="225"/>
      <c r="I473" s="225"/>
      <c r="J473" s="225"/>
      <c r="K473" s="225"/>
      <c r="L473" s="225"/>
      <c r="M473" s="225"/>
      <c r="N473" s="225"/>
      <c r="O473" s="225"/>
      <c r="P473" s="225"/>
      <c r="Q473" s="225"/>
      <c r="R473" s="225"/>
      <c r="S473" s="225"/>
      <c r="T473" s="225"/>
      <c r="U473" s="225"/>
      <c r="V473" s="225"/>
      <c r="W473" s="225"/>
      <c r="X473" s="225"/>
      <c r="Y473" s="225"/>
      <c r="Z473" s="225"/>
      <c r="AA473" s="225"/>
      <c r="AB473" s="225"/>
      <c r="AC473" s="225"/>
      <c r="AD473" s="225"/>
      <c r="AE473" s="225"/>
      <c r="AF473" s="225"/>
      <c r="AG473" s="225"/>
      <c r="AH473" s="225"/>
      <c r="AI473" s="225"/>
      <c r="AJ473" s="225"/>
      <c r="AK473" s="257"/>
      <c r="AL473" s="257"/>
      <c r="AM473" s="225"/>
      <c r="AN473" s="225"/>
      <c r="AO473" s="225"/>
      <c r="AP473" s="225"/>
      <c r="AQ473" s="225"/>
      <c r="AR473" s="225"/>
      <c r="AS473" s="225"/>
      <c r="AT473" s="225"/>
      <c r="AU473" s="225"/>
      <c r="AV473" s="225"/>
      <c r="AW473" s="225"/>
      <c r="AX473" s="225"/>
      <c r="AY473" s="225"/>
      <c r="AZ473" s="225"/>
      <c r="BA473" s="225"/>
      <c r="BB473" s="225"/>
      <c r="BC473" s="225"/>
      <c r="BD473" s="225"/>
      <c r="BE473" s="225"/>
      <c r="BF473" s="225"/>
      <c r="BG473" s="225"/>
      <c r="BH473" s="225"/>
      <c r="BI473" s="225"/>
      <c r="BJ473" s="225"/>
      <c r="BK473" s="225"/>
      <c r="BL473" s="225"/>
      <c r="BM473" s="225"/>
      <c r="BN473" s="225"/>
      <c r="BO473" s="225"/>
      <c r="BP473" s="225"/>
      <c r="BQ473" s="225"/>
      <c r="BR473" s="225"/>
      <c r="BS473" s="225"/>
      <c r="BT473" s="225"/>
      <c r="BU473" s="225"/>
      <c r="BV473" s="225"/>
      <c r="BW473" s="225"/>
      <c r="BX473" s="225"/>
      <c r="BY473" s="225"/>
      <c r="BZ473" s="225"/>
      <c r="CA473" s="225"/>
      <c r="CB473" s="225"/>
      <c r="CC473" s="225"/>
      <c r="CD473" s="225"/>
      <c r="CE473" s="225"/>
      <c r="CF473" s="225"/>
      <c r="CG473" s="225"/>
      <c r="CH473" s="225"/>
      <c r="CI473" s="225"/>
      <c r="CJ473" s="225"/>
      <c r="CK473" s="225"/>
      <c r="CL473" s="225"/>
      <c r="CM473" s="225"/>
      <c r="CN473" s="225"/>
      <c r="CO473" s="225"/>
      <c r="CP473" s="225"/>
      <c r="CQ473" s="225"/>
      <c r="CR473" s="225"/>
      <c r="CS473" s="225"/>
      <c r="CT473" s="225"/>
    </row>
    <row r="474" spans="1:98" ht="12" customHeight="1" x14ac:dyDescent="0.25">
      <c r="A474" s="225"/>
      <c r="B474" s="225"/>
      <c r="C474" s="225"/>
      <c r="D474" s="225"/>
      <c r="E474" s="225"/>
      <c r="F474" s="225"/>
      <c r="G474" s="225"/>
      <c r="H474" s="225"/>
      <c r="I474" s="225"/>
      <c r="J474" s="225"/>
      <c r="K474" s="225"/>
      <c r="L474" s="225"/>
      <c r="M474" s="225"/>
      <c r="N474" s="225"/>
      <c r="O474" s="225"/>
      <c r="P474" s="225"/>
      <c r="Q474" s="225"/>
      <c r="R474" s="225"/>
      <c r="S474" s="225"/>
      <c r="T474" s="225"/>
      <c r="U474" s="225"/>
      <c r="V474" s="225"/>
      <c r="W474" s="225"/>
      <c r="X474" s="225"/>
      <c r="Y474" s="225"/>
      <c r="Z474" s="225"/>
      <c r="AA474" s="225"/>
      <c r="AB474" s="225"/>
      <c r="AC474" s="225"/>
      <c r="AD474" s="225"/>
      <c r="AE474" s="225"/>
      <c r="AF474" s="225"/>
      <c r="AG474" s="225"/>
      <c r="AH474" s="225"/>
      <c r="AI474" s="225"/>
      <c r="AJ474" s="225"/>
      <c r="AK474" s="257"/>
      <c r="AL474" s="257"/>
      <c r="AM474" s="225"/>
      <c r="AN474" s="225"/>
      <c r="AO474" s="225"/>
      <c r="AP474" s="225"/>
      <c r="AQ474" s="225"/>
      <c r="AR474" s="225"/>
      <c r="AS474" s="225"/>
      <c r="AT474" s="225"/>
      <c r="AU474" s="225"/>
      <c r="AV474" s="225"/>
      <c r="AW474" s="225"/>
      <c r="AX474" s="225"/>
      <c r="AY474" s="225"/>
      <c r="AZ474" s="225"/>
      <c r="BA474" s="225"/>
      <c r="BB474" s="225"/>
      <c r="BC474" s="225"/>
      <c r="BD474" s="225"/>
      <c r="BE474" s="225"/>
      <c r="BF474" s="225"/>
      <c r="BG474" s="225"/>
      <c r="BH474" s="225"/>
      <c r="BI474" s="225"/>
      <c r="BJ474" s="225"/>
      <c r="BK474" s="225"/>
      <c r="BL474" s="225"/>
      <c r="BM474" s="225"/>
      <c r="BN474" s="225"/>
      <c r="BO474" s="225"/>
      <c r="BP474" s="225"/>
      <c r="BQ474" s="225"/>
      <c r="BR474" s="225"/>
      <c r="BS474" s="225"/>
      <c r="BT474" s="225"/>
      <c r="BU474" s="225"/>
      <c r="BV474" s="225"/>
      <c r="BW474" s="225"/>
      <c r="BX474" s="225"/>
      <c r="BY474" s="225"/>
      <c r="BZ474" s="225"/>
      <c r="CA474" s="225"/>
      <c r="CB474" s="225"/>
      <c r="CC474" s="225"/>
      <c r="CD474" s="225"/>
      <c r="CE474" s="225"/>
      <c r="CF474" s="225"/>
      <c r="CG474" s="225"/>
      <c r="CH474" s="225"/>
      <c r="CI474" s="225"/>
      <c r="CJ474" s="225"/>
      <c r="CK474" s="225"/>
      <c r="CL474" s="225"/>
      <c r="CM474" s="225"/>
      <c r="CN474" s="225"/>
      <c r="CO474" s="225"/>
      <c r="CP474" s="225"/>
      <c r="CQ474" s="225"/>
      <c r="CR474" s="225"/>
      <c r="CS474" s="225"/>
      <c r="CT474" s="225"/>
    </row>
    <row r="475" spans="1:98" ht="12" customHeight="1" x14ac:dyDescent="0.25">
      <c r="A475" s="225"/>
      <c r="B475" s="225"/>
      <c r="C475" s="225"/>
      <c r="D475" s="225"/>
      <c r="E475" s="225"/>
      <c r="F475" s="225"/>
      <c r="G475" s="225"/>
      <c r="H475" s="225"/>
      <c r="I475" s="225"/>
      <c r="J475" s="225"/>
      <c r="K475" s="225"/>
      <c r="L475" s="225"/>
      <c r="M475" s="225"/>
      <c r="N475" s="225"/>
      <c r="O475" s="225"/>
      <c r="P475" s="225"/>
      <c r="Q475" s="225"/>
      <c r="R475" s="225"/>
      <c r="S475" s="225"/>
      <c r="T475" s="225"/>
      <c r="U475" s="225"/>
      <c r="V475" s="225"/>
      <c r="W475" s="225"/>
      <c r="X475" s="225"/>
      <c r="Y475" s="225"/>
      <c r="Z475" s="225"/>
      <c r="AA475" s="225"/>
      <c r="AB475" s="225"/>
      <c r="AC475" s="225"/>
      <c r="AD475" s="225"/>
      <c r="AE475" s="225"/>
      <c r="AF475" s="225"/>
      <c r="AG475" s="225"/>
      <c r="AH475" s="225"/>
      <c r="AI475" s="225"/>
      <c r="AJ475" s="225"/>
      <c r="AK475" s="257"/>
      <c r="AL475" s="257"/>
      <c r="AM475" s="225"/>
      <c r="AN475" s="225"/>
      <c r="AO475" s="225"/>
      <c r="AP475" s="225"/>
      <c r="AQ475" s="225"/>
      <c r="AR475" s="225"/>
      <c r="AS475" s="225"/>
      <c r="AT475" s="225"/>
      <c r="AU475" s="225"/>
      <c r="AV475" s="225"/>
      <c r="AW475" s="225"/>
      <c r="AX475" s="225"/>
      <c r="AY475" s="225"/>
      <c r="AZ475" s="225"/>
      <c r="BA475" s="225"/>
      <c r="BB475" s="225"/>
      <c r="BC475" s="225"/>
      <c r="BD475" s="225"/>
      <c r="BE475" s="225"/>
      <c r="BF475" s="225"/>
      <c r="BG475" s="225"/>
      <c r="BH475" s="225"/>
      <c r="BI475" s="225"/>
      <c r="BJ475" s="225"/>
      <c r="BK475" s="225"/>
      <c r="BL475" s="225"/>
      <c r="BM475" s="225"/>
      <c r="BN475" s="225"/>
      <c r="BO475" s="225"/>
      <c r="BP475" s="225"/>
      <c r="BQ475" s="225"/>
      <c r="BR475" s="225"/>
      <c r="BS475" s="225"/>
      <c r="BT475" s="225"/>
      <c r="BU475" s="225"/>
      <c r="BV475" s="225"/>
      <c r="BW475" s="225"/>
      <c r="BX475" s="225"/>
      <c r="BY475" s="225"/>
      <c r="BZ475" s="225"/>
      <c r="CA475" s="225"/>
      <c r="CB475" s="225"/>
      <c r="CC475" s="225"/>
      <c r="CD475" s="225"/>
      <c r="CE475" s="225"/>
      <c r="CF475" s="225"/>
      <c r="CG475" s="225"/>
      <c r="CH475" s="225"/>
      <c r="CI475" s="225"/>
      <c r="CJ475" s="225"/>
      <c r="CK475" s="225"/>
      <c r="CL475" s="225"/>
      <c r="CM475" s="225"/>
      <c r="CN475" s="225"/>
      <c r="CO475" s="225"/>
      <c r="CP475" s="225"/>
      <c r="CQ475" s="225"/>
      <c r="CR475" s="225"/>
      <c r="CS475" s="225"/>
      <c r="CT475" s="225"/>
    </row>
    <row r="476" spans="1:98" ht="12" customHeight="1" x14ac:dyDescent="0.25">
      <c r="A476" s="225"/>
      <c r="B476" s="225"/>
      <c r="C476" s="225"/>
      <c r="D476" s="225"/>
      <c r="E476" s="225"/>
      <c r="F476" s="225"/>
      <c r="G476" s="225"/>
      <c r="H476" s="225"/>
      <c r="I476" s="225"/>
      <c r="J476" s="225"/>
      <c r="K476" s="225"/>
      <c r="L476" s="225"/>
      <c r="M476" s="225"/>
      <c r="N476" s="225"/>
      <c r="O476" s="225"/>
      <c r="P476" s="225"/>
      <c r="Q476" s="225"/>
      <c r="R476" s="225"/>
      <c r="S476" s="225"/>
      <c r="T476" s="225"/>
      <c r="U476" s="225"/>
      <c r="V476" s="225"/>
      <c r="W476" s="225"/>
      <c r="X476" s="225"/>
      <c r="Y476" s="225"/>
      <c r="Z476" s="225"/>
      <c r="AA476" s="225"/>
      <c r="AB476" s="225"/>
      <c r="AC476" s="225"/>
      <c r="AD476" s="225"/>
      <c r="AE476" s="225"/>
      <c r="AF476" s="225"/>
      <c r="AG476" s="225"/>
      <c r="AH476" s="225"/>
      <c r="AI476" s="225"/>
      <c r="AJ476" s="225"/>
      <c r="AK476" s="257"/>
      <c r="AL476" s="257"/>
      <c r="AM476" s="225"/>
      <c r="AN476" s="225"/>
      <c r="AO476" s="225"/>
      <c r="AP476" s="225"/>
      <c r="AQ476" s="225"/>
      <c r="AR476" s="225"/>
      <c r="AS476" s="225"/>
      <c r="AT476" s="225"/>
      <c r="AU476" s="225"/>
      <c r="AV476" s="225"/>
      <c r="AW476" s="225"/>
      <c r="AX476" s="225"/>
      <c r="AY476" s="225"/>
      <c r="AZ476" s="225"/>
      <c r="BA476" s="225"/>
      <c r="BB476" s="225"/>
      <c r="BC476" s="225"/>
      <c r="BD476" s="225"/>
      <c r="BE476" s="225"/>
      <c r="BF476" s="225"/>
      <c r="BG476" s="225"/>
      <c r="BH476" s="225"/>
      <c r="BI476" s="225"/>
      <c r="BJ476" s="225"/>
      <c r="BK476" s="225"/>
      <c r="BL476" s="225"/>
      <c r="BM476" s="225"/>
      <c r="BN476" s="225"/>
      <c r="BO476" s="225"/>
      <c r="BP476" s="225"/>
      <c r="BQ476" s="225"/>
      <c r="BR476" s="225"/>
      <c r="BS476" s="225"/>
      <c r="BT476" s="225"/>
      <c r="BU476" s="225"/>
      <c r="BV476" s="225"/>
      <c r="BW476" s="225"/>
      <c r="BX476" s="225"/>
      <c r="BY476" s="225"/>
      <c r="BZ476" s="225"/>
      <c r="CA476" s="225"/>
      <c r="CB476" s="225"/>
      <c r="CC476" s="225"/>
      <c r="CD476" s="225"/>
      <c r="CE476" s="225"/>
      <c r="CF476" s="225"/>
      <c r="CG476" s="225"/>
      <c r="CH476" s="225"/>
      <c r="CI476" s="225"/>
      <c r="CJ476" s="225"/>
      <c r="CK476" s="225"/>
      <c r="CL476" s="225"/>
      <c r="CM476" s="225"/>
      <c r="CN476" s="225"/>
      <c r="CO476" s="225"/>
      <c r="CP476" s="225"/>
      <c r="CQ476" s="225"/>
      <c r="CR476" s="225"/>
      <c r="CS476" s="225"/>
      <c r="CT476" s="225"/>
    </row>
    <row r="477" spans="1:98" ht="12" customHeight="1" x14ac:dyDescent="0.25">
      <c r="A477" s="225"/>
      <c r="B477" s="225"/>
      <c r="C477" s="225"/>
      <c r="D477" s="225"/>
      <c r="E477" s="225"/>
      <c r="F477" s="225"/>
      <c r="G477" s="225"/>
      <c r="H477" s="225"/>
      <c r="I477" s="225"/>
      <c r="J477" s="225"/>
      <c r="K477" s="225"/>
      <c r="L477" s="225"/>
      <c r="M477" s="225"/>
      <c r="N477" s="225"/>
      <c r="O477" s="225"/>
      <c r="P477" s="225"/>
      <c r="Q477" s="225"/>
      <c r="R477" s="225"/>
      <c r="S477" s="225"/>
      <c r="T477" s="225"/>
      <c r="U477" s="225"/>
      <c r="V477" s="225"/>
      <c r="W477" s="225"/>
      <c r="X477" s="225"/>
      <c r="Y477" s="225"/>
      <c r="Z477" s="225"/>
      <c r="AA477" s="225"/>
      <c r="AB477" s="225"/>
      <c r="AC477" s="225"/>
      <c r="AD477" s="225"/>
      <c r="AE477" s="225"/>
      <c r="AF477" s="225"/>
      <c r="AG477" s="225"/>
      <c r="AH477" s="225"/>
      <c r="AI477" s="225"/>
      <c r="AJ477" s="225"/>
      <c r="AK477" s="257"/>
      <c r="AL477" s="257"/>
      <c r="AM477" s="225"/>
      <c r="AN477" s="225"/>
      <c r="AO477" s="225"/>
      <c r="AP477" s="225"/>
      <c r="AQ477" s="225"/>
      <c r="AR477" s="225"/>
      <c r="AS477" s="225"/>
      <c r="AT477" s="225"/>
      <c r="AU477" s="225"/>
      <c r="AV477" s="225"/>
      <c r="AW477" s="225"/>
      <c r="AX477" s="225"/>
      <c r="AY477" s="225"/>
      <c r="AZ477" s="225"/>
      <c r="BA477" s="225"/>
      <c r="BB477" s="225"/>
      <c r="BC477" s="225"/>
      <c r="BD477" s="225"/>
      <c r="BE477" s="225"/>
      <c r="BF477" s="225"/>
      <c r="BG477" s="225"/>
      <c r="BH477" s="225"/>
      <c r="BI477" s="225"/>
      <c r="BJ477" s="225"/>
      <c r="BK477" s="225"/>
      <c r="BL477" s="225"/>
      <c r="BM477" s="225"/>
      <c r="BN477" s="225"/>
      <c r="BO477" s="225"/>
      <c r="BP477" s="225"/>
      <c r="BQ477" s="225"/>
      <c r="BR477" s="225"/>
      <c r="BS477" s="225"/>
      <c r="BT477" s="225"/>
      <c r="BU477" s="225"/>
      <c r="BV477" s="225"/>
      <c r="BW477" s="225"/>
      <c r="BX477" s="225"/>
      <c r="BY477" s="225"/>
      <c r="BZ477" s="225"/>
      <c r="CA477" s="225"/>
      <c r="CB477" s="225"/>
      <c r="CC477" s="225"/>
      <c r="CD477" s="225"/>
      <c r="CE477" s="225"/>
      <c r="CF477" s="225"/>
      <c r="CG477" s="225"/>
      <c r="CH477" s="225"/>
      <c r="CI477" s="225"/>
      <c r="CJ477" s="225"/>
      <c r="CK477" s="225"/>
      <c r="CL477" s="225"/>
      <c r="CM477" s="225"/>
      <c r="CN477" s="225"/>
      <c r="CO477" s="225"/>
      <c r="CP477" s="225"/>
      <c r="CQ477" s="225"/>
      <c r="CR477" s="225"/>
      <c r="CS477" s="225"/>
      <c r="CT477" s="225"/>
    </row>
    <row r="478" spans="1:98" ht="12" customHeight="1" x14ac:dyDescent="0.25">
      <c r="A478" s="225"/>
      <c r="B478" s="225"/>
      <c r="C478" s="225"/>
      <c r="D478" s="225"/>
      <c r="E478" s="225"/>
      <c r="F478" s="225"/>
      <c r="G478" s="225"/>
      <c r="H478" s="225"/>
      <c r="I478" s="225"/>
      <c r="J478" s="225"/>
      <c r="K478" s="225"/>
      <c r="L478" s="225"/>
      <c r="M478" s="225"/>
      <c r="N478" s="225"/>
      <c r="O478" s="225"/>
      <c r="P478" s="225"/>
      <c r="Q478" s="225"/>
      <c r="R478" s="225"/>
      <c r="S478" s="225"/>
      <c r="T478" s="225"/>
      <c r="U478" s="225"/>
      <c r="V478" s="225"/>
      <c r="W478" s="225"/>
      <c r="X478" s="225"/>
      <c r="Y478" s="225"/>
      <c r="Z478" s="225"/>
      <c r="AA478" s="225"/>
      <c r="AB478" s="225"/>
      <c r="AC478" s="225"/>
      <c r="AD478" s="225"/>
      <c r="AE478" s="225"/>
      <c r="AF478" s="225"/>
      <c r="AG478" s="225"/>
      <c r="AH478" s="225"/>
      <c r="AI478" s="225"/>
      <c r="AJ478" s="225"/>
      <c r="AK478" s="257"/>
      <c r="AL478" s="257"/>
      <c r="AM478" s="225"/>
      <c r="AN478" s="225"/>
      <c r="AO478" s="225"/>
      <c r="AP478" s="225"/>
      <c r="AQ478" s="225"/>
      <c r="AR478" s="225"/>
      <c r="AS478" s="225"/>
      <c r="AT478" s="225"/>
      <c r="AU478" s="225"/>
      <c r="AV478" s="225"/>
      <c r="AW478" s="225"/>
      <c r="AX478" s="225"/>
      <c r="AY478" s="225"/>
      <c r="AZ478" s="225"/>
      <c r="BA478" s="225"/>
      <c r="BB478" s="225"/>
      <c r="BC478" s="225"/>
      <c r="BD478" s="225"/>
      <c r="BE478" s="225"/>
      <c r="BF478" s="225"/>
      <c r="BG478" s="225"/>
      <c r="BH478" s="225"/>
      <c r="BI478" s="225"/>
      <c r="BJ478" s="225"/>
      <c r="BK478" s="225"/>
      <c r="BL478" s="225"/>
      <c r="BM478" s="225"/>
      <c r="BN478" s="225"/>
      <c r="BO478" s="225"/>
      <c r="BP478" s="225"/>
      <c r="BQ478" s="225"/>
      <c r="BR478" s="225"/>
      <c r="BS478" s="225"/>
      <c r="BT478" s="225"/>
      <c r="BU478" s="225"/>
      <c r="BV478" s="225"/>
      <c r="BW478" s="225"/>
      <c r="BX478" s="225"/>
      <c r="BY478" s="225"/>
      <c r="BZ478" s="225"/>
      <c r="CA478" s="225"/>
      <c r="CB478" s="225"/>
      <c r="CC478" s="225"/>
      <c r="CD478" s="225"/>
      <c r="CE478" s="225"/>
      <c r="CF478" s="225"/>
      <c r="CG478" s="225"/>
      <c r="CH478" s="225"/>
      <c r="CI478" s="225"/>
      <c r="CJ478" s="225"/>
      <c r="CK478" s="225"/>
      <c r="CL478" s="225"/>
      <c r="CM478" s="225"/>
      <c r="CN478" s="225"/>
      <c r="CO478" s="225"/>
      <c r="CP478" s="225"/>
      <c r="CQ478" s="225"/>
      <c r="CR478" s="225"/>
      <c r="CS478" s="225"/>
      <c r="CT478" s="225"/>
    </row>
    <row r="479" spans="1:98" ht="12" customHeight="1" x14ac:dyDescent="0.25">
      <c r="A479" s="225"/>
      <c r="B479" s="225"/>
      <c r="C479" s="225"/>
      <c r="D479" s="225"/>
      <c r="E479" s="225"/>
      <c r="F479" s="225"/>
      <c r="G479" s="225"/>
      <c r="H479" s="225"/>
      <c r="I479" s="225"/>
      <c r="J479" s="225"/>
      <c r="K479" s="225"/>
      <c r="L479" s="225"/>
      <c r="M479" s="225"/>
      <c r="N479" s="225"/>
      <c r="O479" s="225"/>
      <c r="P479" s="225"/>
      <c r="Q479" s="225"/>
      <c r="R479" s="225"/>
      <c r="S479" s="225"/>
      <c r="T479" s="225"/>
      <c r="U479" s="225"/>
      <c r="V479" s="225"/>
      <c r="W479" s="225"/>
      <c r="X479" s="225"/>
      <c r="Y479" s="225"/>
      <c r="Z479" s="225"/>
      <c r="AA479" s="225"/>
      <c r="AB479" s="225"/>
      <c r="AC479" s="225"/>
      <c r="AD479" s="225"/>
      <c r="AE479" s="225"/>
      <c r="AF479" s="225"/>
      <c r="AG479" s="225"/>
      <c r="AH479" s="225"/>
      <c r="AI479" s="225"/>
      <c r="AJ479" s="225"/>
      <c r="AK479" s="257"/>
      <c r="AL479" s="257"/>
      <c r="AM479" s="225"/>
      <c r="AN479" s="225"/>
      <c r="AO479" s="225"/>
      <c r="AP479" s="225"/>
      <c r="AQ479" s="225"/>
      <c r="AR479" s="225"/>
      <c r="AS479" s="225"/>
      <c r="AT479" s="225"/>
      <c r="AU479" s="225"/>
      <c r="AV479" s="225"/>
      <c r="AW479" s="225"/>
      <c r="AX479" s="225"/>
      <c r="AY479" s="225"/>
      <c r="AZ479" s="225"/>
      <c r="BA479" s="225"/>
      <c r="BB479" s="225"/>
      <c r="BC479" s="225"/>
      <c r="BD479" s="225"/>
      <c r="BE479" s="225"/>
      <c r="BF479" s="225"/>
      <c r="BG479" s="225"/>
      <c r="BH479" s="225"/>
      <c r="BI479" s="225"/>
      <c r="BJ479" s="225"/>
      <c r="BK479" s="225"/>
      <c r="BL479" s="225"/>
      <c r="BM479" s="225"/>
      <c r="BN479" s="225"/>
      <c r="BO479" s="225"/>
      <c r="BP479" s="225"/>
      <c r="BQ479" s="225"/>
      <c r="BR479" s="225"/>
      <c r="BS479" s="225"/>
      <c r="BT479" s="225"/>
      <c r="BU479" s="225"/>
      <c r="BV479" s="225"/>
      <c r="BW479" s="225"/>
      <c r="BX479" s="225"/>
      <c r="BY479" s="225"/>
      <c r="BZ479" s="225"/>
      <c r="CA479" s="225"/>
      <c r="CB479" s="225"/>
      <c r="CC479" s="225"/>
      <c r="CD479" s="225"/>
      <c r="CE479" s="225"/>
      <c r="CF479" s="225"/>
      <c r="CG479" s="225"/>
      <c r="CH479" s="225"/>
      <c r="CI479" s="225"/>
      <c r="CJ479" s="225"/>
      <c r="CK479" s="225"/>
      <c r="CL479" s="225"/>
      <c r="CM479" s="225"/>
      <c r="CN479" s="225"/>
      <c r="CO479" s="225"/>
      <c r="CP479" s="225"/>
      <c r="CQ479" s="225"/>
      <c r="CR479" s="225"/>
      <c r="CS479" s="225"/>
      <c r="CT479" s="225"/>
    </row>
    <row r="480" spans="1:98" ht="12" customHeight="1" x14ac:dyDescent="0.25">
      <c r="A480" s="225"/>
      <c r="B480" s="225"/>
      <c r="C480" s="225"/>
      <c r="D480" s="225"/>
      <c r="E480" s="225"/>
      <c r="F480" s="225"/>
      <c r="G480" s="225"/>
      <c r="H480" s="225"/>
      <c r="I480" s="225"/>
      <c r="J480" s="225"/>
      <c r="K480" s="225"/>
      <c r="L480" s="225"/>
      <c r="M480" s="225"/>
      <c r="N480" s="225"/>
      <c r="O480" s="225"/>
      <c r="P480" s="225"/>
      <c r="Q480" s="225"/>
      <c r="R480" s="225"/>
      <c r="S480" s="225"/>
      <c r="T480" s="225"/>
      <c r="U480" s="225"/>
      <c r="V480" s="225"/>
      <c r="W480" s="225"/>
      <c r="X480" s="225"/>
      <c r="Y480" s="225"/>
      <c r="Z480" s="225"/>
      <c r="AA480" s="225"/>
      <c r="AB480" s="225"/>
      <c r="AC480" s="225"/>
      <c r="AD480" s="225"/>
      <c r="AE480" s="225"/>
      <c r="AF480" s="225"/>
      <c r="AG480" s="225"/>
      <c r="AH480" s="225"/>
      <c r="AI480" s="225"/>
      <c r="AJ480" s="225"/>
      <c r="AK480" s="257"/>
      <c r="AL480" s="257"/>
      <c r="AM480" s="225"/>
      <c r="AN480" s="225"/>
      <c r="AO480" s="225"/>
      <c r="AP480" s="225"/>
      <c r="AQ480" s="225"/>
      <c r="AR480" s="225"/>
      <c r="AS480" s="225"/>
      <c r="AT480" s="225"/>
      <c r="AU480" s="225"/>
      <c r="AV480" s="225"/>
      <c r="AW480" s="225"/>
      <c r="AX480" s="225"/>
      <c r="AY480" s="225"/>
      <c r="AZ480" s="225"/>
      <c r="BA480" s="225"/>
      <c r="BB480" s="225"/>
      <c r="BC480" s="225"/>
      <c r="BD480" s="225"/>
      <c r="BE480" s="225"/>
      <c r="BF480" s="225"/>
      <c r="BG480" s="225"/>
      <c r="BH480" s="225"/>
      <c r="BI480" s="225"/>
      <c r="BJ480" s="225"/>
      <c r="BK480" s="225"/>
      <c r="BL480" s="225"/>
      <c r="BM480" s="225"/>
      <c r="BN480" s="225"/>
      <c r="BO480" s="225"/>
      <c r="BP480" s="225"/>
      <c r="BQ480" s="225"/>
      <c r="BR480" s="225"/>
      <c r="BS480" s="225"/>
      <c r="BT480" s="225"/>
      <c r="BU480" s="225"/>
      <c r="BV480" s="225"/>
      <c r="BW480" s="225"/>
      <c r="BX480" s="225"/>
      <c r="BY480" s="225"/>
      <c r="BZ480" s="225"/>
      <c r="CA480" s="225"/>
      <c r="CB480" s="225"/>
      <c r="CC480" s="225"/>
      <c r="CD480" s="225"/>
      <c r="CE480" s="225"/>
      <c r="CF480" s="225"/>
      <c r="CG480" s="225"/>
      <c r="CH480" s="225"/>
      <c r="CI480" s="225"/>
      <c r="CJ480" s="225"/>
      <c r="CK480" s="225"/>
      <c r="CL480" s="225"/>
      <c r="CM480" s="225"/>
      <c r="CN480" s="225"/>
      <c r="CO480" s="225"/>
      <c r="CP480" s="225"/>
      <c r="CQ480" s="225"/>
      <c r="CR480" s="225"/>
      <c r="CS480" s="225"/>
      <c r="CT480" s="225"/>
    </row>
    <row r="481" spans="1:98" ht="12" customHeight="1" x14ac:dyDescent="0.25">
      <c r="A481" s="225"/>
      <c r="B481" s="225"/>
      <c r="C481" s="225"/>
      <c r="D481" s="225"/>
      <c r="E481" s="225"/>
      <c r="F481" s="225"/>
      <c r="G481" s="225"/>
      <c r="H481" s="225"/>
      <c r="I481" s="225"/>
      <c r="J481" s="225"/>
      <c r="K481" s="225"/>
      <c r="L481" s="225"/>
      <c r="M481" s="225"/>
      <c r="N481" s="225"/>
      <c r="O481" s="225"/>
      <c r="P481" s="225"/>
      <c r="Q481" s="225"/>
      <c r="R481" s="225"/>
      <c r="S481" s="225"/>
      <c r="T481" s="225"/>
      <c r="U481" s="225"/>
      <c r="V481" s="225"/>
      <c r="W481" s="225"/>
      <c r="X481" s="225"/>
      <c r="Y481" s="225"/>
      <c r="Z481" s="225"/>
      <c r="AA481" s="225"/>
      <c r="AB481" s="225"/>
      <c r="AC481" s="225"/>
      <c r="AD481" s="225"/>
      <c r="AE481" s="225"/>
      <c r="AF481" s="225"/>
      <c r="AG481" s="225"/>
      <c r="AH481" s="225"/>
      <c r="AI481" s="225"/>
      <c r="AJ481" s="225"/>
      <c r="AK481" s="257"/>
      <c r="AL481" s="257"/>
      <c r="AM481" s="225"/>
      <c r="AN481" s="225"/>
      <c r="AO481" s="225"/>
      <c r="AP481" s="225"/>
      <c r="AQ481" s="225"/>
      <c r="AR481" s="225"/>
      <c r="AS481" s="225"/>
      <c r="AT481" s="225"/>
      <c r="AU481" s="225"/>
      <c r="AV481" s="225"/>
      <c r="AW481" s="225"/>
      <c r="AX481" s="225"/>
      <c r="AY481" s="225"/>
      <c r="AZ481" s="225"/>
      <c r="BA481" s="225"/>
      <c r="BB481" s="225"/>
      <c r="BC481" s="225"/>
      <c r="BD481" s="225"/>
      <c r="BE481" s="225"/>
      <c r="BF481" s="225"/>
      <c r="BG481" s="225"/>
      <c r="BH481" s="225"/>
      <c r="BI481" s="225"/>
      <c r="BJ481" s="225"/>
      <c r="BK481" s="225"/>
      <c r="BL481" s="225"/>
      <c r="BM481" s="225"/>
      <c r="BN481" s="225"/>
      <c r="BO481" s="225"/>
      <c r="BP481" s="225"/>
      <c r="BQ481" s="225"/>
      <c r="BR481" s="225"/>
      <c r="BS481" s="225"/>
      <c r="BT481" s="225"/>
      <c r="BU481" s="225"/>
      <c r="BV481" s="225"/>
      <c r="BW481" s="225"/>
      <c r="BX481" s="225"/>
      <c r="BY481" s="225"/>
      <c r="BZ481" s="225"/>
      <c r="CA481" s="225"/>
      <c r="CB481" s="225"/>
      <c r="CC481" s="225"/>
      <c r="CD481" s="225"/>
      <c r="CE481" s="225"/>
      <c r="CF481" s="225"/>
      <c r="CG481" s="225"/>
      <c r="CH481" s="225"/>
      <c r="CI481" s="225"/>
      <c r="CJ481" s="225"/>
      <c r="CK481" s="225"/>
      <c r="CL481" s="225"/>
      <c r="CM481" s="225"/>
      <c r="CN481" s="225"/>
      <c r="CO481" s="225"/>
      <c r="CP481" s="225"/>
      <c r="CQ481" s="225"/>
      <c r="CR481" s="225"/>
      <c r="CS481" s="225"/>
      <c r="CT481" s="225"/>
    </row>
    <row r="482" spans="1:98" ht="12" customHeight="1" x14ac:dyDescent="0.25">
      <c r="A482" s="225"/>
      <c r="B482" s="225"/>
      <c r="C482" s="225"/>
      <c r="D482" s="225"/>
      <c r="E482" s="225"/>
      <c r="F482" s="225"/>
      <c r="G482" s="225"/>
      <c r="H482" s="225"/>
      <c r="I482" s="225"/>
      <c r="J482" s="225"/>
      <c r="K482" s="225"/>
      <c r="L482" s="225"/>
      <c r="M482" s="225"/>
      <c r="N482" s="225"/>
      <c r="O482" s="225"/>
      <c r="P482" s="225"/>
      <c r="Q482" s="225"/>
      <c r="R482" s="225"/>
      <c r="S482" s="225"/>
      <c r="T482" s="225"/>
      <c r="U482" s="225"/>
      <c r="V482" s="225"/>
      <c r="W482" s="225"/>
      <c r="X482" s="225"/>
      <c r="Y482" s="225"/>
      <c r="Z482" s="225"/>
      <c r="AA482" s="225"/>
      <c r="AB482" s="225"/>
      <c r="AC482" s="225"/>
      <c r="AD482" s="225"/>
      <c r="AE482" s="225"/>
      <c r="AF482" s="225"/>
      <c r="AG482" s="225"/>
      <c r="AH482" s="225"/>
      <c r="AI482" s="225"/>
      <c r="AJ482" s="225"/>
      <c r="AK482" s="257"/>
      <c r="AL482" s="257"/>
      <c r="AM482" s="225"/>
      <c r="AN482" s="225"/>
      <c r="AO482" s="225"/>
      <c r="AP482" s="225"/>
      <c r="AQ482" s="225"/>
      <c r="AR482" s="225"/>
      <c r="AS482" s="225"/>
      <c r="AT482" s="225"/>
      <c r="AU482" s="225"/>
      <c r="AV482" s="225"/>
      <c r="AW482" s="225"/>
      <c r="AX482" s="225"/>
      <c r="AY482" s="225"/>
      <c r="AZ482" s="225"/>
      <c r="BA482" s="225"/>
      <c r="BB482" s="225"/>
      <c r="BC482" s="225"/>
      <c r="BD482" s="225"/>
      <c r="BE482" s="225"/>
      <c r="BF482" s="225"/>
      <c r="BG482" s="225"/>
      <c r="BH482" s="225"/>
      <c r="BI482" s="225"/>
      <c r="BJ482" s="225"/>
      <c r="BK482" s="225"/>
      <c r="BL482" s="225"/>
      <c r="BM482" s="225"/>
      <c r="BN482" s="225"/>
      <c r="BO482" s="225"/>
      <c r="BP482" s="225"/>
      <c r="BQ482" s="225"/>
      <c r="BR482" s="225"/>
      <c r="BS482" s="225"/>
      <c r="BT482" s="225"/>
      <c r="BU482" s="225"/>
      <c r="BV482" s="225"/>
      <c r="BW482" s="225"/>
      <c r="BX482" s="225"/>
      <c r="BY482" s="225"/>
      <c r="BZ482" s="225"/>
      <c r="CA482" s="225"/>
      <c r="CB482" s="225"/>
      <c r="CC482" s="225"/>
      <c r="CD482" s="225"/>
      <c r="CE482" s="225"/>
      <c r="CF482" s="225"/>
      <c r="CG482" s="225"/>
      <c r="CH482" s="225"/>
      <c r="CI482" s="225"/>
      <c r="CJ482" s="225"/>
      <c r="CK482" s="225"/>
      <c r="CL482" s="225"/>
      <c r="CM482" s="225"/>
      <c r="CN482" s="225"/>
      <c r="CO482" s="225"/>
      <c r="CP482" s="225"/>
      <c r="CQ482" s="225"/>
      <c r="CR482" s="225"/>
      <c r="CS482" s="225"/>
      <c r="CT482" s="225"/>
    </row>
    <row r="483" spans="1:98" ht="12" customHeight="1" x14ac:dyDescent="0.25">
      <c r="A483" s="225"/>
      <c r="B483" s="225"/>
      <c r="C483" s="225"/>
      <c r="D483" s="225"/>
      <c r="E483" s="225"/>
      <c r="F483" s="225"/>
      <c r="G483" s="225"/>
      <c r="H483" s="225"/>
      <c r="I483" s="225"/>
      <c r="J483" s="225"/>
      <c r="K483" s="225"/>
      <c r="L483" s="225"/>
      <c r="M483" s="225"/>
      <c r="N483" s="225"/>
      <c r="O483" s="225"/>
      <c r="P483" s="225"/>
      <c r="Q483" s="225"/>
      <c r="R483" s="225"/>
      <c r="S483" s="225"/>
      <c r="T483" s="225"/>
      <c r="U483" s="225"/>
      <c r="V483" s="225"/>
      <c r="W483" s="225"/>
      <c r="X483" s="225"/>
      <c r="Y483" s="225"/>
      <c r="Z483" s="225"/>
      <c r="AA483" s="225"/>
      <c r="AB483" s="225"/>
      <c r="AC483" s="225"/>
      <c r="AD483" s="225"/>
      <c r="AE483" s="225"/>
      <c r="AF483" s="225"/>
      <c r="AG483" s="225"/>
      <c r="AH483" s="225"/>
      <c r="AI483" s="225"/>
      <c r="AJ483" s="225"/>
      <c r="AK483" s="257"/>
      <c r="AL483" s="257"/>
      <c r="AM483" s="225"/>
      <c r="AN483" s="225"/>
      <c r="AO483" s="225"/>
      <c r="AP483" s="225"/>
      <c r="AQ483" s="225"/>
      <c r="AR483" s="225"/>
      <c r="AS483" s="225"/>
      <c r="AT483" s="225"/>
      <c r="AU483" s="225"/>
      <c r="AV483" s="225"/>
      <c r="AW483" s="225"/>
      <c r="AX483" s="225"/>
      <c r="AY483" s="225"/>
      <c r="AZ483" s="225"/>
      <c r="BA483" s="225"/>
      <c r="BB483" s="225"/>
      <c r="BC483" s="225"/>
      <c r="BD483" s="225"/>
      <c r="BE483" s="225"/>
      <c r="BF483" s="225"/>
      <c r="BG483" s="225"/>
      <c r="BH483" s="225"/>
      <c r="BI483" s="225"/>
      <c r="BJ483" s="225"/>
      <c r="BK483" s="225"/>
      <c r="BL483" s="225"/>
      <c r="BM483" s="225"/>
      <c r="BN483" s="225"/>
      <c r="BO483" s="225"/>
      <c r="BP483" s="225"/>
      <c r="BQ483" s="225"/>
      <c r="BR483" s="225"/>
      <c r="BS483" s="225"/>
      <c r="BT483" s="225"/>
      <c r="BU483" s="225"/>
      <c r="BV483" s="225"/>
      <c r="BW483" s="225"/>
      <c r="BX483" s="225"/>
      <c r="BY483" s="225"/>
      <c r="BZ483" s="225"/>
      <c r="CA483" s="225"/>
      <c r="CB483" s="225"/>
      <c r="CC483" s="225"/>
      <c r="CD483" s="225"/>
      <c r="CE483" s="225"/>
      <c r="CF483" s="225"/>
      <c r="CG483" s="225"/>
      <c r="CH483" s="225"/>
      <c r="CI483" s="225"/>
      <c r="CJ483" s="225"/>
      <c r="CK483" s="225"/>
      <c r="CL483" s="225"/>
      <c r="CM483" s="225"/>
      <c r="CN483" s="225"/>
      <c r="CO483" s="225"/>
      <c r="CP483" s="225"/>
      <c r="CQ483" s="225"/>
      <c r="CR483" s="225"/>
      <c r="CS483" s="225"/>
      <c r="CT483" s="225"/>
    </row>
    <row r="484" spans="1:98" ht="12" customHeight="1" x14ac:dyDescent="0.25">
      <c r="A484" s="225"/>
      <c r="B484" s="225"/>
      <c r="C484" s="225"/>
      <c r="D484" s="225"/>
      <c r="E484" s="225"/>
      <c r="F484" s="225"/>
      <c r="G484" s="225"/>
      <c r="H484" s="225"/>
      <c r="I484" s="225"/>
      <c r="J484" s="225"/>
      <c r="K484" s="225"/>
      <c r="L484" s="225"/>
      <c r="M484" s="225"/>
      <c r="N484" s="225"/>
      <c r="O484" s="225"/>
      <c r="P484" s="225"/>
      <c r="Q484" s="225"/>
      <c r="R484" s="225"/>
      <c r="S484" s="225"/>
      <c r="T484" s="225"/>
      <c r="U484" s="225"/>
      <c r="V484" s="225"/>
      <c r="W484" s="225"/>
      <c r="X484" s="225"/>
      <c r="Y484" s="225"/>
      <c r="Z484" s="225"/>
      <c r="AA484" s="225"/>
      <c r="AB484" s="225"/>
      <c r="AC484" s="225"/>
      <c r="AD484" s="225"/>
      <c r="AE484" s="225"/>
      <c r="AF484" s="225"/>
      <c r="AG484" s="225"/>
      <c r="AH484" s="225"/>
      <c r="AI484" s="225"/>
      <c r="AJ484" s="225"/>
      <c r="AK484" s="257"/>
      <c r="AL484" s="257"/>
      <c r="AM484" s="225"/>
      <c r="AN484" s="225"/>
      <c r="AO484" s="225"/>
      <c r="AP484" s="225"/>
      <c r="AQ484" s="225"/>
      <c r="AR484" s="225"/>
      <c r="AS484" s="225"/>
      <c r="AT484" s="225"/>
      <c r="AU484" s="225"/>
      <c r="AV484" s="225"/>
      <c r="AW484" s="225"/>
      <c r="AX484" s="225"/>
      <c r="AY484" s="225"/>
      <c r="AZ484" s="225"/>
      <c r="BA484" s="225"/>
      <c r="BB484" s="225"/>
      <c r="BC484" s="225"/>
      <c r="BD484" s="225"/>
      <c r="BE484" s="225"/>
      <c r="BF484" s="225"/>
      <c r="BG484" s="225"/>
      <c r="BH484" s="225"/>
      <c r="BI484" s="225"/>
      <c r="BJ484" s="225"/>
      <c r="BK484" s="225"/>
      <c r="BL484" s="225"/>
      <c r="BM484" s="225"/>
      <c r="BN484" s="225"/>
      <c r="BO484" s="225"/>
      <c r="BP484" s="225"/>
      <c r="BQ484" s="225"/>
      <c r="BR484" s="225"/>
      <c r="BS484" s="225"/>
      <c r="BT484" s="225"/>
      <c r="BU484" s="225"/>
      <c r="BV484" s="225"/>
      <c r="BW484" s="225"/>
      <c r="BX484" s="225"/>
      <c r="BY484" s="225"/>
      <c r="BZ484" s="225"/>
      <c r="CA484" s="225"/>
      <c r="CB484" s="225"/>
      <c r="CC484" s="225"/>
      <c r="CD484" s="225"/>
      <c r="CE484" s="225"/>
      <c r="CF484" s="225"/>
      <c r="CG484" s="225"/>
      <c r="CH484" s="225"/>
      <c r="CI484" s="225"/>
      <c r="CJ484" s="225"/>
      <c r="CK484" s="225"/>
      <c r="CL484" s="225"/>
      <c r="CM484" s="225"/>
      <c r="CN484" s="225"/>
      <c r="CO484" s="225"/>
      <c r="CP484" s="225"/>
      <c r="CQ484" s="225"/>
      <c r="CR484" s="225"/>
      <c r="CS484" s="225"/>
      <c r="CT484" s="225"/>
    </row>
    <row r="485" spans="1:98" ht="12" customHeight="1" x14ac:dyDescent="0.25">
      <c r="A485" s="225"/>
      <c r="B485" s="225"/>
      <c r="C485" s="225"/>
      <c r="D485" s="225"/>
      <c r="E485" s="225"/>
      <c r="F485" s="225"/>
      <c r="G485" s="225"/>
      <c r="H485" s="225"/>
      <c r="I485" s="225"/>
      <c r="J485" s="225"/>
      <c r="K485" s="225"/>
      <c r="L485" s="225"/>
      <c r="M485" s="225"/>
      <c r="N485" s="225"/>
      <c r="O485" s="225"/>
      <c r="P485" s="225"/>
      <c r="Q485" s="225"/>
      <c r="R485" s="225"/>
      <c r="S485" s="225"/>
      <c r="T485" s="225"/>
      <c r="U485" s="225"/>
      <c r="V485" s="225"/>
      <c r="W485" s="225"/>
      <c r="X485" s="225"/>
      <c r="Y485" s="225"/>
      <c r="Z485" s="225"/>
      <c r="AA485" s="225"/>
      <c r="AB485" s="225"/>
      <c r="AC485" s="225"/>
      <c r="AD485" s="225"/>
      <c r="AE485" s="225"/>
      <c r="AF485" s="225"/>
      <c r="AG485" s="225"/>
      <c r="AH485" s="225"/>
      <c r="AI485" s="225"/>
      <c r="AJ485" s="225"/>
      <c r="AK485" s="257"/>
      <c r="AL485" s="257"/>
      <c r="AM485" s="225"/>
      <c r="AN485" s="225"/>
      <c r="AO485" s="225"/>
      <c r="AP485" s="225"/>
      <c r="AQ485" s="225"/>
      <c r="AR485" s="225"/>
      <c r="AS485" s="225"/>
      <c r="AT485" s="225"/>
      <c r="AU485" s="225"/>
      <c r="AV485" s="225"/>
      <c r="AW485" s="225"/>
      <c r="AX485" s="225"/>
      <c r="AY485" s="225"/>
      <c r="AZ485" s="225"/>
      <c r="BA485" s="225"/>
      <c r="BB485" s="225"/>
      <c r="BC485" s="225"/>
      <c r="BD485" s="225"/>
      <c r="BE485" s="225"/>
      <c r="BF485" s="225"/>
      <c r="BG485" s="225"/>
      <c r="BH485" s="225"/>
      <c r="BI485" s="225"/>
      <c r="BJ485" s="225"/>
      <c r="BK485" s="225"/>
      <c r="BL485" s="225"/>
      <c r="BM485" s="225"/>
      <c r="BN485" s="225"/>
      <c r="BO485" s="225"/>
      <c r="BP485" s="225"/>
      <c r="BQ485" s="225"/>
      <c r="BR485" s="225"/>
      <c r="BS485" s="225"/>
      <c r="BT485" s="225"/>
      <c r="BU485" s="225"/>
      <c r="BV485" s="225"/>
      <c r="BW485" s="225"/>
      <c r="BX485" s="225"/>
      <c r="BY485" s="225"/>
      <c r="BZ485" s="225"/>
      <c r="CA485" s="225"/>
      <c r="CB485" s="225"/>
      <c r="CC485" s="225"/>
      <c r="CD485" s="225"/>
      <c r="CE485" s="225"/>
      <c r="CF485" s="225"/>
      <c r="CG485" s="225"/>
      <c r="CH485" s="225"/>
      <c r="CI485" s="225"/>
      <c r="CJ485" s="225"/>
      <c r="CK485" s="225"/>
      <c r="CL485" s="225"/>
      <c r="CM485" s="225"/>
      <c r="CN485" s="225"/>
      <c r="CO485" s="225"/>
      <c r="CP485" s="225"/>
      <c r="CQ485" s="225"/>
      <c r="CR485" s="225"/>
      <c r="CS485" s="225"/>
      <c r="CT485" s="225"/>
    </row>
    <row r="486" spans="1:98" ht="12" customHeight="1" x14ac:dyDescent="0.25">
      <c r="A486" s="225"/>
      <c r="B486" s="225"/>
      <c r="C486" s="225"/>
      <c r="D486" s="225"/>
      <c r="E486" s="225"/>
      <c r="F486" s="225"/>
      <c r="G486" s="225"/>
      <c r="H486" s="225"/>
      <c r="I486" s="225"/>
      <c r="J486" s="225"/>
      <c r="K486" s="225"/>
      <c r="L486" s="225"/>
      <c r="M486" s="225"/>
      <c r="N486" s="225"/>
      <c r="O486" s="225"/>
      <c r="P486" s="225"/>
      <c r="Q486" s="225"/>
      <c r="R486" s="225"/>
      <c r="S486" s="225"/>
      <c r="T486" s="225"/>
      <c r="U486" s="225"/>
      <c r="V486" s="225"/>
      <c r="W486" s="225"/>
      <c r="X486" s="225"/>
      <c r="Y486" s="225"/>
      <c r="Z486" s="225"/>
      <c r="AA486" s="225"/>
      <c r="AB486" s="225"/>
      <c r="AC486" s="225"/>
      <c r="AD486" s="225"/>
      <c r="AE486" s="225"/>
      <c r="AF486" s="225"/>
      <c r="AG486" s="225"/>
      <c r="AH486" s="225"/>
      <c r="AI486" s="225"/>
      <c r="AJ486" s="225"/>
      <c r="AK486" s="257"/>
      <c r="AL486" s="257"/>
      <c r="AM486" s="225"/>
      <c r="AN486" s="225"/>
      <c r="AO486" s="225"/>
      <c r="AP486" s="225"/>
      <c r="AQ486" s="225"/>
      <c r="AR486" s="225"/>
      <c r="AS486" s="225"/>
      <c r="AT486" s="225"/>
      <c r="AU486" s="225"/>
      <c r="AV486" s="225"/>
      <c r="AW486" s="225"/>
      <c r="AX486" s="225"/>
      <c r="AY486" s="225"/>
      <c r="AZ486" s="225"/>
      <c r="BA486" s="225"/>
      <c r="BB486" s="225"/>
      <c r="BC486" s="225"/>
      <c r="BD486" s="225"/>
      <c r="BE486" s="225"/>
      <c r="BF486" s="225"/>
      <c r="BG486" s="225"/>
      <c r="BH486" s="225"/>
      <c r="BI486" s="225"/>
      <c r="BJ486" s="225"/>
      <c r="BK486" s="225"/>
      <c r="BL486" s="225"/>
      <c r="BM486" s="225"/>
      <c r="BN486" s="225"/>
      <c r="BO486" s="225"/>
      <c r="BP486" s="225"/>
      <c r="BQ486" s="225"/>
      <c r="BR486" s="225"/>
      <c r="BS486" s="225"/>
      <c r="BT486" s="225"/>
      <c r="BU486" s="225"/>
      <c r="BV486" s="225"/>
      <c r="BW486" s="225"/>
      <c r="BX486" s="225"/>
      <c r="BY486" s="225"/>
      <c r="BZ486" s="225"/>
      <c r="CA486" s="225"/>
      <c r="CB486" s="225"/>
      <c r="CC486" s="225"/>
      <c r="CD486" s="225"/>
      <c r="CE486" s="225"/>
      <c r="CF486" s="225"/>
      <c r="CG486" s="225"/>
      <c r="CH486" s="225"/>
      <c r="CI486" s="225"/>
      <c r="CJ486" s="225"/>
      <c r="CK486" s="225"/>
      <c r="CL486" s="225"/>
      <c r="CM486" s="225"/>
      <c r="CN486" s="225"/>
      <c r="CO486" s="225"/>
      <c r="CP486" s="225"/>
      <c r="CQ486" s="225"/>
      <c r="CR486" s="225"/>
      <c r="CS486" s="225"/>
      <c r="CT486" s="225"/>
    </row>
    <row r="487" spans="1:98" ht="12" customHeight="1" x14ac:dyDescent="0.25">
      <c r="A487" s="225"/>
      <c r="B487" s="225"/>
      <c r="C487" s="225"/>
      <c r="D487" s="225"/>
      <c r="E487" s="225"/>
      <c r="F487" s="225"/>
      <c r="G487" s="225"/>
      <c r="H487" s="225"/>
      <c r="I487" s="225"/>
      <c r="J487" s="225"/>
      <c r="K487" s="225"/>
      <c r="L487" s="225"/>
      <c r="M487" s="225"/>
      <c r="N487" s="225"/>
      <c r="O487" s="225"/>
      <c r="P487" s="225"/>
      <c r="Q487" s="225"/>
      <c r="R487" s="225"/>
      <c r="S487" s="225"/>
      <c r="T487" s="225"/>
      <c r="U487" s="225"/>
      <c r="V487" s="225"/>
      <c r="W487" s="225"/>
      <c r="X487" s="225"/>
      <c r="Y487" s="225"/>
      <c r="Z487" s="225"/>
      <c r="AA487" s="225"/>
      <c r="AB487" s="225"/>
      <c r="AC487" s="225"/>
      <c r="AD487" s="225"/>
      <c r="AE487" s="225"/>
      <c r="AF487" s="225"/>
      <c r="AG487" s="225"/>
      <c r="AH487" s="225"/>
      <c r="AI487" s="225"/>
      <c r="AJ487" s="225"/>
      <c r="AK487" s="257"/>
      <c r="AL487" s="257"/>
      <c r="AM487" s="225"/>
      <c r="AN487" s="225"/>
      <c r="AO487" s="225"/>
      <c r="AP487" s="225"/>
      <c r="AQ487" s="225"/>
      <c r="AR487" s="225"/>
      <c r="AS487" s="225"/>
      <c r="AT487" s="225"/>
      <c r="AU487" s="225"/>
      <c r="AV487" s="225"/>
      <c r="AW487" s="225"/>
      <c r="AX487" s="225"/>
      <c r="AY487" s="225"/>
      <c r="AZ487" s="225"/>
      <c r="BA487" s="225"/>
      <c r="BB487" s="225"/>
      <c r="BC487" s="225"/>
      <c r="BD487" s="225"/>
      <c r="BE487" s="225"/>
      <c r="BF487" s="225"/>
      <c r="BG487" s="225"/>
      <c r="BH487" s="225"/>
      <c r="BI487" s="225"/>
      <c r="BJ487" s="225"/>
      <c r="BK487" s="225"/>
      <c r="BL487" s="225"/>
      <c r="BM487" s="225"/>
      <c r="BN487" s="225"/>
      <c r="BO487" s="225"/>
      <c r="BP487" s="225"/>
      <c r="BQ487" s="225"/>
      <c r="BR487" s="225"/>
      <c r="BS487" s="225"/>
      <c r="BT487" s="225"/>
      <c r="BU487" s="225"/>
      <c r="BV487" s="225"/>
      <c r="BW487" s="225"/>
      <c r="BX487" s="225"/>
      <c r="BY487" s="225"/>
      <c r="BZ487" s="225"/>
      <c r="CA487" s="225"/>
      <c r="CB487" s="225"/>
      <c r="CC487" s="225"/>
      <c r="CD487" s="225"/>
      <c r="CE487" s="225"/>
      <c r="CF487" s="225"/>
      <c r="CG487" s="225"/>
      <c r="CH487" s="225"/>
      <c r="CI487" s="225"/>
      <c r="CJ487" s="225"/>
      <c r="CK487" s="225"/>
      <c r="CL487" s="225"/>
      <c r="CM487" s="225"/>
      <c r="CN487" s="225"/>
      <c r="CO487" s="225"/>
      <c r="CP487" s="225"/>
      <c r="CQ487" s="225"/>
      <c r="CR487" s="225"/>
      <c r="CS487" s="225"/>
      <c r="CT487" s="225"/>
    </row>
    <row r="488" spans="1:98" ht="12" customHeight="1" x14ac:dyDescent="0.25">
      <c r="A488" s="225"/>
      <c r="B488" s="225"/>
      <c r="C488" s="225"/>
      <c r="D488" s="225"/>
      <c r="E488" s="225"/>
      <c r="F488" s="225"/>
      <c r="G488" s="225"/>
      <c r="H488" s="225"/>
      <c r="I488" s="225"/>
      <c r="J488" s="225"/>
      <c r="K488" s="225"/>
      <c r="L488" s="225"/>
      <c r="M488" s="225"/>
      <c r="N488" s="225"/>
      <c r="O488" s="225"/>
      <c r="P488" s="225"/>
      <c r="Q488" s="225"/>
      <c r="R488" s="225"/>
      <c r="S488" s="225"/>
      <c r="T488" s="225"/>
      <c r="U488" s="225"/>
      <c r="V488" s="225"/>
      <c r="W488" s="225"/>
      <c r="X488" s="225"/>
      <c r="Y488" s="225"/>
      <c r="Z488" s="225"/>
      <c r="AA488" s="225"/>
      <c r="AB488" s="225"/>
      <c r="AC488" s="225"/>
      <c r="AD488" s="225"/>
      <c r="AE488" s="225"/>
      <c r="AF488" s="225"/>
      <c r="AG488" s="225"/>
      <c r="AH488" s="225"/>
      <c r="AI488" s="225"/>
      <c r="AJ488" s="225"/>
      <c r="AK488" s="257"/>
      <c r="AL488" s="257"/>
      <c r="AM488" s="225"/>
      <c r="AN488" s="225"/>
      <c r="AO488" s="225"/>
      <c r="AP488" s="225"/>
      <c r="AQ488" s="225"/>
      <c r="AR488" s="225"/>
      <c r="AS488" s="225"/>
      <c r="AT488" s="225"/>
      <c r="AU488" s="225"/>
      <c r="AV488" s="225"/>
      <c r="AW488" s="225"/>
      <c r="AX488" s="225"/>
      <c r="AY488" s="225"/>
      <c r="AZ488" s="225"/>
      <c r="BA488" s="225"/>
      <c r="BB488" s="225"/>
      <c r="BC488" s="225"/>
      <c r="BD488" s="225"/>
      <c r="BE488" s="225"/>
      <c r="BF488" s="225"/>
      <c r="BG488" s="225"/>
      <c r="BH488" s="225"/>
      <c r="BI488" s="225"/>
      <c r="BJ488" s="225"/>
      <c r="BK488" s="225"/>
      <c r="BL488" s="225"/>
      <c r="BM488" s="225"/>
      <c r="BN488" s="225"/>
      <c r="BO488" s="225"/>
      <c r="BP488" s="225"/>
      <c r="BQ488" s="225"/>
      <c r="BR488" s="225"/>
      <c r="BS488" s="225"/>
      <c r="BT488" s="225"/>
      <c r="BU488" s="225"/>
      <c r="BV488" s="225"/>
      <c r="BW488" s="225"/>
      <c r="BX488" s="225"/>
      <c r="BY488" s="225"/>
      <c r="BZ488" s="225"/>
      <c r="CA488" s="225"/>
      <c r="CB488" s="225"/>
      <c r="CC488" s="225"/>
      <c r="CD488" s="225"/>
      <c r="CE488" s="225"/>
      <c r="CF488" s="225"/>
      <c r="CG488" s="225"/>
      <c r="CH488" s="225"/>
      <c r="CI488" s="225"/>
      <c r="CJ488" s="225"/>
      <c r="CK488" s="225"/>
      <c r="CL488" s="225"/>
      <c r="CM488" s="225"/>
      <c r="CN488" s="225"/>
      <c r="CO488" s="225"/>
      <c r="CP488" s="225"/>
      <c r="CQ488" s="225"/>
      <c r="CR488" s="225"/>
      <c r="CS488" s="225"/>
      <c r="CT488" s="225"/>
    </row>
    <row r="489" spans="1:98" ht="12" customHeight="1" x14ac:dyDescent="0.25">
      <c r="A489" s="225"/>
      <c r="B489" s="225"/>
      <c r="C489" s="225"/>
      <c r="D489" s="225"/>
      <c r="E489" s="225"/>
      <c r="F489" s="225"/>
      <c r="G489" s="225"/>
      <c r="H489" s="225"/>
      <c r="I489" s="225"/>
      <c r="J489" s="225"/>
      <c r="K489" s="225"/>
      <c r="L489" s="225"/>
      <c r="M489" s="225"/>
      <c r="N489" s="225"/>
      <c r="O489" s="225"/>
      <c r="P489" s="225"/>
      <c r="Q489" s="225"/>
      <c r="R489" s="225"/>
      <c r="S489" s="225"/>
      <c r="T489" s="225"/>
      <c r="U489" s="225"/>
      <c r="V489" s="225"/>
      <c r="W489" s="225"/>
      <c r="X489" s="225"/>
      <c r="Y489" s="225"/>
      <c r="Z489" s="225"/>
      <c r="AA489" s="225"/>
      <c r="AB489" s="225"/>
      <c r="AC489" s="225"/>
      <c r="AD489" s="225"/>
      <c r="AE489" s="225"/>
      <c r="AF489" s="225"/>
      <c r="AG489" s="225"/>
      <c r="AH489" s="225"/>
      <c r="AI489" s="225"/>
      <c r="AJ489" s="225"/>
      <c r="AK489" s="257"/>
      <c r="AL489" s="257"/>
      <c r="AM489" s="225"/>
      <c r="AN489" s="225"/>
      <c r="AO489" s="225"/>
      <c r="AP489" s="225"/>
      <c r="AQ489" s="225"/>
      <c r="AR489" s="225"/>
      <c r="AS489" s="225"/>
      <c r="AT489" s="225"/>
      <c r="AU489" s="225"/>
      <c r="AV489" s="225"/>
      <c r="AW489" s="225"/>
      <c r="AX489" s="225"/>
      <c r="AY489" s="225"/>
      <c r="AZ489" s="225"/>
      <c r="BA489" s="225"/>
      <c r="BB489" s="225"/>
      <c r="BC489" s="225"/>
      <c r="BD489" s="225"/>
      <c r="BE489" s="225"/>
      <c r="BF489" s="225"/>
      <c r="BG489" s="225"/>
      <c r="BH489" s="225"/>
      <c r="BI489" s="225"/>
      <c r="BJ489" s="225"/>
      <c r="BK489" s="225"/>
      <c r="BL489" s="225"/>
      <c r="BM489" s="225"/>
      <c r="BN489" s="225"/>
      <c r="BO489" s="225"/>
      <c r="BP489" s="225"/>
      <c r="BQ489" s="225"/>
      <c r="BR489" s="225"/>
      <c r="BS489" s="225"/>
      <c r="BT489" s="225"/>
      <c r="BU489" s="225"/>
      <c r="BV489" s="225"/>
      <c r="BW489" s="225"/>
      <c r="BX489" s="225"/>
      <c r="BY489" s="225"/>
      <c r="BZ489" s="225"/>
      <c r="CA489" s="225"/>
      <c r="CB489" s="225"/>
      <c r="CC489" s="225"/>
      <c r="CD489" s="225"/>
      <c r="CE489" s="225"/>
      <c r="CF489" s="225"/>
      <c r="CG489" s="225"/>
      <c r="CH489" s="225"/>
      <c r="CI489" s="225"/>
      <c r="CJ489" s="225"/>
      <c r="CK489" s="225"/>
      <c r="CL489" s="225"/>
      <c r="CM489" s="225"/>
      <c r="CN489" s="225"/>
      <c r="CO489" s="225"/>
      <c r="CP489" s="225"/>
      <c r="CQ489" s="225"/>
      <c r="CR489" s="225"/>
      <c r="CS489" s="225"/>
      <c r="CT489" s="225"/>
    </row>
    <row r="490" spans="1:98" ht="12" customHeight="1" x14ac:dyDescent="0.25">
      <c r="A490" s="225"/>
      <c r="B490" s="225"/>
      <c r="C490" s="225"/>
      <c r="D490" s="225"/>
      <c r="E490" s="225"/>
      <c r="F490" s="225"/>
      <c r="G490" s="225"/>
      <c r="H490" s="225"/>
      <c r="I490" s="225"/>
      <c r="J490" s="225"/>
      <c r="K490" s="225"/>
      <c r="L490" s="225"/>
      <c r="M490" s="225"/>
      <c r="N490" s="225"/>
      <c r="O490" s="225"/>
      <c r="P490" s="225"/>
      <c r="Q490" s="225"/>
      <c r="R490" s="225"/>
      <c r="S490" s="225"/>
      <c r="T490" s="225"/>
      <c r="U490" s="225"/>
      <c r="V490" s="225"/>
      <c r="W490" s="225"/>
      <c r="X490" s="225"/>
      <c r="Y490" s="225"/>
      <c r="Z490" s="225"/>
      <c r="AA490" s="225"/>
      <c r="AB490" s="225"/>
      <c r="AC490" s="225"/>
      <c r="AD490" s="225"/>
      <c r="AE490" s="225"/>
      <c r="AF490" s="225"/>
      <c r="AG490" s="225"/>
      <c r="AH490" s="225"/>
      <c r="AI490" s="225"/>
      <c r="AJ490" s="225"/>
      <c r="AK490" s="257"/>
      <c r="AL490" s="257"/>
      <c r="AM490" s="225"/>
      <c r="AN490" s="225"/>
      <c r="AO490" s="225"/>
      <c r="AP490" s="225"/>
      <c r="AQ490" s="225"/>
      <c r="AR490" s="225"/>
      <c r="AS490" s="225"/>
      <c r="AT490" s="225"/>
      <c r="AU490" s="225"/>
      <c r="AV490" s="225"/>
      <c r="AW490" s="225"/>
      <c r="AX490" s="225"/>
      <c r="AY490" s="225"/>
      <c r="AZ490" s="225"/>
      <c r="BA490" s="225"/>
      <c r="BB490" s="225"/>
      <c r="BC490" s="225"/>
      <c r="BD490" s="225"/>
      <c r="BE490" s="225"/>
      <c r="BF490" s="225"/>
      <c r="BG490" s="225"/>
      <c r="BH490" s="225"/>
      <c r="BI490" s="225"/>
      <c r="BJ490" s="225"/>
      <c r="BK490" s="225"/>
      <c r="BL490" s="225"/>
      <c r="BM490" s="225"/>
      <c r="BN490" s="225"/>
      <c r="BO490" s="225"/>
      <c r="BP490" s="225"/>
      <c r="BQ490" s="225"/>
      <c r="BR490" s="225"/>
      <c r="BS490" s="225"/>
      <c r="BT490" s="225"/>
      <c r="BU490" s="225"/>
      <c r="BV490" s="225"/>
      <c r="BW490" s="225"/>
      <c r="BX490" s="225"/>
      <c r="BY490" s="225"/>
      <c r="BZ490" s="225"/>
      <c r="CA490" s="225"/>
      <c r="CB490" s="225"/>
      <c r="CC490" s="225"/>
      <c r="CD490" s="225"/>
      <c r="CE490" s="225"/>
      <c r="CF490" s="225"/>
      <c r="CG490" s="225"/>
      <c r="CH490" s="225"/>
      <c r="CI490" s="225"/>
      <c r="CJ490" s="225"/>
      <c r="CK490" s="225"/>
      <c r="CL490" s="225"/>
      <c r="CM490" s="225"/>
      <c r="CN490" s="225"/>
      <c r="CO490" s="225"/>
      <c r="CP490" s="225"/>
      <c r="CQ490" s="225"/>
      <c r="CR490" s="225"/>
      <c r="CS490" s="225"/>
      <c r="CT490" s="225"/>
    </row>
    <row r="491" spans="1:98" ht="12" customHeight="1" x14ac:dyDescent="0.25">
      <c r="A491" s="225"/>
      <c r="B491" s="225"/>
      <c r="C491" s="225"/>
      <c r="D491" s="225"/>
      <c r="E491" s="225"/>
      <c r="F491" s="225"/>
      <c r="G491" s="225"/>
      <c r="H491" s="225"/>
      <c r="I491" s="225"/>
      <c r="J491" s="225"/>
      <c r="K491" s="225"/>
      <c r="L491" s="225"/>
      <c r="M491" s="225"/>
      <c r="N491" s="225"/>
      <c r="O491" s="225"/>
      <c r="P491" s="225"/>
      <c r="Q491" s="225"/>
      <c r="R491" s="225"/>
      <c r="S491" s="225"/>
      <c r="T491" s="225"/>
      <c r="U491" s="225"/>
      <c r="V491" s="225"/>
      <c r="W491" s="225"/>
      <c r="X491" s="225"/>
      <c r="Y491" s="225"/>
      <c r="Z491" s="225"/>
      <c r="AA491" s="225"/>
      <c r="AB491" s="225"/>
      <c r="AC491" s="225"/>
      <c r="AD491" s="225"/>
      <c r="AE491" s="225"/>
      <c r="AF491" s="225"/>
      <c r="AG491" s="225"/>
      <c r="AH491" s="225"/>
      <c r="AI491" s="225"/>
      <c r="AJ491" s="225"/>
      <c r="AK491" s="257"/>
      <c r="AL491" s="257"/>
      <c r="AM491" s="225"/>
      <c r="AN491" s="225"/>
      <c r="AO491" s="225"/>
      <c r="AP491" s="225"/>
      <c r="AQ491" s="225"/>
      <c r="AR491" s="225"/>
      <c r="AS491" s="225"/>
      <c r="AT491" s="225"/>
      <c r="AU491" s="225"/>
      <c r="AV491" s="225"/>
      <c r="AW491" s="225"/>
      <c r="AX491" s="225"/>
      <c r="AY491" s="225"/>
      <c r="AZ491" s="225"/>
      <c r="BA491" s="225"/>
      <c r="BB491" s="225"/>
      <c r="BC491" s="225"/>
      <c r="BD491" s="225"/>
      <c r="BE491" s="225"/>
      <c r="BF491" s="225"/>
      <c r="BG491" s="225"/>
      <c r="BH491" s="225"/>
      <c r="BI491" s="225"/>
      <c r="BJ491" s="225"/>
      <c r="BK491" s="225"/>
      <c r="BL491" s="225"/>
      <c r="BM491" s="225"/>
      <c r="BN491" s="225"/>
      <c r="BO491" s="225"/>
      <c r="BP491" s="225"/>
      <c r="BQ491" s="225"/>
      <c r="BR491" s="225"/>
      <c r="BS491" s="225"/>
      <c r="BT491" s="225"/>
      <c r="BU491" s="225"/>
      <c r="BV491" s="225"/>
      <c r="BW491" s="225"/>
      <c r="BX491" s="225"/>
      <c r="BY491" s="225"/>
      <c r="BZ491" s="225"/>
      <c r="CA491" s="225"/>
      <c r="CB491" s="225"/>
      <c r="CC491" s="225"/>
      <c r="CD491" s="225"/>
      <c r="CE491" s="225"/>
      <c r="CF491" s="225"/>
      <c r="CG491" s="225"/>
      <c r="CH491" s="225"/>
      <c r="CI491" s="225"/>
      <c r="CJ491" s="225"/>
      <c r="CK491" s="225"/>
      <c r="CL491" s="225"/>
      <c r="CM491" s="225"/>
      <c r="CN491" s="225"/>
      <c r="CO491" s="225"/>
      <c r="CP491" s="225"/>
      <c r="CQ491" s="225"/>
      <c r="CR491" s="225"/>
      <c r="CS491" s="225"/>
      <c r="CT491" s="225"/>
    </row>
    <row r="492" spans="1:98" ht="12" customHeight="1" x14ac:dyDescent="0.25">
      <c r="A492" s="225"/>
      <c r="B492" s="225"/>
      <c r="C492" s="225"/>
      <c r="D492" s="225"/>
      <c r="E492" s="225"/>
      <c r="F492" s="225"/>
      <c r="G492" s="225"/>
      <c r="H492" s="225"/>
      <c r="I492" s="225"/>
      <c r="J492" s="225"/>
      <c r="K492" s="225"/>
      <c r="L492" s="225"/>
      <c r="M492" s="225"/>
      <c r="N492" s="225"/>
      <c r="O492" s="225"/>
      <c r="P492" s="225"/>
      <c r="Q492" s="225"/>
      <c r="R492" s="225"/>
      <c r="S492" s="225"/>
      <c r="T492" s="225"/>
      <c r="U492" s="225"/>
      <c r="V492" s="225"/>
      <c r="W492" s="225"/>
      <c r="X492" s="225"/>
      <c r="Y492" s="225"/>
      <c r="Z492" s="225"/>
      <c r="AA492" s="225"/>
      <c r="AB492" s="225"/>
      <c r="AC492" s="225"/>
      <c r="AD492" s="225"/>
      <c r="AE492" s="225"/>
      <c r="AF492" s="225"/>
      <c r="AG492" s="225"/>
      <c r="AH492" s="225"/>
      <c r="AI492" s="225"/>
      <c r="AJ492" s="225"/>
      <c r="AK492" s="257"/>
      <c r="AL492" s="257"/>
      <c r="AM492" s="225"/>
      <c r="AN492" s="225"/>
      <c r="AO492" s="225"/>
      <c r="AP492" s="225"/>
      <c r="AQ492" s="225"/>
      <c r="AR492" s="225"/>
      <c r="AS492" s="225"/>
      <c r="AT492" s="225"/>
      <c r="AU492" s="225"/>
      <c r="AV492" s="225"/>
      <c r="AW492" s="225"/>
      <c r="AX492" s="225"/>
      <c r="AY492" s="225"/>
      <c r="AZ492" s="225"/>
      <c r="BA492" s="225"/>
      <c r="BB492" s="225"/>
      <c r="BC492" s="225"/>
      <c r="BD492" s="225"/>
      <c r="BE492" s="225"/>
      <c r="BF492" s="225"/>
      <c r="BG492" s="225"/>
      <c r="BH492" s="225"/>
      <c r="BI492" s="225"/>
      <c r="BJ492" s="225"/>
      <c r="BK492" s="225"/>
      <c r="BL492" s="225"/>
      <c r="BM492" s="225"/>
      <c r="BN492" s="225"/>
      <c r="BO492" s="225"/>
      <c r="BP492" s="225"/>
      <c r="BQ492" s="225"/>
      <c r="BR492" s="225"/>
      <c r="BS492" s="225"/>
      <c r="BT492" s="225"/>
      <c r="BU492" s="225"/>
      <c r="BV492" s="225"/>
      <c r="BW492" s="225"/>
      <c r="BX492" s="225"/>
      <c r="BY492" s="225"/>
      <c r="BZ492" s="225"/>
      <c r="CA492" s="225"/>
      <c r="CB492" s="225"/>
      <c r="CC492" s="225"/>
      <c r="CD492" s="225"/>
      <c r="CE492" s="225"/>
      <c r="CF492" s="225"/>
      <c r="CG492" s="225"/>
      <c r="CH492" s="225"/>
      <c r="CI492" s="225"/>
      <c r="CJ492" s="225"/>
      <c r="CK492" s="225"/>
      <c r="CL492" s="225"/>
      <c r="CM492" s="225"/>
      <c r="CN492" s="225"/>
      <c r="CO492" s="225"/>
      <c r="CP492" s="225"/>
      <c r="CQ492" s="225"/>
      <c r="CR492" s="225"/>
      <c r="CS492" s="225"/>
      <c r="CT492" s="225"/>
    </row>
    <row r="493" spans="1:98" ht="12" customHeight="1" x14ac:dyDescent="0.25">
      <c r="A493" s="225"/>
      <c r="B493" s="225"/>
      <c r="C493" s="225"/>
      <c r="D493" s="225"/>
      <c r="E493" s="225"/>
      <c r="F493" s="225"/>
      <c r="G493" s="225"/>
      <c r="H493" s="225"/>
      <c r="I493" s="225"/>
      <c r="J493" s="225"/>
      <c r="K493" s="225"/>
      <c r="L493" s="225"/>
      <c r="M493" s="225"/>
      <c r="N493" s="225"/>
      <c r="O493" s="225"/>
      <c r="P493" s="225"/>
      <c r="Q493" s="225"/>
      <c r="R493" s="225"/>
      <c r="S493" s="225"/>
      <c r="T493" s="225"/>
      <c r="U493" s="225"/>
      <c r="V493" s="225"/>
      <c r="W493" s="225"/>
      <c r="X493" s="225"/>
      <c r="Y493" s="225"/>
      <c r="Z493" s="225"/>
      <c r="AA493" s="225"/>
      <c r="AB493" s="225"/>
      <c r="AC493" s="225"/>
      <c r="AD493" s="225"/>
      <c r="AE493" s="225"/>
      <c r="AF493" s="225"/>
      <c r="AG493" s="225"/>
      <c r="AH493" s="225"/>
      <c r="AI493" s="225"/>
      <c r="AJ493" s="225"/>
      <c r="AK493" s="257"/>
      <c r="AL493" s="257"/>
      <c r="AM493" s="225"/>
      <c r="AN493" s="225"/>
      <c r="AO493" s="225"/>
      <c r="AP493" s="225"/>
      <c r="AQ493" s="225"/>
      <c r="AR493" s="225"/>
      <c r="AS493" s="225"/>
      <c r="AT493" s="225"/>
      <c r="AU493" s="225"/>
      <c r="AV493" s="225"/>
      <c r="AW493" s="225"/>
      <c r="AX493" s="225"/>
      <c r="AY493" s="225"/>
      <c r="AZ493" s="225"/>
      <c r="BA493" s="225"/>
      <c r="BB493" s="225"/>
      <c r="BC493" s="225"/>
      <c r="BD493" s="225"/>
      <c r="BE493" s="225"/>
      <c r="BF493" s="225"/>
      <c r="BG493" s="225"/>
      <c r="BH493" s="225"/>
      <c r="BI493" s="225"/>
      <c r="BJ493" s="225"/>
      <c r="BK493" s="225"/>
      <c r="BL493" s="225"/>
      <c r="BM493" s="225"/>
      <c r="BN493" s="225"/>
      <c r="BO493" s="225"/>
      <c r="BP493" s="225"/>
      <c r="BQ493" s="225"/>
      <c r="BR493" s="225"/>
      <c r="BS493" s="225"/>
      <c r="BT493" s="225"/>
      <c r="BU493" s="225"/>
      <c r="BV493" s="225"/>
      <c r="BW493" s="225"/>
      <c r="BX493" s="225"/>
      <c r="BY493" s="225"/>
      <c r="BZ493" s="225"/>
      <c r="CA493" s="225"/>
      <c r="CB493" s="225"/>
      <c r="CC493" s="225"/>
      <c r="CD493" s="225"/>
      <c r="CE493" s="225"/>
      <c r="CF493" s="225"/>
      <c r="CG493" s="225"/>
      <c r="CH493" s="225"/>
      <c r="CI493" s="225"/>
      <c r="CJ493" s="225"/>
      <c r="CK493" s="225"/>
      <c r="CL493" s="225"/>
      <c r="CM493" s="225"/>
      <c r="CN493" s="225"/>
      <c r="CO493" s="225"/>
      <c r="CP493" s="225"/>
      <c r="CQ493" s="225"/>
      <c r="CR493" s="225"/>
      <c r="CS493" s="225"/>
      <c r="CT493" s="225"/>
    </row>
    <row r="494" spans="1:98" ht="12" customHeight="1" x14ac:dyDescent="0.25">
      <c r="A494" s="225"/>
      <c r="B494" s="225"/>
      <c r="C494" s="225"/>
      <c r="D494" s="225"/>
      <c r="E494" s="225"/>
      <c r="F494" s="225"/>
      <c r="G494" s="225"/>
      <c r="H494" s="225"/>
      <c r="I494" s="225"/>
      <c r="J494" s="225"/>
      <c r="K494" s="225"/>
      <c r="L494" s="225"/>
      <c r="M494" s="225"/>
      <c r="N494" s="225"/>
      <c r="O494" s="225"/>
      <c r="P494" s="225"/>
      <c r="Q494" s="225"/>
      <c r="R494" s="225"/>
      <c r="S494" s="225"/>
      <c r="T494" s="225"/>
      <c r="U494" s="225"/>
      <c r="V494" s="225"/>
      <c r="W494" s="225"/>
      <c r="X494" s="225"/>
      <c r="Y494" s="225"/>
      <c r="Z494" s="225"/>
      <c r="AA494" s="225"/>
      <c r="AB494" s="225"/>
      <c r="AC494" s="225"/>
      <c r="AD494" s="225"/>
      <c r="AE494" s="225"/>
      <c r="AF494" s="225"/>
      <c r="AG494" s="225"/>
      <c r="AH494" s="225"/>
      <c r="AI494" s="225"/>
      <c r="AJ494" s="225"/>
      <c r="AK494" s="257"/>
      <c r="AL494" s="257"/>
      <c r="AM494" s="225"/>
      <c r="AN494" s="225"/>
      <c r="AO494" s="225"/>
      <c r="AP494" s="225"/>
      <c r="AQ494" s="225"/>
      <c r="AR494" s="225"/>
      <c r="AS494" s="225"/>
      <c r="AT494" s="225"/>
      <c r="AU494" s="225"/>
      <c r="AV494" s="225"/>
      <c r="AW494" s="225"/>
      <c r="AX494" s="225"/>
      <c r="AY494" s="225"/>
      <c r="AZ494" s="225"/>
      <c r="BA494" s="225"/>
      <c r="BB494" s="225"/>
      <c r="BC494" s="225"/>
      <c r="BD494" s="225"/>
      <c r="BE494" s="225"/>
      <c r="BF494" s="225"/>
      <c r="BG494" s="225"/>
      <c r="BH494" s="225"/>
      <c r="BI494" s="225"/>
      <c r="BJ494" s="225"/>
      <c r="BK494" s="225"/>
      <c r="BL494" s="225"/>
      <c r="BM494" s="225"/>
      <c r="BN494" s="225"/>
      <c r="BO494" s="225"/>
      <c r="BP494" s="225"/>
      <c r="BQ494" s="225"/>
      <c r="BR494" s="225"/>
      <c r="BS494" s="225"/>
      <c r="BT494" s="225"/>
      <c r="BU494" s="225"/>
      <c r="BV494" s="225"/>
      <c r="BW494" s="225"/>
      <c r="BX494" s="225"/>
      <c r="BY494" s="225"/>
      <c r="BZ494" s="225"/>
      <c r="CA494" s="225"/>
      <c r="CB494" s="225"/>
      <c r="CC494" s="225"/>
      <c r="CD494" s="225"/>
      <c r="CE494" s="225"/>
      <c r="CF494" s="225"/>
      <c r="CG494" s="225"/>
      <c r="CH494" s="225"/>
      <c r="CI494" s="225"/>
      <c r="CJ494" s="225"/>
      <c r="CK494" s="225"/>
      <c r="CL494" s="225"/>
      <c r="CM494" s="225"/>
      <c r="CN494" s="225"/>
      <c r="CO494" s="225"/>
      <c r="CP494" s="225"/>
      <c r="CQ494" s="225"/>
      <c r="CR494" s="225"/>
      <c r="CS494" s="225"/>
      <c r="CT494" s="225"/>
    </row>
    <row r="495" spans="1:98" ht="12" customHeight="1" x14ac:dyDescent="0.25">
      <c r="A495" s="225"/>
      <c r="B495" s="225"/>
      <c r="C495" s="225"/>
      <c r="D495" s="225"/>
      <c r="E495" s="225"/>
      <c r="F495" s="225"/>
      <c r="G495" s="225"/>
      <c r="H495" s="225"/>
      <c r="I495" s="225"/>
      <c r="J495" s="225"/>
      <c r="K495" s="225"/>
      <c r="L495" s="225"/>
      <c r="M495" s="225"/>
      <c r="N495" s="225"/>
      <c r="O495" s="225"/>
      <c r="P495" s="225"/>
      <c r="Q495" s="225"/>
      <c r="R495" s="225"/>
      <c r="S495" s="225"/>
      <c r="T495" s="225"/>
      <c r="U495" s="225"/>
      <c r="V495" s="225"/>
      <c r="W495" s="225"/>
      <c r="X495" s="225"/>
      <c r="Y495" s="225"/>
      <c r="Z495" s="225"/>
      <c r="AA495" s="225"/>
      <c r="AB495" s="225"/>
      <c r="AC495" s="225"/>
      <c r="AD495" s="225"/>
      <c r="AE495" s="225"/>
      <c r="AF495" s="225"/>
      <c r="AG495" s="225"/>
      <c r="AH495" s="225"/>
      <c r="AI495" s="225"/>
      <c r="AJ495" s="225"/>
      <c r="AK495" s="257"/>
      <c r="AL495" s="257"/>
      <c r="AM495" s="225"/>
      <c r="AN495" s="225"/>
      <c r="AO495" s="225"/>
      <c r="AP495" s="225"/>
      <c r="AQ495" s="225"/>
      <c r="AR495" s="225"/>
      <c r="AS495" s="225"/>
      <c r="AT495" s="225"/>
      <c r="AU495" s="225"/>
      <c r="AV495" s="225"/>
      <c r="AW495" s="225"/>
      <c r="AX495" s="225"/>
      <c r="AY495" s="225"/>
      <c r="AZ495" s="225"/>
      <c r="BA495" s="225"/>
      <c r="BB495" s="225"/>
      <c r="BC495" s="225"/>
      <c r="BD495" s="225"/>
      <c r="BE495" s="225"/>
      <c r="BF495" s="225"/>
      <c r="BG495" s="225"/>
      <c r="BH495" s="225"/>
      <c r="BI495" s="225"/>
      <c r="BJ495" s="225"/>
      <c r="BK495" s="225"/>
      <c r="BL495" s="225"/>
      <c r="BM495" s="225"/>
      <c r="BN495" s="225"/>
      <c r="BO495" s="225"/>
      <c r="BP495" s="225"/>
      <c r="BQ495" s="225"/>
      <c r="BR495" s="225"/>
      <c r="BS495" s="225"/>
      <c r="BT495" s="225"/>
      <c r="BU495" s="225"/>
      <c r="BV495" s="225"/>
      <c r="BW495" s="225"/>
      <c r="BX495" s="225"/>
      <c r="BY495" s="225"/>
      <c r="BZ495" s="225"/>
      <c r="CA495" s="225"/>
      <c r="CB495" s="225"/>
      <c r="CC495" s="225"/>
      <c r="CD495" s="225"/>
      <c r="CE495" s="225"/>
      <c r="CF495" s="225"/>
      <c r="CG495" s="225"/>
      <c r="CH495" s="225"/>
      <c r="CI495" s="225"/>
      <c r="CJ495" s="225"/>
      <c r="CK495" s="225"/>
      <c r="CL495" s="225"/>
      <c r="CM495" s="225"/>
      <c r="CN495" s="225"/>
      <c r="CO495" s="225"/>
      <c r="CP495" s="225"/>
      <c r="CQ495" s="225"/>
      <c r="CR495" s="225"/>
      <c r="CS495" s="225"/>
      <c r="CT495" s="225"/>
    </row>
    <row r="496" spans="1:98" ht="12" customHeight="1" x14ac:dyDescent="0.25">
      <c r="A496" s="225"/>
      <c r="B496" s="225"/>
      <c r="C496" s="225"/>
      <c r="D496" s="225"/>
      <c r="E496" s="225"/>
      <c r="F496" s="225"/>
      <c r="G496" s="225"/>
      <c r="H496" s="225"/>
      <c r="I496" s="225"/>
      <c r="J496" s="225"/>
      <c r="K496" s="225"/>
      <c r="L496" s="225"/>
      <c r="M496" s="225"/>
      <c r="N496" s="225"/>
      <c r="O496" s="225"/>
      <c r="P496" s="225"/>
      <c r="Q496" s="225"/>
      <c r="R496" s="225"/>
      <c r="S496" s="225"/>
      <c r="T496" s="225"/>
      <c r="U496" s="225"/>
      <c r="V496" s="225"/>
      <c r="W496" s="225"/>
      <c r="X496" s="225"/>
      <c r="Y496" s="225"/>
      <c r="Z496" s="225"/>
      <c r="AA496" s="225"/>
      <c r="AB496" s="225"/>
      <c r="AC496" s="225"/>
      <c r="AD496" s="225"/>
      <c r="AE496" s="225"/>
      <c r="AF496" s="225"/>
      <c r="AG496" s="225"/>
      <c r="AH496" s="225"/>
      <c r="AI496" s="225"/>
      <c r="AJ496" s="225"/>
      <c r="AK496" s="257"/>
      <c r="AL496" s="257"/>
      <c r="AM496" s="225"/>
      <c r="AN496" s="225"/>
      <c r="AO496" s="225"/>
      <c r="AP496" s="225"/>
      <c r="AQ496" s="225"/>
      <c r="AR496" s="225"/>
      <c r="AS496" s="225"/>
      <c r="AT496" s="225"/>
      <c r="AU496" s="225"/>
      <c r="AV496" s="225"/>
      <c r="AW496" s="225"/>
      <c r="AX496" s="225"/>
      <c r="AY496" s="225"/>
      <c r="AZ496" s="225"/>
      <c r="BA496" s="225"/>
      <c r="BB496" s="225"/>
      <c r="BC496" s="225"/>
      <c r="BD496" s="225"/>
      <c r="BE496" s="225"/>
      <c r="BF496" s="225"/>
      <c r="BG496" s="225"/>
      <c r="BH496" s="225"/>
      <c r="BI496" s="225"/>
      <c r="BJ496" s="225"/>
      <c r="BK496" s="225"/>
      <c r="BL496" s="225"/>
      <c r="BM496" s="225"/>
      <c r="BN496" s="225"/>
      <c r="BO496" s="225"/>
      <c r="BP496" s="225"/>
      <c r="BQ496" s="225"/>
      <c r="BR496" s="225"/>
      <c r="BS496" s="225"/>
      <c r="BT496" s="225"/>
      <c r="BU496" s="225"/>
      <c r="BV496" s="225"/>
      <c r="BW496" s="225"/>
      <c r="BX496" s="225"/>
      <c r="BY496" s="225"/>
      <c r="BZ496" s="225"/>
      <c r="CA496" s="225"/>
      <c r="CB496" s="225"/>
      <c r="CC496" s="225"/>
      <c r="CD496" s="225"/>
      <c r="CE496" s="225"/>
      <c r="CF496" s="225"/>
      <c r="CG496" s="225"/>
      <c r="CH496" s="225"/>
      <c r="CI496" s="225"/>
      <c r="CJ496" s="225"/>
      <c r="CK496" s="225"/>
      <c r="CL496" s="225"/>
      <c r="CM496" s="225"/>
      <c r="CN496" s="225"/>
      <c r="CO496" s="225"/>
      <c r="CP496" s="225"/>
      <c r="CQ496" s="225"/>
      <c r="CR496" s="225"/>
      <c r="CS496" s="225"/>
      <c r="CT496" s="225"/>
    </row>
    <row r="497" spans="1:98" ht="12" customHeight="1" x14ac:dyDescent="0.25">
      <c r="A497" s="225"/>
      <c r="B497" s="225"/>
      <c r="C497" s="225"/>
      <c r="D497" s="225"/>
      <c r="E497" s="225"/>
      <c r="F497" s="225"/>
      <c r="G497" s="225"/>
      <c r="H497" s="225"/>
      <c r="I497" s="225"/>
      <c r="J497" s="225"/>
      <c r="K497" s="225"/>
      <c r="L497" s="225"/>
      <c r="M497" s="225"/>
      <c r="N497" s="225"/>
      <c r="O497" s="225"/>
      <c r="P497" s="225"/>
      <c r="Q497" s="225"/>
      <c r="R497" s="225"/>
      <c r="S497" s="225"/>
      <c r="T497" s="225"/>
      <c r="U497" s="225"/>
      <c r="V497" s="225"/>
      <c r="W497" s="225"/>
      <c r="X497" s="225"/>
      <c r="Y497" s="225"/>
      <c r="Z497" s="225"/>
      <c r="AA497" s="225"/>
      <c r="AB497" s="225"/>
      <c r="AC497" s="225"/>
      <c r="AD497" s="225"/>
      <c r="AE497" s="225"/>
      <c r="AF497" s="225"/>
      <c r="AG497" s="225"/>
      <c r="AH497" s="225"/>
      <c r="AI497" s="225"/>
      <c r="AJ497" s="225"/>
      <c r="AK497" s="257"/>
      <c r="AL497" s="257"/>
      <c r="AM497" s="225"/>
      <c r="AN497" s="225"/>
      <c r="AO497" s="225"/>
      <c r="AP497" s="225"/>
      <c r="AQ497" s="225"/>
      <c r="AR497" s="225"/>
      <c r="AS497" s="225"/>
      <c r="AT497" s="225"/>
      <c r="AU497" s="225"/>
      <c r="AV497" s="225"/>
      <c r="AW497" s="225"/>
      <c r="AX497" s="225"/>
      <c r="AY497" s="225"/>
      <c r="AZ497" s="225"/>
      <c r="BA497" s="225"/>
      <c r="BB497" s="225"/>
      <c r="BC497" s="225"/>
      <c r="BD497" s="225"/>
      <c r="BE497" s="225"/>
      <c r="BF497" s="225"/>
      <c r="BG497" s="225"/>
      <c r="BH497" s="225"/>
      <c r="BI497" s="225"/>
      <c r="BJ497" s="225"/>
      <c r="BK497" s="225"/>
      <c r="BL497" s="225"/>
      <c r="BM497" s="225"/>
      <c r="BN497" s="225"/>
      <c r="BO497" s="225"/>
      <c r="BP497" s="225"/>
      <c r="BQ497" s="225"/>
      <c r="BR497" s="225"/>
      <c r="BS497" s="225"/>
      <c r="BT497" s="225"/>
      <c r="BU497" s="225"/>
      <c r="BV497" s="225"/>
      <c r="BW497" s="225"/>
      <c r="BX497" s="225"/>
      <c r="BY497" s="225"/>
      <c r="BZ497" s="225"/>
      <c r="CA497" s="225"/>
      <c r="CB497" s="225"/>
      <c r="CC497" s="225"/>
      <c r="CD497" s="225"/>
      <c r="CE497" s="225"/>
      <c r="CF497" s="225"/>
      <c r="CG497" s="225"/>
      <c r="CH497" s="225"/>
      <c r="CI497" s="225"/>
      <c r="CJ497" s="225"/>
      <c r="CK497" s="225"/>
      <c r="CL497" s="225"/>
      <c r="CM497" s="225"/>
      <c r="CN497" s="225"/>
      <c r="CO497" s="225"/>
      <c r="CP497" s="225"/>
      <c r="CQ497" s="225"/>
      <c r="CR497" s="225"/>
      <c r="CS497" s="225"/>
      <c r="CT497" s="225"/>
    </row>
    <row r="498" spans="1:98" ht="12" customHeight="1" x14ac:dyDescent="0.25">
      <c r="A498" s="225"/>
      <c r="B498" s="225"/>
      <c r="C498" s="225"/>
      <c r="D498" s="225"/>
      <c r="E498" s="225"/>
      <c r="F498" s="225"/>
      <c r="G498" s="225"/>
      <c r="H498" s="225"/>
      <c r="I498" s="225"/>
      <c r="J498" s="225"/>
      <c r="K498" s="225"/>
      <c r="L498" s="225"/>
      <c r="M498" s="225"/>
      <c r="N498" s="225"/>
      <c r="O498" s="225"/>
      <c r="P498" s="225"/>
      <c r="Q498" s="225"/>
      <c r="R498" s="225"/>
      <c r="S498" s="225"/>
      <c r="T498" s="225"/>
      <c r="U498" s="225"/>
      <c r="V498" s="225"/>
      <c r="W498" s="225"/>
      <c r="X498" s="225"/>
      <c r="Y498" s="225"/>
      <c r="Z498" s="225"/>
      <c r="AA498" s="225"/>
      <c r="AB498" s="225"/>
      <c r="AC498" s="225"/>
      <c r="AD498" s="225"/>
      <c r="AE498" s="225"/>
      <c r="AF498" s="225"/>
      <c r="AG498" s="225"/>
      <c r="AH498" s="225"/>
      <c r="AI498" s="225"/>
      <c r="AJ498" s="225"/>
      <c r="AK498" s="257"/>
      <c r="AL498" s="257"/>
      <c r="AM498" s="225"/>
      <c r="AN498" s="225"/>
      <c r="AO498" s="225"/>
      <c r="AP498" s="225"/>
      <c r="AQ498" s="225"/>
      <c r="AR498" s="225"/>
      <c r="AS498" s="225"/>
      <c r="AT498" s="225"/>
      <c r="AU498" s="225"/>
      <c r="AV498" s="225"/>
      <c r="AW498" s="225"/>
      <c r="AX498" s="225"/>
      <c r="AY498" s="225"/>
      <c r="AZ498" s="225"/>
      <c r="BA498" s="225"/>
      <c r="BB498" s="225"/>
      <c r="BC498" s="225"/>
      <c r="BD498" s="225"/>
      <c r="BE498" s="225"/>
      <c r="BF498" s="225"/>
      <c r="BG498" s="225"/>
      <c r="BH498" s="225"/>
      <c r="BI498" s="225"/>
      <c r="BJ498" s="225"/>
      <c r="BK498" s="225"/>
      <c r="BL498" s="225"/>
      <c r="BM498" s="225"/>
      <c r="BN498" s="225"/>
      <c r="BO498" s="225"/>
      <c r="BP498" s="225"/>
      <c r="BQ498" s="225"/>
      <c r="BR498" s="225"/>
      <c r="BS498" s="225"/>
      <c r="BT498" s="225"/>
      <c r="BU498" s="225"/>
      <c r="BV498" s="225"/>
      <c r="BW498" s="225"/>
      <c r="BX498" s="225"/>
      <c r="BY498" s="225"/>
      <c r="BZ498" s="225"/>
      <c r="CA498" s="225"/>
      <c r="CB498" s="225"/>
      <c r="CC498" s="225"/>
      <c r="CD498" s="225"/>
      <c r="CE498" s="225"/>
      <c r="CF498" s="225"/>
      <c r="CG498" s="225"/>
      <c r="CH498" s="225"/>
      <c r="CI498" s="225"/>
      <c r="CJ498" s="225"/>
      <c r="CK498" s="225"/>
      <c r="CL498" s="225"/>
      <c r="CM498" s="225"/>
      <c r="CN498" s="225"/>
      <c r="CO498" s="225"/>
      <c r="CP498" s="225"/>
      <c r="CQ498" s="225"/>
      <c r="CR498" s="225"/>
      <c r="CS498" s="225"/>
      <c r="CT498" s="225"/>
    </row>
    <row r="499" spans="1:98" ht="12" customHeight="1" x14ac:dyDescent="0.25">
      <c r="A499" s="225"/>
      <c r="B499" s="225"/>
      <c r="C499" s="225"/>
      <c r="D499" s="225"/>
      <c r="E499" s="225"/>
      <c r="F499" s="225"/>
      <c r="G499" s="225"/>
      <c r="H499" s="225"/>
      <c r="I499" s="225"/>
      <c r="J499" s="225"/>
      <c r="K499" s="225"/>
      <c r="L499" s="225"/>
      <c r="M499" s="225"/>
      <c r="N499" s="225"/>
      <c r="O499" s="225"/>
      <c r="P499" s="225"/>
      <c r="Q499" s="225"/>
      <c r="R499" s="225"/>
      <c r="S499" s="225"/>
      <c r="T499" s="225"/>
      <c r="U499" s="225"/>
      <c r="V499" s="225"/>
      <c r="W499" s="225"/>
      <c r="X499" s="225"/>
      <c r="Y499" s="225"/>
      <c r="Z499" s="225"/>
      <c r="AA499" s="225"/>
      <c r="AB499" s="225"/>
      <c r="AC499" s="225"/>
      <c r="AD499" s="225"/>
      <c r="AE499" s="225"/>
      <c r="AF499" s="225"/>
      <c r="AG499" s="225"/>
      <c r="AH499" s="225"/>
      <c r="AI499" s="225"/>
      <c r="AJ499" s="225"/>
      <c r="AK499" s="257"/>
      <c r="AL499" s="257"/>
      <c r="AM499" s="225"/>
      <c r="AN499" s="225"/>
      <c r="AO499" s="225"/>
      <c r="AP499" s="225"/>
      <c r="AQ499" s="225"/>
      <c r="AR499" s="225"/>
      <c r="AS499" s="225"/>
      <c r="AT499" s="225"/>
      <c r="AU499" s="225"/>
      <c r="AV499" s="225"/>
      <c r="AW499" s="225"/>
      <c r="AX499" s="225"/>
      <c r="AY499" s="225"/>
      <c r="AZ499" s="225"/>
      <c r="BA499" s="225"/>
      <c r="BB499" s="225"/>
      <c r="BC499" s="225"/>
      <c r="BD499" s="225"/>
      <c r="BE499" s="225"/>
      <c r="BF499" s="225"/>
      <c r="BG499" s="225"/>
      <c r="BH499" s="225"/>
      <c r="BI499" s="225"/>
      <c r="BJ499" s="225"/>
      <c r="BK499" s="225"/>
      <c r="BL499" s="225"/>
      <c r="BM499" s="225"/>
      <c r="BN499" s="225"/>
      <c r="BO499" s="225"/>
      <c r="BP499" s="225"/>
      <c r="BQ499" s="225"/>
      <c r="BR499" s="225"/>
      <c r="BS499" s="225"/>
      <c r="BT499" s="225"/>
      <c r="BU499" s="225"/>
      <c r="BV499" s="225"/>
      <c r="BW499" s="225"/>
      <c r="BX499" s="225"/>
      <c r="BY499" s="225"/>
      <c r="BZ499" s="225"/>
      <c r="CA499" s="225"/>
      <c r="CB499" s="225"/>
      <c r="CC499" s="225"/>
      <c r="CD499" s="225"/>
      <c r="CE499" s="225"/>
      <c r="CF499" s="225"/>
      <c r="CG499" s="225"/>
      <c r="CH499" s="225"/>
      <c r="CI499" s="225"/>
      <c r="CJ499" s="225"/>
      <c r="CK499" s="225"/>
      <c r="CL499" s="225"/>
      <c r="CM499" s="225"/>
      <c r="CN499" s="225"/>
      <c r="CO499" s="225"/>
      <c r="CP499" s="225"/>
      <c r="CQ499" s="225"/>
      <c r="CR499" s="225"/>
      <c r="CS499" s="225"/>
      <c r="CT499" s="225"/>
    </row>
    <row r="500" spans="1:98" ht="12" customHeight="1" x14ac:dyDescent="0.25">
      <c r="A500" s="225"/>
      <c r="B500" s="225"/>
      <c r="C500" s="225"/>
      <c r="D500" s="225"/>
      <c r="E500" s="225"/>
      <c r="F500" s="225"/>
      <c r="G500" s="225"/>
      <c r="H500" s="225"/>
      <c r="I500" s="225"/>
      <c r="J500" s="225"/>
      <c r="K500" s="225"/>
      <c r="L500" s="225"/>
      <c r="M500" s="225"/>
      <c r="N500" s="225"/>
      <c r="O500" s="225"/>
      <c r="P500" s="225"/>
      <c r="Q500" s="225"/>
      <c r="R500" s="225"/>
      <c r="S500" s="225"/>
      <c r="T500" s="225"/>
      <c r="U500" s="225"/>
      <c r="V500" s="225"/>
      <c r="W500" s="225"/>
      <c r="X500" s="225"/>
      <c r="Y500" s="225"/>
      <c r="Z500" s="225"/>
      <c r="AA500" s="225"/>
      <c r="AB500" s="225"/>
      <c r="AC500" s="225"/>
      <c r="AD500" s="225"/>
      <c r="AE500" s="225"/>
      <c r="AF500" s="225"/>
      <c r="AG500" s="225"/>
      <c r="AH500" s="225"/>
      <c r="AI500" s="225"/>
      <c r="AJ500" s="225"/>
      <c r="AK500" s="257"/>
      <c r="AL500" s="257"/>
      <c r="AM500" s="225"/>
      <c r="AN500" s="225"/>
      <c r="AO500" s="225"/>
      <c r="AP500" s="225"/>
      <c r="AQ500" s="225"/>
      <c r="AR500" s="225"/>
      <c r="AS500" s="225"/>
      <c r="AT500" s="225"/>
      <c r="AU500" s="225"/>
      <c r="AV500" s="225"/>
      <c r="AW500" s="225"/>
      <c r="AX500" s="225"/>
      <c r="AY500" s="225"/>
      <c r="AZ500" s="225"/>
      <c r="BA500" s="225"/>
      <c r="BB500" s="225"/>
      <c r="BC500" s="225"/>
      <c r="BD500" s="225"/>
      <c r="BE500" s="225"/>
      <c r="BF500" s="225"/>
      <c r="BG500" s="225"/>
      <c r="BH500" s="225"/>
      <c r="BI500" s="225"/>
      <c r="BJ500" s="225"/>
      <c r="BK500" s="225"/>
      <c r="BL500" s="225"/>
      <c r="BM500" s="225"/>
      <c r="BN500" s="225"/>
      <c r="BO500" s="225"/>
      <c r="BP500" s="225"/>
      <c r="BQ500" s="225"/>
      <c r="BR500" s="225"/>
      <c r="BS500" s="225"/>
      <c r="BT500" s="225"/>
      <c r="BU500" s="225"/>
      <c r="BV500" s="225"/>
      <c r="BW500" s="225"/>
      <c r="BX500" s="225"/>
      <c r="BY500" s="225"/>
      <c r="BZ500" s="225"/>
      <c r="CA500" s="225"/>
      <c r="CB500" s="225"/>
      <c r="CC500" s="225"/>
      <c r="CD500" s="225"/>
      <c r="CE500" s="225"/>
      <c r="CF500" s="225"/>
      <c r="CG500" s="225"/>
      <c r="CH500" s="225"/>
      <c r="CI500" s="225"/>
      <c r="CJ500" s="225"/>
      <c r="CK500" s="225"/>
      <c r="CL500" s="225"/>
      <c r="CM500" s="225"/>
      <c r="CN500" s="225"/>
      <c r="CO500" s="225"/>
      <c r="CP500" s="225"/>
      <c r="CQ500" s="225"/>
      <c r="CR500" s="225"/>
      <c r="CS500" s="225"/>
      <c r="CT500" s="225"/>
    </row>
    <row r="501" spans="1:98" ht="12" customHeight="1" x14ac:dyDescent="0.25">
      <c r="A501" s="225"/>
      <c r="B501" s="225"/>
      <c r="C501" s="225"/>
      <c r="D501" s="225"/>
      <c r="E501" s="225"/>
      <c r="F501" s="225"/>
      <c r="G501" s="225"/>
      <c r="H501" s="225"/>
      <c r="I501" s="225"/>
      <c r="J501" s="225"/>
      <c r="K501" s="225"/>
      <c r="L501" s="225"/>
      <c r="M501" s="225"/>
      <c r="N501" s="225"/>
      <c r="O501" s="225"/>
      <c r="P501" s="225"/>
      <c r="Q501" s="225"/>
      <c r="R501" s="225"/>
      <c r="S501" s="225"/>
      <c r="T501" s="225"/>
      <c r="U501" s="225"/>
      <c r="V501" s="225"/>
      <c r="W501" s="225"/>
      <c r="X501" s="225"/>
      <c r="Y501" s="225"/>
      <c r="Z501" s="225"/>
      <c r="AA501" s="225"/>
      <c r="AB501" s="225"/>
      <c r="AC501" s="225"/>
      <c r="AD501" s="225"/>
      <c r="AE501" s="225"/>
      <c r="AF501" s="225"/>
      <c r="AG501" s="225"/>
      <c r="AH501" s="225"/>
      <c r="AI501" s="225"/>
      <c r="AJ501" s="225"/>
      <c r="AK501" s="257"/>
      <c r="AL501" s="257"/>
      <c r="AM501" s="225"/>
      <c r="AN501" s="225"/>
      <c r="AO501" s="225"/>
      <c r="AP501" s="225"/>
      <c r="AQ501" s="225"/>
      <c r="AR501" s="225"/>
      <c r="AS501" s="225"/>
      <c r="AT501" s="225"/>
      <c r="AU501" s="225"/>
      <c r="AV501" s="225"/>
      <c r="AW501" s="225"/>
      <c r="AX501" s="225"/>
      <c r="AY501" s="225"/>
      <c r="AZ501" s="225"/>
      <c r="BA501" s="225"/>
      <c r="BB501" s="225"/>
      <c r="BC501" s="225"/>
      <c r="BD501" s="225"/>
      <c r="BE501" s="225"/>
      <c r="BF501" s="225"/>
      <c r="BG501" s="225"/>
      <c r="BH501" s="225"/>
      <c r="BI501" s="225"/>
      <c r="BJ501" s="225"/>
      <c r="BK501" s="225"/>
      <c r="BL501" s="225"/>
      <c r="BM501" s="225"/>
      <c r="BN501" s="225"/>
      <c r="BO501" s="225"/>
      <c r="BP501" s="225"/>
      <c r="BQ501" s="225"/>
      <c r="BR501" s="225"/>
      <c r="BS501" s="225"/>
      <c r="BT501" s="225"/>
      <c r="BU501" s="225"/>
      <c r="BV501" s="225"/>
      <c r="BW501" s="225"/>
      <c r="BX501" s="225"/>
      <c r="BY501" s="225"/>
      <c r="BZ501" s="225"/>
      <c r="CA501" s="225"/>
      <c r="CB501" s="225"/>
      <c r="CC501" s="225"/>
      <c r="CD501" s="225"/>
      <c r="CE501" s="225"/>
      <c r="CF501" s="225"/>
      <c r="CG501" s="225"/>
      <c r="CH501" s="225"/>
      <c r="CI501" s="225"/>
      <c r="CJ501" s="225"/>
      <c r="CK501" s="225"/>
      <c r="CL501" s="225"/>
      <c r="CM501" s="225"/>
      <c r="CN501" s="225"/>
      <c r="CO501" s="225"/>
      <c r="CP501" s="225"/>
      <c r="CQ501" s="225"/>
      <c r="CR501" s="225"/>
      <c r="CS501" s="225"/>
      <c r="CT501" s="225"/>
    </row>
    <row r="502" spans="1:98" ht="12" customHeight="1" x14ac:dyDescent="0.25">
      <c r="A502" s="225"/>
      <c r="B502" s="225"/>
      <c r="C502" s="225"/>
      <c r="D502" s="225"/>
      <c r="E502" s="225"/>
      <c r="F502" s="225"/>
      <c r="G502" s="225"/>
      <c r="H502" s="225"/>
      <c r="I502" s="225"/>
      <c r="J502" s="225"/>
      <c r="K502" s="225"/>
      <c r="L502" s="225"/>
      <c r="M502" s="225"/>
      <c r="N502" s="225"/>
      <c r="O502" s="225"/>
      <c r="P502" s="225"/>
      <c r="Q502" s="225"/>
      <c r="R502" s="225"/>
      <c r="S502" s="225"/>
      <c r="T502" s="225"/>
      <c r="U502" s="225"/>
      <c r="V502" s="225"/>
      <c r="W502" s="225"/>
      <c r="X502" s="225"/>
      <c r="Y502" s="225"/>
      <c r="Z502" s="225"/>
      <c r="AA502" s="225"/>
      <c r="AB502" s="225"/>
      <c r="AC502" s="225"/>
      <c r="AD502" s="225"/>
      <c r="AE502" s="225"/>
      <c r="AF502" s="225"/>
      <c r="AG502" s="225"/>
      <c r="AH502" s="225"/>
      <c r="AI502" s="225"/>
      <c r="AJ502" s="225"/>
      <c r="AK502" s="257"/>
      <c r="AL502" s="257"/>
      <c r="AM502" s="225"/>
      <c r="AN502" s="225"/>
      <c r="AO502" s="225"/>
      <c r="AP502" s="225"/>
      <c r="AQ502" s="225"/>
      <c r="AR502" s="225"/>
      <c r="AS502" s="225"/>
      <c r="AT502" s="225"/>
      <c r="AU502" s="225"/>
      <c r="AV502" s="225"/>
      <c r="AW502" s="225"/>
      <c r="AX502" s="225"/>
      <c r="AY502" s="225"/>
      <c r="AZ502" s="225"/>
      <c r="BA502" s="225"/>
      <c r="BB502" s="225"/>
      <c r="BC502" s="225"/>
      <c r="BD502" s="225"/>
      <c r="BE502" s="225"/>
      <c r="BF502" s="225"/>
      <c r="BG502" s="225"/>
      <c r="BH502" s="225"/>
      <c r="BI502" s="225"/>
      <c r="BJ502" s="225"/>
      <c r="BK502" s="225"/>
      <c r="BL502" s="225"/>
      <c r="BM502" s="225"/>
      <c r="BN502" s="225"/>
      <c r="BO502" s="225"/>
      <c r="BP502" s="225"/>
      <c r="BQ502" s="225"/>
      <c r="BR502" s="225"/>
      <c r="BS502" s="225"/>
      <c r="BT502" s="225"/>
      <c r="BU502" s="225"/>
      <c r="BV502" s="225"/>
      <c r="BW502" s="225"/>
      <c r="BX502" s="225"/>
      <c r="BY502" s="225"/>
      <c r="BZ502" s="225"/>
      <c r="CA502" s="225"/>
      <c r="CB502" s="225"/>
      <c r="CC502" s="225"/>
      <c r="CD502" s="225"/>
      <c r="CE502" s="225"/>
      <c r="CF502" s="225"/>
      <c r="CG502" s="225"/>
      <c r="CH502" s="225"/>
      <c r="CI502" s="225"/>
      <c r="CJ502" s="225"/>
      <c r="CK502" s="225"/>
      <c r="CL502" s="225"/>
      <c r="CM502" s="225"/>
      <c r="CN502" s="225"/>
      <c r="CO502" s="225"/>
      <c r="CP502" s="225"/>
      <c r="CQ502" s="225"/>
      <c r="CR502" s="225"/>
      <c r="CS502" s="225"/>
      <c r="CT502" s="225"/>
    </row>
    <row r="503" spans="1:98" ht="12" customHeight="1" x14ac:dyDescent="0.25">
      <c r="A503" s="225"/>
      <c r="B503" s="225"/>
      <c r="C503" s="225"/>
      <c r="D503" s="225"/>
      <c r="E503" s="225"/>
      <c r="F503" s="225"/>
      <c r="G503" s="225"/>
      <c r="H503" s="225"/>
      <c r="I503" s="225"/>
      <c r="J503" s="225"/>
      <c r="K503" s="225"/>
      <c r="L503" s="225"/>
      <c r="M503" s="225"/>
      <c r="N503" s="225"/>
      <c r="O503" s="225"/>
      <c r="P503" s="225"/>
      <c r="Q503" s="225"/>
      <c r="R503" s="225"/>
      <c r="S503" s="225"/>
      <c r="T503" s="225"/>
      <c r="U503" s="225"/>
      <c r="V503" s="225"/>
      <c r="W503" s="225"/>
      <c r="X503" s="225"/>
      <c r="Y503" s="225"/>
      <c r="Z503" s="225"/>
      <c r="AA503" s="225"/>
      <c r="AB503" s="225"/>
      <c r="AC503" s="225"/>
      <c r="AD503" s="225"/>
      <c r="AE503" s="225"/>
      <c r="AF503" s="225"/>
      <c r="AG503" s="225"/>
      <c r="AH503" s="225"/>
      <c r="AI503" s="225"/>
      <c r="AJ503" s="225"/>
      <c r="AK503" s="257"/>
      <c r="AL503" s="257"/>
      <c r="AM503" s="225"/>
      <c r="AN503" s="225"/>
      <c r="AO503" s="225"/>
      <c r="AP503" s="225"/>
      <c r="AQ503" s="225"/>
      <c r="AR503" s="225"/>
      <c r="AS503" s="225"/>
      <c r="AT503" s="225"/>
      <c r="AU503" s="225"/>
      <c r="AV503" s="225"/>
      <c r="AW503" s="225"/>
      <c r="AX503" s="225"/>
      <c r="AY503" s="225"/>
      <c r="AZ503" s="225"/>
      <c r="BA503" s="225"/>
      <c r="BB503" s="225"/>
      <c r="BC503" s="225"/>
      <c r="BD503" s="225"/>
      <c r="BE503" s="225"/>
      <c r="BF503" s="225"/>
      <c r="BG503" s="225"/>
      <c r="BH503" s="225"/>
      <c r="BI503" s="225"/>
      <c r="BJ503" s="225"/>
      <c r="BK503" s="225"/>
      <c r="BL503" s="225"/>
      <c r="BM503" s="225"/>
      <c r="BN503" s="225"/>
      <c r="BO503" s="225"/>
      <c r="BP503" s="225"/>
      <c r="BQ503" s="225"/>
      <c r="BR503" s="225"/>
      <c r="BS503" s="225"/>
      <c r="BT503" s="225"/>
      <c r="BU503" s="225"/>
      <c r="BV503" s="225"/>
      <c r="BW503" s="225"/>
      <c r="BX503" s="225"/>
      <c r="BY503" s="225"/>
      <c r="BZ503" s="225"/>
      <c r="CA503" s="225"/>
      <c r="CB503" s="225"/>
      <c r="CC503" s="225"/>
      <c r="CD503" s="225"/>
      <c r="CE503" s="225"/>
      <c r="CF503" s="225"/>
      <c r="CG503" s="225"/>
      <c r="CH503" s="225"/>
      <c r="CI503" s="225"/>
      <c r="CJ503" s="225"/>
      <c r="CK503" s="225"/>
      <c r="CL503" s="225"/>
      <c r="CM503" s="225"/>
      <c r="CN503" s="225"/>
      <c r="CO503" s="225"/>
      <c r="CP503" s="225"/>
      <c r="CQ503" s="225"/>
      <c r="CR503" s="225"/>
      <c r="CS503" s="225"/>
      <c r="CT503" s="225"/>
    </row>
    <row r="504" spans="1:98" ht="12" customHeight="1" x14ac:dyDescent="0.25">
      <c r="A504" s="225"/>
      <c r="B504" s="225"/>
      <c r="C504" s="225"/>
      <c r="D504" s="225"/>
      <c r="E504" s="225"/>
      <c r="F504" s="225"/>
      <c r="G504" s="225"/>
      <c r="H504" s="225"/>
      <c r="I504" s="225"/>
      <c r="J504" s="225"/>
      <c r="K504" s="225"/>
      <c r="L504" s="225"/>
      <c r="M504" s="225"/>
      <c r="N504" s="225"/>
      <c r="O504" s="225"/>
      <c r="P504" s="225"/>
      <c r="Q504" s="225"/>
      <c r="R504" s="225"/>
      <c r="S504" s="225"/>
      <c r="T504" s="225"/>
      <c r="U504" s="225"/>
      <c r="V504" s="225"/>
      <c r="W504" s="225"/>
      <c r="X504" s="225"/>
      <c r="Y504" s="225"/>
      <c r="Z504" s="225"/>
      <c r="AA504" s="225"/>
      <c r="AB504" s="225"/>
      <c r="AC504" s="225"/>
      <c r="AD504" s="225"/>
      <c r="AE504" s="225"/>
      <c r="AF504" s="225"/>
      <c r="AG504" s="225"/>
      <c r="AH504" s="225"/>
      <c r="AI504" s="225"/>
      <c r="AJ504" s="225"/>
      <c r="AK504" s="257"/>
      <c r="AL504" s="257"/>
      <c r="AM504" s="225"/>
      <c r="AN504" s="225"/>
      <c r="AO504" s="225"/>
      <c r="AP504" s="225"/>
      <c r="AQ504" s="225"/>
      <c r="AR504" s="225"/>
      <c r="AS504" s="225"/>
      <c r="AT504" s="225"/>
      <c r="AU504" s="225"/>
      <c r="AV504" s="225"/>
      <c r="AW504" s="225"/>
      <c r="AX504" s="225"/>
      <c r="AY504" s="225"/>
      <c r="AZ504" s="225"/>
      <c r="BA504" s="225"/>
      <c r="BB504" s="225"/>
      <c r="BC504" s="225"/>
      <c r="BD504" s="225"/>
      <c r="BE504" s="225"/>
      <c r="BF504" s="225"/>
      <c r="BG504" s="225"/>
      <c r="BH504" s="225"/>
      <c r="BI504" s="225"/>
      <c r="BJ504" s="225"/>
      <c r="BK504" s="225"/>
      <c r="BL504" s="225"/>
      <c r="BM504" s="225"/>
      <c r="BN504" s="225"/>
      <c r="BO504" s="225"/>
      <c r="BP504" s="225"/>
      <c r="BQ504" s="225"/>
      <c r="BR504" s="225"/>
      <c r="BS504" s="225"/>
      <c r="BT504" s="225"/>
      <c r="BU504" s="225"/>
      <c r="BV504" s="225"/>
      <c r="BW504" s="225"/>
      <c r="BX504" s="225"/>
      <c r="BY504" s="225"/>
      <c r="BZ504" s="225"/>
      <c r="CA504" s="225"/>
      <c r="CB504" s="225"/>
      <c r="CC504" s="225"/>
      <c r="CD504" s="225"/>
      <c r="CE504" s="225"/>
      <c r="CF504" s="225"/>
      <c r="CG504" s="225"/>
      <c r="CH504" s="225"/>
      <c r="CI504" s="225"/>
      <c r="CJ504" s="225"/>
      <c r="CK504" s="225"/>
      <c r="CL504" s="225"/>
      <c r="CM504" s="225"/>
      <c r="CN504" s="225"/>
      <c r="CO504" s="225"/>
      <c r="CP504" s="225"/>
      <c r="CQ504" s="225"/>
      <c r="CR504" s="225"/>
      <c r="CS504" s="225"/>
      <c r="CT504" s="225"/>
    </row>
    <row r="505" spans="1:98" ht="12" customHeight="1" x14ac:dyDescent="0.25">
      <c r="A505" s="225"/>
      <c r="B505" s="225"/>
      <c r="C505" s="225"/>
      <c r="D505" s="225"/>
      <c r="E505" s="225"/>
      <c r="F505" s="225"/>
      <c r="G505" s="225"/>
      <c r="H505" s="225"/>
      <c r="I505" s="225"/>
      <c r="J505" s="225"/>
      <c r="K505" s="225"/>
      <c r="L505" s="225"/>
      <c r="M505" s="225"/>
      <c r="N505" s="225"/>
      <c r="O505" s="225"/>
      <c r="P505" s="225"/>
      <c r="Q505" s="225"/>
      <c r="R505" s="225"/>
      <c r="S505" s="225"/>
      <c r="T505" s="225"/>
      <c r="U505" s="225"/>
      <c r="V505" s="225"/>
      <c r="W505" s="225"/>
      <c r="X505" s="225"/>
      <c r="Y505" s="225"/>
      <c r="Z505" s="225"/>
      <c r="AA505" s="225"/>
      <c r="AB505" s="225"/>
      <c r="AC505" s="225"/>
      <c r="AD505" s="225"/>
      <c r="AE505" s="225"/>
      <c r="AF505" s="225"/>
      <c r="AG505" s="225"/>
      <c r="AH505" s="225"/>
      <c r="AI505" s="225"/>
      <c r="AJ505" s="225"/>
      <c r="AK505" s="257"/>
      <c r="AL505" s="257"/>
      <c r="AM505" s="225"/>
      <c r="AN505" s="225"/>
      <c r="AO505" s="225"/>
      <c r="AP505" s="225"/>
      <c r="AQ505" s="225"/>
      <c r="AR505" s="225"/>
      <c r="AS505" s="225"/>
      <c r="AT505" s="225"/>
      <c r="AU505" s="225"/>
      <c r="AV505" s="225"/>
      <c r="AW505" s="225"/>
      <c r="AX505" s="225"/>
      <c r="AY505" s="225"/>
      <c r="AZ505" s="225"/>
      <c r="BA505" s="225"/>
      <c r="BB505" s="225"/>
      <c r="BC505" s="225"/>
      <c r="BD505" s="225"/>
      <c r="BE505" s="225"/>
      <c r="BF505" s="225"/>
      <c r="BG505" s="225"/>
      <c r="BH505" s="225"/>
      <c r="BI505" s="225"/>
      <c r="BJ505" s="225"/>
      <c r="BK505" s="225"/>
      <c r="BL505" s="225"/>
      <c r="BM505" s="225"/>
      <c r="BN505" s="225"/>
      <c r="BO505" s="225"/>
      <c r="BP505" s="225"/>
      <c r="BQ505" s="225"/>
      <c r="BR505" s="225"/>
      <c r="BS505" s="225"/>
      <c r="BT505" s="225"/>
      <c r="BU505" s="225"/>
      <c r="BV505" s="225"/>
      <c r="BW505" s="225"/>
      <c r="BX505" s="225"/>
      <c r="BY505" s="225"/>
      <c r="BZ505" s="225"/>
      <c r="CA505" s="225"/>
      <c r="CB505" s="225"/>
      <c r="CC505" s="225"/>
      <c r="CD505" s="225"/>
      <c r="CE505" s="225"/>
      <c r="CF505" s="225"/>
      <c r="CG505" s="225"/>
      <c r="CH505" s="225"/>
      <c r="CI505" s="225"/>
      <c r="CJ505" s="225"/>
      <c r="CK505" s="225"/>
      <c r="CL505" s="225"/>
      <c r="CM505" s="225"/>
      <c r="CN505" s="225"/>
      <c r="CO505" s="225"/>
      <c r="CP505" s="225"/>
      <c r="CQ505" s="225"/>
      <c r="CR505" s="225"/>
      <c r="CS505" s="225"/>
      <c r="CT505" s="225"/>
    </row>
    <row r="506" spans="1:98" ht="12" customHeight="1" x14ac:dyDescent="0.25">
      <c r="A506" s="225"/>
      <c r="B506" s="225"/>
      <c r="C506" s="225"/>
      <c r="D506" s="225"/>
      <c r="E506" s="225"/>
      <c r="F506" s="225"/>
      <c r="G506" s="225"/>
      <c r="H506" s="225"/>
      <c r="I506" s="225"/>
      <c r="J506" s="225"/>
      <c r="K506" s="225"/>
      <c r="L506" s="225"/>
      <c r="M506" s="225"/>
      <c r="N506" s="225"/>
      <c r="O506" s="225"/>
      <c r="P506" s="225"/>
      <c r="Q506" s="225"/>
      <c r="R506" s="225"/>
      <c r="S506" s="225"/>
      <c r="T506" s="225"/>
      <c r="U506" s="225"/>
      <c r="V506" s="225"/>
      <c r="W506" s="225"/>
      <c r="X506" s="225"/>
      <c r="Y506" s="225"/>
      <c r="Z506" s="225"/>
      <c r="AA506" s="225"/>
      <c r="AB506" s="225"/>
      <c r="AC506" s="225"/>
      <c r="AD506" s="225"/>
      <c r="AE506" s="225"/>
      <c r="AF506" s="225"/>
      <c r="AG506" s="225"/>
      <c r="AH506" s="225"/>
      <c r="AI506" s="225"/>
      <c r="AJ506" s="225"/>
      <c r="AK506" s="257"/>
      <c r="AL506" s="257"/>
      <c r="AM506" s="225"/>
      <c r="AN506" s="225"/>
      <c r="AO506" s="225"/>
      <c r="AP506" s="225"/>
      <c r="AQ506" s="225"/>
      <c r="AR506" s="225"/>
      <c r="AS506" s="225"/>
      <c r="AT506" s="225"/>
      <c r="AU506" s="225"/>
      <c r="AV506" s="225"/>
      <c r="AW506" s="225"/>
      <c r="AX506" s="225"/>
      <c r="AY506" s="225"/>
      <c r="AZ506" s="225"/>
      <c r="BA506" s="225"/>
      <c r="BB506" s="225"/>
      <c r="BC506" s="225"/>
      <c r="BD506" s="225"/>
      <c r="BE506" s="225"/>
      <c r="BF506" s="225"/>
      <c r="BG506" s="225"/>
      <c r="BH506" s="225"/>
      <c r="BI506" s="225"/>
      <c r="BJ506" s="225"/>
      <c r="BK506" s="225"/>
      <c r="BL506" s="225"/>
      <c r="BM506" s="225"/>
      <c r="BN506" s="225"/>
      <c r="BO506" s="225"/>
      <c r="BP506" s="225"/>
      <c r="BQ506" s="225"/>
      <c r="BR506" s="225"/>
      <c r="BS506" s="225"/>
      <c r="BT506" s="225"/>
      <c r="BU506" s="225"/>
      <c r="BV506" s="225"/>
      <c r="BW506" s="225"/>
      <c r="BX506" s="225"/>
      <c r="BY506" s="225"/>
      <c r="BZ506" s="225"/>
      <c r="CA506" s="225"/>
      <c r="CB506" s="225"/>
      <c r="CC506" s="225"/>
      <c r="CD506" s="225"/>
      <c r="CE506" s="225"/>
      <c r="CF506" s="225"/>
      <c r="CG506" s="225"/>
      <c r="CH506" s="225"/>
      <c r="CI506" s="225"/>
      <c r="CJ506" s="225"/>
      <c r="CK506" s="225"/>
      <c r="CL506" s="225"/>
      <c r="CM506" s="225"/>
      <c r="CN506" s="225"/>
      <c r="CO506" s="225"/>
      <c r="CP506" s="225"/>
      <c r="CQ506" s="225"/>
      <c r="CR506" s="225"/>
      <c r="CS506" s="225"/>
      <c r="CT506" s="225"/>
    </row>
    <row r="507" spans="1:98" ht="12" customHeight="1" x14ac:dyDescent="0.25">
      <c r="A507" s="225"/>
      <c r="B507" s="225"/>
      <c r="C507" s="225"/>
      <c r="D507" s="225"/>
      <c r="E507" s="225"/>
      <c r="F507" s="225"/>
      <c r="G507" s="225"/>
      <c r="H507" s="225"/>
      <c r="I507" s="225"/>
      <c r="J507" s="225"/>
      <c r="K507" s="225"/>
      <c r="L507" s="225"/>
      <c r="M507" s="225"/>
      <c r="N507" s="225"/>
      <c r="O507" s="225"/>
      <c r="P507" s="225"/>
      <c r="Q507" s="225"/>
      <c r="R507" s="225"/>
      <c r="S507" s="225"/>
      <c r="T507" s="225"/>
      <c r="U507" s="225"/>
      <c r="V507" s="225"/>
      <c r="W507" s="225"/>
      <c r="X507" s="225"/>
      <c r="Y507" s="225"/>
      <c r="Z507" s="225"/>
      <c r="AA507" s="225"/>
      <c r="AB507" s="225"/>
      <c r="AC507" s="225"/>
      <c r="AD507" s="225"/>
      <c r="AE507" s="225"/>
      <c r="AF507" s="225"/>
      <c r="AG507" s="225"/>
      <c r="AH507" s="225"/>
      <c r="AI507" s="225"/>
      <c r="AJ507" s="225"/>
      <c r="AK507" s="257"/>
      <c r="AL507" s="257"/>
      <c r="AM507" s="225"/>
      <c r="AN507" s="225"/>
      <c r="AO507" s="225"/>
      <c r="AP507" s="225"/>
      <c r="AQ507" s="225"/>
      <c r="AR507" s="225"/>
      <c r="AS507" s="225"/>
      <c r="AT507" s="225"/>
      <c r="AU507" s="225"/>
      <c r="AV507" s="225"/>
      <c r="AW507" s="225"/>
      <c r="AX507" s="225"/>
      <c r="AY507" s="225"/>
      <c r="AZ507" s="225"/>
      <c r="BA507" s="225"/>
      <c r="BB507" s="225"/>
      <c r="BC507" s="225"/>
      <c r="BD507" s="225"/>
      <c r="BE507" s="225"/>
      <c r="BF507" s="225"/>
      <c r="BG507" s="225"/>
      <c r="BH507" s="225"/>
      <c r="BI507" s="225"/>
      <c r="BJ507" s="225"/>
      <c r="BK507" s="225"/>
      <c r="BL507" s="225"/>
      <c r="BM507" s="225"/>
      <c r="BN507" s="225"/>
      <c r="BO507" s="225"/>
      <c r="BP507" s="225"/>
      <c r="BQ507" s="225"/>
      <c r="BR507" s="225"/>
      <c r="BS507" s="225"/>
      <c r="BT507" s="225"/>
      <c r="BU507" s="225"/>
      <c r="BV507" s="225"/>
      <c r="BW507" s="225"/>
      <c r="BX507" s="225"/>
      <c r="BY507" s="225"/>
      <c r="BZ507" s="225"/>
      <c r="CA507" s="225"/>
      <c r="CB507" s="225"/>
      <c r="CC507" s="225"/>
      <c r="CD507" s="225"/>
      <c r="CE507" s="225"/>
      <c r="CF507" s="225"/>
      <c r="CG507" s="225"/>
      <c r="CH507" s="225"/>
      <c r="CI507" s="225"/>
      <c r="CJ507" s="225"/>
      <c r="CK507" s="225"/>
      <c r="CL507" s="225"/>
      <c r="CM507" s="225"/>
      <c r="CN507" s="225"/>
      <c r="CO507" s="225"/>
      <c r="CP507" s="225"/>
      <c r="CQ507" s="225"/>
      <c r="CR507" s="225"/>
      <c r="CS507" s="225"/>
      <c r="CT507" s="225"/>
    </row>
    <row r="508" spans="1:98" ht="12" customHeight="1" x14ac:dyDescent="0.25">
      <c r="A508" s="225"/>
      <c r="B508" s="225"/>
      <c r="C508" s="225"/>
      <c r="D508" s="225"/>
      <c r="E508" s="225"/>
      <c r="F508" s="225"/>
      <c r="G508" s="225"/>
      <c r="H508" s="225"/>
      <c r="I508" s="225"/>
      <c r="J508" s="225"/>
      <c r="K508" s="225"/>
      <c r="L508" s="225"/>
      <c r="M508" s="225"/>
      <c r="N508" s="225"/>
      <c r="O508" s="225"/>
      <c r="P508" s="225"/>
      <c r="Q508" s="225"/>
      <c r="R508" s="225"/>
      <c r="S508" s="225"/>
      <c r="T508" s="225"/>
      <c r="U508" s="225"/>
      <c r="V508" s="225"/>
      <c r="W508" s="225"/>
      <c r="X508" s="225"/>
      <c r="Y508" s="225"/>
      <c r="Z508" s="225"/>
      <c r="AA508" s="225"/>
      <c r="AB508" s="225"/>
      <c r="AC508" s="225"/>
      <c r="AD508" s="225"/>
      <c r="AE508" s="225"/>
      <c r="AF508" s="225"/>
      <c r="AG508" s="225"/>
      <c r="AH508" s="225"/>
      <c r="AI508" s="225"/>
      <c r="AJ508" s="225"/>
      <c r="AK508" s="257"/>
      <c r="AL508" s="257"/>
      <c r="AM508" s="225"/>
      <c r="AN508" s="225"/>
      <c r="AO508" s="225"/>
      <c r="AP508" s="225"/>
      <c r="AQ508" s="225"/>
      <c r="AR508" s="225"/>
      <c r="AS508" s="225"/>
      <c r="AT508" s="225"/>
      <c r="AU508" s="225"/>
      <c r="AV508" s="225"/>
      <c r="AW508" s="225"/>
      <c r="AX508" s="225"/>
      <c r="AY508" s="225"/>
      <c r="AZ508" s="225"/>
      <c r="BA508" s="225"/>
      <c r="BB508" s="225"/>
      <c r="BC508" s="225"/>
      <c r="BD508" s="225"/>
      <c r="BE508" s="225"/>
      <c r="BF508" s="225"/>
      <c r="BG508" s="225"/>
      <c r="BH508" s="225"/>
      <c r="BI508" s="225"/>
      <c r="BJ508" s="225"/>
      <c r="BK508" s="225"/>
      <c r="BL508" s="225"/>
      <c r="BM508" s="225"/>
      <c r="BN508" s="225"/>
      <c r="BO508" s="225"/>
      <c r="BP508" s="225"/>
      <c r="BQ508" s="225"/>
      <c r="BR508" s="225"/>
      <c r="BS508" s="225"/>
      <c r="BT508" s="225"/>
      <c r="BU508" s="225"/>
      <c r="BV508" s="225"/>
      <c r="BW508" s="225"/>
      <c r="BX508" s="225"/>
      <c r="BY508" s="225"/>
      <c r="BZ508" s="225"/>
      <c r="CA508" s="225"/>
      <c r="CB508" s="225"/>
      <c r="CC508" s="225"/>
      <c r="CD508" s="225"/>
      <c r="CE508" s="225"/>
      <c r="CF508" s="225"/>
      <c r="CG508" s="225"/>
      <c r="CH508" s="225"/>
      <c r="CI508" s="225"/>
      <c r="CJ508" s="225"/>
      <c r="CK508" s="225"/>
      <c r="CL508" s="225"/>
      <c r="CM508" s="225"/>
      <c r="CN508" s="225"/>
      <c r="CO508" s="225"/>
      <c r="CP508" s="225"/>
      <c r="CQ508" s="225"/>
      <c r="CR508" s="225"/>
      <c r="CS508" s="225"/>
      <c r="CT508" s="225"/>
    </row>
    <row r="509" spans="1:98" ht="12" customHeight="1" x14ac:dyDescent="0.25">
      <c r="A509" s="225"/>
      <c r="B509" s="225"/>
      <c r="C509" s="225"/>
      <c r="D509" s="225"/>
      <c r="E509" s="225"/>
      <c r="F509" s="225"/>
      <c r="G509" s="225"/>
      <c r="H509" s="225"/>
      <c r="I509" s="225"/>
      <c r="J509" s="225"/>
      <c r="K509" s="225"/>
      <c r="L509" s="225"/>
      <c r="M509" s="225"/>
      <c r="N509" s="225"/>
      <c r="O509" s="225"/>
      <c r="P509" s="225"/>
      <c r="Q509" s="225"/>
      <c r="R509" s="225"/>
      <c r="S509" s="225"/>
      <c r="T509" s="225"/>
      <c r="U509" s="225"/>
      <c r="V509" s="225"/>
      <c r="W509" s="225"/>
      <c r="X509" s="225"/>
      <c r="Y509" s="225"/>
      <c r="Z509" s="225"/>
      <c r="AA509" s="225"/>
      <c r="AB509" s="225"/>
      <c r="AC509" s="225"/>
      <c r="AD509" s="225"/>
      <c r="AE509" s="225"/>
      <c r="AF509" s="225"/>
      <c r="AG509" s="225"/>
      <c r="AH509" s="225"/>
      <c r="AI509" s="225"/>
      <c r="AJ509" s="225"/>
      <c r="AK509" s="257"/>
      <c r="AL509" s="257"/>
      <c r="AM509" s="225"/>
      <c r="AN509" s="225"/>
      <c r="AO509" s="225"/>
      <c r="AP509" s="225"/>
      <c r="AQ509" s="225"/>
      <c r="AR509" s="225"/>
      <c r="AS509" s="225"/>
      <c r="AT509" s="225"/>
      <c r="AU509" s="225"/>
      <c r="AV509" s="225"/>
      <c r="AW509" s="225"/>
      <c r="AX509" s="225"/>
      <c r="AY509" s="225"/>
      <c r="AZ509" s="225"/>
      <c r="BA509" s="225"/>
      <c r="BB509" s="225"/>
      <c r="BC509" s="225"/>
      <c r="BD509" s="225"/>
      <c r="BE509" s="225"/>
      <c r="BF509" s="225"/>
      <c r="BG509" s="225"/>
      <c r="BH509" s="225"/>
      <c r="BI509" s="225"/>
      <c r="BJ509" s="225"/>
      <c r="BK509" s="225"/>
      <c r="BL509" s="225"/>
      <c r="BM509" s="225"/>
      <c r="BN509" s="225"/>
      <c r="BO509" s="225"/>
      <c r="BP509" s="225"/>
      <c r="BQ509" s="225"/>
      <c r="BR509" s="225"/>
      <c r="BS509" s="225"/>
      <c r="BT509" s="225"/>
      <c r="BU509" s="225"/>
      <c r="BV509" s="225"/>
      <c r="BW509" s="225"/>
      <c r="BX509" s="225"/>
      <c r="BY509" s="225"/>
      <c r="BZ509" s="225"/>
      <c r="CA509" s="225"/>
      <c r="CB509" s="225"/>
      <c r="CC509" s="225"/>
      <c r="CD509" s="225"/>
      <c r="CE509" s="225"/>
      <c r="CF509" s="225"/>
      <c r="CG509" s="225"/>
      <c r="CH509" s="225"/>
      <c r="CI509" s="225"/>
      <c r="CJ509" s="225"/>
      <c r="CK509" s="225"/>
      <c r="CL509" s="225"/>
      <c r="CM509" s="225"/>
      <c r="CN509" s="225"/>
      <c r="CO509" s="225"/>
      <c r="CP509" s="225"/>
      <c r="CQ509" s="225"/>
      <c r="CR509" s="225"/>
      <c r="CS509" s="225"/>
      <c r="CT509" s="225"/>
    </row>
    <row r="510" spans="1:98" ht="12" customHeight="1" x14ac:dyDescent="0.25">
      <c r="A510" s="225"/>
      <c r="B510" s="225"/>
      <c r="C510" s="225"/>
      <c r="D510" s="225"/>
      <c r="E510" s="225"/>
      <c r="F510" s="225"/>
      <c r="G510" s="225"/>
      <c r="H510" s="225"/>
      <c r="I510" s="225"/>
      <c r="J510" s="225"/>
      <c r="K510" s="225"/>
      <c r="L510" s="225"/>
      <c r="M510" s="225"/>
      <c r="N510" s="225"/>
      <c r="O510" s="225"/>
      <c r="P510" s="225"/>
      <c r="Q510" s="225"/>
      <c r="R510" s="225"/>
      <c r="S510" s="225"/>
      <c r="T510" s="225"/>
      <c r="U510" s="225"/>
      <c r="V510" s="225"/>
      <c r="W510" s="225"/>
      <c r="X510" s="225"/>
      <c r="Y510" s="225"/>
      <c r="Z510" s="225"/>
      <c r="AA510" s="225"/>
      <c r="AB510" s="225"/>
      <c r="AC510" s="225"/>
      <c r="AD510" s="225"/>
      <c r="AE510" s="225"/>
      <c r="AF510" s="225"/>
      <c r="AG510" s="225"/>
      <c r="AH510" s="225"/>
      <c r="AI510" s="225"/>
      <c r="AJ510" s="225"/>
      <c r="AK510" s="257"/>
      <c r="AL510" s="257"/>
      <c r="AM510" s="225"/>
      <c r="AN510" s="225"/>
      <c r="AO510" s="225"/>
      <c r="AP510" s="225"/>
      <c r="AQ510" s="225"/>
      <c r="AR510" s="225"/>
      <c r="AS510" s="225"/>
      <c r="AT510" s="225"/>
      <c r="AU510" s="225"/>
      <c r="AV510" s="225"/>
      <c r="AW510" s="225"/>
      <c r="AX510" s="225"/>
      <c r="AY510" s="225"/>
      <c r="AZ510" s="225"/>
      <c r="BA510" s="225"/>
      <c r="BB510" s="225"/>
      <c r="BC510" s="225"/>
      <c r="BD510" s="225"/>
      <c r="BE510" s="225"/>
      <c r="BF510" s="225"/>
      <c r="BG510" s="225"/>
      <c r="BH510" s="225"/>
      <c r="BI510" s="225"/>
      <c r="BJ510" s="225"/>
      <c r="BK510" s="225"/>
      <c r="BL510" s="225"/>
      <c r="BM510" s="225"/>
      <c r="BN510" s="225"/>
      <c r="BO510" s="225"/>
      <c r="BP510" s="225"/>
      <c r="BQ510" s="225"/>
      <c r="BR510" s="225"/>
      <c r="BS510" s="225"/>
      <c r="BT510" s="225"/>
      <c r="BU510" s="225"/>
      <c r="BV510" s="225"/>
      <c r="BW510" s="225"/>
      <c r="BX510" s="225"/>
      <c r="BY510" s="225"/>
      <c r="BZ510" s="225"/>
      <c r="CA510" s="225"/>
      <c r="CB510" s="225"/>
      <c r="CC510" s="225"/>
      <c r="CD510" s="225"/>
      <c r="CE510" s="225"/>
      <c r="CF510" s="225"/>
      <c r="CG510" s="225"/>
      <c r="CH510" s="225"/>
      <c r="CI510" s="225"/>
      <c r="CJ510" s="225"/>
      <c r="CK510" s="225"/>
      <c r="CL510" s="225"/>
      <c r="CM510" s="225"/>
      <c r="CN510" s="225"/>
      <c r="CO510" s="225"/>
      <c r="CP510" s="225"/>
      <c r="CQ510" s="225"/>
      <c r="CR510" s="225"/>
      <c r="CS510" s="225"/>
      <c r="CT510" s="225"/>
    </row>
    <row r="511" spans="1:98" ht="12" customHeight="1" x14ac:dyDescent="0.25">
      <c r="A511" s="225"/>
      <c r="B511" s="225"/>
      <c r="C511" s="225"/>
      <c r="D511" s="225"/>
      <c r="E511" s="225"/>
      <c r="F511" s="225"/>
      <c r="G511" s="225"/>
      <c r="H511" s="225"/>
      <c r="I511" s="225"/>
      <c r="J511" s="225"/>
      <c r="K511" s="225"/>
      <c r="L511" s="225"/>
      <c r="M511" s="225"/>
      <c r="N511" s="225"/>
      <c r="O511" s="225"/>
      <c r="P511" s="225"/>
      <c r="Q511" s="225"/>
      <c r="R511" s="225"/>
      <c r="S511" s="225"/>
      <c r="T511" s="225"/>
      <c r="U511" s="225"/>
      <c r="V511" s="225"/>
      <c r="W511" s="225"/>
      <c r="X511" s="225"/>
      <c r="Y511" s="225"/>
      <c r="Z511" s="225"/>
      <c r="AA511" s="225"/>
      <c r="AB511" s="225"/>
      <c r="AC511" s="225"/>
      <c r="AD511" s="225"/>
      <c r="AE511" s="225"/>
      <c r="AF511" s="225"/>
      <c r="AG511" s="225"/>
      <c r="AH511" s="225"/>
      <c r="AI511" s="225"/>
      <c r="AJ511" s="225"/>
      <c r="AK511" s="257"/>
      <c r="AL511" s="257"/>
      <c r="AM511" s="225"/>
      <c r="AN511" s="225"/>
      <c r="AO511" s="225"/>
      <c r="AP511" s="225"/>
      <c r="AQ511" s="225"/>
      <c r="AR511" s="225"/>
      <c r="AS511" s="225"/>
      <c r="AT511" s="225"/>
      <c r="AU511" s="225"/>
      <c r="AV511" s="225"/>
      <c r="AW511" s="225"/>
      <c r="AX511" s="225"/>
      <c r="AY511" s="225"/>
      <c r="AZ511" s="225"/>
      <c r="BA511" s="225"/>
      <c r="BB511" s="225"/>
      <c r="BC511" s="225"/>
      <c r="BD511" s="225"/>
      <c r="BE511" s="225"/>
      <c r="BF511" s="225"/>
      <c r="BG511" s="225"/>
      <c r="BH511" s="225"/>
      <c r="BI511" s="225"/>
      <c r="BJ511" s="225"/>
      <c r="BK511" s="225"/>
      <c r="BL511" s="225"/>
      <c r="BM511" s="225"/>
      <c r="BN511" s="225"/>
      <c r="BO511" s="225"/>
      <c r="BP511" s="225"/>
      <c r="BQ511" s="225"/>
      <c r="BR511" s="225"/>
      <c r="BS511" s="225"/>
      <c r="BT511" s="225"/>
      <c r="BU511" s="225"/>
      <c r="BV511" s="225"/>
      <c r="BW511" s="225"/>
      <c r="BX511" s="225"/>
      <c r="BY511" s="225"/>
      <c r="BZ511" s="225"/>
      <c r="CA511" s="225"/>
      <c r="CB511" s="225"/>
      <c r="CC511" s="225"/>
      <c r="CD511" s="225"/>
      <c r="CE511" s="225"/>
      <c r="CF511" s="225"/>
      <c r="CG511" s="225"/>
      <c r="CH511" s="225"/>
      <c r="CI511" s="225"/>
      <c r="CJ511" s="225"/>
      <c r="CK511" s="225"/>
      <c r="CL511" s="225"/>
      <c r="CM511" s="225"/>
      <c r="CN511" s="225"/>
      <c r="CO511" s="225"/>
      <c r="CP511" s="225"/>
      <c r="CQ511" s="225"/>
      <c r="CR511" s="225"/>
      <c r="CS511" s="225"/>
      <c r="CT511" s="225"/>
    </row>
    <row r="512" spans="1:98" ht="12" customHeight="1" x14ac:dyDescent="0.25">
      <c r="A512" s="225"/>
      <c r="B512" s="225"/>
      <c r="C512" s="225"/>
      <c r="D512" s="225"/>
      <c r="E512" s="225"/>
      <c r="F512" s="225"/>
      <c r="G512" s="225"/>
      <c r="H512" s="225"/>
      <c r="I512" s="225"/>
      <c r="J512" s="225"/>
      <c r="K512" s="225"/>
      <c r="L512" s="225"/>
      <c r="M512" s="225"/>
      <c r="N512" s="225"/>
      <c r="O512" s="225"/>
      <c r="P512" s="225"/>
      <c r="Q512" s="225"/>
      <c r="R512" s="225"/>
      <c r="S512" s="225"/>
      <c r="T512" s="225"/>
      <c r="U512" s="225"/>
      <c r="V512" s="225"/>
      <c r="W512" s="225"/>
      <c r="X512" s="225"/>
      <c r="Y512" s="225"/>
      <c r="Z512" s="225"/>
      <c r="AA512" s="225"/>
      <c r="AB512" s="225"/>
      <c r="AC512" s="225"/>
      <c r="AD512" s="225"/>
      <c r="AE512" s="225"/>
      <c r="AF512" s="225"/>
      <c r="AG512" s="225"/>
      <c r="AH512" s="225"/>
      <c r="AI512" s="225"/>
      <c r="AJ512" s="225"/>
      <c r="AK512" s="257"/>
      <c r="AL512" s="257"/>
      <c r="AM512" s="225"/>
      <c r="AN512" s="225"/>
      <c r="AO512" s="225"/>
      <c r="AP512" s="225"/>
      <c r="AQ512" s="225"/>
      <c r="AR512" s="225"/>
      <c r="AS512" s="225"/>
      <c r="AT512" s="225"/>
      <c r="AU512" s="225"/>
      <c r="AV512" s="225"/>
      <c r="AW512" s="225"/>
      <c r="AX512" s="225"/>
      <c r="AY512" s="225"/>
      <c r="AZ512" s="225"/>
      <c r="BA512" s="225"/>
      <c r="BB512" s="225"/>
      <c r="BC512" s="225"/>
      <c r="BD512" s="225"/>
      <c r="BE512" s="225"/>
      <c r="BF512" s="225"/>
      <c r="BG512" s="225"/>
      <c r="BH512" s="225"/>
      <c r="BI512" s="225"/>
      <c r="BJ512" s="225"/>
      <c r="BK512" s="225"/>
      <c r="BL512" s="225"/>
      <c r="BM512" s="225"/>
      <c r="BN512" s="225"/>
      <c r="BO512" s="225"/>
      <c r="BP512" s="225"/>
      <c r="BQ512" s="225"/>
      <c r="BR512" s="225"/>
      <c r="BS512" s="225"/>
      <c r="BT512" s="225"/>
      <c r="BU512" s="225"/>
      <c r="BV512" s="225"/>
      <c r="BW512" s="225"/>
      <c r="BX512" s="225"/>
      <c r="BY512" s="225"/>
      <c r="BZ512" s="225"/>
      <c r="CA512" s="225"/>
      <c r="CB512" s="225"/>
      <c r="CC512" s="225"/>
      <c r="CD512" s="225"/>
      <c r="CE512" s="225"/>
      <c r="CF512" s="225"/>
      <c r="CG512" s="225"/>
      <c r="CH512" s="225"/>
      <c r="CI512" s="225"/>
      <c r="CJ512" s="225"/>
      <c r="CK512" s="225"/>
      <c r="CL512" s="225"/>
      <c r="CM512" s="225"/>
      <c r="CN512" s="225"/>
      <c r="CO512" s="225"/>
      <c r="CP512" s="225"/>
      <c r="CQ512" s="225"/>
      <c r="CR512" s="225"/>
      <c r="CS512" s="225"/>
      <c r="CT512" s="225"/>
    </row>
    <row r="513" spans="1:98" ht="12" customHeight="1" x14ac:dyDescent="0.25">
      <c r="A513" s="225"/>
      <c r="B513" s="225"/>
      <c r="C513" s="225"/>
      <c r="D513" s="225"/>
      <c r="E513" s="225"/>
      <c r="F513" s="225"/>
      <c r="G513" s="225"/>
      <c r="H513" s="225"/>
      <c r="I513" s="225"/>
      <c r="J513" s="225"/>
      <c r="K513" s="225"/>
      <c r="L513" s="225"/>
      <c r="M513" s="225"/>
      <c r="N513" s="225"/>
      <c r="O513" s="225"/>
      <c r="P513" s="225"/>
      <c r="Q513" s="225"/>
      <c r="R513" s="225"/>
      <c r="S513" s="225"/>
      <c r="T513" s="225"/>
      <c r="U513" s="225"/>
      <c r="V513" s="225"/>
      <c r="W513" s="225"/>
      <c r="X513" s="225"/>
      <c r="Y513" s="225"/>
      <c r="Z513" s="225"/>
      <c r="AA513" s="225"/>
      <c r="AB513" s="225"/>
      <c r="AC513" s="225"/>
      <c r="AD513" s="225"/>
      <c r="AE513" s="225"/>
      <c r="AF513" s="225"/>
      <c r="AG513" s="225"/>
      <c r="AH513" s="225"/>
      <c r="AI513" s="225"/>
      <c r="AJ513" s="225"/>
      <c r="AK513" s="257"/>
      <c r="AL513" s="257"/>
      <c r="AM513" s="225"/>
      <c r="AN513" s="225"/>
      <c r="AO513" s="225"/>
      <c r="AP513" s="225"/>
      <c r="AQ513" s="225"/>
      <c r="AR513" s="225"/>
      <c r="AS513" s="225"/>
      <c r="AT513" s="225"/>
      <c r="AU513" s="225"/>
      <c r="AV513" s="225"/>
      <c r="AW513" s="225"/>
      <c r="AX513" s="225"/>
      <c r="AY513" s="225"/>
      <c r="AZ513" s="225"/>
      <c r="BA513" s="225"/>
      <c r="BB513" s="225"/>
      <c r="BC513" s="225"/>
      <c r="BD513" s="225"/>
      <c r="BE513" s="225"/>
      <c r="BF513" s="225"/>
      <c r="BG513" s="225"/>
      <c r="BH513" s="225"/>
      <c r="BI513" s="225"/>
      <c r="BJ513" s="225"/>
      <c r="BK513" s="225"/>
      <c r="BL513" s="225"/>
      <c r="BM513" s="225"/>
      <c r="BN513" s="225"/>
      <c r="BO513" s="225"/>
      <c r="BP513" s="225"/>
      <c r="BQ513" s="225"/>
      <c r="BR513" s="225"/>
      <c r="BS513" s="225"/>
      <c r="BT513" s="225"/>
      <c r="BU513" s="225"/>
      <c r="BV513" s="225"/>
      <c r="BW513" s="225"/>
      <c r="BX513" s="225"/>
      <c r="BY513" s="225"/>
      <c r="BZ513" s="225"/>
      <c r="CA513" s="225"/>
      <c r="CB513" s="225"/>
      <c r="CC513" s="225"/>
      <c r="CD513" s="225"/>
      <c r="CE513" s="225"/>
      <c r="CF513" s="225"/>
      <c r="CG513" s="225"/>
      <c r="CH513" s="225"/>
      <c r="CI513" s="225"/>
      <c r="CJ513" s="225"/>
      <c r="CK513" s="225"/>
      <c r="CL513" s="225"/>
      <c r="CM513" s="225"/>
      <c r="CN513" s="225"/>
      <c r="CO513" s="225"/>
      <c r="CP513" s="225"/>
      <c r="CQ513" s="225"/>
      <c r="CR513" s="225"/>
      <c r="CS513" s="225"/>
      <c r="CT513" s="225"/>
    </row>
    <row r="514" spans="1:98" ht="12" customHeight="1" x14ac:dyDescent="0.25">
      <c r="A514" s="225"/>
      <c r="B514" s="225"/>
      <c r="C514" s="225"/>
      <c r="D514" s="225"/>
      <c r="E514" s="225"/>
      <c r="F514" s="225"/>
      <c r="G514" s="225"/>
      <c r="H514" s="225"/>
      <c r="I514" s="225"/>
      <c r="J514" s="225"/>
      <c r="K514" s="225"/>
      <c r="L514" s="225"/>
      <c r="M514" s="225"/>
      <c r="N514" s="225"/>
      <c r="O514" s="225"/>
      <c r="P514" s="225"/>
      <c r="Q514" s="225"/>
      <c r="R514" s="225"/>
      <c r="S514" s="225"/>
      <c r="T514" s="225"/>
      <c r="U514" s="225"/>
      <c r="V514" s="225"/>
      <c r="W514" s="225"/>
      <c r="X514" s="225"/>
      <c r="Y514" s="225"/>
      <c r="Z514" s="225"/>
      <c r="AA514" s="225"/>
      <c r="AB514" s="225"/>
      <c r="AC514" s="225"/>
      <c r="AD514" s="225"/>
      <c r="AE514" s="225"/>
      <c r="AF514" s="225"/>
      <c r="AG514" s="225"/>
      <c r="AH514" s="225"/>
      <c r="AI514" s="225"/>
      <c r="AJ514" s="225"/>
      <c r="AK514" s="257"/>
      <c r="AL514" s="257"/>
      <c r="AM514" s="225"/>
      <c r="AN514" s="225"/>
      <c r="AO514" s="225"/>
      <c r="AP514" s="225"/>
      <c r="AQ514" s="225"/>
      <c r="AR514" s="225"/>
      <c r="AS514" s="225"/>
      <c r="AT514" s="225"/>
      <c r="AU514" s="225"/>
      <c r="AV514" s="225"/>
      <c r="AW514" s="225"/>
      <c r="AX514" s="225"/>
      <c r="AY514" s="225"/>
      <c r="AZ514" s="225"/>
      <c r="BA514" s="225"/>
      <c r="BB514" s="225"/>
      <c r="BC514" s="225"/>
      <c r="BD514" s="225"/>
      <c r="BE514" s="225"/>
      <c r="BF514" s="225"/>
      <c r="BG514" s="225"/>
      <c r="BH514" s="225"/>
      <c r="BI514" s="225"/>
      <c r="BJ514" s="225"/>
      <c r="BK514" s="225"/>
      <c r="BL514" s="225"/>
      <c r="BM514" s="225"/>
      <c r="BN514" s="225"/>
      <c r="BO514" s="225"/>
      <c r="BP514" s="225"/>
      <c r="BQ514" s="225"/>
      <c r="BR514" s="225"/>
      <c r="BS514" s="225"/>
      <c r="BT514" s="225"/>
      <c r="BU514" s="225"/>
      <c r="BV514" s="225"/>
      <c r="BW514" s="225"/>
      <c r="BX514" s="225"/>
      <c r="BY514" s="225"/>
      <c r="BZ514" s="225"/>
      <c r="CA514" s="225"/>
      <c r="CB514" s="225"/>
      <c r="CC514" s="225"/>
      <c r="CD514" s="225"/>
      <c r="CE514" s="225"/>
      <c r="CF514" s="225"/>
      <c r="CG514" s="225"/>
      <c r="CH514" s="225"/>
      <c r="CI514" s="225"/>
      <c r="CJ514" s="225"/>
      <c r="CK514" s="225"/>
      <c r="CL514" s="225"/>
      <c r="CM514" s="225"/>
      <c r="CN514" s="225"/>
      <c r="CO514" s="225"/>
      <c r="CP514" s="225"/>
      <c r="CQ514" s="225"/>
      <c r="CR514" s="225"/>
      <c r="CS514" s="225"/>
      <c r="CT514" s="225"/>
    </row>
    <row r="515" spans="1:98" ht="12" customHeight="1" x14ac:dyDescent="0.25">
      <c r="A515" s="225"/>
      <c r="B515" s="225"/>
      <c r="C515" s="225"/>
      <c r="D515" s="225"/>
      <c r="E515" s="225"/>
      <c r="F515" s="225"/>
      <c r="G515" s="225"/>
      <c r="H515" s="225"/>
      <c r="I515" s="225"/>
      <c r="J515" s="225"/>
      <c r="K515" s="225"/>
      <c r="L515" s="225"/>
      <c r="M515" s="225"/>
      <c r="N515" s="225"/>
      <c r="O515" s="225"/>
      <c r="P515" s="225"/>
      <c r="Q515" s="225"/>
      <c r="R515" s="225"/>
      <c r="S515" s="225"/>
      <c r="T515" s="225"/>
      <c r="U515" s="225"/>
      <c r="V515" s="225"/>
      <c r="W515" s="225"/>
      <c r="X515" s="225"/>
      <c r="Y515" s="225"/>
      <c r="Z515" s="225"/>
      <c r="AA515" s="225"/>
      <c r="AB515" s="225"/>
      <c r="AC515" s="225"/>
      <c r="AD515" s="225"/>
      <c r="AE515" s="225"/>
      <c r="AF515" s="225"/>
      <c r="AG515" s="225"/>
      <c r="AH515" s="225"/>
      <c r="AI515" s="225"/>
      <c r="AJ515" s="225"/>
      <c r="AK515" s="257"/>
      <c r="AL515" s="257"/>
      <c r="AM515" s="225"/>
      <c r="AN515" s="225"/>
      <c r="AO515" s="225"/>
      <c r="AP515" s="225"/>
      <c r="AQ515" s="225"/>
      <c r="AR515" s="225"/>
      <c r="AS515" s="225"/>
      <c r="AT515" s="225"/>
      <c r="AU515" s="225"/>
      <c r="AV515" s="225"/>
      <c r="AW515" s="225"/>
      <c r="AX515" s="225"/>
      <c r="AY515" s="225"/>
      <c r="AZ515" s="225"/>
      <c r="BA515" s="225"/>
      <c r="BB515" s="225"/>
      <c r="BC515" s="225"/>
      <c r="BD515" s="225"/>
      <c r="BE515" s="225"/>
      <c r="BF515" s="225"/>
      <c r="BG515" s="225"/>
      <c r="BH515" s="225"/>
      <c r="BI515" s="225"/>
      <c r="BJ515" s="225"/>
      <c r="BK515" s="225"/>
      <c r="BL515" s="225"/>
      <c r="BM515" s="225"/>
      <c r="BN515" s="225"/>
      <c r="BO515" s="225"/>
      <c r="BP515" s="225"/>
      <c r="BQ515" s="225"/>
      <c r="BR515" s="225"/>
      <c r="BS515" s="225"/>
      <c r="BT515" s="225"/>
      <c r="BU515" s="225"/>
      <c r="BV515" s="225"/>
      <c r="BW515" s="225"/>
      <c r="BX515" s="225"/>
      <c r="BY515" s="225"/>
      <c r="BZ515" s="225"/>
      <c r="CA515" s="225"/>
      <c r="CB515" s="225"/>
      <c r="CC515" s="225"/>
      <c r="CD515" s="225"/>
      <c r="CE515" s="225"/>
      <c r="CF515" s="225"/>
      <c r="CG515" s="225"/>
      <c r="CH515" s="225"/>
      <c r="CI515" s="225"/>
      <c r="CJ515" s="225"/>
      <c r="CK515" s="225"/>
      <c r="CL515" s="225"/>
      <c r="CM515" s="225"/>
      <c r="CN515" s="225"/>
      <c r="CO515" s="225"/>
      <c r="CP515" s="225"/>
      <c r="CQ515" s="225"/>
      <c r="CR515" s="225"/>
      <c r="CS515" s="225"/>
      <c r="CT515" s="225"/>
    </row>
    <row r="516" spans="1:98" ht="12" customHeight="1" x14ac:dyDescent="0.25">
      <c r="A516" s="225"/>
      <c r="B516" s="225"/>
      <c r="C516" s="225"/>
      <c r="D516" s="225"/>
      <c r="E516" s="225"/>
      <c r="F516" s="225"/>
      <c r="G516" s="225"/>
      <c r="H516" s="225"/>
      <c r="I516" s="225"/>
      <c r="J516" s="225"/>
      <c r="K516" s="225"/>
      <c r="L516" s="225"/>
      <c r="M516" s="225"/>
      <c r="N516" s="225"/>
      <c r="O516" s="225"/>
      <c r="P516" s="225"/>
      <c r="Q516" s="225"/>
      <c r="R516" s="225"/>
      <c r="S516" s="225"/>
      <c r="T516" s="225"/>
      <c r="U516" s="225"/>
      <c r="V516" s="225"/>
      <c r="W516" s="225"/>
      <c r="X516" s="225"/>
      <c r="Y516" s="225"/>
      <c r="Z516" s="225"/>
      <c r="AA516" s="225"/>
      <c r="AB516" s="225"/>
      <c r="AC516" s="225"/>
      <c r="AD516" s="225"/>
      <c r="AE516" s="225"/>
      <c r="AF516" s="225"/>
      <c r="AG516" s="225"/>
      <c r="AH516" s="225"/>
      <c r="AI516" s="225"/>
      <c r="AJ516" s="225"/>
      <c r="AK516" s="257"/>
      <c r="AL516" s="257"/>
      <c r="AM516" s="225"/>
      <c r="AN516" s="225"/>
      <c r="AO516" s="225"/>
      <c r="AP516" s="225"/>
      <c r="AQ516" s="225"/>
      <c r="AR516" s="225"/>
      <c r="AS516" s="225"/>
      <c r="AT516" s="225"/>
      <c r="AU516" s="225"/>
      <c r="AV516" s="225"/>
      <c r="AW516" s="225"/>
      <c r="AX516" s="225"/>
      <c r="AY516" s="225"/>
      <c r="AZ516" s="225"/>
      <c r="BA516" s="225"/>
      <c r="BB516" s="225"/>
      <c r="BC516" s="225"/>
      <c r="BD516" s="225"/>
      <c r="BE516" s="225"/>
      <c r="BF516" s="225"/>
      <c r="BG516" s="225"/>
      <c r="BH516" s="225"/>
      <c r="BI516" s="225"/>
      <c r="BJ516" s="225"/>
      <c r="BK516" s="225"/>
      <c r="BL516" s="225"/>
      <c r="BM516" s="225"/>
      <c r="BN516" s="225"/>
      <c r="BO516" s="225"/>
      <c r="BP516" s="225"/>
      <c r="BQ516" s="225"/>
      <c r="BR516" s="225"/>
      <c r="BS516" s="225"/>
      <c r="BT516" s="225"/>
      <c r="BU516" s="225"/>
      <c r="BV516" s="225"/>
      <c r="BW516" s="225"/>
      <c r="BX516" s="225"/>
      <c r="BY516" s="225"/>
      <c r="BZ516" s="225"/>
      <c r="CA516" s="225"/>
      <c r="CB516" s="225"/>
      <c r="CC516" s="225"/>
      <c r="CD516" s="225"/>
      <c r="CE516" s="225"/>
      <c r="CF516" s="225"/>
      <c r="CG516" s="225"/>
      <c r="CH516" s="225"/>
      <c r="CI516" s="225"/>
      <c r="CJ516" s="225"/>
      <c r="CK516" s="225"/>
      <c r="CL516" s="225"/>
      <c r="CM516" s="225"/>
      <c r="CN516" s="225"/>
      <c r="CO516" s="225"/>
      <c r="CP516" s="225"/>
      <c r="CQ516" s="225"/>
      <c r="CR516" s="225"/>
      <c r="CS516" s="225"/>
      <c r="CT516" s="225"/>
    </row>
    <row r="517" spans="1:98" ht="12" customHeight="1" x14ac:dyDescent="0.25">
      <c r="A517" s="225"/>
      <c r="B517" s="225"/>
      <c r="C517" s="225"/>
      <c r="D517" s="225"/>
      <c r="E517" s="225"/>
      <c r="F517" s="225"/>
      <c r="G517" s="225"/>
      <c r="H517" s="225"/>
      <c r="I517" s="225"/>
      <c r="J517" s="225"/>
      <c r="K517" s="225"/>
      <c r="L517" s="225"/>
      <c r="M517" s="225"/>
      <c r="N517" s="225"/>
      <c r="O517" s="225"/>
      <c r="P517" s="225"/>
      <c r="Q517" s="225"/>
      <c r="R517" s="225"/>
      <c r="S517" s="225"/>
      <c r="T517" s="225"/>
      <c r="U517" s="225"/>
      <c r="V517" s="225"/>
      <c r="W517" s="225"/>
      <c r="X517" s="225"/>
      <c r="Y517" s="225"/>
      <c r="Z517" s="225"/>
      <c r="AA517" s="225"/>
      <c r="AB517" s="225"/>
      <c r="AC517" s="225"/>
      <c r="AD517" s="225"/>
      <c r="AE517" s="225"/>
      <c r="AF517" s="225"/>
      <c r="AG517" s="225"/>
      <c r="AH517" s="225"/>
      <c r="AI517" s="225"/>
      <c r="AJ517" s="225"/>
      <c r="AK517" s="257"/>
      <c r="AL517" s="257"/>
      <c r="AM517" s="225"/>
      <c r="AN517" s="225"/>
      <c r="AO517" s="225"/>
      <c r="AP517" s="225"/>
      <c r="AQ517" s="225"/>
      <c r="AR517" s="225"/>
      <c r="AS517" s="225"/>
      <c r="AT517" s="225"/>
      <c r="AU517" s="225"/>
      <c r="AV517" s="225"/>
      <c r="AW517" s="225"/>
      <c r="AX517" s="225"/>
      <c r="AY517" s="225"/>
      <c r="AZ517" s="225"/>
      <c r="BA517" s="225"/>
      <c r="BB517" s="225"/>
      <c r="BC517" s="225"/>
      <c r="BD517" s="225"/>
      <c r="BE517" s="225"/>
      <c r="BF517" s="225"/>
      <c r="BG517" s="225"/>
      <c r="BH517" s="225"/>
      <c r="BI517" s="225"/>
      <c r="BJ517" s="225"/>
      <c r="BK517" s="225"/>
      <c r="BL517" s="225"/>
      <c r="BM517" s="225"/>
      <c r="BN517" s="225"/>
      <c r="BO517" s="225"/>
      <c r="BP517" s="225"/>
      <c r="BQ517" s="225"/>
      <c r="BR517" s="225"/>
      <c r="BS517" s="225"/>
      <c r="BT517" s="225"/>
      <c r="BU517" s="225"/>
      <c r="BV517" s="225"/>
      <c r="BW517" s="225"/>
      <c r="BX517" s="225"/>
      <c r="BY517" s="225"/>
      <c r="BZ517" s="225"/>
      <c r="CA517" s="225"/>
      <c r="CB517" s="225"/>
      <c r="CC517" s="225"/>
      <c r="CD517" s="225"/>
      <c r="CE517" s="225"/>
      <c r="CF517" s="225"/>
      <c r="CG517" s="225"/>
      <c r="CH517" s="225"/>
      <c r="CI517" s="225"/>
      <c r="CJ517" s="225"/>
      <c r="CK517" s="225"/>
      <c r="CL517" s="225"/>
      <c r="CM517" s="225"/>
      <c r="CN517" s="225"/>
      <c r="CO517" s="225"/>
      <c r="CP517" s="225"/>
      <c r="CQ517" s="225"/>
      <c r="CR517" s="225"/>
      <c r="CS517" s="225"/>
      <c r="CT517" s="225"/>
    </row>
    <row r="518" spans="1:98" ht="12" customHeight="1" x14ac:dyDescent="0.25">
      <c r="A518" s="225"/>
      <c r="B518" s="225"/>
      <c r="C518" s="225"/>
      <c r="D518" s="225"/>
      <c r="E518" s="225"/>
      <c r="F518" s="225"/>
      <c r="G518" s="225"/>
      <c r="H518" s="225"/>
      <c r="I518" s="225"/>
      <c r="J518" s="225"/>
      <c r="K518" s="225"/>
      <c r="L518" s="225"/>
      <c r="M518" s="225"/>
      <c r="N518" s="225"/>
      <c r="O518" s="225"/>
      <c r="P518" s="225"/>
      <c r="Q518" s="225"/>
      <c r="R518" s="225"/>
      <c r="S518" s="225"/>
      <c r="T518" s="225"/>
      <c r="U518" s="225"/>
      <c r="V518" s="225"/>
      <c r="W518" s="225"/>
      <c r="X518" s="225"/>
      <c r="Y518" s="225"/>
      <c r="Z518" s="225"/>
      <c r="AA518" s="225"/>
      <c r="AB518" s="225"/>
      <c r="AC518" s="225"/>
      <c r="AD518" s="225"/>
      <c r="AE518" s="225"/>
      <c r="AF518" s="225"/>
      <c r="AG518" s="225"/>
      <c r="AH518" s="225"/>
      <c r="AI518" s="225"/>
      <c r="AJ518" s="225"/>
      <c r="AK518" s="257"/>
      <c r="AL518" s="257"/>
      <c r="AM518" s="225"/>
      <c r="AN518" s="225"/>
      <c r="AO518" s="225"/>
      <c r="AP518" s="225"/>
      <c r="AQ518" s="225"/>
      <c r="AR518" s="225"/>
      <c r="AS518" s="225"/>
      <c r="AT518" s="225"/>
      <c r="AU518" s="225"/>
      <c r="AV518" s="225"/>
      <c r="AW518" s="225"/>
      <c r="AX518" s="225"/>
      <c r="AY518" s="225"/>
      <c r="AZ518" s="225"/>
      <c r="BA518" s="225"/>
      <c r="BB518" s="225"/>
      <c r="BC518" s="225"/>
      <c r="BD518" s="225"/>
      <c r="BE518" s="225"/>
      <c r="BF518" s="225"/>
      <c r="BG518" s="225"/>
      <c r="BH518" s="225"/>
      <c r="BI518" s="225"/>
      <c r="BJ518" s="225"/>
      <c r="BK518" s="225"/>
      <c r="BL518" s="225"/>
      <c r="BM518" s="225"/>
      <c r="BN518" s="225"/>
      <c r="BO518" s="225"/>
      <c r="BP518" s="225"/>
      <c r="BQ518" s="225"/>
      <c r="BR518" s="225"/>
      <c r="BS518" s="225"/>
      <c r="BT518" s="225"/>
      <c r="BU518" s="225"/>
      <c r="BV518" s="225"/>
      <c r="BW518" s="225"/>
      <c r="BX518" s="225"/>
      <c r="BY518" s="225"/>
      <c r="BZ518" s="225"/>
      <c r="CA518" s="225"/>
      <c r="CB518" s="225"/>
      <c r="CC518" s="225"/>
      <c r="CD518" s="225"/>
      <c r="CE518" s="225"/>
      <c r="CF518" s="225"/>
      <c r="CG518" s="225"/>
      <c r="CH518" s="225"/>
      <c r="CI518" s="225"/>
      <c r="CJ518" s="225"/>
      <c r="CK518" s="225"/>
      <c r="CL518" s="225"/>
      <c r="CM518" s="225"/>
      <c r="CN518" s="225"/>
      <c r="CO518" s="225"/>
      <c r="CP518" s="225"/>
      <c r="CQ518" s="225"/>
      <c r="CR518" s="225"/>
      <c r="CS518" s="225"/>
      <c r="CT518" s="225"/>
    </row>
    <row r="519" spans="1:98" ht="12" customHeight="1" x14ac:dyDescent="0.25">
      <c r="A519" s="225"/>
      <c r="B519" s="225"/>
      <c r="C519" s="225"/>
      <c r="D519" s="225"/>
      <c r="E519" s="225"/>
      <c r="F519" s="225"/>
      <c r="G519" s="225"/>
      <c r="H519" s="225"/>
      <c r="I519" s="225"/>
      <c r="J519" s="225"/>
      <c r="K519" s="225"/>
      <c r="L519" s="225"/>
      <c r="M519" s="225"/>
      <c r="N519" s="225"/>
      <c r="O519" s="225"/>
      <c r="P519" s="225"/>
      <c r="Q519" s="225"/>
      <c r="R519" s="225"/>
      <c r="S519" s="225"/>
      <c r="T519" s="225"/>
      <c r="U519" s="225"/>
      <c r="V519" s="225"/>
      <c r="W519" s="225"/>
      <c r="X519" s="225"/>
      <c r="Y519" s="225"/>
      <c r="Z519" s="225"/>
      <c r="AA519" s="225"/>
      <c r="AB519" s="225"/>
      <c r="AC519" s="225"/>
      <c r="AD519" s="225"/>
      <c r="AE519" s="225"/>
      <c r="AF519" s="225"/>
      <c r="AG519" s="225"/>
      <c r="AH519" s="225"/>
      <c r="AI519" s="225"/>
      <c r="AJ519" s="225"/>
      <c r="AK519" s="257"/>
      <c r="AL519" s="257"/>
      <c r="AM519" s="225"/>
      <c r="AN519" s="225"/>
      <c r="AO519" s="225"/>
      <c r="AP519" s="225"/>
      <c r="AQ519" s="225"/>
      <c r="AR519" s="225"/>
      <c r="AS519" s="225"/>
      <c r="AT519" s="225"/>
      <c r="AU519" s="225"/>
      <c r="AV519" s="225"/>
      <c r="AW519" s="225"/>
      <c r="AX519" s="225"/>
      <c r="AY519" s="225"/>
      <c r="AZ519" s="225"/>
      <c r="BA519" s="225"/>
      <c r="BB519" s="225"/>
      <c r="BC519" s="225"/>
      <c r="BD519" s="225"/>
      <c r="BE519" s="225"/>
      <c r="BF519" s="225"/>
      <c r="BG519" s="225"/>
      <c r="BH519" s="225"/>
      <c r="BI519" s="225"/>
      <c r="BJ519" s="225"/>
      <c r="BK519" s="225"/>
      <c r="BL519" s="225"/>
      <c r="BM519" s="225"/>
      <c r="BN519" s="225"/>
      <c r="BO519" s="225"/>
      <c r="BP519" s="225"/>
      <c r="BQ519" s="225"/>
      <c r="BR519" s="225"/>
      <c r="BS519" s="225"/>
      <c r="BT519" s="225"/>
      <c r="BU519" s="225"/>
      <c r="BV519" s="225"/>
      <c r="BW519" s="225"/>
      <c r="BX519" s="225"/>
      <c r="BY519" s="225"/>
      <c r="BZ519" s="225"/>
      <c r="CA519" s="225"/>
      <c r="CB519" s="225"/>
      <c r="CC519" s="225"/>
      <c r="CD519" s="225"/>
      <c r="CE519" s="225"/>
      <c r="CF519" s="225"/>
      <c r="CG519" s="225"/>
      <c r="CH519" s="225"/>
      <c r="CI519" s="225"/>
      <c r="CJ519" s="225"/>
      <c r="CK519" s="225"/>
      <c r="CL519" s="225"/>
      <c r="CM519" s="225"/>
      <c r="CN519" s="225"/>
      <c r="CO519" s="225"/>
      <c r="CP519" s="225"/>
      <c r="CQ519" s="225"/>
      <c r="CR519" s="225"/>
      <c r="CS519" s="225"/>
      <c r="CT519" s="225"/>
    </row>
    <row r="520" spans="1:98" ht="12" customHeight="1" x14ac:dyDescent="0.25">
      <c r="A520" s="225"/>
      <c r="B520" s="225"/>
      <c r="C520" s="225"/>
      <c r="D520" s="225"/>
      <c r="E520" s="225"/>
      <c r="F520" s="225"/>
      <c r="G520" s="225"/>
      <c r="H520" s="225"/>
      <c r="I520" s="225"/>
      <c r="J520" s="225"/>
      <c r="K520" s="225"/>
      <c r="L520" s="225"/>
      <c r="M520" s="225"/>
      <c r="N520" s="225"/>
      <c r="O520" s="225"/>
      <c r="P520" s="225"/>
      <c r="Q520" s="225"/>
      <c r="R520" s="225"/>
      <c r="S520" s="225"/>
      <c r="T520" s="225"/>
      <c r="U520" s="225"/>
      <c r="V520" s="225"/>
      <c r="W520" s="225"/>
      <c r="X520" s="225"/>
      <c r="Y520" s="225"/>
      <c r="Z520" s="225"/>
      <c r="AA520" s="225"/>
      <c r="AB520" s="225"/>
      <c r="AC520" s="225"/>
      <c r="AD520" s="225"/>
      <c r="AE520" s="225"/>
      <c r="AF520" s="225"/>
      <c r="AG520" s="225"/>
      <c r="AH520" s="225"/>
      <c r="AI520" s="225"/>
      <c r="AJ520" s="225"/>
      <c r="AK520" s="257"/>
      <c r="AL520" s="257"/>
      <c r="AM520" s="225"/>
      <c r="AN520" s="225"/>
      <c r="AO520" s="225"/>
      <c r="AP520" s="225"/>
      <c r="AQ520" s="225"/>
      <c r="AR520" s="225"/>
      <c r="AS520" s="225"/>
      <c r="AT520" s="225"/>
      <c r="AU520" s="225"/>
      <c r="AV520" s="225"/>
      <c r="AW520" s="225"/>
      <c r="AX520" s="225"/>
      <c r="AY520" s="225"/>
      <c r="AZ520" s="225"/>
      <c r="BA520" s="225"/>
      <c r="BB520" s="225"/>
      <c r="BC520" s="225"/>
      <c r="BD520" s="225"/>
      <c r="BE520" s="225"/>
      <c r="BF520" s="225"/>
      <c r="BG520" s="225"/>
      <c r="BH520" s="225"/>
      <c r="BI520" s="225"/>
      <c r="BJ520" s="225"/>
      <c r="BK520" s="225"/>
      <c r="BL520" s="225"/>
      <c r="BM520" s="225"/>
      <c r="BN520" s="225"/>
      <c r="BO520" s="225"/>
      <c r="BP520" s="225"/>
      <c r="BQ520" s="225"/>
      <c r="BR520" s="225"/>
      <c r="BS520" s="225"/>
      <c r="BT520" s="225"/>
      <c r="BU520" s="225"/>
      <c r="BV520" s="225"/>
      <c r="BW520" s="225"/>
      <c r="BX520" s="225"/>
      <c r="BY520" s="225"/>
      <c r="BZ520" s="225"/>
      <c r="CA520" s="225"/>
      <c r="CB520" s="225"/>
      <c r="CC520" s="225"/>
      <c r="CD520" s="225"/>
      <c r="CE520" s="225"/>
      <c r="CF520" s="225"/>
      <c r="CG520" s="225"/>
      <c r="CH520" s="225"/>
      <c r="CI520" s="225"/>
      <c r="CJ520" s="225"/>
      <c r="CK520" s="225"/>
      <c r="CL520" s="225"/>
      <c r="CM520" s="225"/>
      <c r="CN520" s="225"/>
      <c r="CO520" s="225"/>
      <c r="CP520" s="225"/>
      <c r="CQ520" s="225"/>
      <c r="CR520" s="225"/>
      <c r="CS520" s="225"/>
      <c r="CT520" s="225"/>
    </row>
    <row r="521" spans="1:98" ht="12" customHeight="1" x14ac:dyDescent="0.25">
      <c r="A521" s="225"/>
      <c r="B521" s="225"/>
      <c r="C521" s="225"/>
      <c r="D521" s="225"/>
      <c r="E521" s="225"/>
      <c r="F521" s="225"/>
      <c r="G521" s="225"/>
      <c r="H521" s="225"/>
      <c r="I521" s="225"/>
      <c r="J521" s="225"/>
      <c r="K521" s="225"/>
      <c r="L521" s="225"/>
      <c r="M521" s="225"/>
      <c r="N521" s="225"/>
      <c r="O521" s="225"/>
      <c r="P521" s="225"/>
      <c r="Q521" s="225"/>
      <c r="R521" s="225"/>
      <c r="S521" s="225"/>
      <c r="T521" s="225"/>
      <c r="U521" s="225"/>
      <c r="V521" s="225"/>
      <c r="W521" s="225"/>
      <c r="X521" s="225"/>
      <c r="Y521" s="225"/>
      <c r="Z521" s="225"/>
      <c r="AA521" s="225"/>
      <c r="AB521" s="225"/>
      <c r="AC521" s="225"/>
      <c r="AD521" s="225"/>
      <c r="AE521" s="225"/>
      <c r="AF521" s="225"/>
      <c r="AG521" s="225"/>
      <c r="AH521" s="225"/>
      <c r="AI521" s="225"/>
      <c r="AJ521" s="225"/>
      <c r="AK521" s="257"/>
      <c r="AL521" s="257"/>
      <c r="AM521" s="225"/>
      <c r="AN521" s="225"/>
      <c r="AO521" s="225"/>
      <c r="AP521" s="225"/>
      <c r="AQ521" s="225"/>
      <c r="AR521" s="225"/>
      <c r="AS521" s="225"/>
      <c r="AT521" s="225"/>
      <c r="AU521" s="225"/>
      <c r="AV521" s="225"/>
      <c r="AW521" s="225"/>
      <c r="AX521" s="225"/>
      <c r="AY521" s="225"/>
      <c r="AZ521" s="225"/>
      <c r="BA521" s="225"/>
      <c r="BB521" s="225"/>
      <c r="BC521" s="225"/>
      <c r="BD521" s="225"/>
      <c r="BE521" s="225"/>
      <c r="BF521" s="225"/>
      <c r="BG521" s="225"/>
      <c r="BH521" s="225"/>
      <c r="BI521" s="225"/>
      <c r="BJ521" s="225"/>
      <c r="BK521" s="225"/>
      <c r="BL521" s="225"/>
      <c r="BM521" s="225"/>
      <c r="BN521" s="225"/>
      <c r="BO521" s="225"/>
      <c r="BP521" s="225"/>
      <c r="BQ521" s="225"/>
      <c r="BR521" s="225"/>
      <c r="BS521" s="225"/>
      <c r="BT521" s="225"/>
      <c r="BU521" s="225"/>
      <c r="BV521" s="225"/>
      <c r="BW521" s="225"/>
      <c r="BX521" s="225"/>
      <c r="BY521" s="225"/>
      <c r="BZ521" s="225"/>
      <c r="CA521" s="225"/>
      <c r="CB521" s="225"/>
      <c r="CC521" s="225"/>
      <c r="CD521" s="225"/>
      <c r="CE521" s="225"/>
      <c r="CF521" s="225"/>
      <c r="CG521" s="225"/>
      <c r="CH521" s="225"/>
      <c r="CI521" s="225"/>
      <c r="CJ521" s="225"/>
      <c r="CK521" s="225"/>
      <c r="CL521" s="225"/>
      <c r="CM521" s="225"/>
      <c r="CN521" s="225"/>
      <c r="CO521" s="225"/>
      <c r="CP521" s="225"/>
      <c r="CQ521" s="225"/>
      <c r="CR521" s="225"/>
      <c r="CS521" s="225"/>
      <c r="CT521" s="225"/>
    </row>
    <row r="522" spans="1:98" ht="12" customHeight="1" x14ac:dyDescent="0.25">
      <c r="A522" s="225"/>
      <c r="B522" s="225"/>
      <c r="C522" s="225"/>
      <c r="D522" s="225"/>
      <c r="E522" s="225"/>
      <c r="F522" s="225"/>
      <c r="G522" s="225"/>
      <c r="H522" s="225"/>
      <c r="I522" s="225"/>
      <c r="J522" s="225"/>
      <c r="K522" s="225"/>
      <c r="L522" s="225"/>
      <c r="M522" s="225"/>
      <c r="N522" s="225"/>
      <c r="O522" s="225"/>
      <c r="P522" s="225"/>
      <c r="Q522" s="225"/>
      <c r="R522" s="225"/>
      <c r="S522" s="225"/>
      <c r="T522" s="225"/>
      <c r="U522" s="225"/>
      <c r="V522" s="225"/>
      <c r="W522" s="225"/>
      <c r="X522" s="225"/>
      <c r="Y522" s="225"/>
      <c r="Z522" s="225"/>
      <c r="AA522" s="225"/>
      <c r="AB522" s="225"/>
      <c r="AC522" s="225"/>
      <c r="AD522" s="225"/>
      <c r="AE522" s="225"/>
      <c r="AF522" s="225"/>
      <c r="AG522" s="225"/>
      <c r="AH522" s="225"/>
      <c r="AI522" s="225"/>
      <c r="AJ522" s="225"/>
      <c r="AK522" s="257"/>
      <c r="AL522" s="257"/>
      <c r="AM522" s="225"/>
      <c r="AN522" s="225"/>
      <c r="AO522" s="225"/>
      <c r="AP522" s="225"/>
      <c r="AQ522" s="225"/>
      <c r="AR522" s="225"/>
      <c r="AS522" s="225"/>
      <c r="AT522" s="225"/>
      <c r="AU522" s="225"/>
      <c r="AV522" s="225"/>
      <c r="AW522" s="225"/>
      <c r="AX522" s="225"/>
      <c r="AY522" s="225"/>
      <c r="AZ522" s="225"/>
      <c r="BA522" s="225"/>
      <c r="BB522" s="225"/>
      <c r="BC522" s="225"/>
      <c r="BD522" s="225"/>
      <c r="BE522" s="225"/>
      <c r="BF522" s="225"/>
      <c r="BG522" s="225"/>
      <c r="BH522" s="225"/>
      <c r="BI522" s="225"/>
      <c r="BJ522" s="225"/>
      <c r="BK522" s="225"/>
      <c r="BL522" s="225"/>
      <c r="BM522" s="225"/>
      <c r="BN522" s="225"/>
      <c r="BO522" s="225"/>
      <c r="BP522" s="225"/>
      <c r="BQ522" s="225"/>
      <c r="BR522" s="225"/>
      <c r="BS522" s="225"/>
      <c r="BT522" s="225"/>
      <c r="BU522" s="225"/>
      <c r="BV522" s="225"/>
      <c r="BW522" s="225"/>
      <c r="BX522" s="225"/>
      <c r="BY522" s="225"/>
      <c r="BZ522" s="225"/>
      <c r="CA522" s="225"/>
      <c r="CB522" s="225"/>
      <c r="CC522" s="225"/>
      <c r="CD522" s="225"/>
      <c r="CE522" s="225"/>
      <c r="CF522" s="225"/>
      <c r="CG522" s="225"/>
      <c r="CH522" s="225"/>
      <c r="CI522" s="225"/>
      <c r="CJ522" s="225"/>
      <c r="CK522" s="225"/>
      <c r="CL522" s="225"/>
      <c r="CM522" s="225"/>
      <c r="CN522" s="225"/>
      <c r="CO522" s="225"/>
      <c r="CP522" s="225"/>
      <c r="CQ522" s="225"/>
      <c r="CR522" s="225"/>
      <c r="CS522" s="225"/>
      <c r="CT522" s="225"/>
    </row>
    <row r="523" spans="1:98" ht="12" customHeight="1" x14ac:dyDescent="0.25">
      <c r="A523" s="225"/>
      <c r="B523" s="225"/>
      <c r="C523" s="225"/>
      <c r="D523" s="225"/>
      <c r="E523" s="225"/>
      <c r="F523" s="225"/>
      <c r="G523" s="225"/>
      <c r="H523" s="225"/>
      <c r="I523" s="225"/>
      <c r="J523" s="225"/>
      <c r="K523" s="225"/>
      <c r="L523" s="225"/>
      <c r="M523" s="225"/>
      <c r="N523" s="225"/>
      <c r="O523" s="225"/>
      <c r="P523" s="225"/>
      <c r="Q523" s="225"/>
      <c r="R523" s="225"/>
      <c r="S523" s="225"/>
      <c r="T523" s="225"/>
      <c r="U523" s="225"/>
      <c r="V523" s="225"/>
      <c r="W523" s="225"/>
      <c r="X523" s="225"/>
      <c r="Y523" s="225"/>
      <c r="Z523" s="225"/>
      <c r="AA523" s="225"/>
      <c r="AB523" s="225"/>
      <c r="AC523" s="225"/>
      <c r="AD523" s="225"/>
      <c r="AE523" s="225"/>
      <c r="AF523" s="225"/>
      <c r="AG523" s="225"/>
      <c r="AH523" s="225"/>
      <c r="AI523" s="225"/>
      <c r="AJ523" s="225"/>
      <c r="AK523" s="257"/>
      <c r="AL523" s="257"/>
      <c r="AM523" s="225"/>
      <c r="AN523" s="225"/>
      <c r="AO523" s="225"/>
      <c r="AP523" s="225"/>
      <c r="AQ523" s="225"/>
      <c r="AR523" s="225"/>
      <c r="AS523" s="225"/>
      <c r="AT523" s="225"/>
      <c r="AU523" s="225"/>
      <c r="AV523" s="225"/>
      <c r="AW523" s="225"/>
      <c r="AX523" s="225"/>
      <c r="AY523" s="225"/>
      <c r="AZ523" s="225"/>
      <c r="BA523" s="225"/>
      <c r="BB523" s="225"/>
      <c r="BC523" s="225"/>
      <c r="BD523" s="225"/>
      <c r="BE523" s="225"/>
      <c r="BF523" s="225"/>
      <c r="BG523" s="225"/>
      <c r="BH523" s="225"/>
      <c r="BI523" s="225"/>
      <c r="BJ523" s="225"/>
      <c r="BK523" s="225"/>
      <c r="BL523" s="225"/>
      <c r="BM523" s="225"/>
      <c r="BN523" s="225"/>
      <c r="BO523" s="225"/>
      <c r="BP523" s="225"/>
      <c r="BQ523" s="225"/>
      <c r="BR523" s="225"/>
      <c r="BS523" s="225"/>
      <c r="BT523" s="225"/>
      <c r="BU523" s="225"/>
      <c r="BV523" s="225"/>
      <c r="BW523" s="225"/>
      <c r="BX523" s="225"/>
      <c r="BY523" s="225"/>
      <c r="BZ523" s="225"/>
      <c r="CA523" s="225"/>
      <c r="CB523" s="225"/>
      <c r="CC523" s="225"/>
      <c r="CD523" s="225"/>
      <c r="CE523" s="225"/>
      <c r="CF523" s="225"/>
      <c r="CG523" s="225"/>
      <c r="CH523" s="225"/>
      <c r="CI523" s="225"/>
      <c r="CJ523" s="225"/>
      <c r="CK523" s="225"/>
      <c r="CL523" s="225"/>
      <c r="CM523" s="225"/>
      <c r="CN523" s="225"/>
      <c r="CO523" s="225"/>
      <c r="CP523" s="225"/>
      <c r="CQ523" s="225"/>
      <c r="CR523" s="225"/>
      <c r="CS523" s="225"/>
      <c r="CT523" s="225"/>
    </row>
    <row r="524" spans="1:98" ht="12" customHeight="1" x14ac:dyDescent="0.25">
      <c r="A524" s="225"/>
      <c r="B524" s="225"/>
      <c r="C524" s="225"/>
      <c r="D524" s="225"/>
      <c r="E524" s="225"/>
      <c r="F524" s="225"/>
      <c r="G524" s="225"/>
      <c r="H524" s="225"/>
      <c r="I524" s="225"/>
      <c r="J524" s="225"/>
      <c r="K524" s="225"/>
      <c r="L524" s="225"/>
      <c r="M524" s="225"/>
      <c r="N524" s="225"/>
      <c r="O524" s="225"/>
      <c r="P524" s="225"/>
      <c r="Q524" s="225"/>
      <c r="R524" s="225"/>
      <c r="S524" s="225"/>
      <c r="T524" s="225"/>
      <c r="U524" s="225"/>
      <c r="V524" s="225"/>
      <c r="W524" s="225"/>
      <c r="X524" s="225"/>
      <c r="Y524" s="225"/>
      <c r="Z524" s="225"/>
      <c r="AA524" s="225"/>
      <c r="AB524" s="225"/>
      <c r="AC524" s="225"/>
      <c r="AD524" s="225"/>
      <c r="AE524" s="225"/>
      <c r="AF524" s="225"/>
      <c r="AG524" s="225"/>
      <c r="AH524" s="225"/>
      <c r="AI524" s="225"/>
      <c r="AJ524" s="225"/>
      <c r="AK524" s="257"/>
      <c r="AL524" s="257"/>
      <c r="AM524" s="225"/>
      <c r="AN524" s="225"/>
      <c r="AO524" s="225"/>
      <c r="AP524" s="225"/>
      <c r="AQ524" s="225"/>
      <c r="AR524" s="225"/>
      <c r="AS524" s="225"/>
      <c r="AT524" s="225"/>
      <c r="AU524" s="225"/>
      <c r="AV524" s="225"/>
      <c r="AW524" s="225"/>
      <c r="AX524" s="225"/>
      <c r="AY524" s="225"/>
      <c r="AZ524" s="225"/>
      <c r="BA524" s="225"/>
      <c r="BB524" s="225"/>
      <c r="BC524" s="225"/>
      <c r="BD524" s="225"/>
      <c r="BE524" s="225"/>
      <c r="BF524" s="225"/>
      <c r="BG524" s="225"/>
      <c r="BH524" s="225"/>
      <c r="BI524" s="225"/>
      <c r="BJ524" s="225"/>
      <c r="BK524" s="225"/>
      <c r="BL524" s="225"/>
      <c r="BM524" s="225"/>
      <c r="BN524" s="225"/>
      <c r="BO524" s="225"/>
      <c r="BP524" s="225"/>
      <c r="BQ524" s="225"/>
      <c r="BR524" s="225"/>
      <c r="BS524" s="225"/>
      <c r="BT524" s="225"/>
      <c r="BU524" s="225"/>
      <c r="BV524" s="225"/>
      <c r="BW524" s="225"/>
      <c r="BX524" s="225"/>
      <c r="BY524" s="225"/>
      <c r="BZ524" s="225"/>
      <c r="CA524" s="225"/>
      <c r="CB524" s="225"/>
      <c r="CC524" s="225"/>
      <c r="CD524" s="225"/>
      <c r="CE524" s="225"/>
      <c r="CF524" s="225"/>
      <c r="CG524" s="225"/>
      <c r="CH524" s="225"/>
      <c r="CI524" s="225"/>
      <c r="CJ524" s="225"/>
      <c r="CK524" s="225"/>
      <c r="CL524" s="225"/>
      <c r="CM524" s="225"/>
      <c r="CN524" s="225"/>
      <c r="CO524" s="225"/>
      <c r="CP524" s="225"/>
      <c r="CQ524" s="225"/>
      <c r="CR524" s="225"/>
      <c r="CS524" s="225"/>
      <c r="CT524" s="225"/>
    </row>
    <row r="525" spans="1:98" ht="12" customHeight="1" x14ac:dyDescent="0.25">
      <c r="A525" s="225"/>
      <c r="B525" s="225"/>
      <c r="C525" s="225"/>
      <c r="D525" s="225"/>
      <c r="E525" s="225"/>
      <c r="F525" s="225"/>
      <c r="G525" s="225"/>
      <c r="H525" s="225"/>
      <c r="I525" s="225"/>
      <c r="J525" s="225"/>
      <c r="K525" s="225"/>
      <c r="L525" s="225"/>
      <c r="M525" s="225"/>
      <c r="N525" s="225"/>
      <c r="O525" s="225"/>
      <c r="P525" s="225"/>
      <c r="Q525" s="225"/>
      <c r="R525" s="225"/>
      <c r="S525" s="225"/>
      <c r="T525" s="225"/>
      <c r="U525" s="225"/>
      <c r="V525" s="225"/>
      <c r="W525" s="225"/>
      <c r="X525" s="225"/>
      <c r="Y525" s="225"/>
      <c r="Z525" s="225"/>
      <c r="AA525" s="225"/>
      <c r="AB525" s="225"/>
      <c r="AC525" s="225"/>
      <c r="AD525" s="225"/>
      <c r="AE525" s="225"/>
      <c r="AF525" s="225"/>
      <c r="AG525" s="225"/>
      <c r="AH525" s="225"/>
      <c r="AI525" s="225"/>
      <c r="AJ525" s="225"/>
      <c r="AK525" s="257"/>
      <c r="AL525" s="257"/>
      <c r="AM525" s="225"/>
      <c r="AN525" s="225"/>
      <c r="AO525" s="225"/>
      <c r="AP525" s="225"/>
      <c r="AQ525" s="225"/>
      <c r="AR525" s="225"/>
      <c r="AS525" s="225"/>
      <c r="AT525" s="225"/>
      <c r="AU525" s="225"/>
      <c r="AV525" s="225"/>
      <c r="AW525" s="225"/>
      <c r="AX525" s="225"/>
      <c r="AY525" s="225"/>
      <c r="AZ525" s="225"/>
      <c r="BA525" s="225"/>
      <c r="BB525" s="225"/>
      <c r="BC525" s="225"/>
      <c r="BD525" s="225"/>
      <c r="BE525" s="225"/>
      <c r="BF525" s="225"/>
      <c r="BG525" s="225"/>
      <c r="BH525" s="225"/>
      <c r="BI525" s="225"/>
      <c r="BJ525" s="225"/>
      <c r="BK525" s="225"/>
      <c r="BL525" s="225"/>
      <c r="BM525" s="225"/>
      <c r="BN525" s="225"/>
      <c r="BO525" s="225"/>
      <c r="BP525" s="225"/>
      <c r="BQ525" s="225"/>
      <c r="BR525" s="225"/>
      <c r="BS525" s="225"/>
      <c r="BT525" s="225"/>
      <c r="BU525" s="225"/>
      <c r="BV525" s="225"/>
      <c r="BW525" s="225"/>
      <c r="BX525" s="225"/>
      <c r="BY525" s="225"/>
      <c r="BZ525" s="225"/>
      <c r="CA525" s="225"/>
      <c r="CB525" s="225"/>
      <c r="CC525" s="225"/>
      <c r="CD525" s="225"/>
      <c r="CE525" s="225"/>
      <c r="CF525" s="225"/>
      <c r="CG525" s="225"/>
      <c r="CH525" s="225"/>
      <c r="CI525" s="225"/>
      <c r="CJ525" s="225"/>
      <c r="CK525" s="225"/>
      <c r="CL525" s="225"/>
      <c r="CM525" s="225"/>
      <c r="CN525" s="225"/>
      <c r="CO525" s="225"/>
      <c r="CP525" s="225"/>
      <c r="CQ525" s="225"/>
      <c r="CR525" s="225"/>
      <c r="CS525" s="225"/>
      <c r="CT525" s="225"/>
    </row>
    <row r="526" spans="1:98" ht="12" customHeight="1" x14ac:dyDescent="0.25">
      <c r="A526" s="225"/>
      <c r="B526" s="225"/>
      <c r="C526" s="225"/>
      <c r="D526" s="225"/>
      <c r="E526" s="225"/>
      <c r="F526" s="225"/>
      <c r="G526" s="225"/>
      <c r="H526" s="225"/>
      <c r="I526" s="225"/>
      <c r="J526" s="225"/>
      <c r="K526" s="225"/>
      <c r="L526" s="225"/>
      <c r="M526" s="225"/>
      <c r="N526" s="225"/>
      <c r="O526" s="225"/>
      <c r="P526" s="225"/>
      <c r="Q526" s="225"/>
      <c r="R526" s="225"/>
      <c r="S526" s="225"/>
      <c r="T526" s="225"/>
      <c r="U526" s="225"/>
      <c r="V526" s="225"/>
      <c r="W526" s="225"/>
      <c r="X526" s="225"/>
      <c r="Y526" s="225"/>
      <c r="Z526" s="225"/>
      <c r="AA526" s="225"/>
      <c r="AB526" s="225"/>
      <c r="AC526" s="225"/>
      <c r="AD526" s="225"/>
      <c r="AE526" s="225"/>
      <c r="AF526" s="225"/>
      <c r="AG526" s="225"/>
      <c r="AH526" s="225"/>
      <c r="AI526" s="225"/>
      <c r="AJ526" s="225"/>
      <c r="AK526" s="257"/>
      <c r="AL526" s="257"/>
      <c r="AM526" s="225"/>
      <c r="AN526" s="225"/>
      <c r="AO526" s="225"/>
      <c r="AP526" s="225"/>
      <c r="AQ526" s="225"/>
      <c r="AR526" s="225"/>
      <c r="AS526" s="225"/>
      <c r="AT526" s="225"/>
      <c r="AU526" s="225"/>
      <c r="AV526" s="225"/>
      <c r="AW526" s="225"/>
      <c r="AX526" s="225"/>
      <c r="AY526" s="225"/>
      <c r="AZ526" s="225"/>
      <c r="BA526" s="225"/>
      <c r="BB526" s="225"/>
      <c r="BC526" s="225"/>
      <c r="BD526" s="225"/>
      <c r="BE526" s="225"/>
      <c r="BF526" s="225"/>
      <c r="BG526" s="225"/>
      <c r="BH526" s="225"/>
      <c r="BI526" s="225"/>
      <c r="BJ526" s="225"/>
      <c r="BK526" s="225"/>
      <c r="BL526" s="225"/>
      <c r="BM526" s="225"/>
      <c r="BN526" s="225"/>
      <c r="BO526" s="225"/>
      <c r="BP526" s="225"/>
      <c r="BQ526" s="225"/>
      <c r="BR526" s="225"/>
      <c r="BS526" s="225"/>
      <c r="BT526" s="225"/>
      <c r="BU526" s="225"/>
      <c r="BV526" s="225"/>
      <c r="BW526" s="225"/>
      <c r="BX526" s="225"/>
      <c r="BY526" s="225"/>
      <c r="BZ526" s="225"/>
      <c r="CA526" s="225"/>
      <c r="CB526" s="225"/>
      <c r="CC526" s="225"/>
      <c r="CD526" s="225"/>
      <c r="CE526" s="225"/>
      <c r="CF526" s="225"/>
      <c r="CG526" s="225"/>
      <c r="CH526" s="225"/>
      <c r="CI526" s="225"/>
      <c r="CJ526" s="225"/>
      <c r="CK526" s="225"/>
      <c r="CL526" s="225"/>
      <c r="CM526" s="225"/>
      <c r="CN526" s="225"/>
      <c r="CO526" s="225"/>
      <c r="CP526" s="225"/>
      <c r="CQ526" s="225"/>
      <c r="CR526" s="225"/>
      <c r="CS526" s="225"/>
      <c r="CT526" s="225"/>
    </row>
    <row r="527" spans="1:98" ht="12" customHeight="1" x14ac:dyDescent="0.25">
      <c r="A527" s="225"/>
      <c r="B527" s="225"/>
      <c r="C527" s="225"/>
      <c r="D527" s="225"/>
      <c r="E527" s="225"/>
      <c r="F527" s="225"/>
      <c r="G527" s="225"/>
      <c r="H527" s="225"/>
      <c r="I527" s="225"/>
      <c r="J527" s="225"/>
      <c r="K527" s="225"/>
      <c r="L527" s="225"/>
      <c r="M527" s="225"/>
      <c r="N527" s="225"/>
      <c r="O527" s="225"/>
      <c r="P527" s="225"/>
      <c r="Q527" s="225"/>
      <c r="R527" s="225"/>
      <c r="S527" s="225"/>
      <c r="T527" s="225"/>
      <c r="U527" s="225"/>
      <c r="V527" s="225"/>
      <c r="W527" s="225"/>
      <c r="X527" s="225"/>
      <c r="Y527" s="225"/>
      <c r="Z527" s="225"/>
      <c r="AA527" s="225"/>
      <c r="AB527" s="225"/>
      <c r="AC527" s="225"/>
      <c r="AD527" s="225"/>
      <c r="AE527" s="225"/>
      <c r="AF527" s="225"/>
      <c r="AG527" s="225"/>
      <c r="AH527" s="225"/>
      <c r="AI527" s="225"/>
      <c r="AJ527" s="225"/>
      <c r="AK527" s="257"/>
      <c r="AL527" s="257"/>
      <c r="AM527" s="225"/>
      <c r="AN527" s="225"/>
      <c r="AO527" s="225"/>
      <c r="AP527" s="225"/>
      <c r="AQ527" s="225"/>
      <c r="AR527" s="225"/>
      <c r="AS527" s="225"/>
      <c r="AT527" s="225"/>
      <c r="AU527" s="225"/>
      <c r="AV527" s="225"/>
      <c r="AW527" s="225"/>
      <c r="AX527" s="225"/>
      <c r="AY527" s="225"/>
      <c r="AZ527" s="225"/>
      <c r="BA527" s="225"/>
      <c r="BB527" s="225"/>
      <c r="BC527" s="225"/>
      <c r="BD527" s="225"/>
      <c r="BE527" s="225"/>
      <c r="BF527" s="225"/>
      <c r="BG527" s="225"/>
      <c r="BH527" s="225"/>
      <c r="BI527" s="225"/>
      <c r="BJ527" s="225"/>
      <c r="BK527" s="225"/>
      <c r="BL527" s="225"/>
      <c r="BM527" s="225"/>
      <c r="BN527" s="225"/>
      <c r="BO527" s="225"/>
      <c r="BP527" s="225"/>
      <c r="BQ527" s="225"/>
      <c r="BR527" s="225"/>
      <c r="BS527" s="225"/>
      <c r="BT527" s="225"/>
      <c r="BU527" s="225"/>
      <c r="BV527" s="225"/>
      <c r="BW527" s="225"/>
      <c r="BX527" s="225"/>
      <c r="BY527" s="225"/>
      <c r="BZ527" s="225"/>
      <c r="CA527" s="225"/>
      <c r="CB527" s="225"/>
      <c r="CC527" s="225"/>
      <c r="CD527" s="225"/>
      <c r="CE527" s="225"/>
      <c r="CF527" s="225"/>
      <c r="CG527" s="225"/>
      <c r="CH527" s="225"/>
      <c r="CI527" s="225"/>
      <c r="CJ527" s="225"/>
      <c r="CK527" s="225"/>
      <c r="CL527" s="225"/>
      <c r="CM527" s="225"/>
      <c r="CN527" s="225"/>
      <c r="CO527" s="225"/>
      <c r="CP527" s="225"/>
      <c r="CQ527" s="225"/>
      <c r="CR527" s="225"/>
      <c r="CS527" s="225"/>
      <c r="CT527" s="225"/>
    </row>
    <row r="528" spans="1:98" ht="12" customHeight="1" x14ac:dyDescent="0.25">
      <c r="A528" s="225"/>
      <c r="B528" s="225"/>
      <c r="C528" s="225"/>
      <c r="D528" s="225"/>
      <c r="E528" s="225"/>
      <c r="F528" s="225"/>
      <c r="G528" s="225"/>
      <c r="H528" s="225"/>
      <c r="I528" s="225"/>
      <c r="J528" s="225"/>
      <c r="K528" s="225"/>
      <c r="L528" s="225"/>
      <c r="M528" s="225"/>
      <c r="N528" s="225"/>
      <c r="O528" s="225"/>
      <c r="P528" s="225"/>
      <c r="Q528" s="225"/>
      <c r="R528" s="225"/>
      <c r="S528" s="225"/>
      <c r="T528" s="225"/>
      <c r="U528" s="225"/>
      <c r="V528" s="225"/>
      <c r="W528" s="225"/>
      <c r="X528" s="225"/>
      <c r="Y528" s="225"/>
      <c r="Z528" s="225"/>
      <c r="AA528" s="225"/>
      <c r="AB528" s="225"/>
      <c r="AC528" s="225"/>
      <c r="AD528" s="225"/>
      <c r="AE528" s="225"/>
      <c r="AF528" s="225"/>
      <c r="AG528" s="225"/>
      <c r="AH528" s="225"/>
      <c r="AI528" s="225"/>
      <c r="AJ528" s="225"/>
      <c r="AK528" s="257"/>
      <c r="AL528" s="257"/>
      <c r="AM528" s="225"/>
      <c r="AN528" s="225"/>
      <c r="AO528" s="225"/>
      <c r="AP528" s="225"/>
      <c r="AQ528" s="225"/>
      <c r="AR528" s="225"/>
      <c r="AS528" s="225"/>
      <c r="AT528" s="225"/>
      <c r="AU528" s="225"/>
      <c r="AV528" s="225"/>
      <c r="AW528" s="225"/>
      <c r="AX528" s="225"/>
      <c r="AY528" s="225"/>
      <c r="AZ528" s="225"/>
      <c r="BA528" s="225"/>
      <c r="BB528" s="225"/>
      <c r="BC528" s="225"/>
      <c r="BD528" s="225"/>
      <c r="BE528" s="225"/>
      <c r="BF528" s="225"/>
      <c r="BG528" s="225"/>
      <c r="BH528" s="225"/>
      <c r="BI528" s="225"/>
      <c r="BJ528" s="225"/>
      <c r="BK528" s="225"/>
      <c r="BL528" s="225"/>
      <c r="BM528" s="225"/>
      <c r="BN528" s="225"/>
      <c r="BO528" s="225"/>
      <c r="BP528" s="225"/>
      <c r="BQ528" s="225"/>
      <c r="BR528" s="225"/>
      <c r="BS528" s="225"/>
      <c r="BT528" s="225"/>
      <c r="BU528" s="225"/>
      <c r="BV528" s="225"/>
      <c r="BW528" s="225"/>
      <c r="BX528" s="225"/>
      <c r="BY528" s="225"/>
      <c r="BZ528" s="225"/>
      <c r="CA528" s="225"/>
      <c r="CB528" s="225"/>
      <c r="CC528" s="225"/>
      <c r="CD528" s="225"/>
      <c r="CE528" s="225"/>
      <c r="CF528" s="225"/>
      <c r="CG528" s="225"/>
      <c r="CH528" s="225"/>
      <c r="CI528" s="225"/>
      <c r="CJ528" s="225"/>
      <c r="CK528" s="225"/>
      <c r="CL528" s="225"/>
      <c r="CM528" s="225"/>
      <c r="CN528" s="225"/>
      <c r="CO528" s="225"/>
      <c r="CP528" s="225"/>
      <c r="CQ528" s="225"/>
      <c r="CR528" s="225"/>
      <c r="CS528" s="225"/>
      <c r="CT528" s="225"/>
    </row>
    <row r="529" spans="1:98" ht="12" customHeight="1" x14ac:dyDescent="0.25">
      <c r="A529" s="225"/>
      <c r="B529" s="225"/>
      <c r="C529" s="225"/>
      <c r="D529" s="225"/>
      <c r="E529" s="225"/>
      <c r="F529" s="225"/>
      <c r="G529" s="225"/>
      <c r="H529" s="225"/>
      <c r="I529" s="225"/>
      <c r="J529" s="225"/>
      <c r="K529" s="225"/>
      <c r="L529" s="225"/>
      <c r="M529" s="225"/>
      <c r="N529" s="225"/>
      <c r="O529" s="225"/>
      <c r="P529" s="225"/>
      <c r="Q529" s="225"/>
      <c r="R529" s="225"/>
      <c r="S529" s="225"/>
      <c r="T529" s="225"/>
      <c r="U529" s="225"/>
      <c r="V529" s="225"/>
      <c r="W529" s="225"/>
      <c r="X529" s="225"/>
      <c r="Y529" s="225"/>
      <c r="Z529" s="225"/>
      <c r="AA529" s="225"/>
      <c r="AB529" s="225"/>
      <c r="AC529" s="225"/>
      <c r="AD529" s="225"/>
      <c r="AE529" s="225"/>
      <c r="AF529" s="225"/>
      <c r="AG529" s="225"/>
      <c r="AH529" s="225"/>
      <c r="AI529" s="225"/>
      <c r="AJ529" s="225"/>
      <c r="AK529" s="257"/>
      <c r="AL529" s="257"/>
      <c r="AM529" s="225"/>
      <c r="AN529" s="225"/>
      <c r="AO529" s="225"/>
      <c r="AP529" s="225"/>
      <c r="AQ529" s="225"/>
      <c r="AR529" s="225"/>
      <c r="AS529" s="225"/>
      <c r="AT529" s="225"/>
      <c r="AU529" s="225"/>
      <c r="AV529" s="225"/>
      <c r="AW529" s="225"/>
      <c r="AX529" s="225"/>
      <c r="AY529" s="225"/>
      <c r="AZ529" s="225"/>
      <c r="BA529" s="225"/>
      <c r="BB529" s="225"/>
      <c r="BC529" s="225"/>
      <c r="BD529" s="225"/>
      <c r="BE529" s="225"/>
      <c r="BF529" s="225"/>
      <c r="BG529" s="225"/>
      <c r="BH529" s="225"/>
      <c r="BI529" s="225"/>
      <c r="BJ529" s="225"/>
      <c r="BK529" s="225"/>
      <c r="BL529" s="225"/>
      <c r="BM529" s="225"/>
      <c r="BN529" s="225"/>
      <c r="BO529" s="225"/>
      <c r="BP529" s="225"/>
      <c r="BQ529" s="225"/>
      <c r="BR529" s="225"/>
      <c r="BS529" s="225"/>
      <c r="BT529" s="225"/>
      <c r="BU529" s="225"/>
      <c r="BV529" s="225"/>
      <c r="BW529" s="225"/>
      <c r="BX529" s="225"/>
      <c r="BY529" s="225"/>
      <c r="BZ529" s="225"/>
      <c r="CA529" s="225"/>
      <c r="CB529" s="225"/>
      <c r="CC529" s="225"/>
      <c r="CD529" s="225"/>
      <c r="CE529" s="225"/>
      <c r="CF529" s="225"/>
      <c r="CG529" s="225"/>
      <c r="CH529" s="225"/>
      <c r="CI529" s="225"/>
      <c r="CJ529" s="225"/>
      <c r="CK529" s="225"/>
      <c r="CL529" s="225"/>
      <c r="CM529" s="225"/>
      <c r="CN529" s="225"/>
      <c r="CO529" s="225"/>
      <c r="CP529" s="225"/>
      <c r="CQ529" s="225"/>
      <c r="CR529" s="225"/>
      <c r="CS529" s="225"/>
      <c r="CT529" s="225"/>
    </row>
    <row r="530" spans="1:98" ht="12" customHeight="1" x14ac:dyDescent="0.25">
      <c r="A530" s="225"/>
      <c r="B530" s="225"/>
      <c r="C530" s="225"/>
      <c r="D530" s="225"/>
      <c r="E530" s="225"/>
      <c r="F530" s="225"/>
      <c r="G530" s="225"/>
      <c r="H530" s="225"/>
      <c r="I530" s="225"/>
      <c r="J530" s="225"/>
      <c r="K530" s="225"/>
      <c r="L530" s="225"/>
      <c r="M530" s="225"/>
      <c r="N530" s="225"/>
      <c r="O530" s="225"/>
      <c r="P530" s="225"/>
      <c r="Q530" s="225"/>
      <c r="R530" s="225"/>
      <c r="S530" s="225"/>
      <c r="T530" s="225"/>
      <c r="U530" s="225"/>
      <c r="V530" s="225"/>
      <c r="W530" s="225"/>
      <c r="X530" s="225"/>
      <c r="Y530" s="225"/>
      <c r="Z530" s="225"/>
      <c r="AA530" s="225"/>
      <c r="AB530" s="225"/>
      <c r="AC530" s="225"/>
      <c r="AD530" s="225"/>
      <c r="AE530" s="225"/>
      <c r="AF530" s="225"/>
      <c r="AG530" s="225"/>
      <c r="AH530" s="225"/>
      <c r="AI530" s="225"/>
      <c r="AJ530" s="225"/>
      <c r="AK530" s="257"/>
      <c r="AL530" s="257"/>
      <c r="AM530" s="225"/>
      <c r="AN530" s="225"/>
      <c r="AO530" s="225"/>
      <c r="AP530" s="225"/>
      <c r="AQ530" s="225"/>
      <c r="AR530" s="225"/>
      <c r="AS530" s="225"/>
      <c r="AT530" s="225"/>
      <c r="AU530" s="225"/>
      <c r="AV530" s="225"/>
      <c r="AW530" s="225"/>
      <c r="AX530" s="225"/>
      <c r="AY530" s="225"/>
      <c r="AZ530" s="225"/>
      <c r="BA530" s="225"/>
      <c r="BB530" s="225"/>
      <c r="BC530" s="225"/>
      <c r="BD530" s="225"/>
      <c r="BE530" s="225"/>
      <c r="BF530" s="225"/>
      <c r="BG530" s="225"/>
      <c r="BH530" s="225"/>
      <c r="BI530" s="225"/>
      <c r="BJ530" s="225"/>
      <c r="BK530" s="225"/>
      <c r="BL530" s="225"/>
      <c r="BM530" s="225"/>
      <c r="BN530" s="225"/>
      <c r="BO530" s="225"/>
      <c r="BP530" s="225"/>
      <c r="BQ530" s="225"/>
      <c r="BR530" s="225"/>
      <c r="BS530" s="225"/>
      <c r="BT530" s="225"/>
      <c r="BU530" s="225"/>
      <c r="BV530" s="225"/>
      <c r="BW530" s="225"/>
      <c r="BX530" s="225"/>
      <c r="BY530" s="225"/>
      <c r="BZ530" s="225"/>
      <c r="CA530" s="225"/>
      <c r="CB530" s="225"/>
      <c r="CC530" s="225"/>
      <c r="CD530" s="225"/>
      <c r="CE530" s="225"/>
      <c r="CF530" s="225"/>
      <c r="CG530" s="225"/>
      <c r="CH530" s="225"/>
      <c r="CI530" s="225"/>
      <c r="CJ530" s="225"/>
      <c r="CK530" s="225"/>
      <c r="CL530" s="225"/>
      <c r="CM530" s="225"/>
      <c r="CN530" s="225"/>
      <c r="CO530" s="225"/>
      <c r="CP530" s="225"/>
      <c r="CQ530" s="225"/>
      <c r="CR530" s="225"/>
      <c r="CS530" s="225"/>
      <c r="CT530" s="225"/>
    </row>
    <row r="531" spans="1:98" ht="12" customHeight="1" x14ac:dyDescent="0.25">
      <c r="A531" s="225"/>
      <c r="B531" s="225"/>
      <c r="C531" s="225"/>
      <c r="D531" s="225"/>
      <c r="E531" s="225"/>
      <c r="F531" s="225"/>
      <c r="G531" s="225"/>
      <c r="H531" s="225"/>
      <c r="I531" s="225"/>
      <c r="J531" s="225"/>
      <c r="K531" s="225"/>
      <c r="L531" s="225"/>
      <c r="M531" s="225"/>
      <c r="N531" s="225"/>
      <c r="O531" s="225"/>
      <c r="P531" s="225"/>
      <c r="Q531" s="225"/>
      <c r="R531" s="225"/>
      <c r="S531" s="225"/>
      <c r="T531" s="225"/>
      <c r="U531" s="225"/>
      <c r="V531" s="225"/>
      <c r="W531" s="225"/>
      <c r="X531" s="225"/>
      <c r="Y531" s="225"/>
      <c r="Z531" s="225"/>
      <c r="AA531" s="225"/>
      <c r="AB531" s="225"/>
      <c r="AC531" s="225"/>
      <c r="AD531" s="225"/>
      <c r="AE531" s="225"/>
      <c r="AF531" s="225"/>
      <c r="AG531" s="225"/>
      <c r="AH531" s="225"/>
      <c r="AI531" s="225"/>
      <c r="AJ531" s="225"/>
      <c r="AK531" s="257"/>
      <c r="AL531" s="257"/>
      <c r="AM531" s="225"/>
      <c r="AN531" s="225"/>
      <c r="AO531" s="225"/>
      <c r="AP531" s="225"/>
      <c r="AQ531" s="225"/>
      <c r="AR531" s="225"/>
      <c r="AS531" s="225"/>
      <c r="AT531" s="225"/>
      <c r="AU531" s="225"/>
      <c r="AV531" s="225"/>
      <c r="AW531" s="225"/>
      <c r="AX531" s="225"/>
      <c r="AY531" s="225"/>
      <c r="AZ531" s="225"/>
      <c r="BA531" s="225"/>
      <c r="BB531" s="225"/>
      <c r="BC531" s="225"/>
      <c r="BD531" s="225"/>
      <c r="BE531" s="225"/>
      <c r="BF531" s="225"/>
      <c r="BG531" s="225"/>
      <c r="BH531" s="225"/>
      <c r="BI531" s="225"/>
      <c r="BJ531" s="225"/>
      <c r="BK531" s="225"/>
      <c r="BL531" s="225"/>
      <c r="BM531" s="225"/>
      <c r="BN531" s="225"/>
      <c r="BO531" s="225"/>
      <c r="BP531" s="225"/>
      <c r="BQ531" s="225"/>
      <c r="BR531" s="225"/>
      <c r="BS531" s="225"/>
      <c r="BT531" s="225"/>
      <c r="BU531" s="225"/>
      <c r="BV531" s="225"/>
      <c r="BW531" s="225"/>
      <c r="BX531" s="225"/>
      <c r="BY531" s="225"/>
      <c r="BZ531" s="225"/>
      <c r="CA531" s="225"/>
      <c r="CB531" s="225"/>
      <c r="CC531" s="225"/>
      <c r="CD531" s="225"/>
      <c r="CE531" s="225"/>
      <c r="CF531" s="225"/>
      <c r="CG531" s="225"/>
      <c r="CH531" s="225"/>
      <c r="CI531" s="225"/>
      <c r="CJ531" s="225"/>
      <c r="CK531" s="225"/>
      <c r="CL531" s="225"/>
      <c r="CM531" s="225"/>
      <c r="CN531" s="225"/>
      <c r="CO531" s="225"/>
      <c r="CP531" s="225"/>
      <c r="CQ531" s="225"/>
      <c r="CR531" s="225"/>
      <c r="CS531" s="225"/>
      <c r="CT531" s="225"/>
    </row>
    <row r="532" spans="1:98" ht="12" customHeight="1" x14ac:dyDescent="0.25">
      <c r="A532" s="225"/>
      <c r="B532" s="225"/>
      <c r="C532" s="225"/>
      <c r="D532" s="225"/>
      <c r="E532" s="225"/>
      <c r="F532" s="225"/>
      <c r="G532" s="225"/>
      <c r="H532" s="225"/>
      <c r="I532" s="225"/>
      <c r="J532" s="225"/>
      <c r="K532" s="225"/>
      <c r="L532" s="225"/>
      <c r="M532" s="225"/>
      <c r="N532" s="225"/>
      <c r="O532" s="225"/>
      <c r="P532" s="225"/>
      <c r="Q532" s="225"/>
      <c r="R532" s="225"/>
      <c r="S532" s="225"/>
      <c r="T532" s="225"/>
      <c r="U532" s="225"/>
      <c r="V532" s="225"/>
      <c r="W532" s="225"/>
      <c r="X532" s="225"/>
      <c r="Y532" s="225"/>
      <c r="Z532" s="225"/>
      <c r="AA532" s="225"/>
      <c r="AB532" s="225"/>
      <c r="AC532" s="225"/>
      <c r="AD532" s="225"/>
      <c r="AE532" s="225"/>
      <c r="AF532" s="225"/>
      <c r="AG532" s="225"/>
      <c r="AH532" s="225"/>
      <c r="AI532" s="225"/>
      <c r="AJ532" s="225"/>
      <c r="AK532" s="257"/>
      <c r="AL532" s="257"/>
      <c r="AM532" s="225"/>
      <c r="AN532" s="225"/>
      <c r="AO532" s="225"/>
      <c r="AP532" s="225"/>
      <c r="AQ532" s="225"/>
      <c r="AR532" s="225"/>
      <c r="AS532" s="225"/>
      <c r="AT532" s="225"/>
      <c r="AU532" s="225"/>
      <c r="AV532" s="225"/>
      <c r="AW532" s="225"/>
      <c r="AX532" s="225"/>
      <c r="AY532" s="225"/>
      <c r="AZ532" s="225"/>
      <c r="BA532" s="225"/>
      <c r="BB532" s="225"/>
      <c r="BC532" s="225"/>
      <c r="BD532" s="225"/>
      <c r="BE532" s="225"/>
      <c r="BF532" s="225"/>
      <c r="BG532" s="225"/>
      <c r="BH532" s="225"/>
      <c r="BI532" s="225"/>
      <c r="BJ532" s="225"/>
      <c r="BK532" s="225"/>
      <c r="BL532" s="225"/>
      <c r="BM532" s="225"/>
      <c r="BN532" s="225"/>
      <c r="BO532" s="225"/>
      <c r="BP532" s="225"/>
      <c r="BQ532" s="225"/>
      <c r="BR532" s="225"/>
      <c r="BS532" s="225"/>
      <c r="BT532" s="225"/>
      <c r="BU532" s="225"/>
      <c r="BV532" s="225"/>
      <c r="BW532" s="225"/>
      <c r="BX532" s="225"/>
      <c r="BY532" s="225"/>
      <c r="BZ532" s="225"/>
      <c r="CA532" s="225"/>
      <c r="CB532" s="225"/>
      <c r="CC532" s="225"/>
      <c r="CD532" s="225"/>
      <c r="CE532" s="225"/>
      <c r="CF532" s="225"/>
      <c r="CG532" s="225"/>
      <c r="CH532" s="225"/>
      <c r="CI532" s="225"/>
      <c r="CJ532" s="225"/>
      <c r="CK532" s="225"/>
      <c r="CL532" s="225"/>
      <c r="CM532" s="225"/>
      <c r="CN532" s="225"/>
      <c r="CO532" s="225"/>
      <c r="CP532" s="225"/>
      <c r="CQ532" s="225"/>
      <c r="CR532" s="225"/>
      <c r="CS532" s="225"/>
      <c r="CT532" s="225"/>
    </row>
    <row r="533" spans="1:98" ht="12" customHeight="1" x14ac:dyDescent="0.25">
      <c r="A533" s="225"/>
      <c r="B533" s="225"/>
      <c r="C533" s="225"/>
      <c r="D533" s="225"/>
      <c r="E533" s="225"/>
      <c r="F533" s="225"/>
      <c r="G533" s="225"/>
      <c r="H533" s="225"/>
      <c r="I533" s="225"/>
      <c r="J533" s="225"/>
      <c r="K533" s="225"/>
      <c r="L533" s="225"/>
      <c r="M533" s="225"/>
      <c r="N533" s="225"/>
      <c r="O533" s="225"/>
      <c r="P533" s="225"/>
      <c r="Q533" s="225"/>
      <c r="R533" s="225"/>
      <c r="S533" s="225"/>
      <c r="T533" s="225"/>
      <c r="U533" s="225"/>
      <c r="V533" s="225"/>
      <c r="W533" s="225"/>
      <c r="X533" s="225"/>
      <c r="Y533" s="225"/>
      <c r="Z533" s="225"/>
      <c r="AA533" s="225"/>
      <c r="AB533" s="225"/>
      <c r="AC533" s="225"/>
      <c r="AD533" s="225"/>
      <c r="AE533" s="225"/>
      <c r="AF533" s="225"/>
      <c r="AG533" s="225"/>
      <c r="AH533" s="225"/>
      <c r="AI533" s="225"/>
      <c r="AJ533" s="225"/>
      <c r="AK533" s="257"/>
      <c r="AL533" s="257"/>
      <c r="AM533" s="225"/>
      <c r="AN533" s="225"/>
      <c r="AO533" s="225"/>
      <c r="AP533" s="225"/>
      <c r="AQ533" s="225"/>
      <c r="AR533" s="225"/>
      <c r="AS533" s="225"/>
      <c r="AT533" s="225"/>
      <c r="AU533" s="225"/>
      <c r="AV533" s="225"/>
      <c r="AW533" s="225"/>
      <c r="AX533" s="225"/>
      <c r="AY533" s="225"/>
      <c r="AZ533" s="225"/>
      <c r="BA533" s="225"/>
      <c r="BB533" s="225"/>
      <c r="BC533" s="225"/>
      <c r="BD533" s="225"/>
      <c r="BE533" s="225"/>
      <c r="BF533" s="225"/>
      <c r="BG533" s="225"/>
      <c r="BH533" s="225"/>
      <c r="BI533" s="225"/>
      <c r="BJ533" s="225"/>
      <c r="BK533" s="225"/>
      <c r="BL533" s="225"/>
      <c r="BM533" s="225"/>
      <c r="BN533" s="225"/>
      <c r="BO533" s="225"/>
      <c r="BP533" s="225"/>
      <c r="BQ533" s="225"/>
      <c r="BR533" s="225"/>
      <c r="BS533" s="225"/>
      <c r="BT533" s="225"/>
      <c r="BU533" s="225"/>
      <c r="BV533" s="225"/>
      <c r="BW533" s="225"/>
      <c r="BX533" s="225"/>
      <c r="BY533" s="225"/>
      <c r="BZ533" s="225"/>
      <c r="CA533" s="225"/>
      <c r="CB533" s="225"/>
      <c r="CC533" s="225"/>
      <c r="CD533" s="225"/>
      <c r="CE533" s="225"/>
      <c r="CF533" s="225"/>
      <c r="CG533" s="225"/>
      <c r="CH533" s="225"/>
      <c r="CI533" s="225"/>
      <c r="CJ533" s="225"/>
      <c r="CK533" s="225"/>
      <c r="CL533" s="225"/>
      <c r="CM533" s="225"/>
      <c r="CN533" s="225"/>
      <c r="CO533" s="225"/>
      <c r="CP533" s="225"/>
      <c r="CQ533" s="225"/>
      <c r="CR533" s="225"/>
      <c r="CS533" s="225"/>
      <c r="CT533" s="225"/>
    </row>
    <row r="534" spans="1:98" ht="12" customHeight="1" x14ac:dyDescent="0.25">
      <c r="A534" s="225"/>
      <c r="B534" s="225"/>
      <c r="C534" s="225"/>
      <c r="D534" s="225"/>
      <c r="E534" s="225"/>
      <c r="F534" s="225"/>
      <c r="G534" s="225"/>
      <c r="H534" s="225"/>
      <c r="I534" s="225"/>
      <c r="J534" s="225"/>
      <c r="K534" s="225"/>
      <c r="L534" s="225"/>
      <c r="M534" s="225"/>
      <c r="N534" s="225"/>
      <c r="O534" s="225"/>
      <c r="P534" s="225"/>
      <c r="Q534" s="225"/>
      <c r="R534" s="225"/>
      <c r="S534" s="225"/>
      <c r="T534" s="225"/>
      <c r="U534" s="225"/>
      <c r="V534" s="225"/>
      <c r="W534" s="225"/>
      <c r="X534" s="225"/>
      <c r="Y534" s="225"/>
      <c r="Z534" s="225"/>
      <c r="AA534" s="225"/>
      <c r="AB534" s="225"/>
      <c r="AC534" s="225"/>
      <c r="AD534" s="225"/>
      <c r="AE534" s="225"/>
      <c r="AF534" s="225"/>
      <c r="AG534" s="225"/>
      <c r="AH534" s="225"/>
      <c r="AI534" s="225"/>
      <c r="AJ534" s="225"/>
      <c r="AK534" s="257"/>
      <c r="AL534" s="257"/>
      <c r="AM534" s="225"/>
      <c r="AN534" s="225"/>
      <c r="AO534" s="225"/>
      <c r="AP534" s="225"/>
      <c r="AQ534" s="225"/>
      <c r="AR534" s="225"/>
      <c r="AS534" s="225"/>
      <c r="AT534" s="225"/>
      <c r="AU534" s="225"/>
      <c r="AV534" s="225"/>
      <c r="AW534" s="225"/>
      <c r="AX534" s="225"/>
      <c r="AY534" s="225"/>
      <c r="AZ534" s="225"/>
      <c r="BA534" s="225"/>
      <c r="BB534" s="225"/>
      <c r="BC534" s="225"/>
      <c r="BD534" s="225"/>
      <c r="BE534" s="225"/>
      <c r="BF534" s="225"/>
      <c r="BG534" s="225"/>
      <c r="BH534" s="225"/>
      <c r="BI534" s="225"/>
      <c r="BJ534" s="225"/>
      <c r="BK534" s="225"/>
      <c r="BL534" s="225"/>
      <c r="BM534" s="225"/>
      <c r="BN534" s="225"/>
      <c r="BO534" s="225"/>
      <c r="BP534" s="225"/>
      <c r="BQ534" s="225"/>
      <c r="BR534" s="225"/>
      <c r="BS534" s="225"/>
      <c r="BT534" s="225"/>
      <c r="BU534" s="225"/>
      <c r="BV534" s="225"/>
      <c r="BW534" s="225"/>
      <c r="BX534" s="225"/>
      <c r="BY534" s="225"/>
      <c r="BZ534" s="225"/>
      <c r="CA534" s="225"/>
      <c r="CB534" s="225"/>
      <c r="CC534" s="225"/>
      <c r="CD534" s="225"/>
      <c r="CE534" s="225"/>
      <c r="CF534" s="225"/>
      <c r="CG534" s="225"/>
      <c r="CH534" s="225"/>
      <c r="CI534" s="225"/>
      <c r="CJ534" s="225"/>
      <c r="CK534" s="225"/>
      <c r="CL534" s="225"/>
      <c r="CM534" s="225"/>
      <c r="CN534" s="225"/>
      <c r="CO534" s="225"/>
      <c r="CP534" s="225"/>
      <c r="CQ534" s="225"/>
      <c r="CR534" s="225"/>
      <c r="CS534" s="225"/>
      <c r="CT534" s="225"/>
    </row>
    <row r="535" spans="1:98" ht="12" customHeight="1" x14ac:dyDescent="0.25">
      <c r="A535" s="225"/>
      <c r="B535" s="225"/>
      <c r="C535" s="225"/>
      <c r="D535" s="225"/>
      <c r="E535" s="225"/>
      <c r="F535" s="225"/>
      <c r="G535" s="225"/>
      <c r="H535" s="225"/>
      <c r="I535" s="225"/>
      <c r="J535" s="225"/>
      <c r="K535" s="225"/>
      <c r="L535" s="225"/>
      <c r="M535" s="225"/>
      <c r="N535" s="225"/>
      <c r="O535" s="225"/>
      <c r="P535" s="225"/>
      <c r="Q535" s="225"/>
      <c r="R535" s="225"/>
      <c r="S535" s="225"/>
      <c r="T535" s="225"/>
      <c r="U535" s="225"/>
      <c r="V535" s="225"/>
      <c r="W535" s="225"/>
      <c r="X535" s="225"/>
      <c r="Y535" s="225"/>
      <c r="Z535" s="225"/>
      <c r="AA535" s="225"/>
      <c r="AB535" s="225"/>
      <c r="AC535" s="225"/>
      <c r="AD535" s="225"/>
      <c r="AE535" s="225"/>
      <c r="AF535" s="225"/>
      <c r="AG535" s="225"/>
      <c r="AH535" s="225"/>
      <c r="AI535" s="225"/>
      <c r="AJ535" s="225"/>
      <c r="AK535" s="257"/>
      <c r="AL535" s="257"/>
      <c r="AM535" s="225"/>
      <c r="AN535" s="225"/>
      <c r="AO535" s="225"/>
      <c r="AP535" s="225"/>
      <c r="AQ535" s="225"/>
      <c r="AR535" s="225"/>
      <c r="AS535" s="225"/>
      <c r="AT535" s="225"/>
      <c r="AU535" s="225"/>
      <c r="AV535" s="225"/>
      <c r="AW535" s="225"/>
      <c r="AX535" s="225"/>
      <c r="AY535" s="225"/>
      <c r="AZ535" s="225"/>
      <c r="BA535" s="225"/>
      <c r="BB535" s="225"/>
      <c r="BC535" s="225"/>
      <c r="BD535" s="225"/>
      <c r="BE535" s="225"/>
      <c r="BF535" s="225"/>
      <c r="BG535" s="225"/>
      <c r="BH535" s="225"/>
      <c r="BI535" s="225"/>
      <c r="BJ535" s="225"/>
      <c r="BK535" s="225"/>
      <c r="BL535" s="225"/>
      <c r="BM535" s="225"/>
      <c r="BN535" s="225"/>
      <c r="BO535" s="225"/>
      <c r="BP535" s="225"/>
      <c r="BQ535" s="225"/>
      <c r="BR535" s="225"/>
      <c r="BS535" s="225"/>
      <c r="BT535" s="225"/>
      <c r="BU535" s="225"/>
      <c r="BV535" s="225"/>
      <c r="BW535" s="225"/>
      <c r="BX535" s="225"/>
      <c r="BY535" s="225"/>
      <c r="BZ535" s="225"/>
      <c r="CA535" s="225"/>
      <c r="CB535" s="225"/>
      <c r="CC535" s="225"/>
      <c r="CD535" s="225"/>
      <c r="CE535" s="225"/>
      <c r="CF535" s="225"/>
      <c r="CG535" s="225"/>
      <c r="CH535" s="225"/>
      <c r="CI535" s="225"/>
      <c r="CJ535" s="225"/>
      <c r="CK535" s="225"/>
      <c r="CL535" s="225"/>
      <c r="CM535" s="225"/>
      <c r="CN535" s="225"/>
      <c r="CO535" s="225"/>
      <c r="CP535" s="225"/>
      <c r="CQ535" s="225"/>
      <c r="CR535" s="225"/>
      <c r="CS535" s="225"/>
      <c r="CT535" s="225"/>
    </row>
    <row r="536" spans="1:98" ht="12" customHeight="1" x14ac:dyDescent="0.25">
      <c r="A536" s="225"/>
      <c r="B536" s="225"/>
      <c r="C536" s="225"/>
      <c r="D536" s="225"/>
      <c r="E536" s="225"/>
      <c r="F536" s="225"/>
      <c r="G536" s="225"/>
      <c r="H536" s="225"/>
      <c r="I536" s="225"/>
      <c r="J536" s="225"/>
      <c r="K536" s="225"/>
      <c r="L536" s="225"/>
      <c r="M536" s="225"/>
      <c r="N536" s="225"/>
      <c r="O536" s="225"/>
      <c r="P536" s="225"/>
      <c r="Q536" s="225"/>
      <c r="R536" s="225"/>
      <c r="S536" s="225"/>
      <c r="T536" s="225"/>
      <c r="U536" s="225"/>
      <c r="V536" s="225"/>
      <c r="W536" s="225"/>
      <c r="X536" s="225"/>
      <c r="Y536" s="225"/>
      <c r="Z536" s="225"/>
      <c r="AA536" s="225"/>
      <c r="AB536" s="225"/>
      <c r="AC536" s="225"/>
      <c r="AD536" s="225"/>
      <c r="AE536" s="225"/>
      <c r="AF536" s="225"/>
      <c r="AG536" s="225"/>
      <c r="AH536" s="225"/>
      <c r="AI536" s="225"/>
      <c r="AJ536" s="225"/>
      <c r="AK536" s="257"/>
      <c r="AL536" s="257"/>
      <c r="AM536" s="225"/>
      <c r="AN536" s="225"/>
      <c r="AO536" s="225"/>
      <c r="AP536" s="225"/>
      <c r="AQ536" s="225"/>
      <c r="AR536" s="225"/>
      <c r="AS536" s="225"/>
      <c r="AT536" s="225"/>
      <c r="AU536" s="225"/>
      <c r="AV536" s="225"/>
      <c r="AW536" s="225"/>
      <c r="AX536" s="225"/>
      <c r="AY536" s="225"/>
      <c r="AZ536" s="225"/>
      <c r="BA536" s="225"/>
      <c r="BB536" s="225"/>
      <c r="BC536" s="225"/>
      <c r="BD536" s="225"/>
      <c r="BE536" s="225"/>
      <c r="BF536" s="225"/>
      <c r="BG536" s="225"/>
      <c r="BH536" s="225"/>
      <c r="BI536" s="225"/>
      <c r="BJ536" s="225"/>
      <c r="BK536" s="225"/>
      <c r="BL536" s="225"/>
      <c r="BM536" s="225"/>
      <c r="BN536" s="225"/>
      <c r="BO536" s="225"/>
      <c r="BP536" s="225"/>
      <c r="BQ536" s="225"/>
      <c r="BR536" s="225"/>
      <c r="BS536" s="225"/>
      <c r="BT536" s="225"/>
      <c r="BU536" s="225"/>
      <c r="BV536" s="225"/>
      <c r="BW536" s="225"/>
      <c r="BX536" s="225"/>
      <c r="BY536" s="225"/>
      <c r="BZ536" s="225"/>
      <c r="CA536" s="225"/>
      <c r="CB536" s="225"/>
      <c r="CC536" s="225"/>
      <c r="CD536" s="225"/>
      <c r="CE536" s="225"/>
      <c r="CF536" s="225"/>
      <c r="CG536" s="225"/>
      <c r="CH536" s="225"/>
      <c r="CI536" s="225"/>
      <c r="CJ536" s="225"/>
      <c r="CK536" s="225"/>
      <c r="CL536" s="225"/>
      <c r="CM536" s="225"/>
      <c r="CN536" s="225"/>
      <c r="CO536" s="225"/>
      <c r="CP536" s="225"/>
      <c r="CQ536" s="225"/>
      <c r="CR536" s="225"/>
      <c r="CS536" s="225"/>
      <c r="CT536" s="225"/>
    </row>
    <row r="537" spans="1:98" ht="12" customHeight="1" x14ac:dyDescent="0.25">
      <c r="A537" s="225"/>
      <c r="B537" s="225"/>
      <c r="C537" s="225"/>
      <c r="D537" s="225"/>
      <c r="E537" s="225"/>
      <c r="F537" s="225"/>
      <c r="G537" s="225"/>
      <c r="H537" s="225"/>
      <c r="I537" s="225"/>
      <c r="J537" s="225"/>
      <c r="K537" s="225"/>
      <c r="L537" s="225"/>
      <c r="M537" s="225"/>
      <c r="N537" s="225"/>
      <c r="O537" s="225"/>
      <c r="P537" s="225"/>
      <c r="Q537" s="225"/>
      <c r="R537" s="225"/>
      <c r="S537" s="225"/>
      <c r="T537" s="225"/>
      <c r="U537" s="225"/>
      <c r="V537" s="225"/>
      <c r="W537" s="225"/>
      <c r="X537" s="225"/>
      <c r="Y537" s="225"/>
      <c r="Z537" s="225"/>
      <c r="AA537" s="225"/>
      <c r="AB537" s="225"/>
      <c r="AC537" s="225"/>
      <c r="AD537" s="225"/>
      <c r="AE537" s="225"/>
      <c r="AF537" s="225"/>
      <c r="AG537" s="225"/>
      <c r="AH537" s="225"/>
      <c r="AI537" s="225"/>
      <c r="AJ537" s="225"/>
      <c r="AK537" s="257"/>
      <c r="AL537" s="257"/>
      <c r="AM537" s="225"/>
      <c r="AN537" s="225"/>
      <c r="AO537" s="225"/>
      <c r="AP537" s="225"/>
      <c r="AQ537" s="225"/>
      <c r="AR537" s="225"/>
      <c r="AS537" s="225"/>
      <c r="AT537" s="225"/>
      <c r="AU537" s="225"/>
      <c r="AV537" s="225"/>
      <c r="AW537" s="225"/>
      <c r="AX537" s="225"/>
      <c r="AY537" s="225"/>
      <c r="AZ537" s="225"/>
      <c r="BA537" s="225"/>
      <c r="BB537" s="225"/>
      <c r="BC537" s="225"/>
      <c r="BD537" s="225"/>
      <c r="BE537" s="225"/>
      <c r="BF537" s="225"/>
      <c r="BG537" s="225"/>
      <c r="BH537" s="225"/>
      <c r="BI537" s="225"/>
      <c r="BJ537" s="225"/>
      <c r="BK537" s="225"/>
      <c r="BL537" s="225"/>
      <c r="BM537" s="225"/>
      <c r="BN537" s="225"/>
      <c r="BO537" s="225"/>
      <c r="BP537" s="225"/>
      <c r="BQ537" s="225"/>
      <c r="BR537" s="225"/>
      <c r="BS537" s="225"/>
      <c r="BT537" s="225"/>
      <c r="BU537" s="225"/>
      <c r="BV537" s="225"/>
      <c r="BW537" s="225"/>
      <c r="BX537" s="225"/>
      <c r="BY537" s="225"/>
      <c r="BZ537" s="225"/>
      <c r="CA537" s="225"/>
      <c r="CB537" s="225"/>
      <c r="CC537" s="225"/>
      <c r="CD537" s="225"/>
      <c r="CE537" s="225"/>
      <c r="CF537" s="225"/>
      <c r="CG537" s="225"/>
      <c r="CH537" s="225"/>
      <c r="CI537" s="225"/>
      <c r="CJ537" s="225"/>
      <c r="CK537" s="225"/>
      <c r="CL537" s="225"/>
      <c r="CM537" s="225"/>
      <c r="CN537" s="225"/>
      <c r="CO537" s="225"/>
      <c r="CP537" s="225"/>
      <c r="CQ537" s="225"/>
      <c r="CR537" s="225"/>
      <c r="CS537" s="225"/>
      <c r="CT537" s="225"/>
    </row>
    <row r="538" spans="1:98" ht="12" customHeight="1" x14ac:dyDescent="0.25">
      <c r="A538" s="225"/>
      <c r="B538" s="225"/>
      <c r="C538" s="225"/>
      <c r="D538" s="225"/>
      <c r="E538" s="225"/>
      <c r="F538" s="225"/>
      <c r="G538" s="225"/>
      <c r="H538" s="225"/>
      <c r="I538" s="225"/>
      <c r="J538" s="225"/>
      <c r="K538" s="225"/>
      <c r="L538" s="225"/>
      <c r="M538" s="225"/>
      <c r="N538" s="225"/>
      <c r="O538" s="225"/>
      <c r="P538" s="225"/>
      <c r="Q538" s="225"/>
      <c r="R538" s="225"/>
      <c r="S538" s="225"/>
      <c r="T538" s="225"/>
      <c r="U538" s="225"/>
      <c r="V538" s="225"/>
      <c r="W538" s="225"/>
      <c r="X538" s="225"/>
      <c r="Y538" s="225"/>
      <c r="Z538" s="225"/>
      <c r="AA538" s="225"/>
      <c r="AB538" s="225"/>
      <c r="AC538" s="225"/>
      <c r="AD538" s="225"/>
      <c r="AE538" s="225"/>
      <c r="AF538" s="225"/>
      <c r="AG538" s="225"/>
      <c r="AH538" s="225"/>
      <c r="AI538" s="225"/>
      <c r="AJ538" s="225"/>
      <c r="AK538" s="257"/>
      <c r="AL538" s="257"/>
      <c r="AM538" s="225"/>
      <c r="AN538" s="225"/>
      <c r="AO538" s="225"/>
      <c r="AP538" s="225"/>
      <c r="AQ538" s="225"/>
      <c r="AR538" s="225"/>
      <c r="AS538" s="225"/>
      <c r="AT538" s="225"/>
      <c r="AU538" s="225"/>
      <c r="AV538" s="225"/>
      <c r="AW538" s="225"/>
      <c r="AX538" s="225"/>
      <c r="AY538" s="225"/>
      <c r="AZ538" s="225"/>
      <c r="BA538" s="225"/>
      <c r="BB538" s="225"/>
      <c r="BC538" s="225"/>
      <c r="BD538" s="225"/>
      <c r="BE538" s="225"/>
      <c r="BF538" s="225"/>
      <c r="BG538" s="225"/>
      <c r="BH538" s="225"/>
      <c r="BI538" s="225"/>
      <c r="BJ538" s="225"/>
      <c r="BK538" s="225"/>
      <c r="BL538" s="225"/>
      <c r="BM538" s="225"/>
      <c r="BN538" s="225"/>
      <c r="BO538" s="225"/>
      <c r="BP538" s="225"/>
      <c r="BQ538" s="225"/>
      <c r="BR538" s="225"/>
      <c r="BS538" s="225"/>
      <c r="BT538" s="225"/>
      <c r="BU538" s="225"/>
      <c r="BV538" s="225"/>
      <c r="BW538" s="225"/>
      <c r="BX538" s="225"/>
      <c r="BY538" s="225"/>
      <c r="BZ538" s="225"/>
      <c r="CA538" s="225"/>
      <c r="CB538" s="225"/>
      <c r="CC538" s="225"/>
      <c r="CD538" s="225"/>
      <c r="CE538" s="225"/>
      <c r="CF538" s="225"/>
      <c r="CG538" s="225"/>
      <c r="CH538" s="225"/>
      <c r="CI538" s="225"/>
      <c r="CJ538" s="225"/>
      <c r="CK538" s="225"/>
      <c r="CL538" s="225"/>
      <c r="CM538" s="225"/>
      <c r="CN538" s="225"/>
      <c r="CO538" s="225"/>
      <c r="CP538" s="225"/>
      <c r="CQ538" s="225"/>
      <c r="CR538" s="225"/>
      <c r="CS538" s="225"/>
      <c r="CT538" s="225"/>
    </row>
    <row r="539" spans="1:98" ht="12" customHeight="1" x14ac:dyDescent="0.25">
      <c r="A539" s="225"/>
      <c r="B539" s="225"/>
      <c r="C539" s="225"/>
      <c r="D539" s="225"/>
      <c r="E539" s="225"/>
      <c r="F539" s="225"/>
      <c r="G539" s="225"/>
      <c r="H539" s="225"/>
      <c r="I539" s="225"/>
      <c r="J539" s="225"/>
      <c r="K539" s="225"/>
      <c r="L539" s="225"/>
      <c r="M539" s="225"/>
      <c r="N539" s="225"/>
      <c r="O539" s="225"/>
      <c r="P539" s="225"/>
      <c r="Q539" s="225"/>
      <c r="R539" s="225"/>
      <c r="S539" s="225"/>
      <c r="T539" s="225"/>
      <c r="U539" s="225"/>
      <c r="V539" s="225"/>
      <c r="W539" s="225"/>
      <c r="X539" s="225"/>
      <c r="Y539" s="225"/>
      <c r="Z539" s="225"/>
      <c r="AA539" s="225"/>
      <c r="AB539" s="225"/>
      <c r="AC539" s="225"/>
      <c r="AD539" s="225"/>
      <c r="AE539" s="225"/>
      <c r="AF539" s="225"/>
      <c r="AG539" s="225"/>
      <c r="AH539" s="225"/>
      <c r="AI539" s="225"/>
      <c r="AJ539" s="225"/>
      <c r="AK539" s="257"/>
      <c r="AL539" s="257"/>
      <c r="AM539" s="225"/>
      <c r="AN539" s="225"/>
      <c r="AO539" s="225"/>
      <c r="AP539" s="225"/>
      <c r="AQ539" s="225"/>
      <c r="AR539" s="225"/>
      <c r="AS539" s="225"/>
      <c r="AT539" s="225"/>
      <c r="AU539" s="225"/>
      <c r="AV539" s="225"/>
      <c r="AW539" s="225"/>
      <c r="AX539" s="225"/>
      <c r="AY539" s="225"/>
      <c r="AZ539" s="225"/>
      <c r="BA539" s="225"/>
      <c r="BB539" s="225"/>
      <c r="BC539" s="225"/>
      <c r="BD539" s="225"/>
      <c r="BE539" s="225"/>
      <c r="BF539" s="225"/>
      <c r="BG539" s="225"/>
      <c r="BH539" s="225"/>
      <c r="BI539" s="225"/>
      <c r="BJ539" s="225"/>
      <c r="BK539" s="225"/>
      <c r="BL539" s="225"/>
      <c r="BM539" s="225"/>
      <c r="BN539" s="225"/>
      <c r="BO539" s="225"/>
      <c r="BP539" s="225"/>
      <c r="BQ539" s="225"/>
      <c r="BR539" s="225"/>
      <c r="BS539" s="225"/>
      <c r="BT539" s="225"/>
      <c r="BU539" s="225"/>
      <c r="BV539" s="225"/>
      <c r="BW539" s="225"/>
      <c r="BX539" s="225"/>
      <c r="BY539" s="225"/>
      <c r="BZ539" s="225"/>
      <c r="CA539" s="225"/>
      <c r="CB539" s="225"/>
      <c r="CC539" s="225"/>
      <c r="CD539" s="225"/>
      <c r="CE539" s="225"/>
      <c r="CF539" s="225"/>
      <c r="CG539" s="225"/>
      <c r="CH539" s="225"/>
      <c r="CI539" s="225"/>
      <c r="CJ539" s="225"/>
      <c r="CK539" s="225"/>
      <c r="CL539" s="225"/>
      <c r="CM539" s="225"/>
      <c r="CN539" s="225"/>
      <c r="CO539" s="225"/>
      <c r="CP539" s="225"/>
      <c r="CQ539" s="225"/>
      <c r="CR539" s="225"/>
      <c r="CS539" s="225"/>
      <c r="CT539" s="225"/>
    </row>
    <row r="540" spans="1:98" ht="12" customHeight="1" x14ac:dyDescent="0.25">
      <c r="A540" s="225"/>
      <c r="B540" s="225"/>
      <c r="C540" s="225"/>
      <c r="D540" s="225"/>
      <c r="E540" s="225"/>
      <c r="F540" s="225"/>
      <c r="G540" s="225"/>
      <c r="H540" s="225"/>
      <c r="I540" s="225"/>
      <c r="J540" s="225"/>
      <c r="K540" s="225"/>
      <c r="L540" s="225"/>
      <c r="M540" s="225"/>
      <c r="N540" s="225"/>
      <c r="O540" s="225"/>
      <c r="P540" s="225"/>
      <c r="Q540" s="225"/>
      <c r="R540" s="225"/>
      <c r="S540" s="225"/>
      <c r="T540" s="225"/>
      <c r="U540" s="225"/>
      <c r="V540" s="225"/>
      <c r="W540" s="225"/>
      <c r="X540" s="225"/>
      <c r="Y540" s="225"/>
      <c r="Z540" s="225"/>
      <c r="AA540" s="225"/>
      <c r="AB540" s="225"/>
      <c r="AC540" s="225"/>
      <c r="AD540" s="225"/>
      <c r="AE540" s="225"/>
      <c r="AF540" s="225"/>
      <c r="AG540" s="225"/>
      <c r="AH540" s="225"/>
      <c r="AI540" s="225"/>
      <c r="AJ540" s="225"/>
      <c r="AK540" s="257"/>
      <c r="AL540" s="257"/>
      <c r="AM540" s="225"/>
      <c r="AN540" s="225"/>
      <c r="AO540" s="225"/>
      <c r="AP540" s="225"/>
      <c r="AQ540" s="225"/>
      <c r="AR540" s="225"/>
      <c r="AS540" s="225"/>
      <c r="AT540" s="225"/>
      <c r="AU540" s="225"/>
      <c r="AV540" s="225"/>
      <c r="AW540" s="225"/>
      <c r="AX540" s="225"/>
      <c r="AY540" s="225"/>
      <c r="AZ540" s="225"/>
      <c r="BA540" s="225"/>
      <c r="BB540" s="225"/>
      <c r="BC540" s="225"/>
      <c r="BD540" s="225"/>
      <c r="BE540" s="225"/>
      <c r="BF540" s="225"/>
      <c r="BG540" s="225"/>
      <c r="BH540" s="225"/>
      <c r="BI540" s="225"/>
      <c r="BJ540" s="225"/>
      <c r="BK540" s="225"/>
      <c r="BL540" s="225"/>
      <c r="BM540" s="225"/>
      <c r="BN540" s="225"/>
      <c r="BO540" s="225"/>
      <c r="BP540" s="225"/>
      <c r="BQ540" s="225"/>
      <c r="BR540" s="225"/>
      <c r="BS540" s="225"/>
      <c r="BT540" s="225"/>
      <c r="BU540" s="225"/>
      <c r="BV540" s="225"/>
      <c r="BW540" s="225"/>
      <c r="BX540" s="225"/>
      <c r="BY540" s="225"/>
      <c r="BZ540" s="225"/>
      <c r="CA540" s="225"/>
      <c r="CB540" s="225"/>
      <c r="CC540" s="225"/>
      <c r="CD540" s="225"/>
      <c r="CE540" s="225"/>
      <c r="CF540" s="225"/>
      <c r="CG540" s="225"/>
      <c r="CH540" s="225"/>
      <c r="CI540" s="225"/>
      <c r="CJ540" s="225"/>
      <c r="CK540" s="225"/>
      <c r="CL540" s="225"/>
      <c r="CM540" s="225"/>
      <c r="CN540" s="225"/>
      <c r="CO540" s="225"/>
      <c r="CP540" s="225"/>
      <c r="CQ540" s="225"/>
      <c r="CR540" s="225"/>
      <c r="CS540" s="225"/>
      <c r="CT540" s="225"/>
    </row>
    <row r="541" spans="1:98" ht="12" customHeight="1" x14ac:dyDescent="0.25">
      <c r="A541" s="225"/>
      <c r="B541" s="225"/>
      <c r="C541" s="225"/>
      <c r="D541" s="225"/>
      <c r="E541" s="225"/>
      <c r="F541" s="225"/>
      <c r="G541" s="225"/>
      <c r="H541" s="225"/>
      <c r="I541" s="225"/>
      <c r="J541" s="225"/>
      <c r="K541" s="225"/>
      <c r="L541" s="225"/>
      <c r="M541" s="225"/>
      <c r="N541" s="225"/>
      <c r="O541" s="225"/>
      <c r="P541" s="225"/>
      <c r="Q541" s="225"/>
      <c r="R541" s="225"/>
      <c r="S541" s="225"/>
      <c r="T541" s="225"/>
      <c r="U541" s="225"/>
      <c r="V541" s="225"/>
      <c r="W541" s="225"/>
      <c r="X541" s="225"/>
      <c r="Y541" s="225"/>
      <c r="Z541" s="225"/>
      <c r="AA541" s="225"/>
      <c r="AB541" s="225"/>
      <c r="AC541" s="225"/>
      <c r="AD541" s="225"/>
      <c r="AE541" s="225"/>
      <c r="AF541" s="225"/>
      <c r="AG541" s="225"/>
      <c r="AH541" s="225"/>
      <c r="AI541" s="225"/>
      <c r="AJ541" s="225"/>
      <c r="AK541" s="257"/>
      <c r="AL541" s="257"/>
      <c r="AM541" s="225"/>
      <c r="AN541" s="225"/>
      <c r="AO541" s="225"/>
      <c r="AP541" s="225"/>
      <c r="AQ541" s="225"/>
      <c r="AR541" s="225"/>
      <c r="AS541" s="225"/>
      <c r="AT541" s="225"/>
      <c r="AU541" s="225"/>
      <c r="AV541" s="225"/>
      <c r="AW541" s="225"/>
      <c r="AX541" s="225"/>
      <c r="AY541" s="225"/>
      <c r="AZ541" s="225"/>
      <c r="BA541" s="225"/>
      <c r="BB541" s="225"/>
      <c r="BC541" s="225"/>
      <c r="BD541" s="225"/>
      <c r="BE541" s="225"/>
      <c r="BF541" s="225"/>
      <c r="BG541" s="225"/>
      <c r="BH541" s="225"/>
      <c r="BI541" s="225"/>
      <c r="BJ541" s="225"/>
      <c r="BK541" s="225"/>
      <c r="BL541" s="225"/>
      <c r="BM541" s="225"/>
      <c r="BN541" s="225"/>
      <c r="BO541" s="225"/>
      <c r="BP541" s="225"/>
      <c r="BQ541" s="225"/>
      <c r="BR541" s="225"/>
      <c r="BS541" s="225"/>
      <c r="BT541" s="225"/>
      <c r="BU541" s="225"/>
      <c r="BV541" s="225"/>
      <c r="BW541" s="225"/>
      <c r="BX541" s="225"/>
      <c r="BY541" s="225"/>
      <c r="BZ541" s="225"/>
      <c r="CA541" s="225"/>
      <c r="CB541" s="225"/>
      <c r="CC541" s="225"/>
      <c r="CD541" s="225"/>
      <c r="CE541" s="225"/>
      <c r="CF541" s="225"/>
      <c r="CG541" s="225"/>
      <c r="CH541" s="225"/>
      <c r="CI541" s="225"/>
      <c r="CJ541" s="225"/>
      <c r="CK541" s="225"/>
      <c r="CL541" s="225"/>
      <c r="CM541" s="225"/>
      <c r="CN541" s="225"/>
      <c r="CO541" s="225"/>
      <c r="CP541" s="225"/>
      <c r="CQ541" s="225"/>
      <c r="CR541" s="225"/>
      <c r="CS541" s="225"/>
      <c r="CT541" s="225"/>
    </row>
    <row r="542" spans="1:98" ht="12" customHeight="1" x14ac:dyDescent="0.25">
      <c r="A542" s="225"/>
      <c r="B542" s="225"/>
      <c r="C542" s="225"/>
      <c r="D542" s="225"/>
      <c r="E542" s="225"/>
      <c r="F542" s="225"/>
      <c r="G542" s="225"/>
      <c r="H542" s="225"/>
      <c r="I542" s="225"/>
      <c r="J542" s="225"/>
      <c r="K542" s="225"/>
      <c r="L542" s="225"/>
      <c r="M542" s="225"/>
      <c r="N542" s="225"/>
      <c r="O542" s="225"/>
      <c r="P542" s="225"/>
      <c r="Q542" s="225"/>
      <c r="R542" s="225"/>
      <c r="S542" s="225"/>
      <c r="T542" s="225"/>
      <c r="U542" s="225"/>
      <c r="V542" s="225"/>
      <c r="W542" s="225"/>
      <c r="X542" s="225"/>
      <c r="Y542" s="225"/>
      <c r="Z542" s="225"/>
      <c r="AA542" s="225"/>
      <c r="AB542" s="225"/>
      <c r="AC542" s="225"/>
      <c r="AD542" s="225"/>
      <c r="AE542" s="225"/>
      <c r="AF542" s="225"/>
      <c r="AG542" s="225"/>
      <c r="AH542" s="225"/>
      <c r="AI542" s="225"/>
      <c r="AJ542" s="225"/>
      <c r="AK542" s="257"/>
      <c r="AL542" s="257"/>
      <c r="AM542" s="225"/>
      <c r="AN542" s="225"/>
      <c r="AO542" s="225"/>
      <c r="AP542" s="225"/>
      <c r="AQ542" s="225"/>
      <c r="AR542" s="225"/>
      <c r="AS542" s="225"/>
      <c r="AT542" s="225"/>
      <c r="AU542" s="225"/>
      <c r="AV542" s="225"/>
      <c r="AW542" s="225"/>
      <c r="AX542" s="225"/>
      <c r="AY542" s="225"/>
      <c r="AZ542" s="225"/>
      <c r="BA542" s="225"/>
      <c r="BB542" s="225"/>
      <c r="BC542" s="225"/>
      <c r="BD542" s="225"/>
      <c r="BE542" s="225"/>
      <c r="BF542" s="225"/>
      <c r="BG542" s="225"/>
      <c r="BH542" s="225"/>
      <c r="BI542" s="225"/>
      <c r="BJ542" s="225"/>
      <c r="BK542" s="225"/>
      <c r="BL542" s="225"/>
      <c r="BM542" s="225"/>
      <c r="BN542" s="225"/>
      <c r="BO542" s="225"/>
      <c r="BP542" s="225"/>
      <c r="BQ542" s="225"/>
      <c r="BR542" s="225"/>
      <c r="BS542" s="225"/>
      <c r="BT542" s="225"/>
      <c r="BU542" s="225"/>
      <c r="BV542" s="225"/>
      <c r="BW542" s="225"/>
      <c r="BX542" s="225"/>
      <c r="BY542" s="225"/>
      <c r="BZ542" s="225"/>
      <c r="CA542" s="225"/>
      <c r="CB542" s="225"/>
      <c r="CC542" s="225"/>
      <c r="CD542" s="225"/>
      <c r="CE542" s="225"/>
      <c r="CF542" s="225"/>
      <c r="CG542" s="225"/>
      <c r="CH542" s="225"/>
      <c r="CI542" s="225"/>
      <c r="CJ542" s="225"/>
      <c r="CK542" s="225"/>
      <c r="CL542" s="225"/>
      <c r="CM542" s="225"/>
      <c r="CN542" s="225"/>
      <c r="CO542" s="225"/>
      <c r="CP542" s="225"/>
      <c r="CQ542" s="225"/>
      <c r="CR542" s="225"/>
      <c r="CS542" s="225"/>
      <c r="CT542" s="225"/>
    </row>
    <row r="543" spans="1:98" ht="12" customHeight="1" x14ac:dyDescent="0.25">
      <c r="A543" s="225"/>
      <c r="B543" s="225"/>
      <c r="C543" s="225"/>
      <c r="D543" s="225"/>
      <c r="E543" s="225"/>
      <c r="F543" s="225"/>
      <c r="G543" s="225"/>
      <c r="H543" s="225"/>
      <c r="I543" s="225"/>
      <c r="J543" s="225"/>
      <c r="K543" s="225"/>
      <c r="L543" s="225"/>
      <c r="M543" s="225"/>
      <c r="N543" s="225"/>
      <c r="O543" s="225"/>
      <c r="P543" s="225"/>
      <c r="Q543" s="225"/>
      <c r="R543" s="225"/>
      <c r="S543" s="225"/>
      <c r="T543" s="225"/>
      <c r="U543" s="225"/>
      <c r="V543" s="225"/>
      <c r="W543" s="225"/>
      <c r="X543" s="225"/>
      <c r="Y543" s="225"/>
      <c r="Z543" s="225"/>
      <c r="AA543" s="225"/>
      <c r="AB543" s="225"/>
      <c r="AC543" s="225"/>
      <c r="AD543" s="225"/>
      <c r="AE543" s="225"/>
      <c r="AF543" s="225"/>
      <c r="AG543" s="225"/>
      <c r="AH543" s="225"/>
      <c r="AI543" s="225"/>
      <c r="AJ543" s="225"/>
      <c r="AK543" s="257"/>
      <c r="AL543" s="257"/>
      <c r="AM543" s="225"/>
      <c r="AN543" s="225"/>
      <c r="AO543" s="225"/>
      <c r="AP543" s="225"/>
      <c r="AQ543" s="225"/>
      <c r="AR543" s="225"/>
      <c r="AS543" s="225"/>
      <c r="AT543" s="225"/>
      <c r="AU543" s="225"/>
      <c r="AV543" s="225"/>
      <c r="AW543" s="225"/>
      <c r="AX543" s="225"/>
      <c r="AY543" s="225"/>
      <c r="AZ543" s="225"/>
      <c r="BA543" s="225"/>
      <c r="BB543" s="225"/>
      <c r="BC543" s="225"/>
      <c r="BD543" s="225"/>
      <c r="BE543" s="225"/>
      <c r="BF543" s="225"/>
      <c r="BG543" s="225"/>
      <c r="BH543" s="225"/>
      <c r="BI543" s="225"/>
      <c r="BJ543" s="225"/>
      <c r="BK543" s="225"/>
      <c r="BL543" s="225"/>
      <c r="BM543" s="225"/>
      <c r="BN543" s="225"/>
      <c r="BO543" s="225"/>
      <c r="BP543" s="225"/>
      <c r="BQ543" s="225"/>
      <c r="BR543" s="225"/>
      <c r="BS543" s="225"/>
      <c r="BT543" s="225"/>
      <c r="BU543" s="225"/>
      <c r="BV543" s="225"/>
      <c r="BW543" s="225"/>
      <c r="BX543" s="225"/>
      <c r="BY543" s="225"/>
      <c r="BZ543" s="225"/>
      <c r="CA543" s="225"/>
      <c r="CB543" s="225"/>
      <c r="CC543" s="225"/>
      <c r="CD543" s="225"/>
      <c r="CE543" s="225"/>
      <c r="CF543" s="225"/>
      <c r="CG543" s="225"/>
      <c r="CH543" s="225"/>
      <c r="CI543" s="225"/>
      <c r="CJ543" s="225"/>
      <c r="CK543" s="225"/>
      <c r="CL543" s="225"/>
      <c r="CM543" s="225"/>
      <c r="CN543" s="225"/>
      <c r="CO543" s="225"/>
      <c r="CP543" s="225"/>
      <c r="CQ543" s="225"/>
      <c r="CR543" s="225"/>
      <c r="CS543" s="225"/>
      <c r="CT543" s="225"/>
    </row>
    <row r="544" spans="1:98" ht="12" customHeight="1" x14ac:dyDescent="0.25">
      <c r="A544" s="225"/>
      <c r="B544" s="225"/>
      <c r="C544" s="225"/>
      <c r="D544" s="225"/>
      <c r="E544" s="225"/>
      <c r="F544" s="225"/>
      <c r="G544" s="225"/>
      <c r="H544" s="225"/>
      <c r="I544" s="225"/>
      <c r="J544" s="225"/>
      <c r="K544" s="225"/>
      <c r="L544" s="225"/>
      <c r="M544" s="225"/>
      <c r="N544" s="225"/>
      <c r="O544" s="225"/>
      <c r="P544" s="225"/>
      <c r="Q544" s="225"/>
      <c r="R544" s="225"/>
      <c r="S544" s="225"/>
      <c r="T544" s="225"/>
      <c r="U544" s="225"/>
      <c r="V544" s="225"/>
      <c r="W544" s="225"/>
      <c r="X544" s="225"/>
      <c r="Y544" s="225"/>
      <c r="Z544" s="225"/>
      <c r="AA544" s="225"/>
      <c r="AB544" s="225"/>
      <c r="AC544" s="225"/>
      <c r="AD544" s="225"/>
      <c r="AE544" s="225"/>
      <c r="AF544" s="225"/>
      <c r="AG544" s="225"/>
      <c r="AH544" s="225"/>
      <c r="AI544" s="225"/>
      <c r="AJ544" s="225"/>
      <c r="AK544" s="257"/>
      <c r="AL544" s="257"/>
      <c r="AM544" s="225"/>
      <c r="AN544" s="225"/>
      <c r="AO544" s="225"/>
      <c r="AP544" s="225"/>
      <c r="AQ544" s="225"/>
      <c r="AR544" s="225"/>
      <c r="AS544" s="225"/>
      <c r="AT544" s="225"/>
      <c r="AU544" s="225"/>
      <c r="AV544" s="225"/>
      <c r="AW544" s="225"/>
      <c r="AX544" s="225"/>
      <c r="AY544" s="225"/>
      <c r="AZ544" s="225"/>
      <c r="BA544" s="225"/>
      <c r="BB544" s="225"/>
      <c r="BC544" s="225"/>
      <c r="BD544" s="225"/>
      <c r="BE544" s="225"/>
      <c r="BF544" s="225"/>
      <c r="BG544" s="225"/>
      <c r="BH544" s="225"/>
      <c r="BI544" s="225"/>
      <c r="BJ544" s="225"/>
      <c r="BK544" s="225"/>
      <c r="BL544" s="225"/>
      <c r="BM544" s="225"/>
      <c r="BN544" s="225"/>
      <c r="BO544" s="225"/>
      <c r="BP544" s="225"/>
      <c r="BQ544" s="225"/>
      <c r="BR544" s="225"/>
      <c r="BS544" s="225"/>
      <c r="BT544" s="225"/>
      <c r="BU544" s="225"/>
      <c r="BV544" s="225"/>
      <c r="BW544" s="225"/>
      <c r="BX544" s="225"/>
      <c r="BY544" s="225"/>
      <c r="BZ544" s="225"/>
      <c r="CA544" s="225"/>
      <c r="CB544" s="225"/>
      <c r="CC544" s="225"/>
      <c r="CD544" s="225"/>
      <c r="CE544" s="225"/>
      <c r="CF544" s="225"/>
      <c r="CG544" s="225"/>
      <c r="CH544" s="225"/>
      <c r="CI544" s="225"/>
      <c r="CJ544" s="225"/>
      <c r="CK544" s="225"/>
      <c r="CL544" s="225"/>
      <c r="CM544" s="225"/>
      <c r="CN544" s="225"/>
      <c r="CO544" s="225"/>
      <c r="CP544" s="225"/>
      <c r="CQ544" s="225"/>
      <c r="CR544" s="225"/>
      <c r="CS544" s="225"/>
      <c r="CT544" s="225"/>
    </row>
    <row r="545" spans="1:98" ht="12" customHeight="1" x14ac:dyDescent="0.25">
      <c r="A545" s="225"/>
      <c r="B545" s="225"/>
      <c r="C545" s="225"/>
      <c r="D545" s="225"/>
      <c r="E545" s="225"/>
      <c r="F545" s="225"/>
      <c r="G545" s="225"/>
      <c r="H545" s="225"/>
      <c r="I545" s="225"/>
      <c r="J545" s="225"/>
      <c r="K545" s="225"/>
      <c r="L545" s="225"/>
      <c r="M545" s="225"/>
      <c r="N545" s="225"/>
      <c r="O545" s="225"/>
      <c r="P545" s="225"/>
      <c r="Q545" s="225"/>
      <c r="R545" s="225"/>
      <c r="S545" s="225"/>
      <c r="T545" s="225"/>
      <c r="U545" s="225"/>
      <c r="V545" s="225"/>
      <c r="W545" s="225"/>
      <c r="X545" s="225"/>
      <c r="Y545" s="225"/>
      <c r="Z545" s="225"/>
      <c r="AA545" s="225"/>
      <c r="AB545" s="225"/>
      <c r="AC545" s="225"/>
      <c r="AD545" s="225"/>
      <c r="AE545" s="225"/>
      <c r="AF545" s="225"/>
      <c r="AG545" s="225"/>
      <c r="AH545" s="225"/>
      <c r="AI545" s="225"/>
      <c r="AJ545" s="225"/>
      <c r="AK545" s="257"/>
      <c r="AL545" s="257"/>
      <c r="AM545" s="225"/>
      <c r="AN545" s="225"/>
      <c r="AO545" s="225"/>
      <c r="AP545" s="225"/>
      <c r="AQ545" s="225"/>
      <c r="AR545" s="225"/>
      <c r="AS545" s="225"/>
      <c r="AT545" s="225"/>
      <c r="AU545" s="225"/>
      <c r="AV545" s="225"/>
      <c r="AW545" s="225"/>
      <c r="AX545" s="225"/>
      <c r="AY545" s="225"/>
      <c r="AZ545" s="225"/>
      <c r="BA545" s="225"/>
      <c r="BB545" s="225"/>
      <c r="BC545" s="225"/>
      <c r="BD545" s="225"/>
      <c r="BE545" s="225"/>
      <c r="BF545" s="225"/>
      <c r="BG545" s="225"/>
      <c r="BH545" s="225"/>
      <c r="BI545" s="225"/>
      <c r="BJ545" s="225"/>
      <c r="BK545" s="225"/>
      <c r="BL545" s="225"/>
      <c r="BM545" s="225"/>
      <c r="BN545" s="225"/>
      <c r="BO545" s="225"/>
      <c r="BP545" s="225"/>
      <c r="BQ545" s="225"/>
      <c r="BR545" s="225"/>
      <c r="BS545" s="225"/>
      <c r="BT545" s="225"/>
      <c r="BU545" s="225"/>
      <c r="BV545" s="225"/>
      <c r="BW545" s="225"/>
      <c r="BX545" s="225"/>
      <c r="BY545" s="225"/>
      <c r="BZ545" s="225"/>
      <c r="CA545" s="225"/>
      <c r="CB545" s="225"/>
      <c r="CC545" s="225"/>
      <c r="CD545" s="225"/>
      <c r="CE545" s="225"/>
      <c r="CF545" s="225"/>
      <c r="CG545" s="225"/>
      <c r="CH545" s="225"/>
      <c r="CI545" s="225"/>
      <c r="CJ545" s="225"/>
      <c r="CK545" s="225"/>
      <c r="CL545" s="225"/>
      <c r="CM545" s="225"/>
      <c r="CN545" s="225"/>
      <c r="CO545" s="225"/>
      <c r="CP545" s="225"/>
      <c r="CQ545" s="225"/>
      <c r="CR545" s="225"/>
      <c r="CS545" s="225"/>
      <c r="CT545" s="225"/>
    </row>
    <row r="546" spans="1:98" ht="12" customHeight="1" x14ac:dyDescent="0.25">
      <c r="A546" s="225"/>
      <c r="B546" s="225"/>
      <c r="C546" s="225"/>
      <c r="D546" s="225"/>
      <c r="E546" s="225"/>
      <c r="F546" s="225"/>
      <c r="G546" s="225"/>
      <c r="H546" s="225"/>
      <c r="I546" s="225"/>
      <c r="J546" s="225"/>
      <c r="K546" s="225"/>
      <c r="L546" s="225"/>
      <c r="M546" s="225"/>
      <c r="N546" s="225"/>
      <c r="O546" s="225"/>
      <c r="P546" s="225"/>
      <c r="Q546" s="225"/>
      <c r="R546" s="225"/>
      <c r="S546" s="225"/>
      <c r="T546" s="225"/>
      <c r="U546" s="225"/>
      <c r="V546" s="225"/>
      <c r="W546" s="225"/>
      <c r="X546" s="225"/>
      <c r="Y546" s="225"/>
      <c r="Z546" s="225"/>
      <c r="AA546" s="225"/>
      <c r="AB546" s="225"/>
      <c r="AC546" s="225"/>
      <c r="AD546" s="225"/>
      <c r="AE546" s="225"/>
      <c r="AF546" s="225"/>
      <c r="AG546" s="225"/>
      <c r="AH546" s="225"/>
      <c r="AI546" s="225"/>
      <c r="AJ546" s="225"/>
      <c r="AK546" s="257"/>
      <c r="AL546" s="257"/>
      <c r="AM546" s="225"/>
      <c r="AN546" s="225"/>
      <c r="AO546" s="225"/>
      <c r="AP546" s="225"/>
      <c r="AQ546" s="225"/>
      <c r="AR546" s="225"/>
      <c r="AS546" s="225"/>
      <c r="AT546" s="225"/>
      <c r="AU546" s="225"/>
      <c r="AV546" s="225"/>
      <c r="AW546" s="225"/>
      <c r="AX546" s="225"/>
      <c r="AY546" s="225"/>
      <c r="AZ546" s="225"/>
      <c r="BA546" s="225"/>
      <c r="BB546" s="225"/>
      <c r="BC546" s="225"/>
      <c r="BD546" s="225"/>
      <c r="BE546" s="225"/>
      <c r="BF546" s="225"/>
      <c r="BG546" s="225"/>
      <c r="BH546" s="225"/>
      <c r="BI546" s="225"/>
      <c r="BJ546" s="225"/>
      <c r="BK546" s="225"/>
      <c r="BL546" s="225"/>
      <c r="BM546" s="225"/>
      <c r="BN546" s="225"/>
      <c r="BO546" s="225"/>
      <c r="BP546" s="225"/>
      <c r="BQ546" s="225"/>
      <c r="BR546" s="225"/>
      <c r="BS546" s="225"/>
      <c r="BT546" s="225"/>
      <c r="BU546" s="225"/>
      <c r="BV546" s="225"/>
      <c r="BW546" s="225"/>
      <c r="BX546" s="225"/>
      <c r="BY546" s="225"/>
      <c r="BZ546" s="225"/>
      <c r="CA546" s="225"/>
      <c r="CB546" s="225"/>
      <c r="CC546" s="225"/>
      <c r="CD546" s="225"/>
      <c r="CE546" s="225"/>
      <c r="CF546" s="225"/>
      <c r="CG546" s="225"/>
      <c r="CH546" s="225"/>
      <c r="CI546" s="225"/>
      <c r="CJ546" s="225"/>
      <c r="CK546" s="225"/>
      <c r="CL546" s="225"/>
      <c r="CM546" s="225"/>
      <c r="CN546" s="225"/>
      <c r="CO546" s="225"/>
      <c r="CP546" s="225"/>
      <c r="CQ546" s="225"/>
      <c r="CR546" s="225"/>
      <c r="CS546" s="225"/>
      <c r="CT546" s="225"/>
    </row>
    <row r="547" spans="1:98" ht="12" customHeight="1" x14ac:dyDescent="0.25">
      <c r="A547" s="225"/>
      <c r="B547" s="225"/>
      <c r="C547" s="225"/>
      <c r="D547" s="225"/>
      <c r="E547" s="225"/>
      <c r="F547" s="225"/>
      <c r="G547" s="225"/>
      <c r="H547" s="225"/>
      <c r="I547" s="225"/>
      <c r="J547" s="225"/>
      <c r="K547" s="225"/>
      <c r="L547" s="225"/>
      <c r="M547" s="225"/>
      <c r="N547" s="225"/>
      <c r="O547" s="225"/>
      <c r="P547" s="225"/>
      <c r="Q547" s="225"/>
      <c r="R547" s="225"/>
      <c r="S547" s="225"/>
      <c r="T547" s="225"/>
      <c r="U547" s="225"/>
      <c r="V547" s="225"/>
      <c r="W547" s="225"/>
      <c r="X547" s="225"/>
      <c r="Y547" s="225"/>
      <c r="Z547" s="225"/>
      <c r="AA547" s="225"/>
      <c r="AB547" s="225"/>
      <c r="AC547" s="225"/>
      <c r="AD547" s="225"/>
      <c r="AE547" s="225"/>
      <c r="AF547" s="225"/>
      <c r="AG547" s="225"/>
      <c r="AH547" s="225"/>
      <c r="AI547" s="225"/>
      <c r="AJ547" s="225"/>
      <c r="AK547" s="257"/>
      <c r="AL547" s="257"/>
      <c r="AM547" s="225"/>
      <c r="AN547" s="225"/>
      <c r="AO547" s="225"/>
      <c r="AP547" s="225"/>
      <c r="AQ547" s="225"/>
      <c r="AR547" s="225"/>
      <c r="AS547" s="225"/>
      <c r="AT547" s="225"/>
      <c r="AU547" s="225"/>
      <c r="AV547" s="225"/>
      <c r="AW547" s="225"/>
      <c r="AX547" s="225"/>
      <c r="AY547" s="225"/>
      <c r="AZ547" s="225"/>
      <c r="BA547" s="225"/>
      <c r="BB547" s="225"/>
      <c r="BC547" s="225"/>
      <c r="BD547" s="225"/>
      <c r="BE547" s="225"/>
      <c r="BF547" s="225"/>
      <c r="BG547" s="225"/>
      <c r="BH547" s="225"/>
      <c r="BI547" s="225"/>
      <c r="BJ547" s="225"/>
      <c r="BK547" s="225"/>
      <c r="BL547" s="225"/>
      <c r="BM547" s="225"/>
      <c r="BN547" s="225"/>
      <c r="BO547" s="225"/>
      <c r="BP547" s="225"/>
      <c r="BQ547" s="225"/>
      <c r="BR547" s="225"/>
      <c r="BS547" s="225"/>
      <c r="BT547" s="225"/>
      <c r="BU547" s="225"/>
      <c r="BV547" s="225"/>
      <c r="BW547" s="225"/>
      <c r="BX547" s="225"/>
      <c r="BY547" s="225"/>
      <c r="BZ547" s="225"/>
      <c r="CA547" s="225"/>
      <c r="CB547" s="225"/>
      <c r="CC547" s="225"/>
      <c r="CD547" s="225"/>
      <c r="CE547" s="225"/>
      <c r="CF547" s="225"/>
      <c r="CG547" s="225"/>
      <c r="CH547" s="225"/>
      <c r="CI547" s="225"/>
      <c r="CJ547" s="225"/>
      <c r="CK547" s="225"/>
      <c r="CL547" s="225"/>
      <c r="CM547" s="225"/>
      <c r="CN547" s="225"/>
      <c r="CO547" s="225"/>
      <c r="CP547" s="225"/>
      <c r="CQ547" s="225"/>
      <c r="CR547" s="225"/>
      <c r="CS547" s="225"/>
      <c r="CT547" s="225"/>
    </row>
    <row r="548" spans="1:98" ht="12" customHeight="1" x14ac:dyDescent="0.25">
      <c r="A548" s="225"/>
      <c r="B548" s="225"/>
      <c r="C548" s="225"/>
      <c r="D548" s="225"/>
      <c r="E548" s="225"/>
      <c r="F548" s="225"/>
      <c r="G548" s="225"/>
      <c r="H548" s="225"/>
      <c r="I548" s="225"/>
      <c r="J548" s="225"/>
      <c r="K548" s="225"/>
      <c r="L548" s="225"/>
      <c r="M548" s="225"/>
      <c r="N548" s="225"/>
      <c r="O548" s="225"/>
      <c r="P548" s="225"/>
      <c r="Q548" s="225"/>
      <c r="R548" s="225"/>
      <c r="S548" s="225"/>
      <c r="T548" s="225"/>
      <c r="U548" s="225"/>
      <c r="V548" s="225"/>
      <c r="W548" s="225"/>
      <c r="X548" s="225"/>
      <c r="Y548" s="225"/>
      <c r="Z548" s="225"/>
      <c r="AA548" s="225"/>
      <c r="AB548" s="225"/>
      <c r="AC548" s="225"/>
      <c r="AD548" s="225"/>
      <c r="AE548" s="225"/>
      <c r="AF548" s="225"/>
      <c r="AG548" s="225"/>
      <c r="AH548" s="225"/>
      <c r="AI548" s="225"/>
      <c r="AJ548" s="225"/>
      <c r="AK548" s="257"/>
      <c r="AL548" s="257"/>
      <c r="AM548" s="225"/>
      <c r="AN548" s="225"/>
      <c r="AO548" s="225"/>
      <c r="AP548" s="225"/>
      <c r="AQ548" s="225"/>
      <c r="AR548" s="225"/>
      <c r="AS548" s="225"/>
      <c r="AT548" s="225"/>
      <c r="AU548" s="225"/>
      <c r="AV548" s="225"/>
      <c r="AW548" s="225"/>
      <c r="AX548" s="225"/>
      <c r="AY548" s="225"/>
      <c r="AZ548" s="225"/>
      <c r="BA548" s="225"/>
      <c r="BB548" s="225"/>
      <c r="BC548" s="225"/>
      <c r="BD548" s="225"/>
      <c r="BE548" s="225"/>
      <c r="BF548" s="225"/>
      <c r="BG548" s="225"/>
      <c r="BH548" s="225"/>
      <c r="BI548" s="225"/>
      <c r="BJ548" s="225"/>
      <c r="BK548" s="225"/>
      <c r="BL548" s="225"/>
      <c r="BM548" s="225"/>
      <c r="BN548" s="225"/>
      <c r="BO548" s="225"/>
      <c r="BP548" s="225"/>
      <c r="BQ548" s="225"/>
      <c r="BR548" s="225"/>
      <c r="BS548" s="225"/>
      <c r="BT548" s="225"/>
      <c r="BU548" s="225"/>
      <c r="BV548" s="225"/>
      <c r="BW548" s="225"/>
      <c r="BX548" s="225"/>
      <c r="BY548" s="225"/>
      <c r="BZ548" s="225"/>
      <c r="CA548" s="225"/>
      <c r="CB548" s="225"/>
      <c r="CC548" s="225"/>
      <c r="CD548" s="225"/>
      <c r="CE548" s="225"/>
      <c r="CF548" s="225"/>
      <c r="CG548" s="225"/>
      <c r="CH548" s="225"/>
      <c r="CI548" s="225"/>
      <c r="CJ548" s="225"/>
      <c r="CK548" s="225"/>
      <c r="CL548" s="225"/>
      <c r="CM548" s="225"/>
      <c r="CN548" s="225"/>
      <c r="CO548" s="225"/>
      <c r="CP548" s="225"/>
      <c r="CQ548" s="225"/>
      <c r="CR548" s="225"/>
      <c r="CS548" s="225"/>
      <c r="CT548" s="225"/>
    </row>
    <row r="549" spans="1:98" ht="12" customHeight="1" x14ac:dyDescent="0.25">
      <c r="A549" s="225"/>
      <c r="B549" s="225"/>
      <c r="C549" s="225"/>
      <c r="D549" s="225"/>
      <c r="E549" s="225"/>
      <c r="F549" s="225"/>
      <c r="G549" s="225"/>
      <c r="H549" s="225"/>
      <c r="I549" s="225"/>
      <c r="J549" s="225"/>
      <c r="K549" s="225"/>
      <c r="L549" s="225"/>
      <c r="M549" s="225"/>
      <c r="N549" s="225"/>
      <c r="O549" s="225"/>
      <c r="P549" s="225"/>
      <c r="Q549" s="225"/>
      <c r="R549" s="225"/>
      <c r="S549" s="225"/>
      <c r="T549" s="225"/>
      <c r="U549" s="225"/>
      <c r="V549" s="225"/>
      <c r="W549" s="225"/>
      <c r="X549" s="225"/>
      <c r="Y549" s="225"/>
      <c r="Z549" s="225"/>
      <c r="AA549" s="225"/>
      <c r="AB549" s="225"/>
      <c r="AC549" s="225"/>
      <c r="AD549" s="225"/>
      <c r="AE549" s="225"/>
      <c r="AF549" s="225"/>
      <c r="AG549" s="225"/>
      <c r="AH549" s="225"/>
      <c r="AI549" s="225"/>
      <c r="AJ549" s="225"/>
      <c r="AK549" s="257"/>
      <c r="AL549" s="257"/>
      <c r="AM549" s="225"/>
      <c r="AN549" s="225"/>
      <c r="AO549" s="225"/>
      <c r="AP549" s="225"/>
      <c r="AQ549" s="225"/>
      <c r="AR549" s="225"/>
      <c r="AS549" s="225"/>
      <c r="AT549" s="225"/>
      <c r="AU549" s="225"/>
      <c r="AV549" s="225"/>
      <c r="AW549" s="225"/>
      <c r="AX549" s="225"/>
      <c r="AY549" s="225"/>
      <c r="AZ549" s="225"/>
      <c r="BA549" s="225"/>
      <c r="BB549" s="225"/>
      <c r="BC549" s="225"/>
      <c r="BD549" s="225"/>
      <c r="BE549" s="225"/>
      <c r="BF549" s="225"/>
      <c r="BG549" s="225"/>
      <c r="BH549" s="225"/>
      <c r="BI549" s="225"/>
      <c r="BJ549" s="225"/>
      <c r="BK549" s="225"/>
      <c r="BL549" s="225"/>
      <c r="BM549" s="225"/>
      <c r="BN549" s="225"/>
      <c r="BO549" s="225"/>
      <c r="BP549" s="225"/>
      <c r="BQ549" s="225"/>
      <c r="BR549" s="225"/>
      <c r="BS549" s="225"/>
      <c r="BT549" s="225"/>
      <c r="BU549" s="225"/>
      <c r="BV549" s="225"/>
      <c r="BW549" s="225"/>
      <c r="BX549" s="225"/>
      <c r="BY549" s="225"/>
      <c r="BZ549" s="225"/>
      <c r="CA549" s="225"/>
      <c r="CB549" s="225"/>
      <c r="CC549" s="225"/>
      <c r="CD549" s="225"/>
      <c r="CE549" s="225"/>
      <c r="CF549" s="225"/>
      <c r="CG549" s="225"/>
      <c r="CH549" s="225"/>
      <c r="CI549" s="225"/>
      <c r="CJ549" s="225"/>
      <c r="CK549" s="225"/>
      <c r="CL549" s="225"/>
      <c r="CM549" s="225"/>
      <c r="CN549" s="225"/>
      <c r="CO549" s="225"/>
      <c r="CP549" s="225"/>
      <c r="CQ549" s="225"/>
      <c r="CR549" s="225"/>
      <c r="CS549" s="225"/>
      <c r="CT549" s="225"/>
    </row>
    <row r="550" spans="1:98" ht="12" customHeight="1" x14ac:dyDescent="0.25">
      <c r="A550" s="225"/>
      <c r="B550" s="225"/>
      <c r="C550" s="225"/>
      <c r="D550" s="225"/>
      <c r="E550" s="225"/>
      <c r="F550" s="225"/>
      <c r="G550" s="225"/>
      <c r="H550" s="225"/>
      <c r="I550" s="225"/>
      <c r="J550" s="225"/>
      <c r="K550" s="225"/>
      <c r="L550" s="225"/>
      <c r="M550" s="225"/>
      <c r="N550" s="225"/>
      <c r="O550" s="225"/>
      <c r="P550" s="225"/>
      <c r="Q550" s="225"/>
      <c r="R550" s="225"/>
      <c r="S550" s="225"/>
      <c r="T550" s="225"/>
      <c r="U550" s="225"/>
      <c r="V550" s="225"/>
      <c r="W550" s="225"/>
      <c r="X550" s="225"/>
      <c r="Y550" s="225"/>
      <c r="Z550" s="225"/>
      <c r="AA550" s="225"/>
      <c r="AB550" s="225"/>
      <c r="AC550" s="225"/>
      <c r="AD550" s="225"/>
      <c r="AE550" s="225"/>
      <c r="AF550" s="225"/>
      <c r="AG550" s="225"/>
      <c r="AH550" s="225"/>
      <c r="AI550" s="225"/>
      <c r="AJ550" s="225"/>
      <c r="AK550" s="257"/>
      <c r="AL550" s="257"/>
      <c r="AM550" s="225"/>
      <c r="AN550" s="225"/>
      <c r="AO550" s="225"/>
      <c r="AP550" s="225"/>
      <c r="AQ550" s="225"/>
      <c r="AR550" s="225"/>
      <c r="AS550" s="225"/>
      <c r="AT550" s="225"/>
      <c r="AU550" s="225"/>
      <c r="AV550" s="225"/>
      <c r="AW550" s="225"/>
      <c r="AX550" s="225"/>
      <c r="AY550" s="225"/>
      <c r="AZ550" s="225"/>
      <c r="BA550" s="225"/>
      <c r="BB550" s="225"/>
      <c r="BC550" s="225"/>
      <c r="BD550" s="225"/>
      <c r="BE550" s="225"/>
      <c r="BF550" s="225"/>
      <c r="BG550" s="225"/>
      <c r="BH550" s="225"/>
      <c r="BI550" s="225"/>
      <c r="BJ550" s="225"/>
      <c r="BK550" s="225"/>
      <c r="BL550" s="225"/>
      <c r="BM550" s="225"/>
      <c r="BN550" s="225"/>
      <c r="BO550" s="225"/>
      <c r="BP550" s="225"/>
      <c r="BQ550" s="225"/>
      <c r="BR550" s="225"/>
      <c r="BS550" s="225"/>
      <c r="BT550" s="225"/>
      <c r="BU550" s="225"/>
      <c r="BV550" s="225"/>
      <c r="BW550" s="225"/>
      <c r="BX550" s="225"/>
      <c r="BY550" s="225"/>
      <c r="BZ550" s="225"/>
      <c r="CA550" s="225"/>
      <c r="CB550" s="225"/>
      <c r="CC550" s="225"/>
      <c r="CD550" s="225"/>
      <c r="CE550" s="225"/>
      <c r="CF550" s="225"/>
      <c r="CG550" s="225"/>
      <c r="CH550" s="225"/>
      <c r="CI550" s="225"/>
      <c r="CJ550" s="225"/>
      <c r="CK550" s="225"/>
      <c r="CL550" s="225"/>
      <c r="CM550" s="225"/>
      <c r="CN550" s="225"/>
      <c r="CO550" s="225"/>
      <c r="CP550" s="225"/>
      <c r="CQ550" s="225"/>
      <c r="CR550" s="225"/>
      <c r="CS550" s="225"/>
      <c r="CT550" s="225"/>
    </row>
    <row r="551" spans="1:98" ht="12" customHeight="1" x14ac:dyDescent="0.25">
      <c r="A551" s="225"/>
      <c r="B551" s="225"/>
      <c r="C551" s="225"/>
      <c r="D551" s="225"/>
      <c r="E551" s="225"/>
      <c r="F551" s="225"/>
      <c r="G551" s="225"/>
      <c r="H551" s="225"/>
      <c r="I551" s="225"/>
      <c r="J551" s="225"/>
      <c r="K551" s="225"/>
      <c r="L551" s="225"/>
      <c r="M551" s="225"/>
      <c r="N551" s="225"/>
      <c r="O551" s="225"/>
      <c r="P551" s="225"/>
      <c r="Q551" s="225"/>
      <c r="R551" s="225"/>
      <c r="S551" s="225"/>
      <c r="T551" s="225"/>
      <c r="U551" s="225"/>
      <c r="V551" s="225"/>
      <c r="W551" s="225"/>
      <c r="X551" s="225"/>
      <c r="Y551" s="225"/>
      <c r="Z551" s="225"/>
      <c r="AA551" s="225"/>
      <c r="AB551" s="225"/>
      <c r="AC551" s="225"/>
      <c r="AD551" s="225"/>
      <c r="AE551" s="225"/>
      <c r="AF551" s="225"/>
      <c r="AG551" s="225"/>
      <c r="AH551" s="225"/>
      <c r="AI551" s="225"/>
      <c r="AJ551" s="225"/>
      <c r="AK551" s="257"/>
      <c r="AL551" s="257"/>
      <c r="AM551" s="225"/>
      <c r="AN551" s="225"/>
      <c r="AO551" s="225"/>
      <c r="AP551" s="225"/>
      <c r="AQ551" s="225"/>
      <c r="AR551" s="225"/>
      <c r="AS551" s="225"/>
      <c r="AT551" s="225"/>
      <c r="AU551" s="225"/>
      <c r="AV551" s="225"/>
      <c r="AW551" s="225"/>
      <c r="AX551" s="225"/>
      <c r="AY551" s="225"/>
      <c r="AZ551" s="225"/>
      <c r="BA551" s="225"/>
      <c r="BB551" s="225"/>
      <c r="BC551" s="225"/>
      <c r="BD551" s="225"/>
      <c r="BE551" s="225"/>
      <c r="BF551" s="225"/>
      <c r="BG551" s="225"/>
      <c r="BH551" s="225"/>
      <c r="BI551" s="225"/>
      <c r="BJ551" s="225"/>
      <c r="BK551" s="225"/>
      <c r="BL551" s="225"/>
      <c r="BM551" s="225"/>
      <c r="BN551" s="225"/>
      <c r="BO551" s="225"/>
      <c r="BP551" s="225"/>
      <c r="BQ551" s="225"/>
      <c r="BR551" s="225"/>
      <c r="BS551" s="225"/>
      <c r="BT551" s="225"/>
      <c r="BU551" s="225"/>
      <c r="BV551" s="225"/>
      <c r="BW551" s="225"/>
      <c r="BX551" s="225"/>
      <c r="BY551" s="225"/>
      <c r="BZ551" s="225"/>
      <c r="CA551" s="225"/>
      <c r="CB551" s="225"/>
      <c r="CC551" s="225"/>
      <c r="CD551" s="225"/>
      <c r="CE551" s="225"/>
      <c r="CF551" s="225"/>
      <c r="CG551" s="225"/>
      <c r="CH551" s="225"/>
      <c r="CI551" s="225"/>
      <c r="CJ551" s="225"/>
      <c r="CK551" s="225"/>
      <c r="CL551" s="225"/>
      <c r="CM551" s="225"/>
      <c r="CN551" s="225"/>
      <c r="CO551" s="225"/>
      <c r="CP551" s="225"/>
      <c r="CQ551" s="225"/>
      <c r="CR551" s="225"/>
      <c r="CS551" s="225"/>
      <c r="CT551" s="225"/>
    </row>
    <row r="552" spans="1:98" ht="12" customHeight="1" x14ac:dyDescent="0.25">
      <c r="A552" s="225"/>
      <c r="B552" s="225"/>
      <c r="C552" s="225"/>
      <c r="D552" s="225"/>
      <c r="E552" s="225"/>
      <c r="F552" s="225"/>
      <c r="G552" s="225"/>
      <c r="H552" s="225"/>
      <c r="I552" s="225"/>
      <c r="J552" s="225"/>
      <c r="K552" s="225"/>
      <c r="L552" s="225"/>
      <c r="M552" s="225"/>
      <c r="N552" s="225"/>
      <c r="O552" s="225"/>
      <c r="P552" s="225"/>
      <c r="Q552" s="225"/>
      <c r="R552" s="225"/>
      <c r="S552" s="225"/>
      <c r="T552" s="225"/>
      <c r="U552" s="225"/>
      <c r="V552" s="225"/>
      <c r="W552" s="225"/>
      <c r="X552" s="225"/>
      <c r="Y552" s="225"/>
      <c r="Z552" s="225"/>
      <c r="AA552" s="225"/>
      <c r="AB552" s="225"/>
      <c r="AC552" s="225"/>
      <c r="AD552" s="225"/>
      <c r="AE552" s="225"/>
      <c r="AF552" s="225"/>
      <c r="AG552" s="225"/>
      <c r="AH552" s="225"/>
      <c r="AI552" s="225"/>
      <c r="AJ552" s="225"/>
      <c r="AK552" s="257"/>
      <c r="AL552" s="257"/>
      <c r="AM552" s="225"/>
      <c r="AN552" s="225"/>
      <c r="AO552" s="225"/>
      <c r="AP552" s="225"/>
      <c r="AQ552" s="225"/>
      <c r="AR552" s="225"/>
      <c r="AS552" s="225"/>
      <c r="AT552" s="225"/>
      <c r="AU552" s="225"/>
      <c r="AV552" s="225"/>
      <c r="AW552" s="225"/>
      <c r="AX552" s="225"/>
      <c r="AY552" s="225"/>
      <c r="AZ552" s="225"/>
      <c r="BA552" s="225"/>
      <c r="BB552" s="225"/>
      <c r="BC552" s="225"/>
      <c r="BD552" s="225"/>
      <c r="BE552" s="225"/>
      <c r="BF552" s="225"/>
      <c r="BG552" s="225"/>
      <c r="BH552" s="225"/>
      <c r="BI552" s="225"/>
      <c r="BJ552" s="225"/>
      <c r="BK552" s="225"/>
      <c r="BL552" s="225"/>
      <c r="BM552" s="225"/>
      <c r="BN552" s="225"/>
      <c r="BO552" s="225"/>
      <c r="BP552" s="225"/>
      <c r="BQ552" s="225"/>
      <c r="BR552" s="225"/>
      <c r="BS552" s="225"/>
      <c r="BT552" s="225"/>
      <c r="BU552" s="225"/>
      <c r="BV552" s="225"/>
      <c r="BW552" s="225"/>
      <c r="BX552" s="225"/>
      <c r="BY552" s="225"/>
      <c r="BZ552" s="225"/>
      <c r="CA552" s="225"/>
      <c r="CB552" s="225"/>
      <c r="CC552" s="225"/>
      <c r="CD552" s="225"/>
      <c r="CE552" s="225"/>
      <c r="CF552" s="225"/>
      <c r="CG552" s="225"/>
      <c r="CH552" s="225"/>
      <c r="CI552" s="225"/>
      <c r="CJ552" s="225"/>
      <c r="CK552" s="225"/>
      <c r="CL552" s="225"/>
      <c r="CM552" s="225"/>
      <c r="CN552" s="225"/>
      <c r="CO552" s="225"/>
      <c r="CP552" s="225"/>
      <c r="CQ552" s="225"/>
      <c r="CR552" s="225"/>
      <c r="CS552" s="225"/>
      <c r="CT552" s="225"/>
    </row>
    <row r="553" spans="1:98" ht="12" customHeight="1" x14ac:dyDescent="0.25">
      <c r="A553" s="225"/>
      <c r="B553" s="225"/>
      <c r="C553" s="225"/>
      <c r="D553" s="225"/>
      <c r="E553" s="225"/>
      <c r="F553" s="225"/>
      <c r="G553" s="225"/>
      <c r="H553" s="225"/>
      <c r="I553" s="225"/>
      <c r="J553" s="225"/>
      <c r="K553" s="225"/>
      <c r="L553" s="225"/>
      <c r="M553" s="225"/>
      <c r="N553" s="225"/>
      <c r="O553" s="225"/>
      <c r="P553" s="225"/>
      <c r="Q553" s="225"/>
      <c r="R553" s="225"/>
      <c r="S553" s="225"/>
      <c r="T553" s="225"/>
      <c r="U553" s="225"/>
      <c r="V553" s="225"/>
      <c r="W553" s="225"/>
      <c r="X553" s="225"/>
      <c r="Y553" s="225"/>
      <c r="Z553" s="225"/>
      <c r="AA553" s="225"/>
      <c r="AB553" s="225"/>
      <c r="AC553" s="225"/>
      <c r="AD553" s="225"/>
      <c r="AE553" s="225"/>
      <c r="AF553" s="225"/>
      <c r="AG553" s="225"/>
      <c r="AH553" s="225"/>
      <c r="AI553" s="225"/>
      <c r="AJ553" s="225"/>
      <c r="AK553" s="257"/>
      <c r="AL553" s="257"/>
      <c r="AM553" s="225"/>
      <c r="AN553" s="225"/>
      <c r="AO553" s="225"/>
      <c r="AP553" s="225"/>
      <c r="AQ553" s="225"/>
      <c r="AR553" s="225"/>
      <c r="AS553" s="225"/>
      <c r="AT553" s="225"/>
      <c r="AU553" s="225"/>
      <c r="AV553" s="225"/>
      <c r="AW553" s="225"/>
      <c r="AX553" s="225"/>
      <c r="AY553" s="225"/>
      <c r="AZ553" s="225"/>
      <c r="BA553" s="225"/>
      <c r="BB553" s="225"/>
      <c r="BC553" s="225"/>
      <c r="BD553" s="225"/>
      <c r="BE553" s="225"/>
      <c r="BF553" s="225"/>
      <c r="BG553" s="225"/>
      <c r="BH553" s="225"/>
      <c r="BI553" s="225"/>
      <c r="BJ553" s="225"/>
      <c r="BK553" s="225"/>
      <c r="BL553" s="225"/>
      <c r="BM553" s="225"/>
      <c r="BN553" s="225"/>
      <c r="BO553" s="225"/>
      <c r="BP553" s="225"/>
      <c r="BQ553" s="225"/>
      <c r="BR553" s="225"/>
      <c r="BS553" s="225"/>
      <c r="BT553" s="225"/>
      <c r="BU553" s="225"/>
      <c r="BV553" s="225"/>
      <c r="BW553" s="225"/>
      <c r="BX553" s="225"/>
      <c r="BY553" s="225"/>
      <c r="BZ553" s="225"/>
      <c r="CA553" s="225"/>
      <c r="CB553" s="225"/>
      <c r="CC553" s="225"/>
      <c r="CD553" s="225"/>
      <c r="CE553" s="225"/>
      <c r="CF553" s="225"/>
      <c r="CG553" s="225"/>
      <c r="CH553" s="225"/>
      <c r="CI553" s="225"/>
      <c r="CJ553" s="225"/>
      <c r="CK553" s="225"/>
      <c r="CL553" s="225"/>
      <c r="CM553" s="225"/>
      <c r="CN553" s="225"/>
      <c r="CO553" s="225"/>
      <c r="CP553" s="225"/>
      <c r="CQ553" s="225"/>
      <c r="CR553" s="225"/>
      <c r="CS553" s="225"/>
      <c r="CT553" s="225"/>
    </row>
    <row r="554" spans="1:98" ht="12" customHeight="1" x14ac:dyDescent="0.25">
      <c r="A554" s="225"/>
      <c r="B554" s="225"/>
      <c r="C554" s="225"/>
      <c r="D554" s="225"/>
      <c r="E554" s="225"/>
      <c r="F554" s="225"/>
      <c r="G554" s="225"/>
      <c r="H554" s="225"/>
      <c r="I554" s="225"/>
      <c r="J554" s="225"/>
      <c r="K554" s="225"/>
      <c r="L554" s="225"/>
      <c r="M554" s="225"/>
      <c r="N554" s="225"/>
      <c r="O554" s="225"/>
      <c r="P554" s="225"/>
      <c r="Q554" s="225"/>
      <c r="R554" s="225"/>
      <c r="S554" s="225"/>
      <c r="T554" s="225"/>
      <c r="U554" s="225"/>
      <c r="V554" s="225"/>
      <c r="W554" s="225"/>
      <c r="X554" s="225"/>
      <c r="Y554" s="225"/>
      <c r="Z554" s="225"/>
      <c r="AA554" s="225"/>
      <c r="AB554" s="225"/>
      <c r="AC554" s="225"/>
      <c r="AD554" s="225"/>
      <c r="AE554" s="225"/>
      <c r="AF554" s="225"/>
      <c r="AG554" s="225"/>
      <c r="AH554" s="225"/>
      <c r="AI554" s="225"/>
      <c r="AJ554" s="225"/>
      <c r="AK554" s="257"/>
      <c r="AL554" s="257"/>
      <c r="AM554" s="225"/>
      <c r="AN554" s="225"/>
      <c r="AO554" s="225"/>
      <c r="AP554" s="225"/>
      <c r="AQ554" s="225"/>
      <c r="AR554" s="225"/>
      <c r="AS554" s="225"/>
      <c r="AT554" s="225"/>
      <c r="AU554" s="225"/>
      <c r="AV554" s="225"/>
      <c r="AW554" s="225"/>
      <c r="AX554" s="225"/>
      <c r="AY554" s="225"/>
      <c r="AZ554" s="225"/>
      <c r="BA554" s="225"/>
      <c r="BB554" s="225"/>
      <c r="BC554" s="225"/>
      <c r="BD554" s="225"/>
      <c r="BE554" s="225"/>
      <c r="BF554" s="225"/>
      <c r="BG554" s="225"/>
      <c r="BH554" s="225"/>
      <c r="BI554" s="225"/>
      <c r="BJ554" s="225"/>
      <c r="BK554" s="225"/>
      <c r="BL554" s="225"/>
      <c r="BM554" s="225"/>
      <c r="BN554" s="225"/>
      <c r="BO554" s="225"/>
      <c r="BP554" s="225"/>
      <c r="BQ554" s="225"/>
      <c r="BR554" s="225"/>
      <c r="BS554" s="225"/>
      <c r="BT554" s="225"/>
      <c r="BU554" s="225"/>
      <c r="BV554" s="225"/>
      <c r="BW554" s="225"/>
      <c r="BX554" s="225"/>
      <c r="BY554" s="225"/>
      <c r="BZ554" s="225"/>
      <c r="CA554" s="225"/>
      <c r="CB554" s="225"/>
      <c r="CC554" s="225"/>
      <c r="CD554" s="225"/>
      <c r="CE554" s="225"/>
      <c r="CF554" s="225"/>
      <c r="CG554" s="225"/>
      <c r="CH554" s="225"/>
      <c r="CI554" s="225"/>
      <c r="CJ554" s="225"/>
      <c r="CK554" s="225"/>
      <c r="CL554" s="225"/>
      <c r="CM554" s="225"/>
      <c r="CN554" s="225"/>
      <c r="CO554" s="225"/>
      <c r="CP554" s="225"/>
      <c r="CQ554" s="225"/>
      <c r="CR554" s="225"/>
      <c r="CS554" s="225"/>
      <c r="CT554" s="225"/>
    </row>
    <row r="555" spans="1:98" ht="12" customHeight="1" x14ac:dyDescent="0.25">
      <c r="A555" s="225"/>
      <c r="B555" s="225"/>
      <c r="C555" s="225"/>
      <c r="D555" s="225"/>
      <c r="E555" s="225"/>
      <c r="F555" s="225"/>
      <c r="G555" s="225"/>
      <c r="H555" s="225"/>
      <c r="I555" s="225"/>
      <c r="J555" s="225"/>
      <c r="K555" s="225"/>
      <c r="L555" s="225"/>
      <c r="M555" s="225"/>
      <c r="N555" s="225"/>
      <c r="O555" s="225"/>
      <c r="P555" s="225"/>
      <c r="Q555" s="225"/>
      <c r="R555" s="225"/>
      <c r="S555" s="225"/>
      <c r="T555" s="225"/>
      <c r="U555" s="225"/>
      <c r="V555" s="225"/>
      <c r="W555" s="225"/>
      <c r="X555" s="225"/>
      <c r="Y555" s="225"/>
      <c r="Z555" s="225"/>
      <c r="AA555" s="225"/>
      <c r="AB555" s="225"/>
      <c r="AC555" s="225"/>
      <c r="AD555" s="225"/>
      <c r="AE555" s="225"/>
      <c r="AF555" s="225"/>
      <c r="AG555" s="225"/>
      <c r="AH555" s="225"/>
      <c r="AI555" s="225"/>
      <c r="AJ555" s="225"/>
      <c r="AK555" s="257"/>
      <c r="AL555" s="257"/>
      <c r="AM555" s="225"/>
      <c r="AN555" s="225"/>
      <c r="AO555" s="225"/>
      <c r="AP555" s="225"/>
      <c r="AQ555" s="225"/>
      <c r="AR555" s="225"/>
      <c r="AS555" s="225"/>
      <c r="AT555" s="225"/>
      <c r="AU555" s="225"/>
      <c r="AV555" s="225"/>
      <c r="AW555" s="225"/>
      <c r="AX555" s="225"/>
      <c r="AY555" s="225"/>
      <c r="AZ555" s="225"/>
      <c r="BA555" s="225"/>
      <c r="BB555" s="225"/>
      <c r="BC555" s="225"/>
      <c r="BD555" s="225"/>
      <c r="BE555" s="225"/>
      <c r="BF555" s="225"/>
      <c r="BG555" s="225"/>
      <c r="BH555" s="225"/>
      <c r="BI555" s="225"/>
      <c r="BJ555" s="225"/>
      <c r="BK555" s="225"/>
      <c r="BL555" s="225"/>
      <c r="BM555" s="225"/>
      <c r="BN555" s="225"/>
      <c r="BO555" s="225"/>
      <c r="BP555" s="225"/>
      <c r="BQ555" s="225"/>
      <c r="BR555" s="225"/>
      <c r="BS555" s="225"/>
      <c r="BT555" s="225"/>
      <c r="BU555" s="225"/>
      <c r="BV555" s="225"/>
      <c r="BW555" s="225"/>
      <c r="BX555" s="225"/>
      <c r="BY555" s="225"/>
      <c r="BZ555" s="225"/>
      <c r="CA555" s="225"/>
      <c r="CB555" s="225"/>
      <c r="CC555" s="225"/>
      <c r="CD555" s="225"/>
      <c r="CE555" s="225"/>
      <c r="CF555" s="225"/>
      <c r="CG555" s="225"/>
      <c r="CH555" s="225"/>
      <c r="CI555" s="225"/>
      <c r="CJ555" s="225"/>
      <c r="CK555" s="225"/>
      <c r="CL555" s="225"/>
      <c r="CM555" s="225"/>
      <c r="CN555" s="225"/>
      <c r="CO555" s="225"/>
      <c r="CP555" s="225"/>
      <c r="CQ555" s="225"/>
      <c r="CR555" s="225"/>
      <c r="CS555" s="225"/>
      <c r="CT555" s="225"/>
    </row>
    <row r="556" spans="1:98" ht="12" customHeight="1" x14ac:dyDescent="0.25">
      <c r="A556" s="225"/>
      <c r="B556" s="225"/>
      <c r="C556" s="225"/>
      <c r="D556" s="225"/>
      <c r="E556" s="225"/>
      <c r="F556" s="225"/>
      <c r="G556" s="225"/>
      <c r="H556" s="225"/>
      <c r="I556" s="225"/>
      <c r="J556" s="225"/>
      <c r="K556" s="225"/>
      <c r="L556" s="225"/>
      <c r="M556" s="225"/>
      <c r="N556" s="225"/>
      <c r="O556" s="225"/>
      <c r="P556" s="225"/>
      <c r="Q556" s="225"/>
      <c r="R556" s="225"/>
      <c r="S556" s="225"/>
      <c r="T556" s="225"/>
      <c r="U556" s="225"/>
      <c r="V556" s="225"/>
      <c r="W556" s="225"/>
      <c r="X556" s="225"/>
      <c r="Y556" s="225"/>
      <c r="Z556" s="225"/>
      <c r="AA556" s="225"/>
      <c r="AB556" s="225"/>
      <c r="AC556" s="225"/>
      <c r="AD556" s="225"/>
      <c r="AE556" s="225"/>
      <c r="AF556" s="225"/>
      <c r="AG556" s="225"/>
      <c r="AH556" s="225"/>
      <c r="AI556" s="225"/>
      <c r="AJ556" s="225"/>
      <c r="AK556" s="257"/>
      <c r="AL556" s="257"/>
      <c r="AM556" s="225"/>
      <c r="AN556" s="225"/>
      <c r="AO556" s="225"/>
      <c r="AP556" s="225"/>
      <c r="AQ556" s="225"/>
      <c r="AR556" s="225"/>
      <c r="AS556" s="225"/>
      <c r="AT556" s="225"/>
      <c r="AU556" s="225"/>
      <c r="AV556" s="225"/>
      <c r="AW556" s="225"/>
      <c r="AX556" s="225"/>
      <c r="AY556" s="225"/>
      <c r="AZ556" s="225"/>
      <c r="BA556" s="225"/>
      <c r="BB556" s="225"/>
      <c r="BC556" s="225"/>
      <c r="BD556" s="225"/>
      <c r="BE556" s="225"/>
      <c r="BF556" s="225"/>
      <c r="BG556" s="225"/>
      <c r="BH556" s="225"/>
      <c r="BI556" s="225"/>
      <c r="BJ556" s="225"/>
      <c r="BK556" s="225"/>
      <c r="BL556" s="225"/>
      <c r="BM556" s="225"/>
      <c r="BN556" s="225"/>
      <c r="BO556" s="225"/>
      <c r="BP556" s="225"/>
      <c r="BQ556" s="225"/>
      <c r="BR556" s="225"/>
      <c r="BS556" s="225"/>
      <c r="BT556" s="225"/>
      <c r="BU556" s="225"/>
      <c r="BV556" s="225"/>
      <c r="BW556" s="225"/>
      <c r="BX556" s="225"/>
      <c r="BY556" s="225"/>
      <c r="BZ556" s="225"/>
      <c r="CA556" s="225"/>
      <c r="CB556" s="225"/>
      <c r="CC556" s="225"/>
      <c r="CD556" s="225"/>
      <c r="CE556" s="225"/>
      <c r="CF556" s="225"/>
      <c r="CG556" s="225"/>
      <c r="CH556" s="225"/>
      <c r="CI556" s="225"/>
      <c r="CJ556" s="225"/>
      <c r="CK556" s="225"/>
      <c r="CL556" s="225"/>
      <c r="CM556" s="225"/>
      <c r="CN556" s="225"/>
      <c r="CO556" s="225"/>
      <c r="CP556" s="225"/>
      <c r="CQ556" s="225"/>
      <c r="CR556" s="225"/>
      <c r="CS556" s="225"/>
      <c r="CT556" s="225"/>
    </row>
    <row r="557" spans="1:98" ht="12" customHeight="1" x14ac:dyDescent="0.25">
      <c r="A557" s="225"/>
      <c r="B557" s="225"/>
      <c r="C557" s="225"/>
      <c r="D557" s="225"/>
      <c r="E557" s="225"/>
      <c r="F557" s="225"/>
      <c r="G557" s="225"/>
      <c r="H557" s="225"/>
      <c r="I557" s="225"/>
      <c r="J557" s="225"/>
      <c r="K557" s="225"/>
      <c r="L557" s="225"/>
      <c r="M557" s="225"/>
      <c r="N557" s="225"/>
      <c r="O557" s="225"/>
      <c r="P557" s="225"/>
      <c r="Q557" s="225"/>
      <c r="R557" s="225"/>
      <c r="S557" s="225"/>
      <c r="T557" s="225"/>
      <c r="U557" s="225"/>
      <c r="V557" s="225"/>
      <c r="W557" s="225"/>
      <c r="X557" s="225"/>
      <c r="Y557" s="225"/>
      <c r="Z557" s="225"/>
      <c r="AA557" s="225"/>
      <c r="AB557" s="225"/>
      <c r="AC557" s="225"/>
      <c r="AD557" s="225"/>
      <c r="AE557" s="225"/>
      <c r="AF557" s="225"/>
      <c r="AG557" s="225"/>
      <c r="AH557" s="225"/>
      <c r="AI557" s="225"/>
      <c r="AJ557" s="225"/>
      <c r="AK557" s="257"/>
      <c r="AL557" s="257"/>
      <c r="AM557" s="225"/>
      <c r="AN557" s="225"/>
      <c r="AO557" s="225"/>
      <c r="AP557" s="225"/>
      <c r="AQ557" s="225"/>
      <c r="AR557" s="225"/>
      <c r="AS557" s="225"/>
      <c r="AT557" s="225"/>
      <c r="AU557" s="225"/>
      <c r="AV557" s="225"/>
      <c r="AW557" s="225"/>
      <c r="AX557" s="225"/>
      <c r="AY557" s="225"/>
      <c r="AZ557" s="225"/>
      <c r="BA557" s="225"/>
      <c r="BB557" s="225"/>
      <c r="BC557" s="225"/>
      <c r="BD557" s="225"/>
      <c r="BE557" s="225"/>
      <c r="BF557" s="225"/>
      <c r="BG557" s="225"/>
      <c r="BH557" s="225"/>
      <c r="BI557" s="225"/>
      <c r="BJ557" s="225"/>
      <c r="BK557" s="225"/>
      <c r="BL557" s="225"/>
      <c r="BM557" s="225"/>
      <c r="BN557" s="225"/>
      <c r="BO557" s="225"/>
      <c r="BP557" s="225"/>
      <c r="BQ557" s="225"/>
      <c r="BR557" s="225"/>
      <c r="BS557" s="225"/>
      <c r="BT557" s="225"/>
      <c r="BU557" s="225"/>
      <c r="BV557" s="225"/>
      <c r="BW557" s="225"/>
      <c r="BX557" s="225"/>
      <c r="BY557" s="225"/>
      <c r="BZ557" s="225"/>
      <c r="CA557" s="225"/>
      <c r="CB557" s="225"/>
      <c r="CC557" s="225"/>
      <c r="CD557" s="225"/>
      <c r="CE557" s="225"/>
      <c r="CF557" s="225"/>
      <c r="CG557" s="225"/>
      <c r="CH557" s="225"/>
      <c r="CI557" s="225"/>
      <c r="CJ557" s="225"/>
      <c r="CK557" s="225"/>
      <c r="CL557" s="225"/>
      <c r="CM557" s="225"/>
      <c r="CN557" s="225"/>
      <c r="CO557" s="225"/>
      <c r="CP557" s="225"/>
      <c r="CQ557" s="225"/>
      <c r="CR557" s="225"/>
      <c r="CS557" s="225"/>
      <c r="CT557" s="225"/>
    </row>
    <row r="558" spans="1:98" ht="12" customHeight="1" x14ac:dyDescent="0.25">
      <c r="A558" s="225"/>
      <c r="B558" s="225"/>
      <c r="C558" s="225"/>
      <c r="D558" s="225"/>
      <c r="E558" s="225"/>
      <c r="F558" s="225"/>
      <c r="G558" s="225"/>
      <c r="H558" s="225"/>
      <c r="I558" s="225"/>
      <c r="J558" s="225"/>
      <c r="K558" s="225"/>
      <c r="L558" s="225"/>
      <c r="M558" s="225"/>
      <c r="N558" s="225"/>
      <c r="O558" s="225"/>
      <c r="P558" s="225"/>
      <c r="Q558" s="225"/>
      <c r="R558" s="225"/>
      <c r="S558" s="225"/>
      <c r="T558" s="225"/>
      <c r="U558" s="225"/>
      <c r="V558" s="225"/>
      <c r="W558" s="225"/>
      <c r="X558" s="225"/>
      <c r="Y558" s="225"/>
      <c r="Z558" s="225"/>
      <c r="AA558" s="225"/>
      <c r="AB558" s="225"/>
      <c r="AC558" s="225"/>
      <c r="AD558" s="225"/>
      <c r="AE558" s="225"/>
      <c r="AF558" s="225"/>
      <c r="AG558" s="225"/>
      <c r="AH558" s="225"/>
      <c r="AI558" s="225"/>
      <c r="AJ558" s="225"/>
      <c r="AK558" s="257"/>
      <c r="AL558" s="257"/>
      <c r="AM558" s="225"/>
      <c r="AN558" s="225"/>
      <c r="AO558" s="225"/>
      <c r="AP558" s="225"/>
      <c r="AQ558" s="225"/>
      <c r="AR558" s="225"/>
      <c r="AS558" s="225"/>
      <c r="AT558" s="225"/>
      <c r="AU558" s="225"/>
      <c r="AV558" s="225"/>
      <c r="AW558" s="225"/>
      <c r="AX558" s="225"/>
      <c r="AY558" s="225"/>
      <c r="AZ558" s="225"/>
      <c r="BA558" s="225"/>
      <c r="BB558" s="225"/>
      <c r="BC558" s="225"/>
      <c r="BD558" s="225"/>
      <c r="BE558" s="225"/>
      <c r="BF558" s="225"/>
      <c r="BG558" s="225"/>
      <c r="BH558" s="225"/>
      <c r="BI558" s="225"/>
      <c r="BJ558" s="225"/>
      <c r="BK558" s="225"/>
      <c r="BL558" s="225"/>
      <c r="BM558" s="225"/>
      <c r="BN558" s="225"/>
      <c r="BO558" s="225"/>
      <c r="BP558" s="225"/>
      <c r="BQ558" s="225"/>
      <c r="BR558" s="225"/>
      <c r="BS558" s="225"/>
      <c r="BT558" s="225"/>
      <c r="BU558" s="225"/>
      <c r="BV558" s="225"/>
      <c r="BW558" s="225"/>
      <c r="BX558" s="225"/>
      <c r="BY558" s="225"/>
      <c r="BZ558" s="225"/>
      <c r="CA558" s="225"/>
      <c r="CB558" s="225"/>
      <c r="CC558" s="225"/>
      <c r="CD558" s="225"/>
      <c r="CE558" s="225"/>
      <c r="CF558" s="225"/>
      <c r="CG558" s="225"/>
      <c r="CH558" s="225"/>
      <c r="CI558" s="225"/>
      <c r="CJ558" s="225"/>
      <c r="CK558" s="225"/>
      <c r="CL558" s="225"/>
      <c r="CM558" s="225"/>
      <c r="CN558" s="225"/>
      <c r="CO558" s="225"/>
      <c r="CP558" s="225"/>
      <c r="CQ558" s="225"/>
      <c r="CR558" s="225"/>
      <c r="CS558" s="225"/>
      <c r="CT558" s="225"/>
    </row>
    <row r="559" spans="1:98" ht="12" customHeight="1" x14ac:dyDescent="0.25">
      <c r="A559" s="225"/>
      <c r="B559" s="225"/>
      <c r="C559" s="225"/>
      <c r="D559" s="225"/>
      <c r="E559" s="225"/>
      <c r="F559" s="225"/>
      <c r="G559" s="225"/>
      <c r="H559" s="225"/>
      <c r="I559" s="225"/>
      <c r="J559" s="225"/>
      <c r="K559" s="225"/>
      <c r="L559" s="225"/>
      <c r="M559" s="225"/>
      <c r="N559" s="225"/>
      <c r="O559" s="225"/>
      <c r="P559" s="225"/>
      <c r="Q559" s="225"/>
      <c r="R559" s="225"/>
      <c r="S559" s="225"/>
      <c r="T559" s="225"/>
      <c r="U559" s="225"/>
      <c r="V559" s="225"/>
      <c r="W559" s="225"/>
      <c r="X559" s="225"/>
      <c r="Y559" s="225"/>
      <c r="Z559" s="225"/>
      <c r="AA559" s="225"/>
      <c r="AB559" s="225"/>
      <c r="AC559" s="225"/>
      <c r="AD559" s="225"/>
      <c r="AE559" s="225"/>
      <c r="AF559" s="225"/>
      <c r="AG559" s="225"/>
      <c r="AH559" s="225"/>
      <c r="AI559" s="225"/>
      <c r="AJ559" s="225"/>
      <c r="AK559" s="257"/>
      <c r="AL559" s="257"/>
      <c r="AM559" s="225"/>
      <c r="AN559" s="225"/>
      <c r="AO559" s="225"/>
      <c r="AP559" s="225"/>
      <c r="AQ559" s="225"/>
      <c r="AR559" s="225"/>
      <c r="AS559" s="225"/>
      <c r="AT559" s="225"/>
      <c r="AU559" s="225"/>
      <c r="AV559" s="225"/>
      <c r="AW559" s="225"/>
      <c r="AX559" s="225"/>
      <c r="AY559" s="225"/>
      <c r="AZ559" s="225"/>
      <c r="BA559" s="225"/>
      <c r="BB559" s="225"/>
      <c r="BC559" s="225"/>
      <c r="BD559" s="225"/>
      <c r="BE559" s="225"/>
      <c r="BF559" s="225"/>
      <c r="BG559" s="225"/>
      <c r="BH559" s="225"/>
      <c r="BI559" s="225"/>
      <c r="BJ559" s="225"/>
      <c r="BK559" s="225"/>
      <c r="BL559" s="225"/>
      <c r="BM559" s="225"/>
      <c r="BN559" s="225"/>
      <c r="BO559" s="225"/>
      <c r="BP559" s="225"/>
      <c r="BQ559" s="225"/>
      <c r="BR559" s="225"/>
      <c r="BS559" s="225"/>
      <c r="BT559" s="225"/>
      <c r="BU559" s="225"/>
      <c r="BV559" s="225"/>
      <c r="BW559" s="225"/>
      <c r="BX559" s="225"/>
      <c r="BY559" s="225"/>
      <c r="BZ559" s="225"/>
      <c r="CA559" s="225"/>
      <c r="CB559" s="225"/>
      <c r="CC559" s="225"/>
      <c r="CD559" s="225"/>
      <c r="CE559" s="225"/>
      <c r="CF559" s="225"/>
      <c r="CG559" s="225"/>
      <c r="CH559" s="225"/>
      <c r="CI559" s="225"/>
      <c r="CJ559" s="225"/>
      <c r="CK559" s="225"/>
      <c r="CL559" s="225"/>
      <c r="CM559" s="225"/>
      <c r="CN559" s="225"/>
      <c r="CO559" s="225"/>
      <c r="CP559" s="225"/>
      <c r="CQ559" s="225"/>
      <c r="CR559" s="225"/>
      <c r="CS559" s="225"/>
      <c r="CT559" s="225"/>
    </row>
    <row r="560" spans="1:98" ht="12" customHeight="1" x14ac:dyDescent="0.25">
      <c r="A560" s="225"/>
      <c r="B560" s="225"/>
      <c r="C560" s="225"/>
      <c r="D560" s="225"/>
      <c r="E560" s="225"/>
      <c r="F560" s="225"/>
      <c r="G560" s="225"/>
      <c r="H560" s="225"/>
      <c r="I560" s="225"/>
      <c r="J560" s="225"/>
      <c r="K560" s="225"/>
      <c r="L560" s="225"/>
      <c r="M560" s="225"/>
      <c r="N560" s="225"/>
      <c r="O560" s="225"/>
      <c r="P560" s="225"/>
      <c r="Q560" s="225"/>
      <c r="R560" s="225"/>
      <c r="S560" s="225"/>
      <c r="T560" s="225"/>
      <c r="U560" s="225"/>
      <c r="V560" s="225"/>
      <c r="W560" s="225"/>
      <c r="X560" s="225"/>
      <c r="Y560" s="225"/>
      <c r="Z560" s="225"/>
      <c r="AA560" s="225"/>
      <c r="AB560" s="225"/>
      <c r="AC560" s="225"/>
      <c r="AD560" s="225"/>
      <c r="AE560" s="225"/>
      <c r="AF560" s="225"/>
      <c r="AG560" s="225"/>
      <c r="AH560" s="225"/>
      <c r="AI560" s="225"/>
      <c r="AJ560" s="225"/>
      <c r="AK560" s="257"/>
      <c r="AL560" s="257"/>
      <c r="AM560" s="225"/>
      <c r="AN560" s="225"/>
      <c r="AO560" s="225"/>
      <c r="AP560" s="225"/>
      <c r="AQ560" s="225"/>
      <c r="AR560" s="225"/>
      <c r="AS560" s="225"/>
      <c r="AT560" s="225"/>
      <c r="AU560" s="225"/>
      <c r="AV560" s="225"/>
      <c r="AW560" s="225"/>
      <c r="AX560" s="225"/>
      <c r="AY560" s="225"/>
      <c r="AZ560" s="225"/>
      <c r="BA560" s="225"/>
      <c r="BB560" s="225"/>
      <c r="BC560" s="225"/>
      <c r="BD560" s="225"/>
      <c r="BE560" s="225"/>
      <c r="BF560" s="225"/>
      <c r="BG560" s="225"/>
      <c r="BH560" s="225"/>
      <c r="BI560" s="225"/>
      <c r="BJ560" s="225"/>
      <c r="BK560" s="225"/>
      <c r="BL560" s="225"/>
      <c r="BM560" s="225"/>
      <c r="BN560" s="225"/>
      <c r="BO560" s="225"/>
      <c r="BP560" s="225"/>
      <c r="BQ560" s="225"/>
      <c r="BR560" s="225"/>
      <c r="BS560" s="225"/>
      <c r="BT560" s="225"/>
      <c r="BU560" s="225"/>
      <c r="BV560" s="225"/>
      <c r="BW560" s="225"/>
      <c r="BX560" s="225"/>
      <c r="BY560" s="225"/>
      <c r="BZ560" s="225"/>
      <c r="CA560" s="225"/>
      <c r="CB560" s="225"/>
      <c r="CC560" s="225"/>
      <c r="CD560" s="225"/>
      <c r="CE560" s="225"/>
      <c r="CF560" s="225"/>
      <c r="CG560" s="225"/>
      <c r="CH560" s="225"/>
      <c r="CI560" s="225"/>
      <c r="CJ560" s="225"/>
      <c r="CK560" s="225"/>
      <c r="CL560" s="225"/>
      <c r="CM560" s="225"/>
      <c r="CN560" s="225"/>
      <c r="CO560" s="225"/>
      <c r="CP560" s="225"/>
      <c r="CQ560" s="225"/>
      <c r="CR560" s="225"/>
      <c r="CS560" s="225"/>
      <c r="CT560" s="225"/>
    </row>
    <row r="561" spans="1:98" ht="12" customHeight="1" x14ac:dyDescent="0.25">
      <c r="A561" s="225"/>
      <c r="B561" s="225"/>
      <c r="C561" s="225"/>
      <c r="D561" s="225"/>
      <c r="E561" s="225"/>
      <c r="F561" s="225"/>
      <c r="G561" s="225"/>
      <c r="H561" s="225"/>
      <c r="I561" s="225"/>
      <c r="J561" s="225"/>
      <c r="K561" s="225"/>
      <c r="L561" s="225"/>
      <c r="M561" s="225"/>
      <c r="N561" s="225"/>
      <c r="O561" s="225"/>
      <c r="P561" s="225"/>
      <c r="Q561" s="225"/>
      <c r="R561" s="225"/>
      <c r="S561" s="225"/>
      <c r="T561" s="225"/>
      <c r="U561" s="225"/>
      <c r="V561" s="225"/>
      <c r="W561" s="225"/>
      <c r="X561" s="225"/>
      <c r="Y561" s="225"/>
      <c r="Z561" s="225"/>
      <c r="AA561" s="225"/>
      <c r="AB561" s="225"/>
      <c r="AC561" s="225"/>
      <c r="AD561" s="225"/>
      <c r="AE561" s="225"/>
      <c r="AF561" s="225"/>
      <c r="AG561" s="225"/>
      <c r="AH561" s="225"/>
      <c r="AI561" s="225"/>
      <c r="AJ561" s="225"/>
      <c r="AK561" s="257"/>
      <c r="AL561" s="257"/>
      <c r="AM561" s="225"/>
      <c r="AN561" s="225"/>
      <c r="AO561" s="225"/>
      <c r="AP561" s="225"/>
      <c r="AQ561" s="225"/>
      <c r="AR561" s="225"/>
      <c r="AS561" s="225"/>
      <c r="AT561" s="225"/>
      <c r="AU561" s="225"/>
      <c r="AV561" s="225"/>
      <c r="AW561" s="225"/>
      <c r="AX561" s="225"/>
      <c r="AY561" s="225"/>
      <c r="AZ561" s="225"/>
      <c r="BA561" s="225"/>
      <c r="BB561" s="225"/>
      <c r="BC561" s="225"/>
      <c r="BD561" s="225"/>
      <c r="BE561" s="225"/>
      <c r="BF561" s="225"/>
      <c r="BG561" s="225"/>
      <c r="BH561" s="225"/>
      <c r="BI561" s="225"/>
      <c r="BJ561" s="225"/>
      <c r="BK561" s="225"/>
      <c r="BL561" s="225"/>
      <c r="BM561" s="225"/>
      <c r="BN561" s="225"/>
      <c r="BO561" s="225"/>
      <c r="BP561" s="225"/>
      <c r="BQ561" s="225"/>
      <c r="BR561" s="225"/>
      <c r="BS561" s="225"/>
      <c r="BT561" s="225"/>
      <c r="BU561" s="225"/>
      <c r="BV561" s="225"/>
      <c r="BW561" s="225"/>
      <c r="BX561" s="225"/>
      <c r="BY561" s="225"/>
      <c r="BZ561" s="225"/>
      <c r="CA561" s="225"/>
      <c r="CB561" s="225"/>
      <c r="CC561" s="225"/>
      <c r="CD561" s="225"/>
      <c r="CE561" s="225"/>
      <c r="CF561" s="225"/>
      <c r="CG561" s="225"/>
      <c r="CH561" s="225"/>
      <c r="CI561" s="225"/>
      <c r="CJ561" s="225"/>
      <c r="CK561" s="225"/>
      <c r="CL561" s="225"/>
      <c r="CM561" s="225"/>
      <c r="CN561" s="225"/>
      <c r="CO561" s="225"/>
      <c r="CP561" s="225"/>
      <c r="CQ561" s="225"/>
      <c r="CR561" s="225"/>
      <c r="CS561" s="225"/>
      <c r="CT561" s="225"/>
    </row>
    <row r="562" spans="1:98" ht="12" customHeight="1" x14ac:dyDescent="0.25">
      <c r="A562" s="225"/>
      <c r="B562" s="225"/>
      <c r="C562" s="225"/>
      <c r="D562" s="225"/>
      <c r="E562" s="225"/>
      <c r="F562" s="225"/>
      <c r="G562" s="225"/>
      <c r="H562" s="225"/>
      <c r="I562" s="225"/>
      <c r="J562" s="225"/>
      <c r="K562" s="225"/>
      <c r="L562" s="225"/>
      <c r="M562" s="225"/>
      <c r="N562" s="225"/>
      <c r="O562" s="225"/>
      <c r="P562" s="225"/>
      <c r="Q562" s="225"/>
      <c r="R562" s="225"/>
      <c r="S562" s="225"/>
      <c r="T562" s="225"/>
      <c r="U562" s="225"/>
      <c r="V562" s="225"/>
      <c r="W562" s="225"/>
      <c r="X562" s="225"/>
      <c r="Y562" s="225"/>
      <c r="Z562" s="225"/>
      <c r="AA562" s="225"/>
      <c r="AB562" s="225"/>
      <c r="AC562" s="225"/>
      <c r="AD562" s="225"/>
      <c r="AE562" s="225"/>
      <c r="AF562" s="225"/>
      <c r="AG562" s="225"/>
      <c r="AH562" s="225"/>
      <c r="AI562" s="225"/>
      <c r="AJ562" s="225"/>
      <c r="AK562" s="257"/>
      <c r="AL562" s="257"/>
      <c r="AM562" s="225"/>
      <c r="AN562" s="225"/>
      <c r="AO562" s="225"/>
      <c r="AP562" s="225"/>
      <c r="AQ562" s="225"/>
      <c r="AR562" s="225"/>
      <c r="AS562" s="225"/>
      <c r="AT562" s="225"/>
      <c r="AU562" s="225"/>
      <c r="AV562" s="225"/>
      <c r="AW562" s="225"/>
      <c r="AX562" s="225"/>
      <c r="AY562" s="225"/>
      <c r="AZ562" s="225"/>
      <c r="BA562" s="225"/>
      <c r="BB562" s="225"/>
      <c r="BC562" s="225"/>
      <c r="BD562" s="225"/>
      <c r="BE562" s="225"/>
      <c r="BF562" s="225"/>
      <c r="BG562" s="225"/>
      <c r="BH562" s="225"/>
      <c r="BI562" s="225"/>
      <c r="BJ562" s="225"/>
      <c r="BK562" s="225"/>
      <c r="BL562" s="225"/>
      <c r="BM562" s="225"/>
      <c r="BN562" s="225"/>
      <c r="BO562" s="225"/>
      <c r="BP562" s="225"/>
      <c r="BQ562" s="225"/>
      <c r="BR562" s="225"/>
      <c r="BS562" s="225"/>
      <c r="BT562" s="225"/>
      <c r="BU562" s="225"/>
      <c r="BV562" s="225"/>
      <c r="BW562" s="225"/>
      <c r="BX562" s="225"/>
      <c r="BY562" s="225"/>
      <c r="BZ562" s="225"/>
      <c r="CA562" s="225"/>
      <c r="CB562" s="225"/>
      <c r="CC562" s="225"/>
      <c r="CD562" s="225"/>
      <c r="CE562" s="225"/>
      <c r="CF562" s="225"/>
      <c r="CG562" s="225"/>
      <c r="CH562" s="225"/>
      <c r="CI562" s="225"/>
      <c r="CJ562" s="225"/>
      <c r="CK562" s="225"/>
      <c r="CL562" s="225"/>
      <c r="CM562" s="225"/>
      <c r="CN562" s="225"/>
      <c r="CO562" s="225"/>
      <c r="CP562" s="225"/>
      <c r="CQ562" s="225"/>
      <c r="CR562" s="225"/>
      <c r="CS562" s="225"/>
      <c r="CT562" s="225"/>
    </row>
    <row r="563" spans="1:98" ht="12" customHeight="1" x14ac:dyDescent="0.25">
      <c r="A563" s="225"/>
      <c r="B563" s="225"/>
      <c r="C563" s="225"/>
      <c r="D563" s="225"/>
      <c r="E563" s="225"/>
      <c r="F563" s="225"/>
      <c r="G563" s="225"/>
      <c r="H563" s="225"/>
      <c r="I563" s="225"/>
      <c r="J563" s="225"/>
      <c r="K563" s="225"/>
      <c r="L563" s="225"/>
      <c r="M563" s="225"/>
      <c r="N563" s="225"/>
      <c r="O563" s="225"/>
      <c r="P563" s="225"/>
      <c r="Q563" s="225"/>
      <c r="R563" s="225"/>
      <c r="S563" s="225"/>
      <c r="T563" s="225"/>
      <c r="U563" s="225"/>
      <c r="V563" s="225"/>
      <c r="W563" s="225"/>
      <c r="X563" s="225"/>
      <c r="Y563" s="225"/>
      <c r="Z563" s="225"/>
      <c r="AA563" s="225"/>
      <c r="AB563" s="225"/>
      <c r="AC563" s="225"/>
      <c r="AD563" s="225"/>
      <c r="AE563" s="225"/>
      <c r="AF563" s="225"/>
      <c r="AG563" s="225"/>
      <c r="AH563" s="225"/>
      <c r="AI563" s="225"/>
      <c r="AJ563" s="225"/>
      <c r="AK563" s="257"/>
      <c r="AL563" s="257"/>
      <c r="AM563" s="225"/>
      <c r="AN563" s="225"/>
      <c r="AO563" s="225"/>
      <c r="AP563" s="225"/>
      <c r="AQ563" s="225"/>
      <c r="AR563" s="225"/>
      <c r="AS563" s="225"/>
      <c r="AT563" s="225"/>
      <c r="AU563" s="225"/>
      <c r="AV563" s="225"/>
      <c r="AW563" s="225"/>
      <c r="AX563" s="225"/>
      <c r="AY563" s="225"/>
      <c r="AZ563" s="225"/>
      <c r="BA563" s="225"/>
      <c r="BB563" s="225"/>
      <c r="BC563" s="225"/>
      <c r="BD563" s="225"/>
      <c r="BE563" s="225"/>
      <c r="BF563" s="225"/>
      <c r="BG563" s="225"/>
      <c r="BH563" s="225"/>
      <c r="BI563" s="225"/>
      <c r="BJ563" s="225"/>
      <c r="BK563" s="225"/>
      <c r="BL563" s="225"/>
      <c r="BM563" s="225"/>
      <c r="BN563" s="225"/>
      <c r="BO563" s="225"/>
      <c r="BP563" s="225"/>
      <c r="BQ563" s="225"/>
      <c r="BR563" s="225"/>
      <c r="BS563" s="225"/>
      <c r="BT563" s="225"/>
      <c r="BU563" s="225"/>
      <c r="BV563" s="225"/>
      <c r="BW563" s="225"/>
      <c r="BX563" s="225"/>
      <c r="BY563" s="225"/>
      <c r="BZ563" s="225"/>
      <c r="CA563" s="225"/>
      <c r="CB563" s="225"/>
      <c r="CC563" s="225"/>
      <c r="CD563" s="225"/>
      <c r="CE563" s="225"/>
      <c r="CF563" s="225"/>
      <c r="CG563" s="225"/>
      <c r="CH563" s="225"/>
      <c r="CI563" s="225"/>
      <c r="CJ563" s="225"/>
      <c r="CK563" s="225"/>
      <c r="CL563" s="225"/>
      <c r="CM563" s="225"/>
      <c r="CN563" s="225"/>
      <c r="CO563" s="225"/>
      <c r="CP563" s="225"/>
      <c r="CQ563" s="225"/>
      <c r="CR563" s="225"/>
      <c r="CS563" s="225"/>
      <c r="CT563" s="225"/>
    </row>
    <row r="564" spans="1:98" ht="12" customHeight="1" x14ac:dyDescent="0.25">
      <c r="A564" s="225"/>
      <c r="B564" s="225"/>
      <c r="C564" s="225"/>
      <c r="D564" s="225"/>
      <c r="E564" s="225"/>
      <c r="F564" s="225"/>
      <c r="G564" s="225"/>
      <c r="H564" s="225"/>
      <c r="I564" s="225"/>
      <c r="J564" s="225"/>
      <c r="K564" s="225"/>
      <c r="L564" s="225"/>
      <c r="M564" s="225"/>
      <c r="N564" s="225"/>
      <c r="O564" s="225"/>
      <c r="P564" s="225"/>
      <c r="Q564" s="225"/>
      <c r="R564" s="225"/>
      <c r="S564" s="225"/>
      <c r="T564" s="225"/>
      <c r="U564" s="225"/>
      <c r="V564" s="225"/>
      <c r="W564" s="225"/>
      <c r="X564" s="225"/>
      <c r="Y564" s="225"/>
      <c r="Z564" s="225"/>
      <c r="AA564" s="225"/>
      <c r="AB564" s="225"/>
      <c r="AC564" s="225"/>
      <c r="AD564" s="225"/>
      <c r="AE564" s="225"/>
      <c r="AF564" s="225"/>
      <c r="AG564" s="225"/>
      <c r="AH564" s="225"/>
      <c r="AI564" s="225"/>
      <c r="AJ564" s="225"/>
      <c r="AK564" s="257"/>
      <c r="AL564" s="257"/>
      <c r="AM564" s="225"/>
      <c r="AN564" s="225"/>
      <c r="AO564" s="225"/>
      <c r="AP564" s="225"/>
      <c r="AQ564" s="225"/>
      <c r="AR564" s="225"/>
      <c r="AS564" s="225"/>
      <c r="AT564" s="225"/>
      <c r="AU564" s="225"/>
      <c r="AV564" s="225"/>
      <c r="AW564" s="225"/>
      <c r="AX564" s="225"/>
      <c r="AY564" s="225"/>
      <c r="AZ564" s="225"/>
      <c r="BA564" s="225"/>
      <c r="BB564" s="225"/>
      <c r="BC564" s="225"/>
      <c r="BD564" s="225"/>
      <c r="BE564" s="225"/>
      <c r="BF564" s="225"/>
      <c r="BG564" s="225"/>
      <c r="BH564" s="225"/>
      <c r="BI564" s="225"/>
      <c r="BJ564" s="225"/>
      <c r="BK564" s="225"/>
      <c r="BL564" s="225"/>
      <c r="BM564" s="225"/>
      <c r="BN564" s="225"/>
      <c r="BO564" s="225"/>
      <c r="BP564" s="225"/>
      <c r="BQ564" s="225"/>
      <c r="BR564" s="225"/>
      <c r="BS564" s="225"/>
      <c r="BT564" s="225"/>
      <c r="BU564" s="225"/>
      <c r="BV564" s="225"/>
      <c r="BW564" s="225"/>
      <c r="BX564" s="225"/>
      <c r="BY564" s="225"/>
      <c r="BZ564" s="225"/>
      <c r="CA564" s="225"/>
      <c r="CB564" s="225"/>
      <c r="CC564" s="225"/>
      <c r="CD564" s="225"/>
      <c r="CE564" s="225"/>
      <c r="CF564" s="225"/>
      <c r="CG564" s="225"/>
      <c r="CH564" s="225"/>
      <c r="CI564" s="225"/>
      <c r="CJ564" s="225"/>
      <c r="CK564" s="225"/>
      <c r="CL564" s="225"/>
      <c r="CM564" s="225"/>
      <c r="CN564" s="225"/>
      <c r="CO564" s="225"/>
      <c r="CP564" s="225"/>
      <c r="CQ564" s="225"/>
      <c r="CR564" s="225"/>
      <c r="CS564" s="225"/>
      <c r="CT564" s="225"/>
    </row>
    <row r="565" spans="1:98" ht="12" customHeight="1" x14ac:dyDescent="0.25">
      <c r="A565" s="225"/>
      <c r="B565" s="225"/>
      <c r="C565" s="225"/>
      <c r="D565" s="225"/>
      <c r="E565" s="225"/>
      <c r="F565" s="225"/>
      <c r="G565" s="225"/>
      <c r="H565" s="225"/>
      <c r="I565" s="225"/>
      <c r="J565" s="225"/>
      <c r="K565" s="225"/>
      <c r="L565" s="225"/>
      <c r="M565" s="225"/>
      <c r="N565" s="225"/>
      <c r="O565" s="225"/>
      <c r="P565" s="225"/>
      <c r="Q565" s="225"/>
      <c r="R565" s="225"/>
      <c r="S565" s="225"/>
      <c r="T565" s="225"/>
      <c r="U565" s="225"/>
      <c r="V565" s="225"/>
      <c r="W565" s="225"/>
      <c r="X565" s="225"/>
      <c r="Y565" s="225"/>
      <c r="Z565" s="225"/>
      <c r="AA565" s="225"/>
      <c r="AB565" s="225"/>
      <c r="AC565" s="225"/>
      <c r="AD565" s="225"/>
      <c r="AE565" s="225"/>
      <c r="AF565" s="225"/>
      <c r="AG565" s="225"/>
      <c r="AH565" s="225"/>
      <c r="AI565" s="225"/>
      <c r="AJ565" s="225"/>
      <c r="AK565" s="257"/>
      <c r="AL565" s="257"/>
      <c r="AM565" s="225"/>
      <c r="AN565" s="225"/>
      <c r="AO565" s="225"/>
      <c r="AP565" s="225"/>
      <c r="AQ565" s="225"/>
      <c r="AR565" s="225"/>
      <c r="AS565" s="225"/>
      <c r="AT565" s="225"/>
      <c r="AU565" s="225"/>
      <c r="AV565" s="225"/>
      <c r="AW565" s="225"/>
      <c r="AX565" s="225"/>
      <c r="AY565" s="225"/>
      <c r="AZ565" s="225"/>
      <c r="BA565" s="225"/>
      <c r="BB565" s="225"/>
      <c r="BC565" s="225"/>
      <c r="BD565" s="225"/>
      <c r="BE565" s="225"/>
      <c r="BF565" s="225"/>
      <c r="BG565" s="225"/>
      <c r="BH565" s="225"/>
      <c r="BI565" s="225"/>
      <c r="BJ565" s="225"/>
      <c r="BK565" s="225"/>
      <c r="BL565" s="225"/>
      <c r="BM565" s="225"/>
      <c r="BN565" s="225"/>
      <c r="BO565" s="225"/>
      <c r="BP565" s="225"/>
      <c r="BQ565" s="225"/>
      <c r="BR565" s="225"/>
      <c r="BS565" s="225"/>
      <c r="BT565" s="225"/>
      <c r="BU565" s="225"/>
      <c r="BV565" s="225"/>
      <c r="BW565" s="225"/>
      <c r="BX565" s="225"/>
      <c r="BY565" s="225"/>
      <c r="BZ565" s="225"/>
      <c r="CA565" s="225"/>
      <c r="CB565" s="225"/>
      <c r="CC565" s="225"/>
      <c r="CD565" s="225"/>
      <c r="CE565" s="225"/>
      <c r="CF565" s="225"/>
      <c r="CG565" s="225"/>
      <c r="CH565" s="225"/>
      <c r="CI565" s="225"/>
      <c r="CJ565" s="225"/>
      <c r="CK565" s="225"/>
      <c r="CL565" s="225"/>
      <c r="CM565" s="225"/>
      <c r="CN565" s="225"/>
      <c r="CO565" s="225"/>
      <c r="CP565" s="225"/>
      <c r="CQ565" s="225"/>
      <c r="CR565" s="225"/>
      <c r="CS565" s="225"/>
      <c r="CT565" s="225"/>
    </row>
    <row r="566" spans="1:98" ht="12" customHeight="1" x14ac:dyDescent="0.25">
      <c r="A566" s="225"/>
      <c r="B566" s="225"/>
      <c r="C566" s="225"/>
      <c r="D566" s="225"/>
      <c r="E566" s="225"/>
      <c r="F566" s="225"/>
      <c r="G566" s="225"/>
      <c r="H566" s="225"/>
      <c r="I566" s="225"/>
      <c r="J566" s="225"/>
      <c r="K566" s="225"/>
      <c r="L566" s="225"/>
      <c r="M566" s="225"/>
      <c r="N566" s="225"/>
      <c r="O566" s="225"/>
      <c r="P566" s="225"/>
      <c r="Q566" s="225"/>
      <c r="R566" s="225"/>
      <c r="S566" s="225"/>
      <c r="T566" s="225"/>
      <c r="U566" s="225"/>
      <c r="V566" s="225"/>
      <c r="W566" s="225"/>
      <c r="X566" s="225"/>
      <c r="Y566" s="225"/>
      <c r="Z566" s="225"/>
      <c r="AA566" s="225"/>
      <c r="AB566" s="225"/>
      <c r="AC566" s="225"/>
      <c r="AD566" s="225"/>
      <c r="AE566" s="225"/>
      <c r="AF566" s="225"/>
      <c r="AG566" s="225"/>
      <c r="AH566" s="225"/>
      <c r="AI566" s="225"/>
      <c r="AJ566" s="225"/>
      <c r="AK566" s="257"/>
      <c r="AL566" s="257"/>
      <c r="AM566" s="225"/>
      <c r="AN566" s="225"/>
      <c r="AO566" s="225"/>
      <c r="AP566" s="225"/>
      <c r="AQ566" s="225"/>
      <c r="AR566" s="225"/>
      <c r="AS566" s="225"/>
      <c r="AT566" s="225"/>
      <c r="AU566" s="225"/>
      <c r="AV566" s="225"/>
      <c r="AW566" s="225"/>
      <c r="AX566" s="225"/>
      <c r="AY566" s="225"/>
      <c r="AZ566" s="225"/>
      <c r="BA566" s="225"/>
      <c r="BB566" s="225"/>
      <c r="BC566" s="225"/>
      <c r="BD566" s="225"/>
      <c r="BE566" s="225"/>
      <c r="BF566" s="225"/>
      <c r="BG566" s="225"/>
      <c r="BH566" s="225"/>
      <c r="BI566" s="225"/>
      <c r="BJ566" s="225"/>
      <c r="BK566" s="225"/>
      <c r="BL566" s="225"/>
      <c r="BM566" s="225"/>
      <c r="BN566" s="225"/>
      <c r="BO566" s="225"/>
      <c r="BP566" s="225"/>
      <c r="BQ566" s="225"/>
      <c r="BR566" s="225"/>
      <c r="BS566" s="225"/>
      <c r="BT566" s="225"/>
      <c r="BU566" s="225"/>
      <c r="BV566" s="225"/>
      <c r="BW566" s="225"/>
      <c r="BX566" s="225"/>
      <c r="BY566" s="225"/>
      <c r="BZ566" s="225"/>
      <c r="CA566" s="225"/>
      <c r="CB566" s="225"/>
      <c r="CC566" s="225"/>
      <c r="CD566" s="225"/>
      <c r="CE566" s="225"/>
      <c r="CF566" s="225"/>
      <c r="CG566" s="225"/>
      <c r="CH566" s="225"/>
      <c r="CI566" s="225"/>
      <c r="CJ566" s="225"/>
      <c r="CK566" s="225"/>
      <c r="CL566" s="225"/>
      <c r="CM566" s="225"/>
      <c r="CN566" s="225"/>
      <c r="CO566" s="225"/>
      <c r="CP566" s="225"/>
      <c r="CQ566" s="225"/>
      <c r="CR566" s="225"/>
      <c r="CS566" s="225"/>
      <c r="CT566" s="225"/>
    </row>
    <row r="567" spans="1:98" ht="12" customHeight="1" x14ac:dyDescent="0.25">
      <c r="A567" s="225"/>
      <c r="B567" s="225"/>
      <c r="C567" s="225"/>
      <c r="D567" s="225"/>
      <c r="E567" s="225"/>
      <c r="F567" s="225"/>
      <c r="G567" s="225"/>
      <c r="H567" s="225"/>
      <c r="I567" s="225"/>
      <c r="J567" s="225"/>
      <c r="K567" s="225"/>
      <c r="L567" s="225"/>
      <c r="M567" s="225"/>
      <c r="N567" s="225"/>
      <c r="O567" s="225"/>
      <c r="P567" s="225"/>
      <c r="Q567" s="225"/>
      <c r="R567" s="225"/>
      <c r="S567" s="225"/>
      <c r="T567" s="225"/>
      <c r="U567" s="225"/>
      <c r="V567" s="225"/>
      <c r="W567" s="225"/>
      <c r="X567" s="225"/>
      <c r="Y567" s="225"/>
      <c r="Z567" s="225"/>
      <c r="AA567" s="225"/>
      <c r="AB567" s="225"/>
      <c r="AC567" s="225"/>
      <c r="AD567" s="225"/>
      <c r="AE567" s="225"/>
      <c r="AF567" s="225"/>
      <c r="AG567" s="225"/>
      <c r="AH567" s="225"/>
      <c r="AI567" s="225"/>
      <c r="AJ567" s="225"/>
      <c r="AK567" s="257"/>
      <c r="AL567" s="257"/>
      <c r="AM567" s="225"/>
      <c r="AN567" s="225"/>
      <c r="AO567" s="225"/>
      <c r="AP567" s="225"/>
      <c r="AQ567" s="225"/>
      <c r="AR567" s="225"/>
      <c r="AS567" s="225"/>
      <c r="AT567" s="225"/>
      <c r="AU567" s="225"/>
      <c r="AV567" s="225"/>
      <c r="AW567" s="225"/>
      <c r="AX567" s="225"/>
      <c r="AY567" s="225"/>
      <c r="AZ567" s="225"/>
      <c r="BA567" s="225"/>
      <c r="BB567" s="225"/>
      <c r="BC567" s="225"/>
      <c r="BD567" s="225"/>
      <c r="BE567" s="225"/>
      <c r="BF567" s="225"/>
      <c r="BG567" s="225"/>
      <c r="BH567" s="225"/>
      <c r="BI567" s="225"/>
      <c r="BJ567" s="225"/>
      <c r="BK567" s="225"/>
      <c r="BL567" s="225"/>
      <c r="BM567" s="225"/>
      <c r="BN567" s="225"/>
      <c r="BO567" s="225"/>
      <c r="BP567" s="225"/>
      <c r="BQ567" s="225"/>
      <c r="BR567" s="225"/>
      <c r="BS567" s="225"/>
      <c r="BT567" s="225"/>
      <c r="BU567" s="225"/>
      <c r="BV567" s="225"/>
      <c r="BW567" s="225"/>
      <c r="BX567" s="225"/>
      <c r="BY567" s="225"/>
      <c r="BZ567" s="225"/>
      <c r="CA567" s="225"/>
      <c r="CB567" s="225"/>
      <c r="CC567" s="225"/>
      <c r="CD567" s="225"/>
      <c r="CE567" s="225"/>
      <c r="CF567" s="225"/>
      <c r="CG567" s="225"/>
      <c r="CH567" s="225"/>
      <c r="CI567" s="225"/>
      <c r="CJ567" s="225"/>
      <c r="CK567" s="225"/>
      <c r="CL567" s="225"/>
      <c r="CM567" s="225"/>
      <c r="CN567" s="225"/>
      <c r="CO567" s="225"/>
      <c r="CP567" s="225"/>
      <c r="CQ567" s="225"/>
      <c r="CR567" s="225"/>
      <c r="CS567" s="225"/>
      <c r="CT567" s="225"/>
    </row>
    <row r="568" spans="1:98" ht="12" customHeight="1" x14ac:dyDescent="0.25">
      <c r="A568" s="225"/>
      <c r="B568" s="225"/>
      <c r="C568" s="225"/>
      <c r="D568" s="225"/>
      <c r="E568" s="225"/>
      <c r="F568" s="225"/>
      <c r="G568" s="225"/>
      <c r="H568" s="225"/>
      <c r="I568" s="225"/>
      <c r="J568" s="225"/>
      <c r="K568" s="225"/>
      <c r="L568" s="225"/>
      <c r="M568" s="225"/>
      <c r="N568" s="225"/>
      <c r="O568" s="225"/>
      <c r="P568" s="225"/>
      <c r="Q568" s="225"/>
      <c r="R568" s="225"/>
      <c r="S568" s="225"/>
      <c r="T568" s="225"/>
      <c r="U568" s="225"/>
      <c r="V568" s="225"/>
      <c r="W568" s="225"/>
      <c r="X568" s="225"/>
      <c r="Y568" s="225"/>
      <c r="Z568" s="225"/>
      <c r="AA568" s="225"/>
      <c r="AB568" s="225"/>
      <c r="AC568" s="225"/>
      <c r="AD568" s="225"/>
      <c r="AE568" s="225"/>
      <c r="AF568" s="225"/>
      <c r="AG568" s="225"/>
      <c r="AH568" s="225"/>
      <c r="AI568" s="225"/>
      <c r="AJ568" s="225"/>
      <c r="AK568" s="257"/>
      <c r="AL568" s="257"/>
      <c r="AM568" s="225"/>
      <c r="AN568" s="225"/>
      <c r="AO568" s="225"/>
      <c r="AP568" s="225"/>
      <c r="AQ568" s="225"/>
      <c r="AR568" s="225"/>
      <c r="AS568" s="225"/>
      <c r="AT568" s="225"/>
      <c r="AU568" s="225"/>
      <c r="AV568" s="225"/>
      <c r="AW568" s="225"/>
      <c r="AX568" s="225"/>
      <c r="AY568" s="225"/>
      <c r="AZ568" s="225"/>
      <c r="BA568" s="225"/>
      <c r="BB568" s="225"/>
      <c r="BC568" s="225"/>
      <c r="BD568" s="225"/>
      <c r="BE568" s="225"/>
      <c r="BF568" s="225"/>
      <c r="BG568" s="225"/>
      <c r="BH568" s="225"/>
      <c r="BI568" s="225"/>
      <c r="BJ568" s="225"/>
      <c r="BK568" s="225"/>
      <c r="BL568" s="225"/>
      <c r="BM568" s="225"/>
      <c r="BN568" s="225"/>
      <c r="BO568" s="225"/>
      <c r="BP568" s="225"/>
      <c r="BQ568" s="225"/>
      <c r="BR568" s="225"/>
      <c r="BS568" s="225"/>
      <c r="BT568" s="225"/>
      <c r="BU568" s="225"/>
      <c r="BV568" s="225"/>
      <c r="BW568" s="225"/>
      <c r="BX568" s="225"/>
      <c r="BY568" s="225"/>
      <c r="BZ568" s="225"/>
      <c r="CA568" s="225"/>
      <c r="CB568" s="225"/>
      <c r="CC568" s="225"/>
      <c r="CD568" s="225"/>
      <c r="CE568" s="225"/>
      <c r="CF568" s="225"/>
      <c r="CG568" s="225"/>
      <c r="CH568" s="225"/>
      <c r="CI568" s="225"/>
      <c r="CJ568" s="225"/>
      <c r="CK568" s="225"/>
      <c r="CL568" s="225"/>
      <c r="CM568" s="225"/>
      <c r="CN568" s="225"/>
      <c r="CO568" s="225"/>
      <c r="CP568" s="225"/>
      <c r="CQ568" s="225"/>
      <c r="CR568" s="225"/>
      <c r="CS568" s="225"/>
      <c r="CT568" s="225"/>
    </row>
    <row r="569" spans="1:98" ht="12" customHeight="1" x14ac:dyDescent="0.25">
      <c r="A569" s="225"/>
      <c r="B569" s="225"/>
      <c r="C569" s="225"/>
      <c r="D569" s="225"/>
      <c r="E569" s="225"/>
      <c r="F569" s="225"/>
      <c r="G569" s="225"/>
      <c r="H569" s="225"/>
      <c r="I569" s="225"/>
      <c r="J569" s="225"/>
      <c r="K569" s="225"/>
      <c r="L569" s="225"/>
      <c r="M569" s="225"/>
      <c r="N569" s="225"/>
      <c r="O569" s="225"/>
      <c r="P569" s="225"/>
      <c r="Q569" s="225"/>
      <c r="R569" s="225"/>
      <c r="S569" s="225"/>
      <c r="T569" s="225"/>
      <c r="U569" s="225"/>
      <c r="V569" s="225"/>
      <c r="W569" s="225"/>
      <c r="X569" s="225"/>
      <c r="Y569" s="225"/>
      <c r="Z569" s="225"/>
      <c r="AA569" s="225"/>
      <c r="AB569" s="225"/>
      <c r="AC569" s="225"/>
      <c r="AD569" s="225"/>
      <c r="AE569" s="225"/>
      <c r="AF569" s="225"/>
      <c r="AG569" s="225"/>
      <c r="AH569" s="225"/>
      <c r="AI569" s="225"/>
      <c r="AJ569" s="225"/>
      <c r="AK569" s="257"/>
      <c r="AL569" s="257"/>
      <c r="AM569" s="225"/>
      <c r="AN569" s="225"/>
      <c r="AO569" s="225"/>
      <c r="AP569" s="225"/>
      <c r="AQ569" s="225"/>
      <c r="AR569" s="225"/>
      <c r="AS569" s="225"/>
      <c r="AT569" s="225"/>
      <c r="AU569" s="225"/>
      <c r="AV569" s="225"/>
      <c r="AW569" s="225"/>
      <c r="AX569" s="225"/>
      <c r="AY569" s="225"/>
      <c r="AZ569" s="225"/>
      <c r="BA569" s="225"/>
      <c r="BB569" s="225"/>
      <c r="BC569" s="225"/>
      <c r="BD569" s="225"/>
      <c r="BE569" s="225"/>
      <c r="BF569" s="225"/>
      <c r="BG569" s="225"/>
      <c r="BH569" s="225"/>
      <c r="BI569" s="225"/>
      <c r="BJ569" s="225"/>
      <c r="BK569" s="225"/>
      <c r="BL569" s="225"/>
      <c r="BM569" s="225"/>
      <c r="BN569" s="225"/>
      <c r="BO569" s="225"/>
      <c r="BP569" s="225"/>
      <c r="BQ569" s="225"/>
      <c r="BR569" s="225"/>
      <c r="BS569" s="225"/>
      <c r="BT569" s="225"/>
      <c r="BU569" s="225"/>
      <c r="BV569" s="225"/>
      <c r="BW569" s="225"/>
      <c r="BX569" s="225"/>
      <c r="BY569" s="225"/>
      <c r="BZ569" s="225"/>
      <c r="CA569" s="225"/>
      <c r="CB569" s="225"/>
      <c r="CC569" s="225"/>
      <c r="CD569" s="225"/>
      <c r="CE569" s="225"/>
      <c r="CF569" s="225"/>
      <c r="CG569" s="225"/>
      <c r="CH569" s="225"/>
      <c r="CI569" s="225"/>
      <c r="CJ569" s="225"/>
      <c r="CK569" s="225"/>
      <c r="CL569" s="225"/>
      <c r="CM569" s="225"/>
      <c r="CN569" s="225"/>
      <c r="CO569" s="225"/>
      <c r="CP569" s="225"/>
      <c r="CQ569" s="225"/>
      <c r="CR569" s="225"/>
      <c r="CS569" s="225"/>
      <c r="CT569" s="225"/>
    </row>
    <row r="570" spans="1:98" ht="12" customHeight="1" x14ac:dyDescent="0.25">
      <c r="A570" s="225"/>
      <c r="B570" s="225"/>
      <c r="C570" s="225"/>
      <c r="D570" s="225"/>
      <c r="E570" s="225"/>
      <c r="F570" s="225"/>
      <c r="G570" s="225"/>
      <c r="H570" s="225"/>
      <c r="I570" s="225"/>
      <c r="J570" s="225"/>
      <c r="K570" s="225"/>
      <c r="L570" s="225"/>
      <c r="M570" s="225"/>
      <c r="N570" s="225"/>
      <c r="O570" s="225"/>
      <c r="P570" s="225"/>
      <c r="Q570" s="225"/>
      <c r="R570" s="225"/>
      <c r="S570" s="225"/>
      <c r="T570" s="225"/>
      <c r="U570" s="225"/>
      <c r="V570" s="225"/>
      <c r="W570" s="225"/>
      <c r="X570" s="225"/>
      <c r="Y570" s="225"/>
      <c r="Z570" s="225"/>
      <c r="AA570" s="225"/>
      <c r="AB570" s="225"/>
      <c r="AC570" s="225"/>
      <c r="AD570" s="225"/>
      <c r="AE570" s="225"/>
      <c r="AF570" s="225"/>
      <c r="AG570" s="225"/>
      <c r="AH570" s="225"/>
      <c r="AI570" s="225"/>
      <c r="AJ570" s="225"/>
      <c r="AK570" s="257"/>
      <c r="AL570" s="257"/>
      <c r="AM570" s="225"/>
      <c r="AN570" s="225"/>
      <c r="AO570" s="225"/>
      <c r="AP570" s="225"/>
      <c r="AQ570" s="225"/>
      <c r="AR570" s="225"/>
      <c r="AS570" s="225"/>
      <c r="AT570" s="225"/>
      <c r="AU570" s="225"/>
      <c r="AV570" s="225"/>
      <c r="AW570" s="225"/>
      <c r="AX570" s="225"/>
      <c r="AY570" s="225"/>
      <c r="AZ570" s="225"/>
      <c r="BA570" s="225"/>
      <c r="BB570" s="225"/>
      <c r="BC570" s="225"/>
      <c r="BD570" s="225"/>
      <c r="BE570" s="225"/>
      <c r="BF570" s="225"/>
      <c r="BG570" s="225"/>
      <c r="BH570" s="225"/>
      <c r="BI570" s="225"/>
      <c r="BJ570" s="225"/>
      <c r="BK570" s="225"/>
      <c r="BL570" s="225"/>
      <c r="BM570" s="225"/>
      <c r="BN570" s="225"/>
      <c r="BO570" s="225"/>
      <c r="BP570" s="225"/>
      <c r="BQ570" s="225"/>
      <c r="BR570" s="225"/>
      <c r="BS570" s="225"/>
      <c r="BT570" s="225"/>
      <c r="BU570" s="225"/>
      <c r="BV570" s="225"/>
      <c r="BW570" s="225"/>
      <c r="BX570" s="225"/>
      <c r="BY570" s="225"/>
      <c r="BZ570" s="225"/>
      <c r="CA570" s="225"/>
      <c r="CB570" s="225"/>
      <c r="CC570" s="225"/>
      <c r="CD570" s="225"/>
      <c r="CE570" s="225"/>
      <c r="CF570" s="225"/>
      <c r="CG570" s="225"/>
      <c r="CH570" s="225"/>
      <c r="CI570" s="225"/>
      <c r="CJ570" s="225"/>
      <c r="CK570" s="225"/>
      <c r="CL570" s="225"/>
      <c r="CM570" s="225"/>
      <c r="CN570" s="225"/>
      <c r="CO570" s="225"/>
      <c r="CP570" s="225"/>
      <c r="CQ570" s="225"/>
      <c r="CR570" s="225"/>
      <c r="CS570" s="225"/>
      <c r="CT570" s="225"/>
    </row>
    <row r="571" spans="1:98" ht="12" customHeight="1" x14ac:dyDescent="0.25">
      <c r="A571" s="225"/>
      <c r="B571" s="225"/>
      <c r="C571" s="225"/>
      <c r="D571" s="225"/>
      <c r="E571" s="225"/>
      <c r="F571" s="225"/>
      <c r="G571" s="225"/>
      <c r="H571" s="225"/>
      <c r="I571" s="225"/>
      <c r="J571" s="225"/>
      <c r="K571" s="225"/>
      <c r="L571" s="225"/>
      <c r="M571" s="225"/>
      <c r="N571" s="225"/>
      <c r="O571" s="225"/>
      <c r="P571" s="225"/>
      <c r="Q571" s="225"/>
      <c r="R571" s="225"/>
      <c r="S571" s="225"/>
      <c r="T571" s="225"/>
      <c r="U571" s="225"/>
      <c r="V571" s="225"/>
      <c r="W571" s="225"/>
      <c r="X571" s="225"/>
      <c r="Y571" s="225"/>
      <c r="Z571" s="225"/>
      <c r="AA571" s="225"/>
      <c r="AB571" s="225"/>
      <c r="AC571" s="225"/>
      <c r="AD571" s="225"/>
      <c r="AE571" s="225"/>
      <c r="AF571" s="225"/>
      <c r="AG571" s="225"/>
      <c r="AH571" s="225"/>
      <c r="AI571" s="225"/>
      <c r="AJ571" s="225"/>
      <c r="AK571" s="257"/>
      <c r="AL571" s="257"/>
      <c r="AM571" s="225"/>
      <c r="AN571" s="225"/>
      <c r="AO571" s="225"/>
      <c r="AP571" s="225"/>
      <c r="AQ571" s="225"/>
      <c r="AR571" s="225"/>
      <c r="AS571" s="225"/>
      <c r="AT571" s="225"/>
      <c r="AU571" s="225"/>
      <c r="AV571" s="225"/>
      <c r="AW571" s="225"/>
      <c r="AX571" s="225"/>
      <c r="AY571" s="225"/>
      <c r="AZ571" s="225"/>
      <c r="BA571" s="225"/>
      <c r="BB571" s="225"/>
      <c r="BC571" s="225"/>
      <c r="BD571" s="225"/>
      <c r="BE571" s="225"/>
      <c r="BF571" s="225"/>
      <c r="BG571" s="225"/>
      <c r="BH571" s="225"/>
      <c r="BI571" s="225"/>
      <c r="BJ571" s="225"/>
      <c r="BK571" s="225"/>
      <c r="BL571" s="225"/>
      <c r="BM571" s="225"/>
      <c r="BN571" s="225"/>
      <c r="BO571" s="225"/>
      <c r="BP571" s="225"/>
      <c r="BQ571" s="225"/>
      <c r="BR571" s="225"/>
      <c r="BS571" s="225"/>
      <c r="BT571" s="225"/>
      <c r="BU571" s="225"/>
      <c r="BV571" s="225"/>
      <c r="BW571" s="225"/>
      <c r="BX571" s="225"/>
      <c r="BY571" s="225"/>
      <c r="BZ571" s="225"/>
      <c r="CA571" s="225"/>
      <c r="CB571" s="225"/>
      <c r="CC571" s="225"/>
      <c r="CD571" s="225"/>
      <c r="CE571" s="225"/>
      <c r="CF571" s="225"/>
      <c r="CG571" s="225"/>
      <c r="CH571" s="225"/>
      <c r="CI571" s="225"/>
      <c r="CJ571" s="225"/>
      <c r="CK571" s="225"/>
      <c r="CL571" s="225"/>
      <c r="CM571" s="225"/>
      <c r="CN571" s="225"/>
      <c r="CO571" s="225"/>
      <c r="CP571" s="225"/>
      <c r="CQ571" s="225"/>
      <c r="CR571" s="225"/>
      <c r="CS571" s="225"/>
      <c r="CT571" s="225"/>
    </row>
    <row r="572" spans="1:98" ht="12" customHeight="1" x14ac:dyDescent="0.25">
      <c r="A572" s="225"/>
      <c r="B572" s="225"/>
      <c r="C572" s="225"/>
      <c r="D572" s="225"/>
      <c r="E572" s="225"/>
      <c r="F572" s="225"/>
      <c r="G572" s="225"/>
      <c r="H572" s="225"/>
      <c r="I572" s="225"/>
      <c r="J572" s="225"/>
      <c r="K572" s="225"/>
      <c r="L572" s="225"/>
      <c r="M572" s="225"/>
      <c r="N572" s="225"/>
      <c r="O572" s="225"/>
      <c r="P572" s="225"/>
      <c r="Q572" s="225"/>
      <c r="R572" s="225"/>
      <c r="S572" s="225"/>
      <c r="T572" s="225"/>
      <c r="U572" s="225"/>
      <c r="V572" s="225"/>
      <c r="W572" s="225"/>
      <c r="X572" s="225"/>
      <c r="Y572" s="225"/>
      <c r="Z572" s="225"/>
      <c r="AA572" s="225"/>
      <c r="AB572" s="225"/>
      <c r="AC572" s="225"/>
      <c r="AD572" s="225"/>
      <c r="AE572" s="225"/>
      <c r="AF572" s="225"/>
      <c r="AG572" s="225"/>
      <c r="AH572" s="225"/>
      <c r="AI572" s="225"/>
      <c r="AJ572" s="225"/>
      <c r="AK572" s="257"/>
      <c r="AL572" s="257"/>
      <c r="AM572" s="225"/>
      <c r="AN572" s="225"/>
      <c r="AO572" s="225"/>
      <c r="AP572" s="225"/>
      <c r="AQ572" s="225"/>
      <c r="AR572" s="225"/>
      <c r="AS572" s="225"/>
      <c r="AT572" s="225"/>
      <c r="AU572" s="225"/>
      <c r="AV572" s="225"/>
      <c r="AW572" s="225"/>
      <c r="AX572" s="225"/>
      <c r="AY572" s="225"/>
      <c r="AZ572" s="225"/>
      <c r="BA572" s="225"/>
      <c r="BB572" s="225"/>
      <c r="BC572" s="225"/>
      <c r="BD572" s="225"/>
      <c r="BE572" s="225"/>
      <c r="BF572" s="225"/>
      <c r="BG572" s="225"/>
      <c r="BH572" s="225"/>
      <c r="BI572" s="225"/>
      <c r="BJ572" s="225"/>
      <c r="BK572" s="225"/>
      <c r="BL572" s="225"/>
      <c r="BM572" s="225"/>
      <c r="BN572" s="225"/>
      <c r="BO572" s="225"/>
      <c r="BP572" s="225"/>
      <c r="BQ572" s="225"/>
      <c r="BR572" s="225"/>
      <c r="BS572" s="225"/>
      <c r="BT572" s="225"/>
      <c r="BU572" s="225"/>
      <c r="BV572" s="225"/>
      <c r="BW572" s="225"/>
      <c r="BX572" s="225"/>
      <c r="BY572" s="225"/>
      <c r="BZ572" s="225"/>
      <c r="CA572" s="225"/>
      <c r="CB572" s="225"/>
      <c r="CC572" s="225"/>
      <c r="CD572" s="225"/>
      <c r="CE572" s="225"/>
      <c r="CF572" s="225"/>
      <c r="CG572" s="225"/>
      <c r="CH572" s="225"/>
      <c r="CI572" s="225"/>
      <c r="CJ572" s="225"/>
      <c r="CK572" s="225"/>
      <c r="CL572" s="225"/>
      <c r="CM572" s="225"/>
      <c r="CN572" s="225"/>
      <c r="CO572" s="225"/>
      <c r="CP572" s="225"/>
      <c r="CQ572" s="225"/>
      <c r="CR572" s="225"/>
      <c r="CS572" s="225"/>
      <c r="CT572" s="225"/>
    </row>
    <row r="573" spans="1:98" ht="12" customHeight="1" x14ac:dyDescent="0.25">
      <c r="A573" s="225"/>
      <c r="B573" s="225"/>
      <c r="C573" s="225"/>
      <c r="D573" s="225"/>
      <c r="E573" s="225"/>
      <c r="F573" s="225"/>
      <c r="G573" s="225"/>
      <c r="H573" s="225"/>
      <c r="I573" s="225"/>
      <c r="J573" s="225"/>
      <c r="K573" s="225"/>
      <c r="L573" s="225"/>
      <c r="M573" s="225"/>
      <c r="N573" s="225"/>
      <c r="O573" s="225"/>
      <c r="P573" s="225"/>
      <c r="Q573" s="225"/>
      <c r="R573" s="225"/>
      <c r="S573" s="225"/>
      <c r="T573" s="225"/>
      <c r="U573" s="225"/>
      <c r="V573" s="225"/>
      <c r="W573" s="225"/>
      <c r="X573" s="225"/>
      <c r="Y573" s="225"/>
      <c r="Z573" s="225"/>
      <c r="AA573" s="225"/>
      <c r="AB573" s="225"/>
      <c r="AC573" s="225"/>
      <c r="AD573" s="225"/>
      <c r="AE573" s="225"/>
      <c r="AF573" s="225"/>
      <c r="AG573" s="225"/>
      <c r="AH573" s="225"/>
      <c r="AI573" s="225"/>
      <c r="AJ573" s="225"/>
      <c r="AK573" s="257"/>
      <c r="AL573" s="257"/>
      <c r="AM573" s="225"/>
      <c r="AN573" s="225"/>
      <c r="AO573" s="225"/>
      <c r="AP573" s="225"/>
      <c r="AQ573" s="225"/>
      <c r="AR573" s="225"/>
      <c r="AS573" s="225"/>
      <c r="AT573" s="225"/>
      <c r="AU573" s="225"/>
      <c r="AV573" s="225"/>
      <c r="AW573" s="225"/>
      <c r="AX573" s="225"/>
      <c r="AY573" s="225"/>
      <c r="AZ573" s="225"/>
      <c r="BA573" s="225"/>
      <c r="BB573" s="225"/>
      <c r="BC573" s="225"/>
      <c r="BD573" s="225"/>
      <c r="BE573" s="225"/>
      <c r="BF573" s="225"/>
      <c r="BG573" s="225"/>
      <c r="BH573" s="225"/>
      <c r="BI573" s="225"/>
      <c r="BJ573" s="225"/>
      <c r="BK573" s="225"/>
      <c r="BL573" s="225"/>
      <c r="BM573" s="225"/>
      <c r="BN573" s="225"/>
      <c r="BO573" s="225"/>
      <c r="BP573" s="225"/>
      <c r="BQ573" s="225"/>
      <c r="BR573" s="225"/>
      <c r="BS573" s="225"/>
      <c r="BT573" s="225"/>
      <c r="BU573" s="225"/>
      <c r="BV573" s="225"/>
      <c r="BW573" s="225"/>
      <c r="BX573" s="225"/>
      <c r="BY573" s="225"/>
      <c r="BZ573" s="225"/>
      <c r="CA573" s="225"/>
      <c r="CB573" s="225"/>
      <c r="CC573" s="225"/>
      <c r="CD573" s="225"/>
      <c r="CE573" s="225"/>
      <c r="CF573" s="225"/>
      <c r="CG573" s="225"/>
      <c r="CH573" s="225"/>
      <c r="CI573" s="225"/>
      <c r="CJ573" s="225"/>
      <c r="CK573" s="225"/>
      <c r="CL573" s="225"/>
      <c r="CM573" s="225"/>
      <c r="CN573" s="225"/>
      <c r="CO573" s="225"/>
      <c r="CP573" s="225"/>
      <c r="CQ573" s="225"/>
      <c r="CR573" s="225"/>
      <c r="CS573" s="225"/>
      <c r="CT573" s="225"/>
    </row>
    <row r="574" spans="1:98" ht="12" customHeight="1" x14ac:dyDescent="0.25">
      <c r="A574" s="225"/>
      <c r="B574" s="225"/>
      <c r="C574" s="225"/>
      <c r="D574" s="225"/>
      <c r="E574" s="225"/>
      <c r="F574" s="225"/>
      <c r="G574" s="225"/>
      <c r="H574" s="225"/>
      <c r="I574" s="225"/>
      <c r="J574" s="225"/>
      <c r="K574" s="225"/>
      <c r="L574" s="225"/>
      <c r="M574" s="225"/>
      <c r="N574" s="225"/>
      <c r="O574" s="225"/>
      <c r="P574" s="225"/>
      <c r="Q574" s="225"/>
      <c r="R574" s="225"/>
      <c r="S574" s="225"/>
      <c r="T574" s="225"/>
      <c r="U574" s="225"/>
      <c r="V574" s="225"/>
      <c r="W574" s="225"/>
      <c r="X574" s="225"/>
      <c r="Y574" s="225"/>
      <c r="Z574" s="225"/>
      <c r="AA574" s="225"/>
      <c r="AB574" s="225"/>
      <c r="AC574" s="225"/>
      <c r="AD574" s="225"/>
      <c r="AE574" s="225"/>
      <c r="AF574" s="225"/>
      <c r="AG574" s="225"/>
      <c r="AH574" s="225"/>
      <c r="AI574" s="225"/>
      <c r="AJ574" s="225"/>
      <c r="AK574" s="257"/>
      <c r="AL574" s="257"/>
      <c r="AM574" s="225"/>
      <c r="AN574" s="225"/>
      <c r="AO574" s="225"/>
      <c r="AP574" s="225"/>
      <c r="AQ574" s="225"/>
      <c r="AR574" s="225"/>
      <c r="AS574" s="225"/>
      <c r="AT574" s="225"/>
      <c r="AU574" s="225"/>
      <c r="AV574" s="225"/>
      <c r="AW574" s="225"/>
      <c r="AX574" s="225"/>
      <c r="AY574" s="225"/>
      <c r="AZ574" s="225"/>
      <c r="BA574" s="225"/>
      <c r="BB574" s="225"/>
      <c r="BC574" s="225"/>
      <c r="BD574" s="225"/>
      <c r="BE574" s="225"/>
      <c r="BF574" s="225"/>
      <c r="BG574" s="225"/>
      <c r="BH574" s="225"/>
      <c r="BI574" s="225"/>
      <c r="BJ574" s="225"/>
      <c r="BK574" s="225"/>
      <c r="BL574" s="225"/>
      <c r="BM574" s="225"/>
      <c r="BN574" s="225"/>
      <c r="BO574" s="225"/>
      <c r="BP574" s="225"/>
      <c r="BQ574" s="225"/>
      <c r="BR574" s="225"/>
      <c r="BS574" s="225"/>
      <c r="BT574" s="225"/>
      <c r="BU574" s="225"/>
      <c r="BV574" s="225"/>
      <c r="BW574" s="225"/>
      <c r="BX574" s="225"/>
      <c r="BY574" s="225"/>
      <c r="BZ574" s="225"/>
      <c r="CA574" s="225"/>
      <c r="CB574" s="225"/>
      <c r="CC574" s="225"/>
      <c r="CD574" s="225"/>
      <c r="CE574" s="225"/>
      <c r="CF574" s="225"/>
      <c r="CG574" s="225"/>
      <c r="CH574" s="225"/>
      <c r="CI574" s="225"/>
      <c r="CJ574" s="225"/>
      <c r="CK574" s="225"/>
      <c r="CL574" s="225"/>
      <c r="CM574" s="225"/>
      <c r="CN574" s="225"/>
      <c r="CO574" s="225"/>
      <c r="CP574" s="225"/>
      <c r="CQ574" s="225"/>
      <c r="CR574" s="225"/>
      <c r="CS574" s="225"/>
      <c r="CT574" s="225"/>
    </row>
    <row r="575" spans="1:98" ht="12" customHeight="1" x14ac:dyDescent="0.25">
      <c r="A575" s="225"/>
      <c r="B575" s="225"/>
      <c r="C575" s="225"/>
      <c r="D575" s="225"/>
      <c r="E575" s="225"/>
      <c r="F575" s="225"/>
      <c r="G575" s="225"/>
      <c r="H575" s="225"/>
      <c r="I575" s="225"/>
      <c r="J575" s="225"/>
      <c r="K575" s="225"/>
      <c r="L575" s="225"/>
      <c r="M575" s="225"/>
      <c r="N575" s="225"/>
      <c r="O575" s="225"/>
      <c r="P575" s="225"/>
      <c r="Q575" s="225"/>
      <c r="R575" s="225"/>
      <c r="S575" s="225"/>
      <c r="T575" s="225"/>
      <c r="U575" s="225"/>
      <c r="V575" s="225"/>
      <c r="W575" s="225"/>
      <c r="X575" s="225"/>
      <c r="Y575" s="225"/>
      <c r="Z575" s="225"/>
      <c r="AA575" s="225"/>
      <c r="AB575" s="225"/>
      <c r="AC575" s="225"/>
      <c r="AD575" s="225"/>
      <c r="AE575" s="225"/>
      <c r="AF575" s="225"/>
      <c r="AG575" s="225"/>
      <c r="AH575" s="225"/>
      <c r="AI575" s="225"/>
      <c r="AJ575" s="225"/>
      <c r="AK575" s="257"/>
      <c r="AL575" s="257"/>
      <c r="AM575" s="225"/>
      <c r="AN575" s="225"/>
      <c r="AO575" s="225"/>
      <c r="AP575" s="225"/>
      <c r="AQ575" s="225"/>
      <c r="AR575" s="225"/>
      <c r="AS575" s="225"/>
      <c r="AT575" s="225"/>
      <c r="AU575" s="225"/>
      <c r="AV575" s="225"/>
      <c r="AW575" s="225"/>
      <c r="AX575" s="225"/>
      <c r="AY575" s="225"/>
      <c r="AZ575" s="225"/>
      <c r="BA575" s="225"/>
      <c r="BB575" s="225"/>
      <c r="BC575" s="225"/>
      <c r="BD575" s="225"/>
      <c r="BE575" s="225"/>
      <c r="BF575" s="225"/>
      <c r="BG575" s="225"/>
      <c r="BH575" s="225"/>
      <c r="BI575" s="225"/>
      <c r="BJ575" s="225"/>
      <c r="BK575" s="225"/>
      <c r="BL575" s="225"/>
      <c r="BM575" s="225"/>
      <c r="BN575" s="225"/>
      <c r="BO575" s="225"/>
      <c r="BP575" s="225"/>
      <c r="BQ575" s="225"/>
      <c r="BR575" s="225"/>
      <c r="BS575" s="225"/>
      <c r="BT575" s="225"/>
      <c r="BU575" s="225"/>
      <c r="BV575" s="225"/>
      <c r="BW575" s="225"/>
      <c r="BX575" s="225"/>
      <c r="BY575" s="225"/>
      <c r="BZ575" s="225"/>
      <c r="CA575" s="225"/>
      <c r="CB575" s="225"/>
      <c r="CC575" s="225"/>
      <c r="CD575" s="225"/>
      <c r="CE575" s="225"/>
      <c r="CF575" s="225"/>
      <c r="CG575" s="225"/>
      <c r="CH575" s="225"/>
      <c r="CI575" s="225"/>
      <c r="CJ575" s="225"/>
      <c r="CK575" s="225"/>
      <c r="CL575" s="225"/>
      <c r="CM575" s="225"/>
      <c r="CN575" s="225"/>
      <c r="CO575" s="225"/>
      <c r="CP575" s="225"/>
      <c r="CQ575" s="225"/>
      <c r="CR575" s="225"/>
      <c r="CS575" s="225"/>
      <c r="CT575" s="225"/>
    </row>
    <row r="576" spans="1:98" ht="12" customHeight="1" x14ac:dyDescent="0.25">
      <c r="A576" s="225"/>
      <c r="B576" s="225"/>
      <c r="C576" s="225"/>
      <c r="D576" s="225"/>
      <c r="E576" s="225"/>
      <c r="F576" s="225"/>
      <c r="G576" s="225"/>
      <c r="H576" s="225"/>
      <c r="I576" s="225"/>
      <c r="J576" s="225"/>
      <c r="K576" s="225"/>
      <c r="L576" s="225"/>
      <c r="M576" s="225"/>
      <c r="N576" s="225"/>
      <c r="O576" s="225"/>
      <c r="P576" s="225"/>
      <c r="Q576" s="225"/>
      <c r="R576" s="225"/>
      <c r="S576" s="225"/>
      <c r="T576" s="225"/>
      <c r="U576" s="225"/>
      <c r="V576" s="225"/>
      <c r="W576" s="225"/>
      <c r="X576" s="225"/>
      <c r="Y576" s="225"/>
      <c r="Z576" s="225"/>
      <c r="AA576" s="225"/>
      <c r="AB576" s="225"/>
      <c r="AC576" s="225"/>
      <c r="AD576" s="225"/>
      <c r="AE576" s="225"/>
      <c r="AF576" s="225"/>
      <c r="AG576" s="225"/>
      <c r="AH576" s="225"/>
      <c r="AI576" s="225"/>
      <c r="AJ576" s="225"/>
      <c r="AK576" s="257"/>
      <c r="AL576" s="257"/>
      <c r="AM576" s="225"/>
      <c r="AN576" s="225"/>
      <c r="AO576" s="225"/>
      <c r="AP576" s="225"/>
      <c r="AQ576" s="225"/>
      <c r="AR576" s="225"/>
      <c r="AS576" s="225"/>
      <c r="AT576" s="225"/>
      <c r="AU576" s="225"/>
      <c r="AV576" s="225"/>
      <c r="AW576" s="225"/>
      <c r="AX576" s="225"/>
      <c r="AY576" s="225"/>
      <c r="AZ576" s="225"/>
      <c r="BA576" s="225"/>
      <c r="BB576" s="225"/>
      <c r="BC576" s="225"/>
      <c r="BD576" s="225"/>
      <c r="BE576" s="225"/>
      <c r="BF576" s="225"/>
      <c r="BG576" s="225"/>
      <c r="BH576" s="225"/>
      <c r="BI576" s="225"/>
      <c r="BJ576" s="225"/>
      <c r="BK576" s="225"/>
      <c r="BL576" s="225"/>
      <c r="BM576" s="225"/>
      <c r="BN576" s="225"/>
      <c r="BO576" s="225"/>
      <c r="BP576" s="225"/>
      <c r="BQ576" s="225"/>
      <c r="BR576" s="225"/>
      <c r="BS576" s="225"/>
      <c r="BT576" s="225"/>
      <c r="BU576" s="225"/>
      <c r="BV576" s="225"/>
      <c r="BW576" s="225"/>
      <c r="BX576" s="225"/>
      <c r="BY576" s="225"/>
      <c r="BZ576" s="225"/>
      <c r="CA576" s="225"/>
      <c r="CB576" s="225"/>
      <c r="CC576" s="225"/>
      <c r="CD576" s="225"/>
      <c r="CE576" s="225"/>
      <c r="CF576" s="225"/>
      <c r="CG576" s="225"/>
      <c r="CH576" s="225"/>
      <c r="CI576" s="225"/>
      <c r="CJ576" s="225"/>
      <c r="CK576" s="225"/>
      <c r="CL576" s="225"/>
      <c r="CM576" s="225"/>
      <c r="CN576" s="225"/>
      <c r="CO576" s="225"/>
      <c r="CP576" s="225"/>
      <c r="CQ576" s="225"/>
      <c r="CR576" s="225"/>
      <c r="CS576" s="225"/>
      <c r="CT576" s="225"/>
    </row>
    <row r="577" spans="1:98" ht="12" customHeight="1" x14ac:dyDescent="0.25">
      <c r="A577" s="225"/>
      <c r="B577" s="225"/>
      <c r="C577" s="225"/>
      <c r="D577" s="225"/>
      <c r="E577" s="225"/>
      <c r="F577" s="225"/>
      <c r="G577" s="225"/>
      <c r="H577" s="225"/>
      <c r="I577" s="225"/>
      <c r="J577" s="225"/>
      <c r="K577" s="225"/>
      <c r="L577" s="225"/>
      <c r="M577" s="225"/>
      <c r="N577" s="225"/>
      <c r="O577" s="225"/>
      <c r="P577" s="225"/>
      <c r="Q577" s="225"/>
      <c r="R577" s="225"/>
      <c r="S577" s="225"/>
      <c r="T577" s="225"/>
      <c r="U577" s="225"/>
      <c r="V577" s="225"/>
      <c r="W577" s="225"/>
      <c r="X577" s="225"/>
      <c r="Y577" s="225"/>
      <c r="Z577" s="225"/>
      <c r="AA577" s="225"/>
      <c r="AB577" s="225"/>
      <c r="AC577" s="225"/>
      <c r="AD577" s="225"/>
      <c r="AE577" s="225"/>
      <c r="AF577" s="225"/>
      <c r="AG577" s="225"/>
      <c r="AH577" s="225"/>
      <c r="AI577" s="225"/>
      <c r="AJ577" s="225"/>
      <c r="AK577" s="257"/>
      <c r="AL577" s="257"/>
      <c r="AM577" s="225"/>
      <c r="AN577" s="225"/>
      <c r="AO577" s="225"/>
      <c r="AP577" s="225"/>
      <c r="AQ577" s="225"/>
      <c r="AR577" s="225"/>
      <c r="AS577" s="225"/>
      <c r="AT577" s="225"/>
      <c r="AU577" s="225"/>
      <c r="AV577" s="225"/>
      <c r="AW577" s="225"/>
      <c r="AX577" s="225"/>
      <c r="AY577" s="225"/>
      <c r="AZ577" s="225"/>
      <c r="BA577" s="225"/>
      <c r="BB577" s="225"/>
      <c r="BC577" s="225"/>
      <c r="BD577" s="225"/>
      <c r="BE577" s="225"/>
      <c r="BF577" s="225"/>
      <c r="BG577" s="225"/>
      <c r="BH577" s="225"/>
      <c r="BI577" s="225"/>
      <c r="BJ577" s="225"/>
      <c r="BK577" s="225"/>
      <c r="BL577" s="225"/>
      <c r="BM577" s="225"/>
      <c r="BN577" s="225"/>
      <c r="BO577" s="225"/>
      <c r="BP577" s="225"/>
      <c r="BQ577" s="225"/>
      <c r="BR577" s="225"/>
      <c r="BS577" s="225"/>
      <c r="BT577" s="225"/>
      <c r="BU577" s="225"/>
      <c r="BV577" s="225"/>
      <c r="BW577" s="225"/>
      <c r="BX577" s="225"/>
      <c r="BY577" s="225"/>
      <c r="BZ577" s="225"/>
      <c r="CA577" s="225"/>
      <c r="CB577" s="225"/>
      <c r="CC577" s="225"/>
      <c r="CD577" s="225"/>
      <c r="CE577" s="225"/>
      <c r="CF577" s="225"/>
      <c r="CG577" s="225"/>
      <c r="CH577" s="225"/>
      <c r="CI577" s="225"/>
      <c r="CJ577" s="225"/>
      <c r="CK577" s="225"/>
      <c r="CL577" s="225"/>
      <c r="CM577" s="225"/>
      <c r="CN577" s="225"/>
      <c r="CO577" s="225"/>
      <c r="CP577" s="225"/>
      <c r="CQ577" s="225"/>
      <c r="CR577" s="225"/>
      <c r="CS577" s="225"/>
      <c r="CT577" s="225"/>
    </row>
    <row r="578" spans="1:98" ht="12" customHeight="1" x14ac:dyDescent="0.25">
      <c r="A578" s="225"/>
      <c r="B578" s="225"/>
      <c r="C578" s="225"/>
      <c r="D578" s="225"/>
      <c r="E578" s="225"/>
      <c r="F578" s="225"/>
      <c r="G578" s="225"/>
      <c r="H578" s="225"/>
      <c r="I578" s="225"/>
      <c r="J578" s="225"/>
      <c r="K578" s="225"/>
      <c r="L578" s="225"/>
      <c r="M578" s="225"/>
      <c r="N578" s="225"/>
      <c r="O578" s="225"/>
      <c r="P578" s="225"/>
      <c r="Q578" s="225"/>
      <c r="R578" s="225"/>
      <c r="S578" s="225"/>
      <c r="T578" s="225"/>
      <c r="U578" s="225"/>
      <c r="V578" s="225"/>
      <c r="W578" s="225"/>
      <c r="X578" s="225"/>
      <c r="Y578" s="225"/>
      <c r="Z578" s="225"/>
      <c r="AA578" s="225"/>
      <c r="AB578" s="225"/>
      <c r="AC578" s="225"/>
      <c r="AD578" s="225"/>
      <c r="AE578" s="225"/>
      <c r="AF578" s="225"/>
      <c r="AG578" s="225"/>
      <c r="AH578" s="225"/>
      <c r="AI578" s="225"/>
      <c r="AJ578" s="225"/>
      <c r="AK578" s="257"/>
      <c r="AL578" s="257"/>
      <c r="AM578" s="225"/>
      <c r="AN578" s="225"/>
      <c r="AO578" s="225"/>
      <c r="AP578" s="225"/>
      <c r="AQ578" s="225"/>
      <c r="AR578" s="225"/>
      <c r="AS578" s="225"/>
      <c r="AT578" s="225"/>
      <c r="AU578" s="225"/>
      <c r="AV578" s="225"/>
      <c r="AW578" s="225"/>
      <c r="AX578" s="225"/>
      <c r="AY578" s="225"/>
      <c r="AZ578" s="225"/>
      <c r="BA578" s="225"/>
      <c r="BB578" s="225"/>
      <c r="BC578" s="225"/>
      <c r="BD578" s="225"/>
      <c r="BE578" s="225"/>
      <c r="BF578" s="225"/>
      <c r="BG578" s="225"/>
      <c r="BH578" s="225"/>
      <c r="BI578" s="225"/>
      <c r="BJ578" s="225"/>
      <c r="BK578" s="225"/>
      <c r="BL578" s="225"/>
      <c r="BM578" s="225"/>
      <c r="BN578" s="225"/>
      <c r="BO578" s="225"/>
      <c r="BP578" s="225"/>
      <c r="BQ578" s="225"/>
      <c r="BR578" s="225"/>
      <c r="BS578" s="225"/>
      <c r="BT578" s="225"/>
      <c r="BU578" s="225"/>
      <c r="BV578" s="225"/>
      <c r="BW578" s="225"/>
      <c r="BX578" s="225"/>
      <c r="BY578" s="225"/>
      <c r="BZ578" s="225"/>
      <c r="CA578" s="225"/>
      <c r="CB578" s="225"/>
      <c r="CC578" s="225"/>
      <c r="CD578" s="225"/>
      <c r="CE578" s="225"/>
      <c r="CF578" s="225"/>
      <c r="CG578" s="225"/>
      <c r="CH578" s="225"/>
      <c r="CI578" s="225"/>
      <c r="CJ578" s="225"/>
      <c r="CK578" s="225"/>
      <c r="CL578" s="225"/>
      <c r="CM578" s="225"/>
      <c r="CN578" s="225"/>
      <c r="CO578" s="225"/>
      <c r="CP578" s="225"/>
      <c r="CQ578" s="225"/>
      <c r="CR578" s="225"/>
      <c r="CS578" s="225"/>
      <c r="CT578" s="225"/>
    </row>
    <row r="579" spans="1:98" ht="12" customHeight="1" x14ac:dyDescent="0.25">
      <c r="A579" s="225"/>
      <c r="B579" s="225"/>
      <c r="C579" s="225"/>
      <c r="D579" s="225"/>
      <c r="E579" s="225"/>
      <c r="F579" s="225"/>
      <c r="G579" s="225"/>
      <c r="H579" s="225"/>
      <c r="I579" s="225"/>
      <c r="J579" s="225"/>
      <c r="K579" s="225"/>
      <c r="L579" s="225"/>
      <c r="M579" s="225"/>
      <c r="N579" s="225"/>
      <c r="O579" s="225"/>
      <c r="P579" s="225"/>
      <c r="Q579" s="225"/>
      <c r="R579" s="225"/>
      <c r="S579" s="225"/>
      <c r="T579" s="225"/>
      <c r="U579" s="225"/>
      <c r="V579" s="225"/>
      <c r="W579" s="225"/>
      <c r="X579" s="225"/>
      <c r="Y579" s="225"/>
      <c r="Z579" s="225"/>
      <c r="AA579" s="225"/>
      <c r="AB579" s="225"/>
      <c r="AC579" s="225"/>
      <c r="AD579" s="225"/>
      <c r="AE579" s="225"/>
      <c r="AF579" s="225"/>
      <c r="AG579" s="225"/>
      <c r="AH579" s="225"/>
      <c r="AI579" s="225"/>
      <c r="AJ579" s="225"/>
      <c r="AK579" s="257"/>
      <c r="AL579" s="257"/>
      <c r="AM579" s="225"/>
      <c r="AN579" s="225"/>
      <c r="AO579" s="225"/>
      <c r="AP579" s="225"/>
      <c r="AQ579" s="225"/>
      <c r="AR579" s="225"/>
      <c r="AS579" s="225"/>
      <c r="AT579" s="225"/>
      <c r="AU579" s="225"/>
      <c r="AV579" s="225"/>
      <c r="AW579" s="225"/>
      <c r="AX579" s="225"/>
      <c r="AY579" s="225"/>
      <c r="AZ579" s="225"/>
      <c r="BA579" s="225"/>
      <c r="BB579" s="225"/>
      <c r="BC579" s="225"/>
      <c r="BD579" s="225"/>
      <c r="BE579" s="225"/>
      <c r="BF579" s="225"/>
      <c r="BG579" s="225"/>
      <c r="BH579" s="225"/>
      <c r="BI579" s="225"/>
      <c r="BJ579" s="225"/>
      <c r="BK579" s="225"/>
      <c r="BL579" s="225"/>
      <c r="BM579" s="225"/>
      <c r="BN579" s="225"/>
      <c r="BO579" s="225"/>
      <c r="BP579" s="225"/>
      <c r="BQ579" s="225"/>
      <c r="BR579" s="225"/>
      <c r="BS579" s="225"/>
      <c r="BT579" s="225"/>
      <c r="BU579" s="225"/>
      <c r="BV579" s="225"/>
      <c r="BW579" s="225"/>
      <c r="BX579" s="225"/>
      <c r="BY579" s="225"/>
      <c r="BZ579" s="225"/>
      <c r="CA579" s="225"/>
      <c r="CB579" s="225"/>
      <c r="CC579" s="225"/>
      <c r="CD579" s="225"/>
      <c r="CE579" s="225"/>
      <c r="CF579" s="225"/>
      <c r="CG579" s="225"/>
      <c r="CH579" s="225"/>
      <c r="CI579" s="225"/>
      <c r="CJ579" s="225"/>
      <c r="CK579" s="225"/>
      <c r="CL579" s="225"/>
      <c r="CM579" s="225"/>
      <c r="CN579" s="225"/>
      <c r="CO579" s="225"/>
      <c r="CP579" s="225"/>
      <c r="CQ579" s="225"/>
      <c r="CR579" s="225"/>
      <c r="CS579" s="225"/>
      <c r="CT579" s="225"/>
    </row>
    <row r="580" spans="1:98" ht="12" customHeight="1" x14ac:dyDescent="0.25">
      <c r="A580" s="225"/>
      <c r="B580" s="225"/>
      <c r="C580" s="225"/>
      <c r="D580" s="225"/>
      <c r="E580" s="225"/>
      <c r="F580" s="225"/>
      <c r="G580" s="225"/>
      <c r="H580" s="225"/>
      <c r="I580" s="225"/>
      <c r="J580" s="225"/>
      <c r="K580" s="225"/>
      <c r="L580" s="225"/>
      <c r="M580" s="225"/>
      <c r="N580" s="225"/>
      <c r="O580" s="225"/>
      <c r="P580" s="225"/>
      <c r="Q580" s="225"/>
      <c r="R580" s="225"/>
      <c r="S580" s="225"/>
      <c r="T580" s="225"/>
      <c r="U580" s="225"/>
      <c r="V580" s="225"/>
      <c r="W580" s="225"/>
      <c r="X580" s="225"/>
      <c r="Y580" s="225"/>
      <c r="Z580" s="225"/>
      <c r="AA580" s="225"/>
      <c r="AB580" s="225"/>
      <c r="AC580" s="225"/>
      <c r="AD580" s="225"/>
      <c r="AE580" s="225"/>
      <c r="AF580" s="225"/>
      <c r="AG580" s="225"/>
      <c r="AH580" s="225"/>
      <c r="AI580" s="225"/>
      <c r="AJ580" s="225"/>
      <c r="AK580" s="257"/>
      <c r="AL580" s="257"/>
      <c r="AM580" s="225"/>
      <c r="AN580" s="225"/>
      <c r="AO580" s="225"/>
      <c r="AP580" s="225"/>
      <c r="AQ580" s="225"/>
      <c r="AR580" s="225"/>
      <c r="AS580" s="225"/>
      <c r="AT580" s="225"/>
      <c r="AU580" s="225"/>
      <c r="AV580" s="225"/>
      <c r="AW580" s="225"/>
      <c r="AX580" s="225"/>
      <c r="AY580" s="225"/>
      <c r="AZ580" s="225"/>
      <c r="BA580" s="225"/>
      <c r="BB580" s="225"/>
      <c r="BC580" s="225"/>
      <c r="BD580" s="225"/>
      <c r="BE580" s="225"/>
      <c r="BF580" s="225"/>
      <c r="BG580" s="225"/>
      <c r="BH580" s="225"/>
      <c r="BI580" s="225"/>
      <c r="BJ580" s="225"/>
      <c r="BK580" s="225"/>
      <c r="BL580" s="225"/>
      <c r="BM580" s="225"/>
      <c r="BN580" s="225"/>
      <c r="BO580" s="225"/>
      <c r="BP580" s="225"/>
      <c r="BQ580" s="225"/>
      <c r="BR580" s="225"/>
      <c r="BS580" s="225"/>
      <c r="BT580" s="225"/>
      <c r="BU580" s="225"/>
      <c r="BV580" s="225"/>
      <c r="BW580" s="225"/>
      <c r="BX580" s="225"/>
      <c r="BY580" s="225"/>
      <c r="BZ580" s="225"/>
      <c r="CA580" s="225"/>
      <c r="CB580" s="225"/>
      <c r="CC580" s="225"/>
      <c r="CD580" s="225"/>
      <c r="CE580" s="225"/>
      <c r="CF580" s="225"/>
      <c r="CG580" s="225"/>
      <c r="CH580" s="225"/>
      <c r="CI580" s="225"/>
      <c r="CJ580" s="225"/>
      <c r="CK580" s="225"/>
      <c r="CL580" s="225"/>
      <c r="CM580" s="225"/>
      <c r="CN580" s="225"/>
      <c r="CO580" s="225"/>
      <c r="CP580" s="225"/>
      <c r="CQ580" s="225"/>
      <c r="CR580" s="225"/>
      <c r="CS580" s="225"/>
      <c r="CT580" s="225"/>
    </row>
    <row r="581" spans="1:98" ht="12" customHeight="1" x14ac:dyDescent="0.25">
      <c r="A581" s="225"/>
      <c r="B581" s="225"/>
      <c r="C581" s="225"/>
      <c r="D581" s="225"/>
      <c r="E581" s="225"/>
      <c r="F581" s="225"/>
      <c r="G581" s="225"/>
      <c r="H581" s="225"/>
      <c r="I581" s="225"/>
      <c r="J581" s="225"/>
      <c r="K581" s="225"/>
      <c r="L581" s="225"/>
      <c r="M581" s="225"/>
      <c r="N581" s="225"/>
      <c r="O581" s="225"/>
      <c r="P581" s="225"/>
      <c r="Q581" s="225"/>
      <c r="R581" s="225"/>
      <c r="S581" s="225"/>
      <c r="T581" s="225"/>
      <c r="U581" s="225"/>
      <c r="V581" s="225"/>
      <c r="W581" s="225"/>
      <c r="X581" s="225"/>
      <c r="Y581" s="225"/>
      <c r="Z581" s="225"/>
      <c r="AA581" s="225"/>
      <c r="AB581" s="225"/>
      <c r="AC581" s="225"/>
      <c r="AD581" s="225"/>
      <c r="AE581" s="225"/>
      <c r="AF581" s="225"/>
      <c r="AG581" s="225"/>
      <c r="AH581" s="225"/>
      <c r="AI581" s="225"/>
      <c r="AJ581" s="225"/>
      <c r="AK581" s="257"/>
      <c r="AL581" s="257"/>
      <c r="AM581" s="225"/>
      <c r="AN581" s="225"/>
      <c r="AO581" s="225"/>
      <c r="AP581" s="225"/>
      <c r="AQ581" s="225"/>
      <c r="AR581" s="225"/>
      <c r="AS581" s="225"/>
      <c r="AT581" s="225"/>
      <c r="AU581" s="225"/>
      <c r="AV581" s="225"/>
      <c r="AW581" s="225"/>
      <c r="AX581" s="225"/>
      <c r="AY581" s="225"/>
      <c r="AZ581" s="225"/>
      <c r="BA581" s="225"/>
      <c r="BB581" s="225"/>
      <c r="BC581" s="225"/>
      <c r="BD581" s="225"/>
      <c r="BE581" s="225"/>
      <c r="BF581" s="225"/>
      <c r="BG581" s="225"/>
      <c r="BH581" s="225"/>
      <c r="BI581" s="225"/>
      <c r="BJ581" s="225"/>
      <c r="BK581" s="225"/>
      <c r="BL581" s="225"/>
      <c r="BM581" s="225"/>
      <c r="BN581" s="225"/>
      <c r="BO581" s="225"/>
      <c r="BP581" s="225"/>
      <c r="BQ581" s="225"/>
      <c r="BR581" s="225"/>
      <c r="BS581" s="225"/>
      <c r="BT581" s="225"/>
      <c r="BU581" s="225"/>
      <c r="BV581" s="225"/>
      <c r="BW581" s="225"/>
      <c r="BX581" s="225"/>
      <c r="BY581" s="225"/>
      <c r="BZ581" s="225"/>
      <c r="CA581" s="225"/>
      <c r="CB581" s="225"/>
      <c r="CC581" s="225"/>
      <c r="CD581" s="225"/>
      <c r="CE581" s="225"/>
      <c r="CF581" s="225"/>
      <c r="CG581" s="225"/>
      <c r="CH581" s="225"/>
      <c r="CI581" s="225"/>
      <c r="CJ581" s="225"/>
      <c r="CK581" s="225"/>
      <c r="CL581" s="225"/>
      <c r="CM581" s="225"/>
      <c r="CN581" s="225"/>
      <c r="CO581" s="225"/>
      <c r="CP581" s="225"/>
      <c r="CQ581" s="225"/>
      <c r="CR581" s="225"/>
      <c r="CS581" s="225"/>
      <c r="CT581" s="225"/>
    </row>
    <row r="582" spans="1:98" ht="12" customHeight="1" x14ac:dyDescent="0.25">
      <c r="A582" s="225"/>
      <c r="B582" s="225"/>
      <c r="C582" s="225"/>
      <c r="D582" s="225"/>
      <c r="E582" s="225"/>
      <c r="F582" s="225"/>
      <c r="G582" s="225"/>
      <c r="H582" s="225"/>
      <c r="I582" s="225"/>
      <c r="J582" s="225"/>
      <c r="K582" s="225"/>
      <c r="L582" s="225"/>
      <c r="M582" s="225"/>
      <c r="N582" s="225"/>
      <c r="O582" s="225"/>
      <c r="P582" s="225"/>
      <c r="Q582" s="225"/>
      <c r="R582" s="225"/>
      <c r="S582" s="225"/>
      <c r="T582" s="225"/>
      <c r="U582" s="225"/>
      <c r="V582" s="225"/>
      <c r="W582" s="225"/>
      <c r="X582" s="225"/>
      <c r="Y582" s="225"/>
      <c r="Z582" s="225"/>
      <c r="AA582" s="225"/>
      <c r="AB582" s="225"/>
      <c r="AC582" s="225"/>
      <c r="AD582" s="225"/>
      <c r="AE582" s="225"/>
      <c r="AF582" s="225"/>
      <c r="AG582" s="225"/>
      <c r="AH582" s="225"/>
      <c r="AI582" s="225"/>
      <c r="AJ582" s="225"/>
      <c r="AK582" s="257"/>
      <c r="AL582" s="257"/>
      <c r="AM582" s="225"/>
      <c r="AN582" s="225"/>
      <c r="AO582" s="225"/>
      <c r="AP582" s="225"/>
      <c r="AQ582" s="225"/>
      <c r="AR582" s="225"/>
      <c r="AS582" s="225"/>
      <c r="AT582" s="225"/>
      <c r="AU582" s="225"/>
      <c r="AV582" s="225"/>
      <c r="AW582" s="225"/>
      <c r="AX582" s="225"/>
      <c r="AY582" s="225"/>
      <c r="AZ582" s="225"/>
      <c r="BA582" s="225"/>
      <c r="BB582" s="225"/>
      <c r="BC582" s="225"/>
      <c r="BD582" s="225"/>
      <c r="BE582" s="225"/>
      <c r="BF582" s="225"/>
      <c r="BG582" s="225"/>
      <c r="BH582" s="225"/>
      <c r="BI582" s="225"/>
      <c r="BJ582" s="225"/>
      <c r="BK582" s="225"/>
      <c r="BL582" s="225"/>
      <c r="BM582" s="225"/>
      <c r="BN582" s="225"/>
      <c r="BO582" s="225"/>
      <c r="BP582" s="225"/>
      <c r="BQ582" s="225"/>
      <c r="BR582" s="225"/>
      <c r="BS582" s="225"/>
      <c r="BT582" s="225"/>
      <c r="BU582" s="225"/>
      <c r="BV582" s="225"/>
      <c r="BW582" s="225"/>
      <c r="BX582" s="225"/>
      <c r="BY582" s="225"/>
      <c r="BZ582" s="225"/>
      <c r="CA582" s="225"/>
      <c r="CB582" s="225"/>
      <c r="CC582" s="225"/>
      <c r="CD582" s="225"/>
      <c r="CE582" s="225"/>
      <c r="CF582" s="225"/>
      <c r="CG582" s="225"/>
      <c r="CH582" s="225"/>
      <c r="CI582" s="225"/>
      <c r="CJ582" s="225"/>
      <c r="CK582" s="225"/>
      <c r="CL582" s="225"/>
      <c r="CM582" s="225"/>
      <c r="CN582" s="225"/>
      <c r="CO582" s="225"/>
      <c r="CP582" s="225"/>
      <c r="CQ582" s="225"/>
      <c r="CR582" s="225"/>
      <c r="CS582" s="225"/>
      <c r="CT582" s="225"/>
    </row>
    <row r="583" spans="1:98" ht="12" customHeight="1" x14ac:dyDescent="0.25">
      <c r="A583" s="225"/>
      <c r="B583" s="225"/>
      <c r="C583" s="225"/>
      <c r="D583" s="225"/>
      <c r="E583" s="225"/>
      <c r="F583" s="225"/>
      <c r="G583" s="225"/>
      <c r="H583" s="225"/>
      <c r="I583" s="225"/>
      <c r="J583" s="225"/>
      <c r="K583" s="225"/>
      <c r="L583" s="225"/>
      <c r="M583" s="225"/>
      <c r="N583" s="225"/>
      <c r="O583" s="225"/>
      <c r="P583" s="225"/>
      <c r="Q583" s="225"/>
      <c r="R583" s="225"/>
      <c r="S583" s="225"/>
      <c r="T583" s="225"/>
      <c r="U583" s="225"/>
      <c r="V583" s="225"/>
      <c r="W583" s="225"/>
      <c r="X583" s="225"/>
      <c r="Y583" s="225"/>
      <c r="Z583" s="225"/>
      <c r="AA583" s="225"/>
      <c r="AB583" s="225"/>
      <c r="AC583" s="225"/>
      <c r="AD583" s="225"/>
      <c r="AE583" s="225"/>
      <c r="AF583" s="225"/>
      <c r="AG583" s="225"/>
      <c r="AH583" s="225"/>
      <c r="AI583" s="225"/>
      <c r="AJ583" s="225"/>
      <c r="AK583" s="257"/>
      <c r="AL583" s="257"/>
      <c r="AM583" s="225"/>
      <c r="AN583" s="225"/>
      <c r="AO583" s="225"/>
      <c r="AP583" s="225"/>
      <c r="AQ583" s="225"/>
      <c r="AR583" s="225"/>
      <c r="AS583" s="225"/>
      <c r="AT583" s="225"/>
      <c r="AU583" s="225"/>
      <c r="AV583" s="225"/>
      <c r="AW583" s="225"/>
      <c r="AX583" s="225"/>
      <c r="AY583" s="225"/>
      <c r="AZ583" s="225"/>
      <c r="BA583" s="225"/>
      <c r="BB583" s="225"/>
      <c r="BC583" s="225"/>
      <c r="BD583" s="225"/>
      <c r="BE583" s="225"/>
      <c r="BF583" s="225"/>
      <c r="BG583" s="225"/>
      <c r="BH583" s="225"/>
      <c r="BI583" s="225"/>
      <c r="BJ583" s="225"/>
      <c r="BK583" s="225"/>
      <c r="BL583" s="225"/>
      <c r="BM583" s="225"/>
      <c r="BN583" s="225"/>
      <c r="BO583" s="225"/>
      <c r="BP583" s="225"/>
      <c r="BQ583" s="225"/>
      <c r="BR583" s="225"/>
      <c r="BS583" s="225"/>
      <c r="BT583" s="225"/>
      <c r="BU583" s="225"/>
      <c r="BV583" s="225"/>
      <c r="BW583" s="225"/>
      <c r="BX583" s="225"/>
      <c r="BY583" s="225"/>
      <c r="BZ583" s="225"/>
      <c r="CA583" s="225"/>
      <c r="CB583" s="225"/>
      <c r="CC583" s="225"/>
      <c r="CD583" s="225"/>
      <c r="CE583" s="225"/>
      <c r="CF583" s="225"/>
      <c r="CG583" s="225"/>
      <c r="CH583" s="225"/>
      <c r="CI583" s="225"/>
      <c r="CJ583" s="225"/>
      <c r="CK583" s="225"/>
      <c r="CL583" s="225"/>
      <c r="CM583" s="225"/>
      <c r="CN583" s="225"/>
      <c r="CO583" s="225"/>
      <c r="CP583" s="225"/>
      <c r="CQ583" s="225"/>
      <c r="CR583" s="225"/>
      <c r="CS583" s="225"/>
      <c r="CT583" s="225"/>
    </row>
    <row r="584" spans="1:98" ht="12" customHeight="1" x14ac:dyDescent="0.25">
      <c r="A584" s="225"/>
      <c r="B584" s="225"/>
      <c r="C584" s="225"/>
      <c r="D584" s="225"/>
      <c r="E584" s="225"/>
      <c r="F584" s="225"/>
      <c r="G584" s="225"/>
      <c r="H584" s="225"/>
      <c r="I584" s="225"/>
      <c r="J584" s="225"/>
      <c r="K584" s="225"/>
      <c r="L584" s="225"/>
      <c r="M584" s="225"/>
      <c r="N584" s="225"/>
      <c r="O584" s="225"/>
      <c r="P584" s="225"/>
      <c r="Q584" s="225"/>
      <c r="R584" s="225"/>
      <c r="S584" s="225"/>
      <c r="T584" s="225"/>
      <c r="U584" s="225"/>
      <c r="V584" s="225"/>
      <c r="W584" s="225"/>
      <c r="X584" s="225"/>
      <c r="Y584" s="225"/>
      <c r="Z584" s="225"/>
      <c r="AA584" s="225"/>
      <c r="AB584" s="225"/>
      <c r="AC584" s="225"/>
      <c r="AD584" s="225"/>
      <c r="AE584" s="225"/>
      <c r="AF584" s="225"/>
      <c r="AG584" s="225"/>
      <c r="AH584" s="225"/>
      <c r="AI584" s="225"/>
      <c r="AJ584" s="225"/>
      <c r="AK584" s="257"/>
      <c r="AL584" s="257"/>
      <c r="AM584" s="225"/>
      <c r="AN584" s="225"/>
      <c r="AO584" s="225"/>
      <c r="AP584" s="225"/>
      <c r="AQ584" s="225"/>
      <c r="AR584" s="225"/>
      <c r="AS584" s="225"/>
      <c r="AT584" s="225"/>
      <c r="AU584" s="225"/>
      <c r="AV584" s="225"/>
      <c r="AW584" s="225"/>
      <c r="AX584" s="225"/>
      <c r="AY584" s="225"/>
      <c r="AZ584" s="225"/>
      <c r="BA584" s="225"/>
      <c r="BB584" s="225"/>
      <c r="BC584" s="225"/>
      <c r="BD584" s="225"/>
      <c r="BE584" s="225"/>
      <c r="BF584" s="225"/>
      <c r="BG584" s="225"/>
      <c r="BH584" s="225"/>
      <c r="BI584" s="225"/>
      <c r="BJ584" s="225"/>
      <c r="BK584" s="225"/>
      <c r="BL584" s="225"/>
      <c r="BM584" s="225"/>
      <c r="BN584" s="225"/>
      <c r="BO584" s="225"/>
      <c r="BP584" s="225"/>
      <c r="BQ584" s="225"/>
      <c r="BR584" s="225"/>
      <c r="BS584" s="225"/>
      <c r="BT584" s="225"/>
      <c r="BU584" s="225"/>
      <c r="BV584" s="225"/>
      <c r="BW584" s="225"/>
      <c r="BX584" s="225"/>
      <c r="BY584" s="225"/>
      <c r="BZ584" s="225"/>
      <c r="CA584" s="225"/>
      <c r="CB584" s="225"/>
      <c r="CC584" s="225"/>
      <c r="CD584" s="225"/>
      <c r="CE584" s="225"/>
      <c r="CF584" s="225"/>
      <c r="CG584" s="225"/>
      <c r="CH584" s="225"/>
      <c r="CI584" s="225"/>
      <c r="CJ584" s="225"/>
      <c r="CK584" s="225"/>
      <c r="CL584" s="225"/>
      <c r="CM584" s="225"/>
      <c r="CN584" s="225"/>
      <c r="CO584" s="225"/>
      <c r="CP584" s="225"/>
      <c r="CQ584" s="225"/>
      <c r="CR584" s="225"/>
      <c r="CS584" s="225"/>
      <c r="CT584" s="225"/>
    </row>
    <row r="585" spans="1:98" ht="12" customHeight="1" x14ac:dyDescent="0.25">
      <c r="A585" s="225"/>
      <c r="B585" s="225"/>
      <c r="C585" s="225"/>
      <c r="D585" s="225"/>
      <c r="E585" s="225"/>
      <c r="F585" s="225"/>
      <c r="G585" s="225"/>
      <c r="H585" s="225"/>
      <c r="I585" s="225"/>
      <c r="J585" s="225"/>
      <c r="K585" s="225"/>
      <c r="L585" s="225"/>
      <c r="M585" s="225"/>
      <c r="N585" s="225"/>
      <c r="O585" s="225"/>
      <c r="P585" s="225"/>
      <c r="Q585" s="225"/>
      <c r="R585" s="225"/>
      <c r="S585" s="225"/>
      <c r="T585" s="225"/>
      <c r="U585" s="225"/>
      <c r="V585" s="225"/>
      <c r="W585" s="225"/>
      <c r="X585" s="225"/>
      <c r="Y585" s="225"/>
      <c r="Z585" s="225"/>
      <c r="AA585" s="225"/>
      <c r="AB585" s="225"/>
      <c r="AC585" s="225"/>
      <c r="AD585" s="225"/>
      <c r="AE585" s="225"/>
      <c r="AF585" s="225"/>
      <c r="AG585" s="225"/>
      <c r="AH585" s="225"/>
      <c r="AI585" s="225"/>
      <c r="AJ585" s="225"/>
      <c r="AK585" s="257"/>
      <c r="AL585" s="257"/>
      <c r="AM585" s="225"/>
      <c r="AN585" s="225"/>
      <c r="AO585" s="225"/>
      <c r="AP585" s="225"/>
      <c r="AQ585" s="225"/>
      <c r="AR585" s="225"/>
      <c r="AS585" s="225"/>
      <c r="AT585" s="225"/>
      <c r="AU585" s="225"/>
      <c r="AV585" s="225"/>
      <c r="AW585" s="225"/>
      <c r="AX585" s="225"/>
      <c r="AY585" s="225"/>
      <c r="AZ585" s="225"/>
      <c r="BA585" s="225"/>
      <c r="BB585" s="225"/>
      <c r="BC585" s="225"/>
      <c r="BD585" s="225"/>
      <c r="BE585" s="225"/>
      <c r="BF585" s="225"/>
      <c r="BG585" s="225"/>
      <c r="BH585" s="225"/>
      <c r="BI585" s="225"/>
      <c r="BJ585" s="225"/>
      <c r="BK585" s="225"/>
      <c r="BL585" s="225"/>
      <c r="BM585" s="225"/>
      <c r="BN585" s="225"/>
      <c r="BO585" s="225"/>
      <c r="BP585" s="225"/>
      <c r="BQ585" s="225"/>
      <c r="BR585" s="225"/>
      <c r="BS585" s="225"/>
      <c r="BT585" s="225"/>
      <c r="BU585" s="225"/>
      <c r="BV585" s="225"/>
      <c r="BW585" s="225"/>
      <c r="BX585" s="225"/>
      <c r="BY585" s="225"/>
      <c r="BZ585" s="225"/>
      <c r="CA585" s="225"/>
      <c r="CB585" s="225"/>
      <c r="CC585" s="225"/>
      <c r="CD585" s="225"/>
      <c r="CE585" s="225"/>
      <c r="CF585" s="225"/>
      <c r="CG585" s="225"/>
      <c r="CH585" s="225"/>
      <c r="CI585" s="225"/>
      <c r="CJ585" s="225"/>
      <c r="CK585" s="225"/>
      <c r="CL585" s="225"/>
      <c r="CM585" s="225"/>
      <c r="CN585" s="225"/>
      <c r="CO585" s="225"/>
      <c r="CP585" s="225"/>
      <c r="CQ585" s="225"/>
      <c r="CR585" s="225"/>
      <c r="CS585" s="225"/>
      <c r="CT585" s="225"/>
    </row>
    <row r="586" spans="1:98" ht="12" customHeight="1" x14ac:dyDescent="0.25">
      <c r="A586" s="225"/>
      <c r="B586" s="225"/>
      <c r="C586" s="225"/>
      <c r="D586" s="225"/>
      <c r="E586" s="225"/>
      <c r="F586" s="225"/>
      <c r="G586" s="225"/>
      <c r="H586" s="225"/>
      <c r="I586" s="225"/>
      <c r="J586" s="225"/>
      <c r="K586" s="225"/>
      <c r="L586" s="225"/>
      <c r="M586" s="225"/>
      <c r="N586" s="225"/>
      <c r="O586" s="225"/>
      <c r="P586" s="225"/>
      <c r="Q586" s="225"/>
      <c r="R586" s="225"/>
      <c r="S586" s="225"/>
      <c r="T586" s="225"/>
      <c r="U586" s="225"/>
      <c r="V586" s="225"/>
      <c r="W586" s="225"/>
      <c r="X586" s="225"/>
      <c r="Y586" s="225"/>
      <c r="Z586" s="225"/>
      <c r="AA586" s="225"/>
      <c r="AB586" s="225"/>
      <c r="AC586" s="225"/>
      <c r="AD586" s="225"/>
      <c r="AE586" s="225"/>
      <c r="AF586" s="225"/>
      <c r="AG586" s="225"/>
      <c r="AH586" s="225"/>
      <c r="AI586" s="225"/>
      <c r="AJ586" s="225"/>
      <c r="AK586" s="257"/>
      <c r="AL586" s="257"/>
      <c r="AM586" s="225"/>
      <c r="AN586" s="225"/>
      <c r="AO586" s="225"/>
      <c r="AP586" s="225"/>
      <c r="AQ586" s="225"/>
      <c r="AR586" s="225"/>
      <c r="AS586" s="225"/>
      <c r="AT586" s="225"/>
      <c r="AU586" s="225"/>
      <c r="AV586" s="225"/>
      <c r="AW586" s="225"/>
      <c r="AX586" s="225"/>
      <c r="AY586" s="225"/>
      <c r="AZ586" s="225"/>
      <c r="BA586" s="225"/>
      <c r="BB586" s="225"/>
      <c r="BC586" s="225"/>
      <c r="BD586" s="225"/>
      <c r="BE586" s="225"/>
      <c r="BF586" s="225"/>
      <c r="BG586" s="225"/>
      <c r="BH586" s="225"/>
      <c r="BI586" s="225"/>
      <c r="BJ586" s="225"/>
      <c r="BK586" s="225"/>
      <c r="BL586" s="225"/>
      <c r="BM586" s="225"/>
      <c r="BN586" s="225"/>
      <c r="BO586" s="225"/>
      <c r="BP586" s="225"/>
      <c r="BQ586" s="225"/>
      <c r="BR586" s="225"/>
      <c r="BS586" s="225"/>
      <c r="BT586" s="225"/>
      <c r="BU586" s="225"/>
      <c r="BV586" s="225"/>
      <c r="BW586" s="225"/>
      <c r="BX586" s="225"/>
      <c r="BY586" s="225"/>
      <c r="BZ586" s="225"/>
      <c r="CA586" s="225"/>
      <c r="CB586" s="225"/>
      <c r="CC586" s="225"/>
      <c r="CD586" s="225"/>
      <c r="CE586" s="225"/>
      <c r="CF586" s="225"/>
      <c r="CG586" s="225"/>
      <c r="CH586" s="225"/>
      <c r="CI586" s="225"/>
      <c r="CJ586" s="225"/>
      <c r="CK586" s="225"/>
      <c r="CL586" s="225"/>
      <c r="CM586" s="225"/>
      <c r="CN586" s="225"/>
      <c r="CO586" s="225"/>
      <c r="CP586" s="225"/>
      <c r="CQ586" s="225"/>
      <c r="CR586" s="225"/>
      <c r="CS586" s="225"/>
      <c r="CT586" s="225"/>
    </row>
    <row r="587" spans="1:98" ht="12" customHeight="1" x14ac:dyDescent="0.25">
      <c r="A587" s="225"/>
      <c r="B587" s="225"/>
      <c r="C587" s="225"/>
      <c r="D587" s="225"/>
      <c r="E587" s="225"/>
      <c r="F587" s="225"/>
      <c r="G587" s="225"/>
      <c r="H587" s="225"/>
      <c r="I587" s="225"/>
      <c r="J587" s="225"/>
      <c r="K587" s="225"/>
      <c r="L587" s="225"/>
      <c r="M587" s="225"/>
      <c r="N587" s="225"/>
      <c r="O587" s="225"/>
      <c r="P587" s="225"/>
      <c r="Q587" s="225"/>
      <c r="R587" s="225"/>
      <c r="S587" s="225"/>
      <c r="T587" s="225"/>
      <c r="U587" s="225"/>
      <c r="V587" s="225"/>
      <c r="W587" s="225"/>
      <c r="X587" s="225"/>
      <c r="Y587" s="225"/>
      <c r="Z587" s="225"/>
      <c r="AA587" s="225"/>
      <c r="AB587" s="225"/>
      <c r="AC587" s="225"/>
      <c r="AD587" s="225"/>
      <c r="AE587" s="225"/>
      <c r="AF587" s="225"/>
      <c r="AG587" s="225"/>
      <c r="AH587" s="225"/>
      <c r="AI587" s="225"/>
      <c r="AJ587" s="225"/>
      <c r="AK587" s="257"/>
      <c r="AL587" s="257"/>
      <c r="AM587" s="225"/>
      <c r="AN587" s="225"/>
      <c r="AO587" s="225"/>
      <c r="AP587" s="225"/>
      <c r="AQ587" s="225"/>
      <c r="AR587" s="225"/>
      <c r="AS587" s="225"/>
      <c r="AT587" s="225"/>
      <c r="AU587" s="225"/>
      <c r="AV587" s="225"/>
      <c r="AW587" s="225"/>
      <c r="AX587" s="225"/>
      <c r="AY587" s="225"/>
      <c r="AZ587" s="225"/>
      <c r="BA587" s="225"/>
      <c r="BB587" s="225"/>
      <c r="BC587" s="225"/>
      <c r="BD587" s="225"/>
      <c r="BE587" s="225"/>
      <c r="BF587" s="225"/>
      <c r="BG587" s="225"/>
      <c r="BH587" s="225"/>
      <c r="BI587" s="225"/>
      <c r="BJ587" s="225"/>
      <c r="BK587" s="225"/>
      <c r="BL587" s="225"/>
      <c r="BM587" s="225"/>
      <c r="BN587" s="225"/>
      <c r="BO587" s="225"/>
      <c r="BP587" s="225"/>
      <c r="BQ587" s="225"/>
      <c r="BR587" s="225"/>
      <c r="BS587" s="225"/>
      <c r="BT587" s="225"/>
      <c r="BU587" s="225"/>
      <c r="BV587" s="225"/>
      <c r="BW587" s="225"/>
      <c r="BX587" s="225"/>
      <c r="BY587" s="225"/>
      <c r="BZ587" s="225"/>
      <c r="CA587" s="225"/>
      <c r="CB587" s="225"/>
      <c r="CC587" s="225"/>
      <c r="CD587" s="225"/>
      <c r="CE587" s="225"/>
      <c r="CF587" s="225"/>
      <c r="CG587" s="225"/>
      <c r="CH587" s="225"/>
      <c r="CI587" s="225"/>
      <c r="CJ587" s="225"/>
      <c r="CK587" s="225"/>
      <c r="CL587" s="225"/>
      <c r="CM587" s="225"/>
      <c r="CN587" s="225"/>
      <c r="CO587" s="225"/>
      <c r="CP587" s="225"/>
      <c r="CQ587" s="225"/>
      <c r="CR587" s="225"/>
      <c r="CS587" s="225"/>
      <c r="CT587" s="225"/>
    </row>
    <row r="588" spans="1:98" ht="12" customHeight="1" x14ac:dyDescent="0.25">
      <c r="A588" s="225"/>
      <c r="B588" s="225"/>
      <c r="C588" s="225"/>
      <c r="D588" s="225"/>
      <c r="E588" s="225"/>
      <c r="F588" s="225"/>
      <c r="G588" s="225"/>
      <c r="H588" s="225"/>
      <c r="I588" s="225"/>
      <c r="J588" s="225"/>
      <c r="K588" s="225"/>
      <c r="L588" s="225"/>
      <c r="M588" s="225"/>
      <c r="N588" s="225"/>
      <c r="O588" s="225"/>
      <c r="P588" s="225"/>
      <c r="Q588" s="225"/>
      <c r="R588" s="225"/>
      <c r="S588" s="225"/>
      <c r="T588" s="225"/>
      <c r="U588" s="225"/>
      <c r="V588" s="225"/>
      <c r="W588" s="225"/>
      <c r="X588" s="225"/>
      <c r="Y588" s="225"/>
      <c r="Z588" s="225"/>
      <c r="AA588" s="225"/>
      <c r="AB588" s="225"/>
      <c r="AC588" s="225"/>
      <c r="AD588" s="225"/>
      <c r="AE588" s="225"/>
      <c r="AF588" s="225"/>
      <c r="AG588" s="225"/>
      <c r="AH588" s="225"/>
      <c r="AI588" s="225"/>
      <c r="AJ588" s="225"/>
      <c r="AK588" s="257"/>
      <c r="AL588" s="257"/>
      <c r="AM588" s="225"/>
      <c r="AN588" s="225"/>
      <c r="AO588" s="225"/>
      <c r="AP588" s="225"/>
      <c r="AQ588" s="225"/>
      <c r="AR588" s="225"/>
      <c r="AS588" s="225"/>
      <c r="AT588" s="225"/>
      <c r="AU588" s="225"/>
      <c r="AV588" s="225"/>
      <c r="AW588" s="225"/>
      <c r="AX588" s="225"/>
      <c r="AY588" s="225"/>
      <c r="AZ588" s="225"/>
      <c r="BA588" s="225"/>
      <c r="BB588" s="225"/>
      <c r="BC588" s="225"/>
      <c r="BD588" s="225"/>
      <c r="BE588" s="225"/>
      <c r="BF588" s="225"/>
      <c r="BG588" s="225"/>
      <c r="BH588" s="225"/>
      <c r="BI588" s="225"/>
      <c r="BJ588" s="225"/>
      <c r="BK588" s="225"/>
      <c r="BL588" s="225"/>
      <c r="BM588" s="225"/>
      <c r="BN588" s="225"/>
      <c r="BO588" s="225"/>
      <c r="BP588" s="225"/>
      <c r="BQ588" s="225"/>
      <c r="BR588" s="225"/>
      <c r="BS588" s="225"/>
      <c r="BT588" s="225"/>
      <c r="BU588" s="225"/>
      <c r="BV588" s="225"/>
      <c r="BW588" s="225"/>
      <c r="BX588" s="225"/>
      <c r="BY588" s="225"/>
      <c r="BZ588" s="225"/>
      <c r="CA588" s="225"/>
      <c r="CB588" s="225"/>
      <c r="CC588" s="225"/>
      <c r="CD588" s="225"/>
      <c r="CE588" s="225"/>
      <c r="CF588" s="225"/>
      <c r="CG588" s="225"/>
      <c r="CH588" s="225"/>
      <c r="CI588" s="225"/>
      <c r="CJ588" s="225"/>
      <c r="CK588" s="225"/>
      <c r="CL588" s="225"/>
      <c r="CM588" s="225"/>
      <c r="CN588" s="225"/>
      <c r="CO588" s="225"/>
      <c r="CP588" s="225"/>
      <c r="CQ588" s="225"/>
      <c r="CR588" s="225"/>
      <c r="CS588" s="225"/>
      <c r="CT588" s="225"/>
    </row>
    <row r="589" spans="1:98" ht="12" customHeight="1" x14ac:dyDescent="0.25">
      <c r="A589" s="225"/>
      <c r="B589" s="225"/>
      <c r="C589" s="225"/>
      <c r="D589" s="225"/>
      <c r="E589" s="225"/>
      <c r="F589" s="225"/>
      <c r="G589" s="225"/>
      <c r="H589" s="225"/>
      <c r="I589" s="225"/>
      <c r="J589" s="225"/>
      <c r="K589" s="225"/>
      <c r="L589" s="225"/>
      <c r="M589" s="225"/>
      <c r="N589" s="225"/>
      <c r="O589" s="225"/>
      <c r="P589" s="225"/>
      <c r="Q589" s="225"/>
      <c r="R589" s="225"/>
      <c r="S589" s="225"/>
      <c r="T589" s="225"/>
      <c r="U589" s="225"/>
      <c r="V589" s="225"/>
      <c r="W589" s="225"/>
      <c r="X589" s="225"/>
      <c r="Y589" s="225"/>
      <c r="Z589" s="225"/>
      <c r="AA589" s="225"/>
      <c r="AB589" s="225"/>
      <c r="AC589" s="225"/>
      <c r="AD589" s="225"/>
      <c r="AE589" s="225"/>
      <c r="AF589" s="225"/>
      <c r="AG589" s="225"/>
      <c r="AH589" s="225"/>
      <c r="AI589" s="225"/>
      <c r="AJ589" s="225"/>
      <c r="AK589" s="257"/>
      <c r="AL589" s="257"/>
      <c r="AM589" s="225"/>
      <c r="AN589" s="225"/>
      <c r="AO589" s="225"/>
      <c r="AP589" s="225"/>
      <c r="AQ589" s="225"/>
      <c r="AR589" s="225"/>
      <c r="AS589" s="225"/>
      <c r="AT589" s="225"/>
      <c r="AU589" s="225"/>
      <c r="AV589" s="225"/>
      <c r="AW589" s="225"/>
      <c r="AX589" s="225"/>
      <c r="AY589" s="225"/>
      <c r="AZ589" s="225"/>
      <c r="BA589" s="225"/>
      <c r="BB589" s="225"/>
      <c r="BC589" s="225"/>
      <c r="BD589" s="225"/>
      <c r="BE589" s="225"/>
      <c r="BF589" s="225"/>
      <c r="BG589" s="225"/>
      <c r="BH589" s="225"/>
      <c r="BI589" s="225"/>
      <c r="BJ589" s="225"/>
      <c r="BK589" s="225"/>
      <c r="BL589" s="225"/>
      <c r="BM589" s="225"/>
      <c r="BN589" s="225"/>
      <c r="BO589" s="225"/>
      <c r="BP589" s="225"/>
      <c r="BQ589" s="225"/>
      <c r="BR589" s="225"/>
      <c r="BS589" s="225"/>
      <c r="BT589" s="225"/>
      <c r="BU589" s="225"/>
      <c r="BV589" s="225"/>
      <c r="BW589" s="225"/>
      <c r="BX589" s="225"/>
      <c r="BY589" s="225"/>
      <c r="BZ589" s="225"/>
      <c r="CA589" s="225"/>
      <c r="CB589" s="225"/>
      <c r="CC589" s="225"/>
      <c r="CD589" s="225"/>
      <c r="CE589" s="225"/>
      <c r="CF589" s="225"/>
      <c r="CG589" s="225"/>
      <c r="CH589" s="225"/>
      <c r="CI589" s="225"/>
      <c r="CJ589" s="225"/>
      <c r="CK589" s="225"/>
      <c r="CL589" s="225"/>
      <c r="CM589" s="225"/>
      <c r="CN589" s="225"/>
      <c r="CO589" s="225"/>
      <c r="CP589" s="225"/>
      <c r="CQ589" s="225"/>
      <c r="CR589" s="225"/>
      <c r="CS589" s="225"/>
      <c r="CT589" s="225"/>
    </row>
    <row r="590" spans="1:98" ht="12" customHeight="1" x14ac:dyDescent="0.25">
      <c r="A590" s="225"/>
      <c r="B590" s="225"/>
      <c r="C590" s="225"/>
      <c r="D590" s="225"/>
      <c r="E590" s="225"/>
      <c r="F590" s="225"/>
      <c r="G590" s="225"/>
      <c r="H590" s="225"/>
      <c r="I590" s="225"/>
      <c r="J590" s="225"/>
      <c r="K590" s="225"/>
      <c r="L590" s="225"/>
      <c r="M590" s="225"/>
      <c r="N590" s="225"/>
      <c r="O590" s="225"/>
      <c r="P590" s="225"/>
      <c r="Q590" s="225"/>
      <c r="R590" s="225"/>
      <c r="S590" s="225"/>
      <c r="T590" s="225"/>
      <c r="U590" s="225"/>
      <c r="V590" s="225"/>
      <c r="W590" s="225"/>
      <c r="X590" s="225"/>
      <c r="Y590" s="225"/>
      <c r="Z590" s="225"/>
      <c r="AA590" s="225"/>
      <c r="AB590" s="225"/>
      <c r="AC590" s="225"/>
      <c r="AD590" s="225"/>
      <c r="AE590" s="225"/>
      <c r="AF590" s="225"/>
      <c r="AG590" s="225"/>
      <c r="AH590" s="225"/>
      <c r="AI590" s="225"/>
      <c r="AJ590" s="225"/>
      <c r="AK590" s="257"/>
      <c r="AL590" s="257"/>
      <c r="AM590" s="225"/>
      <c r="AN590" s="225"/>
      <c r="AO590" s="225"/>
      <c r="AP590" s="225"/>
      <c r="AQ590" s="225"/>
      <c r="AR590" s="225"/>
      <c r="AS590" s="225"/>
      <c r="AT590" s="225"/>
      <c r="AU590" s="225"/>
      <c r="AV590" s="225"/>
      <c r="AW590" s="225"/>
      <c r="AX590" s="225"/>
      <c r="AY590" s="225"/>
      <c r="AZ590" s="225"/>
      <c r="BA590" s="225"/>
      <c r="BB590" s="225"/>
      <c r="BC590" s="225"/>
      <c r="BD590" s="225"/>
      <c r="BE590" s="225"/>
      <c r="BF590" s="225"/>
      <c r="BG590" s="225"/>
      <c r="BH590" s="225"/>
      <c r="BI590" s="225"/>
      <c r="BJ590" s="225"/>
      <c r="BK590" s="225"/>
      <c r="BL590" s="225"/>
      <c r="BM590" s="225"/>
      <c r="BN590" s="225"/>
      <c r="BO590" s="225"/>
      <c r="BP590" s="225"/>
      <c r="BQ590" s="225"/>
      <c r="BR590" s="225"/>
      <c r="BS590" s="225"/>
      <c r="BT590" s="225"/>
      <c r="BU590" s="225"/>
      <c r="BV590" s="225"/>
      <c r="BW590" s="225"/>
      <c r="BX590" s="225"/>
      <c r="BY590" s="225"/>
      <c r="BZ590" s="225"/>
      <c r="CA590" s="225"/>
      <c r="CB590" s="225"/>
      <c r="CC590" s="225"/>
      <c r="CD590" s="225"/>
      <c r="CE590" s="225"/>
      <c r="CF590" s="225"/>
      <c r="CG590" s="225"/>
      <c r="CH590" s="225"/>
      <c r="CI590" s="225"/>
      <c r="CJ590" s="225"/>
      <c r="CK590" s="225"/>
      <c r="CL590" s="225"/>
      <c r="CM590" s="225"/>
      <c r="CN590" s="225"/>
      <c r="CO590" s="225"/>
      <c r="CP590" s="225"/>
      <c r="CQ590" s="225"/>
      <c r="CR590" s="225"/>
      <c r="CS590" s="225"/>
      <c r="CT590" s="225"/>
    </row>
    <row r="591" spans="1:98" ht="12" customHeight="1" x14ac:dyDescent="0.25">
      <c r="A591" s="225"/>
      <c r="B591" s="225"/>
      <c r="C591" s="225"/>
      <c r="D591" s="225"/>
      <c r="E591" s="225"/>
      <c r="F591" s="225"/>
      <c r="G591" s="225"/>
      <c r="H591" s="225"/>
      <c r="I591" s="225"/>
      <c r="J591" s="225"/>
      <c r="K591" s="225"/>
      <c r="L591" s="225"/>
      <c r="M591" s="225"/>
      <c r="N591" s="225"/>
      <c r="O591" s="225"/>
      <c r="P591" s="225"/>
      <c r="Q591" s="225"/>
      <c r="R591" s="225"/>
      <c r="S591" s="225"/>
      <c r="T591" s="225"/>
      <c r="U591" s="225"/>
      <c r="V591" s="225"/>
      <c r="W591" s="225"/>
      <c r="X591" s="225"/>
      <c r="Y591" s="225"/>
      <c r="Z591" s="225"/>
      <c r="AA591" s="225"/>
      <c r="AB591" s="225"/>
      <c r="AC591" s="225"/>
      <c r="AD591" s="225"/>
      <c r="AE591" s="225"/>
      <c r="AF591" s="225"/>
      <c r="AG591" s="225"/>
      <c r="AH591" s="225"/>
      <c r="AI591" s="225"/>
      <c r="AJ591" s="225"/>
      <c r="AK591" s="257"/>
      <c r="AL591" s="257"/>
      <c r="AM591" s="225"/>
      <c r="AN591" s="225"/>
      <c r="AO591" s="225"/>
      <c r="AP591" s="225"/>
      <c r="AQ591" s="225"/>
      <c r="AR591" s="225"/>
      <c r="AS591" s="225"/>
      <c r="AT591" s="225"/>
      <c r="AU591" s="225"/>
      <c r="AV591" s="225"/>
      <c r="AW591" s="225"/>
      <c r="AX591" s="225"/>
      <c r="AY591" s="225"/>
      <c r="AZ591" s="225"/>
      <c r="BA591" s="225"/>
      <c r="BB591" s="225"/>
      <c r="BC591" s="225"/>
      <c r="BD591" s="225"/>
      <c r="BE591" s="225"/>
      <c r="BF591" s="225"/>
      <c r="BG591" s="225"/>
      <c r="BH591" s="225"/>
      <c r="BI591" s="225"/>
      <c r="BJ591" s="225"/>
      <c r="BK591" s="225"/>
      <c r="BL591" s="225"/>
      <c r="BM591" s="225"/>
      <c r="BN591" s="225"/>
      <c r="BO591" s="225"/>
      <c r="BP591" s="225"/>
      <c r="BQ591" s="225"/>
      <c r="BR591" s="225"/>
      <c r="BS591" s="225"/>
      <c r="BT591" s="225"/>
      <c r="BU591" s="225"/>
      <c r="BV591" s="225"/>
      <c r="BW591" s="225"/>
      <c r="BX591" s="225"/>
      <c r="BY591" s="225"/>
      <c r="BZ591" s="225"/>
      <c r="CA591" s="225"/>
      <c r="CB591" s="225"/>
      <c r="CC591" s="225"/>
      <c r="CD591" s="225"/>
      <c r="CE591" s="225"/>
      <c r="CF591" s="225"/>
      <c r="CG591" s="225"/>
      <c r="CH591" s="225"/>
      <c r="CI591" s="225"/>
      <c r="CJ591" s="225"/>
      <c r="CK591" s="225"/>
      <c r="CL591" s="225"/>
      <c r="CM591" s="225"/>
      <c r="CN591" s="225"/>
      <c r="CO591" s="225"/>
      <c r="CP591" s="225"/>
      <c r="CQ591" s="225"/>
      <c r="CR591" s="225"/>
      <c r="CS591" s="225"/>
      <c r="CT591" s="225"/>
    </row>
    <row r="592" spans="1:98" ht="12" customHeight="1" x14ac:dyDescent="0.25">
      <c r="A592" s="225"/>
      <c r="B592" s="225"/>
      <c r="C592" s="225"/>
      <c r="D592" s="225"/>
      <c r="E592" s="225"/>
      <c r="F592" s="225"/>
      <c r="G592" s="225"/>
      <c r="H592" s="225"/>
      <c r="I592" s="225"/>
      <c r="J592" s="225"/>
      <c r="K592" s="225"/>
      <c r="L592" s="225"/>
      <c r="M592" s="225"/>
      <c r="N592" s="225"/>
      <c r="O592" s="225"/>
      <c r="P592" s="225"/>
      <c r="Q592" s="225"/>
      <c r="R592" s="225"/>
      <c r="S592" s="225"/>
      <c r="T592" s="225"/>
      <c r="U592" s="225"/>
      <c r="V592" s="225"/>
      <c r="W592" s="225"/>
      <c r="X592" s="225"/>
      <c r="Y592" s="225"/>
      <c r="Z592" s="225"/>
      <c r="AA592" s="225"/>
      <c r="AB592" s="225"/>
      <c r="AC592" s="225"/>
      <c r="AD592" s="225"/>
      <c r="AE592" s="225"/>
      <c r="AF592" s="225"/>
      <c r="AG592" s="225"/>
      <c r="AH592" s="225"/>
      <c r="AI592" s="225"/>
      <c r="AJ592" s="225"/>
      <c r="AK592" s="257"/>
      <c r="AL592" s="257"/>
      <c r="AM592" s="225"/>
      <c r="AN592" s="225"/>
      <c r="AO592" s="225"/>
      <c r="AP592" s="225"/>
      <c r="AQ592" s="225"/>
      <c r="AR592" s="225"/>
      <c r="AS592" s="225"/>
      <c r="AT592" s="225"/>
      <c r="AU592" s="225"/>
      <c r="AV592" s="225"/>
      <c r="AW592" s="225"/>
      <c r="AX592" s="225"/>
      <c r="AY592" s="225"/>
      <c r="AZ592" s="225"/>
      <c r="BA592" s="225"/>
      <c r="BB592" s="225"/>
      <c r="BC592" s="225"/>
      <c r="BD592" s="225"/>
      <c r="BE592" s="225"/>
      <c r="BF592" s="225"/>
      <c r="BG592" s="225"/>
      <c r="BH592" s="225"/>
      <c r="BI592" s="225"/>
      <c r="BJ592" s="225"/>
      <c r="BK592" s="225"/>
      <c r="BL592" s="225"/>
      <c r="BM592" s="225"/>
      <c r="BN592" s="225"/>
      <c r="BO592" s="225"/>
      <c r="BP592" s="225"/>
      <c r="BQ592" s="225"/>
      <c r="BR592" s="225"/>
      <c r="BS592" s="225"/>
      <c r="BT592" s="225"/>
      <c r="BU592" s="225"/>
      <c r="BV592" s="225"/>
      <c r="BW592" s="225"/>
      <c r="BX592" s="225"/>
      <c r="BY592" s="225"/>
      <c r="BZ592" s="225"/>
      <c r="CA592" s="225"/>
      <c r="CB592" s="225"/>
      <c r="CC592" s="225"/>
      <c r="CD592" s="225"/>
      <c r="CE592" s="225"/>
      <c r="CF592" s="225"/>
      <c r="CG592" s="225"/>
      <c r="CH592" s="225"/>
      <c r="CI592" s="225"/>
      <c r="CJ592" s="225"/>
      <c r="CK592" s="225"/>
      <c r="CL592" s="225"/>
      <c r="CM592" s="225"/>
      <c r="CN592" s="225"/>
      <c r="CO592" s="225"/>
      <c r="CP592" s="225"/>
      <c r="CQ592" s="225"/>
      <c r="CR592" s="225"/>
      <c r="CS592" s="225"/>
      <c r="CT592" s="225"/>
    </row>
    <row r="593" spans="1:98" ht="12" customHeight="1" x14ac:dyDescent="0.25">
      <c r="A593" s="225"/>
      <c r="B593" s="225"/>
      <c r="C593" s="225"/>
      <c r="D593" s="225"/>
      <c r="E593" s="225"/>
      <c r="F593" s="225"/>
      <c r="G593" s="225"/>
      <c r="H593" s="225"/>
      <c r="I593" s="225"/>
      <c r="J593" s="225"/>
      <c r="K593" s="225"/>
      <c r="L593" s="225"/>
      <c r="M593" s="225"/>
      <c r="N593" s="225"/>
      <c r="O593" s="225"/>
      <c r="P593" s="225"/>
      <c r="Q593" s="225"/>
      <c r="R593" s="225"/>
      <c r="S593" s="225"/>
      <c r="T593" s="225"/>
      <c r="U593" s="225"/>
      <c r="V593" s="225"/>
      <c r="W593" s="225"/>
      <c r="X593" s="225"/>
      <c r="Y593" s="225"/>
      <c r="Z593" s="225"/>
      <c r="AA593" s="225"/>
      <c r="AB593" s="225"/>
      <c r="AC593" s="225"/>
      <c r="AD593" s="225"/>
      <c r="AE593" s="225"/>
      <c r="AF593" s="225"/>
      <c r="AG593" s="225"/>
      <c r="AH593" s="225"/>
      <c r="AI593" s="225"/>
      <c r="AJ593" s="225"/>
      <c r="AK593" s="257"/>
      <c r="AL593" s="257"/>
      <c r="AM593" s="225"/>
      <c r="AN593" s="225"/>
      <c r="AO593" s="225"/>
      <c r="AP593" s="225"/>
      <c r="AQ593" s="225"/>
      <c r="AR593" s="225"/>
      <c r="AS593" s="225"/>
      <c r="AT593" s="225"/>
      <c r="AU593" s="225"/>
      <c r="AV593" s="225"/>
      <c r="AW593" s="225"/>
      <c r="AX593" s="225"/>
      <c r="AY593" s="225"/>
      <c r="AZ593" s="225"/>
      <c r="BA593" s="225"/>
      <c r="BB593" s="225"/>
      <c r="BC593" s="225"/>
      <c r="BD593" s="225"/>
      <c r="BE593" s="225"/>
      <c r="BF593" s="225"/>
      <c r="BG593" s="225"/>
      <c r="BH593" s="225"/>
      <c r="BI593" s="225"/>
      <c r="BJ593" s="225"/>
      <c r="BK593" s="225"/>
      <c r="BL593" s="225"/>
      <c r="BM593" s="225"/>
      <c r="BN593" s="225"/>
      <c r="BO593" s="225"/>
      <c r="BP593" s="225"/>
      <c r="BQ593" s="225"/>
      <c r="BR593" s="225"/>
      <c r="BS593" s="225"/>
      <c r="BT593" s="225"/>
      <c r="BU593" s="225"/>
      <c r="BV593" s="225"/>
      <c r="BW593" s="225"/>
      <c r="BX593" s="225"/>
      <c r="BY593" s="225"/>
      <c r="BZ593" s="225"/>
      <c r="CA593" s="225"/>
      <c r="CB593" s="225"/>
      <c r="CC593" s="225"/>
      <c r="CD593" s="225"/>
      <c r="CE593" s="225"/>
      <c r="CF593" s="225"/>
      <c r="CG593" s="225"/>
      <c r="CH593" s="225"/>
      <c r="CI593" s="225"/>
      <c r="CJ593" s="225"/>
      <c r="CK593" s="225"/>
      <c r="CL593" s="225"/>
      <c r="CM593" s="225"/>
      <c r="CN593" s="225"/>
      <c r="CO593" s="225"/>
      <c r="CP593" s="225"/>
      <c r="CQ593" s="225"/>
      <c r="CR593" s="225"/>
      <c r="CS593" s="225"/>
      <c r="CT593" s="225"/>
    </row>
    <row r="594" spans="1:98" ht="12" customHeight="1" x14ac:dyDescent="0.25">
      <c r="A594" s="225"/>
      <c r="B594" s="225"/>
      <c r="C594" s="225"/>
      <c r="D594" s="225"/>
      <c r="E594" s="225"/>
      <c r="F594" s="225"/>
      <c r="G594" s="225"/>
      <c r="H594" s="225"/>
      <c r="I594" s="225"/>
      <c r="J594" s="225"/>
      <c r="K594" s="225"/>
      <c r="L594" s="225"/>
      <c r="M594" s="225"/>
      <c r="N594" s="225"/>
      <c r="O594" s="225"/>
      <c r="P594" s="225"/>
      <c r="Q594" s="225"/>
      <c r="R594" s="225"/>
      <c r="S594" s="225"/>
      <c r="T594" s="225"/>
      <c r="U594" s="225"/>
      <c r="V594" s="225"/>
      <c r="W594" s="225"/>
      <c r="X594" s="225"/>
      <c r="Y594" s="225"/>
      <c r="Z594" s="225"/>
      <c r="AA594" s="225"/>
      <c r="AB594" s="225"/>
      <c r="AC594" s="225"/>
      <c r="AD594" s="225"/>
      <c r="AE594" s="225"/>
      <c r="AF594" s="225"/>
      <c r="AG594" s="225"/>
      <c r="AH594" s="225"/>
      <c r="AI594" s="225"/>
      <c r="AJ594" s="225"/>
      <c r="AK594" s="257"/>
      <c r="AL594" s="257"/>
      <c r="AM594" s="225"/>
      <c r="AN594" s="225"/>
      <c r="AO594" s="225"/>
      <c r="AP594" s="225"/>
      <c r="AQ594" s="225"/>
      <c r="AR594" s="225"/>
      <c r="AS594" s="225"/>
      <c r="AT594" s="225"/>
      <c r="AU594" s="225"/>
      <c r="AV594" s="225"/>
      <c r="AW594" s="225"/>
      <c r="AX594" s="225"/>
      <c r="AY594" s="225"/>
      <c r="AZ594" s="225"/>
      <c r="BA594" s="225"/>
      <c r="BB594" s="225"/>
      <c r="BC594" s="225"/>
      <c r="BD594" s="225"/>
      <c r="BE594" s="225"/>
      <c r="BF594" s="225"/>
      <c r="BG594" s="225"/>
      <c r="BH594" s="225"/>
      <c r="BI594" s="225"/>
      <c r="BJ594" s="225"/>
      <c r="BK594" s="225"/>
      <c r="BL594" s="225"/>
      <c r="BM594" s="225"/>
      <c r="BN594" s="225"/>
      <c r="BO594" s="225"/>
      <c r="BP594" s="225"/>
      <c r="BQ594" s="225"/>
      <c r="BR594" s="225"/>
      <c r="BS594" s="225"/>
      <c r="BT594" s="225"/>
      <c r="BU594" s="225"/>
      <c r="BV594" s="225"/>
      <c r="BW594" s="225"/>
      <c r="BX594" s="225"/>
      <c r="BY594" s="225"/>
      <c r="BZ594" s="225"/>
      <c r="CA594" s="225"/>
      <c r="CB594" s="225"/>
      <c r="CC594" s="225"/>
      <c r="CD594" s="225"/>
      <c r="CE594" s="225"/>
      <c r="CF594" s="225"/>
      <c r="CG594" s="225"/>
      <c r="CH594" s="225"/>
      <c r="CI594" s="225"/>
      <c r="CJ594" s="225"/>
      <c r="CK594" s="225"/>
      <c r="CL594" s="225"/>
      <c r="CM594" s="225"/>
      <c r="CN594" s="225"/>
      <c r="CO594" s="225"/>
      <c r="CP594" s="225"/>
      <c r="CQ594" s="225"/>
      <c r="CR594" s="225"/>
      <c r="CS594" s="225"/>
      <c r="CT594" s="225"/>
    </row>
    <row r="595" spans="1:98" ht="12" customHeight="1" x14ac:dyDescent="0.25">
      <c r="A595" s="225"/>
      <c r="B595" s="225"/>
      <c r="C595" s="225"/>
      <c r="D595" s="225"/>
      <c r="E595" s="225"/>
      <c r="F595" s="225"/>
      <c r="G595" s="225"/>
      <c r="H595" s="225"/>
      <c r="I595" s="225"/>
      <c r="J595" s="225"/>
      <c r="K595" s="225"/>
      <c r="L595" s="225"/>
      <c r="M595" s="225"/>
      <c r="N595" s="225"/>
      <c r="O595" s="225"/>
      <c r="P595" s="225"/>
      <c r="Q595" s="225"/>
      <c r="R595" s="225"/>
      <c r="S595" s="225"/>
      <c r="T595" s="225"/>
      <c r="U595" s="225"/>
      <c r="V595" s="225"/>
      <c r="W595" s="225"/>
      <c r="X595" s="225"/>
      <c r="Y595" s="225"/>
      <c r="Z595" s="225"/>
      <c r="AA595" s="225"/>
      <c r="AB595" s="225"/>
      <c r="AC595" s="225"/>
      <c r="AD595" s="225"/>
      <c r="AE595" s="225"/>
      <c r="AF595" s="225"/>
      <c r="AG595" s="225"/>
      <c r="AH595" s="225"/>
      <c r="AI595" s="225"/>
      <c r="AJ595" s="225"/>
      <c r="AK595" s="257"/>
      <c r="AL595" s="257"/>
      <c r="AM595" s="225"/>
      <c r="AN595" s="225"/>
      <c r="AO595" s="225"/>
      <c r="AP595" s="225"/>
      <c r="AQ595" s="225"/>
      <c r="AR595" s="225"/>
      <c r="AS595" s="225"/>
      <c r="AT595" s="225"/>
      <c r="AU595" s="225"/>
      <c r="AV595" s="225"/>
      <c r="AW595" s="225"/>
      <c r="AX595" s="225"/>
      <c r="AY595" s="225"/>
      <c r="AZ595" s="225"/>
      <c r="BA595" s="225"/>
      <c r="BB595" s="225"/>
      <c r="BC595" s="225"/>
      <c r="BD595" s="225"/>
      <c r="BE595" s="225"/>
      <c r="BF595" s="225"/>
      <c r="BG595" s="225"/>
      <c r="BH595" s="225"/>
      <c r="BI595" s="225"/>
      <c r="BJ595" s="225"/>
      <c r="BK595" s="225"/>
      <c r="BL595" s="225"/>
      <c r="BM595" s="225"/>
      <c r="BN595" s="225"/>
      <c r="BO595" s="225"/>
      <c r="BP595" s="225"/>
      <c r="BQ595" s="225"/>
      <c r="BR595" s="225"/>
      <c r="BS595" s="225"/>
      <c r="BT595" s="225"/>
      <c r="BU595" s="225"/>
      <c r="BV595" s="225"/>
      <c r="BW595" s="225"/>
      <c r="BX595" s="225"/>
      <c r="BY595" s="225"/>
      <c r="BZ595" s="225"/>
      <c r="CA595" s="225"/>
      <c r="CB595" s="225"/>
      <c r="CC595" s="225"/>
      <c r="CD595" s="225"/>
      <c r="CE595" s="225"/>
      <c r="CF595" s="225"/>
      <c r="CG595" s="225"/>
      <c r="CH595" s="225"/>
      <c r="CI595" s="225"/>
      <c r="CJ595" s="225"/>
      <c r="CK595" s="225"/>
      <c r="CL595" s="225"/>
      <c r="CM595" s="225"/>
      <c r="CN595" s="225"/>
      <c r="CO595" s="225"/>
      <c r="CP595" s="225"/>
      <c r="CQ595" s="225"/>
      <c r="CR595" s="225"/>
      <c r="CS595" s="225"/>
      <c r="CT595" s="225"/>
    </row>
    <row r="596" spans="1:98" ht="12" customHeight="1" x14ac:dyDescent="0.25">
      <c r="A596" s="225"/>
      <c r="B596" s="225"/>
      <c r="C596" s="225"/>
      <c r="D596" s="225"/>
      <c r="E596" s="225"/>
      <c r="F596" s="225"/>
      <c r="G596" s="225"/>
      <c r="H596" s="225"/>
      <c r="I596" s="225"/>
      <c r="J596" s="225"/>
      <c r="K596" s="225"/>
      <c r="L596" s="225"/>
      <c r="M596" s="225"/>
      <c r="N596" s="225"/>
      <c r="O596" s="225"/>
      <c r="P596" s="225"/>
      <c r="Q596" s="225"/>
      <c r="R596" s="225"/>
      <c r="S596" s="225"/>
      <c r="T596" s="225"/>
      <c r="U596" s="225"/>
      <c r="V596" s="225"/>
      <c r="W596" s="225"/>
      <c r="X596" s="225"/>
      <c r="Y596" s="225"/>
      <c r="Z596" s="225"/>
      <c r="AA596" s="225"/>
      <c r="AB596" s="225"/>
      <c r="AC596" s="225"/>
      <c r="AD596" s="225"/>
      <c r="AE596" s="225"/>
      <c r="AF596" s="225"/>
      <c r="AG596" s="225"/>
      <c r="AH596" s="225"/>
      <c r="AI596" s="225"/>
      <c r="AJ596" s="225"/>
      <c r="AK596" s="257"/>
      <c r="AL596" s="257"/>
      <c r="AM596" s="225"/>
      <c r="AN596" s="225"/>
      <c r="AO596" s="225"/>
      <c r="AP596" s="225"/>
      <c r="AQ596" s="225"/>
      <c r="AR596" s="225"/>
      <c r="AS596" s="225"/>
      <c r="AT596" s="225"/>
      <c r="AU596" s="225"/>
      <c r="AV596" s="225"/>
      <c r="AW596" s="225"/>
      <c r="AX596" s="225"/>
      <c r="AY596" s="225"/>
      <c r="AZ596" s="225"/>
      <c r="BA596" s="225"/>
      <c r="BB596" s="225"/>
      <c r="BC596" s="225"/>
      <c r="BD596" s="225"/>
      <c r="BE596" s="225"/>
      <c r="BF596" s="225"/>
      <c r="BG596" s="225"/>
      <c r="BH596" s="225"/>
      <c r="BI596" s="225"/>
      <c r="BJ596" s="225"/>
      <c r="BK596" s="225"/>
      <c r="BL596" s="225"/>
      <c r="BM596" s="225"/>
      <c r="BN596" s="225"/>
      <c r="BO596" s="225"/>
      <c r="BP596" s="225"/>
      <c r="BQ596" s="225"/>
      <c r="BR596" s="225"/>
      <c r="BS596" s="225"/>
      <c r="BT596" s="225"/>
      <c r="BU596" s="225"/>
      <c r="BV596" s="225"/>
      <c r="BW596" s="225"/>
      <c r="BX596" s="225"/>
      <c r="BY596" s="225"/>
      <c r="BZ596" s="225"/>
      <c r="CA596" s="225"/>
      <c r="CB596" s="225"/>
      <c r="CC596" s="225"/>
      <c r="CD596" s="225"/>
      <c r="CE596" s="225"/>
      <c r="CF596" s="225"/>
      <c r="CG596" s="225"/>
      <c r="CH596" s="225"/>
      <c r="CI596" s="225"/>
      <c r="CJ596" s="225"/>
      <c r="CK596" s="225"/>
      <c r="CL596" s="225"/>
      <c r="CM596" s="225"/>
      <c r="CN596" s="225"/>
      <c r="CO596" s="225"/>
      <c r="CP596" s="225"/>
      <c r="CQ596" s="225"/>
      <c r="CR596" s="225"/>
      <c r="CS596" s="225"/>
      <c r="CT596" s="225"/>
    </row>
    <row r="597" spans="1:98" ht="12" customHeight="1" x14ac:dyDescent="0.25">
      <c r="A597" s="225"/>
      <c r="B597" s="225"/>
      <c r="C597" s="225"/>
      <c r="D597" s="225"/>
      <c r="E597" s="225"/>
      <c r="F597" s="225"/>
      <c r="G597" s="225"/>
      <c r="H597" s="225"/>
      <c r="I597" s="225"/>
      <c r="J597" s="225"/>
      <c r="K597" s="225"/>
      <c r="L597" s="225"/>
      <c r="M597" s="225"/>
      <c r="N597" s="225"/>
      <c r="O597" s="225"/>
      <c r="P597" s="225"/>
      <c r="Q597" s="225"/>
      <c r="R597" s="225"/>
      <c r="S597" s="225"/>
      <c r="T597" s="225"/>
      <c r="U597" s="225"/>
      <c r="V597" s="225"/>
      <c r="W597" s="225"/>
      <c r="X597" s="225"/>
      <c r="Y597" s="225"/>
      <c r="Z597" s="225"/>
      <c r="AA597" s="225"/>
      <c r="AB597" s="225"/>
      <c r="AC597" s="225"/>
      <c r="AD597" s="225"/>
      <c r="AE597" s="225"/>
      <c r="AF597" s="225"/>
      <c r="AG597" s="225"/>
      <c r="AH597" s="225"/>
      <c r="AI597" s="225"/>
      <c r="AJ597" s="225"/>
      <c r="AK597" s="257"/>
      <c r="AL597" s="257"/>
      <c r="AM597" s="225"/>
      <c r="AN597" s="225"/>
      <c r="AO597" s="225"/>
      <c r="AP597" s="225"/>
      <c r="AQ597" s="225"/>
      <c r="AR597" s="225"/>
      <c r="AS597" s="225"/>
      <c r="AT597" s="225"/>
      <c r="AU597" s="225"/>
      <c r="AV597" s="225"/>
      <c r="AW597" s="225"/>
      <c r="AX597" s="225"/>
      <c r="AY597" s="225"/>
      <c r="AZ597" s="225"/>
      <c r="BA597" s="225"/>
      <c r="BB597" s="225"/>
      <c r="BC597" s="225"/>
      <c r="BD597" s="225"/>
      <c r="BE597" s="225"/>
      <c r="BF597" s="225"/>
      <c r="BG597" s="225"/>
      <c r="BH597" s="225"/>
      <c r="BI597" s="225"/>
      <c r="BJ597" s="225"/>
      <c r="BK597" s="225"/>
      <c r="BL597" s="225"/>
      <c r="BM597" s="225"/>
      <c r="BN597" s="225"/>
      <c r="BO597" s="225"/>
      <c r="BP597" s="225"/>
      <c r="BQ597" s="225"/>
      <c r="BR597" s="225"/>
      <c r="BS597" s="225"/>
      <c r="BT597" s="225"/>
      <c r="BU597" s="225"/>
      <c r="BV597" s="225"/>
      <c r="BW597" s="225"/>
      <c r="BX597" s="225"/>
      <c r="BY597" s="225"/>
      <c r="BZ597" s="225"/>
      <c r="CA597" s="225"/>
      <c r="CB597" s="225"/>
      <c r="CC597" s="225"/>
      <c r="CD597" s="225"/>
      <c r="CE597" s="225"/>
      <c r="CF597" s="225"/>
      <c r="CG597" s="225"/>
      <c r="CH597" s="225"/>
      <c r="CI597" s="225"/>
      <c r="CJ597" s="225"/>
      <c r="CK597" s="225"/>
      <c r="CL597" s="225"/>
      <c r="CM597" s="225"/>
      <c r="CN597" s="225"/>
      <c r="CO597" s="225"/>
      <c r="CP597" s="225"/>
      <c r="CQ597" s="225"/>
      <c r="CR597" s="225"/>
      <c r="CS597" s="225"/>
      <c r="CT597" s="225"/>
    </row>
    <row r="598" spans="1:98" ht="12" customHeight="1" x14ac:dyDescent="0.25">
      <c r="A598" s="225"/>
      <c r="B598" s="225"/>
      <c r="C598" s="225"/>
      <c r="D598" s="225"/>
      <c r="E598" s="225"/>
      <c r="F598" s="225"/>
      <c r="G598" s="225"/>
      <c r="H598" s="225"/>
      <c r="I598" s="225"/>
      <c r="J598" s="225"/>
      <c r="K598" s="225"/>
      <c r="L598" s="225"/>
      <c r="M598" s="225"/>
      <c r="N598" s="225"/>
      <c r="O598" s="225"/>
      <c r="P598" s="225"/>
      <c r="Q598" s="225"/>
      <c r="R598" s="225"/>
      <c r="S598" s="225"/>
      <c r="T598" s="225"/>
      <c r="U598" s="225"/>
      <c r="V598" s="225"/>
      <c r="W598" s="225"/>
      <c r="X598" s="225"/>
      <c r="Y598" s="225"/>
      <c r="Z598" s="225"/>
      <c r="AA598" s="225"/>
      <c r="AB598" s="225"/>
      <c r="AC598" s="225"/>
      <c r="AD598" s="225"/>
      <c r="AE598" s="225"/>
      <c r="AF598" s="225"/>
      <c r="AG598" s="225"/>
      <c r="AH598" s="225"/>
      <c r="AI598" s="225"/>
      <c r="AJ598" s="225"/>
      <c r="AK598" s="257"/>
      <c r="AL598" s="257"/>
      <c r="AM598" s="225"/>
      <c r="AN598" s="225"/>
      <c r="AO598" s="225"/>
      <c r="AP598" s="225"/>
      <c r="AQ598" s="225"/>
      <c r="AR598" s="225"/>
      <c r="AS598" s="225"/>
      <c r="AT598" s="225"/>
      <c r="AU598" s="225"/>
      <c r="AV598" s="225"/>
      <c r="AW598" s="225"/>
      <c r="AX598" s="225"/>
      <c r="AY598" s="225"/>
      <c r="AZ598" s="225"/>
      <c r="BA598" s="225"/>
      <c r="BB598" s="225"/>
      <c r="BC598" s="225"/>
      <c r="BD598" s="225"/>
      <c r="BE598" s="225"/>
      <c r="BF598" s="225"/>
      <c r="BG598" s="225"/>
      <c r="BH598" s="225"/>
      <c r="BI598" s="225"/>
      <c r="BJ598" s="225"/>
      <c r="BK598" s="225"/>
      <c r="BL598" s="225"/>
      <c r="BM598" s="225"/>
      <c r="BN598" s="225"/>
      <c r="BO598" s="225"/>
      <c r="BP598" s="225"/>
      <c r="BQ598" s="225"/>
      <c r="BR598" s="225"/>
      <c r="BS598" s="225"/>
      <c r="BT598" s="225"/>
      <c r="BU598" s="225"/>
      <c r="BV598" s="225"/>
      <c r="BW598" s="225"/>
      <c r="BX598" s="225"/>
      <c r="BY598" s="225"/>
      <c r="BZ598" s="225"/>
      <c r="CA598" s="225"/>
      <c r="CB598" s="225"/>
      <c r="CC598" s="225"/>
      <c r="CD598" s="225"/>
      <c r="CE598" s="225"/>
      <c r="CF598" s="225"/>
      <c r="CG598" s="225"/>
      <c r="CH598" s="225"/>
      <c r="CI598" s="225"/>
      <c r="CJ598" s="225"/>
      <c r="CK598" s="225"/>
      <c r="CL598" s="225"/>
      <c r="CM598" s="225"/>
      <c r="CN598" s="225"/>
      <c r="CO598" s="225"/>
      <c r="CP598" s="225"/>
      <c r="CQ598" s="225"/>
      <c r="CR598" s="225"/>
      <c r="CS598" s="225"/>
      <c r="CT598" s="225"/>
    </row>
    <row r="599" spans="1:98" ht="12" customHeight="1" x14ac:dyDescent="0.25">
      <c r="A599" s="225"/>
      <c r="B599" s="225"/>
      <c r="C599" s="225"/>
      <c r="D599" s="225"/>
      <c r="E599" s="225"/>
      <c r="F599" s="225"/>
      <c r="G599" s="225"/>
      <c r="H599" s="225"/>
      <c r="I599" s="225"/>
      <c r="J599" s="225"/>
      <c r="K599" s="225"/>
      <c r="L599" s="225"/>
      <c r="M599" s="225"/>
      <c r="N599" s="225"/>
      <c r="O599" s="225"/>
      <c r="P599" s="225"/>
      <c r="Q599" s="225"/>
      <c r="R599" s="225"/>
      <c r="S599" s="225"/>
      <c r="T599" s="225"/>
      <c r="U599" s="225"/>
      <c r="V599" s="225"/>
      <c r="W599" s="225"/>
      <c r="X599" s="225"/>
      <c r="Y599" s="225"/>
      <c r="Z599" s="225"/>
      <c r="AA599" s="225"/>
      <c r="AB599" s="225"/>
      <c r="AC599" s="225"/>
      <c r="AD599" s="225"/>
      <c r="AE599" s="225"/>
      <c r="AF599" s="225"/>
      <c r="AG599" s="225"/>
      <c r="AH599" s="225"/>
      <c r="AI599" s="225"/>
      <c r="AJ599" s="225"/>
      <c r="AK599" s="257"/>
      <c r="AL599" s="257"/>
      <c r="AM599" s="225"/>
      <c r="AN599" s="225"/>
      <c r="AO599" s="225"/>
      <c r="AP599" s="225"/>
      <c r="AQ599" s="225"/>
      <c r="AR599" s="225"/>
      <c r="AS599" s="225"/>
      <c r="AT599" s="225"/>
      <c r="AU599" s="225"/>
      <c r="AV599" s="225"/>
      <c r="AW599" s="225"/>
      <c r="AX599" s="225"/>
      <c r="AY599" s="225"/>
      <c r="AZ599" s="225"/>
      <c r="BA599" s="225"/>
      <c r="BB599" s="225"/>
      <c r="BC599" s="225"/>
      <c r="BD599" s="225"/>
      <c r="BE599" s="225"/>
      <c r="BF599" s="225"/>
      <c r="BG599" s="225"/>
      <c r="BH599" s="225"/>
      <c r="BI599" s="225"/>
      <c r="BJ599" s="225"/>
      <c r="BK599" s="225"/>
      <c r="BL599" s="225"/>
      <c r="BM599" s="225"/>
      <c r="BN599" s="225"/>
      <c r="BO599" s="225"/>
      <c r="BP599" s="225"/>
      <c r="BQ599" s="225"/>
      <c r="BR599" s="225"/>
      <c r="BS599" s="225"/>
      <c r="BT599" s="225"/>
      <c r="BU599" s="225"/>
      <c r="BV599" s="225"/>
      <c r="BW599" s="225"/>
      <c r="BX599" s="225"/>
      <c r="BY599" s="225"/>
      <c r="BZ599" s="225"/>
      <c r="CA599" s="225"/>
      <c r="CB599" s="225"/>
      <c r="CC599" s="225"/>
      <c r="CD599" s="225"/>
      <c r="CE599" s="225"/>
      <c r="CF599" s="225"/>
      <c r="CG599" s="225"/>
      <c r="CH599" s="225"/>
      <c r="CI599" s="225"/>
      <c r="CJ599" s="225"/>
      <c r="CK599" s="225"/>
      <c r="CL599" s="225"/>
      <c r="CM599" s="225"/>
      <c r="CN599" s="225"/>
      <c r="CO599" s="225"/>
      <c r="CP599" s="225"/>
      <c r="CQ599" s="225"/>
      <c r="CR599" s="225"/>
      <c r="CS599" s="225"/>
      <c r="CT599" s="225"/>
    </row>
    <row r="600" spans="1:98" ht="12" customHeight="1" x14ac:dyDescent="0.25">
      <c r="A600" s="225"/>
      <c r="B600" s="225"/>
      <c r="C600" s="225"/>
      <c r="D600" s="225"/>
      <c r="E600" s="225"/>
      <c r="F600" s="225"/>
      <c r="G600" s="225"/>
      <c r="H600" s="225"/>
      <c r="I600" s="225"/>
      <c r="J600" s="225"/>
      <c r="K600" s="225"/>
      <c r="L600" s="225"/>
      <c r="M600" s="225"/>
      <c r="N600" s="225"/>
      <c r="O600" s="225"/>
      <c r="P600" s="225"/>
      <c r="Q600" s="225"/>
      <c r="R600" s="225"/>
      <c r="S600" s="225"/>
      <c r="T600" s="225"/>
      <c r="U600" s="225"/>
      <c r="V600" s="225"/>
      <c r="W600" s="225"/>
      <c r="X600" s="225"/>
      <c r="Y600" s="225"/>
      <c r="Z600" s="225"/>
      <c r="AA600" s="225"/>
      <c r="AB600" s="225"/>
      <c r="AC600" s="225"/>
      <c r="AD600" s="225"/>
      <c r="AE600" s="225"/>
      <c r="AF600" s="225"/>
      <c r="AG600" s="225"/>
      <c r="AH600" s="225"/>
      <c r="AI600" s="225"/>
      <c r="AJ600" s="225"/>
      <c r="AK600" s="257"/>
      <c r="AL600" s="257"/>
      <c r="AM600" s="225"/>
      <c r="AN600" s="225"/>
      <c r="AO600" s="225"/>
      <c r="AP600" s="225"/>
      <c r="AQ600" s="225"/>
      <c r="AR600" s="225"/>
      <c r="AS600" s="225"/>
      <c r="AT600" s="225"/>
      <c r="AU600" s="225"/>
      <c r="AV600" s="225"/>
      <c r="AW600" s="225"/>
      <c r="AX600" s="225"/>
      <c r="AY600" s="225"/>
      <c r="AZ600" s="225"/>
      <c r="BA600" s="225"/>
      <c r="BB600" s="225"/>
      <c r="BC600" s="225"/>
      <c r="BD600" s="225"/>
      <c r="BE600" s="225"/>
      <c r="BF600" s="225"/>
      <c r="BG600" s="225"/>
      <c r="BH600" s="225"/>
      <c r="BI600" s="225"/>
      <c r="BJ600" s="225"/>
      <c r="BK600" s="225"/>
      <c r="BL600" s="225"/>
      <c r="BM600" s="225"/>
      <c r="BN600" s="225"/>
      <c r="BO600" s="225"/>
      <c r="BP600" s="225"/>
      <c r="BQ600" s="225"/>
      <c r="BR600" s="225"/>
      <c r="BS600" s="225"/>
      <c r="BT600" s="225"/>
      <c r="BU600" s="225"/>
      <c r="BV600" s="225"/>
      <c r="BW600" s="225"/>
      <c r="BX600" s="225"/>
      <c r="BY600" s="225"/>
      <c r="BZ600" s="225"/>
      <c r="CA600" s="225"/>
      <c r="CB600" s="225"/>
      <c r="CC600" s="225"/>
      <c r="CD600" s="225"/>
      <c r="CE600" s="225"/>
      <c r="CF600" s="225"/>
      <c r="CG600" s="225"/>
      <c r="CH600" s="225"/>
      <c r="CI600" s="225"/>
      <c r="CJ600" s="225"/>
      <c r="CK600" s="225"/>
      <c r="CL600" s="225"/>
      <c r="CM600" s="225"/>
      <c r="CN600" s="225"/>
      <c r="CO600" s="225"/>
      <c r="CP600" s="225"/>
      <c r="CQ600" s="225"/>
      <c r="CR600" s="225"/>
      <c r="CS600" s="225"/>
      <c r="CT600" s="225"/>
    </row>
    <row r="601" spans="1:98" ht="12" customHeight="1" x14ac:dyDescent="0.25">
      <c r="A601" s="225"/>
      <c r="B601" s="225"/>
      <c r="C601" s="225"/>
      <c r="D601" s="225"/>
      <c r="E601" s="225"/>
      <c r="F601" s="225"/>
      <c r="G601" s="225"/>
      <c r="H601" s="225"/>
      <c r="I601" s="225"/>
      <c r="J601" s="225"/>
      <c r="K601" s="225"/>
      <c r="L601" s="225"/>
      <c r="M601" s="225"/>
      <c r="N601" s="225"/>
      <c r="O601" s="225"/>
      <c r="P601" s="225"/>
      <c r="Q601" s="225"/>
      <c r="R601" s="225"/>
      <c r="S601" s="225"/>
      <c r="T601" s="225"/>
      <c r="U601" s="225"/>
      <c r="V601" s="225"/>
      <c r="W601" s="225"/>
      <c r="X601" s="225"/>
      <c r="Y601" s="225"/>
      <c r="Z601" s="225"/>
      <c r="AA601" s="225"/>
      <c r="AB601" s="225"/>
      <c r="AC601" s="225"/>
      <c r="AD601" s="225"/>
      <c r="AE601" s="225"/>
      <c r="AF601" s="225"/>
      <c r="AG601" s="225"/>
      <c r="AH601" s="225"/>
      <c r="AI601" s="225"/>
      <c r="AJ601" s="225"/>
      <c r="AK601" s="257"/>
      <c r="AL601" s="257"/>
      <c r="AM601" s="225"/>
      <c r="AN601" s="225"/>
      <c r="AO601" s="225"/>
      <c r="AP601" s="225"/>
      <c r="AQ601" s="225"/>
      <c r="AR601" s="225"/>
      <c r="AS601" s="225"/>
      <c r="AT601" s="225"/>
      <c r="AU601" s="225"/>
      <c r="AV601" s="225"/>
      <c r="AW601" s="225"/>
      <c r="AX601" s="225"/>
      <c r="AY601" s="225"/>
      <c r="AZ601" s="225"/>
      <c r="BA601" s="225"/>
      <c r="BB601" s="225"/>
      <c r="BC601" s="225"/>
      <c r="BD601" s="225"/>
      <c r="BE601" s="225"/>
      <c r="BF601" s="225"/>
      <c r="BG601" s="225"/>
      <c r="BH601" s="225"/>
      <c r="BI601" s="225"/>
      <c r="BJ601" s="225"/>
      <c r="BK601" s="225"/>
      <c r="BL601" s="225"/>
      <c r="BM601" s="225"/>
      <c r="BN601" s="225"/>
      <c r="BO601" s="225"/>
      <c r="BP601" s="225"/>
      <c r="BQ601" s="225"/>
      <c r="BR601" s="225"/>
      <c r="BS601" s="225"/>
      <c r="BT601" s="225"/>
      <c r="BU601" s="225"/>
      <c r="BV601" s="225"/>
      <c r="BW601" s="225"/>
      <c r="BX601" s="225"/>
      <c r="BY601" s="225"/>
      <c r="BZ601" s="225"/>
      <c r="CA601" s="225"/>
      <c r="CB601" s="225"/>
      <c r="CC601" s="225"/>
      <c r="CD601" s="225"/>
      <c r="CE601" s="225"/>
      <c r="CF601" s="225"/>
      <c r="CG601" s="225"/>
      <c r="CH601" s="225"/>
      <c r="CI601" s="225"/>
      <c r="CJ601" s="225"/>
      <c r="CK601" s="225"/>
      <c r="CL601" s="225"/>
      <c r="CM601" s="225"/>
      <c r="CN601" s="225"/>
      <c r="CO601" s="225"/>
      <c r="CP601" s="225"/>
      <c r="CQ601" s="225"/>
      <c r="CR601" s="225"/>
      <c r="CS601" s="225"/>
      <c r="CT601" s="225"/>
    </row>
    <row r="602" spans="1:98" ht="12" customHeight="1" x14ac:dyDescent="0.25">
      <c r="A602" s="225"/>
      <c r="B602" s="225"/>
      <c r="C602" s="225"/>
      <c r="D602" s="225"/>
      <c r="E602" s="225"/>
      <c r="F602" s="225"/>
      <c r="G602" s="225"/>
      <c r="H602" s="225"/>
      <c r="I602" s="225"/>
      <c r="J602" s="225"/>
      <c r="K602" s="225"/>
      <c r="L602" s="225"/>
      <c r="M602" s="225"/>
      <c r="N602" s="225"/>
      <c r="O602" s="225"/>
      <c r="P602" s="225"/>
      <c r="Q602" s="225"/>
      <c r="R602" s="225"/>
      <c r="S602" s="225"/>
      <c r="T602" s="225"/>
      <c r="U602" s="225"/>
      <c r="V602" s="225"/>
      <c r="W602" s="225"/>
      <c r="X602" s="225"/>
      <c r="Y602" s="225"/>
      <c r="Z602" s="225"/>
      <c r="AA602" s="225"/>
      <c r="AB602" s="225"/>
      <c r="AC602" s="225"/>
      <c r="AD602" s="225"/>
      <c r="AE602" s="225"/>
      <c r="AF602" s="225"/>
      <c r="AG602" s="225"/>
      <c r="AH602" s="225"/>
      <c r="AI602" s="225"/>
      <c r="AJ602" s="225"/>
      <c r="AK602" s="257"/>
      <c r="AL602" s="257"/>
      <c r="AM602" s="225"/>
      <c r="AN602" s="225"/>
      <c r="AO602" s="225"/>
      <c r="AP602" s="225"/>
      <c r="AQ602" s="225"/>
      <c r="AR602" s="225"/>
      <c r="AS602" s="225"/>
      <c r="AT602" s="225"/>
      <c r="AU602" s="225"/>
      <c r="AV602" s="225"/>
      <c r="AW602" s="225"/>
      <c r="AX602" s="225"/>
      <c r="AY602" s="225"/>
      <c r="AZ602" s="225"/>
      <c r="BA602" s="225"/>
      <c r="BB602" s="225"/>
      <c r="BC602" s="225"/>
      <c r="BD602" s="225"/>
      <c r="BE602" s="225"/>
      <c r="BF602" s="225"/>
      <c r="BG602" s="225"/>
      <c r="BH602" s="225"/>
      <c r="BI602" s="225"/>
      <c r="BJ602" s="225"/>
      <c r="BK602" s="225"/>
      <c r="BL602" s="225"/>
      <c r="BM602" s="225"/>
      <c r="BN602" s="225"/>
      <c r="BO602" s="225"/>
      <c r="BP602" s="225"/>
      <c r="BQ602" s="225"/>
      <c r="BR602" s="225"/>
      <c r="BS602" s="225"/>
      <c r="BT602" s="225"/>
      <c r="BU602" s="225"/>
      <c r="BV602" s="225"/>
      <c r="BW602" s="225"/>
      <c r="BX602" s="225"/>
      <c r="BY602" s="225"/>
      <c r="BZ602" s="225"/>
      <c r="CA602" s="225"/>
      <c r="CB602" s="225"/>
      <c r="CC602" s="225"/>
      <c r="CD602" s="225"/>
      <c r="CE602" s="225"/>
      <c r="CF602" s="225"/>
      <c r="CG602" s="225"/>
      <c r="CH602" s="225"/>
      <c r="CI602" s="225"/>
      <c r="CJ602" s="225"/>
      <c r="CK602" s="225"/>
      <c r="CL602" s="225"/>
      <c r="CM602" s="225"/>
      <c r="CN602" s="225"/>
      <c r="CO602" s="225"/>
      <c r="CP602" s="225"/>
      <c r="CQ602" s="225"/>
      <c r="CR602" s="225"/>
      <c r="CS602" s="225"/>
      <c r="CT602" s="225"/>
    </row>
    <row r="603" spans="1:98" ht="12" customHeight="1" x14ac:dyDescent="0.25">
      <c r="A603" s="225"/>
      <c r="B603" s="225"/>
      <c r="C603" s="225"/>
      <c r="D603" s="225"/>
      <c r="E603" s="225"/>
      <c r="F603" s="225"/>
      <c r="G603" s="225"/>
      <c r="H603" s="225"/>
      <c r="I603" s="225"/>
      <c r="J603" s="225"/>
      <c r="K603" s="225"/>
      <c r="L603" s="225"/>
      <c r="M603" s="225"/>
      <c r="N603" s="225"/>
      <c r="O603" s="225"/>
      <c r="P603" s="225"/>
      <c r="Q603" s="225"/>
      <c r="R603" s="225"/>
      <c r="S603" s="225"/>
      <c r="T603" s="225"/>
      <c r="U603" s="225"/>
      <c r="V603" s="225"/>
      <c r="W603" s="225"/>
      <c r="X603" s="225"/>
      <c r="Y603" s="225"/>
      <c r="Z603" s="225"/>
      <c r="AA603" s="225"/>
      <c r="AB603" s="225"/>
      <c r="AC603" s="225"/>
      <c r="AD603" s="225"/>
      <c r="AE603" s="225"/>
      <c r="AF603" s="225"/>
      <c r="AG603" s="225"/>
      <c r="AH603" s="225"/>
      <c r="AI603" s="225"/>
      <c r="AJ603" s="225"/>
      <c r="AK603" s="257"/>
      <c r="AL603" s="257"/>
      <c r="AM603" s="225"/>
      <c r="AN603" s="225"/>
      <c r="AO603" s="225"/>
      <c r="AP603" s="225"/>
      <c r="AQ603" s="225"/>
      <c r="AR603" s="225"/>
      <c r="AS603" s="225"/>
      <c r="AT603" s="225"/>
      <c r="AU603" s="225"/>
      <c r="AV603" s="225"/>
      <c r="AW603" s="225"/>
      <c r="AX603" s="225"/>
      <c r="AY603" s="225"/>
      <c r="AZ603" s="225"/>
      <c r="BA603" s="225"/>
      <c r="BB603" s="225"/>
      <c r="BC603" s="225"/>
      <c r="BD603" s="225"/>
      <c r="BE603" s="225"/>
      <c r="BF603" s="225"/>
      <c r="BG603" s="225"/>
      <c r="BH603" s="225"/>
      <c r="BI603" s="225"/>
      <c r="BJ603" s="225"/>
      <c r="BK603" s="225"/>
      <c r="BL603" s="225"/>
      <c r="BM603" s="225"/>
      <c r="BN603" s="225"/>
      <c r="BO603" s="225"/>
      <c r="BP603" s="225"/>
      <c r="BQ603" s="225"/>
      <c r="BR603" s="225"/>
      <c r="BS603" s="225"/>
      <c r="BT603" s="225"/>
      <c r="BU603" s="225"/>
      <c r="BV603" s="225"/>
      <c r="BW603" s="225"/>
      <c r="BX603" s="225"/>
      <c r="BY603" s="225"/>
      <c r="BZ603" s="225"/>
      <c r="CA603" s="225"/>
      <c r="CB603" s="225"/>
      <c r="CC603" s="225"/>
      <c r="CD603" s="225"/>
      <c r="CE603" s="225"/>
      <c r="CF603" s="225"/>
      <c r="CG603" s="225"/>
      <c r="CH603" s="225"/>
      <c r="CI603" s="225"/>
      <c r="CJ603" s="225"/>
      <c r="CK603" s="225"/>
      <c r="CL603" s="225"/>
      <c r="CM603" s="225"/>
      <c r="CN603" s="225"/>
      <c r="CO603" s="225"/>
      <c r="CP603" s="225"/>
      <c r="CQ603" s="225"/>
      <c r="CR603" s="225"/>
      <c r="CS603" s="225"/>
      <c r="CT603" s="225"/>
    </row>
    <row r="604" spans="1:98" ht="12" customHeight="1" x14ac:dyDescent="0.25">
      <c r="A604" s="225"/>
      <c r="B604" s="225"/>
      <c r="C604" s="225"/>
      <c r="D604" s="225"/>
      <c r="E604" s="225"/>
      <c r="F604" s="225"/>
      <c r="G604" s="225"/>
      <c r="H604" s="225"/>
      <c r="I604" s="225"/>
      <c r="J604" s="225"/>
      <c r="K604" s="225"/>
      <c r="L604" s="225"/>
      <c r="M604" s="225"/>
      <c r="N604" s="225"/>
      <c r="O604" s="225"/>
      <c r="P604" s="225"/>
      <c r="Q604" s="225"/>
      <c r="R604" s="225"/>
      <c r="S604" s="225"/>
      <c r="T604" s="225"/>
      <c r="U604" s="225"/>
      <c r="V604" s="225"/>
      <c r="W604" s="225"/>
      <c r="X604" s="225"/>
      <c r="Y604" s="225"/>
      <c r="Z604" s="225"/>
      <c r="AA604" s="225"/>
      <c r="AB604" s="225"/>
      <c r="AC604" s="225"/>
      <c r="AD604" s="225"/>
      <c r="AE604" s="225"/>
      <c r="AF604" s="225"/>
      <c r="AG604" s="225"/>
      <c r="AH604" s="225"/>
      <c r="AI604" s="225"/>
      <c r="AJ604" s="225"/>
      <c r="AK604" s="257"/>
      <c r="AL604" s="257"/>
      <c r="AM604" s="225"/>
      <c r="AN604" s="225"/>
      <c r="AO604" s="225"/>
      <c r="AP604" s="225"/>
      <c r="AQ604" s="225"/>
      <c r="AR604" s="225"/>
      <c r="AS604" s="225"/>
      <c r="AT604" s="225"/>
      <c r="AU604" s="225"/>
      <c r="AV604" s="225"/>
      <c r="AW604" s="225"/>
      <c r="AX604" s="225"/>
      <c r="AY604" s="225"/>
      <c r="AZ604" s="225"/>
      <c r="BA604" s="225"/>
      <c r="BB604" s="225"/>
      <c r="BC604" s="225"/>
      <c r="BD604" s="225"/>
      <c r="BE604" s="225"/>
      <c r="BF604" s="225"/>
      <c r="BG604" s="225"/>
      <c r="BH604" s="225"/>
      <c r="BI604" s="225"/>
      <c r="BJ604" s="225"/>
      <c r="BK604" s="225"/>
      <c r="BL604" s="225"/>
      <c r="BM604" s="225"/>
      <c r="BN604" s="225"/>
      <c r="BO604" s="225"/>
      <c r="BP604" s="225"/>
      <c r="BQ604" s="225"/>
      <c r="BR604" s="225"/>
      <c r="BS604" s="225"/>
      <c r="BT604" s="225"/>
      <c r="BU604" s="225"/>
      <c r="BV604" s="225"/>
      <c r="BW604" s="225"/>
      <c r="BX604" s="225"/>
      <c r="BY604" s="225"/>
      <c r="BZ604" s="225"/>
      <c r="CA604" s="225"/>
      <c r="CB604" s="225"/>
      <c r="CC604" s="225"/>
      <c r="CD604" s="225"/>
      <c r="CE604" s="225"/>
      <c r="CF604" s="225"/>
      <c r="CG604" s="225"/>
      <c r="CH604" s="225"/>
      <c r="CI604" s="225"/>
      <c r="CJ604" s="225"/>
      <c r="CK604" s="225"/>
      <c r="CL604" s="225"/>
      <c r="CM604" s="225"/>
      <c r="CN604" s="225"/>
      <c r="CO604" s="225"/>
      <c r="CP604" s="225"/>
      <c r="CQ604" s="225"/>
      <c r="CR604" s="225"/>
      <c r="CS604" s="225"/>
      <c r="CT604" s="225"/>
    </row>
    <row r="605" spans="1:98" ht="12" customHeight="1" x14ac:dyDescent="0.25">
      <c r="A605" s="225"/>
      <c r="B605" s="225"/>
      <c r="C605" s="225"/>
      <c r="D605" s="225"/>
      <c r="E605" s="225"/>
      <c r="F605" s="225"/>
      <c r="G605" s="225"/>
      <c r="H605" s="225"/>
      <c r="I605" s="225"/>
      <c r="J605" s="225"/>
      <c r="K605" s="225"/>
      <c r="L605" s="225"/>
      <c r="M605" s="225"/>
      <c r="N605" s="225"/>
      <c r="O605" s="225"/>
      <c r="P605" s="225"/>
      <c r="Q605" s="225"/>
      <c r="R605" s="225"/>
      <c r="S605" s="225"/>
      <c r="T605" s="225"/>
      <c r="U605" s="225"/>
      <c r="V605" s="225"/>
      <c r="W605" s="225"/>
      <c r="X605" s="225"/>
      <c r="Y605" s="225"/>
      <c r="Z605" s="225"/>
      <c r="AA605" s="225"/>
      <c r="AB605" s="225"/>
      <c r="AC605" s="225"/>
      <c r="AD605" s="225"/>
      <c r="AE605" s="225"/>
      <c r="AF605" s="225"/>
      <c r="AG605" s="225"/>
      <c r="AH605" s="225"/>
      <c r="AI605" s="225"/>
      <c r="AJ605" s="225"/>
      <c r="AK605" s="257"/>
      <c r="AL605" s="257"/>
      <c r="AM605" s="225"/>
      <c r="AN605" s="225"/>
      <c r="AO605" s="225"/>
      <c r="AP605" s="225"/>
      <c r="AQ605" s="225"/>
      <c r="AR605" s="225"/>
      <c r="AS605" s="225"/>
      <c r="AT605" s="225"/>
      <c r="AU605" s="225"/>
      <c r="AV605" s="225"/>
      <c r="AW605" s="225"/>
      <c r="AX605" s="225"/>
      <c r="AY605" s="225"/>
      <c r="AZ605" s="225"/>
      <c r="BA605" s="225"/>
      <c r="BB605" s="225"/>
      <c r="BC605" s="225"/>
      <c r="BD605" s="225"/>
      <c r="BE605" s="225"/>
      <c r="BF605" s="225"/>
      <c r="BG605" s="225"/>
      <c r="BH605" s="225"/>
      <c r="BI605" s="225"/>
      <c r="BJ605" s="225"/>
      <c r="BK605" s="225"/>
      <c r="BL605" s="225"/>
      <c r="BM605" s="225"/>
      <c r="BN605" s="225"/>
      <c r="BO605" s="225"/>
      <c r="BP605" s="225"/>
      <c r="BQ605" s="225"/>
      <c r="BR605" s="225"/>
      <c r="BS605" s="225"/>
      <c r="BT605" s="225"/>
      <c r="BU605" s="225"/>
      <c r="BV605" s="225"/>
      <c r="BW605" s="225"/>
      <c r="BX605" s="225"/>
      <c r="BY605" s="225"/>
      <c r="BZ605" s="225"/>
      <c r="CA605" s="225"/>
      <c r="CB605" s="225"/>
      <c r="CC605" s="225"/>
      <c r="CD605" s="225"/>
      <c r="CE605" s="225"/>
      <c r="CF605" s="225"/>
      <c r="CG605" s="225"/>
      <c r="CH605" s="225"/>
      <c r="CI605" s="225"/>
      <c r="CJ605" s="225"/>
      <c r="CK605" s="225"/>
      <c r="CL605" s="225"/>
      <c r="CM605" s="225"/>
      <c r="CN605" s="225"/>
      <c r="CO605" s="225"/>
      <c r="CP605" s="225"/>
      <c r="CQ605" s="225"/>
      <c r="CR605" s="225"/>
      <c r="CS605" s="225"/>
      <c r="CT605" s="225"/>
    </row>
    <row r="606" spans="1:98" ht="12" customHeight="1" x14ac:dyDescent="0.25">
      <c r="A606" s="225"/>
      <c r="B606" s="225"/>
      <c r="C606" s="225"/>
      <c r="D606" s="225"/>
      <c r="E606" s="225"/>
      <c r="F606" s="225"/>
      <c r="G606" s="225"/>
      <c r="H606" s="225"/>
      <c r="I606" s="225"/>
      <c r="J606" s="225"/>
      <c r="K606" s="225"/>
      <c r="L606" s="225"/>
      <c r="M606" s="225"/>
      <c r="N606" s="225"/>
      <c r="O606" s="225"/>
      <c r="P606" s="225"/>
      <c r="Q606" s="225"/>
      <c r="R606" s="225"/>
      <c r="S606" s="225"/>
      <c r="T606" s="225"/>
      <c r="U606" s="225"/>
      <c r="V606" s="225"/>
      <c r="W606" s="225"/>
      <c r="X606" s="225"/>
      <c r="Y606" s="225"/>
      <c r="Z606" s="225"/>
      <c r="AA606" s="225"/>
      <c r="AB606" s="225"/>
      <c r="AC606" s="225"/>
      <c r="AD606" s="225"/>
      <c r="AE606" s="225"/>
      <c r="AF606" s="225"/>
      <c r="AG606" s="225"/>
      <c r="AH606" s="225"/>
      <c r="AI606" s="225"/>
      <c r="AJ606" s="225"/>
      <c r="AK606" s="257"/>
      <c r="AL606" s="257"/>
      <c r="AM606" s="225"/>
      <c r="AN606" s="225"/>
      <c r="AO606" s="225"/>
      <c r="AP606" s="225"/>
      <c r="AQ606" s="225"/>
      <c r="AR606" s="225"/>
      <c r="AS606" s="225"/>
      <c r="AT606" s="225"/>
      <c r="AU606" s="225"/>
      <c r="AV606" s="225"/>
      <c r="AW606" s="225"/>
      <c r="AX606" s="225"/>
      <c r="AY606" s="225"/>
      <c r="AZ606" s="225"/>
      <c r="BA606" s="225"/>
      <c r="BB606" s="225"/>
      <c r="BC606" s="225"/>
      <c r="BD606" s="225"/>
      <c r="BE606" s="225"/>
      <c r="BF606" s="225"/>
      <c r="BG606" s="225"/>
      <c r="BH606" s="225"/>
      <c r="BI606" s="225"/>
      <c r="BJ606" s="225"/>
      <c r="BK606" s="225"/>
      <c r="BL606" s="225"/>
      <c r="BM606" s="225"/>
      <c r="BN606" s="225"/>
      <c r="BO606" s="225"/>
      <c r="BP606" s="225"/>
      <c r="BQ606" s="225"/>
      <c r="BR606" s="225"/>
      <c r="BS606" s="225"/>
      <c r="BT606" s="225"/>
      <c r="BU606" s="225"/>
      <c r="BV606" s="225"/>
      <c r="BW606" s="225"/>
      <c r="BX606" s="225"/>
      <c r="BY606" s="225"/>
      <c r="BZ606" s="225"/>
      <c r="CA606" s="225"/>
      <c r="CB606" s="225"/>
      <c r="CC606" s="225"/>
      <c r="CD606" s="225"/>
      <c r="CE606" s="225"/>
      <c r="CF606" s="225"/>
      <c r="CG606" s="225"/>
      <c r="CH606" s="225"/>
      <c r="CI606" s="225"/>
      <c r="CJ606" s="225"/>
      <c r="CK606" s="225"/>
      <c r="CL606" s="225"/>
      <c r="CM606" s="225"/>
      <c r="CN606" s="225"/>
      <c r="CO606" s="225"/>
      <c r="CP606" s="225"/>
      <c r="CQ606" s="225"/>
      <c r="CR606" s="225"/>
      <c r="CS606" s="225"/>
      <c r="CT606" s="225"/>
    </row>
    <row r="607" spans="1:98" ht="12" customHeight="1" x14ac:dyDescent="0.25">
      <c r="A607" s="225"/>
      <c r="B607" s="225"/>
      <c r="C607" s="225"/>
      <c r="D607" s="225"/>
      <c r="E607" s="225"/>
      <c r="F607" s="225"/>
      <c r="G607" s="225"/>
      <c r="H607" s="225"/>
      <c r="I607" s="225"/>
      <c r="J607" s="225"/>
      <c r="K607" s="225"/>
      <c r="L607" s="225"/>
      <c r="M607" s="225"/>
      <c r="N607" s="225"/>
      <c r="O607" s="225"/>
      <c r="P607" s="225"/>
      <c r="Q607" s="225"/>
      <c r="R607" s="225"/>
      <c r="S607" s="225"/>
      <c r="T607" s="225"/>
      <c r="U607" s="225"/>
      <c r="V607" s="225"/>
      <c r="W607" s="225"/>
      <c r="X607" s="225"/>
      <c r="Y607" s="225"/>
      <c r="Z607" s="225"/>
      <c r="AA607" s="225"/>
      <c r="AB607" s="225"/>
      <c r="AC607" s="225"/>
      <c r="AD607" s="225"/>
      <c r="AE607" s="225"/>
      <c r="AF607" s="225"/>
      <c r="AG607" s="225"/>
      <c r="AH607" s="225"/>
      <c r="AI607" s="225"/>
      <c r="AJ607" s="225"/>
      <c r="AK607" s="257"/>
      <c r="AL607" s="257"/>
      <c r="AM607" s="225"/>
      <c r="AN607" s="225"/>
      <c r="AO607" s="225"/>
      <c r="AP607" s="225"/>
      <c r="AQ607" s="225"/>
      <c r="AR607" s="225"/>
      <c r="AS607" s="225"/>
      <c r="AT607" s="225"/>
      <c r="AU607" s="225"/>
      <c r="AV607" s="225"/>
      <c r="AW607" s="225"/>
      <c r="AX607" s="225"/>
      <c r="AY607" s="225"/>
      <c r="AZ607" s="225"/>
      <c r="BA607" s="225"/>
      <c r="BB607" s="225"/>
      <c r="BC607" s="225"/>
      <c r="BD607" s="225"/>
      <c r="BE607" s="225"/>
      <c r="BF607" s="225"/>
      <c r="BG607" s="225"/>
      <c r="BH607" s="225"/>
      <c r="BI607" s="225"/>
      <c r="BJ607" s="225"/>
      <c r="BK607" s="225"/>
      <c r="BL607" s="225"/>
      <c r="BM607" s="225"/>
      <c r="BN607" s="225"/>
      <c r="BO607" s="225"/>
      <c r="BP607" s="225"/>
      <c r="BQ607" s="225"/>
      <c r="BR607" s="225"/>
      <c r="BS607" s="225"/>
      <c r="BT607" s="225"/>
      <c r="BU607" s="225"/>
      <c r="BV607" s="225"/>
      <c r="BW607" s="225"/>
      <c r="BX607" s="225"/>
      <c r="BY607" s="225"/>
      <c r="BZ607" s="225"/>
      <c r="CA607" s="225"/>
      <c r="CB607" s="225"/>
      <c r="CC607" s="225"/>
      <c r="CD607" s="225"/>
      <c r="CE607" s="225"/>
      <c r="CF607" s="225"/>
      <c r="CG607" s="225"/>
      <c r="CH607" s="225"/>
      <c r="CI607" s="225"/>
      <c r="CJ607" s="225"/>
      <c r="CK607" s="225"/>
      <c r="CL607" s="225"/>
      <c r="CM607" s="225"/>
      <c r="CN607" s="225"/>
      <c r="CO607" s="225"/>
      <c r="CP607" s="225"/>
      <c r="CQ607" s="225"/>
      <c r="CR607" s="225"/>
      <c r="CS607" s="225"/>
      <c r="CT607" s="225"/>
    </row>
    <row r="608" spans="1:98" ht="12" customHeight="1" x14ac:dyDescent="0.25">
      <c r="A608" s="225"/>
      <c r="B608" s="225"/>
      <c r="C608" s="225"/>
      <c r="D608" s="225"/>
      <c r="E608" s="225"/>
      <c r="F608" s="225"/>
      <c r="G608" s="225"/>
      <c r="H608" s="225"/>
      <c r="I608" s="225"/>
      <c r="J608" s="225"/>
      <c r="K608" s="225"/>
      <c r="L608" s="225"/>
      <c r="M608" s="225"/>
      <c r="N608" s="225"/>
      <c r="O608" s="225"/>
      <c r="P608" s="225"/>
      <c r="Q608" s="225"/>
      <c r="R608" s="225"/>
      <c r="S608" s="225"/>
      <c r="T608" s="225"/>
      <c r="U608" s="225"/>
      <c r="V608" s="225"/>
      <c r="W608" s="225"/>
      <c r="X608" s="225"/>
      <c r="Y608" s="225"/>
      <c r="Z608" s="225"/>
      <c r="AA608" s="225"/>
      <c r="AB608" s="225"/>
      <c r="AC608" s="225"/>
      <c r="AD608" s="225"/>
      <c r="AE608" s="225"/>
      <c r="AF608" s="225"/>
      <c r="AG608" s="225"/>
      <c r="AH608" s="225"/>
      <c r="AI608" s="225"/>
      <c r="AJ608" s="225"/>
      <c r="AK608" s="257"/>
      <c r="AL608" s="257"/>
      <c r="AM608" s="225"/>
      <c r="AN608" s="225"/>
      <c r="AO608" s="225"/>
      <c r="AP608" s="225"/>
      <c r="AQ608" s="225"/>
      <c r="AR608" s="225"/>
      <c r="AS608" s="225"/>
      <c r="AT608" s="225"/>
      <c r="AU608" s="225"/>
      <c r="AV608" s="225"/>
      <c r="AW608" s="225"/>
      <c r="AX608" s="225"/>
      <c r="AY608" s="225"/>
      <c r="AZ608" s="225"/>
      <c r="BA608" s="225"/>
      <c r="BB608" s="225"/>
      <c r="BC608" s="225"/>
      <c r="BD608" s="225"/>
      <c r="BE608" s="225"/>
      <c r="BF608" s="225"/>
      <c r="BG608" s="225"/>
      <c r="BH608" s="225"/>
      <c r="BI608" s="225"/>
      <c r="BJ608" s="225"/>
      <c r="BK608" s="225"/>
      <c r="BL608" s="225"/>
      <c r="BM608" s="225"/>
      <c r="BN608" s="225"/>
      <c r="BO608" s="225"/>
      <c r="BP608" s="225"/>
      <c r="BQ608" s="225"/>
      <c r="BR608" s="225"/>
      <c r="BS608" s="225"/>
      <c r="BT608" s="225"/>
      <c r="BU608" s="225"/>
      <c r="BV608" s="225"/>
      <c r="BW608" s="225"/>
      <c r="BX608" s="225"/>
      <c r="BY608" s="225"/>
      <c r="BZ608" s="225"/>
      <c r="CA608" s="225"/>
      <c r="CB608" s="225"/>
      <c r="CC608" s="225"/>
      <c r="CD608" s="225"/>
      <c r="CE608" s="225"/>
      <c r="CF608" s="225"/>
      <c r="CG608" s="225"/>
      <c r="CH608" s="225"/>
      <c r="CI608" s="225"/>
      <c r="CJ608" s="225"/>
      <c r="CK608" s="225"/>
      <c r="CL608" s="225"/>
      <c r="CM608" s="225"/>
      <c r="CN608" s="225"/>
      <c r="CO608" s="225"/>
      <c r="CP608" s="225"/>
      <c r="CQ608" s="225"/>
      <c r="CR608" s="225"/>
      <c r="CS608" s="225"/>
      <c r="CT608" s="225"/>
    </row>
    <row r="609" spans="1:98" ht="12" customHeight="1" x14ac:dyDescent="0.25">
      <c r="A609" s="225"/>
      <c r="B609" s="225"/>
      <c r="C609" s="225"/>
      <c r="D609" s="225"/>
      <c r="E609" s="225"/>
      <c r="F609" s="225"/>
      <c r="G609" s="225"/>
      <c r="H609" s="225"/>
      <c r="I609" s="225"/>
      <c r="J609" s="225"/>
      <c r="K609" s="225"/>
      <c r="L609" s="225"/>
      <c r="M609" s="225"/>
      <c r="N609" s="225"/>
      <c r="O609" s="225"/>
      <c r="P609" s="225"/>
      <c r="Q609" s="225"/>
      <c r="R609" s="225"/>
      <c r="S609" s="225"/>
      <c r="T609" s="225"/>
      <c r="U609" s="225"/>
      <c r="V609" s="225"/>
      <c r="W609" s="225"/>
      <c r="X609" s="225"/>
      <c r="Y609" s="225"/>
      <c r="Z609" s="225"/>
      <c r="AA609" s="225"/>
      <c r="AB609" s="225"/>
      <c r="AC609" s="225"/>
      <c r="AD609" s="225"/>
      <c r="AE609" s="225"/>
      <c r="AF609" s="225"/>
      <c r="AG609" s="225"/>
      <c r="AH609" s="225"/>
      <c r="AI609" s="225"/>
      <c r="AJ609" s="225"/>
      <c r="AK609" s="257"/>
      <c r="AL609" s="257"/>
      <c r="AM609" s="225"/>
      <c r="AN609" s="225"/>
      <c r="AO609" s="225"/>
      <c r="AP609" s="225"/>
      <c r="AQ609" s="225"/>
      <c r="AR609" s="225"/>
      <c r="AS609" s="225"/>
      <c r="AT609" s="225"/>
      <c r="AU609" s="225"/>
      <c r="AV609" s="225"/>
      <c r="AW609" s="225"/>
      <c r="AX609" s="225"/>
      <c r="AY609" s="225"/>
      <c r="AZ609" s="225"/>
      <c r="BA609" s="225"/>
      <c r="BB609" s="225"/>
      <c r="BC609" s="225"/>
      <c r="BD609" s="225"/>
      <c r="BE609" s="225"/>
      <c r="BF609" s="225"/>
      <c r="BG609" s="225"/>
      <c r="BH609" s="225"/>
      <c r="BI609" s="225"/>
      <c r="BJ609" s="225"/>
      <c r="BK609" s="225"/>
      <c r="BL609" s="225"/>
      <c r="BM609" s="225"/>
      <c r="BN609" s="225"/>
      <c r="BO609" s="225"/>
      <c r="BP609" s="225"/>
      <c r="BQ609" s="225"/>
      <c r="BR609" s="225"/>
      <c r="BS609" s="225"/>
      <c r="BT609" s="225"/>
      <c r="BU609" s="225"/>
      <c r="BV609" s="225"/>
      <c r="BW609" s="225"/>
      <c r="BX609" s="225"/>
      <c r="BY609" s="225"/>
      <c r="BZ609" s="225"/>
      <c r="CA609" s="225"/>
      <c r="CB609" s="225"/>
      <c r="CC609" s="225"/>
      <c r="CD609" s="225"/>
      <c r="CE609" s="225"/>
      <c r="CF609" s="225"/>
      <c r="CG609" s="225"/>
      <c r="CH609" s="225"/>
      <c r="CI609" s="225"/>
      <c r="CJ609" s="225"/>
      <c r="CK609" s="225"/>
      <c r="CL609" s="225"/>
      <c r="CM609" s="225"/>
      <c r="CN609" s="225"/>
      <c r="CO609" s="225"/>
      <c r="CP609" s="225"/>
      <c r="CQ609" s="225"/>
      <c r="CR609" s="225"/>
      <c r="CS609" s="225"/>
      <c r="CT609" s="225"/>
    </row>
    <row r="610" spans="1:98" ht="12" customHeight="1" x14ac:dyDescent="0.25">
      <c r="A610" s="225"/>
      <c r="B610" s="225"/>
      <c r="C610" s="225"/>
      <c r="D610" s="225"/>
      <c r="E610" s="225"/>
      <c r="F610" s="225"/>
      <c r="G610" s="225"/>
      <c r="H610" s="225"/>
      <c r="I610" s="225"/>
      <c r="J610" s="225"/>
      <c r="K610" s="225"/>
      <c r="L610" s="225"/>
      <c r="M610" s="225"/>
      <c r="N610" s="225"/>
      <c r="O610" s="225"/>
      <c r="P610" s="225"/>
      <c r="Q610" s="225"/>
      <c r="R610" s="225"/>
      <c r="S610" s="225"/>
      <c r="T610" s="225"/>
      <c r="U610" s="225"/>
      <c r="V610" s="225"/>
      <c r="W610" s="225"/>
      <c r="X610" s="225"/>
      <c r="Y610" s="225"/>
      <c r="Z610" s="225"/>
      <c r="AA610" s="225"/>
      <c r="AB610" s="225"/>
      <c r="AC610" s="225"/>
      <c r="AD610" s="225"/>
      <c r="AE610" s="225"/>
      <c r="AF610" s="225"/>
      <c r="AG610" s="225"/>
      <c r="AH610" s="225"/>
      <c r="AI610" s="225"/>
      <c r="AJ610" s="225"/>
      <c r="AK610" s="257"/>
      <c r="AL610" s="257"/>
      <c r="AM610" s="225"/>
      <c r="AN610" s="225"/>
      <c r="AO610" s="225"/>
      <c r="AP610" s="225"/>
      <c r="AQ610" s="225"/>
      <c r="AR610" s="225"/>
      <c r="AS610" s="225"/>
      <c r="AT610" s="225"/>
      <c r="AU610" s="225"/>
      <c r="AV610" s="225"/>
      <c r="AW610" s="225"/>
      <c r="AX610" s="225"/>
      <c r="AY610" s="225"/>
      <c r="AZ610" s="225"/>
      <c r="BA610" s="225"/>
      <c r="BB610" s="225"/>
      <c r="BC610" s="225"/>
      <c r="BD610" s="225"/>
      <c r="BE610" s="225"/>
      <c r="BF610" s="225"/>
      <c r="BG610" s="225"/>
      <c r="BH610" s="225"/>
      <c r="BI610" s="225"/>
      <c r="BJ610" s="225"/>
      <c r="BK610" s="225"/>
      <c r="BL610" s="225"/>
      <c r="BM610" s="225"/>
      <c r="BN610" s="225"/>
      <c r="BO610" s="225"/>
      <c r="BP610" s="225"/>
      <c r="BQ610" s="225"/>
      <c r="BR610" s="225"/>
      <c r="BS610" s="225"/>
      <c r="BT610" s="225"/>
      <c r="BU610" s="225"/>
      <c r="BV610" s="225"/>
      <c r="BW610" s="225"/>
      <c r="BX610" s="225"/>
      <c r="BY610" s="225"/>
      <c r="BZ610" s="225"/>
      <c r="CA610" s="225"/>
      <c r="CB610" s="225"/>
      <c r="CC610" s="225"/>
      <c r="CD610" s="225"/>
      <c r="CE610" s="225"/>
      <c r="CF610" s="225"/>
      <c r="CG610" s="225"/>
      <c r="CH610" s="225"/>
      <c r="CI610" s="225"/>
      <c r="CJ610" s="225"/>
      <c r="CK610" s="225"/>
      <c r="CL610" s="225"/>
      <c r="CM610" s="225"/>
      <c r="CN610" s="225"/>
      <c r="CO610" s="225"/>
      <c r="CP610" s="225"/>
      <c r="CQ610" s="225"/>
      <c r="CR610" s="225"/>
      <c r="CS610" s="225"/>
      <c r="CT610" s="225"/>
    </row>
    <row r="611" spans="1:98" ht="12" customHeight="1" x14ac:dyDescent="0.25">
      <c r="A611" s="225"/>
      <c r="B611" s="225"/>
      <c r="C611" s="225"/>
      <c r="D611" s="225"/>
      <c r="E611" s="225"/>
      <c r="F611" s="225"/>
      <c r="G611" s="225"/>
      <c r="H611" s="225"/>
      <c r="I611" s="225"/>
      <c r="J611" s="225"/>
      <c r="K611" s="225"/>
      <c r="L611" s="225"/>
      <c r="M611" s="225"/>
      <c r="N611" s="225"/>
      <c r="O611" s="225"/>
      <c r="P611" s="225"/>
      <c r="Q611" s="225"/>
      <c r="R611" s="225"/>
      <c r="S611" s="225"/>
      <c r="T611" s="225"/>
      <c r="U611" s="225"/>
      <c r="V611" s="225"/>
      <c r="W611" s="225"/>
      <c r="X611" s="225"/>
      <c r="Y611" s="225"/>
      <c r="Z611" s="225"/>
      <c r="AA611" s="225"/>
      <c r="AB611" s="225"/>
      <c r="AC611" s="225"/>
      <c r="AD611" s="225"/>
      <c r="AE611" s="225"/>
      <c r="AF611" s="225"/>
      <c r="AG611" s="225"/>
      <c r="AH611" s="225"/>
      <c r="AI611" s="225"/>
      <c r="AJ611" s="225"/>
      <c r="AK611" s="257"/>
      <c r="AL611" s="257"/>
      <c r="AM611" s="225"/>
      <c r="AN611" s="225"/>
      <c r="AO611" s="225"/>
      <c r="AP611" s="225"/>
      <c r="AQ611" s="225"/>
      <c r="AR611" s="225"/>
      <c r="AS611" s="225"/>
      <c r="AT611" s="225"/>
      <c r="AU611" s="225"/>
      <c r="AV611" s="225"/>
      <c r="AW611" s="225"/>
      <c r="AX611" s="225"/>
      <c r="AY611" s="225"/>
      <c r="AZ611" s="225"/>
      <c r="BA611" s="225"/>
      <c r="BB611" s="225"/>
      <c r="BC611" s="225"/>
      <c r="BD611" s="225"/>
      <c r="BE611" s="225"/>
      <c r="BF611" s="225"/>
      <c r="BG611" s="225"/>
      <c r="BH611" s="225"/>
      <c r="BI611" s="225"/>
      <c r="BJ611" s="225"/>
      <c r="BK611" s="225"/>
      <c r="BL611" s="225"/>
      <c r="BM611" s="225"/>
      <c r="BN611" s="225"/>
      <c r="BO611" s="225"/>
      <c r="BP611" s="225"/>
      <c r="BQ611" s="225"/>
      <c r="BR611" s="225"/>
      <c r="BS611" s="225"/>
      <c r="BT611" s="225"/>
      <c r="BU611" s="225"/>
      <c r="BV611" s="225"/>
      <c r="BW611" s="225"/>
      <c r="BX611" s="225"/>
      <c r="BY611" s="225"/>
      <c r="BZ611" s="225"/>
      <c r="CA611" s="225"/>
      <c r="CB611" s="225"/>
      <c r="CC611" s="225"/>
      <c r="CD611" s="225"/>
      <c r="CE611" s="225"/>
      <c r="CF611" s="225"/>
      <c r="CG611" s="225"/>
      <c r="CH611" s="225"/>
      <c r="CI611" s="225"/>
      <c r="CJ611" s="225"/>
      <c r="CK611" s="225"/>
      <c r="CL611" s="225"/>
      <c r="CM611" s="225"/>
      <c r="CN611" s="225"/>
      <c r="CO611" s="225"/>
      <c r="CP611" s="225"/>
      <c r="CQ611" s="225"/>
      <c r="CR611" s="225"/>
      <c r="CS611" s="225"/>
      <c r="CT611" s="225"/>
    </row>
    <row r="612" spans="1:98" ht="12" customHeight="1" x14ac:dyDescent="0.25">
      <c r="A612" s="225"/>
      <c r="B612" s="225"/>
      <c r="C612" s="225"/>
      <c r="D612" s="225"/>
      <c r="E612" s="225"/>
      <c r="F612" s="225"/>
      <c r="G612" s="225"/>
      <c r="H612" s="225"/>
      <c r="I612" s="225"/>
      <c r="J612" s="225"/>
      <c r="K612" s="225"/>
      <c r="L612" s="225"/>
      <c r="M612" s="225"/>
      <c r="N612" s="225"/>
      <c r="O612" s="225"/>
      <c r="P612" s="225"/>
      <c r="Q612" s="225"/>
      <c r="R612" s="225"/>
      <c r="S612" s="225"/>
      <c r="T612" s="225"/>
      <c r="U612" s="225"/>
      <c r="V612" s="225"/>
      <c r="W612" s="225"/>
      <c r="X612" s="225"/>
      <c r="Y612" s="225"/>
      <c r="Z612" s="225"/>
      <c r="AA612" s="225"/>
      <c r="AB612" s="225"/>
      <c r="AC612" s="225"/>
      <c r="AD612" s="225"/>
      <c r="AE612" s="225"/>
      <c r="AF612" s="225"/>
      <c r="AG612" s="225"/>
      <c r="AH612" s="225"/>
      <c r="AI612" s="225"/>
      <c r="AJ612" s="225"/>
      <c r="AK612" s="257"/>
      <c r="AL612" s="257"/>
      <c r="AM612" s="225"/>
      <c r="AN612" s="225"/>
      <c r="AO612" s="225"/>
      <c r="AP612" s="225"/>
      <c r="AQ612" s="225"/>
      <c r="AR612" s="225"/>
      <c r="AS612" s="225"/>
      <c r="AT612" s="225"/>
      <c r="AU612" s="225"/>
      <c r="AV612" s="225"/>
      <c r="AW612" s="225"/>
      <c r="AX612" s="225"/>
      <c r="AY612" s="225"/>
      <c r="AZ612" s="225"/>
      <c r="BA612" s="225"/>
      <c r="BB612" s="225"/>
      <c r="BC612" s="225"/>
      <c r="BD612" s="225"/>
      <c r="BE612" s="225"/>
      <c r="BF612" s="225"/>
      <c r="BG612" s="225"/>
      <c r="BH612" s="225"/>
      <c r="BI612" s="225"/>
      <c r="BJ612" s="225"/>
      <c r="BK612" s="225"/>
      <c r="BL612" s="225"/>
      <c r="BM612" s="225"/>
      <c r="BN612" s="225"/>
      <c r="BO612" s="225"/>
      <c r="BP612" s="225"/>
      <c r="BQ612" s="225"/>
      <c r="BR612" s="225"/>
      <c r="BS612" s="225"/>
      <c r="BT612" s="225"/>
      <c r="BU612" s="225"/>
      <c r="BV612" s="225"/>
      <c r="BW612" s="225"/>
      <c r="BX612" s="225"/>
      <c r="BY612" s="225"/>
      <c r="BZ612" s="225"/>
      <c r="CA612" s="225"/>
      <c r="CB612" s="225"/>
      <c r="CC612" s="225"/>
      <c r="CD612" s="225"/>
      <c r="CE612" s="225"/>
      <c r="CF612" s="225"/>
      <c r="CG612" s="225"/>
      <c r="CH612" s="225"/>
      <c r="CI612" s="225"/>
      <c r="CJ612" s="225"/>
      <c r="CK612" s="225"/>
      <c r="CL612" s="225"/>
      <c r="CM612" s="225"/>
      <c r="CN612" s="225"/>
      <c r="CO612" s="225"/>
      <c r="CP612" s="225"/>
      <c r="CQ612" s="225"/>
      <c r="CR612" s="225"/>
      <c r="CS612" s="225"/>
      <c r="CT612" s="225"/>
    </row>
    <row r="613" spans="1:98" ht="12" customHeight="1" x14ac:dyDescent="0.25">
      <c r="A613" s="225"/>
      <c r="B613" s="225"/>
      <c r="C613" s="225"/>
      <c r="D613" s="225"/>
      <c r="E613" s="225"/>
      <c r="F613" s="225"/>
      <c r="G613" s="225"/>
      <c r="H613" s="225"/>
      <c r="I613" s="225"/>
      <c r="J613" s="225"/>
      <c r="K613" s="225"/>
      <c r="L613" s="225"/>
      <c r="M613" s="225"/>
      <c r="N613" s="225"/>
      <c r="O613" s="225"/>
      <c r="P613" s="225"/>
      <c r="Q613" s="225"/>
      <c r="R613" s="225"/>
      <c r="S613" s="225"/>
      <c r="T613" s="225"/>
      <c r="U613" s="225"/>
      <c r="V613" s="225"/>
      <c r="W613" s="225"/>
      <c r="X613" s="225"/>
      <c r="Y613" s="225"/>
      <c r="Z613" s="225"/>
      <c r="AA613" s="225"/>
      <c r="AB613" s="225"/>
      <c r="AC613" s="225"/>
      <c r="AD613" s="225"/>
      <c r="AE613" s="225"/>
      <c r="AF613" s="225"/>
      <c r="AG613" s="225"/>
      <c r="AH613" s="225"/>
      <c r="AI613" s="225"/>
      <c r="AJ613" s="225"/>
      <c r="AK613" s="257"/>
      <c r="AL613" s="257"/>
      <c r="AM613" s="225"/>
      <c r="AN613" s="225"/>
      <c r="AO613" s="225"/>
      <c r="AP613" s="225"/>
      <c r="AQ613" s="225"/>
      <c r="AR613" s="225"/>
      <c r="AS613" s="225"/>
      <c r="AT613" s="225"/>
      <c r="AU613" s="225"/>
      <c r="AV613" s="225"/>
      <c r="AW613" s="225"/>
      <c r="AX613" s="225"/>
      <c r="AY613" s="225"/>
      <c r="AZ613" s="225"/>
      <c r="BA613" s="225"/>
      <c r="BB613" s="225"/>
      <c r="BC613" s="225"/>
      <c r="BD613" s="225"/>
      <c r="BE613" s="225"/>
      <c r="BF613" s="225"/>
      <c r="BG613" s="225"/>
      <c r="BH613" s="225"/>
      <c r="BI613" s="225"/>
      <c r="BJ613" s="225"/>
      <c r="BK613" s="225"/>
      <c r="BL613" s="225"/>
      <c r="BM613" s="225"/>
      <c r="BN613" s="225"/>
      <c r="BO613" s="225"/>
      <c r="BP613" s="225"/>
      <c r="BQ613" s="225"/>
      <c r="BR613" s="225"/>
      <c r="BS613" s="225"/>
      <c r="BT613" s="225"/>
      <c r="BU613" s="225"/>
      <c r="BV613" s="225"/>
      <c r="BW613" s="225"/>
      <c r="BX613" s="225"/>
      <c r="BY613" s="225"/>
      <c r="BZ613" s="225"/>
      <c r="CA613" s="225"/>
      <c r="CB613" s="225"/>
      <c r="CC613" s="225"/>
      <c r="CD613" s="225"/>
      <c r="CE613" s="225"/>
      <c r="CF613" s="225"/>
      <c r="CG613" s="225"/>
      <c r="CH613" s="225"/>
      <c r="CI613" s="225"/>
      <c r="CJ613" s="225"/>
      <c r="CK613" s="225"/>
      <c r="CL613" s="225"/>
      <c r="CM613" s="225"/>
      <c r="CN613" s="225"/>
      <c r="CO613" s="225"/>
      <c r="CP613" s="225"/>
      <c r="CQ613" s="225"/>
      <c r="CR613" s="225"/>
      <c r="CS613" s="225"/>
      <c r="CT613" s="225"/>
    </row>
    <row r="614" spans="1:98" ht="12" customHeight="1" x14ac:dyDescent="0.25">
      <c r="A614" s="225"/>
      <c r="B614" s="225"/>
      <c r="C614" s="225"/>
      <c r="D614" s="225"/>
      <c r="E614" s="225"/>
      <c r="F614" s="225"/>
      <c r="G614" s="225"/>
      <c r="H614" s="225"/>
      <c r="I614" s="225"/>
      <c r="J614" s="225"/>
      <c r="K614" s="225"/>
      <c r="L614" s="225"/>
      <c r="M614" s="225"/>
      <c r="N614" s="225"/>
      <c r="O614" s="225"/>
      <c r="P614" s="225"/>
      <c r="Q614" s="225"/>
      <c r="R614" s="225"/>
      <c r="S614" s="225"/>
      <c r="T614" s="225"/>
      <c r="U614" s="225"/>
      <c r="V614" s="225"/>
      <c r="W614" s="225"/>
      <c r="X614" s="225"/>
      <c r="Y614" s="225"/>
      <c r="Z614" s="225"/>
      <c r="AA614" s="225"/>
      <c r="AB614" s="225"/>
      <c r="AC614" s="225"/>
      <c r="AD614" s="225"/>
      <c r="AE614" s="225"/>
      <c r="AF614" s="225"/>
      <c r="AG614" s="225"/>
      <c r="AH614" s="225"/>
      <c r="AI614" s="225"/>
      <c r="AJ614" s="225"/>
      <c r="AK614" s="257"/>
      <c r="AL614" s="257"/>
      <c r="AM614" s="225"/>
      <c r="AN614" s="225"/>
      <c r="AO614" s="225"/>
      <c r="AP614" s="225"/>
      <c r="AQ614" s="225"/>
      <c r="AR614" s="225"/>
      <c r="AS614" s="225"/>
      <c r="AT614" s="225"/>
      <c r="AU614" s="225"/>
      <c r="AV614" s="225"/>
      <c r="AW614" s="225"/>
      <c r="AX614" s="225"/>
      <c r="AY614" s="225"/>
      <c r="AZ614" s="225"/>
      <c r="BA614" s="225"/>
      <c r="BB614" s="225"/>
      <c r="BC614" s="225"/>
      <c r="BD614" s="225"/>
      <c r="BE614" s="225"/>
      <c r="BF614" s="225"/>
      <c r="BG614" s="225"/>
      <c r="BH614" s="225"/>
      <c r="BI614" s="225"/>
      <c r="BJ614" s="225"/>
      <c r="BK614" s="225"/>
      <c r="BL614" s="225"/>
      <c r="BM614" s="225"/>
      <c r="BN614" s="225"/>
      <c r="BO614" s="225"/>
      <c r="BP614" s="225"/>
      <c r="BQ614" s="225"/>
      <c r="BR614" s="225"/>
      <c r="BS614" s="225"/>
      <c r="BT614" s="225"/>
      <c r="BU614" s="225"/>
      <c r="BV614" s="225"/>
      <c r="BW614" s="225"/>
      <c r="BX614" s="225"/>
      <c r="BY614" s="225"/>
      <c r="BZ614" s="225"/>
      <c r="CA614" s="225"/>
      <c r="CB614" s="225"/>
      <c r="CC614" s="225"/>
      <c r="CD614" s="225"/>
      <c r="CE614" s="225"/>
      <c r="CF614" s="225"/>
      <c r="CG614" s="225"/>
      <c r="CH614" s="225"/>
      <c r="CI614" s="225"/>
      <c r="CJ614" s="225"/>
      <c r="CK614" s="225"/>
      <c r="CL614" s="225"/>
      <c r="CM614" s="225"/>
      <c r="CN614" s="225"/>
      <c r="CO614" s="225"/>
      <c r="CP614" s="225"/>
      <c r="CQ614" s="225"/>
      <c r="CR614" s="225"/>
      <c r="CS614" s="225"/>
      <c r="CT614" s="225"/>
    </row>
    <row r="615" spans="1:98" ht="12" customHeight="1" x14ac:dyDescent="0.25">
      <c r="A615" s="225"/>
      <c r="B615" s="225"/>
      <c r="C615" s="225"/>
      <c r="D615" s="225"/>
      <c r="E615" s="225"/>
      <c r="F615" s="225"/>
      <c r="G615" s="225"/>
      <c r="H615" s="225"/>
      <c r="I615" s="225"/>
      <c r="J615" s="225"/>
      <c r="K615" s="225"/>
      <c r="L615" s="225"/>
      <c r="M615" s="225"/>
      <c r="N615" s="225"/>
      <c r="O615" s="225"/>
      <c r="P615" s="225"/>
      <c r="Q615" s="225"/>
      <c r="R615" s="225"/>
      <c r="S615" s="225"/>
      <c r="T615" s="225"/>
      <c r="U615" s="225"/>
      <c r="V615" s="225"/>
      <c r="W615" s="225"/>
      <c r="X615" s="225"/>
      <c r="Y615" s="225"/>
      <c r="Z615" s="225"/>
      <c r="AA615" s="225"/>
      <c r="AB615" s="225"/>
      <c r="AC615" s="225"/>
      <c r="AD615" s="225"/>
      <c r="AE615" s="225"/>
      <c r="AF615" s="225"/>
      <c r="AG615" s="225"/>
      <c r="AH615" s="225"/>
      <c r="AI615" s="225"/>
      <c r="AJ615" s="225"/>
      <c r="AK615" s="257"/>
      <c r="AL615" s="257"/>
      <c r="AM615" s="225"/>
      <c r="AN615" s="225"/>
      <c r="AO615" s="225"/>
      <c r="AP615" s="225"/>
      <c r="AQ615" s="225"/>
      <c r="AR615" s="225"/>
      <c r="AS615" s="225"/>
      <c r="AT615" s="225"/>
      <c r="AU615" s="225"/>
      <c r="AV615" s="225"/>
      <c r="AW615" s="225"/>
      <c r="AX615" s="225"/>
      <c r="AY615" s="225"/>
      <c r="AZ615" s="225"/>
      <c r="BA615" s="225"/>
      <c r="BB615" s="225"/>
      <c r="BC615" s="225"/>
      <c r="BD615" s="225"/>
      <c r="BE615" s="225"/>
      <c r="BF615" s="225"/>
      <c r="BG615" s="225"/>
      <c r="BH615" s="225"/>
      <c r="BI615" s="225"/>
      <c r="BJ615" s="225"/>
      <c r="BK615" s="225"/>
      <c r="BL615" s="225"/>
      <c r="BM615" s="225"/>
      <c r="BN615" s="225"/>
      <c r="BO615" s="225"/>
      <c r="BP615" s="225"/>
      <c r="BQ615" s="225"/>
      <c r="BR615" s="225"/>
      <c r="BS615" s="225"/>
      <c r="BT615" s="225"/>
      <c r="BU615" s="225"/>
      <c r="BV615" s="225"/>
      <c r="BW615" s="225"/>
      <c r="BX615" s="225"/>
      <c r="BY615" s="225"/>
      <c r="BZ615" s="225"/>
      <c r="CA615" s="225"/>
      <c r="CB615" s="225"/>
      <c r="CC615" s="225"/>
      <c r="CD615" s="225"/>
      <c r="CE615" s="225"/>
      <c r="CF615" s="225"/>
      <c r="CG615" s="225"/>
      <c r="CH615" s="225"/>
      <c r="CI615" s="225"/>
      <c r="CJ615" s="225"/>
      <c r="CK615" s="225"/>
      <c r="CL615" s="225"/>
      <c r="CM615" s="225"/>
      <c r="CN615" s="225"/>
      <c r="CO615" s="225"/>
      <c r="CP615" s="225"/>
      <c r="CQ615" s="225"/>
      <c r="CR615" s="225"/>
      <c r="CS615" s="225"/>
      <c r="CT615" s="225"/>
    </row>
    <row r="616" spans="1:98" ht="12" customHeight="1" x14ac:dyDescent="0.25">
      <c r="A616" s="225"/>
      <c r="B616" s="225"/>
      <c r="C616" s="225"/>
      <c r="D616" s="225"/>
      <c r="E616" s="225"/>
      <c r="F616" s="225"/>
      <c r="G616" s="225"/>
      <c r="H616" s="225"/>
      <c r="I616" s="225"/>
      <c r="J616" s="225"/>
      <c r="K616" s="225"/>
      <c r="L616" s="225"/>
      <c r="M616" s="225"/>
      <c r="N616" s="225"/>
      <c r="O616" s="225"/>
      <c r="P616" s="225"/>
      <c r="Q616" s="225"/>
      <c r="R616" s="225"/>
      <c r="S616" s="225"/>
      <c r="T616" s="225"/>
      <c r="U616" s="225"/>
      <c r="V616" s="225"/>
      <c r="W616" s="225"/>
      <c r="X616" s="225"/>
      <c r="Y616" s="225"/>
      <c r="Z616" s="225"/>
      <c r="AA616" s="225"/>
      <c r="AB616" s="225"/>
      <c r="AC616" s="225"/>
      <c r="AD616" s="225"/>
      <c r="AE616" s="225"/>
      <c r="AF616" s="225"/>
      <c r="AG616" s="225"/>
      <c r="AH616" s="225"/>
      <c r="AI616" s="225"/>
      <c r="AJ616" s="225"/>
      <c r="AK616" s="257"/>
      <c r="AL616" s="257"/>
      <c r="AM616" s="225"/>
      <c r="AN616" s="225"/>
      <c r="AO616" s="225"/>
      <c r="AP616" s="225"/>
      <c r="AQ616" s="225"/>
      <c r="AR616" s="225"/>
      <c r="AS616" s="225"/>
      <c r="AT616" s="225"/>
      <c r="AU616" s="225"/>
      <c r="AV616" s="225"/>
      <c r="AW616" s="225"/>
      <c r="AX616" s="225"/>
      <c r="AY616" s="225"/>
      <c r="AZ616" s="225"/>
      <c r="BA616" s="225"/>
      <c r="BB616" s="225"/>
      <c r="BC616" s="225"/>
      <c r="BD616" s="225"/>
      <c r="BE616" s="225"/>
      <c r="BF616" s="225"/>
      <c r="BG616" s="225"/>
      <c r="BH616" s="225"/>
      <c r="BI616" s="225"/>
      <c r="BJ616" s="225"/>
      <c r="BK616" s="225"/>
      <c r="BL616" s="225"/>
      <c r="BM616" s="225"/>
      <c r="BN616" s="225"/>
      <c r="BO616" s="225"/>
      <c r="BP616" s="225"/>
      <c r="BQ616" s="225"/>
      <c r="BR616" s="225"/>
      <c r="BS616" s="225"/>
      <c r="BT616" s="225"/>
      <c r="BU616" s="225"/>
      <c r="BV616" s="225"/>
      <c r="BW616" s="225"/>
      <c r="BX616" s="225"/>
      <c r="BY616" s="225"/>
      <c r="BZ616" s="225"/>
      <c r="CA616" s="225"/>
      <c r="CB616" s="225"/>
      <c r="CC616" s="225"/>
      <c r="CD616" s="225"/>
      <c r="CE616" s="225"/>
      <c r="CF616" s="225"/>
      <c r="CG616" s="225"/>
      <c r="CH616" s="225"/>
      <c r="CI616" s="225"/>
      <c r="CJ616" s="225"/>
      <c r="CK616" s="225"/>
      <c r="CL616" s="225"/>
      <c r="CM616" s="225"/>
      <c r="CN616" s="225"/>
      <c r="CO616" s="225"/>
      <c r="CP616" s="225"/>
      <c r="CQ616" s="225"/>
      <c r="CR616" s="225"/>
      <c r="CS616" s="225"/>
      <c r="CT616" s="225"/>
    </row>
    <row r="617" spans="1:98" ht="12" customHeight="1" x14ac:dyDescent="0.25">
      <c r="A617" s="225"/>
      <c r="B617" s="225"/>
      <c r="C617" s="225"/>
      <c r="D617" s="225"/>
      <c r="E617" s="225"/>
      <c r="F617" s="225"/>
      <c r="G617" s="225"/>
      <c r="H617" s="225"/>
      <c r="I617" s="225"/>
      <c r="J617" s="225"/>
      <c r="K617" s="225"/>
      <c r="L617" s="225"/>
      <c r="M617" s="225"/>
      <c r="N617" s="225"/>
      <c r="O617" s="225"/>
      <c r="P617" s="225"/>
      <c r="Q617" s="225"/>
      <c r="R617" s="225"/>
      <c r="S617" s="225"/>
      <c r="T617" s="225"/>
      <c r="U617" s="225"/>
      <c r="V617" s="225"/>
      <c r="W617" s="225"/>
      <c r="X617" s="225"/>
      <c r="Y617" s="225"/>
      <c r="Z617" s="225"/>
      <c r="AA617" s="225"/>
      <c r="AB617" s="225"/>
      <c r="AC617" s="225"/>
      <c r="AD617" s="225"/>
      <c r="AE617" s="225"/>
      <c r="AF617" s="225"/>
      <c r="AG617" s="225"/>
      <c r="AH617" s="225"/>
      <c r="AI617" s="225"/>
      <c r="AJ617" s="225"/>
      <c r="AK617" s="257"/>
      <c r="AL617" s="257"/>
      <c r="AM617" s="225"/>
      <c r="AN617" s="225"/>
      <c r="AO617" s="225"/>
      <c r="AP617" s="225"/>
      <c r="AQ617" s="225"/>
      <c r="AR617" s="225"/>
      <c r="AS617" s="225"/>
      <c r="AT617" s="225"/>
      <c r="AU617" s="225"/>
      <c r="AV617" s="225"/>
      <c r="AW617" s="225"/>
      <c r="AX617" s="225"/>
      <c r="AY617" s="225"/>
      <c r="AZ617" s="225"/>
      <c r="BA617" s="225"/>
      <c r="BB617" s="225"/>
      <c r="BC617" s="225"/>
      <c r="BD617" s="225"/>
      <c r="BE617" s="225"/>
      <c r="BF617" s="225"/>
      <c r="BG617" s="225"/>
      <c r="BH617" s="225"/>
      <c r="BI617" s="225"/>
      <c r="BJ617" s="225"/>
      <c r="BK617" s="225"/>
      <c r="BL617" s="225"/>
      <c r="BM617" s="225"/>
      <c r="BN617" s="225"/>
      <c r="BO617" s="225"/>
      <c r="BP617" s="225"/>
      <c r="BQ617" s="225"/>
      <c r="BR617" s="225"/>
      <c r="BS617" s="225"/>
      <c r="BT617" s="225"/>
      <c r="BU617" s="225"/>
      <c r="BV617" s="225"/>
      <c r="BW617" s="225"/>
      <c r="BX617" s="225"/>
      <c r="BY617" s="225"/>
      <c r="BZ617" s="225"/>
      <c r="CA617" s="225"/>
      <c r="CB617" s="225"/>
      <c r="CC617" s="225"/>
      <c r="CD617" s="225"/>
      <c r="CE617" s="225"/>
      <c r="CF617" s="225"/>
      <c r="CG617" s="225"/>
      <c r="CH617" s="225"/>
      <c r="CI617" s="225"/>
      <c r="CJ617" s="225"/>
      <c r="CK617" s="225"/>
      <c r="CL617" s="225"/>
      <c r="CM617" s="225"/>
      <c r="CN617" s="225"/>
      <c r="CO617" s="225"/>
      <c r="CP617" s="225"/>
      <c r="CQ617" s="225"/>
      <c r="CR617" s="225"/>
      <c r="CS617" s="225"/>
      <c r="CT617" s="225"/>
    </row>
    <row r="618" spans="1:98" ht="12" customHeight="1" x14ac:dyDescent="0.25">
      <c r="A618" s="225"/>
      <c r="B618" s="225"/>
      <c r="C618" s="225"/>
      <c r="D618" s="225"/>
      <c r="E618" s="225"/>
      <c r="F618" s="225"/>
      <c r="G618" s="225"/>
      <c r="H618" s="225"/>
      <c r="I618" s="225"/>
      <c r="J618" s="225"/>
      <c r="K618" s="225"/>
      <c r="L618" s="225"/>
      <c r="M618" s="225"/>
      <c r="N618" s="225"/>
      <c r="O618" s="225"/>
      <c r="P618" s="225"/>
      <c r="Q618" s="225"/>
      <c r="R618" s="225"/>
      <c r="S618" s="225"/>
      <c r="T618" s="225"/>
      <c r="U618" s="225"/>
      <c r="V618" s="225"/>
      <c r="W618" s="225"/>
      <c r="X618" s="225"/>
      <c r="Y618" s="225"/>
      <c r="Z618" s="225"/>
      <c r="AA618" s="225"/>
      <c r="AB618" s="225"/>
      <c r="AC618" s="225"/>
      <c r="AD618" s="225"/>
      <c r="AE618" s="225"/>
      <c r="AF618" s="225"/>
      <c r="AG618" s="225"/>
      <c r="AH618" s="225"/>
      <c r="AI618" s="225"/>
      <c r="AJ618" s="225"/>
      <c r="AK618" s="257"/>
      <c r="AL618" s="257"/>
      <c r="AM618" s="225"/>
      <c r="AN618" s="225"/>
      <c r="AO618" s="225"/>
      <c r="AP618" s="225"/>
      <c r="AQ618" s="225"/>
      <c r="AR618" s="225"/>
      <c r="AS618" s="225"/>
      <c r="AT618" s="225"/>
      <c r="AU618" s="225"/>
      <c r="AV618" s="225"/>
      <c r="AW618" s="225"/>
      <c r="AX618" s="225"/>
      <c r="AY618" s="225"/>
      <c r="AZ618" s="225"/>
      <c r="BA618" s="225"/>
      <c r="BB618" s="225"/>
      <c r="BC618" s="225"/>
      <c r="BD618" s="225"/>
      <c r="BE618" s="225"/>
      <c r="BF618" s="225"/>
      <c r="BG618" s="225"/>
      <c r="BH618" s="225"/>
      <c r="BI618" s="225"/>
      <c r="BJ618" s="225"/>
      <c r="BK618" s="225"/>
      <c r="BL618" s="225"/>
      <c r="BM618" s="225"/>
      <c r="BN618" s="225"/>
      <c r="BO618" s="225"/>
      <c r="BP618" s="225"/>
      <c r="BQ618" s="225"/>
      <c r="BR618" s="225"/>
      <c r="BS618" s="225"/>
      <c r="BT618" s="225"/>
      <c r="BU618" s="225"/>
      <c r="BV618" s="225"/>
      <c r="BW618" s="225"/>
      <c r="BX618" s="225"/>
      <c r="BY618" s="225"/>
      <c r="BZ618" s="225"/>
      <c r="CA618" s="225"/>
      <c r="CB618" s="225"/>
      <c r="CC618" s="225"/>
      <c r="CD618" s="225"/>
      <c r="CE618" s="225"/>
      <c r="CF618" s="225"/>
      <c r="CG618" s="225"/>
      <c r="CH618" s="225"/>
      <c r="CI618" s="225"/>
      <c r="CJ618" s="225"/>
      <c r="CK618" s="225"/>
      <c r="CL618" s="225"/>
      <c r="CM618" s="225"/>
      <c r="CN618" s="225"/>
      <c r="CO618" s="225"/>
      <c r="CP618" s="225"/>
      <c r="CQ618" s="225"/>
      <c r="CR618" s="225"/>
      <c r="CS618" s="225"/>
      <c r="CT618" s="225"/>
    </row>
    <row r="619" spans="1:98" ht="12" customHeight="1" x14ac:dyDescent="0.25">
      <c r="A619" s="225"/>
      <c r="B619" s="225"/>
      <c r="C619" s="225"/>
      <c r="D619" s="225"/>
      <c r="E619" s="225"/>
      <c r="F619" s="225"/>
      <c r="G619" s="225"/>
      <c r="H619" s="225"/>
      <c r="I619" s="225"/>
      <c r="J619" s="225"/>
      <c r="K619" s="225"/>
      <c r="L619" s="225"/>
      <c r="M619" s="225"/>
      <c r="N619" s="225"/>
      <c r="O619" s="225"/>
      <c r="P619" s="225"/>
      <c r="Q619" s="225"/>
      <c r="R619" s="225"/>
      <c r="S619" s="225"/>
      <c r="T619" s="225"/>
      <c r="U619" s="225"/>
      <c r="V619" s="225"/>
      <c r="W619" s="225"/>
      <c r="X619" s="225"/>
      <c r="Y619" s="225"/>
      <c r="Z619" s="225"/>
      <c r="AA619" s="225"/>
      <c r="AB619" s="225"/>
      <c r="AC619" s="225"/>
      <c r="AD619" s="225"/>
      <c r="AE619" s="225"/>
      <c r="AF619" s="225"/>
      <c r="AG619" s="225"/>
      <c r="AH619" s="225"/>
      <c r="AI619" s="225"/>
      <c r="AJ619" s="225"/>
      <c r="AK619" s="257"/>
      <c r="AL619" s="257"/>
      <c r="AM619" s="225"/>
      <c r="AN619" s="225"/>
      <c r="AO619" s="225"/>
      <c r="AP619" s="225"/>
      <c r="AQ619" s="225"/>
      <c r="AR619" s="225"/>
      <c r="AS619" s="225"/>
      <c r="AT619" s="225"/>
      <c r="AU619" s="225"/>
      <c r="AV619" s="225"/>
      <c r="AW619" s="225"/>
      <c r="AX619" s="225"/>
      <c r="AY619" s="225"/>
      <c r="AZ619" s="225"/>
      <c r="BA619" s="225"/>
      <c r="BB619" s="225"/>
      <c r="BC619" s="225"/>
      <c r="BD619" s="225"/>
      <c r="BE619" s="225"/>
      <c r="BF619" s="225"/>
      <c r="BG619" s="225"/>
      <c r="BH619" s="225"/>
      <c r="BI619" s="225"/>
      <c r="BJ619" s="225"/>
      <c r="BK619" s="225"/>
      <c r="BL619" s="225"/>
      <c r="BM619" s="225"/>
      <c r="BN619" s="225"/>
      <c r="BO619" s="225"/>
      <c r="BP619" s="225"/>
      <c r="BQ619" s="225"/>
      <c r="BR619" s="225"/>
      <c r="BS619" s="225"/>
      <c r="BT619" s="225"/>
      <c r="BU619" s="225"/>
      <c r="BV619" s="225"/>
      <c r="BW619" s="225"/>
      <c r="BX619" s="225"/>
      <c r="BY619" s="225"/>
      <c r="BZ619" s="225"/>
      <c r="CA619" s="225"/>
      <c r="CB619" s="225"/>
      <c r="CC619" s="225"/>
      <c r="CD619" s="225"/>
      <c r="CE619" s="225"/>
      <c r="CF619" s="225"/>
      <c r="CG619" s="225"/>
      <c r="CH619" s="225"/>
      <c r="CI619" s="225"/>
      <c r="CJ619" s="225"/>
      <c r="CK619" s="225"/>
      <c r="CL619" s="225"/>
      <c r="CM619" s="225"/>
      <c r="CN619" s="225"/>
      <c r="CO619" s="225"/>
      <c r="CP619" s="225"/>
      <c r="CQ619" s="225"/>
      <c r="CR619" s="225"/>
      <c r="CS619" s="225"/>
      <c r="CT619" s="225"/>
    </row>
    <row r="620" spans="1:98" ht="12" customHeight="1" x14ac:dyDescent="0.25">
      <c r="A620" s="225"/>
      <c r="B620" s="225"/>
      <c r="C620" s="225"/>
      <c r="D620" s="225"/>
      <c r="E620" s="225"/>
      <c r="F620" s="225"/>
      <c r="G620" s="225"/>
      <c r="H620" s="225"/>
      <c r="I620" s="225"/>
      <c r="J620" s="225"/>
      <c r="K620" s="225"/>
      <c r="L620" s="225"/>
      <c r="M620" s="225"/>
      <c r="N620" s="225"/>
      <c r="O620" s="225"/>
      <c r="P620" s="225"/>
      <c r="Q620" s="225"/>
      <c r="R620" s="225"/>
      <c r="S620" s="225"/>
      <c r="T620" s="225"/>
      <c r="U620" s="225"/>
      <c r="V620" s="225"/>
      <c r="W620" s="225"/>
      <c r="X620" s="225"/>
      <c r="Y620" s="225"/>
      <c r="Z620" s="225"/>
      <c r="AA620" s="225"/>
      <c r="AB620" s="225"/>
      <c r="AC620" s="225"/>
      <c r="AD620" s="225"/>
      <c r="AE620" s="225"/>
      <c r="AF620" s="225"/>
      <c r="AG620" s="225"/>
      <c r="AH620" s="225"/>
      <c r="AI620" s="225"/>
      <c r="AJ620" s="225"/>
      <c r="AK620" s="257"/>
      <c r="AL620" s="257"/>
      <c r="AM620" s="225"/>
      <c r="AN620" s="225"/>
      <c r="AO620" s="225"/>
      <c r="AP620" s="225"/>
      <c r="AQ620" s="225"/>
      <c r="AR620" s="225"/>
      <c r="AS620" s="225"/>
      <c r="AT620" s="225"/>
      <c r="AU620" s="225"/>
      <c r="AV620" s="225"/>
      <c r="AW620" s="225"/>
      <c r="AX620" s="225"/>
      <c r="AY620" s="225"/>
      <c r="AZ620" s="225"/>
      <c r="BA620" s="225"/>
      <c r="BB620" s="225"/>
      <c r="BC620" s="225"/>
      <c r="BD620" s="225"/>
      <c r="BE620" s="225"/>
      <c r="BF620" s="225"/>
      <c r="BG620" s="225"/>
      <c r="BH620" s="225"/>
      <c r="BI620" s="225"/>
      <c r="BJ620" s="225"/>
      <c r="BK620" s="225"/>
      <c r="BL620" s="225"/>
      <c r="BM620" s="225"/>
      <c r="BN620" s="225"/>
      <c r="BO620" s="225"/>
      <c r="BP620" s="225"/>
      <c r="BQ620" s="225"/>
      <c r="BR620" s="225"/>
      <c r="BS620" s="225"/>
      <c r="BT620" s="225"/>
      <c r="BU620" s="225"/>
      <c r="BV620" s="225"/>
      <c r="BW620" s="225"/>
      <c r="BX620" s="225"/>
      <c r="BY620" s="225"/>
      <c r="BZ620" s="225"/>
      <c r="CA620" s="225"/>
      <c r="CB620" s="225"/>
      <c r="CC620" s="225"/>
      <c r="CD620" s="225"/>
      <c r="CE620" s="225"/>
      <c r="CF620" s="225"/>
      <c r="CG620" s="225"/>
      <c r="CH620" s="225"/>
      <c r="CI620" s="225"/>
      <c r="CJ620" s="225"/>
      <c r="CK620" s="225"/>
      <c r="CL620" s="225"/>
      <c r="CM620" s="225"/>
      <c r="CN620" s="225"/>
      <c r="CO620" s="225"/>
      <c r="CP620" s="225"/>
      <c r="CQ620" s="225"/>
      <c r="CR620" s="225"/>
      <c r="CS620" s="225"/>
      <c r="CT620" s="225"/>
    </row>
    <row r="621" spans="1:98" ht="12" customHeight="1" x14ac:dyDescent="0.25">
      <c r="A621" s="225"/>
      <c r="B621" s="225"/>
      <c r="C621" s="225"/>
      <c r="D621" s="225"/>
      <c r="E621" s="225"/>
      <c r="F621" s="225"/>
      <c r="G621" s="225"/>
      <c r="H621" s="225"/>
      <c r="I621" s="225"/>
      <c r="J621" s="225"/>
      <c r="K621" s="225"/>
      <c r="L621" s="225"/>
      <c r="M621" s="225"/>
      <c r="N621" s="225"/>
      <c r="O621" s="225"/>
      <c r="P621" s="225"/>
      <c r="Q621" s="225"/>
      <c r="R621" s="225"/>
      <c r="S621" s="225"/>
      <c r="T621" s="225"/>
      <c r="U621" s="225"/>
      <c r="V621" s="225"/>
      <c r="W621" s="225"/>
      <c r="X621" s="225"/>
      <c r="Y621" s="225"/>
      <c r="Z621" s="225"/>
      <c r="AA621" s="225"/>
      <c r="AB621" s="225"/>
      <c r="AC621" s="225"/>
      <c r="AD621" s="225"/>
      <c r="AE621" s="225"/>
      <c r="AF621" s="225"/>
      <c r="AG621" s="225"/>
      <c r="AH621" s="225"/>
      <c r="AI621" s="225"/>
      <c r="AJ621" s="225"/>
      <c r="AK621" s="257"/>
      <c r="AL621" s="257"/>
      <c r="AM621" s="225"/>
      <c r="AN621" s="225"/>
      <c r="AO621" s="225"/>
      <c r="AP621" s="225"/>
      <c r="AQ621" s="225"/>
      <c r="AR621" s="225"/>
      <c r="AS621" s="225"/>
      <c r="AT621" s="225"/>
      <c r="AU621" s="225"/>
      <c r="AV621" s="225"/>
      <c r="AW621" s="225"/>
      <c r="AX621" s="225"/>
      <c r="AY621" s="225"/>
      <c r="AZ621" s="225"/>
      <c r="BA621" s="225"/>
      <c r="BB621" s="225"/>
      <c r="BC621" s="225"/>
      <c r="BD621" s="225"/>
      <c r="BE621" s="225"/>
      <c r="BF621" s="225"/>
      <c r="BG621" s="225"/>
      <c r="BH621" s="225"/>
      <c r="BI621" s="225"/>
      <c r="BJ621" s="225"/>
      <c r="BK621" s="225"/>
      <c r="BL621" s="225"/>
      <c r="BM621" s="225"/>
      <c r="BN621" s="225"/>
      <c r="BO621" s="225"/>
      <c r="BP621" s="225"/>
      <c r="BQ621" s="225"/>
      <c r="BR621" s="225"/>
      <c r="BS621" s="225"/>
      <c r="BT621" s="225"/>
      <c r="BU621" s="225"/>
      <c r="BV621" s="225"/>
      <c r="BW621" s="225"/>
      <c r="BX621" s="225"/>
      <c r="BY621" s="225"/>
      <c r="BZ621" s="225"/>
      <c r="CA621" s="225"/>
      <c r="CB621" s="225"/>
      <c r="CC621" s="225"/>
      <c r="CD621" s="225"/>
      <c r="CE621" s="225"/>
      <c r="CF621" s="225"/>
      <c r="CG621" s="225"/>
      <c r="CH621" s="225"/>
      <c r="CI621" s="225"/>
      <c r="CJ621" s="225"/>
      <c r="CK621" s="225"/>
      <c r="CL621" s="225"/>
      <c r="CM621" s="225"/>
      <c r="CN621" s="225"/>
      <c r="CO621" s="225"/>
      <c r="CP621" s="225"/>
      <c r="CQ621" s="225"/>
      <c r="CR621" s="225"/>
      <c r="CS621" s="225"/>
      <c r="CT621" s="225"/>
    </row>
    <row r="622" spans="1:98" ht="12" customHeight="1" x14ac:dyDescent="0.25">
      <c r="A622" s="225"/>
      <c r="B622" s="225"/>
      <c r="C622" s="225"/>
      <c r="D622" s="225"/>
      <c r="E622" s="225"/>
      <c r="F622" s="225"/>
      <c r="G622" s="225"/>
      <c r="H622" s="225"/>
      <c r="I622" s="225"/>
      <c r="J622" s="225"/>
      <c r="K622" s="225"/>
      <c r="L622" s="225"/>
      <c r="M622" s="225"/>
      <c r="N622" s="225"/>
      <c r="O622" s="225"/>
      <c r="P622" s="225"/>
      <c r="Q622" s="225"/>
      <c r="R622" s="225"/>
      <c r="S622" s="225"/>
      <c r="T622" s="225"/>
      <c r="U622" s="225"/>
      <c r="V622" s="225"/>
      <c r="W622" s="225"/>
      <c r="X622" s="225"/>
      <c r="Y622" s="225"/>
      <c r="Z622" s="225"/>
      <c r="AA622" s="225"/>
      <c r="AB622" s="225"/>
      <c r="AC622" s="225"/>
      <c r="AD622" s="225"/>
      <c r="AE622" s="225"/>
      <c r="AF622" s="225"/>
      <c r="AG622" s="225"/>
      <c r="AH622" s="225"/>
      <c r="AI622" s="225"/>
      <c r="AJ622" s="225"/>
      <c r="AK622" s="257"/>
      <c r="AL622" s="257"/>
      <c r="AM622" s="225"/>
      <c r="AN622" s="225"/>
      <c r="AO622" s="225"/>
      <c r="AP622" s="225"/>
      <c r="AQ622" s="225"/>
      <c r="AR622" s="225"/>
      <c r="AS622" s="225"/>
      <c r="AT622" s="225"/>
      <c r="AU622" s="225"/>
      <c r="AV622" s="225"/>
      <c r="AW622" s="225"/>
      <c r="AX622" s="225"/>
      <c r="AY622" s="225"/>
      <c r="AZ622" s="225"/>
      <c r="BA622" s="225"/>
      <c r="BB622" s="225"/>
      <c r="BC622" s="225"/>
      <c r="BD622" s="225"/>
      <c r="BE622" s="225"/>
      <c r="BF622" s="225"/>
      <c r="BG622" s="225"/>
      <c r="BH622" s="225"/>
      <c r="BI622" s="225"/>
      <c r="BJ622" s="225"/>
      <c r="BK622" s="225"/>
      <c r="BL622" s="225"/>
      <c r="BM622" s="225"/>
      <c r="BN622" s="225"/>
      <c r="BO622" s="225"/>
      <c r="BP622" s="225"/>
      <c r="BQ622" s="225"/>
      <c r="BR622" s="225"/>
      <c r="BS622" s="225"/>
      <c r="BT622" s="225"/>
      <c r="BU622" s="225"/>
      <c r="BV622" s="225"/>
      <c r="BW622" s="225"/>
      <c r="BX622" s="225"/>
      <c r="BY622" s="225"/>
      <c r="BZ622" s="225"/>
      <c r="CA622" s="225"/>
      <c r="CB622" s="225"/>
      <c r="CC622" s="225"/>
      <c r="CD622" s="225"/>
      <c r="CE622" s="225"/>
      <c r="CF622" s="225"/>
      <c r="CG622" s="225"/>
      <c r="CH622" s="225"/>
      <c r="CI622" s="225"/>
      <c r="CJ622" s="225"/>
      <c r="CK622" s="225"/>
      <c r="CL622" s="225"/>
      <c r="CM622" s="225"/>
      <c r="CN622" s="225"/>
      <c r="CO622" s="225"/>
      <c r="CP622" s="225"/>
      <c r="CQ622" s="225"/>
      <c r="CR622" s="225"/>
      <c r="CS622" s="225"/>
      <c r="CT622" s="225"/>
    </row>
    <row r="623" spans="1:98" ht="12" customHeight="1" x14ac:dyDescent="0.25">
      <c r="A623" s="225"/>
      <c r="B623" s="225"/>
      <c r="C623" s="225"/>
      <c r="D623" s="225"/>
      <c r="E623" s="225"/>
      <c r="F623" s="225"/>
      <c r="G623" s="225"/>
      <c r="H623" s="225"/>
      <c r="I623" s="225"/>
      <c r="J623" s="225"/>
      <c r="K623" s="225"/>
      <c r="L623" s="225"/>
      <c r="M623" s="225"/>
      <c r="N623" s="225"/>
      <c r="O623" s="225"/>
      <c r="P623" s="225"/>
      <c r="Q623" s="225"/>
      <c r="R623" s="225"/>
      <c r="S623" s="225"/>
      <c r="T623" s="225"/>
      <c r="U623" s="225"/>
      <c r="V623" s="225"/>
      <c r="W623" s="225"/>
      <c r="X623" s="225"/>
      <c r="Y623" s="225"/>
      <c r="Z623" s="225"/>
      <c r="AA623" s="225"/>
      <c r="AB623" s="225"/>
      <c r="AC623" s="225"/>
      <c r="AD623" s="225"/>
      <c r="AE623" s="225"/>
      <c r="AF623" s="225"/>
      <c r="AG623" s="225"/>
      <c r="AH623" s="225"/>
      <c r="AI623" s="225"/>
      <c r="AJ623" s="225"/>
      <c r="AK623" s="257"/>
      <c r="AL623" s="257"/>
      <c r="AM623" s="225"/>
      <c r="AN623" s="225"/>
      <c r="AO623" s="225"/>
      <c r="AP623" s="225"/>
      <c r="AQ623" s="225"/>
      <c r="AR623" s="225"/>
      <c r="AS623" s="225"/>
      <c r="AT623" s="225"/>
      <c r="AU623" s="225"/>
      <c r="AV623" s="225"/>
      <c r="AW623" s="225"/>
      <c r="AX623" s="225"/>
      <c r="AY623" s="225"/>
      <c r="AZ623" s="225"/>
      <c r="BA623" s="225"/>
      <c r="BB623" s="225"/>
      <c r="BC623" s="225"/>
      <c r="BD623" s="225"/>
      <c r="BE623" s="225"/>
      <c r="BF623" s="225"/>
      <c r="BG623" s="225"/>
      <c r="BH623" s="225"/>
      <c r="BI623" s="225"/>
      <c r="BJ623" s="225"/>
      <c r="BK623" s="225"/>
      <c r="BL623" s="225"/>
      <c r="BM623" s="225"/>
      <c r="BN623" s="225"/>
      <c r="BO623" s="225"/>
      <c r="BP623" s="225"/>
      <c r="BQ623" s="225"/>
      <c r="BR623" s="225"/>
      <c r="BS623" s="225"/>
      <c r="BT623" s="225"/>
      <c r="BU623" s="225"/>
      <c r="BV623" s="225"/>
      <c r="BW623" s="225"/>
      <c r="BX623" s="225"/>
      <c r="BY623" s="225"/>
      <c r="BZ623" s="225"/>
      <c r="CA623" s="225"/>
      <c r="CB623" s="225"/>
      <c r="CC623" s="225"/>
      <c r="CD623" s="225"/>
      <c r="CE623" s="225"/>
      <c r="CF623" s="225"/>
      <c r="CG623" s="225"/>
      <c r="CH623" s="225"/>
      <c r="CI623" s="225"/>
      <c r="CJ623" s="225"/>
      <c r="CK623" s="225"/>
      <c r="CL623" s="225"/>
      <c r="CM623" s="225"/>
      <c r="CN623" s="225"/>
      <c r="CO623" s="225"/>
      <c r="CP623" s="225"/>
      <c r="CQ623" s="225"/>
      <c r="CR623" s="225"/>
      <c r="CS623" s="225"/>
      <c r="CT623" s="225"/>
    </row>
    <row r="624" spans="1:98" ht="12" customHeight="1" x14ac:dyDescent="0.25">
      <c r="A624" s="225"/>
      <c r="B624" s="225"/>
      <c r="C624" s="225"/>
      <c r="D624" s="225"/>
      <c r="E624" s="225"/>
      <c r="F624" s="225"/>
      <c r="G624" s="225"/>
      <c r="H624" s="225"/>
      <c r="I624" s="225"/>
      <c r="J624" s="225"/>
      <c r="K624" s="225"/>
      <c r="L624" s="225"/>
      <c r="M624" s="225"/>
      <c r="N624" s="225"/>
      <c r="O624" s="225"/>
      <c r="P624" s="225"/>
      <c r="Q624" s="225"/>
      <c r="R624" s="225"/>
      <c r="S624" s="225"/>
      <c r="T624" s="225"/>
      <c r="U624" s="225"/>
      <c r="V624" s="225"/>
      <c r="W624" s="225"/>
      <c r="X624" s="225"/>
      <c r="Y624" s="225"/>
      <c r="Z624" s="225"/>
      <c r="AA624" s="225"/>
      <c r="AB624" s="225"/>
      <c r="AC624" s="225"/>
      <c r="AD624" s="225"/>
      <c r="AE624" s="225"/>
      <c r="AF624" s="225"/>
      <c r="AG624" s="225"/>
      <c r="AH624" s="225"/>
      <c r="AI624" s="225"/>
      <c r="AJ624" s="225"/>
      <c r="AK624" s="257"/>
      <c r="AL624" s="257"/>
      <c r="AM624" s="225"/>
      <c r="AN624" s="225"/>
      <c r="AO624" s="225"/>
      <c r="AP624" s="225"/>
      <c r="AQ624" s="225"/>
      <c r="AR624" s="225"/>
      <c r="AS624" s="225"/>
      <c r="AT624" s="225"/>
      <c r="AU624" s="225"/>
      <c r="AV624" s="225"/>
      <c r="AW624" s="225"/>
      <c r="AX624" s="225"/>
      <c r="AY624" s="225"/>
      <c r="AZ624" s="225"/>
      <c r="BA624" s="225"/>
      <c r="BB624" s="225"/>
      <c r="BC624" s="225"/>
      <c r="BD624" s="225"/>
      <c r="BE624" s="225"/>
      <c r="BF624" s="225"/>
      <c r="BG624" s="225"/>
      <c r="BH624" s="225"/>
      <c r="BI624" s="225"/>
      <c r="BJ624" s="225"/>
      <c r="BK624" s="225"/>
      <c r="BL624" s="225"/>
      <c r="BM624" s="225"/>
      <c r="BN624" s="225"/>
      <c r="BO624" s="225"/>
      <c r="BP624" s="225"/>
      <c r="BQ624" s="225"/>
      <c r="BR624" s="225"/>
      <c r="BS624" s="225"/>
      <c r="BT624" s="225"/>
      <c r="BU624" s="225"/>
      <c r="BV624" s="225"/>
      <c r="BW624" s="225"/>
      <c r="BX624" s="225"/>
      <c r="BY624" s="225"/>
      <c r="BZ624" s="225"/>
      <c r="CA624" s="225"/>
      <c r="CB624" s="225"/>
      <c r="CC624" s="225"/>
      <c r="CD624" s="225"/>
      <c r="CE624" s="225"/>
      <c r="CF624" s="225"/>
      <c r="CG624" s="225"/>
      <c r="CH624" s="225"/>
      <c r="CI624" s="225"/>
      <c r="CJ624" s="225"/>
      <c r="CK624" s="225"/>
      <c r="CL624" s="225"/>
      <c r="CM624" s="225"/>
      <c r="CN624" s="225"/>
      <c r="CO624" s="225"/>
      <c r="CP624" s="225"/>
      <c r="CQ624" s="225"/>
      <c r="CR624" s="225"/>
      <c r="CS624" s="225"/>
      <c r="CT624" s="225"/>
    </row>
    <row r="625" spans="1:98" ht="12" customHeight="1" x14ac:dyDescent="0.25">
      <c r="A625" s="225"/>
      <c r="B625" s="225"/>
      <c r="C625" s="225"/>
      <c r="D625" s="225"/>
      <c r="E625" s="225"/>
      <c r="F625" s="225"/>
      <c r="G625" s="225"/>
      <c r="H625" s="225"/>
      <c r="I625" s="225"/>
      <c r="J625" s="225"/>
      <c r="K625" s="225"/>
      <c r="L625" s="225"/>
      <c r="M625" s="225"/>
      <c r="N625" s="225"/>
      <c r="O625" s="225"/>
      <c r="P625" s="225"/>
      <c r="Q625" s="225"/>
      <c r="R625" s="225"/>
      <c r="S625" s="225"/>
      <c r="T625" s="225"/>
      <c r="U625" s="225"/>
      <c r="V625" s="225"/>
      <c r="W625" s="225"/>
      <c r="X625" s="225"/>
      <c r="Y625" s="225"/>
      <c r="Z625" s="225"/>
      <c r="AA625" s="225"/>
      <c r="AB625" s="225"/>
      <c r="AC625" s="225"/>
      <c r="AD625" s="225"/>
      <c r="AE625" s="225"/>
      <c r="AF625" s="225"/>
      <c r="AG625" s="225"/>
      <c r="AH625" s="225"/>
      <c r="AI625" s="225"/>
      <c r="AJ625" s="225"/>
      <c r="AK625" s="257"/>
      <c r="AL625" s="257"/>
      <c r="AM625" s="225"/>
      <c r="AN625" s="225"/>
      <c r="AO625" s="225"/>
      <c r="AP625" s="225"/>
      <c r="AQ625" s="225"/>
      <c r="AR625" s="225"/>
      <c r="AS625" s="225"/>
      <c r="AT625" s="225"/>
      <c r="AU625" s="225"/>
      <c r="AV625" s="225"/>
      <c r="AW625" s="225"/>
      <c r="AX625" s="225"/>
      <c r="AY625" s="225"/>
      <c r="AZ625" s="225"/>
      <c r="BA625" s="225"/>
      <c r="BB625" s="225"/>
      <c r="BC625" s="225"/>
      <c r="BD625" s="225"/>
      <c r="BE625" s="225"/>
      <c r="BF625" s="225"/>
      <c r="BG625" s="225"/>
      <c r="BH625" s="225"/>
      <c r="BI625" s="225"/>
      <c r="BJ625" s="225"/>
      <c r="BK625" s="225"/>
      <c r="BL625" s="225"/>
      <c r="BM625" s="225"/>
      <c r="BN625" s="225"/>
      <c r="BO625" s="225"/>
      <c r="BP625" s="225"/>
      <c r="BQ625" s="225"/>
      <c r="BR625" s="225"/>
      <c r="BS625" s="225"/>
      <c r="BT625" s="225"/>
      <c r="BU625" s="225"/>
      <c r="BV625" s="225"/>
      <c r="BW625" s="225"/>
      <c r="BX625" s="225"/>
      <c r="BY625" s="225"/>
      <c r="BZ625" s="225"/>
      <c r="CA625" s="225"/>
      <c r="CB625" s="225"/>
      <c r="CC625" s="225"/>
      <c r="CD625" s="225"/>
      <c r="CE625" s="225"/>
      <c r="CF625" s="225"/>
      <c r="CG625" s="225"/>
      <c r="CH625" s="225"/>
      <c r="CI625" s="225"/>
      <c r="CJ625" s="225"/>
      <c r="CK625" s="225"/>
      <c r="CL625" s="225"/>
      <c r="CM625" s="225"/>
      <c r="CN625" s="225"/>
      <c r="CO625" s="225"/>
      <c r="CP625" s="225"/>
      <c r="CQ625" s="225"/>
      <c r="CR625" s="225"/>
      <c r="CS625" s="225"/>
      <c r="CT625" s="225"/>
    </row>
    <row r="626" spans="1:98" ht="12" customHeight="1" x14ac:dyDescent="0.25">
      <c r="A626" s="225"/>
      <c r="B626" s="225"/>
      <c r="C626" s="225"/>
      <c r="D626" s="225"/>
      <c r="E626" s="225"/>
      <c r="F626" s="225"/>
      <c r="G626" s="225"/>
      <c r="H626" s="225"/>
      <c r="I626" s="225"/>
      <c r="J626" s="225"/>
      <c r="K626" s="225"/>
      <c r="L626" s="225"/>
      <c r="M626" s="225"/>
      <c r="N626" s="225"/>
      <c r="O626" s="225"/>
      <c r="P626" s="225"/>
      <c r="Q626" s="225"/>
      <c r="R626" s="225"/>
      <c r="S626" s="225"/>
      <c r="T626" s="225"/>
      <c r="U626" s="225"/>
      <c r="V626" s="225"/>
      <c r="W626" s="225"/>
      <c r="X626" s="225"/>
      <c r="Y626" s="225"/>
      <c r="Z626" s="225"/>
      <c r="AA626" s="225"/>
      <c r="AB626" s="225"/>
      <c r="AC626" s="225"/>
      <c r="AD626" s="225"/>
      <c r="AE626" s="225"/>
      <c r="AF626" s="225"/>
      <c r="AG626" s="225"/>
      <c r="AH626" s="225"/>
      <c r="AI626" s="225"/>
      <c r="AJ626" s="225"/>
      <c r="AK626" s="257"/>
      <c r="AL626" s="257"/>
      <c r="AM626" s="225"/>
      <c r="AN626" s="225"/>
      <c r="AO626" s="225"/>
      <c r="AP626" s="225"/>
      <c r="AQ626" s="225"/>
      <c r="AR626" s="225"/>
      <c r="AS626" s="225"/>
      <c r="AT626" s="225"/>
      <c r="AU626" s="225"/>
      <c r="AV626" s="225"/>
      <c r="AW626" s="225"/>
      <c r="AX626" s="225"/>
      <c r="AY626" s="225"/>
      <c r="AZ626" s="225"/>
      <c r="BA626" s="225"/>
      <c r="BB626" s="225"/>
      <c r="BC626" s="225"/>
      <c r="BD626" s="225"/>
      <c r="BE626" s="225"/>
      <c r="BF626" s="225"/>
      <c r="BG626" s="225"/>
      <c r="BH626" s="225"/>
      <c r="BI626" s="225"/>
      <c r="BJ626" s="225"/>
      <c r="BK626" s="225"/>
      <c r="BL626" s="225"/>
      <c r="BM626" s="225"/>
      <c r="BN626" s="225"/>
      <c r="BO626" s="225"/>
      <c r="BP626" s="225"/>
      <c r="BQ626" s="225"/>
      <c r="BR626" s="225"/>
      <c r="BS626" s="225"/>
      <c r="BT626" s="225"/>
      <c r="BU626" s="225"/>
      <c r="BV626" s="225"/>
      <c r="BW626" s="225"/>
      <c r="BX626" s="225"/>
      <c r="BY626" s="225"/>
      <c r="BZ626" s="225"/>
      <c r="CA626" s="225"/>
      <c r="CB626" s="225"/>
      <c r="CC626" s="225"/>
      <c r="CD626" s="225"/>
      <c r="CE626" s="225"/>
      <c r="CF626" s="225"/>
      <c r="CG626" s="225"/>
      <c r="CH626" s="225"/>
      <c r="CI626" s="225"/>
      <c r="CJ626" s="225"/>
      <c r="CK626" s="225"/>
      <c r="CL626" s="225"/>
      <c r="CM626" s="225"/>
      <c r="CN626" s="225"/>
      <c r="CO626" s="225"/>
      <c r="CP626" s="225"/>
      <c r="CQ626" s="225"/>
      <c r="CR626" s="225"/>
      <c r="CS626" s="225"/>
      <c r="CT626" s="225"/>
    </row>
    <row r="627" spans="1:98" ht="12" customHeight="1" x14ac:dyDescent="0.25">
      <c r="A627" s="225"/>
      <c r="B627" s="225"/>
      <c r="C627" s="225"/>
      <c r="D627" s="225"/>
      <c r="E627" s="225"/>
      <c r="F627" s="225"/>
      <c r="G627" s="225"/>
      <c r="H627" s="225"/>
      <c r="I627" s="225"/>
      <c r="J627" s="225"/>
      <c r="K627" s="225"/>
      <c r="L627" s="225"/>
      <c r="M627" s="225"/>
      <c r="N627" s="225"/>
      <c r="O627" s="225"/>
      <c r="P627" s="225"/>
      <c r="Q627" s="225"/>
      <c r="R627" s="225"/>
      <c r="S627" s="225"/>
      <c r="T627" s="225"/>
      <c r="U627" s="225"/>
      <c r="V627" s="225"/>
      <c r="W627" s="225"/>
      <c r="X627" s="225"/>
      <c r="Y627" s="225"/>
      <c r="Z627" s="225"/>
      <c r="AA627" s="225"/>
      <c r="AB627" s="225"/>
      <c r="AC627" s="225"/>
      <c r="AD627" s="225"/>
      <c r="AE627" s="225"/>
      <c r="AF627" s="225"/>
      <c r="AG627" s="225"/>
      <c r="AH627" s="225"/>
      <c r="AI627" s="225"/>
      <c r="AJ627" s="225"/>
      <c r="AK627" s="257"/>
      <c r="AL627" s="257"/>
      <c r="AM627" s="225"/>
      <c r="AN627" s="225"/>
      <c r="AO627" s="225"/>
      <c r="AP627" s="225"/>
      <c r="AQ627" s="225"/>
      <c r="AR627" s="225"/>
      <c r="AS627" s="225"/>
      <c r="AT627" s="225"/>
      <c r="AU627" s="225"/>
      <c r="AV627" s="225"/>
      <c r="AW627" s="225"/>
      <c r="AX627" s="225"/>
      <c r="AY627" s="225"/>
      <c r="AZ627" s="225"/>
      <c r="BA627" s="225"/>
      <c r="BB627" s="225"/>
      <c r="BC627" s="225"/>
      <c r="BD627" s="225"/>
      <c r="BE627" s="225"/>
      <c r="BF627" s="225"/>
      <c r="BG627" s="225"/>
      <c r="BH627" s="225"/>
      <c r="BI627" s="225"/>
      <c r="BJ627" s="225"/>
      <c r="BK627" s="225"/>
      <c r="BL627" s="225"/>
      <c r="BM627" s="225"/>
      <c r="BN627" s="225"/>
      <c r="BO627" s="225"/>
      <c r="BP627" s="225"/>
      <c r="BQ627" s="225"/>
      <c r="BR627" s="225"/>
      <c r="BS627" s="225"/>
      <c r="BT627" s="225"/>
      <c r="BU627" s="225"/>
      <c r="BV627" s="225"/>
      <c r="BW627" s="225"/>
      <c r="BX627" s="225"/>
      <c r="BY627" s="225"/>
      <c r="BZ627" s="225"/>
      <c r="CA627" s="225"/>
      <c r="CB627" s="225"/>
      <c r="CC627" s="225"/>
      <c r="CD627" s="225"/>
      <c r="CE627" s="225"/>
      <c r="CF627" s="225"/>
      <c r="CG627" s="225"/>
      <c r="CH627" s="225"/>
      <c r="CI627" s="225"/>
      <c r="CJ627" s="225"/>
      <c r="CK627" s="225"/>
      <c r="CL627" s="225"/>
      <c r="CM627" s="225"/>
      <c r="CN627" s="225"/>
      <c r="CO627" s="225"/>
      <c r="CP627" s="225"/>
      <c r="CQ627" s="225"/>
      <c r="CR627" s="225"/>
      <c r="CS627" s="225"/>
      <c r="CT627" s="225"/>
    </row>
    <row r="628" spans="1:98" ht="12" customHeight="1" x14ac:dyDescent="0.25">
      <c r="A628" s="225"/>
      <c r="B628" s="225"/>
      <c r="C628" s="225"/>
      <c r="D628" s="225"/>
      <c r="E628" s="225"/>
      <c r="F628" s="225"/>
      <c r="G628" s="225"/>
      <c r="H628" s="225"/>
      <c r="I628" s="225"/>
      <c r="J628" s="225"/>
      <c r="K628" s="225"/>
      <c r="L628" s="225"/>
      <c r="M628" s="225"/>
      <c r="N628" s="225"/>
      <c r="O628" s="225"/>
      <c r="P628" s="225"/>
      <c r="Q628" s="225"/>
      <c r="R628" s="225"/>
      <c r="S628" s="225"/>
      <c r="T628" s="225"/>
      <c r="U628" s="225"/>
      <c r="V628" s="225"/>
      <c r="W628" s="225"/>
      <c r="X628" s="225"/>
      <c r="Y628" s="225"/>
      <c r="Z628" s="225"/>
      <c r="AA628" s="225"/>
      <c r="AB628" s="225"/>
      <c r="AC628" s="225"/>
      <c r="AD628" s="225"/>
      <c r="AE628" s="225"/>
      <c r="AF628" s="225"/>
      <c r="AG628" s="225"/>
      <c r="AH628" s="225"/>
      <c r="AI628" s="225"/>
      <c r="AJ628" s="225"/>
      <c r="AK628" s="257"/>
      <c r="AL628" s="257"/>
      <c r="AM628" s="225"/>
      <c r="AN628" s="225"/>
      <c r="AO628" s="225"/>
      <c r="AP628" s="225"/>
      <c r="AQ628" s="225"/>
      <c r="AR628" s="225"/>
      <c r="AS628" s="225"/>
      <c r="AT628" s="225"/>
      <c r="AU628" s="225"/>
      <c r="AV628" s="225"/>
      <c r="AW628" s="225"/>
      <c r="AX628" s="225"/>
      <c r="AY628" s="225"/>
      <c r="AZ628" s="225"/>
      <c r="BA628" s="225"/>
      <c r="BB628" s="225"/>
      <c r="BC628" s="225"/>
      <c r="BD628" s="225"/>
      <c r="BE628" s="225"/>
      <c r="BF628" s="225"/>
      <c r="BG628" s="225"/>
      <c r="BH628" s="225"/>
      <c r="BI628" s="225"/>
      <c r="BJ628" s="225"/>
      <c r="BK628" s="225"/>
      <c r="BL628" s="225"/>
      <c r="BM628" s="225"/>
      <c r="BN628" s="225"/>
      <c r="BO628" s="225"/>
      <c r="BP628" s="225"/>
      <c r="BQ628" s="225"/>
      <c r="BR628" s="225"/>
      <c r="BS628" s="225"/>
      <c r="BT628" s="225"/>
      <c r="BU628" s="225"/>
      <c r="BV628" s="225"/>
      <c r="BW628" s="225"/>
      <c r="BX628" s="225"/>
      <c r="BY628" s="225"/>
      <c r="BZ628" s="225"/>
      <c r="CA628" s="225"/>
      <c r="CB628" s="225"/>
      <c r="CC628" s="225"/>
      <c r="CD628" s="225"/>
      <c r="CE628" s="225"/>
      <c r="CF628" s="225"/>
      <c r="CG628" s="225"/>
      <c r="CH628" s="225"/>
      <c r="CI628" s="225"/>
      <c r="CJ628" s="225"/>
      <c r="CK628" s="225"/>
      <c r="CL628" s="225"/>
      <c r="CM628" s="225"/>
      <c r="CN628" s="225"/>
      <c r="CO628" s="225"/>
      <c r="CP628" s="225"/>
      <c r="CQ628" s="225"/>
      <c r="CR628" s="225"/>
      <c r="CS628" s="225"/>
      <c r="CT628" s="225"/>
    </row>
    <row r="629" spans="1:98" ht="12" customHeight="1" x14ac:dyDescent="0.25">
      <c r="A629" s="225"/>
      <c r="B629" s="225"/>
      <c r="C629" s="225"/>
      <c r="D629" s="225"/>
      <c r="E629" s="225"/>
      <c r="F629" s="225"/>
      <c r="G629" s="225"/>
      <c r="H629" s="225"/>
      <c r="I629" s="225"/>
      <c r="J629" s="225"/>
      <c r="K629" s="225"/>
      <c r="L629" s="225"/>
      <c r="M629" s="225"/>
      <c r="N629" s="225"/>
      <c r="O629" s="225"/>
      <c r="P629" s="225"/>
      <c r="Q629" s="225"/>
      <c r="R629" s="225"/>
      <c r="S629" s="225"/>
      <c r="T629" s="225"/>
      <c r="U629" s="225"/>
      <c r="V629" s="225"/>
      <c r="W629" s="225"/>
      <c r="X629" s="225"/>
      <c r="Y629" s="225"/>
      <c r="Z629" s="225"/>
      <c r="AA629" s="225"/>
      <c r="AB629" s="225"/>
      <c r="AC629" s="225"/>
      <c r="AD629" s="225"/>
      <c r="AE629" s="225"/>
      <c r="AF629" s="225"/>
      <c r="AG629" s="225"/>
      <c r="AH629" s="225"/>
      <c r="AI629" s="225"/>
      <c r="AJ629" s="225"/>
      <c r="AK629" s="257"/>
      <c r="AL629" s="257"/>
      <c r="AM629" s="225"/>
      <c r="AN629" s="225"/>
      <c r="AO629" s="225"/>
      <c r="AP629" s="225"/>
      <c r="AQ629" s="225"/>
      <c r="AR629" s="225"/>
      <c r="AS629" s="225"/>
      <c r="AT629" s="225"/>
      <c r="AU629" s="225"/>
      <c r="AV629" s="225"/>
      <c r="AW629" s="225"/>
      <c r="AX629" s="225"/>
      <c r="AY629" s="225"/>
      <c r="AZ629" s="225"/>
      <c r="BA629" s="225"/>
      <c r="BB629" s="225"/>
      <c r="BC629" s="225"/>
      <c r="BD629" s="225"/>
      <c r="BE629" s="225"/>
      <c r="BF629" s="225"/>
      <c r="BG629" s="225"/>
      <c r="BH629" s="225"/>
      <c r="BI629" s="225"/>
      <c r="BJ629" s="225"/>
      <c r="BK629" s="225"/>
      <c r="BL629" s="225"/>
      <c r="BM629" s="225"/>
      <c r="BN629" s="225"/>
      <c r="BO629" s="225"/>
      <c r="BP629" s="225"/>
      <c r="BQ629" s="225"/>
      <c r="BR629" s="225"/>
      <c r="BS629" s="225"/>
      <c r="BT629" s="225"/>
      <c r="BU629" s="225"/>
      <c r="BV629" s="225"/>
      <c r="BW629" s="225"/>
      <c r="BX629" s="225"/>
      <c r="BY629" s="225"/>
      <c r="BZ629" s="225"/>
      <c r="CA629" s="225"/>
      <c r="CB629" s="225"/>
      <c r="CC629" s="225"/>
      <c r="CD629" s="225"/>
      <c r="CE629" s="225"/>
      <c r="CF629" s="225"/>
      <c r="CG629" s="225"/>
      <c r="CH629" s="225"/>
      <c r="CI629" s="225"/>
      <c r="CJ629" s="225"/>
      <c r="CK629" s="225"/>
      <c r="CL629" s="225"/>
      <c r="CM629" s="225"/>
      <c r="CN629" s="225"/>
      <c r="CO629" s="225"/>
      <c r="CP629" s="225"/>
      <c r="CQ629" s="225"/>
      <c r="CR629" s="225"/>
      <c r="CS629" s="225"/>
      <c r="CT629" s="225"/>
    </row>
    <row r="630" spans="1:98" ht="12" customHeight="1" x14ac:dyDescent="0.25">
      <c r="A630" s="225"/>
      <c r="B630" s="225"/>
      <c r="C630" s="225"/>
      <c r="D630" s="225"/>
      <c r="E630" s="225"/>
      <c r="F630" s="225"/>
      <c r="G630" s="225"/>
      <c r="H630" s="225"/>
      <c r="I630" s="225"/>
      <c r="J630" s="225"/>
      <c r="K630" s="225"/>
      <c r="L630" s="225"/>
      <c r="M630" s="225"/>
      <c r="N630" s="225"/>
      <c r="O630" s="225"/>
      <c r="P630" s="225"/>
      <c r="Q630" s="225"/>
      <c r="R630" s="225"/>
      <c r="S630" s="225"/>
      <c r="T630" s="225"/>
      <c r="U630" s="225"/>
      <c r="V630" s="225"/>
      <c r="W630" s="225"/>
      <c r="X630" s="225"/>
      <c r="Y630" s="225"/>
      <c r="Z630" s="225"/>
      <c r="AA630" s="225"/>
      <c r="AB630" s="225"/>
      <c r="AC630" s="225"/>
      <c r="AD630" s="225"/>
      <c r="AE630" s="225"/>
      <c r="AF630" s="225"/>
      <c r="AG630" s="225"/>
      <c r="AH630" s="225"/>
      <c r="AI630" s="225"/>
      <c r="AJ630" s="225"/>
      <c r="AK630" s="257"/>
      <c r="AL630" s="257"/>
      <c r="AM630" s="225"/>
      <c r="AN630" s="225"/>
      <c r="AO630" s="225"/>
      <c r="AP630" s="225"/>
      <c r="AQ630" s="225"/>
      <c r="AR630" s="225"/>
      <c r="AS630" s="225"/>
      <c r="AT630" s="225"/>
      <c r="AU630" s="225"/>
      <c r="AV630" s="225"/>
      <c r="AW630" s="225"/>
      <c r="AX630" s="225"/>
      <c r="AY630" s="225"/>
      <c r="AZ630" s="225"/>
      <c r="BA630" s="225"/>
      <c r="BB630" s="225"/>
      <c r="BC630" s="225"/>
      <c r="BD630" s="225"/>
      <c r="BE630" s="225"/>
      <c r="BF630" s="225"/>
      <c r="BG630" s="225"/>
      <c r="BH630" s="225"/>
      <c r="BI630" s="225"/>
      <c r="BJ630" s="225"/>
      <c r="BK630" s="225"/>
      <c r="BL630" s="225"/>
      <c r="BM630" s="225"/>
      <c r="BN630" s="225"/>
      <c r="BO630" s="225"/>
      <c r="BP630" s="225"/>
      <c r="BQ630" s="225"/>
      <c r="BR630" s="225"/>
      <c r="BS630" s="225"/>
      <c r="BT630" s="225"/>
      <c r="BU630" s="225"/>
      <c r="BV630" s="225"/>
      <c r="BW630" s="225"/>
      <c r="BX630" s="225"/>
      <c r="BY630" s="225"/>
      <c r="BZ630" s="225"/>
      <c r="CA630" s="225"/>
      <c r="CB630" s="225"/>
      <c r="CC630" s="225"/>
      <c r="CD630" s="225"/>
      <c r="CE630" s="225"/>
      <c r="CF630" s="225"/>
      <c r="CG630" s="225"/>
      <c r="CH630" s="225"/>
      <c r="CI630" s="225"/>
      <c r="CJ630" s="225"/>
      <c r="CK630" s="225"/>
      <c r="CL630" s="225"/>
      <c r="CM630" s="225"/>
      <c r="CN630" s="225"/>
      <c r="CO630" s="225"/>
      <c r="CP630" s="225"/>
      <c r="CQ630" s="225"/>
      <c r="CR630" s="225"/>
      <c r="CS630" s="225"/>
      <c r="CT630" s="225"/>
    </row>
    <row r="631" spans="1:98" ht="12" customHeight="1" x14ac:dyDescent="0.25">
      <c r="A631" s="225"/>
      <c r="B631" s="225"/>
      <c r="C631" s="225"/>
      <c r="D631" s="225"/>
      <c r="E631" s="225"/>
      <c r="F631" s="225"/>
      <c r="G631" s="225"/>
      <c r="H631" s="225"/>
      <c r="I631" s="225"/>
      <c r="J631" s="225"/>
      <c r="K631" s="225"/>
      <c r="L631" s="225"/>
      <c r="M631" s="225"/>
      <c r="N631" s="225"/>
      <c r="O631" s="225"/>
      <c r="P631" s="225"/>
      <c r="Q631" s="225"/>
      <c r="R631" s="225"/>
      <c r="S631" s="225"/>
      <c r="T631" s="225"/>
      <c r="U631" s="225"/>
      <c r="V631" s="225"/>
      <c r="W631" s="225"/>
      <c r="X631" s="225"/>
      <c r="Y631" s="225"/>
      <c r="Z631" s="225"/>
      <c r="AA631" s="225"/>
      <c r="AB631" s="225"/>
      <c r="AC631" s="225"/>
      <c r="AD631" s="225"/>
      <c r="AE631" s="225"/>
      <c r="AF631" s="225"/>
      <c r="AG631" s="225"/>
      <c r="AH631" s="225"/>
      <c r="AI631" s="225"/>
      <c r="AJ631" s="225"/>
      <c r="AK631" s="257"/>
      <c r="AL631" s="257"/>
      <c r="AM631" s="225"/>
      <c r="AN631" s="225"/>
      <c r="AO631" s="225"/>
      <c r="AP631" s="225"/>
      <c r="AQ631" s="225"/>
      <c r="AR631" s="225"/>
      <c r="AS631" s="225"/>
      <c r="AT631" s="225"/>
      <c r="AU631" s="225"/>
      <c r="AV631" s="225"/>
      <c r="AW631" s="225"/>
      <c r="AX631" s="225"/>
      <c r="AY631" s="225"/>
      <c r="AZ631" s="225"/>
      <c r="BA631" s="225"/>
      <c r="BB631" s="225"/>
      <c r="BC631" s="225"/>
      <c r="BD631" s="225"/>
      <c r="BE631" s="225"/>
      <c r="BF631" s="225"/>
      <c r="BG631" s="225"/>
      <c r="BH631" s="225"/>
      <c r="BI631" s="225"/>
      <c r="BJ631" s="225"/>
      <c r="BK631" s="225"/>
      <c r="BL631" s="225"/>
      <c r="BM631" s="225"/>
      <c r="BN631" s="225"/>
      <c r="BO631" s="225"/>
      <c r="BP631" s="225"/>
      <c r="BQ631" s="225"/>
      <c r="BR631" s="225"/>
      <c r="BS631" s="225"/>
      <c r="BT631" s="225"/>
      <c r="BU631" s="225"/>
      <c r="BV631" s="225"/>
      <c r="BW631" s="225"/>
      <c r="BX631" s="225"/>
      <c r="BY631" s="225"/>
      <c r="BZ631" s="225"/>
      <c r="CA631" s="225"/>
      <c r="CB631" s="225"/>
      <c r="CC631" s="225"/>
      <c r="CD631" s="225"/>
      <c r="CE631" s="225"/>
      <c r="CF631" s="225"/>
      <c r="CG631" s="225"/>
      <c r="CH631" s="225"/>
      <c r="CI631" s="225"/>
      <c r="CJ631" s="225"/>
      <c r="CK631" s="225"/>
      <c r="CL631" s="225"/>
      <c r="CM631" s="225"/>
      <c r="CN631" s="225"/>
      <c r="CO631" s="225"/>
      <c r="CP631" s="225"/>
      <c r="CQ631" s="225"/>
      <c r="CR631" s="225"/>
      <c r="CS631" s="225"/>
      <c r="CT631" s="225"/>
    </row>
    <row r="632" spans="1:98" ht="12" customHeight="1" x14ac:dyDescent="0.25">
      <c r="A632" s="225"/>
      <c r="B632" s="225"/>
      <c r="C632" s="225"/>
      <c r="D632" s="225"/>
      <c r="E632" s="225"/>
      <c r="F632" s="225"/>
      <c r="G632" s="225"/>
      <c r="H632" s="225"/>
      <c r="I632" s="225"/>
      <c r="J632" s="225"/>
      <c r="K632" s="225"/>
      <c r="L632" s="225"/>
      <c r="M632" s="225"/>
      <c r="N632" s="225"/>
      <c r="O632" s="225"/>
      <c r="P632" s="225"/>
      <c r="Q632" s="225"/>
      <c r="R632" s="225"/>
      <c r="S632" s="225"/>
      <c r="T632" s="225"/>
      <c r="U632" s="225"/>
      <c r="V632" s="225"/>
      <c r="W632" s="225"/>
      <c r="X632" s="225"/>
      <c r="Y632" s="225"/>
      <c r="Z632" s="225"/>
      <c r="AA632" s="225"/>
      <c r="AB632" s="225"/>
      <c r="AC632" s="225"/>
      <c r="AD632" s="225"/>
      <c r="AE632" s="225"/>
      <c r="AF632" s="225"/>
      <c r="AG632" s="225"/>
      <c r="AH632" s="225"/>
      <c r="AI632" s="225"/>
      <c r="AJ632" s="225"/>
      <c r="AK632" s="257"/>
      <c r="AL632" s="257"/>
      <c r="AM632" s="225"/>
      <c r="AN632" s="225"/>
      <c r="AO632" s="225"/>
      <c r="AP632" s="225"/>
      <c r="AQ632" s="225"/>
      <c r="AR632" s="225"/>
      <c r="AS632" s="225"/>
      <c r="AT632" s="225"/>
      <c r="AU632" s="225"/>
      <c r="AV632" s="225"/>
      <c r="AW632" s="225"/>
      <c r="AX632" s="225"/>
      <c r="AY632" s="225"/>
      <c r="AZ632" s="225"/>
      <c r="BA632" s="225"/>
      <c r="BB632" s="225"/>
      <c r="BC632" s="225"/>
      <c r="BD632" s="225"/>
      <c r="BE632" s="225"/>
      <c r="BF632" s="225"/>
      <c r="BG632" s="225"/>
      <c r="BH632" s="225"/>
      <c r="BI632" s="225"/>
      <c r="BJ632" s="225"/>
      <c r="BK632" s="225"/>
      <c r="BL632" s="225"/>
      <c r="BM632" s="225"/>
      <c r="BN632" s="225"/>
      <c r="BO632" s="225"/>
      <c r="BP632" s="225"/>
      <c r="BQ632" s="225"/>
      <c r="BR632" s="225"/>
      <c r="BS632" s="225"/>
      <c r="BT632" s="225"/>
      <c r="BU632" s="225"/>
      <c r="BV632" s="225"/>
      <c r="BW632" s="225"/>
      <c r="BX632" s="225"/>
      <c r="BY632" s="225"/>
      <c r="BZ632" s="225"/>
      <c r="CA632" s="225"/>
      <c r="CB632" s="225"/>
      <c r="CC632" s="225"/>
      <c r="CD632" s="225"/>
      <c r="CE632" s="225"/>
      <c r="CF632" s="225"/>
      <c r="CG632" s="225"/>
      <c r="CH632" s="225"/>
      <c r="CI632" s="225"/>
      <c r="CJ632" s="225"/>
      <c r="CK632" s="225"/>
      <c r="CL632" s="225"/>
      <c r="CM632" s="225"/>
      <c r="CN632" s="225"/>
      <c r="CO632" s="225"/>
      <c r="CP632" s="225"/>
      <c r="CQ632" s="225"/>
      <c r="CR632" s="225"/>
      <c r="CS632" s="225"/>
      <c r="CT632" s="225"/>
    </row>
    <row r="633" spans="1:98" ht="12" customHeight="1" x14ac:dyDescent="0.25">
      <c r="A633" s="225"/>
      <c r="B633" s="225"/>
      <c r="C633" s="225"/>
      <c r="D633" s="225"/>
      <c r="E633" s="225"/>
      <c r="F633" s="225"/>
      <c r="G633" s="225"/>
      <c r="H633" s="225"/>
      <c r="I633" s="225"/>
      <c r="J633" s="225"/>
      <c r="K633" s="225"/>
      <c r="L633" s="225"/>
      <c r="M633" s="225"/>
      <c r="N633" s="225"/>
      <c r="O633" s="225"/>
      <c r="P633" s="225"/>
      <c r="Q633" s="225"/>
      <c r="R633" s="225"/>
      <c r="S633" s="225"/>
      <c r="T633" s="225"/>
      <c r="U633" s="225"/>
      <c r="V633" s="225"/>
      <c r="W633" s="225"/>
      <c r="X633" s="225"/>
      <c r="Y633" s="225"/>
      <c r="Z633" s="225"/>
      <c r="AA633" s="225"/>
      <c r="AB633" s="225"/>
      <c r="AC633" s="225"/>
      <c r="AD633" s="225"/>
      <c r="AE633" s="225"/>
      <c r="AF633" s="225"/>
      <c r="AG633" s="225"/>
      <c r="AH633" s="225"/>
      <c r="AI633" s="225"/>
      <c r="AJ633" s="225"/>
      <c r="AK633" s="257"/>
      <c r="AL633" s="257"/>
      <c r="AM633" s="225"/>
      <c r="AN633" s="225"/>
      <c r="AO633" s="225"/>
      <c r="AP633" s="225"/>
      <c r="AQ633" s="225"/>
      <c r="AR633" s="225"/>
      <c r="AS633" s="225"/>
      <c r="AT633" s="225"/>
      <c r="AU633" s="225"/>
      <c r="AV633" s="225"/>
      <c r="AW633" s="225"/>
      <c r="AX633" s="225"/>
      <c r="AY633" s="225"/>
      <c r="AZ633" s="225"/>
      <c r="BA633" s="225"/>
      <c r="BB633" s="225"/>
      <c r="BC633" s="225"/>
      <c r="BD633" s="225"/>
      <c r="BE633" s="225"/>
      <c r="BF633" s="225"/>
      <c r="BG633" s="225"/>
      <c r="BH633" s="225"/>
      <c r="BI633" s="225"/>
      <c r="BJ633" s="225"/>
      <c r="BK633" s="225"/>
      <c r="BL633" s="225"/>
      <c r="BM633" s="225"/>
      <c r="BN633" s="225"/>
      <c r="BO633" s="225"/>
      <c r="BP633" s="225"/>
      <c r="BQ633" s="225"/>
      <c r="BR633" s="225"/>
      <c r="BS633" s="225"/>
      <c r="BT633" s="225"/>
      <c r="BU633" s="225"/>
      <c r="BV633" s="225"/>
      <c r="BW633" s="225"/>
      <c r="BX633" s="225"/>
      <c r="BY633" s="225"/>
      <c r="BZ633" s="225"/>
      <c r="CA633" s="225"/>
      <c r="CB633" s="225"/>
      <c r="CC633" s="225"/>
      <c r="CD633" s="225"/>
      <c r="CE633" s="225"/>
      <c r="CF633" s="225"/>
      <c r="CG633" s="225"/>
      <c r="CH633" s="225"/>
      <c r="CI633" s="225"/>
      <c r="CJ633" s="225"/>
      <c r="CK633" s="225"/>
      <c r="CL633" s="225"/>
      <c r="CM633" s="225"/>
      <c r="CN633" s="225"/>
      <c r="CO633" s="225"/>
      <c r="CP633" s="225"/>
      <c r="CQ633" s="225"/>
      <c r="CR633" s="225"/>
      <c r="CS633" s="225"/>
      <c r="CT633" s="225"/>
    </row>
    <row r="634" spans="1:98" ht="12" customHeight="1" x14ac:dyDescent="0.25">
      <c r="A634" s="225"/>
      <c r="B634" s="225"/>
      <c r="C634" s="225"/>
      <c r="D634" s="225"/>
      <c r="E634" s="225"/>
      <c r="F634" s="225"/>
      <c r="G634" s="225"/>
      <c r="H634" s="225"/>
      <c r="I634" s="225"/>
      <c r="J634" s="225"/>
      <c r="K634" s="225"/>
      <c r="L634" s="225"/>
      <c r="M634" s="225"/>
      <c r="N634" s="225"/>
      <c r="O634" s="225"/>
      <c r="P634" s="225"/>
      <c r="Q634" s="225"/>
      <c r="R634" s="225"/>
      <c r="S634" s="225"/>
      <c r="T634" s="225"/>
      <c r="U634" s="225"/>
      <c r="V634" s="225"/>
      <c r="W634" s="225"/>
      <c r="X634" s="225"/>
      <c r="Y634" s="225"/>
      <c r="Z634" s="225"/>
      <c r="AA634" s="225"/>
      <c r="AB634" s="225"/>
      <c r="AC634" s="225"/>
      <c r="AD634" s="225"/>
      <c r="AE634" s="225"/>
      <c r="AF634" s="225"/>
      <c r="AG634" s="225"/>
      <c r="AH634" s="225"/>
      <c r="AI634" s="225"/>
      <c r="AJ634" s="225"/>
      <c r="AK634" s="257"/>
      <c r="AL634" s="257"/>
      <c r="AM634" s="225"/>
      <c r="AN634" s="225"/>
      <c r="AO634" s="225"/>
      <c r="AP634" s="225"/>
      <c r="AQ634" s="225"/>
      <c r="AR634" s="225"/>
      <c r="AS634" s="225"/>
      <c r="AT634" s="225"/>
      <c r="AU634" s="225"/>
      <c r="AV634" s="225"/>
      <c r="AW634" s="225"/>
      <c r="AX634" s="225"/>
      <c r="AY634" s="225"/>
      <c r="AZ634" s="225"/>
      <c r="BA634" s="225"/>
      <c r="BB634" s="225"/>
      <c r="BC634" s="225"/>
      <c r="BD634" s="225"/>
      <c r="BE634" s="225"/>
      <c r="BF634" s="225"/>
      <c r="BG634" s="225"/>
      <c r="BH634" s="225"/>
      <c r="BI634" s="225"/>
      <c r="BJ634" s="225"/>
      <c r="BK634" s="225"/>
      <c r="BL634" s="225"/>
      <c r="BM634" s="225"/>
      <c r="BN634" s="225"/>
      <c r="BO634" s="225"/>
      <c r="BP634" s="225"/>
      <c r="BQ634" s="225"/>
      <c r="BR634" s="225"/>
      <c r="BS634" s="225"/>
      <c r="BT634" s="225"/>
      <c r="BU634" s="225"/>
      <c r="BV634" s="225"/>
      <c r="BW634" s="225"/>
      <c r="BX634" s="225"/>
      <c r="BY634" s="225"/>
      <c r="BZ634" s="225"/>
      <c r="CA634" s="225"/>
      <c r="CB634" s="225"/>
      <c r="CC634" s="225"/>
      <c r="CD634" s="225"/>
      <c r="CE634" s="225"/>
      <c r="CF634" s="225"/>
      <c r="CG634" s="225"/>
      <c r="CH634" s="225"/>
      <c r="CI634" s="225"/>
      <c r="CJ634" s="225"/>
      <c r="CK634" s="225"/>
      <c r="CL634" s="225"/>
      <c r="CM634" s="225"/>
      <c r="CN634" s="225"/>
      <c r="CO634" s="225"/>
      <c r="CP634" s="225"/>
      <c r="CQ634" s="225"/>
      <c r="CR634" s="225"/>
      <c r="CS634" s="225"/>
      <c r="CT634" s="225"/>
    </row>
    <row r="635" spans="1:98" ht="12" customHeight="1" x14ac:dyDescent="0.25">
      <c r="A635" s="225"/>
      <c r="B635" s="225"/>
      <c r="C635" s="225"/>
      <c r="D635" s="225"/>
      <c r="E635" s="225"/>
      <c r="F635" s="225"/>
      <c r="G635" s="225"/>
      <c r="H635" s="225"/>
      <c r="I635" s="225"/>
      <c r="J635" s="225"/>
      <c r="K635" s="225"/>
      <c r="L635" s="225"/>
      <c r="M635" s="225"/>
      <c r="N635" s="225"/>
      <c r="O635" s="225"/>
      <c r="P635" s="225"/>
      <c r="Q635" s="225"/>
      <c r="R635" s="225"/>
      <c r="S635" s="225"/>
      <c r="T635" s="225"/>
      <c r="U635" s="225"/>
      <c r="V635" s="225"/>
      <c r="W635" s="225"/>
      <c r="X635" s="225"/>
      <c r="Y635" s="225"/>
      <c r="Z635" s="225"/>
      <c r="AA635" s="225"/>
      <c r="AB635" s="225"/>
      <c r="AC635" s="225"/>
      <c r="AD635" s="225"/>
      <c r="AE635" s="225"/>
      <c r="AF635" s="225"/>
      <c r="AG635" s="225"/>
      <c r="AH635" s="225"/>
      <c r="AI635" s="225"/>
      <c r="AJ635" s="225"/>
      <c r="AK635" s="257"/>
      <c r="AL635" s="257"/>
      <c r="AM635" s="225"/>
      <c r="AN635" s="225"/>
      <c r="AO635" s="225"/>
      <c r="AP635" s="225"/>
      <c r="AQ635" s="225"/>
      <c r="AR635" s="225"/>
      <c r="AS635" s="225"/>
      <c r="AT635" s="225"/>
      <c r="AU635" s="225"/>
      <c r="AV635" s="225"/>
      <c r="AW635" s="225"/>
      <c r="AX635" s="225"/>
      <c r="AY635" s="225"/>
      <c r="AZ635" s="225"/>
      <c r="BA635" s="225"/>
      <c r="BB635" s="225"/>
      <c r="BC635" s="225"/>
      <c r="BD635" s="225"/>
      <c r="BE635" s="225"/>
      <c r="BF635" s="225"/>
      <c r="BG635" s="225"/>
      <c r="BH635" s="225"/>
      <c r="BI635" s="225"/>
      <c r="BJ635" s="225"/>
      <c r="BK635" s="225"/>
      <c r="BL635" s="225"/>
      <c r="BM635" s="225"/>
      <c r="BN635" s="225"/>
      <c r="BO635" s="225"/>
      <c r="BP635" s="225"/>
      <c r="BQ635" s="225"/>
      <c r="BR635" s="225"/>
      <c r="BS635" s="225"/>
      <c r="BT635" s="225"/>
      <c r="BU635" s="225"/>
      <c r="BV635" s="225"/>
      <c r="BW635" s="225"/>
      <c r="BX635" s="225"/>
      <c r="BY635" s="225"/>
      <c r="BZ635" s="225"/>
      <c r="CA635" s="225"/>
      <c r="CB635" s="225"/>
      <c r="CC635" s="225"/>
      <c r="CD635" s="225"/>
      <c r="CE635" s="225"/>
      <c r="CF635" s="225"/>
      <c r="CG635" s="225"/>
      <c r="CH635" s="225"/>
      <c r="CI635" s="225"/>
      <c r="CJ635" s="225"/>
      <c r="CK635" s="225"/>
      <c r="CL635" s="225"/>
      <c r="CM635" s="225"/>
      <c r="CN635" s="225"/>
      <c r="CO635" s="225"/>
      <c r="CP635" s="225"/>
      <c r="CQ635" s="225"/>
      <c r="CR635" s="225"/>
      <c r="CS635" s="225"/>
      <c r="CT635" s="225"/>
    </row>
    <row r="636" spans="1:98" ht="12" customHeight="1" x14ac:dyDescent="0.25">
      <c r="A636" s="225"/>
      <c r="B636" s="225"/>
      <c r="C636" s="225"/>
      <c r="D636" s="225"/>
      <c r="E636" s="225"/>
      <c r="F636" s="225"/>
      <c r="G636" s="225"/>
      <c r="H636" s="225"/>
      <c r="I636" s="225"/>
      <c r="J636" s="225"/>
      <c r="K636" s="225"/>
      <c r="L636" s="225"/>
      <c r="M636" s="225"/>
      <c r="N636" s="225"/>
      <c r="O636" s="225"/>
      <c r="P636" s="225"/>
      <c r="Q636" s="225"/>
      <c r="R636" s="225"/>
      <c r="S636" s="225"/>
      <c r="T636" s="225"/>
      <c r="U636" s="225"/>
      <c r="V636" s="225"/>
      <c r="W636" s="225"/>
      <c r="X636" s="225"/>
      <c r="Y636" s="225"/>
      <c r="Z636" s="225"/>
      <c r="AA636" s="225"/>
      <c r="AB636" s="225"/>
      <c r="AC636" s="225"/>
      <c r="AD636" s="225"/>
      <c r="AE636" s="225"/>
      <c r="AF636" s="225"/>
      <c r="AG636" s="225"/>
      <c r="AH636" s="225"/>
      <c r="AI636" s="225"/>
      <c r="AJ636" s="225"/>
      <c r="AK636" s="257"/>
      <c r="AL636" s="257"/>
      <c r="AM636" s="225"/>
      <c r="AN636" s="225"/>
      <c r="AO636" s="225"/>
      <c r="AP636" s="225"/>
      <c r="AQ636" s="225"/>
      <c r="AR636" s="225"/>
      <c r="AS636" s="225"/>
      <c r="AT636" s="225"/>
      <c r="AU636" s="225"/>
      <c r="AV636" s="225"/>
      <c r="AW636" s="225"/>
      <c r="AX636" s="225"/>
      <c r="AY636" s="225"/>
      <c r="AZ636" s="225"/>
      <c r="BA636" s="225"/>
      <c r="BB636" s="225"/>
      <c r="BC636" s="225"/>
      <c r="BD636" s="225"/>
      <c r="BE636" s="225"/>
      <c r="BF636" s="225"/>
      <c r="BG636" s="225"/>
      <c r="BH636" s="225"/>
      <c r="BI636" s="225"/>
      <c r="BJ636" s="225"/>
      <c r="BK636" s="225"/>
      <c r="BL636" s="225"/>
      <c r="BM636" s="225"/>
      <c r="BN636" s="225"/>
      <c r="BO636" s="225"/>
      <c r="BP636" s="225"/>
      <c r="BQ636" s="225"/>
      <c r="BR636" s="225"/>
      <c r="BS636" s="225"/>
      <c r="BT636" s="225"/>
      <c r="BU636" s="225"/>
      <c r="BV636" s="225"/>
      <c r="BW636" s="225"/>
      <c r="BX636" s="225"/>
      <c r="BY636" s="225"/>
      <c r="BZ636" s="225"/>
      <c r="CA636" s="225"/>
      <c r="CB636" s="225"/>
      <c r="CC636" s="225"/>
      <c r="CD636" s="225"/>
      <c r="CE636" s="225"/>
      <c r="CF636" s="225"/>
      <c r="CG636" s="225"/>
      <c r="CH636" s="225"/>
      <c r="CI636" s="225"/>
      <c r="CJ636" s="225"/>
      <c r="CK636" s="225"/>
      <c r="CL636" s="225"/>
      <c r="CM636" s="225"/>
      <c r="CN636" s="225"/>
      <c r="CO636" s="225"/>
      <c r="CP636" s="225"/>
      <c r="CQ636" s="225"/>
      <c r="CR636" s="225"/>
      <c r="CS636" s="225"/>
      <c r="CT636" s="225"/>
    </row>
    <row r="637" spans="1:98" ht="12" customHeight="1" x14ac:dyDescent="0.25">
      <c r="A637" s="225"/>
      <c r="B637" s="225"/>
      <c r="C637" s="225"/>
      <c r="D637" s="225"/>
      <c r="E637" s="225"/>
      <c r="F637" s="225"/>
      <c r="G637" s="225"/>
      <c r="H637" s="225"/>
      <c r="I637" s="225"/>
      <c r="J637" s="225"/>
      <c r="K637" s="225"/>
      <c r="L637" s="225"/>
      <c r="M637" s="225"/>
      <c r="N637" s="225"/>
      <c r="O637" s="225"/>
      <c r="P637" s="225"/>
      <c r="Q637" s="225"/>
      <c r="R637" s="225"/>
      <c r="S637" s="225"/>
      <c r="T637" s="225"/>
      <c r="U637" s="225"/>
      <c r="V637" s="225"/>
      <c r="W637" s="225"/>
      <c r="X637" s="225"/>
      <c r="Y637" s="225"/>
      <c r="Z637" s="225"/>
      <c r="AA637" s="225"/>
      <c r="AB637" s="225"/>
      <c r="AC637" s="225"/>
      <c r="AD637" s="225"/>
      <c r="AE637" s="225"/>
      <c r="AF637" s="225"/>
      <c r="AG637" s="225"/>
      <c r="AH637" s="225"/>
      <c r="AI637" s="225"/>
      <c r="AJ637" s="225"/>
      <c r="AK637" s="257"/>
      <c r="AL637" s="257"/>
      <c r="AM637" s="225"/>
      <c r="AN637" s="225"/>
      <c r="AO637" s="225"/>
      <c r="AP637" s="225"/>
      <c r="AQ637" s="225"/>
      <c r="AR637" s="225"/>
      <c r="AS637" s="225"/>
      <c r="AT637" s="225"/>
      <c r="AU637" s="225"/>
      <c r="AV637" s="225"/>
      <c r="AW637" s="225"/>
      <c r="AX637" s="225"/>
      <c r="AY637" s="225"/>
      <c r="AZ637" s="225"/>
      <c r="BA637" s="225"/>
      <c r="BB637" s="225"/>
      <c r="BC637" s="225"/>
      <c r="BD637" s="225"/>
      <c r="BE637" s="225"/>
      <c r="BF637" s="225"/>
      <c r="BG637" s="225"/>
      <c r="BH637" s="225"/>
      <c r="BI637" s="225"/>
      <c r="BJ637" s="225"/>
      <c r="BK637" s="225"/>
      <c r="BL637" s="225"/>
      <c r="BM637" s="225"/>
      <c r="BN637" s="225"/>
      <c r="BO637" s="225"/>
      <c r="BP637" s="225"/>
      <c r="BQ637" s="225"/>
      <c r="BR637" s="225"/>
      <c r="BS637" s="225"/>
      <c r="BT637" s="225"/>
      <c r="BU637" s="225"/>
      <c r="BV637" s="225"/>
      <c r="BW637" s="225"/>
      <c r="BX637" s="225"/>
      <c r="BY637" s="225"/>
      <c r="BZ637" s="225"/>
      <c r="CA637" s="225"/>
      <c r="CB637" s="225"/>
      <c r="CC637" s="225"/>
      <c r="CD637" s="225"/>
      <c r="CE637" s="225"/>
      <c r="CF637" s="225"/>
      <c r="CG637" s="225"/>
      <c r="CH637" s="225"/>
      <c r="CI637" s="225"/>
      <c r="CJ637" s="225"/>
      <c r="CK637" s="225"/>
      <c r="CL637" s="225"/>
      <c r="CM637" s="225"/>
      <c r="CN637" s="225"/>
      <c r="CO637" s="225"/>
      <c r="CP637" s="225"/>
      <c r="CQ637" s="225"/>
      <c r="CR637" s="225"/>
      <c r="CS637" s="225"/>
      <c r="CT637" s="225"/>
    </row>
    <row r="638" spans="1:98" ht="12" customHeight="1" x14ac:dyDescent="0.25">
      <c r="A638" s="225"/>
      <c r="B638" s="225"/>
      <c r="C638" s="225"/>
      <c r="D638" s="225"/>
      <c r="E638" s="225"/>
      <c r="F638" s="225"/>
      <c r="G638" s="225"/>
      <c r="H638" s="225"/>
      <c r="I638" s="225"/>
      <c r="J638" s="225"/>
      <c r="K638" s="225"/>
      <c r="L638" s="225"/>
      <c r="M638" s="225"/>
      <c r="N638" s="225"/>
      <c r="O638" s="225"/>
      <c r="P638" s="225"/>
      <c r="Q638" s="225"/>
      <c r="R638" s="225"/>
      <c r="S638" s="225"/>
      <c r="T638" s="225"/>
      <c r="U638" s="225"/>
      <c r="V638" s="225"/>
      <c r="W638" s="225"/>
      <c r="X638" s="225"/>
      <c r="Y638" s="225"/>
      <c r="Z638" s="225"/>
      <c r="AA638" s="225"/>
      <c r="AB638" s="225"/>
      <c r="AC638" s="225"/>
      <c r="AD638" s="225"/>
      <c r="AE638" s="225"/>
      <c r="AF638" s="225"/>
      <c r="AG638" s="225"/>
      <c r="AH638" s="225"/>
      <c r="AI638" s="225"/>
      <c r="AJ638" s="225"/>
      <c r="AK638" s="257"/>
      <c r="AL638" s="257"/>
      <c r="AM638" s="225"/>
      <c r="AN638" s="225"/>
      <c r="AO638" s="225"/>
      <c r="AP638" s="225"/>
      <c r="AQ638" s="225"/>
      <c r="AR638" s="225"/>
      <c r="AS638" s="225"/>
      <c r="AT638" s="225"/>
      <c r="AU638" s="225"/>
      <c r="AV638" s="225"/>
      <c r="AW638" s="225"/>
      <c r="AX638" s="225"/>
      <c r="AY638" s="225"/>
      <c r="AZ638" s="225"/>
      <c r="BA638" s="225"/>
      <c r="BB638" s="225"/>
      <c r="BC638" s="225"/>
      <c r="BD638" s="225"/>
      <c r="BE638" s="225"/>
      <c r="BF638" s="225"/>
      <c r="BG638" s="225"/>
      <c r="BH638" s="225"/>
      <c r="BI638" s="225"/>
      <c r="BJ638" s="225"/>
      <c r="BK638" s="225"/>
      <c r="BL638" s="225"/>
      <c r="BM638" s="225"/>
      <c r="BN638" s="225"/>
      <c r="BO638" s="225"/>
      <c r="BP638" s="225"/>
      <c r="BQ638" s="225"/>
      <c r="BR638" s="225"/>
      <c r="BS638" s="225"/>
      <c r="BT638" s="225"/>
      <c r="BU638" s="225"/>
      <c r="BV638" s="225"/>
      <c r="BW638" s="225"/>
      <c r="BX638" s="225"/>
      <c r="BY638" s="225"/>
      <c r="BZ638" s="225"/>
      <c r="CA638" s="225"/>
      <c r="CB638" s="225"/>
      <c r="CC638" s="225"/>
      <c r="CD638" s="225"/>
      <c r="CE638" s="225"/>
      <c r="CF638" s="225"/>
      <c r="CG638" s="225"/>
      <c r="CH638" s="225"/>
      <c r="CI638" s="225"/>
      <c r="CJ638" s="225"/>
      <c r="CK638" s="225"/>
      <c r="CL638" s="225"/>
      <c r="CM638" s="225"/>
      <c r="CN638" s="225"/>
      <c r="CO638" s="225"/>
      <c r="CP638" s="225"/>
      <c r="CQ638" s="225"/>
      <c r="CR638" s="225"/>
      <c r="CS638" s="225"/>
      <c r="CT638" s="225"/>
    </row>
    <row r="639" spans="1:98" ht="12" customHeight="1" x14ac:dyDescent="0.25">
      <c r="A639" s="225"/>
      <c r="B639" s="225"/>
      <c r="C639" s="225"/>
      <c r="D639" s="225"/>
      <c r="E639" s="225"/>
      <c r="F639" s="225"/>
      <c r="G639" s="225"/>
      <c r="H639" s="225"/>
      <c r="I639" s="225"/>
      <c r="J639" s="225"/>
      <c r="K639" s="225"/>
      <c r="L639" s="225"/>
      <c r="M639" s="225"/>
      <c r="N639" s="225"/>
      <c r="O639" s="225"/>
      <c r="P639" s="225"/>
      <c r="Q639" s="225"/>
      <c r="R639" s="225"/>
      <c r="S639" s="225"/>
      <c r="T639" s="225"/>
      <c r="U639" s="225"/>
      <c r="V639" s="225"/>
      <c r="W639" s="225"/>
      <c r="X639" s="225"/>
      <c r="Y639" s="225"/>
      <c r="Z639" s="225"/>
      <c r="AA639" s="225"/>
      <c r="AB639" s="225"/>
      <c r="AC639" s="225"/>
      <c r="AD639" s="225"/>
      <c r="AE639" s="225"/>
      <c r="AF639" s="225"/>
      <c r="AG639" s="225"/>
      <c r="AH639" s="225"/>
      <c r="AI639" s="225"/>
      <c r="AJ639" s="225"/>
      <c r="AK639" s="257"/>
      <c r="AL639" s="257"/>
      <c r="AM639" s="225"/>
      <c r="AN639" s="225"/>
      <c r="AO639" s="225"/>
      <c r="AP639" s="225"/>
      <c r="AQ639" s="225"/>
      <c r="AR639" s="225"/>
      <c r="AS639" s="225"/>
      <c r="AT639" s="225"/>
      <c r="AU639" s="225"/>
      <c r="AV639" s="225"/>
      <c r="AW639" s="225"/>
      <c r="AX639" s="225"/>
      <c r="AY639" s="225"/>
      <c r="AZ639" s="225"/>
      <c r="BA639" s="225"/>
      <c r="BB639" s="225"/>
      <c r="BC639" s="225"/>
      <c r="BD639" s="225"/>
      <c r="BE639" s="225"/>
      <c r="BF639" s="225"/>
      <c r="BG639" s="225"/>
      <c r="BH639" s="225"/>
      <c r="BI639" s="225"/>
      <c r="BJ639" s="225"/>
      <c r="BK639" s="225"/>
      <c r="BL639" s="225"/>
      <c r="BM639" s="225"/>
      <c r="BN639" s="225"/>
      <c r="BO639" s="225"/>
      <c r="BP639" s="225"/>
      <c r="BQ639" s="225"/>
      <c r="BR639" s="225"/>
      <c r="BS639" s="225"/>
      <c r="BT639" s="225"/>
      <c r="BU639" s="225"/>
      <c r="BV639" s="225"/>
      <c r="BW639" s="225"/>
      <c r="BX639" s="225"/>
      <c r="BY639" s="225"/>
      <c r="BZ639" s="225"/>
      <c r="CA639" s="225"/>
      <c r="CB639" s="225"/>
      <c r="CC639" s="225"/>
      <c r="CD639" s="225"/>
      <c r="CE639" s="225"/>
      <c r="CF639" s="225"/>
      <c r="CG639" s="225"/>
      <c r="CH639" s="225"/>
      <c r="CI639" s="225"/>
      <c r="CJ639" s="225"/>
      <c r="CK639" s="225"/>
      <c r="CL639" s="225"/>
      <c r="CM639" s="225"/>
      <c r="CN639" s="225"/>
      <c r="CO639" s="225"/>
      <c r="CP639" s="225"/>
      <c r="CQ639" s="225"/>
      <c r="CR639" s="225"/>
      <c r="CS639" s="225"/>
      <c r="CT639" s="225"/>
    </row>
    <row r="640" spans="1:98" ht="12" customHeight="1" x14ac:dyDescent="0.25">
      <c r="A640" s="225"/>
      <c r="B640" s="225"/>
      <c r="C640" s="225"/>
      <c r="D640" s="225"/>
      <c r="E640" s="225"/>
      <c r="F640" s="225"/>
      <c r="G640" s="225"/>
      <c r="H640" s="225"/>
      <c r="I640" s="225"/>
      <c r="J640" s="225"/>
      <c r="K640" s="225"/>
      <c r="L640" s="225"/>
      <c r="M640" s="225"/>
      <c r="N640" s="225"/>
      <c r="O640" s="225"/>
      <c r="P640" s="225"/>
      <c r="Q640" s="225"/>
      <c r="R640" s="225"/>
      <c r="S640" s="225"/>
      <c r="T640" s="225"/>
      <c r="U640" s="225"/>
      <c r="V640" s="225"/>
      <c r="W640" s="225"/>
      <c r="X640" s="225"/>
      <c r="Y640" s="225"/>
      <c r="Z640" s="225"/>
      <c r="AA640" s="225"/>
      <c r="AB640" s="225"/>
      <c r="AC640" s="225"/>
      <c r="AD640" s="225"/>
      <c r="AE640" s="225"/>
      <c r="AF640" s="225"/>
      <c r="AG640" s="225"/>
      <c r="AH640" s="225"/>
      <c r="AI640" s="225"/>
      <c r="AJ640" s="225"/>
      <c r="AK640" s="257"/>
      <c r="AL640" s="257"/>
      <c r="AM640" s="225"/>
      <c r="AN640" s="225"/>
      <c r="AO640" s="225"/>
      <c r="AP640" s="225"/>
      <c r="AQ640" s="225"/>
      <c r="AR640" s="225"/>
      <c r="AS640" s="225"/>
      <c r="AT640" s="225"/>
      <c r="AU640" s="225"/>
      <c r="AV640" s="225"/>
      <c r="AW640" s="225"/>
      <c r="AX640" s="225"/>
      <c r="AY640" s="225"/>
      <c r="AZ640" s="225"/>
      <c r="BA640" s="225"/>
      <c r="BB640" s="225"/>
      <c r="BC640" s="225"/>
      <c r="BD640" s="225"/>
      <c r="BE640" s="225"/>
      <c r="BF640" s="225"/>
      <c r="BG640" s="225"/>
      <c r="BH640" s="225"/>
      <c r="BI640" s="225"/>
      <c r="BJ640" s="225"/>
      <c r="BK640" s="225"/>
      <c r="BL640" s="225"/>
      <c r="BM640" s="225"/>
      <c r="BN640" s="225"/>
      <c r="BO640" s="225"/>
      <c r="BP640" s="225"/>
      <c r="BQ640" s="225"/>
      <c r="BR640" s="225"/>
      <c r="BS640" s="225"/>
      <c r="BT640" s="225"/>
      <c r="BU640" s="225"/>
      <c r="BV640" s="225"/>
      <c r="BW640" s="225"/>
      <c r="BX640" s="225"/>
      <c r="BY640" s="225"/>
      <c r="BZ640" s="225"/>
      <c r="CA640" s="225"/>
      <c r="CB640" s="225"/>
      <c r="CC640" s="225"/>
      <c r="CD640" s="225"/>
      <c r="CE640" s="225"/>
      <c r="CF640" s="225"/>
      <c r="CG640" s="225"/>
      <c r="CH640" s="225"/>
      <c r="CI640" s="225"/>
      <c r="CJ640" s="225"/>
      <c r="CK640" s="225"/>
      <c r="CL640" s="225"/>
      <c r="CM640" s="225"/>
      <c r="CN640" s="225"/>
      <c r="CO640" s="225"/>
      <c r="CP640" s="225"/>
      <c r="CQ640" s="225"/>
      <c r="CR640" s="225"/>
      <c r="CS640" s="225"/>
      <c r="CT640" s="225"/>
    </row>
    <row r="641" spans="1:98" ht="12" customHeight="1" x14ac:dyDescent="0.25">
      <c r="A641" s="225"/>
      <c r="B641" s="225"/>
      <c r="C641" s="225"/>
      <c r="D641" s="225"/>
      <c r="E641" s="225"/>
      <c r="F641" s="225"/>
      <c r="G641" s="225"/>
      <c r="H641" s="225"/>
      <c r="I641" s="225"/>
      <c r="J641" s="225"/>
      <c r="K641" s="225"/>
      <c r="L641" s="225"/>
      <c r="M641" s="225"/>
      <c r="N641" s="225"/>
      <c r="O641" s="225"/>
      <c r="P641" s="225"/>
      <c r="Q641" s="225"/>
      <c r="R641" s="225"/>
      <c r="S641" s="225"/>
      <c r="T641" s="225"/>
      <c r="U641" s="225"/>
      <c r="V641" s="225"/>
      <c r="W641" s="225"/>
      <c r="X641" s="225"/>
      <c r="Y641" s="225"/>
      <c r="Z641" s="225"/>
      <c r="AA641" s="225"/>
      <c r="AB641" s="225"/>
      <c r="AC641" s="225"/>
      <c r="AD641" s="225"/>
      <c r="AE641" s="225"/>
      <c r="AF641" s="225"/>
      <c r="AG641" s="225"/>
      <c r="AH641" s="225"/>
      <c r="AI641" s="225"/>
      <c r="AJ641" s="225"/>
      <c r="AK641" s="257"/>
      <c r="AL641" s="257"/>
      <c r="AM641" s="225"/>
      <c r="AN641" s="225"/>
      <c r="AO641" s="225"/>
      <c r="AP641" s="225"/>
      <c r="AQ641" s="225"/>
      <c r="AR641" s="225"/>
      <c r="AS641" s="225"/>
      <c r="AT641" s="225"/>
      <c r="AU641" s="225"/>
      <c r="AV641" s="225"/>
      <c r="AW641" s="225"/>
      <c r="AX641" s="225"/>
      <c r="AY641" s="225"/>
      <c r="AZ641" s="225"/>
      <c r="BA641" s="225"/>
      <c r="BB641" s="225"/>
      <c r="BC641" s="225"/>
      <c r="BD641" s="225"/>
      <c r="BE641" s="225"/>
      <c r="BF641" s="225"/>
      <c r="BG641" s="225"/>
      <c r="BH641" s="225"/>
      <c r="BI641" s="225"/>
      <c r="BJ641" s="225"/>
      <c r="BK641" s="225"/>
      <c r="BL641" s="225"/>
      <c r="BM641" s="225"/>
      <c r="BN641" s="225"/>
      <c r="BO641" s="225"/>
      <c r="BP641" s="225"/>
      <c r="BQ641" s="225"/>
      <c r="BR641" s="225"/>
      <c r="BS641" s="225"/>
      <c r="BT641" s="225"/>
      <c r="BU641" s="225"/>
      <c r="BV641" s="225"/>
      <c r="BW641" s="225"/>
      <c r="BX641" s="225"/>
      <c r="BY641" s="225"/>
      <c r="BZ641" s="225"/>
      <c r="CA641" s="225"/>
      <c r="CB641" s="225"/>
      <c r="CC641" s="225"/>
      <c r="CD641" s="225"/>
      <c r="CE641" s="225"/>
      <c r="CF641" s="225"/>
      <c r="CG641" s="225"/>
      <c r="CH641" s="225"/>
      <c r="CI641" s="225"/>
      <c r="CJ641" s="225"/>
      <c r="CK641" s="225"/>
      <c r="CL641" s="225"/>
      <c r="CM641" s="225"/>
      <c r="CN641" s="225"/>
      <c r="CO641" s="225"/>
      <c r="CP641" s="225"/>
      <c r="CQ641" s="225"/>
      <c r="CR641" s="225"/>
      <c r="CS641" s="225"/>
      <c r="CT641" s="225"/>
    </row>
    <row r="642" spans="1:98" ht="12" customHeight="1" x14ac:dyDescent="0.25">
      <c r="A642" s="225"/>
      <c r="B642" s="225"/>
      <c r="C642" s="225"/>
      <c r="D642" s="225"/>
      <c r="E642" s="225"/>
      <c r="F642" s="225"/>
      <c r="G642" s="225"/>
      <c r="H642" s="225"/>
      <c r="I642" s="225"/>
      <c r="J642" s="225"/>
      <c r="K642" s="225"/>
      <c r="L642" s="225"/>
      <c r="M642" s="225"/>
      <c r="N642" s="225"/>
      <c r="O642" s="225"/>
      <c r="P642" s="225"/>
      <c r="Q642" s="225"/>
      <c r="R642" s="225"/>
      <c r="S642" s="225"/>
      <c r="T642" s="225"/>
      <c r="U642" s="225"/>
      <c r="V642" s="225"/>
      <c r="W642" s="225"/>
      <c r="X642" s="225"/>
      <c r="Y642" s="225"/>
      <c r="Z642" s="225"/>
      <c r="AA642" s="225"/>
      <c r="AB642" s="225"/>
      <c r="AC642" s="225"/>
      <c r="AD642" s="225"/>
      <c r="AE642" s="225"/>
      <c r="AF642" s="225"/>
      <c r="AG642" s="225"/>
      <c r="AH642" s="225"/>
      <c r="AI642" s="225"/>
      <c r="AJ642" s="225"/>
      <c r="AK642" s="257"/>
      <c r="AL642" s="257"/>
      <c r="AM642" s="225"/>
      <c r="AN642" s="225"/>
      <c r="AO642" s="225"/>
      <c r="AP642" s="225"/>
      <c r="AQ642" s="225"/>
      <c r="AR642" s="225"/>
      <c r="AS642" s="225"/>
      <c r="AT642" s="225"/>
      <c r="AU642" s="225"/>
      <c r="AV642" s="225"/>
      <c r="AW642" s="225"/>
      <c r="AX642" s="225"/>
      <c r="AY642" s="225"/>
      <c r="AZ642" s="225"/>
      <c r="BA642" s="225"/>
      <c r="BB642" s="225"/>
      <c r="BC642" s="225"/>
      <c r="BD642" s="225"/>
      <c r="BE642" s="225"/>
      <c r="BF642" s="225"/>
      <c r="BG642" s="225"/>
      <c r="BH642" s="225"/>
      <c r="BI642" s="225"/>
      <c r="BJ642" s="225"/>
      <c r="BK642" s="225"/>
      <c r="BL642" s="225"/>
      <c r="BM642" s="225"/>
      <c r="BN642" s="225"/>
      <c r="BO642" s="225"/>
      <c r="BP642" s="225"/>
      <c r="BQ642" s="225"/>
      <c r="BR642" s="225"/>
      <c r="BS642" s="225"/>
      <c r="BT642" s="225"/>
      <c r="BU642" s="225"/>
      <c r="BV642" s="225"/>
      <c r="BW642" s="225"/>
      <c r="BX642" s="225"/>
      <c r="BY642" s="225"/>
      <c r="BZ642" s="225"/>
      <c r="CA642" s="225"/>
      <c r="CB642" s="225"/>
      <c r="CC642" s="225"/>
      <c r="CD642" s="225"/>
      <c r="CE642" s="225"/>
      <c r="CF642" s="225"/>
      <c r="CG642" s="225"/>
      <c r="CH642" s="225"/>
      <c r="CI642" s="225"/>
      <c r="CJ642" s="225"/>
      <c r="CK642" s="225"/>
      <c r="CL642" s="225"/>
      <c r="CM642" s="225"/>
      <c r="CN642" s="225"/>
      <c r="CO642" s="225"/>
      <c r="CP642" s="225"/>
      <c r="CQ642" s="225"/>
      <c r="CR642" s="225"/>
      <c r="CS642" s="225"/>
      <c r="CT642" s="225"/>
    </row>
    <row r="643" spans="1:98" ht="12" customHeight="1" x14ac:dyDescent="0.25">
      <c r="A643" s="225"/>
      <c r="B643" s="225"/>
      <c r="C643" s="225"/>
      <c r="D643" s="225"/>
      <c r="E643" s="225"/>
      <c r="F643" s="225"/>
      <c r="G643" s="225"/>
      <c r="H643" s="225"/>
      <c r="I643" s="225"/>
      <c r="J643" s="225"/>
      <c r="K643" s="225"/>
      <c r="L643" s="225"/>
      <c r="M643" s="225"/>
      <c r="N643" s="225"/>
      <c r="O643" s="225"/>
      <c r="P643" s="225"/>
      <c r="Q643" s="225"/>
      <c r="R643" s="225"/>
      <c r="S643" s="225"/>
      <c r="T643" s="225"/>
      <c r="U643" s="225"/>
      <c r="V643" s="225"/>
      <c r="W643" s="225"/>
      <c r="X643" s="225"/>
      <c r="Y643" s="225"/>
      <c r="Z643" s="225"/>
      <c r="AA643" s="225"/>
      <c r="AB643" s="225"/>
      <c r="AC643" s="225"/>
      <c r="AD643" s="225"/>
      <c r="AE643" s="225"/>
      <c r="AF643" s="225"/>
      <c r="AG643" s="225"/>
      <c r="AH643" s="225"/>
      <c r="AI643" s="225"/>
      <c r="AJ643" s="225"/>
      <c r="AK643" s="257"/>
      <c r="AL643" s="257"/>
      <c r="AM643" s="225"/>
      <c r="AN643" s="225"/>
      <c r="AO643" s="225"/>
      <c r="AP643" s="225"/>
      <c r="AQ643" s="225"/>
      <c r="AR643" s="225"/>
      <c r="AS643" s="225"/>
      <c r="AT643" s="225"/>
      <c r="AU643" s="225"/>
      <c r="AV643" s="225"/>
      <c r="AW643" s="225"/>
      <c r="AX643" s="225"/>
      <c r="AY643" s="225"/>
      <c r="AZ643" s="225"/>
      <c r="BA643" s="225"/>
      <c r="BB643" s="225"/>
      <c r="BC643" s="225"/>
      <c r="BD643" s="225"/>
      <c r="BE643" s="225"/>
      <c r="BF643" s="225"/>
      <c r="BG643" s="225"/>
      <c r="BH643" s="225"/>
      <c r="BI643" s="225"/>
      <c r="BJ643" s="225"/>
      <c r="BK643" s="225"/>
      <c r="BL643" s="225"/>
      <c r="BM643" s="225"/>
      <c r="BN643" s="225"/>
      <c r="BO643" s="225"/>
      <c r="BP643" s="225"/>
      <c r="BQ643" s="225"/>
      <c r="BR643" s="225"/>
      <c r="BS643" s="225"/>
      <c r="BT643" s="225"/>
      <c r="BU643" s="225"/>
      <c r="BV643" s="225"/>
      <c r="BW643" s="225"/>
      <c r="BX643" s="225"/>
      <c r="BY643" s="225"/>
      <c r="BZ643" s="225"/>
      <c r="CA643" s="225"/>
      <c r="CB643" s="225"/>
      <c r="CC643" s="225"/>
      <c r="CD643" s="225"/>
      <c r="CE643" s="225"/>
      <c r="CF643" s="225"/>
      <c r="CG643" s="225"/>
      <c r="CH643" s="225"/>
      <c r="CI643" s="225"/>
      <c r="CJ643" s="225"/>
      <c r="CK643" s="225"/>
      <c r="CL643" s="225"/>
      <c r="CM643" s="225"/>
      <c r="CN643" s="225"/>
      <c r="CO643" s="225"/>
      <c r="CP643" s="225"/>
      <c r="CQ643" s="225"/>
      <c r="CR643" s="225"/>
      <c r="CS643" s="225"/>
      <c r="CT643" s="225"/>
    </row>
    <row r="644" spans="1:98" ht="12" customHeight="1" x14ac:dyDescent="0.25">
      <c r="A644" s="225"/>
      <c r="B644" s="225"/>
      <c r="C644" s="225"/>
      <c r="D644" s="225"/>
      <c r="E644" s="225"/>
      <c r="F644" s="225"/>
      <c r="G644" s="225"/>
      <c r="H644" s="225"/>
      <c r="I644" s="225"/>
      <c r="J644" s="225"/>
      <c r="K644" s="225"/>
      <c r="L644" s="225"/>
      <c r="M644" s="225"/>
      <c r="N644" s="225"/>
      <c r="O644" s="225"/>
      <c r="P644" s="225"/>
      <c r="Q644" s="225"/>
      <c r="R644" s="225"/>
      <c r="S644" s="225"/>
      <c r="T644" s="225"/>
      <c r="U644" s="225"/>
      <c r="V644" s="225"/>
      <c r="W644" s="225"/>
      <c r="X644" s="225"/>
      <c r="Y644" s="225"/>
      <c r="Z644" s="225"/>
      <c r="AA644" s="225"/>
      <c r="AB644" s="225"/>
      <c r="AC644" s="225"/>
      <c r="AD644" s="225"/>
      <c r="AE644" s="225"/>
      <c r="AF644" s="225"/>
      <c r="AG644" s="225"/>
      <c r="AH644" s="225"/>
      <c r="AI644" s="225"/>
      <c r="AJ644" s="225"/>
      <c r="AK644" s="257"/>
      <c r="AL644" s="257"/>
      <c r="AM644" s="225"/>
      <c r="AN644" s="225"/>
      <c r="AO644" s="225"/>
      <c r="AP644" s="225"/>
      <c r="AQ644" s="225"/>
      <c r="AR644" s="225"/>
      <c r="AS644" s="225"/>
      <c r="AT644" s="225"/>
      <c r="AU644" s="225"/>
      <c r="AV644" s="225"/>
      <c r="AW644" s="225"/>
      <c r="AX644" s="225"/>
      <c r="AY644" s="225"/>
      <c r="AZ644" s="225"/>
      <c r="BA644" s="225"/>
      <c r="BB644" s="225"/>
      <c r="BC644" s="225"/>
      <c r="BD644" s="225"/>
      <c r="BE644" s="225"/>
      <c r="BF644" s="225"/>
      <c r="BG644" s="225"/>
      <c r="BH644" s="225"/>
      <c r="BI644" s="225"/>
      <c r="BJ644" s="225"/>
      <c r="BK644" s="225"/>
      <c r="BL644" s="225"/>
      <c r="BM644" s="225"/>
      <c r="BN644" s="225"/>
      <c r="BO644" s="225"/>
      <c r="BP644" s="225"/>
      <c r="BQ644" s="225"/>
      <c r="BR644" s="225"/>
      <c r="BS644" s="225"/>
      <c r="BT644" s="225"/>
      <c r="BU644" s="225"/>
      <c r="BV644" s="225"/>
      <c r="BW644" s="225"/>
      <c r="BX644" s="225"/>
      <c r="BY644" s="225"/>
      <c r="BZ644" s="225"/>
      <c r="CA644" s="225"/>
      <c r="CB644" s="225"/>
      <c r="CC644" s="225"/>
      <c r="CD644" s="225"/>
      <c r="CE644" s="225"/>
      <c r="CF644" s="225"/>
      <c r="CG644" s="225"/>
      <c r="CH644" s="225"/>
      <c r="CI644" s="225"/>
      <c r="CJ644" s="225"/>
      <c r="CK644" s="225"/>
      <c r="CL644" s="225"/>
      <c r="CM644" s="225"/>
      <c r="CN644" s="225"/>
      <c r="CO644" s="225"/>
      <c r="CP644" s="225"/>
      <c r="CQ644" s="225"/>
      <c r="CR644" s="225"/>
      <c r="CS644" s="225"/>
      <c r="CT644" s="225"/>
    </row>
    <row r="645" spans="1:98" ht="12" customHeight="1" x14ac:dyDescent="0.25">
      <c r="A645" s="225"/>
      <c r="B645" s="225"/>
      <c r="C645" s="225"/>
      <c r="D645" s="225"/>
      <c r="E645" s="225"/>
      <c r="F645" s="225"/>
      <c r="G645" s="225"/>
      <c r="H645" s="225"/>
      <c r="I645" s="225"/>
      <c r="J645" s="225"/>
      <c r="K645" s="225"/>
      <c r="L645" s="225"/>
      <c r="M645" s="225"/>
      <c r="N645" s="225"/>
      <c r="O645" s="225"/>
      <c r="P645" s="225"/>
      <c r="Q645" s="225"/>
      <c r="R645" s="225"/>
      <c r="S645" s="225"/>
      <c r="T645" s="225"/>
      <c r="U645" s="225"/>
      <c r="V645" s="225"/>
      <c r="W645" s="225"/>
      <c r="X645" s="225"/>
      <c r="Y645" s="225"/>
      <c r="Z645" s="225"/>
      <c r="AA645" s="225"/>
      <c r="AB645" s="225"/>
      <c r="AC645" s="225"/>
      <c r="AD645" s="225"/>
      <c r="AE645" s="225"/>
      <c r="AF645" s="225"/>
      <c r="AG645" s="225"/>
      <c r="AH645" s="225"/>
      <c r="AI645" s="225"/>
      <c r="AJ645" s="225"/>
      <c r="AK645" s="257"/>
      <c r="AL645" s="257"/>
      <c r="AM645" s="225"/>
      <c r="AN645" s="225"/>
      <c r="AO645" s="225"/>
      <c r="AP645" s="225"/>
      <c r="AQ645" s="225"/>
      <c r="AR645" s="225"/>
      <c r="AS645" s="225"/>
      <c r="AT645" s="225"/>
      <c r="AU645" s="225"/>
      <c r="AV645" s="225"/>
      <c r="AW645" s="225"/>
      <c r="AX645" s="225"/>
      <c r="AY645" s="225"/>
      <c r="AZ645" s="225"/>
      <c r="BA645" s="225"/>
      <c r="BB645" s="225"/>
      <c r="BC645" s="225"/>
      <c r="BD645" s="225"/>
      <c r="BE645" s="225"/>
      <c r="BF645" s="225"/>
      <c r="BG645" s="225"/>
      <c r="BH645" s="225"/>
      <c r="BI645" s="225"/>
      <c r="BJ645" s="225"/>
      <c r="BK645" s="225"/>
      <c r="BL645" s="225"/>
      <c r="BM645" s="225"/>
      <c r="BN645" s="225"/>
      <c r="BO645" s="225"/>
      <c r="BP645" s="225"/>
      <c r="BQ645" s="225"/>
      <c r="BR645" s="225"/>
      <c r="BS645" s="225"/>
      <c r="BT645" s="225"/>
      <c r="BU645" s="225"/>
      <c r="BV645" s="225"/>
      <c r="BW645" s="225"/>
      <c r="BX645" s="225"/>
      <c r="BY645" s="225"/>
      <c r="BZ645" s="225"/>
      <c r="CA645" s="225"/>
      <c r="CB645" s="225"/>
      <c r="CC645" s="225"/>
      <c r="CD645" s="225"/>
      <c r="CE645" s="225"/>
      <c r="CF645" s="225"/>
      <c r="CG645" s="225"/>
      <c r="CH645" s="225"/>
      <c r="CI645" s="225"/>
      <c r="CJ645" s="225"/>
      <c r="CK645" s="225"/>
      <c r="CL645" s="225"/>
      <c r="CM645" s="225"/>
      <c r="CN645" s="225"/>
      <c r="CO645" s="225"/>
      <c r="CP645" s="225"/>
      <c r="CQ645" s="225"/>
      <c r="CR645" s="225"/>
      <c r="CS645" s="225"/>
      <c r="CT645" s="225"/>
    </row>
    <row r="646" spans="1:98" ht="12" customHeight="1" x14ac:dyDescent="0.25">
      <c r="A646" s="225"/>
      <c r="B646" s="225"/>
      <c r="C646" s="225"/>
      <c r="D646" s="225"/>
      <c r="E646" s="225"/>
      <c r="F646" s="225"/>
      <c r="G646" s="225"/>
      <c r="H646" s="225"/>
      <c r="I646" s="225"/>
      <c r="J646" s="225"/>
      <c r="K646" s="225"/>
      <c r="L646" s="225"/>
      <c r="M646" s="225"/>
      <c r="N646" s="225"/>
      <c r="O646" s="225"/>
      <c r="P646" s="225"/>
      <c r="Q646" s="225"/>
      <c r="R646" s="225"/>
      <c r="S646" s="225"/>
      <c r="T646" s="225"/>
      <c r="U646" s="225"/>
      <c r="V646" s="225"/>
      <c r="W646" s="225"/>
      <c r="X646" s="225"/>
      <c r="Y646" s="225"/>
      <c r="Z646" s="225"/>
      <c r="AA646" s="225"/>
      <c r="AB646" s="225"/>
      <c r="AC646" s="225"/>
      <c r="AD646" s="225"/>
      <c r="AE646" s="225"/>
      <c r="AF646" s="225"/>
      <c r="AG646" s="225"/>
      <c r="AH646" s="225"/>
      <c r="AI646" s="225"/>
      <c r="AJ646" s="225"/>
      <c r="AK646" s="257"/>
      <c r="AL646" s="257"/>
      <c r="AM646" s="225"/>
      <c r="AN646" s="225"/>
      <c r="AO646" s="225"/>
      <c r="AP646" s="225"/>
      <c r="AQ646" s="225"/>
      <c r="AR646" s="225"/>
      <c r="AS646" s="225"/>
      <c r="AT646" s="225"/>
      <c r="AU646" s="225"/>
      <c r="AV646" s="225"/>
      <c r="AW646" s="225"/>
      <c r="AX646" s="225"/>
      <c r="AY646" s="225"/>
      <c r="AZ646" s="225"/>
      <c r="BA646" s="225"/>
      <c r="BB646" s="225"/>
      <c r="BC646" s="225"/>
      <c r="BD646" s="225"/>
      <c r="BE646" s="225"/>
      <c r="BF646" s="225"/>
      <c r="BG646" s="225"/>
      <c r="BH646" s="225"/>
      <c r="BI646" s="225"/>
      <c r="BJ646" s="225"/>
      <c r="BK646" s="225"/>
      <c r="BL646" s="225"/>
      <c r="BM646" s="225"/>
      <c r="BN646" s="225"/>
      <c r="BO646" s="225"/>
      <c r="BP646" s="225"/>
      <c r="BQ646" s="225"/>
      <c r="BR646" s="225"/>
      <c r="BS646" s="225"/>
      <c r="BT646" s="225"/>
      <c r="BU646" s="225"/>
      <c r="BV646" s="225"/>
      <c r="BW646" s="225"/>
      <c r="BX646" s="225"/>
      <c r="BY646" s="225"/>
      <c r="BZ646" s="225"/>
      <c r="CA646" s="225"/>
      <c r="CB646" s="225"/>
      <c r="CC646" s="225"/>
      <c r="CD646" s="225"/>
      <c r="CE646" s="225"/>
      <c r="CF646" s="225"/>
      <c r="CG646" s="225"/>
      <c r="CH646" s="225"/>
      <c r="CI646" s="225"/>
      <c r="CJ646" s="225"/>
      <c r="CK646" s="225"/>
      <c r="CL646" s="225"/>
      <c r="CM646" s="225"/>
      <c r="CN646" s="225"/>
      <c r="CO646" s="225"/>
      <c r="CP646" s="225"/>
      <c r="CQ646" s="225"/>
      <c r="CR646" s="225"/>
      <c r="CS646" s="225"/>
      <c r="CT646" s="225"/>
    </row>
    <row r="647" spans="1:98" ht="12" customHeight="1" x14ac:dyDescent="0.25">
      <c r="A647" s="225"/>
      <c r="B647" s="225"/>
      <c r="C647" s="225"/>
      <c r="D647" s="225"/>
      <c r="E647" s="225"/>
      <c r="F647" s="225"/>
      <c r="G647" s="225"/>
      <c r="H647" s="225"/>
      <c r="I647" s="225"/>
      <c r="J647" s="225"/>
      <c r="K647" s="225"/>
      <c r="L647" s="225"/>
      <c r="M647" s="225"/>
      <c r="N647" s="225"/>
      <c r="O647" s="225"/>
      <c r="P647" s="225"/>
      <c r="Q647" s="225"/>
      <c r="R647" s="225"/>
      <c r="S647" s="225"/>
      <c r="T647" s="225"/>
      <c r="U647" s="225"/>
      <c r="V647" s="225"/>
      <c r="W647" s="225"/>
      <c r="X647" s="225"/>
      <c r="Y647" s="225"/>
      <c r="Z647" s="225"/>
      <c r="AA647" s="225"/>
      <c r="AB647" s="225"/>
      <c r="AC647" s="225"/>
      <c r="AD647" s="225"/>
      <c r="AE647" s="225"/>
      <c r="AF647" s="225"/>
      <c r="AG647" s="225"/>
      <c r="AH647" s="225"/>
      <c r="AI647" s="225"/>
      <c r="AJ647" s="225"/>
      <c r="AK647" s="257"/>
      <c r="AL647" s="257"/>
      <c r="AM647" s="225"/>
      <c r="AN647" s="225"/>
      <c r="AO647" s="225"/>
      <c r="AP647" s="225"/>
      <c r="AQ647" s="225"/>
      <c r="AR647" s="225"/>
      <c r="AS647" s="225"/>
      <c r="AT647" s="225"/>
      <c r="AU647" s="225"/>
      <c r="AV647" s="225"/>
      <c r="AW647" s="225"/>
      <c r="AX647" s="225"/>
      <c r="AY647" s="225"/>
      <c r="AZ647" s="225"/>
      <c r="BA647" s="225"/>
      <c r="BB647" s="225"/>
      <c r="BC647" s="225"/>
      <c r="BD647" s="225"/>
      <c r="BE647" s="225"/>
      <c r="BF647" s="225"/>
      <c r="BG647" s="225"/>
      <c r="BH647" s="225"/>
      <c r="BI647" s="225"/>
      <c r="BJ647" s="225"/>
      <c r="BK647" s="225"/>
      <c r="BL647" s="225"/>
      <c r="BM647" s="225"/>
      <c r="BN647" s="225"/>
      <c r="BO647" s="225"/>
      <c r="BP647" s="225"/>
      <c r="BQ647" s="225"/>
      <c r="BR647" s="225"/>
      <c r="BS647" s="225"/>
      <c r="BT647" s="225"/>
      <c r="BU647" s="225"/>
      <c r="BV647" s="225"/>
      <c r="BW647" s="225"/>
      <c r="BX647" s="225"/>
      <c r="BY647" s="225"/>
      <c r="BZ647" s="225"/>
      <c r="CA647" s="225"/>
      <c r="CB647" s="225"/>
      <c r="CC647" s="225"/>
      <c r="CD647" s="225"/>
      <c r="CE647" s="225"/>
      <c r="CF647" s="225"/>
      <c r="CG647" s="225"/>
      <c r="CH647" s="225"/>
      <c r="CI647" s="225"/>
      <c r="CJ647" s="225"/>
      <c r="CK647" s="225"/>
      <c r="CL647" s="225"/>
      <c r="CM647" s="225"/>
      <c r="CN647" s="225"/>
      <c r="CO647" s="225"/>
      <c r="CP647" s="225"/>
      <c r="CQ647" s="225"/>
      <c r="CR647" s="225"/>
      <c r="CS647" s="225"/>
      <c r="CT647" s="225"/>
    </row>
    <row r="648" spans="1:98" ht="12" customHeight="1" x14ac:dyDescent="0.25">
      <c r="A648" s="225"/>
      <c r="B648" s="225"/>
      <c r="C648" s="225"/>
      <c r="D648" s="225"/>
      <c r="E648" s="225"/>
      <c r="F648" s="225"/>
      <c r="G648" s="225"/>
      <c r="H648" s="225"/>
      <c r="I648" s="225"/>
      <c r="J648" s="225"/>
      <c r="K648" s="225"/>
      <c r="L648" s="225"/>
      <c r="M648" s="225"/>
      <c r="N648" s="225"/>
      <c r="O648" s="225"/>
      <c r="P648" s="225"/>
      <c r="Q648" s="225"/>
      <c r="R648" s="225"/>
      <c r="S648" s="225"/>
      <c r="T648" s="225"/>
      <c r="U648" s="225"/>
      <c r="V648" s="225"/>
      <c r="W648" s="225"/>
      <c r="X648" s="225"/>
      <c r="Y648" s="225"/>
      <c r="Z648" s="225"/>
      <c r="AA648" s="225"/>
      <c r="AB648" s="225"/>
      <c r="AC648" s="225"/>
      <c r="AD648" s="225"/>
      <c r="AE648" s="225"/>
      <c r="AF648" s="225"/>
      <c r="AG648" s="225"/>
      <c r="AH648" s="225"/>
      <c r="AI648" s="225"/>
      <c r="AJ648" s="225"/>
      <c r="AK648" s="257"/>
      <c r="AL648" s="257"/>
      <c r="AM648" s="225"/>
      <c r="AN648" s="225"/>
      <c r="AO648" s="225"/>
      <c r="AP648" s="225"/>
      <c r="AQ648" s="225"/>
      <c r="AR648" s="225"/>
      <c r="AS648" s="225"/>
      <c r="AT648" s="225"/>
      <c r="AU648" s="225"/>
      <c r="AV648" s="225"/>
      <c r="AW648" s="225"/>
      <c r="AX648" s="225"/>
      <c r="AY648" s="225"/>
      <c r="AZ648" s="225"/>
      <c r="BA648" s="225"/>
      <c r="BB648" s="225"/>
      <c r="BC648" s="225"/>
      <c r="BD648" s="225"/>
      <c r="BE648" s="225"/>
      <c r="BF648" s="225"/>
      <c r="BG648" s="225"/>
      <c r="BH648" s="225"/>
      <c r="BI648" s="225"/>
      <c r="BJ648" s="225"/>
      <c r="BK648" s="225"/>
      <c r="BL648" s="225"/>
      <c r="BM648" s="225"/>
      <c r="BN648" s="225"/>
      <c r="BO648" s="225"/>
      <c r="BP648" s="225"/>
      <c r="BQ648" s="225"/>
      <c r="BR648" s="225"/>
      <c r="BS648" s="225"/>
      <c r="BT648" s="225"/>
      <c r="BU648" s="225"/>
      <c r="BV648" s="225"/>
      <c r="BW648" s="225"/>
      <c r="BX648" s="225"/>
      <c r="BY648" s="225"/>
      <c r="BZ648" s="225"/>
      <c r="CA648" s="225"/>
      <c r="CB648" s="225"/>
      <c r="CC648" s="225"/>
      <c r="CD648" s="225"/>
      <c r="CE648" s="225"/>
      <c r="CF648" s="225"/>
      <c r="CG648" s="225"/>
      <c r="CH648" s="225"/>
      <c r="CI648" s="225"/>
      <c r="CJ648" s="225"/>
      <c r="CK648" s="225"/>
      <c r="CL648" s="225"/>
      <c r="CM648" s="225"/>
      <c r="CN648" s="225"/>
      <c r="CO648" s="225"/>
      <c r="CP648" s="225"/>
      <c r="CQ648" s="225"/>
      <c r="CR648" s="225"/>
      <c r="CS648" s="225"/>
      <c r="CT648" s="225"/>
    </row>
    <row r="649" spans="1:98" ht="12" customHeight="1" x14ac:dyDescent="0.25">
      <c r="A649" s="225"/>
      <c r="B649" s="225"/>
      <c r="C649" s="225"/>
      <c r="D649" s="225"/>
      <c r="E649" s="225"/>
      <c r="F649" s="225"/>
      <c r="G649" s="225"/>
      <c r="H649" s="225"/>
      <c r="I649" s="225"/>
      <c r="J649" s="225"/>
      <c r="K649" s="225"/>
      <c r="L649" s="225"/>
      <c r="M649" s="225"/>
      <c r="N649" s="225"/>
      <c r="O649" s="225"/>
      <c r="P649" s="225"/>
      <c r="Q649" s="225"/>
      <c r="R649" s="225"/>
      <c r="S649" s="225"/>
      <c r="T649" s="225"/>
      <c r="U649" s="225"/>
      <c r="V649" s="225"/>
      <c r="W649" s="225"/>
      <c r="X649" s="225"/>
      <c r="Y649" s="225"/>
      <c r="Z649" s="225"/>
      <c r="AA649" s="225"/>
      <c r="AB649" s="225"/>
      <c r="AC649" s="225"/>
      <c r="AD649" s="225"/>
      <c r="AE649" s="225"/>
      <c r="AF649" s="225"/>
      <c r="AG649" s="225"/>
      <c r="AH649" s="225"/>
      <c r="AI649" s="225"/>
      <c r="AJ649" s="225"/>
      <c r="AK649" s="257"/>
      <c r="AL649" s="257"/>
      <c r="AM649" s="225"/>
      <c r="AN649" s="225"/>
      <c r="AO649" s="225"/>
      <c r="AP649" s="225"/>
      <c r="AQ649" s="225"/>
      <c r="AR649" s="225"/>
      <c r="AS649" s="225"/>
      <c r="AT649" s="225"/>
      <c r="AU649" s="225"/>
      <c r="AV649" s="225"/>
      <c r="AW649" s="225"/>
      <c r="AX649" s="225"/>
      <c r="AY649" s="225"/>
      <c r="AZ649" s="225"/>
      <c r="BA649" s="225"/>
      <c r="BB649" s="225"/>
      <c r="BC649" s="225"/>
      <c r="BD649" s="225"/>
      <c r="BE649" s="225"/>
      <c r="BF649" s="225"/>
      <c r="BG649" s="225"/>
      <c r="BH649" s="225"/>
      <c r="BI649" s="225"/>
      <c r="BJ649" s="225"/>
      <c r="BK649" s="225"/>
      <c r="BL649" s="225"/>
      <c r="BM649" s="225"/>
      <c r="BN649" s="225"/>
      <c r="BO649" s="225"/>
      <c r="BP649" s="225"/>
      <c r="BQ649" s="225"/>
      <c r="BR649" s="225"/>
      <c r="BS649" s="225"/>
      <c r="BT649" s="225"/>
      <c r="BU649" s="225"/>
      <c r="BV649" s="225"/>
      <c r="BW649" s="225"/>
      <c r="BX649" s="225"/>
      <c r="BY649" s="225"/>
      <c r="BZ649" s="225"/>
      <c r="CA649" s="225"/>
      <c r="CB649" s="225"/>
      <c r="CC649" s="225"/>
      <c r="CD649" s="225"/>
      <c r="CE649" s="225"/>
      <c r="CF649" s="225"/>
      <c r="CG649" s="225"/>
      <c r="CH649" s="225"/>
      <c r="CI649" s="225"/>
      <c r="CJ649" s="225"/>
      <c r="CK649" s="225"/>
      <c r="CL649" s="225"/>
      <c r="CM649" s="225"/>
      <c r="CN649" s="225"/>
      <c r="CO649" s="225"/>
      <c r="CP649" s="225"/>
      <c r="CQ649" s="225"/>
      <c r="CR649" s="225"/>
      <c r="CS649" s="225"/>
      <c r="CT649" s="225"/>
    </row>
    <row r="650" spans="1:98" ht="12" customHeight="1" x14ac:dyDescent="0.25">
      <c r="A650" s="225"/>
      <c r="B650" s="225"/>
      <c r="C650" s="225"/>
      <c r="D650" s="225"/>
      <c r="E650" s="225"/>
      <c r="F650" s="225"/>
      <c r="G650" s="225"/>
      <c r="H650" s="225"/>
      <c r="I650" s="225"/>
      <c r="J650" s="225"/>
      <c r="K650" s="225"/>
      <c r="L650" s="225"/>
      <c r="M650" s="225"/>
      <c r="N650" s="225"/>
      <c r="O650" s="225"/>
      <c r="P650" s="225"/>
      <c r="Q650" s="225"/>
      <c r="R650" s="225"/>
      <c r="S650" s="225"/>
      <c r="T650" s="225"/>
      <c r="U650" s="225"/>
      <c r="V650" s="225"/>
      <c r="W650" s="225"/>
      <c r="X650" s="225"/>
      <c r="Y650" s="225"/>
      <c r="Z650" s="225"/>
      <c r="AA650" s="225"/>
      <c r="AB650" s="225"/>
      <c r="AC650" s="225"/>
      <c r="AD650" s="225"/>
      <c r="AE650" s="225"/>
      <c r="AF650" s="225"/>
      <c r="AG650" s="225"/>
      <c r="AH650" s="225"/>
      <c r="AI650" s="225"/>
      <c r="AJ650" s="225"/>
      <c r="AK650" s="257"/>
      <c r="AL650" s="257"/>
      <c r="AM650" s="225"/>
      <c r="AN650" s="225"/>
      <c r="AO650" s="225"/>
      <c r="AP650" s="225"/>
      <c r="AQ650" s="225"/>
      <c r="AR650" s="225"/>
      <c r="AS650" s="225"/>
      <c r="AT650" s="225"/>
      <c r="AU650" s="225"/>
      <c r="AV650" s="225"/>
      <c r="AW650" s="225"/>
      <c r="AX650" s="225"/>
      <c r="AY650" s="225"/>
      <c r="AZ650" s="225"/>
      <c r="BA650" s="225"/>
      <c r="BB650" s="225"/>
      <c r="BC650" s="225"/>
      <c r="BD650" s="225"/>
      <c r="BE650" s="225"/>
      <c r="BF650" s="225"/>
      <c r="BG650" s="225"/>
      <c r="BH650" s="225"/>
      <c r="BI650" s="225"/>
      <c r="BJ650" s="225"/>
      <c r="BK650" s="225"/>
      <c r="BL650" s="225"/>
      <c r="BM650" s="225"/>
      <c r="BN650" s="225"/>
      <c r="BO650" s="225"/>
      <c r="BP650" s="225"/>
      <c r="BQ650" s="225"/>
      <c r="BR650" s="225"/>
      <c r="BS650" s="225"/>
      <c r="BT650" s="225"/>
      <c r="BU650" s="225"/>
      <c r="BV650" s="225"/>
      <c r="BW650" s="225"/>
      <c r="BX650" s="225"/>
      <c r="BY650" s="225"/>
      <c r="BZ650" s="225"/>
      <c r="CA650" s="225"/>
      <c r="CB650" s="225"/>
      <c r="CC650" s="225"/>
      <c r="CD650" s="225"/>
      <c r="CE650" s="225"/>
      <c r="CF650" s="225"/>
      <c r="CG650" s="225"/>
      <c r="CH650" s="225"/>
      <c r="CI650" s="225"/>
      <c r="CJ650" s="225"/>
      <c r="CK650" s="225"/>
      <c r="CL650" s="225"/>
      <c r="CM650" s="225"/>
      <c r="CN650" s="225"/>
      <c r="CO650" s="225"/>
      <c r="CP650" s="225"/>
      <c r="CQ650" s="225"/>
      <c r="CR650" s="225"/>
      <c r="CS650" s="225"/>
      <c r="CT650" s="225"/>
    </row>
    <row r="651" spans="1:98" ht="12" customHeight="1" x14ac:dyDescent="0.25">
      <c r="A651" s="225"/>
      <c r="B651" s="225"/>
      <c r="C651" s="225"/>
      <c r="D651" s="225"/>
      <c r="E651" s="225"/>
      <c r="F651" s="225"/>
      <c r="G651" s="225"/>
      <c r="H651" s="225"/>
      <c r="I651" s="225"/>
      <c r="J651" s="225"/>
      <c r="K651" s="225"/>
      <c r="L651" s="225"/>
      <c r="M651" s="225"/>
      <c r="N651" s="225"/>
      <c r="O651" s="225"/>
      <c r="P651" s="225"/>
      <c r="Q651" s="225"/>
      <c r="R651" s="225"/>
      <c r="S651" s="225"/>
      <c r="T651" s="225"/>
      <c r="U651" s="225"/>
      <c r="V651" s="225"/>
      <c r="W651" s="225"/>
      <c r="X651" s="225"/>
      <c r="Y651" s="225"/>
      <c r="Z651" s="225"/>
      <c r="AA651" s="225"/>
      <c r="AB651" s="225"/>
      <c r="AC651" s="225"/>
      <c r="AD651" s="225"/>
      <c r="AE651" s="225"/>
      <c r="AF651" s="225"/>
      <c r="AG651" s="225"/>
      <c r="AH651" s="225"/>
      <c r="AI651" s="225"/>
      <c r="AJ651" s="225"/>
      <c r="AK651" s="257"/>
      <c r="AL651" s="257"/>
      <c r="AM651" s="225"/>
      <c r="AN651" s="225"/>
      <c r="AO651" s="225"/>
      <c r="AP651" s="225"/>
      <c r="AQ651" s="225"/>
      <c r="AR651" s="225"/>
      <c r="AS651" s="225"/>
      <c r="AT651" s="225"/>
      <c r="AU651" s="225"/>
      <c r="AV651" s="225"/>
      <c r="AW651" s="225"/>
      <c r="AX651" s="225"/>
      <c r="AY651" s="225"/>
      <c r="AZ651" s="225"/>
      <c r="BA651" s="225"/>
      <c r="BB651" s="225"/>
      <c r="BC651" s="225"/>
      <c r="BD651" s="225"/>
      <c r="BE651" s="225"/>
      <c r="BF651" s="225"/>
      <c r="BG651" s="225"/>
      <c r="BH651" s="225"/>
      <c r="BI651" s="225"/>
      <c r="BJ651" s="225"/>
      <c r="BK651" s="225"/>
      <c r="BL651" s="225"/>
      <c r="BM651" s="225"/>
      <c r="BN651" s="225"/>
      <c r="BO651" s="225"/>
      <c r="BP651" s="225"/>
      <c r="BQ651" s="225"/>
      <c r="BR651" s="225"/>
      <c r="BS651" s="225"/>
      <c r="BT651" s="225"/>
      <c r="BU651" s="225"/>
      <c r="BV651" s="225"/>
      <c r="BW651" s="225"/>
      <c r="BX651" s="225"/>
      <c r="BY651" s="225"/>
      <c r="BZ651" s="225"/>
      <c r="CA651" s="225"/>
      <c r="CB651" s="225"/>
      <c r="CC651" s="225"/>
      <c r="CD651" s="225"/>
      <c r="CE651" s="225"/>
      <c r="CF651" s="225"/>
      <c r="CG651" s="225"/>
      <c r="CH651" s="225"/>
      <c r="CI651" s="225"/>
      <c r="CJ651" s="225"/>
      <c r="CK651" s="225"/>
      <c r="CL651" s="225"/>
      <c r="CM651" s="225"/>
      <c r="CN651" s="225"/>
      <c r="CO651" s="225"/>
      <c r="CP651" s="225"/>
      <c r="CQ651" s="225"/>
      <c r="CR651" s="225"/>
      <c r="CS651" s="225"/>
      <c r="CT651" s="225"/>
    </row>
    <row r="652" spans="1:98" ht="12" customHeight="1" x14ac:dyDescent="0.25">
      <c r="A652" s="225"/>
      <c r="B652" s="225"/>
      <c r="C652" s="225"/>
      <c r="D652" s="225"/>
      <c r="E652" s="225"/>
      <c r="F652" s="225"/>
      <c r="G652" s="225"/>
      <c r="H652" s="225"/>
      <c r="I652" s="225"/>
      <c r="J652" s="225"/>
      <c r="K652" s="225"/>
      <c r="L652" s="225"/>
      <c r="M652" s="225"/>
      <c r="N652" s="225"/>
      <c r="O652" s="225"/>
      <c r="P652" s="225"/>
      <c r="Q652" s="225"/>
      <c r="R652" s="225"/>
      <c r="S652" s="225"/>
      <c r="T652" s="225"/>
      <c r="U652" s="225"/>
      <c r="V652" s="225"/>
      <c r="W652" s="225"/>
      <c r="X652" s="225"/>
      <c r="Y652" s="225"/>
      <c r="Z652" s="225"/>
      <c r="AA652" s="225"/>
      <c r="AB652" s="225"/>
      <c r="AC652" s="225"/>
      <c r="AD652" s="225"/>
      <c r="AE652" s="225"/>
      <c r="AF652" s="225"/>
      <c r="AG652" s="225"/>
      <c r="AH652" s="225"/>
      <c r="AI652" s="225"/>
      <c r="AJ652" s="225"/>
      <c r="AK652" s="257"/>
      <c r="AL652" s="257"/>
      <c r="AM652" s="225"/>
      <c r="AN652" s="225"/>
      <c r="AO652" s="225"/>
      <c r="AP652" s="225"/>
      <c r="AQ652" s="225"/>
      <c r="AR652" s="225"/>
      <c r="AS652" s="225"/>
      <c r="AT652" s="225"/>
      <c r="AU652" s="225"/>
      <c r="AV652" s="225"/>
      <c r="AW652" s="225"/>
      <c r="AX652" s="225"/>
      <c r="AY652" s="225"/>
      <c r="AZ652" s="225"/>
      <c r="BA652" s="225"/>
      <c r="BB652" s="225"/>
      <c r="BC652" s="225"/>
      <c r="BD652" s="225"/>
      <c r="BE652" s="225"/>
      <c r="BF652" s="225"/>
      <c r="BG652" s="225"/>
      <c r="BH652" s="225"/>
      <c r="BI652" s="225"/>
      <c r="BJ652" s="225"/>
      <c r="BK652" s="225"/>
      <c r="BL652" s="225"/>
      <c r="BM652" s="225"/>
      <c r="BN652" s="225"/>
      <c r="BO652" s="225"/>
      <c r="BP652" s="225"/>
      <c r="BQ652" s="225"/>
      <c r="BR652" s="225"/>
      <c r="BS652" s="225"/>
      <c r="BT652" s="225"/>
      <c r="BU652" s="225"/>
      <c r="BV652" s="225"/>
      <c r="BW652" s="225"/>
      <c r="BX652" s="225"/>
      <c r="BY652" s="225"/>
      <c r="BZ652" s="225"/>
      <c r="CA652" s="225"/>
      <c r="CB652" s="225"/>
      <c r="CC652" s="225"/>
      <c r="CD652" s="225"/>
      <c r="CE652" s="225"/>
      <c r="CF652" s="225"/>
      <c r="CG652" s="225"/>
      <c r="CH652" s="225"/>
      <c r="CI652" s="225"/>
      <c r="CJ652" s="225"/>
      <c r="CK652" s="225"/>
      <c r="CL652" s="225"/>
      <c r="CM652" s="225"/>
      <c r="CN652" s="225"/>
      <c r="CO652" s="225"/>
      <c r="CP652" s="225"/>
      <c r="CQ652" s="225"/>
      <c r="CR652" s="225"/>
      <c r="CS652" s="225"/>
      <c r="CT652" s="225"/>
    </row>
    <row r="653" spans="1:98" ht="12" customHeight="1" x14ac:dyDescent="0.25">
      <c r="A653" s="225"/>
      <c r="B653" s="225"/>
      <c r="C653" s="225"/>
      <c r="D653" s="225"/>
      <c r="E653" s="225"/>
      <c r="F653" s="225"/>
      <c r="G653" s="225"/>
      <c r="H653" s="225"/>
      <c r="I653" s="225"/>
      <c r="J653" s="225"/>
      <c r="K653" s="225"/>
      <c r="L653" s="225"/>
      <c r="M653" s="225"/>
      <c r="N653" s="225"/>
      <c r="O653" s="225"/>
      <c r="P653" s="225"/>
      <c r="Q653" s="225"/>
      <c r="R653" s="225"/>
      <c r="S653" s="225"/>
      <c r="T653" s="225"/>
      <c r="U653" s="225"/>
      <c r="V653" s="225"/>
      <c r="W653" s="225"/>
      <c r="X653" s="225"/>
      <c r="Y653" s="225"/>
      <c r="Z653" s="225"/>
      <c r="AA653" s="225"/>
      <c r="AB653" s="225"/>
      <c r="AC653" s="225"/>
      <c r="AD653" s="225"/>
      <c r="AE653" s="225"/>
      <c r="AF653" s="225"/>
      <c r="AG653" s="225"/>
      <c r="AH653" s="225"/>
      <c r="AI653" s="225"/>
      <c r="AJ653" s="225"/>
      <c r="AK653" s="257"/>
      <c r="AL653" s="257"/>
      <c r="AM653" s="225"/>
      <c r="AN653" s="225"/>
      <c r="AO653" s="225"/>
      <c r="AP653" s="225"/>
      <c r="AQ653" s="225"/>
      <c r="AR653" s="225"/>
      <c r="AS653" s="225"/>
      <c r="AT653" s="225"/>
      <c r="AU653" s="225"/>
      <c r="AV653" s="225"/>
      <c r="AW653" s="225"/>
      <c r="AX653" s="225"/>
      <c r="AY653" s="225"/>
      <c r="AZ653" s="225"/>
      <c r="BA653" s="225"/>
      <c r="BB653" s="225"/>
      <c r="BC653" s="225"/>
      <c r="BD653" s="225"/>
      <c r="BE653" s="225"/>
      <c r="BF653" s="225"/>
      <c r="BG653" s="225"/>
      <c r="BH653" s="225"/>
      <c r="BI653" s="225"/>
      <c r="BJ653" s="225"/>
      <c r="BK653" s="225"/>
      <c r="BL653" s="225"/>
      <c r="BM653" s="225"/>
      <c r="BN653" s="225"/>
      <c r="BO653" s="225"/>
      <c r="BP653" s="225"/>
      <c r="BQ653" s="225"/>
      <c r="BR653" s="225"/>
      <c r="BS653" s="225"/>
      <c r="BT653" s="225"/>
      <c r="BU653" s="225"/>
      <c r="BV653" s="225"/>
      <c r="BW653" s="225"/>
      <c r="BX653" s="225"/>
      <c r="BY653" s="225"/>
      <c r="BZ653" s="225"/>
      <c r="CA653" s="225"/>
      <c r="CB653" s="225"/>
      <c r="CC653" s="225"/>
      <c r="CD653" s="225"/>
      <c r="CE653" s="225"/>
      <c r="CF653" s="225"/>
      <c r="CG653" s="225"/>
      <c r="CH653" s="225"/>
      <c r="CI653" s="225"/>
      <c r="CJ653" s="225"/>
      <c r="CK653" s="225"/>
      <c r="CL653" s="225"/>
      <c r="CM653" s="225"/>
      <c r="CN653" s="225"/>
      <c r="CO653" s="225"/>
      <c r="CP653" s="225"/>
      <c r="CQ653" s="225"/>
      <c r="CR653" s="225"/>
      <c r="CS653" s="225"/>
      <c r="CT653" s="225"/>
    </row>
    <row r="654" spans="1:98" ht="12" customHeight="1" x14ac:dyDescent="0.25">
      <c r="A654" s="225"/>
      <c r="B654" s="225"/>
      <c r="C654" s="225"/>
      <c r="D654" s="225"/>
      <c r="E654" s="225"/>
      <c r="F654" s="225"/>
      <c r="G654" s="225"/>
      <c r="H654" s="225"/>
      <c r="I654" s="225"/>
      <c r="J654" s="225"/>
      <c r="K654" s="225"/>
      <c r="L654" s="225"/>
      <c r="M654" s="225"/>
      <c r="N654" s="225"/>
      <c r="O654" s="225"/>
      <c r="P654" s="225"/>
      <c r="Q654" s="225"/>
      <c r="R654" s="225"/>
      <c r="S654" s="225"/>
      <c r="T654" s="225"/>
      <c r="U654" s="225"/>
      <c r="V654" s="225"/>
      <c r="W654" s="225"/>
      <c r="X654" s="225"/>
      <c r="Y654" s="225"/>
      <c r="Z654" s="225"/>
      <c r="AA654" s="225"/>
      <c r="AB654" s="225"/>
      <c r="AC654" s="225"/>
      <c r="AD654" s="225"/>
      <c r="AE654" s="225"/>
      <c r="AF654" s="225"/>
      <c r="AG654" s="225"/>
      <c r="AH654" s="225"/>
      <c r="AI654" s="225"/>
      <c r="AJ654" s="225"/>
      <c r="AK654" s="257"/>
      <c r="AL654" s="257"/>
      <c r="AM654" s="225"/>
      <c r="AN654" s="225"/>
      <c r="AO654" s="225"/>
      <c r="AP654" s="225"/>
      <c r="AQ654" s="225"/>
      <c r="AR654" s="225"/>
      <c r="AS654" s="225"/>
      <c r="AT654" s="225"/>
      <c r="AU654" s="225"/>
      <c r="AV654" s="225"/>
      <c r="AW654" s="225"/>
      <c r="AX654" s="225"/>
      <c r="AY654" s="225"/>
      <c r="AZ654" s="225"/>
      <c r="BA654" s="225"/>
      <c r="BB654" s="225"/>
      <c r="BC654" s="225"/>
      <c r="BD654" s="225"/>
      <c r="BE654" s="225"/>
      <c r="BF654" s="225"/>
      <c r="BG654" s="225"/>
      <c r="BH654" s="225"/>
      <c r="BI654" s="225"/>
      <c r="BJ654" s="225"/>
      <c r="BK654" s="225"/>
      <c r="BL654" s="225"/>
      <c r="BM654" s="225"/>
      <c r="BN654" s="225"/>
      <c r="BO654" s="225"/>
      <c r="BP654" s="225"/>
      <c r="BQ654" s="225"/>
      <c r="BR654" s="225"/>
      <c r="BS654" s="225"/>
      <c r="BT654" s="225"/>
      <c r="BU654" s="225"/>
      <c r="BV654" s="225"/>
      <c r="BW654" s="225"/>
      <c r="BX654" s="225"/>
      <c r="BY654" s="225"/>
      <c r="BZ654" s="225"/>
      <c r="CA654" s="225"/>
      <c r="CB654" s="225"/>
      <c r="CC654" s="225"/>
      <c r="CD654" s="225"/>
      <c r="CE654" s="225"/>
      <c r="CF654" s="225"/>
      <c r="CG654" s="225"/>
      <c r="CH654" s="225"/>
      <c r="CI654" s="225"/>
      <c r="CJ654" s="225"/>
      <c r="CK654" s="225"/>
      <c r="CL654" s="225"/>
      <c r="CM654" s="225"/>
      <c r="CN654" s="225"/>
      <c r="CO654" s="225"/>
      <c r="CP654" s="225"/>
      <c r="CQ654" s="225"/>
      <c r="CR654" s="225"/>
      <c r="CS654" s="225"/>
      <c r="CT654" s="225"/>
    </row>
    <row r="655" spans="1:98" ht="12" customHeight="1" x14ac:dyDescent="0.25">
      <c r="A655" s="225"/>
      <c r="B655" s="225"/>
      <c r="C655" s="225"/>
      <c r="D655" s="225"/>
      <c r="E655" s="225"/>
      <c r="F655" s="225"/>
      <c r="G655" s="225"/>
      <c r="H655" s="225"/>
      <c r="I655" s="225"/>
      <c r="J655" s="225"/>
      <c r="K655" s="225"/>
      <c r="L655" s="225"/>
      <c r="M655" s="225"/>
      <c r="N655" s="225"/>
      <c r="O655" s="225"/>
      <c r="P655" s="225"/>
      <c r="Q655" s="225"/>
      <c r="R655" s="225"/>
      <c r="S655" s="225"/>
      <c r="T655" s="225"/>
      <c r="U655" s="225"/>
      <c r="V655" s="225"/>
      <c r="W655" s="225"/>
      <c r="X655" s="225"/>
      <c r="Y655" s="225"/>
      <c r="Z655" s="225"/>
      <c r="AA655" s="225"/>
      <c r="AB655" s="225"/>
      <c r="AC655" s="225"/>
      <c r="AD655" s="225"/>
      <c r="AE655" s="225"/>
      <c r="AF655" s="225"/>
      <c r="AG655" s="225"/>
      <c r="AH655" s="225"/>
      <c r="AI655" s="225"/>
      <c r="AJ655" s="225"/>
      <c r="AK655" s="257"/>
      <c r="AL655" s="257"/>
      <c r="AM655" s="225"/>
      <c r="AN655" s="225"/>
      <c r="AO655" s="225"/>
      <c r="AP655" s="225"/>
      <c r="AQ655" s="225"/>
      <c r="AR655" s="225"/>
      <c r="AS655" s="225"/>
      <c r="AT655" s="225"/>
      <c r="AU655" s="225"/>
      <c r="AV655" s="225"/>
      <c r="AW655" s="225"/>
      <c r="AX655" s="225"/>
      <c r="AY655" s="225"/>
      <c r="AZ655" s="225"/>
      <c r="BA655" s="225"/>
      <c r="BB655" s="225"/>
      <c r="BC655" s="225"/>
      <c r="BD655" s="225"/>
      <c r="BE655" s="225"/>
      <c r="BF655" s="225"/>
      <c r="BG655" s="225"/>
      <c r="BH655" s="225"/>
      <c r="BI655" s="225"/>
      <c r="BJ655" s="225"/>
      <c r="BK655" s="225"/>
      <c r="BL655" s="225"/>
      <c r="BM655" s="225"/>
      <c r="BN655" s="225"/>
      <c r="BO655" s="225"/>
      <c r="BP655" s="225"/>
      <c r="BQ655" s="225"/>
      <c r="BR655" s="225"/>
      <c r="BS655" s="225"/>
      <c r="BT655" s="225"/>
      <c r="BU655" s="225"/>
      <c r="BV655" s="225"/>
      <c r="BW655" s="225"/>
      <c r="BX655" s="225"/>
      <c r="BY655" s="225"/>
      <c r="BZ655" s="225"/>
      <c r="CA655" s="225"/>
      <c r="CB655" s="225"/>
      <c r="CC655" s="225"/>
      <c r="CD655" s="225"/>
      <c r="CE655" s="225"/>
      <c r="CF655" s="225"/>
      <c r="CG655" s="225"/>
      <c r="CH655" s="225"/>
      <c r="CI655" s="225"/>
      <c r="CJ655" s="225"/>
      <c r="CK655" s="225"/>
      <c r="CL655" s="225"/>
      <c r="CM655" s="225"/>
      <c r="CN655" s="225"/>
      <c r="CO655" s="225"/>
      <c r="CP655" s="225"/>
      <c r="CQ655" s="225"/>
      <c r="CR655" s="225"/>
      <c r="CS655" s="225"/>
      <c r="CT655" s="225"/>
    </row>
    <row r="656" spans="1:98" ht="12" customHeight="1" x14ac:dyDescent="0.25">
      <c r="A656" s="225"/>
      <c r="B656" s="225"/>
      <c r="C656" s="225"/>
      <c r="D656" s="225"/>
      <c r="E656" s="225"/>
      <c r="F656" s="225"/>
      <c r="G656" s="225"/>
      <c r="H656" s="225"/>
      <c r="I656" s="225"/>
      <c r="J656" s="225"/>
      <c r="K656" s="225"/>
      <c r="L656" s="225"/>
      <c r="M656" s="225"/>
      <c r="N656" s="225"/>
      <c r="O656" s="225"/>
      <c r="P656" s="225"/>
      <c r="Q656" s="225"/>
      <c r="R656" s="225"/>
      <c r="S656" s="225"/>
      <c r="T656" s="225"/>
      <c r="U656" s="225"/>
      <c r="V656" s="225"/>
      <c r="W656" s="225"/>
      <c r="X656" s="225"/>
      <c r="Y656" s="225"/>
      <c r="Z656" s="225"/>
      <c r="AA656" s="225"/>
      <c r="AB656" s="225"/>
      <c r="AC656" s="225"/>
      <c r="AD656" s="225"/>
      <c r="AE656" s="225"/>
      <c r="AF656" s="225"/>
      <c r="AG656" s="225"/>
      <c r="AH656" s="225"/>
      <c r="AI656" s="225"/>
      <c r="AJ656" s="225"/>
      <c r="AK656" s="257"/>
      <c r="AL656" s="257"/>
      <c r="AM656" s="225"/>
      <c r="AN656" s="225"/>
      <c r="AO656" s="225"/>
      <c r="AP656" s="225"/>
      <c r="AQ656" s="225"/>
      <c r="AR656" s="225"/>
      <c r="AS656" s="225"/>
      <c r="AT656" s="225"/>
      <c r="AU656" s="225"/>
      <c r="AV656" s="225"/>
      <c r="AW656" s="225"/>
      <c r="AX656" s="225"/>
      <c r="AY656" s="225"/>
      <c r="AZ656" s="225"/>
      <c r="BA656" s="225"/>
      <c r="BB656" s="225"/>
      <c r="BC656" s="225"/>
      <c r="BD656" s="225"/>
      <c r="BE656" s="225"/>
      <c r="BF656" s="225"/>
      <c r="BG656" s="225"/>
      <c r="BH656" s="225"/>
      <c r="BI656" s="225"/>
      <c r="BJ656" s="225"/>
      <c r="BK656" s="225"/>
      <c r="BL656" s="225"/>
      <c r="BM656" s="225"/>
      <c r="BN656" s="225"/>
      <c r="BO656" s="225"/>
      <c r="BP656" s="225"/>
      <c r="BQ656" s="225"/>
      <c r="BR656" s="225"/>
      <c r="BS656" s="225"/>
      <c r="BT656" s="225"/>
      <c r="BU656" s="225"/>
      <c r="BV656" s="225"/>
      <c r="BW656" s="225"/>
      <c r="BX656" s="225"/>
      <c r="BY656" s="225"/>
      <c r="BZ656" s="225"/>
      <c r="CA656" s="225"/>
      <c r="CB656" s="225"/>
      <c r="CC656" s="225"/>
      <c r="CD656" s="225"/>
      <c r="CE656" s="225"/>
      <c r="CF656" s="225"/>
      <c r="CG656" s="225"/>
      <c r="CH656" s="225"/>
      <c r="CI656" s="225"/>
      <c r="CJ656" s="225"/>
      <c r="CK656" s="225"/>
      <c r="CL656" s="225"/>
      <c r="CM656" s="225"/>
      <c r="CN656" s="225"/>
      <c r="CO656" s="225"/>
      <c r="CP656" s="225"/>
      <c r="CQ656" s="225"/>
      <c r="CR656" s="225"/>
      <c r="CS656" s="225"/>
      <c r="CT656" s="225"/>
    </row>
    <row r="657" spans="1:98" ht="12" customHeight="1" x14ac:dyDescent="0.25">
      <c r="A657" s="225"/>
      <c r="B657" s="225"/>
      <c r="C657" s="225"/>
      <c r="D657" s="225"/>
      <c r="E657" s="225"/>
      <c r="F657" s="225"/>
      <c r="G657" s="225"/>
      <c r="H657" s="225"/>
      <c r="I657" s="225"/>
      <c r="J657" s="225"/>
      <c r="K657" s="225"/>
      <c r="L657" s="225"/>
      <c r="M657" s="225"/>
      <c r="N657" s="225"/>
      <c r="O657" s="225"/>
      <c r="P657" s="225"/>
      <c r="Q657" s="225"/>
      <c r="R657" s="225"/>
      <c r="S657" s="225"/>
      <c r="T657" s="225"/>
      <c r="U657" s="225"/>
      <c r="V657" s="225"/>
      <c r="W657" s="225"/>
      <c r="X657" s="225"/>
      <c r="Y657" s="225"/>
      <c r="Z657" s="225"/>
      <c r="AA657" s="225"/>
      <c r="AB657" s="225"/>
      <c r="AC657" s="225"/>
      <c r="AD657" s="225"/>
      <c r="AE657" s="225"/>
      <c r="AF657" s="225"/>
      <c r="AG657" s="225"/>
      <c r="AH657" s="225"/>
      <c r="AI657" s="225"/>
      <c r="AJ657" s="225"/>
      <c r="AK657" s="257"/>
      <c r="AL657" s="257"/>
      <c r="AM657" s="225"/>
      <c r="AN657" s="225"/>
      <c r="AO657" s="225"/>
      <c r="AP657" s="225"/>
      <c r="AQ657" s="225"/>
      <c r="AR657" s="225"/>
      <c r="AS657" s="225"/>
      <c r="AT657" s="225"/>
      <c r="AU657" s="225"/>
      <c r="AV657" s="225"/>
      <c r="AW657" s="225"/>
      <c r="AX657" s="225"/>
      <c r="AY657" s="225"/>
      <c r="AZ657" s="225"/>
      <c r="BA657" s="225"/>
      <c r="BB657" s="225"/>
      <c r="BC657" s="225"/>
      <c r="BD657" s="225"/>
      <c r="BE657" s="225"/>
      <c r="BF657" s="225"/>
      <c r="BG657" s="225"/>
      <c r="BH657" s="225"/>
      <c r="BI657" s="225"/>
      <c r="BJ657" s="225"/>
      <c r="BK657" s="225"/>
      <c r="BL657" s="225"/>
      <c r="BM657" s="225"/>
      <c r="BN657" s="225"/>
      <c r="BO657" s="225"/>
      <c r="BP657" s="225"/>
      <c r="BQ657" s="225"/>
      <c r="BR657" s="225"/>
      <c r="BS657" s="225"/>
      <c r="BT657" s="225"/>
      <c r="BU657" s="225"/>
      <c r="BV657" s="225"/>
      <c r="BW657" s="225"/>
      <c r="BX657" s="225"/>
      <c r="BY657" s="225"/>
      <c r="BZ657" s="225"/>
      <c r="CA657" s="225"/>
      <c r="CB657" s="225"/>
      <c r="CC657" s="225"/>
      <c r="CD657" s="225"/>
      <c r="CE657" s="225"/>
      <c r="CF657" s="225"/>
      <c r="CG657" s="225"/>
      <c r="CH657" s="225"/>
      <c r="CI657" s="225"/>
      <c r="CJ657" s="225"/>
      <c r="CK657" s="225"/>
      <c r="CL657" s="225"/>
      <c r="CM657" s="225"/>
      <c r="CN657" s="225"/>
      <c r="CO657" s="225"/>
      <c r="CP657" s="225"/>
      <c r="CQ657" s="225"/>
      <c r="CR657" s="225"/>
      <c r="CS657" s="225"/>
      <c r="CT657" s="225"/>
    </row>
    <row r="658" spans="1:98" ht="12" customHeight="1" x14ac:dyDescent="0.25">
      <c r="A658" s="225"/>
      <c r="B658" s="225"/>
      <c r="C658" s="225"/>
      <c r="D658" s="225"/>
      <c r="E658" s="225"/>
      <c r="F658" s="225"/>
      <c r="G658" s="225"/>
      <c r="H658" s="225"/>
      <c r="I658" s="225"/>
      <c r="J658" s="225"/>
      <c r="K658" s="225"/>
      <c r="L658" s="225"/>
      <c r="M658" s="225"/>
      <c r="N658" s="225"/>
      <c r="O658" s="225"/>
      <c r="P658" s="225"/>
      <c r="Q658" s="225"/>
      <c r="R658" s="225"/>
      <c r="S658" s="225"/>
      <c r="T658" s="225"/>
      <c r="U658" s="225"/>
      <c r="V658" s="225"/>
      <c r="W658" s="225"/>
      <c r="X658" s="225"/>
      <c r="Y658" s="225"/>
      <c r="Z658" s="225"/>
      <c r="AA658" s="225"/>
      <c r="AB658" s="225"/>
      <c r="AC658" s="225"/>
      <c r="AD658" s="225"/>
      <c r="AE658" s="225"/>
      <c r="AF658" s="225"/>
      <c r="AG658" s="225"/>
      <c r="AH658" s="225"/>
      <c r="AI658" s="225"/>
      <c r="AJ658" s="225"/>
      <c r="AK658" s="257"/>
      <c r="AL658" s="257"/>
      <c r="AM658" s="225"/>
      <c r="AN658" s="225"/>
      <c r="AO658" s="225"/>
      <c r="AP658" s="225"/>
      <c r="AQ658" s="225"/>
      <c r="AR658" s="225"/>
      <c r="AS658" s="225"/>
      <c r="AT658" s="225"/>
      <c r="AU658" s="225"/>
      <c r="AV658" s="225"/>
      <c r="AW658" s="225"/>
      <c r="AX658" s="225"/>
      <c r="AY658" s="225"/>
      <c r="AZ658" s="225"/>
      <c r="BA658" s="225"/>
      <c r="BB658" s="225"/>
      <c r="BC658" s="225"/>
      <c r="BD658" s="225"/>
      <c r="BE658" s="225"/>
      <c r="BF658" s="225"/>
      <c r="BG658" s="225"/>
      <c r="BH658" s="225"/>
      <c r="BI658" s="225"/>
      <c r="BJ658" s="225"/>
      <c r="BK658" s="225"/>
      <c r="BL658" s="225"/>
      <c r="BM658" s="225"/>
      <c r="BN658" s="225"/>
      <c r="BO658" s="225"/>
      <c r="BP658" s="225"/>
      <c r="BQ658" s="225"/>
      <c r="BR658" s="225"/>
      <c r="BS658" s="225"/>
      <c r="BT658" s="225"/>
      <c r="BU658" s="225"/>
      <c r="BV658" s="225"/>
      <c r="BW658" s="225"/>
      <c r="BX658" s="225"/>
      <c r="BY658" s="225"/>
      <c r="BZ658" s="225"/>
      <c r="CA658" s="225"/>
      <c r="CB658" s="225"/>
      <c r="CC658" s="225"/>
      <c r="CD658" s="225"/>
      <c r="CE658" s="225"/>
      <c r="CF658" s="225"/>
      <c r="CG658" s="225"/>
      <c r="CH658" s="225"/>
      <c r="CI658" s="225"/>
      <c r="CJ658" s="225"/>
      <c r="CK658" s="225"/>
      <c r="CL658" s="225"/>
      <c r="CM658" s="225"/>
      <c r="CN658" s="225"/>
      <c r="CO658" s="225"/>
      <c r="CP658" s="225"/>
      <c r="CQ658" s="225"/>
      <c r="CR658" s="225"/>
      <c r="CS658" s="225"/>
      <c r="CT658" s="225"/>
    </row>
    <row r="659" spans="1:98" ht="12" customHeight="1" x14ac:dyDescent="0.25">
      <c r="A659" s="225"/>
      <c r="B659" s="225"/>
      <c r="C659" s="225"/>
      <c r="D659" s="225"/>
      <c r="E659" s="225"/>
      <c r="F659" s="225"/>
      <c r="G659" s="225"/>
      <c r="H659" s="225"/>
      <c r="I659" s="225"/>
      <c r="J659" s="225"/>
      <c r="K659" s="225"/>
      <c r="L659" s="225"/>
      <c r="M659" s="225"/>
      <c r="N659" s="225"/>
      <c r="O659" s="225"/>
      <c r="P659" s="225"/>
      <c r="Q659" s="225"/>
      <c r="R659" s="225"/>
      <c r="S659" s="225"/>
      <c r="T659" s="225"/>
      <c r="U659" s="225"/>
      <c r="V659" s="225"/>
      <c r="W659" s="225"/>
      <c r="X659" s="225"/>
      <c r="Y659" s="225"/>
      <c r="Z659" s="225"/>
      <c r="AA659" s="225"/>
      <c r="AB659" s="225"/>
      <c r="AC659" s="225"/>
      <c r="AD659" s="225"/>
      <c r="AE659" s="225"/>
      <c r="AF659" s="225"/>
      <c r="AG659" s="225"/>
      <c r="AH659" s="225"/>
      <c r="AI659" s="225"/>
      <c r="AJ659" s="225"/>
      <c r="AK659" s="257"/>
      <c r="AL659" s="257"/>
      <c r="AM659" s="225"/>
      <c r="AN659" s="225"/>
      <c r="AO659" s="225"/>
      <c r="AP659" s="225"/>
      <c r="AQ659" s="225"/>
      <c r="AR659" s="225"/>
      <c r="AS659" s="225"/>
      <c r="AT659" s="225"/>
      <c r="AU659" s="225"/>
      <c r="AV659" s="225"/>
      <c r="AW659" s="225"/>
      <c r="AX659" s="225"/>
      <c r="AY659" s="225"/>
      <c r="AZ659" s="225"/>
      <c r="BA659" s="225"/>
      <c r="BB659" s="225"/>
      <c r="BC659" s="225"/>
      <c r="BD659" s="225"/>
      <c r="BE659" s="225"/>
      <c r="BF659" s="225"/>
      <c r="BG659" s="225"/>
      <c r="BH659" s="225"/>
      <c r="BI659" s="225"/>
      <c r="BJ659" s="225"/>
      <c r="BK659" s="225"/>
      <c r="BL659" s="225"/>
      <c r="BM659" s="225"/>
      <c r="BN659" s="225"/>
      <c r="BO659" s="225"/>
      <c r="BP659" s="225"/>
      <c r="BQ659" s="225"/>
      <c r="BR659" s="225"/>
      <c r="BS659" s="225"/>
      <c r="BT659" s="225"/>
      <c r="BU659" s="225"/>
      <c r="BV659" s="225"/>
      <c r="BW659" s="225"/>
      <c r="BX659" s="225"/>
      <c r="BY659" s="225"/>
      <c r="BZ659" s="225"/>
      <c r="CA659" s="225"/>
      <c r="CB659" s="225"/>
      <c r="CC659" s="225"/>
      <c r="CD659" s="225"/>
      <c r="CE659" s="225"/>
      <c r="CF659" s="225"/>
      <c r="CG659" s="225"/>
      <c r="CH659" s="225"/>
      <c r="CI659" s="225"/>
      <c r="CJ659" s="225"/>
      <c r="CK659" s="225"/>
      <c r="CL659" s="225"/>
      <c r="CM659" s="225"/>
      <c r="CN659" s="225"/>
      <c r="CO659" s="225"/>
      <c r="CP659" s="225"/>
      <c r="CQ659" s="225"/>
      <c r="CR659" s="225"/>
      <c r="CS659" s="225"/>
      <c r="CT659" s="225"/>
    </row>
    <row r="660" spans="1:98" ht="12" customHeight="1" x14ac:dyDescent="0.25">
      <c r="A660" s="225"/>
      <c r="B660" s="225"/>
      <c r="C660" s="225"/>
      <c r="D660" s="225"/>
      <c r="E660" s="225"/>
      <c r="F660" s="225"/>
      <c r="G660" s="225"/>
      <c r="H660" s="225"/>
      <c r="I660" s="225"/>
      <c r="J660" s="225"/>
      <c r="K660" s="225"/>
      <c r="L660" s="225"/>
      <c r="M660" s="225"/>
      <c r="N660" s="225"/>
      <c r="O660" s="225"/>
      <c r="P660" s="225"/>
      <c r="Q660" s="225"/>
      <c r="R660" s="225"/>
      <c r="S660" s="225"/>
      <c r="T660" s="225"/>
      <c r="U660" s="225"/>
      <c r="V660" s="225"/>
      <c r="W660" s="225"/>
      <c r="X660" s="225"/>
      <c r="Y660" s="225"/>
      <c r="Z660" s="225"/>
      <c r="AA660" s="225"/>
      <c r="AB660" s="225"/>
      <c r="AC660" s="225"/>
      <c r="AD660" s="225"/>
      <c r="AE660" s="225"/>
      <c r="AF660" s="225"/>
      <c r="AG660" s="225"/>
      <c r="AH660" s="225"/>
      <c r="AI660" s="225"/>
      <c r="AJ660" s="225"/>
      <c r="AK660" s="257"/>
      <c r="AL660" s="257"/>
      <c r="AM660" s="225"/>
      <c r="AN660" s="225"/>
      <c r="AO660" s="225"/>
      <c r="AP660" s="225"/>
      <c r="AQ660" s="225"/>
      <c r="AR660" s="225"/>
      <c r="AS660" s="225"/>
      <c r="AT660" s="225"/>
      <c r="AU660" s="225"/>
      <c r="AV660" s="225"/>
      <c r="AW660" s="225"/>
      <c r="AX660" s="225"/>
      <c r="AY660" s="225"/>
      <c r="AZ660" s="225"/>
      <c r="BA660" s="225"/>
      <c r="BB660" s="225"/>
      <c r="BC660" s="225"/>
      <c r="BD660" s="225"/>
      <c r="BE660" s="225"/>
      <c r="BF660" s="225"/>
      <c r="BG660" s="225"/>
      <c r="BH660" s="225"/>
      <c r="BI660" s="225"/>
      <c r="BJ660" s="225"/>
      <c r="BK660" s="225"/>
      <c r="BL660" s="225"/>
      <c r="BM660" s="225"/>
      <c r="BN660" s="225"/>
      <c r="BO660" s="225"/>
      <c r="BP660" s="225"/>
      <c r="BQ660" s="225"/>
      <c r="BR660" s="225"/>
      <c r="BS660" s="225"/>
      <c r="BT660" s="225"/>
      <c r="BU660" s="225"/>
      <c r="BV660" s="225"/>
      <c r="BW660" s="225"/>
      <c r="BX660" s="225"/>
      <c r="BY660" s="225"/>
      <c r="BZ660" s="225"/>
      <c r="CA660" s="225"/>
      <c r="CB660" s="225"/>
      <c r="CC660" s="225"/>
      <c r="CD660" s="225"/>
      <c r="CE660" s="225"/>
      <c r="CF660" s="225"/>
      <c r="CG660" s="225"/>
      <c r="CH660" s="225"/>
      <c r="CI660" s="225"/>
      <c r="CJ660" s="225"/>
      <c r="CK660" s="225"/>
      <c r="CL660" s="225"/>
      <c r="CM660" s="225"/>
      <c r="CN660" s="225"/>
      <c r="CO660" s="225"/>
      <c r="CP660" s="225"/>
      <c r="CQ660" s="225"/>
      <c r="CR660" s="225"/>
      <c r="CS660" s="225"/>
      <c r="CT660" s="225"/>
    </row>
    <row r="661" spans="1:98" ht="12" customHeight="1" x14ac:dyDescent="0.25">
      <c r="A661" s="225"/>
      <c r="B661" s="225"/>
      <c r="C661" s="225"/>
      <c r="D661" s="225"/>
      <c r="E661" s="225"/>
      <c r="F661" s="225"/>
      <c r="G661" s="225"/>
      <c r="H661" s="225"/>
      <c r="I661" s="225"/>
      <c r="J661" s="225"/>
      <c r="K661" s="225"/>
      <c r="L661" s="225"/>
      <c r="M661" s="225"/>
      <c r="N661" s="225"/>
      <c r="O661" s="225"/>
      <c r="P661" s="225"/>
      <c r="Q661" s="225"/>
      <c r="R661" s="225"/>
      <c r="S661" s="225"/>
      <c r="T661" s="225"/>
      <c r="U661" s="225"/>
      <c r="V661" s="225"/>
      <c r="W661" s="225"/>
      <c r="X661" s="225"/>
      <c r="Y661" s="225"/>
      <c r="Z661" s="225"/>
      <c r="AA661" s="225"/>
      <c r="AB661" s="225"/>
      <c r="AC661" s="225"/>
      <c r="AD661" s="225"/>
      <c r="AE661" s="225"/>
      <c r="AF661" s="225"/>
      <c r="AG661" s="225"/>
      <c r="AH661" s="225"/>
      <c r="AI661" s="225"/>
      <c r="AJ661" s="225"/>
      <c r="AK661" s="257"/>
      <c r="AL661" s="257"/>
      <c r="AM661" s="225"/>
      <c r="AN661" s="225"/>
      <c r="AO661" s="225"/>
      <c r="AP661" s="225"/>
      <c r="AQ661" s="225"/>
      <c r="AR661" s="225"/>
      <c r="AS661" s="225"/>
      <c r="AT661" s="225"/>
      <c r="AU661" s="225"/>
      <c r="AV661" s="225"/>
      <c r="AW661" s="225"/>
      <c r="AX661" s="225"/>
      <c r="AY661" s="225"/>
      <c r="AZ661" s="225"/>
      <c r="BA661" s="225"/>
      <c r="BB661" s="225"/>
      <c r="BC661" s="225"/>
      <c r="BD661" s="225"/>
      <c r="BE661" s="225"/>
      <c r="BF661" s="225"/>
      <c r="BG661" s="225"/>
      <c r="BH661" s="225"/>
      <c r="BI661" s="225"/>
      <c r="BJ661" s="225"/>
      <c r="BK661" s="225"/>
      <c r="BL661" s="225"/>
      <c r="BM661" s="225"/>
      <c r="BN661" s="225"/>
      <c r="BO661" s="225"/>
      <c r="BP661" s="225"/>
      <c r="BQ661" s="225"/>
      <c r="BR661" s="225"/>
      <c r="BS661" s="225"/>
      <c r="BT661" s="225"/>
      <c r="BU661" s="225"/>
      <c r="BV661" s="225"/>
      <c r="BW661" s="225"/>
      <c r="BX661" s="225"/>
      <c r="BY661" s="225"/>
      <c r="BZ661" s="225"/>
      <c r="CA661" s="225"/>
      <c r="CB661" s="225"/>
      <c r="CC661" s="225"/>
      <c r="CD661" s="225"/>
      <c r="CE661" s="225"/>
      <c r="CF661" s="225"/>
      <c r="CG661" s="225"/>
      <c r="CH661" s="225"/>
      <c r="CI661" s="225"/>
      <c r="CJ661" s="225"/>
      <c r="CK661" s="225"/>
      <c r="CL661" s="225"/>
      <c r="CM661" s="225"/>
      <c r="CN661" s="225"/>
      <c r="CO661" s="225"/>
      <c r="CP661" s="225"/>
      <c r="CQ661" s="225"/>
      <c r="CR661" s="225"/>
      <c r="CS661" s="225"/>
      <c r="CT661" s="225"/>
    </row>
    <row r="662" spans="1:98" ht="12" customHeight="1" x14ac:dyDescent="0.25">
      <c r="A662" s="225"/>
      <c r="B662" s="225"/>
      <c r="C662" s="225"/>
      <c r="D662" s="225"/>
      <c r="E662" s="225"/>
      <c r="F662" s="225"/>
      <c r="G662" s="225"/>
      <c r="H662" s="225"/>
      <c r="I662" s="225"/>
      <c r="J662" s="225"/>
      <c r="K662" s="225"/>
      <c r="L662" s="225"/>
      <c r="M662" s="225"/>
      <c r="N662" s="225"/>
      <c r="O662" s="225"/>
      <c r="P662" s="225"/>
      <c r="Q662" s="225"/>
      <c r="R662" s="225"/>
      <c r="S662" s="225"/>
      <c r="T662" s="225"/>
      <c r="U662" s="225"/>
      <c r="V662" s="225"/>
      <c r="W662" s="225"/>
      <c r="X662" s="225"/>
      <c r="Y662" s="225"/>
      <c r="Z662" s="225"/>
      <c r="AA662" s="225"/>
      <c r="AB662" s="225"/>
      <c r="AC662" s="225"/>
      <c r="AD662" s="225"/>
      <c r="AE662" s="225"/>
      <c r="AF662" s="225"/>
      <c r="AG662" s="225"/>
      <c r="AH662" s="225"/>
      <c r="AI662" s="225"/>
      <c r="AJ662" s="225"/>
      <c r="AK662" s="257"/>
      <c r="AL662" s="257"/>
      <c r="AM662" s="225"/>
      <c r="AN662" s="225"/>
      <c r="AO662" s="225"/>
      <c r="AP662" s="225"/>
      <c r="AQ662" s="225"/>
      <c r="AR662" s="225"/>
      <c r="AS662" s="225"/>
      <c r="AT662" s="225"/>
      <c r="AU662" s="225"/>
      <c r="AV662" s="225"/>
      <c r="AW662" s="225"/>
      <c r="AX662" s="225"/>
      <c r="AY662" s="225"/>
      <c r="AZ662" s="225"/>
      <c r="BA662" s="225"/>
      <c r="BB662" s="225"/>
      <c r="BC662" s="225"/>
      <c r="BD662" s="225"/>
      <c r="BE662" s="225"/>
      <c r="BF662" s="225"/>
      <c r="BG662" s="225"/>
      <c r="BH662" s="225"/>
      <c r="BI662" s="225"/>
      <c r="BJ662" s="225"/>
      <c r="BK662" s="225"/>
      <c r="BL662" s="225"/>
      <c r="BM662" s="225"/>
      <c r="BN662" s="225"/>
      <c r="BO662" s="225"/>
      <c r="BP662" s="225"/>
      <c r="BQ662" s="225"/>
      <c r="BR662" s="225"/>
      <c r="BS662" s="225"/>
      <c r="BT662" s="225"/>
      <c r="BU662" s="225"/>
      <c r="BV662" s="225"/>
      <c r="BW662" s="225"/>
      <c r="BX662" s="225"/>
      <c r="BY662" s="225"/>
      <c r="BZ662" s="225"/>
      <c r="CA662" s="225"/>
      <c r="CB662" s="225"/>
      <c r="CC662" s="225"/>
      <c r="CD662" s="225"/>
      <c r="CE662" s="225"/>
      <c r="CF662" s="225"/>
      <c r="CG662" s="225"/>
      <c r="CH662" s="225"/>
      <c r="CI662" s="225"/>
      <c r="CJ662" s="225"/>
      <c r="CK662" s="225"/>
      <c r="CL662" s="225"/>
      <c r="CM662" s="225"/>
      <c r="CN662" s="225"/>
      <c r="CO662" s="225"/>
      <c r="CP662" s="225"/>
      <c r="CQ662" s="225"/>
      <c r="CR662" s="225"/>
      <c r="CS662" s="225"/>
      <c r="CT662" s="225"/>
    </row>
    <row r="663" spans="1:98" ht="12" customHeight="1" x14ac:dyDescent="0.25">
      <c r="A663" s="225"/>
      <c r="B663" s="225"/>
      <c r="C663" s="225"/>
      <c r="D663" s="225"/>
      <c r="E663" s="225"/>
      <c r="F663" s="225"/>
      <c r="G663" s="225"/>
      <c r="H663" s="225"/>
      <c r="I663" s="225"/>
      <c r="J663" s="225"/>
      <c r="K663" s="225"/>
      <c r="L663" s="225"/>
      <c r="M663" s="225"/>
      <c r="N663" s="225"/>
      <c r="O663" s="225"/>
      <c r="P663" s="225"/>
      <c r="Q663" s="225"/>
      <c r="R663" s="225"/>
      <c r="S663" s="225"/>
      <c r="T663" s="225"/>
      <c r="U663" s="225"/>
      <c r="V663" s="225"/>
      <c r="W663" s="225"/>
      <c r="X663" s="225"/>
      <c r="Y663" s="225"/>
      <c r="Z663" s="225"/>
      <c r="AA663" s="225"/>
      <c r="AB663" s="225"/>
      <c r="AC663" s="225"/>
      <c r="AD663" s="225"/>
      <c r="AE663" s="225"/>
      <c r="AF663" s="225"/>
      <c r="AG663" s="225"/>
      <c r="AH663" s="225"/>
      <c r="AI663" s="225"/>
      <c r="AJ663" s="225"/>
      <c r="AK663" s="257"/>
      <c r="AL663" s="257"/>
      <c r="AM663" s="225"/>
      <c r="AN663" s="225"/>
      <c r="AO663" s="225"/>
      <c r="AP663" s="225"/>
      <c r="AQ663" s="225"/>
      <c r="AR663" s="225"/>
      <c r="AS663" s="225"/>
      <c r="AT663" s="225"/>
      <c r="AU663" s="225"/>
      <c r="AV663" s="225"/>
      <c r="AW663" s="225"/>
      <c r="AX663" s="225"/>
      <c r="AY663" s="225"/>
      <c r="AZ663" s="225"/>
      <c r="BA663" s="225"/>
      <c r="BB663" s="225"/>
      <c r="BC663" s="225"/>
      <c r="BD663" s="225"/>
      <c r="BE663" s="225"/>
      <c r="BF663" s="225"/>
      <c r="BG663" s="225"/>
      <c r="BH663" s="225"/>
      <c r="BI663" s="225"/>
      <c r="BJ663" s="225"/>
      <c r="BK663" s="225"/>
      <c r="BL663" s="225"/>
      <c r="BM663" s="225"/>
      <c r="BN663" s="225"/>
      <c r="BO663" s="225"/>
      <c r="BP663" s="225"/>
      <c r="BQ663" s="225"/>
      <c r="BR663" s="225"/>
      <c r="BS663" s="225"/>
      <c r="BT663" s="225"/>
      <c r="BU663" s="225"/>
      <c r="BV663" s="225"/>
      <c r="BW663" s="225"/>
      <c r="BX663" s="225"/>
      <c r="BY663" s="225"/>
      <c r="BZ663" s="225"/>
      <c r="CA663" s="225"/>
      <c r="CB663" s="225"/>
      <c r="CC663" s="225"/>
      <c r="CD663" s="225"/>
      <c r="CE663" s="225"/>
      <c r="CF663" s="225"/>
      <c r="CG663" s="225"/>
      <c r="CH663" s="225"/>
      <c r="CI663" s="225"/>
      <c r="CJ663" s="225"/>
      <c r="CK663" s="225"/>
      <c r="CL663" s="225"/>
      <c r="CM663" s="225"/>
      <c r="CN663" s="225"/>
      <c r="CO663" s="225"/>
      <c r="CP663" s="225"/>
      <c r="CQ663" s="225"/>
      <c r="CR663" s="225"/>
      <c r="CS663" s="225"/>
      <c r="CT663" s="225"/>
    </row>
    <row r="664" spans="1:98" ht="12" customHeight="1" x14ac:dyDescent="0.25">
      <c r="A664" s="225"/>
      <c r="B664" s="225"/>
      <c r="C664" s="225"/>
      <c r="D664" s="225"/>
      <c r="E664" s="225"/>
      <c r="F664" s="225"/>
      <c r="G664" s="225"/>
      <c r="H664" s="225"/>
      <c r="I664" s="225"/>
      <c r="J664" s="225"/>
      <c r="K664" s="225"/>
      <c r="L664" s="225"/>
      <c r="M664" s="225"/>
      <c r="N664" s="225"/>
      <c r="O664" s="225"/>
      <c r="P664" s="225"/>
      <c r="Q664" s="225"/>
      <c r="R664" s="225"/>
      <c r="S664" s="225"/>
      <c r="T664" s="225"/>
      <c r="U664" s="225"/>
      <c r="V664" s="225"/>
      <c r="W664" s="225"/>
      <c r="X664" s="225"/>
      <c r="Y664" s="225"/>
      <c r="Z664" s="225"/>
      <c r="AA664" s="225"/>
      <c r="AB664" s="225"/>
      <c r="AC664" s="225"/>
      <c r="AD664" s="225"/>
      <c r="AE664" s="225"/>
      <c r="AF664" s="225"/>
      <c r="AG664" s="225"/>
      <c r="AH664" s="225"/>
      <c r="AI664" s="225"/>
      <c r="AJ664" s="225"/>
      <c r="AK664" s="257"/>
      <c r="AL664" s="257"/>
      <c r="AM664" s="225"/>
      <c r="AN664" s="225"/>
      <c r="AO664" s="225"/>
      <c r="AP664" s="225"/>
      <c r="AQ664" s="225"/>
      <c r="AR664" s="225"/>
      <c r="AS664" s="225"/>
      <c r="AT664" s="225"/>
      <c r="AU664" s="225"/>
      <c r="AV664" s="225"/>
      <c r="AW664" s="225"/>
      <c r="AX664" s="225"/>
      <c r="AY664" s="225"/>
      <c r="AZ664" s="225"/>
      <c r="BA664" s="225"/>
      <c r="BB664" s="225"/>
      <c r="BC664" s="225"/>
      <c r="BD664" s="225"/>
      <c r="BE664" s="225"/>
      <c r="BF664" s="225"/>
      <c r="BG664" s="225"/>
      <c r="BH664" s="225"/>
      <c r="BI664" s="225"/>
      <c r="BJ664" s="225"/>
      <c r="BK664" s="225"/>
      <c r="BL664" s="225"/>
      <c r="BM664" s="225"/>
      <c r="BN664" s="225"/>
      <c r="BO664" s="225"/>
      <c r="BP664" s="225"/>
      <c r="BQ664" s="225"/>
      <c r="BR664" s="225"/>
      <c r="BS664" s="225"/>
      <c r="BT664" s="225"/>
      <c r="BU664" s="225"/>
      <c r="BV664" s="225"/>
      <c r="BW664" s="225"/>
      <c r="BX664" s="225"/>
      <c r="BY664" s="225"/>
      <c r="BZ664" s="225"/>
      <c r="CA664" s="225"/>
      <c r="CB664" s="225"/>
      <c r="CC664" s="225"/>
      <c r="CD664" s="225"/>
      <c r="CE664" s="225"/>
      <c r="CF664" s="225"/>
      <c r="CG664" s="225"/>
      <c r="CH664" s="225"/>
      <c r="CI664" s="225"/>
      <c r="CJ664" s="225"/>
      <c r="CK664" s="225"/>
      <c r="CL664" s="225"/>
      <c r="CM664" s="225"/>
      <c r="CN664" s="225"/>
      <c r="CO664" s="225"/>
      <c r="CP664" s="225"/>
      <c r="CQ664" s="225"/>
      <c r="CR664" s="225"/>
      <c r="CS664" s="225"/>
      <c r="CT664" s="225"/>
    </row>
    <row r="665" spans="1:98" ht="12" customHeight="1" x14ac:dyDescent="0.25">
      <c r="A665" s="225"/>
      <c r="B665" s="225"/>
      <c r="C665" s="225"/>
      <c r="D665" s="225"/>
      <c r="E665" s="225"/>
      <c r="F665" s="225"/>
      <c r="G665" s="225"/>
      <c r="H665" s="225"/>
      <c r="I665" s="225"/>
      <c r="J665" s="225"/>
      <c r="K665" s="225"/>
      <c r="L665" s="225"/>
      <c r="M665" s="225"/>
      <c r="N665" s="225"/>
      <c r="O665" s="225"/>
      <c r="P665" s="225"/>
      <c r="Q665" s="225"/>
      <c r="R665" s="225"/>
      <c r="S665" s="225"/>
      <c r="T665" s="225"/>
      <c r="U665" s="225"/>
      <c r="V665" s="225"/>
      <c r="W665" s="225"/>
      <c r="X665" s="225"/>
      <c r="Y665" s="225"/>
      <c r="Z665" s="225"/>
      <c r="AA665" s="225"/>
      <c r="AB665" s="225"/>
      <c r="AC665" s="225"/>
      <c r="AD665" s="225"/>
      <c r="AE665" s="225"/>
      <c r="AF665" s="225"/>
      <c r="AG665" s="225"/>
      <c r="AH665" s="225"/>
      <c r="AI665" s="225"/>
      <c r="AJ665" s="225"/>
      <c r="AK665" s="257"/>
      <c r="AL665" s="257"/>
      <c r="AM665" s="225"/>
      <c r="AN665" s="225"/>
      <c r="AO665" s="225"/>
      <c r="AP665" s="225"/>
      <c r="AQ665" s="225"/>
      <c r="AR665" s="225"/>
      <c r="AS665" s="225"/>
      <c r="AT665" s="225"/>
      <c r="AU665" s="225"/>
      <c r="AV665" s="225"/>
      <c r="AW665" s="225"/>
      <c r="AX665" s="225"/>
      <c r="AY665" s="225"/>
      <c r="AZ665" s="225"/>
      <c r="BA665" s="225"/>
      <c r="BB665" s="225"/>
      <c r="BC665" s="225"/>
      <c r="BD665" s="225"/>
      <c r="BE665" s="225"/>
      <c r="BF665" s="225"/>
      <c r="BG665" s="225"/>
      <c r="BH665" s="225"/>
      <c r="BI665" s="225"/>
      <c r="BJ665" s="225"/>
      <c r="BK665" s="225"/>
      <c r="BL665" s="225"/>
      <c r="BM665" s="225"/>
      <c r="BN665" s="225"/>
      <c r="BO665" s="225"/>
      <c r="BP665" s="225"/>
      <c r="BQ665" s="225"/>
      <c r="BR665" s="225"/>
      <c r="BS665" s="225"/>
      <c r="BT665" s="225"/>
      <c r="BU665" s="225"/>
      <c r="BV665" s="225"/>
      <c r="BW665" s="225"/>
      <c r="BX665" s="225"/>
      <c r="BY665" s="225"/>
      <c r="BZ665" s="225"/>
      <c r="CA665" s="225"/>
      <c r="CB665" s="225"/>
      <c r="CC665" s="225"/>
      <c r="CD665" s="225"/>
      <c r="CE665" s="225"/>
      <c r="CF665" s="225"/>
      <c r="CG665" s="225"/>
      <c r="CH665" s="225"/>
      <c r="CI665" s="225"/>
      <c r="CJ665" s="225"/>
      <c r="CK665" s="225"/>
      <c r="CL665" s="225"/>
      <c r="CM665" s="225"/>
      <c r="CN665" s="225"/>
      <c r="CO665" s="225"/>
      <c r="CP665" s="225"/>
      <c r="CQ665" s="225"/>
      <c r="CR665" s="225"/>
      <c r="CS665" s="225"/>
      <c r="CT665" s="225"/>
    </row>
    <row r="666" spans="1:98" ht="12" customHeight="1" x14ac:dyDescent="0.25">
      <c r="A666" s="225"/>
      <c r="B666" s="225"/>
      <c r="C666" s="225"/>
      <c r="D666" s="225"/>
      <c r="E666" s="225"/>
      <c r="F666" s="225"/>
      <c r="G666" s="225"/>
      <c r="H666" s="225"/>
      <c r="I666" s="225"/>
      <c r="J666" s="225"/>
      <c r="K666" s="225"/>
      <c r="L666" s="225"/>
      <c r="M666" s="225"/>
      <c r="N666" s="225"/>
      <c r="O666" s="225"/>
      <c r="P666" s="225"/>
      <c r="Q666" s="225"/>
      <c r="R666" s="225"/>
      <c r="S666" s="225"/>
      <c r="T666" s="225"/>
      <c r="U666" s="225"/>
      <c r="V666" s="225"/>
      <c r="W666" s="225"/>
      <c r="X666" s="225"/>
      <c r="Y666" s="225"/>
      <c r="Z666" s="225"/>
      <c r="AA666" s="225"/>
      <c r="AB666" s="225"/>
      <c r="AC666" s="225"/>
      <c r="AD666" s="225"/>
      <c r="AE666" s="225"/>
      <c r="AF666" s="225"/>
      <c r="AG666" s="225"/>
      <c r="AH666" s="225"/>
      <c r="AI666" s="225"/>
      <c r="AJ666" s="225"/>
      <c r="AK666" s="257"/>
      <c r="AL666" s="257"/>
      <c r="AM666" s="225"/>
      <c r="AN666" s="225"/>
      <c r="AO666" s="225"/>
      <c r="AP666" s="225"/>
      <c r="AQ666" s="225"/>
      <c r="AR666" s="225"/>
      <c r="AS666" s="225"/>
      <c r="AT666" s="225"/>
      <c r="AU666" s="225"/>
      <c r="AV666" s="225"/>
      <c r="AW666" s="225"/>
      <c r="AX666" s="225"/>
      <c r="AY666" s="225"/>
      <c r="AZ666" s="225"/>
      <c r="BA666" s="225"/>
      <c r="BB666" s="225"/>
      <c r="BC666" s="225"/>
      <c r="BD666" s="225"/>
      <c r="BE666" s="225"/>
      <c r="BF666" s="225"/>
      <c r="BG666" s="225"/>
      <c r="BH666" s="225"/>
      <c r="BI666" s="225"/>
      <c r="BJ666" s="225"/>
      <c r="BK666" s="225"/>
      <c r="BL666" s="225"/>
      <c r="BM666" s="225"/>
      <c r="BN666" s="225"/>
      <c r="BO666" s="225"/>
      <c r="BP666" s="225"/>
      <c r="BQ666" s="225"/>
      <c r="BR666" s="225"/>
      <c r="BS666" s="225"/>
      <c r="BT666" s="225"/>
      <c r="BU666" s="225"/>
      <c r="BV666" s="225"/>
      <c r="BW666" s="225"/>
      <c r="BX666" s="225"/>
      <c r="BY666" s="225"/>
      <c r="BZ666" s="225"/>
      <c r="CA666" s="225"/>
      <c r="CB666" s="225"/>
      <c r="CC666" s="225"/>
      <c r="CD666" s="225"/>
      <c r="CE666" s="225"/>
      <c r="CF666" s="225"/>
      <c r="CG666" s="225"/>
      <c r="CH666" s="225"/>
      <c r="CI666" s="225"/>
      <c r="CJ666" s="225"/>
      <c r="CK666" s="225"/>
      <c r="CL666" s="225"/>
      <c r="CM666" s="225"/>
      <c r="CN666" s="225"/>
      <c r="CO666" s="225"/>
      <c r="CP666" s="225"/>
      <c r="CQ666" s="225"/>
      <c r="CR666" s="225"/>
      <c r="CS666" s="225"/>
      <c r="CT666" s="225"/>
    </row>
    <row r="667" spans="1:98" ht="12" customHeight="1" x14ac:dyDescent="0.25">
      <c r="A667" s="225"/>
      <c r="B667" s="225"/>
      <c r="C667" s="225"/>
      <c r="D667" s="225"/>
      <c r="E667" s="225"/>
      <c r="F667" s="225"/>
      <c r="G667" s="225"/>
      <c r="H667" s="225"/>
      <c r="I667" s="225"/>
      <c r="J667" s="225"/>
      <c r="K667" s="225"/>
      <c r="L667" s="225"/>
      <c r="M667" s="225"/>
      <c r="N667" s="225"/>
      <c r="O667" s="225"/>
      <c r="P667" s="225"/>
      <c r="Q667" s="225"/>
      <c r="R667" s="225"/>
      <c r="S667" s="225"/>
      <c r="T667" s="225"/>
      <c r="U667" s="225"/>
      <c r="V667" s="225"/>
      <c r="W667" s="225"/>
      <c r="X667" s="225"/>
      <c r="Y667" s="225"/>
      <c r="Z667" s="225"/>
      <c r="AA667" s="225"/>
      <c r="AB667" s="225"/>
      <c r="AC667" s="225"/>
      <c r="AD667" s="225"/>
      <c r="AE667" s="225"/>
      <c r="AF667" s="225"/>
      <c r="AG667" s="225"/>
      <c r="AH667" s="225"/>
      <c r="AI667" s="225"/>
      <c r="AJ667" s="225"/>
      <c r="AK667" s="257"/>
      <c r="AL667" s="257"/>
      <c r="AM667" s="225"/>
      <c r="AN667" s="225"/>
      <c r="AO667" s="225"/>
      <c r="AP667" s="225"/>
      <c r="AQ667" s="225"/>
      <c r="AR667" s="225"/>
      <c r="AS667" s="225"/>
      <c r="AT667" s="225"/>
      <c r="AU667" s="225"/>
      <c r="AV667" s="225"/>
      <c r="AW667" s="225"/>
      <c r="AX667" s="225"/>
      <c r="AY667" s="225"/>
      <c r="AZ667" s="225"/>
      <c r="BA667" s="225"/>
      <c r="BB667" s="225"/>
      <c r="BC667" s="225"/>
      <c r="BD667" s="225"/>
      <c r="BE667" s="225"/>
      <c r="BF667" s="225"/>
      <c r="BG667" s="225"/>
      <c r="BH667" s="225"/>
      <c r="BI667" s="225"/>
      <c r="BJ667" s="225"/>
      <c r="BK667" s="225"/>
      <c r="BL667" s="225"/>
      <c r="BM667" s="225"/>
      <c r="BN667" s="225"/>
      <c r="BO667" s="225"/>
      <c r="BP667" s="225"/>
      <c r="BQ667" s="225"/>
      <c r="BR667" s="225"/>
      <c r="BS667" s="225"/>
      <c r="BT667" s="225"/>
      <c r="BU667" s="225"/>
      <c r="BV667" s="225"/>
      <c r="BW667" s="225"/>
      <c r="BX667" s="225"/>
      <c r="BY667" s="225"/>
      <c r="BZ667" s="225"/>
      <c r="CA667" s="225"/>
      <c r="CB667" s="225"/>
      <c r="CC667" s="225"/>
      <c r="CD667" s="225"/>
      <c r="CE667" s="225"/>
      <c r="CF667" s="225"/>
      <c r="CG667" s="225"/>
      <c r="CH667" s="225"/>
      <c r="CI667" s="225"/>
      <c r="CJ667" s="225"/>
      <c r="CK667" s="225"/>
      <c r="CL667" s="225"/>
      <c r="CM667" s="225"/>
      <c r="CN667" s="225"/>
      <c r="CO667" s="225"/>
      <c r="CP667" s="225"/>
      <c r="CQ667" s="225"/>
      <c r="CR667" s="225"/>
      <c r="CS667" s="225"/>
      <c r="CT667" s="225"/>
    </row>
    <row r="668" spans="1:98" ht="12" customHeight="1" x14ac:dyDescent="0.25">
      <c r="A668" s="225"/>
      <c r="B668" s="225"/>
      <c r="C668" s="225"/>
      <c r="D668" s="225"/>
      <c r="E668" s="225"/>
      <c r="F668" s="225"/>
      <c r="G668" s="225"/>
      <c r="H668" s="225"/>
      <c r="I668" s="225"/>
      <c r="J668" s="225"/>
      <c r="K668" s="225"/>
      <c r="L668" s="225"/>
      <c r="M668" s="225"/>
      <c r="N668" s="225"/>
      <c r="O668" s="225"/>
      <c r="P668" s="225"/>
      <c r="Q668" s="225"/>
      <c r="R668" s="225"/>
      <c r="S668" s="225"/>
      <c r="T668" s="225"/>
      <c r="U668" s="225"/>
      <c r="V668" s="225"/>
      <c r="W668" s="225"/>
      <c r="X668" s="225"/>
      <c r="Y668" s="225"/>
      <c r="Z668" s="225"/>
      <c r="AA668" s="225"/>
      <c r="AB668" s="225"/>
      <c r="AC668" s="225"/>
      <c r="AD668" s="225"/>
      <c r="AE668" s="225"/>
      <c r="AF668" s="225"/>
      <c r="AG668" s="225"/>
      <c r="AH668" s="225"/>
      <c r="AI668" s="225"/>
      <c r="AJ668" s="225"/>
      <c r="AK668" s="257"/>
      <c r="AL668" s="257"/>
      <c r="AM668" s="225"/>
      <c r="AN668" s="225"/>
      <c r="AO668" s="225"/>
      <c r="AP668" s="225"/>
      <c r="AQ668" s="225"/>
      <c r="AR668" s="225"/>
      <c r="AS668" s="225"/>
      <c r="AT668" s="225"/>
      <c r="AU668" s="225"/>
      <c r="AV668" s="225"/>
      <c r="AW668" s="225"/>
      <c r="AX668" s="225"/>
      <c r="AY668" s="225"/>
      <c r="AZ668" s="225"/>
      <c r="BA668" s="225"/>
      <c r="BB668" s="225"/>
      <c r="BC668" s="225"/>
      <c r="BD668" s="225"/>
      <c r="BE668" s="225"/>
      <c r="BF668" s="225"/>
      <c r="BG668" s="225"/>
      <c r="BH668" s="225"/>
      <c r="BI668" s="225"/>
      <c r="BJ668" s="225"/>
      <c r="BK668" s="225"/>
      <c r="BL668" s="225"/>
      <c r="BM668" s="225"/>
      <c r="BN668" s="225"/>
      <c r="BO668" s="225"/>
      <c r="BP668" s="225"/>
      <c r="BQ668" s="225"/>
      <c r="BR668" s="225"/>
      <c r="BS668" s="225"/>
      <c r="BT668" s="225"/>
      <c r="BU668" s="225"/>
      <c r="BV668" s="225"/>
      <c r="BW668" s="225"/>
      <c r="BX668" s="225"/>
      <c r="BY668" s="225"/>
      <c r="BZ668" s="225"/>
      <c r="CA668" s="225"/>
      <c r="CB668" s="225"/>
      <c r="CC668" s="225"/>
      <c r="CD668" s="225"/>
      <c r="CE668" s="225"/>
      <c r="CF668" s="225"/>
      <c r="CG668" s="225"/>
      <c r="CH668" s="225"/>
      <c r="CI668" s="225"/>
      <c r="CJ668" s="225"/>
      <c r="CK668" s="225"/>
      <c r="CL668" s="225"/>
      <c r="CM668" s="225"/>
      <c r="CN668" s="225"/>
      <c r="CO668" s="225"/>
      <c r="CP668" s="225"/>
      <c r="CQ668" s="225"/>
      <c r="CR668" s="225"/>
      <c r="CS668" s="225"/>
      <c r="CT668" s="225"/>
    </row>
    <row r="669" spans="1:98" ht="12" customHeight="1" x14ac:dyDescent="0.25">
      <c r="A669" s="225"/>
      <c r="B669" s="225"/>
      <c r="C669" s="225"/>
      <c r="D669" s="225"/>
      <c r="E669" s="225"/>
      <c r="F669" s="225"/>
      <c r="G669" s="225"/>
      <c r="H669" s="225"/>
      <c r="I669" s="225"/>
      <c r="J669" s="225"/>
      <c r="K669" s="225"/>
      <c r="L669" s="225"/>
      <c r="M669" s="225"/>
      <c r="N669" s="225"/>
      <c r="O669" s="225"/>
      <c r="P669" s="225"/>
      <c r="Q669" s="225"/>
      <c r="R669" s="225"/>
      <c r="S669" s="225"/>
      <c r="T669" s="225"/>
      <c r="U669" s="225"/>
      <c r="V669" s="225"/>
      <c r="W669" s="225"/>
      <c r="X669" s="225"/>
      <c r="Y669" s="225"/>
      <c r="Z669" s="225"/>
      <c r="AA669" s="225"/>
      <c r="AB669" s="225"/>
      <c r="AC669" s="225"/>
      <c r="AD669" s="225"/>
      <c r="AE669" s="225"/>
      <c r="AF669" s="225"/>
      <c r="AG669" s="225"/>
      <c r="AH669" s="225"/>
      <c r="AI669" s="225"/>
      <c r="AJ669" s="225"/>
      <c r="AK669" s="257"/>
      <c r="AL669" s="257"/>
      <c r="AM669" s="225"/>
      <c r="AN669" s="225"/>
      <c r="AO669" s="225"/>
      <c r="AP669" s="225"/>
      <c r="AQ669" s="225"/>
      <c r="AR669" s="225"/>
      <c r="AS669" s="225"/>
      <c r="AT669" s="225"/>
      <c r="AU669" s="225"/>
      <c r="AV669" s="225"/>
      <c r="AW669" s="225"/>
      <c r="AX669" s="225"/>
      <c r="AY669" s="225"/>
      <c r="AZ669" s="225"/>
      <c r="BA669" s="225"/>
      <c r="BB669" s="225"/>
      <c r="BC669" s="225"/>
      <c r="BD669" s="225"/>
      <c r="BE669" s="225"/>
      <c r="BF669" s="225"/>
      <c r="BG669" s="225"/>
      <c r="BH669" s="225"/>
      <c r="BI669" s="225"/>
      <c r="BJ669" s="225"/>
      <c r="BK669" s="225"/>
      <c r="BL669" s="225"/>
      <c r="BM669" s="225"/>
      <c r="BN669" s="225"/>
      <c r="BO669" s="225"/>
      <c r="BP669" s="225"/>
      <c r="BQ669" s="225"/>
      <c r="BR669" s="225"/>
      <c r="BS669" s="225"/>
      <c r="BT669" s="225"/>
      <c r="BU669" s="225"/>
      <c r="BV669" s="225"/>
      <c r="BW669" s="225"/>
      <c r="BX669" s="225"/>
      <c r="BY669" s="225"/>
      <c r="BZ669" s="225"/>
      <c r="CA669" s="225"/>
      <c r="CB669" s="225"/>
      <c r="CC669" s="225"/>
      <c r="CD669" s="225"/>
      <c r="CE669" s="225"/>
      <c r="CF669" s="225"/>
      <c r="CG669" s="225"/>
      <c r="CH669" s="225"/>
      <c r="CI669" s="225"/>
      <c r="CJ669" s="225"/>
      <c r="CK669" s="225"/>
      <c r="CL669" s="225"/>
      <c r="CM669" s="225"/>
      <c r="CN669" s="225"/>
      <c r="CO669" s="225"/>
      <c r="CP669" s="225"/>
      <c r="CQ669" s="225"/>
      <c r="CR669" s="225"/>
      <c r="CS669" s="225"/>
      <c r="CT669" s="225"/>
    </row>
    <row r="670" spans="1:98" ht="12" customHeight="1" x14ac:dyDescent="0.25">
      <c r="A670" s="225"/>
      <c r="B670" s="225"/>
      <c r="C670" s="225"/>
      <c r="D670" s="225"/>
      <c r="E670" s="225"/>
      <c r="F670" s="225"/>
      <c r="G670" s="225"/>
      <c r="H670" s="225"/>
      <c r="I670" s="225"/>
      <c r="J670" s="225"/>
      <c r="K670" s="225"/>
      <c r="L670" s="225"/>
      <c r="M670" s="225"/>
      <c r="N670" s="225"/>
      <c r="O670" s="225"/>
      <c r="P670" s="225"/>
      <c r="Q670" s="225"/>
      <c r="R670" s="225"/>
      <c r="S670" s="225"/>
      <c r="T670" s="225"/>
      <c r="U670" s="225"/>
      <c r="V670" s="225"/>
      <c r="W670" s="225"/>
      <c r="X670" s="225"/>
      <c r="Y670" s="225"/>
      <c r="Z670" s="225"/>
      <c r="AA670" s="225"/>
      <c r="AB670" s="225"/>
      <c r="AC670" s="225"/>
      <c r="AD670" s="225"/>
      <c r="AE670" s="225"/>
      <c r="AF670" s="225"/>
      <c r="AG670" s="225"/>
      <c r="AH670" s="225"/>
      <c r="AI670" s="225"/>
      <c r="AJ670" s="225"/>
      <c r="AK670" s="257"/>
      <c r="AL670" s="257"/>
      <c r="AM670" s="225"/>
      <c r="AN670" s="225"/>
      <c r="AO670" s="225"/>
      <c r="AP670" s="225"/>
      <c r="AQ670" s="225"/>
      <c r="AR670" s="225"/>
      <c r="AS670" s="225"/>
      <c r="AT670" s="225"/>
      <c r="AU670" s="225"/>
      <c r="AV670" s="225"/>
      <c r="AW670" s="225"/>
      <c r="AX670" s="225"/>
      <c r="AY670" s="225"/>
      <c r="AZ670" s="225"/>
      <c r="BA670" s="225"/>
      <c r="BB670" s="225"/>
      <c r="BC670" s="225"/>
      <c r="BD670" s="225"/>
      <c r="BE670" s="225"/>
      <c r="BF670" s="225"/>
      <c r="BG670" s="225"/>
      <c r="BH670" s="225"/>
      <c r="BI670" s="225"/>
      <c r="BJ670" s="225"/>
      <c r="BK670" s="225"/>
      <c r="BL670" s="225"/>
      <c r="BM670" s="225"/>
      <c r="BN670" s="225"/>
      <c r="BO670" s="225"/>
      <c r="BP670" s="225"/>
      <c r="BQ670" s="225"/>
      <c r="BR670" s="225"/>
      <c r="BS670" s="225"/>
      <c r="BT670" s="225"/>
      <c r="BU670" s="225"/>
      <c r="BV670" s="225"/>
      <c r="BW670" s="225"/>
      <c r="BX670" s="225"/>
      <c r="BY670" s="225"/>
      <c r="BZ670" s="225"/>
      <c r="CA670" s="225"/>
      <c r="CB670" s="225"/>
      <c r="CC670" s="225"/>
      <c r="CD670" s="225"/>
      <c r="CE670" s="225"/>
      <c r="CF670" s="225"/>
      <c r="CG670" s="225"/>
      <c r="CH670" s="225"/>
      <c r="CI670" s="225"/>
      <c r="CJ670" s="225"/>
      <c r="CK670" s="225"/>
      <c r="CL670" s="225"/>
      <c r="CM670" s="225"/>
      <c r="CN670" s="225"/>
      <c r="CO670" s="225"/>
      <c r="CP670" s="225"/>
      <c r="CQ670" s="225"/>
      <c r="CR670" s="225"/>
      <c r="CS670" s="225"/>
      <c r="CT670" s="225"/>
    </row>
    <row r="671" spans="1:98" ht="12" customHeight="1" x14ac:dyDescent="0.25">
      <c r="A671" s="225"/>
      <c r="B671" s="225"/>
      <c r="C671" s="225"/>
      <c r="D671" s="225"/>
      <c r="E671" s="225"/>
      <c r="F671" s="225"/>
      <c r="G671" s="225"/>
      <c r="H671" s="225"/>
      <c r="I671" s="225"/>
      <c r="J671" s="225"/>
      <c r="K671" s="225"/>
      <c r="L671" s="225"/>
      <c r="M671" s="225"/>
      <c r="N671" s="225"/>
      <c r="O671" s="225"/>
      <c r="P671" s="225"/>
      <c r="Q671" s="225"/>
      <c r="R671" s="225"/>
      <c r="S671" s="225"/>
      <c r="T671" s="225"/>
      <c r="U671" s="225"/>
      <c r="V671" s="225"/>
      <c r="W671" s="225"/>
      <c r="X671" s="225"/>
      <c r="Y671" s="225"/>
      <c r="Z671" s="225"/>
      <c r="AA671" s="225"/>
      <c r="AB671" s="225"/>
      <c r="AC671" s="225"/>
      <c r="AD671" s="225"/>
      <c r="AE671" s="225"/>
      <c r="AF671" s="225"/>
      <c r="AG671" s="225"/>
      <c r="AH671" s="225"/>
      <c r="AI671" s="225"/>
      <c r="AJ671" s="225"/>
      <c r="AK671" s="257"/>
      <c r="AL671" s="257"/>
      <c r="AM671" s="225"/>
      <c r="AN671" s="225"/>
      <c r="AO671" s="225"/>
      <c r="AP671" s="225"/>
      <c r="AQ671" s="225"/>
      <c r="AR671" s="225"/>
      <c r="AS671" s="225"/>
      <c r="AT671" s="225"/>
      <c r="AU671" s="225"/>
      <c r="AV671" s="225"/>
      <c r="AW671" s="225"/>
      <c r="AX671" s="225"/>
      <c r="AY671" s="225"/>
      <c r="AZ671" s="225"/>
      <c r="BA671" s="225"/>
      <c r="BB671" s="225"/>
      <c r="BC671" s="225"/>
      <c r="BD671" s="225"/>
      <c r="BE671" s="225"/>
      <c r="BF671" s="225"/>
      <c r="BG671" s="225"/>
      <c r="BH671" s="225"/>
      <c r="BI671" s="225"/>
      <c r="BJ671" s="225"/>
      <c r="BK671" s="225"/>
      <c r="BL671" s="225"/>
      <c r="BM671" s="225"/>
      <c r="BN671" s="225"/>
      <c r="BO671" s="225"/>
      <c r="BP671" s="225"/>
      <c r="BQ671" s="225"/>
      <c r="BR671" s="225"/>
      <c r="BS671" s="225"/>
      <c r="BT671" s="225"/>
      <c r="BU671" s="225"/>
      <c r="BV671" s="225"/>
      <c r="BW671" s="225"/>
      <c r="BX671" s="225"/>
      <c r="BY671" s="225"/>
      <c r="BZ671" s="225"/>
      <c r="CA671" s="225"/>
      <c r="CB671" s="225"/>
      <c r="CC671" s="225"/>
      <c r="CD671" s="225"/>
      <c r="CE671" s="225"/>
      <c r="CF671" s="225"/>
      <c r="CG671" s="225"/>
      <c r="CH671" s="225"/>
      <c r="CI671" s="225"/>
      <c r="CJ671" s="225"/>
      <c r="CK671" s="225"/>
      <c r="CL671" s="225"/>
      <c r="CM671" s="225"/>
      <c r="CN671" s="225"/>
      <c r="CO671" s="225"/>
      <c r="CP671" s="225"/>
      <c r="CQ671" s="225"/>
      <c r="CR671" s="225"/>
      <c r="CS671" s="225"/>
      <c r="CT671" s="225"/>
    </row>
    <row r="672" spans="1:98" ht="12" customHeight="1" x14ac:dyDescent="0.25">
      <c r="A672" s="225"/>
      <c r="B672" s="225"/>
      <c r="C672" s="225"/>
      <c r="D672" s="225"/>
      <c r="E672" s="225"/>
      <c r="F672" s="225"/>
      <c r="G672" s="225"/>
      <c r="H672" s="225"/>
      <c r="I672" s="225"/>
      <c r="J672" s="225"/>
      <c r="K672" s="225"/>
      <c r="L672" s="225"/>
      <c r="M672" s="225"/>
      <c r="N672" s="225"/>
      <c r="O672" s="225"/>
      <c r="P672" s="225"/>
      <c r="Q672" s="225"/>
      <c r="R672" s="225"/>
      <c r="S672" s="225"/>
      <c r="T672" s="225"/>
      <c r="U672" s="225"/>
      <c r="V672" s="225"/>
      <c r="W672" s="225"/>
      <c r="X672" s="225"/>
      <c r="Y672" s="225"/>
      <c r="Z672" s="225"/>
      <c r="AA672" s="225"/>
      <c r="AB672" s="225"/>
      <c r="AC672" s="225"/>
      <c r="AD672" s="225"/>
      <c r="AE672" s="225"/>
      <c r="AF672" s="225"/>
      <c r="AG672" s="225"/>
      <c r="AH672" s="225"/>
      <c r="AI672" s="225"/>
      <c r="AJ672" s="225"/>
      <c r="AK672" s="257"/>
      <c r="AL672" s="257"/>
      <c r="AM672" s="225"/>
      <c r="AN672" s="225"/>
      <c r="AO672" s="225"/>
      <c r="AP672" s="225"/>
      <c r="AQ672" s="225"/>
      <c r="AR672" s="225"/>
      <c r="AS672" s="225"/>
      <c r="AT672" s="225"/>
      <c r="AU672" s="225"/>
      <c r="AV672" s="225"/>
      <c r="AW672" s="225"/>
      <c r="AX672" s="225"/>
      <c r="AY672" s="225"/>
      <c r="AZ672" s="225"/>
      <c r="BA672" s="225"/>
      <c r="BB672" s="225"/>
      <c r="BC672" s="225"/>
      <c r="BD672" s="225"/>
      <c r="BE672" s="225"/>
      <c r="BF672" s="225"/>
      <c r="BG672" s="225"/>
      <c r="BH672" s="225"/>
      <c r="BI672" s="225"/>
      <c r="BJ672" s="225"/>
      <c r="BK672" s="225"/>
      <c r="BL672" s="225"/>
      <c r="BM672" s="225"/>
      <c r="BN672" s="225"/>
      <c r="BO672" s="225"/>
      <c r="BP672" s="225"/>
      <c r="BQ672" s="225"/>
      <c r="BR672" s="225"/>
      <c r="BS672" s="225"/>
      <c r="BT672" s="225"/>
      <c r="BU672" s="225"/>
      <c r="BV672" s="225"/>
      <c r="BW672" s="225"/>
      <c r="BX672" s="225"/>
      <c r="BY672" s="225"/>
      <c r="BZ672" s="225"/>
      <c r="CA672" s="225"/>
      <c r="CB672" s="225"/>
      <c r="CC672" s="225"/>
      <c r="CD672" s="225"/>
      <c r="CE672" s="225"/>
      <c r="CF672" s="225"/>
      <c r="CG672" s="225"/>
      <c r="CH672" s="225"/>
      <c r="CI672" s="225"/>
      <c r="CJ672" s="225"/>
      <c r="CK672" s="225"/>
      <c r="CL672" s="225"/>
      <c r="CM672" s="225"/>
      <c r="CN672" s="225"/>
      <c r="CO672" s="225"/>
      <c r="CP672" s="225"/>
      <c r="CQ672" s="225"/>
      <c r="CR672" s="225"/>
      <c r="CS672" s="225"/>
      <c r="CT672" s="225"/>
    </row>
    <row r="673" spans="1:98" ht="12" customHeight="1" x14ac:dyDescent="0.25">
      <c r="A673" s="225"/>
      <c r="B673" s="225"/>
      <c r="C673" s="225"/>
      <c r="D673" s="225"/>
      <c r="E673" s="225"/>
      <c r="F673" s="225"/>
      <c r="G673" s="225"/>
      <c r="H673" s="225"/>
      <c r="I673" s="225"/>
      <c r="J673" s="225"/>
      <c r="K673" s="225"/>
      <c r="L673" s="225"/>
      <c r="M673" s="225"/>
      <c r="N673" s="225"/>
      <c r="O673" s="225"/>
      <c r="P673" s="225"/>
      <c r="Q673" s="225"/>
      <c r="R673" s="225"/>
      <c r="S673" s="225"/>
      <c r="T673" s="225"/>
      <c r="U673" s="225"/>
      <c r="V673" s="225"/>
      <c r="W673" s="225"/>
      <c r="X673" s="225"/>
      <c r="Y673" s="225"/>
      <c r="Z673" s="225"/>
      <c r="AA673" s="225"/>
      <c r="AB673" s="225"/>
      <c r="AC673" s="225"/>
      <c r="AD673" s="225"/>
      <c r="AE673" s="225"/>
      <c r="AF673" s="225"/>
      <c r="AG673" s="225"/>
      <c r="AH673" s="225"/>
      <c r="AI673" s="225"/>
      <c r="AJ673" s="225"/>
      <c r="AK673" s="257"/>
      <c r="AL673" s="257"/>
      <c r="AM673" s="225"/>
      <c r="AN673" s="225"/>
      <c r="AO673" s="225"/>
      <c r="AP673" s="225"/>
      <c r="AQ673" s="225"/>
      <c r="AR673" s="225"/>
      <c r="AS673" s="225"/>
      <c r="AT673" s="225"/>
      <c r="AU673" s="225"/>
      <c r="AV673" s="225"/>
      <c r="AW673" s="225"/>
      <c r="AX673" s="225"/>
      <c r="AY673" s="225"/>
      <c r="AZ673" s="225"/>
      <c r="BA673" s="225"/>
      <c r="BB673" s="225"/>
      <c r="BC673" s="225"/>
      <c r="BD673" s="225"/>
      <c r="BE673" s="225"/>
      <c r="BF673" s="225"/>
      <c r="BG673" s="225"/>
      <c r="BH673" s="225"/>
      <c r="BI673" s="225"/>
      <c r="BJ673" s="225"/>
      <c r="BK673" s="225"/>
      <c r="BL673" s="225"/>
      <c r="BM673" s="225"/>
      <c r="BN673" s="225"/>
      <c r="BO673" s="225"/>
      <c r="BP673" s="225"/>
      <c r="BQ673" s="225"/>
      <c r="BR673" s="225"/>
      <c r="BS673" s="225"/>
      <c r="BT673" s="225"/>
      <c r="BU673" s="225"/>
      <c r="BV673" s="225"/>
      <c r="BW673" s="225"/>
      <c r="BX673" s="225"/>
      <c r="BY673" s="225"/>
      <c r="BZ673" s="225"/>
      <c r="CA673" s="225"/>
      <c r="CB673" s="225"/>
      <c r="CC673" s="225"/>
      <c r="CD673" s="225"/>
      <c r="CE673" s="225"/>
      <c r="CF673" s="225"/>
      <c r="CG673" s="225"/>
      <c r="CH673" s="225"/>
      <c r="CI673" s="225"/>
      <c r="CJ673" s="225"/>
      <c r="CK673" s="225"/>
      <c r="CL673" s="225"/>
      <c r="CM673" s="225"/>
      <c r="CN673" s="225"/>
      <c r="CO673" s="225"/>
      <c r="CP673" s="225"/>
      <c r="CQ673" s="225"/>
      <c r="CR673" s="225"/>
      <c r="CS673" s="225"/>
      <c r="CT673" s="225"/>
    </row>
    <row r="674" spans="1:98" ht="12" customHeight="1" x14ac:dyDescent="0.25">
      <c r="A674" s="225"/>
      <c r="B674" s="225"/>
      <c r="C674" s="225"/>
      <c r="D674" s="225"/>
      <c r="E674" s="225"/>
      <c r="F674" s="225"/>
      <c r="G674" s="225"/>
      <c r="H674" s="225"/>
      <c r="I674" s="225"/>
      <c r="J674" s="225"/>
      <c r="K674" s="225"/>
      <c r="L674" s="225"/>
      <c r="M674" s="225"/>
      <c r="N674" s="225"/>
      <c r="O674" s="225"/>
      <c r="P674" s="225"/>
      <c r="Q674" s="225"/>
      <c r="R674" s="225"/>
      <c r="S674" s="225"/>
      <c r="T674" s="225"/>
      <c r="U674" s="225"/>
      <c r="V674" s="225"/>
      <c r="W674" s="225"/>
      <c r="X674" s="225"/>
      <c r="Y674" s="225"/>
      <c r="Z674" s="225"/>
      <c r="AA674" s="225"/>
      <c r="AB674" s="225"/>
      <c r="AC674" s="225"/>
      <c r="AD674" s="225"/>
      <c r="AE674" s="225"/>
      <c r="AF674" s="225"/>
      <c r="AG674" s="225"/>
      <c r="AH674" s="225"/>
      <c r="AI674" s="225"/>
      <c r="AJ674" s="225"/>
      <c r="AK674" s="257"/>
      <c r="AL674" s="257"/>
      <c r="AM674" s="225"/>
      <c r="AN674" s="225"/>
      <c r="AO674" s="225"/>
      <c r="AP674" s="225"/>
      <c r="AQ674" s="225"/>
      <c r="AR674" s="225"/>
      <c r="AS674" s="225"/>
      <c r="AT674" s="225"/>
      <c r="AU674" s="225"/>
      <c r="AV674" s="225"/>
      <c r="AW674" s="225"/>
      <c r="AX674" s="225"/>
      <c r="AY674" s="225"/>
      <c r="AZ674" s="225"/>
      <c r="BA674" s="225"/>
      <c r="BB674" s="225"/>
      <c r="BC674" s="225"/>
      <c r="BD674" s="225"/>
      <c r="BE674" s="225"/>
      <c r="BF674" s="225"/>
      <c r="BG674" s="225"/>
      <c r="BH674" s="225"/>
      <c r="BI674" s="225"/>
      <c r="BJ674" s="225"/>
      <c r="BK674" s="225"/>
      <c r="BL674" s="225"/>
      <c r="BM674" s="225"/>
      <c r="BN674" s="225"/>
      <c r="BO674" s="225"/>
      <c r="BP674" s="225"/>
      <c r="BQ674" s="225"/>
      <c r="BR674" s="225"/>
      <c r="BS674" s="225"/>
      <c r="BT674" s="225"/>
      <c r="BU674" s="225"/>
      <c r="BV674" s="225"/>
      <c r="BW674" s="225"/>
      <c r="BX674" s="225"/>
      <c r="BY674" s="225"/>
      <c r="BZ674" s="225"/>
      <c r="CA674" s="225"/>
      <c r="CB674" s="225"/>
      <c r="CC674" s="225"/>
      <c r="CD674" s="225"/>
      <c r="CE674" s="225"/>
      <c r="CF674" s="225"/>
      <c r="CG674" s="225"/>
      <c r="CH674" s="225"/>
      <c r="CI674" s="225"/>
      <c r="CJ674" s="225"/>
      <c r="CK674" s="225"/>
      <c r="CL674" s="225"/>
      <c r="CM674" s="225"/>
      <c r="CN674" s="225"/>
      <c r="CO674" s="225"/>
      <c r="CP674" s="225"/>
      <c r="CQ674" s="225"/>
      <c r="CR674" s="225"/>
      <c r="CS674" s="225"/>
      <c r="CT674" s="225"/>
    </row>
    <row r="675" spans="1:98" ht="12" customHeight="1" x14ac:dyDescent="0.25">
      <c r="A675" s="225"/>
      <c r="B675" s="225"/>
      <c r="C675" s="225"/>
      <c r="D675" s="225"/>
      <c r="E675" s="225"/>
      <c r="F675" s="225"/>
      <c r="G675" s="225"/>
      <c r="H675" s="225"/>
      <c r="I675" s="225"/>
      <c r="J675" s="225"/>
      <c r="K675" s="225"/>
      <c r="L675" s="225"/>
      <c r="M675" s="225"/>
      <c r="N675" s="225"/>
      <c r="O675" s="225"/>
      <c r="P675" s="225"/>
      <c r="Q675" s="225"/>
      <c r="R675" s="225"/>
      <c r="S675" s="225"/>
      <c r="T675" s="225"/>
      <c r="U675" s="225"/>
      <c r="V675" s="225"/>
      <c r="W675" s="225"/>
      <c r="X675" s="225"/>
      <c r="Y675" s="225"/>
      <c r="Z675" s="225"/>
      <c r="AA675" s="225"/>
      <c r="AB675" s="225"/>
      <c r="AC675" s="225"/>
      <c r="AD675" s="225"/>
      <c r="AE675" s="225"/>
      <c r="AF675" s="225"/>
      <c r="AG675" s="225"/>
      <c r="AH675" s="225"/>
      <c r="AI675" s="225"/>
      <c r="AJ675" s="225"/>
      <c r="AK675" s="257"/>
      <c r="AL675" s="257"/>
      <c r="AM675" s="225"/>
      <c r="AN675" s="225"/>
      <c r="AO675" s="225"/>
      <c r="AP675" s="225"/>
      <c r="AQ675" s="225"/>
      <c r="AR675" s="225"/>
      <c r="AS675" s="225"/>
      <c r="AT675" s="225"/>
      <c r="AU675" s="225"/>
      <c r="AV675" s="225"/>
      <c r="AW675" s="225"/>
      <c r="AX675" s="225"/>
      <c r="AY675" s="225"/>
      <c r="AZ675" s="225"/>
      <c r="BA675" s="225"/>
      <c r="BB675" s="225"/>
      <c r="BC675" s="225"/>
      <c r="BD675" s="225"/>
      <c r="BE675" s="225"/>
      <c r="BF675" s="225"/>
      <c r="BG675" s="225"/>
      <c r="BH675" s="225"/>
      <c r="BI675" s="225"/>
      <c r="BJ675" s="225"/>
      <c r="BK675" s="225"/>
      <c r="BL675" s="225"/>
      <c r="BM675" s="225"/>
      <c r="BN675" s="225"/>
      <c r="BO675" s="225"/>
      <c r="BP675" s="225"/>
      <c r="BQ675" s="225"/>
      <c r="BR675" s="225"/>
      <c r="BS675" s="225"/>
      <c r="BT675" s="225"/>
      <c r="BU675" s="225"/>
      <c r="BV675" s="225"/>
      <c r="BW675" s="225"/>
      <c r="BX675" s="225"/>
      <c r="BY675" s="225"/>
      <c r="BZ675" s="225"/>
      <c r="CA675" s="225"/>
      <c r="CB675" s="225"/>
      <c r="CC675" s="225"/>
      <c r="CD675" s="225"/>
      <c r="CE675" s="225"/>
      <c r="CF675" s="225"/>
      <c r="CG675" s="225"/>
      <c r="CH675" s="225"/>
      <c r="CI675" s="225"/>
      <c r="CJ675" s="225"/>
      <c r="CK675" s="225"/>
      <c r="CL675" s="225"/>
      <c r="CM675" s="225"/>
      <c r="CN675" s="225"/>
      <c r="CO675" s="225"/>
      <c r="CP675" s="225"/>
      <c r="CQ675" s="225"/>
      <c r="CR675" s="225"/>
      <c r="CS675" s="225"/>
      <c r="CT675" s="225"/>
    </row>
    <row r="676" spans="1:98" ht="12" customHeight="1" x14ac:dyDescent="0.25">
      <c r="A676" s="225"/>
      <c r="B676" s="225"/>
      <c r="C676" s="225"/>
      <c r="D676" s="225"/>
      <c r="E676" s="225"/>
      <c r="F676" s="225"/>
      <c r="G676" s="225"/>
      <c r="H676" s="225"/>
      <c r="I676" s="225"/>
      <c r="J676" s="225"/>
      <c r="K676" s="225"/>
      <c r="L676" s="225"/>
      <c r="M676" s="225"/>
      <c r="N676" s="225"/>
      <c r="O676" s="225"/>
      <c r="P676" s="225"/>
      <c r="Q676" s="225"/>
      <c r="R676" s="225"/>
      <c r="S676" s="225"/>
      <c r="T676" s="225"/>
      <c r="U676" s="225"/>
      <c r="V676" s="225"/>
      <c r="W676" s="225"/>
      <c r="X676" s="225"/>
      <c r="Y676" s="225"/>
      <c r="Z676" s="225"/>
      <c r="AA676" s="225"/>
      <c r="AB676" s="225"/>
      <c r="AC676" s="225"/>
      <c r="AD676" s="225"/>
      <c r="AE676" s="225"/>
      <c r="AF676" s="225"/>
      <c r="AG676" s="225"/>
      <c r="AH676" s="225"/>
      <c r="AI676" s="225"/>
      <c r="AJ676" s="225"/>
      <c r="AK676" s="257"/>
      <c r="AL676" s="257"/>
      <c r="AM676" s="225"/>
      <c r="AN676" s="225"/>
      <c r="AO676" s="225"/>
      <c r="AP676" s="225"/>
      <c r="AQ676" s="225"/>
      <c r="AR676" s="225"/>
      <c r="AS676" s="225"/>
      <c r="AT676" s="225"/>
      <c r="AU676" s="225"/>
      <c r="AV676" s="225"/>
      <c r="AW676" s="225"/>
      <c r="AX676" s="225"/>
      <c r="AY676" s="225"/>
      <c r="AZ676" s="225"/>
      <c r="BA676" s="225"/>
      <c r="BB676" s="225"/>
      <c r="BC676" s="225"/>
      <c r="BD676" s="225"/>
      <c r="BE676" s="225"/>
      <c r="BF676" s="225"/>
      <c r="BG676" s="225"/>
      <c r="BH676" s="225"/>
      <c r="BI676" s="225"/>
      <c r="BJ676" s="225"/>
      <c r="BK676" s="225"/>
      <c r="BL676" s="225"/>
      <c r="BM676" s="225"/>
      <c r="BN676" s="225"/>
      <c r="BO676" s="225"/>
      <c r="BP676" s="225"/>
      <c r="BQ676" s="225"/>
      <c r="BR676" s="225"/>
      <c r="BS676" s="225"/>
      <c r="BT676" s="225"/>
      <c r="BU676" s="225"/>
      <c r="BV676" s="225"/>
      <c r="BW676" s="225"/>
      <c r="BX676" s="225"/>
      <c r="BY676" s="225"/>
      <c r="BZ676" s="225"/>
      <c r="CA676" s="225"/>
      <c r="CB676" s="225"/>
      <c r="CC676" s="225"/>
      <c r="CD676" s="225"/>
      <c r="CE676" s="225"/>
      <c r="CF676" s="225"/>
      <c r="CG676" s="225"/>
      <c r="CH676" s="225"/>
      <c r="CI676" s="225"/>
      <c r="CJ676" s="225"/>
      <c r="CK676" s="225"/>
      <c r="CL676" s="225"/>
      <c r="CM676" s="225"/>
      <c r="CN676" s="225"/>
      <c r="CO676" s="225"/>
      <c r="CP676" s="225"/>
      <c r="CQ676" s="225"/>
      <c r="CR676" s="225"/>
      <c r="CS676" s="225"/>
      <c r="CT676" s="225"/>
    </row>
    <row r="677" spans="1:98" ht="12" customHeight="1" x14ac:dyDescent="0.25">
      <c r="A677" s="225"/>
      <c r="B677" s="225"/>
      <c r="C677" s="225"/>
      <c r="D677" s="225"/>
      <c r="E677" s="225"/>
      <c r="F677" s="225"/>
      <c r="G677" s="225"/>
      <c r="H677" s="225"/>
      <c r="I677" s="225"/>
      <c r="J677" s="225"/>
      <c r="K677" s="225"/>
      <c r="L677" s="225"/>
      <c r="M677" s="225"/>
      <c r="N677" s="225"/>
      <c r="O677" s="225"/>
      <c r="P677" s="225"/>
      <c r="Q677" s="225"/>
      <c r="R677" s="225"/>
      <c r="S677" s="225"/>
      <c r="T677" s="225"/>
      <c r="U677" s="225"/>
      <c r="V677" s="225"/>
      <c r="W677" s="225"/>
      <c r="X677" s="225"/>
      <c r="Y677" s="225"/>
      <c r="Z677" s="225"/>
      <c r="AA677" s="225"/>
      <c r="AB677" s="225"/>
      <c r="AC677" s="225"/>
      <c r="AD677" s="225"/>
      <c r="AE677" s="225"/>
      <c r="AF677" s="225"/>
      <c r="AG677" s="225"/>
      <c r="AH677" s="225"/>
      <c r="AI677" s="225"/>
      <c r="AJ677" s="225"/>
      <c r="AK677" s="257"/>
      <c r="AL677" s="257"/>
      <c r="AM677" s="225"/>
      <c r="AN677" s="225"/>
      <c r="AO677" s="225"/>
      <c r="AP677" s="225"/>
      <c r="AQ677" s="225"/>
      <c r="AR677" s="225"/>
      <c r="AS677" s="225"/>
      <c r="AT677" s="225"/>
      <c r="AU677" s="225"/>
      <c r="AV677" s="225"/>
      <c r="AW677" s="225"/>
      <c r="AX677" s="225"/>
      <c r="AY677" s="225"/>
      <c r="AZ677" s="225"/>
      <c r="BA677" s="225"/>
      <c r="BB677" s="225"/>
      <c r="BC677" s="225"/>
      <c r="BD677" s="225"/>
      <c r="BE677" s="225"/>
      <c r="BF677" s="225"/>
      <c r="BG677" s="225"/>
      <c r="BH677" s="225"/>
      <c r="BI677" s="225"/>
      <c r="BJ677" s="225"/>
      <c r="BK677" s="225"/>
      <c r="BL677" s="225"/>
      <c r="BM677" s="225"/>
      <c r="BN677" s="225"/>
      <c r="BO677" s="225"/>
      <c r="BP677" s="225"/>
      <c r="BQ677" s="225"/>
      <c r="BR677" s="225"/>
      <c r="BS677" s="225"/>
      <c r="BT677" s="225"/>
      <c r="BU677" s="225"/>
      <c r="BV677" s="225"/>
      <c r="BW677" s="225"/>
      <c r="BX677" s="225"/>
      <c r="BY677" s="225"/>
      <c r="BZ677" s="225"/>
      <c r="CA677" s="225"/>
      <c r="CB677" s="225"/>
      <c r="CC677" s="225"/>
      <c r="CD677" s="225"/>
      <c r="CE677" s="225"/>
      <c r="CF677" s="225"/>
      <c r="CG677" s="225"/>
      <c r="CH677" s="225"/>
      <c r="CI677" s="225"/>
      <c r="CJ677" s="225"/>
      <c r="CK677" s="225"/>
      <c r="CL677" s="225"/>
      <c r="CM677" s="225"/>
      <c r="CN677" s="225"/>
      <c r="CO677" s="225"/>
      <c r="CP677" s="225"/>
      <c r="CQ677" s="225"/>
      <c r="CR677" s="225"/>
      <c r="CS677" s="225"/>
      <c r="CT677" s="225"/>
    </row>
    <row r="678" spans="1:98" ht="12" customHeight="1" x14ac:dyDescent="0.25">
      <c r="A678" s="225"/>
      <c r="B678" s="225"/>
      <c r="C678" s="225"/>
      <c r="D678" s="225"/>
      <c r="E678" s="225"/>
      <c r="F678" s="225"/>
      <c r="G678" s="225"/>
      <c r="H678" s="225"/>
      <c r="I678" s="225"/>
      <c r="J678" s="225"/>
      <c r="K678" s="225"/>
      <c r="L678" s="225"/>
      <c r="M678" s="225"/>
      <c r="N678" s="225"/>
      <c r="O678" s="225"/>
      <c r="P678" s="225"/>
      <c r="Q678" s="225"/>
      <c r="R678" s="225"/>
      <c r="S678" s="225"/>
      <c r="T678" s="225"/>
      <c r="U678" s="225"/>
      <c r="V678" s="225"/>
      <c r="W678" s="225"/>
      <c r="X678" s="225"/>
      <c r="Y678" s="225"/>
      <c r="Z678" s="225"/>
      <c r="AA678" s="225"/>
      <c r="AB678" s="225"/>
      <c r="AC678" s="225"/>
      <c r="AD678" s="225"/>
      <c r="AE678" s="225"/>
      <c r="AF678" s="225"/>
      <c r="AG678" s="225"/>
      <c r="AH678" s="225"/>
      <c r="AI678" s="225"/>
      <c r="AJ678" s="225"/>
      <c r="AK678" s="257"/>
      <c r="AL678" s="257"/>
      <c r="AM678" s="225"/>
      <c r="AN678" s="225"/>
      <c r="AO678" s="225"/>
      <c r="AP678" s="225"/>
      <c r="AQ678" s="225"/>
      <c r="AR678" s="225"/>
      <c r="AS678" s="225"/>
      <c r="AT678" s="225"/>
      <c r="AU678" s="225"/>
      <c r="AV678" s="225"/>
      <c r="AW678" s="225"/>
      <c r="AX678" s="225"/>
      <c r="AY678" s="225"/>
      <c r="AZ678" s="225"/>
      <c r="BA678" s="225"/>
      <c r="BB678" s="225"/>
      <c r="BC678" s="225"/>
      <c r="BD678" s="225"/>
      <c r="BE678" s="225"/>
      <c r="BF678" s="225"/>
      <c r="BG678" s="225"/>
      <c r="BH678" s="225"/>
      <c r="BI678" s="225"/>
      <c r="BJ678" s="225"/>
      <c r="BK678" s="225"/>
      <c r="BL678" s="225"/>
      <c r="BM678" s="225"/>
      <c r="BN678" s="225"/>
      <c r="BO678" s="225"/>
      <c r="BP678" s="225"/>
      <c r="BQ678" s="225"/>
      <c r="BR678" s="225"/>
      <c r="BS678" s="225"/>
      <c r="BT678" s="225"/>
      <c r="BU678" s="225"/>
      <c r="BV678" s="225"/>
      <c r="BW678" s="225"/>
      <c r="BX678" s="225"/>
      <c r="BY678" s="225"/>
      <c r="BZ678" s="225"/>
      <c r="CA678" s="225"/>
      <c r="CB678" s="225"/>
      <c r="CC678" s="225"/>
      <c r="CD678" s="225"/>
      <c r="CE678" s="225"/>
      <c r="CF678" s="225"/>
      <c r="CG678" s="225"/>
      <c r="CH678" s="225"/>
      <c r="CI678" s="225"/>
      <c r="CJ678" s="225"/>
      <c r="CK678" s="225"/>
      <c r="CL678" s="225"/>
      <c r="CM678" s="225"/>
      <c r="CN678" s="225"/>
      <c r="CO678" s="225"/>
      <c r="CP678" s="225"/>
      <c r="CQ678" s="225"/>
      <c r="CR678" s="225"/>
      <c r="CS678" s="225"/>
      <c r="CT678" s="225"/>
    </row>
    <row r="679" spans="1:98" ht="12" customHeight="1" x14ac:dyDescent="0.25">
      <c r="A679" s="225"/>
      <c r="B679" s="225"/>
      <c r="C679" s="225"/>
      <c r="D679" s="225"/>
      <c r="E679" s="225"/>
      <c r="F679" s="225"/>
      <c r="G679" s="225"/>
      <c r="H679" s="225"/>
      <c r="I679" s="225"/>
      <c r="J679" s="225"/>
      <c r="K679" s="225"/>
      <c r="L679" s="225"/>
      <c r="M679" s="225"/>
      <c r="N679" s="225"/>
      <c r="O679" s="225"/>
      <c r="P679" s="225"/>
      <c r="Q679" s="225"/>
      <c r="R679" s="225"/>
      <c r="S679" s="225"/>
      <c r="T679" s="225"/>
      <c r="U679" s="225"/>
      <c r="V679" s="225"/>
      <c r="W679" s="225"/>
      <c r="X679" s="225"/>
      <c r="Y679" s="225"/>
      <c r="Z679" s="225"/>
      <c r="AA679" s="225"/>
      <c r="AB679" s="225"/>
      <c r="AC679" s="225"/>
      <c r="AD679" s="225"/>
      <c r="AE679" s="225"/>
      <c r="AF679" s="225"/>
      <c r="AG679" s="225"/>
      <c r="AH679" s="225"/>
      <c r="AI679" s="225"/>
      <c r="AJ679" s="225"/>
      <c r="AK679" s="257"/>
      <c r="AL679" s="257"/>
      <c r="AM679" s="225"/>
      <c r="AN679" s="225"/>
      <c r="AO679" s="225"/>
      <c r="AP679" s="225"/>
      <c r="AQ679" s="225"/>
      <c r="AR679" s="225"/>
      <c r="AS679" s="225"/>
      <c r="AT679" s="225"/>
      <c r="AU679" s="225"/>
      <c r="AV679" s="225"/>
      <c r="AW679" s="225"/>
      <c r="AX679" s="225"/>
      <c r="AY679" s="225"/>
      <c r="AZ679" s="225"/>
      <c r="BA679" s="225"/>
      <c r="BB679" s="225"/>
      <c r="BC679" s="225"/>
      <c r="BD679" s="225"/>
      <c r="BE679" s="225"/>
      <c r="BF679" s="225"/>
      <c r="BG679" s="225"/>
      <c r="BH679" s="225"/>
      <c r="BI679" s="225"/>
      <c r="BJ679" s="225"/>
      <c r="BK679" s="225"/>
      <c r="BL679" s="225"/>
      <c r="BM679" s="225"/>
      <c r="BN679" s="225"/>
      <c r="BO679" s="225"/>
      <c r="BP679" s="225"/>
      <c r="BQ679" s="225"/>
      <c r="BR679" s="225"/>
      <c r="BS679" s="225"/>
      <c r="BT679" s="225"/>
      <c r="BU679" s="225"/>
      <c r="BV679" s="225"/>
      <c r="BW679" s="225"/>
      <c r="BX679" s="225"/>
      <c r="BY679" s="225"/>
      <c r="BZ679" s="225"/>
      <c r="CA679" s="225"/>
      <c r="CB679" s="225"/>
      <c r="CC679" s="225"/>
      <c r="CD679" s="225"/>
      <c r="CE679" s="225"/>
      <c r="CF679" s="225"/>
      <c r="CG679" s="225"/>
      <c r="CH679" s="225"/>
      <c r="CI679" s="225"/>
      <c r="CJ679" s="225"/>
      <c r="CK679" s="225"/>
      <c r="CL679" s="225"/>
      <c r="CM679" s="225"/>
      <c r="CN679" s="225"/>
      <c r="CO679" s="225"/>
      <c r="CP679" s="225"/>
      <c r="CQ679" s="225"/>
      <c r="CR679" s="225"/>
      <c r="CS679" s="225"/>
      <c r="CT679" s="225"/>
    </row>
    <row r="680" spans="1:98" ht="12" customHeight="1" x14ac:dyDescent="0.25">
      <c r="A680" s="225"/>
      <c r="B680" s="225"/>
      <c r="C680" s="225"/>
      <c r="D680" s="225"/>
      <c r="E680" s="225"/>
      <c r="F680" s="225"/>
      <c r="G680" s="225"/>
      <c r="H680" s="225"/>
      <c r="I680" s="225"/>
      <c r="J680" s="225"/>
      <c r="K680" s="225"/>
      <c r="L680" s="225"/>
      <c r="M680" s="225"/>
      <c r="N680" s="225"/>
      <c r="O680" s="225"/>
      <c r="P680" s="225"/>
      <c r="Q680" s="225"/>
      <c r="R680" s="225"/>
      <c r="S680" s="225"/>
      <c r="T680" s="225"/>
      <c r="U680" s="225"/>
      <c r="V680" s="225"/>
      <c r="W680" s="225"/>
      <c r="X680" s="225"/>
      <c r="Y680" s="225"/>
      <c r="Z680" s="225"/>
      <c r="AA680" s="225"/>
      <c r="AB680" s="225"/>
      <c r="AC680" s="225"/>
      <c r="AD680" s="225"/>
      <c r="AE680" s="225"/>
      <c r="AF680" s="225"/>
      <c r="AG680" s="225"/>
      <c r="AH680" s="225"/>
      <c r="AI680" s="225"/>
      <c r="AJ680" s="225"/>
      <c r="AK680" s="257"/>
      <c r="AL680" s="257"/>
      <c r="AM680" s="225"/>
      <c r="AN680" s="225"/>
      <c r="AO680" s="225"/>
      <c r="AP680" s="225"/>
      <c r="AQ680" s="225"/>
      <c r="AR680" s="225"/>
      <c r="AS680" s="225"/>
      <c r="AT680" s="225"/>
      <c r="AU680" s="225"/>
      <c r="AV680" s="225"/>
      <c r="AW680" s="225"/>
      <c r="AX680" s="225"/>
      <c r="AY680" s="225"/>
      <c r="AZ680" s="225"/>
      <c r="BA680" s="225"/>
      <c r="BB680" s="225"/>
      <c r="BC680" s="225"/>
      <c r="BD680" s="225"/>
      <c r="BE680" s="225"/>
      <c r="BF680" s="225"/>
      <c r="BG680" s="225"/>
      <c r="BH680" s="225"/>
      <c r="BI680" s="225"/>
      <c r="BJ680" s="225"/>
      <c r="BK680" s="225"/>
      <c r="BL680" s="225"/>
      <c r="BM680" s="225"/>
      <c r="BN680" s="225"/>
      <c r="BO680" s="225"/>
      <c r="BP680" s="225"/>
      <c r="BQ680" s="225"/>
      <c r="BR680" s="225"/>
      <c r="BS680" s="225"/>
      <c r="BT680" s="225"/>
      <c r="BU680" s="225"/>
      <c r="BV680" s="225"/>
      <c r="BW680" s="225"/>
      <c r="BX680" s="225"/>
      <c r="BY680" s="225"/>
      <c r="BZ680" s="225"/>
      <c r="CA680" s="225"/>
      <c r="CB680" s="225"/>
      <c r="CC680" s="225"/>
      <c r="CD680" s="225"/>
      <c r="CE680" s="225"/>
      <c r="CF680" s="225"/>
      <c r="CG680" s="225"/>
      <c r="CH680" s="225"/>
      <c r="CI680" s="225"/>
      <c r="CJ680" s="225"/>
      <c r="CK680" s="225"/>
      <c r="CL680" s="225"/>
      <c r="CM680" s="225"/>
      <c r="CN680" s="225"/>
      <c r="CO680" s="225"/>
      <c r="CP680" s="225"/>
      <c r="CQ680" s="225"/>
      <c r="CR680" s="225"/>
      <c r="CS680" s="225"/>
      <c r="CT680" s="225"/>
    </row>
    <row r="681" spans="1:98" ht="12" customHeight="1" x14ac:dyDescent="0.25">
      <c r="A681" s="225"/>
      <c r="B681" s="225"/>
      <c r="C681" s="225"/>
      <c r="D681" s="225"/>
      <c r="E681" s="225"/>
      <c r="F681" s="225"/>
      <c r="G681" s="225"/>
      <c r="H681" s="225"/>
      <c r="I681" s="225"/>
      <c r="J681" s="225"/>
      <c r="K681" s="225"/>
      <c r="L681" s="225"/>
      <c r="M681" s="225"/>
      <c r="N681" s="225"/>
      <c r="O681" s="225"/>
      <c r="P681" s="225"/>
      <c r="Q681" s="225"/>
      <c r="R681" s="225"/>
      <c r="S681" s="225"/>
      <c r="T681" s="225"/>
      <c r="U681" s="225"/>
      <c r="V681" s="225"/>
      <c r="W681" s="225"/>
      <c r="X681" s="225"/>
      <c r="Y681" s="225"/>
      <c r="Z681" s="225"/>
      <c r="AA681" s="225"/>
      <c r="AB681" s="225"/>
      <c r="AC681" s="225"/>
      <c r="AD681" s="225"/>
      <c r="AE681" s="225"/>
      <c r="AF681" s="225"/>
      <c r="AG681" s="225"/>
      <c r="AH681" s="225"/>
      <c r="AI681" s="225"/>
      <c r="AJ681" s="225"/>
      <c r="AK681" s="257"/>
      <c r="AL681" s="257"/>
      <c r="AM681" s="225"/>
      <c r="AN681" s="225"/>
      <c r="AO681" s="225"/>
      <c r="AP681" s="225"/>
      <c r="AQ681" s="225"/>
      <c r="AR681" s="225"/>
      <c r="AS681" s="225"/>
      <c r="AT681" s="225"/>
      <c r="AU681" s="225"/>
      <c r="AV681" s="225"/>
      <c r="AW681" s="225"/>
      <c r="AX681" s="225"/>
      <c r="AY681" s="225"/>
      <c r="AZ681" s="225"/>
      <c r="BA681" s="225"/>
      <c r="BB681" s="225"/>
      <c r="BC681" s="225"/>
      <c r="BD681" s="225"/>
      <c r="BE681" s="225"/>
      <c r="BF681" s="225"/>
      <c r="BG681" s="225"/>
      <c r="BH681" s="225"/>
      <c r="BI681" s="225"/>
      <c r="BJ681" s="225"/>
      <c r="BK681" s="225"/>
      <c r="BL681" s="225"/>
      <c r="BM681" s="225"/>
      <c r="BN681" s="225"/>
      <c r="BO681" s="225"/>
      <c r="BP681" s="225"/>
      <c r="BQ681" s="225"/>
      <c r="BR681" s="225"/>
      <c r="BS681" s="225"/>
      <c r="BT681" s="225"/>
      <c r="BU681" s="225"/>
      <c r="BV681" s="225"/>
      <c r="BW681" s="225"/>
      <c r="BX681" s="225"/>
      <c r="BY681" s="225"/>
      <c r="BZ681" s="225"/>
      <c r="CA681" s="225"/>
      <c r="CB681" s="225"/>
      <c r="CC681" s="225"/>
      <c r="CD681" s="225"/>
      <c r="CE681" s="225"/>
      <c r="CF681" s="225"/>
      <c r="CG681" s="225"/>
      <c r="CH681" s="225"/>
      <c r="CI681" s="225"/>
      <c r="CJ681" s="225"/>
      <c r="CK681" s="225"/>
      <c r="CL681" s="225"/>
      <c r="CM681" s="225"/>
      <c r="CN681" s="225"/>
      <c r="CO681" s="225"/>
      <c r="CP681" s="225"/>
      <c r="CQ681" s="225"/>
      <c r="CR681" s="225"/>
      <c r="CS681" s="225"/>
      <c r="CT681" s="225"/>
    </row>
    <row r="682" spans="1:98" ht="12" customHeight="1" x14ac:dyDescent="0.25">
      <c r="A682" s="225"/>
      <c r="B682" s="225"/>
      <c r="C682" s="225"/>
      <c r="D682" s="225"/>
      <c r="E682" s="225"/>
      <c r="F682" s="225"/>
      <c r="G682" s="225"/>
      <c r="H682" s="225"/>
      <c r="I682" s="225"/>
      <c r="J682" s="225"/>
      <c r="K682" s="225"/>
      <c r="L682" s="225"/>
      <c r="M682" s="225"/>
      <c r="N682" s="225"/>
      <c r="O682" s="225"/>
      <c r="P682" s="225"/>
      <c r="Q682" s="225"/>
      <c r="R682" s="225"/>
      <c r="S682" s="225"/>
      <c r="T682" s="225"/>
      <c r="U682" s="225"/>
      <c r="V682" s="225"/>
      <c r="W682" s="225"/>
      <c r="X682" s="225"/>
      <c r="Y682" s="225"/>
      <c r="Z682" s="225"/>
      <c r="AA682" s="225"/>
      <c r="AB682" s="225"/>
      <c r="AC682" s="225"/>
      <c r="AD682" s="225"/>
      <c r="AE682" s="225"/>
      <c r="AF682" s="225"/>
      <c r="AG682" s="225"/>
      <c r="AH682" s="225"/>
      <c r="AI682" s="225"/>
      <c r="AJ682" s="225"/>
      <c r="AK682" s="257"/>
      <c r="AL682" s="257"/>
      <c r="AM682" s="225"/>
      <c r="AN682" s="225"/>
      <c r="AO682" s="225"/>
      <c r="AP682" s="225"/>
      <c r="AQ682" s="225"/>
      <c r="AR682" s="225"/>
      <c r="AS682" s="225"/>
      <c r="AT682" s="225"/>
      <c r="AU682" s="225"/>
      <c r="AV682" s="225"/>
      <c r="AW682" s="225"/>
      <c r="AX682" s="225"/>
      <c r="AY682" s="225"/>
      <c r="AZ682" s="225"/>
      <c r="BA682" s="225"/>
      <c r="BB682" s="225"/>
      <c r="BC682" s="225"/>
      <c r="BD682" s="225"/>
      <c r="BE682" s="225"/>
      <c r="BF682" s="225"/>
      <c r="BG682" s="225"/>
      <c r="BH682" s="225"/>
      <c r="BI682" s="225"/>
      <c r="BJ682" s="225"/>
      <c r="BK682" s="225"/>
      <c r="BL682" s="225"/>
      <c r="BM682" s="225"/>
      <c r="BN682" s="225"/>
      <c r="BO682" s="225"/>
      <c r="BP682" s="225"/>
      <c r="BQ682" s="225"/>
      <c r="BR682" s="225"/>
      <c r="BS682" s="225"/>
      <c r="BT682" s="225"/>
      <c r="BU682" s="225"/>
      <c r="BV682" s="225"/>
      <c r="BW682" s="225"/>
      <c r="BX682" s="225"/>
      <c r="BY682" s="225"/>
      <c r="BZ682" s="225"/>
      <c r="CA682" s="225"/>
      <c r="CB682" s="225"/>
      <c r="CC682" s="225"/>
      <c r="CD682" s="225"/>
      <c r="CE682" s="225"/>
      <c r="CF682" s="225"/>
      <c r="CG682" s="225"/>
      <c r="CH682" s="225"/>
      <c r="CI682" s="225"/>
      <c r="CJ682" s="225"/>
      <c r="CK682" s="225"/>
      <c r="CL682" s="225"/>
      <c r="CM682" s="225"/>
      <c r="CN682" s="225"/>
      <c r="CO682" s="225"/>
      <c r="CP682" s="225"/>
      <c r="CQ682" s="225"/>
      <c r="CR682" s="225"/>
      <c r="CS682" s="225"/>
      <c r="CT682" s="225"/>
    </row>
    <row r="683" spans="1:98" ht="12" customHeight="1" x14ac:dyDescent="0.25">
      <c r="A683" s="225"/>
      <c r="B683" s="225"/>
      <c r="C683" s="225"/>
      <c r="D683" s="225"/>
      <c r="E683" s="225"/>
      <c r="F683" s="225"/>
      <c r="G683" s="225"/>
      <c r="H683" s="225"/>
      <c r="I683" s="225"/>
      <c r="J683" s="225"/>
      <c r="K683" s="225"/>
      <c r="L683" s="225"/>
      <c r="M683" s="225"/>
      <c r="N683" s="225"/>
      <c r="O683" s="225"/>
      <c r="P683" s="225"/>
      <c r="Q683" s="225"/>
      <c r="R683" s="225"/>
      <c r="S683" s="225"/>
      <c r="T683" s="225"/>
      <c r="U683" s="225"/>
      <c r="V683" s="225"/>
      <c r="W683" s="225"/>
      <c r="X683" s="225"/>
      <c r="Y683" s="225"/>
      <c r="Z683" s="225"/>
      <c r="AA683" s="225"/>
      <c r="AB683" s="225"/>
      <c r="AC683" s="225"/>
      <c r="AD683" s="225"/>
      <c r="AE683" s="225"/>
      <c r="AF683" s="225"/>
      <c r="AG683" s="225"/>
      <c r="AH683" s="225"/>
      <c r="AI683" s="225"/>
      <c r="AJ683" s="225"/>
      <c r="AK683" s="257"/>
      <c r="AL683" s="257"/>
      <c r="AM683" s="225"/>
      <c r="AN683" s="225"/>
      <c r="AO683" s="225"/>
      <c r="AP683" s="225"/>
      <c r="AQ683" s="225"/>
      <c r="AR683" s="225"/>
      <c r="AS683" s="225"/>
      <c r="AT683" s="225"/>
      <c r="AU683" s="225"/>
      <c r="AV683" s="225"/>
      <c r="AW683" s="225"/>
      <c r="AX683" s="225"/>
      <c r="AY683" s="225"/>
      <c r="AZ683" s="225"/>
      <c r="BA683" s="225"/>
      <c r="BB683" s="225"/>
      <c r="BC683" s="225"/>
      <c r="BD683" s="225"/>
      <c r="BE683" s="225"/>
      <c r="BF683" s="225"/>
      <c r="BG683" s="225"/>
      <c r="BH683" s="225"/>
      <c r="BI683" s="225"/>
      <c r="BJ683" s="225"/>
      <c r="BK683" s="225"/>
      <c r="BL683" s="225"/>
      <c r="BM683" s="225"/>
      <c r="BN683" s="225"/>
      <c r="BO683" s="225"/>
      <c r="BP683" s="225"/>
      <c r="BQ683" s="225"/>
      <c r="BR683" s="225"/>
      <c r="BS683" s="225"/>
      <c r="BT683" s="225"/>
      <c r="BU683" s="225"/>
      <c r="BV683" s="225"/>
      <c r="BW683" s="225"/>
      <c r="BX683" s="225"/>
      <c r="BY683" s="225"/>
      <c r="BZ683" s="225"/>
      <c r="CA683" s="225"/>
      <c r="CB683" s="225"/>
      <c r="CC683" s="225"/>
      <c r="CD683" s="225"/>
      <c r="CE683" s="225"/>
      <c r="CF683" s="225"/>
      <c r="CG683" s="225"/>
      <c r="CH683" s="225"/>
      <c r="CI683" s="225"/>
      <c r="CJ683" s="225"/>
      <c r="CK683" s="225"/>
      <c r="CL683" s="225"/>
      <c r="CM683" s="225"/>
      <c r="CN683" s="225"/>
      <c r="CO683" s="225"/>
      <c r="CP683" s="225"/>
      <c r="CQ683" s="225"/>
      <c r="CR683" s="225"/>
      <c r="CS683" s="225"/>
      <c r="CT683" s="225"/>
    </row>
    <row r="684" spans="1:98" ht="12" customHeight="1" x14ac:dyDescent="0.25">
      <c r="A684" s="225"/>
      <c r="B684" s="225"/>
      <c r="C684" s="225"/>
      <c r="D684" s="225"/>
      <c r="E684" s="225"/>
      <c r="F684" s="225"/>
      <c r="G684" s="225"/>
      <c r="H684" s="225"/>
      <c r="I684" s="225"/>
      <c r="J684" s="225"/>
      <c r="K684" s="225"/>
      <c r="L684" s="225"/>
      <c r="M684" s="225"/>
      <c r="N684" s="225"/>
      <c r="O684" s="225"/>
      <c r="P684" s="225"/>
      <c r="Q684" s="225"/>
      <c r="R684" s="225"/>
      <c r="S684" s="225"/>
      <c r="T684" s="225"/>
      <c r="U684" s="225"/>
      <c r="V684" s="225"/>
      <c r="W684" s="225"/>
      <c r="X684" s="225"/>
      <c r="Y684" s="225"/>
      <c r="Z684" s="225"/>
      <c r="AA684" s="225"/>
      <c r="AB684" s="225"/>
      <c r="AC684" s="225"/>
      <c r="AD684" s="225"/>
      <c r="AE684" s="225"/>
      <c r="AF684" s="225"/>
      <c r="AG684" s="225"/>
      <c r="AH684" s="225"/>
      <c r="AI684" s="225"/>
      <c r="AJ684" s="225"/>
      <c r="AK684" s="257"/>
      <c r="AL684" s="257"/>
      <c r="AM684" s="225"/>
      <c r="AN684" s="225"/>
      <c r="AO684" s="225"/>
      <c r="AP684" s="225"/>
      <c r="AQ684" s="225"/>
      <c r="AR684" s="225"/>
      <c r="AS684" s="225"/>
      <c r="AT684" s="225"/>
      <c r="AU684" s="225"/>
      <c r="AV684" s="225"/>
      <c r="AW684" s="225"/>
      <c r="AX684" s="225"/>
      <c r="AY684" s="225"/>
      <c r="AZ684" s="225"/>
      <c r="BA684" s="225"/>
      <c r="BB684" s="225"/>
      <c r="BC684" s="225"/>
      <c r="BD684" s="225"/>
      <c r="BE684" s="225"/>
      <c r="BF684" s="225"/>
      <c r="BG684" s="225"/>
      <c r="BH684" s="225"/>
      <c r="BI684" s="225"/>
      <c r="BJ684" s="225"/>
      <c r="BK684" s="225"/>
      <c r="BL684" s="225"/>
      <c r="BM684" s="225"/>
      <c r="BN684" s="225"/>
      <c r="BO684" s="225"/>
      <c r="BP684" s="225"/>
      <c r="BQ684" s="225"/>
      <c r="BR684" s="225"/>
      <c r="BS684" s="225"/>
      <c r="BT684" s="225"/>
      <c r="BU684" s="225"/>
      <c r="BV684" s="225"/>
      <c r="BW684" s="225"/>
      <c r="BX684" s="225"/>
      <c r="BY684" s="225"/>
      <c r="BZ684" s="225"/>
      <c r="CA684" s="225"/>
      <c r="CB684" s="225"/>
      <c r="CC684" s="225"/>
      <c r="CD684" s="225"/>
      <c r="CE684" s="225"/>
      <c r="CF684" s="225"/>
      <c r="CG684" s="225"/>
      <c r="CH684" s="225"/>
      <c r="CI684" s="225"/>
      <c r="CJ684" s="225"/>
      <c r="CK684" s="225"/>
      <c r="CL684" s="225"/>
      <c r="CM684" s="225"/>
      <c r="CN684" s="225"/>
      <c r="CO684" s="225"/>
      <c r="CP684" s="225"/>
      <c r="CQ684" s="225"/>
      <c r="CR684" s="225"/>
      <c r="CS684" s="225"/>
      <c r="CT684" s="225"/>
    </row>
    <row r="685" spans="1:98" ht="12" customHeight="1" x14ac:dyDescent="0.25">
      <c r="A685" s="225"/>
      <c r="B685" s="225"/>
      <c r="C685" s="225"/>
      <c r="D685" s="225"/>
      <c r="E685" s="225"/>
      <c r="F685" s="225"/>
      <c r="G685" s="225"/>
      <c r="H685" s="225"/>
      <c r="I685" s="225"/>
      <c r="J685" s="225"/>
      <c r="K685" s="225"/>
      <c r="L685" s="225"/>
      <c r="M685" s="225"/>
      <c r="N685" s="225"/>
      <c r="O685" s="225"/>
      <c r="P685" s="225"/>
      <c r="Q685" s="225"/>
      <c r="R685" s="225"/>
      <c r="S685" s="225"/>
      <c r="T685" s="225"/>
      <c r="U685" s="225"/>
      <c r="V685" s="225"/>
      <c r="W685" s="225"/>
      <c r="X685" s="225"/>
      <c r="Y685" s="225"/>
      <c r="Z685" s="225"/>
      <c r="AA685" s="225"/>
      <c r="AB685" s="225"/>
      <c r="AC685" s="225"/>
      <c r="AD685" s="225"/>
      <c r="AE685" s="225"/>
      <c r="AF685" s="225"/>
      <c r="AG685" s="225"/>
      <c r="AH685" s="225"/>
      <c r="AI685" s="225"/>
      <c r="AJ685" s="225"/>
      <c r="AK685" s="257"/>
      <c r="AL685" s="257"/>
      <c r="AM685" s="225"/>
      <c r="AN685" s="225"/>
      <c r="AO685" s="225"/>
      <c r="AP685" s="225"/>
      <c r="AQ685" s="225"/>
      <c r="AR685" s="225"/>
      <c r="AS685" s="225"/>
      <c r="AT685" s="225"/>
      <c r="AU685" s="225"/>
      <c r="AV685" s="225"/>
      <c r="AW685" s="225"/>
      <c r="AX685" s="225"/>
      <c r="AY685" s="225"/>
      <c r="AZ685" s="225"/>
      <c r="BA685" s="225"/>
      <c r="BB685" s="225"/>
      <c r="BC685" s="225"/>
      <c r="BD685" s="225"/>
      <c r="BE685" s="225"/>
      <c r="BF685" s="225"/>
      <c r="BG685" s="225"/>
      <c r="BH685" s="225"/>
      <c r="BI685" s="225"/>
      <c r="BJ685" s="225"/>
      <c r="BK685" s="225"/>
      <c r="BL685" s="225"/>
      <c r="BM685" s="225"/>
      <c r="BN685" s="225"/>
      <c r="BO685" s="225"/>
      <c r="BP685" s="225"/>
      <c r="BQ685" s="225"/>
      <c r="BR685" s="225"/>
      <c r="BS685" s="225"/>
      <c r="BT685" s="225"/>
      <c r="BU685" s="225"/>
      <c r="BV685" s="225"/>
      <c r="BW685" s="225"/>
      <c r="BX685" s="225"/>
      <c r="BY685" s="225"/>
      <c r="BZ685" s="225"/>
      <c r="CA685" s="225"/>
      <c r="CB685" s="225"/>
      <c r="CC685" s="225"/>
      <c r="CD685" s="225"/>
      <c r="CE685" s="225"/>
      <c r="CF685" s="225"/>
      <c r="CG685" s="225"/>
      <c r="CH685" s="225"/>
      <c r="CI685" s="225"/>
      <c r="CJ685" s="225"/>
      <c r="CK685" s="225"/>
      <c r="CL685" s="225"/>
      <c r="CM685" s="225"/>
      <c r="CN685" s="225"/>
      <c r="CO685" s="225"/>
      <c r="CP685" s="225"/>
      <c r="CQ685" s="225"/>
      <c r="CR685" s="225"/>
      <c r="CS685" s="225"/>
      <c r="CT685" s="225"/>
    </row>
    <row r="686" spans="1:98" ht="12" customHeight="1" x14ac:dyDescent="0.25">
      <c r="A686" s="225"/>
      <c r="B686" s="225"/>
      <c r="C686" s="225"/>
      <c r="D686" s="225"/>
      <c r="E686" s="225"/>
      <c r="F686" s="225"/>
      <c r="G686" s="225"/>
      <c r="H686" s="225"/>
      <c r="I686" s="225"/>
      <c r="J686" s="225"/>
      <c r="K686" s="225"/>
      <c r="L686" s="225"/>
      <c r="M686" s="225"/>
      <c r="N686" s="225"/>
      <c r="O686" s="225"/>
      <c r="P686" s="225"/>
      <c r="Q686" s="225"/>
      <c r="R686" s="225"/>
      <c r="S686" s="225"/>
      <c r="T686" s="225"/>
      <c r="U686" s="225"/>
      <c r="V686" s="225"/>
      <c r="W686" s="225"/>
      <c r="X686" s="225"/>
      <c r="Y686" s="225"/>
      <c r="Z686" s="225"/>
      <c r="AA686" s="225"/>
      <c r="AB686" s="225"/>
      <c r="AC686" s="225"/>
      <c r="AD686" s="225"/>
      <c r="AE686" s="225"/>
      <c r="AF686" s="225"/>
      <c r="AG686" s="225"/>
      <c r="AH686" s="225"/>
      <c r="AI686" s="225"/>
      <c r="AJ686" s="225"/>
      <c r="AK686" s="257"/>
      <c r="AL686" s="257"/>
      <c r="AM686" s="225"/>
      <c r="AN686" s="225"/>
      <c r="AO686" s="225"/>
      <c r="AP686" s="225"/>
      <c r="AQ686" s="225"/>
      <c r="AR686" s="225"/>
      <c r="AS686" s="225"/>
      <c r="AT686" s="225"/>
      <c r="AU686" s="225"/>
      <c r="AV686" s="225"/>
      <c r="AW686" s="225"/>
      <c r="AX686" s="225"/>
      <c r="AY686" s="225"/>
      <c r="AZ686" s="225"/>
      <c r="BA686" s="225"/>
      <c r="BB686" s="225"/>
      <c r="BC686" s="225"/>
      <c r="BD686" s="225"/>
      <c r="BE686" s="225"/>
      <c r="BF686" s="225"/>
      <c r="BG686" s="225"/>
      <c r="BH686" s="225"/>
      <c r="BI686" s="225"/>
      <c r="BJ686" s="225"/>
      <c r="BK686" s="225"/>
      <c r="BL686" s="225"/>
      <c r="BM686" s="225"/>
      <c r="BN686" s="225"/>
      <c r="BO686" s="225"/>
      <c r="BP686" s="225"/>
      <c r="BQ686" s="225"/>
      <c r="BR686" s="225"/>
      <c r="BS686" s="225"/>
      <c r="BT686" s="225"/>
      <c r="BU686" s="225"/>
      <c r="BV686" s="225"/>
      <c r="BW686" s="225"/>
      <c r="BX686" s="225"/>
      <c r="BY686" s="225"/>
      <c r="BZ686" s="225"/>
      <c r="CA686" s="225"/>
      <c r="CB686" s="225"/>
      <c r="CC686" s="225"/>
      <c r="CD686" s="225"/>
      <c r="CE686" s="225"/>
      <c r="CF686" s="225"/>
      <c r="CG686" s="225"/>
      <c r="CH686" s="225"/>
      <c r="CI686" s="225"/>
      <c r="CJ686" s="225"/>
      <c r="CK686" s="225"/>
      <c r="CL686" s="225"/>
      <c r="CM686" s="225"/>
      <c r="CN686" s="225"/>
      <c r="CO686" s="225"/>
      <c r="CP686" s="225"/>
      <c r="CQ686" s="225"/>
      <c r="CR686" s="225"/>
      <c r="CS686" s="225"/>
      <c r="CT686" s="225"/>
    </row>
    <row r="687" spans="1:98" ht="12" customHeight="1" x14ac:dyDescent="0.25">
      <c r="A687" s="225"/>
      <c r="B687" s="225"/>
      <c r="C687" s="225"/>
      <c r="D687" s="225"/>
      <c r="E687" s="225"/>
      <c r="F687" s="225"/>
      <c r="G687" s="225"/>
      <c r="H687" s="225"/>
      <c r="I687" s="225"/>
      <c r="J687" s="225"/>
      <c r="K687" s="225"/>
      <c r="L687" s="225"/>
      <c r="M687" s="225"/>
      <c r="N687" s="225"/>
      <c r="O687" s="225"/>
      <c r="P687" s="225"/>
      <c r="Q687" s="225"/>
      <c r="R687" s="225"/>
      <c r="S687" s="225"/>
      <c r="T687" s="225"/>
      <c r="U687" s="225"/>
      <c r="V687" s="225"/>
      <c r="W687" s="225"/>
      <c r="X687" s="225"/>
      <c r="Y687" s="225"/>
      <c r="Z687" s="225"/>
      <c r="AA687" s="225"/>
      <c r="AB687" s="225"/>
      <c r="AC687" s="225"/>
      <c r="AD687" s="225"/>
      <c r="AE687" s="225"/>
      <c r="AF687" s="225"/>
      <c r="AG687" s="225"/>
      <c r="AH687" s="225"/>
      <c r="AI687" s="225"/>
      <c r="AJ687" s="225"/>
      <c r="AK687" s="257"/>
      <c r="AL687" s="257"/>
      <c r="AM687" s="225"/>
      <c r="AN687" s="225"/>
      <c r="AO687" s="225"/>
      <c r="AP687" s="225"/>
      <c r="AQ687" s="225"/>
      <c r="AR687" s="225"/>
      <c r="AS687" s="225"/>
      <c r="AT687" s="225"/>
      <c r="AU687" s="225"/>
      <c r="AV687" s="225"/>
      <c r="AW687" s="225"/>
      <c r="AX687" s="225"/>
      <c r="AY687" s="225"/>
      <c r="AZ687" s="225"/>
      <c r="BA687" s="225"/>
      <c r="BB687" s="225"/>
      <c r="BC687" s="225"/>
      <c r="BD687" s="225"/>
      <c r="BE687" s="225"/>
      <c r="BF687" s="225"/>
      <c r="BG687" s="225"/>
      <c r="BH687" s="225"/>
      <c r="BI687" s="225"/>
      <c r="BJ687" s="225"/>
      <c r="BK687" s="225"/>
      <c r="BL687" s="225"/>
      <c r="BM687" s="225"/>
      <c r="BN687" s="225"/>
      <c r="BO687" s="225"/>
      <c r="BP687" s="225"/>
      <c r="BQ687" s="225"/>
      <c r="BR687" s="225"/>
      <c r="BS687" s="225"/>
      <c r="BT687" s="225"/>
      <c r="BU687" s="225"/>
      <c r="BV687" s="225"/>
      <c r="BW687" s="225"/>
      <c r="BX687" s="225"/>
      <c r="BY687" s="225"/>
      <c r="BZ687" s="225"/>
      <c r="CA687" s="225"/>
      <c r="CB687" s="225"/>
      <c r="CC687" s="225"/>
      <c r="CD687" s="225"/>
      <c r="CE687" s="225"/>
      <c r="CF687" s="225"/>
      <c r="CG687" s="225"/>
      <c r="CH687" s="225"/>
      <c r="CI687" s="225"/>
      <c r="CJ687" s="225"/>
      <c r="CK687" s="225"/>
      <c r="CL687" s="225"/>
      <c r="CM687" s="225"/>
      <c r="CN687" s="225"/>
      <c r="CO687" s="225"/>
      <c r="CP687" s="225"/>
      <c r="CQ687" s="225"/>
      <c r="CR687" s="225"/>
      <c r="CS687" s="225"/>
      <c r="CT687" s="225"/>
    </row>
    <row r="688" spans="1:98" ht="12" customHeight="1" x14ac:dyDescent="0.25">
      <c r="A688" s="225"/>
      <c r="B688" s="225"/>
      <c r="C688" s="225"/>
      <c r="D688" s="225"/>
      <c r="E688" s="225"/>
      <c r="F688" s="225"/>
      <c r="G688" s="225"/>
      <c r="H688" s="225"/>
      <c r="I688" s="225"/>
      <c r="J688" s="225"/>
      <c r="K688" s="225"/>
      <c r="L688" s="225"/>
      <c r="M688" s="225"/>
      <c r="N688" s="225"/>
      <c r="O688" s="225"/>
      <c r="P688" s="225"/>
      <c r="Q688" s="225"/>
      <c r="R688" s="225"/>
      <c r="S688" s="225"/>
      <c r="T688" s="225"/>
      <c r="U688" s="225"/>
      <c r="V688" s="225"/>
      <c r="W688" s="225"/>
      <c r="X688" s="225"/>
      <c r="Y688" s="225"/>
      <c r="Z688" s="225"/>
      <c r="AA688" s="225"/>
      <c r="AB688" s="225"/>
      <c r="AC688" s="225"/>
      <c r="AD688" s="225"/>
      <c r="AE688" s="225"/>
      <c r="AF688" s="225"/>
      <c r="AG688" s="225"/>
      <c r="AH688" s="225"/>
      <c r="AI688" s="225"/>
      <c r="AJ688" s="225"/>
      <c r="AK688" s="257"/>
      <c r="AL688" s="257"/>
      <c r="AM688" s="225"/>
      <c r="AN688" s="225"/>
      <c r="AO688" s="225"/>
      <c r="AP688" s="225"/>
      <c r="AQ688" s="225"/>
      <c r="AR688" s="225"/>
      <c r="AS688" s="225"/>
      <c r="AT688" s="225"/>
      <c r="AU688" s="225"/>
      <c r="AV688" s="225"/>
      <c r="AW688" s="225"/>
      <c r="AX688" s="225"/>
      <c r="AY688" s="225"/>
      <c r="AZ688" s="225"/>
      <c r="BA688" s="225"/>
      <c r="BB688" s="225"/>
      <c r="BC688" s="225"/>
      <c r="BD688" s="225"/>
      <c r="BE688" s="225"/>
      <c r="BF688" s="225"/>
      <c r="BG688" s="225"/>
      <c r="BH688" s="225"/>
      <c r="BI688" s="225"/>
      <c r="BJ688" s="225"/>
      <c r="BK688" s="225"/>
      <c r="BL688" s="225"/>
      <c r="BM688" s="225"/>
      <c r="BN688" s="225"/>
      <c r="BO688" s="225"/>
      <c r="BP688" s="225"/>
      <c r="BQ688" s="225"/>
      <c r="BR688" s="225"/>
      <c r="BS688" s="225"/>
      <c r="BT688" s="225"/>
      <c r="BU688" s="225"/>
      <c r="BV688" s="225"/>
      <c r="BW688" s="225"/>
      <c r="BX688" s="225"/>
      <c r="BY688" s="225"/>
      <c r="BZ688" s="225"/>
      <c r="CA688" s="225"/>
      <c r="CB688" s="225"/>
      <c r="CC688" s="225"/>
      <c r="CD688" s="225"/>
      <c r="CE688" s="225"/>
      <c r="CF688" s="225"/>
      <c r="CG688" s="225"/>
      <c r="CH688" s="225"/>
      <c r="CI688" s="225"/>
      <c r="CJ688" s="225"/>
      <c r="CK688" s="225"/>
      <c r="CL688" s="225"/>
      <c r="CM688" s="225"/>
      <c r="CN688" s="225"/>
      <c r="CO688" s="225"/>
      <c r="CP688" s="225"/>
      <c r="CQ688" s="225"/>
      <c r="CR688" s="225"/>
      <c r="CS688" s="225"/>
      <c r="CT688" s="225"/>
    </row>
    <row r="689" spans="1:98" ht="12" customHeight="1" x14ac:dyDescent="0.25">
      <c r="A689" s="225"/>
      <c r="B689" s="225"/>
      <c r="C689" s="225"/>
      <c r="D689" s="225"/>
      <c r="E689" s="225"/>
      <c r="F689" s="225"/>
      <c r="G689" s="225"/>
      <c r="H689" s="225"/>
      <c r="I689" s="225"/>
      <c r="J689" s="225"/>
      <c r="K689" s="225"/>
      <c r="L689" s="225"/>
      <c r="M689" s="225"/>
      <c r="N689" s="225"/>
      <c r="O689" s="225"/>
      <c r="P689" s="225"/>
      <c r="Q689" s="225"/>
      <c r="R689" s="225"/>
      <c r="S689" s="225"/>
      <c r="T689" s="225"/>
      <c r="U689" s="225"/>
      <c r="V689" s="225"/>
      <c r="W689" s="225"/>
      <c r="X689" s="225"/>
      <c r="Y689" s="225"/>
      <c r="Z689" s="225"/>
      <c r="AA689" s="225"/>
      <c r="AB689" s="225"/>
      <c r="AC689" s="225"/>
      <c r="AD689" s="225"/>
      <c r="AE689" s="225"/>
      <c r="AF689" s="225"/>
      <c r="AG689" s="225"/>
      <c r="AH689" s="225"/>
      <c r="AI689" s="225"/>
      <c r="AJ689" s="225"/>
      <c r="AK689" s="257"/>
      <c r="AL689" s="257"/>
      <c r="AM689" s="225"/>
      <c r="AN689" s="225"/>
      <c r="AO689" s="225"/>
      <c r="AP689" s="225"/>
      <c r="AQ689" s="225"/>
      <c r="AR689" s="225"/>
      <c r="AS689" s="225"/>
      <c r="AT689" s="225"/>
      <c r="AU689" s="225"/>
      <c r="AV689" s="225"/>
      <c r="AW689" s="225"/>
      <c r="AX689" s="225"/>
      <c r="AY689" s="225"/>
      <c r="AZ689" s="225"/>
      <c r="BA689" s="225"/>
      <c r="BB689" s="225"/>
      <c r="BC689" s="225"/>
      <c r="BD689" s="225"/>
      <c r="BE689" s="225"/>
      <c r="BF689" s="225"/>
      <c r="BG689" s="225"/>
      <c r="BH689" s="225"/>
      <c r="BI689" s="225"/>
      <c r="BJ689" s="225"/>
      <c r="BK689" s="225"/>
      <c r="BL689" s="225"/>
      <c r="BM689" s="225"/>
      <c r="BN689" s="225"/>
      <c r="BO689" s="225"/>
      <c r="BP689" s="225"/>
      <c r="BQ689" s="225"/>
      <c r="BR689" s="225"/>
      <c r="BS689" s="225"/>
      <c r="BT689" s="225"/>
      <c r="BU689" s="225"/>
      <c r="BV689" s="225"/>
      <c r="BW689" s="225"/>
      <c r="BX689" s="225"/>
      <c r="BY689" s="225"/>
      <c r="BZ689" s="225"/>
      <c r="CA689" s="225"/>
      <c r="CB689" s="225"/>
      <c r="CC689" s="225"/>
      <c r="CD689" s="225"/>
      <c r="CE689" s="225"/>
      <c r="CF689" s="225"/>
      <c r="CG689" s="225"/>
      <c r="CH689" s="225"/>
      <c r="CI689" s="225"/>
      <c r="CJ689" s="225"/>
      <c r="CK689" s="225"/>
      <c r="CL689" s="225"/>
      <c r="CM689" s="225"/>
      <c r="CN689" s="225"/>
      <c r="CO689" s="225"/>
      <c r="CP689" s="225"/>
      <c r="CQ689" s="225"/>
      <c r="CR689" s="225"/>
      <c r="CS689" s="225"/>
      <c r="CT689" s="225"/>
    </row>
    <row r="690" spans="1:98" ht="12" customHeight="1" x14ac:dyDescent="0.25">
      <c r="A690" s="225"/>
      <c r="B690" s="225"/>
      <c r="C690" s="225"/>
      <c r="D690" s="225"/>
      <c r="E690" s="225"/>
      <c r="F690" s="225"/>
      <c r="G690" s="225"/>
      <c r="H690" s="225"/>
      <c r="I690" s="225"/>
      <c r="J690" s="225"/>
      <c r="K690" s="225"/>
      <c r="L690" s="225"/>
      <c r="M690" s="225"/>
      <c r="N690" s="225"/>
      <c r="O690" s="225"/>
      <c r="P690" s="225"/>
      <c r="Q690" s="225"/>
      <c r="R690" s="225"/>
      <c r="S690" s="225"/>
      <c r="T690" s="225"/>
      <c r="U690" s="225"/>
      <c r="V690" s="225"/>
      <c r="W690" s="225"/>
      <c r="X690" s="225"/>
      <c r="Y690" s="225"/>
      <c r="Z690" s="225"/>
      <c r="AA690" s="225"/>
      <c r="AB690" s="225"/>
      <c r="AC690" s="225"/>
      <c r="AD690" s="225"/>
      <c r="AE690" s="225"/>
      <c r="AF690" s="225"/>
      <c r="AG690" s="225"/>
      <c r="AH690" s="225"/>
      <c r="AI690" s="225"/>
      <c r="AJ690" s="225"/>
      <c r="AK690" s="257"/>
      <c r="AL690" s="257"/>
      <c r="AM690" s="225"/>
      <c r="AN690" s="225"/>
      <c r="AO690" s="225"/>
      <c r="AP690" s="225"/>
      <c r="AQ690" s="225"/>
      <c r="AR690" s="225"/>
      <c r="AS690" s="225"/>
      <c r="AT690" s="225"/>
      <c r="AU690" s="225"/>
      <c r="AV690" s="225"/>
      <c r="AW690" s="225"/>
      <c r="AX690" s="225"/>
      <c r="AY690" s="225"/>
      <c r="AZ690" s="225"/>
      <c r="BA690" s="225"/>
      <c r="BB690" s="225"/>
      <c r="BC690" s="225"/>
      <c r="BD690" s="225"/>
      <c r="BE690" s="225"/>
      <c r="BF690" s="225"/>
      <c r="BG690" s="225"/>
      <c r="BH690" s="225"/>
      <c r="BI690" s="225"/>
      <c r="BJ690" s="225"/>
      <c r="BK690" s="225"/>
      <c r="BL690" s="225"/>
      <c r="BM690" s="225"/>
      <c r="BN690" s="225"/>
      <c r="BO690" s="225"/>
      <c r="BP690" s="225"/>
      <c r="BQ690" s="225"/>
      <c r="BR690" s="225"/>
      <c r="BS690" s="225"/>
      <c r="BT690" s="225"/>
      <c r="BU690" s="225"/>
      <c r="BV690" s="225"/>
      <c r="BW690" s="225"/>
      <c r="BX690" s="225"/>
      <c r="BY690" s="225"/>
      <c r="BZ690" s="225"/>
      <c r="CA690" s="225"/>
      <c r="CB690" s="225"/>
      <c r="CC690" s="225"/>
      <c r="CD690" s="225"/>
      <c r="CE690" s="225"/>
      <c r="CF690" s="225"/>
      <c r="CG690" s="225"/>
      <c r="CH690" s="225"/>
      <c r="CI690" s="225"/>
      <c r="CJ690" s="225"/>
      <c r="CK690" s="225"/>
      <c r="CL690" s="225"/>
      <c r="CM690" s="225"/>
      <c r="CN690" s="225"/>
      <c r="CO690" s="225"/>
      <c r="CP690" s="225"/>
      <c r="CQ690" s="225"/>
      <c r="CR690" s="225"/>
      <c r="CS690" s="225"/>
      <c r="CT690" s="225"/>
    </row>
    <row r="691" spans="1:98" ht="12" customHeight="1" x14ac:dyDescent="0.25">
      <c r="A691" s="225"/>
      <c r="B691" s="225"/>
      <c r="C691" s="225"/>
      <c r="D691" s="225"/>
      <c r="E691" s="225"/>
      <c r="F691" s="225"/>
      <c r="G691" s="225"/>
      <c r="H691" s="225"/>
      <c r="I691" s="225"/>
      <c r="J691" s="225"/>
      <c r="K691" s="225"/>
      <c r="L691" s="225"/>
      <c r="M691" s="225"/>
      <c r="N691" s="225"/>
      <c r="O691" s="225"/>
      <c r="P691" s="225"/>
      <c r="Q691" s="225"/>
      <c r="R691" s="225"/>
      <c r="S691" s="225"/>
      <c r="T691" s="225"/>
      <c r="U691" s="225"/>
      <c r="V691" s="225"/>
      <c r="W691" s="225"/>
      <c r="X691" s="225"/>
      <c r="Y691" s="225"/>
      <c r="Z691" s="225"/>
      <c r="AA691" s="225"/>
      <c r="AB691" s="225"/>
      <c r="AC691" s="225"/>
      <c r="AD691" s="225"/>
      <c r="AE691" s="225"/>
      <c r="AF691" s="225"/>
      <c r="AG691" s="225"/>
      <c r="AH691" s="225"/>
      <c r="AI691" s="225"/>
      <c r="AJ691" s="225"/>
      <c r="AK691" s="257"/>
      <c r="AL691" s="257"/>
      <c r="AM691" s="225"/>
      <c r="AN691" s="225"/>
      <c r="AO691" s="225"/>
      <c r="AP691" s="225"/>
      <c r="AQ691" s="225"/>
      <c r="AR691" s="225"/>
      <c r="AS691" s="225"/>
      <c r="AT691" s="225"/>
      <c r="AU691" s="225"/>
      <c r="AV691" s="225"/>
      <c r="AW691" s="225"/>
      <c r="AX691" s="225"/>
      <c r="AY691" s="225"/>
      <c r="AZ691" s="225"/>
      <c r="BA691" s="225"/>
      <c r="BB691" s="225"/>
      <c r="BC691" s="225"/>
      <c r="BD691" s="225"/>
      <c r="BE691" s="225"/>
      <c r="BF691" s="225"/>
      <c r="BG691" s="225"/>
      <c r="BH691" s="225"/>
      <c r="BI691" s="225"/>
      <c r="BJ691" s="225"/>
      <c r="BK691" s="225"/>
      <c r="BL691" s="225"/>
      <c r="BM691" s="225"/>
      <c r="BN691" s="225"/>
      <c r="BO691" s="225"/>
      <c r="BP691" s="225"/>
      <c r="BQ691" s="225"/>
      <c r="BR691" s="225"/>
      <c r="BS691" s="225"/>
      <c r="BT691" s="225"/>
      <c r="BU691" s="225"/>
      <c r="BV691" s="225"/>
      <c r="BW691" s="225"/>
      <c r="BX691" s="225"/>
      <c r="BY691" s="225"/>
      <c r="BZ691" s="225"/>
      <c r="CA691" s="225"/>
      <c r="CB691" s="225"/>
      <c r="CC691" s="225"/>
      <c r="CD691" s="225"/>
      <c r="CE691" s="225"/>
      <c r="CF691" s="225"/>
      <c r="CG691" s="225"/>
      <c r="CH691" s="225"/>
      <c r="CI691" s="225"/>
      <c r="CJ691" s="225"/>
      <c r="CK691" s="225"/>
      <c r="CL691" s="225"/>
      <c r="CM691" s="225"/>
      <c r="CN691" s="225"/>
      <c r="CO691" s="225"/>
      <c r="CP691" s="225"/>
      <c r="CQ691" s="225"/>
      <c r="CR691" s="225"/>
      <c r="CS691" s="225"/>
      <c r="CT691" s="225"/>
    </row>
    <row r="692" spans="1:98" ht="12" customHeight="1" x14ac:dyDescent="0.25">
      <c r="A692" s="225"/>
      <c r="B692" s="225"/>
      <c r="C692" s="225"/>
      <c r="D692" s="225"/>
      <c r="E692" s="225"/>
      <c r="F692" s="225"/>
      <c r="G692" s="225"/>
      <c r="H692" s="225"/>
      <c r="I692" s="225"/>
      <c r="J692" s="225"/>
      <c r="K692" s="225"/>
      <c r="L692" s="225"/>
      <c r="M692" s="225"/>
      <c r="N692" s="225"/>
      <c r="O692" s="225"/>
      <c r="P692" s="225"/>
      <c r="Q692" s="225"/>
      <c r="R692" s="225"/>
      <c r="S692" s="225"/>
      <c r="T692" s="225"/>
      <c r="U692" s="225"/>
      <c r="V692" s="225"/>
      <c r="W692" s="225"/>
      <c r="X692" s="225"/>
      <c r="Y692" s="225"/>
      <c r="Z692" s="225"/>
      <c r="AA692" s="225"/>
      <c r="AB692" s="225"/>
      <c r="AC692" s="225"/>
      <c r="AD692" s="225"/>
      <c r="AE692" s="225"/>
      <c r="AF692" s="225"/>
      <c r="AG692" s="225"/>
      <c r="AH692" s="225"/>
      <c r="AI692" s="225"/>
      <c r="AJ692" s="225"/>
      <c r="AK692" s="257"/>
      <c r="AL692" s="257"/>
      <c r="AM692" s="225"/>
      <c r="AN692" s="225"/>
      <c r="AO692" s="225"/>
      <c r="AP692" s="225"/>
      <c r="AQ692" s="225"/>
      <c r="AR692" s="225"/>
      <c r="AS692" s="225"/>
      <c r="AT692" s="225"/>
      <c r="AU692" s="225"/>
      <c r="AV692" s="225"/>
      <c r="AW692" s="225"/>
      <c r="AX692" s="225"/>
      <c r="AY692" s="225"/>
      <c r="AZ692" s="225"/>
      <c r="BA692" s="225"/>
      <c r="BB692" s="225"/>
      <c r="BC692" s="225"/>
      <c r="BD692" s="225"/>
      <c r="BE692" s="225"/>
      <c r="BF692" s="225"/>
      <c r="BG692" s="225"/>
      <c r="BH692" s="225"/>
      <c r="BI692" s="225"/>
      <c r="BJ692" s="225"/>
      <c r="BK692" s="225"/>
      <c r="BL692" s="225"/>
      <c r="BM692" s="225"/>
      <c r="BN692" s="225"/>
      <c r="BO692" s="225"/>
      <c r="BP692" s="225"/>
      <c r="BQ692" s="225"/>
      <c r="BR692" s="225"/>
      <c r="BS692" s="225"/>
      <c r="BT692" s="225"/>
      <c r="BU692" s="225"/>
      <c r="BV692" s="225"/>
      <c r="BW692" s="225"/>
      <c r="BX692" s="225"/>
      <c r="BY692" s="225"/>
      <c r="BZ692" s="225"/>
      <c r="CA692" s="225"/>
      <c r="CB692" s="225"/>
      <c r="CC692" s="225"/>
      <c r="CD692" s="225"/>
      <c r="CE692" s="225"/>
      <c r="CF692" s="225"/>
      <c r="CG692" s="225"/>
      <c r="CH692" s="225"/>
      <c r="CI692" s="225"/>
      <c r="CJ692" s="225"/>
      <c r="CK692" s="225"/>
      <c r="CL692" s="225"/>
      <c r="CM692" s="225"/>
      <c r="CN692" s="225"/>
      <c r="CO692" s="225"/>
      <c r="CP692" s="225"/>
      <c r="CQ692" s="225"/>
      <c r="CR692" s="225"/>
      <c r="CS692" s="225"/>
      <c r="CT692" s="225"/>
    </row>
    <row r="693" spans="1:98" ht="12" customHeight="1" x14ac:dyDescent="0.25">
      <c r="A693" s="225"/>
      <c r="B693" s="225"/>
      <c r="C693" s="225"/>
      <c r="D693" s="225"/>
      <c r="E693" s="225"/>
      <c r="F693" s="225"/>
      <c r="G693" s="225"/>
      <c r="H693" s="225"/>
      <c r="I693" s="225"/>
      <c r="J693" s="225"/>
      <c r="K693" s="225"/>
      <c r="L693" s="225"/>
      <c r="M693" s="225"/>
      <c r="N693" s="225"/>
      <c r="O693" s="225"/>
      <c r="P693" s="225"/>
      <c r="Q693" s="225"/>
      <c r="R693" s="225"/>
      <c r="S693" s="225"/>
      <c r="T693" s="225"/>
      <c r="U693" s="225"/>
      <c r="V693" s="225"/>
      <c r="W693" s="225"/>
      <c r="X693" s="225"/>
      <c r="Y693" s="225"/>
      <c r="Z693" s="225"/>
      <c r="AA693" s="225"/>
      <c r="AB693" s="225"/>
      <c r="AC693" s="225"/>
      <c r="AD693" s="225"/>
      <c r="AE693" s="225"/>
      <c r="AF693" s="225"/>
      <c r="AG693" s="225"/>
      <c r="AH693" s="225"/>
      <c r="AI693" s="225"/>
      <c r="AJ693" s="225"/>
      <c r="AK693" s="257"/>
      <c r="AL693" s="257"/>
      <c r="AM693" s="225"/>
      <c r="AN693" s="225"/>
      <c r="AO693" s="225"/>
      <c r="AP693" s="225"/>
      <c r="AQ693" s="225"/>
      <c r="AR693" s="225"/>
      <c r="AS693" s="225"/>
      <c r="AT693" s="225"/>
      <c r="AU693" s="225"/>
      <c r="AV693" s="225"/>
      <c r="AW693" s="225"/>
      <c r="AX693" s="225"/>
      <c r="AY693" s="225"/>
      <c r="AZ693" s="225"/>
      <c r="BA693" s="225"/>
      <c r="BB693" s="225"/>
      <c r="BC693" s="225"/>
      <c r="BD693" s="225"/>
      <c r="BE693" s="225"/>
      <c r="BF693" s="225"/>
      <c r="BG693" s="225"/>
      <c r="BH693" s="225"/>
      <c r="BI693" s="225"/>
      <c r="BJ693" s="225"/>
      <c r="BK693" s="225"/>
      <c r="BL693" s="225"/>
      <c r="BM693" s="225"/>
      <c r="BN693" s="225"/>
      <c r="BO693" s="225"/>
      <c r="BP693" s="225"/>
      <c r="BQ693" s="225"/>
      <c r="BR693" s="225"/>
      <c r="BS693" s="225"/>
      <c r="BT693" s="225"/>
      <c r="BU693" s="225"/>
      <c r="BV693" s="225"/>
      <c r="BW693" s="225"/>
      <c r="BX693" s="225"/>
      <c r="BY693" s="225"/>
      <c r="BZ693" s="225"/>
      <c r="CA693" s="225"/>
      <c r="CB693" s="225"/>
      <c r="CC693" s="225"/>
      <c r="CD693" s="225"/>
      <c r="CE693" s="225"/>
      <c r="CF693" s="225"/>
      <c r="CG693" s="225"/>
      <c r="CH693" s="225"/>
      <c r="CI693" s="225"/>
      <c r="CJ693" s="225"/>
      <c r="CK693" s="225"/>
      <c r="CL693" s="225"/>
      <c r="CM693" s="225"/>
      <c r="CN693" s="225"/>
      <c r="CO693" s="225"/>
      <c r="CP693" s="225"/>
      <c r="CQ693" s="225"/>
      <c r="CR693" s="225"/>
      <c r="CS693" s="225"/>
      <c r="CT693" s="225"/>
    </row>
    <row r="694" spans="1:98" ht="12" customHeight="1" x14ac:dyDescent="0.25">
      <c r="A694" s="225"/>
      <c r="B694" s="225"/>
      <c r="C694" s="225"/>
      <c r="D694" s="225"/>
      <c r="E694" s="225"/>
      <c r="F694" s="225"/>
      <c r="G694" s="225"/>
      <c r="H694" s="225"/>
      <c r="I694" s="225"/>
      <c r="J694" s="225"/>
      <c r="K694" s="225"/>
      <c r="L694" s="225"/>
      <c r="M694" s="225"/>
      <c r="N694" s="225"/>
      <c r="O694" s="225"/>
      <c r="P694" s="225"/>
      <c r="Q694" s="225"/>
      <c r="R694" s="225"/>
      <c r="S694" s="225"/>
      <c r="T694" s="225"/>
      <c r="U694" s="225"/>
      <c r="V694" s="225"/>
      <c r="W694" s="225"/>
      <c r="X694" s="225"/>
      <c r="Y694" s="225"/>
      <c r="Z694" s="225"/>
      <c r="AA694" s="225"/>
      <c r="AB694" s="225"/>
      <c r="AC694" s="225"/>
      <c r="AD694" s="225"/>
      <c r="AE694" s="225"/>
      <c r="AF694" s="225"/>
      <c r="AG694" s="225"/>
      <c r="AH694" s="225"/>
      <c r="AI694" s="225"/>
      <c r="AJ694" s="225"/>
      <c r="AK694" s="257"/>
      <c r="AL694" s="257"/>
      <c r="AM694" s="225"/>
      <c r="AN694" s="225"/>
      <c r="AO694" s="225"/>
      <c r="AP694" s="225"/>
      <c r="AQ694" s="225"/>
      <c r="AR694" s="225"/>
      <c r="AS694" s="225"/>
      <c r="AT694" s="225"/>
      <c r="AU694" s="225"/>
      <c r="AV694" s="225"/>
      <c r="AW694" s="225"/>
      <c r="AX694" s="225"/>
      <c r="AY694" s="225"/>
      <c r="AZ694" s="225"/>
      <c r="BA694" s="225"/>
      <c r="BB694" s="225"/>
      <c r="BC694" s="225"/>
      <c r="BD694" s="225"/>
      <c r="BE694" s="225"/>
      <c r="BF694" s="225"/>
      <c r="BG694" s="225"/>
      <c r="BH694" s="225"/>
      <c r="BI694" s="225"/>
      <c r="BJ694" s="225"/>
      <c r="BK694" s="225"/>
      <c r="BL694" s="225"/>
      <c r="BM694" s="225"/>
      <c r="BN694" s="225"/>
      <c r="BO694" s="225"/>
      <c r="BP694" s="225"/>
      <c r="BQ694" s="225"/>
      <c r="BR694" s="225"/>
      <c r="BS694" s="225"/>
      <c r="BT694" s="225"/>
      <c r="BU694" s="225"/>
      <c r="BV694" s="225"/>
      <c r="BW694" s="225"/>
      <c r="BX694" s="225"/>
      <c r="BY694" s="225"/>
      <c r="BZ694" s="225"/>
      <c r="CA694" s="225"/>
      <c r="CB694" s="225"/>
      <c r="CC694" s="225"/>
      <c r="CD694" s="225"/>
      <c r="CE694" s="225"/>
      <c r="CF694" s="225"/>
      <c r="CG694" s="225"/>
      <c r="CH694" s="225"/>
      <c r="CI694" s="225"/>
      <c r="CJ694" s="225"/>
      <c r="CK694" s="225"/>
      <c r="CL694" s="225"/>
      <c r="CM694" s="225"/>
      <c r="CN694" s="225"/>
      <c r="CO694" s="225"/>
      <c r="CP694" s="225"/>
      <c r="CQ694" s="225"/>
      <c r="CR694" s="225"/>
      <c r="CS694" s="225"/>
      <c r="CT694" s="225"/>
    </row>
    <row r="695" spans="1:98" ht="12" customHeight="1" x14ac:dyDescent="0.25">
      <c r="A695" s="225"/>
      <c r="B695" s="225"/>
      <c r="C695" s="225"/>
      <c r="D695" s="225"/>
      <c r="E695" s="225"/>
      <c r="F695" s="225"/>
      <c r="G695" s="225"/>
      <c r="H695" s="225"/>
      <c r="I695" s="225"/>
      <c r="J695" s="225"/>
      <c r="K695" s="225"/>
      <c r="L695" s="225"/>
      <c r="M695" s="225"/>
      <c r="N695" s="225"/>
      <c r="O695" s="225"/>
      <c r="P695" s="225"/>
      <c r="Q695" s="225"/>
      <c r="R695" s="225"/>
      <c r="S695" s="225"/>
      <c r="T695" s="225"/>
      <c r="U695" s="225"/>
      <c r="V695" s="225"/>
      <c r="W695" s="225"/>
      <c r="X695" s="225"/>
      <c r="Y695" s="225"/>
      <c r="Z695" s="225"/>
      <c r="AA695" s="225"/>
      <c r="AB695" s="225"/>
      <c r="AC695" s="225"/>
      <c r="AD695" s="225"/>
      <c r="AE695" s="225"/>
      <c r="AF695" s="225"/>
      <c r="AG695" s="225"/>
      <c r="AH695" s="225"/>
      <c r="AI695" s="225"/>
      <c r="AJ695" s="225"/>
      <c r="AK695" s="257"/>
      <c r="AL695" s="257"/>
      <c r="AM695" s="225"/>
      <c r="AN695" s="225"/>
      <c r="AO695" s="225"/>
      <c r="AP695" s="225"/>
      <c r="AQ695" s="225"/>
      <c r="AR695" s="225"/>
      <c r="AS695" s="225"/>
      <c r="AT695" s="225"/>
      <c r="AU695" s="225"/>
      <c r="AV695" s="225"/>
      <c r="AW695" s="225"/>
      <c r="AX695" s="225"/>
      <c r="AY695" s="225"/>
      <c r="AZ695" s="225"/>
      <c r="BA695" s="225"/>
      <c r="BB695" s="225"/>
      <c r="BC695" s="225"/>
      <c r="BD695" s="225"/>
      <c r="BE695" s="225"/>
      <c r="BF695" s="225"/>
      <c r="BG695" s="225"/>
      <c r="BH695" s="225"/>
      <c r="BI695" s="225"/>
      <c r="BJ695" s="225"/>
      <c r="BK695" s="225"/>
      <c r="BL695" s="225"/>
      <c r="BM695" s="225"/>
      <c r="BN695" s="225"/>
      <c r="BO695" s="225"/>
      <c r="BP695" s="225"/>
      <c r="BQ695" s="225"/>
      <c r="BR695" s="225"/>
      <c r="BS695" s="225"/>
      <c r="BT695" s="225"/>
      <c r="BU695" s="225"/>
      <c r="BV695" s="225"/>
      <c r="BW695" s="225"/>
      <c r="BX695" s="225"/>
      <c r="BY695" s="225"/>
      <c r="BZ695" s="225"/>
      <c r="CA695" s="225"/>
      <c r="CB695" s="225"/>
      <c r="CC695" s="225"/>
      <c r="CD695" s="225"/>
      <c r="CE695" s="225"/>
      <c r="CF695" s="225"/>
      <c r="CG695" s="225"/>
      <c r="CH695" s="225"/>
      <c r="CI695" s="225"/>
      <c r="CJ695" s="225"/>
      <c r="CK695" s="225"/>
      <c r="CL695" s="225"/>
      <c r="CM695" s="225"/>
      <c r="CN695" s="225"/>
      <c r="CO695" s="225"/>
      <c r="CP695" s="225"/>
      <c r="CQ695" s="225"/>
      <c r="CR695" s="225"/>
      <c r="CS695" s="225"/>
      <c r="CT695" s="225"/>
    </row>
    <row r="696" spans="1:98" ht="12" customHeight="1" x14ac:dyDescent="0.25">
      <c r="A696" s="225"/>
      <c r="B696" s="225"/>
      <c r="C696" s="225"/>
      <c r="D696" s="225"/>
      <c r="E696" s="225"/>
      <c r="F696" s="225"/>
      <c r="G696" s="225"/>
      <c r="H696" s="225"/>
      <c r="I696" s="225"/>
      <c r="J696" s="225"/>
      <c r="K696" s="225"/>
      <c r="L696" s="225"/>
      <c r="M696" s="225"/>
      <c r="N696" s="225"/>
      <c r="O696" s="225"/>
      <c r="P696" s="225"/>
      <c r="Q696" s="225"/>
      <c r="R696" s="225"/>
      <c r="S696" s="225"/>
      <c r="T696" s="225"/>
      <c r="U696" s="225"/>
      <c r="V696" s="225"/>
      <c r="W696" s="225"/>
      <c r="X696" s="225"/>
      <c r="Y696" s="225"/>
      <c r="Z696" s="225"/>
      <c r="AA696" s="225"/>
      <c r="AB696" s="225"/>
      <c r="AC696" s="225"/>
      <c r="AD696" s="225"/>
      <c r="AE696" s="225"/>
      <c r="AF696" s="225"/>
      <c r="AG696" s="225"/>
      <c r="AH696" s="225"/>
      <c r="AI696" s="225"/>
      <c r="AJ696" s="225"/>
      <c r="AK696" s="257"/>
      <c r="AL696" s="257"/>
      <c r="AM696" s="225"/>
      <c r="AN696" s="225"/>
      <c r="AO696" s="225"/>
      <c r="AP696" s="225"/>
      <c r="AQ696" s="225"/>
      <c r="AR696" s="225"/>
      <c r="AS696" s="225"/>
      <c r="AT696" s="225"/>
      <c r="AU696" s="225"/>
      <c r="AV696" s="225"/>
      <c r="AW696" s="225"/>
      <c r="AX696" s="225"/>
      <c r="AY696" s="225"/>
      <c r="AZ696" s="225"/>
      <c r="BA696" s="225"/>
      <c r="BB696" s="225"/>
      <c r="BC696" s="225"/>
      <c r="BD696" s="225"/>
      <c r="BE696" s="225"/>
      <c r="BF696" s="225"/>
      <c r="BG696" s="225"/>
      <c r="BH696" s="225"/>
      <c r="BI696" s="225"/>
      <c r="BJ696" s="225"/>
      <c r="BK696" s="225"/>
      <c r="BL696" s="225"/>
      <c r="BM696" s="225"/>
      <c r="BN696" s="225"/>
      <c r="BO696" s="225"/>
      <c r="BP696" s="225"/>
      <c r="BQ696" s="225"/>
      <c r="BR696" s="225"/>
      <c r="BS696" s="225"/>
      <c r="BT696" s="225"/>
      <c r="BU696" s="225"/>
      <c r="BV696" s="225"/>
      <c r="BW696" s="225"/>
      <c r="BX696" s="225"/>
      <c r="BY696" s="225"/>
      <c r="BZ696" s="225"/>
      <c r="CA696" s="225"/>
      <c r="CB696" s="225"/>
      <c r="CC696" s="225"/>
      <c r="CD696" s="225"/>
      <c r="CE696" s="225"/>
      <c r="CF696" s="225"/>
      <c r="CG696" s="225"/>
      <c r="CH696" s="225"/>
      <c r="CI696" s="225"/>
      <c r="CJ696" s="225"/>
      <c r="CK696" s="225"/>
      <c r="CL696" s="225"/>
      <c r="CM696" s="225"/>
      <c r="CN696" s="225"/>
      <c r="CO696" s="225"/>
      <c r="CP696" s="225"/>
      <c r="CQ696" s="225"/>
      <c r="CR696" s="225"/>
      <c r="CS696" s="225"/>
      <c r="CT696" s="225"/>
    </row>
    <row r="697" spans="1:98" ht="12" customHeight="1" x14ac:dyDescent="0.25">
      <c r="A697" s="225"/>
      <c r="B697" s="225"/>
      <c r="C697" s="225"/>
      <c r="D697" s="225"/>
      <c r="E697" s="225"/>
      <c r="F697" s="225"/>
      <c r="G697" s="225"/>
      <c r="H697" s="225"/>
      <c r="I697" s="225"/>
      <c r="J697" s="225"/>
      <c r="K697" s="225"/>
      <c r="L697" s="225"/>
      <c r="M697" s="225"/>
      <c r="N697" s="225"/>
      <c r="O697" s="225"/>
      <c r="P697" s="225"/>
      <c r="Q697" s="225"/>
      <c r="R697" s="225"/>
      <c r="S697" s="225"/>
      <c r="T697" s="225"/>
      <c r="U697" s="225"/>
      <c r="V697" s="225"/>
      <c r="W697" s="225"/>
      <c r="X697" s="225"/>
      <c r="Y697" s="225"/>
      <c r="Z697" s="225"/>
      <c r="AA697" s="225"/>
      <c r="AB697" s="225"/>
      <c r="AC697" s="225"/>
      <c r="AD697" s="225"/>
      <c r="AE697" s="225"/>
      <c r="AF697" s="225"/>
      <c r="AG697" s="225"/>
      <c r="AH697" s="225"/>
      <c r="AI697" s="225"/>
      <c r="AJ697" s="225"/>
      <c r="AK697" s="257"/>
      <c r="AL697" s="257"/>
      <c r="AM697" s="225"/>
      <c r="AN697" s="225"/>
      <c r="AO697" s="225"/>
      <c r="AP697" s="225"/>
      <c r="AQ697" s="225"/>
      <c r="AR697" s="225"/>
      <c r="AS697" s="225"/>
      <c r="AT697" s="225"/>
      <c r="AU697" s="225"/>
      <c r="AV697" s="225"/>
      <c r="AW697" s="225"/>
      <c r="AX697" s="225"/>
      <c r="AY697" s="225"/>
      <c r="AZ697" s="225"/>
      <c r="BA697" s="225"/>
      <c r="BB697" s="225"/>
      <c r="BC697" s="225"/>
      <c r="BD697" s="225"/>
      <c r="BE697" s="225"/>
      <c r="BF697" s="225"/>
      <c r="BG697" s="225"/>
      <c r="BH697" s="225"/>
      <c r="BI697" s="225"/>
      <c r="BJ697" s="225"/>
      <c r="BK697" s="225"/>
      <c r="BL697" s="225"/>
      <c r="BM697" s="225"/>
      <c r="BN697" s="225"/>
      <c r="BO697" s="225"/>
      <c r="BP697" s="225"/>
      <c r="BQ697" s="225"/>
      <c r="BR697" s="225"/>
      <c r="BS697" s="225"/>
      <c r="BT697" s="225"/>
      <c r="BU697" s="225"/>
      <c r="BV697" s="225"/>
      <c r="BW697" s="225"/>
      <c r="BX697" s="225"/>
      <c r="BY697" s="225"/>
      <c r="BZ697" s="225"/>
      <c r="CA697" s="225"/>
      <c r="CB697" s="225"/>
      <c r="CC697" s="225"/>
      <c r="CD697" s="225"/>
      <c r="CE697" s="225"/>
      <c r="CF697" s="225"/>
      <c r="CG697" s="225"/>
      <c r="CH697" s="225"/>
      <c r="CI697" s="225"/>
      <c r="CJ697" s="225"/>
      <c r="CK697" s="225"/>
      <c r="CL697" s="225"/>
      <c r="CM697" s="225"/>
      <c r="CN697" s="225"/>
      <c r="CO697" s="225"/>
      <c r="CP697" s="225"/>
      <c r="CQ697" s="225"/>
      <c r="CR697" s="225"/>
      <c r="CS697" s="225"/>
      <c r="CT697" s="225"/>
    </row>
    <row r="698" spans="1:98" ht="12" customHeight="1" x14ac:dyDescent="0.25">
      <c r="A698" s="225"/>
      <c r="B698" s="225"/>
      <c r="C698" s="225"/>
      <c r="D698" s="225"/>
      <c r="E698" s="225"/>
      <c r="F698" s="225"/>
      <c r="G698" s="225"/>
      <c r="H698" s="225"/>
      <c r="I698" s="225"/>
      <c r="J698" s="225"/>
      <c r="K698" s="225"/>
      <c r="L698" s="225"/>
      <c r="M698" s="225"/>
      <c r="N698" s="225"/>
      <c r="O698" s="225"/>
      <c r="P698" s="225"/>
      <c r="Q698" s="225"/>
      <c r="R698" s="225"/>
      <c r="S698" s="225"/>
      <c r="T698" s="225"/>
      <c r="U698" s="225"/>
      <c r="V698" s="225"/>
      <c r="W698" s="225"/>
      <c r="X698" s="225"/>
      <c r="Y698" s="225"/>
      <c r="Z698" s="225"/>
      <c r="AA698" s="225"/>
      <c r="AB698" s="225"/>
      <c r="AC698" s="225"/>
      <c r="AD698" s="225"/>
      <c r="AE698" s="225"/>
      <c r="AF698" s="225"/>
      <c r="AG698" s="225"/>
      <c r="AH698" s="225"/>
      <c r="AI698" s="225"/>
      <c r="AJ698" s="225"/>
      <c r="AK698" s="257"/>
      <c r="AL698" s="257"/>
      <c r="AM698" s="225"/>
      <c r="AN698" s="225"/>
      <c r="AO698" s="225"/>
      <c r="AP698" s="225"/>
      <c r="AQ698" s="225"/>
      <c r="AR698" s="225"/>
      <c r="AS698" s="225"/>
      <c r="AT698" s="225"/>
      <c r="AU698" s="225"/>
      <c r="AV698" s="225"/>
      <c r="AW698" s="225"/>
      <c r="AX698" s="225"/>
      <c r="AY698" s="225"/>
      <c r="AZ698" s="225"/>
      <c r="BA698" s="225"/>
      <c r="BB698" s="225"/>
      <c r="BC698" s="225"/>
      <c r="BD698" s="225"/>
      <c r="BE698" s="225"/>
      <c r="BF698" s="225"/>
      <c r="BG698" s="225"/>
      <c r="BH698" s="225"/>
      <c r="BI698" s="225"/>
      <c r="BJ698" s="225"/>
      <c r="BK698" s="225"/>
      <c r="BL698" s="225"/>
      <c r="BM698" s="225"/>
      <c r="BN698" s="225"/>
      <c r="BO698" s="225"/>
      <c r="BP698" s="225"/>
      <c r="BQ698" s="225"/>
      <c r="BR698" s="225"/>
      <c r="BS698" s="225"/>
      <c r="BT698" s="225"/>
      <c r="BU698" s="225"/>
      <c r="BV698" s="225"/>
      <c r="BW698" s="225"/>
      <c r="BX698" s="225"/>
      <c r="BY698" s="225"/>
      <c r="BZ698" s="225"/>
      <c r="CA698" s="225"/>
      <c r="CB698" s="225"/>
      <c r="CC698" s="225"/>
      <c r="CD698" s="225"/>
      <c r="CE698" s="225"/>
      <c r="CF698" s="225"/>
      <c r="CG698" s="225"/>
      <c r="CH698" s="225"/>
      <c r="CI698" s="225"/>
      <c r="CJ698" s="225"/>
      <c r="CK698" s="225"/>
      <c r="CL698" s="225"/>
      <c r="CM698" s="225"/>
      <c r="CN698" s="225"/>
      <c r="CO698" s="225"/>
      <c r="CP698" s="225"/>
      <c r="CQ698" s="225"/>
      <c r="CR698" s="225"/>
      <c r="CS698" s="225"/>
      <c r="CT698" s="225"/>
    </row>
    <row r="699" spans="1:98" ht="12" customHeight="1" x14ac:dyDescent="0.25">
      <c r="A699" s="225"/>
      <c r="B699" s="225"/>
      <c r="C699" s="225"/>
      <c r="D699" s="225"/>
      <c r="E699" s="225"/>
      <c r="F699" s="225"/>
      <c r="G699" s="225"/>
      <c r="H699" s="225"/>
      <c r="I699" s="225"/>
      <c r="J699" s="225"/>
      <c r="K699" s="225"/>
      <c r="L699" s="225"/>
      <c r="M699" s="225"/>
      <c r="N699" s="225"/>
      <c r="O699" s="225"/>
      <c r="P699" s="225"/>
      <c r="Q699" s="225"/>
      <c r="R699" s="225"/>
      <c r="S699" s="225"/>
      <c r="T699" s="225"/>
      <c r="U699" s="225"/>
      <c r="V699" s="225"/>
      <c r="W699" s="225"/>
      <c r="X699" s="225"/>
      <c r="Y699" s="225"/>
      <c r="Z699" s="225"/>
      <c r="AA699" s="225"/>
      <c r="AB699" s="225"/>
      <c r="AC699" s="225"/>
      <c r="AD699" s="225"/>
      <c r="AE699" s="225"/>
      <c r="AF699" s="225"/>
      <c r="AG699" s="225"/>
      <c r="AH699" s="225"/>
      <c r="AI699" s="225"/>
      <c r="AJ699" s="225"/>
      <c r="AK699" s="257"/>
      <c r="AL699" s="257"/>
      <c r="AM699" s="225"/>
      <c r="AN699" s="225"/>
      <c r="AO699" s="225"/>
      <c r="AP699" s="225"/>
      <c r="AQ699" s="225"/>
      <c r="AR699" s="225"/>
      <c r="AS699" s="225"/>
      <c r="AT699" s="225"/>
      <c r="AU699" s="225"/>
      <c r="AV699" s="225"/>
      <c r="AW699" s="225"/>
      <c r="AX699" s="225"/>
      <c r="AY699" s="225"/>
      <c r="AZ699" s="225"/>
      <c r="BA699" s="225"/>
      <c r="BB699" s="225"/>
      <c r="BC699" s="225"/>
      <c r="BD699" s="225"/>
      <c r="BE699" s="225"/>
      <c r="BF699" s="225"/>
      <c r="BG699" s="225"/>
      <c r="BH699" s="225"/>
      <c r="BI699" s="225"/>
      <c r="BJ699" s="225"/>
      <c r="BK699" s="225"/>
      <c r="BL699" s="225"/>
      <c r="BM699" s="225"/>
      <c r="BN699" s="225"/>
      <c r="BO699" s="225"/>
      <c r="BP699" s="225"/>
      <c r="BQ699" s="225"/>
      <c r="BR699" s="225"/>
      <c r="BS699" s="225"/>
      <c r="BT699" s="225"/>
      <c r="BU699" s="225"/>
      <c r="BV699" s="225"/>
      <c r="BW699" s="225"/>
      <c r="BX699" s="225"/>
      <c r="BY699" s="225"/>
      <c r="BZ699" s="225"/>
      <c r="CA699" s="225"/>
      <c r="CB699" s="225"/>
      <c r="CC699" s="225"/>
      <c r="CD699" s="225"/>
      <c r="CE699" s="225"/>
      <c r="CF699" s="225"/>
      <c r="CG699" s="225"/>
      <c r="CH699" s="225"/>
      <c r="CI699" s="225"/>
      <c r="CJ699" s="225"/>
      <c r="CK699" s="225"/>
      <c r="CL699" s="225"/>
      <c r="CM699" s="225"/>
      <c r="CN699" s="225"/>
      <c r="CO699" s="225"/>
      <c r="CP699" s="225"/>
      <c r="CQ699" s="225"/>
      <c r="CR699" s="225"/>
      <c r="CS699" s="225"/>
      <c r="CT699" s="225"/>
    </row>
    <row r="700" spans="1:98" ht="12" customHeight="1" x14ac:dyDescent="0.25">
      <c r="A700" s="225"/>
      <c r="B700" s="225"/>
      <c r="C700" s="225"/>
      <c r="D700" s="225"/>
      <c r="E700" s="225"/>
      <c r="F700" s="225"/>
      <c r="G700" s="225"/>
      <c r="H700" s="225"/>
      <c r="I700" s="225"/>
      <c r="J700" s="225"/>
      <c r="K700" s="225"/>
      <c r="L700" s="225"/>
      <c r="M700" s="225"/>
      <c r="N700" s="225"/>
      <c r="O700" s="225"/>
      <c r="P700" s="225"/>
      <c r="Q700" s="225"/>
      <c r="R700" s="225"/>
      <c r="S700" s="225"/>
      <c r="T700" s="225"/>
      <c r="U700" s="225"/>
      <c r="V700" s="225"/>
      <c r="W700" s="225"/>
      <c r="X700" s="225"/>
      <c r="Y700" s="225"/>
      <c r="Z700" s="225"/>
      <c r="AA700" s="225"/>
      <c r="AB700" s="225"/>
      <c r="AC700" s="225"/>
      <c r="AD700" s="225"/>
      <c r="AE700" s="225"/>
      <c r="AF700" s="225"/>
      <c r="AG700" s="225"/>
      <c r="AH700" s="225"/>
      <c r="AI700" s="225"/>
      <c r="AJ700" s="225"/>
      <c r="AK700" s="257"/>
      <c r="AL700" s="257"/>
      <c r="AM700" s="225"/>
      <c r="AN700" s="225"/>
      <c r="AO700" s="225"/>
      <c r="AP700" s="225"/>
      <c r="AQ700" s="225"/>
      <c r="AR700" s="225"/>
      <c r="AS700" s="225"/>
      <c r="AT700" s="225"/>
      <c r="AU700" s="225"/>
      <c r="AV700" s="225"/>
      <c r="AW700" s="225"/>
      <c r="AX700" s="225"/>
      <c r="AY700" s="225"/>
      <c r="AZ700" s="225"/>
      <c r="BA700" s="225"/>
      <c r="BB700" s="225"/>
      <c r="BC700" s="225"/>
      <c r="BD700" s="225"/>
      <c r="BE700" s="225"/>
      <c r="BF700" s="225"/>
      <c r="BG700" s="225"/>
      <c r="BH700" s="225"/>
      <c r="BI700" s="225"/>
      <c r="BJ700" s="225"/>
      <c r="BK700" s="225"/>
      <c r="BL700" s="225"/>
      <c r="BM700" s="225"/>
      <c r="BN700" s="225"/>
      <c r="BO700" s="225"/>
      <c r="BP700" s="225"/>
      <c r="BQ700" s="225"/>
      <c r="BR700" s="225"/>
      <c r="BS700" s="225"/>
      <c r="BT700" s="225"/>
      <c r="BU700" s="225"/>
      <c r="BV700" s="225"/>
      <c r="BW700" s="225"/>
      <c r="BX700" s="225"/>
      <c r="BY700" s="225"/>
      <c r="BZ700" s="225"/>
      <c r="CA700" s="225"/>
      <c r="CB700" s="225"/>
      <c r="CC700" s="225"/>
      <c r="CD700" s="225"/>
      <c r="CE700" s="225"/>
      <c r="CF700" s="225"/>
      <c r="CG700" s="225"/>
      <c r="CH700" s="225"/>
      <c r="CI700" s="225"/>
      <c r="CJ700" s="225"/>
      <c r="CK700" s="225"/>
      <c r="CL700" s="225"/>
      <c r="CM700" s="225"/>
      <c r="CN700" s="225"/>
      <c r="CO700" s="225"/>
      <c r="CP700" s="225"/>
      <c r="CQ700" s="225"/>
      <c r="CR700" s="225"/>
      <c r="CS700" s="225"/>
      <c r="CT700" s="225"/>
    </row>
    <row r="701" spans="1:98" ht="12" customHeight="1" x14ac:dyDescent="0.25">
      <c r="A701" s="225"/>
      <c r="B701" s="225"/>
      <c r="C701" s="225"/>
      <c r="D701" s="225"/>
      <c r="E701" s="225"/>
      <c r="F701" s="225"/>
      <c r="G701" s="225"/>
      <c r="H701" s="225"/>
      <c r="I701" s="225"/>
      <c r="J701" s="225"/>
      <c r="K701" s="225"/>
      <c r="L701" s="225"/>
      <c r="M701" s="225"/>
      <c r="N701" s="225"/>
      <c r="O701" s="225"/>
      <c r="P701" s="225"/>
      <c r="Q701" s="225"/>
      <c r="R701" s="225"/>
      <c r="S701" s="225"/>
      <c r="T701" s="225"/>
      <c r="U701" s="225"/>
      <c r="V701" s="225"/>
      <c r="W701" s="225"/>
      <c r="X701" s="225"/>
      <c r="Y701" s="225"/>
      <c r="Z701" s="225"/>
      <c r="AA701" s="225"/>
      <c r="AB701" s="225"/>
      <c r="AC701" s="225"/>
      <c r="AD701" s="225"/>
      <c r="AE701" s="225"/>
      <c r="AF701" s="225"/>
      <c r="AG701" s="225"/>
      <c r="AH701" s="225"/>
      <c r="AI701" s="225"/>
      <c r="AJ701" s="225"/>
      <c r="AK701" s="257"/>
      <c r="AL701" s="257"/>
      <c r="AM701" s="225"/>
      <c r="AN701" s="225"/>
      <c r="AO701" s="225"/>
      <c r="AP701" s="225"/>
      <c r="AQ701" s="225"/>
      <c r="AR701" s="225"/>
      <c r="AS701" s="225"/>
      <c r="AT701" s="225"/>
      <c r="AU701" s="225"/>
      <c r="AV701" s="225"/>
      <c r="AW701" s="225"/>
      <c r="AX701" s="225"/>
      <c r="AY701" s="225"/>
      <c r="AZ701" s="225"/>
      <c r="BA701" s="225"/>
      <c r="BB701" s="225"/>
      <c r="BC701" s="225"/>
      <c r="BD701" s="225"/>
      <c r="BE701" s="225"/>
      <c r="BF701" s="225"/>
      <c r="BG701" s="225"/>
      <c r="BH701" s="225"/>
      <c r="BI701" s="225"/>
      <c r="BJ701" s="225"/>
      <c r="BK701" s="225"/>
      <c r="BL701" s="225"/>
      <c r="BM701" s="225"/>
      <c r="BN701" s="225"/>
      <c r="BO701" s="225"/>
      <c r="BP701" s="225"/>
      <c r="BQ701" s="225"/>
      <c r="BR701" s="225"/>
      <c r="BS701" s="225"/>
      <c r="BT701" s="225"/>
      <c r="BU701" s="225"/>
      <c r="BV701" s="225"/>
      <c r="BW701" s="225"/>
      <c r="BX701" s="225"/>
      <c r="BY701" s="225"/>
      <c r="BZ701" s="225"/>
      <c r="CA701" s="225"/>
      <c r="CB701" s="225"/>
      <c r="CC701" s="225"/>
      <c r="CD701" s="225"/>
      <c r="CE701" s="225"/>
      <c r="CF701" s="225"/>
      <c r="CG701" s="225"/>
      <c r="CH701" s="225"/>
      <c r="CI701" s="225"/>
      <c r="CJ701" s="225"/>
      <c r="CK701" s="225"/>
      <c r="CL701" s="225"/>
      <c r="CM701" s="225"/>
      <c r="CN701" s="225"/>
      <c r="CO701" s="225"/>
      <c r="CP701" s="225"/>
      <c r="CQ701" s="225"/>
      <c r="CR701" s="225"/>
      <c r="CS701" s="225"/>
      <c r="CT701" s="225"/>
    </row>
    <row r="702" spans="1:98" ht="12" customHeight="1" x14ac:dyDescent="0.25">
      <c r="A702" s="225"/>
      <c r="B702" s="225"/>
      <c r="C702" s="225"/>
      <c r="D702" s="225"/>
      <c r="E702" s="225"/>
      <c r="F702" s="225"/>
      <c r="G702" s="225"/>
      <c r="H702" s="225"/>
      <c r="I702" s="225"/>
      <c r="J702" s="225"/>
      <c r="K702" s="225"/>
      <c r="L702" s="225"/>
      <c r="M702" s="225"/>
      <c r="N702" s="225"/>
      <c r="O702" s="225"/>
      <c r="P702" s="225"/>
      <c r="Q702" s="225"/>
      <c r="R702" s="225"/>
      <c r="S702" s="225"/>
      <c r="T702" s="225"/>
      <c r="U702" s="225"/>
      <c r="V702" s="225"/>
      <c r="W702" s="225"/>
      <c r="X702" s="225"/>
      <c r="Y702" s="225"/>
      <c r="Z702" s="225"/>
      <c r="AA702" s="225"/>
      <c r="AB702" s="225"/>
      <c r="AC702" s="225"/>
      <c r="AD702" s="225"/>
      <c r="AE702" s="225"/>
      <c r="AF702" s="225"/>
      <c r="AG702" s="225"/>
      <c r="AH702" s="225"/>
      <c r="AI702" s="225"/>
      <c r="AJ702" s="225"/>
      <c r="AK702" s="257"/>
      <c r="AL702" s="257"/>
      <c r="AM702" s="225"/>
      <c r="AN702" s="225"/>
      <c r="AO702" s="225"/>
      <c r="AP702" s="225"/>
      <c r="AQ702" s="225"/>
      <c r="AR702" s="225"/>
      <c r="AS702" s="225"/>
      <c r="AT702" s="225"/>
      <c r="AU702" s="225"/>
      <c r="AV702" s="225"/>
      <c r="AW702" s="225"/>
      <c r="AX702" s="225"/>
      <c r="AY702" s="225"/>
      <c r="AZ702" s="225"/>
      <c r="BA702" s="225"/>
      <c r="BB702" s="225"/>
      <c r="BC702" s="225"/>
      <c r="BD702" s="225"/>
      <c r="BE702" s="225"/>
      <c r="BF702" s="225"/>
      <c r="BG702" s="225"/>
      <c r="BH702" s="225"/>
      <c r="BI702" s="225"/>
      <c r="BJ702" s="225"/>
      <c r="BK702" s="225"/>
      <c r="BL702" s="225"/>
      <c r="BM702" s="225"/>
      <c r="BN702" s="225"/>
      <c r="BO702" s="225"/>
      <c r="BP702" s="225"/>
      <c r="BQ702" s="225"/>
      <c r="BR702" s="225"/>
      <c r="BS702" s="225"/>
      <c r="BT702" s="225"/>
      <c r="BU702" s="225"/>
      <c r="BV702" s="225"/>
      <c r="BW702" s="225"/>
      <c r="BX702" s="225"/>
      <c r="BY702" s="225"/>
      <c r="BZ702" s="225"/>
      <c r="CA702" s="225"/>
      <c r="CB702" s="225"/>
      <c r="CC702" s="225"/>
      <c r="CD702" s="225"/>
      <c r="CE702" s="225"/>
      <c r="CF702" s="225"/>
      <c r="CG702" s="225"/>
      <c r="CH702" s="225"/>
      <c r="CI702" s="225"/>
      <c r="CJ702" s="225"/>
      <c r="CK702" s="225"/>
      <c r="CL702" s="225"/>
      <c r="CM702" s="225"/>
      <c r="CN702" s="225"/>
      <c r="CO702" s="225"/>
      <c r="CP702" s="225"/>
      <c r="CQ702" s="225"/>
      <c r="CR702" s="225"/>
      <c r="CS702" s="225"/>
      <c r="CT702" s="225"/>
    </row>
    <row r="703" spans="1:98" ht="12" customHeight="1" x14ac:dyDescent="0.25">
      <c r="A703" s="225"/>
      <c r="B703" s="225"/>
      <c r="C703" s="225"/>
      <c r="D703" s="225"/>
      <c r="E703" s="225"/>
      <c r="F703" s="225"/>
      <c r="G703" s="225"/>
      <c r="H703" s="225"/>
      <c r="I703" s="225"/>
      <c r="J703" s="225"/>
      <c r="K703" s="225"/>
      <c r="L703" s="225"/>
      <c r="M703" s="225"/>
      <c r="N703" s="225"/>
      <c r="O703" s="225"/>
      <c r="P703" s="225"/>
      <c r="Q703" s="225"/>
      <c r="R703" s="225"/>
      <c r="S703" s="225"/>
      <c r="T703" s="225"/>
      <c r="U703" s="225"/>
      <c r="V703" s="225"/>
      <c r="W703" s="225"/>
      <c r="X703" s="225"/>
      <c r="Y703" s="225"/>
      <c r="Z703" s="225"/>
      <c r="AA703" s="225"/>
      <c r="AB703" s="225"/>
      <c r="AC703" s="225"/>
      <c r="AD703" s="225"/>
      <c r="AE703" s="225"/>
      <c r="AF703" s="225"/>
      <c r="AG703" s="225"/>
      <c r="AH703" s="225"/>
      <c r="AI703" s="225"/>
      <c r="AJ703" s="225"/>
      <c r="AK703" s="257"/>
      <c r="AL703" s="257"/>
      <c r="AM703" s="225"/>
      <c r="AN703" s="225"/>
      <c r="AO703" s="225"/>
      <c r="AP703" s="225"/>
      <c r="AQ703" s="225"/>
      <c r="AR703" s="225"/>
      <c r="AS703" s="225"/>
      <c r="AT703" s="225"/>
      <c r="AU703" s="225"/>
      <c r="AV703" s="225"/>
      <c r="AW703" s="225"/>
      <c r="AX703" s="225"/>
      <c r="AY703" s="225"/>
      <c r="AZ703" s="225"/>
      <c r="BA703" s="225"/>
      <c r="BB703" s="225"/>
      <c r="BC703" s="225"/>
      <c r="BD703" s="225"/>
      <c r="BE703" s="225"/>
      <c r="BF703" s="225"/>
      <c r="BG703" s="225"/>
      <c r="BH703" s="225"/>
      <c r="BI703" s="225"/>
      <c r="BJ703" s="225"/>
      <c r="BK703" s="225"/>
      <c r="BL703" s="225"/>
      <c r="BM703" s="225"/>
      <c r="BN703" s="225"/>
      <c r="BO703" s="225"/>
      <c r="BP703" s="225"/>
      <c r="BQ703" s="225"/>
      <c r="BR703" s="225"/>
      <c r="BS703" s="225"/>
      <c r="BT703" s="225"/>
      <c r="BU703" s="225"/>
      <c r="BV703" s="225"/>
      <c r="BW703" s="225"/>
      <c r="BX703" s="225"/>
      <c r="BY703" s="225"/>
      <c r="BZ703" s="225"/>
      <c r="CA703" s="225"/>
      <c r="CB703" s="225"/>
      <c r="CC703" s="225"/>
      <c r="CD703" s="225"/>
      <c r="CE703" s="225"/>
      <c r="CF703" s="225"/>
      <c r="CG703" s="225"/>
      <c r="CH703" s="225"/>
      <c r="CI703" s="225"/>
      <c r="CJ703" s="225"/>
      <c r="CK703" s="225"/>
      <c r="CL703" s="225"/>
      <c r="CM703" s="225"/>
      <c r="CN703" s="225"/>
      <c r="CO703" s="225"/>
      <c r="CP703" s="225"/>
      <c r="CQ703" s="225"/>
      <c r="CR703" s="225"/>
      <c r="CS703" s="225"/>
      <c r="CT703" s="225"/>
    </row>
    <row r="704" spans="1:98" ht="12" customHeight="1" x14ac:dyDescent="0.25">
      <c r="A704" s="225"/>
      <c r="B704" s="225"/>
      <c r="C704" s="225"/>
      <c r="D704" s="225"/>
      <c r="E704" s="225"/>
      <c r="F704" s="225"/>
      <c r="G704" s="225"/>
      <c r="H704" s="225"/>
      <c r="I704" s="225"/>
      <c r="J704" s="225"/>
      <c r="K704" s="225"/>
      <c r="L704" s="225"/>
      <c r="M704" s="225"/>
      <c r="N704" s="225"/>
      <c r="O704" s="225"/>
      <c r="P704" s="225"/>
      <c r="Q704" s="225"/>
      <c r="R704" s="225"/>
      <c r="S704" s="225"/>
      <c r="T704" s="225"/>
      <c r="U704" s="225"/>
      <c r="V704" s="225"/>
      <c r="W704" s="225"/>
      <c r="X704" s="225"/>
      <c r="Y704" s="225"/>
      <c r="Z704" s="225"/>
      <c r="AA704" s="225"/>
      <c r="AB704" s="225"/>
      <c r="AC704" s="225"/>
      <c r="AD704" s="225"/>
      <c r="AE704" s="225"/>
      <c r="AF704" s="225"/>
      <c r="AG704" s="225"/>
      <c r="AH704" s="225"/>
      <c r="AI704" s="225"/>
      <c r="AJ704" s="225"/>
      <c r="AK704" s="257"/>
      <c r="AL704" s="257"/>
      <c r="AM704" s="225"/>
      <c r="AN704" s="225"/>
      <c r="AO704" s="225"/>
      <c r="AP704" s="225"/>
      <c r="AQ704" s="225"/>
      <c r="AR704" s="225"/>
      <c r="AS704" s="225"/>
      <c r="AT704" s="225"/>
      <c r="AU704" s="225"/>
      <c r="AV704" s="225"/>
      <c r="AW704" s="225"/>
      <c r="AX704" s="225"/>
      <c r="AY704" s="225"/>
      <c r="AZ704" s="225"/>
      <c r="BA704" s="225"/>
      <c r="BB704" s="225"/>
      <c r="BC704" s="225"/>
      <c r="BD704" s="225"/>
      <c r="BE704" s="225"/>
      <c r="BF704" s="225"/>
      <c r="BG704" s="225"/>
      <c r="BH704" s="225"/>
      <c r="BI704" s="225"/>
      <c r="BJ704" s="225"/>
      <c r="BK704" s="225"/>
      <c r="BL704" s="225"/>
      <c r="BM704" s="225"/>
      <c r="BN704" s="225"/>
      <c r="BO704" s="225"/>
      <c r="BP704" s="225"/>
      <c r="BQ704" s="225"/>
      <c r="BR704" s="225"/>
      <c r="BS704" s="225"/>
      <c r="BT704" s="225"/>
      <c r="BU704" s="225"/>
      <c r="BV704" s="225"/>
      <c r="BW704" s="225"/>
      <c r="BX704" s="225"/>
      <c r="BY704" s="225"/>
      <c r="BZ704" s="225"/>
      <c r="CA704" s="225"/>
      <c r="CB704" s="225"/>
      <c r="CC704" s="225"/>
      <c r="CD704" s="225"/>
      <c r="CE704" s="225"/>
      <c r="CF704" s="225"/>
      <c r="CG704" s="225"/>
      <c r="CH704" s="225"/>
      <c r="CI704" s="225"/>
      <c r="CJ704" s="225"/>
      <c r="CK704" s="225"/>
      <c r="CL704" s="225"/>
      <c r="CM704" s="225"/>
      <c r="CN704" s="225"/>
      <c r="CO704" s="225"/>
      <c r="CP704" s="225"/>
      <c r="CQ704" s="225"/>
      <c r="CR704" s="225"/>
      <c r="CS704" s="225"/>
      <c r="CT704" s="225"/>
    </row>
    <row r="705" spans="1:98" ht="12" customHeight="1" x14ac:dyDescent="0.25">
      <c r="A705" s="225"/>
      <c r="B705" s="225"/>
      <c r="C705" s="225"/>
      <c r="D705" s="225"/>
      <c r="E705" s="225"/>
      <c r="F705" s="225"/>
      <c r="G705" s="225"/>
      <c r="H705" s="225"/>
      <c r="I705" s="225"/>
      <c r="J705" s="225"/>
      <c r="K705" s="225"/>
      <c r="L705" s="225"/>
      <c r="M705" s="225"/>
      <c r="N705" s="225"/>
      <c r="O705" s="225"/>
      <c r="P705" s="225"/>
      <c r="Q705" s="225"/>
      <c r="R705" s="225"/>
      <c r="S705" s="225"/>
      <c r="T705" s="225"/>
      <c r="U705" s="225"/>
      <c r="V705" s="225"/>
      <c r="W705" s="225"/>
      <c r="X705" s="225"/>
      <c r="Y705" s="225"/>
      <c r="Z705" s="225"/>
      <c r="AA705" s="225"/>
      <c r="AB705" s="225"/>
      <c r="AC705" s="225"/>
      <c r="AD705" s="225"/>
      <c r="AE705" s="225"/>
      <c r="AF705" s="225"/>
      <c r="AG705" s="225"/>
      <c r="AH705" s="225"/>
      <c r="AI705" s="225"/>
      <c r="AJ705" s="225"/>
      <c r="AK705" s="257"/>
      <c r="AL705" s="257"/>
      <c r="AM705" s="225"/>
      <c r="AN705" s="225"/>
      <c r="AO705" s="225"/>
      <c r="AP705" s="225"/>
      <c r="AQ705" s="225"/>
      <c r="AR705" s="225"/>
      <c r="AS705" s="225"/>
      <c r="AT705" s="225"/>
      <c r="AU705" s="225"/>
      <c r="AV705" s="225"/>
      <c r="AW705" s="225"/>
      <c r="AX705" s="225"/>
      <c r="AY705" s="225"/>
      <c r="AZ705" s="225"/>
      <c r="BA705" s="225"/>
      <c r="BB705" s="225"/>
      <c r="BC705" s="225"/>
      <c r="BD705" s="225"/>
      <c r="BE705" s="225"/>
      <c r="BF705" s="225"/>
      <c r="BG705" s="225"/>
      <c r="BH705" s="225"/>
      <c r="BI705" s="225"/>
      <c r="BJ705" s="225"/>
      <c r="BK705" s="225"/>
      <c r="BL705" s="225"/>
      <c r="BM705" s="225"/>
      <c r="BN705" s="225"/>
      <c r="BO705" s="225"/>
      <c r="BP705" s="225"/>
      <c r="BQ705" s="225"/>
      <c r="BR705" s="225"/>
      <c r="BS705" s="225"/>
      <c r="BT705" s="225"/>
      <c r="BU705" s="225"/>
      <c r="BV705" s="225"/>
      <c r="BW705" s="225"/>
      <c r="BX705" s="225"/>
      <c r="BY705" s="225"/>
      <c r="BZ705" s="225"/>
      <c r="CA705" s="225"/>
      <c r="CB705" s="225"/>
      <c r="CC705" s="225"/>
      <c r="CD705" s="225"/>
      <c r="CE705" s="225"/>
      <c r="CF705" s="225"/>
      <c r="CG705" s="225"/>
      <c r="CH705" s="225"/>
      <c r="CI705" s="225"/>
      <c r="CJ705" s="225"/>
      <c r="CK705" s="225"/>
      <c r="CL705" s="225"/>
      <c r="CM705" s="225"/>
      <c r="CN705" s="225"/>
      <c r="CO705" s="225"/>
      <c r="CP705" s="225"/>
      <c r="CQ705" s="225"/>
      <c r="CR705" s="225"/>
      <c r="CS705" s="225"/>
      <c r="CT705" s="225"/>
    </row>
    <row r="706" spans="1:98" ht="12" customHeight="1" x14ac:dyDescent="0.25">
      <c r="A706" s="225"/>
      <c r="B706" s="225"/>
      <c r="C706" s="225"/>
      <c r="D706" s="225"/>
      <c r="E706" s="225"/>
      <c r="F706" s="225"/>
      <c r="G706" s="225"/>
      <c r="H706" s="225"/>
      <c r="I706" s="225"/>
      <c r="J706" s="225"/>
      <c r="K706" s="225"/>
      <c r="L706" s="225"/>
      <c r="M706" s="225"/>
      <c r="N706" s="225"/>
      <c r="O706" s="225"/>
      <c r="P706" s="225"/>
      <c r="Q706" s="225"/>
      <c r="R706" s="225"/>
      <c r="S706" s="225"/>
      <c r="T706" s="225"/>
      <c r="U706" s="225"/>
      <c r="V706" s="225"/>
      <c r="W706" s="225"/>
      <c r="X706" s="225"/>
      <c r="Y706" s="225"/>
      <c r="Z706" s="225"/>
      <c r="AA706" s="225"/>
      <c r="AB706" s="225"/>
      <c r="AC706" s="225"/>
      <c r="AD706" s="225"/>
      <c r="AE706" s="225"/>
      <c r="AF706" s="225"/>
      <c r="AG706" s="225"/>
      <c r="AH706" s="225"/>
      <c r="AI706" s="225"/>
      <c r="AJ706" s="225"/>
      <c r="AK706" s="257"/>
      <c r="AL706" s="257"/>
      <c r="AM706" s="225"/>
      <c r="AN706" s="225"/>
      <c r="AO706" s="225"/>
      <c r="AP706" s="225"/>
      <c r="AQ706" s="225"/>
      <c r="AR706" s="225"/>
      <c r="AS706" s="225"/>
      <c r="AT706" s="225"/>
      <c r="AU706" s="225"/>
      <c r="AV706" s="225"/>
      <c r="AW706" s="225"/>
      <c r="AX706" s="225"/>
      <c r="AY706" s="225"/>
      <c r="AZ706" s="225"/>
      <c r="BA706" s="225"/>
      <c r="BB706" s="225"/>
      <c r="BC706" s="225"/>
      <c r="BD706" s="225"/>
      <c r="BE706" s="225"/>
      <c r="BF706" s="225"/>
      <c r="BG706" s="225"/>
      <c r="BH706" s="225"/>
      <c r="BI706" s="225"/>
      <c r="BJ706" s="225"/>
      <c r="BK706" s="225"/>
      <c r="BL706" s="225"/>
      <c r="BM706" s="225"/>
      <c r="BN706" s="225"/>
      <c r="BO706" s="225"/>
      <c r="BP706" s="225"/>
      <c r="BQ706" s="225"/>
      <c r="BR706" s="225"/>
      <c r="BS706" s="225"/>
      <c r="BT706" s="225"/>
      <c r="BU706" s="225"/>
      <c r="BV706" s="225"/>
      <c r="BW706" s="225"/>
      <c r="BX706" s="225"/>
      <c r="BY706" s="225"/>
      <c r="BZ706" s="225"/>
      <c r="CA706" s="225"/>
      <c r="CB706" s="225"/>
      <c r="CC706" s="225"/>
      <c r="CD706" s="225"/>
      <c r="CE706" s="225"/>
      <c r="CF706" s="225"/>
      <c r="CG706" s="225"/>
      <c r="CH706" s="225"/>
      <c r="CI706" s="225"/>
      <c r="CJ706" s="225"/>
      <c r="CK706" s="225"/>
      <c r="CL706" s="225"/>
      <c r="CM706" s="225"/>
      <c r="CN706" s="225"/>
      <c r="CO706" s="225"/>
      <c r="CP706" s="225"/>
      <c r="CQ706" s="225"/>
      <c r="CR706" s="225"/>
      <c r="CS706" s="225"/>
      <c r="CT706" s="225"/>
    </row>
    <row r="707" spans="1:98" ht="12" customHeight="1" x14ac:dyDescent="0.25">
      <c r="A707" s="225"/>
      <c r="B707" s="225"/>
      <c r="C707" s="225"/>
      <c r="D707" s="225"/>
      <c r="E707" s="225"/>
      <c r="F707" s="225"/>
      <c r="G707" s="225"/>
      <c r="H707" s="225"/>
      <c r="I707" s="225"/>
      <c r="J707" s="225"/>
      <c r="K707" s="225"/>
      <c r="L707" s="225"/>
      <c r="M707" s="225"/>
      <c r="N707" s="225"/>
      <c r="O707" s="225"/>
      <c r="P707" s="225"/>
      <c r="Q707" s="225"/>
      <c r="R707" s="225"/>
      <c r="S707" s="225"/>
      <c r="T707" s="225"/>
      <c r="U707" s="225"/>
      <c r="V707" s="225"/>
      <c r="W707" s="225"/>
      <c r="X707" s="225"/>
      <c r="Y707" s="225"/>
      <c r="Z707" s="225"/>
      <c r="AA707" s="225"/>
      <c r="AB707" s="225"/>
      <c r="AC707" s="225"/>
      <c r="AD707" s="225"/>
      <c r="AE707" s="225"/>
      <c r="AF707" s="225"/>
      <c r="AG707" s="225"/>
      <c r="AH707" s="225"/>
      <c r="AI707" s="225"/>
      <c r="AJ707" s="225"/>
      <c r="AK707" s="257"/>
      <c r="AL707" s="257"/>
      <c r="AM707" s="225"/>
      <c r="AN707" s="225"/>
      <c r="AO707" s="225"/>
      <c r="AP707" s="225"/>
      <c r="AQ707" s="225"/>
      <c r="AR707" s="225"/>
      <c r="AS707" s="225"/>
      <c r="AT707" s="225"/>
      <c r="AU707" s="225"/>
      <c r="AV707" s="225"/>
      <c r="AW707" s="225"/>
      <c r="AX707" s="225"/>
      <c r="AY707" s="225"/>
      <c r="AZ707" s="225"/>
      <c r="BA707" s="225"/>
      <c r="BB707" s="225"/>
      <c r="BC707" s="225"/>
      <c r="BD707" s="225"/>
      <c r="BE707" s="225"/>
      <c r="BF707" s="225"/>
      <c r="BG707" s="225"/>
      <c r="BH707" s="225"/>
      <c r="BI707" s="225"/>
      <c r="BJ707" s="225"/>
      <c r="BK707" s="225"/>
      <c r="BL707" s="225"/>
      <c r="BM707" s="225"/>
      <c r="BN707" s="225"/>
      <c r="BO707" s="225"/>
      <c r="BP707" s="225"/>
      <c r="BQ707" s="225"/>
      <c r="BR707" s="225"/>
      <c r="BS707" s="225"/>
      <c r="BT707" s="225"/>
      <c r="BU707" s="225"/>
      <c r="BV707" s="225"/>
      <c r="BW707" s="225"/>
      <c r="BX707" s="225"/>
      <c r="BY707" s="225"/>
      <c r="BZ707" s="225"/>
      <c r="CA707" s="225"/>
      <c r="CB707" s="225"/>
      <c r="CC707" s="225"/>
      <c r="CD707" s="225"/>
      <c r="CE707" s="225"/>
      <c r="CF707" s="225"/>
      <c r="CG707" s="225"/>
      <c r="CH707" s="225"/>
      <c r="CI707" s="225"/>
      <c r="CJ707" s="225"/>
      <c r="CK707" s="225"/>
      <c r="CL707" s="225"/>
      <c r="CM707" s="225"/>
      <c r="CN707" s="225"/>
      <c r="CO707" s="225"/>
      <c r="CP707" s="225"/>
      <c r="CQ707" s="225"/>
      <c r="CR707" s="225"/>
      <c r="CS707" s="225"/>
      <c r="CT707" s="225"/>
    </row>
    <row r="708" spans="1:98" ht="12" customHeight="1" x14ac:dyDescent="0.25">
      <c r="A708" s="225"/>
      <c r="B708" s="225"/>
      <c r="C708" s="225"/>
      <c r="D708" s="225"/>
      <c r="E708" s="225"/>
      <c r="F708" s="225"/>
      <c r="G708" s="225"/>
      <c r="H708" s="225"/>
      <c r="I708" s="225"/>
      <c r="J708" s="225"/>
      <c r="K708" s="225"/>
      <c r="L708" s="225"/>
      <c r="M708" s="225"/>
      <c r="N708" s="225"/>
      <c r="O708" s="225"/>
      <c r="P708" s="225"/>
      <c r="Q708" s="225"/>
      <c r="R708" s="225"/>
      <c r="S708" s="225"/>
      <c r="T708" s="225"/>
      <c r="U708" s="225"/>
      <c r="V708" s="225"/>
      <c r="W708" s="225"/>
      <c r="X708" s="225"/>
      <c r="Y708" s="225"/>
      <c r="Z708" s="225"/>
      <c r="AA708" s="225"/>
      <c r="AB708" s="225"/>
      <c r="AC708" s="225"/>
      <c r="AD708" s="225"/>
      <c r="AE708" s="225"/>
      <c r="AF708" s="225"/>
      <c r="AG708" s="225"/>
      <c r="AH708" s="225"/>
      <c r="AI708" s="225"/>
      <c r="AJ708" s="225"/>
      <c r="AK708" s="257"/>
      <c r="AL708" s="257"/>
      <c r="AM708" s="225"/>
      <c r="AN708" s="225"/>
      <c r="AO708" s="225"/>
      <c r="AP708" s="225"/>
      <c r="AQ708" s="225"/>
      <c r="AR708" s="225"/>
      <c r="AS708" s="225"/>
      <c r="AT708" s="225"/>
      <c r="AU708" s="225"/>
      <c r="AV708" s="225"/>
      <c r="AW708" s="225"/>
      <c r="AX708" s="225"/>
      <c r="AY708" s="225"/>
      <c r="AZ708" s="225"/>
      <c r="BA708" s="225"/>
      <c r="BB708" s="225"/>
      <c r="BC708" s="225"/>
      <c r="BD708" s="225"/>
      <c r="BE708" s="225"/>
      <c r="BF708" s="225"/>
      <c r="BG708" s="225"/>
      <c r="BH708" s="225"/>
      <c r="BI708" s="225"/>
      <c r="BJ708" s="225"/>
      <c r="BK708" s="225"/>
      <c r="BL708" s="225"/>
      <c r="BM708" s="225"/>
      <c r="BN708" s="225"/>
      <c r="BO708" s="225"/>
      <c r="BP708" s="225"/>
      <c r="BQ708" s="225"/>
      <c r="BR708" s="225"/>
      <c r="BS708" s="225"/>
      <c r="BT708" s="225"/>
      <c r="BU708" s="225"/>
      <c r="BV708" s="225"/>
      <c r="BW708" s="225"/>
      <c r="BX708" s="225"/>
      <c r="BY708" s="225"/>
      <c r="BZ708" s="225"/>
      <c r="CA708" s="225"/>
      <c r="CB708" s="225"/>
      <c r="CC708" s="225"/>
      <c r="CD708" s="225"/>
      <c r="CE708" s="225"/>
      <c r="CF708" s="225"/>
      <c r="CG708" s="225"/>
      <c r="CH708" s="225"/>
      <c r="CI708" s="225"/>
      <c r="CJ708" s="225"/>
      <c r="CK708" s="225"/>
      <c r="CL708" s="225"/>
      <c r="CM708" s="225"/>
      <c r="CN708" s="225"/>
      <c r="CO708" s="225"/>
      <c r="CP708" s="225"/>
      <c r="CQ708" s="225"/>
      <c r="CR708" s="225"/>
      <c r="CS708" s="225"/>
      <c r="CT708" s="225"/>
    </row>
    <row r="709" spans="1:98" ht="12" customHeight="1" x14ac:dyDescent="0.25">
      <c r="A709" s="225"/>
      <c r="B709" s="225"/>
      <c r="C709" s="225"/>
      <c r="D709" s="225"/>
      <c r="E709" s="225"/>
      <c r="F709" s="225"/>
      <c r="G709" s="225"/>
      <c r="H709" s="225"/>
      <c r="I709" s="225"/>
      <c r="J709" s="225"/>
      <c r="K709" s="225"/>
      <c r="L709" s="225"/>
      <c r="M709" s="225"/>
      <c r="N709" s="225"/>
      <c r="O709" s="225"/>
      <c r="P709" s="225"/>
      <c r="Q709" s="225"/>
      <c r="R709" s="225"/>
      <c r="S709" s="225"/>
      <c r="T709" s="225"/>
      <c r="U709" s="225"/>
      <c r="V709" s="225"/>
      <c r="W709" s="225"/>
      <c r="X709" s="225"/>
      <c r="Y709" s="225"/>
      <c r="Z709" s="225"/>
      <c r="AA709" s="225"/>
      <c r="AB709" s="225"/>
      <c r="AC709" s="225"/>
      <c r="AD709" s="225"/>
      <c r="AE709" s="225"/>
      <c r="AF709" s="225"/>
      <c r="AG709" s="225"/>
      <c r="AH709" s="225"/>
      <c r="AI709" s="225"/>
      <c r="AJ709" s="225"/>
      <c r="AK709" s="257"/>
      <c r="AL709" s="257"/>
      <c r="AM709" s="225"/>
      <c r="AN709" s="225"/>
      <c r="AO709" s="225"/>
      <c r="AP709" s="225"/>
      <c r="AQ709" s="225"/>
      <c r="AR709" s="225"/>
      <c r="AS709" s="225"/>
      <c r="AT709" s="225"/>
      <c r="AU709" s="225"/>
      <c r="AV709" s="225"/>
      <c r="AW709" s="225"/>
      <c r="AX709" s="225"/>
      <c r="AY709" s="225"/>
      <c r="AZ709" s="225"/>
      <c r="BA709" s="225"/>
      <c r="BB709" s="225"/>
      <c r="BC709" s="225"/>
      <c r="BD709" s="225"/>
      <c r="BE709" s="225"/>
      <c r="BF709" s="225"/>
      <c r="BG709" s="225"/>
      <c r="BH709" s="225"/>
      <c r="BI709" s="225"/>
      <c r="BJ709" s="225"/>
      <c r="BK709" s="225"/>
      <c r="BL709" s="225"/>
      <c r="BM709" s="225"/>
      <c r="BN709" s="225"/>
      <c r="BO709" s="225"/>
      <c r="BP709" s="225"/>
      <c r="BQ709" s="225"/>
      <c r="BR709" s="225"/>
      <c r="BS709" s="225"/>
      <c r="BT709" s="225"/>
      <c r="BU709" s="225"/>
      <c r="BV709" s="225"/>
      <c r="BW709" s="225"/>
      <c r="BX709" s="225"/>
      <c r="BY709" s="225"/>
      <c r="BZ709" s="225"/>
      <c r="CA709" s="225"/>
      <c r="CB709" s="225"/>
      <c r="CC709" s="225"/>
      <c r="CD709" s="225"/>
      <c r="CE709" s="225"/>
      <c r="CF709" s="225"/>
      <c r="CG709" s="225"/>
      <c r="CH709" s="225"/>
      <c r="CI709" s="225"/>
      <c r="CJ709" s="225"/>
      <c r="CK709" s="225"/>
      <c r="CL709" s="225"/>
      <c r="CM709" s="225"/>
      <c r="CN709" s="225"/>
      <c r="CO709" s="225"/>
      <c r="CP709" s="225"/>
      <c r="CQ709" s="225"/>
      <c r="CR709" s="225"/>
      <c r="CS709" s="225"/>
      <c r="CT709" s="225"/>
    </row>
    <row r="710" spans="1:98" ht="12" customHeight="1" x14ac:dyDescent="0.25">
      <c r="A710" s="225"/>
      <c r="B710" s="225"/>
      <c r="C710" s="225"/>
      <c r="D710" s="225"/>
      <c r="E710" s="225"/>
      <c r="F710" s="225"/>
      <c r="G710" s="225"/>
      <c r="H710" s="225"/>
      <c r="I710" s="225"/>
      <c r="J710" s="225"/>
      <c r="K710" s="225"/>
      <c r="L710" s="225"/>
      <c r="M710" s="225"/>
      <c r="N710" s="225"/>
      <c r="O710" s="225"/>
      <c r="P710" s="225"/>
      <c r="Q710" s="225"/>
      <c r="R710" s="225"/>
      <c r="S710" s="225"/>
      <c r="T710" s="225"/>
      <c r="U710" s="225"/>
      <c r="V710" s="225"/>
      <c r="W710" s="225"/>
      <c r="X710" s="225"/>
      <c r="Y710" s="225"/>
      <c r="Z710" s="225"/>
      <c r="AA710" s="225"/>
      <c r="AB710" s="225"/>
      <c r="AC710" s="225"/>
      <c r="AD710" s="225"/>
      <c r="AE710" s="225"/>
      <c r="AF710" s="225"/>
      <c r="AG710" s="225"/>
      <c r="AH710" s="225"/>
      <c r="AI710" s="225"/>
      <c r="AJ710" s="225"/>
      <c r="AK710" s="257"/>
      <c r="AL710" s="257"/>
      <c r="AM710" s="225"/>
      <c r="AN710" s="225"/>
      <c r="AO710" s="225"/>
      <c r="AP710" s="225"/>
      <c r="AQ710" s="225"/>
      <c r="AR710" s="225"/>
      <c r="AS710" s="225"/>
      <c r="AT710" s="225"/>
      <c r="AU710" s="225"/>
      <c r="AV710" s="225"/>
      <c r="AW710" s="225"/>
      <c r="AX710" s="225"/>
      <c r="AY710" s="225"/>
      <c r="AZ710" s="225"/>
      <c r="BA710" s="225"/>
      <c r="BB710" s="225"/>
      <c r="BC710" s="225"/>
      <c r="BD710" s="225"/>
      <c r="BE710" s="225"/>
      <c r="BF710" s="225"/>
      <c r="BG710" s="225"/>
      <c r="BH710" s="225"/>
      <c r="BI710" s="225"/>
      <c r="BJ710" s="225"/>
      <c r="BK710" s="225"/>
      <c r="BL710" s="225"/>
      <c r="BM710" s="225"/>
      <c r="BN710" s="225"/>
      <c r="BO710" s="225"/>
      <c r="BP710" s="225"/>
      <c r="BQ710" s="225"/>
      <c r="BR710" s="225"/>
      <c r="BS710" s="225"/>
      <c r="BT710" s="225"/>
      <c r="BU710" s="225"/>
      <c r="BV710" s="225"/>
      <c r="BW710" s="225"/>
      <c r="BX710" s="225"/>
      <c r="BY710" s="225"/>
      <c r="BZ710" s="225"/>
      <c r="CA710" s="225"/>
      <c r="CB710" s="225"/>
      <c r="CC710" s="225"/>
      <c r="CD710" s="225"/>
      <c r="CE710" s="225"/>
      <c r="CF710" s="225"/>
      <c r="CG710" s="225"/>
      <c r="CH710" s="225"/>
      <c r="CI710" s="225"/>
      <c r="CJ710" s="225"/>
      <c r="CK710" s="225"/>
      <c r="CL710" s="225"/>
      <c r="CM710" s="225"/>
      <c r="CN710" s="225"/>
      <c r="CO710" s="225"/>
      <c r="CP710" s="225"/>
      <c r="CQ710" s="225"/>
      <c r="CR710" s="225"/>
      <c r="CS710" s="225"/>
      <c r="CT710" s="225"/>
    </row>
    <row r="711" spans="1:98" ht="12" customHeight="1" x14ac:dyDescent="0.25">
      <c r="A711" s="225"/>
      <c r="B711" s="225"/>
      <c r="C711" s="225"/>
      <c r="D711" s="225"/>
      <c r="E711" s="225"/>
      <c r="F711" s="225"/>
      <c r="G711" s="225"/>
      <c r="H711" s="225"/>
      <c r="I711" s="225"/>
      <c r="J711" s="225"/>
      <c r="K711" s="225"/>
      <c r="L711" s="225"/>
      <c r="M711" s="225"/>
      <c r="N711" s="225"/>
      <c r="O711" s="225"/>
      <c r="P711" s="225"/>
      <c r="Q711" s="225"/>
      <c r="R711" s="225"/>
      <c r="S711" s="225"/>
      <c r="T711" s="225"/>
      <c r="U711" s="225"/>
      <c r="V711" s="225"/>
      <c r="W711" s="225"/>
      <c r="X711" s="225"/>
      <c r="Y711" s="225"/>
      <c r="Z711" s="225"/>
      <c r="AA711" s="225"/>
      <c r="AB711" s="225"/>
      <c r="AC711" s="225"/>
      <c r="AD711" s="225"/>
      <c r="AE711" s="225"/>
      <c r="AF711" s="225"/>
      <c r="AG711" s="225"/>
      <c r="AH711" s="225"/>
      <c r="AI711" s="225"/>
      <c r="AJ711" s="225"/>
      <c r="AK711" s="257"/>
      <c r="AL711" s="257"/>
      <c r="AM711" s="225"/>
      <c r="AN711" s="225"/>
      <c r="AO711" s="225"/>
      <c r="AP711" s="225"/>
      <c r="AQ711" s="225"/>
      <c r="AR711" s="225"/>
      <c r="AS711" s="225"/>
      <c r="AT711" s="225"/>
      <c r="AU711" s="225"/>
      <c r="AV711" s="225"/>
      <c r="AW711" s="225"/>
      <c r="AX711" s="225"/>
      <c r="AY711" s="225"/>
      <c r="AZ711" s="225"/>
      <c r="BA711" s="225"/>
      <c r="BB711" s="225"/>
      <c r="BC711" s="225"/>
      <c r="BD711" s="225"/>
      <c r="BE711" s="225"/>
      <c r="BF711" s="225"/>
      <c r="BG711" s="225"/>
      <c r="BH711" s="225"/>
      <c r="BI711" s="225"/>
      <c r="BJ711" s="225"/>
      <c r="BK711" s="225"/>
      <c r="BL711" s="225"/>
      <c r="BM711" s="225"/>
      <c r="BN711" s="225"/>
      <c r="BO711" s="225"/>
      <c r="BP711" s="225"/>
      <c r="BQ711" s="225"/>
      <c r="BR711" s="225"/>
      <c r="BS711" s="225"/>
      <c r="BT711" s="225"/>
      <c r="BU711" s="225"/>
      <c r="BV711" s="225"/>
      <c r="BW711" s="225"/>
      <c r="BX711" s="225"/>
      <c r="BY711" s="225"/>
      <c r="BZ711" s="225"/>
      <c r="CA711" s="225"/>
      <c r="CB711" s="225"/>
      <c r="CC711" s="225"/>
      <c r="CD711" s="225"/>
      <c r="CE711" s="225"/>
      <c r="CF711" s="225"/>
      <c r="CG711" s="225"/>
      <c r="CH711" s="225"/>
      <c r="CI711" s="225"/>
      <c r="CJ711" s="225"/>
      <c r="CK711" s="225"/>
      <c r="CL711" s="225"/>
      <c r="CM711" s="225"/>
      <c r="CN711" s="225"/>
      <c r="CO711" s="225"/>
      <c r="CP711" s="225"/>
      <c r="CQ711" s="225"/>
      <c r="CR711" s="225"/>
      <c r="CS711" s="225"/>
      <c r="CT711" s="225"/>
    </row>
    <row r="712" spans="1:98" ht="12" customHeight="1" x14ac:dyDescent="0.25">
      <c r="A712" s="225"/>
      <c r="B712" s="225"/>
      <c r="C712" s="225"/>
      <c r="D712" s="225"/>
      <c r="E712" s="225"/>
      <c r="F712" s="225"/>
      <c r="G712" s="225"/>
      <c r="H712" s="225"/>
      <c r="I712" s="225"/>
      <c r="J712" s="225"/>
      <c r="K712" s="225"/>
      <c r="L712" s="225"/>
      <c r="M712" s="225"/>
      <c r="N712" s="225"/>
      <c r="O712" s="225"/>
      <c r="P712" s="225"/>
      <c r="Q712" s="225"/>
      <c r="R712" s="225"/>
      <c r="S712" s="225"/>
      <c r="T712" s="225"/>
      <c r="U712" s="225"/>
      <c r="V712" s="225"/>
      <c r="W712" s="225"/>
      <c r="X712" s="225"/>
      <c r="Y712" s="225"/>
      <c r="Z712" s="225"/>
      <c r="AA712" s="225"/>
      <c r="AB712" s="225"/>
      <c r="AC712" s="225"/>
      <c r="AD712" s="225"/>
      <c r="AE712" s="225"/>
      <c r="AF712" s="225"/>
      <c r="AG712" s="225"/>
      <c r="AH712" s="225"/>
      <c r="AI712" s="225"/>
      <c r="AJ712" s="225"/>
      <c r="AK712" s="257"/>
      <c r="AL712" s="257"/>
      <c r="AM712" s="225"/>
      <c r="AN712" s="225"/>
      <c r="AO712" s="225"/>
      <c r="AP712" s="225"/>
      <c r="AQ712" s="225"/>
      <c r="AR712" s="225"/>
      <c r="AS712" s="225"/>
      <c r="AT712" s="225"/>
      <c r="AU712" s="225"/>
      <c r="AV712" s="225"/>
      <c r="AW712" s="225"/>
      <c r="AX712" s="225"/>
      <c r="AY712" s="225"/>
      <c r="AZ712" s="225"/>
      <c r="BA712" s="225"/>
      <c r="BB712" s="225"/>
      <c r="BC712" s="225"/>
      <c r="BD712" s="225"/>
      <c r="BE712" s="225"/>
      <c r="BF712" s="225"/>
      <c r="BG712" s="225"/>
      <c r="BH712" s="225"/>
      <c r="BI712" s="225"/>
      <c r="BJ712" s="225"/>
      <c r="BK712" s="225"/>
      <c r="BL712" s="225"/>
      <c r="BM712" s="225"/>
      <c r="BN712" s="225"/>
      <c r="BO712" s="225"/>
      <c r="BP712" s="225"/>
      <c r="BQ712" s="225"/>
      <c r="BR712" s="225"/>
      <c r="BS712" s="225"/>
      <c r="BT712" s="225"/>
      <c r="BU712" s="225"/>
      <c r="BV712" s="225"/>
      <c r="BW712" s="225"/>
      <c r="BX712" s="225"/>
      <c r="BY712" s="225"/>
      <c r="BZ712" s="225"/>
      <c r="CA712" s="225"/>
      <c r="CB712" s="225"/>
      <c r="CC712" s="225"/>
      <c r="CD712" s="225"/>
      <c r="CE712" s="225"/>
      <c r="CF712" s="225"/>
      <c r="CG712" s="225"/>
      <c r="CH712" s="225"/>
      <c r="CI712" s="225"/>
      <c r="CJ712" s="225"/>
      <c r="CK712" s="225"/>
      <c r="CL712" s="225"/>
      <c r="CM712" s="225"/>
      <c r="CN712" s="225"/>
      <c r="CO712" s="225"/>
      <c r="CP712" s="225"/>
      <c r="CQ712" s="225"/>
      <c r="CR712" s="225"/>
      <c r="CS712" s="225"/>
      <c r="CT712" s="225"/>
    </row>
    <row r="713" spans="1:98" ht="12" customHeight="1" x14ac:dyDescent="0.25">
      <c r="A713" s="225"/>
      <c r="B713" s="225"/>
      <c r="C713" s="225"/>
      <c r="D713" s="225"/>
      <c r="E713" s="225"/>
      <c r="F713" s="225"/>
      <c r="G713" s="225"/>
      <c r="H713" s="225"/>
      <c r="I713" s="225"/>
      <c r="J713" s="225"/>
      <c r="K713" s="225"/>
      <c r="L713" s="225"/>
      <c r="M713" s="225"/>
      <c r="N713" s="225"/>
      <c r="O713" s="225"/>
      <c r="P713" s="225"/>
      <c r="Q713" s="225"/>
      <c r="R713" s="225"/>
      <c r="S713" s="225"/>
      <c r="T713" s="225"/>
      <c r="U713" s="225"/>
      <c r="V713" s="225"/>
      <c r="W713" s="225"/>
      <c r="X713" s="225"/>
      <c r="Y713" s="225"/>
      <c r="Z713" s="225"/>
      <c r="AA713" s="225"/>
      <c r="AB713" s="225"/>
      <c r="AC713" s="225"/>
      <c r="AD713" s="225"/>
      <c r="AE713" s="225"/>
      <c r="AF713" s="225"/>
      <c r="AG713" s="225"/>
      <c r="AH713" s="225"/>
      <c r="AI713" s="225"/>
      <c r="AJ713" s="225"/>
      <c r="AK713" s="257"/>
      <c r="AL713" s="257"/>
      <c r="AM713" s="225"/>
      <c r="AN713" s="225"/>
      <c r="AO713" s="225"/>
      <c r="AP713" s="225"/>
      <c r="AQ713" s="225"/>
      <c r="AR713" s="225"/>
      <c r="AS713" s="225"/>
      <c r="AT713" s="225"/>
      <c r="AU713" s="225"/>
      <c r="AV713" s="225"/>
      <c r="AW713" s="225"/>
      <c r="AX713" s="225"/>
      <c r="AY713" s="225"/>
      <c r="AZ713" s="225"/>
      <c r="BA713" s="225"/>
      <c r="BB713" s="225"/>
      <c r="BC713" s="225"/>
      <c r="BD713" s="225"/>
      <c r="BE713" s="225"/>
      <c r="BF713" s="225"/>
      <c r="BG713" s="225"/>
      <c r="BH713" s="225"/>
      <c r="BI713" s="225"/>
      <c r="BJ713" s="225"/>
      <c r="BK713" s="225"/>
      <c r="BL713" s="225"/>
      <c r="BM713" s="225"/>
      <c r="BN713" s="225"/>
      <c r="BO713" s="225"/>
      <c r="BP713" s="225"/>
      <c r="BQ713" s="225"/>
      <c r="BR713" s="225"/>
      <c r="BS713" s="225"/>
      <c r="BT713" s="225"/>
      <c r="BU713" s="225"/>
      <c r="BV713" s="225"/>
      <c r="BW713" s="225"/>
      <c r="BX713" s="225"/>
      <c r="BY713" s="225"/>
      <c r="BZ713" s="225"/>
      <c r="CA713" s="225"/>
      <c r="CB713" s="225"/>
      <c r="CC713" s="225"/>
      <c r="CD713" s="225"/>
      <c r="CE713" s="225"/>
      <c r="CF713" s="225"/>
      <c r="CG713" s="225"/>
      <c r="CH713" s="225"/>
      <c r="CI713" s="225"/>
      <c r="CJ713" s="225"/>
      <c r="CK713" s="225"/>
      <c r="CL713" s="225"/>
      <c r="CM713" s="225"/>
      <c r="CN713" s="225"/>
      <c r="CO713" s="225"/>
      <c r="CP713" s="225"/>
      <c r="CQ713" s="225"/>
      <c r="CR713" s="225"/>
      <c r="CS713" s="225"/>
      <c r="CT713" s="225"/>
    </row>
    <row r="714" spans="1:98" ht="12" customHeight="1" x14ac:dyDescent="0.25">
      <c r="A714" s="225"/>
      <c r="B714" s="225"/>
      <c r="C714" s="225"/>
      <c r="D714" s="225"/>
      <c r="E714" s="225"/>
      <c r="F714" s="225"/>
      <c r="G714" s="225"/>
      <c r="H714" s="225"/>
      <c r="I714" s="225"/>
      <c r="J714" s="225"/>
      <c r="K714" s="225"/>
      <c r="L714" s="225"/>
      <c r="M714" s="225"/>
      <c r="N714" s="225"/>
      <c r="O714" s="225"/>
      <c r="P714" s="225"/>
      <c r="Q714" s="225"/>
      <c r="R714" s="225"/>
      <c r="S714" s="225"/>
      <c r="T714" s="225"/>
      <c r="U714" s="225"/>
      <c r="V714" s="225"/>
      <c r="W714" s="225"/>
      <c r="X714" s="225"/>
      <c r="Y714" s="225"/>
      <c r="Z714" s="225"/>
      <c r="AA714" s="225"/>
      <c r="AB714" s="225"/>
      <c r="AC714" s="225"/>
      <c r="AD714" s="225"/>
      <c r="AE714" s="225"/>
      <c r="AF714" s="225"/>
      <c r="AG714" s="225"/>
      <c r="AH714" s="225"/>
      <c r="AI714" s="225"/>
      <c r="AJ714" s="225"/>
      <c r="AK714" s="257"/>
      <c r="AL714" s="257"/>
      <c r="AM714" s="225"/>
      <c r="AN714" s="225"/>
      <c r="AO714" s="225"/>
      <c r="AP714" s="225"/>
      <c r="AQ714" s="225"/>
      <c r="AR714" s="225"/>
      <c r="AS714" s="225"/>
      <c r="AT714" s="225"/>
      <c r="AU714" s="225"/>
      <c r="AV714" s="225"/>
      <c r="AW714" s="225"/>
      <c r="AX714" s="225"/>
      <c r="AY714" s="225"/>
      <c r="AZ714" s="225"/>
      <c r="BA714" s="225"/>
      <c r="BB714" s="225"/>
      <c r="BC714" s="225"/>
      <c r="BD714" s="225"/>
      <c r="BE714" s="225"/>
      <c r="BF714" s="225"/>
      <c r="BG714" s="225"/>
      <c r="BH714" s="225"/>
      <c r="BI714" s="225"/>
      <c r="BJ714" s="225"/>
      <c r="BK714" s="225"/>
      <c r="BL714" s="225"/>
      <c r="BM714" s="225"/>
      <c r="BN714" s="225"/>
      <c r="BO714" s="225"/>
      <c r="BP714" s="225"/>
      <c r="BQ714" s="225"/>
      <c r="BR714" s="225"/>
      <c r="BS714" s="225"/>
      <c r="BT714" s="225"/>
      <c r="BU714" s="225"/>
      <c r="BV714" s="225"/>
      <c r="BW714" s="225"/>
      <c r="BX714" s="225"/>
      <c r="BY714" s="225"/>
      <c r="BZ714" s="225"/>
      <c r="CA714" s="225"/>
      <c r="CB714" s="225"/>
      <c r="CC714" s="225"/>
      <c r="CD714" s="225"/>
      <c r="CE714" s="225"/>
      <c r="CF714" s="225"/>
      <c r="CG714" s="225"/>
      <c r="CH714" s="225"/>
      <c r="CI714" s="225"/>
      <c r="CJ714" s="225"/>
      <c r="CK714" s="225"/>
      <c r="CL714" s="225"/>
      <c r="CM714" s="225"/>
      <c r="CN714" s="225"/>
      <c r="CO714" s="225"/>
      <c r="CP714" s="225"/>
      <c r="CQ714" s="225"/>
      <c r="CR714" s="225"/>
      <c r="CS714" s="225"/>
      <c r="CT714" s="225"/>
    </row>
    <row r="715" spans="1:98" ht="12" customHeight="1" x14ac:dyDescent="0.25">
      <c r="A715" s="225"/>
      <c r="B715" s="225"/>
      <c r="C715" s="225"/>
      <c r="D715" s="225"/>
      <c r="E715" s="225"/>
      <c r="F715" s="225"/>
      <c r="G715" s="225"/>
      <c r="H715" s="225"/>
      <c r="I715" s="225"/>
      <c r="J715" s="225"/>
      <c r="K715" s="225"/>
      <c r="L715" s="225"/>
      <c r="M715" s="225"/>
      <c r="N715" s="225"/>
      <c r="O715" s="225"/>
      <c r="P715" s="225"/>
      <c r="Q715" s="225"/>
      <c r="R715" s="225"/>
      <c r="S715" s="225"/>
      <c r="T715" s="225"/>
      <c r="U715" s="225"/>
      <c r="V715" s="225"/>
      <c r="W715" s="225"/>
      <c r="X715" s="225"/>
      <c r="Y715" s="225"/>
      <c r="Z715" s="225"/>
      <c r="AA715" s="225"/>
      <c r="AB715" s="225"/>
      <c r="AC715" s="225"/>
      <c r="AD715" s="225"/>
      <c r="AE715" s="225"/>
      <c r="AF715" s="225"/>
      <c r="AG715" s="225"/>
      <c r="AH715" s="225"/>
      <c r="AI715" s="225"/>
      <c r="AJ715" s="225"/>
      <c r="AK715" s="257"/>
      <c r="AL715" s="257"/>
      <c r="AM715" s="225"/>
      <c r="AN715" s="225"/>
      <c r="AO715" s="225"/>
      <c r="AP715" s="225"/>
      <c r="AQ715" s="225"/>
      <c r="AR715" s="225"/>
      <c r="AS715" s="225"/>
      <c r="AT715" s="225"/>
      <c r="AU715" s="225"/>
      <c r="AV715" s="225"/>
      <c r="AW715" s="225"/>
      <c r="AX715" s="225"/>
      <c r="AY715" s="225"/>
      <c r="AZ715" s="225"/>
      <c r="BA715" s="225"/>
      <c r="BB715" s="225"/>
      <c r="BC715" s="225"/>
      <c r="BD715" s="225"/>
      <c r="BE715" s="225"/>
      <c r="BF715" s="225"/>
      <c r="BG715" s="225"/>
      <c r="BH715" s="225"/>
      <c r="BI715" s="225"/>
      <c r="BJ715" s="225"/>
      <c r="BK715" s="225"/>
      <c r="BL715" s="225"/>
      <c r="BM715" s="225"/>
      <c r="BN715" s="225"/>
      <c r="BO715" s="225"/>
      <c r="BP715" s="225"/>
      <c r="BQ715" s="225"/>
      <c r="BR715" s="225"/>
      <c r="BS715" s="225"/>
      <c r="BT715" s="225"/>
      <c r="BU715" s="225"/>
      <c r="BV715" s="225"/>
      <c r="BW715" s="225"/>
      <c r="BX715" s="225"/>
      <c r="BY715" s="225"/>
      <c r="BZ715" s="225"/>
      <c r="CA715" s="225"/>
      <c r="CB715" s="225"/>
      <c r="CC715" s="225"/>
      <c r="CD715" s="225"/>
      <c r="CE715" s="225"/>
      <c r="CF715" s="225"/>
      <c r="CG715" s="225"/>
      <c r="CH715" s="225"/>
      <c r="CI715" s="225"/>
      <c r="CJ715" s="225"/>
      <c r="CK715" s="225"/>
      <c r="CL715" s="225"/>
      <c r="CM715" s="225"/>
      <c r="CN715" s="225"/>
      <c r="CO715" s="225"/>
      <c r="CP715" s="225"/>
      <c r="CQ715" s="225"/>
      <c r="CR715" s="225"/>
      <c r="CS715" s="225"/>
      <c r="CT715" s="225"/>
    </row>
    <row r="716" spans="1:98" ht="12" customHeight="1" x14ac:dyDescent="0.25">
      <c r="A716" s="225"/>
      <c r="B716" s="225"/>
      <c r="C716" s="225"/>
      <c r="D716" s="225"/>
      <c r="E716" s="225"/>
      <c r="F716" s="225"/>
      <c r="G716" s="225"/>
      <c r="H716" s="225"/>
      <c r="I716" s="225"/>
      <c r="J716" s="225"/>
      <c r="K716" s="225"/>
      <c r="L716" s="225"/>
      <c r="M716" s="225"/>
      <c r="N716" s="225"/>
      <c r="O716" s="225"/>
      <c r="P716" s="225"/>
      <c r="Q716" s="225"/>
      <c r="R716" s="225"/>
      <c r="S716" s="225"/>
      <c r="T716" s="225"/>
      <c r="U716" s="225"/>
      <c r="V716" s="225"/>
      <c r="W716" s="225"/>
      <c r="X716" s="225"/>
      <c r="Y716" s="225"/>
      <c r="Z716" s="225"/>
      <c r="AA716" s="225"/>
      <c r="AB716" s="225"/>
      <c r="AC716" s="225"/>
      <c r="AD716" s="225"/>
      <c r="AE716" s="225"/>
      <c r="AF716" s="225"/>
      <c r="AG716" s="225"/>
      <c r="AH716" s="225"/>
      <c r="AI716" s="225"/>
      <c r="AJ716" s="225"/>
      <c r="AK716" s="257"/>
      <c r="AL716" s="257"/>
      <c r="AM716" s="225"/>
      <c r="AN716" s="225"/>
      <c r="AO716" s="225"/>
      <c r="AP716" s="225"/>
      <c r="AQ716" s="225"/>
      <c r="AR716" s="225"/>
      <c r="AS716" s="225"/>
      <c r="AT716" s="225"/>
      <c r="AU716" s="225"/>
      <c r="AV716" s="225"/>
      <c r="AW716" s="225"/>
      <c r="AX716" s="225"/>
      <c r="AY716" s="225"/>
      <c r="AZ716" s="225"/>
      <c r="BA716" s="225"/>
      <c r="BB716" s="225"/>
      <c r="BC716" s="225"/>
      <c r="BD716" s="225"/>
      <c r="BE716" s="225"/>
      <c r="BF716" s="225"/>
      <c r="BG716" s="225"/>
      <c r="BH716" s="225"/>
      <c r="BI716" s="225"/>
      <c r="BJ716" s="225"/>
      <c r="BK716" s="225"/>
      <c r="BL716" s="225"/>
      <c r="BM716" s="225"/>
      <c r="BN716" s="225"/>
      <c r="BO716" s="225"/>
      <c r="BP716" s="225"/>
      <c r="BQ716" s="225"/>
      <c r="BR716" s="225"/>
      <c r="BS716" s="225"/>
      <c r="BT716" s="225"/>
      <c r="BU716" s="225"/>
      <c r="BV716" s="225"/>
      <c r="BW716" s="225"/>
      <c r="BX716" s="225"/>
      <c r="BY716" s="225"/>
      <c r="BZ716" s="225"/>
      <c r="CA716" s="225"/>
      <c r="CB716" s="225"/>
      <c r="CC716" s="225"/>
      <c r="CD716" s="225"/>
      <c r="CE716" s="225"/>
      <c r="CF716" s="225"/>
      <c r="CG716" s="225"/>
      <c r="CH716" s="225"/>
      <c r="CI716" s="225"/>
      <c r="CJ716" s="225"/>
      <c r="CK716" s="225"/>
      <c r="CL716" s="225"/>
      <c r="CM716" s="225"/>
      <c r="CN716" s="225"/>
      <c r="CO716" s="225"/>
      <c r="CP716" s="225"/>
      <c r="CQ716" s="225"/>
      <c r="CR716" s="225"/>
      <c r="CS716" s="225"/>
      <c r="CT716" s="225"/>
    </row>
    <row r="717" spans="1:98" ht="12" customHeight="1" x14ac:dyDescent="0.25">
      <c r="A717" s="225"/>
      <c r="B717" s="225"/>
      <c r="C717" s="225"/>
      <c r="D717" s="225"/>
      <c r="E717" s="225"/>
      <c r="F717" s="225"/>
      <c r="G717" s="225"/>
      <c r="H717" s="225"/>
      <c r="I717" s="225"/>
      <c r="J717" s="225"/>
      <c r="K717" s="225"/>
      <c r="L717" s="225"/>
      <c r="M717" s="225"/>
      <c r="N717" s="225"/>
      <c r="O717" s="225"/>
      <c r="P717" s="225"/>
      <c r="Q717" s="225"/>
      <c r="R717" s="225"/>
      <c r="S717" s="225"/>
      <c r="T717" s="225"/>
      <c r="U717" s="225"/>
      <c r="V717" s="225"/>
      <c r="W717" s="225"/>
      <c r="X717" s="225"/>
      <c r="Y717" s="225"/>
      <c r="Z717" s="225"/>
      <c r="AA717" s="225"/>
      <c r="AB717" s="225"/>
      <c r="AC717" s="225"/>
      <c r="AD717" s="225"/>
      <c r="AE717" s="225"/>
      <c r="AF717" s="225"/>
      <c r="AG717" s="225"/>
      <c r="AH717" s="225"/>
      <c r="AI717" s="225"/>
      <c r="AJ717" s="225"/>
      <c r="AK717" s="257"/>
      <c r="AL717" s="257"/>
      <c r="AM717" s="225"/>
      <c r="AN717" s="225"/>
      <c r="AO717" s="225"/>
      <c r="AP717" s="225"/>
      <c r="AQ717" s="225"/>
      <c r="AR717" s="225"/>
      <c r="AS717" s="225"/>
      <c r="AT717" s="225"/>
      <c r="AU717" s="225"/>
      <c r="AV717" s="225"/>
      <c r="AW717" s="225"/>
      <c r="AX717" s="225"/>
      <c r="AY717" s="225"/>
      <c r="AZ717" s="225"/>
      <c r="BA717" s="225"/>
      <c r="BB717" s="225"/>
      <c r="BC717" s="225"/>
      <c r="BD717" s="225"/>
      <c r="BE717" s="225"/>
      <c r="BF717" s="225"/>
      <c r="BG717" s="225"/>
      <c r="BH717" s="225"/>
      <c r="BI717" s="225"/>
      <c r="BJ717" s="225"/>
      <c r="BK717" s="225"/>
      <c r="BL717" s="225"/>
      <c r="BM717" s="225"/>
      <c r="BN717" s="225"/>
      <c r="BO717" s="225"/>
      <c r="BP717" s="225"/>
      <c r="BQ717" s="225"/>
      <c r="BR717" s="225"/>
      <c r="BS717" s="225"/>
      <c r="BT717" s="225"/>
      <c r="BU717" s="225"/>
      <c r="BV717" s="225"/>
      <c r="BW717" s="225"/>
      <c r="BX717" s="225"/>
      <c r="BY717" s="225"/>
      <c r="BZ717" s="225"/>
      <c r="CA717" s="225"/>
      <c r="CB717" s="225"/>
      <c r="CC717" s="225"/>
      <c r="CD717" s="225"/>
      <c r="CE717" s="225"/>
      <c r="CF717" s="225"/>
      <c r="CG717" s="225"/>
      <c r="CH717" s="225"/>
      <c r="CI717" s="225"/>
      <c r="CJ717" s="225"/>
      <c r="CK717" s="225"/>
      <c r="CL717" s="225"/>
      <c r="CM717" s="225"/>
      <c r="CN717" s="225"/>
      <c r="CO717" s="225"/>
      <c r="CP717" s="225"/>
      <c r="CQ717" s="225"/>
      <c r="CR717" s="225"/>
      <c r="CS717" s="225"/>
      <c r="CT717" s="225"/>
    </row>
    <row r="718" spans="1:98" ht="12" customHeight="1" x14ac:dyDescent="0.25">
      <c r="A718" s="225"/>
      <c r="B718" s="225"/>
      <c r="C718" s="225"/>
      <c r="D718" s="225"/>
      <c r="E718" s="225"/>
      <c r="F718" s="225"/>
      <c r="G718" s="225"/>
      <c r="H718" s="225"/>
      <c r="I718" s="225"/>
      <c r="J718" s="225"/>
      <c r="K718" s="225"/>
      <c r="L718" s="225"/>
      <c r="M718" s="225"/>
      <c r="N718" s="225"/>
      <c r="O718" s="225"/>
      <c r="P718" s="225"/>
      <c r="Q718" s="225"/>
      <c r="R718" s="225"/>
      <c r="S718" s="225"/>
      <c r="T718" s="225"/>
      <c r="U718" s="225"/>
      <c r="V718" s="225"/>
      <c r="W718" s="225"/>
      <c r="X718" s="225"/>
      <c r="Y718" s="225"/>
      <c r="Z718" s="225"/>
      <c r="AA718" s="225"/>
      <c r="AB718" s="225"/>
      <c r="AC718" s="225"/>
      <c r="AD718" s="225"/>
      <c r="AE718" s="225"/>
      <c r="AF718" s="225"/>
      <c r="AG718" s="225"/>
      <c r="AH718" s="225"/>
      <c r="AI718" s="225"/>
      <c r="AJ718" s="225"/>
      <c r="AK718" s="257"/>
      <c r="AL718" s="257"/>
      <c r="AM718" s="225"/>
      <c r="AN718" s="225"/>
      <c r="AO718" s="225"/>
      <c r="AP718" s="225"/>
      <c r="AQ718" s="225"/>
      <c r="AR718" s="225"/>
      <c r="AS718" s="225"/>
      <c r="AT718" s="225"/>
      <c r="AU718" s="225"/>
      <c r="AV718" s="225"/>
      <c r="AW718" s="225"/>
      <c r="AX718" s="225"/>
      <c r="AY718" s="225"/>
      <c r="AZ718" s="225"/>
      <c r="BA718" s="225"/>
      <c r="BB718" s="225"/>
      <c r="BC718" s="225"/>
      <c r="BD718" s="225"/>
      <c r="BE718" s="225"/>
      <c r="BF718" s="225"/>
      <c r="BG718" s="225"/>
      <c r="BH718" s="225"/>
      <c r="BI718" s="225"/>
      <c r="BJ718" s="225"/>
      <c r="BK718" s="225"/>
      <c r="BL718" s="225"/>
      <c r="BM718" s="225"/>
      <c r="BN718" s="225"/>
      <c r="BO718" s="225"/>
      <c r="BP718" s="225"/>
      <c r="BQ718" s="225"/>
      <c r="BR718" s="225"/>
      <c r="BS718" s="225"/>
      <c r="BT718" s="225"/>
      <c r="BU718" s="225"/>
      <c r="BV718" s="225"/>
      <c r="BW718" s="225"/>
      <c r="BX718" s="225"/>
      <c r="BY718" s="225"/>
      <c r="BZ718" s="225"/>
      <c r="CA718" s="225"/>
      <c r="CB718" s="225"/>
      <c r="CC718" s="225"/>
      <c r="CD718" s="225"/>
      <c r="CE718" s="225"/>
      <c r="CF718" s="225"/>
      <c r="CG718" s="225"/>
      <c r="CH718" s="225"/>
      <c r="CI718" s="225"/>
      <c r="CJ718" s="225"/>
      <c r="CK718" s="225"/>
      <c r="CL718" s="225"/>
      <c r="CM718" s="225"/>
      <c r="CN718" s="225"/>
      <c r="CO718" s="225"/>
      <c r="CP718" s="225"/>
      <c r="CQ718" s="225"/>
      <c r="CR718" s="225"/>
      <c r="CS718" s="225"/>
      <c r="CT718" s="225"/>
    </row>
    <row r="719" spans="1:98" ht="12" customHeight="1" x14ac:dyDescent="0.25">
      <c r="A719" s="225"/>
      <c r="B719" s="225"/>
      <c r="C719" s="225"/>
      <c r="D719" s="225"/>
      <c r="E719" s="225"/>
      <c r="F719" s="225"/>
      <c r="G719" s="225"/>
      <c r="H719" s="225"/>
      <c r="I719" s="225"/>
      <c r="J719" s="225"/>
      <c r="K719" s="225"/>
      <c r="L719" s="225"/>
      <c r="M719" s="225"/>
      <c r="N719" s="225"/>
      <c r="O719" s="225"/>
      <c r="P719" s="225"/>
      <c r="Q719" s="225"/>
      <c r="R719" s="225"/>
      <c r="S719" s="225"/>
      <c r="T719" s="225"/>
      <c r="U719" s="225"/>
      <c r="V719" s="225"/>
      <c r="W719" s="225"/>
      <c r="X719" s="225"/>
      <c r="Y719" s="225"/>
      <c r="Z719" s="225"/>
      <c r="AA719" s="225"/>
      <c r="AB719" s="225"/>
      <c r="AC719" s="225"/>
      <c r="AD719" s="225"/>
      <c r="AE719" s="225"/>
      <c r="AF719" s="225"/>
      <c r="AG719" s="225"/>
      <c r="AH719" s="225"/>
      <c r="AI719" s="225"/>
      <c r="AJ719" s="225"/>
      <c r="AK719" s="257"/>
      <c r="AL719" s="257"/>
      <c r="AM719" s="225"/>
      <c r="AN719" s="225"/>
      <c r="AO719" s="225"/>
      <c r="AP719" s="225"/>
      <c r="AQ719" s="225"/>
      <c r="AR719" s="225"/>
      <c r="AS719" s="225"/>
      <c r="AT719" s="225"/>
      <c r="AU719" s="225"/>
      <c r="AV719" s="225"/>
      <c r="AW719" s="225"/>
      <c r="AX719" s="225"/>
      <c r="AY719" s="225"/>
      <c r="AZ719" s="225"/>
      <c r="BA719" s="225"/>
      <c r="BB719" s="225"/>
      <c r="BC719" s="225"/>
      <c r="BD719" s="225"/>
      <c r="BE719" s="225"/>
      <c r="BF719" s="225"/>
      <c r="BG719" s="225"/>
      <c r="BH719" s="225"/>
      <c r="BI719" s="225"/>
      <c r="BJ719" s="225"/>
      <c r="BK719" s="225"/>
      <c r="BL719" s="225"/>
      <c r="BM719" s="225"/>
      <c r="BN719" s="225"/>
      <c r="BO719" s="225"/>
      <c r="BP719" s="225"/>
      <c r="BQ719" s="225"/>
      <c r="BR719" s="225"/>
      <c r="BS719" s="225"/>
      <c r="BT719" s="225"/>
      <c r="BU719" s="225"/>
      <c r="BV719" s="225"/>
      <c r="BW719" s="225"/>
      <c r="BX719" s="225"/>
      <c r="BY719" s="225"/>
      <c r="BZ719" s="225"/>
      <c r="CA719" s="225"/>
      <c r="CB719" s="225"/>
      <c r="CC719" s="225"/>
      <c r="CD719" s="225"/>
      <c r="CE719" s="225"/>
      <c r="CF719" s="225"/>
      <c r="CG719" s="225"/>
      <c r="CH719" s="225"/>
      <c r="CI719" s="225"/>
      <c r="CJ719" s="225"/>
      <c r="CK719" s="225"/>
      <c r="CL719" s="225"/>
      <c r="CM719" s="225"/>
      <c r="CN719" s="225"/>
      <c r="CO719" s="225"/>
      <c r="CP719" s="225"/>
      <c r="CQ719" s="225"/>
      <c r="CR719" s="225"/>
      <c r="CS719" s="225"/>
      <c r="CT719" s="225"/>
    </row>
    <row r="720" spans="1:98" ht="12" customHeight="1" x14ac:dyDescent="0.25">
      <c r="A720" s="225"/>
      <c r="B720" s="225"/>
      <c r="C720" s="225"/>
      <c r="D720" s="225"/>
      <c r="E720" s="225"/>
      <c r="F720" s="225"/>
      <c r="G720" s="225"/>
      <c r="H720" s="225"/>
      <c r="I720" s="225"/>
      <c r="J720" s="225"/>
      <c r="K720" s="225"/>
      <c r="L720" s="225"/>
      <c r="M720" s="225"/>
      <c r="N720" s="225"/>
      <c r="O720" s="225"/>
      <c r="P720" s="225"/>
      <c r="Q720" s="225"/>
      <c r="R720" s="225"/>
      <c r="S720" s="225"/>
      <c r="T720" s="225"/>
      <c r="U720" s="225"/>
      <c r="V720" s="225"/>
      <c r="W720" s="225"/>
      <c r="X720" s="225"/>
      <c r="Y720" s="225"/>
      <c r="Z720" s="225"/>
      <c r="AA720" s="225"/>
      <c r="AB720" s="225"/>
      <c r="AC720" s="225"/>
      <c r="AD720" s="225"/>
      <c r="AE720" s="225"/>
      <c r="AF720" s="225"/>
      <c r="AG720" s="225"/>
      <c r="AH720" s="225"/>
      <c r="AI720" s="225"/>
      <c r="AJ720" s="225"/>
      <c r="AK720" s="257"/>
      <c r="AL720" s="257"/>
      <c r="AM720" s="225"/>
      <c r="AN720" s="225"/>
      <c r="AO720" s="225"/>
      <c r="AP720" s="225"/>
      <c r="AQ720" s="225"/>
      <c r="AR720" s="225"/>
      <c r="AS720" s="225"/>
      <c r="AT720" s="225"/>
      <c r="AU720" s="225"/>
      <c r="AV720" s="225"/>
      <c r="AW720" s="225"/>
      <c r="AX720" s="225"/>
      <c r="AY720" s="225"/>
      <c r="AZ720" s="225"/>
      <c r="BA720" s="225"/>
      <c r="BB720" s="225"/>
      <c r="BC720" s="225"/>
      <c r="BD720" s="225"/>
      <c r="BE720" s="225"/>
      <c r="BF720" s="225"/>
      <c r="BG720" s="225"/>
      <c r="BH720" s="225"/>
      <c r="BI720" s="225"/>
      <c r="BJ720" s="225"/>
      <c r="BK720" s="225"/>
      <c r="BL720" s="225"/>
      <c r="BM720" s="225"/>
      <c r="BN720" s="225"/>
      <c r="BO720" s="225"/>
      <c r="BP720" s="225"/>
      <c r="BQ720" s="225"/>
      <c r="BR720" s="225"/>
      <c r="BS720" s="225"/>
      <c r="BT720" s="225"/>
      <c r="BU720" s="225"/>
      <c r="BV720" s="225"/>
      <c r="BW720" s="225"/>
      <c r="BX720" s="225"/>
      <c r="BY720" s="225"/>
      <c r="BZ720" s="225"/>
      <c r="CA720" s="225"/>
      <c r="CB720" s="225"/>
      <c r="CC720" s="225"/>
      <c r="CD720" s="225"/>
      <c r="CE720" s="225"/>
      <c r="CF720" s="225"/>
      <c r="CG720" s="225"/>
      <c r="CH720" s="225"/>
      <c r="CI720" s="225"/>
      <c r="CJ720" s="225"/>
      <c r="CK720" s="225"/>
      <c r="CL720" s="225"/>
      <c r="CM720" s="225"/>
      <c r="CN720" s="225"/>
      <c r="CO720" s="225"/>
      <c r="CP720" s="225"/>
      <c r="CQ720" s="225"/>
      <c r="CR720" s="225"/>
      <c r="CS720" s="225"/>
      <c r="CT720" s="225"/>
    </row>
    <row r="721" spans="1:98" ht="12" customHeight="1" x14ac:dyDescent="0.25">
      <c r="A721" s="225"/>
      <c r="B721" s="225"/>
      <c r="C721" s="225"/>
      <c r="D721" s="225"/>
      <c r="E721" s="225"/>
      <c r="F721" s="225"/>
      <c r="G721" s="225"/>
      <c r="H721" s="225"/>
      <c r="I721" s="225"/>
      <c r="J721" s="225"/>
      <c r="K721" s="225"/>
      <c r="L721" s="225"/>
      <c r="M721" s="225"/>
      <c r="N721" s="225"/>
      <c r="O721" s="225"/>
      <c r="P721" s="225"/>
      <c r="Q721" s="225"/>
      <c r="R721" s="225"/>
      <c r="S721" s="225"/>
      <c r="T721" s="225"/>
      <c r="U721" s="225"/>
      <c r="V721" s="225"/>
      <c r="W721" s="225"/>
      <c r="X721" s="225"/>
      <c r="Y721" s="225"/>
      <c r="Z721" s="225"/>
      <c r="AA721" s="225"/>
      <c r="AB721" s="225"/>
      <c r="AC721" s="225"/>
      <c r="AD721" s="225"/>
      <c r="AE721" s="225"/>
      <c r="AF721" s="225"/>
      <c r="AG721" s="225"/>
      <c r="AH721" s="225"/>
      <c r="AI721" s="225"/>
      <c r="AJ721" s="225"/>
      <c r="AK721" s="257"/>
      <c r="AL721" s="257"/>
      <c r="AM721" s="225"/>
      <c r="AN721" s="225"/>
      <c r="AO721" s="225"/>
      <c r="AP721" s="225"/>
      <c r="AQ721" s="225"/>
      <c r="AR721" s="225"/>
      <c r="AS721" s="225"/>
      <c r="AT721" s="225"/>
      <c r="AU721" s="225"/>
      <c r="AV721" s="225"/>
      <c r="AW721" s="225"/>
      <c r="AX721" s="225"/>
      <c r="AY721" s="225"/>
      <c r="AZ721" s="225"/>
      <c r="BA721" s="225"/>
      <c r="BB721" s="225"/>
      <c r="BC721" s="225"/>
      <c r="BD721" s="225"/>
      <c r="BE721" s="225"/>
      <c r="BF721" s="225"/>
      <c r="BG721" s="225"/>
      <c r="BH721" s="225"/>
      <c r="BI721" s="225"/>
      <c r="BJ721" s="225"/>
      <c r="BK721" s="225"/>
      <c r="BL721" s="225"/>
      <c r="BM721" s="225"/>
      <c r="BN721" s="225"/>
      <c r="BO721" s="225"/>
      <c r="BP721" s="225"/>
      <c r="BQ721" s="225"/>
      <c r="BR721" s="225"/>
      <c r="BS721" s="225"/>
      <c r="BT721" s="225"/>
      <c r="BU721" s="225"/>
      <c r="BV721" s="225"/>
      <c r="BW721" s="225"/>
      <c r="BX721" s="225"/>
      <c r="BY721" s="225"/>
      <c r="BZ721" s="225"/>
      <c r="CA721" s="225"/>
      <c r="CB721" s="225"/>
      <c r="CC721" s="225"/>
      <c r="CD721" s="225"/>
      <c r="CE721" s="225"/>
      <c r="CF721" s="225"/>
      <c r="CG721" s="225"/>
      <c r="CH721" s="225"/>
      <c r="CI721" s="225"/>
      <c r="CJ721" s="225"/>
      <c r="CK721" s="225"/>
      <c r="CL721" s="225"/>
      <c r="CM721" s="225"/>
      <c r="CN721" s="225"/>
      <c r="CO721" s="225"/>
      <c r="CP721" s="225"/>
      <c r="CQ721" s="225"/>
      <c r="CR721" s="225"/>
      <c r="CS721" s="225"/>
      <c r="CT721" s="225"/>
    </row>
    <row r="722" spans="1:98" ht="12" customHeight="1" x14ac:dyDescent="0.25">
      <c r="A722" s="225"/>
      <c r="B722" s="225"/>
      <c r="C722" s="225"/>
      <c r="D722" s="225"/>
      <c r="E722" s="225"/>
      <c r="F722" s="225"/>
      <c r="G722" s="225"/>
      <c r="H722" s="225"/>
      <c r="I722" s="225"/>
      <c r="J722" s="225"/>
      <c r="K722" s="225"/>
      <c r="L722" s="225"/>
      <c r="M722" s="225"/>
      <c r="N722" s="225"/>
      <c r="O722" s="225"/>
      <c r="P722" s="225"/>
      <c r="Q722" s="225"/>
      <c r="R722" s="225"/>
      <c r="S722" s="225"/>
      <c r="T722" s="225"/>
      <c r="U722" s="225"/>
      <c r="V722" s="225"/>
      <c r="W722" s="225"/>
      <c r="X722" s="225"/>
      <c r="Y722" s="225"/>
      <c r="Z722" s="225"/>
      <c r="AA722" s="225"/>
      <c r="AB722" s="225"/>
      <c r="AC722" s="225"/>
      <c r="AD722" s="225"/>
      <c r="AE722" s="225"/>
      <c r="AF722" s="225"/>
      <c r="AG722" s="225"/>
      <c r="AH722" s="225"/>
      <c r="AI722" s="225"/>
      <c r="AJ722" s="225"/>
      <c r="AK722" s="257"/>
      <c r="AL722" s="257"/>
      <c r="AM722" s="225"/>
      <c r="AN722" s="225"/>
      <c r="AO722" s="225"/>
      <c r="AP722" s="225"/>
      <c r="AQ722" s="225"/>
      <c r="AR722" s="225"/>
      <c r="AS722" s="225"/>
      <c r="AT722" s="225"/>
      <c r="AU722" s="225"/>
      <c r="AV722" s="225"/>
      <c r="AW722" s="225"/>
      <c r="AX722" s="225"/>
      <c r="AY722" s="225"/>
      <c r="AZ722" s="225"/>
      <c r="BA722" s="225"/>
      <c r="BB722" s="225"/>
      <c r="BC722" s="225"/>
      <c r="BD722" s="225"/>
      <c r="BE722" s="225"/>
      <c r="BF722" s="225"/>
      <c r="BG722" s="225"/>
      <c r="BH722" s="225"/>
      <c r="BI722" s="225"/>
      <c r="BJ722" s="225"/>
      <c r="BK722" s="225"/>
      <c r="BL722" s="225"/>
      <c r="BM722" s="225"/>
      <c r="BN722" s="225"/>
      <c r="BO722" s="225"/>
      <c r="BP722" s="225"/>
      <c r="BQ722" s="225"/>
      <c r="BR722" s="225"/>
      <c r="BS722" s="225"/>
      <c r="BT722" s="225"/>
      <c r="BU722" s="225"/>
      <c r="BV722" s="225"/>
      <c r="BW722" s="225"/>
      <c r="BX722" s="225"/>
      <c r="BY722" s="225"/>
      <c r="BZ722" s="225"/>
      <c r="CA722" s="225"/>
      <c r="CB722" s="225"/>
      <c r="CC722" s="225"/>
      <c r="CD722" s="225"/>
      <c r="CE722" s="225"/>
      <c r="CF722" s="225"/>
      <c r="CG722" s="225"/>
      <c r="CH722" s="225"/>
      <c r="CI722" s="225"/>
      <c r="CJ722" s="225"/>
      <c r="CK722" s="225"/>
      <c r="CL722" s="225"/>
      <c r="CM722" s="225"/>
      <c r="CN722" s="225"/>
      <c r="CO722" s="225"/>
      <c r="CP722" s="225"/>
      <c r="CQ722" s="225"/>
      <c r="CR722" s="225"/>
      <c r="CS722" s="225"/>
      <c r="CT722" s="225"/>
    </row>
    <row r="723" spans="1:98" ht="12" customHeight="1" x14ac:dyDescent="0.25">
      <c r="A723" s="225"/>
      <c r="B723" s="225"/>
      <c r="C723" s="225"/>
      <c r="D723" s="225"/>
      <c r="E723" s="225"/>
      <c r="F723" s="225"/>
      <c r="G723" s="225"/>
      <c r="H723" s="225"/>
      <c r="I723" s="225"/>
      <c r="J723" s="225"/>
      <c r="K723" s="225"/>
      <c r="L723" s="225"/>
      <c r="M723" s="225"/>
      <c r="N723" s="225"/>
      <c r="O723" s="225"/>
      <c r="P723" s="225"/>
      <c r="Q723" s="225"/>
      <c r="R723" s="225"/>
      <c r="S723" s="225"/>
      <c r="T723" s="225"/>
      <c r="U723" s="225"/>
      <c r="V723" s="225"/>
      <c r="W723" s="225"/>
      <c r="X723" s="225"/>
      <c r="Y723" s="225"/>
      <c r="Z723" s="225"/>
      <c r="AA723" s="225"/>
      <c r="AB723" s="225"/>
      <c r="AC723" s="225"/>
      <c r="AD723" s="225"/>
      <c r="AE723" s="225"/>
      <c r="AF723" s="225"/>
      <c r="AG723" s="225"/>
      <c r="AH723" s="225"/>
      <c r="AI723" s="225"/>
      <c r="AJ723" s="225"/>
      <c r="AK723" s="257"/>
      <c r="AL723" s="257"/>
      <c r="AM723" s="225"/>
      <c r="AN723" s="225"/>
      <c r="AO723" s="225"/>
      <c r="AP723" s="225"/>
      <c r="AQ723" s="225"/>
      <c r="AR723" s="225"/>
      <c r="AS723" s="225"/>
      <c r="AT723" s="225"/>
      <c r="AU723" s="225"/>
      <c r="AV723" s="225"/>
      <c r="AW723" s="225"/>
      <c r="AX723" s="225"/>
      <c r="AY723" s="225"/>
      <c r="AZ723" s="225"/>
      <c r="BA723" s="225"/>
      <c r="BB723" s="225"/>
      <c r="BC723" s="225"/>
      <c r="BD723" s="225"/>
      <c r="BE723" s="225"/>
      <c r="BF723" s="225"/>
      <c r="BG723" s="225"/>
      <c r="BH723" s="225"/>
      <c r="BI723" s="225"/>
      <c r="BJ723" s="225"/>
      <c r="BK723" s="225"/>
      <c r="BL723" s="225"/>
      <c r="BM723" s="225"/>
      <c r="BN723" s="225"/>
      <c r="BO723" s="225"/>
      <c r="BP723" s="225"/>
      <c r="BQ723" s="225"/>
      <c r="BR723" s="225"/>
      <c r="BS723" s="225"/>
      <c r="BT723" s="225"/>
      <c r="BU723" s="225"/>
      <c r="BV723" s="225"/>
      <c r="BW723" s="225"/>
      <c r="BX723" s="225"/>
      <c r="BY723" s="225"/>
      <c r="BZ723" s="225"/>
      <c r="CA723" s="225"/>
      <c r="CB723" s="225"/>
      <c r="CC723" s="225"/>
      <c r="CD723" s="225"/>
      <c r="CE723" s="225"/>
      <c r="CF723" s="225"/>
      <c r="CG723" s="225"/>
      <c r="CH723" s="225"/>
      <c r="CI723" s="225"/>
      <c r="CJ723" s="225"/>
      <c r="CK723" s="225"/>
      <c r="CL723" s="225"/>
      <c r="CM723" s="225"/>
      <c r="CN723" s="225"/>
      <c r="CO723" s="225"/>
      <c r="CP723" s="225"/>
      <c r="CQ723" s="225"/>
      <c r="CR723" s="225"/>
      <c r="CS723" s="225"/>
      <c r="CT723" s="225"/>
    </row>
    <row r="724" spans="1:98" ht="12" customHeight="1" x14ac:dyDescent="0.25">
      <c r="A724" s="225"/>
      <c r="B724" s="225"/>
      <c r="C724" s="225"/>
      <c r="D724" s="225"/>
      <c r="E724" s="225"/>
      <c r="F724" s="225"/>
      <c r="G724" s="225"/>
      <c r="H724" s="225"/>
      <c r="I724" s="225"/>
      <c r="J724" s="225"/>
      <c r="K724" s="225"/>
      <c r="L724" s="225"/>
      <c r="M724" s="225"/>
      <c r="N724" s="225"/>
      <c r="O724" s="225"/>
      <c r="P724" s="225"/>
      <c r="Q724" s="225"/>
      <c r="R724" s="225"/>
      <c r="S724" s="225"/>
      <c r="T724" s="225"/>
      <c r="U724" s="225"/>
      <c r="V724" s="225"/>
      <c r="W724" s="225"/>
      <c r="X724" s="225"/>
      <c r="Y724" s="225"/>
      <c r="Z724" s="225"/>
      <c r="AA724" s="225"/>
      <c r="AB724" s="225"/>
      <c r="AC724" s="225"/>
      <c r="AD724" s="225"/>
      <c r="AE724" s="225"/>
      <c r="AF724" s="225"/>
      <c r="AG724" s="225"/>
      <c r="AH724" s="225"/>
      <c r="AI724" s="225"/>
      <c r="AJ724" s="225"/>
      <c r="AK724" s="257"/>
      <c r="AL724" s="257"/>
      <c r="AM724" s="225"/>
      <c r="AN724" s="225"/>
      <c r="AO724" s="225"/>
      <c r="AP724" s="225"/>
      <c r="AQ724" s="225"/>
      <c r="AR724" s="225"/>
      <c r="AS724" s="225"/>
      <c r="AT724" s="225"/>
      <c r="AU724" s="225"/>
      <c r="AV724" s="225"/>
      <c r="AW724" s="225"/>
      <c r="AX724" s="225"/>
      <c r="AY724" s="225"/>
      <c r="AZ724" s="225"/>
      <c r="BA724" s="225"/>
      <c r="BB724" s="225"/>
      <c r="BC724" s="225"/>
      <c r="BD724" s="225"/>
      <c r="BE724" s="225"/>
      <c r="BF724" s="225"/>
      <c r="BG724" s="225"/>
      <c r="BH724" s="225"/>
      <c r="BI724" s="225"/>
      <c r="BJ724" s="225"/>
      <c r="BK724" s="225"/>
      <c r="BL724" s="225"/>
      <c r="BM724" s="225"/>
      <c r="BN724" s="225"/>
      <c r="BO724" s="225"/>
      <c r="BP724" s="225"/>
      <c r="BQ724" s="225"/>
      <c r="BR724" s="225"/>
      <c r="BS724" s="225"/>
      <c r="BT724" s="225"/>
      <c r="BU724" s="225"/>
      <c r="BV724" s="225"/>
      <c r="BW724" s="225"/>
      <c r="BX724" s="225"/>
      <c r="BY724" s="225"/>
      <c r="BZ724" s="225"/>
      <c r="CA724" s="225"/>
      <c r="CB724" s="225"/>
      <c r="CC724" s="225"/>
      <c r="CD724" s="225"/>
      <c r="CE724" s="225"/>
      <c r="CF724" s="225"/>
      <c r="CG724" s="225"/>
      <c r="CH724" s="225"/>
      <c r="CI724" s="225"/>
      <c r="CJ724" s="225"/>
      <c r="CK724" s="225"/>
      <c r="CL724" s="225"/>
      <c r="CM724" s="225"/>
      <c r="CN724" s="225"/>
      <c r="CO724" s="225"/>
      <c r="CP724" s="225"/>
      <c r="CQ724" s="225"/>
      <c r="CR724" s="225"/>
      <c r="CS724" s="225"/>
      <c r="CT724" s="225"/>
    </row>
    <row r="725" spans="1:98" ht="12" customHeight="1" x14ac:dyDescent="0.25">
      <c r="A725" s="225"/>
      <c r="B725" s="225"/>
      <c r="C725" s="225"/>
      <c r="D725" s="225"/>
      <c r="E725" s="225"/>
      <c r="F725" s="225"/>
      <c r="G725" s="225"/>
      <c r="H725" s="225"/>
      <c r="I725" s="225"/>
      <c r="J725" s="225"/>
      <c r="K725" s="225"/>
      <c r="L725" s="225"/>
      <c r="M725" s="225"/>
      <c r="N725" s="225"/>
      <c r="O725" s="225"/>
      <c r="P725" s="225"/>
      <c r="Q725" s="225"/>
      <c r="R725" s="225"/>
      <c r="S725" s="225"/>
      <c r="T725" s="225"/>
      <c r="U725" s="225"/>
      <c r="V725" s="225"/>
      <c r="W725" s="225"/>
      <c r="X725" s="225"/>
      <c r="Y725" s="225"/>
      <c r="Z725" s="225"/>
      <c r="AA725" s="225"/>
      <c r="AB725" s="225"/>
      <c r="AC725" s="225"/>
      <c r="AD725" s="225"/>
      <c r="AE725" s="225"/>
      <c r="AF725" s="225"/>
      <c r="AG725" s="225"/>
      <c r="AH725" s="225"/>
      <c r="AI725" s="225"/>
      <c r="AJ725" s="225"/>
      <c r="AK725" s="257"/>
      <c r="AL725" s="257"/>
      <c r="AM725" s="225"/>
      <c r="AN725" s="225"/>
      <c r="AO725" s="225"/>
      <c r="AP725" s="225"/>
      <c r="AQ725" s="225"/>
      <c r="AR725" s="225"/>
      <c r="AS725" s="225"/>
      <c r="AT725" s="225"/>
      <c r="AU725" s="225"/>
      <c r="AV725" s="225"/>
      <c r="AW725" s="225"/>
      <c r="AX725" s="225"/>
      <c r="AY725" s="225"/>
      <c r="AZ725" s="225"/>
      <c r="BA725" s="225"/>
      <c r="BB725" s="225"/>
      <c r="BC725" s="225"/>
      <c r="BD725" s="225"/>
      <c r="BE725" s="225"/>
      <c r="BF725" s="225"/>
      <c r="BG725" s="225"/>
      <c r="BH725" s="225"/>
      <c r="BI725" s="225"/>
      <c r="BJ725" s="225"/>
      <c r="BK725" s="225"/>
      <c r="BL725" s="225"/>
      <c r="BM725" s="225"/>
      <c r="BN725" s="225"/>
      <c r="BO725" s="225"/>
      <c r="BP725" s="225"/>
      <c r="BQ725" s="225"/>
      <c r="BR725" s="225"/>
      <c r="BS725" s="225"/>
      <c r="BT725" s="225"/>
      <c r="BU725" s="225"/>
      <c r="BV725" s="225"/>
      <c r="BW725" s="225"/>
      <c r="BX725" s="225"/>
      <c r="BY725" s="225"/>
      <c r="BZ725" s="225"/>
      <c r="CA725" s="225"/>
      <c r="CB725" s="225"/>
      <c r="CC725" s="225"/>
      <c r="CD725" s="225"/>
      <c r="CE725" s="225"/>
      <c r="CF725" s="225"/>
      <c r="CG725" s="225"/>
      <c r="CH725" s="225"/>
      <c r="CI725" s="225"/>
      <c r="CJ725" s="225"/>
      <c r="CK725" s="225"/>
      <c r="CL725" s="225"/>
      <c r="CM725" s="225"/>
      <c r="CN725" s="225"/>
      <c r="CO725" s="225"/>
      <c r="CP725" s="225"/>
      <c r="CQ725" s="225"/>
      <c r="CR725" s="225"/>
      <c r="CS725" s="225"/>
      <c r="CT725" s="225"/>
    </row>
    <row r="726" spans="1:98" ht="12" customHeight="1" x14ac:dyDescent="0.25">
      <c r="A726" s="225"/>
      <c r="B726" s="225"/>
      <c r="C726" s="225"/>
      <c r="D726" s="225"/>
      <c r="E726" s="225"/>
      <c r="F726" s="225"/>
      <c r="G726" s="225"/>
      <c r="H726" s="225"/>
      <c r="I726" s="225"/>
      <c r="J726" s="225"/>
      <c r="K726" s="225"/>
      <c r="L726" s="225"/>
      <c r="M726" s="225"/>
      <c r="N726" s="225"/>
      <c r="O726" s="225"/>
      <c r="P726" s="225"/>
      <c r="Q726" s="225"/>
      <c r="R726" s="225"/>
      <c r="S726" s="225"/>
      <c r="T726" s="225"/>
      <c r="U726" s="225"/>
      <c r="V726" s="225"/>
      <c r="W726" s="225"/>
      <c r="X726" s="225"/>
      <c r="Y726" s="225"/>
      <c r="Z726" s="225"/>
      <c r="AA726" s="225"/>
      <c r="AB726" s="225"/>
      <c r="AC726" s="225"/>
      <c r="AD726" s="225"/>
      <c r="AE726" s="225"/>
      <c r="AF726" s="225"/>
      <c r="AG726" s="225"/>
      <c r="AH726" s="225"/>
      <c r="AI726" s="225"/>
      <c r="AJ726" s="225"/>
      <c r="AK726" s="257"/>
      <c r="AL726" s="257"/>
      <c r="AM726" s="225"/>
      <c r="AN726" s="225"/>
      <c r="AO726" s="225"/>
      <c r="AP726" s="225"/>
      <c r="AQ726" s="225"/>
      <c r="AR726" s="225"/>
      <c r="AS726" s="225"/>
      <c r="AT726" s="225"/>
      <c r="AU726" s="225"/>
      <c r="AV726" s="225"/>
      <c r="AW726" s="225"/>
      <c r="AX726" s="225"/>
      <c r="AY726" s="225"/>
      <c r="AZ726" s="225"/>
      <c r="BA726" s="225"/>
      <c r="BB726" s="225"/>
      <c r="BC726" s="225"/>
      <c r="BD726" s="225"/>
      <c r="BE726" s="225"/>
      <c r="BF726" s="225"/>
      <c r="BG726" s="225"/>
      <c r="BH726" s="225"/>
      <c r="BI726" s="225"/>
      <c r="BJ726" s="225"/>
      <c r="BK726" s="225"/>
      <c r="BL726" s="225"/>
      <c r="BM726" s="225"/>
      <c r="BN726" s="225"/>
      <c r="BO726" s="225"/>
      <c r="BP726" s="225"/>
      <c r="BQ726" s="225"/>
      <c r="BR726" s="225"/>
      <c r="BS726" s="225"/>
      <c r="BT726" s="225"/>
      <c r="BU726" s="225"/>
      <c r="BV726" s="225"/>
      <c r="BW726" s="225"/>
      <c r="BX726" s="225"/>
      <c r="BY726" s="225"/>
      <c r="BZ726" s="225"/>
      <c r="CA726" s="225"/>
      <c r="CB726" s="225"/>
      <c r="CC726" s="225"/>
      <c r="CD726" s="225"/>
      <c r="CE726" s="225"/>
      <c r="CF726" s="225"/>
      <c r="CG726" s="225"/>
      <c r="CH726" s="225"/>
      <c r="CI726" s="225"/>
      <c r="CJ726" s="225"/>
      <c r="CK726" s="225"/>
      <c r="CL726" s="225"/>
      <c r="CM726" s="225"/>
      <c r="CN726" s="225"/>
      <c r="CO726" s="225"/>
      <c r="CP726" s="225"/>
      <c r="CQ726" s="225"/>
      <c r="CR726" s="225"/>
      <c r="CS726" s="225"/>
      <c r="CT726" s="225"/>
    </row>
    <row r="727" spans="1:98" ht="12" customHeight="1" x14ac:dyDescent="0.25">
      <c r="A727" s="225"/>
      <c r="B727" s="225"/>
      <c r="C727" s="225"/>
      <c r="D727" s="225"/>
      <c r="E727" s="225"/>
      <c r="F727" s="225"/>
      <c r="G727" s="225"/>
      <c r="H727" s="225"/>
      <c r="I727" s="225"/>
      <c r="J727" s="225"/>
      <c r="K727" s="225"/>
      <c r="L727" s="225"/>
      <c r="M727" s="225"/>
      <c r="N727" s="225"/>
      <c r="O727" s="225"/>
      <c r="P727" s="225"/>
      <c r="Q727" s="225"/>
      <c r="R727" s="225"/>
      <c r="S727" s="225"/>
      <c r="T727" s="225"/>
      <c r="U727" s="225"/>
      <c r="V727" s="225"/>
      <c r="W727" s="225"/>
      <c r="X727" s="225"/>
      <c r="Y727" s="225"/>
      <c r="Z727" s="225"/>
      <c r="AA727" s="225"/>
      <c r="AB727" s="225"/>
      <c r="AC727" s="225"/>
      <c r="AD727" s="225"/>
      <c r="AE727" s="225"/>
      <c r="AF727" s="225"/>
      <c r="AG727" s="225"/>
      <c r="AH727" s="225"/>
      <c r="AI727" s="225"/>
      <c r="AJ727" s="225"/>
      <c r="AK727" s="257"/>
      <c r="AL727" s="257"/>
      <c r="AM727" s="225"/>
      <c r="AN727" s="225"/>
      <c r="AO727" s="225"/>
      <c r="AP727" s="225"/>
      <c r="AQ727" s="225"/>
      <c r="AR727" s="225"/>
      <c r="AS727" s="225"/>
      <c r="AT727" s="225"/>
      <c r="AU727" s="225"/>
      <c r="AV727" s="225"/>
      <c r="AW727" s="225"/>
      <c r="AX727" s="225"/>
      <c r="AY727" s="225"/>
      <c r="AZ727" s="225"/>
      <c r="BA727" s="225"/>
      <c r="BB727" s="225"/>
      <c r="BC727" s="225"/>
      <c r="BD727" s="225"/>
      <c r="BE727" s="225"/>
      <c r="BF727" s="225"/>
      <c r="BG727" s="225"/>
      <c r="BH727" s="225"/>
      <c r="BI727" s="225"/>
      <c r="BJ727" s="225"/>
      <c r="BK727" s="225"/>
      <c r="BL727" s="225"/>
      <c r="BM727" s="225"/>
      <c r="BN727" s="225"/>
      <c r="BO727" s="225"/>
      <c r="BP727" s="225"/>
      <c r="BQ727" s="225"/>
      <c r="BR727" s="225"/>
      <c r="BS727" s="225"/>
      <c r="BT727" s="225"/>
      <c r="BU727" s="225"/>
      <c r="BV727" s="225"/>
      <c r="BW727" s="225"/>
      <c r="BX727" s="225"/>
      <c r="BY727" s="225"/>
      <c r="BZ727" s="225"/>
      <c r="CA727" s="225"/>
      <c r="CB727" s="225"/>
      <c r="CC727" s="225"/>
      <c r="CD727" s="225"/>
      <c r="CE727" s="225"/>
      <c r="CF727" s="225"/>
      <c r="CG727" s="225"/>
      <c r="CH727" s="225"/>
      <c r="CI727" s="225"/>
      <c r="CJ727" s="225"/>
      <c r="CK727" s="225"/>
      <c r="CL727" s="225"/>
      <c r="CM727" s="225"/>
      <c r="CN727" s="225"/>
      <c r="CO727" s="225"/>
      <c r="CP727" s="225"/>
      <c r="CQ727" s="225"/>
      <c r="CR727" s="225"/>
      <c r="CS727" s="225"/>
      <c r="CT727" s="225"/>
    </row>
    <row r="728" spans="1:98" ht="12" customHeight="1" x14ac:dyDescent="0.25">
      <c r="A728" s="225"/>
      <c r="B728" s="225"/>
      <c r="C728" s="225"/>
      <c r="D728" s="225"/>
      <c r="E728" s="225"/>
      <c r="F728" s="225"/>
      <c r="G728" s="225"/>
      <c r="H728" s="225"/>
      <c r="I728" s="225"/>
      <c r="J728" s="225"/>
      <c r="K728" s="225"/>
      <c r="L728" s="225"/>
      <c r="M728" s="225"/>
      <c r="N728" s="225"/>
      <c r="O728" s="225"/>
      <c r="P728" s="225"/>
      <c r="Q728" s="225"/>
      <c r="R728" s="225"/>
      <c r="S728" s="225"/>
      <c r="T728" s="225"/>
      <c r="U728" s="225"/>
      <c r="V728" s="225"/>
      <c r="W728" s="225"/>
      <c r="X728" s="225"/>
      <c r="Y728" s="225"/>
      <c r="Z728" s="225"/>
      <c r="AA728" s="225"/>
      <c r="AB728" s="225"/>
      <c r="AC728" s="225"/>
      <c r="AD728" s="225"/>
      <c r="AE728" s="225"/>
      <c r="AF728" s="225"/>
      <c r="AG728" s="225"/>
      <c r="AH728" s="225"/>
      <c r="AI728" s="225"/>
      <c r="AJ728" s="225"/>
      <c r="AK728" s="257"/>
      <c r="AL728" s="257"/>
      <c r="AM728" s="225"/>
      <c r="AN728" s="225"/>
      <c r="AO728" s="225"/>
      <c r="AP728" s="225"/>
      <c r="AQ728" s="225"/>
      <c r="AR728" s="225"/>
      <c r="AS728" s="225"/>
      <c r="AT728" s="225"/>
      <c r="AU728" s="225"/>
      <c r="AV728" s="225"/>
      <c r="AW728" s="225"/>
      <c r="AX728" s="225"/>
      <c r="AY728" s="225"/>
      <c r="AZ728" s="225"/>
      <c r="BA728" s="225"/>
      <c r="BB728" s="225"/>
      <c r="BC728" s="225"/>
      <c r="BD728" s="225"/>
      <c r="BE728" s="225"/>
      <c r="BF728" s="225"/>
      <c r="BG728" s="225"/>
      <c r="BH728" s="225"/>
      <c r="BI728" s="225"/>
      <c r="BJ728" s="225"/>
      <c r="BK728" s="225"/>
      <c r="BL728" s="225"/>
      <c r="BM728" s="225"/>
      <c r="BN728" s="225"/>
      <c r="BO728" s="225"/>
      <c r="BP728" s="225"/>
      <c r="BQ728" s="225"/>
      <c r="BR728" s="225"/>
      <c r="BS728" s="225"/>
      <c r="BT728" s="225"/>
      <c r="BU728" s="225"/>
      <c r="BV728" s="225"/>
      <c r="BW728" s="225"/>
      <c r="BX728" s="225"/>
      <c r="BY728" s="225"/>
      <c r="BZ728" s="225"/>
      <c r="CA728" s="225"/>
      <c r="CB728" s="225"/>
      <c r="CC728" s="225"/>
      <c r="CD728" s="225"/>
      <c r="CE728" s="225"/>
      <c r="CF728" s="225"/>
      <c r="CG728" s="225"/>
      <c r="CH728" s="225"/>
      <c r="CI728" s="225"/>
      <c r="CJ728" s="225"/>
      <c r="CK728" s="225"/>
      <c r="CL728" s="225"/>
      <c r="CM728" s="225"/>
      <c r="CN728" s="225"/>
      <c r="CO728" s="225"/>
      <c r="CP728" s="225"/>
      <c r="CQ728" s="225"/>
      <c r="CR728" s="225"/>
      <c r="CS728" s="225"/>
      <c r="CT728" s="225"/>
    </row>
    <row r="729" spans="1:98" ht="12" customHeight="1" x14ac:dyDescent="0.25">
      <c r="A729" s="225"/>
      <c r="B729" s="225"/>
      <c r="C729" s="225"/>
      <c r="D729" s="225"/>
      <c r="E729" s="225"/>
      <c r="F729" s="225"/>
      <c r="G729" s="225"/>
      <c r="H729" s="225"/>
      <c r="I729" s="225"/>
      <c r="J729" s="225"/>
      <c r="K729" s="225"/>
      <c r="L729" s="225"/>
      <c r="M729" s="225"/>
      <c r="N729" s="225"/>
      <c r="O729" s="225"/>
      <c r="P729" s="225"/>
      <c r="Q729" s="225"/>
      <c r="R729" s="225"/>
      <c r="S729" s="225"/>
      <c r="T729" s="225"/>
      <c r="U729" s="225"/>
      <c r="V729" s="225"/>
      <c r="W729" s="225"/>
      <c r="X729" s="225"/>
      <c r="Y729" s="225"/>
      <c r="Z729" s="225"/>
      <c r="AA729" s="225"/>
      <c r="AB729" s="225"/>
      <c r="AC729" s="225"/>
      <c r="AD729" s="225"/>
      <c r="AE729" s="225"/>
      <c r="AF729" s="225"/>
      <c r="AG729" s="225"/>
      <c r="AH729" s="225"/>
      <c r="AI729" s="225"/>
      <c r="AJ729" s="225"/>
      <c r="AK729" s="257"/>
      <c r="AL729" s="257"/>
      <c r="AM729" s="225"/>
      <c r="AN729" s="225"/>
      <c r="AO729" s="225"/>
      <c r="AP729" s="225"/>
      <c r="AQ729" s="225"/>
      <c r="AR729" s="225"/>
      <c r="AS729" s="225"/>
      <c r="AT729" s="225"/>
      <c r="AU729" s="225"/>
      <c r="AV729" s="225"/>
      <c r="AW729" s="225"/>
      <c r="AX729" s="225"/>
      <c r="AY729" s="225"/>
      <c r="AZ729" s="225"/>
      <c r="BA729" s="225"/>
      <c r="BB729" s="225"/>
      <c r="BC729" s="225"/>
      <c r="BD729" s="225"/>
      <c r="BE729" s="225"/>
      <c r="BF729" s="225"/>
      <c r="BG729" s="225"/>
      <c r="BH729" s="225"/>
      <c r="BI729" s="225"/>
      <c r="BJ729" s="225"/>
      <c r="BK729" s="225"/>
      <c r="BL729" s="225"/>
      <c r="BM729" s="225"/>
      <c r="BN729" s="225"/>
      <c r="BO729" s="225"/>
      <c r="BP729" s="225"/>
      <c r="BQ729" s="225"/>
      <c r="BR729" s="225"/>
      <c r="BS729" s="225"/>
      <c r="BT729" s="225"/>
      <c r="BU729" s="225"/>
      <c r="BV729" s="225"/>
      <c r="BW729" s="225"/>
      <c r="BX729" s="225"/>
      <c r="BY729" s="225"/>
      <c r="BZ729" s="225"/>
      <c r="CA729" s="225"/>
      <c r="CB729" s="225"/>
      <c r="CC729" s="225"/>
      <c r="CD729" s="225"/>
      <c r="CE729" s="225"/>
      <c r="CF729" s="225"/>
      <c r="CG729" s="225"/>
      <c r="CH729" s="225"/>
      <c r="CI729" s="225"/>
      <c r="CJ729" s="225"/>
      <c r="CK729" s="225"/>
      <c r="CL729" s="225"/>
      <c r="CM729" s="225"/>
      <c r="CN729" s="225"/>
      <c r="CO729" s="225"/>
      <c r="CP729" s="225"/>
      <c r="CQ729" s="225"/>
      <c r="CR729" s="225"/>
      <c r="CS729" s="225"/>
      <c r="CT729" s="225"/>
    </row>
    <row r="730" spans="1:98" ht="12" customHeight="1" x14ac:dyDescent="0.25">
      <c r="A730" s="225"/>
      <c r="B730" s="225"/>
      <c r="C730" s="225"/>
      <c r="D730" s="225"/>
      <c r="E730" s="225"/>
      <c r="F730" s="225"/>
      <c r="G730" s="225"/>
      <c r="H730" s="225"/>
      <c r="I730" s="225"/>
      <c r="J730" s="225"/>
      <c r="K730" s="225"/>
      <c r="L730" s="225"/>
      <c r="M730" s="225"/>
      <c r="N730" s="225"/>
      <c r="O730" s="225"/>
      <c r="P730" s="225"/>
      <c r="Q730" s="225"/>
      <c r="R730" s="225"/>
      <c r="S730" s="225"/>
      <c r="T730" s="225"/>
      <c r="U730" s="225"/>
      <c r="V730" s="225"/>
      <c r="W730" s="225"/>
      <c r="X730" s="225"/>
      <c r="Y730" s="225"/>
      <c r="Z730" s="225"/>
      <c r="AA730" s="225"/>
      <c r="AB730" s="225"/>
      <c r="AC730" s="225"/>
      <c r="AD730" s="225"/>
      <c r="AE730" s="225"/>
      <c r="AF730" s="225"/>
      <c r="AG730" s="225"/>
      <c r="AH730" s="225"/>
      <c r="AI730" s="225"/>
      <c r="AJ730" s="225"/>
      <c r="AK730" s="257"/>
      <c r="AL730" s="257"/>
      <c r="AM730" s="225"/>
      <c r="AN730" s="225"/>
      <c r="AO730" s="225"/>
      <c r="AP730" s="225"/>
      <c r="AQ730" s="225"/>
      <c r="AR730" s="225"/>
      <c r="AS730" s="225"/>
      <c r="AT730" s="225"/>
      <c r="AU730" s="225"/>
      <c r="AV730" s="225"/>
      <c r="AW730" s="225"/>
      <c r="AX730" s="225"/>
      <c r="AY730" s="225"/>
      <c r="AZ730" s="225"/>
      <c r="BA730" s="225"/>
      <c r="BB730" s="225"/>
      <c r="BC730" s="225"/>
      <c r="BD730" s="225"/>
      <c r="BE730" s="225"/>
      <c r="BF730" s="225"/>
      <c r="BG730" s="225"/>
      <c r="BH730" s="225"/>
      <c r="BI730" s="225"/>
      <c r="BJ730" s="225"/>
      <c r="BK730" s="225"/>
      <c r="BL730" s="225"/>
      <c r="BM730" s="225"/>
      <c r="BN730" s="225"/>
      <c r="BO730" s="225"/>
      <c r="BP730" s="225"/>
      <c r="BQ730" s="225"/>
      <c r="BR730" s="225"/>
      <c r="BS730" s="225"/>
      <c r="BT730" s="225"/>
      <c r="BU730" s="225"/>
      <c r="BV730" s="225"/>
      <c r="BW730" s="225"/>
      <c r="BX730" s="225"/>
      <c r="BY730" s="225"/>
      <c r="BZ730" s="225"/>
      <c r="CA730" s="225"/>
      <c r="CB730" s="225"/>
      <c r="CC730" s="225"/>
      <c r="CD730" s="225"/>
      <c r="CE730" s="225"/>
      <c r="CF730" s="225"/>
      <c r="CG730" s="225"/>
      <c r="CH730" s="225"/>
      <c r="CI730" s="225"/>
      <c r="CJ730" s="225"/>
      <c r="CK730" s="225"/>
      <c r="CL730" s="225"/>
      <c r="CM730" s="225"/>
      <c r="CN730" s="225"/>
      <c r="CO730" s="225"/>
      <c r="CP730" s="225"/>
      <c r="CQ730" s="225"/>
      <c r="CR730" s="225"/>
      <c r="CS730" s="225"/>
      <c r="CT730" s="225"/>
    </row>
    <row r="731" spans="1:98" ht="12" customHeight="1" x14ac:dyDescent="0.25">
      <c r="A731" s="225"/>
      <c r="B731" s="225"/>
      <c r="C731" s="225"/>
      <c r="D731" s="225"/>
      <c r="E731" s="225"/>
      <c r="F731" s="225"/>
      <c r="G731" s="225"/>
      <c r="H731" s="225"/>
      <c r="I731" s="225"/>
      <c r="J731" s="225"/>
      <c r="K731" s="225"/>
      <c r="L731" s="225"/>
      <c r="M731" s="225"/>
      <c r="N731" s="225"/>
      <c r="O731" s="225"/>
      <c r="P731" s="225"/>
      <c r="Q731" s="225"/>
      <c r="R731" s="225"/>
      <c r="S731" s="225"/>
      <c r="T731" s="225"/>
      <c r="U731" s="225"/>
      <c r="V731" s="225"/>
      <c r="W731" s="225"/>
      <c r="X731" s="225"/>
      <c r="Y731" s="225"/>
      <c r="Z731" s="225"/>
      <c r="AA731" s="225"/>
      <c r="AB731" s="225"/>
      <c r="AC731" s="225"/>
      <c r="AD731" s="225"/>
      <c r="AE731" s="225"/>
      <c r="AF731" s="225"/>
      <c r="AG731" s="225"/>
      <c r="AH731" s="225"/>
      <c r="AI731" s="225"/>
      <c r="AJ731" s="225"/>
      <c r="AK731" s="257"/>
      <c r="AL731" s="257"/>
      <c r="AM731" s="225"/>
      <c r="AN731" s="225"/>
      <c r="AO731" s="225"/>
      <c r="AP731" s="225"/>
      <c r="AQ731" s="225"/>
      <c r="AR731" s="225"/>
      <c r="AS731" s="225"/>
      <c r="AT731" s="225"/>
      <c r="AU731" s="225"/>
      <c r="AV731" s="225"/>
      <c r="AW731" s="225"/>
      <c r="AX731" s="225"/>
      <c r="AY731" s="225"/>
      <c r="AZ731" s="225"/>
      <c r="BA731" s="225"/>
      <c r="BB731" s="225"/>
      <c r="BC731" s="225"/>
      <c r="BD731" s="225"/>
      <c r="BE731" s="225"/>
      <c r="BF731" s="225"/>
      <c r="BG731" s="225"/>
      <c r="BH731" s="225"/>
      <c r="BI731" s="225"/>
      <c r="BJ731" s="225"/>
      <c r="BK731" s="225"/>
      <c r="BL731" s="225"/>
      <c r="BM731" s="225"/>
      <c r="BN731" s="225"/>
      <c r="BO731" s="225"/>
      <c r="BP731" s="225"/>
      <c r="BQ731" s="225"/>
      <c r="BR731" s="225"/>
      <c r="BS731" s="225"/>
      <c r="BT731" s="225"/>
      <c r="BU731" s="225"/>
      <c r="BV731" s="225"/>
      <c r="BW731" s="225"/>
      <c r="BX731" s="225"/>
      <c r="BY731" s="225"/>
      <c r="BZ731" s="225"/>
      <c r="CA731" s="225"/>
      <c r="CB731" s="225"/>
      <c r="CC731" s="225"/>
      <c r="CD731" s="225"/>
      <c r="CE731" s="225"/>
      <c r="CF731" s="225"/>
      <c r="CG731" s="225"/>
      <c r="CH731" s="225"/>
      <c r="CI731" s="225"/>
      <c r="CJ731" s="225"/>
      <c r="CK731" s="225"/>
      <c r="CL731" s="225"/>
      <c r="CM731" s="225"/>
      <c r="CN731" s="225"/>
      <c r="CO731" s="225"/>
      <c r="CP731" s="225"/>
      <c r="CQ731" s="225"/>
      <c r="CR731" s="225"/>
      <c r="CS731" s="225"/>
      <c r="CT731" s="225"/>
    </row>
    <row r="732" spans="1:98" ht="12" customHeight="1" x14ac:dyDescent="0.25">
      <c r="A732" s="225"/>
      <c r="B732" s="225"/>
      <c r="C732" s="225"/>
      <c r="D732" s="225"/>
      <c r="E732" s="225"/>
      <c r="F732" s="225"/>
      <c r="G732" s="225"/>
      <c r="H732" s="225"/>
      <c r="I732" s="225"/>
      <c r="J732" s="225"/>
      <c r="K732" s="225"/>
      <c r="L732" s="225"/>
      <c r="M732" s="225"/>
      <c r="N732" s="225"/>
      <c r="O732" s="225"/>
      <c r="P732" s="225"/>
      <c r="Q732" s="225"/>
      <c r="R732" s="225"/>
      <c r="S732" s="225"/>
      <c r="T732" s="225"/>
      <c r="U732" s="225"/>
      <c r="V732" s="225"/>
      <c r="W732" s="225"/>
      <c r="X732" s="225"/>
      <c r="Y732" s="225"/>
      <c r="Z732" s="225"/>
      <c r="AA732" s="225"/>
      <c r="AB732" s="225"/>
      <c r="AC732" s="225"/>
      <c r="AD732" s="225"/>
      <c r="AE732" s="225"/>
      <c r="AF732" s="225"/>
      <c r="AG732" s="225"/>
      <c r="AH732" s="225"/>
      <c r="AI732" s="225"/>
      <c r="AJ732" s="225"/>
      <c r="AK732" s="257"/>
      <c r="AL732" s="257"/>
      <c r="AM732" s="225"/>
      <c r="AN732" s="225"/>
      <c r="AO732" s="225"/>
      <c r="AP732" s="225"/>
      <c r="AQ732" s="225"/>
      <c r="AR732" s="225"/>
      <c r="AS732" s="225"/>
      <c r="AT732" s="225"/>
      <c r="AU732" s="225"/>
      <c r="AV732" s="225"/>
      <c r="AW732" s="225"/>
      <c r="AX732" s="225"/>
      <c r="AY732" s="225"/>
      <c r="AZ732" s="225"/>
      <c r="BA732" s="225"/>
      <c r="BB732" s="225"/>
      <c r="BC732" s="225"/>
      <c r="BD732" s="225"/>
      <c r="BE732" s="225"/>
      <c r="BF732" s="225"/>
      <c r="BG732" s="225"/>
      <c r="BH732" s="225"/>
      <c r="BI732" s="225"/>
      <c r="BJ732" s="225"/>
      <c r="BK732" s="225"/>
      <c r="BL732" s="225"/>
      <c r="BM732" s="225"/>
      <c r="BN732" s="225"/>
      <c r="BO732" s="225"/>
      <c r="BP732" s="225"/>
      <c r="BQ732" s="225"/>
      <c r="BR732" s="225"/>
      <c r="BS732" s="225"/>
      <c r="BT732" s="225"/>
      <c r="BU732" s="225"/>
      <c r="BV732" s="225"/>
      <c r="BW732" s="225"/>
      <c r="BX732" s="225"/>
      <c r="BY732" s="225"/>
      <c r="BZ732" s="225"/>
      <c r="CA732" s="225"/>
      <c r="CB732" s="225"/>
      <c r="CC732" s="225"/>
      <c r="CD732" s="225"/>
      <c r="CE732" s="225"/>
      <c r="CF732" s="225"/>
      <c r="CG732" s="225"/>
      <c r="CH732" s="225"/>
      <c r="CI732" s="225"/>
      <c r="CJ732" s="225"/>
      <c r="CK732" s="225"/>
      <c r="CL732" s="225"/>
      <c r="CM732" s="225"/>
      <c r="CN732" s="225"/>
      <c r="CO732" s="225"/>
      <c r="CP732" s="225"/>
      <c r="CQ732" s="225"/>
      <c r="CR732" s="225"/>
      <c r="CS732" s="225"/>
      <c r="CT732" s="225"/>
    </row>
    <row r="733" spans="1:98" ht="12" customHeight="1" x14ac:dyDescent="0.25">
      <c r="A733" s="225"/>
      <c r="B733" s="225"/>
      <c r="C733" s="225"/>
      <c r="D733" s="225"/>
      <c r="E733" s="225"/>
      <c r="F733" s="225"/>
      <c r="G733" s="225"/>
      <c r="H733" s="225"/>
      <c r="I733" s="225"/>
      <c r="J733" s="225"/>
      <c r="K733" s="225"/>
      <c r="L733" s="225"/>
      <c r="M733" s="225"/>
      <c r="N733" s="225"/>
      <c r="O733" s="225"/>
      <c r="P733" s="225"/>
      <c r="Q733" s="225"/>
      <c r="R733" s="225"/>
      <c r="S733" s="225"/>
      <c r="T733" s="225"/>
      <c r="U733" s="225"/>
      <c r="V733" s="225"/>
      <c r="W733" s="225"/>
      <c r="X733" s="225"/>
      <c r="Y733" s="225"/>
      <c r="Z733" s="225"/>
      <c r="AA733" s="225"/>
      <c r="AB733" s="225"/>
      <c r="AC733" s="225"/>
      <c r="AD733" s="225"/>
      <c r="AE733" s="225"/>
      <c r="AF733" s="225"/>
      <c r="AG733" s="225"/>
      <c r="AH733" s="225"/>
      <c r="AI733" s="225"/>
      <c r="AJ733" s="225"/>
      <c r="AK733" s="257"/>
      <c r="AL733" s="257"/>
      <c r="AM733" s="225"/>
      <c r="AN733" s="225"/>
      <c r="AO733" s="225"/>
      <c r="AP733" s="225"/>
      <c r="AQ733" s="225"/>
      <c r="AR733" s="225"/>
      <c r="AS733" s="225"/>
      <c r="AT733" s="225"/>
      <c r="AU733" s="225"/>
      <c r="AV733" s="225"/>
      <c r="AW733" s="225"/>
      <c r="AX733" s="225"/>
      <c r="AY733" s="225"/>
      <c r="AZ733" s="225"/>
      <c r="BA733" s="225"/>
      <c r="BB733" s="225"/>
      <c r="BC733" s="225"/>
      <c r="BD733" s="225"/>
      <c r="BE733" s="225"/>
      <c r="BF733" s="225"/>
      <c r="BG733" s="225"/>
      <c r="BH733" s="225"/>
      <c r="BI733" s="225"/>
      <c r="BJ733" s="225"/>
      <c r="BK733" s="225"/>
      <c r="BL733" s="225"/>
      <c r="BM733" s="225"/>
      <c r="BN733" s="225"/>
      <c r="BO733" s="225"/>
      <c r="BP733" s="225"/>
      <c r="BQ733" s="225"/>
      <c r="BR733" s="225"/>
      <c r="BS733" s="225"/>
      <c r="BT733" s="225"/>
      <c r="BU733" s="225"/>
      <c r="BV733" s="225"/>
      <c r="BW733" s="225"/>
      <c r="BX733" s="225"/>
      <c r="BY733" s="225"/>
      <c r="BZ733" s="225"/>
      <c r="CA733" s="225"/>
      <c r="CB733" s="225"/>
      <c r="CC733" s="225"/>
      <c r="CD733" s="225"/>
      <c r="CE733" s="225"/>
      <c r="CF733" s="225"/>
      <c r="CG733" s="225"/>
      <c r="CH733" s="225"/>
      <c r="CI733" s="225"/>
      <c r="CJ733" s="225"/>
      <c r="CK733" s="225"/>
      <c r="CL733" s="225"/>
      <c r="CM733" s="225"/>
      <c r="CN733" s="225"/>
      <c r="CO733" s="225"/>
      <c r="CP733" s="225"/>
      <c r="CQ733" s="225"/>
      <c r="CR733" s="225"/>
      <c r="CS733" s="225"/>
      <c r="CT733" s="225"/>
    </row>
    <row r="734" spans="1:98" ht="12" customHeight="1" x14ac:dyDescent="0.25">
      <c r="A734" s="225"/>
      <c r="B734" s="225"/>
      <c r="C734" s="225"/>
      <c r="D734" s="225"/>
      <c r="E734" s="225"/>
      <c r="F734" s="225"/>
      <c r="G734" s="225"/>
      <c r="H734" s="225"/>
      <c r="I734" s="225"/>
      <c r="J734" s="225"/>
      <c r="K734" s="225"/>
      <c r="L734" s="225"/>
      <c r="M734" s="225"/>
      <c r="N734" s="225"/>
      <c r="O734" s="225"/>
      <c r="P734" s="225"/>
      <c r="Q734" s="225"/>
      <c r="R734" s="225"/>
      <c r="S734" s="225"/>
      <c r="T734" s="225"/>
      <c r="U734" s="225"/>
      <c r="V734" s="225"/>
      <c r="W734" s="225"/>
      <c r="X734" s="225"/>
      <c r="Y734" s="225"/>
      <c r="Z734" s="225"/>
      <c r="AA734" s="225"/>
      <c r="AB734" s="225"/>
      <c r="AC734" s="225"/>
      <c r="AD734" s="225"/>
      <c r="AE734" s="225"/>
      <c r="AF734" s="225"/>
      <c r="AG734" s="225"/>
      <c r="AH734" s="225"/>
      <c r="AI734" s="225"/>
      <c r="AJ734" s="225"/>
      <c r="AK734" s="257"/>
      <c r="AL734" s="257"/>
      <c r="AM734" s="225"/>
      <c r="AN734" s="225"/>
      <c r="AO734" s="225"/>
      <c r="AP734" s="225"/>
      <c r="AQ734" s="225"/>
      <c r="AR734" s="225"/>
      <c r="AS734" s="225"/>
      <c r="AT734" s="225"/>
      <c r="AU734" s="225"/>
      <c r="AV734" s="225"/>
      <c r="AW734" s="225"/>
      <c r="AX734" s="225"/>
      <c r="AY734" s="225"/>
      <c r="AZ734" s="225"/>
      <c r="BA734" s="225"/>
      <c r="BB734" s="225"/>
      <c r="BC734" s="225"/>
      <c r="BD734" s="225"/>
      <c r="BE734" s="225"/>
      <c r="BF734" s="225"/>
      <c r="BG734" s="225"/>
      <c r="BH734" s="225"/>
      <c r="BI734" s="225"/>
      <c r="BJ734" s="225"/>
      <c r="BK734" s="225"/>
      <c r="BL734" s="225"/>
      <c r="BM734" s="225"/>
      <c r="BN734" s="225"/>
      <c r="BO734" s="225"/>
      <c r="BP734" s="225"/>
      <c r="BQ734" s="225"/>
      <c r="BR734" s="225"/>
      <c r="BS734" s="225"/>
      <c r="BT734" s="225"/>
      <c r="BU734" s="225"/>
      <c r="BV734" s="225"/>
      <c r="BW734" s="225"/>
      <c r="BX734" s="225"/>
      <c r="BY734" s="225"/>
      <c r="BZ734" s="225"/>
      <c r="CA734" s="225"/>
      <c r="CB734" s="225"/>
      <c r="CC734" s="225"/>
      <c r="CD734" s="225"/>
      <c r="CE734" s="225"/>
      <c r="CF734" s="225"/>
      <c r="CG734" s="225"/>
      <c r="CH734" s="225"/>
      <c r="CI734" s="225"/>
      <c r="CJ734" s="225"/>
      <c r="CK734" s="225"/>
      <c r="CL734" s="225"/>
      <c r="CM734" s="225"/>
      <c r="CN734" s="225"/>
      <c r="CO734" s="225"/>
      <c r="CP734" s="225"/>
      <c r="CQ734" s="225"/>
      <c r="CR734" s="225"/>
      <c r="CS734" s="225"/>
      <c r="CT734" s="225"/>
    </row>
    <row r="735" spans="1:98" ht="12" customHeight="1" x14ac:dyDescent="0.25">
      <c r="A735" s="225"/>
      <c r="B735" s="225"/>
      <c r="C735" s="225"/>
      <c r="D735" s="225"/>
      <c r="E735" s="225"/>
      <c r="F735" s="225"/>
      <c r="G735" s="225"/>
      <c r="H735" s="225"/>
      <c r="I735" s="225"/>
      <c r="J735" s="225"/>
      <c r="K735" s="225"/>
      <c r="L735" s="225"/>
      <c r="M735" s="225"/>
      <c r="N735" s="225"/>
      <c r="O735" s="225"/>
      <c r="P735" s="225"/>
      <c r="Q735" s="225"/>
      <c r="R735" s="225"/>
      <c r="S735" s="225"/>
      <c r="T735" s="225"/>
      <c r="U735" s="225"/>
      <c r="V735" s="225"/>
      <c r="W735" s="225"/>
      <c r="X735" s="225"/>
      <c r="Y735" s="225"/>
      <c r="Z735" s="225"/>
      <c r="AA735" s="225"/>
      <c r="AB735" s="225"/>
      <c r="AC735" s="225"/>
      <c r="AD735" s="225"/>
      <c r="AE735" s="225"/>
      <c r="AF735" s="225"/>
      <c r="AG735" s="225"/>
      <c r="AH735" s="225"/>
      <c r="AI735" s="225"/>
      <c r="AJ735" s="225"/>
      <c r="AK735" s="257"/>
      <c r="AL735" s="257"/>
      <c r="AM735" s="225"/>
      <c r="AN735" s="225"/>
      <c r="AO735" s="225"/>
      <c r="AP735" s="225"/>
      <c r="AQ735" s="225"/>
      <c r="AR735" s="225"/>
      <c r="AS735" s="225"/>
      <c r="AT735" s="225"/>
      <c r="AU735" s="225"/>
      <c r="AV735" s="225"/>
      <c r="AW735" s="225"/>
      <c r="AX735" s="225"/>
      <c r="AY735" s="225"/>
      <c r="AZ735" s="225"/>
      <c r="BA735" s="225"/>
      <c r="BB735" s="225"/>
      <c r="BC735" s="225"/>
      <c r="BD735" s="225"/>
      <c r="BE735" s="225"/>
      <c r="BF735" s="225"/>
      <c r="BG735" s="225"/>
      <c r="BH735" s="225"/>
      <c r="BI735" s="225"/>
      <c r="BJ735" s="225"/>
      <c r="BK735" s="225"/>
      <c r="BL735" s="225"/>
      <c r="BM735" s="225"/>
      <c r="BN735" s="225"/>
      <c r="BO735" s="225"/>
      <c r="BP735" s="225"/>
      <c r="BQ735" s="225"/>
      <c r="BR735" s="225"/>
      <c r="BS735" s="225"/>
      <c r="BT735" s="225"/>
      <c r="BU735" s="225"/>
      <c r="BV735" s="225"/>
      <c r="BW735" s="225"/>
      <c r="BX735" s="225"/>
      <c r="BY735" s="225"/>
      <c r="BZ735" s="225"/>
      <c r="CA735" s="225"/>
      <c r="CB735" s="225"/>
      <c r="CC735" s="225"/>
      <c r="CD735" s="225"/>
      <c r="CE735" s="225"/>
      <c r="CF735" s="225"/>
      <c r="CG735" s="225"/>
      <c r="CH735" s="225"/>
      <c r="CI735" s="225"/>
      <c r="CJ735" s="225"/>
      <c r="CK735" s="225"/>
      <c r="CL735" s="225"/>
      <c r="CM735" s="225"/>
      <c r="CN735" s="225"/>
      <c r="CO735" s="225"/>
      <c r="CP735" s="225"/>
      <c r="CQ735" s="225"/>
      <c r="CR735" s="225"/>
      <c r="CS735" s="225"/>
      <c r="CT735" s="225"/>
    </row>
    <row r="736" spans="1:98" ht="12" customHeight="1" x14ac:dyDescent="0.25">
      <c r="A736" s="225"/>
      <c r="B736" s="225"/>
      <c r="C736" s="225"/>
      <c r="D736" s="225"/>
      <c r="E736" s="225"/>
      <c r="F736" s="225"/>
      <c r="G736" s="225"/>
      <c r="H736" s="225"/>
      <c r="I736" s="225"/>
      <c r="J736" s="225"/>
      <c r="K736" s="225"/>
      <c r="L736" s="225"/>
      <c r="M736" s="225"/>
      <c r="N736" s="225"/>
      <c r="O736" s="225"/>
      <c r="P736" s="225"/>
      <c r="Q736" s="225"/>
      <c r="R736" s="225"/>
      <c r="S736" s="225"/>
      <c r="T736" s="225"/>
      <c r="U736" s="225"/>
      <c r="V736" s="225"/>
      <c r="W736" s="225"/>
      <c r="X736" s="225"/>
      <c r="Y736" s="225"/>
      <c r="Z736" s="225"/>
      <c r="AA736" s="225"/>
      <c r="AB736" s="225"/>
      <c r="AC736" s="225"/>
      <c r="AD736" s="225"/>
      <c r="AE736" s="225"/>
      <c r="AF736" s="225"/>
      <c r="AG736" s="225"/>
      <c r="AH736" s="225"/>
      <c r="AI736" s="225"/>
      <c r="AJ736" s="225"/>
      <c r="AK736" s="257"/>
      <c r="AL736" s="257"/>
      <c r="AM736" s="225"/>
      <c r="AN736" s="225"/>
      <c r="AO736" s="225"/>
      <c r="AP736" s="225"/>
      <c r="AQ736" s="225"/>
      <c r="AR736" s="225"/>
      <c r="AS736" s="225"/>
      <c r="AT736" s="225"/>
      <c r="AU736" s="225"/>
      <c r="AV736" s="225"/>
      <c r="AW736" s="225"/>
      <c r="AX736" s="225"/>
      <c r="AY736" s="225"/>
      <c r="AZ736" s="225"/>
      <c r="BA736" s="225"/>
      <c r="BB736" s="225"/>
      <c r="BC736" s="225"/>
      <c r="BD736" s="225"/>
      <c r="BE736" s="225"/>
      <c r="BF736" s="225"/>
      <c r="BG736" s="225"/>
      <c r="BH736" s="225"/>
      <c r="BI736" s="225"/>
      <c r="BJ736" s="225"/>
      <c r="BK736" s="225"/>
      <c r="BL736" s="225"/>
      <c r="BM736" s="225"/>
      <c r="BN736" s="225"/>
      <c r="BO736" s="225"/>
      <c r="BP736" s="225"/>
      <c r="BQ736" s="225"/>
      <c r="BR736" s="225"/>
      <c r="BS736" s="225"/>
      <c r="BT736" s="225"/>
      <c r="BU736" s="225"/>
      <c r="BV736" s="225"/>
      <c r="BW736" s="225"/>
      <c r="BX736" s="225"/>
      <c r="BY736" s="225"/>
      <c r="BZ736" s="225"/>
      <c r="CA736" s="225"/>
      <c r="CB736" s="225"/>
      <c r="CC736" s="225"/>
      <c r="CD736" s="225"/>
      <c r="CE736" s="225"/>
      <c r="CF736" s="225"/>
      <c r="CG736" s="225"/>
      <c r="CH736" s="225"/>
      <c r="CI736" s="225"/>
      <c r="CJ736" s="225"/>
      <c r="CK736" s="225"/>
      <c r="CL736" s="225"/>
      <c r="CM736" s="225"/>
      <c r="CN736" s="225"/>
      <c r="CO736" s="225"/>
      <c r="CP736" s="225"/>
      <c r="CQ736" s="225"/>
      <c r="CR736" s="225"/>
      <c r="CS736" s="225"/>
      <c r="CT736" s="225"/>
    </row>
    <row r="737" spans="1:98" ht="12" customHeight="1" x14ac:dyDescent="0.25">
      <c r="A737" s="225"/>
      <c r="B737" s="225"/>
      <c r="C737" s="225"/>
      <c r="D737" s="225"/>
      <c r="E737" s="225"/>
      <c r="F737" s="225"/>
      <c r="G737" s="225"/>
      <c r="H737" s="225"/>
      <c r="I737" s="225"/>
      <c r="J737" s="225"/>
      <c r="K737" s="225"/>
      <c r="L737" s="225"/>
      <c r="M737" s="225"/>
      <c r="N737" s="225"/>
      <c r="O737" s="225"/>
      <c r="P737" s="225"/>
      <c r="Q737" s="225"/>
      <c r="R737" s="225"/>
      <c r="S737" s="225"/>
      <c r="T737" s="225"/>
      <c r="U737" s="225"/>
      <c r="V737" s="225"/>
      <c r="W737" s="225"/>
      <c r="X737" s="225"/>
      <c r="Y737" s="225"/>
      <c r="Z737" s="225"/>
      <c r="AA737" s="225"/>
      <c r="AB737" s="225"/>
      <c r="AC737" s="225"/>
      <c r="AD737" s="225"/>
      <c r="AE737" s="225"/>
      <c r="AF737" s="225"/>
      <c r="AG737" s="225"/>
      <c r="AH737" s="225"/>
      <c r="AI737" s="225"/>
      <c r="AJ737" s="225"/>
      <c r="AK737" s="257"/>
      <c r="AL737" s="257"/>
      <c r="AM737" s="225"/>
      <c r="AN737" s="225"/>
      <c r="AO737" s="225"/>
      <c r="AP737" s="225"/>
      <c r="AQ737" s="225"/>
      <c r="AR737" s="225"/>
      <c r="AS737" s="225"/>
      <c r="AT737" s="225"/>
      <c r="AU737" s="225"/>
      <c r="AV737" s="225"/>
      <c r="AW737" s="225"/>
      <c r="AX737" s="225"/>
      <c r="AY737" s="225"/>
      <c r="AZ737" s="225"/>
      <c r="BA737" s="225"/>
      <c r="BB737" s="225"/>
      <c r="BC737" s="225"/>
      <c r="BD737" s="225"/>
      <c r="BE737" s="225"/>
      <c r="BF737" s="225"/>
      <c r="BG737" s="225"/>
      <c r="BH737" s="225"/>
      <c r="BI737" s="225"/>
      <c r="BJ737" s="225"/>
      <c r="BK737" s="225"/>
      <c r="BL737" s="225"/>
      <c r="BM737" s="225"/>
      <c r="BN737" s="225"/>
      <c r="BO737" s="225"/>
      <c r="BP737" s="225"/>
      <c r="BQ737" s="225"/>
      <c r="BR737" s="225"/>
      <c r="BS737" s="225"/>
      <c r="BT737" s="225"/>
      <c r="BU737" s="225"/>
      <c r="BV737" s="225"/>
      <c r="BW737" s="225"/>
      <c r="BX737" s="225"/>
      <c r="BY737" s="225"/>
      <c r="BZ737" s="225"/>
      <c r="CA737" s="225"/>
      <c r="CB737" s="225"/>
      <c r="CC737" s="225"/>
      <c r="CD737" s="225"/>
      <c r="CE737" s="225"/>
      <c r="CF737" s="225"/>
      <c r="CG737" s="225"/>
      <c r="CH737" s="225"/>
      <c r="CI737" s="225"/>
      <c r="CJ737" s="225"/>
      <c r="CK737" s="225"/>
      <c r="CL737" s="225"/>
      <c r="CM737" s="225"/>
      <c r="CN737" s="225"/>
      <c r="CO737" s="225"/>
      <c r="CP737" s="225"/>
      <c r="CQ737" s="225"/>
      <c r="CR737" s="225"/>
      <c r="CS737" s="225"/>
      <c r="CT737" s="225"/>
    </row>
    <row r="738" spans="1:98" ht="12" customHeight="1" x14ac:dyDescent="0.25">
      <c r="A738" s="225"/>
      <c r="B738" s="225"/>
      <c r="C738" s="225"/>
      <c r="D738" s="225"/>
      <c r="E738" s="225"/>
      <c r="F738" s="225"/>
      <c r="G738" s="225"/>
      <c r="H738" s="225"/>
      <c r="I738" s="225"/>
      <c r="J738" s="225"/>
      <c r="K738" s="225"/>
      <c r="L738" s="225"/>
      <c r="M738" s="225"/>
      <c r="N738" s="225"/>
      <c r="O738" s="225"/>
      <c r="P738" s="225"/>
      <c r="Q738" s="225"/>
      <c r="R738" s="225"/>
      <c r="S738" s="225"/>
      <c r="T738" s="225"/>
      <c r="U738" s="225"/>
      <c r="V738" s="225"/>
      <c r="W738" s="225"/>
      <c r="X738" s="225"/>
      <c r="Y738" s="225"/>
      <c r="Z738" s="225"/>
      <c r="AA738" s="225"/>
      <c r="AB738" s="225"/>
      <c r="AC738" s="225"/>
      <c r="AD738" s="225"/>
      <c r="AE738" s="225"/>
      <c r="AF738" s="225"/>
      <c r="AG738" s="225"/>
      <c r="AH738" s="225"/>
      <c r="AI738" s="225"/>
      <c r="AJ738" s="225"/>
      <c r="AK738" s="257"/>
      <c r="AL738" s="257"/>
      <c r="AM738" s="225"/>
      <c r="AN738" s="225"/>
      <c r="AO738" s="225"/>
      <c r="AP738" s="225"/>
      <c r="AQ738" s="225"/>
      <c r="AR738" s="225"/>
      <c r="AS738" s="225"/>
      <c r="AT738" s="225"/>
      <c r="AU738" s="225"/>
      <c r="AV738" s="225"/>
      <c r="AW738" s="225"/>
      <c r="AX738" s="225"/>
      <c r="AY738" s="225"/>
      <c r="AZ738" s="225"/>
      <c r="BA738" s="225"/>
      <c r="BB738" s="225"/>
      <c r="BC738" s="225"/>
      <c r="BD738" s="225"/>
      <c r="BE738" s="225"/>
      <c r="BF738" s="225"/>
      <c r="BG738" s="225"/>
      <c r="BH738" s="225"/>
      <c r="BI738" s="225"/>
      <c r="BJ738" s="225"/>
      <c r="BK738" s="225"/>
      <c r="BL738" s="225"/>
      <c r="BM738" s="225"/>
      <c r="BN738" s="225"/>
      <c r="BO738" s="225"/>
      <c r="BP738" s="225"/>
      <c r="BQ738" s="225"/>
      <c r="BR738" s="225"/>
      <c r="BS738" s="225"/>
      <c r="BT738" s="225"/>
      <c r="BU738" s="225"/>
      <c r="BV738" s="225"/>
      <c r="BW738" s="225"/>
      <c r="BX738" s="225"/>
      <c r="BY738" s="225"/>
      <c r="BZ738" s="225"/>
      <c r="CA738" s="225"/>
      <c r="CB738" s="225"/>
      <c r="CC738" s="225"/>
      <c r="CD738" s="225"/>
      <c r="CE738" s="225"/>
      <c r="CF738" s="225"/>
      <c r="CG738" s="225"/>
      <c r="CH738" s="225"/>
      <c r="CI738" s="225"/>
      <c r="CJ738" s="225"/>
      <c r="CK738" s="225"/>
      <c r="CL738" s="225"/>
      <c r="CM738" s="225"/>
      <c r="CN738" s="225"/>
      <c r="CO738" s="225"/>
      <c r="CP738" s="225"/>
      <c r="CQ738" s="225"/>
      <c r="CR738" s="225"/>
      <c r="CS738" s="225"/>
      <c r="CT738" s="225"/>
    </row>
    <row r="739" spans="1:98" ht="12" customHeight="1" x14ac:dyDescent="0.25">
      <c r="A739" s="225"/>
      <c r="B739" s="225"/>
      <c r="C739" s="225"/>
      <c r="D739" s="225"/>
      <c r="E739" s="225"/>
      <c r="F739" s="225"/>
      <c r="G739" s="225"/>
      <c r="H739" s="225"/>
      <c r="I739" s="225"/>
      <c r="J739" s="225"/>
      <c r="K739" s="225"/>
      <c r="L739" s="225"/>
      <c r="M739" s="225"/>
      <c r="N739" s="225"/>
      <c r="O739" s="225"/>
      <c r="P739" s="225"/>
      <c r="Q739" s="225"/>
      <c r="R739" s="225"/>
      <c r="S739" s="225"/>
      <c r="T739" s="225"/>
      <c r="U739" s="225"/>
      <c r="V739" s="225"/>
      <c r="W739" s="225"/>
      <c r="X739" s="225"/>
      <c r="Y739" s="225"/>
      <c r="Z739" s="225"/>
      <c r="AA739" s="225"/>
      <c r="AB739" s="225"/>
      <c r="AC739" s="225"/>
      <c r="AD739" s="225"/>
      <c r="AE739" s="225"/>
      <c r="AF739" s="225"/>
      <c r="AG739" s="225"/>
      <c r="AH739" s="225"/>
      <c r="AI739" s="225"/>
      <c r="AJ739" s="225"/>
      <c r="AK739" s="257"/>
      <c r="AL739" s="257"/>
      <c r="AM739" s="225"/>
      <c r="AN739" s="225"/>
      <c r="AO739" s="225"/>
      <c r="AP739" s="225"/>
      <c r="AQ739" s="225"/>
      <c r="AR739" s="225"/>
      <c r="AS739" s="225"/>
      <c r="AT739" s="225"/>
      <c r="AU739" s="225"/>
      <c r="AV739" s="225"/>
      <c r="AW739" s="225"/>
      <c r="AX739" s="225"/>
      <c r="AY739" s="225"/>
      <c r="AZ739" s="225"/>
      <c r="BA739" s="225"/>
      <c r="BB739" s="225"/>
      <c r="BC739" s="225"/>
      <c r="BD739" s="225"/>
      <c r="BE739" s="225"/>
      <c r="BF739" s="225"/>
      <c r="BG739" s="225"/>
      <c r="BH739" s="225"/>
      <c r="BI739" s="225"/>
      <c r="BJ739" s="225"/>
      <c r="BK739" s="225"/>
      <c r="BL739" s="225"/>
      <c r="BM739" s="225"/>
      <c r="BN739" s="225"/>
      <c r="BO739" s="225"/>
      <c r="BP739" s="225"/>
      <c r="BQ739" s="225"/>
      <c r="BR739" s="225"/>
      <c r="BS739" s="225"/>
      <c r="BT739" s="225"/>
      <c r="BU739" s="225"/>
      <c r="BV739" s="225"/>
      <c r="BW739" s="225"/>
      <c r="BX739" s="225"/>
      <c r="BY739" s="225"/>
      <c r="BZ739" s="225"/>
      <c r="CA739" s="225"/>
      <c r="CB739" s="225"/>
      <c r="CC739" s="225"/>
      <c r="CD739" s="225"/>
      <c r="CE739" s="225"/>
      <c r="CF739" s="225"/>
      <c r="CG739" s="225"/>
      <c r="CH739" s="225"/>
      <c r="CI739" s="225"/>
      <c r="CJ739" s="225"/>
      <c r="CK739" s="225"/>
      <c r="CL739" s="225"/>
      <c r="CM739" s="225"/>
      <c r="CN739" s="225"/>
      <c r="CO739" s="225"/>
      <c r="CP739" s="225"/>
      <c r="CQ739" s="225"/>
      <c r="CR739" s="225"/>
      <c r="CS739" s="225"/>
      <c r="CT739" s="225"/>
    </row>
    <row r="740" spans="1:98" ht="12" customHeight="1" x14ac:dyDescent="0.25">
      <c r="A740" s="225"/>
      <c r="B740" s="225"/>
      <c r="C740" s="225"/>
      <c r="D740" s="225"/>
      <c r="E740" s="225"/>
      <c r="F740" s="225"/>
      <c r="G740" s="225"/>
      <c r="H740" s="225"/>
      <c r="I740" s="225"/>
      <c r="J740" s="225"/>
      <c r="K740" s="225"/>
      <c r="L740" s="225"/>
      <c r="M740" s="225"/>
      <c r="N740" s="225"/>
      <c r="O740" s="225"/>
      <c r="P740" s="225"/>
      <c r="Q740" s="225"/>
      <c r="R740" s="225"/>
      <c r="S740" s="225"/>
      <c r="T740" s="225"/>
      <c r="U740" s="225"/>
      <c r="V740" s="225"/>
      <c r="W740" s="225"/>
      <c r="X740" s="225"/>
      <c r="Y740" s="225"/>
      <c r="Z740" s="225"/>
      <c r="AA740" s="225"/>
      <c r="AB740" s="225"/>
      <c r="AC740" s="225"/>
      <c r="AD740" s="225"/>
      <c r="AE740" s="225"/>
      <c r="AF740" s="225"/>
      <c r="AG740" s="225"/>
      <c r="AH740" s="225"/>
      <c r="AI740" s="225"/>
      <c r="AJ740" s="225"/>
      <c r="AK740" s="257"/>
      <c r="AL740" s="257"/>
      <c r="AM740" s="225"/>
      <c r="AN740" s="225"/>
      <c r="AO740" s="225"/>
      <c r="AP740" s="225"/>
      <c r="AQ740" s="225"/>
      <c r="AR740" s="225"/>
      <c r="AS740" s="225"/>
      <c r="AT740" s="225"/>
      <c r="AU740" s="225"/>
      <c r="AV740" s="225"/>
      <c r="AW740" s="225"/>
      <c r="AX740" s="225"/>
      <c r="AY740" s="225"/>
      <c r="AZ740" s="225"/>
      <c r="BA740" s="225"/>
      <c r="BB740" s="225"/>
      <c r="BC740" s="225"/>
      <c r="BD740" s="225"/>
      <c r="BE740" s="225"/>
      <c r="BF740" s="225"/>
      <c r="BG740" s="225"/>
      <c r="BH740" s="225"/>
      <c r="BI740" s="225"/>
      <c r="BJ740" s="225"/>
      <c r="BK740" s="225"/>
      <c r="BL740" s="225"/>
      <c r="BM740" s="225"/>
      <c r="BN740" s="225"/>
      <c r="BO740" s="225"/>
      <c r="BP740" s="225"/>
      <c r="BQ740" s="225"/>
      <c r="BR740" s="225"/>
      <c r="BS740" s="225"/>
      <c r="BT740" s="225"/>
      <c r="BU740" s="225"/>
      <c r="BV740" s="225"/>
      <c r="BW740" s="225"/>
      <c r="BX740" s="225"/>
      <c r="BY740" s="225"/>
      <c r="BZ740" s="225"/>
      <c r="CA740" s="225"/>
      <c r="CB740" s="225"/>
      <c r="CC740" s="225"/>
      <c r="CD740" s="225"/>
      <c r="CE740" s="225"/>
      <c r="CF740" s="225"/>
      <c r="CG740" s="225"/>
      <c r="CH740" s="225"/>
      <c r="CI740" s="225"/>
      <c r="CJ740" s="225"/>
      <c r="CK740" s="225"/>
      <c r="CL740" s="225"/>
      <c r="CM740" s="225"/>
      <c r="CN740" s="225"/>
      <c r="CO740" s="225"/>
      <c r="CP740" s="225"/>
      <c r="CQ740" s="225"/>
      <c r="CR740" s="225"/>
      <c r="CS740" s="225"/>
      <c r="CT740" s="225"/>
    </row>
    <row r="741" spans="1:98" ht="12" customHeight="1" x14ac:dyDescent="0.25">
      <c r="A741" s="225"/>
      <c r="B741" s="225"/>
      <c r="C741" s="225"/>
      <c r="D741" s="225"/>
      <c r="E741" s="225"/>
      <c r="F741" s="225"/>
      <c r="G741" s="225"/>
      <c r="H741" s="225"/>
      <c r="I741" s="225"/>
      <c r="J741" s="225"/>
      <c r="K741" s="225"/>
      <c r="L741" s="225"/>
      <c r="M741" s="225"/>
      <c r="N741" s="225"/>
      <c r="O741" s="225"/>
      <c r="P741" s="225"/>
      <c r="Q741" s="225"/>
      <c r="R741" s="225"/>
      <c r="S741" s="225"/>
      <c r="T741" s="225"/>
      <c r="U741" s="225"/>
      <c r="V741" s="225"/>
      <c r="W741" s="225"/>
      <c r="X741" s="225"/>
      <c r="Y741" s="225"/>
      <c r="Z741" s="225"/>
      <c r="AA741" s="225"/>
      <c r="AB741" s="225"/>
      <c r="AC741" s="225"/>
      <c r="AD741" s="225"/>
      <c r="AE741" s="225"/>
      <c r="AF741" s="225"/>
      <c r="AG741" s="225"/>
      <c r="AH741" s="225"/>
      <c r="AI741" s="225"/>
      <c r="AJ741" s="225"/>
      <c r="AK741" s="257"/>
      <c r="AL741" s="257"/>
      <c r="AM741" s="225"/>
      <c r="AN741" s="225"/>
      <c r="AO741" s="225"/>
      <c r="AP741" s="225"/>
      <c r="AQ741" s="225"/>
      <c r="AR741" s="225"/>
      <c r="AS741" s="225"/>
      <c r="AT741" s="225"/>
      <c r="AU741" s="225"/>
      <c r="AV741" s="225"/>
      <c r="AW741" s="225"/>
      <c r="AX741" s="225"/>
      <c r="AY741" s="225"/>
      <c r="AZ741" s="225"/>
      <c r="BA741" s="225"/>
      <c r="BB741" s="225"/>
      <c r="BC741" s="225"/>
      <c r="BD741" s="225"/>
      <c r="BE741" s="225"/>
      <c r="BF741" s="225"/>
      <c r="BG741" s="225"/>
      <c r="BH741" s="225"/>
      <c r="BI741" s="225"/>
      <c r="BJ741" s="225"/>
      <c r="BK741" s="225"/>
      <c r="BL741" s="225"/>
      <c r="BM741" s="225"/>
      <c r="BN741" s="225"/>
      <c r="BO741" s="225"/>
      <c r="BP741" s="225"/>
      <c r="BQ741" s="225"/>
      <c r="BR741" s="225"/>
      <c r="BS741" s="225"/>
      <c r="BT741" s="225"/>
      <c r="BU741" s="225"/>
      <c r="BV741" s="225"/>
      <c r="BW741" s="225"/>
      <c r="BX741" s="225"/>
      <c r="BY741" s="225"/>
      <c r="BZ741" s="225"/>
      <c r="CA741" s="225"/>
      <c r="CB741" s="225"/>
      <c r="CC741" s="225"/>
      <c r="CD741" s="225"/>
      <c r="CE741" s="225"/>
      <c r="CF741" s="225"/>
      <c r="CG741" s="225"/>
      <c r="CH741" s="225"/>
      <c r="CI741" s="225"/>
      <c r="CJ741" s="225"/>
      <c r="CK741" s="225"/>
      <c r="CL741" s="225"/>
      <c r="CM741" s="225"/>
      <c r="CN741" s="225"/>
      <c r="CO741" s="225"/>
      <c r="CP741" s="225"/>
      <c r="CQ741" s="225"/>
      <c r="CR741" s="225"/>
      <c r="CS741" s="225"/>
      <c r="CT741" s="225"/>
    </row>
    <row r="742" spans="1:98" ht="12" customHeight="1" x14ac:dyDescent="0.25">
      <c r="A742" s="225"/>
      <c r="B742" s="225"/>
      <c r="C742" s="225"/>
      <c r="D742" s="225"/>
      <c r="E742" s="225"/>
      <c r="F742" s="225"/>
      <c r="G742" s="225"/>
      <c r="H742" s="225"/>
      <c r="I742" s="225"/>
      <c r="J742" s="225"/>
      <c r="K742" s="225"/>
      <c r="L742" s="225"/>
      <c r="M742" s="225"/>
      <c r="N742" s="225"/>
      <c r="O742" s="225"/>
      <c r="P742" s="225"/>
      <c r="Q742" s="225"/>
      <c r="R742" s="225"/>
      <c r="S742" s="225"/>
      <c r="T742" s="225"/>
      <c r="U742" s="225"/>
      <c r="V742" s="225"/>
      <c r="W742" s="225"/>
      <c r="X742" s="225"/>
      <c r="Y742" s="225"/>
      <c r="Z742" s="225"/>
      <c r="AA742" s="225"/>
      <c r="AB742" s="225"/>
      <c r="AC742" s="225"/>
      <c r="AD742" s="225"/>
      <c r="AE742" s="225"/>
      <c r="AF742" s="225"/>
      <c r="AG742" s="225"/>
      <c r="AH742" s="225"/>
      <c r="AI742" s="225"/>
      <c r="AJ742" s="225"/>
      <c r="AK742" s="257"/>
      <c r="AL742" s="257"/>
      <c r="AM742" s="225"/>
      <c r="AN742" s="225"/>
      <c r="AO742" s="225"/>
      <c r="AP742" s="225"/>
      <c r="AQ742" s="225"/>
      <c r="AR742" s="225"/>
      <c r="AS742" s="225"/>
      <c r="AT742" s="225"/>
      <c r="AU742" s="225"/>
      <c r="AV742" s="225"/>
      <c r="AW742" s="225"/>
      <c r="AX742" s="225"/>
      <c r="AY742" s="225"/>
      <c r="AZ742" s="225"/>
      <c r="BA742" s="225"/>
      <c r="BB742" s="225"/>
      <c r="BC742" s="225"/>
      <c r="BD742" s="225"/>
      <c r="BE742" s="225"/>
      <c r="BF742" s="225"/>
      <c r="BG742" s="225"/>
      <c r="BH742" s="225"/>
      <c r="BI742" s="225"/>
      <c r="BJ742" s="225"/>
      <c r="BK742" s="225"/>
      <c r="BL742" s="225"/>
      <c r="BM742" s="225"/>
      <c r="BN742" s="225"/>
      <c r="BO742" s="225"/>
      <c r="BP742" s="225"/>
      <c r="BQ742" s="225"/>
      <c r="BR742" s="225"/>
      <c r="BS742" s="225"/>
      <c r="BT742" s="225"/>
      <c r="BU742" s="225"/>
      <c r="BV742" s="225"/>
      <c r="BW742" s="225"/>
      <c r="BX742" s="225"/>
      <c r="BY742" s="225"/>
      <c r="BZ742" s="225"/>
      <c r="CA742" s="225"/>
      <c r="CB742" s="225"/>
      <c r="CC742" s="225"/>
      <c r="CD742" s="225"/>
      <c r="CE742" s="225"/>
      <c r="CF742" s="225"/>
      <c r="CG742" s="225"/>
      <c r="CH742" s="225"/>
      <c r="CI742" s="225"/>
      <c r="CJ742" s="225"/>
      <c r="CK742" s="225"/>
      <c r="CL742" s="225"/>
      <c r="CM742" s="225"/>
      <c r="CN742" s="225"/>
      <c r="CO742" s="225"/>
      <c r="CP742" s="225"/>
      <c r="CQ742" s="225"/>
      <c r="CR742" s="225"/>
      <c r="CS742" s="225"/>
      <c r="CT742" s="225"/>
    </row>
    <row r="743" spans="1:98" ht="12" customHeight="1" x14ac:dyDescent="0.25">
      <c r="A743" s="225"/>
      <c r="B743" s="225"/>
      <c r="C743" s="225"/>
      <c r="D743" s="225"/>
      <c r="E743" s="225"/>
      <c r="F743" s="225"/>
      <c r="G743" s="225"/>
      <c r="H743" s="225"/>
      <c r="I743" s="225"/>
      <c r="J743" s="225"/>
      <c r="K743" s="225"/>
      <c r="L743" s="225"/>
      <c r="M743" s="225"/>
      <c r="N743" s="225"/>
      <c r="O743" s="225"/>
      <c r="P743" s="225"/>
      <c r="Q743" s="225"/>
      <c r="R743" s="225"/>
      <c r="S743" s="225"/>
      <c r="T743" s="225"/>
      <c r="U743" s="225"/>
      <c r="V743" s="225"/>
      <c r="W743" s="225"/>
      <c r="X743" s="225"/>
      <c r="Y743" s="225"/>
      <c r="Z743" s="225"/>
      <c r="AA743" s="225"/>
      <c r="AB743" s="225"/>
      <c r="AC743" s="225"/>
      <c r="AD743" s="225"/>
      <c r="AE743" s="225"/>
      <c r="AF743" s="225"/>
      <c r="AG743" s="225"/>
      <c r="AH743" s="225"/>
      <c r="AI743" s="225"/>
      <c r="AJ743" s="225"/>
      <c r="AK743" s="257"/>
      <c r="AL743" s="257"/>
      <c r="AM743" s="225"/>
      <c r="AN743" s="225"/>
      <c r="AO743" s="225"/>
      <c r="AP743" s="225"/>
      <c r="AQ743" s="225"/>
      <c r="AR743" s="225"/>
      <c r="AS743" s="225"/>
      <c r="AT743" s="225"/>
      <c r="AU743" s="225"/>
      <c r="AV743" s="225"/>
      <c r="AW743" s="225"/>
      <c r="AX743" s="225"/>
      <c r="AY743" s="225"/>
      <c r="AZ743" s="225"/>
      <c r="BA743" s="225"/>
      <c r="BB743" s="225"/>
      <c r="BC743" s="225"/>
      <c r="BD743" s="225"/>
      <c r="BE743" s="225"/>
      <c r="BF743" s="225"/>
      <c r="BG743" s="225"/>
      <c r="BH743" s="225"/>
      <c r="BI743" s="225"/>
      <c r="BJ743" s="225"/>
      <c r="BK743" s="225"/>
      <c r="BL743" s="225"/>
      <c r="BM743" s="225"/>
      <c r="BN743" s="225"/>
      <c r="BO743" s="225"/>
      <c r="BP743" s="225"/>
      <c r="BQ743" s="225"/>
      <c r="BR743" s="225"/>
      <c r="BS743" s="225"/>
      <c r="BT743" s="225"/>
      <c r="BU743" s="225"/>
      <c r="BV743" s="225"/>
      <c r="BW743" s="225"/>
      <c r="BX743" s="225"/>
      <c r="BY743" s="225"/>
      <c r="BZ743" s="225"/>
      <c r="CA743" s="225"/>
      <c r="CB743" s="225"/>
      <c r="CC743" s="225"/>
      <c r="CD743" s="225"/>
      <c r="CE743" s="225"/>
      <c r="CF743" s="225"/>
      <c r="CG743" s="225"/>
      <c r="CH743" s="225"/>
      <c r="CI743" s="225"/>
      <c r="CJ743" s="225"/>
      <c r="CK743" s="225"/>
      <c r="CL743" s="225"/>
      <c r="CM743" s="225"/>
      <c r="CN743" s="225"/>
      <c r="CO743" s="225"/>
      <c r="CP743" s="225"/>
      <c r="CQ743" s="225"/>
      <c r="CR743" s="225"/>
      <c r="CS743" s="225"/>
      <c r="CT743" s="225"/>
    </row>
    <row r="744" spans="1:98" ht="12" customHeight="1" x14ac:dyDescent="0.25">
      <c r="A744" s="225"/>
      <c r="B744" s="225"/>
      <c r="C744" s="225"/>
      <c r="D744" s="225"/>
      <c r="E744" s="225"/>
      <c r="F744" s="225"/>
      <c r="G744" s="225"/>
      <c r="H744" s="225"/>
      <c r="I744" s="225"/>
      <c r="J744" s="225"/>
      <c r="K744" s="225"/>
      <c r="L744" s="225"/>
      <c r="M744" s="225"/>
      <c r="N744" s="225"/>
      <c r="O744" s="225"/>
      <c r="P744" s="225"/>
      <c r="Q744" s="225"/>
      <c r="R744" s="225"/>
      <c r="S744" s="225"/>
      <c r="T744" s="225"/>
      <c r="U744" s="225"/>
      <c r="V744" s="225"/>
      <c r="W744" s="225"/>
      <c r="X744" s="225"/>
      <c r="Y744" s="225"/>
      <c r="Z744" s="225"/>
      <c r="AA744" s="225"/>
      <c r="AB744" s="225"/>
      <c r="AC744" s="225"/>
      <c r="AD744" s="225"/>
      <c r="AE744" s="225"/>
      <c r="AF744" s="225"/>
      <c r="AG744" s="225"/>
      <c r="AH744" s="225"/>
      <c r="AI744" s="225"/>
      <c r="AJ744" s="225"/>
      <c r="AK744" s="257"/>
      <c r="AL744" s="257"/>
      <c r="AM744" s="225"/>
      <c r="AN744" s="225"/>
      <c r="AO744" s="225"/>
      <c r="AP744" s="225"/>
      <c r="AQ744" s="225"/>
      <c r="AR744" s="225"/>
      <c r="AS744" s="225"/>
      <c r="AT744" s="225"/>
      <c r="AU744" s="225"/>
      <c r="AV744" s="225"/>
      <c r="AW744" s="225"/>
      <c r="AX744" s="225"/>
      <c r="AY744" s="225"/>
      <c r="AZ744" s="225"/>
      <c r="BA744" s="225"/>
      <c r="BB744" s="225"/>
      <c r="BC744" s="225"/>
      <c r="BD744" s="225"/>
      <c r="BE744" s="225"/>
      <c r="BF744" s="225"/>
      <c r="BG744" s="225"/>
      <c r="BH744" s="225"/>
      <c r="BI744" s="225"/>
      <c r="BJ744" s="225"/>
      <c r="BK744" s="225"/>
      <c r="BL744" s="225"/>
      <c r="BM744" s="225"/>
      <c r="BN744" s="225"/>
      <c r="BO744" s="225"/>
      <c r="BP744" s="225"/>
      <c r="BQ744" s="225"/>
      <c r="BR744" s="225"/>
      <c r="BS744" s="225"/>
      <c r="BT744" s="225"/>
      <c r="BU744" s="225"/>
      <c r="BV744" s="225"/>
      <c r="BW744" s="225"/>
      <c r="BX744" s="225"/>
      <c r="BY744" s="225"/>
      <c r="BZ744" s="225"/>
      <c r="CA744" s="225"/>
      <c r="CB744" s="225"/>
      <c r="CC744" s="225"/>
      <c r="CD744" s="225"/>
      <c r="CE744" s="225"/>
      <c r="CF744" s="225"/>
      <c r="CG744" s="225"/>
      <c r="CH744" s="225"/>
      <c r="CI744" s="225"/>
      <c r="CJ744" s="225"/>
      <c r="CK744" s="225"/>
      <c r="CL744" s="225"/>
      <c r="CM744" s="225"/>
      <c r="CN744" s="225"/>
      <c r="CO744" s="225"/>
      <c r="CP744" s="225"/>
      <c r="CQ744" s="225"/>
      <c r="CR744" s="225"/>
      <c r="CS744" s="225"/>
      <c r="CT744" s="225"/>
    </row>
    <row r="745" spans="1:98" ht="12" customHeight="1" x14ac:dyDescent="0.25">
      <c r="A745" s="225"/>
      <c r="B745" s="225"/>
      <c r="C745" s="225"/>
      <c r="D745" s="225"/>
      <c r="E745" s="225"/>
      <c r="F745" s="225"/>
      <c r="G745" s="225"/>
      <c r="H745" s="225"/>
      <c r="I745" s="225"/>
      <c r="J745" s="225"/>
      <c r="K745" s="225"/>
      <c r="L745" s="225"/>
      <c r="M745" s="225"/>
      <c r="N745" s="225"/>
      <c r="O745" s="225"/>
      <c r="P745" s="225"/>
      <c r="Q745" s="225"/>
      <c r="R745" s="225"/>
      <c r="S745" s="225"/>
      <c r="T745" s="225"/>
      <c r="U745" s="225"/>
      <c r="V745" s="225"/>
      <c r="W745" s="225"/>
      <c r="X745" s="225"/>
      <c r="Y745" s="225"/>
      <c r="Z745" s="225"/>
      <c r="AA745" s="225"/>
      <c r="AB745" s="225"/>
      <c r="AC745" s="225"/>
      <c r="AD745" s="225"/>
      <c r="AE745" s="225"/>
      <c r="AF745" s="225"/>
      <c r="AG745" s="225"/>
      <c r="AH745" s="225"/>
      <c r="AI745" s="225"/>
      <c r="AJ745" s="225"/>
      <c r="AK745" s="257"/>
      <c r="AL745" s="257"/>
      <c r="AM745" s="225"/>
      <c r="AN745" s="225"/>
      <c r="AO745" s="225"/>
      <c r="AP745" s="225"/>
      <c r="AQ745" s="225"/>
      <c r="AR745" s="225"/>
      <c r="AS745" s="225"/>
      <c r="AT745" s="225"/>
      <c r="AU745" s="225"/>
      <c r="AV745" s="225"/>
      <c r="AW745" s="225"/>
      <c r="AX745" s="225"/>
      <c r="AY745" s="225"/>
      <c r="AZ745" s="225"/>
      <c r="BA745" s="225"/>
      <c r="BB745" s="225"/>
      <c r="BC745" s="225"/>
      <c r="BD745" s="225"/>
      <c r="BE745" s="225"/>
      <c r="BF745" s="225"/>
      <c r="BG745" s="225"/>
      <c r="BH745" s="225"/>
      <c r="BI745" s="225"/>
      <c r="BJ745" s="225"/>
      <c r="BK745" s="225"/>
      <c r="BL745" s="225"/>
      <c r="BM745" s="225"/>
      <c r="BN745" s="225"/>
      <c r="BO745" s="225"/>
      <c r="BP745" s="225"/>
      <c r="BQ745" s="225"/>
      <c r="BR745" s="225"/>
      <c r="BS745" s="225"/>
      <c r="BT745" s="225"/>
      <c r="BU745" s="225"/>
      <c r="BV745" s="225"/>
      <c r="BW745" s="225"/>
      <c r="BX745" s="225"/>
      <c r="BY745" s="225"/>
      <c r="BZ745" s="225"/>
      <c r="CA745" s="225"/>
      <c r="CB745" s="225"/>
      <c r="CC745" s="225"/>
      <c r="CD745" s="225"/>
      <c r="CE745" s="225"/>
      <c r="CF745" s="225"/>
      <c r="CG745" s="225"/>
      <c r="CH745" s="225"/>
      <c r="CI745" s="225"/>
      <c r="CJ745" s="225"/>
      <c r="CK745" s="225"/>
      <c r="CL745" s="225"/>
      <c r="CM745" s="225"/>
      <c r="CN745" s="225"/>
      <c r="CO745" s="225"/>
      <c r="CP745" s="225"/>
      <c r="CQ745" s="225"/>
      <c r="CR745" s="225"/>
      <c r="CS745" s="225"/>
      <c r="CT745" s="225"/>
    </row>
    <row r="746" spans="1:98" ht="12" customHeight="1" x14ac:dyDescent="0.25">
      <c r="A746" s="225"/>
      <c r="B746" s="225"/>
      <c r="C746" s="225"/>
      <c r="D746" s="225"/>
      <c r="E746" s="225"/>
      <c r="F746" s="225"/>
      <c r="G746" s="225"/>
      <c r="H746" s="225"/>
      <c r="I746" s="225"/>
      <c r="J746" s="225"/>
      <c r="K746" s="225"/>
      <c r="L746" s="225"/>
      <c r="M746" s="225"/>
      <c r="N746" s="225"/>
      <c r="O746" s="225"/>
      <c r="P746" s="225"/>
      <c r="Q746" s="225"/>
      <c r="R746" s="225"/>
      <c r="S746" s="225"/>
      <c r="T746" s="225"/>
      <c r="U746" s="225"/>
      <c r="V746" s="225"/>
      <c r="W746" s="225"/>
      <c r="X746" s="225"/>
      <c r="Y746" s="225"/>
      <c r="Z746" s="225"/>
      <c r="AA746" s="225"/>
      <c r="AB746" s="225"/>
      <c r="AC746" s="225"/>
      <c r="AD746" s="225"/>
      <c r="AE746" s="225"/>
      <c r="AF746" s="225"/>
      <c r="AG746" s="225"/>
      <c r="AH746" s="225"/>
      <c r="AI746" s="225"/>
      <c r="AJ746" s="225"/>
      <c r="AK746" s="257"/>
      <c r="AL746" s="257"/>
      <c r="AM746" s="225"/>
      <c r="AN746" s="225"/>
      <c r="AO746" s="225"/>
      <c r="AP746" s="225"/>
      <c r="AQ746" s="225"/>
      <c r="AR746" s="225"/>
      <c r="AS746" s="225"/>
      <c r="AT746" s="225"/>
      <c r="AU746" s="225"/>
      <c r="AV746" s="225"/>
      <c r="AW746" s="225"/>
      <c r="AX746" s="225"/>
      <c r="AY746" s="225"/>
      <c r="AZ746" s="225"/>
      <c r="BA746" s="225"/>
      <c r="BB746" s="225"/>
      <c r="BC746" s="225"/>
      <c r="BD746" s="225"/>
      <c r="BE746" s="225"/>
      <c r="BF746" s="225"/>
      <c r="BG746" s="225"/>
      <c r="BH746" s="225"/>
      <c r="BI746" s="225"/>
      <c r="BJ746" s="225"/>
      <c r="BK746" s="225"/>
      <c r="BL746" s="225"/>
      <c r="BM746" s="225"/>
      <c r="BN746" s="225"/>
      <c r="BO746" s="225"/>
      <c r="BP746" s="225"/>
      <c r="BQ746" s="225"/>
      <c r="BR746" s="225"/>
      <c r="BS746" s="225"/>
      <c r="BT746" s="225"/>
      <c r="BU746" s="225"/>
      <c r="BV746" s="225"/>
      <c r="BW746" s="225"/>
      <c r="BX746" s="225"/>
      <c r="BY746" s="225"/>
      <c r="BZ746" s="225"/>
      <c r="CA746" s="225"/>
      <c r="CB746" s="225"/>
      <c r="CC746" s="225"/>
      <c r="CD746" s="225"/>
      <c r="CE746" s="225"/>
      <c r="CF746" s="225"/>
      <c r="CG746" s="225"/>
      <c r="CH746" s="225"/>
      <c r="CI746" s="225"/>
      <c r="CJ746" s="225"/>
      <c r="CK746" s="225"/>
      <c r="CL746" s="225"/>
      <c r="CM746" s="225"/>
      <c r="CN746" s="225"/>
      <c r="CO746" s="225"/>
      <c r="CP746" s="225"/>
      <c r="CQ746" s="225"/>
      <c r="CR746" s="225"/>
      <c r="CS746" s="225"/>
      <c r="CT746" s="225"/>
    </row>
    <row r="747" spans="1:98" ht="12" customHeight="1" x14ac:dyDescent="0.25">
      <c r="A747" s="225"/>
      <c r="B747" s="225"/>
      <c r="C747" s="225"/>
      <c r="D747" s="225"/>
      <c r="E747" s="225"/>
      <c r="F747" s="225"/>
      <c r="G747" s="225"/>
      <c r="H747" s="225"/>
      <c r="I747" s="225"/>
      <c r="J747" s="225"/>
      <c r="K747" s="225"/>
      <c r="L747" s="225"/>
      <c r="M747" s="225"/>
      <c r="N747" s="225"/>
      <c r="O747" s="225"/>
      <c r="P747" s="225"/>
      <c r="Q747" s="225"/>
      <c r="R747" s="225"/>
      <c r="S747" s="225"/>
      <c r="T747" s="225"/>
      <c r="U747" s="225"/>
      <c r="V747" s="225"/>
      <c r="W747" s="225"/>
      <c r="X747" s="225"/>
      <c r="Y747" s="225"/>
      <c r="Z747" s="225"/>
      <c r="AA747" s="225"/>
      <c r="AB747" s="225"/>
      <c r="AC747" s="225"/>
      <c r="AD747" s="225"/>
      <c r="AE747" s="225"/>
      <c r="AF747" s="225"/>
      <c r="AG747" s="225"/>
      <c r="AH747" s="225"/>
      <c r="AI747" s="225"/>
      <c r="AJ747" s="225"/>
      <c r="AK747" s="257"/>
      <c r="AL747" s="257"/>
      <c r="AM747" s="225"/>
      <c r="AN747" s="225"/>
      <c r="AO747" s="225"/>
      <c r="AP747" s="225"/>
      <c r="AQ747" s="225"/>
      <c r="AR747" s="225"/>
      <c r="AS747" s="225"/>
      <c r="AT747" s="225"/>
      <c r="AU747" s="225"/>
      <c r="AV747" s="225"/>
      <c r="AW747" s="225"/>
      <c r="AX747" s="225"/>
      <c r="AY747" s="225"/>
      <c r="AZ747" s="225"/>
      <c r="BA747" s="225"/>
      <c r="BB747" s="225"/>
      <c r="BC747" s="225"/>
      <c r="BD747" s="225"/>
      <c r="BE747" s="225"/>
      <c r="BF747" s="225"/>
      <c r="BG747" s="225"/>
      <c r="BH747" s="225"/>
      <c r="BI747" s="225"/>
      <c r="BJ747" s="225"/>
      <c r="BK747" s="225"/>
      <c r="BL747" s="225"/>
      <c r="BM747" s="225"/>
      <c r="BN747" s="225"/>
      <c r="BO747" s="225"/>
      <c r="BP747" s="225"/>
      <c r="BQ747" s="225"/>
      <c r="BR747" s="225"/>
      <c r="BS747" s="225"/>
      <c r="BT747" s="225"/>
      <c r="BU747" s="225"/>
      <c r="BV747" s="225"/>
      <c r="BW747" s="225"/>
      <c r="BX747" s="225"/>
      <c r="BY747" s="225"/>
      <c r="BZ747" s="225"/>
      <c r="CA747" s="225"/>
      <c r="CB747" s="225"/>
      <c r="CC747" s="225"/>
      <c r="CD747" s="225"/>
      <c r="CE747" s="225"/>
      <c r="CF747" s="225"/>
      <c r="CG747" s="225"/>
      <c r="CH747" s="225"/>
      <c r="CI747" s="225"/>
      <c r="CJ747" s="225"/>
      <c r="CK747" s="225"/>
      <c r="CL747" s="225"/>
      <c r="CM747" s="225"/>
      <c r="CN747" s="225"/>
      <c r="CO747" s="225"/>
      <c r="CP747" s="225"/>
      <c r="CQ747" s="225"/>
      <c r="CR747" s="225"/>
      <c r="CS747" s="225"/>
      <c r="CT747" s="225"/>
    </row>
    <row r="748" spans="1:98" ht="12" customHeight="1" x14ac:dyDescent="0.25">
      <c r="A748" s="225"/>
      <c r="B748" s="225"/>
      <c r="C748" s="225"/>
      <c r="D748" s="225"/>
      <c r="E748" s="225"/>
      <c r="F748" s="225"/>
      <c r="G748" s="225"/>
      <c r="H748" s="225"/>
      <c r="I748" s="225"/>
      <c r="J748" s="225"/>
      <c r="K748" s="225"/>
      <c r="L748" s="225"/>
      <c r="M748" s="225"/>
      <c r="N748" s="225"/>
      <c r="O748" s="225"/>
      <c r="P748" s="225"/>
      <c r="Q748" s="225"/>
      <c r="R748" s="225"/>
      <c r="S748" s="225"/>
      <c r="T748" s="225"/>
      <c r="U748" s="225"/>
      <c r="V748" s="225"/>
      <c r="W748" s="225"/>
      <c r="X748" s="225"/>
      <c r="Y748" s="225"/>
      <c r="Z748" s="225"/>
      <c r="AA748" s="225"/>
      <c r="AB748" s="225"/>
      <c r="AC748" s="225"/>
      <c r="AD748" s="225"/>
      <c r="AE748" s="225"/>
      <c r="AF748" s="225"/>
      <c r="AG748" s="225"/>
      <c r="AH748" s="225"/>
      <c r="AI748" s="225"/>
      <c r="AJ748" s="225"/>
      <c r="AK748" s="257"/>
      <c r="AL748" s="257"/>
      <c r="AM748" s="225"/>
      <c r="AN748" s="225"/>
      <c r="AO748" s="225"/>
      <c r="AP748" s="225"/>
      <c r="AQ748" s="225"/>
      <c r="AR748" s="225"/>
      <c r="AS748" s="225"/>
      <c r="AT748" s="225"/>
      <c r="AU748" s="225"/>
      <c r="AV748" s="225"/>
      <c r="AW748" s="225"/>
      <c r="AX748" s="225"/>
      <c r="AY748" s="225"/>
      <c r="AZ748" s="225"/>
      <c r="BA748" s="225"/>
      <c r="BB748" s="225"/>
      <c r="BC748" s="225"/>
      <c r="BD748" s="225"/>
      <c r="BE748" s="225"/>
      <c r="BF748" s="225"/>
      <c r="BG748" s="225"/>
      <c r="BH748" s="225"/>
      <c r="BI748" s="225"/>
      <c r="BJ748" s="225"/>
      <c r="BK748" s="225"/>
      <c r="BL748" s="225"/>
      <c r="BM748" s="225"/>
      <c r="BN748" s="225"/>
      <c r="BO748" s="225"/>
      <c r="BP748" s="225"/>
      <c r="BQ748" s="225"/>
      <c r="BR748" s="225"/>
      <c r="BS748" s="225"/>
      <c r="BT748" s="225"/>
      <c r="BU748" s="225"/>
      <c r="BV748" s="225"/>
      <c r="BW748" s="225"/>
      <c r="BX748" s="225"/>
      <c r="BY748" s="225"/>
      <c r="BZ748" s="225"/>
      <c r="CA748" s="225"/>
      <c r="CB748" s="225"/>
      <c r="CC748" s="225"/>
      <c r="CD748" s="225"/>
      <c r="CE748" s="225"/>
      <c r="CF748" s="225"/>
      <c r="CG748" s="225"/>
      <c r="CH748" s="225"/>
      <c r="CI748" s="225"/>
      <c r="CJ748" s="225"/>
      <c r="CK748" s="225"/>
      <c r="CL748" s="225"/>
      <c r="CM748" s="225"/>
      <c r="CN748" s="225"/>
      <c r="CO748" s="225"/>
      <c r="CP748" s="225"/>
      <c r="CQ748" s="225"/>
      <c r="CR748" s="225"/>
      <c r="CS748" s="225"/>
      <c r="CT748" s="225"/>
    </row>
    <row r="749" spans="1:98" ht="12" customHeight="1" x14ac:dyDescent="0.25">
      <c r="A749" s="225"/>
      <c r="B749" s="225"/>
      <c r="C749" s="225"/>
      <c r="D749" s="225"/>
      <c r="E749" s="225"/>
      <c r="F749" s="225"/>
      <c r="G749" s="225"/>
      <c r="H749" s="225"/>
      <c r="I749" s="225"/>
      <c r="J749" s="225"/>
      <c r="K749" s="225"/>
      <c r="L749" s="225"/>
      <c r="M749" s="225"/>
      <c r="N749" s="225"/>
      <c r="O749" s="225"/>
      <c r="P749" s="225"/>
      <c r="Q749" s="225"/>
      <c r="R749" s="225"/>
      <c r="S749" s="225"/>
      <c r="T749" s="225"/>
      <c r="U749" s="225"/>
      <c r="V749" s="225"/>
      <c r="W749" s="225"/>
      <c r="X749" s="225"/>
      <c r="Y749" s="225"/>
      <c r="Z749" s="225"/>
      <c r="AA749" s="225"/>
      <c r="AB749" s="225"/>
      <c r="AC749" s="225"/>
      <c r="AD749" s="225"/>
      <c r="AE749" s="225"/>
      <c r="AF749" s="225"/>
      <c r="AG749" s="225"/>
      <c r="AH749" s="225"/>
      <c r="AI749" s="225"/>
      <c r="AJ749" s="225"/>
      <c r="AK749" s="257"/>
      <c r="AL749" s="257"/>
      <c r="AM749" s="225"/>
      <c r="AN749" s="225"/>
      <c r="AO749" s="225"/>
      <c r="AP749" s="225"/>
      <c r="AQ749" s="225"/>
      <c r="AR749" s="225"/>
      <c r="AS749" s="225"/>
      <c r="AT749" s="225"/>
      <c r="AU749" s="225"/>
      <c r="AV749" s="225"/>
      <c r="AW749" s="225"/>
      <c r="AX749" s="225"/>
      <c r="AY749" s="225"/>
      <c r="AZ749" s="225"/>
      <c r="BA749" s="225"/>
      <c r="BB749" s="225"/>
      <c r="BC749" s="225"/>
      <c r="BD749" s="225"/>
      <c r="BE749" s="225"/>
      <c r="BF749" s="225"/>
      <c r="BG749" s="225"/>
      <c r="BH749" s="225"/>
      <c r="BI749" s="225"/>
      <c r="BJ749" s="225"/>
      <c r="BK749" s="225"/>
      <c r="BL749" s="225"/>
      <c r="BM749" s="225"/>
      <c r="BN749" s="225"/>
      <c r="BO749" s="225"/>
      <c r="BP749" s="225"/>
      <c r="BQ749" s="225"/>
      <c r="BR749" s="225"/>
      <c r="BS749" s="225"/>
      <c r="BT749" s="225"/>
      <c r="BU749" s="225"/>
      <c r="BV749" s="225"/>
      <c r="BW749" s="225"/>
      <c r="BX749" s="225"/>
      <c r="BY749" s="225"/>
      <c r="BZ749" s="225"/>
      <c r="CA749" s="225"/>
      <c r="CB749" s="225"/>
      <c r="CC749" s="225"/>
      <c r="CD749" s="225"/>
      <c r="CE749" s="225"/>
      <c r="CF749" s="225"/>
      <c r="CG749" s="225"/>
      <c r="CH749" s="225"/>
      <c r="CI749" s="225"/>
      <c r="CJ749" s="225"/>
      <c r="CK749" s="225"/>
      <c r="CL749" s="225"/>
      <c r="CM749" s="225"/>
      <c r="CN749" s="225"/>
      <c r="CO749" s="225"/>
      <c r="CP749" s="225"/>
      <c r="CQ749" s="225"/>
      <c r="CR749" s="225"/>
      <c r="CS749" s="225"/>
      <c r="CT749" s="225"/>
    </row>
    <row r="750" spans="1:98" ht="12" customHeight="1" x14ac:dyDescent="0.25">
      <c r="A750" s="225"/>
      <c r="B750" s="225"/>
      <c r="C750" s="225"/>
      <c r="D750" s="225"/>
      <c r="E750" s="225"/>
      <c r="F750" s="225"/>
      <c r="G750" s="225"/>
      <c r="H750" s="225"/>
      <c r="I750" s="225"/>
      <c r="J750" s="225"/>
      <c r="K750" s="225"/>
      <c r="L750" s="225"/>
      <c r="M750" s="225"/>
      <c r="N750" s="225"/>
      <c r="O750" s="225"/>
      <c r="P750" s="225"/>
      <c r="Q750" s="225"/>
      <c r="R750" s="225"/>
      <c r="S750" s="225"/>
      <c r="T750" s="225"/>
      <c r="U750" s="225"/>
      <c r="V750" s="225"/>
      <c r="W750" s="225"/>
      <c r="X750" s="225"/>
      <c r="Y750" s="225"/>
      <c r="Z750" s="225"/>
      <c r="AA750" s="225"/>
      <c r="AB750" s="225"/>
      <c r="AC750" s="225"/>
      <c r="AD750" s="225"/>
      <c r="AE750" s="225"/>
      <c r="AF750" s="225"/>
      <c r="AG750" s="225"/>
      <c r="AH750" s="225"/>
      <c r="AI750" s="225"/>
      <c r="AJ750" s="225"/>
      <c r="AK750" s="257"/>
      <c r="AL750" s="257"/>
      <c r="AM750" s="225"/>
      <c r="AN750" s="225"/>
      <c r="AO750" s="225"/>
      <c r="AP750" s="225"/>
      <c r="AQ750" s="225"/>
      <c r="AR750" s="225"/>
      <c r="AS750" s="225"/>
      <c r="AT750" s="225"/>
      <c r="AU750" s="225"/>
      <c r="AV750" s="225"/>
      <c r="AW750" s="225"/>
      <c r="AX750" s="225"/>
      <c r="AY750" s="225"/>
      <c r="AZ750" s="225"/>
      <c r="BA750" s="225"/>
      <c r="BB750" s="225"/>
      <c r="BC750" s="225"/>
      <c r="BD750" s="225"/>
      <c r="BE750" s="225"/>
      <c r="BF750" s="225"/>
      <c r="BG750" s="225"/>
      <c r="BH750" s="225"/>
      <c r="BI750" s="225"/>
      <c r="BJ750" s="225"/>
      <c r="BK750" s="225"/>
      <c r="BL750" s="225"/>
      <c r="BM750" s="225"/>
      <c r="BN750" s="225"/>
      <c r="BO750" s="225"/>
      <c r="BP750" s="225"/>
      <c r="BQ750" s="225"/>
      <c r="BR750" s="225"/>
      <c r="BS750" s="225"/>
      <c r="BT750" s="225"/>
      <c r="BU750" s="225"/>
      <c r="BV750" s="225"/>
      <c r="BW750" s="225"/>
      <c r="BX750" s="225"/>
      <c r="BY750" s="225"/>
      <c r="BZ750" s="225"/>
      <c r="CA750" s="225"/>
      <c r="CB750" s="225"/>
      <c r="CC750" s="225"/>
      <c r="CD750" s="225"/>
      <c r="CE750" s="225"/>
      <c r="CF750" s="225"/>
      <c r="CG750" s="225"/>
      <c r="CH750" s="225"/>
      <c r="CI750" s="225"/>
      <c r="CJ750" s="225"/>
      <c r="CK750" s="225"/>
      <c r="CL750" s="225"/>
      <c r="CM750" s="225"/>
      <c r="CN750" s="225"/>
      <c r="CO750" s="225"/>
      <c r="CP750" s="225"/>
      <c r="CQ750" s="225"/>
      <c r="CR750" s="225"/>
      <c r="CS750" s="225"/>
      <c r="CT750" s="225"/>
    </row>
    <row r="751" spans="1:98" ht="12" customHeight="1" x14ac:dyDescent="0.25">
      <c r="A751" s="225"/>
      <c r="B751" s="225"/>
      <c r="C751" s="225"/>
      <c r="D751" s="225"/>
      <c r="E751" s="225"/>
      <c r="F751" s="225"/>
      <c r="G751" s="225"/>
      <c r="H751" s="225"/>
      <c r="I751" s="225"/>
      <c r="J751" s="225"/>
      <c r="K751" s="225"/>
      <c r="L751" s="225"/>
      <c r="M751" s="225"/>
      <c r="N751" s="225"/>
      <c r="O751" s="225"/>
      <c r="P751" s="225"/>
      <c r="Q751" s="225"/>
      <c r="R751" s="225"/>
      <c r="S751" s="225"/>
      <c r="T751" s="225"/>
      <c r="U751" s="225"/>
      <c r="V751" s="225"/>
      <c r="W751" s="225"/>
      <c r="X751" s="225"/>
      <c r="Y751" s="225"/>
      <c r="Z751" s="225"/>
      <c r="AA751" s="225"/>
      <c r="AB751" s="225"/>
      <c r="AC751" s="225"/>
      <c r="AD751" s="225"/>
      <c r="AE751" s="225"/>
      <c r="AF751" s="225"/>
      <c r="AG751" s="225"/>
      <c r="AH751" s="225"/>
      <c r="AI751" s="225"/>
      <c r="AJ751" s="225"/>
      <c r="AK751" s="257"/>
      <c r="AL751" s="257"/>
      <c r="AM751" s="225"/>
      <c r="AN751" s="225"/>
      <c r="AO751" s="225"/>
      <c r="AP751" s="225"/>
      <c r="AQ751" s="225"/>
      <c r="AR751" s="225"/>
      <c r="AS751" s="225"/>
      <c r="AT751" s="225"/>
      <c r="AU751" s="225"/>
      <c r="AV751" s="225"/>
      <c r="AW751" s="225"/>
      <c r="AX751" s="225"/>
      <c r="AY751" s="225"/>
      <c r="AZ751" s="225"/>
      <c r="BA751" s="225"/>
      <c r="BB751" s="225"/>
      <c r="BC751" s="225"/>
      <c r="BD751" s="225"/>
      <c r="BE751" s="225"/>
      <c r="BF751" s="225"/>
      <c r="BG751" s="225"/>
      <c r="BH751" s="225"/>
      <c r="BI751" s="225"/>
      <c r="BJ751" s="225"/>
      <c r="BK751" s="225"/>
      <c r="BL751" s="225"/>
      <c r="BM751" s="225"/>
      <c r="BN751" s="225"/>
      <c r="BO751" s="225"/>
      <c r="BP751" s="225"/>
      <c r="BQ751" s="225"/>
      <c r="BR751" s="225"/>
      <c r="BS751" s="225"/>
      <c r="BT751" s="225"/>
      <c r="BU751" s="225"/>
      <c r="BV751" s="225"/>
      <c r="BW751" s="225"/>
      <c r="BX751" s="225"/>
      <c r="BY751" s="225"/>
      <c r="BZ751" s="225"/>
      <c r="CA751" s="225"/>
      <c r="CB751" s="225"/>
      <c r="CC751" s="225"/>
      <c r="CD751" s="225"/>
      <c r="CE751" s="225"/>
      <c r="CF751" s="225"/>
      <c r="CG751" s="225"/>
      <c r="CH751" s="225"/>
      <c r="CI751" s="225"/>
      <c r="CJ751" s="225"/>
      <c r="CK751" s="225"/>
      <c r="CL751" s="225"/>
      <c r="CM751" s="225"/>
      <c r="CN751" s="225"/>
      <c r="CO751" s="225"/>
      <c r="CP751" s="225"/>
      <c r="CQ751" s="225"/>
      <c r="CR751" s="225"/>
      <c r="CS751" s="225"/>
      <c r="CT751" s="225"/>
    </row>
    <row r="752" spans="1:98" ht="12" customHeight="1" x14ac:dyDescent="0.25">
      <c r="A752" s="225"/>
      <c r="B752" s="225"/>
      <c r="C752" s="225"/>
      <c r="D752" s="225"/>
      <c r="E752" s="225"/>
      <c r="F752" s="225"/>
      <c r="G752" s="225"/>
      <c r="H752" s="225"/>
      <c r="I752" s="225"/>
      <c r="J752" s="225"/>
      <c r="K752" s="225"/>
      <c r="L752" s="225"/>
      <c r="M752" s="225"/>
      <c r="N752" s="225"/>
      <c r="O752" s="225"/>
      <c r="P752" s="225"/>
      <c r="Q752" s="225"/>
      <c r="R752" s="225"/>
      <c r="S752" s="225"/>
      <c r="T752" s="225"/>
      <c r="U752" s="225"/>
      <c r="V752" s="225"/>
      <c r="W752" s="225"/>
      <c r="X752" s="225"/>
      <c r="Y752" s="225"/>
      <c r="Z752" s="225"/>
      <c r="AA752" s="225"/>
      <c r="AB752" s="225"/>
      <c r="AC752" s="225"/>
      <c r="AD752" s="225"/>
      <c r="AE752" s="225"/>
      <c r="AF752" s="225"/>
      <c r="AG752" s="225"/>
      <c r="AH752" s="225"/>
      <c r="AI752" s="225"/>
      <c r="AJ752" s="225"/>
      <c r="AK752" s="257"/>
      <c r="AL752" s="257"/>
      <c r="AM752" s="225"/>
      <c r="AN752" s="225"/>
      <c r="AO752" s="225"/>
      <c r="AP752" s="225"/>
      <c r="AQ752" s="225"/>
      <c r="AR752" s="225"/>
      <c r="AS752" s="225"/>
      <c r="AT752" s="225"/>
      <c r="AU752" s="225"/>
      <c r="AV752" s="225"/>
      <c r="AW752" s="225"/>
      <c r="AX752" s="225"/>
      <c r="AY752" s="225"/>
      <c r="AZ752" s="225"/>
      <c r="BA752" s="225"/>
      <c r="BB752" s="225"/>
      <c r="BC752" s="225"/>
      <c r="BD752" s="225"/>
      <c r="BE752" s="225"/>
      <c r="BF752" s="225"/>
      <c r="BG752" s="225"/>
      <c r="BH752" s="225"/>
      <c r="BI752" s="225"/>
      <c r="BJ752" s="225"/>
      <c r="BK752" s="225"/>
      <c r="BL752" s="225"/>
      <c r="BM752" s="225"/>
      <c r="BN752" s="225"/>
      <c r="BO752" s="225"/>
      <c r="BP752" s="225"/>
      <c r="BQ752" s="225"/>
      <c r="BR752" s="225"/>
      <c r="BS752" s="225"/>
      <c r="BT752" s="225"/>
      <c r="BU752" s="225"/>
      <c r="BV752" s="225"/>
      <c r="BW752" s="225"/>
      <c r="BX752" s="225"/>
      <c r="BY752" s="225"/>
      <c r="BZ752" s="225"/>
      <c r="CA752" s="225"/>
      <c r="CB752" s="225"/>
      <c r="CC752" s="225"/>
      <c r="CD752" s="225"/>
      <c r="CE752" s="225"/>
      <c r="CF752" s="225"/>
      <c r="CG752" s="225"/>
      <c r="CH752" s="225"/>
      <c r="CI752" s="225"/>
      <c r="CJ752" s="225"/>
      <c r="CK752" s="225"/>
      <c r="CL752" s="225"/>
      <c r="CM752" s="225"/>
      <c r="CN752" s="225"/>
      <c r="CO752" s="225"/>
      <c r="CP752" s="225"/>
      <c r="CQ752" s="225"/>
      <c r="CR752" s="225"/>
      <c r="CS752" s="225"/>
      <c r="CT752" s="225"/>
    </row>
    <row r="753" spans="1:98" ht="12" customHeight="1" x14ac:dyDescent="0.25">
      <c r="A753" s="225"/>
      <c r="B753" s="225"/>
      <c r="C753" s="225"/>
      <c r="D753" s="225"/>
      <c r="E753" s="225"/>
      <c r="F753" s="225"/>
      <c r="G753" s="225"/>
      <c r="H753" s="225"/>
      <c r="I753" s="225"/>
      <c r="J753" s="225"/>
      <c r="K753" s="225"/>
      <c r="L753" s="225"/>
      <c r="M753" s="225"/>
      <c r="N753" s="225"/>
      <c r="O753" s="225"/>
      <c r="P753" s="225"/>
      <c r="Q753" s="225"/>
      <c r="R753" s="225"/>
      <c r="S753" s="225"/>
      <c r="T753" s="225"/>
      <c r="U753" s="225"/>
      <c r="V753" s="225"/>
      <c r="W753" s="225"/>
      <c r="X753" s="225"/>
      <c r="Y753" s="225"/>
      <c r="Z753" s="225"/>
      <c r="AA753" s="225"/>
      <c r="AB753" s="225"/>
      <c r="AC753" s="225"/>
      <c r="AD753" s="225"/>
      <c r="AE753" s="225"/>
      <c r="AF753" s="225"/>
      <c r="AG753" s="225"/>
      <c r="AH753" s="225"/>
      <c r="AI753" s="225"/>
      <c r="AJ753" s="225"/>
      <c r="AK753" s="257"/>
      <c r="AL753" s="257"/>
      <c r="AM753" s="225"/>
      <c r="AN753" s="225"/>
      <c r="AO753" s="225"/>
      <c r="AP753" s="225"/>
      <c r="AQ753" s="225"/>
      <c r="AR753" s="225"/>
      <c r="AS753" s="225"/>
      <c r="AT753" s="225"/>
      <c r="AU753" s="225"/>
      <c r="AV753" s="225"/>
      <c r="AW753" s="225"/>
      <c r="AX753" s="225"/>
      <c r="AY753" s="225"/>
      <c r="AZ753" s="225"/>
      <c r="BA753" s="225"/>
      <c r="BB753" s="225"/>
      <c r="BC753" s="225"/>
      <c r="BD753" s="225"/>
      <c r="BE753" s="225"/>
      <c r="BF753" s="225"/>
      <c r="BG753" s="225"/>
      <c r="BH753" s="225"/>
      <c r="BI753" s="225"/>
      <c r="BJ753" s="225"/>
      <c r="BK753" s="225"/>
      <c r="BL753" s="225"/>
      <c r="BM753" s="225"/>
      <c r="BN753" s="225"/>
      <c r="BO753" s="225"/>
      <c r="BP753" s="225"/>
      <c r="BQ753" s="225"/>
      <c r="BR753" s="225"/>
      <c r="BS753" s="225"/>
      <c r="BT753" s="225"/>
      <c r="BU753" s="225"/>
      <c r="BV753" s="225"/>
      <c r="BW753" s="225"/>
      <c r="BX753" s="225"/>
      <c r="BY753" s="225"/>
      <c r="BZ753" s="225"/>
      <c r="CA753" s="225"/>
      <c r="CB753" s="225"/>
      <c r="CC753" s="225"/>
      <c r="CD753" s="225"/>
      <c r="CE753" s="225"/>
      <c r="CF753" s="225"/>
      <c r="CG753" s="225"/>
      <c r="CH753" s="225"/>
      <c r="CI753" s="225"/>
      <c r="CJ753" s="225"/>
      <c r="CK753" s="225"/>
      <c r="CL753" s="225"/>
      <c r="CM753" s="225"/>
      <c r="CN753" s="225"/>
      <c r="CO753" s="225"/>
      <c r="CP753" s="225"/>
      <c r="CQ753" s="225"/>
      <c r="CR753" s="225"/>
      <c r="CS753" s="225"/>
      <c r="CT753" s="225"/>
    </row>
    <row r="754" spans="1:98" ht="12" customHeight="1" x14ac:dyDescent="0.25">
      <c r="A754" s="225"/>
      <c r="B754" s="225"/>
      <c r="C754" s="225"/>
      <c r="D754" s="225"/>
      <c r="E754" s="225"/>
      <c r="F754" s="225"/>
      <c r="G754" s="225"/>
      <c r="H754" s="225"/>
      <c r="I754" s="225"/>
      <c r="J754" s="225"/>
      <c r="K754" s="225"/>
      <c r="L754" s="225"/>
      <c r="M754" s="225"/>
      <c r="N754" s="225"/>
      <c r="O754" s="225"/>
      <c r="P754" s="225"/>
      <c r="Q754" s="225"/>
      <c r="R754" s="225"/>
      <c r="S754" s="225"/>
      <c r="T754" s="225"/>
      <c r="U754" s="225"/>
      <c r="V754" s="225"/>
      <c r="W754" s="225"/>
      <c r="X754" s="225"/>
      <c r="Y754" s="225"/>
      <c r="Z754" s="225"/>
      <c r="AA754" s="225"/>
      <c r="AB754" s="225"/>
      <c r="AC754" s="225"/>
      <c r="AD754" s="225"/>
      <c r="AE754" s="225"/>
      <c r="AF754" s="225"/>
      <c r="AG754" s="225"/>
      <c r="AH754" s="225"/>
      <c r="AI754" s="225"/>
      <c r="AJ754" s="225"/>
      <c r="AK754" s="257"/>
      <c r="AL754" s="257"/>
      <c r="AM754" s="225"/>
      <c r="AN754" s="225"/>
      <c r="AO754" s="225"/>
      <c r="AP754" s="225"/>
      <c r="AQ754" s="225"/>
      <c r="AR754" s="225"/>
      <c r="AS754" s="225"/>
      <c r="AT754" s="225"/>
      <c r="AU754" s="225"/>
      <c r="AV754" s="225"/>
      <c r="AW754" s="225"/>
      <c r="AX754" s="225"/>
      <c r="AY754" s="225"/>
      <c r="AZ754" s="225"/>
      <c r="BA754" s="225"/>
      <c r="BB754" s="225"/>
      <c r="BC754" s="225"/>
      <c r="BD754" s="225"/>
      <c r="BE754" s="225"/>
      <c r="BF754" s="225"/>
      <c r="BG754" s="225"/>
      <c r="BH754" s="225"/>
      <c r="BI754" s="225"/>
      <c r="BJ754" s="225"/>
      <c r="BK754" s="225"/>
      <c r="BL754" s="225"/>
      <c r="BM754" s="225"/>
      <c r="BN754" s="225"/>
      <c r="BO754" s="225"/>
      <c r="BP754" s="225"/>
      <c r="BQ754" s="225"/>
      <c r="BR754" s="225"/>
      <c r="BS754" s="225"/>
      <c r="BT754" s="225"/>
      <c r="BU754" s="225"/>
      <c r="BV754" s="225"/>
      <c r="BW754" s="225"/>
      <c r="BX754" s="225"/>
      <c r="BY754" s="225"/>
      <c r="BZ754" s="225"/>
      <c r="CA754" s="225"/>
      <c r="CB754" s="225"/>
      <c r="CC754" s="225"/>
      <c r="CD754" s="225"/>
      <c r="CE754" s="225"/>
      <c r="CF754" s="225"/>
      <c r="CG754" s="225"/>
      <c r="CH754" s="225"/>
      <c r="CI754" s="225"/>
      <c r="CJ754" s="225"/>
      <c r="CK754" s="225"/>
      <c r="CL754" s="225"/>
      <c r="CM754" s="225"/>
      <c r="CN754" s="225"/>
      <c r="CO754" s="225"/>
      <c r="CP754" s="225"/>
      <c r="CQ754" s="225"/>
      <c r="CR754" s="225"/>
      <c r="CS754" s="225"/>
      <c r="CT754" s="225"/>
    </row>
    <row r="755" spans="1:98" ht="12" customHeight="1" x14ac:dyDescent="0.25">
      <c r="A755" s="225"/>
      <c r="B755" s="225"/>
      <c r="C755" s="225"/>
      <c r="D755" s="225"/>
      <c r="E755" s="225"/>
      <c r="F755" s="225"/>
      <c r="G755" s="225"/>
      <c r="H755" s="225"/>
      <c r="I755" s="225"/>
      <c r="J755" s="225"/>
      <c r="K755" s="225"/>
      <c r="L755" s="225"/>
      <c r="M755" s="225"/>
      <c r="N755" s="225"/>
      <c r="O755" s="225"/>
      <c r="P755" s="225"/>
      <c r="Q755" s="225"/>
      <c r="R755" s="225"/>
      <c r="S755" s="225"/>
      <c r="T755" s="225"/>
      <c r="U755" s="225"/>
      <c r="V755" s="225"/>
      <c r="W755" s="225"/>
      <c r="X755" s="225"/>
      <c r="Y755" s="225"/>
      <c r="Z755" s="225"/>
      <c r="AA755" s="225"/>
      <c r="AB755" s="225"/>
      <c r="AC755" s="225"/>
      <c r="AD755" s="225"/>
      <c r="AE755" s="225"/>
      <c r="AF755" s="225"/>
      <c r="AG755" s="225"/>
      <c r="AH755" s="225"/>
      <c r="AI755" s="225"/>
      <c r="AJ755" s="225"/>
      <c r="AK755" s="257"/>
      <c r="AL755" s="257"/>
      <c r="AM755" s="225"/>
      <c r="AN755" s="225"/>
      <c r="AO755" s="225"/>
      <c r="AP755" s="225"/>
      <c r="AQ755" s="225"/>
      <c r="AR755" s="225"/>
      <c r="AS755" s="225"/>
      <c r="AT755" s="225"/>
      <c r="AU755" s="225"/>
      <c r="AV755" s="225"/>
      <c r="AW755" s="225"/>
      <c r="AX755" s="225"/>
      <c r="AY755" s="225"/>
      <c r="AZ755" s="225"/>
      <c r="BA755" s="225"/>
      <c r="BB755" s="225"/>
      <c r="BC755" s="225"/>
      <c r="BD755" s="225"/>
      <c r="BE755" s="225"/>
      <c r="BF755" s="225"/>
      <c r="BG755" s="225"/>
      <c r="BH755" s="225"/>
      <c r="BI755" s="225"/>
      <c r="BJ755" s="225"/>
      <c r="BK755" s="225"/>
      <c r="BL755" s="225"/>
      <c r="BM755" s="225"/>
      <c r="BN755" s="225"/>
      <c r="BO755" s="225"/>
      <c r="BP755" s="225"/>
      <c r="BQ755" s="225"/>
      <c r="BR755" s="225"/>
      <c r="BS755" s="225"/>
      <c r="BT755" s="225"/>
      <c r="BU755" s="225"/>
      <c r="BV755" s="225"/>
      <c r="BW755" s="225"/>
      <c r="BX755" s="225"/>
      <c r="BY755" s="225"/>
      <c r="BZ755" s="225"/>
      <c r="CA755" s="225"/>
      <c r="CB755" s="225"/>
      <c r="CC755" s="225"/>
      <c r="CD755" s="225"/>
      <c r="CE755" s="225"/>
      <c r="CF755" s="225"/>
      <c r="CG755" s="225"/>
      <c r="CH755" s="225"/>
      <c r="CI755" s="225"/>
      <c r="CJ755" s="225"/>
      <c r="CK755" s="225"/>
      <c r="CL755" s="225"/>
      <c r="CM755" s="225"/>
      <c r="CN755" s="225"/>
      <c r="CO755" s="225"/>
      <c r="CP755" s="225"/>
      <c r="CQ755" s="225"/>
      <c r="CR755" s="225"/>
      <c r="CS755" s="225"/>
      <c r="CT755" s="225"/>
    </row>
    <row r="756" spans="1:98" ht="12" customHeight="1" x14ac:dyDescent="0.25">
      <c r="A756" s="225"/>
      <c r="B756" s="225"/>
      <c r="C756" s="225"/>
      <c r="D756" s="225"/>
      <c r="E756" s="225"/>
      <c r="F756" s="225"/>
      <c r="G756" s="225"/>
      <c r="H756" s="225"/>
      <c r="I756" s="225"/>
      <c r="J756" s="225"/>
      <c r="K756" s="225"/>
      <c r="L756" s="225"/>
      <c r="M756" s="225"/>
      <c r="N756" s="225"/>
      <c r="O756" s="225"/>
      <c r="P756" s="225"/>
      <c r="Q756" s="225"/>
      <c r="R756" s="225"/>
      <c r="S756" s="225"/>
      <c r="T756" s="225"/>
      <c r="U756" s="225"/>
      <c r="V756" s="225"/>
      <c r="W756" s="225"/>
      <c r="X756" s="225"/>
      <c r="Y756" s="225"/>
      <c r="Z756" s="225"/>
      <c r="AA756" s="225"/>
      <c r="AB756" s="225"/>
      <c r="AC756" s="225"/>
      <c r="AD756" s="225"/>
      <c r="AE756" s="225"/>
      <c r="AF756" s="225"/>
      <c r="AG756" s="225"/>
      <c r="AH756" s="225"/>
      <c r="AI756" s="225"/>
      <c r="AJ756" s="225"/>
      <c r="AK756" s="257"/>
      <c r="AL756" s="257"/>
      <c r="AM756" s="225"/>
      <c r="AN756" s="225"/>
      <c r="AO756" s="225"/>
      <c r="AP756" s="225"/>
      <c r="AQ756" s="225"/>
      <c r="AR756" s="225"/>
      <c r="AS756" s="225"/>
      <c r="AT756" s="225"/>
      <c r="AU756" s="225"/>
      <c r="AV756" s="225"/>
      <c r="AW756" s="225"/>
      <c r="AX756" s="225"/>
      <c r="AY756" s="225"/>
      <c r="AZ756" s="225"/>
      <c r="BA756" s="225"/>
      <c r="BB756" s="225"/>
      <c r="BC756" s="225"/>
      <c r="BD756" s="225"/>
      <c r="BE756" s="225"/>
      <c r="BF756" s="225"/>
      <c r="BG756" s="225"/>
      <c r="BH756" s="225"/>
      <c r="BI756" s="225"/>
      <c r="BJ756" s="225"/>
      <c r="BK756" s="225"/>
      <c r="BL756" s="225"/>
      <c r="BM756" s="225"/>
      <c r="BN756" s="225"/>
      <c r="BO756" s="225"/>
      <c r="BP756" s="225"/>
      <c r="BQ756" s="225"/>
      <c r="BR756" s="225"/>
      <c r="BS756" s="225"/>
      <c r="BT756" s="225"/>
      <c r="BU756" s="225"/>
      <c r="BV756" s="225"/>
      <c r="BW756" s="225"/>
      <c r="BX756" s="225"/>
      <c r="BY756" s="225"/>
      <c r="BZ756" s="225"/>
      <c r="CA756" s="225"/>
      <c r="CB756" s="225"/>
      <c r="CC756" s="225"/>
      <c r="CD756" s="225"/>
      <c r="CE756" s="225"/>
      <c r="CF756" s="225"/>
      <c r="CG756" s="225"/>
      <c r="CH756" s="225"/>
      <c r="CI756" s="225"/>
      <c r="CJ756" s="225"/>
      <c r="CK756" s="225"/>
      <c r="CL756" s="225"/>
      <c r="CM756" s="225"/>
      <c r="CN756" s="225"/>
      <c r="CO756" s="225"/>
      <c r="CP756" s="225"/>
      <c r="CQ756" s="225"/>
      <c r="CR756" s="225"/>
      <c r="CS756" s="225"/>
      <c r="CT756" s="225"/>
    </row>
    <row r="757" spans="1:98" ht="12" customHeight="1" x14ac:dyDescent="0.25">
      <c r="A757" s="225"/>
      <c r="B757" s="225"/>
      <c r="C757" s="225"/>
      <c r="D757" s="225"/>
      <c r="E757" s="225"/>
      <c r="F757" s="225"/>
      <c r="G757" s="225"/>
      <c r="H757" s="225"/>
      <c r="I757" s="225"/>
      <c r="J757" s="225"/>
      <c r="K757" s="225"/>
      <c r="L757" s="225"/>
      <c r="M757" s="225"/>
      <c r="N757" s="225"/>
      <c r="O757" s="225"/>
      <c r="P757" s="225"/>
      <c r="Q757" s="225"/>
      <c r="R757" s="225"/>
      <c r="S757" s="225"/>
      <c r="T757" s="225"/>
      <c r="U757" s="225"/>
      <c r="V757" s="225"/>
      <c r="W757" s="225"/>
      <c r="X757" s="225"/>
      <c r="Y757" s="225"/>
      <c r="Z757" s="225"/>
      <c r="AA757" s="225"/>
      <c r="AB757" s="225"/>
      <c r="AC757" s="225"/>
      <c r="AD757" s="225"/>
      <c r="AE757" s="225"/>
      <c r="AF757" s="225"/>
      <c r="AG757" s="225"/>
      <c r="AH757" s="225"/>
      <c r="AI757" s="225"/>
      <c r="AJ757" s="225"/>
      <c r="AK757" s="257"/>
      <c r="AL757" s="257"/>
      <c r="AM757" s="225"/>
      <c r="AN757" s="225"/>
      <c r="AO757" s="225"/>
      <c r="AP757" s="225"/>
      <c r="AQ757" s="225"/>
      <c r="AR757" s="225"/>
      <c r="AS757" s="225"/>
      <c r="AT757" s="225"/>
      <c r="AU757" s="225"/>
      <c r="AV757" s="225"/>
      <c r="AW757" s="225"/>
      <c r="AX757" s="225"/>
      <c r="AY757" s="225"/>
      <c r="AZ757" s="225"/>
      <c r="BA757" s="225"/>
      <c r="BB757" s="225"/>
      <c r="BC757" s="225"/>
      <c r="BD757" s="225"/>
      <c r="BE757" s="225"/>
      <c r="BF757" s="225"/>
      <c r="BG757" s="225"/>
      <c r="BH757" s="225"/>
      <c r="BI757" s="225"/>
      <c r="BJ757" s="225"/>
      <c r="BK757" s="225"/>
      <c r="BL757" s="225"/>
      <c r="BM757" s="225"/>
      <c r="BN757" s="225"/>
      <c r="BO757" s="225"/>
      <c r="BP757" s="225"/>
      <c r="BQ757" s="225"/>
      <c r="BR757" s="225"/>
      <c r="BS757" s="225"/>
      <c r="BT757" s="225"/>
      <c r="BU757" s="225"/>
      <c r="BV757" s="225"/>
      <c r="BW757" s="225"/>
      <c r="BX757" s="225"/>
      <c r="BY757" s="225"/>
      <c r="BZ757" s="225"/>
      <c r="CA757" s="225"/>
      <c r="CB757" s="225"/>
      <c r="CC757" s="225"/>
      <c r="CD757" s="225"/>
      <c r="CE757" s="225"/>
      <c r="CF757" s="225"/>
      <c r="CG757" s="225"/>
      <c r="CH757" s="225"/>
      <c r="CI757" s="225"/>
      <c r="CJ757" s="225"/>
      <c r="CK757" s="225"/>
      <c r="CL757" s="225"/>
      <c r="CM757" s="225"/>
      <c r="CN757" s="225"/>
      <c r="CO757" s="225"/>
      <c r="CP757" s="225"/>
      <c r="CQ757" s="225"/>
      <c r="CR757" s="225"/>
      <c r="CS757" s="225"/>
      <c r="CT757" s="225"/>
    </row>
    <row r="758" spans="1:98" ht="12" customHeight="1" x14ac:dyDescent="0.25">
      <c r="A758" s="225"/>
      <c r="B758" s="225"/>
      <c r="C758" s="225"/>
      <c r="D758" s="225"/>
      <c r="E758" s="225"/>
      <c r="F758" s="225"/>
      <c r="G758" s="225"/>
      <c r="H758" s="225"/>
      <c r="I758" s="225"/>
      <c r="J758" s="225"/>
      <c r="K758" s="225"/>
      <c r="L758" s="225"/>
      <c r="M758" s="225"/>
      <c r="N758" s="225"/>
      <c r="O758" s="225"/>
      <c r="P758" s="225"/>
      <c r="Q758" s="225"/>
      <c r="R758" s="225"/>
      <c r="S758" s="225"/>
      <c r="T758" s="225"/>
      <c r="U758" s="225"/>
      <c r="V758" s="225"/>
      <c r="W758" s="225"/>
      <c r="X758" s="225"/>
      <c r="Y758" s="225"/>
      <c r="Z758" s="225"/>
      <c r="AA758" s="225"/>
      <c r="AB758" s="225"/>
      <c r="AC758" s="225"/>
      <c r="AD758" s="225"/>
      <c r="AE758" s="225"/>
      <c r="AF758" s="225"/>
      <c r="AG758" s="225"/>
      <c r="AH758" s="225"/>
      <c r="AI758" s="225"/>
      <c r="AJ758" s="225"/>
      <c r="AK758" s="257"/>
      <c r="AL758" s="257"/>
      <c r="AM758" s="225"/>
      <c r="AN758" s="225"/>
      <c r="AO758" s="225"/>
      <c r="AP758" s="225"/>
      <c r="AQ758" s="225"/>
      <c r="AR758" s="225"/>
      <c r="AS758" s="225"/>
      <c r="AT758" s="225"/>
      <c r="AU758" s="225"/>
      <c r="AV758" s="225"/>
      <c r="AW758" s="225"/>
      <c r="AX758" s="225"/>
      <c r="AY758" s="225"/>
      <c r="AZ758" s="225"/>
      <c r="BA758" s="225"/>
      <c r="BB758" s="225"/>
      <c r="BC758" s="225"/>
      <c r="BD758" s="225"/>
      <c r="BE758" s="225"/>
      <c r="BF758" s="225"/>
      <c r="BG758" s="225"/>
      <c r="BH758" s="225"/>
      <c r="BI758" s="225"/>
      <c r="BJ758" s="225"/>
      <c r="BK758" s="225"/>
      <c r="BL758" s="225"/>
      <c r="BM758" s="225"/>
      <c r="BN758" s="225"/>
      <c r="BO758" s="225"/>
      <c r="BP758" s="225"/>
      <c r="BQ758" s="225"/>
      <c r="BR758" s="225"/>
      <c r="BS758" s="225"/>
      <c r="BT758" s="225"/>
      <c r="BU758" s="225"/>
      <c r="BV758" s="225"/>
      <c r="BW758" s="225"/>
      <c r="BX758" s="225"/>
      <c r="BY758" s="225"/>
      <c r="BZ758" s="225"/>
      <c r="CA758" s="225"/>
      <c r="CB758" s="225"/>
      <c r="CC758" s="225"/>
      <c r="CD758" s="225"/>
      <c r="CE758" s="225"/>
      <c r="CF758" s="225"/>
      <c r="CG758" s="225"/>
      <c r="CH758" s="225"/>
      <c r="CI758" s="225"/>
      <c r="CJ758" s="225"/>
      <c r="CK758" s="225"/>
      <c r="CL758" s="225"/>
      <c r="CM758" s="225"/>
      <c r="CN758" s="225"/>
      <c r="CO758" s="225"/>
      <c r="CP758" s="225"/>
      <c r="CQ758" s="225"/>
      <c r="CR758" s="225"/>
      <c r="CS758" s="225"/>
      <c r="CT758" s="225"/>
    </row>
    <row r="759" spans="1:98" ht="12" customHeight="1" x14ac:dyDescent="0.25">
      <c r="A759" s="225"/>
      <c r="B759" s="225"/>
      <c r="C759" s="225"/>
      <c r="D759" s="225"/>
      <c r="E759" s="225"/>
      <c r="F759" s="225"/>
      <c r="G759" s="225"/>
      <c r="H759" s="225"/>
      <c r="I759" s="225"/>
      <c r="J759" s="225"/>
      <c r="K759" s="225"/>
      <c r="L759" s="225"/>
      <c r="M759" s="225"/>
      <c r="N759" s="225"/>
      <c r="O759" s="225"/>
      <c r="P759" s="225"/>
      <c r="Q759" s="225"/>
      <c r="R759" s="225"/>
      <c r="S759" s="225"/>
      <c r="T759" s="225"/>
      <c r="U759" s="225"/>
      <c r="V759" s="225"/>
      <c r="W759" s="225"/>
      <c r="X759" s="225"/>
      <c r="Y759" s="225"/>
      <c r="Z759" s="225"/>
      <c r="AA759" s="225"/>
      <c r="AB759" s="225"/>
      <c r="AC759" s="225"/>
      <c r="AD759" s="225"/>
      <c r="AE759" s="225"/>
      <c r="AF759" s="225"/>
      <c r="AG759" s="225"/>
      <c r="AH759" s="225"/>
      <c r="AI759" s="225"/>
      <c r="AJ759" s="225"/>
      <c r="AK759" s="257"/>
      <c r="AL759" s="257"/>
      <c r="AM759" s="225"/>
      <c r="AN759" s="225"/>
      <c r="AO759" s="225"/>
      <c r="AP759" s="225"/>
      <c r="AQ759" s="225"/>
      <c r="AR759" s="225"/>
      <c r="AS759" s="225"/>
      <c r="AT759" s="225"/>
      <c r="AU759" s="225"/>
      <c r="AV759" s="225"/>
      <c r="AW759" s="225"/>
      <c r="AX759" s="225"/>
      <c r="AY759" s="225"/>
      <c r="AZ759" s="225"/>
      <c r="BA759" s="225"/>
      <c r="BB759" s="225"/>
      <c r="BC759" s="225"/>
      <c r="BD759" s="225"/>
      <c r="BE759" s="225"/>
      <c r="BF759" s="225"/>
      <c r="BG759" s="225"/>
      <c r="BH759" s="225"/>
      <c r="BI759" s="225"/>
      <c r="BJ759" s="225"/>
      <c r="BK759" s="225"/>
      <c r="BL759" s="225"/>
      <c r="BM759" s="225"/>
      <c r="BN759" s="225"/>
      <c r="BO759" s="225"/>
      <c r="BP759" s="225"/>
      <c r="BQ759" s="225"/>
      <c r="BR759" s="225"/>
      <c r="BS759" s="225"/>
      <c r="BT759" s="225"/>
      <c r="BU759" s="225"/>
      <c r="BV759" s="225"/>
      <c r="BW759" s="225"/>
      <c r="BX759" s="225"/>
      <c r="BY759" s="225"/>
      <c r="BZ759" s="225"/>
      <c r="CA759" s="225"/>
      <c r="CB759" s="225"/>
      <c r="CC759" s="225"/>
      <c r="CD759" s="225"/>
      <c r="CE759" s="225"/>
      <c r="CF759" s="225"/>
      <c r="CG759" s="225"/>
      <c r="CH759" s="225"/>
      <c r="CI759" s="225"/>
      <c r="CJ759" s="225"/>
      <c r="CK759" s="225"/>
      <c r="CL759" s="225"/>
      <c r="CM759" s="225"/>
      <c r="CN759" s="225"/>
      <c r="CO759" s="225"/>
      <c r="CP759" s="225"/>
      <c r="CQ759" s="225"/>
      <c r="CR759" s="225"/>
      <c r="CS759" s="225"/>
      <c r="CT759" s="225"/>
    </row>
    <row r="760" spans="1:98" ht="12" customHeight="1" x14ac:dyDescent="0.25">
      <c r="A760" s="225"/>
      <c r="B760" s="225"/>
      <c r="C760" s="225"/>
      <c r="D760" s="225"/>
      <c r="E760" s="225"/>
      <c r="F760" s="225"/>
      <c r="G760" s="225"/>
      <c r="H760" s="225"/>
      <c r="I760" s="225"/>
      <c r="J760" s="225"/>
      <c r="K760" s="225"/>
      <c r="L760" s="225"/>
      <c r="M760" s="225"/>
      <c r="N760" s="225"/>
      <c r="O760" s="225"/>
      <c r="P760" s="225"/>
      <c r="Q760" s="225"/>
      <c r="R760" s="225"/>
      <c r="S760" s="225"/>
      <c r="T760" s="225"/>
      <c r="U760" s="225"/>
      <c r="V760" s="225"/>
      <c r="W760" s="225"/>
      <c r="X760" s="225"/>
      <c r="Y760" s="225"/>
      <c r="Z760" s="225"/>
      <c r="AA760" s="225"/>
      <c r="AB760" s="225"/>
      <c r="AC760" s="225"/>
      <c r="AD760" s="225"/>
      <c r="AE760" s="225"/>
      <c r="AF760" s="225"/>
      <c r="AG760" s="225"/>
      <c r="AH760" s="225"/>
      <c r="AI760" s="225"/>
      <c r="AJ760" s="225"/>
      <c r="AK760" s="257"/>
      <c r="AL760" s="257"/>
      <c r="AM760" s="225"/>
      <c r="AN760" s="225"/>
      <c r="AO760" s="225"/>
      <c r="AP760" s="225"/>
      <c r="AQ760" s="225"/>
      <c r="AR760" s="225"/>
      <c r="AS760" s="225"/>
      <c r="AT760" s="225"/>
      <c r="AU760" s="225"/>
      <c r="AV760" s="225"/>
      <c r="AW760" s="225"/>
      <c r="AX760" s="225"/>
      <c r="AY760" s="225"/>
      <c r="AZ760" s="225"/>
      <c r="BA760" s="225"/>
      <c r="BB760" s="225"/>
      <c r="BC760" s="225"/>
      <c r="BD760" s="225"/>
      <c r="BE760" s="225"/>
      <c r="BF760" s="225"/>
      <c r="BG760" s="225"/>
      <c r="BH760" s="225"/>
      <c r="BI760" s="225"/>
      <c r="BJ760" s="225"/>
      <c r="BK760" s="225"/>
      <c r="BL760" s="225"/>
      <c r="BM760" s="225"/>
      <c r="BN760" s="225"/>
      <c r="BO760" s="225"/>
      <c r="BP760" s="225"/>
      <c r="BQ760" s="225"/>
      <c r="BR760" s="225"/>
      <c r="BS760" s="225"/>
      <c r="BT760" s="225"/>
      <c r="BU760" s="225"/>
      <c r="BV760" s="225"/>
      <c r="BW760" s="225"/>
      <c r="BX760" s="225"/>
      <c r="BY760" s="225"/>
      <c r="BZ760" s="225"/>
      <c r="CA760" s="225"/>
      <c r="CB760" s="225"/>
      <c r="CC760" s="225"/>
      <c r="CD760" s="225"/>
      <c r="CE760" s="225"/>
      <c r="CF760" s="225"/>
      <c r="CG760" s="225"/>
      <c r="CH760" s="225"/>
      <c r="CI760" s="225"/>
      <c r="CJ760" s="225"/>
      <c r="CK760" s="225"/>
      <c r="CL760" s="225"/>
      <c r="CM760" s="225"/>
      <c r="CN760" s="225"/>
      <c r="CO760" s="225"/>
      <c r="CP760" s="225"/>
      <c r="CQ760" s="225"/>
      <c r="CR760" s="225"/>
      <c r="CS760" s="225"/>
      <c r="CT760" s="225"/>
    </row>
    <row r="761" spans="1:98" ht="12" customHeight="1" x14ac:dyDescent="0.25">
      <c r="A761" s="225"/>
      <c r="B761" s="225"/>
      <c r="C761" s="225"/>
      <c r="D761" s="225"/>
      <c r="E761" s="225"/>
      <c r="F761" s="225"/>
      <c r="G761" s="225"/>
      <c r="H761" s="225"/>
      <c r="I761" s="225"/>
      <c r="J761" s="225"/>
      <c r="K761" s="225"/>
      <c r="L761" s="225"/>
      <c r="M761" s="225"/>
      <c r="N761" s="225"/>
      <c r="O761" s="225"/>
      <c r="P761" s="225"/>
      <c r="Q761" s="225"/>
      <c r="R761" s="225"/>
      <c r="S761" s="225"/>
      <c r="T761" s="225"/>
      <c r="U761" s="225"/>
      <c r="V761" s="225"/>
      <c r="W761" s="225"/>
      <c r="X761" s="225"/>
      <c r="Y761" s="225"/>
      <c r="Z761" s="225"/>
      <c r="AA761" s="225"/>
      <c r="AB761" s="225"/>
      <c r="AC761" s="225"/>
      <c r="AD761" s="225"/>
      <c r="AE761" s="225"/>
      <c r="AF761" s="225"/>
      <c r="AG761" s="225"/>
      <c r="AH761" s="225"/>
      <c r="AI761" s="225"/>
      <c r="AJ761" s="225"/>
      <c r="AK761" s="257"/>
      <c r="AL761" s="257"/>
      <c r="AM761" s="225"/>
      <c r="AN761" s="225"/>
      <c r="AO761" s="225"/>
      <c r="AP761" s="225"/>
      <c r="AQ761" s="225"/>
      <c r="AR761" s="225"/>
      <c r="AS761" s="225"/>
      <c r="AT761" s="225"/>
      <c r="AU761" s="225"/>
      <c r="AV761" s="225"/>
      <c r="AW761" s="225"/>
      <c r="AX761" s="225"/>
      <c r="AY761" s="225"/>
      <c r="AZ761" s="225"/>
      <c r="BA761" s="225"/>
      <c r="BB761" s="225"/>
      <c r="BC761" s="225"/>
      <c r="BD761" s="225"/>
      <c r="BE761" s="225"/>
      <c r="BF761" s="225"/>
      <c r="BG761" s="225"/>
      <c r="BH761" s="225"/>
      <c r="BI761" s="225"/>
      <c r="BJ761" s="225"/>
      <c r="BK761" s="225"/>
      <c r="BL761" s="225"/>
      <c r="BM761" s="225"/>
      <c r="BN761" s="225"/>
      <c r="BO761" s="225"/>
      <c r="BP761" s="225"/>
      <c r="BQ761" s="225"/>
      <c r="BR761" s="225"/>
      <c r="BS761" s="225"/>
      <c r="BT761" s="225"/>
      <c r="BU761" s="225"/>
      <c r="BV761" s="225"/>
      <c r="BW761" s="225"/>
      <c r="BX761" s="225"/>
      <c r="BY761" s="225"/>
      <c r="BZ761" s="225"/>
      <c r="CA761" s="225"/>
      <c r="CB761" s="225"/>
      <c r="CC761" s="225"/>
      <c r="CD761" s="225"/>
      <c r="CE761" s="225"/>
      <c r="CF761" s="225"/>
      <c r="CG761" s="225"/>
      <c r="CH761" s="225"/>
      <c r="CI761" s="225"/>
      <c r="CJ761" s="225"/>
      <c r="CK761" s="225"/>
      <c r="CL761" s="225"/>
      <c r="CM761" s="225"/>
      <c r="CN761" s="225"/>
      <c r="CO761" s="225"/>
      <c r="CP761" s="225"/>
      <c r="CQ761" s="225"/>
      <c r="CR761" s="225"/>
      <c r="CS761" s="225"/>
      <c r="CT761" s="225"/>
    </row>
    <row r="762" spans="1:98" ht="12" customHeight="1" x14ac:dyDescent="0.25">
      <c r="A762" s="225"/>
      <c r="B762" s="225"/>
      <c r="C762" s="225"/>
      <c r="D762" s="225"/>
      <c r="E762" s="225"/>
      <c r="F762" s="225"/>
      <c r="G762" s="225"/>
      <c r="H762" s="225"/>
      <c r="I762" s="225"/>
      <c r="J762" s="225"/>
      <c r="K762" s="225"/>
      <c r="L762" s="225"/>
      <c r="M762" s="225"/>
      <c r="N762" s="225"/>
      <c r="O762" s="225"/>
      <c r="P762" s="225"/>
      <c r="Q762" s="225"/>
      <c r="R762" s="225"/>
      <c r="S762" s="225"/>
      <c r="T762" s="225"/>
      <c r="U762" s="225"/>
      <c r="V762" s="225"/>
      <c r="W762" s="225"/>
      <c r="X762" s="225"/>
      <c r="Y762" s="225"/>
      <c r="Z762" s="225"/>
      <c r="AA762" s="225"/>
      <c r="AB762" s="225"/>
      <c r="AC762" s="225"/>
      <c r="AD762" s="225"/>
      <c r="AE762" s="225"/>
      <c r="AF762" s="225"/>
      <c r="AG762" s="225"/>
      <c r="AH762" s="225"/>
      <c r="AI762" s="225"/>
      <c r="AJ762" s="225"/>
      <c r="AK762" s="257"/>
      <c r="AL762" s="257"/>
      <c r="AM762" s="225"/>
      <c r="AN762" s="225"/>
      <c r="AO762" s="225"/>
      <c r="AP762" s="225"/>
      <c r="AQ762" s="225"/>
      <c r="AR762" s="225"/>
      <c r="AS762" s="225"/>
      <c r="AT762" s="225"/>
      <c r="AU762" s="225"/>
      <c r="AV762" s="225"/>
      <c r="AW762" s="225"/>
      <c r="AX762" s="225"/>
      <c r="AY762" s="225"/>
      <c r="AZ762" s="225"/>
      <c r="BA762" s="225"/>
      <c r="BB762" s="225"/>
      <c r="BC762" s="225"/>
      <c r="BD762" s="225"/>
      <c r="BE762" s="225"/>
      <c r="BF762" s="225"/>
      <c r="BG762" s="225"/>
      <c r="BH762" s="225"/>
      <c r="BI762" s="225"/>
      <c r="BJ762" s="225"/>
      <c r="BK762" s="225"/>
      <c r="BL762" s="225"/>
      <c r="BM762" s="225"/>
      <c r="BN762" s="225"/>
      <c r="BO762" s="225"/>
      <c r="BP762" s="225"/>
      <c r="BQ762" s="225"/>
      <c r="BR762" s="225"/>
      <c r="BS762" s="225"/>
      <c r="BT762" s="225"/>
      <c r="BU762" s="225"/>
      <c r="BV762" s="225"/>
      <c r="BW762" s="225"/>
      <c r="BX762" s="225"/>
      <c r="BY762" s="225"/>
      <c r="BZ762" s="225"/>
      <c r="CA762" s="225"/>
      <c r="CB762" s="225"/>
      <c r="CC762" s="225"/>
      <c r="CD762" s="225"/>
      <c r="CE762" s="225"/>
      <c r="CF762" s="225"/>
      <c r="CG762" s="225"/>
      <c r="CH762" s="225"/>
      <c r="CI762" s="225"/>
      <c r="CJ762" s="225"/>
      <c r="CK762" s="225"/>
      <c r="CL762" s="225"/>
      <c r="CM762" s="225"/>
      <c r="CN762" s="225"/>
      <c r="CO762" s="225"/>
      <c r="CP762" s="225"/>
      <c r="CQ762" s="225"/>
      <c r="CR762" s="225"/>
      <c r="CS762" s="225"/>
      <c r="CT762" s="225"/>
    </row>
    <row r="763" spans="1:98" ht="12" customHeight="1" x14ac:dyDescent="0.25">
      <c r="A763" s="225"/>
      <c r="B763" s="225"/>
      <c r="C763" s="225"/>
      <c r="D763" s="225"/>
      <c r="E763" s="225"/>
      <c r="F763" s="225"/>
      <c r="G763" s="225"/>
      <c r="H763" s="225"/>
      <c r="I763" s="225"/>
      <c r="J763" s="225"/>
      <c r="K763" s="225"/>
      <c r="L763" s="225"/>
      <c r="M763" s="225"/>
      <c r="N763" s="225"/>
      <c r="O763" s="225"/>
      <c r="P763" s="225"/>
      <c r="Q763" s="225"/>
      <c r="R763" s="225"/>
      <c r="S763" s="225"/>
      <c r="T763" s="225"/>
      <c r="U763" s="225"/>
      <c r="V763" s="225"/>
      <c r="W763" s="225"/>
      <c r="X763" s="225"/>
      <c r="Y763" s="225"/>
      <c r="Z763" s="225"/>
      <c r="AA763" s="225"/>
      <c r="AB763" s="225"/>
      <c r="AC763" s="225"/>
      <c r="AD763" s="225"/>
      <c r="AE763" s="225"/>
      <c r="AF763" s="225"/>
      <c r="AG763" s="225"/>
      <c r="AH763" s="225"/>
      <c r="AI763" s="225"/>
      <c r="AJ763" s="225"/>
      <c r="AK763" s="257"/>
      <c r="AL763" s="257"/>
      <c r="AM763" s="225"/>
      <c r="AN763" s="225"/>
      <c r="AO763" s="225"/>
      <c r="AP763" s="225"/>
      <c r="AQ763" s="225"/>
      <c r="AR763" s="225"/>
      <c r="AS763" s="225"/>
      <c r="AT763" s="225"/>
      <c r="AU763" s="225"/>
      <c r="AV763" s="225"/>
      <c r="AW763" s="225"/>
      <c r="AX763" s="225"/>
      <c r="AY763" s="225"/>
      <c r="AZ763" s="225"/>
      <c r="BA763" s="225"/>
      <c r="BB763" s="225"/>
      <c r="BC763" s="225"/>
      <c r="BD763" s="225"/>
      <c r="BE763" s="225"/>
      <c r="BF763" s="225"/>
      <c r="BG763" s="225"/>
      <c r="BH763" s="225"/>
      <c r="BI763" s="225"/>
      <c r="BJ763" s="225"/>
      <c r="BK763" s="225"/>
      <c r="BL763" s="225"/>
      <c r="BM763" s="225"/>
      <c r="BN763" s="225"/>
      <c r="BO763" s="225"/>
      <c r="BP763" s="225"/>
      <c r="BQ763" s="225"/>
      <c r="BR763" s="225"/>
      <c r="BS763" s="225"/>
      <c r="BT763" s="225"/>
      <c r="BU763" s="225"/>
      <c r="BV763" s="225"/>
      <c r="BW763" s="225"/>
      <c r="BX763" s="225"/>
      <c r="BY763" s="225"/>
      <c r="BZ763" s="225"/>
      <c r="CA763" s="225"/>
      <c r="CB763" s="225"/>
      <c r="CC763" s="225"/>
      <c r="CD763" s="225"/>
      <c r="CE763" s="225"/>
      <c r="CF763" s="225"/>
      <c r="CG763" s="225"/>
      <c r="CH763" s="225"/>
      <c r="CI763" s="225"/>
      <c r="CJ763" s="225"/>
      <c r="CK763" s="225"/>
      <c r="CL763" s="225"/>
      <c r="CM763" s="225"/>
      <c r="CN763" s="225"/>
      <c r="CO763" s="225"/>
      <c r="CP763" s="225"/>
      <c r="CQ763" s="225"/>
      <c r="CR763" s="225"/>
      <c r="CS763" s="225"/>
      <c r="CT763" s="225"/>
    </row>
    <row r="764" spans="1:98" ht="12" customHeight="1" x14ac:dyDescent="0.25">
      <c r="A764" s="225"/>
      <c r="B764" s="225"/>
      <c r="C764" s="225"/>
      <c r="D764" s="225"/>
      <c r="E764" s="225"/>
      <c r="F764" s="225"/>
      <c r="G764" s="225"/>
      <c r="H764" s="225"/>
      <c r="I764" s="225"/>
      <c r="J764" s="225"/>
      <c r="K764" s="225"/>
      <c r="L764" s="225"/>
      <c r="M764" s="225"/>
      <c r="N764" s="225"/>
      <c r="O764" s="225"/>
      <c r="P764" s="225"/>
      <c r="Q764" s="225"/>
      <c r="R764" s="225"/>
      <c r="S764" s="225"/>
      <c r="T764" s="225"/>
      <c r="U764" s="225"/>
      <c r="V764" s="225"/>
      <c r="W764" s="225"/>
      <c r="X764" s="225"/>
      <c r="Y764" s="225"/>
      <c r="Z764" s="225"/>
      <c r="AA764" s="225"/>
      <c r="AB764" s="225"/>
      <c r="AC764" s="225"/>
      <c r="AD764" s="225"/>
      <c r="AE764" s="225"/>
      <c r="AF764" s="225"/>
      <c r="AG764" s="225"/>
      <c r="AH764" s="225"/>
      <c r="AI764" s="225"/>
      <c r="AJ764" s="225"/>
      <c r="AK764" s="257"/>
      <c r="AL764" s="257"/>
      <c r="AM764" s="225"/>
      <c r="AN764" s="225"/>
      <c r="AO764" s="225"/>
      <c r="AP764" s="225"/>
      <c r="AQ764" s="225"/>
      <c r="AR764" s="225"/>
      <c r="AS764" s="225"/>
      <c r="AT764" s="225"/>
      <c r="AU764" s="225"/>
      <c r="AV764" s="225"/>
      <c r="AW764" s="225"/>
      <c r="AX764" s="225"/>
      <c r="AY764" s="225"/>
      <c r="AZ764" s="225"/>
      <c r="BA764" s="225"/>
      <c r="BB764" s="225"/>
      <c r="BC764" s="225"/>
      <c r="BD764" s="225"/>
      <c r="BE764" s="225"/>
      <c r="BF764" s="225"/>
      <c r="BG764" s="225"/>
      <c r="BH764" s="225"/>
      <c r="BI764" s="225"/>
      <c r="BJ764" s="225"/>
      <c r="BK764" s="225"/>
      <c r="BL764" s="225"/>
      <c r="BM764" s="225"/>
      <c r="BN764" s="225"/>
      <c r="BO764" s="225"/>
      <c r="BP764" s="225"/>
      <c r="BQ764" s="225"/>
      <c r="BR764" s="225"/>
      <c r="BS764" s="225"/>
      <c r="BT764" s="225"/>
      <c r="BU764" s="225"/>
      <c r="BV764" s="225"/>
      <c r="BW764" s="225"/>
      <c r="BX764" s="225"/>
      <c r="BY764" s="225"/>
      <c r="BZ764" s="225"/>
      <c r="CA764" s="225"/>
      <c r="CB764" s="225"/>
      <c r="CC764" s="225"/>
      <c r="CD764" s="225"/>
      <c r="CE764" s="225"/>
      <c r="CF764" s="225"/>
      <c r="CG764" s="225"/>
      <c r="CH764" s="225"/>
      <c r="CI764" s="225"/>
      <c r="CJ764" s="225"/>
      <c r="CK764" s="225"/>
      <c r="CL764" s="225"/>
      <c r="CM764" s="225"/>
      <c r="CN764" s="225"/>
      <c r="CO764" s="225"/>
      <c r="CP764" s="225"/>
      <c r="CQ764" s="225"/>
      <c r="CR764" s="225"/>
      <c r="CS764" s="225"/>
      <c r="CT764" s="225"/>
    </row>
    <row r="765" spans="1:98" ht="12" customHeight="1" x14ac:dyDescent="0.25">
      <c r="A765" s="225"/>
      <c r="B765" s="225"/>
      <c r="C765" s="225"/>
      <c r="D765" s="225"/>
      <c r="E765" s="225"/>
      <c r="F765" s="225"/>
      <c r="G765" s="225"/>
      <c r="H765" s="225"/>
      <c r="I765" s="225"/>
      <c r="J765" s="225"/>
      <c r="K765" s="225"/>
      <c r="L765" s="225"/>
      <c r="M765" s="225"/>
      <c r="N765" s="225"/>
      <c r="O765" s="225"/>
      <c r="P765" s="225"/>
      <c r="Q765" s="225"/>
      <c r="R765" s="225"/>
      <c r="S765" s="225"/>
      <c r="T765" s="225"/>
      <c r="U765" s="225"/>
      <c r="V765" s="225"/>
      <c r="W765" s="225"/>
      <c r="X765" s="225"/>
      <c r="Y765" s="225"/>
      <c r="Z765" s="225"/>
      <c r="AA765" s="225"/>
      <c r="AB765" s="225"/>
      <c r="AC765" s="225"/>
      <c r="AD765" s="225"/>
      <c r="AE765" s="225"/>
      <c r="AF765" s="225"/>
      <c r="AG765" s="225"/>
      <c r="AH765" s="225"/>
      <c r="AI765" s="225"/>
      <c r="AJ765" s="225"/>
      <c r="AK765" s="257"/>
      <c r="AL765" s="257"/>
      <c r="AM765" s="225"/>
      <c r="AN765" s="225"/>
      <c r="AO765" s="225"/>
      <c r="AP765" s="225"/>
      <c r="AQ765" s="225"/>
      <c r="AR765" s="225"/>
      <c r="AS765" s="225"/>
      <c r="AT765" s="225"/>
      <c r="AU765" s="225"/>
      <c r="AV765" s="225"/>
      <c r="AW765" s="225"/>
      <c r="AX765" s="225"/>
      <c r="AY765" s="225"/>
      <c r="AZ765" s="225"/>
      <c r="BA765" s="225"/>
      <c r="BB765" s="225"/>
      <c r="BC765" s="225"/>
      <c r="BD765" s="225"/>
      <c r="BE765" s="225"/>
      <c r="BF765" s="225"/>
      <c r="BG765" s="225"/>
      <c r="BH765" s="225"/>
      <c r="BI765" s="225"/>
      <c r="BJ765" s="225"/>
      <c r="BK765" s="225"/>
      <c r="BL765" s="225"/>
      <c r="BM765" s="225"/>
      <c r="BN765" s="225"/>
      <c r="BO765" s="225"/>
      <c r="BP765" s="225"/>
      <c r="BQ765" s="225"/>
      <c r="BR765" s="225"/>
      <c r="BS765" s="225"/>
      <c r="BT765" s="225"/>
      <c r="BU765" s="225"/>
      <c r="BV765" s="225"/>
      <c r="BW765" s="225"/>
      <c r="BX765" s="225"/>
      <c r="BY765" s="225"/>
      <c r="BZ765" s="225"/>
      <c r="CA765" s="225"/>
      <c r="CB765" s="225"/>
      <c r="CC765" s="225"/>
      <c r="CD765" s="225"/>
      <c r="CE765" s="225"/>
      <c r="CF765" s="225"/>
      <c r="CG765" s="225"/>
      <c r="CH765" s="225"/>
      <c r="CI765" s="225"/>
      <c r="CJ765" s="225"/>
      <c r="CK765" s="225"/>
      <c r="CL765" s="225"/>
      <c r="CM765" s="225"/>
      <c r="CN765" s="225"/>
      <c r="CO765" s="225"/>
      <c r="CP765" s="225"/>
      <c r="CQ765" s="225"/>
      <c r="CR765" s="225"/>
      <c r="CS765" s="225"/>
      <c r="CT765" s="225"/>
    </row>
    <row r="766" spans="1:98" ht="12" customHeight="1" x14ac:dyDescent="0.25">
      <c r="A766" s="225"/>
      <c r="B766" s="225"/>
      <c r="C766" s="225"/>
      <c r="D766" s="225"/>
      <c r="E766" s="225"/>
      <c r="F766" s="225"/>
      <c r="G766" s="225"/>
      <c r="H766" s="225"/>
      <c r="I766" s="225"/>
      <c r="J766" s="225"/>
      <c r="K766" s="225"/>
      <c r="L766" s="225"/>
      <c r="M766" s="225"/>
      <c r="N766" s="225"/>
      <c r="O766" s="225"/>
      <c r="P766" s="225"/>
      <c r="Q766" s="225"/>
      <c r="R766" s="225"/>
      <c r="S766" s="225"/>
      <c r="T766" s="225"/>
      <c r="U766" s="225"/>
      <c r="V766" s="225"/>
      <c r="W766" s="225"/>
      <c r="X766" s="225"/>
      <c r="Y766" s="225"/>
      <c r="Z766" s="225"/>
      <c r="AA766" s="225"/>
      <c r="AB766" s="225"/>
      <c r="AC766" s="225"/>
      <c r="AD766" s="225"/>
      <c r="AE766" s="225"/>
      <c r="AF766" s="225"/>
      <c r="AG766" s="225"/>
      <c r="AH766" s="225"/>
      <c r="AI766" s="225"/>
      <c r="AJ766" s="225"/>
      <c r="AK766" s="257"/>
      <c r="AL766" s="257"/>
      <c r="AM766" s="225"/>
      <c r="AN766" s="225"/>
      <c r="AO766" s="225"/>
      <c r="AP766" s="225"/>
      <c r="AQ766" s="225"/>
      <c r="AR766" s="225"/>
      <c r="AS766" s="225"/>
      <c r="AT766" s="225"/>
      <c r="AU766" s="225"/>
      <c r="AV766" s="225"/>
      <c r="AW766" s="225"/>
      <c r="AX766" s="225"/>
      <c r="AY766" s="225"/>
      <c r="AZ766" s="225"/>
      <c r="BA766" s="225"/>
      <c r="BB766" s="225"/>
      <c r="BC766" s="225"/>
      <c r="BD766" s="225"/>
      <c r="BE766" s="225"/>
      <c r="BF766" s="225"/>
      <c r="BG766" s="225"/>
      <c r="BH766" s="225"/>
      <c r="BI766" s="225"/>
      <c r="BJ766" s="225"/>
      <c r="BK766" s="225"/>
      <c r="BL766" s="225"/>
      <c r="BM766" s="225"/>
      <c r="BN766" s="225"/>
      <c r="BO766" s="225"/>
      <c r="BP766" s="225"/>
      <c r="BQ766" s="225"/>
      <c r="BR766" s="225"/>
      <c r="BS766" s="225"/>
      <c r="BT766" s="225"/>
      <c r="BU766" s="225"/>
      <c r="BV766" s="225"/>
      <c r="BW766" s="225"/>
      <c r="BX766" s="225"/>
      <c r="BY766" s="225"/>
      <c r="BZ766" s="225"/>
      <c r="CA766" s="225"/>
      <c r="CB766" s="225"/>
      <c r="CC766" s="225"/>
      <c r="CD766" s="225"/>
      <c r="CE766" s="225"/>
      <c r="CF766" s="225"/>
      <c r="CG766" s="225"/>
      <c r="CH766" s="225"/>
      <c r="CI766" s="225"/>
      <c r="CJ766" s="225"/>
      <c r="CK766" s="225"/>
      <c r="CL766" s="225"/>
      <c r="CM766" s="225"/>
      <c r="CN766" s="225"/>
      <c r="CO766" s="225"/>
      <c r="CP766" s="225"/>
      <c r="CQ766" s="225"/>
      <c r="CR766" s="225"/>
      <c r="CS766" s="225"/>
      <c r="CT766" s="225"/>
    </row>
    <row r="767" spans="1:98" ht="12" customHeight="1" x14ac:dyDescent="0.25">
      <c r="A767" s="225"/>
      <c r="B767" s="225"/>
      <c r="C767" s="225"/>
      <c r="D767" s="225"/>
      <c r="E767" s="225"/>
      <c r="F767" s="225"/>
      <c r="G767" s="225"/>
      <c r="H767" s="225"/>
      <c r="I767" s="225"/>
      <c r="J767" s="225"/>
      <c r="K767" s="225"/>
      <c r="L767" s="225"/>
      <c r="M767" s="225"/>
      <c r="N767" s="225"/>
      <c r="O767" s="225"/>
      <c r="P767" s="225"/>
      <c r="Q767" s="225"/>
      <c r="R767" s="225"/>
      <c r="S767" s="225"/>
      <c r="T767" s="225"/>
      <c r="U767" s="225"/>
      <c r="V767" s="225"/>
      <c r="W767" s="225"/>
      <c r="X767" s="225"/>
      <c r="Y767" s="225"/>
      <c r="Z767" s="225"/>
      <c r="AA767" s="225"/>
      <c r="AB767" s="225"/>
      <c r="AC767" s="225"/>
      <c r="AD767" s="225"/>
      <c r="AE767" s="225"/>
      <c r="AF767" s="225"/>
      <c r="AG767" s="225"/>
      <c r="AH767" s="225"/>
      <c r="AI767" s="225"/>
      <c r="AJ767" s="225"/>
      <c r="AK767" s="257"/>
      <c r="AL767" s="257"/>
      <c r="AM767" s="225"/>
      <c r="AN767" s="225"/>
      <c r="AO767" s="225"/>
      <c r="AP767" s="225"/>
      <c r="AQ767" s="225"/>
      <c r="AR767" s="225"/>
      <c r="AS767" s="225"/>
      <c r="AT767" s="225"/>
      <c r="AU767" s="225"/>
      <c r="AV767" s="225"/>
      <c r="AW767" s="225"/>
      <c r="AX767" s="225"/>
      <c r="AY767" s="225"/>
      <c r="AZ767" s="225"/>
      <c r="BA767" s="225"/>
      <c r="BB767" s="225"/>
      <c r="BC767" s="225"/>
      <c r="BD767" s="225"/>
      <c r="BE767" s="225"/>
      <c r="BF767" s="225"/>
      <c r="BG767" s="225"/>
      <c r="BH767" s="225"/>
      <c r="BI767" s="225"/>
      <c r="BJ767" s="225"/>
      <c r="BK767" s="225"/>
      <c r="BL767" s="225"/>
      <c r="BM767" s="225"/>
      <c r="BN767" s="225"/>
      <c r="BO767" s="225"/>
      <c r="BP767" s="225"/>
      <c r="BQ767" s="225"/>
      <c r="BR767" s="225"/>
      <c r="BS767" s="225"/>
      <c r="BT767" s="225"/>
      <c r="BU767" s="225"/>
      <c r="BV767" s="225"/>
      <c r="BW767" s="225"/>
      <c r="BX767" s="225"/>
      <c r="BY767" s="225"/>
      <c r="BZ767" s="225"/>
      <c r="CA767" s="225"/>
      <c r="CB767" s="225"/>
      <c r="CC767" s="225"/>
      <c r="CD767" s="225"/>
      <c r="CE767" s="225"/>
      <c r="CF767" s="225"/>
      <c r="CG767" s="225"/>
      <c r="CH767" s="225"/>
      <c r="CI767" s="225"/>
      <c r="CJ767" s="225"/>
      <c r="CK767" s="225"/>
      <c r="CL767" s="225"/>
      <c r="CM767" s="225"/>
      <c r="CN767" s="225"/>
      <c r="CO767" s="225"/>
      <c r="CP767" s="225"/>
      <c r="CQ767" s="225"/>
      <c r="CR767" s="225"/>
      <c r="CS767" s="225"/>
      <c r="CT767" s="225"/>
    </row>
    <row r="768" spans="1:98" ht="12" customHeight="1" x14ac:dyDescent="0.25">
      <c r="A768" s="225"/>
      <c r="B768" s="225"/>
      <c r="C768" s="225"/>
      <c r="D768" s="225"/>
      <c r="E768" s="225"/>
      <c r="F768" s="225"/>
      <c r="G768" s="225"/>
      <c r="H768" s="225"/>
      <c r="I768" s="225"/>
      <c r="J768" s="225"/>
      <c r="K768" s="225"/>
      <c r="L768" s="225"/>
      <c r="M768" s="225"/>
      <c r="N768" s="225"/>
      <c r="O768" s="225"/>
      <c r="P768" s="225"/>
      <c r="Q768" s="225"/>
      <c r="R768" s="225"/>
      <c r="S768" s="225"/>
      <c r="T768" s="225"/>
      <c r="U768" s="225"/>
      <c r="V768" s="225"/>
      <c r="W768" s="225"/>
      <c r="X768" s="225"/>
      <c r="Y768" s="225"/>
      <c r="Z768" s="225"/>
      <c r="AA768" s="225"/>
      <c r="AB768" s="225"/>
      <c r="AC768" s="225"/>
      <c r="AD768" s="225"/>
      <c r="AE768" s="225"/>
      <c r="AF768" s="225"/>
      <c r="AG768" s="225"/>
      <c r="AH768" s="225"/>
      <c r="AI768" s="225"/>
      <c r="AJ768" s="225"/>
      <c r="AK768" s="257"/>
      <c r="AL768" s="257"/>
      <c r="AM768" s="225"/>
      <c r="AN768" s="225"/>
      <c r="AO768" s="225"/>
      <c r="AP768" s="225"/>
      <c r="AQ768" s="225"/>
      <c r="AR768" s="225"/>
      <c r="AS768" s="225"/>
      <c r="AT768" s="225"/>
      <c r="AU768" s="225"/>
      <c r="AV768" s="225"/>
      <c r="AW768" s="225"/>
      <c r="AX768" s="225"/>
      <c r="AY768" s="225"/>
      <c r="AZ768" s="225"/>
      <c r="BA768" s="225"/>
      <c r="BB768" s="225"/>
      <c r="BC768" s="225"/>
      <c r="BD768" s="225"/>
      <c r="BE768" s="225"/>
      <c r="BF768" s="225"/>
      <c r="BG768" s="225"/>
      <c r="BH768" s="225"/>
      <c r="BI768" s="225"/>
      <c r="BJ768" s="225"/>
      <c r="BK768" s="225"/>
      <c r="BL768" s="225"/>
      <c r="BM768" s="225"/>
      <c r="BN768" s="225"/>
      <c r="BO768" s="225"/>
      <c r="BP768" s="225"/>
      <c r="BQ768" s="225"/>
      <c r="BR768" s="225"/>
      <c r="BS768" s="225"/>
      <c r="BT768" s="225"/>
      <c r="BU768" s="225"/>
      <c r="BV768" s="225"/>
      <c r="BW768" s="225"/>
      <c r="BX768" s="225"/>
      <c r="BY768" s="225"/>
      <c r="BZ768" s="225"/>
      <c r="CA768" s="225"/>
      <c r="CB768" s="225"/>
      <c r="CC768" s="225"/>
      <c r="CD768" s="225"/>
      <c r="CE768" s="225"/>
      <c r="CF768" s="225"/>
      <c r="CG768" s="225"/>
      <c r="CH768" s="225"/>
      <c r="CI768" s="225"/>
      <c r="CJ768" s="225"/>
      <c r="CK768" s="225"/>
      <c r="CL768" s="225"/>
      <c r="CM768" s="225"/>
      <c r="CN768" s="225"/>
      <c r="CO768" s="225"/>
      <c r="CP768" s="225"/>
      <c r="CQ768" s="225"/>
      <c r="CR768" s="225"/>
      <c r="CS768" s="225"/>
      <c r="CT768" s="225"/>
    </row>
    <row r="769" spans="1:98" ht="12" customHeight="1" x14ac:dyDescent="0.25">
      <c r="A769" s="225"/>
      <c r="B769" s="225"/>
      <c r="C769" s="225"/>
      <c r="D769" s="225"/>
      <c r="E769" s="225"/>
      <c r="F769" s="225"/>
      <c r="G769" s="225"/>
      <c r="H769" s="225"/>
      <c r="I769" s="225"/>
      <c r="J769" s="225"/>
      <c r="K769" s="225"/>
      <c r="L769" s="225"/>
      <c r="M769" s="225"/>
      <c r="N769" s="225"/>
      <c r="O769" s="225"/>
      <c r="P769" s="225"/>
      <c r="Q769" s="225"/>
      <c r="R769" s="225"/>
      <c r="S769" s="225"/>
      <c r="T769" s="225"/>
      <c r="U769" s="225"/>
      <c r="V769" s="225"/>
      <c r="W769" s="225"/>
      <c r="X769" s="225"/>
      <c r="Y769" s="225"/>
      <c r="Z769" s="225"/>
      <c r="AA769" s="225"/>
      <c r="AB769" s="225"/>
      <c r="AC769" s="225"/>
      <c r="AD769" s="225"/>
      <c r="AE769" s="225"/>
      <c r="AF769" s="225"/>
      <c r="AG769" s="225"/>
      <c r="AH769" s="225"/>
      <c r="AI769" s="225"/>
      <c r="AJ769" s="225"/>
      <c r="AK769" s="257"/>
      <c r="AL769" s="257"/>
      <c r="AM769" s="225"/>
      <c r="AN769" s="225"/>
      <c r="AO769" s="225"/>
      <c r="AP769" s="225"/>
      <c r="AQ769" s="225"/>
      <c r="AR769" s="225"/>
      <c r="AS769" s="225"/>
      <c r="AT769" s="225"/>
      <c r="AU769" s="225"/>
      <c r="AV769" s="225"/>
      <c r="AW769" s="225"/>
      <c r="AX769" s="225"/>
      <c r="AY769" s="225"/>
      <c r="AZ769" s="225"/>
      <c r="BA769" s="225"/>
      <c r="BB769" s="225"/>
      <c r="BC769" s="225"/>
      <c r="BD769" s="225"/>
      <c r="BE769" s="225"/>
      <c r="BF769" s="225"/>
      <c r="BG769" s="225"/>
      <c r="BH769" s="225"/>
      <c r="BI769" s="225"/>
      <c r="BJ769" s="225"/>
      <c r="BK769" s="225"/>
      <c r="BL769" s="225"/>
      <c r="BM769" s="225"/>
      <c r="BN769" s="225"/>
      <c r="BO769" s="225"/>
      <c r="BP769" s="225"/>
      <c r="BQ769" s="225"/>
      <c r="BR769" s="225"/>
      <c r="BS769" s="225"/>
      <c r="BT769" s="225"/>
      <c r="BU769" s="225"/>
      <c r="BV769" s="225"/>
      <c r="BW769" s="225"/>
      <c r="BX769" s="225"/>
      <c r="BY769" s="225"/>
      <c r="BZ769" s="225"/>
      <c r="CA769" s="225"/>
      <c r="CB769" s="225"/>
      <c r="CC769" s="225"/>
      <c r="CD769" s="225"/>
      <c r="CE769" s="225"/>
      <c r="CF769" s="225"/>
      <c r="CG769" s="225"/>
      <c r="CH769" s="225"/>
      <c r="CI769" s="225"/>
      <c r="CJ769" s="225"/>
      <c r="CK769" s="225"/>
      <c r="CL769" s="225"/>
      <c r="CM769" s="225"/>
      <c r="CN769" s="225"/>
      <c r="CO769" s="225"/>
      <c r="CP769" s="225"/>
      <c r="CQ769" s="225"/>
      <c r="CR769" s="225"/>
      <c r="CS769" s="225"/>
      <c r="CT769" s="225"/>
    </row>
    <row r="770" spans="1:98" ht="12" customHeight="1" x14ac:dyDescent="0.25">
      <c r="A770" s="225"/>
      <c r="B770" s="225"/>
      <c r="C770" s="225"/>
      <c r="D770" s="225"/>
      <c r="E770" s="225"/>
      <c r="F770" s="225"/>
      <c r="G770" s="225"/>
      <c r="H770" s="225"/>
      <c r="I770" s="225"/>
      <c r="J770" s="225"/>
      <c r="K770" s="225"/>
      <c r="L770" s="225"/>
      <c r="M770" s="225"/>
      <c r="N770" s="225"/>
      <c r="O770" s="225"/>
      <c r="P770" s="225"/>
      <c r="Q770" s="225"/>
      <c r="R770" s="225"/>
      <c r="S770" s="225"/>
      <c r="T770" s="225"/>
      <c r="U770" s="225"/>
      <c r="V770" s="225"/>
      <c r="W770" s="225"/>
      <c r="X770" s="225"/>
      <c r="Y770" s="225"/>
      <c r="Z770" s="225"/>
      <c r="AA770" s="225"/>
      <c r="AB770" s="225"/>
      <c r="AC770" s="225"/>
      <c r="AD770" s="225"/>
      <c r="AE770" s="225"/>
      <c r="AF770" s="225"/>
      <c r="AG770" s="225"/>
      <c r="AH770" s="225"/>
      <c r="AI770" s="225"/>
      <c r="AJ770" s="225"/>
      <c r="AK770" s="257"/>
      <c r="AL770" s="257"/>
      <c r="AM770" s="225"/>
      <c r="AN770" s="225"/>
      <c r="AO770" s="225"/>
      <c r="AP770" s="225"/>
      <c r="AQ770" s="225"/>
      <c r="AR770" s="225"/>
      <c r="AS770" s="225"/>
      <c r="AT770" s="225"/>
      <c r="AU770" s="225"/>
      <c r="AV770" s="225"/>
      <c r="AW770" s="225"/>
      <c r="AX770" s="225"/>
      <c r="AY770" s="225"/>
      <c r="AZ770" s="225"/>
      <c r="BA770" s="225"/>
      <c r="BB770" s="225"/>
      <c r="BC770" s="225"/>
      <c r="BD770" s="225"/>
      <c r="BE770" s="225"/>
      <c r="BF770" s="225"/>
      <c r="BG770" s="225"/>
      <c r="BH770" s="225"/>
      <c r="BI770" s="225"/>
      <c r="BJ770" s="225"/>
      <c r="BK770" s="225"/>
      <c r="BL770" s="225"/>
      <c r="BM770" s="225"/>
      <c r="BN770" s="225"/>
      <c r="BO770" s="225"/>
      <c r="BP770" s="225"/>
      <c r="BQ770" s="225"/>
      <c r="BR770" s="225"/>
      <c r="BS770" s="225"/>
      <c r="BT770" s="225"/>
      <c r="BU770" s="225"/>
      <c r="BV770" s="225"/>
      <c r="BW770" s="225"/>
      <c r="BX770" s="225"/>
      <c r="BY770" s="225"/>
      <c r="BZ770" s="225"/>
      <c r="CA770" s="225"/>
      <c r="CB770" s="225"/>
      <c r="CC770" s="225"/>
      <c r="CD770" s="225"/>
      <c r="CE770" s="225"/>
      <c r="CF770" s="225"/>
      <c r="CG770" s="225"/>
      <c r="CH770" s="225"/>
      <c r="CI770" s="225"/>
      <c r="CJ770" s="225"/>
      <c r="CK770" s="225"/>
      <c r="CL770" s="225"/>
      <c r="CM770" s="225"/>
      <c r="CN770" s="225"/>
      <c r="CO770" s="225"/>
      <c r="CP770" s="225"/>
      <c r="CQ770" s="225"/>
      <c r="CR770" s="225"/>
      <c r="CS770" s="225"/>
      <c r="CT770" s="225"/>
    </row>
    <row r="771" spans="1:98" ht="12" customHeight="1" x14ac:dyDescent="0.25">
      <c r="A771" s="225"/>
      <c r="B771" s="225"/>
      <c r="C771" s="225"/>
      <c r="D771" s="225"/>
      <c r="E771" s="225"/>
      <c r="F771" s="225"/>
      <c r="G771" s="225"/>
      <c r="H771" s="225"/>
      <c r="I771" s="225"/>
      <c r="J771" s="225"/>
      <c r="K771" s="225"/>
      <c r="L771" s="225"/>
      <c r="M771" s="225"/>
      <c r="N771" s="225"/>
      <c r="O771" s="225"/>
      <c r="P771" s="225"/>
      <c r="Q771" s="225"/>
      <c r="R771" s="225"/>
      <c r="S771" s="225"/>
      <c r="T771" s="225"/>
      <c r="U771" s="225"/>
      <c r="V771" s="225"/>
      <c r="W771" s="225"/>
      <c r="X771" s="225"/>
      <c r="Y771" s="225"/>
      <c r="Z771" s="225"/>
      <c r="AA771" s="225"/>
      <c r="AB771" s="225"/>
      <c r="AC771" s="225"/>
      <c r="AD771" s="225"/>
      <c r="AE771" s="225"/>
      <c r="AF771" s="225"/>
      <c r="AG771" s="225"/>
      <c r="AH771" s="225"/>
      <c r="AI771" s="225"/>
      <c r="AJ771" s="225"/>
      <c r="AK771" s="257"/>
      <c r="AL771" s="257"/>
      <c r="AM771" s="225"/>
      <c r="AN771" s="225"/>
      <c r="AO771" s="225"/>
      <c r="AP771" s="225"/>
      <c r="AQ771" s="225"/>
      <c r="AR771" s="225"/>
      <c r="AS771" s="225"/>
      <c r="AT771" s="225"/>
      <c r="AU771" s="225"/>
      <c r="AV771" s="225"/>
      <c r="AW771" s="225"/>
      <c r="AX771" s="225"/>
      <c r="AY771" s="225"/>
      <c r="AZ771" s="225"/>
      <c r="BA771" s="225"/>
      <c r="BB771" s="225"/>
      <c r="BC771" s="225"/>
      <c r="BD771" s="225"/>
      <c r="BE771" s="225"/>
      <c r="BF771" s="225"/>
      <c r="BG771" s="225"/>
      <c r="BH771" s="225"/>
      <c r="BI771" s="225"/>
      <c r="BJ771" s="225"/>
      <c r="BK771" s="225"/>
      <c r="BL771" s="225"/>
      <c r="BM771" s="225"/>
      <c r="BN771" s="225"/>
      <c r="BO771" s="225"/>
      <c r="BP771" s="225"/>
      <c r="BQ771" s="225"/>
      <c r="BR771" s="225"/>
      <c r="BS771" s="225"/>
      <c r="BT771" s="225"/>
      <c r="BU771" s="225"/>
      <c r="BV771" s="225"/>
      <c r="BW771" s="225"/>
      <c r="BX771" s="225"/>
      <c r="BY771" s="225"/>
      <c r="BZ771" s="225"/>
      <c r="CA771" s="225"/>
      <c r="CB771" s="225"/>
      <c r="CC771" s="225"/>
      <c r="CD771" s="225"/>
      <c r="CE771" s="225"/>
      <c r="CF771" s="225"/>
      <c r="CG771" s="225"/>
      <c r="CH771" s="225"/>
      <c r="CI771" s="225"/>
      <c r="CJ771" s="225"/>
      <c r="CK771" s="225"/>
      <c r="CL771" s="225"/>
      <c r="CM771" s="225"/>
      <c r="CN771" s="225"/>
      <c r="CO771" s="225"/>
      <c r="CP771" s="225"/>
      <c r="CQ771" s="225"/>
      <c r="CR771" s="225"/>
      <c r="CS771" s="225"/>
      <c r="CT771" s="225"/>
    </row>
    <row r="772" spans="1:98" ht="12" customHeight="1" x14ac:dyDescent="0.25">
      <c r="A772" s="225"/>
      <c r="B772" s="225"/>
      <c r="C772" s="225"/>
      <c r="D772" s="225"/>
      <c r="E772" s="225"/>
      <c r="F772" s="225"/>
      <c r="G772" s="225"/>
      <c r="H772" s="225"/>
      <c r="I772" s="225"/>
      <c r="J772" s="225"/>
      <c r="K772" s="225"/>
      <c r="L772" s="225"/>
      <c r="M772" s="225"/>
      <c r="N772" s="225"/>
      <c r="O772" s="225"/>
      <c r="P772" s="225"/>
      <c r="Q772" s="225"/>
      <c r="R772" s="225"/>
      <c r="S772" s="225"/>
      <c r="T772" s="225"/>
      <c r="U772" s="225"/>
      <c r="V772" s="225"/>
      <c r="W772" s="225"/>
      <c r="X772" s="225"/>
      <c r="Y772" s="225"/>
      <c r="Z772" s="225"/>
      <c r="AA772" s="225"/>
      <c r="AB772" s="225"/>
      <c r="AC772" s="225"/>
      <c r="AD772" s="225"/>
      <c r="AE772" s="225"/>
      <c r="AF772" s="225"/>
      <c r="AG772" s="225"/>
      <c r="AH772" s="225"/>
      <c r="AI772" s="225"/>
      <c r="AJ772" s="225"/>
      <c r="AK772" s="257"/>
      <c r="AL772" s="257"/>
      <c r="AM772" s="225"/>
      <c r="AN772" s="225"/>
      <c r="AO772" s="225"/>
      <c r="AP772" s="225"/>
      <c r="AQ772" s="225"/>
      <c r="AR772" s="225"/>
      <c r="AS772" s="225"/>
      <c r="AT772" s="225"/>
      <c r="AU772" s="225"/>
      <c r="AV772" s="225"/>
      <c r="AW772" s="225"/>
      <c r="AX772" s="225"/>
      <c r="AY772" s="225"/>
      <c r="AZ772" s="225"/>
      <c r="BA772" s="225"/>
      <c r="BB772" s="225"/>
      <c r="BC772" s="225"/>
      <c r="BD772" s="225"/>
      <c r="BE772" s="225"/>
      <c r="BF772" s="225"/>
      <c r="BG772" s="225"/>
      <c r="BH772" s="225"/>
      <c r="BI772" s="225"/>
      <c r="BJ772" s="225"/>
      <c r="BK772" s="225"/>
      <c r="BL772" s="225"/>
      <c r="BM772" s="225"/>
      <c r="BN772" s="225"/>
      <c r="BO772" s="225"/>
      <c r="BP772" s="225"/>
      <c r="BQ772" s="225"/>
      <c r="BR772" s="225"/>
      <c r="BS772" s="225"/>
      <c r="BT772" s="225"/>
      <c r="BU772" s="225"/>
      <c r="BV772" s="225"/>
      <c r="BW772" s="225"/>
      <c r="BX772" s="225"/>
      <c r="BY772" s="225"/>
      <c r="BZ772" s="225"/>
      <c r="CA772" s="225"/>
      <c r="CB772" s="225"/>
      <c r="CC772" s="225"/>
      <c r="CD772" s="225"/>
      <c r="CE772" s="225"/>
      <c r="CF772" s="225"/>
      <c r="CG772" s="225"/>
      <c r="CH772" s="225"/>
      <c r="CI772" s="225"/>
      <c r="CJ772" s="225"/>
      <c r="CK772" s="225"/>
      <c r="CL772" s="225"/>
      <c r="CM772" s="225"/>
      <c r="CN772" s="225"/>
      <c r="CO772" s="225"/>
      <c r="CP772" s="225"/>
      <c r="CQ772" s="225"/>
      <c r="CR772" s="225"/>
      <c r="CS772" s="225"/>
      <c r="CT772" s="225"/>
    </row>
    <row r="773" spans="1:98" ht="12" customHeight="1" x14ac:dyDescent="0.25">
      <c r="A773" s="225"/>
      <c r="B773" s="225"/>
      <c r="C773" s="225"/>
      <c r="D773" s="225"/>
      <c r="E773" s="225"/>
      <c r="F773" s="225"/>
      <c r="G773" s="225"/>
      <c r="H773" s="225"/>
      <c r="I773" s="225"/>
      <c r="J773" s="225"/>
      <c r="K773" s="225"/>
      <c r="L773" s="225"/>
      <c r="M773" s="225"/>
      <c r="N773" s="225"/>
      <c r="O773" s="225"/>
      <c r="P773" s="225"/>
      <c r="Q773" s="225"/>
      <c r="R773" s="225"/>
      <c r="S773" s="225"/>
      <c r="T773" s="225"/>
      <c r="U773" s="225"/>
      <c r="V773" s="225"/>
      <c r="W773" s="225"/>
      <c r="X773" s="225"/>
      <c r="Y773" s="225"/>
      <c r="Z773" s="225"/>
      <c r="AA773" s="225"/>
      <c r="AB773" s="225"/>
      <c r="AC773" s="225"/>
      <c r="AD773" s="225"/>
      <c r="AE773" s="225"/>
      <c r="AF773" s="225"/>
      <c r="AG773" s="225"/>
      <c r="AH773" s="225"/>
      <c r="AI773" s="225"/>
      <c r="AJ773" s="225"/>
      <c r="AK773" s="257"/>
      <c r="AL773" s="257"/>
      <c r="AM773" s="225"/>
      <c r="AN773" s="225"/>
      <c r="AO773" s="225"/>
      <c r="AP773" s="225"/>
      <c r="AQ773" s="225"/>
      <c r="AR773" s="225"/>
      <c r="AS773" s="225"/>
      <c r="AT773" s="225"/>
      <c r="AU773" s="225"/>
      <c r="AV773" s="225"/>
      <c r="AW773" s="225"/>
      <c r="AX773" s="225"/>
      <c r="AY773" s="225"/>
      <c r="AZ773" s="225"/>
      <c r="BA773" s="225"/>
      <c r="BB773" s="225"/>
      <c r="BC773" s="225"/>
      <c r="BD773" s="225"/>
      <c r="BE773" s="225"/>
      <c r="BF773" s="225"/>
      <c r="BG773" s="225"/>
      <c r="BH773" s="225"/>
      <c r="BI773" s="225"/>
      <c r="BJ773" s="225"/>
      <c r="BK773" s="225"/>
      <c r="BL773" s="225"/>
      <c r="BM773" s="225"/>
      <c r="BN773" s="225"/>
      <c r="BO773" s="225"/>
      <c r="BP773" s="225"/>
      <c r="BQ773" s="225"/>
      <c r="BR773" s="225"/>
      <c r="BS773" s="225"/>
      <c r="BT773" s="225"/>
      <c r="BU773" s="225"/>
      <c r="BV773" s="225"/>
      <c r="BW773" s="225"/>
      <c r="BX773" s="225"/>
      <c r="BY773" s="225"/>
      <c r="BZ773" s="225"/>
      <c r="CA773" s="225"/>
      <c r="CB773" s="225"/>
      <c r="CC773" s="225"/>
      <c r="CD773" s="225"/>
      <c r="CE773" s="225"/>
      <c r="CF773" s="225"/>
      <c r="CG773" s="225"/>
      <c r="CH773" s="225"/>
      <c r="CI773" s="225"/>
      <c r="CJ773" s="225"/>
      <c r="CK773" s="225"/>
      <c r="CL773" s="225"/>
      <c r="CM773" s="225"/>
      <c r="CN773" s="225"/>
      <c r="CO773" s="225"/>
      <c r="CP773" s="225"/>
      <c r="CQ773" s="225"/>
      <c r="CR773" s="225"/>
      <c r="CS773" s="225"/>
      <c r="CT773" s="225"/>
    </row>
    <row r="774" spans="1:98" ht="12" customHeight="1" x14ac:dyDescent="0.25">
      <c r="A774" s="225"/>
      <c r="B774" s="225"/>
      <c r="C774" s="225"/>
      <c r="D774" s="225"/>
      <c r="E774" s="225"/>
      <c r="F774" s="225"/>
      <c r="G774" s="225"/>
      <c r="H774" s="225"/>
      <c r="I774" s="225"/>
      <c r="J774" s="225"/>
      <c r="K774" s="225"/>
      <c r="L774" s="225"/>
      <c r="M774" s="225"/>
      <c r="N774" s="225"/>
      <c r="O774" s="225"/>
      <c r="P774" s="225"/>
      <c r="Q774" s="225"/>
      <c r="R774" s="225"/>
      <c r="S774" s="225"/>
      <c r="T774" s="225"/>
      <c r="U774" s="225"/>
      <c r="V774" s="225"/>
      <c r="W774" s="225"/>
      <c r="X774" s="225"/>
      <c r="Y774" s="225"/>
      <c r="Z774" s="225"/>
      <c r="AA774" s="225"/>
      <c r="AB774" s="225"/>
      <c r="AC774" s="225"/>
      <c r="AD774" s="225"/>
      <c r="AE774" s="225"/>
      <c r="AF774" s="225"/>
      <c r="AG774" s="225"/>
      <c r="AH774" s="225"/>
      <c r="AI774" s="225"/>
      <c r="AJ774" s="225"/>
      <c r="AK774" s="257"/>
      <c r="AL774" s="257"/>
      <c r="AM774" s="225"/>
      <c r="AN774" s="225"/>
      <c r="AO774" s="225"/>
      <c r="AP774" s="225"/>
      <c r="AQ774" s="225"/>
      <c r="AR774" s="225"/>
      <c r="AS774" s="225"/>
      <c r="AT774" s="225"/>
      <c r="AU774" s="225"/>
      <c r="AV774" s="225"/>
      <c r="AW774" s="225"/>
      <c r="AX774" s="225"/>
      <c r="AY774" s="225"/>
      <c r="AZ774" s="225"/>
      <c r="BA774" s="225"/>
      <c r="BB774" s="225"/>
      <c r="BC774" s="225"/>
      <c r="BD774" s="225"/>
      <c r="BE774" s="225"/>
      <c r="BF774" s="225"/>
      <c r="BG774" s="225"/>
      <c r="BH774" s="225"/>
      <c r="BI774" s="225"/>
      <c r="BJ774" s="225"/>
      <c r="BK774" s="225"/>
      <c r="BL774" s="225"/>
      <c r="BM774" s="225"/>
      <c r="BN774" s="225"/>
      <c r="BO774" s="225"/>
      <c r="BP774" s="225"/>
      <c r="BQ774" s="225"/>
      <c r="BR774" s="225"/>
      <c r="BS774" s="225"/>
      <c r="BT774" s="225"/>
      <c r="BU774" s="225"/>
      <c r="BV774" s="225"/>
      <c r="BW774" s="225"/>
      <c r="BX774" s="225"/>
      <c r="BY774" s="225"/>
      <c r="BZ774" s="225"/>
      <c r="CA774" s="225"/>
      <c r="CB774" s="225"/>
      <c r="CC774" s="225"/>
      <c r="CD774" s="225"/>
      <c r="CE774" s="225"/>
      <c r="CF774" s="225"/>
      <c r="CG774" s="225"/>
      <c r="CH774" s="225"/>
      <c r="CI774" s="225"/>
      <c r="CJ774" s="225"/>
      <c r="CK774" s="225"/>
      <c r="CL774" s="225"/>
      <c r="CM774" s="225"/>
      <c r="CN774" s="225"/>
      <c r="CO774" s="225"/>
      <c r="CP774" s="225"/>
      <c r="CQ774" s="225"/>
      <c r="CR774" s="225"/>
      <c r="CS774" s="225"/>
      <c r="CT774" s="225"/>
    </row>
    <row r="775" spans="1:98" ht="12" customHeight="1" x14ac:dyDescent="0.25">
      <c r="A775" s="225"/>
      <c r="B775" s="225"/>
      <c r="C775" s="225"/>
      <c r="D775" s="225"/>
      <c r="E775" s="225"/>
      <c r="F775" s="225"/>
      <c r="G775" s="225"/>
      <c r="H775" s="225"/>
      <c r="I775" s="225"/>
      <c r="J775" s="225"/>
      <c r="K775" s="225"/>
      <c r="L775" s="225"/>
      <c r="M775" s="225"/>
      <c r="N775" s="225"/>
      <c r="O775" s="225"/>
      <c r="P775" s="225"/>
      <c r="Q775" s="225"/>
      <c r="R775" s="225"/>
      <c r="S775" s="225"/>
      <c r="T775" s="225"/>
      <c r="U775" s="225"/>
      <c r="V775" s="225"/>
      <c r="W775" s="225"/>
      <c r="X775" s="225"/>
      <c r="Y775" s="225"/>
      <c r="Z775" s="225"/>
      <c r="AA775" s="225"/>
      <c r="AB775" s="225"/>
      <c r="AC775" s="225"/>
      <c r="AD775" s="225"/>
      <c r="AE775" s="225"/>
      <c r="AF775" s="225"/>
      <c r="AG775" s="225"/>
      <c r="AH775" s="225"/>
      <c r="AI775" s="225"/>
      <c r="AJ775" s="225"/>
      <c r="AK775" s="257"/>
      <c r="AL775" s="257"/>
      <c r="AM775" s="225"/>
      <c r="AN775" s="225"/>
      <c r="AO775" s="225"/>
      <c r="AP775" s="225"/>
      <c r="AQ775" s="225"/>
      <c r="AR775" s="225"/>
      <c r="AS775" s="225"/>
      <c r="AT775" s="225"/>
      <c r="AU775" s="225"/>
      <c r="AV775" s="225"/>
      <c r="AW775" s="225"/>
      <c r="AX775" s="225"/>
      <c r="AY775" s="225"/>
      <c r="AZ775" s="225"/>
      <c r="BA775" s="225"/>
      <c r="BB775" s="225"/>
      <c r="BC775" s="225"/>
      <c r="BD775" s="225"/>
      <c r="BE775" s="225"/>
      <c r="BF775" s="225"/>
      <c r="BG775" s="225"/>
      <c r="BH775" s="225"/>
      <c r="BI775" s="225"/>
      <c r="BJ775" s="225"/>
      <c r="BK775" s="225"/>
      <c r="BL775" s="225"/>
      <c r="BM775" s="225"/>
      <c r="BN775" s="225"/>
      <c r="BO775" s="225"/>
      <c r="BP775" s="225"/>
      <c r="BQ775" s="225"/>
      <c r="BR775" s="225"/>
      <c r="BS775" s="225"/>
      <c r="BT775" s="225"/>
      <c r="BU775" s="225"/>
      <c r="BV775" s="225"/>
      <c r="BW775" s="225"/>
      <c r="BX775" s="225"/>
      <c r="BY775" s="225"/>
      <c r="BZ775" s="225"/>
      <c r="CA775" s="225"/>
      <c r="CB775" s="225"/>
      <c r="CC775" s="225"/>
      <c r="CD775" s="225"/>
      <c r="CE775" s="225"/>
      <c r="CF775" s="225"/>
      <c r="CG775" s="225"/>
      <c r="CH775" s="225"/>
      <c r="CI775" s="225"/>
      <c r="CJ775" s="225"/>
      <c r="CK775" s="225"/>
      <c r="CL775" s="225"/>
      <c r="CM775" s="225"/>
      <c r="CN775" s="225"/>
      <c r="CO775" s="225"/>
      <c r="CP775" s="225"/>
      <c r="CQ775" s="225"/>
      <c r="CR775" s="225"/>
      <c r="CS775" s="225"/>
      <c r="CT775" s="225"/>
    </row>
    <row r="776" spans="1:98" ht="12" customHeight="1" x14ac:dyDescent="0.25">
      <c r="A776" s="225"/>
      <c r="B776" s="225"/>
      <c r="C776" s="225"/>
      <c r="D776" s="225"/>
      <c r="E776" s="225"/>
      <c r="F776" s="225"/>
      <c r="G776" s="225"/>
      <c r="H776" s="225"/>
      <c r="I776" s="225"/>
      <c r="J776" s="225"/>
      <c r="K776" s="225"/>
      <c r="L776" s="225"/>
      <c r="M776" s="225"/>
      <c r="N776" s="225"/>
      <c r="O776" s="225"/>
      <c r="P776" s="225"/>
      <c r="Q776" s="225"/>
      <c r="R776" s="225"/>
      <c r="S776" s="225"/>
      <c r="T776" s="225"/>
      <c r="U776" s="225"/>
      <c r="V776" s="225"/>
      <c r="W776" s="225"/>
      <c r="X776" s="225"/>
      <c r="Y776" s="225"/>
      <c r="Z776" s="225"/>
      <c r="AA776" s="225"/>
      <c r="AB776" s="225"/>
      <c r="AC776" s="225"/>
      <c r="AD776" s="225"/>
      <c r="AE776" s="225"/>
      <c r="AF776" s="225"/>
      <c r="AG776" s="225"/>
      <c r="AH776" s="225"/>
      <c r="AI776" s="225"/>
      <c r="AJ776" s="225"/>
      <c r="AK776" s="257"/>
      <c r="AL776" s="257"/>
      <c r="AM776" s="225"/>
      <c r="AN776" s="225"/>
      <c r="AO776" s="225"/>
      <c r="AP776" s="225"/>
      <c r="AQ776" s="225"/>
      <c r="AR776" s="225"/>
      <c r="AS776" s="225"/>
      <c r="AT776" s="225"/>
      <c r="AU776" s="225"/>
      <c r="AV776" s="225"/>
      <c r="AW776" s="225"/>
      <c r="AX776" s="225"/>
      <c r="AY776" s="225"/>
      <c r="AZ776" s="225"/>
      <c r="BA776" s="225"/>
      <c r="BB776" s="225"/>
      <c r="BC776" s="225"/>
      <c r="BD776" s="225"/>
      <c r="BE776" s="225"/>
      <c r="BF776" s="225"/>
      <c r="BG776" s="225"/>
      <c r="BH776" s="225"/>
      <c r="BI776" s="225"/>
      <c r="BJ776" s="225"/>
      <c r="BK776" s="225"/>
      <c r="BL776" s="225"/>
      <c r="BM776" s="225"/>
      <c r="BN776" s="225"/>
      <c r="BO776" s="225"/>
      <c r="BP776" s="225"/>
      <c r="BQ776" s="225"/>
      <c r="BR776" s="225"/>
      <c r="BS776" s="225"/>
      <c r="BT776" s="225"/>
      <c r="BU776" s="225"/>
      <c r="BV776" s="225"/>
      <c r="BW776" s="225"/>
      <c r="BX776" s="225"/>
      <c r="BY776" s="225"/>
      <c r="BZ776" s="225"/>
      <c r="CA776" s="225"/>
      <c r="CB776" s="225"/>
      <c r="CC776" s="225"/>
      <c r="CD776" s="225"/>
      <c r="CE776" s="225"/>
      <c r="CF776" s="225"/>
      <c r="CG776" s="225"/>
      <c r="CH776" s="225"/>
      <c r="CI776" s="225"/>
      <c r="CJ776" s="225"/>
      <c r="CK776" s="225"/>
      <c r="CL776" s="225"/>
      <c r="CM776" s="225"/>
      <c r="CN776" s="225"/>
      <c r="CO776" s="225"/>
      <c r="CP776" s="225"/>
      <c r="CQ776" s="225"/>
      <c r="CR776" s="225"/>
      <c r="CS776" s="225"/>
      <c r="CT776" s="225"/>
    </row>
    <row r="777" spans="1:98" ht="12" customHeight="1" x14ac:dyDescent="0.25">
      <c r="A777" s="225"/>
      <c r="B777" s="225"/>
      <c r="C777" s="225"/>
      <c r="D777" s="225"/>
      <c r="E777" s="225"/>
      <c r="F777" s="225"/>
      <c r="G777" s="225"/>
      <c r="H777" s="225"/>
      <c r="I777" s="225"/>
      <c r="J777" s="225"/>
      <c r="K777" s="225"/>
      <c r="L777" s="225"/>
      <c r="M777" s="225"/>
      <c r="N777" s="225"/>
      <c r="O777" s="225"/>
      <c r="P777" s="225"/>
      <c r="Q777" s="225"/>
      <c r="R777" s="225"/>
      <c r="S777" s="225"/>
      <c r="T777" s="225"/>
      <c r="U777" s="225"/>
      <c r="V777" s="225"/>
      <c r="W777" s="225"/>
      <c r="X777" s="225"/>
      <c r="Y777" s="225"/>
      <c r="Z777" s="225"/>
      <c r="AA777" s="225"/>
      <c r="AB777" s="225"/>
      <c r="AC777" s="225"/>
      <c r="AD777" s="225"/>
      <c r="AE777" s="225"/>
      <c r="AF777" s="225"/>
      <c r="AG777" s="225"/>
      <c r="AH777" s="225"/>
      <c r="AI777" s="225"/>
      <c r="AJ777" s="225"/>
      <c r="AK777" s="257"/>
      <c r="AL777" s="257"/>
      <c r="AM777" s="225"/>
      <c r="AN777" s="225"/>
      <c r="AO777" s="225"/>
      <c r="AP777" s="225"/>
      <c r="AQ777" s="225"/>
      <c r="AR777" s="225"/>
      <c r="AS777" s="225"/>
      <c r="AT777" s="225"/>
      <c r="AU777" s="225"/>
      <c r="AV777" s="225"/>
      <c r="AW777" s="225"/>
      <c r="AX777" s="225"/>
      <c r="AY777" s="225"/>
      <c r="AZ777" s="225"/>
      <c r="BA777" s="225"/>
      <c r="BB777" s="225"/>
      <c r="BC777" s="225"/>
      <c r="BD777" s="225"/>
      <c r="BE777" s="225"/>
      <c r="BF777" s="225"/>
      <c r="BG777" s="225"/>
      <c r="BH777" s="225"/>
      <c r="BI777" s="225"/>
      <c r="BJ777" s="225"/>
      <c r="BK777" s="225"/>
      <c r="BL777" s="225"/>
      <c r="BM777" s="225"/>
      <c r="BN777" s="225"/>
      <c r="BO777" s="225"/>
      <c r="BP777" s="225"/>
      <c r="BQ777" s="225"/>
      <c r="BR777" s="225"/>
      <c r="BS777" s="225"/>
      <c r="BT777" s="225"/>
      <c r="BU777" s="225"/>
      <c r="BV777" s="225"/>
      <c r="BW777" s="225"/>
      <c r="BX777" s="225"/>
      <c r="BY777" s="225"/>
      <c r="BZ777" s="225"/>
      <c r="CA777" s="225"/>
      <c r="CB777" s="225"/>
      <c r="CC777" s="225"/>
      <c r="CD777" s="225"/>
      <c r="CE777" s="225"/>
      <c r="CF777" s="225"/>
      <c r="CG777" s="225"/>
      <c r="CH777" s="225"/>
      <c r="CI777" s="225"/>
      <c r="CJ777" s="225"/>
      <c r="CK777" s="225"/>
      <c r="CL777" s="225"/>
      <c r="CM777" s="225"/>
      <c r="CN777" s="225"/>
      <c r="CO777" s="225"/>
      <c r="CP777" s="225"/>
      <c r="CQ777" s="225"/>
      <c r="CR777" s="225"/>
      <c r="CS777" s="225"/>
      <c r="CT777" s="225"/>
    </row>
    <row r="778" spans="1:98" ht="12" customHeight="1" x14ac:dyDescent="0.25">
      <c r="A778" s="225"/>
      <c r="B778" s="225"/>
      <c r="C778" s="225"/>
      <c r="D778" s="225"/>
      <c r="E778" s="225"/>
      <c r="F778" s="225"/>
      <c r="G778" s="225"/>
      <c r="H778" s="225"/>
      <c r="I778" s="225"/>
      <c r="J778" s="225"/>
      <c r="K778" s="225"/>
      <c r="L778" s="225"/>
      <c r="M778" s="225"/>
      <c r="N778" s="225"/>
      <c r="O778" s="225"/>
      <c r="P778" s="225"/>
      <c r="Q778" s="225"/>
      <c r="R778" s="225"/>
      <c r="S778" s="225"/>
      <c r="T778" s="225"/>
      <c r="U778" s="225"/>
      <c r="V778" s="225"/>
      <c r="W778" s="225"/>
      <c r="X778" s="225"/>
      <c r="Y778" s="225"/>
      <c r="Z778" s="225"/>
      <c r="AA778" s="225"/>
      <c r="AB778" s="225"/>
      <c r="AC778" s="225"/>
      <c r="AD778" s="225"/>
      <c r="AE778" s="225"/>
      <c r="AF778" s="225"/>
      <c r="AG778" s="225"/>
      <c r="AH778" s="225"/>
      <c r="AI778" s="225"/>
      <c r="AJ778" s="225"/>
      <c r="AK778" s="257"/>
      <c r="AL778" s="257"/>
      <c r="AM778" s="225"/>
      <c r="AN778" s="225"/>
      <c r="AO778" s="225"/>
      <c r="AP778" s="225"/>
      <c r="AQ778" s="225"/>
      <c r="AR778" s="225"/>
      <c r="AS778" s="225"/>
      <c r="AT778" s="225"/>
      <c r="AU778" s="225"/>
      <c r="AV778" s="225"/>
      <c r="AW778" s="225"/>
      <c r="AX778" s="225"/>
      <c r="AY778" s="225"/>
      <c r="AZ778" s="225"/>
      <c r="BA778" s="225"/>
      <c r="BB778" s="225"/>
      <c r="BC778" s="225"/>
      <c r="BD778" s="225"/>
      <c r="BE778" s="225"/>
      <c r="BF778" s="225"/>
      <c r="BG778" s="225"/>
      <c r="BH778" s="225"/>
      <c r="BI778" s="225"/>
      <c r="BJ778" s="225"/>
      <c r="BK778" s="225"/>
      <c r="BL778" s="225"/>
      <c r="BM778" s="225"/>
      <c r="BN778" s="225"/>
      <c r="BO778" s="225"/>
      <c r="BP778" s="225"/>
      <c r="BQ778" s="225"/>
      <c r="BR778" s="225"/>
      <c r="BS778" s="225"/>
      <c r="BT778" s="225"/>
      <c r="BU778" s="225"/>
      <c r="BV778" s="225"/>
      <c r="BW778" s="225"/>
      <c r="BX778" s="225"/>
      <c r="BY778" s="225"/>
      <c r="BZ778" s="225"/>
      <c r="CA778" s="225"/>
      <c r="CB778" s="225"/>
      <c r="CC778" s="225"/>
      <c r="CD778" s="225"/>
      <c r="CE778" s="225"/>
      <c r="CF778" s="225"/>
      <c r="CG778" s="225"/>
      <c r="CH778" s="225"/>
      <c r="CI778" s="225"/>
      <c r="CJ778" s="225"/>
      <c r="CK778" s="225"/>
      <c r="CL778" s="225"/>
      <c r="CM778" s="225"/>
      <c r="CN778" s="225"/>
      <c r="CO778" s="225"/>
      <c r="CP778" s="225"/>
      <c r="CQ778" s="225"/>
      <c r="CR778" s="225"/>
      <c r="CS778" s="225"/>
      <c r="CT778" s="225"/>
    </row>
    <row r="779" spans="1:98" ht="12" customHeight="1" x14ac:dyDescent="0.25">
      <c r="A779" s="225"/>
      <c r="B779" s="225"/>
      <c r="C779" s="225"/>
      <c r="D779" s="225"/>
      <c r="E779" s="225"/>
      <c r="F779" s="225"/>
      <c r="G779" s="225"/>
      <c r="H779" s="225"/>
      <c r="I779" s="225"/>
      <c r="J779" s="225"/>
      <c r="K779" s="225"/>
      <c r="L779" s="225"/>
      <c r="M779" s="225"/>
      <c r="N779" s="225"/>
      <c r="O779" s="225"/>
      <c r="P779" s="225"/>
      <c r="Q779" s="225"/>
      <c r="R779" s="225"/>
      <c r="S779" s="225"/>
      <c r="T779" s="225"/>
      <c r="U779" s="225"/>
      <c r="V779" s="225"/>
      <c r="W779" s="225"/>
      <c r="X779" s="225"/>
      <c r="Y779" s="225"/>
      <c r="Z779" s="225"/>
      <c r="AA779" s="225"/>
      <c r="AB779" s="225"/>
      <c r="AC779" s="225"/>
      <c r="AD779" s="225"/>
      <c r="AE779" s="225"/>
      <c r="AF779" s="225"/>
      <c r="AG779" s="225"/>
      <c r="AH779" s="225"/>
      <c r="AI779" s="225"/>
      <c r="AJ779" s="225"/>
      <c r="AK779" s="257"/>
      <c r="AL779" s="257"/>
      <c r="AM779" s="225"/>
      <c r="AN779" s="225"/>
      <c r="AO779" s="225"/>
      <c r="AP779" s="225"/>
      <c r="AQ779" s="225"/>
      <c r="AR779" s="225"/>
      <c r="AS779" s="225"/>
      <c r="AT779" s="225"/>
      <c r="AU779" s="225"/>
      <c r="AV779" s="225"/>
      <c r="AW779" s="225"/>
      <c r="AX779" s="225"/>
      <c r="AY779" s="225"/>
      <c r="AZ779" s="225"/>
      <c r="BA779" s="225"/>
      <c r="BB779" s="225"/>
      <c r="BC779" s="225"/>
      <c r="BD779" s="225"/>
      <c r="BE779" s="225"/>
      <c r="BF779" s="225"/>
      <c r="BG779" s="225"/>
      <c r="BH779" s="225"/>
      <c r="BI779" s="225"/>
      <c r="BJ779" s="225"/>
      <c r="BK779" s="225"/>
      <c r="BL779" s="225"/>
      <c r="BM779" s="225"/>
      <c r="BN779" s="225"/>
      <c r="BO779" s="225"/>
      <c r="BP779" s="225"/>
      <c r="BQ779" s="225"/>
      <c r="BR779" s="225"/>
      <c r="BS779" s="225"/>
      <c r="BT779" s="225"/>
      <c r="BU779" s="225"/>
      <c r="BV779" s="225"/>
      <c r="BW779" s="225"/>
      <c r="BX779" s="225"/>
      <c r="BY779" s="225"/>
      <c r="BZ779" s="225"/>
      <c r="CA779" s="225"/>
      <c r="CB779" s="225"/>
      <c r="CC779" s="225"/>
      <c r="CD779" s="225"/>
      <c r="CE779" s="225"/>
      <c r="CF779" s="225"/>
      <c r="CG779" s="225"/>
      <c r="CH779" s="225"/>
      <c r="CI779" s="225"/>
      <c r="CJ779" s="225"/>
      <c r="CK779" s="225"/>
      <c r="CL779" s="225"/>
      <c r="CM779" s="225"/>
      <c r="CN779" s="225"/>
      <c r="CO779" s="225"/>
      <c r="CP779" s="225"/>
      <c r="CQ779" s="225"/>
      <c r="CR779" s="225"/>
      <c r="CS779" s="225"/>
      <c r="CT779" s="225"/>
    </row>
    <row r="780" spans="1:98" ht="12" customHeight="1" x14ac:dyDescent="0.25">
      <c r="A780" s="225"/>
      <c r="B780" s="225"/>
      <c r="C780" s="225"/>
      <c r="D780" s="225"/>
      <c r="E780" s="225"/>
      <c r="F780" s="225"/>
      <c r="G780" s="225"/>
      <c r="H780" s="225"/>
      <c r="I780" s="225"/>
      <c r="J780" s="225"/>
      <c r="K780" s="225"/>
      <c r="L780" s="225"/>
      <c r="M780" s="225"/>
      <c r="N780" s="225"/>
      <c r="O780" s="225"/>
      <c r="P780" s="225"/>
      <c r="Q780" s="225"/>
      <c r="R780" s="225"/>
      <c r="S780" s="225"/>
      <c r="T780" s="225"/>
      <c r="U780" s="225"/>
      <c r="V780" s="225"/>
      <c r="W780" s="225"/>
      <c r="X780" s="225"/>
      <c r="Y780" s="225"/>
      <c r="Z780" s="225"/>
      <c r="AA780" s="225"/>
      <c r="AB780" s="225"/>
      <c r="AC780" s="225"/>
      <c r="AD780" s="225"/>
      <c r="AE780" s="225"/>
      <c r="AF780" s="225"/>
      <c r="AG780" s="225"/>
      <c r="AH780" s="225"/>
      <c r="AI780" s="225"/>
      <c r="AJ780" s="225"/>
      <c r="AK780" s="257"/>
      <c r="AL780" s="257"/>
      <c r="AM780" s="225"/>
      <c r="AN780" s="225"/>
      <c r="AO780" s="225"/>
      <c r="AP780" s="225"/>
      <c r="AQ780" s="225"/>
      <c r="AR780" s="225"/>
      <c r="AS780" s="225"/>
      <c r="AT780" s="225"/>
      <c r="AU780" s="225"/>
      <c r="AV780" s="225"/>
      <c r="AW780" s="225"/>
      <c r="AX780" s="225"/>
      <c r="AY780" s="225"/>
      <c r="AZ780" s="225"/>
      <c r="BA780" s="225"/>
      <c r="BB780" s="225"/>
      <c r="BC780" s="225"/>
      <c r="BD780" s="225"/>
      <c r="BE780" s="225"/>
      <c r="BF780" s="225"/>
      <c r="BG780" s="225"/>
      <c r="BH780" s="225"/>
      <c r="BI780" s="225"/>
      <c r="BJ780" s="225"/>
      <c r="BK780" s="225"/>
      <c r="BL780" s="225"/>
      <c r="BM780" s="225"/>
      <c r="BN780" s="225"/>
      <c r="BO780" s="225"/>
      <c r="BP780" s="225"/>
      <c r="BQ780" s="225"/>
      <c r="BR780" s="225"/>
      <c r="BS780" s="225"/>
      <c r="BT780" s="225"/>
      <c r="BU780" s="225"/>
      <c r="BV780" s="225"/>
      <c r="BW780" s="225"/>
      <c r="BX780" s="225"/>
      <c r="BY780" s="225"/>
      <c r="BZ780" s="225"/>
      <c r="CA780" s="225"/>
      <c r="CB780" s="225"/>
      <c r="CC780" s="225"/>
      <c r="CD780" s="225"/>
      <c r="CE780" s="225"/>
      <c r="CF780" s="225"/>
      <c r="CG780" s="225"/>
      <c r="CH780" s="225"/>
      <c r="CI780" s="225"/>
      <c r="CJ780" s="225"/>
      <c r="CK780" s="225"/>
      <c r="CL780" s="225"/>
      <c r="CM780" s="225"/>
      <c r="CN780" s="225"/>
      <c r="CO780" s="225"/>
      <c r="CP780" s="225"/>
      <c r="CQ780" s="225"/>
      <c r="CR780" s="225"/>
      <c r="CS780" s="225"/>
      <c r="CT780" s="225"/>
    </row>
    <row r="781" spans="1:98" ht="12" customHeight="1" x14ac:dyDescent="0.25">
      <c r="A781" s="225"/>
      <c r="B781" s="225"/>
      <c r="C781" s="225"/>
      <c r="D781" s="225"/>
      <c r="E781" s="225"/>
      <c r="F781" s="225"/>
      <c r="G781" s="225"/>
      <c r="H781" s="225"/>
      <c r="I781" s="225"/>
      <c r="J781" s="225"/>
      <c r="K781" s="225"/>
      <c r="L781" s="225"/>
      <c r="M781" s="225"/>
      <c r="N781" s="225"/>
      <c r="O781" s="225"/>
      <c r="P781" s="225"/>
      <c r="Q781" s="225"/>
      <c r="R781" s="225"/>
      <c r="S781" s="225"/>
      <c r="T781" s="225"/>
      <c r="U781" s="225"/>
      <c r="V781" s="225"/>
      <c r="W781" s="225"/>
      <c r="X781" s="225"/>
      <c r="Y781" s="225"/>
      <c r="Z781" s="225"/>
      <c r="AA781" s="225"/>
      <c r="AB781" s="225"/>
      <c r="AC781" s="225"/>
      <c r="AD781" s="225"/>
      <c r="AE781" s="225"/>
      <c r="AF781" s="225"/>
      <c r="AG781" s="225"/>
      <c r="AH781" s="225"/>
      <c r="AI781" s="225"/>
      <c r="AJ781" s="225"/>
      <c r="AK781" s="257"/>
      <c r="AL781" s="257"/>
      <c r="AM781" s="225"/>
      <c r="AN781" s="225"/>
      <c r="AO781" s="225"/>
      <c r="AP781" s="225"/>
      <c r="AQ781" s="225"/>
      <c r="AR781" s="225"/>
      <c r="AS781" s="225"/>
      <c r="AT781" s="225"/>
      <c r="AU781" s="225"/>
      <c r="AV781" s="225"/>
      <c r="AW781" s="225"/>
      <c r="AX781" s="225"/>
      <c r="AY781" s="225"/>
      <c r="AZ781" s="225"/>
      <c r="BA781" s="225"/>
      <c r="BB781" s="225"/>
      <c r="BC781" s="225"/>
      <c r="BD781" s="225"/>
      <c r="BE781" s="225"/>
      <c r="BF781" s="225"/>
      <c r="BG781" s="225"/>
      <c r="BH781" s="225"/>
      <c r="BI781" s="225"/>
      <c r="BJ781" s="225"/>
      <c r="BK781" s="225"/>
      <c r="BL781" s="225"/>
      <c r="BM781" s="225"/>
      <c r="BN781" s="225"/>
      <c r="BO781" s="225"/>
      <c r="BP781" s="225"/>
      <c r="BQ781" s="225"/>
      <c r="BR781" s="225"/>
      <c r="BS781" s="225"/>
      <c r="BT781" s="225"/>
      <c r="BU781" s="225"/>
      <c r="BV781" s="225"/>
      <c r="BW781" s="225"/>
      <c r="BX781" s="225"/>
      <c r="BY781" s="225"/>
      <c r="BZ781" s="225"/>
      <c r="CA781" s="225"/>
      <c r="CB781" s="225"/>
      <c r="CC781" s="225"/>
      <c r="CD781" s="225"/>
      <c r="CE781" s="225"/>
      <c r="CF781" s="225"/>
      <c r="CG781" s="225"/>
      <c r="CH781" s="225"/>
      <c r="CI781" s="225"/>
      <c r="CJ781" s="225"/>
      <c r="CK781" s="225"/>
      <c r="CL781" s="225"/>
      <c r="CM781" s="225"/>
      <c r="CN781" s="225"/>
      <c r="CO781" s="225"/>
      <c r="CP781" s="225"/>
      <c r="CQ781" s="225"/>
      <c r="CR781" s="225"/>
      <c r="CS781" s="225"/>
      <c r="CT781" s="225"/>
    </row>
    <row r="782" spans="1:98" ht="12" customHeight="1" x14ac:dyDescent="0.25">
      <c r="A782" s="225"/>
      <c r="B782" s="225"/>
      <c r="C782" s="225"/>
      <c r="D782" s="225"/>
      <c r="E782" s="225"/>
      <c r="F782" s="225"/>
      <c r="G782" s="225"/>
      <c r="H782" s="225"/>
      <c r="I782" s="225"/>
      <c r="J782" s="225"/>
      <c r="K782" s="225"/>
      <c r="L782" s="225"/>
      <c r="M782" s="225"/>
      <c r="N782" s="225"/>
      <c r="O782" s="225"/>
      <c r="P782" s="225"/>
      <c r="Q782" s="225"/>
      <c r="R782" s="225"/>
      <c r="S782" s="225"/>
      <c r="T782" s="225"/>
      <c r="U782" s="225"/>
      <c r="V782" s="225"/>
      <c r="W782" s="225"/>
      <c r="X782" s="225"/>
      <c r="Y782" s="225"/>
      <c r="Z782" s="225"/>
      <c r="AA782" s="225"/>
      <c r="AB782" s="225"/>
      <c r="AC782" s="225"/>
      <c r="AD782" s="225"/>
      <c r="AE782" s="225"/>
      <c r="AF782" s="225"/>
      <c r="AG782" s="225"/>
      <c r="AH782" s="225"/>
      <c r="AI782" s="225"/>
      <c r="AJ782" s="225"/>
      <c r="AK782" s="257"/>
      <c r="AL782" s="257"/>
      <c r="AM782" s="225"/>
      <c r="AN782" s="225"/>
      <c r="AO782" s="225"/>
      <c r="AP782" s="225"/>
      <c r="AQ782" s="225"/>
      <c r="AR782" s="225"/>
      <c r="AS782" s="225"/>
      <c r="AT782" s="225"/>
      <c r="AU782" s="225"/>
      <c r="AV782" s="225"/>
      <c r="AW782" s="225"/>
      <c r="AX782" s="225"/>
      <c r="AY782" s="225"/>
      <c r="AZ782" s="225"/>
      <c r="BA782" s="225"/>
      <c r="BB782" s="225"/>
      <c r="BC782" s="225"/>
      <c r="BD782" s="225"/>
      <c r="BE782" s="225"/>
      <c r="BF782" s="225"/>
      <c r="BG782" s="225"/>
      <c r="BH782" s="225"/>
      <c r="BI782" s="225"/>
      <c r="BJ782" s="225"/>
      <c r="BK782" s="225"/>
      <c r="BL782" s="225"/>
      <c r="BM782" s="225"/>
      <c r="BN782" s="225"/>
      <c r="BO782" s="225"/>
      <c r="BP782" s="225"/>
      <c r="BQ782" s="225"/>
      <c r="BR782" s="225"/>
      <c r="BS782" s="225"/>
      <c r="BT782" s="225"/>
      <c r="BU782" s="225"/>
      <c r="BV782" s="225"/>
      <c r="BW782" s="225"/>
      <c r="BX782" s="225"/>
      <c r="BY782" s="225"/>
      <c r="BZ782" s="225"/>
      <c r="CA782" s="225"/>
      <c r="CB782" s="225"/>
      <c r="CC782" s="225"/>
      <c r="CD782" s="225"/>
      <c r="CE782" s="225"/>
      <c r="CF782" s="225"/>
      <c r="CG782" s="225"/>
      <c r="CH782" s="225"/>
      <c r="CI782" s="225"/>
      <c r="CJ782" s="225"/>
      <c r="CK782" s="225"/>
      <c r="CL782" s="225"/>
      <c r="CM782" s="225"/>
      <c r="CN782" s="225"/>
      <c r="CO782" s="225"/>
      <c r="CP782" s="225"/>
      <c r="CQ782" s="225"/>
      <c r="CR782" s="225"/>
      <c r="CS782" s="225"/>
      <c r="CT782" s="225"/>
    </row>
    <row r="783" spans="1:98" ht="12" customHeight="1" x14ac:dyDescent="0.25">
      <c r="A783" s="225"/>
      <c r="B783" s="225"/>
      <c r="C783" s="225"/>
      <c r="D783" s="225"/>
      <c r="E783" s="225"/>
      <c r="F783" s="225"/>
      <c r="G783" s="225"/>
      <c r="H783" s="225"/>
      <c r="I783" s="225"/>
      <c r="J783" s="225"/>
      <c r="K783" s="225"/>
      <c r="L783" s="225"/>
      <c r="M783" s="225"/>
      <c r="N783" s="225"/>
      <c r="O783" s="225"/>
      <c r="P783" s="225"/>
      <c r="Q783" s="225"/>
      <c r="R783" s="225"/>
      <c r="S783" s="225"/>
      <c r="T783" s="225"/>
      <c r="U783" s="225"/>
      <c r="V783" s="225"/>
      <c r="W783" s="225"/>
      <c r="X783" s="225"/>
      <c r="Y783" s="225"/>
      <c r="Z783" s="225"/>
      <c r="AA783" s="225"/>
      <c r="AB783" s="225"/>
      <c r="AC783" s="225"/>
      <c r="AD783" s="225"/>
      <c r="AE783" s="225"/>
      <c r="AF783" s="225"/>
      <c r="AG783" s="225"/>
      <c r="AH783" s="225"/>
      <c r="AI783" s="225"/>
      <c r="AJ783" s="225"/>
      <c r="AK783" s="257"/>
      <c r="AL783" s="257"/>
      <c r="AM783" s="225"/>
      <c r="AN783" s="225"/>
      <c r="AO783" s="225"/>
      <c r="AP783" s="225"/>
      <c r="AQ783" s="225"/>
      <c r="AR783" s="225"/>
      <c r="AS783" s="225"/>
      <c r="AT783" s="225"/>
      <c r="AU783" s="225"/>
      <c r="AV783" s="225"/>
      <c r="AW783" s="225"/>
      <c r="AX783" s="225"/>
      <c r="AY783" s="225"/>
      <c r="AZ783" s="225"/>
      <c r="BA783" s="225"/>
      <c r="BB783" s="225"/>
      <c r="BC783" s="225"/>
      <c r="BD783" s="225"/>
      <c r="BE783" s="225"/>
      <c r="BF783" s="225"/>
      <c r="BG783" s="225"/>
      <c r="BH783" s="225"/>
      <c r="BI783" s="225"/>
      <c r="BJ783" s="225"/>
      <c r="BK783" s="225"/>
      <c r="BL783" s="225"/>
      <c r="BM783" s="225"/>
      <c r="BN783" s="225"/>
      <c r="BO783" s="225"/>
      <c r="BP783" s="225"/>
      <c r="BQ783" s="225"/>
      <c r="BR783" s="225"/>
      <c r="BS783" s="225"/>
      <c r="BT783" s="225"/>
      <c r="BU783" s="225"/>
      <c r="BV783" s="225"/>
      <c r="BW783" s="225"/>
      <c r="BX783" s="225"/>
      <c r="BY783" s="225"/>
      <c r="BZ783" s="225"/>
      <c r="CA783" s="225"/>
      <c r="CB783" s="225"/>
      <c r="CC783" s="225"/>
      <c r="CD783" s="225"/>
      <c r="CE783" s="225"/>
      <c r="CF783" s="225"/>
      <c r="CG783" s="225"/>
      <c r="CH783" s="225"/>
      <c r="CI783" s="225"/>
      <c r="CJ783" s="225"/>
      <c r="CK783" s="225"/>
      <c r="CL783" s="225"/>
      <c r="CM783" s="225"/>
      <c r="CN783" s="225"/>
      <c r="CO783" s="225"/>
      <c r="CP783" s="225"/>
      <c r="CQ783" s="225"/>
      <c r="CR783" s="225"/>
      <c r="CS783" s="225"/>
      <c r="CT783" s="225"/>
    </row>
    <row r="784" spans="1:98" ht="12" customHeight="1" x14ac:dyDescent="0.25">
      <c r="A784" s="225"/>
      <c r="B784" s="225"/>
      <c r="C784" s="225"/>
      <c r="D784" s="225"/>
      <c r="E784" s="225"/>
      <c r="F784" s="225"/>
      <c r="G784" s="225"/>
      <c r="H784" s="225"/>
      <c r="I784" s="225"/>
      <c r="J784" s="225"/>
      <c r="K784" s="225"/>
      <c r="L784" s="225"/>
      <c r="M784" s="225"/>
      <c r="N784" s="225"/>
      <c r="O784" s="225"/>
      <c r="P784" s="225"/>
      <c r="Q784" s="225"/>
      <c r="R784" s="225"/>
      <c r="S784" s="225"/>
      <c r="T784" s="225"/>
      <c r="U784" s="225"/>
      <c r="V784" s="225"/>
      <c r="W784" s="225"/>
      <c r="X784" s="225"/>
      <c r="Y784" s="225"/>
      <c r="Z784" s="225"/>
      <c r="AA784" s="225"/>
      <c r="AB784" s="225"/>
      <c r="AC784" s="225"/>
      <c r="AD784" s="225"/>
      <c r="AE784" s="225"/>
      <c r="AF784" s="225"/>
      <c r="AG784" s="225"/>
      <c r="AH784" s="225"/>
      <c r="AI784" s="225"/>
      <c r="AJ784" s="225"/>
      <c r="AK784" s="257"/>
      <c r="AL784" s="257"/>
      <c r="AM784" s="225"/>
      <c r="AN784" s="225"/>
      <c r="AO784" s="225"/>
      <c r="AP784" s="225"/>
      <c r="AQ784" s="225"/>
      <c r="AR784" s="225"/>
      <c r="AS784" s="225"/>
      <c r="AT784" s="225"/>
      <c r="AU784" s="225"/>
      <c r="AV784" s="225"/>
      <c r="AW784" s="225"/>
      <c r="AX784" s="225"/>
      <c r="AY784" s="225"/>
      <c r="AZ784" s="225"/>
      <c r="BA784" s="225"/>
      <c r="BB784" s="225"/>
      <c r="BC784" s="225"/>
      <c r="BD784" s="225"/>
      <c r="BE784" s="225"/>
      <c r="BF784" s="225"/>
      <c r="BG784" s="225"/>
      <c r="BH784" s="225"/>
      <c r="BI784" s="225"/>
      <c r="BJ784" s="225"/>
      <c r="BK784" s="225"/>
      <c r="BL784" s="225"/>
      <c r="BM784" s="225"/>
      <c r="BN784" s="225"/>
      <c r="BO784" s="225"/>
      <c r="BP784" s="225"/>
      <c r="BQ784" s="225"/>
      <c r="BR784" s="225"/>
      <c r="BS784" s="225"/>
      <c r="BT784" s="225"/>
      <c r="BU784" s="225"/>
      <c r="BV784" s="225"/>
      <c r="BW784" s="225"/>
      <c r="BX784" s="225"/>
      <c r="BY784" s="225"/>
      <c r="BZ784" s="225"/>
      <c r="CA784" s="225"/>
      <c r="CB784" s="225"/>
      <c r="CC784" s="225"/>
      <c r="CD784" s="225"/>
      <c r="CE784" s="225"/>
      <c r="CF784" s="225"/>
      <c r="CG784" s="225"/>
      <c r="CH784" s="225"/>
      <c r="CI784" s="225"/>
      <c r="CJ784" s="225"/>
      <c r="CK784" s="225"/>
      <c r="CL784" s="225"/>
      <c r="CM784" s="225"/>
      <c r="CN784" s="225"/>
      <c r="CO784" s="225"/>
      <c r="CP784" s="225"/>
      <c r="CQ784" s="225"/>
      <c r="CR784" s="225"/>
      <c r="CS784" s="225"/>
      <c r="CT784" s="225"/>
    </row>
    <row r="785" spans="1:98" ht="12" customHeight="1" x14ac:dyDescent="0.25">
      <c r="A785" s="225"/>
      <c r="B785" s="225"/>
      <c r="C785" s="225"/>
      <c r="D785" s="225"/>
      <c r="E785" s="225"/>
      <c r="F785" s="225"/>
      <c r="G785" s="225"/>
      <c r="H785" s="225"/>
      <c r="I785" s="225"/>
      <c r="J785" s="225"/>
      <c r="K785" s="225"/>
      <c r="L785" s="225"/>
      <c r="M785" s="225"/>
      <c r="N785" s="225"/>
      <c r="O785" s="225"/>
      <c r="P785" s="225"/>
      <c r="Q785" s="225"/>
      <c r="R785" s="225"/>
      <c r="S785" s="225"/>
      <c r="T785" s="225"/>
      <c r="U785" s="225"/>
      <c r="V785" s="225"/>
      <c r="W785" s="225"/>
      <c r="X785" s="225"/>
      <c r="Y785" s="225"/>
      <c r="Z785" s="225"/>
      <c r="AA785" s="225"/>
      <c r="AB785" s="225"/>
      <c r="AC785" s="225"/>
      <c r="AD785" s="225"/>
      <c r="AE785" s="225"/>
      <c r="AF785" s="225"/>
      <c r="AG785" s="225"/>
      <c r="AH785" s="225"/>
      <c r="AI785" s="225"/>
      <c r="AJ785" s="225"/>
      <c r="AK785" s="257"/>
      <c r="AL785" s="257"/>
      <c r="AM785" s="225"/>
      <c r="AN785" s="225"/>
      <c r="AO785" s="225"/>
      <c r="AP785" s="225"/>
      <c r="AQ785" s="225"/>
      <c r="AR785" s="225"/>
      <c r="AS785" s="225"/>
      <c r="AT785" s="225"/>
      <c r="AU785" s="225"/>
      <c r="AV785" s="225"/>
      <c r="AW785" s="225"/>
      <c r="AX785" s="225"/>
      <c r="AY785" s="225"/>
      <c r="AZ785" s="225"/>
      <c r="BA785" s="225"/>
      <c r="BB785" s="225"/>
      <c r="BC785" s="225"/>
      <c r="BD785" s="225"/>
      <c r="BE785" s="225"/>
      <c r="BF785" s="225"/>
      <c r="BG785" s="225"/>
      <c r="BH785" s="225"/>
      <c r="BI785" s="225"/>
      <c r="BJ785" s="225"/>
      <c r="BK785" s="225"/>
      <c r="BL785" s="225"/>
      <c r="BM785" s="225"/>
      <c r="BN785" s="225"/>
      <c r="BO785" s="225"/>
      <c r="BP785" s="225"/>
      <c r="BQ785" s="225"/>
      <c r="BR785" s="225"/>
      <c r="BS785" s="225"/>
      <c r="BT785" s="225"/>
      <c r="BU785" s="225"/>
      <c r="BV785" s="225"/>
      <c r="BW785" s="225"/>
      <c r="BX785" s="225"/>
      <c r="BY785" s="225"/>
      <c r="BZ785" s="225"/>
      <c r="CA785" s="225"/>
      <c r="CB785" s="225"/>
      <c r="CC785" s="225"/>
      <c r="CD785" s="225"/>
      <c r="CE785" s="225"/>
      <c r="CF785" s="225"/>
      <c r="CG785" s="225"/>
      <c r="CH785" s="225"/>
      <c r="CI785" s="225"/>
      <c r="CJ785" s="225"/>
      <c r="CK785" s="225"/>
      <c r="CL785" s="225"/>
      <c r="CM785" s="225"/>
      <c r="CN785" s="225"/>
      <c r="CO785" s="225"/>
      <c r="CP785" s="225"/>
      <c r="CQ785" s="225"/>
      <c r="CR785" s="225"/>
      <c r="CS785" s="225"/>
      <c r="CT785" s="225"/>
    </row>
    <row r="786" spans="1:98" ht="12" customHeight="1" x14ac:dyDescent="0.25">
      <c r="A786" s="225"/>
      <c r="B786" s="225"/>
      <c r="C786" s="225"/>
      <c r="D786" s="225"/>
      <c r="E786" s="225"/>
      <c r="F786" s="225"/>
      <c r="G786" s="225"/>
      <c r="H786" s="225"/>
      <c r="I786" s="225"/>
      <c r="J786" s="225"/>
      <c r="K786" s="225"/>
      <c r="L786" s="225"/>
      <c r="M786" s="225"/>
      <c r="N786" s="225"/>
      <c r="O786" s="225"/>
      <c r="P786" s="225"/>
      <c r="Q786" s="225"/>
      <c r="R786" s="225"/>
      <c r="S786" s="225"/>
      <c r="T786" s="225"/>
      <c r="U786" s="225"/>
      <c r="V786" s="225"/>
      <c r="W786" s="225"/>
      <c r="X786" s="225"/>
      <c r="Y786" s="225"/>
      <c r="Z786" s="225"/>
      <c r="AA786" s="225"/>
      <c r="AB786" s="225"/>
      <c r="AC786" s="225"/>
      <c r="AD786" s="225"/>
      <c r="AE786" s="225"/>
      <c r="AF786" s="225"/>
      <c r="AG786" s="225"/>
      <c r="AH786" s="225"/>
      <c r="AI786" s="225"/>
      <c r="AJ786" s="225"/>
      <c r="AK786" s="257"/>
      <c r="AL786" s="257"/>
      <c r="AM786" s="225"/>
      <c r="AN786" s="225"/>
      <c r="AO786" s="225"/>
      <c r="AP786" s="225"/>
      <c r="AQ786" s="225"/>
      <c r="AR786" s="225"/>
      <c r="AS786" s="225"/>
      <c r="AT786" s="225"/>
      <c r="AU786" s="225"/>
      <c r="AV786" s="225"/>
      <c r="AW786" s="225"/>
      <c r="AX786" s="225"/>
      <c r="AY786" s="225"/>
      <c r="AZ786" s="225"/>
      <c r="BA786" s="225"/>
      <c r="BB786" s="225"/>
      <c r="BC786" s="225"/>
      <c r="BD786" s="225"/>
      <c r="BE786" s="225"/>
      <c r="BF786" s="225"/>
      <c r="BG786" s="225"/>
      <c r="BH786" s="225"/>
      <c r="BI786" s="225"/>
      <c r="BJ786" s="225"/>
      <c r="BK786" s="225"/>
      <c r="BL786" s="225"/>
      <c r="BM786" s="225"/>
      <c r="BN786" s="225"/>
      <c r="BO786" s="225"/>
      <c r="BP786" s="225"/>
      <c r="BQ786" s="225"/>
      <c r="BR786" s="225"/>
      <c r="BS786" s="225"/>
      <c r="BT786" s="225"/>
      <c r="BU786" s="225"/>
      <c r="BV786" s="225"/>
      <c r="BW786" s="225"/>
      <c r="BX786" s="225"/>
      <c r="BY786" s="225"/>
      <c r="BZ786" s="225"/>
      <c r="CA786" s="225"/>
      <c r="CB786" s="225"/>
      <c r="CC786" s="225"/>
      <c r="CD786" s="225"/>
      <c r="CE786" s="225"/>
      <c r="CF786" s="225"/>
      <c r="CG786" s="225"/>
      <c r="CH786" s="225"/>
      <c r="CI786" s="225"/>
      <c r="CJ786" s="225"/>
      <c r="CK786" s="225"/>
      <c r="CL786" s="225"/>
      <c r="CM786" s="225"/>
      <c r="CN786" s="225"/>
      <c r="CO786" s="225"/>
      <c r="CP786" s="225"/>
      <c r="CQ786" s="225"/>
      <c r="CR786" s="225"/>
      <c r="CS786" s="225"/>
      <c r="CT786" s="225"/>
    </row>
    <row r="787" spans="1:98" ht="12" customHeight="1" x14ac:dyDescent="0.25">
      <c r="A787" s="225"/>
      <c r="B787" s="225"/>
      <c r="C787" s="225"/>
      <c r="D787" s="225"/>
      <c r="E787" s="225"/>
      <c r="F787" s="225"/>
      <c r="G787" s="225"/>
      <c r="H787" s="225"/>
      <c r="I787" s="225"/>
      <c r="J787" s="225"/>
      <c r="K787" s="225"/>
      <c r="L787" s="225"/>
      <c r="M787" s="225"/>
      <c r="N787" s="225"/>
      <c r="O787" s="225"/>
      <c r="P787" s="225"/>
      <c r="Q787" s="225"/>
      <c r="R787" s="225"/>
      <c r="S787" s="225"/>
      <c r="T787" s="225"/>
      <c r="U787" s="225"/>
      <c r="V787" s="225"/>
      <c r="W787" s="225"/>
      <c r="X787" s="225"/>
      <c r="Y787" s="225"/>
      <c r="Z787" s="225"/>
      <c r="AA787" s="225"/>
      <c r="AB787" s="225"/>
      <c r="AC787" s="225"/>
      <c r="AD787" s="225"/>
      <c r="AE787" s="225"/>
      <c r="AF787" s="225"/>
      <c r="AG787" s="225"/>
      <c r="AH787" s="225"/>
      <c r="AI787" s="225"/>
      <c r="AJ787" s="225"/>
      <c r="AK787" s="257"/>
      <c r="AL787" s="257"/>
      <c r="AM787" s="225"/>
      <c r="AN787" s="225"/>
      <c r="AO787" s="225"/>
      <c r="AP787" s="225"/>
      <c r="AQ787" s="225"/>
      <c r="AR787" s="225"/>
      <c r="AS787" s="225"/>
      <c r="AT787" s="225"/>
      <c r="AU787" s="225"/>
      <c r="AV787" s="225"/>
      <c r="AW787" s="225"/>
      <c r="AX787" s="225"/>
      <c r="AY787" s="225"/>
      <c r="AZ787" s="225"/>
      <c r="BA787" s="225"/>
      <c r="BB787" s="225"/>
      <c r="BC787" s="225"/>
      <c r="BD787" s="225"/>
      <c r="BE787" s="225"/>
      <c r="BF787" s="225"/>
      <c r="BG787" s="225"/>
      <c r="BH787" s="225"/>
      <c r="BI787" s="225"/>
      <c r="BJ787" s="225"/>
      <c r="BK787" s="225"/>
      <c r="BL787" s="225"/>
      <c r="BM787" s="225"/>
      <c r="BN787" s="225"/>
      <c r="BO787" s="225"/>
      <c r="BP787" s="225"/>
      <c r="BQ787" s="225"/>
      <c r="BR787" s="225"/>
      <c r="BS787" s="225"/>
      <c r="BT787" s="225"/>
      <c r="BU787" s="225"/>
      <c r="BV787" s="225"/>
      <c r="BW787" s="225"/>
      <c r="BX787" s="225"/>
      <c r="BY787" s="225"/>
      <c r="BZ787" s="225"/>
      <c r="CA787" s="225"/>
      <c r="CB787" s="225"/>
      <c r="CC787" s="225"/>
      <c r="CD787" s="225"/>
      <c r="CE787" s="225"/>
      <c r="CF787" s="225"/>
      <c r="CG787" s="225"/>
      <c r="CH787" s="225"/>
      <c r="CI787" s="225"/>
      <c r="CJ787" s="225"/>
      <c r="CK787" s="225"/>
      <c r="CL787" s="225"/>
      <c r="CM787" s="225"/>
      <c r="CN787" s="225"/>
      <c r="CO787" s="225"/>
      <c r="CP787" s="225"/>
      <c r="CQ787" s="225"/>
      <c r="CR787" s="225"/>
      <c r="CS787" s="225"/>
      <c r="CT787" s="225"/>
    </row>
    <row r="788" spans="1:98" ht="12" customHeight="1" x14ac:dyDescent="0.25">
      <c r="A788" s="225"/>
      <c r="B788" s="225"/>
      <c r="C788" s="225"/>
      <c r="D788" s="225"/>
      <c r="E788" s="225"/>
      <c r="F788" s="225"/>
      <c r="G788" s="225"/>
      <c r="H788" s="225"/>
      <c r="I788" s="225"/>
      <c r="J788" s="225"/>
      <c r="K788" s="225"/>
      <c r="L788" s="225"/>
      <c r="M788" s="225"/>
      <c r="N788" s="225"/>
      <c r="O788" s="225"/>
      <c r="P788" s="225"/>
      <c r="Q788" s="225"/>
      <c r="R788" s="225"/>
      <c r="S788" s="225"/>
      <c r="T788" s="225"/>
      <c r="U788" s="225"/>
      <c r="V788" s="225"/>
      <c r="W788" s="225"/>
      <c r="X788" s="225"/>
      <c r="Y788" s="225"/>
      <c r="Z788" s="225"/>
      <c r="AA788" s="225"/>
      <c r="AB788" s="225"/>
      <c r="AC788" s="225"/>
      <c r="AD788" s="225"/>
      <c r="AE788" s="225"/>
      <c r="AF788" s="225"/>
      <c r="AG788" s="225"/>
      <c r="AH788" s="225"/>
      <c r="AI788" s="225"/>
      <c r="AJ788" s="225"/>
      <c r="AK788" s="257"/>
      <c r="AL788" s="257"/>
      <c r="AM788" s="225"/>
      <c r="AN788" s="225"/>
      <c r="AO788" s="225"/>
      <c r="AP788" s="225"/>
      <c r="AQ788" s="225"/>
      <c r="AR788" s="225"/>
      <c r="AS788" s="225"/>
      <c r="AT788" s="225"/>
      <c r="AU788" s="225"/>
      <c r="AV788" s="225"/>
      <c r="AW788" s="225"/>
      <c r="AX788" s="225"/>
      <c r="AY788" s="225"/>
      <c r="AZ788" s="225"/>
      <c r="BA788" s="225"/>
      <c r="BB788" s="225"/>
      <c r="BC788" s="225"/>
      <c r="BD788" s="225"/>
      <c r="BE788" s="225"/>
      <c r="BF788" s="225"/>
      <c r="BG788" s="225"/>
      <c r="BH788" s="225"/>
      <c r="BI788" s="225"/>
      <c r="BJ788" s="225"/>
      <c r="BK788" s="225"/>
      <c r="BL788" s="225"/>
      <c r="BM788" s="225"/>
      <c r="BN788" s="225"/>
      <c r="BO788" s="225"/>
      <c r="BP788" s="225"/>
      <c r="BQ788" s="225"/>
      <c r="BR788" s="225"/>
      <c r="BS788" s="225"/>
      <c r="BT788" s="225"/>
      <c r="BU788" s="225"/>
      <c r="BV788" s="225"/>
      <c r="BW788" s="225"/>
      <c r="BX788" s="225"/>
      <c r="BY788" s="225"/>
      <c r="BZ788" s="225"/>
      <c r="CA788" s="225"/>
      <c r="CB788" s="225"/>
      <c r="CC788" s="225"/>
      <c r="CD788" s="225"/>
      <c r="CE788" s="225"/>
      <c r="CF788" s="225"/>
      <c r="CG788" s="225"/>
      <c r="CH788" s="225"/>
      <c r="CI788" s="225"/>
      <c r="CJ788" s="225"/>
      <c r="CK788" s="225"/>
      <c r="CL788" s="225"/>
      <c r="CM788" s="225"/>
      <c r="CN788" s="225"/>
      <c r="CO788" s="225"/>
      <c r="CP788" s="225"/>
      <c r="CQ788" s="225"/>
      <c r="CR788" s="225"/>
      <c r="CS788" s="225"/>
      <c r="CT788" s="225"/>
    </row>
    <row r="789" spans="1:98" ht="12" customHeight="1" x14ac:dyDescent="0.25">
      <c r="A789" s="225"/>
      <c r="B789" s="225"/>
      <c r="C789" s="225"/>
      <c r="D789" s="225"/>
      <c r="E789" s="225"/>
      <c r="F789" s="225"/>
      <c r="G789" s="225"/>
      <c r="H789" s="225"/>
      <c r="I789" s="225"/>
      <c r="J789" s="225"/>
      <c r="K789" s="225"/>
      <c r="L789" s="225"/>
      <c r="M789" s="225"/>
      <c r="N789" s="225"/>
      <c r="O789" s="225"/>
      <c r="P789" s="225"/>
      <c r="Q789" s="225"/>
      <c r="R789" s="225"/>
      <c r="S789" s="225"/>
      <c r="T789" s="225"/>
      <c r="U789" s="225"/>
      <c r="V789" s="225"/>
      <c r="W789" s="225"/>
      <c r="X789" s="225"/>
      <c r="Y789" s="225"/>
      <c r="Z789" s="225"/>
      <c r="AA789" s="225"/>
      <c r="AB789" s="225"/>
      <c r="AC789" s="225"/>
      <c r="AD789" s="225"/>
      <c r="AE789" s="225"/>
      <c r="AF789" s="225"/>
      <c r="AG789" s="225"/>
      <c r="AH789" s="225"/>
      <c r="AI789" s="225"/>
      <c r="AJ789" s="225"/>
      <c r="AK789" s="257"/>
      <c r="AL789" s="257"/>
      <c r="AM789" s="225"/>
      <c r="AN789" s="225"/>
      <c r="AO789" s="225"/>
      <c r="AP789" s="225"/>
      <c r="AQ789" s="225"/>
      <c r="AR789" s="225"/>
      <c r="AS789" s="225"/>
      <c r="AT789" s="225"/>
      <c r="AU789" s="225"/>
      <c r="AV789" s="225"/>
      <c r="AW789" s="225"/>
      <c r="AX789" s="225"/>
      <c r="AY789" s="225"/>
      <c r="AZ789" s="225"/>
      <c r="BA789" s="225"/>
      <c r="BB789" s="225"/>
      <c r="BC789" s="225"/>
      <c r="BD789" s="225"/>
      <c r="BE789" s="225"/>
      <c r="BF789" s="225"/>
      <c r="BG789" s="225"/>
      <c r="BH789" s="225"/>
      <c r="BI789" s="225"/>
      <c r="BJ789" s="225"/>
      <c r="BK789" s="225"/>
      <c r="BL789" s="225"/>
      <c r="BM789" s="225"/>
      <c r="BN789" s="225"/>
      <c r="BO789" s="225"/>
      <c r="BP789" s="225"/>
      <c r="BQ789" s="225"/>
      <c r="BR789" s="225"/>
      <c r="BS789" s="225"/>
      <c r="BT789" s="225"/>
      <c r="BU789" s="225"/>
      <c r="BV789" s="225"/>
      <c r="BW789" s="225"/>
      <c r="BX789" s="225"/>
      <c r="BY789" s="225"/>
      <c r="BZ789" s="225"/>
      <c r="CA789" s="225"/>
      <c r="CB789" s="225"/>
      <c r="CC789" s="225"/>
      <c r="CD789" s="225"/>
      <c r="CE789" s="225"/>
      <c r="CF789" s="225"/>
      <c r="CG789" s="225"/>
      <c r="CH789" s="225"/>
      <c r="CI789" s="225"/>
      <c r="CJ789" s="225"/>
      <c r="CK789" s="225"/>
      <c r="CL789" s="225"/>
      <c r="CM789" s="225"/>
      <c r="CN789" s="225"/>
      <c r="CO789" s="225"/>
      <c r="CP789" s="225"/>
      <c r="CQ789" s="225"/>
      <c r="CR789" s="225"/>
      <c r="CS789" s="225"/>
      <c r="CT789" s="225"/>
    </row>
    <row r="790" spans="1:98" ht="12" customHeight="1" x14ac:dyDescent="0.25">
      <c r="A790" s="225"/>
      <c r="B790" s="225"/>
      <c r="C790" s="225"/>
      <c r="D790" s="225"/>
      <c r="E790" s="225"/>
      <c r="F790" s="225"/>
      <c r="G790" s="225"/>
      <c r="H790" s="225"/>
      <c r="I790" s="225"/>
      <c r="J790" s="225"/>
      <c r="K790" s="225"/>
      <c r="L790" s="225"/>
      <c r="M790" s="225"/>
      <c r="N790" s="225"/>
      <c r="O790" s="225"/>
      <c r="P790" s="225"/>
      <c r="Q790" s="225"/>
      <c r="R790" s="225"/>
      <c r="S790" s="225"/>
      <c r="T790" s="225"/>
      <c r="U790" s="225"/>
      <c r="V790" s="225"/>
      <c r="W790" s="225"/>
      <c r="X790" s="225"/>
      <c r="Y790" s="225"/>
      <c r="Z790" s="225"/>
      <c r="AA790" s="225"/>
      <c r="AB790" s="225"/>
      <c r="AC790" s="225"/>
      <c r="AD790" s="225"/>
      <c r="AE790" s="225"/>
      <c r="AF790" s="225"/>
      <c r="AG790" s="225"/>
      <c r="AH790" s="225"/>
      <c r="AI790" s="225"/>
      <c r="AJ790" s="225"/>
      <c r="AK790" s="257"/>
      <c r="AL790" s="257"/>
      <c r="AM790" s="225"/>
      <c r="AN790" s="225"/>
      <c r="AO790" s="225"/>
      <c r="AP790" s="225"/>
      <c r="AQ790" s="225"/>
      <c r="AR790" s="225"/>
      <c r="AS790" s="225"/>
      <c r="AT790" s="225"/>
      <c r="AU790" s="225"/>
      <c r="AV790" s="225"/>
      <c r="AW790" s="225"/>
      <c r="AX790" s="225"/>
      <c r="AY790" s="225"/>
      <c r="AZ790" s="225"/>
      <c r="BA790" s="225"/>
      <c r="BB790" s="225"/>
      <c r="BC790" s="225"/>
      <c r="BD790" s="225"/>
      <c r="BE790" s="225"/>
      <c r="BF790" s="225"/>
      <c r="BG790" s="225"/>
      <c r="BH790" s="225"/>
      <c r="BI790" s="225"/>
      <c r="BJ790" s="225"/>
      <c r="BK790" s="225"/>
      <c r="BL790" s="225"/>
      <c r="BM790" s="225"/>
      <c r="BN790" s="225"/>
      <c r="BO790" s="225"/>
      <c r="BP790" s="225"/>
      <c r="BQ790" s="225"/>
      <c r="BR790" s="225"/>
      <c r="BS790" s="225"/>
      <c r="BT790" s="225"/>
      <c r="BU790" s="225"/>
      <c r="BV790" s="225"/>
      <c r="BW790" s="225"/>
      <c r="BX790" s="225"/>
      <c r="BY790" s="225"/>
      <c r="BZ790" s="225"/>
      <c r="CA790" s="225"/>
      <c r="CB790" s="225"/>
      <c r="CC790" s="225"/>
      <c r="CD790" s="225"/>
      <c r="CE790" s="225"/>
      <c r="CF790" s="225"/>
      <c r="CG790" s="225"/>
      <c r="CH790" s="225"/>
      <c r="CI790" s="225"/>
      <c r="CJ790" s="225"/>
      <c r="CK790" s="225"/>
      <c r="CL790" s="225"/>
      <c r="CM790" s="225"/>
      <c r="CN790" s="225"/>
      <c r="CO790" s="225"/>
      <c r="CP790" s="225"/>
      <c r="CQ790" s="225"/>
      <c r="CR790" s="225"/>
      <c r="CS790" s="225"/>
      <c r="CT790" s="225"/>
    </row>
    <row r="791" spans="1:98" ht="12" customHeight="1" x14ac:dyDescent="0.25">
      <c r="A791" s="225"/>
      <c r="B791" s="225"/>
      <c r="C791" s="225"/>
      <c r="D791" s="225"/>
      <c r="E791" s="225"/>
      <c r="F791" s="225"/>
      <c r="G791" s="225"/>
      <c r="H791" s="225"/>
      <c r="I791" s="225"/>
      <c r="J791" s="225"/>
      <c r="K791" s="225"/>
      <c r="L791" s="225"/>
      <c r="M791" s="225"/>
      <c r="N791" s="225"/>
      <c r="O791" s="225"/>
      <c r="P791" s="225"/>
      <c r="Q791" s="225"/>
      <c r="R791" s="225"/>
      <c r="S791" s="225"/>
      <c r="T791" s="225"/>
      <c r="U791" s="225"/>
      <c r="V791" s="225"/>
      <c r="W791" s="225"/>
      <c r="X791" s="225"/>
      <c r="Y791" s="225"/>
      <c r="Z791" s="225"/>
      <c r="AA791" s="225"/>
      <c r="AB791" s="225"/>
      <c r="AC791" s="225"/>
      <c r="AD791" s="225"/>
      <c r="AE791" s="225"/>
      <c r="AF791" s="225"/>
      <c r="AG791" s="225"/>
      <c r="AH791" s="225"/>
      <c r="AI791" s="225"/>
      <c r="AJ791" s="225"/>
      <c r="AK791" s="257"/>
      <c r="AL791" s="257"/>
      <c r="AM791" s="225"/>
      <c r="AN791" s="225"/>
      <c r="AO791" s="225"/>
      <c r="AP791" s="225"/>
      <c r="AQ791" s="225"/>
      <c r="AR791" s="225"/>
      <c r="AS791" s="225"/>
      <c r="AT791" s="225"/>
      <c r="AU791" s="225"/>
      <c r="AV791" s="225"/>
      <c r="AW791" s="225"/>
      <c r="AX791" s="225"/>
      <c r="AY791" s="225"/>
      <c r="AZ791" s="225"/>
      <c r="BA791" s="225"/>
      <c r="BB791" s="225"/>
      <c r="BC791" s="225"/>
      <c r="BD791" s="225"/>
      <c r="BE791" s="225"/>
      <c r="BF791" s="225"/>
      <c r="BG791" s="225"/>
      <c r="BH791" s="225"/>
      <c r="BI791" s="225"/>
      <c r="BJ791" s="225"/>
      <c r="BK791" s="225"/>
      <c r="BL791" s="225"/>
      <c r="BM791" s="225"/>
      <c r="BN791" s="225"/>
      <c r="BO791" s="225"/>
      <c r="BP791" s="225"/>
      <c r="BQ791" s="225"/>
      <c r="BR791" s="225"/>
      <c r="BS791" s="225"/>
      <c r="BT791" s="225"/>
      <c r="BU791" s="225"/>
      <c r="BV791" s="225"/>
      <c r="BW791" s="225"/>
      <c r="BX791" s="225"/>
      <c r="BY791" s="225"/>
      <c r="BZ791" s="225"/>
      <c r="CA791" s="225"/>
      <c r="CB791" s="225"/>
      <c r="CC791" s="225"/>
      <c r="CD791" s="225"/>
      <c r="CE791" s="225"/>
      <c r="CF791" s="225"/>
      <c r="CG791" s="225"/>
      <c r="CH791" s="225"/>
      <c r="CI791" s="225"/>
      <c r="CJ791" s="225"/>
      <c r="CK791" s="225"/>
      <c r="CL791" s="225"/>
      <c r="CM791" s="225"/>
      <c r="CN791" s="225"/>
      <c r="CO791" s="225"/>
      <c r="CP791" s="225"/>
      <c r="CQ791" s="225"/>
      <c r="CR791" s="225"/>
      <c r="CS791" s="225"/>
      <c r="CT791" s="225"/>
    </row>
    <row r="792" spans="1:98" ht="12" customHeight="1" x14ac:dyDescent="0.25">
      <c r="A792" s="225"/>
      <c r="B792" s="225"/>
      <c r="C792" s="225"/>
      <c r="D792" s="225"/>
      <c r="E792" s="225"/>
      <c r="F792" s="225"/>
      <c r="G792" s="225"/>
      <c r="H792" s="225"/>
      <c r="I792" s="225"/>
      <c r="J792" s="225"/>
      <c r="K792" s="225"/>
      <c r="L792" s="225"/>
      <c r="M792" s="225"/>
      <c r="N792" s="225"/>
      <c r="O792" s="225"/>
      <c r="P792" s="225"/>
      <c r="Q792" s="225"/>
      <c r="R792" s="225"/>
      <c r="S792" s="225"/>
      <c r="T792" s="225"/>
      <c r="U792" s="225"/>
      <c r="V792" s="225"/>
      <c r="W792" s="225"/>
      <c r="X792" s="225"/>
      <c r="Y792" s="225"/>
      <c r="Z792" s="225"/>
      <c r="AA792" s="225"/>
      <c r="AB792" s="225"/>
      <c r="AC792" s="225"/>
      <c r="AD792" s="225"/>
      <c r="AE792" s="225"/>
      <c r="AF792" s="225"/>
      <c r="AG792" s="225"/>
      <c r="AH792" s="225"/>
      <c r="AI792" s="225"/>
      <c r="AJ792" s="225"/>
      <c r="AK792" s="257"/>
      <c r="AL792" s="257"/>
      <c r="AM792" s="225"/>
      <c r="AN792" s="225"/>
      <c r="AO792" s="225"/>
      <c r="AP792" s="225"/>
      <c r="AQ792" s="225"/>
      <c r="AR792" s="225"/>
      <c r="AS792" s="225"/>
      <c r="AT792" s="225"/>
      <c r="AU792" s="225"/>
      <c r="AV792" s="225"/>
      <c r="AW792" s="225"/>
      <c r="AX792" s="225"/>
      <c r="AY792" s="225"/>
      <c r="AZ792" s="225"/>
      <c r="BA792" s="225"/>
      <c r="BB792" s="225"/>
      <c r="BC792" s="225"/>
      <c r="BD792" s="225"/>
      <c r="BE792" s="225"/>
      <c r="BF792" s="225"/>
      <c r="BG792" s="225"/>
      <c r="BH792" s="225"/>
      <c r="BI792" s="225"/>
      <c r="BJ792" s="225"/>
      <c r="BK792" s="225"/>
      <c r="BL792" s="225"/>
      <c r="BM792" s="225"/>
      <c r="BN792" s="225"/>
      <c r="BO792" s="225"/>
      <c r="BP792" s="225"/>
      <c r="BQ792" s="225"/>
      <c r="BR792" s="225"/>
      <c r="BS792" s="225"/>
      <c r="BT792" s="225"/>
      <c r="BU792" s="225"/>
      <c r="BV792" s="225"/>
      <c r="BW792" s="225"/>
      <c r="BX792" s="225"/>
      <c r="BY792" s="225"/>
      <c r="BZ792" s="225"/>
      <c r="CA792" s="225"/>
      <c r="CB792" s="225"/>
      <c r="CC792" s="225"/>
      <c r="CD792" s="225"/>
      <c r="CE792" s="225"/>
      <c r="CF792" s="225"/>
      <c r="CG792" s="225"/>
      <c r="CH792" s="225"/>
      <c r="CI792" s="225"/>
      <c r="CJ792" s="225"/>
      <c r="CK792" s="225"/>
      <c r="CL792" s="225"/>
      <c r="CM792" s="225"/>
      <c r="CN792" s="225"/>
      <c r="CO792" s="225"/>
      <c r="CP792" s="225"/>
      <c r="CQ792" s="225"/>
      <c r="CR792" s="225"/>
      <c r="CS792" s="225"/>
      <c r="CT792" s="225"/>
    </row>
    <row r="793" spans="1:98" ht="12" customHeight="1" x14ac:dyDescent="0.25">
      <c r="A793" s="225"/>
      <c r="B793" s="225"/>
      <c r="C793" s="225"/>
      <c r="D793" s="225"/>
      <c r="E793" s="225"/>
      <c r="F793" s="225"/>
      <c r="G793" s="225"/>
      <c r="H793" s="225"/>
      <c r="I793" s="225"/>
      <c r="J793" s="225"/>
      <c r="K793" s="225"/>
      <c r="L793" s="225"/>
      <c r="M793" s="225"/>
      <c r="N793" s="225"/>
      <c r="O793" s="225"/>
      <c r="P793" s="225"/>
      <c r="Q793" s="225"/>
      <c r="R793" s="225"/>
      <c r="S793" s="225"/>
      <c r="T793" s="225"/>
      <c r="U793" s="225"/>
      <c r="V793" s="225"/>
      <c r="W793" s="225"/>
      <c r="X793" s="225"/>
      <c r="Y793" s="225"/>
      <c r="Z793" s="225"/>
      <c r="AA793" s="225"/>
      <c r="AB793" s="225"/>
      <c r="AC793" s="225"/>
      <c r="AD793" s="225"/>
      <c r="AE793" s="225"/>
      <c r="AF793" s="225"/>
      <c r="AG793" s="225"/>
      <c r="AH793" s="225"/>
      <c r="AI793" s="225"/>
      <c r="AJ793" s="225"/>
      <c r="AK793" s="257"/>
      <c r="AL793" s="257"/>
      <c r="AM793" s="225"/>
      <c r="AN793" s="225"/>
      <c r="AO793" s="225"/>
      <c r="AP793" s="225"/>
      <c r="AQ793" s="225"/>
      <c r="AR793" s="225"/>
      <c r="AS793" s="225"/>
      <c r="AT793" s="225"/>
      <c r="AU793" s="225"/>
      <c r="AV793" s="225"/>
      <c r="AW793" s="225"/>
      <c r="AX793" s="225"/>
      <c r="AY793" s="225"/>
      <c r="AZ793" s="225"/>
      <c r="BA793" s="225"/>
      <c r="BB793" s="225"/>
      <c r="BC793" s="225"/>
      <c r="BD793" s="225"/>
      <c r="BE793" s="225"/>
      <c r="BF793" s="225"/>
      <c r="BG793" s="225"/>
      <c r="BH793" s="225"/>
      <c r="BI793" s="225"/>
      <c r="BJ793" s="225"/>
      <c r="BK793" s="225"/>
      <c r="BL793" s="225"/>
      <c r="BM793" s="225"/>
      <c r="BN793" s="225"/>
      <c r="BO793" s="225"/>
      <c r="BP793" s="225"/>
      <c r="BQ793" s="225"/>
      <c r="BR793" s="225"/>
      <c r="BS793" s="225"/>
      <c r="BT793" s="225"/>
      <c r="BU793" s="225"/>
      <c r="BV793" s="225"/>
      <c r="BW793" s="225"/>
      <c r="BX793" s="225"/>
      <c r="BY793" s="225"/>
      <c r="BZ793" s="225"/>
      <c r="CA793" s="225"/>
      <c r="CB793" s="225"/>
      <c r="CC793" s="225"/>
      <c r="CD793" s="225"/>
      <c r="CE793" s="225"/>
      <c r="CF793" s="225"/>
      <c r="CG793" s="225"/>
      <c r="CH793" s="225"/>
      <c r="CI793" s="225"/>
      <c r="CJ793" s="225"/>
      <c r="CK793" s="225"/>
      <c r="CL793" s="225"/>
      <c r="CM793" s="225"/>
      <c r="CN793" s="225"/>
      <c r="CO793" s="225"/>
      <c r="CP793" s="225"/>
      <c r="CQ793" s="225"/>
      <c r="CR793" s="225"/>
      <c r="CS793" s="225"/>
      <c r="CT793" s="225"/>
    </row>
    <row r="794" spans="1:98" ht="12" customHeight="1" x14ac:dyDescent="0.25">
      <c r="A794" s="225"/>
      <c r="B794" s="225"/>
      <c r="C794" s="225"/>
      <c r="D794" s="225"/>
      <c r="E794" s="225"/>
      <c r="F794" s="225"/>
      <c r="G794" s="225"/>
      <c r="H794" s="225"/>
      <c r="I794" s="225"/>
      <c r="J794" s="225"/>
      <c r="K794" s="225"/>
      <c r="L794" s="225"/>
      <c r="M794" s="225"/>
      <c r="N794" s="225"/>
      <c r="O794" s="225"/>
      <c r="P794" s="225"/>
      <c r="Q794" s="225"/>
      <c r="R794" s="225"/>
      <c r="S794" s="225"/>
      <c r="T794" s="225"/>
      <c r="U794" s="225"/>
      <c r="V794" s="225"/>
      <c r="W794" s="225"/>
      <c r="X794" s="225"/>
      <c r="Y794" s="225"/>
      <c r="Z794" s="225"/>
      <c r="AA794" s="225"/>
      <c r="AB794" s="225"/>
      <c r="AC794" s="225"/>
      <c r="AD794" s="225"/>
      <c r="AE794" s="225"/>
      <c r="AF794" s="225"/>
      <c r="AG794" s="225"/>
      <c r="AH794" s="225"/>
      <c r="AI794" s="225"/>
      <c r="AJ794" s="225"/>
      <c r="AK794" s="257"/>
      <c r="AL794" s="257"/>
      <c r="AM794" s="225"/>
      <c r="AN794" s="225"/>
      <c r="AO794" s="225"/>
      <c r="AP794" s="225"/>
      <c r="AQ794" s="225"/>
      <c r="AR794" s="225"/>
      <c r="AS794" s="225"/>
      <c r="AT794" s="225"/>
      <c r="AU794" s="225"/>
      <c r="AV794" s="225"/>
      <c r="AW794" s="225"/>
      <c r="AX794" s="225"/>
      <c r="AY794" s="225"/>
      <c r="AZ794" s="225"/>
      <c r="BA794" s="225"/>
      <c r="BB794" s="225"/>
      <c r="BC794" s="225"/>
      <c r="BD794" s="225"/>
      <c r="BE794" s="225"/>
      <c r="BF794" s="225"/>
      <c r="BG794" s="225"/>
      <c r="BH794" s="225"/>
      <c r="BI794" s="225"/>
      <c r="BJ794" s="225"/>
      <c r="BK794" s="225"/>
      <c r="BL794" s="225"/>
      <c r="BM794" s="225"/>
      <c r="BN794" s="225"/>
      <c r="BO794" s="225"/>
      <c r="BP794" s="225"/>
      <c r="BQ794" s="225"/>
      <c r="BR794" s="225"/>
      <c r="BS794" s="225"/>
      <c r="BT794" s="225"/>
      <c r="BU794" s="225"/>
      <c r="BV794" s="225"/>
      <c r="BW794" s="225"/>
      <c r="BX794" s="225"/>
      <c r="BY794" s="225"/>
      <c r="BZ794" s="225"/>
      <c r="CA794" s="225"/>
      <c r="CB794" s="225"/>
      <c r="CC794" s="225"/>
      <c r="CD794" s="225"/>
      <c r="CE794" s="225"/>
      <c r="CF794" s="225"/>
      <c r="CG794" s="225"/>
      <c r="CH794" s="225"/>
      <c r="CI794" s="225"/>
      <c r="CJ794" s="225"/>
      <c r="CK794" s="225"/>
      <c r="CL794" s="225"/>
      <c r="CM794" s="225"/>
      <c r="CN794" s="225"/>
      <c r="CO794" s="225"/>
      <c r="CP794" s="225"/>
      <c r="CQ794" s="225"/>
      <c r="CR794" s="225"/>
      <c r="CS794" s="225"/>
      <c r="CT794" s="225"/>
    </row>
    <row r="795" spans="1:98" ht="12" customHeight="1" x14ac:dyDescent="0.25">
      <c r="A795" s="225"/>
      <c r="B795" s="225"/>
      <c r="C795" s="225"/>
      <c r="D795" s="225"/>
      <c r="E795" s="225"/>
      <c r="F795" s="225"/>
      <c r="G795" s="225"/>
      <c r="H795" s="225"/>
      <c r="I795" s="225"/>
      <c r="J795" s="225"/>
      <c r="K795" s="225"/>
      <c r="L795" s="225"/>
      <c r="M795" s="225"/>
      <c r="N795" s="225"/>
      <c r="O795" s="225"/>
      <c r="P795" s="225"/>
      <c r="Q795" s="225"/>
      <c r="R795" s="225"/>
      <c r="S795" s="225"/>
      <c r="T795" s="225"/>
      <c r="U795" s="225"/>
      <c r="V795" s="225"/>
      <c r="W795" s="225"/>
      <c r="X795" s="225"/>
      <c r="Y795" s="225"/>
      <c r="Z795" s="225"/>
      <c r="AA795" s="225"/>
      <c r="AB795" s="225"/>
      <c r="AC795" s="225"/>
      <c r="AD795" s="225"/>
      <c r="AE795" s="225"/>
      <c r="AF795" s="225"/>
      <c r="AG795" s="225"/>
      <c r="AH795" s="225"/>
      <c r="AI795" s="225"/>
      <c r="AJ795" s="225"/>
      <c r="AK795" s="257"/>
      <c r="AL795" s="257"/>
      <c r="AM795" s="225"/>
      <c r="AN795" s="225"/>
      <c r="AO795" s="225"/>
      <c r="AP795" s="225"/>
      <c r="AQ795" s="225"/>
      <c r="AR795" s="225"/>
      <c r="AS795" s="225"/>
      <c r="AT795" s="225"/>
      <c r="AU795" s="225"/>
      <c r="AV795" s="225"/>
      <c r="AW795" s="225"/>
      <c r="AX795" s="225"/>
      <c r="AY795" s="225"/>
      <c r="AZ795" s="225"/>
      <c r="BA795" s="225"/>
      <c r="BB795" s="225"/>
      <c r="BC795" s="225"/>
      <c r="BD795" s="225"/>
      <c r="BE795" s="225"/>
      <c r="BF795" s="225"/>
      <c r="BG795" s="225"/>
      <c r="BH795" s="225"/>
      <c r="BI795" s="225"/>
      <c r="BJ795" s="225"/>
      <c r="BK795" s="225"/>
      <c r="BL795" s="225"/>
      <c r="BM795" s="225"/>
      <c r="BN795" s="225"/>
      <c r="BO795" s="225"/>
      <c r="BP795" s="225"/>
      <c r="BQ795" s="225"/>
      <c r="BR795" s="225"/>
      <c r="BS795" s="225"/>
      <c r="BT795" s="225"/>
      <c r="BU795" s="225"/>
      <c r="BV795" s="225"/>
      <c r="BW795" s="225"/>
      <c r="BX795" s="225"/>
      <c r="BY795" s="225"/>
      <c r="BZ795" s="225"/>
      <c r="CA795" s="225"/>
      <c r="CB795" s="225"/>
      <c r="CC795" s="225"/>
      <c r="CD795" s="225"/>
      <c r="CE795" s="225"/>
      <c r="CF795" s="225"/>
      <c r="CG795" s="225"/>
      <c r="CH795" s="225"/>
      <c r="CI795" s="225"/>
      <c r="CJ795" s="225"/>
      <c r="CK795" s="225"/>
      <c r="CL795" s="225"/>
      <c r="CM795" s="225"/>
      <c r="CN795" s="225"/>
      <c r="CO795" s="225"/>
      <c r="CP795" s="225"/>
      <c r="CQ795" s="225"/>
      <c r="CR795" s="225"/>
      <c r="CS795" s="225"/>
      <c r="CT795" s="225"/>
    </row>
    <row r="796" spans="1:98" ht="12" customHeight="1" x14ac:dyDescent="0.25">
      <c r="A796" s="225"/>
      <c r="B796" s="225"/>
      <c r="C796" s="225"/>
      <c r="D796" s="225"/>
      <c r="E796" s="225"/>
      <c r="F796" s="225"/>
      <c r="G796" s="225"/>
      <c r="H796" s="225"/>
      <c r="I796" s="225"/>
      <c r="J796" s="225"/>
      <c r="K796" s="225"/>
      <c r="L796" s="225"/>
      <c r="M796" s="225"/>
      <c r="N796" s="225"/>
      <c r="O796" s="225"/>
      <c r="P796" s="225"/>
      <c r="Q796" s="225"/>
      <c r="R796" s="225"/>
      <c r="S796" s="225"/>
      <c r="T796" s="225"/>
      <c r="U796" s="225"/>
      <c r="V796" s="225"/>
      <c r="W796" s="225"/>
      <c r="X796" s="225"/>
      <c r="Y796" s="225"/>
      <c r="Z796" s="225"/>
      <c r="AA796" s="225"/>
      <c r="AB796" s="225"/>
      <c r="AC796" s="225"/>
      <c r="AD796" s="225"/>
      <c r="AE796" s="225"/>
      <c r="AF796" s="225"/>
      <c r="AG796" s="225"/>
      <c r="AH796" s="225"/>
      <c r="AI796" s="225"/>
      <c r="AJ796" s="225"/>
      <c r="AK796" s="257"/>
      <c r="AL796" s="257"/>
      <c r="AM796" s="225"/>
      <c r="AN796" s="225"/>
      <c r="AO796" s="225"/>
      <c r="AP796" s="225"/>
      <c r="AQ796" s="225"/>
      <c r="AR796" s="225"/>
      <c r="AS796" s="225"/>
      <c r="AT796" s="225"/>
      <c r="AU796" s="225"/>
      <c r="AV796" s="225"/>
      <c r="AW796" s="225"/>
      <c r="AX796" s="225"/>
      <c r="AY796" s="225"/>
      <c r="AZ796" s="225"/>
      <c r="BA796" s="225"/>
      <c r="BB796" s="225"/>
      <c r="BC796" s="225"/>
      <c r="BD796" s="225"/>
      <c r="BE796" s="225"/>
      <c r="BF796" s="225"/>
      <c r="BG796" s="225"/>
      <c r="BH796" s="225"/>
      <c r="BI796" s="225"/>
      <c r="BJ796" s="225"/>
      <c r="BK796" s="225"/>
      <c r="BL796" s="225"/>
      <c r="BM796" s="225"/>
      <c r="BN796" s="225"/>
      <c r="BO796" s="225"/>
      <c r="BP796" s="225"/>
      <c r="BQ796" s="225"/>
      <c r="BR796" s="225"/>
      <c r="BS796" s="225"/>
      <c r="BT796" s="225"/>
      <c r="BU796" s="225"/>
      <c r="BV796" s="225"/>
      <c r="BW796" s="225"/>
      <c r="BX796" s="225"/>
      <c r="BY796" s="225"/>
      <c r="BZ796" s="225"/>
      <c r="CA796" s="225"/>
      <c r="CB796" s="225"/>
      <c r="CC796" s="225"/>
      <c r="CD796" s="225"/>
      <c r="CE796" s="225"/>
      <c r="CF796" s="225"/>
      <c r="CG796" s="225"/>
      <c r="CH796" s="225"/>
      <c r="CI796" s="225"/>
      <c r="CJ796" s="225"/>
      <c r="CK796" s="225"/>
      <c r="CL796" s="225"/>
      <c r="CM796" s="225"/>
      <c r="CN796" s="225"/>
      <c r="CO796" s="225"/>
      <c r="CP796" s="225"/>
      <c r="CQ796" s="225"/>
      <c r="CR796" s="225"/>
      <c r="CS796" s="225"/>
      <c r="CT796" s="225"/>
    </row>
    <row r="797" spans="1:98" ht="12" customHeight="1" x14ac:dyDescent="0.25">
      <c r="A797" s="225"/>
      <c r="B797" s="225"/>
      <c r="C797" s="225"/>
      <c r="D797" s="225"/>
      <c r="E797" s="225"/>
      <c r="F797" s="225"/>
      <c r="G797" s="225"/>
      <c r="H797" s="225"/>
      <c r="I797" s="225"/>
      <c r="J797" s="225"/>
      <c r="K797" s="225"/>
      <c r="L797" s="225"/>
      <c r="M797" s="225"/>
      <c r="N797" s="225"/>
      <c r="O797" s="225"/>
      <c r="P797" s="225"/>
      <c r="Q797" s="225"/>
      <c r="R797" s="225"/>
      <c r="S797" s="225"/>
      <c r="T797" s="225"/>
      <c r="U797" s="225"/>
      <c r="V797" s="225"/>
      <c r="W797" s="225"/>
      <c r="X797" s="225"/>
      <c r="Y797" s="225"/>
      <c r="Z797" s="225"/>
      <c r="AA797" s="225"/>
      <c r="AB797" s="225"/>
      <c r="AC797" s="225"/>
      <c r="AD797" s="225"/>
      <c r="AE797" s="225"/>
      <c r="AF797" s="225"/>
      <c r="AG797" s="225"/>
      <c r="AH797" s="225"/>
      <c r="AI797" s="225"/>
      <c r="AJ797" s="225"/>
      <c r="AK797" s="257"/>
      <c r="AL797" s="257"/>
      <c r="AM797" s="225"/>
      <c r="AN797" s="225"/>
      <c r="AO797" s="225"/>
      <c r="AP797" s="225"/>
      <c r="AQ797" s="225"/>
      <c r="AR797" s="225"/>
      <c r="AS797" s="225"/>
      <c r="AT797" s="225"/>
      <c r="AU797" s="225"/>
      <c r="AV797" s="225"/>
      <c r="AW797" s="225"/>
      <c r="AX797" s="225"/>
      <c r="AY797" s="225"/>
      <c r="AZ797" s="225"/>
      <c r="BA797" s="225"/>
      <c r="BB797" s="225"/>
      <c r="BC797" s="225"/>
      <c r="BD797" s="225"/>
      <c r="BE797" s="225"/>
      <c r="BF797" s="225"/>
      <c r="BG797" s="225"/>
      <c r="BH797" s="225"/>
      <c r="BI797" s="225"/>
      <c r="BJ797" s="225"/>
      <c r="BK797" s="225"/>
      <c r="BL797" s="225"/>
      <c r="BM797" s="225"/>
      <c r="BN797" s="225"/>
      <c r="BO797" s="225"/>
      <c r="BP797" s="225"/>
      <c r="BQ797" s="225"/>
      <c r="BR797" s="225"/>
      <c r="BS797" s="225"/>
      <c r="BT797" s="225"/>
      <c r="BU797" s="225"/>
      <c r="BV797" s="225"/>
      <c r="BW797" s="225"/>
      <c r="BX797" s="225"/>
      <c r="BY797" s="225"/>
      <c r="BZ797" s="225"/>
      <c r="CA797" s="225"/>
      <c r="CB797" s="225"/>
      <c r="CC797" s="225"/>
      <c r="CD797" s="225"/>
      <c r="CE797" s="225"/>
      <c r="CF797" s="225"/>
      <c r="CG797" s="225"/>
      <c r="CH797" s="225"/>
      <c r="CI797" s="225"/>
      <c r="CJ797" s="225"/>
      <c r="CK797" s="225"/>
      <c r="CL797" s="225"/>
      <c r="CM797" s="225"/>
      <c r="CN797" s="225"/>
      <c r="CO797" s="225"/>
      <c r="CP797" s="225"/>
      <c r="CQ797" s="225"/>
      <c r="CR797" s="225"/>
      <c r="CS797" s="225"/>
      <c r="CT797" s="225"/>
    </row>
    <row r="798" spans="1:98" ht="12" customHeight="1" x14ac:dyDescent="0.25">
      <c r="A798" s="225"/>
      <c r="B798" s="225"/>
      <c r="C798" s="225"/>
      <c r="D798" s="225"/>
      <c r="E798" s="225"/>
      <c r="F798" s="225"/>
      <c r="G798" s="225"/>
      <c r="H798" s="225"/>
      <c r="I798" s="225"/>
      <c r="J798" s="225"/>
      <c r="K798" s="225"/>
      <c r="L798" s="225"/>
      <c r="M798" s="225"/>
      <c r="N798" s="225"/>
      <c r="O798" s="225"/>
      <c r="P798" s="225"/>
      <c r="Q798" s="225"/>
      <c r="R798" s="225"/>
      <c r="S798" s="225"/>
      <c r="T798" s="225"/>
      <c r="U798" s="225"/>
      <c r="V798" s="225"/>
      <c r="W798" s="225"/>
      <c r="X798" s="225"/>
      <c r="Y798" s="225"/>
      <c r="Z798" s="225"/>
      <c r="AA798" s="225"/>
      <c r="AB798" s="225"/>
      <c r="AC798" s="225"/>
      <c r="AD798" s="225"/>
      <c r="AE798" s="225"/>
      <c r="AF798" s="225"/>
      <c r="AG798" s="225"/>
      <c r="AH798" s="225"/>
      <c r="AI798" s="225"/>
      <c r="AJ798" s="225"/>
      <c r="AK798" s="257"/>
      <c r="AL798" s="257"/>
      <c r="AM798" s="225"/>
      <c r="AN798" s="225"/>
      <c r="AO798" s="225"/>
      <c r="AP798" s="225"/>
      <c r="AQ798" s="225"/>
      <c r="AR798" s="225"/>
      <c r="AS798" s="225"/>
      <c r="AT798" s="225"/>
      <c r="AU798" s="225"/>
      <c r="AV798" s="225"/>
      <c r="AW798" s="225"/>
      <c r="AX798" s="225"/>
      <c r="AY798" s="225"/>
      <c r="AZ798" s="225"/>
      <c r="BA798" s="225"/>
      <c r="BB798" s="225"/>
      <c r="BC798" s="225"/>
      <c r="BD798" s="225"/>
      <c r="BE798" s="225"/>
      <c r="BF798" s="225"/>
      <c r="BG798" s="225"/>
      <c r="BH798" s="225"/>
      <c r="BI798" s="225"/>
      <c r="BJ798" s="225"/>
      <c r="BK798" s="225"/>
      <c r="BL798" s="225"/>
      <c r="BM798" s="225"/>
      <c r="BN798" s="225"/>
      <c r="BO798" s="225"/>
      <c r="BP798" s="225"/>
      <c r="BQ798" s="225"/>
      <c r="BR798" s="225"/>
      <c r="BS798" s="225"/>
      <c r="BT798" s="225"/>
      <c r="BU798" s="225"/>
      <c r="BV798" s="225"/>
      <c r="BW798" s="225"/>
      <c r="BX798" s="225"/>
      <c r="BY798" s="225"/>
      <c r="BZ798" s="225"/>
      <c r="CA798" s="225"/>
      <c r="CB798" s="225"/>
      <c r="CC798" s="225"/>
      <c r="CD798" s="225"/>
      <c r="CE798" s="225"/>
      <c r="CF798" s="225"/>
      <c r="CG798" s="225"/>
      <c r="CH798" s="225"/>
      <c r="CI798" s="225"/>
      <c r="CJ798" s="225"/>
      <c r="CK798" s="225"/>
      <c r="CL798" s="225"/>
      <c r="CM798" s="225"/>
      <c r="CN798" s="225"/>
      <c r="CO798" s="225"/>
      <c r="CP798" s="225"/>
      <c r="CQ798" s="225"/>
      <c r="CR798" s="225"/>
      <c r="CS798" s="225"/>
      <c r="CT798" s="225"/>
    </row>
    <row r="799" spans="1:98" ht="12" customHeight="1" x14ac:dyDescent="0.25">
      <c r="A799" s="225"/>
      <c r="B799" s="225"/>
      <c r="C799" s="225"/>
      <c r="D799" s="225"/>
      <c r="E799" s="225"/>
      <c r="F799" s="225"/>
      <c r="G799" s="225"/>
      <c r="H799" s="225"/>
      <c r="I799" s="225"/>
      <c r="J799" s="225"/>
      <c r="K799" s="225"/>
      <c r="L799" s="225"/>
      <c r="M799" s="225"/>
      <c r="N799" s="225"/>
      <c r="O799" s="225"/>
      <c r="P799" s="225"/>
      <c r="Q799" s="225"/>
      <c r="R799" s="225"/>
      <c r="S799" s="225"/>
      <c r="T799" s="225"/>
      <c r="U799" s="225"/>
      <c r="V799" s="225"/>
      <c r="W799" s="225"/>
      <c r="X799" s="225"/>
      <c r="Y799" s="225"/>
      <c r="Z799" s="225"/>
      <c r="AA799" s="225"/>
      <c r="AB799" s="225"/>
      <c r="AC799" s="225"/>
      <c r="AD799" s="225"/>
      <c r="AE799" s="225"/>
      <c r="AF799" s="225"/>
      <c r="AG799" s="225"/>
      <c r="AH799" s="225"/>
      <c r="AI799" s="225"/>
      <c r="AJ799" s="225"/>
      <c r="AK799" s="257"/>
      <c r="AL799" s="257"/>
      <c r="AM799" s="225"/>
      <c r="AN799" s="225"/>
      <c r="AO799" s="225"/>
      <c r="AP799" s="225"/>
      <c r="AQ799" s="225"/>
      <c r="AR799" s="225"/>
      <c r="AS799" s="225"/>
      <c r="AT799" s="225"/>
      <c r="AU799" s="225"/>
      <c r="AV799" s="225"/>
      <c r="AW799" s="225"/>
      <c r="AX799" s="225"/>
      <c r="AY799" s="225"/>
      <c r="AZ799" s="225"/>
      <c r="BA799" s="225"/>
      <c r="BB799" s="225"/>
      <c r="BC799" s="225"/>
      <c r="BD799" s="225"/>
      <c r="BE799" s="225"/>
      <c r="BF799" s="225"/>
      <c r="BG799" s="225"/>
      <c r="BH799" s="225"/>
      <c r="BI799" s="225"/>
      <c r="BJ799" s="225"/>
      <c r="BK799" s="225"/>
      <c r="BL799" s="225"/>
      <c r="BM799" s="225"/>
      <c r="BN799" s="225"/>
      <c r="BO799" s="225"/>
      <c r="BP799" s="225"/>
      <c r="BQ799" s="225"/>
      <c r="BR799" s="225"/>
      <c r="BS799" s="225"/>
      <c r="BT799" s="225"/>
      <c r="BU799" s="225"/>
      <c r="BV799" s="225"/>
      <c r="BW799" s="225"/>
      <c r="BX799" s="225"/>
      <c r="BY799" s="225"/>
      <c r="BZ799" s="225"/>
      <c r="CA799" s="225"/>
      <c r="CB799" s="225"/>
      <c r="CC799" s="225"/>
      <c r="CD799" s="225"/>
      <c r="CE799" s="225"/>
      <c r="CF799" s="225"/>
      <c r="CG799" s="225"/>
      <c r="CH799" s="225"/>
      <c r="CI799" s="225"/>
      <c r="CJ799" s="225"/>
      <c r="CK799" s="225"/>
      <c r="CL799" s="225"/>
      <c r="CM799" s="225"/>
      <c r="CN799" s="225"/>
      <c r="CO799" s="225"/>
      <c r="CP799" s="225"/>
      <c r="CQ799" s="225"/>
      <c r="CR799" s="225"/>
      <c r="CS799" s="225"/>
      <c r="CT799" s="225"/>
    </row>
    <row r="800" spans="1:98" ht="12" customHeight="1" x14ac:dyDescent="0.25">
      <c r="A800" s="225"/>
      <c r="B800" s="225"/>
      <c r="C800" s="225"/>
      <c r="D800" s="225"/>
      <c r="E800" s="225"/>
      <c r="F800" s="225"/>
      <c r="G800" s="225"/>
      <c r="H800" s="225"/>
      <c r="I800" s="225"/>
      <c r="J800" s="225"/>
      <c r="K800" s="225"/>
      <c r="L800" s="225"/>
      <c r="M800" s="225"/>
      <c r="N800" s="225"/>
      <c r="O800" s="225"/>
      <c r="P800" s="225"/>
      <c r="Q800" s="225"/>
      <c r="R800" s="225"/>
      <c r="S800" s="225"/>
      <c r="T800" s="225"/>
      <c r="U800" s="225"/>
      <c r="V800" s="225"/>
      <c r="W800" s="225"/>
      <c r="X800" s="225"/>
      <c r="Y800" s="225"/>
      <c r="Z800" s="225"/>
      <c r="AA800" s="225"/>
      <c r="AB800" s="225"/>
      <c r="AC800" s="225"/>
      <c r="AD800" s="225"/>
      <c r="AE800" s="225"/>
      <c r="AF800" s="225"/>
      <c r="AG800" s="225"/>
      <c r="AH800" s="225"/>
      <c r="AI800" s="225"/>
      <c r="AJ800" s="225"/>
      <c r="AK800" s="257"/>
      <c r="AL800" s="257"/>
      <c r="AM800" s="225"/>
      <c r="AN800" s="225"/>
      <c r="AO800" s="225"/>
      <c r="AP800" s="225"/>
      <c r="AQ800" s="225"/>
      <c r="AR800" s="225"/>
      <c r="AS800" s="225"/>
      <c r="AT800" s="225"/>
      <c r="AU800" s="225"/>
      <c r="AV800" s="225"/>
      <c r="AW800" s="225"/>
      <c r="AX800" s="225"/>
      <c r="AY800" s="225"/>
      <c r="AZ800" s="225"/>
      <c r="BA800" s="225"/>
      <c r="BB800" s="225"/>
      <c r="BC800" s="225"/>
      <c r="BD800" s="225"/>
      <c r="BE800" s="225"/>
      <c r="BF800" s="225"/>
      <c r="BG800" s="225"/>
      <c r="BH800" s="225"/>
      <c r="BI800" s="225"/>
      <c r="BJ800" s="225"/>
      <c r="BK800" s="225"/>
      <c r="BL800" s="225"/>
      <c r="BM800" s="225"/>
      <c r="BN800" s="225"/>
      <c r="BO800" s="225"/>
      <c r="BP800" s="225"/>
      <c r="BQ800" s="225"/>
      <c r="BR800" s="225"/>
      <c r="BS800" s="225"/>
      <c r="BT800" s="225"/>
      <c r="BU800" s="225"/>
      <c r="BV800" s="225"/>
      <c r="BW800" s="225"/>
      <c r="BX800" s="225"/>
      <c r="BY800" s="225"/>
      <c r="BZ800" s="225"/>
      <c r="CA800" s="225"/>
      <c r="CB800" s="225"/>
      <c r="CC800" s="225"/>
      <c r="CD800" s="225"/>
      <c r="CE800" s="225"/>
      <c r="CF800" s="225"/>
      <c r="CG800" s="225"/>
      <c r="CH800" s="225"/>
      <c r="CI800" s="225"/>
      <c r="CJ800" s="225"/>
      <c r="CK800" s="225"/>
      <c r="CL800" s="225"/>
      <c r="CM800" s="225"/>
      <c r="CN800" s="225"/>
      <c r="CO800" s="225"/>
      <c r="CP800" s="225"/>
      <c r="CQ800" s="225"/>
      <c r="CR800" s="225"/>
      <c r="CS800" s="225"/>
      <c r="CT800" s="225"/>
    </row>
    <row r="801" spans="1:98" ht="12" customHeight="1" x14ac:dyDescent="0.25">
      <c r="A801" s="225"/>
      <c r="B801" s="225"/>
      <c r="C801" s="225"/>
      <c r="D801" s="225"/>
      <c r="E801" s="225"/>
      <c r="F801" s="225"/>
      <c r="G801" s="225"/>
      <c r="H801" s="225"/>
      <c r="I801" s="225"/>
      <c r="J801" s="225"/>
      <c r="K801" s="225"/>
      <c r="L801" s="225"/>
      <c r="M801" s="225"/>
      <c r="N801" s="225"/>
      <c r="O801" s="225"/>
      <c r="P801" s="225"/>
      <c r="Q801" s="225"/>
      <c r="R801" s="225"/>
      <c r="S801" s="225"/>
      <c r="T801" s="225"/>
      <c r="U801" s="225"/>
      <c r="V801" s="225"/>
      <c r="W801" s="225"/>
      <c r="X801" s="225"/>
      <c r="Y801" s="225"/>
      <c r="Z801" s="225"/>
      <c r="AA801" s="225"/>
      <c r="AB801" s="225"/>
      <c r="AC801" s="225"/>
      <c r="AD801" s="225"/>
      <c r="AE801" s="225"/>
      <c r="AF801" s="225"/>
      <c r="AG801" s="225"/>
      <c r="AH801" s="225"/>
      <c r="AI801" s="225"/>
      <c r="AJ801" s="225"/>
      <c r="AK801" s="257"/>
      <c r="AL801" s="257"/>
      <c r="AM801" s="225"/>
      <c r="AN801" s="225"/>
      <c r="AO801" s="225"/>
      <c r="AP801" s="225"/>
      <c r="AQ801" s="225"/>
      <c r="AR801" s="225"/>
      <c r="AS801" s="225"/>
      <c r="AT801" s="225"/>
      <c r="AU801" s="225"/>
      <c r="AV801" s="225"/>
      <c r="AW801" s="225"/>
      <c r="AX801" s="225"/>
      <c r="AY801" s="225"/>
      <c r="AZ801" s="225"/>
      <c r="BA801" s="225"/>
      <c r="BB801" s="225"/>
      <c r="BC801" s="225"/>
      <c r="BD801" s="225"/>
      <c r="BE801" s="225"/>
      <c r="BF801" s="225"/>
      <c r="BG801" s="225"/>
      <c r="BH801" s="225"/>
      <c r="BI801" s="225"/>
      <c r="BJ801" s="225"/>
      <c r="BK801" s="225"/>
      <c r="BL801" s="225"/>
      <c r="BM801" s="225"/>
      <c r="BN801" s="225"/>
      <c r="BO801" s="225"/>
      <c r="BP801" s="225"/>
      <c r="BQ801" s="225"/>
      <c r="BR801" s="225"/>
      <c r="BS801" s="225"/>
      <c r="BT801" s="225"/>
      <c r="BU801" s="225"/>
      <c r="BV801" s="225"/>
      <c r="BW801" s="225"/>
      <c r="BX801" s="225"/>
      <c r="BY801" s="225"/>
      <c r="BZ801" s="225"/>
      <c r="CA801" s="225"/>
      <c r="CB801" s="225"/>
      <c r="CC801" s="225"/>
      <c r="CD801" s="225"/>
      <c r="CE801" s="225"/>
      <c r="CF801" s="225"/>
      <c r="CG801" s="225"/>
      <c r="CH801" s="225"/>
      <c r="CI801" s="225"/>
      <c r="CJ801" s="225"/>
      <c r="CK801" s="225"/>
      <c r="CL801" s="225"/>
      <c r="CM801" s="225"/>
      <c r="CN801" s="225"/>
      <c r="CO801" s="225"/>
      <c r="CP801" s="225"/>
      <c r="CQ801" s="225"/>
      <c r="CR801" s="225"/>
      <c r="CS801" s="225"/>
      <c r="CT801" s="225"/>
    </row>
    <row r="802" spans="1:98" ht="12" customHeight="1" x14ac:dyDescent="0.25">
      <c r="A802" s="225"/>
      <c r="B802" s="225"/>
      <c r="C802" s="225"/>
      <c r="D802" s="225"/>
      <c r="E802" s="225"/>
      <c r="F802" s="225"/>
      <c r="G802" s="225"/>
      <c r="H802" s="225"/>
      <c r="I802" s="225"/>
      <c r="J802" s="225"/>
      <c r="K802" s="225"/>
      <c r="L802" s="225"/>
      <c r="M802" s="225"/>
      <c r="N802" s="225"/>
      <c r="O802" s="225"/>
      <c r="P802" s="225"/>
      <c r="Q802" s="225"/>
      <c r="R802" s="225"/>
      <c r="S802" s="225"/>
      <c r="T802" s="225"/>
      <c r="U802" s="225"/>
      <c r="V802" s="225"/>
      <c r="W802" s="225"/>
      <c r="X802" s="225"/>
      <c r="Y802" s="225"/>
      <c r="Z802" s="225"/>
      <c r="AA802" s="225"/>
      <c r="AB802" s="225"/>
      <c r="AC802" s="225"/>
      <c r="AD802" s="225"/>
      <c r="AE802" s="225"/>
      <c r="AF802" s="225"/>
      <c r="AG802" s="225"/>
      <c r="AH802" s="225"/>
      <c r="AI802" s="225"/>
      <c r="AJ802" s="225"/>
      <c r="AK802" s="257"/>
      <c r="AL802" s="257"/>
      <c r="AM802" s="225"/>
      <c r="AN802" s="225"/>
      <c r="AO802" s="225"/>
      <c r="AP802" s="225"/>
      <c r="AQ802" s="225"/>
      <c r="AR802" s="225"/>
      <c r="AS802" s="225"/>
      <c r="AT802" s="225"/>
      <c r="AU802" s="225"/>
      <c r="AV802" s="225"/>
      <c r="AW802" s="225"/>
      <c r="AX802" s="225"/>
      <c r="AY802" s="225"/>
      <c r="AZ802" s="225"/>
      <c r="BA802" s="225"/>
      <c r="BB802" s="225"/>
      <c r="BC802" s="225"/>
      <c r="BD802" s="225"/>
      <c r="BE802" s="225"/>
      <c r="BF802" s="225"/>
      <c r="BG802" s="225"/>
      <c r="BH802" s="225"/>
      <c r="BI802" s="225"/>
      <c r="BJ802" s="225"/>
      <c r="BK802" s="225"/>
      <c r="BL802" s="225"/>
      <c r="BM802" s="225"/>
      <c r="BN802" s="225"/>
      <c r="BO802" s="225"/>
      <c r="BP802" s="225"/>
      <c r="BQ802" s="225"/>
      <c r="BR802" s="225"/>
      <c r="BS802" s="225"/>
      <c r="BT802" s="225"/>
      <c r="BU802" s="225"/>
      <c r="BV802" s="225"/>
      <c r="BW802" s="225"/>
      <c r="BX802" s="225"/>
      <c r="BY802" s="225"/>
      <c r="BZ802" s="225"/>
      <c r="CA802" s="225"/>
      <c r="CB802" s="225"/>
      <c r="CC802" s="225"/>
      <c r="CD802" s="225"/>
      <c r="CE802" s="225"/>
      <c r="CF802" s="225"/>
      <c r="CG802" s="225"/>
      <c r="CH802" s="225"/>
      <c r="CI802" s="225"/>
      <c r="CJ802" s="225"/>
      <c r="CK802" s="225"/>
      <c r="CL802" s="225"/>
      <c r="CM802" s="225"/>
      <c r="CN802" s="225"/>
      <c r="CO802" s="225"/>
      <c r="CP802" s="225"/>
      <c r="CQ802" s="225"/>
      <c r="CR802" s="225"/>
      <c r="CS802" s="225"/>
      <c r="CT802" s="225"/>
    </row>
    <row r="803" spans="1:98" ht="12" customHeight="1" x14ac:dyDescent="0.25">
      <c r="A803" s="225"/>
      <c r="B803" s="225"/>
      <c r="C803" s="225"/>
      <c r="D803" s="225"/>
      <c r="E803" s="225"/>
      <c r="F803" s="225"/>
      <c r="G803" s="225"/>
      <c r="H803" s="225"/>
      <c r="I803" s="225"/>
      <c r="J803" s="225"/>
      <c r="K803" s="225"/>
      <c r="L803" s="225"/>
      <c r="M803" s="225"/>
      <c r="N803" s="225"/>
      <c r="O803" s="225"/>
      <c r="P803" s="225"/>
      <c r="Q803" s="225"/>
      <c r="R803" s="225"/>
      <c r="S803" s="225"/>
      <c r="T803" s="225"/>
      <c r="U803" s="225"/>
      <c r="V803" s="225"/>
      <c r="W803" s="225"/>
      <c r="X803" s="225"/>
      <c r="Y803" s="225"/>
      <c r="Z803" s="225"/>
      <c r="AA803" s="225"/>
      <c r="AB803" s="225"/>
      <c r="AC803" s="225"/>
      <c r="AD803" s="225"/>
      <c r="AE803" s="225"/>
      <c r="AF803" s="225"/>
      <c r="AG803" s="225"/>
      <c r="AH803" s="225"/>
      <c r="AI803" s="225"/>
      <c r="AJ803" s="225"/>
      <c r="AK803" s="257"/>
      <c r="AL803" s="257"/>
      <c r="AM803" s="225"/>
      <c r="AN803" s="225"/>
      <c r="AO803" s="225"/>
      <c r="AP803" s="225"/>
      <c r="AQ803" s="225"/>
      <c r="AR803" s="225"/>
      <c r="AS803" s="225"/>
      <c r="AT803" s="225"/>
      <c r="AU803" s="225"/>
      <c r="AV803" s="225"/>
      <c r="AW803" s="225"/>
      <c r="AX803" s="225"/>
      <c r="AY803" s="225"/>
      <c r="AZ803" s="225"/>
      <c r="BA803" s="225"/>
      <c r="BB803" s="225"/>
      <c r="BC803" s="225"/>
      <c r="BD803" s="225"/>
      <c r="BE803" s="225"/>
      <c r="BF803" s="225"/>
      <c r="BG803" s="225"/>
      <c r="BH803" s="225"/>
      <c r="BI803" s="225"/>
      <c r="BJ803" s="225"/>
      <c r="BK803" s="225"/>
      <c r="BL803" s="225"/>
      <c r="BM803" s="225"/>
      <c r="BN803" s="225"/>
      <c r="BO803" s="225"/>
      <c r="BP803" s="225"/>
      <c r="BQ803" s="225"/>
      <c r="BR803" s="225"/>
      <c r="BS803" s="225"/>
      <c r="BT803" s="225"/>
      <c r="BU803" s="225"/>
      <c r="BV803" s="225"/>
      <c r="BW803" s="225"/>
      <c r="BX803" s="225"/>
      <c r="BY803" s="225"/>
      <c r="BZ803" s="225"/>
      <c r="CA803" s="225"/>
      <c r="CB803" s="225"/>
      <c r="CC803" s="225"/>
      <c r="CD803" s="225"/>
      <c r="CE803" s="225"/>
      <c r="CF803" s="225"/>
      <c r="CG803" s="225"/>
      <c r="CH803" s="225"/>
      <c r="CI803" s="225"/>
      <c r="CJ803" s="225"/>
      <c r="CK803" s="225"/>
      <c r="CL803" s="225"/>
      <c r="CM803" s="225"/>
      <c r="CN803" s="225"/>
      <c r="CO803" s="225"/>
      <c r="CP803" s="225"/>
      <c r="CQ803" s="225"/>
      <c r="CR803" s="225"/>
      <c r="CS803" s="225"/>
      <c r="CT803" s="225"/>
    </row>
    <row r="804" spans="1:98" ht="12" customHeight="1" x14ac:dyDescent="0.25">
      <c r="A804" s="225"/>
      <c r="B804" s="225"/>
      <c r="C804" s="225"/>
      <c r="D804" s="225"/>
      <c r="E804" s="225"/>
      <c r="F804" s="225"/>
      <c r="G804" s="225"/>
      <c r="H804" s="225"/>
      <c r="I804" s="225"/>
      <c r="J804" s="225"/>
      <c r="K804" s="225"/>
      <c r="L804" s="225"/>
      <c r="M804" s="225"/>
      <c r="N804" s="225"/>
      <c r="O804" s="225"/>
      <c r="P804" s="225"/>
      <c r="Q804" s="225"/>
      <c r="R804" s="225"/>
      <c r="S804" s="225"/>
      <c r="T804" s="225"/>
      <c r="U804" s="225"/>
      <c r="V804" s="225"/>
      <c r="W804" s="225"/>
      <c r="X804" s="225"/>
      <c r="Y804" s="225"/>
      <c r="Z804" s="225"/>
      <c r="AA804" s="225"/>
      <c r="AB804" s="225"/>
      <c r="AC804" s="225"/>
      <c r="AD804" s="225"/>
      <c r="AE804" s="225"/>
      <c r="AF804" s="225"/>
      <c r="AG804" s="225"/>
      <c r="AH804" s="225"/>
      <c r="AI804" s="225"/>
      <c r="AJ804" s="225"/>
      <c r="AK804" s="257"/>
      <c r="AL804" s="257"/>
      <c r="AM804" s="225"/>
      <c r="AN804" s="225"/>
      <c r="AO804" s="225"/>
      <c r="AP804" s="225"/>
      <c r="AQ804" s="225"/>
      <c r="AR804" s="225"/>
      <c r="AS804" s="225"/>
      <c r="AT804" s="225"/>
      <c r="AU804" s="225"/>
      <c r="AV804" s="225"/>
      <c r="AW804" s="225"/>
      <c r="AX804" s="225"/>
      <c r="AY804" s="225"/>
      <c r="AZ804" s="225"/>
      <c r="BA804" s="225"/>
      <c r="BB804" s="225"/>
      <c r="BC804" s="225"/>
      <c r="BD804" s="225"/>
      <c r="BE804" s="225"/>
      <c r="BF804" s="225"/>
      <c r="BG804" s="225"/>
      <c r="BH804" s="225"/>
      <c r="BI804" s="225"/>
      <c r="BJ804" s="225"/>
      <c r="BK804" s="225"/>
      <c r="BL804" s="225"/>
      <c r="BM804" s="225"/>
      <c r="BN804" s="225"/>
      <c r="BO804" s="225"/>
      <c r="BP804" s="225"/>
      <c r="BQ804" s="225"/>
      <c r="BR804" s="225"/>
      <c r="BS804" s="225"/>
      <c r="BT804" s="225"/>
      <c r="BU804" s="225"/>
      <c r="BV804" s="225"/>
      <c r="BW804" s="225"/>
      <c r="BX804" s="225"/>
      <c r="BY804" s="225"/>
      <c r="BZ804" s="225"/>
      <c r="CA804" s="225"/>
      <c r="CB804" s="225"/>
      <c r="CC804" s="225"/>
      <c r="CD804" s="225"/>
      <c r="CE804" s="225"/>
      <c r="CF804" s="225"/>
      <c r="CG804" s="225"/>
      <c r="CH804" s="225"/>
      <c r="CI804" s="225"/>
      <c r="CJ804" s="225"/>
      <c r="CK804" s="225"/>
      <c r="CL804" s="225"/>
      <c r="CM804" s="225"/>
      <c r="CN804" s="225"/>
      <c r="CO804" s="225"/>
      <c r="CP804" s="225"/>
      <c r="CQ804" s="225"/>
      <c r="CR804" s="225"/>
      <c r="CS804" s="225"/>
      <c r="CT804" s="225"/>
    </row>
    <row r="805" spans="1:98" ht="12" customHeight="1" x14ac:dyDescent="0.25">
      <c r="A805" s="225"/>
      <c r="B805" s="225"/>
      <c r="C805" s="225"/>
      <c r="D805" s="225"/>
      <c r="E805" s="225"/>
      <c r="F805" s="225"/>
      <c r="G805" s="225"/>
      <c r="H805" s="225"/>
      <c r="I805" s="225"/>
      <c r="J805" s="225"/>
      <c r="K805" s="225"/>
      <c r="L805" s="225"/>
      <c r="M805" s="225"/>
      <c r="N805" s="225"/>
      <c r="O805" s="225"/>
      <c r="P805" s="225"/>
      <c r="Q805" s="225"/>
      <c r="R805" s="225"/>
      <c r="S805" s="225"/>
      <c r="T805" s="225"/>
      <c r="U805" s="225"/>
      <c r="V805" s="225"/>
      <c r="W805" s="225"/>
      <c r="X805" s="225"/>
      <c r="Y805" s="225"/>
      <c r="Z805" s="225"/>
      <c r="AA805" s="225"/>
      <c r="AB805" s="225"/>
      <c r="AC805" s="225"/>
      <c r="AD805" s="225"/>
      <c r="AE805" s="225"/>
      <c r="AF805" s="225"/>
      <c r="AG805" s="225"/>
      <c r="AH805" s="225"/>
      <c r="AI805" s="225"/>
      <c r="AJ805" s="225"/>
      <c r="AK805" s="257"/>
      <c r="AL805" s="257"/>
      <c r="AM805" s="225"/>
      <c r="AN805" s="225"/>
      <c r="AO805" s="225"/>
      <c r="AP805" s="225"/>
      <c r="AQ805" s="225"/>
      <c r="AR805" s="225"/>
      <c r="AS805" s="225"/>
      <c r="AT805" s="225"/>
      <c r="AU805" s="225"/>
      <c r="AV805" s="225"/>
      <c r="AW805" s="225"/>
      <c r="AX805" s="225"/>
      <c r="AY805" s="225"/>
      <c r="AZ805" s="225"/>
      <c r="BA805" s="225"/>
      <c r="BB805" s="225"/>
      <c r="BC805" s="225"/>
      <c r="BD805" s="225"/>
      <c r="BE805" s="225"/>
      <c r="BF805" s="225"/>
      <c r="BG805" s="225"/>
      <c r="BH805" s="225"/>
      <c r="BI805" s="225"/>
      <c r="BJ805" s="225"/>
      <c r="BK805" s="225"/>
      <c r="BL805" s="225"/>
      <c r="BM805" s="225"/>
      <c r="BN805" s="225"/>
      <c r="BO805" s="225"/>
      <c r="BP805" s="225"/>
      <c r="BQ805" s="225"/>
      <c r="BR805" s="225"/>
      <c r="BS805" s="225"/>
      <c r="BT805" s="225"/>
      <c r="BU805" s="225"/>
      <c r="BV805" s="225"/>
      <c r="BW805" s="225"/>
      <c r="BX805" s="225"/>
      <c r="BY805" s="225"/>
      <c r="BZ805" s="225"/>
      <c r="CA805" s="225"/>
      <c r="CB805" s="225"/>
      <c r="CC805" s="225"/>
      <c r="CD805" s="225"/>
      <c r="CE805" s="225"/>
      <c r="CF805" s="225"/>
      <c r="CG805" s="225"/>
      <c r="CH805" s="225"/>
      <c r="CI805" s="225"/>
      <c r="CJ805" s="225"/>
      <c r="CK805" s="225"/>
      <c r="CL805" s="225"/>
      <c r="CM805" s="225"/>
      <c r="CN805" s="225"/>
      <c r="CO805" s="225"/>
      <c r="CP805" s="225"/>
      <c r="CQ805" s="225"/>
      <c r="CR805" s="225"/>
      <c r="CS805" s="225"/>
      <c r="CT805" s="225"/>
    </row>
    <row r="806" spans="1:98" ht="12" customHeight="1" x14ac:dyDescent="0.25">
      <c r="A806" s="225"/>
      <c r="B806" s="225"/>
      <c r="C806" s="225"/>
      <c r="D806" s="225"/>
      <c r="E806" s="225"/>
      <c r="F806" s="225"/>
      <c r="G806" s="225"/>
      <c r="H806" s="225"/>
      <c r="I806" s="225"/>
      <c r="J806" s="225"/>
      <c r="K806" s="225"/>
      <c r="L806" s="225"/>
      <c r="M806" s="225"/>
      <c r="N806" s="225"/>
      <c r="O806" s="225"/>
      <c r="P806" s="225"/>
      <c r="Q806" s="225"/>
      <c r="R806" s="225"/>
      <c r="S806" s="225"/>
      <c r="T806" s="225"/>
      <c r="U806" s="225"/>
      <c r="V806" s="225"/>
      <c r="W806" s="225"/>
      <c r="X806" s="225"/>
      <c r="Y806" s="225"/>
      <c r="Z806" s="225"/>
      <c r="AA806" s="225"/>
      <c r="AB806" s="225"/>
      <c r="AC806" s="225"/>
      <c r="AD806" s="225"/>
      <c r="AE806" s="225"/>
      <c r="AF806" s="225"/>
      <c r="AG806" s="225"/>
      <c r="AH806" s="225"/>
      <c r="AI806" s="225"/>
      <c r="AJ806" s="225"/>
      <c r="AK806" s="257"/>
      <c r="AL806" s="257"/>
      <c r="AM806" s="225"/>
      <c r="AN806" s="225"/>
      <c r="AO806" s="225"/>
      <c r="AP806" s="225"/>
      <c r="AQ806" s="225"/>
      <c r="AR806" s="225"/>
      <c r="AS806" s="225"/>
      <c r="AT806" s="225"/>
      <c r="AU806" s="225"/>
      <c r="AV806" s="225"/>
      <c r="AW806" s="225"/>
      <c r="AX806" s="225"/>
      <c r="AY806" s="225"/>
      <c r="AZ806" s="225"/>
      <c r="BA806" s="225"/>
      <c r="BB806" s="225"/>
      <c r="BC806" s="225"/>
      <c r="BD806" s="225"/>
      <c r="BE806" s="225"/>
      <c r="BF806" s="225"/>
      <c r="BG806" s="225"/>
      <c r="BH806" s="225"/>
      <c r="BI806" s="225"/>
      <c r="BJ806" s="225"/>
      <c r="BK806" s="225"/>
      <c r="BL806" s="225"/>
      <c r="BM806" s="225"/>
      <c r="BN806" s="225"/>
      <c r="BO806" s="225"/>
      <c r="BP806" s="225"/>
      <c r="BQ806" s="225"/>
      <c r="BR806" s="225"/>
      <c r="BS806" s="225"/>
      <c r="BT806" s="225"/>
      <c r="BU806" s="225"/>
      <c r="BV806" s="225"/>
      <c r="BW806" s="225"/>
      <c r="BX806" s="225"/>
      <c r="BY806" s="225"/>
      <c r="BZ806" s="225"/>
      <c r="CA806" s="225"/>
      <c r="CB806" s="225"/>
      <c r="CC806" s="225"/>
      <c r="CD806" s="225"/>
      <c r="CE806" s="225"/>
      <c r="CF806" s="225"/>
      <c r="CG806" s="225"/>
      <c r="CH806" s="225"/>
      <c r="CI806" s="225"/>
      <c r="CJ806" s="225"/>
      <c r="CK806" s="225"/>
      <c r="CL806" s="225"/>
      <c r="CM806" s="225"/>
      <c r="CN806" s="225"/>
      <c r="CO806" s="225"/>
      <c r="CP806" s="225"/>
      <c r="CQ806" s="225"/>
      <c r="CR806" s="225"/>
      <c r="CS806" s="225"/>
      <c r="CT806" s="225"/>
    </row>
    <row r="807" spans="1:98" ht="12" customHeight="1" x14ac:dyDescent="0.25">
      <c r="A807" s="225"/>
      <c r="B807" s="225"/>
      <c r="C807" s="225"/>
      <c r="D807" s="225"/>
      <c r="E807" s="225"/>
      <c r="F807" s="225"/>
      <c r="G807" s="225"/>
      <c r="H807" s="225"/>
      <c r="I807" s="225"/>
      <c r="J807" s="225"/>
      <c r="K807" s="225"/>
      <c r="L807" s="225"/>
      <c r="M807" s="225"/>
      <c r="N807" s="225"/>
      <c r="O807" s="225"/>
      <c r="P807" s="225"/>
      <c r="Q807" s="225"/>
      <c r="R807" s="225"/>
      <c r="S807" s="225"/>
      <c r="T807" s="225"/>
      <c r="U807" s="225"/>
      <c r="V807" s="225"/>
      <c r="W807" s="225"/>
      <c r="X807" s="225"/>
      <c r="Y807" s="225"/>
      <c r="Z807" s="225"/>
      <c r="AA807" s="225"/>
      <c r="AB807" s="225"/>
      <c r="AC807" s="225"/>
      <c r="AD807" s="225"/>
      <c r="AE807" s="225"/>
      <c r="AF807" s="225"/>
      <c r="AG807" s="225"/>
      <c r="AH807" s="225"/>
      <c r="AI807" s="225"/>
      <c r="AJ807" s="225"/>
      <c r="AK807" s="257"/>
      <c r="AL807" s="257"/>
      <c r="AM807" s="225"/>
      <c r="AN807" s="225"/>
      <c r="AO807" s="225"/>
      <c r="AP807" s="225"/>
      <c r="AQ807" s="225"/>
      <c r="AR807" s="225"/>
      <c r="AS807" s="225"/>
      <c r="AT807" s="225"/>
      <c r="AU807" s="225"/>
      <c r="AV807" s="225"/>
      <c r="AW807" s="225"/>
      <c r="AX807" s="225"/>
      <c r="AY807" s="225"/>
      <c r="AZ807" s="225"/>
      <c r="BA807" s="225"/>
      <c r="BB807" s="225"/>
      <c r="BC807" s="225"/>
      <c r="BD807" s="225"/>
      <c r="BE807" s="225"/>
      <c r="BF807" s="225"/>
      <c r="BG807" s="225"/>
      <c r="BH807" s="225"/>
      <c r="BI807" s="225"/>
      <c r="BJ807" s="225"/>
      <c r="BK807" s="225"/>
      <c r="BL807" s="225"/>
      <c r="BM807" s="225"/>
      <c r="BN807" s="225"/>
      <c r="BO807" s="225"/>
      <c r="BP807" s="225"/>
      <c r="BQ807" s="225"/>
      <c r="BR807" s="225"/>
      <c r="BS807" s="225"/>
      <c r="BT807" s="225"/>
      <c r="BU807" s="225"/>
      <c r="BV807" s="225"/>
      <c r="BW807" s="225"/>
      <c r="BX807" s="225"/>
      <c r="BY807" s="225"/>
      <c r="BZ807" s="225"/>
      <c r="CA807" s="225"/>
      <c r="CB807" s="225"/>
      <c r="CC807" s="225"/>
      <c r="CD807" s="225"/>
      <c r="CE807" s="225"/>
      <c r="CF807" s="225"/>
      <c r="CG807" s="225"/>
      <c r="CH807" s="225"/>
      <c r="CI807" s="225"/>
      <c r="CJ807" s="225"/>
      <c r="CK807" s="225"/>
      <c r="CL807" s="225"/>
      <c r="CM807" s="225"/>
      <c r="CN807" s="225"/>
      <c r="CO807" s="225"/>
      <c r="CP807" s="225"/>
      <c r="CQ807" s="225"/>
      <c r="CR807" s="225"/>
      <c r="CS807" s="225"/>
      <c r="CT807" s="225"/>
    </row>
    <row r="808" spans="1:98" ht="12" customHeight="1" x14ac:dyDescent="0.25">
      <c r="A808" s="225"/>
      <c r="B808" s="225"/>
      <c r="C808" s="225"/>
      <c r="D808" s="225"/>
      <c r="E808" s="225"/>
      <c r="F808" s="225"/>
      <c r="G808" s="225"/>
      <c r="H808" s="225"/>
      <c r="I808" s="225"/>
      <c r="J808" s="225"/>
      <c r="K808" s="225"/>
      <c r="L808" s="225"/>
      <c r="M808" s="225"/>
      <c r="N808" s="225"/>
      <c r="O808" s="225"/>
      <c r="P808" s="225"/>
      <c r="Q808" s="225"/>
      <c r="R808" s="225"/>
      <c r="S808" s="225"/>
      <c r="T808" s="225"/>
      <c r="U808" s="225"/>
      <c r="V808" s="225"/>
      <c r="W808" s="225"/>
      <c r="X808" s="225"/>
      <c r="Y808" s="225"/>
      <c r="Z808" s="225"/>
      <c r="AA808" s="225"/>
      <c r="AB808" s="225"/>
      <c r="AC808" s="225"/>
      <c r="AD808" s="225"/>
      <c r="AE808" s="225"/>
      <c r="AF808" s="225"/>
      <c r="AG808" s="225"/>
      <c r="AH808" s="225"/>
      <c r="AI808" s="225"/>
      <c r="AJ808" s="225"/>
      <c r="AK808" s="257"/>
      <c r="AL808" s="257"/>
      <c r="AM808" s="225"/>
      <c r="AN808" s="225"/>
      <c r="AO808" s="225"/>
      <c r="AP808" s="225"/>
      <c r="AQ808" s="225"/>
      <c r="AR808" s="225"/>
      <c r="AS808" s="225"/>
      <c r="AT808" s="225"/>
      <c r="AU808" s="225"/>
      <c r="AV808" s="225"/>
      <c r="AW808" s="225"/>
      <c r="AX808" s="225"/>
      <c r="AY808" s="225"/>
      <c r="AZ808" s="225"/>
      <c r="BA808" s="225"/>
      <c r="BB808" s="225"/>
      <c r="BC808" s="225"/>
      <c r="BD808" s="225"/>
      <c r="BE808" s="225"/>
      <c r="BF808" s="225"/>
      <c r="BG808" s="225"/>
      <c r="BH808" s="225"/>
      <c r="BI808" s="225"/>
      <c r="BJ808" s="225"/>
      <c r="BK808" s="225"/>
      <c r="BL808" s="225"/>
      <c r="BM808" s="225"/>
      <c r="BN808" s="225"/>
      <c r="BO808" s="225"/>
      <c r="BP808" s="225"/>
      <c r="BQ808" s="225"/>
      <c r="BR808" s="225"/>
      <c r="BS808" s="225"/>
      <c r="BT808" s="225"/>
      <c r="BU808" s="225"/>
      <c r="BV808" s="225"/>
      <c r="BW808" s="225"/>
      <c r="BX808" s="225"/>
      <c r="BY808" s="225"/>
      <c r="BZ808" s="225"/>
      <c r="CA808" s="225"/>
      <c r="CB808" s="225"/>
      <c r="CC808" s="225"/>
      <c r="CD808" s="225"/>
      <c r="CE808" s="225"/>
      <c r="CF808" s="225"/>
      <c r="CG808" s="225"/>
      <c r="CH808" s="225"/>
      <c r="CI808" s="225"/>
      <c r="CJ808" s="225"/>
      <c r="CK808" s="225"/>
      <c r="CL808" s="225"/>
      <c r="CM808" s="225"/>
      <c r="CN808" s="225"/>
      <c r="CO808" s="225"/>
      <c r="CP808" s="225"/>
      <c r="CQ808" s="225"/>
      <c r="CR808" s="225"/>
      <c r="CS808" s="225"/>
      <c r="CT808" s="225"/>
    </row>
    <row r="809" spans="1:98" ht="12" customHeight="1" x14ac:dyDescent="0.25">
      <c r="A809" s="225"/>
      <c r="B809" s="225"/>
      <c r="C809" s="225"/>
      <c r="D809" s="225"/>
      <c r="E809" s="225"/>
      <c r="F809" s="225"/>
      <c r="G809" s="225"/>
      <c r="H809" s="225"/>
      <c r="I809" s="225"/>
      <c r="J809" s="225"/>
      <c r="K809" s="225"/>
      <c r="L809" s="225"/>
      <c r="M809" s="225"/>
      <c r="N809" s="225"/>
      <c r="O809" s="225"/>
      <c r="P809" s="225"/>
      <c r="Q809" s="225"/>
      <c r="R809" s="225"/>
      <c r="S809" s="225"/>
      <c r="T809" s="225"/>
      <c r="U809" s="225"/>
      <c r="V809" s="225"/>
      <c r="W809" s="225"/>
      <c r="X809" s="225"/>
      <c r="Y809" s="225"/>
      <c r="Z809" s="225"/>
      <c r="AA809" s="225"/>
      <c r="AB809" s="225"/>
      <c r="AC809" s="225"/>
      <c r="AD809" s="225"/>
      <c r="AE809" s="225"/>
      <c r="AF809" s="225"/>
      <c r="AG809" s="225"/>
      <c r="AH809" s="225"/>
      <c r="AI809" s="225"/>
      <c r="AJ809" s="225"/>
      <c r="AK809" s="257"/>
      <c r="AL809" s="257"/>
      <c r="AM809" s="225"/>
      <c r="AN809" s="225"/>
      <c r="AO809" s="225"/>
      <c r="AP809" s="225"/>
      <c r="AQ809" s="225"/>
      <c r="AR809" s="225"/>
      <c r="AS809" s="225"/>
      <c r="AT809" s="225"/>
      <c r="AU809" s="225"/>
      <c r="AV809" s="225"/>
      <c r="AW809" s="225"/>
      <c r="AX809" s="225"/>
      <c r="AY809" s="225"/>
      <c r="AZ809" s="225"/>
      <c r="BA809" s="225"/>
      <c r="BB809" s="225"/>
      <c r="BC809" s="225"/>
      <c r="BD809" s="225"/>
      <c r="BE809" s="225"/>
      <c r="BF809" s="225"/>
      <c r="BG809" s="225"/>
      <c r="BH809" s="225"/>
      <c r="BI809" s="225"/>
      <c r="BJ809" s="225"/>
      <c r="BK809" s="225"/>
      <c r="BL809" s="225"/>
      <c r="BM809" s="225"/>
      <c r="BN809" s="225"/>
      <c r="BO809" s="225"/>
      <c r="BP809" s="225"/>
      <c r="BQ809" s="225"/>
      <c r="BR809" s="225"/>
      <c r="BS809" s="225"/>
      <c r="BT809" s="225"/>
      <c r="BU809" s="225"/>
      <c r="BV809" s="225"/>
      <c r="BW809" s="225"/>
      <c r="BX809" s="225"/>
      <c r="BY809" s="225"/>
      <c r="BZ809" s="225"/>
      <c r="CA809" s="225"/>
      <c r="CB809" s="225"/>
      <c r="CC809" s="225"/>
      <c r="CD809" s="225"/>
      <c r="CE809" s="225"/>
      <c r="CF809" s="225"/>
      <c r="CG809" s="225"/>
      <c r="CH809" s="225"/>
      <c r="CI809" s="225"/>
      <c r="CJ809" s="225"/>
      <c r="CK809" s="225"/>
      <c r="CL809" s="225"/>
      <c r="CM809" s="225"/>
      <c r="CN809" s="225"/>
      <c r="CO809" s="225"/>
      <c r="CP809" s="225"/>
      <c r="CQ809" s="225"/>
      <c r="CR809" s="225"/>
      <c r="CS809" s="225"/>
      <c r="CT809" s="225"/>
    </row>
    <row r="810" spans="1:98" ht="12" customHeight="1" x14ac:dyDescent="0.25">
      <c r="A810" s="225"/>
      <c r="B810" s="225"/>
      <c r="C810" s="225"/>
      <c r="D810" s="225"/>
      <c r="E810" s="225"/>
      <c r="F810" s="225"/>
      <c r="G810" s="225"/>
      <c r="H810" s="225"/>
      <c r="I810" s="225"/>
      <c r="J810" s="225"/>
      <c r="K810" s="225"/>
      <c r="L810" s="225"/>
      <c r="M810" s="225"/>
      <c r="N810" s="225"/>
      <c r="O810" s="225"/>
      <c r="P810" s="225"/>
      <c r="Q810" s="225"/>
      <c r="R810" s="225"/>
      <c r="S810" s="225"/>
      <c r="T810" s="225"/>
      <c r="U810" s="225"/>
      <c r="V810" s="225"/>
      <c r="W810" s="225"/>
      <c r="X810" s="225"/>
      <c r="Y810" s="225"/>
      <c r="Z810" s="225"/>
      <c r="AA810" s="225"/>
      <c r="AB810" s="225"/>
      <c r="AC810" s="225"/>
      <c r="AD810" s="225"/>
      <c r="AE810" s="225"/>
      <c r="AF810" s="225"/>
      <c r="AG810" s="225"/>
      <c r="AH810" s="225"/>
      <c r="AI810" s="225"/>
      <c r="AJ810" s="225"/>
      <c r="AK810" s="257"/>
      <c r="AL810" s="257"/>
      <c r="AM810" s="225"/>
      <c r="AN810" s="225"/>
      <c r="AO810" s="225"/>
      <c r="AP810" s="225"/>
      <c r="AQ810" s="225"/>
      <c r="AR810" s="225"/>
      <c r="AS810" s="225"/>
      <c r="AT810" s="225"/>
      <c r="AU810" s="225"/>
      <c r="AV810" s="225"/>
      <c r="AW810" s="225"/>
      <c r="AX810" s="225"/>
      <c r="AY810" s="225"/>
      <c r="AZ810" s="225"/>
      <c r="BA810" s="225"/>
      <c r="BB810" s="225"/>
      <c r="BC810" s="225"/>
      <c r="BD810" s="225"/>
      <c r="BE810" s="225"/>
      <c r="BF810" s="225"/>
      <c r="BG810" s="225"/>
      <c r="BH810" s="225"/>
      <c r="BI810" s="225"/>
      <c r="BJ810" s="225"/>
      <c r="BK810" s="225"/>
      <c r="BL810" s="225"/>
      <c r="BM810" s="225"/>
      <c r="BN810" s="225"/>
      <c r="BO810" s="225"/>
      <c r="BP810" s="225"/>
      <c r="BQ810" s="225"/>
      <c r="BR810" s="225"/>
      <c r="BS810" s="225"/>
      <c r="BT810" s="225"/>
      <c r="BU810" s="225"/>
      <c r="BV810" s="225"/>
      <c r="BW810" s="225"/>
      <c r="BX810" s="225"/>
      <c r="BY810" s="225"/>
      <c r="BZ810" s="225"/>
      <c r="CA810" s="225"/>
      <c r="CB810" s="225"/>
      <c r="CC810" s="225"/>
      <c r="CD810" s="225"/>
      <c r="CE810" s="225"/>
      <c r="CF810" s="225"/>
      <c r="CG810" s="225"/>
      <c r="CH810" s="225"/>
      <c r="CI810" s="225"/>
      <c r="CJ810" s="225"/>
      <c r="CK810" s="225"/>
      <c r="CL810" s="225"/>
      <c r="CM810" s="225"/>
      <c r="CN810" s="225"/>
      <c r="CO810" s="225"/>
      <c r="CP810" s="225"/>
      <c r="CQ810" s="225"/>
      <c r="CR810" s="225"/>
      <c r="CS810" s="225"/>
      <c r="CT810" s="225"/>
    </row>
    <row r="811" spans="1:98" ht="12" customHeight="1" x14ac:dyDescent="0.25">
      <c r="A811" s="225"/>
      <c r="B811" s="225"/>
      <c r="C811" s="225"/>
      <c r="D811" s="225"/>
      <c r="E811" s="225"/>
      <c r="F811" s="225"/>
      <c r="G811" s="225"/>
      <c r="H811" s="225"/>
      <c r="I811" s="225"/>
      <c r="J811" s="225"/>
      <c r="K811" s="225"/>
      <c r="L811" s="225"/>
      <c r="M811" s="225"/>
      <c r="N811" s="225"/>
      <c r="O811" s="225"/>
      <c r="P811" s="225"/>
      <c r="Q811" s="225"/>
      <c r="R811" s="225"/>
      <c r="S811" s="225"/>
      <c r="T811" s="225"/>
      <c r="U811" s="225"/>
      <c r="V811" s="225"/>
      <c r="W811" s="225"/>
      <c r="X811" s="225"/>
      <c r="Y811" s="225"/>
      <c r="Z811" s="225"/>
      <c r="AA811" s="225"/>
      <c r="AB811" s="225"/>
      <c r="AC811" s="225"/>
      <c r="AD811" s="225"/>
      <c r="AE811" s="225"/>
      <c r="AF811" s="225"/>
      <c r="AG811" s="225"/>
      <c r="AH811" s="225"/>
      <c r="AI811" s="225"/>
      <c r="AJ811" s="225"/>
      <c r="AK811" s="257"/>
      <c r="AL811" s="257"/>
      <c r="AM811" s="225"/>
      <c r="AN811" s="225"/>
      <c r="AO811" s="225"/>
      <c r="AP811" s="225"/>
      <c r="AQ811" s="225"/>
      <c r="AR811" s="225"/>
      <c r="AS811" s="225"/>
      <c r="AT811" s="225"/>
      <c r="AU811" s="225"/>
      <c r="AV811" s="225"/>
      <c r="AW811" s="225"/>
      <c r="AX811" s="225"/>
      <c r="AY811" s="225"/>
      <c r="AZ811" s="225"/>
      <c r="BA811" s="225"/>
      <c r="BB811" s="225"/>
      <c r="BC811" s="225"/>
      <c r="BD811" s="225"/>
      <c r="BE811" s="225"/>
      <c r="BF811" s="225"/>
      <c r="BG811" s="225"/>
      <c r="BH811" s="225"/>
      <c r="BI811" s="225"/>
      <c r="BJ811" s="225"/>
      <c r="BK811" s="225"/>
      <c r="BL811" s="225"/>
      <c r="BM811" s="225"/>
      <c r="BN811" s="225"/>
      <c r="BO811" s="225"/>
      <c r="BP811" s="225"/>
      <c r="BQ811" s="225"/>
      <c r="BR811" s="225"/>
      <c r="BS811" s="225"/>
      <c r="BT811" s="225"/>
      <c r="BU811" s="225"/>
      <c r="BV811" s="225"/>
      <c r="BW811" s="225"/>
      <c r="BX811" s="225"/>
      <c r="BY811" s="225"/>
      <c r="BZ811" s="225"/>
      <c r="CA811" s="225"/>
      <c r="CB811" s="225"/>
      <c r="CC811" s="225"/>
      <c r="CD811" s="225"/>
      <c r="CE811" s="225"/>
      <c r="CF811" s="225"/>
      <c r="CG811" s="225"/>
      <c r="CH811" s="225"/>
      <c r="CI811" s="225"/>
      <c r="CJ811" s="225"/>
      <c r="CK811" s="225"/>
      <c r="CL811" s="225"/>
      <c r="CM811" s="225"/>
      <c r="CN811" s="225"/>
      <c r="CO811" s="225"/>
      <c r="CP811" s="225"/>
      <c r="CQ811" s="225"/>
      <c r="CR811" s="225"/>
      <c r="CS811" s="225"/>
      <c r="CT811" s="225"/>
    </row>
    <row r="812" spans="1:98" ht="12" customHeight="1" x14ac:dyDescent="0.25">
      <c r="A812" s="225"/>
      <c r="B812" s="225"/>
      <c r="C812" s="225"/>
      <c r="D812" s="225"/>
      <c r="E812" s="225"/>
      <c r="F812" s="225"/>
      <c r="G812" s="225"/>
      <c r="H812" s="225"/>
      <c r="I812" s="225"/>
      <c r="J812" s="225"/>
      <c r="K812" s="225"/>
      <c r="L812" s="225"/>
      <c r="M812" s="225"/>
      <c r="N812" s="225"/>
      <c r="O812" s="225"/>
      <c r="P812" s="225"/>
      <c r="Q812" s="225"/>
      <c r="R812" s="225"/>
      <c r="S812" s="225"/>
      <c r="T812" s="225"/>
      <c r="U812" s="225"/>
      <c r="V812" s="225"/>
      <c r="W812" s="225"/>
      <c r="X812" s="225"/>
      <c r="Y812" s="225"/>
      <c r="Z812" s="225"/>
      <c r="AA812" s="225"/>
      <c r="AB812" s="225"/>
      <c r="AC812" s="225"/>
      <c r="AD812" s="225"/>
      <c r="AE812" s="225"/>
      <c r="AF812" s="225"/>
      <c r="AG812" s="225"/>
      <c r="AH812" s="225"/>
      <c r="AI812" s="225"/>
      <c r="AJ812" s="225"/>
      <c r="AK812" s="257"/>
      <c r="AL812" s="257"/>
      <c r="AM812" s="225"/>
      <c r="AN812" s="225"/>
      <c r="AO812" s="225"/>
      <c r="AP812" s="225"/>
      <c r="AQ812" s="225"/>
      <c r="AR812" s="225"/>
      <c r="AS812" s="225"/>
      <c r="AT812" s="225"/>
      <c r="AU812" s="225"/>
      <c r="AV812" s="225"/>
      <c r="AW812" s="225"/>
      <c r="AX812" s="225"/>
      <c r="AY812" s="225"/>
      <c r="AZ812" s="225"/>
      <c r="BA812" s="225"/>
      <c r="BB812" s="225"/>
      <c r="BC812" s="225"/>
      <c r="BD812" s="225"/>
      <c r="BE812" s="225"/>
      <c r="BF812" s="225"/>
      <c r="BG812" s="225"/>
      <c r="BH812" s="225"/>
      <c r="BI812" s="225"/>
      <c r="BJ812" s="225"/>
      <c r="BK812" s="225"/>
      <c r="BL812" s="225"/>
      <c r="BM812" s="225"/>
      <c r="BN812" s="225"/>
      <c r="BO812" s="225"/>
      <c r="BP812" s="225"/>
      <c r="BQ812" s="225"/>
      <c r="BR812" s="225"/>
      <c r="BS812" s="225"/>
      <c r="BT812" s="225"/>
      <c r="BU812" s="225"/>
      <c r="BV812" s="225"/>
      <c r="BW812" s="225"/>
      <c r="BX812" s="225"/>
      <c r="BY812" s="225"/>
      <c r="BZ812" s="225"/>
      <c r="CA812" s="225"/>
      <c r="CB812" s="225"/>
      <c r="CC812" s="225"/>
      <c r="CD812" s="225"/>
      <c r="CE812" s="225"/>
      <c r="CF812" s="225"/>
      <c r="CG812" s="225"/>
      <c r="CH812" s="225"/>
      <c r="CI812" s="225"/>
      <c r="CJ812" s="225"/>
      <c r="CK812" s="225"/>
      <c r="CL812" s="225"/>
      <c r="CM812" s="225"/>
      <c r="CN812" s="225"/>
      <c r="CO812" s="225"/>
      <c r="CP812" s="225"/>
      <c r="CQ812" s="225"/>
      <c r="CR812" s="225"/>
      <c r="CS812" s="225"/>
      <c r="CT812" s="225"/>
    </row>
    <row r="813" spans="1:98" ht="12" customHeight="1" x14ac:dyDescent="0.25">
      <c r="A813" s="225"/>
      <c r="B813" s="225"/>
      <c r="C813" s="225"/>
      <c r="D813" s="225"/>
      <c r="E813" s="225"/>
      <c r="F813" s="225"/>
      <c r="G813" s="225"/>
      <c r="H813" s="225"/>
      <c r="I813" s="225"/>
      <c r="J813" s="225"/>
      <c r="K813" s="225"/>
      <c r="L813" s="225"/>
      <c r="M813" s="225"/>
      <c r="N813" s="225"/>
      <c r="O813" s="225"/>
      <c r="P813" s="225"/>
      <c r="Q813" s="225"/>
      <c r="R813" s="225"/>
      <c r="S813" s="225"/>
      <c r="T813" s="225"/>
      <c r="U813" s="225"/>
      <c r="V813" s="225"/>
      <c r="W813" s="225"/>
      <c r="X813" s="225"/>
      <c r="Y813" s="225"/>
      <c r="Z813" s="225"/>
      <c r="AA813" s="225"/>
      <c r="AB813" s="225"/>
      <c r="AC813" s="225"/>
      <c r="AD813" s="225"/>
      <c r="AE813" s="225"/>
      <c r="AF813" s="225"/>
      <c r="AG813" s="225"/>
      <c r="AH813" s="225"/>
      <c r="AI813" s="225"/>
      <c r="AJ813" s="225"/>
      <c r="AK813" s="257"/>
      <c r="AL813" s="257"/>
      <c r="AM813" s="225"/>
      <c r="AN813" s="225"/>
      <c r="AO813" s="225"/>
      <c r="AP813" s="225"/>
      <c r="AQ813" s="225"/>
      <c r="AR813" s="225"/>
      <c r="AS813" s="225"/>
      <c r="AT813" s="225"/>
      <c r="AU813" s="225"/>
      <c r="AV813" s="225"/>
      <c r="AW813" s="225"/>
      <c r="AX813" s="225"/>
      <c r="AY813" s="225"/>
      <c r="AZ813" s="225"/>
      <c r="BA813" s="225"/>
      <c r="BB813" s="225"/>
      <c r="BC813" s="225"/>
      <c r="BD813" s="225"/>
      <c r="BE813" s="225"/>
      <c r="BF813" s="225"/>
      <c r="BG813" s="225"/>
      <c r="BH813" s="225"/>
      <c r="BI813" s="225"/>
      <c r="BJ813" s="225"/>
      <c r="BK813" s="225"/>
      <c r="BL813" s="225"/>
      <c r="BM813" s="225"/>
      <c r="BN813" s="225"/>
      <c r="BO813" s="225"/>
      <c r="BP813" s="225"/>
      <c r="BQ813" s="225"/>
      <c r="BR813" s="225"/>
      <c r="BS813" s="225"/>
      <c r="BT813" s="225"/>
      <c r="BU813" s="225"/>
      <c r="BV813" s="225"/>
      <c r="BW813" s="225"/>
      <c r="BX813" s="225"/>
      <c r="BY813" s="225"/>
      <c r="BZ813" s="225"/>
      <c r="CA813" s="225"/>
      <c r="CB813" s="225"/>
      <c r="CC813" s="225"/>
      <c r="CD813" s="225"/>
      <c r="CE813" s="225"/>
      <c r="CF813" s="225"/>
      <c r="CG813" s="225"/>
      <c r="CH813" s="225"/>
      <c r="CI813" s="225"/>
      <c r="CJ813" s="225"/>
      <c r="CK813" s="225"/>
      <c r="CL813" s="225"/>
      <c r="CM813" s="225"/>
      <c r="CN813" s="225"/>
      <c r="CO813" s="225"/>
      <c r="CP813" s="225"/>
      <c r="CQ813" s="225"/>
      <c r="CR813" s="225"/>
      <c r="CS813" s="225"/>
      <c r="CT813" s="225"/>
    </row>
    <row r="814" spans="1:98" ht="12" customHeight="1" x14ac:dyDescent="0.25">
      <c r="A814" s="225"/>
      <c r="B814" s="225"/>
      <c r="C814" s="225"/>
      <c r="D814" s="225"/>
      <c r="E814" s="225"/>
      <c r="F814" s="225"/>
      <c r="G814" s="225"/>
      <c r="H814" s="225"/>
      <c r="I814" s="225"/>
      <c r="J814" s="225"/>
      <c r="K814" s="225"/>
      <c r="L814" s="225"/>
      <c r="M814" s="225"/>
      <c r="N814" s="225"/>
      <c r="O814" s="225"/>
      <c r="P814" s="225"/>
      <c r="Q814" s="225"/>
      <c r="R814" s="225"/>
      <c r="S814" s="225"/>
      <c r="T814" s="225"/>
      <c r="U814" s="225"/>
      <c r="V814" s="225"/>
      <c r="W814" s="225"/>
      <c r="X814" s="225"/>
      <c r="Y814" s="225"/>
      <c r="Z814" s="225"/>
      <c r="AA814" s="225"/>
      <c r="AB814" s="225"/>
      <c r="AC814" s="225"/>
      <c r="AD814" s="225"/>
      <c r="AE814" s="225"/>
      <c r="AF814" s="225"/>
      <c r="AG814" s="225"/>
      <c r="AH814" s="225"/>
      <c r="AI814" s="225"/>
      <c r="AJ814" s="225"/>
      <c r="AK814" s="257"/>
      <c r="AL814" s="257"/>
      <c r="AM814" s="225"/>
      <c r="AN814" s="225"/>
      <c r="AO814" s="225"/>
      <c r="AP814" s="225"/>
      <c r="AQ814" s="225"/>
      <c r="AR814" s="225"/>
      <c r="AS814" s="225"/>
      <c r="AT814" s="225"/>
      <c r="AU814" s="225"/>
      <c r="AV814" s="225"/>
      <c r="AW814" s="225"/>
      <c r="AX814" s="225"/>
      <c r="AY814" s="225"/>
      <c r="AZ814" s="225"/>
      <c r="BA814" s="225"/>
      <c r="BB814" s="225"/>
      <c r="BC814" s="225"/>
      <c r="BD814" s="225"/>
      <c r="BE814" s="225"/>
      <c r="BF814" s="225"/>
      <c r="BG814" s="225"/>
      <c r="BH814" s="225"/>
      <c r="BI814" s="225"/>
      <c r="BJ814" s="225"/>
      <c r="BK814" s="225"/>
      <c r="BL814" s="225"/>
      <c r="BM814" s="225"/>
      <c r="BN814" s="225"/>
      <c r="BO814" s="225"/>
      <c r="BP814" s="225"/>
      <c r="BQ814" s="225"/>
      <c r="BR814" s="225"/>
      <c r="BS814" s="225"/>
      <c r="BT814" s="225"/>
      <c r="BU814" s="225"/>
      <c r="BV814" s="225"/>
      <c r="BW814" s="225"/>
      <c r="BX814" s="225"/>
      <c r="BY814" s="225"/>
      <c r="BZ814" s="225"/>
      <c r="CA814" s="225"/>
      <c r="CB814" s="225"/>
      <c r="CC814" s="225"/>
      <c r="CD814" s="225"/>
      <c r="CE814" s="225"/>
      <c r="CF814" s="225"/>
      <c r="CG814" s="225"/>
      <c r="CH814" s="225"/>
      <c r="CI814" s="225"/>
      <c r="CJ814" s="225"/>
      <c r="CK814" s="225"/>
      <c r="CL814" s="225"/>
      <c r="CM814" s="225"/>
      <c r="CN814" s="225"/>
      <c r="CO814" s="225"/>
      <c r="CP814" s="225"/>
      <c r="CQ814" s="225"/>
      <c r="CR814" s="225"/>
      <c r="CS814" s="225"/>
      <c r="CT814" s="225"/>
    </row>
    <row r="815" spans="1:98" ht="12" customHeight="1" x14ac:dyDescent="0.25">
      <c r="A815" s="225"/>
      <c r="B815" s="225"/>
      <c r="C815" s="225"/>
      <c r="D815" s="225"/>
      <c r="E815" s="225"/>
      <c r="F815" s="225"/>
      <c r="G815" s="225"/>
      <c r="H815" s="225"/>
      <c r="I815" s="225"/>
      <c r="J815" s="225"/>
      <c r="K815" s="225"/>
      <c r="L815" s="225"/>
      <c r="M815" s="225"/>
      <c r="N815" s="225"/>
      <c r="O815" s="225"/>
      <c r="P815" s="225"/>
      <c r="Q815" s="225"/>
      <c r="R815" s="225"/>
      <c r="S815" s="225"/>
      <c r="T815" s="225"/>
      <c r="U815" s="225"/>
      <c r="V815" s="225"/>
      <c r="W815" s="225"/>
      <c r="X815" s="225"/>
      <c r="Y815" s="225"/>
      <c r="Z815" s="225"/>
      <c r="AA815" s="225"/>
      <c r="AB815" s="225"/>
      <c r="AC815" s="225"/>
      <c r="AD815" s="225"/>
      <c r="AE815" s="225"/>
      <c r="AF815" s="225"/>
      <c r="AG815" s="225"/>
      <c r="AH815" s="225"/>
      <c r="AI815" s="225"/>
      <c r="AJ815" s="225"/>
      <c r="AK815" s="257"/>
      <c r="AL815" s="257"/>
      <c r="AM815" s="225"/>
      <c r="AN815" s="225"/>
      <c r="AO815" s="225"/>
      <c r="AP815" s="225"/>
      <c r="AQ815" s="225"/>
      <c r="AR815" s="225"/>
      <c r="AS815" s="225"/>
      <c r="AT815" s="225"/>
      <c r="AU815" s="225"/>
      <c r="AV815" s="225"/>
      <c r="AW815" s="225"/>
      <c r="AX815" s="225"/>
      <c r="AY815" s="225"/>
      <c r="AZ815" s="225"/>
      <c r="BA815" s="225"/>
      <c r="BB815" s="225"/>
      <c r="BC815" s="225"/>
      <c r="BD815" s="225"/>
      <c r="BE815" s="225"/>
      <c r="BF815" s="225"/>
      <c r="BG815" s="225"/>
      <c r="BH815" s="225"/>
      <c r="BI815" s="225"/>
      <c r="BJ815" s="225"/>
      <c r="BK815" s="225"/>
      <c r="BL815" s="225"/>
      <c r="BM815" s="225"/>
      <c r="BN815" s="225"/>
      <c r="BO815" s="225"/>
      <c r="BP815" s="225"/>
      <c r="BQ815" s="225"/>
      <c r="BR815" s="225"/>
      <c r="BS815" s="225"/>
      <c r="BT815" s="225"/>
      <c r="BU815" s="225"/>
      <c r="BV815" s="225"/>
      <c r="BW815" s="225"/>
      <c r="BX815" s="225"/>
      <c r="BY815" s="225"/>
      <c r="BZ815" s="225"/>
      <c r="CA815" s="225"/>
      <c r="CB815" s="225"/>
      <c r="CC815" s="225"/>
      <c r="CD815" s="225"/>
      <c r="CE815" s="225"/>
      <c r="CF815" s="225"/>
      <c r="CG815" s="225"/>
      <c r="CH815" s="225"/>
      <c r="CI815" s="225"/>
      <c r="CJ815" s="225"/>
      <c r="CK815" s="225"/>
      <c r="CL815" s="225"/>
      <c r="CM815" s="225"/>
      <c r="CN815" s="225"/>
      <c r="CO815" s="225"/>
      <c r="CP815" s="225"/>
      <c r="CQ815" s="225"/>
      <c r="CR815" s="225"/>
      <c r="CS815" s="225"/>
      <c r="CT815" s="225"/>
    </row>
    <row r="816" spans="1:98" ht="12" customHeight="1" x14ac:dyDescent="0.25">
      <c r="A816" s="225"/>
      <c r="B816" s="225"/>
      <c r="C816" s="225"/>
      <c r="D816" s="225"/>
      <c r="E816" s="225"/>
      <c r="F816" s="225"/>
      <c r="G816" s="225"/>
      <c r="H816" s="225"/>
      <c r="I816" s="225"/>
      <c r="J816" s="225"/>
      <c r="K816" s="225"/>
      <c r="L816" s="225"/>
      <c r="M816" s="225"/>
      <c r="N816" s="225"/>
      <c r="O816" s="225"/>
      <c r="P816" s="225"/>
      <c r="Q816" s="225"/>
      <c r="R816" s="225"/>
      <c r="S816" s="225"/>
      <c r="T816" s="225"/>
      <c r="U816" s="225"/>
      <c r="V816" s="225"/>
      <c r="W816" s="225"/>
      <c r="X816" s="225"/>
      <c r="Y816" s="225"/>
      <c r="Z816" s="225"/>
      <c r="AA816" s="225"/>
      <c r="AB816" s="225"/>
      <c r="AC816" s="225"/>
      <c r="AD816" s="225"/>
      <c r="AE816" s="225"/>
      <c r="AF816" s="225"/>
      <c r="AG816" s="225"/>
      <c r="AH816" s="225"/>
      <c r="AI816" s="225"/>
      <c r="AJ816" s="225"/>
      <c r="AK816" s="257"/>
      <c r="AL816" s="257"/>
      <c r="AM816" s="225"/>
      <c r="AN816" s="225"/>
      <c r="AO816" s="225"/>
      <c r="AP816" s="225"/>
      <c r="AQ816" s="225"/>
      <c r="AR816" s="225"/>
      <c r="AS816" s="225"/>
      <c r="AT816" s="225"/>
      <c r="AU816" s="225"/>
      <c r="AV816" s="225"/>
      <c r="AW816" s="225"/>
      <c r="AX816" s="225"/>
      <c r="AY816" s="225"/>
      <c r="AZ816" s="225"/>
      <c r="BA816" s="225"/>
      <c r="BB816" s="225"/>
      <c r="BC816" s="225"/>
      <c r="BD816" s="225"/>
      <c r="BE816" s="225"/>
      <c r="BF816" s="225"/>
      <c r="BG816" s="225"/>
      <c r="BH816" s="225"/>
      <c r="BI816" s="225"/>
      <c r="BJ816" s="225"/>
      <c r="BK816" s="225"/>
      <c r="BL816" s="225"/>
      <c r="BM816" s="225"/>
      <c r="BN816" s="225"/>
      <c r="BO816" s="225"/>
      <c r="BP816" s="225"/>
      <c r="BQ816" s="225"/>
      <c r="BR816" s="225"/>
      <c r="BS816" s="225"/>
      <c r="BT816" s="225"/>
      <c r="BU816" s="225"/>
      <c r="BV816" s="225"/>
      <c r="BW816" s="225"/>
      <c r="BX816" s="225"/>
      <c r="BY816" s="225"/>
      <c r="BZ816" s="225"/>
      <c r="CA816" s="225"/>
      <c r="CB816" s="225"/>
      <c r="CC816" s="225"/>
      <c r="CD816" s="225"/>
      <c r="CE816" s="225"/>
      <c r="CF816" s="225"/>
      <c r="CG816" s="225"/>
      <c r="CH816" s="225"/>
      <c r="CI816" s="225"/>
      <c r="CJ816" s="225"/>
      <c r="CK816" s="225"/>
      <c r="CL816" s="225"/>
      <c r="CM816" s="225"/>
      <c r="CN816" s="225"/>
      <c r="CO816" s="225"/>
      <c r="CP816" s="225"/>
      <c r="CQ816" s="225"/>
      <c r="CR816" s="225"/>
      <c r="CS816" s="225"/>
      <c r="CT816" s="225"/>
    </row>
    <row r="817" spans="1:98" ht="12" customHeight="1" x14ac:dyDescent="0.25">
      <c r="A817" s="225"/>
      <c r="B817" s="225"/>
      <c r="C817" s="225"/>
      <c r="D817" s="225"/>
      <c r="E817" s="225"/>
      <c r="F817" s="225"/>
      <c r="G817" s="225"/>
      <c r="H817" s="225"/>
      <c r="I817" s="225"/>
      <c r="J817" s="225"/>
      <c r="K817" s="225"/>
      <c r="L817" s="225"/>
      <c r="M817" s="225"/>
      <c r="N817" s="225"/>
      <c r="O817" s="225"/>
      <c r="P817" s="225"/>
      <c r="Q817" s="225"/>
      <c r="R817" s="225"/>
      <c r="S817" s="225"/>
      <c r="T817" s="225"/>
      <c r="U817" s="225"/>
      <c r="V817" s="225"/>
      <c r="W817" s="225"/>
      <c r="X817" s="225"/>
      <c r="Y817" s="225"/>
      <c r="Z817" s="225"/>
      <c r="AA817" s="225"/>
      <c r="AB817" s="225"/>
      <c r="AC817" s="225"/>
      <c r="AD817" s="225"/>
      <c r="AE817" s="225"/>
      <c r="AF817" s="225"/>
      <c r="AG817" s="225"/>
      <c r="AH817" s="225"/>
      <c r="AI817" s="225"/>
      <c r="AJ817" s="225"/>
      <c r="AK817" s="257"/>
      <c r="AL817" s="257"/>
      <c r="AM817" s="225"/>
      <c r="AN817" s="225"/>
      <c r="AO817" s="225"/>
      <c r="AP817" s="225"/>
      <c r="AQ817" s="225"/>
      <c r="AR817" s="225"/>
      <c r="AS817" s="225"/>
      <c r="AT817" s="225"/>
      <c r="AU817" s="225"/>
      <c r="AV817" s="225"/>
      <c r="AW817" s="225"/>
      <c r="AX817" s="225"/>
      <c r="AY817" s="225"/>
      <c r="AZ817" s="225"/>
      <c r="BA817" s="225"/>
      <c r="BB817" s="225"/>
      <c r="BC817" s="225"/>
      <c r="BD817" s="225"/>
      <c r="BE817" s="225"/>
      <c r="BF817" s="225"/>
      <c r="BG817" s="225"/>
      <c r="BH817" s="225"/>
      <c r="BI817" s="225"/>
      <c r="BJ817" s="225"/>
      <c r="BK817" s="225"/>
      <c r="BL817" s="225"/>
      <c r="BM817" s="225"/>
      <c r="BN817" s="225"/>
      <c r="BO817" s="225"/>
      <c r="BP817" s="225"/>
      <c r="BQ817" s="225"/>
      <c r="BR817" s="225"/>
      <c r="BS817" s="225"/>
      <c r="BT817" s="225"/>
      <c r="BU817" s="225"/>
      <c r="BV817" s="225"/>
      <c r="BW817" s="225"/>
      <c r="BX817" s="225"/>
      <c r="BY817" s="225"/>
      <c r="BZ817" s="225"/>
      <c r="CA817" s="225"/>
      <c r="CB817" s="225"/>
      <c r="CC817" s="225"/>
      <c r="CD817" s="225"/>
      <c r="CE817" s="225"/>
      <c r="CF817" s="225"/>
      <c r="CG817" s="225"/>
      <c r="CH817" s="225"/>
      <c r="CI817" s="225"/>
      <c r="CJ817" s="225"/>
      <c r="CK817" s="225"/>
      <c r="CL817" s="225"/>
      <c r="CM817" s="225"/>
      <c r="CN817" s="225"/>
      <c r="CO817" s="225"/>
      <c r="CP817" s="225"/>
      <c r="CQ817" s="225"/>
      <c r="CR817" s="225"/>
      <c r="CS817" s="225"/>
      <c r="CT817" s="225"/>
    </row>
    <row r="818" spans="1:98" ht="12" customHeight="1" x14ac:dyDescent="0.25">
      <c r="A818" s="225"/>
      <c r="B818" s="225"/>
      <c r="C818" s="225"/>
      <c r="D818" s="225"/>
      <c r="E818" s="225"/>
      <c r="F818" s="225"/>
      <c r="G818" s="225"/>
      <c r="H818" s="225"/>
      <c r="I818" s="225"/>
      <c r="J818" s="225"/>
      <c r="K818" s="225"/>
      <c r="L818" s="225"/>
      <c r="M818" s="225"/>
      <c r="N818" s="225"/>
      <c r="O818" s="225"/>
      <c r="P818" s="225"/>
      <c r="Q818" s="225"/>
      <c r="R818" s="225"/>
      <c r="S818" s="225"/>
      <c r="T818" s="225"/>
      <c r="U818" s="225"/>
      <c r="V818" s="225"/>
      <c r="W818" s="225"/>
      <c r="X818" s="225"/>
      <c r="Y818" s="225"/>
      <c r="Z818" s="225"/>
      <c r="AA818" s="225"/>
      <c r="AB818" s="225"/>
      <c r="AC818" s="225"/>
      <c r="AD818" s="225"/>
      <c r="AE818" s="225"/>
      <c r="AF818" s="225"/>
      <c r="AG818" s="225"/>
      <c r="AH818" s="225"/>
      <c r="AI818" s="225"/>
      <c r="AJ818" s="225"/>
      <c r="AK818" s="257"/>
      <c r="AL818" s="257"/>
      <c r="AM818" s="225"/>
      <c r="AN818" s="225"/>
      <c r="AO818" s="225"/>
      <c r="AP818" s="225"/>
      <c r="AQ818" s="225"/>
      <c r="AR818" s="225"/>
      <c r="AS818" s="225"/>
      <c r="AT818" s="225"/>
      <c r="AU818" s="225"/>
      <c r="AV818" s="225"/>
      <c r="AW818" s="225"/>
      <c r="AX818" s="225"/>
      <c r="AY818" s="225"/>
      <c r="AZ818" s="225"/>
      <c r="BA818" s="225"/>
      <c r="BB818" s="225"/>
      <c r="BC818" s="225"/>
      <c r="BD818" s="225"/>
      <c r="BE818" s="225"/>
      <c r="BF818" s="225"/>
      <c r="BG818" s="225"/>
      <c r="BH818" s="225"/>
      <c r="BI818" s="225"/>
      <c r="BJ818" s="225"/>
      <c r="BK818" s="225"/>
      <c r="BL818" s="225"/>
      <c r="BM818" s="225"/>
      <c r="BN818" s="225"/>
      <c r="BO818" s="225"/>
      <c r="BP818" s="225"/>
      <c r="BQ818" s="225"/>
      <c r="BR818" s="225"/>
      <c r="BS818" s="225"/>
      <c r="BT818" s="225"/>
      <c r="BU818" s="225"/>
      <c r="BV818" s="225"/>
      <c r="BW818" s="225"/>
      <c r="BX818" s="225"/>
      <c r="BY818" s="225"/>
      <c r="BZ818" s="225"/>
      <c r="CA818" s="225"/>
      <c r="CB818" s="225"/>
      <c r="CC818" s="225"/>
      <c r="CD818" s="225"/>
      <c r="CE818" s="225"/>
      <c r="CF818" s="225"/>
      <c r="CG818" s="225"/>
      <c r="CH818" s="225"/>
      <c r="CI818" s="225"/>
      <c r="CJ818" s="225"/>
      <c r="CK818" s="225"/>
      <c r="CL818" s="225"/>
      <c r="CM818" s="225"/>
      <c r="CN818" s="225"/>
      <c r="CO818" s="225"/>
      <c r="CP818" s="225"/>
      <c r="CQ818" s="225"/>
      <c r="CR818" s="225"/>
      <c r="CS818" s="225"/>
      <c r="CT818" s="225"/>
    </row>
    <row r="819" spans="1:98" ht="12" customHeight="1" x14ac:dyDescent="0.25">
      <c r="A819" s="225"/>
      <c r="B819" s="225"/>
      <c r="C819" s="225"/>
      <c r="D819" s="225"/>
      <c r="E819" s="225"/>
      <c r="F819" s="225"/>
      <c r="G819" s="225"/>
      <c r="H819" s="225"/>
      <c r="I819" s="225"/>
      <c r="J819" s="225"/>
      <c r="K819" s="225"/>
      <c r="L819" s="225"/>
      <c r="M819" s="225"/>
      <c r="N819" s="225"/>
      <c r="O819" s="225"/>
      <c r="P819" s="225"/>
      <c r="Q819" s="225"/>
      <c r="R819" s="225"/>
      <c r="S819" s="225"/>
      <c r="T819" s="225"/>
      <c r="U819" s="225"/>
      <c r="V819" s="225"/>
      <c r="W819" s="225"/>
      <c r="X819" s="225"/>
      <c r="Y819" s="225"/>
      <c r="Z819" s="225"/>
      <c r="AA819" s="225"/>
      <c r="AB819" s="225"/>
      <c r="AC819" s="225"/>
      <c r="AD819" s="225"/>
      <c r="AE819" s="225"/>
      <c r="AF819" s="225"/>
      <c r="AG819" s="225"/>
      <c r="AH819" s="225"/>
      <c r="AI819" s="225"/>
      <c r="AJ819" s="225"/>
      <c r="AK819" s="257"/>
      <c r="AL819" s="257"/>
      <c r="AM819" s="225"/>
      <c r="AN819" s="225"/>
      <c r="AO819" s="225"/>
      <c r="AP819" s="225"/>
      <c r="AQ819" s="225"/>
      <c r="AR819" s="225"/>
      <c r="AS819" s="225"/>
      <c r="AT819" s="225"/>
      <c r="AU819" s="225"/>
      <c r="AV819" s="225"/>
      <c r="AW819" s="225"/>
      <c r="AX819" s="225"/>
      <c r="AY819" s="225"/>
      <c r="AZ819" s="225"/>
      <c r="BA819" s="225"/>
      <c r="BB819" s="225"/>
      <c r="BC819" s="225"/>
      <c r="BD819" s="225"/>
      <c r="BE819" s="225"/>
      <c r="BF819" s="225"/>
      <c r="BG819" s="225"/>
      <c r="BH819" s="225"/>
      <c r="BI819" s="225"/>
      <c r="BJ819" s="225"/>
      <c r="BK819" s="225"/>
      <c r="BL819" s="225"/>
      <c r="BM819" s="225"/>
      <c r="BN819" s="225"/>
      <c r="BO819" s="225"/>
      <c r="BP819" s="225"/>
      <c r="BQ819" s="225"/>
      <c r="BR819" s="225"/>
      <c r="BS819" s="225"/>
      <c r="BT819" s="225"/>
      <c r="BU819" s="225"/>
      <c r="BV819" s="225"/>
      <c r="BW819" s="225"/>
      <c r="BX819" s="225"/>
      <c r="BY819" s="225"/>
      <c r="BZ819" s="225"/>
      <c r="CA819" s="225"/>
      <c r="CB819" s="225"/>
      <c r="CC819" s="225"/>
      <c r="CD819" s="225"/>
      <c r="CE819" s="225"/>
      <c r="CF819" s="225"/>
      <c r="CG819" s="225"/>
      <c r="CH819" s="225"/>
      <c r="CI819" s="225"/>
      <c r="CJ819" s="225"/>
      <c r="CK819" s="225"/>
      <c r="CL819" s="225"/>
      <c r="CM819" s="225"/>
      <c r="CN819" s="225"/>
      <c r="CO819" s="225"/>
      <c r="CP819" s="225"/>
      <c r="CQ819" s="225"/>
      <c r="CR819" s="225"/>
      <c r="CS819" s="225"/>
      <c r="CT819" s="225"/>
    </row>
    <row r="820" spans="1:98" ht="12" customHeight="1" x14ac:dyDescent="0.25">
      <c r="A820" s="225"/>
      <c r="B820" s="225"/>
      <c r="C820" s="225"/>
      <c r="D820" s="225"/>
      <c r="E820" s="225"/>
      <c r="F820" s="225"/>
      <c r="G820" s="225"/>
      <c r="H820" s="225"/>
      <c r="I820" s="225"/>
      <c r="J820" s="225"/>
      <c r="K820" s="225"/>
      <c r="L820" s="225"/>
      <c r="M820" s="225"/>
      <c r="N820" s="225"/>
      <c r="O820" s="225"/>
      <c r="P820" s="225"/>
      <c r="Q820" s="225"/>
      <c r="R820" s="225"/>
      <c r="S820" s="225"/>
      <c r="T820" s="225"/>
      <c r="U820" s="225"/>
      <c r="V820" s="225"/>
      <c r="W820" s="225"/>
      <c r="X820" s="225"/>
      <c r="Y820" s="225"/>
      <c r="Z820" s="225"/>
      <c r="AA820" s="225"/>
      <c r="AB820" s="225"/>
      <c r="AC820" s="225"/>
      <c r="AD820" s="225"/>
      <c r="AE820" s="225"/>
      <c r="AF820" s="225"/>
      <c r="AG820" s="225"/>
      <c r="AH820" s="225"/>
      <c r="AI820" s="225"/>
      <c r="AJ820" s="225"/>
      <c r="AK820" s="257"/>
      <c r="AL820" s="257"/>
      <c r="AM820" s="225"/>
      <c r="AN820" s="225"/>
      <c r="AO820" s="225"/>
      <c r="AP820" s="225"/>
      <c r="AQ820" s="225"/>
      <c r="AR820" s="225"/>
      <c r="AS820" s="225"/>
      <c r="AT820" s="225"/>
      <c r="AU820" s="225"/>
      <c r="AV820" s="225"/>
      <c r="AW820" s="225"/>
      <c r="AX820" s="225"/>
      <c r="AY820" s="225"/>
      <c r="AZ820" s="225"/>
      <c r="BA820" s="225"/>
      <c r="BB820" s="225"/>
      <c r="BC820" s="225"/>
      <c r="BD820" s="225"/>
      <c r="BE820" s="225"/>
      <c r="BF820" s="225"/>
      <c r="BG820" s="225"/>
      <c r="BH820" s="225"/>
      <c r="BI820" s="225"/>
      <c r="BJ820" s="225"/>
      <c r="BK820" s="225"/>
      <c r="BL820" s="225"/>
      <c r="BM820" s="225"/>
      <c r="BN820" s="225"/>
      <c r="BO820" s="225"/>
      <c r="BP820" s="225"/>
      <c r="BQ820" s="225"/>
      <c r="BR820" s="225"/>
      <c r="BS820" s="225"/>
      <c r="BT820" s="225"/>
      <c r="BU820" s="225"/>
      <c r="BV820" s="225"/>
      <c r="BW820" s="225"/>
      <c r="BX820" s="225"/>
      <c r="BY820" s="225"/>
      <c r="BZ820" s="225"/>
      <c r="CA820" s="225"/>
      <c r="CB820" s="225"/>
      <c r="CC820" s="225"/>
      <c r="CD820" s="225"/>
      <c r="CE820" s="225"/>
      <c r="CF820" s="225"/>
      <c r="CG820" s="225"/>
      <c r="CH820" s="225"/>
      <c r="CI820" s="225"/>
      <c r="CJ820" s="225"/>
      <c r="CK820" s="225"/>
      <c r="CL820" s="225"/>
      <c r="CM820" s="225"/>
      <c r="CN820" s="225"/>
      <c r="CO820" s="225"/>
      <c r="CP820" s="225"/>
      <c r="CQ820" s="225"/>
      <c r="CR820" s="225"/>
      <c r="CS820" s="225"/>
      <c r="CT820" s="225"/>
    </row>
    <row r="821" spans="1:98" ht="12" customHeight="1" x14ac:dyDescent="0.25">
      <c r="A821" s="225"/>
      <c r="B821" s="225"/>
      <c r="C821" s="225"/>
      <c r="D821" s="225"/>
      <c r="E821" s="225"/>
      <c r="F821" s="225"/>
      <c r="G821" s="225"/>
      <c r="H821" s="225"/>
      <c r="I821" s="225"/>
      <c r="J821" s="225"/>
      <c r="K821" s="225"/>
      <c r="L821" s="225"/>
      <c r="M821" s="225"/>
      <c r="N821" s="225"/>
      <c r="O821" s="225"/>
      <c r="P821" s="225"/>
      <c r="Q821" s="225"/>
      <c r="R821" s="225"/>
      <c r="S821" s="225"/>
      <c r="T821" s="225"/>
      <c r="U821" s="225"/>
      <c r="V821" s="225"/>
      <c r="W821" s="225"/>
      <c r="X821" s="225"/>
      <c r="Y821" s="225"/>
      <c r="Z821" s="225"/>
      <c r="AA821" s="225"/>
      <c r="AB821" s="225"/>
      <c r="AC821" s="225"/>
      <c r="AD821" s="225"/>
      <c r="AE821" s="225"/>
      <c r="AF821" s="225"/>
      <c r="AG821" s="225"/>
      <c r="AH821" s="225"/>
      <c r="AI821" s="225"/>
      <c r="AJ821" s="225"/>
      <c r="AK821" s="257"/>
      <c r="AL821" s="257"/>
      <c r="AM821" s="225"/>
      <c r="AN821" s="225"/>
      <c r="AO821" s="225"/>
      <c r="AP821" s="225"/>
      <c r="AQ821" s="225"/>
      <c r="AR821" s="225"/>
      <c r="AS821" s="225"/>
      <c r="AT821" s="225"/>
      <c r="AU821" s="225"/>
      <c r="AV821" s="225"/>
      <c r="AW821" s="225"/>
      <c r="AX821" s="225"/>
      <c r="AY821" s="225"/>
      <c r="AZ821" s="225"/>
      <c r="BA821" s="225"/>
      <c r="BB821" s="225"/>
      <c r="BC821" s="225"/>
      <c r="BD821" s="225"/>
      <c r="BE821" s="225"/>
      <c r="BF821" s="225"/>
      <c r="BG821" s="225"/>
      <c r="BH821" s="225"/>
      <c r="BI821" s="225"/>
      <c r="BJ821" s="225"/>
      <c r="BK821" s="225"/>
      <c r="BL821" s="225"/>
      <c r="BM821" s="225"/>
      <c r="BN821" s="225"/>
      <c r="BO821" s="225"/>
      <c r="BP821" s="225"/>
      <c r="BQ821" s="225"/>
      <c r="BR821" s="225"/>
      <c r="BS821" s="225"/>
      <c r="BT821" s="225"/>
      <c r="BU821" s="225"/>
      <c r="BV821" s="225"/>
      <c r="BW821" s="225"/>
      <c r="BX821" s="225"/>
      <c r="BY821" s="225"/>
      <c r="BZ821" s="225"/>
      <c r="CA821" s="225"/>
      <c r="CB821" s="225"/>
      <c r="CC821" s="225"/>
      <c r="CD821" s="225"/>
      <c r="CE821" s="225"/>
      <c r="CF821" s="225"/>
      <c r="CG821" s="225"/>
      <c r="CH821" s="225"/>
      <c r="CI821" s="225"/>
      <c r="CJ821" s="225"/>
      <c r="CK821" s="225"/>
      <c r="CL821" s="225"/>
      <c r="CM821" s="225"/>
      <c r="CN821" s="225"/>
      <c r="CO821" s="225"/>
      <c r="CP821" s="225"/>
      <c r="CQ821" s="225"/>
      <c r="CR821" s="225"/>
      <c r="CS821" s="225"/>
      <c r="CT821" s="225"/>
    </row>
    <row r="822" spans="1:98" ht="12" customHeight="1" x14ac:dyDescent="0.25">
      <c r="A822" s="225"/>
      <c r="B822" s="225"/>
      <c r="C822" s="225"/>
      <c r="D822" s="225"/>
      <c r="E822" s="225"/>
      <c r="F822" s="225"/>
      <c r="G822" s="225"/>
      <c r="H822" s="225"/>
      <c r="I822" s="225"/>
      <c r="J822" s="225"/>
      <c r="K822" s="225"/>
      <c r="L822" s="225"/>
      <c r="M822" s="225"/>
      <c r="N822" s="225"/>
      <c r="O822" s="225"/>
      <c r="P822" s="225"/>
      <c r="Q822" s="225"/>
      <c r="R822" s="225"/>
      <c r="S822" s="225"/>
      <c r="T822" s="225"/>
      <c r="U822" s="225"/>
      <c r="V822" s="225"/>
      <c r="W822" s="225"/>
      <c r="X822" s="225"/>
      <c r="Y822" s="225"/>
      <c r="Z822" s="225"/>
      <c r="AA822" s="225"/>
      <c r="AB822" s="225"/>
      <c r="AC822" s="225"/>
      <c r="AD822" s="225"/>
      <c r="AE822" s="225"/>
      <c r="AF822" s="225"/>
      <c r="AG822" s="225"/>
      <c r="AH822" s="225"/>
      <c r="AI822" s="225"/>
      <c r="AJ822" s="225"/>
      <c r="AK822" s="257"/>
      <c r="AL822" s="257"/>
      <c r="AM822" s="225"/>
      <c r="AN822" s="225"/>
      <c r="AO822" s="225"/>
      <c r="AP822" s="225"/>
      <c r="AQ822" s="225"/>
      <c r="AR822" s="225"/>
      <c r="AS822" s="225"/>
      <c r="AT822" s="225"/>
      <c r="AU822" s="225"/>
      <c r="AV822" s="225"/>
      <c r="AW822" s="225"/>
      <c r="AX822" s="225"/>
      <c r="AY822" s="225"/>
      <c r="AZ822" s="225"/>
      <c r="BA822" s="225"/>
      <c r="BB822" s="225"/>
      <c r="BC822" s="225"/>
      <c r="BD822" s="225"/>
      <c r="BE822" s="225"/>
      <c r="BF822" s="225"/>
      <c r="BG822" s="225"/>
      <c r="BH822" s="225"/>
      <c r="BI822" s="225"/>
      <c r="BJ822" s="225"/>
      <c r="BK822" s="225"/>
      <c r="BL822" s="225"/>
      <c r="BM822" s="225"/>
      <c r="BN822" s="225"/>
      <c r="BO822" s="225"/>
      <c r="BP822" s="225"/>
      <c r="BQ822" s="225"/>
      <c r="BR822" s="225"/>
      <c r="BS822" s="225"/>
      <c r="BT822" s="225"/>
      <c r="BU822" s="225"/>
      <c r="BV822" s="225"/>
      <c r="BW822" s="225"/>
      <c r="BX822" s="225"/>
      <c r="BY822" s="225"/>
      <c r="BZ822" s="225"/>
      <c r="CA822" s="225"/>
      <c r="CB822" s="225"/>
      <c r="CC822" s="225"/>
      <c r="CD822" s="225"/>
      <c r="CE822" s="225"/>
      <c r="CF822" s="225"/>
      <c r="CG822" s="225"/>
      <c r="CH822" s="225"/>
      <c r="CI822" s="225"/>
      <c r="CJ822" s="225"/>
      <c r="CK822" s="225"/>
      <c r="CL822" s="225"/>
      <c r="CM822" s="225"/>
      <c r="CN822" s="225"/>
      <c r="CO822" s="225"/>
      <c r="CP822" s="225"/>
      <c r="CQ822" s="225"/>
      <c r="CR822" s="225"/>
      <c r="CS822" s="225"/>
      <c r="CT822" s="225"/>
    </row>
    <row r="823" spans="1:98" ht="12" customHeight="1" x14ac:dyDescent="0.25">
      <c r="A823" s="225"/>
      <c r="B823" s="225"/>
      <c r="C823" s="225"/>
      <c r="D823" s="225"/>
      <c r="E823" s="225"/>
      <c r="F823" s="225"/>
      <c r="G823" s="225"/>
      <c r="H823" s="225"/>
      <c r="I823" s="225"/>
      <c r="J823" s="225"/>
      <c r="K823" s="225"/>
      <c r="L823" s="225"/>
      <c r="M823" s="225"/>
      <c r="N823" s="225"/>
      <c r="O823" s="225"/>
      <c r="P823" s="225"/>
      <c r="Q823" s="225"/>
      <c r="R823" s="225"/>
      <c r="S823" s="225"/>
      <c r="T823" s="225"/>
      <c r="U823" s="225"/>
      <c r="V823" s="225"/>
      <c r="W823" s="225"/>
      <c r="X823" s="225"/>
      <c r="Y823" s="225"/>
      <c r="Z823" s="225"/>
      <c r="AA823" s="225"/>
      <c r="AB823" s="225"/>
      <c r="AC823" s="225"/>
      <c r="AD823" s="225"/>
      <c r="AE823" s="225"/>
      <c r="AF823" s="225"/>
      <c r="AG823" s="225"/>
      <c r="AH823" s="225"/>
      <c r="AI823" s="225"/>
      <c r="AJ823" s="225"/>
      <c r="AK823" s="257"/>
      <c r="AL823" s="257"/>
      <c r="AM823" s="225"/>
      <c r="AN823" s="225"/>
      <c r="AO823" s="225"/>
      <c r="AP823" s="225"/>
      <c r="AQ823" s="225"/>
      <c r="AR823" s="225"/>
      <c r="AS823" s="225"/>
      <c r="AT823" s="225"/>
      <c r="AU823" s="225"/>
      <c r="AV823" s="225"/>
      <c r="AW823" s="225"/>
      <c r="AX823" s="225"/>
      <c r="AY823" s="225"/>
      <c r="AZ823" s="225"/>
      <c r="BA823" s="225"/>
      <c r="BB823" s="225"/>
      <c r="BC823" s="225"/>
      <c r="BD823" s="225"/>
      <c r="BE823" s="225"/>
      <c r="BF823" s="225"/>
      <c r="BG823" s="225"/>
      <c r="BH823" s="225"/>
      <c r="BI823" s="225"/>
      <c r="BJ823" s="225"/>
      <c r="BK823" s="225"/>
      <c r="BL823" s="225"/>
      <c r="BM823" s="225"/>
      <c r="BN823" s="225"/>
      <c r="BO823" s="225"/>
      <c r="BP823" s="225"/>
      <c r="BQ823" s="225"/>
      <c r="BR823" s="225"/>
      <c r="BS823" s="225"/>
      <c r="BT823" s="225"/>
      <c r="BU823" s="225"/>
      <c r="BV823" s="225"/>
      <c r="BW823" s="225"/>
      <c r="BX823" s="225"/>
      <c r="BY823" s="225"/>
      <c r="BZ823" s="225"/>
      <c r="CA823" s="225"/>
      <c r="CB823" s="225"/>
      <c r="CC823" s="225"/>
      <c r="CD823" s="225"/>
      <c r="CE823" s="225"/>
      <c r="CF823" s="225"/>
      <c r="CG823" s="225"/>
      <c r="CH823" s="225"/>
      <c r="CI823" s="225"/>
      <c r="CJ823" s="225"/>
      <c r="CK823" s="225"/>
      <c r="CL823" s="225"/>
      <c r="CM823" s="225"/>
      <c r="CN823" s="225"/>
      <c r="CO823" s="225"/>
      <c r="CP823" s="225"/>
      <c r="CQ823" s="225"/>
      <c r="CR823" s="225"/>
      <c r="CS823" s="225"/>
      <c r="CT823" s="225"/>
    </row>
    <row r="824" spans="1:98" ht="12" customHeight="1" x14ac:dyDescent="0.25">
      <c r="A824" s="225"/>
      <c r="B824" s="225"/>
      <c r="C824" s="225"/>
      <c r="D824" s="225"/>
      <c r="E824" s="225"/>
      <c r="F824" s="225"/>
      <c r="G824" s="225"/>
      <c r="H824" s="225"/>
      <c r="I824" s="225"/>
      <c r="J824" s="225"/>
      <c r="K824" s="225"/>
      <c r="L824" s="225"/>
      <c r="M824" s="225"/>
      <c r="N824" s="225"/>
      <c r="O824" s="225"/>
      <c r="P824" s="225"/>
      <c r="Q824" s="225"/>
      <c r="R824" s="225"/>
      <c r="S824" s="225"/>
      <c r="T824" s="225"/>
      <c r="U824" s="225"/>
      <c r="V824" s="225"/>
      <c r="W824" s="225"/>
      <c r="X824" s="225"/>
      <c r="Y824" s="225"/>
      <c r="Z824" s="225"/>
      <c r="AA824" s="225"/>
      <c r="AB824" s="225"/>
      <c r="AC824" s="225"/>
      <c r="AD824" s="225"/>
      <c r="AE824" s="225"/>
      <c r="AF824" s="225"/>
      <c r="AG824" s="225"/>
      <c r="AH824" s="225"/>
      <c r="AI824" s="225"/>
      <c r="AJ824" s="225"/>
      <c r="AK824" s="257"/>
      <c r="AL824" s="257"/>
      <c r="AM824" s="225"/>
      <c r="AN824" s="225"/>
      <c r="AO824" s="225"/>
      <c r="AP824" s="225"/>
      <c r="AQ824" s="225"/>
      <c r="AR824" s="225"/>
      <c r="AS824" s="225"/>
      <c r="AT824" s="225"/>
      <c r="AU824" s="225"/>
      <c r="AV824" s="225"/>
      <c r="AW824" s="225"/>
      <c r="AX824" s="225"/>
      <c r="AY824" s="225"/>
      <c r="AZ824" s="225"/>
      <c r="BA824" s="225"/>
      <c r="BB824" s="225"/>
      <c r="BC824" s="225"/>
      <c r="BD824" s="225"/>
      <c r="BE824" s="225"/>
      <c r="BF824" s="225"/>
      <c r="BG824" s="225"/>
      <c r="BH824" s="225"/>
      <c r="BI824" s="225"/>
      <c r="BJ824" s="225"/>
      <c r="BK824" s="225"/>
      <c r="BL824" s="225"/>
      <c r="BM824" s="225"/>
      <c r="BN824" s="225"/>
      <c r="BO824" s="225"/>
      <c r="BP824" s="225"/>
      <c r="BQ824" s="225"/>
      <c r="BR824" s="225"/>
      <c r="BS824" s="225"/>
      <c r="BT824" s="225"/>
      <c r="BU824" s="225"/>
      <c r="BV824" s="225"/>
      <c r="BW824" s="225"/>
      <c r="BX824" s="225"/>
      <c r="BY824" s="225"/>
      <c r="BZ824" s="225"/>
      <c r="CA824" s="225"/>
      <c r="CB824" s="225"/>
      <c r="CC824" s="225"/>
      <c r="CD824" s="225"/>
      <c r="CE824" s="225"/>
      <c r="CF824" s="225"/>
      <c r="CG824" s="225"/>
      <c r="CH824" s="225"/>
      <c r="CI824" s="225"/>
      <c r="CJ824" s="225"/>
      <c r="CK824" s="225"/>
      <c r="CL824" s="225"/>
      <c r="CM824" s="225"/>
      <c r="CN824" s="225"/>
      <c r="CO824" s="225"/>
      <c r="CP824" s="225"/>
      <c r="CQ824" s="225"/>
      <c r="CR824" s="225"/>
      <c r="CS824" s="225"/>
      <c r="CT824" s="225"/>
    </row>
    <row r="825" spans="1:98" ht="12" customHeight="1" x14ac:dyDescent="0.25">
      <c r="A825" s="225"/>
      <c r="B825" s="225"/>
      <c r="C825" s="225"/>
      <c r="D825" s="225"/>
      <c r="E825" s="225"/>
      <c r="F825" s="225"/>
      <c r="G825" s="225"/>
      <c r="H825" s="225"/>
      <c r="I825" s="225"/>
      <c r="J825" s="225"/>
      <c r="K825" s="225"/>
      <c r="L825" s="225"/>
      <c r="M825" s="225"/>
      <c r="N825" s="225"/>
      <c r="O825" s="225"/>
      <c r="P825" s="225"/>
      <c r="Q825" s="225"/>
      <c r="R825" s="225"/>
      <c r="S825" s="225"/>
      <c r="T825" s="225"/>
      <c r="U825" s="225"/>
      <c r="V825" s="225"/>
      <c r="W825" s="225"/>
      <c r="X825" s="225"/>
      <c r="Y825" s="225"/>
      <c r="Z825" s="225"/>
      <c r="AA825" s="225"/>
      <c r="AB825" s="225"/>
      <c r="AC825" s="225"/>
      <c r="AD825" s="225"/>
      <c r="AE825" s="225"/>
      <c r="AF825" s="225"/>
      <c r="AG825" s="225"/>
      <c r="AH825" s="225"/>
      <c r="AI825" s="225"/>
      <c r="AJ825" s="225"/>
      <c r="AK825" s="257"/>
      <c r="AL825" s="257"/>
      <c r="AM825" s="225"/>
      <c r="AN825" s="225"/>
      <c r="AO825" s="225"/>
      <c r="AP825" s="225"/>
      <c r="AQ825" s="225"/>
      <c r="AR825" s="225"/>
      <c r="AS825" s="225"/>
      <c r="AT825" s="225"/>
      <c r="AU825" s="225"/>
      <c r="AV825" s="225"/>
      <c r="AW825" s="225"/>
      <c r="AX825" s="225"/>
      <c r="AY825" s="225"/>
      <c r="AZ825" s="225"/>
      <c r="BA825" s="225"/>
      <c r="BB825" s="225"/>
      <c r="BC825" s="225"/>
      <c r="BD825" s="225"/>
      <c r="BE825" s="225"/>
      <c r="BF825" s="225"/>
      <c r="BG825" s="225"/>
      <c r="BH825" s="225"/>
      <c r="BI825" s="225"/>
      <c r="BJ825" s="225"/>
      <c r="BK825" s="225"/>
      <c r="BL825" s="225"/>
      <c r="BM825" s="225"/>
      <c r="BN825" s="225"/>
      <c r="BO825" s="225"/>
      <c r="BP825" s="225"/>
      <c r="BQ825" s="225"/>
      <c r="BR825" s="225"/>
      <c r="BS825" s="225"/>
      <c r="BT825" s="225"/>
      <c r="BU825" s="225"/>
      <c r="BV825" s="225"/>
      <c r="BW825" s="225"/>
      <c r="BX825" s="225"/>
      <c r="BY825" s="225"/>
      <c r="BZ825" s="225"/>
      <c r="CA825" s="225"/>
      <c r="CB825" s="225"/>
      <c r="CC825" s="225"/>
      <c r="CD825" s="225"/>
      <c r="CE825" s="225"/>
      <c r="CF825" s="225"/>
      <c r="CG825" s="225"/>
      <c r="CH825" s="225"/>
      <c r="CI825" s="225"/>
      <c r="CJ825" s="225"/>
      <c r="CK825" s="225"/>
      <c r="CL825" s="225"/>
      <c r="CM825" s="225"/>
      <c r="CN825" s="225"/>
      <c r="CO825" s="225"/>
      <c r="CP825" s="225"/>
      <c r="CQ825" s="225"/>
      <c r="CR825" s="225"/>
      <c r="CS825" s="225"/>
      <c r="CT825" s="225"/>
    </row>
    <row r="826" spans="1:98" ht="12" customHeight="1" x14ac:dyDescent="0.25">
      <c r="A826" s="225"/>
      <c r="B826" s="225"/>
      <c r="C826" s="225"/>
      <c r="D826" s="225"/>
      <c r="E826" s="225"/>
      <c r="F826" s="225"/>
      <c r="G826" s="225"/>
      <c r="H826" s="225"/>
      <c r="I826" s="225"/>
      <c r="J826" s="225"/>
      <c r="K826" s="225"/>
      <c r="L826" s="225"/>
      <c r="M826" s="225"/>
      <c r="N826" s="225"/>
      <c r="O826" s="225"/>
      <c r="P826" s="225"/>
      <c r="Q826" s="225"/>
      <c r="R826" s="225"/>
      <c r="S826" s="225"/>
      <c r="T826" s="225"/>
      <c r="U826" s="225"/>
      <c r="V826" s="225"/>
      <c r="W826" s="225"/>
      <c r="X826" s="225"/>
      <c r="Y826" s="225"/>
      <c r="Z826" s="225"/>
      <c r="AA826" s="225"/>
      <c r="AB826" s="225"/>
      <c r="AC826" s="225"/>
      <c r="AD826" s="225"/>
      <c r="AE826" s="225"/>
      <c r="AF826" s="225"/>
      <c r="AG826" s="225"/>
      <c r="AH826" s="225"/>
      <c r="AI826" s="225"/>
      <c r="AJ826" s="225"/>
      <c r="AK826" s="257"/>
      <c r="AL826" s="257"/>
      <c r="AM826" s="225"/>
      <c r="AN826" s="225"/>
      <c r="AO826" s="225"/>
      <c r="AP826" s="225"/>
      <c r="AQ826" s="225"/>
      <c r="AR826" s="225"/>
      <c r="AS826" s="225"/>
      <c r="AT826" s="225"/>
      <c r="AU826" s="225"/>
      <c r="AV826" s="225"/>
      <c r="AW826" s="225"/>
      <c r="AX826" s="225"/>
      <c r="AY826" s="225"/>
      <c r="AZ826" s="225"/>
      <c r="BA826" s="225"/>
      <c r="BB826" s="225"/>
      <c r="BC826" s="225"/>
      <c r="BD826" s="225"/>
      <c r="BE826" s="225"/>
      <c r="BF826" s="225"/>
      <c r="BG826" s="225"/>
      <c r="BH826" s="225"/>
      <c r="BI826" s="225"/>
      <c r="BJ826" s="225"/>
      <c r="BK826" s="225"/>
      <c r="BL826" s="225"/>
      <c r="BM826" s="225"/>
      <c r="BN826" s="225"/>
      <c r="BO826" s="225"/>
      <c r="BP826" s="225"/>
      <c r="BQ826" s="225"/>
      <c r="BR826" s="225"/>
      <c r="BS826" s="225"/>
      <c r="BT826" s="225"/>
      <c r="BU826" s="225"/>
      <c r="BV826" s="225"/>
      <c r="BW826" s="225"/>
      <c r="BX826" s="225"/>
      <c r="BY826" s="225"/>
      <c r="BZ826" s="225"/>
      <c r="CA826" s="225"/>
      <c r="CB826" s="225"/>
      <c r="CC826" s="225"/>
      <c r="CD826" s="225"/>
      <c r="CE826" s="225"/>
      <c r="CF826" s="225"/>
      <c r="CG826" s="225"/>
      <c r="CH826" s="225"/>
      <c r="CI826" s="225"/>
      <c r="CJ826" s="225"/>
      <c r="CK826" s="225"/>
      <c r="CL826" s="225"/>
      <c r="CM826" s="225"/>
      <c r="CN826" s="225"/>
      <c r="CO826" s="225"/>
      <c r="CP826" s="225"/>
      <c r="CQ826" s="225"/>
      <c r="CR826" s="225"/>
      <c r="CS826" s="225"/>
      <c r="CT826" s="225"/>
    </row>
    <row r="827" spans="1:98" ht="12" customHeight="1" x14ac:dyDescent="0.25">
      <c r="A827" s="225"/>
      <c r="B827" s="225"/>
      <c r="C827" s="225"/>
      <c r="D827" s="225"/>
      <c r="E827" s="225"/>
      <c r="F827" s="225"/>
      <c r="G827" s="225"/>
      <c r="H827" s="225"/>
      <c r="I827" s="225"/>
      <c r="J827" s="225"/>
      <c r="K827" s="225"/>
      <c r="L827" s="225"/>
      <c r="M827" s="225"/>
      <c r="N827" s="225"/>
      <c r="O827" s="225"/>
      <c r="P827" s="225"/>
      <c r="Q827" s="225"/>
      <c r="R827" s="225"/>
      <c r="S827" s="225"/>
      <c r="T827" s="225"/>
      <c r="U827" s="225"/>
      <c r="V827" s="225"/>
      <c r="W827" s="225"/>
      <c r="X827" s="225"/>
      <c r="Y827" s="225"/>
      <c r="Z827" s="225"/>
      <c r="AA827" s="225"/>
      <c r="AB827" s="225"/>
      <c r="AC827" s="225"/>
      <c r="AD827" s="225"/>
      <c r="AE827" s="225"/>
      <c r="AF827" s="225"/>
      <c r="AG827" s="225"/>
      <c r="AH827" s="225"/>
      <c r="AI827" s="225"/>
      <c r="AJ827" s="225"/>
      <c r="AK827" s="257"/>
      <c r="AL827" s="257"/>
      <c r="AM827" s="225"/>
      <c r="AN827" s="225"/>
      <c r="AO827" s="225"/>
      <c r="AP827" s="225"/>
      <c r="AQ827" s="225"/>
      <c r="AR827" s="225"/>
      <c r="AS827" s="225"/>
      <c r="AT827" s="225"/>
      <c r="AU827" s="225"/>
      <c r="AV827" s="225"/>
      <c r="AW827" s="225"/>
      <c r="AX827" s="225"/>
      <c r="AY827" s="225"/>
      <c r="AZ827" s="225"/>
      <c r="BA827" s="225"/>
      <c r="BB827" s="225"/>
      <c r="BC827" s="225"/>
      <c r="BD827" s="225"/>
      <c r="BE827" s="225"/>
      <c r="BF827" s="225"/>
      <c r="BG827" s="225"/>
      <c r="BH827" s="225"/>
      <c r="BI827" s="225"/>
      <c r="BJ827" s="225"/>
      <c r="BK827" s="225"/>
      <c r="BL827" s="225"/>
      <c r="BM827" s="225"/>
      <c r="BN827" s="225"/>
      <c r="BO827" s="225"/>
      <c r="BP827" s="225"/>
      <c r="BQ827" s="225"/>
      <c r="BR827" s="225"/>
      <c r="BS827" s="225"/>
      <c r="BT827" s="225"/>
      <c r="BU827" s="225"/>
      <c r="BV827" s="225"/>
      <c r="BW827" s="225"/>
      <c r="BX827" s="225"/>
      <c r="BY827" s="225"/>
      <c r="BZ827" s="225"/>
      <c r="CA827" s="225"/>
      <c r="CB827" s="225"/>
      <c r="CC827" s="225"/>
      <c r="CD827" s="225"/>
      <c r="CE827" s="225"/>
      <c r="CF827" s="225"/>
      <c r="CG827" s="225"/>
      <c r="CH827" s="225"/>
      <c r="CI827" s="225"/>
      <c r="CJ827" s="225"/>
      <c r="CK827" s="225"/>
      <c r="CL827" s="225"/>
      <c r="CM827" s="225"/>
      <c r="CN827" s="225"/>
      <c r="CO827" s="225"/>
      <c r="CP827" s="225"/>
      <c r="CQ827" s="225"/>
      <c r="CR827" s="225"/>
      <c r="CS827" s="225"/>
      <c r="CT827" s="225"/>
    </row>
    <row r="828" spans="1:98" ht="12" customHeight="1" x14ac:dyDescent="0.25">
      <c r="A828" s="225"/>
      <c r="B828" s="225"/>
      <c r="C828" s="225"/>
      <c r="D828" s="225"/>
      <c r="E828" s="225"/>
      <c r="F828" s="225"/>
      <c r="G828" s="225"/>
      <c r="H828" s="225"/>
      <c r="I828" s="225"/>
      <c r="J828" s="225"/>
      <c r="K828" s="225"/>
      <c r="L828" s="225"/>
      <c r="M828" s="225"/>
      <c r="N828" s="225"/>
      <c r="O828" s="225"/>
      <c r="P828" s="225"/>
      <c r="Q828" s="225"/>
      <c r="R828" s="225"/>
      <c r="S828" s="225"/>
      <c r="T828" s="225"/>
      <c r="U828" s="225"/>
      <c r="V828" s="225"/>
      <c r="W828" s="225"/>
      <c r="X828" s="225"/>
      <c r="Y828" s="225"/>
      <c r="Z828" s="225"/>
      <c r="AA828" s="225"/>
      <c r="AB828" s="225"/>
      <c r="AC828" s="225"/>
      <c r="AD828" s="225"/>
      <c r="AE828" s="225"/>
      <c r="AF828" s="225"/>
      <c r="AG828" s="225"/>
      <c r="AH828" s="225"/>
      <c r="AI828" s="225"/>
      <c r="AJ828" s="225"/>
      <c r="AK828" s="257"/>
      <c r="AL828" s="257"/>
      <c r="AM828" s="225"/>
      <c r="AN828" s="225"/>
      <c r="AO828" s="225"/>
      <c r="AP828" s="225"/>
      <c r="AQ828" s="225"/>
      <c r="AR828" s="225"/>
      <c r="AS828" s="225"/>
      <c r="AT828" s="225"/>
      <c r="AU828" s="225"/>
      <c r="AV828" s="225"/>
      <c r="AW828" s="225"/>
      <c r="AX828" s="225"/>
      <c r="AY828" s="225"/>
      <c r="AZ828" s="225"/>
      <c r="BA828" s="225"/>
      <c r="BB828" s="225"/>
      <c r="BC828" s="225"/>
      <c r="BD828" s="225"/>
      <c r="BE828" s="225"/>
      <c r="BF828" s="225"/>
      <c r="BG828" s="225"/>
      <c r="BH828" s="225"/>
      <c r="BI828" s="225"/>
      <c r="BJ828" s="225"/>
      <c r="BK828" s="225"/>
      <c r="BL828" s="225"/>
      <c r="BM828" s="225"/>
      <c r="BN828" s="225"/>
      <c r="BO828" s="225"/>
      <c r="BP828" s="225"/>
      <c r="BQ828" s="225"/>
      <c r="BR828" s="225"/>
      <c r="BS828" s="225"/>
      <c r="BT828" s="225"/>
      <c r="BU828" s="225"/>
      <c r="BV828" s="225"/>
      <c r="BW828" s="225"/>
      <c r="BX828" s="225"/>
      <c r="BY828" s="225"/>
      <c r="BZ828" s="225"/>
      <c r="CA828" s="225"/>
      <c r="CB828" s="225"/>
      <c r="CC828" s="225"/>
      <c r="CD828" s="225"/>
      <c r="CE828" s="225"/>
      <c r="CF828" s="225"/>
      <c r="CG828" s="225"/>
      <c r="CH828" s="225"/>
      <c r="CI828" s="225"/>
      <c r="CJ828" s="225"/>
      <c r="CK828" s="225"/>
      <c r="CL828" s="225"/>
      <c r="CM828" s="225"/>
      <c r="CN828" s="225"/>
      <c r="CO828" s="225"/>
      <c r="CP828" s="225"/>
      <c r="CQ828" s="225"/>
      <c r="CR828" s="225"/>
      <c r="CS828" s="225"/>
      <c r="CT828" s="225"/>
    </row>
    <row r="829" spans="1:98" ht="12" customHeight="1" x14ac:dyDescent="0.25">
      <c r="A829" s="225"/>
      <c r="B829" s="225"/>
      <c r="C829" s="225"/>
      <c r="D829" s="225"/>
      <c r="E829" s="225"/>
      <c r="F829" s="225"/>
      <c r="G829" s="225"/>
      <c r="H829" s="225"/>
      <c r="I829" s="225"/>
      <c r="J829" s="225"/>
      <c r="K829" s="225"/>
      <c r="L829" s="225"/>
      <c r="M829" s="225"/>
      <c r="N829" s="225"/>
      <c r="O829" s="225"/>
      <c r="P829" s="225"/>
      <c r="Q829" s="225"/>
      <c r="R829" s="225"/>
      <c r="S829" s="225"/>
      <c r="T829" s="225"/>
      <c r="U829" s="225"/>
      <c r="V829" s="225"/>
      <c r="W829" s="225"/>
      <c r="X829" s="225"/>
      <c r="Y829" s="225"/>
      <c r="Z829" s="225"/>
      <c r="AA829" s="225"/>
      <c r="AB829" s="225"/>
      <c r="AC829" s="225"/>
      <c r="AD829" s="225"/>
      <c r="AE829" s="225"/>
      <c r="AF829" s="225"/>
      <c r="AG829" s="225"/>
      <c r="AH829" s="225"/>
      <c r="AI829" s="225"/>
      <c r="AJ829" s="225"/>
      <c r="AK829" s="257"/>
      <c r="AL829" s="257"/>
      <c r="AM829" s="225"/>
      <c r="AN829" s="225"/>
      <c r="AO829" s="225"/>
      <c r="AP829" s="225"/>
      <c r="AQ829" s="225"/>
      <c r="AR829" s="225"/>
      <c r="AS829" s="225"/>
      <c r="AT829" s="225"/>
      <c r="AU829" s="225"/>
      <c r="AV829" s="225"/>
      <c r="AW829" s="225"/>
      <c r="AX829" s="225"/>
      <c r="AY829" s="225"/>
      <c r="AZ829" s="225"/>
      <c r="BA829" s="225"/>
      <c r="BB829" s="225"/>
      <c r="BC829" s="225"/>
      <c r="BD829" s="225"/>
      <c r="BE829" s="225"/>
      <c r="BF829" s="225"/>
      <c r="BG829" s="225"/>
      <c r="BH829" s="225"/>
      <c r="BI829" s="225"/>
      <c r="BJ829" s="225"/>
      <c r="BK829" s="225"/>
      <c r="BL829" s="225"/>
      <c r="BM829" s="225"/>
      <c r="BN829" s="225"/>
      <c r="BO829" s="225"/>
      <c r="BP829" s="225"/>
      <c r="BQ829" s="225"/>
      <c r="BR829" s="225"/>
      <c r="BS829" s="225"/>
      <c r="BT829" s="225"/>
      <c r="BU829" s="225"/>
      <c r="BV829" s="225"/>
      <c r="BW829" s="225"/>
      <c r="BX829" s="225"/>
      <c r="BY829" s="225"/>
      <c r="BZ829" s="225"/>
      <c r="CA829" s="225"/>
      <c r="CB829" s="225"/>
      <c r="CC829" s="225"/>
      <c r="CD829" s="225"/>
      <c r="CE829" s="225"/>
      <c r="CF829" s="225"/>
      <c r="CG829" s="225"/>
      <c r="CH829" s="225"/>
      <c r="CI829" s="225"/>
      <c r="CJ829" s="225"/>
      <c r="CK829" s="225"/>
      <c r="CL829" s="225"/>
      <c r="CM829" s="225"/>
      <c r="CN829" s="225"/>
      <c r="CO829" s="225"/>
      <c r="CP829" s="225"/>
      <c r="CQ829" s="225"/>
      <c r="CR829" s="225"/>
      <c r="CS829" s="225"/>
      <c r="CT829" s="225"/>
    </row>
    <row r="830" spans="1:98" ht="12" customHeight="1" x14ac:dyDescent="0.25">
      <c r="A830" s="225"/>
      <c r="B830" s="225"/>
      <c r="C830" s="225"/>
      <c r="D830" s="225"/>
      <c r="E830" s="225"/>
      <c r="F830" s="225"/>
      <c r="G830" s="225"/>
      <c r="H830" s="225"/>
      <c r="I830" s="225"/>
      <c r="J830" s="225"/>
      <c r="K830" s="225"/>
      <c r="L830" s="225"/>
      <c r="M830" s="225"/>
      <c r="N830" s="225"/>
      <c r="O830" s="225"/>
      <c r="P830" s="225"/>
      <c r="Q830" s="225"/>
      <c r="R830" s="225"/>
      <c r="S830" s="225"/>
      <c r="T830" s="225"/>
      <c r="U830" s="225"/>
      <c r="V830" s="225"/>
      <c r="W830" s="225"/>
      <c r="X830" s="225"/>
      <c r="Y830" s="225"/>
      <c r="Z830" s="225"/>
      <c r="AA830" s="225"/>
      <c r="AB830" s="225"/>
      <c r="AC830" s="225"/>
      <c r="AD830" s="225"/>
      <c r="AE830" s="225"/>
      <c r="AF830" s="225"/>
      <c r="AG830" s="225"/>
      <c r="AH830" s="225"/>
      <c r="AI830" s="225"/>
      <c r="AJ830" s="225"/>
      <c r="AK830" s="257"/>
      <c r="AL830" s="257"/>
      <c r="AM830" s="225"/>
      <c r="AN830" s="225"/>
      <c r="AO830" s="225"/>
      <c r="AP830" s="225"/>
      <c r="AQ830" s="225"/>
      <c r="AR830" s="225"/>
      <c r="AS830" s="225"/>
      <c r="AT830" s="225"/>
      <c r="AU830" s="225"/>
      <c r="AV830" s="225"/>
      <c r="AW830" s="225"/>
      <c r="AX830" s="225"/>
      <c r="AY830" s="225"/>
      <c r="AZ830" s="225"/>
      <c r="BA830" s="225"/>
      <c r="BB830" s="225"/>
      <c r="BC830" s="225"/>
      <c r="BD830" s="225"/>
      <c r="BE830" s="225"/>
      <c r="BF830" s="225"/>
      <c r="BG830" s="225"/>
      <c r="BH830" s="225"/>
      <c r="BI830" s="225"/>
      <c r="BJ830" s="225"/>
      <c r="BK830" s="225"/>
      <c r="BL830" s="225"/>
      <c r="BM830" s="225"/>
      <c r="BN830" s="225"/>
      <c r="BO830" s="225"/>
      <c r="BP830" s="225"/>
      <c r="BQ830" s="225"/>
      <c r="BR830" s="225"/>
      <c r="BS830" s="225"/>
      <c r="BT830" s="225"/>
      <c r="BU830" s="225"/>
      <c r="BV830" s="225"/>
      <c r="BW830" s="225"/>
      <c r="BX830" s="225"/>
      <c r="BY830" s="225"/>
      <c r="BZ830" s="225"/>
      <c r="CA830" s="225"/>
      <c r="CB830" s="225"/>
      <c r="CC830" s="225"/>
      <c r="CD830" s="225"/>
      <c r="CE830" s="225"/>
      <c r="CF830" s="225"/>
      <c r="CG830" s="225"/>
      <c r="CH830" s="225"/>
      <c r="CI830" s="225"/>
      <c r="CJ830" s="225"/>
      <c r="CK830" s="225"/>
      <c r="CL830" s="225"/>
      <c r="CM830" s="225"/>
      <c r="CN830" s="225"/>
      <c r="CO830" s="225"/>
      <c r="CP830" s="225"/>
      <c r="CQ830" s="225"/>
      <c r="CR830" s="225"/>
      <c r="CS830" s="225"/>
      <c r="CT830" s="225"/>
    </row>
    <row r="831" spans="1:98" ht="12" customHeight="1" x14ac:dyDescent="0.25">
      <c r="A831" s="225"/>
      <c r="B831" s="225"/>
      <c r="C831" s="225"/>
      <c r="D831" s="225"/>
      <c r="E831" s="225"/>
      <c r="F831" s="225"/>
      <c r="G831" s="225"/>
      <c r="H831" s="225"/>
      <c r="I831" s="225"/>
      <c r="J831" s="225"/>
      <c r="K831" s="225"/>
      <c r="L831" s="225"/>
      <c r="M831" s="225"/>
      <c r="N831" s="225"/>
      <c r="O831" s="225"/>
      <c r="P831" s="225"/>
      <c r="Q831" s="225"/>
      <c r="R831" s="225"/>
      <c r="S831" s="225"/>
      <c r="T831" s="225"/>
      <c r="U831" s="225"/>
      <c r="V831" s="225"/>
      <c r="W831" s="225"/>
      <c r="X831" s="225"/>
      <c r="Y831" s="225"/>
      <c r="Z831" s="225"/>
      <c r="AA831" s="225"/>
      <c r="AB831" s="225"/>
      <c r="AC831" s="225"/>
      <c r="AD831" s="225"/>
      <c r="AE831" s="225"/>
      <c r="AF831" s="225"/>
      <c r="AG831" s="225"/>
      <c r="AH831" s="225"/>
      <c r="AI831" s="225"/>
      <c r="AJ831" s="225"/>
      <c r="AK831" s="257"/>
      <c r="AL831" s="257"/>
      <c r="AM831" s="225"/>
      <c r="AN831" s="225"/>
      <c r="AO831" s="225"/>
      <c r="AP831" s="225"/>
      <c r="AQ831" s="225"/>
      <c r="AR831" s="225"/>
      <c r="AS831" s="225"/>
      <c r="AT831" s="225"/>
      <c r="AU831" s="225"/>
      <c r="AV831" s="225"/>
      <c r="AW831" s="225"/>
      <c r="AX831" s="225"/>
      <c r="AY831" s="225"/>
      <c r="AZ831" s="225"/>
      <c r="BA831" s="225"/>
      <c r="BB831" s="225"/>
      <c r="BC831" s="225"/>
      <c r="BD831" s="225"/>
      <c r="BE831" s="225"/>
      <c r="BF831" s="225"/>
      <c r="BG831" s="225"/>
      <c r="BH831" s="225"/>
      <c r="BI831" s="225"/>
      <c r="BJ831" s="225"/>
      <c r="BK831" s="225"/>
      <c r="BL831" s="225"/>
      <c r="BM831" s="225"/>
      <c r="BN831" s="225"/>
      <c r="BO831" s="225"/>
      <c r="BP831" s="225"/>
      <c r="BQ831" s="225"/>
      <c r="BR831" s="225"/>
      <c r="BS831" s="225"/>
      <c r="BT831" s="225"/>
      <c r="BU831" s="225"/>
      <c r="BV831" s="225"/>
      <c r="BW831" s="225"/>
      <c r="BX831" s="225"/>
      <c r="BY831" s="225"/>
      <c r="BZ831" s="225"/>
      <c r="CA831" s="225"/>
      <c r="CB831" s="225"/>
      <c r="CC831" s="225"/>
      <c r="CD831" s="225"/>
      <c r="CE831" s="225"/>
      <c r="CF831" s="225"/>
      <c r="CG831" s="225"/>
      <c r="CH831" s="225"/>
      <c r="CI831" s="225"/>
      <c r="CJ831" s="225"/>
      <c r="CK831" s="225"/>
      <c r="CL831" s="225"/>
      <c r="CM831" s="225"/>
      <c r="CN831" s="225"/>
      <c r="CO831" s="225"/>
      <c r="CP831" s="225"/>
      <c r="CQ831" s="225"/>
      <c r="CR831" s="225"/>
      <c r="CS831" s="225"/>
      <c r="CT831" s="225"/>
    </row>
    <row r="832" spans="1:98" ht="12" customHeight="1" x14ac:dyDescent="0.25">
      <c r="A832" s="225"/>
      <c r="B832" s="225"/>
      <c r="C832" s="225"/>
      <c r="D832" s="225"/>
      <c r="E832" s="225"/>
      <c r="F832" s="225"/>
      <c r="G832" s="225"/>
      <c r="H832" s="225"/>
      <c r="I832" s="225"/>
      <c r="J832" s="225"/>
      <c r="K832" s="225"/>
      <c r="L832" s="225"/>
      <c r="M832" s="225"/>
      <c r="N832" s="225"/>
      <c r="O832" s="225"/>
      <c r="P832" s="225"/>
      <c r="Q832" s="225"/>
      <c r="R832" s="225"/>
      <c r="S832" s="225"/>
      <c r="T832" s="225"/>
      <c r="U832" s="225"/>
      <c r="V832" s="225"/>
      <c r="W832" s="225"/>
      <c r="X832" s="225"/>
      <c r="Y832" s="225"/>
      <c r="Z832" s="225"/>
      <c r="AA832" s="225"/>
      <c r="AB832" s="225"/>
      <c r="AC832" s="225"/>
      <c r="AD832" s="225"/>
      <c r="AE832" s="225"/>
      <c r="AF832" s="225"/>
      <c r="AG832" s="225"/>
      <c r="AH832" s="225"/>
      <c r="AI832" s="225"/>
      <c r="AJ832" s="225"/>
      <c r="AK832" s="257"/>
      <c r="AL832" s="257"/>
      <c r="AM832" s="225"/>
      <c r="AN832" s="225"/>
      <c r="AO832" s="225"/>
      <c r="AP832" s="225"/>
      <c r="AQ832" s="225"/>
      <c r="AR832" s="225"/>
      <c r="AS832" s="225"/>
      <c r="AT832" s="225"/>
      <c r="AU832" s="225"/>
      <c r="AV832" s="225"/>
      <c r="AW832" s="225"/>
      <c r="AX832" s="225"/>
      <c r="AY832" s="225"/>
      <c r="AZ832" s="225"/>
      <c r="BA832" s="225"/>
      <c r="BB832" s="225"/>
      <c r="BC832" s="225"/>
      <c r="BD832" s="225"/>
      <c r="BE832" s="225"/>
      <c r="BF832" s="225"/>
      <c r="BG832" s="225"/>
      <c r="BH832" s="225"/>
      <c r="BI832" s="225"/>
      <c r="BJ832" s="225"/>
      <c r="BK832" s="225"/>
      <c r="BL832" s="225"/>
      <c r="BM832" s="225"/>
      <c r="BN832" s="225"/>
      <c r="BO832" s="225"/>
      <c r="BP832" s="225"/>
      <c r="BQ832" s="225"/>
      <c r="BR832" s="225"/>
      <c r="BS832" s="225"/>
      <c r="BT832" s="225"/>
      <c r="BU832" s="225"/>
      <c r="BV832" s="225"/>
      <c r="BW832" s="225"/>
      <c r="BX832" s="225"/>
      <c r="BY832" s="225"/>
      <c r="BZ832" s="225"/>
      <c r="CA832" s="225"/>
      <c r="CB832" s="225"/>
      <c r="CC832" s="225"/>
      <c r="CD832" s="225"/>
      <c r="CE832" s="225"/>
      <c r="CF832" s="225"/>
      <c r="CG832" s="225"/>
      <c r="CH832" s="225"/>
      <c r="CI832" s="225"/>
      <c r="CJ832" s="225"/>
      <c r="CK832" s="225"/>
      <c r="CL832" s="225"/>
      <c r="CM832" s="225"/>
      <c r="CN832" s="225"/>
      <c r="CO832" s="225"/>
      <c r="CP832" s="225"/>
      <c r="CQ832" s="225"/>
      <c r="CR832" s="225"/>
      <c r="CS832" s="225"/>
      <c r="CT832" s="225"/>
    </row>
    <row r="833" spans="1:98" ht="12" customHeight="1" x14ac:dyDescent="0.25">
      <c r="A833" s="225"/>
      <c r="B833" s="225"/>
      <c r="C833" s="225"/>
      <c r="D833" s="225"/>
      <c r="E833" s="225"/>
      <c r="F833" s="225"/>
      <c r="G833" s="225"/>
      <c r="H833" s="225"/>
      <c r="I833" s="225"/>
      <c r="J833" s="225"/>
      <c r="K833" s="225"/>
      <c r="L833" s="225"/>
      <c r="M833" s="225"/>
      <c r="N833" s="225"/>
      <c r="O833" s="225"/>
      <c r="P833" s="225"/>
      <c r="Q833" s="225"/>
      <c r="R833" s="225"/>
      <c r="S833" s="225"/>
      <c r="T833" s="225"/>
      <c r="U833" s="225"/>
      <c r="V833" s="225"/>
      <c r="W833" s="225"/>
      <c r="X833" s="225"/>
      <c r="Y833" s="225"/>
      <c r="Z833" s="225"/>
      <c r="AA833" s="225"/>
      <c r="AB833" s="225"/>
      <c r="AC833" s="225"/>
      <c r="AD833" s="225"/>
      <c r="AE833" s="225"/>
      <c r="AF833" s="225"/>
      <c r="AG833" s="225"/>
      <c r="AH833" s="225"/>
      <c r="AI833" s="225"/>
      <c r="AJ833" s="225"/>
      <c r="AK833" s="257"/>
      <c r="AL833" s="257"/>
      <c r="AM833" s="225"/>
      <c r="AN833" s="225"/>
      <c r="AO833" s="225"/>
      <c r="AP833" s="225"/>
      <c r="AQ833" s="225"/>
      <c r="AR833" s="225"/>
      <c r="AS833" s="225"/>
      <c r="AT833" s="225"/>
      <c r="AU833" s="225"/>
      <c r="AV833" s="225"/>
      <c r="AW833" s="225"/>
      <c r="AX833" s="225"/>
      <c r="AY833" s="225"/>
      <c r="AZ833" s="225"/>
      <c r="BA833" s="225"/>
      <c r="BB833" s="225"/>
      <c r="BC833" s="225"/>
      <c r="BD833" s="225"/>
      <c r="BE833" s="225"/>
      <c r="BF833" s="225"/>
      <c r="BG833" s="225"/>
      <c r="BH833" s="225"/>
      <c r="BI833" s="225"/>
      <c r="BJ833" s="225"/>
      <c r="BK833" s="225"/>
      <c r="BL833" s="225"/>
      <c r="BM833" s="225"/>
      <c r="BN833" s="225"/>
      <c r="BO833" s="225"/>
      <c r="BP833" s="225"/>
      <c r="BQ833" s="225"/>
      <c r="BR833" s="225"/>
      <c r="BS833" s="225"/>
      <c r="BT833" s="225"/>
      <c r="BU833" s="225"/>
      <c r="BV833" s="225"/>
      <c r="BW833" s="225"/>
      <c r="BX833" s="225"/>
      <c r="BY833" s="225"/>
      <c r="BZ833" s="225"/>
      <c r="CA833" s="225"/>
      <c r="CB833" s="225"/>
      <c r="CC833" s="225"/>
      <c r="CD833" s="225"/>
      <c r="CE833" s="225"/>
      <c r="CF833" s="225"/>
      <c r="CG833" s="225"/>
      <c r="CH833" s="225"/>
      <c r="CI833" s="225"/>
      <c r="CJ833" s="225"/>
      <c r="CK833" s="225"/>
      <c r="CL833" s="225"/>
      <c r="CM833" s="225"/>
      <c r="CN833" s="225"/>
      <c r="CO833" s="225"/>
      <c r="CP833" s="225"/>
      <c r="CQ833" s="225"/>
      <c r="CR833" s="225"/>
      <c r="CS833" s="225"/>
      <c r="CT833" s="225"/>
    </row>
    <row r="834" spans="1:98" ht="12" customHeight="1" x14ac:dyDescent="0.25">
      <c r="A834" s="225"/>
      <c r="B834" s="225"/>
      <c r="C834" s="225"/>
      <c r="D834" s="225"/>
      <c r="E834" s="225"/>
      <c r="F834" s="225"/>
      <c r="G834" s="225"/>
      <c r="H834" s="225"/>
      <c r="I834" s="225"/>
      <c r="J834" s="225"/>
      <c r="K834" s="225"/>
      <c r="L834" s="225"/>
      <c r="M834" s="225"/>
      <c r="N834" s="225"/>
      <c r="O834" s="225"/>
      <c r="P834" s="225"/>
      <c r="Q834" s="225"/>
      <c r="R834" s="225"/>
      <c r="S834" s="225"/>
      <c r="T834" s="225"/>
      <c r="U834" s="225"/>
      <c r="V834" s="225"/>
      <c r="W834" s="225"/>
      <c r="X834" s="225"/>
      <c r="Y834" s="225"/>
      <c r="Z834" s="225"/>
      <c r="AA834" s="225"/>
      <c r="AB834" s="225"/>
      <c r="AC834" s="225"/>
      <c r="AD834" s="225"/>
      <c r="AE834" s="225"/>
      <c r="AF834" s="225"/>
      <c r="AG834" s="225"/>
      <c r="AH834" s="225"/>
      <c r="AI834" s="225"/>
      <c r="AJ834" s="225"/>
      <c r="AK834" s="257"/>
      <c r="AL834" s="257"/>
      <c r="AM834" s="225"/>
      <c r="AN834" s="225"/>
      <c r="AO834" s="225"/>
      <c r="AP834" s="225"/>
      <c r="AQ834" s="225"/>
      <c r="AR834" s="225"/>
      <c r="AS834" s="225"/>
      <c r="AT834" s="225"/>
      <c r="AU834" s="225"/>
      <c r="AV834" s="225"/>
      <c r="AW834" s="225"/>
      <c r="AX834" s="225"/>
      <c r="AY834" s="225"/>
      <c r="AZ834" s="225"/>
      <c r="BA834" s="225"/>
      <c r="BB834" s="225"/>
      <c r="BC834" s="225"/>
      <c r="BD834" s="225"/>
      <c r="BE834" s="225"/>
      <c r="BF834" s="225"/>
      <c r="BG834" s="225"/>
      <c r="BH834" s="225"/>
      <c r="BI834" s="225"/>
      <c r="BJ834" s="225"/>
      <c r="BK834" s="225"/>
      <c r="BL834" s="225"/>
      <c r="BM834" s="225"/>
      <c r="BN834" s="225"/>
      <c r="BO834" s="225"/>
      <c r="BP834" s="225"/>
      <c r="BQ834" s="225"/>
      <c r="BR834" s="225"/>
      <c r="BS834" s="225"/>
      <c r="BT834" s="225"/>
      <c r="BU834" s="225"/>
      <c r="BV834" s="225"/>
      <c r="BW834" s="225"/>
      <c r="BX834" s="225"/>
      <c r="BY834" s="225"/>
      <c r="BZ834" s="225"/>
      <c r="CA834" s="225"/>
      <c r="CB834" s="225"/>
      <c r="CC834" s="225"/>
      <c r="CD834" s="225"/>
      <c r="CE834" s="225"/>
      <c r="CF834" s="225"/>
      <c r="CG834" s="225"/>
      <c r="CH834" s="225"/>
      <c r="CI834" s="225"/>
      <c r="CJ834" s="225"/>
      <c r="CK834" s="225"/>
      <c r="CL834" s="225"/>
      <c r="CM834" s="225"/>
      <c r="CN834" s="225"/>
      <c r="CO834" s="225"/>
      <c r="CP834" s="225"/>
      <c r="CQ834" s="225"/>
      <c r="CR834" s="225"/>
      <c r="CS834" s="225"/>
      <c r="CT834" s="225"/>
    </row>
    <row r="835" spans="1:98" ht="12" customHeight="1" x14ac:dyDescent="0.25">
      <c r="A835" s="225"/>
      <c r="B835" s="225"/>
      <c r="C835" s="225"/>
      <c r="D835" s="225"/>
      <c r="E835" s="225"/>
      <c r="F835" s="225"/>
      <c r="G835" s="225"/>
      <c r="H835" s="225"/>
      <c r="I835" s="225"/>
      <c r="J835" s="225"/>
      <c r="K835" s="225"/>
      <c r="L835" s="225"/>
      <c r="M835" s="225"/>
      <c r="N835" s="225"/>
      <c r="O835" s="225"/>
      <c r="P835" s="225"/>
      <c r="Q835" s="225"/>
      <c r="R835" s="225"/>
      <c r="S835" s="225"/>
      <c r="T835" s="225"/>
      <c r="U835" s="225"/>
      <c r="V835" s="225"/>
      <c r="W835" s="225"/>
      <c r="X835" s="225"/>
      <c r="Y835" s="225"/>
      <c r="Z835" s="225"/>
      <c r="AA835" s="225"/>
      <c r="AB835" s="225"/>
      <c r="AC835" s="225"/>
      <c r="AD835" s="225"/>
      <c r="AE835" s="225"/>
      <c r="AF835" s="225"/>
      <c r="AG835" s="225"/>
      <c r="AH835" s="225"/>
      <c r="AI835" s="225"/>
      <c r="AJ835" s="225"/>
      <c r="AK835" s="257"/>
      <c r="AL835" s="257"/>
      <c r="AM835" s="225"/>
      <c r="AN835" s="225"/>
      <c r="AO835" s="225"/>
      <c r="AP835" s="225"/>
      <c r="AQ835" s="225"/>
      <c r="AR835" s="225"/>
      <c r="AS835" s="225"/>
      <c r="AT835" s="225"/>
      <c r="AU835" s="225"/>
      <c r="AV835" s="225"/>
      <c r="AW835" s="225"/>
      <c r="AX835" s="225"/>
      <c r="AY835" s="225"/>
      <c r="AZ835" s="225"/>
      <c r="BA835" s="225"/>
      <c r="BB835" s="225"/>
      <c r="BC835" s="225"/>
      <c r="BD835" s="225"/>
      <c r="BE835" s="225"/>
      <c r="BF835" s="225"/>
      <c r="BG835" s="225"/>
      <c r="BH835" s="225"/>
      <c r="BI835" s="225"/>
      <c r="BJ835" s="225"/>
      <c r="BK835" s="225"/>
      <c r="BL835" s="225"/>
      <c r="BM835" s="225"/>
      <c r="BN835" s="225"/>
      <c r="BO835" s="225"/>
      <c r="BP835" s="225"/>
      <c r="BQ835" s="225"/>
      <c r="BR835" s="225"/>
      <c r="BS835" s="225"/>
      <c r="BT835" s="225"/>
      <c r="BU835" s="225"/>
      <c r="BV835" s="225"/>
      <c r="BW835" s="225"/>
      <c r="BX835" s="225"/>
      <c r="BY835" s="225"/>
      <c r="BZ835" s="225"/>
      <c r="CA835" s="225"/>
      <c r="CB835" s="225"/>
      <c r="CC835" s="225"/>
      <c r="CD835" s="225"/>
      <c r="CE835" s="225"/>
      <c r="CF835" s="225"/>
      <c r="CG835" s="225"/>
      <c r="CH835" s="225"/>
      <c r="CI835" s="225"/>
      <c r="CJ835" s="225"/>
      <c r="CK835" s="225"/>
      <c r="CL835" s="225"/>
      <c r="CM835" s="225"/>
      <c r="CN835" s="225"/>
      <c r="CO835" s="225"/>
      <c r="CP835" s="225"/>
      <c r="CQ835" s="225"/>
      <c r="CR835" s="225"/>
      <c r="CS835" s="225"/>
      <c r="CT835" s="225"/>
    </row>
    <row r="836" spans="1:98" ht="12" customHeight="1" x14ac:dyDescent="0.25">
      <c r="A836" s="225"/>
      <c r="B836" s="225"/>
      <c r="C836" s="225"/>
      <c r="D836" s="225"/>
      <c r="E836" s="225"/>
      <c r="F836" s="225"/>
      <c r="G836" s="225"/>
      <c r="H836" s="225"/>
      <c r="I836" s="225"/>
      <c r="J836" s="225"/>
      <c r="K836" s="225"/>
      <c r="L836" s="225"/>
      <c r="M836" s="225"/>
      <c r="N836" s="225"/>
      <c r="O836" s="225"/>
      <c r="P836" s="225"/>
      <c r="Q836" s="225"/>
      <c r="R836" s="225"/>
      <c r="S836" s="225"/>
      <c r="T836" s="225"/>
      <c r="U836" s="225"/>
      <c r="V836" s="225"/>
      <c r="W836" s="225"/>
      <c r="X836" s="225"/>
      <c r="Y836" s="225"/>
      <c r="Z836" s="225"/>
      <c r="AA836" s="225"/>
      <c r="AB836" s="225"/>
      <c r="AC836" s="225"/>
      <c r="AD836" s="225"/>
      <c r="AE836" s="225"/>
      <c r="AF836" s="225"/>
      <c r="AG836" s="225"/>
      <c r="AH836" s="225"/>
      <c r="AI836" s="225"/>
      <c r="AJ836" s="225"/>
      <c r="AK836" s="257"/>
      <c r="AL836" s="257"/>
      <c r="AM836" s="225"/>
      <c r="AN836" s="225"/>
      <c r="AO836" s="225"/>
      <c r="AP836" s="225"/>
      <c r="AQ836" s="225"/>
      <c r="AR836" s="225"/>
      <c r="AS836" s="225"/>
      <c r="AT836" s="225"/>
      <c r="AU836" s="225"/>
      <c r="AV836" s="225"/>
      <c r="AW836" s="225"/>
      <c r="AX836" s="225"/>
      <c r="AY836" s="225"/>
      <c r="AZ836" s="225"/>
      <c r="BA836" s="225"/>
      <c r="BB836" s="225"/>
      <c r="BC836" s="225"/>
      <c r="BD836" s="225"/>
      <c r="BE836" s="225"/>
      <c r="BF836" s="225"/>
      <c r="BG836" s="225"/>
      <c r="BH836" s="225"/>
      <c r="BI836" s="225"/>
      <c r="BJ836" s="225"/>
      <c r="BK836" s="225"/>
      <c r="BL836" s="225"/>
      <c r="BM836" s="225"/>
      <c r="BN836" s="225"/>
      <c r="BO836" s="225"/>
      <c r="BP836" s="225"/>
      <c r="BQ836" s="225"/>
      <c r="BR836" s="225"/>
      <c r="BS836" s="225"/>
      <c r="BT836" s="225"/>
      <c r="BU836" s="225"/>
      <c r="BV836" s="225"/>
      <c r="BW836" s="225"/>
      <c r="BX836" s="225"/>
      <c r="BY836" s="225"/>
      <c r="BZ836" s="225"/>
      <c r="CA836" s="225"/>
      <c r="CB836" s="225"/>
      <c r="CC836" s="225"/>
      <c r="CD836" s="225"/>
      <c r="CE836" s="225"/>
      <c r="CF836" s="225"/>
      <c r="CG836" s="225"/>
      <c r="CH836" s="225"/>
      <c r="CI836" s="225"/>
      <c r="CJ836" s="225"/>
      <c r="CK836" s="225"/>
      <c r="CL836" s="225"/>
      <c r="CM836" s="225"/>
      <c r="CN836" s="225"/>
      <c r="CO836" s="225"/>
      <c r="CP836" s="225"/>
      <c r="CQ836" s="225"/>
      <c r="CR836" s="225"/>
      <c r="CS836" s="225"/>
      <c r="CT836" s="225"/>
    </row>
    <row r="837" spans="1:98" ht="12" customHeight="1" x14ac:dyDescent="0.25">
      <c r="A837" s="225"/>
      <c r="B837" s="225"/>
      <c r="C837" s="225"/>
      <c r="D837" s="225"/>
      <c r="E837" s="225"/>
      <c r="F837" s="225"/>
      <c r="G837" s="225"/>
      <c r="H837" s="225"/>
      <c r="I837" s="225"/>
      <c r="J837" s="225"/>
      <c r="K837" s="225"/>
      <c r="L837" s="225"/>
      <c r="M837" s="225"/>
      <c r="N837" s="225"/>
      <c r="O837" s="225"/>
      <c r="P837" s="225"/>
      <c r="Q837" s="225"/>
      <c r="R837" s="225"/>
      <c r="S837" s="225"/>
      <c r="T837" s="225"/>
      <c r="U837" s="225"/>
      <c r="V837" s="225"/>
      <c r="W837" s="225"/>
      <c r="X837" s="225"/>
      <c r="Y837" s="225"/>
      <c r="Z837" s="225"/>
      <c r="AA837" s="225"/>
      <c r="AB837" s="225"/>
      <c r="AC837" s="225"/>
      <c r="AD837" s="225"/>
      <c r="AE837" s="225"/>
      <c r="AF837" s="225"/>
      <c r="AG837" s="225"/>
      <c r="AH837" s="225"/>
      <c r="AI837" s="225"/>
      <c r="AJ837" s="225"/>
      <c r="AK837" s="257"/>
      <c r="AL837" s="257"/>
      <c r="AM837" s="225"/>
      <c r="AN837" s="225"/>
      <c r="AO837" s="225"/>
      <c r="AP837" s="225"/>
      <c r="AQ837" s="225"/>
      <c r="AR837" s="225"/>
      <c r="AS837" s="225"/>
      <c r="AT837" s="225"/>
      <c r="AU837" s="225"/>
      <c r="AV837" s="225"/>
      <c r="AW837" s="225"/>
      <c r="AX837" s="225"/>
      <c r="AY837" s="225"/>
      <c r="AZ837" s="225"/>
      <c r="BA837" s="225"/>
      <c r="BB837" s="225"/>
      <c r="BC837" s="225"/>
      <c r="BD837" s="225"/>
      <c r="BE837" s="225"/>
      <c r="BF837" s="225"/>
      <c r="BG837" s="225"/>
      <c r="BH837" s="225"/>
      <c r="BI837" s="225"/>
      <c r="BJ837" s="225"/>
      <c r="BK837" s="225"/>
      <c r="BL837" s="225"/>
      <c r="BM837" s="225"/>
      <c r="BN837" s="225"/>
      <c r="BO837" s="225"/>
      <c r="BP837" s="225"/>
      <c r="BQ837" s="225"/>
      <c r="BR837" s="225"/>
      <c r="BS837" s="225"/>
      <c r="BT837" s="225"/>
      <c r="BU837" s="225"/>
      <c r="BV837" s="225"/>
      <c r="BW837" s="225"/>
      <c r="BX837" s="225"/>
      <c r="BY837" s="225"/>
      <c r="BZ837" s="225"/>
      <c r="CA837" s="225"/>
      <c r="CB837" s="225"/>
      <c r="CC837" s="225"/>
      <c r="CD837" s="225"/>
      <c r="CE837" s="225"/>
      <c r="CF837" s="225"/>
      <c r="CG837" s="225"/>
      <c r="CH837" s="225"/>
      <c r="CI837" s="225"/>
      <c r="CJ837" s="225"/>
      <c r="CK837" s="225"/>
      <c r="CL837" s="225"/>
      <c r="CM837" s="225"/>
      <c r="CN837" s="225"/>
      <c r="CO837" s="225"/>
      <c r="CP837" s="225"/>
      <c r="CQ837" s="225"/>
      <c r="CR837" s="225"/>
      <c r="CS837" s="225"/>
      <c r="CT837" s="225"/>
    </row>
    <row r="838" spans="1:98" ht="12" customHeight="1" x14ac:dyDescent="0.25">
      <c r="A838" s="225"/>
      <c r="B838" s="225"/>
      <c r="C838" s="225"/>
      <c r="D838" s="225"/>
      <c r="E838" s="225"/>
      <c r="F838" s="225"/>
      <c r="G838" s="225"/>
      <c r="H838" s="225"/>
      <c r="I838" s="225"/>
      <c r="J838" s="225"/>
      <c r="K838" s="225"/>
      <c r="L838" s="225"/>
      <c r="M838" s="225"/>
      <c r="N838" s="225"/>
      <c r="O838" s="225"/>
      <c r="P838" s="225"/>
      <c r="Q838" s="225"/>
      <c r="R838" s="225"/>
      <c r="S838" s="225"/>
      <c r="T838" s="225"/>
      <c r="U838" s="225"/>
      <c r="V838" s="225"/>
      <c r="W838" s="225"/>
      <c r="X838" s="225"/>
      <c r="Y838" s="225"/>
      <c r="Z838" s="225"/>
      <c r="AA838" s="225"/>
      <c r="AB838" s="225"/>
      <c r="AC838" s="225"/>
      <c r="AD838" s="225"/>
      <c r="AE838" s="225"/>
      <c r="AF838" s="225"/>
      <c r="AG838" s="225"/>
      <c r="AH838" s="225"/>
      <c r="AI838" s="225"/>
      <c r="AJ838" s="225"/>
      <c r="AK838" s="257"/>
      <c r="AL838" s="257"/>
      <c r="AM838" s="225"/>
      <c r="AN838" s="225"/>
      <c r="AO838" s="225"/>
      <c r="AP838" s="225"/>
      <c r="AQ838" s="225"/>
      <c r="AR838" s="225"/>
      <c r="AS838" s="225"/>
      <c r="AT838" s="225"/>
      <c r="AU838" s="225"/>
      <c r="AV838" s="225"/>
      <c r="AW838" s="225"/>
      <c r="AX838" s="225"/>
      <c r="AY838" s="225"/>
      <c r="AZ838" s="225"/>
      <c r="BA838" s="225"/>
      <c r="BB838" s="225"/>
      <c r="BC838" s="225"/>
      <c r="BD838" s="225"/>
      <c r="BE838" s="225"/>
      <c r="BF838" s="225"/>
      <c r="BG838" s="225"/>
      <c r="BH838" s="225"/>
      <c r="BI838" s="225"/>
      <c r="BJ838" s="225"/>
      <c r="BK838" s="225"/>
      <c r="BL838" s="225"/>
      <c r="BM838" s="225"/>
      <c r="BN838" s="225"/>
      <c r="BO838" s="225"/>
      <c r="BP838" s="225"/>
      <c r="BQ838" s="225"/>
      <c r="BR838" s="225"/>
      <c r="BS838" s="225"/>
      <c r="BT838" s="225"/>
      <c r="BU838" s="225"/>
      <c r="BV838" s="225"/>
      <c r="BW838" s="225"/>
      <c r="BX838" s="225"/>
      <c r="BY838" s="225"/>
      <c r="BZ838" s="225"/>
      <c r="CA838" s="225"/>
      <c r="CB838" s="225"/>
      <c r="CC838" s="225"/>
      <c r="CD838" s="225"/>
      <c r="CE838" s="225"/>
      <c r="CF838" s="225"/>
      <c r="CG838" s="225"/>
      <c r="CH838" s="225"/>
      <c r="CI838" s="225"/>
      <c r="CJ838" s="225"/>
      <c r="CK838" s="225"/>
      <c r="CL838" s="225"/>
      <c r="CM838" s="225"/>
      <c r="CN838" s="225"/>
      <c r="CO838" s="225"/>
      <c r="CP838" s="225"/>
      <c r="CQ838" s="225"/>
      <c r="CR838" s="225"/>
      <c r="CS838" s="225"/>
      <c r="CT838" s="225"/>
    </row>
    <row r="839" spans="1:98" ht="12" customHeight="1" x14ac:dyDescent="0.25">
      <c r="A839" s="225"/>
      <c r="B839" s="225"/>
      <c r="C839" s="225"/>
      <c r="D839" s="225"/>
      <c r="E839" s="225"/>
      <c r="F839" s="225"/>
      <c r="G839" s="225"/>
      <c r="H839" s="225"/>
      <c r="I839" s="225"/>
      <c r="J839" s="225"/>
      <c r="K839" s="225"/>
      <c r="L839" s="225"/>
      <c r="M839" s="225"/>
      <c r="N839" s="225"/>
      <c r="O839" s="225"/>
      <c r="P839" s="225"/>
      <c r="Q839" s="225"/>
      <c r="R839" s="225"/>
      <c r="S839" s="225"/>
      <c r="T839" s="225"/>
      <c r="U839" s="225"/>
      <c r="V839" s="225"/>
      <c r="W839" s="225"/>
      <c r="X839" s="225"/>
      <c r="Y839" s="225"/>
      <c r="Z839" s="225"/>
      <c r="AA839" s="225"/>
      <c r="AB839" s="225"/>
      <c r="AC839" s="225"/>
      <c r="AD839" s="225"/>
      <c r="AE839" s="225"/>
      <c r="AF839" s="225"/>
      <c r="AG839" s="225"/>
      <c r="AH839" s="225"/>
      <c r="AI839" s="225"/>
      <c r="AJ839" s="225"/>
      <c r="AK839" s="257"/>
      <c r="AL839" s="257"/>
      <c r="AM839" s="225"/>
      <c r="AN839" s="225"/>
      <c r="AO839" s="225"/>
      <c r="AP839" s="225"/>
      <c r="AQ839" s="225"/>
      <c r="AR839" s="225"/>
      <c r="AS839" s="225"/>
      <c r="AT839" s="225"/>
      <c r="AU839" s="225"/>
      <c r="AV839" s="225"/>
      <c r="AW839" s="225"/>
      <c r="AX839" s="225"/>
      <c r="AY839" s="225"/>
      <c r="AZ839" s="225"/>
      <c r="BA839" s="225"/>
      <c r="BB839" s="225"/>
      <c r="BC839" s="225"/>
      <c r="BD839" s="225"/>
      <c r="BE839" s="225"/>
      <c r="BF839" s="225"/>
      <c r="BG839" s="225"/>
      <c r="BH839" s="225"/>
      <c r="BI839" s="225"/>
      <c r="BJ839" s="225"/>
      <c r="BK839" s="225"/>
      <c r="BL839" s="225"/>
      <c r="BM839" s="225"/>
      <c r="BN839" s="225"/>
      <c r="BO839" s="225"/>
      <c r="BP839" s="225"/>
      <c r="BQ839" s="225"/>
      <c r="BR839" s="225"/>
      <c r="BS839" s="225"/>
      <c r="BT839" s="225"/>
      <c r="BU839" s="225"/>
      <c r="BV839" s="225"/>
      <c r="BW839" s="225"/>
      <c r="BX839" s="225"/>
      <c r="BY839" s="225"/>
      <c r="BZ839" s="225"/>
      <c r="CA839" s="225"/>
      <c r="CB839" s="225"/>
      <c r="CC839" s="225"/>
      <c r="CD839" s="225"/>
      <c r="CE839" s="225"/>
      <c r="CF839" s="225"/>
      <c r="CG839" s="225"/>
      <c r="CH839" s="225"/>
      <c r="CI839" s="225"/>
      <c r="CJ839" s="225"/>
      <c r="CK839" s="225"/>
      <c r="CL839" s="225"/>
      <c r="CM839" s="225"/>
      <c r="CN839" s="225"/>
      <c r="CO839" s="225"/>
      <c r="CP839" s="225"/>
      <c r="CQ839" s="225"/>
      <c r="CR839" s="225"/>
      <c r="CS839" s="225"/>
      <c r="CT839" s="225"/>
    </row>
    <row r="840" spans="1:98" ht="12" customHeight="1" x14ac:dyDescent="0.25">
      <c r="A840" s="225"/>
      <c r="B840" s="225"/>
      <c r="C840" s="225"/>
      <c r="D840" s="225"/>
      <c r="E840" s="225"/>
      <c r="F840" s="225"/>
      <c r="G840" s="225"/>
      <c r="H840" s="225"/>
      <c r="I840" s="225"/>
      <c r="J840" s="225"/>
      <c r="K840" s="225"/>
      <c r="L840" s="225"/>
      <c r="M840" s="225"/>
      <c r="N840" s="225"/>
      <c r="O840" s="225"/>
      <c r="P840" s="225"/>
      <c r="Q840" s="225"/>
      <c r="R840" s="225"/>
      <c r="S840" s="225"/>
      <c r="T840" s="225"/>
      <c r="U840" s="225"/>
      <c r="V840" s="225"/>
      <c r="W840" s="225"/>
      <c r="X840" s="225"/>
      <c r="Y840" s="225"/>
      <c r="Z840" s="225"/>
      <c r="AA840" s="225"/>
      <c r="AB840" s="225"/>
      <c r="AC840" s="225"/>
      <c r="AD840" s="225"/>
      <c r="AE840" s="225"/>
      <c r="AF840" s="225"/>
      <c r="AG840" s="225"/>
      <c r="AH840" s="225"/>
      <c r="AI840" s="225"/>
      <c r="AJ840" s="225"/>
      <c r="AK840" s="257"/>
      <c r="AL840" s="257"/>
      <c r="AM840" s="225"/>
      <c r="AN840" s="225"/>
      <c r="AO840" s="225"/>
      <c r="AP840" s="225"/>
      <c r="AQ840" s="225"/>
      <c r="AR840" s="225"/>
      <c r="AS840" s="225"/>
      <c r="AT840" s="225"/>
      <c r="AU840" s="225"/>
      <c r="AV840" s="225"/>
      <c r="AW840" s="225"/>
      <c r="AX840" s="225"/>
      <c r="AY840" s="225"/>
      <c r="AZ840" s="225"/>
      <c r="BA840" s="225"/>
      <c r="BB840" s="225"/>
      <c r="BC840" s="225"/>
      <c r="BD840" s="225"/>
      <c r="BE840" s="225"/>
      <c r="BF840" s="225"/>
      <c r="BG840" s="225"/>
      <c r="BH840" s="225"/>
      <c r="BI840" s="225"/>
      <c r="BJ840" s="225"/>
      <c r="BK840" s="225"/>
      <c r="BL840" s="225"/>
      <c r="BM840" s="225"/>
      <c r="BN840" s="225"/>
      <c r="BO840" s="225"/>
      <c r="BP840" s="225"/>
      <c r="BQ840" s="225"/>
      <c r="BR840" s="225"/>
      <c r="BS840" s="225"/>
      <c r="BT840" s="225"/>
      <c r="BU840" s="225"/>
      <c r="BV840" s="225"/>
      <c r="BW840" s="225"/>
      <c r="BX840" s="225"/>
      <c r="BY840" s="225"/>
      <c r="BZ840" s="225"/>
      <c r="CA840" s="225"/>
      <c r="CB840" s="225"/>
      <c r="CC840" s="225"/>
      <c r="CD840" s="225"/>
      <c r="CE840" s="225"/>
      <c r="CF840" s="225"/>
      <c r="CG840" s="225"/>
      <c r="CH840" s="225"/>
      <c r="CI840" s="225"/>
      <c r="CJ840" s="225"/>
      <c r="CK840" s="225"/>
      <c r="CL840" s="225"/>
      <c r="CM840" s="225"/>
      <c r="CN840" s="225"/>
      <c r="CO840" s="225"/>
      <c r="CP840" s="225"/>
      <c r="CQ840" s="225"/>
      <c r="CR840" s="225"/>
      <c r="CS840" s="225"/>
      <c r="CT840" s="225"/>
    </row>
    <row r="841" spans="1:98" ht="12" customHeight="1" x14ac:dyDescent="0.25">
      <c r="A841" s="225"/>
      <c r="B841" s="225"/>
      <c r="C841" s="225"/>
      <c r="D841" s="225"/>
      <c r="E841" s="225"/>
      <c r="F841" s="225"/>
      <c r="G841" s="225"/>
      <c r="H841" s="225"/>
      <c r="I841" s="225"/>
      <c r="J841" s="225"/>
      <c r="K841" s="225"/>
      <c r="L841" s="225"/>
      <c r="M841" s="225"/>
      <c r="N841" s="225"/>
      <c r="O841" s="225"/>
      <c r="P841" s="225"/>
      <c r="Q841" s="225"/>
      <c r="R841" s="225"/>
      <c r="S841" s="225"/>
      <c r="T841" s="225"/>
      <c r="U841" s="225"/>
      <c r="V841" s="225"/>
      <c r="W841" s="225"/>
      <c r="X841" s="225"/>
      <c r="Y841" s="225"/>
      <c r="Z841" s="225"/>
      <c r="AA841" s="225"/>
      <c r="AB841" s="225"/>
      <c r="AC841" s="225"/>
      <c r="AD841" s="225"/>
      <c r="AE841" s="225"/>
      <c r="AF841" s="225"/>
      <c r="AG841" s="225"/>
      <c r="AH841" s="225"/>
      <c r="AI841" s="225"/>
      <c r="AJ841" s="225"/>
      <c r="AK841" s="257"/>
      <c r="AL841" s="257"/>
      <c r="AM841" s="225"/>
      <c r="AN841" s="225"/>
      <c r="AO841" s="225"/>
      <c r="AP841" s="225"/>
      <c r="AQ841" s="225"/>
      <c r="AR841" s="225"/>
      <c r="AS841" s="225"/>
      <c r="AT841" s="225"/>
      <c r="AU841" s="225"/>
      <c r="AV841" s="225"/>
      <c r="AW841" s="225"/>
      <c r="AX841" s="225"/>
      <c r="AY841" s="225"/>
      <c r="AZ841" s="225"/>
      <c r="BA841" s="225"/>
      <c r="BB841" s="225"/>
      <c r="BC841" s="225"/>
      <c r="BD841" s="225"/>
      <c r="BE841" s="225"/>
      <c r="BF841" s="225"/>
      <c r="BG841" s="225"/>
      <c r="BH841" s="225"/>
      <c r="BI841" s="225"/>
      <c r="BJ841" s="225"/>
      <c r="BK841" s="225"/>
      <c r="BL841" s="225"/>
      <c r="BM841" s="225"/>
      <c r="BN841" s="225"/>
      <c r="BO841" s="225"/>
      <c r="BP841" s="225"/>
      <c r="BQ841" s="225"/>
      <c r="BR841" s="225"/>
      <c r="BS841" s="225"/>
      <c r="BT841" s="225"/>
      <c r="BU841" s="225"/>
      <c r="BV841" s="225"/>
      <c r="BW841" s="225"/>
      <c r="BX841" s="225"/>
      <c r="BY841" s="225"/>
      <c r="BZ841" s="225"/>
      <c r="CA841" s="225"/>
      <c r="CB841" s="225"/>
      <c r="CC841" s="225"/>
      <c r="CD841" s="225"/>
      <c r="CE841" s="225"/>
      <c r="CF841" s="225"/>
      <c r="CG841" s="225"/>
      <c r="CH841" s="225"/>
      <c r="CI841" s="225"/>
      <c r="CJ841" s="225"/>
      <c r="CK841" s="225"/>
      <c r="CL841" s="225"/>
      <c r="CM841" s="225"/>
      <c r="CN841" s="225"/>
      <c r="CO841" s="225"/>
      <c r="CP841" s="225"/>
      <c r="CQ841" s="225"/>
      <c r="CR841" s="225"/>
      <c r="CS841" s="225"/>
      <c r="CT841" s="225"/>
    </row>
    <row r="842" spans="1:98" ht="12" customHeight="1" x14ac:dyDescent="0.25">
      <c r="A842" s="225"/>
      <c r="B842" s="225"/>
      <c r="C842" s="225"/>
      <c r="D842" s="225"/>
      <c r="E842" s="225"/>
      <c r="F842" s="225"/>
      <c r="G842" s="225"/>
      <c r="H842" s="225"/>
      <c r="I842" s="225"/>
      <c r="J842" s="225"/>
      <c r="K842" s="225"/>
      <c r="L842" s="225"/>
      <c r="M842" s="225"/>
      <c r="N842" s="225"/>
      <c r="O842" s="225"/>
      <c r="P842" s="225"/>
      <c r="Q842" s="225"/>
      <c r="R842" s="225"/>
      <c r="S842" s="225"/>
      <c r="T842" s="225"/>
      <c r="U842" s="225"/>
      <c r="V842" s="225"/>
      <c r="W842" s="225"/>
      <c r="X842" s="225"/>
      <c r="Y842" s="225"/>
      <c r="Z842" s="225"/>
      <c r="AA842" s="225"/>
      <c r="AB842" s="225"/>
      <c r="AC842" s="225"/>
      <c r="AD842" s="225"/>
      <c r="AE842" s="225"/>
      <c r="AF842" s="225"/>
      <c r="AG842" s="225"/>
      <c r="AH842" s="225"/>
      <c r="AI842" s="225"/>
      <c r="AJ842" s="225"/>
      <c r="AK842" s="257"/>
      <c r="AL842" s="257"/>
      <c r="AM842" s="225"/>
      <c r="AN842" s="225"/>
      <c r="AO842" s="225"/>
      <c r="AP842" s="225"/>
      <c r="AQ842" s="225"/>
      <c r="AR842" s="225"/>
      <c r="AS842" s="225"/>
      <c r="AT842" s="225"/>
      <c r="AU842" s="225"/>
      <c r="AV842" s="225"/>
      <c r="AW842" s="225"/>
      <c r="AX842" s="225"/>
      <c r="AY842" s="225"/>
      <c r="AZ842" s="225"/>
      <c r="BA842" s="225"/>
      <c r="BB842" s="225"/>
      <c r="BC842" s="225"/>
      <c r="BD842" s="225"/>
      <c r="BE842" s="225"/>
      <c r="BF842" s="225"/>
      <c r="BG842" s="225"/>
      <c r="BH842" s="225"/>
      <c r="BI842" s="225"/>
      <c r="BJ842" s="225"/>
      <c r="BK842" s="225"/>
      <c r="BL842" s="225"/>
      <c r="BM842" s="225"/>
      <c r="BN842" s="225"/>
      <c r="BO842" s="225"/>
      <c r="BP842" s="225"/>
      <c r="BQ842" s="225"/>
      <c r="BR842" s="225"/>
      <c r="BS842" s="225"/>
      <c r="BT842" s="225"/>
      <c r="BU842" s="225"/>
      <c r="BV842" s="225"/>
      <c r="BW842" s="225"/>
      <c r="BX842" s="225"/>
      <c r="BY842" s="225"/>
      <c r="BZ842" s="225"/>
      <c r="CA842" s="225"/>
      <c r="CB842" s="225"/>
      <c r="CC842" s="225"/>
      <c r="CD842" s="225"/>
      <c r="CE842" s="225"/>
      <c r="CF842" s="225"/>
      <c r="CG842" s="225"/>
      <c r="CH842" s="225"/>
      <c r="CI842" s="225"/>
      <c r="CJ842" s="225"/>
      <c r="CK842" s="225"/>
      <c r="CL842" s="225"/>
      <c r="CM842" s="225"/>
      <c r="CN842" s="225"/>
      <c r="CO842" s="225"/>
      <c r="CP842" s="225"/>
      <c r="CQ842" s="225"/>
      <c r="CR842" s="225"/>
      <c r="CS842" s="225"/>
      <c r="CT842" s="225"/>
    </row>
    <row r="843" spans="1:98" ht="12" customHeight="1" x14ac:dyDescent="0.25">
      <c r="A843" s="225"/>
      <c r="B843" s="225"/>
      <c r="C843" s="225"/>
      <c r="D843" s="225"/>
      <c r="E843" s="225"/>
      <c r="F843" s="225"/>
      <c r="G843" s="225"/>
      <c r="H843" s="225"/>
      <c r="I843" s="225"/>
      <c r="J843" s="225"/>
      <c r="K843" s="225"/>
      <c r="L843" s="225"/>
      <c r="M843" s="225"/>
      <c r="N843" s="225"/>
      <c r="O843" s="225"/>
      <c r="P843" s="225"/>
      <c r="Q843" s="225"/>
      <c r="R843" s="225"/>
      <c r="S843" s="225"/>
      <c r="T843" s="225"/>
      <c r="U843" s="225"/>
      <c r="V843" s="225"/>
      <c r="W843" s="225"/>
      <c r="X843" s="225"/>
      <c r="Y843" s="225"/>
      <c r="Z843" s="225"/>
      <c r="AA843" s="225"/>
      <c r="AB843" s="225"/>
      <c r="AC843" s="225"/>
      <c r="AD843" s="225"/>
      <c r="AE843" s="225"/>
      <c r="AF843" s="225"/>
      <c r="AG843" s="225"/>
      <c r="AH843" s="225"/>
      <c r="AI843" s="225"/>
      <c r="AJ843" s="225"/>
      <c r="AK843" s="257"/>
      <c r="AL843" s="257"/>
      <c r="AM843" s="225"/>
      <c r="AN843" s="225"/>
      <c r="AO843" s="225"/>
      <c r="AP843" s="225"/>
      <c r="AQ843" s="225"/>
      <c r="AR843" s="225"/>
      <c r="AS843" s="225"/>
      <c r="AT843" s="225"/>
      <c r="AU843" s="225"/>
      <c r="AV843" s="225"/>
      <c r="AW843" s="225"/>
      <c r="AX843" s="225"/>
      <c r="AY843" s="225"/>
      <c r="AZ843" s="225"/>
      <c r="BA843" s="225"/>
      <c r="BB843" s="225"/>
      <c r="BC843" s="225"/>
      <c r="BD843" s="225"/>
      <c r="BE843" s="225"/>
      <c r="BF843" s="225"/>
      <c r="BG843" s="225"/>
      <c r="BH843" s="225"/>
      <c r="BI843" s="225"/>
      <c r="BJ843" s="225"/>
      <c r="BK843" s="225"/>
      <c r="BL843" s="225"/>
      <c r="BM843" s="225"/>
      <c r="BN843" s="225"/>
      <c r="BO843" s="225"/>
      <c r="BP843" s="225"/>
      <c r="BQ843" s="225"/>
      <c r="BR843" s="225"/>
      <c r="BS843" s="225"/>
      <c r="BT843" s="225"/>
      <c r="BU843" s="225"/>
      <c r="BV843" s="225"/>
      <c r="BW843" s="225"/>
      <c r="BX843" s="225"/>
      <c r="BY843" s="225"/>
      <c r="BZ843" s="225"/>
      <c r="CA843" s="225"/>
      <c r="CB843" s="225"/>
      <c r="CC843" s="225"/>
      <c r="CD843" s="225"/>
      <c r="CE843" s="225"/>
      <c r="CF843" s="225"/>
      <c r="CG843" s="225"/>
      <c r="CH843" s="225"/>
      <c r="CI843" s="225"/>
      <c r="CJ843" s="225"/>
      <c r="CK843" s="225"/>
      <c r="CL843" s="225"/>
      <c r="CM843" s="225"/>
      <c r="CN843" s="225"/>
      <c r="CO843" s="225"/>
      <c r="CP843" s="225"/>
      <c r="CQ843" s="225"/>
      <c r="CR843" s="225"/>
      <c r="CS843" s="225"/>
      <c r="CT843" s="225"/>
    </row>
    <row r="844" spans="1:98" ht="12" customHeight="1" x14ac:dyDescent="0.25">
      <c r="A844" s="225"/>
      <c r="B844" s="225"/>
      <c r="C844" s="225"/>
      <c r="D844" s="225"/>
      <c r="E844" s="225"/>
      <c r="F844" s="225"/>
      <c r="G844" s="225"/>
      <c r="H844" s="225"/>
      <c r="I844" s="225"/>
      <c r="J844" s="225"/>
      <c r="K844" s="225"/>
      <c r="L844" s="225"/>
      <c r="M844" s="225"/>
      <c r="N844" s="225"/>
      <c r="O844" s="225"/>
      <c r="P844" s="225"/>
      <c r="Q844" s="225"/>
      <c r="R844" s="225"/>
      <c r="S844" s="225"/>
      <c r="T844" s="225"/>
      <c r="U844" s="225"/>
      <c r="V844" s="225"/>
      <c r="W844" s="225"/>
      <c r="X844" s="225"/>
      <c r="Y844" s="225"/>
      <c r="Z844" s="225"/>
      <c r="AA844" s="225"/>
      <c r="AB844" s="225"/>
      <c r="AC844" s="225"/>
      <c r="AD844" s="225"/>
      <c r="AE844" s="225"/>
      <c r="AF844" s="225"/>
      <c r="AG844" s="225"/>
      <c r="AH844" s="225"/>
      <c r="AI844" s="225"/>
      <c r="AJ844" s="225"/>
      <c r="AK844" s="257"/>
      <c r="AL844" s="257"/>
      <c r="AM844" s="225"/>
      <c r="AN844" s="225"/>
      <c r="AO844" s="225"/>
      <c r="AP844" s="225"/>
      <c r="AQ844" s="225"/>
      <c r="AR844" s="225"/>
      <c r="AS844" s="225"/>
      <c r="AT844" s="225"/>
      <c r="AU844" s="225"/>
      <c r="AV844" s="225"/>
      <c r="AW844" s="225"/>
      <c r="AX844" s="225"/>
      <c r="AY844" s="225"/>
      <c r="AZ844" s="225"/>
      <c r="BA844" s="225"/>
      <c r="BB844" s="225"/>
      <c r="BC844" s="225"/>
      <c r="BD844" s="225"/>
      <c r="BE844" s="225"/>
      <c r="BF844" s="225"/>
      <c r="BG844" s="225"/>
      <c r="BH844" s="225"/>
      <c r="BI844" s="225"/>
      <c r="BJ844" s="225"/>
      <c r="BK844" s="225"/>
      <c r="BL844" s="225"/>
      <c r="BM844" s="225"/>
      <c r="BN844" s="225"/>
      <c r="BO844" s="225"/>
      <c r="BP844" s="225"/>
      <c r="BQ844" s="225"/>
      <c r="BR844" s="225"/>
      <c r="BS844" s="225"/>
      <c r="BT844" s="225"/>
      <c r="BU844" s="225"/>
      <c r="BV844" s="225"/>
      <c r="BW844" s="225"/>
      <c r="BX844" s="225"/>
      <c r="BY844" s="225"/>
      <c r="BZ844" s="225"/>
      <c r="CA844" s="225"/>
      <c r="CB844" s="225"/>
      <c r="CC844" s="225"/>
      <c r="CD844" s="225"/>
      <c r="CE844" s="225"/>
      <c r="CF844" s="225"/>
      <c r="CG844" s="225"/>
      <c r="CH844" s="225"/>
      <c r="CI844" s="225"/>
      <c r="CJ844" s="225"/>
      <c r="CK844" s="225"/>
      <c r="CL844" s="225"/>
      <c r="CM844" s="225"/>
      <c r="CN844" s="225"/>
      <c r="CO844" s="225"/>
      <c r="CP844" s="225"/>
      <c r="CQ844" s="225"/>
      <c r="CR844" s="225"/>
      <c r="CS844" s="225"/>
      <c r="CT844" s="225"/>
    </row>
    <row r="845" spans="1:98" ht="12" customHeight="1" x14ac:dyDescent="0.25">
      <c r="A845" s="225"/>
      <c r="B845" s="225"/>
      <c r="C845" s="225"/>
      <c r="D845" s="225"/>
      <c r="E845" s="225"/>
      <c r="F845" s="225"/>
      <c r="G845" s="225"/>
      <c r="H845" s="225"/>
      <c r="I845" s="225"/>
      <c r="J845" s="225"/>
      <c r="K845" s="225"/>
      <c r="L845" s="225"/>
      <c r="M845" s="225"/>
      <c r="N845" s="225"/>
      <c r="O845" s="225"/>
      <c r="P845" s="225"/>
      <c r="Q845" s="225"/>
      <c r="R845" s="225"/>
      <c r="S845" s="225"/>
      <c r="T845" s="225"/>
      <c r="U845" s="225"/>
      <c r="V845" s="225"/>
      <c r="W845" s="225"/>
      <c r="X845" s="225"/>
      <c r="Y845" s="225"/>
      <c r="Z845" s="225"/>
      <c r="AA845" s="225"/>
      <c r="AB845" s="225"/>
      <c r="AC845" s="225"/>
      <c r="AD845" s="225"/>
      <c r="AE845" s="225"/>
      <c r="AF845" s="225"/>
      <c r="AG845" s="225"/>
      <c r="AH845" s="225"/>
      <c r="AI845" s="225"/>
      <c r="AJ845" s="225"/>
      <c r="AK845" s="257"/>
      <c r="AL845" s="257"/>
      <c r="AM845" s="225"/>
      <c r="AN845" s="225"/>
      <c r="AO845" s="225"/>
      <c r="AP845" s="225"/>
      <c r="AQ845" s="225"/>
      <c r="AR845" s="225"/>
      <c r="AS845" s="225"/>
      <c r="AT845" s="225"/>
      <c r="AU845" s="225"/>
      <c r="AV845" s="225"/>
      <c r="AW845" s="225"/>
      <c r="AX845" s="225"/>
      <c r="AY845" s="225"/>
      <c r="AZ845" s="225"/>
      <c r="BA845" s="225"/>
      <c r="BB845" s="225"/>
      <c r="BC845" s="225"/>
      <c r="BD845" s="225"/>
      <c r="BE845" s="225"/>
      <c r="BF845" s="225"/>
      <c r="BG845" s="225"/>
      <c r="BH845" s="225"/>
      <c r="BI845" s="225"/>
      <c r="BJ845" s="225"/>
      <c r="BK845" s="225"/>
      <c r="BL845" s="225"/>
      <c r="BM845" s="225"/>
      <c r="BN845" s="225"/>
      <c r="BO845" s="225"/>
      <c r="BP845" s="225"/>
      <c r="BQ845" s="225"/>
      <c r="BR845" s="225"/>
      <c r="BS845" s="225"/>
      <c r="BT845" s="225"/>
      <c r="BU845" s="225"/>
      <c r="BV845" s="225"/>
      <c r="BW845" s="225"/>
      <c r="BX845" s="225"/>
      <c r="BY845" s="225"/>
      <c r="BZ845" s="225"/>
      <c r="CA845" s="225"/>
      <c r="CB845" s="225"/>
      <c r="CC845" s="225"/>
      <c r="CD845" s="225"/>
      <c r="CE845" s="225"/>
      <c r="CF845" s="225"/>
      <c r="CG845" s="225"/>
      <c r="CH845" s="225"/>
      <c r="CI845" s="225"/>
      <c r="CJ845" s="225"/>
      <c r="CK845" s="225"/>
      <c r="CL845" s="225"/>
      <c r="CM845" s="225"/>
      <c r="CN845" s="225"/>
      <c r="CO845" s="225"/>
      <c r="CP845" s="225"/>
      <c r="CQ845" s="225"/>
      <c r="CR845" s="225"/>
      <c r="CS845" s="225"/>
      <c r="CT845" s="225"/>
    </row>
    <row r="846" spans="1:98" ht="12" customHeight="1" x14ac:dyDescent="0.25">
      <c r="A846" s="225"/>
      <c r="B846" s="225"/>
      <c r="C846" s="225"/>
      <c r="D846" s="225"/>
      <c r="E846" s="225"/>
      <c r="F846" s="225"/>
      <c r="G846" s="225"/>
      <c r="H846" s="225"/>
      <c r="I846" s="225"/>
      <c r="J846" s="225"/>
      <c r="K846" s="225"/>
      <c r="L846" s="225"/>
      <c r="M846" s="225"/>
      <c r="N846" s="225"/>
      <c r="O846" s="225"/>
      <c r="P846" s="225"/>
      <c r="Q846" s="225"/>
      <c r="R846" s="225"/>
      <c r="S846" s="225"/>
      <c r="T846" s="225"/>
      <c r="U846" s="225"/>
      <c r="V846" s="225"/>
      <c r="W846" s="225"/>
      <c r="X846" s="225"/>
      <c r="Y846" s="225"/>
      <c r="Z846" s="225"/>
      <c r="AA846" s="225"/>
      <c r="AB846" s="225"/>
      <c r="AC846" s="225"/>
      <c r="AD846" s="225"/>
      <c r="AE846" s="225"/>
      <c r="AF846" s="225"/>
      <c r="AG846" s="225"/>
      <c r="AH846" s="225"/>
      <c r="AI846" s="225"/>
      <c r="AJ846" s="225"/>
      <c r="AK846" s="257"/>
      <c r="AL846" s="257"/>
      <c r="AM846" s="225"/>
      <c r="AN846" s="225"/>
      <c r="AO846" s="225"/>
      <c r="AP846" s="225"/>
      <c r="AQ846" s="225"/>
      <c r="AR846" s="225"/>
      <c r="AS846" s="225"/>
      <c r="AT846" s="225"/>
      <c r="AU846" s="225"/>
      <c r="AV846" s="225"/>
      <c r="AW846" s="225"/>
      <c r="AX846" s="225"/>
      <c r="AY846" s="225"/>
      <c r="AZ846" s="225"/>
      <c r="BA846" s="225"/>
      <c r="BB846" s="225"/>
      <c r="BC846" s="225"/>
      <c r="BD846" s="225"/>
      <c r="BE846" s="225"/>
      <c r="BF846" s="225"/>
      <c r="BG846" s="225"/>
      <c r="BH846" s="225"/>
      <c r="BI846" s="225"/>
      <c r="BJ846" s="225"/>
      <c r="BK846" s="225"/>
      <c r="BL846" s="225"/>
      <c r="BM846" s="225"/>
      <c r="BN846" s="225"/>
      <c r="BO846" s="225"/>
      <c r="BP846" s="225"/>
      <c r="BQ846" s="225"/>
      <c r="BR846" s="225"/>
      <c r="BS846" s="225"/>
      <c r="BT846" s="225"/>
      <c r="BU846" s="225"/>
      <c r="BV846" s="225"/>
      <c r="BW846" s="225"/>
      <c r="BX846" s="225"/>
      <c r="BY846" s="225"/>
      <c r="BZ846" s="225"/>
      <c r="CA846" s="225"/>
      <c r="CB846" s="225"/>
      <c r="CC846" s="225"/>
      <c r="CD846" s="225"/>
      <c r="CE846" s="225"/>
      <c r="CF846" s="225"/>
      <c r="CG846" s="225"/>
      <c r="CH846" s="225"/>
      <c r="CI846" s="225"/>
      <c r="CJ846" s="225"/>
      <c r="CK846" s="225"/>
      <c r="CL846" s="225"/>
      <c r="CM846" s="225"/>
      <c r="CN846" s="225"/>
      <c r="CO846" s="225"/>
      <c r="CP846" s="225"/>
      <c r="CQ846" s="225"/>
      <c r="CR846" s="225"/>
      <c r="CS846" s="225"/>
      <c r="CT846" s="225"/>
    </row>
    <row r="847" spans="1:98" ht="12" customHeight="1" x14ac:dyDescent="0.25">
      <c r="A847" s="225"/>
      <c r="B847" s="225"/>
      <c r="C847" s="225"/>
      <c r="D847" s="225"/>
      <c r="E847" s="225"/>
      <c r="F847" s="225"/>
      <c r="G847" s="225"/>
      <c r="H847" s="225"/>
      <c r="I847" s="225"/>
      <c r="J847" s="225"/>
      <c r="K847" s="225"/>
      <c r="L847" s="225"/>
      <c r="M847" s="225"/>
      <c r="N847" s="225"/>
      <c r="O847" s="225"/>
      <c r="P847" s="225"/>
      <c r="Q847" s="225"/>
      <c r="R847" s="225"/>
      <c r="S847" s="225"/>
      <c r="T847" s="225"/>
      <c r="U847" s="225"/>
      <c r="V847" s="225"/>
      <c r="W847" s="225"/>
      <c r="X847" s="225"/>
      <c r="Y847" s="225"/>
      <c r="Z847" s="225"/>
      <c r="AA847" s="225"/>
      <c r="AB847" s="225"/>
      <c r="AC847" s="225"/>
      <c r="AD847" s="225"/>
      <c r="AE847" s="225"/>
      <c r="AF847" s="225"/>
      <c r="AG847" s="225"/>
      <c r="AH847" s="225"/>
      <c r="AI847" s="225"/>
      <c r="AJ847" s="225"/>
      <c r="AK847" s="257"/>
      <c r="AL847" s="257"/>
      <c r="AM847" s="225"/>
      <c r="AN847" s="225"/>
      <c r="AO847" s="225"/>
      <c r="AP847" s="225"/>
      <c r="AQ847" s="225"/>
      <c r="AR847" s="225"/>
      <c r="AS847" s="225"/>
      <c r="AT847" s="225"/>
      <c r="AU847" s="225"/>
      <c r="AV847" s="225"/>
      <c r="AW847" s="225"/>
      <c r="AX847" s="225"/>
      <c r="AY847" s="225"/>
      <c r="AZ847" s="225"/>
      <c r="BA847" s="225"/>
      <c r="BB847" s="225"/>
      <c r="BC847" s="225"/>
      <c r="BD847" s="225"/>
      <c r="BE847" s="225"/>
      <c r="BF847" s="225"/>
      <c r="BG847" s="225"/>
      <c r="BH847" s="225"/>
      <c r="BI847" s="225"/>
      <c r="BJ847" s="225"/>
      <c r="BK847" s="225"/>
      <c r="BL847" s="225"/>
      <c r="BM847" s="225"/>
      <c r="BN847" s="225"/>
      <c r="BO847" s="225"/>
      <c r="BP847" s="225"/>
      <c r="BQ847" s="225"/>
      <c r="BR847" s="225"/>
      <c r="BS847" s="225"/>
      <c r="BT847" s="225"/>
      <c r="BU847" s="225"/>
      <c r="BV847" s="225"/>
      <c r="BW847" s="225"/>
      <c r="BX847" s="225"/>
      <c r="BY847" s="225"/>
      <c r="BZ847" s="225"/>
      <c r="CA847" s="225"/>
      <c r="CB847" s="225"/>
      <c r="CC847" s="225"/>
      <c r="CD847" s="225"/>
      <c r="CE847" s="225"/>
      <c r="CF847" s="225"/>
      <c r="CG847" s="225"/>
      <c r="CH847" s="225"/>
      <c r="CI847" s="225"/>
      <c r="CJ847" s="225"/>
      <c r="CK847" s="225"/>
      <c r="CL847" s="225"/>
      <c r="CM847" s="225"/>
      <c r="CN847" s="225"/>
      <c r="CO847" s="225"/>
      <c r="CP847" s="225"/>
      <c r="CQ847" s="225"/>
      <c r="CR847" s="225"/>
      <c r="CS847" s="225"/>
      <c r="CT847" s="225"/>
    </row>
    <row r="848" spans="1:98" ht="12" customHeight="1" x14ac:dyDescent="0.25">
      <c r="A848" s="225"/>
      <c r="B848" s="225"/>
      <c r="C848" s="225"/>
      <c r="D848" s="225"/>
      <c r="E848" s="225"/>
      <c r="F848" s="225"/>
      <c r="G848" s="225"/>
      <c r="H848" s="225"/>
      <c r="I848" s="225"/>
      <c r="J848" s="225"/>
      <c r="K848" s="225"/>
      <c r="L848" s="225"/>
      <c r="M848" s="225"/>
      <c r="N848" s="225"/>
      <c r="O848" s="225"/>
      <c r="P848" s="225"/>
      <c r="Q848" s="225"/>
      <c r="R848" s="225"/>
      <c r="S848" s="225"/>
      <c r="T848" s="225"/>
      <c r="U848" s="225"/>
      <c r="V848" s="225"/>
      <c r="W848" s="225"/>
      <c r="X848" s="225"/>
      <c r="Y848" s="225"/>
      <c r="Z848" s="225"/>
      <c r="AA848" s="225"/>
      <c r="AB848" s="225"/>
      <c r="AC848" s="225"/>
      <c r="AD848" s="225"/>
      <c r="AE848" s="225"/>
      <c r="AF848" s="225"/>
      <c r="AG848" s="225"/>
      <c r="AH848" s="225"/>
      <c r="AI848" s="225"/>
      <c r="AJ848" s="225"/>
      <c r="AK848" s="257"/>
      <c r="AL848" s="257"/>
      <c r="AM848" s="225"/>
      <c r="AN848" s="225"/>
      <c r="AO848" s="225"/>
      <c r="AP848" s="225"/>
      <c r="AQ848" s="225"/>
      <c r="AR848" s="225"/>
      <c r="AS848" s="225"/>
      <c r="AT848" s="225"/>
      <c r="AU848" s="225"/>
      <c r="AV848" s="225"/>
      <c r="AW848" s="225"/>
      <c r="AX848" s="225"/>
      <c r="AY848" s="225"/>
      <c r="AZ848" s="225"/>
      <c r="BA848" s="225"/>
      <c r="BB848" s="225"/>
      <c r="BC848" s="225"/>
      <c r="BD848" s="225"/>
      <c r="BE848" s="225"/>
      <c r="BF848" s="225"/>
      <c r="BG848" s="225"/>
      <c r="BH848" s="225"/>
      <c r="BI848" s="225"/>
      <c r="BJ848" s="225"/>
      <c r="BK848" s="225"/>
      <c r="BL848" s="225"/>
      <c r="BM848" s="225"/>
      <c r="BN848" s="225"/>
      <c r="BO848" s="225"/>
      <c r="BP848" s="225"/>
      <c r="BQ848" s="225"/>
      <c r="BR848" s="225"/>
      <c r="BS848" s="225"/>
      <c r="BT848" s="225"/>
      <c r="BU848" s="225"/>
      <c r="BV848" s="225"/>
      <c r="BW848" s="225"/>
      <c r="BX848" s="225"/>
      <c r="BY848" s="225"/>
      <c r="BZ848" s="225"/>
      <c r="CA848" s="225"/>
      <c r="CB848" s="225"/>
      <c r="CC848" s="225"/>
      <c r="CD848" s="225"/>
      <c r="CE848" s="225"/>
      <c r="CF848" s="225"/>
      <c r="CG848" s="225"/>
      <c r="CH848" s="225"/>
      <c r="CI848" s="225"/>
      <c r="CJ848" s="225"/>
      <c r="CK848" s="225"/>
      <c r="CL848" s="225"/>
      <c r="CM848" s="225"/>
      <c r="CN848" s="225"/>
      <c r="CO848" s="225"/>
      <c r="CP848" s="225"/>
      <c r="CQ848" s="225"/>
      <c r="CR848" s="225"/>
      <c r="CS848" s="225"/>
      <c r="CT848" s="225"/>
    </row>
    <row r="849" spans="1:98" ht="12" customHeight="1" x14ac:dyDescent="0.25">
      <c r="A849" s="225"/>
      <c r="B849" s="225"/>
      <c r="C849" s="225"/>
      <c r="D849" s="225"/>
      <c r="E849" s="225"/>
      <c r="F849" s="225"/>
      <c r="G849" s="225"/>
      <c r="H849" s="225"/>
      <c r="I849" s="225"/>
      <c r="J849" s="225"/>
      <c r="K849" s="225"/>
      <c r="L849" s="225"/>
      <c r="M849" s="225"/>
      <c r="N849" s="225"/>
      <c r="O849" s="225"/>
      <c r="P849" s="225"/>
      <c r="Q849" s="225"/>
      <c r="R849" s="225"/>
      <c r="S849" s="225"/>
      <c r="T849" s="225"/>
      <c r="U849" s="225"/>
      <c r="V849" s="225"/>
      <c r="W849" s="225"/>
      <c r="X849" s="225"/>
      <c r="Y849" s="225"/>
      <c r="Z849" s="225"/>
      <c r="AA849" s="225"/>
      <c r="AB849" s="225"/>
      <c r="AC849" s="225"/>
      <c r="AD849" s="225"/>
      <c r="AE849" s="225"/>
      <c r="AF849" s="225"/>
      <c r="AG849" s="225"/>
      <c r="AH849" s="225"/>
      <c r="AI849" s="225"/>
      <c r="AJ849" s="225"/>
      <c r="AK849" s="257"/>
      <c r="AL849" s="257"/>
      <c r="AM849" s="225"/>
      <c r="AN849" s="225"/>
      <c r="AO849" s="225"/>
      <c r="AP849" s="225"/>
      <c r="AQ849" s="225"/>
      <c r="AR849" s="225"/>
      <c r="AS849" s="225"/>
      <c r="AT849" s="225"/>
      <c r="AU849" s="225"/>
      <c r="AV849" s="225"/>
      <c r="AW849" s="225"/>
      <c r="AX849" s="225"/>
      <c r="AY849" s="225"/>
      <c r="AZ849" s="225"/>
      <c r="BA849" s="225"/>
      <c r="BB849" s="225"/>
      <c r="BC849" s="225"/>
      <c r="BD849" s="225"/>
      <c r="BE849" s="225"/>
      <c r="BF849" s="225"/>
      <c r="BG849" s="225"/>
      <c r="BH849" s="225"/>
      <c r="BI849" s="225"/>
      <c r="BJ849" s="225"/>
      <c r="BK849" s="225"/>
      <c r="BL849" s="225"/>
      <c r="BM849" s="225"/>
      <c r="BN849" s="225"/>
      <c r="BO849" s="225"/>
      <c r="BP849" s="225"/>
      <c r="BQ849" s="225"/>
      <c r="BR849" s="225"/>
      <c r="BS849" s="225"/>
      <c r="BT849" s="225"/>
      <c r="BU849" s="225"/>
      <c r="BV849" s="225"/>
      <c r="BW849" s="225"/>
      <c r="BX849" s="225"/>
      <c r="BY849" s="225"/>
      <c r="BZ849" s="225"/>
      <c r="CA849" s="225"/>
      <c r="CB849" s="225"/>
      <c r="CC849" s="225"/>
      <c r="CD849" s="225"/>
      <c r="CE849" s="225"/>
      <c r="CF849" s="225"/>
      <c r="CG849" s="225"/>
      <c r="CH849" s="225"/>
      <c r="CI849" s="225"/>
      <c r="CJ849" s="225"/>
      <c r="CK849" s="225"/>
      <c r="CL849" s="225"/>
      <c r="CM849" s="225"/>
      <c r="CN849" s="225"/>
      <c r="CO849" s="225"/>
      <c r="CP849" s="225"/>
      <c r="CQ849" s="225"/>
      <c r="CR849" s="225"/>
      <c r="CS849" s="225"/>
      <c r="CT849" s="225"/>
    </row>
    <row r="850" spans="1:98" ht="12" customHeight="1" x14ac:dyDescent="0.25">
      <c r="A850" s="225"/>
      <c r="B850" s="225"/>
      <c r="C850" s="225"/>
      <c r="D850" s="225"/>
      <c r="E850" s="225"/>
      <c r="F850" s="225"/>
      <c r="G850" s="225"/>
      <c r="H850" s="225"/>
      <c r="I850" s="225"/>
      <c r="J850" s="225"/>
      <c r="K850" s="225"/>
      <c r="L850" s="225"/>
      <c r="M850" s="225"/>
      <c r="N850" s="225"/>
      <c r="O850" s="225"/>
      <c r="P850" s="225"/>
      <c r="Q850" s="225"/>
      <c r="R850" s="225"/>
      <c r="S850" s="225"/>
      <c r="T850" s="225"/>
      <c r="U850" s="225"/>
      <c r="V850" s="225"/>
      <c r="W850" s="225"/>
      <c r="X850" s="225"/>
      <c r="Y850" s="225"/>
      <c r="Z850" s="225"/>
      <c r="AA850" s="225"/>
      <c r="AB850" s="225"/>
      <c r="AC850" s="225"/>
      <c r="AD850" s="225"/>
      <c r="AE850" s="225"/>
      <c r="AF850" s="225"/>
      <c r="AG850" s="225"/>
      <c r="AH850" s="225"/>
      <c r="AI850" s="225"/>
      <c r="AJ850" s="225"/>
      <c r="AK850" s="257"/>
      <c r="AL850" s="257"/>
      <c r="AM850" s="225"/>
      <c r="AN850" s="225"/>
      <c r="AO850" s="225"/>
      <c r="AP850" s="225"/>
      <c r="AQ850" s="225"/>
      <c r="AR850" s="225"/>
      <c r="AS850" s="225"/>
      <c r="AT850" s="225"/>
      <c r="AU850" s="225"/>
      <c r="AV850" s="225"/>
      <c r="AW850" s="225"/>
      <c r="AX850" s="225"/>
      <c r="AY850" s="225"/>
      <c r="AZ850" s="225"/>
      <c r="BA850" s="225"/>
      <c r="BB850" s="225"/>
      <c r="BC850" s="225"/>
      <c r="BD850" s="225"/>
      <c r="BE850" s="225"/>
      <c r="BF850" s="225"/>
      <c r="BG850" s="225"/>
      <c r="BH850" s="225"/>
      <c r="BI850" s="225"/>
      <c r="BJ850" s="225"/>
      <c r="BK850" s="225"/>
      <c r="BL850" s="225"/>
      <c r="BM850" s="225"/>
      <c r="BN850" s="225"/>
      <c r="BO850" s="225"/>
      <c r="BP850" s="225"/>
      <c r="BQ850" s="225"/>
      <c r="BR850" s="225"/>
      <c r="BS850" s="225"/>
      <c r="BT850" s="225"/>
      <c r="BU850" s="225"/>
      <c r="BV850" s="225"/>
      <c r="BW850" s="225"/>
      <c r="BX850" s="225"/>
      <c r="BY850" s="225"/>
      <c r="BZ850" s="225"/>
      <c r="CA850" s="225"/>
      <c r="CB850" s="225"/>
      <c r="CC850" s="225"/>
      <c r="CD850" s="225"/>
      <c r="CE850" s="225"/>
      <c r="CF850" s="225"/>
      <c r="CG850" s="225"/>
      <c r="CH850" s="225"/>
      <c r="CI850" s="225"/>
      <c r="CJ850" s="225"/>
      <c r="CK850" s="225"/>
      <c r="CL850" s="225"/>
      <c r="CM850" s="225"/>
      <c r="CN850" s="225"/>
      <c r="CO850" s="225"/>
      <c r="CP850" s="225"/>
      <c r="CQ850" s="225"/>
      <c r="CR850" s="225"/>
      <c r="CS850" s="225"/>
      <c r="CT850" s="225"/>
    </row>
    <row r="851" spans="1:98" ht="12" customHeight="1" x14ac:dyDescent="0.25">
      <c r="A851" s="225"/>
      <c r="B851" s="225"/>
      <c r="C851" s="225"/>
      <c r="D851" s="225"/>
      <c r="E851" s="225"/>
      <c r="F851" s="225"/>
      <c r="G851" s="225"/>
      <c r="H851" s="225"/>
      <c r="I851" s="225"/>
      <c r="J851" s="225"/>
      <c r="K851" s="225"/>
      <c r="L851" s="225"/>
      <c r="M851" s="225"/>
      <c r="N851" s="225"/>
      <c r="O851" s="225"/>
      <c r="P851" s="225"/>
      <c r="Q851" s="225"/>
      <c r="R851" s="225"/>
      <c r="S851" s="225"/>
      <c r="T851" s="225"/>
      <c r="U851" s="225"/>
      <c r="V851" s="225"/>
      <c r="W851" s="225"/>
      <c r="X851" s="225"/>
      <c r="Y851" s="225"/>
      <c r="Z851" s="225"/>
      <c r="AA851" s="225"/>
      <c r="AB851" s="225"/>
      <c r="AC851" s="225"/>
      <c r="AD851" s="225"/>
      <c r="AE851" s="225"/>
      <c r="AF851" s="225"/>
      <c r="AG851" s="225"/>
      <c r="AH851" s="225"/>
      <c r="AI851" s="225"/>
      <c r="AJ851" s="225"/>
      <c r="AK851" s="257"/>
      <c r="AL851" s="257"/>
      <c r="AM851" s="225"/>
      <c r="AN851" s="225"/>
      <c r="AO851" s="225"/>
      <c r="AP851" s="225"/>
      <c r="AQ851" s="225"/>
      <c r="AR851" s="225"/>
      <c r="AS851" s="225"/>
      <c r="AT851" s="225"/>
      <c r="AU851" s="225"/>
      <c r="AV851" s="225"/>
      <c r="AW851" s="225"/>
      <c r="AX851" s="225"/>
      <c r="AY851" s="225"/>
      <c r="AZ851" s="225"/>
      <c r="BA851" s="225"/>
      <c r="BB851" s="225"/>
      <c r="BC851" s="225"/>
      <c r="BD851" s="225"/>
      <c r="BE851" s="225"/>
      <c r="BF851" s="225"/>
      <c r="BG851" s="225"/>
      <c r="BH851" s="225"/>
      <c r="BI851" s="225"/>
      <c r="BJ851" s="225"/>
      <c r="BK851" s="225"/>
      <c r="BL851" s="225"/>
      <c r="BM851" s="225"/>
      <c r="BN851" s="225"/>
      <c r="BO851" s="225"/>
      <c r="BP851" s="225"/>
      <c r="BQ851" s="225"/>
      <c r="BR851" s="225"/>
      <c r="BS851" s="225"/>
      <c r="BT851" s="225"/>
      <c r="BU851" s="225"/>
      <c r="BV851" s="225"/>
      <c r="BW851" s="225"/>
      <c r="BX851" s="225"/>
      <c r="BY851" s="225"/>
      <c r="BZ851" s="225"/>
      <c r="CA851" s="225"/>
      <c r="CB851" s="225"/>
      <c r="CC851" s="225"/>
      <c r="CD851" s="225"/>
      <c r="CE851" s="225"/>
      <c r="CF851" s="225"/>
      <c r="CG851" s="225"/>
      <c r="CH851" s="225"/>
      <c r="CI851" s="225"/>
      <c r="CJ851" s="225"/>
      <c r="CK851" s="225"/>
      <c r="CL851" s="225"/>
      <c r="CM851" s="225"/>
      <c r="CN851" s="225"/>
      <c r="CO851" s="225"/>
      <c r="CP851" s="225"/>
      <c r="CQ851" s="225"/>
      <c r="CR851" s="225"/>
      <c r="CS851" s="225"/>
      <c r="CT851" s="225"/>
    </row>
    <row r="852" spans="1:98" ht="12" customHeight="1" x14ac:dyDescent="0.25">
      <c r="A852" s="225"/>
      <c r="B852" s="225"/>
      <c r="C852" s="225"/>
      <c r="D852" s="225"/>
      <c r="E852" s="225"/>
      <c r="F852" s="225"/>
      <c r="G852" s="225"/>
      <c r="H852" s="225"/>
      <c r="I852" s="225"/>
      <c r="J852" s="225"/>
      <c r="K852" s="225"/>
      <c r="L852" s="225"/>
      <c r="M852" s="225"/>
      <c r="N852" s="225"/>
      <c r="O852" s="225"/>
      <c r="P852" s="225"/>
      <c r="Q852" s="225"/>
      <c r="R852" s="225"/>
      <c r="S852" s="225"/>
      <c r="T852" s="225"/>
      <c r="U852" s="225"/>
      <c r="V852" s="225"/>
      <c r="W852" s="225"/>
      <c r="X852" s="225"/>
      <c r="Y852" s="225"/>
      <c r="Z852" s="225"/>
      <c r="AA852" s="225"/>
      <c r="AB852" s="225"/>
      <c r="AC852" s="225"/>
      <c r="AD852" s="225"/>
      <c r="AE852" s="225"/>
      <c r="AF852" s="225"/>
      <c r="AG852" s="225"/>
      <c r="AH852" s="225"/>
      <c r="AI852" s="225"/>
      <c r="AJ852" s="225"/>
      <c r="AK852" s="257"/>
      <c r="AL852" s="257"/>
      <c r="AM852" s="225"/>
      <c r="AN852" s="225"/>
      <c r="AO852" s="225"/>
      <c r="AP852" s="225"/>
      <c r="AQ852" s="225"/>
      <c r="AR852" s="225"/>
      <c r="AS852" s="225"/>
      <c r="AT852" s="225"/>
      <c r="AU852" s="225"/>
      <c r="AV852" s="225"/>
      <c r="AW852" s="225"/>
      <c r="AX852" s="225"/>
      <c r="AY852" s="225"/>
      <c r="AZ852" s="225"/>
      <c r="BA852" s="225"/>
      <c r="BB852" s="225"/>
      <c r="BC852" s="225"/>
      <c r="BD852" s="225"/>
      <c r="BE852" s="225"/>
      <c r="BF852" s="225"/>
      <c r="BG852" s="225"/>
      <c r="BH852" s="225"/>
      <c r="BI852" s="225"/>
      <c r="BJ852" s="225"/>
      <c r="BK852" s="225"/>
      <c r="BL852" s="225"/>
      <c r="BM852" s="225"/>
      <c r="BN852" s="225"/>
      <c r="BO852" s="225"/>
      <c r="BP852" s="225"/>
      <c r="BQ852" s="225"/>
      <c r="BR852" s="225"/>
      <c r="BS852" s="225"/>
      <c r="BT852" s="225"/>
      <c r="BU852" s="225"/>
      <c r="BV852" s="225"/>
      <c r="BW852" s="225"/>
      <c r="BX852" s="225"/>
      <c r="BY852" s="225"/>
      <c r="BZ852" s="225"/>
      <c r="CA852" s="225"/>
      <c r="CB852" s="225"/>
      <c r="CC852" s="225"/>
      <c r="CD852" s="225"/>
      <c r="CE852" s="225"/>
      <c r="CF852" s="225"/>
      <c r="CG852" s="225"/>
      <c r="CH852" s="225"/>
      <c r="CI852" s="225"/>
      <c r="CJ852" s="225"/>
      <c r="CK852" s="225"/>
      <c r="CL852" s="225"/>
      <c r="CM852" s="225"/>
      <c r="CN852" s="225"/>
      <c r="CO852" s="225"/>
      <c r="CP852" s="225"/>
      <c r="CQ852" s="225"/>
      <c r="CR852" s="225"/>
      <c r="CS852" s="225"/>
      <c r="CT852" s="225"/>
    </row>
    <row r="853" spans="1:98" ht="12" customHeight="1" x14ac:dyDescent="0.25">
      <c r="A853" s="225"/>
      <c r="B853" s="225"/>
      <c r="C853" s="225"/>
      <c r="D853" s="225"/>
      <c r="E853" s="225"/>
      <c r="F853" s="225"/>
      <c r="G853" s="225"/>
      <c r="H853" s="225"/>
      <c r="I853" s="225"/>
      <c r="J853" s="225"/>
      <c r="K853" s="225"/>
      <c r="L853" s="225"/>
      <c r="M853" s="225"/>
      <c r="N853" s="225"/>
      <c r="O853" s="225"/>
      <c r="P853" s="225"/>
      <c r="Q853" s="225"/>
      <c r="R853" s="225"/>
      <c r="S853" s="225"/>
      <c r="T853" s="225"/>
      <c r="U853" s="225"/>
      <c r="V853" s="225"/>
      <c r="W853" s="225"/>
      <c r="X853" s="225"/>
      <c r="Y853" s="225"/>
      <c r="Z853" s="225"/>
      <c r="AA853" s="225"/>
      <c r="AB853" s="225"/>
      <c r="AC853" s="225"/>
      <c r="AD853" s="225"/>
      <c r="AE853" s="225"/>
      <c r="AF853" s="225"/>
      <c r="AG853" s="225"/>
      <c r="AH853" s="225"/>
      <c r="AI853" s="225"/>
      <c r="AJ853" s="225"/>
      <c r="AK853" s="257"/>
      <c r="AL853" s="257"/>
      <c r="AM853" s="225"/>
      <c r="AN853" s="225"/>
      <c r="AO853" s="225"/>
      <c r="AP853" s="225"/>
      <c r="AQ853" s="225"/>
      <c r="AR853" s="225"/>
      <c r="AS853" s="225"/>
      <c r="AT853" s="225"/>
      <c r="AU853" s="225"/>
      <c r="AV853" s="225"/>
      <c r="AW853" s="225"/>
      <c r="AX853" s="225"/>
      <c r="AY853" s="225"/>
      <c r="AZ853" s="225"/>
      <c r="BA853" s="225"/>
      <c r="BB853" s="225"/>
      <c r="BC853" s="225"/>
      <c r="BD853" s="225"/>
      <c r="BE853" s="225"/>
      <c r="BF853" s="225"/>
      <c r="BG853" s="225"/>
      <c r="BH853" s="225"/>
      <c r="BI853" s="225"/>
      <c r="BJ853" s="225"/>
      <c r="BK853" s="225"/>
      <c r="BL853" s="225"/>
      <c r="BM853" s="225"/>
      <c r="BN853" s="225"/>
      <c r="BO853" s="225"/>
      <c r="BP853" s="225"/>
      <c r="BQ853" s="225"/>
      <c r="BR853" s="225"/>
      <c r="BS853" s="225"/>
      <c r="BT853" s="225"/>
      <c r="BU853" s="225"/>
      <c r="BV853" s="225"/>
      <c r="BW853" s="225"/>
      <c r="BX853" s="225"/>
      <c r="BY853" s="225"/>
      <c r="BZ853" s="225"/>
      <c r="CA853" s="225"/>
      <c r="CB853" s="225"/>
      <c r="CC853" s="225"/>
      <c r="CD853" s="225"/>
      <c r="CE853" s="225"/>
      <c r="CF853" s="225"/>
      <c r="CG853" s="225"/>
      <c r="CH853" s="225"/>
      <c r="CI853" s="225"/>
      <c r="CJ853" s="225"/>
      <c r="CK853" s="225"/>
      <c r="CL853" s="225"/>
      <c r="CM853" s="225"/>
      <c r="CN853" s="225"/>
      <c r="CO853" s="225"/>
      <c r="CP853" s="225"/>
      <c r="CQ853" s="225"/>
      <c r="CR853" s="225"/>
      <c r="CS853" s="225"/>
      <c r="CT853" s="225"/>
    </row>
    <row r="854" spans="1:98" ht="12" customHeight="1" x14ac:dyDescent="0.25">
      <c r="A854" s="225"/>
      <c r="B854" s="225"/>
      <c r="C854" s="225"/>
      <c r="D854" s="225"/>
      <c r="E854" s="225"/>
      <c r="F854" s="225"/>
      <c r="G854" s="225"/>
      <c r="H854" s="225"/>
      <c r="I854" s="225"/>
      <c r="J854" s="225"/>
      <c r="K854" s="225"/>
      <c r="L854" s="225"/>
      <c r="M854" s="225"/>
      <c r="N854" s="225"/>
      <c r="O854" s="225"/>
      <c r="P854" s="225"/>
      <c r="Q854" s="225"/>
      <c r="R854" s="225"/>
      <c r="S854" s="225"/>
      <c r="T854" s="225"/>
      <c r="U854" s="225"/>
      <c r="V854" s="225"/>
      <c r="W854" s="225"/>
      <c r="X854" s="225"/>
      <c r="Y854" s="225"/>
      <c r="Z854" s="225"/>
      <c r="AA854" s="225"/>
      <c r="AB854" s="225"/>
      <c r="AC854" s="225"/>
      <c r="AD854" s="225"/>
      <c r="AE854" s="225"/>
      <c r="AF854" s="225"/>
      <c r="AG854" s="225"/>
      <c r="AH854" s="225"/>
      <c r="AI854" s="225"/>
      <c r="AJ854" s="225"/>
      <c r="AK854" s="257"/>
      <c r="AL854" s="257"/>
      <c r="AM854" s="225"/>
      <c r="AN854" s="225"/>
      <c r="AO854" s="225"/>
      <c r="AP854" s="225"/>
      <c r="AQ854" s="225"/>
      <c r="AR854" s="225"/>
      <c r="AS854" s="225"/>
      <c r="AT854" s="225"/>
      <c r="AU854" s="225"/>
      <c r="AV854" s="225"/>
      <c r="AW854" s="225"/>
      <c r="AX854" s="225"/>
      <c r="AY854" s="225"/>
      <c r="AZ854" s="225"/>
      <c r="BA854" s="225"/>
      <c r="BB854" s="225"/>
      <c r="BC854" s="225"/>
      <c r="BD854" s="225"/>
      <c r="BE854" s="225"/>
      <c r="BF854" s="225"/>
      <c r="BG854" s="225"/>
      <c r="BH854" s="225"/>
      <c r="BI854" s="225"/>
      <c r="BJ854" s="225"/>
      <c r="BK854" s="225"/>
      <c r="BL854" s="225"/>
      <c r="BM854" s="225"/>
      <c r="BN854" s="225"/>
      <c r="BO854" s="225"/>
      <c r="BP854" s="225"/>
      <c r="BQ854" s="225"/>
      <c r="BR854" s="225"/>
      <c r="BS854" s="225"/>
      <c r="BT854" s="225"/>
      <c r="BU854" s="225"/>
      <c r="BV854" s="225"/>
      <c r="BW854" s="225"/>
      <c r="BX854" s="225"/>
      <c r="BY854" s="225"/>
      <c r="BZ854" s="225"/>
      <c r="CA854" s="225"/>
      <c r="CB854" s="225"/>
      <c r="CC854" s="225"/>
      <c r="CD854" s="225"/>
      <c r="CE854" s="225"/>
      <c r="CF854" s="225"/>
      <c r="CG854" s="225"/>
      <c r="CH854" s="225"/>
      <c r="CI854" s="225"/>
      <c r="CJ854" s="225"/>
      <c r="CK854" s="225"/>
      <c r="CL854" s="225"/>
      <c r="CM854" s="225"/>
      <c r="CN854" s="225"/>
      <c r="CO854" s="225"/>
      <c r="CP854" s="225"/>
      <c r="CQ854" s="225"/>
      <c r="CR854" s="225"/>
      <c r="CS854" s="225"/>
      <c r="CT854" s="225"/>
    </row>
    <row r="855" spans="1:98" ht="12" customHeight="1" x14ac:dyDescent="0.25">
      <c r="A855" s="225"/>
      <c r="B855" s="225"/>
      <c r="C855" s="225"/>
      <c r="D855" s="225"/>
      <c r="E855" s="225"/>
      <c r="F855" s="225"/>
      <c r="G855" s="225"/>
      <c r="H855" s="225"/>
      <c r="I855" s="225"/>
      <c r="J855" s="225"/>
      <c r="K855" s="225"/>
      <c r="L855" s="225"/>
      <c r="M855" s="225"/>
      <c r="N855" s="225"/>
      <c r="O855" s="225"/>
      <c r="P855" s="225"/>
      <c r="Q855" s="225"/>
      <c r="R855" s="225"/>
      <c r="S855" s="225"/>
      <c r="T855" s="225"/>
      <c r="U855" s="225"/>
      <c r="V855" s="225"/>
      <c r="W855" s="225"/>
      <c r="X855" s="225"/>
      <c r="Y855" s="225"/>
      <c r="Z855" s="225"/>
      <c r="AA855" s="225"/>
      <c r="AB855" s="225"/>
      <c r="AC855" s="225"/>
      <c r="AD855" s="225"/>
      <c r="AE855" s="225"/>
      <c r="AF855" s="225"/>
      <c r="AG855" s="225"/>
      <c r="AH855" s="225"/>
      <c r="AI855" s="225"/>
      <c r="AJ855" s="225"/>
      <c r="AK855" s="257"/>
      <c r="AL855" s="257"/>
      <c r="AM855" s="225"/>
      <c r="AN855" s="225"/>
      <c r="AO855" s="225"/>
      <c r="AP855" s="225"/>
      <c r="AQ855" s="225"/>
      <c r="AR855" s="225"/>
      <c r="AS855" s="225"/>
      <c r="AT855" s="225"/>
      <c r="AU855" s="225"/>
      <c r="AV855" s="225"/>
      <c r="AW855" s="225"/>
      <c r="AX855" s="225"/>
      <c r="AY855" s="225"/>
      <c r="AZ855" s="225"/>
      <c r="BA855" s="225"/>
      <c r="BB855" s="225"/>
      <c r="BC855" s="225"/>
      <c r="BD855" s="225"/>
      <c r="BE855" s="225"/>
      <c r="BF855" s="225"/>
      <c r="BG855" s="225"/>
      <c r="BH855" s="225"/>
      <c r="BI855" s="225"/>
      <c r="BJ855" s="225"/>
      <c r="BK855" s="225"/>
      <c r="BL855" s="225"/>
      <c r="BM855" s="225"/>
      <c r="BN855" s="225"/>
      <c r="BO855" s="225"/>
      <c r="BP855" s="225"/>
      <c r="BQ855" s="225"/>
      <c r="BR855" s="225"/>
      <c r="BS855" s="225"/>
      <c r="BT855" s="225"/>
      <c r="BU855" s="225"/>
      <c r="BV855" s="225"/>
      <c r="BW855" s="225"/>
      <c r="BX855" s="225"/>
      <c r="BY855" s="225"/>
      <c r="BZ855" s="225"/>
      <c r="CA855" s="225"/>
      <c r="CB855" s="225"/>
      <c r="CC855" s="225"/>
      <c r="CD855" s="225"/>
      <c r="CE855" s="225"/>
      <c r="CF855" s="225"/>
      <c r="CG855" s="225"/>
      <c r="CH855" s="225"/>
      <c r="CI855" s="225"/>
      <c r="CJ855" s="225"/>
      <c r="CK855" s="225"/>
      <c r="CL855" s="225"/>
      <c r="CM855" s="225"/>
      <c r="CN855" s="225"/>
      <c r="CO855" s="225"/>
      <c r="CP855" s="225"/>
      <c r="CQ855" s="225"/>
      <c r="CR855" s="225"/>
      <c r="CS855" s="225"/>
      <c r="CT855" s="225"/>
    </row>
    <row r="856" spans="1:98" ht="12" customHeight="1" x14ac:dyDescent="0.25">
      <c r="A856" s="225"/>
      <c r="B856" s="225"/>
      <c r="C856" s="225"/>
      <c r="D856" s="225"/>
      <c r="E856" s="225"/>
      <c r="F856" s="225"/>
      <c r="G856" s="225"/>
      <c r="H856" s="225"/>
      <c r="I856" s="225"/>
      <c r="J856" s="225"/>
      <c r="K856" s="225"/>
      <c r="L856" s="225"/>
      <c r="M856" s="225"/>
      <c r="N856" s="225"/>
      <c r="O856" s="225"/>
      <c r="P856" s="225"/>
      <c r="Q856" s="225"/>
      <c r="R856" s="225"/>
      <c r="S856" s="225"/>
      <c r="T856" s="225"/>
      <c r="U856" s="225"/>
      <c r="V856" s="225"/>
      <c r="W856" s="225"/>
      <c r="X856" s="225"/>
      <c r="Y856" s="225"/>
      <c r="Z856" s="225"/>
      <c r="AA856" s="225"/>
      <c r="AB856" s="225"/>
      <c r="AC856" s="225"/>
      <c r="AD856" s="225"/>
      <c r="AE856" s="225"/>
      <c r="AF856" s="225"/>
      <c r="AG856" s="225"/>
      <c r="AH856" s="225"/>
      <c r="AI856" s="225"/>
      <c r="AJ856" s="225"/>
      <c r="AK856" s="257"/>
      <c r="AL856" s="257"/>
      <c r="AM856" s="225"/>
      <c r="AN856" s="225"/>
      <c r="AO856" s="225"/>
      <c r="AP856" s="225"/>
      <c r="AQ856" s="225"/>
      <c r="AR856" s="225"/>
      <c r="AS856" s="225"/>
      <c r="AT856" s="225"/>
      <c r="AU856" s="225"/>
      <c r="AV856" s="225"/>
      <c r="AW856" s="225"/>
      <c r="AX856" s="225"/>
      <c r="AY856" s="225"/>
      <c r="AZ856" s="225"/>
      <c r="BA856" s="225"/>
      <c r="BB856" s="225"/>
      <c r="BC856" s="225"/>
      <c r="BD856" s="225"/>
      <c r="BE856" s="225"/>
      <c r="BF856" s="225"/>
      <c r="BG856" s="225"/>
      <c r="BH856" s="225"/>
      <c r="BI856" s="225"/>
      <c r="BJ856" s="225"/>
      <c r="BK856" s="225"/>
      <c r="BL856" s="225"/>
      <c r="BM856" s="225"/>
      <c r="BN856" s="225"/>
      <c r="BO856" s="225"/>
      <c r="BP856" s="225"/>
      <c r="BQ856" s="225"/>
      <c r="BR856" s="225"/>
      <c r="BS856" s="225"/>
      <c r="BT856" s="225"/>
      <c r="BU856" s="225"/>
      <c r="BV856" s="225"/>
      <c r="BW856" s="225"/>
      <c r="BX856" s="225"/>
      <c r="BY856" s="225"/>
      <c r="BZ856" s="225"/>
      <c r="CA856" s="225"/>
      <c r="CB856" s="225"/>
      <c r="CC856" s="225"/>
      <c r="CD856" s="225"/>
      <c r="CE856" s="225"/>
      <c r="CF856" s="225"/>
      <c r="CG856" s="225"/>
      <c r="CH856" s="225"/>
      <c r="CI856" s="225"/>
      <c r="CJ856" s="225"/>
      <c r="CK856" s="225"/>
      <c r="CL856" s="225"/>
      <c r="CM856" s="225"/>
      <c r="CN856" s="225"/>
      <c r="CO856" s="225"/>
      <c r="CP856" s="225"/>
      <c r="CQ856" s="225"/>
      <c r="CR856" s="225"/>
      <c r="CS856" s="225"/>
      <c r="CT856" s="225"/>
    </row>
    <row r="857" spans="1:98" ht="12" customHeight="1" x14ac:dyDescent="0.25">
      <c r="A857" s="225"/>
      <c r="B857" s="225"/>
      <c r="C857" s="225"/>
      <c r="D857" s="225"/>
      <c r="E857" s="225"/>
      <c r="F857" s="225"/>
      <c r="G857" s="225"/>
      <c r="H857" s="225"/>
      <c r="I857" s="225"/>
      <c r="J857" s="225"/>
      <c r="K857" s="225"/>
      <c r="L857" s="225"/>
      <c r="M857" s="225"/>
      <c r="N857" s="225"/>
      <c r="O857" s="225"/>
      <c r="P857" s="225"/>
      <c r="Q857" s="225"/>
      <c r="R857" s="225"/>
      <c r="S857" s="225"/>
      <c r="T857" s="225"/>
      <c r="U857" s="225"/>
      <c r="V857" s="225"/>
      <c r="W857" s="225"/>
      <c r="X857" s="225"/>
      <c r="Y857" s="225"/>
      <c r="Z857" s="225"/>
      <c r="AA857" s="225"/>
      <c r="AB857" s="225"/>
      <c r="AC857" s="225"/>
      <c r="AD857" s="225"/>
      <c r="AE857" s="225"/>
      <c r="AF857" s="225"/>
      <c r="AG857" s="225"/>
      <c r="AH857" s="225"/>
      <c r="AI857" s="225"/>
      <c r="AJ857" s="225"/>
      <c r="AK857" s="257"/>
      <c r="AL857" s="257"/>
      <c r="AM857" s="225"/>
      <c r="AN857" s="225"/>
      <c r="AO857" s="225"/>
      <c r="AP857" s="225"/>
      <c r="AQ857" s="225"/>
      <c r="AR857" s="225"/>
      <c r="AS857" s="225"/>
      <c r="AT857" s="225"/>
      <c r="AU857" s="225"/>
      <c r="AV857" s="225"/>
      <c r="AW857" s="225"/>
      <c r="AX857" s="225"/>
      <c r="AY857" s="225"/>
      <c r="AZ857" s="225"/>
      <c r="BA857" s="225"/>
      <c r="BB857" s="225"/>
      <c r="BC857" s="225"/>
      <c r="BD857" s="225"/>
      <c r="BE857" s="225"/>
      <c r="BF857" s="225"/>
      <c r="BG857" s="225"/>
      <c r="BH857" s="225"/>
      <c r="BI857" s="225"/>
      <c r="BJ857" s="225"/>
      <c r="BK857" s="225"/>
      <c r="BL857" s="225"/>
      <c r="BM857" s="225"/>
      <c r="BN857" s="225"/>
      <c r="BO857" s="225"/>
      <c r="BP857" s="225"/>
      <c r="BQ857" s="225"/>
      <c r="BR857" s="225"/>
      <c r="BS857" s="225"/>
      <c r="BT857" s="225"/>
      <c r="BU857" s="225"/>
      <c r="BV857" s="225"/>
      <c r="BW857" s="225"/>
      <c r="BX857" s="225"/>
      <c r="BY857" s="225"/>
      <c r="BZ857" s="225"/>
      <c r="CA857" s="225"/>
      <c r="CB857" s="225"/>
      <c r="CC857" s="225"/>
      <c r="CD857" s="225"/>
      <c r="CE857" s="225"/>
      <c r="CF857" s="225"/>
      <c r="CG857" s="225"/>
      <c r="CH857" s="225"/>
      <c r="CI857" s="225"/>
      <c r="CJ857" s="225"/>
      <c r="CK857" s="225"/>
      <c r="CL857" s="225"/>
      <c r="CM857" s="225"/>
      <c r="CN857" s="225"/>
      <c r="CO857" s="225"/>
      <c r="CP857" s="225"/>
      <c r="CQ857" s="225"/>
      <c r="CR857" s="225"/>
      <c r="CS857" s="225"/>
      <c r="CT857" s="225"/>
    </row>
    <row r="858" spans="1:98" ht="12" customHeight="1" x14ac:dyDescent="0.25">
      <c r="A858" s="225"/>
      <c r="B858" s="225"/>
      <c r="C858" s="225"/>
      <c r="D858" s="225"/>
      <c r="E858" s="225"/>
      <c r="F858" s="225"/>
      <c r="G858" s="225"/>
      <c r="H858" s="225"/>
      <c r="I858" s="225"/>
      <c r="J858" s="225"/>
      <c r="K858" s="225"/>
      <c r="L858" s="225"/>
      <c r="M858" s="225"/>
      <c r="N858" s="225"/>
      <c r="O858" s="225"/>
      <c r="P858" s="225"/>
      <c r="Q858" s="225"/>
      <c r="R858" s="225"/>
      <c r="S858" s="225"/>
      <c r="T858" s="225"/>
      <c r="U858" s="225"/>
      <c r="V858" s="225"/>
      <c r="W858" s="225"/>
      <c r="X858" s="225"/>
      <c r="Y858" s="225"/>
      <c r="Z858" s="225"/>
      <c r="AA858" s="225"/>
      <c r="AB858" s="225"/>
      <c r="AC858" s="225"/>
      <c r="AD858" s="225"/>
      <c r="AE858" s="225"/>
      <c r="AF858" s="225"/>
      <c r="AG858" s="225"/>
      <c r="AH858" s="225"/>
      <c r="AI858" s="225"/>
      <c r="AJ858" s="225"/>
      <c r="AK858" s="257"/>
      <c r="AL858" s="257"/>
      <c r="AM858" s="225"/>
      <c r="AN858" s="225"/>
      <c r="AO858" s="225"/>
      <c r="AP858" s="225"/>
      <c r="AQ858" s="225"/>
      <c r="AR858" s="225"/>
      <c r="AS858" s="225"/>
      <c r="AT858" s="225"/>
      <c r="AU858" s="225"/>
      <c r="AV858" s="225"/>
      <c r="AW858" s="225"/>
      <c r="AX858" s="225"/>
      <c r="AY858" s="225"/>
      <c r="AZ858" s="225"/>
      <c r="BA858" s="225"/>
      <c r="BB858" s="225"/>
      <c r="BC858" s="225"/>
      <c r="BD858" s="225"/>
      <c r="BE858" s="225"/>
      <c r="BF858" s="225"/>
      <c r="BG858" s="225"/>
      <c r="BH858" s="225"/>
      <c r="BI858" s="225"/>
      <c r="BJ858" s="225"/>
      <c r="BK858" s="225"/>
      <c r="BL858" s="225"/>
      <c r="BM858" s="225"/>
      <c r="BN858" s="225"/>
      <c r="BO858" s="225"/>
      <c r="BP858" s="225"/>
      <c r="BQ858" s="225"/>
      <c r="BR858" s="225"/>
      <c r="BS858" s="225"/>
      <c r="BT858" s="225"/>
      <c r="BU858" s="225"/>
      <c r="BV858" s="225"/>
      <c r="BW858" s="225"/>
      <c r="BX858" s="225"/>
      <c r="BY858" s="225"/>
      <c r="BZ858" s="225"/>
      <c r="CA858" s="225"/>
      <c r="CB858" s="225"/>
      <c r="CC858" s="225"/>
      <c r="CD858" s="225"/>
      <c r="CE858" s="225"/>
      <c r="CF858" s="225"/>
      <c r="CG858" s="225"/>
      <c r="CH858" s="225"/>
      <c r="CI858" s="225"/>
      <c r="CJ858" s="225"/>
      <c r="CK858" s="225"/>
      <c r="CL858" s="225"/>
      <c r="CM858" s="225"/>
      <c r="CN858" s="225"/>
      <c r="CO858" s="225"/>
      <c r="CP858" s="225"/>
      <c r="CQ858" s="225"/>
      <c r="CR858" s="225"/>
      <c r="CS858" s="225"/>
      <c r="CT858" s="225"/>
    </row>
    <row r="859" spans="1:98" ht="12" customHeight="1" x14ac:dyDescent="0.25">
      <c r="A859" s="225"/>
      <c r="B859" s="225"/>
      <c r="C859" s="225"/>
      <c r="D859" s="225"/>
      <c r="E859" s="225"/>
      <c r="F859" s="225"/>
      <c r="G859" s="225"/>
      <c r="H859" s="225"/>
      <c r="I859" s="225"/>
      <c r="J859" s="225"/>
      <c r="K859" s="225"/>
      <c r="L859" s="225"/>
      <c r="M859" s="225"/>
      <c r="N859" s="225"/>
      <c r="O859" s="225"/>
      <c r="P859" s="225"/>
      <c r="Q859" s="225"/>
      <c r="R859" s="225"/>
      <c r="S859" s="225"/>
      <c r="T859" s="225"/>
      <c r="U859" s="225"/>
      <c r="V859" s="225"/>
      <c r="W859" s="225"/>
      <c r="X859" s="225"/>
      <c r="Y859" s="225"/>
      <c r="Z859" s="225"/>
      <c r="AA859" s="225"/>
      <c r="AB859" s="225"/>
      <c r="AC859" s="225"/>
      <c r="AD859" s="225"/>
      <c r="AE859" s="225"/>
      <c r="AF859" s="225"/>
      <c r="AG859" s="225"/>
      <c r="AH859" s="225"/>
      <c r="AI859" s="225"/>
      <c r="AJ859" s="225"/>
      <c r="AK859" s="257"/>
      <c r="AL859" s="257"/>
      <c r="AM859" s="225"/>
      <c r="AN859" s="225"/>
      <c r="AO859" s="225"/>
      <c r="AP859" s="225"/>
      <c r="AQ859" s="225"/>
      <c r="AR859" s="225"/>
      <c r="AS859" s="225"/>
      <c r="AT859" s="225"/>
      <c r="AU859" s="225"/>
      <c r="AV859" s="225"/>
      <c r="AW859" s="225"/>
      <c r="AX859" s="225"/>
      <c r="AY859" s="225"/>
      <c r="AZ859" s="225"/>
      <c r="BA859" s="225"/>
      <c r="BB859" s="225"/>
      <c r="BC859" s="225"/>
      <c r="BD859" s="225"/>
      <c r="BE859" s="225"/>
      <c r="BF859" s="225"/>
      <c r="BG859" s="225"/>
      <c r="BH859" s="225"/>
      <c r="BI859" s="225"/>
      <c r="BJ859" s="225"/>
      <c r="BK859" s="225"/>
      <c r="BL859" s="225"/>
      <c r="BM859" s="225"/>
      <c r="BN859" s="225"/>
      <c r="BO859" s="225"/>
      <c r="BP859" s="225"/>
      <c r="BQ859" s="225"/>
      <c r="BR859" s="225"/>
      <c r="BS859" s="225"/>
      <c r="BT859" s="225"/>
      <c r="BU859" s="225"/>
      <c r="BV859" s="225"/>
      <c r="BW859" s="225"/>
      <c r="BX859" s="225"/>
      <c r="BY859" s="225"/>
      <c r="BZ859" s="225"/>
      <c r="CA859" s="225"/>
      <c r="CB859" s="225"/>
      <c r="CC859" s="225"/>
      <c r="CD859" s="225"/>
      <c r="CE859" s="225"/>
      <c r="CF859" s="225"/>
      <c r="CG859" s="225"/>
      <c r="CH859" s="225"/>
      <c r="CI859" s="225"/>
      <c r="CJ859" s="225"/>
      <c r="CK859" s="225"/>
      <c r="CL859" s="225"/>
      <c r="CM859" s="225"/>
      <c r="CN859" s="225"/>
      <c r="CO859" s="225"/>
      <c r="CP859" s="225"/>
      <c r="CQ859" s="225"/>
      <c r="CR859" s="225"/>
      <c r="CS859" s="225"/>
      <c r="CT859" s="225"/>
    </row>
    <row r="860" spans="1:98" ht="12" customHeight="1" x14ac:dyDescent="0.25">
      <c r="A860" s="225"/>
      <c r="B860" s="225"/>
      <c r="C860" s="225"/>
      <c r="D860" s="225"/>
      <c r="E860" s="225"/>
      <c r="F860" s="225"/>
      <c r="G860" s="225"/>
      <c r="H860" s="225"/>
      <c r="I860" s="225"/>
      <c r="J860" s="225"/>
      <c r="K860" s="225"/>
      <c r="L860" s="225"/>
      <c r="M860" s="225"/>
      <c r="N860" s="225"/>
      <c r="O860" s="225"/>
      <c r="P860" s="225"/>
      <c r="Q860" s="225"/>
      <c r="R860" s="225"/>
      <c r="S860" s="225"/>
      <c r="T860" s="225"/>
      <c r="U860" s="225"/>
      <c r="V860" s="225"/>
      <c r="W860" s="225"/>
      <c r="X860" s="225"/>
      <c r="Y860" s="225"/>
      <c r="Z860" s="225"/>
      <c r="AA860" s="225"/>
      <c r="AB860" s="225"/>
      <c r="AC860" s="225"/>
      <c r="AD860" s="225"/>
      <c r="AE860" s="225"/>
      <c r="AF860" s="225"/>
      <c r="AG860" s="225"/>
      <c r="AH860" s="225"/>
      <c r="AI860" s="225"/>
      <c r="AJ860" s="225"/>
      <c r="AK860" s="257"/>
      <c r="AL860" s="257"/>
      <c r="AM860" s="225"/>
      <c r="AN860" s="225"/>
      <c r="AO860" s="225"/>
      <c r="AP860" s="225"/>
      <c r="AQ860" s="225"/>
      <c r="AR860" s="225"/>
      <c r="AS860" s="225"/>
      <c r="AT860" s="225"/>
      <c r="AU860" s="225"/>
      <c r="AV860" s="225"/>
      <c r="AW860" s="225"/>
      <c r="AX860" s="225"/>
      <c r="AY860" s="225"/>
      <c r="AZ860" s="225"/>
      <c r="BA860" s="225"/>
      <c r="BB860" s="225"/>
      <c r="BC860" s="225"/>
      <c r="BD860" s="225"/>
      <c r="BE860" s="225"/>
      <c r="BF860" s="225"/>
      <c r="BG860" s="225"/>
      <c r="BH860" s="225"/>
      <c r="BI860" s="225"/>
      <c r="BJ860" s="225"/>
      <c r="BK860" s="225"/>
      <c r="BL860" s="225"/>
      <c r="BM860" s="225"/>
      <c r="BN860" s="225"/>
      <c r="BO860" s="225"/>
      <c r="BP860" s="225"/>
      <c r="BQ860" s="225"/>
      <c r="BR860" s="225"/>
      <c r="BS860" s="225"/>
      <c r="BT860" s="225"/>
      <c r="BU860" s="225"/>
      <c r="BV860" s="225"/>
      <c r="BW860" s="225"/>
      <c r="BX860" s="225"/>
      <c r="BY860" s="225"/>
      <c r="BZ860" s="225"/>
      <c r="CA860" s="225"/>
      <c r="CB860" s="225"/>
      <c r="CC860" s="225"/>
      <c r="CD860" s="225"/>
      <c r="CE860" s="225"/>
      <c r="CF860" s="225"/>
      <c r="CG860" s="225"/>
      <c r="CH860" s="225"/>
      <c r="CI860" s="225"/>
      <c r="CJ860" s="225"/>
      <c r="CK860" s="225"/>
      <c r="CL860" s="225"/>
      <c r="CM860" s="225"/>
      <c r="CN860" s="225"/>
      <c r="CO860" s="225"/>
      <c r="CP860" s="225"/>
      <c r="CQ860" s="225"/>
      <c r="CR860" s="225"/>
      <c r="CS860" s="225"/>
      <c r="CT860" s="225"/>
    </row>
    <row r="861" spans="1:98" ht="12" customHeight="1" x14ac:dyDescent="0.25">
      <c r="A861" s="225"/>
      <c r="B861" s="225"/>
      <c r="C861" s="225"/>
      <c r="D861" s="225"/>
      <c r="E861" s="225"/>
      <c r="F861" s="225"/>
      <c r="G861" s="225"/>
      <c r="H861" s="225"/>
      <c r="I861" s="225"/>
      <c r="J861" s="225"/>
      <c r="K861" s="225"/>
      <c r="L861" s="225"/>
      <c r="M861" s="225"/>
      <c r="N861" s="225"/>
      <c r="O861" s="225"/>
      <c r="P861" s="225"/>
      <c r="Q861" s="225"/>
      <c r="R861" s="225"/>
      <c r="S861" s="225"/>
      <c r="T861" s="225"/>
      <c r="U861" s="225"/>
      <c r="V861" s="225"/>
      <c r="W861" s="225"/>
      <c r="X861" s="225"/>
      <c r="Y861" s="225"/>
      <c r="Z861" s="225"/>
      <c r="AA861" s="225"/>
      <c r="AB861" s="225"/>
      <c r="AC861" s="225"/>
      <c r="AD861" s="225"/>
      <c r="AE861" s="225"/>
      <c r="AF861" s="225"/>
      <c r="AG861" s="225"/>
      <c r="AH861" s="225"/>
      <c r="AI861" s="225"/>
      <c r="AJ861" s="225"/>
      <c r="AK861" s="257"/>
      <c r="AL861" s="257"/>
      <c r="AM861" s="225"/>
      <c r="AN861" s="225"/>
      <c r="AO861" s="225"/>
      <c r="AP861" s="225"/>
      <c r="AQ861" s="225"/>
      <c r="AR861" s="225"/>
      <c r="AS861" s="225"/>
      <c r="AT861" s="225"/>
      <c r="AU861" s="225"/>
      <c r="AV861" s="225"/>
      <c r="AW861" s="225"/>
      <c r="AX861" s="225"/>
      <c r="AY861" s="225"/>
      <c r="AZ861" s="225"/>
      <c r="BA861" s="225"/>
      <c r="BB861" s="225"/>
      <c r="BC861" s="225"/>
      <c r="BD861" s="225"/>
      <c r="BE861" s="225"/>
      <c r="BF861" s="225"/>
      <c r="BG861" s="225"/>
      <c r="BH861" s="225"/>
      <c r="BI861" s="225"/>
      <c r="BJ861" s="225"/>
      <c r="BK861" s="225"/>
      <c r="BL861" s="225"/>
      <c r="BM861" s="225"/>
      <c r="BN861" s="225"/>
      <c r="BO861" s="225"/>
      <c r="BP861" s="225"/>
      <c r="BQ861" s="225"/>
      <c r="BR861" s="225"/>
      <c r="BS861" s="225"/>
      <c r="BT861" s="225"/>
      <c r="BU861" s="225"/>
      <c r="BV861" s="225"/>
      <c r="BW861" s="225"/>
      <c r="BX861" s="225"/>
      <c r="BY861" s="225"/>
      <c r="BZ861" s="225"/>
      <c r="CA861" s="225"/>
      <c r="CB861" s="225"/>
      <c r="CC861" s="225"/>
      <c r="CD861" s="225"/>
      <c r="CE861" s="225"/>
      <c r="CF861" s="225"/>
      <c r="CG861" s="225"/>
      <c r="CH861" s="225"/>
      <c r="CI861" s="225"/>
      <c r="CJ861" s="225"/>
      <c r="CK861" s="225"/>
      <c r="CL861" s="225"/>
      <c r="CM861" s="225"/>
      <c r="CN861" s="225"/>
      <c r="CO861" s="225"/>
      <c r="CP861" s="225"/>
      <c r="CQ861" s="225"/>
      <c r="CR861" s="225"/>
      <c r="CS861" s="225"/>
      <c r="CT861" s="225"/>
    </row>
    <row r="862" spans="1:98" ht="12" customHeight="1" x14ac:dyDescent="0.25">
      <c r="A862" s="225"/>
      <c r="B862" s="225"/>
      <c r="C862" s="225"/>
      <c r="D862" s="225"/>
      <c r="E862" s="225"/>
      <c r="F862" s="225"/>
      <c r="G862" s="225"/>
      <c r="H862" s="225"/>
      <c r="I862" s="225"/>
      <c r="J862" s="225"/>
      <c r="K862" s="225"/>
      <c r="L862" s="225"/>
      <c r="M862" s="225"/>
      <c r="N862" s="225"/>
      <c r="O862" s="225"/>
      <c r="P862" s="225"/>
      <c r="Q862" s="225"/>
      <c r="R862" s="225"/>
      <c r="S862" s="225"/>
      <c r="T862" s="225"/>
      <c r="U862" s="225"/>
      <c r="V862" s="225"/>
      <c r="W862" s="225"/>
      <c r="X862" s="225"/>
      <c r="Y862" s="225"/>
      <c r="Z862" s="225"/>
      <c r="AA862" s="225"/>
      <c r="AB862" s="225"/>
      <c r="AC862" s="225"/>
      <c r="AD862" s="225"/>
      <c r="AE862" s="225"/>
      <c r="AF862" s="225"/>
      <c r="AG862" s="225"/>
      <c r="AH862" s="225"/>
      <c r="AI862" s="225"/>
      <c r="AJ862" s="225"/>
      <c r="AK862" s="257"/>
      <c r="AL862" s="257"/>
      <c r="AM862" s="225"/>
      <c r="AN862" s="225"/>
      <c r="AO862" s="225"/>
      <c r="AP862" s="225"/>
      <c r="AQ862" s="225"/>
      <c r="AR862" s="225"/>
      <c r="AS862" s="225"/>
      <c r="AT862" s="225"/>
      <c r="AU862" s="225"/>
      <c r="AV862" s="225"/>
      <c r="AW862" s="225"/>
      <c r="AX862" s="225"/>
      <c r="AY862" s="225"/>
      <c r="AZ862" s="225"/>
      <c r="BA862" s="225"/>
      <c r="BB862" s="225"/>
      <c r="BC862" s="225"/>
      <c r="BD862" s="225"/>
      <c r="BE862" s="225"/>
      <c r="BF862" s="225"/>
      <c r="BG862" s="225"/>
      <c r="BH862" s="225"/>
      <c r="BI862" s="225"/>
      <c r="BJ862" s="225"/>
      <c r="BK862" s="225"/>
      <c r="BL862" s="225"/>
      <c r="BM862" s="225"/>
      <c r="BN862" s="225"/>
      <c r="BO862" s="225"/>
      <c r="BP862" s="225"/>
      <c r="BQ862" s="225"/>
      <c r="BR862" s="225"/>
      <c r="BS862" s="225"/>
      <c r="BT862" s="225"/>
      <c r="BU862" s="225"/>
      <c r="BV862" s="225"/>
      <c r="BW862" s="225"/>
      <c r="BX862" s="225"/>
      <c r="BY862" s="225"/>
      <c r="BZ862" s="225"/>
      <c r="CA862" s="225"/>
      <c r="CB862" s="225"/>
      <c r="CC862" s="225"/>
      <c r="CD862" s="225"/>
      <c r="CE862" s="225"/>
      <c r="CF862" s="225"/>
      <c r="CG862" s="225"/>
      <c r="CH862" s="225"/>
      <c r="CI862" s="225"/>
      <c r="CJ862" s="225"/>
      <c r="CK862" s="225"/>
      <c r="CL862" s="225"/>
      <c r="CM862" s="225"/>
      <c r="CN862" s="225"/>
      <c r="CO862" s="225"/>
      <c r="CP862" s="225"/>
      <c r="CQ862" s="225"/>
      <c r="CR862" s="225"/>
      <c r="CS862" s="225"/>
      <c r="CT862" s="225"/>
    </row>
    <row r="863" spans="1:98" ht="12" customHeight="1" x14ac:dyDescent="0.25">
      <c r="A863" s="225"/>
      <c r="B863" s="225"/>
      <c r="C863" s="225"/>
      <c r="D863" s="225"/>
      <c r="E863" s="225"/>
      <c r="F863" s="225"/>
      <c r="G863" s="225"/>
      <c r="H863" s="225"/>
      <c r="I863" s="225"/>
      <c r="J863" s="225"/>
      <c r="K863" s="225"/>
      <c r="L863" s="225"/>
      <c r="M863" s="225"/>
      <c r="N863" s="225"/>
      <c r="O863" s="225"/>
      <c r="P863" s="225"/>
      <c r="Q863" s="225"/>
      <c r="R863" s="225"/>
      <c r="S863" s="225"/>
      <c r="T863" s="225"/>
      <c r="U863" s="225"/>
      <c r="V863" s="225"/>
      <c r="W863" s="225"/>
      <c r="X863" s="225"/>
      <c r="Y863" s="225"/>
      <c r="Z863" s="225"/>
      <c r="AA863" s="225"/>
      <c r="AB863" s="225"/>
      <c r="AC863" s="225"/>
      <c r="AD863" s="225"/>
      <c r="AE863" s="225"/>
      <c r="AF863" s="225"/>
      <c r="AG863" s="225"/>
      <c r="AH863" s="225"/>
      <c r="AI863" s="225"/>
      <c r="AJ863" s="225"/>
      <c r="AK863" s="257"/>
      <c r="AL863" s="257"/>
      <c r="AM863" s="225"/>
      <c r="AN863" s="225"/>
      <c r="AO863" s="225"/>
      <c r="AP863" s="225"/>
      <c r="AQ863" s="225"/>
      <c r="AR863" s="225"/>
      <c r="AS863" s="225"/>
      <c r="AT863" s="225"/>
      <c r="AU863" s="225"/>
      <c r="AV863" s="225"/>
      <c r="AW863" s="225"/>
      <c r="AX863" s="225"/>
      <c r="AY863" s="225"/>
      <c r="AZ863" s="225"/>
      <c r="BA863" s="225"/>
      <c r="BB863" s="225"/>
      <c r="BC863" s="225"/>
      <c r="BD863" s="225"/>
      <c r="BE863" s="225"/>
      <c r="BF863" s="225"/>
      <c r="BG863" s="225"/>
      <c r="BH863" s="225"/>
      <c r="BI863" s="225"/>
      <c r="BJ863" s="225"/>
      <c r="BK863" s="225"/>
      <c r="BL863" s="225"/>
      <c r="BM863" s="225"/>
      <c r="BN863" s="225"/>
      <c r="BO863" s="225"/>
      <c r="BP863" s="225"/>
      <c r="BQ863" s="225"/>
      <c r="BR863" s="225"/>
      <c r="BS863" s="225"/>
      <c r="BT863" s="225"/>
      <c r="BU863" s="225"/>
      <c r="BV863" s="225"/>
      <c r="BW863" s="225"/>
      <c r="BX863" s="225"/>
      <c r="BY863" s="225"/>
      <c r="BZ863" s="225"/>
      <c r="CA863" s="225"/>
      <c r="CB863" s="225"/>
      <c r="CC863" s="225"/>
      <c r="CD863" s="225"/>
      <c r="CE863" s="225"/>
      <c r="CF863" s="225"/>
      <c r="CG863" s="225"/>
      <c r="CH863" s="225"/>
      <c r="CI863" s="225"/>
      <c r="CJ863" s="225"/>
      <c r="CK863" s="225"/>
      <c r="CL863" s="225"/>
      <c r="CM863" s="225"/>
      <c r="CN863" s="225"/>
      <c r="CO863" s="225"/>
      <c r="CP863" s="225"/>
      <c r="CQ863" s="225"/>
      <c r="CR863" s="225"/>
      <c r="CS863" s="225"/>
      <c r="CT863" s="225"/>
    </row>
    <row r="864" spans="1:98" ht="12" customHeight="1" x14ac:dyDescent="0.25">
      <c r="A864" s="225"/>
      <c r="B864" s="225"/>
      <c r="C864" s="225"/>
      <c r="D864" s="225"/>
      <c r="E864" s="225"/>
      <c r="F864" s="225"/>
      <c r="G864" s="225"/>
      <c r="H864" s="225"/>
      <c r="I864" s="225"/>
      <c r="J864" s="225"/>
      <c r="K864" s="225"/>
      <c r="L864" s="225"/>
      <c r="M864" s="225"/>
      <c r="N864" s="225"/>
      <c r="O864" s="225"/>
      <c r="P864" s="225"/>
      <c r="Q864" s="225"/>
      <c r="R864" s="225"/>
      <c r="S864" s="225"/>
      <c r="T864" s="225"/>
      <c r="U864" s="225"/>
      <c r="V864" s="225"/>
      <c r="W864" s="225"/>
      <c r="X864" s="225"/>
      <c r="Y864" s="225"/>
      <c r="Z864" s="225"/>
      <c r="AA864" s="225"/>
      <c r="AB864" s="225"/>
      <c r="AC864" s="225"/>
      <c r="AD864" s="225"/>
      <c r="AE864" s="225"/>
      <c r="AF864" s="225"/>
      <c r="AG864" s="225"/>
      <c r="AH864" s="225"/>
      <c r="AI864" s="225"/>
      <c r="AJ864" s="225"/>
      <c r="AK864" s="257"/>
      <c r="AL864" s="257"/>
      <c r="AM864" s="225"/>
      <c r="AN864" s="225"/>
      <c r="AO864" s="225"/>
      <c r="AP864" s="225"/>
      <c r="AQ864" s="225"/>
      <c r="AR864" s="225"/>
      <c r="AS864" s="225"/>
      <c r="AT864" s="225"/>
      <c r="AU864" s="225"/>
      <c r="AV864" s="225"/>
      <c r="AW864" s="225"/>
      <c r="AX864" s="225"/>
      <c r="AY864" s="225"/>
      <c r="AZ864" s="225"/>
      <c r="BA864" s="225"/>
      <c r="BB864" s="225"/>
      <c r="BC864" s="225"/>
      <c r="BD864" s="225"/>
      <c r="BE864" s="225"/>
      <c r="BF864" s="225"/>
      <c r="BG864" s="225"/>
      <c r="BH864" s="225"/>
      <c r="BI864" s="225"/>
      <c r="BJ864" s="225"/>
      <c r="BK864" s="225"/>
      <c r="BL864" s="225"/>
      <c r="BM864" s="225"/>
      <c r="BN864" s="225"/>
      <c r="BO864" s="225"/>
      <c r="BP864" s="225"/>
      <c r="BQ864" s="225"/>
      <c r="BR864" s="225"/>
      <c r="BS864" s="225"/>
      <c r="BT864" s="225"/>
      <c r="BU864" s="225"/>
      <c r="BV864" s="225"/>
      <c r="BW864" s="225"/>
      <c r="BX864" s="225"/>
      <c r="BY864" s="225"/>
      <c r="BZ864" s="225"/>
      <c r="CA864" s="225"/>
      <c r="CB864" s="225"/>
      <c r="CC864" s="225"/>
      <c r="CD864" s="225"/>
      <c r="CE864" s="225"/>
      <c r="CF864" s="225"/>
      <c r="CG864" s="225"/>
      <c r="CH864" s="225"/>
      <c r="CI864" s="225"/>
      <c r="CJ864" s="225"/>
      <c r="CK864" s="225"/>
      <c r="CL864" s="225"/>
      <c r="CM864" s="225"/>
      <c r="CN864" s="225"/>
      <c r="CO864" s="225"/>
      <c r="CP864" s="225"/>
      <c r="CQ864" s="225"/>
      <c r="CR864" s="225"/>
      <c r="CS864" s="225"/>
      <c r="CT864" s="225"/>
    </row>
    <row r="865" spans="1:98" ht="12" customHeight="1" x14ac:dyDescent="0.25">
      <c r="A865" s="225"/>
      <c r="B865" s="225"/>
      <c r="C865" s="225"/>
      <c r="D865" s="225"/>
      <c r="E865" s="225"/>
      <c r="F865" s="225"/>
      <c r="G865" s="225"/>
      <c r="H865" s="225"/>
      <c r="I865" s="225"/>
      <c r="J865" s="225"/>
      <c r="K865" s="225"/>
      <c r="L865" s="225"/>
      <c r="M865" s="225"/>
      <c r="N865" s="225"/>
      <c r="O865" s="225"/>
      <c r="P865" s="225"/>
      <c r="Q865" s="225"/>
      <c r="R865" s="225"/>
      <c r="S865" s="225"/>
      <c r="T865" s="225"/>
      <c r="U865" s="225"/>
      <c r="V865" s="225"/>
      <c r="W865" s="225"/>
      <c r="X865" s="225"/>
      <c r="Y865" s="225"/>
      <c r="Z865" s="225"/>
      <c r="AA865" s="225"/>
      <c r="AB865" s="225"/>
      <c r="AC865" s="225"/>
      <c r="AD865" s="225"/>
      <c r="AE865" s="225"/>
      <c r="AF865" s="225"/>
      <c r="AG865" s="225"/>
      <c r="AH865" s="225"/>
      <c r="AI865" s="225"/>
      <c r="AJ865" s="225"/>
      <c r="AK865" s="257"/>
      <c r="AL865" s="257"/>
      <c r="AM865" s="225"/>
      <c r="AN865" s="225"/>
      <c r="AO865" s="225"/>
      <c r="AP865" s="225"/>
      <c r="AQ865" s="225"/>
      <c r="AR865" s="225"/>
      <c r="AS865" s="225"/>
      <c r="AT865" s="225"/>
      <c r="AU865" s="225"/>
      <c r="AV865" s="225"/>
      <c r="AW865" s="225"/>
      <c r="AX865" s="225"/>
      <c r="AY865" s="225"/>
      <c r="AZ865" s="225"/>
      <c r="BA865" s="225"/>
      <c r="BB865" s="225"/>
      <c r="BC865" s="225"/>
      <c r="BD865" s="225"/>
      <c r="BE865" s="225"/>
      <c r="BF865" s="225"/>
      <c r="BG865" s="225"/>
      <c r="BH865" s="225"/>
      <c r="BI865" s="225"/>
      <c r="BJ865" s="225"/>
      <c r="BK865" s="225"/>
      <c r="BL865" s="225"/>
      <c r="BM865" s="225"/>
      <c r="BN865" s="225"/>
      <c r="BO865" s="225"/>
      <c r="BP865" s="225"/>
      <c r="BQ865" s="225"/>
      <c r="BR865" s="225"/>
      <c r="BS865" s="225"/>
      <c r="BT865" s="225"/>
      <c r="BU865" s="225"/>
      <c r="BV865" s="225"/>
      <c r="BW865" s="225"/>
      <c r="BX865" s="225"/>
      <c r="BY865" s="225"/>
      <c r="BZ865" s="225"/>
      <c r="CA865" s="225"/>
      <c r="CB865" s="225"/>
      <c r="CC865" s="225"/>
      <c r="CD865" s="225"/>
      <c r="CE865" s="225"/>
      <c r="CF865" s="225"/>
      <c r="CG865" s="225"/>
      <c r="CH865" s="225"/>
      <c r="CI865" s="225"/>
      <c r="CJ865" s="225"/>
      <c r="CK865" s="225"/>
      <c r="CL865" s="225"/>
      <c r="CM865" s="225"/>
      <c r="CN865" s="225"/>
      <c r="CO865" s="225"/>
      <c r="CP865" s="225"/>
      <c r="CQ865" s="225"/>
      <c r="CR865" s="225"/>
      <c r="CS865" s="225"/>
      <c r="CT865" s="225"/>
    </row>
    <row r="866" spans="1:98" ht="12" customHeight="1" x14ac:dyDescent="0.25">
      <c r="A866" s="225"/>
      <c r="B866" s="225"/>
      <c r="C866" s="225"/>
      <c r="D866" s="225"/>
      <c r="E866" s="225"/>
      <c r="F866" s="225"/>
      <c r="G866" s="225"/>
      <c r="H866" s="225"/>
      <c r="I866" s="225"/>
      <c r="J866" s="225"/>
      <c r="K866" s="225"/>
      <c r="L866" s="225"/>
      <c r="M866" s="225"/>
      <c r="N866" s="225"/>
      <c r="O866" s="225"/>
      <c r="P866" s="225"/>
      <c r="Q866" s="225"/>
      <c r="R866" s="225"/>
      <c r="S866" s="225"/>
      <c r="T866" s="225"/>
      <c r="U866" s="225"/>
      <c r="V866" s="225"/>
      <c r="W866" s="225"/>
      <c r="X866" s="225"/>
      <c r="Y866" s="225"/>
      <c r="Z866" s="225"/>
      <c r="AA866" s="225"/>
      <c r="AB866" s="225"/>
      <c r="AC866" s="225"/>
      <c r="AD866" s="225"/>
      <c r="AE866" s="225"/>
      <c r="AF866" s="225"/>
      <c r="AG866" s="225"/>
      <c r="AH866" s="225"/>
      <c r="AI866" s="225"/>
      <c r="AJ866" s="225"/>
      <c r="AK866" s="257"/>
      <c r="AL866" s="257"/>
      <c r="AM866" s="225"/>
      <c r="AN866" s="225"/>
      <c r="AO866" s="225"/>
      <c r="AP866" s="225"/>
      <c r="AQ866" s="225"/>
      <c r="AR866" s="225"/>
      <c r="AS866" s="225"/>
      <c r="AT866" s="225"/>
      <c r="AU866" s="225"/>
      <c r="AV866" s="225"/>
      <c r="AW866" s="225"/>
      <c r="AX866" s="225"/>
      <c r="AY866" s="225"/>
      <c r="AZ866" s="225"/>
      <c r="BA866" s="225"/>
      <c r="BB866" s="225"/>
      <c r="BC866" s="225"/>
      <c r="BD866" s="225"/>
      <c r="BE866" s="225"/>
      <c r="BF866" s="225"/>
      <c r="BG866" s="225"/>
      <c r="BH866" s="225"/>
      <c r="BI866" s="225"/>
      <c r="BJ866" s="225"/>
      <c r="BK866" s="225"/>
      <c r="BL866" s="225"/>
      <c r="BM866" s="225"/>
      <c r="BN866" s="225"/>
      <c r="BO866" s="225"/>
      <c r="BP866" s="225"/>
      <c r="BQ866" s="225"/>
      <c r="BR866" s="225"/>
      <c r="BS866" s="225"/>
      <c r="BT866" s="225"/>
      <c r="BU866" s="225"/>
      <c r="BV866" s="225"/>
      <c r="BW866" s="225"/>
      <c r="BX866" s="225"/>
      <c r="BY866" s="225"/>
      <c r="BZ866" s="225"/>
      <c r="CA866" s="225"/>
      <c r="CB866" s="225"/>
      <c r="CC866" s="225"/>
      <c r="CD866" s="225"/>
      <c r="CE866" s="225"/>
      <c r="CF866" s="225"/>
      <c r="CG866" s="225"/>
      <c r="CH866" s="225"/>
      <c r="CI866" s="225"/>
      <c r="CJ866" s="225"/>
      <c r="CK866" s="225"/>
      <c r="CL866" s="225"/>
      <c r="CM866" s="225"/>
      <c r="CN866" s="225"/>
      <c r="CO866" s="225"/>
      <c r="CP866" s="225"/>
      <c r="CQ866" s="225"/>
      <c r="CR866" s="225"/>
      <c r="CS866" s="225"/>
      <c r="CT866" s="225"/>
    </row>
    <row r="867" spans="1:98" ht="12" customHeight="1" x14ac:dyDescent="0.25">
      <c r="A867" s="225"/>
      <c r="B867" s="225"/>
      <c r="C867" s="225"/>
      <c r="D867" s="225"/>
      <c r="E867" s="225"/>
      <c r="F867" s="225"/>
      <c r="G867" s="225"/>
      <c r="H867" s="225"/>
      <c r="I867" s="225"/>
      <c r="J867" s="225"/>
      <c r="K867" s="225"/>
      <c r="L867" s="225"/>
      <c r="M867" s="225"/>
      <c r="N867" s="225"/>
      <c r="O867" s="225"/>
      <c r="P867" s="225"/>
      <c r="Q867" s="225"/>
      <c r="R867" s="225"/>
      <c r="S867" s="225"/>
      <c r="T867" s="225"/>
      <c r="U867" s="225"/>
      <c r="V867" s="225"/>
      <c r="W867" s="225"/>
      <c r="X867" s="225"/>
      <c r="Y867" s="225"/>
      <c r="Z867" s="225"/>
      <c r="AA867" s="225"/>
      <c r="AB867" s="225"/>
      <c r="AC867" s="225"/>
      <c r="AD867" s="225"/>
      <c r="AE867" s="225"/>
      <c r="AF867" s="225"/>
      <c r="AG867" s="225"/>
      <c r="AH867" s="225"/>
      <c r="AI867" s="225"/>
      <c r="AJ867" s="225"/>
      <c r="AK867" s="257"/>
      <c r="AL867" s="257"/>
      <c r="AM867" s="225"/>
      <c r="AN867" s="225"/>
      <c r="AO867" s="225"/>
      <c r="AP867" s="225"/>
      <c r="AQ867" s="225"/>
      <c r="AR867" s="225"/>
      <c r="AS867" s="225"/>
      <c r="AT867" s="225"/>
      <c r="AU867" s="225"/>
      <c r="AV867" s="225"/>
      <c r="AW867" s="225"/>
      <c r="AX867" s="225"/>
      <c r="AY867" s="225"/>
      <c r="AZ867" s="225"/>
      <c r="BA867" s="225"/>
      <c r="BB867" s="225"/>
      <c r="BC867" s="225"/>
      <c r="BD867" s="225"/>
      <c r="BE867" s="225"/>
      <c r="BF867" s="225"/>
      <c r="BG867" s="225"/>
      <c r="BH867" s="225"/>
      <c r="BI867" s="225"/>
      <c r="BJ867" s="225"/>
      <c r="BK867" s="225"/>
      <c r="BL867" s="225"/>
      <c r="BM867" s="225"/>
      <c r="BN867" s="225"/>
      <c r="BO867" s="225"/>
      <c r="BP867" s="225"/>
      <c r="BQ867" s="225"/>
      <c r="BR867" s="225"/>
      <c r="BS867" s="225"/>
      <c r="BT867" s="225"/>
      <c r="BU867" s="225"/>
      <c r="BV867" s="225"/>
      <c r="BW867" s="225"/>
      <c r="BX867" s="225"/>
      <c r="BY867" s="225"/>
      <c r="BZ867" s="225"/>
      <c r="CA867" s="225"/>
      <c r="CB867" s="225"/>
      <c r="CC867" s="225"/>
      <c r="CD867" s="225"/>
      <c r="CE867" s="225"/>
      <c r="CF867" s="225"/>
      <c r="CG867" s="225"/>
      <c r="CH867" s="225"/>
      <c r="CI867" s="225"/>
      <c r="CJ867" s="225"/>
      <c r="CK867" s="225"/>
      <c r="CL867" s="225"/>
      <c r="CM867" s="225"/>
      <c r="CN867" s="225"/>
      <c r="CO867" s="225"/>
      <c r="CP867" s="225"/>
      <c r="CQ867" s="225"/>
      <c r="CR867" s="225"/>
      <c r="CS867" s="225"/>
      <c r="CT867" s="225"/>
    </row>
    <row r="868" spans="1:98" ht="12" customHeight="1" x14ac:dyDescent="0.25">
      <c r="A868" s="225"/>
      <c r="B868" s="225"/>
      <c r="C868" s="225"/>
      <c r="D868" s="225"/>
      <c r="E868" s="225"/>
      <c r="F868" s="225"/>
      <c r="G868" s="225"/>
      <c r="H868" s="225"/>
      <c r="I868" s="225"/>
      <c r="J868" s="225"/>
      <c r="K868" s="225"/>
      <c r="L868" s="225"/>
      <c r="M868" s="225"/>
      <c r="N868" s="225"/>
      <c r="O868" s="225"/>
      <c r="P868" s="225"/>
      <c r="Q868" s="225"/>
      <c r="R868" s="225"/>
      <c r="S868" s="225"/>
      <c r="T868" s="225"/>
      <c r="U868" s="225"/>
      <c r="V868" s="225"/>
      <c r="W868" s="225"/>
      <c r="X868" s="225"/>
      <c r="Y868" s="225"/>
      <c r="Z868" s="225"/>
      <c r="AA868" s="225"/>
      <c r="AB868" s="225"/>
      <c r="AC868" s="225"/>
      <c r="AD868" s="225"/>
      <c r="AE868" s="225"/>
      <c r="AF868" s="225"/>
      <c r="AG868" s="225"/>
      <c r="AH868" s="225"/>
      <c r="AI868" s="225"/>
      <c r="AJ868" s="225"/>
      <c r="AK868" s="257"/>
      <c r="AL868" s="257"/>
      <c r="AM868" s="225"/>
      <c r="AN868" s="225"/>
      <c r="AO868" s="225"/>
      <c r="AP868" s="225"/>
      <c r="AQ868" s="225"/>
      <c r="AR868" s="225"/>
      <c r="AS868" s="225"/>
      <c r="AT868" s="225"/>
      <c r="AU868" s="225"/>
      <c r="AV868" s="225"/>
      <c r="AW868" s="225"/>
      <c r="AX868" s="225"/>
      <c r="AY868" s="225"/>
      <c r="AZ868" s="225"/>
      <c r="BA868" s="225"/>
      <c r="BB868" s="225"/>
      <c r="BC868" s="225"/>
      <c r="BD868" s="225"/>
      <c r="BE868" s="225"/>
      <c r="BF868" s="225"/>
      <c r="BG868" s="225"/>
      <c r="BH868" s="225"/>
      <c r="BI868" s="225"/>
      <c r="BJ868" s="225"/>
      <c r="BK868" s="225"/>
      <c r="BL868" s="225"/>
      <c r="BM868" s="225"/>
      <c r="BN868" s="225"/>
      <c r="BO868" s="225"/>
      <c r="BP868" s="225"/>
      <c r="BQ868" s="225"/>
      <c r="BR868" s="225"/>
      <c r="BS868" s="225"/>
      <c r="BT868" s="225"/>
      <c r="BU868" s="225"/>
      <c r="BV868" s="225"/>
      <c r="BW868" s="225"/>
      <c r="BX868" s="225"/>
      <c r="BY868" s="225"/>
      <c r="BZ868" s="225"/>
      <c r="CA868" s="225"/>
      <c r="CB868" s="225"/>
      <c r="CC868" s="225"/>
      <c r="CD868" s="225"/>
      <c r="CE868" s="225"/>
      <c r="CF868" s="225"/>
      <c r="CG868" s="225"/>
      <c r="CH868" s="225"/>
      <c r="CI868" s="225"/>
      <c r="CJ868" s="225"/>
      <c r="CK868" s="225"/>
      <c r="CL868" s="225"/>
      <c r="CM868" s="225"/>
      <c r="CN868" s="225"/>
      <c r="CO868" s="225"/>
      <c r="CP868" s="225"/>
      <c r="CQ868" s="225"/>
      <c r="CR868" s="225"/>
      <c r="CS868" s="225"/>
      <c r="CT868" s="225"/>
    </row>
    <row r="869" spans="1:98" ht="12" customHeight="1" x14ac:dyDescent="0.25">
      <c r="A869" s="225"/>
      <c r="B869" s="225"/>
      <c r="C869" s="225"/>
      <c r="D869" s="225"/>
      <c r="E869" s="225"/>
      <c r="F869" s="225"/>
      <c r="G869" s="225"/>
      <c r="H869" s="225"/>
      <c r="I869" s="225"/>
      <c r="J869" s="225"/>
      <c r="K869" s="225"/>
      <c r="L869" s="225"/>
      <c r="M869" s="225"/>
      <c r="N869" s="225"/>
      <c r="O869" s="225"/>
      <c r="P869" s="225"/>
      <c r="Q869" s="225"/>
      <c r="R869" s="225"/>
      <c r="S869" s="225"/>
      <c r="T869" s="225"/>
      <c r="U869" s="225"/>
      <c r="V869" s="225"/>
      <c r="W869" s="225"/>
      <c r="X869" s="225"/>
      <c r="Y869" s="225"/>
      <c r="Z869" s="225"/>
      <c r="AA869" s="225"/>
      <c r="AB869" s="225"/>
      <c r="AC869" s="225"/>
      <c r="AD869" s="225"/>
      <c r="AE869" s="225"/>
      <c r="AF869" s="225"/>
      <c r="AG869" s="225"/>
      <c r="AH869" s="225"/>
      <c r="AI869" s="225"/>
      <c r="AJ869" s="225"/>
      <c r="AK869" s="257"/>
      <c r="AL869" s="257"/>
      <c r="AM869" s="225"/>
      <c r="AN869" s="225"/>
      <c r="AO869" s="225"/>
      <c r="AP869" s="225"/>
      <c r="AQ869" s="225"/>
      <c r="AR869" s="225"/>
      <c r="AS869" s="225"/>
      <c r="AT869" s="225"/>
      <c r="AU869" s="225"/>
      <c r="AV869" s="225"/>
      <c r="AW869" s="225"/>
      <c r="AX869" s="225"/>
      <c r="AY869" s="225"/>
      <c r="AZ869" s="225"/>
      <c r="BA869" s="225"/>
      <c r="BB869" s="225"/>
      <c r="BC869" s="225"/>
      <c r="BD869" s="225"/>
      <c r="BE869" s="225"/>
      <c r="BF869" s="225"/>
      <c r="BG869" s="225"/>
      <c r="BH869" s="225"/>
      <c r="BI869" s="225"/>
      <c r="BJ869" s="225"/>
      <c r="BK869" s="225"/>
      <c r="BL869" s="225"/>
      <c r="BM869" s="225"/>
      <c r="BN869" s="225"/>
      <c r="BO869" s="225"/>
      <c r="BP869" s="225"/>
      <c r="BQ869" s="225"/>
      <c r="BR869" s="225"/>
      <c r="BS869" s="225"/>
      <c r="BT869" s="225"/>
      <c r="BU869" s="225"/>
      <c r="BV869" s="225"/>
      <c r="BW869" s="225"/>
      <c r="BX869" s="225"/>
      <c r="BY869" s="225"/>
      <c r="BZ869" s="225"/>
      <c r="CA869" s="225"/>
      <c r="CB869" s="225"/>
      <c r="CC869" s="225"/>
      <c r="CD869" s="225"/>
      <c r="CE869" s="225"/>
      <c r="CF869" s="225"/>
      <c r="CG869" s="225"/>
      <c r="CH869" s="225"/>
      <c r="CI869" s="225"/>
      <c r="CJ869" s="225"/>
      <c r="CK869" s="225"/>
      <c r="CL869" s="225"/>
      <c r="CM869" s="225"/>
      <c r="CN869" s="225"/>
      <c r="CO869" s="225"/>
      <c r="CP869" s="225"/>
      <c r="CQ869" s="225"/>
      <c r="CR869" s="225"/>
      <c r="CS869" s="225"/>
      <c r="CT869" s="225"/>
    </row>
    <row r="870" spans="1:98" ht="12" customHeight="1" x14ac:dyDescent="0.25">
      <c r="A870" s="225"/>
      <c r="B870" s="225"/>
      <c r="C870" s="225"/>
      <c r="D870" s="225"/>
      <c r="E870" s="225"/>
      <c r="F870" s="225"/>
      <c r="G870" s="225"/>
      <c r="H870" s="225"/>
      <c r="I870" s="225"/>
      <c r="J870" s="225"/>
      <c r="K870" s="225"/>
      <c r="L870" s="225"/>
      <c r="M870" s="225"/>
      <c r="N870" s="225"/>
      <c r="O870" s="225"/>
      <c r="P870" s="225"/>
      <c r="Q870" s="225"/>
      <c r="R870" s="225"/>
      <c r="S870" s="225"/>
      <c r="T870" s="225"/>
      <c r="U870" s="225"/>
      <c r="V870" s="225"/>
      <c r="W870" s="225"/>
      <c r="X870" s="225"/>
      <c r="Y870" s="225"/>
      <c r="Z870" s="225"/>
      <c r="AA870" s="225"/>
      <c r="AB870" s="225"/>
      <c r="AC870" s="225"/>
      <c r="AD870" s="225"/>
      <c r="AE870" s="225"/>
      <c r="AF870" s="225"/>
      <c r="AG870" s="225"/>
      <c r="AH870" s="225"/>
      <c r="AI870" s="225"/>
      <c r="AJ870" s="225"/>
      <c r="AK870" s="257"/>
      <c r="AL870" s="257"/>
      <c r="AM870" s="225"/>
      <c r="AN870" s="225"/>
      <c r="AO870" s="225"/>
      <c r="AP870" s="225"/>
      <c r="AQ870" s="225"/>
      <c r="AR870" s="225"/>
      <c r="AS870" s="225"/>
      <c r="AT870" s="225"/>
      <c r="AU870" s="225"/>
      <c r="AV870" s="225"/>
      <c r="AW870" s="225"/>
      <c r="AX870" s="225"/>
      <c r="AY870" s="225"/>
      <c r="AZ870" s="225"/>
      <c r="BA870" s="225"/>
      <c r="BB870" s="225"/>
      <c r="BC870" s="225"/>
      <c r="BD870" s="225"/>
      <c r="BE870" s="225"/>
      <c r="BF870" s="225"/>
      <c r="BG870" s="225"/>
      <c r="BH870" s="225"/>
      <c r="BI870" s="225"/>
      <c r="BJ870" s="225"/>
      <c r="BK870" s="225"/>
      <c r="BL870" s="225"/>
      <c r="BM870" s="225"/>
      <c r="BN870" s="225"/>
      <c r="BO870" s="225"/>
      <c r="BP870" s="225"/>
      <c r="BQ870" s="225"/>
      <c r="BR870" s="225"/>
      <c r="BS870" s="225"/>
      <c r="BT870" s="225"/>
      <c r="BU870" s="225"/>
      <c r="BV870" s="225"/>
      <c r="BW870" s="225"/>
      <c r="BX870" s="225"/>
      <c r="BY870" s="225"/>
      <c r="BZ870" s="225"/>
      <c r="CA870" s="225"/>
      <c r="CB870" s="225"/>
      <c r="CC870" s="225"/>
      <c r="CD870" s="225"/>
      <c r="CE870" s="225"/>
      <c r="CF870" s="225"/>
      <c r="CG870" s="225"/>
      <c r="CH870" s="225"/>
      <c r="CI870" s="225"/>
      <c r="CJ870" s="225"/>
      <c r="CK870" s="225"/>
      <c r="CL870" s="225"/>
      <c r="CM870" s="225"/>
      <c r="CN870" s="225"/>
      <c r="CO870" s="225"/>
      <c r="CP870" s="225"/>
      <c r="CQ870" s="225"/>
      <c r="CR870" s="225"/>
      <c r="CS870" s="225"/>
      <c r="CT870" s="225"/>
    </row>
    <row r="871" spans="1:98" ht="12" customHeight="1" x14ac:dyDescent="0.25">
      <c r="A871" s="225"/>
      <c r="B871" s="225"/>
      <c r="C871" s="225"/>
      <c r="D871" s="225"/>
      <c r="E871" s="225"/>
      <c r="F871" s="225"/>
      <c r="G871" s="225"/>
      <c r="H871" s="225"/>
      <c r="I871" s="225"/>
      <c r="J871" s="225"/>
      <c r="K871" s="225"/>
      <c r="L871" s="225"/>
      <c r="M871" s="225"/>
      <c r="N871" s="225"/>
      <c r="O871" s="225"/>
      <c r="P871" s="225"/>
      <c r="Q871" s="225"/>
      <c r="R871" s="225"/>
      <c r="S871" s="225"/>
      <c r="T871" s="225"/>
      <c r="U871" s="225"/>
      <c r="V871" s="225"/>
      <c r="W871" s="225"/>
      <c r="X871" s="225"/>
      <c r="Y871" s="225"/>
      <c r="Z871" s="225"/>
      <c r="AA871" s="225"/>
      <c r="AB871" s="225"/>
      <c r="AC871" s="225"/>
      <c r="AD871" s="225"/>
      <c r="AE871" s="225"/>
      <c r="AF871" s="225"/>
      <c r="AG871" s="225"/>
      <c r="AH871" s="225"/>
      <c r="AI871" s="225"/>
      <c r="AJ871" s="225"/>
      <c r="AK871" s="257"/>
      <c r="AL871" s="257"/>
      <c r="AM871" s="225"/>
      <c r="AN871" s="225"/>
      <c r="AO871" s="225"/>
      <c r="AP871" s="225"/>
      <c r="AQ871" s="225"/>
      <c r="AR871" s="225"/>
      <c r="AS871" s="225"/>
      <c r="AT871" s="225"/>
      <c r="AU871" s="225"/>
      <c r="AV871" s="225"/>
      <c r="AW871" s="225"/>
      <c r="AX871" s="225"/>
      <c r="AY871" s="225"/>
      <c r="AZ871" s="225"/>
      <c r="BA871" s="225"/>
      <c r="BB871" s="225"/>
      <c r="BC871" s="225"/>
      <c r="BD871" s="225"/>
      <c r="BE871" s="225"/>
      <c r="BF871" s="225"/>
      <c r="BG871" s="225"/>
      <c r="BH871" s="225"/>
      <c r="BI871" s="225"/>
      <c r="BJ871" s="225"/>
      <c r="BK871" s="225"/>
      <c r="BL871" s="225"/>
      <c r="BM871" s="225"/>
      <c r="BN871" s="225"/>
      <c r="BO871" s="225"/>
      <c r="BP871" s="225"/>
      <c r="BQ871" s="225"/>
      <c r="BR871" s="225"/>
      <c r="BS871" s="225"/>
      <c r="BT871" s="225"/>
      <c r="BU871" s="225"/>
      <c r="BV871" s="225"/>
      <c r="BW871" s="225"/>
      <c r="BX871" s="225"/>
      <c r="BY871" s="225"/>
      <c r="BZ871" s="225"/>
      <c r="CA871" s="225"/>
      <c r="CB871" s="225"/>
      <c r="CC871" s="225"/>
      <c r="CD871" s="225"/>
      <c r="CE871" s="225"/>
      <c r="CF871" s="225"/>
      <c r="CG871" s="225"/>
      <c r="CH871" s="225"/>
      <c r="CI871" s="225"/>
      <c r="CJ871" s="225"/>
      <c r="CK871" s="225"/>
      <c r="CL871" s="225"/>
      <c r="CM871" s="225"/>
      <c r="CN871" s="225"/>
      <c r="CO871" s="225"/>
      <c r="CP871" s="225"/>
      <c r="CQ871" s="225"/>
      <c r="CR871" s="225"/>
      <c r="CS871" s="225"/>
      <c r="CT871" s="225"/>
    </row>
    <row r="872" spans="1:98" ht="12" customHeight="1" x14ac:dyDescent="0.25">
      <c r="A872" s="225"/>
      <c r="B872" s="225"/>
      <c r="C872" s="225"/>
      <c r="D872" s="225"/>
      <c r="E872" s="225"/>
      <c r="F872" s="225"/>
      <c r="G872" s="225"/>
      <c r="H872" s="225"/>
      <c r="I872" s="225"/>
      <c r="J872" s="225"/>
      <c r="K872" s="225"/>
      <c r="L872" s="225"/>
      <c r="M872" s="225"/>
      <c r="N872" s="225"/>
      <c r="O872" s="225"/>
      <c r="P872" s="225"/>
      <c r="Q872" s="225"/>
      <c r="R872" s="225"/>
      <c r="S872" s="225"/>
      <c r="T872" s="225"/>
      <c r="U872" s="225"/>
      <c r="V872" s="225"/>
      <c r="W872" s="225"/>
      <c r="X872" s="225"/>
      <c r="Y872" s="225"/>
      <c r="Z872" s="225"/>
      <c r="AA872" s="225"/>
      <c r="AB872" s="225"/>
      <c r="AC872" s="225"/>
      <c r="AD872" s="225"/>
      <c r="AE872" s="225"/>
      <c r="AF872" s="225"/>
      <c r="AG872" s="225"/>
      <c r="AH872" s="225"/>
      <c r="AI872" s="225"/>
      <c r="AJ872" s="225"/>
      <c r="AK872" s="257"/>
      <c r="AL872" s="257"/>
      <c r="AM872" s="225"/>
      <c r="AN872" s="225"/>
      <c r="AO872" s="225"/>
      <c r="AP872" s="225"/>
      <c r="AQ872" s="225"/>
      <c r="AR872" s="225"/>
      <c r="AS872" s="225"/>
      <c r="AT872" s="225"/>
      <c r="AU872" s="225"/>
      <c r="AV872" s="225"/>
      <c r="AW872" s="225"/>
      <c r="AX872" s="225"/>
      <c r="AY872" s="225"/>
      <c r="AZ872" s="225"/>
      <c r="BA872" s="225"/>
      <c r="BB872" s="225"/>
      <c r="BC872" s="225"/>
      <c r="BD872" s="225"/>
      <c r="BE872" s="225"/>
      <c r="BF872" s="225"/>
      <c r="BG872" s="225"/>
      <c r="BH872" s="225"/>
      <c r="BI872" s="225"/>
      <c r="BJ872" s="225"/>
      <c r="BK872" s="225"/>
      <c r="BL872" s="225"/>
      <c r="BM872" s="225"/>
      <c r="BN872" s="225"/>
      <c r="BO872" s="225"/>
      <c r="BP872" s="225"/>
      <c r="BQ872" s="225"/>
      <c r="BR872" s="225"/>
      <c r="BS872" s="225"/>
      <c r="BT872" s="225"/>
      <c r="BU872" s="225"/>
      <c r="BV872" s="225"/>
      <c r="BW872" s="225"/>
      <c r="BX872" s="225"/>
      <c r="BY872" s="225"/>
      <c r="BZ872" s="225"/>
      <c r="CA872" s="225"/>
      <c r="CB872" s="225"/>
      <c r="CC872" s="225"/>
      <c r="CD872" s="225"/>
      <c r="CE872" s="225"/>
      <c r="CF872" s="225"/>
      <c r="CG872" s="225"/>
      <c r="CH872" s="225"/>
      <c r="CI872" s="225"/>
      <c r="CJ872" s="225"/>
      <c r="CK872" s="225"/>
      <c r="CL872" s="225"/>
      <c r="CM872" s="225"/>
      <c r="CN872" s="225"/>
      <c r="CO872" s="225"/>
      <c r="CP872" s="225"/>
      <c r="CQ872" s="225"/>
      <c r="CR872" s="225"/>
      <c r="CS872" s="225"/>
      <c r="CT872" s="225"/>
    </row>
    <row r="873" spans="1:98" ht="12" customHeight="1" x14ac:dyDescent="0.25">
      <c r="A873" s="225"/>
      <c r="B873" s="225"/>
      <c r="C873" s="225"/>
      <c r="D873" s="225"/>
      <c r="E873" s="225"/>
      <c r="F873" s="225"/>
      <c r="G873" s="225"/>
      <c r="H873" s="225"/>
      <c r="I873" s="225"/>
      <c r="J873" s="225"/>
      <c r="K873" s="225"/>
      <c r="L873" s="225"/>
      <c r="M873" s="225"/>
      <c r="N873" s="225"/>
      <c r="O873" s="225"/>
      <c r="P873" s="225"/>
      <c r="Q873" s="225"/>
      <c r="R873" s="225"/>
      <c r="S873" s="225"/>
      <c r="T873" s="225"/>
      <c r="U873" s="225"/>
      <c r="V873" s="225"/>
      <c r="W873" s="225"/>
      <c r="X873" s="225"/>
      <c r="Y873" s="225"/>
      <c r="Z873" s="225"/>
      <c r="AA873" s="225"/>
      <c r="AB873" s="225"/>
      <c r="AC873" s="225"/>
      <c r="AD873" s="225"/>
      <c r="AE873" s="225"/>
      <c r="AF873" s="225"/>
      <c r="AG873" s="225"/>
      <c r="AH873" s="225"/>
      <c r="AI873" s="225"/>
      <c r="AJ873" s="225"/>
      <c r="AK873" s="257"/>
      <c r="AL873" s="257"/>
      <c r="AM873" s="225"/>
      <c r="AN873" s="225"/>
      <c r="AO873" s="225"/>
      <c r="AP873" s="225"/>
      <c r="AQ873" s="225"/>
      <c r="AR873" s="225"/>
      <c r="AS873" s="225"/>
      <c r="AT873" s="225"/>
      <c r="AU873" s="225"/>
      <c r="AV873" s="225"/>
      <c r="AW873" s="225"/>
      <c r="AX873" s="225"/>
      <c r="AY873" s="225"/>
      <c r="AZ873" s="225"/>
      <c r="BA873" s="225"/>
      <c r="BB873" s="225"/>
      <c r="BC873" s="225"/>
      <c r="BD873" s="225"/>
      <c r="BE873" s="225"/>
      <c r="BF873" s="225"/>
      <c r="BG873" s="225"/>
      <c r="BH873" s="225"/>
      <c r="BI873" s="225"/>
      <c r="BJ873" s="225"/>
      <c r="BK873" s="225"/>
      <c r="BL873" s="225"/>
      <c r="BM873" s="225"/>
      <c r="BN873" s="225"/>
      <c r="BO873" s="225"/>
      <c r="BP873" s="225"/>
      <c r="BQ873" s="225"/>
      <c r="BR873" s="225"/>
      <c r="BS873" s="225"/>
      <c r="BT873" s="225"/>
      <c r="BU873" s="225"/>
      <c r="BV873" s="225"/>
      <c r="BW873" s="225"/>
      <c r="BX873" s="225"/>
      <c r="BY873" s="225"/>
      <c r="BZ873" s="225"/>
      <c r="CA873" s="225"/>
      <c r="CB873" s="225"/>
      <c r="CC873" s="225"/>
      <c r="CD873" s="225"/>
      <c r="CE873" s="225"/>
      <c r="CF873" s="225"/>
      <c r="CG873" s="225"/>
      <c r="CH873" s="225"/>
      <c r="CI873" s="225"/>
      <c r="CJ873" s="225"/>
      <c r="CK873" s="225"/>
      <c r="CL873" s="225"/>
      <c r="CM873" s="225"/>
      <c r="CN873" s="225"/>
      <c r="CO873" s="225"/>
      <c r="CP873" s="225"/>
      <c r="CQ873" s="225"/>
      <c r="CR873" s="225"/>
      <c r="CS873" s="225"/>
      <c r="CT873" s="225"/>
    </row>
    <row r="874" spans="1:98" ht="12" customHeight="1" x14ac:dyDescent="0.25">
      <c r="A874" s="225"/>
      <c r="B874" s="225"/>
      <c r="C874" s="225"/>
      <c r="D874" s="225"/>
      <c r="E874" s="225"/>
      <c r="F874" s="225"/>
      <c r="G874" s="225"/>
      <c r="H874" s="225"/>
      <c r="I874" s="225"/>
      <c r="J874" s="225"/>
      <c r="K874" s="225"/>
      <c r="L874" s="225"/>
      <c r="M874" s="225"/>
      <c r="N874" s="225"/>
      <c r="O874" s="225"/>
      <c r="P874" s="225"/>
      <c r="Q874" s="225"/>
      <c r="R874" s="225"/>
      <c r="S874" s="225"/>
      <c r="T874" s="225"/>
      <c r="U874" s="225"/>
      <c r="V874" s="225"/>
      <c r="W874" s="225"/>
      <c r="X874" s="225"/>
      <c r="Y874" s="225"/>
      <c r="Z874" s="225"/>
      <c r="AA874" s="225"/>
      <c r="AB874" s="225"/>
      <c r="AC874" s="225"/>
      <c r="AD874" s="225"/>
      <c r="AE874" s="225"/>
      <c r="AF874" s="225"/>
      <c r="AG874" s="225"/>
      <c r="AH874" s="225"/>
      <c r="AI874" s="225"/>
      <c r="AJ874" s="225"/>
      <c r="AK874" s="257"/>
      <c r="AL874" s="257"/>
      <c r="AM874" s="225"/>
      <c r="AN874" s="225"/>
      <c r="AO874" s="225"/>
      <c r="AP874" s="225"/>
      <c r="AQ874" s="225"/>
      <c r="AR874" s="225"/>
      <c r="AS874" s="225"/>
      <c r="AT874" s="225"/>
      <c r="AU874" s="225"/>
      <c r="AV874" s="225"/>
      <c r="AW874" s="225"/>
      <c r="AX874" s="225"/>
      <c r="AY874" s="225"/>
      <c r="AZ874" s="225"/>
      <c r="BA874" s="225"/>
      <c r="BB874" s="225"/>
      <c r="BC874" s="225"/>
      <c r="BD874" s="225"/>
      <c r="BE874" s="225"/>
      <c r="BF874" s="225"/>
      <c r="BG874" s="225"/>
      <c r="BH874" s="225"/>
      <c r="BI874" s="225"/>
      <c r="BJ874" s="225"/>
      <c r="BK874" s="225"/>
      <c r="BL874" s="225"/>
      <c r="BM874" s="225"/>
      <c r="BN874" s="225"/>
      <c r="BO874" s="225"/>
      <c r="BP874" s="225"/>
      <c r="BQ874" s="225"/>
      <c r="BR874" s="225"/>
      <c r="BS874" s="225"/>
      <c r="BT874" s="225"/>
      <c r="BU874" s="225"/>
      <c r="BV874" s="225"/>
      <c r="BW874" s="225"/>
      <c r="BX874" s="225"/>
      <c r="BY874" s="225"/>
      <c r="BZ874" s="225"/>
      <c r="CA874" s="225"/>
      <c r="CB874" s="225"/>
      <c r="CC874" s="225"/>
      <c r="CD874" s="225"/>
      <c r="CE874" s="225"/>
      <c r="CF874" s="225"/>
      <c r="CG874" s="225"/>
      <c r="CH874" s="225"/>
      <c r="CI874" s="225"/>
      <c r="CJ874" s="225"/>
      <c r="CK874" s="225"/>
      <c r="CL874" s="225"/>
      <c r="CM874" s="225"/>
      <c r="CN874" s="225"/>
      <c r="CO874" s="225"/>
      <c r="CP874" s="225"/>
      <c r="CQ874" s="225"/>
      <c r="CR874" s="225"/>
      <c r="CS874" s="225"/>
      <c r="CT874" s="225"/>
    </row>
    <row r="875" spans="1:98" ht="12" customHeight="1" x14ac:dyDescent="0.25">
      <c r="A875" s="225"/>
      <c r="B875" s="225"/>
      <c r="C875" s="225"/>
      <c r="D875" s="225"/>
      <c r="E875" s="225"/>
      <c r="F875" s="225"/>
      <c r="G875" s="225"/>
      <c r="H875" s="225"/>
      <c r="I875" s="225"/>
      <c r="J875" s="225"/>
      <c r="K875" s="225"/>
      <c r="L875" s="225"/>
      <c r="M875" s="225"/>
      <c r="N875" s="225"/>
      <c r="O875" s="225"/>
      <c r="P875" s="225"/>
      <c r="Q875" s="225"/>
      <c r="R875" s="225"/>
      <c r="S875" s="225"/>
      <c r="T875" s="225"/>
      <c r="U875" s="225"/>
      <c r="V875" s="225"/>
      <c r="W875" s="225"/>
      <c r="X875" s="225"/>
      <c r="Y875" s="225"/>
      <c r="Z875" s="225"/>
      <c r="AA875" s="225"/>
      <c r="AB875" s="225"/>
      <c r="AC875" s="225"/>
      <c r="AD875" s="225"/>
      <c r="AE875" s="225"/>
      <c r="AF875" s="225"/>
      <c r="AG875" s="225"/>
      <c r="AH875" s="225"/>
      <c r="AI875" s="225"/>
      <c r="AJ875" s="225"/>
      <c r="AK875" s="257"/>
      <c r="AL875" s="257"/>
      <c r="AM875" s="225"/>
      <c r="AN875" s="225"/>
      <c r="AO875" s="225"/>
      <c r="AP875" s="225"/>
      <c r="AQ875" s="225"/>
      <c r="AR875" s="225"/>
      <c r="AS875" s="225"/>
      <c r="AT875" s="225"/>
      <c r="AU875" s="225"/>
      <c r="AV875" s="225"/>
      <c r="AW875" s="225"/>
      <c r="AX875" s="225"/>
      <c r="AY875" s="225"/>
      <c r="AZ875" s="225"/>
      <c r="BA875" s="225"/>
      <c r="BB875" s="225"/>
      <c r="BC875" s="225"/>
      <c r="BD875" s="225"/>
      <c r="BE875" s="225"/>
      <c r="BF875" s="225"/>
      <c r="BG875" s="225"/>
      <c r="BH875" s="225"/>
      <c r="BI875" s="225"/>
      <c r="BJ875" s="225"/>
      <c r="BK875" s="225"/>
      <c r="BL875" s="225"/>
      <c r="BM875" s="225"/>
      <c r="BN875" s="225"/>
      <c r="BO875" s="225"/>
      <c r="BP875" s="225"/>
      <c r="BQ875" s="225"/>
      <c r="BR875" s="225"/>
      <c r="BS875" s="225"/>
      <c r="BT875" s="225"/>
      <c r="BU875" s="225"/>
      <c r="BV875" s="225"/>
      <c r="BW875" s="225"/>
      <c r="BX875" s="225"/>
      <c r="BY875" s="225"/>
      <c r="BZ875" s="225"/>
      <c r="CA875" s="225"/>
      <c r="CB875" s="225"/>
      <c r="CC875" s="225"/>
      <c r="CD875" s="225"/>
      <c r="CE875" s="225"/>
      <c r="CF875" s="225"/>
      <c r="CG875" s="225"/>
      <c r="CH875" s="225"/>
      <c r="CI875" s="225"/>
      <c r="CJ875" s="225"/>
      <c r="CK875" s="225"/>
      <c r="CL875" s="225"/>
      <c r="CM875" s="225"/>
      <c r="CN875" s="225"/>
      <c r="CO875" s="225"/>
      <c r="CP875" s="225"/>
      <c r="CQ875" s="225"/>
      <c r="CR875" s="225"/>
      <c r="CS875" s="225"/>
      <c r="CT875" s="225"/>
    </row>
    <row r="876" spans="1:98" ht="12" customHeight="1" x14ac:dyDescent="0.25">
      <c r="A876" s="225"/>
      <c r="B876" s="225"/>
      <c r="C876" s="225"/>
      <c r="D876" s="225"/>
      <c r="E876" s="225"/>
      <c r="F876" s="225"/>
      <c r="G876" s="225"/>
      <c r="H876" s="225"/>
      <c r="I876" s="225"/>
      <c r="J876" s="225"/>
      <c r="K876" s="225"/>
      <c r="L876" s="225"/>
      <c r="M876" s="225"/>
      <c r="N876" s="225"/>
      <c r="O876" s="225"/>
      <c r="P876" s="225"/>
      <c r="Q876" s="225"/>
      <c r="R876" s="225"/>
      <c r="S876" s="225"/>
      <c r="T876" s="225"/>
      <c r="U876" s="225"/>
      <c r="V876" s="225"/>
      <c r="W876" s="225"/>
      <c r="X876" s="225"/>
      <c r="Y876" s="225"/>
      <c r="Z876" s="225"/>
      <c r="AA876" s="225"/>
      <c r="AB876" s="225"/>
      <c r="AC876" s="225"/>
      <c r="AD876" s="225"/>
      <c r="AE876" s="225"/>
      <c r="AF876" s="225"/>
      <c r="AG876" s="225"/>
      <c r="AH876" s="225"/>
      <c r="AI876" s="225"/>
      <c r="AJ876" s="225"/>
      <c r="AK876" s="257"/>
      <c r="AL876" s="257"/>
      <c r="AM876" s="225"/>
      <c r="AN876" s="225"/>
      <c r="AO876" s="225"/>
      <c r="AP876" s="225"/>
      <c r="AQ876" s="225"/>
      <c r="AR876" s="225"/>
      <c r="AS876" s="225"/>
      <c r="AT876" s="225"/>
      <c r="AU876" s="225"/>
      <c r="AV876" s="225"/>
      <c r="AW876" s="225"/>
      <c r="AX876" s="225"/>
      <c r="AY876" s="225"/>
      <c r="AZ876" s="225"/>
      <c r="BA876" s="225"/>
      <c r="BB876" s="225"/>
      <c r="BC876" s="225"/>
      <c r="BD876" s="225"/>
      <c r="BE876" s="225"/>
      <c r="BF876" s="225"/>
      <c r="BG876" s="225"/>
      <c r="BH876" s="225"/>
      <c r="BI876" s="225"/>
      <c r="BJ876" s="225"/>
      <c r="BK876" s="225"/>
      <c r="BL876" s="225"/>
      <c r="BM876" s="225"/>
      <c r="BN876" s="225"/>
      <c r="BO876" s="225"/>
      <c r="BP876" s="225"/>
      <c r="BQ876" s="225"/>
      <c r="BR876" s="225"/>
      <c r="BS876" s="225"/>
      <c r="BT876" s="225"/>
      <c r="BU876" s="225"/>
      <c r="BV876" s="225"/>
      <c r="BW876" s="225"/>
      <c r="BX876" s="225"/>
      <c r="BY876" s="225"/>
      <c r="BZ876" s="225"/>
      <c r="CA876" s="225"/>
      <c r="CB876" s="225"/>
      <c r="CC876" s="225"/>
      <c r="CD876" s="225"/>
      <c r="CE876" s="225"/>
      <c r="CF876" s="225"/>
      <c r="CG876" s="225"/>
      <c r="CH876" s="225"/>
      <c r="CI876" s="225"/>
      <c r="CJ876" s="225"/>
      <c r="CK876" s="225"/>
      <c r="CL876" s="225"/>
      <c r="CM876" s="225"/>
      <c r="CN876" s="225"/>
      <c r="CO876" s="225"/>
      <c r="CP876" s="225"/>
      <c r="CQ876" s="225"/>
      <c r="CR876" s="225"/>
      <c r="CS876" s="225"/>
      <c r="CT876" s="225"/>
    </row>
    <row r="877" spans="1:98" ht="12" customHeight="1" x14ac:dyDescent="0.25">
      <c r="A877" s="225"/>
      <c r="B877" s="225"/>
      <c r="C877" s="225"/>
      <c r="D877" s="225"/>
      <c r="E877" s="225"/>
      <c r="F877" s="225"/>
      <c r="G877" s="225"/>
      <c r="H877" s="225"/>
      <c r="I877" s="225"/>
      <c r="J877" s="225"/>
      <c r="K877" s="225"/>
      <c r="L877" s="225"/>
      <c r="M877" s="225"/>
      <c r="N877" s="225"/>
      <c r="O877" s="225"/>
      <c r="P877" s="225"/>
      <c r="Q877" s="225"/>
      <c r="R877" s="225"/>
      <c r="S877" s="225"/>
      <c r="T877" s="225"/>
      <c r="U877" s="225"/>
      <c r="V877" s="225"/>
      <c r="W877" s="225"/>
      <c r="X877" s="225"/>
      <c r="Y877" s="225"/>
      <c r="Z877" s="225"/>
      <c r="AA877" s="225"/>
      <c r="AB877" s="225"/>
      <c r="AC877" s="225"/>
      <c r="AD877" s="225"/>
      <c r="AE877" s="225"/>
      <c r="AF877" s="225"/>
      <c r="AG877" s="225"/>
      <c r="AH877" s="225"/>
      <c r="AI877" s="225"/>
      <c r="AJ877" s="225"/>
      <c r="AK877" s="257"/>
      <c r="AL877" s="257"/>
      <c r="AM877" s="225"/>
      <c r="AN877" s="225"/>
      <c r="AO877" s="225"/>
      <c r="AP877" s="225"/>
      <c r="AQ877" s="225"/>
      <c r="AR877" s="225"/>
      <c r="AS877" s="225"/>
      <c r="AT877" s="225"/>
      <c r="AU877" s="225"/>
      <c r="AV877" s="225"/>
      <c r="AW877" s="225"/>
      <c r="AX877" s="225"/>
      <c r="AY877" s="225"/>
      <c r="AZ877" s="225"/>
      <c r="BA877" s="225"/>
      <c r="BB877" s="225"/>
      <c r="BC877" s="225"/>
      <c r="BD877" s="225"/>
      <c r="BE877" s="225"/>
      <c r="BF877" s="225"/>
      <c r="BG877" s="225"/>
      <c r="BH877" s="225"/>
      <c r="BI877" s="225"/>
      <c r="BJ877" s="225"/>
      <c r="BK877" s="225"/>
      <c r="BL877" s="225"/>
      <c r="BM877" s="225"/>
      <c r="BN877" s="225"/>
      <c r="BO877" s="225"/>
      <c r="BP877" s="225"/>
      <c r="BQ877" s="225"/>
      <c r="BR877" s="225"/>
      <c r="BS877" s="225"/>
      <c r="BT877" s="225"/>
      <c r="BU877" s="225"/>
      <c r="BV877" s="225"/>
      <c r="BW877" s="225"/>
      <c r="BX877" s="225"/>
      <c r="BY877" s="225"/>
      <c r="BZ877" s="225"/>
      <c r="CA877" s="225"/>
      <c r="CB877" s="225"/>
      <c r="CC877" s="225"/>
      <c r="CD877" s="225"/>
      <c r="CE877" s="225"/>
      <c r="CF877" s="225"/>
      <c r="CG877" s="225"/>
      <c r="CH877" s="225"/>
      <c r="CI877" s="225"/>
      <c r="CJ877" s="225"/>
      <c r="CK877" s="225"/>
      <c r="CL877" s="225"/>
      <c r="CM877" s="225"/>
      <c r="CN877" s="225"/>
      <c r="CO877" s="225"/>
      <c r="CP877" s="225"/>
      <c r="CQ877" s="225"/>
      <c r="CR877" s="225"/>
      <c r="CS877" s="225"/>
      <c r="CT877" s="225"/>
    </row>
    <row r="878" spans="1:98" ht="12" customHeight="1" x14ac:dyDescent="0.25">
      <c r="A878" s="225"/>
      <c r="B878" s="225"/>
      <c r="C878" s="225"/>
      <c r="D878" s="225"/>
      <c r="E878" s="225"/>
      <c r="F878" s="225"/>
      <c r="G878" s="225"/>
      <c r="H878" s="225"/>
      <c r="I878" s="225"/>
      <c r="J878" s="225"/>
      <c r="K878" s="225"/>
      <c r="L878" s="225"/>
      <c r="M878" s="225"/>
      <c r="N878" s="225"/>
      <c r="O878" s="225"/>
      <c r="P878" s="225"/>
      <c r="Q878" s="225"/>
      <c r="R878" s="225"/>
      <c r="S878" s="225"/>
      <c r="T878" s="225"/>
      <c r="U878" s="225"/>
      <c r="V878" s="225"/>
      <c r="W878" s="225"/>
      <c r="X878" s="225"/>
      <c r="Y878" s="225"/>
      <c r="Z878" s="225"/>
      <c r="AA878" s="225"/>
      <c r="AB878" s="225"/>
      <c r="AC878" s="225"/>
      <c r="AD878" s="225"/>
      <c r="AE878" s="225"/>
      <c r="AF878" s="225"/>
      <c r="AG878" s="225"/>
      <c r="AH878" s="225"/>
      <c r="AI878" s="225"/>
      <c r="AJ878" s="225"/>
      <c r="AK878" s="257"/>
      <c r="AL878" s="257"/>
      <c r="AM878" s="225"/>
      <c r="AN878" s="225"/>
      <c r="AO878" s="225"/>
      <c r="AP878" s="225"/>
      <c r="AQ878" s="225"/>
      <c r="AR878" s="225"/>
      <c r="AS878" s="225"/>
      <c r="AT878" s="225"/>
      <c r="AU878" s="225"/>
      <c r="AV878" s="225"/>
      <c r="AW878" s="225"/>
      <c r="AX878" s="225"/>
      <c r="AY878" s="225"/>
      <c r="AZ878" s="225"/>
      <c r="BA878" s="225"/>
      <c r="BB878" s="225"/>
      <c r="BC878" s="225"/>
      <c r="BD878" s="225"/>
      <c r="BE878" s="225"/>
      <c r="BF878" s="225"/>
      <c r="BG878" s="225"/>
      <c r="BH878" s="225"/>
      <c r="BI878" s="225"/>
      <c r="BJ878" s="225"/>
      <c r="BK878" s="225"/>
      <c r="BL878" s="225"/>
      <c r="BM878" s="225"/>
      <c r="BN878" s="225"/>
      <c r="BO878" s="225"/>
      <c r="BP878" s="225"/>
      <c r="BQ878" s="225"/>
      <c r="BR878" s="225"/>
      <c r="BS878" s="225"/>
      <c r="BT878" s="225"/>
      <c r="BU878" s="225"/>
      <c r="BV878" s="225"/>
      <c r="BW878" s="225"/>
      <c r="BX878" s="225"/>
      <c r="BY878" s="225"/>
      <c r="BZ878" s="225"/>
      <c r="CA878" s="225"/>
      <c r="CB878" s="225"/>
      <c r="CC878" s="225"/>
      <c r="CD878" s="225"/>
      <c r="CE878" s="225"/>
      <c r="CF878" s="225"/>
      <c r="CG878" s="225"/>
      <c r="CH878" s="225"/>
      <c r="CI878" s="225"/>
      <c r="CJ878" s="225"/>
      <c r="CK878" s="225"/>
      <c r="CL878" s="225"/>
      <c r="CM878" s="225"/>
      <c r="CN878" s="225"/>
      <c r="CO878" s="225"/>
      <c r="CP878" s="225"/>
      <c r="CQ878" s="225"/>
      <c r="CR878" s="225"/>
      <c r="CS878" s="225"/>
      <c r="CT878" s="225"/>
    </row>
    <row r="879" spans="1:98" ht="12" customHeight="1" x14ac:dyDescent="0.25">
      <c r="A879" s="225"/>
      <c r="B879" s="225"/>
      <c r="C879" s="225"/>
      <c r="D879" s="225"/>
      <c r="E879" s="225"/>
      <c r="F879" s="225"/>
      <c r="G879" s="225"/>
      <c r="H879" s="225"/>
      <c r="I879" s="225"/>
      <c r="J879" s="225"/>
      <c r="K879" s="225"/>
      <c r="L879" s="225"/>
      <c r="M879" s="225"/>
      <c r="N879" s="225"/>
      <c r="O879" s="225"/>
      <c r="P879" s="225"/>
      <c r="Q879" s="225"/>
      <c r="R879" s="225"/>
      <c r="S879" s="225"/>
      <c r="T879" s="225"/>
      <c r="U879" s="225"/>
      <c r="V879" s="225"/>
      <c r="W879" s="225"/>
      <c r="X879" s="225"/>
      <c r="Y879" s="225"/>
      <c r="Z879" s="225"/>
      <c r="AA879" s="225"/>
      <c r="AB879" s="225"/>
      <c r="AC879" s="225"/>
      <c r="AD879" s="225"/>
      <c r="AE879" s="225"/>
      <c r="AF879" s="225"/>
      <c r="AG879" s="225"/>
      <c r="AH879" s="225"/>
      <c r="AI879" s="225"/>
      <c r="AJ879" s="225"/>
      <c r="AK879" s="257"/>
      <c r="AL879" s="257"/>
      <c r="AM879" s="225"/>
      <c r="AN879" s="225"/>
      <c r="AO879" s="225"/>
      <c r="AP879" s="225"/>
      <c r="AQ879" s="225"/>
      <c r="AR879" s="225"/>
      <c r="AS879" s="225"/>
      <c r="AT879" s="225"/>
      <c r="AU879" s="225"/>
      <c r="AV879" s="225"/>
      <c r="AW879" s="225"/>
      <c r="AX879" s="225"/>
      <c r="AY879" s="225"/>
      <c r="AZ879" s="225"/>
      <c r="BA879" s="225"/>
      <c r="BB879" s="225"/>
      <c r="BC879" s="225"/>
      <c r="BD879" s="225"/>
      <c r="BE879" s="225"/>
      <c r="BF879" s="225"/>
      <c r="BG879" s="225"/>
      <c r="BH879" s="225"/>
      <c r="BI879" s="225"/>
      <c r="BJ879" s="225"/>
      <c r="BK879" s="225"/>
      <c r="BL879" s="225"/>
      <c r="BM879" s="225"/>
      <c r="BN879" s="225"/>
      <c r="BO879" s="225"/>
      <c r="BP879" s="225"/>
      <c r="BQ879" s="225"/>
      <c r="BR879" s="225"/>
      <c r="BS879" s="225"/>
      <c r="BT879" s="225"/>
      <c r="BU879" s="225"/>
      <c r="BV879" s="225"/>
      <c r="BW879" s="225"/>
      <c r="BX879" s="225"/>
      <c r="BY879" s="225"/>
      <c r="BZ879" s="225"/>
      <c r="CA879" s="225"/>
      <c r="CB879" s="225"/>
      <c r="CC879" s="225"/>
      <c r="CD879" s="225"/>
      <c r="CE879" s="225"/>
      <c r="CF879" s="225"/>
      <c r="CG879" s="225"/>
      <c r="CH879" s="225"/>
      <c r="CI879" s="225"/>
      <c r="CJ879" s="225"/>
      <c r="CK879" s="225"/>
      <c r="CL879" s="225"/>
      <c r="CM879" s="225"/>
      <c r="CN879" s="225"/>
      <c r="CO879" s="225"/>
      <c r="CP879" s="225"/>
      <c r="CQ879" s="225"/>
      <c r="CR879" s="225"/>
      <c r="CS879" s="225"/>
      <c r="CT879" s="225"/>
    </row>
    <row r="880" spans="1:98" ht="12" customHeight="1" x14ac:dyDescent="0.25">
      <c r="A880" s="225"/>
      <c r="B880" s="225"/>
      <c r="C880" s="225"/>
      <c r="D880" s="225"/>
      <c r="E880" s="225"/>
      <c r="F880" s="225"/>
      <c r="G880" s="225"/>
      <c r="H880" s="225"/>
      <c r="I880" s="225"/>
      <c r="J880" s="225"/>
      <c r="K880" s="225"/>
      <c r="L880" s="225"/>
      <c r="M880" s="225"/>
      <c r="N880" s="225"/>
      <c r="O880" s="225"/>
      <c r="P880" s="225"/>
      <c r="Q880" s="225"/>
      <c r="R880" s="225"/>
      <c r="S880" s="225"/>
      <c r="T880" s="225"/>
      <c r="U880" s="225"/>
      <c r="V880" s="225"/>
      <c r="W880" s="225"/>
      <c r="X880" s="225"/>
      <c r="Y880" s="225"/>
      <c r="Z880" s="225"/>
      <c r="AA880" s="225"/>
      <c r="AB880" s="225"/>
      <c r="AC880" s="225"/>
      <c r="AD880" s="225"/>
      <c r="AE880" s="225"/>
      <c r="AF880" s="225"/>
      <c r="AG880" s="225"/>
      <c r="AH880" s="225"/>
      <c r="AI880" s="225"/>
      <c r="AJ880" s="225"/>
      <c r="AK880" s="257"/>
      <c r="AL880" s="257"/>
      <c r="AM880" s="225"/>
      <c r="AN880" s="225"/>
      <c r="AO880" s="225"/>
      <c r="AP880" s="225"/>
      <c r="AQ880" s="225"/>
      <c r="AR880" s="225"/>
      <c r="AS880" s="225"/>
      <c r="AT880" s="225"/>
      <c r="AU880" s="225"/>
      <c r="AV880" s="225"/>
      <c r="AW880" s="225"/>
      <c r="AX880" s="225"/>
      <c r="AY880" s="225"/>
      <c r="AZ880" s="225"/>
      <c r="BA880" s="225"/>
      <c r="BB880" s="225"/>
      <c r="BC880" s="225"/>
      <c r="BD880" s="225"/>
      <c r="BE880" s="225"/>
      <c r="BF880" s="225"/>
      <c r="BG880" s="225"/>
      <c r="BH880" s="225"/>
      <c r="BI880" s="225"/>
      <c r="BJ880" s="225"/>
      <c r="BK880" s="225"/>
      <c r="BL880" s="225"/>
      <c r="BM880" s="225"/>
      <c r="BN880" s="225"/>
      <c r="BO880" s="225"/>
      <c r="BP880" s="225"/>
      <c r="BQ880" s="225"/>
      <c r="BR880" s="225"/>
      <c r="BS880" s="225"/>
      <c r="BT880" s="225"/>
      <c r="BU880" s="225"/>
      <c r="BV880" s="225"/>
      <c r="BW880" s="225"/>
      <c r="BX880" s="225"/>
      <c r="BY880" s="225"/>
      <c r="BZ880" s="225"/>
      <c r="CA880" s="225"/>
      <c r="CB880" s="225"/>
      <c r="CC880" s="225"/>
      <c r="CD880" s="225"/>
      <c r="CE880" s="225"/>
      <c r="CF880" s="225"/>
      <c r="CG880" s="225"/>
      <c r="CH880" s="225"/>
      <c r="CI880" s="225"/>
      <c r="CJ880" s="225"/>
      <c r="CK880" s="225"/>
      <c r="CL880" s="225"/>
      <c r="CM880" s="225"/>
      <c r="CN880" s="225"/>
      <c r="CO880" s="225"/>
      <c r="CP880" s="225"/>
      <c r="CQ880" s="225"/>
      <c r="CR880" s="225"/>
      <c r="CS880" s="225"/>
      <c r="CT880" s="225"/>
    </row>
    <row r="881" spans="1:98" ht="12" customHeight="1" x14ac:dyDescent="0.25">
      <c r="A881" s="225"/>
      <c r="B881" s="225"/>
      <c r="C881" s="225"/>
      <c r="D881" s="225"/>
      <c r="E881" s="225"/>
      <c r="F881" s="225"/>
      <c r="G881" s="225"/>
      <c r="H881" s="225"/>
      <c r="I881" s="225"/>
      <c r="J881" s="225"/>
      <c r="K881" s="225"/>
      <c r="L881" s="225"/>
      <c r="M881" s="225"/>
      <c r="N881" s="225"/>
      <c r="O881" s="225"/>
      <c r="P881" s="225"/>
      <c r="Q881" s="225"/>
      <c r="R881" s="225"/>
      <c r="S881" s="225"/>
      <c r="T881" s="225"/>
      <c r="U881" s="225"/>
      <c r="V881" s="225"/>
      <c r="W881" s="225"/>
      <c r="X881" s="225"/>
      <c r="Y881" s="225"/>
      <c r="Z881" s="225"/>
      <c r="AA881" s="225"/>
      <c r="AB881" s="225"/>
      <c r="AC881" s="225"/>
      <c r="AD881" s="225"/>
      <c r="AE881" s="225"/>
      <c r="AF881" s="225"/>
      <c r="AG881" s="225"/>
      <c r="AH881" s="225"/>
      <c r="AI881" s="225"/>
      <c r="AJ881" s="225"/>
      <c r="AK881" s="257"/>
      <c r="AL881" s="257"/>
      <c r="AM881" s="225"/>
      <c r="AN881" s="225"/>
      <c r="AO881" s="225"/>
      <c r="AP881" s="225"/>
      <c r="AQ881" s="225"/>
      <c r="AR881" s="225"/>
      <c r="AS881" s="225"/>
      <c r="AT881" s="225"/>
      <c r="AU881" s="225"/>
      <c r="AV881" s="225"/>
      <c r="AW881" s="225"/>
      <c r="AX881" s="225"/>
      <c r="AY881" s="225"/>
      <c r="AZ881" s="225"/>
      <c r="BA881" s="225"/>
      <c r="BB881" s="225"/>
      <c r="BC881" s="225"/>
      <c r="BD881" s="225"/>
      <c r="BE881" s="225"/>
      <c r="BF881" s="225"/>
      <c r="BG881" s="225"/>
      <c r="BH881" s="225"/>
      <c r="BI881" s="225"/>
      <c r="BJ881" s="225"/>
      <c r="BK881" s="225"/>
      <c r="BL881" s="225"/>
      <c r="BM881" s="225"/>
      <c r="BN881" s="225"/>
      <c r="BO881" s="225"/>
      <c r="BP881" s="225"/>
      <c r="BQ881" s="225"/>
      <c r="BR881" s="225"/>
      <c r="BS881" s="225"/>
      <c r="BT881" s="225"/>
      <c r="BU881" s="225"/>
      <c r="BV881" s="225"/>
      <c r="BW881" s="225"/>
      <c r="BX881" s="225"/>
      <c r="BY881" s="225"/>
      <c r="BZ881" s="225"/>
      <c r="CA881" s="225"/>
      <c r="CB881" s="225"/>
      <c r="CC881" s="225"/>
      <c r="CD881" s="225"/>
      <c r="CE881" s="225"/>
      <c r="CF881" s="225"/>
      <c r="CG881" s="225"/>
      <c r="CH881" s="225"/>
      <c r="CI881" s="225"/>
      <c r="CJ881" s="225"/>
      <c r="CK881" s="225"/>
      <c r="CL881" s="225"/>
      <c r="CM881" s="225"/>
      <c r="CN881" s="225"/>
      <c r="CO881" s="225"/>
      <c r="CP881" s="225"/>
      <c r="CQ881" s="225"/>
      <c r="CR881" s="225"/>
      <c r="CS881" s="225"/>
      <c r="CT881" s="225"/>
    </row>
    <row r="882" spans="1:98" ht="12" customHeight="1" x14ac:dyDescent="0.25">
      <c r="A882" s="225"/>
      <c r="B882" s="225"/>
      <c r="C882" s="225"/>
      <c r="D882" s="225"/>
      <c r="E882" s="225"/>
      <c r="F882" s="225"/>
      <c r="G882" s="225"/>
      <c r="H882" s="225"/>
      <c r="I882" s="225"/>
      <c r="J882" s="225"/>
      <c r="K882" s="225"/>
      <c r="L882" s="225"/>
      <c r="M882" s="225"/>
      <c r="N882" s="225"/>
      <c r="O882" s="225"/>
      <c r="P882" s="225"/>
      <c r="Q882" s="225"/>
      <c r="R882" s="225"/>
      <c r="S882" s="225"/>
      <c r="T882" s="225"/>
      <c r="U882" s="225"/>
      <c r="V882" s="225"/>
      <c r="W882" s="225"/>
      <c r="X882" s="225"/>
      <c r="Y882" s="225"/>
      <c r="Z882" s="225"/>
      <c r="AA882" s="225"/>
      <c r="AB882" s="225"/>
      <c r="AC882" s="225"/>
      <c r="AD882" s="225"/>
      <c r="AE882" s="225"/>
      <c r="AF882" s="225"/>
      <c r="AG882" s="225"/>
      <c r="AH882" s="225"/>
      <c r="AI882" s="225"/>
      <c r="AJ882" s="225"/>
      <c r="AK882" s="257"/>
      <c r="AL882" s="257"/>
      <c r="AM882" s="225"/>
      <c r="AN882" s="225"/>
      <c r="AO882" s="225"/>
      <c r="AP882" s="225"/>
      <c r="AQ882" s="225"/>
      <c r="AR882" s="225"/>
      <c r="AS882" s="225"/>
      <c r="AT882" s="225"/>
      <c r="AU882" s="225"/>
      <c r="AV882" s="225"/>
      <c r="AW882" s="225"/>
      <c r="AX882" s="225"/>
      <c r="AY882" s="225"/>
      <c r="AZ882" s="225"/>
      <c r="BA882" s="225"/>
      <c r="BB882" s="225"/>
      <c r="BC882" s="225"/>
      <c r="BD882" s="225"/>
      <c r="BE882" s="225"/>
      <c r="BF882" s="225"/>
      <c r="BG882" s="225"/>
      <c r="BH882" s="225"/>
      <c r="BI882" s="225"/>
      <c r="BJ882" s="225"/>
      <c r="BK882" s="225"/>
      <c r="BL882" s="225"/>
      <c r="BM882" s="225"/>
      <c r="BN882" s="225"/>
      <c r="BO882" s="225"/>
      <c r="BP882" s="225"/>
      <c r="BQ882" s="225"/>
      <c r="BR882" s="225"/>
      <c r="BS882" s="225"/>
      <c r="BT882" s="225"/>
      <c r="BU882" s="225"/>
      <c r="BV882" s="225"/>
      <c r="BW882" s="225"/>
      <c r="BX882" s="225"/>
      <c r="BY882" s="225"/>
      <c r="BZ882" s="225"/>
      <c r="CA882" s="225"/>
      <c r="CB882" s="225"/>
      <c r="CC882" s="225"/>
      <c r="CD882" s="225"/>
      <c r="CE882" s="225"/>
      <c r="CF882" s="225"/>
      <c r="CG882" s="225"/>
      <c r="CH882" s="225"/>
      <c r="CI882" s="225"/>
      <c r="CJ882" s="225"/>
      <c r="CK882" s="225"/>
      <c r="CL882" s="225"/>
      <c r="CM882" s="225"/>
      <c r="CN882" s="225"/>
      <c r="CO882" s="225"/>
      <c r="CP882" s="225"/>
      <c r="CQ882" s="225"/>
      <c r="CR882" s="225"/>
      <c r="CS882" s="225"/>
      <c r="CT882" s="225"/>
    </row>
    <row r="883" spans="1:98" ht="12" customHeight="1" x14ac:dyDescent="0.25">
      <c r="A883" s="225"/>
      <c r="B883" s="225"/>
      <c r="C883" s="225"/>
      <c r="D883" s="225"/>
      <c r="E883" s="225"/>
      <c r="F883" s="225"/>
      <c r="G883" s="225"/>
      <c r="H883" s="225"/>
      <c r="I883" s="225"/>
      <c r="J883" s="225"/>
      <c r="K883" s="225"/>
      <c r="L883" s="225"/>
      <c r="M883" s="225"/>
      <c r="N883" s="225"/>
      <c r="O883" s="225"/>
      <c r="P883" s="225"/>
      <c r="Q883" s="225"/>
      <c r="R883" s="225"/>
      <c r="S883" s="225"/>
      <c r="T883" s="225"/>
      <c r="U883" s="225"/>
      <c r="V883" s="225"/>
      <c r="W883" s="225"/>
      <c r="X883" s="225"/>
      <c r="Y883" s="225"/>
      <c r="Z883" s="225"/>
      <c r="AA883" s="225"/>
      <c r="AB883" s="225"/>
      <c r="AC883" s="225"/>
      <c r="AD883" s="225"/>
      <c r="AE883" s="225"/>
      <c r="AF883" s="225"/>
      <c r="AG883" s="225"/>
      <c r="AH883" s="225"/>
      <c r="AI883" s="225"/>
      <c r="AJ883" s="225"/>
      <c r="AK883" s="257"/>
      <c r="AL883" s="257"/>
      <c r="AM883" s="225"/>
      <c r="AN883" s="225"/>
      <c r="AO883" s="225"/>
      <c r="AP883" s="225"/>
      <c r="AQ883" s="225"/>
      <c r="AR883" s="225"/>
      <c r="AS883" s="225"/>
      <c r="AT883" s="225"/>
      <c r="AU883" s="225"/>
      <c r="AV883" s="225"/>
      <c r="AW883" s="225"/>
      <c r="AX883" s="225"/>
      <c r="AY883" s="225"/>
      <c r="AZ883" s="225"/>
      <c r="BA883" s="225"/>
      <c r="BB883" s="225"/>
      <c r="BC883" s="225"/>
      <c r="BD883" s="225"/>
      <c r="BE883" s="225"/>
      <c r="BF883" s="225"/>
      <c r="BG883" s="225"/>
      <c r="BH883" s="225"/>
      <c r="BI883" s="225"/>
      <c r="BJ883" s="225"/>
      <c r="BK883" s="225"/>
      <c r="BL883" s="225"/>
      <c r="BM883" s="225"/>
      <c r="BN883" s="225"/>
      <c r="BO883" s="225"/>
      <c r="BP883" s="225"/>
      <c r="BQ883" s="225"/>
      <c r="BR883" s="225"/>
      <c r="BS883" s="225"/>
      <c r="BT883" s="225"/>
      <c r="BU883" s="225"/>
      <c r="BV883" s="225"/>
      <c r="BW883" s="225"/>
      <c r="BX883" s="225"/>
      <c r="BY883" s="225"/>
      <c r="BZ883" s="225"/>
      <c r="CA883" s="225"/>
      <c r="CB883" s="225"/>
      <c r="CC883" s="225"/>
      <c r="CD883" s="225"/>
      <c r="CE883" s="225"/>
      <c r="CF883" s="225"/>
      <c r="CG883" s="225"/>
      <c r="CH883" s="225"/>
      <c r="CI883" s="225"/>
      <c r="CJ883" s="225"/>
      <c r="CK883" s="225"/>
      <c r="CL883" s="225"/>
      <c r="CM883" s="225"/>
      <c r="CN883" s="225"/>
      <c r="CO883" s="225"/>
      <c r="CP883" s="225"/>
      <c r="CQ883" s="225"/>
      <c r="CR883" s="225"/>
      <c r="CS883" s="225"/>
      <c r="CT883" s="225"/>
    </row>
    <row r="884" spans="1:98" ht="12" customHeight="1" x14ac:dyDescent="0.25">
      <c r="A884" s="225"/>
      <c r="B884" s="225"/>
      <c r="C884" s="225"/>
      <c r="D884" s="225"/>
      <c r="E884" s="225"/>
      <c r="F884" s="225"/>
      <c r="G884" s="225"/>
      <c r="H884" s="225"/>
      <c r="I884" s="225"/>
      <c r="J884" s="225"/>
      <c r="K884" s="225"/>
      <c r="L884" s="225"/>
      <c r="M884" s="225"/>
      <c r="N884" s="225"/>
      <c r="O884" s="225"/>
      <c r="P884" s="225"/>
      <c r="Q884" s="225"/>
      <c r="R884" s="225"/>
      <c r="S884" s="225"/>
      <c r="T884" s="225"/>
      <c r="U884" s="225"/>
      <c r="V884" s="225"/>
      <c r="W884" s="225"/>
      <c r="X884" s="225"/>
      <c r="Y884" s="225"/>
      <c r="Z884" s="225"/>
      <c r="AA884" s="225"/>
      <c r="AB884" s="225"/>
      <c r="AC884" s="225"/>
      <c r="AD884" s="225"/>
      <c r="AE884" s="225"/>
      <c r="AF884" s="225"/>
      <c r="AG884" s="225"/>
      <c r="AH884" s="225"/>
      <c r="AI884" s="225"/>
      <c r="AJ884" s="225"/>
      <c r="AK884" s="257"/>
      <c r="AL884" s="257"/>
      <c r="AM884" s="225"/>
      <c r="AN884" s="225"/>
      <c r="AO884" s="225"/>
      <c r="AP884" s="225"/>
      <c r="AQ884" s="225"/>
      <c r="AR884" s="225"/>
      <c r="AS884" s="225"/>
      <c r="AT884" s="225"/>
      <c r="AU884" s="225"/>
      <c r="AV884" s="225"/>
      <c r="AW884" s="225"/>
      <c r="AX884" s="225"/>
      <c r="AY884" s="225"/>
      <c r="AZ884" s="225"/>
      <c r="BA884" s="225"/>
      <c r="BB884" s="225"/>
      <c r="BC884" s="225"/>
      <c r="BD884" s="225"/>
      <c r="BE884" s="225"/>
      <c r="BF884" s="225"/>
      <c r="BG884" s="225"/>
      <c r="BH884" s="225"/>
      <c r="BI884" s="225"/>
      <c r="BJ884" s="225"/>
      <c r="BK884" s="225"/>
      <c r="BL884" s="225"/>
      <c r="BM884" s="225"/>
      <c r="BN884" s="225"/>
      <c r="BO884" s="225"/>
      <c r="BP884" s="225"/>
      <c r="BQ884" s="225"/>
      <c r="BR884" s="225"/>
      <c r="BS884" s="225"/>
      <c r="BT884" s="225"/>
      <c r="BU884" s="225"/>
      <c r="BV884" s="225"/>
      <c r="BW884" s="225"/>
      <c r="BX884" s="225"/>
      <c r="BY884" s="225"/>
      <c r="BZ884" s="225"/>
      <c r="CA884" s="225"/>
      <c r="CB884" s="225"/>
      <c r="CC884" s="225"/>
      <c r="CD884" s="225"/>
      <c r="CE884" s="225"/>
      <c r="CF884" s="225"/>
      <c r="CG884" s="225"/>
      <c r="CH884" s="225"/>
      <c r="CI884" s="225"/>
      <c r="CJ884" s="225"/>
      <c r="CK884" s="225"/>
      <c r="CL884" s="225"/>
      <c r="CM884" s="225"/>
      <c r="CN884" s="225"/>
      <c r="CO884" s="225"/>
      <c r="CP884" s="225"/>
      <c r="CQ884" s="225"/>
      <c r="CR884" s="225"/>
      <c r="CS884" s="225"/>
      <c r="CT884" s="225"/>
    </row>
    <row r="885" spans="1:98" ht="12" customHeight="1" x14ac:dyDescent="0.25">
      <c r="A885" s="225"/>
      <c r="B885" s="225"/>
      <c r="C885" s="225"/>
      <c r="D885" s="225"/>
      <c r="E885" s="225"/>
      <c r="F885" s="225"/>
      <c r="G885" s="225"/>
      <c r="H885" s="225"/>
      <c r="I885" s="225"/>
      <c r="J885" s="225"/>
      <c r="K885" s="225"/>
      <c r="L885" s="225"/>
      <c r="M885" s="225"/>
      <c r="N885" s="225"/>
      <c r="O885" s="225"/>
      <c r="P885" s="225"/>
      <c r="Q885" s="225"/>
      <c r="R885" s="225"/>
      <c r="S885" s="225"/>
      <c r="T885" s="225"/>
      <c r="U885" s="225"/>
      <c r="V885" s="225"/>
      <c r="W885" s="225"/>
      <c r="X885" s="225"/>
      <c r="Y885" s="225"/>
      <c r="Z885" s="225"/>
      <c r="AA885" s="225"/>
      <c r="AB885" s="225"/>
      <c r="AC885" s="225"/>
      <c r="AD885" s="225"/>
      <c r="AE885" s="225"/>
      <c r="AF885" s="225"/>
      <c r="AG885" s="225"/>
      <c r="AH885" s="225"/>
      <c r="AI885" s="225"/>
      <c r="AJ885" s="225"/>
      <c r="AK885" s="257"/>
      <c r="AL885" s="257"/>
      <c r="AM885" s="225"/>
      <c r="AN885" s="225"/>
      <c r="AO885" s="225"/>
      <c r="AP885" s="225"/>
      <c r="AQ885" s="225"/>
      <c r="AR885" s="225"/>
      <c r="AS885" s="225"/>
      <c r="AT885" s="225"/>
      <c r="AU885" s="225"/>
      <c r="AV885" s="225"/>
      <c r="AW885" s="225"/>
      <c r="AX885" s="225"/>
      <c r="AY885" s="225"/>
      <c r="AZ885" s="225"/>
      <c r="BA885" s="225"/>
      <c r="BB885" s="225"/>
      <c r="BC885" s="225"/>
      <c r="BD885" s="225"/>
      <c r="BE885" s="225"/>
      <c r="BF885" s="225"/>
      <c r="BG885" s="225"/>
      <c r="BH885" s="225"/>
      <c r="BI885" s="225"/>
      <c r="BJ885" s="225"/>
      <c r="BK885" s="225"/>
      <c r="BL885" s="225"/>
      <c r="BM885" s="225"/>
      <c r="BN885" s="225"/>
      <c r="BO885" s="225"/>
      <c r="BP885" s="225"/>
      <c r="BQ885" s="225"/>
      <c r="BR885" s="225"/>
      <c r="BS885" s="225"/>
      <c r="BT885" s="225"/>
      <c r="BU885" s="225"/>
      <c r="BV885" s="225"/>
      <c r="BW885" s="225"/>
      <c r="BX885" s="225"/>
      <c r="BY885" s="225"/>
      <c r="BZ885" s="225"/>
      <c r="CA885" s="225"/>
      <c r="CB885" s="225"/>
      <c r="CC885" s="225"/>
      <c r="CD885" s="225"/>
      <c r="CE885" s="225"/>
      <c r="CF885" s="225"/>
      <c r="CG885" s="225"/>
      <c r="CH885" s="225"/>
      <c r="CI885" s="225"/>
      <c r="CJ885" s="225"/>
      <c r="CK885" s="225"/>
      <c r="CL885" s="225"/>
      <c r="CM885" s="225"/>
      <c r="CN885" s="225"/>
      <c r="CO885" s="225"/>
      <c r="CP885" s="225"/>
      <c r="CQ885" s="225"/>
      <c r="CR885" s="225"/>
      <c r="CS885" s="225"/>
      <c r="CT885" s="225"/>
    </row>
    <row r="886" spans="1:98" ht="12" customHeight="1" x14ac:dyDescent="0.25">
      <c r="A886" s="225"/>
      <c r="B886" s="225"/>
      <c r="C886" s="225"/>
      <c r="D886" s="225"/>
      <c r="E886" s="225"/>
      <c r="F886" s="225"/>
      <c r="G886" s="225"/>
      <c r="H886" s="225"/>
      <c r="I886" s="225"/>
      <c r="J886" s="225"/>
      <c r="K886" s="225"/>
      <c r="L886" s="225"/>
      <c r="M886" s="225"/>
      <c r="N886" s="225"/>
      <c r="O886" s="225"/>
      <c r="P886" s="225"/>
      <c r="Q886" s="225"/>
      <c r="R886" s="225"/>
      <c r="S886" s="225"/>
      <c r="T886" s="225"/>
      <c r="U886" s="225"/>
      <c r="V886" s="225"/>
      <c r="W886" s="225"/>
      <c r="X886" s="225"/>
      <c r="Y886" s="225"/>
      <c r="Z886" s="225"/>
      <c r="AA886" s="225"/>
      <c r="AB886" s="225"/>
      <c r="AC886" s="225"/>
      <c r="AD886" s="225"/>
      <c r="AE886" s="225"/>
      <c r="AF886" s="225"/>
      <c r="AG886" s="225"/>
      <c r="AH886" s="225"/>
      <c r="AI886" s="225"/>
      <c r="AJ886" s="225"/>
      <c r="AK886" s="257"/>
      <c r="AL886" s="257"/>
      <c r="AM886" s="225"/>
      <c r="AN886" s="225"/>
      <c r="AO886" s="225"/>
      <c r="AP886" s="225"/>
      <c r="AQ886" s="225"/>
      <c r="AR886" s="225"/>
      <c r="AS886" s="225"/>
      <c r="AT886" s="225"/>
      <c r="AU886" s="225"/>
      <c r="AV886" s="225"/>
      <c r="AW886" s="225"/>
      <c r="AX886" s="225"/>
      <c r="AY886" s="225"/>
      <c r="AZ886" s="225"/>
      <c r="BA886" s="225"/>
      <c r="BB886" s="225"/>
      <c r="BC886" s="225"/>
      <c r="BD886" s="225"/>
      <c r="BE886" s="225"/>
      <c r="BF886" s="225"/>
      <c r="BG886" s="225"/>
      <c r="BH886" s="225"/>
      <c r="BI886" s="225"/>
      <c r="BJ886" s="225"/>
      <c r="BK886" s="225"/>
      <c r="BL886" s="225"/>
      <c r="BM886" s="225"/>
      <c r="BN886" s="225"/>
      <c r="BO886" s="225"/>
      <c r="BP886" s="225"/>
      <c r="BQ886" s="225"/>
      <c r="BR886" s="225"/>
      <c r="BS886" s="225"/>
      <c r="BT886" s="225"/>
      <c r="BU886" s="225"/>
      <c r="BV886" s="225"/>
      <c r="BW886" s="225"/>
      <c r="BX886" s="225"/>
      <c r="BY886" s="225"/>
      <c r="BZ886" s="225"/>
      <c r="CA886" s="225"/>
      <c r="CB886" s="225"/>
      <c r="CC886" s="225"/>
      <c r="CD886" s="225"/>
      <c r="CE886" s="225"/>
      <c r="CF886" s="225"/>
      <c r="CG886" s="225"/>
      <c r="CH886" s="225"/>
      <c r="CI886" s="225"/>
      <c r="CJ886" s="225"/>
      <c r="CK886" s="225"/>
      <c r="CL886" s="225"/>
      <c r="CM886" s="225"/>
      <c r="CN886" s="225"/>
      <c r="CO886" s="225"/>
      <c r="CP886" s="225"/>
      <c r="CQ886" s="225"/>
      <c r="CR886" s="225"/>
      <c r="CS886" s="225"/>
      <c r="CT886" s="225"/>
    </row>
    <row r="887" spans="1:98" ht="12" customHeight="1" x14ac:dyDescent="0.25">
      <c r="A887" s="225"/>
      <c r="B887" s="225"/>
      <c r="C887" s="225"/>
      <c r="D887" s="225"/>
      <c r="E887" s="225"/>
      <c r="F887" s="225"/>
      <c r="G887" s="225"/>
      <c r="H887" s="225"/>
      <c r="I887" s="225"/>
      <c r="J887" s="225"/>
      <c r="K887" s="225"/>
      <c r="L887" s="225"/>
      <c r="M887" s="225"/>
      <c r="N887" s="225"/>
      <c r="O887" s="225"/>
      <c r="P887" s="225"/>
      <c r="Q887" s="225"/>
      <c r="R887" s="225"/>
      <c r="S887" s="225"/>
      <c r="T887" s="225"/>
      <c r="U887" s="225"/>
      <c r="V887" s="225"/>
      <c r="W887" s="225"/>
      <c r="X887" s="225"/>
      <c r="Y887" s="225"/>
      <c r="Z887" s="225"/>
      <c r="AA887" s="225"/>
      <c r="AB887" s="225"/>
      <c r="AC887" s="225"/>
      <c r="AD887" s="225"/>
      <c r="AE887" s="225"/>
      <c r="AF887" s="225"/>
      <c r="AG887" s="225"/>
      <c r="AH887" s="225"/>
      <c r="AI887" s="225"/>
      <c r="AJ887" s="225"/>
      <c r="AK887" s="257"/>
      <c r="AL887" s="257"/>
      <c r="AM887" s="225"/>
      <c r="AN887" s="225"/>
      <c r="AO887" s="225"/>
      <c r="AP887" s="225"/>
      <c r="AQ887" s="225"/>
      <c r="AR887" s="225"/>
      <c r="AS887" s="225"/>
      <c r="AT887" s="225"/>
      <c r="AU887" s="225"/>
      <c r="AV887" s="225"/>
      <c r="AW887" s="225"/>
      <c r="AX887" s="225"/>
      <c r="AY887" s="225"/>
      <c r="AZ887" s="225"/>
      <c r="BA887" s="225"/>
      <c r="BB887" s="225"/>
      <c r="BC887" s="225"/>
      <c r="BD887" s="225"/>
      <c r="BE887" s="225"/>
      <c r="BF887" s="225"/>
      <c r="BG887" s="225"/>
      <c r="BH887" s="225"/>
      <c r="BI887" s="225"/>
      <c r="BJ887" s="225"/>
      <c r="BK887" s="225"/>
      <c r="BL887" s="225"/>
      <c r="BM887" s="225"/>
      <c r="BN887" s="225"/>
      <c r="BO887" s="225"/>
      <c r="BP887" s="225"/>
      <c r="BQ887" s="225"/>
      <c r="BR887" s="225"/>
      <c r="BS887" s="225"/>
      <c r="BT887" s="225"/>
      <c r="BU887" s="225"/>
      <c r="BV887" s="225"/>
      <c r="BW887" s="225"/>
      <c r="BX887" s="225"/>
      <c r="BY887" s="225"/>
      <c r="BZ887" s="225"/>
      <c r="CA887" s="225"/>
      <c r="CB887" s="225"/>
      <c r="CC887" s="225"/>
      <c r="CD887" s="225"/>
      <c r="CE887" s="225"/>
      <c r="CF887" s="225"/>
      <c r="CG887" s="225"/>
      <c r="CH887" s="225"/>
      <c r="CI887" s="225"/>
      <c r="CJ887" s="225"/>
      <c r="CK887" s="225"/>
      <c r="CL887" s="225"/>
      <c r="CM887" s="225"/>
      <c r="CN887" s="225"/>
      <c r="CO887" s="225"/>
      <c r="CP887" s="225"/>
      <c r="CQ887" s="225"/>
      <c r="CR887" s="225"/>
      <c r="CS887" s="225"/>
      <c r="CT887" s="225"/>
    </row>
    <row r="888" spans="1:98" ht="12" customHeight="1" x14ac:dyDescent="0.25">
      <c r="A888" s="225"/>
      <c r="B888" s="225"/>
      <c r="C888" s="225"/>
      <c r="D888" s="225"/>
      <c r="E888" s="225"/>
      <c r="F888" s="225"/>
      <c r="G888" s="225"/>
      <c r="H888" s="225"/>
      <c r="I888" s="225"/>
      <c r="J888" s="225"/>
      <c r="K888" s="225"/>
      <c r="L888" s="225"/>
      <c r="M888" s="225"/>
      <c r="N888" s="225"/>
      <c r="O888" s="225"/>
      <c r="P888" s="225"/>
      <c r="Q888" s="225"/>
      <c r="R888" s="225"/>
      <c r="S888" s="225"/>
      <c r="T888" s="225"/>
      <c r="U888" s="225"/>
      <c r="V888" s="225"/>
      <c r="W888" s="225"/>
      <c r="X888" s="225"/>
      <c r="Y888" s="225"/>
      <c r="Z888" s="225"/>
      <c r="AA888" s="225"/>
      <c r="AB888" s="225"/>
      <c r="AC888" s="225"/>
      <c r="AD888" s="225"/>
      <c r="AE888" s="225"/>
      <c r="AF888" s="225"/>
      <c r="AG888" s="225"/>
      <c r="AH888" s="225"/>
      <c r="AI888" s="225"/>
      <c r="AJ888" s="225"/>
      <c r="AK888" s="257"/>
      <c r="AL888" s="257"/>
      <c r="AM888" s="225"/>
      <c r="AN888" s="225"/>
      <c r="AO888" s="225"/>
      <c r="AP888" s="225"/>
      <c r="AQ888" s="225"/>
      <c r="AR888" s="225"/>
      <c r="AS888" s="225"/>
      <c r="AT888" s="225"/>
      <c r="AU888" s="225"/>
      <c r="AV888" s="225"/>
      <c r="AW888" s="225"/>
      <c r="AX888" s="225"/>
      <c r="AY888" s="225"/>
      <c r="AZ888" s="225"/>
      <c r="BA888" s="225"/>
      <c r="BB888" s="225"/>
      <c r="BC888" s="225"/>
      <c r="BD888" s="225"/>
      <c r="BE888" s="225"/>
      <c r="BF888" s="225"/>
      <c r="BG888" s="225"/>
      <c r="BH888" s="225"/>
      <c r="BI888" s="225"/>
      <c r="BJ888" s="225"/>
      <c r="BK888" s="225"/>
      <c r="BL888" s="225"/>
      <c r="BM888" s="225"/>
      <c r="BN888" s="225"/>
      <c r="BO888" s="225"/>
      <c r="BP888" s="225"/>
      <c r="BQ888" s="225"/>
      <c r="BR888" s="225"/>
      <c r="BS888" s="225"/>
      <c r="BT888" s="225"/>
      <c r="BU888" s="225"/>
      <c r="BV888" s="225"/>
      <c r="BW888" s="225"/>
      <c r="BX888" s="225"/>
      <c r="BY888" s="225"/>
      <c r="BZ888" s="225"/>
      <c r="CA888" s="225"/>
      <c r="CB888" s="225"/>
      <c r="CC888" s="225"/>
      <c r="CD888" s="225"/>
      <c r="CE888" s="225"/>
      <c r="CF888" s="225"/>
      <c r="CG888" s="225"/>
      <c r="CH888" s="225"/>
      <c r="CI888" s="225"/>
      <c r="CJ888" s="225"/>
      <c r="CK888" s="225"/>
      <c r="CL888" s="225"/>
      <c r="CM888" s="225"/>
      <c r="CN888" s="225"/>
      <c r="CO888" s="225"/>
      <c r="CP888" s="225"/>
      <c r="CQ888" s="225"/>
      <c r="CR888" s="225"/>
      <c r="CS888" s="225"/>
      <c r="CT888" s="225"/>
    </row>
    <row r="889" spans="1:98" ht="12" customHeight="1" x14ac:dyDescent="0.25">
      <c r="A889" s="225"/>
      <c r="B889" s="225"/>
      <c r="C889" s="225"/>
      <c r="D889" s="225"/>
      <c r="E889" s="225"/>
      <c r="F889" s="225"/>
      <c r="G889" s="225"/>
      <c r="H889" s="225"/>
      <c r="I889" s="225"/>
      <c r="J889" s="225"/>
      <c r="K889" s="225"/>
      <c r="L889" s="225"/>
      <c r="M889" s="225"/>
      <c r="N889" s="225"/>
      <c r="O889" s="225"/>
      <c r="P889" s="225"/>
      <c r="Q889" s="225"/>
      <c r="R889" s="225"/>
      <c r="S889" s="225"/>
      <c r="T889" s="225"/>
      <c r="U889" s="225"/>
      <c r="V889" s="225"/>
      <c r="W889" s="225"/>
      <c r="X889" s="225"/>
      <c r="Y889" s="225"/>
      <c r="Z889" s="225"/>
      <c r="AA889" s="225"/>
      <c r="AB889" s="225"/>
      <c r="AC889" s="225"/>
      <c r="AD889" s="225"/>
      <c r="AE889" s="225"/>
      <c r="AF889" s="225"/>
      <c r="AG889" s="225"/>
      <c r="AH889" s="225"/>
      <c r="AI889" s="225"/>
      <c r="AJ889" s="225"/>
      <c r="AK889" s="257"/>
      <c r="AL889" s="257"/>
      <c r="AM889" s="225"/>
      <c r="AN889" s="225"/>
      <c r="AO889" s="225"/>
      <c r="AP889" s="225"/>
      <c r="AQ889" s="225"/>
      <c r="AR889" s="225"/>
      <c r="AS889" s="225"/>
      <c r="AT889" s="225"/>
      <c r="AU889" s="225"/>
      <c r="AV889" s="225"/>
      <c r="AW889" s="225"/>
      <c r="AX889" s="225"/>
      <c r="AY889" s="225"/>
      <c r="AZ889" s="225"/>
      <c r="BA889" s="225"/>
      <c r="BB889" s="225"/>
      <c r="BC889" s="225"/>
      <c r="BD889" s="225"/>
      <c r="BE889" s="225"/>
      <c r="BF889" s="225"/>
      <c r="BG889" s="225"/>
      <c r="BH889" s="225"/>
      <c r="BI889" s="225"/>
      <c r="BJ889" s="225"/>
      <c r="BK889" s="225"/>
      <c r="BL889" s="225"/>
      <c r="BM889" s="225"/>
      <c r="BN889" s="225"/>
      <c r="BO889" s="225"/>
      <c r="BP889" s="225"/>
      <c r="BQ889" s="225"/>
      <c r="BR889" s="225"/>
      <c r="BS889" s="225"/>
      <c r="BT889" s="225"/>
      <c r="BU889" s="225"/>
      <c r="BV889" s="225"/>
      <c r="BW889" s="225"/>
      <c r="BX889" s="225"/>
      <c r="BY889" s="225"/>
      <c r="BZ889" s="225"/>
      <c r="CA889" s="225"/>
      <c r="CB889" s="225"/>
      <c r="CC889" s="225"/>
      <c r="CD889" s="225"/>
      <c r="CE889" s="225"/>
      <c r="CF889" s="225"/>
      <c r="CG889" s="225"/>
      <c r="CH889" s="225"/>
      <c r="CI889" s="225"/>
      <c r="CJ889" s="225"/>
      <c r="CK889" s="225"/>
      <c r="CL889" s="225"/>
      <c r="CM889" s="225"/>
      <c r="CN889" s="225"/>
      <c r="CO889" s="225"/>
      <c r="CP889" s="225"/>
      <c r="CQ889" s="225"/>
      <c r="CR889" s="225"/>
      <c r="CS889" s="225"/>
      <c r="CT889" s="225"/>
    </row>
    <row r="890" spans="1:98" ht="12" customHeight="1" x14ac:dyDescent="0.25">
      <c r="A890" s="225"/>
      <c r="B890" s="225"/>
      <c r="C890" s="225"/>
      <c r="D890" s="225"/>
      <c r="E890" s="225"/>
      <c r="F890" s="225"/>
      <c r="G890" s="225"/>
      <c r="H890" s="225"/>
      <c r="I890" s="225"/>
      <c r="J890" s="225"/>
      <c r="K890" s="225"/>
      <c r="L890" s="225"/>
      <c r="M890" s="225"/>
      <c r="N890" s="225"/>
      <c r="O890" s="225"/>
      <c r="P890" s="225"/>
      <c r="Q890" s="225"/>
      <c r="R890" s="225"/>
      <c r="S890" s="225"/>
      <c r="T890" s="225"/>
      <c r="U890" s="225"/>
      <c r="V890" s="225"/>
      <c r="W890" s="225"/>
      <c r="X890" s="225"/>
      <c r="Y890" s="225"/>
      <c r="Z890" s="225"/>
      <c r="AA890" s="225"/>
      <c r="AB890" s="225"/>
      <c r="AC890" s="225"/>
      <c r="AD890" s="225"/>
      <c r="AE890" s="225"/>
      <c r="AF890" s="225"/>
      <c r="AG890" s="225"/>
      <c r="AH890" s="225"/>
      <c r="AI890" s="225"/>
      <c r="AJ890" s="225"/>
      <c r="AK890" s="257"/>
      <c r="AL890" s="257"/>
      <c r="AM890" s="225"/>
      <c r="AN890" s="225"/>
      <c r="AO890" s="225"/>
      <c r="AP890" s="225"/>
      <c r="AQ890" s="225"/>
      <c r="AR890" s="225"/>
      <c r="AS890" s="225"/>
      <c r="AT890" s="225"/>
      <c r="AU890" s="225"/>
      <c r="AV890" s="225"/>
      <c r="AW890" s="225"/>
      <c r="AX890" s="225"/>
      <c r="AY890" s="225"/>
      <c r="AZ890" s="225"/>
      <c r="BA890" s="225"/>
      <c r="BB890" s="225"/>
      <c r="BC890" s="225"/>
      <c r="BD890" s="225"/>
      <c r="BE890" s="225"/>
      <c r="BF890" s="225"/>
      <c r="BG890" s="225"/>
      <c r="BH890" s="225"/>
      <c r="BI890" s="225"/>
      <c r="BJ890" s="225"/>
      <c r="BK890" s="225"/>
      <c r="BL890" s="225"/>
      <c r="BM890" s="225"/>
      <c r="BN890" s="225"/>
      <c r="BO890" s="225"/>
      <c r="BP890" s="225"/>
      <c r="BQ890" s="225"/>
      <c r="BR890" s="225"/>
      <c r="BS890" s="225"/>
      <c r="BT890" s="225"/>
      <c r="BU890" s="225"/>
      <c r="BV890" s="225"/>
      <c r="BW890" s="225"/>
      <c r="BX890" s="225"/>
      <c r="BY890" s="225"/>
      <c r="BZ890" s="225"/>
      <c r="CA890" s="225"/>
      <c r="CB890" s="225"/>
      <c r="CC890" s="225"/>
      <c r="CD890" s="225"/>
      <c r="CE890" s="225"/>
      <c r="CF890" s="225"/>
      <c r="CG890" s="225"/>
      <c r="CH890" s="225"/>
      <c r="CI890" s="225"/>
      <c r="CJ890" s="225"/>
      <c r="CK890" s="225"/>
      <c r="CL890" s="225"/>
      <c r="CM890" s="225"/>
      <c r="CN890" s="225"/>
      <c r="CO890" s="225"/>
      <c r="CP890" s="225"/>
      <c r="CQ890" s="225"/>
      <c r="CR890" s="225"/>
      <c r="CS890" s="225"/>
      <c r="CT890" s="225"/>
    </row>
    <row r="891" spans="1:98" ht="12" customHeight="1" x14ac:dyDescent="0.25">
      <c r="A891" s="225"/>
      <c r="B891" s="225"/>
      <c r="C891" s="225"/>
      <c r="D891" s="225"/>
      <c r="E891" s="225"/>
      <c r="F891" s="225"/>
      <c r="G891" s="225"/>
      <c r="H891" s="225"/>
      <c r="I891" s="225"/>
      <c r="J891" s="225"/>
      <c r="K891" s="225"/>
      <c r="L891" s="225"/>
      <c r="M891" s="225"/>
      <c r="N891" s="225"/>
      <c r="O891" s="225"/>
      <c r="P891" s="225"/>
      <c r="Q891" s="225"/>
      <c r="R891" s="225"/>
      <c r="S891" s="225"/>
      <c r="T891" s="225"/>
      <c r="U891" s="225"/>
      <c r="V891" s="225"/>
      <c r="W891" s="225"/>
      <c r="X891" s="225"/>
      <c r="Y891" s="225"/>
      <c r="Z891" s="225"/>
      <c r="AA891" s="225"/>
      <c r="AB891" s="225"/>
      <c r="AC891" s="225"/>
      <c r="AD891" s="225"/>
      <c r="AE891" s="225"/>
      <c r="AF891" s="225"/>
      <c r="AG891" s="225"/>
      <c r="AH891" s="225"/>
      <c r="AI891" s="225"/>
      <c r="AJ891" s="225"/>
      <c r="AK891" s="257"/>
      <c r="AL891" s="257"/>
      <c r="AM891" s="225"/>
      <c r="AN891" s="225"/>
      <c r="AO891" s="225"/>
      <c r="AP891" s="225"/>
      <c r="AQ891" s="225"/>
      <c r="AR891" s="225"/>
      <c r="AS891" s="225"/>
      <c r="AT891" s="225"/>
      <c r="AU891" s="225"/>
      <c r="AV891" s="225"/>
      <c r="AW891" s="225"/>
      <c r="AX891" s="225"/>
      <c r="AY891" s="225"/>
      <c r="AZ891" s="225"/>
      <c r="BA891" s="225"/>
      <c r="BB891" s="225"/>
      <c r="BC891" s="225"/>
      <c r="BD891" s="225"/>
      <c r="BE891" s="225"/>
      <c r="BF891" s="225"/>
      <c r="BG891" s="225"/>
      <c r="BH891" s="225"/>
      <c r="BI891" s="225"/>
      <c r="BJ891" s="225"/>
      <c r="BK891" s="225"/>
      <c r="BL891" s="225"/>
      <c r="BM891" s="225"/>
      <c r="BN891" s="225"/>
      <c r="BO891" s="225"/>
      <c r="BP891" s="225"/>
      <c r="BQ891" s="225"/>
      <c r="BR891" s="225"/>
      <c r="BS891" s="225"/>
      <c r="BT891" s="225"/>
      <c r="BU891" s="225"/>
      <c r="BV891" s="225"/>
      <c r="BW891" s="225"/>
      <c r="BX891" s="225"/>
      <c r="BY891" s="225"/>
      <c r="BZ891" s="225"/>
      <c r="CA891" s="225"/>
      <c r="CB891" s="225"/>
      <c r="CC891" s="225"/>
      <c r="CD891" s="225"/>
      <c r="CE891" s="225"/>
      <c r="CF891" s="225"/>
      <c r="CG891" s="225"/>
      <c r="CH891" s="225"/>
      <c r="CI891" s="225"/>
      <c r="CJ891" s="225"/>
      <c r="CK891" s="225"/>
      <c r="CL891" s="225"/>
      <c r="CM891" s="225"/>
      <c r="CN891" s="225"/>
      <c r="CO891" s="225"/>
      <c r="CP891" s="225"/>
      <c r="CQ891" s="225"/>
      <c r="CR891" s="225"/>
      <c r="CS891" s="225"/>
      <c r="CT891" s="225"/>
    </row>
    <row r="892" spans="1:98" ht="12" customHeight="1" x14ac:dyDescent="0.25">
      <c r="A892" s="225"/>
      <c r="B892" s="225"/>
      <c r="C892" s="225"/>
      <c r="D892" s="225"/>
      <c r="E892" s="225"/>
      <c r="F892" s="225"/>
      <c r="G892" s="225"/>
      <c r="H892" s="225"/>
      <c r="I892" s="225"/>
      <c r="J892" s="225"/>
      <c r="K892" s="225"/>
      <c r="L892" s="225"/>
      <c r="M892" s="225"/>
      <c r="N892" s="225"/>
      <c r="O892" s="225"/>
      <c r="P892" s="225"/>
      <c r="Q892" s="225"/>
      <c r="R892" s="225"/>
      <c r="S892" s="225"/>
      <c r="T892" s="225"/>
      <c r="U892" s="225"/>
      <c r="V892" s="225"/>
      <c r="W892" s="225"/>
      <c r="X892" s="225"/>
      <c r="Y892" s="225"/>
      <c r="Z892" s="225"/>
      <c r="AA892" s="225"/>
      <c r="AB892" s="225"/>
      <c r="AC892" s="225"/>
      <c r="AD892" s="225"/>
      <c r="AE892" s="225"/>
      <c r="AF892" s="225"/>
      <c r="AG892" s="225"/>
      <c r="AH892" s="225"/>
      <c r="AI892" s="225"/>
      <c r="AJ892" s="225"/>
      <c r="AK892" s="257"/>
      <c r="AL892" s="257"/>
      <c r="AM892" s="225"/>
      <c r="AN892" s="225"/>
      <c r="AO892" s="225"/>
      <c r="AP892" s="225"/>
      <c r="AQ892" s="225"/>
      <c r="AR892" s="225"/>
      <c r="AS892" s="225"/>
      <c r="AT892" s="225"/>
      <c r="AU892" s="225"/>
      <c r="AV892" s="225"/>
      <c r="AW892" s="225"/>
      <c r="AX892" s="225"/>
      <c r="AY892" s="225"/>
      <c r="AZ892" s="225"/>
      <c r="BA892" s="225"/>
      <c r="BB892" s="225"/>
      <c r="BC892" s="225"/>
      <c r="BD892" s="225"/>
      <c r="BE892" s="225"/>
      <c r="BF892" s="225"/>
      <c r="BG892" s="225"/>
      <c r="BH892" s="225"/>
      <c r="BI892" s="225"/>
      <c r="BJ892" s="225"/>
      <c r="BK892" s="225"/>
      <c r="BL892" s="225"/>
      <c r="BM892" s="225"/>
      <c r="BN892" s="225"/>
      <c r="BO892" s="225"/>
      <c r="BP892" s="225"/>
      <c r="BQ892" s="225"/>
      <c r="BR892" s="225"/>
      <c r="BS892" s="225"/>
      <c r="BT892" s="225"/>
      <c r="BU892" s="225"/>
      <c r="BV892" s="225"/>
      <c r="BW892" s="225"/>
      <c r="BX892" s="225"/>
      <c r="BY892" s="225"/>
      <c r="BZ892" s="225"/>
      <c r="CA892" s="225"/>
      <c r="CB892" s="225"/>
      <c r="CC892" s="225"/>
      <c r="CD892" s="225"/>
      <c r="CE892" s="225"/>
      <c r="CF892" s="225"/>
      <c r="CG892" s="225"/>
      <c r="CH892" s="225"/>
      <c r="CI892" s="225"/>
      <c r="CJ892" s="225"/>
      <c r="CK892" s="225"/>
      <c r="CL892" s="225"/>
      <c r="CM892" s="225"/>
      <c r="CN892" s="225"/>
      <c r="CO892" s="225"/>
      <c r="CP892" s="225"/>
      <c r="CQ892" s="225"/>
      <c r="CR892" s="225"/>
      <c r="CS892" s="225"/>
      <c r="CT892" s="225"/>
    </row>
    <row r="893" spans="1:98" ht="12" customHeight="1" x14ac:dyDescent="0.25">
      <c r="A893" s="225"/>
      <c r="B893" s="225"/>
      <c r="C893" s="225"/>
      <c r="D893" s="225"/>
      <c r="E893" s="225"/>
      <c r="F893" s="225"/>
      <c r="G893" s="225"/>
      <c r="H893" s="225"/>
      <c r="I893" s="225"/>
      <c r="J893" s="225"/>
      <c r="K893" s="225"/>
      <c r="L893" s="225"/>
      <c r="M893" s="225"/>
      <c r="N893" s="225"/>
      <c r="O893" s="225"/>
      <c r="P893" s="225"/>
      <c r="Q893" s="225"/>
      <c r="R893" s="225"/>
      <c r="S893" s="225"/>
      <c r="T893" s="225"/>
      <c r="U893" s="225"/>
      <c r="V893" s="225"/>
      <c r="W893" s="225"/>
      <c r="X893" s="225"/>
      <c r="Y893" s="225"/>
      <c r="Z893" s="225"/>
      <c r="AA893" s="225"/>
      <c r="AB893" s="225"/>
      <c r="AC893" s="225"/>
      <c r="AD893" s="225"/>
      <c r="AE893" s="225"/>
      <c r="AF893" s="225"/>
      <c r="AG893" s="225"/>
      <c r="AH893" s="225"/>
      <c r="AI893" s="225"/>
      <c r="AJ893" s="225"/>
      <c r="AK893" s="257"/>
      <c r="AL893" s="257"/>
      <c r="AM893" s="225"/>
      <c r="AN893" s="225"/>
      <c r="AO893" s="225"/>
      <c r="AP893" s="225"/>
      <c r="AQ893" s="225"/>
      <c r="AR893" s="225"/>
      <c r="AS893" s="225"/>
      <c r="AT893" s="225"/>
      <c r="AU893" s="225"/>
      <c r="AV893" s="225"/>
      <c r="AW893" s="225"/>
      <c r="AX893" s="225"/>
      <c r="AY893" s="225"/>
      <c r="AZ893" s="225"/>
      <c r="BA893" s="225"/>
      <c r="BB893" s="225"/>
      <c r="BC893" s="225"/>
      <c r="BD893" s="225"/>
      <c r="BE893" s="225"/>
      <c r="BF893" s="225"/>
      <c r="BG893" s="225"/>
      <c r="BH893" s="225"/>
      <c r="BI893" s="225"/>
      <c r="BJ893" s="225"/>
      <c r="BK893" s="225"/>
      <c r="BL893" s="225"/>
      <c r="BM893" s="225"/>
      <c r="BN893" s="225"/>
      <c r="BO893" s="225"/>
      <c r="BP893" s="225"/>
      <c r="BQ893" s="225"/>
      <c r="BR893" s="225"/>
      <c r="BS893" s="225"/>
      <c r="BT893" s="225"/>
      <c r="BU893" s="225"/>
      <c r="BV893" s="225"/>
      <c r="BW893" s="225"/>
      <c r="BX893" s="225"/>
      <c r="BY893" s="225"/>
      <c r="BZ893" s="225"/>
      <c r="CA893" s="225"/>
      <c r="CB893" s="225"/>
      <c r="CC893" s="225"/>
      <c r="CD893" s="225"/>
      <c r="CE893" s="225"/>
      <c r="CF893" s="225"/>
      <c r="CG893" s="225"/>
      <c r="CH893" s="225"/>
      <c r="CI893" s="225"/>
      <c r="CJ893" s="225"/>
      <c r="CK893" s="225"/>
      <c r="CL893" s="225"/>
      <c r="CM893" s="225"/>
      <c r="CN893" s="225"/>
      <c r="CO893" s="225"/>
      <c r="CP893" s="225"/>
      <c r="CQ893" s="225"/>
      <c r="CR893" s="225"/>
      <c r="CS893" s="225"/>
      <c r="CT893" s="225"/>
    </row>
    <row r="894" spans="1:98" ht="12" customHeight="1" x14ac:dyDescent="0.25">
      <c r="A894" s="225"/>
      <c r="B894" s="225"/>
      <c r="C894" s="225"/>
      <c r="D894" s="225"/>
      <c r="E894" s="225"/>
      <c r="F894" s="225"/>
      <c r="G894" s="225"/>
      <c r="H894" s="225"/>
      <c r="I894" s="225"/>
      <c r="J894" s="225"/>
      <c r="K894" s="225"/>
      <c r="L894" s="225"/>
      <c r="M894" s="225"/>
      <c r="N894" s="225"/>
      <c r="O894" s="225"/>
      <c r="P894" s="225"/>
      <c r="Q894" s="225"/>
      <c r="R894" s="225"/>
      <c r="S894" s="225"/>
      <c r="T894" s="225"/>
      <c r="U894" s="225"/>
      <c r="V894" s="225"/>
      <c r="W894" s="225"/>
      <c r="X894" s="225"/>
      <c r="Y894" s="225"/>
      <c r="Z894" s="225"/>
      <c r="AA894" s="225"/>
      <c r="AB894" s="225"/>
      <c r="AC894" s="225"/>
      <c r="AD894" s="225"/>
      <c r="AE894" s="225"/>
      <c r="AF894" s="225"/>
      <c r="AG894" s="225"/>
      <c r="AH894" s="225"/>
      <c r="AI894" s="225"/>
      <c r="AJ894" s="225"/>
      <c r="AK894" s="257"/>
      <c r="AL894" s="257"/>
      <c r="AM894" s="225"/>
      <c r="AN894" s="225"/>
      <c r="AO894" s="225"/>
      <c r="AP894" s="225"/>
      <c r="AQ894" s="225"/>
      <c r="AR894" s="225"/>
      <c r="AS894" s="225"/>
      <c r="AT894" s="225"/>
      <c r="AU894" s="225"/>
      <c r="AV894" s="225"/>
      <c r="AW894" s="225"/>
      <c r="AX894" s="225"/>
      <c r="AY894" s="225"/>
      <c r="AZ894" s="225"/>
      <c r="BA894" s="225"/>
      <c r="BB894" s="225"/>
      <c r="BC894" s="225"/>
      <c r="BD894" s="225"/>
      <c r="BE894" s="225"/>
      <c r="BF894" s="225"/>
      <c r="BG894" s="225"/>
      <c r="BH894" s="225"/>
      <c r="BI894" s="225"/>
      <c r="BJ894" s="225"/>
      <c r="BK894" s="225"/>
      <c r="BL894" s="225"/>
      <c r="BM894" s="225"/>
      <c r="BN894" s="225"/>
      <c r="BO894" s="225"/>
      <c r="BP894" s="225"/>
      <c r="BQ894" s="225"/>
      <c r="BR894" s="225"/>
      <c r="BS894" s="225"/>
      <c r="BT894" s="225"/>
      <c r="BU894" s="225"/>
      <c r="BV894" s="225"/>
      <c r="BW894" s="225"/>
      <c r="BX894" s="225"/>
      <c r="BY894" s="225"/>
      <c r="BZ894" s="225"/>
      <c r="CA894" s="225"/>
      <c r="CB894" s="225"/>
      <c r="CC894" s="225"/>
      <c r="CD894" s="225"/>
      <c r="CE894" s="225"/>
      <c r="CF894" s="225"/>
      <c r="CG894" s="225"/>
      <c r="CH894" s="225"/>
      <c r="CI894" s="225"/>
      <c r="CJ894" s="225"/>
      <c r="CK894" s="225"/>
      <c r="CL894" s="225"/>
      <c r="CM894" s="225"/>
      <c r="CN894" s="225"/>
      <c r="CO894" s="225"/>
      <c r="CP894" s="225"/>
      <c r="CQ894" s="225"/>
      <c r="CR894" s="225"/>
      <c r="CS894" s="225"/>
      <c r="CT894" s="225"/>
    </row>
    <row r="895" spans="1:98" ht="12" customHeight="1" x14ac:dyDescent="0.25">
      <c r="A895" s="225"/>
      <c r="B895" s="225"/>
      <c r="C895" s="225"/>
      <c r="D895" s="225"/>
      <c r="E895" s="225"/>
      <c r="F895" s="225"/>
      <c r="G895" s="225"/>
      <c r="H895" s="225"/>
      <c r="I895" s="225"/>
      <c r="J895" s="225"/>
      <c r="K895" s="225"/>
      <c r="L895" s="225"/>
      <c r="M895" s="225"/>
      <c r="N895" s="225"/>
      <c r="O895" s="225"/>
      <c r="P895" s="225"/>
      <c r="Q895" s="225"/>
      <c r="R895" s="225"/>
      <c r="S895" s="225"/>
      <c r="T895" s="225"/>
      <c r="U895" s="225"/>
      <c r="V895" s="225"/>
      <c r="W895" s="225"/>
      <c r="X895" s="225"/>
      <c r="Y895" s="225"/>
      <c r="Z895" s="225"/>
      <c r="AA895" s="225"/>
      <c r="AB895" s="225"/>
      <c r="AC895" s="225"/>
      <c r="AD895" s="225"/>
      <c r="AE895" s="225"/>
      <c r="AF895" s="225"/>
      <c r="AG895" s="225"/>
      <c r="AH895" s="225"/>
      <c r="AI895" s="225"/>
      <c r="AJ895" s="225"/>
      <c r="AK895" s="257"/>
      <c r="AL895" s="257"/>
      <c r="AM895" s="225"/>
      <c r="AN895" s="225"/>
      <c r="AO895" s="225"/>
      <c r="AP895" s="225"/>
      <c r="AQ895" s="225"/>
      <c r="AR895" s="225"/>
      <c r="AS895" s="225"/>
      <c r="AT895" s="225"/>
      <c r="AU895" s="225"/>
      <c r="AV895" s="225"/>
      <c r="AW895" s="225"/>
      <c r="AX895" s="225"/>
      <c r="AY895" s="225"/>
      <c r="AZ895" s="225"/>
      <c r="BA895" s="225"/>
      <c r="BB895" s="225"/>
      <c r="BC895" s="225"/>
      <c r="BD895" s="225"/>
      <c r="BE895" s="225"/>
      <c r="BF895" s="225"/>
      <c r="BG895" s="225"/>
      <c r="BH895" s="225"/>
      <c r="BI895" s="225"/>
      <c r="BJ895" s="225"/>
      <c r="BK895" s="225"/>
      <c r="BL895" s="225"/>
      <c r="BM895" s="225"/>
      <c r="BN895" s="225"/>
      <c r="BO895" s="225"/>
      <c r="BP895" s="225"/>
      <c r="BQ895" s="225"/>
      <c r="BR895" s="225"/>
      <c r="BS895" s="225"/>
      <c r="BT895" s="225"/>
      <c r="BU895" s="225"/>
      <c r="BV895" s="225"/>
      <c r="BW895" s="225"/>
      <c r="BX895" s="225"/>
      <c r="BY895" s="225"/>
      <c r="BZ895" s="225"/>
      <c r="CA895" s="225"/>
      <c r="CB895" s="225"/>
      <c r="CC895" s="225"/>
      <c r="CD895" s="225"/>
      <c r="CE895" s="225"/>
      <c r="CF895" s="225"/>
      <c r="CG895" s="225"/>
      <c r="CH895" s="225"/>
      <c r="CI895" s="225"/>
      <c r="CJ895" s="225"/>
      <c r="CK895" s="225"/>
      <c r="CL895" s="225"/>
      <c r="CM895" s="225"/>
      <c r="CN895" s="225"/>
      <c r="CO895" s="225"/>
      <c r="CP895" s="225"/>
      <c r="CQ895" s="225"/>
      <c r="CR895" s="225"/>
      <c r="CS895" s="225"/>
      <c r="CT895" s="225"/>
    </row>
    <row r="896" spans="1:98" ht="12" customHeight="1" x14ac:dyDescent="0.25">
      <c r="A896" s="225"/>
      <c r="B896" s="225"/>
      <c r="C896" s="225"/>
      <c r="D896" s="225"/>
      <c r="E896" s="225"/>
      <c r="F896" s="225"/>
      <c r="G896" s="225"/>
      <c r="H896" s="225"/>
      <c r="I896" s="225"/>
      <c r="J896" s="225"/>
      <c r="K896" s="225"/>
      <c r="L896" s="225"/>
      <c r="M896" s="225"/>
      <c r="N896" s="225"/>
      <c r="O896" s="225"/>
      <c r="P896" s="225"/>
      <c r="Q896" s="225"/>
      <c r="R896" s="225"/>
      <c r="S896" s="225"/>
      <c r="T896" s="225"/>
      <c r="U896" s="225"/>
      <c r="V896" s="225"/>
      <c r="W896" s="225"/>
      <c r="X896" s="225"/>
      <c r="Y896" s="225"/>
      <c r="Z896" s="225"/>
      <c r="AA896" s="225"/>
      <c r="AB896" s="225"/>
      <c r="AC896" s="225"/>
      <c r="AD896" s="225"/>
      <c r="AE896" s="225"/>
      <c r="AF896" s="225"/>
      <c r="AG896" s="225"/>
      <c r="AH896" s="225"/>
      <c r="AI896" s="225"/>
      <c r="AJ896" s="225"/>
      <c r="AK896" s="257"/>
      <c r="AL896" s="257"/>
      <c r="AM896" s="225"/>
      <c r="AN896" s="225"/>
      <c r="AO896" s="225"/>
      <c r="AP896" s="225"/>
      <c r="AQ896" s="225"/>
      <c r="AR896" s="225"/>
      <c r="AS896" s="225"/>
      <c r="AT896" s="225"/>
      <c r="AU896" s="225"/>
      <c r="AV896" s="225"/>
      <c r="AW896" s="225"/>
      <c r="AX896" s="225"/>
      <c r="AY896" s="225"/>
      <c r="AZ896" s="225"/>
      <c r="BA896" s="225"/>
      <c r="BB896" s="225"/>
      <c r="BC896" s="225"/>
      <c r="BD896" s="225"/>
      <c r="BE896" s="225"/>
      <c r="BF896" s="225"/>
      <c r="BG896" s="225"/>
      <c r="BH896" s="225"/>
      <c r="BI896" s="225"/>
      <c r="BJ896" s="225"/>
      <c r="BK896" s="225"/>
      <c r="BL896" s="225"/>
      <c r="BM896" s="225"/>
      <c r="BN896" s="225"/>
      <c r="BO896" s="225"/>
      <c r="BP896" s="225"/>
      <c r="BQ896" s="225"/>
      <c r="BR896" s="225"/>
      <c r="BS896" s="225"/>
      <c r="BT896" s="225"/>
      <c r="BU896" s="225"/>
      <c r="BV896" s="225"/>
      <c r="BW896" s="225"/>
      <c r="BX896" s="225"/>
      <c r="BY896" s="225"/>
      <c r="BZ896" s="225"/>
      <c r="CA896" s="225"/>
      <c r="CB896" s="225"/>
      <c r="CC896" s="225"/>
      <c r="CD896" s="225"/>
      <c r="CE896" s="225"/>
      <c r="CF896" s="225"/>
      <c r="CG896" s="225"/>
      <c r="CH896" s="225"/>
      <c r="CI896" s="225"/>
      <c r="CJ896" s="225"/>
      <c r="CK896" s="225"/>
      <c r="CL896" s="225"/>
      <c r="CM896" s="225"/>
      <c r="CN896" s="225"/>
      <c r="CO896" s="225"/>
      <c r="CP896" s="225"/>
      <c r="CQ896" s="225"/>
      <c r="CR896" s="225"/>
      <c r="CS896" s="225"/>
      <c r="CT896" s="225"/>
    </row>
    <row r="897" spans="1:98" ht="12" customHeight="1" x14ac:dyDescent="0.25">
      <c r="A897" s="225"/>
      <c r="B897" s="225"/>
      <c r="C897" s="225"/>
      <c r="D897" s="225"/>
      <c r="E897" s="225"/>
      <c r="F897" s="225"/>
      <c r="G897" s="225"/>
      <c r="H897" s="225"/>
      <c r="I897" s="225"/>
      <c r="J897" s="225"/>
      <c r="K897" s="225"/>
      <c r="L897" s="225"/>
      <c r="M897" s="225"/>
      <c r="N897" s="225"/>
      <c r="O897" s="225"/>
      <c r="P897" s="225"/>
      <c r="Q897" s="225"/>
      <c r="R897" s="225"/>
      <c r="S897" s="225"/>
      <c r="T897" s="225"/>
      <c r="U897" s="225"/>
      <c r="V897" s="225"/>
      <c r="W897" s="225"/>
      <c r="X897" s="225"/>
      <c r="Y897" s="225"/>
      <c r="Z897" s="225"/>
      <c r="AA897" s="225"/>
      <c r="AB897" s="225"/>
      <c r="AC897" s="225"/>
      <c r="AD897" s="225"/>
      <c r="AE897" s="225"/>
      <c r="AF897" s="225"/>
      <c r="AG897" s="225"/>
      <c r="AH897" s="225"/>
      <c r="AI897" s="225"/>
      <c r="AJ897" s="225"/>
      <c r="AK897" s="257"/>
      <c r="AL897" s="257"/>
      <c r="AM897" s="225"/>
      <c r="AN897" s="225"/>
      <c r="AO897" s="225"/>
      <c r="AP897" s="225"/>
      <c r="AQ897" s="225"/>
      <c r="AR897" s="225"/>
      <c r="AS897" s="225"/>
      <c r="AT897" s="225"/>
      <c r="AU897" s="225"/>
      <c r="AV897" s="225"/>
      <c r="AW897" s="225"/>
      <c r="AX897" s="225"/>
      <c r="AY897" s="225"/>
      <c r="AZ897" s="225"/>
      <c r="BA897" s="225"/>
      <c r="BB897" s="225"/>
      <c r="BC897" s="225"/>
      <c r="BD897" s="225"/>
      <c r="BE897" s="225"/>
      <c r="BF897" s="225"/>
      <c r="BG897" s="225"/>
      <c r="BH897" s="225"/>
      <c r="BI897" s="225"/>
      <c r="BJ897" s="225"/>
      <c r="BK897" s="225"/>
      <c r="BL897" s="225"/>
      <c r="BM897" s="225"/>
      <c r="BN897" s="225"/>
      <c r="BO897" s="225"/>
      <c r="BP897" s="225"/>
      <c r="BQ897" s="225"/>
      <c r="BR897" s="225"/>
      <c r="BS897" s="225"/>
      <c r="BT897" s="225"/>
      <c r="BU897" s="225"/>
      <c r="BV897" s="225"/>
      <c r="BW897" s="225"/>
      <c r="BX897" s="225"/>
      <c r="BY897" s="225"/>
      <c r="BZ897" s="225"/>
      <c r="CA897" s="225"/>
      <c r="CB897" s="225"/>
      <c r="CC897" s="225"/>
      <c r="CD897" s="225"/>
      <c r="CE897" s="225"/>
      <c r="CF897" s="225"/>
      <c r="CG897" s="225"/>
      <c r="CH897" s="225"/>
      <c r="CI897" s="225"/>
      <c r="CJ897" s="225"/>
      <c r="CK897" s="225"/>
      <c r="CL897" s="225"/>
      <c r="CM897" s="225"/>
      <c r="CN897" s="225"/>
      <c r="CO897" s="225"/>
      <c r="CP897" s="225"/>
      <c r="CQ897" s="225"/>
      <c r="CR897" s="225"/>
      <c r="CS897" s="225"/>
      <c r="CT897" s="225"/>
    </row>
    <row r="898" spans="1:98" ht="12" customHeight="1" x14ac:dyDescent="0.25">
      <c r="A898" s="225"/>
      <c r="B898" s="225"/>
      <c r="C898" s="225"/>
      <c r="D898" s="225"/>
      <c r="E898" s="225"/>
      <c r="F898" s="225"/>
      <c r="G898" s="225"/>
      <c r="H898" s="225"/>
      <c r="I898" s="225"/>
      <c r="J898" s="225"/>
      <c r="K898" s="225"/>
      <c r="L898" s="225"/>
      <c r="M898" s="225"/>
      <c r="N898" s="225"/>
      <c r="O898" s="225"/>
      <c r="P898" s="225"/>
      <c r="Q898" s="225"/>
      <c r="R898" s="225"/>
      <c r="S898" s="225"/>
      <c r="T898" s="225"/>
      <c r="U898" s="225"/>
      <c r="V898" s="225"/>
      <c r="W898" s="225"/>
      <c r="X898" s="225"/>
      <c r="Y898" s="225"/>
      <c r="Z898" s="225"/>
      <c r="AA898" s="225"/>
      <c r="AB898" s="225"/>
      <c r="AC898" s="225"/>
      <c r="AD898" s="225"/>
      <c r="AE898" s="225"/>
      <c r="AF898" s="225"/>
      <c r="AG898" s="225"/>
      <c r="AH898" s="225"/>
      <c r="AI898" s="225"/>
      <c r="AJ898" s="225"/>
      <c r="AK898" s="257"/>
      <c r="AL898" s="257"/>
      <c r="AM898" s="225"/>
      <c r="AN898" s="225"/>
      <c r="AO898" s="225"/>
      <c r="AP898" s="225"/>
      <c r="AQ898" s="225"/>
      <c r="AR898" s="225"/>
      <c r="AS898" s="225"/>
      <c r="AT898" s="225"/>
      <c r="AU898" s="225"/>
      <c r="AV898" s="225"/>
      <c r="AW898" s="225"/>
      <c r="AX898" s="225"/>
      <c r="AY898" s="225"/>
      <c r="AZ898" s="225"/>
      <c r="BA898" s="225"/>
      <c r="BB898" s="225"/>
      <c r="BC898" s="225"/>
      <c r="BD898" s="225"/>
      <c r="BE898" s="225"/>
      <c r="BF898" s="225"/>
      <c r="BG898" s="225"/>
      <c r="BH898" s="225"/>
      <c r="BI898" s="225"/>
      <c r="BJ898" s="225"/>
      <c r="BK898" s="225"/>
      <c r="BL898" s="225"/>
      <c r="BM898" s="225"/>
      <c r="BN898" s="225"/>
      <c r="BO898" s="225"/>
      <c r="BP898" s="225"/>
      <c r="BQ898" s="225"/>
      <c r="BR898" s="225"/>
      <c r="BS898" s="225"/>
      <c r="BT898" s="225"/>
      <c r="BU898" s="225"/>
      <c r="BV898" s="225"/>
      <c r="BW898" s="225"/>
      <c r="BX898" s="225"/>
      <c r="BY898" s="225"/>
      <c r="BZ898" s="225"/>
      <c r="CA898" s="225"/>
      <c r="CB898" s="225"/>
      <c r="CC898" s="225"/>
      <c r="CD898" s="225"/>
      <c r="CE898" s="225"/>
      <c r="CF898" s="225"/>
      <c r="CG898" s="225"/>
      <c r="CH898" s="225"/>
      <c r="CI898" s="225"/>
      <c r="CJ898" s="225"/>
      <c r="CK898" s="225"/>
      <c r="CL898" s="225"/>
      <c r="CM898" s="225"/>
      <c r="CN898" s="225"/>
      <c r="CO898" s="225"/>
      <c r="CP898" s="225"/>
      <c r="CQ898" s="225"/>
      <c r="CR898" s="225"/>
      <c r="CS898" s="225"/>
      <c r="CT898" s="225"/>
    </row>
    <row r="899" spans="1:98" ht="12" customHeight="1" x14ac:dyDescent="0.25">
      <c r="A899" s="225"/>
      <c r="B899" s="225"/>
      <c r="C899" s="225"/>
      <c r="D899" s="225"/>
      <c r="E899" s="225"/>
      <c r="F899" s="225"/>
      <c r="G899" s="225"/>
      <c r="H899" s="225"/>
      <c r="I899" s="225"/>
      <c r="J899" s="225"/>
      <c r="K899" s="225"/>
      <c r="L899" s="225"/>
      <c r="M899" s="225"/>
      <c r="N899" s="225"/>
      <c r="O899" s="225"/>
      <c r="P899" s="225"/>
      <c r="Q899" s="225"/>
      <c r="R899" s="225"/>
      <c r="S899" s="225"/>
      <c r="T899" s="225"/>
      <c r="U899" s="225"/>
      <c r="V899" s="225"/>
      <c r="W899" s="225"/>
      <c r="X899" s="225"/>
      <c r="Y899" s="225"/>
      <c r="Z899" s="225"/>
      <c r="AA899" s="225"/>
      <c r="AB899" s="225"/>
      <c r="AC899" s="225"/>
      <c r="AD899" s="225"/>
      <c r="AE899" s="225"/>
      <c r="AF899" s="225"/>
      <c r="AG899" s="225"/>
      <c r="AH899" s="225"/>
      <c r="AI899" s="225"/>
      <c r="AJ899" s="225"/>
      <c r="AK899" s="257"/>
      <c r="AL899" s="257"/>
      <c r="AM899" s="225"/>
      <c r="AN899" s="225"/>
      <c r="AO899" s="225"/>
      <c r="AP899" s="225"/>
      <c r="AQ899" s="225"/>
      <c r="AR899" s="225"/>
      <c r="AS899" s="225"/>
      <c r="AT899" s="225"/>
      <c r="AU899" s="225"/>
      <c r="AV899" s="225"/>
      <c r="AW899" s="225"/>
      <c r="AX899" s="225"/>
      <c r="AY899" s="225"/>
      <c r="AZ899" s="225"/>
      <c r="BA899" s="225"/>
      <c r="BB899" s="225"/>
      <c r="BC899" s="225"/>
      <c r="BD899" s="225"/>
      <c r="BE899" s="225"/>
      <c r="BF899" s="225"/>
      <c r="BG899" s="225"/>
      <c r="BH899" s="225"/>
      <c r="BI899" s="225"/>
      <c r="BJ899" s="225"/>
      <c r="BK899" s="225"/>
      <c r="BL899" s="225"/>
      <c r="BM899" s="225"/>
      <c r="BN899" s="225"/>
      <c r="BO899" s="225"/>
      <c r="BP899" s="225"/>
      <c r="BQ899" s="225"/>
      <c r="BR899" s="225"/>
      <c r="BS899" s="225"/>
      <c r="BT899" s="225"/>
      <c r="BU899" s="225"/>
      <c r="BV899" s="225"/>
      <c r="BW899" s="225"/>
      <c r="BX899" s="225"/>
      <c r="BY899" s="225"/>
      <c r="BZ899" s="225"/>
      <c r="CA899" s="225"/>
      <c r="CB899" s="225"/>
      <c r="CC899" s="225"/>
      <c r="CD899" s="225"/>
      <c r="CE899" s="225"/>
      <c r="CF899" s="225"/>
      <c r="CG899" s="225"/>
      <c r="CH899" s="225"/>
      <c r="CI899" s="225"/>
      <c r="CJ899" s="225"/>
      <c r="CK899" s="225"/>
      <c r="CL899" s="225"/>
      <c r="CM899" s="225"/>
      <c r="CN899" s="225"/>
      <c r="CO899" s="225"/>
      <c r="CP899" s="225"/>
      <c r="CQ899" s="225"/>
      <c r="CR899" s="225"/>
      <c r="CS899" s="225"/>
      <c r="CT899" s="225"/>
    </row>
    <row r="900" spans="1:98" ht="12" customHeight="1" x14ac:dyDescent="0.25">
      <c r="A900" s="225"/>
      <c r="B900" s="225"/>
      <c r="C900" s="225"/>
      <c r="D900" s="225"/>
      <c r="E900" s="225"/>
      <c r="F900" s="225"/>
      <c r="G900" s="225"/>
      <c r="H900" s="225"/>
      <c r="I900" s="225"/>
      <c r="J900" s="225"/>
      <c r="K900" s="225"/>
      <c r="L900" s="225"/>
      <c r="M900" s="225"/>
      <c r="N900" s="225"/>
      <c r="O900" s="225"/>
      <c r="P900" s="225"/>
      <c r="Q900" s="225"/>
      <c r="R900" s="225"/>
      <c r="S900" s="225"/>
      <c r="T900" s="225"/>
      <c r="U900" s="225"/>
      <c r="V900" s="225"/>
      <c r="W900" s="225"/>
      <c r="X900" s="225"/>
      <c r="Y900" s="225"/>
      <c r="Z900" s="225"/>
      <c r="AA900" s="225"/>
      <c r="AB900" s="225"/>
      <c r="AC900" s="225"/>
      <c r="AD900" s="225"/>
      <c r="AE900" s="225"/>
      <c r="AF900" s="225"/>
      <c r="AG900" s="225"/>
      <c r="AH900" s="225"/>
      <c r="AI900" s="225"/>
      <c r="AJ900" s="225"/>
      <c r="AK900" s="257"/>
      <c r="AL900" s="257"/>
      <c r="AM900" s="225"/>
      <c r="AN900" s="225"/>
      <c r="AO900" s="225"/>
      <c r="AP900" s="225"/>
      <c r="AQ900" s="225"/>
      <c r="AR900" s="225"/>
      <c r="AS900" s="225"/>
      <c r="AT900" s="225"/>
      <c r="AU900" s="225"/>
      <c r="AV900" s="225"/>
      <c r="AW900" s="225"/>
      <c r="AX900" s="225"/>
      <c r="AY900" s="225"/>
      <c r="AZ900" s="225"/>
      <c r="BA900" s="225"/>
      <c r="BB900" s="225"/>
      <c r="BC900" s="225"/>
      <c r="BD900" s="225"/>
      <c r="BE900" s="225"/>
      <c r="BF900" s="225"/>
      <c r="BG900" s="225"/>
      <c r="BH900" s="225"/>
      <c r="BI900" s="225"/>
      <c r="BJ900" s="225"/>
      <c r="BK900" s="225"/>
      <c r="BL900" s="225"/>
      <c r="BM900" s="225"/>
      <c r="BN900" s="225"/>
      <c r="BO900" s="225"/>
      <c r="BP900" s="225"/>
      <c r="BQ900" s="225"/>
      <c r="BR900" s="225"/>
      <c r="BS900" s="225"/>
      <c r="BT900" s="225"/>
      <c r="BU900" s="225"/>
      <c r="BV900" s="225"/>
      <c r="BW900" s="225"/>
      <c r="BX900" s="225"/>
      <c r="BY900" s="225"/>
      <c r="BZ900" s="225"/>
      <c r="CA900" s="225"/>
      <c r="CB900" s="225"/>
      <c r="CC900" s="225"/>
      <c r="CD900" s="225"/>
      <c r="CE900" s="225"/>
      <c r="CF900" s="225"/>
      <c r="CG900" s="225"/>
      <c r="CH900" s="225"/>
      <c r="CI900" s="225"/>
      <c r="CJ900" s="225"/>
      <c r="CK900" s="225"/>
      <c r="CL900" s="225"/>
      <c r="CM900" s="225"/>
      <c r="CN900" s="225"/>
      <c r="CO900" s="225"/>
      <c r="CP900" s="225"/>
      <c r="CQ900" s="225"/>
      <c r="CR900" s="225"/>
      <c r="CS900" s="225"/>
      <c r="CT900" s="225"/>
    </row>
    <row r="901" spans="1:98" ht="12" customHeight="1" x14ac:dyDescent="0.25">
      <c r="A901" s="225"/>
      <c r="B901" s="225"/>
      <c r="C901" s="225"/>
      <c r="D901" s="225"/>
      <c r="E901" s="225"/>
      <c r="F901" s="225"/>
      <c r="G901" s="225"/>
      <c r="H901" s="225"/>
      <c r="I901" s="225"/>
      <c r="J901" s="225"/>
      <c r="K901" s="225"/>
      <c r="L901" s="225"/>
      <c r="M901" s="225"/>
      <c r="N901" s="225"/>
      <c r="O901" s="225"/>
      <c r="P901" s="225"/>
      <c r="Q901" s="225"/>
      <c r="R901" s="225"/>
      <c r="S901" s="225"/>
      <c r="T901" s="225"/>
      <c r="U901" s="225"/>
      <c r="V901" s="225"/>
      <c r="W901" s="225"/>
      <c r="X901" s="225"/>
      <c r="Y901" s="225"/>
      <c r="Z901" s="225"/>
      <c r="AA901" s="225"/>
      <c r="AB901" s="225"/>
      <c r="AC901" s="225"/>
      <c r="AD901" s="225"/>
      <c r="AE901" s="225"/>
      <c r="AF901" s="225"/>
      <c r="AG901" s="225"/>
      <c r="AH901" s="225"/>
      <c r="AI901" s="225"/>
      <c r="AJ901" s="225"/>
      <c r="AK901" s="257"/>
      <c r="AL901" s="257"/>
      <c r="AM901" s="225"/>
      <c r="AN901" s="225"/>
      <c r="AO901" s="225"/>
      <c r="AP901" s="225"/>
      <c r="AQ901" s="225"/>
      <c r="AR901" s="225"/>
      <c r="AS901" s="225"/>
      <c r="AT901" s="225"/>
      <c r="AU901" s="225"/>
      <c r="AV901" s="225"/>
      <c r="AW901" s="225"/>
      <c r="AX901" s="225"/>
      <c r="AY901" s="225"/>
      <c r="AZ901" s="225"/>
      <c r="BA901" s="225"/>
      <c r="BB901" s="225"/>
      <c r="BC901" s="225"/>
      <c r="BD901" s="225"/>
      <c r="BE901" s="225"/>
      <c r="BF901" s="225"/>
      <c r="BG901" s="225"/>
      <c r="BH901" s="225"/>
      <c r="BI901" s="225"/>
      <c r="BJ901" s="225"/>
      <c r="BK901" s="225"/>
      <c r="BL901" s="225"/>
      <c r="BM901" s="225"/>
      <c r="BN901" s="225"/>
      <c r="BO901" s="225"/>
      <c r="BP901" s="225"/>
      <c r="BQ901" s="225"/>
      <c r="BR901" s="225"/>
      <c r="BS901" s="225"/>
      <c r="BT901" s="225"/>
      <c r="BU901" s="225"/>
      <c r="BV901" s="225"/>
      <c r="BW901" s="225"/>
      <c r="BX901" s="225"/>
      <c r="BY901" s="225"/>
      <c r="BZ901" s="225"/>
      <c r="CA901" s="225"/>
      <c r="CB901" s="225"/>
      <c r="CC901" s="225"/>
      <c r="CD901" s="225"/>
      <c r="CE901" s="225"/>
      <c r="CF901" s="225"/>
      <c r="CG901" s="225"/>
      <c r="CH901" s="225"/>
      <c r="CI901" s="225"/>
      <c r="CJ901" s="225"/>
      <c r="CK901" s="225"/>
      <c r="CL901" s="225"/>
      <c r="CM901" s="225"/>
      <c r="CN901" s="225"/>
      <c r="CO901" s="225"/>
      <c r="CP901" s="225"/>
      <c r="CQ901" s="225"/>
      <c r="CR901" s="225"/>
      <c r="CS901" s="225"/>
      <c r="CT901" s="225"/>
    </row>
    <row r="902" spans="1:98" ht="12" customHeight="1" x14ac:dyDescent="0.25">
      <c r="A902" s="225"/>
      <c r="B902" s="225"/>
      <c r="C902" s="225"/>
      <c r="D902" s="225"/>
      <c r="E902" s="225"/>
      <c r="F902" s="225"/>
      <c r="G902" s="225"/>
      <c r="H902" s="225"/>
      <c r="I902" s="225"/>
      <c r="J902" s="225"/>
      <c r="K902" s="225"/>
      <c r="L902" s="225"/>
      <c r="M902" s="225"/>
      <c r="N902" s="225"/>
      <c r="O902" s="225"/>
      <c r="P902" s="225"/>
      <c r="Q902" s="225"/>
      <c r="R902" s="225"/>
      <c r="S902" s="225"/>
      <c r="T902" s="225"/>
      <c r="U902" s="225"/>
      <c r="V902" s="225"/>
      <c r="W902" s="225"/>
      <c r="X902" s="225"/>
      <c r="Y902" s="225"/>
      <c r="Z902" s="225"/>
      <c r="AA902" s="225"/>
      <c r="AB902" s="225"/>
      <c r="AC902" s="225"/>
      <c r="AD902" s="225"/>
      <c r="AE902" s="225"/>
      <c r="AF902" s="225"/>
      <c r="AG902" s="225"/>
      <c r="AH902" s="225"/>
      <c r="AI902" s="225"/>
      <c r="AJ902" s="225"/>
      <c r="AK902" s="257"/>
      <c r="AL902" s="257"/>
      <c r="AM902" s="225"/>
      <c r="AN902" s="225"/>
      <c r="AO902" s="225"/>
      <c r="AP902" s="225"/>
      <c r="AQ902" s="225"/>
      <c r="AR902" s="225"/>
      <c r="AS902" s="225"/>
      <c r="AT902" s="225"/>
      <c r="AU902" s="225"/>
      <c r="AV902" s="225"/>
      <c r="AW902" s="225"/>
      <c r="AX902" s="225"/>
      <c r="AY902" s="225"/>
      <c r="AZ902" s="225"/>
      <c r="BA902" s="225"/>
      <c r="BB902" s="225"/>
      <c r="BC902" s="225"/>
      <c r="BD902" s="225"/>
      <c r="BE902" s="225"/>
      <c r="BF902" s="225"/>
      <c r="BG902" s="225"/>
      <c r="BH902" s="225"/>
      <c r="BI902" s="225"/>
      <c r="BJ902" s="225"/>
      <c r="BK902" s="225"/>
      <c r="BL902" s="225"/>
      <c r="BM902" s="225"/>
      <c r="BN902" s="225"/>
      <c r="BO902" s="225"/>
      <c r="BP902" s="225"/>
      <c r="BQ902" s="225"/>
      <c r="BR902" s="225"/>
      <c r="BS902" s="225"/>
      <c r="BT902" s="225"/>
      <c r="BU902" s="225"/>
      <c r="BV902" s="225"/>
      <c r="BW902" s="225"/>
      <c r="BX902" s="225"/>
      <c r="BY902" s="225"/>
      <c r="BZ902" s="225"/>
      <c r="CA902" s="225"/>
      <c r="CB902" s="225"/>
      <c r="CC902" s="225"/>
      <c r="CD902" s="225"/>
      <c r="CE902" s="225"/>
      <c r="CF902" s="225"/>
      <c r="CG902" s="225"/>
      <c r="CH902" s="225"/>
      <c r="CI902" s="225"/>
      <c r="CJ902" s="225"/>
      <c r="CK902" s="225"/>
      <c r="CL902" s="225"/>
      <c r="CM902" s="225"/>
      <c r="CN902" s="225"/>
      <c r="CO902" s="225"/>
      <c r="CP902" s="225"/>
      <c r="CQ902" s="225"/>
      <c r="CR902" s="225"/>
      <c r="CS902" s="225"/>
      <c r="CT902" s="225"/>
    </row>
    <row r="903" spans="1:98" ht="12" customHeight="1" x14ac:dyDescent="0.25">
      <c r="A903" s="225"/>
      <c r="B903" s="225"/>
      <c r="C903" s="225"/>
      <c r="D903" s="225"/>
      <c r="E903" s="225"/>
      <c r="F903" s="225"/>
      <c r="G903" s="225"/>
      <c r="H903" s="225"/>
      <c r="I903" s="225"/>
      <c r="J903" s="225"/>
      <c r="K903" s="225"/>
      <c r="L903" s="225"/>
      <c r="M903" s="225"/>
      <c r="N903" s="225"/>
      <c r="O903" s="225"/>
      <c r="P903" s="225"/>
      <c r="Q903" s="225"/>
      <c r="R903" s="225"/>
      <c r="S903" s="225"/>
      <c r="T903" s="225"/>
      <c r="U903" s="225"/>
      <c r="V903" s="225"/>
      <c r="W903" s="225"/>
      <c r="X903" s="225"/>
      <c r="Y903" s="225"/>
      <c r="Z903" s="225"/>
      <c r="AA903" s="225"/>
      <c r="AB903" s="225"/>
      <c r="AC903" s="225"/>
      <c r="AD903" s="225"/>
      <c r="AE903" s="225"/>
      <c r="AF903" s="225"/>
      <c r="AG903" s="225"/>
      <c r="AH903" s="225"/>
      <c r="AI903" s="225"/>
      <c r="AJ903" s="225"/>
      <c r="AK903" s="257"/>
      <c r="AL903" s="257"/>
      <c r="AM903" s="225"/>
      <c r="AN903" s="225"/>
      <c r="AO903" s="225"/>
      <c r="AP903" s="225"/>
      <c r="AQ903" s="225"/>
      <c r="AR903" s="225"/>
      <c r="AS903" s="225"/>
      <c r="AT903" s="225"/>
      <c r="AU903" s="225"/>
      <c r="AV903" s="225"/>
      <c r="AW903" s="225"/>
      <c r="AX903" s="225"/>
      <c r="AY903" s="225"/>
      <c r="AZ903" s="225"/>
      <c r="BA903" s="225"/>
      <c r="BB903" s="225"/>
      <c r="BC903" s="225"/>
      <c r="BD903" s="225"/>
      <c r="BE903" s="225"/>
      <c r="BF903" s="225"/>
      <c r="BG903" s="225"/>
      <c r="BH903" s="225"/>
      <c r="BI903" s="225"/>
      <c r="BJ903" s="225"/>
      <c r="BK903" s="225"/>
      <c r="BL903" s="225"/>
      <c r="BM903" s="225"/>
      <c r="BN903" s="225"/>
      <c r="BO903" s="225"/>
      <c r="BP903" s="225"/>
      <c r="BQ903" s="225"/>
      <c r="BR903" s="225"/>
      <c r="BS903" s="225"/>
      <c r="BT903" s="225"/>
      <c r="BU903" s="225"/>
      <c r="BV903" s="225"/>
      <c r="BW903" s="225"/>
      <c r="BX903" s="225"/>
      <c r="BY903" s="225"/>
      <c r="BZ903" s="225"/>
      <c r="CA903" s="225"/>
      <c r="CB903" s="225"/>
      <c r="CC903" s="225"/>
      <c r="CD903" s="225"/>
      <c r="CE903" s="225"/>
      <c r="CF903" s="225"/>
      <c r="CG903" s="225"/>
      <c r="CH903" s="225"/>
      <c r="CI903" s="225"/>
      <c r="CJ903" s="225"/>
      <c r="CK903" s="225"/>
      <c r="CL903" s="225"/>
      <c r="CM903" s="225"/>
      <c r="CN903" s="225"/>
      <c r="CO903" s="225"/>
      <c r="CP903" s="225"/>
      <c r="CQ903" s="225"/>
      <c r="CR903" s="225"/>
      <c r="CS903" s="225"/>
      <c r="CT903" s="225"/>
    </row>
    <row r="904" spans="1:98" ht="12" customHeight="1" x14ac:dyDescent="0.25">
      <c r="A904" s="225"/>
      <c r="B904" s="225"/>
      <c r="C904" s="225"/>
      <c r="D904" s="225"/>
      <c r="E904" s="225"/>
      <c r="F904" s="225"/>
      <c r="G904" s="225"/>
      <c r="H904" s="225"/>
      <c r="I904" s="225"/>
      <c r="J904" s="225"/>
      <c r="K904" s="225"/>
      <c r="L904" s="225"/>
      <c r="M904" s="225"/>
      <c r="N904" s="225"/>
      <c r="O904" s="225"/>
      <c r="P904" s="225"/>
      <c r="Q904" s="225"/>
      <c r="R904" s="225"/>
      <c r="S904" s="225"/>
      <c r="T904" s="225"/>
      <c r="U904" s="225"/>
      <c r="V904" s="225"/>
      <c r="W904" s="225"/>
      <c r="X904" s="225"/>
      <c r="Y904" s="225"/>
      <c r="Z904" s="225"/>
      <c r="AA904" s="225"/>
      <c r="AB904" s="225"/>
      <c r="AC904" s="225"/>
      <c r="AD904" s="225"/>
      <c r="AE904" s="225"/>
      <c r="AF904" s="225"/>
      <c r="AG904" s="225"/>
      <c r="AH904" s="225"/>
      <c r="AI904" s="225"/>
      <c r="AJ904" s="225"/>
      <c r="AK904" s="257"/>
      <c r="AL904" s="257"/>
      <c r="AM904" s="225"/>
      <c r="AN904" s="225"/>
      <c r="AO904" s="225"/>
      <c r="AP904" s="225"/>
      <c r="AQ904" s="225"/>
      <c r="AR904" s="225"/>
      <c r="AS904" s="225"/>
      <c r="AT904" s="225"/>
      <c r="AU904" s="225"/>
      <c r="AV904" s="225"/>
      <c r="AW904" s="225"/>
      <c r="AX904" s="225"/>
      <c r="AY904" s="225"/>
      <c r="AZ904" s="225"/>
      <c r="BA904" s="225"/>
      <c r="BB904" s="225"/>
      <c r="BC904" s="225"/>
      <c r="BD904" s="225"/>
      <c r="BE904" s="225"/>
      <c r="BF904" s="225"/>
      <c r="BG904" s="225"/>
      <c r="BH904" s="225"/>
      <c r="BI904" s="225"/>
      <c r="BJ904" s="225"/>
      <c r="BK904" s="225"/>
      <c r="BL904" s="225"/>
      <c r="BM904" s="225"/>
      <c r="BN904" s="225"/>
      <c r="BO904" s="225"/>
      <c r="BP904" s="225"/>
      <c r="BQ904" s="225"/>
      <c r="BR904" s="225"/>
      <c r="BS904" s="225"/>
      <c r="BT904" s="225"/>
      <c r="BU904" s="225"/>
      <c r="BV904" s="225"/>
      <c r="BW904" s="225"/>
      <c r="BX904" s="225"/>
      <c r="BY904" s="225"/>
      <c r="BZ904" s="225"/>
      <c r="CA904" s="225"/>
      <c r="CB904" s="225"/>
      <c r="CC904" s="225"/>
      <c r="CD904" s="225"/>
      <c r="CE904" s="225"/>
      <c r="CF904" s="225"/>
      <c r="CG904" s="225"/>
      <c r="CH904" s="225"/>
      <c r="CI904" s="225"/>
      <c r="CJ904" s="225"/>
      <c r="CK904" s="225"/>
      <c r="CL904" s="225"/>
      <c r="CM904" s="225"/>
      <c r="CN904" s="225"/>
      <c r="CO904" s="225"/>
      <c r="CP904" s="225"/>
      <c r="CQ904" s="225"/>
      <c r="CR904" s="225"/>
      <c r="CS904" s="225"/>
      <c r="CT904" s="225"/>
    </row>
    <row r="905" spans="1:98" ht="12" customHeight="1" x14ac:dyDescent="0.25">
      <c r="A905" s="225"/>
      <c r="B905" s="225"/>
      <c r="C905" s="225"/>
      <c r="D905" s="225"/>
      <c r="E905" s="225"/>
      <c r="F905" s="225"/>
      <c r="G905" s="225"/>
      <c r="H905" s="225"/>
      <c r="I905" s="225"/>
      <c r="J905" s="225"/>
      <c r="K905" s="225"/>
      <c r="L905" s="225"/>
      <c r="M905" s="225"/>
      <c r="N905" s="225"/>
      <c r="O905" s="225"/>
      <c r="P905" s="225"/>
      <c r="Q905" s="225"/>
      <c r="R905" s="225"/>
      <c r="S905" s="225"/>
      <c r="T905" s="225"/>
      <c r="U905" s="225"/>
      <c r="V905" s="225"/>
      <c r="W905" s="225"/>
      <c r="X905" s="225"/>
      <c r="Y905" s="225"/>
      <c r="Z905" s="225"/>
      <c r="AA905" s="225"/>
      <c r="AB905" s="225"/>
      <c r="AC905" s="225"/>
      <c r="AD905" s="225"/>
      <c r="AE905" s="225"/>
      <c r="AF905" s="225"/>
      <c r="AG905" s="225"/>
      <c r="AH905" s="225"/>
      <c r="AI905" s="225"/>
      <c r="AJ905" s="225"/>
      <c r="AK905" s="257"/>
      <c r="AL905" s="257"/>
      <c r="AM905" s="225"/>
      <c r="AN905" s="225"/>
      <c r="AO905" s="225"/>
      <c r="AP905" s="225"/>
      <c r="AQ905" s="225"/>
      <c r="AR905" s="225"/>
      <c r="AS905" s="225"/>
      <c r="AT905" s="225"/>
      <c r="AU905" s="225"/>
      <c r="AV905" s="225"/>
      <c r="AW905" s="225"/>
      <c r="AX905" s="225"/>
      <c r="AY905" s="225"/>
      <c r="AZ905" s="225"/>
      <c r="BA905" s="225"/>
      <c r="BB905" s="225"/>
      <c r="BC905" s="225"/>
      <c r="BD905" s="225"/>
      <c r="BE905" s="225"/>
      <c r="BF905" s="225"/>
      <c r="BG905" s="225"/>
      <c r="BH905" s="225"/>
      <c r="BI905" s="225"/>
      <c r="BJ905" s="225"/>
      <c r="BK905" s="225"/>
      <c r="BL905" s="225"/>
      <c r="BM905" s="225"/>
      <c r="BN905" s="225"/>
      <c r="BO905" s="225"/>
      <c r="BP905" s="225"/>
      <c r="BQ905" s="225"/>
      <c r="BR905" s="225"/>
      <c r="BS905" s="225"/>
      <c r="BT905" s="225"/>
      <c r="BU905" s="225"/>
      <c r="BV905" s="225"/>
      <c r="BW905" s="225"/>
      <c r="BX905" s="225"/>
      <c r="BY905" s="225"/>
      <c r="BZ905" s="225"/>
      <c r="CA905" s="225"/>
      <c r="CB905" s="225"/>
      <c r="CC905" s="225"/>
      <c r="CD905" s="225"/>
      <c r="CE905" s="225"/>
      <c r="CF905" s="225"/>
      <c r="CG905" s="225"/>
      <c r="CH905" s="225"/>
      <c r="CI905" s="225"/>
      <c r="CJ905" s="225"/>
      <c r="CK905" s="225"/>
      <c r="CL905" s="225"/>
      <c r="CM905" s="225"/>
      <c r="CN905" s="225"/>
      <c r="CO905" s="225"/>
      <c r="CP905" s="225"/>
      <c r="CQ905" s="225"/>
      <c r="CR905" s="225"/>
      <c r="CS905" s="225"/>
      <c r="CT905" s="225"/>
    </row>
    <row r="906" spans="1:98" ht="12" customHeight="1" x14ac:dyDescent="0.25">
      <c r="A906" s="225"/>
      <c r="B906" s="225"/>
      <c r="C906" s="225"/>
      <c r="D906" s="225"/>
      <c r="E906" s="225"/>
      <c r="F906" s="225"/>
      <c r="G906" s="225"/>
      <c r="H906" s="225"/>
      <c r="I906" s="225"/>
      <c r="J906" s="225"/>
      <c r="K906" s="225"/>
      <c r="L906" s="225"/>
      <c r="M906" s="225"/>
      <c r="N906" s="225"/>
      <c r="O906" s="225"/>
      <c r="P906" s="225"/>
      <c r="Q906" s="225"/>
      <c r="R906" s="225"/>
      <c r="S906" s="225"/>
      <c r="T906" s="225"/>
      <c r="U906" s="225"/>
      <c r="V906" s="225"/>
      <c r="W906" s="225"/>
      <c r="X906" s="225"/>
      <c r="Y906" s="225"/>
      <c r="Z906" s="225"/>
      <c r="AA906" s="225"/>
      <c r="AB906" s="225"/>
      <c r="AC906" s="225"/>
      <c r="AD906" s="225"/>
      <c r="AE906" s="225"/>
      <c r="AF906" s="225"/>
      <c r="AG906" s="225"/>
      <c r="AH906" s="225"/>
      <c r="AI906" s="225"/>
      <c r="AJ906" s="225"/>
      <c r="AK906" s="257"/>
      <c r="AL906" s="257"/>
      <c r="AM906" s="225"/>
      <c r="AN906" s="225"/>
      <c r="AO906" s="225"/>
      <c r="AP906" s="225"/>
      <c r="AQ906" s="225"/>
      <c r="AR906" s="225"/>
      <c r="AS906" s="225"/>
      <c r="AT906" s="225"/>
      <c r="AU906" s="225"/>
      <c r="AV906" s="225"/>
      <c r="AW906" s="225"/>
      <c r="AX906" s="225"/>
      <c r="AY906" s="225"/>
      <c r="AZ906" s="225"/>
      <c r="BA906" s="225"/>
      <c r="BB906" s="225"/>
      <c r="BC906" s="225"/>
      <c r="BD906" s="225"/>
      <c r="BE906" s="225"/>
      <c r="BF906" s="225"/>
      <c r="BG906" s="225"/>
      <c r="BH906" s="225"/>
      <c r="BI906" s="225"/>
      <c r="BJ906" s="225"/>
      <c r="BK906" s="225"/>
      <c r="BL906" s="225"/>
      <c r="BM906" s="225"/>
      <c r="BN906" s="225"/>
      <c r="BO906" s="225"/>
      <c r="BP906" s="225"/>
      <c r="BQ906" s="225"/>
      <c r="BR906" s="225"/>
      <c r="BS906" s="225"/>
      <c r="BT906" s="225"/>
      <c r="BU906" s="225"/>
      <c r="BV906" s="225"/>
      <c r="BW906" s="225"/>
      <c r="BX906" s="225"/>
      <c r="BY906" s="225"/>
      <c r="BZ906" s="225"/>
      <c r="CA906" s="225"/>
      <c r="CB906" s="225"/>
      <c r="CC906" s="225"/>
      <c r="CD906" s="225"/>
      <c r="CE906" s="225"/>
      <c r="CF906" s="225"/>
      <c r="CG906" s="225"/>
      <c r="CH906" s="225"/>
      <c r="CI906" s="225"/>
      <c r="CJ906" s="225"/>
      <c r="CK906" s="225"/>
      <c r="CL906" s="225"/>
      <c r="CM906" s="225"/>
      <c r="CN906" s="225"/>
      <c r="CO906" s="225"/>
      <c r="CP906" s="225"/>
      <c r="CQ906" s="225"/>
      <c r="CR906" s="225"/>
      <c r="CS906" s="225"/>
      <c r="CT906" s="225"/>
    </row>
    <row r="907" spans="1:98" ht="12" customHeight="1" x14ac:dyDescent="0.25">
      <c r="A907" s="225"/>
      <c r="B907" s="225"/>
      <c r="C907" s="225"/>
      <c r="D907" s="225"/>
      <c r="E907" s="225"/>
      <c r="F907" s="225"/>
      <c r="G907" s="225"/>
      <c r="H907" s="225"/>
      <c r="I907" s="225"/>
      <c r="J907" s="225"/>
      <c r="K907" s="225"/>
      <c r="L907" s="225"/>
      <c r="M907" s="225"/>
      <c r="N907" s="225"/>
      <c r="O907" s="225"/>
      <c r="P907" s="225"/>
      <c r="Q907" s="225"/>
      <c r="R907" s="225"/>
      <c r="S907" s="225"/>
      <c r="T907" s="225"/>
      <c r="U907" s="225"/>
      <c r="V907" s="225"/>
      <c r="W907" s="225"/>
      <c r="X907" s="225"/>
      <c r="Y907" s="225"/>
      <c r="Z907" s="225"/>
      <c r="AA907" s="225"/>
      <c r="AB907" s="225"/>
      <c r="AC907" s="225"/>
      <c r="AD907" s="225"/>
      <c r="AE907" s="225"/>
      <c r="AF907" s="225"/>
      <c r="AG907" s="225"/>
      <c r="AH907" s="225"/>
      <c r="AI907" s="225"/>
      <c r="AJ907" s="225"/>
      <c r="AK907" s="257"/>
      <c r="AL907" s="257"/>
      <c r="AM907" s="225"/>
      <c r="AN907" s="225"/>
      <c r="AO907" s="225"/>
      <c r="AP907" s="225"/>
      <c r="AQ907" s="225"/>
      <c r="AR907" s="225"/>
      <c r="AS907" s="225"/>
      <c r="AT907" s="225"/>
      <c r="AU907" s="225"/>
      <c r="AV907" s="225"/>
      <c r="AW907" s="225"/>
      <c r="AX907" s="225"/>
      <c r="AY907" s="225"/>
      <c r="AZ907" s="225"/>
      <c r="BA907" s="225"/>
      <c r="BB907" s="225"/>
      <c r="BC907" s="225"/>
      <c r="BD907" s="225"/>
      <c r="BE907" s="225"/>
      <c r="BF907" s="225"/>
      <c r="BG907" s="225"/>
      <c r="BH907" s="225"/>
      <c r="BI907" s="225"/>
      <c r="BJ907" s="225"/>
      <c r="BK907" s="225"/>
      <c r="BL907" s="225"/>
      <c r="BM907" s="225"/>
      <c r="BN907" s="225"/>
      <c r="BO907" s="225"/>
      <c r="BP907" s="225"/>
      <c r="BQ907" s="225"/>
      <c r="BR907" s="225"/>
      <c r="BS907" s="225"/>
      <c r="BT907" s="225"/>
      <c r="BU907" s="225"/>
      <c r="BV907" s="225"/>
      <c r="BW907" s="225"/>
      <c r="BX907" s="225"/>
      <c r="BY907" s="225"/>
      <c r="BZ907" s="225"/>
      <c r="CA907" s="225"/>
      <c r="CB907" s="225"/>
      <c r="CC907" s="225"/>
      <c r="CD907" s="225"/>
      <c r="CE907" s="225"/>
      <c r="CF907" s="225"/>
      <c r="CG907" s="225"/>
      <c r="CH907" s="225"/>
      <c r="CI907" s="225"/>
      <c r="CJ907" s="225"/>
      <c r="CK907" s="225"/>
      <c r="CL907" s="225"/>
      <c r="CM907" s="225"/>
      <c r="CN907" s="225"/>
      <c r="CO907" s="225"/>
      <c r="CP907" s="225"/>
      <c r="CQ907" s="225"/>
      <c r="CR907" s="225"/>
      <c r="CS907" s="225"/>
      <c r="CT907" s="225"/>
    </row>
    <row r="908" spans="1:98" ht="12" customHeight="1" x14ac:dyDescent="0.25">
      <c r="A908" s="225"/>
      <c r="B908" s="225"/>
      <c r="C908" s="225"/>
      <c r="D908" s="225"/>
      <c r="E908" s="225"/>
      <c r="F908" s="225"/>
      <c r="G908" s="225"/>
      <c r="H908" s="225"/>
      <c r="I908" s="225"/>
      <c r="J908" s="225"/>
      <c r="K908" s="225"/>
      <c r="L908" s="225"/>
      <c r="M908" s="225"/>
      <c r="N908" s="225"/>
      <c r="O908" s="225"/>
      <c r="P908" s="225"/>
      <c r="Q908" s="225"/>
      <c r="R908" s="225"/>
      <c r="S908" s="225"/>
      <c r="T908" s="225"/>
      <c r="U908" s="225"/>
      <c r="V908" s="225"/>
      <c r="W908" s="225"/>
      <c r="X908" s="225"/>
      <c r="Y908" s="225"/>
      <c r="Z908" s="225"/>
      <c r="AA908" s="225"/>
      <c r="AB908" s="225"/>
      <c r="AC908" s="225"/>
      <c r="AD908" s="225"/>
      <c r="AE908" s="225"/>
      <c r="AF908" s="225"/>
      <c r="AG908" s="225"/>
      <c r="AH908" s="225"/>
      <c r="AI908" s="225"/>
      <c r="AJ908" s="225"/>
      <c r="AK908" s="257"/>
      <c r="AL908" s="257"/>
      <c r="AM908" s="225"/>
      <c r="AN908" s="225"/>
      <c r="AO908" s="225"/>
      <c r="AP908" s="225"/>
      <c r="AQ908" s="225"/>
      <c r="AR908" s="225"/>
      <c r="AS908" s="225"/>
      <c r="AT908" s="225"/>
      <c r="AU908" s="225"/>
      <c r="AV908" s="225"/>
      <c r="AW908" s="225"/>
      <c r="AX908" s="225"/>
      <c r="AY908" s="225"/>
      <c r="AZ908" s="225"/>
      <c r="BA908" s="225"/>
      <c r="BB908" s="225"/>
      <c r="BC908" s="225"/>
      <c r="BD908" s="225"/>
      <c r="BE908" s="225"/>
      <c r="BF908" s="225"/>
      <c r="BG908" s="225"/>
      <c r="BH908" s="225"/>
      <c r="BI908" s="225"/>
      <c r="BJ908" s="225"/>
      <c r="BK908" s="225"/>
      <c r="BL908" s="225"/>
      <c r="BM908" s="225"/>
      <c r="BN908" s="225"/>
      <c r="BO908" s="225"/>
      <c r="BP908" s="225"/>
      <c r="BQ908" s="225"/>
      <c r="BR908" s="225"/>
      <c r="BS908" s="225"/>
      <c r="BT908" s="225"/>
      <c r="BU908" s="225"/>
      <c r="BV908" s="225"/>
      <c r="BW908" s="225"/>
      <c r="BX908" s="225"/>
      <c r="BY908" s="225"/>
      <c r="BZ908" s="225"/>
      <c r="CA908" s="225"/>
      <c r="CB908" s="225"/>
      <c r="CC908" s="225"/>
      <c r="CD908" s="225"/>
      <c r="CE908" s="225"/>
      <c r="CF908" s="225"/>
      <c r="CG908" s="225"/>
      <c r="CH908" s="225"/>
      <c r="CI908" s="225"/>
      <c r="CJ908" s="225"/>
      <c r="CK908" s="225"/>
      <c r="CL908" s="225"/>
      <c r="CM908" s="225"/>
      <c r="CN908" s="225"/>
      <c r="CO908" s="225"/>
      <c r="CP908" s="225"/>
      <c r="CQ908" s="225"/>
      <c r="CR908" s="225"/>
      <c r="CS908" s="225"/>
      <c r="CT908" s="225"/>
    </row>
    <row r="909" spans="1:98" ht="12" customHeight="1" x14ac:dyDescent="0.25">
      <c r="A909" s="225"/>
      <c r="B909" s="225"/>
      <c r="C909" s="225"/>
      <c r="D909" s="225"/>
      <c r="E909" s="225"/>
      <c r="F909" s="225"/>
      <c r="G909" s="225"/>
      <c r="H909" s="225"/>
      <c r="I909" s="225"/>
      <c r="J909" s="225"/>
      <c r="K909" s="225"/>
      <c r="L909" s="225"/>
      <c r="M909" s="225"/>
      <c r="N909" s="225"/>
      <c r="O909" s="225"/>
      <c r="P909" s="225"/>
      <c r="Q909" s="225"/>
      <c r="R909" s="225"/>
      <c r="S909" s="225"/>
      <c r="T909" s="225"/>
      <c r="U909" s="225"/>
      <c r="V909" s="225"/>
      <c r="W909" s="225"/>
      <c r="X909" s="225"/>
      <c r="Y909" s="225"/>
      <c r="Z909" s="225"/>
      <c r="AA909" s="225"/>
      <c r="AB909" s="225"/>
      <c r="AC909" s="225"/>
      <c r="AD909" s="225"/>
      <c r="AE909" s="225"/>
      <c r="AF909" s="225"/>
      <c r="AG909" s="225"/>
      <c r="AH909" s="225"/>
      <c r="AI909" s="225"/>
      <c r="AJ909" s="225"/>
      <c r="AK909" s="257"/>
      <c r="AL909" s="257"/>
      <c r="AM909" s="225"/>
      <c r="AN909" s="225"/>
      <c r="AO909" s="225"/>
      <c r="AP909" s="225"/>
      <c r="AQ909" s="225"/>
      <c r="AR909" s="225"/>
      <c r="AS909" s="225"/>
      <c r="AT909" s="225"/>
      <c r="AU909" s="225"/>
      <c r="AV909" s="225"/>
      <c r="AW909" s="225"/>
      <c r="AX909" s="225"/>
      <c r="AY909" s="225"/>
      <c r="AZ909" s="225"/>
      <c r="BA909" s="225"/>
      <c r="BB909" s="225"/>
      <c r="BC909" s="225"/>
      <c r="BD909" s="225"/>
      <c r="BE909" s="225"/>
      <c r="BF909" s="225"/>
      <c r="BG909" s="225"/>
      <c r="BH909" s="225"/>
      <c r="BI909" s="225"/>
      <c r="BJ909" s="225"/>
      <c r="BK909" s="225"/>
      <c r="BL909" s="225"/>
      <c r="BM909" s="225"/>
      <c r="BN909" s="225"/>
      <c r="BO909" s="225"/>
      <c r="BP909" s="225"/>
      <c r="BQ909" s="225"/>
      <c r="BR909" s="225"/>
      <c r="BS909" s="225"/>
      <c r="BT909" s="225"/>
      <c r="BU909" s="225"/>
      <c r="BV909" s="225"/>
      <c r="BW909" s="225"/>
      <c r="BX909" s="225"/>
      <c r="BY909" s="225"/>
      <c r="BZ909" s="225"/>
      <c r="CA909" s="225"/>
      <c r="CB909" s="225"/>
      <c r="CC909" s="225"/>
      <c r="CD909" s="225"/>
      <c r="CE909" s="225"/>
      <c r="CF909" s="225"/>
      <c r="CG909" s="225"/>
      <c r="CH909" s="225"/>
      <c r="CI909" s="225"/>
      <c r="CJ909" s="225"/>
      <c r="CK909" s="225"/>
      <c r="CL909" s="225"/>
      <c r="CM909" s="225"/>
      <c r="CN909" s="225"/>
      <c r="CO909" s="225"/>
      <c r="CP909" s="225"/>
      <c r="CQ909" s="225"/>
      <c r="CR909" s="225"/>
      <c r="CS909" s="225"/>
      <c r="CT909" s="225"/>
    </row>
    <row r="910" spans="1:98" ht="12" customHeight="1" x14ac:dyDescent="0.25">
      <c r="A910" s="225"/>
      <c r="B910" s="225"/>
      <c r="C910" s="225"/>
      <c r="D910" s="225"/>
      <c r="E910" s="225"/>
      <c r="F910" s="225"/>
      <c r="G910" s="225"/>
      <c r="H910" s="225"/>
      <c r="I910" s="225"/>
      <c r="J910" s="225"/>
      <c r="K910" s="225"/>
      <c r="L910" s="225"/>
      <c r="M910" s="225"/>
      <c r="N910" s="225"/>
      <c r="O910" s="225"/>
      <c r="P910" s="225"/>
      <c r="Q910" s="225"/>
      <c r="R910" s="225"/>
      <c r="S910" s="225"/>
      <c r="T910" s="225"/>
      <c r="U910" s="225"/>
      <c r="V910" s="225"/>
      <c r="W910" s="225"/>
      <c r="X910" s="225"/>
      <c r="Y910" s="225"/>
      <c r="Z910" s="225"/>
      <c r="AA910" s="225"/>
      <c r="AB910" s="225"/>
      <c r="AC910" s="225"/>
      <c r="AD910" s="225"/>
      <c r="AE910" s="225"/>
      <c r="AF910" s="225"/>
      <c r="AG910" s="225"/>
      <c r="AH910" s="225"/>
      <c r="AI910" s="225"/>
      <c r="AJ910" s="225"/>
      <c r="AK910" s="257"/>
      <c r="AL910" s="257"/>
      <c r="AM910" s="225"/>
      <c r="AN910" s="225"/>
      <c r="AO910" s="225"/>
      <c r="AP910" s="225"/>
      <c r="AQ910" s="225"/>
      <c r="AR910" s="225"/>
      <c r="AS910" s="225"/>
      <c r="AT910" s="225"/>
      <c r="AU910" s="225"/>
      <c r="AV910" s="225"/>
      <c r="AW910" s="225"/>
      <c r="AX910" s="225"/>
      <c r="AY910" s="225"/>
      <c r="AZ910" s="225"/>
      <c r="BA910" s="225"/>
      <c r="BB910" s="225"/>
      <c r="BC910" s="225"/>
      <c r="BD910" s="225"/>
      <c r="BE910" s="225"/>
      <c r="BF910" s="225"/>
      <c r="BG910" s="225"/>
      <c r="BH910" s="225"/>
      <c r="BI910" s="225"/>
      <c r="BJ910" s="225"/>
      <c r="BK910" s="225"/>
      <c r="BL910" s="225"/>
      <c r="BM910" s="225"/>
      <c r="BN910" s="225"/>
      <c r="BO910" s="225"/>
      <c r="BP910" s="225"/>
      <c r="BQ910" s="225"/>
      <c r="BR910" s="225"/>
      <c r="BS910" s="225"/>
      <c r="BT910" s="225"/>
      <c r="BU910" s="225"/>
      <c r="BV910" s="225"/>
      <c r="BW910" s="225"/>
      <c r="BX910" s="225"/>
      <c r="BY910" s="225"/>
      <c r="BZ910" s="225"/>
      <c r="CA910" s="225"/>
      <c r="CB910" s="225"/>
      <c r="CC910" s="225"/>
      <c r="CD910" s="225"/>
      <c r="CE910" s="225"/>
      <c r="CF910" s="225"/>
      <c r="CG910" s="225"/>
      <c r="CH910" s="225"/>
      <c r="CI910" s="225"/>
      <c r="CJ910" s="225"/>
      <c r="CK910" s="225"/>
      <c r="CL910" s="225"/>
      <c r="CM910" s="225"/>
      <c r="CN910" s="225"/>
      <c r="CO910" s="225"/>
      <c r="CP910" s="225"/>
      <c r="CQ910" s="225"/>
      <c r="CR910" s="225"/>
      <c r="CS910" s="225"/>
      <c r="CT910" s="225"/>
    </row>
    <row r="911" spans="1:98" ht="12" customHeight="1" x14ac:dyDescent="0.25">
      <c r="A911" s="225"/>
      <c r="B911" s="225"/>
      <c r="C911" s="225"/>
      <c r="D911" s="225"/>
      <c r="E911" s="225"/>
      <c r="F911" s="225"/>
      <c r="G911" s="225"/>
      <c r="H911" s="225"/>
      <c r="I911" s="225"/>
      <c r="J911" s="225"/>
      <c r="K911" s="225"/>
      <c r="L911" s="225"/>
      <c r="M911" s="225"/>
      <c r="N911" s="225"/>
      <c r="O911" s="225"/>
      <c r="P911" s="225"/>
      <c r="Q911" s="225"/>
      <c r="R911" s="225"/>
      <c r="S911" s="225"/>
      <c r="T911" s="225"/>
      <c r="U911" s="225"/>
      <c r="V911" s="225"/>
      <c r="W911" s="225"/>
      <c r="X911" s="225"/>
      <c r="Y911" s="225"/>
      <c r="Z911" s="225"/>
      <c r="AA911" s="225"/>
      <c r="AB911" s="225"/>
      <c r="AC911" s="225"/>
      <c r="AD911" s="225"/>
      <c r="AE911" s="225"/>
      <c r="AF911" s="225"/>
      <c r="AG911" s="225"/>
      <c r="AH911" s="225"/>
      <c r="AI911" s="225"/>
      <c r="AJ911" s="225"/>
      <c r="AK911" s="257"/>
      <c r="AL911" s="257"/>
      <c r="AM911" s="225"/>
      <c r="AN911" s="225"/>
      <c r="AO911" s="225"/>
      <c r="AP911" s="225"/>
      <c r="AQ911" s="225"/>
      <c r="AR911" s="225"/>
      <c r="AS911" s="225"/>
      <c r="AT911" s="225"/>
      <c r="AU911" s="225"/>
      <c r="AV911" s="225"/>
      <c r="AW911" s="225"/>
      <c r="AX911" s="225"/>
      <c r="AY911" s="225"/>
      <c r="AZ911" s="225"/>
      <c r="BA911" s="225"/>
      <c r="BB911" s="225"/>
      <c r="BC911" s="225"/>
      <c r="BD911" s="225"/>
      <c r="BE911" s="225"/>
      <c r="BF911" s="225"/>
      <c r="BG911" s="225"/>
      <c r="BH911" s="225"/>
      <c r="BI911" s="225"/>
      <c r="BJ911" s="225"/>
      <c r="BK911" s="225"/>
      <c r="BL911" s="225"/>
      <c r="BM911" s="225"/>
      <c r="BN911" s="225"/>
      <c r="BO911" s="225"/>
      <c r="BP911" s="225"/>
      <c r="BQ911" s="225"/>
      <c r="BR911" s="225"/>
      <c r="BS911" s="225"/>
      <c r="BT911" s="225"/>
      <c r="BU911" s="225"/>
      <c r="BV911" s="225"/>
      <c r="BW911" s="225"/>
      <c r="BX911" s="225"/>
      <c r="BY911" s="225"/>
      <c r="BZ911" s="225"/>
      <c r="CA911" s="225"/>
      <c r="CB911" s="225"/>
      <c r="CC911" s="225"/>
      <c r="CD911" s="225"/>
      <c r="CE911" s="225"/>
      <c r="CF911" s="225"/>
      <c r="CG911" s="225"/>
      <c r="CH911" s="225"/>
      <c r="CI911" s="225"/>
      <c r="CJ911" s="225"/>
      <c r="CK911" s="225"/>
      <c r="CL911" s="225"/>
      <c r="CM911" s="225"/>
      <c r="CN911" s="225"/>
      <c r="CO911" s="225"/>
      <c r="CP911" s="225"/>
      <c r="CQ911" s="225"/>
      <c r="CR911" s="225"/>
      <c r="CS911" s="225"/>
      <c r="CT911" s="225"/>
    </row>
    <row r="912" spans="1:98" ht="12" customHeight="1" x14ac:dyDescent="0.25">
      <c r="A912" s="225"/>
      <c r="B912" s="225"/>
      <c r="C912" s="225"/>
      <c r="D912" s="225"/>
      <c r="E912" s="225"/>
      <c r="F912" s="225"/>
      <c r="G912" s="225"/>
      <c r="H912" s="225"/>
      <c r="I912" s="225"/>
      <c r="J912" s="225"/>
      <c r="K912" s="225"/>
      <c r="L912" s="225"/>
      <c r="M912" s="225"/>
      <c r="N912" s="225"/>
      <c r="O912" s="225"/>
      <c r="P912" s="225"/>
      <c r="Q912" s="225"/>
      <c r="R912" s="225"/>
      <c r="S912" s="225"/>
      <c r="T912" s="225"/>
      <c r="U912" s="225"/>
      <c r="V912" s="225"/>
      <c r="W912" s="225"/>
      <c r="X912" s="225"/>
      <c r="Y912" s="225"/>
      <c r="Z912" s="225"/>
      <c r="AA912" s="225"/>
      <c r="AB912" s="225"/>
      <c r="AC912" s="225"/>
      <c r="AD912" s="225"/>
      <c r="AE912" s="225"/>
      <c r="AF912" s="225"/>
      <c r="AG912" s="225"/>
      <c r="AH912" s="225"/>
      <c r="AI912" s="225"/>
      <c r="AJ912" s="225"/>
      <c r="AK912" s="257"/>
      <c r="AL912" s="257"/>
      <c r="AM912" s="225"/>
      <c r="AN912" s="225"/>
      <c r="AO912" s="225"/>
      <c r="AP912" s="225"/>
      <c r="AQ912" s="225"/>
      <c r="AR912" s="225"/>
      <c r="AS912" s="225"/>
      <c r="AT912" s="225"/>
      <c r="AU912" s="225"/>
      <c r="AV912" s="225"/>
      <c r="AW912" s="225"/>
      <c r="AX912" s="225"/>
      <c r="AY912" s="225"/>
      <c r="AZ912" s="225"/>
      <c r="BA912" s="225"/>
      <c r="BB912" s="225"/>
      <c r="BC912" s="225"/>
      <c r="BD912" s="225"/>
      <c r="BE912" s="225"/>
      <c r="BF912" s="225"/>
      <c r="BG912" s="225"/>
      <c r="BH912" s="225"/>
      <c r="BI912" s="225"/>
      <c r="BJ912" s="225"/>
      <c r="BK912" s="225"/>
      <c r="BL912" s="225"/>
      <c r="BM912" s="225"/>
      <c r="BN912" s="225"/>
      <c r="BO912" s="225"/>
      <c r="BP912" s="225"/>
      <c r="BQ912" s="225"/>
      <c r="BR912" s="225"/>
      <c r="BS912" s="225"/>
      <c r="BT912" s="225"/>
      <c r="BU912" s="225"/>
      <c r="BV912" s="225"/>
      <c r="BW912" s="225"/>
      <c r="BX912" s="225"/>
      <c r="BY912" s="225"/>
      <c r="BZ912" s="225"/>
      <c r="CA912" s="225"/>
      <c r="CB912" s="225"/>
      <c r="CC912" s="225"/>
      <c r="CD912" s="225"/>
      <c r="CE912" s="225"/>
      <c r="CF912" s="225"/>
      <c r="CG912" s="225"/>
      <c r="CH912" s="225"/>
      <c r="CI912" s="225"/>
      <c r="CJ912" s="225"/>
      <c r="CK912" s="225"/>
      <c r="CL912" s="225"/>
      <c r="CM912" s="225"/>
      <c r="CN912" s="225"/>
      <c r="CO912" s="225"/>
      <c r="CP912" s="225"/>
      <c r="CQ912" s="225"/>
      <c r="CR912" s="225"/>
      <c r="CS912" s="225"/>
      <c r="CT912" s="225"/>
    </row>
    <row r="913" spans="1:98" ht="12" customHeight="1" x14ac:dyDescent="0.25">
      <c r="A913" s="225"/>
      <c r="B913" s="225"/>
      <c r="C913" s="225"/>
      <c r="D913" s="225"/>
      <c r="E913" s="225"/>
      <c r="F913" s="225"/>
      <c r="G913" s="225"/>
      <c r="H913" s="225"/>
      <c r="I913" s="225"/>
      <c r="J913" s="225"/>
      <c r="K913" s="225"/>
      <c r="L913" s="225"/>
      <c r="M913" s="225"/>
      <c r="N913" s="225"/>
      <c r="O913" s="225"/>
      <c r="P913" s="225"/>
      <c r="Q913" s="225"/>
      <c r="R913" s="225"/>
      <c r="S913" s="225"/>
      <c r="T913" s="225"/>
      <c r="U913" s="225"/>
      <c r="V913" s="225"/>
      <c r="W913" s="225"/>
      <c r="X913" s="225"/>
      <c r="Y913" s="225"/>
      <c r="Z913" s="225"/>
      <c r="AA913" s="225"/>
      <c r="AB913" s="225"/>
      <c r="AC913" s="225"/>
      <c r="AD913" s="225"/>
      <c r="AE913" s="225"/>
      <c r="AF913" s="225"/>
      <c r="AG913" s="225"/>
      <c r="AH913" s="225"/>
      <c r="AI913" s="225"/>
      <c r="AJ913" s="225"/>
      <c r="AK913" s="257"/>
      <c r="AL913" s="257"/>
      <c r="AM913" s="225"/>
      <c r="AN913" s="225"/>
      <c r="AO913" s="225"/>
      <c r="AP913" s="225"/>
      <c r="AQ913" s="225"/>
      <c r="AR913" s="225"/>
      <c r="AS913" s="225"/>
      <c r="AT913" s="225"/>
      <c r="AU913" s="225"/>
      <c r="AV913" s="225"/>
      <c r="AW913" s="225"/>
      <c r="AX913" s="225"/>
      <c r="AY913" s="225"/>
      <c r="AZ913" s="225"/>
      <c r="BA913" s="225"/>
      <c r="BB913" s="225"/>
      <c r="BC913" s="225"/>
      <c r="BD913" s="225"/>
      <c r="BE913" s="225"/>
      <c r="BF913" s="225"/>
      <c r="BG913" s="225"/>
      <c r="BH913" s="225"/>
      <c r="BI913" s="225"/>
      <c r="BJ913" s="225"/>
      <c r="BK913" s="225"/>
      <c r="BL913" s="225"/>
      <c r="BM913" s="225"/>
      <c r="BN913" s="225"/>
      <c r="BO913" s="225"/>
      <c r="BP913" s="225"/>
      <c r="BQ913" s="225"/>
      <c r="BR913" s="225"/>
      <c r="BS913" s="225"/>
      <c r="BT913" s="225"/>
      <c r="BU913" s="225"/>
      <c r="BV913" s="225"/>
      <c r="BW913" s="225"/>
      <c r="BX913" s="225"/>
      <c r="BY913" s="225"/>
      <c r="BZ913" s="225"/>
      <c r="CA913" s="225"/>
      <c r="CB913" s="225"/>
      <c r="CC913" s="225"/>
      <c r="CD913" s="225"/>
      <c r="CE913" s="225"/>
      <c r="CF913" s="225"/>
      <c r="CG913" s="225"/>
      <c r="CH913" s="225"/>
      <c r="CI913" s="225"/>
      <c r="CJ913" s="225"/>
      <c r="CK913" s="225"/>
      <c r="CL913" s="225"/>
      <c r="CM913" s="225"/>
      <c r="CN913" s="225"/>
      <c r="CO913" s="225"/>
      <c r="CP913" s="225"/>
      <c r="CQ913" s="225"/>
      <c r="CR913" s="225"/>
      <c r="CS913" s="225"/>
      <c r="CT913" s="225"/>
    </row>
    <row r="914" spans="1:98" ht="12" customHeight="1" x14ac:dyDescent="0.25">
      <c r="A914" s="225"/>
      <c r="B914" s="225"/>
      <c r="C914" s="225"/>
      <c r="D914" s="225"/>
      <c r="E914" s="225"/>
      <c r="F914" s="225"/>
      <c r="G914" s="225"/>
      <c r="H914" s="225"/>
      <c r="I914" s="225"/>
      <c r="J914" s="225"/>
      <c r="K914" s="225"/>
      <c r="L914" s="225"/>
      <c r="M914" s="225"/>
      <c r="N914" s="225"/>
      <c r="O914" s="225"/>
      <c r="P914" s="225"/>
      <c r="Q914" s="225"/>
      <c r="R914" s="225"/>
      <c r="S914" s="225"/>
      <c r="T914" s="225"/>
      <c r="U914" s="225"/>
      <c r="V914" s="225"/>
      <c r="W914" s="225"/>
      <c r="X914" s="225"/>
      <c r="Y914" s="225"/>
      <c r="Z914" s="225"/>
      <c r="AA914" s="225"/>
      <c r="AB914" s="225"/>
      <c r="AC914" s="225"/>
      <c r="AD914" s="225"/>
      <c r="AE914" s="225"/>
      <c r="AF914" s="225"/>
      <c r="AG914" s="225"/>
      <c r="AH914" s="225"/>
      <c r="AI914" s="225"/>
      <c r="AJ914" s="225"/>
      <c r="AK914" s="257"/>
      <c r="AL914" s="257"/>
      <c r="AM914" s="225"/>
      <c r="AN914" s="225"/>
      <c r="AO914" s="225"/>
      <c r="AP914" s="225"/>
      <c r="AQ914" s="225"/>
      <c r="AR914" s="225"/>
      <c r="AS914" s="225"/>
      <c r="AT914" s="225"/>
      <c r="AU914" s="225"/>
      <c r="AV914" s="225"/>
      <c r="AW914" s="225"/>
      <c r="AX914" s="225"/>
      <c r="AY914" s="225"/>
      <c r="AZ914" s="225"/>
      <c r="BA914" s="225"/>
      <c r="BB914" s="225"/>
      <c r="BC914" s="225"/>
      <c r="BD914" s="225"/>
      <c r="BE914" s="225"/>
      <c r="BF914" s="225"/>
      <c r="BG914" s="225"/>
      <c r="BH914" s="225"/>
      <c r="BI914" s="225"/>
      <c r="BJ914" s="225"/>
      <c r="BK914" s="225"/>
      <c r="BL914" s="225"/>
      <c r="BM914" s="225"/>
      <c r="BN914" s="225"/>
      <c r="BO914" s="225"/>
      <c r="BP914" s="225"/>
      <c r="BQ914" s="225"/>
      <c r="BR914" s="225"/>
      <c r="BS914" s="225"/>
      <c r="BT914" s="225"/>
      <c r="BU914" s="225"/>
      <c r="BV914" s="225"/>
      <c r="BW914" s="225"/>
      <c r="BX914" s="225"/>
      <c r="BY914" s="225"/>
      <c r="BZ914" s="225"/>
      <c r="CA914" s="225"/>
      <c r="CB914" s="225"/>
      <c r="CC914" s="225"/>
      <c r="CD914" s="225"/>
      <c r="CE914" s="225"/>
      <c r="CF914" s="225"/>
      <c r="CG914" s="225"/>
      <c r="CH914" s="225"/>
      <c r="CI914" s="225"/>
      <c r="CJ914" s="225"/>
      <c r="CK914" s="225"/>
      <c r="CL914" s="225"/>
      <c r="CM914" s="225"/>
      <c r="CN914" s="225"/>
      <c r="CO914" s="225"/>
      <c r="CP914" s="225"/>
      <c r="CQ914" s="225"/>
      <c r="CR914" s="225"/>
      <c r="CS914" s="225"/>
      <c r="CT914" s="225"/>
    </row>
    <row r="915" spans="1:98" ht="12" customHeight="1" x14ac:dyDescent="0.25">
      <c r="A915" s="225"/>
      <c r="B915" s="225"/>
      <c r="C915" s="225"/>
      <c r="D915" s="225"/>
      <c r="E915" s="225"/>
      <c r="F915" s="225"/>
      <c r="G915" s="225"/>
      <c r="H915" s="225"/>
      <c r="I915" s="225"/>
      <c r="J915" s="225"/>
      <c r="K915" s="225"/>
      <c r="L915" s="225"/>
      <c r="M915" s="225"/>
      <c r="N915" s="225"/>
      <c r="O915" s="225"/>
      <c r="P915" s="225"/>
      <c r="Q915" s="225"/>
      <c r="R915" s="225"/>
      <c r="S915" s="225"/>
      <c r="T915" s="225"/>
      <c r="U915" s="225"/>
      <c r="V915" s="225"/>
      <c r="W915" s="225"/>
      <c r="X915" s="225"/>
      <c r="Y915" s="225"/>
      <c r="Z915" s="225"/>
      <c r="AA915" s="225"/>
      <c r="AB915" s="225"/>
      <c r="AC915" s="225"/>
      <c r="AD915" s="225"/>
      <c r="AE915" s="225"/>
      <c r="AF915" s="225"/>
      <c r="AG915" s="225"/>
      <c r="AH915" s="225"/>
      <c r="AI915" s="225"/>
      <c r="AJ915" s="225"/>
      <c r="AK915" s="257"/>
      <c r="AL915" s="257"/>
      <c r="AM915" s="225"/>
      <c r="AN915" s="225"/>
      <c r="AO915" s="225"/>
      <c r="AP915" s="225"/>
      <c r="AQ915" s="225"/>
      <c r="AR915" s="225"/>
      <c r="AS915" s="225"/>
      <c r="AT915" s="225"/>
      <c r="AU915" s="225"/>
      <c r="AV915" s="225"/>
      <c r="AW915" s="225"/>
      <c r="AX915" s="225"/>
      <c r="AY915" s="225"/>
      <c r="AZ915" s="225"/>
      <c r="BA915" s="225"/>
      <c r="BB915" s="225"/>
      <c r="BC915" s="225"/>
      <c r="BD915" s="225"/>
      <c r="BE915" s="225"/>
      <c r="BF915" s="225"/>
      <c r="BG915" s="225"/>
      <c r="BH915" s="225"/>
      <c r="BI915" s="225"/>
      <c r="BJ915" s="225"/>
      <c r="BK915" s="225"/>
      <c r="BL915" s="225"/>
      <c r="BM915" s="225"/>
      <c r="BN915" s="225"/>
      <c r="BO915" s="225"/>
      <c r="BP915" s="225"/>
      <c r="BQ915" s="225"/>
      <c r="BR915" s="225"/>
      <c r="BS915" s="225"/>
      <c r="BT915" s="225"/>
      <c r="BU915" s="225"/>
      <c r="BV915" s="225"/>
      <c r="BW915" s="225"/>
      <c r="BX915" s="225"/>
      <c r="BY915" s="225"/>
      <c r="BZ915" s="225"/>
      <c r="CA915" s="225"/>
      <c r="CB915" s="225"/>
      <c r="CC915" s="225"/>
      <c r="CD915" s="225"/>
      <c r="CE915" s="225"/>
      <c r="CF915" s="225"/>
      <c r="CG915" s="225"/>
      <c r="CH915" s="225"/>
      <c r="CI915" s="225"/>
      <c r="CJ915" s="225"/>
      <c r="CK915" s="225"/>
      <c r="CL915" s="225"/>
      <c r="CM915" s="225"/>
      <c r="CN915" s="225"/>
      <c r="CO915" s="225"/>
      <c r="CP915" s="225"/>
      <c r="CQ915" s="225"/>
      <c r="CR915" s="225"/>
      <c r="CS915" s="225"/>
      <c r="CT915" s="225"/>
    </row>
    <row r="916" spans="1:98" ht="12" customHeight="1" x14ac:dyDescent="0.25">
      <c r="A916" s="225"/>
      <c r="B916" s="225"/>
      <c r="C916" s="225"/>
      <c r="D916" s="225"/>
      <c r="E916" s="225"/>
      <c r="F916" s="225"/>
      <c r="G916" s="225"/>
      <c r="H916" s="225"/>
      <c r="I916" s="225"/>
      <c r="J916" s="225"/>
      <c r="K916" s="225"/>
      <c r="L916" s="225"/>
      <c r="M916" s="225"/>
      <c r="N916" s="225"/>
      <c r="O916" s="225"/>
      <c r="P916" s="225"/>
      <c r="Q916" s="225"/>
      <c r="R916" s="225"/>
      <c r="S916" s="225"/>
      <c r="T916" s="225"/>
      <c r="U916" s="225"/>
      <c r="V916" s="225"/>
      <c r="W916" s="225"/>
      <c r="X916" s="225"/>
      <c r="Y916" s="225"/>
      <c r="Z916" s="225"/>
      <c r="AA916" s="225"/>
      <c r="AB916" s="225"/>
      <c r="AC916" s="225"/>
      <c r="AD916" s="225"/>
      <c r="AE916" s="225"/>
      <c r="AF916" s="225"/>
      <c r="AG916" s="225"/>
      <c r="AH916" s="225"/>
      <c r="AI916" s="225"/>
      <c r="AJ916" s="225"/>
      <c r="AK916" s="257"/>
      <c r="AL916" s="257"/>
      <c r="AM916" s="225"/>
      <c r="AN916" s="225"/>
      <c r="AO916" s="225"/>
      <c r="AP916" s="225"/>
      <c r="AQ916" s="225"/>
      <c r="AR916" s="225"/>
      <c r="AS916" s="225"/>
      <c r="AT916" s="225"/>
      <c r="AU916" s="225"/>
      <c r="AV916" s="225"/>
      <c r="AW916" s="225"/>
      <c r="AX916" s="225"/>
      <c r="AY916" s="225"/>
      <c r="AZ916" s="225"/>
      <c r="BA916" s="225"/>
      <c r="BB916" s="225"/>
      <c r="BC916" s="225"/>
      <c r="BD916" s="225"/>
      <c r="BE916" s="225"/>
      <c r="BF916" s="225"/>
      <c r="BG916" s="225"/>
      <c r="BH916" s="225"/>
      <c r="BI916" s="225"/>
      <c r="BJ916" s="225"/>
      <c r="BK916" s="225"/>
      <c r="BL916" s="225"/>
      <c r="BM916" s="225"/>
      <c r="BN916" s="225"/>
      <c r="BO916" s="225"/>
      <c r="BP916" s="225"/>
      <c r="BQ916" s="225"/>
      <c r="BR916" s="225"/>
      <c r="BS916" s="225"/>
      <c r="BT916" s="225"/>
      <c r="BU916" s="225"/>
      <c r="BV916" s="225"/>
      <c r="BW916" s="225"/>
      <c r="BX916" s="225"/>
      <c r="BY916" s="225"/>
      <c r="BZ916" s="225"/>
      <c r="CA916" s="225"/>
      <c r="CB916" s="225"/>
      <c r="CC916" s="225"/>
      <c r="CD916" s="225"/>
      <c r="CE916" s="225"/>
      <c r="CF916" s="225"/>
      <c r="CG916" s="225"/>
      <c r="CH916" s="225"/>
      <c r="CI916" s="225"/>
      <c r="CJ916" s="225"/>
      <c r="CK916" s="225"/>
      <c r="CL916" s="225"/>
      <c r="CM916" s="225"/>
      <c r="CN916" s="225"/>
      <c r="CO916" s="225"/>
      <c r="CP916" s="225"/>
      <c r="CQ916" s="225"/>
      <c r="CR916" s="225"/>
      <c r="CS916" s="225"/>
      <c r="CT916" s="225"/>
    </row>
    <row r="917" spans="1:98" ht="12" customHeight="1" x14ac:dyDescent="0.25">
      <c r="A917" s="225"/>
      <c r="B917" s="225"/>
      <c r="C917" s="225"/>
      <c r="D917" s="225"/>
      <c r="E917" s="225"/>
      <c r="F917" s="225"/>
      <c r="G917" s="225"/>
      <c r="H917" s="225"/>
      <c r="I917" s="225"/>
      <c r="J917" s="225"/>
      <c r="K917" s="225"/>
      <c r="L917" s="225"/>
      <c r="M917" s="225"/>
      <c r="N917" s="225"/>
      <c r="O917" s="225"/>
      <c r="P917" s="225"/>
      <c r="Q917" s="225"/>
      <c r="R917" s="225"/>
      <c r="S917" s="225"/>
      <c r="T917" s="225"/>
      <c r="U917" s="225"/>
      <c r="V917" s="225"/>
      <c r="W917" s="225"/>
      <c r="X917" s="225"/>
      <c r="Y917" s="225"/>
      <c r="Z917" s="225"/>
      <c r="AA917" s="225"/>
      <c r="AB917" s="225"/>
      <c r="AC917" s="225"/>
      <c r="AD917" s="225"/>
      <c r="AE917" s="225"/>
      <c r="AF917" s="225"/>
      <c r="AG917" s="225"/>
      <c r="AH917" s="225"/>
      <c r="AI917" s="225"/>
      <c r="AJ917" s="225"/>
      <c r="AK917" s="257"/>
      <c r="AL917" s="257"/>
      <c r="AM917" s="225"/>
      <c r="AN917" s="225"/>
      <c r="AO917" s="225"/>
      <c r="AP917" s="225"/>
      <c r="AQ917" s="225"/>
      <c r="AR917" s="225"/>
      <c r="AS917" s="225"/>
      <c r="AT917" s="225"/>
      <c r="AU917" s="225"/>
      <c r="AV917" s="225"/>
      <c r="AW917" s="225"/>
      <c r="AX917" s="225"/>
      <c r="AY917" s="225"/>
      <c r="AZ917" s="225"/>
      <c r="BA917" s="225"/>
      <c r="BB917" s="225"/>
      <c r="BC917" s="225"/>
      <c r="BD917" s="225"/>
      <c r="BE917" s="225"/>
      <c r="BF917" s="225"/>
      <c r="BG917" s="225"/>
      <c r="BH917" s="225"/>
      <c r="BI917" s="225"/>
      <c r="BJ917" s="225"/>
      <c r="BK917" s="225"/>
      <c r="BL917" s="225"/>
      <c r="BM917" s="225"/>
      <c r="BN917" s="225"/>
      <c r="BO917" s="225"/>
      <c r="BP917" s="225"/>
      <c r="BQ917" s="225"/>
      <c r="BR917" s="225"/>
      <c r="BS917" s="225"/>
      <c r="BT917" s="225"/>
      <c r="BU917" s="225"/>
      <c r="BV917" s="225"/>
      <c r="BW917" s="225"/>
      <c r="BX917" s="225"/>
      <c r="BY917" s="225"/>
      <c r="BZ917" s="225"/>
      <c r="CA917" s="225"/>
      <c r="CB917" s="225"/>
      <c r="CC917" s="225"/>
      <c r="CD917" s="225"/>
      <c r="CE917" s="225"/>
      <c r="CF917" s="225"/>
      <c r="CG917" s="225"/>
      <c r="CH917" s="225"/>
      <c r="CI917" s="225"/>
      <c r="CJ917" s="225"/>
      <c r="CK917" s="225"/>
      <c r="CL917" s="225"/>
      <c r="CM917" s="225"/>
      <c r="CN917" s="225"/>
      <c r="CO917" s="225"/>
      <c r="CP917" s="225"/>
      <c r="CQ917" s="225"/>
      <c r="CR917" s="225"/>
      <c r="CS917" s="225"/>
      <c r="CT917" s="225"/>
    </row>
    <row r="918" spans="1:98" ht="12" customHeight="1" x14ac:dyDescent="0.25">
      <c r="A918" s="225"/>
      <c r="B918" s="225"/>
      <c r="C918" s="225"/>
      <c r="D918" s="225"/>
      <c r="E918" s="225"/>
      <c r="F918" s="225"/>
      <c r="G918" s="225"/>
      <c r="H918" s="225"/>
      <c r="I918" s="225"/>
      <c r="J918" s="225"/>
      <c r="K918" s="225"/>
      <c r="L918" s="225"/>
      <c r="M918" s="225"/>
      <c r="N918" s="225"/>
      <c r="O918" s="225"/>
      <c r="P918" s="225"/>
      <c r="Q918" s="225"/>
      <c r="R918" s="225"/>
      <c r="S918" s="225"/>
      <c r="T918" s="225"/>
      <c r="U918" s="225"/>
      <c r="V918" s="225"/>
      <c r="W918" s="225"/>
      <c r="X918" s="225"/>
      <c r="Y918" s="225"/>
      <c r="Z918" s="225"/>
      <c r="AA918" s="225"/>
      <c r="AB918" s="225"/>
      <c r="AC918" s="225"/>
      <c r="AD918" s="225"/>
      <c r="AE918" s="225"/>
      <c r="AF918" s="225"/>
      <c r="AG918" s="225"/>
      <c r="AH918" s="225"/>
      <c r="AI918" s="225"/>
      <c r="AJ918" s="225"/>
      <c r="AK918" s="257"/>
      <c r="AL918" s="257"/>
      <c r="AM918" s="225"/>
      <c r="AN918" s="225"/>
      <c r="AO918" s="225"/>
      <c r="AP918" s="225"/>
      <c r="AQ918" s="225"/>
      <c r="AR918" s="225"/>
      <c r="AS918" s="225"/>
      <c r="AT918" s="225"/>
      <c r="AU918" s="225"/>
      <c r="AV918" s="225"/>
      <c r="AW918" s="225"/>
      <c r="AX918" s="225"/>
      <c r="AY918" s="225"/>
      <c r="AZ918" s="225"/>
      <c r="BA918" s="225"/>
      <c r="BB918" s="225"/>
      <c r="BC918" s="225"/>
      <c r="BD918" s="225"/>
      <c r="BE918" s="225"/>
      <c r="BF918" s="225"/>
      <c r="BG918" s="225"/>
      <c r="BH918" s="225"/>
      <c r="BI918" s="225"/>
      <c r="BJ918" s="225"/>
      <c r="BK918" s="225"/>
      <c r="BL918" s="225"/>
      <c r="BM918" s="225"/>
      <c r="BN918" s="225"/>
      <c r="BO918" s="225"/>
      <c r="BP918" s="225"/>
      <c r="BQ918" s="225"/>
      <c r="BR918" s="225"/>
      <c r="BS918" s="225"/>
      <c r="BT918" s="225"/>
      <c r="BU918" s="225"/>
      <c r="BV918" s="225"/>
      <c r="BW918" s="225"/>
      <c r="BX918" s="225"/>
      <c r="BY918" s="225"/>
      <c r="BZ918" s="225"/>
      <c r="CA918" s="225"/>
      <c r="CB918" s="225"/>
      <c r="CC918" s="225"/>
      <c r="CD918" s="225"/>
      <c r="CE918" s="225"/>
      <c r="CF918" s="225"/>
      <c r="CG918" s="225"/>
      <c r="CH918" s="225"/>
      <c r="CI918" s="225"/>
      <c r="CJ918" s="225"/>
      <c r="CK918" s="225"/>
      <c r="CL918" s="225"/>
      <c r="CM918" s="225"/>
      <c r="CN918" s="225"/>
      <c r="CO918" s="225"/>
      <c r="CP918" s="225"/>
      <c r="CQ918" s="225"/>
      <c r="CR918" s="225"/>
      <c r="CS918" s="225"/>
      <c r="CT918" s="225"/>
    </row>
    <row r="919" spans="1:98" ht="12" customHeight="1" x14ac:dyDescent="0.25">
      <c r="A919" s="225"/>
      <c r="B919" s="225"/>
      <c r="C919" s="225"/>
      <c r="D919" s="225"/>
      <c r="E919" s="225"/>
      <c r="F919" s="225"/>
      <c r="G919" s="225"/>
      <c r="H919" s="225"/>
      <c r="I919" s="225"/>
      <c r="J919" s="225"/>
      <c r="K919" s="225"/>
      <c r="L919" s="225"/>
      <c r="M919" s="225"/>
      <c r="N919" s="225"/>
      <c r="O919" s="225"/>
      <c r="P919" s="225"/>
      <c r="Q919" s="225"/>
      <c r="R919" s="225"/>
      <c r="S919" s="225"/>
      <c r="T919" s="225"/>
      <c r="U919" s="225"/>
      <c r="V919" s="225"/>
      <c r="W919" s="225"/>
      <c r="X919" s="225"/>
      <c r="Y919" s="225"/>
      <c r="Z919" s="225"/>
      <c r="AA919" s="225"/>
      <c r="AB919" s="225"/>
      <c r="AC919" s="225"/>
      <c r="AD919" s="225"/>
      <c r="AE919" s="225"/>
      <c r="AF919" s="225"/>
      <c r="AG919" s="225"/>
      <c r="AH919" s="225"/>
      <c r="AI919" s="225"/>
      <c r="AJ919" s="225"/>
      <c r="AK919" s="257"/>
      <c r="AL919" s="257"/>
      <c r="AM919" s="225"/>
      <c r="AN919" s="225"/>
      <c r="AO919" s="225"/>
      <c r="AP919" s="225"/>
      <c r="AQ919" s="225"/>
      <c r="AR919" s="225"/>
      <c r="AS919" s="225"/>
      <c r="AT919" s="225"/>
      <c r="AU919" s="225"/>
      <c r="AV919" s="225"/>
      <c r="AW919" s="225"/>
      <c r="AX919" s="225"/>
      <c r="AY919" s="225"/>
      <c r="AZ919" s="225"/>
      <c r="BA919" s="225"/>
      <c r="BB919" s="225"/>
      <c r="BC919" s="225"/>
      <c r="BD919" s="225"/>
      <c r="BE919" s="225"/>
      <c r="BF919" s="225"/>
      <c r="BG919" s="225"/>
      <c r="BH919" s="225"/>
      <c r="BI919" s="225"/>
      <c r="BJ919" s="225"/>
      <c r="BK919" s="225"/>
      <c r="BL919" s="225"/>
      <c r="BM919" s="225"/>
      <c r="BN919" s="225"/>
      <c r="BO919" s="225"/>
      <c r="BP919" s="225"/>
      <c r="BQ919" s="225"/>
      <c r="BR919" s="225"/>
      <c r="BS919" s="225"/>
      <c r="BT919" s="225"/>
      <c r="BU919" s="225"/>
      <c r="BV919" s="225"/>
      <c r="BW919" s="225"/>
      <c r="BX919" s="225"/>
      <c r="BY919" s="225"/>
      <c r="BZ919" s="225"/>
      <c r="CA919" s="225"/>
      <c r="CB919" s="225"/>
      <c r="CC919" s="225"/>
      <c r="CD919" s="225"/>
      <c r="CE919" s="225"/>
      <c r="CF919" s="225"/>
      <c r="CG919" s="225"/>
      <c r="CH919" s="225"/>
      <c r="CI919" s="225"/>
      <c r="CJ919" s="225"/>
      <c r="CK919" s="225"/>
      <c r="CL919" s="225"/>
      <c r="CM919" s="225"/>
      <c r="CN919" s="225"/>
      <c r="CO919" s="225"/>
      <c r="CP919" s="225"/>
      <c r="CQ919" s="225"/>
      <c r="CR919" s="225"/>
      <c r="CS919" s="225"/>
      <c r="CT919" s="225"/>
    </row>
    <row r="920" spans="1:98" ht="12" customHeight="1" x14ac:dyDescent="0.25">
      <c r="A920" s="225"/>
      <c r="B920" s="225"/>
      <c r="C920" s="225"/>
      <c r="D920" s="225"/>
      <c r="E920" s="225"/>
      <c r="F920" s="225"/>
      <c r="G920" s="225"/>
      <c r="H920" s="225"/>
      <c r="I920" s="225"/>
      <c r="J920" s="225"/>
      <c r="K920" s="225"/>
      <c r="L920" s="225"/>
      <c r="M920" s="225"/>
      <c r="N920" s="225"/>
      <c r="O920" s="225"/>
      <c r="P920" s="225"/>
      <c r="Q920" s="225"/>
      <c r="R920" s="225"/>
      <c r="S920" s="225"/>
      <c r="T920" s="225"/>
      <c r="U920" s="225"/>
      <c r="V920" s="225"/>
      <c r="W920" s="225"/>
      <c r="X920" s="225"/>
      <c r="Y920" s="225"/>
      <c r="Z920" s="225"/>
      <c r="AA920" s="225"/>
      <c r="AB920" s="225"/>
      <c r="AC920" s="225"/>
      <c r="AD920" s="225"/>
      <c r="AE920" s="225"/>
      <c r="AF920" s="225"/>
      <c r="AG920" s="225"/>
      <c r="AH920" s="225"/>
      <c r="AI920" s="225"/>
      <c r="AJ920" s="225"/>
      <c r="AK920" s="257"/>
      <c r="AL920" s="257"/>
      <c r="AM920" s="225"/>
      <c r="AN920" s="225"/>
      <c r="AO920" s="225"/>
      <c r="AP920" s="225"/>
      <c r="AQ920" s="225"/>
      <c r="AR920" s="225"/>
      <c r="AS920" s="225"/>
      <c r="AT920" s="225"/>
      <c r="AU920" s="225"/>
      <c r="AV920" s="225"/>
      <c r="AW920" s="225"/>
      <c r="AX920" s="225"/>
      <c r="AY920" s="225"/>
      <c r="AZ920" s="225"/>
      <c r="BA920" s="225"/>
      <c r="BB920" s="225"/>
      <c r="BC920" s="225"/>
      <c r="BD920" s="225"/>
      <c r="BE920" s="225"/>
      <c r="BF920" s="225"/>
      <c r="BG920" s="225"/>
      <c r="BH920" s="225"/>
      <c r="BI920" s="225"/>
      <c r="BJ920" s="225"/>
      <c r="BK920" s="225"/>
      <c r="BL920" s="225"/>
      <c r="BM920" s="225"/>
      <c r="BN920" s="225"/>
      <c r="BO920" s="225"/>
      <c r="BP920" s="225"/>
      <c r="BQ920" s="225"/>
      <c r="BR920" s="225"/>
      <c r="BS920" s="225"/>
      <c r="BT920" s="225"/>
      <c r="BU920" s="225"/>
      <c r="BV920" s="225"/>
      <c r="BW920" s="225"/>
      <c r="BX920" s="225"/>
      <c r="BY920" s="225"/>
      <c r="BZ920" s="225"/>
      <c r="CA920" s="225"/>
      <c r="CB920" s="225"/>
      <c r="CC920" s="225"/>
      <c r="CD920" s="225"/>
      <c r="CE920" s="225"/>
      <c r="CF920" s="225"/>
      <c r="CG920" s="225"/>
      <c r="CH920" s="225"/>
      <c r="CI920" s="225"/>
      <c r="CJ920" s="225"/>
      <c r="CK920" s="225"/>
      <c r="CL920" s="225"/>
      <c r="CM920" s="225"/>
      <c r="CN920" s="225"/>
      <c r="CO920" s="225"/>
      <c r="CP920" s="225"/>
      <c r="CQ920" s="225"/>
      <c r="CR920" s="225"/>
      <c r="CS920" s="225"/>
      <c r="CT920" s="225"/>
    </row>
    <row r="921" spans="1:98" ht="12" customHeight="1" x14ac:dyDescent="0.25">
      <c r="A921" s="225"/>
      <c r="B921" s="225"/>
      <c r="C921" s="225"/>
      <c r="D921" s="225"/>
      <c r="E921" s="225"/>
      <c r="F921" s="225"/>
      <c r="G921" s="225"/>
      <c r="H921" s="225"/>
      <c r="I921" s="225"/>
      <c r="J921" s="225"/>
      <c r="K921" s="225"/>
      <c r="L921" s="225"/>
      <c r="M921" s="225"/>
      <c r="N921" s="225"/>
      <c r="O921" s="225"/>
      <c r="P921" s="225"/>
      <c r="Q921" s="225"/>
      <c r="R921" s="225"/>
      <c r="S921" s="225"/>
      <c r="T921" s="225"/>
      <c r="U921" s="225"/>
      <c r="V921" s="225"/>
      <c r="W921" s="225"/>
      <c r="X921" s="225"/>
      <c r="Y921" s="225"/>
      <c r="Z921" s="225"/>
      <c r="AA921" s="225"/>
      <c r="AB921" s="225"/>
      <c r="AC921" s="225"/>
      <c r="AD921" s="225"/>
      <c r="AE921" s="225"/>
      <c r="AF921" s="225"/>
      <c r="AG921" s="225"/>
      <c r="AH921" s="225"/>
      <c r="AI921" s="225"/>
      <c r="AJ921" s="225"/>
      <c r="AK921" s="257"/>
      <c r="AL921" s="257"/>
      <c r="AM921" s="225"/>
      <c r="AN921" s="225"/>
      <c r="AO921" s="225"/>
      <c r="AP921" s="225"/>
      <c r="AQ921" s="225"/>
      <c r="AR921" s="225"/>
      <c r="AS921" s="225"/>
      <c r="AT921" s="225"/>
      <c r="AU921" s="225"/>
      <c r="AV921" s="225"/>
      <c r="AW921" s="225"/>
      <c r="AX921" s="225"/>
      <c r="AY921" s="225"/>
      <c r="AZ921" s="225"/>
      <c r="BA921" s="225"/>
      <c r="BB921" s="225"/>
      <c r="BC921" s="225"/>
      <c r="BD921" s="225"/>
      <c r="BE921" s="225"/>
      <c r="BF921" s="225"/>
      <c r="BG921" s="225"/>
      <c r="BH921" s="225"/>
      <c r="BI921" s="225"/>
      <c r="BJ921" s="225"/>
      <c r="BK921" s="225"/>
      <c r="BL921" s="225"/>
      <c r="BM921" s="225"/>
      <c r="BN921" s="225"/>
      <c r="BO921" s="225"/>
      <c r="BP921" s="225"/>
      <c r="BQ921" s="225"/>
      <c r="BR921" s="225"/>
      <c r="BS921" s="225"/>
      <c r="BT921" s="225"/>
      <c r="BU921" s="225"/>
      <c r="BV921" s="225"/>
      <c r="BW921" s="225"/>
      <c r="BX921" s="225"/>
      <c r="BY921" s="225"/>
      <c r="BZ921" s="225"/>
      <c r="CA921" s="225"/>
      <c r="CB921" s="225"/>
      <c r="CC921" s="225"/>
      <c r="CD921" s="225"/>
      <c r="CE921" s="225"/>
      <c r="CF921" s="225"/>
      <c r="CG921" s="225"/>
      <c r="CH921" s="225"/>
      <c r="CI921" s="225"/>
      <c r="CJ921" s="225"/>
      <c r="CK921" s="225"/>
      <c r="CL921" s="225"/>
      <c r="CM921" s="225"/>
      <c r="CN921" s="225"/>
      <c r="CO921" s="225"/>
      <c r="CP921" s="225"/>
      <c r="CQ921" s="225"/>
      <c r="CR921" s="225"/>
      <c r="CS921" s="225"/>
      <c r="CT921" s="225"/>
    </row>
    <row r="922" spans="1:98" ht="12" customHeight="1" x14ac:dyDescent="0.25">
      <c r="A922" s="225"/>
      <c r="B922" s="225"/>
      <c r="C922" s="225"/>
      <c r="D922" s="225"/>
      <c r="E922" s="225"/>
      <c r="F922" s="225"/>
      <c r="G922" s="225"/>
      <c r="H922" s="225"/>
      <c r="I922" s="225"/>
      <c r="J922" s="225"/>
      <c r="K922" s="225"/>
      <c r="L922" s="225"/>
      <c r="M922" s="225"/>
      <c r="N922" s="225"/>
      <c r="O922" s="225"/>
      <c r="P922" s="225"/>
      <c r="Q922" s="225"/>
      <c r="R922" s="225"/>
      <c r="S922" s="225"/>
      <c r="T922" s="225"/>
      <c r="U922" s="225"/>
      <c r="V922" s="225"/>
      <c r="W922" s="225"/>
      <c r="X922" s="225"/>
      <c r="Y922" s="225"/>
      <c r="Z922" s="225"/>
      <c r="AA922" s="225"/>
      <c r="AB922" s="225"/>
      <c r="AC922" s="225"/>
      <c r="AD922" s="225"/>
      <c r="AE922" s="225"/>
      <c r="AF922" s="225"/>
      <c r="AG922" s="225"/>
      <c r="AH922" s="225"/>
      <c r="AI922" s="225"/>
      <c r="AJ922" s="225"/>
      <c r="AK922" s="257"/>
      <c r="AL922" s="257"/>
      <c r="AM922" s="225"/>
      <c r="AN922" s="225"/>
      <c r="AO922" s="225"/>
      <c r="AP922" s="225"/>
      <c r="AQ922" s="225"/>
      <c r="AR922" s="225"/>
      <c r="AS922" s="225"/>
      <c r="AT922" s="225"/>
      <c r="AU922" s="225"/>
      <c r="AV922" s="225"/>
      <c r="AW922" s="225"/>
      <c r="AX922" s="225"/>
      <c r="AY922" s="225"/>
      <c r="AZ922" s="225"/>
      <c r="BA922" s="225"/>
      <c r="BB922" s="225"/>
      <c r="BC922" s="225"/>
      <c r="BD922" s="225"/>
      <c r="BE922" s="225"/>
      <c r="BF922" s="225"/>
      <c r="BG922" s="225"/>
      <c r="BH922" s="225"/>
      <c r="BI922" s="225"/>
      <c r="BJ922" s="225"/>
      <c r="BK922" s="225"/>
      <c r="BL922" s="225"/>
      <c r="BM922" s="225"/>
      <c r="BN922" s="225"/>
      <c r="BO922" s="225"/>
      <c r="BP922" s="225"/>
      <c r="BQ922" s="225"/>
      <c r="BR922" s="225"/>
      <c r="BS922" s="225"/>
      <c r="BT922" s="225"/>
      <c r="BU922" s="225"/>
      <c r="BV922" s="225"/>
      <c r="BW922" s="225"/>
      <c r="BX922" s="225"/>
      <c r="BY922" s="225"/>
      <c r="BZ922" s="225"/>
      <c r="CA922" s="225"/>
      <c r="CB922" s="225"/>
      <c r="CC922" s="225"/>
      <c r="CD922" s="225"/>
      <c r="CE922" s="225"/>
      <c r="CF922" s="225"/>
      <c r="CG922" s="225"/>
      <c r="CH922" s="225"/>
      <c r="CI922" s="225"/>
      <c r="CJ922" s="225"/>
      <c r="CK922" s="225"/>
      <c r="CL922" s="225"/>
      <c r="CM922" s="225"/>
      <c r="CN922" s="225"/>
      <c r="CO922" s="225"/>
      <c r="CP922" s="225"/>
      <c r="CQ922" s="225"/>
      <c r="CR922" s="225"/>
      <c r="CS922" s="225"/>
      <c r="CT922" s="225"/>
    </row>
    <row r="923" spans="1:98" ht="12" customHeight="1" x14ac:dyDescent="0.25">
      <c r="A923" s="225"/>
      <c r="B923" s="225"/>
      <c r="C923" s="225"/>
      <c r="D923" s="225"/>
      <c r="E923" s="225"/>
      <c r="F923" s="225"/>
      <c r="G923" s="225"/>
      <c r="H923" s="225"/>
      <c r="I923" s="225"/>
      <c r="J923" s="225"/>
      <c r="K923" s="225"/>
      <c r="L923" s="225"/>
      <c r="M923" s="225"/>
      <c r="N923" s="225"/>
      <c r="O923" s="225"/>
      <c r="P923" s="225"/>
      <c r="Q923" s="225"/>
      <c r="R923" s="225"/>
      <c r="S923" s="225"/>
      <c r="T923" s="225"/>
      <c r="U923" s="225"/>
      <c r="V923" s="225"/>
      <c r="W923" s="225"/>
      <c r="X923" s="225"/>
      <c r="Y923" s="225"/>
      <c r="Z923" s="225"/>
      <c r="AA923" s="225"/>
      <c r="AB923" s="225"/>
      <c r="AC923" s="225"/>
      <c r="AD923" s="225"/>
      <c r="AE923" s="225"/>
      <c r="AF923" s="225"/>
      <c r="AG923" s="225"/>
      <c r="AH923" s="225"/>
      <c r="AI923" s="225"/>
      <c r="AJ923" s="225"/>
      <c r="AK923" s="257"/>
      <c r="AL923" s="257"/>
      <c r="AM923" s="225"/>
      <c r="AN923" s="225"/>
      <c r="AO923" s="225"/>
      <c r="AP923" s="225"/>
      <c r="AQ923" s="225"/>
      <c r="AR923" s="225"/>
      <c r="AS923" s="225"/>
      <c r="AT923" s="225"/>
      <c r="AU923" s="225"/>
      <c r="AV923" s="225"/>
      <c r="AW923" s="225"/>
      <c r="AX923" s="225"/>
      <c r="AY923" s="225"/>
      <c r="AZ923" s="225"/>
      <c r="BA923" s="225"/>
      <c r="BB923" s="225"/>
      <c r="BC923" s="225"/>
      <c r="BD923" s="225"/>
      <c r="BE923" s="225"/>
      <c r="BF923" s="225"/>
      <c r="BG923" s="225"/>
      <c r="BH923" s="225"/>
      <c r="BI923" s="225"/>
      <c r="BJ923" s="225"/>
      <c r="BK923" s="225"/>
      <c r="BL923" s="225"/>
      <c r="BM923" s="225"/>
      <c r="BN923" s="225"/>
      <c r="BO923" s="225"/>
      <c r="BP923" s="225"/>
      <c r="BQ923" s="225"/>
      <c r="BR923" s="225"/>
      <c r="BS923" s="225"/>
      <c r="BT923" s="225"/>
      <c r="BU923" s="225"/>
      <c r="BV923" s="225"/>
      <c r="BW923" s="225"/>
      <c r="BX923" s="225"/>
      <c r="BY923" s="225"/>
      <c r="BZ923" s="225"/>
      <c r="CA923" s="225"/>
      <c r="CB923" s="225"/>
      <c r="CC923" s="225"/>
      <c r="CD923" s="225"/>
      <c r="CE923" s="225"/>
      <c r="CF923" s="225"/>
      <c r="CG923" s="225"/>
      <c r="CH923" s="225"/>
      <c r="CI923" s="225"/>
      <c r="CJ923" s="225"/>
      <c r="CK923" s="225"/>
      <c r="CL923" s="225"/>
      <c r="CM923" s="225"/>
      <c r="CN923" s="225"/>
      <c r="CO923" s="225"/>
      <c r="CP923" s="225"/>
      <c r="CQ923" s="225"/>
      <c r="CR923" s="225"/>
      <c r="CS923" s="225"/>
      <c r="CT923" s="225"/>
    </row>
    <row r="924" spans="1:98" ht="12" customHeight="1" x14ac:dyDescent="0.25">
      <c r="A924" s="225"/>
      <c r="B924" s="225"/>
      <c r="C924" s="225"/>
      <c r="D924" s="225"/>
      <c r="E924" s="225"/>
      <c r="F924" s="225"/>
      <c r="G924" s="225"/>
      <c r="H924" s="225"/>
      <c r="I924" s="225"/>
      <c r="J924" s="225"/>
      <c r="K924" s="225"/>
      <c r="L924" s="225"/>
      <c r="M924" s="225"/>
      <c r="N924" s="225"/>
      <c r="O924" s="225"/>
      <c r="P924" s="225"/>
      <c r="Q924" s="225"/>
      <c r="R924" s="225"/>
      <c r="S924" s="225"/>
      <c r="T924" s="225"/>
      <c r="U924" s="225"/>
      <c r="V924" s="225"/>
      <c r="W924" s="225"/>
      <c r="X924" s="225"/>
      <c r="Y924" s="225"/>
      <c r="Z924" s="225"/>
      <c r="AA924" s="225"/>
      <c r="AB924" s="225"/>
      <c r="AC924" s="225"/>
      <c r="AD924" s="225"/>
      <c r="AE924" s="225"/>
      <c r="AF924" s="225"/>
      <c r="AG924" s="225"/>
      <c r="AH924" s="225"/>
      <c r="AI924" s="225"/>
      <c r="AJ924" s="225"/>
      <c r="AK924" s="257"/>
      <c r="AL924" s="257"/>
      <c r="AM924" s="225"/>
      <c r="AN924" s="225"/>
      <c r="AO924" s="225"/>
      <c r="AP924" s="225"/>
      <c r="AQ924" s="225"/>
      <c r="AR924" s="225"/>
      <c r="AS924" s="225"/>
      <c r="AT924" s="225"/>
      <c r="AU924" s="225"/>
      <c r="AV924" s="225"/>
      <c r="AW924" s="225"/>
      <c r="AX924" s="225"/>
      <c r="AY924" s="225"/>
      <c r="AZ924" s="225"/>
      <c r="BA924" s="225"/>
      <c r="BB924" s="225"/>
      <c r="BC924" s="225"/>
      <c r="BD924" s="225"/>
      <c r="BE924" s="225"/>
      <c r="BF924" s="225"/>
      <c r="BG924" s="225"/>
      <c r="BH924" s="225"/>
      <c r="BI924" s="225"/>
      <c r="BJ924" s="225"/>
      <c r="BK924" s="225"/>
      <c r="BL924" s="225"/>
      <c r="BM924" s="225"/>
      <c r="BN924" s="225"/>
      <c r="BO924" s="225"/>
      <c r="BP924" s="225"/>
      <c r="BQ924" s="225"/>
      <c r="BR924" s="225"/>
      <c r="BS924" s="225"/>
      <c r="BT924" s="225"/>
      <c r="BU924" s="225"/>
      <c r="BV924" s="225"/>
      <c r="BW924" s="225"/>
      <c r="BX924" s="225"/>
      <c r="BY924" s="225"/>
      <c r="BZ924" s="225"/>
      <c r="CA924" s="225"/>
      <c r="CB924" s="225"/>
      <c r="CC924" s="225"/>
      <c r="CD924" s="225"/>
      <c r="CE924" s="225"/>
      <c r="CF924" s="225"/>
      <c r="CG924" s="225"/>
      <c r="CH924" s="225"/>
      <c r="CI924" s="225"/>
      <c r="CJ924" s="225"/>
      <c r="CK924" s="225"/>
      <c r="CL924" s="225"/>
      <c r="CM924" s="225"/>
      <c r="CN924" s="225"/>
      <c r="CO924" s="225"/>
      <c r="CP924" s="225"/>
      <c r="CQ924" s="225"/>
      <c r="CR924" s="225"/>
      <c r="CS924" s="225"/>
      <c r="CT924" s="225"/>
    </row>
    <row r="925" spans="1:98" ht="12" customHeight="1" x14ac:dyDescent="0.25">
      <c r="A925" s="225"/>
      <c r="B925" s="225"/>
      <c r="C925" s="225"/>
      <c r="D925" s="225"/>
      <c r="E925" s="225"/>
      <c r="F925" s="225"/>
      <c r="G925" s="225"/>
      <c r="H925" s="225"/>
      <c r="I925" s="225"/>
      <c r="J925" s="225"/>
      <c r="K925" s="225"/>
      <c r="L925" s="225"/>
      <c r="M925" s="225"/>
      <c r="N925" s="225"/>
      <c r="O925" s="225"/>
      <c r="P925" s="225"/>
      <c r="Q925" s="225"/>
      <c r="R925" s="225"/>
      <c r="S925" s="225"/>
      <c r="T925" s="225"/>
      <c r="U925" s="225"/>
      <c r="V925" s="225"/>
      <c r="W925" s="225"/>
      <c r="X925" s="225"/>
      <c r="Y925" s="225"/>
      <c r="Z925" s="225"/>
      <c r="AA925" s="225"/>
      <c r="AB925" s="225"/>
      <c r="AC925" s="225"/>
      <c r="AD925" s="225"/>
      <c r="AE925" s="225"/>
      <c r="AF925" s="225"/>
      <c r="AG925" s="225"/>
      <c r="AH925" s="225"/>
      <c r="AI925" s="225"/>
      <c r="AJ925" s="225"/>
      <c r="AK925" s="257"/>
      <c r="AL925" s="257"/>
      <c r="AM925" s="225"/>
      <c r="AN925" s="225"/>
      <c r="AO925" s="225"/>
      <c r="AP925" s="225"/>
      <c r="AQ925" s="225"/>
      <c r="AR925" s="225"/>
      <c r="AS925" s="225"/>
      <c r="AT925" s="225"/>
      <c r="AU925" s="225"/>
      <c r="AV925" s="225"/>
      <c r="AW925" s="225"/>
      <c r="AX925" s="225"/>
      <c r="AY925" s="225"/>
      <c r="AZ925" s="225"/>
      <c r="BA925" s="225"/>
      <c r="BB925" s="225"/>
      <c r="BC925" s="225"/>
      <c r="BD925" s="225"/>
      <c r="BE925" s="225"/>
      <c r="BF925" s="225"/>
      <c r="BG925" s="225"/>
      <c r="BH925" s="225"/>
      <c r="BI925" s="225"/>
      <c r="BJ925" s="225"/>
      <c r="BK925" s="225"/>
      <c r="BL925" s="225"/>
      <c r="BM925" s="225"/>
      <c r="BN925" s="225"/>
      <c r="BO925" s="225"/>
      <c r="BP925" s="225"/>
      <c r="BQ925" s="225"/>
      <c r="BR925" s="225"/>
      <c r="BS925" s="225"/>
      <c r="BT925" s="225"/>
      <c r="BU925" s="225"/>
      <c r="BV925" s="225"/>
      <c r="BW925" s="225"/>
      <c r="BX925" s="225"/>
      <c r="BY925" s="225"/>
      <c r="BZ925" s="225"/>
      <c r="CA925" s="225"/>
      <c r="CB925" s="225"/>
      <c r="CC925" s="225"/>
      <c r="CD925" s="225"/>
      <c r="CE925" s="225"/>
      <c r="CF925" s="225"/>
      <c r="CG925" s="225"/>
      <c r="CH925" s="225"/>
      <c r="CI925" s="225"/>
      <c r="CJ925" s="225"/>
      <c r="CK925" s="225"/>
      <c r="CL925" s="225"/>
      <c r="CM925" s="225"/>
      <c r="CN925" s="225"/>
      <c r="CO925" s="225"/>
      <c r="CP925" s="225"/>
      <c r="CQ925" s="225"/>
      <c r="CR925" s="225"/>
      <c r="CS925" s="225"/>
      <c r="CT925" s="225"/>
    </row>
    <row r="926" spans="1:98" ht="12" customHeight="1" x14ac:dyDescent="0.25">
      <c r="A926" s="225"/>
      <c r="B926" s="225"/>
      <c r="C926" s="225"/>
      <c r="D926" s="225"/>
      <c r="E926" s="225"/>
      <c r="F926" s="225"/>
      <c r="G926" s="225"/>
      <c r="H926" s="225"/>
      <c r="I926" s="225"/>
      <c r="J926" s="225"/>
      <c r="K926" s="225"/>
      <c r="L926" s="225"/>
      <c r="M926" s="225"/>
      <c r="N926" s="225"/>
      <c r="O926" s="225"/>
      <c r="P926" s="225"/>
      <c r="Q926" s="225"/>
      <c r="R926" s="225"/>
      <c r="S926" s="225"/>
      <c r="T926" s="225"/>
      <c r="U926" s="225"/>
      <c r="V926" s="225"/>
      <c r="W926" s="225"/>
      <c r="X926" s="225"/>
      <c r="Y926" s="225"/>
      <c r="Z926" s="225"/>
      <c r="AA926" s="225"/>
      <c r="AB926" s="225"/>
      <c r="AC926" s="225"/>
      <c r="AD926" s="225"/>
      <c r="AE926" s="225"/>
      <c r="AF926" s="225"/>
      <c r="AG926" s="225"/>
      <c r="AH926" s="225"/>
      <c r="AI926" s="225"/>
      <c r="AJ926" s="225"/>
      <c r="AK926" s="257"/>
      <c r="AL926" s="257"/>
      <c r="AM926" s="225"/>
      <c r="AN926" s="225"/>
      <c r="AO926" s="225"/>
      <c r="AP926" s="225"/>
      <c r="AQ926" s="225"/>
      <c r="AR926" s="225"/>
      <c r="AS926" s="225"/>
      <c r="AT926" s="225"/>
      <c r="AU926" s="225"/>
      <c r="AV926" s="225"/>
      <c r="AW926" s="225"/>
      <c r="AX926" s="225"/>
      <c r="AY926" s="225"/>
      <c r="AZ926" s="225"/>
      <c r="BA926" s="225"/>
      <c r="BB926" s="225"/>
      <c r="BC926" s="225"/>
      <c r="BD926" s="225"/>
      <c r="BE926" s="225"/>
      <c r="BF926" s="225"/>
      <c r="BG926" s="225"/>
      <c r="BH926" s="225"/>
      <c r="BI926" s="225"/>
      <c r="BJ926" s="225"/>
      <c r="BK926" s="225"/>
      <c r="BL926" s="225"/>
      <c r="BM926" s="225"/>
      <c r="BN926" s="225"/>
      <c r="BO926" s="225"/>
      <c r="BP926" s="225"/>
      <c r="BQ926" s="225"/>
      <c r="BR926" s="225"/>
      <c r="BS926" s="225"/>
      <c r="BT926" s="225"/>
      <c r="BU926" s="225"/>
      <c r="BV926" s="225"/>
      <c r="BW926" s="225"/>
      <c r="BX926" s="225"/>
      <c r="BY926" s="225"/>
      <c r="BZ926" s="225"/>
      <c r="CA926" s="225"/>
      <c r="CB926" s="225"/>
      <c r="CC926" s="225"/>
      <c r="CD926" s="225"/>
      <c r="CE926" s="225"/>
      <c r="CF926" s="225"/>
      <c r="CG926" s="225"/>
      <c r="CH926" s="225"/>
      <c r="CI926" s="225"/>
      <c r="CJ926" s="225"/>
      <c r="CK926" s="225"/>
      <c r="CL926" s="225"/>
      <c r="CM926" s="225"/>
      <c r="CN926" s="225"/>
      <c r="CO926" s="225"/>
      <c r="CP926" s="225"/>
      <c r="CQ926" s="225"/>
      <c r="CR926" s="225"/>
      <c r="CS926" s="225"/>
      <c r="CT926" s="225"/>
    </row>
    <row r="927" spans="1:98" ht="12" customHeight="1" x14ac:dyDescent="0.25">
      <c r="A927" s="225"/>
      <c r="B927" s="225"/>
      <c r="C927" s="225"/>
      <c r="D927" s="225"/>
      <c r="E927" s="225"/>
      <c r="F927" s="225"/>
      <c r="G927" s="225"/>
      <c r="H927" s="225"/>
      <c r="I927" s="225"/>
      <c r="J927" s="225"/>
      <c r="K927" s="225"/>
      <c r="L927" s="225"/>
      <c r="M927" s="225"/>
      <c r="N927" s="225"/>
      <c r="O927" s="225"/>
      <c r="P927" s="225"/>
      <c r="Q927" s="225"/>
      <c r="R927" s="225"/>
      <c r="S927" s="225"/>
      <c r="T927" s="225"/>
      <c r="U927" s="225"/>
      <c r="V927" s="225"/>
      <c r="W927" s="225"/>
      <c r="X927" s="225"/>
      <c r="Y927" s="225"/>
      <c r="Z927" s="225"/>
      <c r="AA927" s="225"/>
      <c r="AB927" s="225"/>
      <c r="AC927" s="225"/>
      <c r="AD927" s="225"/>
      <c r="AE927" s="225"/>
      <c r="AF927" s="225"/>
      <c r="AG927" s="225"/>
      <c r="AH927" s="225"/>
      <c r="AI927" s="225"/>
      <c r="AJ927" s="225"/>
      <c r="AK927" s="257"/>
      <c r="AL927" s="257"/>
      <c r="AM927" s="225"/>
      <c r="AN927" s="225"/>
      <c r="AO927" s="225"/>
      <c r="AP927" s="225"/>
      <c r="AQ927" s="225"/>
      <c r="AR927" s="225"/>
      <c r="AS927" s="225"/>
      <c r="AT927" s="225"/>
      <c r="AU927" s="225"/>
      <c r="AV927" s="225"/>
      <c r="AW927" s="225"/>
      <c r="AX927" s="225"/>
      <c r="AY927" s="225"/>
      <c r="AZ927" s="225"/>
      <c r="BA927" s="225"/>
      <c r="BB927" s="225"/>
      <c r="BC927" s="225"/>
      <c r="BD927" s="225"/>
      <c r="BE927" s="225"/>
      <c r="BF927" s="225"/>
      <c r="BG927" s="225"/>
      <c r="BH927" s="225"/>
      <c r="BI927" s="225"/>
      <c r="BJ927" s="225"/>
      <c r="BK927" s="225"/>
      <c r="BL927" s="225"/>
      <c r="BM927" s="225"/>
      <c r="BN927" s="225"/>
      <c r="BO927" s="225"/>
      <c r="BP927" s="225"/>
      <c r="BQ927" s="225"/>
      <c r="BR927" s="225"/>
      <c r="BS927" s="225"/>
      <c r="BT927" s="225"/>
      <c r="BU927" s="225"/>
      <c r="BV927" s="225"/>
      <c r="BW927" s="225"/>
      <c r="BX927" s="225"/>
      <c r="BY927" s="225"/>
      <c r="BZ927" s="225"/>
      <c r="CA927" s="225"/>
      <c r="CB927" s="225"/>
      <c r="CC927" s="225"/>
      <c r="CD927" s="225"/>
      <c r="CE927" s="225"/>
      <c r="CF927" s="225"/>
      <c r="CG927" s="225"/>
      <c r="CH927" s="225"/>
      <c r="CI927" s="225"/>
      <c r="CJ927" s="225"/>
      <c r="CK927" s="225"/>
      <c r="CL927" s="225"/>
      <c r="CM927" s="225"/>
      <c r="CN927" s="225"/>
      <c r="CO927" s="225"/>
      <c r="CP927" s="225"/>
      <c r="CQ927" s="225"/>
      <c r="CR927" s="225"/>
      <c r="CS927" s="225"/>
      <c r="CT927" s="225"/>
    </row>
    <row r="928" spans="1:98" ht="12" customHeight="1" x14ac:dyDescent="0.25">
      <c r="A928" s="225"/>
      <c r="B928" s="225"/>
      <c r="C928" s="225"/>
      <c r="D928" s="225"/>
      <c r="E928" s="225"/>
      <c r="F928" s="225"/>
      <c r="G928" s="225"/>
      <c r="H928" s="225"/>
      <c r="I928" s="225"/>
      <c r="J928" s="225"/>
      <c r="K928" s="225"/>
      <c r="L928" s="225"/>
      <c r="M928" s="225"/>
      <c r="N928" s="225"/>
      <c r="O928" s="225"/>
      <c r="P928" s="225"/>
      <c r="Q928" s="225"/>
      <c r="R928" s="225"/>
      <c r="S928" s="225"/>
      <c r="T928" s="225"/>
      <c r="U928" s="225"/>
      <c r="V928" s="225"/>
      <c r="W928" s="225"/>
      <c r="X928" s="225"/>
      <c r="Y928" s="225"/>
      <c r="Z928" s="225"/>
      <c r="AA928" s="225"/>
      <c r="AB928" s="225"/>
      <c r="AC928" s="225"/>
      <c r="AD928" s="225"/>
      <c r="AE928" s="225"/>
      <c r="AF928" s="225"/>
      <c r="AG928" s="225"/>
      <c r="AH928" s="225"/>
      <c r="AI928" s="225"/>
      <c r="AJ928" s="225"/>
      <c r="AK928" s="257"/>
      <c r="AL928" s="257"/>
      <c r="AM928" s="225"/>
      <c r="AN928" s="225"/>
      <c r="AO928" s="225"/>
      <c r="AP928" s="225"/>
      <c r="AQ928" s="225"/>
      <c r="AR928" s="225"/>
      <c r="AS928" s="225"/>
      <c r="AT928" s="225"/>
      <c r="AU928" s="225"/>
      <c r="AV928" s="225"/>
      <c r="AW928" s="225"/>
      <c r="AX928" s="225"/>
      <c r="AY928" s="225"/>
      <c r="AZ928" s="225"/>
      <c r="BA928" s="225"/>
      <c r="BB928" s="225"/>
      <c r="BC928" s="225"/>
      <c r="BD928" s="225"/>
      <c r="BE928" s="225"/>
      <c r="BF928" s="225"/>
      <c r="BG928" s="225"/>
      <c r="BH928" s="225"/>
      <c r="BI928" s="225"/>
      <c r="BJ928" s="225"/>
      <c r="BK928" s="225"/>
      <c r="BL928" s="225"/>
      <c r="BM928" s="225"/>
      <c r="BN928" s="225"/>
      <c r="BO928" s="225"/>
      <c r="BP928" s="225"/>
      <c r="BQ928" s="225"/>
      <c r="BR928" s="225"/>
      <c r="BS928" s="225"/>
      <c r="BT928" s="225"/>
      <c r="BU928" s="225"/>
      <c r="BV928" s="225"/>
      <c r="BW928" s="225"/>
      <c r="BX928" s="225"/>
      <c r="BY928" s="225"/>
      <c r="BZ928" s="225"/>
      <c r="CA928" s="225"/>
      <c r="CB928" s="225"/>
      <c r="CC928" s="225"/>
      <c r="CD928" s="225"/>
      <c r="CE928" s="225"/>
      <c r="CF928" s="225"/>
      <c r="CG928" s="225"/>
      <c r="CH928" s="225"/>
      <c r="CI928" s="225"/>
      <c r="CJ928" s="225"/>
      <c r="CK928" s="225"/>
      <c r="CL928" s="225"/>
      <c r="CM928" s="225"/>
      <c r="CN928" s="225"/>
      <c r="CO928" s="225"/>
      <c r="CP928" s="225"/>
      <c r="CQ928" s="225"/>
      <c r="CR928" s="225"/>
      <c r="CS928" s="225"/>
      <c r="CT928" s="225"/>
    </row>
    <row r="929" spans="1:98" ht="12" customHeight="1" x14ac:dyDescent="0.25">
      <c r="A929" s="225"/>
      <c r="B929" s="225"/>
      <c r="C929" s="225"/>
      <c r="D929" s="225"/>
      <c r="E929" s="225"/>
      <c r="F929" s="225"/>
      <c r="G929" s="225"/>
      <c r="H929" s="225"/>
      <c r="I929" s="225"/>
      <c r="J929" s="225"/>
      <c r="K929" s="225"/>
      <c r="L929" s="225"/>
      <c r="M929" s="225"/>
      <c r="N929" s="225"/>
      <c r="O929" s="225"/>
      <c r="P929" s="225"/>
      <c r="Q929" s="225"/>
      <c r="R929" s="225"/>
      <c r="S929" s="225"/>
      <c r="T929" s="225"/>
      <c r="U929" s="225"/>
      <c r="V929" s="225"/>
      <c r="W929" s="225"/>
      <c r="X929" s="225"/>
      <c r="Y929" s="225"/>
      <c r="Z929" s="225"/>
      <c r="AA929" s="225"/>
      <c r="AB929" s="225"/>
      <c r="AC929" s="225"/>
      <c r="AD929" s="225"/>
      <c r="AE929" s="225"/>
      <c r="AF929" s="225"/>
      <c r="AG929" s="225"/>
      <c r="AH929" s="225"/>
      <c r="AI929" s="225"/>
      <c r="AJ929" s="225"/>
      <c r="AK929" s="257"/>
      <c r="AL929" s="257"/>
      <c r="AM929" s="225"/>
      <c r="AN929" s="225"/>
      <c r="AO929" s="225"/>
      <c r="AP929" s="225"/>
      <c r="AQ929" s="225"/>
      <c r="AR929" s="225"/>
      <c r="AS929" s="225"/>
      <c r="AT929" s="225"/>
      <c r="AU929" s="225"/>
      <c r="AV929" s="225"/>
      <c r="AW929" s="225"/>
      <c r="AX929" s="225"/>
      <c r="AY929" s="225"/>
      <c r="AZ929" s="225"/>
      <c r="BA929" s="225"/>
      <c r="BB929" s="225"/>
      <c r="BC929" s="225"/>
      <c r="BD929" s="225"/>
      <c r="BE929" s="225"/>
      <c r="BF929" s="225"/>
      <c r="BG929" s="225"/>
      <c r="BH929" s="225"/>
      <c r="BI929" s="225"/>
      <c r="BJ929" s="225"/>
      <c r="BK929" s="225"/>
      <c r="BL929" s="225"/>
      <c r="BM929" s="225"/>
      <c r="BN929" s="225"/>
      <c r="BO929" s="225"/>
      <c r="BP929" s="225"/>
      <c r="BQ929" s="225"/>
      <c r="BR929" s="225"/>
      <c r="BS929" s="225"/>
      <c r="BT929" s="225"/>
      <c r="BU929" s="225"/>
      <c r="BV929" s="225"/>
      <c r="BW929" s="225"/>
      <c r="BX929" s="225"/>
      <c r="BY929" s="225"/>
      <c r="BZ929" s="225"/>
      <c r="CA929" s="225"/>
      <c r="CB929" s="225"/>
      <c r="CC929" s="225"/>
      <c r="CD929" s="225"/>
      <c r="CE929" s="225"/>
      <c r="CF929" s="225"/>
      <c r="CG929" s="225"/>
      <c r="CH929" s="225"/>
      <c r="CI929" s="225"/>
      <c r="CJ929" s="225"/>
      <c r="CK929" s="225"/>
      <c r="CL929" s="225"/>
      <c r="CM929" s="225"/>
      <c r="CN929" s="225"/>
      <c r="CO929" s="225"/>
      <c r="CP929" s="225"/>
      <c r="CQ929" s="225"/>
      <c r="CR929" s="225"/>
      <c r="CS929" s="225"/>
      <c r="CT929" s="225"/>
    </row>
    <row r="930" spans="1:98" ht="12" customHeight="1" x14ac:dyDescent="0.25">
      <c r="A930" s="225"/>
      <c r="B930" s="225"/>
      <c r="C930" s="225"/>
      <c r="D930" s="225"/>
      <c r="E930" s="225"/>
      <c r="F930" s="225"/>
      <c r="G930" s="225"/>
      <c r="H930" s="225"/>
      <c r="I930" s="225"/>
      <c r="J930" s="225"/>
      <c r="K930" s="225"/>
      <c r="L930" s="225"/>
      <c r="M930" s="225"/>
      <c r="N930" s="225"/>
      <c r="O930" s="225"/>
      <c r="P930" s="225"/>
      <c r="Q930" s="225"/>
      <c r="R930" s="225"/>
      <c r="S930" s="225"/>
      <c r="T930" s="225"/>
      <c r="U930" s="225"/>
      <c r="V930" s="225"/>
      <c r="W930" s="225"/>
      <c r="X930" s="225"/>
      <c r="Y930" s="225"/>
      <c r="Z930" s="225"/>
      <c r="AA930" s="225"/>
      <c r="AB930" s="225"/>
      <c r="AC930" s="225"/>
      <c r="AD930" s="225"/>
      <c r="AE930" s="225"/>
      <c r="AF930" s="225"/>
      <c r="AG930" s="225"/>
      <c r="AH930" s="225"/>
      <c r="AI930" s="225"/>
      <c r="AJ930" s="225"/>
      <c r="AK930" s="257"/>
      <c r="AL930" s="257"/>
      <c r="AM930" s="225"/>
      <c r="AN930" s="225"/>
      <c r="AO930" s="225"/>
      <c r="AP930" s="225"/>
      <c r="AQ930" s="225"/>
      <c r="AR930" s="225"/>
      <c r="AS930" s="225"/>
      <c r="AT930" s="225"/>
      <c r="AU930" s="225"/>
      <c r="AV930" s="225"/>
      <c r="AW930" s="225"/>
      <c r="AX930" s="225"/>
      <c r="AY930" s="225"/>
      <c r="AZ930" s="225"/>
      <c r="BA930" s="225"/>
      <c r="BB930" s="225"/>
      <c r="BC930" s="225"/>
      <c r="BD930" s="225"/>
      <c r="BE930" s="225"/>
      <c r="BF930" s="225"/>
      <c r="BG930" s="225"/>
      <c r="BH930" s="225"/>
      <c r="BI930" s="225"/>
      <c r="BJ930" s="225"/>
      <c r="BK930" s="225"/>
      <c r="BL930" s="225"/>
      <c r="BM930" s="225"/>
      <c r="BN930" s="225"/>
      <c r="BO930" s="225"/>
      <c r="BP930" s="225"/>
      <c r="BQ930" s="225"/>
      <c r="BR930" s="225"/>
      <c r="BS930" s="225"/>
      <c r="BT930" s="225"/>
      <c r="BU930" s="225"/>
      <c r="BV930" s="225"/>
      <c r="BW930" s="225"/>
      <c r="BX930" s="225"/>
      <c r="BY930" s="225"/>
      <c r="BZ930" s="225"/>
      <c r="CA930" s="225"/>
      <c r="CB930" s="225"/>
      <c r="CC930" s="225"/>
      <c r="CD930" s="225"/>
      <c r="CE930" s="225"/>
      <c r="CF930" s="225"/>
      <c r="CG930" s="225"/>
      <c r="CH930" s="225"/>
      <c r="CI930" s="225"/>
      <c r="CJ930" s="225"/>
      <c r="CK930" s="225"/>
      <c r="CL930" s="225"/>
      <c r="CM930" s="225"/>
      <c r="CN930" s="225"/>
      <c r="CO930" s="225"/>
      <c r="CP930" s="225"/>
      <c r="CQ930" s="225"/>
      <c r="CR930" s="225"/>
      <c r="CS930" s="225"/>
      <c r="CT930" s="225"/>
    </row>
    <row r="931" spans="1:98" ht="12" customHeight="1" x14ac:dyDescent="0.25">
      <c r="A931" s="225"/>
      <c r="B931" s="225"/>
      <c r="C931" s="225"/>
      <c r="D931" s="225"/>
      <c r="E931" s="225"/>
      <c r="F931" s="225"/>
      <c r="G931" s="225"/>
      <c r="H931" s="225"/>
      <c r="I931" s="225"/>
      <c r="J931" s="225"/>
      <c r="K931" s="225"/>
      <c r="L931" s="225"/>
      <c r="M931" s="225"/>
      <c r="N931" s="225"/>
      <c r="O931" s="225"/>
      <c r="P931" s="225"/>
      <c r="Q931" s="225"/>
      <c r="R931" s="225"/>
      <c r="S931" s="225"/>
      <c r="T931" s="225"/>
      <c r="U931" s="225"/>
      <c r="V931" s="225"/>
      <c r="W931" s="225"/>
      <c r="X931" s="225"/>
      <c r="Y931" s="225"/>
      <c r="Z931" s="225"/>
      <c r="AA931" s="225"/>
      <c r="AB931" s="225"/>
      <c r="AC931" s="225"/>
      <c r="AD931" s="225"/>
      <c r="AE931" s="225"/>
      <c r="AF931" s="225"/>
      <c r="AG931" s="225"/>
      <c r="AH931" s="225"/>
      <c r="AI931" s="225"/>
      <c r="AJ931" s="225"/>
      <c r="AK931" s="257"/>
      <c r="AL931" s="257"/>
      <c r="AM931" s="225"/>
      <c r="AN931" s="225"/>
      <c r="AO931" s="225"/>
      <c r="AP931" s="225"/>
      <c r="AQ931" s="225"/>
      <c r="AR931" s="225"/>
      <c r="AS931" s="225"/>
      <c r="AT931" s="225"/>
      <c r="AU931" s="225"/>
      <c r="AV931" s="225"/>
      <c r="AW931" s="225"/>
      <c r="AX931" s="225"/>
      <c r="AY931" s="225"/>
      <c r="AZ931" s="225"/>
      <c r="BA931" s="225"/>
      <c r="BB931" s="225"/>
      <c r="BC931" s="225"/>
      <c r="BD931" s="225"/>
      <c r="BE931" s="225"/>
      <c r="BF931" s="225"/>
      <c r="BG931" s="225"/>
      <c r="BH931" s="225"/>
      <c r="BI931" s="225"/>
      <c r="BJ931" s="225"/>
      <c r="BK931" s="225"/>
      <c r="BL931" s="225"/>
      <c r="BM931" s="225"/>
      <c r="BN931" s="225"/>
      <c r="BO931" s="225"/>
      <c r="BP931" s="225"/>
      <c r="BQ931" s="225"/>
      <c r="BR931" s="225"/>
      <c r="BS931" s="225"/>
      <c r="BT931" s="225"/>
      <c r="BU931" s="225"/>
      <c r="BV931" s="225"/>
      <c r="BW931" s="225"/>
      <c r="BX931" s="225"/>
      <c r="BY931" s="225"/>
      <c r="BZ931" s="225"/>
      <c r="CA931" s="225"/>
      <c r="CB931" s="225"/>
      <c r="CC931" s="225"/>
      <c r="CD931" s="225"/>
      <c r="CE931" s="225"/>
      <c r="CF931" s="225"/>
      <c r="CG931" s="225"/>
      <c r="CH931" s="225"/>
      <c r="CI931" s="225"/>
      <c r="CJ931" s="225"/>
      <c r="CK931" s="225"/>
      <c r="CL931" s="225"/>
      <c r="CM931" s="225"/>
      <c r="CN931" s="225"/>
      <c r="CO931" s="225"/>
      <c r="CP931" s="225"/>
      <c r="CQ931" s="225"/>
      <c r="CR931" s="225"/>
      <c r="CS931" s="225"/>
      <c r="CT931" s="225"/>
    </row>
    <row r="932" spans="1:98" ht="12" customHeight="1" x14ac:dyDescent="0.25">
      <c r="A932" s="225"/>
      <c r="B932" s="225"/>
      <c r="C932" s="225"/>
      <c r="D932" s="225"/>
      <c r="E932" s="225"/>
      <c r="F932" s="225"/>
      <c r="G932" s="225"/>
      <c r="H932" s="225"/>
      <c r="I932" s="225"/>
      <c r="J932" s="225"/>
      <c r="K932" s="225"/>
      <c r="L932" s="225"/>
      <c r="M932" s="225"/>
      <c r="N932" s="225"/>
      <c r="O932" s="225"/>
      <c r="P932" s="225"/>
      <c r="Q932" s="225"/>
      <c r="R932" s="225"/>
      <c r="S932" s="225"/>
      <c r="T932" s="225"/>
      <c r="U932" s="225"/>
      <c r="V932" s="225"/>
      <c r="W932" s="225"/>
      <c r="X932" s="225"/>
      <c r="Y932" s="225"/>
      <c r="Z932" s="225"/>
      <c r="AA932" s="225"/>
      <c r="AB932" s="225"/>
      <c r="AC932" s="225"/>
      <c r="AD932" s="225"/>
      <c r="AE932" s="225"/>
      <c r="AF932" s="225"/>
      <c r="AG932" s="225"/>
      <c r="AH932" s="225"/>
      <c r="AI932" s="225"/>
      <c r="AJ932" s="225"/>
      <c r="AK932" s="257"/>
      <c r="AL932" s="257"/>
      <c r="AM932" s="225"/>
      <c r="AN932" s="225"/>
      <c r="AO932" s="225"/>
      <c r="AP932" s="225"/>
      <c r="AQ932" s="225"/>
      <c r="AR932" s="225"/>
      <c r="AS932" s="225"/>
      <c r="AT932" s="225"/>
      <c r="AU932" s="225"/>
      <c r="AV932" s="225"/>
      <c r="AW932" s="225"/>
      <c r="AX932" s="225"/>
      <c r="AY932" s="225"/>
      <c r="AZ932" s="225"/>
      <c r="BA932" s="225"/>
      <c r="BB932" s="225"/>
      <c r="BC932" s="225"/>
      <c r="BD932" s="225"/>
      <c r="BE932" s="225"/>
      <c r="BF932" s="225"/>
      <c r="BG932" s="225"/>
      <c r="BH932" s="225"/>
      <c r="BI932" s="225"/>
      <c r="BJ932" s="225"/>
      <c r="BK932" s="225"/>
      <c r="BL932" s="225"/>
      <c r="BM932" s="225"/>
      <c r="BN932" s="225"/>
      <c r="BO932" s="225"/>
      <c r="BP932" s="225"/>
      <c r="BQ932" s="225"/>
      <c r="BR932" s="225"/>
      <c r="BS932" s="225"/>
      <c r="BT932" s="225"/>
      <c r="BU932" s="225"/>
      <c r="BV932" s="225"/>
      <c r="BW932" s="225"/>
      <c r="BX932" s="225"/>
      <c r="BY932" s="225"/>
      <c r="BZ932" s="225"/>
      <c r="CA932" s="225"/>
      <c r="CB932" s="225"/>
      <c r="CC932" s="225"/>
      <c r="CD932" s="225"/>
      <c r="CE932" s="225"/>
      <c r="CF932" s="225"/>
      <c r="CG932" s="225"/>
      <c r="CH932" s="225"/>
      <c r="CI932" s="225"/>
      <c r="CJ932" s="225"/>
      <c r="CK932" s="225"/>
      <c r="CL932" s="225"/>
      <c r="CM932" s="225"/>
      <c r="CN932" s="225"/>
      <c r="CO932" s="225"/>
      <c r="CP932" s="225"/>
      <c r="CQ932" s="225"/>
      <c r="CR932" s="225"/>
      <c r="CS932" s="225"/>
      <c r="CT932" s="225"/>
    </row>
    <row r="933" spans="1:98" ht="12" customHeight="1" x14ac:dyDescent="0.25">
      <c r="A933" s="225"/>
      <c r="B933" s="225"/>
      <c r="C933" s="225"/>
      <c r="D933" s="225"/>
      <c r="E933" s="225"/>
      <c r="F933" s="225"/>
      <c r="G933" s="225"/>
      <c r="H933" s="225"/>
      <c r="I933" s="225"/>
      <c r="J933" s="225"/>
      <c r="K933" s="225"/>
      <c r="L933" s="225"/>
      <c r="M933" s="225"/>
      <c r="N933" s="225"/>
      <c r="O933" s="225"/>
      <c r="P933" s="225"/>
      <c r="Q933" s="225"/>
      <c r="R933" s="225"/>
      <c r="S933" s="225"/>
      <c r="T933" s="225"/>
      <c r="U933" s="225"/>
      <c r="V933" s="225"/>
      <c r="W933" s="225"/>
      <c r="X933" s="225"/>
      <c r="Y933" s="225"/>
      <c r="Z933" s="225"/>
      <c r="AA933" s="225"/>
      <c r="AB933" s="225"/>
      <c r="AC933" s="225"/>
      <c r="AD933" s="225"/>
      <c r="AE933" s="225"/>
      <c r="AF933" s="225"/>
      <c r="AG933" s="225"/>
      <c r="AH933" s="225"/>
      <c r="AI933" s="225"/>
      <c r="AJ933" s="225"/>
      <c r="AK933" s="257"/>
      <c r="AL933" s="257"/>
      <c r="AM933" s="225"/>
      <c r="AN933" s="225"/>
      <c r="AO933" s="225"/>
      <c r="AP933" s="225"/>
      <c r="AQ933" s="225"/>
      <c r="AR933" s="225"/>
      <c r="AS933" s="225"/>
      <c r="AT933" s="225"/>
      <c r="AU933" s="225"/>
      <c r="AV933" s="225"/>
      <c r="AW933" s="225"/>
      <c r="AX933" s="225"/>
      <c r="AY933" s="225"/>
      <c r="AZ933" s="225"/>
      <c r="BA933" s="225"/>
      <c r="BB933" s="225"/>
      <c r="BC933" s="225"/>
      <c r="BD933" s="225"/>
      <c r="BE933" s="225"/>
      <c r="BF933" s="225"/>
      <c r="BG933" s="225"/>
      <c r="BH933" s="225"/>
      <c r="BI933" s="225"/>
      <c r="BJ933" s="225"/>
      <c r="BK933" s="225"/>
      <c r="BL933" s="225"/>
      <c r="BM933" s="225"/>
      <c r="BN933" s="225"/>
      <c r="BO933" s="225"/>
      <c r="BP933" s="225"/>
      <c r="BQ933" s="225"/>
      <c r="BR933" s="225"/>
      <c r="BS933" s="225"/>
      <c r="BT933" s="225"/>
      <c r="BU933" s="225"/>
      <c r="BV933" s="225"/>
      <c r="BW933" s="225"/>
      <c r="BX933" s="225"/>
      <c r="BY933" s="225"/>
      <c r="BZ933" s="225"/>
      <c r="CA933" s="225"/>
      <c r="CB933" s="225"/>
      <c r="CC933" s="225"/>
      <c r="CD933" s="225"/>
      <c r="CE933" s="225"/>
      <c r="CF933" s="225"/>
      <c r="CG933" s="225"/>
      <c r="CH933" s="225"/>
      <c r="CI933" s="225"/>
      <c r="CJ933" s="225"/>
      <c r="CK933" s="225"/>
      <c r="CL933" s="225"/>
      <c r="CM933" s="225"/>
      <c r="CN933" s="225"/>
      <c r="CO933" s="225"/>
      <c r="CP933" s="225"/>
      <c r="CQ933" s="225"/>
      <c r="CR933" s="225"/>
      <c r="CS933" s="225"/>
      <c r="CT933" s="225"/>
    </row>
    <row r="934" spans="1:98" ht="12" customHeight="1" x14ac:dyDescent="0.25">
      <c r="A934" s="225"/>
      <c r="B934" s="225"/>
      <c r="C934" s="225"/>
      <c r="D934" s="225"/>
      <c r="E934" s="225"/>
      <c r="F934" s="225"/>
      <c r="G934" s="225"/>
      <c r="H934" s="225"/>
      <c r="I934" s="225"/>
      <c r="J934" s="225"/>
      <c r="K934" s="225"/>
      <c r="L934" s="225"/>
      <c r="M934" s="225"/>
      <c r="N934" s="225"/>
      <c r="O934" s="225"/>
      <c r="P934" s="225"/>
      <c r="Q934" s="225"/>
      <c r="R934" s="225"/>
      <c r="S934" s="225"/>
      <c r="T934" s="225"/>
      <c r="U934" s="225"/>
      <c r="V934" s="225"/>
      <c r="W934" s="225"/>
      <c r="X934" s="225"/>
      <c r="Y934" s="225"/>
      <c r="Z934" s="225"/>
      <c r="AA934" s="225"/>
      <c r="AB934" s="225"/>
      <c r="AC934" s="225"/>
      <c r="AD934" s="225"/>
      <c r="AE934" s="225"/>
      <c r="AF934" s="225"/>
      <c r="AG934" s="225"/>
      <c r="AH934" s="225"/>
      <c r="AI934" s="225"/>
      <c r="AJ934" s="225"/>
      <c r="AK934" s="257"/>
      <c r="AL934" s="257"/>
      <c r="AM934" s="225"/>
      <c r="AN934" s="225"/>
      <c r="AO934" s="225"/>
      <c r="AP934" s="225"/>
      <c r="AQ934" s="225"/>
      <c r="AR934" s="225"/>
      <c r="AS934" s="225"/>
      <c r="AT934" s="225"/>
      <c r="AU934" s="225"/>
      <c r="AV934" s="225"/>
      <c r="AW934" s="225"/>
      <c r="AX934" s="225"/>
      <c r="AY934" s="225"/>
      <c r="AZ934" s="225"/>
      <c r="BA934" s="225"/>
      <c r="BB934" s="225"/>
      <c r="BC934" s="225"/>
      <c r="BD934" s="225"/>
      <c r="BE934" s="225"/>
      <c r="BF934" s="225"/>
      <c r="BG934" s="225"/>
      <c r="BH934" s="225"/>
      <c r="BI934" s="225"/>
      <c r="BJ934" s="225"/>
      <c r="BK934" s="225"/>
      <c r="BL934" s="225"/>
      <c r="BM934" s="225"/>
      <c r="BN934" s="225"/>
      <c r="BO934" s="225"/>
      <c r="BP934" s="225"/>
      <c r="BQ934" s="225"/>
      <c r="BR934" s="225"/>
      <c r="BS934" s="225"/>
      <c r="BT934" s="225"/>
      <c r="BU934" s="225"/>
      <c r="BV934" s="225"/>
      <c r="BW934" s="225"/>
      <c r="BX934" s="225"/>
      <c r="BY934" s="225"/>
      <c r="BZ934" s="225"/>
      <c r="CA934" s="225"/>
      <c r="CB934" s="225"/>
      <c r="CC934" s="225"/>
      <c r="CD934" s="225"/>
      <c r="CE934" s="225"/>
      <c r="CF934" s="225"/>
      <c r="CG934" s="225"/>
      <c r="CH934" s="225"/>
      <c r="CI934" s="225"/>
      <c r="CJ934" s="225"/>
      <c r="CK934" s="225"/>
      <c r="CL934" s="225"/>
      <c r="CM934" s="225"/>
      <c r="CN934" s="225"/>
      <c r="CO934" s="225"/>
      <c r="CP934" s="225"/>
      <c r="CQ934" s="225"/>
      <c r="CR934" s="225"/>
      <c r="CS934" s="225"/>
      <c r="CT934" s="225"/>
    </row>
    <row r="935" spans="1:98" ht="12" customHeight="1" x14ac:dyDescent="0.25">
      <c r="A935" s="225"/>
      <c r="B935" s="225"/>
      <c r="C935" s="225"/>
      <c r="D935" s="225"/>
      <c r="E935" s="225"/>
      <c r="F935" s="225"/>
      <c r="G935" s="225"/>
      <c r="H935" s="225"/>
      <c r="I935" s="225"/>
      <c r="J935" s="225"/>
      <c r="K935" s="225"/>
      <c r="L935" s="225"/>
      <c r="M935" s="225"/>
      <c r="N935" s="225"/>
      <c r="O935" s="225"/>
      <c r="P935" s="225"/>
      <c r="Q935" s="225"/>
      <c r="R935" s="225"/>
      <c r="S935" s="225"/>
      <c r="T935" s="225"/>
      <c r="U935" s="225"/>
      <c r="V935" s="225"/>
      <c r="W935" s="225"/>
      <c r="X935" s="225"/>
      <c r="Y935" s="225"/>
      <c r="Z935" s="225"/>
      <c r="AA935" s="225"/>
      <c r="AB935" s="225"/>
      <c r="AC935" s="225"/>
      <c r="AD935" s="225"/>
      <c r="AE935" s="225"/>
      <c r="AF935" s="225"/>
      <c r="AG935" s="225"/>
      <c r="AH935" s="225"/>
      <c r="AI935" s="225"/>
      <c r="AJ935" s="225"/>
      <c r="AK935" s="257"/>
      <c r="AL935" s="257"/>
      <c r="AM935" s="225"/>
      <c r="AN935" s="225"/>
      <c r="AO935" s="225"/>
      <c r="AP935" s="225"/>
      <c r="AQ935" s="225"/>
      <c r="AR935" s="225"/>
      <c r="AS935" s="225"/>
      <c r="AT935" s="225"/>
      <c r="AU935" s="225"/>
      <c r="AV935" s="225"/>
      <c r="AW935" s="225"/>
      <c r="AX935" s="225"/>
      <c r="AY935" s="225"/>
      <c r="AZ935" s="225"/>
      <c r="BA935" s="225"/>
      <c r="BB935" s="225"/>
      <c r="BC935" s="225"/>
      <c r="BD935" s="225"/>
      <c r="BE935" s="225"/>
      <c r="BF935" s="225"/>
      <c r="BG935" s="225"/>
      <c r="BH935" s="225"/>
      <c r="BI935" s="225"/>
      <c r="BJ935" s="225"/>
      <c r="BK935" s="225"/>
      <c r="BL935" s="225"/>
      <c r="BM935" s="225"/>
      <c r="BN935" s="225"/>
      <c r="BO935" s="225"/>
      <c r="BP935" s="225"/>
      <c r="BQ935" s="225"/>
      <c r="BR935" s="225"/>
      <c r="BS935" s="225"/>
      <c r="BT935" s="225"/>
      <c r="BU935" s="225"/>
      <c r="BV935" s="225"/>
      <c r="BW935" s="225"/>
      <c r="BX935" s="225"/>
      <c r="BY935" s="225"/>
      <c r="BZ935" s="225"/>
      <c r="CA935" s="225"/>
      <c r="CB935" s="225"/>
      <c r="CC935" s="225"/>
      <c r="CD935" s="225"/>
      <c r="CE935" s="225"/>
      <c r="CF935" s="225"/>
      <c r="CG935" s="225"/>
      <c r="CH935" s="225"/>
      <c r="CI935" s="225"/>
      <c r="CJ935" s="225"/>
      <c r="CK935" s="225"/>
      <c r="CL935" s="225"/>
      <c r="CM935" s="225"/>
      <c r="CN935" s="225"/>
      <c r="CO935" s="225"/>
      <c r="CP935" s="225"/>
      <c r="CQ935" s="225"/>
      <c r="CR935" s="225"/>
      <c r="CS935" s="225"/>
      <c r="CT935" s="225"/>
    </row>
    <row r="936" spans="1:98" ht="12" customHeight="1" x14ac:dyDescent="0.25">
      <c r="A936" s="225"/>
      <c r="B936" s="225"/>
      <c r="C936" s="225"/>
      <c r="D936" s="225"/>
      <c r="E936" s="225"/>
      <c r="F936" s="225"/>
      <c r="G936" s="225"/>
      <c r="H936" s="225"/>
      <c r="I936" s="225"/>
      <c r="J936" s="225"/>
      <c r="K936" s="225"/>
      <c r="L936" s="225"/>
      <c r="M936" s="225"/>
      <c r="N936" s="225"/>
      <c r="O936" s="225"/>
      <c r="P936" s="225"/>
      <c r="Q936" s="225"/>
      <c r="R936" s="225"/>
      <c r="S936" s="225"/>
      <c r="T936" s="225"/>
      <c r="U936" s="225"/>
      <c r="V936" s="225"/>
      <c r="W936" s="225"/>
      <c r="X936" s="225"/>
      <c r="Y936" s="225"/>
      <c r="Z936" s="225"/>
      <c r="AA936" s="225"/>
      <c r="AB936" s="225"/>
      <c r="AC936" s="225"/>
      <c r="AD936" s="225"/>
      <c r="AE936" s="225"/>
      <c r="AF936" s="225"/>
      <c r="AG936" s="225"/>
      <c r="AH936" s="225"/>
      <c r="AI936" s="225"/>
      <c r="AJ936" s="225"/>
      <c r="AK936" s="257"/>
      <c r="AL936" s="257"/>
      <c r="AM936" s="225"/>
      <c r="AN936" s="225"/>
      <c r="AO936" s="225"/>
      <c r="AP936" s="225"/>
      <c r="AQ936" s="225"/>
      <c r="AR936" s="225"/>
      <c r="AS936" s="225"/>
      <c r="AT936" s="225"/>
      <c r="AU936" s="225"/>
      <c r="AV936" s="225"/>
      <c r="AW936" s="225"/>
      <c r="AX936" s="225"/>
      <c r="AY936" s="225"/>
      <c r="AZ936" s="225"/>
      <c r="BA936" s="225"/>
      <c r="BB936" s="225"/>
      <c r="BC936" s="225"/>
      <c r="BD936" s="225"/>
      <c r="BE936" s="225"/>
      <c r="BF936" s="225"/>
      <c r="BG936" s="225"/>
      <c r="BH936" s="225"/>
      <c r="BI936" s="225"/>
      <c r="BJ936" s="225"/>
      <c r="BK936" s="225"/>
      <c r="BL936" s="225"/>
      <c r="BM936" s="225"/>
      <c r="BN936" s="225"/>
      <c r="BO936" s="225"/>
      <c r="BP936" s="225"/>
      <c r="BQ936" s="225"/>
      <c r="BR936" s="225"/>
      <c r="BS936" s="225"/>
      <c r="BT936" s="225"/>
      <c r="BU936" s="225"/>
      <c r="BV936" s="225"/>
      <c r="BW936" s="225"/>
      <c r="BX936" s="225"/>
      <c r="BY936" s="225"/>
      <c r="BZ936" s="225"/>
      <c r="CA936" s="225"/>
      <c r="CB936" s="225"/>
      <c r="CC936" s="225"/>
      <c r="CD936" s="225"/>
      <c r="CE936" s="225"/>
      <c r="CF936" s="225"/>
      <c r="CG936" s="225"/>
      <c r="CH936" s="225"/>
      <c r="CI936" s="225"/>
      <c r="CJ936" s="225"/>
      <c r="CK936" s="225"/>
      <c r="CL936" s="225"/>
      <c r="CM936" s="225"/>
      <c r="CN936" s="225"/>
      <c r="CO936" s="225"/>
      <c r="CP936" s="225"/>
      <c r="CQ936" s="225"/>
      <c r="CR936" s="225"/>
      <c r="CS936" s="225"/>
      <c r="CT936" s="225"/>
    </row>
    <row r="937" spans="1:98" ht="12" customHeight="1" x14ac:dyDescent="0.25">
      <c r="A937" s="225"/>
      <c r="B937" s="225"/>
      <c r="C937" s="225"/>
      <c r="D937" s="225"/>
      <c r="E937" s="225"/>
      <c r="F937" s="225"/>
      <c r="G937" s="225"/>
      <c r="H937" s="225"/>
      <c r="I937" s="225"/>
      <c r="J937" s="225"/>
      <c r="K937" s="225"/>
      <c r="L937" s="225"/>
      <c r="M937" s="225"/>
      <c r="N937" s="225"/>
      <c r="O937" s="225"/>
      <c r="P937" s="225"/>
      <c r="Q937" s="225"/>
      <c r="R937" s="225"/>
      <c r="S937" s="225"/>
      <c r="T937" s="225"/>
      <c r="U937" s="225"/>
      <c r="V937" s="225"/>
      <c r="W937" s="225"/>
      <c r="X937" s="225"/>
      <c r="Y937" s="225"/>
      <c r="Z937" s="225"/>
      <c r="AA937" s="225"/>
      <c r="AB937" s="225"/>
      <c r="AC937" s="225"/>
      <c r="AD937" s="225"/>
      <c r="AE937" s="225"/>
      <c r="AF937" s="225"/>
      <c r="AG937" s="225"/>
      <c r="AH937" s="225"/>
      <c r="AI937" s="225"/>
      <c r="AJ937" s="225"/>
      <c r="AK937" s="257"/>
      <c r="AL937" s="257"/>
      <c r="AM937" s="225"/>
      <c r="AN937" s="225"/>
      <c r="AO937" s="225"/>
      <c r="AP937" s="225"/>
      <c r="AQ937" s="225"/>
      <c r="AR937" s="225"/>
      <c r="AS937" s="225"/>
      <c r="AT937" s="225"/>
      <c r="AU937" s="225"/>
      <c r="AV937" s="225"/>
      <c r="AW937" s="225"/>
      <c r="AX937" s="225"/>
      <c r="AY937" s="225"/>
      <c r="AZ937" s="225"/>
      <c r="BA937" s="225"/>
      <c r="BB937" s="225"/>
      <c r="BC937" s="225"/>
      <c r="BD937" s="225"/>
      <c r="BE937" s="225"/>
      <c r="BF937" s="225"/>
      <c r="BG937" s="225"/>
      <c r="BH937" s="225"/>
      <c r="BI937" s="225"/>
      <c r="BJ937" s="225"/>
      <c r="BK937" s="225"/>
      <c r="BL937" s="225"/>
      <c r="BM937" s="225"/>
      <c r="BN937" s="225"/>
      <c r="BO937" s="225"/>
      <c r="BP937" s="225"/>
      <c r="BQ937" s="225"/>
      <c r="BR937" s="225"/>
      <c r="BS937" s="225"/>
      <c r="BT937" s="225"/>
      <c r="BU937" s="225"/>
      <c r="BV937" s="225"/>
      <c r="BW937" s="225"/>
      <c r="BX937" s="225"/>
      <c r="BY937" s="225"/>
      <c r="BZ937" s="225"/>
      <c r="CA937" s="225"/>
      <c r="CB937" s="225"/>
      <c r="CC937" s="225"/>
      <c r="CD937" s="225"/>
      <c r="CE937" s="225"/>
      <c r="CF937" s="225"/>
      <c r="CG937" s="225"/>
      <c r="CH937" s="225"/>
      <c r="CI937" s="225"/>
      <c r="CJ937" s="225"/>
      <c r="CK937" s="225"/>
      <c r="CL937" s="225"/>
      <c r="CM937" s="225"/>
      <c r="CN937" s="225"/>
      <c r="CO937" s="225"/>
      <c r="CP937" s="225"/>
      <c r="CQ937" s="225"/>
      <c r="CR937" s="225"/>
      <c r="CS937" s="225"/>
      <c r="CT937" s="225"/>
    </row>
    <row r="938" spans="1:98" ht="12" customHeight="1" x14ac:dyDescent="0.25">
      <c r="A938" s="225"/>
      <c r="B938" s="225"/>
      <c r="C938" s="225"/>
      <c r="D938" s="225"/>
      <c r="E938" s="225"/>
      <c r="F938" s="225"/>
      <c r="G938" s="225"/>
      <c r="H938" s="225"/>
      <c r="I938" s="225"/>
      <c r="J938" s="225"/>
      <c r="K938" s="225"/>
      <c r="L938" s="225"/>
      <c r="M938" s="225"/>
      <c r="N938" s="225"/>
      <c r="O938" s="225"/>
      <c r="P938" s="225"/>
      <c r="Q938" s="225"/>
      <c r="R938" s="225"/>
      <c r="S938" s="225"/>
      <c r="T938" s="225"/>
      <c r="U938" s="225"/>
      <c r="V938" s="225"/>
      <c r="W938" s="225"/>
      <c r="X938" s="225"/>
      <c r="Y938" s="225"/>
      <c r="Z938" s="225"/>
      <c r="AA938" s="225"/>
      <c r="AB938" s="225"/>
      <c r="AC938" s="225"/>
      <c r="AD938" s="225"/>
      <c r="AE938" s="225"/>
      <c r="AF938" s="225"/>
      <c r="AG938" s="225"/>
      <c r="AH938" s="225"/>
      <c r="AI938" s="225"/>
      <c r="AJ938" s="225"/>
      <c r="AK938" s="257"/>
      <c r="AL938" s="257"/>
      <c r="AM938" s="225"/>
      <c r="AN938" s="225"/>
      <c r="AO938" s="225"/>
      <c r="AP938" s="225"/>
      <c r="AQ938" s="225"/>
      <c r="AR938" s="225"/>
      <c r="AS938" s="225"/>
      <c r="AT938" s="225"/>
      <c r="AU938" s="225"/>
      <c r="AV938" s="225"/>
      <c r="AW938" s="225"/>
      <c r="AX938" s="225"/>
      <c r="AY938" s="225"/>
      <c r="AZ938" s="225"/>
      <c r="BA938" s="225"/>
      <c r="BB938" s="225"/>
      <c r="BC938" s="225"/>
      <c r="BD938" s="225"/>
      <c r="BE938" s="225"/>
      <c r="BF938" s="225"/>
      <c r="BG938" s="225"/>
      <c r="BH938" s="225"/>
      <c r="BI938" s="225"/>
      <c r="BJ938" s="225"/>
      <c r="BK938" s="225"/>
      <c r="BL938" s="225"/>
      <c r="BM938" s="225"/>
      <c r="BN938" s="225"/>
      <c r="BO938" s="225"/>
      <c r="BP938" s="225"/>
      <c r="BQ938" s="225"/>
      <c r="BR938" s="225"/>
      <c r="BS938" s="225"/>
      <c r="BT938" s="225"/>
      <c r="BU938" s="225"/>
      <c r="BV938" s="225"/>
      <c r="BW938" s="225"/>
      <c r="BX938" s="225"/>
      <c r="BY938" s="225"/>
      <c r="BZ938" s="225"/>
      <c r="CA938" s="225"/>
      <c r="CB938" s="225"/>
      <c r="CC938" s="225"/>
      <c r="CD938" s="225"/>
      <c r="CE938" s="225"/>
      <c r="CF938" s="225"/>
      <c r="CG938" s="225"/>
      <c r="CH938" s="225"/>
      <c r="CI938" s="225"/>
      <c r="CJ938" s="225"/>
      <c r="CK938" s="225"/>
      <c r="CL938" s="225"/>
      <c r="CM938" s="225"/>
      <c r="CN938" s="225"/>
      <c r="CO938" s="225"/>
      <c r="CP938" s="225"/>
      <c r="CQ938" s="225"/>
      <c r="CR938" s="225"/>
      <c r="CS938" s="225"/>
      <c r="CT938" s="225"/>
    </row>
    <row r="939" spans="1:98" ht="12" customHeight="1" x14ac:dyDescent="0.25">
      <c r="A939" s="225"/>
      <c r="B939" s="225"/>
      <c r="C939" s="225"/>
      <c r="D939" s="225"/>
      <c r="E939" s="225"/>
      <c r="F939" s="225"/>
      <c r="G939" s="225"/>
      <c r="H939" s="225"/>
      <c r="I939" s="225"/>
      <c r="J939" s="225"/>
      <c r="K939" s="225"/>
      <c r="L939" s="225"/>
      <c r="M939" s="225"/>
      <c r="N939" s="225"/>
      <c r="O939" s="225"/>
      <c r="P939" s="225"/>
      <c r="Q939" s="225"/>
      <c r="R939" s="225"/>
      <c r="S939" s="225"/>
      <c r="T939" s="225"/>
      <c r="U939" s="225"/>
      <c r="V939" s="225"/>
      <c r="W939" s="225"/>
      <c r="X939" s="225"/>
      <c r="Y939" s="225"/>
      <c r="Z939" s="225"/>
      <c r="AA939" s="225"/>
      <c r="AB939" s="225"/>
      <c r="AC939" s="225"/>
      <c r="AD939" s="225"/>
      <c r="AE939" s="225"/>
      <c r="AF939" s="225"/>
      <c r="AG939" s="225"/>
      <c r="AH939" s="225"/>
      <c r="AI939" s="225"/>
      <c r="AJ939" s="225"/>
      <c r="AK939" s="257"/>
      <c r="AL939" s="257"/>
      <c r="AM939" s="225"/>
      <c r="AN939" s="225"/>
      <c r="AO939" s="225"/>
      <c r="AP939" s="225"/>
      <c r="AQ939" s="225"/>
      <c r="AR939" s="225"/>
      <c r="AS939" s="225"/>
      <c r="AT939" s="225"/>
      <c r="AU939" s="225"/>
      <c r="AV939" s="225"/>
      <c r="AW939" s="225"/>
      <c r="AX939" s="225"/>
      <c r="AY939" s="225"/>
      <c r="AZ939" s="225"/>
      <c r="BA939" s="225"/>
      <c r="BB939" s="225"/>
      <c r="BC939" s="225"/>
      <c r="BD939" s="225"/>
      <c r="BE939" s="225"/>
      <c r="BF939" s="225"/>
      <c r="BG939" s="225"/>
      <c r="BH939" s="225"/>
      <c r="BI939" s="225"/>
      <c r="BJ939" s="225"/>
      <c r="BK939" s="225"/>
      <c r="BL939" s="225"/>
      <c r="BM939" s="225"/>
      <c r="BN939" s="225"/>
      <c r="BO939" s="225"/>
      <c r="BP939" s="225"/>
      <c r="BQ939" s="225"/>
      <c r="BR939" s="225"/>
      <c r="BS939" s="225"/>
      <c r="BT939" s="225"/>
      <c r="BU939" s="225"/>
      <c r="BV939" s="225"/>
      <c r="BW939" s="225"/>
      <c r="BX939" s="225"/>
      <c r="BY939" s="225"/>
      <c r="BZ939" s="225"/>
      <c r="CA939" s="225"/>
      <c r="CB939" s="225"/>
      <c r="CC939" s="225"/>
      <c r="CD939" s="225"/>
      <c r="CE939" s="225"/>
      <c r="CF939" s="225"/>
      <c r="CG939" s="225"/>
      <c r="CH939" s="225"/>
      <c r="CI939" s="225"/>
      <c r="CJ939" s="225"/>
      <c r="CK939" s="225"/>
      <c r="CL939" s="225"/>
      <c r="CM939" s="225"/>
      <c r="CN939" s="225"/>
      <c r="CO939" s="225"/>
      <c r="CP939" s="225"/>
      <c r="CQ939" s="225"/>
      <c r="CR939" s="225"/>
      <c r="CS939" s="225"/>
      <c r="CT939" s="225"/>
    </row>
    <row r="940" spans="1:98" ht="12" customHeight="1" x14ac:dyDescent="0.25">
      <c r="A940" s="225"/>
      <c r="B940" s="225"/>
      <c r="C940" s="225"/>
      <c r="D940" s="225"/>
      <c r="E940" s="225"/>
      <c r="F940" s="225"/>
      <c r="G940" s="225"/>
      <c r="H940" s="225"/>
      <c r="I940" s="225"/>
      <c r="J940" s="225"/>
      <c r="K940" s="225"/>
      <c r="L940" s="225"/>
      <c r="M940" s="225"/>
      <c r="N940" s="225"/>
      <c r="O940" s="225"/>
      <c r="P940" s="225"/>
      <c r="Q940" s="225"/>
      <c r="R940" s="225"/>
      <c r="S940" s="225"/>
      <c r="T940" s="225"/>
      <c r="U940" s="225"/>
      <c r="V940" s="225"/>
      <c r="W940" s="225"/>
      <c r="X940" s="225"/>
      <c r="Y940" s="225"/>
      <c r="Z940" s="225"/>
      <c r="AA940" s="225"/>
      <c r="AB940" s="225"/>
      <c r="AC940" s="225"/>
      <c r="AD940" s="225"/>
      <c r="AE940" s="225"/>
      <c r="AF940" s="225"/>
      <c r="AG940" s="225"/>
      <c r="AH940" s="225"/>
      <c r="AI940" s="225"/>
      <c r="AJ940" s="225"/>
      <c r="AK940" s="257"/>
      <c r="AL940" s="257"/>
      <c r="AM940" s="225"/>
      <c r="AN940" s="225"/>
      <c r="AO940" s="225"/>
      <c r="AP940" s="225"/>
      <c r="AQ940" s="225"/>
      <c r="AR940" s="225"/>
      <c r="AS940" s="225"/>
      <c r="AT940" s="225"/>
      <c r="AU940" s="225"/>
      <c r="AV940" s="225"/>
      <c r="AW940" s="225"/>
      <c r="AX940" s="225"/>
      <c r="AY940" s="225"/>
      <c r="AZ940" s="225"/>
      <c r="BA940" s="225"/>
      <c r="BB940" s="225"/>
      <c r="BC940" s="225"/>
      <c r="BD940" s="225"/>
      <c r="BE940" s="225"/>
      <c r="BF940" s="225"/>
      <c r="BG940" s="225"/>
      <c r="BH940" s="225"/>
      <c r="BI940" s="225"/>
      <c r="BJ940" s="225"/>
      <c r="BK940" s="225"/>
      <c r="BL940" s="225"/>
      <c r="BM940" s="225"/>
      <c r="BN940" s="225"/>
      <c r="BO940" s="225"/>
      <c r="BP940" s="225"/>
      <c r="BQ940" s="225"/>
      <c r="BR940" s="225"/>
      <c r="BS940" s="225"/>
      <c r="BT940" s="225"/>
      <c r="BU940" s="225"/>
      <c r="BV940" s="225"/>
      <c r="BW940" s="225"/>
      <c r="BX940" s="225"/>
      <c r="BY940" s="225"/>
      <c r="BZ940" s="225"/>
      <c r="CA940" s="225"/>
      <c r="CB940" s="225"/>
      <c r="CC940" s="225"/>
      <c r="CD940" s="225"/>
      <c r="CE940" s="225"/>
      <c r="CF940" s="225"/>
      <c r="CG940" s="225"/>
      <c r="CH940" s="225"/>
      <c r="CI940" s="225"/>
      <c r="CJ940" s="225"/>
      <c r="CK940" s="225"/>
      <c r="CL940" s="225"/>
      <c r="CM940" s="225"/>
      <c r="CN940" s="225"/>
      <c r="CO940" s="225"/>
      <c r="CP940" s="225"/>
      <c r="CQ940" s="225"/>
      <c r="CR940" s="225"/>
      <c r="CS940" s="225"/>
      <c r="CT940" s="225"/>
    </row>
    <row r="941" spans="1:98" ht="12" customHeight="1" x14ac:dyDescent="0.25">
      <c r="A941" s="225"/>
      <c r="B941" s="225"/>
      <c r="C941" s="225"/>
      <c r="D941" s="225"/>
      <c r="E941" s="225"/>
      <c r="F941" s="225"/>
      <c r="G941" s="225"/>
      <c r="H941" s="225"/>
      <c r="I941" s="225"/>
      <c r="J941" s="225"/>
      <c r="K941" s="225"/>
      <c r="L941" s="225"/>
      <c r="M941" s="225"/>
      <c r="N941" s="225"/>
      <c r="O941" s="225"/>
      <c r="P941" s="225"/>
      <c r="Q941" s="225"/>
      <c r="R941" s="225"/>
      <c r="S941" s="225"/>
      <c r="T941" s="225"/>
      <c r="U941" s="225"/>
      <c r="V941" s="225"/>
      <c r="W941" s="225"/>
      <c r="X941" s="225"/>
      <c r="Y941" s="225"/>
      <c r="Z941" s="225"/>
      <c r="AA941" s="225"/>
      <c r="AB941" s="225"/>
      <c r="AC941" s="225"/>
      <c r="AD941" s="225"/>
      <c r="AE941" s="225"/>
      <c r="AF941" s="225"/>
      <c r="AG941" s="225"/>
      <c r="AH941" s="225"/>
      <c r="AI941" s="225"/>
      <c r="AJ941" s="225"/>
      <c r="AK941" s="257"/>
      <c r="AL941" s="257"/>
      <c r="AM941" s="225"/>
      <c r="AN941" s="225"/>
      <c r="AO941" s="225"/>
      <c r="AP941" s="225"/>
      <c r="AQ941" s="225"/>
      <c r="AR941" s="225"/>
      <c r="AS941" s="225"/>
      <c r="AT941" s="225"/>
      <c r="AU941" s="225"/>
      <c r="AV941" s="225"/>
      <c r="AW941" s="225"/>
      <c r="AX941" s="225"/>
      <c r="AY941" s="225"/>
      <c r="AZ941" s="225"/>
      <c r="BA941" s="225"/>
      <c r="BB941" s="225"/>
      <c r="BC941" s="225"/>
      <c r="BD941" s="225"/>
      <c r="BE941" s="225"/>
      <c r="BF941" s="225"/>
      <c r="BG941" s="225"/>
      <c r="BH941" s="225"/>
      <c r="BI941" s="225"/>
      <c r="BJ941" s="225"/>
      <c r="BK941" s="225"/>
      <c r="BL941" s="225"/>
      <c r="BM941" s="225"/>
      <c r="BN941" s="225"/>
      <c r="BO941" s="225"/>
      <c r="BP941" s="225"/>
      <c r="BQ941" s="225"/>
      <c r="BR941" s="225"/>
      <c r="BS941" s="225"/>
      <c r="BT941" s="225"/>
      <c r="BU941" s="225"/>
      <c r="BV941" s="225"/>
      <c r="BW941" s="225"/>
      <c r="BX941" s="225"/>
      <c r="BY941" s="225"/>
      <c r="BZ941" s="225"/>
      <c r="CA941" s="225"/>
      <c r="CB941" s="225"/>
      <c r="CC941" s="225"/>
      <c r="CD941" s="225"/>
      <c r="CE941" s="225"/>
      <c r="CF941" s="225"/>
      <c r="CG941" s="225"/>
      <c r="CH941" s="225"/>
      <c r="CI941" s="225"/>
      <c r="CJ941" s="225"/>
      <c r="CK941" s="225"/>
      <c r="CL941" s="225"/>
      <c r="CM941" s="225"/>
      <c r="CN941" s="225"/>
      <c r="CO941" s="225"/>
      <c r="CP941" s="225"/>
      <c r="CQ941" s="225"/>
      <c r="CR941" s="225"/>
      <c r="CS941" s="225"/>
      <c r="CT941" s="225"/>
    </row>
    <row r="942" spans="1:98" ht="12" customHeight="1" x14ac:dyDescent="0.25">
      <c r="A942" s="225"/>
      <c r="B942" s="225"/>
      <c r="C942" s="225"/>
      <c r="D942" s="225"/>
      <c r="E942" s="225"/>
      <c r="F942" s="225"/>
      <c r="G942" s="225"/>
      <c r="H942" s="225"/>
      <c r="I942" s="225"/>
      <c r="J942" s="225"/>
      <c r="K942" s="225"/>
      <c r="L942" s="225"/>
      <c r="M942" s="225"/>
      <c r="N942" s="225"/>
      <c r="O942" s="225"/>
      <c r="P942" s="225"/>
      <c r="Q942" s="225"/>
      <c r="R942" s="225"/>
      <c r="S942" s="225"/>
      <c r="T942" s="225"/>
      <c r="U942" s="225"/>
      <c r="V942" s="225"/>
      <c r="W942" s="225"/>
      <c r="X942" s="225"/>
      <c r="Y942" s="225"/>
      <c r="Z942" s="225"/>
      <c r="AA942" s="225"/>
      <c r="AB942" s="225"/>
      <c r="AC942" s="225"/>
      <c r="AD942" s="225"/>
      <c r="AE942" s="225"/>
      <c r="AF942" s="225"/>
      <c r="AG942" s="225"/>
      <c r="AH942" s="225"/>
      <c r="AI942" s="225"/>
      <c r="AJ942" s="225"/>
      <c r="AK942" s="257"/>
      <c r="AL942" s="257"/>
      <c r="AM942" s="225"/>
      <c r="AN942" s="225"/>
      <c r="AO942" s="225"/>
      <c r="AP942" s="225"/>
      <c r="AQ942" s="225"/>
      <c r="AR942" s="225"/>
      <c r="AS942" s="225"/>
      <c r="AT942" s="225"/>
      <c r="AU942" s="225"/>
      <c r="AV942" s="225"/>
      <c r="AW942" s="225"/>
      <c r="AX942" s="225"/>
      <c r="AY942" s="225"/>
      <c r="AZ942" s="225"/>
      <c r="BA942" s="225"/>
      <c r="BB942" s="225"/>
      <c r="BC942" s="225"/>
      <c r="BD942" s="225"/>
      <c r="BE942" s="225"/>
      <c r="BF942" s="225"/>
      <c r="BG942" s="225"/>
      <c r="BH942" s="225"/>
      <c r="BI942" s="225"/>
      <c r="BJ942" s="225"/>
      <c r="BK942" s="225"/>
      <c r="BL942" s="225"/>
      <c r="BM942" s="225"/>
      <c r="BN942" s="225"/>
      <c r="BO942" s="225"/>
      <c r="BP942" s="225"/>
      <c r="BQ942" s="225"/>
      <c r="BR942" s="225"/>
      <c r="BS942" s="225"/>
      <c r="BT942" s="225"/>
      <c r="BU942" s="225"/>
      <c r="BV942" s="225"/>
      <c r="BW942" s="225"/>
      <c r="BX942" s="225"/>
      <c r="BY942" s="225"/>
      <c r="BZ942" s="225"/>
      <c r="CA942" s="225"/>
      <c r="CB942" s="225"/>
      <c r="CC942" s="225"/>
      <c r="CD942" s="225"/>
      <c r="CE942" s="225"/>
      <c r="CF942" s="225"/>
      <c r="CG942" s="225"/>
      <c r="CH942" s="225"/>
      <c r="CI942" s="225"/>
      <c r="CJ942" s="225"/>
      <c r="CK942" s="225"/>
      <c r="CL942" s="225"/>
      <c r="CM942" s="225"/>
      <c r="CN942" s="225"/>
      <c r="CO942" s="225"/>
      <c r="CP942" s="225"/>
      <c r="CQ942" s="225"/>
      <c r="CR942" s="225"/>
      <c r="CS942" s="225"/>
      <c r="CT942" s="225"/>
    </row>
    <row r="943" spans="1:98" ht="12" customHeight="1" x14ac:dyDescent="0.25">
      <c r="A943" s="225"/>
      <c r="B943" s="225"/>
      <c r="C943" s="225"/>
      <c r="D943" s="225"/>
      <c r="E943" s="225"/>
      <c r="F943" s="225"/>
      <c r="G943" s="225"/>
      <c r="H943" s="225"/>
      <c r="I943" s="225"/>
      <c r="J943" s="225"/>
      <c r="K943" s="225"/>
      <c r="L943" s="225"/>
      <c r="M943" s="225"/>
      <c r="N943" s="225"/>
      <c r="O943" s="225"/>
      <c r="P943" s="225"/>
      <c r="Q943" s="225"/>
      <c r="R943" s="225"/>
      <c r="S943" s="225"/>
      <c r="T943" s="225"/>
      <c r="U943" s="225"/>
      <c r="V943" s="225"/>
      <c r="W943" s="225"/>
      <c r="X943" s="225"/>
      <c r="Y943" s="225"/>
      <c r="Z943" s="225"/>
      <c r="AA943" s="225"/>
      <c r="AB943" s="225"/>
      <c r="AC943" s="225"/>
      <c r="AD943" s="225"/>
      <c r="AE943" s="225"/>
      <c r="AF943" s="225"/>
      <c r="AG943" s="225"/>
      <c r="AH943" s="225"/>
      <c r="AI943" s="225"/>
      <c r="AJ943" s="225"/>
      <c r="AK943" s="257"/>
      <c r="AL943" s="257"/>
      <c r="AM943" s="225"/>
      <c r="AN943" s="225"/>
      <c r="AO943" s="225"/>
      <c r="AP943" s="225"/>
      <c r="AQ943" s="225"/>
      <c r="AR943" s="225"/>
      <c r="AS943" s="225"/>
      <c r="AT943" s="225"/>
      <c r="AU943" s="225"/>
      <c r="AV943" s="225"/>
      <c r="AW943" s="225"/>
      <c r="AX943" s="225"/>
      <c r="AY943" s="225"/>
      <c r="AZ943" s="225"/>
      <c r="BA943" s="225"/>
      <c r="BB943" s="225"/>
      <c r="BC943" s="225"/>
      <c r="BD943" s="225"/>
      <c r="BE943" s="225"/>
      <c r="BF943" s="225"/>
      <c r="BG943" s="225"/>
      <c r="BH943" s="225"/>
      <c r="BI943" s="225"/>
      <c r="BJ943" s="225"/>
      <c r="BK943" s="225"/>
      <c r="BL943" s="225"/>
      <c r="BM943" s="225"/>
      <c r="BN943" s="225"/>
      <c r="BO943" s="225"/>
      <c r="BP943" s="225"/>
      <c r="BQ943" s="225"/>
      <c r="BR943" s="225"/>
      <c r="BS943" s="225"/>
      <c r="BT943" s="225"/>
      <c r="BU943" s="225"/>
      <c r="BV943" s="225"/>
      <c r="BW943" s="225"/>
      <c r="BX943" s="225"/>
      <c r="BY943" s="225"/>
      <c r="BZ943" s="225"/>
      <c r="CA943" s="225"/>
      <c r="CB943" s="225"/>
      <c r="CC943" s="225"/>
      <c r="CD943" s="225"/>
      <c r="CE943" s="225"/>
      <c r="CF943" s="225"/>
      <c r="CG943" s="225"/>
      <c r="CH943" s="225"/>
      <c r="CI943" s="225"/>
      <c r="CJ943" s="225"/>
      <c r="CK943" s="225"/>
      <c r="CL943" s="225"/>
      <c r="CM943" s="225"/>
      <c r="CN943" s="225"/>
      <c r="CO943" s="225"/>
      <c r="CP943" s="225"/>
      <c r="CQ943" s="225"/>
      <c r="CR943" s="225"/>
      <c r="CS943" s="225"/>
      <c r="CT943" s="225"/>
    </row>
    <row r="944" spans="1:98" ht="12" customHeight="1" x14ac:dyDescent="0.25">
      <c r="A944" s="225"/>
      <c r="B944" s="225"/>
      <c r="C944" s="225"/>
      <c r="D944" s="225"/>
      <c r="E944" s="225"/>
      <c r="F944" s="225"/>
      <c r="G944" s="225"/>
      <c r="H944" s="225"/>
      <c r="I944" s="225"/>
      <c r="J944" s="225"/>
      <c r="K944" s="225"/>
      <c r="L944" s="225"/>
      <c r="M944" s="225"/>
      <c r="N944" s="225"/>
      <c r="O944" s="225"/>
      <c r="P944" s="225"/>
      <c r="Q944" s="225"/>
      <c r="R944" s="225"/>
      <c r="S944" s="225"/>
      <c r="T944" s="225"/>
      <c r="U944" s="225"/>
      <c r="V944" s="225"/>
      <c r="W944" s="225"/>
      <c r="X944" s="225"/>
      <c r="Y944" s="225"/>
      <c r="Z944" s="225"/>
      <c r="AA944" s="225"/>
      <c r="AB944" s="225"/>
      <c r="AC944" s="225"/>
      <c r="AD944" s="225"/>
      <c r="AE944" s="225"/>
      <c r="AF944" s="225"/>
      <c r="AG944" s="225"/>
      <c r="AH944" s="225"/>
      <c r="AI944" s="225"/>
      <c r="AJ944" s="225"/>
      <c r="AK944" s="257"/>
      <c r="AL944" s="257"/>
      <c r="AM944" s="225"/>
      <c r="AN944" s="225"/>
      <c r="AO944" s="225"/>
      <c r="AP944" s="225"/>
      <c r="AQ944" s="225"/>
      <c r="AR944" s="225"/>
      <c r="AS944" s="225"/>
      <c r="AT944" s="225"/>
      <c r="AU944" s="225"/>
      <c r="AV944" s="225"/>
      <c r="AW944" s="225"/>
      <c r="AX944" s="225"/>
      <c r="AY944" s="225"/>
      <c r="AZ944" s="225"/>
      <c r="BA944" s="225"/>
      <c r="BB944" s="225"/>
      <c r="BC944" s="225"/>
      <c r="BD944" s="225"/>
      <c r="BE944" s="225"/>
      <c r="BF944" s="225"/>
      <c r="BG944" s="225"/>
      <c r="BH944" s="225"/>
      <c r="BI944" s="225"/>
      <c r="BJ944" s="225"/>
      <c r="BK944" s="225"/>
      <c r="BL944" s="225"/>
      <c r="BM944" s="225"/>
      <c r="BN944" s="225"/>
      <c r="BO944" s="225"/>
      <c r="BP944" s="225"/>
      <c r="BQ944" s="225"/>
      <c r="BR944" s="225"/>
      <c r="BS944" s="225"/>
      <c r="BT944" s="225"/>
      <c r="BU944" s="225"/>
      <c r="BV944" s="225"/>
      <c r="BW944" s="225"/>
      <c r="BX944" s="225"/>
      <c r="BY944" s="225"/>
      <c r="BZ944" s="225"/>
      <c r="CA944" s="225"/>
      <c r="CB944" s="225"/>
      <c r="CC944" s="225"/>
      <c r="CD944" s="225"/>
      <c r="CE944" s="225"/>
      <c r="CF944" s="225"/>
      <c r="CG944" s="225"/>
      <c r="CH944" s="225"/>
      <c r="CI944" s="225"/>
      <c r="CJ944" s="225"/>
      <c r="CK944" s="225"/>
      <c r="CL944" s="225"/>
      <c r="CM944" s="225"/>
      <c r="CN944" s="225"/>
      <c r="CO944" s="225"/>
      <c r="CP944" s="225"/>
      <c r="CQ944" s="225"/>
      <c r="CR944" s="225"/>
      <c r="CS944" s="225"/>
      <c r="CT944" s="225"/>
    </row>
    <row r="945" spans="1:98" ht="12" customHeight="1" x14ac:dyDescent="0.25">
      <c r="A945" s="225"/>
      <c r="B945" s="225"/>
      <c r="C945" s="225"/>
      <c r="D945" s="225"/>
      <c r="E945" s="225"/>
      <c r="F945" s="225"/>
      <c r="G945" s="225"/>
      <c r="H945" s="225"/>
      <c r="I945" s="225"/>
      <c r="J945" s="225"/>
      <c r="K945" s="225"/>
      <c r="L945" s="225"/>
      <c r="M945" s="225"/>
      <c r="N945" s="225"/>
      <c r="O945" s="225"/>
      <c r="P945" s="225"/>
      <c r="Q945" s="225"/>
      <c r="R945" s="225"/>
      <c r="S945" s="225"/>
      <c r="T945" s="225"/>
      <c r="U945" s="225"/>
      <c r="V945" s="225"/>
      <c r="W945" s="225"/>
      <c r="X945" s="225"/>
      <c r="Y945" s="225"/>
      <c r="Z945" s="225"/>
      <c r="AA945" s="225"/>
      <c r="AB945" s="225"/>
      <c r="AC945" s="225"/>
      <c r="AD945" s="225"/>
      <c r="AE945" s="225"/>
      <c r="AF945" s="225"/>
      <c r="AG945" s="225"/>
      <c r="AH945" s="225"/>
      <c r="AI945" s="225"/>
      <c r="AJ945" s="225"/>
      <c r="AK945" s="257"/>
      <c r="AL945" s="257"/>
      <c r="AM945" s="225"/>
      <c r="AN945" s="225"/>
      <c r="AO945" s="225"/>
      <c r="AP945" s="225"/>
      <c r="AQ945" s="225"/>
      <c r="AR945" s="225"/>
      <c r="AS945" s="225"/>
      <c r="AT945" s="225"/>
      <c r="AU945" s="225"/>
      <c r="AV945" s="225"/>
      <c r="AW945" s="225"/>
      <c r="AX945" s="225"/>
      <c r="AY945" s="225"/>
      <c r="AZ945" s="225"/>
      <c r="BA945" s="225"/>
      <c r="BB945" s="225"/>
      <c r="BC945" s="225"/>
      <c r="BD945" s="225"/>
      <c r="BE945" s="225"/>
      <c r="BF945" s="225"/>
      <c r="BG945" s="225"/>
      <c r="BH945" s="225"/>
      <c r="BI945" s="225"/>
      <c r="BJ945" s="225"/>
      <c r="BK945" s="225"/>
      <c r="BL945" s="225"/>
      <c r="BM945" s="225"/>
      <c r="BN945" s="225"/>
      <c r="BO945" s="225"/>
      <c r="BP945" s="225"/>
      <c r="BQ945" s="225"/>
      <c r="BR945" s="225"/>
      <c r="BS945" s="225"/>
      <c r="BT945" s="225"/>
      <c r="BU945" s="225"/>
      <c r="BV945" s="225"/>
      <c r="BW945" s="225"/>
      <c r="BX945" s="225"/>
      <c r="BY945" s="225"/>
      <c r="BZ945" s="225"/>
      <c r="CA945" s="225"/>
      <c r="CB945" s="225"/>
      <c r="CC945" s="225"/>
      <c r="CD945" s="225"/>
      <c r="CE945" s="225"/>
      <c r="CF945" s="225"/>
      <c r="CG945" s="225"/>
      <c r="CH945" s="225"/>
      <c r="CI945" s="225"/>
      <c r="CJ945" s="225"/>
      <c r="CK945" s="225"/>
      <c r="CL945" s="225"/>
      <c r="CM945" s="225"/>
      <c r="CN945" s="225"/>
      <c r="CO945" s="225"/>
      <c r="CP945" s="225"/>
      <c r="CQ945" s="225"/>
      <c r="CR945" s="225"/>
      <c r="CS945" s="225"/>
      <c r="CT945" s="225"/>
    </row>
    <row r="946" spans="1:98" ht="12" customHeight="1" x14ac:dyDescent="0.25">
      <c r="A946" s="225"/>
      <c r="B946" s="225"/>
      <c r="C946" s="225"/>
      <c r="D946" s="225"/>
      <c r="E946" s="225"/>
      <c r="F946" s="225"/>
      <c r="G946" s="225"/>
      <c r="H946" s="225"/>
      <c r="I946" s="225"/>
      <c r="J946" s="225"/>
      <c r="K946" s="225"/>
      <c r="L946" s="225"/>
      <c r="M946" s="225"/>
      <c r="N946" s="225"/>
      <c r="O946" s="225"/>
      <c r="P946" s="225"/>
      <c r="Q946" s="225"/>
      <c r="R946" s="225"/>
      <c r="S946" s="225"/>
      <c r="T946" s="225"/>
      <c r="U946" s="225"/>
      <c r="V946" s="225"/>
      <c r="W946" s="225"/>
      <c r="X946" s="225"/>
      <c r="Y946" s="225"/>
      <c r="Z946" s="225"/>
      <c r="AA946" s="225"/>
      <c r="AB946" s="225"/>
      <c r="AC946" s="225"/>
      <c r="AD946" s="225"/>
      <c r="AE946" s="225"/>
      <c r="AF946" s="225"/>
      <c r="AG946" s="225"/>
      <c r="AH946" s="225"/>
      <c r="AI946" s="225"/>
      <c r="AJ946" s="225"/>
      <c r="AK946" s="257"/>
      <c r="AL946" s="257"/>
      <c r="AM946" s="225"/>
      <c r="AN946" s="225"/>
      <c r="AO946" s="225"/>
      <c r="AP946" s="225"/>
      <c r="AQ946" s="225"/>
      <c r="AR946" s="225"/>
      <c r="AS946" s="225"/>
      <c r="AT946" s="225"/>
      <c r="AU946" s="225"/>
      <c r="AV946" s="225"/>
      <c r="AW946" s="225"/>
      <c r="AX946" s="225"/>
      <c r="AY946" s="225"/>
      <c r="AZ946" s="225"/>
      <c r="BA946" s="225"/>
      <c r="BB946" s="225"/>
      <c r="BC946" s="225"/>
      <c r="BD946" s="225"/>
      <c r="BE946" s="225"/>
      <c r="BF946" s="225"/>
      <c r="BG946" s="225"/>
      <c r="BH946" s="225"/>
      <c r="BI946" s="225"/>
      <c r="BJ946" s="225"/>
      <c r="BK946" s="225"/>
      <c r="BL946" s="225"/>
      <c r="BM946" s="225"/>
      <c r="BN946" s="225"/>
      <c r="BO946" s="225"/>
      <c r="BP946" s="225"/>
      <c r="BQ946" s="225"/>
      <c r="BR946" s="225"/>
      <c r="BS946" s="225"/>
      <c r="BT946" s="225"/>
      <c r="BU946" s="225"/>
      <c r="BV946" s="225"/>
      <c r="BW946" s="225"/>
      <c r="BX946" s="225"/>
      <c r="BY946" s="225"/>
      <c r="BZ946" s="225"/>
      <c r="CA946" s="225"/>
      <c r="CB946" s="225"/>
      <c r="CC946" s="225"/>
      <c r="CD946" s="225"/>
      <c r="CE946" s="225"/>
      <c r="CF946" s="225"/>
      <c r="CG946" s="225"/>
      <c r="CH946" s="225"/>
      <c r="CI946" s="225"/>
      <c r="CJ946" s="225"/>
      <c r="CK946" s="225"/>
      <c r="CL946" s="225"/>
      <c r="CM946" s="225"/>
      <c r="CN946" s="225"/>
      <c r="CO946" s="225"/>
      <c r="CP946" s="225"/>
      <c r="CQ946" s="225"/>
      <c r="CR946" s="225"/>
      <c r="CS946" s="225"/>
      <c r="CT946" s="225"/>
    </row>
    <row r="947" spans="1:98" ht="12" customHeight="1" x14ac:dyDescent="0.25">
      <c r="A947" s="225"/>
      <c r="B947" s="225"/>
      <c r="C947" s="225"/>
      <c r="D947" s="225"/>
      <c r="E947" s="225"/>
      <c r="F947" s="225"/>
      <c r="G947" s="225"/>
      <c r="H947" s="225"/>
      <c r="I947" s="225"/>
      <c r="J947" s="225"/>
      <c r="K947" s="225"/>
      <c r="L947" s="225"/>
      <c r="M947" s="225"/>
      <c r="N947" s="225"/>
      <c r="O947" s="225"/>
      <c r="P947" s="225"/>
      <c r="Q947" s="225"/>
      <c r="R947" s="225"/>
      <c r="S947" s="225"/>
      <c r="T947" s="225"/>
      <c r="U947" s="225"/>
      <c r="V947" s="225"/>
      <c r="W947" s="225"/>
      <c r="X947" s="225"/>
      <c r="Y947" s="225"/>
      <c r="Z947" s="225"/>
      <c r="AA947" s="225"/>
      <c r="AB947" s="225"/>
      <c r="AC947" s="225"/>
      <c r="AD947" s="225"/>
      <c r="AE947" s="225"/>
      <c r="AF947" s="225"/>
      <c r="AG947" s="225"/>
      <c r="AH947" s="225"/>
      <c r="AI947" s="225"/>
      <c r="AJ947" s="225"/>
      <c r="AK947" s="257"/>
      <c r="AL947" s="257"/>
      <c r="AM947" s="225"/>
      <c r="AN947" s="225"/>
      <c r="AO947" s="225"/>
      <c r="AP947" s="225"/>
      <c r="AQ947" s="225"/>
      <c r="AR947" s="225"/>
      <c r="AS947" s="225"/>
      <c r="AT947" s="225"/>
      <c r="AU947" s="225"/>
      <c r="AV947" s="225"/>
      <c r="AW947" s="225"/>
      <c r="AX947" s="225"/>
      <c r="AY947" s="225"/>
      <c r="AZ947" s="225"/>
      <c r="BA947" s="225"/>
      <c r="BB947" s="225"/>
      <c r="BC947" s="225"/>
      <c r="BD947" s="225"/>
      <c r="BE947" s="225"/>
      <c r="BF947" s="225"/>
      <c r="BG947" s="225"/>
      <c r="BH947" s="225"/>
      <c r="BI947" s="225"/>
      <c r="BJ947" s="225"/>
      <c r="BK947" s="225"/>
      <c r="BL947" s="225"/>
      <c r="BM947" s="225"/>
      <c r="BN947" s="225"/>
      <c r="BO947" s="225"/>
      <c r="BP947" s="225"/>
      <c r="BQ947" s="225"/>
      <c r="BR947" s="225"/>
      <c r="BS947" s="225"/>
      <c r="BT947" s="225"/>
      <c r="BU947" s="225"/>
      <c r="BV947" s="225"/>
      <c r="BW947" s="225"/>
      <c r="BX947" s="225"/>
      <c r="BY947" s="225"/>
      <c r="BZ947" s="225"/>
      <c r="CA947" s="225"/>
      <c r="CB947" s="225"/>
      <c r="CC947" s="225"/>
      <c r="CD947" s="225"/>
      <c r="CE947" s="225"/>
      <c r="CF947" s="225"/>
      <c r="CG947" s="225"/>
      <c r="CH947" s="225"/>
      <c r="CI947" s="225"/>
      <c r="CJ947" s="225"/>
      <c r="CK947" s="225"/>
      <c r="CL947" s="225"/>
      <c r="CM947" s="225"/>
      <c r="CN947" s="225"/>
      <c r="CO947" s="225"/>
      <c r="CP947" s="225"/>
      <c r="CQ947" s="225"/>
      <c r="CR947" s="225"/>
      <c r="CS947" s="225"/>
      <c r="CT947" s="225"/>
    </row>
    <row r="948" spans="1:98" ht="12" customHeight="1" x14ac:dyDescent="0.25">
      <c r="A948" s="225"/>
      <c r="B948" s="225"/>
      <c r="C948" s="225"/>
      <c r="D948" s="225"/>
      <c r="E948" s="225"/>
      <c r="F948" s="225"/>
      <c r="G948" s="225"/>
      <c r="H948" s="225"/>
      <c r="I948" s="225"/>
      <c r="J948" s="225"/>
      <c r="K948" s="225"/>
      <c r="L948" s="225"/>
      <c r="M948" s="225"/>
      <c r="N948" s="225"/>
      <c r="O948" s="225"/>
      <c r="P948" s="225"/>
      <c r="Q948" s="225"/>
      <c r="R948" s="225"/>
      <c r="S948" s="225"/>
      <c r="T948" s="225"/>
      <c r="U948" s="225"/>
      <c r="V948" s="225"/>
      <c r="W948" s="225"/>
      <c r="X948" s="225"/>
      <c r="Y948" s="225"/>
      <c r="Z948" s="225"/>
      <c r="AA948" s="225"/>
      <c r="AB948" s="225"/>
      <c r="AC948" s="225"/>
      <c r="AD948" s="225"/>
      <c r="AE948" s="225"/>
      <c r="AF948" s="225"/>
      <c r="AG948" s="225"/>
      <c r="AH948" s="225"/>
      <c r="AI948" s="225"/>
      <c r="AJ948" s="225"/>
      <c r="AK948" s="257"/>
      <c r="AL948" s="257"/>
      <c r="AM948" s="225"/>
      <c r="AN948" s="225"/>
      <c r="AO948" s="225"/>
      <c r="AP948" s="225"/>
      <c r="AQ948" s="225"/>
      <c r="AR948" s="225"/>
      <c r="AS948" s="225"/>
      <c r="AT948" s="225"/>
      <c r="AU948" s="225"/>
      <c r="AV948" s="225"/>
      <c r="AW948" s="225"/>
      <c r="AX948" s="225"/>
      <c r="AY948" s="225"/>
      <c r="AZ948" s="225"/>
      <c r="BA948" s="225"/>
      <c r="BB948" s="225"/>
      <c r="BC948" s="225"/>
      <c r="BD948" s="225"/>
      <c r="BE948" s="225"/>
      <c r="BF948" s="225"/>
      <c r="BG948" s="225"/>
      <c r="BH948" s="225"/>
      <c r="BI948" s="225"/>
      <c r="BJ948" s="225"/>
      <c r="BK948" s="225"/>
      <c r="BL948" s="225"/>
      <c r="BM948" s="225"/>
      <c r="BN948" s="225"/>
      <c r="BO948" s="225"/>
      <c r="BP948" s="225"/>
      <c r="BQ948" s="225"/>
      <c r="BR948" s="225"/>
      <c r="BS948" s="225"/>
      <c r="BT948" s="225"/>
      <c r="BU948" s="225"/>
      <c r="BV948" s="225"/>
      <c r="BW948" s="225"/>
      <c r="BX948" s="225"/>
      <c r="BY948" s="225"/>
      <c r="BZ948" s="225"/>
      <c r="CA948" s="225"/>
      <c r="CB948" s="225"/>
      <c r="CC948" s="225"/>
      <c r="CD948" s="225"/>
      <c r="CE948" s="225"/>
      <c r="CF948" s="225"/>
      <c r="CG948" s="225"/>
      <c r="CH948" s="225"/>
      <c r="CI948" s="225"/>
      <c r="CJ948" s="225"/>
      <c r="CK948" s="225"/>
      <c r="CL948" s="225"/>
      <c r="CM948" s="225"/>
      <c r="CN948" s="225"/>
      <c r="CO948" s="225"/>
      <c r="CP948" s="225"/>
      <c r="CQ948" s="225"/>
      <c r="CR948" s="225"/>
      <c r="CS948" s="225"/>
      <c r="CT948" s="225"/>
    </row>
    <row r="949" spans="1:98" ht="12" customHeight="1" x14ac:dyDescent="0.25">
      <c r="A949" s="225"/>
      <c r="B949" s="225"/>
      <c r="C949" s="225"/>
      <c r="D949" s="225"/>
      <c r="E949" s="225"/>
      <c r="F949" s="225"/>
      <c r="G949" s="225"/>
      <c r="H949" s="225"/>
      <c r="I949" s="225"/>
      <c r="J949" s="225"/>
      <c r="K949" s="225"/>
      <c r="L949" s="225"/>
      <c r="M949" s="225"/>
      <c r="N949" s="225"/>
      <c r="O949" s="225"/>
      <c r="P949" s="225"/>
      <c r="Q949" s="225"/>
      <c r="R949" s="225"/>
      <c r="S949" s="225"/>
      <c r="T949" s="225"/>
      <c r="U949" s="225"/>
      <c r="V949" s="225"/>
      <c r="W949" s="225"/>
      <c r="X949" s="225"/>
      <c r="Y949" s="225"/>
      <c r="Z949" s="225"/>
      <c r="AA949" s="225"/>
      <c r="AB949" s="225"/>
      <c r="AC949" s="225"/>
      <c r="AD949" s="225"/>
      <c r="AE949" s="225"/>
      <c r="AF949" s="225"/>
      <c r="AG949" s="225"/>
      <c r="AH949" s="225"/>
      <c r="AI949" s="225"/>
      <c r="AJ949" s="225"/>
      <c r="AK949" s="257"/>
      <c r="AL949" s="257"/>
      <c r="AM949" s="225"/>
      <c r="AN949" s="225"/>
      <c r="AO949" s="225"/>
      <c r="AP949" s="225"/>
      <c r="AQ949" s="225"/>
      <c r="AR949" s="225"/>
      <c r="AS949" s="225"/>
      <c r="AT949" s="225"/>
      <c r="AU949" s="225"/>
      <c r="AV949" s="225"/>
      <c r="AW949" s="225"/>
      <c r="AX949" s="225"/>
      <c r="AY949" s="225"/>
      <c r="AZ949" s="225"/>
      <c r="BA949" s="225"/>
      <c r="BB949" s="225"/>
      <c r="BC949" s="225"/>
      <c r="BD949" s="225"/>
      <c r="BE949" s="225"/>
      <c r="BF949" s="225"/>
      <c r="BG949" s="225"/>
      <c r="BH949" s="225"/>
      <c r="BI949" s="225"/>
      <c r="BJ949" s="225"/>
      <c r="BK949" s="225"/>
      <c r="BL949" s="225"/>
      <c r="BM949" s="225"/>
      <c r="BN949" s="225"/>
      <c r="BO949" s="225"/>
      <c r="BP949" s="225"/>
      <c r="BQ949" s="225"/>
      <c r="BR949" s="225"/>
      <c r="BS949" s="225"/>
      <c r="BT949" s="225"/>
      <c r="BU949" s="225"/>
      <c r="BV949" s="225"/>
      <c r="BW949" s="225"/>
      <c r="BX949" s="225"/>
      <c r="BY949" s="225"/>
      <c r="BZ949" s="225"/>
      <c r="CA949" s="225"/>
      <c r="CB949" s="225"/>
      <c r="CC949" s="225"/>
      <c r="CD949" s="225"/>
      <c r="CE949" s="225"/>
      <c r="CF949" s="225"/>
      <c r="CG949" s="225"/>
      <c r="CH949" s="225"/>
      <c r="CI949" s="225"/>
      <c r="CJ949" s="225"/>
      <c r="CK949" s="225"/>
      <c r="CL949" s="225"/>
      <c r="CM949" s="225"/>
      <c r="CN949" s="225"/>
      <c r="CO949" s="225"/>
      <c r="CP949" s="225"/>
      <c r="CQ949" s="225"/>
      <c r="CR949" s="225"/>
      <c r="CS949" s="225"/>
      <c r="CT949" s="225"/>
    </row>
    <row r="950" spans="1:98" ht="12" customHeight="1" x14ac:dyDescent="0.25">
      <c r="A950" s="225"/>
      <c r="B950" s="225"/>
      <c r="C950" s="225"/>
      <c r="D950" s="225"/>
      <c r="E950" s="225"/>
      <c r="F950" s="225"/>
      <c r="G950" s="225"/>
      <c r="H950" s="225"/>
      <c r="I950" s="225"/>
      <c r="J950" s="225"/>
      <c r="K950" s="225"/>
      <c r="L950" s="225"/>
      <c r="M950" s="225"/>
      <c r="N950" s="225"/>
      <c r="O950" s="225"/>
      <c r="P950" s="225"/>
      <c r="Q950" s="225"/>
      <c r="R950" s="225"/>
      <c r="S950" s="225"/>
      <c r="T950" s="225"/>
      <c r="U950" s="225"/>
      <c r="V950" s="225"/>
      <c r="W950" s="225"/>
      <c r="X950" s="225"/>
      <c r="Y950" s="225"/>
      <c r="Z950" s="225"/>
      <c r="AA950" s="225"/>
      <c r="AB950" s="225"/>
      <c r="AC950" s="225"/>
      <c r="AD950" s="225"/>
      <c r="AE950" s="225"/>
      <c r="AF950" s="225"/>
      <c r="AG950" s="225"/>
      <c r="AH950" s="225"/>
      <c r="AI950" s="225"/>
      <c r="AJ950" s="225"/>
      <c r="AK950" s="257"/>
      <c r="AL950" s="257"/>
      <c r="AM950" s="225"/>
      <c r="AN950" s="225"/>
      <c r="AO950" s="225"/>
      <c r="AP950" s="225"/>
      <c r="AQ950" s="225"/>
      <c r="AR950" s="225"/>
      <c r="AS950" s="225"/>
      <c r="AT950" s="225"/>
      <c r="AU950" s="225"/>
      <c r="AV950" s="225"/>
      <c r="AW950" s="225"/>
      <c r="AX950" s="225"/>
      <c r="AY950" s="225"/>
      <c r="AZ950" s="225"/>
      <c r="BA950" s="225"/>
      <c r="BB950" s="225"/>
      <c r="BC950" s="225"/>
      <c r="BD950" s="225"/>
      <c r="BE950" s="225"/>
      <c r="BF950" s="225"/>
      <c r="BG950" s="225"/>
      <c r="BH950" s="225"/>
      <c r="BI950" s="225"/>
      <c r="BJ950" s="225"/>
      <c r="BK950" s="225"/>
      <c r="BL950" s="225"/>
      <c r="BM950" s="225"/>
      <c r="BN950" s="225"/>
      <c r="BO950" s="225"/>
      <c r="BP950" s="225"/>
      <c r="BQ950" s="225"/>
      <c r="BR950" s="225"/>
      <c r="BS950" s="225"/>
      <c r="BT950" s="225"/>
      <c r="BU950" s="225"/>
      <c r="BV950" s="225"/>
      <c r="BW950" s="225"/>
      <c r="BX950" s="225"/>
      <c r="BY950" s="225"/>
      <c r="BZ950" s="225"/>
      <c r="CA950" s="225"/>
      <c r="CB950" s="225"/>
      <c r="CC950" s="225"/>
      <c r="CD950" s="225"/>
      <c r="CE950" s="225"/>
      <c r="CF950" s="225"/>
      <c r="CG950" s="225"/>
      <c r="CH950" s="225"/>
      <c r="CI950" s="225"/>
      <c r="CJ950" s="225"/>
      <c r="CK950" s="225"/>
      <c r="CL950" s="225"/>
      <c r="CM950" s="225"/>
      <c r="CN950" s="225"/>
      <c r="CO950" s="225"/>
      <c r="CP950" s="225"/>
      <c r="CQ950" s="225"/>
      <c r="CR950" s="225"/>
      <c r="CS950" s="225"/>
      <c r="CT950" s="225"/>
    </row>
    <row r="951" spans="1:98" ht="12" customHeight="1" x14ac:dyDescent="0.25">
      <c r="A951" s="225"/>
      <c r="B951" s="225"/>
      <c r="C951" s="225"/>
      <c r="D951" s="225"/>
      <c r="E951" s="225"/>
      <c r="F951" s="225"/>
      <c r="G951" s="225"/>
      <c r="H951" s="225"/>
      <c r="I951" s="225"/>
      <c r="J951" s="225"/>
      <c r="K951" s="225"/>
      <c r="L951" s="225"/>
      <c r="M951" s="225"/>
      <c r="N951" s="225"/>
      <c r="O951" s="225"/>
      <c r="P951" s="225"/>
      <c r="Q951" s="225"/>
      <c r="R951" s="225"/>
      <c r="S951" s="225"/>
      <c r="T951" s="225"/>
      <c r="U951" s="225"/>
      <c r="V951" s="225"/>
      <c r="W951" s="225"/>
      <c r="X951" s="225"/>
      <c r="Y951" s="225"/>
      <c r="Z951" s="225"/>
      <c r="AA951" s="225"/>
      <c r="AB951" s="225"/>
      <c r="AC951" s="225"/>
      <c r="AD951" s="225"/>
      <c r="AE951" s="225"/>
      <c r="AF951" s="225"/>
      <c r="AG951" s="225"/>
      <c r="AH951" s="225"/>
      <c r="AI951" s="225"/>
      <c r="AJ951" s="225"/>
      <c r="AK951" s="257"/>
      <c r="AL951" s="257"/>
      <c r="AM951" s="225"/>
      <c r="AN951" s="225"/>
      <c r="AO951" s="225"/>
      <c r="AP951" s="225"/>
      <c r="AQ951" s="225"/>
      <c r="AR951" s="225"/>
      <c r="AS951" s="225"/>
      <c r="AT951" s="225"/>
      <c r="AU951" s="225"/>
      <c r="AV951" s="225"/>
      <c r="AW951" s="225"/>
      <c r="AX951" s="225"/>
      <c r="AY951" s="225"/>
      <c r="AZ951" s="225"/>
      <c r="BA951" s="225"/>
      <c r="BB951" s="225"/>
      <c r="BC951" s="225"/>
      <c r="BD951" s="225"/>
      <c r="BE951" s="225"/>
      <c r="BF951" s="225"/>
      <c r="BG951" s="225"/>
      <c r="BH951" s="225"/>
      <c r="BI951" s="225"/>
      <c r="BJ951" s="225"/>
      <c r="BK951" s="225"/>
      <c r="BL951" s="225"/>
      <c r="BM951" s="225"/>
      <c r="BN951" s="225"/>
      <c r="BO951" s="225"/>
      <c r="BP951" s="225"/>
      <c r="BQ951" s="225"/>
      <c r="BR951" s="225"/>
      <c r="BS951" s="225"/>
      <c r="BT951" s="225"/>
      <c r="BU951" s="225"/>
      <c r="BV951" s="225"/>
      <c r="BW951" s="225"/>
      <c r="BX951" s="225"/>
      <c r="BY951" s="225"/>
      <c r="BZ951" s="225"/>
      <c r="CA951" s="225"/>
      <c r="CB951" s="225"/>
      <c r="CC951" s="225"/>
      <c r="CD951" s="225"/>
      <c r="CE951" s="225"/>
      <c r="CF951" s="225"/>
      <c r="CG951" s="225"/>
      <c r="CH951" s="225"/>
      <c r="CI951" s="225"/>
      <c r="CJ951" s="225"/>
      <c r="CK951" s="225"/>
      <c r="CL951" s="225"/>
      <c r="CM951" s="225"/>
      <c r="CN951" s="225"/>
      <c r="CO951" s="225"/>
      <c r="CP951" s="225"/>
      <c r="CQ951" s="225"/>
      <c r="CR951" s="225"/>
      <c r="CS951" s="225"/>
      <c r="CT951" s="225"/>
    </row>
    <row r="952" spans="1:98" ht="12" customHeight="1" x14ac:dyDescent="0.25">
      <c r="A952" s="225"/>
      <c r="B952" s="225"/>
      <c r="C952" s="225"/>
      <c r="D952" s="225"/>
      <c r="E952" s="225"/>
      <c r="F952" s="225"/>
      <c r="G952" s="225"/>
      <c r="H952" s="225"/>
      <c r="I952" s="225"/>
      <c r="J952" s="225"/>
      <c r="K952" s="225"/>
      <c r="L952" s="225"/>
      <c r="M952" s="225"/>
      <c r="N952" s="225"/>
      <c r="O952" s="225"/>
      <c r="P952" s="225"/>
      <c r="Q952" s="225"/>
      <c r="R952" s="225"/>
      <c r="S952" s="225"/>
      <c r="T952" s="225"/>
      <c r="U952" s="225"/>
      <c r="V952" s="225"/>
      <c r="W952" s="225"/>
      <c r="X952" s="225"/>
      <c r="Y952" s="225"/>
      <c r="Z952" s="225"/>
      <c r="AA952" s="225"/>
      <c r="AB952" s="225"/>
      <c r="AC952" s="225"/>
      <c r="AD952" s="225"/>
      <c r="AE952" s="225"/>
      <c r="AF952" s="225"/>
      <c r="AG952" s="225"/>
      <c r="AH952" s="225"/>
      <c r="AI952" s="225"/>
      <c r="AJ952" s="225"/>
      <c r="AK952" s="257"/>
      <c r="AL952" s="257"/>
      <c r="AM952" s="225"/>
      <c r="AN952" s="225"/>
      <c r="AO952" s="225"/>
      <c r="AP952" s="225"/>
      <c r="AQ952" s="225"/>
      <c r="AR952" s="225"/>
      <c r="AS952" s="225"/>
      <c r="AT952" s="225"/>
      <c r="AU952" s="225"/>
      <c r="AV952" s="225"/>
      <c r="AW952" s="225"/>
      <c r="AX952" s="225"/>
      <c r="AY952" s="225"/>
      <c r="AZ952" s="225"/>
      <c r="BA952" s="225"/>
      <c r="BB952" s="225"/>
      <c r="BC952" s="225"/>
      <c r="BD952" s="225"/>
      <c r="BE952" s="225"/>
      <c r="BF952" s="225"/>
      <c r="BG952" s="225"/>
      <c r="BH952" s="225"/>
      <c r="BI952" s="225"/>
      <c r="BJ952" s="225"/>
      <c r="BK952" s="225"/>
      <c r="BL952" s="225"/>
      <c r="BM952" s="225"/>
      <c r="BN952" s="225"/>
      <c r="BO952" s="225"/>
      <c r="BP952" s="225"/>
      <c r="BQ952" s="225"/>
      <c r="BR952" s="225"/>
      <c r="BS952" s="225"/>
      <c r="BT952" s="225"/>
      <c r="BU952" s="225"/>
      <c r="BV952" s="225"/>
      <c r="BW952" s="225"/>
      <c r="BX952" s="225"/>
      <c r="BY952" s="225"/>
      <c r="BZ952" s="225"/>
      <c r="CA952" s="225"/>
      <c r="CB952" s="225"/>
      <c r="CC952" s="225"/>
      <c r="CD952" s="225"/>
      <c r="CE952" s="225"/>
      <c r="CF952" s="225"/>
      <c r="CG952" s="225"/>
      <c r="CH952" s="225"/>
      <c r="CI952" s="225"/>
      <c r="CJ952" s="225"/>
      <c r="CK952" s="225"/>
      <c r="CL952" s="225"/>
      <c r="CM952" s="225"/>
      <c r="CN952" s="225"/>
      <c r="CO952" s="225"/>
      <c r="CP952" s="225"/>
      <c r="CQ952" s="225"/>
      <c r="CR952" s="225"/>
      <c r="CS952" s="225"/>
      <c r="CT952" s="225"/>
    </row>
    <row r="953" spans="1:98" ht="12" customHeight="1" x14ac:dyDescent="0.25">
      <c r="A953" s="225"/>
      <c r="B953" s="225"/>
      <c r="C953" s="225"/>
      <c r="D953" s="225"/>
      <c r="E953" s="225"/>
      <c r="F953" s="225"/>
      <c r="G953" s="225"/>
      <c r="H953" s="225"/>
      <c r="I953" s="225"/>
      <c r="J953" s="225"/>
      <c r="K953" s="225"/>
      <c r="L953" s="225"/>
      <c r="M953" s="225"/>
      <c r="N953" s="225"/>
      <c r="O953" s="225"/>
      <c r="P953" s="225"/>
      <c r="Q953" s="225"/>
      <c r="R953" s="225"/>
      <c r="S953" s="225"/>
      <c r="T953" s="225"/>
      <c r="U953" s="225"/>
      <c r="V953" s="225"/>
      <c r="W953" s="225"/>
      <c r="X953" s="225"/>
      <c r="Y953" s="225"/>
      <c r="Z953" s="225"/>
      <c r="AA953" s="225"/>
      <c r="AB953" s="225"/>
      <c r="AC953" s="225"/>
      <c r="AD953" s="225"/>
      <c r="AE953" s="225"/>
      <c r="AF953" s="225"/>
      <c r="AG953" s="225"/>
      <c r="AH953" s="225"/>
      <c r="AI953" s="225"/>
      <c r="AJ953" s="225"/>
      <c r="AK953" s="257"/>
      <c r="AL953" s="257"/>
      <c r="AM953" s="225"/>
      <c r="AN953" s="225"/>
      <c r="AO953" s="225"/>
      <c r="AP953" s="225"/>
      <c r="AQ953" s="225"/>
      <c r="AR953" s="225"/>
      <c r="AS953" s="225"/>
      <c r="AT953" s="225"/>
      <c r="AU953" s="225"/>
      <c r="AV953" s="225"/>
      <c r="AW953" s="225"/>
      <c r="AX953" s="225"/>
      <c r="AY953" s="225"/>
      <c r="AZ953" s="225"/>
      <c r="BA953" s="225"/>
      <c r="BB953" s="225"/>
      <c r="BC953" s="225"/>
      <c r="BD953" s="225"/>
      <c r="BE953" s="225"/>
      <c r="BF953" s="225"/>
      <c r="BG953" s="225"/>
      <c r="BH953" s="225"/>
      <c r="BI953" s="225"/>
      <c r="BJ953" s="225"/>
      <c r="BK953" s="225"/>
      <c r="BL953" s="225"/>
      <c r="BM953" s="225"/>
      <c r="BN953" s="225"/>
      <c r="BO953" s="225"/>
      <c r="BP953" s="225"/>
      <c r="BQ953" s="225"/>
      <c r="BR953" s="225"/>
      <c r="BS953" s="225"/>
      <c r="BT953" s="225"/>
      <c r="BU953" s="225"/>
      <c r="BV953" s="225"/>
      <c r="BW953" s="225"/>
      <c r="BX953" s="225"/>
      <c r="BY953" s="225"/>
      <c r="BZ953" s="225"/>
      <c r="CA953" s="225"/>
      <c r="CB953" s="225"/>
      <c r="CC953" s="225"/>
      <c r="CD953" s="225"/>
      <c r="CE953" s="225"/>
      <c r="CF953" s="225"/>
      <c r="CG953" s="225"/>
      <c r="CH953" s="225"/>
      <c r="CI953" s="225"/>
      <c r="CJ953" s="225"/>
      <c r="CK953" s="225"/>
      <c r="CL953" s="225"/>
      <c r="CM953" s="225"/>
      <c r="CN953" s="225"/>
      <c r="CO953" s="225"/>
      <c r="CP953" s="225"/>
      <c r="CQ953" s="225"/>
      <c r="CR953" s="225"/>
      <c r="CS953" s="225"/>
      <c r="CT953" s="225"/>
    </row>
    <row r="954" spans="1:98" ht="12" customHeight="1" x14ac:dyDescent="0.25">
      <c r="A954" s="225"/>
      <c r="B954" s="225"/>
      <c r="C954" s="225"/>
      <c r="D954" s="225"/>
      <c r="E954" s="225"/>
      <c r="F954" s="225"/>
      <c r="G954" s="225"/>
      <c r="H954" s="225"/>
      <c r="I954" s="225"/>
      <c r="J954" s="225"/>
      <c r="K954" s="225"/>
      <c r="L954" s="225"/>
      <c r="M954" s="225"/>
      <c r="N954" s="225"/>
      <c r="O954" s="225"/>
      <c r="P954" s="225"/>
      <c r="Q954" s="225"/>
      <c r="R954" s="225"/>
      <c r="S954" s="225"/>
      <c r="T954" s="225"/>
      <c r="U954" s="225"/>
      <c r="V954" s="225"/>
      <c r="W954" s="225"/>
      <c r="X954" s="225"/>
      <c r="Y954" s="225"/>
      <c r="Z954" s="225"/>
      <c r="AA954" s="225"/>
      <c r="AB954" s="225"/>
      <c r="AC954" s="225"/>
      <c r="AD954" s="225"/>
      <c r="AE954" s="225"/>
      <c r="AF954" s="225"/>
      <c r="AG954" s="225"/>
      <c r="AH954" s="225"/>
      <c r="AI954" s="225"/>
      <c r="AJ954" s="225"/>
      <c r="AK954" s="257"/>
      <c r="AL954" s="257"/>
      <c r="AM954" s="225"/>
      <c r="AN954" s="225"/>
      <c r="AO954" s="225"/>
      <c r="AP954" s="225"/>
      <c r="AQ954" s="225"/>
      <c r="AR954" s="225"/>
      <c r="AS954" s="225"/>
      <c r="AT954" s="225"/>
      <c r="AU954" s="225"/>
      <c r="AV954" s="225"/>
      <c r="AW954" s="225"/>
      <c r="AX954" s="225"/>
      <c r="AY954" s="225"/>
      <c r="AZ954" s="225"/>
      <c r="BA954" s="225"/>
      <c r="BB954" s="225"/>
      <c r="BC954" s="225"/>
      <c r="BD954" s="225"/>
      <c r="BE954" s="225"/>
      <c r="BF954" s="225"/>
      <c r="BG954" s="225"/>
      <c r="BH954" s="225"/>
      <c r="BI954" s="225"/>
      <c r="BJ954" s="225"/>
      <c r="BK954" s="225"/>
      <c r="BL954" s="225"/>
      <c r="BM954" s="225"/>
      <c r="BN954" s="225"/>
      <c r="BO954" s="225"/>
      <c r="BP954" s="225"/>
      <c r="BQ954" s="225"/>
      <c r="BR954" s="225"/>
      <c r="BS954" s="225"/>
      <c r="BT954" s="225"/>
      <c r="BU954" s="225"/>
      <c r="BV954" s="225"/>
      <c r="BW954" s="225"/>
      <c r="BX954" s="225"/>
      <c r="BY954" s="225"/>
      <c r="BZ954" s="225"/>
      <c r="CA954" s="225"/>
      <c r="CB954" s="225"/>
      <c r="CC954" s="225"/>
      <c r="CD954" s="225"/>
      <c r="CE954" s="225"/>
      <c r="CF954" s="225"/>
      <c r="CG954" s="225"/>
      <c r="CH954" s="225"/>
      <c r="CI954" s="225"/>
      <c r="CJ954" s="225"/>
      <c r="CK954" s="225"/>
      <c r="CL954" s="225"/>
      <c r="CM954" s="225"/>
      <c r="CN954" s="225"/>
      <c r="CO954" s="225"/>
      <c r="CP954" s="225"/>
      <c r="CQ954" s="225"/>
      <c r="CR954" s="225"/>
      <c r="CS954" s="225"/>
      <c r="CT954" s="225"/>
    </row>
    <row r="955" spans="1:98" ht="12" customHeight="1" x14ac:dyDescent="0.25">
      <c r="A955" s="225"/>
      <c r="B955" s="225"/>
      <c r="C955" s="225"/>
      <c r="D955" s="225"/>
      <c r="E955" s="225"/>
      <c r="F955" s="225"/>
      <c r="G955" s="225"/>
      <c r="H955" s="225"/>
      <c r="I955" s="225"/>
      <c r="J955" s="225"/>
      <c r="K955" s="225"/>
      <c r="L955" s="225"/>
      <c r="M955" s="225"/>
      <c r="N955" s="225"/>
      <c r="O955" s="225"/>
      <c r="P955" s="225"/>
      <c r="Q955" s="225"/>
      <c r="R955" s="225"/>
      <c r="S955" s="225"/>
      <c r="T955" s="225"/>
      <c r="U955" s="225"/>
      <c r="V955" s="225"/>
      <c r="W955" s="225"/>
      <c r="X955" s="225"/>
      <c r="Y955" s="225"/>
      <c r="Z955" s="225"/>
      <c r="AA955" s="225"/>
      <c r="AB955" s="225"/>
      <c r="AC955" s="225"/>
      <c r="AD955" s="225"/>
      <c r="AE955" s="225"/>
      <c r="AF955" s="225"/>
      <c r="AG955" s="225"/>
      <c r="AH955" s="225"/>
      <c r="AI955" s="225"/>
      <c r="AJ955" s="225"/>
      <c r="AK955" s="257"/>
      <c r="AL955" s="257"/>
      <c r="AM955" s="225"/>
      <c r="AN955" s="225"/>
      <c r="AO955" s="225"/>
      <c r="AP955" s="225"/>
      <c r="AQ955" s="225"/>
      <c r="AR955" s="225"/>
      <c r="AS955" s="225"/>
      <c r="AT955" s="225"/>
      <c r="AU955" s="225"/>
      <c r="AV955" s="225"/>
      <c r="AW955" s="225"/>
      <c r="AX955" s="225"/>
      <c r="AY955" s="225"/>
      <c r="AZ955" s="225"/>
      <c r="BA955" s="225"/>
      <c r="BB955" s="225"/>
      <c r="BC955" s="225"/>
      <c r="BD955" s="225"/>
      <c r="BE955" s="225"/>
      <c r="BF955" s="225"/>
      <c r="BG955" s="225"/>
      <c r="BH955" s="225"/>
      <c r="BI955" s="225"/>
      <c r="BJ955" s="225"/>
      <c r="BK955" s="225"/>
      <c r="BL955" s="225"/>
      <c r="BM955" s="225"/>
      <c r="BN955" s="225"/>
      <c r="BO955" s="225"/>
      <c r="BP955" s="225"/>
      <c r="BQ955" s="225"/>
      <c r="BR955" s="225"/>
      <c r="BS955" s="225"/>
      <c r="BT955" s="225"/>
      <c r="BU955" s="225"/>
      <c r="BV955" s="225"/>
      <c r="BW955" s="225"/>
      <c r="BX955" s="225"/>
      <c r="BY955" s="225"/>
      <c r="BZ955" s="225"/>
      <c r="CA955" s="225"/>
      <c r="CB955" s="225"/>
      <c r="CC955" s="225"/>
      <c r="CD955" s="225"/>
      <c r="CE955" s="225"/>
      <c r="CF955" s="225"/>
      <c r="CG955" s="225"/>
      <c r="CH955" s="225"/>
      <c r="CI955" s="225"/>
      <c r="CJ955" s="225"/>
      <c r="CK955" s="225"/>
      <c r="CL955" s="225"/>
      <c r="CM955" s="225"/>
      <c r="CN955" s="225"/>
      <c r="CO955" s="225"/>
      <c r="CP955" s="225"/>
      <c r="CQ955" s="225"/>
      <c r="CR955" s="225"/>
      <c r="CS955" s="225"/>
      <c r="CT955" s="225"/>
    </row>
    <row r="956" spans="1:98" ht="12" customHeight="1" x14ac:dyDescent="0.25">
      <c r="A956" s="225"/>
      <c r="B956" s="225"/>
      <c r="C956" s="225"/>
      <c r="D956" s="225"/>
      <c r="E956" s="225"/>
      <c r="F956" s="225"/>
      <c r="G956" s="225"/>
      <c r="H956" s="225"/>
      <c r="I956" s="225"/>
      <c r="J956" s="225"/>
      <c r="K956" s="225"/>
      <c r="L956" s="225"/>
      <c r="M956" s="225"/>
      <c r="N956" s="225"/>
      <c r="O956" s="225"/>
      <c r="P956" s="225"/>
      <c r="Q956" s="225"/>
      <c r="R956" s="225"/>
      <c r="S956" s="225"/>
      <c r="T956" s="225"/>
      <c r="U956" s="225"/>
      <c r="V956" s="225"/>
      <c r="W956" s="225"/>
      <c r="X956" s="225"/>
      <c r="Y956" s="225"/>
      <c r="Z956" s="225"/>
      <c r="AA956" s="225"/>
      <c r="AB956" s="225"/>
      <c r="AC956" s="225"/>
      <c r="AD956" s="225"/>
      <c r="AE956" s="225"/>
      <c r="AF956" s="225"/>
      <c r="AG956" s="225"/>
      <c r="AH956" s="225"/>
      <c r="AI956" s="225"/>
      <c r="AJ956" s="225"/>
      <c r="AK956" s="257"/>
      <c r="AL956" s="257"/>
      <c r="AM956" s="225"/>
      <c r="AN956" s="225"/>
      <c r="AO956" s="225"/>
      <c r="AP956" s="225"/>
      <c r="AQ956" s="225"/>
      <c r="AR956" s="225"/>
      <c r="AS956" s="225"/>
      <c r="AT956" s="225"/>
      <c r="AU956" s="225"/>
      <c r="AV956" s="225"/>
      <c r="AW956" s="225"/>
      <c r="AX956" s="225"/>
      <c r="AY956" s="225"/>
      <c r="AZ956" s="225"/>
      <c r="BA956" s="225"/>
      <c r="BB956" s="225"/>
      <c r="BC956" s="225"/>
      <c r="BD956" s="225"/>
      <c r="BE956" s="225"/>
      <c r="BF956" s="225"/>
      <c r="BG956" s="225"/>
      <c r="BH956" s="225"/>
      <c r="BI956" s="225"/>
      <c r="BJ956" s="225"/>
      <c r="BK956" s="225"/>
      <c r="BL956" s="225"/>
      <c r="BM956" s="225"/>
      <c r="BN956" s="225"/>
      <c r="BO956" s="225"/>
      <c r="BP956" s="225"/>
      <c r="BQ956" s="225"/>
      <c r="BR956" s="225"/>
      <c r="BS956" s="225"/>
      <c r="BT956" s="225"/>
      <c r="BU956" s="225"/>
      <c r="BV956" s="225"/>
      <c r="BW956" s="225"/>
      <c r="BX956" s="225"/>
      <c r="BY956" s="225"/>
      <c r="BZ956" s="225"/>
      <c r="CA956" s="225"/>
      <c r="CB956" s="225"/>
      <c r="CC956" s="225"/>
      <c r="CD956" s="225"/>
      <c r="CE956" s="225"/>
      <c r="CF956" s="225"/>
      <c r="CG956" s="225"/>
      <c r="CH956" s="225"/>
      <c r="CI956" s="225"/>
      <c r="CJ956" s="225"/>
      <c r="CK956" s="225"/>
      <c r="CL956" s="225"/>
      <c r="CM956" s="225"/>
      <c r="CN956" s="225"/>
      <c r="CO956" s="225"/>
      <c r="CP956" s="225"/>
      <c r="CQ956" s="225"/>
      <c r="CR956" s="225"/>
      <c r="CS956" s="225"/>
      <c r="CT956" s="225"/>
    </row>
    <row r="957" spans="1:98" ht="12" customHeight="1" x14ac:dyDescent="0.25">
      <c r="A957" s="225"/>
      <c r="B957" s="225"/>
      <c r="C957" s="225"/>
      <c r="D957" s="225"/>
      <c r="E957" s="225"/>
      <c r="F957" s="225"/>
      <c r="G957" s="225"/>
      <c r="H957" s="225"/>
      <c r="I957" s="225"/>
      <c r="J957" s="225"/>
      <c r="K957" s="225"/>
      <c r="L957" s="225"/>
      <c r="M957" s="225"/>
      <c r="N957" s="225"/>
      <c r="O957" s="225"/>
      <c r="P957" s="225"/>
      <c r="Q957" s="225"/>
      <c r="R957" s="225"/>
      <c r="S957" s="225"/>
      <c r="T957" s="225"/>
      <c r="U957" s="225"/>
      <c r="V957" s="225"/>
      <c r="W957" s="225"/>
      <c r="X957" s="225"/>
      <c r="Y957" s="225"/>
      <c r="Z957" s="225"/>
      <c r="AA957" s="225"/>
      <c r="AB957" s="225"/>
      <c r="AC957" s="225"/>
      <c r="AD957" s="225"/>
      <c r="AE957" s="225"/>
      <c r="AF957" s="225"/>
      <c r="AG957" s="225"/>
      <c r="AH957" s="225"/>
      <c r="AI957" s="225"/>
      <c r="AJ957" s="225"/>
      <c r="AK957" s="257"/>
      <c r="AL957" s="257"/>
      <c r="AM957" s="225"/>
      <c r="AN957" s="225"/>
      <c r="AO957" s="225"/>
      <c r="AP957" s="225"/>
      <c r="AQ957" s="225"/>
      <c r="AR957" s="225"/>
      <c r="AS957" s="225"/>
      <c r="AT957" s="225"/>
      <c r="AU957" s="225"/>
      <c r="AV957" s="225"/>
      <c r="AW957" s="225"/>
      <c r="AX957" s="225"/>
      <c r="AY957" s="225"/>
      <c r="AZ957" s="225"/>
      <c r="BA957" s="225"/>
      <c r="BB957" s="225"/>
      <c r="BC957" s="225"/>
      <c r="BD957" s="225"/>
      <c r="BE957" s="225"/>
      <c r="BF957" s="225"/>
      <c r="BG957" s="225"/>
      <c r="BH957" s="225"/>
      <c r="BI957" s="225"/>
      <c r="BJ957" s="225"/>
      <c r="BK957" s="225"/>
      <c r="BL957" s="225"/>
      <c r="BM957" s="225"/>
      <c r="BN957" s="225"/>
      <c r="BO957" s="225"/>
      <c r="BP957" s="225"/>
      <c r="BQ957" s="225"/>
      <c r="BR957" s="225"/>
      <c r="BS957" s="225"/>
      <c r="BT957" s="225"/>
      <c r="BU957" s="225"/>
      <c r="BV957" s="225"/>
      <c r="BW957" s="225"/>
      <c r="BX957" s="225"/>
      <c r="BY957" s="225"/>
      <c r="BZ957" s="225"/>
      <c r="CA957" s="225"/>
      <c r="CB957" s="225"/>
      <c r="CC957" s="225"/>
      <c r="CD957" s="225"/>
      <c r="CE957" s="225"/>
      <c r="CF957" s="225"/>
      <c r="CG957" s="225"/>
      <c r="CH957" s="225"/>
      <c r="CI957" s="225"/>
      <c r="CJ957" s="225"/>
      <c r="CK957" s="225"/>
      <c r="CL957" s="225"/>
      <c r="CM957" s="225"/>
      <c r="CN957" s="225"/>
      <c r="CO957" s="225"/>
      <c r="CP957" s="225"/>
      <c r="CQ957" s="225"/>
      <c r="CR957" s="225"/>
      <c r="CS957" s="225"/>
      <c r="CT957" s="225"/>
    </row>
    <row r="958" spans="1:98" ht="12" customHeight="1" x14ac:dyDescent="0.25">
      <c r="A958" s="225"/>
      <c r="B958" s="225"/>
      <c r="C958" s="225"/>
      <c r="D958" s="225"/>
      <c r="E958" s="225"/>
      <c r="F958" s="225"/>
      <c r="G958" s="225"/>
      <c r="H958" s="225"/>
      <c r="I958" s="225"/>
      <c r="J958" s="225"/>
      <c r="K958" s="225"/>
      <c r="L958" s="225"/>
      <c r="M958" s="225"/>
      <c r="N958" s="225"/>
      <c r="O958" s="225"/>
      <c r="P958" s="225"/>
      <c r="Q958" s="225"/>
      <c r="R958" s="225"/>
      <c r="S958" s="225"/>
      <c r="T958" s="225"/>
      <c r="U958" s="225"/>
      <c r="V958" s="225"/>
      <c r="W958" s="225"/>
      <c r="X958" s="225"/>
      <c r="Y958" s="225"/>
      <c r="Z958" s="225"/>
      <c r="AA958" s="225"/>
      <c r="AB958" s="225"/>
      <c r="AC958" s="225"/>
      <c r="AD958" s="225"/>
      <c r="AE958" s="225"/>
      <c r="AF958" s="225"/>
      <c r="AG958" s="225"/>
      <c r="AH958" s="225"/>
      <c r="AI958" s="225"/>
      <c r="AJ958" s="225"/>
      <c r="AK958" s="257"/>
      <c r="AL958" s="257"/>
      <c r="AM958" s="225"/>
      <c r="AN958" s="225"/>
      <c r="AO958" s="225"/>
      <c r="AP958" s="225"/>
      <c r="AQ958" s="225"/>
      <c r="AR958" s="225"/>
      <c r="AS958" s="225"/>
      <c r="AT958" s="225"/>
      <c r="AU958" s="225"/>
      <c r="AV958" s="225"/>
      <c r="AW958" s="225"/>
      <c r="AX958" s="225"/>
      <c r="AY958" s="225"/>
      <c r="AZ958" s="225"/>
      <c r="BA958" s="225"/>
      <c r="BB958" s="225"/>
      <c r="BC958" s="225"/>
      <c r="BD958" s="225"/>
      <c r="BE958" s="225"/>
      <c r="BF958" s="225"/>
      <c r="BG958" s="225"/>
      <c r="BH958" s="225"/>
      <c r="BI958" s="225"/>
      <c r="BJ958" s="225"/>
      <c r="BK958" s="225"/>
      <c r="BL958" s="225"/>
      <c r="BM958" s="225"/>
      <c r="BN958" s="225"/>
      <c r="BO958" s="225"/>
      <c r="BP958" s="225"/>
      <c r="BQ958" s="225"/>
      <c r="BR958" s="225"/>
      <c r="BS958" s="225"/>
      <c r="BT958" s="225"/>
      <c r="BU958" s="225"/>
      <c r="BV958" s="225"/>
      <c r="BW958" s="225"/>
      <c r="BX958" s="225"/>
      <c r="BY958" s="225"/>
      <c r="BZ958" s="225"/>
      <c r="CA958" s="225"/>
      <c r="CB958" s="225"/>
      <c r="CC958" s="225"/>
      <c r="CD958" s="225"/>
      <c r="CE958" s="225"/>
      <c r="CF958" s="225"/>
      <c r="CG958" s="225"/>
      <c r="CH958" s="225"/>
      <c r="CI958" s="225"/>
      <c r="CJ958" s="225"/>
      <c r="CK958" s="225"/>
      <c r="CL958" s="225"/>
      <c r="CM958" s="225"/>
      <c r="CN958" s="225"/>
      <c r="CO958" s="225"/>
      <c r="CP958" s="225"/>
      <c r="CQ958" s="225"/>
      <c r="CR958" s="225"/>
      <c r="CS958" s="225"/>
      <c r="CT958" s="225"/>
    </row>
    <row r="959" spans="1:98" ht="12" customHeight="1" x14ac:dyDescent="0.25">
      <c r="A959" s="225"/>
      <c r="B959" s="225"/>
      <c r="C959" s="225"/>
      <c r="D959" s="225"/>
      <c r="E959" s="225"/>
      <c r="F959" s="225"/>
      <c r="G959" s="225"/>
      <c r="H959" s="225"/>
      <c r="I959" s="225"/>
      <c r="J959" s="225"/>
      <c r="K959" s="225"/>
      <c r="L959" s="225"/>
      <c r="M959" s="225"/>
      <c r="N959" s="225"/>
      <c r="O959" s="225"/>
      <c r="P959" s="225"/>
      <c r="Q959" s="225"/>
      <c r="R959" s="225"/>
      <c r="S959" s="225"/>
      <c r="T959" s="225"/>
      <c r="U959" s="225"/>
      <c r="V959" s="225"/>
      <c r="W959" s="225"/>
      <c r="X959" s="225"/>
      <c r="Y959" s="225"/>
      <c r="Z959" s="225"/>
      <c r="AA959" s="225"/>
      <c r="AB959" s="225"/>
      <c r="AC959" s="225"/>
      <c r="AD959" s="225"/>
      <c r="AE959" s="225"/>
      <c r="AF959" s="225"/>
      <c r="AG959" s="225"/>
      <c r="AH959" s="225"/>
      <c r="AI959" s="225"/>
      <c r="AJ959" s="225"/>
      <c r="AK959" s="257"/>
      <c r="AL959" s="257"/>
      <c r="AM959" s="225"/>
      <c r="AN959" s="225"/>
      <c r="AO959" s="225"/>
      <c r="AP959" s="225"/>
      <c r="AQ959" s="225"/>
      <c r="AR959" s="225"/>
      <c r="AS959" s="225"/>
      <c r="AT959" s="225"/>
      <c r="AU959" s="225"/>
      <c r="AV959" s="225"/>
      <c r="AW959" s="225"/>
      <c r="AX959" s="225"/>
      <c r="AY959" s="225"/>
      <c r="AZ959" s="225"/>
      <c r="BA959" s="225"/>
      <c r="BB959" s="225"/>
      <c r="BC959" s="225"/>
      <c r="BD959" s="225"/>
      <c r="BE959" s="225"/>
      <c r="BF959" s="225"/>
      <c r="BG959" s="225"/>
      <c r="BH959" s="225"/>
      <c r="BI959" s="225"/>
      <c r="BJ959" s="225"/>
      <c r="BK959" s="225"/>
      <c r="BL959" s="225"/>
      <c r="BM959" s="225"/>
      <c r="BN959" s="225"/>
      <c r="BO959" s="225"/>
      <c r="BP959" s="225"/>
      <c r="BQ959" s="225"/>
      <c r="BR959" s="225"/>
      <c r="BS959" s="225"/>
      <c r="BT959" s="225"/>
      <c r="BU959" s="225"/>
      <c r="BV959" s="225"/>
      <c r="BW959" s="225"/>
      <c r="BX959" s="225"/>
      <c r="BY959" s="225"/>
      <c r="BZ959" s="225"/>
      <c r="CA959" s="225"/>
      <c r="CB959" s="225"/>
      <c r="CC959" s="225"/>
      <c r="CD959" s="225"/>
      <c r="CE959" s="225"/>
      <c r="CF959" s="225"/>
      <c r="CG959" s="225"/>
      <c r="CH959" s="225"/>
      <c r="CI959" s="225"/>
      <c r="CJ959" s="225"/>
      <c r="CK959" s="225"/>
      <c r="CL959" s="225"/>
      <c r="CM959" s="225"/>
      <c r="CN959" s="225"/>
      <c r="CO959" s="225"/>
      <c r="CP959" s="225"/>
      <c r="CQ959" s="225"/>
      <c r="CR959" s="225"/>
      <c r="CS959" s="225"/>
      <c r="CT959" s="225"/>
    </row>
    <row r="960" spans="1:98" ht="12" customHeight="1" x14ac:dyDescent="0.25">
      <c r="A960" s="225"/>
      <c r="B960" s="225"/>
      <c r="C960" s="225"/>
      <c r="D960" s="225"/>
      <c r="E960" s="225"/>
      <c r="F960" s="225"/>
      <c r="G960" s="225"/>
      <c r="H960" s="225"/>
      <c r="I960" s="225"/>
      <c r="J960" s="225"/>
      <c r="K960" s="225"/>
      <c r="L960" s="225"/>
      <c r="M960" s="225"/>
      <c r="N960" s="225"/>
      <c r="O960" s="225"/>
      <c r="P960" s="225"/>
      <c r="Q960" s="225"/>
      <c r="R960" s="225"/>
      <c r="S960" s="225"/>
      <c r="T960" s="225"/>
      <c r="U960" s="225"/>
      <c r="V960" s="225"/>
      <c r="W960" s="225"/>
      <c r="X960" s="225"/>
      <c r="Y960" s="225"/>
      <c r="Z960" s="225"/>
      <c r="AA960" s="225"/>
      <c r="AB960" s="225"/>
      <c r="AC960" s="225"/>
      <c r="AD960" s="225"/>
      <c r="AE960" s="225"/>
      <c r="AF960" s="225"/>
      <c r="AG960" s="225"/>
      <c r="AH960" s="225"/>
      <c r="AI960" s="225"/>
      <c r="AJ960" s="225"/>
      <c r="AK960" s="257"/>
      <c r="AL960" s="257"/>
      <c r="AM960" s="225"/>
      <c r="AN960" s="225"/>
      <c r="AO960" s="225"/>
      <c r="AP960" s="225"/>
      <c r="AQ960" s="225"/>
      <c r="AR960" s="225"/>
      <c r="AS960" s="225"/>
      <c r="AT960" s="225"/>
      <c r="AU960" s="225"/>
      <c r="AV960" s="225"/>
      <c r="AW960" s="225"/>
      <c r="AX960" s="225"/>
      <c r="AY960" s="225"/>
      <c r="AZ960" s="225"/>
      <c r="BA960" s="225"/>
      <c r="BB960" s="225"/>
      <c r="BC960" s="225"/>
      <c r="BD960" s="225"/>
      <c r="BE960" s="225"/>
      <c r="BF960" s="225"/>
      <c r="BG960" s="225"/>
      <c r="BH960" s="225"/>
      <c r="BI960" s="225"/>
      <c r="BJ960" s="225"/>
      <c r="BK960" s="225"/>
      <c r="BL960" s="225"/>
      <c r="BM960" s="225"/>
      <c r="BN960" s="225"/>
      <c r="BO960" s="225"/>
      <c r="BP960" s="225"/>
      <c r="BQ960" s="225"/>
      <c r="BR960" s="225"/>
      <c r="BS960" s="225"/>
      <c r="BT960" s="225"/>
      <c r="BU960" s="225"/>
      <c r="BV960" s="225"/>
      <c r="BW960" s="225"/>
      <c r="BX960" s="225"/>
      <c r="BY960" s="225"/>
      <c r="BZ960" s="225"/>
      <c r="CA960" s="225"/>
      <c r="CB960" s="225"/>
      <c r="CC960" s="225"/>
      <c r="CD960" s="225"/>
      <c r="CE960" s="225"/>
      <c r="CF960" s="225"/>
      <c r="CG960" s="225"/>
      <c r="CH960" s="225"/>
      <c r="CI960" s="225"/>
      <c r="CJ960" s="225"/>
      <c r="CK960" s="225"/>
      <c r="CL960" s="225"/>
      <c r="CM960" s="225"/>
      <c r="CN960" s="225"/>
      <c r="CO960" s="225"/>
      <c r="CP960" s="225"/>
      <c r="CQ960" s="225"/>
      <c r="CR960" s="225"/>
      <c r="CS960" s="225"/>
      <c r="CT960" s="225"/>
    </row>
    <row r="961" spans="1:98" ht="12" customHeight="1" x14ac:dyDescent="0.25">
      <c r="A961" s="225"/>
      <c r="B961" s="225"/>
      <c r="C961" s="225"/>
      <c r="D961" s="225"/>
      <c r="E961" s="225"/>
      <c r="F961" s="225"/>
      <c r="G961" s="225"/>
      <c r="H961" s="225"/>
      <c r="I961" s="225"/>
      <c r="J961" s="225"/>
      <c r="K961" s="225"/>
      <c r="L961" s="225"/>
      <c r="M961" s="225"/>
      <c r="N961" s="225"/>
      <c r="O961" s="225"/>
      <c r="P961" s="225"/>
      <c r="Q961" s="225"/>
      <c r="R961" s="225"/>
      <c r="S961" s="225"/>
      <c r="T961" s="225"/>
      <c r="U961" s="225"/>
      <c r="V961" s="225"/>
      <c r="W961" s="225"/>
      <c r="X961" s="225"/>
      <c r="Y961" s="225"/>
      <c r="Z961" s="225"/>
      <c r="AA961" s="225"/>
      <c r="AB961" s="225"/>
      <c r="AC961" s="225"/>
      <c r="AD961" s="225"/>
      <c r="AE961" s="225"/>
      <c r="AF961" s="225"/>
      <c r="AG961" s="225"/>
      <c r="AH961" s="225"/>
      <c r="AI961" s="225"/>
      <c r="AJ961" s="225"/>
      <c r="AK961" s="257"/>
      <c r="AL961" s="257"/>
      <c r="AM961" s="225"/>
      <c r="AN961" s="225"/>
      <c r="AO961" s="225"/>
      <c r="AP961" s="225"/>
      <c r="AQ961" s="225"/>
      <c r="AR961" s="225"/>
      <c r="AS961" s="225"/>
      <c r="AT961" s="225"/>
      <c r="AU961" s="225"/>
      <c r="AV961" s="225"/>
      <c r="AW961" s="225"/>
      <c r="AX961" s="225"/>
      <c r="AY961" s="225"/>
      <c r="AZ961" s="225"/>
      <c r="BA961" s="225"/>
      <c r="BB961" s="225"/>
      <c r="BC961" s="225"/>
      <c r="BD961" s="225"/>
      <c r="BE961" s="225"/>
      <c r="BF961" s="225"/>
      <c r="BG961" s="225"/>
      <c r="BH961" s="225"/>
      <c r="BI961" s="225"/>
      <c r="BJ961" s="225"/>
      <c r="BK961" s="225"/>
      <c r="BL961" s="225"/>
      <c r="BM961" s="225"/>
      <c r="BN961" s="225"/>
      <c r="BO961" s="225"/>
      <c r="BP961" s="225"/>
      <c r="BQ961" s="225"/>
      <c r="BR961" s="225"/>
      <c r="BS961" s="225"/>
      <c r="BT961" s="225"/>
      <c r="BU961" s="225"/>
      <c r="BV961" s="225"/>
      <c r="BW961" s="225"/>
      <c r="BX961" s="225"/>
      <c r="BY961" s="225"/>
      <c r="BZ961" s="225"/>
      <c r="CA961" s="225"/>
      <c r="CB961" s="225"/>
      <c r="CC961" s="225"/>
      <c r="CD961" s="225"/>
      <c r="CE961" s="225"/>
      <c r="CF961" s="225"/>
      <c r="CG961" s="225"/>
      <c r="CH961" s="225"/>
      <c r="CI961" s="225"/>
      <c r="CJ961" s="225"/>
      <c r="CK961" s="225"/>
      <c r="CL961" s="225"/>
      <c r="CM961" s="225"/>
      <c r="CN961" s="225"/>
      <c r="CO961" s="225"/>
      <c r="CP961" s="225"/>
      <c r="CQ961" s="225"/>
      <c r="CR961" s="225"/>
      <c r="CS961" s="225"/>
      <c r="CT961" s="225"/>
    </row>
    <row r="962" spans="1:98" ht="12" customHeight="1" x14ac:dyDescent="0.25">
      <c r="A962" s="225"/>
      <c r="B962" s="225"/>
      <c r="C962" s="225"/>
      <c r="D962" s="225"/>
      <c r="E962" s="225"/>
      <c r="F962" s="225"/>
      <c r="G962" s="225"/>
      <c r="H962" s="225"/>
      <c r="I962" s="225"/>
      <c r="J962" s="225"/>
      <c r="K962" s="225"/>
      <c r="L962" s="225"/>
      <c r="M962" s="225"/>
      <c r="N962" s="225"/>
      <c r="O962" s="225"/>
      <c r="P962" s="225"/>
      <c r="Q962" s="225"/>
      <c r="R962" s="225"/>
      <c r="S962" s="225"/>
      <c r="T962" s="225"/>
      <c r="U962" s="225"/>
      <c r="V962" s="225"/>
      <c r="W962" s="225"/>
      <c r="X962" s="225"/>
      <c r="Y962" s="225"/>
      <c r="Z962" s="225"/>
      <c r="AA962" s="225"/>
      <c r="AB962" s="225"/>
      <c r="AC962" s="225"/>
      <c r="AD962" s="225"/>
      <c r="AE962" s="225"/>
      <c r="AF962" s="225"/>
      <c r="AG962" s="225"/>
      <c r="AH962" s="225"/>
      <c r="AI962" s="225"/>
      <c r="AJ962" s="225"/>
      <c r="AK962" s="257"/>
      <c r="AL962" s="257"/>
      <c r="AM962" s="225"/>
      <c r="AN962" s="225"/>
      <c r="AO962" s="225"/>
      <c r="AP962" s="225"/>
      <c r="AQ962" s="225"/>
      <c r="AR962" s="225"/>
      <c r="AS962" s="225"/>
      <c r="AT962" s="225"/>
      <c r="AU962" s="225"/>
      <c r="AV962" s="225"/>
      <c r="AW962" s="225"/>
      <c r="AX962" s="225"/>
      <c r="AY962" s="225"/>
      <c r="AZ962" s="225"/>
      <c r="BA962" s="225"/>
      <c r="BB962" s="225"/>
      <c r="BC962" s="225"/>
      <c r="BD962" s="225"/>
      <c r="BE962" s="225"/>
      <c r="BF962" s="225"/>
      <c r="BG962" s="225"/>
      <c r="BH962" s="225"/>
      <c r="BI962" s="225"/>
      <c r="BJ962" s="225"/>
      <c r="BK962" s="225"/>
      <c r="BL962" s="225"/>
      <c r="BM962" s="225"/>
      <c r="BN962" s="225"/>
      <c r="BO962" s="225"/>
      <c r="BP962" s="225"/>
      <c r="BQ962" s="225"/>
      <c r="BR962" s="225"/>
      <c r="BS962" s="225"/>
      <c r="BT962" s="225"/>
      <c r="BU962" s="225"/>
      <c r="BV962" s="225"/>
      <c r="BW962" s="225"/>
      <c r="BX962" s="225"/>
      <c r="BY962" s="225"/>
      <c r="BZ962" s="225"/>
      <c r="CA962" s="225"/>
      <c r="CB962" s="225"/>
      <c r="CC962" s="225"/>
      <c r="CD962" s="225"/>
      <c r="CE962" s="225"/>
      <c r="CF962" s="225"/>
      <c r="CG962" s="225"/>
      <c r="CH962" s="225"/>
      <c r="CI962" s="225"/>
      <c r="CJ962" s="225"/>
      <c r="CK962" s="225"/>
      <c r="CL962" s="225"/>
      <c r="CM962" s="225"/>
      <c r="CN962" s="225"/>
      <c r="CO962" s="225"/>
      <c r="CP962" s="225"/>
      <c r="CQ962" s="225"/>
      <c r="CR962" s="225"/>
      <c r="CS962" s="225"/>
      <c r="CT962" s="225"/>
    </row>
    <row r="963" spans="1:98" ht="12" customHeight="1" x14ac:dyDescent="0.25">
      <c r="A963" s="225"/>
      <c r="B963" s="225"/>
      <c r="C963" s="225"/>
      <c r="D963" s="225"/>
      <c r="E963" s="225"/>
      <c r="F963" s="225"/>
      <c r="G963" s="225"/>
      <c r="H963" s="225"/>
      <c r="I963" s="225"/>
      <c r="J963" s="225"/>
      <c r="K963" s="225"/>
      <c r="L963" s="225"/>
      <c r="M963" s="225"/>
      <c r="N963" s="225"/>
      <c r="O963" s="225"/>
      <c r="P963" s="225"/>
      <c r="Q963" s="225"/>
      <c r="R963" s="225"/>
      <c r="S963" s="225"/>
      <c r="T963" s="225"/>
      <c r="U963" s="225"/>
      <c r="V963" s="225"/>
      <c r="W963" s="225"/>
      <c r="X963" s="225"/>
      <c r="Y963" s="225"/>
      <c r="Z963" s="225"/>
      <c r="AA963" s="225"/>
      <c r="AB963" s="225"/>
      <c r="AC963" s="225"/>
      <c r="AD963" s="225"/>
      <c r="AE963" s="225"/>
      <c r="AF963" s="225"/>
      <c r="AG963" s="225"/>
      <c r="AH963" s="225"/>
      <c r="AI963" s="225"/>
      <c r="AJ963" s="225"/>
      <c r="AK963" s="257"/>
      <c r="AL963" s="257"/>
      <c r="AM963" s="225"/>
      <c r="AN963" s="225"/>
      <c r="AO963" s="225"/>
      <c r="AP963" s="225"/>
      <c r="AQ963" s="225"/>
      <c r="AR963" s="225"/>
      <c r="AS963" s="225"/>
      <c r="AT963" s="225"/>
      <c r="AU963" s="225"/>
      <c r="AV963" s="225"/>
      <c r="AW963" s="225"/>
      <c r="AX963" s="225"/>
      <c r="AY963" s="225"/>
      <c r="AZ963" s="225"/>
      <c r="BA963" s="225"/>
      <c r="BB963" s="225"/>
      <c r="BC963" s="225"/>
      <c r="BD963" s="225"/>
      <c r="BE963" s="225"/>
      <c r="BF963" s="225"/>
      <c r="BG963" s="225"/>
      <c r="BH963" s="225"/>
      <c r="BI963" s="225"/>
      <c r="BJ963" s="225"/>
      <c r="BK963" s="225"/>
      <c r="BL963" s="225"/>
      <c r="BM963" s="225"/>
      <c r="BN963" s="225"/>
      <c r="BO963" s="225"/>
      <c r="BP963" s="225"/>
      <c r="BQ963" s="225"/>
      <c r="BR963" s="225"/>
      <c r="BS963" s="225"/>
      <c r="BT963" s="225"/>
      <c r="BU963" s="225"/>
      <c r="BV963" s="225"/>
      <c r="BW963" s="225"/>
      <c r="BX963" s="225"/>
      <c r="BY963" s="225"/>
      <c r="BZ963" s="225"/>
      <c r="CA963" s="225"/>
      <c r="CB963" s="225"/>
      <c r="CC963" s="225"/>
      <c r="CD963" s="225"/>
      <c r="CE963" s="225"/>
      <c r="CF963" s="225"/>
      <c r="CG963" s="225"/>
      <c r="CH963" s="225"/>
      <c r="CI963" s="225"/>
      <c r="CJ963" s="225"/>
      <c r="CK963" s="225"/>
      <c r="CL963" s="225"/>
      <c r="CM963" s="225"/>
      <c r="CN963" s="225"/>
      <c r="CO963" s="225"/>
      <c r="CP963" s="225"/>
      <c r="CQ963" s="225"/>
      <c r="CR963" s="225"/>
      <c r="CS963" s="225"/>
      <c r="CT963" s="225"/>
    </row>
    <row r="964" spans="1:98" ht="12" customHeight="1" x14ac:dyDescent="0.25">
      <c r="A964" s="225"/>
      <c r="B964" s="225"/>
      <c r="C964" s="225"/>
      <c r="D964" s="225"/>
      <c r="E964" s="225"/>
      <c r="F964" s="225"/>
      <c r="G964" s="225"/>
      <c r="H964" s="225"/>
      <c r="I964" s="225"/>
      <c r="J964" s="225"/>
      <c r="K964" s="225"/>
      <c r="L964" s="225"/>
      <c r="M964" s="225"/>
      <c r="N964" s="225"/>
      <c r="O964" s="225"/>
      <c r="P964" s="225"/>
      <c r="Q964" s="225"/>
      <c r="R964" s="225"/>
      <c r="S964" s="225"/>
      <c r="T964" s="225"/>
      <c r="U964" s="225"/>
      <c r="V964" s="225"/>
      <c r="W964" s="225"/>
      <c r="X964" s="225"/>
      <c r="Y964" s="225"/>
      <c r="Z964" s="225"/>
      <c r="AA964" s="225"/>
      <c r="AB964" s="225"/>
      <c r="AC964" s="225"/>
      <c r="AD964" s="225"/>
      <c r="AE964" s="225"/>
      <c r="AF964" s="225"/>
      <c r="AG964" s="225"/>
      <c r="AH964" s="225"/>
      <c r="AI964" s="225"/>
      <c r="AJ964" s="225"/>
      <c r="AK964" s="257"/>
      <c r="AL964" s="257"/>
      <c r="AM964" s="225"/>
      <c r="AN964" s="225"/>
      <c r="AO964" s="225"/>
      <c r="AP964" s="225"/>
      <c r="AQ964" s="225"/>
      <c r="AR964" s="225"/>
      <c r="AS964" s="225"/>
      <c r="AT964" s="225"/>
      <c r="AU964" s="225"/>
      <c r="AV964" s="225"/>
      <c r="AW964" s="225"/>
      <c r="AX964" s="225"/>
      <c r="AY964" s="225"/>
      <c r="AZ964" s="225"/>
      <c r="BA964" s="225"/>
      <c r="BB964" s="225"/>
      <c r="BC964" s="225"/>
      <c r="BD964" s="225"/>
      <c r="BE964" s="225"/>
      <c r="BF964" s="225"/>
      <c r="BG964" s="225"/>
      <c r="BH964" s="225"/>
      <c r="BI964" s="225"/>
      <c r="BJ964" s="225"/>
      <c r="BK964" s="225"/>
      <c r="BL964" s="225"/>
      <c r="BM964" s="225"/>
      <c r="BN964" s="225"/>
      <c r="BO964" s="225"/>
      <c r="BP964" s="225"/>
      <c r="BQ964" s="225"/>
      <c r="BR964" s="225"/>
      <c r="BS964" s="225"/>
      <c r="BT964" s="225"/>
      <c r="BU964" s="225"/>
      <c r="BV964" s="225"/>
      <c r="BW964" s="225"/>
      <c r="BX964" s="225"/>
      <c r="BY964" s="225"/>
      <c r="BZ964" s="225"/>
      <c r="CA964" s="225"/>
      <c r="CB964" s="225"/>
      <c r="CC964" s="225"/>
      <c r="CD964" s="225"/>
      <c r="CE964" s="225"/>
      <c r="CF964" s="225"/>
      <c r="CG964" s="225"/>
      <c r="CH964" s="225"/>
      <c r="CI964" s="225"/>
      <c r="CJ964" s="225"/>
      <c r="CK964" s="225"/>
      <c r="CL964" s="225"/>
      <c r="CM964" s="225"/>
      <c r="CN964" s="225"/>
      <c r="CO964" s="225"/>
      <c r="CP964" s="225"/>
      <c r="CQ964" s="225"/>
      <c r="CR964" s="225"/>
      <c r="CS964" s="225"/>
      <c r="CT964" s="225"/>
    </row>
    <row r="965" spans="1:98" ht="12" customHeight="1" x14ac:dyDescent="0.25">
      <c r="A965" s="225"/>
      <c r="B965" s="225"/>
      <c r="C965" s="225"/>
      <c r="D965" s="225"/>
      <c r="E965" s="225"/>
      <c r="F965" s="225"/>
      <c r="G965" s="225"/>
      <c r="H965" s="225"/>
      <c r="I965" s="225"/>
      <c r="J965" s="225"/>
      <c r="K965" s="225"/>
      <c r="L965" s="225"/>
      <c r="M965" s="225"/>
      <c r="N965" s="225"/>
      <c r="O965" s="225"/>
      <c r="P965" s="225"/>
      <c r="Q965" s="225"/>
      <c r="R965" s="225"/>
      <c r="S965" s="225"/>
      <c r="T965" s="225"/>
      <c r="U965" s="225"/>
      <c r="V965" s="225"/>
      <c r="W965" s="225"/>
      <c r="X965" s="225"/>
      <c r="Y965" s="225"/>
      <c r="Z965" s="225"/>
      <c r="AA965" s="225"/>
      <c r="AB965" s="225"/>
      <c r="AC965" s="225"/>
      <c r="AD965" s="225"/>
      <c r="AE965" s="225"/>
      <c r="AF965" s="225"/>
      <c r="AG965" s="225"/>
      <c r="AH965" s="225"/>
      <c r="AI965" s="225"/>
      <c r="AJ965" s="225"/>
      <c r="AK965" s="257"/>
      <c r="AL965" s="257"/>
      <c r="AM965" s="225"/>
      <c r="AN965" s="225"/>
      <c r="AO965" s="225"/>
      <c r="AP965" s="225"/>
      <c r="AQ965" s="225"/>
      <c r="AR965" s="225"/>
      <c r="AS965" s="225"/>
      <c r="AT965" s="225"/>
      <c r="AU965" s="225"/>
      <c r="AV965" s="225"/>
      <c r="AW965" s="225"/>
      <c r="AX965" s="225"/>
      <c r="AY965" s="225"/>
      <c r="AZ965" s="225"/>
      <c r="BA965" s="225"/>
      <c r="BB965" s="225"/>
      <c r="BC965" s="225"/>
      <c r="BD965" s="225"/>
      <c r="BE965" s="225"/>
      <c r="BF965" s="225"/>
      <c r="BG965" s="225"/>
      <c r="BH965" s="225"/>
      <c r="BI965" s="225"/>
      <c r="BJ965" s="225"/>
      <c r="BK965" s="225"/>
      <c r="BL965" s="225"/>
      <c r="BM965" s="225"/>
      <c r="BN965" s="225"/>
      <c r="BO965" s="225"/>
      <c r="BP965" s="225"/>
      <c r="BQ965" s="225"/>
      <c r="BR965" s="225"/>
      <c r="BS965" s="225"/>
      <c r="BT965" s="225"/>
      <c r="BU965" s="225"/>
      <c r="BV965" s="225"/>
      <c r="BW965" s="225"/>
      <c r="BX965" s="225"/>
      <c r="BY965" s="225"/>
      <c r="BZ965" s="225"/>
      <c r="CA965" s="225"/>
      <c r="CB965" s="225"/>
      <c r="CC965" s="225"/>
      <c r="CD965" s="225"/>
      <c r="CE965" s="225"/>
      <c r="CF965" s="225"/>
      <c r="CG965" s="225"/>
      <c r="CH965" s="225"/>
      <c r="CI965" s="225"/>
      <c r="CJ965" s="225"/>
      <c r="CK965" s="225"/>
      <c r="CL965" s="225"/>
      <c r="CM965" s="225"/>
      <c r="CN965" s="225"/>
      <c r="CO965" s="225"/>
      <c r="CP965" s="225"/>
      <c r="CQ965" s="225"/>
      <c r="CR965" s="225"/>
      <c r="CS965" s="225"/>
      <c r="CT965" s="225"/>
    </row>
    <row r="966" spans="1:98" ht="12" customHeight="1" x14ac:dyDescent="0.25">
      <c r="A966" s="225"/>
      <c r="B966" s="225"/>
      <c r="C966" s="225"/>
      <c r="D966" s="225"/>
      <c r="E966" s="225"/>
      <c r="F966" s="225"/>
      <c r="G966" s="225"/>
      <c r="H966" s="225"/>
      <c r="I966" s="225"/>
      <c r="J966" s="225"/>
      <c r="K966" s="225"/>
      <c r="L966" s="225"/>
      <c r="M966" s="225"/>
      <c r="N966" s="225"/>
      <c r="O966" s="225"/>
      <c r="P966" s="225"/>
      <c r="Q966" s="225"/>
      <c r="R966" s="225"/>
      <c r="S966" s="225"/>
      <c r="T966" s="225"/>
      <c r="U966" s="225"/>
      <c r="V966" s="225"/>
      <c r="W966" s="225"/>
      <c r="X966" s="225"/>
      <c r="Y966" s="225"/>
      <c r="Z966" s="225"/>
      <c r="AA966" s="225"/>
      <c r="AB966" s="225"/>
      <c r="AC966" s="225"/>
      <c r="AD966" s="225"/>
      <c r="AE966" s="225"/>
      <c r="AF966" s="225"/>
      <c r="AG966" s="225"/>
      <c r="AH966" s="225"/>
      <c r="AI966" s="225"/>
      <c r="AJ966" s="225"/>
      <c r="AK966" s="257"/>
      <c r="AL966" s="257"/>
      <c r="AM966" s="225"/>
      <c r="AN966" s="225"/>
      <c r="AO966" s="225"/>
      <c r="AP966" s="225"/>
      <c r="AQ966" s="225"/>
      <c r="AR966" s="225"/>
      <c r="AS966" s="225"/>
      <c r="AT966" s="225"/>
      <c r="AU966" s="225"/>
      <c r="AV966" s="225"/>
      <c r="AW966" s="225"/>
      <c r="AX966" s="225"/>
      <c r="AY966" s="225"/>
      <c r="AZ966" s="225"/>
      <c r="BA966" s="225"/>
      <c r="BB966" s="225"/>
      <c r="BC966" s="225"/>
      <c r="BD966" s="225"/>
      <c r="BE966" s="225"/>
      <c r="BF966" s="225"/>
      <c r="BG966" s="225"/>
      <c r="BH966" s="225"/>
      <c r="BI966" s="225"/>
      <c r="BJ966" s="225"/>
      <c r="BK966" s="225"/>
      <c r="BL966" s="225"/>
      <c r="BM966" s="225"/>
      <c r="BN966" s="225"/>
      <c r="BO966" s="225"/>
      <c r="BP966" s="225"/>
      <c r="BQ966" s="225"/>
      <c r="BR966" s="225"/>
      <c r="BS966" s="225"/>
      <c r="BT966" s="225"/>
      <c r="BU966" s="225"/>
      <c r="BV966" s="225"/>
      <c r="BW966" s="225"/>
      <c r="BX966" s="225"/>
      <c r="BY966" s="225"/>
      <c r="BZ966" s="225"/>
      <c r="CA966" s="225"/>
      <c r="CB966" s="225"/>
      <c r="CC966" s="225"/>
      <c r="CD966" s="225"/>
      <c r="CE966" s="225"/>
      <c r="CF966" s="225"/>
      <c r="CG966" s="225"/>
      <c r="CH966" s="225"/>
      <c r="CI966" s="225"/>
      <c r="CJ966" s="225"/>
      <c r="CK966" s="225"/>
      <c r="CL966" s="225"/>
      <c r="CM966" s="225"/>
      <c r="CN966" s="225"/>
      <c r="CO966" s="225"/>
      <c r="CP966" s="225"/>
      <c r="CQ966" s="225"/>
      <c r="CR966" s="225"/>
      <c r="CS966" s="225"/>
      <c r="CT966" s="225"/>
    </row>
    <row r="967" spans="1:98" ht="12" customHeight="1" x14ac:dyDescent="0.25">
      <c r="A967" s="225"/>
      <c r="B967" s="225"/>
      <c r="C967" s="225"/>
      <c r="D967" s="225"/>
      <c r="E967" s="225"/>
      <c r="F967" s="225"/>
      <c r="G967" s="225"/>
      <c r="H967" s="225"/>
      <c r="I967" s="225"/>
      <c r="J967" s="225"/>
      <c r="K967" s="225"/>
      <c r="L967" s="225"/>
      <c r="M967" s="225"/>
      <c r="N967" s="225"/>
      <c r="O967" s="225"/>
      <c r="P967" s="225"/>
      <c r="Q967" s="225"/>
      <c r="R967" s="225"/>
      <c r="S967" s="225"/>
      <c r="T967" s="225"/>
      <c r="U967" s="225"/>
      <c r="V967" s="225"/>
      <c r="W967" s="225"/>
      <c r="X967" s="225"/>
      <c r="Y967" s="225"/>
      <c r="Z967" s="225"/>
      <c r="AA967" s="225"/>
      <c r="AB967" s="225"/>
      <c r="AC967" s="225"/>
      <c r="AD967" s="225"/>
      <c r="AE967" s="225"/>
      <c r="AF967" s="225"/>
      <c r="AG967" s="225"/>
      <c r="AH967" s="225"/>
      <c r="AI967" s="225"/>
      <c r="AJ967" s="225"/>
      <c r="AK967" s="257"/>
      <c r="AL967" s="257"/>
      <c r="AM967" s="225"/>
      <c r="AN967" s="225"/>
      <c r="AO967" s="225"/>
      <c r="AP967" s="225"/>
      <c r="AQ967" s="225"/>
      <c r="AR967" s="225"/>
      <c r="AS967" s="225"/>
      <c r="AT967" s="225"/>
      <c r="AU967" s="225"/>
      <c r="AV967" s="225"/>
      <c r="AW967" s="225"/>
      <c r="AX967" s="225"/>
      <c r="AY967" s="225"/>
      <c r="AZ967" s="225"/>
      <c r="BA967" s="225"/>
      <c r="BB967" s="225"/>
      <c r="BC967" s="225"/>
      <c r="BD967" s="225"/>
      <c r="BE967" s="225"/>
      <c r="BF967" s="225"/>
      <c r="BG967" s="225"/>
      <c r="BH967" s="225"/>
      <c r="BI967" s="225"/>
      <c r="BJ967" s="225"/>
      <c r="BK967" s="225"/>
      <c r="BL967" s="225"/>
      <c r="BM967" s="225"/>
      <c r="BN967" s="225"/>
      <c r="BO967" s="225"/>
      <c r="BP967" s="225"/>
      <c r="BQ967" s="225"/>
      <c r="BR967" s="225"/>
      <c r="BS967" s="225"/>
      <c r="BT967" s="225"/>
      <c r="BU967" s="225"/>
      <c r="BV967" s="225"/>
      <c r="BW967" s="225"/>
      <c r="BX967" s="225"/>
      <c r="BY967" s="225"/>
      <c r="BZ967" s="225"/>
      <c r="CA967" s="225"/>
      <c r="CB967" s="225"/>
      <c r="CC967" s="225"/>
      <c r="CD967" s="225"/>
      <c r="CE967" s="225"/>
      <c r="CF967" s="225"/>
      <c r="CG967" s="225"/>
      <c r="CH967" s="225"/>
      <c r="CI967" s="225"/>
      <c r="CJ967" s="225"/>
      <c r="CK967" s="225"/>
      <c r="CL967" s="225"/>
      <c r="CM967" s="225"/>
      <c r="CN967" s="225"/>
      <c r="CO967" s="225"/>
      <c r="CP967" s="225"/>
      <c r="CQ967" s="225"/>
      <c r="CR967" s="225"/>
      <c r="CS967" s="225"/>
      <c r="CT967" s="225"/>
    </row>
    <row r="968" spans="1:98" ht="12" customHeight="1" x14ac:dyDescent="0.25">
      <c r="A968" s="225"/>
      <c r="B968" s="225"/>
      <c r="C968" s="225"/>
      <c r="D968" s="225"/>
      <c r="E968" s="225"/>
      <c r="F968" s="225"/>
      <c r="G968" s="225"/>
      <c r="H968" s="225"/>
      <c r="I968" s="225"/>
      <c r="J968" s="225"/>
      <c r="K968" s="225"/>
      <c r="L968" s="225"/>
      <c r="M968" s="225"/>
      <c r="N968" s="225"/>
      <c r="O968" s="225"/>
      <c r="P968" s="225"/>
      <c r="Q968" s="225"/>
      <c r="R968" s="225"/>
      <c r="S968" s="225"/>
      <c r="T968" s="225"/>
      <c r="U968" s="225"/>
      <c r="V968" s="225"/>
      <c r="W968" s="225"/>
      <c r="X968" s="225"/>
      <c r="Y968" s="225"/>
      <c r="Z968" s="225"/>
      <c r="AA968" s="225"/>
      <c r="AB968" s="225"/>
      <c r="AC968" s="225"/>
      <c r="AD968" s="225"/>
      <c r="AE968" s="225"/>
      <c r="AF968" s="225"/>
      <c r="AG968" s="225"/>
      <c r="AH968" s="225"/>
      <c r="AI968" s="225"/>
      <c r="AJ968" s="225"/>
      <c r="AK968" s="257"/>
      <c r="AL968" s="257"/>
      <c r="AM968" s="225"/>
      <c r="AN968" s="225"/>
      <c r="AO968" s="225"/>
      <c r="AP968" s="225"/>
      <c r="AQ968" s="225"/>
      <c r="AR968" s="225"/>
      <c r="AS968" s="225"/>
      <c r="AT968" s="225"/>
      <c r="AU968" s="225"/>
      <c r="AV968" s="225"/>
      <c r="AW968" s="225"/>
      <c r="AX968" s="225"/>
      <c r="AY968" s="225"/>
      <c r="AZ968" s="225"/>
      <c r="BA968" s="225"/>
      <c r="BB968" s="225"/>
      <c r="BC968" s="225"/>
      <c r="BD968" s="225"/>
      <c r="BE968" s="225"/>
      <c r="BF968" s="225"/>
      <c r="BG968" s="225"/>
      <c r="BH968" s="225"/>
      <c r="BI968" s="225"/>
      <c r="BJ968" s="225"/>
      <c r="BK968" s="225"/>
      <c r="BL968" s="225"/>
      <c r="BM968" s="225"/>
      <c r="BN968" s="225"/>
      <c r="BO968" s="225"/>
      <c r="BP968" s="225"/>
      <c r="BQ968" s="225"/>
      <c r="BR968" s="225"/>
      <c r="BS968" s="225"/>
      <c r="BT968" s="225"/>
      <c r="BU968" s="225"/>
      <c r="BV968" s="225"/>
      <c r="BW968" s="225"/>
      <c r="BX968" s="225"/>
      <c r="BY968" s="225"/>
      <c r="BZ968" s="225"/>
      <c r="CA968" s="225"/>
      <c r="CB968" s="225"/>
      <c r="CC968" s="225"/>
      <c r="CD968" s="225"/>
      <c r="CE968" s="225"/>
      <c r="CF968" s="225"/>
      <c r="CG968" s="225"/>
      <c r="CH968" s="225"/>
      <c r="CI968" s="225"/>
      <c r="CJ968" s="225"/>
      <c r="CK968" s="225"/>
      <c r="CL968" s="225"/>
      <c r="CM968" s="225"/>
      <c r="CN968" s="225"/>
      <c r="CO968" s="225"/>
      <c r="CP968" s="225"/>
      <c r="CQ968" s="225"/>
      <c r="CR968" s="225"/>
      <c r="CS968" s="225"/>
      <c r="CT968" s="225"/>
    </row>
    <row r="969" spans="1:98" ht="12" customHeight="1" x14ac:dyDescent="0.25">
      <c r="A969" s="225"/>
      <c r="B969" s="225"/>
      <c r="C969" s="225"/>
      <c r="D969" s="225"/>
      <c r="E969" s="225"/>
      <c r="F969" s="225"/>
      <c r="G969" s="225"/>
      <c r="H969" s="225"/>
      <c r="I969" s="225"/>
      <c r="J969" s="225"/>
      <c r="K969" s="225"/>
      <c r="L969" s="225"/>
      <c r="M969" s="225"/>
      <c r="N969" s="225"/>
      <c r="O969" s="225"/>
      <c r="P969" s="225"/>
      <c r="Q969" s="225"/>
      <c r="R969" s="225"/>
      <c r="S969" s="225"/>
      <c r="T969" s="225"/>
      <c r="U969" s="225"/>
      <c r="V969" s="225"/>
      <c r="W969" s="225"/>
      <c r="X969" s="225"/>
      <c r="Y969" s="225"/>
      <c r="Z969" s="225"/>
      <c r="AA969" s="225"/>
      <c r="AB969" s="225"/>
      <c r="AC969" s="225"/>
      <c r="AD969" s="225"/>
      <c r="AE969" s="225"/>
      <c r="AF969" s="225"/>
      <c r="AG969" s="225"/>
      <c r="AH969" s="225"/>
      <c r="AI969" s="225"/>
      <c r="AJ969" s="225"/>
      <c r="AK969" s="257"/>
      <c r="AL969" s="257"/>
      <c r="AM969" s="225"/>
      <c r="AN969" s="225"/>
      <c r="AO969" s="225"/>
      <c r="AP969" s="225"/>
      <c r="AQ969" s="225"/>
      <c r="AR969" s="225"/>
      <c r="AS969" s="225"/>
      <c r="AT969" s="225"/>
      <c r="AU969" s="225"/>
      <c r="AV969" s="225"/>
      <c r="AW969" s="225"/>
      <c r="AX969" s="225"/>
      <c r="AY969" s="225"/>
      <c r="AZ969" s="225"/>
      <c r="BA969" s="225"/>
      <c r="BB969" s="225"/>
      <c r="BC969" s="225"/>
      <c r="BD969" s="225"/>
      <c r="BE969" s="225"/>
      <c r="BF969" s="225"/>
      <c r="BG969" s="225"/>
      <c r="BH969" s="225"/>
      <c r="BI969" s="225"/>
      <c r="BJ969" s="225"/>
      <c r="BK969" s="225"/>
      <c r="BL969" s="225"/>
      <c r="BM969" s="225"/>
      <c r="BN969" s="225"/>
      <c r="BO969" s="225"/>
      <c r="BP969" s="225"/>
      <c r="BQ969" s="225"/>
      <c r="BR969" s="225"/>
      <c r="BS969" s="225"/>
      <c r="BT969" s="225"/>
      <c r="BU969" s="225"/>
      <c r="BV969" s="225"/>
      <c r="BW969" s="225"/>
      <c r="BX969" s="225"/>
      <c r="BY969" s="225"/>
      <c r="BZ969" s="225"/>
      <c r="CA969" s="225"/>
      <c r="CB969" s="225"/>
      <c r="CC969" s="225"/>
      <c r="CD969" s="225"/>
      <c r="CE969" s="225"/>
      <c r="CF969" s="225"/>
      <c r="CG969" s="225"/>
      <c r="CH969" s="225"/>
      <c r="CI969" s="225"/>
      <c r="CJ969" s="225"/>
      <c r="CK969" s="225"/>
      <c r="CL969" s="225"/>
      <c r="CM969" s="225"/>
      <c r="CN969" s="225"/>
      <c r="CO969" s="225"/>
      <c r="CP969" s="225"/>
      <c r="CQ969" s="225"/>
      <c r="CR969" s="225"/>
      <c r="CS969" s="225"/>
      <c r="CT969" s="225"/>
    </row>
    <row r="970" spans="1:98" ht="12" customHeight="1" x14ac:dyDescent="0.25">
      <c r="A970" s="225"/>
      <c r="B970" s="225"/>
      <c r="C970" s="225"/>
      <c r="D970" s="225"/>
      <c r="E970" s="225"/>
      <c r="F970" s="225"/>
      <c r="G970" s="225"/>
      <c r="H970" s="225"/>
      <c r="I970" s="225"/>
      <c r="J970" s="225"/>
      <c r="K970" s="225"/>
      <c r="L970" s="225"/>
      <c r="M970" s="225"/>
      <c r="N970" s="225"/>
      <c r="O970" s="225"/>
      <c r="P970" s="225"/>
      <c r="Q970" s="225"/>
      <c r="R970" s="225"/>
      <c r="S970" s="225"/>
      <c r="T970" s="225"/>
      <c r="U970" s="225"/>
      <c r="V970" s="225"/>
      <c r="W970" s="225"/>
      <c r="X970" s="225"/>
      <c r="Y970" s="225"/>
      <c r="Z970" s="225"/>
      <c r="AA970" s="225"/>
      <c r="AB970" s="225"/>
      <c r="AC970" s="225"/>
      <c r="AD970" s="225"/>
      <c r="AE970" s="225"/>
      <c r="AF970" s="225"/>
      <c r="AG970" s="225"/>
      <c r="AH970" s="225"/>
      <c r="AI970" s="225"/>
      <c r="AJ970" s="225"/>
      <c r="AK970" s="257"/>
      <c r="AL970" s="257"/>
      <c r="AM970" s="225"/>
      <c r="AN970" s="225"/>
      <c r="AO970" s="225"/>
      <c r="AP970" s="225"/>
      <c r="AQ970" s="225"/>
      <c r="AR970" s="225"/>
      <c r="AS970" s="225"/>
      <c r="AT970" s="225"/>
      <c r="AU970" s="225"/>
      <c r="AV970" s="225"/>
      <c r="AW970" s="225"/>
      <c r="AX970" s="225"/>
      <c r="AY970" s="225"/>
      <c r="AZ970" s="225"/>
      <c r="BA970" s="225"/>
      <c r="BB970" s="225"/>
      <c r="BC970" s="225"/>
      <c r="BD970" s="225"/>
      <c r="BE970" s="225"/>
      <c r="BF970" s="225"/>
      <c r="BG970" s="225"/>
      <c r="BH970" s="225"/>
      <c r="BI970" s="225"/>
      <c r="BJ970" s="225"/>
      <c r="BK970" s="225"/>
      <c r="BL970" s="225"/>
      <c r="BM970" s="225"/>
      <c r="BN970" s="225"/>
      <c r="BO970" s="225"/>
      <c r="BP970" s="225"/>
      <c r="BQ970" s="225"/>
      <c r="BR970" s="225"/>
      <c r="BS970" s="225"/>
      <c r="BT970" s="225"/>
      <c r="BU970" s="225"/>
      <c r="BV970" s="225"/>
      <c r="BW970" s="225"/>
      <c r="BX970" s="225"/>
      <c r="BY970" s="225"/>
      <c r="BZ970" s="225"/>
      <c r="CA970" s="225"/>
      <c r="CB970" s="225"/>
      <c r="CC970" s="225"/>
      <c r="CD970" s="225"/>
      <c r="CE970" s="225"/>
      <c r="CF970" s="225"/>
      <c r="CG970" s="225"/>
      <c r="CH970" s="225"/>
      <c r="CI970" s="225"/>
      <c r="CJ970" s="225"/>
      <c r="CK970" s="225"/>
      <c r="CL970" s="225"/>
      <c r="CM970" s="225"/>
      <c r="CN970" s="225"/>
      <c r="CO970" s="225"/>
      <c r="CP970" s="225"/>
      <c r="CQ970" s="225"/>
      <c r="CR970" s="225"/>
      <c r="CS970" s="225"/>
      <c r="CT970" s="225"/>
    </row>
    <row r="971" spans="1:98" ht="12" customHeight="1" x14ac:dyDescent="0.25">
      <c r="A971" s="225"/>
      <c r="B971" s="225"/>
      <c r="C971" s="225"/>
      <c r="D971" s="225"/>
      <c r="E971" s="225"/>
      <c r="F971" s="225"/>
      <c r="G971" s="225"/>
      <c r="H971" s="225"/>
      <c r="I971" s="225"/>
      <c r="J971" s="225"/>
      <c r="K971" s="225"/>
      <c r="L971" s="225"/>
      <c r="M971" s="225"/>
      <c r="N971" s="225"/>
      <c r="O971" s="225"/>
      <c r="P971" s="225"/>
      <c r="Q971" s="225"/>
      <c r="R971" s="225"/>
      <c r="S971" s="225"/>
      <c r="T971" s="225"/>
      <c r="U971" s="225"/>
      <c r="V971" s="225"/>
      <c r="W971" s="225"/>
      <c r="X971" s="225"/>
      <c r="Y971" s="225"/>
      <c r="Z971" s="225"/>
      <c r="AA971" s="225"/>
      <c r="AB971" s="225"/>
      <c r="AC971" s="225"/>
      <c r="AD971" s="225"/>
      <c r="AE971" s="225"/>
      <c r="AF971" s="225"/>
      <c r="AG971" s="225"/>
      <c r="AH971" s="225"/>
      <c r="AI971" s="225"/>
      <c r="AJ971" s="225"/>
      <c r="AK971" s="257"/>
      <c r="AL971" s="257"/>
      <c r="AM971" s="225"/>
      <c r="AN971" s="225"/>
      <c r="AO971" s="225"/>
      <c r="AP971" s="225"/>
      <c r="AQ971" s="225"/>
      <c r="AR971" s="225"/>
      <c r="AS971" s="225"/>
      <c r="AT971" s="225"/>
      <c r="AU971" s="225"/>
      <c r="AV971" s="225"/>
      <c r="AW971" s="225"/>
      <c r="AX971" s="225"/>
      <c r="AY971" s="225"/>
      <c r="AZ971" s="225"/>
      <c r="BA971" s="225"/>
      <c r="BB971" s="225"/>
      <c r="BC971" s="225"/>
      <c r="BD971" s="225"/>
      <c r="BE971" s="225"/>
      <c r="BF971" s="225"/>
      <c r="BG971" s="225"/>
      <c r="BH971" s="225"/>
      <c r="BI971" s="225"/>
      <c r="BJ971" s="225"/>
      <c r="BK971" s="225"/>
      <c r="BL971" s="225"/>
      <c r="BM971" s="225"/>
      <c r="BN971" s="225"/>
      <c r="BO971" s="225"/>
      <c r="BP971" s="225"/>
      <c r="BQ971" s="225"/>
      <c r="BR971" s="225"/>
      <c r="BS971" s="225"/>
      <c r="BT971" s="225"/>
      <c r="BU971" s="225"/>
      <c r="BV971" s="225"/>
      <c r="BW971" s="225"/>
      <c r="BX971" s="225"/>
      <c r="BY971" s="225"/>
      <c r="BZ971" s="225"/>
      <c r="CA971" s="225"/>
      <c r="CB971" s="225"/>
      <c r="CC971" s="225"/>
      <c r="CD971" s="225"/>
      <c r="CE971" s="225"/>
      <c r="CF971" s="225"/>
      <c r="CG971" s="225"/>
      <c r="CH971" s="225"/>
      <c r="CI971" s="225"/>
      <c r="CJ971" s="225"/>
      <c r="CK971" s="225"/>
      <c r="CL971" s="225"/>
      <c r="CM971" s="225"/>
      <c r="CN971" s="225"/>
      <c r="CO971" s="225"/>
      <c r="CP971" s="225"/>
      <c r="CQ971" s="225"/>
      <c r="CR971" s="225"/>
      <c r="CS971" s="225"/>
      <c r="CT971" s="225"/>
    </row>
    <row r="972" spans="1:98" ht="12" customHeight="1" x14ac:dyDescent="0.25">
      <c r="A972" s="225"/>
      <c r="B972" s="225"/>
      <c r="C972" s="225"/>
      <c r="D972" s="225"/>
      <c r="E972" s="225"/>
      <c r="F972" s="225"/>
      <c r="G972" s="225"/>
      <c r="H972" s="225"/>
      <c r="I972" s="225"/>
      <c r="J972" s="225"/>
      <c r="K972" s="225"/>
      <c r="L972" s="225"/>
      <c r="M972" s="225"/>
      <c r="N972" s="225"/>
      <c r="O972" s="225"/>
      <c r="P972" s="225"/>
      <c r="Q972" s="225"/>
      <c r="R972" s="225"/>
      <c r="S972" s="225"/>
      <c r="T972" s="225"/>
      <c r="U972" s="225"/>
      <c r="V972" s="225"/>
      <c r="W972" s="225"/>
      <c r="X972" s="225"/>
      <c r="Y972" s="225"/>
      <c r="Z972" s="225"/>
      <c r="AA972" s="225"/>
      <c r="AB972" s="225"/>
      <c r="AC972" s="225"/>
      <c r="AD972" s="225"/>
      <c r="AE972" s="225"/>
      <c r="AF972" s="225"/>
      <c r="AG972" s="225"/>
      <c r="AH972" s="225"/>
      <c r="AI972" s="225"/>
      <c r="AJ972" s="225"/>
      <c r="AK972" s="257"/>
      <c r="AL972" s="257"/>
      <c r="AM972" s="225"/>
      <c r="AN972" s="225"/>
      <c r="AO972" s="225"/>
      <c r="AP972" s="225"/>
      <c r="AQ972" s="225"/>
      <c r="AR972" s="225"/>
      <c r="AS972" s="225"/>
      <c r="AT972" s="225"/>
      <c r="AU972" s="225"/>
      <c r="AV972" s="225"/>
      <c r="AW972" s="225"/>
      <c r="AX972" s="225"/>
      <c r="AY972" s="225"/>
      <c r="AZ972" s="225"/>
      <c r="BA972" s="225"/>
      <c r="BB972" s="225"/>
      <c r="BC972" s="225"/>
      <c r="BD972" s="225"/>
      <c r="BE972" s="225"/>
      <c r="BF972" s="225"/>
      <c r="BG972" s="225"/>
      <c r="BH972" s="225"/>
      <c r="BI972" s="225"/>
      <c r="BJ972" s="225"/>
      <c r="BK972" s="225"/>
      <c r="BL972" s="225"/>
      <c r="BM972" s="225"/>
      <c r="BN972" s="225"/>
      <c r="BO972" s="225"/>
      <c r="BP972" s="225"/>
      <c r="BQ972" s="225"/>
      <c r="BR972" s="225"/>
      <c r="BS972" s="225"/>
      <c r="BT972" s="225"/>
      <c r="BU972" s="225"/>
      <c r="BV972" s="225"/>
      <c r="BW972" s="225"/>
      <c r="BX972" s="225"/>
      <c r="BY972" s="225"/>
      <c r="BZ972" s="225"/>
      <c r="CA972" s="225"/>
      <c r="CB972" s="225"/>
      <c r="CC972" s="225"/>
      <c r="CD972" s="225"/>
      <c r="CE972" s="225"/>
      <c r="CF972" s="225"/>
      <c r="CG972" s="225"/>
      <c r="CH972" s="225"/>
      <c r="CI972" s="225"/>
      <c r="CJ972" s="225"/>
      <c r="CK972" s="225"/>
      <c r="CL972" s="225"/>
      <c r="CM972" s="225"/>
      <c r="CN972" s="225"/>
      <c r="CO972" s="225"/>
      <c r="CP972" s="225"/>
      <c r="CQ972" s="225"/>
      <c r="CR972" s="225"/>
      <c r="CS972" s="225"/>
      <c r="CT972" s="225"/>
    </row>
    <row r="973" spans="1:98" ht="12" customHeight="1" x14ac:dyDescent="0.25">
      <c r="A973" s="225"/>
      <c r="B973" s="225"/>
      <c r="C973" s="225"/>
      <c r="D973" s="225"/>
      <c r="E973" s="225"/>
      <c r="F973" s="225"/>
      <c r="G973" s="225"/>
      <c r="H973" s="225"/>
      <c r="I973" s="225"/>
      <c r="J973" s="225"/>
      <c r="K973" s="225"/>
      <c r="L973" s="225"/>
      <c r="M973" s="225"/>
      <c r="N973" s="225"/>
      <c r="O973" s="225"/>
      <c r="P973" s="225"/>
      <c r="Q973" s="225"/>
      <c r="R973" s="225"/>
      <c r="S973" s="225"/>
      <c r="T973" s="225"/>
      <c r="U973" s="225"/>
      <c r="V973" s="225"/>
      <c r="W973" s="225"/>
      <c r="X973" s="225"/>
      <c r="Y973" s="225"/>
      <c r="Z973" s="225"/>
      <c r="AA973" s="225"/>
      <c r="AB973" s="225"/>
      <c r="AC973" s="225"/>
      <c r="AD973" s="225"/>
      <c r="AE973" s="225"/>
      <c r="AF973" s="225"/>
      <c r="AG973" s="225"/>
      <c r="AH973" s="225"/>
      <c r="AI973" s="225"/>
      <c r="AJ973" s="225"/>
      <c r="AK973" s="257"/>
      <c r="AL973" s="257"/>
      <c r="AM973" s="225"/>
      <c r="AN973" s="225"/>
      <c r="AO973" s="225"/>
      <c r="AP973" s="225"/>
      <c r="AQ973" s="225"/>
      <c r="AR973" s="225"/>
      <c r="AS973" s="225"/>
      <c r="AT973" s="225"/>
      <c r="AU973" s="225"/>
      <c r="AV973" s="225"/>
      <c r="AW973" s="225"/>
      <c r="AX973" s="225"/>
      <c r="AY973" s="225"/>
      <c r="AZ973" s="225"/>
      <c r="BA973" s="225"/>
      <c r="BB973" s="225"/>
      <c r="BC973" s="225"/>
      <c r="BD973" s="225"/>
      <c r="BE973" s="225"/>
      <c r="BF973" s="225"/>
      <c r="BG973" s="225"/>
      <c r="BH973" s="225"/>
      <c r="BI973" s="225"/>
      <c r="BJ973" s="225"/>
      <c r="BK973" s="225"/>
      <c r="BL973" s="225"/>
      <c r="BM973" s="225"/>
      <c r="BN973" s="225"/>
      <c r="BO973" s="225"/>
      <c r="BP973" s="225"/>
      <c r="BQ973" s="225"/>
      <c r="BR973" s="225"/>
      <c r="BS973" s="225"/>
      <c r="BT973" s="225"/>
      <c r="BU973" s="225"/>
      <c r="BV973" s="225"/>
      <c r="BW973" s="225"/>
      <c r="BX973" s="225"/>
      <c r="BY973" s="225"/>
      <c r="BZ973" s="225"/>
      <c r="CA973" s="225"/>
      <c r="CB973" s="225"/>
      <c r="CC973" s="225"/>
      <c r="CD973" s="225"/>
      <c r="CE973" s="225"/>
      <c r="CF973" s="225"/>
      <c r="CG973" s="225"/>
      <c r="CH973" s="225"/>
      <c r="CI973" s="225"/>
      <c r="CJ973" s="225"/>
      <c r="CK973" s="225"/>
      <c r="CL973" s="225"/>
      <c r="CM973" s="225"/>
      <c r="CN973" s="225"/>
      <c r="CO973" s="225"/>
      <c r="CP973" s="225"/>
      <c r="CQ973" s="225"/>
      <c r="CR973" s="225"/>
      <c r="CS973" s="225"/>
      <c r="CT973" s="225"/>
    </row>
    <row r="974" spans="1:98" ht="12" customHeight="1" x14ac:dyDescent="0.25">
      <c r="A974" s="225"/>
      <c r="B974" s="225"/>
      <c r="C974" s="225"/>
      <c r="D974" s="225"/>
      <c r="E974" s="225"/>
      <c r="F974" s="225"/>
      <c r="G974" s="225"/>
      <c r="H974" s="225"/>
      <c r="I974" s="225"/>
      <c r="J974" s="225"/>
      <c r="K974" s="225"/>
      <c r="L974" s="225"/>
      <c r="M974" s="225"/>
      <c r="N974" s="225"/>
      <c r="O974" s="225"/>
      <c r="P974" s="225"/>
      <c r="Q974" s="225"/>
      <c r="R974" s="225"/>
      <c r="S974" s="225"/>
      <c r="T974" s="225"/>
      <c r="U974" s="225"/>
      <c r="V974" s="225"/>
      <c r="W974" s="225"/>
      <c r="X974" s="225"/>
      <c r="Y974" s="225"/>
      <c r="Z974" s="225"/>
      <c r="AA974" s="225"/>
      <c r="AB974" s="225"/>
      <c r="AC974" s="225"/>
      <c r="AD974" s="225"/>
      <c r="AE974" s="225"/>
      <c r="AF974" s="225"/>
      <c r="AG974" s="225"/>
      <c r="AH974" s="225"/>
      <c r="AI974" s="225"/>
      <c r="AJ974" s="225"/>
      <c r="AK974" s="257"/>
      <c r="AL974" s="257"/>
      <c r="AM974" s="225"/>
      <c r="AN974" s="225"/>
      <c r="AO974" s="225"/>
      <c r="AP974" s="225"/>
      <c r="AQ974" s="225"/>
      <c r="AR974" s="225"/>
      <c r="AS974" s="225"/>
      <c r="AT974" s="225"/>
      <c r="AU974" s="225"/>
      <c r="AV974" s="225"/>
      <c r="AW974" s="225"/>
      <c r="AX974" s="225"/>
      <c r="AY974" s="225"/>
      <c r="AZ974" s="225"/>
      <c r="BA974" s="225"/>
      <c r="BB974" s="225"/>
      <c r="BC974" s="225"/>
      <c r="BD974" s="225"/>
      <c r="BE974" s="225"/>
      <c r="BF974" s="225"/>
      <c r="BG974" s="225"/>
      <c r="BH974" s="225"/>
      <c r="BI974" s="225"/>
      <c r="BJ974" s="225"/>
      <c r="BK974" s="225"/>
      <c r="BL974" s="225"/>
      <c r="BM974" s="225"/>
      <c r="BN974" s="225"/>
      <c r="BO974" s="225"/>
      <c r="BP974" s="225"/>
      <c r="BQ974" s="225"/>
      <c r="BR974" s="225"/>
      <c r="BS974" s="225"/>
      <c r="BT974" s="225"/>
      <c r="BU974" s="225"/>
      <c r="BV974" s="225"/>
      <c r="BW974" s="225"/>
      <c r="BX974" s="225"/>
      <c r="BY974" s="225"/>
      <c r="BZ974" s="225"/>
      <c r="CA974" s="225"/>
      <c r="CB974" s="225"/>
      <c r="CC974" s="225"/>
      <c r="CD974" s="225"/>
      <c r="CE974" s="225"/>
      <c r="CF974" s="225"/>
      <c r="CG974" s="225"/>
      <c r="CH974" s="225"/>
      <c r="CI974" s="225"/>
      <c r="CJ974" s="225"/>
      <c r="CK974" s="225"/>
      <c r="CL974" s="225"/>
      <c r="CM974" s="225"/>
      <c r="CN974" s="225"/>
      <c r="CO974" s="225"/>
      <c r="CP974" s="225"/>
      <c r="CQ974" s="225"/>
      <c r="CR974" s="225"/>
      <c r="CS974" s="225"/>
      <c r="CT974" s="225"/>
    </row>
    <row r="975" spans="1:98" ht="12" customHeight="1" x14ac:dyDescent="0.25">
      <c r="A975" s="225"/>
      <c r="B975" s="225"/>
      <c r="C975" s="225"/>
      <c r="D975" s="225"/>
      <c r="E975" s="225"/>
      <c r="F975" s="225"/>
      <c r="G975" s="225"/>
      <c r="H975" s="225"/>
      <c r="I975" s="225"/>
      <c r="J975" s="225"/>
      <c r="K975" s="225"/>
      <c r="L975" s="225"/>
      <c r="M975" s="225"/>
      <c r="N975" s="225"/>
      <c r="O975" s="225"/>
      <c r="P975" s="225"/>
      <c r="Q975" s="225"/>
      <c r="R975" s="225"/>
      <c r="S975" s="225"/>
      <c r="T975" s="225"/>
      <c r="U975" s="225"/>
      <c r="V975" s="225"/>
      <c r="W975" s="225"/>
      <c r="X975" s="225"/>
      <c r="Y975" s="225"/>
      <c r="Z975" s="225"/>
      <c r="AA975" s="225"/>
      <c r="AB975" s="225"/>
      <c r="AC975" s="225"/>
      <c r="AD975" s="225"/>
      <c r="AE975" s="225"/>
      <c r="AF975" s="225"/>
      <c r="AG975" s="225"/>
      <c r="AH975" s="225"/>
      <c r="AI975" s="225"/>
      <c r="AJ975" s="225"/>
      <c r="AK975" s="257"/>
      <c r="AL975" s="257"/>
      <c r="AM975" s="225"/>
      <c r="AN975" s="225"/>
      <c r="AO975" s="225"/>
      <c r="AP975" s="225"/>
      <c r="AQ975" s="225"/>
      <c r="AR975" s="225"/>
      <c r="AS975" s="225"/>
      <c r="AT975" s="225"/>
      <c r="AU975" s="225"/>
      <c r="AV975" s="225"/>
      <c r="AW975" s="225"/>
      <c r="AX975" s="225"/>
      <c r="AY975" s="225"/>
      <c r="AZ975" s="225"/>
      <c r="BA975" s="225"/>
      <c r="BB975" s="225"/>
      <c r="BC975" s="225"/>
      <c r="BD975" s="225"/>
      <c r="BE975" s="225"/>
      <c r="BF975" s="225"/>
      <c r="BG975" s="225"/>
      <c r="BH975" s="225"/>
      <c r="BI975" s="225"/>
      <c r="BJ975" s="225"/>
      <c r="BK975" s="225"/>
      <c r="BL975" s="225"/>
      <c r="BM975" s="225"/>
      <c r="BN975" s="225"/>
      <c r="BO975" s="225"/>
      <c r="BP975" s="225"/>
      <c r="BQ975" s="225"/>
      <c r="BR975" s="225"/>
      <c r="BS975" s="225"/>
      <c r="BT975" s="225"/>
      <c r="BU975" s="225"/>
      <c r="BV975" s="225"/>
      <c r="BW975" s="225"/>
      <c r="BX975" s="225"/>
      <c r="BY975" s="225"/>
      <c r="BZ975" s="225"/>
      <c r="CA975" s="225"/>
      <c r="CB975" s="225"/>
      <c r="CC975" s="225"/>
      <c r="CD975" s="225"/>
      <c r="CE975" s="225"/>
      <c r="CF975" s="225"/>
      <c r="CG975" s="225"/>
      <c r="CH975" s="225"/>
      <c r="CI975" s="225"/>
      <c r="CJ975" s="225"/>
      <c r="CK975" s="225"/>
      <c r="CL975" s="225"/>
      <c r="CM975" s="225"/>
      <c r="CN975" s="225"/>
      <c r="CO975" s="225"/>
      <c r="CP975" s="225"/>
      <c r="CQ975" s="225"/>
      <c r="CR975" s="225"/>
      <c r="CS975" s="225"/>
      <c r="CT975" s="225"/>
    </row>
    <row r="976" spans="1:98" ht="12" customHeight="1" x14ac:dyDescent="0.25">
      <c r="A976" s="225"/>
      <c r="B976" s="225"/>
      <c r="C976" s="225"/>
      <c r="D976" s="225"/>
      <c r="E976" s="225"/>
      <c r="F976" s="225"/>
      <c r="G976" s="225"/>
      <c r="H976" s="225"/>
      <c r="I976" s="225"/>
      <c r="J976" s="225"/>
      <c r="K976" s="225"/>
      <c r="L976" s="225"/>
      <c r="M976" s="225"/>
      <c r="N976" s="225"/>
      <c r="O976" s="225"/>
      <c r="P976" s="225"/>
      <c r="Q976" s="225"/>
      <c r="R976" s="225"/>
      <c r="S976" s="225"/>
      <c r="T976" s="225"/>
      <c r="U976" s="225"/>
      <c r="V976" s="225"/>
      <c r="W976" s="225"/>
      <c r="X976" s="225"/>
      <c r="Y976" s="225"/>
      <c r="Z976" s="225"/>
      <c r="AA976" s="225"/>
      <c r="AB976" s="225"/>
      <c r="AC976" s="225"/>
      <c r="AD976" s="225"/>
      <c r="AE976" s="225"/>
      <c r="AF976" s="225"/>
      <c r="AG976" s="225"/>
      <c r="AH976" s="225"/>
      <c r="AI976" s="225"/>
      <c r="AJ976" s="225"/>
      <c r="AK976" s="257"/>
      <c r="AL976" s="257"/>
      <c r="AM976" s="225"/>
      <c r="AN976" s="225"/>
      <c r="AO976" s="225"/>
      <c r="AP976" s="225"/>
      <c r="AQ976" s="225"/>
      <c r="AR976" s="225"/>
      <c r="AS976" s="225"/>
      <c r="AT976" s="225"/>
      <c r="AU976" s="225"/>
      <c r="AV976" s="225"/>
      <c r="AW976" s="225"/>
      <c r="AX976" s="225"/>
      <c r="AY976" s="225"/>
      <c r="AZ976" s="225"/>
      <c r="BA976" s="225"/>
      <c r="BB976" s="225"/>
      <c r="BC976" s="225"/>
      <c r="BD976" s="225"/>
      <c r="BE976" s="225"/>
      <c r="BF976" s="225"/>
      <c r="BG976" s="225"/>
      <c r="BH976" s="225"/>
      <c r="BI976" s="225"/>
      <c r="BJ976" s="225"/>
      <c r="BK976" s="225"/>
      <c r="BL976" s="225"/>
      <c r="BM976" s="225"/>
      <c r="BN976" s="225"/>
      <c r="BO976" s="225"/>
      <c r="BP976" s="225"/>
      <c r="BQ976" s="225"/>
      <c r="BR976" s="225"/>
      <c r="BS976" s="225"/>
      <c r="BT976" s="225"/>
      <c r="BU976" s="225"/>
      <c r="BV976" s="225"/>
      <c r="BW976" s="225"/>
      <c r="BX976" s="225"/>
      <c r="BY976" s="225"/>
      <c r="BZ976" s="225"/>
      <c r="CA976" s="225"/>
      <c r="CB976" s="225"/>
      <c r="CC976" s="225"/>
      <c r="CD976" s="225"/>
      <c r="CE976" s="225"/>
      <c r="CF976" s="225"/>
      <c r="CG976" s="225"/>
      <c r="CH976" s="225"/>
      <c r="CI976" s="225"/>
      <c r="CJ976" s="225"/>
      <c r="CK976" s="225"/>
      <c r="CL976" s="225"/>
      <c r="CM976" s="225"/>
      <c r="CN976" s="225"/>
      <c r="CO976" s="225"/>
      <c r="CP976" s="225"/>
      <c r="CQ976" s="225"/>
      <c r="CR976" s="225"/>
      <c r="CS976" s="225"/>
      <c r="CT976" s="225"/>
    </row>
    <row r="977" spans="1:98" ht="12" customHeight="1" x14ac:dyDescent="0.25">
      <c r="A977" s="225"/>
      <c r="B977" s="225"/>
      <c r="C977" s="225"/>
      <c r="D977" s="225"/>
      <c r="E977" s="225"/>
      <c r="F977" s="225"/>
      <c r="G977" s="225"/>
      <c r="H977" s="225"/>
      <c r="I977" s="225"/>
      <c r="J977" s="225"/>
      <c r="K977" s="225"/>
      <c r="L977" s="225"/>
      <c r="M977" s="225"/>
      <c r="N977" s="225"/>
      <c r="O977" s="225"/>
      <c r="P977" s="225"/>
      <c r="Q977" s="225"/>
      <c r="R977" s="225"/>
      <c r="S977" s="225"/>
      <c r="T977" s="225"/>
      <c r="U977" s="225"/>
      <c r="V977" s="225"/>
      <c r="W977" s="225"/>
      <c r="X977" s="225"/>
      <c r="Y977" s="225"/>
      <c r="Z977" s="225"/>
      <c r="AA977" s="225"/>
      <c r="AB977" s="225"/>
      <c r="AC977" s="225"/>
      <c r="AD977" s="225"/>
      <c r="AE977" s="225"/>
      <c r="AF977" s="225"/>
      <c r="AG977" s="225"/>
      <c r="AH977" s="225"/>
      <c r="AI977" s="225"/>
      <c r="AJ977" s="225"/>
      <c r="AK977" s="257"/>
      <c r="AL977" s="257"/>
      <c r="AM977" s="225"/>
      <c r="AN977" s="225"/>
      <c r="AO977" s="225"/>
      <c r="AP977" s="225"/>
      <c r="AQ977" s="225"/>
      <c r="AR977" s="225"/>
      <c r="AS977" s="225"/>
      <c r="AT977" s="225"/>
      <c r="AU977" s="225"/>
      <c r="AV977" s="225"/>
      <c r="AW977" s="225"/>
      <c r="AX977" s="225"/>
      <c r="AY977" s="225"/>
      <c r="AZ977" s="225"/>
      <c r="BA977" s="225"/>
      <c r="BB977" s="225"/>
      <c r="BC977" s="225"/>
      <c r="BD977" s="225"/>
      <c r="BE977" s="225"/>
      <c r="BF977" s="225"/>
      <c r="BG977" s="225"/>
      <c r="BH977" s="225"/>
      <c r="BI977" s="225"/>
      <c r="BJ977" s="225"/>
      <c r="BK977" s="225"/>
      <c r="BL977" s="225"/>
      <c r="BM977" s="225"/>
      <c r="BN977" s="225"/>
      <c r="BO977" s="225"/>
      <c r="BP977" s="225"/>
      <c r="BQ977" s="225"/>
      <c r="BR977" s="225"/>
      <c r="BS977" s="225"/>
      <c r="BT977" s="225"/>
      <c r="BU977" s="225"/>
      <c r="BV977" s="225"/>
      <c r="BW977" s="225"/>
      <c r="BX977" s="225"/>
      <c r="BY977" s="225"/>
      <c r="BZ977" s="225"/>
      <c r="CA977" s="225"/>
      <c r="CB977" s="225"/>
      <c r="CC977" s="225"/>
      <c r="CD977" s="225"/>
      <c r="CE977" s="225"/>
      <c r="CF977" s="225"/>
      <c r="CG977" s="225"/>
      <c r="CH977" s="225"/>
      <c r="CI977" s="225"/>
      <c r="CJ977" s="225"/>
      <c r="CK977" s="225"/>
      <c r="CL977" s="225"/>
      <c r="CM977" s="225"/>
      <c r="CN977" s="225"/>
      <c r="CO977" s="225"/>
      <c r="CP977" s="225"/>
      <c r="CQ977" s="225"/>
      <c r="CR977" s="225"/>
      <c r="CS977" s="225"/>
      <c r="CT977" s="225"/>
    </row>
    <row r="978" spans="1:98" ht="12" customHeight="1" x14ac:dyDescent="0.25">
      <c r="A978" s="225"/>
      <c r="B978" s="225"/>
      <c r="C978" s="225"/>
      <c r="D978" s="225"/>
      <c r="E978" s="225"/>
      <c r="F978" s="225"/>
      <c r="G978" s="225"/>
      <c r="H978" s="225"/>
      <c r="I978" s="225"/>
      <c r="J978" s="225"/>
      <c r="K978" s="225"/>
      <c r="L978" s="225"/>
      <c r="M978" s="225"/>
      <c r="N978" s="225"/>
      <c r="O978" s="225"/>
      <c r="P978" s="225"/>
      <c r="Q978" s="225"/>
      <c r="R978" s="225"/>
      <c r="S978" s="225"/>
      <c r="T978" s="225"/>
      <c r="U978" s="225"/>
      <c r="V978" s="225"/>
      <c r="W978" s="225"/>
      <c r="X978" s="225"/>
      <c r="Y978" s="225"/>
      <c r="Z978" s="225"/>
      <c r="AA978" s="225"/>
      <c r="AB978" s="225"/>
      <c r="AC978" s="225"/>
      <c r="AD978" s="225"/>
      <c r="AE978" s="225"/>
      <c r="AF978" s="225"/>
      <c r="AG978" s="225"/>
      <c r="AH978" s="225"/>
      <c r="AI978" s="225"/>
      <c r="AJ978" s="225"/>
      <c r="AK978" s="257"/>
      <c r="AL978" s="257"/>
      <c r="AM978" s="225"/>
      <c r="AN978" s="225"/>
      <c r="AO978" s="225"/>
      <c r="AP978" s="225"/>
      <c r="AQ978" s="225"/>
      <c r="AR978" s="225"/>
      <c r="AS978" s="225"/>
      <c r="AT978" s="225"/>
      <c r="AU978" s="225"/>
      <c r="AV978" s="225"/>
      <c r="AW978" s="225"/>
      <c r="AX978" s="225"/>
      <c r="AY978" s="225"/>
      <c r="AZ978" s="225"/>
      <c r="BA978" s="225"/>
      <c r="BB978" s="225"/>
      <c r="BC978" s="225"/>
      <c r="BD978" s="225"/>
      <c r="BE978" s="225"/>
      <c r="BF978" s="225"/>
      <c r="BG978" s="225"/>
      <c r="BH978" s="225"/>
      <c r="BI978" s="225"/>
      <c r="BJ978" s="225"/>
      <c r="BK978" s="225"/>
      <c r="BL978" s="225"/>
      <c r="BM978" s="225"/>
      <c r="BN978" s="225"/>
      <c r="BO978" s="225"/>
      <c r="BP978" s="225"/>
      <c r="BQ978" s="225"/>
      <c r="BR978" s="225"/>
      <c r="BS978" s="225"/>
      <c r="BT978" s="225"/>
      <c r="BU978" s="225"/>
      <c r="BV978" s="225"/>
      <c r="BW978" s="225"/>
      <c r="BX978" s="225"/>
      <c r="BY978" s="225"/>
      <c r="BZ978" s="225"/>
      <c r="CA978" s="225"/>
      <c r="CB978" s="225"/>
      <c r="CC978" s="225"/>
      <c r="CD978" s="225"/>
      <c r="CE978" s="225"/>
      <c r="CF978" s="225"/>
      <c r="CG978" s="225"/>
      <c r="CH978" s="225"/>
      <c r="CI978" s="225"/>
      <c r="CJ978" s="225"/>
      <c r="CK978" s="225"/>
      <c r="CL978" s="225"/>
      <c r="CM978" s="225"/>
      <c r="CN978" s="225"/>
      <c r="CO978" s="225"/>
      <c r="CP978" s="225"/>
      <c r="CQ978" s="225"/>
      <c r="CR978" s="225"/>
      <c r="CS978" s="225"/>
      <c r="CT978" s="225"/>
    </row>
    <row r="979" spans="1:98" ht="12" customHeight="1" x14ac:dyDescent="0.25">
      <c r="A979" s="225"/>
      <c r="B979" s="225"/>
      <c r="C979" s="225"/>
      <c r="D979" s="225"/>
      <c r="E979" s="225"/>
      <c r="F979" s="225"/>
      <c r="G979" s="225"/>
      <c r="H979" s="225"/>
      <c r="I979" s="225"/>
      <c r="J979" s="225"/>
      <c r="K979" s="225"/>
      <c r="L979" s="225"/>
      <c r="M979" s="225"/>
      <c r="N979" s="225"/>
      <c r="O979" s="225"/>
      <c r="P979" s="225"/>
      <c r="Q979" s="225"/>
      <c r="R979" s="225"/>
      <c r="S979" s="225"/>
      <c r="T979" s="225"/>
      <c r="U979" s="225"/>
      <c r="V979" s="225"/>
      <c r="W979" s="225"/>
      <c r="X979" s="225"/>
      <c r="Y979" s="225"/>
      <c r="Z979" s="225"/>
      <c r="AA979" s="225"/>
      <c r="AB979" s="225"/>
      <c r="AC979" s="225"/>
      <c r="AD979" s="225"/>
      <c r="AE979" s="225"/>
      <c r="AF979" s="225"/>
      <c r="AG979" s="225"/>
      <c r="AH979" s="225"/>
      <c r="AI979" s="225"/>
      <c r="AJ979" s="225"/>
      <c r="AK979" s="257"/>
      <c r="AL979" s="257"/>
      <c r="AM979" s="225"/>
      <c r="AN979" s="225"/>
      <c r="AO979" s="225"/>
      <c r="AP979" s="225"/>
      <c r="AQ979" s="225"/>
      <c r="AR979" s="225"/>
      <c r="AS979" s="225"/>
      <c r="AT979" s="225"/>
      <c r="AU979" s="225"/>
      <c r="AV979" s="225"/>
      <c r="AW979" s="225"/>
      <c r="AX979" s="225"/>
      <c r="AY979" s="225"/>
      <c r="AZ979" s="225"/>
      <c r="BA979" s="225"/>
      <c r="BB979" s="225"/>
      <c r="BC979" s="225"/>
      <c r="BD979" s="225"/>
      <c r="BE979" s="225"/>
      <c r="BF979" s="225"/>
      <c r="BG979" s="225"/>
      <c r="BH979" s="225"/>
      <c r="BI979" s="225"/>
      <c r="BJ979" s="225"/>
      <c r="BK979" s="225"/>
      <c r="BL979" s="225"/>
      <c r="BM979" s="225"/>
      <c r="BN979" s="225"/>
      <c r="BO979" s="225"/>
      <c r="BP979" s="225"/>
      <c r="BQ979" s="225"/>
      <c r="BR979" s="225"/>
      <c r="BS979" s="225"/>
      <c r="BT979" s="225"/>
      <c r="BU979" s="225"/>
      <c r="BV979" s="225"/>
      <c r="BW979" s="225"/>
      <c r="BX979" s="225"/>
      <c r="BY979" s="225"/>
      <c r="BZ979" s="225"/>
      <c r="CA979" s="225"/>
      <c r="CB979" s="225"/>
      <c r="CC979" s="225"/>
      <c r="CD979" s="225"/>
      <c r="CE979" s="225"/>
      <c r="CF979" s="225"/>
      <c r="CG979" s="225"/>
      <c r="CH979" s="225"/>
      <c r="CI979" s="225"/>
      <c r="CJ979" s="225"/>
      <c r="CK979" s="225"/>
      <c r="CL979" s="225"/>
      <c r="CM979" s="225"/>
      <c r="CN979" s="225"/>
      <c r="CO979" s="225"/>
      <c r="CP979" s="225"/>
      <c r="CQ979" s="225"/>
      <c r="CR979" s="225"/>
      <c r="CS979" s="225"/>
      <c r="CT979" s="225"/>
    </row>
    <row r="980" spans="1:98" ht="12" customHeight="1" x14ac:dyDescent="0.25">
      <c r="A980" s="225"/>
      <c r="B980" s="225"/>
      <c r="C980" s="225"/>
      <c r="D980" s="225"/>
      <c r="E980" s="225"/>
      <c r="F980" s="225"/>
      <c r="G980" s="225"/>
      <c r="H980" s="225"/>
      <c r="I980" s="225"/>
      <c r="J980" s="225"/>
      <c r="K980" s="225"/>
      <c r="L980" s="225"/>
      <c r="M980" s="225"/>
      <c r="N980" s="225"/>
      <c r="O980" s="225"/>
      <c r="P980" s="225"/>
      <c r="Q980" s="225"/>
      <c r="R980" s="225"/>
      <c r="S980" s="225"/>
      <c r="T980" s="225"/>
      <c r="U980" s="225"/>
      <c r="V980" s="225"/>
      <c r="W980" s="225"/>
      <c r="X980" s="225"/>
      <c r="Y980" s="225"/>
      <c r="Z980" s="225"/>
      <c r="AA980" s="225"/>
      <c r="AB980" s="225"/>
      <c r="AC980" s="225"/>
      <c r="AD980" s="225"/>
      <c r="AE980" s="225"/>
      <c r="AF980" s="225"/>
      <c r="AG980" s="225"/>
      <c r="AH980" s="225"/>
      <c r="AI980" s="225"/>
      <c r="AJ980" s="225"/>
      <c r="AK980" s="257"/>
      <c r="AL980" s="257"/>
      <c r="AM980" s="225"/>
      <c r="AN980" s="225"/>
      <c r="AO980" s="225"/>
      <c r="AP980" s="225"/>
      <c r="AQ980" s="225"/>
      <c r="AR980" s="225"/>
      <c r="AS980" s="225"/>
      <c r="AT980" s="225"/>
      <c r="AU980" s="225"/>
      <c r="AV980" s="225"/>
      <c r="AW980" s="225"/>
      <c r="AX980" s="225"/>
      <c r="AY980" s="225"/>
      <c r="AZ980" s="225"/>
      <c r="BA980" s="225"/>
      <c r="BB980" s="225"/>
      <c r="BC980" s="225"/>
      <c r="BD980" s="225"/>
      <c r="BE980" s="225"/>
      <c r="BF980" s="225"/>
      <c r="BG980" s="225"/>
      <c r="BH980" s="225"/>
      <c r="BI980" s="225"/>
      <c r="BJ980" s="225"/>
      <c r="BK980" s="225"/>
      <c r="BL980" s="225"/>
      <c r="BM980" s="225"/>
      <c r="BN980" s="225"/>
      <c r="BO980" s="225"/>
      <c r="BP980" s="225"/>
      <c r="BQ980" s="225"/>
      <c r="BR980" s="225"/>
      <c r="BS980" s="225"/>
      <c r="BT980" s="225"/>
      <c r="BU980" s="225"/>
      <c r="BV980" s="225"/>
      <c r="BW980" s="225"/>
      <c r="BX980" s="225"/>
      <c r="BY980" s="225"/>
      <c r="BZ980" s="225"/>
      <c r="CA980" s="225"/>
      <c r="CB980" s="225"/>
      <c r="CC980" s="225"/>
      <c r="CD980" s="225"/>
      <c r="CE980" s="225"/>
      <c r="CF980" s="225"/>
      <c r="CG980" s="225"/>
      <c r="CH980" s="225"/>
      <c r="CI980" s="225"/>
      <c r="CJ980" s="225"/>
      <c r="CK980" s="225"/>
      <c r="CL980" s="225"/>
      <c r="CM980" s="225"/>
      <c r="CN980" s="225"/>
      <c r="CO980" s="225"/>
      <c r="CP980" s="225"/>
      <c r="CQ980" s="225"/>
      <c r="CR980" s="225"/>
      <c r="CS980" s="225"/>
      <c r="CT980" s="225"/>
    </row>
    <row r="981" spans="1:98" ht="12" customHeight="1" x14ac:dyDescent="0.25">
      <c r="A981" s="225"/>
      <c r="B981" s="225"/>
      <c r="C981" s="225"/>
      <c r="D981" s="225"/>
      <c r="E981" s="225"/>
      <c r="F981" s="225"/>
      <c r="G981" s="225"/>
      <c r="H981" s="225"/>
      <c r="I981" s="225"/>
      <c r="J981" s="225"/>
      <c r="K981" s="225"/>
      <c r="L981" s="225"/>
      <c r="M981" s="225"/>
      <c r="N981" s="225"/>
      <c r="O981" s="225"/>
      <c r="P981" s="225"/>
      <c r="Q981" s="225"/>
      <c r="R981" s="225"/>
      <c r="S981" s="225"/>
      <c r="T981" s="225"/>
      <c r="U981" s="225"/>
      <c r="V981" s="225"/>
      <c r="W981" s="225"/>
      <c r="X981" s="225"/>
      <c r="Y981" s="225"/>
      <c r="Z981" s="225"/>
      <c r="AA981" s="225"/>
      <c r="AB981" s="225"/>
      <c r="AC981" s="225"/>
      <c r="AD981" s="225"/>
      <c r="AE981" s="225"/>
      <c r="AF981" s="225"/>
      <c r="AG981" s="225"/>
      <c r="AH981" s="225"/>
      <c r="AI981" s="225"/>
      <c r="AJ981" s="225"/>
      <c r="AK981" s="257"/>
      <c r="AL981" s="257"/>
      <c r="AM981" s="225"/>
      <c r="AN981" s="225"/>
      <c r="AO981" s="225"/>
      <c r="AP981" s="225"/>
      <c r="AQ981" s="225"/>
      <c r="AR981" s="225"/>
      <c r="AS981" s="225"/>
      <c r="AT981" s="225"/>
      <c r="AU981" s="225"/>
      <c r="AV981" s="225"/>
      <c r="AW981" s="225"/>
      <c r="AX981" s="225"/>
      <c r="AY981" s="225"/>
      <c r="AZ981" s="225"/>
      <c r="BA981" s="225"/>
      <c r="BB981" s="225"/>
      <c r="BC981" s="225"/>
      <c r="BD981" s="225"/>
      <c r="BE981" s="225"/>
      <c r="BF981" s="225"/>
      <c r="BG981" s="225"/>
      <c r="BH981" s="225"/>
      <c r="BI981" s="225"/>
      <c r="BJ981" s="225"/>
      <c r="BK981" s="225"/>
      <c r="BL981" s="225"/>
      <c r="BM981" s="225"/>
      <c r="BN981" s="225"/>
      <c r="BO981" s="225"/>
      <c r="BP981" s="225"/>
      <c r="BQ981" s="225"/>
      <c r="BR981" s="225"/>
      <c r="BS981" s="225"/>
      <c r="BT981" s="225"/>
      <c r="BU981" s="225"/>
      <c r="BV981" s="225"/>
      <c r="BW981" s="225"/>
      <c r="BX981" s="225"/>
      <c r="BY981" s="225"/>
      <c r="BZ981" s="225"/>
      <c r="CA981" s="225"/>
      <c r="CB981" s="225"/>
      <c r="CC981" s="225"/>
      <c r="CD981" s="225"/>
      <c r="CE981" s="225"/>
      <c r="CF981" s="225"/>
      <c r="CG981" s="225"/>
      <c r="CH981" s="225"/>
      <c r="CI981" s="225"/>
      <c r="CJ981" s="225"/>
      <c r="CK981" s="225"/>
      <c r="CL981" s="225"/>
      <c r="CM981" s="225"/>
      <c r="CN981" s="225"/>
      <c r="CO981" s="225"/>
      <c r="CP981" s="225"/>
      <c r="CQ981" s="225"/>
      <c r="CR981" s="225"/>
      <c r="CS981" s="225"/>
      <c r="CT981" s="225"/>
    </row>
    <row r="982" spans="1:98" ht="12" customHeight="1" x14ac:dyDescent="0.25">
      <c r="A982" s="225"/>
      <c r="B982" s="225"/>
      <c r="C982" s="225"/>
      <c r="D982" s="225"/>
      <c r="E982" s="225"/>
      <c r="F982" s="225"/>
      <c r="G982" s="225"/>
      <c r="H982" s="225"/>
      <c r="I982" s="225"/>
      <c r="J982" s="225"/>
      <c r="K982" s="225"/>
      <c r="L982" s="225"/>
      <c r="M982" s="225"/>
      <c r="N982" s="225"/>
      <c r="O982" s="225"/>
      <c r="P982" s="225"/>
      <c r="Q982" s="225"/>
      <c r="R982" s="225"/>
      <c r="S982" s="225"/>
      <c r="T982" s="225"/>
      <c r="U982" s="225"/>
      <c r="V982" s="225"/>
      <c r="W982" s="225"/>
      <c r="X982" s="225"/>
      <c r="Y982" s="225"/>
      <c r="Z982" s="225"/>
      <c r="AA982" s="225"/>
      <c r="AB982" s="225"/>
      <c r="AC982" s="225"/>
      <c r="AD982" s="225"/>
      <c r="AE982" s="225"/>
      <c r="AF982" s="225"/>
      <c r="AG982" s="225"/>
      <c r="AH982" s="225"/>
      <c r="AI982" s="225"/>
      <c r="AJ982" s="225"/>
      <c r="AK982" s="257"/>
      <c r="AL982" s="257"/>
      <c r="AM982" s="225"/>
      <c r="AN982" s="225"/>
      <c r="AO982" s="225"/>
      <c r="AP982" s="225"/>
      <c r="AQ982" s="225"/>
      <c r="AR982" s="225"/>
      <c r="AS982" s="225"/>
      <c r="AT982" s="225"/>
      <c r="AU982" s="225"/>
      <c r="AV982" s="225"/>
      <c r="AW982" s="225"/>
      <c r="AX982" s="225"/>
      <c r="AY982" s="225"/>
      <c r="AZ982" s="225"/>
      <c r="BA982" s="225"/>
      <c r="BB982" s="225"/>
      <c r="BC982" s="225"/>
      <c r="BD982" s="225"/>
      <c r="BE982" s="225"/>
      <c r="BF982" s="225"/>
      <c r="BG982" s="225"/>
      <c r="BH982" s="225"/>
      <c r="BI982" s="225"/>
      <c r="BJ982" s="225"/>
      <c r="BK982" s="225"/>
      <c r="BL982" s="225"/>
      <c r="BM982" s="225"/>
      <c r="BN982" s="225"/>
      <c r="BO982" s="225"/>
      <c r="BP982" s="225"/>
      <c r="BQ982" s="225"/>
      <c r="BR982" s="225"/>
      <c r="BS982" s="225"/>
      <c r="BT982" s="225"/>
      <c r="BU982" s="225"/>
      <c r="BV982" s="225"/>
      <c r="BW982" s="225"/>
      <c r="BX982" s="225"/>
      <c r="BY982" s="225"/>
      <c r="BZ982" s="225"/>
      <c r="CA982" s="225"/>
      <c r="CB982" s="225"/>
      <c r="CC982" s="225"/>
      <c r="CD982" s="225"/>
      <c r="CE982" s="225"/>
      <c r="CF982" s="225"/>
      <c r="CG982" s="225"/>
      <c r="CH982" s="225"/>
      <c r="CI982" s="225"/>
      <c r="CJ982" s="225"/>
      <c r="CK982" s="225"/>
      <c r="CL982" s="225"/>
      <c r="CM982" s="225"/>
      <c r="CN982" s="225"/>
      <c r="CO982" s="225"/>
      <c r="CP982" s="225"/>
      <c r="CQ982" s="225"/>
      <c r="CR982" s="225"/>
      <c r="CS982" s="225"/>
      <c r="CT982" s="225"/>
    </row>
    <row r="983" spans="1:98" ht="12" customHeight="1" x14ac:dyDescent="0.25">
      <c r="A983" s="225"/>
      <c r="B983" s="225"/>
      <c r="C983" s="225"/>
      <c r="D983" s="225"/>
      <c r="E983" s="225"/>
      <c r="F983" s="225"/>
      <c r="G983" s="225"/>
      <c r="H983" s="225"/>
      <c r="I983" s="225"/>
      <c r="J983" s="225"/>
      <c r="K983" s="225"/>
      <c r="L983" s="225"/>
      <c r="M983" s="225"/>
      <c r="N983" s="225"/>
      <c r="O983" s="225"/>
      <c r="P983" s="225"/>
      <c r="Q983" s="225"/>
      <c r="R983" s="225"/>
      <c r="S983" s="225"/>
      <c r="T983" s="225"/>
      <c r="U983" s="225"/>
      <c r="V983" s="225"/>
      <c r="W983" s="225"/>
      <c r="X983" s="225"/>
      <c r="Y983" s="225"/>
      <c r="Z983" s="225"/>
      <c r="AA983" s="225"/>
      <c r="AB983" s="225"/>
      <c r="AC983" s="225"/>
      <c r="AD983" s="225"/>
      <c r="AE983" s="225"/>
      <c r="AF983" s="225"/>
      <c r="AG983" s="225"/>
      <c r="AH983" s="225"/>
      <c r="AI983" s="225"/>
      <c r="AJ983" s="225"/>
      <c r="AK983" s="257"/>
      <c r="AL983" s="257"/>
      <c r="AM983" s="225"/>
      <c r="AN983" s="225"/>
      <c r="AO983" s="225"/>
      <c r="AP983" s="225"/>
      <c r="AQ983" s="225"/>
      <c r="AR983" s="225"/>
      <c r="AS983" s="225"/>
      <c r="AT983" s="225"/>
      <c r="AU983" s="225"/>
      <c r="AV983" s="225"/>
      <c r="AW983" s="225"/>
      <c r="AX983" s="225"/>
      <c r="AY983" s="225"/>
      <c r="AZ983" s="225"/>
      <c r="BA983" s="225"/>
      <c r="BB983" s="225"/>
      <c r="BC983" s="225"/>
      <c r="BD983" s="225"/>
      <c r="BE983" s="225"/>
      <c r="BF983" s="225"/>
      <c r="BG983" s="225"/>
      <c r="BH983" s="225"/>
      <c r="BI983" s="225"/>
      <c r="BJ983" s="225"/>
      <c r="BK983" s="225"/>
      <c r="BL983" s="225"/>
      <c r="BM983" s="225"/>
      <c r="BN983" s="225"/>
      <c r="BO983" s="225"/>
      <c r="BP983" s="225"/>
      <c r="BQ983" s="225"/>
      <c r="BR983" s="225"/>
      <c r="BS983" s="225"/>
      <c r="BT983" s="225"/>
      <c r="BU983" s="225"/>
      <c r="BV983" s="225"/>
      <c r="BW983" s="225"/>
      <c r="BX983" s="225"/>
      <c r="BY983" s="225"/>
      <c r="BZ983" s="225"/>
      <c r="CA983" s="225"/>
      <c r="CB983" s="225"/>
      <c r="CC983" s="225"/>
      <c r="CD983" s="225"/>
      <c r="CE983" s="225"/>
      <c r="CF983" s="225"/>
      <c r="CG983" s="225"/>
      <c r="CH983" s="225"/>
      <c r="CI983" s="225"/>
      <c r="CJ983" s="225"/>
      <c r="CK983" s="225"/>
      <c r="CL983" s="225"/>
      <c r="CM983" s="225"/>
      <c r="CN983" s="225"/>
      <c r="CO983" s="225"/>
      <c r="CP983" s="225"/>
      <c r="CQ983" s="225"/>
      <c r="CR983" s="225"/>
      <c r="CS983" s="225"/>
      <c r="CT983" s="225"/>
    </row>
    <row r="984" spans="1:98" ht="12" customHeight="1" x14ac:dyDescent="0.25">
      <c r="A984" s="225"/>
      <c r="B984" s="225"/>
      <c r="C984" s="225"/>
      <c r="D984" s="225"/>
      <c r="E984" s="225"/>
      <c r="F984" s="225"/>
      <c r="G984" s="225"/>
      <c r="H984" s="225"/>
      <c r="I984" s="225"/>
      <c r="J984" s="225"/>
      <c r="K984" s="225"/>
      <c r="L984" s="225"/>
      <c r="M984" s="225"/>
      <c r="N984" s="225"/>
      <c r="O984" s="225"/>
      <c r="P984" s="225"/>
      <c r="Q984" s="225"/>
      <c r="R984" s="225"/>
      <c r="S984" s="225"/>
      <c r="T984" s="225"/>
      <c r="U984" s="225"/>
      <c r="V984" s="225"/>
      <c r="W984" s="225"/>
      <c r="X984" s="225"/>
      <c r="Y984" s="225"/>
      <c r="Z984" s="225"/>
      <c r="AA984" s="225"/>
      <c r="AB984" s="225"/>
      <c r="AC984" s="225"/>
      <c r="AD984" s="225"/>
      <c r="AE984" s="225"/>
      <c r="AF984" s="225"/>
      <c r="AG984" s="225"/>
      <c r="AH984" s="225"/>
      <c r="AI984" s="225"/>
      <c r="AJ984" s="225"/>
      <c r="AK984" s="257"/>
      <c r="AL984" s="257"/>
      <c r="AM984" s="225"/>
      <c r="AN984" s="225"/>
      <c r="AO984" s="225"/>
      <c r="AP984" s="225"/>
      <c r="AQ984" s="225"/>
      <c r="AR984" s="225"/>
      <c r="AS984" s="225"/>
      <c r="AT984" s="225"/>
      <c r="AU984" s="225"/>
      <c r="AV984" s="225"/>
      <c r="AW984" s="225"/>
      <c r="AX984" s="225"/>
      <c r="AY984" s="225"/>
      <c r="AZ984" s="225"/>
      <c r="BA984" s="225"/>
      <c r="BB984" s="225"/>
      <c r="BC984" s="225"/>
      <c r="BD984" s="225"/>
      <c r="BE984" s="225"/>
      <c r="BF984" s="225"/>
      <c r="BG984" s="225"/>
      <c r="BH984" s="225"/>
      <c r="BI984" s="225"/>
      <c r="BJ984" s="225"/>
      <c r="BK984" s="225"/>
      <c r="BL984" s="225"/>
      <c r="BM984" s="225"/>
      <c r="BN984" s="225"/>
      <c r="BO984" s="225"/>
      <c r="BP984" s="225"/>
      <c r="BQ984" s="225"/>
      <c r="BR984" s="225"/>
      <c r="BS984" s="225"/>
      <c r="BT984" s="225"/>
      <c r="BU984" s="225"/>
      <c r="BV984" s="225"/>
      <c r="BW984" s="225"/>
      <c r="BX984" s="225"/>
      <c r="BY984" s="225"/>
      <c r="BZ984" s="225"/>
      <c r="CA984" s="225"/>
      <c r="CB984" s="225"/>
      <c r="CC984" s="225"/>
      <c r="CD984" s="225"/>
      <c r="CE984" s="225"/>
      <c r="CF984" s="225"/>
      <c r="CG984" s="225"/>
      <c r="CH984" s="225"/>
      <c r="CI984" s="225"/>
      <c r="CJ984" s="225"/>
      <c r="CK984" s="225"/>
      <c r="CL984" s="225"/>
      <c r="CM984" s="225"/>
      <c r="CN984" s="225"/>
      <c r="CO984" s="225"/>
      <c r="CP984" s="225"/>
      <c r="CQ984" s="225"/>
      <c r="CR984" s="225"/>
      <c r="CS984" s="225"/>
      <c r="CT984" s="225"/>
    </row>
    <row r="985" spans="1:98" ht="12" customHeight="1" x14ac:dyDescent="0.25">
      <c r="A985" s="225"/>
      <c r="B985" s="225"/>
      <c r="C985" s="225"/>
      <c r="D985" s="225"/>
      <c r="E985" s="225"/>
      <c r="F985" s="225"/>
      <c r="G985" s="225"/>
      <c r="H985" s="225"/>
      <c r="I985" s="225"/>
      <c r="J985" s="225"/>
      <c r="K985" s="225"/>
      <c r="L985" s="225"/>
      <c r="M985" s="225"/>
      <c r="N985" s="225"/>
      <c r="O985" s="225"/>
      <c r="P985" s="225"/>
      <c r="Q985" s="225"/>
      <c r="R985" s="225"/>
      <c r="S985" s="225"/>
      <c r="T985" s="225"/>
      <c r="U985" s="225"/>
      <c r="V985" s="225"/>
      <c r="W985" s="225"/>
      <c r="X985" s="225"/>
      <c r="Y985" s="225"/>
      <c r="Z985" s="225"/>
      <c r="AA985" s="225"/>
      <c r="AB985" s="225"/>
      <c r="AC985" s="225"/>
      <c r="AD985" s="225"/>
      <c r="AE985" s="225"/>
      <c r="AF985" s="225"/>
      <c r="AG985" s="225"/>
      <c r="AH985" s="225"/>
      <c r="AI985" s="225"/>
      <c r="AJ985" s="225"/>
      <c r="AK985" s="257"/>
      <c r="AL985" s="257"/>
      <c r="AM985" s="225"/>
      <c r="AN985" s="225"/>
      <c r="AO985" s="225"/>
      <c r="AP985" s="225"/>
      <c r="AQ985" s="225"/>
      <c r="AR985" s="225"/>
      <c r="AS985" s="225"/>
      <c r="AT985" s="225"/>
      <c r="AU985" s="225"/>
      <c r="AV985" s="225"/>
      <c r="AW985" s="225"/>
      <c r="AX985" s="225"/>
      <c r="AY985" s="225"/>
      <c r="AZ985" s="225"/>
      <c r="BA985" s="225"/>
      <c r="BB985" s="225"/>
      <c r="BC985" s="225"/>
      <c r="BD985" s="225"/>
      <c r="BE985" s="225"/>
      <c r="BF985" s="225"/>
      <c r="BG985" s="225"/>
      <c r="BH985" s="225"/>
      <c r="BI985" s="225"/>
      <c r="BJ985" s="225"/>
      <c r="BK985" s="225"/>
      <c r="BL985" s="225"/>
      <c r="BM985" s="225"/>
      <c r="BN985" s="225"/>
      <c r="BO985" s="225"/>
      <c r="BP985" s="225"/>
      <c r="BQ985" s="225"/>
      <c r="BR985" s="225"/>
      <c r="BS985" s="225"/>
      <c r="BT985" s="225"/>
      <c r="BU985" s="225"/>
      <c r="BV985" s="225"/>
      <c r="BW985" s="225"/>
      <c r="BX985" s="225"/>
      <c r="BY985" s="225"/>
      <c r="BZ985" s="225"/>
      <c r="CA985" s="225"/>
      <c r="CB985" s="225"/>
      <c r="CC985" s="225"/>
      <c r="CD985" s="225"/>
      <c r="CE985" s="225"/>
      <c r="CF985" s="225"/>
      <c r="CG985" s="225"/>
      <c r="CH985" s="225"/>
      <c r="CI985" s="225"/>
      <c r="CJ985" s="225"/>
      <c r="CK985" s="225"/>
      <c r="CL985" s="225"/>
      <c r="CM985" s="225"/>
      <c r="CN985" s="225"/>
      <c r="CO985" s="225"/>
      <c r="CP985" s="225"/>
      <c r="CQ985" s="225"/>
      <c r="CR985" s="225"/>
      <c r="CS985" s="225"/>
      <c r="CT985" s="225"/>
    </row>
    <row r="986" spans="1:98" ht="12" customHeight="1" x14ac:dyDescent="0.25">
      <c r="A986" s="225"/>
      <c r="B986" s="225"/>
      <c r="C986" s="225"/>
      <c r="D986" s="225"/>
      <c r="E986" s="225"/>
      <c r="F986" s="225"/>
      <c r="G986" s="225"/>
      <c r="H986" s="225"/>
      <c r="I986" s="225"/>
      <c r="J986" s="225"/>
      <c r="K986" s="225"/>
      <c r="L986" s="225"/>
      <c r="M986" s="225"/>
      <c r="N986" s="225"/>
      <c r="O986" s="225"/>
      <c r="P986" s="225"/>
      <c r="Q986" s="225"/>
      <c r="R986" s="225"/>
      <c r="S986" s="225"/>
      <c r="T986" s="225"/>
      <c r="U986" s="225"/>
      <c r="V986" s="225"/>
      <c r="W986" s="225"/>
      <c r="X986" s="225"/>
      <c r="Y986" s="225"/>
      <c r="Z986" s="225"/>
      <c r="AA986" s="225"/>
      <c r="AB986" s="225"/>
      <c r="AC986" s="225"/>
      <c r="AD986" s="225"/>
      <c r="AE986" s="225"/>
      <c r="AF986" s="225"/>
      <c r="AG986" s="225"/>
      <c r="AH986" s="225"/>
      <c r="AI986" s="225"/>
      <c r="AJ986" s="225"/>
      <c r="AK986" s="257"/>
      <c r="AL986" s="257"/>
      <c r="AM986" s="225"/>
      <c r="AN986" s="225"/>
      <c r="AO986" s="225"/>
      <c r="AP986" s="225"/>
      <c r="AQ986" s="225"/>
      <c r="AR986" s="225"/>
      <c r="AS986" s="225"/>
      <c r="AT986" s="225"/>
      <c r="AU986" s="225"/>
      <c r="AV986" s="225"/>
      <c r="AW986" s="225"/>
      <c r="AX986" s="225"/>
      <c r="AY986" s="225"/>
      <c r="AZ986" s="225"/>
      <c r="BA986" s="225"/>
      <c r="BB986" s="225"/>
      <c r="BC986" s="225"/>
      <c r="BD986" s="225"/>
      <c r="BE986" s="225"/>
      <c r="BF986" s="225"/>
      <c r="BG986" s="225"/>
      <c r="BH986" s="225"/>
      <c r="BI986" s="225"/>
      <c r="BJ986" s="225"/>
      <c r="BK986" s="225"/>
      <c r="BL986" s="225"/>
      <c r="BM986" s="225"/>
      <c r="BN986" s="225"/>
      <c r="BO986" s="225"/>
      <c r="BP986" s="225"/>
      <c r="BQ986" s="225"/>
      <c r="BR986" s="225"/>
      <c r="BS986" s="225"/>
      <c r="BT986" s="225"/>
      <c r="BU986" s="225"/>
      <c r="BV986" s="225"/>
      <c r="BW986" s="225"/>
      <c r="BX986" s="225"/>
      <c r="BY986" s="225"/>
      <c r="BZ986" s="225"/>
      <c r="CA986" s="225"/>
      <c r="CB986" s="225"/>
      <c r="CC986" s="225"/>
      <c r="CD986" s="225"/>
      <c r="CE986" s="225"/>
      <c r="CF986" s="225"/>
      <c r="CG986" s="225"/>
      <c r="CH986" s="225"/>
      <c r="CI986" s="225"/>
      <c r="CJ986" s="225"/>
      <c r="CK986" s="225"/>
      <c r="CL986" s="225"/>
      <c r="CM986" s="225"/>
      <c r="CN986" s="225"/>
      <c r="CO986" s="225"/>
      <c r="CP986" s="225"/>
      <c r="CQ986" s="225"/>
      <c r="CR986" s="225"/>
      <c r="CS986" s="225"/>
      <c r="CT986" s="225"/>
    </row>
    <row r="987" spans="1:98" ht="12" customHeight="1" x14ac:dyDescent="0.25">
      <c r="A987" s="225"/>
      <c r="B987" s="225"/>
      <c r="C987" s="225"/>
      <c r="D987" s="225"/>
      <c r="E987" s="225"/>
      <c r="F987" s="225"/>
      <c r="G987" s="225"/>
      <c r="H987" s="225"/>
      <c r="I987" s="225"/>
      <c r="J987" s="225"/>
      <c r="K987" s="225"/>
      <c r="L987" s="225"/>
      <c r="M987" s="225"/>
      <c r="N987" s="225"/>
      <c r="O987" s="225"/>
      <c r="P987" s="225"/>
      <c r="Q987" s="225"/>
      <c r="R987" s="225"/>
      <c r="S987" s="225"/>
      <c r="T987" s="225"/>
      <c r="U987" s="225"/>
      <c r="V987" s="225"/>
      <c r="W987" s="225"/>
      <c r="X987" s="225"/>
      <c r="Y987" s="225"/>
      <c r="Z987" s="225"/>
      <c r="AA987" s="225"/>
      <c r="AB987" s="225"/>
      <c r="AC987" s="225"/>
      <c r="AD987" s="225"/>
      <c r="AE987" s="225"/>
      <c r="AF987" s="225"/>
      <c r="AG987" s="225"/>
      <c r="AH987" s="225"/>
      <c r="AI987" s="225"/>
      <c r="AJ987" s="225"/>
      <c r="AK987" s="257"/>
      <c r="AL987" s="257"/>
      <c r="AM987" s="225"/>
      <c r="AN987" s="225"/>
      <c r="AO987" s="225"/>
      <c r="AP987" s="225"/>
      <c r="AQ987" s="225"/>
      <c r="AR987" s="225"/>
      <c r="AS987" s="225"/>
      <c r="AT987" s="225"/>
      <c r="AU987" s="225"/>
      <c r="AV987" s="225"/>
      <c r="AW987" s="225"/>
      <c r="AX987" s="225"/>
      <c r="AY987" s="225"/>
      <c r="AZ987" s="225"/>
      <c r="BA987" s="225"/>
      <c r="BB987" s="225"/>
      <c r="BC987" s="225"/>
      <c r="BD987" s="225"/>
      <c r="BE987" s="225"/>
      <c r="BF987" s="225"/>
      <c r="BG987" s="225"/>
      <c r="BH987" s="225"/>
      <c r="BI987" s="225"/>
      <c r="BJ987" s="225"/>
      <c r="BK987" s="225"/>
      <c r="BL987" s="225"/>
      <c r="BM987" s="225"/>
      <c r="BN987" s="225"/>
      <c r="BO987" s="225"/>
      <c r="BP987" s="225"/>
      <c r="BQ987" s="225"/>
      <c r="BR987" s="225"/>
      <c r="BS987" s="225"/>
      <c r="BT987" s="225"/>
      <c r="BU987" s="225"/>
      <c r="BV987" s="225"/>
      <c r="BW987" s="225"/>
      <c r="BX987" s="225"/>
      <c r="BY987" s="225"/>
      <c r="BZ987" s="225"/>
      <c r="CA987" s="225"/>
      <c r="CB987" s="225"/>
      <c r="CC987" s="225"/>
      <c r="CD987" s="225"/>
      <c r="CE987" s="225"/>
      <c r="CF987" s="225"/>
      <c r="CG987" s="225"/>
      <c r="CH987" s="225"/>
      <c r="CI987" s="225"/>
      <c r="CJ987" s="225"/>
      <c r="CK987" s="225"/>
      <c r="CL987" s="225"/>
      <c r="CM987" s="225"/>
      <c r="CN987" s="225"/>
      <c r="CO987" s="225"/>
      <c r="CP987" s="225"/>
      <c r="CQ987" s="225"/>
      <c r="CR987" s="225"/>
      <c r="CS987" s="225"/>
      <c r="CT987" s="225"/>
    </row>
    <row r="988" spans="1:98" ht="12" customHeight="1" x14ac:dyDescent="0.25">
      <c r="A988" s="225"/>
      <c r="B988" s="225"/>
      <c r="C988" s="225"/>
      <c r="D988" s="225"/>
      <c r="E988" s="225"/>
      <c r="F988" s="225"/>
      <c r="G988" s="225"/>
      <c r="H988" s="225"/>
      <c r="I988" s="225"/>
      <c r="J988" s="225"/>
      <c r="K988" s="225"/>
      <c r="L988" s="225"/>
      <c r="M988" s="225"/>
      <c r="N988" s="225"/>
      <c r="O988" s="225"/>
      <c r="P988" s="225"/>
      <c r="Q988" s="225"/>
      <c r="R988" s="225"/>
      <c r="S988" s="225"/>
      <c r="T988" s="225"/>
      <c r="U988" s="225"/>
      <c r="V988" s="225"/>
      <c r="W988" s="225"/>
      <c r="X988" s="225"/>
      <c r="Y988" s="225"/>
      <c r="Z988" s="225"/>
      <c r="AA988" s="225"/>
      <c r="AB988" s="225"/>
      <c r="AC988" s="225"/>
      <c r="AD988" s="225"/>
      <c r="AE988" s="225"/>
      <c r="AF988" s="225"/>
      <c r="AG988" s="225"/>
      <c r="AH988" s="225"/>
      <c r="AI988" s="225"/>
      <c r="AJ988" s="225"/>
      <c r="AK988" s="257"/>
      <c r="AL988" s="257"/>
      <c r="AM988" s="225"/>
      <c r="AN988" s="225"/>
      <c r="AO988" s="225"/>
      <c r="AP988" s="225"/>
      <c r="AQ988" s="225"/>
      <c r="AR988" s="225"/>
      <c r="AS988" s="225"/>
      <c r="AT988" s="225"/>
      <c r="AU988" s="225"/>
      <c r="AV988" s="225"/>
      <c r="AW988" s="225"/>
      <c r="AX988" s="225"/>
      <c r="AY988" s="225"/>
      <c r="AZ988" s="225"/>
      <c r="BA988" s="225"/>
      <c r="BB988" s="225"/>
      <c r="BC988" s="225"/>
      <c r="BD988" s="225"/>
      <c r="BE988" s="225"/>
      <c r="BF988" s="225"/>
      <c r="BG988" s="225"/>
      <c r="BH988" s="225"/>
      <c r="BI988" s="225"/>
      <c r="BJ988" s="225"/>
      <c r="BK988" s="225"/>
      <c r="BL988" s="225"/>
      <c r="BM988" s="225"/>
      <c r="BN988" s="225"/>
      <c r="BO988" s="225"/>
      <c r="BP988" s="225"/>
      <c r="BQ988" s="225"/>
      <c r="BR988" s="225"/>
      <c r="BS988" s="225"/>
      <c r="BT988" s="225"/>
      <c r="BU988" s="225"/>
      <c r="BV988" s="225"/>
      <c r="BW988" s="225"/>
      <c r="BX988" s="225"/>
      <c r="BY988" s="225"/>
      <c r="BZ988" s="225"/>
      <c r="CA988" s="225"/>
      <c r="CB988" s="225"/>
      <c r="CC988" s="225"/>
      <c r="CD988" s="225"/>
      <c r="CE988" s="225"/>
      <c r="CF988" s="225"/>
      <c r="CG988" s="225"/>
      <c r="CH988" s="225"/>
      <c r="CI988" s="225"/>
      <c r="CJ988" s="225"/>
      <c r="CK988" s="225"/>
      <c r="CL988" s="225"/>
      <c r="CM988" s="225"/>
      <c r="CN988" s="225"/>
      <c r="CO988" s="225"/>
      <c r="CP988" s="225"/>
      <c r="CQ988" s="225"/>
      <c r="CR988" s="225"/>
      <c r="CS988" s="225"/>
      <c r="CT988" s="225"/>
    </row>
    <row r="989" spans="1:98" ht="12" customHeight="1" x14ac:dyDescent="0.25">
      <c r="A989" s="225"/>
      <c r="B989" s="225"/>
      <c r="C989" s="225"/>
      <c r="D989" s="225"/>
      <c r="E989" s="225"/>
      <c r="F989" s="225"/>
      <c r="G989" s="225"/>
      <c r="H989" s="225"/>
      <c r="I989" s="225"/>
      <c r="J989" s="225"/>
      <c r="K989" s="225"/>
      <c r="L989" s="225"/>
      <c r="M989" s="225"/>
      <c r="N989" s="225"/>
      <c r="O989" s="225"/>
      <c r="P989" s="225"/>
      <c r="Q989" s="225"/>
      <c r="R989" s="225"/>
      <c r="S989" s="225"/>
      <c r="T989" s="225"/>
      <c r="U989" s="225"/>
      <c r="V989" s="225"/>
      <c r="W989" s="225"/>
      <c r="X989" s="225"/>
      <c r="Y989" s="225"/>
      <c r="Z989" s="225"/>
      <c r="AA989" s="225"/>
      <c r="AB989" s="225"/>
      <c r="AC989" s="225"/>
      <c r="AD989" s="225"/>
      <c r="AE989" s="225"/>
      <c r="AF989" s="225"/>
      <c r="AG989" s="225"/>
      <c r="AH989" s="225"/>
      <c r="AI989" s="225"/>
      <c r="AJ989" s="225"/>
      <c r="AK989" s="257"/>
      <c r="AL989" s="257"/>
      <c r="AM989" s="225"/>
      <c r="AN989" s="225"/>
      <c r="AO989" s="225"/>
      <c r="AP989" s="225"/>
      <c r="AQ989" s="225"/>
      <c r="AR989" s="225"/>
      <c r="AS989" s="225"/>
      <c r="AT989" s="225"/>
      <c r="AU989" s="225"/>
      <c r="AV989" s="225"/>
      <c r="AW989" s="225"/>
      <c r="AX989" s="225"/>
      <c r="AY989" s="225"/>
      <c r="AZ989" s="225"/>
      <c r="BA989" s="225"/>
      <c r="BB989" s="225"/>
      <c r="BC989" s="225"/>
      <c r="BD989" s="225"/>
      <c r="BE989" s="225"/>
      <c r="BF989" s="225"/>
      <c r="BG989" s="225"/>
      <c r="BH989" s="225"/>
      <c r="BI989" s="225"/>
      <c r="BJ989" s="225"/>
      <c r="BK989" s="225"/>
      <c r="BL989" s="225"/>
      <c r="BM989" s="225"/>
      <c r="BN989" s="225"/>
      <c r="BO989" s="225"/>
      <c r="BP989" s="225"/>
      <c r="BQ989" s="225"/>
      <c r="BR989" s="225"/>
      <c r="BS989" s="225"/>
      <c r="BT989" s="225"/>
      <c r="BU989" s="225"/>
      <c r="BV989" s="225"/>
      <c r="BW989" s="225"/>
      <c r="BX989" s="225"/>
      <c r="BY989" s="225"/>
      <c r="BZ989" s="225"/>
      <c r="CA989" s="225"/>
      <c r="CB989" s="225"/>
      <c r="CC989" s="225"/>
      <c r="CD989" s="225"/>
      <c r="CE989" s="225"/>
      <c r="CF989" s="225"/>
      <c r="CG989" s="225"/>
      <c r="CH989" s="225"/>
      <c r="CI989" s="225"/>
      <c r="CJ989" s="225"/>
      <c r="CK989" s="225"/>
      <c r="CL989" s="225"/>
      <c r="CM989" s="225"/>
      <c r="CN989" s="225"/>
      <c r="CO989" s="225"/>
      <c r="CP989" s="225"/>
      <c r="CQ989" s="225"/>
      <c r="CR989" s="225"/>
      <c r="CS989" s="225"/>
      <c r="CT989" s="225"/>
    </row>
    <row r="990" spans="1:98" ht="12" customHeight="1" x14ac:dyDescent="0.25">
      <c r="A990" s="225"/>
      <c r="B990" s="225"/>
      <c r="C990" s="225"/>
      <c r="D990" s="225"/>
      <c r="E990" s="225"/>
      <c r="F990" s="225"/>
      <c r="G990" s="225"/>
      <c r="H990" s="225"/>
      <c r="I990" s="225"/>
      <c r="J990" s="225"/>
      <c r="K990" s="225"/>
      <c r="L990" s="225"/>
      <c r="M990" s="225"/>
      <c r="N990" s="225"/>
      <c r="O990" s="225"/>
      <c r="P990" s="225"/>
      <c r="Q990" s="225"/>
      <c r="R990" s="225"/>
      <c r="S990" s="225"/>
      <c r="T990" s="225"/>
      <c r="U990" s="225"/>
      <c r="V990" s="225"/>
      <c r="W990" s="225"/>
      <c r="X990" s="225"/>
      <c r="Y990" s="225"/>
      <c r="Z990" s="225"/>
      <c r="AA990" s="225"/>
      <c r="AB990" s="225"/>
      <c r="AC990" s="225"/>
      <c r="AD990" s="225"/>
      <c r="AE990" s="225"/>
      <c r="AF990" s="225"/>
      <c r="AG990" s="225"/>
      <c r="AH990" s="225"/>
      <c r="AI990" s="225"/>
      <c r="AJ990" s="225"/>
      <c r="AK990" s="257"/>
      <c r="AL990" s="257"/>
      <c r="AM990" s="225"/>
      <c r="AN990" s="225"/>
      <c r="AO990" s="225"/>
      <c r="AP990" s="225"/>
      <c r="AQ990" s="225"/>
      <c r="AR990" s="225"/>
      <c r="AS990" s="225"/>
      <c r="AT990" s="225"/>
      <c r="AU990" s="225"/>
      <c r="AV990" s="225"/>
      <c r="AW990" s="225"/>
      <c r="AX990" s="225"/>
      <c r="AY990" s="225"/>
      <c r="AZ990" s="225"/>
      <c r="BA990" s="225"/>
      <c r="BB990" s="225"/>
      <c r="BC990" s="225"/>
      <c r="BD990" s="225"/>
      <c r="BE990" s="225"/>
      <c r="BF990" s="225"/>
      <c r="BG990" s="225"/>
      <c r="BH990" s="225"/>
      <c r="BI990" s="225"/>
      <c r="BJ990" s="225"/>
      <c r="BK990" s="225"/>
      <c r="BL990" s="225"/>
      <c r="BM990" s="225"/>
      <c r="BN990" s="225"/>
      <c r="BO990" s="225"/>
      <c r="BP990" s="225"/>
      <c r="BQ990" s="225"/>
      <c r="BR990" s="225"/>
      <c r="BS990" s="225"/>
      <c r="BT990" s="225"/>
      <c r="BU990" s="225"/>
      <c r="BV990" s="225"/>
      <c r="BW990" s="225"/>
      <c r="BX990" s="225"/>
      <c r="BY990" s="225"/>
      <c r="BZ990" s="225"/>
      <c r="CA990" s="225"/>
      <c r="CB990" s="225"/>
      <c r="CC990" s="225"/>
      <c r="CD990" s="225"/>
      <c r="CE990" s="225"/>
      <c r="CF990" s="225"/>
      <c r="CG990" s="225"/>
      <c r="CH990" s="225"/>
      <c r="CI990" s="225"/>
      <c r="CJ990" s="225"/>
      <c r="CK990" s="225"/>
      <c r="CL990" s="225"/>
      <c r="CM990" s="225"/>
      <c r="CN990" s="225"/>
      <c r="CO990" s="225"/>
      <c r="CP990" s="225"/>
      <c r="CQ990" s="225"/>
      <c r="CR990" s="225"/>
      <c r="CS990" s="225"/>
      <c r="CT990" s="225"/>
    </row>
    <row r="991" spans="1:98" ht="12" customHeight="1" x14ac:dyDescent="0.25">
      <c r="A991" s="225"/>
      <c r="B991" s="225"/>
      <c r="C991" s="225"/>
      <c r="D991" s="225"/>
      <c r="E991" s="225"/>
      <c r="F991" s="225"/>
      <c r="G991" s="225"/>
      <c r="H991" s="225"/>
      <c r="I991" s="225"/>
      <c r="J991" s="225"/>
      <c r="K991" s="225"/>
      <c r="L991" s="225"/>
      <c r="M991" s="225"/>
      <c r="N991" s="225"/>
      <c r="O991" s="225"/>
      <c r="P991" s="225"/>
      <c r="Q991" s="225"/>
      <c r="R991" s="225"/>
      <c r="S991" s="225"/>
      <c r="T991" s="225"/>
      <c r="U991" s="225"/>
      <c r="V991" s="225"/>
      <c r="W991" s="225"/>
      <c r="X991" s="225"/>
      <c r="Y991" s="225"/>
      <c r="Z991" s="225"/>
      <c r="AA991" s="225"/>
      <c r="AB991" s="225"/>
      <c r="AC991" s="225"/>
      <c r="AD991" s="225"/>
      <c r="AE991" s="225"/>
      <c r="AF991" s="225"/>
      <c r="AG991" s="225"/>
      <c r="AH991" s="225"/>
      <c r="AI991" s="225"/>
      <c r="AJ991" s="225"/>
      <c r="AK991" s="257"/>
      <c r="AL991" s="257"/>
      <c r="AM991" s="225"/>
      <c r="AN991" s="225"/>
      <c r="AO991" s="225"/>
      <c r="AP991" s="225"/>
      <c r="AQ991" s="225"/>
      <c r="AR991" s="225"/>
      <c r="AS991" s="225"/>
      <c r="AT991" s="225"/>
      <c r="AU991" s="225"/>
      <c r="AV991" s="225"/>
      <c r="AW991" s="225"/>
      <c r="AX991" s="225"/>
      <c r="AY991" s="225"/>
      <c r="AZ991" s="225"/>
      <c r="BA991" s="225"/>
      <c r="BB991" s="225"/>
      <c r="BC991" s="225"/>
      <c r="BD991" s="225"/>
      <c r="BE991" s="225"/>
      <c r="BF991" s="225"/>
      <c r="BG991" s="225"/>
      <c r="BH991" s="225"/>
      <c r="BI991" s="225"/>
      <c r="BJ991" s="225"/>
      <c r="BK991" s="225"/>
      <c r="BL991" s="225"/>
      <c r="BM991" s="225"/>
      <c r="BN991" s="225"/>
      <c r="BO991" s="225"/>
      <c r="BP991" s="225"/>
      <c r="BQ991" s="225"/>
      <c r="BR991" s="225"/>
      <c r="BS991" s="225"/>
      <c r="BT991" s="225"/>
      <c r="BU991" s="225"/>
      <c r="BV991" s="225"/>
      <c r="BW991" s="225"/>
      <c r="BX991" s="225"/>
      <c r="BY991" s="225"/>
      <c r="BZ991" s="225"/>
      <c r="CA991" s="225"/>
      <c r="CB991" s="225"/>
      <c r="CC991" s="225"/>
      <c r="CD991" s="225"/>
      <c r="CE991" s="225"/>
      <c r="CF991" s="225"/>
      <c r="CG991" s="225"/>
      <c r="CH991" s="225"/>
      <c r="CI991" s="225"/>
      <c r="CJ991" s="225"/>
      <c r="CK991" s="225"/>
      <c r="CL991" s="225"/>
      <c r="CM991" s="225"/>
      <c r="CN991" s="225"/>
      <c r="CO991" s="225"/>
      <c r="CP991" s="225"/>
      <c r="CQ991" s="225"/>
      <c r="CR991" s="225"/>
      <c r="CS991" s="225"/>
      <c r="CT991" s="225"/>
    </row>
    <row r="992" spans="1:98" ht="12" customHeight="1" x14ac:dyDescent="0.25">
      <c r="A992" s="225"/>
      <c r="B992" s="225"/>
      <c r="C992" s="225"/>
      <c r="D992" s="225"/>
      <c r="E992" s="225"/>
      <c r="F992" s="225"/>
      <c r="G992" s="225"/>
      <c r="H992" s="225"/>
      <c r="I992" s="225"/>
      <c r="J992" s="225"/>
      <c r="K992" s="225"/>
      <c r="L992" s="225"/>
      <c r="M992" s="225"/>
      <c r="N992" s="225"/>
      <c r="O992" s="225"/>
      <c r="P992" s="225"/>
      <c r="Q992" s="225"/>
      <c r="R992" s="225"/>
      <c r="S992" s="225"/>
      <c r="T992" s="225"/>
      <c r="U992" s="225"/>
      <c r="V992" s="225"/>
      <c r="W992" s="225"/>
      <c r="X992" s="225"/>
      <c r="Y992" s="225"/>
      <c r="Z992" s="225"/>
      <c r="AA992" s="225"/>
      <c r="AB992" s="225"/>
      <c r="AC992" s="225"/>
      <c r="AD992" s="225"/>
      <c r="AE992" s="225"/>
      <c r="AF992" s="225"/>
      <c r="AG992" s="225"/>
      <c r="AH992" s="225"/>
      <c r="AI992" s="225"/>
      <c r="AJ992" s="225"/>
      <c r="AK992" s="257"/>
      <c r="AL992" s="257"/>
      <c r="AM992" s="225"/>
      <c r="AN992" s="225"/>
      <c r="AO992" s="225"/>
      <c r="AP992" s="225"/>
      <c r="AQ992" s="225"/>
      <c r="AR992" s="225"/>
      <c r="AS992" s="225"/>
      <c r="AT992" s="225"/>
      <c r="AU992" s="225"/>
      <c r="AV992" s="225"/>
      <c r="AW992" s="225"/>
      <c r="AX992" s="225"/>
      <c r="AY992" s="225"/>
      <c r="AZ992" s="225"/>
      <c r="BA992" s="225"/>
      <c r="BB992" s="225"/>
      <c r="BC992" s="225"/>
      <c r="BD992" s="225"/>
      <c r="BE992" s="225"/>
      <c r="BF992" s="225"/>
      <c r="BG992" s="225"/>
      <c r="BH992" s="225"/>
      <c r="BI992" s="225"/>
      <c r="BJ992" s="225"/>
      <c r="BK992" s="225"/>
      <c r="BL992" s="225"/>
      <c r="BM992" s="225"/>
      <c r="BN992" s="225"/>
      <c r="BO992" s="225"/>
      <c r="BP992" s="225"/>
      <c r="BQ992" s="225"/>
      <c r="BR992" s="225"/>
      <c r="BS992" s="225"/>
      <c r="BT992" s="225"/>
      <c r="BU992" s="225"/>
      <c r="BV992" s="225"/>
      <c r="BW992" s="225"/>
      <c r="BX992" s="225"/>
      <c r="BY992" s="225"/>
      <c r="BZ992" s="225"/>
      <c r="CA992" s="225"/>
      <c r="CB992" s="225"/>
      <c r="CC992" s="225"/>
      <c r="CD992" s="225"/>
      <c r="CE992" s="225"/>
      <c r="CF992" s="225"/>
      <c r="CG992" s="225"/>
      <c r="CH992" s="225"/>
      <c r="CI992" s="225"/>
      <c r="CJ992" s="225"/>
      <c r="CK992" s="225"/>
      <c r="CL992" s="225"/>
      <c r="CM992" s="225"/>
      <c r="CN992" s="225"/>
      <c r="CO992" s="225"/>
      <c r="CP992" s="225"/>
      <c r="CQ992" s="225"/>
      <c r="CR992" s="225"/>
      <c r="CS992" s="225"/>
      <c r="CT992" s="225"/>
    </row>
    <row r="993" spans="1:98" ht="12" customHeight="1" x14ac:dyDescent="0.25">
      <c r="A993" s="225"/>
      <c r="B993" s="225"/>
      <c r="C993" s="225"/>
      <c r="D993" s="225"/>
      <c r="E993" s="225"/>
      <c r="F993" s="225"/>
      <c r="G993" s="225"/>
      <c r="H993" s="225"/>
      <c r="I993" s="225"/>
      <c r="J993" s="225"/>
      <c r="K993" s="225"/>
      <c r="L993" s="225"/>
      <c r="M993" s="225"/>
      <c r="N993" s="225"/>
      <c r="O993" s="225"/>
      <c r="P993" s="225"/>
      <c r="Q993" s="225"/>
      <c r="R993" s="225"/>
      <c r="S993" s="225"/>
      <c r="T993" s="225"/>
      <c r="U993" s="225"/>
      <c r="V993" s="225"/>
      <c r="W993" s="225"/>
      <c r="X993" s="225"/>
      <c r="Y993" s="225"/>
      <c r="Z993" s="225"/>
      <c r="AA993" s="225"/>
      <c r="AB993" s="225"/>
      <c r="AC993" s="225"/>
      <c r="AD993" s="225"/>
      <c r="AE993" s="225"/>
      <c r="AF993" s="225"/>
      <c r="AG993" s="225"/>
      <c r="AH993" s="225"/>
      <c r="AI993" s="225"/>
      <c r="AJ993" s="225"/>
      <c r="AK993" s="257"/>
      <c r="AL993" s="257"/>
      <c r="AM993" s="225"/>
      <c r="AN993" s="225"/>
      <c r="AO993" s="225"/>
      <c r="AP993" s="225"/>
      <c r="AQ993" s="225"/>
      <c r="AR993" s="225"/>
      <c r="AS993" s="225"/>
      <c r="AT993" s="225"/>
      <c r="AU993" s="225"/>
      <c r="AV993" s="225"/>
      <c r="AW993" s="225"/>
      <c r="AX993" s="225"/>
      <c r="AY993" s="225"/>
      <c r="AZ993" s="225"/>
      <c r="BA993" s="225"/>
      <c r="BB993" s="225"/>
      <c r="BC993" s="225"/>
      <c r="BD993" s="225"/>
      <c r="BE993" s="225"/>
      <c r="BF993" s="225"/>
      <c r="BG993" s="225"/>
      <c r="BH993" s="225"/>
      <c r="BI993" s="225"/>
      <c r="BJ993" s="225"/>
      <c r="BK993" s="225"/>
      <c r="BL993" s="225"/>
      <c r="BM993" s="225"/>
      <c r="BN993" s="225"/>
      <c r="BO993" s="225"/>
      <c r="BP993" s="225"/>
      <c r="BQ993" s="225"/>
      <c r="BR993" s="225"/>
      <c r="BS993" s="225"/>
      <c r="BT993" s="225"/>
      <c r="BU993" s="225"/>
      <c r="BV993" s="225"/>
      <c r="BW993" s="225"/>
      <c r="BX993" s="225"/>
      <c r="BY993" s="225"/>
      <c r="BZ993" s="225"/>
      <c r="CA993" s="225"/>
      <c r="CB993" s="225"/>
      <c r="CC993" s="225"/>
      <c r="CD993" s="225"/>
      <c r="CE993" s="225"/>
      <c r="CF993" s="225"/>
      <c r="CG993" s="225"/>
      <c r="CH993" s="225"/>
      <c r="CI993" s="225"/>
      <c r="CJ993" s="225"/>
      <c r="CK993" s="225"/>
      <c r="CL993" s="225"/>
      <c r="CM993" s="225"/>
      <c r="CN993" s="225"/>
      <c r="CO993" s="225"/>
      <c r="CP993" s="225"/>
      <c r="CQ993" s="225"/>
      <c r="CR993" s="225"/>
      <c r="CS993" s="225"/>
      <c r="CT993" s="225"/>
    </row>
    <row r="994" spans="1:98" ht="12" customHeight="1" x14ac:dyDescent="0.25">
      <c r="A994" s="225"/>
      <c r="B994" s="225"/>
      <c r="C994" s="225"/>
      <c r="D994" s="225"/>
      <c r="E994" s="225"/>
      <c r="F994" s="225"/>
      <c r="G994" s="225"/>
      <c r="H994" s="225"/>
      <c r="I994" s="225"/>
      <c r="J994" s="225"/>
      <c r="K994" s="225"/>
      <c r="L994" s="225"/>
      <c r="M994" s="225"/>
      <c r="N994" s="225"/>
      <c r="O994" s="225"/>
      <c r="P994" s="225"/>
      <c r="Q994" s="225"/>
      <c r="R994" s="225"/>
      <c r="S994" s="225"/>
      <c r="T994" s="225"/>
      <c r="U994" s="225"/>
      <c r="V994" s="225"/>
      <c r="W994" s="225"/>
      <c r="X994" s="225"/>
      <c r="Y994" s="225"/>
      <c r="Z994" s="225"/>
      <c r="AA994" s="225"/>
      <c r="AB994" s="225"/>
      <c r="AC994" s="225"/>
      <c r="AD994" s="225"/>
      <c r="AE994" s="225"/>
      <c r="AF994" s="225"/>
      <c r="AG994" s="225"/>
      <c r="AH994" s="225"/>
      <c r="AI994" s="225"/>
      <c r="AJ994" s="225"/>
      <c r="AK994" s="257"/>
      <c r="AL994" s="257"/>
      <c r="AM994" s="225"/>
      <c r="AN994" s="225"/>
      <c r="AO994" s="225"/>
      <c r="AP994" s="225"/>
      <c r="AQ994" s="225"/>
      <c r="AR994" s="225"/>
      <c r="AS994" s="225"/>
      <c r="AT994" s="225"/>
      <c r="AU994" s="225"/>
      <c r="AV994" s="225"/>
      <c r="AW994" s="225"/>
      <c r="AX994" s="225"/>
      <c r="AY994" s="225"/>
      <c r="AZ994" s="225"/>
      <c r="BA994" s="225"/>
      <c r="BB994" s="225"/>
      <c r="BC994" s="225"/>
      <c r="BD994" s="225"/>
      <c r="BE994" s="225"/>
      <c r="BF994" s="225"/>
      <c r="BG994" s="225"/>
      <c r="BH994" s="225"/>
      <c r="BI994" s="225"/>
      <c r="BJ994" s="225"/>
      <c r="BK994" s="225"/>
      <c r="BL994" s="225"/>
      <c r="BM994" s="225"/>
      <c r="BN994" s="225"/>
      <c r="BO994" s="225"/>
      <c r="BP994" s="225"/>
      <c r="BQ994" s="225"/>
      <c r="BR994" s="225"/>
      <c r="BS994" s="225"/>
      <c r="BT994" s="225"/>
      <c r="BU994" s="225"/>
      <c r="BV994" s="225"/>
      <c r="BW994" s="225"/>
      <c r="BX994" s="225"/>
      <c r="BY994" s="225"/>
      <c r="BZ994" s="225"/>
      <c r="CA994" s="225"/>
      <c r="CB994" s="225"/>
      <c r="CC994" s="225"/>
      <c r="CD994" s="225"/>
      <c r="CE994" s="225"/>
      <c r="CF994" s="225"/>
      <c r="CG994" s="225"/>
      <c r="CH994" s="225"/>
      <c r="CI994" s="225"/>
      <c r="CJ994" s="225"/>
      <c r="CK994" s="225"/>
      <c r="CL994" s="225"/>
      <c r="CM994" s="225"/>
      <c r="CN994" s="225"/>
      <c r="CO994" s="225"/>
      <c r="CP994" s="225"/>
      <c r="CQ994" s="225"/>
      <c r="CR994" s="225"/>
      <c r="CS994" s="225"/>
      <c r="CT994" s="225"/>
    </row>
    <row r="995" spans="1:98" ht="12" customHeight="1" x14ac:dyDescent="0.25">
      <c r="A995" s="225"/>
      <c r="B995" s="225"/>
      <c r="C995" s="225"/>
      <c r="D995" s="225"/>
      <c r="E995" s="225"/>
      <c r="F995" s="225"/>
      <c r="G995" s="225"/>
      <c r="H995" s="225"/>
      <c r="I995" s="225"/>
      <c r="J995" s="225"/>
      <c r="K995" s="225"/>
      <c r="L995" s="225"/>
      <c r="M995" s="225"/>
      <c r="N995" s="225"/>
      <c r="O995" s="225"/>
      <c r="P995" s="225"/>
      <c r="Q995" s="225"/>
      <c r="R995" s="225"/>
      <c r="S995" s="225"/>
      <c r="T995" s="225"/>
      <c r="U995" s="225"/>
      <c r="V995" s="225"/>
      <c r="W995" s="225"/>
      <c r="X995" s="225"/>
      <c r="Y995" s="225"/>
      <c r="Z995" s="225"/>
      <c r="AA995" s="225"/>
      <c r="AB995" s="225"/>
      <c r="AC995" s="225"/>
      <c r="AD995" s="225"/>
      <c r="AE995" s="225"/>
      <c r="AF995" s="225"/>
      <c r="AG995" s="225"/>
      <c r="AH995" s="225"/>
      <c r="AI995" s="225"/>
      <c r="AJ995" s="225"/>
      <c r="AK995" s="257"/>
      <c r="AL995" s="257"/>
      <c r="AM995" s="225"/>
      <c r="AN995" s="225"/>
      <c r="AO995" s="225"/>
      <c r="AP995" s="225"/>
      <c r="AQ995" s="225"/>
      <c r="AR995" s="225"/>
      <c r="AS995" s="225"/>
      <c r="AT995" s="225"/>
      <c r="AU995" s="225"/>
      <c r="AV995" s="225"/>
      <c r="AW995" s="225"/>
      <c r="AX995" s="225"/>
      <c r="AY995" s="225"/>
      <c r="AZ995" s="225"/>
      <c r="BA995" s="225"/>
      <c r="BB995" s="225"/>
      <c r="BC995" s="225"/>
      <c r="BD995" s="225"/>
      <c r="BE995" s="225"/>
      <c r="BF995" s="225"/>
      <c r="BG995" s="225"/>
      <c r="BH995" s="225"/>
      <c r="BI995" s="225"/>
      <c r="BJ995" s="225"/>
      <c r="BK995" s="225"/>
      <c r="BL995" s="225"/>
      <c r="BM995" s="225"/>
      <c r="BN995" s="225"/>
      <c r="BO995" s="225"/>
      <c r="BP995" s="225"/>
      <c r="BQ995" s="225"/>
      <c r="BR995" s="225"/>
      <c r="BS995" s="225"/>
      <c r="BT995" s="225"/>
      <c r="BU995" s="225"/>
      <c r="BV995" s="225"/>
      <c r="BW995" s="225"/>
      <c r="BX995" s="225"/>
      <c r="BY995" s="225"/>
      <c r="BZ995" s="225"/>
      <c r="CA995" s="225"/>
      <c r="CB995" s="225"/>
      <c r="CC995" s="225"/>
      <c r="CD995" s="225"/>
      <c r="CE995" s="225"/>
      <c r="CF995" s="225"/>
      <c r="CG995" s="225"/>
      <c r="CH995" s="225"/>
      <c r="CI995" s="225"/>
      <c r="CJ995" s="225"/>
      <c r="CK995" s="225"/>
      <c r="CL995" s="225"/>
      <c r="CM995" s="225"/>
      <c r="CN995" s="225"/>
      <c r="CO995" s="225"/>
      <c r="CP995" s="225"/>
      <c r="CQ995" s="225"/>
      <c r="CR995" s="225"/>
      <c r="CS995" s="225"/>
      <c r="CT995" s="225"/>
    </row>
    <row r="996" spans="1:98" ht="12" customHeight="1" x14ac:dyDescent="0.25">
      <c r="A996" s="225"/>
      <c r="B996" s="225"/>
      <c r="C996" s="225"/>
      <c r="D996" s="225"/>
      <c r="E996" s="225"/>
      <c r="F996" s="225"/>
      <c r="G996" s="225"/>
      <c r="H996" s="225"/>
      <c r="I996" s="225"/>
      <c r="J996" s="225"/>
      <c r="K996" s="225"/>
      <c r="L996" s="225"/>
      <c r="M996" s="225"/>
      <c r="N996" s="225"/>
      <c r="O996" s="225"/>
      <c r="P996" s="225"/>
      <c r="Q996" s="225"/>
      <c r="R996" s="225"/>
      <c r="S996" s="225"/>
      <c r="T996" s="225"/>
      <c r="U996" s="225"/>
      <c r="V996" s="225"/>
      <c r="W996" s="225"/>
      <c r="X996" s="225"/>
      <c r="Y996" s="225"/>
      <c r="Z996" s="225"/>
      <c r="AA996" s="225"/>
      <c r="AB996" s="225"/>
      <c r="AC996" s="225"/>
      <c r="AD996" s="225"/>
      <c r="AE996" s="225"/>
      <c r="AF996" s="225"/>
      <c r="AG996" s="225"/>
      <c r="AH996" s="225"/>
      <c r="AI996" s="225"/>
      <c r="AJ996" s="225"/>
      <c r="AK996" s="257"/>
      <c r="AL996" s="257"/>
      <c r="AM996" s="225"/>
      <c r="AN996" s="225"/>
      <c r="AO996" s="225"/>
      <c r="AP996" s="225"/>
      <c r="AQ996" s="225"/>
      <c r="AR996" s="225"/>
      <c r="AS996" s="225"/>
      <c r="AT996" s="225"/>
      <c r="AU996" s="225"/>
      <c r="AV996" s="225"/>
      <c r="AW996" s="225"/>
      <c r="AX996" s="225"/>
      <c r="AY996" s="225"/>
      <c r="AZ996" s="225"/>
      <c r="BA996" s="225"/>
      <c r="BB996" s="225"/>
      <c r="BC996" s="225"/>
      <c r="BD996" s="225"/>
      <c r="BE996" s="225"/>
      <c r="BF996" s="225"/>
      <c r="BG996" s="225"/>
      <c r="BH996" s="225"/>
      <c r="BI996" s="225"/>
      <c r="BJ996" s="225"/>
      <c r="BK996" s="225"/>
      <c r="BL996" s="225"/>
      <c r="BM996" s="225"/>
      <c r="BN996" s="225"/>
      <c r="BO996" s="225"/>
      <c r="BP996" s="225"/>
      <c r="BQ996" s="225"/>
      <c r="BR996" s="225"/>
      <c r="BS996" s="225"/>
      <c r="BT996" s="225"/>
      <c r="BU996" s="225"/>
      <c r="BV996" s="225"/>
      <c r="BW996" s="225"/>
      <c r="BX996" s="225"/>
      <c r="BY996" s="225"/>
      <c r="BZ996" s="225"/>
      <c r="CA996" s="225"/>
      <c r="CB996" s="225"/>
      <c r="CC996" s="225"/>
      <c r="CD996" s="225"/>
      <c r="CE996" s="225"/>
      <c r="CF996" s="225"/>
      <c r="CG996" s="225"/>
      <c r="CH996" s="225"/>
      <c r="CI996" s="225"/>
      <c r="CJ996" s="225"/>
      <c r="CK996" s="225"/>
      <c r="CL996" s="225"/>
      <c r="CM996" s="225"/>
      <c r="CN996" s="225"/>
      <c r="CO996" s="225"/>
      <c r="CP996" s="225"/>
      <c r="CQ996" s="225"/>
      <c r="CR996" s="225"/>
      <c r="CS996" s="225"/>
      <c r="CT996" s="225"/>
    </row>
    <row r="997" spans="1:98" ht="12" customHeight="1" x14ac:dyDescent="0.25">
      <c r="A997" s="225"/>
      <c r="B997" s="225"/>
      <c r="C997" s="225"/>
      <c r="D997" s="225"/>
      <c r="E997" s="225"/>
      <c r="F997" s="225"/>
      <c r="G997" s="225"/>
      <c r="H997" s="225"/>
      <c r="I997" s="225"/>
      <c r="J997" s="225"/>
      <c r="K997" s="225"/>
      <c r="L997" s="225"/>
      <c r="M997" s="225"/>
      <c r="N997" s="225"/>
      <c r="O997" s="225"/>
      <c r="P997" s="225"/>
      <c r="Q997" s="225"/>
      <c r="R997" s="225"/>
      <c r="S997" s="225"/>
      <c r="T997" s="225"/>
      <c r="U997" s="225"/>
      <c r="V997" s="225"/>
      <c r="W997" s="225"/>
      <c r="X997" s="225"/>
      <c r="Y997" s="225"/>
      <c r="Z997" s="225"/>
      <c r="AA997" s="225"/>
      <c r="AB997" s="225"/>
      <c r="AC997" s="225"/>
      <c r="AD997" s="225"/>
      <c r="AE997" s="225"/>
      <c r="AF997" s="225"/>
      <c r="AG997" s="225"/>
      <c r="AH997" s="225"/>
      <c r="AI997" s="225"/>
      <c r="AJ997" s="225"/>
      <c r="AK997" s="257"/>
      <c r="AL997" s="257"/>
      <c r="AM997" s="225"/>
      <c r="AN997" s="225"/>
      <c r="AO997" s="225"/>
      <c r="AP997" s="225"/>
      <c r="AQ997" s="225"/>
      <c r="AR997" s="225"/>
      <c r="AS997" s="225"/>
      <c r="AT997" s="225"/>
      <c r="AU997" s="225"/>
      <c r="AV997" s="225"/>
      <c r="AW997" s="225"/>
      <c r="AX997" s="225"/>
      <c r="AY997" s="225"/>
      <c r="AZ997" s="225"/>
      <c r="BA997" s="225"/>
      <c r="BB997" s="225"/>
      <c r="BC997" s="225"/>
      <c r="BD997" s="225"/>
      <c r="BE997" s="225"/>
      <c r="BF997" s="225"/>
      <c r="BG997" s="225"/>
      <c r="BH997" s="225"/>
      <c r="BI997" s="225"/>
      <c r="BJ997" s="225"/>
      <c r="BK997" s="225"/>
      <c r="BL997" s="225"/>
      <c r="BM997" s="225"/>
      <c r="BN997" s="225"/>
      <c r="BO997" s="225"/>
      <c r="BP997" s="225"/>
      <c r="BQ997" s="225"/>
      <c r="BR997" s="225"/>
      <c r="BS997" s="225"/>
      <c r="BT997" s="225"/>
      <c r="BU997" s="225"/>
      <c r="BV997" s="225"/>
      <c r="BW997" s="225"/>
      <c r="BX997" s="225"/>
      <c r="BY997" s="225"/>
      <c r="BZ997" s="225"/>
      <c r="CA997" s="225"/>
      <c r="CB997" s="225"/>
      <c r="CC997" s="225"/>
      <c r="CD997" s="225"/>
      <c r="CE997" s="225"/>
      <c r="CF997" s="225"/>
      <c r="CG997" s="225"/>
      <c r="CH997" s="225"/>
      <c r="CI997" s="225"/>
      <c r="CJ997" s="225"/>
      <c r="CK997" s="225"/>
      <c r="CL997" s="225"/>
      <c r="CM997" s="225"/>
      <c r="CN997" s="225"/>
      <c r="CO997" s="225"/>
      <c r="CP997" s="225"/>
      <c r="CQ997" s="225"/>
      <c r="CR997" s="225"/>
      <c r="CS997" s="225"/>
      <c r="CT997" s="225"/>
    </row>
    <row r="998" spans="1:98" ht="12" customHeight="1" x14ac:dyDescent="0.25">
      <c r="A998" s="225"/>
      <c r="B998" s="225"/>
      <c r="C998" s="225"/>
      <c r="D998" s="225"/>
      <c r="E998" s="225"/>
      <c r="F998" s="225"/>
      <c r="G998" s="225"/>
      <c r="H998" s="225"/>
      <c r="I998" s="225"/>
      <c r="J998" s="225"/>
      <c r="K998" s="225"/>
      <c r="L998" s="225"/>
      <c r="M998" s="225"/>
      <c r="N998" s="225"/>
      <c r="O998" s="225"/>
      <c r="P998" s="225"/>
      <c r="Q998" s="225"/>
      <c r="R998" s="225"/>
      <c r="S998" s="225"/>
      <c r="T998" s="225"/>
      <c r="U998" s="225"/>
      <c r="V998" s="225"/>
      <c r="W998" s="225"/>
      <c r="X998" s="225"/>
      <c r="Y998" s="225"/>
      <c r="Z998" s="225"/>
      <c r="AA998" s="225"/>
      <c r="AB998" s="225"/>
      <c r="AC998" s="225"/>
      <c r="AD998" s="225"/>
      <c r="AE998" s="225"/>
      <c r="AF998" s="225"/>
      <c r="AG998" s="225"/>
      <c r="AH998" s="225"/>
      <c r="AI998" s="225"/>
      <c r="AJ998" s="225"/>
      <c r="AK998" s="257"/>
      <c r="AL998" s="257"/>
      <c r="AM998" s="225"/>
      <c r="AN998" s="225"/>
      <c r="AO998" s="225"/>
      <c r="AP998" s="225"/>
      <c r="AQ998" s="225"/>
      <c r="AR998" s="225"/>
      <c r="AS998" s="225"/>
      <c r="AT998" s="225"/>
      <c r="AU998" s="225"/>
      <c r="AV998" s="225"/>
      <c r="AW998" s="225"/>
      <c r="AX998" s="225"/>
      <c r="AY998" s="225"/>
      <c r="AZ998" s="225"/>
      <c r="BA998" s="225"/>
      <c r="BB998" s="225"/>
      <c r="BC998" s="225"/>
      <c r="BD998" s="225"/>
      <c r="BE998" s="225"/>
      <c r="BF998" s="225"/>
      <c r="BG998" s="225"/>
      <c r="BH998" s="225"/>
      <c r="BI998" s="225"/>
      <c r="BJ998" s="225"/>
      <c r="BK998" s="225"/>
      <c r="BL998" s="225"/>
      <c r="BM998" s="225"/>
      <c r="BN998" s="225"/>
      <c r="BO998" s="225"/>
      <c r="BP998" s="225"/>
      <c r="BQ998" s="225"/>
      <c r="BR998" s="225"/>
      <c r="BS998" s="225"/>
      <c r="BT998" s="225"/>
      <c r="BU998" s="225"/>
      <c r="BV998" s="225"/>
      <c r="BW998" s="225"/>
      <c r="BX998" s="225"/>
      <c r="BY998" s="225"/>
      <c r="BZ998" s="225"/>
      <c r="CA998" s="225"/>
      <c r="CB998" s="225"/>
      <c r="CC998" s="225"/>
      <c r="CD998" s="225"/>
      <c r="CE998" s="225"/>
      <c r="CF998" s="225"/>
      <c r="CG998" s="225"/>
      <c r="CH998" s="225"/>
      <c r="CI998" s="225"/>
      <c r="CJ998" s="225"/>
      <c r="CK998" s="225"/>
      <c r="CL998" s="225"/>
      <c r="CM998" s="225"/>
      <c r="CN998" s="225"/>
      <c r="CO998" s="225"/>
      <c r="CP998" s="225"/>
      <c r="CQ998" s="225"/>
      <c r="CR998" s="225"/>
      <c r="CS998" s="225"/>
      <c r="CT998" s="225"/>
    </row>
    <row r="999" spans="1:98" ht="12" customHeight="1" x14ac:dyDescent="0.25">
      <c r="A999" s="225"/>
      <c r="B999" s="225"/>
      <c r="C999" s="225"/>
      <c r="D999" s="225"/>
      <c r="E999" s="225"/>
      <c r="F999" s="225"/>
      <c r="G999" s="225"/>
      <c r="H999" s="225"/>
      <c r="I999" s="225"/>
      <c r="J999" s="225"/>
      <c r="K999" s="225"/>
      <c r="L999" s="225"/>
      <c r="M999" s="225"/>
      <c r="N999" s="225"/>
      <c r="O999" s="225"/>
      <c r="P999" s="225"/>
      <c r="Q999" s="225"/>
      <c r="R999" s="225"/>
      <c r="S999" s="225"/>
      <c r="T999" s="225"/>
      <c r="U999" s="225"/>
      <c r="V999" s="225"/>
      <c r="W999" s="225"/>
      <c r="X999" s="225"/>
      <c r="Y999" s="225"/>
      <c r="Z999" s="225"/>
      <c r="AA999" s="225"/>
      <c r="AB999" s="225"/>
      <c r="AC999" s="225"/>
      <c r="AD999" s="225"/>
      <c r="AE999" s="225"/>
      <c r="AF999" s="225"/>
      <c r="AG999" s="225"/>
      <c r="AH999" s="225"/>
      <c r="AI999" s="225"/>
      <c r="AJ999" s="225"/>
      <c r="AK999" s="257"/>
      <c r="AL999" s="257"/>
      <c r="AM999" s="225"/>
      <c r="AN999" s="225"/>
      <c r="AO999" s="225"/>
      <c r="AP999" s="225"/>
      <c r="AQ999" s="225"/>
      <c r="AR999" s="225"/>
      <c r="AS999" s="225"/>
      <c r="AT999" s="225"/>
      <c r="AU999" s="225"/>
      <c r="AV999" s="225"/>
      <c r="AW999" s="225"/>
      <c r="AX999" s="225"/>
      <c r="AY999" s="225"/>
      <c r="AZ999" s="225"/>
      <c r="BA999" s="225"/>
      <c r="BB999" s="225"/>
      <c r="BC999" s="225"/>
      <c r="BD999" s="225"/>
      <c r="BE999" s="225"/>
      <c r="BF999" s="225"/>
      <c r="BG999" s="225"/>
      <c r="BH999" s="225"/>
      <c r="BI999" s="225"/>
      <c r="BJ999" s="225"/>
      <c r="BK999" s="225"/>
      <c r="BL999" s="225"/>
      <c r="BM999" s="225"/>
      <c r="BN999" s="225"/>
      <c r="BO999" s="225"/>
      <c r="BP999" s="225"/>
      <c r="BQ999" s="225"/>
      <c r="BR999" s="225"/>
      <c r="BS999" s="225"/>
      <c r="BT999" s="225"/>
      <c r="BU999" s="225"/>
      <c r="BV999" s="225"/>
      <c r="BW999" s="225"/>
      <c r="BX999" s="225"/>
      <c r="BY999" s="225"/>
      <c r="BZ999" s="225"/>
      <c r="CA999" s="225"/>
      <c r="CB999" s="225"/>
      <c r="CC999" s="225"/>
      <c r="CD999" s="225"/>
      <c r="CE999" s="225"/>
      <c r="CF999" s="225"/>
      <c r="CG999" s="225"/>
      <c r="CH999" s="225"/>
      <c r="CI999" s="225"/>
      <c r="CJ999" s="225"/>
      <c r="CK999" s="225"/>
      <c r="CL999" s="225"/>
      <c r="CM999" s="225"/>
      <c r="CN999" s="225"/>
      <c r="CO999" s="225"/>
      <c r="CP999" s="225"/>
      <c r="CQ999" s="225"/>
      <c r="CR999" s="225"/>
      <c r="CS999" s="225"/>
      <c r="CT999" s="225"/>
    </row>
    <row r="1000" spans="1:98" ht="12" customHeight="1" x14ac:dyDescent="0.25">
      <c r="A1000" s="225"/>
      <c r="B1000" s="225"/>
      <c r="C1000" s="225"/>
      <c r="D1000" s="225"/>
      <c r="E1000" s="225"/>
      <c r="F1000" s="225"/>
      <c r="G1000" s="225"/>
      <c r="H1000" s="225"/>
      <c r="I1000" s="225"/>
      <c r="J1000" s="225"/>
      <c r="K1000" s="225"/>
      <c r="L1000" s="225"/>
      <c r="M1000" s="225"/>
      <c r="N1000" s="225"/>
      <c r="O1000" s="225"/>
      <c r="P1000" s="225"/>
      <c r="Q1000" s="225"/>
      <c r="R1000" s="225"/>
      <c r="S1000" s="225"/>
      <c r="T1000" s="225"/>
      <c r="U1000" s="225"/>
      <c r="V1000" s="225"/>
      <c r="W1000" s="225"/>
      <c r="X1000" s="225"/>
      <c r="Y1000" s="225"/>
      <c r="Z1000" s="225"/>
      <c r="AA1000" s="225"/>
      <c r="AB1000" s="225"/>
      <c r="AC1000" s="225"/>
      <c r="AD1000" s="225"/>
      <c r="AE1000" s="225"/>
      <c r="AF1000" s="225"/>
      <c r="AG1000" s="225"/>
      <c r="AH1000" s="225"/>
      <c r="AI1000" s="225"/>
      <c r="AJ1000" s="225"/>
      <c r="AK1000" s="257"/>
      <c r="AL1000" s="257"/>
      <c r="AM1000" s="225"/>
      <c r="AN1000" s="225"/>
      <c r="AO1000" s="225"/>
      <c r="AP1000" s="225"/>
      <c r="AQ1000" s="225"/>
      <c r="AR1000" s="225"/>
      <c r="AS1000" s="225"/>
      <c r="AT1000" s="225"/>
      <c r="AU1000" s="225"/>
      <c r="AV1000" s="225"/>
      <c r="AW1000" s="225"/>
      <c r="AX1000" s="225"/>
      <c r="AY1000" s="225"/>
      <c r="AZ1000" s="225"/>
      <c r="BA1000" s="225"/>
      <c r="BB1000" s="225"/>
      <c r="BC1000" s="225"/>
      <c r="BD1000" s="225"/>
      <c r="BE1000" s="225"/>
      <c r="BF1000" s="225"/>
      <c r="BG1000" s="225"/>
      <c r="BH1000" s="225"/>
      <c r="BI1000" s="225"/>
      <c r="BJ1000" s="225"/>
      <c r="BK1000" s="225"/>
      <c r="BL1000" s="225"/>
      <c r="BM1000" s="225"/>
      <c r="BN1000" s="225"/>
      <c r="BO1000" s="225"/>
      <c r="BP1000" s="225"/>
      <c r="BQ1000" s="225"/>
      <c r="BR1000" s="225"/>
      <c r="BS1000" s="225"/>
      <c r="BT1000" s="225"/>
      <c r="BU1000" s="225"/>
      <c r="BV1000" s="225"/>
      <c r="BW1000" s="225"/>
      <c r="BX1000" s="225"/>
      <c r="BY1000" s="225"/>
      <c r="BZ1000" s="225"/>
      <c r="CA1000" s="225"/>
      <c r="CB1000" s="225"/>
      <c r="CC1000" s="225"/>
      <c r="CD1000" s="225"/>
      <c r="CE1000" s="225"/>
      <c r="CF1000" s="225"/>
      <c r="CG1000" s="225"/>
      <c r="CH1000" s="225"/>
      <c r="CI1000" s="225"/>
      <c r="CJ1000" s="225"/>
      <c r="CK1000" s="225"/>
      <c r="CL1000" s="225"/>
      <c r="CM1000" s="225"/>
      <c r="CN1000" s="225"/>
      <c r="CO1000" s="225"/>
      <c r="CP1000" s="225"/>
      <c r="CQ1000" s="225"/>
      <c r="CR1000" s="225"/>
      <c r="CS1000" s="225"/>
      <c r="CT1000" s="225"/>
    </row>
  </sheetData>
  <mergeCells count="41">
    <mergeCell ref="A4:C4"/>
    <mergeCell ref="B5:C5"/>
    <mergeCell ref="B6:C6"/>
    <mergeCell ref="B7:C7"/>
    <mergeCell ref="B9:C9"/>
    <mergeCell ref="B10:C10"/>
    <mergeCell ref="A11:C11"/>
    <mergeCell ref="A13:C13"/>
    <mergeCell ref="B14:C14"/>
    <mergeCell ref="B15:C15"/>
    <mergeCell ref="B16:C16"/>
    <mergeCell ref="B17:C17"/>
    <mergeCell ref="B18:C18"/>
    <mergeCell ref="A19:C19"/>
    <mergeCell ref="A20:C20"/>
    <mergeCell ref="A22:C22"/>
    <mergeCell ref="B23:C23"/>
    <mergeCell ref="B24:C24"/>
    <mergeCell ref="B25:C25"/>
    <mergeCell ref="B26:C26"/>
    <mergeCell ref="B27:C27"/>
    <mergeCell ref="A28:C28"/>
    <mergeCell ref="B29:C29"/>
    <mergeCell ref="A30:C30"/>
    <mergeCell ref="A32:C32"/>
    <mergeCell ref="B33:C33"/>
    <mergeCell ref="B34:C34"/>
    <mergeCell ref="B35:C35"/>
    <mergeCell ref="B44:C44"/>
    <mergeCell ref="B45:C45"/>
    <mergeCell ref="B46:C46"/>
    <mergeCell ref="B47:C47"/>
    <mergeCell ref="A48:C48"/>
    <mergeCell ref="A49:C49"/>
    <mergeCell ref="B36:C36"/>
    <mergeCell ref="B37:C37"/>
    <mergeCell ref="A38:C38"/>
    <mergeCell ref="B39:C39"/>
    <mergeCell ref="A40:C40"/>
    <mergeCell ref="A42:C42"/>
    <mergeCell ref="B43:C43"/>
  </mergeCells>
  <pageMargins left="0.69930555555555596" right="0.69930555555555596" top="0.75" bottom="0.75" header="0" footer="0"/>
  <pageSetup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F992"/>
  <sheetViews>
    <sheetView workbookViewId="0">
      <pane xSplit="2" ySplit="4" topLeftCell="D5" activePane="bottomRight" state="frozen"/>
      <selection pane="topRight" activeCell="C1" sqref="C1"/>
      <selection pane="bottomLeft" activeCell="A5" sqref="A5"/>
      <selection pane="bottomRight" activeCell="V12" sqref="V12"/>
    </sheetView>
  </sheetViews>
  <sheetFormatPr defaultColWidth="14.44140625" defaultRowHeight="15" customHeight="1" x14ac:dyDescent="0.25"/>
  <cols>
    <col min="1" max="1" width="4.109375" customWidth="1"/>
    <col min="2" max="2" width="45" customWidth="1"/>
    <col min="3" max="3" width="14.109375" hidden="1" customWidth="1"/>
    <col min="4" max="4" width="11.6640625" hidden="1" customWidth="1"/>
    <col min="5" max="5" width="21.6640625" hidden="1" customWidth="1"/>
    <col min="6" max="6" width="5.88671875" hidden="1" customWidth="1"/>
    <col min="7" max="7" width="11.33203125" hidden="1" customWidth="1"/>
    <col min="8" max="8" width="4.88671875" hidden="1" customWidth="1"/>
    <col min="9" max="9" width="12.44140625" customWidth="1"/>
    <col min="10" max="10" width="10.33203125" customWidth="1"/>
    <col min="11" max="20" width="11.44140625" hidden="1" customWidth="1"/>
    <col min="21" max="26" width="17.44140625" bestFit="1" customWidth="1"/>
    <col min="27" max="32" width="9.109375" customWidth="1"/>
  </cols>
  <sheetData>
    <row r="1" spans="1:32" ht="14.4" x14ac:dyDescent="0.3">
      <c r="A1" s="433"/>
      <c r="B1" s="434"/>
      <c r="C1" s="435"/>
      <c r="D1" s="435"/>
      <c r="E1" s="435"/>
      <c r="F1" s="435"/>
      <c r="G1" s="435"/>
      <c r="H1" s="435"/>
      <c r="I1" s="436" t="s">
        <v>634</v>
      </c>
      <c r="J1" s="436"/>
      <c r="K1" s="437">
        <f>Inputs!P3</f>
        <v>44561</v>
      </c>
      <c r="L1" s="437">
        <f t="shared" ref="L1:Z1" si="0">+K1+30</f>
        <v>44591</v>
      </c>
      <c r="M1" s="437">
        <f t="shared" si="0"/>
        <v>44621</v>
      </c>
      <c r="N1" s="438">
        <f t="shared" si="0"/>
        <v>44651</v>
      </c>
      <c r="O1" s="438">
        <f t="shared" si="0"/>
        <v>44681</v>
      </c>
      <c r="P1" s="438">
        <f t="shared" si="0"/>
        <v>44711</v>
      </c>
      <c r="Q1" s="438">
        <f t="shared" si="0"/>
        <v>44741</v>
      </c>
      <c r="R1" s="438">
        <f t="shared" si="0"/>
        <v>44771</v>
      </c>
      <c r="S1" s="439">
        <f t="shared" si="0"/>
        <v>44801</v>
      </c>
      <c r="T1" s="439">
        <f t="shared" si="0"/>
        <v>44831</v>
      </c>
      <c r="U1" s="439">
        <f>+T1+30</f>
        <v>44861</v>
      </c>
      <c r="V1" s="439">
        <f t="shared" si="0"/>
        <v>44891</v>
      </c>
      <c r="W1" s="439">
        <f t="shared" si="0"/>
        <v>44921</v>
      </c>
      <c r="X1" s="439">
        <f t="shared" si="0"/>
        <v>44951</v>
      </c>
      <c r="Y1" s="439">
        <f t="shared" si="0"/>
        <v>44981</v>
      </c>
      <c r="Z1" s="439">
        <f t="shared" si="0"/>
        <v>45011</v>
      </c>
      <c r="AA1" s="69"/>
      <c r="AB1" s="69"/>
      <c r="AC1" s="69"/>
      <c r="AD1" s="69"/>
      <c r="AE1" s="69"/>
      <c r="AF1" s="69"/>
    </row>
    <row r="2" spans="1:32" ht="14.4" x14ac:dyDescent="0.3">
      <c r="A2" s="433"/>
      <c r="B2" s="440"/>
      <c r="C2" s="435"/>
      <c r="D2" s="435"/>
      <c r="E2" s="435"/>
      <c r="F2" s="435"/>
      <c r="G2" s="435"/>
      <c r="H2" s="435"/>
      <c r="I2" s="436" t="s">
        <v>635</v>
      </c>
      <c r="J2" s="436"/>
      <c r="K2" s="437">
        <f t="shared" ref="K2:Z2" si="1">EOMONTH(K1,0)</f>
        <v>44561</v>
      </c>
      <c r="L2" s="437">
        <f t="shared" si="1"/>
        <v>44592</v>
      </c>
      <c r="M2" s="437">
        <f t="shared" si="1"/>
        <v>44651</v>
      </c>
      <c r="N2" s="438">
        <f t="shared" si="1"/>
        <v>44651</v>
      </c>
      <c r="O2" s="438">
        <f t="shared" si="1"/>
        <v>44681</v>
      </c>
      <c r="P2" s="438">
        <f t="shared" si="1"/>
        <v>44712</v>
      </c>
      <c r="Q2" s="438">
        <f t="shared" si="1"/>
        <v>44742</v>
      </c>
      <c r="R2" s="438">
        <f t="shared" si="1"/>
        <v>44773</v>
      </c>
      <c r="S2" s="439">
        <f t="shared" si="1"/>
        <v>44804</v>
      </c>
      <c r="T2" s="439">
        <f t="shared" si="1"/>
        <v>44834</v>
      </c>
      <c r="U2" s="439">
        <f t="shared" si="1"/>
        <v>44865</v>
      </c>
      <c r="V2" s="439">
        <f t="shared" si="1"/>
        <v>44895</v>
      </c>
      <c r="W2" s="439">
        <f t="shared" si="1"/>
        <v>44926</v>
      </c>
      <c r="X2" s="439">
        <f t="shared" si="1"/>
        <v>44957</v>
      </c>
      <c r="Y2" s="439">
        <f t="shared" si="1"/>
        <v>44985</v>
      </c>
      <c r="Z2" s="439">
        <f t="shared" si="1"/>
        <v>45016</v>
      </c>
      <c r="AA2" s="69"/>
      <c r="AB2" s="69"/>
      <c r="AC2" s="69"/>
      <c r="AD2" s="69"/>
      <c r="AE2" s="69"/>
      <c r="AF2" s="69"/>
    </row>
    <row r="3" spans="1:32" ht="14.4" x14ac:dyDescent="0.3">
      <c r="A3" s="433"/>
      <c r="B3" s="440"/>
      <c r="C3" s="441"/>
      <c r="D3" s="441"/>
      <c r="E3" s="441"/>
      <c r="F3" s="441"/>
      <c r="G3" s="441"/>
      <c r="H3" s="441"/>
      <c r="I3" s="436" t="s">
        <v>636</v>
      </c>
      <c r="J3" s="436"/>
      <c r="K3" s="442">
        <v>1</v>
      </c>
      <c r="L3" s="442">
        <f t="shared" ref="L3:Z3" si="2">+K3+1</f>
        <v>2</v>
      </c>
      <c r="M3" s="442">
        <f t="shared" si="2"/>
        <v>3</v>
      </c>
      <c r="N3" s="443">
        <f t="shared" si="2"/>
        <v>4</v>
      </c>
      <c r="O3" s="443">
        <f t="shared" si="2"/>
        <v>5</v>
      </c>
      <c r="P3" s="443">
        <f t="shared" si="2"/>
        <v>6</v>
      </c>
      <c r="Q3" s="443">
        <f t="shared" si="2"/>
        <v>7</v>
      </c>
      <c r="R3" s="443">
        <f t="shared" si="2"/>
        <v>8</v>
      </c>
      <c r="S3" s="444">
        <f t="shared" si="2"/>
        <v>9</v>
      </c>
      <c r="T3" s="444">
        <f t="shared" si="2"/>
        <v>10</v>
      </c>
      <c r="U3" s="444">
        <f t="shared" si="2"/>
        <v>11</v>
      </c>
      <c r="V3" s="444">
        <f t="shared" si="2"/>
        <v>12</v>
      </c>
      <c r="W3" s="444">
        <f t="shared" si="2"/>
        <v>13</v>
      </c>
      <c r="X3" s="444">
        <f t="shared" si="2"/>
        <v>14</v>
      </c>
      <c r="Y3" s="444">
        <f t="shared" si="2"/>
        <v>15</v>
      </c>
      <c r="Z3" s="444">
        <f t="shared" si="2"/>
        <v>16</v>
      </c>
      <c r="AA3" s="69"/>
      <c r="AB3" s="69"/>
      <c r="AC3" s="69"/>
      <c r="AD3" s="69"/>
      <c r="AE3" s="69"/>
      <c r="AF3" s="69"/>
    </row>
    <row r="4" spans="1:32" ht="14.4" x14ac:dyDescent="0.3">
      <c r="A4" s="445" t="s">
        <v>53</v>
      </c>
      <c r="B4" s="446" t="s">
        <v>637</v>
      </c>
      <c r="C4" s="447">
        <v>2020</v>
      </c>
      <c r="D4" s="447">
        <f t="shared" ref="D4:H4" si="3">C4+1</f>
        <v>2021</v>
      </c>
      <c r="E4" s="447">
        <f t="shared" si="3"/>
        <v>2022</v>
      </c>
      <c r="F4" s="447">
        <f t="shared" si="3"/>
        <v>2023</v>
      </c>
      <c r="G4" s="447">
        <f t="shared" si="3"/>
        <v>2024</v>
      </c>
      <c r="H4" s="447">
        <f t="shared" si="3"/>
        <v>2025</v>
      </c>
      <c r="I4" s="435" t="s">
        <v>369</v>
      </c>
      <c r="J4" s="435"/>
      <c r="K4" s="448">
        <f t="shared" ref="K4:Z4" si="4">YEAR(K2)</f>
        <v>2021</v>
      </c>
      <c r="L4" s="448">
        <f t="shared" si="4"/>
        <v>2022</v>
      </c>
      <c r="M4" s="448">
        <f t="shared" si="4"/>
        <v>2022</v>
      </c>
      <c r="N4" s="69">
        <f t="shared" si="4"/>
        <v>2022</v>
      </c>
      <c r="O4" s="69">
        <f t="shared" si="4"/>
        <v>2022</v>
      </c>
      <c r="P4" s="69">
        <f t="shared" si="4"/>
        <v>2022</v>
      </c>
      <c r="Q4" s="69">
        <f t="shared" si="4"/>
        <v>2022</v>
      </c>
      <c r="R4" s="69">
        <f t="shared" si="4"/>
        <v>2022</v>
      </c>
      <c r="S4" s="69">
        <f t="shared" si="4"/>
        <v>2022</v>
      </c>
      <c r="T4" s="69">
        <f t="shared" si="4"/>
        <v>2022</v>
      </c>
      <c r="U4" s="69">
        <f t="shared" si="4"/>
        <v>2022</v>
      </c>
      <c r="V4" s="69">
        <f t="shared" si="4"/>
        <v>2022</v>
      </c>
      <c r="W4" s="69">
        <f t="shared" si="4"/>
        <v>2022</v>
      </c>
      <c r="X4" s="69">
        <f t="shared" si="4"/>
        <v>2023</v>
      </c>
      <c r="Y4" s="69">
        <f t="shared" si="4"/>
        <v>2023</v>
      </c>
      <c r="Z4" s="69">
        <f t="shared" si="4"/>
        <v>2023</v>
      </c>
      <c r="AA4" s="69"/>
      <c r="AB4" s="69"/>
      <c r="AC4" s="69"/>
      <c r="AD4" s="69"/>
      <c r="AE4" s="69"/>
      <c r="AF4" s="69"/>
    </row>
    <row r="5" spans="1:32" ht="14.4" x14ac:dyDescent="0.3">
      <c r="A5" s="433">
        <v>1</v>
      </c>
      <c r="B5" s="603" t="s">
        <v>796</v>
      </c>
      <c r="C5" s="449"/>
      <c r="D5" s="449"/>
      <c r="E5" s="449"/>
      <c r="F5" s="449"/>
      <c r="G5" s="449"/>
      <c r="H5" s="449"/>
      <c r="I5" s="450"/>
      <c r="J5" s="435"/>
      <c r="K5" s="451"/>
      <c r="L5" s="452"/>
      <c r="M5" s="452"/>
      <c r="N5" s="453"/>
      <c r="O5" s="453"/>
      <c r="P5" s="453"/>
      <c r="U5">
        <v>1</v>
      </c>
      <c r="V5" s="604">
        <v>1</v>
      </c>
      <c r="W5" s="604">
        <v>1</v>
      </c>
      <c r="X5" s="604">
        <v>1</v>
      </c>
      <c r="Y5" s="604">
        <v>1</v>
      </c>
      <c r="Z5" s="604">
        <v>1</v>
      </c>
      <c r="AA5" s="69"/>
      <c r="AB5" s="69"/>
      <c r="AC5" s="69"/>
      <c r="AD5" s="69"/>
      <c r="AE5" s="69"/>
      <c r="AF5" s="69"/>
    </row>
    <row r="6" spans="1:32" ht="14.4" x14ac:dyDescent="0.3">
      <c r="A6" s="433">
        <f t="shared" ref="A6:A16" si="5">A5+1</f>
        <v>2</v>
      </c>
      <c r="B6" s="603" t="s">
        <v>798</v>
      </c>
      <c r="C6" s="449"/>
      <c r="D6" s="449"/>
      <c r="E6" s="449"/>
      <c r="F6" s="449"/>
      <c r="G6" s="449"/>
      <c r="H6" s="449"/>
      <c r="I6" s="450"/>
      <c r="J6" s="435"/>
      <c r="K6" s="451"/>
      <c r="L6" s="452"/>
      <c r="M6" s="452"/>
      <c r="N6" s="455"/>
      <c r="O6" s="455"/>
      <c r="P6" s="455"/>
      <c r="U6">
        <v>1</v>
      </c>
      <c r="V6" s="604">
        <v>1</v>
      </c>
      <c r="W6" s="604">
        <v>1</v>
      </c>
      <c r="X6" s="604">
        <v>1</v>
      </c>
      <c r="Y6" s="604">
        <v>1</v>
      </c>
      <c r="Z6" s="604">
        <v>1</v>
      </c>
      <c r="AA6" s="69"/>
      <c r="AB6" s="69"/>
      <c r="AC6" s="69"/>
      <c r="AD6" s="69"/>
      <c r="AE6" s="69"/>
      <c r="AF6" s="69"/>
    </row>
    <row r="7" spans="1:32" ht="14.4" x14ac:dyDescent="0.3">
      <c r="A7" s="433">
        <f t="shared" si="5"/>
        <v>3</v>
      </c>
      <c r="B7" s="603" t="s">
        <v>797</v>
      </c>
      <c r="C7" s="449"/>
      <c r="D7" s="449"/>
      <c r="E7" s="449"/>
      <c r="F7" s="449"/>
      <c r="G7" s="449"/>
      <c r="H7" s="449"/>
      <c r="I7" s="450"/>
      <c r="J7" s="435"/>
      <c r="K7" s="451"/>
      <c r="L7" s="452"/>
      <c r="M7" s="452"/>
      <c r="N7" s="453"/>
      <c r="O7" s="453"/>
      <c r="P7" s="453"/>
      <c r="U7">
        <v>2</v>
      </c>
      <c r="V7" s="604">
        <v>2</v>
      </c>
      <c r="W7" s="604">
        <v>2</v>
      </c>
      <c r="X7" s="604">
        <v>2</v>
      </c>
      <c r="Y7" s="604">
        <v>2</v>
      </c>
      <c r="Z7" s="604">
        <v>2</v>
      </c>
      <c r="AA7" s="69"/>
      <c r="AB7" s="69"/>
      <c r="AC7" s="69"/>
      <c r="AD7" s="69"/>
      <c r="AE7" s="69"/>
      <c r="AF7" s="69"/>
    </row>
    <row r="8" spans="1:32" ht="14.4" x14ac:dyDescent="0.3">
      <c r="A8" s="433">
        <f t="shared" si="5"/>
        <v>4</v>
      </c>
      <c r="B8" s="603" t="s">
        <v>799</v>
      </c>
      <c r="C8" s="449"/>
      <c r="D8" s="449"/>
      <c r="E8" s="449"/>
      <c r="F8" s="449"/>
      <c r="G8" s="449"/>
      <c r="H8" s="449"/>
      <c r="I8" s="450"/>
      <c r="J8" s="435"/>
      <c r="K8" s="451"/>
      <c r="L8" s="452"/>
      <c r="M8" s="452"/>
      <c r="N8" s="453"/>
      <c r="O8" s="453"/>
      <c r="P8" s="453"/>
      <c r="U8">
        <v>2</v>
      </c>
      <c r="V8" s="604">
        <v>2</v>
      </c>
      <c r="W8" s="604">
        <v>2</v>
      </c>
      <c r="X8" s="604">
        <v>2</v>
      </c>
      <c r="Y8" s="604">
        <v>2</v>
      </c>
      <c r="Z8" s="604">
        <v>2</v>
      </c>
      <c r="AA8" s="69"/>
      <c r="AB8" s="69"/>
      <c r="AC8" s="69"/>
      <c r="AD8" s="69"/>
      <c r="AE8" s="69"/>
      <c r="AF8" s="69"/>
    </row>
    <row r="9" spans="1:32" ht="14.4" x14ac:dyDescent="0.3">
      <c r="A9" s="433">
        <f t="shared" si="5"/>
        <v>5</v>
      </c>
      <c r="B9" s="603" t="s">
        <v>800</v>
      </c>
      <c r="C9" s="449"/>
      <c r="D9" s="449"/>
      <c r="E9" s="449"/>
      <c r="F9" s="449"/>
      <c r="G9" s="449"/>
      <c r="H9" s="449"/>
      <c r="I9" s="450"/>
      <c r="J9" s="435"/>
      <c r="K9" s="451"/>
      <c r="L9" s="452"/>
      <c r="M9" s="452"/>
      <c r="N9" s="455"/>
      <c r="O9" s="455"/>
      <c r="P9" s="455"/>
      <c r="U9">
        <v>1</v>
      </c>
      <c r="V9" s="604">
        <v>1</v>
      </c>
      <c r="W9" s="604">
        <v>1</v>
      </c>
      <c r="X9" s="604">
        <v>1</v>
      </c>
      <c r="Y9" s="604">
        <v>1</v>
      </c>
      <c r="Z9" s="604">
        <v>1</v>
      </c>
      <c r="AA9" s="69"/>
      <c r="AB9" s="69"/>
      <c r="AC9" s="69"/>
      <c r="AD9" s="69"/>
      <c r="AE9" s="69"/>
      <c r="AF9" s="69"/>
    </row>
    <row r="10" spans="1:32" ht="14.4" x14ac:dyDescent="0.3">
      <c r="A10" s="433">
        <f t="shared" si="5"/>
        <v>6</v>
      </c>
      <c r="B10" s="603" t="s">
        <v>801</v>
      </c>
      <c r="C10" s="449"/>
      <c r="D10" s="449"/>
      <c r="E10" s="449"/>
      <c r="F10" s="449"/>
      <c r="G10" s="449"/>
      <c r="H10" s="449"/>
      <c r="I10" s="450"/>
      <c r="J10" s="435"/>
      <c r="K10" s="451"/>
      <c r="L10" s="452"/>
      <c r="M10" s="452"/>
      <c r="N10" s="455"/>
      <c r="O10" s="455"/>
      <c r="P10" s="455"/>
      <c r="U10">
        <v>1</v>
      </c>
      <c r="V10" s="604">
        <v>1</v>
      </c>
      <c r="W10" s="604">
        <v>1</v>
      </c>
      <c r="X10" s="604">
        <v>1</v>
      </c>
      <c r="Y10" s="604">
        <v>1</v>
      </c>
      <c r="Z10" s="604">
        <v>1</v>
      </c>
      <c r="AA10" s="69"/>
      <c r="AB10" s="69"/>
      <c r="AC10" s="69"/>
      <c r="AD10" s="69"/>
      <c r="AE10" s="69"/>
      <c r="AF10" s="69"/>
    </row>
    <row r="11" spans="1:32" ht="14.4" x14ac:dyDescent="0.3">
      <c r="A11" s="433">
        <f t="shared" si="5"/>
        <v>7</v>
      </c>
      <c r="B11" s="603" t="s">
        <v>802</v>
      </c>
      <c r="C11" s="449"/>
      <c r="D11" s="449"/>
      <c r="E11" s="449"/>
      <c r="F11" s="449"/>
      <c r="G11" s="449"/>
      <c r="H11" s="449"/>
      <c r="I11" s="450"/>
      <c r="J11" s="435"/>
      <c r="K11" s="451"/>
      <c r="L11" s="452"/>
      <c r="M11" s="452"/>
      <c r="N11" s="455"/>
      <c r="O11" s="455"/>
      <c r="P11" s="455"/>
      <c r="U11">
        <v>1</v>
      </c>
      <c r="V11" s="604">
        <v>1</v>
      </c>
      <c r="W11" s="604">
        <v>1</v>
      </c>
      <c r="X11" s="604">
        <v>1</v>
      </c>
      <c r="Y11" s="604">
        <v>1</v>
      </c>
      <c r="Z11" s="604">
        <v>1</v>
      </c>
      <c r="AA11" s="69"/>
      <c r="AB11" s="69"/>
      <c r="AC11" s="69"/>
      <c r="AD11" s="69"/>
      <c r="AE11" s="69"/>
      <c r="AF11" s="69"/>
    </row>
    <row r="12" spans="1:32" ht="14.4" x14ac:dyDescent="0.3">
      <c r="A12" s="433">
        <f t="shared" si="5"/>
        <v>8</v>
      </c>
      <c r="B12" s="603" t="s">
        <v>803</v>
      </c>
      <c r="C12" s="449"/>
      <c r="D12" s="449"/>
      <c r="E12" s="449"/>
      <c r="F12" s="449"/>
      <c r="G12" s="449"/>
      <c r="H12" s="449"/>
      <c r="I12" s="435"/>
      <c r="J12" s="435"/>
      <c r="K12" s="451"/>
      <c r="L12" s="452"/>
      <c r="M12" s="452"/>
      <c r="N12" s="453"/>
      <c r="O12" s="453"/>
      <c r="P12" s="453"/>
      <c r="U12">
        <v>1</v>
      </c>
      <c r="V12" s="604">
        <v>1</v>
      </c>
      <c r="W12" s="604">
        <v>1</v>
      </c>
      <c r="X12" s="604">
        <v>1</v>
      </c>
      <c r="Y12" s="604">
        <v>1</v>
      </c>
      <c r="Z12" s="604">
        <v>1</v>
      </c>
      <c r="AA12" s="69"/>
      <c r="AB12" s="69"/>
      <c r="AC12" s="69"/>
      <c r="AD12" s="69"/>
      <c r="AE12" s="69"/>
      <c r="AF12" s="69"/>
    </row>
    <row r="13" spans="1:32" ht="14.4" x14ac:dyDescent="0.3">
      <c r="A13" s="433">
        <f t="shared" si="5"/>
        <v>9</v>
      </c>
      <c r="B13" s="603" t="s">
        <v>772</v>
      </c>
      <c r="C13" s="449"/>
      <c r="D13" s="449"/>
      <c r="E13" s="449"/>
      <c r="F13" s="449"/>
      <c r="G13" s="449"/>
      <c r="H13" s="449"/>
      <c r="I13" s="435"/>
      <c r="J13" s="435"/>
      <c r="K13" s="451"/>
      <c r="L13" s="452"/>
      <c r="M13" s="452"/>
      <c r="N13" s="453"/>
      <c r="O13" s="453"/>
      <c r="P13" s="453"/>
      <c r="U13">
        <v>1</v>
      </c>
      <c r="V13" s="604">
        <v>1</v>
      </c>
      <c r="W13" s="604">
        <v>1</v>
      </c>
      <c r="X13" s="604">
        <v>1</v>
      </c>
      <c r="Y13" s="604">
        <v>1</v>
      </c>
      <c r="Z13" s="604">
        <v>1</v>
      </c>
      <c r="AA13" s="69"/>
      <c r="AB13" s="69"/>
      <c r="AC13" s="69"/>
      <c r="AD13" s="69"/>
      <c r="AE13" s="69"/>
      <c r="AF13" s="69"/>
    </row>
    <row r="14" spans="1:32" ht="14.4" x14ac:dyDescent="0.3">
      <c r="A14" s="433">
        <f t="shared" si="5"/>
        <v>10</v>
      </c>
      <c r="B14" s="603" t="s">
        <v>804</v>
      </c>
      <c r="C14" s="449"/>
      <c r="D14" s="449"/>
      <c r="E14" s="449"/>
      <c r="F14" s="449"/>
      <c r="G14" s="449"/>
      <c r="H14" s="449"/>
      <c r="I14" s="435"/>
      <c r="J14" s="435"/>
      <c r="K14" s="451"/>
      <c r="L14" s="452"/>
      <c r="M14" s="452"/>
      <c r="N14" s="453"/>
      <c r="O14" s="453"/>
      <c r="P14" s="453"/>
      <c r="U14">
        <v>2</v>
      </c>
      <c r="V14" s="604">
        <v>2</v>
      </c>
      <c r="W14" s="604">
        <v>2</v>
      </c>
      <c r="X14" s="604">
        <v>2</v>
      </c>
      <c r="Y14" s="604">
        <v>2</v>
      </c>
      <c r="Z14" s="604">
        <v>2</v>
      </c>
      <c r="AA14" s="69"/>
      <c r="AB14" s="69"/>
      <c r="AC14" s="69"/>
      <c r="AD14" s="69"/>
      <c r="AE14" s="69"/>
      <c r="AF14" s="69"/>
    </row>
    <row r="15" spans="1:32" ht="14.4" x14ac:dyDescent="0.3">
      <c r="A15" s="433">
        <f t="shared" si="5"/>
        <v>11</v>
      </c>
      <c r="B15" s="603" t="s">
        <v>805</v>
      </c>
      <c r="C15" s="449"/>
      <c r="D15" s="449"/>
      <c r="E15" s="449"/>
      <c r="F15" s="449"/>
      <c r="G15" s="449"/>
      <c r="H15" s="449"/>
      <c r="I15" s="435"/>
      <c r="J15" s="435"/>
      <c r="K15" s="451"/>
      <c r="L15" s="452"/>
      <c r="M15" s="452"/>
      <c r="N15" s="453"/>
      <c r="O15" s="453"/>
      <c r="P15" s="453"/>
      <c r="U15">
        <v>3</v>
      </c>
      <c r="V15" s="604">
        <v>3</v>
      </c>
      <c r="W15" s="604">
        <v>3</v>
      </c>
      <c r="X15" s="604">
        <v>3</v>
      </c>
      <c r="Y15" s="604">
        <v>3</v>
      </c>
      <c r="Z15" s="604">
        <v>3</v>
      </c>
      <c r="AA15" s="69"/>
      <c r="AB15" s="69"/>
      <c r="AC15" s="69"/>
      <c r="AD15" s="69"/>
      <c r="AE15" s="69"/>
      <c r="AF15" s="69"/>
    </row>
    <row r="16" spans="1:32" ht="14.4" x14ac:dyDescent="0.3">
      <c r="A16" s="433">
        <f t="shared" si="5"/>
        <v>12</v>
      </c>
      <c r="B16" s="456"/>
      <c r="C16" s="449"/>
      <c r="D16" s="449"/>
      <c r="E16" s="449"/>
      <c r="F16" s="449"/>
      <c r="G16" s="449"/>
      <c r="H16" s="449"/>
      <c r="I16" s="450"/>
      <c r="J16" s="435"/>
      <c r="K16" s="451"/>
      <c r="L16" s="452"/>
      <c r="M16" s="452"/>
      <c r="N16" s="457"/>
      <c r="O16" s="457"/>
      <c r="P16" s="457"/>
      <c r="V16">
        <f>+S16</f>
        <v>0</v>
      </c>
      <c r="X16" s="458">
        <f>+U16</f>
        <v>0</v>
      </c>
      <c r="Y16" s="458"/>
      <c r="Z16" s="458"/>
      <c r="AA16" s="458"/>
      <c r="AB16" s="69"/>
      <c r="AC16" s="69"/>
      <c r="AD16" s="69"/>
      <c r="AE16" s="69"/>
      <c r="AF16" s="69"/>
    </row>
    <row r="17" spans="1:32" ht="15.75" customHeight="1" thickBot="1" x14ac:dyDescent="0.35">
      <c r="A17" s="459" t="s">
        <v>638</v>
      </c>
      <c r="B17" s="460"/>
      <c r="C17" s="461">
        <f t="shared" ref="C17:H17" si="6">SUM(C5:C16)</f>
        <v>0</v>
      </c>
      <c r="D17" s="461">
        <f t="shared" si="6"/>
        <v>0</v>
      </c>
      <c r="E17" s="461">
        <f t="shared" si="6"/>
        <v>0</v>
      </c>
      <c r="F17" s="461">
        <f t="shared" si="6"/>
        <v>0</v>
      </c>
      <c r="G17" s="461">
        <f t="shared" si="6"/>
        <v>0</v>
      </c>
      <c r="H17" s="461">
        <f t="shared" si="6"/>
        <v>0</v>
      </c>
      <c r="I17" s="460"/>
      <c r="J17" s="460"/>
      <c r="K17" s="462">
        <f t="shared" ref="K17:Z17" si="7">SUM(K5:K16)</f>
        <v>0</v>
      </c>
      <c r="L17" s="462">
        <f t="shared" si="7"/>
        <v>0</v>
      </c>
      <c r="M17" s="462">
        <f t="shared" si="7"/>
        <v>0</v>
      </c>
      <c r="N17" s="463">
        <f t="shared" si="7"/>
        <v>0</v>
      </c>
      <c r="O17" s="463">
        <f t="shared" si="7"/>
        <v>0</v>
      </c>
      <c r="P17" s="463">
        <f t="shared" si="7"/>
        <v>0</v>
      </c>
      <c r="Q17" s="594">
        <f t="shared" si="7"/>
        <v>0</v>
      </c>
      <c r="R17" s="594">
        <f t="shared" si="7"/>
        <v>0</v>
      </c>
      <c r="S17" s="594">
        <f t="shared" si="7"/>
        <v>0</v>
      </c>
      <c r="T17" s="594">
        <f t="shared" si="7"/>
        <v>0</v>
      </c>
      <c r="U17" s="594">
        <f t="shared" si="7"/>
        <v>16</v>
      </c>
      <c r="V17" s="594">
        <f t="shared" si="7"/>
        <v>16</v>
      </c>
      <c r="W17" s="594">
        <f t="shared" si="7"/>
        <v>16</v>
      </c>
      <c r="X17" s="463">
        <f t="shared" si="7"/>
        <v>16</v>
      </c>
      <c r="Y17" s="463">
        <f t="shared" si="7"/>
        <v>16</v>
      </c>
      <c r="Z17" s="463">
        <f t="shared" si="7"/>
        <v>16</v>
      </c>
      <c r="AA17" s="69"/>
      <c r="AB17" s="69"/>
      <c r="AC17" s="69"/>
      <c r="AD17" s="69"/>
      <c r="AE17" s="69"/>
      <c r="AF17" s="69"/>
    </row>
    <row r="18" spans="1:32" ht="15.75" customHeight="1" thickTop="1" x14ac:dyDescent="0.3">
      <c r="A18" s="445" t="s">
        <v>53</v>
      </c>
      <c r="B18" s="446" t="s">
        <v>637</v>
      </c>
      <c r="C18" s="447">
        <v>2020</v>
      </c>
      <c r="D18" s="447">
        <f t="shared" ref="D18:H18" si="8">C18+1</f>
        <v>2021</v>
      </c>
      <c r="E18" s="447">
        <f t="shared" si="8"/>
        <v>2022</v>
      </c>
      <c r="F18" s="447">
        <f t="shared" si="8"/>
        <v>2023</v>
      </c>
      <c r="G18" s="447">
        <f t="shared" si="8"/>
        <v>2024</v>
      </c>
      <c r="H18" s="447">
        <f t="shared" si="8"/>
        <v>2025</v>
      </c>
      <c r="I18" s="460" t="s">
        <v>639</v>
      </c>
      <c r="J18" s="460" t="s">
        <v>640</v>
      </c>
      <c r="K18" s="448"/>
      <c r="L18" s="448"/>
      <c r="M18" s="448"/>
      <c r="N18" s="69"/>
      <c r="O18" s="69"/>
      <c r="P18" s="69"/>
      <c r="Q18" s="69"/>
      <c r="R18" s="69"/>
      <c r="S18" s="69"/>
      <c r="T18" s="69"/>
      <c r="U18" s="69"/>
      <c r="V18" s="69"/>
      <c r="W18" s="69"/>
      <c r="X18" s="69"/>
      <c r="Y18" s="69"/>
      <c r="Z18" s="69"/>
      <c r="AA18" s="69"/>
      <c r="AB18" s="69"/>
      <c r="AC18" s="69"/>
      <c r="AD18" s="69"/>
      <c r="AE18" s="69"/>
      <c r="AF18" s="69"/>
    </row>
    <row r="19" spans="1:32" ht="15.75" customHeight="1" x14ac:dyDescent="0.3">
      <c r="A19" s="433">
        <v>1</v>
      </c>
      <c r="B19" s="603" t="s">
        <v>796</v>
      </c>
      <c r="C19" s="464"/>
      <c r="D19" s="464"/>
      <c r="E19" s="464"/>
      <c r="F19" s="464"/>
      <c r="G19" s="464"/>
      <c r="H19" s="464"/>
      <c r="I19" s="465">
        <v>4000000</v>
      </c>
      <c r="J19" s="466">
        <v>0</v>
      </c>
      <c r="K19" s="467">
        <f t="shared" ref="K19:K24" si="9">$I19*K5</f>
        <v>0</v>
      </c>
      <c r="L19" s="467">
        <f t="shared" ref="L19:L24" si="10">($I19*L5)</f>
        <v>0</v>
      </c>
      <c r="M19" s="467">
        <f t="shared" ref="M19:W19" si="11">$I19*M5</f>
        <v>0</v>
      </c>
      <c r="N19" s="454">
        <f t="shared" si="11"/>
        <v>0</v>
      </c>
      <c r="O19" s="454">
        <f t="shared" si="11"/>
        <v>0</v>
      </c>
      <c r="P19" s="454">
        <f t="shared" si="11"/>
        <v>0</v>
      </c>
      <c r="Q19" s="454">
        <f t="shared" si="11"/>
        <v>0</v>
      </c>
      <c r="R19" s="454">
        <f t="shared" si="11"/>
        <v>0</v>
      </c>
      <c r="S19" s="454">
        <f t="shared" si="11"/>
        <v>0</v>
      </c>
      <c r="T19" s="454">
        <f t="shared" si="11"/>
        <v>0</v>
      </c>
      <c r="U19" s="454">
        <f t="shared" si="11"/>
        <v>4000000</v>
      </c>
      <c r="V19" s="454">
        <f t="shared" si="11"/>
        <v>4000000</v>
      </c>
      <c r="W19" s="454">
        <f t="shared" si="11"/>
        <v>4000000</v>
      </c>
      <c r="X19" s="454">
        <f>$I19*X5</f>
        <v>4000000</v>
      </c>
      <c r="Y19" s="454">
        <f t="shared" ref="Y19:Z19" si="12">$I19*Y5</f>
        <v>4000000</v>
      </c>
      <c r="Z19" s="454">
        <f t="shared" si="12"/>
        <v>4000000</v>
      </c>
      <c r="AA19" s="69"/>
      <c r="AB19" s="69"/>
      <c r="AC19" s="69"/>
      <c r="AD19" s="69"/>
      <c r="AE19" s="69"/>
      <c r="AF19" s="69"/>
    </row>
    <row r="20" spans="1:32" ht="15.75" customHeight="1" x14ac:dyDescent="0.3">
      <c r="A20" s="433">
        <f t="shared" ref="A20:A30" si="13">A19+1</f>
        <v>2</v>
      </c>
      <c r="B20" s="603" t="s">
        <v>798</v>
      </c>
      <c r="C20" s="464"/>
      <c r="D20" s="464"/>
      <c r="E20" s="464"/>
      <c r="F20" s="464"/>
      <c r="G20" s="464"/>
      <c r="H20" s="464"/>
      <c r="I20" s="465">
        <v>2500000</v>
      </c>
      <c r="J20" s="466">
        <f>I20*30%+I20</f>
        <v>3250000</v>
      </c>
      <c r="K20" s="467">
        <f t="shared" si="9"/>
        <v>0</v>
      </c>
      <c r="L20" s="467">
        <f t="shared" si="10"/>
        <v>0</v>
      </c>
      <c r="M20" s="467">
        <f t="shared" ref="M20:W20" si="14">$I20*M6</f>
        <v>0</v>
      </c>
      <c r="N20" s="454">
        <f t="shared" si="14"/>
        <v>0</v>
      </c>
      <c r="O20" s="454">
        <f t="shared" si="14"/>
        <v>0</v>
      </c>
      <c r="P20" s="454">
        <f t="shared" si="14"/>
        <v>0</v>
      </c>
      <c r="Q20" s="454">
        <f t="shared" si="14"/>
        <v>0</v>
      </c>
      <c r="R20" s="454">
        <f t="shared" si="14"/>
        <v>0</v>
      </c>
      <c r="S20" s="454">
        <f t="shared" si="14"/>
        <v>0</v>
      </c>
      <c r="T20" s="454">
        <f t="shared" si="14"/>
        <v>0</v>
      </c>
      <c r="U20" s="454">
        <f t="shared" si="14"/>
        <v>2500000</v>
      </c>
      <c r="V20" s="454">
        <f t="shared" si="14"/>
        <v>2500000</v>
      </c>
      <c r="W20" s="454">
        <f t="shared" si="14"/>
        <v>2500000</v>
      </c>
      <c r="X20" s="454">
        <f t="shared" ref="X20:Z29" si="15">$J20*X6</f>
        <v>3250000</v>
      </c>
      <c r="Y20" s="454">
        <f t="shared" si="15"/>
        <v>3250000</v>
      </c>
      <c r="Z20" s="454">
        <f t="shared" si="15"/>
        <v>3250000</v>
      </c>
      <c r="AA20" s="69"/>
      <c r="AB20" s="69"/>
      <c r="AC20" s="69"/>
      <c r="AD20" s="69"/>
      <c r="AE20" s="69"/>
      <c r="AF20" s="69"/>
    </row>
    <row r="21" spans="1:32" ht="15.75" customHeight="1" x14ac:dyDescent="0.3">
      <c r="A21" s="433">
        <f t="shared" si="13"/>
        <v>3</v>
      </c>
      <c r="B21" s="603" t="s">
        <v>797</v>
      </c>
      <c r="C21" s="464"/>
      <c r="D21" s="464"/>
      <c r="E21" s="464"/>
      <c r="F21" s="464"/>
      <c r="G21" s="464"/>
      <c r="H21" s="464"/>
      <c r="I21" s="465">
        <v>2500000</v>
      </c>
      <c r="J21" s="466">
        <f t="shared" ref="J21:J29" si="16">I21*30%+I21</f>
        <v>3250000</v>
      </c>
      <c r="K21" s="467">
        <f t="shared" si="9"/>
        <v>0</v>
      </c>
      <c r="L21" s="467">
        <f t="shared" si="10"/>
        <v>0</v>
      </c>
      <c r="M21" s="467">
        <f t="shared" ref="M21:W21" si="17">$I21*M7</f>
        <v>0</v>
      </c>
      <c r="N21" s="454">
        <f t="shared" si="17"/>
        <v>0</v>
      </c>
      <c r="O21" s="454">
        <f t="shared" si="17"/>
        <v>0</v>
      </c>
      <c r="P21" s="454">
        <f t="shared" si="17"/>
        <v>0</v>
      </c>
      <c r="Q21" s="454">
        <f t="shared" si="17"/>
        <v>0</v>
      </c>
      <c r="R21" s="454">
        <f t="shared" si="17"/>
        <v>0</v>
      </c>
      <c r="S21" s="454">
        <f t="shared" si="17"/>
        <v>0</v>
      </c>
      <c r="T21" s="454">
        <f t="shared" si="17"/>
        <v>0</v>
      </c>
      <c r="U21" s="454">
        <f t="shared" si="17"/>
        <v>5000000</v>
      </c>
      <c r="V21" s="454">
        <f t="shared" si="17"/>
        <v>5000000</v>
      </c>
      <c r="W21" s="454">
        <f t="shared" si="17"/>
        <v>5000000</v>
      </c>
      <c r="X21" s="454">
        <f t="shared" si="15"/>
        <v>6500000</v>
      </c>
      <c r="Y21" s="454">
        <f t="shared" si="15"/>
        <v>6500000</v>
      </c>
      <c r="Z21" s="454">
        <f t="shared" si="15"/>
        <v>6500000</v>
      </c>
      <c r="AA21" s="69"/>
      <c r="AB21" s="69"/>
      <c r="AC21" s="69"/>
      <c r="AD21" s="69"/>
      <c r="AE21" s="69"/>
      <c r="AF21" s="69"/>
    </row>
    <row r="22" spans="1:32" ht="15.75" customHeight="1" x14ac:dyDescent="0.3">
      <c r="A22" s="433">
        <f t="shared" si="13"/>
        <v>4</v>
      </c>
      <c r="B22" s="603" t="s">
        <v>799</v>
      </c>
      <c r="C22" s="464"/>
      <c r="D22" s="464"/>
      <c r="E22" s="464"/>
      <c r="F22" s="464"/>
      <c r="G22" s="464"/>
      <c r="H22" s="464"/>
      <c r="I22" s="465">
        <v>2500000</v>
      </c>
      <c r="J22" s="466">
        <f t="shared" si="16"/>
        <v>3250000</v>
      </c>
      <c r="K22" s="467">
        <f t="shared" si="9"/>
        <v>0</v>
      </c>
      <c r="L22" s="467">
        <f t="shared" si="10"/>
        <v>0</v>
      </c>
      <c r="M22" s="467">
        <f t="shared" ref="M22:P22" si="18">$I22*M8</f>
        <v>0</v>
      </c>
      <c r="N22" s="454">
        <f t="shared" si="18"/>
        <v>0</v>
      </c>
      <c r="O22" s="454">
        <f t="shared" si="18"/>
        <v>0</v>
      </c>
      <c r="P22" s="454">
        <f t="shared" si="18"/>
        <v>0</v>
      </c>
      <c r="Q22" s="454"/>
      <c r="R22" s="454">
        <f t="shared" ref="R22:W22" si="19">$I22*R8</f>
        <v>0</v>
      </c>
      <c r="S22" s="454">
        <f t="shared" si="19"/>
        <v>0</v>
      </c>
      <c r="T22" s="454">
        <f t="shared" si="19"/>
        <v>0</v>
      </c>
      <c r="U22" s="454">
        <f t="shared" si="19"/>
        <v>5000000</v>
      </c>
      <c r="V22" s="454">
        <f t="shared" si="19"/>
        <v>5000000</v>
      </c>
      <c r="W22" s="454">
        <f t="shared" si="19"/>
        <v>5000000</v>
      </c>
      <c r="X22" s="454">
        <f t="shared" si="15"/>
        <v>6500000</v>
      </c>
      <c r="Y22" s="454">
        <f t="shared" si="15"/>
        <v>6500000</v>
      </c>
      <c r="Z22" s="454">
        <f t="shared" si="15"/>
        <v>6500000</v>
      </c>
      <c r="AA22" s="69"/>
      <c r="AB22" s="69"/>
      <c r="AC22" s="69"/>
      <c r="AD22" s="69"/>
      <c r="AE22" s="69"/>
      <c r="AF22" s="69"/>
    </row>
    <row r="23" spans="1:32" ht="15.75" customHeight="1" x14ac:dyDescent="0.3">
      <c r="A23" s="433">
        <f t="shared" si="13"/>
        <v>5</v>
      </c>
      <c r="B23" s="603" t="s">
        <v>800</v>
      </c>
      <c r="C23" s="468"/>
      <c r="D23" s="468"/>
      <c r="E23" s="468"/>
      <c r="F23" s="468"/>
      <c r="G23" s="468"/>
      <c r="H23" s="468"/>
      <c r="I23" s="465">
        <v>2500000</v>
      </c>
      <c r="J23" s="466">
        <f t="shared" si="16"/>
        <v>3250000</v>
      </c>
      <c r="K23" s="467">
        <f t="shared" si="9"/>
        <v>0</v>
      </c>
      <c r="L23" s="467">
        <f t="shared" si="10"/>
        <v>0</v>
      </c>
      <c r="M23" s="467">
        <f t="shared" ref="M23:W23" si="20">$I23*M9</f>
        <v>0</v>
      </c>
      <c r="N23" s="454">
        <f t="shared" si="20"/>
        <v>0</v>
      </c>
      <c r="O23" s="454">
        <f t="shared" si="20"/>
        <v>0</v>
      </c>
      <c r="P23" s="454">
        <f t="shared" si="20"/>
        <v>0</v>
      </c>
      <c r="Q23" s="454">
        <f t="shared" si="20"/>
        <v>0</v>
      </c>
      <c r="R23" s="454">
        <f t="shared" si="20"/>
        <v>0</v>
      </c>
      <c r="S23" s="454">
        <f t="shared" si="20"/>
        <v>0</v>
      </c>
      <c r="T23" s="454">
        <f t="shared" si="20"/>
        <v>0</v>
      </c>
      <c r="U23" s="454">
        <f t="shared" si="20"/>
        <v>2500000</v>
      </c>
      <c r="V23" s="454">
        <f t="shared" si="20"/>
        <v>2500000</v>
      </c>
      <c r="W23" s="454">
        <f t="shared" si="20"/>
        <v>2500000</v>
      </c>
      <c r="X23" s="454">
        <f t="shared" si="15"/>
        <v>3250000</v>
      </c>
      <c r="Y23" s="454">
        <f t="shared" si="15"/>
        <v>3250000</v>
      </c>
      <c r="Z23" s="454">
        <f t="shared" si="15"/>
        <v>3250000</v>
      </c>
      <c r="AA23" s="69"/>
      <c r="AB23" s="69"/>
      <c r="AC23" s="69"/>
      <c r="AD23" s="69"/>
      <c r="AE23" s="69"/>
      <c r="AF23" s="69"/>
    </row>
    <row r="24" spans="1:32" ht="15.75" customHeight="1" x14ac:dyDescent="0.3">
      <c r="A24" s="433">
        <f t="shared" si="13"/>
        <v>6</v>
      </c>
      <c r="B24" s="603" t="s">
        <v>801</v>
      </c>
      <c r="C24" s="468"/>
      <c r="D24" s="468"/>
      <c r="E24" s="468"/>
      <c r="F24" s="468"/>
      <c r="G24" s="468"/>
      <c r="H24" s="468"/>
      <c r="I24" s="466">
        <v>3000000</v>
      </c>
      <c r="J24" s="466">
        <f t="shared" si="16"/>
        <v>3900000</v>
      </c>
      <c r="K24" s="467">
        <f t="shared" si="9"/>
        <v>0</v>
      </c>
      <c r="L24" s="467">
        <f t="shared" si="10"/>
        <v>0</v>
      </c>
      <c r="M24" s="467">
        <f t="shared" ref="M24:W24" si="21">$I24*M10</f>
        <v>0</v>
      </c>
      <c r="N24" s="454">
        <f t="shared" si="21"/>
        <v>0</v>
      </c>
      <c r="O24" s="454">
        <f t="shared" si="21"/>
        <v>0</v>
      </c>
      <c r="P24" s="454">
        <f t="shared" si="21"/>
        <v>0</v>
      </c>
      <c r="Q24" s="454">
        <f t="shared" si="21"/>
        <v>0</v>
      </c>
      <c r="R24" s="454">
        <f t="shared" si="21"/>
        <v>0</v>
      </c>
      <c r="S24" s="454">
        <f t="shared" si="21"/>
        <v>0</v>
      </c>
      <c r="T24" s="454">
        <f t="shared" si="21"/>
        <v>0</v>
      </c>
      <c r="U24" s="454">
        <f t="shared" si="21"/>
        <v>3000000</v>
      </c>
      <c r="V24" s="454">
        <f t="shared" si="21"/>
        <v>3000000</v>
      </c>
      <c r="W24" s="454">
        <f t="shared" si="21"/>
        <v>3000000</v>
      </c>
      <c r="X24" s="454">
        <f t="shared" si="15"/>
        <v>3900000</v>
      </c>
      <c r="Y24" s="454">
        <f t="shared" si="15"/>
        <v>3900000</v>
      </c>
      <c r="Z24" s="454">
        <f t="shared" si="15"/>
        <v>3900000</v>
      </c>
      <c r="AA24" s="69"/>
      <c r="AB24" s="69"/>
      <c r="AC24" s="69"/>
      <c r="AD24" s="69"/>
      <c r="AE24" s="69"/>
      <c r="AF24" s="69"/>
    </row>
    <row r="25" spans="1:32" ht="15.75" customHeight="1" x14ac:dyDescent="0.3">
      <c r="A25" s="433">
        <f t="shared" si="13"/>
        <v>7</v>
      </c>
      <c r="B25" s="603" t="s">
        <v>802</v>
      </c>
      <c r="C25" s="468"/>
      <c r="D25" s="468"/>
      <c r="E25" s="468"/>
      <c r="F25" s="468"/>
      <c r="G25" s="468"/>
      <c r="H25" s="468"/>
      <c r="I25" s="466">
        <v>3000000</v>
      </c>
      <c r="J25" s="466">
        <f t="shared" si="16"/>
        <v>3900000</v>
      </c>
      <c r="K25" s="467">
        <v>0</v>
      </c>
      <c r="L25" s="467"/>
      <c r="M25" s="467"/>
      <c r="N25" s="454"/>
      <c r="O25" s="454">
        <f t="shared" ref="O25:W25" si="22">$I25*O11</f>
        <v>0</v>
      </c>
      <c r="P25" s="454">
        <f t="shared" si="22"/>
        <v>0</v>
      </c>
      <c r="Q25" s="454">
        <f t="shared" si="22"/>
        <v>0</v>
      </c>
      <c r="R25" s="454">
        <f t="shared" si="22"/>
        <v>0</v>
      </c>
      <c r="S25" s="454">
        <f t="shared" si="22"/>
        <v>0</v>
      </c>
      <c r="T25" s="454">
        <f t="shared" si="22"/>
        <v>0</v>
      </c>
      <c r="U25" s="454">
        <f t="shared" si="22"/>
        <v>3000000</v>
      </c>
      <c r="V25" s="454">
        <f t="shared" si="22"/>
        <v>3000000</v>
      </c>
      <c r="W25" s="454">
        <f t="shared" si="22"/>
        <v>3000000</v>
      </c>
      <c r="X25" s="454">
        <f t="shared" si="15"/>
        <v>3900000</v>
      </c>
      <c r="Y25" s="454">
        <f t="shared" si="15"/>
        <v>3900000</v>
      </c>
      <c r="Z25" s="454">
        <f t="shared" si="15"/>
        <v>3900000</v>
      </c>
      <c r="AA25" s="69"/>
      <c r="AB25" s="69"/>
      <c r="AC25" s="69"/>
      <c r="AD25" s="69"/>
      <c r="AE25" s="69"/>
      <c r="AF25" s="69"/>
    </row>
    <row r="26" spans="1:32" ht="15.75" customHeight="1" x14ac:dyDescent="0.3">
      <c r="A26" s="433">
        <f t="shared" si="13"/>
        <v>8</v>
      </c>
      <c r="B26" s="603" t="s">
        <v>803</v>
      </c>
      <c r="C26" s="468"/>
      <c r="D26" s="468"/>
      <c r="E26" s="468"/>
      <c r="F26" s="468"/>
      <c r="G26" s="468"/>
      <c r="H26" s="468"/>
      <c r="I26" s="466">
        <v>4000000</v>
      </c>
      <c r="J26" s="466">
        <f t="shared" si="16"/>
        <v>5200000</v>
      </c>
      <c r="K26" s="467">
        <f t="shared" ref="K26:W26" si="23">$I26*K12</f>
        <v>0</v>
      </c>
      <c r="L26" s="467">
        <f t="shared" si="23"/>
        <v>0</v>
      </c>
      <c r="M26" s="467">
        <f t="shared" si="23"/>
        <v>0</v>
      </c>
      <c r="N26" s="454">
        <f t="shared" si="23"/>
        <v>0</v>
      </c>
      <c r="O26" s="454">
        <f t="shared" si="23"/>
        <v>0</v>
      </c>
      <c r="P26" s="454">
        <f t="shared" si="23"/>
        <v>0</v>
      </c>
      <c r="Q26" s="454">
        <f t="shared" si="23"/>
        <v>0</v>
      </c>
      <c r="R26" s="454">
        <f t="shared" si="23"/>
        <v>0</v>
      </c>
      <c r="S26" s="454">
        <f t="shared" si="23"/>
        <v>0</v>
      </c>
      <c r="T26" s="454">
        <f t="shared" si="23"/>
        <v>0</v>
      </c>
      <c r="U26" s="454">
        <f t="shared" si="23"/>
        <v>4000000</v>
      </c>
      <c r="V26" s="454">
        <f t="shared" si="23"/>
        <v>4000000</v>
      </c>
      <c r="W26" s="454">
        <f t="shared" si="23"/>
        <v>4000000</v>
      </c>
      <c r="X26" s="454">
        <f t="shared" si="15"/>
        <v>5200000</v>
      </c>
      <c r="Y26" s="454">
        <f t="shared" si="15"/>
        <v>5200000</v>
      </c>
      <c r="Z26" s="454">
        <f t="shared" si="15"/>
        <v>5200000</v>
      </c>
      <c r="AA26" s="69"/>
      <c r="AB26" s="69"/>
      <c r="AC26" s="69"/>
      <c r="AD26" s="69"/>
      <c r="AE26" s="69"/>
      <c r="AF26" s="69"/>
    </row>
    <row r="27" spans="1:32" ht="15.75" customHeight="1" x14ac:dyDescent="0.3">
      <c r="A27" s="433">
        <f t="shared" si="13"/>
        <v>9</v>
      </c>
      <c r="B27" s="603" t="s">
        <v>772</v>
      </c>
      <c r="C27" s="468"/>
      <c r="D27" s="468"/>
      <c r="E27" s="468"/>
      <c r="F27" s="468"/>
      <c r="G27" s="468"/>
      <c r="H27" s="468"/>
      <c r="I27" s="465">
        <v>3000000</v>
      </c>
      <c r="J27" s="466">
        <f t="shared" si="16"/>
        <v>3900000</v>
      </c>
      <c r="K27" s="467">
        <f t="shared" ref="K27:W27" si="24">$I27*K13</f>
        <v>0</v>
      </c>
      <c r="L27" s="467">
        <f t="shared" si="24"/>
        <v>0</v>
      </c>
      <c r="M27" s="467">
        <f t="shared" si="24"/>
        <v>0</v>
      </c>
      <c r="N27" s="454">
        <f t="shared" si="24"/>
        <v>0</v>
      </c>
      <c r="O27" s="454">
        <f t="shared" si="24"/>
        <v>0</v>
      </c>
      <c r="P27" s="454">
        <f t="shared" si="24"/>
        <v>0</v>
      </c>
      <c r="Q27" s="454">
        <f t="shared" si="24"/>
        <v>0</v>
      </c>
      <c r="R27" s="454">
        <f t="shared" si="24"/>
        <v>0</v>
      </c>
      <c r="S27" s="454">
        <f t="shared" si="24"/>
        <v>0</v>
      </c>
      <c r="T27" s="454">
        <f t="shared" si="24"/>
        <v>0</v>
      </c>
      <c r="U27" s="454">
        <f t="shared" si="24"/>
        <v>3000000</v>
      </c>
      <c r="V27" s="454">
        <f t="shared" si="24"/>
        <v>3000000</v>
      </c>
      <c r="W27" s="454">
        <f t="shared" si="24"/>
        <v>3000000</v>
      </c>
      <c r="X27" s="454">
        <f t="shared" si="15"/>
        <v>3900000</v>
      </c>
      <c r="Y27" s="454">
        <f t="shared" si="15"/>
        <v>3900000</v>
      </c>
      <c r="Z27" s="454">
        <f t="shared" si="15"/>
        <v>3900000</v>
      </c>
      <c r="AA27" s="69"/>
      <c r="AB27" s="69"/>
      <c r="AC27" s="69"/>
      <c r="AD27" s="69"/>
      <c r="AE27" s="69"/>
      <c r="AF27" s="69"/>
    </row>
    <row r="28" spans="1:32" ht="15.75" customHeight="1" x14ac:dyDescent="0.3">
      <c r="A28" s="433">
        <f t="shared" si="13"/>
        <v>10</v>
      </c>
      <c r="B28" s="603" t="s">
        <v>804</v>
      </c>
      <c r="C28" s="468"/>
      <c r="D28" s="468"/>
      <c r="E28" s="468"/>
      <c r="F28" s="468"/>
      <c r="G28" s="468"/>
      <c r="H28" s="468"/>
      <c r="I28" s="465">
        <v>2000000</v>
      </c>
      <c r="J28" s="466">
        <f t="shared" si="16"/>
        <v>2600000</v>
      </c>
      <c r="K28" s="467">
        <f t="shared" ref="K28:M28" si="25">$I28*K14</f>
        <v>0</v>
      </c>
      <c r="L28" s="467">
        <f t="shared" si="25"/>
        <v>0</v>
      </c>
      <c r="M28" s="467">
        <f t="shared" si="25"/>
        <v>0</v>
      </c>
      <c r="N28" s="454"/>
      <c r="O28" s="454"/>
      <c r="P28" s="454"/>
      <c r="Q28" s="454"/>
      <c r="R28" s="454"/>
      <c r="S28" s="454"/>
      <c r="T28" s="454"/>
      <c r="U28" s="454">
        <f t="shared" ref="U28:W28" si="26">$I28*U14</f>
        <v>4000000</v>
      </c>
      <c r="V28" s="454">
        <f t="shared" si="26"/>
        <v>4000000</v>
      </c>
      <c r="W28" s="454">
        <f t="shared" si="26"/>
        <v>4000000</v>
      </c>
      <c r="X28" s="454">
        <f t="shared" si="15"/>
        <v>5200000</v>
      </c>
      <c r="Y28" s="454">
        <f t="shared" si="15"/>
        <v>5200000</v>
      </c>
      <c r="Z28" s="454">
        <f t="shared" si="15"/>
        <v>5200000</v>
      </c>
      <c r="AA28" s="69"/>
      <c r="AB28" s="69"/>
      <c r="AC28" s="69"/>
      <c r="AD28" s="69"/>
      <c r="AE28" s="69"/>
      <c r="AF28" s="69"/>
    </row>
    <row r="29" spans="1:32" ht="15.75" customHeight="1" x14ac:dyDescent="0.3">
      <c r="A29" s="433">
        <f t="shared" si="13"/>
        <v>11</v>
      </c>
      <c r="B29" s="603" t="s">
        <v>805</v>
      </c>
      <c r="C29" s="468"/>
      <c r="D29" s="468"/>
      <c r="E29" s="468"/>
      <c r="F29" s="468"/>
      <c r="G29" s="468"/>
      <c r="H29" s="468"/>
      <c r="I29" s="465">
        <v>2000000</v>
      </c>
      <c r="J29" s="466">
        <f t="shared" si="16"/>
        <v>2600000</v>
      </c>
      <c r="K29" s="467">
        <f t="shared" ref="K29:O29" si="27">$I29*K15</f>
        <v>0</v>
      </c>
      <c r="L29" s="467">
        <f t="shared" si="27"/>
        <v>0</v>
      </c>
      <c r="M29" s="467">
        <f t="shared" si="27"/>
        <v>0</v>
      </c>
      <c r="N29" s="454">
        <f t="shared" si="27"/>
        <v>0</v>
      </c>
      <c r="O29" s="454">
        <f t="shared" si="27"/>
        <v>0</v>
      </c>
      <c r="P29" s="454"/>
      <c r="Q29" s="454"/>
      <c r="R29" s="454"/>
      <c r="S29" s="454"/>
      <c r="T29" s="454"/>
      <c r="U29" s="454">
        <f t="shared" ref="U29:W29" si="28">$I29*U15</f>
        <v>6000000</v>
      </c>
      <c r="V29" s="454">
        <f t="shared" si="28"/>
        <v>6000000</v>
      </c>
      <c r="W29" s="454">
        <f t="shared" si="28"/>
        <v>6000000</v>
      </c>
      <c r="X29" s="454">
        <f t="shared" si="15"/>
        <v>7800000</v>
      </c>
      <c r="Y29" s="454">
        <f t="shared" si="15"/>
        <v>7800000</v>
      </c>
      <c r="Z29" s="454">
        <f t="shared" si="15"/>
        <v>7800000</v>
      </c>
      <c r="AA29" s="69"/>
      <c r="AB29" s="69"/>
      <c r="AC29" s="69"/>
      <c r="AD29" s="69"/>
      <c r="AE29" s="69"/>
      <c r="AF29" s="69"/>
    </row>
    <row r="30" spans="1:32" ht="15.75" customHeight="1" x14ac:dyDescent="0.3">
      <c r="A30" s="433">
        <f t="shared" si="13"/>
        <v>12</v>
      </c>
      <c r="B30" s="456"/>
      <c r="C30" s="468"/>
      <c r="D30" s="468"/>
      <c r="E30" s="468"/>
      <c r="F30" s="468"/>
      <c r="G30" s="468"/>
      <c r="H30" s="468"/>
      <c r="I30" s="466"/>
      <c r="J30" s="466">
        <f t="shared" ref="J30" si="29">I30*30%+I30</f>
        <v>0</v>
      </c>
      <c r="K30" s="467">
        <f>$I30*K16</f>
        <v>0</v>
      </c>
      <c r="L30" s="467">
        <v>0</v>
      </c>
      <c r="M30" s="467">
        <f t="shared" ref="M30:Z30" si="30">$I30*M16</f>
        <v>0</v>
      </c>
      <c r="N30" s="454">
        <f t="shared" si="30"/>
        <v>0</v>
      </c>
      <c r="O30" s="454">
        <f t="shared" si="30"/>
        <v>0</v>
      </c>
      <c r="P30" s="454">
        <f t="shared" si="30"/>
        <v>0</v>
      </c>
      <c r="Q30" s="454">
        <f t="shared" si="30"/>
        <v>0</v>
      </c>
      <c r="R30" s="454">
        <f t="shared" si="30"/>
        <v>0</v>
      </c>
      <c r="S30" s="454">
        <f t="shared" si="30"/>
        <v>0</v>
      </c>
      <c r="T30" s="454">
        <f t="shared" si="30"/>
        <v>0</v>
      </c>
      <c r="U30" s="454">
        <f t="shared" si="30"/>
        <v>0</v>
      </c>
      <c r="V30" s="454">
        <f t="shared" si="30"/>
        <v>0</v>
      </c>
      <c r="W30" s="454">
        <f t="shared" si="30"/>
        <v>0</v>
      </c>
      <c r="X30" s="454">
        <f t="shared" si="30"/>
        <v>0</v>
      </c>
      <c r="Y30" s="454">
        <f t="shared" si="30"/>
        <v>0</v>
      </c>
      <c r="Z30" s="454">
        <f t="shared" si="30"/>
        <v>0</v>
      </c>
      <c r="AA30" s="69"/>
      <c r="AB30" s="69"/>
      <c r="AC30" s="69"/>
      <c r="AD30" s="69"/>
      <c r="AE30" s="69"/>
      <c r="AF30" s="69"/>
    </row>
    <row r="31" spans="1:32" ht="15.75" customHeight="1" thickBot="1" x14ac:dyDescent="0.35">
      <c r="A31" s="459" t="s">
        <v>641</v>
      </c>
      <c r="B31" s="460"/>
      <c r="C31" s="461">
        <f t="shared" ref="C31:H31" si="31">SUM(C19:C30)</f>
        <v>0</v>
      </c>
      <c r="D31" s="461">
        <f t="shared" si="31"/>
        <v>0</v>
      </c>
      <c r="E31" s="461">
        <f t="shared" si="31"/>
        <v>0</v>
      </c>
      <c r="F31" s="461">
        <f t="shared" si="31"/>
        <v>0</v>
      </c>
      <c r="G31" s="461">
        <f t="shared" si="31"/>
        <v>0</v>
      </c>
      <c r="H31" s="461">
        <f t="shared" si="31"/>
        <v>0</v>
      </c>
      <c r="I31" s="460"/>
      <c r="J31" s="460"/>
      <c r="K31" s="462">
        <f t="shared" ref="K31:Z31" si="32">SUM(K19:K30)</f>
        <v>0</v>
      </c>
      <c r="L31" s="462">
        <f t="shared" si="32"/>
        <v>0</v>
      </c>
      <c r="M31" s="462">
        <f t="shared" si="32"/>
        <v>0</v>
      </c>
      <c r="N31" s="463">
        <f t="shared" si="32"/>
        <v>0</v>
      </c>
      <c r="O31" s="463">
        <f t="shared" si="32"/>
        <v>0</v>
      </c>
      <c r="P31" s="463">
        <f t="shared" si="32"/>
        <v>0</v>
      </c>
      <c r="Q31" s="463">
        <f t="shared" si="32"/>
        <v>0</v>
      </c>
      <c r="R31" s="463">
        <f t="shared" si="32"/>
        <v>0</v>
      </c>
      <c r="S31" s="463">
        <f t="shared" si="32"/>
        <v>0</v>
      </c>
      <c r="T31" s="463">
        <f t="shared" si="32"/>
        <v>0</v>
      </c>
      <c r="U31" s="606">
        <f t="shared" si="32"/>
        <v>42000000</v>
      </c>
      <c r="V31" s="606">
        <f t="shared" si="32"/>
        <v>42000000</v>
      </c>
      <c r="W31" s="606">
        <f t="shared" si="32"/>
        <v>42000000</v>
      </c>
      <c r="X31" s="606">
        <f t="shared" si="32"/>
        <v>53400000</v>
      </c>
      <c r="Y31" s="606">
        <f t="shared" si="32"/>
        <v>53400000</v>
      </c>
      <c r="Z31" s="606">
        <f t="shared" si="32"/>
        <v>53400000</v>
      </c>
      <c r="AA31" s="69"/>
      <c r="AB31" s="69"/>
      <c r="AC31" s="69"/>
      <c r="AD31" s="69"/>
      <c r="AE31" s="69"/>
      <c r="AF31" s="69"/>
    </row>
    <row r="32" spans="1:32" ht="15.75" customHeight="1" thickTop="1" x14ac:dyDescent="0.3">
      <c r="A32" s="469" t="s">
        <v>642</v>
      </c>
      <c r="B32" s="469"/>
      <c r="C32" s="470"/>
      <c r="D32" s="470"/>
      <c r="E32" s="470"/>
      <c r="F32" s="470"/>
      <c r="G32" s="470"/>
      <c r="H32" s="470"/>
      <c r="I32" s="469"/>
      <c r="J32" s="469"/>
      <c r="K32" s="471">
        <v>0</v>
      </c>
      <c r="L32" s="471">
        <v>0</v>
      </c>
      <c r="M32" s="471">
        <v>0</v>
      </c>
      <c r="N32" s="472">
        <v>0</v>
      </c>
      <c r="O32" s="472">
        <v>0</v>
      </c>
      <c r="P32" s="472">
        <v>0</v>
      </c>
      <c r="Q32" s="472">
        <v>0</v>
      </c>
      <c r="R32" s="472">
        <v>0</v>
      </c>
      <c r="S32" s="472">
        <v>0</v>
      </c>
      <c r="T32" s="472">
        <v>0</v>
      </c>
      <c r="U32" s="472">
        <v>0</v>
      </c>
      <c r="V32" s="472">
        <v>0</v>
      </c>
      <c r="W32" s="472">
        <v>0</v>
      </c>
      <c r="X32" s="472">
        <v>0</v>
      </c>
      <c r="Y32" s="472">
        <v>0</v>
      </c>
      <c r="Z32" s="472">
        <v>0</v>
      </c>
      <c r="AA32" s="472"/>
      <c r="AB32" s="472"/>
      <c r="AC32" s="472"/>
      <c r="AD32" s="472"/>
      <c r="AE32" s="472"/>
      <c r="AF32" s="472"/>
    </row>
    <row r="33" spans="1:32" ht="15.75" customHeight="1" x14ac:dyDescent="0.3">
      <c r="A33" s="473" t="s">
        <v>643</v>
      </c>
      <c r="B33" s="433"/>
      <c r="C33" s="69"/>
      <c r="D33" s="69">
        <v>1.1000000000000001</v>
      </c>
      <c r="E33" s="69">
        <v>1</v>
      </c>
      <c r="F33" s="69">
        <v>1.1000000000000001</v>
      </c>
      <c r="G33" s="69">
        <v>1</v>
      </c>
      <c r="H33" s="69">
        <v>1.2</v>
      </c>
      <c r="I33" s="69"/>
      <c r="J33" s="69"/>
      <c r="K33" s="448"/>
      <c r="L33" s="448"/>
      <c r="M33" s="448"/>
      <c r="N33" s="69"/>
      <c r="O33" s="69"/>
      <c r="P33" s="69"/>
      <c r="Q33" s="69">
        <v>1</v>
      </c>
      <c r="R33" s="69">
        <v>1</v>
      </c>
      <c r="S33" s="69">
        <v>1</v>
      </c>
      <c r="T33" s="69">
        <v>1</v>
      </c>
      <c r="U33" s="69">
        <v>0</v>
      </c>
      <c r="V33" s="69">
        <v>0</v>
      </c>
      <c r="W33" s="69">
        <f t="shared" ref="W33:Z33" si="33">$D$33*K33</f>
        <v>0</v>
      </c>
      <c r="X33" s="69">
        <f t="shared" si="33"/>
        <v>0</v>
      </c>
      <c r="Y33" s="69">
        <f t="shared" si="33"/>
        <v>0</v>
      </c>
      <c r="Z33" s="69">
        <f t="shared" si="33"/>
        <v>0</v>
      </c>
      <c r="AA33" s="69"/>
      <c r="AB33" s="69"/>
      <c r="AC33" s="69"/>
      <c r="AD33" s="69"/>
      <c r="AE33" s="69"/>
      <c r="AF33" s="69"/>
    </row>
    <row r="34" spans="1:32" ht="15.75" customHeight="1" thickBot="1" x14ac:dyDescent="0.35">
      <c r="A34" s="474" t="s">
        <v>644</v>
      </c>
      <c r="B34" s="475"/>
      <c r="C34" s="476">
        <f t="shared" ref="C34:H34" si="34">SUMIF($K$4:$Z$4,C$4,$K34:$Z34)</f>
        <v>0</v>
      </c>
      <c r="D34" s="476">
        <f t="shared" si="34"/>
        <v>0</v>
      </c>
      <c r="E34" s="476">
        <f t="shared" si="34"/>
        <v>0</v>
      </c>
      <c r="F34" s="476">
        <f t="shared" si="34"/>
        <v>0</v>
      </c>
      <c r="G34" s="476">
        <f t="shared" si="34"/>
        <v>0</v>
      </c>
      <c r="H34" s="476">
        <f t="shared" si="34"/>
        <v>0</v>
      </c>
      <c r="I34" s="477"/>
      <c r="J34" s="477"/>
      <c r="K34" s="478">
        <f t="shared" ref="K34:Z34" si="35">SUM(K31:K32)*K33</f>
        <v>0</v>
      </c>
      <c r="L34" s="478">
        <f t="shared" si="35"/>
        <v>0</v>
      </c>
      <c r="M34" s="478">
        <f t="shared" si="35"/>
        <v>0</v>
      </c>
      <c r="N34" s="479">
        <f t="shared" si="35"/>
        <v>0</v>
      </c>
      <c r="O34" s="479">
        <f t="shared" si="35"/>
        <v>0</v>
      </c>
      <c r="P34" s="479">
        <f t="shared" si="35"/>
        <v>0</v>
      </c>
      <c r="Q34" s="479">
        <f t="shared" si="35"/>
        <v>0</v>
      </c>
      <c r="R34" s="479">
        <f t="shared" si="35"/>
        <v>0</v>
      </c>
      <c r="S34" s="479">
        <f t="shared" si="35"/>
        <v>0</v>
      </c>
      <c r="T34" s="479">
        <f t="shared" si="35"/>
        <v>0</v>
      </c>
      <c r="U34" s="479">
        <f t="shared" si="35"/>
        <v>0</v>
      </c>
      <c r="V34" s="479">
        <f t="shared" si="35"/>
        <v>0</v>
      </c>
      <c r="W34" s="479">
        <f t="shared" si="35"/>
        <v>0</v>
      </c>
      <c r="X34" s="479">
        <f t="shared" si="35"/>
        <v>0</v>
      </c>
      <c r="Y34" s="479">
        <f t="shared" si="35"/>
        <v>0</v>
      </c>
      <c r="Z34" s="479">
        <f t="shared" si="35"/>
        <v>0</v>
      </c>
      <c r="AA34" s="69"/>
      <c r="AB34" s="69"/>
      <c r="AC34" s="69"/>
      <c r="AD34" s="69"/>
      <c r="AE34" s="69"/>
      <c r="AF34" s="69"/>
    </row>
    <row r="35" spans="1:32" ht="15.75" customHeight="1" thickTop="1" x14ac:dyDescent="0.3">
      <c r="A35" s="433"/>
      <c r="B35" s="433"/>
      <c r="C35" s="69"/>
      <c r="D35" s="69"/>
      <c r="E35" s="69"/>
      <c r="F35" s="69"/>
      <c r="G35" s="69"/>
      <c r="H35" s="69"/>
      <c r="I35" s="69"/>
      <c r="J35" s="69"/>
      <c r="K35" s="448"/>
      <c r="L35" s="448"/>
      <c r="M35" s="448"/>
      <c r="N35" s="69"/>
      <c r="O35" s="69"/>
      <c r="P35" s="69"/>
      <c r="Q35" s="69"/>
      <c r="R35" s="69"/>
      <c r="S35" s="69"/>
      <c r="T35" s="69"/>
      <c r="U35" s="69"/>
      <c r="V35" s="69"/>
      <c r="W35" s="69"/>
      <c r="X35" s="69"/>
      <c r="Y35" s="69"/>
      <c r="Z35" s="69"/>
      <c r="AA35" s="69"/>
      <c r="AB35" s="69"/>
      <c r="AC35" s="69"/>
      <c r="AD35" s="69"/>
      <c r="AE35" s="69"/>
      <c r="AF35" s="69"/>
    </row>
    <row r="36" spans="1:32" ht="15.75" customHeight="1" x14ac:dyDescent="0.3">
      <c r="A36" s="433"/>
      <c r="B36" s="433"/>
      <c r="C36" s="69"/>
      <c r="D36" s="69"/>
      <c r="E36" s="69"/>
      <c r="F36" s="69"/>
      <c r="G36" s="69"/>
      <c r="H36" s="69"/>
      <c r="I36" s="69"/>
      <c r="J36" s="69"/>
      <c r="K36" s="448"/>
      <c r="L36" s="448"/>
      <c r="M36" s="448"/>
      <c r="N36" s="69"/>
      <c r="O36" s="69"/>
      <c r="P36" s="69"/>
      <c r="Q36" s="69"/>
      <c r="R36" s="69"/>
      <c r="S36" s="69"/>
      <c r="T36" s="69"/>
      <c r="U36" s="69"/>
      <c r="V36" s="69"/>
      <c r="W36" s="69"/>
      <c r="X36" s="69"/>
      <c r="Y36" s="69"/>
      <c r="Z36" s="69"/>
      <c r="AA36" s="69"/>
      <c r="AB36" s="69"/>
      <c r="AC36" s="69"/>
      <c r="AD36" s="69"/>
      <c r="AE36" s="69"/>
      <c r="AF36" s="69"/>
    </row>
    <row r="37" spans="1:32" ht="15.75" customHeight="1" x14ac:dyDescent="0.3">
      <c r="A37" s="433"/>
      <c r="B37" s="433"/>
      <c r="C37" s="69"/>
      <c r="D37" s="69"/>
      <c r="E37" s="69"/>
      <c r="F37" s="69"/>
      <c r="G37" s="69"/>
      <c r="H37" s="69"/>
      <c r="I37" s="69"/>
      <c r="J37" s="69"/>
      <c r="K37" s="448"/>
      <c r="L37" s="448"/>
      <c r="M37" s="448"/>
      <c r="N37" s="69"/>
      <c r="O37" s="69"/>
      <c r="P37" s="69"/>
      <c r="Q37" s="69"/>
      <c r="R37" s="69"/>
      <c r="S37" s="69"/>
      <c r="T37" s="69"/>
      <c r="U37" s="69"/>
      <c r="V37" s="69"/>
      <c r="W37" s="69"/>
      <c r="X37" s="69"/>
      <c r="Y37" s="69"/>
      <c r="Z37" s="69"/>
      <c r="AA37" s="69"/>
      <c r="AB37" s="69"/>
      <c r="AC37" s="69"/>
      <c r="AD37" s="69"/>
      <c r="AE37" s="69"/>
      <c r="AF37" s="69"/>
    </row>
    <row r="38" spans="1:32" ht="15.75" customHeight="1" x14ac:dyDescent="0.3">
      <c r="A38" s="433"/>
      <c r="B38" s="433"/>
      <c r="C38" s="69"/>
      <c r="D38" s="69"/>
      <c r="E38" s="69"/>
      <c r="F38" s="69"/>
      <c r="G38" s="69"/>
      <c r="H38" s="69"/>
      <c r="I38" s="69"/>
      <c r="J38" s="69"/>
      <c r="K38" s="448"/>
      <c r="L38" s="448"/>
      <c r="M38" s="448"/>
      <c r="N38" s="69"/>
      <c r="O38" s="69"/>
      <c r="P38" s="69"/>
      <c r="Q38" s="69"/>
      <c r="R38" s="69"/>
      <c r="S38" s="69"/>
      <c r="T38" s="69"/>
      <c r="U38" s="69"/>
      <c r="V38" s="69"/>
      <c r="W38" s="69"/>
      <c r="X38" s="69"/>
      <c r="Y38" s="69"/>
      <c r="Z38" s="69"/>
      <c r="AA38" s="69"/>
      <c r="AB38" s="69"/>
      <c r="AC38" s="69"/>
      <c r="AD38" s="69"/>
      <c r="AE38" s="69"/>
      <c r="AF38" s="69"/>
    </row>
    <row r="39" spans="1:32" ht="15.75" customHeight="1" x14ac:dyDescent="0.3">
      <c r="A39" s="433"/>
      <c r="B39" s="433"/>
      <c r="C39" s="69"/>
      <c r="D39" s="69"/>
      <c r="E39" s="69"/>
      <c r="F39" s="69"/>
      <c r="G39" s="69"/>
      <c r="H39" s="69"/>
      <c r="I39" s="69"/>
      <c r="J39" s="69"/>
      <c r="K39" s="448"/>
      <c r="L39" s="448"/>
      <c r="M39" s="448"/>
      <c r="N39" s="69"/>
      <c r="O39" s="69"/>
      <c r="P39" s="69"/>
      <c r="Q39" s="69"/>
      <c r="R39" s="69"/>
      <c r="S39" s="69"/>
      <c r="T39" s="69"/>
      <c r="U39" s="69"/>
      <c r="V39" s="69"/>
      <c r="W39" s="69"/>
      <c r="X39" s="69"/>
      <c r="Y39" s="69"/>
      <c r="Z39" s="69"/>
      <c r="AA39" s="69"/>
      <c r="AB39" s="69"/>
      <c r="AC39" s="69"/>
      <c r="AD39" s="69"/>
      <c r="AE39" s="69"/>
      <c r="AF39" s="69"/>
    </row>
    <row r="40" spans="1:32" ht="15.75" customHeight="1" x14ac:dyDescent="0.3">
      <c r="A40" s="433"/>
      <c r="B40" s="433"/>
      <c r="C40" s="69"/>
      <c r="D40" s="69"/>
      <c r="E40" s="69"/>
      <c r="F40" s="69"/>
      <c r="G40" s="69"/>
      <c r="H40" s="69"/>
      <c r="I40" s="69"/>
      <c r="J40" s="69"/>
      <c r="K40" s="448"/>
      <c r="L40" s="448"/>
      <c r="M40" s="448"/>
      <c r="N40" s="69"/>
      <c r="O40" s="69"/>
      <c r="P40" s="69"/>
      <c r="Q40" s="69"/>
      <c r="R40" s="69"/>
      <c r="S40" s="69"/>
      <c r="T40" s="69"/>
      <c r="U40" s="69"/>
      <c r="V40" s="69"/>
      <c r="W40" s="69"/>
      <c r="X40" s="69"/>
      <c r="Y40" s="69"/>
      <c r="Z40" s="69"/>
      <c r="AA40" s="69"/>
      <c r="AB40" s="69"/>
      <c r="AC40" s="69"/>
      <c r="AD40" s="69"/>
      <c r="AE40" s="69"/>
      <c r="AF40" s="69"/>
    </row>
    <row r="41" spans="1:32" ht="15.75" customHeight="1" x14ac:dyDescent="0.3">
      <c r="A41" s="433"/>
      <c r="B41" s="433"/>
      <c r="C41" s="69"/>
      <c r="D41" s="69"/>
      <c r="E41" s="69"/>
      <c r="F41" s="69"/>
      <c r="G41" s="69"/>
      <c r="H41" s="69"/>
      <c r="I41" s="69"/>
      <c r="J41" s="69"/>
      <c r="K41" s="448"/>
      <c r="L41" s="448"/>
      <c r="M41" s="448"/>
      <c r="N41" s="69"/>
      <c r="O41" s="69"/>
      <c r="P41" s="69"/>
      <c r="Q41" s="69"/>
      <c r="R41" s="69"/>
      <c r="S41" s="69"/>
      <c r="T41" s="69"/>
      <c r="U41" s="69"/>
      <c r="V41" s="69"/>
      <c r="W41" s="69"/>
      <c r="X41" s="69"/>
      <c r="Y41" s="69"/>
      <c r="Z41" s="69"/>
      <c r="AA41" s="69"/>
      <c r="AB41" s="69"/>
      <c r="AC41" s="69"/>
      <c r="AD41" s="69"/>
      <c r="AE41" s="69"/>
      <c r="AF41" s="69"/>
    </row>
    <row r="42" spans="1:32" ht="15.75" customHeight="1" x14ac:dyDescent="0.3">
      <c r="A42" s="433"/>
      <c r="B42" s="433"/>
      <c r="C42" s="69"/>
      <c r="D42" s="69"/>
      <c r="E42" s="69"/>
      <c r="F42" s="69"/>
      <c r="G42" s="69"/>
      <c r="H42" s="69"/>
      <c r="I42" s="69"/>
      <c r="J42" s="69"/>
      <c r="K42" s="448"/>
      <c r="L42" s="448"/>
      <c r="M42" s="448"/>
      <c r="N42" s="69"/>
      <c r="O42" s="69"/>
      <c r="P42" s="69"/>
      <c r="Q42" s="69"/>
      <c r="R42" s="69"/>
      <c r="S42" s="69"/>
      <c r="T42" s="69"/>
      <c r="U42" s="69"/>
      <c r="V42" s="69"/>
      <c r="W42" s="69"/>
      <c r="X42" s="69"/>
      <c r="Y42" s="69"/>
      <c r="Z42" s="69"/>
      <c r="AA42" s="69"/>
      <c r="AB42" s="69"/>
      <c r="AC42" s="69"/>
      <c r="AD42" s="69"/>
      <c r="AE42" s="69"/>
      <c r="AF42" s="69"/>
    </row>
    <row r="43" spans="1:32" ht="15.75" customHeight="1" x14ac:dyDescent="0.3">
      <c r="A43" s="433"/>
      <c r="B43" s="433"/>
      <c r="C43" s="69"/>
      <c r="D43" s="69"/>
      <c r="E43" s="69"/>
      <c r="F43" s="69"/>
      <c r="G43" s="69"/>
      <c r="H43" s="69"/>
      <c r="I43" s="69"/>
      <c r="J43" s="69"/>
      <c r="K43" s="448"/>
      <c r="L43" s="448"/>
      <c r="M43" s="448"/>
      <c r="N43" s="69"/>
      <c r="O43" s="69"/>
      <c r="P43" s="69"/>
      <c r="Q43" s="69"/>
      <c r="R43" s="69"/>
      <c r="S43" s="69"/>
      <c r="T43" s="69"/>
      <c r="U43" s="69"/>
      <c r="V43" s="69"/>
      <c r="W43" s="69"/>
      <c r="X43" s="69"/>
      <c r="Y43" s="69"/>
      <c r="Z43" s="69"/>
      <c r="AA43" s="69"/>
      <c r="AB43" s="69"/>
      <c r="AC43" s="69"/>
      <c r="AD43" s="69"/>
      <c r="AE43" s="69"/>
      <c r="AF43" s="69"/>
    </row>
    <row r="44" spans="1:32" ht="15.75" customHeight="1" x14ac:dyDescent="0.3">
      <c r="A44" s="433"/>
      <c r="B44" s="433"/>
      <c r="C44" s="69"/>
      <c r="D44" s="69"/>
      <c r="E44" s="69"/>
      <c r="F44" s="69"/>
      <c r="G44" s="69"/>
      <c r="H44" s="69"/>
      <c r="I44" s="69"/>
      <c r="J44" s="69"/>
      <c r="K44" s="448"/>
      <c r="L44" s="448"/>
      <c r="M44" s="448"/>
      <c r="N44" s="69"/>
      <c r="O44" s="69"/>
      <c r="P44" s="69"/>
      <c r="Q44" s="69"/>
      <c r="R44" s="69"/>
      <c r="S44" s="69"/>
      <c r="T44" s="69"/>
      <c r="U44" s="69"/>
      <c r="V44" s="69"/>
      <c r="W44" s="69"/>
      <c r="X44" s="69"/>
      <c r="Y44" s="69"/>
      <c r="Z44" s="69"/>
      <c r="AA44" s="69"/>
      <c r="AB44" s="69"/>
      <c r="AC44" s="69"/>
      <c r="AD44" s="69"/>
      <c r="AE44" s="69"/>
      <c r="AF44" s="69"/>
    </row>
    <row r="45" spans="1:32" ht="15.75" customHeight="1" x14ac:dyDescent="0.3">
      <c r="A45" s="433"/>
      <c r="B45" s="433"/>
      <c r="C45" s="69"/>
      <c r="D45" s="69"/>
      <c r="E45" s="69"/>
      <c r="F45" s="69"/>
      <c r="G45" s="69"/>
      <c r="H45" s="69"/>
      <c r="I45" s="69"/>
      <c r="J45" s="69"/>
      <c r="K45" s="448"/>
      <c r="L45" s="448"/>
      <c r="M45" s="448"/>
      <c r="N45" s="69"/>
      <c r="O45" s="69"/>
      <c r="P45" s="69"/>
      <c r="Q45" s="69"/>
      <c r="R45" s="69"/>
      <c r="S45" s="69"/>
      <c r="T45" s="69"/>
      <c r="U45" s="69"/>
      <c r="V45" s="69"/>
      <c r="W45" s="69"/>
      <c r="X45" s="69"/>
      <c r="Y45" s="69"/>
      <c r="Z45" s="69"/>
      <c r="AA45" s="69"/>
      <c r="AB45" s="69"/>
      <c r="AC45" s="69"/>
      <c r="AD45" s="69"/>
      <c r="AE45" s="69"/>
      <c r="AF45" s="69"/>
    </row>
    <row r="46" spans="1:32" ht="15.75" customHeight="1" x14ac:dyDescent="0.3">
      <c r="A46" s="433"/>
      <c r="B46" s="433"/>
      <c r="C46" s="69"/>
      <c r="D46" s="69"/>
      <c r="E46" s="69"/>
      <c r="F46" s="69"/>
      <c r="G46" s="69"/>
      <c r="H46" s="69"/>
      <c r="I46" s="69"/>
      <c r="J46" s="69"/>
      <c r="K46" s="448"/>
      <c r="L46" s="448"/>
      <c r="M46" s="448"/>
      <c r="N46" s="69"/>
      <c r="O46" s="69"/>
      <c r="P46" s="69"/>
      <c r="Q46" s="69"/>
      <c r="R46" s="69"/>
      <c r="S46" s="69"/>
      <c r="T46" s="69"/>
      <c r="U46" s="69"/>
      <c r="V46" s="69"/>
      <c r="W46" s="69"/>
      <c r="X46" s="69"/>
      <c r="Y46" s="69"/>
      <c r="Z46" s="69"/>
      <c r="AA46" s="69"/>
      <c r="AB46" s="69"/>
      <c r="AC46" s="69"/>
      <c r="AD46" s="69"/>
      <c r="AE46" s="69"/>
      <c r="AF46" s="69"/>
    </row>
    <row r="47" spans="1:32" ht="15.75" customHeight="1" x14ac:dyDescent="0.3">
      <c r="A47" s="433"/>
      <c r="B47" s="433"/>
      <c r="C47" s="69"/>
      <c r="D47" s="69"/>
      <c r="E47" s="69"/>
      <c r="F47" s="69"/>
      <c r="G47" s="69"/>
      <c r="H47" s="69"/>
      <c r="I47" s="69"/>
      <c r="J47" s="69"/>
      <c r="K47" s="448"/>
      <c r="L47" s="448"/>
      <c r="M47" s="448"/>
      <c r="N47" s="69"/>
      <c r="O47" s="69"/>
      <c r="P47" s="69"/>
      <c r="Q47" s="69"/>
      <c r="R47" s="69"/>
      <c r="S47" s="69"/>
      <c r="T47" s="69"/>
      <c r="U47" s="69"/>
      <c r="V47" s="69"/>
      <c r="W47" s="69"/>
      <c r="X47" s="69"/>
      <c r="Y47" s="69"/>
      <c r="Z47" s="69"/>
      <c r="AA47" s="69"/>
      <c r="AB47" s="69"/>
      <c r="AC47" s="69"/>
      <c r="AD47" s="69"/>
      <c r="AE47" s="69"/>
      <c r="AF47" s="69"/>
    </row>
    <row r="48" spans="1:32" ht="15.75" customHeight="1" x14ac:dyDescent="0.3">
      <c r="A48" s="433"/>
      <c r="B48" s="433"/>
      <c r="C48" s="69"/>
      <c r="D48" s="69"/>
      <c r="E48" s="69"/>
      <c r="F48" s="69"/>
      <c r="G48" s="69"/>
      <c r="H48" s="69"/>
      <c r="I48" s="69"/>
      <c r="J48" s="69"/>
      <c r="K48" s="448"/>
      <c r="L48" s="448"/>
      <c r="M48" s="448"/>
      <c r="N48" s="69"/>
      <c r="O48" s="69"/>
      <c r="P48" s="69"/>
      <c r="Q48" s="69"/>
      <c r="R48" s="69"/>
      <c r="S48" s="69"/>
      <c r="T48" s="69"/>
      <c r="U48" s="69"/>
      <c r="V48" s="69"/>
      <c r="W48" s="69"/>
      <c r="X48" s="69"/>
      <c r="Y48" s="69"/>
      <c r="Z48" s="69"/>
      <c r="AA48" s="69"/>
      <c r="AB48" s="69"/>
      <c r="AC48" s="69"/>
      <c r="AD48" s="69"/>
      <c r="AE48" s="69"/>
      <c r="AF48" s="69"/>
    </row>
    <row r="49" spans="1:32" ht="15.75" customHeight="1" x14ac:dyDescent="0.3">
      <c r="A49" s="433"/>
      <c r="B49" s="433"/>
      <c r="C49" s="69"/>
      <c r="D49" s="69"/>
      <c r="E49" s="69"/>
      <c r="F49" s="69"/>
      <c r="G49" s="69"/>
      <c r="H49" s="69"/>
      <c r="I49" s="69"/>
      <c r="J49" s="69"/>
      <c r="K49" s="448"/>
      <c r="L49" s="448"/>
      <c r="M49" s="448"/>
      <c r="N49" s="69"/>
      <c r="O49" s="69"/>
      <c r="P49" s="69"/>
      <c r="Q49" s="69"/>
      <c r="R49" s="69"/>
      <c r="S49" s="69"/>
      <c r="T49" s="69"/>
      <c r="U49" s="69"/>
      <c r="V49" s="69"/>
      <c r="W49" s="69"/>
      <c r="X49" s="69"/>
      <c r="Y49" s="69"/>
      <c r="Z49" s="69"/>
      <c r="AA49" s="69"/>
      <c r="AB49" s="69"/>
      <c r="AC49" s="69"/>
      <c r="AD49" s="69"/>
      <c r="AE49" s="69"/>
      <c r="AF49" s="69"/>
    </row>
    <row r="50" spans="1:32" ht="15.75" customHeight="1" x14ac:dyDescent="0.3">
      <c r="A50" s="433"/>
      <c r="B50" s="433"/>
      <c r="C50" s="69"/>
      <c r="D50" s="69"/>
      <c r="E50" s="69"/>
      <c r="F50" s="69"/>
      <c r="G50" s="69"/>
      <c r="H50" s="69"/>
      <c r="I50" s="69"/>
      <c r="J50" s="69"/>
      <c r="K50" s="448"/>
      <c r="L50" s="448"/>
      <c r="M50" s="448"/>
      <c r="N50" s="69"/>
      <c r="O50" s="69"/>
      <c r="P50" s="69"/>
      <c r="Q50" s="69"/>
      <c r="R50" s="69"/>
      <c r="S50" s="69"/>
      <c r="T50" s="69"/>
      <c r="U50" s="69"/>
      <c r="V50" s="69"/>
      <c r="W50" s="69"/>
      <c r="X50" s="69"/>
      <c r="Y50" s="69"/>
      <c r="Z50" s="69"/>
      <c r="AA50" s="69"/>
      <c r="AB50" s="69"/>
      <c r="AC50" s="69"/>
      <c r="AD50" s="69"/>
      <c r="AE50" s="69"/>
      <c r="AF50" s="69"/>
    </row>
    <row r="51" spans="1:32" ht="15.75" customHeight="1" x14ac:dyDescent="0.3">
      <c r="A51" s="433"/>
      <c r="B51" s="433"/>
      <c r="C51" s="69"/>
      <c r="D51" s="69"/>
      <c r="E51" s="69"/>
      <c r="F51" s="69"/>
      <c r="G51" s="69"/>
      <c r="H51" s="69"/>
      <c r="I51" s="69"/>
      <c r="J51" s="69"/>
      <c r="K51" s="448"/>
      <c r="L51" s="448"/>
      <c r="M51" s="448"/>
      <c r="N51" s="69"/>
      <c r="O51" s="69"/>
      <c r="P51" s="69"/>
      <c r="Q51" s="69"/>
      <c r="R51" s="69"/>
      <c r="S51" s="69"/>
      <c r="T51" s="69"/>
      <c r="U51" s="69"/>
      <c r="V51" s="69"/>
      <c r="W51" s="69"/>
      <c r="X51" s="69"/>
      <c r="Y51" s="69"/>
      <c r="Z51" s="69"/>
      <c r="AA51" s="69"/>
      <c r="AB51" s="69"/>
      <c r="AC51" s="69"/>
      <c r="AD51" s="69"/>
      <c r="AE51" s="69"/>
      <c r="AF51" s="69"/>
    </row>
    <row r="52" spans="1:32" ht="15.75" customHeight="1" x14ac:dyDescent="0.3">
      <c r="A52" s="433"/>
      <c r="B52" s="433"/>
      <c r="C52" s="69"/>
      <c r="D52" s="69"/>
      <c r="E52" s="69"/>
      <c r="F52" s="69"/>
      <c r="G52" s="69"/>
      <c r="H52" s="69"/>
      <c r="I52" s="69"/>
      <c r="J52" s="69"/>
      <c r="K52" s="448"/>
      <c r="L52" s="448"/>
      <c r="M52" s="448"/>
      <c r="N52" s="69"/>
      <c r="O52" s="69"/>
      <c r="P52" s="69"/>
      <c r="Q52" s="69"/>
      <c r="R52" s="69"/>
      <c r="S52" s="69"/>
      <c r="T52" s="69"/>
      <c r="U52" s="69"/>
      <c r="V52" s="69"/>
      <c r="W52" s="69"/>
      <c r="X52" s="69"/>
      <c r="Y52" s="69"/>
      <c r="Z52" s="69"/>
      <c r="AA52" s="69"/>
      <c r="AB52" s="69"/>
      <c r="AC52" s="69"/>
      <c r="AD52" s="69"/>
      <c r="AE52" s="69"/>
      <c r="AF52" s="69"/>
    </row>
    <row r="53" spans="1:32" ht="15.75" customHeight="1" x14ac:dyDescent="0.3">
      <c r="A53" s="433"/>
      <c r="B53" s="433"/>
      <c r="C53" s="69"/>
      <c r="D53" s="69"/>
      <c r="E53" s="69"/>
      <c r="F53" s="69"/>
      <c r="G53" s="69"/>
      <c r="H53" s="69"/>
      <c r="I53" s="69"/>
      <c r="J53" s="69"/>
      <c r="K53" s="448"/>
      <c r="L53" s="448"/>
      <c r="M53" s="448"/>
      <c r="N53" s="69"/>
      <c r="O53" s="69"/>
      <c r="P53" s="69"/>
      <c r="Q53" s="69"/>
      <c r="R53" s="69"/>
      <c r="S53" s="69"/>
      <c r="T53" s="69"/>
      <c r="U53" s="69"/>
      <c r="V53" s="69"/>
      <c r="W53" s="69"/>
      <c r="X53" s="69"/>
      <c r="Y53" s="69"/>
      <c r="Z53" s="69"/>
      <c r="AA53" s="69"/>
      <c r="AB53" s="69"/>
      <c r="AC53" s="69"/>
      <c r="AD53" s="69"/>
      <c r="AE53" s="69"/>
      <c r="AF53" s="69"/>
    </row>
    <row r="54" spans="1:32" ht="15.75" customHeight="1" x14ac:dyDescent="0.3">
      <c r="A54" s="433"/>
      <c r="B54" s="433"/>
      <c r="C54" s="69"/>
      <c r="D54" s="69"/>
      <c r="E54" s="69"/>
      <c r="F54" s="69"/>
      <c r="G54" s="69"/>
      <c r="H54" s="69"/>
      <c r="I54" s="69"/>
      <c r="J54" s="69"/>
      <c r="K54" s="448"/>
      <c r="L54" s="448"/>
      <c r="M54" s="448"/>
      <c r="N54" s="69"/>
      <c r="O54" s="69"/>
      <c r="P54" s="69"/>
      <c r="Q54" s="69"/>
      <c r="R54" s="69"/>
      <c r="S54" s="69"/>
      <c r="T54" s="69"/>
      <c r="U54" s="69"/>
      <c r="V54" s="69"/>
      <c r="W54" s="69"/>
      <c r="X54" s="69"/>
      <c r="Y54" s="69"/>
      <c r="Z54" s="69"/>
      <c r="AA54" s="69"/>
      <c r="AB54" s="69"/>
      <c r="AC54" s="69"/>
      <c r="AD54" s="69"/>
      <c r="AE54" s="69"/>
      <c r="AF54" s="69"/>
    </row>
    <row r="55" spans="1:32" ht="15.75" customHeight="1" x14ac:dyDescent="0.3">
      <c r="A55" s="433"/>
      <c r="B55" s="433"/>
      <c r="C55" s="69"/>
      <c r="D55" s="69"/>
      <c r="E55" s="69"/>
      <c r="F55" s="69"/>
      <c r="G55" s="69"/>
      <c r="H55" s="69"/>
      <c r="I55" s="69"/>
      <c r="J55" s="69"/>
      <c r="K55" s="448"/>
      <c r="L55" s="448"/>
      <c r="M55" s="448"/>
      <c r="N55" s="69"/>
      <c r="O55" s="69"/>
      <c r="P55" s="69"/>
      <c r="Q55" s="69"/>
      <c r="R55" s="69"/>
      <c r="S55" s="69"/>
      <c r="T55" s="69"/>
      <c r="U55" s="69"/>
      <c r="V55" s="69"/>
      <c r="W55" s="69"/>
      <c r="X55" s="69"/>
      <c r="Y55" s="69"/>
      <c r="Z55" s="69"/>
      <c r="AA55" s="69"/>
      <c r="AB55" s="69"/>
      <c r="AC55" s="69"/>
      <c r="AD55" s="69"/>
      <c r="AE55" s="69"/>
      <c r="AF55" s="69"/>
    </row>
    <row r="56" spans="1:32" ht="15.75" customHeight="1" x14ac:dyDescent="0.3">
      <c r="A56" s="433"/>
      <c r="B56" s="433"/>
      <c r="C56" s="69"/>
      <c r="D56" s="69"/>
      <c r="E56" s="69"/>
      <c r="F56" s="69"/>
      <c r="G56" s="69"/>
      <c r="H56" s="69"/>
      <c r="I56" s="69"/>
      <c r="J56" s="69"/>
      <c r="K56" s="448"/>
      <c r="L56" s="448"/>
      <c r="M56" s="448"/>
      <c r="N56" s="69"/>
      <c r="O56" s="69"/>
      <c r="P56" s="69"/>
      <c r="Q56" s="69"/>
      <c r="R56" s="69"/>
      <c r="S56" s="69"/>
      <c r="T56" s="69"/>
      <c r="U56" s="69"/>
      <c r="V56" s="69"/>
      <c r="W56" s="69"/>
      <c r="X56" s="69"/>
      <c r="Y56" s="69"/>
      <c r="Z56" s="69"/>
      <c r="AA56" s="69"/>
      <c r="AB56" s="69"/>
      <c r="AC56" s="69"/>
      <c r="AD56" s="69"/>
      <c r="AE56" s="69"/>
      <c r="AF56" s="69"/>
    </row>
    <row r="57" spans="1:32" ht="15.75" customHeight="1" x14ac:dyDescent="0.3">
      <c r="A57" s="433"/>
      <c r="B57" s="433"/>
      <c r="C57" s="69"/>
      <c r="D57" s="69"/>
      <c r="E57" s="69"/>
      <c r="F57" s="69"/>
      <c r="G57" s="69"/>
      <c r="H57" s="69"/>
      <c r="I57" s="69"/>
      <c r="J57" s="69"/>
      <c r="K57" s="448"/>
      <c r="L57" s="448"/>
      <c r="M57" s="448"/>
      <c r="N57" s="69"/>
      <c r="O57" s="69"/>
      <c r="P57" s="69"/>
      <c r="Q57" s="69"/>
      <c r="R57" s="69"/>
      <c r="S57" s="69"/>
      <c r="T57" s="69"/>
      <c r="U57" s="69"/>
      <c r="V57" s="69"/>
      <c r="W57" s="69"/>
      <c r="X57" s="69"/>
      <c r="Y57" s="69"/>
      <c r="Z57" s="69"/>
      <c r="AA57" s="69"/>
      <c r="AB57" s="69"/>
      <c r="AC57" s="69"/>
      <c r="AD57" s="69"/>
      <c r="AE57" s="69"/>
      <c r="AF57" s="69"/>
    </row>
    <row r="58" spans="1:32" ht="15.75" customHeight="1" x14ac:dyDescent="0.3">
      <c r="A58" s="433"/>
      <c r="B58" s="433"/>
      <c r="C58" s="69"/>
      <c r="D58" s="69"/>
      <c r="E58" s="69"/>
      <c r="F58" s="69"/>
      <c r="G58" s="69"/>
      <c r="H58" s="69"/>
      <c r="I58" s="69"/>
      <c r="J58" s="69"/>
      <c r="K58" s="448"/>
      <c r="L58" s="448"/>
      <c r="M58" s="448"/>
      <c r="N58" s="69"/>
      <c r="O58" s="69"/>
      <c r="P58" s="69"/>
      <c r="Q58" s="69"/>
      <c r="R58" s="69"/>
      <c r="S58" s="69"/>
      <c r="T58" s="69"/>
      <c r="U58" s="69"/>
      <c r="V58" s="69"/>
      <c r="W58" s="69"/>
      <c r="X58" s="69"/>
      <c r="Y58" s="69"/>
      <c r="Z58" s="69"/>
      <c r="AA58" s="69"/>
      <c r="AB58" s="69"/>
      <c r="AC58" s="69"/>
      <c r="AD58" s="69"/>
      <c r="AE58" s="69"/>
      <c r="AF58" s="69"/>
    </row>
    <row r="59" spans="1:32" ht="15.75" customHeight="1" x14ac:dyDescent="0.3">
      <c r="A59" s="433"/>
      <c r="B59" s="433"/>
      <c r="C59" s="69"/>
      <c r="D59" s="69"/>
      <c r="E59" s="69"/>
      <c r="F59" s="69"/>
      <c r="G59" s="69"/>
      <c r="H59" s="69"/>
      <c r="I59" s="69"/>
      <c r="J59" s="69"/>
      <c r="K59" s="448"/>
      <c r="L59" s="448"/>
      <c r="M59" s="448"/>
      <c r="N59" s="69"/>
      <c r="O59" s="69"/>
      <c r="P59" s="69"/>
      <c r="Q59" s="69"/>
      <c r="R59" s="69"/>
      <c r="S59" s="69"/>
      <c r="T59" s="69"/>
      <c r="U59" s="69"/>
      <c r="V59" s="69"/>
      <c r="W59" s="69"/>
      <c r="X59" s="69"/>
      <c r="Y59" s="69"/>
      <c r="Z59" s="69"/>
      <c r="AA59" s="69"/>
      <c r="AB59" s="69"/>
      <c r="AC59" s="69"/>
      <c r="AD59" s="69"/>
      <c r="AE59" s="69"/>
      <c r="AF59" s="69"/>
    </row>
    <row r="60" spans="1:32" ht="15.75" customHeight="1" x14ac:dyDescent="0.3">
      <c r="A60" s="433"/>
      <c r="B60" s="433"/>
      <c r="C60" s="69"/>
      <c r="D60" s="69"/>
      <c r="E60" s="69"/>
      <c r="F60" s="69"/>
      <c r="G60" s="69"/>
      <c r="H60" s="69"/>
      <c r="I60" s="69"/>
      <c r="J60" s="69"/>
      <c r="K60" s="448"/>
      <c r="L60" s="448"/>
      <c r="M60" s="448"/>
      <c r="N60" s="69"/>
      <c r="O60" s="69"/>
      <c r="P60" s="69"/>
      <c r="Q60" s="69"/>
      <c r="R60" s="69"/>
      <c r="S60" s="69"/>
      <c r="T60" s="69"/>
      <c r="U60" s="69"/>
      <c r="V60" s="69"/>
      <c r="W60" s="69"/>
      <c r="X60" s="69"/>
      <c r="Y60" s="69"/>
      <c r="Z60" s="69"/>
      <c r="AA60" s="69"/>
      <c r="AB60" s="69"/>
      <c r="AC60" s="69"/>
      <c r="AD60" s="69"/>
      <c r="AE60" s="69"/>
      <c r="AF60" s="69"/>
    </row>
    <row r="61" spans="1:32" ht="15.75" customHeight="1" x14ac:dyDescent="0.3">
      <c r="A61" s="433"/>
      <c r="B61" s="433"/>
      <c r="C61" s="69"/>
      <c r="D61" s="69"/>
      <c r="E61" s="69"/>
      <c r="F61" s="69"/>
      <c r="G61" s="69"/>
      <c r="H61" s="69"/>
      <c r="I61" s="69"/>
      <c r="J61" s="69"/>
      <c r="K61" s="448"/>
      <c r="L61" s="448"/>
      <c r="M61" s="448"/>
      <c r="N61" s="69"/>
      <c r="O61" s="69"/>
      <c r="P61" s="69"/>
      <c r="Q61" s="69"/>
      <c r="R61" s="69"/>
      <c r="S61" s="69"/>
      <c r="T61" s="69"/>
      <c r="U61" s="69"/>
      <c r="V61" s="69"/>
      <c r="W61" s="69"/>
      <c r="X61" s="69"/>
      <c r="Y61" s="69"/>
      <c r="Z61" s="69"/>
      <c r="AA61" s="69"/>
      <c r="AB61" s="69"/>
      <c r="AC61" s="69"/>
      <c r="AD61" s="69"/>
      <c r="AE61" s="69"/>
      <c r="AF61" s="69"/>
    </row>
    <row r="62" spans="1:32" ht="15.75" customHeight="1" x14ac:dyDescent="0.3">
      <c r="A62" s="433"/>
      <c r="B62" s="433"/>
      <c r="C62" s="69"/>
      <c r="D62" s="69"/>
      <c r="E62" s="69"/>
      <c r="F62" s="69"/>
      <c r="G62" s="69"/>
      <c r="H62" s="69"/>
      <c r="I62" s="69"/>
      <c r="J62" s="69"/>
      <c r="K62" s="448"/>
      <c r="L62" s="448"/>
      <c r="M62" s="448"/>
      <c r="N62" s="69"/>
      <c r="O62" s="69"/>
      <c r="P62" s="69"/>
      <c r="Q62" s="69"/>
      <c r="R62" s="69"/>
      <c r="S62" s="69"/>
      <c r="T62" s="69"/>
      <c r="U62" s="69"/>
      <c r="V62" s="69"/>
      <c r="W62" s="69"/>
      <c r="X62" s="69"/>
      <c r="Y62" s="69"/>
      <c r="Z62" s="69"/>
      <c r="AA62" s="69"/>
      <c r="AB62" s="69"/>
      <c r="AC62" s="69"/>
      <c r="AD62" s="69"/>
      <c r="AE62" s="69"/>
      <c r="AF62" s="69"/>
    </row>
    <row r="63" spans="1:32" ht="15.75" customHeight="1" x14ac:dyDescent="0.3">
      <c r="A63" s="433"/>
      <c r="B63" s="433"/>
      <c r="C63" s="69"/>
      <c r="D63" s="69"/>
      <c r="E63" s="69"/>
      <c r="F63" s="69"/>
      <c r="G63" s="69"/>
      <c r="H63" s="69"/>
      <c r="I63" s="69"/>
      <c r="J63" s="69"/>
      <c r="K63" s="448"/>
      <c r="L63" s="448"/>
      <c r="M63" s="448"/>
      <c r="N63" s="69"/>
      <c r="O63" s="69"/>
      <c r="P63" s="69"/>
      <c r="Q63" s="69"/>
      <c r="R63" s="69"/>
      <c r="S63" s="69"/>
      <c r="T63" s="69"/>
      <c r="U63" s="69"/>
      <c r="V63" s="69"/>
      <c r="W63" s="69"/>
      <c r="X63" s="69"/>
      <c r="Y63" s="69"/>
      <c r="Z63" s="69"/>
      <c r="AA63" s="69"/>
      <c r="AB63" s="69"/>
      <c r="AC63" s="69"/>
      <c r="AD63" s="69"/>
      <c r="AE63" s="69"/>
      <c r="AF63" s="69"/>
    </row>
    <row r="64" spans="1:32" ht="15.75" customHeight="1" x14ac:dyDescent="0.3">
      <c r="A64" s="433"/>
      <c r="B64" s="433"/>
      <c r="C64" s="69"/>
      <c r="D64" s="69"/>
      <c r="E64" s="69"/>
      <c r="F64" s="69"/>
      <c r="G64" s="69"/>
      <c r="H64" s="69"/>
      <c r="I64" s="69"/>
      <c r="J64" s="69"/>
      <c r="K64" s="448"/>
      <c r="L64" s="448"/>
      <c r="M64" s="448"/>
      <c r="N64" s="69"/>
      <c r="O64" s="69"/>
      <c r="P64" s="69"/>
      <c r="Q64" s="69"/>
      <c r="R64" s="69"/>
      <c r="S64" s="69"/>
      <c r="T64" s="69"/>
      <c r="U64" s="69"/>
      <c r="V64" s="69"/>
      <c r="W64" s="69"/>
      <c r="X64" s="69"/>
      <c r="Y64" s="69"/>
      <c r="Z64" s="69"/>
      <c r="AA64" s="69"/>
      <c r="AB64" s="69"/>
      <c r="AC64" s="69"/>
      <c r="AD64" s="69"/>
      <c r="AE64" s="69"/>
      <c r="AF64" s="69"/>
    </row>
    <row r="65" spans="1:32" ht="15.75" customHeight="1" x14ac:dyDescent="0.3">
      <c r="A65" s="433"/>
      <c r="B65" s="433"/>
      <c r="C65" s="69"/>
      <c r="D65" s="69"/>
      <c r="E65" s="69"/>
      <c r="F65" s="69"/>
      <c r="G65" s="69"/>
      <c r="H65" s="69"/>
      <c r="I65" s="69"/>
      <c r="J65" s="69"/>
      <c r="K65" s="448"/>
      <c r="L65" s="448"/>
      <c r="M65" s="448"/>
      <c r="N65" s="69"/>
      <c r="O65" s="69"/>
      <c r="P65" s="69"/>
      <c r="Q65" s="69"/>
      <c r="R65" s="69"/>
      <c r="S65" s="69"/>
      <c r="T65" s="69"/>
      <c r="U65" s="69"/>
      <c r="V65" s="69"/>
      <c r="W65" s="69"/>
      <c r="X65" s="69"/>
      <c r="Y65" s="69"/>
      <c r="Z65" s="69"/>
      <c r="AA65" s="69"/>
      <c r="AB65" s="69"/>
      <c r="AC65" s="69"/>
      <c r="AD65" s="69"/>
      <c r="AE65" s="69"/>
      <c r="AF65" s="69"/>
    </row>
    <row r="66" spans="1:32" ht="15.75" customHeight="1" x14ac:dyDescent="0.3">
      <c r="A66" s="433"/>
      <c r="B66" s="433"/>
      <c r="C66" s="69"/>
      <c r="D66" s="69"/>
      <c r="E66" s="69"/>
      <c r="F66" s="69"/>
      <c r="G66" s="69"/>
      <c r="H66" s="69"/>
      <c r="I66" s="69"/>
      <c r="J66" s="69"/>
      <c r="K66" s="448"/>
      <c r="L66" s="448"/>
      <c r="M66" s="448"/>
      <c r="N66" s="69"/>
      <c r="O66" s="69"/>
      <c r="P66" s="69"/>
      <c r="Q66" s="69"/>
      <c r="R66" s="69"/>
      <c r="S66" s="69"/>
      <c r="T66" s="69"/>
      <c r="U66" s="69"/>
      <c r="V66" s="69"/>
      <c r="W66" s="69"/>
      <c r="X66" s="69"/>
      <c r="Y66" s="69"/>
      <c r="Z66" s="69"/>
      <c r="AA66" s="69"/>
      <c r="AB66" s="69"/>
      <c r="AC66" s="69"/>
      <c r="AD66" s="69"/>
      <c r="AE66" s="69"/>
      <c r="AF66" s="69"/>
    </row>
    <row r="67" spans="1:32" ht="15.75" customHeight="1" x14ac:dyDescent="0.3">
      <c r="A67" s="433"/>
      <c r="B67" s="433"/>
      <c r="C67" s="69"/>
      <c r="D67" s="69"/>
      <c r="E67" s="69"/>
      <c r="F67" s="69"/>
      <c r="G67" s="69"/>
      <c r="H67" s="69"/>
      <c r="I67" s="69"/>
      <c r="J67" s="69"/>
      <c r="K67" s="448"/>
      <c r="L67" s="448"/>
      <c r="M67" s="448"/>
      <c r="N67" s="69"/>
      <c r="O67" s="69"/>
      <c r="P67" s="69"/>
      <c r="Q67" s="69"/>
      <c r="R67" s="69"/>
      <c r="S67" s="69"/>
      <c r="T67" s="69"/>
      <c r="U67" s="69"/>
      <c r="V67" s="69"/>
      <c r="W67" s="69"/>
      <c r="X67" s="69"/>
      <c r="Y67" s="69"/>
      <c r="Z67" s="69"/>
      <c r="AA67" s="69"/>
      <c r="AB67" s="69"/>
      <c r="AC67" s="69"/>
      <c r="AD67" s="69"/>
      <c r="AE67" s="69"/>
      <c r="AF67" s="69"/>
    </row>
    <row r="68" spans="1:32" ht="15.75" customHeight="1" x14ac:dyDescent="0.3">
      <c r="A68" s="433"/>
      <c r="B68" s="433"/>
      <c r="C68" s="69"/>
      <c r="D68" s="69"/>
      <c r="E68" s="69"/>
      <c r="F68" s="69"/>
      <c r="G68" s="69"/>
      <c r="H68" s="69"/>
      <c r="I68" s="69"/>
      <c r="J68" s="69"/>
      <c r="K68" s="448"/>
      <c r="L68" s="448"/>
      <c r="M68" s="448"/>
      <c r="N68" s="69"/>
      <c r="O68" s="69"/>
      <c r="P68" s="69"/>
      <c r="Q68" s="69"/>
      <c r="R68" s="69"/>
      <c r="S68" s="69"/>
      <c r="T68" s="69"/>
      <c r="U68" s="69"/>
      <c r="V68" s="69"/>
      <c r="W68" s="69"/>
      <c r="X68" s="69"/>
      <c r="Y68" s="69"/>
      <c r="Z68" s="69"/>
      <c r="AA68" s="69"/>
      <c r="AB68" s="69"/>
      <c r="AC68" s="69"/>
      <c r="AD68" s="69"/>
      <c r="AE68" s="69"/>
      <c r="AF68" s="69"/>
    </row>
    <row r="69" spans="1:32" ht="15.75" customHeight="1" x14ac:dyDescent="0.3">
      <c r="A69" s="433"/>
      <c r="B69" s="433"/>
      <c r="C69" s="69"/>
      <c r="D69" s="69"/>
      <c r="E69" s="69"/>
      <c r="F69" s="69"/>
      <c r="G69" s="69"/>
      <c r="H69" s="69"/>
      <c r="I69" s="69"/>
      <c r="J69" s="69"/>
      <c r="K69" s="448"/>
      <c r="L69" s="448"/>
      <c r="M69" s="448"/>
      <c r="N69" s="69"/>
      <c r="O69" s="69"/>
      <c r="P69" s="69"/>
      <c r="Q69" s="69"/>
      <c r="R69" s="69"/>
      <c r="S69" s="69"/>
      <c r="T69" s="69"/>
      <c r="U69" s="69"/>
      <c r="V69" s="69"/>
      <c r="W69" s="69"/>
      <c r="X69" s="69"/>
      <c r="Y69" s="69"/>
      <c r="Z69" s="69"/>
      <c r="AA69" s="69"/>
      <c r="AB69" s="69"/>
      <c r="AC69" s="69"/>
      <c r="AD69" s="69"/>
      <c r="AE69" s="69"/>
      <c r="AF69" s="69"/>
    </row>
    <row r="70" spans="1:32" ht="15.75" customHeight="1" x14ac:dyDescent="0.3">
      <c r="A70" s="433"/>
      <c r="B70" s="433"/>
      <c r="C70" s="69"/>
      <c r="D70" s="69"/>
      <c r="E70" s="69"/>
      <c r="F70" s="69"/>
      <c r="G70" s="69"/>
      <c r="H70" s="69"/>
      <c r="I70" s="69"/>
      <c r="J70" s="69"/>
      <c r="K70" s="448"/>
      <c r="L70" s="448"/>
      <c r="M70" s="448"/>
      <c r="N70" s="69"/>
      <c r="O70" s="69"/>
      <c r="P70" s="69"/>
      <c r="Q70" s="69"/>
      <c r="R70" s="69"/>
      <c r="S70" s="69"/>
      <c r="T70" s="69"/>
      <c r="U70" s="69"/>
      <c r="V70" s="69"/>
      <c r="W70" s="69"/>
      <c r="X70" s="69"/>
      <c r="Y70" s="69"/>
      <c r="Z70" s="69"/>
      <c r="AA70" s="69"/>
      <c r="AB70" s="69"/>
      <c r="AC70" s="69"/>
      <c r="AD70" s="69"/>
      <c r="AE70" s="69"/>
      <c r="AF70" s="69"/>
    </row>
    <row r="71" spans="1:32" ht="15.75" customHeight="1" x14ac:dyDescent="0.3">
      <c r="A71" s="433"/>
      <c r="B71" s="433"/>
      <c r="C71" s="69"/>
      <c r="D71" s="69"/>
      <c r="E71" s="69"/>
      <c r="F71" s="69"/>
      <c r="G71" s="69"/>
      <c r="H71" s="69"/>
      <c r="I71" s="69"/>
      <c r="J71" s="69"/>
      <c r="K71" s="448"/>
      <c r="L71" s="448"/>
      <c r="M71" s="448"/>
      <c r="N71" s="69"/>
      <c r="O71" s="69"/>
      <c r="P71" s="69"/>
      <c r="Q71" s="69"/>
      <c r="R71" s="69"/>
      <c r="S71" s="69"/>
      <c r="T71" s="69"/>
      <c r="U71" s="69"/>
      <c r="V71" s="69"/>
      <c r="W71" s="69"/>
      <c r="X71" s="69"/>
      <c r="Y71" s="69"/>
      <c r="Z71" s="69"/>
      <c r="AA71" s="69"/>
      <c r="AB71" s="69"/>
      <c r="AC71" s="69"/>
      <c r="AD71" s="69"/>
      <c r="AE71" s="69"/>
      <c r="AF71" s="69"/>
    </row>
    <row r="72" spans="1:32" ht="15.75" customHeight="1" x14ac:dyDescent="0.3">
      <c r="A72" s="433"/>
      <c r="B72" s="433"/>
      <c r="C72" s="69"/>
      <c r="D72" s="69"/>
      <c r="E72" s="69"/>
      <c r="F72" s="69"/>
      <c r="G72" s="69"/>
      <c r="H72" s="69"/>
      <c r="I72" s="69"/>
      <c r="J72" s="69"/>
      <c r="K72" s="448"/>
      <c r="L72" s="448"/>
      <c r="M72" s="448"/>
      <c r="N72" s="69"/>
      <c r="O72" s="69"/>
      <c r="P72" s="69"/>
      <c r="Q72" s="69"/>
      <c r="R72" s="69"/>
      <c r="S72" s="69"/>
      <c r="T72" s="69"/>
      <c r="U72" s="69"/>
      <c r="V72" s="69"/>
      <c r="W72" s="69"/>
      <c r="X72" s="69"/>
      <c r="Y72" s="69"/>
      <c r="Z72" s="69"/>
      <c r="AA72" s="69"/>
      <c r="AB72" s="69"/>
      <c r="AC72" s="69"/>
      <c r="AD72" s="69"/>
      <c r="AE72" s="69"/>
      <c r="AF72" s="69"/>
    </row>
    <row r="73" spans="1:32" ht="15.75" customHeight="1" x14ac:dyDescent="0.3">
      <c r="A73" s="433"/>
      <c r="B73" s="433"/>
      <c r="C73" s="69"/>
      <c r="D73" s="69"/>
      <c r="E73" s="69"/>
      <c r="F73" s="69"/>
      <c r="G73" s="69"/>
      <c r="H73" s="69"/>
      <c r="I73" s="69"/>
      <c r="J73" s="69"/>
      <c r="K73" s="448"/>
      <c r="L73" s="448"/>
      <c r="M73" s="448"/>
      <c r="N73" s="69"/>
      <c r="O73" s="69"/>
      <c r="P73" s="69"/>
      <c r="Q73" s="69"/>
      <c r="R73" s="69"/>
      <c r="S73" s="69"/>
      <c r="T73" s="69"/>
      <c r="U73" s="69"/>
      <c r="V73" s="69"/>
      <c r="W73" s="69"/>
      <c r="X73" s="69"/>
      <c r="Y73" s="69"/>
      <c r="Z73" s="69"/>
      <c r="AA73" s="69"/>
      <c r="AB73" s="69"/>
      <c r="AC73" s="69"/>
      <c r="AD73" s="69"/>
      <c r="AE73" s="69"/>
      <c r="AF73" s="69"/>
    </row>
    <row r="74" spans="1:32" ht="15.75" customHeight="1" x14ac:dyDescent="0.3">
      <c r="A74" s="433"/>
      <c r="B74" s="433"/>
      <c r="C74" s="69"/>
      <c r="D74" s="69"/>
      <c r="E74" s="69"/>
      <c r="F74" s="69"/>
      <c r="G74" s="69"/>
      <c r="H74" s="69"/>
      <c r="I74" s="69"/>
      <c r="J74" s="69"/>
      <c r="K74" s="448"/>
      <c r="L74" s="448"/>
      <c r="M74" s="448"/>
      <c r="N74" s="69"/>
      <c r="O74" s="69"/>
      <c r="P74" s="69"/>
      <c r="Q74" s="69"/>
      <c r="R74" s="69"/>
      <c r="S74" s="69"/>
      <c r="T74" s="69"/>
      <c r="U74" s="69"/>
      <c r="V74" s="69"/>
      <c r="W74" s="69"/>
      <c r="X74" s="69"/>
      <c r="Y74" s="69"/>
      <c r="Z74" s="69"/>
      <c r="AA74" s="69"/>
      <c r="AB74" s="69"/>
      <c r="AC74" s="69"/>
      <c r="AD74" s="69"/>
      <c r="AE74" s="69"/>
      <c r="AF74" s="69"/>
    </row>
    <row r="75" spans="1:32" ht="15.75" customHeight="1" x14ac:dyDescent="0.3">
      <c r="A75" s="433"/>
      <c r="B75" s="433"/>
      <c r="C75" s="69"/>
      <c r="D75" s="69"/>
      <c r="E75" s="69"/>
      <c r="F75" s="69"/>
      <c r="G75" s="69"/>
      <c r="H75" s="69"/>
      <c r="I75" s="69"/>
      <c r="J75" s="69"/>
      <c r="K75" s="448"/>
      <c r="L75" s="448"/>
      <c r="M75" s="448"/>
      <c r="N75" s="69"/>
      <c r="O75" s="69"/>
      <c r="P75" s="69"/>
      <c r="Q75" s="69"/>
      <c r="R75" s="69"/>
      <c r="S75" s="69"/>
      <c r="T75" s="69"/>
      <c r="U75" s="69"/>
      <c r="V75" s="69"/>
      <c r="W75" s="69"/>
      <c r="X75" s="69"/>
      <c r="Y75" s="69"/>
      <c r="Z75" s="69"/>
      <c r="AA75" s="69"/>
      <c r="AB75" s="69"/>
      <c r="AC75" s="69"/>
      <c r="AD75" s="69"/>
      <c r="AE75" s="69"/>
      <c r="AF75" s="69"/>
    </row>
    <row r="76" spans="1:32" ht="15.75" customHeight="1" x14ac:dyDescent="0.3">
      <c r="A76" s="433"/>
      <c r="B76" s="433"/>
      <c r="C76" s="69"/>
      <c r="D76" s="69"/>
      <c r="E76" s="69"/>
      <c r="F76" s="69"/>
      <c r="G76" s="69"/>
      <c r="H76" s="69"/>
      <c r="I76" s="69"/>
      <c r="J76" s="69"/>
      <c r="K76" s="448"/>
      <c r="L76" s="448"/>
      <c r="M76" s="448"/>
      <c r="N76" s="69"/>
      <c r="O76" s="69"/>
      <c r="P76" s="69"/>
      <c r="Q76" s="69"/>
      <c r="R76" s="69"/>
      <c r="S76" s="69"/>
      <c r="T76" s="69"/>
      <c r="U76" s="69"/>
      <c r="V76" s="69"/>
      <c r="W76" s="69"/>
      <c r="X76" s="69"/>
      <c r="Y76" s="69"/>
      <c r="Z76" s="69"/>
      <c r="AA76" s="69"/>
      <c r="AB76" s="69"/>
      <c r="AC76" s="69"/>
      <c r="AD76" s="69"/>
      <c r="AE76" s="69"/>
      <c r="AF76" s="69"/>
    </row>
    <row r="77" spans="1:32" ht="15.75" customHeight="1" x14ac:dyDescent="0.3">
      <c r="A77" s="433"/>
      <c r="B77" s="433"/>
      <c r="C77" s="69"/>
      <c r="D77" s="69"/>
      <c r="E77" s="69"/>
      <c r="F77" s="69"/>
      <c r="G77" s="69"/>
      <c r="H77" s="69"/>
      <c r="I77" s="69"/>
      <c r="J77" s="69"/>
      <c r="K77" s="448"/>
      <c r="L77" s="448"/>
      <c r="M77" s="448"/>
      <c r="N77" s="69"/>
      <c r="O77" s="69"/>
      <c r="P77" s="69"/>
      <c r="Q77" s="69"/>
      <c r="R77" s="69"/>
      <c r="S77" s="69"/>
      <c r="T77" s="69"/>
      <c r="U77" s="69"/>
      <c r="V77" s="69"/>
      <c r="W77" s="69"/>
      <c r="X77" s="69"/>
      <c r="Y77" s="69"/>
      <c r="Z77" s="69"/>
      <c r="AA77" s="69"/>
      <c r="AB77" s="69"/>
      <c r="AC77" s="69"/>
      <c r="AD77" s="69"/>
      <c r="AE77" s="69"/>
      <c r="AF77" s="69"/>
    </row>
    <row r="78" spans="1:32" ht="15.75" customHeight="1" x14ac:dyDescent="0.3">
      <c r="A78" s="433"/>
      <c r="B78" s="433"/>
      <c r="C78" s="69"/>
      <c r="D78" s="69"/>
      <c r="E78" s="69"/>
      <c r="F78" s="69"/>
      <c r="G78" s="69"/>
      <c r="H78" s="69"/>
      <c r="I78" s="69"/>
      <c r="J78" s="69"/>
      <c r="K78" s="448"/>
      <c r="L78" s="448"/>
      <c r="M78" s="448"/>
      <c r="N78" s="69"/>
      <c r="O78" s="69"/>
      <c r="P78" s="69"/>
      <c r="Q78" s="69"/>
      <c r="R78" s="69"/>
      <c r="S78" s="69"/>
      <c r="T78" s="69"/>
      <c r="U78" s="69"/>
      <c r="V78" s="69"/>
      <c r="W78" s="69"/>
      <c r="X78" s="69"/>
      <c r="Y78" s="69"/>
      <c r="Z78" s="69"/>
      <c r="AA78" s="69"/>
      <c r="AB78" s="69"/>
      <c r="AC78" s="69"/>
      <c r="AD78" s="69"/>
      <c r="AE78" s="69"/>
      <c r="AF78" s="69"/>
    </row>
    <row r="79" spans="1:32" ht="15.75" customHeight="1" x14ac:dyDescent="0.3">
      <c r="A79" s="433"/>
      <c r="B79" s="433"/>
      <c r="C79" s="69"/>
      <c r="D79" s="69"/>
      <c r="E79" s="69"/>
      <c r="F79" s="69"/>
      <c r="G79" s="69"/>
      <c r="H79" s="69"/>
      <c r="I79" s="69"/>
      <c r="J79" s="69"/>
      <c r="K79" s="448"/>
      <c r="L79" s="448"/>
      <c r="M79" s="448"/>
      <c r="N79" s="69"/>
      <c r="O79" s="69"/>
      <c r="P79" s="69"/>
      <c r="Q79" s="69"/>
      <c r="R79" s="69"/>
      <c r="S79" s="69"/>
      <c r="T79" s="69"/>
      <c r="U79" s="69"/>
      <c r="V79" s="69"/>
      <c r="W79" s="69"/>
      <c r="X79" s="69"/>
      <c r="Y79" s="69"/>
      <c r="Z79" s="69"/>
      <c r="AA79" s="69"/>
      <c r="AB79" s="69"/>
      <c r="AC79" s="69"/>
      <c r="AD79" s="69"/>
      <c r="AE79" s="69"/>
      <c r="AF79" s="69"/>
    </row>
    <row r="80" spans="1:32" ht="15.75" customHeight="1" x14ac:dyDescent="0.3">
      <c r="A80" s="433"/>
      <c r="B80" s="433"/>
      <c r="C80" s="69"/>
      <c r="D80" s="69"/>
      <c r="E80" s="69"/>
      <c r="F80" s="69"/>
      <c r="G80" s="69"/>
      <c r="H80" s="69"/>
      <c r="I80" s="69"/>
      <c r="J80" s="69"/>
      <c r="K80" s="448"/>
      <c r="L80" s="448"/>
      <c r="M80" s="448"/>
      <c r="N80" s="69"/>
      <c r="O80" s="69"/>
      <c r="P80" s="69"/>
      <c r="Q80" s="69"/>
      <c r="R80" s="69"/>
      <c r="S80" s="69"/>
      <c r="T80" s="69"/>
      <c r="U80" s="69"/>
      <c r="V80" s="69"/>
      <c r="W80" s="69"/>
      <c r="X80" s="69"/>
      <c r="Y80" s="69"/>
      <c r="Z80" s="69"/>
      <c r="AA80" s="69"/>
      <c r="AB80" s="69"/>
      <c r="AC80" s="69"/>
      <c r="AD80" s="69"/>
      <c r="AE80" s="69"/>
      <c r="AF80" s="69"/>
    </row>
    <row r="81" spans="1:32" ht="15.75" customHeight="1" x14ac:dyDescent="0.3">
      <c r="A81" s="433"/>
      <c r="B81" s="433"/>
      <c r="C81" s="69"/>
      <c r="D81" s="69"/>
      <c r="E81" s="69"/>
      <c r="F81" s="69"/>
      <c r="G81" s="69"/>
      <c r="H81" s="69"/>
      <c r="I81" s="69"/>
      <c r="J81" s="69"/>
      <c r="K81" s="448"/>
      <c r="L81" s="448"/>
      <c r="M81" s="448"/>
      <c r="N81" s="69"/>
      <c r="O81" s="69"/>
      <c r="P81" s="69"/>
      <c r="Q81" s="69"/>
      <c r="R81" s="69"/>
      <c r="S81" s="69"/>
      <c r="T81" s="69"/>
      <c r="U81" s="69"/>
      <c r="V81" s="69"/>
      <c r="W81" s="69"/>
      <c r="X81" s="69"/>
      <c r="Y81" s="69"/>
      <c r="Z81" s="69"/>
      <c r="AA81" s="69"/>
      <c r="AB81" s="69"/>
      <c r="AC81" s="69"/>
      <c r="AD81" s="69"/>
      <c r="AE81" s="69"/>
      <c r="AF81" s="69"/>
    </row>
    <row r="82" spans="1:32" ht="15.75" customHeight="1" x14ac:dyDescent="0.3">
      <c r="A82" s="433"/>
      <c r="B82" s="433"/>
      <c r="C82" s="69"/>
      <c r="D82" s="69"/>
      <c r="E82" s="69"/>
      <c r="F82" s="69"/>
      <c r="G82" s="69"/>
      <c r="H82" s="69"/>
      <c r="I82" s="69"/>
      <c r="J82" s="69"/>
      <c r="K82" s="448"/>
      <c r="L82" s="448"/>
      <c r="M82" s="448"/>
      <c r="N82" s="69"/>
      <c r="O82" s="69"/>
      <c r="P82" s="69"/>
      <c r="Q82" s="69"/>
      <c r="R82" s="69"/>
      <c r="S82" s="69"/>
      <c r="T82" s="69"/>
      <c r="U82" s="69"/>
      <c r="V82" s="69"/>
      <c r="W82" s="69"/>
      <c r="X82" s="69"/>
      <c r="Y82" s="69"/>
      <c r="Z82" s="69"/>
      <c r="AA82" s="69"/>
      <c r="AB82" s="69"/>
      <c r="AC82" s="69"/>
      <c r="AD82" s="69"/>
      <c r="AE82" s="69"/>
      <c r="AF82" s="69"/>
    </row>
    <row r="83" spans="1:32" ht="15.75" customHeight="1" x14ac:dyDescent="0.3">
      <c r="A83" s="433"/>
      <c r="B83" s="433"/>
      <c r="C83" s="69"/>
      <c r="D83" s="69"/>
      <c r="E83" s="69"/>
      <c r="F83" s="69"/>
      <c r="G83" s="69"/>
      <c r="H83" s="69"/>
      <c r="I83" s="69"/>
      <c r="J83" s="69"/>
      <c r="K83" s="448"/>
      <c r="L83" s="448"/>
      <c r="M83" s="448"/>
      <c r="N83" s="69"/>
      <c r="O83" s="69"/>
      <c r="P83" s="69"/>
      <c r="Q83" s="69"/>
      <c r="R83" s="69"/>
      <c r="S83" s="69"/>
      <c r="T83" s="69"/>
      <c r="U83" s="69"/>
      <c r="V83" s="69"/>
      <c r="W83" s="69"/>
      <c r="X83" s="69"/>
      <c r="Y83" s="69"/>
      <c r="Z83" s="69"/>
      <c r="AA83" s="69"/>
      <c r="AB83" s="69"/>
      <c r="AC83" s="69"/>
      <c r="AD83" s="69"/>
      <c r="AE83" s="69"/>
      <c r="AF83" s="69"/>
    </row>
    <row r="84" spans="1:32" ht="15.75" customHeight="1" x14ac:dyDescent="0.3">
      <c r="A84" s="433"/>
      <c r="B84" s="433"/>
      <c r="C84" s="69"/>
      <c r="D84" s="69"/>
      <c r="E84" s="69"/>
      <c r="F84" s="69"/>
      <c r="G84" s="69"/>
      <c r="H84" s="69"/>
      <c r="I84" s="69"/>
      <c r="J84" s="69"/>
      <c r="K84" s="448"/>
      <c r="L84" s="448"/>
      <c r="M84" s="448"/>
      <c r="N84" s="69"/>
      <c r="O84" s="69"/>
      <c r="P84" s="69"/>
      <c r="Q84" s="69"/>
      <c r="R84" s="69"/>
      <c r="S84" s="69"/>
      <c r="T84" s="69"/>
      <c r="U84" s="69"/>
      <c r="V84" s="69"/>
      <c r="W84" s="69"/>
      <c r="X84" s="69"/>
      <c r="Y84" s="69"/>
      <c r="Z84" s="69"/>
      <c r="AA84" s="69"/>
      <c r="AB84" s="69"/>
      <c r="AC84" s="69"/>
      <c r="AD84" s="69"/>
      <c r="AE84" s="69"/>
      <c r="AF84" s="69"/>
    </row>
    <row r="85" spans="1:32" ht="15.75" customHeight="1" x14ac:dyDescent="0.3">
      <c r="A85" s="433"/>
      <c r="B85" s="433"/>
      <c r="C85" s="69"/>
      <c r="D85" s="69"/>
      <c r="E85" s="69"/>
      <c r="F85" s="69"/>
      <c r="G85" s="69"/>
      <c r="H85" s="69"/>
      <c r="I85" s="69"/>
      <c r="J85" s="69"/>
      <c r="K85" s="448"/>
      <c r="L85" s="448"/>
      <c r="M85" s="448"/>
      <c r="N85" s="69"/>
      <c r="O85" s="69"/>
      <c r="P85" s="69"/>
      <c r="Q85" s="69"/>
      <c r="R85" s="69"/>
      <c r="S85" s="69"/>
      <c r="T85" s="69"/>
      <c r="U85" s="69"/>
      <c r="V85" s="69"/>
      <c r="W85" s="69"/>
      <c r="X85" s="69"/>
      <c r="Y85" s="69"/>
      <c r="Z85" s="69"/>
      <c r="AA85" s="69"/>
      <c r="AB85" s="69"/>
      <c r="AC85" s="69"/>
      <c r="AD85" s="69"/>
      <c r="AE85" s="69"/>
      <c r="AF85" s="69"/>
    </row>
    <row r="86" spans="1:32" ht="15.75" customHeight="1" x14ac:dyDescent="0.3">
      <c r="A86" s="433"/>
      <c r="B86" s="433"/>
      <c r="C86" s="69"/>
      <c r="D86" s="69"/>
      <c r="E86" s="69"/>
      <c r="F86" s="69"/>
      <c r="G86" s="69"/>
      <c r="H86" s="69"/>
      <c r="I86" s="69"/>
      <c r="J86" s="69"/>
      <c r="K86" s="448"/>
      <c r="L86" s="448"/>
      <c r="M86" s="448"/>
      <c r="N86" s="69"/>
      <c r="O86" s="69"/>
      <c r="P86" s="69"/>
      <c r="Q86" s="69"/>
      <c r="R86" s="69"/>
      <c r="S86" s="69"/>
      <c r="T86" s="69"/>
      <c r="U86" s="69"/>
      <c r="V86" s="69"/>
      <c r="W86" s="69"/>
      <c r="X86" s="69"/>
      <c r="Y86" s="69"/>
      <c r="Z86" s="69"/>
      <c r="AA86" s="69"/>
      <c r="AB86" s="69"/>
      <c r="AC86" s="69"/>
      <c r="AD86" s="69"/>
      <c r="AE86" s="69"/>
      <c r="AF86" s="69"/>
    </row>
    <row r="87" spans="1:32" ht="15.75" customHeight="1" x14ac:dyDescent="0.3">
      <c r="A87" s="433"/>
      <c r="B87" s="433"/>
      <c r="C87" s="69"/>
      <c r="D87" s="69"/>
      <c r="E87" s="69"/>
      <c r="F87" s="69"/>
      <c r="G87" s="69"/>
      <c r="H87" s="69"/>
      <c r="I87" s="69"/>
      <c r="J87" s="69"/>
      <c r="K87" s="448"/>
      <c r="L87" s="448"/>
      <c r="M87" s="448"/>
      <c r="N87" s="69"/>
      <c r="O87" s="69"/>
      <c r="P87" s="69"/>
      <c r="Q87" s="69"/>
      <c r="R87" s="69"/>
      <c r="S87" s="69"/>
      <c r="T87" s="69"/>
      <c r="U87" s="69"/>
      <c r="V87" s="69"/>
      <c r="W87" s="69"/>
      <c r="X87" s="69"/>
      <c r="Y87" s="69"/>
      <c r="Z87" s="69"/>
      <c r="AA87" s="69"/>
      <c r="AB87" s="69"/>
      <c r="AC87" s="69"/>
      <c r="AD87" s="69"/>
      <c r="AE87" s="69"/>
      <c r="AF87" s="69"/>
    </row>
    <row r="88" spans="1:32" ht="15.75" customHeight="1" x14ac:dyDescent="0.3">
      <c r="A88" s="433"/>
      <c r="B88" s="433"/>
      <c r="C88" s="69"/>
      <c r="D88" s="69"/>
      <c r="E88" s="69"/>
      <c r="F88" s="69"/>
      <c r="G88" s="69"/>
      <c r="H88" s="69"/>
      <c r="I88" s="69"/>
      <c r="J88" s="69"/>
      <c r="K88" s="448"/>
      <c r="L88" s="448"/>
      <c r="M88" s="448"/>
      <c r="N88" s="69"/>
      <c r="O88" s="69"/>
      <c r="P88" s="69"/>
      <c r="Q88" s="69"/>
      <c r="R88" s="69"/>
      <c r="S88" s="69"/>
      <c r="T88" s="69"/>
      <c r="U88" s="69"/>
      <c r="V88" s="69"/>
      <c r="W88" s="69"/>
      <c r="X88" s="69"/>
      <c r="Y88" s="69"/>
      <c r="Z88" s="69"/>
      <c r="AA88" s="69"/>
      <c r="AB88" s="69"/>
      <c r="AC88" s="69"/>
      <c r="AD88" s="69"/>
      <c r="AE88" s="69"/>
      <c r="AF88" s="69"/>
    </row>
    <row r="89" spans="1:32" ht="15.75" customHeight="1" x14ac:dyDescent="0.3">
      <c r="A89" s="433"/>
      <c r="B89" s="433"/>
      <c r="C89" s="69"/>
      <c r="D89" s="69"/>
      <c r="E89" s="69"/>
      <c r="F89" s="69"/>
      <c r="G89" s="69"/>
      <c r="H89" s="69"/>
      <c r="I89" s="69"/>
      <c r="J89" s="69"/>
      <c r="K89" s="448"/>
      <c r="L89" s="448"/>
      <c r="M89" s="448"/>
      <c r="N89" s="69"/>
      <c r="O89" s="69"/>
      <c r="P89" s="69"/>
      <c r="Q89" s="69"/>
      <c r="R89" s="69"/>
      <c r="S89" s="69"/>
      <c r="T89" s="69"/>
      <c r="U89" s="69"/>
      <c r="V89" s="69"/>
      <c r="W89" s="69"/>
      <c r="X89" s="69"/>
      <c r="Y89" s="69"/>
      <c r="Z89" s="69"/>
      <c r="AA89" s="69"/>
      <c r="AB89" s="69"/>
      <c r="AC89" s="69"/>
      <c r="AD89" s="69"/>
      <c r="AE89" s="69"/>
      <c r="AF89" s="69"/>
    </row>
    <row r="90" spans="1:32" ht="15.75" customHeight="1" x14ac:dyDescent="0.3">
      <c r="A90" s="433"/>
      <c r="B90" s="433"/>
      <c r="C90" s="69"/>
      <c r="D90" s="69"/>
      <c r="E90" s="69"/>
      <c r="F90" s="69"/>
      <c r="G90" s="69"/>
      <c r="H90" s="69"/>
      <c r="I90" s="69"/>
      <c r="J90" s="69"/>
      <c r="K90" s="448"/>
      <c r="L90" s="448"/>
      <c r="M90" s="448"/>
      <c r="N90" s="69"/>
      <c r="O90" s="69"/>
      <c r="P90" s="69"/>
      <c r="Q90" s="69"/>
      <c r="R90" s="69"/>
      <c r="S90" s="69"/>
      <c r="T90" s="69"/>
      <c r="U90" s="69"/>
      <c r="V90" s="69"/>
      <c r="W90" s="69"/>
      <c r="X90" s="69"/>
      <c r="Y90" s="69"/>
      <c r="Z90" s="69"/>
      <c r="AA90" s="69"/>
      <c r="AB90" s="69"/>
      <c r="AC90" s="69"/>
      <c r="AD90" s="69"/>
      <c r="AE90" s="69"/>
      <c r="AF90" s="69"/>
    </row>
    <row r="91" spans="1:32" ht="15.75" customHeight="1" x14ac:dyDescent="0.3">
      <c r="A91" s="433"/>
      <c r="B91" s="433"/>
      <c r="C91" s="69"/>
      <c r="D91" s="69"/>
      <c r="E91" s="69"/>
      <c r="F91" s="69"/>
      <c r="G91" s="69"/>
      <c r="H91" s="69"/>
      <c r="I91" s="69"/>
      <c r="J91" s="69"/>
      <c r="K91" s="448"/>
      <c r="L91" s="448"/>
      <c r="M91" s="448"/>
      <c r="N91" s="69"/>
      <c r="O91" s="69"/>
      <c r="P91" s="69"/>
      <c r="Q91" s="69"/>
      <c r="R91" s="69"/>
      <c r="S91" s="69"/>
      <c r="T91" s="69"/>
      <c r="U91" s="69"/>
      <c r="V91" s="69"/>
      <c r="W91" s="69"/>
      <c r="X91" s="69"/>
      <c r="Y91" s="69"/>
      <c r="Z91" s="69"/>
      <c r="AA91" s="69"/>
      <c r="AB91" s="69"/>
      <c r="AC91" s="69"/>
      <c r="AD91" s="69"/>
      <c r="AE91" s="69"/>
      <c r="AF91" s="69"/>
    </row>
    <row r="92" spans="1:32" ht="15.75" customHeight="1" x14ac:dyDescent="0.3">
      <c r="A92" s="433"/>
      <c r="B92" s="433"/>
      <c r="C92" s="69"/>
      <c r="D92" s="69"/>
      <c r="E92" s="69"/>
      <c r="F92" s="69"/>
      <c r="G92" s="69"/>
      <c r="H92" s="69"/>
      <c r="I92" s="69"/>
      <c r="J92" s="69"/>
      <c r="K92" s="448"/>
      <c r="L92" s="448"/>
      <c r="M92" s="448"/>
      <c r="N92" s="69"/>
      <c r="O92" s="69"/>
      <c r="P92" s="69"/>
      <c r="Q92" s="69"/>
      <c r="R92" s="69"/>
      <c r="S92" s="69"/>
      <c r="T92" s="69"/>
      <c r="U92" s="69"/>
      <c r="V92" s="69"/>
      <c r="W92" s="69"/>
      <c r="X92" s="69"/>
      <c r="Y92" s="69"/>
      <c r="Z92" s="69"/>
      <c r="AA92" s="69"/>
      <c r="AB92" s="69"/>
      <c r="AC92" s="69"/>
      <c r="AD92" s="69"/>
      <c r="AE92" s="69"/>
      <c r="AF92" s="69"/>
    </row>
    <row r="93" spans="1:32" ht="15.75" customHeight="1" x14ac:dyDescent="0.3">
      <c r="A93" s="433"/>
      <c r="B93" s="433"/>
      <c r="C93" s="69"/>
      <c r="D93" s="69"/>
      <c r="E93" s="69"/>
      <c r="F93" s="69"/>
      <c r="G93" s="69"/>
      <c r="H93" s="69"/>
      <c r="I93" s="69"/>
      <c r="J93" s="69"/>
      <c r="K93" s="448"/>
      <c r="L93" s="448"/>
      <c r="M93" s="448"/>
      <c r="N93" s="69"/>
      <c r="O93" s="69"/>
      <c r="P93" s="69"/>
      <c r="Q93" s="69"/>
      <c r="R93" s="69"/>
      <c r="S93" s="69"/>
      <c r="T93" s="69"/>
      <c r="U93" s="69"/>
      <c r="V93" s="69"/>
      <c r="W93" s="69"/>
      <c r="X93" s="69"/>
      <c r="Y93" s="69"/>
      <c r="Z93" s="69"/>
      <c r="AA93" s="69"/>
      <c r="AB93" s="69"/>
      <c r="AC93" s="69"/>
      <c r="AD93" s="69"/>
      <c r="AE93" s="69"/>
      <c r="AF93" s="69"/>
    </row>
    <row r="94" spans="1:32" ht="15.75" customHeight="1" x14ac:dyDescent="0.3">
      <c r="A94" s="433"/>
      <c r="B94" s="433"/>
      <c r="C94" s="69"/>
      <c r="D94" s="69"/>
      <c r="E94" s="69"/>
      <c r="F94" s="69"/>
      <c r="G94" s="69"/>
      <c r="H94" s="69"/>
      <c r="I94" s="69"/>
      <c r="J94" s="69"/>
      <c r="K94" s="448"/>
      <c r="L94" s="448"/>
      <c r="M94" s="448"/>
      <c r="N94" s="69"/>
      <c r="O94" s="69"/>
      <c r="P94" s="69"/>
      <c r="Q94" s="69"/>
      <c r="R94" s="69"/>
      <c r="S94" s="69"/>
      <c r="T94" s="69"/>
      <c r="U94" s="69"/>
      <c r="V94" s="69"/>
      <c r="W94" s="69"/>
      <c r="X94" s="69"/>
      <c r="Y94" s="69"/>
      <c r="Z94" s="69"/>
      <c r="AA94" s="69"/>
      <c r="AB94" s="69"/>
      <c r="AC94" s="69"/>
      <c r="AD94" s="69"/>
      <c r="AE94" s="69"/>
      <c r="AF94" s="69"/>
    </row>
    <row r="95" spans="1:32" ht="15.75" customHeight="1" x14ac:dyDescent="0.3">
      <c r="A95" s="433"/>
      <c r="B95" s="433"/>
      <c r="C95" s="69"/>
      <c r="D95" s="69"/>
      <c r="E95" s="69"/>
      <c r="F95" s="69"/>
      <c r="G95" s="69"/>
      <c r="H95" s="69"/>
      <c r="I95" s="69"/>
      <c r="J95" s="69"/>
      <c r="K95" s="448"/>
      <c r="L95" s="448"/>
      <c r="M95" s="448"/>
      <c r="N95" s="69"/>
      <c r="O95" s="69"/>
      <c r="P95" s="69"/>
      <c r="Q95" s="69"/>
      <c r="R95" s="69"/>
      <c r="S95" s="69"/>
      <c r="T95" s="69"/>
      <c r="U95" s="69"/>
      <c r="V95" s="69"/>
      <c r="W95" s="69"/>
      <c r="X95" s="69"/>
      <c r="Y95" s="69"/>
      <c r="Z95" s="69"/>
      <c r="AA95" s="69"/>
      <c r="AB95" s="69"/>
      <c r="AC95" s="69"/>
      <c r="AD95" s="69"/>
      <c r="AE95" s="69"/>
      <c r="AF95" s="69"/>
    </row>
    <row r="96" spans="1:32" ht="15.75" customHeight="1" x14ac:dyDescent="0.3">
      <c r="A96" s="433"/>
      <c r="B96" s="433"/>
      <c r="C96" s="69"/>
      <c r="D96" s="69"/>
      <c r="E96" s="69"/>
      <c r="F96" s="69"/>
      <c r="G96" s="69"/>
      <c r="H96" s="69"/>
      <c r="I96" s="69"/>
      <c r="J96" s="69"/>
      <c r="K96" s="448"/>
      <c r="L96" s="448"/>
      <c r="M96" s="448"/>
      <c r="N96" s="69"/>
      <c r="O96" s="69"/>
      <c r="P96" s="69"/>
      <c r="Q96" s="69"/>
      <c r="R96" s="69"/>
      <c r="S96" s="69"/>
      <c r="T96" s="69"/>
      <c r="U96" s="69"/>
      <c r="V96" s="69"/>
      <c r="W96" s="69"/>
      <c r="X96" s="69"/>
      <c r="Y96" s="69"/>
      <c r="Z96" s="69"/>
      <c r="AA96" s="69"/>
      <c r="AB96" s="69"/>
      <c r="AC96" s="69"/>
      <c r="AD96" s="69"/>
      <c r="AE96" s="69"/>
      <c r="AF96" s="69"/>
    </row>
    <row r="97" spans="1:32" ht="15.75" customHeight="1" x14ac:dyDescent="0.3">
      <c r="A97" s="433"/>
      <c r="B97" s="433"/>
      <c r="C97" s="69"/>
      <c r="D97" s="69"/>
      <c r="E97" s="69"/>
      <c r="F97" s="69"/>
      <c r="G97" s="69"/>
      <c r="H97" s="69"/>
      <c r="I97" s="69"/>
      <c r="J97" s="69"/>
      <c r="K97" s="448"/>
      <c r="L97" s="448"/>
      <c r="M97" s="448"/>
      <c r="N97" s="69"/>
      <c r="O97" s="69"/>
      <c r="P97" s="69"/>
      <c r="Q97" s="69"/>
      <c r="R97" s="69"/>
      <c r="S97" s="69"/>
      <c r="T97" s="69"/>
      <c r="U97" s="69"/>
      <c r="V97" s="69"/>
      <c r="W97" s="69"/>
      <c r="X97" s="69"/>
      <c r="Y97" s="69"/>
      <c r="Z97" s="69"/>
      <c r="AA97" s="69"/>
      <c r="AB97" s="69"/>
      <c r="AC97" s="69"/>
      <c r="AD97" s="69"/>
      <c r="AE97" s="69"/>
      <c r="AF97" s="69"/>
    </row>
    <row r="98" spans="1:32" ht="15.75" customHeight="1" x14ac:dyDescent="0.3">
      <c r="A98" s="433"/>
      <c r="B98" s="433"/>
      <c r="C98" s="69"/>
      <c r="D98" s="69"/>
      <c r="E98" s="69"/>
      <c r="F98" s="69"/>
      <c r="G98" s="69"/>
      <c r="H98" s="69"/>
      <c r="I98" s="69"/>
      <c r="J98" s="69"/>
      <c r="K98" s="448"/>
      <c r="L98" s="448"/>
      <c r="M98" s="448"/>
      <c r="N98" s="69"/>
      <c r="O98" s="69"/>
      <c r="P98" s="69"/>
      <c r="Q98" s="69"/>
      <c r="R98" s="69"/>
      <c r="S98" s="69"/>
      <c r="T98" s="69"/>
      <c r="U98" s="69"/>
      <c r="V98" s="69"/>
      <c r="W98" s="69"/>
      <c r="X98" s="69"/>
      <c r="Y98" s="69"/>
      <c r="Z98" s="69"/>
      <c r="AA98" s="69"/>
      <c r="AB98" s="69"/>
      <c r="AC98" s="69"/>
      <c r="AD98" s="69"/>
      <c r="AE98" s="69"/>
      <c r="AF98" s="69"/>
    </row>
    <row r="99" spans="1:32" ht="15.75" customHeight="1" x14ac:dyDescent="0.3">
      <c r="A99" s="433"/>
      <c r="B99" s="433"/>
      <c r="C99" s="69"/>
      <c r="D99" s="69"/>
      <c r="E99" s="69"/>
      <c r="F99" s="69"/>
      <c r="G99" s="69"/>
      <c r="H99" s="69"/>
      <c r="I99" s="69"/>
      <c r="J99" s="69"/>
      <c r="K99" s="448"/>
      <c r="L99" s="448"/>
      <c r="M99" s="448"/>
      <c r="N99" s="69"/>
      <c r="O99" s="69"/>
      <c r="P99" s="69"/>
      <c r="Q99" s="69"/>
      <c r="R99" s="69"/>
      <c r="S99" s="69"/>
      <c r="T99" s="69"/>
      <c r="U99" s="69"/>
      <c r="V99" s="69"/>
      <c r="W99" s="69"/>
      <c r="X99" s="69"/>
      <c r="Y99" s="69"/>
      <c r="Z99" s="69"/>
      <c r="AA99" s="69"/>
      <c r="AB99" s="69"/>
      <c r="AC99" s="69"/>
      <c r="AD99" s="69"/>
      <c r="AE99" s="69"/>
      <c r="AF99" s="69"/>
    </row>
    <row r="100" spans="1:32" ht="15.75" customHeight="1" x14ac:dyDescent="0.3">
      <c r="A100" s="433"/>
      <c r="B100" s="433"/>
      <c r="C100" s="69"/>
      <c r="D100" s="69"/>
      <c r="E100" s="69"/>
      <c r="F100" s="69"/>
      <c r="G100" s="69"/>
      <c r="H100" s="69"/>
      <c r="I100" s="69"/>
      <c r="J100" s="69"/>
      <c r="K100" s="448"/>
      <c r="L100" s="448"/>
      <c r="M100" s="448"/>
      <c r="N100" s="69"/>
      <c r="O100" s="69"/>
      <c r="P100" s="69"/>
      <c r="Q100" s="69"/>
      <c r="R100" s="69"/>
      <c r="S100" s="69"/>
      <c r="T100" s="69"/>
      <c r="U100" s="69"/>
      <c r="V100" s="69"/>
      <c r="W100" s="69"/>
      <c r="X100" s="69"/>
      <c r="Y100" s="69"/>
      <c r="Z100" s="69"/>
      <c r="AA100" s="69"/>
      <c r="AB100" s="69"/>
      <c r="AC100" s="69"/>
      <c r="AD100" s="69"/>
      <c r="AE100" s="69"/>
      <c r="AF100" s="69"/>
    </row>
    <row r="101" spans="1:32" ht="15.75" customHeight="1" x14ac:dyDescent="0.3">
      <c r="A101" s="433"/>
      <c r="B101" s="433"/>
      <c r="C101" s="69"/>
      <c r="D101" s="69"/>
      <c r="E101" s="69"/>
      <c r="F101" s="69"/>
      <c r="G101" s="69"/>
      <c r="H101" s="69"/>
      <c r="I101" s="69"/>
      <c r="J101" s="69"/>
      <c r="K101" s="448"/>
      <c r="L101" s="448"/>
      <c r="M101" s="448"/>
      <c r="N101" s="69"/>
      <c r="O101" s="69"/>
      <c r="P101" s="69"/>
      <c r="Q101" s="69"/>
      <c r="R101" s="69"/>
      <c r="S101" s="69"/>
      <c r="T101" s="69"/>
      <c r="U101" s="69"/>
      <c r="V101" s="69"/>
      <c r="W101" s="69"/>
      <c r="X101" s="69"/>
      <c r="Y101" s="69"/>
      <c r="Z101" s="69"/>
      <c r="AA101" s="69"/>
      <c r="AB101" s="69"/>
      <c r="AC101" s="69"/>
      <c r="AD101" s="69"/>
      <c r="AE101" s="69"/>
      <c r="AF101" s="69"/>
    </row>
    <row r="102" spans="1:32" ht="15.75" customHeight="1" x14ac:dyDescent="0.3">
      <c r="A102" s="433"/>
      <c r="B102" s="433"/>
      <c r="C102" s="69"/>
      <c r="D102" s="69"/>
      <c r="E102" s="69"/>
      <c r="F102" s="69"/>
      <c r="G102" s="69"/>
      <c r="H102" s="69"/>
      <c r="I102" s="69"/>
      <c r="J102" s="69"/>
      <c r="K102" s="448"/>
      <c r="L102" s="448"/>
      <c r="M102" s="448"/>
      <c r="N102" s="69"/>
      <c r="O102" s="69"/>
      <c r="P102" s="69"/>
      <c r="Q102" s="69"/>
      <c r="R102" s="69"/>
      <c r="S102" s="69"/>
      <c r="T102" s="69"/>
      <c r="U102" s="69"/>
      <c r="V102" s="69"/>
      <c r="W102" s="69"/>
      <c r="X102" s="69"/>
      <c r="Y102" s="69"/>
      <c r="Z102" s="69"/>
      <c r="AA102" s="69"/>
      <c r="AB102" s="69"/>
      <c r="AC102" s="69"/>
      <c r="AD102" s="69"/>
      <c r="AE102" s="69"/>
      <c r="AF102" s="69"/>
    </row>
    <row r="103" spans="1:32" ht="15.75" customHeight="1" x14ac:dyDescent="0.3">
      <c r="A103" s="433"/>
      <c r="B103" s="433"/>
      <c r="C103" s="69"/>
      <c r="D103" s="69"/>
      <c r="E103" s="69"/>
      <c r="F103" s="69"/>
      <c r="G103" s="69"/>
      <c r="H103" s="69"/>
      <c r="I103" s="69"/>
      <c r="J103" s="69"/>
      <c r="K103" s="448"/>
      <c r="L103" s="448"/>
      <c r="M103" s="448"/>
      <c r="N103" s="69"/>
      <c r="O103" s="69"/>
      <c r="P103" s="69"/>
      <c r="Q103" s="69"/>
      <c r="R103" s="69"/>
      <c r="S103" s="69"/>
      <c r="T103" s="69"/>
      <c r="U103" s="69"/>
      <c r="V103" s="69"/>
      <c r="W103" s="69"/>
      <c r="X103" s="69"/>
      <c r="Y103" s="69"/>
      <c r="Z103" s="69"/>
      <c r="AA103" s="69"/>
      <c r="AB103" s="69"/>
      <c r="AC103" s="69"/>
      <c r="AD103" s="69"/>
      <c r="AE103" s="69"/>
      <c r="AF103" s="69"/>
    </row>
    <row r="104" spans="1:32" ht="15.75" customHeight="1" x14ac:dyDescent="0.3">
      <c r="A104" s="433"/>
      <c r="B104" s="433"/>
      <c r="C104" s="69"/>
      <c r="D104" s="69"/>
      <c r="E104" s="69"/>
      <c r="F104" s="69"/>
      <c r="G104" s="69"/>
      <c r="H104" s="69"/>
      <c r="I104" s="69"/>
      <c r="J104" s="69"/>
      <c r="K104" s="448"/>
      <c r="L104" s="448"/>
      <c r="M104" s="448"/>
      <c r="N104" s="69"/>
      <c r="O104" s="69"/>
      <c r="P104" s="69"/>
      <c r="Q104" s="69"/>
      <c r="R104" s="69"/>
      <c r="S104" s="69"/>
      <c r="T104" s="69"/>
      <c r="U104" s="69"/>
      <c r="V104" s="69"/>
      <c r="W104" s="69"/>
      <c r="X104" s="69"/>
      <c r="Y104" s="69"/>
      <c r="Z104" s="69"/>
      <c r="AA104" s="69"/>
      <c r="AB104" s="69"/>
      <c r="AC104" s="69"/>
      <c r="AD104" s="69"/>
      <c r="AE104" s="69"/>
      <c r="AF104" s="69"/>
    </row>
    <row r="105" spans="1:32" ht="15.75" customHeight="1" x14ac:dyDescent="0.3">
      <c r="A105" s="433"/>
      <c r="B105" s="433"/>
      <c r="C105" s="69"/>
      <c r="D105" s="69"/>
      <c r="E105" s="69"/>
      <c r="F105" s="69"/>
      <c r="G105" s="69"/>
      <c r="H105" s="69"/>
      <c r="I105" s="69"/>
      <c r="J105" s="69"/>
      <c r="K105" s="448"/>
      <c r="L105" s="448"/>
      <c r="M105" s="448"/>
      <c r="N105" s="69"/>
      <c r="O105" s="69"/>
      <c r="P105" s="69"/>
      <c r="Q105" s="69"/>
      <c r="R105" s="69"/>
      <c r="S105" s="69"/>
      <c r="T105" s="69"/>
      <c r="U105" s="69"/>
      <c r="V105" s="69"/>
      <c r="W105" s="69"/>
      <c r="X105" s="69"/>
      <c r="Y105" s="69"/>
      <c r="Z105" s="69"/>
      <c r="AA105" s="69"/>
      <c r="AB105" s="69"/>
      <c r="AC105" s="69"/>
      <c r="AD105" s="69"/>
      <c r="AE105" s="69"/>
      <c r="AF105" s="69"/>
    </row>
    <row r="106" spans="1:32" ht="15.75" customHeight="1" x14ac:dyDescent="0.3">
      <c r="A106" s="433"/>
      <c r="B106" s="433"/>
      <c r="C106" s="69"/>
      <c r="D106" s="69"/>
      <c r="E106" s="69"/>
      <c r="F106" s="69"/>
      <c r="G106" s="69"/>
      <c r="H106" s="69"/>
      <c r="I106" s="69"/>
      <c r="J106" s="69"/>
      <c r="K106" s="448"/>
      <c r="L106" s="448"/>
      <c r="M106" s="448"/>
      <c r="N106" s="69"/>
      <c r="O106" s="69"/>
      <c r="P106" s="69"/>
      <c r="Q106" s="69"/>
      <c r="R106" s="69"/>
      <c r="S106" s="69"/>
      <c r="T106" s="69"/>
      <c r="U106" s="69"/>
      <c r="V106" s="69"/>
      <c r="W106" s="69"/>
      <c r="X106" s="69"/>
      <c r="Y106" s="69"/>
      <c r="Z106" s="69"/>
      <c r="AA106" s="69"/>
      <c r="AB106" s="69"/>
      <c r="AC106" s="69"/>
      <c r="AD106" s="69"/>
      <c r="AE106" s="69"/>
      <c r="AF106" s="69"/>
    </row>
    <row r="107" spans="1:32" ht="15.75" customHeight="1" x14ac:dyDescent="0.3">
      <c r="A107" s="433"/>
      <c r="B107" s="433"/>
      <c r="C107" s="69"/>
      <c r="D107" s="69"/>
      <c r="E107" s="69"/>
      <c r="F107" s="69"/>
      <c r="G107" s="69"/>
      <c r="H107" s="69"/>
      <c r="I107" s="69"/>
      <c r="J107" s="69"/>
      <c r="K107" s="448"/>
      <c r="L107" s="448"/>
      <c r="M107" s="448"/>
      <c r="N107" s="69"/>
      <c r="O107" s="69"/>
      <c r="P107" s="69"/>
      <c r="Q107" s="69"/>
      <c r="R107" s="69"/>
      <c r="S107" s="69"/>
      <c r="T107" s="69"/>
      <c r="U107" s="69"/>
      <c r="V107" s="69"/>
      <c r="W107" s="69"/>
      <c r="X107" s="69"/>
      <c r="Y107" s="69"/>
      <c r="Z107" s="69"/>
      <c r="AA107" s="69"/>
      <c r="AB107" s="69"/>
      <c r="AC107" s="69"/>
      <c r="AD107" s="69"/>
      <c r="AE107" s="69"/>
      <c r="AF107" s="69"/>
    </row>
    <row r="108" spans="1:32" ht="15.75" customHeight="1" x14ac:dyDescent="0.3">
      <c r="A108" s="433"/>
      <c r="B108" s="433"/>
      <c r="C108" s="69"/>
      <c r="D108" s="69"/>
      <c r="E108" s="69"/>
      <c r="F108" s="69"/>
      <c r="G108" s="69"/>
      <c r="H108" s="69"/>
      <c r="I108" s="69"/>
      <c r="J108" s="69"/>
      <c r="K108" s="448"/>
      <c r="L108" s="448"/>
      <c r="M108" s="448"/>
      <c r="N108" s="69"/>
      <c r="O108" s="69"/>
      <c r="P108" s="69"/>
      <c r="Q108" s="69"/>
      <c r="R108" s="69"/>
      <c r="S108" s="69"/>
      <c r="T108" s="69"/>
      <c r="U108" s="69"/>
      <c r="V108" s="69"/>
      <c r="W108" s="69"/>
      <c r="X108" s="69"/>
      <c r="Y108" s="69"/>
      <c r="Z108" s="69"/>
      <c r="AA108" s="69"/>
      <c r="AB108" s="69"/>
      <c r="AC108" s="69"/>
      <c r="AD108" s="69"/>
      <c r="AE108" s="69"/>
      <c r="AF108" s="69"/>
    </row>
    <row r="109" spans="1:32" ht="15.75" customHeight="1" x14ac:dyDescent="0.3">
      <c r="A109" s="433"/>
      <c r="B109" s="433"/>
      <c r="C109" s="69"/>
      <c r="D109" s="69"/>
      <c r="E109" s="69"/>
      <c r="F109" s="69"/>
      <c r="G109" s="69"/>
      <c r="H109" s="69"/>
      <c r="I109" s="69"/>
      <c r="J109" s="69"/>
      <c r="K109" s="448"/>
      <c r="L109" s="448"/>
      <c r="M109" s="448"/>
      <c r="N109" s="69"/>
      <c r="O109" s="69"/>
      <c r="P109" s="69"/>
      <c r="Q109" s="69"/>
      <c r="R109" s="69"/>
      <c r="S109" s="69"/>
      <c r="T109" s="69"/>
      <c r="U109" s="69"/>
      <c r="V109" s="69"/>
      <c r="W109" s="69"/>
      <c r="X109" s="69"/>
      <c r="Y109" s="69"/>
      <c r="Z109" s="69"/>
      <c r="AA109" s="69"/>
      <c r="AB109" s="69"/>
      <c r="AC109" s="69"/>
      <c r="AD109" s="69"/>
      <c r="AE109" s="69"/>
      <c r="AF109" s="69"/>
    </row>
    <row r="110" spans="1:32" ht="15.75" customHeight="1" x14ac:dyDescent="0.3">
      <c r="A110" s="433"/>
      <c r="B110" s="433"/>
      <c r="C110" s="69"/>
      <c r="D110" s="69"/>
      <c r="E110" s="69"/>
      <c r="F110" s="69"/>
      <c r="G110" s="69"/>
      <c r="H110" s="69"/>
      <c r="I110" s="69"/>
      <c r="J110" s="69"/>
      <c r="K110" s="448"/>
      <c r="L110" s="448"/>
      <c r="M110" s="448"/>
      <c r="N110" s="69"/>
      <c r="O110" s="69"/>
      <c r="P110" s="69"/>
      <c r="Q110" s="69"/>
      <c r="R110" s="69"/>
      <c r="S110" s="69"/>
      <c r="T110" s="69"/>
      <c r="U110" s="69"/>
      <c r="V110" s="69"/>
      <c r="W110" s="69"/>
      <c r="X110" s="69"/>
      <c r="Y110" s="69"/>
      <c r="Z110" s="69"/>
      <c r="AA110" s="69"/>
      <c r="AB110" s="69"/>
      <c r="AC110" s="69"/>
      <c r="AD110" s="69"/>
      <c r="AE110" s="69"/>
      <c r="AF110" s="69"/>
    </row>
    <row r="111" spans="1:32" ht="15.75" customHeight="1" x14ac:dyDescent="0.3">
      <c r="A111" s="433"/>
      <c r="B111" s="433"/>
      <c r="C111" s="69"/>
      <c r="D111" s="69"/>
      <c r="E111" s="69"/>
      <c r="F111" s="69"/>
      <c r="G111" s="69"/>
      <c r="H111" s="69"/>
      <c r="I111" s="69"/>
      <c r="J111" s="69"/>
      <c r="K111" s="448"/>
      <c r="L111" s="448"/>
      <c r="M111" s="448"/>
      <c r="N111" s="69"/>
      <c r="O111" s="69"/>
      <c r="P111" s="69"/>
      <c r="Q111" s="69"/>
      <c r="R111" s="69"/>
      <c r="S111" s="69"/>
      <c r="T111" s="69"/>
      <c r="U111" s="69"/>
      <c r="V111" s="69"/>
      <c r="W111" s="69"/>
      <c r="X111" s="69"/>
      <c r="Y111" s="69"/>
      <c r="Z111" s="69"/>
      <c r="AA111" s="69"/>
      <c r="AB111" s="69"/>
      <c r="AC111" s="69"/>
      <c r="AD111" s="69"/>
      <c r="AE111" s="69"/>
      <c r="AF111" s="69"/>
    </row>
    <row r="112" spans="1:32" ht="15.75" customHeight="1" x14ac:dyDescent="0.3">
      <c r="A112" s="433"/>
      <c r="B112" s="433"/>
      <c r="C112" s="69"/>
      <c r="D112" s="69"/>
      <c r="E112" s="69"/>
      <c r="F112" s="69"/>
      <c r="G112" s="69"/>
      <c r="H112" s="69"/>
      <c r="I112" s="69"/>
      <c r="J112" s="69"/>
      <c r="K112" s="448"/>
      <c r="L112" s="448"/>
      <c r="M112" s="448"/>
      <c r="N112" s="69"/>
      <c r="O112" s="69"/>
      <c r="P112" s="69"/>
      <c r="Q112" s="69"/>
      <c r="R112" s="69"/>
      <c r="S112" s="69"/>
      <c r="T112" s="69"/>
      <c r="U112" s="69"/>
      <c r="V112" s="69"/>
      <c r="W112" s="69"/>
      <c r="X112" s="69"/>
      <c r="Y112" s="69"/>
      <c r="Z112" s="69"/>
      <c r="AA112" s="69"/>
      <c r="AB112" s="69"/>
      <c r="AC112" s="69"/>
      <c r="AD112" s="69"/>
      <c r="AE112" s="69"/>
      <c r="AF112" s="69"/>
    </row>
    <row r="113" spans="1:32" ht="15.75" customHeight="1" x14ac:dyDescent="0.3">
      <c r="A113" s="433"/>
      <c r="B113" s="433"/>
      <c r="C113" s="69"/>
      <c r="D113" s="69"/>
      <c r="E113" s="69"/>
      <c r="F113" s="69"/>
      <c r="G113" s="69"/>
      <c r="H113" s="69"/>
      <c r="I113" s="69"/>
      <c r="J113" s="69"/>
      <c r="K113" s="448"/>
      <c r="L113" s="448"/>
      <c r="M113" s="448"/>
      <c r="N113" s="69"/>
      <c r="O113" s="69"/>
      <c r="P113" s="69"/>
      <c r="Q113" s="69"/>
      <c r="R113" s="69"/>
      <c r="S113" s="69"/>
      <c r="T113" s="69"/>
      <c r="U113" s="69"/>
      <c r="V113" s="69"/>
      <c r="W113" s="69"/>
      <c r="X113" s="69"/>
      <c r="Y113" s="69"/>
      <c r="Z113" s="69"/>
      <c r="AA113" s="69"/>
      <c r="AB113" s="69"/>
      <c r="AC113" s="69"/>
      <c r="AD113" s="69"/>
      <c r="AE113" s="69"/>
      <c r="AF113" s="69"/>
    </row>
    <row r="114" spans="1:32" ht="15.75" customHeight="1" x14ac:dyDescent="0.3">
      <c r="A114" s="433"/>
      <c r="B114" s="433"/>
      <c r="C114" s="69"/>
      <c r="D114" s="69"/>
      <c r="E114" s="69"/>
      <c r="F114" s="69"/>
      <c r="G114" s="69"/>
      <c r="H114" s="69"/>
      <c r="I114" s="69"/>
      <c r="J114" s="69"/>
      <c r="K114" s="448"/>
      <c r="L114" s="448"/>
      <c r="M114" s="448"/>
      <c r="N114" s="69"/>
      <c r="O114" s="69"/>
      <c r="P114" s="69"/>
      <c r="Q114" s="69"/>
      <c r="R114" s="69"/>
      <c r="S114" s="69"/>
      <c r="T114" s="69"/>
      <c r="U114" s="69"/>
      <c r="V114" s="69"/>
      <c r="W114" s="69"/>
      <c r="X114" s="69"/>
      <c r="Y114" s="69"/>
      <c r="Z114" s="69"/>
      <c r="AA114" s="69"/>
      <c r="AB114" s="69"/>
      <c r="AC114" s="69"/>
      <c r="AD114" s="69"/>
      <c r="AE114" s="69"/>
      <c r="AF114" s="69"/>
    </row>
    <row r="115" spans="1:32" ht="15.75" customHeight="1" x14ac:dyDescent="0.3">
      <c r="A115" s="433"/>
      <c r="B115" s="433"/>
      <c r="C115" s="69"/>
      <c r="D115" s="69"/>
      <c r="E115" s="69"/>
      <c r="F115" s="69"/>
      <c r="G115" s="69"/>
      <c r="H115" s="69"/>
      <c r="I115" s="69"/>
      <c r="J115" s="69"/>
      <c r="K115" s="448"/>
      <c r="L115" s="448"/>
      <c r="M115" s="448"/>
      <c r="N115" s="69"/>
      <c r="O115" s="69"/>
      <c r="P115" s="69"/>
      <c r="Q115" s="69"/>
      <c r="R115" s="69"/>
      <c r="S115" s="69"/>
      <c r="T115" s="69"/>
      <c r="U115" s="69"/>
      <c r="V115" s="69"/>
      <c r="W115" s="69"/>
      <c r="X115" s="69"/>
      <c r="Y115" s="69"/>
      <c r="Z115" s="69"/>
      <c r="AA115" s="69"/>
      <c r="AB115" s="69"/>
      <c r="AC115" s="69"/>
      <c r="AD115" s="69"/>
      <c r="AE115" s="69"/>
      <c r="AF115" s="69"/>
    </row>
    <row r="116" spans="1:32" ht="15.75" customHeight="1" x14ac:dyDescent="0.3">
      <c r="A116" s="433"/>
      <c r="B116" s="433"/>
      <c r="C116" s="69"/>
      <c r="D116" s="69"/>
      <c r="E116" s="69"/>
      <c r="F116" s="69"/>
      <c r="G116" s="69"/>
      <c r="H116" s="69"/>
      <c r="I116" s="69"/>
      <c r="J116" s="69"/>
      <c r="K116" s="448"/>
      <c r="L116" s="448"/>
      <c r="M116" s="448"/>
      <c r="N116" s="69"/>
      <c r="O116" s="69"/>
      <c r="P116" s="69"/>
      <c r="Q116" s="69"/>
      <c r="R116" s="69"/>
      <c r="S116" s="69"/>
      <c r="T116" s="69"/>
      <c r="U116" s="69"/>
      <c r="V116" s="69"/>
      <c r="W116" s="69"/>
      <c r="X116" s="69"/>
      <c r="Y116" s="69"/>
      <c r="Z116" s="69"/>
      <c r="AA116" s="69"/>
      <c r="AB116" s="69"/>
      <c r="AC116" s="69"/>
      <c r="AD116" s="69"/>
      <c r="AE116" s="69"/>
      <c r="AF116" s="69"/>
    </row>
    <row r="117" spans="1:32" ht="15.75" customHeight="1" x14ac:dyDescent="0.3">
      <c r="A117" s="433"/>
      <c r="B117" s="433"/>
      <c r="C117" s="69"/>
      <c r="D117" s="69"/>
      <c r="E117" s="69"/>
      <c r="F117" s="69"/>
      <c r="G117" s="69"/>
      <c r="H117" s="69"/>
      <c r="I117" s="69"/>
      <c r="J117" s="69"/>
      <c r="K117" s="448"/>
      <c r="L117" s="448"/>
      <c r="M117" s="448"/>
      <c r="N117" s="69"/>
      <c r="O117" s="69"/>
      <c r="P117" s="69"/>
      <c r="Q117" s="69"/>
      <c r="R117" s="69"/>
      <c r="S117" s="69"/>
      <c r="T117" s="69"/>
      <c r="U117" s="69"/>
      <c r="V117" s="69"/>
      <c r="W117" s="69"/>
      <c r="X117" s="69"/>
      <c r="Y117" s="69"/>
      <c r="Z117" s="69"/>
      <c r="AA117" s="69"/>
      <c r="AB117" s="69"/>
      <c r="AC117" s="69"/>
      <c r="AD117" s="69"/>
      <c r="AE117" s="69"/>
      <c r="AF117" s="69"/>
    </row>
    <row r="118" spans="1:32" ht="15.75" customHeight="1" x14ac:dyDescent="0.3">
      <c r="A118" s="433"/>
      <c r="B118" s="433"/>
      <c r="C118" s="69"/>
      <c r="D118" s="69"/>
      <c r="E118" s="69"/>
      <c r="F118" s="69"/>
      <c r="G118" s="69"/>
      <c r="H118" s="69"/>
      <c r="I118" s="69"/>
      <c r="J118" s="69"/>
      <c r="K118" s="448"/>
      <c r="L118" s="448"/>
      <c r="M118" s="448"/>
      <c r="N118" s="69"/>
      <c r="O118" s="69"/>
      <c r="P118" s="69"/>
      <c r="Q118" s="69"/>
      <c r="R118" s="69"/>
      <c r="S118" s="69"/>
      <c r="T118" s="69"/>
      <c r="U118" s="69"/>
      <c r="V118" s="69"/>
      <c r="W118" s="69"/>
      <c r="X118" s="69"/>
      <c r="Y118" s="69"/>
      <c r="Z118" s="69"/>
      <c r="AA118" s="69"/>
      <c r="AB118" s="69"/>
      <c r="AC118" s="69"/>
      <c r="AD118" s="69"/>
      <c r="AE118" s="69"/>
      <c r="AF118" s="69"/>
    </row>
    <row r="119" spans="1:32" ht="15.75" customHeight="1" x14ac:dyDescent="0.3">
      <c r="A119" s="433"/>
      <c r="B119" s="433"/>
      <c r="C119" s="69"/>
      <c r="D119" s="69"/>
      <c r="E119" s="69"/>
      <c r="F119" s="69"/>
      <c r="G119" s="69"/>
      <c r="H119" s="69"/>
      <c r="I119" s="69"/>
      <c r="J119" s="69"/>
      <c r="K119" s="448"/>
      <c r="L119" s="448"/>
      <c r="M119" s="448"/>
      <c r="N119" s="69"/>
      <c r="O119" s="69"/>
      <c r="P119" s="69"/>
      <c r="Q119" s="69"/>
      <c r="R119" s="69"/>
      <c r="S119" s="69"/>
      <c r="T119" s="69"/>
      <c r="U119" s="69"/>
      <c r="V119" s="69"/>
      <c r="W119" s="69"/>
      <c r="X119" s="69"/>
      <c r="Y119" s="69"/>
      <c r="Z119" s="69"/>
      <c r="AA119" s="69"/>
      <c r="AB119" s="69"/>
      <c r="AC119" s="69"/>
      <c r="AD119" s="69"/>
      <c r="AE119" s="69"/>
      <c r="AF119" s="69"/>
    </row>
    <row r="120" spans="1:32" ht="15.75" customHeight="1" x14ac:dyDescent="0.3">
      <c r="A120" s="433"/>
      <c r="B120" s="433"/>
      <c r="C120" s="69"/>
      <c r="D120" s="69"/>
      <c r="E120" s="69"/>
      <c r="F120" s="69"/>
      <c r="G120" s="69"/>
      <c r="H120" s="69"/>
      <c r="I120" s="69"/>
      <c r="J120" s="69"/>
      <c r="K120" s="448"/>
      <c r="L120" s="448"/>
      <c r="M120" s="448"/>
      <c r="N120" s="69"/>
      <c r="O120" s="69"/>
      <c r="P120" s="69"/>
      <c r="Q120" s="69"/>
      <c r="R120" s="69"/>
      <c r="S120" s="69"/>
      <c r="T120" s="69"/>
      <c r="U120" s="69"/>
      <c r="V120" s="69"/>
      <c r="W120" s="69"/>
      <c r="X120" s="69"/>
      <c r="Y120" s="69"/>
      <c r="Z120" s="69"/>
      <c r="AA120" s="69"/>
      <c r="AB120" s="69"/>
      <c r="AC120" s="69"/>
      <c r="AD120" s="69"/>
      <c r="AE120" s="69"/>
      <c r="AF120" s="69"/>
    </row>
    <row r="121" spans="1:32" ht="15.75" customHeight="1" x14ac:dyDescent="0.3">
      <c r="A121" s="433"/>
      <c r="B121" s="433"/>
      <c r="C121" s="69"/>
      <c r="D121" s="69"/>
      <c r="E121" s="69"/>
      <c r="F121" s="69"/>
      <c r="G121" s="69"/>
      <c r="H121" s="69"/>
      <c r="I121" s="69"/>
      <c r="J121" s="69"/>
      <c r="K121" s="448"/>
      <c r="L121" s="448"/>
      <c r="M121" s="448"/>
      <c r="N121" s="69"/>
      <c r="O121" s="69"/>
      <c r="P121" s="69"/>
      <c r="Q121" s="69"/>
      <c r="R121" s="69"/>
      <c r="S121" s="69"/>
      <c r="T121" s="69"/>
      <c r="U121" s="69"/>
      <c r="V121" s="69"/>
      <c r="W121" s="69"/>
      <c r="X121" s="69"/>
      <c r="Y121" s="69"/>
      <c r="Z121" s="69"/>
      <c r="AA121" s="69"/>
      <c r="AB121" s="69"/>
      <c r="AC121" s="69"/>
      <c r="AD121" s="69"/>
      <c r="AE121" s="69"/>
      <c r="AF121" s="69"/>
    </row>
    <row r="122" spans="1:32" ht="15.75" customHeight="1" x14ac:dyDescent="0.3">
      <c r="A122" s="433"/>
      <c r="B122" s="433"/>
      <c r="C122" s="69"/>
      <c r="D122" s="69"/>
      <c r="E122" s="69"/>
      <c r="F122" s="69"/>
      <c r="G122" s="69"/>
      <c r="H122" s="69"/>
      <c r="I122" s="69"/>
      <c r="J122" s="69"/>
      <c r="K122" s="448"/>
      <c r="L122" s="448"/>
      <c r="M122" s="448"/>
      <c r="N122" s="69"/>
      <c r="O122" s="69"/>
      <c r="P122" s="69"/>
      <c r="Q122" s="69"/>
      <c r="R122" s="69"/>
      <c r="S122" s="69"/>
      <c r="T122" s="69"/>
      <c r="U122" s="69"/>
      <c r="V122" s="69"/>
      <c r="W122" s="69"/>
      <c r="X122" s="69"/>
      <c r="Y122" s="69"/>
      <c r="Z122" s="69"/>
      <c r="AA122" s="69"/>
      <c r="AB122" s="69"/>
      <c r="AC122" s="69"/>
      <c r="AD122" s="69"/>
      <c r="AE122" s="69"/>
      <c r="AF122" s="69"/>
    </row>
    <row r="123" spans="1:32" ht="15.75" customHeight="1" x14ac:dyDescent="0.3">
      <c r="A123" s="433"/>
      <c r="B123" s="433"/>
      <c r="C123" s="69"/>
      <c r="D123" s="69"/>
      <c r="E123" s="69"/>
      <c r="F123" s="69"/>
      <c r="G123" s="69"/>
      <c r="H123" s="69"/>
      <c r="I123" s="69"/>
      <c r="J123" s="69"/>
      <c r="K123" s="448"/>
      <c r="L123" s="448"/>
      <c r="M123" s="448"/>
      <c r="N123" s="69"/>
      <c r="O123" s="69"/>
      <c r="P123" s="69"/>
      <c r="Q123" s="69"/>
      <c r="R123" s="69"/>
      <c r="S123" s="69"/>
      <c r="T123" s="69"/>
      <c r="U123" s="69"/>
      <c r="V123" s="69"/>
      <c r="W123" s="69"/>
      <c r="X123" s="69"/>
      <c r="Y123" s="69"/>
      <c r="Z123" s="69"/>
      <c r="AA123" s="69"/>
      <c r="AB123" s="69"/>
      <c r="AC123" s="69"/>
      <c r="AD123" s="69"/>
      <c r="AE123" s="69"/>
      <c r="AF123" s="69"/>
    </row>
    <row r="124" spans="1:32" ht="15.75" customHeight="1" x14ac:dyDescent="0.3">
      <c r="A124" s="433"/>
      <c r="B124" s="433"/>
      <c r="C124" s="69"/>
      <c r="D124" s="69"/>
      <c r="E124" s="69"/>
      <c r="F124" s="69"/>
      <c r="G124" s="69"/>
      <c r="H124" s="69"/>
      <c r="I124" s="69"/>
      <c r="J124" s="69"/>
      <c r="K124" s="448"/>
      <c r="L124" s="448"/>
      <c r="M124" s="448"/>
      <c r="N124" s="69"/>
      <c r="O124" s="69"/>
      <c r="P124" s="69"/>
      <c r="Q124" s="69"/>
      <c r="R124" s="69"/>
      <c r="S124" s="69"/>
      <c r="T124" s="69"/>
      <c r="U124" s="69"/>
      <c r="V124" s="69"/>
      <c r="W124" s="69"/>
      <c r="X124" s="69"/>
      <c r="Y124" s="69"/>
      <c r="Z124" s="69"/>
      <c r="AA124" s="69"/>
      <c r="AB124" s="69"/>
      <c r="AC124" s="69"/>
      <c r="AD124" s="69"/>
      <c r="AE124" s="69"/>
      <c r="AF124" s="69"/>
    </row>
    <row r="125" spans="1:32" ht="15.75" customHeight="1" x14ac:dyDescent="0.3">
      <c r="A125" s="433"/>
      <c r="B125" s="433"/>
      <c r="C125" s="69"/>
      <c r="D125" s="69"/>
      <c r="E125" s="69"/>
      <c r="F125" s="69"/>
      <c r="G125" s="69"/>
      <c r="H125" s="69"/>
      <c r="I125" s="69"/>
      <c r="J125" s="69"/>
      <c r="K125" s="448"/>
      <c r="L125" s="448"/>
      <c r="M125" s="448"/>
      <c r="N125" s="69"/>
      <c r="O125" s="69"/>
      <c r="P125" s="69"/>
      <c r="Q125" s="69"/>
      <c r="R125" s="69"/>
      <c r="S125" s="69"/>
      <c r="T125" s="69"/>
      <c r="U125" s="69"/>
      <c r="V125" s="69"/>
      <c r="W125" s="69"/>
      <c r="X125" s="69"/>
      <c r="Y125" s="69"/>
      <c r="Z125" s="69"/>
      <c r="AA125" s="69"/>
      <c r="AB125" s="69"/>
      <c r="AC125" s="69"/>
      <c r="AD125" s="69"/>
      <c r="AE125" s="69"/>
      <c r="AF125" s="69"/>
    </row>
    <row r="126" spans="1:32" ht="15.75" customHeight="1" x14ac:dyDescent="0.3">
      <c r="A126" s="433"/>
      <c r="B126" s="433"/>
      <c r="C126" s="69"/>
      <c r="D126" s="69"/>
      <c r="E126" s="69"/>
      <c r="F126" s="69"/>
      <c r="G126" s="69"/>
      <c r="H126" s="69"/>
      <c r="I126" s="69"/>
      <c r="J126" s="69"/>
      <c r="K126" s="448"/>
      <c r="L126" s="448"/>
      <c r="M126" s="448"/>
      <c r="N126" s="69"/>
      <c r="O126" s="69"/>
      <c r="P126" s="69"/>
      <c r="Q126" s="69"/>
      <c r="R126" s="69"/>
      <c r="S126" s="69"/>
      <c r="T126" s="69"/>
      <c r="U126" s="69"/>
      <c r="V126" s="69"/>
      <c r="W126" s="69"/>
      <c r="X126" s="69"/>
      <c r="Y126" s="69"/>
      <c r="Z126" s="69"/>
      <c r="AA126" s="69"/>
      <c r="AB126" s="69"/>
      <c r="AC126" s="69"/>
      <c r="AD126" s="69"/>
      <c r="AE126" s="69"/>
      <c r="AF126" s="69"/>
    </row>
    <row r="127" spans="1:32" ht="15.75" customHeight="1" x14ac:dyDescent="0.3">
      <c r="A127" s="433"/>
      <c r="B127" s="433"/>
      <c r="C127" s="69"/>
      <c r="D127" s="69"/>
      <c r="E127" s="69"/>
      <c r="F127" s="69"/>
      <c r="G127" s="69"/>
      <c r="H127" s="69"/>
      <c r="I127" s="69"/>
      <c r="J127" s="69"/>
      <c r="K127" s="448"/>
      <c r="L127" s="448"/>
      <c r="M127" s="448"/>
      <c r="N127" s="69"/>
      <c r="O127" s="69"/>
      <c r="P127" s="69"/>
      <c r="Q127" s="69"/>
      <c r="R127" s="69"/>
      <c r="S127" s="69"/>
      <c r="T127" s="69"/>
      <c r="U127" s="69"/>
      <c r="V127" s="69"/>
      <c r="W127" s="69"/>
      <c r="X127" s="69"/>
      <c r="Y127" s="69"/>
      <c r="Z127" s="69"/>
      <c r="AA127" s="69"/>
      <c r="AB127" s="69"/>
      <c r="AC127" s="69"/>
      <c r="AD127" s="69"/>
      <c r="AE127" s="69"/>
      <c r="AF127" s="69"/>
    </row>
    <row r="128" spans="1:32" ht="15.75" customHeight="1" x14ac:dyDescent="0.3">
      <c r="A128" s="433"/>
      <c r="B128" s="433"/>
      <c r="C128" s="69"/>
      <c r="D128" s="69"/>
      <c r="E128" s="69"/>
      <c r="F128" s="69"/>
      <c r="G128" s="69"/>
      <c r="H128" s="69"/>
      <c r="I128" s="69"/>
      <c r="J128" s="69"/>
      <c r="K128" s="448"/>
      <c r="L128" s="448"/>
      <c r="M128" s="448"/>
      <c r="N128" s="69"/>
      <c r="O128" s="69"/>
      <c r="P128" s="69"/>
      <c r="Q128" s="69"/>
      <c r="R128" s="69"/>
      <c r="S128" s="69"/>
      <c r="T128" s="69"/>
      <c r="U128" s="69"/>
      <c r="V128" s="69"/>
      <c r="W128" s="69"/>
      <c r="X128" s="69"/>
      <c r="Y128" s="69"/>
      <c r="Z128" s="69"/>
      <c r="AA128" s="69"/>
      <c r="AB128" s="69"/>
      <c r="AC128" s="69"/>
      <c r="AD128" s="69"/>
      <c r="AE128" s="69"/>
      <c r="AF128" s="69"/>
    </row>
    <row r="129" spans="1:32" ht="15.75" customHeight="1" x14ac:dyDescent="0.3">
      <c r="A129" s="433"/>
      <c r="B129" s="433"/>
      <c r="C129" s="69"/>
      <c r="D129" s="69"/>
      <c r="E129" s="69"/>
      <c r="F129" s="69"/>
      <c r="G129" s="69"/>
      <c r="H129" s="69"/>
      <c r="I129" s="69"/>
      <c r="J129" s="69"/>
      <c r="K129" s="448"/>
      <c r="L129" s="448"/>
      <c r="M129" s="448"/>
      <c r="N129" s="69"/>
      <c r="O129" s="69"/>
      <c r="P129" s="69"/>
      <c r="Q129" s="69"/>
      <c r="R129" s="69"/>
      <c r="S129" s="69"/>
      <c r="T129" s="69"/>
      <c r="U129" s="69"/>
      <c r="V129" s="69"/>
      <c r="W129" s="69"/>
      <c r="X129" s="69"/>
      <c r="Y129" s="69"/>
      <c r="Z129" s="69"/>
      <c r="AA129" s="69"/>
      <c r="AB129" s="69"/>
      <c r="AC129" s="69"/>
      <c r="AD129" s="69"/>
      <c r="AE129" s="69"/>
      <c r="AF129" s="69"/>
    </row>
    <row r="130" spans="1:32" ht="15.75" customHeight="1" x14ac:dyDescent="0.3">
      <c r="A130" s="433"/>
      <c r="B130" s="433"/>
      <c r="C130" s="69"/>
      <c r="D130" s="69"/>
      <c r="E130" s="69"/>
      <c r="F130" s="69"/>
      <c r="G130" s="69"/>
      <c r="H130" s="69"/>
      <c r="I130" s="69"/>
      <c r="J130" s="69"/>
      <c r="K130" s="448"/>
      <c r="L130" s="448"/>
      <c r="M130" s="448"/>
      <c r="N130" s="69"/>
      <c r="O130" s="69"/>
      <c r="P130" s="69"/>
      <c r="Q130" s="69"/>
      <c r="R130" s="69"/>
      <c r="S130" s="69"/>
      <c r="T130" s="69"/>
      <c r="U130" s="69"/>
      <c r="V130" s="69"/>
      <c r="W130" s="69"/>
      <c r="X130" s="69"/>
      <c r="Y130" s="69"/>
      <c r="Z130" s="69"/>
      <c r="AA130" s="69"/>
      <c r="AB130" s="69"/>
      <c r="AC130" s="69"/>
      <c r="AD130" s="69"/>
      <c r="AE130" s="69"/>
      <c r="AF130" s="69"/>
    </row>
    <row r="131" spans="1:32" ht="15.75" customHeight="1" x14ac:dyDescent="0.3">
      <c r="A131" s="433"/>
      <c r="B131" s="433"/>
      <c r="C131" s="69"/>
      <c r="D131" s="69"/>
      <c r="E131" s="69"/>
      <c r="F131" s="69"/>
      <c r="G131" s="69"/>
      <c r="H131" s="69"/>
      <c r="I131" s="69"/>
      <c r="J131" s="69"/>
      <c r="K131" s="448"/>
      <c r="L131" s="448"/>
      <c r="M131" s="448"/>
      <c r="N131" s="69"/>
      <c r="O131" s="69"/>
      <c r="P131" s="69"/>
      <c r="Q131" s="69"/>
      <c r="R131" s="69"/>
      <c r="S131" s="69"/>
      <c r="T131" s="69"/>
      <c r="U131" s="69"/>
      <c r="V131" s="69"/>
      <c r="W131" s="69"/>
      <c r="X131" s="69"/>
      <c r="Y131" s="69"/>
      <c r="Z131" s="69"/>
      <c r="AA131" s="69"/>
      <c r="AB131" s="69"/>
      <c r="AC131" s="69"/>
      <c r="AD131" s="69"/>
      <c r="AE131" s="69"/>
      <c r="AF131" s="69"/>
    </row>
    <row r="132" spans="1:32" ht="15.75" customHeight="1" x14ac:dyDescent="0.3">
      <c r="A132" s="433"/>
      <c r="B132" s="433"/>
      <c r="C132" s="69"/>
      <c r="D132" s="69"/>
      <c r="E132" s="69"/>
      <c r="F132" s="69"/>
      <c r="G132" s="69"/>
      <c r="H132" s="69"/>
      <c r="I132" s="69"/>
      <c r="J132" s="69"/>
      <c r="K132" s="448"/>
      <c r="L132" s="448"/>
      <c r="M132" s="448"/>
      <c r="N132" s="69"/>
      <c r="O132" s="69"/>
      <c r="P132" s="69"/>
      <c r="Q132" s="69"/>
      <c r="R132" s="69"/>
      <c r="S132" s="69"/>
      <c r="T132" s="69"/>
      <c r="U132" s="69"/>
      <c r="V132" s="69"/>
      <c r="W132" s="69"/>
      <c r="X132" s="69"/>
      <c r="Y132" s="69"/>
      <c r="Z132" s="69"/>
      <c r="AA132" s="69"/>
      <c r="AB132" s="69"/>
      <c r="AC132" s="69"/>
      <c r="AD132" s="69"/>
      <c r="AE132" s="69"/>
      <c r="AF132" s="69"/>
    </row>
    <row r="133" spans="1:32" ht="15.75" customHeight="1" x14ac:dyDescent="0.3">
      <c r="A133" s="433"/>
      <c r="B133" s="433"/>
      <c r="C133" s="69"/>
      <c r="D133" s="69"/>
      <c r="E133" s="69"/>
      <c r="F133" s="69"/>
      <c r="G133" s="69"/>
      <c r="H133" s="69"/>
      <c r="I133" s="69"/>
      <c r="J133" s="69"/>
      <c r="K133" s="448"/>
      <c r="L133" s="448"/>
      <c r="M133" s="448"/>
      <c r="N133" s="69"/>
      <c r="O133" s="69"/>
      <c r="P133" s="69"/>
      <c r="Q133" s="69"/>
      <c r="R133" s="69"/>
      <c r="S133" s="69"/>
      <c r="T133" s="69"/>
      <c r="U133" s="69"/>
      <c r="V133" s="69"/>
      <c r="W133" s="69"/>
      <c r="X133" s="69"/>
      <c r="Y133" s="69"/>
      <c r="Z133" s="69"/>
      <c r="AA133" s="69"/>
      <c r="AB133" s="69"/>
      <c r="AC133" s="69"/>
      <c r="AD133" s="69"/>
      <c r="AE133" s="69"/>
      <c r="AF133" s="69"/>
    </row>
    <row r="134" spans="1:32" ht="15.75" customHeight="1" x14ac:dyDescent="0.3">
      <c r="A134" s="433"/>
      <c r="B134" s="433"/>
      <c r="C134" s="69"/>
      <c r="D134" s="69"/>
      <c r="E134" s="69"/>
      <c r="F134" s="69"/>
      <c r="G134" s="69"/>
      <c r="H134" s="69"/>
      <c r="I134" s="69"/>
      <c r="J134" s="69"/>
      <c r="K134" s="448"/>
      <c r="L134" s="448"/>
      <c r="M134" s="448"/>
      <c r="N134" s="69"/>
      <c r="O134" s="69"/>
      <c r="P134" s="69"/>
      <c r="Q134" s="69"/>
      <c r="R134" s="69"/>
      <c r="S134" s="69"/>
      <c r="T134" s="69"/>
      <c r="U134" s="69"/>
      <c r="V134" s="69"/>
      <c r="W134" s="69"/>
      <c r="X134" s="69"/>
      <c r="Y134" s="69"/>
      <c r="Z134" s="69"/>
      <c r="AA134" s="69"/>
      <c r="AB134" s="69"/>
      <c r="AC134" s="69"/>
      <c r="AD134" s="69"/>
      <c r="AE134" s="69"/>
      <c r="AF134" s="69"/>
    </row>
    <row r="135" spans="1:32" ht="15.75" customHeight="1" x14ac:dyDescent="0.3">
      <c r="A135" s="433"/>
      <c r="B135" s="433"/>
      <c r="C135" s="69"/>
      <c r="D135" s="69"/>
      <c r="E135" s="69"/>
      <c r="F135" s="69"/>
      <c r="G135" s="69"/>
      <c r="H135" s="69"/>
      <c r="I135" s="69"/>
      <c r="J135" s="69"/>
      <c r="K135" s="448"/>
      <c r="L135" s="448"/>
      <c r="M135" s="448"/>
      <c r="N135" s="69"/>
      <c r="O135" s="69"/>
      <c r="P135" s="69"/>
      <c r="Q135" s="69"/>
      <c r="R135" s="69"/>
      <c r="S135" s="69"/>
      <c r="T135" s="69"/>
      <c r="U135" s="69"/>
      <c r="V135" s="69"/>
      <c r="W135" s="69"/>
      <c r="X135" s="69"/>
      <c r="Y135" s="69"/>
      <c r="Z135" s="69"/>
      <c r="AA135" s="69"/>
      <c r="AB135" s="69"/>
      <c r="AC135" s="69"/>
      <c r="AD135" s="69"/>
      <c r="AE135" s="69"/>
      <c r="AF135" s="69"/>
    </row>
    <row r="136" spans="1:32" ht="15.75" customHeight="1" x14ac:dyDescent="0.3">
      <c r="A136" s="433"/>
      <c r="B136" s="433"/>
      <c r="C136" s="69"/>
      <c r="D136" s="69"/>
      <c r="E136" s="69"/>
      <c r="F136" s="69"/>
      <c r="G136" s="69"/>
      <c r="H136" s="69"/>
      <c r="I136" s="69"/>
      <c r="J136" s="69"/>
      <c r="K136" s="448"/>
      <c r="L136" s="448"/>
      <c r="M136" s="448"/>
      <c r="N136" s="69"/>
      <c r="O136" s="69"/>
      <c r="P136" s="69"/>
      <c r="Q136" s="69"/>
      <c r="R136" s="69"/>
      <c r="S136" s="69"/>
      <c r="T136" s="69"/>
      <c r="U136" s="69"/>
      <c r="V136" s="69"/>
      <c r="W136" s="69"/>
      <c r="X136" s="69"/>
      <c r="Y136" s="69"/>
      <c r="Z136" s="69"/>
      <c r="AA136" s="69"/>
      <c r="AB136" s="69"/>
      <c r="AC136" s="69"/>
      <c r="AD136" s="69"/>
      <c r="AE136" s="69"/>
      <c r="AF136" s="69"/>
    </row>
    <row r="137" spans="1:32" ht="15.75" customHeight="1" x14ac:dyDescent="0.3">
      <c r="A137" s="433"/>
      <c r="B137" s="433"/>
      <c r="C137" s="69"/>
      <c r="D137" s="69"/>
      <c r="E137" s="69"/>
      <c r="F137" s="69"/>
      <c r="G137" s="69"/>
      <c r="H137" s="69"/>
      <c r="I137" s="69"/>
      <c r="J137" s="69"/>
      <c r="K137" s="448"/>
      <c r="L137" s="448"/>
      <c r="M137" s="448"/>
      <c r="N137" s="69"/>
      <c r="O137" s="69"/>
      <c r="P137" s="69"/>
      <c r="Q137" s="69"/>
      <c r="R137" s="69"/>
      <c r="S137" s="69"/>
      <c r="T137" s="69"/>
      <c r="U137" s="69"/>
      <c r="V137" s="69"/>
      <c r="W137" s="69"/>
      <c r="X137" s="69"/>
      <c r="Y137" s="69"/>
      <c r="Z137" s="69"/>
      <c r="AA137" s="69"/>
      <c r="AB137" s="69"/>
      <c r="AC137" s="69"/>
      <c r="AD137" s="69"/>
      <c r="AE137" s="69"/>
      <c r="AF137" s="69"/>
    </row>
    <row r="138" spans="1:32" ht="15.75" customHeight="1" x14ac:dyDescent="0.3">
      <c r="A138" s="433"/>
      <c r="B138" s="433"/>
      <c r="C138" s="69"/>
      <c r="D138" s="69"/>
      <c r="E138" s="69"/>
      <c r="F138" s="69"/>
      <c r="G138" s="69"/>
      <c r="H138" s="69"/>
      <c r="I138" s="69"/>
      <c r="J138" s="69"/>
      <c r="K138" s="448"/>
      <c r="L138" s="448"/>
      <c r="M138" s="448"/>
      <c r="N138" s="69"/>
      <c r="O138" s="69"/>
      <c r="P138" s="69"/>
      <c r="Q138" s="69"/>
      <c r="R138" s="69"/>
      <c r="S138" s="69"/>
      <c r="T138" s="69"/>
      <c r="U138" s="69"/>
      <c r="V138" s="69"/>
      <c r="W138" s="69"/>
      <c r="X138" s="69"/>
      <c r="Y138" s="69"/>
      <c r="Z138" s="69"/>
      <c r="AA138" s="69"/>
      <c r="AB138" s="69"/>
      <c r="AC138" s="69"/>
      <c r="AD138" s="69"/>
      <c r="AE138" s="69"/>
      <c r="AF138" s="69"/>
    </row>
    <row r="139" spans="1:32" ht="15.75" customHeight="1" x14ac:dyDescent="0.3">
      <c r="A139" s="433"/>
      <c r="B139" s="433"/>
      <c r="C139" s="69"/>
      <c r="D139" s="69"/>
      <c r="E139" s="69"/>
      <c r="F139" s="69"/>
      <c r="G139" s="69"/>
      <c r="H139" s="69"/>
      <c r="I139" s="69"/>
      <c r="J139" s="69"/>
      <c r="K139" s="448"/>
      <c r="L139" s="448"/>
      <c r="M139" s="448"/>
      <c r="N139" s="69"/>
      <c r="O139" s="69"/>
      <c r="P139" s="69"/>
      <c r="Q139" s="69"/>
      <c r="R139" s="69"/>
      <c r="S139" s="69"/>
      <c r="T139" s="69"/>
      <c r="U139" s="69"/>
      <c r="V139" s="69"/>
      <c r="W139" s="69"/>
      <c r="X139" s="69"/>
      <c r="Y139" s="69"/>
      <c r="Z139" s="69"/>
      <c r="AA139" s="69"/>
      <c r="AB139" s="69"/>
      <c r="AC139" s="69"/>
      <c r="AD139" s="69"/>
      <c r="AE139" s="69"/>
      <c r="AF139" s="69"/>
    </row>
    <row r="140" spans="1:32" ht="15.75" customHeight="1" x14ac:dyDescent="0.3">
      <c r="A140" s="433"/>
      <c r="B140" s="433"/>
      <c r="C140" s="69"/>
      <c r="D140" s="69"/>
      <c r="E140" s="69"/>
      <c r="F140" s="69"/>
      <c r="G140" s="69"/>
      <c r="H140" s="69"/>
      <c r="I140" s="69"/>
      <c r="J140" s="69"/>
      <c r="K140" s="448"/>
      <c r="L140" s="448"/>
      <c r="M140" s="448"/>
      <c r="N140" s="69"/>
      <c r="O140" s="69"/>
      <c r="P140" s="69"/>
      <c r="Q140" s="69"/>
      <c r="R140" s="69"/>
      <c r="S140" s="69"/>
      <c r="T140" s="69"/>
      <c r="U140" s="69"/>
      <c r="V140" s="69"/>
      <c r="W140" s="69"/>
      <c r="X140" s="69"/>
      <c r="Y140" s="69"/>
      <c r="Z140" s="69"/>
      <c r="AA140" s="69"/>
      <c r="AB140" s="69"/>
      <c r="AC140" s="69"/>
      <c r="AD140" s="69"/>
      <c r="AE140" s="69"/>
      <c r="AF140" s="69"/>
    </row>
    <row r="141" spans="1:32" ht="15.75" customHeight="1" x14ac:dyDescent="0.3">
      <c r="A141" s="433"/>
      <c r="B141" s="433"/>
      <c r="C141" s="69"/>
      <c r="D141" s="69"/>
      <c r="E141" s="69"/>
      <c r="F141" s="69"/>
      <c r="G141" s="69"/>
      <c r="H141" s="69"/>
      <c r="I141" s="69"/>
      <c r="J141" s="69"/>
      <c r="K141" s="448"/>
      <c r="L141" s="448"/>
      <c r="M141" s="448"/>
      <c r="N141" s="69"/>
      <c r="O141" s="69"/>
      <c r="P141" s="69"/>
      <c r="Q141" s="69"/>
      <c r="R141" s="69"/>
      <c r="S141" s="69"/>
      <c r="T141" s="69"/>
      <c r="U141" s="69"/>
      <c r="V141" s="69"/>
      <c r="W141" s="69"/>
      <c r="X141" s="69"/>
      <c r="Y141" s="69"/>
      <c r="Z141" s="69"/>
      <c r="AA141" s="69"/>
      <c r="AB141" s="69"/>
      <c r="AC141" s="69"/>
      <c r="AD141" s="69"/>
      <c r="AE141" s="69"/>
      <c r="AF141" s="69"/>
    </row>
    <row r="142" spans="1:32" ht="15.75" customHeight="1" x14ac:dyDescent="0.3">
      <c r="A142" s="433"/>
      <c r="B142" s="433"/>
      <c r="C142" s="69"/>
      <c r="D142" s="69"/>
      <c r="E142" s="69"/>
      <c r="F142" s="69"/>
      <c r="G142" s="69"/>
      <c r="H142" s="69"/>
      <c r="I142" s="69"/>
      <c r="J142" s="69"/>
      <c r="K142" s="448"/>
      <c r="L142" s="448"/>
      <c r="M142" s="448"/>
      <c r="N142" s="69"/>
      <c r="O142" s="69"/>
      <c r="P142" s="69"/>
      <c r="Q142" s="69"/>
      <c r="R142" s="69"/>
      <c r="S142" s="69"/>
      <c r="T142" s="69"/>
      <c r="U142" s="69"/>
      <c r="V142" s="69"/>
      <c r="W142" s="69"/>
      <c r="X142" s="69"/>
      <c r="Y142" s="69"/>
      <c r="Z142" s="69"/>
      <c r="AA142" s="69"/>
      <c r="AB142" s="69"/>
      <c r="AC142" s="69"/>
      <c r="AD142" s="69"/>
      <c r="AE142" s="69"/>
      <c r="AF142" s="69"/>
    </row>
    <row r="143" spans="1:32" ht="15.75" customHeight="1" x14ac:dyDescent="0.3">
      <c r="A143" s="433"/>
      <c r="B143" s="433"/>
      <c r="C143" s="69"/>
      <c r="D143" s="69"/>
      <c r="E143" s="69"/>
      <c r="F143" s="69"/>
      <c r="G143" s="69"/>
      <c r="H143" s="69"/>
      <c r="I143" s="69"/>
      <c r="J143" s="69"/>
      <c r="K143" s="448"/>
      <c r="L143" s="448"/>
      <c r="M143" s="448"/>
      <c r="N143" s="69"/>
      <c r="O143" s="69"/>
      <c r="P143" s="69"/>
      <c r="Q143" s="69"/>
      <c r="R143" s="69"/>
      <c r="S143" s="69"/>
      <c r="T143" s="69"/>
      <c r="U143" s="69"/>
      <c r="V143" s="69"/>
      <c r="W143" s="69"/>
      <c r="X143" s="69"/>
      <c r="Y143" s="69"/>
      <c r="Z143" s="69"/>
      <c r="AA143" s="69"/>
      <c r="AB143" s="69"/>
      <c r="AC143" s="69"/>
      <c r="AD143" s="69"/>
      <c r="AE143" s="69"/>
      <c r="AF143" s="69"/>
    </row>
    <row r="144" spans="1:32" ht="15.75" customHeight="1" x14ac:dyDescent="0.3">
      <c r="A144" s="433"/>
      <c r="B144" s="433"/>
      <c r="C144" s="69"/>
      <c r="D144" s="69"/>
      <c r="E144" s="69"/>
      <c r="F144" s="69"/>
      <c r="G144" s="69"/>
      <c r="H144" s="69"/>
      <c r="I144" s="69"/>
      <c r="J144" s="69"/>
      <c r="K144" s="448"/>
      <c r="L144" s="448"/>
      <c r="M144" s="448"/>
      <c r="N144" s="69"/>
      <c r="O144" s="69"/>
      <c r="P144" s="69"/>
      <c r="Q144" s="69"/>
      <c r="R144" s="69"/>
      <c r="S144" s="69"/>
      <c r="T144" s="69"/>
      <c r="U144" s="69"/>
      <c r="V144" s="69"/>
      <c r="W144" s="69"/>
      <c r="X144" s="69"/>
      <c r="Y144" s="69"/>
      <c r="Z144" s="69"/>
      <c r="AA144" s="69"/>
      <c r="AB144" s="69"/>
      <c r="AC144" s="69"/>
      <c r="AD144" s="69"/>
      <c r="AE144" s="69"/>
      <c r="AF144" s="69"/>
    </row>
    <row r="145" spans="1:32" ht="15.75" customHeight="1" x14ac:dyDescent="0.3">
      <c r="A145" s="433"/>
      <c r="B145" s="433"/>
      <c r="C145" s="69"/>
      <c r="D145" s="69"/>
      <c r="E145" s="69"/>
      <c r="F145" s="69"/>
      <c r="G145" s="69"/>
      <c r="H145" s="69"/>
      <c r="I145" s="69"/>
      <c r="J145" s="69"/>
      <c r="K145" s="448"/>
      <c r="L145" s="448"/>
      <c r="M145" s="448"/>
      <c r="N145" s="69"/>
      <c r="O145" s="69"/>
      <c r="P145" s="69"/>
      <c r="Q145" s="69"/>
      <c r="R145" s="69"/>
      <c r="S145" s="69"/>
      <c r="T145" s="69"/>
      <c r="U145" s="69"/>
      <c r="V145" s="69"/>
      <c r="W145" s="69"/>
      <c r="X145" s="69"/>
      <c r="Y145" s="69"/>
      <c r="Z145" s="69"/>
      <c r="AA145" s="69"/>
      <c r="AB145" s="69"/>
      <c r="AC145" s="69"/>
      <c r="AD145" s="69"/>
      <c r="AE145" s="69"/>
      <c r="AF145" s="69"/>
    </row>
    <row r="146" spans="1:32" ht="15.75" customHeight="1" x14ac:dyDescent="0.3">
      <c r="A146" s="433"/>
      <c r="B146" s="433"/>
      <c r="C146" s="69"/>
      <c r="D146" s="69"/>
      <c r="E146" s="69"/>
      <c r="F146" s="69"/>
      <c r="G146" s="69"/>
      <c r="H146" s="69"/>
      <c r="I146" s="69"/>
      <c r="J146" s="69"/>
      <c r="K146" s="448"/>
      <c r="L146" s="448"/>
      <c r="M146" s="448"/>
      <c r="N146" s="69"/>
      <c r="O146" s="69"/>
      <c r="P146" s="69"/>
      <c r="Q146" s="69"/>
      <c r="R146" s="69"/>
      <c r="S146" s="69"/>
      <c r="T146" s="69"/>
      <c r="U146" s="69"/>
      <c r="V146" s="69"/>
      <c r="W146" s="69"/>
      <c r="X146" s="69"/>
      <c r="Y146" s="69"/>
      <c r="Z146" s="69"/>
      <c r="AA146" s="69"/>
      <c r="AB146" s="69"/>
      <c r="AC146" s="69"/>
      <c r="AD146" s="69"/>
      <c r="AE146" s="69"/>
      <c r="AF146" s="69"/>
    </row>
    <row r="147" spans="1:32" ht="15.75" customHeight="1" x14ac:dyDescent="0.3">
      <c r="A147" s="433"/>
      <c r="B147" s="433"/>
      <c r="C147" s="69"/>
      <c r="D147" s="69"/>
      <c r="E147" s="69"/>
      <c r="F147" s="69"/>
      <c r="G147" s="69"/>
      <c r="H147" s="69"/>
      <c r="I147" s="69"/>
      <c r="J147" s="69"/>
      <c r="K147" s="448"/>
      <c r="L147" s="448"/>
      <c r="M147" s="448"/>
      <c r="N147" s="69"/>
      <c r="O147" s="69"/>
      <c r="P147" s="69"/>
      <c r="Q147" s="69"/>
      <c r="R147" s="69"/>
      <c r="S147" s="69"/>
      <c r="T147" s="69"/>
      <c r="U147" s="69"/>
      <c r="V147" s="69"/>
      <c r="W147" s="69"/>
      <c r="X147" s="69"/>
      <c r="Y147" s="69"/>
      <c r="Z147" s="69"/>
      <c r="AA147" s="69"/>
      <c r="AB147" s="69"/>
      <c r="AC147" s="69"/>
      <c r="AD147" s="69"/>
      <c r="AE147" s="69"/>
      <c r="AF147" s="69"/>
    </row>
    <row r="148" spans="1:32" ht="15.75" customHeight="1" x14ac:dyDescent="0.3">
      <c r="A148" s="433"/>
      <c r="B148" s="433"/>
      <c r="C148" s="69"/>
      <c r="D148" s="69"/>
      <c r="E148" s="69"/>
      <c r="F148" s="69"/>
      <c r="G148" s="69"/>
      <c r="H148" s="69"/>
      <c r="I148" s="69"/>
      <c r="J148" s="69"/>
      <c r="K148" s="448"/>
      <c r="L148" s="448"/>
      <c r="M148" s="448"/>
      <c r="N148" s="69"/>
      <c r="O148" s="69"/>
      <c r="P148" s="69"/>
      <c r="Q148" s="69"/>
      <c r="R148" s="69"/>
      <c r="S148" s="69"/>
      <c r="T148" s="69"/>
      <c r="U148" s="69"/>
      <c r="V148" s="69"/>
      <c r="W148" s="69"/>
      <c r="X148" s="69"/>
      <c r="Y148" s="69"/>
      <c r="Z148" s="69"/>
      <c r="AA148" s="69"/>
      <c r="AB148" s="69"/>
      <c r="AC148" s="69"/>
      <c r="AD148" s="69"/>
      <c r="AE148" s="69"/>
      <c r="AF148" s="69"/>
    </row>
    <row r="149" spans="1:32" ht="15.75" customHeight="1" x14ac:dyDescent="0.3">
      <c r="A149" s="433"/>
      <c r="B149" s="433"/>
      <c r="C149" s="69"/>
      <c r="D149" s="69"/>
      <c r="E149" s="69"/>
      <c r="F149" s="69"/>
      <c r="G149" s="69"/>
      <c r="H149" s="69"/>
      <c r="I149" s="69"/>
      <c r="J149" s="69"/>
      <c r="K149" s="448"/>
      <c r="L149" s="448"/>
      <c r="M149" s="448"/>
      <c r="N149" s="69"/>
      <c r="O149" s="69"/>
      <c r="P149" s="69"/>
      <c r="Q149" s="69"/>
      <c r="R149" s="69"/>
      <c r="S149" s="69"/>
      <c r="T149" s="69"/>
      <c r="U149" s="69"/>
      <c r="V149" s="69"/>
      <c r="W149" s="69"/>
      <c r="X149" s="69"/>
      <c r="Y149" s="69"/>
      <c r="Z149" s="69"/>
      <c r="AA149" s="69"/>
      <c r="AB149" s="69"/>
      <c r="AC149" s="69"/>
      <c r="AD149" s="69"/>
      <c r="AE149" s="69"/>
      <c r="AF149" s="69"/>
    </row>
    <row r="150" spans="1:32" ht="15.75" customHeight="1" x14ac:dyDescent="0.3">
      <c r="A150" s="433"/>
      <c r="B150" s="433"/>
      <c r="C150" s="69"/>
      <c r="D150" s="69"/>
      <c r="E150" s="69"/>
      <c r="F150" s="69"/>
      <c r="G150" s="69"/>
      <c r="H150" s="69"/>
      <c r="I150" s="69"/>
      <c r="J150" s="69"/>
      <c r="K150" s="448"/>
      <c r="L150" s="448"/>
      <c r="M150" s="448"/>
      <c r="N150" s="69"/>
      <c r="O150" s="69"/>
      <c r="P150" s="69"/>
      <c r="Q150" s="69"/>
      <c r="R150" s="69"/>
      <c r="S150" s="69"/>
      <c r="T150" s="69"/>
      <c r="U150" s="69"/>
      <c r="V150" s="69"/>
      <c r="W150" s="69"/>
      <c r="X150" s="69"/>
      <c r="Y150" s="69"/>
      <c r="Z150" s="69"/>
      <c r="AA150" s="69"/>
      <c r="AB150" s="69"/>
      <c r="AC150" s="69"/>
      <c r="AD150" s="69"/>
      <c r="AE150" s="69"/>
      <c r="AF150" s="69"/>
    </row>
    <row r="151" spans="1:32" ht="15.75" customHeight="1" x14ac:dyDescent="0.3">
      <c r="A151" s="433"/>
      <c r="B151" s="433"/>
      <c r="C151" s="69"/>
      <c r="D151" s="69"/>
      <c r="E151" s="69"/>
      <c r="F151" s="69"/>
      <c r="G151" s="69"/>
      <c r="H151" s="69"/>
      <c r="I151" s="69"/>
      <c r="J151" s="69"/>
      <c r="K151" s="448"/>
      <c r="L151" s="448"/>
      <c r="M151" s="448"/>
      <c r="N151" s="69"/>
      <c r="O151" s="69"/>
      <c r="P151" s="69"/>
      <c r="Q151" s="69"/>
      <c r="R151" s="69"/>
      <c r="S151" s="69"/>
      <c r="T151" s="69"/>
      <c r="U151" s="69"/>
      <c r="V151" s="69"/>
      <c r="W151" s="69"/>
      <c r="X151" s="69"/>
      <c r="Y151" s="69"/>
      <c r="Z151" s="69"/>
      <c r="AA151" s="69"/>
      <c r="AB151" s="69"/>
      <c r="AC151" s="69"/>
      <c r="AD151" s="69"/>
      <c r="AE151" s="69"/>
      <c r="AF151" s="69"/>
    </row>
    <row r="152" spans="1:32" ht="15.75" customHeight="1" x14ac:dyDescent="0.3">
      <c r="A152" s="433"/>
      <c r="B152" s="433"/>
      <c r="C152" s="69"/>
      <c r="D152" s="69"/>
      <c r="E152" s="69"/>
      <c r="F152" s="69"/>
      <c r="G152" s="69"/>
      <c r="H152" s="69"/>
      <c r="I152" s="69"/>
      <c r="J152" s="69"/>
      <c r="K152" s="448"/>
      <c r="L152" s="448"/>
      <c r="M152" s="448"/>
      <c r="N152" s="69"/>
      <c r="O152" s="69"/>
      <c r="P152" s="69"/>
      <c r="Q152" s="69"/>
      <c r="R152" s="69"/>
      <c r="S152" s="69"/>
      <c r="T152" s="69"/>
      <c r="U152" s="69"/>
      <c r="V152" s="69"/>
      <c r="W152" s="69"/>
      <c r="X152" s="69"/>
      <c r="Y152" s="69"/>
      <c r="Z152" s="69"/>
      <c r="AA152" s="69"/>
      <c r="AB152" s="69"/>
      <c r="AC152" s="69"/>
      <c r="AD152" s="69"/>
      <c r="AE152" s="69"/>
      <c r="AF152" s="69"/>
    </row>
    <row r="153" spans="1:32" ht="15.75" customHeight="1" x14ac:dyDescent="0.3">
      <c r="A153" s="433"/>
      <c r="B153" s="433"/>
      <c r="C153" s="69"/>
      <c r="D153" s="69"/>
      <c r="E153" s="69"/>
      <c r="F153" s="69"/>
      <c r="G153" s="69"/>
      <c r="H153" s="69"/>
      <c r="I153" s="69"/>
      <c r="J153" s="69"/>
      <c r="K153" s="448"/>
      <c r="L153" s="448"/>
      <c r="M153" s="448"/>
      <c r="N153" s="69"/>
      <c r="O153" s="69"/>
      <c r="P153" s="69"/>
      <c r="Q153" s="69"/>
      <c r="R153" s="69"/>
      <c r="S153" s="69"/>
      <c r="T153" s="69"/>
      <c r="U153" s="69"/>
      <c r="V153" s="69"/>
      <c r="W153" s="69"/>
      <c r="X153" s="69"/>
      <c r="Y153" s="69"/>
      <c r="Z153" s="69"/>
      <c r="AA153" s="69"/>
      <c r="AB153" s="69"/>
      <c r="AC153" s="69"/>
      <c r="AD153" s="69"/>
      <c r="AE153" s="69"/>
      <c r="AF153" s="69"/>
    </row>
    <row r="154" spans="1:32" ht="15.75" customHeight="1" x14ac:dyDescent="0.3">
      <c r="A154" s="433"/>
      <c r="B154" s="433"/>
      <c r="C154" s="69"/>
      <c r="D154" s="69"/>
      <c r="E154" s="69"/>
      <c r="F154" s="69"/>
      <c r="G154" s="69"/>
      <c r="H154" s="69"/>
      <c r="I154" s="69"/>
      <c r="J154" s="69"/>
      <c r="K154" s="448"/>
      <c r="L154" s="448"/>
      <c r="M154" s="448"/>
      <c r="N154" s="69"/>
      <c r="O154" s="69"/>
      <c r="P154" s="69"/>
      <c r="Q154" s="69"/>
      <c r="R154" s="69"/>
      <c r="S154" s="69"/>
      <c r="T154" s="69"/>
      <c r="U154" s="69"/>
      <c r="V154" s="69"/>
      <c r="W154" s="69"/>
      <c r="X154" s="69"/>
      <c r="Y154" s="69"/>
      <c r="Z154" s="69"/>
      <c r="AA154" s="69"/>
      <c r="AB154" s="69"/>
      <c r="AC154" s="69"/>
      <c r="AD154" s="69"/>
      <c r="AE154" s="69"/>
      <c r="AF154" s="69"/>
    </row>
    <row r="155" spans="1:32" ht="15.75" customHeight="1" x14ac:dyDescent="0.3">
      <c r="A155" s="433"/>
      <c r="B155" s="433"/>
      <c r="C155" s="69"/>
      <c r="D155" s="69"/>
      <c r="E155" s="69"/>
      <c r="F155" s="69"/>
      <c r="G155" s="69"/>
      <c r="H155" s="69"/>
      <c r="I155" s="69"/>
      <c r="J155" s="69"/>
      <c r="K155" s="448"/>
      <c r="L155" s="448"/>
      <c r="M155" s="448"/>
      <c r="N155" s="69"/>
      <c r="O155" s="69"/>
      <c r="P155" s="69"/>
      <c r="Q155" s="69"/>
      <c r="R155" s="69"/>
      <c r="S155" s="69"/>
      <c r="T155" s="69"/>
      <c r="U155" s="69"/>
      <c r="V155" s="69"/>
      <c r="W155" s="69"/>
      <c r="X155" s="69"/>
      <c r="Y155" s="69"/>
      <c r="Z155" s="69"/>
      <c r="AA155" s="69"/>
      <c r="AB155" s="69"/>
      <c r="AC155" s="69"/>
      <c r="AD155" s="69"/>
      <c r="AE155" s="69"/>
      <c r="AF155" s="69"/>
    </row>
    <row r="156" spans="1:32" ht="15.75" customHeight="1" x14ac:dyDescent="0.3">
      <c r="A156" s="433"/>
      <c r="B156" s="433"/>
      <c r="C156" s="69"/>
      <c r="D156" s="69"/>
      <c r="E156" s="69"/>
      <c r="F156" s="69"/>
      <c r="G156" s="69"/>
      <c r="H156" s="69"/>
      <c r="I156" s="69"/>
      <c r="J156" s="69"/>
      <c r="K156" s="448"/>
      <c r="L156" s="448"/>
      <c r="M156" s="448"/>
      <c r="N156" s="69"/>
      <c r="O156" s="69"/>
      <c r="P156" s="69"/>
      <c r="Q156" s="69"/>
      <c r="R156" s="69"/>
      <c r="S156" s="69"/>
      <c r="T156" s="69"/>
      <c r="U156" s="69"/>
      <c r="V156" s="69"/>
      <c r="W156" s="69"/>
      <c r="X156" s="69"/>
      <c r="Y156" s="69"/>
      <c r="Z156" s="69"/>
      <c r="AA156" s="69"/>
      <c r="AB156" s="69"/>
      <c r="AC156" s="69"/>
      <c r="AD156" s="69"/>
      <c r="AE156" s="69"/>
      <c r="AF156" s="69"/>
    </row>
    <row r="157" spans="1:32" ht="15.75" customHeight="1" x14ac:dyDescent="0.3">
      <c r="A157" s="433"/>
      <c r="B157" s="433"/>
      <c r="C157" s="69"/>
      <c r="D157" s="69"/>
      <c r="E157" s="69"/>
      <c r="F157" s="69"/>
      <c r="G157" s="69"/>
      <c r="H157" s="69"/>
      <c r="I157" s="69"/>
      <c r="J157" s="69"/>
      <c r="K157" s="448"/>
      <c r="L157" s="448"/>
      <c r="M157" s="448"/>
      <c r="N157" s="69"/>
      <c r="O157" s="69"/>
      <c r="P157" s="69"/>
      <c r="Q157" s="69"/>
      <c r="R157" s="69"/>
      <c r="S157" s="69"/>
      <c r="T157" s="69"/>
      <c r="U157" s="69"/>
      <c r="V157" s="69"/>
      <c r="W157" s="69"/>
      <c r="X157" s="69"/>
      <c r="Y157" s="69"/>
      <c r="Z157" s="69"/>
      <c r="AA157" s="69"/>
      <c r="AB157" s="69"/>
      <c r="AC157" s="69"/>
      <c r="AD157" s="69"/>
      <c r="AE157" s="69"/>
      <c r="AF157" s="69"/>
    </row>
    <row r="158" spans="1:32" ht="15.75" customHeight="1" x14ac:dyDescent="0.3">
      <c r="A158" s="433"/>
      <c r="B158" s="433"/>
      <c r="C158" s="69"/>
      <c r="D158" s="69"/>
      <c r="E158" s="69"/>
      <c r="F158" s="69"/>
      <c r="G158" s="69"/>
      <c r="H158" s="69"/>
      <c r="I158" s="69"/>
      <c r="J158" s="69"/>
      <c r="K158" s="448"/>
      <c r="L158" s="448"/>
      <c r="M158" s="448"/>
      <c r="N158" s="69"/>
      <c r="O158" s="69"/>
      <c r="P158" s="69"/>
      <c r="Q158" s="69"/>
      <c r="R158" s="69"/>
      <c r="S158" s="69"/>
      <c r="T158" s="69"/>
      <c r="U158" s="69"/>
      <c r="V158" s="69"/>
      <c r="W158" s="69"/>
      <c r="X158" s="69"/>
      <c r="Y158" s="69"/>
      <c r="Z158" s="69"/>
      <c r="AA158" s="69"/>
      <c r="AB158" s="69"/>
      <c r="AC158" s="69"/>
      <c r="AD158" s="69"/>
      <c r="AE158" s="69"/>
      <c r="AF158" s="69"/>
    </row>
    <row r="159" spans="1:32" ht="15.75" customHeight="1" x14ac:dyDescent="0.3">
      <c r="A159" s="433"/>
      <c r="B159" s="433"/>
      <c r="C159" s="69"/>
      <c r="D159" s="69"/>
      <c r="E159" s="69"/>
      <c r="F159" s="69"/>
      <c r="G159" s="69"/>
      <c r="H159" s="69"/>
      <c r="I159" s="69"/>
      <c r="J159" s="69"/>
      <c r="K159" s="448"/>
      <c r="L159" s="448"/>
      <c r="M159" s="448"/>
      <c r="N159" s="69"/>
      <c r="O159" s="69"/>
      <c r="P159" s="69"/>
      <c r="Q159" s="69"/>
      <c r="R159" s="69"/>
      <c r="S159" s="69"/>
      <c r="T159" s="69"/>
      <c r="U159" s="69"/>
      <c r="V159" s="69"/>
      <c r="W159" s="69"/>
      <c r="X159" s="69"/>
      <c r="Y159" s="69"/>
      <c r="Z159" s="69"/>
      <c r="AA159" s="69"/>
      <c r="AB159" s="69"/>
      <c r="AC159" s="69"/>
      <c r="AD159" s="69"/>
      <c r="AE159" s="69"/>
      <c r="AF159" s="69"/>
    </row>
    <row r="160" spans="1:32" ht="15.75" customHeight="1" x14ac:dyDescent="0.3">
      <c r="A160" s="433"/>
      <c r="B160" s="433"/>
      <c r="C160" s="69"/>
      <c r="D160" s="69"/>
      <c r="E160" s="69"/>
      <c r="F160" s="69"/>
      <c r="G160" s="69"/>
      <c r="H160" s="69"/>
      <c r="I160" s="69"/>
      <c r="J160" s="69"/>
      <c r="K160" s="448"/>
      <c r="L160" s="448"/>
      <c r="M160" s="448"/>
      <c r="N160" s="69"/>
      <c r="O160" s="69"/>
      <c r="P160" s="69"/>
      <c r="Q160" s="69"/>
      <c r="R160" s="69"/>
      <c r="S160" s="69"/>
      <c r="T160" s="69"/>
      <c r="U160" s="69"/>
      <c r="V160" s="69"/>
      <c r="W160" s="69"/>
      <c r="X160" s="69"/>
      <c r="Y160" s="69"/>
      <c r="Z160" s="69"/>
      <c r="AA160" s="69"/>
      <c r="AB160" s="69"/>
      <c r="AC160" s="69"/>
      <c r="AD160" s="69"/>
      <c r="AE160" s="69"/>
      <c r="AF160" s="69"/>
    </row>
    <row r="161" spans="1:32" ht="15.75" customHeight="1" x14ac:dyDescent="0.3">
      <c r="A161" s="433"/>
      <c r="B161" s="433"/>
      <c r="C161" s="69"/>
      <c r="D161" s="69"/>
      <c r="E161" s="69"/>
      <c r="F161" s="69"/>
      <c r="G161" s="69"/>
      <c r="H161" s="69"/>
      <c r="I161" s="69"/>
      <c r="J161" s="69"/>
      <c r="K161" s="448"/>
      <c r="L161" s="448"/>
      <c r="M161" s="448"/>
      <c r="N161" s="69"/>
      <c r="O161" s="69"/>
      <c r="P161" s="69"/>
      <c r="Q161" s="69"/>
      <c r="R161" s="69"/>
      <c r="S161" s="69"/>
      <c r="T161" s="69"/>
      <c r="U161" s="69"/>
      <c r="V161" s="69"/>
      <c r="W161" s="69"/>
      <c r="X161" s="69"/>
      <c r="Y161" s="69"/>
      <c r="Z161" s="69"/>
      <c r="AA161" s="69"/>
      <c r="AB161" s="69"/>
      <c r="AC161" s="69"/>
      <c r="AD161" s="69"/>
      <c r="AE161" s="69"/>
      <c r="AF161" s="69"/>
    </row>
    <row r="162" spans="1:32" ht="15.75" customHeight="1" x14ac:dyDescent="0.3">
      <c r="A162" s="433"/>
      <c r="B162" s="433"/>
      <c r="C162" s="69"/>
      <c r="D162" s="69"/>
      <c r="E162" s="69"/>
      <c r="F162" s="69"/>
      <c r="G162" s="69"/>
      <c r="H162" s="69"/>
      <c r="I162" s="69"/>
      <c r="J162" s="69"/>
      <c r="K162" s="448"/>
      <c r="L162" s="448"/>
      <c r="M162" s="448"/>
      <c r="N162" s="69"/>
      <c r="O162" s="69"/>
      <c r="P162" s="69"/>
      <c r="Q162" s="69"/>
      <c r="R162" s="69"/>
      <c r="S162" s="69"/>
      <c r="T162" s="69"/>
      <c r="U162" s="69"/>
      <c r="V162" s="69"/>
      <c r="W162" s="69"/>
      <c r="X162" s="69"/>
      <c r="Y162" s="69"/>
      <c r="Z162" s="69"/>
      <c r="AA162" s="69"/>
      <c r="AB162" s="69"/>
      <c r="AC162" s="69"/>
      <c r="AD162" s="69"/>
      <c r="AE162" s="69"/>
      <c r="AF162" s="69"/>
    </row>
    <row r="163" spans="1:32" ht="15.75" customHeight="1" x14ac:dyDescent="0.3">
      <c r="A163" s="433"/>
      <c r="B163" s="433"/>
      <c r="C163" s="69"/>
      <c r="D163" s="69"/>
      <c r="E163" s="69"/>
      <c r="F163" s="69"/>
      <c r="G163" s="69"/>
      <c r="H163" s="69"/>
      <c r="I163" s="69"/>
      <c r="J163" s="69"/>
      <c r="K163" s="448"/>
      <c r="L163" s="448"/>
      <c r="M163" s="448"/>
      <c r="N163" s="69"/>
      <c r="O163" s="69"/>
      <c r="P163" s="69"/>
      <c r="Q163" s="69"/>
      <c r="R163" s="69"/>
      <c r="S163" s="69"/>
      <c r="T163" s="69"/>
      <c r="U163" s="69"/>
      <c r="V163" s="69"/>
      <c r="W163" s="69"/>
      <c r="X163" s="69"/>
      <c r="Y163" s="69"/>
      <c r="Z163" s="69"/>
      <c r="AA163" s="69"/>
      <c r="AB163" s="69"/>
      <c r="AC163" s="69"/>
      <c r="AD163" s="69"/>
      <c r="AE163" s="69"/>
      <c r="AF163" s="69"/>
    </row>
    <row r="164" spans="1:32" ht="15.75" customHeight="1" x14ac:dyDescent="0.3">
      <c r="A164" s="433"/>
      <c r="B164" s="433"/>
      <c r="C164" s="69"/>
      <c r="D164" s="69"/>
      <c r="E164" s="69"/>
      <c r="F164" s="69"/>
      <c r="G164" s="69"/>
      <c r="H164" s="69"/>
      <c r="I164" s="69"/>
      <c r="J164" s="69"/>
      <c r="K164" s="448"/>
      <c r="L164" s="448"/>
      <c r="M164" s="448"/>
      <c r="N164" s="69"/>
      <c r="O164" s="69"/>
      <c r="P164" s="69"/>
      <c r="Q164" s="69"/>
      <c r="R164" s="69"/>
      <c r="S164" s="69"/>
      <c r="T164" s="69"/>
      <c r="U164" s="69"/>
      <c r="V164" s="69"/>
      <c r="W164" s="69"/>
      <c r="X164" s="69"/>
      <c r="Y164" s="69"/>
      <c r="Z164" s="69"/>
      <c r="AA164" s="69"/>
      <c r="AB164" s="69"/>
      <c r="AC164" s="69"/>
      <c r="AD164" s="69"/>
      <c r="AE164" s="69"/>
      <c r="AF164" s="69"/>
    </row>
    <row r="165" spans="1:32" ht="15.75" customHeight="1" x14ac:dyDescent="0.3">
      <c r="A165" s="433"/>
      <c r="B165" s="433"/>
      <c r="C165" s="69"/>
      <c r="D165" s="69"/>
      <c r="E165" s="69"/>
      <c r="F165" s="69"/>
      <c r="G165" s="69"/>
      <c r="H165" s="69"/>
      <c r="I165" s="69"/>
      <c r="J165" s="69"/>
      <c r="K165" s="448"/>
      <c r="L165" s="448"/>
      <c r="M165" s="448"/>
      <c r="N165" s="69"/>
      <c r="O165" s="69"/>
      <c r="P165" s="69"/>
      <c r="Q165" s="69"/>
      <c r="R165" s="69"/>
      <c r="S165" s="69"/>
      <c r="T165" s="69"/>
      <c r="U165" s="69"/>
      <c r="V165" s="69"/>
      <c r="W165" s="69"/>
      <c r="X165" s="69"/>
      <c r="Y165" s="69"/>
      <c r="Z165" s="69"/>
      <c r="AA165" s="69"/>
      <c r="AB165" s="69"/>
      <c r="AC165" s="69"/>
      <c r="AD165" s="69"/>
      <c r="AE165" s="69"/>
      <c r="AF165" s="69"/>
    </row>
    <row r="166" spans="1:32" ht="15.75" customHeight="1" x14ac:dyDescent="0.3">
      <c r="A166" s="433"/>
      <c r="B166" s="433"/>
      <c r="C166" s="69"/>
      <c r="D166" s="69"/>
      <c r="E166" s="69"/>
      <c r="F166" s="69"/>
      <c r="G166" s="69"/>
      <c r="H166" s="69"/>
      <c r="I166" s="69"/>
      <c r="J166" s="69"/>
      <c r="K166" s="448"/>
      <c r="L166" s="448"/>
      <c r="M166" s="448"/>
      <c r="N166" s="69"/>
      <c r="O166" s="69"/>
      <c r="P166" s="69"/>
      <c r="Q166" s="69"/>
      <c r="R166" s="69"/>
      <c r="S166" s="69"/>
      <c r="T166" s="69"/>
      <c r="U166" s="69"/>
      <c r="V166" s="69"/>
      <c r="W166" s="69"/>
      <c r="X166" s="69"/>
      <c r="Y166" s="69"/>
      <c r="Z166" s="69"/>
      <c r="AA166" s="69"/>
      <c r="AB166" s="69"/>
      <c r="AC166" s="69"/>
      <c r="AD166" s="69"/>
      <c r="AE166" s="69"/>
      <c r="AF166" s="69"/>
    </row>
    <row r="167" spans="1:32" ht="15.75" customHeight="1" x14ac:dyDescent="0.3">
      <c r="A167" s="433"/>
      <c r="B167" s="433"/>
      <c r="C167" s="69"/>
      <c r="D167" s="69"/>
      <c r="E167" s="69"/>
      <c r="F167" s="69"/>
      <c r="G167" s="69"/>
      <c r="H167" s="69"/>
      <c r="I167" s="69"/>
      <c r="J167" s="69"/>
      <c r="K167" s="448"/>
      <c r="L167" s="448"/>
      <c r="M167" s="448"/>
      <c r="N167" s="69"/>
      <c r="O167" s="69"/>
      <c r="P167" s="69"/>
      <c r="Q167" s="69"/>
      <c r="R167" s="69"/>
      <c r="S167" s="69"/>
      <c r="T167" s="69"/>
      <c r="U167" s="69"/>
      <c r="V167" s="69"/>
      <c r="W167" s="69"/>
      <c r="X167" s="69"/>
      <c r="Y167" s="69"/>
      <c r="Z167" s="69"/>
      <c r="AA167" s="69"/>
      <c r="AB167" s="69"/>
      <c r="AC167" s="69"/>
      <c r="AD167" s="69"/>
      <c r="AE167" s="69"/>
      <c r="AF167" s="69"/>
    </row>
    <row r="168" spans="1:32" ht="15.75" customHeight="1" x14ac:dyDescent="0.3">
      <c r="A168" s="433"/>
      <c r="B168" s="433"/>
      <c r="C168" s="69"/>
      <c r="D168" s="69"/>
      <c r="E168" s="69"/>
      <c r="F168" s="69"/>
      <c r="G168" s="69"/>
      <c r="H168" s="69"/>
      <c r="I168" s="69"/>
      <c r="J168" s="69"/>
      <c r="K168" s="448"/>
      <c r="L168" s="448"/>
      <c r="M168" s="448"/>
      <c r="N168" s="69"/>
      <c r="O168" s="69"/>
      <c r="P168" s="69"/>
      <c r="Q168" s="69"/>
      <c r="R168" s="69"/>
      <c r="S168" s="69"/>
      <c r="T168" s="69"/>
      <c r="U168" s="69"/>
      <c r="V168" s="69"/>
      <c r="W168" s="69"/>
      <c r="X168" s="69"/>
      <c r="Y168" s="69"/>
      <c r="Z168" s="69"/>
      <c r="AA168" s="69"/>
      <c r="AB168" s="69"/>
      <c r="AC168" s="69"/>
      <c r="AD168" s="69"/>
      <c r="AE168" s="69"/>
      <c r="AF168" s="69"/>
    </row>
    <row r="169" spans="1:32" ht="15.75" customHeight="1" x14ac:dyDescent="0.3">
      <c r="A169" s="433"/>
      <c r="B169" s="433"/>
      <c r="C169" s="69"/>
      <c r="D169" s="69"/>
      <c r="E169" s="69"/>
      <c r="F169" s="69"/>
      <c r="G169" s="69"/>
      <c r="H169" s="69"/>
      <c r="I169" s="69"/>
      <c r="J169" s="69"/>
      <c r="K169" s="448"/>
      <c r="L169" s="448"/>
      <c r="M169" s="448"/>
      <c r="N169" s="69"/>
      <c r="O169" s="69"/>
      <c r="P169" s="69"/>
      <c r="Q169" s="69"/>
      <c r="R169" s="69"/>
      <c r="S169" s="69"/>
      <c r="T169" s="69"/>
      <c r="U169" s="69"/>
      <c r="V169" s="69"/>
      <c r="W169" s="69"/>
      <c r="X169" s="69"/>
      <c r="Y169" s="69"/>
      <c r="Z169" s="69"/>
      <c r="AA169" s="69"/>
      <c r="AB169" s="69"/>
      <c r="AC169" s="69"/>
      <c r="AD169" s="69"/>
      <c r="AE169" s="69"/>
      <c r="AF169" s="69"/>
    </row>
    <row r="170" spans="1:32" ht="15.75" customHeight="1" x14ac:dyDescent="0.3">
      <c r="A170" s="433"/>
      <c r="B170" s="433"/>
      <c r="C170" s="69"/>
      <c r="D170" s="69"/>
      <c r="E170" s="69"/>
      <c r="F170" s="69"/>
      <c r="G170" s="69"/>
      <c r="H170" s="69"/>
      <c r="I170" s="69"/>
      <c r="J170" s="69"/>
      <c r="K170" s="448"/>
      <c r="L170" s="448"/>
      <c r="M170" s="448"/>
      <c r="N170" s="69"/>
      <c r="O170" s="69"/>
      <c r="P170" s="69"/>
      <c r="Q170" s="69"/>
      <c r="R170" s="69"/>
      <c r="S170" s="69"/>
      <c r="T170" s="69"/>
      <c r="U170" s="69"/>
      <c r="V170" s="69"/>
      <c r="W170" s="69"/>
      <c r="X170" s="69"/>
      <c r="Y170" s="69"/>
      <c r="Z170" s="69"/>
      <c r="AA170" s="69"/>
      <c r="AB170" s="69"/>
      <c r="AC170" s="69"/>
      <c r="AD170" s="69"/>
      <c r="AE170" s="69"/>
      <c r="AF170" s="69"/>
    </row>
    <row r="171" spans="1:32" ht="15.75" customHeight="1" x14ac:dyDescent="0.3">
      <c r="A171" s="433"/>
      <c r="B171" s="433"/>
      <c r="C171" s="69"/>
      <c r="D171" s="69"/>
      <c r="E171" s="69"/>
      <c r="F171" s="69"/>
      <c r="G171" s="69"/>
      <c r="H171" s="69"/>
      <c r="I171" s="69"/>
      <c r="J171" s="69"/>
      <c r="K171" s="448"/>
      <c r="L171" s="448"/>
      <c r="M171" s="448"/>
      <c r="N171" s="69"/>
      <c r="O171" s="69"/>
      <c r="P171" s="69"/>
      <c r="Q171" s="69"/>
      <c r="R171" s="69"/>
      <c r="S171" s="69"/>
      <c r="T171" s="69"/>
      <c r="U171" s="69"/>
      <c r="V171" s="69"/>
      <c r="W171" s="69"/>
      <c r="X171" s="69"/>
      <c r="Y171" s="69"/>
      <c r="Z171" s="69"/>
      <c r="AA171" s="69"/>
      <c r="AB171" s="69"/>
      <c r="AC171" s="69"/>
      <c r="AD171" s="69"/>
      <c r="AE171" s="69"/>
      <c r="AF171" s="69"/>
    </row>
    <row r="172" spans="1:32" ht="15.75" customHeight="1" x14ac:dyDescent="0.3">
      <c r="A172" s="433"/>
      <c r="B172" s="433"/>
      <c r="C172" s="69"/>
      <c r="D172" s="69"/>
      <c r="E172" s="69"/>
      <c r="F172" s="69"/>
      <c r="G172" s="69"/>
      <c r="H172" s="69"/>
      <c r="I172" s="69"/>
      <c r="J172" s="69"/>
      <c r="K172" s="448"/>
      <c r="L172" s="448"/>
      <c r="M172" s="448"/>
      <c r="N172" s="69"/>
      <c r="O172" s="69"/>
      <c r="P172" s="69"/>
      <c r="Q172" s="69"/>
      <c r="R172" s="69"/>
      <c r="S172" s="69"/>
      <c r="T172" s="69"/>
      <c r="U172" s="69"/>
      <c r="V172" s="69"/>
      <c r="W172" s="69"/>
      <c r="X172" s="69"/>
      <c r="Y172" s="69"/>
      <c r="Z172" s="69"/>
      <c r="AA172" s="69"/>
      <c r="AB172" s="69"/>
      <c r="AC172" s="69"/>
      <c r="AD172" s="69"/>
      <c r="AE172" s="69"/>
      <c r="AF172" s="69"/>
    </row>
    <row r="173" spans="1:32" ht="15.75" customHeight="1" x14ac:dyDescent="0.3">
      <c r="A173" s="433"/>
      <c r="B173" s="433"/>
      <c r="C173" s="69"/>
      <c r="D173" s="69"/>
      <c r="E173" s="69"/>
      <c r="F173" s="69"/>
      <c r="G173" s="69"/>
      <c r="H173" s="69"/>
      <c r="I173" s="69"/>
      <c r="J173" s="69"/>
      <c r="K173" s="448"/>
      <c r="L173" s="448"/>
      <c r="M173" s="448"/>
      <c r="N173" s="69"/>
      <c r="O173" s="69"/>
      <c r="P173" s="69"/>
      <c r="Q173" s="69"/>
      <c r="R173" s="69"/>
      <c r="S173" s="69"/>
      <c r="T173" s="69"/>
      <c r="U173" s="69"/>
      <c r="V173" s="69"/>
      <c r="W173" s="69"/>
      <c r="X173" s="69"/>
      <c r="Y173" s="69"/>
      <c r="Z173" s="69"/>
      <c r="AA173" s="69"/>
      <c r="AB173" s="69"/>
      <c r="AC173" s="69"/>
      <c r="AD173" s="69"/>
      <c r="AE173" s="69"/>
      <c r="AF173" s="69"/>
    </row>
    <row r="174" spans="1:32" ht="15.75" customHeight="1" x14ac:dyDescent="0.3">
      <c r="A174" s="433"/>
      <c r="B174" s="433"/>
      <c r="C174" s="69"/>
      <c r="D174" s="69"/>
      <c r="E174" s="69"/>
      <c r="F174" s="69"/>
      <c r="G174" s="69"/>
      <c r="H174" s="69"/>
      <c r="I174" s="69"/>
      <c r="J174" s="69"/>
      <c r="K174" s="448"/>
      <c r="L174" s="448"/>
      <c r="M174" s="448"/>
      <c r="N174" s="69"/>
      <c r="O174" s="69"/>
      <c r="P174" s="69"/>
      <c r="Q174" s="69"/>
      <c r="R174" s="69"/>
      <c r="S174" s="69"/>
      <c r="T174" s="69"/>
      <c r="U174" s="69"/>
      <c r="V174" s="69"/>
      <c r="W174" s="69"/>
      <c r="X174" s="69"/>
      <c r="Y174" s="69"/>
      <c r="Z174" s="69"/>
      <c r="AA174" s="69"/>
      <c r="AB174" s="69"/>
      <c r="AC174" s="69"/>
      <c r="AD174" s="69"/>
      <c r="AE174" s="69"/>
      <c r="AF174" s="69"/>
    </row>
    <row r="175" spans="1:32" ht="15.75" customHeight="1" x14ac:dyDescent="0.3">
      <c r="A175" s="433"/>
      <c r="B175" s="433"/>
      <c r="C175" s="69"/>
      <c r="D175" s="69"/>
      <c r="E175" s="69"/>
      <c r="F175" s="69"/>
      <c r="G175" s="69"/>
      <c r="H175" s="69"/>
      <c r="I175" s="69"/>
      <c r="J175" s="69"/>
      <c r="K175" s="448"/>
      <c r="L175" s="448"/>
      <c r="M175" s="448"/>
      <c r="N175" s="69"/>
      <c r="O175" s="69"/>
      <c r="P175" s="69"/>
      <c r="Q175" s="69"/>
      <c r="R175" s="69"/>
      <c r="S175" s="69"/>
      <c r="T175" s="69"/>
      <c r="U175" s="69"/>
      <c r="V175" s="69"/>
      <c r="W175" s="69"/>
      <c r="X175" s="69"/>
      <c r="Y175" s="69"/>
      <c r="Z175" s="69"/>
      <c r="AA175" s="69"/>
      <c r="AB175" s="69"/>
      <c r="AC175" s="69"/>
      <c r="AD175" s="69"/>
      <c r="AE175" s="69"/>
      <c r="AF175" s="69"/>
    </row>
    <row r="176" spans="1:32" ht="15.75" customHeight="1" x14ac:dyDescent="0.3">
      <c r="A176" s="433"/>
      <c r="B176" s="433"/>
      <c r="C176" s="69"/>
      <c r="D176" s="69"/>
      <c r="E176" s="69"/>
      <c r="F176" s="69"/>
      <c r="G176" s="69"/>
      <c r="H176" s="69"/>
      <c r="I176" s="69"/>
      <c r="J176" s="69"/>
      <c r="K176" s="448"/>
      <c r="L176" s="448"/>
      <c r="M176" s="448"/>
      <c r="N176" s="69"/>
      <c r="O176" s="69"/>
      <c r="P176" s="69"/>
      <c r="Q176" s="69"/>
      <c r="R176" s="69"/>
      <c r="S176" s="69"/>
      <c r="T176" s="69"/>
      <c r="U176" s="69"/>
      <c r="V176" s="69"/>
      <c r="W176" s="69"/>
      <c r="X176" s="69"/>
      <c r="Y176" s="69"/>
      <c r="Z176" s="69"/>
      <c r="AA176" s="69"/>
      <c r="AB176" s="69"/>
      <c r="AC176" s="69"/>
      <c r="AD176" s="69"/>
      <c r="AE176" s="69"/>
      <c r="AF176" s="69"/>
    </row>
    <row r="177" spans="1:32" ht="15.75" customHeight="1" x14ac:dyDescent="0.3">
      <c r="A177" s="433"/>
      <c r="B177" s="433"/>
      <c r="C177" s="69"/>
      <c r="D177" s="69"/>
      <c r="E177" s="69"/>
      <c r="F177" s="69"/>
      <c r="G177" s="69"/>
      <c r="H177" s="69"/>
      <c r="I177" s="69"/>
      <c r="J177" s="69"/>
      <c r="K177" s="448"/>
      <c r="L177" s="448"/>
      <c r="M177" s="448"/>
      <c r="N177" s="69"/>
      <c r="O177" s="69"/>
      <c r="P177" s="69"/>
      <c r="Q177" s="69"/>
      <c r="R177" s="69"/>
      <c r="S177" s="69"/>
      <c r="T177" s="69"/>
      <c r="U177" s="69"/>
      <c r="V177" s="69"/>
      <c r="W177" s="69"/>
      <c r="X177" s="69"/>
      <c r="Y177" s="69"/>
      <c r="Z177" s="69"/>
      <c r="AA177" s="69"/>
      <c r="AB177" s="69"/>
      <c r="AC177" s="69"/>
      <c r="AD177" s="69"/>
      <c r="AE177" s="69"/>
      <c r="AF177" s="69"/>
    </row>
    <row r="178" spans="1:32" ht="15.75" customHeight="1" x14ac:dyDescent="0.3">
      <c r="A178" s="433"/>
      <c r="B178" s="433"/>
      <c r="C178" s="69"/>
      <c r="D178" s="69"/>
      <c r="E178" s="69"/>
      <c r="F178" s="69"/>
      <c r="G178" s="69"/>
      <c r="H178" s="69"/>
      <c r="I178" s="69"/>
      <c r="J178" s="69"/>
      <c r="K178" s="448"/>
      <c r="L178" s="448"/>
      <c r="M178" s="448"/>
      <c r="N178" s="69"/>
      <c r="O178" s="69"/>
      <c r="P178" s="69"/>
      <c r="Q178" s="69"/>
      <c r="R178" s="69"/>
      <c r="S178" s="69"/>
      <c r="T178" s="69"/>
      <c r="U178" s="69"/>
      <c r="V178" s="69"/>
      <c r="W178" s="69"/>
      <c r="X178" s="69"/>
      <c r="Y178" s="69"/>
      <c r="Z178" s="69"/>
      <c r="AA178" s="69"/>
      <c r="AB178" s="69"/>
      <c r="AC178" s="69"/>
      <c r="AD178" s="69"/>
      <c r="AE178" s="69"/>
      <c r="AF178" s="69"/>
    </row>
    <row r="179" spans="1:32" ht="15.75" customHeight="1" x14ac:dyDescent="0.3">
      <c r="A179" s="433"/>
      <c r="B179" s="433"/>
      <c r="C179" s="69"/>
      <c r="D179" s="69"/>
      <c r="E179" s="69"/>
      <c r="F179" s="69"/>
      <c r="G179" s="69"/>
      <c r="H179" s="69"/>
      <c r="I179" s="69"/>
      <c r="J179" s="69"/>
      <c r="K179" s="448"/>
      <c r="L179" s="448"/>
      <c r="M179" s="448"/>
      <c r="N179" s="69"/>
      <c r="O179" s="69"/>
      <c r="P179" s="69"/>
      <c r="Q179" s="69"/>
      <c r="R179" s="69"/>
      <c r="S179" s="69"/>
      <c r="T179" s="69"/>
      <c r="U179" s="69"/>
      <c r="V179" s="69"/>
      <c r="W179" s="69"/>
      <c r="X179" s="69"/>
      <c r="Y179" s="69"/>
      <c r="Z179" s="69"/>
      <c r="AA179" s="69"/>
      <c r="AB179" s="69"/>
      <c r="AC179" s="69"/>
      <c r="AD179" s="69"/>
      <c r="AE179" s="69"/>
      <c r="AF179" s="69"/>
    </row>
    <row r="180" spans="1:32" ht="15.75" customHeight="1" x14ac:dyDescent="0.3">
      <c r="A180" s="433"/>
      <c r="B180" s="433"/>
      <c r="C180" s="69"/>
      <c r="D180" s="69"/>
      <c r="E180" s="69"/>
      <c r="F180" s="69"/>
      <c r="G180" s="69"/>
      <c r="H180" s="69"/>
      <c r="I180" s="69"/>
      <c r="J180" s="69"/>
      <c r="K180" s="448"/>
      <c r="L180" s="448"/>
      <c r="M180" s="448"/>
      <c r="N180" s="69"/>
      <c r="O180" s="69"/>
      <c r="P180" s="69"/>
      <c r="Q180" s="69"/>
      <c r="R180" s="69"/>
      <c r="S180" s="69"/>
      <c r="T180" s="69"/>
      <c r="U180" s="69"/>
      <c r="V180" s="69"/>
      <c r="W180" s="69"/>
      <c r="X180" s="69"/>
      <c r="Y180" s="69"/>
      <c r="Z180" s="69"/>
      <c r="AA180" s="69"/>
      <c r="AB180" s="69"/>
      <c r="AC180" s="69"/>
      <c r="AD180" s="69"/>
      <c r="AE180" s="69"/>
      <c r="AF180" s="69"/>
    </row>
    <row r="181" spans="1:32" ht="15.75" customHeight="1" x14ac:dyDescent="0.3">
      <c r="A181" s="433"/>
      <c r="B181" s="433"/>
      <c r="C181" s="69"/>
      <c r="D181" s="69"/>
      <c r="E181" s="69"/>
      <c r="F181" s="69"/>
      <c r="G181" s="69"/>
      <c r="H181" s="69"/>
      <c r="I181" s="69"/>
      <c r="J181" s="69"/>
      <c r="K181" s="448"/>
      <c r="L181" s="448"/>
      <c r="M181" s="448"/>
      <c r="N181" s="69"/>
      <c r="O181" s="69"/>
      <c r="P181" s="69"/>
      <c r="Q181" s="69"/>
      <c r="R181" s="69"/>
      <c r="S181" s="69"/>
      <c r="T181" s="69"/>
      <c r="U181" s="69"/>
      <c r="V181" s="69"/>
      <c r="W181" s="69"/>
      <c r="X181" s="69"/>
      <c r="Y181" s="69"/>
      <c r="Z181" s="69"/>
      <c r="AA181" s="69"/>
      <c r="AB181" s="69"/>
      <c r="AC181" s="69"/>
      <c r="AD181" s="69"/>
      <c r="AE181" s="69"/>
      <c r="AF181" s="69"/>
    </row>
    <row r="182" spans="1:32" ht="15.75" customHeight="1" x14ac:dyDescent="0.3">
      <c r="A182" s="433"/>
      <c r="B182" s="433"/>
      <c r="C182" s="69"/>
      <c r="D182" s="69"/>
      <c r="E182" s="69"/>
      <c r="F182" s="69"/>
      <c r="G182" s="69"/>
      <c r="H182" s="69"/>
      <c r="I182" s="69"/>
      <c r="J182" s="69"/>
      <c r="K182" s="448"/>
      <c r="L182" s="448"/>
      <c r="M182" s="448"/>
      <c r="N182" s="69"/>
      <c r="O182" s="69"/>
      <c r="P182" s="69"/>
      <c r="Q182" s="69"/>
      <c r="R182" s="69"/>
      <c r="S182" s="69"/>
      <c r="T182" s="69"/>
      <c r="U182" s="69"/>
      <c r="V182" s="69"/>
      <c r="W182" s="69"/>
      <c r="X182" s="69"/>
      <c r="Y182" s="69"/>
      <c r="Z182" s="69"/>
      <c r="AA182" s="69"/>
      <c r="AB182" s="69"/>
      <c r="AC182" s="69"/>
      <c r="AD182" s="69"/>
      <c r="AE182" s="69"/>
      <c r="AF182" s="69"/>
    </row>
    <row r="183" spans="1:32" ht="15.75" customHeight="1" x14ac:dyDescent="0.3">
      <c r="A183" s="433"/>
      <c r="B183" s="433"/>
      <c r="C183" s="69"/>
      <c r="D183" s="69"/>
      <c r="E183" s="69"/>
      <c r="F183" s="69"/>
      <c r="G183" s="69"/>
      <c r="H183" s="69"/>
      <c r="I183" s="69"/>
      <c r="J183" s="69"/>
      <c r="K183" s="448"/>
      <c r="L183" s="448"/>
      <c r="M183" s="448"/>
      <c r="N183" s="69"/>
      <c r="O183" s="69"/>
      <c r="P183" s="69"/>
      <c r="Q183" s="69"/>
      <c r="R183" s="69"/>
      <c r="S183" s="69"/>
      <c r="T183" s="69"/>
      <c r="U183" s="69"/>
      <c r="V183" s="69"/>
      <c r="W183" s="69"/>
      <c r="X183" s="69"/>
      <c r="Y183" s="69"/>
      <c r="Z183" s="69"/>
      <c r="AA183" s="69"/>
      <c r="AB183" s="69"/>
      <c r="AC183" s="69"/>
      <c r="AD183" s="69"/>
      <c r="AE183" s="69"/>
      <c r="AF183" s="69"/>
    </row>
    <row r="184" spans="1:32" ht="15.75" customHeight="1" x14ac:dyDescent="0.3">
      <c r="A184" s="433"/>
      <c r="B184" s="433"/>
      <c r="C184" s="69"/>
      <c r="D184" s="69"/>
      <c r="E184" s="69"/>
      <c r="F184" s="69"/>
      <c r="G184" s="69"/>
      <c r="H184" s="69"/>
      <c r="I184" s="69"/>
      <c r="J184" s="69"/>
      <c r="K184" s="448"/>
      <c r="L184" s="448"/>
      <c r="M184" s="448"/>
      <c r="N184" s="69"/>
      <c r="O184" s="69"/>
      <c r="P184" s="69"/>
      <c r="Q184" s="69"/>
      <c r="R184" s="69"/>
      <c r="S184" s="69"/>
      <c r="T184" s="69"/>
      <c r="U184" s="69"/>
      <c r="V184" s="69"/>
      <c r="W184" s="69"/>
      <c r="X184" s="69"/>
      <c r="Y184" s="69"/>
      <c r="Z184" s="69"/>
      <c r="AA184" s="69"/>
      <c r="AB184" s="69"/>
      <c r="AC184" s="69"/>
      <c r="AD184" s="69"/>
      <c r="AE184" s="69"/>
      <c r="AF184" s="69"/>
    </row>
    <row r="185" spans="1:32" ht="15.75" customHeight="1" x14ac:dyDescent="0.3">
      <c r="A185" s="433"/>
      <c r="B185" s="433"/>
      <c r="C185" s="69"/>
      <c r="D185" s="69"/>
      <c r="E185" s="69"/>
      <c r="F185" s="69"/>
      <c r="G185" s="69"/>
      <c r="H185" s="69"/>
      <c r="I185" s="69"/>
      <c r="J185" s="69"/>
      <c r="K185" s="448"/>
      <c r="L185" s="448"/>
      <c r="M185" s="448"/>
      <c r="N185" s="69"/>
      <c r="O185" s="69"/>
      <c r="P185" s="69"/>
      <c r="Q185" s="69"/>
      <c r="R185" s="69"/>
      <c r="S185" s="69"/>
      <c r="T185" s="69"/>
      <c r="U185" s="69"/>
      <c r="V185" s="69"/>
      <c r="W185" s="69"/>
      <c r="X185" s="69"/>
      <c r="Y185" s="69"/>
      <c r="Z185" s="69"/>
      <c r="AA185" s="69"/>
      <c r="AB185" s="69"/>
      <c r="AC185" s="69"/>
      <c r="AD185" s="69"/>
      <c r="AE185" s="69"/>
      <c r="AF185" s="69"/>
    </row>
    <row r="186" spans="1:32" ht="15.75" customHeight="1" x14ac:dyDescent="0.3">
      <c r="A186" s="433"/>
      <c r="B186" s="433"/>
      <c r="C186" s="69"/>
      <c r="D186" s="69"/>
      <c r="E186" s="69"/>
      <c r="F186" s="69"/>
      <c r="G186" s="69"/>
      <c r="H186" s="69"/>
      <c r="I186" s="69"/>
      <c r="J186" s="69"/>
      <c r="K186" s="448"/>
      <c r="L186" s="448"/>
      <c r="M186" s="448"/>
      <c r="N186" s="69"/>
      <c r="O186" s="69"/>
      <c r="P186" s="69"/>
      <c r="Q186" s="69"/>
      <c r="R186" s="69"/>
      <c r="S186" s="69"/>
      <c r="T186" s="69"/>
      <c r="U186" s="69"/>
      <c r="V186" s="69"/>
      <c r="W186" s="69"/>
      <c r="X186" s="69"/>
      <c r="Y186" s="69"/>
      <c r="Z186" s="69"/>
      <c r="AA186" s="69"/>
      <c r="AB186" s="69"/>
      <c r="AC186" s="69"/>
      <c r="AD186" s="69"/>
      <c r="AE186" s="69"/>
      <c r="AF186" s="69"/>
    </row>
    <row r="187" spans="1:32" ht="15.75" customHeight="1" x14ac:dyDescent="0.3">
      <c r="A187" s="433"/>
      <c r="B187" s="433"/>
      <c r="C187" s="69"/>
      <c r="D187" s="69"/>
      <c r="E187" s="69"/>
      <c r="F187" s="69"/>
      <c r="G187" s="69"/>
      <c r="H187" s="69"/>
      <c r="I187" s="69"/>
      <c r="J187" s="69"/>
      <c r="K187" s="448"/>
      <c r="L187" s="448"/>
      <c r="M187" s="448"/>
      <c r="N187" s="69"/>
      <c r="O187" s="69"/>
      <c r="P187" s="69"/>
      <c r="Q187" s="69"/>
      <c r="R187" s="69"/>
      <c r="S187" s="69"/>
      <c r="T187" s="69"/>
      <c r="U187" s="69"/>
      <c r="V187" s="69"/>
      <c r="W187" s="69"/>
      <c r="X187" s="69"/>
      <c r="Y187" s="69"/>
      <c r="Z187" s="69"/>
      <c r="AA187" s="69"/>
      <c r="AB187" s="69"/>
      <c r="AC187" s="69"/>
      <c r="AD187" s="69"/>
      <c r="AE187" s="69"/>
      <c r="AF187" s="69"/>
    </row>
    <row r="188" spans="1:32" ht="15.75" customHeight="1" x14ac:dyDescent="0.3">
      <c r="A188" s="433"/>
      <c r="B188" s="433"/>
      <c r="C188" s="69"/>
      <c r="D188" s="69"/>
      <c r="E188" s="69"/>
      <c r="F188" s="69"/>
      <c r="G188" s="69"/>
      <c r="H188" s="69"/>
      <c r="I188" s="69"/>
      <c r="J188" s="69"/>
      <c r="K188" s="448"/>
      <c r="L188" s="448"/>
      <c r="M188" s="448"/>
      <c r="N188" s="69"/>
      <c r="O188" s="69"/>
      <c r="P188" s="69"/>
      <c r="Q188" s="69"/>
      <c r="R188" s="69"/>
      <c r="S188" s="69"/>
      <c r="T188" s="69"/>
      <c r="U188" s="69"/>
      <c r="V188" s="69"/>
      <c r="W188" s="69"/>
      <c r="X188" s="69"/>
      <c r="Y188" s="69"/>
      <c r="Z188" s="69"/>
      <c r="AA188" s="69"/>
      <c r="AB188" s="69"/>
      <c r="AC188" s="69"/>
      <c r="AD188" s="69"/>
      <c r="AE188" s="69"/>
      <c r="AF188" s="69"/>
    </row>
    <row r="189" spans="1:32" ht="15.75" customHeight="1" x14ac:dyDescent="0.3">
      <c r="A189" s="433"/>
      <c r="B189" s="433"/>
      <c r="C189" s="69"/>
      <c r="D189" s="69"/>
      <c r="E189" s="69"/>
      <c r="F189" s="69"/>
      <c r="G189" s="69"/>
      <c r="H189" s="69"/>
      <c r="I189" s="69"/>
      <c r="J189" s="69"/>
      <c r="K189" s="448"/>
      <c r="L189" s="448"/>
      <c r="M189" s="448"/>
      <c r="N189" s="69"/>
      <c r="O189" s="69"/>
      <c r="P189" s="69"/>
      <c r="Q189" s="69"/>
      <c r="R189" s="69"/>
      <c r="S189" s="69"/>
      <c r="T189" s="69"/>
      <c r="U189" s="69"/>
      <c r="V189" s="69"/>
      <c r="W189" s="69"/>
      <c r="X189" s="69"/>
      <c r="Y189" s="69"/>
      <c r="Z189" s="69"/>
      <c r="AA189" s="69"/>
      <c r="AB189" s="69"/>
      <c r="AC189" s="69"/>
      <c r="AD189" s="69"/>
      <c r="AE189" s="69"/>
      <c r="AF189" s="69"/>
    </row>
    <row r="190" spans="1:32" ht="15.75" customHeight="1" x14ac:dyDescent="0.3">
      <c r="A190" s="433"/>
      <c r="B190" s="433"/>
      <c r="C190" s="69"/>
      <c r="D190" s="69"/>
      <c r="E190" s="69"/>
      <c r="F190" s="69"/>
      <c r="G190" s="69"/>
      <c r="H190" s="69"/>
      <c r="I190" s="69"/>
      <c r="J190" s="69"/>
      <c r="K190" s="448"/>
      <c r="L190" s="448"/>
      <c r="M190" s="448"/>
      <c r="N190" s="69"/>
      <c r="O190" s="69"/>
      <c r="P190" s="69"/>
      <c r="Q190" s="69"/>
      <c r="R190" s="69"/>
      <c r="S190" s="69"/>
      <c r="T190" s="69"/>
      <c r="U190" s="69"/>
      <c r="V190" s="69"/>
      <c r="W190" s="69"/>
      <c r="X190" s="69"/>
      <c r="Y190" s="69"/>
      <c r="Z190" s="69"/>
      <c r="AA190" s="69"/>
      <c r="AB190" s="69"/>
      <c r="AC190" s="69"/>
      <c r="AD190" s="69"/>
      <c r="AE190" s="69"/>
      <c r="AF190" s="69"/>
    </row>
    <row r="191" spans="1:32" ht="15.75" customHeight="1" x14ac:dyDescent="0.3">
      <c r="A191" s="433"/>
      <c r="B191" s="433"/>
      <c r="C191" s="69"/>
      <c r="D191" s="69"/>
      <c r="E191" s="69"/>
      <c r="F191" s="69"/>
      <c r="G191" s="69"/>
      <c r="H191" s="69"/>
      <c r="I191" s="69"/>
      <c r="J191" s="69"/>
      <c r="K191" s="448"/>
      <c r="L191" s="448"/>
      <c r="M191" s="448"/>
      <c r="N191" s="69"/>
      <c r="O191" s="69"/>
      <c r="P191" s="69"/>
      <c r="Q191" s="69"/>
      <c r="R191" s="69"/>
      <c r="S191" s="69"/>
      <c r="T191" s="69"/>
      <c r="U191" s="69"/>
      <c r="V191" s="69"/>
      <c r="W191" s="69"/>
      <c r="X191" s="69"/>
      <c r="Y191" s="69"/>
      <c r="Z191" s="69"/>
      <c r="AA191" s="69"/>
      <c r="AB191" s="69"/>
      <c r="AC191" s="69"/>
      <c r="AD191" s="69"/>
      <c r="AE191" s="69"/>
      <c r="AF191" s="69"/>
    </row>
    <row r="192" spans="1:32" ht="15.75" customHeight="1" x14ac:dyDescent="0.3">
      <c r="A192" s="433"/>
      <c r="B192" s="433"/>
      <c r="C192" s="69"/>
      <c r="D192" s="69"/>
      <c r="E192" s="69"/>
      <c r="F192" s="69"/>
      <c r="G192" s="69"/>
      <c r="H192" s="69"/>
      <c r="I192" s="69"/>
      <c r="J192" s="69"/>
      <c r="K192" s="448"/>
      <c r="L192" s="448"/>
      <c r="M192" s="448"/>
      <c r="N192" s="69"/>
      <c r="O192" s="69"/>
      <c r="P192" s="69"/>
      <c r="Q192" s="69"/>
      <c r="R192" s="69"/>
      <c r="S192" s="69"/>
      <c r="T192" s="69"/>
      <c r="U192" s="69"/>
      <c r="V192" s="69"/>
      <c r="W192" s="69"/>
      <c r="X192" s="69"/>
      <c r="Y192" s="69"/>
      <c r="Z192" s="69"/>
      <c r="AA192" s="69"/>
      <c r="AB192" s="69"/>
      <c r="AC192" s="69"/>
      <c r="AD192" s="69"/>
      <c r="AE192" s="69"/>
      <c r="AF192" s="69"/>
    </row>
    <row r="193" spans="1:32" ht="15.75" customHeight="1" x14ac:dyDescent="0.3">
      <c r="A193" s="433"/>
      <c r="B193" s="433"/>
      <c r="C193" s="69"/>
      <c r="D193" s="69"/>
      <c r="E193" s="69"/>
      <c r="F193" s="69"/>
      <c r="G193" s="69"/>
      <c r="H193" s="69"/>
      <c r="I193" s="69"/>
      <c r="J193" s="69"/>
      <c r="K193" s="448"/>
      <c r="L193" s="448"/>
      <c r="M193" s="448"/>
      <c r="N193" s="69"/>
      <c r="O193" s="69"/>
      <c r="P193" s="69"/>
      <c r="Q193" s="69"/>
      <c r="R193" s="69"/>
      <c r="S193" s="69"/>
      <c r="T193" s="69"/>
      <c r="U193" s="69"/>
      <c r="V193" s="69"/>
      <c r="W193" s="69"/>
      <c r="X193" s="69"/>
      <c r="Y193" s="69"/>
      <c r="Z193" s="69"/>
      <c r="AA193" s="69"/>
      <c r="AB193" s="69"/>
      <c r="AC193" s="69"/>
      <c r="AD193" s="69"/>
      <c r="AE193" s="69"/>
      <c r="AF193" s="69"/>
    </row>
    <row r="194" spans="1:32" ht="15.75" customHeight="1" x14ac:dyDescent="0.3">
      <c r="A194" s="433"/>
      <c r="B194" s="433"/>
      <c r="C194" s="69"/>
      <c r="D194" s="69"/>
      <c r="E194" s="69"/>
      <c r="F194" s="69"/>
      <c r="G194" s="69"/>
      <c r="H194" s="69"/>
      <c r="I194" s="69"/>
      <c r="J194" s="69"/>
      <c r="K194" s="448"/>
      <c r="L194" s="448"/>
      <c r="M194" s="448"/>
      <c r="N194" s="69"/>
      <c r="O194" s="69"/>
      <c r="P194" s="69"/>
      <c r="Q194" s="69"/>
      <c r="R194" s="69"/>
      <c r="S194" s="69"/>
      <c r="T194" s="69"/>
      <c r="U194" s="69"/>
      <c r="V194" s="69"/>
      <c r="W194" s="69"/>
      <c r="X194" s="69"/>
      <c r="Y194" s="69"/>
      <c r="Z194" s="69"/>
      <c r="AA194" s="69"/>
      <c r="AB194" s="69"/>
      <c r="AC194" s="69"/>
      <c r="AD194" s="69"/>
      <c r="AE194" s="69"/>
      <c r="AF194" s="69"/>
    </row>
    <row r="195" spans="1:32" ht="15.75" customHeight="1" x14ac:dyDescent="0.3">
      <c r="A195" s="433"/>
      <c r="B195" s="433"/>
      <c r="C195" s="69"/>
      <c r="D195" s="69"/>
      <c r="E195" s="69"/>
      <c r="F195" s="69"/>
      <c r="G195" s="69"/>
      <c r="H195" s="69"/>
      <c r="I195" s="69"/>
      <c r="J195" s="69"/>
      <c r="K195" s="448"/>
      <c r="L195" s="448"/>
      <c r="M195" s="448"/>
      <c r="N195" s="69"/>
      <c r="O195" s="69"/>
      <c r="P195" s="69"/>
      <c r="Q195" s="69"/>
      <c r="R195" s="69"/>
      <c r="S195" s="69"/>
      <c r="T195" s="69"/>
      <c r="U195" s="69"/>
      <c r="V195" s="69"/>
      <c r="W195" s="69"/>
      <c r="X195" s="69"/>
      <c r="Y195" s="69"/>
      <c r="Z195" s="69"/>
      <c r="AA195" s="69"/>
      <c r="AB195" s="69"/>
      <c r="AC195" s="69"/>
      <c r="AD195" s="69"/>
      <c r="AE195" s="69"/>
      <c r="AF195" s="69"/>
    </row>
    <row r="196" spans="1:32" ht="15.75" customHeight="1" x14ac:dyDescent="0.3">
      <c r="A196" s="433"/>
      <c r="B196" s="433"/>
      <c r="C196" s="69"/>
      <c r="D196" s="69"/>
      <c r="E196" s="69"/>
      <c r="F196" s="69"/>
      <c r="G196" s="69"/>
      <c r="H196" s="69"/>
      <c r="I196" s="69"/>
      <c r="J196" s="69"/>
      <c r="K196" s="448"/>
      <c r="L196" s="448"/>
      <c r="M196" s="448"/>
      <c r="N196" s="69"/>
      <c r="O196" s="69"/>
      <c r="P196" s="69"/>
      <c r="Q196" s="69"/>
      <c r="R196" s="69"/>
      <c r="S196" s="69"/>
      <c r="T196" s="69"/>
      <c r="U196" s="69"/>
      <c r="V196" s="69"/>
      <c r="W196" s="69"/>
      <c r="X196" s="69"/>
      <c r="Y196" s="69"/>
      <c r="Z196" s="69"/>
      <c r="AA196" s="69"/>
      <c r="AB196" s="69"/>
      <c r="AC196" s="69"/>
      <c r="AD196" s="69"/>
      <c r="AE196" s="69"/>
      <c r="AF196" s="69"/>
    </row>
    <row r="197" spans="1:32" ht="15.75" customHeight="1" x14ac:dyDescent="0.3">
      <c r="A197" s="433"/>
      <c r="B197" s="433"/>
      <c r="C197" s="69"/>
      <c r="D197" s="69"/>
      <c r="E197" s="69"/>
      <c r="F197" s="69"/>
      <c r="G197" s="69"/>
      <c r="H197" s="69"/>
      <c r="I197" s="69"/>
      <c r="J197" s="69"/>
      <c r="K197" s="448"/>
      <c r="L197" s="448"/>
      <c r="M197" s="448"/>
      <c r="N197" s="69"/>
      <c r="O197" s="69"/>
      <c r="P197" s="69"/>
      <c r="Q197" s="69"/>
      <c r="R197" s="69"/>
      <c r="S197" s="69"/>
      <c r="T197" s="69"/>
      <c r="U197" s="69"/>
      <c r="V197" s="69"/>
      <c r="W197" s="69"/>
      <c r="X197" s="69"/>
      <c r="Y197" s="69"/>
      <c r="Z197" s="69"/>
      <c r="AA197" s="69"/>
      <c r="AB197" s="69"/>
      <c r="AC197" s="69"/>
      <c r="AD197" s="69"/>
      <c r="AE197" s="69"/>
      <c r="AF197" s="69"/>
    </row>
    <row r="198" spans="1:32" ht="15.75" customHeight="1" x14ac:dyDescent="0.3">
      <c r="A198" s="433"/>
      <c r="B198" s="433"/>
      <c r="C198" s="69"/>
      <c r="D198" s="69"/>
      <c r="E198" s="69"/>
      <c r="F198" s="69"/>
      <c r="G198" s="69"/>
      <c r="H198" s="69"/>
      <c r="I198" s="69"/>
      <c r="J198" s="69"/>
      <c r="K198" s="448"/>
      <c r="L198" s="448"/>
      <c r="M198" s="448"/>
      <c r="N198" s="69"/>
      <c r="O198" s="69"/>
      <c r="P198" s="69"/>
      <c r="Q198" s="69"/>
      <c r="R198" s="69"/>
      <c r="S198" s="69"/>
      <c r="T198" s="69"/>
      <c r="U198" s="69"/>
      <c r="V198" s="69"/>
      <c r="W198" s="69"/>
      <c r="X198" s="69"/>
      <c r="Y198" s="69"/>
      <c r="Z198" s="69"/>
      <c r="AA198" s="69"/>
      <c r="AB198" s="69"/>
      <c r="AC198" s="69"/>
      <c r="AD198" s="69"/>
      <c r="AE198" s="69"/>
      <c r="AF198" s="69"/>
    </row>
    <row r="199" spans="1:32" ht="15.75" customHeight="1" x14ac:dyDescent="0.3">
      <c r="A199" s="433"/>
      <c r="B199" s="433"/>
      <c r="C199" s="69"/>
      <c r="D199" s="69"/>
      <c r="E199" s="69"/>
      <c r="F199" s="69"/>
      <c r="G199" s="69"/>
      <c r="H199" s="69"/>
      <c r="I199" s="69"/>
      <c r="J199" s="69"/>
      <c r="K199" s="448"/>
      <c r="L199" s="448"/>
      <c r="M199" s="448"/>
      <c r="N199" s="69"/>
      <c r="O199" s="69"/>
      <c r="P199" s="69"/>
      <c r="Q199" s="69"/>
      <c r="R199" s="69"/>
      <c r="S199" s="69"/>
      <c r="T199" s="69"/>
      <c r="U199" s="69"/>
      <c r="V199" s="69"/>
      <c r="W199" s="69"/>
      <c r="X199" s="69"/>
      <c r="Y199" s="69"/>
      <c r="Z199" s="69"/>
      <c r="AA199" s="69"/>
      <c r="AB199" s="69"/>
      <c r="AC199" s="69"/>
      <c r="AD199" s="69"/>
      <c r="AE199" s="69"/>
      <c r="AF199" s="69"/>
    </row>
    <row r="200" spans="1:32" ht="15.75" customHeight="1" x14ac:dyDescent="0.3">
      <c r="A200" s="433"/>
      <c r="B200" s="433"/>
      <c r="C200" s="69"/>
      <c r="D200" s="69"/>
      <c r="E200" s="69"/>
      <c r="F200" s="69"/>
      <c r="G200" s="69"/>
      <c r="H200" s="69"/>
      <c r="I200" s="69"/>
      <c r="J200" s="69"/>
      <c r="K200" s="448"/>
      <c r="L200" s="448"/>
      <c r="M200" s="448"/>
      <c r="N200" s="69"/>
      <c r="O200" s="69"/>
      <c r="P200" s="69"/>
      <c r="Q200" s="69"/>
      <c r="R200" s="69"/>
      <c r="S200" s="69"/>
      <c r="T200" s="69"/>
      <c r="U200" s="69"/>
      <c r="V200" s="69"/>
      <c r="W200" s="69"/>
      <c r="X200" s="69"/>
      <c r="Y200" s="69"/>
      <c r="Z200" s="69"/>
      <c r="AA200" s="69"/>
      <c r="AB200" s="69"/>
      <c r="AC200" s="69"/>
      <c r="AD200" s="69"/>
      <c r="AE200" s="69"/>
      <c r="AF200" s="69"/>
    </row>
    <row r="201" spans="1:32" ht="15.75" customHeight="1" x14ac:dyDescent="0.3">
      <c r="A201" s="433"/>
      <c r="B201" s="433"/>
      <c r="C201" s="69"/>
      <c r="D201" s="69"/>
      <c r="E201" s="69"/>
      <c r="F201" s="69"/>
      <c r="G201" s="69"/>
      <c r="H201" s="69"/>
      <c r="I201" s="69"/>
      <c r="J201" s="69"/>
      <c r="K201" s="448"/>
      <c r="L201" s="448"/>
      <c r="M201" s="448"/>
      <c r="N201" s="69"/>
      <c r="O201" s="69"/>
      <c r="P201" s="69"/>
      <c r="Q201" s="69"/>
      <c r="R201" s="69"/>
      <c r="S201" s="69"/>
      <c r="T201" s="69"/>
      <c r="U201" s="69"/>
      <c r="V201" s="69"/>
      <c r="W201" s="69"/>
      <c r="X201" s="69"/>
      <c r="Y201" s="69"/>
      <c r="Z201" s="69"/>
      <c r="AA201" s="69"/>
      <c r="AB201" s="69"/>
      <c r="AC201" s="69"/>
      <c r="AD201" s="69"/>
      <c r="AE201" s="69"/>
      <c r="AF201" s="69"/>
    </row>
    <row r="202" spans="1:32" ht="15.75" customHeight="1" x14ac:dyDescent="0.3">
      <c r="A202" s="433"/>
      <c r="B202" s="433"/>
      <c r="C202" s="69"/>
      <c r="D202" s="69"/>
      <c r="E202" s="69"/>
      <c r="F202" s="69"/>
      <c r="G202" s="69"/>
      <c r="H202" s="69"/>
      <c r="I202" s="69"/>
      <c r="J202" s="69"/>
      <c r="K202" s="448"/>
      <c r="L202" s="448"/>
      <c r="M202" s="448"/>
      <c r="N202" s="69"/>
      <c r="O202" s="69"/>
      <c r="P202" s="69"/>
      <c r="Q202" s="69"/>
      <c r="R202" s="69"/>
      <c r="S202" s="69"/>
      <c r="T202" s="69"/>
      <c r="U202" s="69"/>
      <c r="V202" s="69"/>
      <c r="W202" s="69"/>
      <c r="X202" s="69"/>
      <c r="Y202" s="69"/>
      <c r="Z202" s="69"/>
      <c r="AA202" s="69"/>
      <c r="AB202" s="69"/>
      <c r="AC202" s="69"/>
      <c r="AD202" s="69"/>
      <c r="AE202" s="69"/>
      <c r="AF202" s="69"/>
    </row>
    <row r="203" spans="1:32" ht="15.75" customHeight="1" x14ac:dyDescent="0.3">
      <c r="A203" s="433"/>
      <c r="B203" s="433"/>
      <c r="C203" s="69"/>
      <c r="D203" s="69"/>
      <c r="E203" s="69"/>
      <c r="F203" s="69"/>
      <c r="G203" s="69"/>
      <c r="H203" s="69"/>
      <c r="I203" s="69"/>
      <c r="J203" s="69"/>
      <c r="K203" s="448"/>
      <c r="L203" s="448"/>
      <c r="M203" s="448"/>
      <c r="N203" s="69"/>
      <c r="O203" s="69"/>
      <c r="P203" s="69"/>
      <c r="Q203" s="69"/>
      <c r="R203" s="69"/>
      <c r="S203" s="69"/>
      <c r="T203" s="69"/>
      <c r="U203" s="69"/>
      <c r="V203" s="69"/>
      <c r="W203" s="69"/>
      <c r="X203" s="69"/>
      <c r="Y203" s="69"/>
      <c r="Z203" s="69"/>
      <c r="AA203" s="69"/>
      <c r="AB203" s="69"/>
      <c r="AC203" s="69"/>
      <c r="AD203" s="69"/>
      <c r="AE203" s="69"/>
      <c r="AF203" s="69"/>
    </row>
    <row r="204" spans="1:32" ht="15.75" customHeight="1" x14ac:dyDescent="0.3">
      <c r="A204" s="433"/>
      <c r="B204" s="433"/>
      <c r="C204" s="69"/>
      <c r="D204" s="69"/>
      <c r="E204" s="69"/>
      <c r="F204" s="69"/>
      <c r="G204" s="69"/>
      <c r="H204" s="69"/>
      <c r="I204" s="69"/>
      <c r="J204" s="69"/>
      <c r="K204" s="448"/>
      <c r="L204" s="448"/>
      <c r="M204" s="448"/>
      <c r="N204" s="69"/>
      <c r="O204" s="69"/>
      <c r="P204" s="69"/>
      <c r="Q204" s="69"/>
      <c r="R204" s="69"/>
      <c r="S204" s="69"/>
      <c r="T204" s="69"/>
      <c r="U204" s="69"/>
      <c r="V204" s="69"/>
      <c r="W204" s="69"/>
      <c r="X204" s="69"/>
      <c r="Y204" s="69"/>
      <c r="Z204" s="69"/>
      <c r="AA204" s="69"/>
      <c r="AB204" s="69"/>
      <c r="AC204" s="69"/>
      <c r="AD204" s="69"/>
      <c r="AE204" s="69"/>
      <c r="AF204" s="69"/>
    </row>
    <row r="205" spans="1:32" ht="15.75" customHeight="1" x14ac:dyDescent="0.3">
      <c r="A205" s="433"/>
      <c r="B205" s="433"/>
      <c r="C205" s="69"/>
      <c r="D205" s="69"/>
      <c r="E205" s="69"/>
      <c r="F205" s="69"/>
      <c r="G205" s="69"/>
      <c r="H205" s="69"/>
      <c r="I205" s="69"/>
      <c r="J205" s="69"/>
      <c r="K205" s="448"/>
      <c r="L205" s="448"/>
      <c r="M205" s="448"/>
      <c r="N205" s="69"/>
      <c r="O205" s="69"/>
      <c r="P205" s="69"/>
      <c r="Q205" s="69"/>
      <c r="R205" s="69"/>
      <c r="S205" s="69"/>
      <c r="T205" s="69"/>
      <c r="U205" s="69"/>
      <c r="V205" s="69"/>
      <c r="W205" s="69"/>
      <c r="X205" s="69"/>
      <c r="Y205" s="69"/>
      <c r="Z205" s="69"/>
      <c r="AA205" s="69"/>
      <c r="AB205" s="69"/>
      <c r="AC205" s="69"/>
      <c r="AD205" s="69"/>
      <c r="AE205" s="69"/>
      <c r="AF205" s="69"/>
    </row>
    <row r="206" spans="1:32" ht="15.75" customHeight="1" x14ac:dyDescent="0.3">
      <c r="A206" s="433"/>
      <c r="B206" s="433"/>
      <c r="C206" s="69"/>
      <c r="D206" s="69"/>
      <c r="E206" s="69"/>
      <c r="F206" s="69"/>
      <c r="G206" s="69"/>
      <c r="H206" s="69"/>
      <c r="I206" s="69"/>
      <c r="J206" s="69"/>
      <c r="K206" s="448"/>
      <c r="L206" s="448"/>
      <c r="M206" s="448"/>
      <c r="N206" s="69"/>
      <c r="O206" s="69"/>
      <c r="P206" s="69"/>
      <c r="Q206" s="69"/>
      <c r="R206" s="69"/>
      <c r="S206" s="69"/>
      <c r="T206" s="69"/>
      <c r="U206" s="69"/>
      <c r="V206" s="69"/>
      <c r="W206" s="69"/>
      <c r="X206" s="69"/>
      <c r="Y206" s="69"/>
      <c r="Z206" s="69"/>
      <c r="AA206" s="69"/>
      <c r="AB206" s="69"/>
      <c r="AC206" s="69"/>
      <c r="AD206" s="69"/>
      <c r="AE206" s="69"/>
      <c r="AF206" s="69"/>
    </row>
    <row r="207" spans="1:32" ht="15.75" customHeight="1" x14ac:dyDescent="0.3">
      <c r="A207" s="433"/>
      <c r="B207" s="433"/>
      <c r="C207" s="69"/>
      <c r="D207" s="69"/>
      <c r="E207" s="69"/>
      <c r="F207" s="69"/>
      <c r="G207" s="69"/>
      <c r="H207" s="69"/>
      <c r="I207" s="69"/>
      <c r="J207" s="69"/>
      <c r="K207" s="448"/>
      <c r="L207" s="448"/>
      <c r="M207" s="448"/>
      <c r="N207" s="69"/>
      <c r="O207" s="69"/>
      <c r="P207" s="69"/>
      <c r="Q207" s="69"/>
      <c r="R207" s="69"/>
      <c r="S207" s="69"/>
      <c r="T207" s="69"/>
      <c r="U207" s="69"/>
      <c r="V207" s="69"/>
      <c r="W207" s="69"/>
      <c r="X207" s="69"/>
      <c r="Y207" s="69"/>
      <c r="Z207" s="69"/>
      <c r="AA207" s="69"/>
      <c r="AB207" s="69"/>
      <c r="AC207" s="69"/>
      <c r="AD207" s="69"/>
      <c r="AE207" s="69"/>
      <c r="AF207" s="69"/>
    </row>
    <row r="208" spans="1:32" ht="15.75" customHeight="1" x14ac:dyDescent="0.3">
      <c r="A208" s="433"/>
      <c r="B208" s="433"/>
      <c r="C208" s="69"/>
      <c r="D208" s="69"/>
      <c r="E208" s="69"/>
      <c r="F208" s="69"/>
      <c r="G208" s="69"/>
      <c r="H208" s="69"/>
      <c r="I208" s="69"/>
      <c r="J208" s="69"/>
      <c r="K208" s="448"/>
      <c r="L208" s="448"/>
      <c r="M208" s="448"/>
      <c r="N208" s="69"/>
      <c r="O208" s="69"/>
      <c r="P208" s="69"/>
      <c r="Q208" s="69"/>
      <c r="R208" s="69"/>
      <c r="S208" s="69"/>
      <c r="T208" s="69"/>
      <c r="U208" s="69"/>
      <c r="V208" s="69"/>
      <c r="W208" s="69"/>
      <c r="X208" s="69"/>
      <c r="Y208" s="69"/>
      <c r="Z208" s="69"/>
      <c r="AA208" s="69"/>
      <c r="AB208" s="69"/>
      <c r="AC208" s="69"/>
      <c r="AD208" s="69"/>
      <c r="AE208" s="69"/>
      <c r="AF208" s="69"/>
    </row>
    <row r="209" spans="1:32" ht="15.75" customHeight="1" x14ac:dyDescent="0.3">
      <c r="A209" s="433"/>
      <c r="B209" s="433"/>
      <c r="C209" s="69"/>
      <c r="D209" s="69"/>
      <c r="E209" s="69"/>
      <c r="F209" s="69"/>
      <c r="G209" s="69"/>
      <c r="H209" s="69"/>
      <c r="I209" s="69"/>
      <c r="J209" s="69"/>
      <c r="K209" s="448"/>
      <c r="L209" s="448"/>
      <c r="M209" s="448"/>
      <c r="N209" s="69"/>
      <c r="O209" s="69"/>
      <c r="P209" s="69"/>
      <c r="Q209" s="69"/>
      <c r="R209" s="69"/>
      <c r="S209" s="69"/>
      <c r="T209" s="69"/>
      <c r="U209" s="69"/>
      <c r="V209" s="69"/>
      <c r="W209" s="69"/>
      <c r="X209" s="69"/>
      <c r="Y209" s="69"/>
      <c r="Z209" s="69"/>
      <c r="AA209" s="69"/>
      <c r="AB209" s="69"/>
      <c r="AC209" s="69"/>
      <c r="AD209" s="69"/>
      <c r="AE209" s="69"/>
      <c r="AF209" s="69"/>
    </row>
    <row r="210" spans="1:32" ht="15.75" customHeight="1" x14ac:dyDescent="0.3">
      <c r="A210" s="433"/>
      <c r="B210" s="433"/>
      <c r="C210" s="69"/>
      <c r="D210" s="69"/>
      <c r="E210" s="69"/>
      <c r="F210" s="69"/>
      <c r="G210" s="69"/>
      <c r="H210" s="69"/>
      <c r="I210" s="69"/>
      <c r="J210" s="69"/>
      <c r="K210" s="448"/>
      <c r="L210" s="448"/>
      <c r="M210" s="448"/>
      <c r="N210" s="69"/>
      <c r="O210" s="69"/>
      <c r="P210" s="69"/>
      <c r="Q210" s="69"/>
      <c r="R210" s="69"/>
      <c r="S210" s="69"/>
      <c r="T210" s="69"/>
      <c r="U210" s="69"/>
      <c r="V210" s="69"/>
      <c r="W210" s="69"/>
      <c r="X210" s="69"/>
      <c r="Y210" s="69"/>
      <c r="Z210" s="69"/>
      <c r="AA210" s="69"/>
      <c r="AB210" s="69"/>
      <c r="AC210" s="69"/>
      <c r="AD210" s="69"/>
      <c r="AE210" s="69"/>
      <c r="AF210" s="69"/>
    </row>
    <row r="211" spans="1:32" ht="15.75" customHeight="1" x14ac:dyDescent="0.3">
      <c r="A211" s="433"/>
      <c r="B211" s="433"/>
      <c r="C211" s="69"/>
      <c r="D211" s="69"/>
      <c r="E211" s="69"/>
      <c r="F211" s="69"/>
      <c r="G211" s="69"/>
      <c r="H211" s="69"/>
      <c r="I211" s="69"/>
      <c r="J211" s="69"/>
      <c r="K211" s="448"/>
      <c r="L211" s="448"/>
      <c r="M211" s="448"/>
      <c r="N211" s="69"/>
      <c r="O211" s="69"/>
      <c r="P211" s="69"/>
      <c r="Q211" s="69"/>
      <c r="R211" s="69"/>
      <c r="S211" s="69"/>
      <c r="T211" s="69"/>
      <c r="U211" s="69"/>
      <c r="V211" s="69"/>
      <c r="W211" s="69"/>
      <c r="X211" s="69"/>
      <c r="Y211" s="69"/>
      <c r="Z211" s="69"/>
      <c r="AA211" s="69"/>
      <c r="AB211" s="69"/>
      <c r="AC211" s="69"/>
      <c r="AD211" s="69"/>
      <c r="AE211" s="69"/>
      <c r="AF211" s="69"/>
    </row>
    <row r="212" spans="1:32" ht="15.75" customHeight="1" x14ac:dyDescent="0.3">
      <c r="A212" s="433"/>
      <c r="B212" s="433"/>
      <c r="C212" s="69"/>
      <c r="D212" s="69"/>
      <c r="E212" s="69"/>
      <c r="F212" s="69"/>
      <c r="G212" s="69"/>
      <c r="H212" s="69"/>
      <c r="I212" s="69"/>
      <c r="J212" s="69"/>
      <c r="K212" s="448"/>
      <c r="L212" s="448"/>
      <c r="M212" s="448"/>
      <c r="N212" s="69"/>
      <c r="O212" s="69"/>
      <c r="P212" s="69"/>
      <c r="Q212" s="69"/>
      <c r="R212" s="69"/>
      <c r="S212" s="69"/>
      <c r="T212" s="69"/>
      <c r="U212" s="69"/>
      <c r="V212" s="69"/>
      <c r="W212" s="69"/>
      <c r="X212" s="69"/>
      <c r="Y212" s="69"/>
      <c r="Z212" s="69"/>
      <c r="AA212" s="69"/>
      <c r="AB212" s="69"/>
      <c r="AC212" s="69"/>
      <c r="AD212" s="69"/>
      <c r="AE212" s="69"/>
      <c r="AF212" s="69"/>
    </row>
    <row r="213" spans="1:32" ht="15.75" customHeight="1" x14ac:dyDescent="0.3">
      <c r="A213" s="433"/>
      <c r="B213" s="433"/>
      <c r="C213" s="69"/>
      <c r="D213" s="69"/>
      <c r="E213" s="69"/>
      <c r="F213" s="69"/>
      <c r="G213" s="69"/>
      <c r="H213" s="69"/>
      <c r="I213" s="69"/>
      <c r="J213" s="69"/>
      <c r="K213" s="448"/>
      <c r="L213" s="448"/>
      <c r="M213" s="448"/>
      <c r="N213" s="69"/>
      <c r="O213" s="69"/>
      <c r="P213" s="69"/>
      <c r="Q213" s="69"/>
      <c r="R213" s="69"/>
      <c r="S213" s="69"/>
      <c r="T213" s="69"/>
      <c r="U213" s="69"/>
      <c r="V213" s="69"/>
      <c r="W213" s="69"/>
      <c r="X213" s="69"/>
      <c r="Y213" s="69"/>
      <c r="Z213" s="69"/>
      <c r="AA213" s="69"/>
      <c r="AB213" s="69"/>
      <c r="AC213" s="69"/>
      <c r="AD213" s="69"/>
      <c r="AE213" s="69"/>
      <c r="AF213" s="69"/>
    </row>
    <row r="214" spans="1:32" ht="15.75" customHeight="1" x14ac:dyDescent="0.3">
      <c r="A214" s="433"/>
      <c r="B214" s="433"/>
      <c r="C214" s="69"/>
      <c r="D214" s="69"/>
      <c r="E214" s="69"/>
      <c r="F214" s="69"/>
      <c r="G214" s="69"/>
      <c r="H214" s="69"/>
      <c r="I214" s="69"/>
      <c r="J214" s="69"/>
      <c r="K214" s="448"/>
      <c r="L214" s="448"/>
      <c r="M214" s="448"/>
      <c r="N214" s="69"/>
      <c r="O214" s="69"/>
      <c r="P214" s="69"/>
      <c r="Q214" s="69"/>
      <c r="R214" s="69"/>
      <c r="S214" s="69"/>
      <c r="T214" s="69"/>
      <c r="U214" s="69"/>
      <c r="V214" s="69"/>
      <c r="W214" s="69"/>
      <c r="X214" s="69"/>
      <c r="Y214" s="69"/>
      <c r="Z214" s="69"/>
      <c r="AA214" s="69"/>
      <c r="AB214" s="69"/>
      <c r="AC214" s="69"/>
      <c r="AD214" s="69"/>
      <c r="AE214" s="69"/>
      <c r="AF214" s="69"/>
    </row>
    <row r="215" spans="1:32" ht="15.75" customHeight="1" x14ac:dyDescent="0.3">
      <c r="A215" s="433"/>
      <c r="B215" s="433"/>
      <c r="C215" s="69"/>
      <c r="D215" s="69"/>
      <c r="E215" s="69"/>
      <c r="F215" s="69"/>
      <c r="G215" s="69"/>
      <c r="H215" s="69"/>
      <c r="I215" s="69"/>
      <c r="J215" s="69"/>
      <c r="K215" s="448"/>
      <c r="L215" s="448"/>
      <c r="M215" s="448"/>
      <c r="N215" s="69"/>
      <c r="O215" s="69"/>
      <c r="P215" s="69"/>
      <c r="Q215" s="69"/>
      <c r="R215" s="69"/>
      <c r="S215" s="69"/>
      <c r="T215" s="69"/>
      <c r="U215" s="69"/>
      <c r="V215" s="69"/>
      <c r="W215" s="69"/>
      <c r="X215" s="69"/>
      <c r="Y215" s="69"/>
      <c r="Z215" s="69"/>
      <c r="AA215" s="69"/>
      <c r="AB215" s="69"/>
      <c r="AC215" s="69"/>
      <c r="AD215" s="69"/>
      <c r="AE215" s="69"/>
      <c r="AF215" s="69"/>
    </row>
    <row r="216" spans="1:32" ht="15.75" customHeight="1" x14ac:dyDescent="0.3">
      <c r="A216" s="433"/>
      <c r="B216" s="433"/>
      <c r="C216" s="69"/>
      <c r="D216" s="69"/>
      <c r="E216" s="69"/>
      <c r="F216" s="69"/>
      <c r="G216" s="69"/>
      <c r="H216" s="69"/>
      <c r="I216" s="69"/>
      <c r="J216" s="69"/>
      <c r="K216" s="448"/>
      <c r="L216" s="448"/>
      <c r="M216" s="448"/>
      <c r="N216" s="69"/>
      <c r="O216" s="69"/>
      <c r="P216" s="69"/>
      <c r="Q216" s="69"/>
      <c r="R216" s="69"/>
      <c r="S216" s="69"/>
      <c r="T216" s="69"/>
      <c r="U216" s="69"/>
      <c r="V216" s="69"/>
      <c r="W216" s="69"/>
      <c r="X216" s="69"/>
      <c r="Y216" s="69"/>
      <c r="Z216" s="69"/>
      <c r="AA216" s="69"/>
      <c r="AB216" s="69"/>
      <c r="AC216" s="69"/>
      <c r="AD216" s="69"/>
      <c r="AE216" s="69"/>
      <c r="AF216" s="69"/>
    </row>
    <row r="217" spans="1:32" ht="15.75" customHeight="1" x14ac:dyDescent="0.3">
      <c r="A217" s="433"/>
      <c r="B217" s="433"/>
      <c r="C217" s="69"/>
      <c r="D217" s="69"/>
      <c r="E217" s="69"/>
      <c r="F217" s="69"/>
      <c r="G217" s="69"/>
      <c r="H217" s="69"/>
      <c r="I217" s="69"/>
      <c r="J217" s="69"/>
      <c r="K217" s="448"/>
      <c r="L217" s="448"/>
      <c r="M217" s="448"/>
      <c r="N217" s="69"/>
      <c r="O217" s="69"/>
      <c r="P217" s="69"/>
      <c r="Q217" s="69"/>
      <c r="R217" s="69"/>
      <c r="S217" s="69"/>
      <c r="T217" s="69"/>
      <c r="U217" s="69"/>
      <c r="V217" s="69"/>
      <c r="W217" s="69"/>
      <c r="X217" s="69"/>
      <c r="Y217" s="69"/>
      <c r="Z217" s="69"/>
      <c r="AA217" s="69"/>
      <c r="AB217" s="69"/>
      <c r="AC217" s="69"/>
      <c r="AD217" s="69"/>
      <c r="AE217" s="69"/>
      <c r="AF217" s="69"/>
    </row>
    <row r="218" spans="1:32" ht="15.75" customHeight="1" x14ac:dyDescent="0.3">
      <c r="A218" s="433"/>
      <c r="B218" s="433"/>
      <c r="C218" s="69"/>
      <c r="D218" s="69"/>
      <c r="E218" s="69"/>
      <c r="F218" s="69"/>
      <c r="G218" s="69"/>
      <c r="H218" s="69"/>
      <c r="I218" s="69"/>
      <c r="J218" s="69"/>
      <c r="K218" s="448"/>
      <c r="L218" s="448"/>
      <c r="M218" s="448"/>
      <c r="N218" s="69"/>
      <c r="O218" s="69"/>
      <c r="P218" s="69"/>
      <c r="Q218" s="69"/>
      <c r="R218" s="69"/>
      <c r="S218" s="69"/>
      <c r="T218" s="69"/>
      <c r="U218" s="69"/>
      <c r="V218" s="69"/>
      <c r="W218" s="69"/>
      <c r="X218" s="69"/>
      <c r="Y218" s="69"/>
      <c r="Z218" s="69"/>
      <c r="AA218" s="69"/>
      <c r="AB218" s="69"/>
      <c r="AC218" s="69"/>
      <c r="AD218" s="69"/>
      <c r="AE218" s="69"/>
      <c r="AF218" s="69"/>
    </row>
    <row r="219" spans="1:32" ht="15.75" customHeight="1" x14ac:dyDescent="0.3">
      <c r="A219" s="433"/>
      <c r="B219" s="433"/>
      <c r="C219" s="69"/>
      <c r="D219" s="69"/>
      <c r="E219" s="69"/>
      <c r="F219" s="69"/>
      <c r="G219" s="69"/>
      <c r="H219" s="69"/>
      <c r="I219" s="69"/>
      <c r="J219" s="69"/>
      <c r="K219" s="448"/>
      <c r="L219" s="448"/>
      <c r="M219" s="448"/>
      <c r="N219" s="69"/>
      <c r="O219" s="69"/>
      <c r="P219" s="69"/>
      <c r="Q219" s="69"/>
      <c r="R219" s="69"/>
      <c r="S219" s="69"/>
      <c r="T219" s="69"/>
      <c r="U219" s="69"/>
      <c r="V219" s="69"/>
      <c r="W219" s="69"/>
      <c r="X219" s="69"/>
      <c r="Y219" s="69"/>
      <c r="Z219" s="69"/>
      <c r="AA219" s="69"/>
      <c r="AB219" s="69"/>
      <c r="AC219" s="69"/>
      <c r="AD219" s="69"/>
      <c r="AE219" s="69"/>
      <c r="AF219" s="69"/>
    </row>
    <row r="220" spans="1:32" ht="15.75" customHeight="1" x14ac:dyDescent="0.3">
      <c r="A220" s="433"/>
      <c r="B220" s="433"/>
      <c r="C220" s="69"/>
      <c r="D220" s="69"/>
      <c r="E220" s="69"/>
      <c r="F220" s="69"/>
      <c r="G220" s="69"/>
      <c r="H220" s="69"/>
      <c r="I220" s="69"/>
      <c r="J220" s="69"/>
      <c r="K220" s="448"/>
      <c r="L220" s="448"/>
      <c r="M220" s="448"/>
      <c r="N220" s="69"/>
      <c r="O220" s="69"/>
      <c r="P220" s="69"/>
      <c r="Q220" s="69"/>
      <c r="R220" s="69"/>
      <c r="S220" s="69"/>
      <c r="T220" s="69"/>
      <c r="U220" s="69"/>
      <c r="V220" s="69"/>
      <c r="W220" s="69"/>
      <c r="X220" s="69"/>
      <c r="Y220" s="69"/>
      <c r="Z220" s="69"/>
      <c r="AA220" s="69"/>
      <c r="AB220" s="69"/>
      <c r="AC220" s="69"/>
      <c r="AD220" s="69"/>
      <c r="AE220" s="69"/>
      <c r="AF220" s="69"/>
    </row>
    <row r="221" spans="1:32" ht="15.75" customHeight="1" x14ac:dyDescent="0.3">
      <c r="A221" s="433"/>
      <c r="B221" s="433"/>
      <c r="C221" s="69"/>
      <c r="D221" s="69"/>
      <c r="E221" s="69"/>
      <c r="F221" s="69"/>
      <c r="G221" s="69"/>
      <c r="H221" s="69"/>
      <c r="I221" s="69"/>
      <c r="J221" s="69"/>
      <c r="K221" s="448"/>
      <c r="L221" s="448"/>
      <c r="M221" s="448"/>
      <c r="N221" s="69"/>
      <c r="O221" s="69"/>
      <c r="P221" s="69"/>
      <c r="Q221" s="69"/>
      <c r="R221" s="69"/>
      <c r="S221" s="69"/>
      <c r="T221" s="69"/>
      <c r="U221" s="69"/>
      <c r="V221" s="69"/>
      <c r="W221" s="69"/>
      <c r="X221" s="69"/>
      <c r="Y221" s="69"/>
      <c r="Z221" s="69"/>
      <c r="AA221" s="69"/>
      <c r="AB221" s="69"/>
      <c r="AC221" s="69"/>
      <c r="AD221" s="69"/>
      <c r="AE221" s="69"/>
      <c r="AF221" s="69"/>
    </row>
    <row r="222" spans="1:32" ht="15.75" customHeight="1" x14ac:dyDescent="0.3">
      <c r="A222" s="433"/>
      <c r="B222" s="433"/>
      <c r="C222" s="69"/>
      <c r="D222" s="69"/>
      <c r="E222" s="69"/>
      <c r="F222" s="69"/>
      <c r="G222" s="69"/>
      <c r="H222" s="69"/>
      <c r="I222" s="69"/>
      <c r="J222" s="69"/>
      <c r="K222" s="448"/>
      <c r="L222" s="448"/>
      <c r="M222" s="448"/>
      <c r="N222" s="69"/>
      <c r="O222" s="69"/>
      <c r="P222" s="69"/>
      <c r="Q222" s="69"/>
      <c r="R222" s="69"/>
      <c r="S222" s="69"/>
      <c r="T222" s="69"/>
      <c r="U222" s="69"/>
      <c r="V222" s="69"/>
      <c r="W222" s="69"/>
      <c r="X222" s="69"/>
      <c r="Y222" s="69"/>
      <c r="Z222" s="69"/>
      <c r="AA222" s="69"/>
      <c r="AB222" s="69"/>
      <c r="AC222" s="69"/>
      <c r="AD222" s="69"/>
      <c r="AE222" s="69"/>
      <c r="AF222" s="69"/>
    </row>
    <row r="223" spans="1:32" ht="15.75" customHeight="1" x14ac:dyDescent="0.3">
      <c r="A223" s="433"/>
      <c r="B223" s="433"/>
      <c r="C223" s="69"/>
      <c r="D223" s="69"/>
      <c r="E223" s="69"/>
      <c r="F223" s="69"/>
      <c r="G223" s="69"/>
      <c r="H223" s="69"/>
      <c r="I223" s="69"/>
      <c r="J223" s="69"/>
      <c r="K223" s="448"/>
      <c r="L223" s="448"/>
      <c r="M223" s="448"/>
      <c r="N223" s="69"/>
      <c r="O223" s="69"/>
      <c r="P223" s="69"/>
      <c r="Q223" s="69"/>
      <c r="R223" s="69"/>
      <c r="S223" s="69"/>
      <c r="T223" s="69"/>
      <c r="U223" s="69"/>
      <c r="V223" s="69"/>
      <c r="W223" s="69"/>
      <c r="X223" s="69"/>
      <c r="Y223" s="69"/>
      <c r="Z223" s="69"/>
      <c r="AA223" s="69"/>
      <c r="AB223" s="69"/>
      <c r="AC223" s="69"/>
      <c r="AD223" s="69"/>
      <c r="AE223" s="69"/>
      <c r="AF223" s="69"/>
    </row>
    <row r="224" spans="1:32" ht="15.75" customHeight="1" x14ac:dyDescent="0.3">
      <c r="A224" s="433"/>
      <c r="B224" s="433"/>
      <c r="C224" s="69"/>
      <c r="D224" s="69"/>
      <c r="E224" s="69"/>
      <c r="F224" s="69"/>
      <c r="G224" s="69"/>
      <c r="H224" s="69"/>
      <c r="I224" s="69"/>
      <c r="J224" s="69"/>
      <c r="K224" s="448"/>
      <c r="L224" s="448"/>
      <c r="M224" s="448"/>
      <c r="N224" s="69"/>
      <c r="O224" s="69"/>
      <c r="P224" s="69"/>
      <c r="Q224" s="69"/>
      <c r="R224" s="69"/>
      <c r="S224" s="69"/>
      <c r="T224" s="69"/>
      <c r="U224" s="69"/>
      <c r="V224" s="69"/>
      <c r="W224" s="69"/>
      <c r="X224" s="69"/>
      <c r="Y224" s="69"/>
      <c r="Z224" s="69"/>
      <c r="AA224" s="69"/>
      <c r="AB224" s="69"/>
      <c r="AC224" s="69"/>
      <c r="AD224" s="69"/>
      <c r="AE224" s="69"/>
      <c r="AF224" s="69"/>
    </row>
    <row r="225" spans="1:32" ht="15.75" customHeight="1" x14ac:dyDescent="0.3">
      <c r="A225" s="433"/>
      <c r="B225" s="433"/>
      <c r="C225" s="69"/>
      <c r="D225" s="69"/>
      <c r="E225" s="69"/>
      <c r="F225" s="69"/>
      <c r="G225" s="69"/>
      <c r="H225" s="69"/>
      <c r="I225" s="69"/>
      <c r="J225" s="69"/>
      <c r="K225" s="448"/>
      <c r="L225" s="448"/>
      <c r="M225" s="448"/>
      <c r="N225" s="69"/>
      <c r="O225" s="69"/>
      <c r="P225" s="69"/>
      <c r="Q225" s="69"/>
      <c r="R225" s="69"/>
      <c r="S225" s="69"/>
      <c r="T225" s="69"/>
      <c r="U225" s="69"/>
      <c r="V225" s="69"/>
      <c r="W225" s="69"/>
      <c r="X225" s="69"/>
      <c r="Y225" s="69"/>
      <c r="Z225" s="69"/>
      <c r="AA225" s="69"/>
      <c r="AB225" s="69"/>
      <c r="AC225" s="69"/>
      <c r="AD225" s="69"/>
      <c r="AE225" s="69"/>
      <c r="AF225" s="69"/>
    </row>
    <row r="226" spans="1:32" ht="15.75" customHeight="1" x14ac:dyDescent="0.3">
      <c r="A226" s="433"/>
      <c r="B226" s="433"/>
      <c r="C226" s="69"/>
      <c r="D226" s="69"/>
      <c r="E226" s="69"/>
      <c r="F226" s="69"/>
      <c r="G226" s="69"/>
      <c r="H226" s="69"/>
      <c r="I226" s="69"/>
      <c r="J226" s="69"/>
      <c r="K226" s="448"/>
      <c r="L226" s="448"/>
      <c r="M226" s="448"/>
      <c r="N226" s="69"/>
      <c r="O226" s="69"/>
      <c r="P226" s="69"/>
      <c r="Q226" s="69"/>
      <c r="R226" s="69"/>
      <c r="S226" s="69"/>
      <c r="T226" s="69"/>
      <c r="U226" s="69"/>
      <c r="V226" s="69"/>
      <c r="W226" s="69"/>
      <c r="X226" s="69"/>
      <c r="Y226" s="69"/>
      <c r="Z226" s="69"/>
      <c r="AA226" s="69"/>
      <c r="AB226" s="69"/>
      <c r="AC226" s="69"/>
      <c r="AD226" s="69"/>
      <c r="AE226" s="69"/>
      <c r="AF226" s="69"/>
    </row>
    <row r="227" spans="1:32" ht="15.75" customHeight="1" x14ac:dyDescent="0.3">
      <c r="A227" s="433"/>
      <c r="B227" s="433"/>
      <c r="C227" s="69"/>
      <c r="D227" s="69"/>
      <c r="E227" s="69"/>
      <c r="F227" s="69"/>
      <c r="G227" s="69"/>
      <c r="H227" s="69"/>
      <c r="I227" s="69"/>
      <c r="J227" s="69"/>
      <c r="K227" s="448"/>
      <c r="L227" s="448"/>
      <c r="M227" s="448"/>
      <c r="N227" s="69"/>
      <c r="O227" s="69"/>
      <c r="P227" s="69"/>
      <c r="Q227" s="69"/>
      <c r="R227" s="69"/>
      <c r="S227" s="69"/>
      <c r="T227" s="69"/>
      <c r="U227" s="69"/>
      <c r="V227" s="69"/>
      <c r="W227" s="69"/>
      <c r="X227" s="69"/>
      <c r="Y227" s="69"/>
      <c r="Z227" s="69"/>
      <c r="AA227" s="69"/>
      <c r="AB227" s="69"/>
      <c r="AC227" s="69"/>
      <c r="AD227" s="69"/>
      <c r="AE227" s="69"/>
      <c r="AF227" s="69"/>
    </row>
    <row r="228" spans="1:32" ht="15.75" customHeight="1" x14ac:dyDescent="0.3">
      <c r="A228" s="433"/>
      <c r="B228" s="433"/>
      <c r="C228" s="69"/>
      <c r="D228" s="69"/>
      <c r="E228" s="69"/>
      <c r="F228" s="69"/>
      <c r="G228" s="69"/>
      <c r="H228" s="69"/>
      <c r="I228" s="69"/>
      <c r="J228" s="69"/>
      <c r="K228" s="448"/>
      <c r="L228" s="448"/>
      <c r="M228" s="448"/>
      <c r="N228" s="69"/>
      <c r="O228" s="69"/>
      <c r="P228" s="69"/>
      <c r="Q228" s="69"/>
      <c r="R228" s="69"/>
      <c r="S228" s="69"/>
      <c r="T228" s="69"/>
      <c r="U228" s="69"/>
      <c r="V228" s="69"/>
      <c r="W228" s="69"/>
      <c r="X228" s="69"/>
      <c r="Y228" s="69"/>
      <c r="Z228" s="69"/>
      <c r="AA228" s="69"/>
      <c r="AB228" s="69"/>
      <c r="AC228" s="69"/>
      <c r="AD228" s="69"/>
      <c r="AE228" s="69"/>
      <c r="AF228" s="69"/>
    </row>
    <row r="229" spans="1:32" ht="15.75" customHeight="1" x14ac:dyDescent="0.3">
      <c r="A229" s="433"/>
      <c r="B229" s="433"/>
      <c r="C229" s="69"/>
      <c r="D229" s="69"/>
      <c r="E229" s="69"/>
      <c r="F229" s="69"/>
      <c r="G229" s="69"/>
      <c r="H229" s="69"/>
      <c r="I229" s="69"/>
      <c r="J229" s="69"/>
      <c r="K229" s="448"/>
      <c r="L229" s="448"/>
      <c r="M229" s="448"/>
      <c r="N229" s="69"/>
      <c r="O229" s="69"/>
      <c r="P229" s="69"/>
      <c r="Q229" s="69"/>
      <c r="R229" s="69"/>
      <c r="S229" s="69"/>
      <c r="T229" s="69"/>
      <c r="U229" s="69"/>
      <c r="V229" s="69"/>
      <c r="W229" s="69"/>
      <c r="X229" s="69"/>
      <c r="Y229" s="69"/>
      <c r="Z229" s="69"/>
      <c r="AA229" s="69"/>
      <c r="AB229" s="69"/>
      <c r="AC229" s="69"/>
      <c r="AD229" s="69"/>
      <c r="AE229" s="69"/>
      <c r="AF229" s="69"/>
    </row>
    <row r="230" spans="1:32" ht="15.75" customHeight="1" x14ac:dyDescent="0.3">
      <c r="A230" s="433"/>
      <c r="B230" s="433"/>
      <c r="C230" s="69"/>
      <c r="D230" s="69"/>
      <c r="E230" s="69"/>
      <c r="F230" s="69"/>
      <c r="G230" s="69"/>
      <c r="H230" s="69"/>
      <c r="I230" s="69"/>
      <c r="J230" s="69"/>
      <c r="K230" s="448"/>
      <c r="L230" s="448"/>
      <c r="M230" s="448"/>
      <c r="N230" s="69"/>
      <c r="O230" s="69"/>
      <c r="P230" s="69"/>
      <c r="Q230" s="69"/>
      <c r="R230" s="69"/>
      <c r="S230" s="69"/>
      <c r="T230" s="69"/>
      <c r="U230" s="69"/>
      <c r="V230" s="69"/>
      <c r="W230" s="69"/>
      <c r="X230" s="69"/>
      <c r="Y230" s="69"/>
      <c r="Z230" s="69"/>
      <c r="AA230" s="69"/>
      <c r="AB230" s="69"/>
      <c r="AC230" s="69"/>
      <c r="AD230" s="69"/>
      <c r="AE230" s="69"/>
      <c r="AF230" s="69"/>
    </row>
    <row r="231" spans="1:32" ht="15.75" customHeight="1" x14ac:dyDescent="0.3">
      <c r="A231" s="433"/>
      <c r="B231" s="433"/>
      <c r="C231" s="69"/>
      <c r="D231" s="69"/>
      <c r="E231" s="69"/>
      <c r="F231" s="69"/>
      <c r="G231" s="69"/>
      <c r="H231" s="69"/>
      <c r="I231" s="69"/>
      <c r="J231" s="69"/>
      <c r="K231" s="448"/>
      <c r="L231" s="448"/>
      <c r="M231" s="448"/>
      <c r="N231" s="69"/>
      <c r="O231" s="69"/>
      <c r="P231" s="69"/>
      <c r="Q231" s="69"/>
      <c r="R231" s="69"/>
      <c r="S231" s="69"/>
      <c r="T231" s="69"/>
      <c r="U231" s="69"/>
      <c r="V231" s="69"/>
      <c r="W231" s="69"/>
      <c r="X231" s="69"/>
      <c r="Y231" s="69"/>
      <c r="Z231" s="69"/>
      <c r="AA231" s="69"/>
      <c r="AB231" s="69"/>
      <c r="AC231" s="69"/>
      <c r="AD231" s="69"/>
      <c r="AE231" s="69"/>
      <c r="AF231" s="69"/>
    </row>
    <row r="232" spans="1:32" ht="15.75" customHeight="1" x14ac:dyDescent="0.3">
      <c r="A232" s="433"/>
      <c r="B232" s="433"/>
      <c r="C232" s="69"/>
      <c r="D232" s="69"/>
      <c r="E232" s="69"/>
      <c r="F232" s="69"/>
      <c r="G232" s="69"/>
      <c r="H232" s="69"/>
      <c r="I232" s="69"/>
      <c r="J232" s="69"/>
      <c r="K232" s="448"/>
      <c r="L232" s="448"/>
      <c r="M232" s="448"/>
      <c r="N232" s="69"/>
      <c r="O232" s="69"/>
      <c r="P232" s="69"/>
      <c r="Q232" s="69"/>
      <c r="R232" s="69"/>
      <c r="S232" s="69"/>
      <c r="T232" s="69"/>
      <c r="U232" s="69"/>
      <c r="V232" s="69"/>
      <c r="W232" s="69"/>
      <c r="X232" s="69"/>
      <c r="Y232" s="69"/>
      <c r="Z232" s="69"/>
      <c r="AA232" s="69"/>
      <c r="AB232" s="69"/>
      <c r="AC232" s="69"/>
      <c r="AD232" s="69"/>
      <c r="AE232" s="69"/>
      <c r="AF232" s="69"/>
    </row>
    <row r="233" spans="1:32" ht="15.75" customHeight="1" x14ac:dyDescent="0.3">
      <c r="A233" s="433"/>
      <c r="B233" s="433"/>
      <c r="C233" s="69"/>
      <c r="D233" s="69"/>
      <c r="E233" s="69"/>
      <c r="F233" s="69"/>
      <c r="G233" s="69"/>
      <c r="H233" s="69"/>
      <c r="I233" s="69"/>
      <c r="J233" s="69"/>
      <c r="K233" s="448"/>
      <c r="L233" s="448"/>
      <c r="M233" s="448"/>
      <c r="N233" s="69"/>
      <c r="O233" s="69"/>
      <c r="P233" s="69"/>
      <c r="Q233" s="69"/>
      <c r="R233" s="69"/>
      <c r="S233" s="69"/>
      <c r="T233" s="69"/>
      <c r="U233" s="69"/>
      <c r="V233" s="69"/>
      <c r="W233" s="69"/>
      <c r="X233" s="69"/>
      <c r="Y233" s="69"/>
      <c r="Z233" s="69"/>
      <c r="AA233" s="69"/>
      <c r="AB233" s="69"/>
      <c r="AC233" s="69"/>
      <c r="AD233" s="69"/>
      <c r="AE233" s="69"/>
      <c r="AF233" s="69"/>
    </row>
    <row r="234" spans="1:32" ht="15.75" customHeight="1" x14ac:dyDescent="0.3">
      <c r="A234" s="433"/>
      <c r="B234" s="433"/>
      <c r="C234" s="69"/>
      <c r="D234" s="69"/>
      <c r="E234" s="69"/>
      <c r="F234" s="69"/>
      <c r="G234" s="69"/>
      <c r="H234" s="69"/>
      <c r="I234" s="69"/>
      <c r="J234" s="69"/>
      <c r="K234" s="448"/>
      <c r="L234" s="448"/>
      <c r="M234" s="448"/>
      <c r="N234" s="69"/>
      <c r="O234" s="69"/>
      <c r="P234" s="69"/>
      <c r="Q234" s="69"/>
      <c r="R234" s="69"/>
      <c r="S234" s="69"/>
      <c r="T234" s="69"/>
      <c r="U234" s="69"/>
      <c r="V234" s="69"/>
      <c r="W234" s="69"/>
      <c r="X234" s="69"/>
      <c r="Y234" s="69"/>
      <c r="Z234" s="69"/>
      <c r="AA234" s="69"/>
      <c r="AB234" s="69"/>
      <c r="AC234" s="69"/>
      <c r="AD234" s="69"/>
      <c r="AE234" s="69"/>
      <c r="AF234" s="69"/>
    </row>
    <row r="235" spans="1:32" ht="15.75" customHeight="1" x14ac:dyDescent="0.3">
      <c r="A235" s="433"/>
      <c r="B235" s="433"/>
      <c r="C235" s="69"/>
      <c r="D235" s="69"/>
      <c r="E235" s="69"/>
      <c r="F235" s="69"/>
      <c r="G235" s="69"/>
      <c r="H235" s="69"/>
      <c r="I235" s="69"/>
      <c r="J235" s="69"/>
      <c r="K235" s="448"/>
      <c r="L235" s="448"/>
      <c r="M235" s="448"/>
      <c r="N235" s="69"/>
      <c r="O235" s="69"/>
      <c r="P235" s="69"/>
      <c r="Q235" s="69"/>
      <c r="R235" s="69"/>
      <c r="S235" s="69"/>
      <c r="T235" s="69"/>
      <c r="U235" s="69"/>
      <c r="V235" s="69"/>
      <c r="W235" s="69"/>
      <c r="X235" s="69"/>
      <c r="Y235" s="69"/>
      <c r="Z235" s="69"/>
      <c r="AA235" s="69"/>
      <c r="AB235" s="69"/>
      <c r="AC235" s="69"/>
      <c r="AD235" s="69"/>
      <c r="AE235" s="69"/>
      <c r="AF235" s="69"/>
    </row>
    <row r="236" spans="1:32" ht="15.75" customHeight="1" x14ac:dyDescent="0.3">
      <c r="A236" s="433"/>
      <c r="B236" s="433"/>
      <c r="C236" s="69"/>
      <c r="D236" s="69"/>
      <c r="E236" s="69"/>
      <c r="F236" s="69"/>
      <c r="G236" s="69"/>
      <c r="H236" s="69"/>
      <c r="I236" s="69"/>
      <c r="J236" s="69"/>
      <c r="K236" s="448"/>
      <c r="L236" s="448"/>
      <c r="M236" s="448"/>
      <c r="N236" s="69"/>
      <c r="O236" s="69"/>
      <c r="P236" s="69"/>
      <c r="Q236" s="69"/>
      <c r="R236" s="69"/>
      <c r="S236" s="69"/>
      <c r="T236" s="69"/>
      <c r="U236" s="69"/>
      <c r="V236" s="69"/>
      <c r="W236" s="69"/>
      <c r="X236" s="69"/>
      <c r="Y236" s="69"/>
      <c r="Z236" s="69"/>
      <c r="AA236" s="69"/>
      <c r="AB236" s="69"/>
      <c r="AC236" s="69"/>
      <c r="AD236" s="69"/>
      <c r="AE236" s="69"/>
      <c r="AF236" s="69"/>
    </row>
    <row r="237" spans="1:32" ht="15.75" customHeight="1" x14ac:dyDescent="0.3">
      <c r="A237" s="433"/>
      <c r="B237" s="433"/>
      <c r="C237" s="69"/>
      <c r="D237" s="69"/>
      <c r="E237" s="69"/>
      <c r="F237" s="69"/>
      <c r="G237" s="69"/>
      <c r="H237" s="69"/>
      <c r="I237" s="69"/>
      <c r="J237" s="69"/>
      <c r="K237" s="448"/>
      <c r="L237" s="448"/>
      <c r="M237" s="448"/>
      <c r="N237" s="69"/>
      <c r="O237" s="69"/>
      <c r="P237" s="69"/>
      <c r="Q237" s="69"/>
      <c r="R237" s="69"/>
      <c r="S237" s="69"/>
      <c r="T237" s="69"/>
      <c r="U237" s="69"/>
      <c r="V237" s="69"/>
      <c r="W237" s="69"/>
      <c r="X237" s="69"/>
      <c r="Y237" s="69"/>
      <c r="Z237" s="69"/>
      <c r="AA237" s="69"/>
      <c r="AB237" s="69"/>
      <c r="AC237" s="69"/>
      <c r="AD237" s="69"/>
      <c r="AE237" s="69"/>
      <c r="AF237" s="69"/>
    </row>
    <row r="238" spans="1:32" ht="15.75" customHeight="1" x14ac:dyDescent="0.3">
      <c r="A238" s="433"/>
      <c r="B238" s="433"/>
      <c r="C238" s="69"/>
      <c r="D238" s="69"/>
      <c r="E238" s="69"/>
      <c r="F238" s="69"/>
      <c r="G238" s="69"/>
      <c r="H238" s="69"/>
      <c r="I238" s="69"/>
      <c r="J238" s="69"/>
      <c r="K238" s="448"/>
      <c r="L238" s="448"/>
      <c r="M238" s="448"/>
      <c r="N238" s="69"/>
      <c r="O238" s="69"/>
      <c r="P238" s="69"/>
      <c r="Q238" s="69"/>
      <c r="R238" s="69"/>
      <c r="S238" s="69"/>
      <c r="T238" s="69"/>
      <c r="U238" s="69"/>
      <c r="V238" s="69"/>
      <c r="W238" s="69"/>
      <c r="X238" s="69"/>
      <c r="Y238" s="69"/>
      <c r="Z238" s="69"/>
      <c r="AA238" s="69"/>
      <c r="AB238" s="69"/>
      <c r="AC238" s="69"/>
      <c r="AD238" s="69"/>
      <c r="AE238" s="69"/>
      <c r="AF238" s="69"/>
    </row>
    <row r="239" spans="1:32" ht="15.75" customHeight="1" x14ac:dyDescent="0.3">
      <c r="A239" s="433"/>
      <c r="B239" s="433"/>
      <c r="C239" s="69"/>
      <c r="D239" s="69"/>
      <c r="E239" s="69"/>
      <c r="F239" s="69"/>
      <c r="G239" s="69"/>
      <c r="H239" s="69"/>
      <c r="I239" s="69"/>
      <c r="J239" s="69"/>
      <c r="K239" s="448"/>
      <c r="L239" s="448"/>
      <c r="M239" s="448"/>
      <c r="N239" s="69"/>
      <c r="O239" s="69"/>
      <c r="P239" s="69"/>
      <c r="Q239" s="69"/>
      <c r="R239" s="69"/>
      <c r="S239" s="69"/>
      <c r="T239" s="69"/>
      <c r="U239" s="69"/>
      <c r="V239" s="69"/>
      <c r="W239" s="69"/>
      <c r="X239" s="69"/>
      <c r="Y239" s="69"/>
      <c r="Z239" s="69"/>
      <c r="AA239" s="69"/>
      <c r="AB239" s="69"/>
      <c r="AC239" s="69"/>
      <c r="AD239" s="69"/>
      <c r="AE239" s="69"/>
      <c r="AF239" s="69"/>
    </row>
    <row r="240" spans="1:32" ht="15.75" customHeight="1" x14ac:dyDescent="0.3">
      <c r="A240" s="433"/>
      <c r="B240" s="433"/>
      <c r="C240" s="69"/>
      <c r="D240" s="69"/>
      <c r="E240" s="69"/>
      <c r="F240" s="69"/>
      <c r="G240" s="69"/>
      <c r="H240" s="69"/>
      <c r="I240" s="69"/>
      <c r="J240" s="69"/>
      <c r="K240" s="448"/>
      <c r="L240" s="448"/>
      <c r="M240" s="448"/>
      <c r="N240" s="69"/>
      <c r="O240" s="69"/>
      <c r="P240" s="69"/>
      <c r="Q240" s="69"/>
      <c r="R240" s="69"/>
      <c r="S240" s="69"/>
      <c r="T240" s="69"/>
      <c r="U240" s="69"/>
      <c r="V240" s="69"/>
      <c r="W240" s="69"/>
      <c r="X240" s="69"/>
      <c r="Y240" s="69"/>
      <c r="Z240" s="69"/>
      <c r="AA240" s="69"/>
      <c r="AB240" s="69"/>
      <c r="AC240" s="69"/>
      <c r="AD240" s="69"/>
      <c r="AE240" s="69"/>
      <c r="AF240" s="69"/>
    </row>
    <row r="241" spans="1:32" ht="15.75" customHeight="1" x14ac:dyDescent="0.3">
      <c r="A241" s="433"/>
      <c r="B241" s="433"/>
      <c r="C241" s="69"/>
      <c r="D241" s="69"/>
      <c r="E241" s="69"/>
      <c r="F241" s="69"/>
      <c r="G241" s="69"/>
      <c r="H241" s="69"/>
      <c r="I241" s="69"/>
      <c r="J241" s="69"/>
      <c r="K241" s="448"/>
      <c r="L241" s="448"/>
      <c r="M241" s="448"/>
      <c r="N241" s="69"/>
      <c r="O241" s="69"/>
      <c r="P241" s="69"/>
      <c r="Q241" s="69"/>
      <c r="R241" s="69"/>
      <c r="S241" s="69"/>
      <c r="T241" s="69"/>
      <c r="U241" s="69"/>
      <c r="V241" s="69"/>
      <c r="W241" s="69"/>
      <c r="X241" s="69"/>
      <c r="Y241" s="69"/>
      <c r="Z241" s="69"/>
      <c r="AA241" s="69"/>
      <c r="AB241" s="69"/>
      <c r="AC241" s="69"/>
      <c r="AD241" s="69"/>
      <c r="AE241" s="69"/>
      <c r="AF241" s="69"/>
    </row>
    <row r="242" spans="1:32" ht="15.75" customHeight="1" x14ac:dyDescent="0.3">
      <c r="A242" s="433"/>
      <c r="B242" s="433"/>
      <c r="C242" s="69"/>
      <c r="D242" s="69"/>
      <c r="E242" s="69"/>
      <c r="F242" s="69"/>
      <c r="G242" s="69"/>
      <c r="H242" s="69"/>
      <c r="I242" s="69"/>
      <c r="J242" s="69"/>
      <c r="K242" s="448"/>
      <c r="L242" s="448"/>
      <c r="M242" s="448"/>
      <c r="N242" s="69"/>
      <c r="O242" s="69"/>
      <c r="P242" s="69"/>
      <c r="Q242" s="69"/>
      <c r="R242" s="69"/>
      <c r="S242" s="69"/>
      <c r="T242" s="69"/>
      <c r="U242" s="69"/>
      <c r="V242" s="69"/>
      <c r="W242" s="69"/>
      <c r="X242" s="69"/>
      <c r="Y242" s="69"/>
      <c r="Z242" s="69"/>
      <c r="AA242" s="69"/>
      <c r="AB242" s="69"/>
      <c r="AC242" s="69"/>
      <c r="AD242" s="69"/>
      <c r="AE242" s="69"/>
      <c r="AF242" s="69"/>
    </row>
    <row r="243" spans="1:32" ht="15.75" customHeight="1" x14ac:dyDescent="0.3">
      <c r="A243" s="433"/>
      <c r="B243" s="433"/>
      <c r="C243" s="69"/>
      <c r="D243" s="69"/>
      <c r="E243" s="69"/>
      <c r="F243" s="69"/>
      <c r="G243" s="69"/>
      <c r="H243" s="69"/>
      <c r="I243" s="69"/>
      <c r="J243" s="69"/>
      <c r="K243" s="448"/>
      <c r="L243" s="448"/>
      <c r="M243" s="448"/>
      <c r="N243" s="69"/>
      <c r="O243" s="69"/>
      <c r="P243" s="69"/>
      <c r="Q243" s="69"/>
      <c r="R243" s="69"/>
      <c r="S243" s="69"/>
      <c r="T243" s="69"/>
      <c r="U243" s="69"/>
      <c r="V243" s="69"/>
      <c r="W243" s="69"/>
      <c r="X243" s="69"/>
      <c r="Y243" s="69"/>
      <c r="Z243" s="69"/>
      <c r="AA243" s="69"/>
      <c r="AB243" s="69"/>
      <c r="AC243" s="69"/>
      <c r="AD243" s="69"/>
      <c r="AE243" s="69"/>
      <c r="AF243" s="69"/>
    </row>
    <row r="244" spans="1:32" ht="15.75" customHeight="1" x14ac:dyDescent="0.3">
      <c r="A244" s="433"/>
      <c r="B244" s="433"/>
      <c r="C244" s="69"/>
      <c r="D244" s="69"/>
      <c r="E244" s="69"/>
      <c r="F244" s="69"/>
      <c r="G244" s="69"/>
      <c r="H244" s="69"/>
      <c r="I244" s="69"/>
      <c r="J244" s="69"/>
      <c r="K244" s="448"/>
      <c r="L244" s="448"/>
      <c r="M244" s="448"/>
      <c r="N244" s="69"/>
      <c r="O244" s="69"/>
      <c r="P244" s="69"/>
      <c r="Q244" s="69"/>
      <c r="R244" s="69"/>
      <c r="S244" s="69"/>
      <c r="T244" s="69"/>
      <c r="U244" s="69"/>
      <c r="V244" s="69"/>
      <c r="W244" s="69"/>
      <c r="X244" s="69"/>
      <c r="Y244" s="69"/>
      <c r="Z244" s="69"/>
      <c r="AA244" s="69"/>
      <c r="AB244" s="69"/>
      <c r="AC244" s="69"/>
      <c r="AD244" s="69"/>
      <c r="AE244" s="69"/>
      <c r="AF244" s="69"/>
    </row>
    <row r="245" spans="1:32" ht="15.75" customHeight="1" x14ac:dyDescent="0.3">
      <c r="A245" s="433"/>
      <c r="B245" s="433"/>
      <c r="C245" s="69"/>
      <c r="D245" s="69"/>
      <c r="E245" s="69"/>
      <c r="F245" s="69"/>
      <c r="G245" s="69"/>
      <c r="H245" s="69"/>
      <c r="I245" s="69"/>
      <c r="J245" s="69"/>
      <c r="K245" s="448"/>
      <c r="L245" s="448"/>
      <c r="M245" s="448"/>
      <c r="N245" s="69"/>
      <c r="O245" s="69"/>
      <c r="P245" s="69"/>
      <c r="Q245" s="69"/>
      <c r="R245" s="69"/>
      <c r="S245" s="69"/>
      <c r="T245" s="69"/>
      <c r="U245" s="69"/>
      <c r="V245" s="69"/>
      <c r="W245" s="69"/>
      <c r="X245" s="69"/>
      <c r="Y245" s="69"/>
      <c r="Z245" s="69"/>
      <c r="AA245" s="69"/>
      <c r="AB245" s="69"/>
      <c r="AC245" s="69"/>
      <c r="AD245" s="69"/>
      <c r="AE245" s="69"/>
      <c r="AF245" s="69"/>
    </row>
    <row r="246" spans="1:32" ht="15.75" customHeight="1" x14ac:dyDescent="0.3">
      <c r="A246" s="433"/>
      <c r="B246" s="433"/>
      <c r="C246" s="69"/>
      <c r="D246" s="69"/>
      <c r="E246" s="69"/>
      <c r="F246" s="69"/>
      <c r="G246" s="69"/>
      <c r="H246" s="69"/>
      <c r="I246" s="69"/>
      <c r="J246" s="69"/>
      <c r="K246" s="448"/>
      <c r="L246" s="448"/>
      <c r="M246" s="448"/>
      <c r="N246" s="69"/>
      <c r="O246" s="69"/>
      <c r="P246" s="69"/>
      <c r="Q246" s="69"/>
      <c r="R246" s="69"/>
      <c r="S246" s="69"/>
      <c r="T246" s="69"/>
      <c r="U246" s="69"/>
      <c r="V246" s="69"/>
      <c r="W246" s="69"/>
      <c r="X246" s="69"/>
      <c r="Y246" s="69"/>
      <c r="Z246" s="69"/>
      <c r="AA246" s="69"/>
      <c r="AB246" s="69"/>
      <c r="AC246" s="69"/>
      <c r="AD246" s="69"/>
      <c r="AE246" s="69"/>
      <c r="AF246" s="69"/>
    </row>
    <row r="247" spans="1:32" ht="15.75" customHeight="1" x14ac:dyDescent="0.3">
      <c r="A247" s="433"/>
      <c r="B247" s="433"/>
      <c r="C247" s="69"/>
      <c r="D247" s="69"/>
      <c r="E247" s="69"/>
      <c r="F247" s="69"/>
      <c r="G247" s="69"/>
      <c r="H247" s="69"/>
      <c r="I247" s="69"/>
      <c r="J247" s="69"/>
      <c r="K247" s="448"/>
      <c r="L247" s="448"/>
      <c r="M247" s="448"/>
      <c r="N247" s="69"/>
      <c r="O247" s="69"/>
      <c r="P247" s="69"/>
      <c r="Q247" s="69"/>
      <c r="R247" s="69"/>
      <c r="S247" s="69"/>
      <c r="T247" s="69"/>
      <c r="U247" s="69"/>
      <c r="V247" s="69"/>
      <c r="W247" s="69"/>
      <c r="X247" s="69"/>
      <c r="Y247" s="69"/>
      <c r="Z247" s="69"/>
      <c r="AA247" s="69"/>
      <c r="AB247" s="69"/>
      <c r="AC247" s="69"/>
      <c r="AD247" s="69"/>
      <c r="AE247" s="69"/>
      <c r="AF247" s="69"/>
    </row>
    <row r="248" spans="1:32" ht="15.75" customHeight="1" x14ac:dyDescent="0.3">
      <c r="A248" s="433"/>
      <c r="B248" s="433"/>
      <c r="C248" s="69"/>
      <c r="D248" s="69"/>
      <c r="E248" s="69"/>
      <c r="F248" s="69"/>
      <c r="G248" s="69"/>
      <c r="H248" s="69"/>
      <c r="I248" s="69"/>
      <c r="J248" s="69"/>
      <c r="K248" s="448"/>
      <c r="L248" s="448"/>
      <c r="M248" s="448"/>
      <c r="N248" s="69"/>
      <c r="O248" s="69"/>
      <c r="P248" s="69"/>
      <c r="Q248" s="69"/>
      <c r="R248" s="69"/>
      <c r="S248" s="69"/>
      <c r="T248" s="69"/>
      <c r="U248" s="69"/>
      <c r="V248" s="69"/>
      <c r="W248" s="69"/>
      <c r="X248" s="69"/>
      <c r="Y248" s="69"/>
      <c r="Z248" s="69"/>
      <c r="AA248" s="69"/>
      <c r="AB248" s="69"/>
      <c r="AC248" s="69"/>
      <c r="AD248" s="69"/>
      <c r="AE248" s="69"/>
      <c r="AF248" s="69"/>
    </row>
    <row r="249" spans="1:32" ht="15.75" customHeight="1" x14ac:dyDescent="0.3">
      <c r="A249" s="433"/>
      <c r="B249" s="433"/>
      <c r="C249" s="69"/>
      <c r="D249" s="69"/>
      <c r="E249" s="69"/>
      <c r="F249" s="69"/>
      <c r="G249" s="69"/>
      <c r="H249" s="69"/>
      <c r="I249" s="69"/>
      <c r="J249" s="69"/>
      <c r="K249" s="448"/>
      <c r="L249" s="448"/>
      <c r="M249" s="448"/>
      <c r="N249" s="69"/>
      <c r="O249" s="69"/>
      <c r="P249" s="69"/>
      <c r="Q249" s="69"/>
      <c r="R249" s="69"/>
      <c r="S249" s="69"/>
      <c r="T249" s="69"/>
      <c r="U249" s="69"/>
      <c r="V249" s="69"/>
      <c r="W249" s="69"/>
      <c r="X249" s="69"/>
      <c r="Y249" s="69"/>
      <c r="Z249" s="69"/>
      <c r="AA249" s="69"/>
      <c r="AB249" s="69"/>
      <c r="AC249" s="69"/>
      <c r="AD249" s="69"/>
      <c r="AE249" s="69"/>
      <c r="AF249" s="69"/>
    </row>
    <row r="250" spans="1:32" ht="15.75" customHeight="1" x14ac:dyDescent="0.3">
      <c r="A250" s="433"/>
      <c r="B250" s="433"/>
      <c r="C250" s="69"/>
      <c r="D250" s="69"/>
      <c r="E250" s="69"/>
      <c r="F250" s="69"/>
      <c r="G250" s="69"/>
      <c r="H250" s="69"/>
      <c r="I250" s="69"/>
      <c r="J250" s="69"/>
      <c r="K250" s="448"/>
      <c r="L250" s="448"/>
      <c r="M250" s="448"/>
      <c r="N250" s="69"/>
      <c r="O250" s="69"/>
      <c r="P250" s="69"/>
      <c r="Q250" s="69"/>
      <c r="R250" s="69"/>
      <c r="S250" s="69"/>
      <c r="T250" s="69"/>
      <c r="U250" s="69"/>
      <c r="V250" s="69"/>
      <c r="W250" s="69"/>
      <c r="X250" s="69"/>
      <c r="Y250" s="69"/>
      <c r="Z250" s="69"/>
      <c r="AA250" s="69"/>
      <c r="AB250" s="69"/>
      <c r="AC250" s="69"/>
      <c r="AD250" s="69"/>
      <c r="AE250" s="69"/>
      <c r="AF250" s="69"/>
    </row>
    <row r="251" spans="1:32" ht="15.75" customHeight="1" x14ac:dyDescent="0.3">
      <c r="A251" s="433"/>
      <c r="B251" s="433"/>
      <c r="C251" s="69"/>
      <c r="D251" s="69"/>
      <c r="E251" s="69"/>
      <c r="F251" s="69"/>
      <c r="G251" s="69"/>
      <c r="H251" s="69"/>
      <c r="I251" s="69"/>
      <c r="J251" s="69"/>
      <c r="K251" s="448"/>
      <c r="L251" s="448"/>
      <c r="M251" s="448"/>
      <c r="N251" s="69"/>
      <c r="O251" s="69"/>
      <c r="P251" s="69"/>
      <c r="Q251" s="69"/>
      <c r="R251" s="69"/>
      <c r="S251" s="69"/>
      <c r="T251" s="69"/>
      <c r="U251" s="69"/>
      <c r="V251" s="69"/>
      <c r="W251" s="69"/>
      <c r="X251" s="69"/>
      <c r="Y251" s="69"/>
      <c r="Z251" s="69"/>
      <c r="AA251" s="69"/>
      <c r="AB251" s="69"/>
      <c r="AC251" s="69"/>
      <c r="AD251" s="69"/>
      <c r="AE251" s="69"/>
      <c r="AF251" s="69"/>
    </row>
    <row r="252" spans="1:32" ht="15.75" customHeight="1" x14ac:dyDescent="0.3">
      <c r="A252" s="433"/>
      <c r="B252" s="433"/>
      <c r="C252" s="69"/>
      <c r="D252" s="69"/>
      <c r="E252" s="69"/>
      <c r="F252" s="69"/>
      <c r="G252" s="69"/>
      <c r="H252" s="69"/>
      <c r="I252" s="69"/>
      <c r="J252" s="69"/>
      <c r="K252" s="448"/>
      <c r="L252" s="448"/>
      <c r="M252" s="448"/>
      <c r="N252" s="69"/>
      <c r="O252" s="69"/>
      <c r="P252" s="69"/>
      <c r="Q252" s="69"/>
      <c r="R252" s="69"/>
      <c r="S252" s="69"/>
      <c r="T252" s="69"/>
      <c r="U252" s="69"/>
      <c r="V252" s="69"/>
      <c r="W252" s="69"/>
      <c r="X252" s="69"/>
      <c r="Y252" s="69"/>
      <c r="Z252" s="69"/>
      <c r="AA252" s="69"/>
      <c r="AB252" s="69"/>
      <c r="AC252" s="69"/>
      <c r="AD252" s="69"/>
      <c r="AE252" s="69"/>
      <c r="AF252" s="69"/>
    </row>
    <row r="253" spans="1:32" ht="15.75" customHeight="1" x14ac:dyDescent="0.3">
      <c r="A253" s="433"/>
      <c r="B253" s="433"/>
      <c r="C253" s="69"/>
      <c r="D253" s="69"/>
      <c r="E253" s="69"/>
      <c r="F253" s="69"/>
      <c r="G253" s="69"/>
      <c r="H253" s="69"/>
      <c r="I253" s="69"/>
      <c r="J253" s="69"/>
      <c r="K253" s="448"/>
      <c r="L253" s="448"/>
      <c r="M253" s="448"/>
      <c r="N253" s="69"/>
      <c r="O253" s="69"/>
      <c r="P253" s="69"/>
      <c r="Q253" s="69"/>
      <c r="R253" s="69"/>
      <c r="S253" s="69"/>
      <c r="T253" s="69"/>
      <c r="U253" s="69"/>
      <c r="V253" s="69"/>
      <c r="W253" s="69"/>
      <c r="X253" s="69"/>
      <c r="Y253" s="69"/>
      <c r="Z253" s="69"/>
      <c r="AA253" s="69"/>
      <c r="AB253" s="69"/>
      <c r="AC253" s="69"/>
      <c r="AD253" s="69"/>
      <c r="AE253" s="69"/>
      <c r="AF253" s="69"/>
    </row>
    <row r="254" spans="1:32" ht="15.75" customHeight="1" x14ac:dyDescent="0.3">
      <c r="A254" s="433"/>
      <c r="B254" s="433"/>
      <c r="C254" s="69"/>
      <c r="D254" s="69"/>
      <c r="E254" s="69"/>
      <c r="F254" s="69"/>
      <c r="G254" s="69"/>
      <c r="H254" s="69"/>
      <c r="I254" s="69"/>
      <c r="J254" s="69"/>
      <c r="K254" s="448"/>
      <c r="L254" s="448"/>
      <c r="M254" s="448"/>
      <c r="N254" s="69"/>
      <c r="O254" s="69"/>
      <c r="P254" s="69"/>
      <c r="Q254" s="69"/>
      <c r="R254" s="69"/>
      <c r="S254" s="69"/>
      <c r="T254" s="69"/>
      <c r="U254" s="69"/>
      <c r="V254" s="69"/>
      <c r="W254" s="69"/>
      <c r="X254" s="69"/>
      <c r="Y254" s="69"/>
      <c r="Z254" s="69"/>
      <c r="AA254" s="69"/>
      <c r="AB254" s="69"/>
      <c r="AC254" s="69"/>
      <c r="AD254" s="69"/>
      <c r="AE254" s="69"/>
      <c r="AF254" s="69"/>
    </row>
    <row r="255" spans="1:32" ht="15.75" customHeight="1" x14ac:dyDescent="0.3">
      <c r="A255" s="433"/>
      <c r="B255" s="433"/>
      <c r="C255" s="69"/>
      <c r="D255" s="69"/>
      <c r="E255" s="69"/>
      <c r="F255" s="69"/>
      <c r="G255" s="69"/>
      <c r="H255" s="69"/>
      <c r="I255" s="69"/>
      <c r="J255" s="69"/>
      <c r="K255" s="448"/>
      <c r="L255" s="448"/>
      <c r="M255" s="448"/>
      <c r="N255" s="69"/>
      <c r="O255" s="69"/>
      <c r="P255" s="69"/>
      <c r="Q255" s="69"/>
      <c r="R255" s="69"/>
      <c r="S255" s="69"/>
      <c r="T255" s="69"/>
      <c r="U255" s="69"/>
      <c r="V255" s="69"/>
      <c r="W255" s="69"/>
      <c r="X255" s="69"/>
      <c r="Y255" s="69"/>
      <c r="Z255" s="69"/>
      <c r="AA255" s="69"/>
      <c r="AB255" s="69"/>
      <c r="AC255" s="69"/>
      <c r="AD255" s="69"/>
      <c r="AE255" s="69"/>
      <c r="AF255" s="69"/>
    </row>
    <row r="256" spans="1:32" ht="15.75" customHeight="1" x14ac:dyDescent="0.3">
      <c r="A256" s="433"/>
      <c r="B256" s="433"/>
      <c r="C256" s="69"/>
      <c r="D256" s="69"/>
      <c r="E256" s="69"/>
      <c r="F256" s="69"/>
      <c r="G256" s="69"/>
      <c r="H256" s="69"/>
      <c r="I256" s="69"/>
      <c r="J256" s="69"/>
      <c r="K256" s="448"/>
      <c r="L256" s="448"/>
      <c r="M256" s="448"/>
      <c r="N256" s="69"/>
      <c r="O256" s="69"/>
      <c r="P256" s="69"/>
      <c r="Q256" s="69"/>
      <c r="R256" s="69"/>
      <c r="S256" s="69"/>
      <c r="T256" s="69"/>
      <c r="U256" s="69"/>
      <c r="V256" s="69"/>
      <c r="W256" s="69"/>
      <c r="X256" s="69"/>
      <c r="Y256" s="69"/>
      <c r="Z256" s="69"/>
      <c r="AA256" s="69"/>
      <c r="AB256" s="69"/>
      <c r="AC256" s="69"/>
      <c r="AD256" s="69"/>
      <c r="AE256" s="69"/>
      <c r="AF256" s="69"/>
    </row>
    <row r="257" spans="1:32" ht="15.75" customHeight="1" x14ac:dyDescent="0.3">
      <c r="A257" s="433"/>
      <c r="B257" s="433"/>
      <c r="C257" s="69"/>
      <c r="D257" s="69"/>
      <c r="E257" s="69"/>
      <c r="F257" s="69"/>
      <c r="G257" s="69"/>
      <c r="H257" s="69"/>
      <c r="I257" s="69"/>
      <c r="J257" s="69"/>
      <c r="K257" s="448"/>
      <c r="L257" s="448"/>
      <c r="M257" s="448"/>
      <c r="N257" s="69"/>
      <c r="O257" s="69"/>
      <c r="P257" s="69"/>
      <c r="Q257" s="69"/>
      <c r="R257" s="69"/>
      <c r="S257" s="69"/>
      <c r="T257" s="69"/>
      <c r="U257" s="69"/>
      <c r="V257" s="69"/>
      <c r="W257" s="69"/>
      <c r="X257" s="69"/>
      <c r="Y257" s="69"/>
      <c r="Z257" s="69"/>
      <c r="AA257" s="69"/>
      <c r="AB257" s="69"/>
      <c r="AC257" s="69"/>
      <c r="AD257" s="69"/>
      <c r="AE257" s="69"/>
      <c r="AF257" s="69"/>
    </row>
    <row r="258" spans="1:32" ht="15.75" customHeight="1" x14ac:dyDescent="0.3">
      <c r="A258" s="433"/>
      <c r="B258" s="433"/>
      <c r="C258" s="69"/>
      <c r="D258" s="69"/>
      <c r="E258" s="69"/>
      <c r="F258" s="69"/>
      <c r="G258" s="69"/>
      <c r="H258" s="69"/>
      <c r="I258" s="69"/>
      <c r="J258" s="69"/>
      <c r="K258" s="448"/>
      <c r="L258" s="448"/>
      <c r="M258" s="448"/>
      <c r="N258" s="69"/>
      <c r="O258" s="69"/>
      <c r="P258" s="69"/>
      <c r="Q258" s="69"/>
      <c r="R258" s="69"/>
      <c r="S258" s="69"/>
      <c r="T258" s="69"/>
      <c r="U258" s="69"/>
      <c r="V258" s="69"/>
      <c r="W258" s="69"/>
      <c r="X258" s="69"/>
      <c r="Y258" s="69"/>
      <c r="Z258" s="69"/>
      <c r="AA258" s="69"/>
      <c r="AB258" s="69"/>
      <c r="AC258" s="69"/>
      <c r="AD258" s="69"/>
      <c r="AE258" s="69"/>
      <c r="AF258" s="69"/>
    </row>
    <row r="259" spans="1:32" ht="15.75" customHeight="1" x14ac:dyDescent="0.3">
      <c r="A259" s="433"/>
      <c r="B259" s="433"/>
      <c r="C259" s="69"/>
      <c r="D259" s="69"/>
      <c r="E259" s="69"/>
      <c r="F259" s="69"/>
      <c r="G259" s="69"/>
      <c r="H259" s="69"/>
      <c r="I259" s="69"/>
      <c r="J259" s="69"/>
      <c r="K259" s="448"/>
      <c r="L259" s="448"/>
      <c r="M259" s="448"/>
      <c r="N259" s="69"/>
      <c r="O259" s="69"/>
      <c r="P259" s="69"/>
      <c r="Q259" s="69"/>
      <c r="R259" s="69"/>
      <c r="S259" s="69"/>
      <c r="T259" s="69"/>
      <c r="U259" s="69"/>
      <c r="V259" s="69"/>
      <c r="W259" s="69"/>
      <c r="X259" s="69"/>
      <c r="Y259" s="69"/>
      <c r="Z259" s="69"/>
      <c r="AA259" s="69"/>
      <c r="AB259" s="69"/>
      <c r="AC259" s="69"/>
      <c r="AD259" s="69"/>
      <c r="AE259" s="69"/>
      <c r="AF259" s="69"/>
    </row>
    <row r="260" spans="1:32" ht="15.75" customHeight="1" x14ac:dyDescent="0.3">
      <c r="A260" s="433"/>
      <c r="B260" s="433"/>
      <c r="C260" s="69"/>
      <c r="D260" s="69"/>
      <c r="E260" s="69"/>
      <c r="F260" s="69"/>
      <c r="G260" s="69"/>
      <c r="H260" s="69"/>
      <c r="I260" s="69"/>
      <c r="J260" s="69"/>
      <c r="K260" s="448"/>
      <c r="L260" s="448"/>
      <c r="M260" s="448"/>
      <c r="N260" s="69"/>
      <c r="O260" s="69"/>
      <c r="P260" s="69"/>
      <c r="Q260" s="69"/>
      <c r="R260" s="69"/>
      <c r="S260" s="69"/>
      <c r="T260" s="69"/>
      <c r="U260" s="69"/>
      <c r="V260" s="69"/>
      <c r="W260" s="69"/>
      <c r="X260" s="69"/>
      <c r="Y260" s="69"/>
      <c r="Z260" s="69"/>
      <c r="AA260" s="69"/>
      <c r="AB260" s="69"/>
      <c r="AC260" s="69"/>
      <c r="AD260" s="69"/>
      <c r="AE260" s="69"/>
      <c r="AF260" s="69"/>
    </row>
    <row r="261" spans="1:32" ht="15.75" customHeight="1" x14ac:dyDescent="0.3">
      <c r="A261" s="433"/>
      <c r="B261" s="433"/>
      <c r="C261" s="69"/>
      <c r="D261" s="69"/>
      <c r="E261" s="69"/>
      <c r="F261" s="69"/>
      <c r="G261" s="69"/>
      <c r="H261" s="69"/>
      <c r="I261" s="69"/>
      <c r="J261" s="69"/>
      <c r="K261" s="448"/>
      <c r="L261" s="448"/>
      <c r="M261" s="448"/>
      <c r="N261" s="69"/>
      <c r="O261" s="69"/>
      <c r="P261" s="69"/>
      <c r="Q261" s="69"/>
      <c r="R261" s="69"/>
      <c r="S261" s="69"/>
      <c r="T261" s="69"/>
      <c r="U261" s="69"/>
      <c r="V261" s="69"/>
      <c r="W261" s="69"/>
      <c r="X261" s="69"/>
      <c r="Y261" s="69"/>
      <c r="Z261" s="69"/>
      <c r="AA261" s="69"/>
      <c r="AB261" s="69"/>
      <c r="AC261" s="69"/>
      <c r="AD261" s="69"/>
      <c r="AE261" s="69"/>
      <c r="AF261" s="69"/>
    </row>
    <row r="262" spans="1:32" ht="15.75" customHeight="1" x14ac:dyDescent="0.3">
      <c r="A262" s="433"/>
      <c r="B262" s="433"/>
      <c r="C262" s="69"/>
      <c r="D262" s="69"/>
      <c r="E262" s="69"/>
      <c r="F262" s="69"/>
      <c r="G262" s="69"/>
      <c r="H262" s="69"/>
      <c r="I262" s="69"/>
      <c r="J262" s="69"/>
      <c r="K262" s="448"/>
      <c r="L262" s="448"/>
      <c r="M262" s="448"/>
      <c r="N262" s="69"/>
      <c r="O262" s="69"/>
      <c r="P262" s="69"/>
      <c r="Q262" s="69"/>
      <c r="R262" s="69"/>
      <c r="S262" s="69"/>
      <c r="T262" s="69"/>
      <c r="U262" s="69"/>
      <c r="V262" s="69"/>
      <c r="W262" s="69"/>
      <c r="X262" s="69"/>
      <c r="Y262" s="69"/>
      <c r="Z262" s="69"/>
      <c r="AA262" s="69"/>
      <c r="AB262" s="69"/>
      <c r="AC262" s="69"/>
      <c r="AD262" s="69"/>
      <c r="AE262" s="69"/>
      <c r="AF262" s="69"/>
    </row>
    <row r="263" spans="1:32" ht="15.75" customHeight="1" x14ac:dyDescent="0.3">
      <c r="A263" s="433"/>
      <c r="B263" s="433"/>
      <c r="C263" s="69"/>
      <c r="D263" s="69"/>
      <c r="E263" s="69"/>
      <c r="F263" s="69"/>
      <c r="G263" s="69"/>
      <c r="H263" s="69"/>
      <c r="I263" s="69"/>
      <c r="J263" s="69"/>
      <c r="K263" s="448"/>
      <c r="L263" s="448"/>
      <c r="M263" s="448"/>
      <c r="N263" s="69"/>
      <c r="O263" s="69"/>
      <c r="P263" s="69"/>
      <c r="Q263" s="69"/>
      <c r="R263" s="69"/>
      <c r="S263" s="69"/>
      <c r="T263" s="69"/>
      <c r="U263" s="69"/>
      <c r="V263" s="69"/>
      <c r="W263" s="69"/>
      <c r="X263" s="69"/>
      <c r="Y263" s="69"/>
      <c r="Z263" s="69"/>
      <c r="AA263" s="69"/>
      <c r="AB263" s="69"/>
      <c r="AC263" s="69"/>
      <c r="AD263" s="69"/>
      <c r="AE263" s="69"/>
      <c r="AF263" s="69"/>
    </row>
    <row r="264" spans="1:32" ht="15.75" customHeight="1" x14ac:dyDescent="0.3">
      <c r="A264" s="433"/>
      <c r="B264" s="433"/>
      <c r="C264" s="69"/>
      <c r="D264" s="69"/>
      <c r="E264" s="69"/>
      <c r="F264" s="69"/>
      <c r="G264" s="69"/>
      <c r="H264" s="69"/>
      <c r="I264" s="69"/>
      <c r="J264" s="69"/>
      <c r="K264" s="448"/>
      <c r="L264" s="448"/>
      <c r="M264" s="448"/>
      <c r="N264" s="69"/>
      <c r="O264" s="69"/>
      <c r="P264" s="69"/>
      <c r="Q264" s="69"/>
      <c r="R264" s="69"/>
      <c r="S264" s="69"/>
      <c r="T264" s="69"/>
      <c r="U264" s="69"/>
      <c r="V264" s="69"/>
      <c r="W264" s="69"/>
      <c r="X264" s="69"/>
      <c r="Y264" s="69"/>
      <c r="Z264" s="69"/>
      <c r="AA264" s="69"/>
      <c r="AB264" s="69"/>
      <c r="AC264" s="69"/>
      <c r="AD264" s="69"/>
      <c r="AE264" s="69"/>
      <c r="AF264" s="69"/>
    </row>
    <row r="265" spans="1:32" ht="15.75" customHeight="1" x14ac:dyDescent="0.3">
      <c r="A265" s="433"/>
      <c r="B265" s="433"/>
      <c r="C265" s="69"/>
      <c r="D265" s="69"/>
      <c r="E265" s="69"/>
      <c r="F265" s="69"/>
      <c r="G265" s="69"/>
      <c r="H265" s="69"/>
      <c r="I265" s="69"/>
      <c r="J265" s="69"/>
      <c r="K265" s="448"/>
      <c r="L265" s="448"/>
      <c r="M265" s="448"/>
      <c r="N265" s="69"/>
      <c r="O265" s="69"/>
      <c r="P265" s="69"/>
      <c r="Q265" s="69"/>
      <c r="R265" s="69"/>
      <c r="S265" s="69"/>
      <c r="T265" s="69"/>
      <c r="U265" s="69"/>
      <c r="V265" s="69"/>
      <c r="W265" s="69"/>
      <c r="X265" s="69"/>
      <c r="Y265" s="69"/>
      <c r="Z265" s="69"/>
      <c r="AA265" s="69"/>
      <c r="AB265" s="69"/>
      <c r="AC265" s="69"/>
      <c r="AD265" s="69"/>
      <c r="AE265" s="69"/>
      <c r="AF265" s="69"/>
    </row>
    <row r="266" spans="1:32" ht="15.75" customHeight="1" x14ac:dyDescent="0.3">
      <c r="A266" s="433"/>
      <c r="B266" s="433"/>
      <c r="C266" s="69"/>
      <c r="D266" s="69"/>
      <c r="E266" s="69"/>
      <c r="F266" s="69"/>
      <c r="G266" s="69"/>
      <c r="H266" s="69"/>
      <c r="I266" s="69"/>
      <c r="J266" s="69"/>
      <c r="K266" s="448"/>
      <c r="L266" s="448"/>
      <c r="M266" s="448"/>
      <c r="N266" s="69"/>
      <c r="O266" s="69"/>
      <c r="P266" s="69"/>
      <c r="Q266" s="69"/>
      <c r="R266" s="69"/>
      <c r="S266" s="69"/>
      <c r="T266" s="69"/>
      <c r="U266" s="69"/>
      <c r="V266" s="69"/>
      <c r="W266" s="69"/>
      <c r="X266" s="69"/>
      <c r="Y266" s="69"/>
      <c r="Z266" s="69"/>
      <c r="AA266" s="69"/>
      <c r="AB266" s="69"/>
      <c r="AC266" s="69"/>
      <c r="AD266" s="69"/>
      <c r="AE266" s="69"/>
      <c r="AF266" s="69"/>
    </row>
    <row r="267" spans="1:32" ht="15.75" customHeight="1" x14ac:dyDescent="0.3">
      <c r="A267" s="433"/>
      <c r="B267" s="433"/>
      <c r="C267" s="69"/>
      <c r="D267" s="69"/>
      <c r="E267" s="69"/>
      <c r="F267" s="69"/>
      <c r="G267" s="69"/>
      <c r="H267" s="69"/>
      <c r="I267" s="69"/>
      <c r="J267" s="69"/>
      <c r="K267" s="448"/>
      <c r="L267" s="448"/>
      <c r="M267" s="448"/>
      <c r="N267" s="69"/>
      <c r="O267" s="69"/>
      <c r="P267" s="69"/>
      <c r="Q267" s="69"/>
      <c r="R267" s="69"/>
      <c r="S267" s="69"/>
      <c r="T267" s="69"/>
      <c r="U267" s="69"/>
      <c r="V267" s="69"/>
      <c r="W267" s="69"/>
      <c r="X267" s="69"/>
      <c r="Y267" s="69"/>
      <c r="Z267" s="69"/>
      <c r="AA267" s="69"/>
      <c r="AB267" s="69"/>
      <c r="AC267" s="69"/>
      <c r="AD267" s="69"/>
      <c r="AE267" s="69"/>
      <c r="AF267" s="69"/>
    </row>
    <row r="268" spans="1:32" ht="15.75" customHeight="1" x14ac:dyDescent="0.3">
      <c r="A268" s="433"/>
      <c r="B268" s="433"/>
      <c r="C268" s="69"/>
      <c r="D268" s="69"/>
      <c r="E268" s="69"/>
      <c r="F268" s="69"/>
      <c r="G268" s="69"/>
      <c r="H268" s="69"/>
      <c r="I268" s="69"/>
      <c r="J268" s="69"/>
      <c r="K268" s="448"/>
      <c r="L268" s="448"/>
      <c r="M268" s="448"/>
      <c r="N268" s="69"/>
      <c r="O268" s="69"/>
      <c r="P268" s="69"/>
      <c r="Q268" s="69"/>
      <c r="R268" s="69"/>
      <c r="S268" s="69"/>
      <c r="T268" s="69"/>
      <c r="U268" s="69"/>
      <c r="V268" s="69"/>
      <c r="W268" s="69"/>
      <c r="X268" s="69"/>
      <c r="Y268" s="69"/>
      <c r="Z268" s="69"/>
      <c r="AA268" s="69"/>
      <c r="AB268" s="69"/>
      <c r="AC268" s="69"/>
      <c r="AD268" s="69"/>
      <c r="AE268" s="69"/>
      <c r="AF268" s="69"/>
    </row>
    <row r="269" spans="1:32" ht="15.75" customHeight="1" x14ac:dyDescent="0.3">
      <c r="A269" s="433"/>
      <c r="B269" s="433"/>
      <c r="C269" s="69"/>
      <c r="D269" s="69"/>
      <c r="E269" s="69"/>
      <c r="F269" s="69"/>
      <c r="G269" s="69"/>
      <c r="H269" s="69"/>
      <c r="I269" s="69"/>
      <c r="J269" s="69"/>
      <c r="K269" s="448"/>
      <c r="L269" s="448"/>
      <c r="M269" s="448"/>
      <c r="N269" s="69"/>
      <c r="O269" s="69"/>
      <c r="P269" s="69"/>
      <c r="Q269" s="69"/>
      <c r="R269" s="69"/>
      <c r="S269" s="69"/>
      <c r="T269" s="69"/>
      <c r="U269" s="69"/>
      <c r="V269" s="69"/>
      <c r="W269" s="69"/>
      <c r="X269" s="69"/>
      <c r="Y269" s="69"/>
      <c r="Z269" s="69"/>
      <c r="AA269" s="69"/>
      <c r="AB269" s="69"/>
      <c r="AC269" s="69"/>
      <c r="AD269" s="69"/>
      <c r="AE269" s="69"/>
      <c r="AF269" s="69"/>
    </row>
    <row r="270" spans="1:32" ht="15.75" customHeight="1" x14ac:dyDescent="0.3">
      <c r="A270" s="433"/>
      <c r="B270" s="433"/>
      <c r="C270" s="69"/>
      <c r="D270" s="69"/>
      <c r="E270" s="69"/>
      <c r="F270" s="69"/>
      <c r="G270" s="69"/>
      <c r="H270" s="69"/>
      <c r="I270" s="69"/>
      <c r="J270" s="69"/>
      <c r="K270" s="448"/>
      <c r="L270" s="448"/>
      <c r="M270" s="448"/>
      <c r="N270" s="69"/>
      <c r="O270" s="69"/>
      <c r="P270" s="69"/>
      <c r="Q270" s="69"/>
      <c r="R270" s="69"/>
      <c r="S270" s="69"/>
      <c r="T270" s="69"/>
      <c r="U270" s="69"/>
      <c r="V270" s="69"/>
      <c r="W270" s="69"/>
      <c r="X270" s="69"/>
      <c r="Y270" s="69"/>
      <c r="Z270" s="69"/>
      <c r="AA270" s="69"/>
      <c r="AB270" s="69"/>
      <c r="AC270" s="69"/>
      <c r="AD270" s="69"/>
      <c r="AE270" s="69"/>
      <c r="AF270" s="69"/>
    </row>
    <row r="271" spans="1:32" ht="15.75" customHeight="1" x14ac:dyDescent="0.3">
      <c r="A271" s="433"/>
      <c r="B271" s="433"/>
      <c r="C271" s="69"/>
      <c r="D271" s="69"/>
      <c r="E271" s="69"/>
      <c r="F271" s="69"/>
      <c r="G271" s="69"/>
      <c r="H271" s="69"/>
      <c r="I271" s="69"/>
      <c r="J271" s="69"/>
      <c r="K271" s="448"/>
      <c r="L271" s="448"/>
      <c r="M271" s="448"/>
      <c r="N271" s="69"/>
      <c r="O271" s="69"/>
      <c r="P271" s="69"/>
      <c r="Q271" s="69"/>
      <c r="R271" s="69"/>
      <c r="S271" s="69"/>
      <c r="T271" s="69"/>
      <c r="U271" s="69"/>
      <c r="V271" s="69"/>
      <c r="W271" s="69"/>
      <c r="X271" s="69"/>
      <c r="Y271" s="69"/>
      <c r="Z271" s="69"/>
      <c r="AA271" s="69"/>
      <c r="AB271" s="69"/>
      <c r="AC271" s="69"/>
      <c r="AD271" s="69"/>
      <c r="AE271" s="69"/>
      <c r="AF271" s="69"/>
    </row>
    <row r="272" spans="1:32" ht="15.75" customHeight="1" x14ac:dyDescent="0.3">
      <c r="A272" s="433"/>
      <c r="B272" s="433"/>
      <c r="C272" s="69"/>
      <c r="D272" s="69"/>
      <c r="E272" s="69"/>
      <c r="F272" s="69"/>
      <c r="G272" s="69"/>
      <c r="H272" s="69"/>
      <c r="I272" s="69"/>
      <c r="J272" s="69"/>
      <c r="K272" s="448"/>
      <c r="L272" s="448"/>
      <c r="M272" s="448"/>
      <c r="N272" s="69"/>
      <c r="O272" s="69"/>
      <c r="P272" s="69"/>
      <c r="Q272" s="69"/>
      <c r="R272" s="69"/>
      <c r="S272" s="69"/>
      <c r="T272" s="69"/>
      <c r="U272" s="69"/>
      <c r="V272" s="69"/>
      <c r="W272" s="69"/>
      <c r="X272" s="69"/>
      <c r="Y272" s="69"/>
      <c r="Z272" s="69"/>
      <c r="AA272" s="69"/>
      <c r="AB272" s="69"/>
      <c r="AC272" s="69"/>
      <c r="AD272" s="69"/>
      <c r="AE272" s="69"/>
      <c r="AF272" s="69"/>
    </row>
    <row r="273" spans="1:32" ht="15.75" customHeight="1" x14ac:dyDescent="0.3">
      <c r="A273" s="433"/>
      <c r="B273" s="433"/>
      <c r="C273" s="69"/>
      <c r="D273" s="69"/>
      <c r="E273" s="69"/>
      <c r="F273" s="69"/>
      <c r="G273" s="69"/>
      <c r="H273" s="69"/>
      <c r="I273" s="69"/>
      <c r="J273" s="69"/>
      <c r="K273" s="448"/>
      <c r="L273" s="448"/>
      <c r="M273" s="448"/>
      <c r="N273" s="69"/>
      <c r="O273" s="69"/>
      <c r="P273" s="69"/>
      <c r="Q273" s="69"/>
      <c r="R273" s="69"/>
      <c r="S273" s="69"/>
      <c r="T273" s="69"/>
      <c r="U273" s="69"/>
      <c r="V273" s="69"/>
      <c r="W273" s="69"/>
      <c r="X273" s="69"/>
      <c r="Y273" s="69"/>
      <c r="Z273" s="69"/>
      <c r="AA273" s="69"/>
      <c r="AB273" s="69"/>
      <c r="AC273" s="69"/>
      <c r="AD273" s="69"/>
      <c r="AE273" s="69"/>
      <c r="AF273" s="69"/>
    </row>
    <row r="274" spans="1:32" ht="15.75" customHeight="1" x14ac:dyDescent="0.3">
      <c r="A274" s="433"/>
      <c r="B274" s="433"/>
      <c r="C274" s="69"/>
      <c r="D274" s="69"/>
      <c r="E274" s="69"/>
      <c r="F274" s="69"/>
      <c r="G274" s="69"/>
      <c r="H274" s="69"/>
      <c r="I274" s="69"/>
      <c r="J274" s="69"/>
      <c r="K274" s="448"/>
      <c r="L274" s="448"/>
      <c r="M274" s="448"/>
      <c r="N274" s="69"/>
      <c r="O274" s="69"/>
      <c r="P274" s="69"/>
      <c r="Q274" s="69"/>
      <c r="R274" s="69"/>
      <c r="S274" s="69"/>
      <c r="T274" s="69"/>
      <c r="U274" s="69"/>
      <c r="V274" s="69"/>
      <c r="W274" s="69"/>
      <c r="X274" s="69"/>
      <c r="Y274" s="69"/>
      <c r="Z274" s="69"/>
      <c r="AA274" s="69"/>
      <c r="AB274" s="69"/>
      <c r="AC274" s="69"/>
      <c r="AD274" s="69"/>
      <c r="AE274" s="69"/>
      <c r="AF274" s="69"/>
    </row>
    <row r="275" spans="1:32" ht="15.75" customHeight="1" x14ac:dyDescent="0.3">
      <c r="A275" s="433"/>
      <c r="B275" s="433"/>
      <c r="C275" s="69"/>
      <c r="D275" s="69"/>
      <c r="E275" s="69"/>
      <c r="F275" s="69"/>
      <c r="G275" s="69"/>
      <c r="H275" s="69"/>
      <c r="I275" s="69"/>
      <c r="J275" s="69"/>
      <c r="K275" s="448"/>
      <c r="L275" s="448"/>
      <c r="M275" s="448"/>
      <c r="N275" s="69"/>
      <c r="O275" s="69"/>
      <c r="P275" s="69"/>
      <c r="Q275" s="69"/>
      <c r="R275" s="69"/>
      <c r="S275" s="69"/>
      <c r="T275" s="69"/>
      <c r="U275" s="69"/>
      <c r="V275" s="69"/>
      <c r="W275" s="69"/>
      <c r="X275" s="69"/>
      <c r="Y275" s="69"/>
      <c r="Z275" s="69"/>
      <c r="AA275" s="69"/>
      <c r="AB275" s="69"/>
      <c r="AC275" s="69"/>
      <c r="AD275" s="69"/>
      <c r="AE275" s="69"/>
      <c r="AF275" s="69"/>
    </row>
    <row r="276" spans="1:32" ht="15.75" customHeight="1" x14ac:dyDescent="0.3">
      <c r="A276" s="433"/>
      <c r="B276" s="433"/>
      <c r="C276" s="69"/>
      <c r="D276" s="69"/>
      <c r="E276" s="69"/>
      <c r="F276" s="69"/>
      <c r="G276" s="69"/>
      <c r="H276" s="69"/>
      <c r="I276" s="69"/>
      <c r="J276" s="69"/>
      <c r="K276" s="448"/>
      <c r="L276" s="448"/>
      <c r="M276" s="448"/>
      <c r="N276" s="69"/>
      <c r="O276" s="69"/>
      <c r="P276" s="69"/>
      <c r="Q276" s="69"/>
      <c r="R276" s="69"/>
      <c r="S276" s="69"/>
      <c r="T276" s="69"/>
      <c r="U276" s="69"/>
      <c r="V276" s="69"/>
      <c r="W276" s="69"/>
      <c r="X276" s="69"/>
      <c r="Y276" s="69"/>
      <c r="Z276" s="69"/>
      <c r="AA276" s="69"/>
      <c r="AB276" s="69"/>
      <c r="AC276" s="69"/>
      <c r="AD276" s="69"/>
      <c r="AE276" s="69"/>
      <c r="AF276" s="69"/>
    </row>
    <row r="277" spans="1:32" ht="15.75" customHeight="1" x14ac:dyDescent="0.3">
      <c r="A277" s="433"/>
      <c r="B277" s="433"/>
      <c r="C277" s="69"/>
      <c r="D277" s="69"/>
      <c r="E277" s="69"/>
      <c r="F277" s="69"/>
      <c r="G277" s="69"/>
      <c r="H277" s="69"/>
      <c r="I277" s="69"/>
      <c r="J277" s="69"/>
      <c r="K277" s="448"/>
      <c r="L277" s="448"/>
      <c r="M277" s="448"/>
      <c r="N277" s="69"/>
      <c r="O277" s="69"/>
      <c r="P277" s="69"/>
      <c r="Q277" s="69"/>
      <c r="R277" s="69"/>
      <c r="S277" s="69"/>
      <c r="T277" s="69"/>
      <c r="U277" s="69"/>
      <c r="V277" s="69"/>
      <c r="W277" s="69"/>
      <c r="X277" s="69"/>
      <c r="Y277" s="69"/>
      <c r="Z277" s="69"/>
      <c r="AA277" s="69"/>
      <c r="AB277" s="69"/>
      <c r="AC277" s="69"/>
      <c r="AD277" s="69"/>
      <c r="AE277" s="69"/>
      <c r="AF277" s="69"/>
    </row>
    <row r="278" spans="1:32" ht="15.75" customHeight="1" x14ac:dyDescent="0.3">
      <c r="A278" s="433"/>
      <c r="B278" s="433"/>
      <c r="C278" s="69"/>
      <c r="D278" s="69"/>
      <c r="E278" s="69"/>
      <c r="F278" s="69"/>
      <c r="G278" s="69"/>
      <c r="H278" s="69"/>
      <c r="I278" s="69"/>
      <c r="J278" s="69"/>
      <c r="K278" s="448"/>
      <c r="L278" s="448"/>
      <c r="M278" s="448"/>
      <c r="N278" s="69"/>
      <c r="O278" s="69"/>
      <c r="P278" s="69"/>
      <c r="Q278" s="69"/>
      <c r="R278" s="69"/>
      <c r="S278" s="69"/>
      <c r="T278" s="69"/>
      <c r="U278" s="69"/>
      <c r="V278" s="69"/>
      <c r="W278" s="69"/>
      <c r="X278" s="69"/>
      <c r="Y278" s="69"/>
      <c r="Z278" s="69"/>
      <c r="AA278" s="69"/>
      <c r="AB278" s="69"/>
      <c r="AC278" s="69"/>
      <c r="AD278" s="69"/>
      <c r="AE278" s="69"/>
      <c r="AF278" s="69"/>
    </row>
    <row r="279" spans="1:32" ht="15.75" customHeight="1" x14ac:dyDescent="0.3">
      <c r="A279" s="433"/>
      <c r="B279" s="433"/>
      <c r="C279" s="69"/>
      <c r="D279" s="69"/>
      <c r="E279" s="69"/>
      <c r="F279" s="69"/>
      <c r="G279" s="69"/>
      <c r="H279" s="69"/>
      <c r="I279" s="69"/>
      <c r="J279" s="69"/>
      <c r="K279" s="448"/>
      <c r="L279" s="448"/>
      <c r="M279" s="448"/>
      <c r="N279" s="69"/>
      <c r="O279" s="69"/>
      <c r="P279" s="69"/>
      <c r="Q279" s="69"/>
      <c r="R279" s="69"/>
      <c r="S279" s="69"/>
      <c r="T279" s="69"/>
      <c r="U279" s="69"/>
      <c r="V279" s="69"/>
      <c r="W279" s="69"/>
      <c r="X279" s="69"/>
      <c r="Y279" s="69"/>
      <c r="Z279" s="69"/>
      <c r="AA279" s="69"/>
      <c r="AB279" s="69"/>
      <c r="AC279" s="69"/>
      <c r="AD279" s="69"/>
      <c r="AE279" s="69"/>
      <c r="AF279" s="69"/>
    </row>
    <row r="280" spans="1:32" ht="15.75" customHeight="1" x14ac:dyDescent="0.3">
      <c r="A280" s="433"/>
      <c r="B280" s="433"/>
      <c r="C280" s="69"/>
      <c r="D280" s="69"/>
      <c r="E280" s="69"/>
      <c r="F280" s="69"/>
      <c r="G280" s="69"/>
      <c r="H280" s="69"/>
      <c r="I280" s="69"/>
      <c r="J280" s="69"/>
      <c r="K280" s="448"/>
      <c r="L280" s="448"/>
      <c r="M280" s="448"/>
      <c r="N280" s="69"/>
      <c r="O280" s="69"/>
      <c r="P280" s="69"/>
      <c r="Q280" s="69"/>
      <c r="R280" s="69"/>
      <c r="S280" s="69"/>
      <c r="T280" s="69"/>
      <c r="U280" s="69"/>
      <c r="V280" s="69"/>
      <c r="W280" s="69"/>
      <c r="X280" s="69"/>
      <c r="Y280" s="69"/>
      <c r="Z280" s="69"/>
      <c r="AA280" s="69"/>
      <c r="AB280" s="69"/>
      <c r="AC280" s="69"/>
      <c r="AD280" s="69"/>
      <c r="AE280" s="69"/>
      <c r="AF280" s="69"/>
    </row>
    <row r="281" spans="1:32" ht="15.75" customHeight="1" x14ac:dyDescent="0.3">
      <c r="A281" s="433"/>
      <c r="B281" s="433"/>
      <c r="C281" s="69"/>
      <c r="D281" s="69"/>
      <c r="E281" s="69"/>
      <c r="F281" s="69"/>
      <c r="G281" s="69"/>
      <c r="H281" s="69"/>
      <c r="I281" s="69"/>
      <c r="J281" s="69"/>
      <c r="K281" s="448"/>
      <c r="L281" s="448"/>
      <c r="M281" s="448"/>
      <c r="N281" s="69"/>
      <c r="O281" s="69"/>
      <c r="P281" s="69"/>
      <c r="Q281" s="69"/>
      <c r="R281" s="69"/>
      <c r="S281" s="69"/>
      <c r="T281" s="69"/>
      <c r="U281" s="69"/>
      <c r="V281" s="69"/>
      <c r="W281" s="69"/>
      <c r="X281" s="69"/>
      <c r="Y281" s="69"/>
      <c r="Z281" s="69"/>
      <c r="AA281" s="69"/>
      <c r="AB281" s="69"/>
      <c r="AC281" s="69"/>
      <c r="AD281" s="69"/>
      <c r="AE281" s="69"/>
      <c r="AF281" s="69"/>
    </row>
    <row r="282" spans="1:32" ht="15.75" customHeight="1" x14ac:dyDescent="0.3">
      <c r="A282" s="433"/>
      <c r="B282" s="433"/>
      <c r="C282" s="69"/>
      <c r="D282" s="69"/>
      <c r="E282" s="69"/>
      <c r="F282" s="69"/>
      <c r="G282" s="69"/>
      <c r="H282" s="69"/>
      <c r="I282" s="69"/>
      <c r="J282" s="69"/>
      <c r="K282" s="448"/>
      <c r="L282" s="448"/>
      <c r="M282" s="448"/>
      <c r="N282" s="69"/>
      <c r="O282" s="69"/>
      <c r="P282" s="69"/>
      <c r="Q282" s="69"/>
      <c r="R282" s="69"/>
      <c r="S282" s="69"/>
      <c r="T282" s="69"/>
      <c r="U282" s="69"/>
      <c r="V282" s="69"/>
      <c r="W282" s="69"/>
      <c r="X282" s="69"/>
      <c r="Y282" s="69"/>
      <c r="Z282" s="69"/>
      <c r="AA282" s="69"/>
      <c r="AB282" s="69"/>
      <c r="AC282" s="69"/>
      <c r="AD282" s="69"/>
      <c r="AE282" s="69"/>
      <c r="AF282" s="69"/>
    </row>
    <row r="283" spans="1:32" ht="15.75" customHeight="1" x14ac:dyDescent="0.3">
      <c r="A283" s="433"/>
      <c r="B283" s="433"/>
      <c r="C283" s="69"/>
      <c r="D283" s="69"/>
      <c r="E283" s="69"/>
      <c r="F283" s="69"/>
      <c r="G283" s="69"/>
      <c r="H283" s="69"/>
      <c r="I283" s="69"/>
      <c r="J283" s="69"/>
      <c r="K283" s="448"/>
      <c r="L283" s="448"/>
      <c r="M283" s="448"/>
      <c r="N283" s="69"/>
      <c r="O283" s="69"/>
      <c r="P283" s="69"/>
      <c r="Q283" s="69"/>
      <c r="R283" s="69"/>
      <c r="S283" s="69"/>
      <c r="T283" s="69"/>
      <c r="U283" s="69"/>
      <c r="V283" s="69"/>
      <c r="W283" s="69"/>
      <c r="X283" s="69"/>
      <c r="Y283" s="69"/>
      <c r="Z283" s="69"/>
      <c r="AA283" s="69"/>
      <c r="AB283" s="69"/>
      <c r="AC283" s="69"/>
      <c r="AD283" s="69"/>
      <c r="AE283" s="69"/>
      <c r="AF283" s="69"/>
    </row>
    <row r="284" spans="1:32" ht="15.75" customHeight="1" x14ac:dyDescent="0.3">
      <c r="A284" s="433"/>
      <c r="B284" s="433"/>
      <c r="C284" s="69"/>
      <c r="D284" s="69"/>
      <c r="E284" s="69"/>
      <c r="F284" s="69"/>
      <c r="G284" s="69"/>
      <c r="H284" s="69"/>
      <c r="I284" s="69"/>
      <c r="J284" s="69"/>
      <c r="K284" s="448"/>
      <c r="L284" s="448"/>
      <c r="M284" s="448"/>
      <c r="N284" s="69"/>
      <c r="O284" s="69"/>
      <c r="P284" s="69"/>
      <c r="Q284" s="69"/>
      <c r="R284" s="69"/>
      <c r="S284" s="69"/>
      <c r="T284" s="69"/>
      <c r="U284" s="69"/>
      <c r="V284" s="69"/>
      <c r="W284" s="69"/>
      <c r="X284" s="69"/>
      <c r="Y284" s="69"/>
      <c r="Z284" s="69"/>
      <c r="AA284" s="69"/>
      <c r="AB284" s="69"/>
      <c r="AC284" s="69"/>
      <c r="AD284" s="69"/>
      <c r="AE284" s="69"/>
      <c r="AF284" s="69"/>
    </row>
    <row r="285" spans="1:32" ht="15.75" customHeight="1" x14ac:dyDescent="0.3">
      <c r="A285" s="433"/>
      <c r="B285" s="433"/>
      <c r="C285" s="69"/>
      <c r="D285" s="69"/>
      <c r="E285" s="69"/>
      <c r="F285" s="69"/>
      <c r="G285" s="69"/>
      <c r="H285" s="69"/>
      <c r="I285" s="69"/>
      <c r="J285" s="69"/>
      <c r="K285" s="448"/>
      <c r="L285" s="448"/>
      <c r="M285" s="448"/>
      <c r="N285" s="69"/>
      <c r="O285" s="69"/>
      <c r="P285" s="69"/>
      <c r="Q285" s="69"/>
      <c r="R285" s="69"/>
      <c r="S285" s="69"/>
      <c r="T285" s="69"/>
      <c r="U285" s="69"/>
      <c r="V285" s="69"/>
      <c r="W285" s="69"/>
      <c r="X285" s="69"/>
      <c r="Y285" s="69"/>
      <c r="Z285" s="69"/>
      <c r="AA285" s="69"/>
      <c r="AB285" s="69"/>
      <c r="AC285" s="69"/>
      <c r="AD285" s="69"/>
      <c r="AE285" s="69"/>
      <c r="AF285" s="69"/>
    </row>
    <row r="286" spans="1:32" ht="15.75" customHeight="1" x14ac:dyDescent="0.3">
      <c r="A286" s="433"/>
      <c r="B286" s="433"/>
      <c r="C286" s="69"/>
      <c r="D286" s="69"/>
      <c r="E286" s="69"/>
      <c r="F286" s="69"/>
      <c r="G286" s="69"/>
      <c r="H286" s="69"/>
      <c r="I286" s="69"/>
      <c r="J286" s="69"/>
      <c r="K286" s="448"/>
      <c r="L286" s="448"/>
      <c r="M286" s="448"/>
      <c r="N286" s="69"/>
      <c r="O286" s="69"/>
      <c r="P286" s="69"/>
      <c r="Q286" s="69"/>
      <c r="R286" s="69"/>
      <c r="S286" s="69"/>
      <c r="T286" s="69"/>
      <c r="U286" s="69"/>
      <c r="V286" s="69"/>
      <c r="W286" s="69"/>
      <c r="X286" s="69"/>
      <c r="Y286" s="69"/>
      <c r="Z286" s="69"/>
      <c r="AA286" s="69"/>
      <c r="AB286" s="69"/>
      <c r="AC286" s="69"/>
      <c r="AD286" s="69"/>
      <c r="AE286" s="69"/>
      <c r="AF286" s="69"/>
    </row>
    <row r="287" spans="1:32" ht="15.75" customHeight="1" x14ac:dyDescent="0.3">
      <c r="A287" s="433"/>
      <c r="B287" s="433"/>
      <c r="C287" s="69"/>
      <c r="D287" s="69"/>
      <c r="E287" s="69"/>
      <c r="F287" s="69"/>
      <c r="G287" s="69"/>
      <c r="H287" s="69"/>
      <c r="I287" s="69"/>
      <c r="J287" s="69"/>
      <c r="K287" s="448"/>
      <c r="L287" s="448"/>
      <c r="M287" s="448"/>
      <c r="N287" s="69"/>
      <c r="O287" s="69"/>
      <c r="P287" s="69"/>
      <c r="Q287" s="69"/>
      <c r="R287" s="69"/>
      <c r="S287" s="69"/>
      <c r="T287" s="69"/>
      <c r="U287" s="69"/>
      <c r="V287" s="69"/>
      <c r="W287" s="69"/>
      <c r="X287" s="69"/>
      <c r="Y287" s="69"/>
      <c r="Z287" s="69"/>
      <c r="AA287" s="69"/>
      <c r="AB287" s="69"/>
      <c r="AC287" s="69"/>
      <c r="AD287" s="69"/>
      <c r="AE287" s="69"/>
      <c r="AF287" s="69"/>
    </row>
    <row r="288" spans="1:32" ht="15.75" customHeight="1" x14ac:dyDescent="0.3">
      <c r="A288" s="433"/>
      <c r="B288" s="433"/>
      <c r="C288" s="69"/>
      <c r="D288" s="69"/>
      <c r="E288" s="69"/>
      <c r="F288" s="69"/>
      <c r="G288" s="69"/>
      <c r="H288" s="69"/>
      <c r="I288" s="69"/>
      <c r="J288" s="69"/>
      <c r="K288" s="448"/>
      <c r="L288" s="448"/>
      <c r="M288" s="448"/>
      <c r="N288" s="69"/>
      <c r="O288" s="69"/>
      <c r="P288" s="69"/>
      <c r="Q288" s="69"/>
      <c r="R288" s="69"/>
      <c r="S288" s="69"/>
      <c r="T288" s="69"/>
      <c r="U288" s="69"/>
      <c r="V288" s="69"/>
      <c r="W288" s="69"/>
      <c r="X288" s="69"/>
      <c r="Y288" s="69"/>
      <c r="Z288" s="69"/>
      <c r="AA288" s="69"/>
      <c r="AB288" s="69"/>
      <c r="AC288" s="69"/>
      <c r="AD288" s="69"/>
      <c r="AE288" s="69"/>
      <c r="AF288" s="69"/>
    </row>
    <row r="289" spans="1:32" ht="15.75" customHeight="1" x14ac:dyDescent="0.3">
      <c r="A289" s="433"/>
      <c r="B289" s="433"/>
      <c r="C289" s="69"/>
      <c r="D289" s="69"/>
      <c r="E289" s="69"/>
      <c r="F289" s="69"/>
      <c r="G289" s="69"/>
      <c r="H289" s="69"/>
      <c r="I289" s="69"/>
      <c r="J289" s="69"/>
      <c r="K289" s="448"/>
      <c r="L289" s="448"/>
      <c r="M289" s="448"/>
      <c r="N289" s="69"/>
      <c r="O289" s="69"/>
      <c r="P289" s="69"/>
      <c r="Q289" s="69"/>
      <c r="R289" s="69"/>
      <c r="S289" s="69"/>
      <c r="T289" s="69"/>
      <c r="U289" s="69"/>
      <c r="V289" s="69"/>
      <c r="W289" s="69"/>
      <c r="X289" s="69"/>
      <c r="Y289" s="69"/>
      <c r="Z289" s="69"/>
      <c r="AA289" s="69"/>
      <c r="AB289" s="69"/>
      <c r="AC289" s="69"/>
      <c r="AD289" s="69"/>
      <c r="AE289" s="69"/>
      <c r="AF289" s="69"/>
    </row>
    <row r="290" spans="1:32" ht="15.75" customHeight="1" x14ac:dyDescent="0.3">
      <c r="A290" s="433"/>
      <c r="B290" s="433"/>
      <c r="C290" s="69"/>
      <c r="D290" s="69"/>
      <c r="E290" s="69"/>
      <c r="F290" s="69"/>
      <c r="G290" s="69"/>
      <c r="H290" s="69"/>
      <c r="I290" s="69"/>
      <c r="J290" s="69"/>
      <c r="K290" s="448"/>
      <c r="L290" s="448"/>
      <c r="M290" s="448"/>
      <c r="N290" s="69"/>
      <c r="O290" s="69"/>
      <c r="P290" s="69"/>
      <c r="Q290" s="69"/>
      <c r="R290" s="69"/>
      <c r="S290" s="69"/>
      <c r="T290" s="69"/>
      <c r="U290" s="69"/>
      <c r="V290" s="69"/>
      <c r="W290" s="69"/>
      <c r="X290" s="69"/>
      <c r="Y290" s="69"/>
      <c r="Z290" s="69"/>
      <c r="AA290" s="69"/>
      <c r="AB290" s="69"/>
      <c r="AC290" s="69"/>
      <c r="AD290" s="69"/>
      <c r="AE290" s="69"/>
      <c r="AF290" s="69"/>
    </row>
    <row r="291" spans="1:32" ht="15.75" customHeight="1" x14ac:dyDescent="0.3">
      <c r="A291" s="433"/>
      <c r="B291" s="433"/>
      <c r="C291" s="69"/>
      <c r="D291" s="69"/>
      <c r="E291" s="69"/>
      <c r="F291" s="69"/>
      <c r="G291" s="69"/>
      <c r="H291" s="69"/>
      <c r="I291" s="69"/>
      <c r="J291" s="69"/>
      <c r="K291" s="448"/>
      <c r="L291" s="448"/>
      <c r="M291" s="448"/>
      <c r="N291" s="69"/>
      <c r="O291" s="69"/>
      <c r="P291" s="69"/>
      <c r="Q291" s="69"/>
      <c r="R291" s="69"/>
      <c r="S291" s="69"/>
      <c r="T291" s="69"/>
      <c r="U291" s="69"/>
      <c r="V291" s="69"/>
      <c r="W291" s="69"/>
      <c r="X291" s="69"/>
      <c r="Y291" s="69"/>
      <c r="Z291" s="69"/>
      <c r="AA291" s="69"/>
      <c r="AB291" s="69"/>
      <c r="AC291" s="69"/>
      <c r="AD291" s="69"/>
      <c r="AE291" s="69"/>
      <c r="AF291" s="69"/>
    </row>
    <row r="292" spans="1:32" ht="15.75" customHeight="1" x14ac:dyDescent="0.3">
      <c r="A292" s="433"/>
      <c r="B292" s="433"/>
      <c r="C292" s="69"/>
      <c r="D292" s="69"/>
      <c r="E292" s="69"/>
      <c r="F292" s="69"/>
      <c r="G292" s="69"/>
      <c r="H292" s="69"/>
      <c r="I292" s="69"/>
      <c r="J292" s="69"/>
      <c r="K292" s="448"/>
      <c r="L292" s="448"/>
      <c r="M292" s="448"/>
      <c r="N292" s="69"/>
      <c r="O292" s="69"/>
      <c r="P292" s="69"/>
      <c r="Q292" s="69"/>
      <c r="R292" s="69"/>
      <c r="S292" s="69"/>
      <c r="T292" s="69"/>
      <c r="U292" s="69"/>
      <c r="V292" s="69"/>
      <c r="W292" s="69"/>
      <c r="X292" s="69"/>
      <c r="Y292" s="69"/>
      <c r="Z292" s="69"/>
      <c r="AA292" s="69"/>
      <c r="AB292" s="69"/>
      <c r="AC292" s="69"/>
      <c r="AD292" s="69"/>
      <c r="AE292" s="69"/>
      <c r="AF292" s="69"/>
    </row>
    <row r="293" spans="1:32" ht="15.75" customHeight="1" x14ac:dyDescent="0.3">
      <c r="A293" s="433"/>
      <c r="B293" s="433"/>
      <c r="C293" s="69"/>
      <c r="D293" s="69"/>
      <c r="E293" s="69"/>
      <c r="F293" s="69"/>
      <c r="G293" s="69"/>
      <c r="H293" s="69"/>
      <c r="I293" s="69"/>
      <c r="J293" s="69"/>
      <c r="K293" s="448"/>
      <c r="L293" s="448"/>
      <c r="M293" s="448"/>
      <c r="N293" s="69"/>
      <c r="O293" s="69"/>
      <c r="P293" s="69"/>
      <c r="Q293" s="69"/>
      <c r="R293" s="69"/>
      <c r="S293" s="69"/>
      <c r="T293" s="69"/>
      <c r="U293" s="69"/>
      <c r="V293" s="69"/>
      <c r="W293" s="69"/>
      <c r="X293" s="69"/>
      <c r="Y293" s="69"/>
      <c r="Z293" s="69"/>
      <c r="AA293" s="69"/>
      <c r="AB293" s="69"/>
      <c r="AC293" s="69"/>
      <c r="AD293" s="69"/>
      <c r="AE293" s="69"/>
      <c r="AF293" s="69"/>
    </row>
    <row r="294" spans="1:32" ht="15.75" customHeight="1" x14ac:dyDescent="0.3">
      <c r="A294" s="433"/>
      <c r="B294" s="433"/>
      <c r="C294" s="69"/>
      <c r="D294" s="69"/>
      <c r="E294" s="69"/>
      <c r="F294" s="69"/>
      <c r="G294" s="69"/>
      <c r="H294" s="69"/>
      <c r="I294" s="69"/>
      <c r="J294" s="69"/>
      <c r="K294" s="448"/>
      <c r="L294" s="448"/>
      <c r="M294" s="448"/>
      <c r="N294" s="69"/>
      <c r="O294" s="69"/>
      <c r="P294" s="69"/>
      <c r="Q294" s="69"/>
      <c r="R294" s="69"/>
      <c r="S294" s="69"/>
      <c r="T294" s="69"/>
      <c r="U294" s="69"/>
      <c r="V294" s="69"/>
      <c r="W294" s="69"/>
      <c r="X294" s="69"/>
      <c r="Y294" s="69"/>
      <c r="Z294" s="69"/>
      <c r="AA294" s="69"/>
      <c r="AB294" s="69"/>
      <c r="AC294" s="69"/>
      <c r="AD294" s="69"/>
      <c r="AE294" s="69"/>
      <c r="AF294" s="69"/>
    </row>
    <row r="295" spans="1:32" ht="15.75" customHeight="1" x14ac:dyDescent="0.3">
      <c r="A295" s="433"/>
      <c r="B295" s="433"/>
      <c r="C295" s="69"/>
      <c r="D295" s="69"/>
      <c r="E295" s="69"/>
      <c r="F295" s="69"/>
      <c r="G295" s="69"/>
      <c r="H295" s="69"/>
      <c r="I295" s="69"/>
      <c r="J295" s="69"/>
      <c r="K295" s="448"/>
      <c r="L295" s="448"/>
      <c r="M295" s="448"/>
      <c r="N295" s="69"/>
      <c r="O295" s="69"/>
      <c r="P295" s="69"/>
      <c r="Q295" s="69"/>
      <c r="R295" s="69"/>
      <c r="S295" s="69"/>
      <c r="T295" s="69"/>
      <c r="U295" s="69"/>
      <c r="V295" s="69"/>
      <c r="W295" s="69"/>
      <c r="X295" s="69"/>
      <c r="Y295" s="69"/>
      <c r="Z295" s="69"/>
      <c r="AA295" s="69"/>
      <c r="AB295" s="69"/>
      <c r="AC295" s="69"/>
      <c r="AD295" s="69"/>
      <c r="AE295" s="69"/>
      <c r="AF295" s="69"/>
    </row>
    <row r="296" spans="1:32" ht="15.75" customHeight="1" x14ac:dyDescent="0.3">
      <c r="A296" s="433"/>
      <c r="B296" s="433"/>
      <c r="C296" s="69"/>
      <c r="D296" s="69"/>
      <c r="E296" s="69"/>
      <c r="F296" s="69"/>
      <c r="G296" s="69"/>
      <c r="H296" s="69"/>
      <c r="I296" s="69"/>
      <c r="J296" s="69"/>
      <c r="K296" s="448"/>
      <c r="L296" s="448"/>
      <c r="M296" s="448"/>
      <c r="N296" s="69"/>
      <c r="O296" s="69"/>
      <c r="P296" s="69"/>
      <c r="Q296" s="69"/>
      <c r="R296" s="69"/>
      <c r="S296" s="69"/>
      <c r="T296" s="69"/>
      <c r="U296" s="69"/>
      <c r="V296" s="69"/>
      <c r="W296" s="69"/>
      <c r="X296" s="69"/>
      <c r="Y296" s="69"/>
      <c r="Z296" s="69"/>
      <c r="AA296" s="69"/>
      <c r="AB296" s="69"/>
      <c r="AC296" s="69"/>
      <c r="AD296" s="69"/>
      <c r="AE296" s="69"/>
      <c r="AF296" s="69"/>
    </row>
    <row r="297" spans="1:32" ht="15.75" customHeight="1" x14ac:dyDescent="0.3">
      <c r="A297" s="433"/>
      <c r="B297" s="433"/>
      <c r="C297" s="69"/>
      <c r="D297" s="69"/>
      <c r="E297" s="69"/>
      <c r="F297" s="69"/>
      <c r="G297" s="69"/>
      <c r="H297" s="69"/>
      <c r="I297" s="69"/>
      <c r="J297" s="69"/>
      <c r="K297" s="448"/>
      <c r="L297" s="448"/>
      <c r="M297" s="448"/>
      <c r="N297" s="69"/>
      <c r="O297" s="69"/>
      <c r="P297" s="69"/>
      <c r="Q297" s="69"/>
      <c r="R297" s="69"/>
      <c r="S297" s="69"/>
      <c r="T297" s="69"/>
      <c r="U297" s="69"/>
      <c r="V297" s="69"/>
      <c r="W297" s="69"/>
      <c r="X297" s="69"/>
      <c r="Y297" s="69"/>
      <c r="Z297" s="69"/>
      <c r="AA297" s="69"/>
      <c r="AB297" s="69"/>
      <c r="AC297" s="69"/>
      <c r="AD297" s="69"/>
      <c r="AE297" s="69"/>
      <c r="AF297" s="69"/>
    </row>
    <row r="298" spans="1:32" ht="15.75" customHeight="1" x14ac:dyDescent="0.3">
      <c r="A298" s="433"/>
      <c r="B298" s="433"/>
      <c r="C298" s="69"/>
      <c r="D298" s="69"/>
      <c r="E298" s="69"/>
      <c r="F298" s="69"/>
      <c r="G298" s="69"/>
      <c r="H298" s="69"/>
      <c r="I298" s="69"/>
      <c r="J298" s="69"/>
      <c r="K298" s="448"/>
      <c r="L298" s="448"/>
      <c r="M298" s="448"/>
      <c r="N298" s="69"/>
      <c r="O298" s="69"/>
      <c r="P298" s="69"/>
      <c r="Q298" s="69"/>
      <c r="R298" s="69"/>
      <c r="S298" s="69"/>
      <c r="T298" s="69"/>
      <c r="U298" s="69"/>
      <c r="V298" s="69"/>
      <c r="W298" s="69"/>
      <c r="X298" s="69"/>
      <c r="Y298" s="69"/>
      <c r="Z298" s="69"/>
      <c r="AA298" s="69"/>
      <c r="AB298" s="69"/>
      <c r="AC298" s="69"/>
      <c r="AD298" s="69"/>
      <c r="AE298" s="69"/>
      <c r="AF298" s="69"/>
    </row>
    <row r="299" spans="1:32" ht="15.75" customHeight="1" x14ac:dyDescent="0.3">
      <c r="A299" s="433"/>
      <c r="B299" s="433"/>
      <c r="C299" s="69"/>
      <c r="D299" s="69"/>
      <c r="E299" s="69"/>
      <c r="F299" s="69"/>
      <c r="G299" s="69"/>
      <c r="H299" s="69"/>
      <c r="I299" s="69"/>
      <c r="J299" s="69"/>
      <c r="K299" s="448"/>
      <c r="L299" s="448"/>
      <c r="M299" s="448"/>
      <c r="N299" s="69"/>
      <c r="O299" s="69"/>
      <c r="P299" s="69"/>
      <c r="Q299" s="69"/>
      <c r="R299" s="69"/>
      <c r="S299" s="69"/>
      <c r="T299" s="69"/>
      <c r="U299" s="69"/>
      <c r="V299" s="69"/>
      <c r="W299" s="69"/>
      <c r="X299" s="69"/>
      <c r="Y299" s="69"/>
      <c r="Z299" s="69"/>
      <c r="AA299" s="69"/>
      <c r="AB299" s="69"/>
      <c r="AC299" s="69"/>
      <c r="AD299" s="69"/>
      <c r="AE299" s="69"/>
      <c r="AF299" s="69"/>
    </row>
    <row r="300" spans="1:32" ht="15.75" customHeight="1" x14ac:dyDescent="0.3">
      <c r="A300" s="433"/>
      <c r="B300" s="433"/>
      <c r="C300" s="69"/>
      <c r="D300" s="69"/>
      <c r="E300" s="69"/>
      <c r="F300" s="69"/>
      <c r="G300" s="69"/>
      <c r="H300" s="69"/>
      <c r="I300" s="69"/>
      <c r="J300" s="69"/>
      <c r="K300" s="448"/>
      <c r="L300" s="448"/>
      <c r="M300" s="448"/>
      <c r="N300" s="69"/>
      <c r="O300" s="69"/>
      <c r="P300" s="69"/>
      <c r="Q300" s="69"/>
      <c r="R300" s="69"/>
      <c r="S300" s="69"/>
      <c r="T300" s="69"/>
      <c r="U300" s="69"/>
      <c r="V300" s="69"/>
      <c r="W300" s="69"/>
      <c r="X300" s="69"/>
      <c r="Y300" s="69"/>
      <c r="Z300" s="69"/>
      <c r="AA300" s="69"/>
      <c r="AB300" s="69"/>
      <c r="AC300" s="69"/>
      <c r="AD300" s="69"/>
      <c r="AE300" s="69"/>
      <c r="AF300" s="69"/>
    </row>
    <row r="301" spans="1:32" ht="15.75" customHeight="1" x14ac:dyDescent="0.3">
      <c r="A301" s="433"/>
      <c r="B301" s="433"/>
      <c r="C301" s="69"/>
      <c r="D301" s="69"/>
      <c r="E301" s="69"/>
      <c r="F301" s="69"/>
      <c r="G301" s="69"/>
      <c r="H301" s="69"/>
      <c r="I301" s="69"/>
      <c r="J301" s="69"/>
      <c r="K301" s="448"/>
      <c r="L301" s="448"/>
      <c r="M301" s="448"/>
      <c r="N301" s="69"/>
      <c r="O301" s="69"/>
      <c r="P301" s="69"/>
      <c r="Q301" s="69"/>
      <c r="R301" s="69"/>
      <c r="S301" s="69"/>
      <c r="T301" s="69"/>
      <c r="U301" s="69"/>
      <c r="V301" s="69"/>
      <c r="W301" s="69"/>
      <c r="X301" s="69"/>
      <c r="Y301" s="69"/>
      <c r="Z301" s="69"/>
      <c r="AA301" s="69"/>
      <c r="AB301" s="69"/>
      <c r="AC301" s="69"/>
      <c r="AD301" s="69"/>
      <c r="AE301" s="69"/>
      <c r="AF301" s="69"/>
    </row>
    <row r="302" spans="1:32" ht="15.75" customHeight="1" x14ac:dyDescent="0.3">
      <c r="A302" s="433"/>
      <c r="B302" s="433"/>
      <c r="C302" s="69"/>
      <c r="D302" s="69"/>
      <c r="E302" s="69"/>
      <c r="F302" s="69"/>
      <c r="G302" s="69"/>
      <c r="H302" s="69"/>
      <c r="I302" s="69"/>
      <c r="J302" s="69"/>
      <c r="K302" s="448"/>
      <c r="L302" s="448"/>
      <c r="M302" s="448"/>
      <c r="N302" s="69"/>
      <c r="O302" s="69"/>
      <c r="P302" s="69"/>
      <c r="Q302" s="69"/>
      <c r="R302" s="69"/>
      <c r="S302" s="69"/>
      <c r="T302" s="69"/>
      <c r="U302" s="69"/>
      <c r="V302" s="69"/>
      <c r="W302" s="69"/>
      <c r="X302" s="69"/>
      <c r="Y302" s="69"/>
      <c r="Z302" s="69"/>
      <c r="AA302" s="69"/>
      <c r="AB302" s="69"/>
      <c r="AC302" s="69"/>
      <c r="AD302" s="69"/>
      <c r="AE302" s="69"/>
      <c r="AF302" s="69"/>
    </row>
    <row r="303" spans="1:32" ht="15.75" customHeight="1" x14ac:dyDescent="0.3">
      <c r="A303" s="433"/>
      <c r="B303" s="433"/>
      <c r="C303" s="69"/>
      <c r="D303" s="69"/>
      <c r="E303" s="69"/>
      <c r="F303" s="69"/>
      <c r="G303" s="69"/>
      <c r="H303" s="69"/>
      <c r="I303" s="69"/>
      <c r="J303" s="69"/>
      <c r="K303" s="448"/>
      <c r="L303" s="448"/>
      <c r="M303" s="448"/>
      <c r="N303" s="69"/>
      <c r="O303" s="69"/>
      <c r="P303" s="69"/>
      <c r="Q303" s="69"/>
      <c r="R303" s="69"/>
      <c r="S303" s="69"/>
      <c r="T303" s="69"/>
      <c r="U303" s="69"/>
      <c r="V303" s="69"/>
      <c r="W303" s="69"/>
      <c r="X303" s="69"/>
      <c r="Y303" s="69"/>
      <c r="Z303" s="69"/>
      <c r="AA303" s="69"/>
      <c r="AB303" s="69"/>
      <c r="AC303" s="69"/>
      <c r="AD303" s="69"/>
      <c r="AE303" s="69"/>
      <c r="AF303" s="69"/>
    </row>
    <row r="304" spans="1:32" ht="15.75" customHeight="1" x14ac:dyDescent="0.3">
      <c r="A304" s="433"/>
      <c r="B304" s="433"/>
      <c r="C304" s="69"/>
      <c r="D304" s="69"/>
      <c r="E304" s="69"/>
      <c r="F304" s="69"/>
      <c r="G304" s="69"/>
      <c r="H304" s="69"/>
      <c r="I304" s="69"/>
      <c r="J304" s="69"/>
      <c r="K304" s="448"/>
      <c r="L304" s="448"/>
      <c r="M304" s="448"/>
      <c r="N304" s="69"/>
      <c r="O304" s="69"/>
      <c r="P304" s="69"/>
      <c r="Q304" s="69"/>
      <c r="R304" s="69"/>
      <c r="S304" s="69"/>
      <c r="T304" s="69"/>
      <c r="U304" s="69"/>
      <c r="V304" s="69"/>
      <c r="W304" s="69"/>
      <c r="X304" s="69"/>
      <c r="Y304" s="69"/>
      <c r="Z304" s="69"/>
      <c r="AA304" s="69"/>
      <c r="AB304" s="69"/>
      <c r="AC304" s="69"/>
      <c r="AD304" s="69"/>
      <c r="AE304" s="69"/>
      <c r="AF304" s="69"/>
    </row>
    <row r="305" spans="1:32" ht="15.75" customHeight="1" x14ac:dyDescent="0.3">
      <c r="A305" s="433"/>
      <c r="B305" s="433"/>
      <c r="C305" s="69"/>
      <c r="D305" s="69"/>
      <c r="E305" s="69"/>
      <c r="F305" s="69"/>
      <c r="G305" s="69"/>
      <c r="H305" s="69"/>
      <c r="I305" s="69"/>
      <c r="J305" s="69"/>
      <c r="K305" s="448"/>
      <c r="L305" s="448"/>
      <c r="M305" s="448"/>
      <c r="N305" s="69"/>
      <c r="O305" s="69"/>
      <c r="P305" s="69"/>
      <c r="Q305" s="69"/>
      <c r="R305" s="69"/>
      <c r="S305" s="69"/>
      <c r="T305" s="69"/>
      <c r="U305" s="69"/>
      <c r="V305" s="69"/>
      <c r="W305" s="69"/>
      <c r="X305" s="69"/>
      <c r="Y305" s="69"/>
      <c r="Z305" s="69"/>
      <c r="AA305" s="69"/>
      <c r="AB305" s="69"/>
      <c r="AC305" s="69"/>
      <c r="AD305" s="69"/>
      <c r="AE305" s="69"/>
      <c r="AF305" s="69"/>
    </row>
    <row r="306" spans="1:32" ht="15.75" customHeight="1" x14ac:dyDescent="0.3">
      <c r="A306" s="433"/>
      <c r="B306" s="433"/>
      <c r="C306" s="69"/>
      <c r="D306" s="69"/>
      <c r="E306" s="69"/>
      <c r="F306" s="69"/>
      <c r="G306" s="69"/>
      <c r="H306" s="69"/>
      <c r="I306" s="69"/>
      <c r="J306" s="69"/>
      <c r="K306" s="448"/>
      <c r="L306" s="448"/>
      <c r="M306" s="448"/>
      <c r="N306" s="69"/>
      <c r="O306" s="69"/>
      <c r="P306" s="69"/>
      <c r="Q306" s="69"/>
      <c r="R306" s="69"/>
      <c r="S306" s="69"/>
      <c r="T306" s="69"/>
      <c r="U306" s="69"/>
      <c r="V306" s="69"/>
      <c r="W306" s="69"/>
      <c r="X306" s="69"/>
      <c r="Y306" s="69"/>
      <c r="Z306" s="69"/>
      <c r="AA306" s="69"/>
      <c r="AB306" s="69"/>
      <c r="AC306" s="69"/>
      <c r="AD306" s="69"/>
      <c r="AE306" s="69"/>
      <c r="AF306" s="69"/>
    </row>
    <row r="307" spans="1:32" ht="15.75" customHeight="1" x14ac:dyDescent="0.3">
      <c r="A307" s="433"/>
      <c r="B307" s="433"/>
      <c r="C307" s="69"/>
      <c r="D307" s="69"/>
      <c r="E307" s="69"/>
      <c r="F307" s="69"/>
      <c r="G307" s="69"/>
      <c r="H307" s="69"/>
      <c r="I307" s="69"/>
      <c r="J307" s="69"/>
      <c r="K307" s="448"/>
      <c r="L307" s="448"/>
      <c r="M307" s="448"/>
      <c r="N307" s="69"/>
      <c r="O307" s="69"/>
      <c r="P307" s="69"/>
      <c r="Q307" s="69"/>
      <c r="R307" s="69"/>
      <c r="S307" s="69"/>
      <c r="T307" s="69"/>
      <c r="U307" s="69"/>
      <c r="V307" s="69"/>
      <c r="W307" s="69"/>
      <c r="X307" s="69"/>
      <c r="Y307" s="69"/>
      <c r="Z307" s="69"/>
      <c r="AA307" s="69"/>
      <c r="AB307" s="69"/>
      <c r="AC307" s="69"/>
      <c r="AD307" s="69"/>
      <c r="AE307" s="69"/>
      <c r="AF307" s="69"/>
    </row>
    <row r="308" spans="1:32" ht="15.75" customHeight="1" x14ac:dyDescent="0.3">
      <c r="A308" s="433"/>
      <c r="B308" s="433"/>
      <c r="C308" s="69"/>
      <c r="D308" s="69"/>
      <c r="E308" s="69"/>
      <c r="F308" s="69"/>
      <c r="G308" s="69"/>
      <c r="H308" s="69"/>
      <c r="I308" s="69"/>
      <c r="J308" s="69"/>
      <c r="K308" s="448"/>
      <c r="L308" s="448"/>
      <c r="M308" s="448"/>
      <c r="N308" s="69"/>
      <c r="O308" s="69"/>
      <c r="P308" s="69"/>
      <c r="Q308" s="69"/>
      <c r="R308" s="69"/>
      <c r="S308" s="69"/>
      <c r="T308" s="69"/>
      <c r="U308" s="69"/>
      <c r="V308" s="69"/>
      <c r="W308" s="69"/>
      <c r="X308" s="69"/>
      <c r="Y308" s="69"/>
      <c r="Z308" s="69"/>
      <c r="AA308" s="69"/>
      <c r="AB308" s="69"/>
      <c r="AC308" s="69"/>
      <c r="AD308" s="69"/>
      <c r="AE308" s="69"/>
      <c r="AF308" s="69"/>
    </row>
    <row r="309" spans="1:32" ht="15.75" customHeight="1" x14ac:dyDescent="0.3">
      <c r="A309" s="433"/>
      <c r="B309" s="433"/>
      <c r="C309" s="69"/>
      <c r="D309" s="69"/>
      <c r="E309" s="69"/>
      <c r="F309" s="69"/>
      <c r="G309" s="69"/>
      <c r="H309" s="69"/>
      <c r="I309" s="69"/>
      <c r="J309" s="69"/>
      <c r="K309" s="448"/>
      <c r="L309" s="448"/>
      <c r="M309" s="448"/>
      <c r="N309" s="69"/>
      <c r="O309" s="69"/>
      <c r="P309" s="69"/>
      <c r="Q309" s="69"/>
      <c r="R309" s="69"/>
      <c r="S309" s="69"/>
      <c r="T309" s="69"/>
      <c r="U309" s="69"/>
      <c r="V309" s="69"/>
      <c r="W309" s="69"/>
      <c r="X309" s="69"/>
      <c r="Y309" s="69"/>
      <c r="Z309" s="69"/>
      <c r="AA309" s="69"/>
      <c r="AB309" s="69"/>
      <c r="AC309" s="69"/>
      <c r="AD309" s="69"/>
      <c r="AE309" s="69"/>
      <c r="AF309" s="69"/>
    </row>
    <row r="310" spans="1:32" ht="15.75" customHeight="1" x14ac:dyDescent="0.3">
      <c r="A310" s="433"/>
      <c r="B310" s="433"/>
      <c r="C310" s="69"/>
      <c r="D310" s="69"/>
      <c r="E310" s="69"/>
      <c r="F310" s="69"/>
      <c r="G310" s="69"/>
      <c r="H310" s="69"/>
      <c r="I310" s="69"/>
      <c r="J310" s="69"/>
      <c r="K310" s="448"/>
      <c r="L310" s="448"/>
      <c r="M310" s="448"/>
      <c r="N310" s="69"/>
      <c r="O310" s="69"/>
      <c r="P310" s="69"/>
      <c r="Q310" s="69"/>
      <c r="R310" s="69"/>
      <c r="S310" s="69"/>
      <c r="T310" s="69"/>
      <c r="U310" s="69"/>
      <c r="V310" s="69"/>
      <c r="W310" s="69"/>
      <c r="X310" s="69"/>
      <c r="Y310" s="69"/>
      <c r="Z310" s="69"/>
      <c r="AA310" s="69"/>
      <c r="AB310" s="69"/>
      <c r="AC310" s="69"/>
      <c r="AD310" s="69"/>
      <c r="AE310" s="69"/>
      <c r="AF310" s="69"/>
    </row>
    <row r="311" spans="1:32" ht="15.75" customHeight="1" x14ac:dyDescent="0.3">
      <c r="A311" s="433"/>
      <c r="B311" s="433"/>
      <c r="C311" s="69"/>
      <c r="D311" s="69"/>
      <c r="E311" s="69"/>
      <c r="F311" s="69"/>
      <c r="G311" s="69"/>
      <c r="H311" s="69"/>
      <c r="I311" s="69"/>
      <c r="J311" s="69"/>
      <c r="K311" s="448"/>
      <c r="L311" s="448"/>
      <c r="M311" s="448"/>
      <c r="N311" s="69"/>
      <c r="O311" s="69"/>
      <c r="P311" s="69"/>
      <c r="Q311" s="69"/>
      <c r="R311" s="69"/>
      <c r="S311" s="69"/>
      <c r="T311" s="69"/>
      <c r="U311" s="69"/>
      <c r="V311" s="69"/>
      <c r="W311" s="69"/>
      <c r="X311" s="69"/>
      <c r="Y311" s="69"/>
      <c r="Z311" s="69"/>
      <c r="AA311" s="69"/>
      <c r="AB311" s="69"/>
      <c r="AC311" s="69"/>
      <c r="AD311" s="69"/>
      <c r="AE311" s="69"/>
      <c r="AF311" s="69"/>
    </row>
    <row r="312" spans="1:32" ht="15.75" customHeight="1" x14ac:dyDescent="0.3">
      <c r="A312" s="433"/>
      <c r="B312" s="433"/>
      <c r="C312" s="69"/>
      <c r="D312" s="69"/>
      <c r="E312" s="69"/>
      <c r="F312" s="69"/>
      <c r="G312" s="69"/>
      <c r="H312" s="69"/>
      <c r="I312" s="69"/>
      <c r="J312" s="69"/>
      <c r="K312" s="448"/>
      <c r="L312" s="448"/>
      <c r="M312" s="448"/>
      <c r="N312" s="69"/>
      <c r="O312" s="69"/>
      <c r="P312" s="69"/>
      <c r="Q312" s="69"/>
      <c r="R312" s="69"/>
      <c r="S312" s="69"/>
      <c r="T312" s="69"/>
      <c r="U312" s="69"/>
      <c r="V312" s="69"/>
      <c r="W312" s="69"/>
      <c r="X312" s="69"/>
      <c r="Y312" s="69"/>
      <c r="Z312" s="69"/>
      <c r="AA312" s="69"/>
      <c r="AB312" s="69"/>
      <c r="AC312" s="69"/>
      <c r="AD312" s="69"/>
      <c r="AE312" s="69"/>
      <c r="AF312" s="69"/>
    </row>
    <row r="313" spans="1:32" ht="15.75" customHeight="1" x14ac:dyDescent="0.3">
      <c r="A313" s="433"/>
      <c r="B313" s="433"/>
      <c r="C313" s="69"/>
      <c r="D313" s="69"/>
      <c r="E313" s="69"/>
      <c r="F313" s="69"/>
      <c r="G313" s="69"/>
      <c r="H313" s="69"/>
      <c r="I313" s="69"/>
      <c r="J313" s="69"/>
      <c r="K313" s="448"/>
      <c r="L313" s="448"/>
      <c r="M313" s="448"/>
      <c r="N313" s="69"/>
      <c r="O313" s="69"/>
      <c r="P313" s="69"/>
      <c r="Q313" s="69"/>
      <c r="R313" s="69"/>
      <c r="S313" s="69"/>
      <c r="T313" s="69"/>
      <c r="U313" s="69"/>
      <c r="V313" s="69"/>
      <c r="W313" s="69"/>
      <c r="X313" s="69"/>
      <c r="Y313" s="69"/>
      <c r="Z313" s="69"/>
      <c r="AA313" s="69"/>
      <c r="AB313" s="69"/>
      <c r="AC313" s="69"/>
      <c r="AD313" s="69"/>
      <c r="AE313" s="69"/>
      <c r="AF313" s="69"/>
    </row>
    <row r="314" spans="1:32" ht="15.75" customHeight="1" x14ac:dyDescent="0.3">
      <c r="A314" s="433"/>
      <c r="B314" s="433"/>
      <c r="C314" s="69"/>
      <c r="D314" s="69"/>
      <c r="E314" s="69"/>
      <c r="F314" s="69"/>
      <c r="G314" s="69"/>
      <c r="H314" s="69"/>
      <c r="I314" s="69"/>
      <c r="J314" s="69"/>
      <c r="K314" s="448"/>
      <c r="L314" s="448"/>
      <c r="M314" s="448"/>
      <c r="N314" s="69"/>
      <c r="O314" s="69"/>
      <c r="P314" s="69"/>
      <c r="Q314" s="69"/>
      <c r="R314" s="69"/>
      <c r="S314" s="69"/>
      <c r="T314" s="69"/>
      <c r="U314" s="69"/>
      <c r="V314" s="69"/>
      <c r="W314" s="69"/>
      <c r="X314" s="69"/>
      <c r="Y314" s="69"/>
      <c r="Z314" s="69"/>
      <c r="AA314" s="69"/>
      <c r="AB314" s="69"/>
      <c r="AC314" s="69"/>
      <c r="AD314" s="69"/>
      <c r="AE314" s="69"/>
      <c r="AF314" s="69"/>
    </row>
    <row r="315" spans="1:32" ht="15.75" customHeight="1" x14ac:dyDescent="0.3">
      <c r="A315" s="433"/>
      <c r="B315" s="433"/>
      <c r="C315" s="69"/>
      <c r="D315" s="69"/>
      <c r="E315" s="69"/>
      <c r="F315" s="69"/>
      <c r="G315" s="69"/>
      <c r="H315" s="69"/>
      <c r="I315" s="69"/>
      <c r="J315" s="69"/>
      <c r="K315" s="448"/>
      <c r="L315" s="448"/>
      <c r="M315" s="448"/>
      <c r="N315" s="69"/>
      <c r="O315" s="69"/>
      <c r="P315" s="69"/>
      <c r="Q315" s="69"/>
      <c r="R315" s="69"/>
      <c r="S315" s="69"/>
      <c r="T315" s="69"/>
      <c r="U315" s="69"/>
      <c r="V315" s="69"/>
      <c r="W315" s="69"/>
      <c r="X315" s="69"/>
      <c r="Y315" s="69"/>
      <c r="Z315" s="69"/>
      <c r="AA315" s="69"/>
      <c r="AB315" s="69"/>
      <c r="AC315" s="69"/>
      <c r="AD315" s="69"/>
      <c r="AE315" s="69"/>
      <c r="AF315" s="69"/>
    </row>
    <row r="316" spans="1:32" ht="15.75" customHeight="1" x14ac:dyDescent="0.3">
      <c r="A316" s="433"/>
      <c r="B316" s="433"/>
      <c r="C316" s="69"/>
      <c r="D316" s="69"/>
      <c r="E316" s="69"/>
      <c r="F316" s="69"/>
      <c r="G316" s="69"/>
      <c r="H316" s="69"/>
      <c r="I316" s="69"/>
      <c r="J316" s="69"/>
      <c r="K316" s="448"/>
      <c r="L316" s="448"/>
      <c r="M316" s="448"/>
      <c r="N316" s="69"/>
      <c r="O316" s="69"/>
      <c r="P316" s="69"/>
      <c r="Q316" s="69"/>
      <c r="R316" s="69"/>
      <c r="S316" s="69"/>
      <c r="T316" s="69"/>
      <c r="U316" s="69"/>
      <c r="V316" s="69"/>
      <c r="W316" s="69"/>
      <c r="X316" s="69"/>
      <c r="Y316" s="69"/>
      <c r="Z316" s="69"/>
      <c r="AA316" s="69"/>
      <c r="AB316" s="69"/>
      <c r="AC316" s="69"/>
      <c r="AD316" s="69"/>
      <c r="AE316" s="69"/>
      <c r="AF316" s="69"/>
    </row>
    <row r="317" spans="1:32" ht="15.75" customHeight="1" x14ac:dyDescent="0.3">
      <c r="A317" s="433"/>
      <c r="B317" s="433"/>
      <c r="C317" s="69"/>
      <c r="D317" s="69"/>
      <c r="E317" s="69"/>
      <c r="F317" s="69"/>
      <c r="G317" s="69"/>
      <c r="H317" s="69"/>
      <c r="I317" s="69"/>
      <c r="J317" s="69"/>
      <c r="K317" s="448"/>
      <c r="L317" s="448"/>
      <c r="M317" s="448"/>
      <c r="N317" s="69"/>
      <c r="O317" s="69"/>
      <c r="P317" s="69"/>
      <c r="Q317" s="69"/>
      <c r="R317" s="69"/>
      <c r="S317" s="69"/>
      <c r="T317" s="69"/>
      <c r="U317" s="69"/>
      <c r="V317" s="69"/>
      <c r="W317" s="69"/>
      <c r="X317" s="69"/>
      <c r="Y317" s="69"/>
      <c r="Z317" s="69"/>
      <c r="AA317" s="69"/>
      <c r="AB317" s="69"/>
      <c r="AC317" s="69"/>
      <c r="AD317" s="69"/>
      <c r="AE317" s="69"/>
      <c r="AF317" s="69"/>
    </row>
    <row r="318" spans="1:32" ht="15.75" customHeight="1" x14ac:dyDescent="0.3">
      <c r="A318" s="433"/>
      <c r="B318" s="433"/>
      <c r="C318" s="69"/>
      <c r="D318" s="69"/>
      <c r="E318" s="69"/>
      <c r="F318" s="69"/>
      <c r="G318" s="69"/>
      <c r="H318" s="69"/>
      <c r="I318" s="69"/>
      <c r="J318" s="69"/>
      <c r="K318" s="448"/>
      <c r="L318" s="448"/>
      <c r="M318" s="448"/>
      <c r="N318" s="69"/>
      <c r="O318" s="69"/>
      <c r="P318" s="69"/>
      <c r="Q318" s="69"/>
      <c r="R318" s="69"/>
      <c r="S318" s="69"/>
      <c r="T318" s="69"/>
      <c r="U318" s="69"/>
      <c r="V318" s="69"/>
      <c r="W318" s="69"/>
      <c r="X318" s="69"/>
      <c r="Y318" s="69"/>
      <c r="Z318" s="69"/>
      <c r="AA318" s="69"/>
      <c r="AB318" s="69"/>
      <c r="AC318" s="69"/>
      <c r="AD318" s="69"/>
      <c r="AE318" s="69"/>
      <c r="AF318" s="69"/>
    </row>
    <row r="319" spans="1:32" ht="15.75" customHeight="1" x14ac:dyDescent="0.3">
      <c r="A319" s="433"/>
      <c r="B319" s="433"/>
      <c r="C319" s="69"/>
      <c r="D319" s="69"/>
      <c r="E319" s="69"/>
      <c r="F319" s="69"/>
      <c r="G319" s="69"/>
      <c r="H319" s="69"/>
      <c r="I319" s="69"/>
      <c r="J319" s="69"/>
      <c r="K319" s="448"/>
      <c r="L319" s="448"/>
      <c r="M319" s="448"/>
      <c r="N319" s="69"/>
      <c r="O319" s="69"/>
      <c r="P319" s="69"/>
      <c r="Q319" s="69"/>
      <c r="R319" s="69"/>
      <c r="S319" s="69"/>
      <c r="T319" s="69"/>
      <c r="U319" s="69"/>
      <c r="V319" s="69"/>
      <c r="W319" s="69"/>
      <c r="X319" s="69"/>
      <c r="Y319" s="69"/>
      <c r="Z319" s="69"/>
      <c r="AA319" s="69"/>
      <c r="AB319" s="69"/>
      <c r="AC319" s="69"/>
      <c r="AD319" s="69"/>
      <c r="AE319" s="69"/>
      <c r="AF319" s="69"/>
    </row>
    <row r="320" spans="1:32" ht="15.75" customHeight="1" x14ac:dyDescent="0.3">
      <c r="A320" s="433"/>
      <c r="B320" s="433"/>
      <c r="C320" s="69"/>
      <c r="D320" s="69"/>
      <c r="E320" s="69"/>
      <c r="F320" s="69"/>
      <c r="G320" s="69"/>
      <c r="H320" s="69"/>
      <c r="I320" s="69"/>
      <c r="J320" s="69"/>
      <c r="K320" s="448"/>
      <c r="L320" s="448"/>
      <c r="M320" s="448"/>
      <c r="N320" s="69"/>
      <c r="O320" s="69"/>
      <c r="P320" s="69"/>
      <c r="Q320" s="69"/>
      <c r="R320" s="69"/>
      <c r="S320" s="69"/>
      <c r="T320" s="69"/>
      <c r="U320" s="69"/>
      <c r="V320" s="69"/>
      <c r="W320" s="69"/>
      <c r="X320" s="69"/>
      <c r="Y320" s="69"/>
      <c r="Z320" s="69"/>
      <c r="AA320" s="69"/>
      <c r="AB320" s="69"/>
      <c r="AC320" s="69"/>
      <c r="AD320" s="69"/>
      <c r="AE320" s="69"/>
      <c r="AF320" s="69"/>
    </row>
    <row r="321" spans="1:32" ht="15.75" customHeight="1" x14ac:dyDescent="0.3">
      <c r="A321" s="433"/>
      <c r="B321" s="433"/>
      <c r="C321" s="69"/>
      <c r="D321" s="69"/>
      <c r="E321" s="69"/>
      <c r="F321" s="69"/>
      <c r="G321" s="69"/>
      <c r="H321" s="69"/>
      <c r="I321" s="69"/>
      <c r="J321" s="69"/>
      <c r="K321" s="448"/>
      <c r="L321" s="448"/>
      <c r="M321" s="448"/>
      <c r="N321" s="69"/>
      <c r="O321" s="69"/>
      <c r="P321" s="69"/>
      <c r="Q321" s="69"/>
      <c r="R321" s="69"/>
      <c r="S321" s="69"/>
      <c r="T321" s="69"/>
      <c r="U321" s="69"/>
      <c r="V321" s="69"/>
      <c r="W321" s="69"/>
      <c r="X321" s="69"/>
      <c r="Y321" s="69"/>
      <c r="Z321" s="69"/>
      <c r="AA321" s="69"/>
      <c r="AB321" s="69"/>
      <c r="AC321" s="69"/>
      <c r="AD321" s="69"/>
      <c r="AE321" s="69"/>
      <c r="AF321" s="69"/>
    </row>
    <row r="322" spans="1:32" ht="15.75" customHeight="1" x14ac:dyDescent="0.3">
      <c r="A322" s="433"/>
      <c r="B322" s="433"/>
      <c r="C322" s="69"/>
      <c r="D322" s="69"/>
      <c r="E322" s="69"/>
      <c r="F322" s="69"/>
      <c r="G322" s="69"/>
      <c r="H322" s="69"/>
      <c r="I322" s="69"/>
      <c r="J322" s="69"/>
      <c r="K322" s="448"/>
      <c r="L322" s="448"/>
      <c r="M322" s="448"/>
      <c r="N322" s="69"/>
      <c r="O322" s="69"/>
      <c r="P322" s="69"/>
      <c r="Q322" s="69"/>
      <c r="R322" s="69"/>
      <c r="S322" s="69"/>
      <c r="T322" s="69"/>
      <c r="U322" s="69"/>
      <c r="V322" s="69"/>
      <c r="W322" s="69"/>
      <c r="X322" s="69"/>
      <c r="Y322" s="69"/>
      <c r="Z322" s="69"/>
      <c r="AA322" s="69"/>
      <c r="AB322" s="69"/>
      <c r="AC322" s="69"/>
      <c r="AD322" s="69"/>
      <c r="AE322" s="69"/>
      <c r="AF322" s="69"/>
    </row>
    <row r="323" spans="1:32" ht="15.75" customHeight="1" x14ac:dyDescent="0.3">
      <c r="A323" s="433"/>
      <c r="B323" s="433"/>
      <c r="C323" s="69"/>
      <c r="D323" s="69"/>
      <c r="E323" s="69"/>
      <c r="F323" s="69"/>
      <c r="G323" s="69"/>
      <c r="H323" s="69"/>
      <c r="I323" s="69"/>
      <c r="J323" s="69"/>
      <c r="K323" s="448"/>
      <c r="L323" s="448"/>
      <c r="M323" s="448"/>
      <c r="N323" s="69"/>
      <c r="O323" s="69"/>
      <c r="P323" s="69"/>
      <c r="Q323" s="69"/>
      <c r="R323" s="69"/>
      <c r="S323" s="69"/>
      <c r="T323" s="69"/>
      <c r="U323" s="69"/>
      <c r="V323" s="69"/>
      <c r="W323" s="69"/>
      <c r="X323" s="69"/>
      <c r="Y323" s="69"/>
      <c r="Z323" s="69"/>
      <c r="AA323" s="69"/>
      <c r="AB323" s="69"/>
      <c r="AC323" s="69"/>
      <c r="AD323" s="69"/>
      <c r="AE323" s="69"/>
      <c r="AF323" s="69"/>
    </row>
    <row r="324" spans="1:32" ht="15.75" customHeight="1" x14ac:dyDescent="0.3">
      <c r="A324" s="433"/>
      <c r="B324" s="433"/>
      <c r="C324" s="69"/>
      <c r="D324" s="69"/>
      <c r="E324" s="69"/>
      <c r="F324" s="69"/>
      <c r="G324" s="69"/>
      <c r="H324" s="69"/>
      <c r="I324" s="69"/>
      <c r="J324" s="69"/>
      <c r="K324" s="448"/>
      <c r="L324" s="448"/>
      <c r="M324" s="448"/>
      <c r="N324" s="69"/>
      <c r="O324" s="69"/>
      <c r="P324" s="69"/>
      <c r="Q324" s="69"/>
      <c r="R324" s="69"/>
      <c r="S324" s="69"/>
      <c r="T324" s="69"/>
      <c r="U324" s="69"/>
      <c r="V324" s="69"/>
      <c r="W324" s="69"/>
      <c r="X324" s="69"/>
      <c r="Y324" s="69"/>
      <c r="Z324" s="69"/>
      <c r="AA324" s="69"/>
      <c r="AB324" s="69"/>
      <c r="AC324" s="69"/>
      <c r="AD324" s="69"/>
      <c r="AE324" s="69"/>
      <c r="AF324" s="69"/>
    </row>
    <row r="325" spans="1:32" ht="15.75" customHeight="1" x14ac:dyDescent="0.3">
      <c r="A325" s="433"/>
      <c r="B325" s="433"/>
      <c r="C325" s="69"/>
      <c r="D325" s="69"/>
      <c r="E325" s="69"/>
      <c r="F325" s="69"/>
      <c r="G325" s="69"/>
      <c r="H325" s="69"/>
      <c r="I325" s="69"/>
      <c r="J325" s="69"/>
      <c r="K325" s="448"/>
      <c r="L325" s="448"/>
      <c r="M325" s="448"/>
      <c r="N325" s="69"/>
      <c r="O325" s="69"/>
      <c r="P325" s="69"/>
      <c r="Q325" s="69"/>
      <c r="R325" s="69"/>
      <c r="S325" s="69"/>
      <c r="T325" s="69"/>
      <c r="U325" s="69"/>
      <c r="V325" s="69"/>
      <c r="W325" s="69"/>
      <c r="X325" s="69"/>
      <c r="Y325" s="69"/>
      <c r="Z325" s="69"/>
      <c r="AA325" s="69"/>
      <c r="AB325" s="69"/>
      <c r="AC325" s="69"/>
      <c r="AD325" s="69"/>
      <c r="AE325" s="69"/>
      <c r="AF325" s="69"/>
    </row>
    <row r="326" spans="1:32" ht="15.75" customHeight="1" x14ac:dyDescent="0.3">
      <c r="A326" s="433"/>
      <c r="B326" s="433"/>
      <c r="C326" s="69"/>
      <c r="D326" s="69"/>
      <c r="E326" s="69"/>
      <c r="F326" s="69"/>
      <c r="G326" s="69"/>
      <c r="H326" s="69"/>
      <c r="I326" s="69"/>
      <c r="J326" s="69"/>
      <c r="K326" s="448"/>
      <c r="L326" s="448"/>
      <c r="M326" s="448"/>
      <c r="N326" s="69"/>
      <c r="O326" s="69"/>
      <c r="P326" s="69"/>
      <c r="Q326" s="69"/>
      <c r="R326" s="69"/>
      <c r="S326" s="69"/>
      <c r="T326" s="69"/>
      <c r="U326" s="69"/>
      <c r="V326" s="69"/>
      <c r="W326" s="69"/>
      <c r="X326" s="69"/>
      <c r="Y326" s="69"/>
      <c r="Z326" s="69"/>
      <c r="AA326" s="69"/>
      <c r="AB326" s="69"/>
      <c r="AC326" s="69"/>
      <c r="AD326" s="69"/>
      <c r="AE326" s="69"/>
      <c r="AF326" s="69"/>
    </row>
    <row r="327" spans="1:32" ht="15.75" customHeight="1" x14ac:dyDescent="0.3">
      <c r="A327" s="433"/>
      <c r="B327" s="433"/>
      <c r="C327" s="69"/>
      <c r="D327" s="69"/>
      <c r="E327" s="69"/>
      <c r="F327" s="69"/>
      <c r="G327" s="69"/>
      <c r="H327" s="69"/>
      <c r="I327" s="69"/>
      <c r="J327" s="69"/>
      <c r="K327" s="448"/>
      <c r="L327" s="448"/>
      <c r="M327" s="448"/>
      <c r="N327" s="69"/>
      <c r="O327" s="69"/>
      <c r="P327" s="69"/>
      <c r="Q327" s="69"/>
      <c r="R327" s="69"/>
      <c r="S327" s="69"/>
      <c r="T327" s="69"/>
      <c r="U327" s="69"/>
      <c r="V327" s="69"/>
      <c r="W327" s="69"/>
      <c r="X327" s="69"/>
      <c r="Y327" s="69"/>
      <c r="Z327" s="69"/>
      <c r="AA327" s="69"/>
      <c r="AB327" s="69"/>
      <c r="AC327" s="69"/>
      <c r="AD327" s="69"/>
      <c r="AE327" s="69"/>
      <c r="AF327" s="69"/>
    </row>
    <row r="328" spans="1:32" ht="15.75" customHeight="1" x14ac:dyDescent="0.3">
      <c r="A328" s="433"/>
      <c r="B328" s="433"/>
      <c r="C328" s="69"/>
      <c r="D328" s="69"/>
      <c r="E328" s="69"/>
      <c r="F328" s="69"/>
      <c r="G328" s="69"/>
      <c r="H328" s="69"/>
      <c r="I328" s="69"/>
      <c r="J328" s="69"/>
      <c r="K328" s="448"/>
      <c r="L328" s="448"/>
      <c r="M328" s="448"/>
      <c r="N328" s="69"/>
      <c r="O328" s="69"/>
      <c r="P328" s="69"/>
      <c r="Q328" s="69"/>
      <c r="R328" s="69"/>
      <c r="S328" s="69"/>
      <c r="T328" s="69"/>
      <c r="U328" s="69"/>
      <c r="V328" s="69"/>
      <c r="W328" s="69"/>
      <c r="X328" s="69"/>
      <c r="Y328" s="69"/>
      <c r="Z328" s="69"/>
      <c r="AA328" s="69"/>
      <c r="AB328" s="69"/>
      <c r="AC328" s="69"/>
      <c r="AD328" s="69"/>
      <c r="AE328" s="69"/>
      <c r="AF328" s="69"/>
    </row>
    <row r="329" spans="1:32" ht="15.75" customHeight="1" x14ac:dyDescent="0.3">
      <c r="A329" s="433"/>
      <c r="B329" s="433"/>
      <c r="C329" s="69"/>
      <c r="D329" s="69"/>
      <c r="E329" s="69"/>
      <c r="F329" s="69"/>
      <c r="G329" s="69"/>
      <c r="H329" s="69"/>
      <c r="I329" s="69"/>
      <c r="J329" s="69"/>
      <c r="K329" s="448"/>
      <c r="L329" s="448"/>
      <c r="M329" s="448"/>
      <c r="N329" s="69"/>
      <c r="O329" s="69"/>
      <c r="P329" s="69"/>
      <c r="Q329" s="69"/>
      <c r="R329" s="69"/>
      <c r="S329" s="69"/>
      <c r="T329" s="69"/>
      <c r="U329" s="69"/>
      <c r="V329" s="69"/>
      <c r="W329" s="69"/>
      <c r="X329" s="69"/>
      <c r="Y329" s="69"/>
      <c r="Z329" s="69"/>
      <c r="AA329" s="69"/>
      <c r="AB329" s="69"/>
      <c r="AC329" s="69"/>
      <c r="AD329" s="69"/>
      <c r="AE329" s="69"/>
      <c r="AF329" s="69"/>
    </row>
    <row r="330" spans="1:32" ht="15.75" customHeight="1" x14ac:dyDescent="0.3">
      <c r="A330" s="433"/>
      <c r="B330" s="433"/>
      <c r="C330" s="69"/>
      <c r="D330" s="69"/>
      <c r="E330" s="69"/>
      <c r="F330" s="69"/>
      <c r="G330" s="69"/>
      <c r="H330" s="69"/>
      <c r="I330" s="69"/>
      <c r="J330" s="69"/>
      <c r="K330" s="448"/>
      <c r="L330" s="448"/>
      <c r="M330" s="448"/>
      <c r="N330" s="69"/>
      <c r="O330" s="69"/>
      <c r="P330" s="69"/>
      <c r="Q330" s="69"/>
      <c r="R330" s="69"/>
      <c r="S330" s="69"/>
      <c r="T330" s="69"/>
      <c r="U330" s="69"/>
      <c r="V330" s="69"/>
      <c r="W330" s="69"/>
      <c r="X330" s="69"/>
      <c r="Y330" s="69"/>
      <c r="Z330" s="69"/>
      <c r="AA330" s="69"/>
      <c r="AB330" s="69"/>
      <c r="AC330" s="69"/>
      <c r="AD330" s="69"/>
      <c r="AE330" s="69"/>
      <c r="AF330" s="69"/>
    </row>
    <row r="331" spans="1:32" ht="15.75" customHeight="1" x14ac:dyDescent="0.3">
      <c r="A331" s="433"/>
      <c r="B331" s="433"/>
      <c r="C331" s="69"/>
      <c r="D331" s="69"/>
      <c r="E331" s="69"/>
      <c r="F331" s="69"/>
      <c r="G331" s="69"/>
      <c r="H331" s="69"/>
      <c r="I331" s="69"/>
      <c r="J331" s="69"/>
      <c r="K331" s="448"/>
      <c r="L331" s="448"/>
      <c r="M331" s="448"/>
      <c r="N331" s="69"/>
      <c r="O331" s="69"/>
      <c r="P331" s="69"/>
      <c r="Q331" s="69"/>
      <c r="R331" s="69"/>
      <c r="S331" s="69"/>
      <c r="T331" s="69"/>
      <c r="U331" s="69"/>
      <c r="V331" s="69"/>
      <c r="W331" s="69"/>
      <c r="X331" s="69"/>
      <c r="Y331" s="69"/>
      <c r="Z331" s="69"/>
      <c r="AA331" s="69"/>
      <c r="AB331" s="69"/>
      <c r="AC331" s="69"/>
      <c r="AD331" s="69"/>
      <c r="AE331" s="69"/>
      <c r="AF331" s="69"/>
    </row>
    <row r="332" spans="1:32" ht="15.75" customHeight="1" x14ac:dyDescent="0.3">
      <c r="A332" s="433"/>
      <c r="B332" s="433"/>
      <c r="C332" s="69"/>
      <c r="D332" s="69"/>
      <c r="E332" s="69"/>
      <c r="F332" s="69"/>
      <c r="G332" s="69"/>
      <c r="H332" s="69"/>
      <c r="I332" s="69"/>
      <c r="J332" s="69"/>
      <c r="K332" s="448"/>
      <c r="L332" s="448"/>
      <c r="M332" s="448"/>
      <c r="N332" s="69"/>
      <c r="O332" s="69"/>
      <c r="P332" s="69"/>
      <c r="Q332" s="69"/>
      <c r="R332" s="69"/>
      <c r="S332" s="69"/>
      <c r="T332" s="69"/>
      <c r="U332" s="69"/>
      <c r="V332" s="69"/>
      <c r="W332" s="69"/>
      <c r="X332" s="69"/>
      <c r="Y332" s="69"/>
      <c r="Z332" s="69"/>
      <c r="AA332" s="69"/>
      <c r="AB332" s="69"/>
      <c r="AC332" s="69"/>
      <c r="AD332" s="69"/>
      <c r="AE332" s="69"/>
      <c r="AF332" s="69"/>
    </row>
    <row r="333" spans="1:32" ht="15.75" customHeight="1" x14ac:dyDescent="0.3">
      <c r="A333" s="433"/>
      <c r="B333" s="433"/>
      <c r="C333" s="69"/>
      <c r="D333" s="69"/>
      <c r="E333" s="69"/>
      <c r="F333" s="69"/>
      <c r="G333" s="69"/>
      <c r="H333" s="69"/>
      <c r="I333" s="69"/>
      <c r="J333" s="69"/>
      <c r="K333" s="448"/>
      <c r="L333" s="448"/>
      <c r="M333" s="448"/>
      <c r="N333" s="69"/>
      <c r="O333" s="69"/>
      <c r="P333" s="69"/>
      <c r="Q333" s="69"/>
      <c r="R333" s="69"/>
      <c r="S333" s="69"/>
      <c r="T333" s="69"/>
      <c r="U333" s="69"/>
      <c r="V333" s="69"/>
      <c r="W333" s="69"/>
      <c r="X333" s="69"/>
      <c r="Y333" s="69"/>
      <c r="Z333" s="69"/>
      <c r="AA333" s="69"/>
      <c r="AB333" s="69"/>
      <c r="AC333" s="69"/>
      <c r="AD333" s="69"/>
      <c r="AE333" s="69"/>
      <c r="AF333" s="69"/>
    </row>
    <row r="334" spans="1:32" ht="15.75" customHeight="1" x14ac:dyDescent="0.3">
      <c r="A334" s="433"/>
      <c r="B334" s="433"/>
      <c r="C334" s="69"/>
      <c r="D334" s="69"/>
      <c r="E334" s="69"/>
      <c r="F334" s="69"/>
      <c r="G334" s="69"/>
      <c r="H334" s="69"/>
      <c r="I334" s="69"/>
      <c r="J334" s="69"/>
      <c r="K334" s="448"/>
      <c r="L334" s="448"/>
      <c r="M334" s="448"/>
      <c r="N334" s="69"/>
      <c r="O334" s="69"/>
      <c r="P334" s="69"/>
      <c r="Q334" s="69"/>
      <c r="R334" s="69"/>
      <c r="S334" s="69"/>
      <c r="T334" s="69"/>
      <c r="U334" s="69"/>
      <c r="V334" s="69"/>
      <c r="W334" s="69"/>
      <c r="X334" s="69"/>
      <c r="Y334" s="69"/>
      <c r="Z334" s="69"/>
      <c r="AA334" s="69"/>
      <c r="AB334" s="69"/>
      <c r="AC334" s="69"/>
      <c r="AD334" s="69"/>
      <c r="AE334" s="69"/>
      <c r="AF334" s="69"/>
    </row>
    <row r="335" spans="1:32" ht="15.75" customHeight="1" x14ac:dyDescent="0.3">
      <c r="A335" s="433"/>
      <c r="B335" s="433"/>
      <c r="C335" s="69"/>
      <c r="D335" s="69"/>
      <c r="E335" s="69"/>
      <c r="F335" s="69"/>
      <c r="G335" s="69"/>
      <c r="H335" s="69"/>
      <c r="I335" s="69"/>
      <c r="J335" s="69"/>
      <c r="K335" s="448"/>
      <c r="L335" s="448"/>
      <c r="M335" s="448"/>
      <c r="N335" s="69"/>
      <c r="O335" s="69"/>
      <c r="P335" s="69"/>
      <c r="Q335" s="69"/>
      <c r="R335" s="69"/>
      <c r="S335" s="69"/>
      <c r="T335" s="69"/>
      <c r="U335" s="69"/>
      <c r="V335" s="69"/>
      <c r="W335" s="69"/>
      <c r="X335" s="69"/>
      <c r="Y335" s="69"/>
      <c r="Z335" s="69"/>
      <c r="AA335" s="69"/>
      <c r="AB335" s="69"/>
      <c r="AC335" s="69"/>
      <c r="AD335" s="69"/>
      <c r="AE335" s="69"/>
      <c r="AF335" s="69"/>
    </row>
    <row r="336" spans="1:32" ht="15.75" customHeight="1" x14ac:dyDescent="0.3">
      <c r="A336" s="433"/>
      <c r="B336" s="433"/>
      <c r="C336" s="69"/>
      <c r="D336" s="69"/>
      <c r="E336" s="69"/>
      <c r="F336" s="69"/>
      <c r="G336" s="69"/>
      <c r="H336" s="69"/>
      <c r="I336" s="69"/>
      <c r="J336" s="69"/>
      <c r="K336" s="448"/>
      <c r="L336" s="448"/>
      <c r="M336" s="448"/>
      <c r="N336" s="69"/>
      <c r="O336" s="69"/>
      <c r="P336" s="69"/>
      <c r="Q336" s="69"/>
      <c r="R336" s="69"/>
      <c r="S336" s="69"/>
      <c r="T336" s="69"/>
      <c r="U336" s="69"/>
      <c r="V336" s="69"/>
      <c r="W336" s="69"/>
      <c r="X336" s="69"/>
      <c r="Y336" s="69"/>
      <c r="Z336" s="69"/>
      <c r="AA336" s="69"/>
      <c r="AB336" s="69"/>
      <c r="AC336" s="69"/>
      <c r="AD336" s="69"/>
      <c r="AE336" s="69"/>
      <c r="AF336" s="69"/>
    </row>
    <row r="337" spans="1:32" ht="15.75" customHeight="1" x14ac:dyDescent="0.3">
      <c r="A337" s="433"/>
      <c r="B337" s="433"/>
      <c r="C337" s="69"/>
      <c r="D337" s="69"/>
      <c r="E337" s="69"/>
      <c r="F337" s="69"/>
      <c r="G337" s="69"/>
      <c r="H337" s="69"/>
      <c r="I337" s="69"/>
      <c r="J337" s="69"/>
      <c r="K337" s="448"/>
      <c r="L337" s="448"/>
      <c r="M337" s="448"/>
      <c r="N337" s="69"/>
      <c r="O337" s="69"/>
      <c r="P337" s="69"/>
      <c r="Q337" s="69"/>
      <c r="R337" s="69"/>
      <c r="S337" s="69"/>
      <c r="T337" s="69"/>
      <c r="U337" s="69"/>
      <c r="V337" s="69"/>
      <c r="W337" s="69"/>
      <c r="X337" s="69"/>
      <c r="Y337" s="69"/>
      <c r="Z337" s="69"/>
      <c r="AA337" s="69"/>
      <c r="AB337" s="69"/>
      <c r="AC337" s="69"/>
      <c r="AD337" s="69"/>
      <c r="AE337" s="69"/>
      <c r="AF337" s="69"/>
    </row>
    <row r="338" spans="1:32" ht="15.75" customHeight="1" x14ac:dyDescent="0.3">
      <c r="A338" s="433"/>
      <c r="B338" s="433"/>
      <c r="C338" s="69"/>
      <c r="D338" s="69"/>
      <c r="E338" s="69"/>
      <c r="F338" s="69"/>
      <c r="G338" s="69"/>
      <c r="H338" s="69"/>
      <c r="I338" s="69"/>
      <c r="J338" s="69"/>
      <c r="K338" s="448"/>
      <c r="L338" s="448"/>
      <c r="M338" s="448"/>
      <c r="N338" s="69"/>
      <c r="O338" s="69"/>
      <c r="P338" s="69"/>
      <c r="Q338" s="69"/>
      <c r="R338" s="69"/>
      <c r="S338" s="69"/>
      <c r="T338" s="69"/>
      <c r="U338" s="69"/>
      <c r="V338" s="69"/>
      <c r="W338" s="69"/>
      <c r="X338" s="69"/>
      <c r="Y338" s="69"/>
      <c r="Z338" s="69"/>
      <c r="AA338" s="69"/>
      <c r="AB338" s="69"/>
      <c r="AC338" s="69"/>
      <c r="AD338" s="69"/>
      <c r="AE338" s="69"/>
      <c r="AF338" s="69"/>
    </row>
    <row r="339" spans="1:32" ht="15.75" customHeight="1" x14ac:dyDescent="0.3">
      <c r="A339" s="433"/>
      <c r="B339" s="433"/>
      <c r="C339" s="69"/>
      <c r="D339" s="69"/>
      <c r="E339" s="69"/>
      <c r="F339" s="69"/>
      <c r="G339" s="69"/>
      <c r="H339" s="69"/>
      <c r="I339" s="69"/>
      <c r="J339" s="69"/>
      <c r="K339" s="448"/>
      <c r="L339" s="448"/>
      <c r="M339" s="448"/>
      <c r="N339" s="69"/>
      <c r="O339" s="69"/>
      <c r="P339" s="69"/>
      <c r="Q339" s="69"/>
      <c r="R339" s="69"/>
      <c r="S339" s="69"/>
      <c r="T339" s="69"/>
      <c r="U339" s="69"/>
      <c r="V339" s="69"/>
      <c r="W339" s="69"/>
      <c r="X339" s="69"/>
      <c r="Y339" s="69"/>
      <c r="Z339" s="69"/>
      <c r="AA339" s="69"/>
      <c r="AB339" s="69"/>
      <c r="AC339" s="69"/>
      <c r="AD339" s="69"/>
      <c r="AE339" s="69"/>
      <c r="AF339" s="69"/>
    </row>
    <row r="340" spans="1:32" ht="15.75" customHeight="1" x14ac:dyDescent="0.3">
      <c r="A340" s="433"/>
      <c r="B340" s="433"/>
      <c r="C340" s="69"/>
      <c r="D340" s="69"/>
      <c r="E340" s="69"/>
      <c r="F340" s="69"/>
      <c r="G340" s="69"/>
      <c r="H340" s="69"/>
      <c r="I340" s="69"/>
      <c r="J340" s="69"/>
      <c r="K340" s="448"/>
      <c r="L340" s="448"/>
      <c r="M340" s="448"/>
      <c r="N340" s="69"/>
      <c r="O340" s="69"/>
      <c r="P340" s="69"/>
      <c r="Q340" s="69"/>
      <c r="R340" s="69"/>
      <c r="S340" s="69"/>
      <c r="T340" s="69"/>
      <c r="U340" s="69"/>
      <c r="V340" s="69"/>
      <c r="W340" s="69"/>
      <c r="X340" s="69"/>
      <c r="Y340" s="69"/>
      <c r="Z340" s="69"/>
      <c r="AA340" s="69"/>
      <c r="AB340" s="69"/>
      <c r="AC340" s="69"/>
      <c r="AD340" s="69"/>
      <c r="AE340" s="69"/>
      <c r="AF340" s="69"/>
    </row>
    <row r="341" spans="1:32" ht="15.75" customHeight="1" x14ac:dyDescent="0.3">
      <c r="A341" s="433"/>
      <c r="B341" s="433"/>
      <c r="C341" s="69"/>
      <c r="D341" s="69"/>
      <c r="E341" s="69"/>
      <c r="F341" s="69"/>
      <c r="G341" s="69"/>
      <c r="H341" s="69"/>
      <c r="I341" s="69"/>
      <c r="J341" s="69"/>
      <c r="K341" s="448"/>
      <c r="L341" s="448"/>
      <c r="M341" s="448"/>
      <c r="N341" s="69"/>
      <c r="O341" s="69"/>
      <c r="P341" s="69"/>
      <c r="Q341" s="69"/>
      <c r="R341" s="69"/>
      <c r="S341" s="69"/>
      <c r="T341" s="69"/>
      <c r="U341" s="69"/>
      <c r="V341" s="69"/>
      <c r="W341" s="69"/>
      <c r="X341" s="69"/>
      <c r="Y341" s="69"/>
      <c r="Z341" s="69"/>
      <c r="AA341" s="69"/>
      <c r="AB341" s="69"/>
      <c r="AC341" s="69"/>
      <c r="AD341" s="69"/>
      <c r="AE341" s="69"/>
      <c r="AF341" s="69"/>
    </row>
    <row r="342" spans="1:32" ht="15.75" customHeight="1" x14ac:dyDescent="0.3">
      <c r="A342" s="433"/>
      <c r="B342" s="433"/>
      <c r="C342" s="69"/>
      <c r="D342" s="69"/>
      <c r="E342" s="69"/>
      <c r="F342" s="69"/>
      <c r="G342" s="69"/>
      <c r="H342" s="69"/>
      <c r="I342" s="69"/>
      <c r="J342" s="69"/>
      <c r="K342" s="448"/>
      <c r="L342" s="448"/>
      <c r="M342" s="448"/>
      <c r="N342" s="69"/>
      <c r="O342" s="69"/>
      <c r="P342" s="69"/>
      <c r="Q342" s="69"/>
      <c r="R342" s="69"/>
      <c r="S342" s="69"/>
      <c r="T342" s="69"/>
      <c r="U342" s="69"/>
      <c r="V342" s="69"/>
      <c r="W342" s="69"/>
      <c r="X342" s="69"/>
      <c r="Y342" s="69"/>
      <c r="Z342" s="69"/>
      <c r="AA342" s="69"/>
      <c r="AB342" s="69"/>
      <c r="AC342" s="69"/>
      <c r="AD342" s="69"/>
      <c r="AE342" s="69"/>
      <c r="AF342" s="69"/>
    </row>
    <row r="343" spans="1:32" ht="15.75" customHeight="1" x14ac:dyDescent="0.3">
      <c r="A343" s="433"/>
      <c r="B343" s="433"/>
      <c r="C343" s="69"/>
      <c r="D343" s="69"/>
      <c r="E343" s="69"/>
      <c r="F343" s="69"/>
      <c r="G343" s="69"/>
      <c r="H343" s="69"/>
      <c r="I343" s="69"/>
      <c r="J343" s="69"/>
      <c r="K343" s="448"/>
      <c r="L343" s="448"/>
      <c r="M343" s="448"/>
      <c r="N343" s="69"/>
      <c r="O343" s="69"/>
      <c r="P343" s="69"/>
      <c r="Q343" s="69"/>
      <c r="R343" s="69"/>
      <c r="S343" s="69"/>
      <c r="T343" s="69"/>
      <c r="U343" s="69"/>
      <c r="V343" s="69"/>
      <c r="W343" s="69"/>
      <c r="X343" s="69"/>
      <c r="Y343" s="69"/>
      <c r="Z343" s="69"/>
      <c r="AA343" s="69"/>
      <c r="AB343" s="69"/>
      <c r="AC343" s="69"/>
      <c r="AD343" s="69"/>
      <c r="AE343" s="69"/>
      <c r="AF343" s="69"/>
    </row>
    <row r="344" spans="1:32" ht="15.75" customHeight="1" x14ac:dyDescent="0.3">
      <c r="A344" s="433"/>
      <c r="B344" s="433"/>
      <c r="C344" s="69"/>
      <c r="D344" s="69"/>
      <c r="E344" s="69"/>
      <c r="F344" s="69"/>
      <c r="G344" s="69"/>
      <c r="H344" s="69"/>
      <c r="I344" s="69"/>
      <c r="J344" s="69"/>
      <c r="K344" s="448"/>
      <c r="L344" s="448"/>
      <c r="M344" s="448"/>
      <c r="N344" s="69"/>
      <c r="O344" s="69"/>
      <c r="P344" s="69"/>
      <c r="Q344" s="69"/>
      <c r="R344" s="69"/>
      <c r="S344" s="69"/>
      <c r="T344" s="69"/>
      <c r="U344" s="69"/>
      <c r="V344" s="69"/>
      <c r="W344" s="69"/>
      <c r="X344" s="69"/>
      <c r="Y344" s="69"/>
      <c r="Z344" s="69"/>
      <c r="AA344" s="69"/>
      <c r="AB344" s="69"/>
      <c r="AC344" s="69"/>
      <c r="AD344" s="69"/>
      <c r="AE344" s="69"/>
      <c r="AF344" s="69"/>
    </row>
    <row r="345" spans="1:32" ht="15.75" customHeight="1" x14ac:dyDescent="0.3">
      <c r="A345" s="433"/>
      <c r="B345" s="433"/>
      <c r="C345" s="69"/>
      <c r="D345" s="69"/>
      <c r="E345" s="69"/>
      <c r="F345" s="69"/>
      <c r="G345" s="69"/>
      <c r="H345" s="69"/>
      <c r="I345" s="69"/>
      <c r="J345" s="69"/>
      <c r="K345" s="448"/>
      <c r="L345" s="448"/>
      <c r="M345" s="448"/>
      <c r="N345" s="69"/>
      <c r="O345" s="69"/>
      <c r="P345" s="69"/>
      <c r="Q345" s="69"/>
      <c r="R345" s="69"/>
      <c r="S345" s="69"/>
      <c r="T345" s="69"/>
      <c r="U345" s="69"/>
      <c r="V345" s="69"/>
      <c r="W345" s="69"/>
      <c r="X345" s="69"/>
      <c r="Y345" s="69"/>
      <c r="Z345" s="69"/>
      <c r="AA345" s="69"/>
      <c r="AB345" s="69"/>
      <c r="AC345" s="69"/>
      <c r="AD345" s="69"/>
      <c r="AE345" s="69"/>
      <c r="AF345" s="69"/>
    </row>
    <row r="346" spans="1:32" ht="15.75" customHeight="1" x14ac:dyDescent="0.3">
      <c r="A346" s="433"/>
      <c r="B346" s="433"/>
      <c r="C346" s="69"/>
      <c r="D346" s="69"/>
      <c r="E346" s="69"/>
      <c r="F346" s="69"/>
      <c r="G346" s="69"/>
      <c r="H346" s="69"/>
      <c r="I346" s="69"/>
      <c r="J346" s="69"/>
      <c r="K346" s="448"/>
      <c r="L346" s="448"/>
      <c r="M346" s="448"/>
      <c r="N346" s="69"/>
      <c r="O346" s="69"/>
      <c r="P346" s="69"/>
      <c r="Q346" s="69"/>
      <c r="R346" s="69"/>
      <c r="S346" s="69"/>
      <c r="T346" s="69"/>
      <c r="U346" s="69"/>
      <c r="V346" s="69"/>
      <c r="W346" s="69"/>
      <c r="X346" s="69"/>
      <c r="Y346" s="69"/>
      <c r="Z346" s="69"/>
      <c r="AA346" s="69"/>
      <c r="AB346" s="69"/>
      <c r="AC346" s="69"/>
      <c r="AD346" s="69"/>
      <c r="AE346" s="69"/>
      <c r="AF346" s="69"/>
    </row>
    <row r="347" spans="1:32" ht="15.75" customHeight="1" x14ac:dyDescent="0.3">
      <c r="A347" s="433"/>
      <c r="B347" s="433"/>
      <c r="C347" s="69"/>
      <c r="D347" s="69"/>
      <c r="E347" s="69"/>
      <c r="F347" s="69"/>
      <c r="G347" s="69"/>
      <c r="H347" s="69"/>
      <c r="I347" s="69"/>
      <c r="J347" s="69"/>
      <c r="K347" s="448"/>
      <c r="L347" s="448"/>
      <c r="M347" s="448"/>
      <c r="N347" s="69"/>
      <c r="O347" s="69"/>
      <c r="P347" s="69"/>
      <c r="Q347" s="69"/>
      <c r="R347" s="69"/>
      <c r="S347" s="69"/>
      <c r="T347" s="69"/>
      <c r="U347" s="69"/>
      <c r="V347" s="69"/>
      <c r="W347" s="69"/>
      <c r="X347" s="69"/>
      <c r="Y347" s="69"/>
      <c r="Z347" s="69"/>
      <c r="AA347" s="69"/>
      <c r="AB347" s="69"/>
      <c r="AC347" s="69"/>
      <c r="AD347" s="69"/>
      <c r="AE347" s="69"/>
      <c r="AF347" s="69"/>
    </row>
    <row r="348" spans="1:32" ht="15.75" customHeight="1" x14ac:dyDescent="0.3">
      <c r="A348" s="433"/>
      <c r="B348" s="433"/>
      <c r="C348" s="69"/>
      <c r="D348" s="69"/>
      <c r="E348" s="69"/>
      <c r="F348" s="69"/>
      <c r="G348" s="69"/>
      <c r="H348" s="69"/>
      <c r="I348" s="69"/>
      <c r="J348" s="69"/>
      <c r="K348" s="448"/>
      <c r="L348" s="448"/>
      <c r="M348" s="448"/>
      <c r="N348" s="69"/>
      <c r="O348" s="69"/>
      <c r="P348" s="69"/>
      <c r="Q348" s="69"/>
      <c r="R348" s="69"/>
      <c r="S348" s="69"/>
      <c r="T348" s="69"/>
      <c r="U348" s="69"/>
      <c r="V348" s="69"/>
      <c r="W348" s="69"/>
      <c r="X348" s="69"/>
      <c r="Y348" s="69"/>
      <c r="Z348" s="69"/>
      <c r="AA348" s="69"/>
      <c r="AB348" s="69"/>
      <c r="AC348" s="69"/>
      <c r="AD348" s="69"/>
      <c r="AE348" s="69"/>
      <c r="AF348" s="69"/>
    </row>
    <row r="349" spans="1:32" ht="15.75" customHeight="1" x14ac:dyDescent="0.3">
      <c r="A349" s="433"/>
      <c r="B349" s="433"/>
      <c r="C349" s="69"/>
      <c r="D349" s="69"/>
      <c r="E349" s="69"/>
      <c r="F349" s="69"/>
      <c r="G349" s="69"/>
      <c r="H349" s="69"/>
      <c r="I349" s="69"/>
      <c r="J349" s="69"/>
      <c r="K349" s="448"/>
      <c r="L349" s="448"/>
      <c r="M349" s="448"/>
      <c r="N349" s="69"/>
      <c r="O349" s="69"/>
      <c r="P349" s="69"/>
      <c r="Q349" s="69"/>
      <c r="R349" s="69"/>
      <c r="S349" s="69"/>
      <c r="T349" s="69"/>
      <c r="U349" s="69"/>
      <c r="V349" s="69"/>
      <c r="W349" s="69"/>
      <c r="X349" s="69"/>
      <c r="Y349" s="69"/>
      <c r="Z349" s="69"/>
      <c r="AA349" s="69"/>
      <c r="AB349" s="69"/>
      <c r="AC349" s="69"/>
      <c r="AD349" s="69"/>
      <c r="AE349" s="69"/>
      <c r="AF349" s="69"/>
    </row>
    <row r="350" spans="1:32" ht="15.75" customHeight="1" x14ac:dyDescent="0.3">
      <c r="A350" s="433"/>
      <c r="B350" s="433"/>
      <c r="C350" s="69"/>
      <c r="D350" s="69"/>
      <c r="E350" s="69"/>
      <c r="F350" s="69"/>
      <c r="G350" s="69"/>
      <c r="H350" s="69"/>
      <c r="I350" s="69"/>
      <c r="J350" s="69"/>
      <c r="K350" s="448"/>
      <c r="L350" s="448"/>
      <c r="M350" s="448"/>
      <c r="N350" s="69"/>
      <c r="O350" s="69"/>
      <c r="P350" s="69"/>
      <c r="Q350" s="69"/>
      <c r="R350" s="69"/>
      <c r="S350" s="69"/>
      <c r="T350" s="69"/>
      <c r="U350" s="69"/>
      <c r="V350" s="69"/>
      <c r="W350" s="69"/>
      <c r="X350" s="69"/>
      <c r="Y350" s="69"/>
      <c r="Z350" s="69"/>
      <c r="AA350" s="69"/>
      <c r="AB350" s="69"/>
      <c r="AC350" s="69"/>
      <c r="AD350" s="69"/>
      <c r="AE350" s="69"/>
      <c r="AF350" s="69"/>
    </row>
    <row r="351" spans="1:32" ht="15.75" customHeight="1" x14ac:dyDescent="0.3">
      <c r="A351" s="433"/>
      <c r="B351" s="433"/>
      <c r="C351" s="69"/>
      <c r="D351" s="69"/>
      <c r="E351" s="69"/>
      <c r="F351" s="69"/>
      <c r="G351" s="69"/>
      <c r="H351" s="69"/>
      <c r="I351" s="69"/>
      <c r="J351" s="69"/>
      <c r="K351" s="448"/>
      <c r="L351" s="448"/>
      <c r="M351" s="448"/>
      <c r="N351" s="69"/>
      <c r="O351" s="69"/>
      <c r="P351" s="69"/>
      <c r="Q351" s="69"/>
      <c r="R351" s="69"/>
      <c r="S351" s="69"/>
      <c r="T351" s="69"/>
      <c r="U351" s="69"/>
      <c r="V351" s="69"/>
      <c r="W351" s="69"/>
      <c r="X351" s="69"/>
      <c r="Y351" s="69"/>
      <c r="Z351" s="69"/>
      <c r="AA351" s="69"/>
      <c r="AB351" s="69"/>
      <c r="AC351" s="69"/>
      <c r="AD351" s="69"/>
      <c r="AE351" s="69"/>
      <c r="AF351" s="69"/>
    </row>
    <row r="352" spans="1:32" ht="15.75" customHeight="1" x14ac:dyDescent="0.3">
      <c r="A352" s="433"/>
      <c r="B352" s="433"/>
      <c r="C352" s="69"/>
      <c r="D352" s="69"/>
      <c r="E352" s="69"/>
      <c r="F352" s="69"/>
      <c r="G352" s="69"/>
      <c r="H352" s="69"/>
      <c r="I352" s="69"/>
      <c r="J352" s="69"/>
      <c r="K352" s="448"/>
      <c r="L352" s="448"/>
      <c r="M352" s="448"/>
      <c r="N352" s="69"/>
      <c r="O352" s="69"/>
      <c r="P352" s="69"/>
      <c r="Q352" s="69"/>
      <c r="R352" s="69"/>
      <c r="S352" s="69"/>
      <c r="T352" s="69"/>
      <c r="U352" s="69"/>
      <c r="V352" s="69"/>
      <c r="W352" s="69"/>
      <c r="X352" s="69"/>
      <c r="Y352" s="69"/>
      <c r="Z352" s="69"/>
      <c r="AA352" s="69"/>
      <c r="AB352" s="69"/>
      <c r="AC352" s="69"/>
      <c r="AD352" s="69"/>
      <c r="AE352" s="69"/>
      <c r="AF352" s="69"/>
    </row>
    <row r="353" spans="1:32" ht="15.75" customHeight="1" x14ac:dyDescent="0.3">
      <c r="A353" s="433"/>
      <c r="B353" s="433"/>
      <c r="C353" s="69"/>
      <c r="D353" s="69"/>
      <c r="E353" s="69"/>
      <c r="F353" s="69"/>
      <c r="G353" s="69"/>
      <c r="H353" s="69"/>
      <c r="I353" s="69"/>
      <c r="J353" s="69"/>
      <c r="K353" s="448"/>
      <c r="L353" s="448"/>
      <c r="M353" s="448"/>
      <c r="N353" s="69"/>
      <c r="O353" s="69"/>
      <c r="P353" s="69"/>
      <c r="Q353" s="69"/>
      <c r="R353" s="69"/>
      <c r="S353" s="69"/>
      <c r="T353" s="69"/>
      <c r="U353" s="69"/>
      <c r="V353" s="69"/>
      <c r="W353" s="69"/>
      <c r="X353" s="69"/>
      <c r="Y353" s="69"/>
      <c r="Z353" s="69"/>
      <c r="AA353" s="69"/>
      <c r="AB353" s="69"/>
      <c r="AC353" s="69"/>
      <c r="AD353" s="69"/>
      <c r="AE353" s="69"/>
      <c r="AF353" s="69"/>
    </row>
    <row r="354" spans="1:32" ht="15.75" customHeight="1" x14ac:dyDescent="0.3">
      <c r="A354" s="433"/>
      <c r="B354" s="433"/>
      <c r="C354" s="69"/>
      <c r="D354" s="69"/>
      <c r="E354" s="69"/>
      <c r="F354" s="69"/>
      <c r="G354" s="69"/>
      <c r="H354" s="69"/>
      <c r="I354" s="69"/>
      <c r="J354" s="69"/>
      <c r="K354" s="448"/>
      <c r="L354" s="448"/>
      <c r="M354" s="448"/>
      <c r="N354" s="69"/>
      <c r="O354" s="69"/>
      <c r="P354" s="69"/>
      <c r="Q354" s="69"/>
      <c r="R354" s="69"/>
      <c r="S354" s="69"/>
      <c r="T354" s="69"/>
      <c r="U354" s="69"/>
      <c r="V354" s="69"/>
      <c r="W354" s="69"/>
      <c r="X354" s="69"/>
      <c r="Y354" s="69"/>
      <c r="Z354" s="69"/>
      <c r="AA354" s="69"/>
      <c r="AB354" s="69"/>
      <c r="AC354" s="69"/>
      <c r="AD354" s="69"/>
      <c r="AE354" s="69"/>
      <c r="AF354" s="69"/>
    </row>
    <row r="355" spans="1:32" ht="15.75" customHeight="1" x14ac:dyDescent="0.3">
      <c r="A355" s="433"/>
      <c r="B355" s="433"/>
      <c r="C355" s="69"/>
      <c r="D355" s="69"/>
      <c r="E355" s="69"/>
      <c r="F355" s="69"/>
      <c r="G355" s="69"/>
      <c r="H355" s="69"/>
      <c r="I355" s="69"/>
      <c r="J355" s="69"/>
      <c r="K355" s="448"/>
      <c r="L355" s="448"/>
      <c r="M355" s="448"/>
      <c r="N355" s="69"/>
      <c r="O355" s="69"/>
      <c r="P355" s="69"/>
      <c r="Q355" s="69"/>
      <c r="R355" s="69"/>
      <c r="S355" s="69"/>
      <c r="T355" s="69"/>
      <c r="U355" s="69"/>
      <c r="V355" s="69"/>
      <c r="W355" s="69"/>
      <c r="X355" s="69"/>
      <c r="Y355" s="69"/>
      <c r="Z355" s="69"/>
      <c r="AA355" s="69"/>
      <c r="AB355" s="69"/>
      <c r="AC355" s="69"/>
      <c r="AD355" s="69"/>
      <c r="AE355" s="69"/>
      <c r="AF355" s="69"/>
    </row>
    <row r="356" spans="1:32" ht="15.75" customHeight="1" x14ac:dyDescent="0.3">
      <c r="A356" s="433"/>
      <c r="B356" s="433"/>
      <c r="C356" s="69"/>
      <c r="D356" s="69"/>
      <c r="E356" s="69"/>
      <c r="F356" s="69"/>
      <c r="G356" s="69"/>
      <c r="H356" s="69"/>
      <c r="I356" s="69"/>
      <c r="J356" s="69"/>
      <c r="K356" s="448"/>
      <c r="L356" s="448"/>
      <c r="M356" s="448"/>
      <c r="N356" s="69"/>
      <c r="O356" s="69"/>
      <c r="P356" s="69"/>
      <c r="Q356" s="69"/>
      <c r="R356" s="69"/>
      <c r="S356" s="69"/>
      <c r="T356" s="69"/>
      <c r="U356" s="69"/>
      <c r="V356" s="69"/>
      <c r="W356" s="69"/>
      <c r="X356" s="69"/>
      <c r="Y356" s="69"/>
      <c r="Z356" s="69"/>
      <c r="AA356" s="69"/>
      <c r="AB356" s="69"/>
      <c r="AC356" s="69"/>
      <c r="AD356" s="69"/>
      <c r="AE356" s="69"/>
      <c r="AF356" s="69"/>
    </row>
    <row r="357" spans="1:32" ht="15.75" customHeight="1" x14ac:dyDescent="0.3">
      <c r="A357" s="433"/>
      <c r="B357" s="433"/>
      <c r="C357" s="69"/>
      <c r="D357" s="69"/>
      <c r="E357" s="69"/>
      <c r="F357" s="69"/>
      <c r="G357" s="69"/>
      <c r="H357" s="69"/>
      <c r="I357" s="69"/>
      <c r="J357" s="69"/>
      <c r="K357" s="448"/>
      <c r="L357" s="448"/>
      <c r="M357" s="448"/>
      <c r="N357" s="69"/>
      <c r="O357" s="69"/>
      <c r="P357" s="69"/>
      <c r="Q357" s="69"/>
      <c r="R357" s="69"/>
      <c r="S357" s="69"/>
      <c r="T357" s="69"/>
      <c r="U357" s="69"/>
      <c r="V357" s="69"/>
      <c r="W357" s="69"/>
      <c r="X357" s="69"/>
      <c r="Y357" s="69"/>
      <c r="Z357" s="69"/>
      <c r="AA357" s="69"/>
      <c r="AB357" s="69"/>
      <c r="AC357" s="69"/>
      <c r="AD357" s="69"/>
      <c r="AE357" s="69"/>
      <c r="AF357" s="69"/>
    </row>
    <row r="358" spans="1:32" ht="15.75" customHeight="1" x14ac:dyDescent="0.3">
      <c r="A358" s="433"/>
      <c r="B358" s="433"/>
      <c r="C358" s="69"/>
      <c r="D358" s="69"/>
      <c r="E358" s="69"/>
      <c r="F358" s="69"/>
      <c r="G358" s="69"/>
      <c r="H358" s="69"/>
      <c r="I358" s="69"/>
      <c r="J358" s="69"/>
      <c r="K358" s="448"/>
      <c r="L358" s="448"/>
      <c r="M358" s="448"/>
      <c r="N358" s="69"/>
      <c r="O358" s="69"/>
      <c r="P358" s="69"/>
      <c r="Q358" s="69"/>
      <c r="R358" s="69"/>
      <c r="S358" s="69"/>
      <c r="T358" s="69"/>
      <c r="U358" s="69"/>
      <c r="V358" s="69"/>
      <c r="W358" s="69"/>
      <c r="X358" s="69"/>
      <c r="Y358" s="69"/>
      <c r="Z358" s="69"/>
      <c r="AA358" s="69"/>
      <c r="AB358" s="69"/>
      <c r="AC358" s="69"/>
      <c r="AD358" s="69"/>
      <c r="AE358" s="69"/>
      <c r="AF358" s="69"/>
    </row>
    <row r="359" spans="1:32" ht="15.75" customHeight="1" x14ac:dyDescent="0.3">
      <c r="A359" s="433"/>
      <c r="B359" s="433"/>
      <c r="C359" s="69"/>
      <c r="D359" s="69"/>
      <c r="E359" s="69"/>
      <c r="F359" s="69"/>
      <c r="G359" s="69"/>
      <c r="H359" s="69"/>
      <c r="I359" s="69"/>
      <c r="J359" s="69"/>
      <c r="K359" s="448"/>
      <c r="L359" s="448"/>
      <c r="M359" s="448"/>
      <c r="N359" s="69"/>
      <c r="O359" s="69"/>
      <c r="P359" s="69"/>
      <c r="Q359" s="69"/>
      <c r="R359" s="69"/>
      <c r="S359" s="69"/>
      <c r="T359" s="69"/>
      <c r="U359" s="69"/>
      <c r="V359" s="69"/>
      <c r="W359" s="69"/>
      <c r="X359" s="69"/>
      <c r="Y359" s="69"/>
      <c r="Z359" s="69"/>
      <c r="AA359" s="69"/>
      <c r="AB359" s="69"/>
      <c r="AC359" s="69"/>
      <c r="AD359" s="69"/>
      <c r="AE359" s="69"/>
      <c r="AF359" s="69"/>
    </row>
    <row r="360" spans="1:32" ht="15.75" customHeight="1" x14ac:dyDescent="0.3">
      <c r="A360" s="433"/>
      <c r="B360" s="433"/>
      <c r="C360" s="69"/>
      <c r="D360" s="69"/>
      <c r="E360" s="69"/>
      <c r="F360" s="69"/>
      <c r="G360" s="69"/>
      <c r="H360" s="69"/>
      <c r="I360" s="69"/>
      <c r="J360" s="69"/>
      <c r="K360" s="448"/>
      <c r="L360" s="448"/>
      <c r="M360" s="448"/>
      <c r="N360" s="69"/>
      <c r="O360" s="69"/>
      <c r="P360" s="69"/>
      <c r="Q360" s="69"/>
      <c r="R360" s="69"/>
      <c r="S360" s="69"/>
      <c r="T360" s="69"/>
      <c r="U360" s="69"/>
      <c r="V360" s="69"/>
      <c r="W360" s="69"/>
      <c r="X360" s="69"/>
      <c r="Y360" s="69"/>
      <c r="Z360" s="69"/>
      <c r="AA360" s="69"/>
      <c r="AB360" s="69"/>
      <c r="AC360" s="69"/>
      <c r="AD360" s="69"/>
      <c r="AE360" s="69"/>
      <c r="AF360" s="69"/>
    </row>
    <row r="361" spans="1:32" ht="15.75" customHeight="1" x14ac:dyDescent="0.3">
      <c r="A361" s="433"/>
      <c r="B361" s="433"/>
      <c r="C361" s="69"/>
      <c r="D361" s="69"/>
      <c r="E361" s="69"/>
      <c r="F361" s="69"/>
      <c r="G361" s="69"/>
      <c r="H361" s="69"/>
      <c r="I361" s="69"/>
      <c r="J361" s="69"/>
      <c r="K361" s="448"/>
      <c r="L361" s="448"/>
      <c r="M361" s="448"/>
      <c r="N361" s="69"/>
      <c r="O361" s="69"/>
      <c r="P361" s="69"/>
      <c r="Q361" s="69"/>
      <c r="R361" s="69"/>
      <c r="S361" s="69"/>
      <c r="T361" s="69"/>
      <c r="U361" s="69"/>
      <c r="V361" s="69"/>
      <c r="W361" s="69"/>
      <c r="X361" s="69"/>
      <c r="Y361" s="69"/>
      <c r="Z361" s="69"/>
      <c r="AA361" s="69"/>
      <c r="AB361" s="69"/>
      <c r="AC361" s="69"/>
      <c r="AD361" s="69"/>
      <c r="AE361" s="69"/>
      <c r="AF361" s="69"/>
    </row>
    <row r="362" spans="1:32" ht="15.75" customHeight="1" x14ac:dyDescent="0.3">
      <c r="A362" s="433"/>
      <c r="B362" s="433"/>
      <c r="C362" s="69"/>
      <c r="D362" s="69"/>
      <c r="E362" s="69"/>
      <c r="F362" s="69"/>
      <c r="G362" s="69"/>
      <c r="H362" s="69"/>
      <c r="I362" s="69"/>
      <c r="J362" s="69"/>
      <c r="K362" s="448"/>
      <c r="L362" s="448"/>
      <c r="M362" s="448"/>
      <c r="N362" s="69"/>
      <c r="O362" s="69"/>
      <c r="P362" s="69"/>
      <c r="Q362" s="69"/>
      <c r="R362" s="69"/>
      <c r="S362" s="69"/>
      <c r="T362" s="69"/>
      <c r="U362" s="69"/>
      <c r="V362" s="69"/>
      <c r="W362" s="69"/>
      <c r="X362" s="69"/>
      <c r="Y362" s="69"/>
      <c r="Z362" s="69"/>
      <c r="AA362" s="69"/>
      <c r="AB362" s="69"/>
      <c r="AC362" s="69"/>
      <c r="AD362" s="69"/>
      <c r="AE362" s="69"/>
      <c r="AF362" s="69"/>
    </row>
    <row r="363" spans="1:32" ht="15.75" customHeight="1" x14ac:dyDescent="0.3">
      <c r="A363" s="433"/>
      <c r="B363" s="433"/>
      <c r="C363" s="69"/>
      <c r="D363" s="69"/>
      <c r="E363" s="69"/>
      <c r="F363" s="69"/>
      <c r="G363" s="69"/>
      <c r="H363" s="69"/>
      <c r="I363" s="69"/>
      <c r="J363" s="69"/>
      <c r="K363" s="448"/>
      <c r="L363" s="448"/>
      <c r="M363" s="448"/>
      <c r="N363" s="69"/>
      <c r="O363" s="69"/>
      <c r="P363" s="69"/>
      <c r="Q363" s="69"/>
      <c r="R363" s="69"/>
      <c r="S363" s="69"/>
      <c r="T363" s="69"/>
      <c r="U363" s="69"/>
      <c r="V363" s="69"/>
      <c r="W363" s="69"/>
      <c r="X363" s="69"/>
      <c r="Y363" s="69"/>
      <c r="Z363" s="69"/>
      <c r="AA363" s="69"/>
      <c r="AB363" s="69"/>
      <c r="AC363" s="69"/>
      <c r="AD363" s="69"/>
      <c r="AE363" s="69"/>
      <c r="AF363" s="69"/>
    </row>
    <row r="364" spans="1:32" ht="15.75" customHeight="1" x14ac:dyDescent="0.3">
      <c r="A364" s="433"/>
      <c r="B364" s="433"/>
      <c r="C364" s="69"/>
      <c r="D364" s="69"/>
      <c r="E364" s="69"/>
      <c r="F364" s="69"/>
      <c r="G364" s="69"/>
      <c r="H364" s="69"/>
      <c r="I364" s="69"/>
      <c r="J364" s="69"/>
      <c r="K364" s="448"/>
      <c r="L364" s="448"/>
      <c r="M364" s="448"/>
      <c r="N364" s="69"/>
      <c r="O364" s="69"/>
      <c r="P364" s="69"/>
      <c r="Q364" s="69"/>
      <c r="R364" s="69"/>
      <c r="S364" s="69"/>
      <c r="T364" s="69"/>
      <c r="U364" s="69"/>
      <c r="V364" s="69"/>
      <c r="W364" s="69"/>
      <c r="X364" s="69"/>
      <c r="Y364" s="69"/>
      <c r="Z364" s="69"/>
      <c r="AA364" s="69"/>
      <c r="AB364" s="69"/>
      <c r="AC364" s="69"/>
      <c r="AD364" s="69"/>
      <c r="AE364" s="69"/>
      <c r="AF364" s="69"/>
    </row>
    <row r="365" spans="1:32" ht="15.75" customHeight="1" x14ac:dyDescent="0.3">
      <c r="A365" s="433"/>
      <c r="B365" s="433"/>
      <c r="C365" s="69"/>
      <c r="D365" s="69"/>
      <c r="E365" s="69"/>
      <c r="F365" s="69"/>
      <c r="G365" s="69"/>
      <c r="H365" s="69"/>
      <c r="I365" s="69"/>
      <c r="J365" s="69"/>
      <c r="K365" s="448"/>
      <c r="L365" s="448"/>
      <c r="M365" s="448"/>
      <c r="N365" s="69"/>
      <c r="O365" s="69"/>
      <c r="P365" s="69"/>
      <c r="Q365" s="69"/>
      <c r="R365" s="69"/>
      <c r="S365" s="69"/>
      <c r="T365" s="69"/>
      <c r="U365" s="69"/>
      <c r="V365" s="69"/>
      <c r="W365" s="69"/>
      <c r="X365" s="69"/>
      <c r="Y365" s="69"/>
      <c r="Z365" s="69"/>
      <c r="AA365" s="69"/>
      <c r="AB365" s="69"/>
      <c r="AC365" s="69"/>
      <c r="AD365" s="69"/>
      <c r="AE365" s="69"/>
      <c r="AF365" s="69"/>
    </row>
    <row r="366" spans="1:32" ht="15.75" customHeight="1" x14ac:dyDescent="0.3">
      <c r="A366" s="433"/>
      <c r="B366" s="433"/>
      <c r="C366" s="69"/>
      <c r="D366" s="69"/>
      <c r="E366" s="69"/>
      <c r="F366" s="69"/>
      <c r="G366" s="69"/>
      <c r="H366" s="69"/>
      <c r="I366" s="69"/>
      <c r="J366" s="69"/>
      <c r="K366" s="448"/>
      <c r="L366" s="448"/>
      <c r="M366" s="448"/>
      <c r="N366" s="69"/>
      <c r="O366" s="69"/>
      <c r="P366" s="69"/>
      <c r="Q366" s="69"/>
      <c r="R366" s="69"/>
      <c r="S366" s="69"/>
      <c r="T366" s="69"/>
      <c r="U366" s="69"/>
      <c r="V366" s="69"/>
      <c r="W366" s="69"/>
      <c r="X366" s="69"/>
      <c r="Y366" s="69"/>
      <c r="Z366" s="69"/>
      <c r="AA366" s="69"/>
      <c r="AB366" s="69"/>
      <c r="AC366" s="69"/>
      <c r="AD366" s="69"/>
      <c r="AE366" s="69"/>
      <c r="AF366" s="69"/>
    </row>
    <row r="367" spans="1:32" ht="15.75" customHeight="1" x14ac:dyDescent="0.3">
      <c r="A367" s="433"/>
      <c r="B367" s="433"/>
      <c r="C367" s="69"/>
      <c r="D367" s="69"/>
      <c r="E367" s="69"/>
      <c r="F367" s="69"/>
      <c r="G367" s="69"/>
      <c r="H367" s="69"/>
      <c r="I367" s="69"/>
      <c r="J367" s="69"/>
      <c r="K367" s="448"/>
      <c r="L367" s="448"/>
      <c r="M367" s="448"/>
      <c r="N367" s="69"/>
      <c r="O367" s="69"/>
      <c r="P367" s="69"/>
      <c r="Q367" s="69"/>
      <c r="R367" s="69"/>
      <c r="S367" s="69"/>
      <c r="T367" s="69"/>
      <c r="U367" s="69"/>
      <c r="V367" s="69"/>
      <c r="W367" s="69"/>
      <c r="X367" s="69"/>
      <c r="Y367" s="69"/>
      <c r="Z367" s="69"/>
      <c r="AA367" s="69"/>
      <c r="AB367" s="69"/>
      <c r="AC367" s="69"/>
      <c r="AD367" s="69"/>
      <c r="AE367" s="69"/>
      <c r="AF367" s="69"/>
    </row>
    <row r="368" spans="1:32" ht="15.75" customHeight="1" x14ac:dyDescent="0.3">
      <c r="A368" s="433"/>
      <c r="B368" s="433"/>
      <c r="C368" s="69"/>
      <c r="D368" s="69"/>
      <c r="E368" s="69"/>
      <c r="F368" s="69"/>
      <c r="G368" s="69"/>
      <c r="H368" s="69"/>
      <c r="I368" s="69"/>
      <c r="J368" s="69"/>
      <c r="K368" s="448"/>
      <c r="L368" s="448"/>
      <c r="M368" s="448"/>
      <c r="N368" s="69"/>
      <c r="O368" s="69"/>
      <c r="P368" s="69"/>
      <c r="Q368" s="69"/>
      <c r="R368" s="69"/>
      <c r="S368" s="69"/>
      <c r="T368" s="69"/>
      <c r="U368" s="69"/>
      <c r="V368" s="69"/>
      <c r="W368" s="69"/>
      <c r="X368" s="69"/>
      <c r="Y368" s="69"/>
      <c r="Z368" s="69"/>
      <c r="AA368" s="69"/>
      <c r="AB368" s="69"/>
      <c r="AC368" s="69"/>
      <c r="AD368" s="69"/>
      <c r="AE368" s="69"/>
      <c r="AF368" s="69"/>
    </row>
    <row r="369" spans="1:32" ht="15.75" customHeight="1" x14ac:dyDescent="0.3">
      <c r="A369" s="433"/>
      <c r="B369" s="433"/>
      <c r="C369" s="69"/>
      <c r="D369" s="69"/>
      <c r="E369" s="69"/>
      <c r="F369" s="69"/>
      <c r="G369" s="69"/>
      <c r="H369" s="69"/>
      <c r="I369" s="69"/>
      <c r="J369" s="69"/>
      <c r="K369" s="448"/>
      <c r="L369" s="448"/>
      <c r="M369" s="448"/>
      <c r="N369" s="69"/>
      <c r="O369" s="69"/>
      <c r="P369" s="69"/>
      <c r="Q369" s="69"/>
      <c r="R369" s="69"/>
      <c r="S369" s="69"/>
      <c r="T369" s="69"/>
      <c r="U369" s="69"/>
      <c r="V369" s="69"/>
      <c r="W369" s="69"/>
      <c r="X369" s="69"/>
      <c r="Y369" s="69"/>
      <c r="Z369" s="69"/>
      <c r="AA369" s="69"/>
      <c r="AB369" s="69"/>
      <c r="AC369" s="69"/>
      <c r="AD369" s="69"/>
      <c r="AE369" s="69"/>
      <c r="AF369" s="69"/>
    </row>
    <row r="370" spans="1:32" ht="15.75" customHeight="1" x14ac:dyDescent="0.3">
      <c r="A370" s="433"/>
      <c r="B370" s="433"/>
      <c r="C370" s="69"/>
      <c r="D370" s="69"/>
      <c r="E370" s="69"/>
      <c r="F370" s="69"/>
      <c r="G370" s="69"/>
      <c r="H370" s="69"/>
      <c r="I370" s="69"/>
      <c r="J370" s="69"/>
      <c r="K370" s="448"/>
      <c r="L370" s="448"/>
      <c r="M370" s="448"/>
      <c r="N370" s="69"/>
      <c r="O370" s="69"/>
      <c r="P370" s="69"/>
      <c r="Q370" s="69"/>
      <c r="R370" s="69"/>
      <c r="S370" s="69"/>
      <c r="T370" s="69"/>
      <c r="U370" s="69"/>
      <c r="V370" s="69"/>
      <c r="W370" s="69"/>
      <c r="X370" s="69"/>
      <c r="Y370" s="69"/>
      <c r="Z370" s="69"/>
      <c r="AA370" s="69"/>
      <c r="AB370" s="69"/>
      <c r="AC370" s="69"/>
      <c r="AD370" s="69"/>
      <c r="AE370" s="69"/>
      <c r="AF370" s="69"/>
    </row>
    <row r="371" spans="1:32" ht="15.75" customHeight="1" x14ac:dyDescent="0.3">
      <c r="A371" s="433"/>
      <c r="B371" s="433"/>
      <c r="C371" s="69"/>
      <c r="D371" s="69"/>
      <c r="E371" s="69"/>
      <c r="F371" s="69"/>
      <c r="G371" s="69"/>
      <c r="H371" s="69"/>
      <c r="I371" s="69"/>
      <c r="J371" s="69"/>
      <c r="K371" s="448"/>
      <c r="L371" s="448"/>
      <c r="M371" s="448"/>
      <c r="N371" s="69"/>
      <c r="O371" s="69"/>
      <c r="P371" s="69"/>
      <c r="Q371" s="69"/>
      <c r="R371" s="69"/>
      <c r="S371" s="69"/>
      <c r="T371" s="69"/>
      <c r="U371" s="69"/>
      <c r="V371" s="69"/>
      <c r="W371" s="69"/>
      <c r="X371" s="69"/>
      <c r="Y371" s="69"/>
      <c r="Z371" s="69"/>
      <c r="AA371" s="69"/>
      <c r="AB371" s="69"/>
      <c r="AC371" s="69"/>
      <c r="AD371" s="69"/>
      <c r="AE371" s="69"/>
      <c r="AF371" s="69"/>
    </row>
    <row r="372" spans="1:32" ht="15.75" customHeight="1" x14ac:dyDescent="0.3">
      <c r="A372" s="433"/>
      <c r="B372" s="433"/>
      <c r="C372" s="69"/>
      <c r="D372" s="69"/>
      <c r="E372" s="69"/>
      <c r="F372" s="69"/>
      <c r="G372" s="69"/>
      <c r="H372" s="69"/>
      <c r="I372" s="69"/>
      <c r="J372" s="69"/>
      <c r="K372" s="448"/>
      <c r="L372" s="448"/>
      <c r="M372" s="448"/>
      <c r="N372" s="69"/>
      <c r="O372" s="69"/>
      <c r="P372" s="69"/>
      <c r="Q372" s="69"/>
      <c r="R372" s="69"/>
      <c r="S372" s="69"/>
      <c r="T372" s="69"/>
      <c r="U372" s="69"/>
      <c r="V372" s="69"/>
      <c r="W372" s="69"/>
      <c r="X372" s="69"/>
      <c r="Y372" s="69"/>
      <c r="Z372" s="69"/>
      <c r="AA372" s="69"/>
      <c r="AB372" s="69"/>
      <c r="AC372" s="69"/>
      <c r="AD372" s="69"/>
      <c r="AE372" s="69"/>
      <c r="AF372" s="69"/>
    </row>
    <row r="373" spans="1:32" ht="15.75" customHeight="1" x14ac:dyDescent="0.3">
      <c r="A373" s="433"/>
      <c r="B373" s="433"/>
      <c r="C373" s="69"/>
      <c r="D373" s="69"/>
      <c r="E373" s="69"/>
      <c r="F373" s="69"/>
      <c r="G373" s="69"/>
      <c r="H373" s="69"/>
      <c r="I373" s="69"/>
      <c r="J373" s="69"/>
      <c r="K373" s="448"/>
      <c r="L373" s="448"/>
      <c r="M373" s="448"/>
      <c r="N373" s="69"/>
      <c r="O373" s="69"/>
      <c r="P373" s="69"/>
      <c r="Q373" s="69"/>
      <c r="R373" s="69"/>
      <c r="S373" s="69"/>
      <c r="T373" s="69"/>
      <c r="U373" s="69"/>
      <c r="V373" s="69"/>
      <c r="W373" s="69"/>
      <c r="X373" s="69"/>
      <c r="Y373" s="69"/>
      <c r="Z373" s="69"/>
      <c r="AA373" s="69"/>
      <c r="AB373" s="69"/>
      <c r="AC373" s="69"/>
      <c r="AD373" s="69"/>
      <c r="AE373" s="69"/>
      <c r="AF373" s="69"/>
    </row>
    <row r="374" spans="1:32" ht="15.75" customHeight="1" x14ac:dyDescent="0.3">
      <c r="A374" s="433"/>
      <c r="B374" s="433"/>
      <c r="C374" s="69"/>
      <c r="D374" s="69"/>
      <c r="E374" s="69"/>
      <c r="F374" s="69"/>
      <c r="G374" s="69"/>
      <c r="H374" s="69"/>
      <c r="I374" s="69"/>
      <c r="J374" s="69"/>
      <c r="K374" s="448"/>
      <c r="L374" s="448"/>
      <c r="M374" s="448"/>
      <c r="N374" s="69"/>
      <c r="O374" s="69"/>
      <c r="P374" s="69"/>
      <c r="Q374" s="69"/>
      <c r="R374" s="69"/>
      <c r="S374" s="69"/>
      <c r="T374" s="69"/>
      <c r="U374" s="69"/>
      <c r="V374" s="69"/>
      <c r="W374" s="69"/>
      <c r="X374" s="69"/>
      <c r="Y374" s="69"/>
      <c r="Z374" s="69"/>
      <c r="AA374" s="69"/>
      <c r="AB374" s="69"/>
      <c r="AC374" s="69"/>
      <c r="AD374" s="69"/>
      <c r="AE374" s="69"/>
      <c r="AF374" s="69"/>
    </row>
    <row r="375" spans="1:32" ht="15.75" customHeight="1" x14ac:dyDescent="0.3">
      <c r="A375" s="433"/>
      <c r="B375" s="433"/>
      <c r="C375" s="69"/>
      <c r="D375" s="69"/>
      <c r="E375" s="69"/>
      <c r="F375" s="69"/>
      <c r="G375" s="69"/>
      <c r="H375" s="69"/>
      <c r="I375" s="69"/>
      <c r="J375" s="69"/>
      <c r="K375" s="448"/>
      <c r="L375" s="448"/>
      <c r="M375" s="448"/>
      <c r="N375" s="69"/>
      <c r="O375" s="69"/>
      <c r="P375" s="69"/>
      <c r="Q375" s="69"/>
      <c r="R375" s="69"/>
      <c r="S375" s="69"/>
      <c r="T375" s="69"/>
      <c r="U375" s="69"/>
      <c r="V375" s="69"/>
      <c r="W375" s="69"/>
      <c r="X375" s="69"/>
      <c r="Y375" s="69"/>
      <c r="Z375" s="69"/>
      <c r="AA375" s="69"/>
      <c r="AB375" s="69"/>
      <c r="AC375" s="69"/>
      <c r="AD375" s="69"/>
      <c r="AE375" s="69"/>
      <c r="AF375" s="69"/>
    </row>
    <row r="376" spans="1:32" ht="15.75" customHeight="1" x14ac:dyDescent="0.3">
      <c r="A376" s="433"/>
      <c r="B376" s="433"/>
      <c r="C376" s="69"/>
      <c r="D376" s="69"/>
      <c r="E376" s="69"/>
      <c r="F376" s="69"/>
      <c r="G376" s="69"/>
      <c r="H376" s="69"/>
      <c r="I376" s="69"/>
      <c r="J376" s="69"/>
      <c r="K376" s="448"/>
      <c r="L376" s="448"/>
      <c r="M376" s="448"/>
      <c r="N376" s="69"/>
      <c r="O376" s="69"/>
      <c r="P376" s="69"/>
      <c r="Q376" s="69"/>
      <c r="R376" s="69"/>
      <c r="S376" s="69"/>
      <c r="T376" s="69"/>
      <c r="U376" s="69"/>
      <c r="V376" s="69"/>
      <c r="W376" s="69"/>
      <c r="X376" s="69"/>
      <c r="Y376" s="69"/>
      <c r="Z376" s="69"/>
      <c r="AA376" s="69"/>
      <c r="AB376" s="69"/>
      <c r="AC376" s="69"/>
      <c r="AD376" s="69"/>
      <c r="AE376" s="69"/>
      <c r="AF376" s="69"/>
    </row>
    <row r="377" spans="1:32" ht="15.75" customHeight="1" x14ac:dyDescent="0.3">
      <c r="A377" s="433"/>
      <c r="B377" s="433"/>
      <c r="C377" s="69"/>
      <c r="D377" s="69"/>
      <c r="E377" s="69"/>
      <c r="F377" s="69"/>
      <c r="G377" s="69"/>
      <c r="H377" s="69"/>
      <c r="I377" s="69"/>
      <c r="J377" s="69"/>
      <c r="K377" s="448"/>
      <c r="L377" s="448"/>
      <c r="M377" s="448"/>
      <c r="N377" s="69"/>
      <c r="O377" s="69"/>
      <c r="P377" s="69"/>
      <c r="Q377" s="69"/>
      <c r="R377" s="69"/>
      <c r="S377" s="69"/>
      <c r="T377" s="69"/>
      <c r="U377" s="69"/>
      <c r="V377" s="69"/>
      <c r="W377" s="69"/>
      <c r="X377" s="69"/>
      <c r="Y377" s="69"/>
      <c r="Z377" s="69"/>
      <c r="AA377" s="69"/>
      <c r="AB377" s="69"/>
      <c r="AC377" s="69"/>
      <c r="AD377" s="69"/>
      <c r="AE377" s="69"/>
      <c r="AF377" s="69"/>
    </row>
    <row r="378" spans="1:32" ht="15.75" customHeight="1" x14ac:dyDescent="0.3">
      <c r="A378" s="433"/>
      <c r="B378" s="433"/>
      <c r="C378" s="69"/>
      <c r="D378" s="69"/>
      <c r="E378" s="69"/>
      <c r="F378" s="69"/>
      <c r="G378" s="69"/>
      <c r="H378" s="69"/>
      <c r="I378" s="69"/>
      <c r="J378" s="69"/>
      <c r="K378" s="448"/>
      <c r="L378" s="448"/>
      <c r="M378" s="448"/>
      <c r="N378" s="69"/>
      <c r="O378" s="69"/>
      <c r="P378" s="69"/>
      <c r="Q378" s="69"/>
      <c r="R378" s="69"/>
      <c r="S378" s="69"/>
      <c r="T378" s="69"/>
      <c r="U378" s="69"/>
      <c r="V378" s="69"/>
      <c r="W378" s="69"/>
      <c r="X378" s="69"/>
      <c r="Y378" s="69"/>
      <c r="Z378" s="69"/>
      <c r="AA378" s="69"/>
      <c r="AB378" s="69"/>
      <c r="AC378" s="69"/>
      <c r="AD378" s="69"/>
      <c r="AE378" s="69"/>
      <c r="AF378" s="69"/>
    </row>
    <row r="379" spans="1:32" ht="15.75" customHeight="1" x14ac:dyDescent="0.3">
      <c r="A379" s="433"/>
      <c r="B379" s="433"/>
      <c r="C379" s="69"/>
      <c r="D379" s="69"/>
      <c r="E379" s="69"/>
      <c r="F379" s="69"/>
      <c r="G379" s="69"/>
      <c r="H379" s="69"/>
      <c r="I379" s="69"/>
      <c r="J379" s="69"/>
      <c r="K379" s="448"/>
      <c r="L379" s="448"/>
      <c r="M379" s="448"/>
      <c r="N379" s="69"/>
      <c r="O379" s="69"/>
      <c r="P379" s="69"/>
      <c r="Q379" s="69"/>
      <c r="R379" s="69"/>
      <c r="S379" s="69"/>
      <c r="T379" s="69"/>
      <c r="U379" s="69"/>
      <c r="V379" s="69"/>
      <c r="W379" s="69"/>
      <c r="X379" s="69"/>
      <c r="Y379" s="69"/>
      <c r="Z379" s="69"/>
      <c r="AA379" s="69"/>
      <c r="AB379" s="69"/>
      <c r="AC379" s="69"/>
      <c r="AD379" s="69"/>
      <c r="AE379" s="69"/>
      <c r="AF379" s="69"/>
    </row>
    <row r="380" spans="1:32" ht="15.75" customHeight="1" x14ac:dyDescent="0.3">
      <c r="A380" s="433"/>
      <c r="B380" s="433"/>
      <c r="C380" s="69"/>
      <c r="D380" s="69"/>
      <c r="E380" s="69"/>
      <c r="F380" s="69"/>
      <c r="G380" s="69"/>
      <c r="H380" s="69"/>
      <c r="I380" s="69"/>
      <c r="J380" s="69"/>
      <c r="K380" s="448"/>
      <c r="L380" s="448"/>
      <c r="M380" s="448"/>
      <c r="N380" s="69"/>
      <c r="O380" s="69"/>
      <c r="P380" s="69"/>
      <c r="Q380" s="69"/>
      <c r="R380" s="69"/>
      <c r="S380" s="69"/>
      <c r="T380" s="69"/>
      <c r="U380" s="69"/>
      <c r="V380" s="69"/>
      <c r="W380" s="69"/>
      <c r="X380" s="69"/>
      <c r="Y380" s="69"/>
      <c r="Z380" s="69"/>
      <c r="AA380" s="69"/>
      <c r="AB380" s="69"/>
      <c r="AC380" s="69"/>
      <c r="AD380" s="69"/>
      <c r="AE380" s="69"/>
      <c r="AF380" s="69"/>
    </row>
    <row r="381" spans="1:32" ht="15.75" customHeight="1" x14ac:dyDescent="0.3">
      <c r="A381" s="433"/>
      <c r="B381" s="433"/>
      <c r="C381" s="69"/>
      <c r="D381" s="69"/>
      <c r="E381" s="69"/>
      <c r="F381" s="69"/>
      <c r="G381" s="69"/>
      <c r="H381" s="69"/>
      <c r="I381" s="69"/>
      <c r="J381" s="69"/>
      <c r="K381" s="448"/>
      <c r="L381" s="448"/>
      <c r="M381" s="448"/>
      <c r="N381" s="69"/>
      <c r="O381" s="69"/>
      <c r="P381" s="69"/>
      <c r="Q381" s="69"/>
      <c r="R381" s="69"/>
      <c r="S381" s="69"/>
      <c r="T381" s="69"/>
      <c r="U381" s="69"/>
      <c r="V381" s="69"/>
      <c r="W381" s="69"/>
      <c r="X381" s="69"/>
      <c r="Y381" s="69"/>
      <c r="Z381" s="69"/>
      <c r="AA381" s="69"/>
      <c r="AB381" s="69"/>
      <c r="AC381" s="69"/>
      <c r="AD381" s="69"/>
      <c r="AE381" s="69"/>
      <c r="AF381" s="69"/>
    </row>
    <row r="382" spans="1:32" ht="15.75" customHeight="1" x14ac:dyDescent="0.3">
      <c r="A382" s="433"/>
      <c r="B382" s="433"/>
      <c r="C382" s="69"/>
      <c r="D382" s="69"/>
      <c r="E382" s="69"/>
      <c r="F382" s="69"/>
      <c r="G382" s="69"/>
      <c r="H382" s="69"/>
      <c r="I382" s="69"/>
      <c r="J382" s="69"/>
      <c r="K382" s="448"/>
      <c r="L382" s="448"/>
      <c r="M382" s="448"/>
      <c r="N382" s="69"/>
      <c r="O382" s="69"/>
      <c r="P382" s="69"/>
      <c r="Q382" s="69"/>
      <c r="R382" s="69"/>
      <c r="S382" s="69"/>
      <c r="T382" s="69"/>
      <c r="U382" s="69"/>
      <c r="V382" s="69"/>
      <c r="W382" s="69"/>
      <c r="X382" s="69"/>
      <c r="Y382" s="69"/>
      <c r="Z382" s="69"/>
      <c r="AA382" s="69"/>
      <c r="AB382" s="69"/>
      <c r="AC382" s="69"/>
      <c r="AD382" s="69"/>
      <c r="AE382" s="69"/>
      <c r="AF382" s="69"/>
    </row>
    <row r="383" spans="1:32" ht="15.75" customHeight="1" x14ac:dyDescent="0.3">
      <c r="A383" s="433"/>
      <c r="B383" s="433"/>
      <c r="C383" s="69"/>
      <c r="D383" s="69"/>
      <c r="E383" s="69"/>
      <c r="F383" s="69"/>
      <c r="G383" s="69"/>
      <c r="H383" s="69"/>
      <c r="I383" s="69"/>
      <c r="J383" s="69"/>
      <c r="K383" s="448"/>
      <c r="L383" s="448"/>
      <c r="M383" s="448"/>
      <c r="N383" s="69"/>
      <c r="O383" s="69"/>
      <c r="P383" s="69"/>
      <c r="Q383" s="69"/>
      <c r="R383" s="69"/>
      <c r="S383" s="69"/>
      <c r="T383" s="69"/>
      <c r="U383" s="69"/>
      <c r="V383" s="69"/>
      <c r="W383" s="69"/>
      <c r="X383" s="69"/>
      <c r="Y383" s="69"/>
      <c r="Z383" s="69"/>
      <c r="AA383" s="69"/>
      <c r="AB383" s="69"/>
      <c r="AC383" s="69"/>
      <c r="AD383" s="69"/>
      <c r="AE383" s="69"/>
      <c r="AF383" s="69"/>
    </row>
    <row r="384" spans="1:32" ht="15.75" customHeight="1" x14ac:dyDescent="0.3">
      <c r="A384" s="433"/>
      <c r="B384" s="433"/>
      <c r="C384" s="69"/>
      <c r="D384" s="69"/>
      <c r="E384" s="69"/>
      <c r="F384" s="69"/>
      <c r="G384" s="69"/>
      <c r="H384" s="69"/>
      <c r="I384" s="69"/>
      <c r="J384" s="69"/>
      <c r="K384" s="448"/>
      <c r="L384" s="448"/>
      <c r="M384" s="448"/>
      <c r="N384" s="69"/>
      <c r="O384" s="69"/>
      <c r="P384" s="69"/>
      <c r="Q384" s="69"/>
      <c r="R384" s="69"/>
      <c r="S384" s="69"/>
      <c r="T384" s="69"/>
      <c r="U384" s="69"/>
      <c r="V384" s="69"/>
      <c r="W384" s="69"/>
      <c r="X384" s="69"/>
      <c r="Y384" s="69"/>
      <c r="Z384" s="69"/>
      <c r="AA384" s="69"/>
      <c r="AB384" s="69"/>
      <c r="AC384" s="69"/>
      <c r="AD384" s="69"/>
      <c r="AE384" s="69"/>
      <c r="AF384" s="69"/>
    </row>
    <row r="385" spans="1:32" ht="15.75" customHeight="1" x14ac:dyDescent="0.3">
      <c r="A385" s="433"/>
      <c r="B385" s="433"/>
      <c r="C385" s="69"/>
      <c r="D385" s="69"/>
      <c r="E385" s="69"/>
      <c r="F385" s="69"/>
      <c r="G385" s="69"/>
      <c r="H385" s="69"/>
      <c r="I385" s="69"/>
      <c r="J385" s="69"/>
      <c r="K385" s="448"/>
      <c r="L385" s="448"/>
      <c r="M385" s="448"/>
      <c r="N385" s="69"/>
      <c r="O385" s="69"/>
      <c r="P385" s="69"/>
      <c r="Q385" s="69"/>
      <c r="R385" s="69"/>
      <c r="S385" s="69"/>
      <c r="T385" s="69"/>
      <c r="U385" s="69"/>
      <c r="V385" s="69"/>
      <c r="W385" s="69"/>
      <c r="X385" s="69"/>
      <c r="Y385" s="69"/>
      <c r="Z385" s="69"/>
      <c r="AA385" s="69"/>
      <c r="AB385" s="69"/>
      <c r="AC385" s="69"/>
      <c r="AD385" s="69"/>
      <c r="AE385" s="69"/>
      <c r="AF385" s="69"/>
    </row>
    <row r="386" spans="1:32" ht="15.75" customHeight="1" x14ac:dyDescent="0.3">
      <c r="A386" s="433"/>
      <c r="B386" s="433"/>
      <c r="C386" s="69"/>
      <c r="D386" s="69"/>
      <c r="E386" s="69"/>
      <c r="F386" s="69"/>
      <c r="G386" s="69"/>
      <c r="H386" s="69"/>
      <c r="I386" s="69"/>
      <c r="J386" s="69"/>
      <c r="K386" s="448"/>
      <c r="L386" s="448"/>
      <c r="M386" s="448"/>
      <c r="N386" s="69"/>
      <c r="O386" s="69"/>
      <c r="P386" s="69"/>
      <c r="Q386" s="69"/>
      <c r="R386" s="69"/>
      <c r="S386" s="69"/>
      <c r="T386" s="69"/>
      <c r="U386" s="69"/>
      <c r="V386" s="69"/>
      <c r="W386" s="69"/>
      <c r="X386" s="69"/>
      <c r="Y386" s="69"/>
      <c r="Z386" s="69"/>
      <c r="AA386" s="69"/>
      <c r="AB386" s="69"/>
      <c r="AC386" s="69"/>
      <c r="AD386" s="69"/>
      <c r="AE386" s="69"/>
      <c r="AF386" s="69"/>
    </row>
    <row r="387" spans="1:32" ht="15.75" customHeight="1" x14ac:dyDescent="0.3">
      <c r="A387" s="433"/>
      <c r="B387" s="433"/>
      <c r="C387" s="69"/>
      <c r="D387" s="69"/>
      <c r="E387" s="69"/>
      <c r="F387" s="69"/>
      <c r="G387" s="69"/>
      <c r="H387" s="69"/>
      <c r="I387" s="69"/>
      <c r="J387" s="69"/>
      <c r="K387" s="448"/>
      <c r="L387" s="448"/>
      <c r="M387" s="448"/>
      <c r="N387" s="69"/>
      <c r="O387" s="69"/>
      <c r="P387" s="69"/>
      <c r="Q387" s="69"/>
      <c r="R387" s="69"/>
      <c r="S387" s="69"/>
      <c r="T387" s="69"/>
      <c r="U387" s="69"/>
      <c r="V387" s="69"/>
      <c r="W387" s="69"/>
      <c r="X387" s="69"/>
      <c r="Y387" s="69"/>
      <c r="Z387" s="69"/>
      <c r="AA387" s="69"/>
      <c r="AB387" s="69"/>
      <c r="AC387" s="69"/>
      <c r="AD387" s="69"/>
      <c r="AE387" s="69"/>
      <c r="AF387" s="69"/>
    </row>
    <row r="388" spans="1:32" ht="15.75" customHeight="1" x14ac:dyDescent="0.3">
      <c r="A388" s="433"/>
      <c r="B388" s="433"/>
      <c r="C388" s="69"/>
      <c r="D388" s="69"/>
      <c r="E388" s="69"/>
      <c r="F388" s="69"/>
      <c r="G388" s="69"/>
      <c r="H388" s="69"/>
      <c r="I388" s="69"/>
      <c r="J388" s="69"/>
      <c r="K388" s="448"/>
      <c r="L388" s="448"/>
      <c r="M388" s="448"/>
      <c r="N388" s="69"/>
      <c r="O388" s="69"/>
      <c r="P388" s="69"/>
      <c r="Q388" s="69"/>
      <c r="R388" s="69"/>
      <c r="S388" s="69"/>
      <c r="T388" s="69"/>
      <c r="U388" s="69"/>
      <c r="V388" s="69"/>
      <c r="W388" s="69"/>
      <c r="X388" s="69"/>
      <c r="Y388" s="69"/>
      <c r="Z388" s="69"/>
      <c r="AA388" s="69"/>
      <c r="AB388" s="69"/>
      <c r="AC388" s="69"/>
      <c r="AD388" s="69"/>
      <c r="AE388" s="69"/>
      <c r="AF388" s="69"/>
    </row>
    <row r="389" spans="1:32" ht="15.75" customHeight="1" x14ac:dyDescent="0.3">
      <c r="A389" s="433"/>
      <c r="B389" s="433"/>
      <c r="C389" s="69"/>
      <c r="D389" s="69"/>
      <c r="E389" s="69"/>
      <c r="F389" s="69"/>
      <c r="G389" s="69"/>
      <c r="H389" s="69"/>
      <c r="I389" s="69"/>
      <c r="J389" s="69"/>
      <c r="K389" s="448"/>
      <c r="L389" s="448"/>
      <c r="M389" s="448"/>
      <c r="N389" s="69"/>
      <c r="O389" s="69"/>
      <c r="P389" s="69"/>
      <c r="Q389" s="69"/>
      <c r="R389" s="69"/>
      <c r="S389" s="69"/>
      <c r="T389" s="69"/>
      <c r="U389" s="69"/>
      <c r="V389" s="69"/>
      <c r="W389" s="69"/>
      <c r="X389" s="69"/>
      <c r="Y389" s="69"/>
      <c r="Z389" s="69"/>
      <c r="AA389" s="69"/>
      <c r="AB389" s="69"/>
      <c r="AC389" s="69"/>
      <c r="AD389" s="69"/>
      <c r="AE389" s="69"/>
      <c r="AF389" s="69"/>
    </row>
    <row r="390" spans="1:32" ht="15.75" customHeight="1" x14ac:dyDescent="0.3">
      <c r="A390" s="433"/>
      <c r="B390" s="433"/>
      <c r="C390" s="69"/>
      <c r="D390" s="69"/>
      <c r="E390" s="69"/>
      <c r="F390" s="69"/>
      <c r="G390" s="69"/>
      <c r="H390" s="69"/>
      <c r="I390" s="69"/>
      <c r="J390" s="69"/>
      <c r="K390" s="448"/>
      <c r="L390" s="448"/>
      <c r="M390" s="448"/>
      <c r="N390" s="69"/>
      <c r="O390" s="69"/>
      <c r="P390" s="69"/>
      <c r="Q390" s="69"/>
      <c r="R390" s="69"/>
      <c r="S390" s="69"/>
      <c r="T390" s="69"/>
      <c r="U390" s="69"/>
      <c r="V390" s="69"/>
      <c r="W390" s="69"/>
      <c r="X390" s="69"/>
      <c r="Y390" s="69"/>
      <c r="Z390" s="69"/>
      <c r="AA390" s="69"/>
      <c r="AB390" s="69"/>
      <c r="AC390" s="69"/>
      <c r="AD390" s="69"/>
      <c r="AE390" s="69"/>
      <c r="AF390" s="69"/>
    </row>
    <row r="391" spans="1:32" ht="15.75" customHeight="1" x14ac:dyDescent="0.3">
      <c r="A391" s="433"/>
      <c r="B391" s="433"/>
      <c r="C391" s="69"/>
      <c r="D391" s="69"/>
      <c r="E391" s="69"/>
      <c r="F391" s="69"/>
      <c r="G391" s="69"/>
      <c r="H391" s="69"/>
      <c r="I391" s="69"/>
      <c r="J391" s="69"/>
      <c r="K391" s="448"/>
      <c r="L391" s="448"/>
      <c r="M391" s="448"/>
      <c r="N391" s="69"/>
      <c r="O391" s="69"/>
      <c r="P391" s="69"/>
      <c r="Q391" s="69"/>
      <c r="R391" s="69"/>
      <c r="S391" s="69"/>
      <c r="T391" s="69"/>
      <c r="U391" s="69"/>
      <c r="V391" s="69"/>
      <c r="W391" s="69"/>
      <c r="X391" s="69"/>
      <c r="Y391" s="69"/>
      <c r="Z391" s="69"/>
      <c r="AA391" s="69"/>
      <c r="AB391" s="69"/>
      <c r="AC391" s="69"/>
      <c r="AD391" s="69"/>
      <c r="AE391" s="69"/>
      <c r="AF391" s="69"/>
    </row>
    <row r="392" spans="1:32" ht="15.75" customHeight="1" x14ac:dyDescent="0.3">
      <c r="A392" s="433"/>
      <c r="B392" s="433"/>
      <c r="C392" s="69"/>
      <c r="D392" s="69"/>
      <c r="E392" s="69"/>
      <c r="F392" s="69"/>
      <c r="G392" s="69"/>
      <c r="H392" s="69"/>
      <c r="I392" s="69"/>
      <c r="J392" s="69"/>
      <c r="K392" s="448"/>
      <c r="L392" s="448"/>
      <c r="M392" s="448"/>
      <c r="N392" s="69"/>
      <c r="O392" s="69"/>
      <c r="P392" s="69"/>
      <c r="Q392" s="69"/>
      <c r="R392" s="69"/>
      <c r="S392" s="69"/>
      <c r="T392" s="69"/>
      <c r="U392" s="69"/>
      <c r="V392" s="69"/>
      <c r="W392" s="69"/>
      <c r="X392" s="69"/>
      <c r="Y392" s="69"/>
      <c r="Z392" s="69"/>
      <c r="AA392" s="69"/>
      <c r="AB392" s="69"/>
      <c r="AC392" s="69"/>
      <c r="AD392" s="69"/>
      <c r="AE392" s="69"/>
      <c r="AF392" s="69"/>
    </row>
    <row r="393" spans="1:32" ht="15.75" customHeight="1" x14ac:dyDescent="0.3">
      <c r="A393" s="433"/>
      <c r="B393" s="433"/>
      <c r="C393" s="69"/>
      <c r="D393" s="69"/>
      <c r="E393" s="69"/>
      <c r="F393" s="69"/>
      <c r="G393" s="69"/>
      <c r="H393" s="69"/>
      <c r="I393" s="69"/>
      <c r="J393" s="69"/>
      <c r="K393" s="448"/>
      <c r="L393" s="448"/>
      <c r="M393" s="448"/>
      <c r="N393" s="69"/>
      <c r="O393" s="69"/>
      <c r="P393" s="69"/>
      <c r="Q393" s="69"/>
      <c r="R393" s="69"/>
      <c r="S393" s="69"/>
      <c r="T393" s="69"/>
      <c r="U393" s="69"/>
      <c r="V393" s="69"/>
      <c r="W393" s="69"/>
      <c r="X393" s="69"/>
      <c r="Y393" s="69"/>
      <c r="Z393" s="69"/>
      <c r="AA393" s="69"/>
      <c r="AB393" s="69"/>
      <c r="AC393" s="69"/>
      <c r="AD393" s="69"/>
      <c r="AE393" s="69"/>
      <c r="AF393" s="69"/>
    </row>
    <row r="394" spans="1:32" ht="15.75" customHeight="1" x14ac:dyDescent="0.3">
      <c r="A394" s="433"/>
      <c r="B394" s="433"/>
      <c r="C394" s="69"/>
      <c r="D394" s="69"/>
      <c r="E394" s="69"/>
      <c r="F394" s="69"/>
      <c r="G394" s="69"/>
      <c r="H394" s="69"/>
      <c r="I394" s="69"/>
      <c r="J394" s="69"/>
      <c r="K394" s="448"/>
      <c r="L394" s="448"/>
      <c r="M394" s="448"/>
      <c r="N394" s="69"/>
      <c r="O394" s="69"/>
      <c r="P394" s="69"/>
      <c r="Q394" s="69"/>
      <c r="R394" s="69"/>
      <c r="S394" s="69"/>
      <c r="T394" s="69"/>
      <c r="U394" s="69"/>
      <c r="V394" s="69"/>
      <c r="W394" s="69"/>
      <c r="X394" s="69"/>
      <c r="Y394" s="69"/>
      <c r="Z394" s="69"/>
      <c r="AA394" s="69"/>
      <c r="AB394" s="69"/>
      <c r="AC394" s="69"/>
      <c r="AD394" s="69"/>
      <c r="AE394" s="69"/>
      <c r="AF394" s="69"/>
    </row>
    <row r="395" spans="1:32" ht="15.75" customHeight="1" x14ac:dyDescent="0.3">
      <c r="A395" s="433"/>
      <c r="B395" s="433"/>
      <c r="C395" s="69"/>
      <c r="D395" s="69"/>
      <c r="E395" s="69"/>
      <c r="F395" s="69"/>
      <c r="G395" s="69"/>
      <c r="H395" s="69"/>
      <c r="I395" s="69"/>
      <c r="J395" s="69"/>
      <c r="K395" s="448"/>
      <c r="L395" s="448"/>
      <c r="M395" s="448"/>
      <c r="N395" s="69"/>
      <c r="O395" s="69"/>
      <c r="P395" s="69"/>
      <c r="Q395" s="69"/>
      <c r="R395" s="69"/>
      <c r="S395" s="69"/>
      <c r="T395" s="69"/>
      <c r="U395" s="69"/>
      <c r="V395" s="69"/>
      <c r="W395" s="69"/>
      <c r="X395" s="69"/>
      <c r="Y395" s="69"/>
      <c r="Z395" s="69"/>
      <c r="AA395" s="69"/>
      <c r="AB395" s="69"/>
      <c r="AC395" s="69"/>
      <c r="AD395" s="69"/>
      <c r="AE395" s="69"/>
      <c r="AF395" s="69"/>
    </row>
    <row r="396" spans="1:32" ht="15.75" customHeight="1" x14ac:dyDescent="0.3">
      <c r="A396" s="433"/>
      <c r="B396" s="433"/>
      <c r="C396" s="69"/>
      <c r="D396" s="69"/>
      <c r="E396" s="69"/>
      <c r="F396" s="69"/>
      <c r="G396" s="69"/>
      <c r="H396" s="69"/>
      <c r="I396" s="69"/>
      <c r="J396" s="69"/>
      <c r="K396" s="448"/>
      <c r="L396" s="448"/>
      <c r="M396" s="448"/>
      <c r="N396" s="69"/>
      <c r="O396" s="69"/>
      <c r="P396" s="69"/>
      <c r="Q396" s="69"/>
      <c r="R396" s="69"/>
      <c r="S396" s="69"/>
      <c r="T396" s="69"/>
      <c r="U396" s="69"/>
      <c r="V396" s="69"/>
      <c r="W396" s="69"/>
      <c r="X396" s="69"/>
      <c r="Y396" s="69"/>
      <c r="Z396" s="69"/>
      <c r="AA396" s="69"/>
      <c r="AB396" s="69"/>
      <c r="AC396" s="69"/>
      <c r="AD396" s="69"/>
      <c r="AE396" s="69"/>
      <c r="AF396" s="69"/>
    </row>
    <row r="397" spans="1:32" ht="15.75" customHeight="1" x14ac:dyDescent="0.3">
      <c r="A397" s="433"/>
      <c r="B397" s="433"/>
      <c r="C397" s="69"/>
      <c r="D397" s="69"/>
      <c r="E397" s="69"/>
      <c r="F397" s="69"/>
      <c r="G397" s="69"/>
      <c r="H397" s="69"/>
      <c r="I397" s="69"/>
      <c r="J397" s="69"/>
      <c r="K397" s="448"/>
      <c r="L397" s="448"/>
      <c r="M397" s="448"/>
      <c r="N397" s="69"/>
      <c r="O397" s="69"/>
      <c r="P397" s="69"/>
      <c r="Q397" s="69"/>
      <c r="R397" s="69"/>
      <c r="S397" s="69"/>
      <c r="T397" s="69"/>
      <c r="U397" s="69"/>
      <c r="V397" s="69"/>
      <c r="W397" s="69"/>
      <c r="X397" s="69"/>
      <c r="Y397" s="69"/>
      <c r="Z397" s="69"/>
      <c r="AA397" s="69"/>
      <c r="AB397" s="69"/>
      <c r="AC397" s="69"/>
      <c r="AD397" s="69"/>
      <c r="AE397" s="69"/>
      <c r="AF397" s="69"/>
    </row>
    <row r="398" spans="1:32" ht="15.75" customHeight="1" x14ac:dyDescent="0.3">
      <c r="A398" s="433"/>
      <c r="B398" s="433"/>
      <c r="C398" s="69"/>
      <c r="D398" s="69"/>
      <c r="E398" s="69"/>
      <c r="F398" s="69"/>
      <c r="G398" s="69"/>
      <c r="H398" s="69"/>
      <c r="I398" s="69"/>
      <c r="J398" s="69"/>
      <c r="K398" s="448"/>
      <c r="L398" s="448"/>
      <c r="M398" s="448"/>
      <c r="N398" s="69"/>
      <c r="O398" s="69"/>
      <c r="P398" s="69"/>
      <c r="Q398" s="69"/>
      <c r="R398" s="69"/>
      <c r="S398" s="69"/>
      <c r="T398" s="69"/>
      <c r="U398" s="69"/>
      <c r="V398" s="69"/>
      <c r="W398" s="69"/>
      <c r="X398" s="69"/>
      <c r="Y398" s="69"/>
      <c r="Z398" s="69"/>
      <c r="AA398" s="69"/>
      <c r="AB398" s="69"/>
      <c r="AC398" s="69"/>
      <c r="AD398" s="69"/>
      <c r="AE398" s="69"/>
      <c r="AF398" s="69"/>
    </row>
    <row r="399" spans="1:32" ht="15.75" customHeight="1" x14ac:dyDescent="0.3">
      <c r="A399" s="433"/>
      <c r="B399" s="433"/>
      <c r="C399" s="69"/>
      <c r="D399" s="69"/>
      <c r="E399" s="69"/>
      <c r="F399" s="69"/>
      <c r="G399" s="69"/>
      <c r="H399" s="69"/>
      <c r="I399" s="69"/>
      <c r="J399" s="69"/>
      <c r="K399" s="448"/>
      <c r="L399" s="448"/>
      <c r="M399" s="448"/>
      <c r="N399" s="69"/>
      <c r="O399" s="69"/>
      <c r="P399" s="69"/>
      <c r="Q399" s="69"/>
      <c r="R399" s="69"/>
      <c r="S399" s="69"/>
      <c r="T399" s="69"/>
      <c r="U399" s="69"/>
      <c r="V399" s="69"/>
      <c r="W399" s="69"/>
      <c r="X399" s="69"/>
      <c r="Y399" s="69"/>
      <c r="Z399" s="69"/>
      <c r="AA399" s="69"/>
      <c r="AB399" s="69"/>
      <c r="AC399" s="69"/>
      <c r="AD399" s="69"/>
      <c r="AE399" s="69"/>
      <c r="AF399" s="69"/>
    </row>
    <row r="400" spans="1:32" ht="15.75" customHeight="1" x14ac:dyDescent="0.3">
      <c r="A400" s="433"/>
      <c r="B400" s="433"/>
      <c r="C400" s="69"/>
      <c r="D400" s="69"/>
      <c r="E400" s="69"/>
      <c r="F400" s="69"/>
      <c r="G400" s="69"/>
      <c r="H400" s="69"/>
      <c r="I400" s="69"/>
      <c r="J400" s="69"/>
      <c r="K400" s="448"/>
      <c r="L400" s="448"/>
      <c r="M400" s="448"/>
      <c r="N400" s="69"/>
      <c r="O400" s="69"/>
      <c r="P400" s="69"/>
      <c r="Q400" s="69"/>
      <c r="R400" s="69"/>
      <c r="S400" s="69"/>
      <c r="T400" s="69"/>
      <c r="U400" s="69"/>
      <c r="V400" s="69"/>
      <c r="W400" s="69"/>
      <c r="X400" s="69"/>
      <c r="Y400" s="69"/>
      <c r="Z400" s="69"/>
      <c r="AA400" s="69"/>
      <c r="AB400" s="69"/>
      <c r="AC400" s="69"/>
      <c r="AD400" s="69"/>
      <c r="AE400" s="69"/>
      <c r="AF400" s="69"/>
    </row>
    <row r="401" spans="1:32" ht="15.75" customHeight="1" x14ac:dyDescent="0.3">
      <c r="A401" s="433"/>
      <c r="B401" s="433"/>
      <c r="C401" s="69"/>
      <c r="D401" s="69"/>
      <c r="E401" s="69"/>
      <c r="F401" s="69"/>
      <c r="G401" s="69"/>
      <c r="H401" s="69"/>
      <c r="I401" s="69"/>
      <c r="J401" s="69"/>
      <c r="K401" s="448"/>
      <c r="L401" s="448"/>
      <c r="M401" s="448"/>
      <c r="N401" s="69"/>
      <c r="O401" s="69"/>
      <c r="P401" s="69"/>
      <c r="Q401" s="69"/>
      <c r="R401" s="69"/>
      <c r="S401" s="69"/>
      <c r="T401" s="69"/>
      <c r="U401" s="69"/>
      <c r="V401" s="69"/>
      <c r="W401" s="69"/>
      <c r="X401" s="69"/>
      <c r="Y401" s="69"/>
      <c r="Z401" s="69"/>
      <c r="AA401" s="69"/>
      <c r="AB401" s="69"/>
      <c r="AC401" s="69"/>
      <c r="AD401" s="69"/>
      <c r="AE401" s="69"/>
      <c r="AF401" s="69"/>
    </row>
    <row r="402" spans="1:32" ht="15.75" customHeight="1" x14ac:dyDescent="0.3">
      <c r="A402" s="433"/>
      <c r="B402" s="433"/>
      <c r="C402" s="69"/>
      <c r="D402" s="69"/>
      <c r="E402" s="69"/>
      <c r="F402" s="69"/>
      <c r="G402" s="69"/>
      <c r="H402" s="69"/>
      <c r="I402" s="69"/>
      <c r="J402" s="69"/>
      <c r="K402" s="448"/>
      <c r="L402" s="448"/>
      <c r="M402" s="448"/>
      <c r="N402" s="69"/>
      <c r="O402" s="69"/>
      <c r="P402" s="69"/>
      <c r="Q402" s="69"/>
      <c r="R402" s="69"/>
      <c r="S402" s="69"/>
      <c r="T402" s="69"/>
      <c r="U402" s="69"/>
      <c r="V402" s="69"/>
      <c r="W402" s="69"/>
      <c r="X402" s="69"/>
      <c r="Y402" s="69"/>
      <c r="Z402" s="69"/>
      <c r="AA402" s="69"/>
      <c r="AB402" s="69"/>
      <c r="AC402" s="69"/>
      <c r="AD402" s="69"/>
      <c r="AE402" s="69"/>
      <c r="AF402" s="69"/>
    </row>
    <row r="403" spans="1:32" ht="15.75" customHeight="1" x14ac:dyDescent="0.3">
      <c r="A403" s="433"/>
      <c r="B403" s="433"/>
      <c r="C403" s="69"/>
      <c r="D403" s="69"/>
      <c r="E403" s="69"/>
      <c r="F403" s="69"/>
      <c r="G403" s="69"/>
      <c r="H403" s="69"/>
      <c r="I403" s="69"/>
      <c r="J403" s="69"/>
      <c r="K403" s="448"/>
      <c r="L403" s="448"/>
      <c r="M403" s="448"/>
      <c r="N403" s="69"/>
      <c r="O403" s="69"/>
      <c r="P403" s="69"/>
      <c r="Q403" s="69"/>
      <c r="R403" s="69"/>
      <c r="S403" s="69"/>
      <c r="T403" s="69"/>
      <c r="U403" s="69"/>
      <c r="V403" s="69"/>
      <c r="W403" s="69"/>
      <c r="X403" s="69"/>
      <c r="Y403" s="69"/>
      <c r="Z403" s="69"/>
      <c r="AA403" s="69"/>
      <c r="AB403" s="69"/>
      <c r="AC403" s="69"/>
      <c r="AD403" s="69"/>
      <c r="AE403" s="69"/>
      <c r="AF403" s="69"/>
    </row>
    <row r="404" spans="1:32" ht="15.75" customHeight="1" x14ac:dyDescent="0.3">
      <c r="A404" s="433"/>
      <c r="B404" s="433"/>
      <c r="C404" s="69"/>
      <c r="D404" s="69"/>
      <c r="E404" s="69"/>
      <c r="F404" s="69"/>
      <c r="G404" s="69"/>
      <c r="H404" s="69"/>
      <c r="I404" s="69"/>
      <c r="J404" s="69"/>
      <c r="K404" s="448"/>
      <c r="L404" s="448"/>
      <c r="M404" s="448"/>
      <c r="N404" s="69"/>
      <c r="O404" s="69"/>
      <c r="P404" s="69"/>
      <c r="Q404" s="69"/>
      <c r="R404" s="69"/>
      <c r="S404" s="69"/>
      <c r="T404" s="69"/>
      <c r="U404" s="69"/>
      <c r="V404" s="69"/>
      <c r="W404" s="69"/>
      <c r="X404" s="69"/>
      <c r="Y404" s="69"/>
      <c r="Z404" s="69"/>
      <c r="AA404" s="69"/>
      <c r="AB404" s="69"/>
      <c r="AC404" s="69"/>
      <c r="AD404" s="69"/>
      <c r="AE404" s="69"/>
      <c r="AF404" s="69"/>
    </row>
    <row r="405" spans="1:32" ht="15.75" customHeight="1" x14ac:dyDescent="0.3">
      <c r="A405" s="433"/>
      <c r="B405" s="433"/>
      <c r="C405" s="69"/>
      <c r="D405" s="69"/>
      <c r="E405" s="69"/>
      <c r="F405" s="69"/>
      <c r="G405" s="69"/>
      <c r="H405" s="69"/>
      <c r="I405" s="69"/>
      <c r="J405" s="69"/>
      <c r="K405" s="448"/>
      <c r="L405" s="448"/>
      <c r="M405" s="448"/>
      <c r="N405" s="69"/>
      <c r="O405" s="69"/>
      <c r="P405" s="69"/>
      <c r="Q405" s="69"/>
      <c r="R405" s="69"/>
      <c r="S405" s="69"/>
      <c r="T405" s="69"/>
      <c r="U405" s="69"/>
      <c r="V405" s="69"/>
      <c r="W405" s="69"/>
      <c r="X405" s="69"/>
      <c r="Y405" s="69"/>
      <c r="Z405" s="69"/>
      <c r="AA405" s="69"/>
      <c r="AB405" s="69"/>
      <c r="AC405" s="69"/>
      <c r="AD405" s="69"/>
      <c r="AE405" s="69"/>
      <c r="AF405" s="69"/>
    </row>
    <row r="406" spans="1:32" ht="15.75" customHeight="1" x14ac:dyDescent="0.3">
      <c r="A406" s="433"/>
      <c r="B406" s="433"/>
      <c r="C406" s="69"/>
      <c r="D406" s="69"/>
      <c r="E406" s="69"/>
      <c r="F406" s="69"/>
      <c r="G406" s="69"/>
      <c r="H406" s="69"/>
      <c r="I406" s="69"/>
      <c r="J406" s="69"/>
      <c r="K406" s="448"/>
      <c r="L406" s="448"/>
      <c r="M406" s="448"/>
      <c r="N406" s="69"/>
      <c r="O406" s="69"/>
      <c r="P406" s="69"/>
      <c r="Q406" s="69"/>
      <c r="R406" s="69"/>
      <c r="S406" s="69"/>
      <c r="T406" s="69"/>
      <c r="U406" s="69"/>
      <c r="V406" s="69"/>
      <c r="W406" s="69"/>
      <c r="X406" s="69"/>
      <c r="Y406" s="69"/>
      <c r="Z406" s="69"/>
      <c r="AA406" s="69"/>
      <c r="AB406" s="69"/>
      <c r="AC406" s="69"/>
      <c r="AD406" s="69"/>
      <c r="AE406" s="69"/>
      <c r="AF406" s="69"/>
    </row>
    <row r="407" spans="1:32" ht="15.75" customHeight="1" x14ac:dyDescent="0.3">
      <c r="A407" s="433"/>
      <c r="B407" s="433"/>
      <c r="C407" s="69"/>
      <c r="D407" s="69"/>
      <c r="E407" s="69"/>
      <c r="F407" s="69"/>
      <c r="G407" s="69"/>
      <c r="H407" s="69"/>
      <c r="I407" s="69"/>
      <c r="J407" s="69"/>
      <c r="K407" s="448"/>
      <c r="L407" s="448"/>
      <c r="M407" s="448"/>
      <c r="N407" s="69"/>
      <c r="O407" s="69"/>
      <c r="P407" s="69"/>
      <c r="Q407" s="69"/>
      <c r="R407" s="69"/>
      <c r="S407" s="69"/>
      <c r="T407" s="69"/>
      <c r="U407" s="69"/>
      <c r="V407" s="69"/>
      <c r="W407" s="69"/>
      <c r="X407" s="69"/>
      <c r="Y407" s="69"/>
      <c r="Z407" s="69"/>
      <c r="AA407" s="69"/>
      <c r="AB407" s="69"/>
      <c r="AC407" s="69"/>
      <c r="AD407" s="69"/>
      <c r="AE407" s="69"/>
      <c r="AF407" s="69"/>
    </row>
    <row r="408" spans="1:32" ht="15.75" customHeight="1" x14ac:dyDescent="0.3">
      <c r="A408" s="433"/>
      <c r="B408" s="433"/>
      <c r="C408" s="69"/>
      <c r="D408" s="69"/>
      <c r="E408" s="69"/>
      <c r="F408" s="69"/>
      <c r="G408" s="69"/>
      <c r="H408" s="69"/>
      <c r="I408" s="69"/>
      <c r="J408" s="69"/>
      <c r="K408" s="448"/>
      <c r="L408" s="448"/>
      <c r="M408" s="448"/>
      <c r="N408" s="69"/>
      <c r="O408" s="69"/>
      <c r="P408" s="69"/>
      <c r="Q408" s="69"/>
      <c r="R408" s="69"/>
      <c r="S408" s="69"/>
      <c r="T408" s="69"/>
      <c r="U408" s="69"/>
      <c r="V408" s="69"/>
      <c r="W408" s="69"/>
      <c r="X408" s="69"/>
      <c r="Y408" s="69"/>
      <c r="Z408" s="69"/>
      <c r="AA408" s="69"/>
      <c r="AB408" s="69"/>
      <c r="AC408" s="69"/>
      <c r="AD408" s="69"/>
      <c r="AE408" s="69"/>
      <c r="AF408" s="69"/>
    </row>
    <row r="409" spans="1:32" ht="15.75" customHeight="1" x14ac:dyDescent="0.3">
      <c r="A409" s="433"/>
      <c r="B409" s="433"/>
      <c r="C409" s="69"/>
      <c r="D409" s="69"/>
      <c r="E409" s="69"/>
      <c r="F409" s="69"/>
      <c r="G409" s="69"/>
      <c r="H409" s="69"/>
      <c r="I409" s="69"/>
      <c r="J409" s="69"/>
      <c r="K409" s="448"/>
      <c r="L409" s="448"/>
      <c r="M409" s="448"/>
      <c r="N409" s="69"/>
      <c r="O409" s="69"/>
      <c r="P409" s="69"/>
      <c r="Q409" s="69"/>
      <c r="R409" s="69"/>
      <c r="S409" s="69"/>
      <c r="T409" s="69"/>
      <c r="U409" s="69"/>
      <c r="V409" s="69"/>
      <c r="W409" s="69"/>
      <c r="X409" s="69"/>
      <c r="Y409" s="69"/>
      <c r="Z409" s="69"/>
      <c r="AA409" s="69"/>
      <c r="AB409" s="69"/>
      <c r="AC409" s="69"/>
      <c r="AD409" s="69"/>
      <c r="AE409" s="69"/>
      <c r="AF409" s="69"/>
    </row>
    <row r="410" spans="1:32" ht="15.75" customHeight="1" x14ac:dyDescent="0.3">
      <c r="A410" s="433"/>
      <c r="B410" s="433"/>
      <c r="C410" s="69"/>
      <c r="D410" s="69"/>
      <c r="E410" s="69"/>
      <c r="F410" s="69"/>
      <c r="G410" s="69"/>
      <c r="H410" s="69"/>
      <c r="I410" s="69"/>
      <c r="J410" s="69"/>
      <c r="K410" s="448"/>
      <c r="L410" s="448"/>
      <c r="M410" s="448"/>
      <c r="N410" s="69"/>
      <c r="O410" s="69"/>
      <c r="P410" s="69"/>
      <c r="Q410" s="69"/>
      <c r="R410" s="69"/>
      <c r="S410" s="69"/>
      <c r="T410" s="69"/>
      <c r="U410" s="69"/>
      <c r="V410" s="69"/>
      <c r="W410" s="69"/>
      <c r="X410" s="69"/>
      <c r="Y410" s="69"/>
      <c r="Z410" s="69"/>
      <c r="AA410" s="69"/>
      <c r="AB410" s="69"/>
      <c r="AC410" s="69"/>
      <c r="AD410" s="69"/>
      <c r="AE410" s="69"/>
      <c r="AF410" s="69"/>
    </row>
    <row r="411" spans="1:32" ht="15.75" customHeight="1" x14ac:dyDescent="0.3">
      <c r="A411" s="433"/>
      <c r="B411" s="433"/>
      <c r="C411" s="69"/>
      <c r="D411" s="69"/>
      <c r="E411" s="69"/>
      <c r="F411" s="69"/>
      <c r="G411" s="69"/>
      <c r="H411" s="69"/>
      <c r="I411" s="69"/>
      <c r="J411" s="69"/>
      <c r="K411" s="448"/>
      <c r="L411" s="448"/>
      <c r="M411" s="448"/>
      <c r="N411" s="69"/>
      <c r="O411" s="69"/>
      <c r="P411" s="69"/>
      <c r="Q411" s="69"/>
      <c r="R411" s="69"/>
      <c r="S411" s="69"/>
      <c r="T411" s="69"/>
      <c r="U411" s="69"/>
      <c r="V411" s="69"/>
      <c r="W411" s="69"/>
      <c r="X411" s="69"/>
      <c r="Y411" s="69"/>
      <c r="Z411" s="69"/>
      <c r="AA411" s="69"/>
      <c r="AB411" s="69"/>
      <c r="AC411" s="69"/>
      <c r="AD411" s="69"/>
      <c r="AE411" s="69"/>
      <c r="AF411" s="69"/>
    </row>
    <row r="412" spans="1:32" ht="15.75" customHeight="1" x14ac:dyDescent="0.3">
      <c r="A412" s="433"/>
      <c r="B412" s="433"/>
      <c r="C412" s="69"/>
      <c r="D412" s="69"/>
      <c r="E412" s="69"/>
      <c r="F412" s="69"/>
      <c r="G412" s="69"/>
      <c r="H412" s="69"/>
      <c r="I412" s="69"/>
      <c r="J412" s="69"/>
      <c r="K412" s="448"/>
      <c r="L412" s="448"/>
      <c r="M412" s="448"/>
      <c r="N412" s="69"/>
      <c r="O412" s="69"/>
      <c r="P412" s="69"/>
      <c r="Q412" s="69"/>
      <c r="R412" s="69"/>
      <c r="S412" s="69"/>
      <c r="T412" s="69"/>
      <c r="U412" s="69"/>
      <c r="V412" s="69"/>
      <c r="W412" s="69"/>
      <c r="X412" s="69"/>
      <c r="Y412" s="69"/>
      <c r="Z412" s="69"/>
      <c r="AA412" s="69"/>
      <c r="AB412" s="69"/>
      <c r="AC412" s="69"/>
      <c r="AD412" s="69"/>
      <c r="AE412" s="69"/>
      <c r="AF412" s="69"/>
    </row>
    <row r="413" spans="1:32" ht="15.75" customHeight="1" x14ac:dyDescent="0.3">
      <c r="A413" s="433"/>
      <c r="B413" s="433"/>
      <c r="C413" s="69"/>
      <c r="D413" s="69"/>
      <c r="E413" s="69"/>
      <c r="F413" s="69"/>
      <c r="G413" s="69"/>
      <c r="H413" s="69"/>
      <c r="I413" s="69"/>
      <c r="J413" s="69"/>
      <c r="K413" s="448"/>
      <c r="L413" s="448"/>
      <c r="M413" s="448"/>
      <c r="N413" s="69"/>
      <c r="O413" s="69"/>
      <c r="P413" s="69"/>
      <c r="Q413" s="69"/>
      <c r="R413" s="69"/>
      <c r="S413" s="69"/>
      <c r="T413" s="69"/>
      <c r="U413" s="69"/>
      <c r="V413" s="69"/>
      <c r="W413" s="69"/>
      <c r="X413" s="69"/>
      <c r="Y413" s="69"/>
      <c r="Z413" s="69"/>
      <c r="AA413" s="69"/>
      <c r="AB413" s="69"/>
      <c r="AC413" s="69"/>
      <c r="AD413" s="69"/>
      <c r="AE413" s="69"/>
      <c r="AF413" s="69"/>
    </row>
    <row r="414" spans="1:32" ht="15.75" customHeight="1" x14ac:dyDescent="0.3">
      <c r="A414" s="433"/>
      <c r="B414" s="433"/>
      <c r="C414" s="69"/>
      <c r="D414" s="69"/>
      <c r="E414" s="69"/>
      <c r="F414" s="69"/>
      <c r="G414" s="69"/>
      <c r="H414" s="69"/>
      <c r="I414" s="69"/>
      <c r="J414" s="69"/>
      <c r="K414" s="448"/>
      <c r="L414" s="448"/>
      <c r="M414" s="448"/>
      <c r="N414" s="69"/>
      <c r="O414" s="69"/>
      <c r="P414" s="69"/>
      <c r="Q414" s="69"/>
      <c r="R414" s="69"/>
      <c r="S414" s="69"/>
      <c r="T414" s="69"/>
      <c r="U414" s="69"/>
      <c r="V414" s="69"/>
      <c r="W414" s="69"/>
      <c r="X414" s="69"/>
      <c r="Y414" s="69"/>
      <c r="Z414" s="69"/>
      <c r="AA414" s="69"/>
      <c r="AB414" s="69"/>
      <c r="AC414" s="69"/>
      <c r="AD414" s="69"/>
      <c r="AE414" s="69"/>
      <c r="AF414" s="69"/>
    </row>
    <row r="415" spans="1:32" ht="15.75" customHeight="1" x14ac:dyDescent="0.3">
      <c r="A415" s="433"/>
      <c r="B415" s="433"/>
      <c r="C415" s="69"/>
      <c r="D415" s="69"/>
      <c r="E415" s="69"/>
      <c r="F415" s="69"/>
      <c r="G415" s="69"/>
      <c r="H415" s="69"/>
      <c r="I415" s="69"/>
      <c r="J415" s="69"/>
      <c r="K415" s="448"/>
      <c r="L415" s="448"/>
      <c r="M415" s="448"/>
      <c r="N415" s="69"/>
      <c r="O415" s="69"/>
      <c r="P415" s="69"/>
      <c r="Q415" s="69"/>
      <c r="R415" s="69"/>
      <c r="S415" s="69"/>
      <c r="T415" s="69"/>
      <c r="U415" s="69"/>
      <c r="V415" s="69"/>
      <c r="W415" s="69"/>
      <c r="X415" s="69"/>
      <c r="Y415" s="69"/>
      <c r="Z415" s="69"/>
      <c r="AA415" s="69"/>
      <c r="AB415" s="69"/>
      <c r="AC415" s="69"/>
      <c r="AD415" s="69"/>
      <c r="AE415" s="69"/>
      <c r="AF415" s="69"/>
    </row>
    <row r="416" spans="1:32" ht="15.75" customHeight="1" x14ac:dyDescent="0.3">
      <c r="A416" s="433"/>
      <c r="B416" s="433"/>
      <c r="C416" s="69"/>
      <c r="D416" s="69"/>
      <c r="E416" s="69"/>
      <c r="F416" s="69"/>
      <c r="G416" s="69"/>
      <c r="H416" s="69"/>
      <c r="I416" s="69"/>
      <c r="J416" s="69"/>
      <c r="K416" s="448"/>
      <c r="L416" s="448"/>
      <c r="M416" s="448"/>
      <c r="N416" s="69"/>
      <c r="O416" s="69"/>
      <c r="P416" s="69"/>
      <c r="Q416" s="69"/>
      <c r="R416" s="69"/>
      <c r="S416" s="69"/>
      <c r="T416" s="69"/>
      <c r="U416" s="69"/>
      <c r="V416" s="69"/>
      <c r="W416" s="69"/>
      <c r="X416" s="69"/>
      <c r="Y416" s="69"/>
      <c r="Z416" s="69"/>
      <c r="AA416" s="69"/>
      <c r="AB416" s="69"/>
      <c r="AC416" s="69"/>
      <c r="AD416" s="69"/>
      <c r="AE416" s="69"/>
      <c r="AF416" s="69"/>
    </row>
    <row r="417" spans="1:32" ht="15.75" customHeight="1" x14ac:dyDescent="0.3">
      <c r="A417" s="433"/>
      <c r="B417" s="433"/>
      <c r="C417" s="69"/>
      <c r="D417" s="69"/>
      <c r="E417" s="69"/>
      <c r="F417" s="69"/>
      <c r="G417" s="69"/>
      <c r="H417" s="69"/>
      <c r="I417" s="69"/>
      <c r="J417" s="69"/>
      <c r="K417" s="448"/>
      <c r="L417" s="448"/>
      <c r="M417" s="448"/>
      <c r="N417" s="69"/>
      <c r="O417" s="69"/>
      <c r="P417" s="69"/>
      <c r="Q417" s="69"/>
      <c r="R417" s="69"/>
      <c r="S417" s="69"/>
      <c r="T417" s="69"/>
      <c r="U417" s="69"/>
      <c r="V417" s="69"/>
      <c r="W417" s="69"/>
      <c r="X417" s="69"/>
      <c r="Y417" s="69"/>
      <c r="Z417" s="69"/>
      <c r="AA417" s="69"/>
      <c r="AB417" s="69"/>
      <c r="AC417" s="69"/>
      <c r="AD417" s="69"/>
      <c r="AE417" s="69"/>
      <c r="AF417" s="69"/>
    </row>
    <row r="418" spans="1:32" ht="15.75" customHeight="1" x14ac:dyDescent="0.3">
      <c r="A418" s="433"/>
      <c r="B418" s="433"/>
      <c r="C418" s="69"/>
      <c r="D418" s="69"/>
      <c r="E418" s="69"/>
      <c r="F418" s="69"/>
      <c r="G418" s="69"/>
      <c r="H418" s="69"/>
      <c r="I418" s="69"/>
      <c r="J418" s="69"/>
      <c r="K418" s="448"/>
      <c r="L418" s="448"/>
      <c r="M418" s="448"/>
      <c r="N418" s="69"/>
      <c r="O418" s="69"/>
      <c r="P418" s="69"/>
      <c r="Q418" s="69"/>
      <c r="R418" s="69"/>
      <c r="S418" s="69"/>
      <c r="T418" s="69"/>
      <c r="U418" s="69"/>
      <c r="V418" s="69"/>
      <c r="W418" s="69"/>
      <c r="X418" s="69"/>
      <c r="Y418" s="69"/>
      <c r="Z418" s="69"/>
      <c r="AA418" s="69"/>
      <c r="AB418" s="69"/>
      <c r="AC418" s="69"/>
      <c r="AD418" s="69"/>
      <c r="AE418" s="69"/>
      <c r="AF418" s="69"/>
    </row>
    <row r="419" spans="1:32" ht="15.75" customHeight="1" x14ac:dyDescent="0.3">
      <c r="A419" s="433"/>
      <c r="B419" s="433"/>
      <c r="C419" s="69"/>
      <c r="D419" s="69"/>
      <c r="E419" s="69"/>
      <c r="F419" s="69"/>
      <c r="G419" s="69"/>
      <c r="H419" s="69"/>
      <c r="I419" s="69"/>
      <c r="J419" s="69"/>
      <c r="K419" s="448"/>
      <c r="L419" s="448"/>
      <c r="M419" s="448"/>
      <c r="N419" s="69"/>
      <c r="O419" s="69"/>
      <c r="P419" s="69"/>
      <c r="Q419" s="69"/>
      <c r="R419" s="69"/>
      <c r="S419" s="69"/>
      <c r="T419" s="69"/>
      <c r="U419" s="69"/>
      <c r="V419" s="69"/>
      <c r="W419" s="69"/>
      <c r="X419" s="69"/>
      <c r="Y419" s="69"/>
      <c r="Z419" s="69"/>
      <c r="AA419" s="69"/>
      <c r="AB419" s="69"/>
      <c r="AC419" s="69"/>
      <c r="AD419" s="69"/>
      <c r="AE419" s="69"/>
      <c r="AF419" s="69"/>
    </row>
    <row r="420" spans="1:32" ht="15.75" customHeight="1" x14ac:dyDescent="0.3">
      <c r="A420" s="433"/>
      <c r="B420" s="433"/>
      <c r="C420" s="69"/>
      <c r="D420" s="69"/>
      <c r="E420" s="69"/>
      <c r="F420" s="69"/>
      <c r="G420" s="69"/>
      <c r="H420" s="69"/>
      <c r="I420" s="69"/>
      <c r="J420" s="69"/>
      <c r="K420" s="448"/>
      <c r="L420" s="448"/>
      <c r="M420" s="448"/>
      <c r="N420" s="69"/>
      <c r="O420" s="69"/>
      <c r="P420" s="69"/>
      <c r="Q420" s="69"/>
      <c r="R420" s="69"/>
      <c r="S420" s="69"/>
      <c r="T420" s="69"/>
      <c r="U420" s="69"/>
      <c r="V420" s="69"/>
      <c r="W420" s="69"/>
      <c r="X420" s="69"/>
      <c r="Y420" s="69"/>
      <c r="Z420" s="69"/>
      <c r="AA420" s="69"/>
      <c r="AB420" s="69"/>
      <c r="AC420" s="69"/>
      <c r="AD420" s="69"/>
      <c r="AE420" s="69"/>
      <c r="AF420" s="69"/>
    </row>
    <row r="421" spans="1:32" ht="15.75" customHeight="1" x14ac:dyDescent="0.3">
      <c r="A421" s="433"/>
      <c r="B421" s="433"/>
      <c r="C421" s="69"/>
      <c r="D421" s="69"/>
      <c r="E421" s="69"/>
      <c r="F421" s="69"/>
      <c r="G421" s="69"/>
      <c r="H421" s="69"/>
      <c r="I421" s="69"/>
      <c r="J421" s="69"/>
      <c r="K421" s="448"/>
      <c r="L421" s="448"/>
      <c r="M421" s="448"/>
      <c r="N421" s="69"/>
      <c r="O421" s="69"/>
      <c r="P421" s="69"/>
      <c r="Q421" s="69"/>
      <c r="R421" s="69"/>
      <c r="S421" s="69"/>
      <c r="T421" s="69"/>
      <c r="U421" s="69"/>
      <c r="V421" s="69"/>
      <c r="W421" s="69"/>
      <c r="X421" s="69"/>
      <c r="Y421" s="69"/>
      <c r="Z421" s="69"/>
      <c r="AA421" s="69"/>
      <c r="AB421" s="69"/>
      <c r="AC421" s="69"/>
      <c r="AD421" s="69"/>
      <c r="AE421" s="69"/>
      <c r="AF421" s="69"/>
    </row>
    <row r="422" spans="1:32" ht="15.75" customHeight="1" x14ac:dyDescent="0.3">
      <c r="A422" s="433"/>
      <c r="B422" s="433"/>
      <c r="C422" s="69"/>
      <c r="D422" s="69"/>
      <c r="E422" s="69"/>
      <c r="F422" s="69"/>
      <c r="G422" s="69"/>
      <c r="H422" s="69"/>
      <c r="I422" s="69"/>
      <c r="J422" s="69"/>
      <c r="K422" s="448"/>
      <c r="L422" s="448"/>
      <c r="M422" s="448"/>
      <c r="N422" s="69"/>
      <c r="O422" s="69"/>
      <c r="P422" s="69"/>
      <c r="Q422" s="69"/>
      <c r="R422" s="69"/>
      <c r="S422" s="69"/>
      <c r="T422" s="69"/>
      <c r="U422" s="69"/>
      <c r="V422" s="69"/>
      <c r="W422" s="69"/>
      <c r="X422" s="69"/>
      <c r="Y422" s="69"/>
      <c r="Z422" s="69"/>
      <c r="AA422" s="69"/>
      <c r="AB422" s="69"/>
      <c r="AC422" s="69"/>
      <c r="AD422" s="69"/>
      <c r="AE422" s="69"/>
      <c r="AF422" s="69"/>
    </row>
    <row r="423" spans="1:32" ht="15.75" customHeight="1" x14ac:dyDescent="0.3">
      <c r="A423" s="433"/>
      <c r="B423" s="433"/>
      <c r="C423" s="69"/>
      <c r="D423" s="69"/>
      <c r="E423" s="69"/>
      <c r="F423" s="69"/>
      <c r="G423" s="69"/>
      <c r="H423" s="69"/>
      <c r="I423" s="69"/>
      <c r="J423" s="69"/>
      <c r="K423" s="448"/>
      <c r="L423" s="448"/>
      <c r="M423" s="448"/>
      <c r="N423" s="69"/>
      <c r="O423" s="69"/>
      <c r="P423" s="69"/>
      <c r="Q423" s="69"/>
      <c r="R423" s="69"/>
      <c r="S423" s="69"/>
      <c r="T423" s="69"/>
      <c r="U423" s="69"/>
      <c r="V423" s="69"/>
      <c r="W423" s="69"/>
      <c r="X423" s="69"/>
      <c r="Y423" s="69"/>
      <c r="Z423" s="69"/>
      <c r="AA423" s="69"/>
      <c r="AB423" s="69"/>
      <c r="AC423" s="69"/>
      <c r="AD423" s="69"/>
      <c r="AE423" s="69"/>
      <c r="AF423" s="69"/>
    </row>
    <row r="424" spans="1:32" ht="15.75" customHeight="1" x14ac:dyDescent="0.3">
      <c r="A424" s="433"/>
      <c r="B424" s="433"/>
      <c r="C424" s="69"/>
      <c r="D424" s="69"/>
      <c r="E424" s="69"/>
      <c r="F424" s="69"/>
      <c r="G424" s="69"/>
      <c r="H424" s="69"/>
      <c r="I424" s="69"/>
      <c r="J424" s="69"/>
      <c r="K424" s="448"/>
      <c r="L424" s="448"/>
      <c r="M424" s="448"/>
      <c r="N424" s="69"/>
      <c r="O424" s="69"/>
      <c r="P424" s="69"/>
      <c r="Q424" s="69"/>
      <c r="R424" s="69"/>
      <c r="S424" s="69"/>
      <c r="T424" s="69"/>
      <c r="U424" s="69"/>
      <c r="V424" s="69"/>
      <c r="W424" s="69"/>
      <c r="X424" s="69"/>
      <c r="Y424" s="69"/>
      <c r="Z424" s="69"/>
      <c r="AA424" s="69"/>
      <c r="AB424" s="69"/>
      <c r="AC424" s="69"/>
      <c r="AD424" s="69"/>
      <c r="AE424" s="69"/>
      <c r="AF424" s="69"/>
    </row>
    <row r="425" spans="1:32" ht="15.75" customHeight="1" x14ac:dyDescent="0.3">
      <c r="A425" s="433"/>
      <c r="B425" s="433"/>
      <c r="C425" s="69"/>
      <c r="D425" s="69"/>
      <c r="E425" s="69"/>
      <c r="F425" s="69"/>
      <c r="G425" s="69"/>
      <c r="H425" s="69"/>
      <c r="I425" s="69"/>
      <c r="J425" s="69"/>
      <c r="K425" s="448"/>
      <c r="L425" s="448"/>
      <c r="M425" s="448"/>
      <c r="N425" s="69"/>
      <c r="O425" s="69"/>
      <c r="P425" s="69"/>
      <c r="Q425" s="69"/>
      <c r="R425" s="69"/>
      <c r="S425" s="69"/>
      <c r="T425" s="69"/>
      <c r="U425" s="69"/>
      <c r="V425" s="69"/>
      <c r="W425" s="69"/>
      <c r="X425" s="69"/>
      <c r="Y425" s="69"/>
      <c r="Z425" s="69"/>
      <c r="AA425" s="69"/>
      <c r="AB425" s="69"/>
      <c r="AC425" s="69"/>
      <c r="AD425" s="69"/>
      <c r="AE425" s="69"/>
      <c r="AF425" s="69"/>
    </row>
    <row r="426" spans="1:32" ht="15.75" customHeight="1" x14ac:dyDescent="0.3">
      <c r="A426" s="433"/>
      <c r="B426" s="433"/>
      <c r="C426" s="69"/>
      <c r="D426" s="69"/>
      <c r="E426" s="69"/>
      <c r="F426" s="69"/>
      <c r="G426" s="69"/>
      <c r="H426" s="69"/>
      <c r="I426" s="69"/>
      <c r="J426" s="69"/>
      <c r="K426" s="448"/>
      <c r="L426" s="448"/>
      <c r="M426" s="448"/>
      <c r="N426" s="69"/>
      <c r="O426" s="69"/>
      <c r="P426" s="69"/>
      <c r="Q426" s="69"/>
      <c r="R426" s="69"/>
      <c r="S426" s="69"/>
      <c r="T426" s="69"/>
      <c r="U426" s="69"/>
      <c r="V426" s="69"/>
      <c r="W426" s="69"/>
      <c r="X426" s="69"/>
      <c r="Y426" s="69"/>
      <c r="Z426" s="69"/>
      <c r="AA426" s="69"/>
      <c r="AB426" s="69"/>
      <c r="AC426" s="69"/>
      <c r="AD426" s="69"/>
      <c r="AE426" s="69"/>
      <c r="AF426" s="69"/>
    </row>
    <row r="427" spans="1:32" ht="15.75" customHeight="1" x14ac:dyDescent="0.3">
      <c r="A427" s="433"/>
      <c r="B427" s="433"/>
      <c r="C427" s="69"/>
      <c r="D427" s="69"/>
      <c r="E427" s="69"/>
      <c r="F427" s="69"/>
      <c r="G427" s="69"/>
      <c r="H427" s="69"/>
      <c r="I427" s="69"/>
      <c r="J427" s="69"/>
      <c r="K427" s="448"/>
      <c r="L427" s="448"/>
      <c r="M427" s="448"/>
      <c r="N427" s="69"/>
      <c r="O427" s="69"/>
      <c r="P427" s="69"/>
      <c r="Q427" s="69"/>
      <c r="R427" s="69"/>
      <c r="S427" s="69"/>
      <c r="T427" s="69"/>
      <c r="U427" s="69"/>
      <c r="V427" s="69"/>
      <c r="W427" s="69"/>
      <c r="X427" s="69"/>
      <c r="Y427" s="69"/>
      <c r="Z427" s="69"/>
      <c r="AA427" s="69"/>
      <c r="AB427" s="69"/>
      <c r="AC427" s="69"/>
      <c r="AD427" s="69"/>
      <c r="AE427" s="69"/>
      <c r="AF427" s="69"/>
    </row>
    <row r="428" spans="1:32" ht="15.75" customHeight="1" x14ac:dyDescent="0.3">
      <c r="A428" s="433"/>
      <c r="B428" s="433"/>
      <c r="C428" s="69"/>
      <c r="D428" s="69"/>
      <c r="E428" s="69"/>
      <c r="F428" s="69"/>
      <c r="G428" s="69"/>
      <c r="H428" s="69"/>
      <c r="I428" s="69"/>
      <c r="J428" s="69"/>
      <c r="K428" s="448"/>
      <c r="L428" s="448"/>
      <c r="M428" s="448"/>
      <c r="N428" s="69"/>
      <c r="O428" s="69"/>
      <c r="P428" s="69"/>
      <c r="Q428" s="69"/>
      <c r="R428" s="69"/>
      <c r="S428" s="69"/>
      <c r="T428" s="69"/>
      <c r="U428" s="69"/>
      <c r="V428" s="69"/>
      <c r="W428" s="69"/>
      <c r="X428" s="69"/>
      <c r="Y428" s="69"/>
      <c r="Z428" s="69"/>
      <c r="AA428" s="69"/>
      <c r="AB428" s="69"/>
      <c r="AC428" s="69"/>
      <c r="AD428" s="69"/>
      <c r="AE428" s="69"/>
      <c r="AF428" s="69"/>
    </row>
    <row r="429" spans="1:32" ht="15.75" customHeight="1" x14ac:dyDescent="0.3">
      <c r="A429" s="433"/>
      <c r="B429" s="433"/>
      <c r="C429" s="69"/>
      <c r="D429" s="69"/>
      <c r="E429" s="69"/>
      <c r="F429" s="69"/>
      <c r="G429" s="69"/>
      <c r="H429" s="69"/>
      <c r="I429" s="69"/>
      <c r="J429" s="69"/>
      <c r="K429" s="448"/>
      <c r="L429" s="448"/>
      <c r="M429" s="448"/>
      <c r="N429" s="69"/>
      <c r="O429" s="69"/>
      <c r="P429" s="69"/>
      <c r="Q429" s="69"/>
      <c r="R429" s="69"/>
      <c r="S429" s="69"/>
      <c r="T429" s="69"/>
      <c r="U429" s="69"/>
      <c r="V429" s="69"/>
      <c r="W429" s="69"/>
      <c r="X429" s="69"/>
      <c r="Y429" s="69"/>
      <c r="Z429" s="69"/>
      <c r="AA429" s="69"/>
      <c r="AB429" s="69"/>
      <c r="AC429" s="69"/>
      <c r="AD429" s="69"/>
      <c r="AE429" s="69"/>
      <c r="AF429" s="69"/>
    </row>
    <row r="430" spans="1:32" ht="15.75" customHeight="1" x14ac:dyDescent="0.3">
      <c r="A430" s="433"/>
      <c r="B430" s="433"/>
      <c r="C430" s="69"/>
      <c r="D430" s="69"/>
      <c r="E430" s="69"/>
      <c r="F430" s="69"/>
      <c r="G430" s="69"/>
      <c r="H430" s="69"/>
      <c r="I430" s="69"/>
      <c r="J430" s="69"/>
      <c r="K430" s="448"/>
      <c r="L430" s="448"/>
      <c r="M430" s="448"/>
      <c r="N430" s="69"/>
      <c r="O430" s="69"/>
      <c r="P430" s="69"/>
      <c r="Q430" s="69"/>
      <c r="R430" s="69"/>
      <c r="S430" s="69"/>
      <c r="T430" s="69"/>
      <c r="U430" s="69"/>
      <c r="V430" s="69"/>
      <c r="W430" s="69"/>
      <c r="X430" s="69"/>
      <c r="Y430" s="69"/>
      <c r="Z430" s="69"/>
      <c r="AA430" s="69"/>
      <c r="AB430" s="69"/>
      <c r="AC430" s="69"/>
      <c r="AD430" s="69"/>
      <c r="AE430" s="69"/>
      <c r="AF430" s="69"/>
    </row>
    <row r="431" spans="1:32" ht="15.75" customHeight="1" x14ac:dyDescent="0.3">
      <c r="A431" s="433"/>
      <c r="B431" s="433"/>
      <c r="C431" s="69"/>
      <c r="D431" s="69"/>
      <c r="E431" s="69"/>
      <c r="F431" s="69"/>
      <c r="G431" s="69"/>
      <c r="H431" s="69"/>
      <c r="I431" s="69"/>
      <c r="J431" s="69"/>
      <c r="K431" s="448"/>
      <c r="L431" s="448"/>
      <c r="M431" s="448"/>
      <c r="N431" s="69"/>
      <c r="O431" s="69"/>
      <c r="P431" s="69"/>
      <c r="Q431" s="69"/>
      <c r="R431" s="69"/>
      <c r="S431" s="69"/>
      <c r="T431" s="69"/>
      <c r="U431" s="69"/>
      <c r="V431" s="69"/>
      <c r="W431" s="69"/>
      <c r="X431" s="69"/>
      <c r="Y431" s="69"/>
      <c r="Z431" s="69"/>
      <c r="AA431" s="69"/>
      <c r="AB431" s="69"/>
      <c r="AC431" s="69"/>
      <c r="AD431" s="69"/>
      <c r="AE431" s="69"/>
      <c r="AF431" s="69"/>
    </row>
    <row r="432" spans="1:32" ht="15.75" customHeight="1" x14ac:dyDescent="0.3">
      <c r="A432" s="433"/>
      <c r="B432" s="433"/>
      <c r="C432" s="69"/>
      <c r="D432" s="69"/>
      <c r="E432" s="69"/>
      <c r="F432" s="69"/>
      <c r="G432" s="69"/>
      <c r="H432" s="69"/>
      <c r="I432" s="69"/>
      <c r="J432" s="69"/>
      <c r="K432" s="448"/>
      <c r="L432" s="448"/>
      <c r="M432" s="448"/>
      <c r="N432" s="69"/>
      <c r="O432" s="69"/>
      <c r="P432" s="69"/>
      <c r="Q432" s="69"/>
      <c r="R432" s="69"/>
      <c r="S432" s="69"/>
      <c r="T432" s="69"/>
      <c r="U432" s="69"/>
      <c r="V432" s="69"/>
      <c r="W432" s="69"/>
      <c r="X432" s="69"/>
      <c r="Y432" s="69"/>
      <c r="Z432" s="69"/>
      <c r="AA432" s="69"/>
      <c r="AB432" s="69"/>
      <c r="AC432" s="69"/>
      <c r="AD432" s="69"/>
      <c r="AE432" s="69"/>
      <c r="AF432" s="69"/>
    </row>
    <row r="433" spans="1:32" ht="15.75" customHeight="1" x14ac:dyDescent="0.3">
      <c r="A433" s="433"/>
      <c r="B433" s="433"/>
      <c r="C433" s="69"/>
      <c r="D433" s="69"/>
      <c r="E433" s="69"/>
      <c r="F433" s="69"/>
      <c r="G433" s="69"/>
      <c r="H433" s="69"/>
      <c r="I433" s="69"/>
      <c r="J433" s="69"/>
      <c r="K433" s="448"/>
      <c r="L433" s="448"/>
      <c r="M433" s="448"/>
      <c r="N433" s="69"/>
      <c r="O433" s="69"/>
      <c r="P433" s="69"/>
      <c r="Q433" s="69"/>
      <c r="R433" s="69"/>
      <c r="S433" s="69"/>
      <c r="T433" s="69"/>
      <c r="U433" s="69"/>
      <c r="V433" s="69"/>
      <c r="W433" s="69"/>
      <c r="X433" s="69"/>
      <c r="Y433" s="69"/>
      <c r="Z433" s="69"/>
      <c r="AA433" s="69"/>
      <c r="AB433" s="69"/>
      <c r="AC433" s="69"/>
      <c r="AD433" s="69"/>
      <c r="AE433" s="69"/>
      <c r="AF433" s="69"/>
    </row>
    <row r="434" spans="1:32" ht="15.75" customHeight="1" x14ac:dyDescent="0.3">
      <c r="A434" s="433"/>
      <c r="B434" s="433"/>
      <c r="C434" s="69"/>
      <c r="D434" s="69"/>
      <c r="E434" s="69"/>
      <c r="F434" s="69"/>
      <c r="G434" s="69"/>
      <c r="H434" s="69"/>
      <c r="I434" s="69"/>
      <c r="J434" s="69"/>
      <c r="K434" s="448"/>
      <c r="L434" s="448"/>
      <c r="M434" s="448"/>
      <c r="N434" s="69"/>
      <c r="O434" s="69"/>
      <c r="P434" s="69"/>
      <c r="Q434" s="69"/>
      <c r="R434" s="69"/>
      <c r="S434" s="69"/>
      <c r="T434" s="69"/>
      <c r="U434" s="69"/>
      <c r="V434" s="69"/>
      <c r="W434" s="69"/>
      <c r="X434" s="69"/>
      <c r="Y434" s="69"/>
      <c r="Z434" s="69"/>
      <c r="AA434" s="69"/>
      <c r="AB434" s="69"/>
      <c r="AC434" s="69"/>
      <c r="AD434" s="69"/>
      <c r="AE434" s="69"/>
      <c r="AF434" s="69"/>
    </row>
    <row r="435" spans="1:32" ht="15.75" customHeight="1" x14ac:dyDescent="0.3">
      <c r="A435" s="433"/>
      <c r="B435" s="433"/>
      <c r="C435" s="69"/>
      <c r="D435" s="69"/>
      <c r="E435" s="69"/>
      <c r="F435" s="69"/>
      <c r="G435" s="69"/>
      <c r="H435" s="69"/>
      <c r="I435" s="69"/>
      <c r="J435" s="69"/>
      <c r="K435" s="448"/>
      <c r="L435" s="448"/>
      <c r="M435" s="448"/>
      <c r="N435" s="69"/>
      <c r="O435" s="69"/>
      <c r="P435" s="69"/>
      <c r="Q435" s="69"/>
      <c r="R435" s="69"/>
      <c r="S435" s="69"/>
      <c r="T435" s="69"/>
      <c r="U435" s="69"/>
      <c r="V435" s="69"/>
      <c r="W435" s="69"/>
      <c r="X435" s="69"/>
      <c r="Y435" s="69"/>
      <c r="Z435" s="69"/>
      <c r="AA435" s="69"/>
      <c r="AB435" s="69"/>
      <c r="AC435" s="69"/>
      <c r="AD435" s="69"/>
      <c r="AE435" s="69"/>
      <c r="AF435" s="69"/>
    </row>
    <row r="436" spans="1:32" ht="15.75" customHeight="1" x14ac:dyDescent="0.3">
      <c r="A436" s="433"/>
      <c r="B436" s="433"/>
      <c r="C436" s="69"/>
      <c r="D436" s="69"/>
      <c r="E436" s="69"/>
      <c r="F436" s="69"/>
      <c r="G436" s="69"/>
      <c r="H436" s="69"/>
      <c r="I436" s="69"/>
      <c r="J436" s="69"/>
      <c r="K436" s="448"/>
      <c r="L436" s="448"/>
      <c r="M436" s="448"/>
      <c r="N436" s="69"/>
      <c r="O436" s="69"/>
      <c r="P436" s="69"/>
      <c r="Q436" s="69"/>
      <c r="R436" s="69"/>
      <c r="S436" s="69"/>
      <c r="T436" s="69"/>
      <c r="U436" s="69"/>
      <c r="V436" s="69"/>
      <c r="W436" s="69"/>
      <c r="X436" s="69"/>
      <c r="Y436" s="69"/>
      <c r="Z436" s="69"/>
      <c r="AA436" s="69"/>
      <c r="AB436" s="69"/>
      <c r="AC436" s="69"/>
      <c r="AD436" s="69"/>
      <c r="AE436" s="69"/>
      <c r="AF436" s="69"/>
    </row>
    <row r="437" spans="1:32" ht="15.75" customHeight="1" x14ac:dyDescent="0.3">
      <c r="A437" s="433"/>
      <c r="B437" s="433"/>
      <c r="C437" s="69"/>
      <c r="D437" s="69"/>
      <c r="E437" s="69"/>
      <c r="F437" s="69"/>
      <c r="G437" s="69"/>
      <c r="H437" s="69"/>
      <c r="I437" s="69"/>
      <c r="J437" s="69"/>
      <c r="K437" s="448"/>
      <c r="L437" s="448"/>
      <c r="M437" s="448"/>
      <c r="N437" s="69"/>
      <c r="O437" s="69"/>
      <c r="P437" s="69"/>
      <c r="Q437" s="69"/>
      <c r="R437" s="69"/>
      <c r="S437" s="69"/>
      <c r="T437" s="69"/>
      <c r="U437" s="69"/>
      <c r="V437" s="69"/>
      <c r="W437" s="69"/>
      <c r="X437" s="69"/>
      <c r="Y437" s="69"/>
      <c r="Z437" s="69"/>
      <c r="AA437" s="69"/>
      <c r="AB437" s="69"/>
      <c r="AC437" s="69"/>
      <c r="AD437" s="69"/>
      <c r="AE437" s="69"/>
      <c r="AF437" s="69"/>
    </row>
    <row r="438" spans="1:32" ht="15.75" customHeight="1" x14ac:dyDescent="0.3">
      <c r="A438" s="433"/>
      <c r="B438" s="433"/>
      <c r="C438" s="69"/>
      <c r="D438" s="69"/>
      <c r="E438" s="69"/>
      <c r="F438" s="69"/>
      <c r="G438" s="69"/>
      <c r="H438" s="69"/>
      <c r="I438" s="69"/>
      <c r="J438" s="69"/>
      <c r="K438" s="448"/>
      <c r="L438" s="448"/>
      <c r="M438" s="448"/>
      <c r="N438" s="69"/>
      <c r="O438" s="69"/>
      <c r="P438" s="69"/>
      <c r="Q438" s="69"/>
      <c r="R438" s="69"/>
      <c r="S438" s="69"/>
      <c r="T438" s="69"/>
      <c r="U438" s="69"/>
      <c r="V438" s="69"/>
      <c r="W438" s="69"/>
      <c r="X438" s="69"/>
      <c r="Y438" s="69"/>
      <c r="Z438" s="69"/>
      <c r="AA438" s="69"/>
      <c r="AB438" s="69"/>
      <c r="AC438" s="69"/>
      <c r="AD438" s="69"/>
      <c r="AE438" s="69"/>
      <c r="AF438" s="69"/>
    </row>
    <row r="439" spans="1:32" ht="15.75" customHeight="1" x14ac:dyDescent="0.3">
      <c r="A439" s="433"/>
      <c r="B439" s="433"/>
      <c r="C439" s="69"/>
      <c r="D439" s="69"/>
      <c r="E439" s="69"/>
      <c r="F439" s="69"/>
      <c r="G439" s="69"/>
      <c r="H439" s="69"/>
      <c r="I439" s="69"/>
      <c r="J439" s="69"/>
      <c r="K439" s="448"/>
      <c r="L439" s="448"/>
      <c r="M439" s="448"/>
      <c r="N439" s="69"/>
      <c r="O439" s="69"/>
      <c r="P439" s="69"/>
      <c r="Q439" s="69"/>
      <c r="R439" s="69"/>
      <c r="S439" s="69"/>
      <c r="T439" s="69"/>
      <c r="U439" s="69"/>
      <c r="V439" s="69"/>
      <c r="W439" s="69"/>
      <c r="X439" s="69"/>
      <c r="Y439" s="69"/>
      <c r="Z439" s="69"/>
      <c r="AA439" s="69"/>
      <c r="AB439" s="69"/>
      <c r="AC439" s="69"/>
      <c r="AD439" s="69"/>
      <c r="AE439" s="69"/>
      <c r="AF439" s="69"/>
    </row>
    <row r="440" spans="1:32" ht="15.75" customHeight="1" x14ac:dyDescent="0.3">
      <c r="A440" s="433"/>
      <c r="B440" s="433"/>
      <c r="C440" s="69"/>
      <c r="D440" s="69"/>
      <c r="E440" s="69"/>
      <c r="F440" s="69"/>
      <c r="G440" s="69"/>
      <c r="H440" s="69"/>
      <c r="I440" s="69"/>
      <c r="J440" s="69"/>
      <c r="K440" s="448"/>
      <c r="L440" s="448"/>
      <c r="M440" s="448"/>
      <c r="N440" s="69"/>
      <c r="O440" s="69"/>
      <c r="P440" s="69"/>
      <c r="Q440" s="69"/>
      <c r="R440" s="69"/>
      <c r="S440" s="69"/>
      <c r="T440" s="69"/>
      <c r="U440" s="69"/>
      <c r="V440" s="69"/>
      <c r="W440" s="69"/>
      <c r="X440" s="69"/>
      <c r="Y440" s="69"/>
      <c r="Z440" s="69"/>
      <c r="AA440" s="69"/>
      <c r="AB440" s="69"/>
      <c r="AC440" s="69"/>
      <c r="AD440" s="69"/>
      <c r="AE440" s="69"/>
      <c r="AF440" s="69"/>
    </row>
    <row r="441" spans="1:32" ht="15.75" customHeight="1" x14ac:dyDescent="0.3">
      <c r="A441" s="433"/>
      <c r="B441" s="433"/>
      <c r="C441" s="69"/>
      <c r="D441" s="69"/>
      <c r="E441" s="69"/>
      <c r="F441" s="69"/>
      <c r="G441" s="69"/>
      <c r="H441" s="69"/>
      <c r="I441" s="69"/>
      <c r="J441" s="69"/>
      <c r="K441" s="448"/>
      <c r="L441" s="448"/>
      <c r="M441" s="448"/>
      <c r="N441" s="69"/>
      <c r="O441" s="69"/>
      <c r="P441" s="69"/>
      <c r="Q441" s="69"/>
      <c r="R441" s="69"/>
      <c r="S441" s="69"/>
      <c r="T441" s="69"/>
      <c r="U441" s="69"/>
      <c r="V441" s="69"/>
      <c r="W441" s="69"/>
      <c r="X441" s="69"/>
      <c r="Y441" s="69"/>
      <c r="Z441" s="69"/>
      <c r="AA441" s="69"/>
      <c r="AB441" s="69"/>
      <c r="AC441" s="69"/>
      <c r="AD441" s="69"/>
      <c r="AE441" s="69"/>
      <c r="AF441" s="69"/>
    </row>
    <row r="442" spans="1:32" ht="15.75" customHeight="1" x14ac:dyDescent="0.3">
      <c r="A442" s="433"/>
      <c r="B442" s="433"/>
      <c r="C442" s="69"/>
      <c r="D442" s="69"/>
      <c r="E442" s="69"/>
      <c r="F442" s="69"/>
      <c r="G442" s="69"/>
      <c r="H442" s="69"/>
      <c r="I442" s="69"/>
      <c r="J442" s="69"/>
      <c r="K442" s="448"/>
      <c r="L442" s="448"/>
      <c r="M442" s="448"/>
      <c r="N442" s="69"/>
      <c r="O442" s="69"/>
      <c r="P442" s="69"/>
      <c r="Q442" s="69"/>
      <c r="R442" s="69"/>
      <c r="S442" s="69"/>
      <c r="T442" s="69"/>
      <c r="U442" s="69"/>
      <c r="V442" s="69"/>
      <c r="W442" s="69"/>
      <c r="X442" s="69"/>
      <c r="Y442" s="69"/>
      <c r="Z442" s="69"/>
      <c r="AA442" s="69"/>
      <c r="AB442" s="69"/>
      <c r="AC442" s="69"/>
      <c r="AD442" s="69"/>
      <c r="AE442" s="69"/>
      <c r="AF442" s="69"/>
    </row>
    <row r="443" spans="1:32" ht="15.75" customHeight="1" x14ac:dyDescent="0.3">
      <c r="A443" s="433"/>
      <c r="B443" s="433"/>
      <c r="C443" s="69"/>
      <c r="D443" s="69"/>
      <c r="E443" s="69"/>
      <c r="F443" s="69"/>
      <c r="G443" s="69"/>
      <c r="H443" s="69"/>
      <c r="I443" s="69"/>
      <c r="J443" s="69"/>
      <c r="K443" s="448"/>
      <c r="L443" s="448"/>
      <c r="M443" s="448"/>
      <c r="N443" s="69"/>
      <c r="O443" s="69"/>
      <c r="P443" s="69"/>
      <c r="Q443" s="69"/>
      <c r="R443" s="69"/>
      <c r="S443" s="69"/>
      <c r="T443" s="69"/>
      <c r="U443" s="69"/>
      <c r="V443" s="69"/>
      <c r="W443" s="69"/>
      <c r="X443" s="69"/>
      <c r="Y443" s="69"/>
      <c r="Z443" s="69"/>
      <c r="AA443" s="69"/>
      <c r="AB443" s="69"/>
      <c r="AC443" s="69"/>
      <c r="AD443" s="69"/>
      <c r="AE443" s="69"/>
      <c r="AF443" s="69"/>
    </row>
    <row r="444" spans="1:32" ht="15.75" customHeight="1" x14ac:dyDescent="0.3">
      <c r="A444" s="433"/>
      <c r="B444" s="433"/>
      <c r="C444" s="69"/>
      <c r="D444" s="69"/>
      <c r="E444" s="69"/>
      <c r="F444" s="69"/>
      <c r="G444" s="69"/>
      <c r="H444" s="69"/>
      <c r="I444" s="69"/>
      <c r="J444" s="69"/>
      <c r="K444" s="448"/>
      <c r="L444" s="448"/>
      <c r="M444" s="448"/>
      <c r="N444" s="69"/>
      <c r="O444" s="69"/>
      <c r="P444" s="69"/>
      <c r="Q444" s="69"/>
      <c r="R444" s="69"/>
      <c r="S444" s="69"/>
      <c r="T444" s="69"/>
      <c r="U444" s="69"/>
      <c r="V444" s="69"/>
      <c r="W444" s="69"/>
      <c r="X444" s="69"/>
      <c r="Y444" s="69"/>
      <c r="Z444" s="69"/>
      <c r="AA444" s="69"/>
      <c r="AB444" s="69"/>
      <c r="AC444" s="69"/>
      <c r="AD444" s="69"/>
      <c r="AE444" s="69"/>
      <c r="AF444" s="69"/>
    </row>
    <row r="445" spans="1:32" ht="15.75" customHeight="1" x14ac:dyDescent="0.3">
      <c r="A445" s="433"/>
      <c r="B445" s="433"/>
      <c r="C445" s="69"/>
      <c r="D445" s="69"/>
      <c r="E445" s="69"/>
      <c r="F445" s="69"/>
      <c r="G445" s="69"/>
      <c r="H445" s="69"/>
      <c r="I445" s="69"/>
      <c r="J445" s="69"/>
      <c r="K445" s="448"/>
      <c r="L445" s="448"/>
      <c r="M445" s="448"/>
      <c r="N445" s="69"/>
      <c r="O445" s="69"/>
      <c r="P445" s="69"/>
      <c r="Q445" s="69"/>
      <c r="R445" s="69"/>
      <c r="S445" s="69"/>
      <c r="T445" s="69"/>
      <c r="U445" s="69"/>
      <c r="V445" s="69"/>
      <c r="W445" s="69"/>
      <c r="X445" s="69"/>
      <c r="Y445" s="69"/>
      <c r="Z445" s="69"/>
      <c r="AA445" s="69"/>
      <c r="AB445" s="69"/>
      <c r="AC445" s="69"/>
      <c r="AD445" s="69"/>
      <c r="AE445" s="69"/>
      <c r="AF445" s="69"/>
    </row>
    <row r="446" spans="1:32" ht="15.75" customHeight="1" x14ac:dyDescent="0.3">
      <c r="A446" s="433"/>
      <c r="B446" s="433"/>
      <c r="C446" s="69"/>
      <c r="D446" s="69"/>
      <c r="E446" s="69"/>
      <c r="F446" s="69"/>
      <c r="G446" s="69"/>
      <c r="H446" s="69"/>
      <c r="I446" s="69"/>
      <c r="J446" s="69"/>
      <c r="K446" s="448"/>
      <c r="L446" s="448"/>
      <c r="M446" s="448"/>
      <c r="N446" s="69"/>
      <c r="O446" s="69"/>
      <c r="P446" s="69"/>
      <c r="Q446" s="69"/>
      <c r="R446" s="69"/>
      <c r="S446" s="69"/>
      <c r="T446" s="69"/>
      <c r="U446" s="69"/>
      <c r="V446" s="69"/>
      <c r="W446" s="69"/>
      <c r="X446" s="69"/>
      <c r="Y446" s="69"/>
      <c r="Z446" s="69"/>
      <c r="AA446" s="69"/>
      <c r="AB446" s="69"/>
      <c r="AC446" s="69"/>
      <c r="AD446" s="69"/>
      <c r="AE446" s="69"/>
      <c r="AF446" s="69"/>
    </row>
    <row r="447" spans="1:32" ht="15.75" customHeight="1" x14ac:dyDescent="0.3">
      <c r="A447" s="433"/>
      <c r="B447" s="433"/>
      <c r="C447" s="69"/>
      <c r="D447" s="69"/>
      <c r="E447" s="69"/>
      <c r="F447" s="69"/>
      <c r="G447" s="69"/>
      <c r="H447" s="69"/>
      <c r="I447" s="69"/>
      <c r="J447" s="69"/>
      <c r="K447" s="448"/>
      <c r="L447" s="448"/>
      <c r="M447" s="448"/>
      <c r="N447" s="69"/>
      <c r="O447" s="69"/>
      <c r="P447" s="69"/>
      <c r="Q447" s="69"/>
      <c r="R447" s="69"/>
      <c r="S447" s="69"/>
      <c r="T447" s="69"/>
      <c r="U447" s="69"/>
      <c r="V447" s="69"/>
      <c r="W447" s="69"/>
      <c r="X447" s="69"/>
      <c r="Y447" s="69"/>
      <c r="Z447" s="69"/>
      <c r="AA447" s="69"/>
      <c r="AB447" s="69"/>
      <c r="AC447" s="69"/>
      <c r="AD447" s="69"/>
      <c r="AE447" s="69"/>
      <c r="AF447" s="69"/>
    </row>
    <row r="448" spans="1:32" ht="15.75" customHeight="1" x14ac:dyDescent="0.3">
      <c r="A448" s="433"/>
      <c r="B448" s="433"/>
      <c r="C448" s="69"/>
      <c r="D448" s="69"/>
      <c r="E448" s="69"/>
      <c r="F448" s="69"/>
      <c r="G448" s="69"/>
      <c r="H448" s="69"/>
      <c r="I448" s="69"/>
      <c r="J448" s="69"/>
      <c r="K448" s="448"/>
      <c r="L448" s="448"/>
      <c r="M448" s="448"/>
      <c r="N448" s="69"/>
      <c r="O448" s="69"/>
      <c r="P448" s="69"/>
      <c r="Q448" s="69"/>
      <c r="R448" s="69"/>
      <c r="S448" s="69"/>
      <c r="T448" s="69"/>
      <c r="U448" s="69"/>
      <c r="V448" s="69"/>
      <c r="W448" s="69"/>
      <c r="X448" s="69"/>
      <c r="Y448" s="69"/>
      <c r="Z448" s="69"/>
      <c r="AA448" s="69"/>
      <c r="AB448" s="69"/>
      <c r="AC448" s="69"/>
      <c r="AD448" s="69"/>
      <c r="AE448" s="69"/>
      <c r="AF448" s="69"/>
    </row>
    <row r="449" spans="1:32" ht="15.75" customHeight="1" x14ac:dyDescent="0.3">
      <c r="A449" s="433"/>
      <c r="B449" s="433"/>
      <c r="C449" s="69"/>
      <c r="D449" s="69"/>
      <c r="E449" s="69"/>
      <c r="F449" s="69"/>
      <c r="G449" s="69"/>
      <c r="H449" s="69"/>
      <c r="I449" s="69"/>
      <c r="J449" s="69"/>
      <c r="K449" s="448"/>
      <c r="L449" s="448"/>
      <c r="M449" s="448"/>
      <c r="N449" s="69"/>
      <c r="O449" s="69"/>
      <c r="P449" s="69"/>
      <c r="Q449" s="69"/>
      <c r="R449" s="69"/>
      <c r="S449" s="69"/>
      <c r="T449" s="69"/>
      <c r="U449" s="69"/>
      <c r="V449" s="69"/>
      <c r="W449" s="69"/>
      <c r="X449" s="69"/>
      <c r="Y449" s="69"/>
      <c r="Z449" s="69"/>
      <c r="AA449" s="69"/>
      <c r="AB449" s="69"/>
      <c r="AC449" s="69"/>
      <c r="AD449" s="69"/>
      <c r="AE449" s="69"/>
      <c r="AF449" s="69"/>
    </row>
    <row r="450" spans="1:32" ht="15.75" customHeight="1" x14ac:dyDescent="0.3">
      <c r="A450" s="433"/>
      <c r="B450" s="433"/>
      <c r="C450" s="69"/>
      <c r="D450" s="69"/>
      <c r="E450" s="69"/>
      <c r="F450" s="69"/>
      <c r="G450" s="69"/>
      <c r="H450" s="69"/>
      <c r="I450" s="69"/>
      <c r="J450" s="69"/>
      <c r="K450" s="448"/>
      <c r="L450" s="448"/>
      <c r="M450" s="448"/>
      <c r="N450" s="69"/>
      <c r="O450" s="69"/>
      <c r="P450" s="69"/>
      <c r="Q450" s="69"/>
      <c r="R450" s="69"/>
      <c r="S450" s="69"/>
      <c r="T450" s="69"/>
      <c r="U450" s="69"/>
      <c r="V450" s="69"/>
      <c r="W450" s="69"/>
      <c r="X450" s="69"/>
      <c r="Y450" s="69"/>
      <c r="Z450" s="69"/>
      <c r="AA450" s="69"/>
      <c r="AB450" s="69"/>
      <c r="AC450" s="69"/>
      <c r="AD450" s="69"/>
      <c r="AE450" s="69"/>
      <c r="AF450" s="69"/>
    </row>
    <row r="451" spans="1:32" ht="15.75" customHeight="1" x14ac:dyDescent="0.3">
      <c r="A451" s="433"/>
      <c r="B451" s="433"/>
      <c r="C451" s="69"/>
      <c r="D451" s="69"/>
      <c r="E451" s="69"/>
      <c r="F451" s="69"/>
      <c r="G451" s="69"/>
      <c r="H451" s="69"/>
      <c r="I451" s="69"/>
      <c r="J451" s="69"/>
      <c r="K451" s="448"/>
      <c r="L451" s="448"/>
      <c r="M451" s="448"/>
      <c r="N451" s="69"/>
      <c r="O451" s="69"/>
      <c r="P451" s="69"/>
      <c r="Q451" s="69"/>
      <c r="R451" s="69"/>
      <c r="S451" s="69"/>
      <c r="T451" s="69"/>
      <c r="U451" s="69"/>
      <c r="V451" s="69"/>
      <c r="W451" s="69"/>
      <c r="X451" s="69"/>
      <c r="Y451" s="69"/>
      <c r="Z451" s="69"/>
      <c r="AA451" s="69"/>
      <c r="AB451" s="69"/>
      <c r="AC451" s="69"/>
      <c r="AD451" s="69"/>
      <c r="AE451" s="69"/>
      <c r="AF451" s="69"/>
    </row>
    <row r="452" spans="1:32" ht="15.75" customHeight="1" x14ac:dyDescent="0.3">
      <c r="A452" s="433"/>
      <c r="B452" s="433"/>
      <c r="C452" s="69"/>
      <c r="D452" s="69"/>
      <c r="E452" s="69"/>
      <c r="F452" s="69"/>
      <c r="G452" s="69"/>
      <c r="H452" s="69"/>
      <c r="I452" s="69"/>
      <c r="J452" s="69"/>
      <c r="K452" s="448"/>
      <c r="L452" s="448"/>
      <c r="M452" s="448"/>
      <c r="N452" s="69"/>
      <c r="O452" s="69"/>
      <c r="P452" s="69"/>
      <c r="Q452" s="69"/>
      <c r="R452" s="69"/>
      <c r="S452" s="69"/>
      <c r="T452" s="69"/>
      <c r="U452" s="69"/>
      <c r="V452" s="69"/>
      <c r="W452" s="69"/>
      <c r="X452" s="69"/>
      <c r="Y452" s="69"/>
      <c r="Z452" s="69"/>
      <c r="AA452" s="69"/>
      <c r="AB452" s="69"/>
      <c r="AC452" s="69"/>
      <c r="AD452" s="69"/>
      <c r="AE452" s="69"/>
      <c r="AF452" s="69"/>
    </row>
    <row r="453" spans="1:32" ht="15.75" customHeight="1" x14ac:dyDescent="0.3">
      <c r="A453" s="433"/>
      <c r="B453" s="433"/>
      <c r="C453" s="69"/>
      <c r="D453" s="69"/>
      <c r="E453" s="69"/>
      <c r="F453" s="69"/>
      <c r="G453" s="69"/>
      <c r="H453" s="69"/>
      <c r="I453" s="69"/>
      <c r="J453" s="69"/>
      <c r="K453" s="448"/>
      <c r="L453" s="448"/>
      <c r="M453" s="448"/>
      <c r="N453" s="69"/>
      <c r="O453" s="69"/>
      <c r="P453" s="69"/>
      <c r="Q453" s="69"/>
      <c r="R453" s="69"/>
      <c r="S453" s="69"/>
      <c r="T453" s="69"/>
      <c r="U453" s="69"/>
      <c r="V453" s="69"/>
      <c r="W453" s="69"/>
      <c r="X453" s="69"/>
      <c r="Y453" s="69"/>
      <c r="Z453" s="69"/>
      <c r="AA453" s="69"/>
      <c r="AB453" s="69"/>
      <c r="AC453" s="69"/>
      <c r="AD453" s="69"/>
      <c r="AE453" s="69"/>
      <c r="AF453" s="69"/>
    </row>
    <row r="454" spans="1:32" ht="15.75" customHeight="1" x14ac:dyDescent="0.3">
      <c r="A454" s="433"/>
      <c r="B454" s="433"/>
      <c r="C454" s="69"/>
      <c r="D454" s="69"/>
      <c r="E454" s="69"/>
      <c r="F454" s="69"/>
      <c r="G454" s="69"/>
      <c r="H454" s="69"/>
      <c r="I454" s="69"/>
      <c r="J454" s="69"/>
      <c r="K454" s="448"/>
      <c r="L454" s="448"/>
      <c r="M454" s="448"/>
      <c r="N454" s="69"/>
      <c r="O454" s="69"/>
      <c r="P454" s="69"/>
      <c r="Q454" s="69"/>
      <c r="R454" s="69"/>
      <c r="S454" s="69"/>
      <c r="T454" s="69"/>
      <c r="U454" s="69"/>
      <c r="V454" s="69"/>
      <c r="W454" s="69"/>
      <c r="X454" s="69"/>
      <c r="Y454" s="69"/>
      <c r="Z454" s="69"/>
      <c r="AA454" s="69"/>
      <c r="AB454" s="69"/>
      <c r="AC454" s="69"/>
      <c r="AD454" s="69"/>
      <c r="AE454" s="69"/>
      <c r="AF454" s="69"/>
    </row>
    <row r="455" spans="1:32" ht="15.75" customHeight="1" x14ac:dyDescent="0.3">
      <c r="A455" s="433"/>
      <c r="B455" s="433"/>
      <c r="C455" s="69"/>
      <c r="D455" s="69"/>
      <c r="E455" s="69"/>
      <c r="F455" s="69"/>
      <c r="G455" s="69"/>
      <c r="H455" s="69"/>
      <c r="I455" s="69"/>
      <c r="J455" s="69"/>
      <c r="K455" s="448"/>
      <c r="L455" s="448"/>
      <c r="M455" s="448"/>
      <c r="N455" s="69"/>
      <c r="O455" s="69"/>
      <c r="P455" s="69"/>
      <c r="Q455" s="69"/>
      <c r="R455" s="69"/>
      <c r="S455" s="69"/>
      <c r="T455" s="69"/>
      <c r="U455" s="69"/>
      <c r="V455" s="69"/>
      <c r="W455" s="69"/>
      <c r="X455" s="69"/>
      <c r="Y455" s="69"/>
      <c r="Z455" s="69"/>
      <c r="AA455" s="69"/>
      <c r="AB455" s="69"/>
      <c r="AC455" s="69"/>
      <c r="AD455" s="69"/>
      <c r="AE455" s="69"/>
      <c r="AF455" s="69"/>
    </row>
    <row r="456" spans="1:32" ht="15.75" customHeight="1" x14ac:dyDescent="0.3">
      <c r="A456" s="433"/>
      <c r="B456" s="433"/>
      <c r="C456" s="69"/>
      <c r="D456" s="69"/>
      <c r="E456" s="69"/>
      <c r="F456" s="69"/>
      <c r="G456" s="69"/>
      <c r="H456" s="69"/>
      <c r="I456" s="69"/>
      <c r="J456" s="69"/>
      <c r="K456" s="448"/>
      <c r="L456" s="448"/>
      <c r="M456" s="448"/>
      <c r="N456" s="69"/>
      <c r="O456" s="69"/>
      <c r="P456" s="69"/>
      <c r="Q456" s="69"/>
      <c r="R456" s="69"/>
      <c r="S456" s="69"/>
      <c r="T456" s="69"/>
      <c r="U456" s="69"/>
      <c r="V456" s="69"/>
      <c r="W456" s="69"/>
      <c r="X456" s="69"/>
      <c r="Y456" s="69"/>
      <c r="Z456" s="69"/>
      <c r="AA456" s="69"/>
      <c r="AB456" s="69"/>
      <c r="AC456" s="69"/>
      <c r="AD456" s="69"/>
      <c r="AE456" s="69"/>
      <c r="AF456" s="69"/>
    </row>
    <row r="457" spans="1:32" ht="15.75" customHeight="1" x14ac:dyDescent="0.3">
      <c r="A457" s="433"/>
      <c r="B457" s="433"/>
      <c r="C457" s="69"/>
      <c r="D457" s="69"/>
      <c r="E457" s="69"/>
      <c r="F457" s="69"/>
      <c r="G457" s="69"/>
      <c r="H457" s="69"/>
      <c r="I457" s="69"/>
      <c r="J457" s="69"/>
      <c r="K457" s="448"/>
      <c r="L457" s="448"/>
      <c r="M457" s="448"/>
      <c r="N457" s="69"/>
      <c r="O457" s="69"/>
      <c r="P457" s="69"/>
      <c r="Q457" s="69"/>
      <c r="R457" s="69"/>
      <c r="S457" s="69"/>
      <c r="T457" s="69"/>
      <c r="U457" s="69"/>
      <c r="V457" s="69"/>
      <c r="W457" s="69"/>
      <c r="X457" s="69"/>
      <c r="Y457" s="69"/>
      <c r="Z457" s="69"/>
      <c r="AA457" s="69"/>
      <c r="AB457" s="69"/>
      <c r="AC457" s="69"/>
      <c r="AD457" s="69"/>
      <c r="AE457" s="69"/>
      <c r="AF457" s="69"/>
    </row>
    <row r="458" spans="1:32" ht="15.75" customHeight="1" x14ac:dyDescent="0.3">
      <c r="A458" s="433"/>
      <c r="B458" s="433"/>
      <c r="C458" s="69"/>
      <c r="D458" s="69"/>
      <c r="E458" s="69"/>
      <c r="F458" s="69"/>
      <c r="G458" s="69"/>
      <c r="H458" s="69"/>
      <c r="I458" s="69"/>
      <c r="J458" s="69"/>
      <c r="K458" s="448"/>
      <c r="L458" s="448"/>
      <c r="M458" s="448"/>
      <c r="N458" s="69"/>
      <c r="O458" s="69"/>
      <c r="P458" s="69"/>
      <c r="Q458" s="69"/>
      <c r="R458" s="69"/>
      <c r="S458" s="69"/>
      <c r="T458" s="69"/>
      <c r="U458" s="69"/>
      <c r="V458" s="69"/>
      <c r="W458" s="69"/>
      <c r="X458" s="69"/>
      <c r="Y458" s="69"/>
      <c r="Z458" s="69"/>
      <c r="AA458" s="69"/>
      <c r="AB458" s="69"/>
      <c r="AC458" s="69"/>
      <c r="AD458" s="69"/>
      <c r="AE458" s="69"/>
      <c r="AF458" s="69"/>
    </row>
    <row r="459" spans="1:32" ht="15.75" customHeight="1" x14ac:dyDescent="0.3">
      <c r="A459" s="433"/>
      <c r="B459" s="433"/>
      <c r="C459" s="69"/>
      <c r="D459" s="69"/>
      <c r="E459" s="69"/>
      <c r="F459" s="69"/>
      <c r="G459" s="69"/>
      <c r="H459" s="69"/>
      <c r="I459" s="69"/>
      <c r="J459" s="69"/>
      <c r="K459" s="448"/>
      <c r="L459" s="448"/>
      <c r="M459" s="448"/>
      <c r="N459" s="69"/>
      <c r="O459" s="69"/>
      <c r="P459" s="69"/>
      <c r="Q459" s="69"/>
      <c r="R459" s="69"/>
      <c r="S459" s="69"/>
      <c r="T459" s="69"/>
      <c r="U459" s="69"/>
      <c r="V459" s="69"/>
      <c r="W459" s="69"/>
      <c r="X459" s="69"/>
      <c r="Y459" s="69"/>
      <c r="Z459" s="69"/>
      <c r="AA459" s="69"/>
      <c r="AB459" s="69"/>
      <c r="AC459" s="69"/>
      <c r="AD459" s="69"/>
      <c r="AE459" s="69"/>
      <c r="AF459" s="69"/>
    </row>
    <row r="460" spans="1:32" ht="15.75" customHeight="1" x14ac:dyDescent="0.3">
      <c r="A460" s="433"/>
      <c r="B460" s="433"/>
      <c r="C460" s="69"/>
      <c r="D460" s="69"/>
      <c r="E460" s="69"/>
      <c r="F460" s="69"/>
      <c r="G460" s="69"/>
      <c r="H460" s="69"/>
      <c r="I460" s="69"/>
      <c r="J460" s="69"/>
      <c r="K460" s="448"/>
      <c r="L460" s="448"/>
      <c r="M460" s="448"/>
      <c r="N460" s="69"/>
      <c r="O460" s="69"/>
      <c r="P460" s="69"/>
      <c r="Q460" s="69"/>
      <c r="R460" s="69"/>
      <c r="S460" s="69"/>
      <c r="T460" s="69"/>
      <c r="U460" s="69"/>
      <c r="V460" s="69"/>
      <c r="W460" s="69"/>
      <c r="X460" s="69"/>
      <c r="Y460" s="69"/>
      <c r="Z460" s="69"/>
      <c r="AA460" s="69"/>
      <c r="AB460" s="69"/>
      <c r="AC460" s="69"/>
      <c r="AD460" s="69"/>
      <c r="AE460" s="69"/>
      <c r="AF460" s="69"/>
    </row>
    <row r="461" spans="1:32" ht="15.75" customHeight="1" x14ac:dyDescent="0.3">
      <c r="A461" s="433"/>
      <c r="B461" s="433"/>
      <c r="C461" s="69"/>
      <c r="D461" s="69"/>
      <c r="E461" s="69"/>
      <c r="F461" s="69"/>
      <c r="G461" s="69"/>
      <c r="H461" s="69"/>
      <c r="I461" s="69"/>
      <c r="J461" s="69"/>
      <c r="K461" s="448"/>
      <c r="L461" s="448"/>
      <c r="M461" s="448"/>
      <c r="N461" s="69"/>
      <c r="O461" s="69"/>
      <c r="P461" s="69"/>
      <c r="Q461" s="69"/>
      <c r="R461" s="69"/>
      <c r="S461" s="69"/>
      <c r="T461" s="69"/>
      <c r="U461" s="69"/>
      <c r="V461" s="69"/>
      <c r="W461" s="69"/>
      <c r="X461" s="69"/>
      <c r="Y461" s="69"/>
      <c r="Z461" s="69"/>
      <c r="AA461" s="69"/>
      <c r="AB461" s="69"/>
      <c r="AC461" s="69"/>
      <c r="AD461" s="69"/>
      <c r="AE461" s="69"/>
      <c r="AF461" s="69"/>
    </row>
    <row r="462" spans="1:32" ht="15.75" customHeight="1" x14ac:dyDescent="0.3">
      <c r="A462" s="433"/>
      <c r="B462" s="433"/>
      <c r="C462" s="69"/>
      <c r="D462" s="69"/>
      <c r="E462" s="69"/>
      <c r="F462" s="69"/>
      <c r="G462" s="69"/>
      <c r="H462" s="69"/>
      <c r="I462" s="69"/>
      <c r="J462" s="69"/>
      <c r="K462" s="448"/>
      <c r="L462" s="448"/>
      <c r="M462" s="448"/>
      <c r="N462" s="69"/>
      <c r="O462" s="69"/>
      <c r="P462" s="69"/>
      <c r="Q462" s="69"/>
      <c r="R462" s="69"/>
      <c r="S462" s="69"/>
      <c r="T462" s="69"/>
      <c r="U462" s="69"/>
      <c r="V462" s="69"/>
      <c r="W462" s="69"/>
      <c r="X462" s="69"/>
      <c r="Y462" s="69"/>
      <c r="Z462" s="69"/>
      <c r="AA462" s="69"/>
      <c r="AB462" s="69"/>
      <c r="AC462" s="69"/>
      <c r="AD462" s="69"/>
      <c r="AE462" s="69"/>
      <c r="AF462" s="69"/>
    </row>
    <row r="463" spans="1:32" ht="15.75" customHeight="1" x14ac:dyDescent="0.3">
      <c r="A463" s="433"/>
      <c r="B463" s="433"/>
      <c r="C463" s="69"/>
      <c r="D463" s="69"/>
      <c r="E463" s="69"/>
      <c r="F463" s="69"/>
      <c r="G463" s="69"/>
      <c r="H463" s="69"/>
      <c r="I463" s="69"/>
      <c r="J463" s="69"/>
      <c r="K463" s="448"/>
      <c r="L463" s="448"/>
      <c r="M463" s="448"/>
      <c r="N463" s="69"/>
      <c r="O463" s="69"/>
      <c r="P463" s="69"/>
      <c r="Q463" s="69"/>
      <c r="R463" s="69"/>
      <c r="S463" s="69"/>
      <c r="T463" s="69"/>
      <c r="U463" s="69"/>
      <c r="V463" s="69"/>
      <c r="W463" s="69"/>
      <c r="X463" s="69"/>
      <c r="Y463" s="69"/>
      <c r="Z463" s="69"/>
      <c r="AA463" s="69"/>
      <c r="AB463" s="69"/>
      <c r="AC463" s="69"/>
      <c r="AD463" s="69"/>
      <c r="AE463" s="69"/>
      <c r="AF463" s="69"/>
    </row>
    <row r="464" spans="1:32" ht="15.75" customHeight="1" x14ac:dyDescent="0.3">
      <c r="A464" s="433"/>
      <c r="B464" s="433"/>
      <c r="C464" s="69"/>
      <c r="D464" s="69"/>
      <c r="E464" s="69"/>
      <c r="F464" s="69"/>
      <c r="G464" s="69"/>
      <c r="H464" s="69"/>
      <c r="I464" s="69"/>
      <c r="J464" s="69"/>
      <c r="K464" s="448"/>
      <c r="L464" s="448"/>
      <c r="M464" s="448"/>
      <c r="N464" s="69"/>
      <c r="O464" s="69"/>
      <c r="P464" s="69"/>
      <c r="Q464" s="69"/>
      <c r="R464" s="69"/>
      <c r="S464" s="69"/>
      <c r="T464" s="69"/>
      <c r="U464" s="69"/>
      <c r="V464" s="69"/>
      <c r="W464" s="69"/>
      <c r="X464" s="69"/>
      <c r="Y464" s="69"/>
      <c r="Z464" s="69"/>
      <c r="AA464" s="69"/>
      <c r="AB464" s="69"/>
      <c r="AC464" s="69"/>
      <c r="AD464" s="69"/>
      <c r="AE464" s="69"/>
      <c r="AF464" s="69"/>
    </row>
    <row r="465" spans="1:32" ht="15.75" customHeight="1" x14ac:dyDescent="0.3">
      <c r="A465" s="433"/>
      <c r="B465" s="433"/>
      <c r="C465" s="69"/>
      <c r="D465" s="69"/>
      <c r="E465" s="69"/>
      <c r="F465" s="69"/>
      <c r="G465" s="69"/>
      <c r="H465" s="69"/>
      <c r="I465" s="69"/>
      <c r="J465" s="69"/>
      <c r="K465" s="448"/>
      <c r="L465" s="448"/>
      <c r="M465" s="448"/>
      <c r="N465" s="69"/>
      <c r="O465" s="69"/>
      <c r="P465" s="69"/>
      <c r="Q465" s="69"/>
      <c r="R465" s="69"/>
      <c r="S465" s="69"/>
      <c r="T465" s="69"/>
      <c r="U465" s="69"/>
      <c r="V465" s="69"/>
      <c r="W465" s="69"/>
      <c r="X465" s="69"/>
      <c r="Y465" s="69"/>
      <c r="Z465" s="69"/>
      <c r="AA465" s="69"/>
      <c r="AB465" s="69"/>
      <c r="AC465" s="69"/>
      <c r="AD465" s="69"/>
      <c r="AE465" s="69"/>
      <c r="AF465" s="69"/>
    </row>
    <row r="466" spans="1:32" ht="15.75" customHeight="1" x14ac:dyDescent="0.3">
      <c r="A466" s="433"/>
      <c r="B466" s="433"/>
      <c r="C466" s="69"/>
      <c r="D466" s="69"/>
      <c r="E466" s="69"/>
      <c r="F466" s="69"/>
      <c r="G466" s="69"/>
      <c r="H466" s="69"/>
      <c r="I466" s="69"/>
      <c r="J466" s="69"/>
      <c r="K466" s="448"/>
      <c r="L466" s="448"/>
      <c r="M466" s="448"/>
      <c r="N466" s="69"/>
      <c r="O466" s="69"/>
      <c r="P466" s="69"/>
      <c r="Q466" s="69"/>
      <c r="R466" s="69"/>
      <c r="S466" s="69"/>
      <c r="T466" s="69"/>
      <c r="U466" s="69"/>
      <c r="V466" s="69"/>
      <c r="W466" s="69"/>
      <c r="X466" s="69"/>
      <c r="Y466" s="69"/>
      <c r="Z466" s="69"/>
      <c r="AA466" s="69"/>
      <c r="AB466" s="69"/>
      <c r="AC466" s="69"/>
      <c r="AD466" s="69"/>
      <c r="AE466" s="69"/>
      <c r="AF466" s="69"/>
    </row>
    <row r="467" spans="1:32" ht="15.75" customHeight="1" x14ac:dyDescent="0.3">
      <c r="A467" s="433"/>
      <c r="B467" s="433"/>
      <c r="C467" s="69"/>
      <c r="D467" s="69"/>
      <c r="E467" s="69"/>
      <c r="F467" s="69"/>
      <c r="G467" s="69"/>
      <c r="H467" s="69"/>
      <c r="I467" s="69"/>
      <c r="J467" s="69"/>
      <c r="K467" s="448"/>
      <c r="L467" s="448"/>
      <c r="M467" s="448"/>
      <c r="N467" s="69"/>
      <c r="O467" s="69"/>
      <c r="P467" s="69"/>
      <c r="Q467" s="69"/>
      <c r="R467" s="69"/>
      <c r="S467" s="69"/>
      <c r="T467" s="69"/>
      <c r="U467" s="69"/>
      <c r="V467" s="69"/>
      <c r="W467" s="69"/>
      <c r="X467" s="69"/>
      <c r="Y467" s="69"/>
      <c r="Z467" s="69"/>
      <c r="AA467" s="69"/>
      <c r="AB467" s="69"/>
      <c r="AC467" s="69"/>
      <c r="AD467" s="69"/>
      <c r="AE467" s="69"/>
      <c r="AF467" s="69"/>
    </row>
    <row r="468" spans="1:32" ht="15.75" customHeight="1" x14ac:dyDescent="0.3">
      <c r="A468" s="433"/>
      <c r="B468" s="433"/>
      <c r="C468" s="69"/>
      <c r="D468" s="69"/>
      <c r="E468" s="69"/>
      <c r="F468" s="69"/>
      <c r="G468" s="69"/>
      <c r="H468" s="69"/>
      <c r="I468" s="69"/>
      <c r="J468" s="69"/>
      <c r="K468" s="448"/>
      <c r="L468" s="448"/>
      <c r="M468" s="448"/>
      <c r="N468" s="69"/>
      <c r="O468" s="69"/>
      <c r="P468" s="69"/>
      <c r="Q468" s="69"/>
      <c r="R468" s="69"/>
      <c r="S468" s="69"/>
      <c r="T468" s="69"/>
      <c r="U468" s="69"/>
      <c r="V468" s="69"/>
      <c r="W468" s="69"/>
      <c r="X468" s="69"/>
      <c r="Y468" s="69"/>
      <c r="Z468" s="69"/>
      <c r="AA468" s="69"/>
      <c r="AB468" s="69"/>
      <c r="AC468" s="69"/>
      <c r="AD468" s="69"/>
      <c r="AE468" s="69"/>
      <c r="AF468" s="69"/>
    </row>
    <row r="469" spans="1:32" ht="15.75" customHeight="1" x14ac:dyDescent="0.3">
      <c r="A469" s="433"/>
      <c r="B469" s="433"/>
      <c r="C469" s="69"/>
      <c r="D469" s="69"/>
      <c r="E469" s="69"/>
      <c r="F469" s="69"/>
      <c r="G469" s="69"/>
      <c r="H469" s="69"/>
      <c r="I469" s="69"/>
      <c r="J469" s="69"/>
      <c r="K469" s="448"/>
      <c r="L469" s="448"/>
      <c r="M469" s="448"/>
      <c r="N469" s="69"/>
      <c r="O469" s="69"/>
      <c r="P469" s="69"/>
      <c r="Q469" s="69"/>
      <c r="R469" s="69"/>
      <c r="S469" s="69"/>
      <c r="T469" s="69"/>
      <c r="U469" s="69"/>
      <c r="V469" s="69"/>
      <c r="W469" s="69"/>
      <c r="X469" s="69"/>
      <c r="Y469" s="69"/>
      <c r="Z469" s="69"/>
      <c r="AA469" s="69"/>
      <c r="AB469" s="69"/>
      <c r="AC469" s="69"/>
      <c r="AD469" s="69"/>
      <c r="AE469" s="69"/>
      <c r="AF469" s="69"/>
    </row>
    <row r="470" spans="1:32" ht="15.75" customHeight="1" x14ac:dyDescent="0.3">
      <c r="A470" s="433"/>
      <c r="B470" s="433"/>
      <c r="C470" s="69"/>
      <c r="D470" s="69"/>
      <c r="E470" s="69"/>
      <c r="F470" s="69"/>
      <c r="G470" s="69"/>
      <c r="H470" s="69"/>
      <c r="I470" s="69"/>
      <c r="J470" s="69"/>
      <c r="K470" s="448"/>
      <c r="L470" s="448"/>
      <c r="M470" s="448"/>
      <c r="N470" s="69"/>
      <c r="O470" s="69"/>
      <c r="P470" s="69"/>
      <c r="Q470" s="69"/>
      <c r="R470" s="69"/>
      <c r="S470" s="69"/>
      <c r="T470" s="69"/>
      <c r="U470" s="69"/>
      <c r="V470" s="69"/>
      <c r="W470" s="69"/>
      <c r="X470" s="69"/>
      <c r="Y470" s="69"/>
      <c r="Z470" s="69"/>
      <c r="AA470" s="69"/>
      <c r="AB470" s="69"/>
      <c r="AC470" s="69"/>
      <c r="AD470" s="69"/>
      <c r="AE470" s="69"/>
      <c r="AF470" s="69"/>
    </row>
    <row r="471" spans="1:32" ht="15.75" customHeight="1" x14ac:dyDescent="0.3">
      <c r="A471" s="433"/>
      <c r="B471" s="433"/>
      <c r="C471" s="69"/>
      <c r="D471" s="69"/>
      <c r="E471" s="69"/>
      <c r="F471" s="69"/>
      <c r="G471" s="69"/>
      <c r="H471" s="69"/>
      <c r="I471" s="69"/>
      <c r="J471" s="69"/>
      <c r="K471" s="448"/>
      <c r="L471" s="448"/>
      <c r="M471" s="448"/>
      <c r="N471" s="69"/>
      <c r="O471" s="69"/>
      <c r="P471" s="69"/>
      <c r="Q471" s="69"/>
      <c r="R471" s="69"/>
      <c r="S471" s="69"/>
      <c r="T471" s="69"/>
      <c r="U471" s="69"/>
      <c r="V471" s="69"/>
      <c r="W471" s="69"/>
      <c r="X471" s="69"/>
      <c r="Y471" s="69"/>
      <c r="Z471" s="69"/>
      <c r="AA471" s="69"/>
      <c r="AB471" s="69"/>
      <c r="AC471" s="69"/>
      <c r="AD471" s="69"/>
      <c r="AE471" s="69"/>
      <c r="AF471" s="69"/>
    </row>
    <row r="472" spans="1:32" ht="15.75" customHeight="1" x14ac:dyDescent="0.3">
      <c r="A472" s="433"/>
      <c r="B472" s="433"/>
      <c r="C472" s="69"/>
      <c r="D472" s="69"/>
      <c r="E472" s="69"/>
      <c r="F472" s="69"/>
      <c r="G472" s="69"/>
      <c r="H472" s="69"/>
      <c r="I472" s="69"/>
      <c r="J472" s="69"/>
      <c r="K472" s="448"/>
      <c r="L472" s="448"/>
      <c r="M472" s="448"/>
      <c r="N472" s="69"/>
      <c r="O472" s="69"/>
      <c r="P472" s="69"/>
      <c r="Q472" s="69"/>
      <c r="R472" s="69"/>
      <c r="S472" s="69"/>
      <c r="T472" s="69"/>
      <c r="U472" s="69"/>
      <c r="V472" s="69"/>
      <c r="W472" s="69"/>
      <c r="X472" s="69"/>
      <c r="Y472" s="69"/>
      <c r="Z472" s="69"/>
      <c r="AA472" s="69"/>
      <c r="AB472" s="69"/>
      <c r="AC472" s="69"/>
      <c r="AD472" s="69"/>
      <c r="AE472" s="69"/>
      <c r="AF472" s="69"/>
    </row>
    <row r="473" spans="1:32" ht="15.75" customHeight="1" x14ac:dyDescent="0.3">
      <c r="A473" s="433"/>
      <c r="B473" s="433"/>
      <c r="C473" s="69"/>
      <c r="D473" s="69"/>
      <c r="E473" s="69"/>
      <c r="F473" s="69"/>
      <c r="G473" s="69"/>
      <c r="H473" s="69"/>
      <c r="I473" s="69"/>
      <c r="J473" s="69"/>
      <c r="K473" s="448"/>
      <c r="L473" s="448"/>
      <c r="M473" s="448"/>
      <c r="N473" s="69"/>
      <c r="O473" s="69"/>
      <c r="P473" s="69"/>
      <c r="Q473" s="69"/>
      <c r="R473" s="69"/>
      <c r="S473" s="69"/>
      <c r="T473" s="69"/>
      <c r="U473" s="69"/>
      <c r="V473" s="69"/>
      <c r="W473" s="69"/>
      <c r="X473" s="69"/>
      <c r="Y473" s="69"/>
      <c r="Z473" s="69"/>
      <c r="AA473" s="69"/>
      <c r="AB473" s="69"/>
      <c r="AC473" s="69"/>
      <c r="AD473" s="69"/>
      <c r="AE473" s="69"/>
      <c r="AF473" s="69"/>
    </row>
    <row r="474" spans="1:32" ht="15.75" customHeight="1" x14ac:dyDescent="0.3">
      <c r="A474" s="433"/>
      <c r="B474" s="433"/>
      <c r="C474" s="69"/>
      <c r="D474" s="69"/>
      <c r="E474" s="69"/>
      <c r="F474" s="69"/>
      <c r="G474" s="69"/>
      <c r="H474" s="69"/>
      <c r="I474" s="69"/>
      <c r="J474" s="69"/>
      <c r="K474" s="448"/>
      <c r="L474" s="448"/>
      <c r="M474" s="448"/>
      <c r="N474" s="69"/>
      <c r="O474" s="69"/>
      <c r="P474" s="69"/>
      <c r="Q474" s="69"/>
      <c r="R474" s="69"/>
      <c r="S474" s="69"/>
      <c r="T474" s="69"/>
      <c r="U474" s="69"/>
      <c r="V474" s="69"/>
      <c r="W474" s="69"/>
      <c r="X474" s="69"/>
      <c r="Y474" s="69"/>
      <c r="Z474" s="69"/>
      <c r="AA474" s="69"/>
      <c r="AB474" s="69"/>
      <c r="AC474" s="69"/>
      <c r="AD474" s="69"/>
      <c r="AE474" s="69"/>
      <c r="AF474" s="69"/>
    </row>
    <row r="475" spans="1:32" ht="15.75" customHeight="1" x14ac:dyDescent="0.3">
      <c r="A475" s="433"/>
      <c r="B475" s="433"/>
      <c r="C475" s="69"/>
      <c r="D475" s="69"/>
      <c r="E475" s="69"/>
      <c r="F475" s="69"/>
      <c r="G475" s="69"/>
      <c r="H475" s="69"/>
      <c r="I475" s="69"/>
      <c r="J475" s="69"/>
      <c r="K475" s="448"/>
      <c r="L475" s="448"/>
      <c r="M475" s="448"/>
      <c r="N475" s="69"/>
      <c r="O475" s="69"/>
      <c r="P475" s="69"/>
      <c r="Q475" s="69"/>
      <c r="R475" s="69"/>
      <c r="S475" s="69"/>
      <c r="T475" s="69"/>
      <c r="U475" s="69"/>
      <c r="V475" s="69"/>
      <c r="W475" s="69"/>
      <c r="X475" s="69"/>
      <c r="Y475" s="69"/>
      <c r="Z475" s="69"/>
      <c r="AA475" s="69"/>
      <c r="AB475" s="69"/>
      <c r="AC475" s="69"/>
      <c r="AD475" s="69"/>
      <c r="AE475" s="69"/>
      <c r="AF475" s="69"/>
    </row>
    <row r="476" spans="1:32" ht="15.75" customHeight="1" x14ac:dyDescent="0.3">
      <c r="A476" s="433"/>
      <c r="B476" s="433"/>
      <c r="C476" s="69"/>
      <c r="D476" s="69"/>
      <c r="E476" s="69"/>
      <c r="F476" s="69"/>
      <c r="G476" s="69"/>
      <c r="H476" s="69"/>
      <c r="I476" s="69"/>
      <c r="J476" s="69"/>
      <c r="K476" s="448"/>
      <c r="L476" s="448"/>
      <c r="M476" s="448"/>
      <c r="N476" s="69"/>
      <c r="O476" s="69"/>
      <c r="P476" s="69"/>
      <c r="Q476" s="69"/>
      <c r="R476" s="69"/>
      <c r="S476" s="69"/>
      <c r="T476" s="69"/>
      <c r="U476" s="69"/>
      <c r="V476" s="69"/>
      <c r="W476" s="69"/>
      <c r="X476" s="69"/>
      <c r="Y476" s="69"/>
      <c r="Z476" s="69"/>
      <c r="AA476" s="69"/>
      <c r="AB476" s="69"/>
      <c r="AC476" s="69"/>
      <c r="AD476" s="69"/>
      <c r="AE476" s="69"/>
      <c r="AF476" s="69"/>
    </row>
    <row r="477" spans="1:32" ht="15.75" customHeight="1" x14ac:dyDescent="0.3">
      <c r="A477" s="433"/>
      <c r="B477" s="433"/>
      <c r="C477" s="69"/>
      <c r="D477" s="69"/>
      <c r="E477" s="69"/>
      <c r="F477" s="69"/>
      <c r="G477" s="69"/>
      <c r="H477" s="69"/>
      <c r="I477" s="69"/>
      <c r="J477" s="69"/>
      <c r="K477" s="448"/>
      <c r="L477" s="448"/>
      <c r="M477" s="448"/>
      <c r="N477" s="69"/>
      <c r="O477" s="69"/>
      <c r="P477" s="69"/>
      <c r="Q477" s="69"/>
      <c r="R477" s="69"/>
      <c r="S477" s="69"/>
      <c r="T477" s="69"/>
      <c r="U477" s="69"/>
      <c r="V477" s="69"/>
      <c r="W477" s="69"/>
      <c r="X477" s="69"/>
      <c r="Y477" s="69"/>
      <c r="Z477" s="69"/>
      <c r="AA477" s="69"/>
      <c r="AB477" s="69"/>
      <c r="AC477" s="69"/>
      <c r="AD477" s="69"/>
      <c r="AE477" s="69"/>
      <c r="AF477" s="69"/>
    </row>
    <row r="478" spans="1:32" ht="15.75" customHeight="1" x14ac:dyDescent="0.3">
      <c r="A478" s="433"/>
      <c r="B478" s="433"/>
      <c r="C478" s="69"/>
      <c r="D478" s="69"/>
      <c r="E478" s="69"/>
      <c r="F478" s="69"/>
      <c r="G478" s="69"/>
      <c r="H478" s="69"/>
      <c r="I478" s="69"/>
      <c r="J478" s="69"/>
      <c r="K478" s="448"/>
      <c r="L478" s="448"/>
      <c r="M478" s="448"/>
      <c r="N478" s="69"/>
      <c r="O478" s="69"/>
      <c r="P478" s="69"/>
      <c r="Q478" s="69"/>
      <c r="R478" s="69"/>
      <c r="S478" s="69"/>
      <c r="T478" s="69"/>
      <c r="U478" s="69"/>
      <c r="V478" s="69"/>
      <c r="W478" s="69"/>
      <c r="X478" s="69"/>
      <c r="Y478" s="69"/>
      <c r="Z478" s="69"/>
      <c r="AA478" s="69"/>
      <c r="AB478" s="69"/>
      <c r="AC478" s="69"/>
      <c r="AD478" s="69"/>
      <c r="AE478" s="69"/>
      <c r="AF478" s="69"/>
    </row>
    <row r="479" spans="1:32" ht="15.75" customHeight="1" x14ac:dyDescent="0.3">
      <c r="A479" s="433"/>
      <c r="B479" s="433"/>
      <c r="C479" s="69"/>
      <c r="D479" s="69"/>
      <c r="E479" s="69"/>
      <c r="F479" s="69"/>
      <c r="G479" s="69"/>
      <c r="H479" s="69"/>
      <c r="I479" s="69"/>
      <c r="J479" s="69"/>
      <c r="K479" s="448"/>
      <c r="L479" s="448"/>
      <c r="M479" s="448"/>
      <c r="N479" s="69"/>
      <c r="O479" s="69"/>
      <c r="P479" s="69"/>
      <c r="Q479" s="69"/>
      <c r="R479" s="69"/>
      <c r="S479" s="69"/>
      <c r="T479" s="69"/>
      <c r="U479" s="69"/>
      <c r="V479" s="69"/>
      <c r="W479" s="69"/>
      <c r="X479" s="69"/>
      <c r="Y479" s="69"/>
      <c r="Z479" s="69"/>
      <c r="AA479" s="69"/>
      <c r="AB479" s="69"/>
      <c r="AC479" s="69"/>
      <c r="AD479" s="69"/>
      <c r="AE479" s="69"/>
      <c r="AF479" s="69"/>
    </row>
    <row r="480" spans="1:32" ht="15.75" customHeight="1" x14ac:dyDescent="0.3">
      <c r="A480" s="433"/>
      <c r="B480" s="433"/>
      <c r="C480" s="69"/>
      <c r="D480" s="69"/>
      <c r="E480" s="69"/>
      <c r="F480" s="69"/>
      <c r="G480" s="69"/>
      <c r="H480" s="69"/>
      <c r="I480" s="69"/>
      <c r="J480" s="69"/>
      <c r="K480" s="448"/>
      <c r="L480" s="448"/>
      <c r="M480" s="448"/>
      <c r="N480" s="69"/>
      <c r="O480" s="69"/>
      <c r="P480" s="69"/>
      <c r="Q480" s="69"/>
      <c r="R480" s="69"/>
      <c r="S480" s="69"/>
      <c r="T480" s="69"/>
      <c r="U480" s="69"/>
      <c r="V480" s="69"/>
      <c r="W480" s="69"/>
      <c r="X480" s="69"/>
      <c r="Y480" s="69"/>
      <c r="Z480" s="69"/>
      <c r="AA480" s="69"/>
      <c r="AB480" s="69"/>
      <c r="AC480" s="69"/>
      <c r="AD480" s="69"/>
      <c r="AE480" s="69"/>
      <c r="AF480" s="69"/>
    </row>
    <row r="481" spans="1:32" ht="15.75" customHeight="1" x14ac:dyDescent="0.3">
      <c r="A481" s="433"/>
      <c r="B481" s="433"/>
      <c r="C481" s="69"/>
      <c r="D481" s="69"/>
      <c r="E481" s="69"/>
      <c r="F481" s="69"/>
      <c r="G481" s="69"/>
      <c r="H481" s="69"/>
      <c r="I481" s="69"/>
      <c r="J481" s="69"/>
      <c r="K481" s="448"/>
      <c r="L481" s="448"/>
      <c r="M481" s="448"/>
      <c r="N481" s="69"/>
      <c r="O481" s="69"/>
      <c r="P481" s="69"/>
      <c r="Q481" s="69"/>
      <c r="R481" s="69"/>
      <c r="S481" s="69"/>
      <c r="T481" s="69"/>
      <c r="U481" s="69"/>
      <c r="V481" s="69"/>
      <c r="W481" s="69"/>
      <c r="X481" s="69"/>
      <c r="Y481" s="69"/>
      <c r="Z481" s="69"/>
      <c r="AA481" s="69"/>
      <c r="AB481" s="69"/>
      <c r="AC481" s="69"/>
      <c r="AD481" s="69"/>
      <c r="AE481" s="69"/>
      <c r="AF481" s="69"/>
    </row>
    <row r="482" spans="1:32" ht="15.75" customHeight="1" x14ac:dyDescent="0.3">
      <c r="A482" s="433"/>
      <c r="B482" s="433"/>
      <c r="C482" s="69"/>
      <c r="D482" s="69"/>
      <c r="E482" s="69"/>
      <c r="F482" s="69"/>
      <c r="G482" s="69"/>
      <c r="H482" s="69"/>
      <c r="I482" s="69"/>
      <c r="J482" s="69"/>
      <c r="K482" s="448"/>
      <c r="L482" s="448"/>
      <c r="M482" s="448"/>
      <c r="N482" s="69"/>
      <c r="O482" s="69"/>
      <c r="P482" s="69"/>
      <c r="Q482" s="69"/>
      <c r="R482" s="69"/>
      <c r="S482" s="69"/>
      <c r="T482" s="69"/>
      <c r="U482" s="69"/>
      <c r="V482" s="69"/>
      <c r="W482" s="69"/>
      <c r="X482" s="69"/>
      <c r="Y482" s="69"/>
      <c r="Z482" s="69"/>
      <c r="AA482" s="69"/>
      <c r="AB482" s="69"/>
      <c r="AC482" s="69"/>
      <c r="AD482" s="69"/>
      <c r="AE482" s="69"/>
      <c r="AF482" s="69"/>
    </row>
    <row r="483" spans="1:32" ht="15.75" customHeight="1" x14ac:dyDescent="0.3">
      <c r="A483" s="433"/>
      <c r="B483" s="433"/>
      <c r="C483" s="69"/>
      <c r="D483" s="69"/>
      <c r="E483" s="69"/>
      <c r="F483" s="69"/>
      <c r="G483" s="69"/>
      <c r="H483" s="69"/>
      <c r="I483" s="69"/>
      <c r="J483" s="69"/>
      <c r="K483" s="448"/>
      <c r="L483" s="448"/>
      <c r="M483" s="448"/>
      <c r="N483" s="69"/>
      <c r="O483" s="69"/>
      <c r="P483" s="69"/>
      <c r="Q483" s="69"/>
      <c r="R483" s="69"/>
      <c r="S483" s="69"/>
      <c r="T483" s="69"/>
      <c r="U483" s="69"/>
      <c r="V483" s="69"/>
      <c r="W483" s="69"/>
      <c r="X483" s="69"/>
      <c r="Y483" s="69"/>
      <c r="Z483" s="69"/>
      <c r="AA483" s="69"/>
      <c r="AB483" s="69"/>
      <c r="AC483" s="69"/>
      <c r="AD483" s="69"/>
      <c r="AE483" s="69"/>
      <c r="AF483" s="69"/>
    </row>
    <row r="484" spans="1:32" ht="15.75" customHeight="1" x14ac:dyDescent="0.3">
      <c r="A484" s="433"/>
      <c r="B484" s="433"/>
      <c r="C484" s="69"/>
      <c r="D484" s="69"/>
      <c r="E484" s="69"/>
      <c r="F484" s="69"/>
      <c r="G484" s="69"/>
      <c r="H484" s="69"/>
      <c r="I484" s="69"/>
      <c r="J484" s="69"/>
      <c r="K484" s="448"/>
      <c r="L484" s="448"/>
      <c r="M484" s="448"/>
      <c r="N484" s="69"/>
      <c r="O484" s="69"/>
      <c r="P484" s="69"/>
      <c r="Q484" s="69"/>
      <c r="R484" s="69"/>
      <c r="S484" s="69"/>
      <c r="T484" s="69"/>
      <c r="U484" s="69"/>
      <c r="V484" s="69"/>
      <c r="W484" s="69"/>
      <c r="X484" s="69"/>
      <c r="Y484" s="69"/>
      <c r="Z484" s="69"/>
      <c r="AA484" s="69"/>
      <c r="AB484" s="69"/>
      <c r="AC484" s="69"/>
      <c r="AD484" s="69"/>
      <c r="AE484" s="69"/>
      <c r="AF484" s="69"/>
    </row>
    <row r="485" spans="1:32" ht="15.75" customHeight="1" x14ac:dyDescent="0.3">
      <c r="A485" s="433"/>
      <c r="B485" s="433"/>
      <c r="C485" s="69"/>
      <c r="D485" s="69"/>
      <c r="E485" s="69"/>
      <c r="F485" s="69"/>
      <c r="G485" s="69"/>
      <c r="H485" s="69"/>
      <c r="I485" s="69"/>
      <c r="J485" s="69"/>
      <c r="K485" s="448"/>
      <c r="L485" s="448"/>
      <c r="M485" s="448"/>
      <c r="N485" s="69"/>
      <c r="O485" s="69"/>
      <c r="P485" s="69"/>
      <c r="Q485" s="69"/>
      <c r="R485" s="69"/>
      <c r="S485" s="69"/>
      <c r="T485" s="69"/>
      <c r="U485" s="69"/>
      <c r="V485" s="69"/>
      <c r="W485" s="69"/>
      <c r="X485" s="69"/>
      <c r="Y485" s="69"/>
      <c r="Z485" s="69"/>
      <c r="AA485" s="69"/>
      <c r="AB485" s="69"/>
      <c r="AC485" s="69"/>
      <c r="AD485" s="69"/>
      <c r="AE485" s="69"/>
      <c r="AF485" s="69"/>
    </row>
    <row r="486" spans="1:32" ht="15.75" customHeight="1" x14ac:dyDescent="0.3">
      <c r="A486" s="433"/>
      <c r="B486" s="433"/>
      <c r="C486" s="69"/>
      <c r="D486" s="69"/>
      <c r="E486" s="69"/>
      <c r="F486" s="69"/>
      <c r="G486" s="69"/>
      <c r="H486" s="69"/>
      <c r="I486" s="69"/>
      <c r="J486" s="69"/>
      <c r="K486" s="448"/>
      <c r="L486" s="448"/>
      <c r="M486" s="448"/>
      <c r="N486" s="69"/>
      <c r="O486" s="69"/>
      <c r="P486" s="69"/>
      <c r="Q486" s="69"/>
      <c r="R486" s="69"/>
      <c r="S486" s="69"/>
      <c r="T486" s="69"/>
      <c r="U486" s="69"/>
      <c r="V486" s="69"/>
      <c r="W486" s="69"/>
      <c r="X486" s="69"/>
      <c r="Y486" s="69"/>
      <c r="Z486" s="69"/>
      <c r="AA486" s="69"/>
      <c r="AB486" s="69"/>
      <c r="AC486" s="69"/>
      <c r="AD486" s="69"/>
      <c r="AE486" s="69"/>
      <c r="AF486" s="69"/>
    </row>
    <row r="487" spans="1:32" ht="15.75" customHeight="1" x14ac:dyDescent="0.3">
      <c r="A487" s="433"/>
      <c r="B487" s="433"/>
      <c r="C487" s="69"/>
      <c r="D487" s="69"/>
      <c r="E487" s="69"/>
      <c r="F487" s="69"/>
      <c r="G487" s="69"/>
      <c r="H487" s="69"/>
      <c r="I487" s="69"/>
      <c r="J487" s="69"/>
      <c r="K487" s="448"/>
      <c r="L487" s="448"/>
      <c r="M487" s="448"/>
      <c r="N487" s="69"/>
      <c r="O487" s="69"/>
      <c r="P487" s="69"/>
      <c r="Q487" s="69"/>
      <c r="R487" s="69"/>
      <c r="S487" s="69"/>
      <c r="T487" s="69"/>
      <c r="U487" s="69"/>
      <c r="V487" s="69"/>
      <c r="W487" s="69"/>
      <c r="X487" s="69"/>
      <c r="Y487" s="69"/>
      <c r="Z487" s="69"/>
      <c r="AA487" s="69"/>
      <c r="AB487" s="69"/>
      <c r="AC487" s="69"/>
      <c r="AD487" s="69"/>
      <c r="AE487" s="69"/>
      <c r="AF487" s="69"/>
    </row>
    <row r="488" spans="1:32" ht="15.75" customHeight="1" x14ac:dyDescent="0.3">
      <c r="A488" s="433"/>
      <c r="B488" s="433"/>
      <c r="C488" s="69"/>
      <c r="D488" s="69"/>
      <c r="E488" s="69"/>
      <c r="F488" s="69"/>
      <c r="G488" s="69"/>
      <c r="H488" s="69"/>
      <c r="I488" s="69"/>
      <c r="J488" s="69"/>
      <c r="K488" s="448"/>
      <c r="L488" s="448"/>
      <c r="M488" s="448"/>
      <c r="N488" s="69"/>
      <c r="O488" s="69"/>
      <c r="P488" s="69"/>
      <c r="Q488" s="69"/>
      <c r="R488" s="69"/>
      <c r="S488" s="69"/>
      <c r="T488" s="69"/>
      <c r="U488" s="69"/>
      <c r="V488" s="69"/>
      <c r="W488" s="69"/>
      <c r="X488" s="69"/>
      <c r="Y488" s="69"/>
      <c r="Z488" s="69"/>
      <c r="AA488" s="69"/>
      <c r="AB488" s="69"/>
      <c r="AC488" s="69"/>
      <c r="AD488" s="69"/>
      <c r="AE488" s="69"/>
      <c r="AF488" s="69"/>
    </row>
    <row r="489" spans="1:32" ht="15.75" customHeight="1" x14ac:dyDescent="0.3">
      <c r="A489" s="433"/>
      <c r="B489" s="433"/>
      <c r="C489" s="69"/>
      <c r="D489" s="69"/>
      <c r="E489" s="69"/>
      <c r="F489" s="69"/>
      <c r="G489" s="69"/>
      <c r="H489" s="69"/>
      <c r="I489" s="69"/>
      <c r="J489" s="69"/>
      <c r="K489" s="448"/>
      <c r="L489" s="448"/>
      <c r="M489" s="448"/>
      <c r="N489" s="69"/>
      <c r="O489" s="69"/>
      <c r="P489" s="69"/>
      <c r="Q489" s="69"/>
      <c r="R489" s="69"/>
      <c r="S489" s="69"/>
      <c r="T489" s="69"/>
      <c r="U489" s="69"/>
      <c r="V489" s="69"/>
      <c r="W489" s="69"/>
      <c r="X489" s="69"/>
      <c r="Y489" s="69"/>
      <c r="Z489" s="69"/>
      <c r="AA489" s="69"/>
      <c r="AB489" s="69"/>
      <c r="AC489" s="69"/>
      <c r="AD489" s="69"/>
      <c r="AE489" s="69"/>
      <c r="AF489" s="69"/>
    </row>
    <row r="490" spans="1:32" ht="15.75" customHeight="1" x14ac:dyDescent="0.3">
      <c r="A490" s="433"/>
      <c r="B490" s="433"/>
      <c r="C490" s="69"/>
      <c r="D490" s="69"/>
      <c r="E490" s="69"/>
      <c r="F490" s="69"/>
      <c r="G490" s="69"/>
      <c r="H490" s="69"/>
      <c r="I490" s="69"/>
      <c r="J490" s="69"/>
      <c r="K490" s="448"/>
      <c r="L490" s="448"/>
      <c r="M490" s="448"/>
      <c r="N490" s="69"/>
      <c r="O490" s="69"/>
      <c r="P490" s="69"/>
      <c r="Q490" s="69"/>
      <c r="R490" s="69"/>
      <c r="S490" s="69"/>
      <c r="T490" s="69"/>
      <c r="U490" s="69"/>
      <c r="V490" s="69"/>
      <c r="W490" s="69"/>
      <c r="X490" s="69"/>
      <c r="Y490" s="69"/>
      <c r="Z490" s="69"/>
      <c r="AA490" s="69"/>
      <c r="AB490" s="69"/>
      <c r="AC490" s="69"/>
      <c r="AD490" s="69"/>
      <c r="AE490" s="69"/>
      <c r="AF490" s="69"/>
    </row>
    <row r="491" spans="1:32" ht="15.75" customHeight="1" x14ac:dyDescent="0.3">
      <c r="A491" s="433"/>
      <c r="B491" s="433"/>
      <c r="C491" s="69"/>
      <c r="D491" s="69"/>
      <c r="E491" s="69"/>
      <c r="F491" s="69"/>
      <c r="G491" s="69"/>
      <c r="H491" s="69"/>
      <c r="I491" s="69"/>
      <c r="J491" s="69"/>
      <c r="K491" s="448"/>
      <c r="L491" s="448"/>
      <c r="M491" s="448"/>
      <c r="N491" s="69"/>
      <c r="O491" s="69"/>
      <c r="P491" s="69"/>
      <c r="Q491" s="69"/>
      <c r="R491" s="69"/>
      <c r="S491" s="69"/>
      <c r="T491" s="69"/>
      <c r="U491" s="69"/>
      <c r="V491" s="69"/>
      <c r="W491" s="69"/>
      <c r="X491" s="69"/>
      <c r="Y491" s="69"/>
      <c r="Z491" s="69"/>
      <c r="AA491" s="69"/>
      <c r="AB491" s="69"/>
      <c r="AC491" s="69"/>
      <c r="AD491" s="69"/>
      <c r="AE491" s="69"/>
      <c r="AF491" s="69"/>
    </row>
    <row r="492" spans="1:32" ht="15.75" customHeight="1" x14ac:dyDescent="0.3">
      <c r="A492" s="433"/>
      <c r="B492" s="433"/>
      <c r="C492" s="69"/>
      <c r="D492" s="69"/>
      <c r="E492" s="69"/>
      <c r="F492" s="69"/>
      <c r="G492" s="69"/>
      <c r="H492" s="69"/>
      <c r="I492" s="69"/>
      <c r="J492" s="69"/>
      <c r="K492" s="448"/>
      <c r="L492" s="448"/>
      <c r="M492" s="448"/>
      <c r="N492" s="69"/>
      <c r="O492" s="69"/>
      <c r="P492" s="69"/>
      <c r="Q492" s="69"/>
      <c r="R492" s="69"/>
      <c r="S492" s="69"/>
      <c r="T492" s="69"/>
      <c r="U492" s="69"/>
      <c r="V492" s="69"/>
      <c r="W492" s="69"/>
      <c r="X492" s="69"/>
      <c r="Y492" s="69"/>
      <c r="Z492" s="69"/>
      <c r="AA492" s="69"/>
      <c r="AB492" s="69"/>
      <c r="AC492" s="69"/>
      <c r="AD492" s="69"/>
      <c r="AE492" s="69"/>
      <c r="AF492" s="69"/>
    </row>
    <row r="493" spans="1:32" ht="15.75" customHeight="1" x14ac:dyDescent="0.3">
      <c r="A493" s="433"/>
      <c r="B493" s="433"/>
      <c r="C493" s="69"/>
      <c r="D493" s="69"/>
      <c r="E493" s="69"/>
      <c r="F493" s="69"/>
      <c r="G493" s="69"/>
      <c r="H493" s="69"/>
      <c r="I493" s="69"/>
      <c r="J493" s="69"/>
      <c r="K493" s="448"/>
      <c r="L493" s="448"/>
      <c r="M493" s="448"/>
      <c r="N493" s="69"/>
      <c r="O493" s="69"/>
      <c r="P493" s="69"/>
      <c r="Q493" s="69"/>
      <c r="R493" s="69"/>
      <c r="S493" s="69"/>
      <c r="T493" s="69"/>
      <c r="U493" s="69"/>
      <c r="V493" s="69"/>
      <c r="W493" s="69"/>
      <c r="X493" s="69"/>
      <c r="Y493" s="69"/>
      <c r="Z493" s="69"/>
      <c r="AA493" s="69"/>
      <c r="AB493" s="69"/>
      <c r="AC493" s="69"/>
      <c r="AD493" s="69"/>
      <c r="AE493" s="69"/>
      <c r="AF493" s="69"/>
    </row>
    <row r="494" spans="1:32" ht="15.75" customHeight="1" x14ac:dyDescent="0.3">
      <c r="A494" s="433"/>
      <c r="B494" s="433"/>
      <c r="C494" s="69"/>
      <c r="D494" s="69"/>
      <c r="E494" s="69"/>
      <c r="F494" s="69"/>
      <c r="G494" s="69"/>
      <c r="H494" s="69"/>
      <c r="I494" s="69"/>
      <c r="J494" s="69"/>
      <c r="K494" s="448"/>
      <c r="L494" s="448"/>
      <c r="M494" s="448"/>
      <c r="N494" s="69"/>
      <c r="O494" s="69"/>
      <c r="P494" s="69"/>
      <c r="Q494" s="69"/>
      <c r="R494" s="69"/>
      <c r="S494" s="69"/>
      <c r="T494" s="69"/>
      <c r="U494" s="69"/>
      <c r="V494" s="69"/>
      <c r="W494" s="69"/>
      <c r="X494" s="69"/>
      <c r="Y494" s="69"/>
      <c r="Z494" s="69"/>
      <c r="AA494" s="69"/>
      <c r="AB494" s="69"/>
      <c r="AC494" s="69"/>
      <c r="AD494" s="69"/>
      <c r="AE494" s="69"/>
      <c r="AF494" s="69"/>
    </row>
    <row r="495" spans="1:32" ht="15.75" customHeight="1" x14ac:dyDescent="0.3">
      <c r="A495" s="433"/>
      <c r="B495" s="433"/>
      <c r="C495" s="69"/>
      <c r="D495" s="69"/>
      <c r="E495" s="69"/>
      <c r="F495" s="69"/>
      <c r="G495" s="69"/>
      <c r="H495" s="69"/>
      <c r="I495" s="69"/>
      <c r="J495" s="69"/>
      <c r="K495" s="448"/>
      <c r="L495" s="448"/>
      <c r="M495" s="448"/>
      <c r="N495" s="69"/>
      <c r="O495" s="69"/>
      <c r="P495" s="69"/>
      <c r="Q495" s="69"/>
      <c r="R495" s="69"/>
      <c r="S495" s="69"/>
      <c r="T495" s="69"/>
      <c r="U495" s="69"/>
      <c r="V495" s="69"/>
      <c r="W495" s="69"/>
      <c r="X495" s="69"/>
      <c r="Y495" s="69"/>
      <c r="Z495" s="69"/>
      <c r="AA495" s="69"/>
      <c r="AB495" s="69"/>
      <c r="AC495" s="69"/>
      <c r="AD495" s="69"/>
      <c r="AE495" s="69"/>
      <c r="AF495" s="69"/>
    </row>
    <row r="496" spans="1:32" ht="15.75" customHeight="1" x14ac:dyDescent="0.3">
      <c r="A496" s="433"/>
      <c r="B496" s="433"/>
      <c r="C496" s="69"/>
      <c r="D496" s="69"/>
      <c r="E496" s="69"/>
      <c r="F496" s="69"/>
      <c r="G496" s="69"/>
      <c r="H496" s="69"/>
      <c r="I496" s="69"/>
      <c r="J496" s="69"/>
      <c r="K496" s="448"/>
      <c r="L496" s="448"/>
      <c r="M496" s="448"/>
      <c r="N496" s="69"/>
      <c r="O496" s="69"/>
      <c r="P496" s="69"/>
      <c r="Q496" s="69"/>
      <c r="R496" s="69"/>
      <c r="S496" s="69"/>
      <c r="T496" s="69"/>
      <c r="U496" s="69"/>
      <c r="V496" s="69"/>
      <c r="W496" s="69"/>
      <c r="X496" s="69"/>
      <c r="Y496" s="69"/>
      <c r="Z496" s="69"/>
      <c r="AA496" s="69"/>
      <c r="AB496" s="69"/>
      <c r="AC496" s="69"/>
      <c r="AD496" s="69"/>
      <c r="AE496" s="69"/>
      <c r="AF496" s="69"/>
    </row>
    <row r="497" spans="1:32" ht="15.75" customHeight="1" x14ac:dyDescent="0.3">
      <c r="A497" s="433"/>
      <c r="B497" s="433"/>
      <c r="C497" s="69"/>
      <c r="D497" s="69"/>
      <c r="E497" s="69"/>
      <c r="F497" s="69"/>
      <c r="G497" s="69"/>
      <c r="H497" s="69"/>
      <c r="I497" s="69"/>
      <c r="J497" s="69"/>
      <c r="K497" s="448"/>
      <c r="L497" s="448"/>
      <c r="M497" s="448"/>
      <c r="N497" s="69"/>
      <c r="O497" s="69"/>
      <c r="P497" s="69"/>
      <c r="Q497" s="69"/>
      <c r="R497" s="69"/>
      <c r="S497" s="69"/>
      <c r="T497" s="69"/>
      <c r="U497" s="69"/>
      <c r="V497" s="69"/>
      <c r="W497" s="69"/>
      <c r="X497" s="69"/>
      <c r="Y497" s="69"/>
      <c r="Z497" s="69"/>
      <c r="AA497" s="69"/>
      <c r="AB497" s="69"/>
      <c r="AC497" s="69"/>
      <c r="AD497" s="69"/>
      <c r="AE497" s="69"/>
      <c r="AF497" s="69"/>
    </row>
    <row r="498" spans="1:32" ht="15.75" customHeight="1" x14ac:dyDescent="0.3">
      <c r="A498" s="433"/>
      <c r="B498" s="433"/>
      <c r="C498" s="69"/>
      <c r="D498" s="69"/>
      <c r="E498" s="69"/>
      <c r="F498" s="69"/>
      <c r="G498" s="69"/>
      <c r="H498" s="69"/>
      <c r="I498" s="69"/>
      <c r="J498" s="69"/>
      <c r="K498" s="448"/>
      <c r="L498" s="448"/>
      <c r="M498" s="448"/>
      <c r="N498" s="69"/>
      <c r="O498" s="69"/>
      <c r="P498" s="69"/>
      <c r="Q498" s="69"/>
      <c r="R498" s="69"/>
      <c r="S498" s="69"/>
      <c r="T498" s="69"/>
      <c r="U498" s="69"/>
      <c r="V498" s="69"/>
      <c r="W498" s="69"/>
      <c r="X498" s="69"/>
      <c r="Y498" s="69"/>
      <c r="Z498" s="69"/>
      <c r="AA498" s="69"/>
      <c r="AB498" s="69"/>
      <c r="AC498" s="69"/>
      <c r="AD498" s="69"/>
      <c r="AE498" s="69"/>
      <c r="AF498" s="69"/>
    </row>
    <row r="499" spans="1:32" ht="15.75" customHeight="1" x14ac:dyDescent="0.3">
      <c r="A499" s="433"/>
      <c r="B499" s="433"/>
      <c r="C499" s="69"/>
      <c r="D499" s="69"/>
      <c r="E499" s="69"/>
      <c r="F499" s="69"/>
      <c r="G499" s="69"/>
      <c r="H499" s="69"/>
      <c r="I499" s="69"/>
      <c r="J499" s="69"/>
      <c r="K499" s="448"/>
      <c r="L499" s="448"/>
      <c r="M499" s="448"/>
      <c r="N499" s="69"/>
      <c r="O499" s="69"/>
      <c r="P499" s="69"/>
      <c r="Q499" s="69"/>
      <c r="R499" s="69"/>
      <c r="S499" s="69"/>
      <c r="T499" s="69"/>
      <c r="U499" s="69"/>
      <c r="V499" s="69"/>
      <c r="W499" s="69"/>
      <c r="X499" s="69"/>
      <c r="Y499" s="69"/>
      <c r="Z499" s="69"/>
      <c r="AA499" s="69"/>
      <c r="AB499" s="69"/>
      <c r="AC499" s="69"/>
      <c r="AD499" s="69"/>
      <c r="AE499" s="69"/>
      <c r="AF499" s="69"/>
    </row>
    <row r="500" spans="1:32" ht="15.75" customHeight="1" x14ac:dyDescent="0.3">
      <c r="A500" s="433"/>
      <c r="B500" s="433"/>
      <c r="C500" s="69"/>
      <c r="D500" s="69"/>
      <c r="E500" s="69"/>
      <c r="F500" s="69"/>
      <c r="G500" s="69"/>
      <c r="H500" s="69"/>
      <c r="I500" s="69"/>
      <c r="J500" s="69"/>
      <c r="K500" s="448"/>
      <c r="L500" s="448"/>
      <c r="M500" s="448"/>
      <c r="N500" s="69"/>
      <c r="O500" s="69"/>
      <c r="P500" s="69"/>
      <c r="Q500" s="69"/>
      <c r="R500" s="69"/>
      <c r="S500" s="69"/>
      <c r="T500" s="69"/>
      <c r="U500" s="69"/>
      <c r="V500" s="69"/>
      <c r="W500" s="69"/>
      <c r="X500" s="69"/>
      <c r="Y500" s="69"/>
      <c r="Z500" s="69"/>
      <c r="AA500" s="69"/>
      <c r="AB500" s="69"/>
      <c r="AC500" s="69"/>
      <c r="AD500" s="69"/>
      <c r="AE500" s="69"/>
      <c r="AF500" s="69"/>
    </row>
    <row r="501" spans="1:32" ht="15.75" customHeight="1" x14ac:dyDescent="0.3">
      <c r="A501" s="433"/>
      <c r="B501" s="433"/>
      <c r="C501" s="69"/>
      <c r="D501" s="69"/>
      <c r="E501" s="69"/>
      <c r="F501" s="69"/>
      <c r="G501" s="69"/>
      <c r="H501" s="69"/>
      <c r="I501" s="69"/>
      <c r="J501" s="69"/>
      <c r="K501" s="448"/>
      <c r="L501" s="448"/>
      <c r="M501" s="448"/>
      <c r="N501" s="69"/>
      <c r="O501" s="69"/>
      <c r="P501" s="69"/>
      <c r="Q501" s="69"/>
      <c r="R501" s="69"/>
      <c r="S501" s="69"/>
      <c r="T501" s="69"/>
      <c r="U501" s="69"/>
      <c r="V501" s="69"/>
      <c r="W501" s="69"/>
      <c r="X501" s="69"/>
      <c r="Y501" s="69"/>
      <c r="Z501" s="69"/>
      <c r="AA501" s="69"/>
      <c r="AB501" s="69"/>
      <c r="AC501" s="69"/>
      <c r="AD501" s="69"/>
      <c r="AE501" s="69"/>
      <c r="AF501" s="69"/>
    </row>
    <row r="502" spans="1:32" ht="15.75" customHeight="1" x14ac:dyDescent="0.3">
      <c r="A502" s="433"/>
      <c r="B502" s="433"/>
      <c r="C502" s="69"/>
      <c r="D502" s="69"/>
      <c r="E502" s="69"/>
      <c r="F502" s="69"/>
      <c r="G502" s="69"/>
      <c r="H502" s="69"/>
      <c r="I502" s="69"/>
      <c r="J502" s="69"/>
      <c r="K502" s="448"/>
      <c r="L502" s="448"/>
      <c r="M502" s="448"/>
      <c r="N502" s="69"/>
      <c r="O502" s="69"/>
      <c r="P502" s="69"/>
      <c r="Q502" s="69"/>
      <c r="R502" s="69"/>
      <c r="S502" s="69"/>
      <c r="T502" s="69"/>
      <c r="U502" s="69"/>
      <c r="V502" s="69"/>
      <c r="W502" s="69"/>
      <c r="X502" s="69"/>
      <c r="Y502" s="69"/>
      <c r="Z502" s="69"/>
      <c r="AA502" s="69"/>
      <c r="AB502" s="69"/>
      <c r="AC502" s="69"/>
      <c r="AD502" s="69"/>
      <c r="AE502" s="69"/>
      <c r="AF502" s="69"/>
    </row>
    <row r="503" spans="1:32" ht="15.75" customHeight="1" x14ac:dyDescent="0.3">
      <c r="A503" s="433"/>
      <c r="B503" s="433"/>
      <c r="C503" s="69"/>
      <c r="D503" s="69"/>
      <c r="E503" s="69"/>
      <c r="F503" s="69"/>
      <c r="G503" s="69"/>
      <c r="H503" s="69"/>
      <c r="I503" s="69"/>
      <c r="J503" s="69"/>
      <c r="K503" s="448"/>
      <c r="L503" s="448"/>
      <c r="M503" s="448"/>
      <c r="N503" s="69"/>
      <c r="O503" s="69"/>
      <c r="P503" s="69"/>
      <c r="Q503" s="69"/>
      <c r="R503" s="69"/>
      <c r="S503" s="69"/>
      <c r="T503" s="69"/>
      <c r="U503" s="69"/>
      <c r="V503" s="69"/>
      <c r="W503" s="69"/>
      <c r="X503" s="69"/>
      <c r="Y503" s="69"/>
      <c r="Z503" s="69"/>
      <c r="AA503" s="69"/>
      <c r="AB503" s="69"/>
      <c r="AC503" s="69"/>
      <c r="AD503" s="69"/>
      <c r="AE503" s="69"/>
      <c r="AF503" s="69"/>
    </row>
    <row r="504" spans="1:32" ht="15.75" customHeight="1" x14ac:dyDescent="0.3">
      <c r="A504" s="433"/>
      <c r="B504" s="433"/>
      <c r="C504" s="69"/>
      <c r="D504" s="69"/>
      <c r="E504" s="69"/>
      <c r="F504" s="69"/>
      <c r="G504" s="69"/>
      <c r="H504" s="69"/>
      <c r="I504" s="69"/>
      <c r="J504" s="69"/>
      <c r="K504" s="448"/>
      <c r="L504" s="448"/>
      <c r="M504" s="448"/>
      <c r="N504" s="69"/>
      <c r="O504" s="69"/>
      <c r="P504" s="69"/>
      <c r="Q504" s="69"/>
      <c r="R504" s="69"/>
      <c r="S504" s="69"/>
      <c r="T504" s="69"/>
      <c r="U504" s="69"/>
      <c r="V504" s="69"/>
      <c r="W504" s="69"/>
      <c r="X504" s="69"/>
      <c r="Y504" s="69"/>
      <c r="Z504" s="69"/>
      <c r="AA504" s="69"/>
      <c r="AB504" s="69"/>
      <c r="AC504" s="69"/>
      <c r="AD504" s="69"/>
      <c r="AE504" s="69"/>
      <c r="AF504" s="69"/>
    </row>
    <row r="505" spans="1:32" ht="15.75" customHeight="1" x14ac:dyDescent="0.3">
      <c r="A505" s="433"/>
      <c r="B505" s="433"/>
      <c r="C505" s="69"/>
      <c r="D505" s="69"/>
      <c r="E505" s="69"/>
      <c r="F505" s="69"/>
      <c r="G505" s="69"/>
      <c r="H505" s="69"/>
      <c r="I505" s="69"/>
      <c r="J505" s="69"/>
      <c r="K505" s="448"/>
      <c r="L505" s="448"/>
      <c r="M505" s="448"/>
      <c r="N505" s="69"/>
      <c r="O505" s="69"/>
      <c r="P505" s="69"/>
      <c r="Q505" s="69"/>
      <c r="R505" s="69"/>
      <c r="S505" s="69"/>
      <c r="T505" s="69"/>
      <c r="U505" s="69"/>
      <c r="V505" s="69"/>
      <c r="W505" s="69"/>
      <c r="X505" s="69"/>
      <c r="Y505" s="69"/>
      <c r="Z505" s="69"/>
      <c r="AA505" s="69"/>
      <c r="AB505" s="69"/>
      <c r="AC505" s="69"/>
      <c r="AD505" s="69"/>
      <c r="AE505" s="69"/>
      <c r="AF505" s="69"/>
    </row>
    <row r="506" spans="1:32" ht="15.75" customHeight="1" x14ac:dyDescent="0.3">
      <c r="A506" s="433"/>
      <c r="B506" s="433"/>
      <c r="C506" s="69"/>
      <c r="D506" s="69"/>
      <c r="E506" s="69"/>
      <c r="F506" s="69"/>
      <c r="G506" s="69"/>
      <c r="H506" s="69"/>
      <c r="I506" s="69"/>
      <c r="J506" s="69"/>
      <c r="K506" s="448"/>
      <c r="L506" s="448"/>
      <c r="M506" s="448"/>
      <c r="N506" s="69"/>
      <c r="O506" s="69"/>
      <c r="P506" s="69"/>
      <c r="Q506" s="69"/>
      <c r="R506" s="69"/>
      <c r="S506" s="69"/>
      <c r="T506" s="69"/>
      <c r="U506" s="69"/>
      <c r="V506" s="69"/>
      <c r="W506" s="69"/>
      <c r="X506" s="69"/>
      <c r="Y506" s="69"/>
      <c r="Z506" s="69"/>
      <c r="AA506" s="69"/>
      <c r="AB506" s="69"/>
      <c r="AC506" s="69"/>
      <c r="AD506" s="69"/>
      <c r="AE506" s="69"/>
      <c r="AF506" s="69"/>
    </row>
    <row r="507" spans="1:32" ht="15.75" customHeight="1" x14ac:dyDescent="0.3">
      <c r="A507" s="433"/>
      <c r="B507" s="433"/>
      <c r="C507" s="69"/>
      <c r="D507" s="69"/>
      <c r="E507" s="69"/>
      <c r="F507" s="69"/>
      <c r="G507" s="69"/>
      <c r="H507" s="69"/>
      <c r="I507" s="69"/>
      <c r="J507" s="69"/>
      <c r="K507" s="448"/>
      <c r="L507" s="448"/>
      <c r="M507" s="448"/>
      <c r="N507" s="69"/>
      <c r="O507" s="69"/>
      <c r="P507" s="69"/>
      <c r="Q507" s="69"/>
      <c r="R507" s="69"/>
      <c r="S507" s="69"/>
      <c r="T507" s="69"/>
      <c r="U507" s="69"/>
      <c r="V507" s="69"/>
      <c r="W507" s="69"/>
      <c r="X507" s="69"/>
      <c r="Y507" s="69"/>
      <c r="Z507" s="69"/>
      <c r="AA507" s="69"/>
      <c r="AB507" s="69"/>
      <c r="AC507" s="69"/>
      <c r="AD507" s="69"/>
      <c r="AE507" s="69"/>
      <c r="AF507" s="69"/>
    </row>
    <row r="508" spans="1:32" ht="15.75" customHeight="1" x14ac:dyDescent="0.3">
      <c r="A508" s="433"/>
      <c r="B508" s="433"/>
      <c r="C508" s="69"/>
      <c r="D508" s="69"/>
      <c r="E508" s="69"/>
      <c r="F508" s="69"/>
      <c r="G508" s="69"/>
      <c r="H508" s="69"/>
      <c r="I508" s="69"/>
      <c r="J508" s="69"/>
      <c r="K508" s="448"/>
      <c r="L508" s="448"/>
      <c r="M508" s="448"/>
      <c r="N508" s="69"/>
      <c r="O508" s="69"/>
      <c r="P508" s="69"/>
      <c r="Q508" s="69"/>
      <c r="R508" s="69"/>
      <c r="S508" s="69"/>
      <c r="T508" s="69"/>
      <c r="U508" s="69"/>
      <c r="V508" s="69"/>
      <c r="W508" s="69"/>
      <c r="X508" s="69"/>
      <c r="Y508" s="69"/>
      <c r="Z508" s="69"/>
      <c r="AA508" s="69"/>
      <c r="AB508" s="69"/>
      <c r="AC508" s="69"/>
      <c r="AD508" s="69"/>
      <c r="AE508" s="69"/>
      <c r="AF508" s="69"/>
    </row>
    <row r="509" spans="1:32" ht="15.75" customHeight="1" x14ac:dyDescent="0.3">
      <c r="A509" s="433"/>
      <c r="B509" s="433"/>
      <c r="C509" s="69"/>
      <c r="D509" s="69"/>
      <c r="E509" s="69"/>
      <c r="F509" s="69"/>
      <c r="G509" s="69"/>
      <c r="H509" s="69"/>
      <c r="I509" s="69"/>
      <c r="J509" s="69"/>
      <c r="K509" s="448"/>
      <c r="L509" s="448"/>
      <c r="M509" s="448"/>
      <c r="N509" s="69"/>
      <c r="O509" s="69"/>
      <c r="P509" s="69"/>
      <c r="Q509" s="69"/>
      <c r="R509" s="69"/>
      <c r="S509" s="69"/>
      <c r="T509" s="69"/>
      <c r="U509" s="69"/>
      <c r="V509" s="69"/>
      <c r="W509" s="69"/>
      <c r="X509" s="69"/>
      <c r="Y509" s="69"/>
      <c r="Z509" s="69"/>
      <c r="AA509" s="69"/>
      <c r="AB509" s="69"/>
      <c r="AC509" s="69"/>
      <c r="AD509" s="69"/>
      <c r="AE509" s="69"/>
      <c r="AF509" s="69"/>
    </row>
    <row r="510" spans="1:32" ht="15.75" customHeight="1" x14ac:dyDescent="0.3">
      <c r="A510" s="433"/>
      <c r="B510" s="433"/>
      <c r="C510" s="69"/>
      <c r="D510" s="69"/>
      <c r="E510" s="69"/>
      <c r="F510" s="69"/>
      <c r="G510" s="69"/>
      <c r="H510" s="69"/>
      <c r="I510" s="69"/>
      <c r="J510" s="69"/>
      <c r="K510" s="448"/>
      <c r="L510" s="448"/>
      <c r="M510" s="448"/>
      <c r="N510" s="69"/>
      <c r="O510" s="69"/>
      <c r="P510" s="69"/>
      <c r="Q510" s="69"/>
      <c r="R510" s="69"/>
      <c r="S510" s="69"/>
      <c r="T510" s="69"/>
      <c r="U510" s="69"/>
      <c r="V510" s="69"/>
      <c r="W510" s="69"/>
      <c r="X510" s="69"/>
      <c r="Y510" s="69"/>
      <c r="Z510" s="69"/>
      <c r="AA510" s="69"/>
      <c r="AB510" s="69"/>
      <c r="AC510" s="69"/>
      <c r="AD510" s="69"/>
      <c r="AE510" s="69"/>
      <c r="AF510" s="69"/>
    </row>
    <row r="511" spans="1:32" ht="15.75" customHeight="1" x14ac:dyDescent="0.3">
      <c r="A511" s="433"/>
      <c r="B511" s="433"/>
      <c r="C511" s="69"/>
      <c r="D511" s="69"/>
      <c r="E511" s="69"/>
      <c r="F511" s="69"/>
      <c r="G511" s="69"/>
      <c r="H511" s="69"/>
      <c r="I511" s="69"/>
      <c r="J511" s="69"/>
      <c r="K511" s="448"/>
      <c r="L511" s="448"/>
      <c r="M511" s="448"/>
      <c r="N511" s="69"/>
      <c r="O511" s="69"/>
      <c r="P511" s="69"/>
      <c r="Q511" s="69"/>
      <c r="R511" s="69"/>
      <c r="S511" s="69"/>
      <c r="T511" s="69"/>
      <c r="U511" s="69"/>
      <c r="V511" s="69"/>
      <c r="W511" s="69"/>
      <c r="X511" s="69"/>
      <c r="Y511" s="69"/>
      <c r="Z511" s="69"/>
      <c r="AA511" s="69"/>
      <c r="AB511" s="69"/>
      <c r="AC511" s="69"/>
      <c r="AD511" s="69"/>
      <c r="AE511" s="69"/>
      <c r="AF511" s="69"/>
    </row>
    <row r="512" spans="1:32" ht="15.75" customHeight="1" x14ac:dyDescent="0.3">
      <c r="A512" s="433"/>
      <c r="B512" s="433"/>
      <c r="C512" s="69"/>
      <c r="D512" s="69"/>
      <c r="E512" s="69"/>
      <c r="F512" s="69"/>
      <c r="G512" s="69"/>
      <c r="H512" s="69"/>
      <c r="I512" s="69"/>
      <c r="J512" s="69"/>
      <c r="K512" s="448"/>
      <c r="L512" s="448"/>
      <c r="M512" s="448"/>
      <c r="N512" s="69"/>
      <c r="O512" s="69"/>
      <c r="P512" s="69"/>
      <c r="Q512" s="69"/>
      <c r="R512" s="69"/>
      <c r="S512" s="69"/>
      <c r="T512" s="69"/>
      <c r="U512" s="69"/>
      <c r="V512" s="69"/>
      <c r="W512" s="69"/>
      <c r="X512" s="69"/>
      <c r="Y512" s="69"/>
      <c r="Z512" s="69"/>
      <c r="AA512" s="69"/>
      <c r="AB512" s="69"/>
      <c r="AC512" s="69"/>
      <c r="AD512" s="69"/>
      <c r="AE512" s="69"/>
      <c r="AF512" s="69"/>
    </row>
    <row r="513" spans="1:32" ht="15.75" customHeight="1" x14ac:dyDescent="0.3">
      <c r="A513" s="433"/>
      <c r="B513" s="433"/>
      <c r="C513" s="69"/>
      <c r="D513" s="69"/>
      <c r="E513" s="69"/>
      <c r="F513" s="69"/>
      <c r="G513" s="69"/>
      <c r="H513" s="69"/>
      <c r="I513" s="69"/>
      <c r="J513" s="69"/>
      <c r="K513" s="448"/>
      <c r="L513" s="448"/>
      <c r="M513" s="448"/>
      <c r="N513" s="69"/>
      <c r="O513" s="69"/>
      <c r="P513" s="69"/>
      <c r="Q513" s="69"/>
      <c r="R513" s="69"/>
      <c r="S513" s="69"/>
      <c r="T513" s="69"/>
      <c r="U513" s="69"/>
      <c r="V513" s="69"/>
      <c r="W513" s="69"/>
      <c r="X513" s="69"/>
      <c r="Y513" s="69"/>
      <c r="Z513" s="69"/>
      <c r="AA513" s="69"/>
      <c r="AB513" s="69"/>
      <c r="AC513" s="69"/>
      <c r="AD513" s="69"/>
      <c r="AE513" s="69"/>
      <c r="AF513" s="69"/>
    </row>
    <row r="514" spans="1:32" ht="15.75" customHeight="1" x14ac:dyDescent="0.3">
      <c r="A514" s="433"/>
      <c r="B514" s="433"/>
      <c r="C514" s="69"/>
      <c r="D514" s="69"/>
      <c r="E514" s="69"/>
      <c r="F514" s="69"/>
      <c r="G514" s="69"/>
      <c r="H514" s="69"/>
      <c r="I514" s="69"/>
      <c r="J514" s="69"/>
      <c r="K514" s="448"/>
      <c r="L514" s="448"/>
      <c r="M514" s="448"/>
      <c r="N514" s="69"/>
      <c r="O514" s="69"/>
      <c r="P514" s="69"/>
      <c r="Q514" s="69"/>
      <c r="R514" s="69"/>
      <c r="S514" s="69"/>
      <c r="T514" s="69"/>
      <c r="U514" s="69"/>
      <c r="V514" s="69"/>
      <c r="W514" s="69"/>
      <c r="X514" s="69"/>
      <c r="Y514" s="69"/>
      <c r="Z514" s="69"/>
      <c r="AA514" s="69"/>
      <c r="AB514" s="69"/>
      <c r="AC514" s="69"/>
      <c r="AD514" s="69"/>
      <c r="AE514" s="69"/>
      <c r="AF514" s="69"/>
    </row>
    <row r="515" spans="1:32" ht="15.75" customHeight="1" x14ac:dyDescent="0.3">
      <c r="A515" s="433"/>
      <c r="B515" s="433"/>
      <c r="C515" s="69"/>
      <c r="D515" s="69"/>
      <c r="E515" s="69"/>
      <c r="F515" s="69"/>
      <c r="G515" s="69"/>
      <c r="H515" s="69"/>
      <c r="I515" s="69"/>
      <c r="J515" s="69"/>
      <c r="K515" s="448"/>
      <c r="L515" s="448"/>
      <c r="M515" s="448"/>
      <c r="N515" s="69"/>
      <c r="O515" s="69"/>
      <c r="P515" s="69"/>
      <c r="Q515" s="69"/>
      <c r="R515" s="69"/>
      <c r="S515" s="69"/>
      <c r="T515" s="69"/>
      <c r="U515" s="69"/>
      <c r="V515" s="69"/>
      <c r="W515" s="69"/>
      <c r="X515" s="69"/>
      <c r="Y515" s="69"/>
      <c r="Z515" s="69"/>
      <c r="AA515" s="69"/>
      <c r="AB515" s="69"/>
      <c r="AC515" s="69"/>
      <c r="AD515" s="69"/>
      <c r="AE515" s="69"/>
      <c r="AF515" s="69"/>
    </row>
    <row r="516" spans="1:32" ht="15.75" customHeight="1" x14ac:dyDescent="0.3">
      <c r="A516" s="433"/>
      <c r="B516" s="433"/>
      <c r="C516" s="69"/>
      <c r="D516" s="69"/>
      <c r="E516" s="69"/>
      <c r="F516" s="69"/>
      <c r="G516" s="69"/>
      <c r="H516" s="69"/>
      <c r="I516" s="69"/>
      <c r="J516" s="69"/>
      <c r="K516" s="448"/>
      <c r="L516" s="448"/>
      <c r="M516" s="448"/>
      <c r="N516" s="69"/>
      <c r="O516" s="69"/>
      <c r="P516" s="69"/>
      <c r="Q516" s="69"/>
      <c r="R516" s="69"/>
      <c r="S516" s="69"/>
      <c r="T516" s="69"/>
      <c r="U516" s="69"/>
      <c r="V516" s="69"/>
      <c r="W516" s="69"/>
      <c r="X516" s="69"/>
      <c r="Y516" s="69"/>
      <c r="Z516" s="69"/>
      <c r="AA516" s="69"/>
      <c r="AB516" s="69"/>
      <c r="AC516" s="69"/>
      <c r="AD516" s="69"/>
      <c r="AE516" s="69"/>
      <c r="AF516" s="69"/>
    </row>
    <row r="517" spans="1:32" ht="15.75" customHeight="1" x14ac:dyDescent="0.3">
      <c r="A517" s="433"/>
      <c r="B517" s="433"/>
      <c r="C517" s="69"/>
      <c r="D517" s="69"/>
      <c r="E517" s="69"/>
      <c r="F517" s="69"/>
      <c r="G517" s="69"/>
      <c r="H517" s="69"/>
      <c r="I517" s="69"/>
      <c r="J517" s="69"/>
      <c r="K517" s="448"/>
      <c r="L517" s="448"/>
      <c r="M517" s="448"/>
      <c r="N517" s="69"/>
      <c r="O517" s="69"/>
      <c r="P517" s="69"/>
      <c r="Q517" s="69"/>
      <c r="R517" s="69"/>
      <c r="S517" s="69"/>
      <c r="T517" s="69"/>
      <c r="U517" s="69"/>
      <c r="V517" s="69"/>
      <c r="W517" s="69"/>
      <c r="X517" s="69"/>
      <c r="Y517" s="69"/>
      <c r="Z517" s="69"/>
      <c r="AA517" s="69"/>
      <c r="AB517" s="69"/>
      <c r="AC517" s="69"/>
      <c r="AD517" s="69"/>
      <c r="AE517" s="69"/>
      <c r="AF517" s="69"/>
    </row>
    <row r="518" spans="1:32" ht="15.75" customHeight="1" x14ac:dyDescent="0.3">
      <c r="A518" s="433"/>
      <c r="B518" s="433"/>
      <c r="C518" s="69"/>
      <c r="D518" s="69"/>
      <c r="E518" s="69"/>
      <c r="F518" s="69"/>
      <c r="G518" s="69"/>
      <c r="H518" s="69"/>
      <c r="I518" s="69"/>
      <c r="J518" s="69"/>
      <c r="K518" s="448"/>
      <c r="L518" s="448"/>
      <c r="M518" s="448"/>
      <c r="N518" s="69"/>
      <c r="O518" s="69"/>
      <c r="P518" s="69"/>
      <c r="Q518" s="69"/>
      <c r="R518" s="69"/>
      <c r="S518" s="69"/>
      <c r="T518" s="69"/>
      <c r="U518" s="69"/>
      <c r="V518" s="69"/>
      <c r="W518" s="69"/>
      <c r="X518" s="69"/>
      <c r="Y518" s="69"/>
      <c r="Z518" s="69"/>
      <c r="AA518" s="69"/>
      <c r="AB518" s="69"/>
      <c r="AC518" s="69"/>
      <c r="AD518" s="69"/>
      <c r="AE518" s="69"/>
      <c r="AF518" s="69"/>
    </row>
    <row r="519" spans="1:32" ht="15.75" customHeight="1" x14ac:dyDescent="0.3">
      <c r="A519" s="433"/>
      <c r="B519" s="433"/>
      <c r="C519" s="69"/>
      <c r="D519" s="69"/>
      <c r="E519" s="69"/>
      <c r="F519" s="69"/>
      <c r="G519" s="69"/>
      <c r="H519" s="69"/>
      <c r="I519" s="69"/>
      <c r="J519" s="69"/>
      <c r="K519" s="448"/>
      <c r="L519" s="448"/>
      <c r="M519" s="448"/>
      <c r="N519" s="69"/>
      <c r="O519" s="69"/>
      <c r="P519" s="69"/>
      <c r="Q519" s="69"/>
      <c r="R519" s="69"/>
      <c r="S519" s="69"/>
      <c r="T519" s="69"/>
      <c r="U519" s="69"/>
      <c r="V519" s="69"/>
      <c r="W519" s="69"/>
      <c r="X519" s="69"/>
      <c r="Y519" s="69"/>
      <c r="Z519" s="69"/>
      <c r="AA519" s="69"/>
      <c r="AB519" s="69"/>
      <c r="AC519" s="69"/>
      <c r="AD519" s="69"/>
      <c r="AE519" s="69"/>
      <c r="AF519" s="69"/>
    </row>
    <row r="520" spans="1:32" ht="15.75" customHeight="1" x14ac:dyDescent="0.3">
      <c r="A520" s="433"/>
      <c r="B520" s="433"/>
      <c r="C520" s="69"/>
      <c r="D520" s="69"/>
      <c r="E520" s="69"/>
      <c r="F520" s="69"/>
      <c r="G520" s="69"/>
      <c r="H520" s="69"/>
      <c r="I520" s="69"/>
      <c r="J520" s="69"/>
      <c r="K520" s="448"/>
      <c r="L520" s="448"/>
      <c r="M520" s="448"/>
      <c r="N520" s="69"/>
      <c r="O520" s="69"/>
      <c r="P520" s="69"/>
      <c r="Q520" s="69"/>
      <c r="R520" s="69"/>
      <c r="S520" s="69"/>
      <c r="T520" s="69"/>
      <c r="U520" s="69"/>
      <c r="V520" s="69"/>
      <c r="W520" s="69"/>
      <c r="X520" s="69"/>
      <c r="Y520" s="69"/>
      <c r="Z520" s="69"/>
      <c r="AA520" s="69"/>
      <c r="AB520" s="69"/>
      <c r="AC520" s="69"/>
      <c r="AD520" s="69"/>
      <c r="AE520" s="69"/>
      <c r="AF520" s="69"/>
    </row>
    <row r="521" spans="1:32" ht="15.75" customHeight="1" x14ac:dyDescent="0.3">
      <c r="A521" s="433"/>
      <c r="B521" s="433"/>
      <c r="C521" s="69"/>
      <c r="D521" s="69"/>
      <c r="E521" s="69"/>
      <c r="F521" s="69"/>
      <c r="G521" s="69"/>
      <c r="H521" s="69"/>
      <c r="I521" s="69"/>
      <c r="J521" s="69"/>
      <c r="K521" s="448"/>
      <c r="L521" s="448"/>
      <c r="M521" s="448"/>
      <c r="N521" s="69"/>
      <c r="O521" s="69"/>
      <c r="P521" s="69"/>
      <c r="Q521" s="69"/>
      <c r="R521" s="69"/>
      <c r="S521" s="69"/>
      <c r="T521" s="69"/>
      <c r="U521" s="69"/>
      <c r="V521" s="69"/>
      <c r="W521" s="69"/>
      <c r="X521" s="69"/>
      <c r="Y521" s="69"/>
      <c r="Z521" s="69"/>
      <c r="AA521" s="69"/>
      <c r="AB521" s="69"/>
      <c r="AC521" s="69"/>
      <c r="AD521" s="69"/>
      <c r="AE521" s="69"/>
      <c r="AF521" s="69"/>
    </row>
    <row r="522" spans="1:32" ht="15.75" customHeight="1" x14ac:dyDescent="0.3">
      <c r="A522" s="433"/>
      <c r="B522" s="433"/>
      <c r="C522" s="69"/>
      <c r="D522" s="69"/>
      <c r="E522" s="69"/>
      <c r="F522" s="69"/>
      <c r="G522" s="69"/>
      <c r="H522" s="69"/>
      <c r="I522" s="69"/>
      <c r="J522" s="69"/>
      <c r="K522" s="448"/>
      <c r="L522" s="448"/>
      <c r="M522" s="448"/>
      <c r="N522" s="69"/>
      <c r="O522" s="69"/>
      <c r="P522" s="69"/>
      <c r="Q522" s="69"/>
      <c r="R522" s="69"/>
      <c r="S522" s="69"/>
      <c r="T522" s="69"/>
      <c r="U522" s="69"/>
      <c r="V522" s="69"/>
      <c r="W522" s="69"/>
      <c r="X522" s="69"/>
      <c r="Y522" s="69"/>
      <c r="Z522" s="69"/>
      <c r="AA522" s="69"/>
      <c r="AB522" s="69"/>
      <c r="AC522" s="69"/>
      <c r="AD522" s="69"/>
      <c r="AE522" s="69"/>
      <c r="AF522" s="69"/>
    </row>
    <row r="523" spans="1:32" ht="15.75" customHeight="1" x14ac:dyDescent="0.3">
      <c r="A523" s="433"/>
      <c r="B523" s="433"/>
      <c r="C523" s="69"/>
      <c r="D523" s="69"/>
      <c r="E523" s="69"/>
      <c r="F523" s="69"/>
      <c r="G523" s="69"/>
      <c r="H523" s="69"/>
      <c r="I523" s="69"/>
      <c r="J523" s="69"/>
      <c r="K523" s="448"/>
      <c r="L523" s="448"/>
      <c r="M523" s="448"/>
      <c r="N523" s="69"/>
      <c r="O523" s="69"/>
      <c r="P523" s="69"/>
      <c r="Q523" s="69"/>
      <c r="R523" s="69"/>
      <c r="S523" s="69"/>
      <c r="T523" s="69"/>
      <c r="U523" s="69"/>
      <c r="V523" s="69"/>
      <c r="W523" s="69"/>
      <c r="X523" s="69"/>
      <c r="Y523" s="69"/>
      <c r="Z523" s="69"/>
      <c r="AA523" s="69"/>
      <c r="AB523" s="69"/>
      <c r="AC523" s="69"/>
      <c r="AD523" s="69"/>
      <c r="AE523" s="69"/>
      <c r="AF523" s="69"/>
    </row>
    <row r="524" spans="1:32" ht="15.75" customHeight="1" x14ac:dyDescent="0.3">
      <c r="A524" s="433"/>
      <c r="B524" s="433"/>
      <c r="C524" s="69"/>
      <c r="D524" s="69"/>
      <c r="E524" s="69"/>
      <c r="F524" s="69"/>
      <c r="G524" s="69"/>
      <c r="H524" s="69"/>
      <c r="I524" s="69"/>
      <c r="J524" s="69"/>
      <c r="K524" s="448"/>
      <c r="L524" s="448"/>
      <c r="M524" s="448"/>
      <c r="N524" s="69"/>
      <c r="O524" s="69"/>
      <c r="P524" s="69"/>
      <c r="Q524" s="69"/>
      <c r="R524" s="69"/>
      <c r="S524" s="69"/>
      <c r="T524" s="69"/>
      <c r="U524" s="69"/>
      <c r="V524" s="69"/>
      <c r="W524" s="69"/>
      <c r="X524" s="69"/>
      <c r="Y524" s="69"/>
      <c r="Z524" s="69"/>
      <c r="AA524" s="69"/>
      <c r="AB524" s="69"/>
      <c r="AC524" s="69"/>
      <c r="AD524" s="69"/>
      <c r="AE524" s="69"/>
      <c r="AF524" s="69"/>
    </row>
    <row r="525" spans="1:32" ht="15.75" customHeight="1" x14ac:dyDescent="0.3">
      <c r="A525" s="433"/>
      <c r="B525" s="433"/>
      <c r="C525" s="69"/>
      <c r="D525" s="69"/>
      <c r="E525" s="69"/>
      <c r="F525" s="69"/>
      <c r="G525" s="69"/>
      <c r="H525" s="69"/>
      <c r="I525" s="69"/>
      <c r="J525" s="69"/>
      <c r="K525" s="448"/>
      <c r="L525" s="448"/>
      <c r="M525" s="448"/>
      <c r="N525" s="69"/>
      <c r="O525" s="69"/>
      <c r="P525" s="69"/>
      <c r="Q525" s="69"/>
      <c r="R525" s="69"/>
      <c r="S525" s="69"/>
      <c r="T525" s="69"/>
      <c r="U525" s="69"/>
      <c r="V525" s="69"/>
      <c r="W525" s="69"/>
      <c r="X525" s="69"/>
      <c r="Y525" s="69"/>
      <c r="Z525" s="69"/>
      <c r="AA525" s="69"/>
      <c r="AB525" s="69"/>
      <c r="AC525" s="69"/>
      <c r="AD525" s="69"/>
      <c r="AE525" s="69"/>
      <c r="AF525" s="69"/>
    </row>
    <row r="526" spans="1:32" ht="15.75" customHeight="1" x14ac:dyDescent="0.3">
      <c r="A526" s="433"/>
      <c r="B526" s="433"/>
      <c r="C526" s="69"/>
      <c r="D526" s="69"/>
      <c r="E526" s="69"/>
      <c r="F526" s="69"/>
      <c r="G526" s="69"/>
      <c r="H526" s="69"/>
      <c r="I526" s="69"/>
      <c r="J526" s="69"/>
      <c r="K526" s="448"/>
      <c r="L526" s="448"/>
      <c r="M526" s="448"/>
      <c r="N526" s="69"/>
      <c r="O526" s="69"/>
      <c r="P526" s="69"/>
      <c r="Q526" s="69"/>
      <c r="R526" s="69"/>
      <c r="S526" s="69"/>
      <c r="T526" s="69"/>
      <c r="U526" s="69"/>
      <c r="V526" s="69"/>
      <c r="W526" s="69"/>
      <c r="X526" s="69"/>
      <c r="Y526" s="69"/>
      <c r="Z526" s="69"/>
      <c r="AA526" s="69"/>
      <c r="AB526" s="69"/>
      <c r="AC526" s="69"/>
      <c r="AD526" s="69"/>
      <c r="AE526" s="69"/>
      <c r="AF526" s="69"/>
    </row>
    <row r="527" spans="1:32" ht="15.75" customHeight="1" x14ac:dyDescent="0.3">
      <c r="A527" s="433"/>
      <c r="B527" s="433"/>
      <c r="C527" s="69"/>
      <c r="D527" s="69"/>
      <c r="E527" s="69"/>
      <c r="F527" s="69"/>
      <c r="G527" s="69"/>
      <c r="H527" s="69"/>
      <c r="I527" s="69"/>
      <c r="J527" s="69"/>
      <c r="K527" s="448"/>
      <c r="L527" s="448"/>
      <c r="M527" s="448"/>
      <c r="N527" s="69"/>
      <c r="O527" s="69"/>
      <c r="P527" s="69"/>
      <c r="Q527" s="69"/>
      <c r="R527" s="69"/>
      <c r="S527" s="69"/>
      <c r="T527" s="69"/>
      <c r="U527" s="69"/>
      <c r="V527" s="69"/>
      <c r="W527" s="69"/>
      <c r="X527" s="69"/>
      <c r="Y527" s="69"/>
      <c r="Z527" s="69"/>
      <c r="AA527" s="69"/>
      <c r="AB527" s="69"/>
      <c r="AC527" s="69"/>
      <c r="AD527" s="69"/>
      <c r="AE527" s="69"/>
      <c r="AF527" s="69"/>
    </row>
    <row r="528" spans="1:32" ht="15.75" customHeight="1" x14ac:dyDescent="0.3">
      <c r="A528" s="433"/>
      <c r="B528" s="433"/>
      <c r="C528" s="69"/>
      <c r="D528" s="69"/>
      <c r="E528" s="69"/>
      <c r="F528" s="69"/>
      <c r="G528" s="69"/>
      <c r="H528" s="69"/>
      <c r="I528" s="69"/>
      <c r="J528" s="69"/>
      <c r="K528" s="448"/>
      <c r="L528" s="448"/>
      <c r="M528" s="448"/>
      <c r="N528" s="69"/>
      <c r="O528" s="69"/>
      <c r="P528" s="69"/>
      <c r="Q528" s="69"/>
      <c r="R528" s="69"/>
      <c r="S528" s="69"/>
      <c r="T528" s="69"/>
      <c r="U528" s="69"/>
      <c r="V528" s="69"/>
      <c r="W528" s="69"/>
      <c r="X528" s="69"/>
      <c r="Y528" s="69"/>
      <c r="Z528" s="69"/>
      <c r="AA528" s="69"/>
      <c r="AB528" s="69"/>
      <c r="AC528" s="69"/>
      <c r="AD528" s="69"/>
      <c r="AE528" s="69"/>
      <c r="AF528" s="69"/>
    </row>
    <row r="529" spans="1:32" ht="15.75" customHeight="1" x14ac:dyDescent="0.3">
      <c r="A529" s="433"/>
      <c r="B529" s="433"/>
      <c r="C529" s="69"/>
      <c r="D529" s="69"/>
      <c r="E529" s="69"/>
      <c r="F529" s="69"/>
      <c r="G529" s="69"/>
      <c r="H529" s="69"/>
      <c r="I529" s="69"/>
      <c r="J529" s="69"/>
      <c r="K529" s="448"/>
      <c r="L529" s="448"/>
      <c r="M529" s="448"/>
      <c r="N529" s="69"/>
      <c r="O529" s="69"/>
      <c r="P529" s="69"/>
      <c r="Q529" s="69"/>
      <c r="R529" s="69"/>
      <c r="S529" s="69"/>
      <c r="T529" s="69"/>
      <c r="U529" s="69"/>
      <c r="V529" s="69"/>
      <c r="W529" s="69"/>
      <c r="X529" s="69"/>
      <c r="Y529" s="69"/>
      <c r="Z529" s="69"/>
      <c r="AA529" s="69"/>
      <c r="AB529" s="69"/>
      <c r="AC529" s="69"/>
      <c r="AD529" s="69"/>
      <c r="AE529" s="69"/>
      <c r="AF529" s="69"/>
    </row>
    <row r="530" spans="1:32" ht="15.75" customHeight="1" x14ac:dyDescent="0.3">
      <c r="A530" s="433"/>
      <c r="B530" s="433"/>
      <c r="C530" s="69"/>
      <c r="D530" s="69"/>
      <c r="E530" s="69"/>
      <c r="F530" s="69"/>
      <c r="G530" s="69"/>
      <c r="H530" s="69"/>
      <c r="I530" s="69"/>
      <c r="J530" s="69"/>
      <c r="K530" s="448"/>
      <c r="L530" s="448"/>
      <c r="M530" s="448"/>
      <c r="N530" s="69"/>
      <c r="O530" s="69"/>
      <c r="P530" s="69"/>
      <c r="Q530" s="69"/>
      <c r="R530" s="69"/>
      <c r="S530" s="69"/>
      <c r="T530" s="69"/>
      <c r="U530" s="69"/>
      <c r="V530" s="69"/>
      <c r="W530" s="69"/>
      <c r="X530" s="69"/>
      <c r="Y530" s="69"/>
      <c r="Z530" s="69"/>
      <c r="AA530" s="69"/>
      <c r="AB530" s="69"/>
      <c r="AC530" s="69"/>
      <c r="AD530" s="69"/>
      <c r="AE530" s="69"/>
      <c r="AF530" s="69"/>
    </row>
    <row r="531" spans="1:32" ht="15.75" customHeight="1" x14ac:dyDescent="0.3">
      <c r="A531" s="433"/>
      <c r="B531" s="433"/>
      <c r="C531" s="69"/>
      <c r="D531" s="69"/>
      <c r="E531" s="69"/>
      <c r="F531" s="69"/>
      <c r="G531" s="69"/>
      <c r="H531" s="69"/>
      <c r="I531" s="69"/>
      <c r="J531" s="69"/>
      <c r="K531" s="448"/>
      <c r="L531" s="448"/>
      <c r="M531" s="448"/>
      <c r="N531" s="69"/>
      <c r="O531" s="69"/>
      <c r="P531" s="69"/>
      <c r="Q531" s="69"/>
      <c r="R531" s="69"/>
      <c r="S531" s="69"/>
      <c r="T531" s="69"/>
      <c r="U531" s="69"/>
      <c r="V531" s="69"/>
      <c r="W531" s="69"/>
      <c r="X531" s="69"/>
      <c r="Y531" s="69"/>
      <c r="Z531" s="69"/>
      <c r="AA531" s="69"/>
      <c r="AB531" s="69"/>
      <c r="AC531" s="69"/>
      <c r="AD531" s="69"/>
      <c r="AE531" s="69"/>
      <c r="AF531" s="69"/>
    </row>
    <row r="532" spans="1:32" ht="15.75" customHeight="1" x14ac:dyDescent="0.3">
      <c r="A532" s="433"/>
      <c r="B532" s="433"/>
      <c r="C532" s="69"/>
      <c r="D532" s="69"/>
      <c r="E532" s="69"/>
      <c r="F532" s="69"/>
      <c r="G532" s="69"/>
      <c r="H532" s="69"/>
      <c r="I532" s="69"/>
      <c r="J532" s="69"/>
      <c r="K532" s="448"/>
      <c r="L532" s="448"/>
      <c r="M532" s="448"/>
      <c r="N532" s="69"/>
      <c r="O532" s="69"/>
      <c r="P532" s="69"/>
      <c r="Q532" s="69"/>
      <c r="R532" s="69"/>
      <c r="S532" s="69"/>
      <c r="T532" s="69"/>
      <c r="U532" s="69"/>
      <c r="V532" s="69"/>
      <c r="W532" s="69"/>
      <c r="X532" s="69"/>
      <c r="Y532" s="69"/>
      <c r="Z532" s="69"/>
      <c r="AA532" s="69"/>
      <c r="AB532" s="69"/>
      <c r="AC532" s="69"/>
      <c r="AD532" s="69"/>
      <c r="AE532" s="69"/>
      <c r="AF532" s="69"/>
    </row>
    <row r="533" spans="1:32" ht="15.75" customHeight="1" x14ac:dyDescent="0.3">
      <c r="A533" s="433"/>
      <c r="B533" s="433"/>
      <c r="C533" s="69"/>
      <c r="D533" s="69"/>
      <c r="E533" s="69"/>
      <c r="F533" s="69"/>
      <c r="G533" s="69"/>
      <c r="H533" s="69"/>
      <c r="I533" s="69"/>
      <c r="J533" s="69"/>
      <c r="K533" s="448"/>
      <c r="L533" s="448"/>
      <c r="M533" s="448"/>
      <c r="N533" s="69"/>
      <c r="O533" s="69"/>
      <c r="P533" s="69"/>
      <c r="Q533" s="69"/>
      <c r="R533" s="69"/>
      <c r="S533" s="69"/>
      <c r="T533" s="69"/>
      <c r="U533" s="69"/>
      <c r="V533" s="69"/>
      <c r="W533" s="69"/>
      <c r="X533" s="69"/>
      <c r="Y533" s="69"/>
      <c r="Z533" s="69"/>
      <c r="AA533" s="69"/>
      <c r="AB533" s="69"/>
      <c r="AC533" s="69"/>
      <c r="AD533" s="69"/>
      <c r="AE533" s="69"/>
      <c r="AF533" s="69"/>
    </row>
    <row r="534" spans="1:32" ht="15.75" customHeight="1" x14ac:dyDescent="0.3">
      <c r="A534" s="433"/>
      <c r="B534" s="433"/>
      <c r="C534" s="69"/>
      <c r="D534" s="69"/>
      <c r="E534" s="69"/>
      <c r="F534" s="69"/>
      <c r="G534" s="69"/>
      <c r="H534" s="69"/>
      <c r="I534" s="69"/>
      <c r="J534" s="69"/>
      <c r="K534" s="448"/>
      <c r="L534" s="448"/>
      <c r="M534" s="448"/>
      <c r="N534" s="69"/>
      <c r="O534" s="69"/>
      <c r="P534" s="69"/>
      <c r="Q534" s="69"/>
      <c r="R534" s="69"/>
      <c r="S534" s="69"/>
      <c r="T534" s="69"/>
      <c r="U534" s="69"/>
      <c r="V534" s="69"/>
      <c r="W534" s="69"/>
      <c r="X534" s="69"/>
      <c r="Y534" s="69"/>
      <c r="Z534" s="69"/>
      <c r="AA534" s="69"/>
      <c r="AB534" s="69"/>
      <c r="AC534" s="69"/>
      <c r="AD534" s="69"/>
      <c r="AE534" s="69"/>
      <c r="AF534" s="69"/>
    </row>
    <row r="535" spans="1:32" ht="15.75" customHeight="1" x14ac:dyDescent="0.3">
      <c r="A535" s="433"/>
      <c r="B535" s="433"/>
      <c r="C535" s="69"/>
      <c r="D535" s="69"/>
      <c r="E535" s="69"/>
      <c r="F535" s="69"/>
      <c r="G535" s="69"/>
      <c r="H535" s="69"/>
      <c r="I535" s="69"/>
      <c r="J535" s="69"/>
      <c r="K535" s="448"/>
      <c r="L535" s="448"/>
      <c r="M535" s="448"/>
      <c r="N535" s="69"/>
      <c r="O535" s="69"/>
      <c r="P535" s="69"/>
      <c r="Q535" s="69"/>
      <c r="R535" s="69"/>
      <c r="S535" s="69"/>
      <c r="T535" s="69"/>
      <c r="U535" s="69"/>
      <c r="V535" s="69"/>
      <c r="W535" s="69"/>
      <c r="X535" s="69"/>
      <c r="Y535" s="69"/>
      <c r="Z535" s="69"/>
      <c r="AA535" s="69"/>
      <c r="AB535" s="69"/>
      <c r="AC535" s="69"/>
      <c r="AD535" s="69"/>
      <c r="AE535" s="69"/>
      <c r="AF535" s="69"/>
    </row>
    <row r="536" spans="1:32" ht="15.75" customHeight="1" x14ac:dyDescent="0.3">
      <c r="A536" s="433"/>
      <c r="B536" s="433"/>
      <c r="C536" s="69"/>
      <c r="D536" s="69"/>
      <c r="E536" s="69"/>
      <c r="F536" s="69"/>
      <c r="G536" s="69"/>
      <c r="H536" s="69"/>
      <c r="I536" s="69"/>
      <c r="J536" s="69"/>
      <c r="K536" s="448"/>
      <c r="L536" s="448"/>
      <c r="M536" s="448"/>
      <c r="N536" s="69"/>
      <c r="O536" s="69"/>
      <c r="P536" s="69"/>
      <c r="Q536" s="69"/>
      <c r="R536" s="69"/>
      <c r="S536" s="69"/>
      <c r="T536" s="69"/>
      <c r="U536" s="69"/>
      <c r="V536" s="69"/>
      <c r="W536" s="69"/>
      <c r="X536" s="69"/>
      <c r="Y536" s="69"/>
      <c r="Z536" s="69"/>
      <c r="AA536" s="69"/>
      <c r="AB536" s="69"/>
      <c r="AC536" s="69"/>
      <c r="AD536" s="69"/>
      <c r="AE536" s="69"/>
      <c r="AF536" s="69"/>
    </row>
    <row r="537" spans="1:32" ht="15.75" customHeight="1" x14ac:dyDescent="0.3">
      <c r="A537" s="433"/>
      <c r="B537" s="433"/>
      <c r="C537" s="69"/>
      <c r="D537" s="69"/>
      <c r="E537" s="69"/>
      <c r="F537" s="69"/>
      <c r="G537" s="69"/>
      <c r="H537" s="69"/>
      <c r="I537" s="69"/>
      <c r="J537" s="69"/>
      <c r="K537" s="448"/>
      <c r="L537" s="448"/>
      <c r="M537" s="448"/>
      <c r="N537" s="69"/>
      <c r="O537" s="69"/>
      <c r="P537" s="69"/>
      <c r="Q537" s="69"/>
      <c r="R537" s="69"/>
      <c r="S537" s="69"/>
      <c r="T537" s="69"/>
      <c r="U537" s="69"/>
      <c r="V537" s="69"/>
      <c r="W537" s="69"/>
      <c r="X537" s="69"/>
      <c r="Y537" s="69"/>
      <c r="Z537" s="69"/>
      <c r="AA537" s="69"/>
      <c r="AB537" s="69"/>
      <c r="AC537" s="69"/>
      <c r="AD537" s="69"/>
      <c r="AE537" s="69"/>
      <c r="AF537" s="69"/>
    </row>
    <row r="538" spans="1:32" ht="15.75" customHeight="1" x14ac:dyDescent="0.3">
      <c r="A538" s="433"/>
      <c r="B538" s="433"/>
      <c r="C538" s="69"/>
      <c r="D538" s="69"/>
      <c r="E538" s="69"/>
      <c r="F538" s="69"/>
      <c r="G538" s="69"/>
      <c r="H538" s="69"/>
      <c r="I538" s="69"/>
      <c r="J538" s="69"/>
      <c r="K538" s="448"/>
      <c r="L538" s="448"/>
      <c r="M538" s="448"/>
      <c r="N538" s="69"/>
      <c r="O538" s="69"/>
      <c r="P538" s="69"/>
      <c r="Q538" s="69"/>
      <c r="R538" s="69"/>
      <c r="S538" s="69"/>
      <c r="T538" s="69"/>
      <c r="U538" s="69"/>
      <c r="V538" s="69"/>
      <c r="W538" s="69"/>
      <c r="X538" s="69"/>
      <c r="Y538" s="69"/>
      <c r="Z538" s="69"/>
      <c r="AA538" s="69"/>
      <c r="AB538" s="69"/>
      <c r="AC538" s="69"/>
      <c r="AD538" s="69"/>
      <c r="AE538" s="69"/>
      <c r="AF538" s="69"/>
    </row>
    <row r="539" spans="1:32" ht="15.75" customHeight="1" x14ac:dyDescent="0.3">
      <c r="A539" s="433"/>
      <c r="B539" s="433"/>
      <c r="C539" s="69"/>
      <c r="D539" s="69"/>
      <c r="E539" s="69"/>
      <c r="F539" s="69"/>
      <c r="G539" s="69"/>
      <c r="H539" s="69"/>
      <c r="I539" s="69"/>
      <c r="J539" s="69"/>
      <c r="K539" s="448"/>
      <c r="L539" s="448"/>
      <c r="M539" s="448"/>
      <c r="N539" s="69"/>
      <c r="O539" s="69"/>
      <c r="P539" s="69"/>
      <c r="Q539" s="69"/>
      <c r="R539" s="69"/>
      <c r="S539" s="69"/>
      <c r="T539" s="69"/>
      <c r="U539" s="69"/>
      <c r="V539" s="69"/>
      <c r="W539" s="69"/>
      <c r="X539" s="69"/>
      <c r="Y539" s="69"/>
      <c r="Z539" s="69"/>
      <c r="AA539" s="69"/>
      <c r="AB539" s="69"/>
      <c r="AC539" s="69"/>
      <c r="AD539" s="69"/>
      <c r="AE539" s="69"/>
      <c r="AF539" s="69"/>
    </row>
    <row r="540" spans="1:32" ht="15.75" customHeight="1" x14ac:dyDescent="0.3">
      <c r="A540" s="433"/>
      <c r="B540" s="433"/>
      <c r="C540" s="69"/>
      <c r="D540" s="69"/>
      <c r="E540" s="69"/>
      <c r="F540" s="69"/>
      <c r="G540" s="69"/>
      <c r="H540" s="69"/>
      <c r="I540" s="69"/>
      <c r="J540" s="69"/>
      <c r="K540" s="448"/>
      <c r="L540" s="448"/>
      <c r="M540" s="448"/>
      <c r="N540" s="69"/>
      <c r="O540" s="69"/>
      <c r="P540" s="69"/>
      <c r="Q540" s="69"/>
      <c r="R540" s="69"/>
      <c r="S540" s="69"/>
      <c r="T540" s="69"/>
      <c r="U540" s="69"/>
      <c r="V540" s="69"/>
      <c r="W540" s="69"/>
      <c r="X540" s="69"/>
      <c r="Y540" s="69"/>
      <c r="Z540" s="69"/>
      <c r="AA540" s="69"/>
      <c r="AB540" s="69"/>
      <c r="AC540" s="69"/>
      <c r="AD540" s="69"/>
      <c r="AE540" s="69"/>
      <c r="AF540" s="69"/>
    </row>
    <row r="541" spans="1:32" ht="15.75" customHeight="1" x14ac:dyDescent="0.3">
      <c r="A541" s="433"/>
      <c r="B541" s="433"/>
      <c r="C541" s="69"/>
      <c r="D541" s="69"/>
      <c r="E541" s="69"/>
      <c r="F541" s="69"/>
      <c r="G541" s="69"/>
      <c r="H541" s="69"/>
      <c r="I541" s="69"/>
      <c r="J541" s="69"/>
      <c r="K541" s="448"/>
      <c r="L541" s="448"/>
      <c r="M541" s="448"/>
      <c r="N541" s="69"/>
      <c r="O541" s="69"/>
      <c r="P541" s="69"/>
      <c r="Q541" s="69"/>
      <c r="R541" s="69"/>
      <c r="S541" s="69"/>
      <c r="T541" s="69"/>
      <c r="U541" s="69"/>
      <c r="V541" s="69"/>
      <c r="W541" s="69"/>
      <c r="X541" s="69"/>
      <c r="Y541" s="69"/>
      <c r="Z541" s="69"/>
      <c r="AA541" s="69"/>
      <c r="AB541" s="69"/>
      <c r="AC541" s="69"/>
      <c r="AD541" s="69"/>
      <c r="AE541" s="69"/>
      <c r="AF541" s="69"/>
    </row>
    <row r="542" spans="1:32" ht="15.75" customHeight="1" x14ac:dyDescent="0.3">
      <c r="A542" s="433"/>
      <c r="B542" s="433"/>
      <c r="C542" s="69"/>
      <c r="D542" s="69"/>
      <c r="E542" s="69"/>
      <c r="F542" s="69"/>
      <c r="G542" s="69"/>
      <c r="H542" s="69"/>
      <c r="I542" s="69"/>
      <c r="J542" s="69"/>
      <c r="K542" s="448"/>
      <c r="L542" s="448"/>
      <c r="M542" s="448"/>
      <c r="N542" s="69"/>
      <c r="O542" s="69"/>
      <c r="P542" s="69"/>
      <c r="Q542" s="69"/>
      <c r="R542" s="69"/>
      <c r="S542" s="69"/>
      <c r="T542" s="69"/>
      <c r="U542" s="69"/>
      <c r="V542" s="69"/>
      <c r="W542" s="69"/>
      <c r="X542" s="69"/>
      <c r="Y542" s="69"/>
      <c r="Z542" s="69"/>
      <c r="AA542" s="69"/>
      <c r="AB542" s="69"/>
      <c r="AC542" s="69"/>
      <c r="AD542" s="69"/>
      <c r="AE542" s="69"/>
      <c r="AF542" s="69"/>
    </row>
    <row r="543" spans="1:32" ht="15.75" customHeight="1" x14ac:dyDescent="0.3">
      <c r="A543" s="433"/>
      <c r="B543" s="433"/>
      <c r="C543" s="69"/>
      <c r="D543" s="69"/>
      <c r="E543" s="69"/>
      <c r="F543" s="69"/>
      <c r="G543" s="69"/>
      <c r="H543" s="69"/>
      <c r="I543" s="69"/>
      <c r="J543" s="69"/>
      <c r="K543" s="448"/>
      <c r="L543" s="448"/>
      <c r="M543" s="448"/>
      <c r="N543" s="69"/>
      <c r="O543" s="69"/>
      <c r="P543" s="69"/>
      <c r="Q543" s="69"/>
      <c r="R543" s="69"/>
      <c r="S543" s="69"/>
      <c r="T543" s="69"/>
      <c r="U543" s="69"/>
      <c r="V543" s="69"/>
      <c r="W543" s="69"/>
      <c r="X543" s="69"/>
      <c r="Y543" s="69"/>
      <c r="Z543" s="69"/>
      <c r="AA543" s="69"/>
      <c r="AB543" s="69"/>
      <c r="AC543" s="69"/>
      <c r="AD543" s="69"/>
      <c r="AE543" s="69"/>
      <c r="AF543" s="69"/>
    </row>
    <row r="544" spans="1:32" ht="15.75" customHeight="1" x14ac:dyDescent="0.3">
      <c r="A544" s="433"/>
      <c r="B544" s="433"/>
      <c r="C544" s="69"/>
      <c r="D544" s="69"/>
      <c r="E544" s="69"/>
      <c r="F544" s="69"/>
      <c r="G544" s="69"/>
      <c r="H544" s="69"/>
      <c r="I544" s="69"/>
      <c r="J544" s="69"/>
      <c r="K544" s="448"/>
      <c r="L544" s="448"/>
      <c r="M544" s="448"/>
      <c r="N544" s="69"/>
      <c r="O544" s="69"/>
      <c r="P544" s="69"/>
      <c r="Q544" s="69"/>
      <c r="R544" s="69"/>
      <c r="S544" s="69"/>
      <c r="T544" s="69"/>
      <c r="U544" s="69"/>
      <c r="V544" s="69"/>
      <c r="W544" s="69"/>
      <c r="X544" s="69"/>
      <c r="Y544" s="69"/>
      <c r="Z544" s="69"/>
      <c r="AA544" s="69"/>
      <c r="AB544" s="69"/>
      <c r="AC544" s="69"/>
      <c r="AD544" s="69"/>
      <c r="AE544" s="69"/>
      <c r="AF544" s="69"/>
    </row>
    <row r="545" spans="1:32" ht="15.75" customHeight="1" x14ac:dyDescent="0.3">
      <c r="A545" s="433"/>
      <c r="B545" s="433"/>
      <c r="C545" s="69"/>
      <c r="D545" s="69"/>
      <c r="E545" s="69"/>
      <c r="F545" s="69"/>
      <c r="G545" s="69"/>
      <c r="H545" s="69"/>
      <c r="I545" s="69"/>
      <c r="J545" s="69"/>
      <c r="K545" s="448"/>
      <c r="L545" s="448"/>
      <c r="M545" s="448"/>
      <c r="N545" s="69"/>
      <c r="O545" s="69"/>
      <c r="P545" s="69"/>
      <c r="Q545" s="69"/>
      <c r="R545" s="69"/>
      <c r="S545" s="69"/>
      <c r="T545" s="69"/>
      <c r="U545" s="69"/>
      <c r="V545" s="69"/>
      <c r="W545" s="69"/>
      <c r="X545" s="69"/>
      <c r="Y545" s="69"/>
      <c r="Z545" s="69"/>
      <c r="AA545" s="69"/>
      <c r="AB545" s="69"/>
      <c r="AC545" s="69"/>
      <c r="AD545" s="69"/>
      <c r="AE545" s="69"/>
      <c r="AF545" s="69"/>
    </row>
    <row r="546" spans="1:32" ht="15.75" customHeight="1" x14ac:dyDescent="0.3">
      <c r="A546" s="433"/>
      <c r="B546" s="433"/>
      <c r="C546" s="69"/>
      <c r="D546" s="69"/>
      <c r="E546" s="69"/>
      <c r="F546" s="69"/>
      <c r="G546" s="69"/>
      <c r="H546" s="69"/>
      <c r="I546" s="69"/>
      <c r="J546" s="69"/>
      <c r="K546" s="448"/>
      <c r="L546" s="448"/>
      <c r="M546" s="448"/>
      <c r="N546" s="69"/>
      <c r="O546" s="69"/>
      <c r="P546" s="69"/>
      <c r="Q546" s="69"/>
      <c r="R546" s="69"/>
      <c r="S546" s="69"/>
      <c r="T546" s="69"/>
      <c r="U546" s="69"/>
      <c r="V546" s="69"/>
      <c r="W546" s="69"/>
      <c r="X546" s="69"/>
      <c r="Y546" s="69"/>
      <c r="Z546" s="69"/>
      <c r="AA546" s="69"/>
      <c r="AB546" s="69"/>
      <c r="AC546" s="69"/>
      <c r="AD546" s="69"/>
      <c r="AE546" s="69"/>
      <c r="AF546" s="69"/>
    </row>
    <row r="547" spans="1:32" ht="15.75" customHeight="1" x14ac:dyDescent="0.3">
      <c r="A547" s="433"/>
      <c r="B547" s="433"/>
      <c r="C547" s="69"/>
      <c r="D547" s="69"/>
      <c r="E547" s="69"/>
      <c r="F547" s="69"/>
      <c r="G547" s="69"/>
      <c r="H547" s="69"/>
      <c r="I547" s="69"/>
      <c r="J547" s="69"/>
      <c r="K547" s="448"/>
      <c r="L547" s="448"/>
      <c r="M547" s="448"/>
      <c r="N547" s="69"/>
      <c r="O547" s="69"/>
      <c r="P547" s="69"/>
      <c r="Q547" s="69"/>
      <c r="R547" s="69"/>
      <c r="S547" s="69"/>
      <c r="T547" s="69"/>
      <c r="U547" s="69"/>
      <c r="V547" s="69"/>
      <c r="W547" s="69"/>
      <c r="X547" s="69"/>
      <c r="Y547" s="69"/>
      <c r="Z547" s="69"/>
      <c r="AA547" s="69"/>
      <c r="AB547" s="69"/>
      <c r="AC547" s="69"/>
      <c r="AD547" s="69"/>
      <c r="AE547" s="69"/>
      <c r="AF547" s="69"/>
    </row>
    <row r="548" spans="1:32" ht="15.75" customHeight="1" x14ac:dyDescent="0.3">
      <c r="A548" s="433"/>
      <c r="B548" s="433"/>
      <c r="C548" s="69"/>
      <c r="D548" s="69"/>
      <c r="E548" s="69"/>
      <c r="F548" s="69"/>
      <c r="G548" s="69"/>
      <c r="H548" s="69"/>
      <c r="I548" s="69"/>
      <c r="J548" s="69"/>
      <c r="K548" s="448"/>
      <c r="L548" s="448"/>
      <c r="M548" s="448"/>
      <c r="N548" s="69"/>
      <c r="O548" s="69"/>
      <c r="P548" s="69"/>
      <c r="Q548" s="69"/>
      <c r="R548" s="69"/>
      <c r="S548" s="69"/>
      <c r="T548" s="69"/>
      <c r="U548" s="69"/>
      <c r="V548" s="69"/>
      <c r="W548" s="69"/>
      <c r="X548" s="69"/>
      <c r="Y548" s="69"/>
      <c r="Z548" s="69"/>
      <c r="AA548" s="69"/>
      <c r="AB548" s="69"/>
      <c r="AC548" s="69"/>
      <c r="AD548" s="69"/>
      <c r="AE548" s="69"/>
      <c r="AF548" s="69"/>
    </row>
    <row r="549" spans="1:32" ht="15.75" customHeight="1" x14ac:dyDescent="0.3">
      <c r="A549" s="433"/>
      <c r="B549" s="433"/>
      <c r="C549" s="69"/>
      <c r="D549" s="69"/>
      <c r="E549" s="69"/>
      <c r="F549" s="69"/>
      <c r="G549" s="69"/>
      <c r="H549" s="69"/>
      <c r="I549" s="69"/>
      <c r="J549" s="69"/>
      <c r="K549" s="448"/>
      <c r="L549" s="448"/>
      <c r="M549" s="448"/>
      <c r="N549" s="69"/>
      <c r="O549" s="69"/>
      <c r="P549" s="69"/>
      <c r="Q549" s="69"/>
      <c r="R549" s="69"/>
      <c r="S549" s="69"/>
      <c r="T549" s="69"/>
      <c r="U549" s="69"/>
      <c r="V549" s="69"/>
      <c r="W549" s="69"/>
      <c r="X549" s="69"/>
      <c r="Y549" s="69"/>
      <c r="Z549" s="69"/>
      <c r="AA549" s="69"/>
      <c r="AB549" s="69"/>
      <c r="AC549" s="69"/>
      <c r="AD549" s="69"/>
      <c r="AE549" s="69"/>
      <c r="AF549" s="69"/>
    </row>
    <row r="550" spans="1:32" ht="15.75" customHeight="1" x14ac:dyDescent="0.3">
      <c r="A550" s="433"/>
      <c r="B550" s="433"/>
      <c r="C550" s="69"/>
      <c r="D550" s="69"/>
      <c r="E550" s="69"/>
      <c r="F550" s="69"/>
      <c r="G550" s="69"/>
      <c r="H550" s="69"/>
      <c r="I550" s="69"/>
      <c r="J550" s="69"/>
      <c r="K550" s="448"/>
      <c r="L550" s="448"/>
      <c r="M550" s="448"/>
      <c r="N550" s="69"/>
      <c r="O550" s="69"/>
      <c r="P550" s="69"/>
      <c r="Q550" s="69"/>
      <c r="R550" s="69"/>
      <c r="S550" s="69"/>
      <c r="T550" s="69"/>
      <c r="U550" s="69"/>
      <c r="V550" s="69"/>
      <c r="W550" s="69"/>
      <c r="X550" s="69"/>
      <c r="Y550" s="69"/>
      <c r="Z550" s="69"/>
      <c r="AA550" s="69"/>
      <c r="AB550" s="69"/>
      <c r="AC550" s="69"/>
      <c r="AD550" s="69"/>
      <c r="AE550" s="69"/>
      <c r="AF550" s="69"/>
    </row>
    <row r="551" spans="1:32" ht="15.75" customHeight="1" x14ac:dyDescent="0.3">
      <c r="A551" s="433"/>
      <c r="B551" s="433"/>
      <c r="C551" s="69"/>
      <c r="D551" s="69"/>
      <c r="E551" s="69"/>
      <c r="F551" s="69"/>
      <c r="G551" s="69"/>
      <c r="H551" s="69"/>
      <c r="I551" s="69"/>
      <c r="J551" s="69"/>
      <c r="K551" s="448"/>
      <c r="L551" s="448"/>
      <c r="M551" s="448"/>
      <c r="N551" s="69"/>
      <c r="O551" s="69"/>
      <c r="P551" s="69"/>
      <c r="Q551" s="69"/>
      <c r="R551" s="69"/>
      <c r="S551" s="69"/>
      <c r="T551" s="69"/>
      <c r="U551" s="69"/>
      <c r="V551" s="69"/>
      <c r="W551" s="69"/>
      <c r="X551" s="69"/>
      <c r="Y551" s="69"/>
      <c r="Z551" s="69"/>
      <c r="AA551" s="69"/>
      <c r="AB551" s="69"/>
      <c r="AC551" s="69"/>
      <c r="AD551" s="69"/>
      <c r="AE551" s="69"/>
      <c r="AF551" s="69"/>
    </row>
    <row r="552" spans="1:32" ht="15.75" customHeight="1" x14ac:dyDescent="0.3">
      <c r="A552" s="433"/>
      <c r="B552" s="433"/>
      <c r="C552" s="69"/>
      <c r="D552" s="69"/>
      <c r="E552" s="69"/>
      <c r="F552" s="69"/>
      <c r="G552" s="69"/>
      <c r="H552" s="69"/>
      <c r="I552" s="69"/>
      <c r="J552" s="69"/>
      <c r="K552" s="448"/>
      <c r="L552" s="448"/>
      <c r="M552" s="448"/>
      <c r="N552" s="69"/>
      <c r="O552" s="69"/>
      <c r="P552" s="69"/>
      <c r="Q552" s="69"/>
      <c r="R552" s="69"/>
      <c r="S552" s="69"/>
      <c r="T552" s="69"/>
      <c r="U552" s="69"/>
      <c r="V552" s="69"/>
      <c r="W552" s="69"/>
      <c r="X552" s="69"/>
      <c r="Y552" s="69"/>
      <c r="Z552" s="69"/>
      <c r="AA552" s="69"/>
      <c r="AB552" s="69"/>
      <c r="AC552" s="69"/>
      <c r="AD552" s="69"/>
      <c r="AE552" s="69"/>
      <c r="AF552" s="69"/>
    </row>
    <row r="553" spans="1:32" ht="15.75" customHeight="1" x14ac:dyDescent="0.3">
      <c r="A553" s="433"/>
      <c r="B553" s="433"/>
      <c r="C553" s="69"/>
      <c r="D553" s="69"/>
      <c r="E553" s="69"/>
      <c r="F553" s="69"/>
      <c r="G553" s="69"/>
      <c r="H553" s="69"/>
      <c r="I553" s="69"/>
      <c r="J553" s="69"/>
      <c r="K553" s="448"/>
      <c r="L553" s="448"/>
      <c r="M553" s="448"/>
      <c r="N553" s="69"/>
      <c r="O553" s="69"/>
      <c r="P553" s="69"/>
      <c r="Q553" s="69"/>
      <c r="R553" s="69"/>
      <c r="S553" s="69"/>
      <c r="T553" s="69"/>
      <c r="U553" s="69"/>
      <c r="V553" s="69"/>
      <c r="W553" s="69"/>
      <c r="X553" s="69"/>
      <c r="Y553" s="69"/>
      <c r="Z553" s="69"/>
      <c r="AA553" s="69"/>
      <c r="AB553" s="69"/>
      <c r="AC553" s="69"/>
      <c r="AD553" s="69"/>
      <c r="AE553" s="69"/>
      <c r="AF553" s="69"/>
    </row>
    <row r="554" spans="1:32" ht="15.75" customHeight="1" x14ac:dyDescent="0.3">
      <c r="A554" s="433"/>
      <c r="B554" s="433"/>
      <c r="C554" s="69"/>
      <c r="D554" s="69"/>
      <c r="E554" s="69"/>
      <c r="F554" s="69"/>
      <c r="G554" s="69"/>
      <c r="H554" s="69"/>
      <c r="I554" s="69"/>
      <c r="J554" s="69"/>
      <c r="K554" s="448"/>
      <c r="L554" s="448"/>
      <c r="M554" s="448"/>
      <c r="N554" s="69"/>
      <c r="O554" s="69"/>
      <c r="P554" s="69"/>
      <c r="Q554" s="69"/>
      <c r="R554" s="69"/>
      <c r="S554" s="69"/>
      <c r="T554" s="69"/>
      <c r="U554" s="69"/>
      <c r="V554" s="69"/>
      <c r="W554" s="69"/>
      <c r="X554" s="69"/>
      <c r="Y554" s="69"/>
      <c r="Z554" s="69"/>
      <c r="AA554" s="69"/>
      <c r="AB554" s="69"/>
      <c r="AC554" s="69"/>
      <c r="AD554" s="69"/>
      <c r="AE554" s="69"/>
      <c r="AF554" s="69"/>
    </row>
    <row r="555" spans="1:32" ht="15.75" customHeight="1" x14ac:dyDescent="0.3">
      <c r="A555" s="433"/>
      <c r="B555" s="433"/>
      <c r="C555" s="69"/>
      <c r="D555" s="69"/>
      <c r="E555" s="69"/>
      <c r="F555" s="69"/>
      <c r="G555" s="69"/>
      <c r="H555" s="69"/>
      <c r="I555" s="69"/>
      <c r="J555" s="69"/>
      <c r="K555" s="448"/>
      <c r="L555" s="448"/>
      <c r="M555" s="448"/>
      <c r="N555" s="69"/>
      <c r="O555" s="69"/>
      <c r="P555" s="69"/>
      <c r="Q555" s="69"/>
      <c r="R555" s="69"/>
      <c r="S555" s="69"/>
      <c r="T555" s="69"/>
      <c r="U555" s="69"/>
      <c r="V555" s="69"/>
      <c r="W555" s="69"/>
      <c r="X555" s="69"/>
      <c r="Y555" s="69"/>
      <c r="Z555" s="69"/>
      <c r="AA555" s="69"/>
      <c r="AB555" s="69"/>
      <c r="AC555" s="69"/>
      <c r="AD555" s="69"/>
      <c r="AE555" s="69"/>
      <c r="AF555" s="69"/>
    </row>
    <row r="556" spans="1:32" ht="15.75" customHeight="1" x14ac:dyDescent="0.3">
      <c r="A556" s="433"/>
      <c r="B556" s="433"/>
      <c r="C556" s="69"/>
      <c r="D556" s="69"/>
      <c r="E556" s="69"/>
      <c r="F556" s="69"/>
      <c r="G556" s="69"/>
      <c r="H556" s="69"/>
      <c r="I556" s="69"/>
      <c r="J556" s="69"/>
      <c r="K556" s="448"/>
      <c r="L556" s="448"/>
      <c r="M556" s="448"/>
      <c r="N556" s="69"/>
      <c r="O556" s="69"/>
      <c r="P556" s="69"/>
      <c r="Q556" s="69"/>
      <c r="R556" s="69"/>
      <c r="S556" s="69"/>
      <c r="T556" s="69"/>
      <c r="U556" s="69"/>
      <c r="V556" s="69"/>
      <c r="W556" s="69"/>
      <c r="X556" s="69"/>
      <c r="Y556" s="69"/>
      <c r="Z556" s="69"/>
      <c r="AA556" s="69"/>
      <c r="AB556" s="69"/>
      <c r="AC556" s="69"/>
      <c r="AD556" s="69"/>
      <c r="AE556" s="69"/>
      <c r="AF556" s="69"/>
    </row>
    <row r="557" spans="1:32" ht="15.75" customHeight="1" x14ac:dyDescent="0.3">
      <c r="A557" s="433"/>
      <c r="B557" s="433"/>
      <c r="C557" s="69"/>
      <c r="D557" s="69"/>
      <c r="E557" s="69"/>
      <c r="F557" s="69"/>
      <c r="G557" s="69"/>
      <c r="H557" s="69"/>
      <c r="I557" s="69"/>
      <c r="J557" s="69"/>
      <c r="K557" s="448"/>
      <c r="L557" s="448"/>
      <c r="M557" s="448"/>
      <c r="N557" s="69"/>
      <c r="O557" s="69"/>
      <c r="P557" s="69"/>
      <c r="Q557" s="69"/>
      <c r="R557" s="69"/>
      <c r="S557" s="69"/>
      <c r="T557" s="69"/>
      <c r="U557" s="69"/>
      <c r="V557" s="69"/>
      <c r="W557" s="69"/>
      <c r="X557" s="69"/>
      <c r="Y557" s="69"/>
      <c r="Z557" s="69"/>
      <c r="AA557" s="69"/>
      <c r="AB557" s="69"/>
      <c r="AC557" s="69"/>
      <c r="AD557" s="69"/>
      <c r="AE557" s="69"/>
      <c r="AF557" s="69"/>
    </row>
    <row r="558" spans="1:32" ht="15.75" customHeight="1" x14ac:dyDescent="0.3">
      <c r="A558" s="433"/>
      <c r="B558" s="433"/>
      <c r="C558" s="69"/>
      <c r="D558" s="69"/>
      <c r="E558" s="69"/>
      <c r="F558" s="69"/>
      <c r="G558" s="69"/>
      <c r="H558" s="69"/>
      <c r="I558" s="69"/>
      <c r="J558" s="69"/>
      <c r="K558" s="448"/>
      <c r="L558" s="448"/>
      <c r="M558" s="448"/>
      <c r="N558" s="69"/>
      <c r="O558" s="69"/>
      <c r="P558" s="69"/>
      <c r="Q558" s="69"/>
      <c r="R558" s="69"/>
      <c r="S558" s="69"/>
      <c r="T558" s="69"/>
      <c r="U558" s="69"/>
      <c r="V558" s="69"/>
      <c r="W558" s="69"/>
      <c r="X558" s="69"/>
      <c r="Y558" s="69"/>
      <c r="Z558" s="69"/>
      <c r="AA558" s="69"/>
      <c r="AB558" s="69"/>
      <c r="AC558" s="69"/>
      <c r="AD558" s="69"/>
      <c r="AE558" s="69"/>
      <c r="AF558" s="69"/>
    </row>
    <row r="559" spans="1:32" ht="15.75" customHeight="1" x14ac:dyDescent="0.3">
      <c r="A559" s="433"/>
      <c r="B559" s="433"/>
      <c r="C559" s="69"/>
      <c r="D559" s="69"/>
      <c r="E559" s="69"/>
      <c r="F559" s="69"/>
      <c r="G559" s="69"/>
      <c r="H559" s="69"/>
      <c r="I559" s="69"/>
      <c r="J559" s="69"/>
      <c r="K559" s="448"/>
      <c r="L559" s="448"/>
      <c r="M559" s="448"/>
      <c r="N559" s="69"/>
      <c r="O559" s="69"/>
      <c r="P559" s="69"/>
      <c r="Q559" s="69"/>
      <c r="R559" s="69"/>
      <c r="S559" s="69"/>
      <c r="T559" s="69"/>
      <c r="U559" s="69"/>
      <c r="V559" s="69"/>
      <c r="W559" s="69"/>
      <c r="X559" s="69"/>
      <c r="Y559" s="69"/>
      <c r="Z559" s="69"/>
      <c r="AA559" s="69"/>
      <c r="AB559" s="69"/>
      <c r="AC559" s="69"/>
      <c r="AD559" s="69"/>
      <c r="AE559" s="69"/>
      <c r="AF559" s="69"/>
    </row>
    <row r="560" spans="1:32" ht="15.75" customHeight="1" x14ac:dyDescent="0.3">
      <c r="A560" s="433"/>
      <c r="B560" s="433"/>
      <c r="C560" s="69"/>
      <c r="D560" s="69"/>
      <c r="E560" s="69"/>
      <c r="F560" s="69"/>
      <c r="G560" s="69"/>
      <c r="H560" s="69"/>
      <c r="I560" s="69"/>
      <c r="J560" s="69"/>
      <c r="K560" s="448"/>
      <c r="L560" s="448"/>
      <c r="M560" s="448"/>
      <c r="N560" s="69"/>
      <c r="O560" s="69"/>
      <c r="P560" s="69"/>
      <c r="Q560" s="69"/>
      <c r="R560" s="69"/>
      <c r="S560" s="69"/>
      <c r="T560" s="69"/>
      <c r="U560" s="69"/>
      <c r="V560" s="69"/>
      <c r="W560" s="69"/>
      <c r="X560" s="69"/>
      <c r="Y560" s="69"/>
      <c r="Z560" s="69"/>
      <c r="AA560" s="69"/>
      <c r="AB560" s="69"/>
      <c r="AC560" s="69"/>
      <c r="AD560" s="69"/>
      <c r="AE560" s="69"/>
      <c r="AF560" s="69"/>
    </row>
    <row r="561" spans="1:32" ht="15.75" customHeight="1" x14ac:dyDescent="0.3">
      <c r="A561" s="433"/>
      <c r="B561" s="433"/>
      <c r="C561" s="69"/>
      <c r="D561" s="69"/>
      <c r="E561" s="69"/>
      <c r="F561" s="69"/>
      <c r="G561" s="69"/>
      <c r="H561" s="69"/>
      <c r="I561" s="69"/>
      <c r="J561" s="69"/>
      <c r="K561" s="448"/>
      <c r="L561" s="448"/>
      <c r="M561" s="448"/>
      <c r="N561" s="69"/>
      <c r="O561" s="69"/>
      <c r="P561" s="69"/>
      <c r="Q561" s="69"/>
      <c r="R561" s="69"/>
      <c r="S561" s="69"/>
      <c r="T561" s="69"/>
      <c r="U561" s="69"/>
      <c r="V561" s="69"/>
      <c r="W561" s="69"/>
      <c r="X561" s="69"/>
      <c r="Y561" s="69"/>
      <c r="Z561" s="69"/>
      <c r="AA561" s="69"/>
      <c r="AB561" s="69"/>
      <c r="AC561" s="69"/>
      <c r="AD561" s="69"/>
      <c r="AE561" s="69"/>
      <c r="AF561" s="69"/>
    </row>
    <row r="562" spans="1:32" ht="15.75" customHeight="1" x14ac:dyDescent="0.3">
      <c r="A562" s="433"/>
      <c r="B562" s="433"/>
      <c r="C562" s="69"/>
      <c r="D562" s="69"/>
      <c r="E562" s="69"/>
      <c r="F562" s="69"/>
      <c r="G562" s="69"/>
      <c r="H562" s="69"/>
      <c r="I562" s="69"/>
      <c r="J562" s="69"/>
      <c r="K562" s="448"/>
      <c r="L562" s="448"/>
      <c r="M562" s="448"/>
      <c r="N562" s="69"/>
      <c r="O562" s="69"/>
      <c r="P562" s="69"/>
      <c r="Q562" s="69"/>
      <c r="R562" s="69"/>
      <c r="S562" s="69"/>
      <c r="T562" s="69"/>
      <c r="U562" s="69"/>
      <c r="V562" s="69"/>
      <c r="W562" s="69"/>
      <c r="X562" s="69"/>
      <c r="Y562" s="69"/>
      <c r="Z562" s="69"/>
      <c r="AA562" s="69"/>
      <c r="AB562" s="69"/>
      <c r="AC562" s="69"/>
      <c r="AD562" s="69"/>
      <c r="AE562" s="69"/>
      <c r="AF562" s="69"/>
    </row>
    <row r="563" spans="1:32" ht="15.75" customHeight="1" x14ac:dyDescent="0.3">
      <c r="A563" s="433"/>
      <c r="B563" s="433"/>
      <c r="C563" s="69"/>
      <c r="D563" s="69"/>
      <c r="E563" s="69"/>
      <c r="F563" s="69"/>
      <c r="G563" s="69"/>
      <c r="H563" s="69"/>
      <c r="I563" s="69"/>
      <c r="J563" s="69"/>
      <c r="K563" s="448"/>
      <c r="L563" s="448"/>
      <c r="M563" s="448"/>
      <c r="N563" s="69"/>
      <c r="O563" s="69"/>
      <c r="P563" s="69"/>
      <c r="Q563" s="69"/>
      <c r="R563" s="69"/>
      <c r="S563" s="69"/>
      <c r="T563" s="69"/>
      <c r="U563" s="69"/>
      <c r="V563" s="69"/>
      <c r="W563" s="69"/>
      <c r="X563" s="69"/>
      <c r="Y563" s="69"/>
      <c r="Z563" s="69"/>
      <c r="AA563" s="69"/>
      <c r="AB563" s="69"/>
      <c r="AC563" s="69"/>
      <c r="AD563" s="69"/>
      <c r="AE563" s="69"/>
      <c r="AF563" s="69"/>
    </row>
    <row r="564" spans="1:32" ht="15.75" customHeight="1" x14ac:dyDescent="0.3">
      <c r="A564" s="433"/>
      <c r="B564" s="433"/>
      <c r="C564" s="69"/>
      <c r="D564" s="69"/>
      <c r="E564" s="69"/>
      <c r="F564" s="69"/>
      <c r="G564" s="69"/>
      <c r="H564" s="69"/>
      <c r="I564" s="69"/>
      <c r="J564" s="69"/>
      <c r="K564" s="448"/>
      <c r="L564" s="448"/>
      <c r="M564" s="448"/>
      <c r="N564" s="69"/>
      <c r="O564" s="69"/>
      <c r="P564" s="69"/>
      <c r="Q564" s="69"/>
      <c r="R564" s="69"/>
      <c r="S564" s="69"/>
      <c r="T564" s="69"/>
      <c r="U564" s="69"/>
      <c r="V564" s="69"/>
      <c r="W564" s="69"/>
      <c r="X564" s="69"/>
      <c r="Y564" s="69"/>
      <c r="Z564" s="69"/>
      <c r="AA564" s="69"/>
      <c r="AB564" s="69"/>
      <c r="AC564" s="69"/>
      <c r="AD564" s="69"/>
      <c r="AE564" s="69"/>
      <c r="AF564" s="69"/>
    </row>
    <row r="565" spans="1:32" ht="15.75" customHeight="1" x14ac:dyDescent="0.3">
      <c r="A565" s="433"/>
      <c r="B565" s="433"/>
      <c r="C565" s="69"/>
      <c r="D565" s="69"/>
      <c r="E565" s="69"/>
      <c r="F565" s="69"/>
      <c r="G565" s="69"/>
      <c r="H565" s="69"/>
      <c r="I565" s="69"/>
      <c r="J565" s="69"/>
      <c r="K565" s="448"/>
      <c r="L565" s="448"/>
      <c r="M565" s="448"/>
      <c r="N565" s="69"/>
      <c r="O565" s="69"/>
      <c r="P565" s="69"/>
      <c r="Q565" s="69"/>
      <c r="R565" s="69"/>
      <c r="S565" s="69"/>
      <c r="T565" s="69"/>
      <c r="U565" s="69"/>
      <c r="V565" s="69"/>
      <c r="W565" s="69"/>
      <c r="X565" s="69"/>
      <c r="Y565" s="69"/>
      <c r="Z565" s="69"/>
      <c r="AA565" s="69"/>
      <c r="AB565" s="69"/>
      <c r="AC565" s="69"/>
      <c r="AD565" s="69"/>
      <c r="AE565" s="69"/>
      <c r="AF565" s="69"/>
    </row>
    <row r="566" spans="1:32" ht="15.75" customHeight="1" x14ac:dyDescent="0.3">
      <c r="A566" s="433"/>
      <c r="B566" s="433"/>
      <c r="C566" s="69"/>
      <c r="D566" s="69"/>
      <c r="E566" s="69"/>
      <c r="F566" s="69"/>
      <c r="G566" s="69"/>
      <c r="H566" s="69"/>
      <c r="I566" s="69"/>
      <c r="J566" s="69"/>
      <c r="K566" s="448"/>
      <c r="L566" s="448"/>
      <c r="M566" s="448"/>
      <c r="N566" s="69"/>
      <c r="O566" s="69"/>
      <c r="P566" s="69"/>
      <c r="Q566" s="69"/>
      <c r="R566" s="69"/>
      <c r="S566" s="69"/>
      <c r="T566" s="69"/>
      <c r="U566" s="69"/>
      <c r="V566" s="69"/>
      <c r="W566" s="69"/>
      <c r="X566" s="69"/>
      <c r="Y566" s="69"/>
      <c r="Z566" s="69"/>
      <c r="AA566" s="69"/>
      <c r="AB566" s="69"/>
      <c r="AC566" s="69"/>
      <c r="AD566" s="69"/>
      <c r="AE566" s="69"/>
      <c r="AF566" s="69"/>
    </row>
    <row r="567" spans="1:32" ht="15.75" customHeight="1" x14ac:dyDescent="0.3">
      <c r="A567" s="433"/>
      <c r="B567" s="433"/>
      <c r="C567" s="69"/>
      <c r="D567" s="69"/>
      <c r="E567" s="69"/>
      <c r="F567" s="69"/>
      <c r="G567" s="69"/>
      <c r="H567" s="69"/>
      <c r="I567" s="69"/>
      <c r="J567" s="69"/>
      <c r="K567" s="448"/>
      <c r="L567" s="448"/>
      <c r="M567" s="448"/>
      <c r="N567" s="69"/>
      <c r="O567" s="69"/>
      <c r="P567" s="69"/>
      <c r="Q567" s="69"/>
      <c r="R567" s="69"/>
      <c r="S567" s="69"/>
      <c r="T567" s="69"/>
      <c r="U567" s="69"/>
      <c r="V567" s="69"/>
      <c r="W567" s="69"/>
      <c r="X567" s="69"/>
      <c r="Y567" s="69"/>
      <c r="Z567" s="69"/>
      <c r="AA567" s="69"/>
      <c r="AB567" s="69"/>
      <c r="AC567" s="69"/>
      <c r="AD567" s="69"/>
      <c r="AE567" s="69"/>
      <c r="AF567" s="69"/>
    </row>
    <row r="568" spans="1:32" ht="15.75" customHeight="1" x14ac:dyDescent="0.3">
      <c r="A568" s="433"/>
      <c r="B568" s="433"/>
      <c r="C568" s="69"/>
      <c r="D568" s="69"/>
      <c r="E568" s="69"/>
      <c r="F568" s="69"/>
      <c r="G568" s="69"/>
      <c r="H568" s="69"/>
      <c r="I568" s="69"/>
      <c r="J568" s="69"/>
      <c r="K568" s="448"/>
      <c r="L568" s="448"/>
      <c r="M568" s="448"/>
      <c r="N568" s="69"/>
      <c r="O568" s="69"/>
      <c r="P568" s="69"/>
      <c r="Q568" s="69"/>
      <c r="R568" s="69"/>
      <c r="S568" s="69"/>
      <c r="T568" s="69"/>
      <c r="U568" s="69"/>
      <c r="V568" s="69"/>
      <c r="W568" s="69"/>
      <c r="X568" s="69"/>
      <c r="Y568" s="69"/>
      <c r="Z568" s="69"/>
      <c r="AA568" s="69"/>
      <c r="AB568" s="69"/>
      <c r="AC568" s="69"/>
      <c r="AD568" s="69"/>
      <c r="AE568" s="69"/>
      <c r="AF568" s="69"/>
    </row>
    <row r="569" spans="1:32" ht="15.75" customHeight="1" x14ac:dyDescent="0.3">
      <c r="A569" s="433"/>
      <c r="B569" s="433"/>
      <c r="C569" s="69"/>
      <c r="D569" s="69"/>
      <c r="E569" s="69"/>
      <c r="F569" s="69"/>
      <c r="G569" s="69"/>
      <c r="H569" s="69"/>
      <c r="I569" s="69"/>
      <c r="J569" s="69"/>
      <c r="K569" s="448"/>
      <c r="L569" s="448"/>
      <c r="M569" s="448"/>
      <c r="N569" s="69"/>
      <c r="O569" s="69"/>
      <c r="P569" s="69"/>
      <c r="Q569" s="69"/>
      <c r="R569" s="69"/>
      <c r="S569" s="69"/>
      <c r="T569" s="69"/>
      <c r="U569" s="69"/>
      <c r="V569" s="69"/>
      <c r="W569" s="69"/>
      <c r="X569" s="69"/>
      <c r="Y569" s="69"/>
      <c r="Z569" s="69"/>
      <c r="AA569" s="69"/>
      <c r="AB569" s="69"/>
      <c r="AC569" s="69"/>
      <c r="AD569" s="69"/>
      <c r="AE569" s="69"/>
      <c r="AF569" s="69"/>
    </row>
    <row r="570" spans="1:32" ht="15.75" customHeight="1" x14ac:dyDescent="0.3">
      <c r="A570" s="433"/>
      <c r="B570" s="433"/>
      <c r="C570" s="69"/>
      <c r="D570" s="69"/>
      <c r="E570" s="69"/>
      <c r="F570" s="69"/>
      <c r="G570" s="69"/>
      <c r="H570" s="69"/>
      <c r="I570" s="69"/>
      <c r="J570" s="69"/>
      <c r="K570" s="448"/>
      <c r="L570" s="448"/>
      <c r="M570" s="448"/>
      <c r="N570" s="69"/>
      <c r="O570" s="69"/>
      <c r="P570" s="69"/>
      <c r="Q570" s="69"/>
      <c r="R570" s="69"/>
      <c r="S570" s="69"/>
      <c r="T570" s="69"/>
      <c r="U570" s="69"/>
      <c r="V570" s="69"/>
      <c r="W570" s="69"/>
      <c r="X570" s="69"/>
      <c r="Y570" s="69"/>
      <c r="Z570" s="69"/>
      <c r="AA570" s="69"/>
      <c r="AB570" s="69"/>
      <c r="AC570" s="69"/>
      <c r="AD570" s="69"/>
      <c r="AE570" s="69"/>
      <c r="AF570" s="69"/>
    </row>
    <row r="571" spans="1:32" ht="15.75" customHeight="1" x14ac:dyDescent="0.3">
      <c r="A571" s="433"/>
      <c r="B571" s="433"/>
      <c r="C571" s="69"/>
      <c r="D571" s="69"/>
      <c r="E571" s="69"/>
      <c r="F571" s="69"/>
      <c r="G571" s="69"/>
      <c r="H571" s="69"/>
      <c r="I571" s="69"/>
      <c r="J571" s="69"/>
      <c r="K571" s="448"/>
      <c r="L571" s="448"/>
      <c r="M571" s="448"/>
      <c r="N571" s="69"/>
      <c r="O571" s="69"/>
      <c r="P571" s="69"/>
      <c r="Q571" s="69"/>
      <c r="R571" s="69"/>
      <c r="S571" s="69"/>
      <c r="T571" s="69"/>
      <c r="U571" s="69"/>
      <c r="V571" s="69"/>
      <c r="W571" s="69"/>
      <c r="X571" s="69"/>
      <c r="Y571" s="69"/>
      <c r="Z571" s="69"/>
      <c r="AA571" s="69"/>
      <c r="AB571" s="69"/>
      <c r="AC571" s="69"/>
      <c r="AD571" s="69"/>
      <c r="AE571" s="69"/>
      <c r="AF571" s="69"/>
    </row>
    <row r="572" spans="1:32" ht="15.75" customHeight="1" x14ac:dyDescent="0.3">
      <c r="A572" s="433"/>
      <c r="B572" s="433"/>
      <c r="C572" s="69"/>
      <c r="D572" s="69"/>
      <c r="E572" s="69"/>
      <c r="F572" s="69"/>
      <c r="G572" s="69"/>
      <c r="H572" s="69"/>
      <c r="I572" s="69"/>
      <c r="J572" s="69"/>
      <c r="K572" s="448"/>
      <c r="L572" s="448"/>
      <c r="M572" s="448"/>
      <c r="N572" s="69"/>
      <c r="O572" s="69"/>
      <c r="P572" s="69"/>
      <c r="Q572" s="69"/>
      <c r="R572" s="69"/>
      <c r="S572" s="69"/>
      <c r="T572" s="69"/>
      <c r="U572" s="69"/>
      <c r="V572" s="69"/>
      <c r="W572" s="69"/>
      <c r="X572" s="69"/>
      <c r="Y572" s="69"/>
      <c r="Z572" s="69"/>
      <c r="AA572" s="69"/>
      <c r="AB572" s="69"/>
      <c r="AC572" s="69"/>
      <c r="AD572" s="69"/>
      <c r="AE572" s="69"/>
      <c r="AF572" s="69"/>
    </row>
    <row r="573" spans="1:32" ht="15.75" customHeight="1" x14ac:dyDescent="0.3">
      <c r="A573" s="433"/>
      <c r="B573" s="433"/>
      <c r="C573" s="69"/>
      <c r="D573" s="69"/>
      <c r="E573" s="69"/>
      <c r="F573" s="69"/>
      <c r="G573" s="69"/>
      <c r="H573" s="69"/>
      <c r="I573" s="69"/>
      <c r="J573" s="69"/>
      <c r="K573" s="448"/>
      <c r="L573" s="448"/>
      <c r="M573" s="448"/>
      <c r="N573" s="69"/>
      <c r="O573" s="69"/>
      <c r="P573" s="69"/>
      <c r="Q573" s="69"/>
      <c r="R573" s="69"/>
      <c r="S573" s="69"/>
      <c r="T573" s="69"/>
      <c r="U573" s="69"/>
      <c r="V573" s="69"/>
      <c r="W573" s="69"/>
      <c r="X573" s="69"/>
      <c r="Y573" s="69"/>
      <c r="Z573" s="69"/>
      <c r="AA573" s="69"/>
      <c r="AB573" s="69"/>
      <c r="AC573" s="69"/>
      <c r="AD573" s="69"/>
      <c r="AE573" s="69"/>
      <c r="AF573" s="69"/>
    </row>
    <row r="574" spans="1:32" ht="15.75" customHeight="1" x14ac:dyDescent="0.3">
      <c r="A574" s="433"/>
      <c r="B574" s="433"/>
      <c r="C574" s="69"/>
      <c r="D574" s="69"/>
      <c r="E574" s="69"/>
      <c r="F574" s="69"/>
      <c r="G574" s="69"/>
      <c r="H574" s="69"/>
      <c r="I574" s="69"/>
      <c r="J574" s="69"/>
      <c r="K574" s="448"/>
      <c r="L574" s="448"/>
      <c r="M574" s="448"/>
      <c r="N574" s="69"/>
      <c r="O574" s="69"/>
      <c r="P574" s="69"/>
      <c r="Q574" s="69"/>
      <c r="R574" s="69"/>
      <c r="S574" s="69"/>
      <c r="T574" s="69"/>
      <c r="U574" s="69"/>
      <c r="V574" s="69"/>
      <c r="W574" s="69"/>
      <c r="X574" s="69"/>
      <c r="Y574" s="69"/>
      <c r="Z574" s="69"/>
      <c r="AA574" s="69"/>
      <c r="AB574" s="69"/>
      <c r="AC574" s="69"/>
      <c r="AD574" s="69"/>
      <c r="AE574" s="69"/>
      <c r="AF574" s="69"/>
    </row>
    <row r="575" spans="1:32" ht="15.75" customHeight="1" x14ac:dyDescent="0.3">
      <c r="A575" s="433"/>
      <c r="B575" s="433"/>
      <c r="C575" s="69"/>
      <c r="D575" s="69"/>
      <c r="E575" s="69"/>
      <c r="F575" s="69"/>
      <c r="G575" s="69"/>
      <c r="H575" s="69"/>
      <c r="I575" s="69"/>
      <c r="J575" s="69"/>
      <c r="K575" s="448"/>
      <c r="L575" s="448"/>
      <c r="M575" s="448"/>
      <c r="N575" s="69"/>
      <c r="O575" s="69"/>
      <c r="P575" s="69"/>
      <c r="Q575" s="69"/>
      <c r="R575" s="69"/>
      <c r="S575" s="69"/>
      <c r="T575" s="69"/>
      <c r="U575" s="69"/>
      <c r="V575" s="69"/>
      <c r="W575" s="69"/>
      <c r="X575" s="69"/>
      <c r="Y575" s="69"/>
      <c r="Z575" s="69"/>
      <c r="AA575" s="69"/>
      <c r="AB575" s="69"/>
      <c r="AC575" s="69"/>
      <c r="AD575" s="69"/>
      <c r="AE575" s="69"/>
      <c r="AF575" s="69"/>
    </row>
    <row r="576" spans="1:32" ht="15.75" customHeight="1" x14ac:dyDescent="0.3">
      <c r="A576" s="433"/>
      <c r="B576" s="433"/>
      <c r="C576" s="69"/>
      <c r="D576" s="69"/>
      <c r="E576" s="69"/>
      <c r="F576" s="69"/>
      <c r="G576" s="69"/>
      <c r="H576" s="69"/>
      <c r="I576" s="69"/>
      <c r="J576" s="69"/>
      <c r="K576" s="448"/>
      <c r="L576" s="448"/>
      <c r="M576" s="448"/>
      <c r="N576" s="69"/>
      <c r="O576" s="69"/>
      <c r="P576" s="69"/>
      <c r="Q576" s="69"/>
      <c r="R576" s="69"/>
      <c r="S576" s="69"/>
      <c r="T576" s="69"/>
      <c r="U576" s="69"/>
      <c r="V576" s="69"/>
      <c r="W576" s="69"/>
      <c r="X576" s="69"/>
      <c r="Y576" s="69"/>
      <c r="Z576" s="69"/>
      <c r="AA576" s="69"/>
      <c r="AB576" s="69"/>
      <c r="AC576" s="69"/>
      <c r="AD576" s="69"/>
      <c r="AE576" s="69"/>
      <c r="AF576" s="69"/>
    </row>
    <row r="577" spans="1:32" ht="15.75" customHeight="1" x14ac:dyDescent="0.3">
      <c r="A577" s="433"/>
      <c r="B577" s="433"/>
      <c r="C577" s="69"/>
      <c r="D577" s="69"/>
      <c r="E577" s="69"/>
      <c r="F577" s="69"/>
      <c r="G577" s="69"/>
      <c r="H577" s="69"/>
      <c r="I577" s="69"/>
      <c r="J577" s="69"/>
      <c r="K577" s="448"/>
      <c r="L577" s="448"/>
      <c r="M577" s="448"/>
      <c r="N577" s="69"/>
      <c r="O577" s="69"/>
      <c r="P577" s="69"/>
      <c r="Q577" s="69"/>
      <c r="R577" s="69"/>
      <c r="S577" s="69"/>
      <c r="T577" s="69"/>
      <c r="U577" s="69"/>
      <c r="V577" s="69"/>
      <c r="W577" s="69"/>
      <c r="X577" s="69"/>
      <c r="Y577" s="69"/>
      <c r="Z577" s="69"/>
      <c r="AA577" s="69"/>
      <c r="AB577" s="69"/>
      <c r="AC577" s="69"/>
      <c r="AD577" s="69"/>
      <c r="AE577" s="69"/>
      <c r="AF577" s="69"/>
    </row>
    <row r="578" spans="1:32" ht="15.75" customHeight="1" x14ac:dyDescent="0.3">
      <c r="A578" s="433"/>
      <c r="B578" s="433"/>
      <c r="C578" s="69"/>
      <c r="D578" s="69"/>
      <c r="E578" s="69"/>
      <c r="F578" s="69"/>
      <c r="G578" s="69"/>
      <c r="H578" s="69"/>
      <c r="I578" s="69"/>
      <c r="J578" s="69"/>
      <c r="K578" s="448"/>
      <c r="L578" s="448"/>
      <c r="M578" s="448"/>
      <c r="N578" s="69"/>
      <c r="O578" s="69"/>
      <c r="P578" s="69"/>
      <c r="Q578" s="69"/>
      <c r="R578" s="69"/>
      <c r="S578" s="69"/>
      <c r="T578" s="69"/>
      <c r="U578" s="69"/>
      <c r="V578" s="69"/>
      <c r="W578" s="69"/>
      <c r="X578" s="69"/>
      <c r="Y578" s="69"/>
      <c r="Z578" s="69"/>
      <c r="AA578" s="69"/>
      <c r="AB578" s="69"/>
      <c r="AC578" s="69"/>
      <c r="AD578" s="69"/>
      <c r="AE578" s="69"/>
      <c r="AF578" s="69"/>
    </row>
    <row r="579" spans="1:32" ht="15.75" customHeight="1" x14ac:dyDescent="0.3">
      <c r="A579" s="433"/>
      <c r="B579" s="433"/>
      <c r="C579" s="69"/>
      <c r="D579" s="69"/>
      <c r="E579" s="69"/>
      <c r="F579" s="69"/>
      <c r="G579" s="69"/>
      <c r="H579" s="69"/>
      <c r="I579" s="69"/>
      <c r="J579" s="69"/>
      <c r="K579" s="448"/>
      <c r="L579" s="448"/>
      <c r="M579" s="448"/>
      <c r="N579" s="69"/>
      <c r="O579" s="69"/>
      <c r="P579" s="69"/>
      <c r="Q579" s="69"/>
      <c r="R579" s="69"/>
      <c r="S579" s="69"/>
      <c r="T579" s="69"/>
      <c r="U579" s="69"/>
      <c r="V579" s="69"/>
      <c r="W579" s="69"/>
      <c r="X579" s="69"/>
      <c r="Y579" s="69"/>
      <c r="Z579" s="69"/>
      <c r="AA579" s="69"/>
      <c r="AB579" s="69"/>
      <c r="AC579" s="69"/>
      <c r="AD579" s="69"/>
      <c r="AE579" s="69"/>
      <c r="AF579" s="69"/>
    </row>
    <row r="580" spans="1:32" ht="15.75" customHeight="1" x14ac:dyDescent="0.3">
      <c r="A580" s="433"/>
      <c r="B580" s="433"/>
      <c r="C580" s="69"/>
      <c r="D580" s="69"/>
      <c r="E580" s="69"/>
      <c r="F580" s="69"/>
      <c r="G580" s="69"/>
      <c r="H580" s="69"/>
      <c r="I580" s="69"/>
      <c r="J580" s="69"/>
      <c r="K580" s="448"/>
      <c r="L580" s="448"/>
      <c r="M580" s="448"/>
      <c r="N580" s="69"/>
      <c r="O580" s="69"/>
      <c r="P580" s="69"/>
      <c r="Q580" s="69"/>
      <c r="R580" s="69"/>
      <c r="S580" s="69"/>
      <c r="T580" s="69"/>
      <c r="U580" s="69"/>
      <c r="V580" s="69"/>
      <c r="W580" s="69"/>
      <c r="X580" s="69"/>
      <c r="Y580" s="69"/>
      <c r="Z580" s="69"/>
      <c r="AA580" s="69"/>
      <c r="AB580" s="69"/>
      <c r="AC580" s="69"/>
      <c r="AD580" s="69"/>
      <c r="AE580" s="69"/>
      <c r="AF580" s="69"/>
    </row>
    <row r="581" spans="1:32" ht="15.75" customHeight="1" x14ac:dyDescent="0.3">
      <c r="A581" s="433"/>
      <c r="B581" s="433"/>
      <c r="C581" s="69"/>
      <c r="D581" s="69"/>
      <c r="E581" s="69"/>
      <c r="F581" s="69"/>
      <c r="G581" s="69"/>
      <c r="H581" s="69"/>
      <c r="I581" s="69"/>
      <c r="J581" s="69"/>
      <c r="K581" s="448"/>
      <c r="L581" s="448"/>
      <c r="M581" s="448"/>
      <c r="N581" s="69"/>
      <c r="O581" s="69"/>
      <c r="P581" s="69"/>
      <c r="Q581" s="69"/>
      <c r="R581" s="69"/>
      <c r="S581" s="69"/>
      <c r="T581" s="69"/>
      <c r="U581" s="69"/>
      <c r="V581" s="69"/>
      <c r="W581" s="69"/>
      <c r="X581" s="69"/>
      <c r="Y581" s="69"/>
      <c r="Z581" s="69"/>
      <c r="AA581" s="69"/>
      <c r="AB581" s="69"/>
      <c r="AC581" s="69"/>
      <c r="AD581" s="69"/>
      <c r="AE581" s="69"/>
      <c r="AF581" s="69"/>
    </row>
    <row r="582" spans="1:32" ht="15.75" customHeight="1" x14ac:dyDescent="0.3">
      <c r="A582" s="433"/>
      <c r="B582" s="433"/>
      <c r="C582" s="69"/>
      <c r="D582" s="69"/>
      <c r="E582" s="69"/>
      <c r="F582" s="69"/>
      <c r="G582" s="69"/>
      <c r="H582" s="69"/>
      <c r="I582" s="69"/>
      <c r="J582" s="69"/>
      <c r="K582" s="448"/>
      <c r="L582" s="448"/>
      <c r="M582" s="448"/>
      <c r="N582" s="69"/>
      <c r="O582" s="69"/>
      <c r="P582" s="69"/>
      <c r="Q582" s="69"/>
      <c r="R582" s="69"/>
      <c r="S582" s="69"/>
      <c r="T582" s="69"/>
      <c r="U582" s="69"/>
      <c r="V582" s="69"/>
      <c r="W582" s="69"/>
      <c r="X582" s="69"/>
      <c r="Y582" s="69"/>
      <c r="Z582" s="69"/>
      <c r="AA582" s="69"/>
      <c r="AB582" s="69"/>
      <c r="AC582" s="69"/>
      <c r="AD582" s="69"/>
      <c r="AE582" s="69"/>
      <c r="AF582" s="69"/>
    </row>
    <row r="583" spans="1:32" ht="15.75" customHeight="1" x14ac:dyDescent="0.3">
      <c r="A583" s="433"/>
      <c r="B583" s="433"/>
      <c r="C583" s="69"/>
      <c r="D583" s="69"/>
      <c r="E583" s="69"/>
      <c r="F583" s="69"/>
      <c r="G583" s="69"/>
      <c r="H583" s="69"/>
      <c r="I583" s="69"/>
      <c r="J583" s="69"/>
      <c r="K583" s="448"/>
      <c r="L583" s="448"/>
      <c r="M583" s="448"/>
      <c r="N583" s="69"/>
      <c r="O583" s="69"/>
      <c r="P583" s="69"/>
      <c r="Q583" s="69"/>
      <c r="R583" s="69"/>
      <c r="S583" s="69"/>
      <c r="T583" s="69"/>
      <c r="U583" s="69"/>
      <c r="V583" s="69"/>
      <c r="W583" s="69"/>
      <c r="X583" s="69"/>
      <c r="Y583" s="69"/>
      <c r="Z583" s="69"/>
      <c r="AA583" s="69"/>
      <c r="AB583" s="69"/>
      <c r="AC583" s="69"/>
      <c r="AD583" s="69"/>
      <c r="AE583" s="69"/>
      <c r="AF583" s="69"/>
    </row>
    <row r="584" spans="1:32" ht="15.75" customHeight="1" x14ac:dyDescent="0.3">
      <c r="A584" s="433"/>
      <c r="B584" s="433"/>
      <c r="C584" s="69"/>
      <c r="D584" s="69"/>
      <c r="E584" s="69"/>
      <c r="F584" s="69"/>
      <c r="G584" s="69"/>
      <c r="H584" s="69"/>
      <c r="I584" s="69"/>
      <c r="J584" s="69"/>
      <c r="K584" s="448"/>
      <c r="L584" s="448"/>
      <c r="M584" s="448"/>
      <c r="N584" s="69"/>
      <c r="O584" s="69"/>
      <c r="P584" s="69"/>
      <c r="Q584" s="69"/>
      <c r="R584" s="69"/>
      <c r="S584" s="69"/>
      <c r="T584" s="69"/>
      <c r="U584" s="69"/>
      <c r="V584" s="69"/>
      <c r="W584" s="69"/>
      <c r="X584" s="69"/>
      <c r="Y584" s="69"/>
      <c r="Z584" s="69"/>
      <c r="AA584" s="69"/>
      <c r="AB584" s="69"/>
      <c r="AC584" s="69"/>
      <c r="AD584" s="69"/>
      <c r="AE584" s="69"/>
      <c r="AF584" s="69"/>
    </row>
    <row r="585" spans="1:32" ht="15.75" customHeight="1" x14ac:dyDescent="0.3">
      <c r="A585" s="433"/>
      <c r="B585" s="433"/>
      <c r="C585" s="69"/>
      <c r="D585" s="69"/>
      <c r="E585" s="69"/>
      <c r="F585" s="69"/>
      <c r="G585" s="69"/>
      <c r="H585" s="69"/>
      <c r="I585" s="69"/>
      <c r="J585" s="69"/>
      <c r="K585" s="448"/>
      <c r="L585" s="448"/>
      <c r="M585" s="448"/>
      <c r="N585" s="69"/>
      <c r="O585" s="69"/>
      <c r="P585" s="69"/>
      <c r="Q585" s="69"/>
      <c r="R585" s="69"/>
      <c r="S585" s="69"/>
      <c r="T585" s="69"/>
      <c r="U585" s="69"/>
      <c r="V585" s="69"/>
      <c r="W585" s="69"/>
      <c r="X585" s="69"/>
      <c r="Y585" s="69"/>
      <c r="Z585" s="69"/>
      <c r="AA585" s="69"/>
      <c r="AB585" s="69"/>
      <c r="AC585" s="69"/>
      <c r="AD585" s="69"/>
      <c r="AE585" s="69"/>
      <c r="AF585" s="69"/>
    </row>
    <row r="586" spans="1:32" ht="15.75" customHeight="1" x14ac:dyDescent="0.3">
      <c r="A586" s="433"/>
      <c r="B586" s="433"/>
      <c r="C586" s="69"/>
      <c r="D586" s="69"/>
      <c r="E586" s="69"/>
      <c r="F586" s="69"/>
      <c r="G586" s="69"/>
      <c r="H586" s="69"/>
      <c r="I586" s="69"/>
      <c r="J586" s="69"/>
      <c r="K586" s="448"/>
      <c r="L586" s="448"/>
      <c r="M586" s="448"/>
      <c r="N586" s="69"/>
      <c r="O586" s="69"/>
      <c r="P586" s="69"/>
      <c r="Q586" s="69"/>
      <c r="R586" s="69"/>
      <c r="S586" s="69"/>
      <c r="T586" s="69"/>
      <c r="U586" s="69"/>
      <c r="V586" s="69"/>
      <c r="W586" s="69"/>
      <c r="X586" s="69"/>
      <c r="Y586" s="69"/>
      <c r="Z586" s="69"/>
      <c r="AA586" s="69"/>
      <c r="AB586" s="69"/>
      <c r="AC586" s="69"/>
      <c r="AD586" s="69"/>
      <c r="AE586" s="69"/>
      <c r="AF586" s="69"/>
    </row>
    <row r="587" spans="1:32" ht="15.75" customHeight="1" x14ac:dyDescent="0.3">
      <c r="A587" s="433"/>
      <c r="B587" s="433"/>
      <c r="C587" s="69"/>
      <c r="D587" s="69"/>
      <c r="E587" s="69"/>
      <c r="F587" s="69"/>
      <c r="G587" s="69"/>
      <c r="H587" s="69"/>
      <c r="I587" s="69"/>
      <c r="J587" s="69"/>
      <c r="K587" s="448"/>
      <c r="L587" s="448"/>
      <c r="M587" s="448"/>
      <c r="N587" s="69"/>
      <c r="O587" s="69"/>
      <c r="P587" s="69"/>
      <c r="Q587" s="69"/>
      <c r="R587" s="69"/>
      <c r="S587" s="69"/>
      <c r="T587" s="69"/>
      <c r="U587" s="69"/>
      <c r="V587" s="69"/>
      <c r="W587" s="69"/>
      <c r="X587" s="69"/>
      <c r="Y587" s="69"/>
      <c r="Z587" s="69"/>
      <c r="AA587" s="69"/>
      <c r="AB587" s="69"/>
      <c r="AC587" s="69"/>
      <c r="AD587" s="69"/>
      <c r="AE587" s="69"/>
      <c r="AF587" s="69"/>
    </row>
    <row r="588" spans="1:32" ht="15.75" customHeight="1" x14ac:dyDescent="0.3">
      <c r="A588" s="433"/>
      <c r="B588" s="433"/>
      <c r="C588" s="69"/>
      <c r="D588" s="69"/>
      <c r="E588" s="69"/>
      <c r="F588" s="69"/>
      <c r="G588" s="69"/>
      <c r="H588" s="69"/>
      <c r="I588" s="69"/>
      <c r="J588" s="69"/>
      <c r="K588" s="448"/>
      <c r="L588" s="448"/>
      <c r="M588" s="448"/>
      <c r="N588" s="69"/>
      <c r="O588" s="69"/>
      <c r="P588" s="69"/>
      <c r="Q588" s="69"/>
      <c r="R588" s="69"/>
      <c r="S588" s="69"/>
      <c r="T588" s="69"/>
      <c r="U588" s="69"/>
      <c r="V588" s="69"/>
      <c r="W588" s="69"/>
      <c r="X588" s="69"/>
      <c r="Y588" s="69"/>
      <c r="Z588" s="69"/>
      <c r="AA588" s="69"/>
      <c r="AB588" s="69"/>
      <c r="AC588" s="69"/>
      <c r="AD588" s="69"/>
      <c r="AE588" s="69"/>
      <c r="AF588" s="69"/>
    </row>
    <row r="589" spans="1:32" ht="15.75" customHeight="1" x14ac:dyDescent="0.3">
      <c r="A589" s="433"/>
      <c r="B589" s="433"/>
      <c r="C589" s="69"/>
      <c r="D589" s="69"/>
      <c r="E589" s="69"/>
      <c r="F589" s="69"/>
      <c r="G589" s="69"/>
      <c r="H589" s="69"/>
      <c r="I589" s="69"/>
      <c r="J589" s="69"/>
      <c r="K589" s="448"/>
      <c r="L589" s="448"/>
      <c r="M589" s="448"/>
      <c r="N589" s="69"/>
      <c r="O589" s="69"/>
      <c r="P589" s="69"/>
      <c r="Q589" s="69"/>
      <c r="R589" s="69"/>
      <c r="S589" s="69"/>
      <c r="T589" s="69"/>
      <c r="U589" s="69"/>
      <c r="V589" s="69"/>
      <c r="W589" s="69"/>
      <c r="X589" s="69"/>
      <c r="Y589" s="69"/>
      <c r="Z589" s="69"/>
      <c r="AA589" s="69"/>
      <c r="AB589" s="69"/>
      <c r="AC589" s="69"/>
      <c r="AD589" s="69"/>
      <c r="AE589" s="69"/>
      <c r="AF589" s="69"/>
    </row>
    <row r="590" spans="1:32" ht="15.75" customHeight="1" x14ac:dyDescent="0.3">
      <c r="A590" s="433"/>
      <c r="B590" s="433"/>
      <c r="C590" s="69"/>
      <c r="D590" s="69"/>
      <c r="E590" s="69"/>
      <c r="F590" s="69"/>
      <c r="G590" s="69"/>
      <c r="H590" s="69"/>
      <c r="I590" s="69"/>
      <c r="J590" s="69"/>
      <c r="K590" s="448"/>
      <c r="L590" s="448"/>
      <c r="M590" s="448"/>
      <c r="N590" s="69"/>
      <c r="O590" s="69"/>
      <c r="P590" s="69"/>
      <c r="Q590" s="69"/>
      <c r="R590" s="69"/>
      <c r="S590" s="69"/>
      <c r="T590" s="69"/>
      <c r="U590" s="69"/>
      <c r="V590" s="69"/>
      <c r="W590" s="69"/>
      <c r="X590" s="69"/>
      <c r="Y590" s="69"/>
      <c r="Z590" s="69"/>
      <c r="AA590" s="69"/>
      <c r="AB590" s="69"/>
      <c r="AC590" s="69"/>
      <c r="AD590" s="69"/>
      <c r="AE590" s="69"/>
      <c r="AF590" s="69"/>
    </row>
    <row r="591" spans="1:32" ht="15.75" customHeight="1" x14ac:dyDescent="0.3">
      <c r="A591" s="433"/>
      <c r="B591" s="433"/>
      <c r="C591" s="69"/>
      <c r="D591" s="69"/>
      <c r="E591" s="69"/>
      <c r="F591" s="69"/>
      <c r="G591" s="69"/>
      <c r="H591" s="69"/>
      <c r="I591" s="69"/>
      <c r="J591" s="69"/>
      <c r="K591" s="448"/>
      <c r="L591" s="448"/>
      <c r="M591" s="448"/>
      <c r="N591" s="69"/>
      <c r="O591" s="69"/>
      <c r="P591" s="69"/>
      <c r="Q591" s="69"/>
      <c r="R591" s="69"/>
      <c r="S591" s="69"/>
      <c r="T591" s="69"/>
      <c r="U591" s="69"/>
      <c r="V591" s="69"/>
      <c r="W591" s="69"/>
      <c r="X591" s="69"/>
      <c r="Y591" s="69"/>
      <c r="Z591" s="69"/>
      <c r="AA591" s="69"/>
      <c r="AB591" s="69"/>
      <c r="AC591" s="69"/>
      <c r="AD591" s="69"/>
      <c r="AE591" s="69"/>
      <c r="AF591" s="69"/>
    </row>
    <row r="592" spans="1:32" ht="15.75" customHeight="1" x14ac:dyDescent="0.3">
      <c r="A592" s="433"/>
      <c r="B592" s="433"/>
      <c r="C592" s="69"/>
      <c r="D592" s="69"/>
      <c r="E592" s="69"/>
      <c r="F592" s="69"/>
      <c r="G592" s="69"/>
      <c r="H592" s="69"/>
      <c r="I592" s="69"/>
      <c r="J592" s="69"/>
      <c r="K592" s="448"/>
      <c r="L592" s="448"/>
      <c r="M592" s="448"/>
      <c r="N592" s="69"/>
      <c r="O592" s="69"/>
      <c r="P592" s="69"/>
      <c r="Q592" s="69"/>
      <c r="R592" s="69"/>
      <c r="S592" s="69"/>
      <c r="T592" s="69"/>
      <c r="U592" s="69"/>
      <c r="V592" s="69"/>
      <c r="W592" s="69"/>
      <c r="X592" s="69"/>
      <c r="Y592" s="69"/>
      <c r="Z592" s="69"/>
      <c r="AA592" s="69"/>
      <c r="AB592" s="69"/>
      <c r="AC592" s="69"/>
      <c r="AD592" s="69"/>
      <c r="AE592" s="69"/>
      <c r="AF592" s="69"/>
    </row>
    <row r="593" spans="1:32" ht="15.75" customHeight="1" x14ac:dyDescent="0.3">
      <c r="A593" s="433"/>
      <c r="B593" s="433"/>
      <c r="C593" s="69"/>
      <c r="D593" s="69"/>
      <c r="E593" s="69"/>
      <c r="F593" s="69"/>
      <c r="G593" s="69"/>
      <c r="H593" s="69"/>
      <c r="I593" s="69"/>
      <c r="J593" s="69"/>
      <c r="K593" s="448"/>
      <c r="L593" s="448"/>
      <c r="M593" s="448"/>
      <c r="N593" s="69"/>
      <c r="O593" s="69"/>
      <c r="P593" s="69"/>
      <c r="Q593" s="69"/>
      <c r="R593" s="69"/>
      <c r="S593" s="69"/>
      <c r="T593" s="69"/>
      <c r="U593" s="69"/>
      <c r="V593" s="69"/>
      <c r="W593" s="69"/>
      <c r="X593" s="69"/>
      <c r="Y593" s="69"/>
      <c r="Z593" s="69"/>
      <c r="AA593" s="69"/>
      <c r="AB593" s="69"/>
      <c r="AC593" s="69"/>
      <c r="AD593" s="69"/>
      <c r="AE593" s="69"/>
      <c r="AF593" s="69"/>
    </row>
    <row r="594" spans="1:32" ht="15.75" customHeight="1" x14ac:dyDescent="0.3">
      <c r="A594" s="433"/>
      <c r="B594" s="433"/>
      <c r="C594" s="69"/>
      <c r="D594" s="69"/>
      <c r="E594" s="69"/>
      <c r="F594" s="69"/>
      <c r="G594" s="69"/>
      <c r="H594" s="69"/>
      <c r="I594" s="69"/>
      <c r="J594" s="69"/>
      <c r="K594" s="448"/>
      <c r="L594" s="448"/>
      <c r="M594" s="448"/>
      <c r="N594" s="69"/>
      <c r="O594" s="69"/>
      <c r="P594" s="69"/>
      <c r="Q594" s="69"/>
      <c r="R594" s="69"/>
      <c r="S594" s="69"/>
      <c r="T594" s="69"/>
      <c r="U594" s="69"/>
      <c r="V594" s="69"/>
      <c r="W594" s="69"/>
      <c r="X594" s="69"/>
      <c r="Y594" s="69"/>
      <c r="Z594" s="69"/>
      <c r="AA594" s="69"/>
      <c r="AB594" s="69"/>
      <c r="AC594" s="69"/>
      <c r="AD594" s="69"/>
      <c r="AE594" s="69"/>
      <c r="AF594" s="69"/>
    </row>
    <row r="595" spans="1:32" ht="15.75" customHeight="1" x14ac:dyDescent="0.3">
      <c r="A595" s="433"/>
      <c r="B595" s="433"/>
      <c r="C595" s="69"/>
      <c r="D595" s="69"/>
      <c r="E595" s="69"/>
      <c r="F595" s="69"/>
      <c r="G595" s="69"/>
      <c r="H595" s="69"/>
      <c r="I595" s="69"/>
      <c r="J595" s="69"/>
      <c r="K595" s="448"/>
      <c r="L595" s="448"/>
      <c r="M595" s="448"/>
      <c r="N595" s="69"/>
      <c r="O595" s="69"/>
      <c r="P595" s="69"/>
      <c r="Q595" s="69"/>
      <c r="R595" s="69"/>
      <c r="S595" s="69"/>
      <c r="T595" s="69"/>
      <c r="U595" s="69"/>
      <c r="V595" s="69"/>
      <c r="W595" s="69"/>
      <c r="X595" s="69"/>
      <c r="Y595" s="69"/>
      <c r="Z595" s="69"/>
      <c r="AA595" s="69"/>
      <c r="AB595" s="69"/>
      <c r="AC595" s="69"/>
      <c r="AD595" s="69"/>
      <c r="AE595" s="69"/>
      <c r="AF595" s="69"/>
    </row>
    <row r="596" spans="1:32" ht="15.75" customHeight="1" x14ac:dyDescent="0.3">
      <c r="A596" s="433"/>
      <c r="B596" s="433"/>
      <c r="C596" s="69"/>
      <c r="D596" s="69"/>
      <c r="E596" s="69"/>
      <c r="F596" s="69"/>
      <c r="G596" s="69"/>
      <c r="H596" s="69"/>
      <c r="I596" s="69"/>
      <c r="J596" s="69"/>
      <c r="K596" s="448"/>
      <c r="L596" s="448"/>
      <c r="M596" s="448"/>
      <c r="N596" s="69"/>
      <c r="O596" s="69"/>
      <c r="P596" s="69"/>
      <c r="Q596" s="69"/>
      <c r="R596" s="69"/>
      <c r="S596" s="69"/>
      <c r="T596" s="69"/>
      <c r="U596" s="69"/>
      <c r="V596" s="69"/>
      <c r="W596" s="69"/>
      <c r="X596" s="69"/>
      <c r="Y596" s="69"/>
      <c r="Z596" s="69"/>
      <c r="AA596" s="69"/>
      <c r="AB596" s="69"/>
      <c r="AC596" s="69"/>
      <c r="AD596" s="69"/>
      <c r="AE596" s="69"/>
      <c r="AF596" s="69"/>
    </row>
    <row r="597" spans="1:32" ht="15.75" customHeight="1" x14ac:dyDescent="0.3">
      <c r="A597" s="433"/>
      <c r="B597" s="433"/>
      <c r="C597" s="69"/>
      <c r="D597" s="69"/>
      <c r="E597" s="69"/>
      <c r="F597" s="69"/>
      <c r="G597" s="69"/>
      <c r="H597" s="69"/>
      <c r="I597" s="69"/>
      <c r="J597" s="69"/>
      <c r="K597" s="448"/>
      <c r="L597" s="448"/>
      <c r="M597" s="448"/>
      <c r="N597" s="69"/>
      <c r="O597" s="69"/>
      <c r="P597" s="69"/>
      <c r="Q597" s="69"/>
      <c r="R597" s="69"/>
      <c r="S597" s="69"/>
      <c r="T597" s="69"/>
      <c r="U597" s="69"/>
      <c r="V597" s="69"/>
      <c r="W597" s="69"/>
      <c r="X597" s="69"/>
      <c r="Y597" s="69"/>
      <c r="Z597" s="69"/>
      <c r="AA597" s="69"/>
      <c r="AB597" s="69"/>
      <c r="AC597" s="69"/>
      <c r="AD597" s="69"/>
      <c r="AE597" s="69"/>
      <c r="AF597" s="69"/>
    </row>
    <row r="598" spans="1:32" ht="15.75" customHeight="1" x14ac:dyDescent="0.3">
      <c r="A598" s="433"/>
      <c r="B598" s="433"/>
      <c r="C598" s="69"/>
      <c r="D598" s="69"/>
      <c r="E598" s="69"/>
      <c r="F598" s="69"/>
      <c r="G598" s="69"/>
      <c r="H598" s="69"/>
      <c r="I598" s="69"/>
      <c r="J598" s="69"/>
      <c r="K598" s="448"/>
      <c r="L598" s="448"/>
      <c r="M598" s="448"/>
      <c r="N598" s="69"/>
      <c r="O598" s="69"/>
      <c r="P598" s="69"/>
      <c r="Q598" s="69"/>
      <c r="R598" s="69"/>
      <c r="S598" s="69"/>
      <c r="T598" s="69"/>
      <c r="U598" s="69"/>
      <c r="V598" s="69"/>
      <c r="W598" s="69"/>
      <c r="X598" s="69"/>
      <c r="Y598" s="69"/>
      <c r="Z598" s="69"/>
      <c r="AA598" s="69"/>
      <c r="AB598" s="69"/>
      <c r="AC598" s="69"/>
      <c r="AD598" s="69"/>
      <c r="AE598" s="69"/>
      <c r="AF598" s="69"/>
    </row>
    <row r="599" spans="1:32" ht="15.75" customHeight="1" x14ac:dyDescent="0.3">
      <c r="A599" s="433"/>
      <c r="B599" s="433"/>
      <c r="C599" s="69"/>
      <c r="D599" s="69"/>
      <c r="E599" s="69"/>
      <c r="F599" s="69"/>
      <c r="G599" s="69"/>
      <c r="H599" s="69"/>
      <c r="I599" s="69"/>
      <c r="J599" s="69"/>
      <c r="K599" s="448"/>
      <c r="L599" s="448"/>
      <c r="M599" s="448"/>
      <c r="N599" s="69"/>
      <c r="O599" s="69"/>
      <c r="P599" s="69"/>
      <c r="Q599" s="69"/>
      <c r="R599" s="69"/>
      <c r="S599" s="69"/>
      <c r="T599" s="69"/>
      <c r="U599" s="69"/>
      <c r="V599" s="69"/>
      <c r="W599" s="69"/>
      <c r="X599" s="69"/>
      <c r="Y599" s="69"/>
      <c r="Z599" s="69"/>
      <c r="AA599" s="69"/>
      <c r="AB599" s="69"/>
      <c r="AC599" s="69"/>
      <c r="AD599" s="69"/>
      <c r="AE599" s="69"/>
      <c r="AF599" s="69"/>
    </row>
    <row r="600" spans="1:32" ht="15.75" customHeight="1" x14ac:dyDescent="0.3">
      <c r="A600" s="433"/>
      <c r="B600" s="433"/>
      <c r="C600" s="69"/>
      <c r="D600" s="69"/>
      <c r="E600" s="69"/>
      <c r="F600" s="69"/>
      <c r="G600" s="69"/>
      <c r="H600" s="69"/>
      <c r="I600" s="69"/>
      <c r="J600" s="69"/>
      <c r="K600" s="448"/>
      <c r="L600" s="448"/>
      <c r="M600" s="448"/>
      <c r="N600" s="69"/>
      <c r="O600" s="69"/>
      <c r="P600" s="69"/>
      <c r="Q600" s="69"/>
      <c r="R600" s="69"/>
      <c r="S600" s="69"/>
      <c r="T600" s="69"/>
      <c r="U600" s="69"/>
      <c r="V600" s="69"/>
      <c r="W600" s="69"/>
      <c r="X600" s="69"/>
      <c r="Y600" s="69"/>
      <c r="Z600" s="69"/>
      <c r="AA600" s="69"/>
      <c r="AB600" s="69"/>
      <c r="AC600" s="69"/>
      <c r="AD600" s="69"/>
      <c r="AE600" s="69"/>
      <c r="AF600" s="69"/>
    </row>
    <row r="601" spans="1:32" ht="15.75" customHeight="1" x14ac:dyDescent="0.3">
      <c r="A601" s="433"/>
      <c r="B601" s="433"/>
      <c r="C601" s="69"/>
      <c r="D601" s="69"/>
      <c r="E601" s="69"/>
      <c r="F601" s="69"/>
      <c r="G601" s="69"/>
      <c r="H601" s="69"/>
      <c r="I601" s="69"/>
      <c r="J601" s="69"/>
      <c r="K601" s="448"/>
      <c r="L601" s="448"/>
      <c r="M601" s="448"/>
      <c r="N601" s="69"/>
      <c r="O601" s="69"/>
      <c r="P601" s="69"/>
      <c r="Q601" s="69"/>
      <c r="R601" s="69"/>
      <c r="S601" s="69"/>
      <c r="T601" s="69"/>
      <c r="U601" s="69"/>
      <c r="V601" s="69"/>
      <c r="W601" s="69"/>
      <c r="X601" s="69"/>
      <c r="Y601" s="69"/>
      <c r="Z601" s="69"/>
      <c r="AA601" s="69"/>
      <c r="AB601" s="69"/>
      <c r="AC601" s="69"/>
      <c r="AD601" s="69"/>
      <c r="AE601" s="69"/>
      <c r="AF601" s="69"/>
    </row>
    <row r="602" spans="1:32" ht="15.75" customHeight="1" x14ac:dyDescent="0.3">
      <c r="A602" s="433"/>
      <c r="B602" s="433"/>
      <c r="C602" s="69"/>
      <c r="D602" s="69"/>
      <c r="E602" s="69"/>
      <c r="F602" s="69"/>
      <c r="G602" s="69"/>
      <c r="H602" s="69"/>
      <c r="I602" s="69"/>
      <c r="J602" s="69"/>
      <c r="K602" s="448"/>
      <c r="L602" s="448"/>
      <c r="M602" s="448"/>
      <c r="N602" s="69"/>
      <c r="O602" s="69"/>
      <c r="P602" s="69"/>
      <c r="Q602" s="69"/>
      <c r="R602" s="69"/>
      <c r="S602" s="69"/>
      <c r="T602" s="69"/>
      <c r="U602" s="69"/>
      <c r="V602" s="69"/>
      <c r="W602" s="69"/>
      <c r="X602" s="69"/>
      <c r="Y602" s="69"/>
      <c r="Z602" s="69"/>
      <c r="AA602" s="69"/>
      <c r="AB602" s="69"/>
      <c r="AC602" s="69"/>
      <c r="AD602" s="69"/>
      <c r="AE602" s="69"/>
      <c r="AF602" s="69"/>
    </row>
    <row r="603" spans="1:32" ht="15.75" customHeight="1" x14ac:dyDescent="0.3">
      <c r="A603" s="433"/>
      <c r="B603" s="433"/>
      <c r="C603" s="69"/>
      <c r="D603" s="69"/>
      <c r="E603" s="69"/>
      <c r="F603" s="69"/>
      <c r="G603" s="69"/>
      <c r="H603" s="69"/>
      <c r="I603" s="69"/>
      <c r="J603" s="69"/>
      <c r="K603" s="448"/>
      <c r="L603" s="448"/>
      <c r="M603" s="448"/>
      <c r="N603" s="69"/>
      <c r="O603" s="69"/>
      <c r="P603" s="69"/>
      <c r="Q603" s="69"/>
      <c r="R603" s="69"/>
      <c r="S603" s="69"/>
      <c r="T603" s="69"/>
      <c r="U603" s="69"/>
      <c r="V603" s="69"/>
      <c r="W603" s="69"/>
      <c r="X603" s="69"/>
      <c r="Y603" s="69"/>
      <c r="Z603" s="69"/>
      <c r="AA603" s="69"/>
      <c r="AB603" s="69"/>
      <c r="AC603" s="69"/>
      <c r="AD603" s="69"/>
      <c r="AE603" s="69"/>
      <c r="AF603" s="69"/>
    </row>
    <row r="604" spans="1:32" ht="15.75" customHeight="1" x14ac:dyDescent="0.3">
      <c r="A604" s="433"/>
      <c r="B604" s="433"/>
      <c r="C604" s="69"/>
      <c r="D604" s="69"/>
      <c r="E604" s="69"/>
      <c r="F604" s="69"/>
      <c r="G604" s="69"/>
      <c r="H604" s="69"/>
      <c r="I604" s="69"/>
      <c r="J604" s="69"/>
      <c r="K604" s="448"/>
      <c r="L604" s="448"/>
      <c r="M604" s="448"/>
      <c r="N604" s="69"/>
      <c r="O604" s="69"/>
      <c r="P604" s="69"/>
      <c r="Q604" s="69"/>
      <c r="R604" s="69"/>
      <c r="S604" s="69"/>
      <c r="T604" s="69"/>
      <c r="U604" s="69"/>
      <c r="V604" s="69"/>
      <c r="W604" s="69"/>
      <c r="X604" s="69"/>
      <c r="Y604" s="69"/>
      <c r="Z604" s="69"/>
      <c r="AA604" s="69"/>
      <c r="AB604" s="69"/>
      <c r="AC604" s="69"/>
      <c r="AD604" s="69"/>
      <c r="AE604" s="69"/>
      <c r="AF604" s="69"/>
    </row>
    <row r="605" spans="1:32" ht="15.75" customHeight="1" x14ac:dyDescent="0.3">
      <c r="A605" s="433"/>
      <c r="B605" s="433"/>
      <c r="C605" s="69"/>
      <c r="D605" s="69"/>
      <c r="E605" s="69"/>
      <c r="F605" s="69"/>
      <c r="G605" s="69"/>
      <c r="H605" s="69"/>
      <c r="I605" s="69"/>
      <c r="J605" s="69"/>
      <c r="K605" s="448"/>
      <c r="L605" s="448"/>
      <c r="M605" s="448"/>
      <c r="N605" s="69"/>
      <c r="O605" s="69"/>
      <c r="P605" s="69"/>
      <c r="Q605" s="69"/>
      <c r="R605" s="69"/>
      <c r="S605" s="69"/>
      <c r="T605" s="69"/>
      <c r="U605" s="69"/>
      <c r="V605" s="69"/>
      <c r="W605" s="69"/>
      <c r="X605" s="69"/>
      <c r="Y605" s="69"/>
      <c r="Z605" s="69"/>
      <c r="AA605" s="69"/>
      <c r="AB605" s="69"/>
      <c r="AC605" s="69"/>
      <c r="AD605" s="69"/>
      <c r="AE605" s="69"/>
      <c r="AF605" s="69"/>
    </row>
    <row r="606" spans="1:32" ht="15.75" customHeight="1" x14ac:dyDescent="0.3">
      <c r="A606" s="433"/>
      <c r="B606" s="433"/>
      <c r="C606" s="69"/>
      <c r="D606" s="69"/>
      <c r="E606" s="69"/>
      <c r="F606" s="69"/>
      <c r="G606" s="69"/>
      <c r="H606" s="69"/>
      <c r="I606" s="69"/>
      <c r="J606" s="69"/>
      <c r="K606" s="448"/>
      <c r="L606" s="448"/>
      <c r="M606" s="448"/>
      <c r="N606" s="69"/>
      <c r="O606" s="69"/>
      <c r="P606" s="69"/>
      <c r="Q606" s="69"/>
      <c r="R606" s="69"/>
      <c r="S606" s="69"/>
      <c r="T606" s="69"/>
      <c r="U606" s="69"/>
      <c r="V606" s="69"/>
      <c r="W606" s="69"/>
      <c r="X606" s="69"/>
      <c r="Y606" s="69"/>
      <c r="Z606" s="69"/>
      <c r="AA606" s="69"/>
      <c r="AB606" s="69"/>
      <c r="AC606" s="69"/>
      <c r="AD606" s="69"/>
      <c r="AE606" s="69"/>
      <c r="AF606" s="69"/>
    </row>
    <row r="607" spans="1:32" ht="15.75" customHeight="1" x14ac:dyDescent="0.3">
      <c r="A607" s="433"/>
      <c r="B607" s="433"/>
      <c r="C607" s="69"/>
      <c r="D607" s="69"/>
      <c r="E607" s="69"/>
      <c r="F607" s="69"/>
      <c r="G607" s="69"/>
      <c r="H607" s="69"/>
      <c r="I607" s="69"/>
      <c r="J607" s="69"/>
      <c r="K607" s="448"/>
      <c r="L607" s="448"/>
      <c r="M607" s="448"/>
      <c r="N607" s="69"/>
      <c r="O607" s="69"/>
      <c r="P607" s="69"/>
      <c r="Q607" s="69"/>
      <c r="R607" s="69"/>
      <c r="S607" s="69"/>
      <c r="T607" s="69"/>
      <c r="U607" s="69"/>
      <c r="V607" s="69"/>
      <c r="W607" s="69"/>
      <c r="X607" s="69"/>
      <c r="Y607" s="69"/>
      <c r="Z607" s="69"/>
      <c r="AA607" s="69"/>
      <c r="AB607" s="69"/>
      <c r="AC607" s="69"/>
      <c r="AD607" s="69"/>
      <c r="AE607" s="69"/>
      <c r="AF607" s="69"/>
    </row>
    <row r="608" spans="1:32" ht="15.75" customHeight="1" x14ac:dyDescent="0.3">
      <c r="A608" s="433"/>
      <c r="B608" s="433"/>
      <c r="C608" s="69"/>
      <c r="D608" s="69"/>
      <c r="E608" s="69"/>
      <c r="F608" s="69"/>
      <c r="G608" s="69"/>
      <c r="H608" s="69"/>
      <c r="I608" s="69"/>
      <c r="J608" s="69"/>
      <c r="K608" s="448"/>
      <c r="L608" s="448"/>
      <c r="M608" s="448"/>
      <c r="N608" s="69"/>
      <c r="O608" s="69"/>
      <c r="P608" s="69"/>
      <c r="Q608" s="69"/>
      <c r="R608" s="69"/>
      <c r="S608" s="69"/>
      <c r="T608" s="69"/>
      <c r="U608" s="69"/>
      <c r="V608" s="69"/>
      <c r="W608" s="69"/>
      <c r="X608" s="69"/>
      <c r="Y608" s="69"/>
      <c r="Z608" s="69"/>
      <c r="AA608" s="69"/>
      <c r="AB608" s="69"/>
      <c r="AC608" s="69"/>
      <c r="AD608" s="69"/>
      <c r="AE608" s="69"/>
      <c r="AF608" s="69"/>
    </row>
    <row r="609" spans="1:32" ht="15.75" customHeight="1" x14ac:dyDescent="0.3">
      <c r="A609" s="433"/>
      <c r="B609" s="433"/>
      <c r="C609" s="69"/>
      <c r="D609" s="69"/>
      <c r="E609" s="69"/>
      <c r="F609" s="69"/>
      <c r="G609" s="69"/>
      <c r="H609" s="69"/>
      <c r="I609" s="69"/>
      <c r="J609" s="69"/>
      <c r="K609" s="448"/>
      <c r="L609" s="448"/>
      <c r="M609" s="448"/>
      <c r="N609" s="69"/>
      <c r="O609" s="69"/>
      <c r="P609" s="69"/>
      <c r="Q609" s="69"/>
      <c r="R609" s="69"/>
      <c r="S609" s="69"/>
      <c r="T609" s="69"/>
      <c r="U609" s="69"/>
      <c r="V609" s="69"/>
      <c r="W609" s="69"/>
      <c r="X609" s="69"/>
      <c r="Y609" s="69"/>
      <c r="Z609" s="69"/>
      <c r="AA609" s="69"/>
      <c r="AB609" s="69"/>
      <c r="AC609" s="69"/>
      <c r="AD609" s="69"/>
      <c r="AE609" s="69"/>
      <c r="AF609" s="69"/>
    </row>
    <row r="610" spans="1:32" ht="15.75" customHeight="1" x14ac:dyDescent="0.3">
      <c r="A610" s="433"/>
      <c r="B610" s="433"/>
      <c r="C610" s="69"/>
      <c r="D610" s="69"/>
      <c r="E610" s="69"/>
      <c r="F610" s="69"/>
      <c r="G610" s="69"/>
      <c r="H610" s="69"/>
      <c r="I610" s="69"/>
      <c r="J610" s="69"/>
      <c r="K610" s="448"/>
      <c r="L610" s="448"/>
      <c r="M610" s="448"/>
      <c r="N610" s="69"/>
      <c r="O610" s="69"/>
      <c r="P610" s="69"/>
      <c r="Q610" s="69"/>
      <c r="R610" s="69"/>
      <c r="S610" s="69"/>
      <c r="T610" s="69"/>
      <c r="U610" s="69"/>
      <c r="V610" s="69"/>
      <c r="W610" s="69"/>
      <c r="X610" s="69"/>
      <c r="Y610" s="69"/>
      <c r="Z610" s="69"/>
      <c r="AA610" s="69"/>
      <c r="AB610" s="69"/>
      <c r="AC610" s="69"/>
      <c r="AD610" s="69"/>
      <c r="AE610" s="69"/>
      <c r="AF610" s="69"/>
    </row>
    <row r="611" spans="1:32" ht="15.75" customHeight="1" x14ac:dyDescent="0.3">
      <c r="A611" s="433"/>
      <c r="B611" s="433"/>
      <c r="C611" s="69"/>
      <c r="D611" s="69"/>
      <c r="E611" s="69"/>
      <c r="F611" s="69"/>
      <c r="G611" s="69"/>
      <c r="H611" s="69"/>
      <c r="I611" s="69"/>
      <c r="J611" s="69"/>
      <c r="K611" s="448"/>
      <c r="L611" s="448"/>
      <c r="M611" s="448"/>
      <c r="N611" s="69"/>
      <c r="O611" s="69"/>
      <c r="P611" s="69"/>
      <c r="Q611" s="69"/>
      <c r="R611" s="69"/>
      <c r="S611" s="69"/>
      <c r="T611" s="69"/>
      <c r="U611" s="69"/>
      <c r="V611" s="69"/>
      <c r="W611" s="69"/>
      <c r="X611" s="69"/>
      <c r="Y611" s="69"/>
      <c r="Z611" s="69"/>
      <c r="AA611" s="69"/>
      <c r="AB611" s="69"/>
      <c r="AC611" s="69"/>
      <c r="AD611" s="69"/>
      <c r="AE611" s="69"/>
      <c r="AF611" s="69"/>
    </row>
    <row r="612" spans="1:32" ht="15.75" customHeight="1" x14ac:dyDescent="0.3">
      <c r="A612" s="433"/>
      <c r="B612" s="433"/>
      <c r="C612" s="69"/>
      <c r="D612" s="69"/>
      <c r="E612" s="69"/>
      <c r="F612" s="69"/>
      <c r="G612" s="69"/>
      <c r="H612" s="69"/>
      <c r="I612" s="69"/>
      <c r="J612" s="69"/>
      <c r="K612" s="448"/>
      <c r="L612" s="448"/>
      <c r="M612" s="448"/>
      <c r="N612" s="69"/>
      <c r="O612" s="69"/>
      <c r="P612" s="69"/>
      <c r="Q612" s="69"/>
      <c r="R612" s="69"/>
      <c r="S612" s="69"/>
      <c r="T612" s="69"/>
      <c r="U612" s="69"/>
      <c r="V612" s="69"/>
      <c r="W612" s="69"/>
      <c r="X612" s="69"/>
      <c r="Y612" s="69"/>
      <c r="Z612" s="69"/>
      <c r="AA612" s="69"/>
      <c r="AB612" s="69"/>
      <c r="AC612" s="69"/>
      <c r="AD612" s="69"/>
      <c r="AE612" s="69"/>
      <c r="AF612" s="69"/>
    </row>
    <row r="613" spans="1:32" ht="15.75" customHeight="1" x14ac:dyDescent="0.3">
      <c r="A613" s="433"/>
      <c r="B613" s="433"/>
      <c r="C613" s="69"/>
      <c r="D613" s="69"/>
      <c r="E613" s="69"/>
      <c r="F613" s="69"/>
      <c r="G613" s="69"/>
      <c r="H613" s="69"/>
      <c r="I613" s="69"/>
      <c r="J613" s="69"/>
      <c r="K613" s="448"/>
      <c r="L613" s="448"/>
      <c r="M613" s="448"/>
      <c r="N613" s="69"/>
      <c r="O613" s="69"/>
      <c r="P613" s="69"/>
      <c r="Q613" s="69"/>
      <c r="R613" s="69"/>
      <c r="S613" s="69"/>
      <c r="T613" s="69"/>
      <c r="U613" s="69"/>
      <c r="V613" s="69"/>
      <c r="W613" s="69"/>
      <c r="X613" s="69"/>
      <c r="Y613" s="69"/>
      <c r="Z613" s="69"/>
      <c r="AA613" s="69"/>
      <c r="AB613" s="69"/>
      <c r="AC613" s="69"/>
      <c r="AD613" s="69"/>
      <c r="AE613" s="69"/>
      <c r="AF613" s="69"/>
    </row>
    <row r="614" spans="1:32" ht="15.75" customHeight="1" x14ac:dyDescent="0.3">
      <c r="A614" s="433"/>
      <c r="B614" s="433"/>
      <c r="C614" s="69"/>
      <c r="D614" s="69"/>
      <c r="E614" s="69"/>
      <c r="F614" s="69"/>
      <c r="G614" s="69"/>
      <c r="H614" s="69"/>
      <c r="I614" s="69"/>
      <c r="J614" s="69"/>
      <c r="K614" s="448"/>
      <c r="L614" s="448"/>
      <c r="M614" s="448"/>
      <c r="N614" s="69"/>
      <c r="O614" s="69"/>
      <c r="P614" s="69"/>
      <c r="Q614" s="69"/>
      <c r="R614" s="69"/>
      <c r="S614" s="69"/>
      <c r="T614" s="69"/>
      <c r="U614" s="69"/>
      <c r="V614" s="69"/>
      <c r="W614" s="69"/>
      <c r="X614" s="69"/>
      <c r="Y614" s="69"/>
      <c r="Z614" s="69"/>
      <c r="AA614" s="69"/>
      <c r="AB614" s="69"/>
      <c r="AC614" s="69"/>
      <c r="AD614" s="69"/>
      <c r="AE614" s="69"/>
      <c r="AF614" s="69"/>
    </row>
    <row r="615" spans="1:32" ht="15.75" customHeight="1" x14ac:dyDescent="0.3">
      <c r="A615" s="433"/>
      <c r="B615" s="433"/>
      <c r="C615" s="69"/>
      <c r="D615" s="69"/>
      <c r="E615" s="69"/>
      <c r="F615" s="69"/>
      <c r="G615" s="69"/>
      <c r="H615" s="69"/>
      <c r="I615" s="69"/>
      <c r="J615" s="69"/>
      <c r="K615" s="448"/>
      <c r="L615" s="448"/>
      <c r="M615" s="448"/>
      <c r="N615" s="69"/>
      <c r="O615" s="69"/>
      <c r="P615" s="69"/>
      <c r="Q615" s="69"/>
      <c r="R615" s="69"/>
      <c r="S615" s="69"/>
      <c r="T615" s="69"/>
      <c r="U615" s="69"/>
      <c r="V615" s="69"/>
      <c r="W615" s="69"/>
      <c r="X615" s="69"/>
      <c r="Y615" s="69"/>
      <c r="Z615" s="69"/>
      <c r="AA615" s="69"/>
      <c r="AB615" s="69"/>
      <c r="AC615" s="69"/>
      <c r="AD615" s="69"/>
      <c r="AE615" s="69"/>
      <c r="AF615" s="69"/>
    </row>
    <row r="616" spans="1:32" ht="15.75" customHeight="1" x14ac:dyDescent="0.3">
      <c r="A616" s="433"/>
      <c r="B616" s="433"/>
      <c r="C616" s="69"/>
      <c r="D616" s="69"/>
      <c r="E616" s="69"/>
      <c r="F616" s="69"/>
      <c r="G616" s="69"/>
      <c r="H616" s="69"/>
      <c r="I616" s="69"/>
      <c r="J616" s="69"/>
      <c r="K616" s="448"/>
      <c r="L616" s="448"/>
      <c r="M616" s="448"/>
      <c r="N616" s="69"/>
      <c r="O616" s="69"/>
      <c r="P616" s="69"/>
      <c r="Q616" s="69"/>
      <c r="R616" s="69"/>
      <c r="S616" s="69"/>
      <c r="T616" s="69"/>
      <c r="U616" s="69"/>
      <c r="V616" s="69"/>
      <c r="W616" s="69"/>
      <c r="X616" s="69"/>
      <c r="Y616" s="69"/>
      <c r="Z616" s="69"/>
      <c r="AA616" s="69"/>
      <c r="AB616" s="69"/>
      <c r="AC616" s="69"/>
      <c r="AD616" s="69"/>
      <c r="AE616" s="69"/>
      <c r="AF616" s="69"/>
    </row>
    <row r="617" spans="1:32" ht="15.75" customHeight="1" x14ac:dyDescent="0.3">
      <c r="A617" s="433"/>
      <c r="B617" s="433"/>
      <c r="C617" s="69"/>
      <c r="D617" s="69"/>
      <c r="E617" s="69"/>
      <c r="F617" s="69"/>
      <c r="G617" s="69"/>
      <c r="H617" s="69"/>
      <c r="I617" s="69"/>
      <c r="J617" s="69"/>
      <c r="K617" s="448"/>
      <c r="L617" s="448"/>
      <c r="M617" s="448"/>
      <c r="N617" s="69"/>
      <c r="O617" s="69"/>
      <c r="P617" s="69"/>
      <c r="Q617" s="69"/>
      <c r="R617" s="69"/>
      <c r="S617" s="69"/>
      <c r="T617" s="69"/>
      <c r="U617" s="69"/>
      <c r="V617" s="69"/>
      <c r="W617" s="69"/>
      <c r="X617" s="69"/>
      <c r="Y617" s="69"/>
      <c r="Z617" s="69"/>
      <c r="AA617" s="69"/>
      <c r="AB617" s="69"/>
      <c r="AC617" s="69"/>
      <c r="AD617" s="69"/>
      <c r="AE617" s="69"/>
      <c r="AF617" s="69"/>
    </row>
    <row r="618" spans="1:32" ht="15.75" customHeight="1" x14ac:dyDescent="0.3">
      <c r="A618" s="433"/>
      <c r="B618" s="433"/>
      <c r="C618" s="69"/>
      <c r="D618" s="69"/>
      <c r="E618" s="69"/>
      <c r="F618" s="69"/>
      <c r="G618" s="69"/>
      <c r="H618" s="69"/>
      <c r="I618" s="69"/>
      <c r="J618" s="69"/>
      <c r="K618" s="448"/>
      <c r="L618" s="448"/>
      <c r="M618" s="448"/>
      <c r="N618" s="69"/>
      <c r="O618" s="69"/>
      <c r="P618" s="69"/>
      <c r="Q618" s="69"/>
      <c r="R618" s="69"/>
      <c r="S618" s="69"/>
      <c r="T618" s="69"/>
      <c r="U618" s="69"/>
      <c r="V618" s="69"/>
      <c r="W618" s="69"/>
      <c r="X618" s="69"/>
      <c r="Y618" s="69"/>
      <c r="Z618" s="69"/>
      <c r="AA618" s="69"/>
      <c r="AB618" s="69"/>
      <c r="AC618" s="69"/>
      <c r="AD618" s="69"/>
      <c r="AE618" s="69"/>
      <c r="AF618" s="69"/>
    </row>
    <row r="619" spans="1:32" ht="15.75" customHeight="1" x14ac:dyDescent="0.3">
      <c r="A619" s="433"/>
      <c r="B619" s="433"/>
      <c r="C619" s="69"/>
      <c r="D619" s="69"/>
      <c r="E619" s="69"/>
      <c r="F619" s="69"/>
      <c r="G619" s="69"/>
      <c r="H619" s="69"/>
      <c r="I619" s="69"/>
      <c r="J619" s="69"/>
      <c r="K619" s="448"/>
      <c r="L619" s="448"/>
      <c r="M619" s="448"/>
      <c r="N619" s="69"/>
      <c r="O619" s="69"/>
      <c r="P619" s="69"/>
      <c r="Q619" s="69"/>
      <c r="R619" s="69"/>
      <c r="S619" s="69"/>
      <c r="T619" s="69"/>
      <c r="U619" s="69"/>
      <c r="V619" s="69"/>
      <c r="W619" s="69"/>
      <c r="X619" s="69"/>
      <c r="Y619" s="69"/>
      <c r="Z619" s="69"/>
      <c r="AA619" s="69"/>
      <c r="AB619" s="69"/>
      <c r="AC619" s="69"/>
      <c r="AD619" s="69"/>
      <c r="AE619" s="69"/>
      <c r="AF619" s="69"/>
    </row>
    <row r="620" spans="1:32" ht="15.75" customHeight="1" x14ac:dyDescent="0.3">
      <c r="A620" s="433"/>
      <c r="B620" s="433"/>
      <c r="C620" s="69"/>
      <c r="D620" s="69"/>
      <c r="E620" s="69"/>
      <c r="F620" s="69"/>
      <c r="G620" s="69"/>
      <c r="H620" s="69"/>
      <c r="I620" s="69"/>
      <c r="J620" s="69"/>
      <c r="K620" s="448"/>
      <c r="L620" s="448"/>
      <c r="M620" s="448"/>
      <c r="N620" s="69"/>
      <c r="O620" s="69"/>
      <c r="P620" s="69"/>
      <c r="Q620" s="69"/>
      <c r="R620" s="69"/>
      <c r="S620" s="69"/>
      <c r="T620" s="69"/>
      <c r="U620" s="69"/>
      <c r="V620" s="69"/>
      <c r="W620" s="69"/>
      <c r="X620" s="69"/>
      <c r="Y620" s="69"/>
      <c r="Z620" s="69"/>
      <c r="AA620" s="69"/>
      <c r="AB620" s="69"/>
      <c r="AC620" s="69"/>
      <c r="AD620" s="69"/>
      <c r="AE620" s="69"/>
      <c r="AF620" s="69"/>
    </row>
    <row r="621" spans="1:32" ht="15.75" customHeight="1" x14ac:dyDescent="0.3">
      <c r="A621" s="433"/>
      <c r="B621" s="433"/>
      <c r="C621" s="69"/>
      <c r="D621" s="69"/>
      <c r="E621" s="69"/>
      <c r="F621" s="69"/>
      <c r="G621" s="69"/>
      <c r="H621" s="69"/>
      <c r="I621" s="69"/>
      <c r="J621" s="69"/>
      <c r="K621" s="448"/>
      <c r="L621" s="448"/>
      <c r="M621" s="448"/>
      <c r="N621" s="69"/>
      <c r="O621" s="69"/>
      <c r="P621" s="69"/>
      <c r="Q621" s="69"/>
      <c r="R621" s="69"/>
      <c r="S621" s="69"/>
      <c r="T621" s="69"/>
      <c r="U621" s="69"/>
      <c r="V621" s="69"/>
      <c r="W621" s="69"/>
      <c r="X621" s="69"/>
      <c r="Y621" s="69"/>
      <c r="Z621" s="69"/>
      <c r="AA621" s="69"/>
      <c r="AB621" s="69"/>
      <c r="AC621" s="69"/>
      <c r="AD621" s="69"/>
      <c r="AE621" s="69"/>
      <c r="AF621" s="69"/>
    </row>
    <row r="622" spans="1:32" ht="15.75" customHeight="1" x14ac:dyDescent="0.3">
      <c r="A622" s="433"/>
      <c r="B622" s="433"/>
      <c r="C622" s="69"/>
      <c r="D622" s="69"/>
      <c r="E622" s="69"/>
      <c r="F622" s="69"/>
      <c r="G622" s="69"/>
      <c r="H622" s="69"/>
      <c r="I622" s="69"/>
      <c r="J622" s="69"/>
      <c r="K622" s="448"/>
      <c r="L622" s="448"/>
      <c r="M622" s="448"/>
      <c r="N622" s="69"/>
      <c r="O622" s="69"/>
      <c r="P622" s="69"/>
      <c r="Q622" s="69"/>
      <c r="R622" s="69"/>
      <c r="S622" s="69"/>
      <c r="T622" s="69"/>
      <c r="U622" s="69"/>
      <c r="V622" s="69"/>
      <c r="W622" s="69"/>
      <c r="X622" s="69"/>
      <c r="Y622" s="69"/>
      <c r="Z622" s="69"/>
      <c r="AA622" s="69"/>
      <c r="AB622" s="69"/>
      <c r="AC622" s="69"/>
      <c r="AD622" s="69"/>
      <c r="AE622" s="69"/>
      <c r="AF622" s="69"/>
    </row>
    <row r="623" spans="1:32" ht="15.75" customHeight="1" x14ac:dyDescent="0.3">
      <c r="A623" s="433"/>
      <c r="B623" s="433"/>
      <c r="C623" s="69"/>
      <c r="D623" s="69"/>
      <c r="E623" s="69"/>
      <c r="F623" s="69"/>
      <c r="G623" s="69"/>
      <c r="H623" s="69"/>
      <c r="I623" s="69"/>
      <c r="J623" s="69"/>
      <c r="K623" s="448"/>
      <c r="L623" s="448"/>
      <c r="M623" s="448"/>
      <c r="N623" s="69"/>
      <c r="O623" s="69"/>
      <c r="P623" s="69"/>
      <c r="Q623" s="69"/>
      <c r="R623" s="69"/>
      <c r="S623" s="69"/>
      <c r="T623" s="69"/>
      <c r="U623" s="69"/>
      <c r="V623" s="69"/>
      <c r="W623" s="69"/>
      <c r="X623" s="69"/>
      <c r="Y623" s="69"/>
      <c r="Z623" s="69"/>
      <c r="AA623" s="69"/>
      <c r="AB623" s="69"/>
      <c r="AC623" s="69"/>
      <c r="AD623" s="69"/>
      <c r="AE623" s="69"/>
      <c r="AF623" s="69"/>
    </row>
    <row r="624" spans="1:32" ht="15.75" customHeight="1" x14ac:dyDescent="0.3">
      <c r="A624" s="433"/>
      <c r="B624" s="433"/>
      <c r="C624" s="69"/>
      <c r="D624" s="69"/>
      <c r="E624" s="69"/>
      <c r="F624" s="69"/>
      <c r="G624" s="69"/>
      <c r="H624" s="69"/>
      <c r="I624" s="69"/>
      <c r="J624" s="69"/>
      <c r="K624" s="448"/>
      <c r="L624" s="448"/>
      <c r="M624" s="448"/>
      <c r="N624" s="69"/>
      <c r="O624" s="69"/>
      <c r="P624" s="69"/>
      <c r="Q624" s="69"/>
      <c r="R624" s="69"/>
      <c r="S624" s="69"/>
      <c r="T624" s="69"/>
      <c r="U624" s="69"/>
      <c r="V624" s="69"/>
      <c r="W624" s="69"/>
      <c r="X624" s="69"/>
      <c r="Y624" s="69"/>
      <c r="Z624" s="69"/>
      <c r="AA624" s="69"/>
      <c r="AB624" s="69"/>
      <c r="AC624" s="69"/>
      <c r="AD624" s="69"/>
      <c r="AE624" s="69"/>
      <c r="AF624" s="69"/>
    </row>
    <row r="625" spans="1:32" ht="15.75" customHeight="1" x14ac:dyDescent="0.3">
      <c r="A625" s="433"/>
      <c r="B625" s="433"/>
      <c r="C625" s="69"/>
      <c r="D625" s="69"/>
      <c r="E625" s="69"/>
      <c r="F625" s="69"/>
      <c r="G625" s="69"/>
      <c r="H625" s="69"/>
      <c r="I625" s="69"/>
      <c r="J625" s="69"/>
      <c r="K625" s="448"/>
      <c r="L625" s="448"/>
      <c r="M625" s="448"/>
      <c r="N625" s="69"/>
      <c r="O625" s="69"/>
      <c r="P625" s="69"/>
      <c r="Q625" s="69"/>
      <c r="R625" s="69"/>
      <c r="S625" s="69"/>
      <c r="T625" s="69"/>
      <c r="U625" s="69"/>
      <c r="V625" s="69"/>
      <c r="W625" s="69"/>
      <c r="X625" s="69"/>
      <c r="Y625" s="69"/>
      <c r="Z625" s="69"/>
      <c r="AA625" s="69"/>
      <c r="AB625" s="69"/>
      <c r="AC625" s="69"/>
      <c r="AD625" s="69"/>
      <c r="AE625" s="69"/>
      <c r="AF625" s="69"/>
    </row>
    <row r="626" spans="1:32" ht="15.75" customHeight="1" x14ac:dyDescent="0.3">
      <c r="A626" s="433"/>
      <c r="B626" s="433"/>
      <c r="C626" s="69"/>
      <c r="D626" s="69"/>
      <c r="E626" s="69"/>
      <c r="F626" s="69"/>
      <c r="G626" s="69"/>
      <c r="H626" s="69"/>
      <c r="I626" s="69"/>
      <c r="J626" s="69"/>
      <c r="K626" s="448"/>
      <c r="L626" s="448"/>
      <c r="M626" s="448"/>
      <c r="N626" s="69"/>
      <c r="O626" s="69"/>
      <c r="P626" s="69"/>
      <c r="Q626" s="69"/>
      <c r="R626" s="69"/>
      <c r="S626" s="69"/>
      <c r="T626" s="69"/>
      <c r="U626" s="69"/>
      <c r="V626" s="69"/>
      <c r="W626" s="69"/>
      <c r="X626" s="69"/>
      <c r="Y626" s="69"/>
      <c r="Z626" s="69"/>
      <c r="AA626" s="69"/>
      <c r="AB626" s="69"/>
      <c r="AC626" s="69"/>
      <c r="AD626" s="69"/>
      <c r="AE626" s="69"/>
      <c r="AF626" s="69"/>
    </row>
    <row r="627" spans="1:32" ht="15.75" customHeight="1" x14ac:dyDescent="0.3">
      <c r="A627" s="433"/>
      <c r="B627" s="433"/>
      <c r="C627" s="69"/>
      <c r="D627" s="69"/>
      <c r="E627" s="69"/>
      <c r="F627" s="69"/>
      <c r="G627" s="69"/>
      <c r="H627" s="69"/>
      <c r="I627" s="69"/>
      <c r="J627" s="69"/>
      <c r="K627" s="448"/>
      <c r="L627" s="448"/>
      <c r="M627" s="448"/>
      <c r="N627" s="69"/>
      <c r="O627" s="69"/>
      <c r="P627" s="69"/>
      <c r="Q627" s="69"/>
      <c r="R627" s="69"/>
      <c r="S627" s="69"/>
      <c r="T627" s="69"/>
      <c r="U627" s="69"/>
      <c r="V627" s="69"/>
      <c r="W627" s="69"/>
      <c r="X627" s="69"/>
      <c r="Y627" s="69"/>
      <c r="Z627" s="69"/>
      <c r="AA627" s="69"/>
      <c r="AB627" s="69"/>
      <c r="AC627" s="69"/>
      <c r="AD627" s="69"/>
      <c r="AE627" s="69"/>
      <c r="AF627" s="69"/>
    </row>
    <row r="628" spans="1:32" ht="15.75" customHeight="1" x14ac:dyDescent="0.3">
      <c r="A628" s="433"/>
      <c r="B628" s="433"/>
      <c r="C628" s="69"/>
      <c r="D628" s="69"/>
      <c r="E628" s="69"/>
      <c r="F628" s="69"/>
      <c r="G628" s="69"/>
      <c r="H628" s="69"/>
      <c r="I628" s="69"/>
      <c r="J628" s="69"/>
      <c r="K628" s="448"/>
      <c r="L628" s="448"/>
      <c r="M628" s="448"/>
      <c r="N628" s="69"/>
      <c r="O628" s="69"/>
      <c r="P628" s="69"/>
      <c r="Q628" s="69"/>
      <c r="R628" s="69"/>
      <c r="S628" s="69"/>
      <c r="T628" s="69"/>
      <c r="U628" s="69"/>
      <c r="V628" s="69"/>
      <c r="W628" s="69"/>
      <c r="X628" s="69"/>
      <c r="Y628" s="69"/>
      <c r="Z628" s="69"/>
      <c r="AA628" s="69"/>
      <c r="AB628" s="69"/>
      <c r="AC628" s="69"/>
      <c r="AD628" s="69"/>
      <c r="AE628" s="69"/>
      <c r="AF628" s="69"/>
    </row>
    <row r="629" spans="1:32" ht="15.75" customHeight="1" x14ac:dyDescent="0.3">
      <c r="A629" s="433"/>
      <c r="B629" s="433"/>
      <c r="C629" s="69"/>
      <c r="D629" s="69"/>
      <c r="E629" s="69"/>
      <c r="F629" s="69"/>
      <c r="G629" s="69"/>
      <c r="H629" s="69"/>
      <c r="I629" s="69"/>
      <c r="J629" s="69"/>
      <c r="K629" s="448"/>
      <c r="L629" s="448"/>
      <c r="M629" s="448"/>
      <c r="N629" s="69"/>
      <c r="O629" s="69"/>
      <c r="P629" s="69"/>
      <c r="Q629" s="69"/>
      <c r="R629" s="69"/>
      <c r="S629" s="69"/>
      <c r="T629" s="69"/>
      <c r="U629" s="69"/>
      <c r="V629" s="69"/>
      <c r="W629" s="69"/>
      <c r="X629" s="69"/>
      <c r="Y629" s="69"/>
      <c r="Z629" s="69"/>
      <c r="AA629" s="69"/>
      <c r="AB629" s="69"/>
      <c r="AC629" s="69"/>
      <c r="AD629" s="69"/>
      <c r="AE629" s="69"/>
      <c r="AF629" s="69"/>
    </row>
    <row r="630" spans="1:32" ht="15.75" customHeight="1" x14ac:dyDescent="0.3">
      <c r="A630" s="433"/>
      <c r="B630" s="433"/>
      <c r="C630" s="69"/>
      <c r="D630" s="69"/>
      <c r="E630" s="69"/>
      <c r="F630" s="69"/>
      <c r="G630" s="69"/>
      <c r="H630" s="69"/>
      <c r="I630" s="69"/>
      <c r="J630" s="69"/>
      <c r="K630" s="448"/>
      <c r="L630" s="448"/>
      <c r="M630" s="448"/>
      <c r="N630" s="69"/>
      <c r="O630" s="69"/>
      <c r="P630" s="69"/>
      <c r="Q630" s="69"/>
      <c r="R630" s="69"/>
      <c r="S630" s="69"/>
      <c r="T630" s="69"/>
      <c r="U630" s="69"/>
      <c r="V630" s="69"/>
      <c r="W630" s="69"/>
      <c r="X630" s="69"/>
      <c r="Y630" s="69"/>
      <c r="Z630" s="69"/>
      <c r="AA630" s="69"/>
      <c r="AB630" s="69"/>
      <c r="AC630" s="69"/>
      <c r="AD630" s="69"/>
      <c r="AE630" s="69"/>
      <c r="AF630" s="69"/>
    </row>
    <row r="631" spans="1:32" ht="15.75" customHeight="1" x14ac:dyDescent="0.3">
      <c r="A631" s="433"/>
      <c r="B631" s="433"/>
      <c r="C631" s="69"/>
      <c r="D631" s="69"/>
      <c r="E631" s="69"/>
      <c r="F631" s="69"/>
      <c r="G631" s="69"/>
      <c r="H631" s="69"/>
      <c r="I631" s="69"/>
      <c r="J631" s="69"/>
      <c r="K631" s="448"/>
      <c r="L631" s="448"/>
      <c r="M631" s="448"/>
      <c r="N631" s="69"/>
      <c r="O631" s="69"/>
      <c r="P631" s="69"/>
      <c r="Q631" s="69"/>
      <c r="R631" s="69"/>
      <c r="S631" s="69"/>
      <c r="T631" s="69"/>
      <c r="U631" s="69"/>
      <c r="V631" s="69"/>
      <c r="W631" s="69"/>
      <c r="X631" s="69"/>
      <c r="Y631" s="69"/>
      <c r="Z631" s="69"/>
      <c r="AA631" s="69"/>
      <c r="AB631" s="69"/>
      <c r="AC631" s="69"/>
      <c r="AD631" s="69"/>
      <c r="AE631" s="69"/>
      <c r="AF631" s="69"/>
    </row>
    <row r="632" spans="1:32" ht="15.75" customHeight="1" x14ac:dyDescent="0.3">
      <c r="A632" s="433"/>
      <c r="B632" s="433"/>
      <c r="C632" s="69"/>
      <c r="D632" s="69"/>
      <c r="E632" s="69"/>
      <c r="F632" s="69"/>
      <c r="G632" s="69"/>
      <c r="H632" s="69"/>
      <c r="I632" s="69"/>
      <c r="J632" s="69"/>
      <c r="K632" s="448"/>
      <c r="L632" s="448"/>
      <c r="M632" s="448"/>
      <c r="N632" s="69"/>
      <c r="O632" s="69"/>
      <c r="P632" s="69"/>
      <c r="Q632" s="69"/>
      <c r="R632" s="69"/>
      <c r="S632" s="69"/>
      <c r="T632" s="69"/>
      <c r="U632" s="69"/>
      <c r="V632" s="69"/>
      <c r="W632" s="69"/>
      <c r="X632" s="69"/>
      <c r="Y632" s="69"/>
      <c r="Z632" s="69"/>
      <c r="AA632" s="69"/>
      <c r="AB632" s="69"/>
      <c r="AC632" s="69"/>
      <c r="AD632" s="69"/>
      <c r="AE632" s="69"/>
      <c r="AF632" s="69"/>
    </row>
    <row r="633" spans="1:32" ht="15.75" customHeight="1" x14ac:dyDescent="0.3">
      <c r="A633" s="433"/>
      <c r="B633" s="433"/>
      <c r="C633" s="69"/>
      <c r="D633" s="69"/>
      <c r="E633" s="69"/>
      <c r="F633" s="69"/>
      <c r="G633" s="69"/>
      <c r="H633" s="69"/>
      <c r="I633" s="69"/>
      <c r="J633" s="69"/>
      <c r="K633" s="448"/>
      <c r="L633" s="448"/>
      <c r="M633" s="448"/>
      <c r="N633" s="69"/>
      <c r="O633" s="69"/>
      <c r="P633" s="69"/>
      <c r="Q633" s="69"/>
      <c r="R633" s="69"/>
      <c r="S633" s="69"/>
      <c r="T633" s="69"/>
      <c r="U633" s="69"/>
      <c r="V633" s="69"/>
      <c r="W633" s="69"/>
      <c r="X633" s="69"/>
      <c r="Y633" s="69"/>
      <c r="Z633" s="69"/>
      <c r="AA633" s="69"/>
      <c r="AB633" s="69"/>
      <c r="AC633" s="69"/>
      <c r="AD633" s="69"/>
      <c r="AE633" s="69"/>
      <c r="AF633" s="69"/>
    </row>
    <row r="634" spans="1:32" ht="15.75" customHeight="1" x14ac:dyDescent="0.3">
      <c r="A634" s="433"/>
      <c r="B634" s="433"/>
      <c r="C634" s="69"/>
      <c r="D634" s="69"/>
      <c r="E634" s="69"/>
      <c r="F634" s="69"/>
      <c r="G634" s="69"/>
      <c r="H634" s="69"/>
      <c r="I634" s="69"/>
      <c r="J634" s="69"/>
      <c r="K634" s="448"/>
      <c r="L634" s="448"/>
      <c r="M634" s="448"/>
      <c r="N634" s="69"/>
      <c r="O634" s="69"/>
      <c r="P634" s="69"/>
      <c r="Q634" s="69"/>
      <c r="R634" s="69"/>
      <c r="S634" s="69"/>
      <c r="T634" s="69"/>
      <c r="U634" s="69"/>
      <c r="V634" s="69"/>
      <c r="W634" s="69"/>
      <c r="X634" s="69"/>
      <c r="Y634" s="69"/>
      <c r="Z634" s="69"/>
      <c r="AA634" s="69"/>
      <c r="AB634" s="69"/>
      <c r="AC634" s="69"/>
      <c r="AD634" s="69"/>
      <c r="AE634" s="69"/>
      <c r="AF634" s="69"/>
    </row>
    <row r="635" spans="1:32" ht="15.75" customHeight="1" x14ac:dyDescent="0.3">
      <c r="A635" s="433"/>
      <c r="B635" s="433"/>
      <c r="C635" s="69"/>
      <c r="D635" s="69"/>
      <c r="E635" s="69"/>
      <c r="F635" s="69"/>
      <c r="G635" s="69"/>
      <c r="H635" s="69"/>
      <c r="I635" s="69"/>
      <c r="J635" s="69"/>
      <c r="K635" s="448"/>
      <c r="L635" s="448"/>
      <c r="M635" s="448"/>
      <c r="N635" s="69"/>
      <c r="O635" s="69"/>
      <c r="P635" s="69"/>
      <c r="Q635" s="69"/>
      <c r="R635" s="69"/>
      <c r="S635" s="69"/>
      <c r="T635" s="69"/>
      <c r="U635" s="69"/>
      <c r="V635" s="69"/>
      <c r="W635" s="69"/>
      <c r="X635" s="69"/>
      <c r="Y635" s="69"/>
      <c r="Z635" s="69"/>
      <c r="AA635" s="69"/>
      <c r="AB635" s="69"/>
      <c r="AC635" s="69"/>
      <c r="AD635" s="69"/>
      <c r="AE635" s="69"/>
      <c r="AF635" s="69"/>
    </row>
    <row r="636" spans="1:32" ht="15.75" customHeight="1" x14ac:dyDescent="0.3">
      <c r="A636" s="433"/>
      <c r="B636" s="433"/>
      <c r="C636" s="69"/>
      <c r="D636" s="69"/>
      <c r="E636" s="69"/>
      <c r="F636" s="69"/>
      <c r="G636" s="69"/>
      <c r="H636" s="69"/>
      <c r="I636" s="69"/>
      <c r="J636" s="69"/>
      <c r="K636" s="448"/>
      <c r="L636" s="448"/>
      <c r="M636" s="448"/>
      <c r="N636" s="69"/>
      <c r="O636" s="69"/>
      <c r="P636" s="69"/>
      <c r="Q636" s="69"/>
      <c r="R636" s="69"/>
      <c r="S636" s="69"/>
      <c r="T636" s="69"/>
      <c r="U636" s="69"/>
      <c r="V636" s="69"/>
      <c r="W636" s="69"/>
      <c r="X636" s="69"/>
      <c r="Y636" s="69"/>
      <c r="Z636" s="69"/>
      <c r="AA636" s="69"/>
      <c r="AB636" s="69"/>
      <c r="AC636" s="69"/>
      <c r="AD636" s="69"/>
      <c r="AE636" s="69"/>
      <c r="AF636" s="69"/>
    </row>
    <row r="637" spans="1:32" ht="15.75" customHeight="1" x14ac:dyDescent="0.3">
      <c r="A637" s="433"/>
      <c r="B637" s="433"/>
      <c r="C637" s="69"/>
      <c r="D637" s="69"/>
      <c r="E637" s="69"/>
      <c r="F637" s="69"/>
      <c r="G637" s="69"/>
      <c r="H637" s="69"/>
      <c r="I637" s="69"/>
      <c r="J637" s="69"/>
      <c r="K637" s="448"/>
      <c r="L637" s="448"/>
      <c r="M637" s="448"/>
      <c r="N637" s="69"/>
      <c r="O637" s="69"/>
      <c r="P637" s="69"/>
      <c r="Q637" s="69"/>
      <c r="R637" s="69"/>
      <c r="S637" s="69"/>
      <c r="T637" s="69"/>
      <c r="U637" s="69"/>
      <c r="V637" s="69"/>
      <c r="W637" s="69"/>
      <c r="X637" s="69"/>
      <c r="Y637" s="69"/>
      <c r="Z637" s="69"/>
      <c r="AA637" s="69"/>
      <c r="AB637" s="69"/>
      <c r="AC637" s="69"/>
      <c r="AD637" s="69"/>
      <c r="AE637" s="69"/>
      <c r="AF637" s="69"/>
    </row>
    <row r="638" spans="1:32" ht="15.75" customHeight="1" x14ac:dyDescent="0.3">
      <c r="A638" s="433"/>
      <c r="B638" s="433"/>
      <c r="C638" s="69"/>
      <c r="D638" s="69"/>
      <c r="E638" s="69"/>
      <c r="F638" s="69"/>
      <c r="G638" s="69"/>
      <c r="H638" s="69"/>
      <c r="I638" s="69"/>
      <c r="J638" s="69"/>
      <c r="K638" s="448"/>
      <c r="L638" s="448"/>
      <c r="M638" s="448"/>
      <c r="N638" s="69"/>
      <c r="O638" s="69"/>
      <c r="P638" s="69"/>
      <c r="Q638" s="69"/>
      <c r="R638" s="69"/>
      <c r="S638" s="69"/>
      <c r="T638" s="69"/>
      <c r="U638" s="69"/>
      <c r="V638" s="69"/>
      <c r="W638" s="69"/>
      <c r="X638" s="69"/>
      <c r="Y638" s="69"/>
      <c r="Z638" s="69"/>
      <c r="AA638" s="69"/>
      <c r="AB638" s="69"/>
      <c r="AC638" s="69"/>
      <c r="AD638" s="69"/>
      <c r="AE638" s="69"/>
      <c r="AF638" s="69"/>
    </row>
    <row r="639" spans="1:32" ht="15.75" customHeight="1" x14ac:dyDescent="0.3">
      <c r="A639" s="433"/>
      <c r="B639" s="433"/>
      <c r="C639" s="69"/>
      <c r="D639" s="69"/>
      <c r="E639" s="69"/>
      <c r="F639" s="69"/>
      <c r="G639" s="69"/>
      <c r="H639" s="69"/>
      <c r="I639" s="69"/>
      <c r="J639" s="69"/>
      <c r="K639" s="448"/>
      <c r="L639" s="448"/>
      <c r="M639" s="448"/>
      <c r="N639" s="69"/>
      <c r="O639" s="69"/>
      <c r="P639" s="69"/>
      <c r="Q639" s="69"/>
      <c r="R639" s="69"/>
      <c r="S639" s="69"/>
      <c r="T639" s="69"/>
      <c r="U639" s="69"/>
      <c r="V639" s="69"/>
      <c r="W639" s="69"/>
      <c r="X639" s="69"/>
      <c r="Y639" s="69"/>
      <c r="Z639" s="69"/>
      <c r="AA639" s="69"/>
      <c r="AB639" s="69"/>
      <c r="AC639" s="69"/>
      <c r="AD639" s="69"/>
      <c r="AE639" s="69"/>
      <c r="AF639" s="69"/>
    </row>
    <row r="640" spans="1:32" ht="15.75" customHeight="1" x14ac:dyDescent="0.3">
      <c r="A640" s="433"/>
      <c r="B640" s="433"/>
      <c r="C640" s="69"/>
      <c r="D640" s="69"/>
      <c r="E640" s="69"/>
      <c r="F640" s="69"/>
      <c r="G640" s="69"/>
      <c r="H640" s="69"/>
      <c r="I640" s="69"/>
      <c r="J640" s="69"/>
      <c r="K640" s="448"/>
      <c r="L640" s="448"/>
      <c r="M640" s="448"/>
      <c r="N640" s="69"/>
      <c r="O640" s="69"/>
      <c r="P640" s="69"/>
      <c r="Q640" s="69"/>
      <c r="R640" s="69"/>
      <c r="S640" s="69"/>
      <c r="T640" s="69"/>
      <c r="U640" s="69"/>
      <c r="V640" s="69"/>
      <c r="W640" s="69"/>
      <c r="X640" s="69"/>
      <c r="Y640" s="69"/>
      <c r="Z640" s="69"/>
      <c r="AA640" s="69"/>
      <c r="AB640" s="69"/>
      <c r="AC640" s="69"/>
      <c r="AD640" s="69"/>
      <c r="AE640" s="69"/>
      <c r="AF640" s="69"/>
    </row>
    <row r="641" spans="1:32" ht="15.75" customHeight="1" x14ac:dyDescent="0.3">
      <c r="A641" s="433"/>
      <c r="B641" s="433"/>
      <c r="C641" s="69"/>
      <c r="D641" s="69"/>
      <c r="E641" s="69"/>
      <c r="F641" s="69"/>
      <c r="G641" s="69"/>
      <c r="H641" s="69"/>
      <c r="I641" s="69"/>
      <c r="J641" s="69"/>
      <c r="K641" s="448"/>
      <c r="L641" s="448"/>
      <c r="M641" s="448"/>
      <c r="N641" s="69"/>
      <c r="O641" s="69"/>
      <c r="P641" s="69"/>
      <c r="Q641" s="69"/>
      <c r="R641" s="69"/>
      <c r="S641" s="69"/>
      <c r="T641" s="69"/>
      <c r="U641" s="69"/>
      <c r="V641" s="69"/>
      <c r="W641" s="69"/>
      <c r="X641" s="69"/>
      <c r="Y641" s="69"/>
      <c r="Z641" s="69"/>
      <c r="AA641" s="69"/>
      <c r="AB641" s="69"/>
      <c r="AC641" s="69"/>
      <c r="AD641" s="69"/>
      <c r="AE641" s="69"/>
      <c r="AF641" s="69"/>
    </row>
    <row r="642" spans="1:32" ht="15.75" customHeight="1" x14ac:dyDescent="0.3">
      <c r="A642" s="433"/>
      <c r="B642" s="433"/>
      <c r="C642" s="69"/>
      <c r="D642" s="69"/>
      <c r="E642" s="69"/>
      <c r="F642" s="69"/>
      <c r="G642" s="69"/>
      <c r="H642" s="69"/>
      <c r="I642" s="69"/>
      <c r="J642" s="69"/>
      <c r="K642" s="448"/>
      <c r="L642" s="448"/>
      <c r="M642" s="448"/>
      <c r="N642" s="69"/>
      <c r="O642" s="69"/>
      <c r="P642" s="69"/>
      <c r="Q642" s="69"/>
      <c r="R642" s="69"/>
      <c r="S642" s="69"/>
      <c r="T642" s="69"/>
      <c r="U642" s="69"/>
      <c r="V642" s="69"/>
      <c r="W642" s="69"/>
      <c r="X642" s="69"/>
      <c r="Y642" s="69"/>
      <c r="Z642" s="69"/>
      <c r="AA642" s="69"/>
      <c r="AB642" s="69"/>
      <c r="AC642" s="69"/>
      <c r="AD642" s="69"/>
      <c r="AE642" s="69"/>
      <c r="AF642" s="69"/>
    </row>
    <row r="643" spans="1:32" ht="15.75" customHeight="1" x14ac:dyDescent="0.3">
      <c r="A643" s="433"/>
      <c r="B643" s="433"/>
      <c r="C643" s="69"/>
      <c r="D643" s="69"/>
      <c r="E643" s="69"/>
      <c r="F643" s="69"/>
      <c r="G643" s="69"/>
      <c r="H643" s="69"/>
      <c r="I643" s="69"/>
      <c r="J643" s="69"/>
      <c r="K643" s="448"/>
      <c r="L643" s="448"/>
      <c r="M643" s="448"/>
      <c r="N643" s="69"/>
      <c r="O643" s="69"/>
      <c r="P643" s="69"/>
      <c r="Q643" s="69"/>
      <c r="R643" s="69"/>
      <c r="S643" s="69"/>
      <c r="T643" s="69"/>
      <c r="U643" s="69"/>
      <c r="V643" s="69"/>
      <c r="W643" s="69"/>
      <c r="X643" s="69"/>
      <c r="Y643" s="69"/>
      <c r="Z643" s="69"/>
      <c r="AA643" s="69"/>
      <c r="AB643" s="69"/>
      <c r="AC643" s="69"/>
      <c r="AD643" s="69"/>
      <c r="AE643" s="69"/>
      <c r="AF643" s="69"/>
    </row>
    <row r="644" spans="1:32" ht="15.75" customHeight="1" x14ac:dyDescent="0.3">
      <c r="A644" s="433"/>
      <c r="B644" s="433"/>
      <c r="C644" s="69"/>
      <c r="D644" s="69"/>
      <c r="E644" s="69"/>
      <c r="F644" s="69"/>
      <c r="G644" s="69"/>
      <c r="H644" s="69"/>
      <c r="I644" s="69"/>
      <c r="J644" s="69"/>
      <c r="K644" s="448"/>
      <c r="L644" s="448"/>
      <c r="M644" s="448"/>
      <c r="N644" s="69"/>
      <c r="O644" s="69"/>
      <c r="P644" s="69"/>
      <c r="Q644" s="69"/>
      <c r="R644" s="69"/>
      <c r="S644" s="69"/>
      <c r="T644" s="69"/>
      <c r="U644" s="69"/>
      <c r="V644" s="69"/>
      <c r="W644" s="69"/>
      <c r="X644" s="69"/>
      <c r="Y644" s="69"/>
      <c r="Z644" s="69"/>
      <c r="AA644" s="69"/>
      <c r="AB644" s="69"/>
      <c r="AC644" s="69"/>
      <c r="AD644" s="69"/>
      <c r="AE644" s="69"/>
      <c r="AF644" s="69"/>
    </row>
    <row r="645" spans="1:32" ht="15.75" customHeight="1" x14ac:dyDescent="0.3">
      <c r="A645" s="433"/>
      <c r="B645" s="433"/>
      <c r="C645" s="69"/>
      <c r="D645" s="69"/>
      <c r="E645" s="69"/>
      <c r="F645" s="69"/>
      <c r="G645" s="69"/>
      <c r="H645" s="69"/>
      <c r="I645" s="69"/>
      <c r="J645" s="69"/>
      <c r="K645" s="448"/>
      <c r="L645" s="448"/>
      <c r="M645" s="448"/>
      <c r="N645" s="69"/>
      <c r="O645" s="69"/>
      <c r="P645" s="69"/>
      <c r="Q645" s="69"/>
      <c r="R645" s="69"/>
      <c r="S645" s="69"/>
      <c r="T645" s="69"/>
      <c r="U645" s="69"/>
      <c r="V645" s="69"/>
      <c r="W645" s="69"/>
      <c r="X645" s="69"/>
      <c r="Y645" s="69"/>
      <c r="Z645" s="69"/>
      <c r="AA645" s="69"/>
      <c r="AB645" s="69"/>
      <c r="AC645" s="69"/>
      <c r="AD645" s="69"/>
      <c r="AE645" s="69"/>
      <c r="AF645" s="69"/>
    </row>
    <row r="646" spans="1:32" ht="15.75" customHeight="1" x14ac:dyDescent="0.3">
      <c r="A646" s="433"/>
      <c r="B646" s="433"/>
      <c r="C646" s="69"/>
      <c r="D646" s="69"/>
      <c r="E646" s="69"/>
      <c r="F646" s="69"/>
      <c r="G646" s="69"/>
      <c r="H646" s="69"/>
      <c r="I646" s="69"/>
      <c r="J646" s="69"/>
      <c r="K646" s="448"/>
      <c r="L646" s="448"/>
      <c r="M646" s="448"/>
      <c r="N646" s="69"/>
      <c r="O646" s="69"/>
      <c r="P646" s="69"/>
      <c r="Q646" s="69"/>
      <c r="R646" s="69"/>
      <c r="S646" s="69"/>
      <c r="T646" s="69"/>
      <c r="U646" s="69"/>
      <c r="V646" s="69"/>
      <c r="W646" s="69"/>
      <c r="X646" s="69"/>
      <c r="Y646" s="69"/>
      <c r="Z646" s="69"/>
      <c r="AA646" s="69"/>
      <c r="AB646" s="69"/>
      <c r="AC646" s="69"/>
      <c r="AD646" s="69"/>
      <c r="AE646" s="69"/>
      <c r="AF646" s="69"/>
    </row>
    <row r="647" spans="1:32" ht="15.75" customHeight="1" x14ac:dyDescent="0.3">
      <c r="A647" s="433"/>
      <c r="B647" s="433"/>
      <c r="C647" s="69"/>
      <c r="D647" s="69"/>
      <c r="E647" s="69"/>
      <c r="F647" s="69"/>
      <c r="G647" s="69"/>
      <c r="H647" s="69"/>
      <c r="I647" s="69"/>
      <c r="J647" s="69"/>
      <c r="K647" s="448"/>
      <c r="L647" s="448"/>
      <c r="M647" s="448"/>
      <c r="N647" s="69"/>
      <c r="O647" s="69"/>
      <c r="P647" s="69"/>
      <c r="Q647" s="69"/>
      <c r="R647" s="69"/>
      <c r="S647" s="69"/>
      <c r="T647" s="69"/>
      <c r="U647" s="69"/>
      <c r="V647" s="69"/>
      <c r="W647" s="69"/>
      <c r="X647" s="69"/>
      <c r="Y647" s="69"/>
      <c r="Z647" s="69"/>
      <c r="AA647" s="69"/>
      <c r="AB647" s="69"/>
      <c r="AC647" s="69"/>
      <c r="AD647" s="69"/>
      <c r="AE647" s="69"/>
      <c r="AF647" s="69"/>
    </row>
    <row r="648" spans="1:32" ht="15.75" customHeight="1" x14ac:dyDescent="0.3">
      <c r="A648" s="433"/>
      <c r="B648" s="433"/>
      <c r="C648" s="69"/>
      <c r="D648" s="69"/>
      <c r="E648" s="69"/>
      <c r="F648" s="69"/>
      <c r="G648" s="69"/>
      <c r="H648" s="69"/>
      <c r="I648" s="69"/>
      <c r="J648" s="69"/>
      <c r="K648" s="448"/>
      <c r="L648" s="448"/>
      <c r="M648" s="448"/>
      <c r="N648" s="69"/>
      <c r="O648" s="69"/>
      <c r="P648" s="69"/>
      <c r="Q648" s="69"/>
      <c r="R648" s="69"/>
      <c r="S648" s="69"/>
      <c r="T648" s="69"/>
      <c r="U648" s="69"/>
      <c r="V648" s="69"/>
      <c r="W648" s="69"/>
      <c r="X648" s="69"/>
      <c r="Y648" s="69"/>
      <c r="Z648" s="69"/>
      <c r="AA648" s="69"/>
      <c r="AB648" s="69"/>
      <c r="AC648" s="69"/>
      <c r="AD648" s="69"/>
      <c r="AE648" s="69"/>
      <c r="AF648" s="69"/>
    </row>
    <row r="649" spans="1:32" ht="15.75" customHeight="1" x14ac:dyDescent="0.3">
      <c r="A649" s="433"/>
      <c r="B649" s="433"/>
      <c r="C649" s="69"/>
      <c r="D649" s="69"/>
      <c r="E649" s="69"/>
      <c r="F649" s="69"/>
      <c r="G649" s="69"/>
      <c r="H649" s="69"/>
      <c r="I649" s="69"/>
      <c r="J649" s="69"/>
      <c r="K649" s="448"/>
      <c r="L649" s="448"/>
      <c r="M649" s="448"/>
      <c r="N649" s="69"/>
      <c r="O649" s="69"/>
      <c r="P649" s="69"/>
      <c r="Q649" s="69"/>
      <c r="R649" s="69"/>
      <c r="S649" s="69"/>
      <c r="T649" s="69"/>
      <c r="U649" s="69"/>
      <c r="V649" s="69"/>
      <c r="W649" s="69"/>
      <c r="X649" s="69"/>
      <c r="Y649" s="69"/>
      <c r="Z649" s="69"/>
      <c r="AA649" s="69"/>
      <c r="AB649" s="69"/>
      <c r="AC649" s="69"/>
      <c r="AD649" s="69"/>
      <c r="AE649" s="69"/>
      <c r="AF649" s="69"/>
    </row>
    <row r="650" spans="1:32" ht="15.75" customHeight="1" x14ac:dyDescent="0.3">
      <c r="A650" s="433"/>
      <c r="B650" s="433"/>
      <c r="C650" s="69"/>
      <c r="D650" s="69"/>
      <c r="E650" s="69"/>
      <c r="F650" s="69"/>
      <c r="G650" s="69"/>
      <c r="H650" s="69"/>
      <c r="I650" s="69"/>
      <c r="J650" s="69"/>
      <c r="K650" s="448"/>
      <c r="L650" s="448"/>
      <c r="M650" s="448"/>
      <c r="N650" s="69"/>
      <c r="O650" s="69"/>
      <c r="P650" s="69"/>
      <c r="Q650" s="69"/>
      <c r="R650" s="69"/>
      <c r="S650" s="69"/>
      <c r="T650" s="69"/>
      <c r="U650" s="69"/>
      <c r="V650" s="69"/>
      <c r="W650" s="69"/>
      <c r="X650" s="69"/>
      <c r="Y650" s="69"/>
      <c r="Z650" s="69"/>
      <c r="AA650" s="69"/>
      <c r="AB650" s="69"/>
      <c r="AC650" s="69"/>
      <c r="AD650" s="69"/>
      <c r="AE650" s="69"/>
      <c r="AF650" s="69"/>
    </row>
    <row r="651" spans="1:32" ht="15.75" customHeight="1" x14ac:dyDescent="0.3">
      <c r="A651" s="433"/>
      <c r="B651" s="433"/>
      <c r="C651" s="69"/>
      <c r="D651" s="69"/>
      <c r="E651" s="69"/>
      <c r="F651" s="69"/>
      <c r="G651" s="69"/>
      <c r="H651" s="69"/>
      <c r="I651" s="69"/>
      <c r="J651" s="69"/>
      <c r="K651" s="448"/>
      <c r="L651" s="448"/>
      <c r="M651" s="448"/>
      <c r="N651" s="69"/>
      <c r="O651" s="69"/>
      <c r="P651" s="69"/>
      <c r="Q651" s="69"/>
      <c r="R651" s="69"/>
      <c r="S651" s="69"/>
      <c r="T651" s="69"/>
      <c r="U651" s="69"/>
      <c r="V651" s="69"/>
      <c r="W651" s="69"/>
      <c r="X651" s="69"/>
      <c r="Y651" s="69"/>
      <c r="Z651" s="69"/>
      <c r="AA651" s="69"/>
      <c r="AB651" s="69"/>
      <c r="AC651" s="69"/>
      <c r="AD651" s="69"/>
      <c r="AE651" s="69"/>
      <c r="AF651" s="69"/>
    </row>
    <row r="652" spans="1:32" ht="15.75" customHeight="1" x14ac:dyDescent="0.3">
      <c r="A652" s="433"/>
      <c r="B652" s="433"/>
      <c r="C652" s="69"/>
      <c r="D652" s="69"/>
      <c r="E652" s="69"/>
      <c r="F652" s="69"/>
      <c r="G652" s="69"/>
      <c r="H652" s="69"/>
      <c r="I652" s="69"/>
      <c r="J652" s="69"/>
      <c r="K652" s="448"/>
      <c r="L652" s="448"/>
      <c r="M652" s="448"/>
      <c r="N652" s="69"/>
      <c r="O652" s="69"/>
      <c r="P652" s="69"/>
      <c r="Q652" s="69"/>
      <c r="R652" s="69"/>
      <c r="S652" s="69"/>
      <c r="T652" s="69"/>
      <c r="U652" s="69"/>
      <c r="V652" s="69"/>
      <c r="W652" s="69"/>
      <c r="X652" s="69"/>
      <c r="Y652" s="69"/>
      <c r="Z652" s="69"/>
      <c r="AA652" s="69"/>
      <c r="AB652" s="69"/>
      <c r="AC652" s="69"/>
      <c r="AD652" s="69"/>
      <c r="AE652" s="69"/>
      <c r="AF652" s="69"/>
    </row>
    <row r="653" spans="1:32" ht="15.75" customHeight="1" x14ac:dyDescent="0.3">
      <c r="A653" s="433"/>
      <c r="B653" s="433"/>
      <c r="C653" s="69"/>
      <c r="D653" s="69"/>
      <c r="E653" s="69"/>
      <c r="F653" s="69"/>
      <c r="G653" s="69"/>
      <c r="H653" s="69"/>
      <c r="I653" s="69"/>
      <c r="J653" s="69"/>
      <c r="K653" s="448"/>
      <c r="L653" s="448"/>
      <c r="M653" s="448"/>
      <c r="N653" s="69"/>
      <c r="O653" s="69"/>
      <c r="P653" s="69"/>
      <c r="Q653" s="69"/>
      <c r="R653" s="69"/>
      <c r="S653" s="69"/>
      <c r="T653" s="69"/>
      <c r="U653" s="69"/>
      <c r="V653" s="69"/>
      <c r="W653" s="69"/>
      <c r="X653" s="69"/>
      <c r="Y653" s="69"/>
      <c r="Z653" s="69"/>
      <c r="AA653" s="69"/>
      <c r="AB653" s="69"/>
      <c r="AC653" s="69"/>
      <c r="AD653" s="69"/>
      <c r="AE653" s="69"/>
      <c r="AF653" s="69"/>
    </row>
    <row r="654" spans="1:32" ht="15.75" customHeight="1" x14ac:dyDescent="0.3">
      <c r="A654" s="433"/>
      <c r="B654" s="433"/>
      <c r="C654" s="69"/>
      <c r="D654" s="69"/>
      <c r="E654" s="69"/>
      <c r="F654" s="69"/>
      <c r="G654" s="69"/>
      <c r="H654" s="69"/>
      <c r="I654" s="69"/>
      <c r="J654" s="69"/>
      <c r="K654" s="448"/>
      <c r="L654" s="448"/>
      <c r="M654" s="448"/>
      <c r="N654" s="69"/>
      <c r="O654" s="69"/>
      <c r="P654" s="69"/>
      <c r="Q654" s="69"/>
      <c r="R654" s="69"/>
      <c r="S654" s="69"/>
      <c r="T654" s="69"/>
      <c r="U654" s="69"/>
      <c r="V654" s="69"/>
      <c r="W654" s="69"/>
      <c r="X654" s="69"/>
      <c r="Y654" s="69"/>
      <c r="Z654" s="69"/>
      <c r="AA654" s="69"/>
      <c r="AB654" s="69"/>
      <c r="AC654" s="69"/>
      <c r="AD654" s="69"/>
      <c r="AE654" s="69"/>
      <c r="AF654" s="69"/>
    </row>
    <row r="655" spans="1:32" ht="15.75" customHeight="1" x14ac:dyDescent="0.3">
      <c r="A655" s="433"/>
      <c r="B655" s="433"/>
      <c r="C655" s="69"/>
      <c r="D655" s="69"/>
      <c r="E655" s="69"/>
      <c r="F655" s="69"/>
      <c r="G655" s="69"/>
      <c r="H655" s="69"/>
      <c r="I655" s="69"/>
      <c r="J655" s="69"/>
      <c r="K655" s="448"/>
      <c r="L655" s="448"/>
      <c r="M655" s="448"/>
      <c r="N655" s="69"/>
      <c r="O655" s="69"/>
      <c r="P655" s="69"/>
      <c r="Q655" s="69"/>
      <c r="R655" s="69"/>
      <c r="S655" s="69"/>
      <c r="T655" s="69"/>
      <c r="U655" s="69"/>
      <c r="V655" s="69"/>
      <c r="W655" s="69"/>
      <c r="X655" s="69"/>
      <c r="Y655" s="69"/>
      <c r="Z655" s="69"/>
      <c r="AA655" s="69"/>
      <c r="AB655" s="69"/>
      <c r="AC655" s="69"/>
      <c r="AD655" s="69"/>
      <c r="AE655" s="69"/>
      <c r="AF655" s="69"/>
    </row>
    <row r="656" spans="1:32" ht="15.75" customHeight="1" x14ac:dyDescent="0.3">
      <c r="A656" s="433"/>
      <c r="B656" s="433"/>
      <c r="C656" s="69"/>
      <c r="D656" s="69"/>
      <c r="E656" s="69"/>
      <c r="F656" s="69"/>
      <c r="G656" s="69"/>
      <c r="H656" s="69"/>
      <c r="I656" s="69"/>
      <c r="J656" s="69"/>
      <c r="K656" s="448"/>
      <c r="L656" s="448"/>
      <c r="M656" s="448"/>
      <c r="N656" s="69"/>
      <c r="O656" s="69"/>
      <c r="P656" s="69"/>
      <c r="Q656" s="69"/>
      <c r="R656" s="69"/>
      <c r="S656" s="69"/>
      <c r="T656" s="69"/>
      <c r="U656" s="69"/>
      <c r="V656" s="69"/>
      <c r="W656" s="69"/>
      <c r="X656" s="69"/>
      <c r="Y656" s="69"/>
      <c r="Z656" s="69"/>
      <c r="AA656" s="69"/>
      <c r="AB656" s="69"/>
      <c r="AC656" s="69"/>
      <c r="AD656" s="69"/>
      <c r="AE656" s="69"/>
      <c r="AF656" s="69"/>
    </row>
    <row r="657" spans="1:32" ht="15.75" customHeight="1" x14ac:dyDescent="0.3">
      <c r="A657" s="433"/>
      <c r="B657" s="433"/>
      <c r="C657" s="69"/>
      <c r="D657" s="69"/>
      <c r="E657" s="69"/>
      <c r="F657" s="69"/>
      <c r="G657" s="69"/>
      <c r="H657" s="69"/>
      <c r="I657" s="69"/>
      <c r="J657" s="69"/>
      <c r="K657" s="448"/>
      <c r="L657" s="448"/>
      <c r="M657" s="448"/>
      <c r="N657" s="69"/>
      <c r="O657" s="69"/>
      <c r="P657" s="69"/>
      <c r="Q657" s="69"/>
      <c r="R657" s="69"/>
      <c r="S657" s="69"/>
      <c r="T657" s="69"/>
      <c r="U657" s="69"/>
      <c r="V657" s="69"/>
      <c r="W657" s="69"/>
      <c r="X657" s="69"/>
      <c r="Y657" s="69"/>
      <c r="Z657" s="69"/>
      <c r="AA657" s="69"/>
      <c r="AB657" s="69"/>
      <c r="AC657" s="69"/>
      <c r="AD657" s="69"/>
      <c r="AE657" s="69"/>
      <c r="AF657" s="69"/>
    </row>
    <row r="658" spans="1:32" ht="15.75" customHeight="1" x14ac:dyDescent="0.3">
      <c r="A658" s="433"/>
      <c r="B658" s="433"/>
      <c r="C658" s="69"/>
      <c r="D658" s="69"/>
      <c r="E658" s="69"/>
      <c r="F658" s="69"/>
      <c r="G658" s="69"/>
      <c r="H658" s="69"/>
      <c r="I658" s="69"/>
      <c r="J658" s="69"/>
      <c r="K658" s="448"/>
      <c r="L658" s="448"/>
      <c r="M658" s="448"/>
      <c r="N658" s="69"/>
      <c r="O658" s="69"/>
      <c r="P658" s="69"/>
      <c r="Q658" s="69"/>
      <c r="R658" s="69"/>
      <c r="S658" s="69"/>
      <c r="T658" s="69"/>
      <c r="U658" s="69"/>
      <c r="V658" s="69"/>
      <c r="W658" s="69"/>
      <c r="X658" s="69"/>
      <c r="Y658" s="69"/>
      <c r="Z658" s="69"/>
      <c r="AA658" s="69"/>
      <c r="AB658" s="69"/>
      <c r="AC658" s="69"/>
      <c r="AD658" s="69"/>
      <c r="AE658" s="69"/>
      <c r="AF658" s="69"/>
    </row>
    <row r="659" spans="1:32" ht="15.75" customHeight="1" x14ac:dyDescent="0.3">
      <c r="A659" s="433"/>
      <c r="B659" s="433"/>
      <c r="C659" s="69"/>
      <c r="D659" s="69"/>
      <c r="E659" s="69"/>
      <c r="F659" s="69"/>
      <c r="G659" s="69"/>
      <c r="H659" s="69"/>
      <c r="I659" s="69"/>
      <c r="J659" s="69"/>
      <c r="K659" s="448"/>
      <c r="L659" s="448"/>
      <c r="M659" s="448"/>
      <c r="N659" s="69"/>
      <c r="O659" s="69"/>
      <c r="P659" s="69"/>
      <c r="Q659" s="69"/>
      <c r="R659" s="69"/>
      <c r="S659" s="69"/>
      <c r="T659" s="69"/>
      <c r="U659" s="69"/>
      <c r="V659" s="69"/>
      <c r="W659" s="69"/>
      <c r="X659" s="69"/>
      <c r="Y659" s="69"/>
      <c r="Z659" s="69"/>
      <c r="AA659" s="69"/>
      <c r="AB659" s="69"/>
      <c r="AC659" s="69"/>
      <c r="AD659" s="69"/>
      <c r="AE659" s="69"/>
      <c r="AF659" s="69"/>
    </row>
    <row r="660" spans="1:32" ht="15.75" customHeight="1" x14ac:dyDescent="0.3">
      <c r="A660" s="433"/>
      <c r="B660" s="433"/>
      <c r="C660" s="69"/>
      <c r="D660" s="69"/>
      <c r="E660" s="69"/>
      <c r="F660" s="69"/>
      <c r="G660" s="69"/>
      <c r="H660" s="69"/>
      <c r="I660" s="69"/>
      <c r="J660" s="69"/>
      <c r="K660" s="448"/>
      <c r="L660" s="448"/>
      <c r="M660" s="448"/>
      <c r="N660" s="69"/>
      <c r="O660" s="69"/>
      <c r="P660" s="69"/>
      <c r="Q660" s="69"/>
      <c r="R660" s="69"/>
      <c r="S660" s="69"/>
      <c r="T660" s="69"/>
      <c r="U660" s="69"/>
      <c r="V660" s="69"/>
      <c r="W660" s="69"/>
      <c r="X660" s="69"/>
      <c r="Y660" s="69"/>
      <c r="Z660" s="69"/>
      <c r="AA660" s="69"/>
      <c r="AB660" s="69"/>
      <c r="AC660" s="69"/>
      <c r="AD660" s="69"/>
      <c r="AE660" s="69"/>
      <c r="AF660" s="69"/>
    </row>
    <row r="661" spans="1:32" ht="15.75" customHeight="1" x14ac:dyDescent="0.3">
      <c r="A661" s="433"/>
      <c r="B661" s="433"/>
      <c r="C661" s="69"/>
      <c r="D661" s="69"/>
      <c r="E661" s="69"/>
      <c r="F661" s="69"/>
      <c r="G661" s="69"/>
      <c r="H661" s="69"/>
      <c r="I661" s="69"/>
      <c r="J661" s="69"/>
      <c r="K661" s="448"/>
      <c r="L661" s="448"/>
      <c r="M661" s="448"/>
      <c r="N661" s="69"/>
      <c r="O661" s="69"/>
      <c r="P661" s="69"/>
      <c r="Q661" s="69"/>
      <c r="R661" s="69"/>
      <c r="S661" s="69"/>
      <c r="T661" s="69"/>
      <c r="U661" s="69"/>
      <c r="V661" s="69"/>
      <c r="W661" s="69"/>
      <c r="X661" s="69"/>
      <c r="Y661" s="69"/>
      <c r="Z661" s="69"/>
      <c r="AA661" s="69"/>
      <c r="AB661" s="69"/>
      <c r="AC661" s="69"/>
      <c r="AD661" s="69"/>
      <c r="AE661" s="69"/>
      <c r="AF661" s="69"/>
    </row>
    <row r="662" spans="1:32" ht="15.75" customHeight="1" x14ac:dyDescent="0.3">
      <c r="A662" s="433"/>
      <c r="B662" s="433"/>
      <c r="C662" s="69"/>
      <c r="D662" s="69"/>
      <c r="E662" s="69"/>
      <c r="F662" s="69"/>
      <c r="G662" s="69"/>
      <c r="H662" s="69"/>
      <c r="I662" s="69"/>
      <c r="J662" s="69"/>
      <c r="K662" s="448"/>
      <c r="L662" s="448"/>
      <c r="M662" s="448"/>
      <c r="N662" s="69"/>
      <c r="O662" s="69"/>
      <c r="P662" s="69"/>
      <c r="Q662" s="69"/>
      <c r="R662" s="69"/>
      <c r="S662" s="69"/>
      <c r="T662" s="69"/>
      <c r="U662" s="69"/>
      <c r="V662" s="69"/>
      <c r="W662" s="69"/>
      <c r="X662" s="69"/>
      <c r="Y662" s="69"/>
      <c r="Z662" s="69"/>
      <c r="AA662" s="69"/>
      <c r="AB662" s="69"/>
      <c r="AC662" s="69"/>
      <c r="AD662" s="69"/>
      <c r="AE662" s="69"/>
      <c r="AF662" s="69"/>
    </row>
    <row r="663" spans="1:32" ht="15.75" customHeight="1" x14ac:dyDescent="0.3">
      <c r="A663" s="433"/>
      <c r="B663" s="433"/>
      <c r="C663" s="69"/>
      <c r="D663" s="69"/>
      <c r="E663" s="69"/>
      <c r="F663" s="69"/>
      <c r="G663" s="69"/>
      <c r="H663" s="69"/>
      <c r="I663" s="69"/>
      <c r="J663" s="69"/>
      <c r="K663" s="448"/>
      <c r="L663" s="448"/>
      <c r="M663" s="448"/>
      <c r="N663" s="69"/>
      <c r="O663" s="69"/>
      <c r="P663" s="69"/>
      <c r="Q663" s="69"/>
      <c r="R663" s="69"/>
      <c r="S663" s="69"/>
      <c r="T663" s="69"/>
      <c r="U663" s="69"/>
      <c r="V663" s="69"/>
      <c r="W663" s="69"/>
      <c r="X663" s="69"/>
      <c r="Y663" s="69"/>
      <c r="Z663" s="69"/>
      <c r="AA663" s="69"/>
      <c r="AB663" s="69"/>
      <c r="AC663" s="69"/>
      <c r="AD663" s="69"/>
      <c r="AE663" s="69"/>
      <c r="AF663" s="69"/>
    </row>
    <row r="664" spans="1:32" ht="15.75" customHeight="1" x14ac:dyDescent="0.3">
      <c r="A664" s="433"/>
      <c r="B664" s="433"/>
      <c r="C664" s="69"/>
      <c r="D664" s="69"/>
      <c r="E664" s="69"/>
      <c r="F664" s="69"/>
      <c r="G664" s="69"/>
      <c r="H664" s="69"/>
      <c r="I664" s="69"/>
      <c r="J664" s="69"/>
      <c r="K664" s="448"/>
      <c r="L664" s="448"/>
      <c r="M664" s="448"/>
      <c r="N664" s="69"/>
      <c r="O664" s="69"/>
      <c r="P664" s="69"/>
      <c r="Q664" s="69"/>
      <c r="R664" s="69"/>
      <c r="S664" s="69"/>
      <c r="T664" s="69"/>
      <c r="U664" s="69"/>
      <c r="V664" s="69"/>
      <c r="W664" s="69"/>
      <c r="X664" s="69"/>
      <c r="Y664" s="69"/>
      <c r="Z664" s="69"/>
      <c r="AA664" s="69"/>
      <c r="AB664" s="69"/>
      <c r="AC664" s="69"/>
      <c r="AD664" s="69"/>
      <c r="AE664" s="69"/>
      <c r="AF664" s="69"/>
    </row>
    <row r="665" spans="1:32" ht="15.75" customHeight="1" x14ac:dyDescent="0.3">
      <c r="A665" s="433"/>
      <c r="B665" s="433"/>
      <c r="C665" s="69"/>
      <c r="D665" s="69"/>
      <c r="E665" s="69"/>
      <c r="F665" s="69"/>
      <c r="G665" s="69"/>
      <c r="H665" s="69"/>
      <c r="I665" s="69"/>
      <c r="J665" s="69"/>
      <c r="K665" s="448"/>
      <c r="L665" s="448"/>
      <c r="M665" s="448"/>
      <c r="N665" s="69"/>
      <c r="O665" s="69"/>
      <c r="P665" s="69"/>
      <c r="Q665" s="69"/>
      <c r="R665" s="69"/>
      <c r="S665" s="69"/>
      <c r="T665" s="69"/>
      <c r="U665" s="69"/>
      <c r="V665" s="69"/>
      <c r="W665" s="69"/>
      <c r="X665" s="69"/>
      <c r="Y665" s="69"/>
      <c r="Z665" s="69"/>
      <c r="AA665" s="69"/>
      <c r="AB665" s="69"/>
      <c r="AC665" s="69"/>
      <c r="AD665" s="69"/>
      <c r="AE665" s="69"/>
      <c r="AF665" s="69"/>
    </row>
    <row r="666" spans="1:32" ht="15.75" customHeight="1" x14ac:dyDescent="0.3">
      <c r="A666" s="433"/>
      <c r="B666" s="433"/>
      <c r="C666" s="69"/>
      <c r="D666" s="69"/>
      <c r="E666" s="69"/>
      <c r="F666" s="69"/>
      <c r="G666" s="69"/>
      <c r="H666" s="69"/>
      <c r="I666" s="69"/>
      <c r="J666" s="69"/>
      <c r="K666" s="448"/>
      <c r="L666" s="448"/>
      <c r="M666" s="448"/>
      <c r="N666" s="69"/>
      <c r="O666" s="69"/>
      <c r="P666" s="69"/>
      <c r="Q666" s="69"/>
      <c r="R666" s="69"/>
      <c r="S666" s="69"/>
      <c r="T666" s="69"/>
      <c r="U666" s="69"/>
      <c r="V666" s="69"/>
      <c r="W666" s="69"/>
      <c r="X666" s="69"/>
      <c r="Y666" s="69"/>
      <c r="Z666" s="69"/>
      <c r="AA666" s="69"/>
      <c r="AB666" s="69"/>
      <c r="AC666" s="69"/>
      <c r="AD666" s="69"/>
      <c r="AE666" s="69"/>
      <c r="AF666" s="69"/>
    </row>
    <row r="667" spans="1:32" ht="15.75" customHeight="1" x14ac:dyDescent="0.3">
      <c r="A667" s="433"/>
      <c r="B667" s="433"/>
      <c r="C667" s="69"/>
      <c r="D667" s="69"/>
      <c r="E667" s="69"/>
      <c r="F667" s="69"/>
      <c r="G667" s="69"/>
      <c r="H667" s="69"/>
      <c r="I667" s="69"/>
      <c r="J667" s="69"/>
      <c r="K667" s="448"/>
      <c r="L667" s="448"/>
      <c r="M667" s="448"/>
      <c r="N667" s="69"/>
      <c r="O667" s="69"/>
      <c r="P667" s="69"/>
      <c r="Q667" s="69"/>
      <c r="R667" s="69"/>
      <c r="S667" s="69"/>
      <c r="T667" s="69"/>
      <c r="U667" s="69"/>
      <c r="V667" s="69"/>
      <c r="W667" s="69"/>
      <c r="X667" s="69"/>
      <c r="Y667" s="69"/>
      <c r="Z667" s="69"/>
      <c r="AA667" s="69"/>
      <c r="AB667" s="69"/>
      <c r="AC667" s="69"/>
      <c r="AD667" s="69"/>
      <c r="AE667" s="69"/>
      <c r="AF667" s="69"/>
    </row>
    <row r="668" spans="1:32" ht="15.75" customHeight="1" x14ac:dyDescent="0.3">
      <c r="A668" s="433"/>
      <c r="B668" s="433"/>
      <c r="C668" s="69"/>
      <c r="D668" s="69"/>
      <c r="E668" s="69"/>
      <c r="F668" s="69"/>
      <c r="G668" s="69"/>
      <c r="H668" s="69"/>
      <c r="I668" s="69"/>
      <c r="J668" s="69"/>
      <c r="K668" s="448"/>
      <c r="L668" s="448"/>
      <c r="M668" s="448"/>
      <c r="N668" s="69"/>
      <c r="O668" s="69"/>
      <c r="P668" s="69"/>
      <c r="Q668" s="69"/>
      <c r="R668" s="69"/>
      <c r="S668" s="69"/>
      <c r="T668" s="69"/>
      <c r="U668" s="69"/>
      <c r="V668" s="69"/>
      <c r="W668" s="69"/>
      <c r="X668" s="69"/>
      <c r="Y668" s="69"/>
      <c r="Z668" s="69"/>
      <c r="AA668" s="69"/>
      <c r="AB668" s="69"/>
      <c r="AC668" s="69"/>
      <c r="AD668" s="69"/>
      <c r="AE668" s="69"/>
      <c r="AF668" s="69"/>
    </row>
    <row r="669" spans="1:32" ht="15.75" customHeight="1" x14ac:dyDescent="0.3">
      <c r="A669" s="433"/>
      <c r="B669" s="433"/>
      <c r="C669" s="69"/>
      <c r="D669" s="69"/>
      <c r="E669" s="69"/>
      <c r="F669" s="69"/>
      <c r="G669" s="69"/>
      <c r="H669" s="69"/>
      <c r="I669" s="69"/>
      <c r="J669" s="69"/>
      <c r="K669" s="448"/>
      <c r="L669" s="448"/>
      <c r="M669" s="448"/>
      <c r="N669" s="69"/>
      <c r="O669" s="69"/>
      <c r="P669" s="69"/>
      <c r="Q669" s="69"/>
      <c r="R669" s="69"/>
      <c r="S669" s="69"/>
      <c r="T669" s="69"/>
      <c r="U669" s="69"/>
      <c r="V669" s="69"/>
      <c r="W669" s="69"/>
      <c r="X669" s="69"/>
      <c r="Y669" s="69"/>
      <c r="Z669" s="69"/>
      <c r="AA669" s="69"/>
      <c r="AB669" s="69"/>
      <c r="AC669" s="69"/>
      <c r="AD669" s="69"/>
      <c r="AE669" s="69"/>
      <c r="AF669" s="69"/>
    </row>
    <row r="670" spans="1:32" ht="15.75" customHeight="1" x14ac:dyDescent="0.3">
      <c r="A670" s="433"/>
      <c r="B670" s="433"/>
      <c r="C670" s="69"/>
      <c r="D670" s="69"/>
      <c r="E670" s="69"/>
      <c r="F670" s="69"/>
      <c r="G670" s="69"/>
      <c r="H670" s="69"/>
      <c r="I670" s="69"/>
      <c r="J670" s="69"/>
      <c r="K670" s="448"/>
      <c r="L670" s="448"/>
      <c r="M670" s="448"/>
      <c r="N670" s="69"/>
      <c r="O670" s="69"/>
      <c r="P670" s="69"/>
      <c r="Q670" s="69"/>
      <c r="R670" s="69"/>
      <c r="S670" s="69"/>
      <c r="T670" s="69"/>
      <c r="U670" s="69"/>
      <c r="V670" s="69"/>
      <c r="W670" s="69"/>
      <c r="X670" s="69"/>
      <c r="Y670" s="69"/>
      <c r="Z670" s="69"/>
      <c r="AA670" s="69"/>
      <c r="AB670" s="69"/>
      <c r="AC670" s="69"/>
      <c r="AD670" s="69"/>
      <c r="AE670" s="69"/>
      <c r="AF670" s="69"/>
    </row>
    <row r="671" spans="1:32" ht="15.75" customHeight="1" x14ac:dyDescent="0.3">
      <c r="A671" s="433"/>
      <c r="B671" s="433"/>
      <c r="C671" s="69"/>
      <c r="D671" s="69"/>
      <c r="E671" s="69"/>
      <c r="F671" s="69"/>
      <c r="G671" s="69"/>
      <c r="H671" s="69"/>
      <c r="I671" s="69"/>
      <c r="J671" s="69"/>
      <c r="K671" s="448"/>
      <c r="L671" s="448"/>
      <c r="M671" s="448"/>
      <c r="N671" s="69"/>
      <c r="O671" s="69"/>
      <c r="P671" s="69"/>
      <c r="Q671" s="69"/>
      <c r="R671" s="69"/>
      <c r="S671" s="69"/>
      <c r="T671" s="69"/>
      <c r="U671" s="69"/>
      <c r="V671" s="69"/>
      <c r="W671" s="69"/>
      <c r="X671" s="69"/>
      <c r="Y671" s="69"/>
      <c r="Z671" s="69"/>
      <c r="AA671" s="69"/>
      <c r="AB671" s="69"/>
      <c r="AC671" s="69"/>
      <c r="AD671" s="69"/>
      <c r="AE671" s="69"/>
      <c r="AF671" s="69"/>
    </row>
    <row r="672" spans="1:32" ht="15.75" customHeight="1" x14ac:dyDescent="0.3">
      <c r="A672" s="433"/>
      <c r="B672" s="433"/>
      <c r="C672" s="69"/>
      <c r="D672" s="69"/>
      <c r="E672" s="69"/>
      <c r="F672" s="69"/>
      <c r="G672" s="69"/>
      <c r="H672" s="69"/>
      <c r="I672" s="69"/>
      <c r="J672" s="69"/>
      <c r="K672" s="448"/>
      <c r="L672" s="448"/>
      <c r="M672" s="448"/>
      <c r="N672" s="69"/>
      <c r="O672" s="69"/>
      <c r="P672" s="69"/>
      <c r="Q672" s="69"/>
      <c r="R672" s="69"/>
      <c r="S672" s="69"/>
      <c r="T672" s="69"/>
      <c r="U672" s="69"/>
      <c r="V672" s="69"/>
      <c r="W672" s="69"/>
      <c r="X672" s="69"/>
      <c r="Y672" s="69"/>
      <c r="Z672" s="69"/>
      <c r="AA672" s="69"/>
      <c r="AB672" s="69"/>
      <c r="AC672" s="69"/>
      <c r="AD672" s="69"/>
      <c r="AE672" s="69"/>
      <c r="AF672" s="69"/>
    </row>
    <row r="673" spans="1:32" ht="15.75" customHeight="1" x14ac:dyDescent="0.3">
      <c r="A673" s="433"/>
      <c r="B673" s="433"/>
      <c r="C673" s="69"/>
      <c r="D673" s="69"/>
      <c r="E673" s="69"/>
      <c r="F673" s="69"/>
      <c r="G673" s="69"/>
      <c r="H673" s="69"/>
      <c r="I673" s="69"/>
      <c r="J673" s="69"/>
      <c r="K673" s="448"/>
      <c r="L673" s="448"/>
      <c r="M673" s="448"/>
      <c r="N673" s="69"/>
      <c r="O673" s="69"/>
      <c r="P673" s="69"/>
      <c r="Q673" s="69"/>
      <c r="R673" s="69"/>
      <c r="S673" s="69"/>
      <c r="T673" s="69"/>
      <c r="U673" s="69"/>
      <c r="V673" s="69"/>
      <c r="W673" s="69"/>
      <c r="X673" s="69"/>
      <c r="Y673" s="69"/>
      <c r="Z673" s="69"/>
      <c r="AA673" s="69"/>
      <c r="AB673" s="69"/>
      <c r="AC673" s="69"/>
      <c r="AD673" s="69"/>
      <c r="AE673" s="69"/>
      <c r="AF673" s="69"/>
    </row>
    <row r="674" spans="1:32" ht="15.75" customHeight="1" x14ac:dyDescent="0.3">
      <c r="A674" s="433"/>
      <c r="B674" s="433"/>
      <c r="C674" s="69"/>
      <c r="D674" s="69"/>
      <c r="E674" s="69"/>
      <c r="F674" s="69"/>
      <c r="G674" s="69"/>
      <c r="H674" s="69"/>
      <c r="I674" s="69"/>
      <c r="J674" s="69"/>
      <c r="K674" s="448"/>
      <c r="L674" s="448"/>
      <c r="M674" s="448"/>
      <c r="N674" s="69"/>
      <c r="O674" s="69"/>
      <c r="P674" s="69"/>
      <c r="Q674" s="69"/>
      <c r="R674" s="69"/>
      <c r="S674" s="69"/>
      <c r="T674" s="69"/>
      <c r="U674" s="69"/>
      <c r="V674" s="69"/>
      <c r="W674" s="69"/>
      <c r="X674" s="69"/>
      <c r="Y674" s="69"/>
      <c r="Z674" s="69"/>
      <c r="AA674" s="69"/>
      <c r="AB674" s="69"/>
      <c r="AC674" s="69"/>
      <c r="AD674" s="69"/>
      <c r="AE674" s="69"/>
      <c r="AF674" s="69"/>
    </row>
    <row r="675" spans="1:32" ht="15.75" customHeight="1" x14ac:dyDescent="0.3">
      <c r="A675" s="433"/>
      <c r="B675" s="433"/>
      <c r="C675" s="69"/>
      <c r="D675" s="69"/>
      <c r="E675" s="69"/>
      <c r="F675" s="69"/>
      <c r="G675" s="69"/>
      <c r="H675" s="69"/>
      <c r="I675" s="69"/>
      <c r="J675" s="69"/>
      <c r="K675" s="448"/>
      <c r="L675" s="448"/>
      <c r="M675" s="448"/>
      <c r="N675" s="69"/>
      <c r="O675" s="69"/>
      <c r="P675" s="69"/>
      <c r="Q675" s="69"/>
      <c r="R675" s="69"/>
      <c r="S675" s="69"/>
      <c r="T675" s="69"/>
      <c r="U675" s="69"/>
      <c r="V675" s="69"/>
      <c r="W675" s="69"/>
      <c r="X675" s="69"/>
      <c r="Y675" s="69"/>
      <c r="Z675" s="69"/>
      <c r="AA675" s="69"/>
      <c r="AB675" s="69"/>
      <c r="AC675" s="69"/>
      <c r="AD675" s="69"/>
      <c r="AE675" s="69"/>
      <c r="AF675" s="69"/>
    </row>
    <row r="676" spans="1:32" ht="15.75" customHeight="1" x14ac:dyDescent="0.3">
      <c r="A676" s="433"/>
      <c r="B676" s="433"/>
      <c r="C676" s="69"/>
      <c r="D676" s="69"/>
      <c r="E676" s="69"/>
      <c r="F676" s="69"/>
      <c r="G676" s="69"/>
      <c r="H676" s="69"/>
      <c r="I676" s="69"/>
      <c r="J676" s="69"/>
      <c r="K676" s="448"/>
      <c r="L676" s="448"/>
      <c r="M676" s="448"/>
      <c r="N676" s="69"/>
      <c r="O676" s="69"/>
      <c r="P676" s="69"/>
      <c r="Q676" s="69"/>
      <c r="R676" s="69"/>
      <c r="S676" s="69"/>
      <c r="T676" s="69"/>
      <c r="U676" s="69"/>
      <c r="V676" s="69"/>
      <c r="W676" s="69"/>
      <c r="X676" s="69"/>
      <c r="Y676" s="69"/>
      <c r="Z676" s="69"/>
      <c r="AA676" s="69"/>
      <c r="AB676" s="69"/>
      <c r="AC676" s="69"/>
      <c r="AD676" s="69"/>
      <c r="AE676" s="69"/>
      <c r="AF676" s="69"/>
    </row>
    <row r="677" spans="1:32" ht="15.75" customHeight="1" x14ac:dyDescent="0.3">
      <c r="A677" s="433"/>
      <c r="B677" s="433"/>
      <c r="C677" s="69"/>
      <c r="D677" s="69"/>
      <c r="E677" s="69"/>
      <c r="F677" s="69"/>
      <c r="G677" s="69"/>
      <c r="H677" s="69"/>
      <c r="I677" s="69"/>
      <c r="J677" s="69"/>
      <c r="K677" s="448"/>
      <c r="L677" s="448"/>
      <c r="M677" s="448"/>
      <c r="N677" s="69"/>
      <c r="O677" s="69"/>
      <c r="P677" s="69"/>
      <c r="Q677" s="69"/>
      <c r="R677" s="69"/>
      <c r="S677" s="69"/>
      <c r="T677" s="69"/>
      <c r="U677" s="69"/>
      <c r="V677" s="69"/>
      <c r="W677" s="69"/>
      <c r="X677" s="69"/>
      <c r="Y677" s="69"/>
      <c r="Z677" s="69"/>
      <c r="AA677" s="69"/>
      <c r="AB677" s="69"/>
      <c r="AC677" s="69"/>
      <c r="AD677" s="69"/>
      <c r="AE677" s="69"/>
      <c r="AF677" s="69"/>
    </row>
    <row r="678" spans="1:32" ht="15.75" customHeight="1" x14ac:dyDescent="0.3">
      <c r="A678" s="433"/>
      <c r="B678" s="433"/>
      <c r="C678" s="69"/>
      <c r="D678" s="69"/>
      <c r="E678" s="69"/>
      <c r="F678" s="69"/>
      <c r="G678" s="69"/>
      <c r="H678" s="69"/>
      <c r="I678" s="69"/>
      <c r="J678" s="69"/>
      <c r="K678" s="448"/>
      <c r="L678" s="448"/>
      <c r="M678" s="448"/>
      <c r="N678" s="69"/>
      <c r="O678" s="69"/>
      <c r="P678" s="69"/>
      <c r="Q678" s="69"/>
      <c r="R678" s="69"/>
      <c r="S678" s="69"/>
      <c r="T678" s="69"/>
      <c r="U678" s="69"/>
      <c r="V678" s="69"/>
      <c r="W678" s="69"/>
      <c r="X678" s="69"/>
      <c r="Y678" s="69"/>
      <c r="Z678" s="69"/>
      <c r="AA678" s="69"/>
      <c r="AB678" s="69"/>
      <c r="AC678" s="69"/>
      <c r="AD678" s="69"/>
      <c r="AE678" s="69"/>
      <c r="AF678" s="69"/>
    </row>
    <row r="679" spans="1:32" ht="15.75" customHeight="1" x14ac:dyDescent="0.3">
      <c r="A679" s="433"/>
      <c r="B679" s="433"/>
      <c r="C679" s="69"/>
      <c r="D679" s="69"/>
      <c r="E679" s="69"/>
      <c r="F679" s="69"/>
      <c r="G679" s="69"/>
      <c r="H679" s="69"/>
      <c r="I679" s="69"/>
      <c r="J679" s="69"/>
      <c r="K679" s="448"/>
      <c r="L679" s="448"/>
      <c r="M679" s="448"/>
      <c r="N679" s="69"/>
      <c r="O679" s="69"/>
      <c r="P679" s="69"/>
      <c r="Q679" s="69"/>
      <c r="R679" s="69"/>
      <c r="S679" s="69"/>
      <c r="T679" s="69"/>
      <c r="U679" s="69"/>
      <c r="V679" s="69"/>
      <c r="W679" s="69"/>
      <c r="X679" s="69"/>
      <c r="Y679" s="69"/>
      <c r="Z679" s="69"/>
      <c r="AA679" s="69"/>
      <c r="AB679" s="69"/>
      <c r="AC679" s="69"/>
      <c r="AD679" s="69"/>
      <c r="AE679" s="69"/>
      <c r="AF679" s="69"/>
    </row>
    <row r="680" spans="1:32" ht="15.75" customHeight="1" x14ac:dyDescent="0.3">
      <c r="A680" s="433"/>
      <c r="B680" s="433"/>
      <c r="C680" s="69"/>
      <c r="D680" s="69"/>
      <c r="E680" s="69"/>
      <c r="F680" s="69"/>
      <c r="G680" s="69"/>
      <c r="H680" s="69"/>
      <c r="I680" s="69"/>
      <c r="J680" s="69"/>
      <c r="K680" s="448"/>
      <c r="L680" s="448"/>
      <c r="M680" s="448"/>
      <c r="N680" s="69"/>
      <c r="O680" s="69"/>
      <c r="P680" s="69"/>
      <c r="Q680" s="69"/>
      <c r="R680" s="69"/>
      <c r="S680" s="69"/>
      <c r="T680" s="69"/>
      <c r="U680" s="69"/>
      <c r="V680" s="69"/>
      <c r="W680" s="69"/>
      <c r="X680" s="69"/>
      <c r="Y680" s="69"/>
      <c r="Z680" s="69"/>
      <c r="AA680" s="69"/>
      <c r="AB680" s="69"/>
      <c r="AC680" s="69"/>
      <c r="AD680" s="69"/>
      <c r="AE680" s="69"/>
      <c r="AF680" s="69"/>
    </row>
    <row r="681" spans="1:32" ht="15.75" customHeight="1" x14ac:dyDescent="0.3">
      <c r="A681" s="433"/>
      <c r="B681" s="433"/>
      <c r="C681" s="69"/>
      <c r="D681" s="69"/>
      <c r="E681" s="69"/>
      <c r="F681" s="69"/>
      <c r="G681" s="69"/>
      <c r="H681" s="69"/>
      <c r="I681" s="69"/>
      <c r="J681" s="69"/>
      <c r="K681" s="448"/>
      <c r="L681" s="448"/>
      <c r="M681" s="448"/>
      <c r="N681" s="69"/>
      <c r="O681" s="69"/>
      <c r="P681" s="69"/>
      <c r="Q681" s="69"/>
      <c r="R681" s="69"/>
      <c r="S681" s="69"/>
      <c r="T681" s="69"/>
      <c r="U681" s="69"/>
      <c r="V681" s="69"/>
      <c r="W681" s="69"/>
      <c r="X681" s="69"/>
      <c r="Y681" s="69"/>
      <c r="Z681" s="69"/>
      <c r="AA681" s="69"/>
      <c r="AB681" s="69"/>
      <c r="AC681" s="69"/>
      <c r="AD681" s="69"/>
      <c r="AE681" s="69"/>
      <c r="AF681" s="69"/>
    </row>
    <row r="682" spans="1:32" ht="15.75" customHeight="1" x14ac:dyDescent="0.3">
      <c r="A682" s="433"/>
      <c r="B682" s="433"/>
      <c r="C682" s="69"/>
      <c r="D682" s="69"/>
      <c r="E682" s="69"/>
      <c r="F682" s="69"/>
      <c r="G682" s="69"/>
      <c r="H682" s="69"/>
      <c r="I682" s="69"/>
      <c r="J682" s="69"/>
      <c r="K682" s="448"/>
      <c r="L682" s="448"/>
      <c r="M682" s="448"/>
      <c r="N682" s="69"/>
      <c r="O682" s="69"/>
      <c r="P682" s="69"/>
      <c r="Q682" s="69"/>
      <c r="R682" s="69"/>
      <c r="S682" s="69"/>
      <c r="T682" s="69"/>
      <c r="U682" s="69"/>
      <c r="V682" s="69"/>
      <c r="W682" s="69"/>
      <c r="X682" s="69"/>
      <c r="Y682" s="69"/>
      <c r="Z682" s="69"/>
      <c r="AA682" s="69"/>
      <c r="AB682" s="69"/>
      <c r="AC682" s="69"/>
      <c r="AD682" s="69"/>
      <c r="AE682" s="69"/>
      <c r="AF682" s="69"/>
    </row>
    <row r="683" spans="1:32" ht="15.75" customHeight="1" x14ac:dyDescent="0.3">
      <c r="A683" s="433"/>
      <c r="B683" s="433"/>
      <c r="C683" s="69"/>
      <c r="D683" s="69"/>
      <c r="E683" s="69"/>
      <c r="F683" s="69"/>
      <c r="G683" s="69"/>
      <c r="H683" s="69"/>
      <c r="I683" s="69"/>
      <c r="J683" s="69"/>
      <c r="K683" s="448"/>
      <c r="L683" s="448"/>
      <c r="M683" s="448"/>
      <c r="N683" s="69"/>
      <c r="O683" s="69"/>
      <c r="P683" s="69"/>
      <c r="Q683" s="69"/>
      <c r="R683" s="69"/>
      <c r="S683" s="69"/>
      <c r="T683" s="69"/>
      <c r="U683" s="69"/>
      <c r="V683" s="69"/>
      <c r="W683" s="69"/>
      <c r="X683" s="69"/>
      <c r="Y683" s="69"/>
      <c r="Z683" s="69"/>
      <c r="AA683" s="69"/>
      <c r="AB683" s="69"/>
      <c r="AC683" s="69"/>
      <c r="AD683" s="69"/>
      <c r="AE683" s="69"/>
      <c r="AF683" s="69"/>
    </row>
    <row r="684" spans="1:32" ht="15.75" customHeight="1" x14ac:dyDescent="0.3">
      <c r="A684" s="433"/>
      <c r="B684" s="433"/>
      <c r="C684" s="69"/>
      <c r="D684" s="69"/>
      <c r="E684" s="69"/>
      <c r="F684" s="69"/>
      <c r="G684" s="69"/>
      <c r="H684" s="69"/>
      <c r="I684" s="69"/>
      <c r="J684" s="69"/>
      <c r="K684" s="448"/>
      <c r="L684" s="448"/>
      <c r="M684" s="448"/>
      <c r="N684" s="69"/>
      <c r="O684" s="69"/>
      <c r="P684" s="69"/>
      <c r="Q684" s="69"/>
      <c r="R684" s="69"/>
      <c r="S684" s="69"/>
      <c r="T684" s="69"/>
      <c r="U684" s="69"/>
      <c r="V684" s="69"/>
      <c r="W684" s="69"/>
      <c r="X684" s="69"/>
      <c r="Y684" s="69"/>
      <c r="Z684" s="69"/>
      <c r="AA684" s="69"/>
      <c r="AB684" s="69"/>
      <c r="AC684" s="69"/>
      <c r="AD684" s="69"/>
      <c r="AE684" s="69"/>
      <c r="AF684" s="69"/>
    </row>
    <row r="685" spans="1:32" ht="15.75" customHeight="1" x14ac:dyDescent="0.3">
      <c r="A685" s="433"/>
      <c r="B685" s="433"/>
      <c r="C685" s="69"/>
      <c r="D685" s="69"/>
      <c r="E685" s="69"/>
      <c r="F685" s="69"/>
      <c r="G685" s="69"/>
      <c r="H685" s="69"/>
      <c r="I685" s="69"/>
      <c r="J685" s="69"/>
      <c r="K685" s="448"/>
      <c r="L685" s="448"/>
      <c r="M685" s="448"/>
      <c r="N685" s="69"/>
      <c r="O685" s="69"/>
      <c r="P685" s="69"/>
      <c r="Q685" s="69"/>
      <c r="R685" s="69"/>
      <c r="S685" s="69"/>
      <c r="T685" s="69"/>
      <c r="U685" s="69"/>
      <c r="V685" s="69"/>
      <c r="W685" s="69"/>
      <c r="X685" s="69"/>
      <c r="Y685" s="69"/>
      <c r="Z685" s="69"/>
      <c r="AA685" s="69"/>
      <c r="AB685" s="69"/>
      <c r="AC685" s="69"/>
      <c r="AD685" s="69"/>
      <c r="AE685" s="69"/>
      <c r="AF685" s="69"/>
    </row>
    <row r="686" spans="1:32" ht="15.75" customHeight="1" x14ac:dyDescent="0.3">
      <c r="A686" s="433"/>
      <c r="B686" s="433"/>
      <c r="C686" s="69"/>
      <c r="D686" s="69"/>
      <c r="E686" s="69"/>
      <c r="F686" s="69"/>
      <c r="G686" s="69"/>
      <c r="H686" s="69"/>
      <c r="I686" s="69"/>
      <c r="J686" s="69"/>
      <c r="K686" s="448"/>
      <c r="L686" s="448"/>
      <c r="M686" s="448"/>
      <c r="N686" s="69"/>
      <c r="O686" s="69"/>
      <c r="P686" s="69"/>
      <c r="Q686" s="69"/>
      <c r="R686" s="69"/>
      <c r="S686" s="69"/>
      <c r="T686" s="69"/>
      <c r="U686" s="69"/>
      <c r="V686" s="69"/>
      <c r="W686" s="69"/>
      <c r="X686" s="69"/>
      <c r="Y686" s="69"/>
      <c r="Z686" s="69"/>
      <c r="AA686" s="69"/>
      <c r="AB686" s="69"/>
      <c r="AC686" s="69"/>
      <c r="AD686" s="69"/>
      <c r="AE686" s="69"/>
      <c r="AF686" s="69"/>
    </row>
    <row r="687" spans="1:32" ht="15.75" customHeight="1" x14ac:dyDescent="0.3">
      <c r="A687" s="433"/>
      <c r="B687" s="433"/>
      <c r="C687" s="69"/>
      <c r="D687" s="69"/>
      <c r="E687" s="69"/>
      <c r="F687" s="69"/>
      <c r="G687" s="69"/>
      <c r="H687" s="69"/>
      <c r="I687" s="69"/>
      <c r="J687" s="69"/>
      <c r="K687" s="448"/>
      <c r="L687" s="448"/>
      <c r="M687" s="448"/>
      <c r="N687" s="69"/>
      <c r="O687" s="69"/>
      <c r="P687" s="69"/>
      <c r="Q687" s="69"/>
      <c r="R687" s="69"/>
      <c r="S687" s="69"/>
      <c r="T687" s="69"/>
      <c r="U687" s="69"/>
      <c r="V687" s="69"/>
      <c r="W687" s="69"/>
      <c r="X687" s="69"/>
      <c r="Y687" s="69"/>
      <c r="Z687" s="69"/>
      <c r="AA687" s="69"/>
      <c r="AB687" s="69"/>
      <c r="AC687" s="69"/>
      <c r="AD687" s="69"/>
      <c r="AE687" s="69"/>
      <c r="AF687" s="69"/>
    </row>
    <row r="688" spans="1:32" ht="15.75" customHeight="1" x14ac:dyDescent="0.3">
      <c r="A688" s="433"/>
      <c r="B688" s="433"/>
      <c r="C688" s="69"/>
      <c r="D688" s="69"/>
      <c r="E688" s="69"/>
      <c r="F688" s="69"/>
      <c r="G688" s="69"/>
      <c r="H688" s="69"/>
      <c r="I688" s="69"/>
      <c r="J688" s="69"/>
      <c r="K688" s="448"/>
      <c r="L688" s="448"/>
      <c r="M688" s="448"/>
      <c r="N688" s="69"/>
      <c r="O688" s="69"/>
      <c r="P688" s="69"/>
      <c r="Q688" s="69"/>
      <c r="R688" s="69"/>
      <c r="S688" s="69"/>
      <c r="T688" s="69"/>
      <c r="U688" s="69"/>
      <c r="V688" s="69"/>
      <c r="W688" s="69"/>
      <c r="X688" s="69"/>
      <c r="Y688" s="69"/>
      <c r="Z688" s="69"/>
      <c r="AA688" s="69"/>
      <c r="AB688" s="69"/>
      <c r="AC688" s="69"/>
      <c r="AD688" s="69"/>
      <c r="AE688" s="69"/>
      <c r="AF688" s="69"/>
    </row>
    <row r="689" spans="1:32" ht="15.75" customHeight="1" x14ac:dyDescent="0.3">
      <c r="A689" s="433"/>
      <c r="B689" s="433"/>
      <c r="C689" s="69"/>
      <c r="D689" s="69"/>
      <c r="E689" s="69"/>
      <c r="F689" s="69"/>
      <c r="G689" s="69"/>
      <c r="H689" s="69"/>
      <c r="I689" s="69"/>
      <c r="J689" s="69"/>
      <c r="K689" s="448"/>
      <c r="L689" s="448"/>
      <c r="M689" s="448"/>
      <c r="N689" s="69"/>
      <c r="O689" s="69"/>
      <c r="P689" s="69"/>
      <c r="Q689" s="69"/>
      <c r="R689" s="69"/>
      <c r="S689" s="69"/>
      <c r="T689" s="69"/>
      <c r="U689" s="69"/>
      <c r="V689" s="69"/>
      <c r="W689" s="69"/>
      <c r="X689" s="69"/>
      <c r="Y689" s="69"/>
      <c r="Z689" s="69"/>
      <c r="AA689" s="69"/>
      <c r="AB689" s="69"/>
      <c r="AC689" s="69"/>
      <c r="AD689" s="69"/>
      <c r="AE689" s="69"/>
      <c r="AF689" s="69"/>
    </row>
    <row r="690" spans="1:32" ht="15.75" customHeight="1" x14ac:dyDescent="0.3">
      <c r="A690" s="433"/>
      <c r="B690" s="433"/>
      <c r="C690" s="69"/>
      <c r="D690" s="69"/>
      <c r="E690" s="69"/>
      <c r="F690" s="69"/>
      <c r="G690" s="69"/>
      <c r="H690" s="69"/>
      <c r="I690" s="69"/>
      <c r="J690" s="69"/>
      <c r="K690" s="448"/>
      <c r="L690" s="448"/>
      <c r="M690" s="448"/>
      <c r="N690" s="69"/>
      <c r="O690" s="69"/>
      <c r="P690" s="69"/>
      <c r="Q690" s="69"/>
      <c r="R690" s="69"/>
      <c r="S690" s="69"/>
      <c r="T690" s="69"/>
      <c r="U690" s="69"/>
      <c r="V690" s="69"/>
      <c r="W690" s="69"/>
      <c r="X690" s="69"/>
      <c r="Y690" s="69"/>
      <c r="Z690" s="69"/>
      <c r="AA690" s="69"/>
      <c r="AB690" s="69"/>
      <c r="AC690" s="69"/>
      <c r="AD690" s="69"/>
      <c r="AE690" s="69"/>
      <c r="AF690" s="69"/>
    </row>
    <row r="691" spans="1:32" ht="15.75" customHeight="1" x14ac:dyDescent="0.3">
      <c r="A691" s="433"/>
      <c r="B691" s="433"/>
      <c r="C691" s="69"/>
      <c r="D691" s="69"/>
      <c r="E691" s="69"/>
      <c r="F691" s="69"/>
      <c r="G691" s="69"/>
      <c r="H691" s="69"/>
      <c r="I691" s="69"/>
      <c r="J691" s="69"/>
      <c r="K691" s="448"/>
      <c r="L691" s="448"/>
      <c r="M691" s="448"/>
      <c r="N691" s="69"/>
      <c r="O691" s="69"/>
      <c r="P691" s="69"/>
      <c r="Q691" s="69"/>
      <c r="R691" s="69"/>
      <c r="S691" s="69"/>
      <c r="T691" s="69"/>
      <c r="U691" s="69"/>
      <c r="V691" s="69"/>
      <c r="W691" s="69"/>
      <c r="X691" s="69"/>
      <c r="Y691" s="69"/>
      <c r="Z691" s="69"/>
      <c r="AA691" s="69"/>
      <c r="AB691" s="69"/>
      <c r="AC691" s="69"/>
      <c r="AD691" s="69"/>
      <c r="AE691" s="69"/>
      <c r="AF691" s="69"/>
    </row>
    <row r="692" spans="1:32" ht="15.75" customHeight="1" x14ac:dyDescent="0.3">
      <c r="A692" s="433"/>
      <c r="B692" s="433"/>
      <c r="C692" s="69"/>
      <c r="D692" s="69"/>
      <c r="E692" s="69"/>
      <c r="F692" s="69"/>
      <c r="G692" s="69"/>
      <c r="H692" s="69"/>
      <c r="I692" s="69"/>
      <c r="J692" s="69"/>
      <c r="K692" s="448"/>
      <c r="L692" s="448"/>
      <c r="M692" s="448"/>
      <c r="N692" s="69"/>
      <c r="O692" s="69"/>
      <c r="P692" s="69"/>
      <c r="Q692" s="69"/>
      <c r="R692" s="69"/>
      <c r="S692" s="69"/>
      <c r="T692" s="69"/>
      <c r="U692" s="69"/>
      <c r="V692" s="69"/>
      <c r="W692" s="69"/>
      <c r="X692" s="69"/>
      <c r="Y692" s="69"/>
      <c r="Z692" s="69"/>
      <c r="AA692" s="69"/>
      <c r="AB692" s="69"/>
      <c r="AC692" s="69"/>
      <c r="AD692" s="69"/>
      <c r="AE692" s="69"/>
      <c r="AF692" s="69"/>
    </row>
    <row r="693" spans="1:32" ht="15.75" customHeight="1" x14ac:dyDescent="0.3">
      <c r="A693" s="433"/>
      <c r="B693" s="433"/>
      <c r="C693" s="69"/>
      <c r="D693" s="69"/>
      <c r="E693" s="69"/>
      <c r="F693" s="69"/>
      <c r="G693" s="69"/>
      <c r="H693" s="69"/>
      <c r="I693" s="69"/>
      <c r="J693" s="69"/>
      <c r="K693" s="448"/>
      <c r="L693" s="448"/>
      <c r="M693" s="448"/>
      <c r="N693" s="69"/>
      <c r="O693" s="69"/>
      <c r="P693" s="69"/>
      <c r="Q693" s="69"/>
      <c r="R693" s="69"/>
      <c r="S693" s="69"/>
      <c r="T693" s="69"/>
      <c r="U693" s="69"/>
      <c r="V693" s="69"/>
      <c r="W693" s="69"/>
      <c r="X693" s="69"/>
      <c r="Y693" s="69"/>
      <c r="Z693" s="69"/>
      <c r="AA693" s="69"/>
      <c r="AB693" s="69"/>
      <c r="AC693" s="69"/>
      <c r="AD693" s="69"/>
      <c r="AE693" s="69"/>
      <c r="AF693" s="69"/>
    </row>
    <row r="694" spans="1:32" ht="15.75" customHeight="1" x14ac:dyDescent="0.3">
      <c r="A694" s="433"/>
      <c r="B694" s="433"/>
      <c r="C694" s="69"/>
      <c r="D694" s="69"/>
      <c r="E694" s="69"/>
      <c r="F694" s="69"/>
      <c r="G694" s="69"/>
      <c r="H694" s="69"/>
      <c r="I694" s="69"/>
      <c r="J694" s="69"/>
      <c r="K694" s="448"/>
      <c r="L694" s="448"/>
      <c r="M694" s="448"/>
      <c r="N694" s="69"/>
      <c r="O694" s="69"/>
      <c r="P694" s="69"/>
      <c r="Q694" s="69"/>
      <c r="R694" s="69"/>
      <c r="S694" s="69"/>
      <c r="T694" s="69"/>
      <c r="U694" s="69"/>
      <c r="V694" s="69"/>
      <c r="W694" s="69"/>
      <c r="X694" s="69"/>
      <c r="Y694" s="69"/>
      <c r="Z694" s="69"/>
      <c r="AA694" s="69"/>
      <c r="AB694" s="69"/>
      <c r="AC694" s="69"/>
      <c r="AD694" s="69"/>
      <c r="AE694" s="69"/>
      <c r="AF694" s="69"/>
    </row>
    <row r="695" spans="1:32" ht="15.75" customHeight="1" x14ac:dyDescent="0.3">
      <c r="A695" s="433"/>
      <c r="B695" s="433"/>
      <c r="C695" s="69"/>
      <c r="D695" s="69"/>
      <c r="E695" s="69"/>
      <c r="F695" s="69"/>
      <c r="G695" s="69"/>
      <c r="H695" s="69"/>
      <c r="I695" s="69"/>
      <c r="J695" s="69"/>
      <c r="K695" s="448"/>
      <c r="L695" s="448"/>
      <c r="M695" s="448"/>
      <c r="N695" s="69"/>
      <c r="O695" s="69"/>
      <c r="P695" s="69"/>
      <c r="Q695" s="69"/>
      <c r="R695" s="69"/>
      <c r="S695" s="69"/>
      <c r="T695" s="69"/>
      <c r="U695" s="69"/>
      <c r="V695" s="69"/>
      <c r="W695" s="69"/>
      <c r="X695" s="69"/>
      <c r="Y695" s="69"/>
      <c r="Z695" s="69"/>
      <c r="AA695" s="69"/>
      <c r="AB695" s="69"/>
      <c r="AC695" s="69"/>
      <c r="AD695" s="69"/>
      <c r="AE695" s="69"/>
      <c r="AF695" s="69"/>
    </row>
    <row r="696" spans="1:32" ht="15.75" customHeight="1" x14ac:dyDescent="0.3">
      <c r="A696" s="433"/>
      <c r="B696" s="433"/>
      <c r="C696" s="69"/>
      <c r="D696" s="69"/>
      <c r="E696" s="69"/>
      <c r="F696" s="69"/>
      <c r="G696" s="69"/>
      <c r="H696" s="69"/>
      <c r="I696" s="69"/>
      <c r="J696" s="69"/>
      <c r="K696" s="448"/>
      <c r="L696" s="448"/>
      <c r="M696" s="448"/>
      <c r="N696" s="69"/>
      <c r="O696" s="69"/>
      <c r="P696" s="69"/>
      <c r="Q696" s="69"/>
      <c r="R696" s="69"/>
      <c r="S696" s="69"/>
      <c r="T696" s="69"/>
      <c r="U696" s="69"/>
      <c r="V696" s="69"/>
      <c r="W696" s="69"/>
      <c r="X696" s="69"/>
      <c r="Y696" s="69"/>
      <c r="Z696" s="69"/>
      <c r="AA696" s="69"/>
      <c r="AB696" s="69"/>
      <c r="AC696" s="69"/>
      <c r="AD696" s="69"/>
      <c r="AE696" s="69"/>
      <c r="AF696" s="69"/>
    </row>
    <row r="697" spans="1:32" ht="15.75" customHeight="1" x14ac:dyDescent="0.3">
      <c r="A697" s="433"/>
      <c r="B697" s="433"/>
      <c r="C697" s="69"/>
      <c r="D697" s="69"/>
      <c r="E697" s="69"/>
      <c r="F697" s="69"/>
      <c r="G697" s="69"/>
      <c r="H697" s="69"/>
      <c r="I697" s="69"/>
      <c r="J697" s="69"/>
      <c r="K697" s="448"/>
      <c r="L697" s="448"/>
      <c r="M697" s="448"/>
      <c r="N697" s="69"/>
      <c r="O697" s="69"/>
      <c r="P697" s="69"/>
      <c r="Q697" s="69"/>
      <c r="R697" s="69"/>
      <c r="S697" s="69"/>
      <c r="T697" s="69"/>
      <c r="U697" s="69"/>
      <c r="V697" s="69"/>
      <c r="W697" s="69"/>
      <c r="X697" s="69"/>
      <c r="Y697" s="69"/>
      <c r="Z697" s="69"/>
      <c r="AA697" s="69"/>
      <c r="AB697" s="69"/>
      <c r="AC697" s="69"/>
      <c r="AD697" s="69"/>
      <c r="AE697" s="69"/>
      <c r="AF697" s="69"/>
    </row>
    <row r="698" spans="1:32" ht="15.75" customHeight="1" x14ac:dyDescent="0.3">
      <c r="A698" s="433"/>
      <c r="B698" s="433"/>
      <c r="C698" s="69"/>
      <c r="D698" s="69"/>
      <c r="E698" s="69"/>
      <c r="F698" s="69"/>
      <c r="G698" s="69"/>
      <c r="H698" s="69"/>
      <c r="I698" s="69"/>
      <c r="J698" s="69"/>
      <c r="K698" s="448"/>
      <c r="L698" s="448"/>
      <c r="M698" s="448"/>
      <c r="N698" s="69"/>
      <c r="O698" s="69"/>
      <c r="P698" s="69"/>
      <c r="Q698" s="69"/>
      <c r="R698" s="69"/>
      <c r="S698" s="69"/>
      <c r="T698" s="69"/>
      <c r="U698" s="69"/>
      <c r="V698" s="69"/>
      <c r="W698" s="69"/>
      <c r="X698" s="69"/>
      <c r="Y698" s="69"/>
      <c r="Z698" s="69"/>
      <c r="AA698" s="69"/>
      <c r="AB698" s="69"/>
      <c r="AC698" s="69"/>
      <c r="AD698" s="69"/>
      <c r="AE698" s="69"/>
      <c r="AF698" s="69"/>
    </row>
    <row r="699" spans="1:32" ht="15.75" customHeight="1" x14ac:dyDescent="0.3">
      <c r="A699" s="433"/>
      <c r="B699" s="433"/>
      <c r="C699" s="69"/>
      <c r="D699" s="69"/>
      <c r="E699" s="69"/>
      <c r="F699" s="69"/>
      <c r="G699" s="69"/>
      <c r="H699" s="69"/>
      <c r="I699" s="69"/>
      <c r="J699" s="69"/>
      <c r="K699" s="448"/>
      <c r="L699" s="448"/>
      <c r="M699" s="448"/>
      <c r="N699" s="69"/>
      <c r="O699" s="69"/>
      <c r="P699" s="69"/>
      <c r="Q699" s="69"/>
      <c r="R699" s="69"/>
      <c r="S699" s="69"/>
      <c r="T699" s="69"/>
      <c r="U699" s="69"/>
      <c r="V699" s="69"/>
      <c r="W699" s="69"/>
      <c r="X699" s="69"/>
      <c r="Y699" s="69"/>
      <c r="Z699" s="69"/>
      <c r="AA699" s="69"/>
      <c r="AB699" s="69"/>
      <c r="AC699" s="69"/>
      <c r="AD699" s="69"/>
      <c r="AE699" s="69"/>
      <c r="AF699" s="69"/>
    </row>
    <row r="700" spans="1:32" ht="15.75" customHeight="1" x14ac:dyDescent="0.3">
      <c r="A700" s="433"/>
      <c r="B700" s="433"/>
      <c r="C700" s="69"/>
      <c r="D700" s="69"/>
      <c r="E700" s="69"/>
      <c r="F700" s="69"/>
      <c r="G700" s="69"/>
      <c r="H700" s="69"/>
      <c r="I700" s="69"/>
      <c r="J700" s="69"/>
      <c r="K700" s="448"/>
      <c r="L700" s="448"/>
      <c r="M700" s="448"/>
      <c r="N700" s="69"/>
      <c r="O700" s="69"/>
      <c r="P700" s="69"/>
      <c r="Q700" s="69"/>
      <c r="R700" s="69"/>
      <c r="S700" s="69"/>
      <c r="T700" s="69"/>
      <c r="U700" s="69"/>
      <c r="V700" s="69"/>
      <c r="W700" s="69"/>
      <c r="X700" s="69"/>
      <c r="Y700" s="69"/>
      <c r="Z700" s="69"/>
      <c r="AA700" s="69"/>
      <c r="AB700" s="69"/>
      <c r="AC700" s="69"/>
      <c r="AD700" s="69"/>
      <c r="AE700" s="69"/>
      <c r="AF700" s="69"/>
    </row>
    <row r="701" spans="1:32" ht="15.75" customHeight="1" x14ac:dyDescent="0.3">
      <c r="A701" s="433"/>
      <c r="B701" s="433"/>
      <c r="C701" s="69"/>
      <c r="D701" s="69"/>
      <c r="E701" s="69"/>
      <c r="F701" s="69"/>
      <c r="G701" s="69"/>
      <c r="H701" s="69"/>
      <c r="I701" s="69"/>
      <c r="J701" s="69"/>
      <c r="K701" s="448"/>
      <c r="L701" s="448"/>
      <c r="M701" s="448"/>
      <c r="N701" s="69"/>
      <c r="O701" s="69"/>
      <c r="P701" s="69"/>
      <c r="Q701" s="69"/>
      <c r="R701" s="69"/>
      <c r="S701" s="69"/>
      <c r="T701" s="69"/>
      <c r="U701" s="69"/>
      <c r="V701" s="69"/>
      <c r="W701" s="69"/>
      <c r="X701" s="69"/>
      <c r="Y701" s="69"/>
      <c r="Z701" s="69"/>
      <c r="AA701" s="69"/>
      <c r="AB701" s="69"/>
      <c r="AC701" s="69"/>
      <c r="AD701" s="69"/>
      <c r="AE701" s="69"/>
      <c r="AF701" s="69"/>
    </row>
    <row r="702" spans="1:32" ht="15.75" customHeight="1" x14ac:dyDescent="0.3">
      <c r="A702" s="433"/>
      <c r="B702" s="433"/>
      <c r="C702" s="69"/>
      <c r="D702" s="69"/>
      <c r="E702" s="69"/>
      <c r="F702" s="69"/>
      <c r="G702" s="69"/>
      <c r="H702" s="69"/>
      <c r="I702" s="69"/>
      <c r="J702" s="69"/>
      <c r="K702" s="448"/>
      <c r="L702" s="448"/>
      <c r="M702" s="448"/>
      <c r="N702" s="69"/>
      <c r="O702" s="69"/>
      <c r="P702" s="69"/>
      <c r="Q702" s="69"/>
      <c r="R702" s="69"/>
      <c r="S702" s="69"/>
      <c r="T702" s="69"/>
      <c r="U702" s="69"/>
      <c r="V702" s="69"/>
      <c r="W702" s="69"/>
      <c r="X702" s="69"/>
      <c r="Y702" s="69"/>
      <c r="Z702" s="69"/>
      <c r="AA702" s="69"/>
      <c r="AB702" s="69"/>
      <c r="AC702" s="69"/>
      <c r="AD702" s="69"/>
      <c r="AE702" s="69"/>
      <c r="AF702" s="69"/>
    </row>
    <row r="703" spans="1:32" ht="15.75" customHeight="1" x14ac:dyDescent="0.3">
      <c r="A703" s="433"/>
      <c r="B703" s="433"/>
      <c r="C703" s="69"/>
      <c r="D703" s="69"/>
      <c r="E703" s="69"/>
      <c r="F703" s="69"/>
      <c r="G703" s="69"/>
      <c r="H703" s="69"/>
      <c r="I703" s="69"/>
      <c r="J703" s="69"/>
      <c r="K703" s="448"/>
      <c r="L703" s="448"/>
      <c r="M703" s="448"/>
      <c r="N703" s="69"/>
      <c r="O703" s="69"/>
      <c r="P703" s="69"/>
      <c r="Q703" s="69"/>
      <c r="R703" s="69"/>
      <c r="S703" s="69"/>
      <c r="T703" s="69"/>
      <c r="U703" s="69"/>
      <c r="V703" s="69"/>
      <c r="W703" s="69"/>
      <c r="X703" s="69"/>
      <c r="Y703" s="69"/>
      <c r="Z703" s="69"/>
      <c r="AA703" s="69"/>
      <c r="AB703" s="69"/>
      <c r="AC703" s="69"/>
      <c r="AD703" s="69"/>
      <c r="AE703" s="69"/>
      <c r="AF703" s="69"/>
    </row>
    <row r="704" spans="1:32" ht="15.75" customHeight="1" x14ac:dyDescent="0.3">
      <c r="A704" s="433"/>
      <c r="B704" s="433"/>
      <c r="C704" s="69"/>
      <c r="D704" s="69"/>
      <c r="E704" s="69"/>
      <c r="F704" s="69"/>
      <c r="G704" s="69"/>
      <c r="H704" s="69"/>
      <c r="I704" s="69"/>
      <c r="J704" s="69"/>
      <c r="K704" s="448"/>
      <c r="L704" s="448"/>
      <c r="M704" s="448"/>
      <c r="N704" s="69"/>
      <c r="O704" s="69"/>
      <c r="P704" s="69"/>
      <c r="Q704" s="69"/>
      <c r="R704" s="69"/>
      <c r="S704" s="69"/>
      <c r="T704" s="69"/>
      <c r="U704" s="69"/>
      <c r="V704" s="69"/>
      <c r="W704" s="69"/>
      <c r="X704" s="69"/>
      <c r="Y704" s="69"/>
      <c r="Z704" s="69"/>
      <c r="AA704" s="69"/>
      <c r="AB704" s="69"/>
      <c r="AC704" s="69"/>
      <c r="AD704" s="69"/>
      <c r="AE704" s="69"/>
      <c r="AF704" s="69"/>
    </row>
    <row r="705" spans="1:32" ht="15.75" customHeight="1" x14ac:dyDescent="0.3">
      <c r="A705" s="433"/>
      <c r="B705" s="433"/>
      <c r="C705" s="69"/>
      <c r="D705" s="69"/>
      <c r="E705" s="69"/>
      <c r="F705" s="69"/>
      <c r="G705" s="69"/>
      <c r="H705" s="69"/>
      <c r="I705" s="69"/>
      <c r="J705" s="69"/>
      <c r="K705" s="448"/>
      <c r="L705" s="448"/>
      <c r="M705" s="448"/>
      <c r="N705" s="69"/>
      <c r="O705" s="69"/>
      <c r="P705" s="69"/>
      <c r="Q705" s="69"/>
      <c r="R705" s="69"/>
      <c r="S705" s="69"/>
      <c r="T705" s="69"/>
      <c r="U705" s="69"/>
      <c r="V705" s="69"/>
      <c r="W705" s="69"/>
      <c r="X705" s="69"/>
      <c r="Y705" s="69"/>
      <c r="Z705" s="69"/>
      <c r="AA705" s="69"/>
      <c r="AB705" s="69"/>
      <c r="AC705" s="69"/>
      <c r="AD705" s="69"/>
      <c r="AE705" s="69"/>
      <c r="AF705" s="69"/>
    </row>
    <row r="706" spans="1:32" ht="15.75" customHeight="1" x14ac:dyDescent="0.3">
      <c r="A706" s="433"/>
      <c r="B706" s="433"/>
      <c r="C706" s="69"/>
      <c r="D706" s="69"/>
      <c r="E706" s="69"/>
      <c r="F706" s="69"/>
      <c r="G706" s="69"/>
      <c r="H706" s="69"/>
      <c r="I706" s="69"/>
      <c r="J706" s="69"/>
      <c r="K706" s="448"/>
      <c r="L706" s="448"/>
      <c r="M706" s="448"/>
      <c r="N706" s="69"/>
      <c r="O706" s="69"/>
      <c r="P706" s="69"/>
      <c r="Q706" s="69"/>
      <c r="R706" s="69"/>
      <c r="S706" s="69"/>
      <c r="T706" s="69"/>
      <c r="U706" s="69"/>
      <c r="V706" s="69"/>
      <c r="W706" s="69"/>
      <c r="X706" s="69"/>
      <c r="Y706" s="69"/>
      <c r="Z706" s="69"/>
      <c r="AA706" s="69"/>
      <c r="AB706" s="69"/>
      <c r="AC706" s="69"/>
      <c r="AD706" s="69"/>
      <c r="AE706" s="69"/>
      <c r="AF706" s="69"/>
    </row>
    <row r="707" spans="1:32" ht="15.75" customHeight="1" x14ac:dyDescent="0.3">
      <c r="A707" s="433"/>
      <c r="B707" s="433"/>
      <c r="C707" s="69"/>
      <c r="D707" s="69"/>
      <c r="E707" s="69"/>
      <c r="F707" s="69"/>
      <c r="G707" s="69"/>
      <c r="H707" s="69"/>
      <c r="I707" s="69"/>
      <c r="J707" s="69"/>
      <c r="K707" s="448"/>
      <c r="L707" s="448"/>
      <c r="M707" s="448"/>
      <c r="N707" s="69"/>
      <c r="O707" s="69"/>
      <c r="P707" s="69"/>
      <c r="Q707" s="69"/>
      <c r="R707" s="69"/>
      <c r="S707" s="69"/>
      <c r="T707" s="69"/>
      <c r="U707" s="69"/>
      <c r="V707" s="69"/>
      <c r="W707" s="69"/>
      <c r="X707" s="69"/>
      <c r="Y707" s="69"/>
      <c r="Z707" s="69"/>
      <c r="AA707" s="69"/>
      <c r="AB707" s="69"/>
      <c r="AC707" s="69"/>
      <c r="AD707" s="69"/>
      <c r="AE707" s="69"/>
      <c r="AF707" s="69"/>
    </row>
    <row r="708" spans="1:32" ht="15.75" customHeight="1" x14ac:dyDescent="0.3">
      <c r="A708" s="433"/>
      <c r="B708" s="433"/>
      <c r="C708" s="69"/>
      <c r="D708" s="69"/>
      <c r="E708" s="69"/>
      <c r="F708" s="69"/>
      <c r="G708" s="69"/>
      <c r="H708" s="69"/>
      <c r="I708" s="69"/>
      <c r="J708" s="69"/>
      <c r="K708" s="448"/>
      <c r="L708" s="448"/>
      <c r="M708" s="448"/>
      <c r="N708" s="69"/>
      <c r="O708" s="69"/>
      <c r="P708" s="69"/>
      <c r="Q708" s="69"/>
      <c r="R708" s="69"/>
      <c r="S708" s="69"/>
      <c r="T708" s="69"/>
      <c r="U708" s="69"/>
      <c r="V708" s="69"/>
      <c r="W708" s="69"/>
      <c r="X708" s="69"/>
      <c r="Y708" s="69"/>
      <c r="Z708" s="69"/>
      <c r="AA708" s="69"/>
      <c r="AB708" s="69"/>
      <c r="AC708" s="69"/>
      <c r="AD708" s="69"/>
      <c r="AE708" s="69"/>
      <c r="AF708" s="69"/>
    </row>
    <row r="709" spans="1:32" ht="15.75" customHeight="1" x14ac:dyDescent="0.3">
      <c r="A709" s="433"/>
      <c r="B709" s="433"/>
      <c r="C709" s="69"/>
      <c r="D709" s="69"/>
      <c r="E709" s="69"/>
      <c r="F709" s="69"/>
      <c r="G709" s="69"/>
      <c r="H709" s="69"/>
      <c r="I709" s="69"/>
      <c r="J709" s="69"/>
      <c r="K709" s="448"/>
      <c r="L709" s="448"/>
      <c r="M709" s="448"/>
      <c r="N709" s="69"/>
      <c r="O709" s="69"/>
      <c r="P709" s="69"/>
      <c r="Q709" s="69"/>
      <c r="R709" s="69"/>
      <c r="S709" s="69"/>
      <c r="T709" s="69"/>
      <c r="U709" s="69"/>
      <c r="V709" s="69"/>
      <c r="W709" s="69"/>
      <c r="X709" s="69"/>
      <c r="Y709" s="69"/>
      <c r="Z709" s="69"/>
      <c r="AA709" s="69"/>
      <c r="AB709" s="69"/>
      <c r="AC709" s="69"/>
      <c r="AD709" s="69"/>
      <c r="AE709" s="69"/>
      <c r="AF709" s="69"/>
    </row>
    <row r="710" spans="1:32" ht="15.75" customHeight="1" x14ac:dyDescent="0.3">
      <c r="A710" s="433"/>
      <c r="B710" s="433"/>
      <c r="C710" s="69"/>
      <c r="D710" s="69"/>
      <c r="E710" s="69"/>
      <c r="F710" s="69"/>
      <c r="G710" s="69"/>
      <c r="H710" s="69"/>
      <c r="I710" s="69"/>
      <c r="J710" s="69"/>
      <c r="K710" s="448"/>
      <c r="L710" s="448"/>
      <c r="M710" s="448"/>
      <c r="N710" s="69"/>
      <c r="O710" s="69"/>
      <c r="P710" s="69"/>
      <c r="Q710" s="69"/>
      <c r="R710" s="69"/>
      <c r="S710" s="69"/>
      <c r="T710" s="69"/>
      <c r="U710" s="69"/>
      <c r="V710" s="69"/>
      <c r="W710" s="69"/>
      <c r="X710" s="69"/>
      <c r="Y710" s="69"/>
      <c r="Z710" s="69"/>
      <c r="AA710" s="69"/>
      <c r="AB710" s="69"/>
      <c r="AC710" s="69"/>
      <c r="AD710" s="69"/>
      <c r="AE710" s="69"/>
      <c r="AF710" s="69"/>
    </row>
    <row r="711" spans="1:32" ht="15.75" customHeight="1" x14ac:dyDescent="0.3">
      <c r="A711" s="433"/>
      <c r="B711" s="433"/>
      <c r="C711" s="69"/>
      <c r="D711" s="69"/>
      <c r="E711" s="69"/>
      <c r="F711" s="69"/>
      <c r="G711" s="69"/>
      <c r="H711" s="69"/>
      <c r="I711" s="69"/>
      <c r="J711" s="69"/>
      <c r="K711" s="448"/>
      <c r="L711" s="448"/>
      <c r="M711" s="448"/>
      <c r="N711" s="69"/>
      <c r="O711" s="69"/>
      <c r="P711" s="69"/>
      <c r="Q711" s="69"/>
      <c r="R711" s="69"/>
      <c r="S711" s="69"/>
      <c r="T711" s="69"/>
      <c r="U711" s="69"/>
      <c r="V711" s="69"/>
      <c r="W711" s="69"/>
      <c r="X711" s="69"/>
      <c r="Y711" s="69"/>
      <c r="Z711" s="69"/>
      <c r="AA711" s="69"/>
      <c r="AB711" s="69"/>
      <c r="AC711" s="69"/>
      <c r="AD711" s="69"/>
      <c r="AE711" s="69"/>
      <c r="AF711" s="69"/>
    </row>
    <row r="712" spans="1:32" ht="15.75" customHeight="1" x14ac:dyDescent="0.3">
      <c r="A712" s="433"/>
      <c r="B712" s="433"/>
      <c r="C712" s="69"/>
      <c r="D712" s="69"/>
      <c r="E712" s="69"/>
      <c r="F712" s="69"/>
      <c r="G712" s="69"/>
      <c r="H712" s="69"/>
      <c r="I712" s="69"/>
      <c r="J712" s="69"/>
      <c r="K712" s="448"/>
      <c r="L712" s="448"/>
      <c r="M712" s="448"/>
      <c r="N712" s="69"/>
      <c r="O712" s="69"/>
      <c r="P712" s="69"/>
      <c r="Q712" s="69"/>
      <c r="R712" s="69"/>
      <c r="S712" s="69"/>
      <c r="T712" s="69"/>
      <c r="U712" s="69"/>
      <c r="V712" s="69"/>
      <c r="W712" s="69"/>
      <c r="X712" s="69"/>
      <c r="Y712" s="69"/>
      <c r="Z712" s="69"/>
      <c r="AA712" s="69"/>
      <c r="AB712" s="69"/>
      <c r="AC712" s="69"/>
      <c r="AD712" s="69"/>
      <c r="AE712" s="69"/>
      <c r="AF712" s="69"/>
    </row>
    <row r="713" spans="1:32" ht="15.75" customHeight="1" x14ac:dyDescent="0.3">
      <c r="A713" s="433"/>
      <c r="B713" s="433"/>
      <c r="C713" s="69"/>
      <c r="D713" s="69"/>
      <c r="E713" s="69"/>
      <c r="F713" s="69"/>
      <c r="G713" s="69"/>
      <c r="H713" s="69"/>
      <c r="I713" s="69"/>
      <c r="J713" s="69"/>
      <c r="K713" s="448"/>
      <c r="L713" s="448"/>
      <c r="M713" s="448"/>
      <c r="N713" s="69"/>
      <c r="O713" s="69"/>
      <c r="P713" s="69"/>
      <c r="Q713" s="69"/>
      <c r="R713" s="69"/>
      <c r="S713" s="69"/>
      <c r="T713" s="69"/>
      <c r="U713" s="69"/>
      <c r="V713" s="69"/>
      <c r="W713" s="69"/>
      <c r="X713" s="69"/>
      <c r="Y713" s="69"/>
      <c r="Z713" s="69"/>
      <c r="AA713" s="69"/>
      <c r="AB713" s="69"/>
      <c r="AC713" s="69"/>
      <c r="AD713" s="69"/>
      <c r="AE713" s="69"/>
      <c r="AF713" s="69"/>
    </row>
    <row r="714" spans="1:32" ht="15.75" customHeight="1" x14ac:dyDescent="0.3">
      <c r="A714" s="433"/>
      <c r="B714" s="433"/>
      <c r="C714" s="69"/>
      <c r="D714" s="69"/>
      <c r="E714" s="69"/>
      <c r="F714" s="69"/>
      <c r="G714" s="69"/>
      <c r="H714" s="69"/>
      <c r="I714" s="69"/>
      <c r="J714" s="69"/>
      <c r="K714" s="448"/>
      <c r="L714" s="448"/>
      <c r="M714" s="448"/>
      <c r="N714" s="69"/>
      <c r="O714" s="69"/>
      <c r="P714" s="69"/>
      <c r="Q714" s="69"/>
      <c r="R714" s="69"/>
      <c r="S714" s="69"/>
      <c r="T714" s="69"/>
      <c r="U714" s="69"/>
      <c r="V714" s="69"/>
      <c r="W714" s="69"/>
      <c r="X714" s="69"/>
      <c r="Y714" s="69"/>
      <c r="Z714" s="69"/>
      <c r="AA714" s="69"/>
      <c r="AB714" s="69"/>
      <c r="AC714" s="69"/>
      <c r="AD714" s="69"/>
      <c r="AE714" s="69"/>
      <c r="AF714" s="69"/>
    </row>
    <row r="715" spans="1:32" ht="15.75" customHeight="1" x14ac:dyDescent="0.3">
      <c r="A715" s="433"/>
      <c r="B715" s="433"/>
      <c r="C715" s="69"/>
      <c r="D715" s="69"/>
      <c r="E715" s="69"/>
      <c r="F715" s="69"/>
      <c r="G715" s="69"/>
      <c r="H715" s="69"/>
      <c r="I715" s="69"/>
      <c r="J715" s="69"/>
      <c r="K715" s="448"/>
      <c r="L715" s="448"/>
      <c r="M715" s="448"/>
      <c r="N715" s="69"/>
      <c r="O715" s="69"/>
      <c r="P715" s="69"/>
      <c r="Q715" s="69"/>
      <c r="R715" s="69"/>
      <c r="S715" s="69"/>
      <c r="T715" s="69"/>
      <c r="U715" s="69"/>
      <c r="V715" s="69"/>
      <c r="W715" s="69"/>
      <c r="X715" s="69"/>
      <c r="Y715" s="69"/>
      <c r="Z715" s="69"/>
      <c r="AA715" s="69"/>
      <c r="AB715" s="69"/>
      <c r="AC715" s="69"/>
      <c r="AD715" s="69"/>
      <c r="AE715" s="69"/>
      <c r="AF715" s="69"/>
    </row>
    <row r="716" spans="1:32" ht="15.75" customHeight="1" x14ac:dyDescent="0.3">
      <c r="A716" s="433"/>
      <c r="B716" s="433"/>
      <c r="C716" s="69"/>
      <c r="D716" s="69"/>
      <c r="E716" s="69"/>
      <c r="F716" s="69"/>
      <c r="G716" s="69"/>
      <c r="H716" s="69"/>
      <c r="I716" s="69"/>
      <c r="J716" s="69"/>
      <c r="K716" s="448"/>
      <c r="L716" s="448"/>
      <c r="M716" s="448"/>
      <c r="N716" s="69"/>
      <c r="O716" s="69"/>
      <c r="P716" s="69"/>
      <c r="Q716" s="69"/>
      <c r="R716" s="69"/>
      <c r="S716" s="69"/>
      <c r="T716" s="69"/>
      <c r="U716" s="69"/>
      <c r="V716" s="69"/>
      <c r="W716" s="69"/>
      <c r="X716" s="69"/>
      <c r="Y716" s="69"/>
      <c r="Z716" s="69"/>
      <c r="AA716" s="69"/>
      <c r="AB716" s="69"/>
      <c r="AC716" s="69"/>
      <c r="AD716" s="69"/>
      <c r="AE716" s="69"/>
      <c r="AF716" s="69"/>
    </row>
    <row r="717" spans="1:32" ht="15.75" customHeight="1" x14ac:dyDescent="0.3">
      <c r="A717" s="433"/>
      <c r="B717" s="433"/>
      <c r="C717" s="69"/>
      <c r="D717" s="69"/>
      <c r="E717" s="69"/>
      <c r="F717" s="69"/>
      <c r="G717" s="69"/>
      <c r="H717" s="69"/>
      <c r="I717" s="69"/>
      <c r="J717" s="69"/>
      <c r="K717" s="448"/>
      <c r="L717" s="448"/>
      <c r="M717" s="448"/>
      <c r="N717" s="69"/>
      <c r="O717" s="69"/>
      <c r="P717" s="69"/>
      <c r="Q717" s="69"/>
      <c r="R717" s="69"/>
      <c r="S717" s="69"/>
      <c r="T717" s="69"/>
      <c r="U717" s="69"/>
      <c r="V717" s="69"/>
      <c r="W717" s="69"/>
      <c r="X717" s="69"/>
      <c r="Y717" s="69"/>
      <c r="Z717" s="69"/>
      <c r="AA717" s="69"/>
      <c r="AB717" s="69"/>
      <c r="AC717" s="69"/>
      <c r="AD717" s="69"/>
      <c r="AE717" s="69"/>
      <c r="AF717" s="69"/>
    </row>
    <row r="718" spans="1:32" ht="15.75" customHeight="1" x14ac:dyDescent="0.3">
      <c r="A718" s="433"/>
      <c r="B718" s="433"/>
      <c r="C718" s="69"/>
      <c r="D718" s="69"/>
      <c r="E718" s="69"/>
      <c r="F718" s="69"/>
      <c r="G718" s="69"/>
      <c r="H718" s="69"/>
      <c r="I718" s="69"/>
      <c r="J718" s="69"/>
      <c r="K718" s="448"/>
      <c r="L718" s="448"/>
      <c r="M718" s="448"/>
      <c r="N718" s="69"/>
      <c r="O718" s="69"/>
      <c r="P718" s="69"/>
      <c r="Q718" s="69"/>
      <c r="R718" s="69"/>
      <c r="S718" s="69"/>
      <c r="T718" s="69"/>
      <c r="U718" s="69"/>
      <c r="V718" s="69"/>
      <c r="W718" s="69"/>
      <c r="X718" s="69"/>
      <c r="Y718" s="69"/>
      <c r="Z718" s="69"/>
      <c r="AA718" s="69"/>
      <c r="AB718" s="69"/>
      <c r="AC718" s="69"/>
      <c r="AD718" s="69"/>
      <c r="AE718" s="69"/>
      <c r="AF718" s="69"/>
    </row>
    <row r="719" spans="1:32" ht="15.75" customHeight="1" x14ac:dyDescent="0.3">
      <c r="A719" s="433"/>
      <c r="B719" s="433"/>
      <c r="C719" s="69"/>
      <c r="D719" s="69"/>
      <c r="E719" s="69"/>
      <c r="F719" s="69"/>
      <c r="G719" s="69"/>
      <c r="H719" s="69"/>
      <c r="I719" s="69"/>
      <c r="J719" s="69"/>
      <c r="K719" s="448"/>
      <c r="L719" s="448"/>
      <c r="M719" s="448"/>
      <c r="N719" s="69"/>
      <c r="O719" s="69"/>
      <c r="P719" s="69"/>
      <c r="Q719" s="69"/>
      <c r="R719" s="69"/>
      <c r="S719" s="69"/>
      <c r="T719" s="69"/>
      <c r="U719" s="69"/>
      <c r="V719" s="69"/>
      <c r="W719" s="69"/>
      <c r="X719" s="69"/>
      <c r="Y719" s="69"/>
      <c r="Z719" s="69"/>
      <c r="AA719" s="69"/>
      <c r="AB719" s="69"/>
      <c r="AC719" s="69"/>
      <c r="AD719" s="69"/>
      <c r="AE719" s="69"/>
      <c r="AF719" s="69"/>
    </row>
    <row r="720" spans="1:32" ht="15.75" customHeight="1" x14ac:dyDescent="0.3">
      <c r="A720" s="433"/>
      <c r="B720" s="433"/>
      <c r="C720" s="69"/>
      <c r="D720" s="69"/>
      <c r="E720" s="69"/>
      <c r="F720" s="69"/>
      <c r="G720" s="69"/>
      <c r="H720" s="69"/>
      <c r="I720" s="69"/>
      <c r="J720" s="69"/>
      <c r="K720" s="448"/>
      <c r="L720" s="448"/>
      <c r="M720" s="448"/>
      <c r="N720" s="69"/>
      <c r="O720" s="69"/>
      <c r="P720" s="69"/>
      <c r="Q720" s="69"/>
      <c r="R720" s="69"/>
      <c r="S720" s="69"/>
      <c r="T720" s="69"/>
      <c r="U720" s="69"/>
      <c r="V720" s="69"/>
      <c r="W720" s="69"/>
      <c r="X720" s="69"/>
      <c r="Y720" s="69"/>
      <c r="Z720" s="69"/>
      <c r="AA720" s="69"/>
      <c r="AB720" s="69"/>
      <c r="AC720" s="69"/>
      <c r="AD720" s="69"/>
      <c r="AE720" s="69"/>
      <c r="AF720" s="69"/>
    </row>
    <row r="721" spans="1:32" ht="15.75" customHeight="1" x14ac:dyDescent="0.3">
      <c r="A721" s="433"/>
      <c r="B721" s="433"/>
      <c r="C721" s="69"/>
      <c r="D721" s="69"/>
      <c r="E721" s="69"/>
      <c r="F721" s="69"/>
      <c r="G721" s="69"/>
      <c r="H721" s="69"/>
      <c r="I721" s="69"/>
      <c r="J721" s="69"/>
      <c r="K721" s="448"/>
      <c r="L721" s="448"/>
      <c r="M721" s="448"/>
      <c r="N721" s="69"/>
      <c r="O721" s="69"/>
      <c r="P721" s="69"/>
      <c r="Q721" s="69"/>
      <c r="R721" s="69"/>
      <c r="S721" s="69"/>
      <c r="T721" s="69"/>
      <c r="U721" s="69"/>
      <c r="V721" s="69"/>
      <c r="W721" s="69"/>
      <c r="X721" s="69"/>
      <c r="Y721" s="69"/>
      <c r="Z721" s="69"/>
      <c r="AA721" s="69"/>
      <c r="AB721" s="69"/>
      <c r="AC721" s="69"/>
      <c r="AD721" s="69"/>
      <c r="AE721" s="69"/>
      <c r="AF721" s="69"/>
    </row>
    <row r="722" spans="1:32" ht="15.75" customHeight="1" x14ac:dyDescent="0.3">
      <c r="A722" s="433"/>
      <c r="B722" s="433"/>
      <c r="C722" s="69"/>
      <c r="D722" s="69"/>
      <c r="E722" s="69"/>
      <c r="F722" s="69"/>
      <c r="G722" s="69"/>
      <c r="H722" s="69"/>
      <c r="I722" s="69"/>
      <c r="J722" s="69"/>
      <c r="K722" s="448"/>
      <c r="L722" s="448"/>
      <c r="M722" s="448"/>
      <c r="N722" s="69"/>
      <c r="O722" s="69"/>
      <c r="P722" s="69"/>
      <c r="Q722" s="69"/>
      <c r="R722" s="69"/>
      <c r="S722" s="69"/>
      <c r="T722" s="69"/>
      <c r="U722" s="69"/>
      <c r="V722" s="69"/>
      <c r="W722" s="69"/>
      <c r="X722" s="69"/>
      <c r="Y722" s="69"/>
      <c r="Z722" s="69"/>
      <c r="AA722" s="69"/>
      <c r="AB722" s="69"/>
      <c r="AC722" s="69"/>
      <c r="AD722" s="69"/>
      <c r="AE722" s="69"/>
      <c r="AF722" s="69"/>
    </row>
    <row r="723" spans="1:32" ht="15.75" customHeight="1" x14ac:dyDescent="0.3">
      <c r="A723" s="433"/>
      <c r="B723" s="433"/>
      <c r="C723" s="69"/>
      <c r="D723" s="69"/>
      <c r="E723" s="69"/>
      <c r="F723" s="69"/>
      <c r="G723" s="69"/>
      <c r="H723" s="69"/>
      <c r="I723" s="69"/>
      <c r="J723" s="69"/>
      <c r="K723" s="448"/>
      <c r="L723" s="448"/>
      <c r="M723" s="448"/>
      <c r="N723" s="69"/>
      <c r="O723" s="69"/>
      <c r="P723" s="69"/>
      <c r="Q723" s="69"/>
      <c r="R723" s="69"/>
      <c r="S723" s="69"/>
      <c r="T723" s="69"/>
      <c r="U723" s="69"/>
      <c r="V723" s="69"/>
      <c r="W723" s="69"/>
      <c r="X723" s="69"/>
      <c r="Y723" s="69"/>
      <c r="Z723" s="69"/>
      <c r="AA723" s="69"/>
      <c r="AB723" s="69"/>
      <c r="AC723" s="69"/>
      <c r="AD723" s="69"/>
      <c r="AE723" s="69"/>
      <c r="AF723" s="69"/>
    </row>
    <row r="724" spans="1:32" ht="15.75" customHeight="1" x14ac:dyDescent="0.3">
      <c r="A724" s="433"/>
      <c r="B724" s="433"/>
      <c r="C724" s="69"/>
      <c r="D724" s="69"/>
      <c r="E724" s="69"/>
      <c r="F724" s="69"/>
      <c r="G724" s="69"/>
      <c r="H724" s="69"/>
      <c r="I724" s="69"/>
      <c r="J724" s="69"/>
      <c r="K724" s="448"/>
      <c r="L724" s="448"/>
      <c r="M724" s="448"/>
      <c r="N724" s="69"/>
      <c r="O724" s="69"/>
      <c r="P724" s="69"/>
      <c r="Q724" s="69"/>
      <c r="R724" s="69"/>
      <c r="S724" s="69"/>
      <c r="T724" s="69"/>
      <c r="U724" s="69"/>
      <c r="V724" s="69"/>
      <c r="W724" s="69"/>
      <c r="X724" s="69"/>
      <c r="Y724" s="69"/>
      <c r="Z724" s="69"/>
      <c r="AA724" s="69"/>
      <c r="AB724" s="69"/>
      <c r="AC724" s="69"/>
      <c r="AD724" s="69"/>
      <c r="AE724" s="69"/>
      <c r="AF724" s="69"/>
    </row>
    <row r="725" spans="1:32" ht="15.75" customHeight="1" x14ac:dyDescent="0.3">
      <c r="A725" s="433"/>
      <c r="B725" s="433"/>
      <c r="C725" s="69"/>
      <c r="D725" s="69"/>
      <c r="E725" s="69"/>
      <c r="F725" s="69"/>
      <c r="G725" s="69"/>
      <c r="H725" s="69"/>
      <c r="I725" s="69"/>
      <c r="J725" s="69"/>
      <c r="K725" s="448"/>
      <c r="L725" s="448"/>
      <c r="M725" s="448"/>
      <c r="N725" s="69"/>
      <c r="O725" s="69"/>
      <c r="P725" s="69"/>
      <c r="Q725" s="69"/>
      <c r="R725" s="69"/>
      <c r="S725" s="69"/>
      <c r="T725" s="69"/>
      <c r="U725" s="69"/>
      <c r="V725" s="69"/>
      <c r="W725" s="69"/>
      <c r="X725" s="69"/>
      <c r="Y725" s="69"/>
      <c r="Z725" s="69"/>
      <c r="AA725" s="69"/>
      <c r="AB725" s="69"/>
      <c r="AC725" s="69"/>
      <c r="AD725" s="69"/>
      <c r="AE725" s="69"/>
      <c r="AF725" s="69"/>
    </row>
    <row r="726" spans="1:32" ht="15.75" customHeight="1" x14ac:dyDescent="0.3">
      <c r="A726" s="433"/>
      <c r="B726" s="433"/>
      <c r="C726" s="69"/>
      <c r="D726" s="69"/>
      <c r="E726" s="69"/>
      <c r="F726" s="69"/>
      <c r="G726" s="69"/>
      <c r="H726" s="69"/>
      <c r="I726" s="69"/>
      <c r="J726" s="69"/>
      <c r="K726" s="448"/>
      <c r="L726" s="448"/>
      <c r="M726" s="448"/>
      <c r="N726" s="69"/>
      <c r="O726" s="69"/>
      <c r="P726" s="69"/>
      <c r="Q726" s="69"/>
      <c r="R726" s="69"/>
      <c r="S726" s="69"/>
      <c r="T726" s="69"/>
      <c r="U726" s="69"/>
      <c r="V726" s="69"/>
      <c r="W726" s="69"/>
      <c r="X726" s="69"/>
      <c r="Y726" s="69"/>
      <c r="Z726" s="69"/>
      <c r="AA726" s="69"/>
      <c r="AB726" s="69"/>
      <c r="AC726" s="69"/>
      <c r="AD726" s="69"/>
      <c r="AE726" s="69"/>
      <c r="AF726" s="69"/>
    </row>
    <row r="727" spans="1:32" ht="15.75" customHeight="1" x14ac:dyDescent="0.3">
      <c r="A727" s="433"/>
      <c r="B727" s="433"/>
      <c r="C727" s="69"/>
      <c r="D727" s="69"/>
      <c r="E727" s="69"/>
      <c r="F727" s="69"/>
      <c r="G727" s="69"/>
      <c r="H727" s="69"/>
      <c r="I727" s="69"/>
      <c r="J727" s="69"/>
      <c r="K727" s="448"/>
      <c r="L727" s="448"/>
      <c r="M727" s="448"/>
      <c r="N727" s="69"/>
      <c r="O727" s="69"/>
      <c r="P727" s="69"/>
      <c r="Q727" s="69"/>
      <c r="R727" s="69"/>
      <c r="S727" s="69"/>
      <c r="T727" s="69"/>
      <c r="U727" s="69"/>
      <c r="V727" s="69"/>
      <c r="W727" s="69"/>
      <c r="X727" s="69"/>
      <c r="Y727" s="69"/>
      <c r="Z727" s="69"/>
      <c r="AA727" s="69"/>
      <c r="AB727" s="69"/>
      <c r="AC727" s="69"/>
      <c r="AD727" s="69"/>
      <c r="AE727" s="69"/>
      <c r="AF727" s="69"/>
    </row>
    <row r="728" spans="1:32" ht="15.75" customHeight="1" x14ac:dyDescent="0.3">
      <c r="A728" s="433"/>
      <c r="B728" s="433"/>
      <c r="C728" s="69"/>
      <c r="D728" s="69"/>
      <c r="E728" s="69"/>
      <c r="F728" s="69"/>
      <c r="G728" s="69"/>
      <c r="H728" s="69"/>
      <c r="I728" s="69"/>
      <c r="J728" s="69"/>
      <c r="K728" s="448"/>
      <c r="L728" s="448"/>
      <c r="M728" s="448"/>
      <c r="N728" s="69"/>
      <c r="O728" s="69"/>
      <c r="P728" s="69"/>
      <c r="Q728" s="69"/>
      <c r="R728" s="69"/>
      <c r="S728" s="69"/>
      <c r="T728" s="69"/>
      <c r="U728" s="69"/>
      <c r="V728" s="69"/>
      <c r="W728" s="69"/>
      <c r="X728" s="69"/>
      <c r="Y728" s="69"/>
      <c r="Z728" s="69"/>
      <c r="AA728" s="69"/>
      <c r="AB728" s="69"/>
      <c r="AC728" s="69"/>
      <c r="AD728" s="69"/>
      <c r="AE728" s="69"/>
      <c r="AF728" s="69"/>
    </row>
    <row r="729" spans="1:32" ht="15.75" customHeight="1" x14ac:dyDescent="0.3">
      <c r="A729" s="433"/>
      <c r="B729" s="433"/>
      <c r="C729" s="69"/>
      <c r="D729" s="69"/>
      <c r="E729" s="69"/>
      <c r="F729" s="69"/>
      <c r="G729" s="69"/>
      <c r="H729" s="69"/>
      <c r="I729" s="69"/>
      <c r="J729" s="69"/>
      <c r="K729" s="448"/>
      <c r="L729" s="448"/>
      <c r="M729" s="448"/>
      <c r="N729" s="69"/>
      <c r="O729" s="69"/>
      <c r="P729" s="69"/>
      <c r="Q729" s="69"/>
      <c r="R729" s="69"/>
      <c r="S729" s="69"/>
      <c r="T729" s="69"/>
      <c r="U729" s="69"/>
      <c r="V729" s="69"/>
      <c r="W729" s="69"/>
      <c r="X729" s="69"/>
      <c r="Y729" s="69"/>
      <c r="Z729" s="69"/>
      <c r="AA729" s="69"/>
      <c r="AB729" s="69"/>
      <c r="AC729" s="69"/>
      <c r="AD729" s="69"/>
      <c r="AE729" s="69"/>
      <c r="AF729" s="69"/>
    </row>
    <row r="730" spans="1:32" ht="15.75" customHeight="1" x14ac:dyDescent="0.3">
      <c r="A730" s="433"/>
      <c r="B730" s="433"/>
      <c r="C730" s="69"/>
      <c r="D730" s="69"/>
      <c r="E730" s="69"/>
      <c r="F730" s="69"/>
      <c r="G730" s="69"/>
      <c r="H730" s="69"/>
      <c r="I730" s="69"/>
      <c r="J730" s="69"/>
      <c r="K730" s="448"/>
      <c r="L730" s="448"/>
      <c r="M730" s="448"/>
      <c r="N730" s="69"/>
      <c r="O730" s="69"/>
      <c r="P730" s="69"/>
      <c r="Q730" s="69"/>
      <c r="R730" s="69"/>
      <c r="S730" s="69"/>
      <c r="T730" s="69"/>
      <c r="U730" s="69"/>
      <c r="V730" s="69"/>
      <c r="W730" s="69"/>
      <c r="X730" s="69"/>
      <c r="Y730" s="69"/>
      <c r="Z730" s="69"/>
      <c r="AA730" s="69"/>
      <c r="AB730" s="69"/>
      <c r="AC730" s="69"/>
      <c r="AD730" s="69"/>
      <c r="AE730" s="69"/>
      <c r="AF730" s="69"/>
    </row>
    <row r="731" spans="1:32" ht="15.75" customHeight="1" x14ac:dyDescent="0.3">
      <c r="A731" s="433"/>
      <c r="B731" s="433"/>
      <c r="C731" s="69"/>
      <c r="D731" s="69"/>
      <c r="E731" s="69"/>
      <c r="F731" s="69"/>
      <c r="G731" s="69"/>
      <c r="H731" s="69"/>
      <c r="I731" s="69"/>
      <c r="J731" s="69"/>
      <c r="K731" s="448"/>
      <c r="L731" s="448"/>
      <c r="M731" s="448"/>
      <c r="N731" s="69"/>
      <c r="O731" s="69"/>
      <c r="P731" s="69"/>
      <c r="Q731" s="69"/>
      <c r="R731" s="69"/>
      <c r="S731" s="69"/>
      <c r="T731" s="69"/>
      <c r="U731" s="69"/>
      <c r="V731" s="69"/>
      <c r="W731" s="69"/>
      <c r="X731" s="69"/>
      <c r="Y731" s="69"/>
      <c r="Z731" s="69"/>
      <c r="AA731" s="69"/>
      <c r="AB731" s="69"/>
      <c r="AC731" s="69"/>
      <c r="AD731" s="69"/>
      <c r="AE731" s="69"/>
      <c r="AF731" s="69"/>
    </row>
    <row r="732" spans="1:32" ht="15.75" customHeight="1" x14ac:dyDescent="0.3">
      <c r="A732" s="433"/>
      <c r="B732" s="433"/>
      <c r="C732" s="69"/>
      <c r="D732" s="69"/>
      <c r="E732" s="69"/>
      <c r="F732" s="69"/>
      <c r="G732" s="69"/>
      <c r="H732" s="69"/>
      <c r="I732" s="69"/>
      <c r="J732" s="69"/>
      <c r="K732" s="448"/>
      <c r="L732" s="448"/>
      <c r="M732" s="448"/>
      <c r="N732" s="69"/>
      <c r="O732" s="69"/>
      <c r="P732" s="69"/>
      <c r="Q732" s="69"/>
      <c r="R732" s="69"/>
      <c r="S732" s="69"/>
      <c r="T732" s="69"/>
      <c r="U732" s="69"/>
      <c r="V732" s="69"/>
      <c r="W732" s="69"/>
      <c r="X732" s="69"/>
      <c r="Y732" s="69"/>
      <c r="Z732" s="69"/>
      <c r="AA732" s="69"/>
      <c r="AB732" s="69"/>
      <c r="AC732" s="69"/>
      <c r="AD732" s="69"/>
      <c r="AE732" s="69"/>
      <c r="AF732" s="69"/>
    </row>
    <row r="733" spans="1:32" ht="15.75" customHeight="1" x14ac:dyDescent="0.3">
      <c r="A733" s="433"/>
      <c r="B733" s="433"/>
      <c r="C733" s="69"/>
      <c r="D733" s="69"/>
      <c r="E733" s="69"/>
      <c r="F733" s="69"/>
      <c r="G733" s="69"/>
      <c r="H733" s="69"/>
      <c r="I733" s="69"/>
      <c r="J733" s="69"/>
      <c r="K733" s="448"/>
      <c r="L733" s="448"/>
      <c r="M733" s="448"/>
      <c r="N733" s="69"/>
      <c r="O733" s="69"/>
      <c r="P733" s="69"/>
      <c r="Q733" s="69"/>
      <c r="R733" s="69"/>
      <c r="S733" s="69"/>
      <c r="T733" s="69"/>
      <c r="U733" s="69"/>
      <c r="V733" s="69"/>
      <c r="W733" s="69"/>
      <c r="X733" s="69"/>
      <c r="Y733" s="69"/>
      <c r="Z733" s="69"/>
      <c r="AA733" s="69"/>
      <c r="AB733" s="69"/>
      <c r="AC733" s="69"/>
      <c r="AD733" s="69"/>
      <c r="AE733" s="69"/>
      <c r="AF733" s="69"/>
    </row>
    <row r="734" spans="1:32" ht="15.75" customHeight="1" x14ac:dyDescent="0.3">
      <c r="A734" s="433"/>
      <c r="B734" s="433"/>
      <c r="C734" s="69"/>
      <c r="D734" s="69"/>
      <c r="E734" s="69"/>
      <c r="F734" s="69"/>
      <c r="G734" s="69"/>
      <c r="H734" s="69"/>
      <c r="I734" s="69"/>
      <c r="J734" s="69"/>
      <c r="K734" s="448"/>
      <c r="L734" s="448"/>
      <c r="M734" s="448"/>
      <c r="N734" s="69"/>
      <c r="O734" s="69"/>
      <c r="P734" s="69"/>
      <c r="Q734" s="69"/>
      <c r="R734" s="69"/>
      <c r="S734" s="69"/>
      <c r="T734" s="69"/>
      <c r="U734" s="69"/>
      <c r="V734" s="69"/>
      <c r="W734" s="69"/>
      <c r="X734" s="69"/>
      <c r="Y734" s="69"/>
      <c r="Z734" s="69"/>
      <c r="AA734" s="69"/>
      <c r="AB734" s="69"/>
      <c r="AC734" s="69"/>
      <c r="AD734" s="69"/>
      <c r="AE734" s="69"/>
      <c r="AF734" s="69"/>
    </row>
    <row r="735" spans="1:32" ht="15.75" customHeight="1" x14ac:dyDescent="0.3">
      <c r="A735" s="433"/>
      <c r="B735" s="433"/>
      <c r="C735" s="69"/>
      <c r="D735" s="69"/>
      <c r="E735" s="69"/>
      <c r="F735" s="69"/>
      <c r="G735" s="69"/>
      <c r="H735" s="69"/>
      <c r="I735" s="69"/>
      <c r="J735" s="69"/>
      <c r="K735" s="448"/>
      <c r="L735" s="448"/>
      <c r="M735" s="448"/>
      <c r="N735" s="69"/>
      <c r="O735" s="69"/>
      <c r="P735" s="69"/>
      <c r="Q735" s="69"/>
      <c r="R735" s="69"/>
      <c r="S735" s="69"/>
      <c r="T735" s="69"/>
      <c r="U735" s="69"/>
      <c r="V735" s="69"/>
      <c r="W735" s="69"/>
      <c r="X735" s="69"/>
      <c r="Y735" s="69"/>
      <c r="Z735" s="69"/>
      <c r="AA735" s="69"/>
      <c r="AB735" s="69"/>
      <c r="AC735" s="69"/>
      <c r="AD735" s="69"/>
      <c r="AE735" s="69"/>
      <c r="AF735" s="69"/>
    </row>
    <row r="736" spans="1:32" ht="15.75" customHeight="1" x14ac:dyDescent="0.3">
      <c r="A736" s="433"/>
      <c r="B736" s="433"/>
      <c r="C736" s="69"/>
      <c r="D736" s="69"/>
      <c r="E736" s="69"/>
      <c r="F736" s="69"/>
      <c r="G736" s="69"/>
      <c r="H736" s="69"/>
      <c r="I736" s="69"/>
      <c r="J736" s="69"/>
      <c r="K736" s="448"/>
      <c r="L736" s="448"/>
      <c r="M736" s="448"/>
      <c r="N736" s="69"/>
      <c r="O736" s="69"/>
      <c r="P736" s="69"/>
      <c r="Q736" s="69"/>
      <c r="R736" s="69"/>
      <c r="S736" s="69"/>
      <c r="T736" s="69"/>
      <c r="U736" s="69"/>
      <c r="V736" s="69"/>
      <c r="W736" s="69"/>
      <c r="X736" s="69"/>
      <c r="Y736" s="69"/>
      <c r="Z736" s="69"/>
      <c r="AA736" s="69"/>
      <c r="AB736" s="69"/>
      <c r="AC736" s="69"/>
      <c r="AD736" s="69"/>
      <c r="AE736" s="69"/>
      <c r="AF736" s="69"/>
    </row>
    <row r="737" spans="1:32" ht="15.75" customHeight="1" x14ac:dyDescent="0.3">
      <c r="A737" s="433"/>
      <c r="B737" s="433"/>
      <c r="C737" s="69"/>
      <c r="D737" s="69"/>
      <c r="E737" s="69"/>
      <c r="F737" s="69"/>
      <c r="G737" s="69"/>
      <c r="H737" s="69"/>
      <c r="I737" s="69"/>
      <c r="J737" s="69"/>
      <c r="K737" s="448"/>
      <c r="L737" s="448"/>
      <c r="M737" s="448"/>
      <c r="N737" s="69"/>
      <c r="O737" s="69"/>
      <c r="P737" s="69"/>
      <c r="Q737" s="69"/>
      <c r="R737" s="69"/>
      <c r="S737" s="69"/>
      <c r="T737" s="69"/>
      <c r="U737" s="69"/>
      <c r="V737" s="69"/>
      <c r="W737" s="69"/>
      <c r="X737" s="69"/>
      <c r="Y737" s="69"/>
      <c r="Z737" s="69"/>
      <c r="AA737" s="69"/>
      <c r="AB737" s="69"/>
      <c r="AC737" s="69"/>
      <c r="AD737" s="69"/>
      <c r="AE737" s="69"/>
      <c r="AF737" s="69"/>
    </row>
    <row r="738" spans="1:32" ht="15.75" customHeight="1" x14ac:dyDescent="0.3">
      <c r="A738" s="433"/>
      <c r="B738" s="433"/>
      <c r="C738" s="69"/>
      <c r="D738" s="69"/>
      <c r="E738" s="69"/>
      <c r="F738" s="69"/>
      <c r="G738" s="69"/>
      <c r="H738" s="69"/>
      <c r="I738" s="69"/>
      <c r="J738" s="69"/>
      <c r="K738" s="448"/>
      <c r="L738" s="448"/>
      <c r="M738" s="448"/>
      <c r="N738" s="69"/>
      <c r="O738" s="69"/>
      <c r="P738" s="69"/>
      <c r="Q738" s="69"/>
      <c r="R738" s="69"/>
      <c r="S738" s="69"/>
      <c r="T738" s="69"/>
      <c r="U738" s="69"/>
      <c r="V738" s="69"/>
      <c r="W738" s="69"/>
      <c r="X738" s="69"/>
      <c r="Y738" s="69"/>
      <c r="Z738" s="69"/>
      <c r="AA738" s="69"/>
      <c r="AB738" s="69"/>
      <c r="AC738" s="69"/>
      <c r="AD738" s="69"/>
      <c r="AE738" s="69"/>
      <c r="AF738" s="69"/>
    </row>
    <row r="739" spans="1:32" ht="15.75" customHeight="1" x14ac:dyDescent="0.3">
      <c r="A739" s="433"/>
      <c r="B739" s="433"/>
      <c r="C739" s="69"/>
      <c r="D739" s="69"/>
      <c r="E739" s="69"/>
      <c r="F739" s="69"/>
      <c r="G739" s="69"/>
      <c r="H739" s="69"/>
      <c r="I739" s="69"/>
      <c r="J739" s="69"/>
      <c r="K739" s="448"/>
      <c r="L739" s="448"/>
      <c r="M739" s="448"/>
      <c r="N739" s="69"/>
      <c r="O739" s="69"/>
      <c r="P739" s="69"/>
      <c r="Q739" s="69"/>
      <c r="R739" s="69"/>
      <c r="S739" s="69"/>
      <c r="T739" s="69"/>
      <c r="U739" s="69"/>
      <c r="V739" s="69"/>
      <c r="W739" s="69"/>
      <c r="X739" s="69"/>
      <c r="Y739" s="69"/>
      <c r="Z739" s="69"/>
      <c r="AA739" s="69"/>
      <c r="AB739" s="69"/>
      <c r="AC739" s="69"/>
      <c r="AD739" s="69"/>
      <c r="AE739" s="69"/>
      <c r="AF739" s="69"/>
    </row>
    <row r="740" spans="1:32" ht="15.75" customHeight="1" x14ac:dyDescent="0.3">
      <c r="A740" s="433"/>
      <c r="B740" s="433"/>
      <c r="C740" s="69"/>
      <c r="D740" s="69"/>
      <c r="E740" s="69"/>
      <c r="F740" s="69"/>
      <c r="G740" s="69"/>
      <c r="H740" s="69"/>
      <c r="I740" s="69"/>
      <c r="J740" s="69"/>
      <c r="K740" s="448"/>
      <c r="L740" s="448"/>
      <c r="M740" s="448"/>
      <c r="N740" s="69"/>
      <c r="O740" s="69"/>
      <c r="P740" s="69"/>
      <c r="Q740" s="69"/>
      <c r="R740" s="69"/>
      <c r="S740" s="69"/>
      <c r="T740" s="69"/>
      <c r="U740" s="69"/>
      <c r="V740" s="69"/>
      <c r="W740" s="69"/>
      <c r="X740" s="69"/>
      <c r="Y740" s="69"/>
      <c r="Z740" s="69"/>
      <c r="AA740" s="69"/>
      <c r="AB740" s="69"/>
      <c r="AC740" s="69"/>
      <c r="AD740" s="69"/>
      <c r="AE740" s="69"/>
      <c r="AF740" s="69"/>
    </row>
    <row r="741" spans="1:32" ht="15.75" customHeight="1" x14ac:dyDescent="0.3">
      <c r="A741" s="433"/>
      <c r="B741" s="433"/>
      <c r="C741" s="69"/>
      <c r="D741" s="69"/>
      <c r="E741" s="69"/>
      <c r="F741" s="69"/>
      <c r="G741" s="69"/>
      <c r="H741" s="69"/>
      <c r="I741" s="69"/>
      <c r="J741" s="69"/>
      <c r="K741" s="448"/>
      <c r="L741" s="448"/>
      <c r="M741" s="448"/>
      <c r="N741" s="69"/>
      <c r="O741" s="69"/>
      <c r="P741" s="69"/>
      <c r="Q741" s="69"/>
      <c r="R741" s="69"/>
      <c r="S741" s="69"/>
      <c r="T741" s="69"/>
      <c r="U741" s="69"/>
      <c r="V741" s="69"/>
      <c r="W741" s="69"/>
      <c r="X741" s="69"/>
      <c r="Y741" s="69"/>
      <c r="Z741" s="69"/>
      <c r="AA741" s="69"/>
      <c r="AB741" s="69"/>
      <c r="AC741" s="69"/>
      <c r="AD741" s="69"/>
      <c r="AE741" s="69"/>
      <c r="AF741" s="69"/>
    </row>
    <row r="742" spans="1:32" ht="15.75" customHeight="1" x14ac:dyDescent="0.3">
      <c r="A742" s="433"/>
      <c r="B742" s="433"/>
      <c r="C742" s="69"/>
      <c r="D742" s="69"/>
      <c r="E742" s="69"/>
      <c r="F742" s="69"/>
      <c r="G742" s="69"/>
      <c r="H742" s="69"/>
      <c r="I742" s="69"/>
      <c r="J742" s="69"/>
      <c r="K742" s="448"/>
      <c r="L742" s="448"/>
      <c r="M742" s="448"/>
      <c r="N742" s="69"/>
      <c r="O742" s="69"/>
      <c r="P742" s="69"/>
      <c r="Q742" s="69"/>
      <c r="R742" s="69"/>
      <c r="S742" s="69"/>
      <c r="T742" s="69"/>
      <c r="U742" s="69"/>
      <c r="V742" s="69"/>
      <c r="W742" s="69"/>
      <c r="X742" s="69"/>
      <c r="Y742" s="69"/>
      <c r="Z742" s="69"/>
      <c r="AA742" s="69"/>
      <c r="AB742" s="69"/>
      <c r="AC742" s="69"/>
      <c r="AD742" s="69"/>
      <c r="AE742" s="69"/>
      <c r="AF742" s="69"/>
    </row>
    <row r="743" spans="1:32" ht="15.75" customHeight="1" x14ac:dyDescent="0.3">
      <c r="A743" s="433"/>
      <c r="B743" s="433"/>
      <c r="C743" s="69"/>
      <c r="D743" s="69"/>
      <c r="E743" s="69"/>
      <c r="F743" s="69"/>
      <c r="G743" s="69"/>
      <c r="H743" s="69"/>
      <c r="I743" s="69"/>
      <c r="J743" s="69"/>
      <c r="K743" s="448"/>
      <c r="L743" s="448"/>
      <c r="M743" s="448"/>
      <c r="N743" s="69"/>
      <c r="O743" s="69"/>
      <c r="P743" s="69"/>
      <c r="Q743" s="69"/>
      <c r="R743" s="69"/>
      <c r="S743" s="69"/>
      <c r="T743" s="69"/>
      <c r="U743" s="69"/>
      <c r="V743" s="69"/>
      <c r="W743" s="69"/>
      <c r="X743" s="69"/>
      <c r="Y743" s="69"/>
      <c r="Z743" s="69"/>
      <c r="AA743" s="69"/>
      <c r="AB743" s="69"/>
      <c r="AC743" s="69"/>
      <c r="AD743" s="69"/>
      <c r="AE743" s="69"/>
      <c r="AF743" s="69"/>
    </row>
    <row r="744" spans="1:32" ht="15.75" customHeight="1" x14ac:dyDescent="0.3">
      <c r="A744" s="433"/>
      <c r="B744" s="433"/>
      <c r="C744" s="69"/>
      <c r="D744" s="69"/>
      <c r="E744" s="69"/>
      <c r="F744" s="69"/>
      <c r="G744" s="69"/>
      <c r="H744" s="69"/>
      <c r="I744" s="69"/>
      <c r="J744" s="69"/>
      <c r="K744" s="448"/>
      <c r="L744" s="448"/>
      <c r="M744" s="448"/>
      <c r="N744" s="69"/>
      <c r="O744" s="69"/>
      <c r="P744" s="69"/>
      <c r="Q744" s="69"/>
      <c r="R744" s="69"/>
      <c r="S744" s="69"/>
      <c r="T744" s="69"/>
      <c r="U744" s="69"/>
      <c r="V744" s="69"/>
      <c r="W744" s="69"/>
      <c r="X744" s="69"/>
      <c r="Y744" s="69"/>
      <c r="Z744" s="69"/>
      <c r="AA744" s="69"/>
      <c r="AB744" s="69"/>
      <c r="AC744" s="69"/>
      <c r="AD744" s="69"/>
      <c r="AE744" s="69"/>
      <c r="AF744" s="69"/>
    </row>
    <row r="745" spans="1:32" ht="15.75" customHeight="1" x14ac:dyDescent="0.3">
      <c r="A745" s="433"/>
      <c r="B745" s="433"/>
      <c r="C745" s="69"/>
      <c r="D745" s="69"/>
      <c r="E745" s="69"/>
      <c r="F745" s="69"/>
      <c r="G745" s="69"/>
      <c r="H745" s="69"/>
      <c r="I745" s="69"/>
      <c r="J745" s="69"/>
      <c r="K745" s="448"/>
      <c r="L745" s="448"/>
      <c r="M745" s="448"/>
      <c r="N745" s="69"/>
      <c r="O745" s="69"/>
      <c r="P745" s="69"/>
      <c r="Q745" s="69"/>
      <c r="R745" s="69"/>
      <c r="S745" s="69"/>
      <c r="T745" s="69"/>
      <c r="U745" s="69"/>
      <c r="V745" s="69"/>
      <c r="W745" s="69"/>
      <c r="X745" s="69"/>
      <c r="Y745" s="69"/>
      <c r="Z745" s="69"/>
      <c r="AA745" s="69"/>
      <c r="AB745" s="69"/>
      <c r="AC745" s="69"/>
      <c r="AD745" s="69"/>
      <c r="AE745" s="69"/>
      <c r="AF745" s="69"/>
    </row>
    <row r="746" spans="1:32" ht="15.75" customHeight="1" x14ac:dyDescent="0.3">
      <c r="A746" s="433"/>
      <c r="B746" s="433"/>
      <c r="C746" s="69"/>
      <c r="D746" s="69"/>
      <c r="E746" s="69"/>
      <c r="F746" s="69"/>
      <c r="G746" s="69"/>
      <c r="H746" s="69"/>
      <c r="I746" s="69"/>
      <c r="J746" s="69"/>
      <c r="K746" s="448"/>
      <c r="L746" s="448"/>
      <c r="M746" s="448"/>
      <c r="N746" s="69"/>
      <c r="O746" s="69"/>
      <c r="P746" s="69"/>
      <c r="Q746" s="69"/>
      <c r="R746" s="69"/>
      <c r="S746" s="69"/>
      <c r="T746" s="69"/>
      <c r="U746" s="69"/>
      <c r="V746" s="69"/>
      <c r="W746" s="69"/>
      <c r="X746" s="69"/>
      <c r="Y746" s="69"/>
      <c r="Z746" s="69"/>
      <c r="AA746" s="69"/>
      <c r="AB746" s="69"/>
      <c r="AC746" s="69"/>
      <c r="AD746" s="69"/>
      <c r="AE746" s="69"/>
      <c r="AF746" s="69"/>
    </row>
    <row r="747" spans="1:32" ht="15.75" customHeight="1" x14ac:dyDescent="0.3">
      <c r="A747" s="433"/>
      <c r="B747" s="433"/>
      <c r="C747" s="69"/>
      <c r="D747" s="69"/>
      <c r="E747" s="69"/>
      <c r="F747" s="69"/>
      <c r="G747" s="69"/>
      <c r="H747" s="69"/>
      <c r="I747" s="69"/>
      <c r="J747" s="69"/>
      <c r="K747" s="448"/>
      <c r="L747" s="448"/>
      <c r="M747" s="448"/>
      <c r="N747" s="69"/>
      <c r="O747" s="69"/>
      <c r="P747" s="69"/>
      <c r="Q747" s="69"/>
      <c r="R747" s="69"/>
      <c r="S747" s="69"/>
      <c r="T747" s="69"/>
      <c r="U747" s="69"/>
      <c r="V747" s="69"/>
      <c r="W747" s="69"/>
      <c r="X747" s="69"/>
      <c r="Y747" s="69"/>
      <c r="Z747" s="69"/>
      <c r="AA747" s="69"/>
      <c r="AB747" s="69"/>
      <c r="AC747" s="69"/>
      <c r="AD747" s="69"/>
      <c r="AE747" s="69"/>
      <c r="AF747" s="69"/>
    </row>
    <row r="748" spans="1:32" ht="15.75" customHeight="1" x14ac:dyDescent="0.3">
      <c r="A748" s="433"/>
      <c r="B748" s="433"/>
      <c r="C748" s="69"/>
      <c r="D748" s="69"/>
      <c r="E748" s="69"/>
      <c r="F748" s="69"/>
      <c r="G748" s="69"/>
      <c r="H748" s="69"/>
      <c r="I748" s="69"/>
      <c r="J748" s="69"/>
      <c r="K748" s="448"/>
      <c r="L748" s="448"/>
      <c r="M748" s="448"/>
      <c r="N748" s="69"/>
      <c r="O748" s="69"/>
      <c r="P748" s="69"/>
      <c r="Q748" s="69"/>
      <c r="R748" s="69"/>
      <c r="S748" s="69"/>
      <c r="T748" s="69"/>
      <c r="U748" s="69"/>
      <c r="V748" s="69"/>
      <c r="W748" s="69"/>
      <c r="X748" s="69"/>
      <c r="Y748" s="69"/>
      <c r="Z748" s="69"/>
      <c r="AA748" s="69"/>
      <c r="AB748" s="69"/>
      <c r="AC748" s="69"/>
      <c r="AD748" s="69"/>
      <c r="AE748" s="69"/>
      <c r="AF748" s="69"/>
    </row>
    <row r="749" spans="1:32" ht="15.75" customHeight="1" x14ac:dyDescent="0.3">
      <c r="A749" s="433"/>
      <c r="B749" s="433"/>
      <c r="C749" s="69"/>
      <c r="D749" s="69"/>
      <c r="E749" s="69"/>
      <c r="F749" s="69"/>
      <c r="G749" s="69"/>
      <c r="H749" s="69"/>
      <c r="I749" s="69"/>
      <c r="J749" s="69"/>
      <c r="K749" s="448"/>
      <c r="L749" s="448"/>
      <c r="M749" s="448"/>
      <c r="N749" s="69"/>
      <c r="O749" s="69"/>
      <c r="P749" s="69"/>
      <c r="Q749" s="69"/>
      <c r="R749" s="69"/>
      <c r="S749" s="69"/>
      <c r="T749" s="69"/>
      <c r="U749" s="69"/>
      <c r="V749" s="69"/>
      <c r="W749" s="69"/>
      <c r="X749" s="69"/>
      <c r="Y749" s="69"/>
      <c r="Z749" s="69"/>
      <c r="AA749" s="69"/>
      <c r="AB749" s="69"/>
      <c r="AC749" s="69"/>
      <c r="AD749" s="69"/>
      <c r="AE749" s="69"/>
      <c r="AF749" s="69"/>
    </row>
    <row r="750" spans="1:32" ht="15.75" customHeight="1" x14ac:dyDescent="0.3">
      <c r="A750" s="433"/>
      <c r="B750" s="433"/>
      <c r="C750" s="69"/>
      <c r="D750" s="69"/>
      <c r="E750" s="69"/>
      <c r="F750" s="69"/>
      <c r="G750" s="69"/>
      <c r="H750" s="69"/>
      <c r="I750" s="69"/>
      <c r="J750" s="69"/>
      <c r="K750" s="448"/>
      <c r="L750" s="448"/>
      <c r="M750" s="448"/>
      <c r="N750" s="69"/>
      <c r="O750" s="69"/>
      <c r="P750" s="69"/>
      <c r="Q750" s="69"/>
      <c r="R750" s="69"/>
      <c r="S750" s="69"/>
      <c r="T750" s="69"/>
      <c r="U750" s="69"/>
      <c r="V750" s="69"/>
      <c r="W750" s="69"/>
      <c r="X750" s="69"/>
      <c r="Y750" s="69"/>
      <c r="Z750" s="69"/>
      <c r="AA750" s="69"/>
      <c r="AB750" s="69"/>
      <c r="AC750" s="69"/>
      <c r="AD750" s="69"/>
      <c r="AE750" s="69"/>
      <c r="AF750" s="69"/>
    </row>
    <row r="751" spans="1:32" ht="15.75" customHeight="1" x14ac:dyDescent="0.3">
      <c r="A751" s="433"/>
      <c r="B751" s="433"/>
      <c r="C751" s="69"/>
      <c r="D751" s="69"/>
      <c r="E751" s="69"/>
      <c r="F751" s="69"/>
      <c r="G751" s="69"/>
      <c r="H751" s="69"/>
      <c r="I751" s="69"/>
      <c r="J751" s="69"/>
      <c r="K751" s="448"/>
      <c r="L751" s="448"/>
      <c r="M751" s="448"/>
      <c r="N751" s="69"/>
      <c r="O751" s="69"/>
      <c r="P751" s="69"/>
      <c r="Q751" s="69"/>
      <c r="R751" s="69"/>
      <c r="S751" s="69"/>
      <c r="T751" s="69"/>
      <c r="U751" s="69"/>
      <c r="V751" s="69"/>
      <c r="W751" s="69"/>
      <c r="X751" s="69"/>
      <c r="Y751" s="69"/>
      <c r="Z751" s="69"/>
      <c r="AA751" s="69"/>
      <c r="AB751" s="69"/>
      <c r="AC751" s="69"/>
      <c r="AD751" s="69"/>
      <c r="AE751" s="69"/>
      <c r="AF751" s="69"/>
    </row>
    <row r="752" spans="1:32" ht="15.75" customHeight="1" x14ac:dyDescent="0.3">
      <c r="A752" s="433"/>
      <c r="B752" s="433"/>
      <c r="C752" s="69"/>
      <c r="D752" s="69"/>
      <c r="E752" s="69"/>
      <c r="F752" s="69"/>
      <c r="G752" s="69"/>
      <c r="H752" s="69"/>
      <c r="I752" s="69"/>
      <c r="J752" s="69"/>
      <c r="K752" s="448"/>
      <c r="L752" s="448"/>
      <c r="M752" s="448"/>
      <c r="N752" s="69"/>
      <c r="O752" s="69"/>
      <c r="P752" s="69"/>
      <c r="Q752" s="69"/>
      <c r="R752" s="69"/>
      <c r="S752" s="69"/>
      <c r="T752" s="69"/>
      <c r="U752" s="69"/>
      <c r="V752" s="69"/>
      <c r="W752" s="69"/>
      <c r="X752" s="69"/>
      <c r="Y752" s="69"/>
      <c r="Z752" s="69"/>
      <c r="AA752" s="69"/>
      <c r="AB752" s="69"/>
      <c r="AC752" s="69"/>
      <c r="AD752" s="69"/>
      <c r="AE752" s="69"/>
      <c r="AF752" s="69"/>
    </row>
    <row r="753" spans="1:32" ht="15.75" customHeight="1" x14ac:dyDescent="0.3">
      <c r="A753" s="433"/>
      <c r="B753" s="433"/>
      <c r="C753" s="69"/>
      <c r="D753" s="69"/>
      <c r="E753" s="69"/>
      <c r="F753" s="69"/>
      <c r="G753" s="69"/>
      <c r="H753" s="69"/>
      <c r="I753" s="69"/>
      <c r="J753" s="69"/>
      <c r="K753" s="448"/>
      <c r="L753" s="448"/>
      <c r="M753" s="448"/>
      <c r="N753" s="69"/>
      <c r="O753" s="69"/>
      <c r="P753" s="69"/>
      <c r="Q753" s="69"/>
      <c r="R753" s="69"/>
      <c r="S753" s="69"/>
      <c r="T753" s="69"/>
      <c r="U753" s="69"/>
      <c r="V753" s="69"/>
      <c r="W753" s="69"/>
      <c r="X753" s="69"/>
      <c r="Y753" s="69"/>
      <c r="Z753" s="69"/>
      <c r="AA753" s="69"/>
      <c r="AB753" s="69"/>
      <c r="AC753" s="69"/>
      <c r="AD753" s="69"/>
      <c r="AE753" s="69"/>
      <c r="AF753" s="69"/>
    </row>
    <row r="754" spans="1:32" ht="15.75" customHeight="1" x14ac:dyDescent="0.3">
      <c r="A754" s="433"/>
      <c r="B754" s="433"/>
      <c r="C754" s="69"/>
      <c r="D754" s="69"/>
      <c r="E754" s="69"/>
      <c r="F754" s="69"/>
      <c r="G754" s="69"/>
      <c r="H754" s="69"/>
      <c r="I754" s="69"/>
      <c r="J754" s="69"/>
      <c r="K754" s="448"/>
      <c r="L754" s="448"/>
      <c r="M754" s="448"/>
      <c r="N754" s="69"/>
      <c r="O754" s="69"/>
      <c r="P754" s="69"/>
      <c r="Q754" s="69"/>
      <c r="R754" s="69"/>
      <c r="S754" s="69"/>
      <c r="T754" s="69"/>
      <c r="U754" s="69"/>
      <c r="V754" s="69"/>
      <c r="W754" s="69"/>
      <c r="X754" s="69"/>
      <c r="Y754" s="69"/>
      <c r="Z754" s="69"/>
      <c r="AA754" s="69"/>
      <c r="AB754" s="69"/>
      <c r="AC754" s="69"/>
      <c r="AD754" s="69"/>
      <c r="AE754" s="69"/>
      <c r="AF754" s="69"/>
    </row>
    <row r="755" spans="1:32" ht="15.75" customHeight="1" x14ac:dyDescent="0.3">
      <c r="A755" s="433"/>
      <c r="B755" s="433"/>
      <c r="C755" s="69"/>
      <c r="D755" s="69"/>
      <c r="E755" s="69"/>
      <c r="F755" s="69"/>
      <c r="G755" s="69"/>
      <c r="H755" s="69"/>
      <c r="I755" s="69"/>
      <c r="J755" s="69"/>
      <c r="K755" s="448"/>
      <c r="L755" s="448"/>
      <c r="M755" s="448"/>
      <c r="N755" s="69"/>
      <c r="O755" s="69"/>
      <c r="P755" s="69"/>
      <c r="Q755" s="69"/>
      <c r="R755" s="69"/>
      <c r="S755" s="69"/>
      <c r="T755" s="69"/>
      <c r="U755" s="69"/>
      <c r="V755" s="69"/>
      <c r="W755" s="69"/>
      <c r="X755" s="69"/>
      <c r="Y755" s="69"/>
      <c r="Z755" s="69"/>
      <c r="AA755" s="69"/>
      <c r="AB755" s="69"/>
      <c r="AC755" s="69"/>
      <c r="AD755" s="69"/>
      <c r="AE755" s="69"/>
      <c r="AF755" s="69"/>
    </row>
    <row r="756" spans="1:32" ht="15.75" customHeight="1" x14ac:dyDescent="0.3">
      <c r="A756" s="433"/>
      <c r="B756" s="433"/>
      <c r="C756" s="69"/>
      <c r="D756" s="69"/>
      <c r="E756" s="69"/>
      <c r="F756" s="69"/>
      <c r="G756" s="69"/>
      <c r="H756" s="69"/>
      <c r="I756" s="69"/>
      <c r="J756" s="69"/>
      <c r="K756" s="448"/>
      <c r="L756" s="448"/>
      <c r="M756" s="448"/>
      <c r="N756" s="69"/>
      <c r="O756" s="69"/>
      <c r="P756" s="69"/>
      <c r="Q756" s="69"/>
      <c r="R756" s="69"/>
      <c r="S756" s="69"/>
      <c r="T756" s="69"/>
      <c r="U756" s="69"/>
      <c r="V756" s="69"/>
      <c r="W756" s="69"/>
      <c r="X756" s="69"/>
      <c r="Y756" s="69"/>
      <c r="Z756" s="69"/>
      <c r="AA756" s="69"/>
      <c r="AB756" s="69"/>
      <c r="AC756" s="69"/>
      <c r="AD756" s="69"/>
      <c r="AE756" s="69"/>
      <c r="AF756" s="69"/>
    </row>
    <row r="757" spans="1:32" ht="15.75" customHeight="1" x14ac:dyDescent="0.3">
      <c r="A757" s="433"/>
      <c r="B757" s="433"/>
      <c r="C757" s="69"/>
      <c r="D757" s="69"/>
      <c r="E757" s="69"/>
      <c r="F757" s="69"/>
      <c r="G757" s="69"/>
      <c r="H757" s="69"/>
      <c r="I757" s="69"/>
      <c r="J757" s="69"/>
      <c r="K757" s="448"/>
      <c r="L757" s="448"/>
      <c r="M757" s="448"/>
      <c r="N757" s="69"/>
      <c r="O757" s="69"/>
      <c r="P757" s="69"/>
      <c r="Q757" s="69"/>
      <c r="R757" s="69"/>
      <c r="S757" s="69"/>
      <c r="T757" s="69"/>
      <c r="U757" s="69"/>
      <c r="V757" s="69"/>
      <c r="W757" s="69"/>
      <c r="X757" s="69"/>
      <c r="Y757" s="69"/>
      <c r="Z757" s="69"/>
      <c r="AA757" s="69"/>
      <c r="AB757" s="69"/>
      <c r="AC757" s="69"/>
      <c r="AD757" s="69"/>
      <c r="AE757" s="69"/>
      <c r="AF757" s="69"/>
    </row>
    <row r="758" spans="1:32" ht="15.75" customHeight="1" x14ac:dyDescent="0.3">
      <c r="A758" s="433"/>
      <c r="B758" s="433"/>
      <c r="C758" s="69"/>
      <c r="D758" s="69"/>
      <c r="E758" s="69"/>
      <c r="F758" s="69"/>
      <c r="G758" s="69"/>
      <c r="H758" s="69"/>
      <c r="I758" s="69"/>
      <c r="J758" s="69"/>
      <c r="K758" s="448"/>
      <c r="L758" s="448"/>
      <c r="M758" s="448"/>
      <c r="N758" s="69"/>
      <c r="O758" s="69"/>
      <c r="P758" s="69"/>
      <c r="Q758" s="69"/>
      <c r="R758" s="69"/>
      <c r="S758" s="69"/>
      <c r="T758" s="69"/>
      <c r="U758" s="69"/>
      <c r="V758" s="69"/>
      <c r="W758" s="69"/>
      <c r="X758" s="69"/>
      <c r="Y758" s="69"/>
      <c r="Z758" s="69"/>
      <c r="AA758" s="69"/>
      <c r="AB758" s="69"/>
      <c r="AC758" s="69"/>
      <c r="AD758" s="69"/>
      <c r="AE758" s="69"/>
      <c r="AF758" s="69"/>
    </row>
    <row r="759" spans="1:32" ht="15.75" customHeight="1" x14ac:dyDescent="0.3">
      <c r="A759" s="433"/>
      <c r="B759" s="433"/>
      <c r="C759" s="69"/>
      <c r="D759" s="69"/>
      <c r="E759" s="69"/>
      <c r="F759" s="69"/>
      <c r="G759" s="69"/>
      <c r="H759" s="69"/>
      <c r="I759" s="69"/>
      <c r="J759" s="69"/>
      <c r="K759" s="448"/>
      <c r="L759" s="448"/>
      <c r="M759" s="448"/>
      <c r="N759" s="69"/>
      <c r="O759" s="69"/>
      <c r="P759" s="69"/>
      <c r="Q759" s="69"/>
      <c r="R759" s="69"/>
      <c r="S759" s="69"/>
      <c r="T759" s="69"/>
      <c r="U759" s="69"/>
      <c r="V759" s="69"/>
      <c r="W759" s="69"/>
      <c r="X759" s="69"/>
      <c r="Y759" s="69"/>
      <c r="Z759" s="69"/>
      <c r="AA759" s="69"/>
      <c r="AB759" s="69"/>
      <c r="AC759" s="69"/>
      <c r="AD759" s="69"/>
      <c r="AE759" s="69"/>
      <c r="AF759" s="69"/>
    </row>
    <row r="760" spans="1:32" ht="15.75" customHeight="1" x14ac:dyDescent="0.3">
      <c r="A760" s="433"/>
      <c r="B760" s="433"/>
      <c r="C760" s="69"/>
      <c r="D760" s="69"/>
      <c r="E760" s="69"/>
      <c r="F760" s="69"/>
      <c r="G760" s="69"/>
      <c r="H760" s="69"/>
      <c r="I760" s="69"/>
      <c r="J760" s="69"/>
      <c r="K760" s="448"/>
      <c r="L760" s="448"/>
      <c r="M760" s="448"/>
      <c r="N760" s="69"/>
      <c r="O760" s="69"/>
      <c r="P760" s="69"/>
      <c r="Q760" s="69"/>
      <c r="R760" s="69"/>
      <c r="S760" s="69"/>
      <c r="T760" s="69"/>
      <c r="U760" s="69"/>
      <c r="V760" s="69"/>
      <c r="W760" s="69"/>
      <c r="X760" s="69"/>
      <c r="Y760" s="69"/>
      <c r="Z760" s="69"/>
      <c r="AA760" s="69"/>
      <c r="AB760" s="69"/>
      <c r="AC760" s="69"/>
      <c r="AD760" s="69"/>
      <c r="AE760" s="69"/>
      <c r="AF760" s="69"/>
    </row>
    <row r="761" spans="1:32" ht="15.75" customHeight="1" x14ac:dyDescent="0.3">
      <c r="A761" s="433"/>
      <c r="B761" s="433"/>
      <c r="C761" s="69"/>
      <c r="D761" s="69"/>
      <c r="E761" s="69"/>
      <c r="F761" s="69"/>
      <c r="G761" s="69"/>
      <c r="H761" s="69"/>
      <c r="I761" s="69"/>
      <c r="J761" s="69"/>
      <c r="K761" s="448"/>
      <c r="L761" s="448"/>
      <c r="M761" s="448"/>
      <c r="N761" s="69"/>
      <c r="O761" s="69"/>
      <c r="P761" s="69"/>
      <c r="Q761" s="69"/>
      <c r="R761" s="69"/>
      <c r="S761" s="69"/>
      <c r="T761" s="69"/>
      <c r="U761" s="69"/>
      <c r="V761" s="69"/>
      <c r="W761" s="69"/>
      <c r="X761" s="69"/>
      <c r="Y761" s="69"/>
      <c r="Z761" s="69"/>
      <c r="AA761" s="69"/>
      <c r="AB761" s="69"/>
      <c r="AC761" s="69"/>
      <c r="AD761" s="69"/>
      <c r="AE761" s="69"/>
      <c r="AF761" s="69"/>
    </row>
    <row r="762" spans="1:32" ht="15.75" customHeight="1" x14ac:dyDescent="0.3">
      <c r="A762" s="433"/>
      <c r="B762" s="433"/>
      <c r="C762" s="69"/>
      <c r="D762" s="69"/>
      <c r="E762" s="69"/>
      <c r="F762" s="69"/>
      <c r="G762" s="69"/>
      <c r="H762" s="69"/>
      <c r="I762" s="69"/>
      <c r="J762" s="69"/>
      <c r="K762" s="448"/>
      <c r="L762" s="448"/>
      <c r="M762" s="448"/>
      <c r="N762" s="69"/>
      <c r="O762" s="69"/>
      <c r="P762" s="69"/>
      <c r="Q762" s="69"/>
      <c r="R762" s="69"/>
      <c r="S762" s="69"/>
      <c r="T762" s="69"/>
      <c r="U762" s="69"/>
      <c r="V762" s="69"/>
      <c r="W762" s="69"/>
      <c r="X762" s="69"/>
      <c r="Y762" s="69"/>
      <c r="Z762" s="69"/>
      <c r="AA762" s="69"/>
      <c r="AB762" s="69"/>
      <c r="AC762" s="69"/>
      <c r="AD762" s="69"/>
      <c r="AE762" s="69"/>
      <c r="AF762" s="69"/>
    </row>
    <row r="763" spans="1:32" ht="15.75" customHeight="1" x14ac:dyDescent="0.3">
      <c r="A763" s="433"/>
      <c r="B763" s="433"/>
      <c r="C763" s="69"/>
      <c r="D763" s="69"/>
      <c r="E763" s="69"/>
      <c r="F763" s="69"/>
      <c r="G763" s="69"/>
      <c r="H763" s="69"/>
      <c r="I763" s="69"/>
      <c r="J763" s="69"/>
      <c r="K763" s="448"/>
      <c r="L763" s="448"/>
      <c r="M763" s="448"/>
      <c r="N763" s="69"/>
      <c r="O763" s="69"/>
      <c r="P763" s="69"/>
      <c r="Q763" s="69"/>
      <c r="R763" s="69"/>
      <c r="S763" s="69"/>
      <c r="T763" s="69"/>
      <c r="U763" s="69"/>
      <c r="V763" s="69"/>
      <c r="W763" s="69"/>
      <c r="X763" s="69"/>
      <c r="Y763" s="69"/>
      <c r="Z763" s="69"/>
      <c r="AA763" s="69"/>
      <c r="AB763" s="69"/>
      <c r="AC763" s="69"/>
      <c r="AD763" s="69"/>
      <c r="AE763" s="69"/>
      <c r="AF763" s="69"/>
    </row>
    <row r="764" spans="1:32" ht="15.75" customHeight="1" x14ac:dyDescent="0.3">
      <c r="A764" s="433"/>
      <c r="B764" s="433"/>
      <c r="C764" s="69"/>
      <c r="D764" s="69"/>
      <c r="E764" s="69"/>
      <c r="F764" s="69"/>
      <c r="G764" s="69"/>
      <c r="H764" s="69"/>
      <c r="I764" s="69"/>
      <c r="J764" s="69"/>
      <c r="K764" s="448"/>
      <c r="L764" s="448"/>
      <c r="M764" s="448"/>
      <c r="N764" s="69"/>
      <c r="O764" s="69"/>
      <c r="P764" s="69"/>
      <c r="Q764" s="69"/>
      <c r="R764" s="69"/>
      <c r="S764" s="69"/>
      <c r="T764" s="69"/>
      <c r="U764" s="69"/>
      <c r="V764" s="69"/>
      <c r="W764" s="69"/>
      <c r="X764" s="69"/>
      <c r="Y764" s="69"/>
      <c r="Z764" s="69"/>
      <c r="AA764" s="69"/>
      <c r="AB764" s="69"/>
      <c r="AC764" s="69"/>
      <c r="AD764" s="69"/>
      <c r="AE764" s="69"/>
      <c r="AF764" s="69"/>
    </row>
    <row r="765" spans="1:32" ht="15.75" customHeight="1" x14ac:dyDescent="0.3">
      <c r="A765" s="433"/>
      <c r="B765" s="433"/>
      <c r="C765" s="69"/>
      <c r="D765" s="69"/>
      <c r="E765" s="69"/>
      <c r="F765" s="69"/>
      <c r="G765" s="69"/>
      <c r="H765" s="69"/>
      <c r="I765" s="69"/>
      <c r="J765" s="69"/>
      <c r="K765" s="448"/>
      <c r="L765" s="448"/>
      <c r="M765" s="448"/>
      <c r="N765" s="69"/>
      <c r="O765" s="69"/>
      <c r="P765" s="69"/>
      <c r="Q765" s="69"/>
      <c r="R765" s="69"/>
      <c r="S765" s="69"/>
      <c r="T765" s="69"/>
      <c r="U765" s="69"/>
      <c r="V765" s="69"/>
      <c r="W765" s="69"/>
      <c r="X765" s="69"/>
      <c r="Y765" s="69"/>
      <c r="Z765" s="69"/>
      <c r="AA765" s="69"/>
      <c r="AB765" s="69"/>
      <c r="AC765" s="69"/>
      <c r="AD765" s="69"/>
      <c r="AE765" s="69"/>
      <c r="AF765" s="69"/>
    </row>
    <row r="766" spans="1:32" ht="15.75" customHeight="1" x14ac:dyDescent="0.3">
      <c r="A766" s="433"/>
      <c r="B766" s="433"/>
      <c r="C766" s="69"/>
      <c r="D766" s="69"/>
      <c r="E766" s="69"/>
      <c r="F766" s="69"/>
      <c r="G766" s="69"/>
      <c r="H766" s="69"/>
      <c r="I766" s="69"/>
      <c r="J766" s="69"/>
      <c r="K766" s="448"/>
      <c r="L766" s="448"/>
      <c r="M766" s="448"/>
      <c r="N766" s="69"/>
      <c r="O766" s="69"/>
      <c r="P766" s="69"/>
      <c r="Q766" s="69"/>
      <c r="R766" s="69"/>
      <c r="S766" s="69"/>
      <c r="T766" s="69"/>
      <c r="U766" s="69"/>
      <c r="V766" s="69"/>
      <c r="W766" s="69"/>
      <c r="X766" s="69"/>
      <c r="Y766" s="69"/>
      <c r="Z766" s="69"/>
      <c r="AA766" s="69"/>
      <c r="AB766" s="69"/>
      <c r="AC766" s="69"/>
      <c r="AD766" s="69"/>
      <c r="AE766" s="69"/>
      <c r="AF766" s="69"/>
    </row>
    <row r="767" spans="1:32" ht="15.75" customHeight="1" x14ac:dyDescent="0.3">
      <c r="A767" s="433"/>
      <c r="B767" s="433"/>
      <c r="C767" s="69"/>
      <c r="D767" s="69"/>
      <c r="E767" s="69"/>
      <c r="F767" s="69"/>
      <c r="G767" s="69"/>
      <c r="H767" s="69"/>
      <c r="I767" s="69"/>
      <c r="J767" s="69"/>
      <c r="K767" s="448"/>
      <c r="L767" s="448"/>
      <c r="M767" s="448"/>
      <c r="N767" s="69"/>
      <c r="O767" s="69"/>
      <c r="P767" s="69"/>
      <c r="Q767" s="69"/>
      <c r="R767" s="69"/>
      <c r="S767" s="69"/>
      <c r="T767" s="69"/>
      <c r="U767" s="69"/>
      <c r="V767" s="69"/>
      <c r="W767" s="69"/>
      <c r="X767" s="69"/>
      <c r="Y767" s="69"/>
      <c r="Z767" s="69"/>
      <c r="AA767" s="69"/>
      <c r="AB767" s="69"/>
      <c r="AC767" s="69"/>
      <c r="AD767" s="69"/>
      <c r="AE767" s="69"/>
      <c r="AF767" s="69"/>
    </row>
    <row r="768" spans="1:32" ht="15.75" customHeight="1" x14ac:dyDescent="0.3">
      <c r="A768" s="433"/>
      <c r="B768" s="433"/>
      <c r="C768" s="69"/>
      <c r="D768" s="69"/>
      <c r="E768" s="69"/>
      <c r="F768" s="69"/>
      <c r="G768" s="69"/>
      <c r="H768" s="69"/>
      <c r="I768" s="69"/>
      <c r="J768" s="69"/>
      <c r="K768" s="448"/>
      <c r="L768" s="448"/>
      <c r="M768" s="448"/>
      <c r="N768" s="69"/>
      <c r="O768" s="69"/>
      <c r="P768" s="69"/>
      <c r="Q768" s="69"/>
      <c r="R768" s="69"/>
      <c r="S768" s="69"/>
      <c r="T768" s="69"/>
      <c r="U768" s="69"/>
      <c r="V768" s="69"/>
      <c r="W768" s="69"/>
      <c r="X768" s="69"/>
      <c r="Y768" s="69"/>
      <c r="Z768" s="69"/>
      <c r="AA768" s="69"/>
      <c r="AB768" s="69"/>
      <c r="AC768" s="69"/>
      <c r="AD768" s="69"/>
      <c r="AE768" s="69"/>
      <c r="AF768" s="69"/>
    </row>
    <row r="769" spans="1:32" ht="15.75" customHeight="1" x14ac:dyDescent="0.3">
      <c r="A769" s="433"/>
      <c r="B769" s="433"/>
      <c r="C769" s="69"/>
      <c r="D769" s="69"/>
      <c r="E769" s="69"/>
      <c r="F769" s="69"/>
      <c r="G769" s="69"/>
      <c r="H769" s="69"/>
      <c r="I769" s="69"/>
      <c r="J769" s="69"/>
      <c r="K769" s="448"/>
      <c r="L769" s="448"/>
      <c r="M769" s="448"/>
      <c r="N769" s="69"/>
      <c r="O769" s="69"/>
      <c r="P769" s="69"/>
      <c r="Q769" s="69"/>
      <c r="R769" s="69"/>
      <c r="S769" s="69"/>
      <c r="T769" s="69"/>
      <c r="U769" s="69"/>
      <c r="V769" s="69"/>
      <c r="W769" s="69"/>
      <c r="X769" s="69"/>
      <c r="Y769" s="69"/>
      <c r="Z769" s="69"/>
      <c r="AA769" s="69"/>
      <c r="AB769" s="69"/>
      <c r="AC769" s="69"/>
      <c r="AD769" s="69"/>
      <c r="AE769" s="69"/>
      <c r="AF769" s="69"/>
    </row>
    <row r="770" spans="1:32" ht="15.75" customHeight="1" x14ac:dyDescent="0.3">
      <c r="A770" s="433"/>
      <c r="B770" s="433"/>
      <c r="C770" s="69"/>
      <c r="D770" s="69"/>
      <c r="E770" s="69"/>
      <c r="F770" s="69"/>
      <c r="G770" s="69"/>
      <c r="H770" s="69"/>
      <c r="I770" s="69"/>
      <c r="J770" s="69"/>
      <c r="K770" s="448"/>
      <c r="L770" s="448"/>
      <c r="M770" s="448"/>
      <c r="N770" s="69"/>
      <c r="O770" s="69"/>
      <c r="P770" s="69"/>
      <c r="Q770" s="69"/>
      <c r="R770" s="69"/>
      <c r="S770" s="69"/>
      <c r="T770" s="69"/>
      <c r="U770" s="69"/>
      <c r="V770" s="69"/>
      <c r="W770" s="69"/>
      <c r="X770" s="69"/>
      <c r="Y770" s="69"/>
      <c r="Z770" s="69"/>
      <c r="AA770" s="69"/>
      <c r="AB770" s="69"/>
      <c r="AC770" s="69"/>
      <c r="AD770" s="69"/>
      <c r="AE770" s="69"/>
      <c r="AF770" s="69"/>
    </row>
    <row r="771" spans="1:32" ht="15.75" customHeight="1" x14ac:dyDescent="0.3">
      <c r="A771" s="433"/>
      <c r="B771" s="433"/>
      <c r="C771" s="69"/>
      <c r="D771" s="69"/>
      <c r="E771" s="69"/>
      <c r="F771" s="69"/>
      <c r="G771" s="69"/>
      <c r="H771" s="69"/>
      <c r="I771" s="69"/>
      <c r="J771" s="69"/>
      <c r="K771" s="448"/>
      <c r="L771" s="448"/>
      <c r="M771" s="448"/>
      <c r="N771" s="69"/>
      <c r="O771" s="69"/>
      <c r="P771" s="69"/>
      <c r="Q771" s="69"/>
      <c r="R771" s="69"/>
      <c r="S771" s="69"/>
      <c r="T771" s="69"/>
      <c r="U771" s="69"/>
      <c r="V771" s="69"/>
      <c r="W771" s="69"/>
      <c r="X771" s="69"/>
      <c r="Y771" s="69"/>
      <c r="Z771" s="69"/>
      <c r="AA771" s="69"/>
      <c r="AB771" s="69"/>
      <c r="AC771" s="69"/>
      <c r="AD771" s="69"/>
      <c r="AE771" s="69"/>
      <c r="AF771" s="69"/>
    </row>
    <row r="772" spans="1:32" ht="15.75" customHeight="1" x14ac:dyDescent="0.3">
      <c r="A772" s="433"/>
      <c r="B772" s="433"/>
      <c r="C772" s="69"/>
      <c r="D772" s="69"/>
      <c r="E772" s="69"/>
      <c r="F772" s="69"/>
      <c r="G772" s="69"/>
      <c r="H772" s="69"/>
      <c r="I772" s="69"/>
      <c r="J772" s="69"/>
      <c r="K772" s="448"/>
      <c r="L772" s="448"/>
      <c r="M772" s="448"/>
      <c r="N772" s="69"/>
      <c r="O772" s="69"/>
      <c r="P772" s="69"/>
      <c r="Q772" s="69"/>
      <c r="R772" s="69"/>
      <c r="S772" s="69"/>
      <c r="T772" s="69"/>
      <c r="U772" s="69"/>
      <c r="V772" s="69"/>
      <c r="W772" s="69"/>
      <c r="X772" s="69"/>
      <c r="Y772" s="69"/>
      <c r="Z772" s="69"/>
      <c r="AA772" s="69"/>
      <c r="AB772" s="69"/>
      <c r="AC772" s="69"/>
      <c r="AD772" s="69"/>
      <c r="AE772" s="69"/>
      <c r="AF772" s="69"/>
    </row>
    <row r="773" spans="1:32" ht="15.75" customHeight="1" x14ac:dyDescent="0.3">
      <c r="A773" s="433"/>
      <c r="B773" s="433"/>
      <c r="C773" s="69"/>
      <c r="D773" s="69"/>
      <c r="E773" s="69"/>
      <c r="F773" s="69"/>
      <c r="G773" s="69"/>
      <c r="H773" s="69"/>
      <c r="I773" s="69"/>
      <c r="J773" s="69"/>
      <c r="K773" s="448"/>
      <c r="L773" s="448"/>
      <c r="M773" s="448"/>
      <c r="N773" s="69"/>
      <c r="O773" s="69"/>
      <c r="P773" s="69"/>
      <c r="Q773" s="69"/>
      <c r="R773" s="69"/>
      <c r="S773" s="69"/>
      <c r="T773" s="69"/>
      <c r="U773" s="69"/>
      <c r="V773" s="69"/>
      <c r="W773" s="69"/>
      <c r="X773" s="69"/>
      <c r="Y773" s="69"/>
      <c r="Z773" s="69"/>
      <c r="AA773" s="69"/>
      <c r="AB773" s="69"/>
      <c r="AC773" s="69"/>
      <c r="AD773" s="69"/>
      <c r="AE773" s="69"/>
      <c r="AF773" s="69"/>
    </row>
    <row r="774" spans="1:32" ht="15.75" customHeight="1" x14ac:dyDescent="0.3">
      <c r="A774" s="433"/>
      <c r="B774" s="433"/>
      <c r="C774" s="69"/>
      <c r="D774" s="69"/>
      <c r="E774" s="69"/>
      <c r="F774" s="69"/>
      <c r="G774" s="69"/>
      <c r="H774" s="69"/>
      <c r="I774" s="69"/>
      <c r="J774" s="69"/>
      <c r="K774" s="448"/>
      <c r="L774" s="448"/>
      <c r="M774" s="448"/>
      <c r="N774" s="69"/>
      <c r="O774" s="69"/>
      <c r="P774" s="69"/>
      <c r="Q774" s="69"/>
      <c r="R774" s="69"/>
      <c r="S774" s="69"/>
      <c r="T774" s="69"/>
      <c r="U774" s="69"/>
      <c r="V774" s="69"/>
      <c r="W774" s="69"/>
      <c r="X774" s="69"/>
      <c r="Y774" s="69"/>
      <c r="Z774" s="69"/>
      <c r="AA774" s="69"/>
      <c r="AB774" s="69"/>
      <c r="AC774" s="69"/>
      <c r="AD774" s="69"/>
      <c r="AE774" s="69"/>
      <c r="AF774" s="69"/>
    </row>
    <row r="775" spans="1:32" ht="15.75" customHeight="1" x14ac:dyDescent="0.3">
      <c r="A775" s="433"/>
      <c r="B775" s="433"/>
      <c r="C775" s="69"/>
      <c r="D775" s="69"/>
      <c r="E775" s="69"/>
      <c r="F775" s="69"/>
      <c r="G775" s="69"/>
      <c r="H775" s="69"/>
      <c r="I775" s="69"/>
      <c r="J775" s="69"/>
      <c r="K775" s="448"/>
      <c r="L775" s="448"/>
      <c r="M775" s="448"/>
      <c r="N775" s="69"/>
      <c r="O775" s="69"/>
      <c r="P775" s="69"/>
      <c r="Q775" s="69"/>
      <c r="R775" s="69"/>
      <c r="S775" s="69"/>
      <c r="T775" s="69"/>
      <c r="U775" s="69"/>
      <c r="V775" s="69"/>
      <c r="W775" s="69"/>
      <c r="X775" s="69"/>
      <c r="Y775" s="69"/>
      <c r="Z775" s="69"/>
      <c r="AA775" s="69"/>
      <c r="AB775" s="69"/>
      <c r="AC775" s="69"/>
      <c r="AD775" s="69"/>
      <c r="AE775" s="69"/>
      <c r="AF775" s="69"/>
    </row>
    <row r="776" spans="1:32" ht="15.75" customHeight="1" x14ac:dyDescent="0.3">
      <c r="A776" s="433"/>
      <c r="B776" s="433"/>
      <c r="C776" s="69"/>
      <c r="D776" s="69"/>
      <c r="E776" s="69"/>
      <c r="F776" s="69"/>
      <c r="G776" s="69"/>
      <c r="H776" s="69"/>
      <c r="I776" s="69"/>
      <c r="J776" s="69"/>
      <c r="K776" s="448"/>
      <c r="L776" s="448"/>
      <c r="M776" s="448"/>
      <c r="N776" s="69"/>
      <c r="O776" s="69"/>
      <c r="P776" s="69"/>
      <c r="Q776" s="69"/>
      <c r="R776" s="69"/>
      <c r="S776" s="69"/>
      <c r="T776" s="69"/>
      <c r="U776" s="69"/>
      <c r="V776" s="69"/>
      <c r="W776" s="69"/>
      <c r="X776" s="69"/>
      <c r="Y776" s="69"/>
      <c r="Z776" s="69"/>
      <c r="AA776" s="69"/>
      <c r="AB776" s="69"/>
      <c r="AC776" s="69"/>
      <c r="AD776" s="69"/>
      <c r="AE776" s="69"/>
      <c r="AF776" s="69"/>
    </row>
    <row r="777" spans="1:32" ht="15.75" customHeight="1" x14ac:dyDescent="0.3">
      <c r="A777" s="433"/>
      <c r="B777" s="433"/>
      <c r="C777" s="69"/>
      <c r="D777" s="69"/>
      <c r="E777" s="69"/>
      <c r="F777" s="69"/>
      <c r="G777" s="69"/>
      <c r="H777" s="69"/>
      <c r="I777" s="69"/>
      <c r="J777" s="69"/>
      <c r="K777" s="448"/>
      <c r="L777" s="448"/>
      <c r="M777" s="448"/>
      <c r="N777" s="69"/>
      <c r="O777" s="69"/>
      <c r="P777" s="69"/>
      <c r="Q777" s="69"/>
      <c r="R777" s="69"/>
      <c r="S777" s="69"/>
      <c r="T777" s="69"/>
      <c r="U777" s="69"/>
      <c r="V777" s="69"/>
      <c r="W777" s="69"/>
      <c r="X777" s="69"/>
      <c r="Y777" s="69"/>
      <c r="Z777" s="69"/>
      <c r="AA777" s="69"/>
      <c r="AB777" s="69"/>
      <c r="AC777" s="69"/>
      <c r="AD777" s="69"/>
      <c r="AE777" s="69"/>
      <c r="AF777" s="69"/>
    </row>
    <row r="778" spans="1:32" ht="15.75" customHeight="1" x14ac:dyDescent="0.3">
      <c r="A778" s="433"/>
      <c r="B778" s="433"/>
      <c r="C778" s="69"/>
      <c r="D778" s="69"/>
      <c r="E778" s="69"/>
      <c r="F778" s="69"/>
      <c r="G778" s="69"/>
      <c r="H778" s="69"/>
      <c r="I778" s="69"/>
      <c r="J778" s="69"/>
      <c r="K778" s="448"/>
      <c r="L778" s="448"/>
      <c r="M778" s="448"/>
      <c r="N778" s="69"/>
      <c r="O778" s="69"/>
      <c r="P778" s="69"/>
      <c r="Q778" s="69"/>
      <c r="R778" s="69"/>
      <c r="S778" s="69"/>
      <c r="T778" s="69"/>
      <c r="U778" s="69"/>
      <c r="V778" s="69"/>
      <c r="W778" s="69"/>
      <c r="X778" s="69"/>
      <c r="Y778" s="69"/>
      <c r="Z778" s="69"/>
      <c r="AA778" s="69"/>
      <c r="AB778" s="69"/>
      <c r="AC778" s="69"/>
      <c r="AD778" s="69"/>
      <c r="AE778" s="69"/>
      <c r="AF778" s="69"/>
    </row>
    <row r="779" spans="1:32" ht="15.75" customHeight="1" x14ac:dyDescent="0.3">
      <c r="A779" s="433"/>
      <c r="B779" s="433"/>
      <c r="C779" s="69"/>
      <c r="D779" s="69"/>
      <c r="E779" s="69"/>
      <c r="F779" s="69"/>
      <c r="G779" s="69"/>
      <c r="H779" s="69"/>
      <c r="I779" s="69"/>
      <c r="J779" s="69"/>
      <c r="K779" s="448"/>
      <c r="L779" s="448"/>
      <c r="M779" s="448"/>
      <c r="N779" s="69"/>
      <c r="O779" s="69"/>
      <c r="P779" s="69"/>
      <c r="Q779" s="69"/>
      <c r="R779" s="69"/>
      <c r="S779" s="69"/>
      <c r="T779" s="69"/>
      <c r="U779" s="69"/>
      <c r="V779" s="69"/>
      <c r="W779" s="69"/>
      <c r="X779" s="69"/>
      <c r="Y779" s="69"/>
      <c r="Z779" s="69"/>
      <c r="AA779" s="69"/>
      <c r="AB779" s="69"/>
      <c r="AC779" s="69"/>
      <c r="AD779" s="69"/>
      <c r="AE779" s="69"/>
      <c r="AF779" s="69"/>
    </row>
    <row r="780" spans="1:32" ht="15.75" customHeight="1" x14ac:dyDescent="0.3">
      <c r="A780" s="433"/>
      <c r="B780" s="433"/>
      <c r="C780" s="69"/>
      <c r="D780" s="69"/>
      <c r="E780" s="69"/>
      <c r="F780" s="69"/>
      <c r="G780" s="69"/>
      <c r="H780" s="69"/>
      <c r="I780" s="69"/>
      <c r="J780" s="69"/>
      <c r="K780" s="448"/>
      <c r="L780" s="448"/>
      <c r="M780" s="448"/>
      <c r="N780" s="69"/>
      <c r="O780" s="69"/>
      <c r="P780" s="69"/>
      <c r="Q780" s="69"/>
      <c r="R780" s="69"/>
      <c r="S780" s="69"/>
      <c r="T780" s="69"/>
      <c r="U780" s="69"/>
      <c r="V780" s="69"/>
      <c r="W780" s="69"/>
      <c r="X780" s="69"/>
      <c r="Y780" s="69"/>
      <c r="Z780" s="69"/>
      <c r="AA780" s="69"/>
      <c r="AB780" s="69"/>
      <c r="AC780" s="69"/>
      <c r="AD780" s="69"/>
      <c r="AE780" s="69"/>
      <c r="AF780" s="69"/>
    </row>
    <row r="781" spans="1:32" ht="15.75" customHeight="1" x14ac:dyDescent="0.3">
      <c r="A781" s="433"/>
      <c r="B781" s="433"/>
      <c r="C781" s="69"/>
      <c r="D781" s="69"/>
      <c r="E781" s="69"/>
      <c r="F781" s="69"/>
      <c r="G781" s="69"/>
      <c r="H781" s="69"/>
      <c r="I781" s="69"/>
      <c r="J781" s="69"/>
      <c r="K781" s="448"/>
      <c r="L781" s="448"/>
      <c r="M781" s="448"/>
      <c r="N781" s="69"/>
      <c r="O781" s="69"/>
      <c r="P781" s="69"/>
      <c r="Q781" s="69"/>
      <c r="R781" s="69"/>
      <c r="S781" s="69"/>
      <c r="T781" s="69"/>
      <c r="U781" s="69"/>
      <c r="V781" s="69"/>
      <c r="W781" s="69"/>
      <c r="X781" s="69"/>
      <c r="Y781" s="69"/>
      <c r="Z781" s="69"/>
      <c r="AA781" s="69"/>
      <c r="AB781" s="69"/>
      <c r="AC781" s="69"/>
      <c r="AD781" s="69"/>
      <c r="AE781" s="69"/>
      <c r="AF781" s="69"/>
    </row>
    <row r="782" spans="1:32" ht="15.75" customHeight="1" x14ac:dyDescent="0.3">
      <c r="A782" s="433"/>
      <c r="B782" s="433"/>
      <c r="C782" s="69"/>
      <c r="D782" s="69"/>
      <c r="E782" s="69"/>
      <c r="F782" s="69"/>
      <c r="G782" s="69"/>
      <c r="H782" s="69"/>
      <c r="I782" s="69"/>
      <c r="J782" s="69"/>
      <c r="K782" s="448"/>
      <c r="L782" s="448"/>
      <c r="M782" s="448"/>
      <c r="N782" s="69"/>
      <c r="O782" s="69"/>
      <c r="P782" s="69"/>
      <c r="Q782" s="69"/>
      <c r="R782" s="69"/>
      <c r="S782" s="69"/>
      <c r="T782" s="69"/>
      <c r="U782" s="69"/>
      <c r="V782" s="69"/>
      <c r="W782" s="69"/>
      <c r="X782" s="69"/>
      <c r="Y782" s="69"/>
      <c r="Z782" s="69"/>
      <c r="AA782" s="69"/>
      <c r="AB782" s="69"/>
      <c r="AC782" s="69"/>
      <c r="AD782" s="69"/>
      <c r="AE782" s="69"/>
      <c r="AF782" s="69"/>
    </row>
    <row r="783" spans="1:32" ht="15.75" customHeight="1" x14ac:dyDescent="0.3">
      <c r="A783" s="433"/>
      <c r="B783" s="433"/>
      <c r="C783" s="69"/>
      <c r="D783" s="69"/>
      <c r="E783" s="69"/>
      <c r="F783" s="69"/>
      <c r="G783" s="69"/>
      <c r="H783" s="69"/>
      <c r="I783" s="69"/>
      <c r="J783" s="69"/>
      <c r="K783" s="448"/>
      <c r="L783" s="448"/>
      <c r="M783" s="448"/>
      <c r="N783" s="69"/>
      <c r="O783" s="69"/>
      <c r="P783" s="69"/>
      <c r="Q783" s="69"/>
      <c r="R783" s="69"/>
      <c r="S783" s="69"/>
      <c r="T783" s="69"/>
      <c r="U783" s="69"/>
      <c r="V783" s="69"/>
      <c r="W783" s="69"/>
      <c r="X783" s="69"/>
      <c r="Y783" s="69"/>
      <c r="Z783" s="69"/>
      <c r="AA783" s="69"/>
      <c r="AB783" s="69"/>
      <c r="AC783" s="69"/>
      <c r="AD783" s="69"/>
      <c r="AE783" s="69"/>
      <c r="AF783" s="69"/>
    </row>
    <row r="784" spans="1:32" ht="15.75" customHeight="1" x14ac:dyDescent="0.3">
      <c r="A784" s="433"/>
      <c r="B784" s="433"/>
      <c r="C784" s="69"/>
      <c r="D784" s="69"/>
      <c r="E784" s="69"/>
      <c r="F784" s="69"/>
      <c r="G784" s="69"/>
      <c r="H784" s="69"/>
      <c r="I784" s="69"/>
      <c r="J784" s="69"/>
      <c r="K784" s="448"/>
      <c r="L784" s="448"/>
      <c r="M784" s="448"/>
      <c r="N784" s="69"/>
      <c r="O784" s="69"/>
      <c r="P784" s="69"/>
      <c r="Q784" s="69"/>
      <c r="R784" s="69"/>
      <c r="S784" s="69"/>
      <c r="T784" s="69"/>
      <c r="U784" s="69"/>
      <c r="V784" s="69"/>
      <c r="W784" s="69"/>
      <c r="X784" s="69"/>
      <c r="Y784" s="69"/>
      <c r="Z784" s="69"/>
      <c r="AA784" s="69"/>
      <c r="AB784" s="69"/>
      <c r="AC784" s="69"/>
      <c r="AD784" s="69"/>
      <c r="AE784" s="69"/>
      <c r="AF784" s="69"/>
    </row>
    <row r="785" spans="1:32" ht="15.75" customHeight="1" x14ac:dyDescent="0.3">
      <c r="A785" s="433"/>
      <c r="B785" s="433"/>
      <c r="C785" s="69"/>
      <c r="D785" s="69"/>
      <c r="E785" s="69"/>
      <c r="F785" s="69"/>
      <c r="G785" s="69"/>
      <c r="H785" s="69"/>
      <c r="I785" s="69"/>
      <c r="J785" s="69"/>
      <c r="K785" s="448"/>
      <c r="L785" s="448"/>
      <c r="M785" s="448"/>
      <c r="N785" s="69"/>
      <c r="O785" s="69"/>
      <c r="P785" s="69"/>
      <c r="Q785" s="69"/>
      <c r="R785" s="69"/>
      <c r="S785" s="69"/>
      <c r="T785" s="69"/>
      <c r="U785" s="69"/>
      <c r="V785" s="69"/>
      <c r="W785" s="69"/>
      <c r="X785" s="69"/>
      <c r="Y785" s="69"/>
      <c r="Z785" s="69"/>
      <c r="AA785" s="69"/>
      <c r="AB785" s="69"/>
      <c r="AC785" s="69"/>
      <c r="AD785" s="69"/>
      <c r="AE785" s="69"/>
      <c r="AF785" s="69"/>
    </row>
    <row r="786" spans="1:32" ht="15.75" customHeight="1" x14ac:dyDescent="0.3">
      <c r="A786" s="433"/>
      <c r="B786" s="433"/>
      <c r="C786" s="69"/>
      <c r="D786" s="69"/>
      <c r="E786" s="69"/>
      <c r="F786" s="69"/>
      <c r="G786" s="69"/>
      <c r="H786" s="69"/>
      <c r="I786" s="69"/>
      <c r="J786" s="69"/>
      <c r="K786" s="448"/>
      <c r="L786" s="448"/>
      <c r="M786" s="448"/>
      <c r="N786" s="69"/>
      <c r="O786" s="69"/>
      <c r="P786" s="69"/>
      <c r="Q786" s="69"/>
      <c r="R786" s="69"/>
      <c r="S786" s="69"/>
      <c r="T786" s="69"/>
      <c r="U786" s="69"/>
      <c r="V786" s="69"/>
      <c r="W786" s="69"/>
      <c r="X786" s="69"/>
      <c r="Y786" s="69"/>
      <c r="Z786" s="69"/>
      <c r="AA786" s="69"/>
      <c r="AB786" s="69"/>
      <c r="AC786" s="69"/>
      <c r="AD786" s="69"/>
      <c r="AE786" s="69"/>
      <c r="AF786" s="69"/>
    </row>
    <row r="787" spans="1:32" ht="15.75" customHeight="1" x14ac:dyDescent="0.3">
      <c r="A787" s="433"/>
      <c r="B787" s="433"/>
      <c r="C787" s="69"/>
      <c r="D787" s="69"/>
      <c r="E787" s="69"/>
      <c r="F787" s="69"/>
      <c r="G787" s="69"/>
      <c r="H787" s="69"/>
      <c r="I787" s="69"/>
      <c r="J787" s="69"/>
      <c r="K787" s="448"/>
      <c r="L787" s="448"/>
      <c r="M787" s="448"/>
      <c r="N787" s="69"/>
      <c r="O787" s="69"/>
      <c r="P787" s="69"/>
      <c r="Q787" s="69"/>
      <c r="R787" s="69"/>
      <c r="S787" s="69"/>
      <c r="T787" s="69"/>
      <c r="U787" s="69"/>
      <c r="V787" s="69"/>
      <c r="W787" s="69"/>
      <c r="X787" s="69"/>
      <c r="Y787" s="69"/>
      <c r="Z787" s="69"/>
      <c r="AA787" s="69"/>
      <c r="AB787" s="69"/>
      <c r="AC787" s="69"/>
      <c r="AD787" s="69"/>
      <c r="AE787" s="69"/>
      <c r="AF787" s="69"/>
    </row>
    <row r="788" spans="1:32" ht="15.75" customHeight="1" x14ac:dyDescent="0.3">
      <c r="A788" s="433"/>
      <c r="B788" s="433"/>
      <c r="C788" s="69"/>
      <c r="D788" s="69"/>
      <c r="E788" s="69"/>
      <c r="F788" s="69"/>
      <c r="G788" s="69"/>
      <c r="H788" s="69"/>
      <c r="I788" s="69"/>
      <c r="J788" s="69"/>
      <c r="K788" s="448"/>
      <c r="L788" s="448"/>
      <c r="M788" s="448"/>
      <c r="N788" s="69"/>
      <c r="O788" s="69"/>
      <c r="P788" s="69"/>
      <c r="Q788" s="69"/>
      <c r="R788" s="69"/>
      <c r="S788" s="69"/>
      <c r="T788" s="69"/>
      <c r="U788" s="69"/>
      <c r="V788" s="69"/>
      <c r="W788" s="69"/>
      <c r="X788" s="69"/>
      <c r="Y788" s="69"/>
      <c r="Z788" s="69"/>
      <c r="AA788" s="69"/>
      <c r="AB788" s="69"/>
      <c r="AC788" s="69"/>
      <c r="AD788" s="69"/>
      <c r="AE788" s="69"/>
      <c r="AF788" s="69"/>
    </row>
    <row r="789" spans="1:32" ht="15.75" customHeight="1" x14ac:dyDescent="0.3">
      <c r="A789" s="433"/>
      <c r="B789" s="433"/>
      <c r="C789" s="69"/>
      <c r="D789" s="69"/>
      <c r="E789" s="69"/>
      <c r="F789" s="69"/>
      <c r="G789" s="69"/>
      <c r="H789" s="69"/>
      <c r="I789" s="69"/>
      <c r="J789" s="69"/>
      <c r="K789" s="448"/>
      <c r="L789" s="448"/>
      <c r="M789" s="448"/>
      <c r="N789" s="69"/>
      <c r="O789" s="69"/>
      <c r="P789" s="69"/>
      <c r="Q789" s="69"/>
      <c r="R789" s="69"/>
      <c r="S789" s="69"/>
      <c r="T789" s="69"/>
      <c r="U789" s="69"/>
      <c r="V789" s="69"/>
      <c r="W789" s="69"/>
      <c r="X789" s="69"/>
      <c r="Y789" s="69"/>
      <c r="Z789" s="69"/>
      <c r="AA789" s="69"/>
      <c r="AB789" s="69"/>
      <c r="AC789" s="69"/>
      <c r="AD789" s="69"/>
      <c r="AE789" s="69"/>
      <c r="AF789" s="69"/>
    </row>
    <row r="790" spans="1:32" ht="15.75" customHeight="1" x14ac:dyDescent="0.3">
      <c r="A790" s="433"/>
      <c r="B790" s="433"/>
      <c r="C790" s="69"/>
      <c r="D790" s="69"/>
      <c r="E790" s="69"/>
      <c r="F790" s="69"/>
      <c r="G790" s="69"/>
      <c r="H790" s="69"/>
      <c r="I790" s="69"/>
      <c r="J790" s="69"/>
      <c r="K790" s="448"/>
      <c r="L790" s="448"/>
      <c r="M790" s="448"/>
      <c r="N790" s="69"/>
      <c r="O790" s="69"/>
      <c r="P790" s="69"/>
      <c r="Q790" s="69"/>
      <c r="R790" s="69"/>
      <c r="S790" s="69"/>
      <c r="T790" s="69"/>
      <c r="U790" s="69"/>
      <c r="V790" s="69"/>
      <c r="W790" s="69"/>
      <c r="X790" s="69"/>
      <c r="Y790" s="69"/>
      <c r="Z790" s="69"/>
      <c r="AA790" s="69"/>
      <c r="AB790" s="69"/>
      <c r="AC790" s="69"/>
      <c r="AD790" s="69"/>
      <c r="AE790" s="69"/>
      <c r="AF790" s="69"/>
    </row>
    <row r="791" spans="1:32" ht="15.75" customHeight="1" x14ac:dyDescent="0.3">
      <c r="A791" s="433"/>
      <c r="B791" s="433"/>
      <c r="C791" s="69"/>
      <c r="D791" s="69"/>
      <c r="E791" s="69"/>
      <c r="F791" s="69"/>
      <c r="G791" s="69"/>
      <c r="H791" s="69"/>
      <c r="I791" s="69"/>
      <c r="J791" s="69"/>
      <c r="K791" s="448"/>
      <c r="L791" s="448"/>
      <c r="M791" s="448"/>
      <c r="N791" s="69"/>
      <c r="O791" s="69"/>
      <c r="P791" s="69"/>
      <c r="Q791" s="69"/>
      <c r="R791" s="69"/>
      <c r="S791" s="69"/>
      <c r="T791" s="69"/>
      <c r="U791" s="69"/>
      <c r="V791" s="69"/>
      <c r="W791" s="69"/>
      <c r="X791" s="69"/>
      <c r="Y791" s="69"/>
      <c r="Z791" s="69"/>
      <c r="AA791" s="69"/>
      <c r="AB791" s="69"/>
      <c r="AC791" s="69"/>
      <c r="AD791" s="69"/>
      <c r="AE791" s="69"/>
      <c r="AF791" s="69"/>
    </row>
    <row r="792" spans="1:32" ht="15.75" customHeight="1" x14ac:dyDescent="0.3">
      <c r="A792" s="433"/>
      <c r="B792" s="433"/>
      <c r="C792" s="69"/>
      <c r="D792" s="69"/>
      <c r="E792" s="69"/>
      <c r="F792" s="69"/>
      <c r="G792" s="69"/>
      <c r="H792" s="69"/>
      <c r="I792" s="69"/>
      <c r="J792" s="69"/>
      <c r="K792" s="448"/>
      <c r="L792" s="448"/>
      <c r="M792" s="448"/>
      <c r="N792" s="69"/>
      <c r="O792" s="69"/>
      <c r="P792" s="69"/>
      <c r="Q792" s="69"/>
      <c r="R792" s="69"/>
      <c r="S792" s="69"/>
      <c r="T792" s="69"/>
      <c r="U792" s="69"/>
      <c r="V792" s="69"/>
      <c r="W792" s="69"/>
      <c r="X792" s="69"/>
      <c r="Y792" s="69"/>
      <c r="Z792" s="69"/>
      <c r="AA792" s="69"/>
      <c r="AB792" s="69"/>
      <c r="AC792" s="69"/>
      <c r="AD792" s="69"/>
      <c r="AE792" s="69"/>
      <c r="AF792" s="69"/>
    </row>
    <row r="793" spans="1:32" ht="15.75" customHeight="1" x14ac:dyDescent="0.3">
      <c r="A793" s="433"/>
      <c r="B793" s="433"/>
      <c r="C793" s="69"/>
      <c r="D793" s="69"/>
      <c r="E793" s="69"/>
      <c r="F793" s="69"/>
      <c r="G793" s="69"/>
      <c r="H793" s="69"/>
      <c r="I793" s="69"/>
      <c r="J793" s="69"/>
      <c r="K793" s="448"/>
      <c r="L793" s="448"/>
      <c r="M793" s="448"/>
      <c r="N793" s="69"/>
      <c r="O793" s="69"/>
      <c r="P793" s="69"/>
      <c r="Q793" s="69"/>
      <c r="R793" s="69"/>
      <c r="S793" s="69"/>
      <c r="T793" s="69"/>
      <c r="U793" s="69"/>
      <c r="V793" s="69"/>
      <c r="W793" s="69"/>
      <c r="X793" s="69"/>
      <c r="Y793" s="69"/>
      <c r="Z793" s="69"/>
      <c r="AA793" s="69"/>
      <c r="AB793" s="69"/>
      <c r="AC793" s="69"/>
      <c r="AD793" s="69"/>
      <c r="AE793" s="69"/>
      <c r="AF793" s="69"/>
    </row>
    <row r="794" spans="1:32" ht="15.75" customHeight="1" x14ac:dyDescent="0.3">
      <c r="A794" s="433"/>
      <c r="B794" s="433"/>
      <c r="C794" s="69"/>
      <c r="D794" s="69"/>
      <c r="E794" s="69"/>
      <c r="F794" s="69"/>
      <c r="G794" s="69"/>
      <c r="H794" s="69"/>
      <c r="I794" s="69"/>
      <c r="J794" s="69"/>
      <c r="K794" s="448"/>
      <c r="L794" s="448"/>
      <c r="M794" s="448"/>
      <c r="N794" s="69"/>
      <c r="O794" s="69"/>
      <c r="P794" s="69"/>
      <c r="Q794" s="69"/>
      <c r="R794" s="69"/>
      <c r="S794" s="69"/>
      <c r="T794" s="69"/>
      <c r="U794" s="69"/>
      <c r="V794" s="69"/>
      <c r="W794" s="69"/>
      <c r="X794" s="69"/>
      <c r="Y794" s="69"/>
      <c r="Z794" s="69"/>
      <c r="AA794" s="69"/>
      <c r="AB794" s="69"/>
      <c r="AC794" s="69"/>
      <c r="AD794" s="69"/>
      <c r="AE794" s="69"/>
      <c r="AF794" s="69"/>
    </row>
    <row r="795" spans="1:32" ht="15.75" customHeight="1" x14ac:dyDescent="0.3">
      <c r="A795" s="433"/>
      <c r="B795" s="433"/>
      <c r="C795" s="69"/>
      <c r="D795" s="69"/>
      <c r="E795" s="69"/>
      <c r="F795" s="69"/>
      <c r="G795" s="69"/>
      <c r="H795" s="69"/>
      <c r="I795" s="69"/>
      <c r="J795" s="69"/>
      <c r="K795" s="448"/>
      <c r="L795" s="448"/>
      <c r="M795" s="448"/>
      <c r="N795" s="69"/>
      <c r="O795" s="69"/>
      <c r="P795" s="69"/>
      <c r="Q795" s="69"/>
      <c r="R795" s="69"/>
      <c r="S795" s="69"/>
      <c r="T795" s="69"/>
      <c r="U795" s="69"/>
      <c r="V795" s="69"/>
      <c r="W795" s="69"/>
      <c r="X795" s="69"/>
      <c r="Y795" s="69"/>
      <c r="Z795" s="69"/>
      <c r="AA795" s="69"/>
      <c r="AB795" s="69"/>
      <c r="AC795" s="69"/>
      <c r="AD795" s="69"/>
      <c r="AE795" s="69"/>
      <c r="AF795" s="69"/>
    </row>
    <row r="796" spans="1:32" ht="15.75" customHeight="1" x14ac:dyDescent="0.3">
      <c r="A796" s="433"/>
      <c r="B796" s="433"/>
      <c r="C796" s="69"/>
      <c r="D796" s="69"/>
      <c r="E796" s="69"/>
      <c r="F796" s="69"/>
      <c r="G796" s="69"/>
      <c r="H796" s="69"/>
      <c r="I796" s="69"/>
      <c r="J796" s="69"/>
      <c r="K796" s="448"/>
      <c r="L796" s="448"/>
      <c r="M796" s="448"/>
      <c r="N796" s="69"/>
      <c r="O796" s="69"/>
      <c r="P796" s="69"/>
      <c r="Q796" s="69"/>
      <c r="R796" s="69"/>
      <c r="S796" s="69"/>
      <c r="T796" s="69"/>
      <c r="U796" s="69"/>
      <c r="V796" s="69"/>
      <c r="W796" s="69"/>
      <c r="X796" s="69"/>
      <c r="Y796" s="69"/>
      <c r="Z796" s="69"/>
      <c r="AA796" s="69"/>
      <c r="AB796" s="69"/>
      <c r="AC796" s="69"/>
      <c r="AD796" s="69"/>
      <c r="AE796" s="69"/>
      <c r="AF796" s="69"/>
    </row>
    <row r="797" spans="1:32" ht="15.75" customHeight="1" x14ac:dyDescent="0.3">
      <c r="A797" s="433"/>
      <c r="B797" s="433"/>
      <c r="C797" s="69"/>
      <c r="D797" s="69"/>
      <c r="E797" s="69"/>
      <c r="F797" s="69"/>
      <c r="G797" s="69"/>
      <c r="H797" s="69"/>
      <c r="I797" s="69"/>
      <c r="J797" s="69"/>
      <c r="K797" s="448"/>
      <c r="L797" s="448"/>
      <c r="M797" s="448"/>
      <c r="N797" s="69"/>
      <c r="O797" s="69"/>
      <c r="P797" s="69"/>
      <c r="Q797" s="69"/>
      <c r="R797" s="69"/>
      <c r="S797" s="69"/>
      <c r="T797" s="69"/>
      <c r="U797" s="69"/>
      <c r="V797" s="69"/>
      <c r="W797" s="69"/>
      <c r="X797" s="69"/>
      <c r="Y797" s="69"/>
      <c r="Z797" s="69"/>
      <c r="AA797" s="69"/>
      <c r="AB797" s="69"/>
      <c r="AC797" s="69"/>
      <c r="AD797" s="69"/>
      <c r="AE797" s="69"/>
      <c r="AF797" s="69"/>
    </row>
    <row r="798" spans="1:32" ht="15.75" customHeight="1" x14ac:dyDescent="0.3">
      <c r="A798" s="433"/>
      <c r="B798" s="433"/>
      <c r="C798" s="69"/>
      <c r="D798" s="69"/>
      <c r="E798" s="69"/>
      <c r="F798" s="69"/>
      <c r="G798" s="69"/>
      <c r="H798" s="69"/>
      <c r="I798" s="69"/>
      <c r="J798" s="69"/>
      <c r="K798" s="448"/>
      <c r="L798" s="448"/>
      <c r="M798" s="448"/>
      <c r="N798" s="69"/>
      <c r="O798" s="69"/>
      <c r="P798" s="69"/>
      <c r="Q798" s="69"/>
      <c r="R798" s="69"/>
      <c r="S798" s="69"/>
      <c r="T798" s="69"/>
      <c r="U798" s="69"/>
      <c r="V798" s="69"/>
      <c r="W798" s="69"/>
      <c r="X798" s="69"/>
      <c r="Y798" s="69"/>
      <c r="Z798" s="69"/>
      <c r="AA798" s="69"/>
      <c r="AB798" s="69"/>
      <c r="AC798" s="69"/>
      <c r="AD798" s="69"/>
      <c r="AE798" s="69"/>
      <c r="AF798" s="69"/>
    </row>
    <row r="799" spans="1:32" ht="15.75" customHeight="1" x14ac:dyDescent="0.3">
      <c r="A799" s="433"/>
      <c r="B799" s="433"/>
      <c r="C799" s="69"/>
      <c r="D799" s="69"/>
      <c r="E799" s="69"/>
      <c r="F799" s="69"/>
      <c r="G799" s="69"/>
      <c r="H799" s="69"/>
      <c r="I799" s="69"/>
      <c r="J799" s="69"/>
      <c r="K799" s="448"/>
      <c r="L799" s="448"/>
      <c r="M799" s="448"/>
      <c r="N799" s="69"/>
      <c r="O799" s="69"/>
      <c r="P799" s="69"/>
      <c r="Q799" s="69"/>
      <c r="R799" s="69"/>
      <c r="S799" s="69"/>
      <c r="T799" s="69"/>
      <c r="U799" s="69"/>
      <c r="V799" s="69"/>
      <c r="W799" s="69"/>
      <c r="X799" s="69"/>
      <c r="Y799" s="69"/>
      <c r="Z799" s="69"/>
      <c r="AA799" s="69"/>
      <c r="AB799" s="69"/>
      <c r="AC799" s="69"/>
      <c r="AD799" s="69"/>
      <c r="AE799" s="69"/>
      <c r="AF799" s="69"/>
    </row>
    <row r="800" spans="1:32" ht="15.75" customHeight="1" x14ac:dyDescent="0.3">
      <c r="A800" s="433"/>
      <c r="B800" s="433"/>
      <c r="C800" s="69"/>
      <c r="D800" s="69"/>
      <c r="E800" s="69"/>
      <c r="F800" s="69"/>
      <c r="G800" s="69"/>
      <c r="H800" s="69"/>
      <c r="I800" s="69"/>
      <c r="J800" s="69"/>
      <c r="K800" s="448"/>
      <c r="L800" s="448"/>
      <c r="M800" s="448"/>
      <c r="N800" s="69"/>
      <c r="O800" s="69"/>
      <c r="P800" s="69"/>
      <c r="Q800" s="69"/>
      <c r="R800" s="69"/>
      <c r="S800" s="69"/>
      <c r="T800" s="69"/>
      <c r="U800" s="69"/>
      <c r="V800" s="69"/>
      <c r="W800" s="69"/>
      <c r="X800" s="69"/>
      <c r="Y800" s="69"/>
      <c r="Z800" s="69"/>
      <c r="AA800" s="69"/>
      <c r="AB800" s="69"/>
      <c r="AC800" s="69"/>
      <c r="AD800" s="69"/>
      <c r="AE800" s="69"/>
      <c r="AF800" s="69"/>
    </row>
    <row r="801" spans="1:32" ht="15.75" customHeight="1" x14ac:dyDescent="0.3">
      <c r="A801" s="433"/>
      <c r="B801" s="433"/>
      <c r="C801" s="69"/>
      <c r="D801" s="69"/>
      <c r="E801" s="69"/>
      <c r="F801" s="69"/>
      <c r="G801" s="69"/>
      <c r="H801" s="69"/>
      <c r="I801" s="69"/>
      <c r="J801" s="69"/>
      <c r="K801" s="448"/>
      <c r="L801" s="448"/>
      <c r="M801" s="448"/>
      <c r="N801" s="69"/>
      <c r="O801" s="69"/>
      <c r="P801" s="69"/>
      <c r="Q801" s="69"/>
      <c r="R801" s="69"/>
      <c r="S801" s="69"/>
      <c r="T801" s="69"/>
      <c r="U801" s="69"/>
      <c r="V801" s="69"/>
      <c r="W801" s="69"/>
      <c r="X801" s="69"/>
      <c r="Y801" s="69"/>
      <c r="Z801" s="69"/>
      <c r="AA801" s="69"/>
      <c r="AB801" s="69"/>
      <c r="AC801" s="69"/>
      <c r="AD801" s="69"/>
      <c r="AE801" s="69"/>
      <c r="AF801" s="69"/>
    </row>
    <row r="802" spans="1:32" ht="15.75" customHeight="1" x14ac:dyDescent="0.3">
      <c r="A802" s="433"/>
      <c r="B802" s="433"/>
      <c r="C802" s="69"/>
      <c r="D802" s="69"/>
      <c r="E802" s="69"/>
      <c r="F802" s="69"/>
      <c r="G802" s="69"/>
      <c r="H802" s="69"/>
      <c r="I802" s="69"/>
      <c r="J802" s="69"/>
      <c r="K802" s="448"/>
      <c r="L802" s="448"/>
      <c r="M802" s="448"/>
      <c r="N802" s="69"/>
      <c r="O802" s="69"/>
      <c r="P802" s="69"/>
      <c r="Q802" s="69"/>
      <c r="R802" s="69"/>
      <c r="S802" s="69"/>
      <c r="T802" s="69"/>
      <c r="U802" s="69"/>
      <c r="V802" s="69"/>
      <c r="W802" s="69"/>
      <c r="X802" s="69"/>
      <c r="Y802" s="69"/>
      <c r="Z802" s="69"/>
      <c r="AA802" s="69"/>
      <c r="AB802" s="69"/>
      <c r="AC802" s="69"/>
      <c r="AD802" s="69"/>
      <c r="AE802" s="69"/>
      <c r="AF802" s="69"/>
    </row>
    <row r="803" spans="1:32" ht="15.75" customHeight="1" x14ac:dyDescent="0.3">
      <c r="A803" s="433"/>
      <c r="B803" s="433"/>
      <c r="C803" s="69"/>
      <c r="D803" s="69"/>
      <c r="E803" s="69"/>
      <c r="F803" s="69"/>
      <c r="G803" s="69"/>
      <c r="H803" s="69"/>
      <c r="I803" s="69"/>
      <c r="J803" s="69"/>
      <c r="K803" s="448"/>
      <c r="L803" s="448"/>
      <c r="M803" s="448"/>
      <c r="N803" s="69"/>
      <c r="O803" s="69"/>
      <c r="P803" s="69"/>
      <c r="Q803" s="69"/>
      <c r="R803" s="69"/>
      <c r="S803" s="69"/>
      <c r="T803" s="69"/>
      <c r="U803" s="69"/>
      <c r="V803" s="69"/>
      <c r="W803" s="69"/>
      <c r="X803" s="69"/>
      <c r="Y803" s="69"/>
      <c r="Z803" s="69"/>
      <c r="AA803" s="69"/>
      <c r="AB803" s="69"/>
      <c r="AC803" s="69"/>
      <c r="AD803" s="69"/>
      <c r="AE803" s="69"/>
      <c r="AF803" s="69"/>
    </row>
    <row r="804" spans="1:32" ht="15.75" customHeight="1" x14ac:dyDescent="0.3">
      <c r="A804" s="433"/>
      <c r="B804" s="433"/>
      <c r="C804" s="69"/>
      <c r="D804" s="69"/>
      <c r="E804" s="69"/>
      <c r="F804" s="69"/>
      <c r="G804" s="69"/>
      <c r="H804" s="69"/>
      <c r="I804" s="69"/>
      <c r="J804" s="69"/>
      <c r="K804" s="448"/>
      <c r="L804" s="448"/>
      <c r="M804" s="448"/>
      <c r="N804" s="69"/>
      <c r="O804" s="69"/>
      <c r="P804" s="69"/>
      <c r="Q804" s="69"/>
      <c r="R804" s="69"/>
      <c r="S804" s="69"/>
      <c r="T804" s="69"/>
      <c r="U804" s="69"/>
      <c r="V804" s="69"/>
      <c r="W804" s="69"/>
      <c r="X804" s="69"/>
      <c r="Y804" s="69"/>
      <c r="Z804" s="69"/>
      <c r="AA804" s="69"/>
      <c r="AB804" s="69"/>
      <c r="AC804" s="69"/>
      <c r="AD804" s="69"/>
      <c r="AE804" s="69"/>
      <c r="AF804" s="69"/>
    </row>
    <row r="805" spans="1:32" ht="15.75" customHeight="1" x14ac:dyDescent="0.3">
      <c r="A805" s="433"/>
      <c r="B805" s="433"/>
      <c r="C805" s="69"/>
      <c r="D805" s="69"/>
      <c r="E805" s="69"/>
      <c r="F805" s="69"/>
      <c r="G805" s="69"/>
      <c r="H805" s="69"/>
      <c r="I805" s="69"/>
      <c r="J805" s="69"/>
      <c r="K805" s="448"/>
      <c r="L805" s="448"/>
      <c r="M805" s="448"/>
      <c r="N805" s="69"/>
      <c r="O805" s="69"/>
      <c r="P805" s="69"/>
      <c r="Q805" s="69"/>
      <c r="R805" s="69"/>
      <c r="S805" s="69"/>
      <c r="T805" s="69"/>
      <c r="U805" s="69"/>
      <c r="V805" s="69"/>
      <c r="W805" s="69"/>
      <c r="X805" s="69"/>
      <c r="Y805" s="69"/>
      <c r="Z805" s="69"/>
      <c r="AA805" s="69"/>
      <c r="AB805" s="69"/>
      <c r="AC805" s="69"/>
      <c r="AD805" s="69"/>
      <c r="AE805" s="69"/>
      <c r="AF805" s="69"/>
    </row>
    <row r="806" spans="1:32" ht="15.75" customHeight="1" x14ac:dyDescent="0.3">
      <c r="A806" s="433"/>
      <c r="B806" s="433"/>
      <c r="C806" s="69"/>
      <c r="D806" s="69"/>
      <c r="E806" s="69"/>
      <c r="F806" s="69"/>
      <c r="G806" s="69"/>
      <c r="H806" s="69"/>
      <c r="I806" s="69"/>
      <c r="J806" s="69"/>
      <c r="K806" s="448"/>
      <c r="L806" s="448"/>
      <c r="M806" s="448"/>
      <c r="N806" s="69"/>
      <c r="O806" s="69"/>
      <c r="P806" s="69"/>
      <c r="Q806" s="69"/>
      <c r="R806" s="69"/>
      <c r="S806" s="69"/>
      <c r="T806" s="69"/>
      <c r="U806" s="69"/>
      <c r="V806" s="69"/>
      <c r="W806" s="69"/>
      <c r="X806" s="69"/>
      <c r="Y806" s="69"/>
      <c r="Z806" s="69"/>
      <c r="AA806" s="69"/>
      <c r="AB806" s="69"/>
      <c r="AC806" s="69"/>
      <c r="AD806" s="69"/>
      <c r="AE806" s="69"/>
      <c r="AF806" s="69"/>
    </row>
    <row r="807" spans="1:32" ht="15.75" customHeight="1" x14ac:dyDescent="0.3">
      <c r="A807" s="433"/>
      <c r="B807" s="433"/>
      <c r="C807" s="69"/>
      <c r="D807" s="69"/>
      <c r="E807" s="69"/>
      <c r="F807" s="69"/>
      <c r="G807" s="69"/>
      <c r="H807" s="69"/>
      <c r="I807" s="69"/>
      <c r="J807" s="69"/>
      <c r="K807" s="448"/>
      <c r="L807" s="448"/>
      <c r="M807" s="448"/>
      <c r="N807" s="69"/>
      <c r="O807" s="69"/>
      <c r="P807" s="69"/>
      <c r="Q807" s="69"/>
      <c r="R807" s="69"/>
      <c r="S807" s="69"/>
      <c r="T807" s="69"/>
      <c r="U807" s="69"/>
      <c r="V807" s="69"/>
      <c r="W807" s="69"/>
      <c r="X807" s="69"/>
      <c r="Y807" s="69"/>
      <c r="Z807" s="69"/>
      <c r="AA807" s="69"/>
      <c r="AB807" s="69"/>
      <c r="AC807" s="69"/>
      <c r="AD807" s="69"/>
      <c r="AE807" s="69"/>
      <c r="AF807" s="69"/>
    </row>
    <row r="808" spans="1:32" ht="15.75" customHeight="1" x14ac:dyDescent="0.3">
      <c r="A808" s="433"/>
      <c r="B808" s="433"/>
      <c r="C808" s="69"/>
      <c r="D808" s="69"/>
      <c r="E808" s="69"/>
      <c r="F808" s="69"/>
      <c r="G808" s="69"/>
      <c r="H808" s="69"/>
      <c r="I808" s="69"/>
      <c r="J808" s="69"/>
      <c r="K808" s="448"/>
      <c r="L808" s="448"/>
      <c r="M808" s="448"/>
      <c r="N808" s="69"/>
      <c r="O808" s="69"/>
      <c r="P808" s="69"/>
      <c r="Q808" s="69"/>
      <c r="R808" s="69"/>
      <c r="S808" s="69"/>
      <c r="T808" s="69"/>
      <c r="U808" s="69"/>
      <c r="V808" s="69"/>
      <c r="W808" s="69"/>
      <c r="X808" s="69"/>
      <c r="Y808" s="69"/>
      <c r="Z808" s="69"/>
      <c r="AA808" s="69"/>
      <c r="AB808" s="69"/>
      <c r="AC808" s="69"/>
      <c r="AD808" s="69"/>
      <c r="AE808" s="69"/>
      <c r="AF808" s="69"/>
    </row>
    <row r="809" spans="1:32" ht="15.75" customHeight="1" x14ac:dyDescent="0.3">
      <c r="A809" s="433"/>
      <c r="B809" s="433"/>
      <c r="C809" s="69"/>
      <c r="D809" s="69"/>
      <c r="E809" s="69"/>
      <c r="F809" s="69"/>
      <c r="G809" s="69"/>
      <c r="H809" s="69"/>
      <c r="I809" s="69"/>
      <c r="J809" s="69"/>
      <c r="K809" s="448"/>
      <c r="L809" s="448"/>
      <c r="M809" s="448"/>
      <c r="N809" s="69"/>
      <c r="O809" s="69"/>
      <c r="P809" s="69"/>
      <c r="Q809" s="69"/>
      <c r="R809" s="69"/>
      <c r="S809" s="69"/>
      <c r="T809" s="69"/>
      <c r="U809" s="69"/>
      <c r="V809" s="69"/>
      <c r="W809" s="69"/>
      <c r="X809" s="69"/>
      <c r="Y809" s="69"/>
      <c r="Z809" s="69"/>
      <c r="AA809" s="69"/>
      <c r="AB809" s="69"/>
      <c r="AC809" s="69"/>
      <c r="AD809" s="69"/>
      <c r="AE809" s="69"/>
      <c r="AF809" s="69"/>
    </row>
    <row r="810" spans="1:32" ht="15.75" customHeight="1" x14ac:dyDescent="0.3">
      <c r="A810" s="433"/>
      <c r="B810" s="433"/>
      <c r="C810" s="69"/>
      <c r="D810" s="69"/>
      <c r="E810" s="69"/>
      <c r="F810" s="69"/>
      <c r="G810" s="69"/>
      <c r="H810" s="69"/>
      <c r="I810" s="69"/>
      <c r="J810" s="69"/>
      <c r="K810" s="448"/>
      <c r="L810" s="448"/>
      <c r="M810" s="448"/>
      <c r="N810" s="69"/>
      <c r="O810" s="69"/>
      <c r="P810" s="69"/>
      <c r="Q810" s="69"/>
      <c r="R810" s="69"/>
      <c r="S810" s="69"/>
      <c r="T810" s="69"/>
      <c r="U810" s="69"/>
      <c r="V810" s="69"/>
      <c r="W810" s="69"/>
      <c r="X810" s="69"/>
      <c r="Y810" s="69"/>
      <c r="Z810" s="69"/>
      <c r="AA810" s="69"/>
      <c r="AB810" s="69"/>
      <c r="AC810" s="69"/>
      <c r="AD810" s="69"/>
      <c r="AE810" s="69"/>
      <c r="AF810" s="69"/>
    </row>
    <row r="811" spans="1:32" ht="15.75" customHeight="1" x14ac:dyDescent="0.3">
      <c r="A811" s="433"/>
      <c r="B811" s="433"/>
      <c r="C811" s="69"/>
      <c r="D811" s="69"/>
      <c r="E811" s="69"/>
      <c r="F811" s="69"/>
      <c r="G811" s="69"/>
      <c r="H811" s="69"/>
      <c r="I811" s="69"/>
      <c r="J811" s="69"/>
      <c r="K811" s="448"/>
      <c r="L811" s="448"/>
      <c r="M811" s="448"/>
      <c r="N811" s="69"/>
      <c r="O811" s="69"/>
      <c r="P811" s="69"/>
      <c r="Q811" s="69"/>
      <c r="R811" s="69"/>
      <c r="S811" s="69"/>
      <c r="T811" s="69"/>
      <c r="U811" s="69"/>
      <c r="V811" s="69"/>
      <c r="W811" s="69"/>
      <c r="X811" s="69"/>
      <c r="Y811" s="69"/>
      <c r="Z811" s="69"/>
      <c r="AA811" s="69"/>
      <c r="AB811" s="69"/>
      <c r="AC811" s="69"/>
      <c r="AD811" s="69"/>
      <c r="AE811" s="69"/>
      <c r="AF811" s="69"/>
    </row>
    <row r="812" spans="1:32" ht="15.75" customHeight="1" x14ac:dyDescent="0.3">
      <c r="A812" s="433"/>
      <c r="B812" s="433"/>
      <c r="C812" s="69"/>
      <c r="D812" s="69"/>
      <c r="E812" s="69"/>
      <c r="F812" s="69"/>
      <c r="G812" s="69"/>
      <c r="H812" s="69"/>
      <c r="I812" s="69"/>
      <c r="J812" s="69"/>
      <c r="K812" s="448"/>
      <c r="L812" s="448"/>
      <c r="M812" s="448"/>
      <c r="N812" s="69"/>
      <c r="O812" s="69"/>
      <c r="P812" s="69"/>
      <c r="Q812" s="69"/>
      <c r="R812" s="69"/>
      <c r="S812" s="69"/>
      <c r="T812" s="69"/>
      <c r="U812" s="69"/>
      <c r="V812" s="69"/>
      <c r="W812" s="69"/>
      <c r="X812" s="69"/>
      <c r="Y812" s="69"/>
      <c r="Z812" s="69"/>
      <c r="AA812" s="69"/>
      <c r="AB812" s="69"/>
      <c r="AC812" s="69"/>
      <c r="AD812" s="69"/>
      <c r="AE812" s="69"/>
      <c r="AF812" s="69"/>
    </row>
    <row r="813" spans="1:32" ht="15.75" customHeight="1" x14ac:dyDescent="0.3">
      <c r="A813" s="433"/>
      <c r="B813" s="433"/>
      <c r="C813" s="69"/>
      <c r="D813" s="69"/>
      <c r="E813" s="69"/>
      <c r="F813" s="69"/>
      <c r="G813" s="69"/>
      <c r="H813" s="69"/>
      <c r="I813" s="69"/>
      <c r="J813" s="69"/>
      <c r="K813" s="448"/>
      <c r="L813" s="448"/>
      <c r="M813" s="448"/>
      <c r="N813" s="69"/>
      <c r="O813" s="69"/>
      <c r="P813" s="69"/>
      <c r="Q813" s="69"/>
      <c r="R813" s="69"/>
      <c r="S813" s="69"/>
      <c r="T813" s="69"/>
      <c r="U813" s="69"/>
      <c r="V813" s="69"/>
      <c r="W813" s="69"/>
      <c r="X813" s="69"/>
      <c r="Y813" s="69"/>
      <c r="Z813" s="69"/>
      <c r="AA813" s="69"/>
      <c r="AB813" s="69"/>
      <c r="AC813" s="69"/>
      <c r="AD813" s="69"/>
      <c r="AE813" s="69"/>
      <c r="AF813" s="69"/>
    </row>
    <row r="814" spans="1:32" ht="15.75" customHeight="1" x14ac:dyDescent="0.3">
      <c r="A814" s="433"/>
      <c r="B814" s="433"/>
      <c r="C814" s="69"/>
      <c r="D814" s="69"/>
      <c r="E814" s="69"/>
      <c r="F814" s="69"/>
      <c r="G814" s="69"/>
      <c r="H814" s="69"/>
      <c r="I814" s="69"/>
      <c r="J814" s="69"/>
      <c r="K814" s="448"/>
      <c r="L814" s="448"/>
      <c r="M814" s="448"/>
      <c r="N814" s="69"/>
      <c r="O814" s="69"/>
      <c r="P814" s="69"/>
      <c r="Q814" s="69"/>
      <c r="R814" s="69"/>
      <c r="S814" s="69"/>
      <c r="T814" s="69"/>
      <c r="U814" s="69"/>
      <c r="V814" s="69"/>
      <c r="W814" s="69"/>
      <c r="X814" s="69"/>
      <c r="Y814" s="69"/>
      <c r="Z814" s="69"/>
      <c r="AA814" s="69"/>
      <c r="AB814" s="69"/>
      <c r="AC814" s="69"/>
      <c r="AD814" s="69"/>
      <c r="AE814" s="69"/>
      <c r="AF814" s="69"/>
    </row>
    <row r="815" spans="1:32" ht="15.75" customHeight="1" x14ac:dyDescent="0.3">
      <c r="A815" s="433"/>
      <c r="B815" s="433"/>
      <c r="C815" s="69"/>
      <c r="D815" s="69"/>
      <c r="E815" s="69"/>
      <c r="F815" s="69"/>
      <c r="G815" s="69"/>
      <c r="H815" s="69"/>
      <c r="I815" s="69"/>
      <c r="J815" s="69"/>
      <c r="K815" s="448"/>
      <c r="L815" s="448"/>
      <c r="M815" s="448"/>
      <c r="N815" s="69"/>
      <c r="O815" s="69"/>
      <c r="P815" s="69"/>
      <c r="Q815" s="69"/>
      <c r="R815" s="69"/>
      <c r="S815" s="69"/>
      <c r="T815" s="69"/>
      <c r="U815" s="69"/>
      <c r="V815" s="69"/>
      <c r="W815" s="69"/>
      <c r="X815" s="69"/>
      <c r="Y815" s="69"/>
      <c r="Z815" s="69"/>
      <c r="AA815" s="69"/>
      <c r="AB815" s="69"/>
      <c r="AC815" s="69"/>
      <c r="AD815" s="69"/>
      <c r="AE815" s="69"/>
      <c r="AF815" s="69"/>
    </row>
    <row r="816" spans="1:32" ht="15.75" customHeight="1" x14ac:dyDescent="0.3">
      <c r="A816" s="433"/>
      <c r="B816" s="433"/>
      <c r="C816" s="69"/>
      <c r="D816" s="69"/>
      <c r="E816" s="69"/>
      <c r="F816" s="69"/>
      <c r="G816" s="69"/>
      <c r="H816" s="69"/>
      <c r="I816" s="69"/>
      <c r="J816" s="69"/>
      <c r="K816" s="448"/>
      <c r="L816" s="448"/>
      <c r="M816" s="448"/>
      <c r="N816" s="69"/>
      <c r="O816" s="69"/>
      <c r="P816" s="69"/>
      <c r="Q816" s="69"/>
      <c r="R816" s="69"/>
      <c r="S816" s="69"/>
      <c r="T816" s="69"/>
      <c r="U816" s="69"/>
      <c r="V816" s="69"/>
      <c r="W816" s="69"/>
      <c r="X816" s="69"/>
      <c r="Y816" s="69"/>
      <c r="Z816" s="69"/>
      <c r="AA816" s="69"/>
      <c r="AB816" s="69"/>
      <c r="AC816" s="69"/>
      <c r="AD816" s="69"/>
      <c r="AE816" s="69"/>
      <c r="AF816" s="69"/>
    </row>
    <row r="817" spans="1:32" ht="15.75" customHeight="1" x14ac:dyDescent="0.3">
      <c r="A817" s="433"/>
      <c r="B817" s="433"/>
      <c r="C817" s="69"/>
      <c r="D817" s="69"/>
      <c r="E817" s="69"/>
      <c r="F817" s="69"/>
      <c r="G817" s="69"/>
      <c r="H817" s="69"/>
      <c r="I817" s="69"/>
      <c r="J817" s="69"/>
      <c r="K817" s="448"/>
      <c r="L817" s="448"/>
      <c r="M817" s="448"/>
      <c r="N817" s="69"/>
      <c r="O817" s="69"/>
      <c r="P817" s="69"/>
      <c r="Q817" s="69"/>
      <c r="R817" s="69"/>
      <c r="S817" s="69"/>
      <c r="T817" s="69"/>
      <c r="U817" s="69"/>
      <c r="V817" s="69"/>
      <c r="W817" s="69"/>
      <c r="X817" s="69"/>
      <c r="Y817" s="69"/>
      <c r="Z817" s="69"/>
      <c r="AA817" s="69"/>
      <c r="AB817" s="69"/>
      <c r="AC817" s="69"/>
      <c r="AD817" s="69"/>
      <c r="AE817" s="69"/>
      <c r="AF817" s="69"/>
    </row>
    <row r="818" spans="1:32" ht="15.75" customHeight="1" x14ac:dyDescent="0.3">
      <c r="A818" s="433"/>
      <c r="B818" s="433"/>
      <c r="C818" s="69"/>
      <c r="D818" s="69"/>
      <c r="E818" s="69"/>
      <c r="F818" s="69"/>
      <c r="G818" s="69"/>
      <c r="H818" s="69"/>
      <c r="I818" s="69"/>
      <c r="J818" s="69"/>
      <c r="K818" s="448"/>
      <c r="L818" s="448"/>
      <c r="M818" s="448"/>
      <c r="N818" s="69"/>
      <c r="O818" s="69"/>
      <c r="P818" s="69"/>
      <c r="Q818" s="69"/>
      <c r="R818" s="69"/>
      <c r="S818" s="69"/>
      <c r="T818" s="69"/>
      <c r="U818" s="69"/>
      <c r="V818" s="69"/>
      <c r="W818" s="69"/>
      <c r="X818" s="69"/>
      <c r="Y818" s="69"/>
      <c r="Z818" s="69"/>
      <c r="AA818" s="69"/>
      <c r="AB818" s="69"/>
      <c r="AC818" s="69"/>
      <c r="AD818" s="69"/>
      <c r="AE818" s="69"/>
      <c r="AF818" s="69"/>
    </row>
    <row r="819" spans="1:32" ht="15.75" customHeight="1" x14ac:dyDescent="0.3">
      <c r="A819" s="433"/>
      <c r="B819" s="433"/>
      <c r="C819" s="69"/>
      <c r="D819" s="69"/>
      <c r="E819" s="69"/>
      <c r="F819" s="69"/>
      <c r="G819" s="69"/>
      <c r="H819" s="69"/>
      <c r="I819" s="69"/>
      <c r="J819" s="69"/>
      <c r="K819" s="448"/>
      <c r="L819" s="448"/>
      <c r="M819" s="448"/>
      <c r="N819" s="69"/>
      <c r="O819" s="69"/>
      <c r="P819" s="69"/>
      <c r="Q819" s="69"/>
      <c r="R819" s="69"/>
      <c r="S819" s="69"/>
      <c r="T819" s="69"/>
      <c r="U819" s="69"/>
      <c r="V819" s="69"/>
      <c r="W819" s="69"/>
      <c r="X819" s="69"/>
      <c r="Y819" s="69"/>
      <c r="Z819" s="69"/>
      <c r="AA819" s="69"/>
      <c r="AB819" s="69"/>
      <c r="AC819" s="69"/>
      <c r="AD819" s="69"/>
      <c r="AE819" s="69"/>
      <c r="AF819" s="69"/>
    </row>
    <row r="820" spans="1:32" ht="15.75" customHeight="1" x14ac:dyDescent="0.3">
      <c r="A820" s="433"/>
      <c r="B820" s="433"/>
      <c r="C820" s="69"/>
      <c r="D820" s="69"/>
      <c r="E820" s="69"/>
      <c r="F820" s="69"/>
      <c r="G820" s="69"/>
      <c r="H820" s="69"/>
      <c r="I820" s="69"/>
      <c r="J820" s="69"/>
      <c r="K820" s="448"/>
      <c r="L820" s="448"/>
      <c r="M820" s="448"/>
      <c r="N820" s="69"/>
      <c r="O820" s="69"/>
      <c r="P820" s="69"/>
      <c r="Q820" s="69"/>
      <c r="R820" s="69"/>
      <c r="S820" s="69"/>
      <c r="T820" s="69"/>
      <c r="U820" s="69"/>
      <c r="V820" s="69"/>
      <c r="W820" s="69"/>
      <c r="X820" s="69"/>
      <c r="Y820" s="69"/>
      <c r="Z820" s="69"/>
      <c r="AA820" s="69"/>
      <c r="AB820" s="69"/>
      <c r="AC820" s="69"/>
      <c r="AD820" s="69"/>
      <c r="AE820" s="69"/>
      <c r="AF820" s="69"/>
    </row>
    <row r="821" spans="1:32" ht="15.75" customHeight="1" x14ac:dyDescent="0.3">
      <c r="A821" s="433"/>
      <c r="B821" s="433"/>
      <c r="C821" s="69"/>
      <c r="D821" s="69"/>
      <c r="E821" s="69"/>
      <c r="F821" s="69"/>
      <c r="G821" s="69"/>
      <c r="H821" s="69"/>
      <c r="I821" s="69"/>
      <c r="J821" s="69"/>
      <c r="K821" s="448"/>
      <c r="L821" s="448"/>
      <c r="M821" s="448"/>
      <c r="N821" s="69"/>
      <c r="O821" s="69"/>
      <c r="P821" s="69"/>
      <c r="Q821" s="69"/>
      <c r="R821" s="69"/>
      <c r="S821" s="69"/>
      <c r="T821" s="69"/>
      <c r="U821" s="69"/>
      <c r="V821" s="69"/>
      <c r="W821" s="69"/>
      <c r="X821" s="69"/>
      <c r="Y821" s="69"/>
      <c r="Z821" s="69"/>
      <c r="AA821" s="69"/>
      <c r="AB821" s="69"/>
      <c r="AC821" s="69"/>
      <c r="AD821" s="69"/>
      <c r="AE821" s="69"/>
      <c r="AF821" s="69"/>
    </row>
    <row r="822" spans="1:32" ht="15.75" customHeight="1" x14ac:dyDescent="0.3">
      <c r="A822" s="433"/>
      <c r="B822" s="433"/>
      <c r="C822" s="69"/>
      <c r="D822" s="69"/>
      <c r="E822" s="69"/>
      <c r="F822" s="69"/>
      <c r="G822" s="69"/>
      <c r="H822" s="69"/>
      <c r="I822" s="69"/>
      <c r="J822" s="69"/>
      <c r="K822" s="448"/>
      <c r="L822" s="448"/>
      <c r="M822" s="448"/>
      <c r="N822" s="69"/>
      <c r="O822" s="69"/>
      <c r="P822" s="69"/>
      <c r="Q822" s="69"/>
      <c r="R822" s="69"/>
      <c r="S822" s="69"/>
      <c r="T822" s="69"/>
      <c r="U822" s="69"/>
      <c r="V822" s="69"/>
      <c r="W822" s="69"/>
      <c r="X822" s="69"/>
      <c r="Y822" s="69"/>
      <c r="Z822" s="69"/>
      <c r="AA822" s="69"/>
      <c r="AB822" s="69"/>
      <c r="AC822" s="69"/>
      <c r="AD822" s="69"/>
      <c r="AE822" s="69"/>
      <c r="AF822" s="69"/>
    </row>
    <row r="823" spans="1:32" ht="15.75" customHeight="1" x14ac:dyDescent="0.3">
      <c r="A823" s="433"/>
      <c r="B823" s="433"/>
      <c r="C823" s="69"/>
      <c r="D823" s="69"/>
      <c r="E823" s="69"/>
      <c r="F823" s="69"/>
      <c r="G823" s="69"/>
      <c r="H823" s="69"/>
      <c r="I823" s="69"/>
      <c r="J823" s="69"/>
      <c r="K823" s="448"/>
      <c r="L823" s="448"/>
      <c r="M823" s="448"/>
      <c r="N823" s="69"/>
      <c r="O823" s="69"/>
      <c r="P823" s="69"/>
      <c r="Q823" s="69"/>
      <c r="R823" s="69"/>
      <c r="S823" s="69"/>
      <c r="T823" s="69"/>
      <c r="U823" s="69"/>
      <c r="V823" s="69"/>
      <c r="W823" s="69"/>
      <c r="X823" s="69"/>
      <c r="Y823" s="69"/>
      <c r="Z823" s="69"/>
      <c r="AA823" s="69"/>
      <c r="AB823" s="69"/>
      <c r="AC823" s="69"/>
      <c r="AD823" s="69"/>
      <c r="AE823" s="69"/>
      <c r="AF823" s="69"/>
    </row>
    <row r="824" spans="1:32" ht="15.75" customHeight="1" x14ac:dyDescent="0.3">
      <c r="A824" s="433"/>
      <c r="B824" s="433"/>
      <c r="C824" s="69"/>
      <c r="D824" s="69"/>
      <c r="E824" s="69"/>
      <c r="F824" s="69"/>
      <c r="G824" s="69"/>
      <c r="H824" s="69"/>
      <c r="I824" s="69"/>
      <c r="J824" s="69"/>
      <c r="K824" s="448"/>
      <c r="L824" s="448"/>
      <c r="M824" s="448"/>
      <c r="N824" s="69"/>
      <c r="O824" s="69"/>
      <c r="P824" s="69"/>
      <c r="Q824" s="69"/>
      <c r="R824" s="69"/>
      <c r="S824" s="69"/>
      <c r="T824" s="69"/>
      <c r="U824" s="69"/>
      <c r="V824" s="69"/>
      <c r="W824" s="69"/>
      <c r="X824" s="69"/>
      <c r="Y824" s="69"/>
      <c r="Z824" s="69"/>
      <c r="AA824" s="69"/>
      <c r="AB824" s="69"/>
      <c r="AC824" s="69"/>
      <c r="AD824" s="69"/>
      <c r="AE824" s="69"/>
      <c r="AF824" s="69"/>
    </row>
    <row r="825" spans="1:32" ht="15.75" customHeight="1" x14ac:dyDescent="0.3">
      <c r="A825" s="433"/>
      <c r="B825" s="433"/>
      <c r="C825" s="69"/>
      <c r="D825" s="69"/>
      <c r="E825" s="69"/>
      <c r="F825" s="69"/>
      <c r="G825" s="69"/>
      <c r="H825" s="69"/>
      <c r="I825" s="69"/>
      <c r="J825" s="69"/>
      <c r="K825" s="448"/>
      <c r="L825" s="448"/>
      <c r="M825" s="448"/>
      <c r="N825" s="69"/>
      <c r="O825" s="69"/>
      <c r="P825" s="69"/>
      <c r="Q825" s="69"/>
      <c r="R825" s="69"/>
      <c r="S825" s="69"/>
      <c r="T825" s="69"/>
      <c r="U825" s="69"/>
      <c r="V825" s="69"/>
      <c r="W825" s="69"/>
      <c r="X825" s="69"/>
      <c r="Y825" s="69"/>
      <c r="Z825" s="69"/>
      <c r="AA825" s="69"/>
      <c r="AB825" s="69"/>
      <c r="AC825" s="69"/>
      <c r="AD825" s="69"/>
      <c r="AE825" s="69"/>
      <c r="AF825" s="69"/>
    </row>
    <row r="826" spans="1:32" ht="15.75" customHeight="1" x14ac:dyDescent="0.3">
      <c r="A826" s="433"/>
      <c r="B826" s="433"/>
      <c r="C826" s="69"/>
      <c r="D826" s="69"/>
      <c r="E826" s="69"/>
      <c r="F826" s="69"/>
      <c r="G826" s="69"/>
      <c r="H826" s="69"/>
      <c r="I826" s="69"/>
      <c r="J826" s="69"/>
      <c r="K826" s="448"/>
      <c r="L826" s="448"/>
      <c r="M826" s="448"/>
      <c r="N826" s="69"/>
      <c r="O826" s="69"/>
      <c r="P826" s="69"/>
      <c r="Q826" s="69"/>
      <c r="R826" s="69"/>
      <c r="S826" s="69"/>
      <c r="T826" s="69"/>
      <c r="U826" s="69"/>
      <c r="V826" s="69"/>
      <c r="W826" s="69"/>
      <c r="X826" s="69"/>
      <c r="Y826" s="69"/>
      <c r="Z826" s="69"/>
      <c r="AA826" s="69"/>
      <c r="AB826" s="69"/>
      <c r="AC826" s="69"/>
      <c r="AD826" s="69"/>
      <c r="AE826" s="69"/>
      <c r="AF826" s="69"/>
    </row>
    <row r="827" spans="1:32" ht="15.75" customHeight="1" x14ac:dyDescent="0.3">
      <c r="A827" s="433"/>
      <c r="B827" s="433"/>
      <c r="C827" s="69"/>
      <c r="D827" s="69"/>
      <c r="E827" s="69"/>
      <c r="F827" s="69"/>
      <c r="G827" s="69"/>
      <c r="H827" s="69"/>
      <c r="I827" s="69"/>
      <c r="J827" s="69"/>
      <c r="K827" s="448"/>
      <c r="L827" s="448"/>
      <c r="M827" s="448"/>
      <c r="N827" s="69"/>
      <c r="O827" s="69"/>
      <c r="P827" s="69"/>
      <c r="Q827" s="69"/>
      <c r="R827" s="69"/>
      <c r="S827" s="69"/>
      <c r="T827" s="69"/>
      <c r="U827" s="69"/>
      <c r="V827" s="69"/>
      <c r="W827" s="69"/>
      <c r="X827" s="69"/>
      <c r="Y827" s="69"/>
      <c r="Z827" s="69"/>
      <c r="AA827" s="69"/>
      <c r="AB827" s="69"/>
      <c r="AC827" s="69"/>
      <c r="AD827" s="69"/>
      <c r="AE827" s="69"/>
      <c r="AF827" s="69"/>
    </row>
    <row r="828" spans="1:32" ht="15.75" customHeight="1" x14ac:dyDescent="0.3">
      <c r="A828" s="433"/>
      <c r="B828" s="433"/>
      <c r="C828" s="69"/>
      <c r="D828" s="69"/>
      <c r="E828" s="69"/>
      <c r="F828" s="69"/>
      <c r="G828" s="69"/>
      <c r="H828" s="69"/>
      <c r="I828" s="69"/>
      <c r="J828" s="69"/>
      <c r="K828" s="448"/>
      <c r="L828" s="448"/>
      <c r="M828" s="448"/>
      <c r="N828" s="69"/>
      <c r="O828" s="69"/>
      <c r="P828" s="69"/>
      <c r="Q828" s="69"/>
      <c r="R828" s="69"/>
      <c r="S828" s="69"/>
      <c r="T828" s="69"/>
      <c r="U828" s="69"/>
      <c r="V828" s="69"/>
      <c r="W828" s="69"/>
      <c r="X828" s="69"/>
      <c r="Y828" s="69"/>
      <c r="Z828" s="69"/>
      <c r="AA828" s="69"/>
      <c r="AB828" s="69"/>
      <c r="AC828" s="69"/>
      <c r="AD828" s="69"/>
      <c r="AE828" s="69"/>
      <c r="AF828" s="69"/>
    </row>
    <row r="829" spans="1:32" ht="15.75" customHeight="1" x14ac:dyDescent="0.3">
      <c r="A829" s="433"/>
      <c r="B829" s="433"/>
      <c r="C829" s="69"/>
      <c r="D829" s="69"/>
      <c r="E829" s="69"/>
      <c r="F829" s="69"/>
      <c r="G829" s="69"/>
      <c r="H829" s="69"/>
      <c r="I829" s="69"/>
      <c r="J829" s="69"/>
      <c r="K829" s="448"/>
      <c r="L829" s="448"/>
      <c r="M829" s="448"/>
      <c r="N829" s="69"/>
      <c r="O829" s="69"/>
      <c r="P829" s="69"/>
      <c r="Q829" s="69"/>
      <c r="R829" s="69"/>
      <c r="S829" s="69"/>
      <c r="T829" s="69"/>
      <c r="U829" s="69"/>
      <c r="V829" s="69"/>
      <c r="W829" s="69"/>
      <c r="X829" s="69"/>
      <c r="Y829" s="69"/>
      <c r="Z829" s="69"/>
      <c r="AA829" s="69"/>
      <c r="AB829" s="69"/>
      <c r="AC829" s="69"/>
      <c r="AD829" s="69"/>
      <c r="AE829" s="69"/>
      <c r="AF829" s="69"/>
    </row>
    <row r="830" spans="1:32" ht="15.75" customHeight="1" x14ac:dyDescent="0.3">
      <c r="A830" s="433"/>
      <c r="B830" s="433"/>
      <c r="C830" s="69"/>
      <c r="D830" s="69"/>
      <c r="E830" s="69"/>
      <c r="F830" s="69"/>
      <c r="G830" s="69"/>
      <c r="H830" s="69"/>
      <c r="I830" s="69"/>
      <c r="J830" s="69"/>
      <c r="K830" s="448"/>
      <c r="L830" s="448"/>
      <c r="M830" s="448"/>
      <c r="N830" s="69"/>
      <c r="O830" s="69"/>
      <c r="P830" s="69"/>
      <c r="Q830" s="69"/>
      <c r="R830" s="69"/>
      <c r="S830" s="69"/>
      <c r="T830" s="69"/>
      <c r="U830" s="69"/>
      <c r="V830" s="69"/>
      <c r="W830" s="69"/>
      <c r="X830" s="69"/>
      <c r="Y830" s="69"/>
      <c r="Z830" s="69"/>
      <c r="AA830" s="69"/>
      <c r="AB830" s="69"/>
      <c r="AC830" s="69"/>
      <c r="AD830" s="69"/>
      <c r="AE830" s="69"/>
      <c r="AF830" s="69"/>
    </row>
    <row r="831" spans="1:32" ht="15.75" customHeight="1" x14ac:dyDescent="0.3">
      <c r="A831" s="433"/>
      <c r="B831" s="433"/>
      <c r="C831" s="69"/>
      <c r="D831" s="69"/>
      <c r="E831" s="69"/>
      <c r="F831" s="69"/>
      <c r="G831" s="69"/>
      <c r="H831" s="69"/>
      <c r="I831" s="69"/>
      <c r="J831" s="69"/>
      <c r="K831" s="448"/>
      <c r="L831" s="448"/>
      <c r="M831" s="448"/>
      <c r="N831" s="69"/>
      <c r="O831" s="69"/>
      <c r="P831" s="69"/>
      <c r="Q831" s="69"/>
      <c r="R831" s="69"/>
      <c r="S831" s="69"/>
      <c r="T831" s="69"/>
      <c r="U831" s="69"/>
      <c r="V831" s="69"/>
      <c r="W831" s="69"/>
      <c r="X831" s="69"/>
      <c r="Y831" s="69"/>
      <c r="Z831" s="69"/>
      <c r="AA831" s="69"/>
      <c r="AB831" s="69"/>
      <c r="AC831" s="69"/>
      <c r="AD831" s="69"/>
      <c r="AE831" s="69"/>
      <c r="AF831" s="69"/>
    </row>
    <row r="832" spans="1:32" ht="15.75" customHeight="1" x14ac:dyDescent="0.3">
      <c r="A832" s="433"/>
      <c r="B832" s="433"/>
      <c r="C832" s="69"/>
      <c r="D832" s="69"/>
      <c r="E832" s="69"/>
      <c r="F832" s="69"/>
      <c r="G832" s="69"/>
      <c r="H832" s="69"/>
      <c r="I832" s="69"/>
      <c r="J832" s="69"/>
      <c r="K832" s="448"/>
      <c r="L832" s="448"/>
      <c r="M832" s="448"/>
      <c r="N832" s="69"/>
      <c r="O832" s="69"/>
      <c r="P832" s="69"/>
      <c r="Q832" s="69"/>
      <c r="R832" s="69"/>
      <c r="S832" s="69"/>
      <c r="T832" s="69"/>
      <c r="U832" s="69"/>
      <c r="V832" s="69"/>
      <c r="W832" s="69"/>
      <c r="X832" s="69"/>
      <c r="Y832" s="69"/>
      <c r="Z832" s="69"/>
      <c r="AA832" s="69"/>
      <c r="AB832" s="69"/>
      <c r="AC832" s="69"/>
      <c r="AD832" s="69"/>
      <c r="AE832" s="69"/>
      <c r="AF832" s="69"/>
    </row>
    <row r="833" spans="1:32" ht="15.75" customHeight="1" x14ac:dyDescent="0.3">
      <c r="A833" s="433"/>
      <c r="B833" s="433"/>
      <c r="C833" s="69"/>
      <c r="D833" s="69"/>
      <c r="E833" s="69"/>
      <c r="F833" s="69"/>
      <c r="G833" s="69"/>
      <c r="H833" s="69"/>
      <c r="I833" s="69"/>
      <c r="J833" s="69"/>
      <c r="K833" s="448"/>
      <c r="L833" s="448"/>
      <c r="M833" s="448"/>
      <c r="N833" s="69"/>
      <c r="O833" s="69"/>
      <c r="P833" s="69"/>
      <c r="Q833" s="69"/>
      <c r="R833" s="69"/>
      <c r="S833" s="69"/>
      <c r="T833" s="69"/>
      <c r="U833" s="69"/>
      <c r="V833" s="69"/>
      <c r="W833" s="69"/>
      <c r="X833" s="69"/>
      <c r="Y833" s="69"/>
      <c r="Z833" s="69"/>
      <c r="AA833" s="69"/>
      <c r="AB833" s="69"/>
      <c r="AC833" s="69"/>
      <c r="AD833" s="69"/>
      <c r="AE833" s="69"/>
      <c r="AF833" s="69"/>
    </row>
    <row r="834" spans="1:32" ht="15.75" customHeight="1" x14ac:dyDescent="0.3">
      <c r="A834" s="433"/>
      <c r="B834" s="433"/>
      <c r="C834" s="69"/>
      <c r="D834" s="69"/>
      <c r="E834" s="69"/>
      <c r="F834" s="69"/>
      <c r="G834" s="69"/>
      <c r="H834" s="69"/>
      <c r="I834" s="69"/>
      <c r="J834" s="69"/>
      <c r="K834" s="448"/>
      <c r="L834" s="448"/>
      <c r="M834" s="448"/>
      <c r="N834" s="69"/>
      <c r="O834" s="69"/>
      <c r="P834" s="69"/>
      <c r="Q834" s="69"/>
      <c r="R834" s="69"/>
      <c r="S834" s="69"/>
      <c r="T834" s="69"/>
      <c r="U834" s="69"/>
      <c r="V834" s="69"/>
      <c r="W834" s="69"/>
      <c r="X834" s="69"/>
      <c r="Y834" s="69"/>
      <c r="Z834" s="69"/>
      <c r="AA834" s="69"/>
      <c r="AB834" s="69"/>
      <c r="AC834" s="69"/>
      <c r="AD834" s="69"/>
      <c r="AE834" s="69"/>
      <c r="AF834" s="69"/>
    </row>
    <row r="835" spans="1:32" ht="15.75" customHeight="1" x14ac:dyDescent="0.3">
      <c r="A835" s="433"/>
      <c r="B835" s="433"/>
      <c r="C835" s="69"/>
      <c r="D835" s="69"/>
      <c r="E835" s="69"/>
      <c r="F835" s="69"/>
      <c r="G835" s="69"/>
      <c r="H835" s="69"/>
      <c r="I835" s="69"/>
      <c r="J835" s="69"/>
      <c r="K835" s="448"/>
      <c r="L835" s="448"/>
      <c r="M835" s="448"/>
      <c r="N835" s="69"/>
      <c r="O835" s="69"/>
      <c r="P835" s="69"/>
      <c r="Q835" s="69"/>
      <c r="R835" s="69"/>
      <c r="S835" s="69"/>
      <c r="T835" s="69"/>
      <c r="U835" s="69"/>
      <c r="V835" s="69"/>
      <c r="W835" s="69"/>
      <c r="X835" s="69"/>
      <c r="Y835" s="69"/>
      <c r="Z835" s="69"/>
      <c r="AA835" s="69"/>
      <c r="AB835" s="69"/>
      <c r="AC835" s="69"/>
      <c r="AD835" s="69"/>
      <c r="AE835" s="69"/>
      <c r="AF835" s="69"/>
    </row>
    <row r="836" spans="1:32" ht="15.75" customHeight="1" x14ac:dyDescent="0.3">
      <c r="A836" s="433"/>
      <c r="B836" s="433"/>
      <c r="C836" s="69"/>
      <c r="D836" s="69"/>
      <c r="E836" s="69"/>
      <c r="F836" s="69"/>
      <c r="G836" s="69"/>
      <c r="H836" s="69"/>
      <c r="I836" s="69"/>
      <c r="J836" s="69"/>
      <c r="K836" s="448"/>
      <c r="L836" s="448"/>
      <c r="M836" s="448"/>
      <c r="N836" s="69"/>
      <c r="O836" s="69"/>
      <c r="P836" s="69"/>
      <c r="Q836" s="69"/>
      <c r="R836" s="69"/>
      <c r="S836" s="69"/>
      <c r="T836" s="69"/>
      <c r="U836" s="69"/>
      <c r="V836" s="69"/>
      <c r="W836" s="69"/>
      <c r="X836" s="69"/>
      <c r="Y836" s="69"/>
      <c r="Z836" s="69"/>
      <c r="AA836" s="69"/>
      <c r="AB836" s="69"/>
      <c r="AC836" s="69"/>
      <c r="AD836" s="69"/>
      <c r="AE836" s="69"/>
      <c r="AF836" s="69"/>
    </row>
    <row r="837" spans="1:32" ht="15.75" customHeight="1" x14ac:dyDescent="0.3">
      <c r="A837" s="433"/>
      <c r="B837" s="433"/>
      <c r="C837" s="69"/>
      <c r="D837" s="69"/>
      <c r="E837" s="69"/>
      <c r="F837" s="69"/>
      <c r="G837" s="69"/>
      <c r="H837" s="69"/>
      <c r="I837" s="69"/>
      <c r="J837" s="69"/>
      <c r="K837" s="448"/>
      <c r="L837" s="448"/>
      <c r="M837" s="448"/>
      <c r="N837" s="69"/>
      <c r="O837" s="69"/>
      <c r="P837" s="69"/>
      <c r="Q837" s="69"/>
      <c r="R837" s="69"/>
      <c r="S837" s="69"/>
      <c r="T837" s="69"/>
      <c r="U837" s="69"/>
      <c r="V837" s="69"/>
      <c r="W837" s="69"/>
      <c r="X837" s="69"/>
      <c r="Y837" s="69"/>
      <c r="Z837" s="69"/>
      <c r="AA837" s="69"/>
      <c r="AB837" s="69"/>
      <c r="AC837" s="69"/>
      <c r="AD837" s="69"/>
      <c r="AE837" s="69"/>
      <c r="AF837" s="69"/>
    </row>
    <row r="838" spans="1:32" ht="15.75" customHeight="1" x14ac:dyDescent="0.3">
      <c r="A838" s="433"/>
      <c r="B838" s="433"/>
      <c r="C838" s="69"/>
      <c r="D838" s="69"/>
      <c r="E838" s="69"/>
      <c r="F838" s="69"/>
      <c r="G838" s="69"/>
      <c r="H838" s="69"/>
      <c r="I838" s="69"/>
      <c r="J838" s="69"/>
      <c r="K838" s="448"/>
      <c r="L838" s="448"/>
      <c r="M838" s="448"/>
      <c r="N838" s="69"/>
      <c r="O838" s="69"/>
      <c r="P838" s="69"/>
      <c r="Q838" s="69"/>
      <c r="R838" s="69"/>
      <c r="S838" s="69"/>
      <c r="T838" s="69"/>
      <c r="U838" s="69"/>
      <c r="V838" s="69"/>
      <c r="W838" s="69"/>
      <c r="X838" s="69"/>
      <c r="Y838" s="69"/>
      <c r="Z838" s="69"/>
      <c r="AA838" s="69"/>
      <c r="AB838" s="69"/>
      <c r="AC838" s="69"/>
      <c r="AD838" s="69"/>
      <c r="AE838" s="69"/>
      <c r="AF838" s="69"/>
    </row>
    <row r="839" spans="1:32" ht="15.75" customHeight="1" x14ac:dyDescent="0.3">
      <c r="A839" s="433"/>
      <c r="B839" s="433"/>
      <c r="C839" s="69"/>
      <c r="D839" s="69"/>
      <c r="E839" s="69"/>
      <c r="F839" s="69"/>
      <c r="G839" s="69"/>
      <c r="H839" s="69"/>
      <c r="I839" s="69"/>
      <c r="J839" s="69"/>
      <c r="K839" s="448"/>
      <c r="L839" s="448"/>
      <c r="M839" s="448"/>
      <c r="N839" s="69"/>
      <c r="O839" s="69"/>
      <c r="P839" s="69"/>
      <c r="Q839" s="69"/>
      <c r="R839" s="69"/>
      <c r="S839" s="69"/>
      <c r="T839" s="69"/>
      <c r="U839" s="69"/>
      <c r="V839" s="69"/>
      <c r="W839" s="69"/>
      <c r="X839" s="69"/>
      <c r="Y839" s="69"/>
      <c r="Z839" s="69"/>
      <c r="AA839" s="69"/>
      <c r="AB839" s="69"/>
      <c r="AC839" s="69"/>
      <c r="AD839" s="69"/>
      <c r="AE839" s="69"/>
      <c r="AF839" s="69"/>
    </row>
    <row r="840" spans="1:32" ht="15.75" customHeight="1" x14ac:dyDescent="0.3">
      <c r="A840" s="433"/>
      <c r="B840" s="433"/>
      <c r="C840" s="69"/>
      <c r="D840" s="69"/>
      <c r="E840" s="69"/>
      <c r="F840" s="69"/>
      <c r="G840" s="69"/>
      <c r="H840" s="69"/>
      <c r="I840" s="69"/>
      <c r="J840" s="69"/>
      <c r="K840" s="448"/>
      <c r="L840" s="448"/>
      <c r="M840" s="448"/>
      <c r="N840" s="69"/>
      <c r="O840" s="69"/>
      <c r="P840" s="69"/>
      <c r="Q840" s="69"/>
      <c r="R840" s="69"/>
      <c r="S840" s="69"/>
      <c r="T840" s="69"/>
      <c r="U840" s="69"/>
      <c r="V840" s="69"/>
      <c r="W840" s="69"/>
      <c r="X840" s="69"/>
      <c r="Y840" s="69"/>
      <c r="Z840" s="69"/>
      <c r="AA840" s="69"/>
      <c r="AB840" s="69"/>
      <c r="AC840" s="69"/>
      <c r="AD840" s="69"/>
      <c r="AE840" s="69"/>
      <c r="AF840" s="69"/>
    </row>
    <row r="841" spans="1:32" ht="15.75" customHeight="1" x14ac:dyDescent="0.3">
      <c r="A841" s="433"/>
      <c r="B841" s="433"/>
      <c r="C841" s="69"/>
      <c r="D841" s="69"/>
      <c r="E841" s="69"/>
      <c r="F841" s="69"/>
      <c r="G841" s="69"/>
      <c r="H841" s="69"/>
      <c r="I841" s="69"/>
      <c r="J841" s="69"/>
      <c r="K841" s="448"/>
      <c r="L841" s="448"/>
      <c r="M841" s="448"/>
      <c r="N841" s="69"/>
      <c r="O841" s="69"/>
      <c r="P841" s="69"/>
      <c r="Q841" s="69"/>
      <c r="R841" s="69"/>
      <c r="S841" s="69"/>
      <c r="T841" s="69"/>
      <c r="U841" s="69"/>
      <c r="V841" s="69"/>
      <c r="W841" s="69"/>
      <c r="X841" s="69"/>
      <c r="Y841" s="69"/>
      <c r="Z841" s="69"/>
      <c r="AA841" s="69"/>
      <c r="AB841" s="69"/>
      <c r="AC841" s="69"/>
      <c r="AD841" s="69"/>
      <c r="AE841" s="69"/>
      <c r="AF841" s="69"/>
    </row>
    <row r="842" spans="1:32" ht="15.75" customHeight="1" x14ac:dyDescent="0.3">
      <c r="A842" s="433"/>
      <c r="B842" s="433"/>
      <c r="C842" s="69"/>
      <c r="D842" s="69"/>
      <c r="E842" s="69"/>
      <c r="F842" s="69"/>
      <c r="G842" s="69"/>
      <c r="H842" s="69"/>
      <c r="I842" s="69"/>
      <c r="J842" s="69"/>
      <c r="K842" s="448"/>
      <c r="L842" s="448"/>
      <c r="M842" s="448"/>
      <c r="N842" s="69"/>
      <c r="O842" s="69"/>
      <c r="P842" s="69"/>
      <c r="Q842" s="69"/>
      <c r="R842" s="69"/>
      <c r="S842" s="69"/>
      <c r="T842" s="69"/>
      <c r="U842" s="69"/>
      <c r="V842" s="69"/>
      <c r="W842" s="69"/>
      <c r="X842" s="69"/>
      <c r="Y842" s="69"/>
      <c r="Z842" s="69"/>
      <c r="AA842" s="69"/>
      <c r="AB842" s="69"/>
      <c r="AC842" s="69"/>
      <c r="AD842" s="69"/>
      <c r="AE842" s="69"/>
      <c r="AF842" s="69"/>
    </row>
    <row r="843" spans="1:32" ht="15.75" customHeight="1" x14ac:dyDescent="0.3">
      <c r="A843" s="433"/>
      <c r="B843" s="433"/>
      <c r="C843" s="69"/>
      <c r="D843" s="69"/>
      <c r="E843" s="69"/>
      <c r="F843" s="69"/>
      <c r="G843" s="69"/>
      <c r="H843" s="69"/>
      <c r="I843" s="69"/>
      <c r="J843" s="69"/>
      <c r="K843" s="448"/>
      <c r="L843" s="448"/>
      <c r="M843" s="448"/>
      <c r="N843" s="69"/>
      <c r="O843" s="69"/>
      <c r="P843" s="69"/>
      <c r="Q843" s="69"/>
      <c r="R843" s="69"/>
      <c r="S843" s="69"/>
      <c r="T843" s="69"/>
      <c r="U843" s="69"/>
      <c r="V843" s="69"/>
      <c r="W843" s="69"/>
      <c r="X843" s="69"/>
      <c r="Y843" s="69"/>
      <c r="Z843" s="69"/>
      <c r="AA843" s="69"/>
      <c r="AB843" s="69"/>
      <c r="AC843" s="69"/>
      <c r="AD843" s="69"/>
      <c r="AE843" s="69"/>
      <c r="AF843" s="69"/>
    </row>
    <row r="844" spans="1:32" ht="15.75" customHeight="1" x14ac:dyDescent="0.3">
      <c r="A844" s="433"/>
      <c r="B844" s="433"/>
      <c r="C844" s="69"/>
      <c r="D844" s="69"/>
      <c r="E844" s="69"/>
      <c r="F844" s="69"/>
      <c r="G844" s="69"/>
      <c r="H844" s="69"/>
      <c r="I844" s="69"/>
      <c r="J844" s="69"/>
      <c r="K844" s="448"/>
      <c r="L844" s="448"/>
      <c r="M844" s="448"/>
      <c r="N844" s="69"/>
      <c r="O844" s="69"/>
      <c r="P844" s="69"/>
      <c r="Q844" s="69"/>
      <c r="R844" s="69"/>
      <c r="S844" s="69"/>
      <c r="T844" s="69"/>
      <c r="U844" s="69"/>
      <c r="V844" s="69"/>
      <c r="W844" s="69"/>
      <c r="X844" s="69"/>
      <c r="Y844" s="69"/>
      <c r="Z844" s="69"/>
      <c r="AA844" s="69"/>
      <c r="AB844" s="69"/>
      <c r="AC844" s="69"/>
      <c r="AD844" s="69"/>
      <c r="AE844" s="69"/>
      <c r="AF844" s="69"/>
    </row>
    <row r="845" spans="1:32" ht="15.75" customHeight="1" x14ac:dyDescent="0.3">
      <c r="A845" s="433"/>
      <c r="B845" s="433"/>
      <c r="C845" s="69"/>
      <c r="D845" s="69"/>
      <c r="E845" s="69"/>
      <c r="F845" s="69"/>
      <c r="G845" s="69"/>
      <c r="H845" s="69"/>
      <c r="I845" s="69"/>
      <c r="J845" s="69"/>
      <c r="K845" s="448"/>
      <c r="L845" s="448"/>
      <c r="M845" s="448"/>
      <c r="N845" s="69"/>
      <c r="O845" s="69"/>
      <c r="P845" s="69"/>
      <c r="Q845" s="69"/>
      <c r="R845" s="69"/>
      <c r="S845" s="69"/>
      <c r="T845" s="69"/>
      <c r="U845" s="69"/>
      <c r="V845" s="69"/>
      <c r="W845" s="69"/>
      <c r="X845" s="69"/>
      <c r="Y845" s="69"/>
      <c r="Z845" s="69"/>
      <c r="AA845" s="69"/>
      <c r="AB845" s="69"/>
      <c r="AC845" s="69"/>
      <c r="AD845" s="69"/>
      <c r="AE845" s="69"/>
      <c r="AF845" s="69"/>
    </row>
    <row r="846" spans="1:32" ht="15.75" customHeight="1" x14ac:dyDescent="0.3">
      <c r="A846" s="433"/>
      <c r="B846" s="433"/>
      <c r="C846" s="69"/>
      <c r="D846" s="69"/>
      <c r="E846" s="69"/>
      <c r="F846" s="69"/>
      <c r="G846" s="69"/>
      <c r="H846" s="69"/>
      <c r="I846" s="69"/>
      <c r="J846" s="69"/>
      <c r="K846" s="448"/>
      <c r="L846" s="448"/>
      <c r="M846" s="448"/>
      <c r="N846" s="69"/>
      <c r="O846" s="69"/>
      <c r="P846" s="69"/>
      <c r="Q846" s="69"/>
      <c r="R846" s="69"/>
      <c r="S846" s="69"/>
      <c r="T846" s="69"/>
      <c r="U846" s="69"/>
      <c r="V846" s="69"/>
      <c r="W846" s="69"/>
      <c r="X846" s="69"/>
      <c r="Y846" s="69"/>
      <c r="Z846" s="69"/>
      <c r="AA846" s="69"/>
      <c r="AB846" s="69"/>
      <c r="AC846" s="69"/>
      <c r="AD846" s="69"/>
      <c r="AE846" s="69"/>
      <c r="AF846" s="69"/>
    </row>
    <row r="847" spans="1:32" ht="15.75" customHeight="1" x14ac:dyDescent="0.3">
      <c r="A847" s="433"/>
      <c r="B847" s="433"/>
      <c r="C847" s="69"/>
      <c r="D847" s="69"/>
      <c r="E847" s="69"/>
      <c r="F847" s="69"/>
      <c r="G847" s="69"/>
      <c r="H847" s="69"/>
      <c r="I847" s="69"/>
      <c r="J847" s="69"/>
      <c r="K847" s="448"/>
      <c r="L847" s="448"/>
      <c r="M847" s="448"/>
      <c r="N847" s="69"/>
      <c r="O847" s="69"/>
      <c r="P847" s="69"/>
      <c r="Q847" s="69"/>
      <c r="R847" s="69"/>
      <c r="S847" s="69"/>
      <c r="T847" s="69"/>
      <c r="U847" s="69"/>
      <c r="V847" s="69"/>
      <c r="W847" s="69"/>
      <c r="X847" s="69"/>
      <c r="Y847" s="69"/>
      <c r="Z847" s="69"/>
      <c r="AA847" s="69"/>
      <c r="AB847" s="69"/>
      <c r="AC847" s="69"/>
      <c r="AD847" s="69"/>
      <c r="AE847" s="69"/>
      <c r="AF847" s="69"/>
    </row>
    <row r="848" spans="1:32" ht="15.75" customHeight="1" x14ac:dyDescent="0.3">
      <c r="A848" s="433"/>
      <c r="B848" s="433"/>
      <c r="C848" s="69"/>
      <c r="D848" s="69"/>
      <c r="E848" s="69"/>
      <c r="F848" s="69"/>
      <c r="G848" s="69"/>
      <c r="H848" s="69"/>
      <c r="I848" s="69"/>
      <c r="J848" s="69"/>
      <c r="K848" s="448"/>
      <c r="L848" s="448"/>
      <c r="M848" s="448"/>
      <c r="N848" s="69"/>
      <c r="O848" s="69"/>
      <c r="P848" s="69"/>
      <c r="Q848" s="69"/>
      <c r="R848" s="69"/>
      <c r="S848" s="69"/>
      <c r="T848" s="69"/>
      <c r="U848" s="69"/>
      <c r="V848" s="69"/>
      <c r="W848" s="69"/>
      <c r="X848" s="69"/>
      <c r="Y848" s="69"/>
      <c r="Z848" s="69"/>
      <c r="AA848" s="69"/>
      <c r="AB848" s="69"/>
      <c r="AC848" s="69"/>
      <c r="AD848" s="69"/>
      <c r="AE848" s="69"/>
      <c r="AF848" s="69"/>
    </row>
    <row r="849" spans="1:32" ht="15.75" customHeight="1" x14ac:dyDescent="0.3">
      <c r="A849" s="433"/>
      <c r="B849" s="433"/>
      <c r="C849" s="69"/>
      <c r="D849" s="69"/>
      <c r="E849" s="69"/>
      <c r="F849" s="69"/>
      <c r="G849" s="69"/>
      <c r="H849" s="69"/>
      <c r="I849" s="69"/>
      <c r="J849" s="69"/>
      <c r="K849" s="448"/>
      <c r="L849" s="448"/>
      <c r="M849" s="448"/>
      <c r="N849" s="69"/>
      <c r="O849" s="69"/>
      <c r="P849" s="69"/>
      <c r="Q849" s="69"/>
      <c r="R849" s="69"/>
      <c r="S849" s="69"/>
      <c r="T849" s="69"/>
      <c r="U849" s="69"/>
      <c r="V849" s="69"/>
      <c r="W849" s="69"/>
      <c r="X849" s="69"/>
      <c r="Y849" s="69"/>
      <c r="Z849" s="69"/>
      <c r="AA849" s="69"/>
      <c r="AB849" s="69"/>
      <c r="AC849" s="69"/>
      <c r="AD849" s="69"/>
      <c r="AE849" s="69"/>
      <c r="AF849" s="69"/>
    </row>
    <row r="850" spans="1:32" ht="15.75" customHeight="1" x14ac:dyDescent="0.3">
      <c r="A850" s="433"/>
      <c r="B850" s="433"/>
      <c r="C850" s="69"/>
      <c r="D850" s="69"/>
      <c r="E850" s="69"/>
      <c r="F850" s="69"/>
      <c r="G850" s="69"/>
      <c r="H850" s="69"/>
      <c r="I850" s="69"/>
      <c r="J850" s="69"/>
      <c r="K850" s="448"/>
      <c r="L850" s="448"/>
      <c r="M850" s="448"/>
      <c r="N850" s="69"/>
      <c r="O850" s="69"/>
      <c r="P850" s="69"/>
      <c r="Q850" s="69"/>
      <c r="R850" s="69"/>
      <c r="S850" s="69"/>
      <c r="T850" s="69"/>
      <c r="U850" s="69"/>
      <c r="V850" s="69"/>
      <c r="W850" s="69"/>
      <c r="X850" s="69"/>
      <c r="Y850" s="69"/>
      <c r="Z850" s="69"/>
      <c r="AA850" s="69"/>
      <c r="AB850" s="69"/>
      <c r="AC850" s="69"/>
      <c r="AD850" s="69"/>
      <c r="AE850" s="69"/>
      <c r="AF850" s="69"/>
    </row>
    <row r="851" spans="1:32" ht="15.75" customHeight="1" x14ac:dyDescent="0.3">
      <c r="A851" s="433"/>
      <c r="B851" s="433"/>
      <c r="C851" s="69"/>
      <c r="D851" s="69"/>
      <c r="E851" s="69"/>
      <c r="F851" s="69"/>
      <c r="G851" s="69"/>
      <c r="H851" s="69"/>
      <c r="I851" s="69"/>
      <c r="J851" s="69"/>
      <c r="K851" s="448"/>
      <c r="L851" s="448"/>
      <c r="M851" s="448"/>
      <c r="N851" s="69"/>
      <c r="O851" s="69"/>
      <c r="P851" s="69"/>
      <c r="Q851" s="69"/>
      <c r="R851" s="69"/>
      <c r="S851" s="69"/>
      <c r="T851" s="69"/>
      <c r="U851" s="69"/>
      <c r="V851" s="69"/>
      <c r="W851" s="69"/>
      <c r="X851" s="69"/>
      <c r="Y851" s="69"/>
      <c r="Z851" s="69"/>
      <c r="AA851" s="69"/>
      <c r="AB851" s="69"/>
      <c r="AC851" s="69"/>
      <c r="AD851" s="69"/>
      <c r="AE851" s="69"/>
      <c r="AF851" s="69"/>
    </row>
    <row r="852" spans="1:32" ht="15.75" customHeight="1" x14ac:dyDescent="0.3">
      <c r="A852" s="433"/>
      <c r="B852" s="433"/>
      <c r="C852" s="69"/>
      <c r="D852" s="69"/>
      <c r="E852" s="69"/>
      <c r="F852" s="69"/>
      <c r="G852" s="69"/>
      <c r="H852" s="69"/>
      <c r="I852" s="69"/>
      <c r="J852" s="69"/>
      <c r="K852" s="448"/>
      <c r="L852" s="448"/>
      <c r="M852" s="448"/>
      <c r="N852" s="69"/>
      <c r="O852" s="69"/>
      <c r="P852" s="69"/>
      <c r="Q852" s="69"/>
      <c r="R852" s="69"/>
      <c r="S852" s="69"/>
      <c r="T852" s="69"/>
      <c r="U852" s="69"/>
      <c r="V852" s="69"/>
      <c r="W852" s="69"/>
      <c r="X852" s="69"/>
      <c r="Y852" s="69"/>
      <c r="Z852" s="69"/>
      <c r="AA852" s="69"/>
      <c r="AB852" s="69"/>
      <c r="AC852" s="69"/>
      <c r="AD852" s="69"/>
      <c r="AE852" s="69"/>
      <c r="AF852" s="69"/>
    </row>
    <row r="853" spans="1:32" ht="15.75" customHeight="1" x14ac:dyDescent="0.3">
      <c r="A853" s="433"/>
      <c r="B853" s="433"/>
      <c r="C853" s="69"/>
      <c r="D853" s="69"/>
      <c r="E853" s="69"/>
      <c r="F853" s="69"/>
      <c r="G853" s="69"/>
      <c r="H853" s="69"/>
      <c r="I853" s="69"/>
      <c r="J853" s="69"/>
      <c r="K853" s="448"/>
      <c r="L853" s="448"/>
      <c r="M853" s="448"/>
      <c r="N853" s="69"/>
      <c r="O853" s="69"/>
      <c r="P853" s="69"/>
      <c r="Q853" s="69"/>
      <c r="R853" s="69"/>
      <c r="S853" s="69"/>
      <c r="T853" s="69"/>
      <c r="U853" s="69"/>
      <c r="V853" s="69"/>
      <c r="W853" s="69"/>
      <c r="X853" s="69"/>
      <c r="Y853" s="69"/>
      <c r="Z853" s="69"/>
      <c r="AA853" s="69"/>
      <c r="AB853" s="69"/>
      <c r="AC853" s="69"/>
      <c r="AD853" s="69"/>
      <c r="AE853" s="69"/>
      <c r="AF853" s="69"/>
    </row>
    <row r="854" spans="1:32" ht="15.75" customHeight="1" x14ac:dyDescent="0.3">
      <c r="A854" s="433"/>
      <c r="B854" s="433"/>
      <c r="C854" s="69"/>
      <c r="D854" s="69"/>
      <c r="E854" s="69"/>
      <c r="F854" s="69"/>
      <c r="G854" s="69"/>
      <c r="H854" s="69"/>
      <c r="I854" s="69"/>
      <c r="J854" s="69"/>
      <c r="K854" s="448"/>
      <c r="L854" s="448"/>
      <c r="M854" s="448"/>
      <c r="N854" s="69"/>
      <c r="O854" s="69"/>
      <c r="P854" s="69"/>
      <c r="Q854" s="69"/>
      <c r="R854" s="69"/>
      <c r="S854" s="69"/>
      <c r="T854" s="69"/>
      <c r="U854" s="69"/>
      <c r="V854" s="69"/>
      <c r="W854" s="69"/>
      <c r="X854" s="69"/>
      <c r="Y854" s="69"/>
      <c r="Z854" s="69"/>
      <c r="AA854" s="69"/>
      <c r="AB854" s="69"/>
      <c r="AC854" s="69"/>
      <c r="AD854" s="69"/>
      <c r="AE854" s="69"/>
      <c r="AF854" s="69"/>
    </row>
    <row r="855" spans="1:32" ht="15.75" customHeight="1" x14ac:dyDescent="0.3">
      <c r="A855" s="433"/>
      <c r="B855" s="433"/>
      <c r="C855" s="69"/>
      <c r="D855" s="69"/>
      <c r="E855" s="69"/>
      <c r="F855" s="69"/>
      <c r="G855" s="69"/>
      <c r="H855" s="69"/>
      <c r="I855" s="69"/>
      <c r="J855" s="69"/>
      <c r="K855" s="448"/>
      <c r="L855" s="448"/>
      <c r="M855" s="448"/>
      <c r="N855" s="69"/>
      <c r="O855" s="69"/>
      <c r="P855" s="69"/>
      <c r="Q855" s="69"/>
      <c r="R855" s="69"/>
      <c r="S855" s="69"/>
      <c r="T855" s="69"/>
      <c r="U855" s="69"/>
      <c r="V855" s="69"/>
      <c r="W855" s="69"/>
      <c r="X855" s="69"/>
      <c r="Y855" s="69"/>
      <c r="Z855" s="69"/>
      <c r="AA855" s="69"/>
      <c r="AB855" s="69"/>
      <c r="AC855" s="69"/>
      <c r="AD855" s="69"/>
      <c r="AE855" s="69"/>
      <c r="AF855" s="69"/>
    </row>
    <row r="856" spans="1:32" ht="15.75" customHeight="1" x14ac:dyDescent="0.3">
      <c r="A856" s="433"/>
      <c r="B856" s="433"/>
      <c r="C856" s="69"/>
      <c r="D856" s="69"/>
      <c r="E856" s="69"/>
      <c r="F856" s="69"/>
      <c r="G856" s="69"/>
      <c r="H856" s="69"/>
      <c r="I856" s="69"/>
      <c r="J856" s="69"/>
      <c r="K856" s="448"/>
      <c r="L856" s="448"/>
      <c r="M856" s="448"/>
      <c r="N856" s="69"/>
      <c r="O856" s="69"/>
      <c r="P856" s="69"/>
      <c r="Q856" s="69"/>
      <c r="R856" s="69"/>
      <c r="S856" s="69"/>
      <c r="T856" s="69"/>
      <c r="U856" s="69"/>
      <c r="V856" s="69"/>
      <c r="W856" s="69"/>
      <c r="X856" s="69"/>
      <c r="Y856" s="69"/>
      <c r="Z856" s="69"/>
      <c r="AA856" s="69"/>
      <c r="AB856" s="69"/>
      <c r="AC856" s="69"/>
      <c r="AD856" s="69"/>
      <c r="AE856" s="69"/>
      <c r="AF856" s="69"/>
    </row>
    <row r="857" spans="1:32" ht="15.75" customHeight="1" x14ac:dyDescent="0.3">
      <c r="A857" s="433"/>
      <c r="B857" s="433"/>
      <c r="C857" s="69"/>
      <c r="D857" s="69"/>
      <c r="E857" s="69"/>
      <c r="F857" s="69"/>
      <c r="G857" s="69"/>
      <c r="H857" s="69"/>
      <c r="I857" s="69"/>
      <c r="J857" s="69"/>
      <c r="K857" s="448"/>
      <c r="L857" s="448"/>
      <c r="M857" s="448"/>
      <c r="N857" s="69"/>
      <c r="O857" s="69"/>
      <c r="P857" s="69"/>
      <c r="Q857" s="69"/>
      <c r="R857" s="69"/>
      <c r="S857" s="69"/>
      <c r="T857" s="69"/>
      <c r="U857" s="69"/>
      <c r="V857" s="69"/>
      <c r="W857" s="69"/>
      <c r="X857" s="69"/>
      <c r="Y857" s="69"/>
      <c r="Z857" s="69"/>
      <c r="AA857" s="69"/>
      <c r="AB857" s="69"/>
      <c r="AC857" s="69"/>
      <c r="AD857" s="69"/>
      <c r="AE857" s="69"/>
      <c r="AF857" s="69"/>
    </row>
    <row r="858" spans="1:32" ht="15.75" customHeight="1" x14ac:dyDescent="0.3">
      <c r="A858" s="433"/>
      <c r="B858" s="433"/>
      <c r="C858" s="69"/>
      <c r="D858" s="69"/>
      <c r="E858" s="69"/>
      <c r="F858" s="69"/>
      <c r="G858" s="69"/>
      <c r="H858" s="69"/>
      <c r="I858" s="69"/>
      <c r="J858" s="69"/>
      <c r="K858" s="448"/>
      <c r="L858" s="448"/>
      <c r="M858" s="448"/>
      <c r="N858" s="69"/>
      <c r="O858" s="69"/>
      <c r="P858" s="69"/>
      <c r="Q858" s="69"/>
      <c r="R858" s="69"/>
      <c r="S858" s="69"/>
      <c r="T858" s="69"/>
      <c r="U858" s="69"/>
      <c r="V858" s="69"/>
      <c r="W858" s="69"/>
      <c r="X858" s="69"/>
      <c r="Y858" s="69"/>
      <c r="Z858" s="69"/>
      <c r="AA858" s="69"/>
      <c r="AB858" s="69"/>
      <c r="AC858" s="69"/>
      <c r="AD858" s="69"/>
      <c r="AE858" s="69"/>
      <c r="AF858" s="69"/>
    </row>
    <row r="859" spans="1:32" ht="15.75" customHeight="1" x14ac:dyDescent="0.3">
      <c r="A859" s="433"/>
      <c r="B859" s="433"/>
      <c r="C859" s="69"/>
      <c r="D859" s="69"/>
      <c r="E859" s="69"/>
      <c r="F859" s="69"/>
      <c r="G859" s="69"/>
      <c r="H859" s="69"/>
      <c r="I859" s="69"/>
      <c r="J859" s="69"/>
      <c r="K859" s="448"/>
      <c r="L859" s="448"/>
      <c r="M859" s="448"/>
      <c r="N859" s="69"/>
      <c r="O859" s="69"/>
      <c r="P859" s="69"/>
      <c r="Q859" s="69"/>
      <c r="R859" s="69"/>
      <c r="S859" s="69"/>
      <c r="T859" s="69"/>
      <c r="U859" s="69"/>
      <c r="V859" s="69"/>
      <c r="W859" s="69"/>
      <c r="X859" s="69"/>
      <c r="Y859" s="69"/>
      <c r="Z859" s="69"/>
      <c r="AA859" s="69"/>
      <c r="AB859" s="69"/>
      <c r="AC859" s="69"/>
      <c r="AD859" s="69"/>
      <c r="AE859" s="69"/>
      <c r="AF859" s="69"/>
    </row>
    <row r="860" spans="1:32" ht="15.75" customHeight="1" x14ac:dyDescent="0.3">
      <c r="A860" s="433"/>
      <c r="B860" s="433"/>
      <c r="C860" s="69"/>
      <c r="D860" s="69"/>
      <c r="E860" s="69"/>
      <c r="F860" s="69"/>
      <c r="G860" s="69"/>
      <c r="H860" s="69"/>
      <c r="I860" s="69"/>
      <c r="J860" s="69"/>
      <c r="K860" s="448"/>
      <c r="L860" s="448"/>
      <c r="M860" s="448"/>
      <c r="N860" s="69"/>
      <c r="O860" s="69"/>
      <c r="P860" s="69"/>
      <c r="Q860" s="69"/>
      <c r="R860" s="69"/>
      <c r="S860" s="69"/>
      <c r="T860" s="69"/>
      <c r="U860" s="69"/>
      <c r="V860" s="69"/>
      <c r="W860" s="69"/>
      <c r="X860" s="69"/>
      <c r="Y860" s="69"/>
      <c r="Z860" s="69"/>
      <c r="AA860" s="69"/>
      <c r="AB860" s="69"/>
      <c r="AC860" s="69"/>
      <c r="AD860" s="69"/>
      <c r="AE860" s="69"/>
      <c r="AF860" s="69"/>
    </row>
    <row r="861" spans="1:32" ht="15.75" customHeight="1" x14ac:dyDescent="0.3">
      <c r="A861" s="433"/>
      <c r="B861" s="433"/>
      <c r="C861" s="69"/>
      <c r="D861" s="69"/>
      <c r="E861" s="69"/>
      <c r="F861" s="69"/>
      <c r="G861" s="69"/>
      <c r="H861" s="69"/>
      <c r="I861" s="69"/>
      <c r="J861" s="69"/>
      <c r="K861" s="448"/>
      <c r="L861" s="448"/>
      <c r="M861" s="448"/>
      <c r="N861" s="69"/>
      <c r="O861" s="69"/>
      <c r="P861" s="69"/>
      <c r="Q861" s="69"/>
      <c r="R861" s="69"/>
      <c r="S861" s="69"/>
      <c r="T861" s="69"/>
      <c r="U861" s="69"/>
      <c r="V861" s="69"/>
      <c r="W861" s="69"/>
      <c r="X861" s="69"/>
      <c r="Y861" s="69"/>
      <c r="Z861" s="69"/>
      <c r="AA861" s="69"/>
      <c r="AB861" s="69"/>
      <c r="AC861" s="69"/>
      <c r="AD861" s="69"/>
      <c r="AE861" s="69"/>
      <c r="AF861" s="69"/>
    </row>
    <row r="862" spans="1:32" ht="15.75" customHeight="1" x14ac:dyDescent="0.3">
      <c r="A862" s="433"/>
      <c r="B862" s="433"/>
      <c r="C862" s="69"/>
      <c r="D862" s="69"/>
      <c r="E862" s="69"/>
      <c r="F862" s="69"/>
      <c r="G862" s="69"/>
      <c r="H862" s="69"/>
      <c r="I862" s="69"/>
      <c r="J862" s="69"/>
      <c r="K862" s="448"/>
      <c r="L862" s="448"/>
      <c r="M862" s="448"/>
      <c r="N862" s="69"/>
      <c r="O862" s="69"/>
      <c r="P862" s="69"/>
      <c r="Q862" s="69"/>
      <c r="R862" s="69"/>
      <c r="S862" s="69"/>
      <c r="T862" s="69"/>
      <c r="U862" s="69"/>
      <c r="V862" s="69"/>
      <c r="W862" s="69"/>
      <c r="X862" s="69"/>
      <c r="Y862" s="69"/>
      <c r="Z862" s="69"/>
      <c r="AA862" s="69"/>
      <c r="AB862" s="69"/>
      <c r="AC862" s="69"/>
      <c r="AD862" s="69"/>
      <c r="AE862" s="69"/>
      <c r="AF862" s="69"/>
    </row>
    <row r="863" spans="1:32" ht="15.75" customHeight="1" x14ac:dyDescent="0.3">
      <c r="A863" s="433"/>
      <c r="B863" s="433"/>
      <c r="C863" s="69"/>
      <c r="D863" s="69"/>
      <c r="E863" s="69"/>
      <c r="F863" s="69"/>
      <c r="G863" s="69"/>
      <c r="H863" s="69"/>
      <c r="I863" s="69"/>
      <c r="J863" s="69"/>
      <c r="K863" s="448"/>
      <c r="L863" s="448"/>
      <c r="M863" s="448"/>
      <c r="N863" s="69"/>
      <c r="O863" s="69"/>
      <c r="P863" s="69"/>
      <c r="Q863" s="69"/>
      <c r="R863" s="69"/>
      <c r="S863" s="69"/>
      <c r="T863" s="69"/>
      <c r="U863" s="69"/>
      <c r="V863" s="69"/>
      <c r="W863" s="69"/>
      <c r="X863" s="69"/>
      <c r="Y863" s="69"/>
      <c r="Z863" s="69"/>
      <c r="AA863" s="69"/>
      <c r="AB863" s="69"/>
      <c r="AC863" s="69"/>
      <c r="AD863" s="69"/>
      <c r="AE863" s="69"/>
      <c r="AF863" s="69"/>
    </row>
    <row r="864" spans="1:32" ht="15.75" customHeight="1" x14ac:dyDescent="0.3">
      <c r="A864" s="433"/>
      <c r="B864" s="433"/>
      <c r="C864" s="69"/>
      <c r="D864" s="69"/>
      <c r="E864" s="69"/>
      <c r="F864" s="69"/>
      <c r="G864" s="69"/>
      <c r="H864" s="69"/>
      <c r="I864" s="69"/>
      <c r="J864" s="69"/>
      <c r="K864" s="448"/>
      <c r="L864" s="448"/>
      <c r="M864" s="448"/>
      <c r="N864" s="69"/>
      <c r="O864" s="69"/>
      <c r="P864" s="69"/>
      <c r="Q864" s="69"/>
      <c r="R864" s="69"/>
      <c r="S864" s="69"/>
      <c r="T864" s="69"/>
      <c r="U864" s="69"/>
      <c r="V864" s="69"/>
      <c r="W864" s="69"/>
      <c r="X864" s="69"/>
      <c r="Y864" s="69"/>
      <c r="Z864" s="69"/>
      <c r="AA864" s="69"/>
      <c r="AB864" s="69"/>
      <c r="AC864" s="69"/>
      <c r="AD864" s="69"/>
      <c r="AE864" s="69"/>
      <c r="AF864" s="69"/>
    </row>
    <row r="865" spans="1:32" ht="15.75" customHeight="1" x14ac:dyDescent="0.3">
      <c r="A865" s="433"/>
      <c r="B865" s="433"/>
      <c r="C865" s="69"/>
      <c r="D865" s="69"/>
      <c r="E865" s="69"/>
      <c r="F865" s="69"/>
      <c r="G865" s="69"/>
      <c r="H865" s="69"/>
      <c r="I865" s="69"/>
      <c r="J865" s="69"/>
      <c r="K865" s="448"/>
      <c r="L865" s="448"/>
      <c r="M865" s="448"/>
      <c r="N865" s="69"/>
      <c r="O865" s="69"/>
      <c r="P865" s="69"/>
      <c r="Q865" s="69"/>
      <c r="R865" s="69"/>
      <c r="S865" s="69"/>
      <c r="T865" s="69"/>
      <c r="U865" s="69"/>
      <c r="V865" s="69"/>
      <c r="W865" s="69"/>
      <c r="X865" s="69"/>
      <c r="Y865" s="69"/>
      <c r="Z865" s="69"/>
      <c r="AA865" s="69"/>
      <c r="AB865" s="69"/>
      <c r="AC865" s="69"/>
      <c r="AD865" s="69"/>
      <c r="AE865" s="69"/>
      <c r="AF865" s="69"/>
    </row>
    <row r="866" spans="1:32" ht="15.75" customHeight="1" x14ac:dyDescent="0.3">
      <c r="A866" s="433"/>
      <c r="B866" s="433"/>
      <c r="C866" s="69"/>
      <c r="D866" s="69"/>
      <c r="E866" s="69"/>
      <c r="F866" s="69"/>
      <c r="G866" s="69"/>
      <c r="H866" s="69"/>
      <c r="I866" s="69"/>
      <c r="J866" s="69"/>
      <c r="K866" s="448"/>
      <c r="L866" s="448"/>
      <c r="M866" s="448"/>
      <c r="N866" s="69"/>
      <c r="O866" s="69"/>
      <c r="P866" s="69"/>
      <c r="Q866" s="69"/>
      <c r="R866" s="69"/>
      <c r="S866" s="69"/>
      <c r="T866" s="69"/>
      <c r="U866" s="69"/>
      <c r="V866" s="69"/>
      <c r="W866" s="69"/>
      <c r="X866" s="69"/>
      <c r="Y866" s="69"/>
      <c r="Z866" s="69"/>
      <c r="AA866" s="69"/>
      <c r="AB866" s="69"/>
      <c r="AC866" s="69"/>
      <c r="AD866" s="69"/>
      <c r="AE866" s="69"/>
      <c r="AF866" s="69"/>
    </row>
    <row r="867" spans="1:32" ht="15.75" customHeight="1" x14ac:dyDescent="0.3">
      <c r="A867" s="433"/>
      <c r="B867" s="433"/>
      <c r="C867" s="69"/>
      <c r="D867" s="69"/>
      <c r="E867" s="69"/>
      <c r="F867" s="69"/>
      <c r="G867" s="69"/>
      <c r="H867" s="69"/>
      <c r="I867" s="69"/>
      <c r="J867" s="69"/>
      <c r="K867" s="448"/>
      <c r="L867" s="448"/>
      <c r="M867" s="448"/>
      <c r="N867" s="69"/>
      <c r="O867" s="69"/>
      <c r="P867" s="69"/>
      <c r="Q867" s="69"/>
      <c r="R867" s="69"/>
      <c r="S867" s="69"/>
      <c r="T867" s="69"/>
      <c r="U867" s="69"/>
      <c r="V867" s="69"/>
      <c r="W867" s="69"/>
      <c r="X867" s="69"/>
      <c r="Y867" s="69"/>
      <c r="Z867" s="69"/>
      <c r="AA867" s="69"/>
      <c r="AB867" s="69"/>
      <c r="AC867" s="69"/>
      <c r="AD867" s="69"/>
      <c r="AE867" s="69"/>
      <c r="AF867" s="69"/>
    </row>
    <row r="868" spans="1:32" ht="15.75" customHeight="1" x14ac:dyDescent="0.3">
      <c r="A868" s="433"/>
      <c r="B868" s="433"/>
      <c r="C868" s="69"/>
      <c r="D868" s="69"/>
      <c r="E868" s="69"/>
      <c r="F868" s="69"/>
      <c r="G868" s="69"/>
      <c r="H868" s="69"/>
      <c r="I868" s="69"/>
      <c r="J868" s="69"/>
      <c r="K868" s="448"/>
      <c r="L868" s="448"/>
      <c r="M868" s="448"/>
      <c r="N868" s="69"/>
      <c r="O868" s="69"/>
      <c r="P868" s="69"/>
      <c r="Q868" s="69"/>
      <c r="R868" s="69"/>
      <c r="S868" s="69"/>
      <c r="T868" s="69"/>
      <c r="U868" s="69"/>
      <c r="V868" s="69"/>
      <c r="W868" s="69"/>
      <c r="X868" s="69"/>
      <c r="Y868" s="69"/>
      <c r="Z868" s="69"/>
      <c r="AA868" s="69"/>
      <c r="AB868" s="69"/>
      <c r="AC868" s="69"/>
      <c r="AD868" s="69"/>
      <c r="AE868" s="69"/>
      <c r="AF868" s="69"/>
    </row>
    <row r="869" spans="1:32" ht="15.75" customHeight="1" x14ac:dyDescent="0.3">
      <c r="A869" s="433"/>
      <c r="B869" s="433"/>
      <c r="C869" s="69"/>
      <c r="D869" s="69"/>
      <c r="E869" s="69"/>
      <c r="F869" s="69"/>
      <c r="G869" s="69"/>
      <c r="H869" s="69"/>
      <c r="I869" s="69"/>
      <c r="J869" s="69"/>
      <c r="K869" s="448"/>
      <c r="L869" s="448"/>
      <c r="M869" s="448"/>
      <c r="N869" s="69"/>
      <c r="O869" s="69"/>
      <c r="P869" s="69"/>
      <c r="Q869" s="69"/>
      <c r="R869" s="69"/>
      <c r="S869" s="69"/>
      <c r="T869" s="69"/>
      <c r="U869" s="69"/>
      <c r="V869" s="69"/>
      <c r="W869" s="69"/>
      <c r="X869" s="69"/>
      <c r="Y869" s="69"/>
      <c r="Z869" s="69"/>
      <c r="AA869" s="69"/>
      <c r="AB869" s="69"/>
      <c r="AC869" s="69"/>
      <c r="AD869" s="69"/>
      <c r="AE869" s="69"/>
      <c r="AF869" s="69"/>
    </row>
    <row r="870" spans="1:32" ht="15.75" customHeight="1" x14ac:dyDescent="0.3">
      <c r="A870" s="433"/>
      <c r="B870" s="433"/>
      <c r="C870" s="69"/>
      <c r="D870" s="69"/>
      <c r="E870" s="69"/>
      <c r="F870" s="69"/>
      <c r="G870" s="69"/>
      <c r="H870" s="69"/>
      <c r="I870" s="69"/>
      <c r="J870" s="69"/>
      <c r="K870" s="448"/>
      <c r="L870" s="448"/>
      <c r="M870" s="448"/>
      <c r="N870" s="69"/>
      <c r="O870" s="69"/>
      <c r="P870" s="69"/>
      <c r="Q870" s="69"/>
      <c r="R870" s="69"/>
      <c r="S870" s="69"/>
      <c r="T870" s="69"/>
      <c r="U870" s="69"/>
      <c r="V870" s="69"/>
      <c r="W870" s="69"/>
      <c r="X870" s="69"/>
      <c r="Y870" s="69"/>
      <c r="Z870" s="69"/>
      <c r="AA870" s="69"/>
      <c r="AB870" s="69"/>
      <c r="AC870" s="69"/>
      <c r="AD870" s="69"/>
      <c r="AE870" s="69"/>
      <c r="AF870" s="69"/>
    </row>
    <row r="871" spans="1:32" ht="15.75" customHeight="1" x14ac:dyDescent="0.3">
      <c r="A871" s="433"/>
      <c r="B871" s="433"/>
      <c r="C871" s="69"/>
      <c r="D871" s="69"/>
      <c r="E871" s="69"/>
      <c r="F871" s="69"/>
      <c r="G871" s="69"/>
      <c r="H871" s="69"/>
      <c r="I871" s="69"/>
      <c r="J871" s="69"/>
      <c r="K871" s="448"/>
      <c r="L871" s="448"/>
      <c r="M871" s="448"/>
      <c r="N871" s="69"/>
      <c r="O871" s="69"/>
      <c r="P871" s="69"/>
      <c r="Q871" s="69"/>
      <c r="R871" s="69"/>
      <c r="S871" s="69"/>
      <c r="T871" s="69"/>
      <c r="U871" s="69"/>
      <c r="V871" s="69"/>
      <c r="W871" s="69"/>
      <c r="X871" s="69"/>
      <c r="Y871" s="69"/>
      <c r="Z871" s="69"/>
      <c r="AA871" s="69"/>
      <c r="AB871" s="69"/>
      <c r="AC871" s="69"/>
      <c r="AD871" s="69"/>
      <c r="AE871" s="69"/>
      <c r="AF871" s="69"/>
    </row>
    <row r="872" spans="1:32" ht="15.75" customHeight="1" x14ac:dyDescent="0.3">
      <c r="A872" s="433"/>
      <c r="B872" s="433"/>
      <c r="C872" s="69"/>
      <c r="D872" s="69"/>
      <c r="E872" s="69"/>
      <c r="F872" s="69"/>
      <c r="G872" s="69"/>
      <c r="H872" s="69"/>
      <c r="I872" s="69"/>
      <c r="J872" s="69"/>
      <c r="K872" s="448"/>
      <c r="L872" s="448"/>
      <c r="M872" s="448"/>
      <c r="N872" s="69"/>
      <c r="O872" s="69"/>
      <c r="P872" s="69"/>
      <c r="Q872" s="69"/>
      <c r="R872" s="69"/>
      <c r="S872" s="69"/>
      <c r="T872" s="69"/>
      <c r="U872" s="69"/>
      <c r="V872" s="69"/>
      <c r="W872" s="69"/>
      <c r="X872" s="69"/>
      <c r="Y872" s="69"/>
      <c r="Z872" s="69"/>
      <c r="AA872" s="69"/>
      <c r="AB872" s="69"/>
      <c r="AC872" s="69"/>
      <c r="AD872" s="69"/>
      <c r="AE872" s="69"/>
      <c r="AF872" s="69"/>
    </row>
    <row r="873" spans="1:32" ht="15.75" customHeight="1" x14ac:dyDescent="0.3">
      <c r="A873" s="433"/>
      <c r="B873" s="433"/>
      <c r="C873" s="69"/>
      <c r="D873" s="69"/>
      <c r="E873" s="69"/>
      <c r="F873" s="69"/>
      <c r="G873" s="69"/>
      <c r="H873" s="69"/>
      <c r="I873" s="69"/>
      <c r="J873" s="69"/>
      <c r="K873" s="448"/>
      <c r="L873" s="448"/>
      <c r="M873" s="448"/>
      <c r="N873" s="69"/>
      <c r="O873" s="69"/>
      <c r="P873" s="69"/>
      <c r="Q873" s="69"/>
      <c r="R873" s="69"/>
      <c r="S873" s="69"/>
      <c r="T873" s="69"/>
      <c r="U873" s="69"/>
      <c r="V873" s="69"/>
      <c r="W873" s="69"/>
      <c r="X873" s="69"/>
      <c r="Y873" s="69"/>
      <c r="Z873" s="69"/>
      <c r="AA873" s="69"/>
      <c r="AB873" s="69"/>
      <c r="AC873" s="69"/>
      <c r="AD873" s="69"/>
      <c r="AE873" s="69"/>
      <c r="AF873" s="69"/>
    </row>
    <row r="874" spans="1:32" ht="15.75" customHeight="1" x14ac:dyDescent="0.3">
      <c r="A874" s="433"/>
      <c r="B874" s="433"/>
      <c r="C874" s="69"/>
      <c r="D874" s="69"/>
      <c r="E874" s="69"/>
      <c r="F874" s="69"/>
      <c r="G874" s="69"/>
      <c r="H874" s="69"/>
      <c r="I874" s="69"/>
      <c r="J874" s="69"/>
      <c r="K874" s="448"/>
      <c r="L874" s="448"/>
      <c r="M874" s="448"/>
      <c r="N874" s="69"/>
      <c r="O874" s="69"/>
      <c r="P874" s="69"/>
      <c r="Q874" s="69"/>
      <c r="R874" s="69"/>
      <c r="S874" s="69"/>
      <c r="T874" s="69"/>
      <c r="U874" s="69"/>
      <c r="V874" s="69"/>
      <c r="W874" s="69"/>
      <c r="X874" s="69"/>
      <c r="Y874" s="69"/>
      <c r="Z874" s="69"/>
      <c r="AA874" s="69"/>
      <c r="AB874" s="69"/>
      <c r="AC874" s="69"/>
      <c r="AD874" s="69"/>
      <c r="AE874" s="69"/>
      <c r="AF874" s="69"/>
    </row>
    <row r="875" spans="1:32" ht="15.75" customHeight="1" x14ac:dyDescent="0.3">
      <c r="A875" s="433"/>
      <c r="B875" s="433"/>
      <c r="C875" s="69"/>
      <c r="D875" s="69"/>
      <c r="E875" s="69"/>
      <c r="F875" s="69"/>
      <c r="G875" s="69"/>
      <c r="H875" s="69"/>
      <c r="I875" s="69"/>
      <c r="J875" s="69"/>
      <c r="K875" s="448"/>
      <c r="L875" s="448"/>
      <c r="M875" s="448"/>
      <c r="N875" s="69"/>
      <c r="O875" s="69"/>
      <c r="P875" s="69"/>
      <c r="Q875" s="69"/>
      <c r="R875" s="69"/>
      <c r="S875" s="69"/>
      <c r="T875" s="69"/>
      <c r="U875" s="69"/>
      <c r="V875" s="69"/>
      <c r="W875" s="69"/>
      <c r="X875" s="69"/>
      <c r="Y875" s="69"/>
      <c r="Z875" s="69"/>
      <c r="AA875" s="69"/>
      <c r="AB875" s="69"/>
      <c r="AC875" s="69"/>
      <c r="AD875" s="69"/>
      <c r="AE875" s="69"/>
      <c r="AF875" s="69"/>
    </row>
    <row r="876" spans="1:32" ht="15.75" customHeight="1" x14ac:dyDescent="0.3">
      <c r="A876" s="433"/>
      <c r="B876" s="433"/>
      <c r="C876" s="69"/>
      <c r="D876" s="69"/>
      <c r="E876" s="69"/>
      <c r="F876" s="69"/>
      <c r="G876" s="69"/>
      <c r="H876" s="69"/>
      <c r="I876" s="69"/>
      <c r="J876" s="69"/>
      <c r="K876" s="448"/>
      <c r="L876" s="448"/>
      <c r="M876" s="448"/>
      <c r="N876" s="69"/>
      <c r="O876" s="69"/>
      <c r="P876" s="69"/>
      <c r="Q876" s="69"/>
      <c r="R876" s="69"/>
      <c r="S876" s="69"/>
      <c r="T876" s="69"/>
      <c r="U876" s="69"/>
      <c r="V876" s="69"/>
      <c r="W876" s="69"/>
      <c r="X876" s="69"/>
      <c r="Y876" s="69"/>
      <c r="Z876" s="69"/>
      <c r="AA876" s="69"/>
      <c r="AB876" s="69"/>
      <c r="AC876" s="69"/>
      <c r="AD876" s="69"/>
      <c r="AE876" s="69"/>
      <c r="AF876" s="69"/>
    </row>
    <row r="877" spans="1:32" ht="15.75" customHeight="1" x14ac:dyDescent="0.3">
      <c r="A877" s="433"/>
      <c r="B877" s="433"/>
      <c r="C877" s="69"/>
      <c r="D877" s="69"/>
      <c r="E877" s="69"/>
      <c r="F877" s="69"/>
      <c r="G877" s="69"/>
      <c r="H877" s="69"/>
      <c r="I877" s="69"/>
      <c r="J877" s="69"/>
      <c r="K877" s="448"/>
      <c r="L877" s="448"/>
      <c r="M877" s="448"/>
      <c r="N877" s="69"/>
      <c r="O877" s="69"/>
      <c r="P877" s="69"/>
      <c r="Q877" s="69"/>
      <c r="R877" s="69"/>
      <c r="S877" s="69"/>
      <c r="T877" s="69"/>
      <c r="U877" s="69"/>
      <c r="V877" s="69"/>
      <c r="W877" s="69"/>
      <c r="X877" s="69"/>
      <c r="Y877" s="69"/>
      <c r="Z877" s="69"/>
      <c r="AA877" s="69"/>
      <c r="AB877" s="69"/>
      <c r="AC877" s="69"/>
      <c r="AD877" s="69"/>
      <c r="AE877" s="69"/>
      <c r="AF877" s="69"/>
    </row>
    <row r="878" spans="1:32" ht="15.75" customHeight="1" x14ac:dyDescent="0.3">
      <c r="A878" s="433"/>
      <c r="B878" s="433"/>
      <c r="C878" s="69"/>
      <c r="D878" s="69"/>
      <c r="E878" s="69"/>
      <c r="F878" s="69"/>
      <c r="G878" s="69"/>
      <c r="H878" s="69"/>
      <c r="I878" s="69"/>
      <c r="J878" s="69"/>
      <c r="K878" s="448"/>
      <c r="L878" s="448"/>
      <c r="M878" s="448"/>
      <c r="N878" s="69"/>
      <c r="O878" s="69"/>
      <c r="P878" s="69"/>
      <c r="Q878" s="69"/>
      <c r="R878" s="69"/>
      <c r="S878" s="69"/>
      <c r="T878" s="69"/>
      <c r="U878" s="69"/>
      <c r="V878" s="69"/>
      <c r="W878" s="69"/>
      <c r="X878" s="69"/>
      <c r="Y878" s="69"/>
      <c r="Z878" s="69"/>
      <c r="AA878" s="69"/>
      <c r="AB878" s="69"/>
      <c r="AC878" s="69"/>
      <c r="AD878" s="69"/>
      <c r="AE878" s="69"/>
      <c r="AF878" s="69"/>
    </row>
    <row r="879" spans="1:32" ht="15.75" customHeight="1" x14ac:dyDescent="0.3">
      <c r="A879" s="433"/>
      <c r="B879" s="433"/>
      <c r="C879" s="69"/>
      <c r="D879" s="69"/>
      <c r="E879" s="69"/>
      <c r="F879" s="69"/>
      <c r="G879" s="69"/>
      <c r="H879" s="69"/>
      <c r="I879" s="69"/>
      <c r="J879" s="69"/>
      <c r="K879" s="448"/>
      <c r="L879" s="448"/>
      <c r="M879" s="448"/>
      <c r="N879" s="69"/>
      <c r="O879" s="69"/>
      <c r="P879" s="69"/>
      <c r="Q879" s="69"/>
      <c r="R879" s="69"/>
      <c r="S879" s="69"/>
      <c r="T879" s="69"/>
      <c r="U879" s="69"/>
      <c r="V879" s="69"/>
      <c r="W879" s="69"/>
      <c r="X879" s="69"/>
      <c r="Y879" s="69"/>
      <c r="Z879" s="69"/>
      <c r="AA879" s="69"/>
      <c r="AB879" s="69"/>
      <c r="AC879" s="69"/>
      <c r="AD879" s="69"/>
      <c r="AE879" s="69"/>
      <c r="AF879" s="69"/>
    </row>
    <row r="880" spans="1:32" ht="15.75" customHeight="1" x14ac:dyDescent="0.3">
      <c r="A880" s="433"/>
      <c r="B880" s="433"/>
      <c r="C880" s="69"/>
      <c r="D880" s="69"/>
      <c r="E880" s="69"/>
      <c r="F880" s="69"/>
      <c r="G880" s="69"/>
      <c r="H880" s="69"/>
      <c r="I880" s="69"/>
      <c r="J880" s="69"/>
      <c r="K880" s="448"/>
      <c r="L880" s="448"/>
      <c r="M880" s="448"/>
      <c r="N880" s="69"/>
      <c r="O880" s="69"/>
      <c r="P880" s="69"/>
      <c r="Q880" s="69"/>
      <c r="R880" s="69"/>
      <c r="S880" s="69"/>
      <c r="T880" s="69"/>
      <c r="U880" s="69"/>
      <c r="V880" s="69"/>
      <c r="W880" s="69"/>
      <c r="X880" s="69"/>
      <c r="Y880" s="69"/>
      <c r="Z880" s="69"/>
      <c r="AA880" s="69"/>
      <c r="AB880" s="69"/>
      <c r="AC880" s="69"/>
      <c r="AD880" s="69"/>
      <c r="AE880" s="69"/>
      <c r="AF880" s="69"/>
    </row>
    <row r="881" spans="1:32" ht="15.75" customHeight="1" x14ac:dyDescent="0.3">
      <c r="A881" s="433"/>
      <c r="B881" s="433"/>
      <c r="C881" s="69"/>
      <c r="D881" s="69"/>
      <c r="E881" s="69"/>
      <c r="F881" s="69"/>
      <c r="G881" s="69"/>
      <c r="H881" s="69"/>
      <c r="I881" s="69"/>
      <c r="J881" s="69"/>
      <c r="K881" s="448"/>
      <c r="L881" s="448"/>
      <c r="M881" s="448"/>
      <c r="N881" s="69"/>
      <c r="O881" s="69"/>
      <c r="P881" s="69"/>
      <c r="Q881" s="69"/>
      <c r="R881" s="69"/>
      <c r="S881" s="69"/>
      <c r="T881" s="69"/>
      <c r="U881" s="69"/>
      <c r="V881" s="69"/>
      <c r="W881" s="69"/>
      <c r="X881" s="69"/>
      <c r="Y881" s="69"/>
      <c r="Z881" s="69"/>
      <c r="AA881" s="69"/>
      <c r="AB881" s="69"/>
      <c r="AC881" s="69"/>
      <c r="AD881" s="69"/>
      <c r="AE881" s="69"/>
      <c r="AF881" s="69"/>
    </row>
    <row r="882" spans="1:32" ht="15.75" customHeight="1" x14ac:dyDescent="0.3">
      <c r="A882" s="433"/>
      <c r="B882" s="433"/>
      <c r="C882" s="69"/>
      <c r="D882" s="69"/>
      <c r="E882" s="69"/>
      <c r="F882" s="69"/>
      <c r="G882" s="69"/>
      <c r="H882" s="69"/>
      <c r="I882" s="69"/>
      <c r="J882" s="69"/>
      <c r="K882" s="448"/>
      <c r="L882" s="448"/>
      <c r="M882" s="448"/>
      <c r="N882" s="69"/>
      <c r="O882" s="69"/>
      <c r="P882" s="69"/>
      <c r="Q882" s="69"/>
      <c r="R882" s="69"/>
      <c r="S882" s="69"/>
      <c r="T882" s="69"/>
      <c r="U882" s="69"/>
      <c r="V882" s="69"/>
      <c r="W882" s="69"/>
      <c r="X882" s="69"/>
      <c r="Y882" s="69"/>
      <c r="Z882" s="69"/>
      <c r="AA882" s="69"/>
      <c r="AB882" s="69"/>
      <c r="AC882" s="69"/>
      <c r="AD882" s="69"/>
      <c r="AE882" s="69"/>
      <c r="AF882" s="69"/>
    </row>
    <row r="883" spans="1:32" ht="15.75" customHeight="1" x14ac:dyDescent="0.3">
      <c r="A883" s="433"/>
      <c r="B883" s="433"/>
      <c r="C883" s="69"/>
      <c r="D883" s="69"/>
      <c r="E883" s="69"/>
      <c r="F883" s="69"/>
      <c r="G883" s="69"/>
      <c r="H883" s="69"/>
      <c r="I883" s="69"/>
      <c r="J883" s="69"/>
      <c r="K883" s="448"/>
      <c r="L883" s="448"/>
      <c r="M883" s="448"/>
      <c r="N883" s="69"/>
      <c r="O883" s="69"/>
      <c r="P883" s="69"/>
      <c r="Q883" s="69"/>
      <c r="R883" s="69"/>
      <c r="S883" s="69"/>
      <c r="T883" s="69"/>
      <c r="U883" s="69"/>
      <c r="V883" s="69"/>
      <c r="W883" s="69"/>
      <c r="X883" s="69"/>
      <c r="Y883" s="69"/>
      <c r="Z883" s="69"/>
      <c r="AA883" s="69"/>
      <c r="AB883" s="69"/>
      <c r="AC883" s="69"/>
      <c r="AD883" s="69"/>
      <c r="AE883" s="69"/>
      <c r="AF883" s="69"/>
    </row>
    <row r="884" spans="1:32" ht="15.75" customHeight="1" x14ac:dyDescent="0.3">
      <c r="A884" s="433"/>
      <c r="B884" s="433"/>
      <c r="C884" s="69"/>
      <c r="D884" s="69"/>
      <c r="E884" s="69"/>
      <c r="F884" s="69"/>
      <c r="G884" s="69"/>
      <c r="H884" s="69"/>
      <c r="I884" s="69"/>
      <c r="J884" s="69"/>
      <c r="K884" s="448"/>
      <c r="L884" s="448"/>
      <c r="M884" s="448"/>
      <c r="N884" s="69"/>
      <c r="O884" s="69"/>
      <c r="P884" s="69"/>
      <c r="Q884" s="69"/>
      <c r="R884" s="69"/>
      <c r="S884" s="69"/>
      <c r="T884" s="69"/>
      <c r="U884" s="69"/>
      <c r="V884" s="69"/>
      <c r="W884" s="69"/>
      <c r="X884" s="69"/>
      <c r="Y884" s="69"/>
      <c r="Z884" s="69"/>
      <c r="AA884" s="69"/>
      <c r="AB884" s="69"/>
      <c r="AC884" s="69"/>
      <c r="AD884" s="69"/>
      <c r="AE884" s="69"/>
      <c r="AF884" s="69"/>
    </row>
    <row r="885" spans="1:32" ht="15.75" customHeight="1" x14ac:dyDescent="0.3">
      <c r="A885" s="433"/>
      <c r="B885" s="433"/>
      <c r="C885" s="69"/>
      <c r="D885" s="69"/>
      <c r="E885" s="69"/>
      <c r="F885" s="69"/>
      <c r="G885" s="69"/>
      <c r="H885" s="69"/>
      <c r="I885" s="69"/>
      <c r="J885" s="69"/>
      <c r="K885" s="448"/>
      <c r="L885" s="448"/>
      <c r="M885" s="448"/>
      <c r="N885" s="69"/>
      <c r="O885" s="69"/>
      <c r="P885" s="69"/>
      <c r="Q885" s="69"/>
      <c r="R885" s="69"/>
      <c r="S885" s="69"/>
      <c r="T885" s="69"/>
      <c r="U885" s="69"/>
      <c r="V885" s="69"/>
      <c r="W885" s="69"/>
      <c r="X885" s="69"/>
      <c r="Y885" s="69"/>
      <c r="Z885" s="69"/>
      <c r="AA885" s="69"/>
      <c r="AB885" s="69"/>
      <c r="AC885" s="69"/>
      <c r="AD885" s="69"/>
      <c r="AE885" s="69"/>
      <c r="AF885" s="69"/>
    </row>
    <row r="886" spans="1:32" ht="15.75" customHeight="1" x14ac:dyDescent="0.3">
      <c r="A886" s="433"/>
      <c r="B886" s="433"/>
      <c r="C886" s="69"/>
      <c r="D886" s="69"/>
      <c r="E886" s="69"/>
      <c r="F886" s="69"/>
      <c r="G886" s="69"/>
      <c r="H886" s="69"/>
      <c r="I886" s="69"/>
      <c r="J886" s="69"/>
      <c r="K886" s="448"/>
      <c r="L886" s="448"/>
      <c r="M886" s="448"/>
      <c r="N886" s="69"/>
      <c r="O886" s="69"/>
      <c r="P886" s="69"/>
      <c r="Q886" s="69"/>
      <c r="R886" s="69"/>
      <c r="S886" s="69"/>
      <c r="T886" s="69"/>
      <c r="U886" s="69"/>
      <c r="V886" s="69"/>
      <c r="W886" s="69"/>
      <c r="X886" s="69"/>
      <c r="Y886" s="69"/>
      <c r="Z886" s="69"/>
      <c r="AA886" s="69"/>
      <c r="AB886" s="69"/>
      <c r="AC886" s="69"/>
      <c r="AD886" s="69"/>
      <c r="AE886" s="69"/>
      <c r="AF886" s="69"/>
    </row>
    <row r="887" spans="1:32" ht="15.75" customHeight="1" x14ac:dyDescent="0.3">
      <c r="A887" s="433"/>
      <c r="B887" s="433"/>
      <c r="C887" s="69"/>
      <c r="D887" s="69"/>
      <c r="E887" s="69"/>
      <c r="F887" s="69"/>
      <c r="G887" s="69"/>
      <c r="H887" s="69"/>
      <c r="I887" s="69"/>
      <c r="J887" s="69"/>
      <c r="K887" s="448"/>
      <c r="L887" s="448"/>
      <c r="M887" s="448"/>
      <c r="N887" s="69"/>
      <c r="O887" s="69"/>
      <c r="P887" s="69"/>
      <c r="Q887" s="69"/>
      <c r="R887" s="69"/>
      <c r="S887" s="69"/>
      <c r="T887" s="69"/>
      <c r="U887" s="69"/>
      <c r="V887" s="69"/>
      <c r="W887" s="69"/>
      <c r="X887" s="69"/>
      <c r="Y887" s="69"/>
      <c r="Z887" s="69"/>
      <c r="AA887" s="69"/>
      <c r="AB887" s="69"/>
      <c r="AC887" s="69"/>
      <c r="AD887" s="69"/>
      <c r="AE887" s="69"/>
      <c r="AF887" s="69"/>
    </row>
    <row r="888" spans="1:32" ht="15.75" customHeight="1" x14ac:dyDescent="0.3">
      <c r="A888" s="433"/>
      <c r="B888" s="433"/>
      <c r="C888" s="69"/>
      <c r="D888" s="69"/>
      <c r="E888" s="69"/>
      <c r="F888" s="69"/>
      <c r="G888" s="69"/>
      <c r="H888" s="69"/>
      <c r="I888" s="69"/>
      <c r="J888" s="69"/>
      <c r="K888" s="448"/>
      <c r="L888" s="448"/>
      <c r="M888" s="448"/>
      <c r="N888" s="69"/>
      <c r="O888" s="69"/>
      <c r="P888" s="69"/>
      <c r="Q888" s="69"/>
      <c r="R888" s="69"/>
      <c r="S888" s="69"/>
      <c r="T888" s="69"/>
      <c r="U888" s="69"/>
      <c r="V888" s="69"/>
      <c r="W888" s="69"/>
      <c r="X888" s="69"/>
      <c r="Y888" s="69"/>
      <c r="Z888" s="69"/>
      <c r="AA888" s="69"/>
      <c r="AB888" s="69"/>
      <c r="AC888" s="69"/>
      <c r="AD888" s="69"/>
      <c r="AE888" s="69"/>
      <c r="AF888" s="69"/>
    </row>
    <row r="889" spans="1:32" ht="15.75" customHeight="1" x14ac:dyDescent="0.3">
      <c r="A889" s="433"/>
      <c r="B889" s="433"/>
      <c r="C889" s="69"/>
      <c r="D889" s="69"/>
      <c r="E889" s="69"/>
      <c r="F889" s="69"/>
      <c r="G889" s="69"/>
      <c r="H889" s="69"/>
      <c r="I889" s="69"/>
      <c r="J889" s="69"/>
      <c r="K889" s="448"/>
      <c r="L889" s="448"/>
      <c r="M889" s="448"/>
      <c r="N889" s="69"/>
      <c r="O889" s="69"/>
      <c r="P889" s="69"/>
      <c r="Q889" s="69"/>
      <c r="R889" s="69"/>
      <c r="S889" s="69"/>
      <c r="T889" s="69"/>
      <c r="U889" s="69"/>
      <c r="V889" s="69"/>
      <c r="W889" s="69"/>
      <c r="X889" s="69"/>
      <c r="Y889" s="69"/>
      <c r="Z889" s="69"/>
      <c r="AA889" s="69"/>
      <c r="AB889" s="69"/>
      <c r="AC889" s="69"/>
      <c r="AD889" s="69"/>
      <c r="AE889" s="69"/>
      <c r="AF889" s="69"/>
    </row>
    <row r="890" spans="1:32" ht="15.75" customHeight="1" x14ac:dyDescent="0.3">
      <c r="A890" s="433"/>
      <c r="B890" s="433"/>
      <c r="C890" s="69"/>
      <c r="D890" s="69"/>
      <c r="E890" s="69"/>
      <c r="F890" s="69"/>
      <c r="G890" s="69"/>
      <c r="H890" s="69"/>
      <c r="I890" s="69"/>
      <c r="J890" s="69"/>
      <c r="K890" s="448"/>
      <c r="L890" s="448"/>
      <c r="M890" s="448"/>
      <c r="N890" s="69"/>
      <c r="O890" s="69"/>
      <c r="P890" s="69"/>
      <c r="Q890" s="69"/>
      <c r="R890" s="69"/>
      <c r="S890" s="69"/>
      <c r="T890" s="69"/>
      <c r="U890" s="69"/>
      <c r="V890" s="69"/>
      <c r="W890" s="69"/>
      <c r="X890" s="69"/>
      <c r="Y890" s="69"/>
      <c r="Z890" s="69"/>
      <c r="AA890" s="69"/>
      <c r="AB890" s="69"/>
      <c r="AC890" s="69"/>
      <c r="AD890" s="69"/>
      <c r="AE890" s="69"/>
      <c r="AF890" s="69"/>
    </row>
    <row r="891" spans="1:32" ht="15.75" customHeight="1" x14ac:dyDescent="0.3">
      <c r="A891" s="433"/>
      <c r="B891" s="433"/>
      <c r="C891" s="69"/>
      <c r="D891" s="69"/>
      <c r="E891" s="69"/>
      <c r="F891" s="69"/>
      <c r="G891" s="69"/>
      <c r="H891" s="69"/>
      <c r="I891" s="69"/>
      <c r="J891" s="69"/>
      <c r="K891" s="448"/>
      <c r="L891" s="448"/>
      <c r="M891" s="448"/>
      <c r="N891" s="69"/>
      <c r="O891" s="69"/>
      <c r="P891" s="69"/>
      <c r="Q891" s="69"/>
      <c r="R891" s="69"/>
      <c r="S891" s="69"/>
      <c r="T891" s="69"/>
      <c r="U891" s="69"/>
      <c r="V891" s="69"/>
      <c r="W891" s="69"/>
      <c r="X891" s="69"/>
      <c r="Y891" s="69"/>
      <c r="Z891" s="69"/>
      <c r="AA891" s="69"/>
      <c r="AB891" s="69"/>
      <c r="AC891" s="69"/>
      <c r="AD891" s="69"/>
      <c r="AE891" s="69"/>
      <c r="AF891" s="69"/>
    </row>
    <row r="892" spans="1:32" ht="15.75" customHeight="1" x14ac:dyDescent="0.3">
      <c r="A892" s="433"/>
      <c r="B892" s="433"/>
      <c r="C892" s="69"/>
      <c r="D892" s="69"/>
      <c r="E892" s="69"/>
      <c r="F892" s="69"/>
      <c r="G892" s="69"/>
      <c r="H892" s="69"/>
      <c r="I892" s="69"/>
      <c r="J892" s="69"/>
      <c r="K892" s="448"/>
      <c r="L892" s="448"/>
      <c r="M892" s="448"/>
      <c r="N892" s="69"/>
      <c r="O892" s="69"/>
      <c r="P892" s="69"/>
      <c r="Q892" s="69"/>
      <c r="R892" s="69"/>
      <c r="S892" s="69"/>
      <c r="T892" s="69"/>
      <c r="U892" s="69"/>
      <c r="V892" s="69"/>
      <c r="W892" s="69"/>
      <c r="X892" s="69"/>
      <c r="Y892" s="69"/>
      <c r="Z892" s="69"/>
      <c r="AA892" s="69"/>
      <c r="AB892" s="69"/>
      <c r="AC892" s="69"/>
      <c r="AD892" s="69"/>
      <c r="AE892" s="69"/>
      <c r="AF892" s="69"/>
    </row>
    <row r="893" spans="1:32" ht="15.75" customHeight="1" x14ac:dyDescent="0.3">
      <c r="A893" s="433"/>
      <c r="B893" s="433"/>
      <c r="C893" s="69"/>
      <c r="D893" s="69"/>
      <c r="E893" s="69"/>
      <c r="F893" s="69"/>
      <c r="G893" s="69"/>
      <c r="H893" s="69"/>
      <c r="I893" s="69"/>
      <c r="J893" s="69"/>
      <c r="K893" s="448"/>
      <c r="L893" s="448"/>
      <c r="M893" s="448"/>
      <c r="N893" s="69"/>
      <c r="O893" s="69"/>
      <c r="P893" s="69"/>
      <c r="Q893" s="69"/>
      <c r="R893" s="69"/>
      <c r="S893" s="69"/>
      <c r="T893" s="69"/>
      <c r="U893" s="69"/>
      <c r="V893" s="69"/>
      <c r="W893" s="69"/>
      <c r="X893" s="69"/>
      <c r="Y893" s="69"/>
      <c r="Z893" s="69"/>
      <c r="AA893" s="69"/>
      <c r="AB893" s="69"/>
      <c r="AC893" s="69"/>
      <c r="AD893" s="69"/>
      <c r="AE893" s="69"/>
      <c r="AF893" s="69"/>
    </row>
    <row r="894" spans="1:32" ht="15.75" customHeight="1" x14ac:dyDescent="0.3">
      <c r="A894" s="433"/>
      <c r="B894" s="433"/>
      <c r="C894" s="69"/>
      <c r="D894" s="69"/>
      <c r="E894" s="69"/>
      <c r="F894" s="69"/>
      <c r="G894" s="69"/>
      <c r="H894" s="69"/>
      <c r="I894" s="69"/>
      <c r="J894" s="69"/>
      <c r="K894" s="448"/>
      <c r="L894" s="448"/>
      <c r="M894" s="448"/>
      <c r="N894" s="69"/>
      <c r="O894" s="69"/>
      <c r="P894" s="69"/>
      <c r="Q894" s="69"/>
      <c r="R894" s="69"/>
      <c r="S894" s="69"/>
      <c r="T894" s="69"/>
      <c r="U894" s="69"/>
      <c r="V894" s="69"/>
      <c r="W894" s="69"/>
      <c r="X894" s="69"/>
      <c r="Y894" s="69"/>
      <c r="Z894" s="69"/>
      <c r="AA894" s="69"/>
      <c r="AB894" s="69"/>
      <c r="AC894" s="69"/>
      <c r="AD894" s="69"/>
      <c r="AE894" s="69"/>
      <c r="AF894" s="69"/>
    </row>
    <row r="895" spans="1:32" ht="15.75" customHeight="1" x14ac:dyDescent="0.3">
      <c r="A895" s="433"/>
      <c r="B895" s="433"/>
      <c r="C895" s="69"/>
      <c r="D895" s="69"/>
      <c r="E895" s="69"/>
      <c r="F895" s="69"/>
      <c r="G895" s="69"/>
      <c r="H895" s="69"/>
      <c r="I895" s="69"/>
      <c r="J895" s="69"/>
      <c r="K895" s="448"/>
      <c r="L895" s="448"/>
      <c r="M895" s="448"/>
      <c r="N895" s="69"/>
      <c r="O895" s="69"/>
      <c r="P895" s="69"/>
      <c r="Q895" s="69"/>
      <c r="R895" s="69"/>
      <c r="S895" s="69"/>
      <c r="T895" s="69"/>
      <c r="U895" s="69"/>
      <c r="V895" s="69"/>
      <c r="W895" s="69"/>
      <c r="X895" s="69"/>
      <c r="Y895" s="69"/>
      <c r="Z895" s="69"/>
      <c r="AA895" s="69"/>
      <c r="AB895" s="69"/>
      <c r="AC895" s="69"/>
      <c r="AD895" s="69"/>
      <c r="AE895" s="69"/>
      <c r="AF895" s="69"/>
    </row>
    <row r="896" spans="1:32" ht="15.75" customHeight="1" x14ac:dyDescent="0.3">
      <c r="A896" s="433"/>
      <c r="B896" s="433"/>
      <c r="C896" s="69"/>
      <c r="D896" s="69"/>
      <c r="E896" s="69"/>
      <c r="F896" s="69"/>
      <c r="G896" s="69"/>
      <c r="H896" s="69"/>
      <c r="I896" s="69"/>
      <c r="J896" s="69"/>
      <c r="K896" s="448"/>
      <c r="L896" s="448"/>
      <c r="M896" s="448"/>
      <c r="N896" s="69"/>
      <c r="O896" s="69"/>
      <c r="P896" s="69"/>
      <c r="Q896" s="69"/>
      <c r="R896" s="69"/>
      <c r="S896" s="69"/>
      <c r="T896" s="69"/>
      <c r="U896" s="69"/>
      <c r="V896" s="69"/>
      <c r="W896" s="69"/>
      <c r="X896" s="69"/>
      <c r="Y896" s="69"/>
      <c r="Z896" s="69"/>
      <c r="AA896" s="69"/>
      <c r="AB896" s="69"/>
      <c r="AC896" s="69"/>
      <c r="AD896" s="69"/>
      <c r="AE896" s="69"/>
      <c r="AF896" s="69"/>
    </row>
    <row r="897" spans="1:32" ht="15.75" customHeight="1" x14ac:dyDescent="0.3">
      <c r="A897" s="433"/>
      <c r="B897" s="433"/>
      <c r="C897" s="69"/>
      <c r="D897" s="69"/>
      <c r="E897" s="69"/>
      <c r="F897" s="69"/>
      <c r="G897" s="69"/>
      <c r="H897" s="69"/>
      <c r="I897" s="69"/>
      <c r="J897" s="69"/>
      <c r="K897" s="448"/>
      <c r="L897" s="448"/>
      <c r="M897" s="448"/>
      <c r="N897" s="69"/>
      <c r="O897" s="69"/>
      <c r="P897" s="69"/>
      <c r="Q897" s="69"/>
      <c r="R897" s="69"/>
      <c r="S897" s="69"/>
      <c r="T897" s="69"/>
      <c r="U897" s="69"/>
      <c r="V897" s="69"/>
      <c r="W897" s="69"/>
      <c r="X897" s="69"/>
      <c r="Y897" s="69"/>
      <c r="Z897" s="69"/>
      <c r="AA897" s="69"/>
      <c r="AB897" s="69"/>
      <c r="AC897" s="69"/>
      <c r="AD897" s="69"/>
      <c r="AE897" s="69"/>
      <c r="AF897" s="69"/>
    </row>
    <row r="898" spans="1:32" ht="15.75" customHeight="1" x14ac:dyDescent="0.3">
      <c r="A898" s="433"/>
      <c r="B898" s="433"/>
      <c r="C898" s="69"/>
      <c r="D898" s="69"/>
      <c r="E898" s="69"/>
      <c r="F898" s="69"/>
      <c r="G898" s="69"/>
      <c r="H898" s="69"/>
      <c r="I898" s="69"/>
      <c r="J898" s="69"/>
      <c r="K898" s="448"/>
      <c r="L898" s="448"/>
      <c r="M898" s="448"/>
      <c r="N898" s="69"/>
      <c r="O898" s="69"/>
      <c r="P898" s="69"/>
      <c r="Q898" s="69"/>
      <c r="R898" s="69"/>
      <c r="S898" s="69"/>
      <c r="T898" s="69"/>
      <c r="U898" s="69"/>
      <c r="V898" s="69"/>
      <c r="W898" s="69"/>
      <c r="X898" s="69"/>
      <c r="Y898" s="69"/>
      <c r="Z898" s="69"/>
      <c r="AA898" s="69"/>
      <c r="AB898" s="69"/>
      <c r="AC898" s="69"/>
      <c r="AD898" s="69"/>
      <c r="AE898" s="69"/>
      <c r="AF898" s="69"/>
    </row>
    <row r="899" spans="1:32" ht="15.75" customHeight="1" x14ac:dyDescent="0.3">
      <c r="A899" s="433"/>
      <c r="B899" s="433"/>
      <c r="C899" s="69"/>
      <c r="D899" s="69"/>
      <c r="E899" s="69"/>
      <c r="F899" s="69"/>
      <c r="G899" s="69"/>
      <c r="H899" s="69"/>
      <c r="I899" s="69"/>
      <c r="J899" s="69"/>
      <c r="K899" s="448"/>
      <c r="L899" s="448"/>
      <c r="M899" s="448"/>
      <c r="N899" s="69"/>
      <c r="O899" s="69"/>
      <c r="P899" s="69"/>
      <c r="Q899" s="69"/>
      <c r="R899" s="69"/>
      <c r="S899" s="69"/>
      <c r="T899" s="69"/>
      <c r="U899" s="69"/>
      <c r="V899" s="69"/>
      <c r="W899" s="69"/>
      <c r="X899" s="69"/>
      <c r="Y899" s="69"/>
      <c r="Z899" s="69"/>
      <c r="AA899" s="69"/>
      <c r="AB899" s="69"/>
      <c r="AC899" s="69"/>
      <c r="AD899" s="69"/>
      <c r="AE899" s="69"/>
      <c r="AF899" s="69"/>
    </row>
    <row r="900" spans="1:32" ht="15.75" customHeight="1" x14ac:dyDescent="0.3">
      <c r="A900" s="433"/>
      <c r="B900" s="433"/>
      <c r="C900" s="69"/>
      <c r="D900" s="69"/>
      <c r="E900" s="69"/>
      <c r="F900" s="69"/>
      <c r="G900" s="69"/>
      <c r="H900" s="69"/>
      <c r="I900" s="69"/>
      <c r="J900" s="69"/>
      <c r="K900" s="448"/>
      <c r="L900" s="448"/>
      <c r="M900" s="448"/>
      <c r="N900" s="69"/>
      <c r="O900" s="69"/>
      <c r="P900" s="69"/>
      <c r="Q900" s="69"/>
      <c r="R900" s="69"/>
      <c r="S900" s="69"/>
      <c r="T900" s="69"/>
      <c r="U900" s="69"/>
      <c r="V900" s="69"/>
      <c r="W900" s="69"/>
      <c r="X900" s="69"/>
      <c r="Y900" s="69"/>
      <c r="Z900" s="69"/>
      <c r="AA900" s="69"/>
      <c r="AB900" s="69"/>
      <c r="AC900" s="69"/>
      <c r="AD900" s="69"/>
      <c r="AE900" s="69"/>
      <c r="AF900" s="69"/>
    </row>
    <row r="901" spans="1:32" ht="15.75" customHeight="1" x14ac:dyDescent="0.3">
      <c r="A901" s="433"/>
      <c r="B901" s="433"/>
      <c r="C901" s="69"/>
      <c r="D901" s="69"/>
      <c r="E901" s="69"/>
      <c r="F901" s="69"/>
      <c r="G901" s="69"/>
      <c r="H901" s="69"/>
      <c r="I901" s="69"/>
      <c r="J901" s="69"/>
      <c r="K901" s="448"/>
      <c r="L901" s="448"/>
      <c r="M901" s="448"/>
      <c r="N901" s="69"/>
      <c r="O901" s="69"/>
      <c r="P901" s="69"/>
      <c r="Q901" s="69"/>
      <c r="R901" s="69"/>
      <c r="S901" s="69"/>
      <c r="T901" s="69"/>
      <c r="U901" s="69"/>
      <c r="V901" s="69"/>
      <c r="W901" s="69"/>
      <c r="X901" s="69"/>
      <c r="Y901" s="69"/>
      <c r="Z901" s="69"/>
      <c r="AA901" s="69"/>
      <c r="AB901" s="69"/>
      <c r="AC901" s="69"/>
      <c r="AD901" s="69"/>
      <c r="AE901" s="69"/>
      <c r="AF901" s="69"/>
    </row>
    <row r="902" spans="1:32" ht="15.75" customHeight="1" x14ac:dyDescent="0.3">
      <c r="A902" s="433"/>
      <c r="B902" s="433"/>
      <c r="C902" s="69"/>
      <c r="D902" s="69"/>
      <c r="E902" s="69"/>
      <c r="F902" s="69"/>
      <c r="G902" s="69"/>
      <c r="H902" s="69"/>
      <c r="I902" s="69"/>
      <c r="J902" s="69"/>
      <c r="K902" s="448"/>
      <c r="L902" s="448"/>
      <c r="M902" s="448"/>
      <c r="N902" s="69"/>
      <c r="O902" s="69"/>
      <c r="P902" s="69"/>
      <c r="Q902" s="69"/>
      <c r="R902" s="69"/>
      <c r="S902" s="69"/>
      <c r="T902" s="69"/>
      <c r="U902" s="69"/>
      <c r="V902" s="69"/>
      <c r="W902" s="69"/>
      <c r="X902" s="69"/>
      <c r="Y902" s="69"/>
      <c r="Z902" s="69"/>
      <c r="AA902" s="69"/>
      <c r="AB902" s="69"/>
      <c r="AC902" s="69"/>
      <c r="AD902" s="69"/>
      <c r="AE902" s="69"/>
      <c r="AF902" s="69"/>
    </row>
    <row r="903" spans="1:32" ht="15.75" customHeight="1" x14ac:dyDescent="0.3">
      <c r="A903" s="433"/>
      <c r="B903" s="433"/>
      <c r="C903" s="69"/>
      <c r="D903" s="69"/>
      <c r="E903" s="69"/>
      <c r="F903" s="69"/>
      <c r="G903" s="69"/>
      <c r="H903" s="69"/>
      <c r="I903" s="69"/>
      <c r="J903" s="69"/>
      <c r="K903" s="448"/>
      <c r="L903" s="448"/>
      <c r="M903" s="448"/>
      <c r="N903" s="69"/>
      <c r="O903" s="69"/>
      <c r="P903" s="69"/>
      <c r="Q903" s="69"/>
      <c r="R903" s="69"/>
      <c r="S903" s="69"/>
      <c r="T903" s="69"/>
      <c r="U903" s="69"/>
      <c r="V903" s="69"/>
      <c r="W903" s="69"/>
      <c r="X903" s="69"/>
      <c r="Y903" s="69"/>
      <c r="Z903" s="69"/>
      <c r="AA903" s="69"/>
      <c r="AB903" s="69"/>
      <c r="AC903" s="69"/>
      <c r="AD903" s="69"/>
      <c r="AE903" s="69"/>
      <c r="AF903" s="69"/>
    </row>
    <row r="904" spans="1:32" ht="15.75" customHeight="1" x14ac:dyDescent="0.3">
      <c r="A904" s="433"/>
      <c r="B904" s="433"/>
      <c r="C904" s="69"/>
      <c r="D904" s="69"/>
      <c r="E904" s="69"/>
      <c r="F904" s="69"/>
      <c r="G904" s="69"/>
      <c r="H904" s="69"/>
      <c r="I904" s="69"/>
      <c r="J904" s="69"/>
      <c r="K904" s="448"/>
      <c r="L904" s="448"/>
      <c r="M904" s="448"/>
      <c r="N904" s="69"/>
      <c r="O904" s="69"/>
      <c r="P904" s="69"/>
      <c r="Q904" s="69"/>
      <c r="R904" s="69"/>
      <c r="S904" s="69"/>
      <c r="T904" s="69"/>
      <c r="U904" s="69"/>
      <c r="V904" s="69"/>
      <c r="W904" s="69"/>
      <c r="X904" s="69"/>
      <c r="Y904" s="69"/>
      <c r="Z904" s="69"/>
      <c r="AA904" s="69"/>
      <c r="AB904" s="69"/>
      <c r="AC904" s="69"/>
      <c r="AD904" s="69"/>
      <c r="AE904" s="69"/>
      <c r="AF904" s="69"/>
    </row>
    <row r="905" spans="1:32" ht="15.75" customHeight="1" x14ac:dyDescent="0.3">
      <c r="A905" s="433"/>
      <c r="B905" s="433"/>
      <c r="C905" s="69"/>
      <c r="D905" s="69"/>
      <c r="E905" s="69"/>
      <c r="F905" s="69"/>
      <c r="G905" s="69"/>
      <c r="H905" s="69"/>
      <c r="I905" s="69"/>
      <c r="J905" s="69"/>
      <c r="K905" s="448"/>
      <c r="L905" s="448"/>
      <c r="M905" s="448"/>
      <c r="N905" s="69"/>
      <c r="O905" s="69"/>
      <c r="P905" s="69"/>
      <c r="Q905" s="69"/>
      <c r="R905" s="69"/>
      <c r="S905" s="69"/>
      <c r="T905" s="69"/>
      <c r="U905" s="69"/>
      <c r="V905" s="69"/>
      <c r="W905" s="69"/>
      <c r="X905" s="69"/>
      <c r="Y905" s="69"/>
      <c r="Z905" s="69"/>
      <c r="AA905" s="69"/>
      <c r="AB905" s="69"/>
      <c r="AC905" s="69"/>
      <c r="AD905" s="69"/>
      <c r="AE905" s="69"/>
      <c r="AF905" s="69"/>
    </row>
    <row r="906" spans="1:32" ht="15.75" customHeight="1" x14ac:dyDescent="0.3">
      <c r="A906" s="433"/>
      <c r="B906" s="433"/>
      <c r="C906" s="69"/>
      <c r="D906" s="69"/>
      <c r="E906" s="69"/>
      <c r="F906" s="69"/>
      <c r="G906" s="69"/>
      <c r="H906" s="69"/>
      <c r="I906" s="69"/>
      <c r="J906" s="69"/>
      <c r="K906" s="448"/>
      <c r="L906" s="448"/>
      <c r="M906" s="448"/>
      <c r="N906" s="69"/>
      <c r="O906" s="69"/>
      <c r="P906" s="69"/>
      <c r="Q906" s="69"/>
      <c r="R906" s="69"/>
      <c r="S906" s="69"/>
      <c r="T906" s="69"/>
      <c r="U906" s="69"/>
      <c r="V906" s="69"/>
      <c r="W906" s="69"/>
      <c r="X906" s="69"/>
      <c r="Y906" s="69"/>
      <c r="Z906" s="69"/>
      <c r="AA906" s="69"/>
      <c r="AB906" s="69"/>
      <c r="AC906" s="69"/>
      <c r="AD906" s="69"/>
      <c r="AE906" s="69"/>
      <c r="AF906" s="69"/>
    </row>
    <row r="907" spans="1:32" ht="15.75" customHeight="1" x14ac:dyDescent="0.3">
      <c r="A907" s="433"/>
      <c r="B907" s="433"/>
      <c r="C907" s="69"/>
      <c r="D907" s="69"/>
      <c r="E907" s="69"/>
      <c r="F907" s="69"/>
      <c r="G907" s="69"/>
      <c r="H907" s="69"/>
      <c r="I907" s="69"/>
      <c r="J907" s="69"/>
      <c r="K907" s="448"/>
      <c r="L907" s="448"/>
      <c r="M907" s="448"/>
      <c r="N907" s="69"/>
      <c r="O907" s="69"/>
      <c r="P907" s="69"/>
      <c r="Q907" s="69"/>
      <c r="R907" s="69"/>
      <c r="S907" s="69"/>
      <c r="T907" s="69"/>
      <c r="U907" s="69"/>
      <c r="V907" s="69"/>
      <c r="W907" s="69"/>
      <c r="X907" s="69"/>
      <c r="Y907" s="69"/>
      <c r="Z907" s="69"/>
      <c r="AA907" s="69"/>
      <c r="AB907" s="69"/>
      <c r="AC907" s="69"/>
      <c r="AD907" s="69"/>
      <c r="AE907" s="69"/>
      <c r="AF907" s="69"/>
    </row>
    <row r="908" spans="1:32" ht="15.75" customHeight="1" x14ac:dyDescent="0.3">
      <c r="A908" s="433"/>
      <c r="B908" s="433"/>
      <c r="C908" s="69"/>
      <c r="D908" s="69"/>
      <c r="E908" s="69"/>
      <c r="F908" s="69"/>
      <c r="G908" s="69"/>
      <c r="H908" s="69"/>
      <c r="I908" s="69"/>
      <c r="J908" s="69"/>
      <c r="K908" s="448"/>
      <c r="L908" s="448"/>
      <c r="M908" s="448"/>
      <c r="N908" s="69"/>
      <c r="O908" s="69"/>
      <c r="P908" s="69"/>
      <c r="Q908" s="69"/>
      <c r="R908" s="69"/>
      <c r="S908" s="69"/>
      <c r="T908" s="69"/>
      <c r="U908" s="69"/>
      <c r="V908" s="69"/>
      <c r="W908" s="69"/>
      <c r="X908" s="69"/>
      <c r="Y908" s="69"/>
      <c r="Z908" s="69"/>
      <c r="AA908" s="69"/>
      <c r="AB908" s="69"/>
      <c r="AC908" s="69"/>
      <c r="AD908" s="69"/>
      <c r="AE908" s="69"/>
      <c r="AF908" s="69"/>
    </row>
    <row r="909" spans="1:32" ht="15.75" customHeight="1" x14ac:dyDescent="0.3">
      <c r="A909" s="433"/>
      <c r="B909" s="433"/>
      <c r="C909" s="69"/>
      <c r="D909" s="69"/>
      <c r="E909" s="69"/>
      <c r="F909" s="69"/>
      <c r="G909" s="69"/>
      <c r="H909" s="69"/>
      <c r="I909" s="69"/>
      <c r="J909" s="69"/>
      <c r="K909" s="448"/>
      <c r="L909" s="448"/>
      <c r="M909" s="448"/>
      <c r="N909" s="69"/>
      <c r="O909" s="69"/>
      <c r="P909" s="69"/>
      <c r="Q909" s="69"/>
      <c r="R909" s="69"/>
      <c r="S909" s="69"/>
      <c r="T909" s="69"/>
      <c r="U909" s="69"/>
      <c r="V909" s="69"/>
      <c r="W909" s="69"/>
      <c r="X909" s="69"/>
      <c r="Y909" s="69"/>
      <c r="Z909" s="69"/>
      <c r="AA909" s="69"/>
      <c r="AB909" s="69"/>
      <c r="AC909" s="69"/>
      <c r="AD909" s="69"/>
      <c r="AE909" s="69"/>
      <c r="AF909" s="69"/>
    </row>
    <row r="910" spans="1:32" ht="15.75" customHeight="1" x14ac:dyDescent="0.3">
      <c r="A910" s="433"/>
      <c r="B910" s="433"/>
      <c r="C910" s="69"/>
      <c r="D910" s="69"/>
      <c r="E910" s="69"/>
      <c r="F910" s="69"/>
      <c r="G910" s="69"/>
      <c r="H910" s="69"/>
      <c r="I910" s="69"/>
      <c r="J910" s="69"/>
      <c r="K910" s="448"/>
      <c r="L910" s="448"/>
      <c r="M910" s="448"/>
      <c r="N910" s="69"/>
      <c r="O910" s="69"/>
      <c r="P910" s="69"/>
      <c r="Q910" s="69"/>
      <c r="R910" s="69"/>
      <c r="S910" s="69"/>
      <c r="T910" s="69"/>
      <c r="U910" s="69"/>
      <c r="V910" s="69"/>
      <c r="W910" s="69"/>
      <c r="X910" s="69"/>
      <c r="Y910" s="69"/>
      <c r="Z910" s="69"/>
      <c r="AA910" s="69"/>
      <c r="AB910" s="69"/>
      <c r="AC910" s="69"/>
      <c r="AD910" s="69"/>
      <c r="AE910" s="69"/>
      <c r="AF910" s="69"/>
    </row>
    <row r="911" spans="1:32" ht="15.75" customHeight="1" x14ac:dyDescent="0.3">
      <c r="A911" s="433"/>
      <c r="B911" s="433"/>
      <c r="C911" s="69"/>
      <c r="D911" s="69"/>
      <c r="E911" s="69"/>
      <c r="F911" s="69"/>
      <c r="G911" s="69"/>
      <c r="H911" s="69"/>
      <c r="I911" s="69"/>
      <c r="J911" s="69"/>
      <c r="K911" s="448"/>
      <c r="L911" s="448"/>
      <c r="M911" s="448"/>
      <c r="N911" s="69"/>
      <c r="O911" s="69"/>
      <c r="P911" s="69"/>
      <c r="Q911" s="69"/>
      <c r="R911" s="69"/>
      <c r="S911" s="69"/>
      <c r="T911" s="69"/>
      <c r="U911" s="69"/>
      <c r="V911" s="69"/>
      <c r="W911" s="69"/>
      <c r="X911" s="69"/>
      <c r="Y911" s="69"/>
      <c r="Z911" s="69"/>
      <c r="AA911" s="69"/>
      <c r="AB911" s="69"/>
      <c r="AC911" s="69"/>
      <c r="AD911" s="69"/>
      <c r="AE911" s="69"/>
      <c r="AF911" s="69"/>
    </row>
    <row r="912" spans="1:32" ht="15.75" customHeight="1" x14ac:dyDescent="0.3">
      <c r="A912" s="433"/>
      <c r="B912" s="433"/>
      <c r="C912" s="69"/>
      <c r="D912" s="69"/>
      <c r="E912" s="69"/>
      <c r="F912" s="69"/>
      <c r="G912" s="69"/>
      <c r="H912" s="69"/>
      <c r="I912" s="69"/>
      <c r="J912" s="69"/>
      <c r="K912" s="448"/>
      <c r="L912" s="448"/>
      <c r="M912" s="448"/>
      <c r="N912" s="69"/>
      <c r="O912" s="69"/>
      <c r="P912" s="69"/>
      <c r="Q912" s="69"/>
      <c r="R912" s="69"/>
      <c r="S912" s="69"/>
      <c r="T912" s="69"/>
      <c r="U912" s="69"/>
      <c r="V912" s="69"/>
      <c r="W912" s="69"/>
      <c r="X912" s="69"/>
      <c r="Y912" s="69"/>
      <c r="Z912" s="69"/>
      <c r="AA912" s="69"/>
      <c r="AB912" s="69"/>
      <c r="AC912" s="69"/>
      <c r="AD912" s="69"/>
      <c r="AE912" s="69"/>
      <c r="AF912" s="69"/>
    </row>
    <row r="913" spans="1:32" ht="15.75" customHeight="1" x14ac:dyDescent="0.3">
      <c r="A913" s="433"/>
      <c r="B913" s="433"/>
      <c r="C913" s="69"/>
      <c r="D913" s="69"/>
      <c r="E913" s="69"/>
      <c r="F913" s="69"/>
      <c r="G913" s="69"/>
      <c r="H913" s="69"/>
      <c r="I913" s="69"/>
      <c r="J913" s="69"/>
      <c r="K913" s="448"/>
      <c r="L913" s="448"/>
      <c r="M913" s="448"/>
      <c r="N913" s="69"/>
      <c r="O913" s="69"/>
      <c r="P913" s="69"/>
      <c r="Q913" s="69"/>
      <c r="R913" s="69"/>
      <c r="S913" s="69"/>
      <c r="T913" s="69"/>
      <c r="U913" s="69"/>
      <c r="V913" s="69"/>
      <c r="W913" s="69"/>
      <c r="X913" s="69"/>
      <c r="Y913" s="69"/>
      <c r="Z913" s="69"/>
      <c r="AA913" s="69"/>
      <c r="AB913" s="69"/>
      <c r="AC913" s="69"/>
      <c r="AD913" s="69"/>
      <c r="AE913" s="69"/>
      <c r="AF913" s="69"/>
    </row>
    <row r="914" spans="1:32" ht="15.75" customHeight="1" x14ac:dyDescent="0.3">
      <c r="A914" s="433"/>
      <c r="B914" s="433"/>
      <c r="C914" s="69"/>
      <c r="D914" s="69"/>
      <c r="E914" s="69"/>
      <c r="F914" s="69"/>
      <c r="G914" s="69"/>
      <c r="H914" s="69"/>
      <c r="I914" s="69"/>
      <c r="J914" s="69"/>
      <c r="K914" s="448"/>
      <c r="L914" s="448"/>
      <c r="M914" s="448"/>
      <c r="N914" s="69"/>
      <c r="O914" s="69"/>
      <c r="P914" s="69"/>
      <c r="Q914" s="69"/>
      <c r="R914" s="69"/>
      <c r="S914" s="69"/>
      <c r="T914" s="69"/>
      <c r="U914" s="69"/>
      <c r="V914" s="69"/>
      <c r="W914" s="69"/>
      <c r="X914" s="69"/>
      <c r="Y914" s="69"/>
      <c r="Z914" s="69"/>
      <c r="AA914" s="69"/>
      <c r="AB914" s="69"/>
      <c r="AC914" s="69"/>
      <c r="AD914" s="69"/>
      <c r="AE914" s="69"/>
      <c r="AF914" s="69"/>
    </row>
    <row r="915" spans="1:32" ht="15.75" customHeight="1" x14ac:dyDescent="0.3">
      <c r="A915" s="433"/>
      <c r="B915" s="433"/>
      <c r="C915" s="69"/>
      <c r="D915" s="69"/>
      <c r="E915" s="69"/>
      <c r="F915" s="69"/>
      <c r="G915" s="69"/>
      <c r="H915" s="69"/>
      <c r="I915" s="69"/>
      <c r="J915" s="69"/>
      <c r="K915" s="448"/>
      <c r="L915" s="448"/>
      <c r="M915" s="448"/>
      <c r="N915" s="69"/>
      <c r="O915" s="69"/>
      <c r="P915" s="69"/>
      <c r="Q915" s="69"/>
      <c r="R915" s="69"/>
      <c r="S915" s="69"/>
      <c r="T915" s="69"/>
      <c r="U915" s="69"/>
      <c r="V915" s="69"/>
      <c r="W915" s="69"/>
      <c r="X915" s="69"/>
      <c r="Y915" s="69"/>
      <c r="Z915" s="69"/>
      <c r="AA915" s="69"/>
      <c r="AB915" s="69"/>
      <c r="AC915" s="69"/>
      <c r="AD915" s="69"/>
      <c r="AE915" s="69"/>
      <c r="AF915" s="69"/>
    </row>
    <row r="916" spans="1:32" ht="15.75" customHeight="1" x14ac:dyDescent="0.3">
      <c r="A916" s="433"/>
      <c r="B916" s="433"/>
      <c r="C916" s="69"/>
      <c r="D916" s="69"/>
      <c r="E916" s="69"/>
      <c r="F916" s="69"/>
      <c r="G916" s="69"/>
      <c r="H916" s="69"/>
      <c r="I916" s="69"/>
      <c r="J916" s="69"/>
      <c r="K916" s="448"/>
      <c r="L916" s="448"/>
      <c r="M916" s="448"/>
      <c r="N916" s="69"/>
      <c r="O916" s="69"/>
      <c r="P916" s="69"/>
      <c r="Q916" s="69"/>
      <c r="R916" s="69"/>
      <c r="S916" s="69"/>
      <c r="T916" s="69"/>
      <c r="U916" s="69"/>
      <c r="V916" s="69"/>
      <c r="W916" s="69"/>
      <c r="X916" s="69"/>
      <c r="Y916" s="69"/>
      <c r="Z916" s="69"/>
      <c r="AA916" s="69"/>
      <c r="AB916" s="69"/>
      <c r="AC916" s="69"/>
      <c r="AD916" s="69"/>
      <c r="AE916" s="69"/>
      <c r="AF916" s="69"/>
    </row>
    <row r="917" spans="1:32" ht="15.75" customHeight="1" x14ac:dyDescent="0.3">
      <c r="A917" s="433"/>
      <c r="B917" s="433"/>
      <c r="C917" s="69"/>
      <c r="D917" s="69"/>
      <c r="E917" s="69"/>
      <c r="F917" s="69"/>
      <c r="G917" s="69"/>
      <c r="H917" s="69"/>
      <c r="I917" s="69"/>
      <c r="J917" s="69"/>
      <c r="K917" s="448"/>
      <c r="L917" s="448"/>
      <c r="M917" s="448"/>
      <c r="N917" s="69"/>
      <c r="O917" s="69"/>
      <c r="P917" s="69"/>
      <c r="Q917" s="69"/>
      <c r="R917" s="69"/>
      <c r="S917" s="69"/>
      <c r="T917" s="69"/>
      <c r="U917" s="69"/>
      <c r="V917" s="69"/>
      <c r="W917" s="69"/>
      <c r="X917" s="69"/>
      <c r="Y917" s="69"/>
      <c r="Z917" s="69"/>
      <c r="AA917" s="69"/>
      <c r="AB917" s="69"/>
      <c r="AC917" s="69"/>
      <c r="AD917" s="69"/>
      <c r="AE917" s="69"/>
      <c r="AF917" s="69"/>
    </row>
    <row r="918" spans="1:32" ht="15.75" customHeight="1" x14ac:dyDescent="0.3">
      <c r="A918" s="433"/>
      <c r="B918" s="433"/>
      <c r="C918" s="69"/>
      <c r="D918" s="69"/>
      <c r="E918" s="69"/>
      <c r="F918" s="69"/>
      <c r="G918" s="69"/>
      <c r="H918" s="69"/>
      <c r="I918" s="69"/>
      <c r="J918" s="69"/>
      <c r="K918" s="448"/>
      <c r="L918" s="448"/>
      <c r="M918" s="448"/>
      <c r="N918" s="69"/>
      <c r="O918" s="69"/>
      <c r="P918" s="69"/>
      <c r="Q918" s="69"/>
      <c r="R918" s="69"/>
      <c r="S918" s="69"/>
      <c r="T918" s="69"/>
      <c r="U918" s="69"/>
      <c r="V918" s="69"/>
      <c r="W918" s="69"/>
      <c r="X918" s="69"/>
      <c r="Y918" s="69"/>
      <c r="Z918" s="69"/>
      <c r="AA918" s="69"/>
      <c r="AB918" s="69"/>
      <c r="AC918" s="69"/>
      <c r="AD918" s="69"/>
      <c r="AE918" s="69"/>
      <c r="AF918" s="69"/>
    </row>
    <row r="919" spans="1:32" ht="15.75" customHeight="1" x14ac:dyDescent="0.3">
      <c r="A919" s="433"/>
      <c r="B919" s="433"/>
      <c r="C919" s="69"/>
      <c r="D919" s="69"/>
      <c r="E919" s="69"/>
      <c r="F919" s="69"/>
      <c r="G919" s="69"/>
      <c r="H919" s="69"/>
      <c r="I919" s="69"/>
      <c r="J919" s="69"/>
      <c r="K919" s="448"/>
      <c r="L919" s="448"/>
      <c r="M919" s="448"/>
      <c r="N919" s="69"/>
      <c r="O919" s="69"/>
      <c r="P919" s="69"/>
      <c r="Q919" s="69"/>
      <c r="R919" s="69"/>
      <c r="S919" s="69"/>
      <c r="T919" s="69"/>
      <c r="U919" s="69"/>
      <c r="V919" s="69"/>
      <c r="W919" s="69"/>
      <c r="X919" s="69"/>
      <c r="Y919" s="69"/>
      <c r="Z919" s="69"/>
      <c r="AA919" s="69"/>
      <c r="AB919" s="69"/>
      <c r="AC919" s="69"/>
      <c r="AD919" s="69"/>
      <c r="AE919" s="69"/>
      <c r="AF919" s="69"/>
    </row>
    <row r="920" spans="1:32" ht="15.75" customHeight="1" x14ac:dyDescent="0.3">
      <c r="A920" s="433"/>
      <c r="B920" s="433"/>
      <c r="C920" s="69"/>
      <c r="D920" s="69"/>
      <c r="E920" s="69"/>
      <c r="F920" s="69"/>
      <c r="G920" s="69"/>
      <c r="H920" s="69"/>
      <c r="I920" s="69"/>
      <c r="J920" s="69"/>
      <c r="K920" s="448"/>
      <c r="L920" s="448"/>
      <c r="M920" s="448"/>
      <c r="N920" s="69"/>
      <c r="O920" s="69"/>
      <c r="P920" s="69"/>
      <c r="Q920" s="69"/>
      <c r="R920" s="69"/>
      <c r="S920" s="69"/>
      <c r="T920" s="69"/>
      <c r="U920" s="69"/>
      <c r="V920" s="69"/>
      <c r="W920" s="69"/>
      <c r="X920" s="69"/>
      <c r="Y920" s="69"/>
      <c r="Z920" s="69"/>
      <c r="AA920" s="69"/>
      <c r="AB920" s="69"/>
      <c r="AC920" s="69"/>
      <c r="AD920" s="69"/>
      <c r="AE920" s="69"/>
      <c r="AF920" s="69"/>
    </row>
    <row r="921" spans="1:32" ht="15.75" customHeight="1" x14ac:dyDescent="0.3">
      <c r="A921" s="433"/>
      <c r="B921" s="433"/>
      <c r="C921" s="69"/>
      <c r="D921" s="69"/>
      <c r="E921" s="69"/>
      <c r="F921" s="69"/>
      <c r="G921" s="69"/>
      <c r="H921" s="69"/>
      <c r="I921" s="69"/>
      <c r="J921" s="69"/>
      <c r="K921" s="448"/>
      <c r="L921" s="448"/>
      <c r="M921" s="448"/>
      <c r="N921" s="69"/>
      <c r="O921" s="69"/>
      <c r="P921" s="69"/>
      <c r="Q921" s="69"/>
      <c r="R921" s="69"/>
      <c r="S921" s="69"/>
      <c r="T921" s="69"/>
      <c r="U921" s="69"/>
      <c r="V921" s="69"/>
      <c r="W921" s="69"/>
      <c r="X921" s="69"/>
      <c r="Y921" s="69"/>
      <c r="Z921" s="69"/>
      <c r="AA921" s="69"/>
      <c r="AB921" s="69"/>
      <c r="AC921" s="69"/>
      <c r="AD921" s="69"/>
      <c r="AE921" s="69"/>
      <c r="AF921" s="69"/>
    </row>
    <row r="922" spans="1:32" ht="15.75" customHeight="1" x14ac:dyDescent="0.3">
      <c r="A922" s="433"/>
      <c r="B922" s="433"/>
      <c r="C922" s="69"/>
      <c r="D922" s="69"/>
      <c r="E922" s="69"/>
      <c r="F922" s="69"/>
      <c r="G922" s="69"/>
      <c r="H922" s="69"/>
      <c r="I922" s="69"/>
      <c r="J922" s="69"/>
      <c r="K922" s="448"/>
      <c r="L922" s="448"/>
      <c r="M922" s="448"/>
      <c r="N922" s="69"/>
      <c r="O922" s="69"/>
      <c r="P922" s="69"/>
      <c r="Q922" s="69"/>
      <c r="R922" s="69"/>
      <c r="S922" s="69"/>
      <c r="T922" s="69"/>
      <c r="U922" s="69"/>
      <c r="V922" s="69"/>
      <c r="W922" s="69"/>
      <c r="X922" s="69"/>
      <c r="Y922" s="69"/>
      <c r="Z922" s="69"/>
      <c r="AA922" s="69"/>
      <c r="AB922" s="69"/>
      <c r="AC922" s="69"/>
      <c r="AD922" s="69"/>
      <c r="AE922" s="69"/>
      <c r="AF922" s="69"/>
    </row>
    <row r="923" spans="1:32" ht="15.75" customHeight="1" x14ac:dyDescent="0.3">
      <c r="A923" s="433"/>
      <c r="B923" s="433"/>
      <c r="C923" s="69"/>
      <c r="D923" s="69"/>
      <c r="E923" s="69"/>
      <c r="F923" s="69"/>
      <c r="G923" s="69"/>
      <c r="H923" s="69"/>
      <c r="I923" s="69"/>
      <c r="J923" s="69"/>
      <c r="K923" s="448"/>
      <c r="L923" s="448"/>
      <c r="M923" s="448"/>
      <c r="N923" s="69"/>
      <c r="O923" s="69"/>
      <c r="P923" s="69"/>
      <c r="Q923" s="69"/>
      <c r="R923" s="69"/>
      <c r="S923" s="69"/>
      <c r="T923" s="69"/>
      <c r="U923" s="69"/>
      <c r="V923" s="69"/>
      <c r="W923" s="69"/>
      <c r="X923" s="69"/>
      <c r="Y923" s="69"/>
      <c r="Z923" s="69"/>
      <c r="AA923" s="69"/>
      <c r="AB923" s="69"/>
      <c r="AC923" s="69"/>
      <c r="AD923" s="69"/>
      <c r="AE923" s="69"/>
      <c r="AF923" s="69"/>
    </row>
    <row r="924" spans="1:32" ht="15.75" customHeight="1" x14ac:dyDescent="0.3">
      <c r="A924" s="433"/>
      <c r="B924" s="433"/>
      <c r="C924" s="69"/>
      <c r="D924" s="69"/>
      <c r="E924" s="69"/>
      <c r="F924" s="69"/>
      <c r="G924" s="69"/>
      <c r="H924" s="69"/>
      <c r="I924" s="69"/>
      <c r="J924" s="69"/>
      <c r="K924" s="448"/>
      <c r="L924" s="448"/>
      <c r="M924" s="448"/>
      <c r="N924" s="69"/>
      <c r="O924" s="69"/>
      <c r="P924" s="69"/>
      <c r="Q924" s="69"/>
      <c r="R924" s="69"/>
      <c r="S924" s="69"/>
      <c r="T924" s="69"/>
      <c r="U924" s="69"/>
      <c r="V924" s="69"/>
      <c r="W924" s="69"/>
      <c r="X924" s="69"/>
      <c r="Y924" s="69"/>
      <c r="Z924" s="69"/>
      <c r="AA924" s="69"/>
      <c r="AB924" s="69"/>
      <c r="AC924" s="69"/>
      <c r="AD924" s="69"/>
      <c r="AE924" s="69"/>
      <c r="AF924" s="69"/>
    </row>
    <row r="925" spans="1:32" ht="15.75" customHeight="1" x14ac:dyDescent="0.3">
      <c r="A925" s="433"/>
      <c r="B925" s="433"/>
      <c r="C925" s="69"/>
      <c r="D925" s="69"/>
      <c r="E925" s="69"/>
      <c r="F925" s="69"/>
      <c r="G925" s="69"/>
      <c r="H925" s="69"/>
      <c r="I925" s="69"/>
      <c r="J925" s="69"/>
      <c r="K925" s="448"/>
      <c r="L925" s="448"/>
      <c r="M925" s="448"/>
      <c r="N925" s="69"/>
      <c r="O925" s="69"/>
      <c r="P925" s="69"/>
      <c r="Q925" s="69"/>
      <c r="R925" s="69"/>
      <c r="S925" s="69"/>
      <c r="T925" s="69"/>
      <c r="U925" s="69"/>
      <c r="V925" s="69"/>
      <c r="W925" s="69"/>
      <c r="X925" s="69"/>
      <c r="Y925" s="69"/>
      <c r="Z925" s="69"/>
      <c r="AA925" s="69"/>
      <c r="AB925" s="69"/>
      <c r="AC925" s="69"/>
      <c r="AD925" s="69"/>
      <c r="AE925" s="69"/>
      <c r="AF925" s="69"/>
    </row>
    <row r="926" spans="1:32" ht="15.75" customHeight="1" x14ac:dyDescent="0.3">
      <c r="A926" s="433"/>
      <c r="B926" s="433"/>
      <c r="C926" s="69"/>
      <c r="D926" s="69"/>
      <c r="E926" s="69"/>
      <c r="F926" s="69"/>
      <c r="G926" s="69"/>
      <c r="H926" s="69"/>
      <c r="I926" s="69"/>
      <c r="J926" s="69"/>
      <c r="K926" s="448"/>
      <c r="L926" s="448"/>
      <c r="M926" s="448"/>
      <c r="N926" s="69"/>
      <c r="O926" s="69"/>
      <c r="P926" s="69"/>
      <c r="Q926" s="69"/>
      <c r="R926" s="69"/>
      <c r="S926" s="69"/>
      <c r="T926" s="69"/>
      <c r="U926" s="69"/>
      <c r="V926" s="69"/>
      <c r="W926" s="69"/>
      <c r="X926" s="69"/>
      <c r="Y926" s="69"/>
      <c r="Z926" s="69"/>
      <c r="AA926" s="69"/>
      <c r="AB926" s="69"/>
      <c r="AC926" s="69"/>
      <c r="AD926" s="69"/>
      <c r="AE926" s="69"/>
      <c r="AF926" s="69"/>
    </row>
    <row r="927" spans="1:32" ht="15.75" customHeight="1" x14ac:dyDescent="0.3">
      <c r="A927" s="433"/>
      <c r="B927" s="433"/>
      <c r="C927" s="69"/>
      <c r="D927" s="69"/>
      <c r="E927" s="69"/>
      <c r="F927" s="69"/>
      <c r="G927" s="69"/>
      <c r="H927" s="69"/>
      <c r="I927" s="69"/>
      <c r="J927" s="69"/>
      <c r="K927" s="448"/>
      <c r="L927" s="448"/>
      <c r="M927" s="448"/>
      <c r="N927" s="69"/>
      <c r="O927" s="69"/>
      <c r="P927" s="69"/>
      <c r="Q927" s="69"/>
      <c r="R927" s="69"/>
      <c r="S927" s="69"/>
      <c r="T927" s="69"/>
      <c r="U927" s="69"/>
      <c r="V927" s="69"/>
      <c r="W927" s="69"/>
      <c r="X927" s="69"/>
      <c r="Y927" s="69"/>
      <c r="Z927" s="69"/>
      <c r="AA927" s="69"/>
      <c r="AB927" s="69"/>
      <c r="AC927" s="69"/>
      <c r="AD927" s="69"/>
      <c r="AE927" s="69"/>
      <c r="AF927" s="69"/>
    </row>
    <row r="928" spans="1:32" ht="15.75" customHeight="1" x14ac:dyDescent="0.3">
      <c r="A928" s="433"/>
      <c r="B928" s="433"/>
      <c r="C928" s="69"/>
      <c r="D928" s="69"/>
      <c r="E928" s="69"/>
      <c r="F928" s="69"/>
      <c r="G928" s="69"/>
      <c r="H928" s="69"/>
      <c r="I928" s="69"/>
      <c r="J928" s="69"/>
      <c r="K928" s="448"/>
      <c r="L928" s="448"/>
      <c r="M928" s="448"/>
      <c r="N928" s="69"/>
      <c r="O928" s="69"/>
      <c r="P928" s="69"/>
      <c r="Q928" s="69"/>
      <c r="R928" s="69"/>
      <c r="S928" s="69"/>
      <c r="T928" s="69"/>
      <c r="U928" s="69"/>
      <c r="V928" s="69"/>
      <c r="W928" s="69"/>
      <c r="X928" s="69"/>
      <c r="Y928" s="69"/>
      <c r="Z928" s="69"/>
      <c r="AA928" s="69"/>
      <c r="AB928" s="69"/>
      <c r="AC928" s="69"/>
      <c r="AD928" s="69"/>
      <c r="AE928" s="69"/>
      <c r="AF928" s="69"/>
    </row>
    <row r="929" spans="1:32" ht="15.75" customHeight="1" x14ac:dyDescent="0.3">
      <c r="A929" s="433"/>
      <c r="B929" s="433"/>
      <c r="C929" s="69"/>
      <c r="D929" s="69"/>
      <c r="E929" s="69"/>
      <c r="F929" s="69"/>
      <c r="G929" s="69"/>
      <c r="H929" s="69"/>
      <c r="I929" s="69"/>
      <c r="J929" s="69"/>
      <c r="K929" s="448"/>
      <c r="L929" s="448"/>
      <c r="M929" s="448"/>
      <c r="N929" s="69"/>
      <c r="O929" s="69"/>
      <c r="P929" s="69"/>
      <c r="Q929" s="69"/>
      <c r="R929" s="69"/>
      <c r="S929" s="69"/>
      <c r="T929" s="69"/>
      <c r="U929" s="69"/>
      <c r="V929" s="69"/>
      <c r="W929" s="69"/>
      <c r="X929" s="69"/>
      <c r="Y929" s="69"/>
      <c r="Z929" s="69"/>
      <c r="AA929" s="69"/>
      <c r="AB929" s="69"/>
      <c r="AC929" s="69"/>
      <c r="AD929" s="69"/>
      <c r="AE929" s="69"/>
      <c r="AF929" s="69"/>
    </row>
    <row r="930" spans="1:32" ht="15.75" customHeight="1" x14ac:dyDescent="0.3">
      <c r="A930" s="433"/>
      <c r="B930" s="433"/>
      <c r="C930" s="69"/>
      <c r="D930" s="69"/>
      <c r="E930" s="69"/>
      <c r="F930" s="69"/>
      <c r="G930" s="69"/>
      <c r="H930" s="69"/>
      <c r="I930" s="69"/>
      <c r="J930" s="69"/>
      <c r="K930" s="448"/>
      <c r="L930" s="448"/>
      <c r="M930" s="448"/>
      <c r="N930" s="69"/>
      <c r="O930" s="69"/>
      <c r="P930" s="69"/>
      <c r="Q930" s="69"/>
      <c r="R930" s="69"/>
      <c r="S930" s="69"/>
      <c r="T930" s="69"/>
      <c r="U930" s="69"/>
      <c r="V930" s="69"/>
      <c r="W930" s="69"/>
      <c r="X930" s="69"/>
      <c r="Y930" s="69"/>
      <c r="Z930" s="69"/>
      <c r="AA930" s="69"/>
      <c r="AB930" s="69"/>
      <c r="AC930" s="69"/>
      <c r="AD930" s="69"/>
      <c r="AE930" s="69"/>
      <c r="AF930" s="69"/>
    </row>
    <row r="931" spans="1:32" ht="15.75" customHeight="1" x14ac:dyDescent="0.3">
      <c r="A931" s="433"/>
      <c r="B931" s="433"/>
      <c r="C931" s="69"/>
      <c r="D931" s="69"/>
      <c r="E931" s="69"/>
      <c r="F931" s="69"/>
      <c r="G931" s="69"/>
      <c r="H931" s="69"/>
      <c r="I931" s="69"/>
      <c r="J931" s="69"/>
      <c r="K931" s="448"/>
      <c r="L931" s="448"/>
      <c r="M931" s="448"/>
      <c r="N931" s="69"/>
      <c r="O931" s="69"/>
      <c r="P931" s="69"/>
      <c r="Q931" s="69"/>
      <c r="R931" s="69"/>
      <c r="S931" s="69"/>
      <c r="T931" s="69"/>
      <c r="U931" s="69"/>
      <c r="V931" s="69"/>
      <c r="W931" s="69"/>
      <c r="X931" s="69"/>
      <c r="Y931" s="69"/>
      <c r="Z931" s="69"/>
      <c r="AA931" s="69"/>
      <c r="AB931" s="69"/>
      <c r="AC931" s="69"/>
      <c r="AD931" s="69"/>
      <c r="AE931" s="69"/>
      <c r="AF931" s="69"/>
    </row>
    <row r="932" spans="1:32" ht="15.75" customHeight="1" x14ac:dyDescent="0.3">
      <c r="A932" s="433"/>
      <c r="B932" s="433"/>
      <c r="C932" s="69"/>
      <c r="D932" s="69"/>
      <c r="E932" s="69"/>
      <c r="F932" s="69"/>
      <c r="G932" s="69"/>
      <c r="H932" s="69"/>
      <c r="I932" s="69"/>
      <c r="J932" s="69"/>
      <c r="K932" s="448"/>
      <c r="L932" s="448"/>
      <c r="M932" s="448"/>
      <c r="N932" s="69"/>
      <c r="O932" s="69"/>
      <c r="P932" s="69"/>
      <c r="Q932" s="69"/>
      <c r="R932" s="69"/>
      <c r="S932" s="69"/>
      <c r="T932" s="69"/>
      <c r="U932" s="69"/>
      <c r="V932" s="69"/>
      <c r="W932" s="69"/>
      <c r="X932" s="69"/>
      <c r="Y932" s="69"/>
      <c r="Z932" s="69"/>
      <c r="AA932" s="69"/>
      <c r="AB932" s="69"/>
      <c r="AC932" s="69"/>
      <c r="AD932" s="69"/>
      <c r="AE932" s="69"/>
      <c r="AF932" s="69"/>
    </row>
    <row r="933" spans="1:32" ht="15.75" customHeight="1" x14ac:dyDescent="0.3">
      <c r="A933" s="433"/>
      <c r="B933" s="433"/>
      <c r="C933" s="69"/>
      <c r="D933" s="69"/>
      <c r="E933" s="69"/>
      <c r="F933" s="69"/>
      <c r="G933" s="69"/>
      <c r="H933" s="69"/>
      <c r="I933" s="69"/>
      <c r="J933" s="69"/>
      <c r="K933" s="448"/>
      <c r="L933" s="448"/>
      <c r="M933" s="448"/>
      <c r="N933" s="69"/>
      <c r="O933" s="69"/>
      <c r="P933" s="69"/>
      <c r="Q933" s="69"/>
      <c r="R933" s="69"/>
      <c r="S933" s="69"/>
      <c r="T933" s="69"/>
      <c r="U933" s="69"/>
      <c r="V933" s="69"/>
      <c r="W933" s="69"/>
      <c r="X933" s="69"/>
      <c r="Y933" s="69"/>
      <c r="Z933" s="69"/>
      <c r="AA933" s="69"/>
      <c r="AB933" s="69"/>
      <c r="AC933" s="69"/>
      <c r="AD933" s="69"/>
      <c r="AE933" s="69"/>
      <c r="AF933" s="69"/>
    </row>
    <row r="934" spans="1:32" ht="15.75" customHeight="1" x14ac:dyDescent="0.3">
      <c r="A934" s="433"/>
      <c r="B934" s="433"/>
      <c r="C934" s="69"/>
      <c r="D934" s="69"/>
      <c r="E934" s="69"/>
      <c r="F934" s="69"/>
      <c r="G934" s="69"/>
      <c r="H934" s="69"/>
      <c r="I934" s="69"/>
      <c r="J934" s="69"/>
      <c r="K934" s="448"/>
      <c r="L934" s="448"/>
      <c r="M934" s="448"/>
      <c r="N934" s="69"/>
      <c r="O934" s="69"/>
      <c r="P934" s="69"/>
      <c r="Q934" s="69"/>
      <c r="R934" s="69"/>
      <c r="S934" s="69"/>
      <c r="T934" s="69"/>
      <c r="U934" s="69"/>
      <c r="V934" s="69"/>
      <c r="W934" s="69"/>
      <c r="X934" s="69"/>
      <c r="Y934" s="69"/>
      <c r="Z934" s="69"/>
      <c r="AA934" s="69"/>
      <c r="AB934" s="69"/>
      <c r="AC934" s="69"/>
      <c r="AD934" s="69"/>
      <c r="AE934" s="69"/>
      <c r="AF934" s="69"/>
    </row>
    <row r="935" spans="1:32" ht="15.75" customHeight="1" x14ac:dyDescent="0.3">
      <c r="A935" s="433"/>
      <c r="B935" s="433"/>
      <c r="C935" s="69"/>
      <c r="D935" s="69"/>
      <c r="E935" s="69"/>
      <c r="F935" s="69"/>
      <c r="G935" s="69"/>
      <c r="H935" s="69"/>
      <c r="I935" s="69"/>
      <c r="J935" s="69"/>
      <c r="K935" s="448"/>
      <c r="L935" s="448"/>
      <c r="M935" s="448"/>
      <c r="N935" s="69"/>
      <c r="O935" s="69"/>
      <c r="P935" s="69"/>
      <c r="Q935" s="69"/>
      <c r="R935" s="69"/>
      <c r="S935" s="69"/>
      <c r="T935" s="69"/>
      <c r="U935" s="69"/>
      <c r="V935" s="69"/>
      <c r="W935" s="69"/>
      <c r="X935" s="69"/>
      <c r="Y935" s="69"/>
      <c r="Z935" s="69"/>
      <c r="AA935" s="69"/>
      <c r="AB935" s="69"/>
      <c r="AC935" s="69"/>
      <c r="AD935" s="69"/>
      <c r="AE935" s="69"/>
      <c r="AF935" s="69"/>
    </row>
    <row r="936" spans="1:32" ht="15.75" customHeight="1" x14ac:dyDescent="0.3">
      <c r="A936" s="433"/>
      <c r="B936" s="433"/>
      <c r="C936" s="69"/>
      <c r="D936" s="69"/>
      <c r="E936" s="69"/>
      <c r="F936" s="69"/>
      <c r="G936" s="69"/>
      <c r="H936" s="69"/>
      <c r="I936" s="69"/>
      <c r="J936" s="69"/>
      <c r="K936" s="448"/>
      <c r="L936" s="448"/>
      <c r="M936" s="448"/>
      <c r="N936" s="69"/>
      <c r="O936" s="69"/>
      <c r="P936" s="69"/>
      <c r="Q936" s="69"/>
      <c r="R936" s="69"/>
      <c r="S936" s="69"/>
      <c r="T936" s="69"/>
      <c r="U936" s="69"/>
      <c r="V936" s="69"/>
      <c r="W936" s="69"/>
      <c r="X936" s="69"/>
      <c r="Y936" s="69"/>
      <c r="Z936" s="69"/>
      <c r="AA936" s="69"/>
      <c r="AB936" s="69"/>
      <c r="AC936" s="69"/>
      <c r="AD936" s="69"/>
      <c r="AE936" s="69"/>
      <c r="AF936" s="69"/>
    </row>
    <row r="937" spans="1:32" ht="15.75" customHeight="1" x14ac:dyDescent="0.3">
      <c r="A937" s="433"/>
      <c r="B937" s="433"/>
      <c r="C937" s="69"/>
      <c r="D937" s="69"/>
      <c r="E937" s="69"/>
      <c r="F937" s="69"/>
      <c r="G937" s="69"/>
      <c r="H937" s="69"/>
      <c r="I937" s="69"/>
      <c r="J937" s="69"/>
      <c r="K937" s="448"/>
      <c r="L937" s="448"/>
      <c r="M937" s="448"/>
      <c r="N937" s="69"/>
      <c r="O937" s="69"/>
      <c r="P937" s="69"/>
      <c r="Q937" s="69"/>
      <c r="R937" s="69"/>
      <c r="S937" s="69"/>
      <c r="T937" s="69"/>
      <c r="U937" s="69"/>
      <c r="V937" s="69"/>
      <c r="W937" s="69"/>
      <c r="X937" s="69"/>
      <c r="Y937" s="69"/>
      <c r="Z937" s="69"/>
      <c r="AA937" s="69"/>
      <c r="AB937" s="69"/>
      <c r="AC937" s="69"/>
      <c r="AD937" s="69"/>
      <c r="AE937" s="69"/>
      <c r="AF937" s="69"/>
    </row>
    <row r="938" spans="1:32" ht="15.75" customHeight="1" x14ac:dyDescent="0.3">
      <c r="A938" s="433"/>
      <c r="B938" s="433"/>
      <c r="C938" s="69"/>
      <c r="D938" s="69"/>
      <c r="E938" s="69"/>
      <c r="F938" s="69"/>
      <c r="G938" s="69"/>
      <c r="H938" s="69"/>
      <c r="I938" s="69"/>
      <c r="J938" s="69"/>
      <c r="K938" s="448"/>
      <c r="L938" s="448"/>
      <c r="M938" s="448"/>
      <c r="N938" s="69"/>
      <c r="O938" s="69"/>
      <c r="P938" s="69"/>
      <c r="Q938" s="69"/>
      <c r="R938" s="69"/>
      <c r="S938" s="69"/>
      <c r="T938" s="69"/>
      <c r="U938" s="69"/>
      <c r="V938" s="69"/>
      <c r="W938" s="69"/>
      <c r="X938" s="69"/>
      <c r="Y938" s="69"/>
      <c r="Z938" s="69"/>
      <c r="AA938" s="69"/>
      <c r="AB938" s="69"/>
      <c r="AC938" s="69"/>
      <c r="AD938" s="69"/>
      <c r="AE938" s="69"/>
      <c r="AF938" s="69"/>
    </row>
    <row r="939" spans="1:32" ht="15.75" customHeight="1" x14ac:dyDescent="0.3">
      <c r="A939" s="433"/>
      <c r="B939" s="433"/>
      <c r="C939" s="69"/>
      <c r="D939" s="69"/>
      <c r="E939" s="69"/>
      <c r="F939" s="69"/>
      <c r="G939" s="69"/>
      <c r="H939" s="69"/>
      <c r="I939" s="69"/>
      <c r="J939" s="69"/>
      <c r="K939" s="448"/>
      <c r="L939" s="448"/>
      <c r="M939" s="448"/>
      <c r="N939" s="69"/>
      <c r="O939" s="69"/>
      <c r="P939" s="69"/>
      <c r="Q939" s="69"/>
      <c r="R939" s="69"/>
      <c r="S939" s="69"/>
      <c r="T939" s="69"/>
      <c r="U939" s="69"/>
      <c r="V939" s="69"/>
      <c r="W939" s="69"/>
      <c r="X939" s="69"/>
      <c r="Y939" s="69"/>
      <c r="Z939" s="69"/>
      <c r="AA939" s="69"/>
      <c r="AB939" s="69"/>
      <c r="AC939" s="69"/>
      <c r="AD939" s="69"/>
      <c r="AE939" s="69"/>
      <c r="AF939" s="69"/>
    </row>
    <row r="940" spans="1:32" ht="15.75" customHeight="1" x14ac:dyDescent="0.3">
      <c r="A940" s="433"/>
      <c r="B940" s="433"/>
      <c r="C940" s="69"/>
      <c r="D940" s="69"/>
      <c r="E940" s="69"/>
      <c r="F940" s="69"/>
      <c r="G940" s="69"/>
      <c r="H940" s="69"/>
      <c r="I940" s="69"/>
      <c r="J940" s="69"/>
      <c r="K940" s="448"/>
      <c r="L940" s="448"/>
      <c r="M940" s="448"/>
      <c r="N940" s="69"/>
      <c r="O940" s="69"/>
      <c r="P940" s="69"/>
      <c r="Q940" s="69"/>
      <c r="R940" s="69"/>
      <c r="S940" s="69"/>
      <c r="T940" s="69"/>
      <c r="U940" s="69"/>
      <c r="V940" s="69"/>
      <c r="W940" s="69"/>
      <c r="X940" s="69"/>
      <c r="Y940" s="69"/>
      <c r="Z940" s="69"/>
      <c r="AA940" s="69"/>
      <c r="AB940" s="69"/>
      <c r="AC940" s="69"/>
      <c r="AD940" s="69"/>
      <c r="AE940" s="69"/>
      <c r="AF940" s="69"/>
    </row>
    <row r="941" spans="1:32" ht="15.75" customHeight="1" x14ac:dyDescent="0.3">
      <c r="A941" s="433"/>
      <c r="B941" s="433"/>
      <c r="C941" s="69"/>
      <c r="D941" s="69"/>
      <c r="E941" s="69"/>
      <c r="F941" s="69"/>
      <c r="G941" s="69"/>
      <c r="H941" s="69"/>
      <c r="I941" s="69"/>
      <c r="J941" s="69"/>
      <c r="K941" s="448"/>
      <c r="L941" s="448"/>
      <c r="M941" s="448"/>
      <c r="N941" s="69"/>
      <c r="O941" s="69"/>
      <c r="P941" s="69"/>
      <c r="Q941" s="69"/>
      <c r="R941" s="69"/>
      <c r="S941" s="69"/>
      <c r="T941" s="69"/>
      <c r="U941" s="69"/>
      <c r="V941" s="69"/>
      <c r="W941" s="69"/>
      <c r="X941" s="69"/>
      <c r="Y941" s="69"/>
      <c r="Z941" s="69"/>
      <c r="AA941" s="69"/>
      <c r="AB941" s="69"/>
      <c r="AC941" s="69"/>
      <c r="AD941" s="69"/>
      <c r="AE941" s="69"/>
      <c r="AF941" s="69"/>
    </row>
    <row r="942" spans="1:32" ht="15.75" customHeight="1" x14ac:dyDescent="0.3">
      <c r="A942" s="433"/>
      <c r="B942" s="433"/>
      <c r="C942" s="69"/>
      <c r="D942" s="69"/>
      <c r="E942" s="69"/>
      <c r="F942" s="69"/>
      <c r="G942" s="69"/>
      <c r="H942" s="69"/>
      <c r="I942" s="69"/>
      <c r="J942" s="69"/>
      <c r="K942" s="448"/>
      <c r="L942" s="448"/>
      <c r="M942" s="448"/>
      <c r="N942" s="69"/>
      <c r="O942" s="69"/>
      <c r="P942" s="69"/>
      <c r="Q942" s="69"/>
      <c r="R942" s="69"/>
      <c r="S942" s="69"/>
      <c r="T942" s="69"/>
      <c r="U942" s="69"/>
      <c r="V942" s="69"/>
      <c r="W942" s="69"/>
      <c r="X942" s="69"/>
      <c r="Y942" s="69"/>
      <c r="Z942" s="69"/>
      <c r="AA942" s="69"/>
      <c r="AB942" s="69"/>
      <c r="AC942" s="69"/>
      <c r="AD942" s="69"/>
      <c r="AE942" s="69"/>
      <c r="AF942" s="69"/>
    </row>
    <row r="943" spans="1:32" ht="15.75" customHeight="1" x14ac:dyDescent="0.3">
      <c r="A943" s="433"/>
      <c r="B943" s="433"/>
      <c r="C943" s="69"/>
      <c r="D943" s="69"/>
      <c r="E943" s="69"/>
      <c r="F943" s="69"/>
      <c r="G943" s="69"/>
      <c r="H943" s="69"/>
      <c r="I943" s="69"/>
      <c r="J943" s="69"/>
      <c r="K943" s="448"/>
      <c r="L943" s="448"/>
      <c r="M943" s="448"/>
      <c r="N943" s="69"/>
      <c r="O943" s="69"/>
      <c r="P943" s="69"/>
      <c r="Q943" s="69"/>
      <c r="R943" s="69"/>
      <c r="S943" s="69"/>
      <c r="T943" s="69"/>
      <c r="U943" s="69"/>
      <c r="V943" s="69"/>
      <c r="W943" s="69"/>
      <c r="X943" s="69"/>
      <c r="Y943" s="69"/>
      <c r="Z943" s="69"/>
      <c r="AA943" s="69"/>
      <c r="AB943" s="69"/>
      <c r="AC943" s="69"/>
      <c r="AD943" s="69"/>
      <c r="AE943" s="69"/>
      <c r="AF943" s="69"/>
    </row>
    <row r="944" spans="1:32" ht="15.75" customHeight="1" x14ac:dyDescent="0.3">
      <c r="A944" s="433"/>
      <c r="B944" s="433"/>
      <c r="C944" s="69"/>
      <c r="D944" s="69"/>
      <c r="E944" s="69"/>
      <c r="F944" s="69"/>
      <c r="G944" s="69"/>
      <c r="H944" s="69"/>
      <c r="I944" s="69"/>
      <c r="J944" s="69"/>
      <c r="K944" s="448"/>
      <c r="L944" s="448"/>
      <c r="M944" s="448"/>
      <c r="N944" s="69"/>
      <c r="O944" s="69"/>
      <c r="P944" s="69"/>
      <c r="Q944" s="69"/>
      <c r="R944" s="69"/>
      <c r="S944" s="69"/>
      <c r="T944" s="69"/>
      <c r="U944" s="69"/>
      <c r="V944" s="69"/>
      <c r="W944" s="69"/>
      <c r="X944" s="69"/>
      <c r="Y944" s="69"/>
      <c r="Z944" s="69"/>
      <c r="AA944" s="69"/>
      <c r="AB944" s="69"/>
      <c r="AC944" s="69"/>
      <c r="AD944" s="69"/>
      <c r="AE944" s="69"/>
      <c r="AF944" s="69"/>
    </row>
    <row r="945" spans="1:32" ht="15.75" customHeight="1" x14ac:dyDescent="0.3">
      <c r="A945" s="433"/>
      <c r="B945" s="433"/>
      <c r="C945" s="69"/>
      <c r="D945" s="69"/>
      <c r="E945" s="69"/>
      <c r="F945" s="69"/>
      <c r="G945" s="69"/>
      <c r="H945" s="69"/>
      <c r="I945" s="69"/>
      <c r="J945" s="69"/>
      <c r="K945" s="448"/>
      <c r="L945" s="448"/>
      <c r="M945" s="448"/>
      <c r="N945" s="69"/>
      <c r="O945" s="69"/>
      <c r="P945" s="69"/>
      <c r="Q945" s="69"/>
      <c r="R945" s="69"/>
      <c r="S945" s="69"/>
      <c r="T945" s="69"/>
      <c r="U945" s="69"/>
      <c r="V945" s="69"/>
      <c r="W945" s="69"/>
      <c r="X945" s="69"/>
      <c r="Y945" s="69"/>
      <c r="Z945" s="69"/>
      <c r="AA945" s="69"/>
      <c r="AB945" s="69"/>
      <c r="AC945" s="69"/>
      <c r="AD945" s="69"/>
      <c r="AE945" s="69"/>
      <c r="AF945" s="69"/>
    </row>
    <row r="946" spans="1:32" ht="15.75" customHeight="1" x14ac:dyDescent="0.3">
      <c r="A946" s="433"/>
      <c r="B946" s="433"/>
      <c r="C946" s="69"/>
      <c r="D946" s="69"/>
      <c r="E946" s="69"/>
      <c r="F946" s="69"/>
      <c r="G946" s="69"/>
      <c r="H946" s="69"/>
      <c r="I946" s="69"/>
      <c r="J946" s="69"/>
      <c r="K946" s="448"/>
      <c r="L946" s="448"/>
      <c r="M946" s="448"/>
      <c r="N946" s="69"/>
      <c r="O946" s="69"/>
      <c r="P946" s="69"/>
      <c r="Q946" s="69"/>
      <c r="R946" s="69"/>
      <c r="S946" s="69"/>
      <c r="T946" s="69"/>
      <c r="U946" s="69"/>
      <c r="V946" s="69"/>
      <c r="W946" s="69"/>
      <c r="X946" s="69"/>
      <c r="Y946" s="69"/>
      <c r="Z946" s="69"/>
      <c r="AA946" s="69"/>
      <c r="AB946" s="69"/>
      <c r="AC946" s="69"/>
      <c r="AD946" s="69"/>
      <c r="AE946" s="69"/>
      <c r="AF946" s="69"/>
    </row>
    <row r="947" spans="1:32" ht="15.75" customHeight="1" x14ac:dyDescent="0.3">
      <c r="A947" s="433"/>
      <c r="B947" s="433"/>
      <c r="C947" s="69"/>
      <c r="D947" s="69"/>
      <c r="E947" s="69"/>
      <c r="F947" s="69"/>
      <c r="G947" s="69"/>
      <c r="H947" s="69"/>
      <c r="I947" s="69"/>
      <c r="J947" s="69"/>
      <c r="K947" s="448"/>
      <c r="L947" s="448"/>
      <c r="M947" s="448"/>
      <c r="N947" s="69"/>
      <c r="O947" s="69"/>
      <c r="P947" s="69"/>
      <c r="Q947" s="69"/>
      <c r="R947" s="69"/>
      <c r="S947" s="69"/>
      <c r="T947" s="69"/>
      <c r="U947" s="69"/>
      <c r="V947" s="69"/>
      <c r="W947" s="69"/>
      <c r="X947" s="69"/>
      <c r="Y947" s="69"/>
      <c r="Z947" s="69"/>
      <c r="AA947" s="69"/>
      <c r="AB947" s="69"/>
      <c r="AC947" s="69"/>
      <c r="AD947" s="69"/>
      <c r="AE947" s="69"/>
      <c r="AF947" s="69"/>
    </row>
    <row r="948" spans="1:32" ht="15.75" customHeight="1" x14ac:dyDescent="0.3">
      <c r="A948" s="433"/>
      <c r="B948" s="433"/>
      <c r="C948" s="69"/>
      <c r="D948" s="69"/>
      <c r="E948" s="69"/>
      <c r="F948" s="69"/>
      <c r="G948" s="69"/>
      <c r="H948" s="69"/>
      <c r="I948" s="69"/>
      <c r="J948" s="69"/>
      <c r="K948" s="448"/>
      <c r="L948" s="448"/>
      <c r="M948" s="448"/>
      <c r="N948" s="69"/>
      <c r="O948" s="69"/>
      <c r="P948" s="69"/>
      <c r="Q948" s="69"/>
      <c r="R948" s="69"/>
      <c r="S948" s="69"/>
      <c r="T948" s="69"/>
      <c r="U948" s="69"/>
      <c r="V948" s="69"/>
      <c r="W948" s="69"/>
      <c r="X948" s="69"/>
      <c r="Y948" s="69"/>
      <c r="Z948" s="69"/>
      <c r="AA948" s="69"/>
      <c r="AB948" s="69"/>
      <c r="AC948" s="69"/>
      <c r="AD948" s="69"/>
      <c r="AE948" s="69"/>
      <c r="AF948" s="69"/>
    </row>
    <row r="949" spans="1:32" ht="15.75" customHeight="1" x14ac:dyDescent="0.3">
      <c r="A949" s="433"/>
      <c r="B949" s="433"/>
      <c r="C949" s="69"/>
      <c r="D949" s="69"/>
      <c r="E949" s="69"/>
      <c r="F949" s="69"/>
      <c r="G949" s="69"/>
      <c r="H949" s="69"/>
      <c r="I949" s="69"/>
      <c r="J949" s="69"/>
      <c r="K949" s="448"/>
      <c r="L949" s="448"/>
      <c r="M949" s="448"/>
      <c r="N949" s="69"/>
      <c r="O949" s="69"/>
      <c r="P949" s="69"/>
      <c r="Q949" s="69"/>
      <c r="R949" s="69"/>
      <c r="S949" s="69"/>
      <c r="T949" s="69"/>
      <c r="U949" s="69"/>
      <c r="V949" s="69"/>
      <c r="W949" s="69"/>
      <c r="X949" s="69"/>
      <c r="Y949" s="69"/>
      <c r="Z949" s="69"/>
      <c r="AA949" s="69"/>
      <c r="AB949" s="69"/>
      <c r="AC949" s="69"/>
      <c r="AD949" s="69"/>
      <c r="AE949" s="69"/>
      <c r="AF949" s="69"/>
    </row>
    <row r="950" spans="1:32" ht="15.75" customHeight="1" x14ac:dyDescent="0.3">
      <c r="A950" s="433"/>
      <c r="B950" s="433"/>
      <c r="C950" s="69"/>
      <c r="D950" s="69"/>
      <c r="E950" s="69"/>
      <c r="F950" s="69"/>
      <c r="G950" s="69"/>
      <c r="H950" s="69"/>
      <c r="I950" s="69"/>
      <c r="J950" s="69"/>
      <c r="K950" s="448"/>
      <c r="L950" s="448"/>
      <c r="M950" s="448"/>
      <c r="N950" s="69"/>
      <c r="O950" s="69"/>
      <c r="P950" s="69"/>
      <c r="Q950" s="69"/>
      <c r="R950" s="69"/>
      <c r="S950" s="69"/>
      <c r="T950" s="69"/>
      <c r="U950" s="69"/>
      <c r="V950" s="69"/>
      <c r="W950" s="69"/>
      <c r="X950" s="69"/>
      <c r="Y950" s="69"/>
      <c r="Z950" s="69"/>
      <c r="AA950" s="69"/>
      <c r="AB950" s="69"/>
      <c r="AC950" s="69"/>
      <c r="AD950" s="69"/>
      <c r="AE950" s="69"/>
      <c r="AF950" s="69"/>
    </row>
    <row r="951" spans="1:32" ht="15.75" customHeight="1" x14ac:dyDescent="0.3">
      <c r="A951" s="433"/>
      <c r="B951" s="433"/>
      <c r="C951" s="69"/>
      <c r="D951" s="69"/>
      <c r="E951" s="69"/>
      <c r="F951" s="69"/>
      <c r="G951" s="69"/>
      <c r="H951" s="69"/>
      <c r="I951" s="69"/>
      <c r="J951" s="69"/>
      <c r="K951" s="448"/>
      <c r="L951" s="448"/>
      <c r="M951" s="448"/>
      <c r="N951" s="69"/>
      <c r="O951" s="69"/>
      <c r="P951" s="69"/>
      <c r="Q951" s="69"/>
      <c r="R951" s="69"/>
      <c r="S951" s="69"/>
      <c r="T951" s="69"/>
      <c r="U951" s="69"/>
      <c r="V951" s="69"/>
      <c r="W951" s="69"/>
      <c r="X951" s="69"/>
      <c r="Y951" s="69"/>
      <c r="Z951" s="69"/>
      <c r="AA951" s="69"/>
      <c r="AB951" s="69"/>
      <c r="AC951" s="69"/>
      <c r="AD951" s="69"/>
      <c r="AE951" s="69"/>
      <c r="AF951" s="69"/>
    </row>
    <row r="952" spans="1:32" ht="15.75" customHeight="1" x14ac:dyDescent="0.3">
      <c r="A952" s="433"/>
      <c r="B952" s="433"/>
      <c r="C952" s="69"/>
      <c r="D952" s="69"/>
      <c r="E952" s="69"/>
      <c r="F952" s="69"/>
      <c r="G952" s="69"/>
      <c r="H952" s="69"/>
      <c r="I952" s="69"/>
      <c r="J952" s="69"/>
      <c r="K952" s="448"/>
      <c r="L952" s="448"/>
      <c r="M952" s="448"/>
      <c r="N952" s="69"/>
      <c r="O952" s="69"/>
      <c r="P952" s="69"/>
      <c r="Q952" s="69"/>
      <c r="R952" s="69"/>
      <c r="S952" s="69"/>
      <c r="T952" s="69"/>
      <c r="U952" s="69"/>
      <c r="V952" s="69"/>
      <c r="W952" s="69"/>
      <c r="X952" s="69"/>
      <c r="Y952" s="69"/>
      <c r="Z952" s="69"/>
      <c r="AA952" s="69"/>
      <c r="AB952" s="69"/>
      <c r="AC952" s="69"/>
      <c r="AD952" s="69"/>
      <c r="AE952" s="69"/>
      <c r="AF952" s="69"/>
    </row>
    <row r="953" spans="1:32" ht="15.75" customHeight="1" x14ac:dyDescent="0.3">
      <c r="A953" s="433"/>
      <c r="B953" s="433"/>
      <c r="C953" s="69"/>
      <c r="D953" s="69"/>
      <c r="E953" s="69"/>
      <c r="F953" s="69"/>
      <c r="G953" s="69"/>
      <c r="H953" s="69"/>
      <c r="I953" s="69"/>
      <c r="J953" s="69"/>
      <c r="K953" s="448"/>
      <c r="L953" s="448"/>
      <c r="M953" s="448"/>
      <c r="N953" s="69"/>
      <c r="O953" s="69"/>
      <c r="P953" s="69"/>
      <c r="Q953" s="69"/>
      <c r="R953" s="69"/>
      <c r="S953" s="69"/>
      <c r="T953" s="69"/>
      <c r="U953" s="69"/>
      <c r="V953" s="69"/>
      <c r="W953" s="69"/>
      <c r="X953" s="69"/>
      <c r="Y953" s="69"/>
      <c r="Z953" s="69"/>
      <c r="AA953" s="69"/>
      <c r="AB953" s="69"/>
      <c r="AC953" s="69"/>
      <c r="AD953" s="69"/>
      <c r="AE953" s="69"/>
      <c r="AF953" s="69"/>
    </row>
    <row r="954" spans="1:32" ht="15.75" customHeight="1" x14ac:dyDescent="0.3">
      <c r="A954" s="433"/>
      <c r="B954" s="433"/>
      <c r="C954" s="69"/>
      <c r="D954" s="69"/>
      <c r="E954" s="69"/>
      <c r="F954" s="69"/>
      <c r="G954" s="69"/>
      <c r="H954" s="69"/>
      <c r="I954" s="69"/>
      <c r="J954" s="69"/>
      <c r="K954" s="448"/>
      <c r="L954" s="448"/>
      <c r="M954" s="448"/>
      <c r="N954" s="69"/>
      <c r="O954" s="69"/>
      <c r="P954" s="69"/>
      <c r="Q954" s="69"/>
      <c r="R954" s="69"/>
      <c r="S954" s="69"/>
      <c r="T954" s="69"/>
      <c r="U954" s="69"/>
      <c r="V954" s="69"/>
      <c r="W954" s="69"/>
      <c r="X954" s="69"/>
      <c r="Y954" s="69"/>
      <c r="Z954" s="69"/>
      <c r="AA954" s="69"/>
      <c r="AB954" s="69"/>
      <c r="AC954" s="69"/>
      <c r="AD954" s="69"/>
      <c r="AE954" s="69"/>
      <c r="AF954" s="69"/>
    </row>
    <row r="955" spans="1:32" ht="15.75" customHeight="1" x14ac:dyDescent="0.3">
      <c r="A955" s="433"/>
      <c r="B955" s="433"/>
      <c r="C955" s="69"/>
      <c r="D955" s="69"/>
      <c r="E955" s="69"/>
      <c r="F955" s="69"/>
      <c r="G955" s="69"/>
      <c r="H955" s="69"/>
      <c r="I955" s="69"/>
      <c r="J955" s="69"/>
      <c r="K955" s="448"/>
      <c r="L955" s="448"/>
      <c r="M955" s="448"/>
      <c r="N955" s="69"/>
      <c r="O955" s="69"/>
      <c r="P955" s="69"/>
      <c r="Q955" s="69"/>
      <c r="R955" s="69"/>
      <c r="S955" s="69"/>
      <c r="T955" s="69"/>
      <c r="U955" s="69"/>
      <c r="V955" s="69"/>
      <c r="W955" s="69"/>
      <c r="X955" s="69"/>
      <c r="Y955" s="69"/>
      <c r="Z955" s="69"/>
      <c r="AA955" s="69"/>
      <c r="AB955" s="69"/>
      <c r="AC955" s="69"/>
      <c r="AD955" s="69"/>
      <c r="AE955" s="69"/>
      <c r="AF955" s="69"/>
    </row>
    <row r="956" spans="1:32" ht="15.75" customHeight="1" x14ac:dyDescent="0.3">
      <c r="A956" s="433"/>
      <c r="B956" s="433"/>
      <c r="C956" s="69"/>
      <c r="D956" s="69"/>
      <c r="E956" s="69"/>
      <c r="F956" s="69"/>
      <c r="G956" s="69"/>
      <c r="H956" s="69"/>
      <c r="I956" s="69"/>
      <c r="J956" s="69"/>
      <c r="K956" s="448"/>
      <c r="L956" s="448"/>
      <c r="M956" s="448"/>
      <c r="N956" s="69"/>
      <c r="O956" s="69"/>
      <c r="P956" s="69"/>
      <c r="Q956" s="69"/>
      <c r="R956" s="69"/>
      <c r="S956" s="69"/>
      <c r="T956" s="69"/>
      <c r="U956" s="69"/>
      <c r="V956" s="69"/>
      <c r="W956" s="69"/>
      <c r="X956" s="69"/>
      <c r="Y956" s="69"/>
      <c r="Z956" s="69"/>
      <c r="AA956" s="69"/>
      <c r="AB956" s="69"/>
      <c r="AC956" s="69"/>
      <c r="AD956" s="69"/>
      <c r="AE956" s="69"/>
      <c r="AF956" s="69"/>
    </row>
    <row r="957" spans="1:32" ht="15.75" customHeight="1" x14ac:dyDescent="0.3">
      <c r="A957" s="433"/>
      <c r="B957" s="433"/>
      <c r="C957" s="69"/>
      <c r="D957" s="69"/>
      <c r="E957" s="69"/>
      <c r="F957" s="69"/>
      <c r="G957" s="69"/>
      <c r="H957" s="69"/>
      <c r="I957" s="69"/>
      <c r="J957" s="69"/>
      <c r="K957" s="448"/>
      <c r="L957" s="448"/>
      <c r="M957" s="448"/>
      <c r="N957" s="69"/>
      <c r="O957" s="69"/>
      <c r="P957" s="69"/>
      <c r="Q957" s="69"/>
      <c r="R957" s="69"/>
      <c r="S957" s="69"/>
      <c r="T957" s="69"/>
      <c r="U957" s="69"/>
      <c r="V957" s="69"/>
      <c r="W957" s="69"/>
      <c r="X957" s="69"/>
      <c r="Y957" s="69"/>
      <c r="Z957" s="69"/>
      <c r="AA957" s="69"/>
      <c r="AB957" s="69"/>
      <c r="AC957" s="69"/>
      <c r="AD957" s="69"/>
      <c r="AE957" s="69"/>
      <c r="AF957" s="69"/>
    </row>
    <row r="958" spans="1:32" ht="15.75" customHeight="1" x14ac:dyDescent="0.3">
      <c r="A958" s="433"/>
      <c r="B958" s="433"/>
      <c r="C958" s="69"/>
      <c r="D958" s="69"/>
      <c r="E958" s="69"/>
      <c r="F958" s="69"/>
      <c r="G958" s="69"/>
      <c r="H958" s="69"/>
      <c r="I958" s="69"/>
      <c r="J958" s="69"/>
      <c r="K958" s="448"/>
      <c r="L958" s="448"/>
      <c r="M958" s="448"/>
      <c r="N958" s="69"/>
      <c r="O958" s="69"/>
      <c r="P958" s="69"/>
      <c r="Q958" s="69"/>
      <c r="R958" s="69"/>
      <c r="S958" s="69"/>
      <c r="T958" s="69"/>
      <c r="U958" s="69"/>
      <c r="V958" s="69"/>
      <c r="W958" s="69"/>
      <c r="X958" s="69"/>
      <c r="Y958" s="69"/>
      <c r="Z958" s="69"/>
      <c r="AA958" s="69"/>
      <c r="AB958" s="69"/>
      <c r="AC958" s="69"/>
      <c r="AD958" s="69"/>
      <c r="AE958" s="69"/>
      <c r="AF958" s="69"/>
    </row>
    <row r="959" spans="1:32" ht="15.75" customHeight="1" x14ac:dyDescent="0.3">
      <c r="A959" s="433"/>
      <c r="B959" s="433"/>
      <c r="C959" s="69"/>
      <c r="D959" s="69"/>
      <c r="E959" s="69"/>
      <c r="F959" s="69"/>
      <c r="G959" s="69"/>
      <c r="H959" s="69"/>
      <c r="I959" s="69"/>
      <c r="J959" s="69"/>
      <c r="K959" s="448"/>
      <c r="L959" s="448"/>
      <c r="M959" s="448"/>
      <c r="N959" s="69"/>
      <c r="O959" s="69"/>
      <c r="P959" s="69"/>
      <c r="Q959" s="69"/>
      <c r="R959" s="69"/>
      <c r="S959" s="69"/>
      <c r="T959" s="69"/>
      <c r="U959" s="69"/>
      <c r="V959" s="69"/>
      <c r="W959" s="69"/>
      <c r="X959" s="69"/>
      <c r="Y959" s="69"/>
      <c r="Z959" s="69"/>
      <c r="AA959" s="69"/>
      <c r="AB959" s="69"/>
      <c r="AC959" s="69"/>
      <c r="AD959" s="69"/>
      <c r="AE959" s="69"/>
      <c r="AF959" s="69"/>
    </row>
    <row r="960" spans="1:32" ht="15.75" customHeight="1" x14ac:dyDescent="0.3">
      <c r="A960" s="433"/>
      <c r="B960" s="433"/>
      <c r="C960" s="69"/>
      <c r="D960" s="69"/>
      <c r="E960" s="69"/>
      <c r="F960" s="69"/>
      <c r="G960" s="69"/>
      <c r="H960" s="69"/>
      <c r="I960" s="69"/>
      <c r="J960" s="69"/>
      <c r="K960" s="448"/>
      <c r="L960" s="448"/>
      <c r="M960" s="448"/>
      <c r="N960" s="69"/>
      <c r="O960" s="69"/>
      <c r="P960" s="69"/>
      <c r="Q960" s="69"/>
      <c r="R960" s="69"/>
      <c r="S960" s="69"/>
      <c r="T960" s="69"/>
      <c r="U960" s="69"/>
      <c r="V960" s="69"/>
      <c r="W960" s="69"/>
      <c r="X960" s="69"/>
      <c r="Y960" s="69"/>
      <c r="Z960" s="69"/>
      <c r="AA960" s="69"/>
      <c r="AB960" s="69"/>
      <c r="AC960" s="69"/>
      <c r="AD960" s="69"/>
      <c r="AE960" s="69"/>
      <c r="AF960" s="69"/>
    </row>
    <row r="961" spans="1:32" ht="15.75" customHeight="1" x14ac:dyDescent="0.3">
      <c r="A961" s="433"/>
      <c r="B961" s="433"/>
      <c r="C961" s="69"/>
      <c r="D961" s="69"/>
      <c r="E961" s="69"/>
      <c r="F961" s="69"/>
      <c r="G961" s="69"/>
      <c r="H961" s="69"/>
      <c r="I961" s="69"/>
      <c r="J961" s="69"/>
      <c r="K961" s="448"/>
      <c r="L961" s="448"/>
      <c r="M961" s="448"/>
      <c r="N961" s="69"/>
      <c r="O961" s="69"/>
      <c r="P961" s="69"/>
      <c r="Q961" s="69"/>
      <c r="R961" s="69"/>
      <c r="S961" s="69"/>
      <c r="T961" s="69"/>
      <c r="U961" s="69"/>
      <c r="V961" s="69"/>
      <c r="W961" s="69"/>
      <c r="X961" s="69"/>
      <c r="Y961" s="69"/>
      <c r="Z961" s="69"/>
      <c r="AA961" s="69"/>
      <c r="AB961" s="69"/>
      <c r="AC961" s="69"/>
      <c r="AD961" s="69"/>
      <c r="AE961" s="69"/>
      <c r="AF961" s="69"/>
    </row>
    <row r="962" spans="1:32" ht="15.75" customHeight="1" x14ac:dyDescent="0.3">
      <c r="A962" s="433"/>
      <c r="B962" s="433"/>
      <c r="C962" s="69"/>
      <c r="D962" s="69"/>
      <c r="E962" s="69"/>
      <c r="F962" s="69"/>
      <c r="G962" s="69"/>
      <c r="H962" s="69"/>
      <c r="I962" s="69"/>
      <c r="J962" s="69"/>
      <c r="K962" s="448"/>
      <c r="L962" s="448"/>
      <c r="M962" s="448"/>
      <c r="N962" s="69"/>
      <c r="O962" s="69"/>
      <c r="P962" s="69"/>
      <c r="Q962" s="69"/>
      <c r="R962" s="69"/>
      <c r="S962" s="69"/>
      <c r="T962" s="69"/>
      <c r="U962" s="69"/>
      <c r="V962" s="69"/>
      <c r="W962" s="69"/>
      <c r="X962" s="69"/>
      <c r="Y962" s="69"/>
      <c r="Z962" s="69"/>
      <c r="AA962" s="69"/>
      <c r="AB962" s="69"/>
      <c r="AC962" s="69"/>
      <c r="AD962" s="69"/>
      <c r="AE962" s="69"/>
      <c r="AF962" s="69"/>
    </row>
    <row r="963" spans="1:32" ht="15.75" customHeight="1" x14ac:dyDescent="0.3">
      <c r="A963" s="433"/>
      <c r="B963" s="433"/>
      <c r="C963" s="69"/>
      <c r="D963" s="69"/>
      <c r="E963" s="69"/>
      <c r="F963" s="69"/>
      <c r="G963" s="69"/>
      <c r="H963" s="69"/>
      <c r="I963" s="69"/>
      <c r="J963" s="69"/>
      <c r="K963" s="448"/>
      <c r="L963" s="448"/>
      <c r="M963" s="448"/>
      <c r="N963" s="69"/>
      <c r="O963" s="69"/>
      <c r="P963" s="69"/>
      <c r="Q963" s="69"/>
      <c r="R963" s="69"/>
      <c r="S963" s="69"/>
      <c r="T963" s="69"/>
      <c r="U963" s="69"/>
      <c r="V963" s="69"/>
      <c r="W963" s="69"/>
      <c r="X963" s="69"/>
      <c r="Y963" s="69"/>
      <c r="Z963" s="69"/>
      <c r="AA963" s="69"/>
      <c r="AB963" s="69"/>
      <c r="AC963" s="69"/>
      <c r="AD963" s="69"/>
      <c r="AE963" s="69"/>
      <c r="AF963" s="69"/>
    </row>
    <row r="964" spans="1:32" ht="15.75" customHeight="1" x14ac:dyDescent="0.3">
      <c r="A964" s="433"/>
      <c r="B964" s="433"/>
      <c r="C964" s="69"/>
      <c r="D964" s="69"/>
      <c r="E964" s="69"/>
      <c r="F964" s="69"/>
      <c r="G964" s="69"/>
      <c r="H964" s="69"/>
      <c r="I964" s="69"/>
      <c r="J964" s="69"/>
      <c r="K964" s="448"/>
      <c r="L964" s="448"/>
      <c r="M964" s="448"/>
      <c r="N964" s="69"/>
      <c r="O964" s="69"/>
      <c r="P964" s="69"/>
      <c r="Q964" s="69"/>
      <c r="R964" s="69"/>
      <c r="S964" s="69"/>
      <c r="T964" s="69"/>
      <c r="U964" s="69"/>
      <c r="V964" s="69"/>
      <c r="W964" s="69"/>
      <c r="X964" s="69"/>
      <c r="Y964" s="69"/>
      <c r="Z964" s="69"/>
      <c r="AA964" s="69"/>
      <c r="AB964" s="69"/>
      <c r="AC964" s="69"/>
      <c r="AD964" s="69"/>
      <c r="AE964" s="69"/>
      <c r="AF964" s="69"/>
    </row>
    <row r="965" spans="1:32" ht="15.75" customHeight="1" x14ac:dyDescent="0.3">
      <c r="A965" s="433"/>
      <c r="B965" s="433"/>
      <c r="C965" s="69"/>
      <c r="D965" s="69"/>
      <c r="E965" s="69"/>
      <c r="F965" s="69"/>
      <c r="G965" s="69"/>
      <c r="H965" s="69"/>
      <c r="I965" s="69"/>
      <c r="J965" s="69"/>
      <c r="K965" s="448"/>
      <c r="L965" s="448"/>
      <c r="M965" s="448"/>
      <c r="N965" s="69"/>
      <c r="O965" s="69"/>
      <c r="P965" s="69"/>
      <c r="Q965" s="69"/>
      <c r="R965" s="69"/>
      <c r="S965" s="69"/>
      <c r="T965" s="69"/>
      <c r="U965" s="69"/>
      <c r="V965" s="69"/>
      <c r="W965" s="69"/>
      <c r="X965" s="69"/>
      <c r="Y965" s="69"/>
      <c r="Z965" s="69"/>
      <c r="AA965" s="69"/>
      <c r="AB965" s="69"/>
      <c r="AC965" s="69"/>
      <c r="AD965" s="69"/>
      <c r="AE965" s="69"/>
      <c r="AF965" s="69"/>
    </row>
    <row r="966" spans="1:32" ht="15.75" customHeight="1" x14ac:dyDescent="0.3">
      <c r="A966" s="433"/>
      <c r="B966" s="433"/>
      <c r="C966" s="69"/>
      <c r="D966" s="69"/>
      <c r="E966" s="69"/>
      <c r="F966" s="69"/>
      <c r="G966" s="69"/>
      <c r="H966" s="69"/>
      <c r="I966" s="69"/>
      <c r="J966" s="69"/>
      <c r="K966" s="448"/>
      <c r="L966" s="448"/>
      <c r="M966" s="448"/>
      <c r="N966" s="69"/>
      <c r="O966" s="69"/>
      <c r="P966" s="69"/>
      <c r="Q966" s="69"/>
      <c r="R966" s="69"/>
      <c r="S966" s="69"/>
      <c r="T966" s="69"/>
      <c r="U966" s="69"/>
      <c r="V966" s="69"/>
      <c r="W966" s="69"/>
      <c r="X966" s="69"/>
      <c r="Y966" s="69"/>
      <c r="Z966" s="69"/>
      <c r="AA966" s="69"/>
      <c r="AB966" s="69"/>
      <c r="AC966" s="69"/>
      <c r="AD966" s="69"/>
      <c r="AE966" s="69"/>
      <c r="AF966" s="69"/>
    </row>
    <row r="967" spans="1:32" ht="15.75" customHeight="1" x14ac:dyDescent="0.3">
      <c r="A967" s="433"/>
      <c r="B967" s="433"/>
      <c r="C967" s="69"/>
      <c r="D967" s="69"/>
      <c r="E967" s="69"/>
      <c r="F967" s="69"/>
      <c r="G967" s="69"/>
      <c r="H967" s="69"/>
      <c r="I967" s="69"/>
      <c r="J967" s="69"/>
      <c r="K967" s="448"/>
      <c r="L967" s="448"/>
      <c r="M967" s="448"/>
      <c r="N967" s="69"/>
      <c r="O967" s="69"/>
      <c r="P967" s="69"/>
      <c r="Q967" s="69"/>
      <c r="R967" s="69"/>
      <c r="S967" s="69"/>
      <c r="T967" s="69"/>
      <c r="U967" s="69"/>
      <c r="V967" s="69"/>
      <c r="W967" s="69"/>
      <c r="X967" s="69"/>
      <c r="Y967" s="69"/>
      <c r="Z967" s="69"/>
      <c r="AA967" s="69"/>
      <c r="AB967" s="69"/>
      <c r="AC967" s="69"/>
      <c r="AD967" s="69"/>
      <c r="AE967" s="69"/>
      <c r="AF967" s="69"/>
    </row>
    <row r="968" spans="1:32" ht="15.75" customHeight="1" x14ac:dyDescent="0.3">
      <c r="A968" s="433"/>
      <c r="B968" s="433"/>
      <c r="C968" s="69"/>
      <c r="D968" s="69"/>
      <c r="E968" s="69"/>
      <c r="F968" s="69"/>
      <c r="G968" s="69"/>
      <c r="H968" s="69"/>
      <c r="I968" s="69"/>
      <c r="J968" s="69"/>
      <c r="K968" s="448"/>
      <c r="L968" s="448"/>
      <c r="M968" s="448"/>
      <c r="N968" s="69"/>
      <c r="O968" s="69"/>
      <c r="P968" s="69"/>
      <c r="Q968" s="69"/>
      <c r="R968" s="69"/>
      <c r="S968" s="69"/>
      <c r="T968" s="69"/>
      <c r="U968" s="69"/>
      <c r="V968" s="69"/>
      <c r="W968" s="69"/>
      <c r="X968" s="69"/>
      <c r="Y968" s="69"/>
      <c r="Z968" s="69"/>
      <c r="AA968" s="69"/>
      <c r="AB968" s="69"/>
      <c r="AC968" s="69"/>
      <c r="AD968" s="69"/>
      <c r="AE968" s="69"/>
      <c r="AF968" s="69"/>
    </row>
    <row r="969" spans="1:32" ht="15.75" customHeight="1" x14ac:dyDescent="0.3">
      <c r="A969" s="433"/>
      <c r="B969" s="433"/>
      <c r="C969" s="69"/>
      <c r="D969" s="69"/>
      <c r="E969" s="69"/>
      <c r="F969" s="69"/>
      <c r="G969" s="69"/>
      <c r="H969" s="69"/>
      <c r="I969" s="69"/>
      <c r="J969" s="69"/>
      <c r="K969" s="448"/>
      <c r="L969" s="448"/>
      <c r="M969" s="448"/>
      <c r="N969" s="69"/>
      <c r="O969" s="69"/>
      <c r="P969" s="69"/>
      <c r="Q969" s="69"/>
      <c r="R969" s="69"/>
      <c r="S969" s="69"/>
      <c r="T969" s="69"/>
      <c r="U969" s="69"/>
      <c r="V969" s="69"/>
      <c r="W969" s="69"/>
      <c r="X969" s="69"/>
      <c r="Y969" s="69"/>
      <c r="Z969" s="69"/>
      <c r="AA969" s="69"/>
      <c r="AB969" s="69"/>
      <c r="AC969" s="69"/>
      <c r="AD969" s="69"/>
      <c r="AE969" s="69"/>
      <c r="AF969" s="69"/>
    </row>
    <row r="970" spans="1:32" ht="15.75" customHeight="1" x14ac:dyDescent="0.3">
      <c r="A970" s="433"/>
      <c r="B970" s="433"/>
      <c r="C970" s="69"/>
      <c r="D970" s="69"/>
      <c r="E970" s="69"/>
      <c r="F970" s="69"/>
      <c r="G970" s="69"/>
      <c r="H970" s="69"/>
      <c r="I970" s="69"/>
      <c r="J970" s="69"/>
      <c r="K970" s="448"/>
      <c r="L970" s="448"/>
      <c r="M970" s="448"/>
      <c r="N970" s="69"/>
      <c r="O970" s="69"/>
      <c r="P970" s="69"/>
      <c r="Q970" s="69"/>
      <c r="R970" s="69"/>
      <c r="S970" s="69"/>
      <c r="T970" s="69"/>
      <c r="U970" s="69"/>
      <c r="V970" s="69"/>
      <c r="W970" s="69"/>
      <c r="X970" s="69"/>
      <c r="Y970" s="69"/>
      <c r="Z970" s="69"/>
      <c r="AA970" s="69"/>
      <c r="AB970" s="69"/>
      <c r="AC970" s="69"/>
      <c r="AD970" s="69"/>
      <c r="AE970" s="69"/>
      <c r="AF970" s="69"/>
    </row>
    <row r="971" spans="1:32" ht="15.75" customHeight="1" x14ac:dyDescent="0.3">
      <c r="A971" s="433"/>
      <c r="B971" s="433"/>
      <c r="C971" s="69"/>
      <c r="D971" s="69"/>
      <c r="E971" s="69"/>
      <c r="F971" s="69"/>
      <c r="G971" s="69"/>
      <c r="H971" s="69"/>
      <c r="I971" s="69"/>
      <c r="J971" s="69"/>
      <c r="K971" s="448"/>
      <c r="L971" s="448"/>
      <c r="M971" s="448"/>
      <c r="N971" s="69"/>
      <c r="O971" s="69"/>
      <c r="P971" s="69"/>
      <c r="Q971" s="69"/>
      <c r="R971" s="69"/>
      <c r="S971" s="69"/>
      <c r="T971" s="69"/>
      <c r="U971" s="69"/>
      <c r="V971" s="69"/>
      <c r="W971" s="69"/>
      <c r="X971" s="69"/>
      <c r="Y971" s="69"/>
      <c r="Z971" s="69"/>
      <c r="AA971" s="69"/>
      <c r="AB971" s="69"/>
      <c r="AC971" s="69"/>
      <c r="AD971" s="69"/>
      <c r="AE971" s="69"/>
      <c r="AF971" s="69"/>
    </row>
    <row r="972" spans="1:32" ht="15.75" customHeight="1" x14ac:dyDescent="0.3">
      <c r="A972" s="433"/>
      <c r="B972" s="433"/>
      <c r="C972" s="69"/>
      <c r="D972" s="69"/>
      <c r="E972" s="69"/>
      <c r="F972" s="69"/>
      <c r="G972" s="69"/>
      <c r="H972" s="69"/>
      <c r="I972" s="69"/>
      <c r="J972" s="69"/>
      <c r="K972" s="448"/>
      <c r="L972" s="448"/>
      <c r="M972" s="448"/>
      <c r="N972" s="69"/>
      <c r="O972" s="69"/>
      <c r="P972" s="69"/>
      <c r="Q972" s="69"/>
      <c r="R972" s="69"/>
      <c r="S972" s="69"/>
      <c r="T972" s="69"/>
      <c r="U972" s="69"/>
      <c r="V972" s="69"/>
      <c r="W972" s="69"/>
      <c r="X972" s="69"/>
      <c r="Y972" s="69"/>
      <c r="Z972" s="69"/>
      <c r="AA972" s="69"/>
      <c r="AB972" s="69"/>
      <c r="AC972" s="69"/>
      <c r="AD972" s="69"/>
      <c r="AE972" s="69"/>
      <c r="AF972" s="69"/>
    </row>
    <row r="973" spans="1:32" ht="15.75" customHeight="1" x14ac:dyDescent="0.3">
      <c r="A973" s="433"/>
      <c r="B973" s="433"/>
      <c r="C973" s="69"/>
      <c r="D973" s="69"/>
      <c r="E973" s="69"/>
      <c r="F973" s="69"/>
      <c r="G973" s="69"/>
      <c r="H973" s="69"/>
      <c r="I973" s="69"/>
      <c r="J973" s="69"/>
      <c r="K973" s="448"/>
      <c r="L973" s="448"/>
      <c r="M973" s="448"/>
      <c r="N973" s="69"/>
      <c r="O973" s="69"/>
      <c r="P973" s="69"/>
      <c r="Q973" s="69"/>
      <c r="R973" s="69"/>
      <c r="S973" s="69"/>
      <c r="T973" s="69"/>
      <c r="U973" s="69"/>
      <c r="V973" s="69"/>
      <c r="W973" s="69"/>
      <c r="X973" s="69"/>
      <c r="Y973" s="69"/>
      <c r="Z973" s="69"/>
      <c r="AA973" s="69"/>
      <c r="AB973" s="69"/>
      <c r="AC973" s="69"/>
      <c r="AD973" s="69"/>
      <c r="AE973" s="69"/>
      <c r="AF973" s="69"/>
    </row>
    <row r="974" spans="1:32" ht="15.75" customHeight="1" x14ac:dyDescent="0.3">
      <c r="A974" s="433"/>
      <c r="B974" s="433"/>
      <c r="C974" s="69"/>
      <c r="D974" s="69"/>
      <c r="E974" s="69"/>
      <c r="F974" s="69"/>
      <c r="G974" s="69"/>
      <c r="H974" s="69"/>
      <c r="I974" s="69"/>
      <c r="J974" s="69"/>
      <c r="K974" s="448"/>
      <c r="L974" s="448"/>
      <c r="M974" s="448"/>
      <c r="N974" s="69"/>
      <c r="O974" s="69"/>
      <c r="P974" s="69"/>
      <c r="Q974" s="69"/>
      <c r="R974" s="69"/>
      <c r="S974" s="69"/>
      <c r="T974" s="69"/>
      <c r="U974" s="69"/>
      <c r="V974" s="69"/>
      <c r="W974" s="69"/>
      <c r="X974" s="69"/>
      <c r="Y974" s="69"/>
      <c r="Z974" s="69"/>
      <c r="AA974" s="69"/>
      <c r="AB974" s="69"/>
      <c r="AC974" s="69"/>
      <c r="AD974" s="69"/>
      <c r="AE974" s="69"/>
      <c r="AF974" s="69"/>
    </row>
    <row r="975" spans="1:32" ht="15.75" customHeight="1" x14ac:dyDescent="0.3">
      <c r="A975" s="433"/>
      <c r="B975" s="433"/>
      <c r="C975" s="69"/>
      <c r="D975" s="69"/>
      <c r="E975" s="69"/>
      <c r="F975" s="69"/>
      <c r="G975" s="69"/>
      <c r="H975" s="69"/>
      <c r="I975" s="69"/>
      <c r="J975" s="69"/>
      <c r="K975" s="448"/>
      <c r="L975" s="448"/>
      <c r="M975" s="448"/>
      <c r="N975" s="69"/>
      <c r="O975" s="69"/>
      <c r="P975" s="69"/>
      <c r="Q975" s="69"/>
      <c r="R975" s="69"/>
      <c r="S975" s="69"/>
      <c r="T975" s="69"/>
      <c r="U975" s="69"/>
      <c r="V975" s="69"/>
      <c r="W975" s="69"/>
      <c r="X975" s="69"/>
      <c r="Y975" s="69"/>
      <c r="Z975" s="69"/>
      <c r="AA975" s="69"/>
      <c r="AB975" s="69"/>
      <c r="AC975" s="69"/>
      <c r="AD975" s="69"/>
      <c r="AE975" s="69"/>
      <c r="AF975" s="69"/>
    </row>
    <row r="976" spans="1:32" ht="15.75" customHeight="1" x14ac:dyDescent="0.3">
      <c r="A976" s="433"/>
      <c r="B976" s="433"/>
      <c r="C976" s="69"/>
      <c r="D976" s="69"/>
      <c r="E976" s="69"/>
      <c r="F976" s="69"/>
      <c r="G976" s="69"/>
      <c r="H976" s="69"/>
      <c r="I976" s="69"/>
      <c r="J976" s="69"/>
      <c r="K976" s="448"/>
      <c r="L976" s="448"/>
      <c r="M976" s="448"/>
      <c r="N976" s="69"/>
      <c r="O976" s="69"/>
      <c r="P976" s="69"/>
      <c r="Q976" s="69"/>
      <c r="R976" s="69"/>
      <c r="S976" s="69"/>
      <c r="T976" s="69"/>
      <c r="U976" s="69"/>
      <c r="V976" s="69"/>
      <c r="W976" s="69"/>
      <c r="X976" s="69"/>
      <c r="Y976" s="69"/>
      <c r="Z976" s="69"/>
      <c r="AA976" s="69"/>
      <c r="AB976" s="69"/>
      <c r="AC976" s="69"/>
      <c r="AD976" s="69"/>
      <c r="AE976" s="69"/>
      <c r="AF976" s="69"/>
    </row>
    <row r="977" spans="1:32" ht="15.75" customHeight="1" x14ac:dyDescent="0.3">
      <c r="A977" s="433"/>
      <c r="B977" s="433"/>
      <c r="C977" s="69"/>
      <c r="D977" s="69"/>
      <c r="E977" s="69"/>
      <c r="F977" s="69"/>
      <c r="G977" s="69"/>
      <c r="H977" s="69"/>
      <c r="I977" s="69"/>
      <c r="J977" s="69"/>
      <c r="K977" s="448"/>
      <c r="L977" s="448"/>
      <c r="M977" s="448"/>
      <c r="N977" s="69"/>
      <c r="O977" s="69"/>
      <c r="P977" s="69"/>
      <c r="Q977" s="69"/>
      <c r="R977" s="69"/>
      <c r="S977" s="69"/>
      <c r="T977" s="69"/>
      <c r="U977" s="69"/>
      <c r="V977" s="69"/>
      <c r="W977" s="69"/>
      <c r="X977" s="69"/>
      <c r="Y977" s="69"/>
      <c r="Z977" s="69"/>
      <c r="AA977" s="69"/>
      <c r="AB977" s="69"/>
      <c r="AC977" s="69"/>
      <c r="AD977" s="69"/>
      <c r="AE977" s="69"/>
      <c r="AF977" s="69"/>
    </row>
    <row r="978" spans="1:32" ht="15.75" customHeight="1" x14ac:dyDescent="0.3">
      <c r="A978" s="433"/>
      <c r="B978" s="433"/>
      <c r="C978" s="69"/>
      <c r="D978" s="69"/>
      <c r="E978" s="69"/>
      <c r="F978" s="69"/>
      <c r="G978" s="69"/>
      <c r="H978" s="69"/>
      <c r="I978" s="69"/>
      <c r="J978" s="69"/>
      <c r="K978" s="448"/>
      <c r="L978" s="448"/>
      <c r="M978" s="448"/>
      <c r="N978" s="69"/>
      <c r="O978" s="69"/>
      <c r="P978" s="69"/>
      <c r="Q978" s="69"/>
      <c r="R978" s="69"/>
      <c r="S978" s="69"/>
      <c r="T978" s="69"/>
      <c r="U978" s="69"/>
      <c r="V978" s="69"/>
      <c r="W978" s="69"/>
      <c r="X978" s="69"/>
      <c r="Y978" s="69"/>
      <c r="Z978" s="69"/>
      <c r="AA978" s="69"/>
      <c r="AB978" s="69"/>
      <c r="AC978" s="69"/>
      <c r="AD978" s="69"/>
      <c r="AE978" s="69"/>
      <c r="AF978" s="69"/>
    </row>
    <row r="979" spans="1:32" ht="15.75" customHeight="1" x14ac:dyDescent="0.3">
      <c r="A979" s="433"/>
      <c r="B979" s="433"/>
      <c r="C979" s="69"/>
      <c r="D979" s="69"/>
      <c r="E979" s="69"/>
      <c r="F979" s="69"/>
      <c r="G979" s="69"/>
      <c r="H979" s="69"/>
      <c r="I979" s="69"/>
      <c r="J979" s="69"/>
      <c r="K979" s="448"/>
      <c r="L979" s="448"/>
      <c r="M979" s="448"/>
      <c r="N979" s="69"/>
      <c r="O979" s="69"/>
      <c r="P979" s="69"/>
      <c r="Q979" s="69"/>
      <c r="R979" s="69"/>
      <c r="S979" s="69"/>
      <c r="T979" s="69"/>
      <c r="U979" s="69"/>
      <c r="V979" s="69"/>
      <c r="W979" s="69"/>
      <c r="X979" s="69"/>
      <c r="Y979" s="69"/>
      <c r="Z979" s="69"/>
      <c r="AA979" s="69"/>
      <c r="AB979" s="69"/>
      <c r="AC979" s="69"/>
      <c r="AD979" s="69"/>
      <c r="AE979" s="69"/>
      <c r="AF979" s="69"/>
    </row>
    <row r="980" spans="1:32" ht="15.75" customHeight="1" x14ac:dyDescent="0.3">
      <c r="A980" s="433"/>
      <c r="B980" s="433"/>
      <c r="C980" s="69"/>
      <c r="D980" s="69"/>
      <c r="E980" s="69"/>
      <c r="F980" s="69"/>
      <c r="G980" s="69"/>
      <c r="H980" s="69"/>
      <c r="I980" s="69"/>
      <c r="J980" s="69"/>
      <c r="K980" s="448"/>
      <c r="L980" s="448"/>
      <c r="M980" s="448"/>
      <c r="N980" s="69"/>
      <c r="O980" s="69"/>
      <c r="P980" s="69"/>
      <c r="Q980" s="69"/>
      <c r="R980" s="69"/>
      <c r="S980" s="69"/>
      <c r="T980" s="69"/>
      <c r="U980" s="69"/>
      <c r="V980" s="69"/>
      <c r="W980" s="69"/>
      <c r="X980" s="69"/>
      <c r="Y980" s="69"/>
      <c r="Z980" s="69"/>
      <c r="AA980" s="69"/>
      <c r="AB980" s="69"/>
      <c r="AC980" s="69"/>
      <c r="AD980" s="69"/>
      <c r="AE980" s="69"/>
      <c r="AF980" s="69"/>
    </row>
    <row r="981" spans="1:32" ht="15.75" customHeight="1" x14ac:dyDescent="0.3">
      <c r="A981" s="433"/>
      <c r="B981" s="433"/>
      <c r="C981" s="69"/>
      <c r="D981" s="69"/>
      <c r="E981" s="69"/>
      <c r="F981" s="69"/>
      <c r="G981" s="69"/>
      <c r="H981" s="69"/>
      <c r="I981" s="69"/>
      <c r="J981" s="69"/>
      <c r="K981" s="448"/>
      <c r="L981" s="448"/>
      <c r="M981" s="448"/>
      <c r="N981" s="69"/>
      <c r="O981" s="69"/>
      <c r="P981" s="69"/>
      <c r="Q981" s="69"/>
      <c r="R981" s="69"/>
      <c r="S981" s="69"/>
      <c r="T981" s="69"/>
      <c r="U981" s="69"/>
      <c r="V981" s="69"/>
      <c r="W981" s="69"/>
      <c r="X981" s="69"/>
      <c r="Y981" s="69"/>
      <c r="Z981" s="69"/>
      <c r="AA981" s="69"/>
      <c r="AB981" s="69"/>
      <c r="AC981" s="69"/>
      <c r="AD981" s="69"/>
      <c r="AE981" s="69"/>
      <c r="AF981" s="69"/>
    </row>
    <row r="982" spans="1:32" ht="15.75" customHeight="1" x14ac:dyDescent="0.3">
      <c r="A982" s="433"/>
      <c r="B982" s="433"/>
      <c r="C982" s="69"/>
      <c r="D982" s="69"/>
      <c r="E982" s="69"/>
      <c r="F982" s="69"/>
      <c r="G982" s="69"/>
      <c r="H982" s="69"/>
      <c r="I982" s="69"/>
      <c r="J982" s="69"/>
      <c r="K982" s="448"/>
      <c r="L982" s="448"/>
      <c r="M982" s="448"/>
      <c r="N982" s="69"/>
      <c r="O982" s="69"/>
      <c r="P982" s="69"/>
      <c r="Q982" s="69"/>
      <c r="R982" s="69"/>
      <c r="S982" s="69"/>
      <c r="T982" s="69"/>
      <c r="U982" s="69"/>
      <c r="V982" s="69"/>
      <c r="W982" s="69"/>
      <c r="X982" s="69"/>
      <c r="Y982" s="69"/>
      <c r="Z982" s="69"/>
      <c r="AA982" s="69"/>
      <c r="AB982" s="69"/>
      <c r="AC982" s="69"/>
      <c r="AD982" s="69"/>
      <c r="AE982" s="69"/>
      <c r="AF982" s="69"/>
    </row>
    <row r="983" spans="1:32" ht="15.75" customHeight="1" x14ac:dyDescent="0.3">
      <c r="A983" s="433"/>
      <c r="B983" s="433"/>
      <c r="C983" s="69"/>
      <c r="D983" s="69"/>
      <c r="E983" s="69"/>
      <c r="F983" s="69"/>
      <c r="G983" s="69"/>
      <c r="H983" s="69"/>
      <c r="I983" s="69"/>
      <c r="J983" s="69"/>
      <c r="K983" s="448"/>
      <c r="L983" s="448"/>
      <c r="M983" s="448"/>
      <c r="N983" s="69"/>
      <c r="O983" s="69"/>
      <c r="P983" s="69"/>
      <c r="Q983" s="69"/>
      <c r="R983" s="69"/>
      <c r="S983" s="69"/>
      <c r="T983" s="69"/>
      <c r="U983" s="69"/>
      <c r="V983" s="69"/>
      <c r="W983" s="69"/>
      <c r="X983" s="69"/>
      <c r="Y983" s="69"/>
      <c r="Z983" s="69"/>
      <c r="AA983" s="69"/>
      <c r="AB983" s="69"/>
      <c r="AC983" s="69"/>
      <c r="AD983" s="69"/>
      <c r="AE983" s="69"/>
      <c r="AF983" s="69"/>
    </row>
    <row r="984" spans="1:32" ht="15.75" customHeight="1" x14ac:dyDescent="0.3">
      <c r="A984" s="433"/>
      <c r="B984" s="433"/>
      <c r="C984" s="69"/>
      <c r="D984" s="69"/>
      <c r="E984" s="69"/>
      <c r="F984" s="69"/>
      <c r="G984" s="69"/>
      <c r="H984" s="69"/>
      <c r="I984" s="69"/>
      <c r="J984" s="69"/>
      <c r="K984" s="448"/>
      <c r="L984" s="448"/>
      <c r="M984" s="448"/>
      <c r="N984" s="69"/>
      <c r="O984" s="69"/>
      <c r="P984" s="69"/>
      <c r="Q984" s="69"/>
      <c r="R984" s="69"/>
      <c r="S984" s="69"/>
      <c r="T984" s="69"/>
      <c r="U984" s="69"/>
      <c r="V984" s="69"/>
      <c r="W984" s="69"/>
      <c r="X984" s="69"/>
      <c r="Y984" s="69"/>
      <c r="Z984" s="69"/>
      <c r="AA984" s="69"/>
      <c r="AB984" s="69"/>
      <c r="AC984" s="69"/>
      <c r="AD984" s="69"/>
      <c r="AE984" s="69"/>
      <c r="AF984" s="69"/>
    </row>
    <row r="985" spans="1:32" ht="15.75" customHeight="1" x14ac:dyDescent="0.3">
      <c r="A985" s="433"/>
      <c r="B985" s="433"/>
      <c r="C985" s="69"/>
      <c r="D985" s="69"/>
      <c r="E985" s="69"/>
      <c r="F985" s="69"/>
      <c r="G985" s="69"/>
      <c r="H985" s="69"/>
      <c r="I985" s="69"/>
      <c r="J985" s="69"/>
      <c r="K985" s="448"/>
      <c r="L985" s="448"/>
      <c r="M985" s="448"/>
      <c r="N985" s="69"/>
      <c r="O985" s="69"/>
      <c r="P985" s="69"/>
      <c r="Q985" s="69"/>
      <c r="R985" s="69"/>
      <c r="S985" s="69"/>
      <c r="T985" s="69"/>
      <c r="U985" s="69"/>
      <c r="V985" s="69"/>
      <c r="W985" s="69"/>
      <c r="X985" s="69"/>
      <c r="Y985" s="69"/>
      <c r="Z985" s="69"/>
      <c r="AA985" s="69"/>
      <c r="AB985" s="69"/>
      <c r="AC985" s="69"/>
      <c r="AD985" s="69"/>
      <c r="AE985" s="69"/>
      <c r="AF985" s="69"/>
    </row>
    <row r="986" spans="1:32" ht="15.75" customHeight="1" x14ac:dyDescent="0.3">
      <c r="A986" s="433"/>
      <c r="B986" s="433"/>
      <c r="C986" s="69"/>
      <c r="D986" s="69"/>
      <c r="E986" s="69"/>
      <c r="F986" s="69"/>
      <c r="G986" s="69"/>
      <c r="H986" s="69"/>
      <c r="I986" s="69"/>
      <c r="J986" s="69"/>
      <c r="K986" s="448"/>
      <c r="L986" s="448"/>
      <c r="M986" s="448"/>
      <c r="N986" s="69"/>
      <c r="O986" s="69"/>
      <c r="P986" s="69"/>
      <c r="Q986" s="69"/>
      <c r="R986" s="69"/>
      <c r="S986" s="69"/>
      <c r="T986" s="69"/>
      <c r="U986" s="69"/>
      <c r="V986" s="69"/>
      <c r="W986" s="69"/>
      <c r="X986" s="69"/>
      <c r="Y986" s="69"/>
      <c r="Z986" s="69"/>
      <c r="AA986" s="69"/>
      <c r="AB986" s="69"/>
      <c r="AC986" s="69"/>
      <c r="AD986" s="69"/>
      <c r="AE986" s="69"/>
      <c r="AF986" s="69"/>
    </row>
    <row r="987" spans="1:32" ht="15.75" customHeight="1" x14ac:dyDescent="0.3">
      <c r="A987" s="433"/>
      <c r="B987" s="433"/>
      <c r="C987" s="69"/>
      <c r="D987" s="69"/>
      <c r="E987" s="69"/>
      <c r="F987" s="69"/>
      <c r="G987" s="69"/>
      <c r="H987" s="69"/>
      <c r="I987" s="69"/>
      <c r="J987" s="69"/>
      <c r="K987" s="448"/>
      <c r="L987" s="448"/>
      <c r="M987" s="448"/>
      <c r="N987" s="69"/>
      <c r="O987" s="69"/>
      <c r="P987" s="69"/>
      <c r="Q987" s="69"/>
      <c r="R987" s="69"/>
      <c r="S987" s="69"/>
      <c r="T987" s="69"/>
      <c r="U987" s="69"/>
      <c r="V987" s="69"/>
      <c r="W987" s="69"/>
      <c r="X987" s="69"/>
      <c r="Y987" s="69"/>
      <c r="Z987" s="69"/>
      <c r="AA987" s="69"/>
      <c r="AB987" s="69"/>
      <c r="AC987" s="69"/>
      <c r="AD987" s="69"/>
      <c r="AE987" s="69"/>
      <c r="AF987" s="69"/>
    </row>
    <row r="988" spans="1:32" ht="15.75" customHeight="1" x14ac:dyDescent="0.3">
      <c r="A988" s="433"/>
      <c r="B988" s="433"/>
      <c r="C988" s="69"/>
      <c r="D988" s="69"/>
      <c r="E988" s="69"/>
      <c r="F988" s="69"/>
      <c r="G988" s="69"/>
      <c r="H988" s="69"/>
      <c r="I988" s="69"/>
      <c r="J988" s="69"/>
      <c r="K988" s="448"/>
      <c r="L988" s="448"/>
      <c r="M988" s="448"/>
      <c r="N988" s="69"/>
      <c r="O988" s="69"/>
      <c r="P988" s="69"/>
      <c r="Q988" s="69"/>
      <c r="R988" s="69"/>
      <c r="S988" s="69"/>
      <c r="T988" s="69"/>
      <c r="U988" s="69"/>
      <c r="V988" s="69"/>
      <c r="W988" s="69"/>
      <c r="X988" s="69"/>
      <c r="Y988" s="69"/>
      <c r="Z988" s="69"/>
      <c r="AA988" s="69"/>
      <c r="AB988" s="69"/>
      <c r="AC988" s="69"/>
      <c r="AD988" s="69"/>
      <c r="AE988" s="69"/>
      <c r="AF988" s="69"/>
    </row>
    <row r="989" spans="1:32" ht="15.75" customHeight="1" x14ac:dyDescent="0.3">
      <c r="A989" s="433"/>
      <c r="B989" s="433"/>
      <c r="C989" s="69"/>
      <c r="D989" s="69"/>
      <c r="E989" s="69"/>
      <c r="F989" s="69"/>
      <c r="G989" s="69"/>
      <c r="H989" s="69"/>
      <c r="I989" s="69"/>
      <c r="J989" s="69"/>
      <c r="K989" s="448"/>
      <c r="L989" s="448"/>
      <c r="M989" s="448"/>
      <c r="N989" s="69"/>
      <c r="O989" s="69"/>
      <c r="P989" s="69"/>
      <c r="Q989" s="69"/>
      <c r="R989" s="69"/>
      <c r="S989" s="69"/>
      <c r="T989" s="69"/>
      <c r="U989" s="69"/>
      <c r="V989" s="69"/>
      <c r="W989" s="69"/>
      <c r="X989" s="69"/>
      <c r="Y989" s="69"/>
      <c r="Z989" s="69"/>
      <c r="AA989" s="69"/>
      <c r="AB989" s="69"/>
      <c r="AC989" s="69"/>
      <c r="AD989" s="69"/>
      <c r="AE989" s="69"/>
      <c r="AF989" s="69"/>
    </row>
    <row r="990" spans="1:32" ht="15.75" customHeight="1" x14ac:dyDescent="0.3">
      <c r="A990" s="433"/>
      <c r="B990" s="433"/>
      <c r="C990" s="69"/>
      <c r="D990" s="69"/>
      <c r="E990" s="69"/>
      <c r="F990" s="69"/>
      <c r="G990" s="69"/>
      <c r="H990" s="69"/>
      <c r="I990" s="69"/>
      <c r="J990" s="69"/>
      <c r="K990" s="448"/>
      <c r="L990" s="448"/>
      <c r="M990" s="448"/>
      <c r="N990" s="69"/>
      <c r="O990" s="69"/>
      <c r="P990" s="69"/>
      <c r="Q990" s="69"/>
      <c r="R990" s="69"/>
      <c r="S990" s="69"/>
      <c r="T990" s="69"/>
      <c r="U990" s="69"/>
      <c r="V990" s="69"/>
      <c r="W990" s="69"/>
      <c r="X990" s="69"/>
      <c r="Y990" s="69"/>
      <c r="Z990" s="69"/>
      <c r="AA990" s="69"/>
      <c r="AB990" s="69"/>
      <c r="AC990" s="69"/>
      <c r="AD990" s="69"/>
      <c r="AE990" s="69"/>
      <c r="AF990" s="69"/>
    </row>
    <row r="991" spans="1:32" ht="15.75" customHeight="1" x14ac:dyDescent="0.3">
      <c r="A991" s="433"/>
      <c r="B991" s="433"/>
      <c r="C991" s="69"/>
      <c r="D991" s="69"/>
      <c r="E991" s="69"/>
      <c r="F991" s="69"/>
      <c r="G991" s="69"/>
      <c r="H991" s="69"/>
      <c r="I991" s="69"/>
      <c r="J991" s="69"/>
      <c r="K991" s="448"/>
      <c r="L991" s="448"/>
      <c r="M991" s="448"/>
      <c r="N991" s="69"/>
      <c r="O991" s="69"/>
      <c r="P991" s="69"/>
      <c r="Q991" s="69"/>
      <c r="R991" s="69"/>
      <c r="S991" s="69"/>
      <c r="T991" s="69"/>
      <c r="U991" s="69"/>
      <c r="V991" s="69"/>
      <c r="W991" s="69"/>
      <c r="X991" s="69"/>
      <c r="Y991" s="69"/>
      <c r="Z991" s="69"/>
      <c r="AA991" s="69"/>
      <c r="AB991" s="69"/>
      <c r="AC991" s="69"/>
      <c r="AD991" s="69"/>
      <c r="AE991" s="69"/>
      <c r="AF991" s="69"/>
    </row>
    <row r="992" spans="1:32" ht="15.75" customHeight="1" x14ac:dyDescent="0.3">
      <c r="A992" s="433"/>
      <c r="B992" s="433"/>
      <c r="C992" s="69"/>
      <c r="D992" s="69"/>
      <c r="E992" s="69"/>
      <c r="F992" s="69"/>
      <c r="G992" s="69"/>
      <c r="H992" s="69"/>
      <c r="I992" s="69"/>
      <c r="J992" s="69"/>
      <c r="K992" s="448"/>
      <c r="L992" s="448"/>
      <c r="M992" s="448"/>
      <c r="N992" s="69"/>
      <c r="O992" s="69"/>
      <c r="P992" s="69"/>
      <c r="Q992" s="69"/>
      <c r="R992" s="69"/>
      <c r="S992" s="69"/>
      <c r="T992" s="69"/>
      <c r="U992" s="69"/>
      <c r="V992" s="69"/>
      <c r="W992" s="69"/>
      <c r="X992" s="69"/>
      <c r="Y992" s="69"/>
      <c r="Z992" s="69"/>
      <c r="AA992" s="69"/>
      <c r="AB992" s="69"/>
      <c r="AC992" s="69"/>
      <c r="AD992" s="69"/>
      <c r="AE992" s="69"/>
      <c r="AF992" s="69"/>
    </row>
  </sheetData>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E1000"/>
  <sheetViews>
    <sheetView showGridLines="0" workbookViewId="0">
      <pane xSplit="2" ySplit="5" topLeftCell="C6" activePane="bottomRight" state="frozen"/>
      <selection pane="topRight" activeCell="C1" sqref="C1"/>
      <selection pane="bottomLeft" activeCell="A6" sqref="A6"/>
      <selection pane="bottomRight" activeCell="D6" sqref="D6"/>
    </sheetView>
  </sheetViews>
  <sheetFormatPr defaultColWidth="14.44140625" defaultRowHeight="15" customHeight="1" x14ac:dyDescent="0.25"/>
  <cols>
    <col min="1" max="1" width="4.44140625" customWidth="1"/>
    <col min="2" max="2" width="25.88671875" customWidth="1"/>
    <col min="3" max="5" width="13.33203125" customWidth="1"/>
    <col min="6" max="11" width="12.6640625" customWidth="1"/>
    <col min="12" max="12" width="4.88671875" customWidth="1"/>
    <col min="13" max="31" width="9.109375" customWidth="1"/>
  </cols>
  <sheetData>
    <row r="1" spans="1:31" ht="18.75" customHeight="1" x14ac:dyDescent="0.25">
      <c r="A1" s="399" t="str">
        <f>FS!A1</f>
        <v>Medex Project</v>
      </c>
      <c r="B1" s="480"/>
      <c r="C1" s="481"/>
      <c r="D1" s="481"/>
      <c r="E1" s="481"/>
      <c r="F1" s="481"/>
      <c r="G1" s="481"/>
      <c r="H1" s="480"/>
      <c r="I1" s="480"/>
      <c r="J1" s="480"/>
      <c r="K1" s="480"/>
      <c r="L1" s="480"/>
      <c r="M1" s="480"/>
      <c r="N1" s="480"/>
      <c r="O1" s="480"/>
      <c r="P1" s="480"/>
      <c r="Q1" s="480"/>
      <c r="R1" s="480"/>
      <c r="S1" s="480"/>
      <c r="T1" s="480"/>
      <c r="U1" s="480"/>
      <c r="V1" s="480"/>
      <c r="W1" s="480"/>
      <c r="X1" s="480"/>
      <c r="Y1" s="480"/>
      <c r="Z1" s="480"/>
      <c r="AA1" s="480"/>
      <c r="AB1" s="480"/>
      <c r="AC1" s="480"/>
      <c r="AD1" s="480"/>
      <c r="AE1" s="480"/>
    </row>
    <row r="2" spans="1:31" ht="18.75" customHeight="1" x14ac:dyDescent="0.25">
      <c r="A2" s="482" t="s">
        <v>645</v>
      </c>
      <c r="B2" s="480"/>
      <c r="C2" s="483"/>
      <c r="D2" s="483"/>
      <c r="E2" s="483"/>
      <c r="F2" s="483"/>
      <c r="G2" s="483"/>
      <c r="H2" s="480"/>
      <c r="I2" s="480"/>
      <c r="J2" s="480"/>
      <c r="K2" s="480"/>
      <c r="L2" s="480"/>
      <c r="M2" s="480"/>
      <c r="N2" s="480"/>
      <c r="O2" s="480"/>
      <c r="P2" s="480"/>
      <c r="Q2" s="480"/>
      <c r="R2" s="480"/>
      <c r="S2" s="480"/>
      <c r="T2" s="480"/>
      <c r="U2" s="480"/>
      <c r="V2" s="480"/>
      <c r="W2" s="480"/>
      <c r="X2" s="480"/>
      <c r="Y2" s="480"/>
      <c r="Z2" s="480"/>
      <c r="AA2" s="480"/>
      <c r="AB2" s="480"/>
      <c r="AC2" s="480"/>
      <c r="AD2" s="480"/>
      <c r="AE2" s="480"/>
    </row>
    <row r="3" spans="1:31" ht="15" customHeight="1" x14ac:dyDescent="0.25">
      <c r="A3" s="484"/>
      <c r="B3" s="484"/>
      <c r="C3" s="485"/>
      <c r="D3" s="485"/>
      <c r="E3" s="485"/>
      <c r="F3" s="486"/>
      <c r="G3" s="486"/>
      <c r="H3" s="486"/>
      <c r="I3" s="486"/>
      <c r="J3" s="486"/>
      <c r="K3" s="485"/>
      <c r="L3" s="91"/>
      <c r="M3" s="91"/>
      <c r="N3" s="91"/>
      <c r="O3" s="91"/>
      <c r="P3" s="91"/>
      <c r="Q3" s="91"/>
      <c r="R3" s="91"/>
      <c r="S3" s="91"/>
      <c r="T3" s="91"/>
      <c r="U3" s="91"/>
      <c r="V3" s="91"/>
      <c r="W3" s="91"/>
      <c r="X3" s="91"/>
      <c r="Y3" s="91"/>
      <c r="Z3" s="91"/>
      <c r="AA3" s="91"/>
      <c r="AB3" s="91"/>
      <c r="AC3" s="91"/>
      <c r="AD3" s="91"/>
      <c r="AE3" s="91"/>
    </row>
    <row r="4" spans="1:31" ht="15" customHeight="1" x14ac:dyDescent="0.25">
      <c r="A4" s="641" t="s">
        <v>646</v>
      </c>
      <c r="B4" s="642"/>
      <c r="C4" s="284"/>
      <c r="D4" s="284"/>
      <c r="E4" s="284"/>
      <c r="F4" s="487">
        <v>0</v>
      </c>
      <c r="G4" s="488">
        <f t="shared" ref="G4:K4" si="0">+F4+1</f>
        <v>1</v>
      </c>
      <c r="H4" s="488">
        <f t="shared" si="0"/>
        <v>2</v>
      </c>
      <c r="I4" s="488">
        <f t="shared" si="0"/>
        <v>3</v>
      </c>
      <c r="J4" s="488">
        <f t="shared" si="0"/>
        <v>4</v>
      </c>
      <c r="K4" s="488">
        <f t="shared" si="0"/>
        <v>5</v>
      </c>
      <c r="L4" s="248"/>
      <c r="M4" s="248"/>
      <c r="N4" s="248"/>
      <c r="O4" s="248"/>
      <c r="P4" s="248"/>
      <c r="Q4" s="248"/>
      <c r="R4" s="248"/>
      <c r="S4" s="248"/>
      <c r="T4" s="248"/>
      <c r="U4" s="248"/>
      <c r="V4" s="248"/>
      <c r="W4" s="248"/>
      <c r="X4" s="248"/>
      <c r="Y4" s="248"/>
      <c r="Z4" s="248"/>
      <c r="AA4" s="248"/>
      <c r="AB4" s="248"/>
      <c r="AC4" s="248"/>
      <c r="AD4" s="248"/>
      <c r="AE4" s="248"/>
    </row>
    <row r="5" spans="1:31" ht="26.25" customHeight="1" x14ac:dyDescent="0.25">
      <c r="A5" s="489" t="s">
        <v>647</v>
      </c>
      <c r="B5" s="490"/>
      <c r="C5" s="491" t="s">
        <v>648</v>
      </c>
      <c r="D5" s="491" t="s">
        <v>649</v>
      </c>
      <c r="E5" s="491" t="s">
        <v>650</v>
      </c>
      <c r="F5" s="492">
        <f>Inputs!I3</f>
        <v>2021</v>
      </c>
      <c r="G5" s="492">
        <f>Inputs!J3</f>
        <v>2022</v>
      </c>
      <c r="H5" s="492">
        <f>Inputs!K3</f>
        <v>2023</v>
      </c>
      <c r="I5" s="492">
        <f>Inputs!L3</f>
        <v>2024</v>
      </c>
      <c r="J5" s="492">
        <f>Inputs!M3</f>
        <v>2025</v>
      </c>
      <c r="K5" s="492">
        <f>Inputs!N3</f>
        <v>2026</v>
      </c>
      <c r="L5" s="279"/>
      <c r="M5" s="288"/>
      <c r="N5" s="288"/>
      <c r="O5" s="288"/>
      <c r="P5" s="288"/>
      <c r="Q5" s="288"/>
      <c r="R5" s="288"/>
      <c r="S5" s="279"/>
      <c r="T5" s="279"/>
      <c r="U5" s="279"/>
      <c r="V5" s="279"/>
      <c r="W5" s="279"/>
      <c r="X5" s="279"/>
      <c r="Y5" s="279"/>
      <c r="Z5" s="279"/>
      <c r="AA5" s="279"/>
      <c r="AB5" s="279"/>
      <c r="AC5" s="279"/>
      <c r="AD5" s="279"/>
      <c r="AE5" s="279"/>
    </row>
    <row r="6" spans="1:31" ht="14.25" customHeight="1" x14ac:dyDescent="0.25">
      <c r="A6" s="260"/>
      <c r="B6" s="261" t="s">
        <v>651</v>
      </c>
      <c r="C6" s="302">
        <v>0</v>
      </c>
      <c r="D6" s="262">
        <v>12</v>
      </c>
      <c r="E6" s="262">
        <f t="shared" ref="E6:E8" si="1">C6*D6/1000</f>
        <v>0</v>
      </c>
      <c r="F6" s="493">
        <f>C6*Inputs!$I$92/1000</f>
        <v>0</v>
      </c>
      <c r="G6" s="262">
        <f>C6*(1+Inputs!J$9)*D6/1000</f>
        <v>0</v>
      </c>
      <c r="H6" s="262">
        <f>G6*(1+Inputs!K$9)</f>
        <v>0</v>
      </c>
      <c r="I6" s="262">
        <f>H6*(1+Inputs!L$9)</f>
        <v>0</v>
      </c>
      <c r="J6" s="262">
        <f>I6*(1+Inputs!M$9)</f>
        <v>0</v>
      </c>
      <c r="K6" s="302">
        <f>J6*(1+Inputs!N$9)*Inputs!$N$92/12</f>
        <v>0</v>
      </c>
      <c r="L6" s="248"/>
      <c r="M6" s="248"/>
      <c r="N6" s="248"/>
      <c r="O6" s="248"/>
      <c r="P6" s="248"/>
      <c r="Q6" s="248"/>
      <c r="R6" s="248"/>
      <c r="S6" s="248"/>
      <c r="T6" s="248"/>
      <c r="U6" s="248"/>
      <c r="V6" s="248"/>
      <c r="W6" s="248"/>
      <c r="X6" s="248"/>
      <c r="Y6" s="248"/>
      <c r="Z6" s="248"/>
      <c r="AA6" s="248"/>
      <c r="AB6" s="248"/>
      <c r="AC6" s="248"/>
      <c r="AD6" s="248"/>
      <c r="AE6" s="248"/>
    </row>
    <row r="7" spans="1:31" ht="14.25" customHeight="1" x14ac:dyDescent="0.25">
      <c r="A7" s="260"/>
      <c r="B7" s="261" t="s">
        <v>652</v>
      </c>
      <c r="C7" s="302">
        <v>0</v>
      </c>
      <c r="D7" s="262">
        <v>12</v>
      </c>
      <c r="E7" s="262">
        <f t="shared" si="1"/>
        <v>0</v>
      </c>
      <c r="F7" s="493">
        <f>C7*Inputs!$I$92/1000</f>
        <v>0</v>
      </c>
      <c r="G7" s="262">
        <f>C7*(1+Inputs!J$9)*D7/1000</f>
        <v>0</v>
      </c>
      <c r="H7" s="262">
        <f>G7*(1+Inputs!K$9)</f>
        <v>0</v>
      </c>
      <c r="I7" s="262">
        <f>H7*(1+Inputs!L$9)</f>
        <v>0</v>
      </c>
      <c r="J7" s="262">
        <f>I7*(1+Inputs!M$9)</f>
        <v>0</v>
      </c>
      <c r="K7" s="302">
        <f>J7*(1+Inputs!N$9)*Inputs!$N$92/12</f>
        <v>0</v>
      </c>
      <c r="L7" s="248"/>
      <c r="M7" s="248"/>
      <c r="N7" s="248"/>
      <c r="O7" s="248"/>
      <c r="P7" s="248"/>
      <c r="Q7" s="248"/>
      <c r="R7" s="248"/>
      <c r="S7" s="248"/>
      <c r="T7" s="248"/>
      <c r="U7" s="248"/>
      <c r="V7" s="248"/>
      <c r="W7" s="248"/>
      <c r="X7" s="248"/>
      <c r="Y7" s="248"/>
      <c r="Z7" s="248"/>
      <c r="AA7" s="248"/>
      <c r="AB7" s="248"/>
      <c r="AC7" s="248"/>
      <c r="AD7" s="248"/>
      <c r="AE7" s="248"/>
    </row>
    <row r="8" spans="1:31" ht="14.25" customHeight="1" x14ac:dyDescent="0.25">
      <c r="A8" s="260"/>
      <c r="B8" s="261" t="s">
        <v>653</v>
      </c>
      <c r="C8" s="302">
        <v>100000</v>
      </c>
      <c r="D8" s="262">
        <v>7</v>
      </c>
      <c r="E8" s="262">
        <f t="shared" si="1"/>
        <v>700</v>
      </c>
      <c r="F8" s="493">
        <f>C8*Inputs!$I$92/1000/12*4</f>
        <v>0</v>
      </c>
      <c r="G8" s="262">
        <f>C8*(1+Inputs!J$9)*D8/1000</f>
        <v>747.53</v>
      </c>
      <c r="H8" s="262">
        <f>G8*(1+Inputs!K$9)</f>
        <v>797.99575029999994</v>
      </c>
      <c r="I8" s="262"/>
      <c r="J8" s="262">
        <f>I8*(1+Inputs!M$9)</f>
        <v>0</v>
      </c>
      <c r="K8" s="302">
        <f>J8*(1+Inputs!N$9)*Inputs!$N$92/12</f>
        <v>0</v>
      </c>
      <c r="L8" s="248"/>
      <c r="M8" s="248"/>
      <c r="N8" s="248"/>
      <c r="O8" s="248"/>
      <c r="P8" s="248"/>
      <c r="Q8" s="248"/>
      <c r="R8" s="248"/>
      <c r="S8" s="248"/>
      <c r="T8" s="248"/>
      <c r="U8" s="248"/>
      <c r="V8" s="248"/>
      <c r="W8" s="248"/>
      <c r="X8" s="248"/>
      <c r="Y8" s="248"/>
      <c r="Z8" s="248"/>
      <c r="AA8" s="248"/>
      <c r="AB8" s="248"/>
      <c r="AC8" s="248"/>
      <c r="AD8" s="248"/>
      <c r="AE8" s="248"/>
    </row>
    <row r="9" spans="1:31" ht="15" customHeight="1" x14ac:dyDescent="0.25">
      <c r="A9" s="643" t="s">
        <v>30</v>
      </c>
      <c r="B9" s="621"/>
      <c r="C9" s="494">
        <f>SUM(C6:C8)</f>
        <v>100000</v>
      </c>
      <c r="D9" s="495"/>
      <c r="E9" s="496">
        <f t="shared" ref="E9:K9" si="2">SUM(E6:E8)</f>
        <v>700</v>
      </c>
      <c r="F9" s="496">
        <f t="shared" si="2"/>
        <v>0</v>
      </c>
      <c r="G9" s="496">
        <f t="shared" si="2"/>
        <v>747.53</v>
      </c>
      <c r="H9" s="496">
        <f t="shared" si="2"/>
        <v>797.99575029999994</v>
      </c>
      <c r="I9" s="496">
        <f t="shared" si="2"/>
        <v>0</v>
      </c>
      <c r="J9" s="496">
        <f t="shared" si="2"/>
        <v>0</v>
      </c>
      <c r="K9" s="496">
        <f t="shared" si="2"/>
        <v>0</v>
      </c>
      <c r="L9" s="288"/>
      <c r="M9" s="288"/>
      <c r="N9" s="288"/>
      <c r="O9" s="288"/>
      <c r="P9" s="288"/>
      <c r="Q9" s="288"/>
      <c r="R9" s="288"/>
      <c r="S9" s="279"/>
      <c r="T9" s="279"/>
      <c r="U9" s="279"/>
      <c r="V9" s="279"/>
      <c r="W9" s="279"/>
      <c r="X9" s="279"/>
      <c r="Y9" s="279"/>
      <c r="Z9" s="279"/>
      <c r="AA9" s="279"/>
      <c r="AB9" s="279"/>
      <c r="AC9" s="279"/>
      <c r="AD9" s="279"/>
      <c r="AE9" s="279"/>
    </row>
    <row r="10" spans="1:31" ht="15" customHeight="1" x14ac:dyDescent="0.25">
      <c r="A10" s="248"/>
      <c r="B10" s="248"/>
      <c r="C10" s="284"/>
      <c r="D10" s="284"/>
      <c r="E10" s="284"/>
      <c r="F10" s="284"/>
      <c r="G10" s="497"/>
      <c r="H10" s="248"/>
      <c r="I10" s="248"/>
      <c r="J10" s="248"/>
      <c r="K10" s="248"/>
      <c r="L10" s="248"/>
      <c r="M10" s="248"/>
      <c r="N10" s="248"/>
      <c r="O10" s="248"/>
      <c r="P10" s="248"/>
      <c r="Q10" s="248"/>
      <c r="R10" s="248"/>
      <c r="S10" s="248"/>
      <c r="T10" s="248"/>
      <c r="U10" s="248"/>
      <c r="V10" s="248"/>
      <c r="W10" s="248"/>
      <c r="X10" s="248"/>
      <c r="Y10" s="248"/>
      <c r="Z10" s="248"/>
      <c r="AA10" s="248"/>
      <c r="AB10" s="248"/>
      <c r="AC10" s="248"/>
      <c r="AD10" s="248"/>
      <c r="AE10" s="248"/>
    </row>
    <row r="11" spans="1:31" ht="15" customHeight="1" x14ac:dyDescent="0.25">
      <c r="A11" s="644" t="s">
        <v>654</v>
      </c>
      <c r="B11" s="642"/>
      <c r="C11" s="284"/>
      <c r="D11" s="284"/>
      <c r="E11" s="284"/>
      <c r="F11" s="284"/>
      <c r="G11" s="497"/>
      <c r="H11" s="248"/>
      <c r="I11" s="248"/>
      <c r="J11" s="248"/>
      <c r="K11" s="248"/>
      <c r="L11" s="248"/>
      <c r="M11" s="248"/>
      <c r="N11" s="248"/>
      <c r="O11" s="248"/>
      <c r="P11" s="248"/>
      <c r="Q11" s="248"/>
      <c r="R11" s="248"/>
      <c r="S11" s="248"/>
      <c r="T11" s="248"/>
      <c r="U11" s="248"/>
      <c r="V11" s="248"/>
      <c r="W11" s="248"/>
      <c r="X11" s="248"/>
      <c r="Y11" s="248"/>
      <c r="Z11" s="248"/>
      <c r="AA11" s="248"/>
      <c r="AB11" s="248"/>
      <c r="AC11" s="248"/>
      <c r="AD11" s="248"/>
      <c r="AE11" s="248"/>
    </row>
    <row r="12" spans="1:31" ht="15" customHeight="1" x14ac:dyDescent="0.25">
      <c r="A12" s="248"/>
      <c r="B12" s="248"/>
      <c r="C12" s="284"/>
      <c r="D12" s="284"/>
      <c r="E12" s="284"/>
      <c r="F12" s="284"/>
      <c r="G12" s="497"/>
      <c r="H12" s="248"/>
      <c r="I12" s="248"/>
      <c r="J12" s="248"/>
      <c r="K12" s="248"/>
      <c r="L12" s="248"/>
      <c r="M12" s="248"/>
      <c r="N12" s="248"/>
      <c r="O12" s="248"/>
      <c r="P12" s="248"/>
      <c r="Q12" s="248"/>
      <c r="R12" s="248"/>
      <c r="S12" s="248"/>
      <c r="T12" s="248"/>
      <c r="U12" s="248"/>
      <c r="V12" s="248"/>
      <c r="W12" s="248"/>
      <c r="X12" s="248"/>
      <c r="Y12" s="248"/>
      <c r="Z12" s="248"/>
      <c r="AA12" s="248"/>
      <c r="AB12" s="248"/>
      <c r="AC12" s="248"/>
      <c r="AD12" s="248"/>
      <c r="AE12" s="248"/>
    </row>
    <row r="13" spans="1:31" ht="12" customHeight="1" x14ac:dyDescent="0.25">
      <c r="A13" s="645" t="s">
        <v>654</v>
      </c>
      <c r="B13" s="621"/>
      <c r="C13" s="495" t="s">
        <v>655</v>
      </c>
      <c r="D13" s="491" t="s">
        <v>648</v>
      </c>
      <c r="E13" s="491" t="s">
        <v>30</v>
      </c>
      <c r="F13" s="492">
        <f t="shared" ref="F13:K13" si="3">F5</f>
        <v>2021</v>
      </c>
      <c r="G13" s="492">
        <f t="shared" si="3"/>
        <v>2022</v>
      </c>
      <c r="H13" s="492">
        <f t="shared" si="3"/>
        <v>2023</v>
      </c>
      <c r="I13" s="492">
        <f t="shared" si="3"/>
        <v>2024</v>
      </c>
      <c r="J13" s="492">
        <f t="shared" si="3"/>
        <v>2025</v>
      </c>
      <c r="K13" s="492">
        <f t="shared" si="3"/>
        <v>2026</v>
      </c>
      <c r="L13" s="488"/>
      <c r="M13" s="248"/>
      <c r="N13" s="248"/>
      <c r="O13" s="248"/>
      <c r="P13" s="248"/>
      <c r="Q13" s="248"/>
      <c r="R13" s="248"/>
      <c r="S13" s="498"/>
      <c r="T13" s="498"/>
      <c r="U13" s="498"/>
      <c r="V13" s="498"/>
      <c r="W13" s="498"/>
      <c r="X13" s="498"/>
      <c r="Y13" s="498"/>
      <c r="Z13" s="498"/>
      <c r="AA13" s="498"/>
      <c r="AB13" s="498"/>
      <c r="AC13" s="498"/>
      <c r="AD13" s="498"/>
      <c r="AE13" s="498"/>
    </row>
    <row r="14" spans="1:31" ht="16.5" customHeight="1" x14ac:dyDescent="0.25">
      <c r="A14" s="260"/>
      <c r="B14" s="260" t="s">
        <v>656</v>
      </c>
      <c r="C14" s="499">
        <v>0</v>
      </c>
      <c r="D14" s="500">
        <v>0</v>
      </c>
      <c r="E14" s="501">
        <f t="shared" ref="E14:E15" si="4">C14*D14/1000</f>
        <v>0</v>
      </c>
      <c r="F14" s="501">
        <f t="shared" ref="F14" si="5">(+E14/12*8)</f>
        <v>0</v>
      </c>
      <c r="G14" s="501">
        <f>((+E14*(1+Inputs!J$9))/1000)*1000</f>
        <v>0</v>
      </c>
      <c r="H14" s="501">
        <f>((+G14*(1+Inputs!K$9))/1000)*1000</f>
        <v>0</v>
      </c>
      <c r="I14" s="501">
        <f>((+H14*(1+Inputs!L$9))/1000)*1000</f>
        <v>0</v>
      </c>
      <c r="J14" s="501">
        <f>((+I14*(1+Inputs!M$9))/1000)*1000</f>
        <v>0</v>
      </c>
      <c r="K14" s="501">
        <f>((+J14*(1+Inputs!N$9)/12*4)/1000)*1000</f>
        <v>0</v>
      </c>
      <c r="L14" s="502"/>
      <c r="M14" s="248"/>
      <c r="N14" s="248"/>
      <c r="O14" s="248"/>
      <c r="P14" s="248"/>
      <c r="Q14" s="248"/>
      <c r="R14" s="248"/>
      <c r="S14" s="248"/>
      <c r="T14" s="248"/>
      <c r="U14" s="248"/>
      <c r="V14" s="248"/>
      <c r="W14" s="248"/>
      <c r="X14" s="248"/>
      <c r="Y14" s="248"/>
      <c r="Z14" s="248"/>
      <c r="AA14" s="248"/>
      <c r="AB14" s="248"/>
      <c r="AC14" s="248"/>
      <c r="AD14" s="248"/>
      <c r="AE14" s="248"/>
    </row>
    <row r="15" spans="1:31" ht="16.5" customHeight="1" x14ac:dyDescent="0.25">
      <c r="A15" s="260"/>
      <c r="B15" s="260" t="s">
        <v>657</v>
      </c>
      <c r="C15" s="499">
        <v>6</v>
      </c>
      <c r="D15" s="500">
        <v>100000</v>
      </c>
      <c r="E15" s="501">
        <f t="shared" si="4"/>
        <v>600</v>
      </c>
      <c r="F15" s="501"/>
      <c r="G15" s="501">
        <f>((+E15*(1+Inputs!J$9))/1000)*1000</f>
        <v>640.74</v>
      </c>
      <c r="H15" s="501">
        <f>((+G15*(1+Inputs!K$9))/1000)*1000</f>
        <v>683.99635739999997</v>
      </c>
      <c r="I15" s="501">
        <f>((+H15*(1+Inputs!L$9))/1000)*1000</f>
        <v>730.17295148807398</v>
      </c>
      <c r="J15" s="501"/>
      <c r="K15" s="501">
        <f>((+J15*(1+Inputs!N$9)/12*4)/1000)*1000</f>
        <v>0</v>
      </c>
      <c r="L15" s="502"/>
      <c r="M15" s="248"/>
      <c r="N15" s="248"/>
      <c r="O15" s="248"/>
      <c r="P15" s="248"/>
      <c r="Q15" s="248"/>
      <c r="R15" s="248"/>
      <c r="S15" s="248"/>
      <c r="T15" s="248"/>
      <c r="U15" s="248"/>
      <c r="V15" s="248"/>
      <c r="W15" s="248"/>
      <c r="X15" s="248"/>
      <c r="Y15" s="248"/>
      <c r="Z15" s="248"/>
      <c r="AA15" s="248"/>
      <c r="AB15" s="248"/>
      <c r="AC15" s="248"/>
      <c r="AD15" s="248"/>
      <c r="AE15" s="248"/>
    </row>
    <row r="16" spans="1:31" ht="16.5" customHeight="1" x14ac:dyDescent="0.25">
      <c r="A16" s="643" t="s">
        <v>93</v>
      </c>
      <c r="B16" s="621"/>
      <c r="C16" s="495"/>
      <c r="D16" s="494">
        <f t="shared" ref="D16:K16" si="6">SUM(D13:D15)</f>
        <v>100000</v>
      </c>
      <c r="E16" s="496">
        <f t="shared" si="6"/>
        <v>600</v>
      </c>
      <c r="F16" s="494">
        <f t="shared" si="6"/>
        <v>2021</v>
      </c>
      <c r="G16" s="494">
        <f t="shared" si="6"/>
        <v>2662.74</v>
      </c>
      <c r="H16" s="494">
        <f t="shared" si="6"/>
        <v>2706.9963573999999</v>
      </c>
      <c r="I16" s="494">
        <f t="shared" si="6"/>
        <v>2754.172951488074</v>
      </c>
      <c r="J16" s="494">
        <f t="shared" si="6"/>
        <v>2025</v>
      </c>
      <c r="K16" s="494">
        <f t="shared" si="6"/>
        <v>2026</v>
      </c>
      <c r="L16" s="503"/>
      <c r="M16" s="248"/>
      <c r="N16" s="248"/>
      <c r="O16" s="248"/>
      <c r="P16" s="248"/>
      <c r="Q16" s="248"/>
      <c r="R16" s="248"/>
      <c r="S16" s="498"/>
      <c r="T16" s="498"/>
      <c r="U16" s="498"/>
      <c r="V16" s="498"/>
      <c r="W16" s="498"/>
      <c r="X16" s="498"/>
      <c r="Y16" s="498"/>
      <c r="Z16" s="498"/>
      <c r="AA16" s="498"/>
      <c r="AB16" s="498"/>
      <c r="AC16" s="498"/>
      <c r="AD16" s="498"/>
      <c r="AE16" s="498"/>
    </row>
    <row r="17" spans="1:31" ht="15" customHeight="1" x14ac:dyDescent="0.25">
      <c r="A17" s="248"/>
      <c r="B17" s="248"/>
      <c r="C17" s="284"/>
      <c r="D17" s="284"/>
      <c r="E17" s="284"/>
      <c r="F17" s="284"/>
      <c r="G17" s="284"/>
      <c r="H17" s="248"/>
      <c r="I17" s="248"/>
      <c r="J17" s="248"/>
      <c r="K17" s="248"/>
      <c r="L17" s="248"/>
      <c r="M17" s="248"/>
      <c r="N17" s="248"/>
      <c r="O17" s="248"/>
      <c r="P17" s="248"/>
      <c r="Q17" s="248"/>
      <c r="R17" s="248"/>
      <c r="S17" s="248"/>
      <c r="T17" s="248"/>
      <c r="U17" s="248"/>
      <c r="V17" s="248"/>
      <c r="W17" s="248"/>
      <c r="X17" s="248"/>
      <c r="Y17" s="248"/>
      <c r="Z17" s="248"/>
      <c r="AA17" s="248"/>
      <c r="AB17" s="248"/>
      <c r="AC17" s="248"/>
      <c r="AD17" s="248"/>
      <c r="AE17" s="248"/>
    </row>
    <row r="18" spans="1:31" ht="22.8" x14ac:dyDescent="0.25">
      <c r="A18" s="504" t="s">
        <v>658</v>
      </c>
      <c r="B18" s="505"/>
      <c r="C18" s="506" t="s">
        <v>655</v>
      </c>
      <c r="D18" s="506" t="s">
        <v>648</v>
      </c>
      <c r="E18" s="506" t="s">
        <v>659</v>
      </c>
      <c r="F18" s="507"/>
      <c r="G18" s="508"/>
      <c r="H18" s="248"/>
      <c r="I18" s="248"/>
      <c r="J18" s="248"/>
      <c r="K18" s="248"/>
      <c r="L18" s="248"/>
      <c r="M18" s="248"/>
      <c r="N18" s="248"/>
      <c r="O18" s="248"/>
      <c r="P18" s="248"/>
      <c r="Q18" s="248"/>
      <c r="R18" s="248"/>
      <c r="S18" s="280"/>
      <c r="T18" s="280"/>
      <c r="U18" s="280"/>
      <c r="V18" s="280"/>
      <c r="W18" s="280"/>
      <c r="X18" s="280"/>
      <c r="Y18" s="280"/>
      <c r="Z18" s="280"/>
      <c r="AA18" s="280"/>
      <c r="AB18" s="280"/>
      <c r="AC18" s="280"/>
      <c r="AD18" s="280"/>
      <c r="AE18" s="280"/>
    </row>
    <row r="19" spans="1:31" ht="15" customHeight="1" x14ac:dyDescent="0.25">
      <c r="A19" s="509"/>
      <c r="B19" s="510" t="s">
        <v>660</v>
      </c>
      <c r="C19" s="511">
        <v>6</v>
      </c>
      <c r="D19" s="511">
        <v>50000</v>
      </c>
      <c r="E19" s="511">
        <f t="shared" ref="E19:E20" si="7">C19*D19/1000</f>
        <v>300</v>
      </c>
      <c r="F19" s="507"/>
      <c r="G19" s="284"/>
      <c r="H19" s="248"/>
      <c r="I19" s="248"/>
      <c r="J19" s="248"/>
      <c r="K19" s="248"/>
      <c r="L19" s="248"/>
      <c r="M19" s="248"/>
      <c r="N19" s="248"/>
      <c r="O19" s="248"/>
      <c r="P19" s="248"/>
      <c r="Q19" s="248"/>
      <c r="R19" s="248"/>
      <c r="S19" s="280"/>
      <c r="T19" s="280"/>
      <c r="U19" s="280"/>
      <c r="V19" s="280"/>
      <c r="W19" s="280"/>
      <c r="X19" s="280"/>
      <c r="Y19" s="280"/>
      <c r="Z19" s="280"/>
      <c r="AA19" s="280"/>
      <c r="AB19" s="280"/>
      <c r="AC19" s="280"/>
      <c r="AD19" s="280"/>
      <c r="AE19" s="280"/>
    </row>
    <row r="20" spans="1:31" ht="15" customHeight="1" x14ac:dyDescent="0.25">
      <c r="A20" s="509"/>
      <c r="B20" s="510" t="s">
        <v>661</v>
      </c>
      <c r="C20" s="511">
        <v>6</v>
      </c>
      <c r="D20" s="511">
        <v>500000</v>
      </c>
      <c r="E20" s="511">
        <f t="shared" si="7"/>
        <v>3000</v>
      </c>
      <c r="F20" s="507"/>
      <c r="G20" s="284"/>
      <c r="H20" s="248"/>
      <c r="I20" s="248"/>
      <c r="J20" s="248"/>
      <c r="K20" s="248"/>
      <c r="L20" s="248"/>
      <c r="M20" s="248"/>
      <c r="N20" s="248"/>
      <c r="O20" s="248"/>
      <c r="P20" s="248"/>
      <c r="Q20" s="248"/>
      <c r="R20" s="248"/>
      <c r="S20" s="280"/>
      <c r="T20" s="280"/>
      <c r="U20" s="280"/>
      <c r="V20" s="280"/>
      <c r="W20" s="280"/>
      <c r="X20" s="280"/>
      <c r="Y20" s="280"/>
      <c r="Z20" s="280"/>
      <c r="AA20" s="280"/>
      <c r="AB20" s="280"/>
      <c r="AC20" s="280"/>
      <c r="AD20" s="280"/>
      <c r="AE20" s="280"/>
    </row>
    <row r="21" spans="1:31" ht="15" customHeight="1" x14ac:dyDescent="0.25">
      <c r="A21" s="512" t="s">
        <v>30</v>
      </c>
      <c r="B21" s="513"/>
      <c r="C21" s="514">
        <f t="shared" ref="C21:E21" si="8">SUM(C19:C20)</f>
        <v>12</v>
      </c>
      <c r="D21" s="514">
        <f t="shared" si="8"/>
        <v>550000</v>
      </c>
      <c r="E21" s="514">
        <f t="shared" si="8"/>
        <v>3300</v>
      </c>
      <c r="F21" s="507"/>
      <c r="G21" s="497"/>
      <c r="H21" s="248"/>
      <c r="I21" s="248"/>
      <c r="J21" s="248"/>
      <c r="K21" s="248"/>
      <c r="L21" s="248"/>
      <c r="M21" s="248"/>
      <c r="N21" s="248"/>
      <c r="O21" s="248"/>
      <c r="P21" s="248"/>
      <c r="Q21" s="248"/>
      <c r="R21" s="248"/>
      <c r="S21" s="280"/>
      <c r="T21" s="280"/>
      <c r="U21" s="280"/>
      <c r="V21" s="280"/>
      <c r="W21" s="280"/>
      <c r="X21" s="280"/>
      <c r="Y21" s="280"/>
      <c r="Z21" s="280"/>
      <c r="AA21" s="280"/>
      <c r="AB21" s="280"/>
      <c r="AC21" s="280"/>
      <c r="AD21" s="280"/>
      <c r="AE21" s="280"/>
    </row>
    <row r="22" spans="1:31" ht="12" customHeight="1" x14ac:dyDescent="0.25">
      <c r="A22" s="280"/>
      <c r="B22" s="515"/>
      <c r="C22" s="507"/>
      <c r="D22" s="507"/>
      <c r="E22" s="507"/>
      <c r="F22" s="507"/>
      <c r="G22" s="507"/>
      <c r="H22" s="248"/>
      <c r="I22" s="248"/>
      <c r="J22" s="248"/>
      <c r="K22" s="248"/>
      <c r="L22" s="248"/>
      <c r="M22" s="248"/>
      <c r="N22" s="248"/>
      <c r="O22" s="248"/>
      <c r="P22" s="248"/>
      <c r="Q22" s="248"/>
      <c r="R22" s="248"/>
      <c r="S22" s="280"/>
      <c r="T22" s="280"/>
      <c r="U22" s="280"/>
      <c r="V22" s="280"/>
      <c r="W22" s="280"/>
      <c r="X22" s="280"/>
      <c r="Y22" s="280"/>
      <c r="Z22" s="280"/>
      <c r="AA22" s="280"/>
      <c r="AB22" s="280"/>
      <c r="AC22" s="280"/>
      <c r="AD22" s="280"/>
      <c r="AE22" s="280"/>
    </row>
    <row r="23" spans="1:31" ht="12" customHeight="1" x14ac:dyDescent="0.25">
      <c r="A23" s="504" t="s">
        <v>327</v>
      </c>
      <c r="B23" s="505"/>
      <c r="C23" s="506" t="s">
        <v>655</v>
      </c>
      <c r="D23" s="506" t="s">
        <v>648</v>
      </c>
      <c r="E23" s="506" t="s">
        <v>659</v>
      </c>
      <c r="F23" s="516"/>
      <c r="G23" s="507"/>
      <c r="H23" s="248"/>
      <c r="I23" s="248"/>
      <c r="J23" s="248"/>
      <c r="K23" s="248"/>
      <c r="L23" s="248"/>
      <c r="M23" s="248"/>
      <c r="N23" s="248"/>
      <c r="O23" s="248"/>
      <c r="P23" s="248"/>
      <c r="Q23" s="248"/>
      <c r="R23" s="248"/>
      <c r="S23" s="280"/>
      <c r="T23" s="280"/>
      <c r="U23" s="280"/>
      <c r="V23" s="280"/>
      <c r="W23" s="280"/>
      <c r="X23" s="280"/>
      <c r="Y23" s="280"/>
      <c r="Z23" s="280"/>
      <c r="AA23" s="280"/>
      <c r="AB23" s="280"/>
      <c r="AC23" s="280"/>
      <c r="AD23" s="280"/>
      <c r="AE23" s="280"/>
    </row>
    <row r="24" spans="1:31" ht="12" customHeight="1" x14ac:dyDescent="0.25">
      <c r="A24" s="509"/>
      <c r="B24" s="510" t="s">
        <v>662</v>
      </c>
      <c r="C24" s="511">
        <v>6</v>
      </c>
      <c r="D24" s="511">
        <v>500000</v>
      </c>
      <c r="E24" s="511">
        <f t="shared" ref="E24:E26" si="9">C24*D24/1000</f>
        <v>3000</v>
      </c>
      <c r="F24" s="507"/>
      <c r="G24" s="507"/>
      <c r="H24" s="280"/>
      <c r="I24" s="280"/>
      <c r="J24" s="280"/>
      <c r="K24" s="280"/>
      <c r="L24" s="280"/>
      <c r="M24" s="280"/>
      <c r="N24" s="280"/>
      <c r="O24" s="280"/>
      <c r="P24" s="280"/>
      <c r="Q24" s="280"/>
      <c r="R24" s="280"/>
      <c r="S24" s="280"/>
      <c r="T24" s="280"/>
      <c r="U24" s="280"/>
      <c r="V24" s="280"/>
      <c r="W24" s="280"/>
      <c r="X24" s="280"/>
      <c r="Y24" s="280"/>
      <c r="Z24" s="280"/>
      <c r="AA24" s="280"/>
      <c r="AB24" s="280"/>
      <c r="AC24" s="280"/>
      <c r="AD24" s="280"/>
      <c r="AE24" s="280"/>
    </row>
    <row r="25" spans="1:31" ht="12" customHeight="1" x14ac:dyDescent="0.25">
      <c r="A25" s="509"/>
      <c r="B25" s="510"/>
      <c r="C25" s="511"/>
      <c r="D25" s="511"/>
      <c r="E25" s="511">
        <f t="shared" si="9"/>
        <v>0</v>
      </c>
      <c r="F25" s="507"/>
      <c r="G25" s="507"/>
      <c r="H25" s="280"/>
      <c r="I25" s="280"/>
      <c r="J25" s="280"/>
      <c r="K25" s="280"/>
      <c r="L25" s="280"/>
      <c r="M25" s="280"/>
      <c r="N25" s="280"/>
      <c r="O25" s="280"/>
      <c r="P25" s="280"/>
      <c r="Q25" s="280"/>
      <c r="R25" s="280"/>
      <c r="S25" s="280"/>
      <c r="T25" s="280"/>
      <c r="U25" s="280"/>
      <c r="V25" s="280"/>
      <c r="W25" s="280"/>
      <c r="X25" s="280"/>
      <c r="Y25" s="280"/>
      <c r="Z25" s="280"/>
      <c r="AA25" s="280"/>
      <c r="AB25" s="280"/>
      <c r="AC25" s="280"/>
      <c r="AD25" s="280"/>
      <c r="AE25" s="280"/>
    </row>
    <row r="26" spans="1:31" ht="12" customHeight="1" x14ac:dyDescent="0.25">
      <c r="A26" s="509"/>
      <c r="B26" s="510"/>
      <c r="C26" s="511"/>
      <c r="D26" s="511"/>
      <c r="E26" s="511">
        <f t="shared" si="9"/>
        <v>0</v>
      </c>
      <c r="F26" s="516"/>
      <c r="G26" s="516"/>
      <c r="H26" s="280"/>
      <c r="I26" s="280"/>
      <c r="J26" s="280"/>
      <c r="K26" s="280"/>
      <c r="L26" s="280"/>
      <c r="M26" s="280"/>
      <c r="N26" s="280"/>
      <c r="O26" s="280"/>
      <c r="P26" s="280"/>
      <c r="Q26" s="280"/>
      <c r="R26" s="280"/>
      <c r="S26" s="280"/>
      <c r="T26" s="280"/>
      <c r="U26" s="280"/>
      <c r="V26" s="280"/>
      <c r="W26" s="280"/>
      <c r="X26" s="280"/>
      <c r="Y26" s="280"/>
      <c r="Z26" s="280"/>
      <c r="AA26" s="280"/>
      <c r="AB26" s="280"/>
      <c r="AC26" s="280"/>
      <c r="AD26" s="280"/>
      <c r="AE26" s="280"/>
    </row>
    <row r="27" spans="1:31" ht="12" customHeight="1" x14ac:dyDescent="0.25">
      <c r="A27" s="280"/>
      <c r="B27" s="279"/>
      <c r="C27" s="516"/>
      <c r="D27" s="516"/>
      <c r="E27" s="516"/>
      <c r="F27" s="516"/>
      <c r="G27" s="516"/>
      <c r="H27" s="280"/>
      <c r="I27" s="280"/>
      <c r="J27" s="280"/>
      <c r="K27" s="280"/>
      <c r="L27" s="280"/>
      <c r="M27" s="280"/>
      <c r="N27" s="280"/>
      <c r="O27" s="280"/>
      <c r="P27" s="280"/>
      <c r="Q27" s="280"/>
      <c r="R27" s="280"/>
      <c r="S27" s="280"/>
      <c r="T27" s="280"/>
      <c r="U27" s="280"/>
      <c r="V27" s="280"/>
      <c r="W27" s="280"/>
      <c r="X27" s="280"/>
      <c r="Y27" s="280"/>
      <c r="Z27" s="280"/>
      <c r="AA27" s="280"/>
      <c r="AB27" s="280"/>
      <c r="AC27" s="280"/>
      <c r="AD27" s="280"/>
      <c r="AE27" s="280"/>
    </row>
    <row r="28" spans="1:31" ht="12" customHeight="1" x14ac:dyDescent="0.25">
      <c r="A28" s="280"/>
      <c r="B28" s="280"/>
      <c r="C28" s="507"/>
      <c r="D28" s="507"/>
      <c r="E28" s="507"/>
      <c r="F28" s="507"/>
      <c r="G28" s="507"/>
      <c r="H28" s="280"/>
      <c r="I28" s="280"/>
      <c r="J28" s="280"/>
      <c r="K28" s="280"/>
      <c r="L28" s="280"/>
      <c r="M28" s="280"/>
      <c r="N28" s="280"/>
      <c r="O28" s="280"/>
      <c r="P28" s="280"/>
      <c r="Q28" s="280"/>
      <c r="R28" s="280"/>
      <c r="S28" s="280"/>
      <c r="T28" s="280"/>
      <c r="U28" s="280"/>
      <c r="V28" s="280"/>
      <c r="W28" s="280"/>
      <c r="X28" s="280"/>
      <c r="Y28" s="280"/>
      <c r="Z28" s="280"/>
      <c r="AA28" s="280"/>
      <c r="AB28" s="280"/>
      <c r="AC28" s="280"/>
      <c r="AD28" s="280"/>
      <c r="AE28" s="280"/>
    </row>
    <row r="29" spans="1:31" ht="12" customHeight="1" x14ac:dyDescent="0.25">
      <c r="A29" s="504" t="s">
        <v>663</v>
      </c>
      <c r="B29" s="505"/>
      <c r="C29" s="506" t="s">
        <v>664</v>
      </c>
      <c r="D29" s="506" t="s">
        <v>665</v>
      </c>
      <c r="E29" s="506" t="s">
        <v>666</v>
      </c>
      <c r="F29" s="506" t="s">
        <v>667</v>
      </c>
      <c r="G29" s="507"/>
      <c r="H29" s="280"/>
      <c r="I29" s="280"/>
      <c r="J29" s="280"/>
      <c r="K29" s="280"/>
      <c r="L29" s="280"/>
      <c r="M29" s="280"/>
      <c r="N29" s="280"/>
      <c r="O29" s="280"/>
      <c r="P29" s="280"/>
      <c r="Q29" s="280"/>
      <c r="R29" s="280"/>
      <c r="S29" s="280"/>
      <c r="T29" s="280"/>
      <c r="U29" s="280"/>
      <c r="V29" s="280"/>
      <c r="W29" s="280"/>
      <c r="X29" s="280"/>
      <c r="Y29" s="280"/>
      <c r="Z29" s="280"/>
      <c r="AA29" s="280"/>
      <c r="AB29" s="280"/>
      <c r="AC29" s="280"/>
      <c r="AD29" s="280"/>
      <c r="AE29" s="280"/>
    </row>
    <row r="30" spans="1:31" ht="12" customHeight="1" x14ac:dyDescent="0.25">
      <c r="A30" s="509"/>
      <c r="B30" s="510"/>
      <c r="C30" s="511"/>
      <c r="D30" s="511"/>
      <c r="E30" s="511" t="s">
        <v>668</v>
      </c>
      <c r="F30" s="517" t="s">
        <v>669</v>
      </c>
      <c r="G30" s="507"/>
      <c r="H30" s="280"/>
      <c r="I30" s="280"/>
      <c r="J30" s="280"/>
      <c r="K30" s="280"/>
      <c r="L30" s="280"/>
      <c r="M30" s="280"/>
      <c r="N30" s="280"/>
      <c r="O30" s="280"/>
      <c r="P30" s="280"/>
      <c r="Q30" s="280"/>
      <c r="R30" s="280"/>
      <c r="S30" s="280"/>
      <c r="T30" s="280"/>
      <c r="U30" s="280"/>
      <c r="V30" s="280"/>
      <c r="W30" s="280"/>
      <c r="X30" s="280"/>
      <c r="Y30" s="280"/>
      <c r="Z30" s="280"/>
      <c r="AA30" s="280"/>
      <c r="AB30" s="280"/>
      <c r="AC30" s="280"/>
      <c r="AD30" s="280"/>
      <c r="AE30" s="280"/>
    </row>
    <row r="31" spans="1:31" ht="12" customHeight="1" x14ac:dyDescent="0.25">
      <c r="A31" s="509"/>
      <c r="B31" s="510"/>
      <c r="C31" s="511"/>
      <c r="D31" s="511"/>
      <c r="E31" s="511" t="s">
        <v>668</v>
      </c>
      <c r="F31" s="517" t="s">
        <v>669</v>
      </c>
      <c r="G31" s="507"/>
      <c r="H31" s="280"/>
      <c r="I31" s="280"/>
      <c r="J31" s="280"/>
      <c r="K31" s="280"/>
      <c r="L31" s="280"/>
      <c r="M31" s="280"/>
      <c r="N31" s="280"/>
      <c r="O31" s="280"/>
      <c r="P31" s="280"/>
      <c r="Q31" s="280"/>
      <c r="R31" s="280"/>
      <c r="S31" s="280"/>
      <c r="T31" s="280"/>
      <c r="U31" s="280"/>
      <c r="V31" s="280"/>
      <c r="W31" s="280"/>
      <c r="X31" s="280"/>
      <c r="Y31" s="280"/>
      <c r="Z31" s="280"/>
      <c r="AA31" s="280"/>
      <c r="AB31" s="280"/>
      <c r="AC31" s="280"/>
      <c r="AD31" s="280"/>
      <c r="AE31" s="280"/>
    </row>
    <row r="32" spans="1:31" ht="12" customHeight="1" x14ac:dyDescent="0.25">
      <c r="A32" s="509"/>
      <c r="B32" s="510"/>
      <c r="C32" s="511"/>
      <c r="D32" s="511"/>
      <c r="E32" s="511" t="s">
        <v>670</v>
      </c>
      <c r="F32" s="517" t="s">
        <v>669</v>
      </c>
      <c r="G32" s="507"/>
      <c r="H32" s="280"/>
      <c r="I32" s="280"/>
      <c r="J32" s="280"/>
      <c r="K32" s="280"/>
      <c r="L32" s="280"/>
      <c r="M32" s="280"/>
      <c r="N32" s="280"/>
      <c r="O32" s="280"/>
      <c r="P32" s="280"/>
      <c r="Q32" s="280"/>
      <c r="R32" s="280"/>
      <c r="S32" s="280"/>
      <c r="T32" s="280"/>
      <c r="U32" s="280"/>
      <c r="V32" s="280"/>
      <c r="W32" s="280"/>
      <c r="X32" s="280"/>
      <c r="Y32" s="280"/>
      <c r="Z32" s="280"/>
      <c r="AA32" s="280"/>
      <c r="AB32" s="280"/>
      <c r="AC32" s="280"/>
      <c r="AD32" s="280"/>
      <c r="AE32" s="280"/>
    </row>
    <row r="33" spans="1:31" ht="12" customHeight="1" x14ac:dyDescent="0.25">
      <c r="A33" s="509"/>
      <c r="B33" s="510"/>
      <c r="C33" s="511"/>
      <c r="D33" s="511"/>
      <c r="E33" s="511" t="s">
        <v>671</v>
      </c>
      <c r="F33" s="517" t="s">
        <v>669</v>
      </c>
      <c r="G33" s="507"/>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row>
    <row r="34" spans="1:31" ht="12" customHeight="1" x14ac:dyDescent="0.25">
      <c r="A34" s="509"/>
      <c r="B34" s="510"/>
      <c r="C34" s="511"/>
      <c r="D34" s="511"/>
      <c r="E34" s="511" t="s">
        <v>668</v>
      </c>
      <c r="F34" s="517" t="s">
        <v>672</v>
      </c>
      <c r="G34" s="510"/>
      <c r="H34" s="511"/>
      <c r="I34" s="511"/>
      <c r="J34" s="511"/>
      <c r="K34" s="509"/>
      <c r="L34" s="510"/>
      <c r="M34" s="511"/>
      <c r="N34" s="511"/>
      <c r="O34" s="511"/>
      <c r="P34" s="509"/>
      <c r="Q34" s="510"/>
      <c r="R34" s="511"/>
      <c r="S34" s="511"/>
      <c r="T34" s="511"/>
      <c r="U34" s="509"/>
      <c r="V34" s="510"/>
      <c r="W34" s="511"/>
      <c r="X34" s="511"/>
      <c r="Y34" s="511"/>
      <c r="Z34" s="509"/>
      <c r="AA34" s="510"/>
      <c r="AB34" s="511"/>
      <c r="AC34" s="511"/>
      <c r="AD34" s="511"/>
      <c r="AE34" s="509"/>
    </row>
    <row r="35" spans="1:31" ht="12" customHeight="1" x14ac:dyDescent="0.25">
      <c r="A35" s="509"/>
      <c r="B35" s="510"/>
      <c r="C35" s="511"/>
      <c r="D35" s="511"/>
      <c r="E35" s="511" t="s">
        <v>671</v>
      </c>
      <c r="F35" s="517" t="s">
        <v>672</v>
      </c>
      <c r="G35" s="510"/>
      <c r="H35" s="511"/>
      <c r="I35" s="511"/>
      <c r="J35" s="511"/>
      <c r="K35" s="509"/>
      <c r="L35" s="510"/>
      <c r="M35" s="511"/>
      <c r="N35" s="511"/>
      <c r="O35" s="511"/>
      <c r="P35" s="509"/>
      <c r="Q35" s="510"/>
      <c r="R35" s="511"/>
      <c r="S35" s="511"/>
      <c r="T35" s="511"/>
      <c r="U35" s="509"/>
      <c r="V35" s="510"/>
      <c r="W35" s="511"/>
      <c r="X35" s="511"/>
      <c r="Y35" s="511"/>
      <c r="Z35" s="509"/>
      <c r="AA35" s="510"/>
      <c r="AB35" s="511"/>
      <c r="AC35" s="511"/>
      <c r="AD35" s="511"/>
      <c r="AE35" s="509"/>
    </row>
    <row r="36" spans="1:31" ht="12" customHeight="1" x14ac:dyDescent="0.25">
      <c r="A36" s="509"/>
      <c r="B36" s="510"/>
      <c r="C36" s="511"/>
      <c r="D36" s="511"/>
      <c r="E36" s="511" t="s">
        <v>671</v>
      </c>
      <c r="F36" s="517" t="s">
        <v>672</v>
      </c>
      <c r="G36" s="510"/>
      <c r="H36" s="511"/>
      <c r="I36" s="511"/>
      <c r="J36" s="511"/>
      <c r="K36" s="509"/>
      <c r="L36" s="510"/>
      <c r="M36" s="511"/>
      <c r="N36" s="511"/>
      <c r="O36" s="511"/>
      <c r="P36" s="509"/>
      <c r="Q36" s="510"/>
      <c r="R36" s="511"/>
      <c r="S36" s="511"/>
      <c r="T36" s="511"/>
      <c r="U36" s="509"/>
      <c r="V36" s="510"/>
      <c r="W36" s="511"/>
      <c r="X36" s="511"/>
      <c r="Y36" s="511"/>
      <c r="Z36" s="509"/>
      <c r="AA36" s="510"/>
      <c r="AB36" s="511"/>
      <c r="AC36" s="511"/>
      <c r="AD36" s="511"/>
      <c r="AE36" s="509"/>
    </row>
    <row r="37" spans="1:31" ht="12" customHeight="1" x14ac:dyDescent="0.25">
      <c r="A37" s="509"/>
      <c r="B37" s="510"/>
      <c r="C37" s="511"/>
      <c r="D37" s="511"/>
      <c r="E37" s="511" t="s">
        <v>670</v>
      </c>
      <c r="F37" s="517" t="s">
        <v>672</v>
      </c>
      <c r="G37" s="507"/>
      <c r="H37" s="280"/>
      <c r="I37" s="280"/>
      <c r="J37" s="280"/>
      <c r="K37" s="280"/>
      <c r="L37" s="280"/>
      <c r="M37" s="280"/>
      <c r="N37" s="280"/>
      <c r="O37" s="280"/>
      <c r="P37" s="280"/>
      <c r="Q37" s="280"/>
      <c r="R37" s="280"/>
      <c r="S37" s="280"/>
      <c r="T37" s="280"/>
      <c r="U37" s="280"/>
      <c r="V37" s="280"/>
      <c r="W37" s="280"/>
      <c r="X37" s="280"/>
      <c r="Y37" s="280"/>
      <c r="Z37" s="280"/>
      <c r="AA37" s="280"/>
      <c r="AB37" s="280"/>
      <c r="AC37" s="280"/>
      <c r="AD37" s="280"/>
      <c r="AE37" s="280"/>
    </row>
    <row r="38" spans="1:31" ht="12" customHeight="1" x14ac:dyDescent="0.25">
      <c r="A38" s="280"/>
      <c r="B38" s="280"/>
      <c r="C38" s="507"/>
      <c r="D38" s="507"/>
      <c r="E38" s="507"/>
      <c r="F38" s="507"/>
      <c r="G38" s="507"/>
      <c r="H38" s="280"/>
      <c r="I38" s="280"/>
      <c r="J38" s="280"/>
      <c r="K38" s="280"/>
      <c r="L38" s="280"/>
      <c r="M38" s="280"/>
      <c r="N38" s="280"/>
      <c r="O38" s="280"/>
      <c r="P38" s="280"/>
      <c r="Q38" s="280"/>
      <c r="R38" s="280"/>
      <c r="S38" s="280"/>
      <c r="T38" s="280"/>
      <c r="U38" s="280"/>
      <c r="V38" s="280"/>
      <c r="W38" s="280"/>
      <c r="X38" s="280"/>
      <c r="Y38" s="280"/>
      <c r="Z38" s="280"/>
      <c r="AA38" s="280"/>
      <c r="AB38" s="280"/>
      <c r="AC38" s="280"/>
      <c r="AD38" s="280"/>
      <c r="AE38" s="280"/>
    </row>
    <row r="39" spans="1:31" ht="12" customHeight="1" x14ac:dyDescent="0.25">
      <c r="A39" s="280"/>
      <c r="B39" s="280"/>
      <c r="C39" s="507"/>
      <c r="D39" s="507"/>
      <c r="E39" s="507"/>
      <c r="F39" s="507"/>
      <c r="G39" s="507"/>
      <c r="H39" s="280"/>
      <c r="I39" s="280"/>
      <c r="J39" s="280"/>
      <c r="K39" s="280"/>
      <c r="L39" s="280"/>
      <c r="M39" s="280"/>
      <c r="N39" s="280"/>
      <c r="O39" s="280"/>
      <c r="P39" s="280"/>
      <c r="Q39" s="280"/>
      <c r="R39" s="280"/>
      <c r="S39" s="280"/>
      <c r="T39" s="280"/>
      <c r="U39" s="280"/>
      <c r="V39" s="280"/>
      <c r="W39" s="280"/>
      <c r="X39" s="280"/>
      <c r="Y39" s="280"/>
      <c r="Z39" s="280"/>
      <c r="AA39" s="280"/>
      <c r="AB39" s="280"/>
      <c r="AC39" s="280"/>
      <c r="AD39" s="280"/>
      <c r="AE39" s="280"/>
    </row>
    <row r="40" spans="1:31" ht="12" customHeight="1" x14ac:dyDescent="0.25">
      <c r="A40" s="280"/>
      <c r="B40" s="280"/>
      <c r="C40" s="507"/>
      <c r="D40" s="507"/>
      <c r="E40" s="507"/>
      <c r="F40" s="507"/>
      <c r="G40" s="507"/>
      <c r="H40" s="280"/>
      <c r="I40" s="280"/>
      <c r="J40" s="280"/>
      <c r="K40" s="280"/>
      <c r="L40" s="280"/>
      <c r="M40" s="280"/>
      <c r="N40" s="280"/>
      <c r="O40" s="280"/>
      <c r="P40" s="280"/>
      <c r="Q40" s="280"/>
      <c r="R40" s="280"/>
      <c r="S40" s="280"/>
      <c r="T40" s="280"/>
      <c r="U40" s="280"/>
      <c r="V40" s="280"/>
      <c r="W40" s="280"/>
      <c r="X40" s="280"/>
      <c r="Y40" s="280"/>
      <c r="Z40" s="280"/>
      <c r="AA40" s="280"/>
      <c r="AB40" s="280"/>
      <c r="AC40" s="280"/>
      <c r="AD40" s="280"/>
      <c r="AE40" s="280"/>
    </row>
    <row r="41" spans="1:31" ht="12" customHeight="1" x14ac:dyDescent="0.25">
      <c r="A41" s="280"/>
      <c r="B41" s="280"/>
      <c r="C41" s="507"/>
      <c r="D41" s="507"/>
      <c r="E41" s="507"/>
      <c r="F41" s="507"/>
      <c r="G41" s="507"/>
      <c r="H41" s="280"/>
      <c r="I41" s="280"/>
      <c r="J41" s="280"/>
      <c r="K41" s="280"/>
      <c r="L41" s="280"/>
      <c r="M41" s="280"/>
      <c r="N41" s="280"/>
      <c r="O41" s="280"/>
      <c r="P41" s="280"/>
      <c r="Q41" s="280"/>
      <c r="R41" s="280"/>
      <c r="S41" s="280"/>
      <c r="T41" s="280"/>
      <c r="U41" s="280"/>
      <c r="V41" s="280"/>
      <c r="W41" s="280"/>
      <c r="X41" s="280"/>
      <c r="Y41" s="280"/>
      <c r="Z41" s="280"/>
      <c r="AA41" s="280"/>
      <c r="AB41" s="280"/>
      <c r="AC41" s="280"/>
      <c r="AD41" s="280"/>
      <c r="AE41" s="280"/>
    </row>
    <row r="42" spans="1:31" ht="12" customHeight="1" x14ac:dyDescent="0.25">
      <c r="A42" s="280"/>
      <c r="B42" s="280"/>
      <c r="C42" s="507"/>
      <c r="D42" s="507"/>
      <c r="E42" s="507"/>
      <c r="F42" s="507"/>
      <c r="G42" s="507"/>
      <c r="H42" s="280"/>
      <c r="I42" s="280"/>
      <c r="J42" s="280"/>
      <c r="K42" s="280"/>
      <c r="L42" s="280"/>
      <c r="M42" s="280"/>
      <c r="N42" s="280"/>
      <c r="O42" s="280"/>
      <c r="P42" s="280"/>
      <c r="Q42" s="280"/>
      <c r="R42" s="280"/>
      <c r="S42" s="280"/>
      <c r="T42" s="280"/>
      <c r="U42" s="280"/>
      <c r="V42" s="280"/>
      <c r="W42" s="280"/>
      <c r="X42" s="280"/>
      <c r="Y42" s="280"/>
      <c r="Z42" s="280"/>
      <c r="AA42" s="280"/>
      <c r="AB42" s="280"/>
      <c r="AC42" s="280"/>
      <c r="AD42" s="280"/>
      <c r="AE42" s="280"/>
    </row>
    <row r="43" spans="1:31" ht="12" customHeight="1" x14ac:dyDescent="0.25">
      <c r="A43" s="280"/>
      <c r="B43" s="280"/>
      <c r="C43" s="507"/>
      <c r="D43" s="507"/>
      <c r="E43" s="507"/>
      <c r="F43" s="507"/>
      <c r="G43" s="507"/>
      <c r="H43" s="280"/>
      <c r="I43" s="280"/>
      <c r="J43" s="280"/>
      <c r="K43" s="280"/>
      <c r="L43" s="280"/>
      <c r="M43" s="280"/>
      <c r="N43" s="280"/>
      <c r="O43" s="280"/>
      <c r="P43" s="280"/>
      <c r="Q43" s="280"/>
      <c r="R43" s="280"/>
      <c r="S43" s="280"/>
      <c r="T43" s="280"/>
      <c r="U43" s="280"/>
      <c r="V43" s="280"/>
      <c r="W43" s="280"/>
      <c r="X43" s="280"/>
      <c r="Y43" s="280"/>
      <c r="Z43" s="280"/>
      <c r="AA43" s="280"/>
      <c r="AB43" s="280"/>
      <c r="AC43" s="280"/>
      <c r="AD43" s="280"/>
      <c r="AE43" s="280"/>
    </row>
    <row r="44" spans="1:31" ht="12" customHeight="1" x14ac:dyDescent="0.25">
      <c r="A44" s="280"/>
      <c r="B44" s="280"/>
      <c r="C44" s="507"/>
      <c r="D44" s="507"/>
      <c r="E44" s="507"/>
      <c r="F44" s="507"/>
      <c r="G44" s="507"/>
      <c r="H44" s="280"/>
      <c r="I44" s="280"/>
      <c r="J44" s="280"/>
      <c r="K44" s="280"/>
      <c r="L44" s="280"/>
      <c r="M44" s="280"/>
      <c r="N44" s="280"/>
      <c r="O44" s="280"/>
      <c r="P44" s="280"/>
      <c r="Q44" s="280"/>
      <c r="R44" s="280"/>
      <c r="S44" s="280"/>
      <c r="T44" s="280"/>
      <c r="U44" s="280"/>
      <c r="V44" s="280"/>
      <c r="W44" s="280"/>
      <c r="X44" s="280"/>
      <c r="Y44" s="280"/>
      <c r="Z44" s="280"/>
      <c r="AA44" s="280"/>
      <c r="AB44" s="280"/>
      <c r="AC44" s="280"/>
      <c r="AD44" s="280"/>
      <c r="AE44" s="280"/>
    </row>
    <row r="45" spans="1:31" ht="12" customHeight="1" x14ac:dyDescent="0.25">
      <c r="A45" s="280"/>
      <c r="B45" s="280"/>
      <c r="C45" s="507"/>
      <c r="D45" s="507"/>
      <c r="E45" s="507"/>
      <c r="F45" s="507"/>
      <c r="G45" s="507"/>
      <c r="H45" s="280"/>
      <c r="I45" s="280"/>
      <c r="J45" s="280"/>
      <c r="K45" s="280"/>
      <c r="L45" s="280"/>
      <c r="M45" s="280"/>
      <c r="N45" s="280"/>
      <c r="O45" s="280"/>
      <c r="P45" s="280"/>
      <c r="Q45" s="280"/>
      <c r="R45" s="280"/>
      <c r="S45" s="280"/>
      <c r="T45" s="280"/>
      <c r="U45" s="280"/>
      <c r="V45" s="280"/>
      <c r="W45" s="280"/>
      <c r="X45" s="280"/>
      <c r="Y45" s="280"/>
      <c r="Z45" s="280"/>
      <c r="AA45" s="280"/>
      <c r="AB45" s="280"/>
      <c r="AC45" s="280"/>
      <c r="AD45" s="280"/>
      <c r="AE45" s="280"/>
    </row>
    <row r="46" spans="1:31" ht="12" customHeight="1" x14ac:dyDescent="0.25">
      <c r="A46" s="280"/>
      <c r="B46" s="280"/>
      <c r="C46" s="507"/>
      <c r="D46" s="507"/>
      <c r="E46" s="507"/>
      <c r="F46" s="507"/>
      <c r="G46" s="507"/>
      <c r="H46" s="280"/>
      <c r="I46" s="280"/>
      <c r="J46" s="280"/>
      <c r="K46" s="280"/>
      <c r="L46" s="280"/>
      <c r="M46" s="280"/>
      <c r="N46" s="280"/>
      <c r="O46" s="280"/>
      <c r="P46" s="280"/>
      <c r="Q46" s="280"/>
      <c r="R46" s="280"/>
      <c r="S46" s="280"/>
      <c r="T46" s="280"/>
      <c r="U46" s="280"/>
      <c r="V46" s="280"/>
      <c r="W46" s="280"/>
      <c r="X46" s="280"/>
      <c r="Y46" s="280"/>
      <c r="Z46" s="280"/>
      <c r="AA46" s="280"/>
      <c r="AB46" s="280"/>
      <c r="AC46" s="280"/>
      <c r="AD46" s="280"/>
      <c r="AE46" s="280"/>
    </row>
    <row r="47" spans="1:31" ht="12" customHeight="1" x14ac:dyDescent="0.25">
      <c r="A47" s="280"/>
      <c r="B47" s="280"/>
      <c r="C47" s="507"/>
      <c r="D47" s="507"/>
      <c r="E47" s="507"/>
      <c r="F47" s="507"/>
      <c r="G47" s="507"/>
      <c r="H47" s="280"/>
      <c r="I47" s="280"/>
      <c r="J47" s="280"/>
      <c r="K47" s="280"/>
      <c r="L47" s="280"/>
      <c r="M47" s="280"/>
      <c r="N47" s="280"/>
      <c r="O47" s="280"/>
      <c r="P47" s="280"/>
      <c r="Q47" s="280"/>
      <c r="R47" s="280"/>
      <c r="S47" s="280"/>
      <c r="T47" s="280"/>
      <c r="U47" s="280"/>
      <c r="V47" s="280"/>
      <c r="W47" s="280"/>
      <c r="X47" s="280"/>
      <c r="Y47" s="280"/>
      <c r="Z47" s="280"/>
      <c r="AA47" s="280"/>
      <c r="AB47" s="280"/>
      <c r="AC47" s="280"/>
      <c r="AD47" s="280"/>
      <c r="AE47" s="280"/>
    </row>
    <row r="48" spans="1:31" ht="12" customHeight="1" x14ac:dyDescent="0.25">
      <c r="A48" s="280"/>
      <c r="B48" s="280"/>
      <c r="C48" s="507"/>
      <c r="D48" s="507"/>
      <c r="E48" s="507"/>
      <c r="F48" s="507"/>
      <c r="G48" s="507"/>
      <c r="H48" s="280"/>
      <c r="I48" s="280"/>
      <c r="J48" s="280"/>
      <c r="K48" s="280"/>
      <c r="L48" s="280"/>
      <c r="M48" s="280"/>
      <c r="N48" s="280"/>
      <c r="O48" s="280"/>
      <c r="P48" s="280"/>
      <c r="Q48" s="280"/>
      <c r="R48" s="280"/>
      <c r="S48" s="280"/>
      <c r="T48" s="280"/>
      <c r="U48" s="280"/>
      <c r="V48" s="280"/>
      <c r="W48" s="280"/>
      <c r="X48" s="280"/>
      <c r="Y48" s="280"/>
      <c r="Z48" s="280"/>
      <c r="AA48" s="280"/>
      <c r="AB48" s="280"/>
      <c r="AC48" s="280"/>
      <c r="AD48" s="280"/>
      <c r="AE48" s="280"/>
    </row>
    <row r="49" spans="1:31" ht="12" customHeight="1" x14ac:dyDescent="0.25">
      <c r="A49" s="280"/>
      <c r="B49" s="280"/>
      <c r="C49" s="507"/>
      <c r="D49" s="507"/>
      <c r="E49" s="507"/>
      <c r="F49" s="507"/>
      <c r="G49" s="507"/>
      <c r="H49" s="280"/>
      <c r="I49" s="280"/>
      <c r="J49" s="280"/>
      <c r="K49" s="280"/>
      <c r="L49" s="280"/>
      <c r="M49" s="280"/>
      <c r="N49" s="280"/>
      <c r="O49" s="280"/>
      <c r="P49" s="280"/>
      <c r="Q49" s="280"/>
      <c r="R49" s="280"/>
      <c r="S49" s="280"/>
      <c r="T49" s="280"/>
      <c r="U49" s="280"/>
      <c r="V49" s="280"/>
      <c r="W49" s="280"/>
      <c r="X49" s="280"/>
      <c r="Y49" s="280"/>
      <c r="Z49" s="280"/>
      <c r="AA49" s="280"/>
      <c r="AB49" s="280"/>
      <c r="AC49" s="280"/>
      <c r="AD49" s="280"/>
      <c r="AE49" s="280"/>
    </row>
    <row r="50" spans="1:31" ht="12" customHeight="1" x14ac:dyDescent="0.25">
      <c r="A50" s="280"/>
      <c r="B50" s="280"/>
      <c r="C50" s="507"/>
      <c r="D50" s="507"/>
      <c r="E50" s="507"/>
      <c r="F50" s="507"/>
      <c r="G50" s="507"/>
      <c r="H50" s="280"/>
      <c r="I50" s="280"/>
      <c r="J50" s="280"/>
      <c r="K50" s="280"/>
      <c r="L50" s="280"/>
      <c r="M50" s="280"/>
      <c r="N50" s="280"/>
      <c r="O50" s="280"/>
      <c r="P50" s="280"/>
      <c r="Q50" s="280"/>
      <c r="R50" s="280"/>
      <c r="S50" s="280"/>
      <c r="T50" s="280"/>
      <c r="U50" s="280"/>
      <c r="V50" s="280"/>
      <c r="W50" s="280"/>
      <c r="X50" s="280"/>
      <c r="Y50" s="280"/>
      <c r="Z50" s="280"/>
      <c r="AA50" s="280"/>
      <c r="AB50" s="280"/>
      <c r="AC50" s="280"/>
      <c r="AD50" s="280"/>
      <c r="AE50" s="280"/>
    </row>
    <row r="51" spans="1:31" ht="12" customHeight="1" x14ac:dyDescent="0.25">
      <c r="A51" s="280"/>
      <c r="B51" s="280"/>
      <c r="C51" s="507"/>
      <c r="D51" s="507"/>
      <c r="E51" s="507"/>
      <c r="F51" s="507"/>
      <c r="G51" s="507"/>
      <c r="H51" s="280"/>
      <c r="I51" s="280"/>
      <c r="J51" s="280"/>
      <c r="K51" s="280"/>
      <c r="L51" s="280"/>
      <c r="M51" s="280"/>
      <c r="N51" s="280"/>
      <c r="O51" s="280"/>
      <c r="P51" s="280"/>
      <c r="Q51" s="280"/>
      <c r="R51" s="280"/>
      <c r="S51" s="280"/>
      <c r="T51" s="280"/>
      <c r="U51" s="280"/>
      <c r="V51" s="280"/>
      <c r="W51" s="280"/>
      <c r="X51" s="280"/>
      <c r="Y51" s="280"/>
      <c r="Z51" s="280"/>
      <c r="AA51" s="280"/>
      <c r="AB51" s="280"/>
      <c r="AC51" s="280"/>
      <c r="AD51" s="280"/>
      <c r="AE51" s="280"/>
    </row>
    <row r="52" spans="1:31" ht="12" customHeight="1" x14ac:dyDescent="0.25">
      <c r="A52" s="280"/>
      <c r="B52" s="280"/>
      <c r="C52" s="507"/>
      <c r="D52" s="507"/>
      <c r="E52" s="507"/>
      <c r="F52" s="507"/>
      <c r="G52" s="507"/>
      <c r="H52" s="280"/>
      <c r="I52" s="280"/>
      <c r="J52" s="280"/>
      <c r="K52" s="280"/>
      <c r="L52" s="280"/>
      <c r="M52" s="280"/>
      <c r="N52" s="280"/>
      <c r="O52" s="280"/>
      <c r="P52" s="280"/>
      <c r="Q52" s="280"/>
      <c r="R52" s="280"/>
      <c r="S52" s="280"/>
      <c r="T52" s="280"/>
      <c r="U52" s="280"/>
      <c r="V52" s="280"/>
      <c r="W52" s="280"/>
      <c r="X52" s="280"/>
      <c r="Y52" s="280"/>
      <c r="Z52" s="280"/>
      <c r="AA52" s="280"/>
      <c r="AB52" s="280"/>
      <c r="AC52" s="280"/>
      <c r="AD52" s="280"/>
      <c r="AE52" s="280"/>
    </row>
    <row r="53" spans="1:31" ht="12" customHeight="1" x14ac:dyDescent="0.25">
      <c r="A53" s="280"/>
      <c r="B53" s="280"/>
      <c r="C53" s="507"/>
      <c r="D53" s="507"/>
      <c r="E53" s="507"/>
      <c r="F53" s="507"/>
      <c r="G53" s="507"/>
      <c r="H53" s="280"/>
      <c r="I53" s="280"/>
      <c r="J53" s="280"/>
      <c r="K53" s="280"/>
      <c r="L53" s="280"/>
      <c r="M53" s="280"/>
      <c r="N53" s="280"/>
      <c r="O53" s="280"/>
      <c r="P53" s="280"/>
      <c r="Q53" s="280"/>
      <c r="R53" s="280"/>
      <c r="S53" s="280"/>
      <c r="T53" s="280"/>
      <c r="U53" s="280"/>
      <c r="V53" s="280"/>
      <c r="W53" s="280"/>
      <c r="X53" s="280"/>
      <c r="Y53" s="280"/>
      <c r="Z53" s="280"/>
      <c r="AA53" s="280"/>
      <c r="AB53" s="280"/>
      <c r="AC53" s="280"/>
      <c r="AD53" s="280"/>
      <c r="AE53" s="280"/>
    </row>
    <row r="54" spans="1:31" ht="12" customHeight="1" x14ac:dyDescent="0.25">
      <c r="A54" s="280"/>
      <c r="B54" s="280"/>
      <c r="C54" s="507"/>
      <c r="D54" s="507"/>
      <c r="E54" s="507"/>
      <c r="F54" s="507"/>
      <c r="G54" s="507"/>
      <c r="H54" s="280"/>
      <c r="I54" s="280"/>
      <c r="J54" s="280"/>
      <c r="K54" s="280"/>
      <c r="L54" s="280"/>
      <c r="M54" s="280"/>
      <c r="N54" s="280"/>
      <c r="O54" s="280"/>
      <c r="P54" s="280"/>
      <c r="Q54" s="280"/>
      <c r="R54" s="280"/>
      <c r="S54" s="280"/>
      <c r="T54" s="280"/>
      <c r="U54" s="280"/>
      <c r="V54" s="280"/>
      <c r="W54" s="280"/>
      <c r="X54" s="280"/>
      <c r="Y54" s="280"/>
      <c r="Z54" s="280"/>
      <c r="AA54" s="280"/>
      <c r="AB54" s="280"/>
      <c r="AC54" s="280"/>
      <c r="AD54" s="280"/>
      <c r="AE54" s="280"/>
    </row>
    <row r="55" spans="1:31" ht="12" customHeight="1" x14ac:dyDescent="0.25">
      <c r="A55" s="280"/>
      <c r="B55" s="280"/>
      <c r="C55" s="507"/>
      <c r="D55" s="507"/>
      <c r="E55" s="507"/>
      <c r="F55" s="507"/>
      <c r="G55" s="507"/>
      <c r="H55" s="280"/>
      <c r="I55" s="280"/>
      <c r="J55" s="280"/>
      <c r="K55" s="280"/>
      <c r="L55" s="280"/>
      <c r="M55" s="280"/>
      <c r="N55" s="280"/>
      <c r="O55" s="280"/>
      <c r="P55" s="280"/>
      <c r="Q55" s="280"/>
      <c r="R55" s="280"/>
      <c r="S55" s="280"/>
      <c r="T55" s="280"/>
      <c r="U55" s="280"/>
      <c r="V55" s="280"/>
      <c r="W55" s="280"/>
      <c r="X55" s="280"/>
      <c r="Y55" s="280"/>
      <c r="Z55" s="280"/>
      <c r="AA55" s="280"/>
      <c r="AB55" s="280"/>
      <c r="AC55" s="280"/>
      <c r="AD55" s="280"/>
      <c r="AE55" s="280"/>
    </row>
    <row r="56" spans="1:31" ht="12" customHeight="1" x14ac:dyDescent="0.25">
      <c r="A56" s="280"/>
      <c r="B56" s="280"/>
      <c r="C56" s="507"/>
      <c r="D56" s="507"/>
      <c r="E56" s="507"/>
      <c r="F56" s="507"/>
      <c r="G56" s="507"/>
      <c r="H56" s="280"/>
      <c r="I56" s="280"/>
      <c r="J56" s="280"/>
      <c r="K56" s="280"/>
      <c r="L56" s="280"/>
      <c r="M56" s="280"/>
      <c r="N56" s="280"/>
      <c r="O56" s="280"/>
      <c r="P56" s="280"/>
      <c r="Q56" s="280"/>
      <c r="R56" s="280"/>
      <c r="S56" s="280"/>
      <c r="T56" s="280"/>
      <c r="U56" s="280"/>
      <c r="V56" s="280"/>
      <c r="W56" s="280"/>
      <c r="X56" s="280"/>
      <c r="Y56" s="280"/>
      <c r="Z56" s="280"/>
      <c r="AA56" s="280"/>
      <c r="AB56" s="280"/>
      <c r="AC56" s="280"/>
      <c r="AD56" s="280"/>
      <c r="AE56" s="280"/>
    </row>
    <row r="57" spans="1:31" ht="12" customHeight="1" x14ac:dyDescent="0.25">
      <c r="A57" s="280"/>
      <c r="B57" s="280"/>
      <c r="C57" s="507"/>
      <c r="D57" s="507"/>
      <c r="E57" s="507"/>
      <c r="F57" s="507"/>
      <c r="G57" s="507"/>
      <c r="H57" s="280"/>
      <c r="I57" s="280"/>
      <c r="J57" s="280"/>
      <c r="K57" s="280"/>
      <c r="L57" s="280"/>
      <c r="M57" s="280"/>
      <c r="N57" s="280"/>
      <c r="O57" s="280"/>
      <c r="P57" s="280"/>
      <c r="Q57" s="280"/>
      <c r="R57" s="280"/>
      <c r="S57" s="280"/>
      <c r="T57" s="280"/>
      <c r="U57" s="280"/>
      <c r="V57" s="280"/>
      <c r="W57" s="280"/>
      <c r="X57" s="280"/>
      <c r="Y57" s="280"/>
      <c r="Z57" s="280"/>
      <c r="AA57" s="280"/>
      <c r="AB57" s="280"/>
      <c r="AC57" s="280"/>
      <c r="AD57" s="280"/>
      <c r="AE57" s="280"/>
    </row>
    <row r="58" spans="1:31" ht="12" customHeight="1" x14ac:dyDescent="0.25">
      <c r="A58" s="280"/>
      <c r="B58" s="280"/>
      <c r="C58" s="507"/>
      <c r="D58" s="507"/>
      <c r="E58" s="507"/>
      <c r="F58" s="507"/>
      <c r="G58" s="507"/>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row>
    <row r="59" spans="1:31" ht="12" customHeight="1" x14ac:dyDescent="0.25">
      <c r="A59" s="280"/>
      <c r="B59" s="280"/>
      <c r="C59" s="507"/>
      <c r="D59" s="507"/>
      <c r="E59" s="507"/>
      <c r="F59" s="507"/>
      <c r="G59" s="507"/>
      <c r="H59" s="280"/>
      <c r="I59" s="280"/>
      <c r="J59" s="280"/>
      <c r="K59" s="280"/>
      <c r="L59" s="280"/>
      <c r="M59" s="280"/>
      <c r="N59" s="280"/>
      <c r="O59" s="280"/>
      <c r="P59" s="280"/>
      <c r="Q59" s="280"/>
      <c r="R59" s="280"/>
      <c r="S59" s="280"/>
      <c r="T59" s="280"/>
      <c r="U59" s="280"/>
      <c r="V59" s="280"/>
      <c r="W59" s="280"/>
      <c r="X59" s="280"/>
      <c r="Y59" s="280"/>
      <c r="Z59" s="280"/>
      <c r="AA59" s="280"/>
      <c r="AB59" s="280"/>
      <c r="AC59" s="280"/>
      <c r="AD59" s="280"/>
      <c r="AE59" s="280"/>
    </row>
    <row r="60" spans="1:31" ht="12" customHeight="1" x14ac:dyDescent="0.25">
      <c r="A60" s="280"/>
      <c r="B60" s="280"/>
      <c r="C60" s="507"/>
      <c r="D60" s="507"/>
      <c r="E60" s="507"/>
      <c r="F60" s="507"/>
      <c r="G60" s="507"/>
      <c r="H60" s="280"/>
      <c r="I60" s="280"/>
      <c r="J60" s="280"/>
      <c r="K60" s="280"/>
      <c r="L60" s="280"/>
      <c r="M60" s="280"/>
      <c r="N60" s="280"/>
      <c r="O60" s="280"/>
      <c r="P60" s="280"/>
      <c r="Q60" s="280"/>
      <c r="R60" s="280"/>
      <c r="S60" s="280"/>
      <c r="T60" s="280"/>
      <c r="U60" s="280"/>
      <c r="V60" s="280"/>
      <c r="W60" s="280"/>
      <c r="X60" s="280"/>
      <c r="Y60" s="280"/>
      <c r="Z60" s="280"/>
      <c r="AA60" s="280"/>
      <c r="AB60" s="280"/>
      <c r="AC60" s="280"/>
      <c r="AD60" s="280"/>
      <c r="AE60" s="280"/>
    </row>
    <row r="61" spans="1:31" ht="12" customHeight="1" x14ac:dyDescent="0.25">
      <c r="A61" s="280"/>
      <c r="B61" s="280"/>
      <c r="C61" s="507"/>
      <c r="D61" s="507"/>
      <c r="E61" s="507"/>
      <c r="F61" s="507"/>
      <c r="G61" s="507"/>
      <c r="H61" s="280"/>
      <c r="I61" s="280"/>
      <c r="J61" s="280"/>
      <c r="K61" s="280"/>
      <c r="L61" s="280"/>
      <c r="M61" s="280"/>
      <c r="N61" s="280"/>
      <c r="O61" s="280"/>
      <c r="P61" s="280"/>
      <c r="Q61" s="280"/>
      <c r="R61" s="280"/>
      <c r="S61" s="280"/>
      <c r="T61" s="280"/>
      <c r="U61" s="280"/>
      <c r="V61" s="280"/>
      <c r="W61" s="280"/>
      <c r="X61" s="280"/>
      <c r="Y61" s="280"/>
      <c r="Z61" s="280"/>
      <c r="AA61" s="280"/>
      <c r="AB61" s="280"/>
      <c r="AC61" s="280"/>
      <c r="AD61" s="280"/>
      <c r="AE61" s="280"/>
    </row>
    <row r="62" spans="1:31" ht="12" customHeight="1" x14ac:dyDescent="0.25">
      <c r="A62" s="280"/>
      <c r="B62" s="280"/>
      <c r="C62" s="507"/>
      <c r="D62" s="507"/>
      <c r="E62" s="507"/>
      <c r="F62" s="507"/>
      <c r="G62" s="507"/>
      <c r="H62" s="280"/>
      <c r="I62" s="280"/>
      <c r="J62" s="280"/>
      <c r="K62" s="280"/>
      <c r="L62" s="280"/>
      <c r="M62" s="280"/>
      <c r="N62" s="280"/>
      <c r="O62" s="280"/>
      <c r="P62" s="280"/>
      <c r="Q62" s="280"/>
      <c r="R62" s="280"/>
      <c r="S62" s="280"/>
      <c r="T62" s="280"/>
      <c r="U62" s="280"/>
      <c r="V62" s="280"/>
      <c r="W62" s="280"/>
      <c r="X62" s="280"/>
      <c r="Y62" s="280"/>
      <c r="Z62" s="280"/>
      <c r="AA62" s="280"/>
      <c r="AB62" s="280"/>
      <c r="AC62" s="280"/>
      <c r="AD62" s="280"/>
      <c r="AE62" s="280"/>
    </row>
    <row r="63" spans="1:31" ht="12" customHeight="1" x14ac:dyDescent="0.25">
      <c r="A63" s="280"/>
      <c r="B63" s="280"/>
      <c r="C63" s="507"/>
      <c r="D63" s="507"/>
      <c r="E63" s="507"/>
      <c r="F63" s="507"/>
      <c r="G63" s="507"/>
      <c r="H63" s="280"/>
      <c r="I63" s="280"/>
      <c r="J63" s="280"/>
      <c r="K63" s="280"/>
      <c r="L63" s="280"/>
      <c r="M63" s="280"/>
      <c r="N63" s="280"/>
      <c r="O63" s="280"/>
      <c r="P63" s="280"/>
      <c r="Q63" s="280"/>
      <c r="R63" s="280"/>
      <c r="S63" s="280"/>
      <c r="T63" s="280"/>
      <c r="U63" s="280"/>
      <c r="V63" s="280"/>
      <c r="W63" s="280"/>
      <c r="X63" s="280"/>
      <c r="Y63" s="280"/>
      <c r="Z63" s="280"/>
      <c r="AA63" s="280"/>
      <c r="AB63" s="280"/>
      <c r="AC63" s="280"/>
      <c r="AD63" s="280"/>
      <c r="AE63" s="280"/>
    </row>
    <row r="64" spans="1:31" ht="12" customHeight="1" x14ac:dyDescent="0.25">
      <c r="A64" s="280"/>
      <c r="B64" s="280"/>
      <c r="C64" s="507"/>
      <c r="D64" s="507"/>
      <c r="E64" s="507"/>
      <c r="F64" s="507"/>
      <c r="G64" s="507"/>
      <c r="H64" s="280"/>
      <c r="I64" s="280"/>
      <c r="J64" s="280"/>
      <c r="K64" s="280"/>
      <c r="L64" s="280"/>
      <c r="M64" s="280"/>
      <c r="N64" s="280"/>
      <c r="O64" s="280"/>
      <c r="P64" s="280"/>
      <c r="Q64" s="280"/>
      <c r="R64" s="280"/>
      <c r="S64" s="280"/>
      <c r="T64" s="280"/>
      <c r="U64" s="280"/>
      <c r="V64" s="280"/>
      <c r="W64" s="280"/>
      <c r="X64" s="280"/>
      <c r="Y64" s="280"/>
      <c r="Z64" s="280"/>
      <c r="AA64" s="280"/>
      <c r="AB64" s="280"/>
      <c r="AC64" s="280"/>
      <c r="AD64" s="280"/>
      <c r="AE64" s="280"/>
    </row>
    <row r="65" spans="1:31" ht="12" customHeight="1" x14ac:dyDescent="0.25">
      <c r="A65" s="280"/>
      <c r="B65" s="280"/>
      <c r="C65" s="507"/>
      <c r="D65" s="507"/>
      <c r="E65" s="507"/>
      <c r="F65" s="507"/>
      <c r="G65" s="507"/>
      <c r="H65" s="280"/>
      <c r="I65" s="280"/>
      <c r="J65" s="280"/>
      <c r="K65" s="280"/>
      <c r="L65" s="280"/>
      <c r="M65" s="280"/>
      <c r="N65" s="280"/>
      <c r="O65" s="280"/>
      <c r="P65" s="280"/>
      <c r="Q65" s="280"/>
      <c r="R65" s="280"/>
      <c r="S65" s="280"/>
      <c r="T65" s="280"/>
      <c r="U65" s="280"/>
      <c r="V65" s="280"/>
      <c r="W65" s="280"/>
      <c r="X65" s="280"/>
      <c r="Y65" s="280"/>
      <c r="Z65" s="280"/>
      <c r="AA65" s="280"/>
      <c r="AB65" s="280"/>
      <c r="AC65" s="280"/>
      <c r="AD65" s="280"/>
      <c r="AE65" s="280"/>
    </row>
    <row r="66" spans="1:31" ht="12" customHeight="1" x14ac:dyDescent="0.25">
      <c r="A66" s="280"/>
      <c r="B66" s="280"/>
      <c r="C66" s="507"/>
      <c r="D66" s="507"/>
      <c r="E66" s="507"/>
      <c r="F66" s="507"/>
      <c r="G66" s="507"/>
      <c r="H66" s="280"/>
      <c r="I66" s="280"/>
      <c r="J66" s="280"/>
      <c r="K66" s="280"/>
      <c r="L66" s="280"/>
      <c r="M66" s="280"/>
      <c r="N66" s="280"/>
      <c r="O66" s="280"/>
      <c r="P66" s="280"/>
      <c r="Q66" s="280"/>
      <c r="R66" s="280"/>
      <c r="S66" s="280"/>
      <c r="T66" s="280"/>
      <c r="U66" s="280"/>
      <c r="V66" s="280"/>
      <c r="W66" s="280"/>
      <c r="X66" s="280"/>
      <c r="Y66" s="280"/>
      <c r="Z66" s="280"/>
      <c r="AA66" s="280"/>
      <c r="AB66" s="280"/>
      <c r="AC66" s="280"/>
      <c r="AD66" s="280"/>
      <c r="AE66" s="280"/>
    </row>
    <row r="67" spans="1:31" ht="12" customHeight="1" x14ac:dyDescent="0.25">
      <c r="A67" s="280"/>
      <c r="B67" s="280"/>
      <c r="C67" s="507"/>
      <c r="D67" s="507"/>
      <c r="E67" s="507"/>
      <c r="F67" s="507"/>
      <c r="G67" s="507"/>
      <c r="H67" s="280"/>
      <c r="I67" s="280"/>
      <c r="J67" s="280"/>
      <c r="K67" s="280"/>
      <c r="L67" s="280"/>
      <c r="M67" s="280"/>
      <c r="N67" s="280"/>
      <c r="O67" s="280"/>
      <c r="P67" s="280"/>
      <c r="Q67" s="280"/>
      <c r="R67" s="280"/>
      <c r="S67" s="280"/>
      <c r="T67" s="280"/>
      <c r="U67" s="280"/>
      <c r="V67" s="280"/>
      <c r="W67" s="280"/>
      <c r="X67" s="280"/>
      <c r="Y67" s="280"/>
      <c r="Z67" s="280"/>
      <c r="AA67" s="280"/>
      <c r="AB67" s="280"/>
      <c r="AC67" s="280"/>
      <c r="AD67" s="280"/>
      <c r="AE67" s="280"/>
    </row>
    <row r="68" spans="1:31" ht="12" customHeight="1" x14ac:dyDescent="0.25">
      <c r="A68" s="280"/>
      <c r="B68" s="280"/>
      <c r="C68" s="507"/>
      <c r="D68" s="507"/>
      <c r="E68" s="507"/>
      <c r="F68" s="507"/>
      <c r="G68" s="507"/>
      <c r="H68" s="280"/>
      <c r="I68" s="280"/>
      <c r="J68" s="280"/>
      <c r="K68" s="280"/>
      <c r="L68" s="280"/>
      <c r="M68" s="280"/>
      <c r="N68" s="280"/>
      <c r="O68" s="280"/>
      <c r="P68" s="280"/>
      <c r="Q68" s="280"/>
      <c r="R68" s="280"/>
      <c r="S68" s="280"/>
      <c r="T68" s="280"/>
      <c r="U68" s="280"/>
      <c r="V68" s="280"/>
      <c r="W68" s="280"/>
      <c r="X68" s="280"/>
      <c r="Y68" s="280"/>
      <c r="Z68" s="280"/>
      <c r="AA68" s="280"/>
      <c r="AB68" s="280"/>
      <c r="AC68" s="280"/>
      <c r="AD68" s="280"/>
      <c r="AE68" s="280"/>
    </row>
    <row r="69" spans="1:31" ht="12" customHeight="1" x14ac:dyDescent="0.25">
      <c r="A69" s="280"/>
      <c r="B69" s="280"/>
      <c r="C69" s="507"/>
      <c r="D69" s="507"/>
      <c r="E69" s="507"/>
      <c r="F69" s="507"/>
      <c r="G69" s="507"/>
      <c r="H69" s="280"/>
      <c r="I69" s="280"/>
      <c r="J69" s="280"/>
      <c r="K69" s="280"/>
      <c r="L69" s="280"/>
      <c r="M69" s="280"/>
      <c r="N69" s="280"/>
      <c r="O69" s="280"/>
      <c r="P69" s="280"/>
      <c r="Q69" s="280"/>
      <c r="R69" s="280"/>
      <c r="S69" s="280"/>
      <c r="T69" s="280"/>
      <c r="U69" s="280"/>
      <c r="V69" s="280"/>
      <c r="W69" s="280"/>
      <c r="X69" s="280"/>
      <c r="Y69" s="280"/>
      <c r="Z69" s="280"/>
      <c r="AA69" s="280"/>
      <c r="AB69" s="280"/>
      <c r="AC69" s="280"/>
      <c r="AD69" s="280"/>
      <c r="AE69" s="280"/>
    </row>
    <row r="70" spans="1:31" ht="12" customHeight="1" x14ac:dyDescent="0.25">
      <c r="A70" s="280"/>
      <c r="B70" s="280"/>
      <c r="C70" s="507"/>
      <c r="D70" s="507"/>
      <c r="E70" s="507"/>
      <c r="F70" s="507"/>
      <c r="G70" s="507"/>
      <c r="H70" s="280"/>
      <c r="I70" s="280"/>
      <c r="J70" s="280"/>
      <c r="K70" s="280"/>
      <c r="L70" s="280"/>
      <c r="M70" s="280"/>
      <c r="N70" s="280"/>
      <c r="O70" s="280"/>
      <c r="P70" s="280"/>
      <c r="Q70" s="280"/>
      <c r="R70" s="280"/>
      <c r="S70" s="280"/>
      <c r="T70" s="280"/>
      <c r="U70" s="280"/>
      <c r="V70" s="280"/>
      <c r="W70" s="280"/>
      <c r="X70" s="280"/>
      <c r="Y70" s="280"/>
      <c r="Z70" s="280"/>
      <c r="AA70" s="280"/>
      <c r="AB70" s="280"/>
      <c r="AC70" s="280"/>
      <c r="AD70" s="280"/>
      <c r="AE70" s="280"/>
    </row>
    <row r="71" spans="1:31" ht="12" customHeight="1" x14ac:dyDescent="0.25">
      <c r="A71" s="280"/>
      <c r="B71" s="280"/>
      <c r="C71" s="507"/>
      <c r="D71" s="507"/>
      <c r="E71" s="507"/>
      <c r="F71" s="507"/>
      <c r="G71" s="507"/>
      <c r="H71" s="280"/>
      <c r="I71" s="280"/>
      <c r="J71" s="280"/>
      <c r="K71" s="280"/>
      <c r="L71" s="280"/>
      <c r="M71" s="280"/>
      <c r="N71" s="280"/>
      <c r="O71" s="280"/>
      <c r="P71" s="280"/>
      <c r="Q71" s="280"/>
      <c r="R71" s="280"/>
      <c r="S71" s="280"/>
      <c r="T71" s="280"/>
      <c r="U71" s="280"/>
      <c r="V71" s="280"/>
      <c r="W71" s="280"/>
      <c r="X71" s="280"/>
      <c r="Y71" s="280"/>
      <c r="Z71" s="280"/>
      <c r="AA71" s="280"/>
      <c r="AB71" s="280"/>
      <c r="AC71" s="280"/>
      <c r="AD71" s="280"/>
      <c r="AE71" s="280"/>
    </row>
    <row r="72" spans="1:31" ht="12" customHeight="1" x14ac:dyDescent="0.25">
      <c r="A72" s="280"/>
      <c r="B72" s="280"/>
      <c r="C72" s="507"/>
      <c r="D72" s="507"/>
      <c r="E72" s="507"/>
      <c r="F72" s="507"/>
      <c r="G72" s="507"/>
      <c r="H72" s="280"/>
      <c r="I72" s="280"/>
      <c r="J72" s="280"/>
      <c r="K72" s="280"/>
      <c r="L72" s="280"/>
      <c r="M72" s="280"/>
      <c r="N72" s="280"/>
      <c r="O72" s="280"/>
      <c r="P72" s="280"/>
      <c r="Q72" s="280"/>
      <c r="R72" s="280"/>
      <c r="S72" s="280"/>
      <c r="T72" s="280"/>
      <c r="U72" s="280"/>
      <c r="V72" s="280"/>
      <c r="W72" s="280"/>
      <c r="X72" s="280"/>
      <c r="Y72" s="280"/>
      <c r="Z72" s="280"/>
      <c r="AA72" s="280"/>
      <c r="AB72" s="280"/>
      <c r="AC72" s="280"/>
      <c r="AD72" s="280"/>
      <c r="AE72" s="280"/>
    </row>
    <row r="73" spans="1:31" ht="12" customHeight="1" x14ac:dyDescent="0.25">
      <c r="A73" s="280"/>
      <c r="B73" s="280"/>
      <c r="C73" s="507"/>
      <c r="D73" s="507"/>
      <c r="E73" s="507"/>
      <c r="F73" s="507"/>
      <c r="G73" s="507"/>
      <c r="H73" s="280"/>
      <c r="I73" s="280"/>
      <c r="J73" s="280"/>
      <c r="K73" s="280"/>
      <c r="L73" s="280"/>
      <c r="M73" s="280"/>
      <c r="N73" s="280"/>
      <c r="O73" s="280"/>
      <c r="P73" s="280"/>
      <c r="Q73" s="280"/>
      <c r="R73" s="280"/>
      <c r="S73" s="280"/>
      <c r="T73" s="280"/>
      <c r="U73" s="280"/>
      <c r="V73" s="280"/>
      <c r="W73" s="280"/>
      <c r="X73" s="280"/>
      <c r="Y73" s="280"/>
      <c r="Z73" s="280"/>
      <c r="AA73" s="280"/>
      <c r="AB73" s="280"/>
      <c r="AC73" s="280"/>
      <c r="AD73" s="280"/>
      <c r="AE73" s="280"/>
    </row>
    <row r="74" spans="1:31" ht="12" customHeight="1" x14ac:dyDescent="0.25">
      <c r="A74" s="280"/>
      <c r="B74" s="280"/>
      <c r="C74" s="507"/>
      <c r="D74" s="507"/>
      <c r="E74" s="507"/>
      <c r="F74" s="507"/>
      <c r="G74" s="507"/>
      <c r="H74" s="280"/>
      <c r="I74" s="280"/>
      <c r="J74" s="280"/>
      <c r="K74" s="280"/>
      <c r="L74" s="280"/>
      <c r="M74" s="280"/>
      <c r="N74" s="280"/>
      <c r="O74" s="280"/>
      <c r="P74" s="280"/>
      <c r="Q74" s="280"/>
      <c r="R74" s="280"/>
      <c r="S74" s="280"/>
      <c r="T74" s="280"/>
      <c r="U74" s="280"/>
      <c r="V74" s="280"/>
      <c r="W74" s="280"/>
      <c r="X74" s="280"/>
      <c r="Y74" s="280"/>
      <c r="Z74" s="280"/>
      <c r="AA74" s="280"/>
      <c r="AB74" s="280"/>
      <c r="AC74" s="280"/>
      <c r="AD74" s="280"/>
      <c r="AE74" s="280"/>
    </row>
    <row r="75" spans="1:31" ht="12" customHeight="1" x14ac:dyDescent="0.25">
      <c r="A75" s="280"/>
      <c r="B75" s="280"/>
      <c r="C75" s="507"/>
      <c r="D75" s="507"/>
      <c r="E75" s="507"/>
      <c r="F75" s="507"/>
      <c r="G75" s="507"/>
      <c r="H75" s="280"/>
      <c r="I75" s="280"/>
      <c r="J75" s="280"/>
      <c r="K75" s="280"/>
      <c r="L75" s="280"/>
      <c r="M75" s="280"/>
      <c r="N75" s="280"/>
      <c r="O75" s="280"/>
      <c r="P75" s="280"/>
      <c r="Q75" s="280"/>
      <c r="R75" s="280"/>
      <c r="S75" s="280"/>
      <c r="T75" s="280"/>
      <c r="U75" s="280"/>
      <c r="V75" s="280"/>
      <c r="W75" s="280"/>
      <c r="X75" s="280"/>
      <c r="Y75" s="280"/>
      <c r="Z75" s="280"/>
      <c r="AA75" s="280"/>
      <c r="AB75" s="280"/>
      <c r="AC75" s="280"/>
      <c r="AD75" s="280"/>
      <c r="AE75" s="280"/>
    </row>
    <row r="76" spans="1:31" ht="12" customHeight="1" x14ac:dyDescent="0.25">
      <c r="A76" s="280"/>
      <c r="B76" s="280"/>
      <c r="C76" s="507"/>
      <c r="D76" s="507"/>
      <c r="E76" s="507"/>
      <c r="F76" s="507"/>
      <c r="G76" s="507"/>
      <c r="H76" s="280"/>
      <c r="I76" s="280"/>
      <c r="J76" s="280"/>
      <c r="K76" s="280"/>
      <c r="L76" s="280"/>
      <c r="M76" s="280"/>
      <c r="N76" s="280"/>
      <c r="O76" s="280"/>
      <c r="P76" s="280"/>
      <c r="Q76" s="280"/>
      <c r="R76" s="280"/>
      <c r="S76" s="280"/>
      <c r="T76" s="280"/>
      <c r="U76" s="280"/>
      <c r="V76" s="280"/>
      <c r="W76" s="280"/>
      <c r="X76" s="280"/>
      <c r="Y76" s="280"/>
      <c r="Z76" s="280"/>
      <c r="AA76" s="280"/>
      <c r="AB76" s="280"/>
      <c r="AC76" s="280"/>
      <c r="AD76" s="280"/>
      <c r="AE76" s="280"/>
    </row>
    <row r="77" spans="1:31" ht="12" customHeight="1" x14ac:dyDescent="0.25">
      <c r="A77" s="280"/>
      <c r="B77" s="280"/>
      <c r="C77" s="507"/>
      <c r="D77" s="507"/>
      <c r="E77" s="507"/>
      <c r="F77" s="507"/>
      <c r="G77" s="507"/>
      <c r="H77" s="280"/>
      <c r="I77" s="280"/>
      <c r="J77" s="280"/>
      <c r="K77" s="280"/>
      <c r="L77" s="280"/>
      <c r="M77" s="280"/>
      <c r="N77" s="280"/>
      <c r="O77" s="280"/>
      <c r="P77" s="280"/>
      <c r="Q77" s="280"/>
      <c r="R77" s="280"/>
      <c r="S77" s="280"/>
      <c r="T77" s="280"/>
      <c r="U77" s="280"/>
      <c r="V77" s="280"/>
      <c r="W77" s="280"/>
      <c r="X77" s="280"/>
      <c r="Y77" s="280"/>
      <c r="Z77" s="280"/>
      <c r="AA77" s="280"/>
      <c r="AB77" s="280"/>
      <c r="AC77" s="280"/>
      <c r="AD77" s="280"/>
      <c r="AE77" s="280"/>
    </row>
    <row r="78" spans="1:31" ht="12" customHeight="1" x14ac:dyDescent="0.25">
      <c r="A78" s="280"/>
      <c r="B78" s="280"/>
      <c r="C78" s="507"/>
      <c r="D78" s="507"/>
      <c r="E78" s="507"/>
      <c r="F78" s="507"/>
      <c r="G78" s="507"/>
      <c r="H78" s="280"/>
      <c r="I78" s="280"/>
      <c r="J78" s="280"/>
      <c r="K78" s="280"/>
      <c r="L78" s="280"/>
      <c r="M78" s="280"/>
      <c r="N78" s="280"/>
      <c r="O78" s="280"/>
      <c r="P78" s="280"/>
      <c r="Q78" s="280"/>
      <c r="R78" s="280"/>
      <c r="S78" s="280"/>
      <c r="T78" s="280"/>
      <c r="U78" s="280"/>
      <c r="V78" s="280"/>
      <c r="W78" s="280"/>
      <c r="X78" s="280"/>
      <c r="Y78" s="280"/>
      <c r="Z78" s="280"/>
      <c r="AA78" s="280"/>
      <c r="AB78" s="280"/>
      <c r="AC78" s="280"/>
      <c r="AD78" s="280"/>
      <c r="AE78" s="280"/>
    </row>
    <row r="79" spans="1:31" ht="12" customHeight="1" x14ac:dyDescent="0.25">
      <c r="A79" s="280"/>
      <c r="B79" s="280"/>
      <c r="C79" s="507"/>
      <c r="D79" s="507"/>
      <c r="E79" s="507"/>
      <c r="F79" s="507"/>
      <c r="G79" s="507"/>
      <c r="H79" s="280"/>
      <c r="I79" s="280"/>
      <c r="J79" s="280"/>
      <c r="K79" s="280"/>
      <c r="L79" s="280"/>
      <c r="M79" s="280"/>
      <c r="N79" s="280"/>
      <c r="O79" s="280"/>
      <c r="P79" s="280"/>
      <c r="Q79" s="280"/>
      <c r="R79" s="280"/>
      <c r="S79" s="280"/>
      <c r="T79" s="280"/>
      <c r="U79" s="280"/>
      <c r="V79" s="280"/>
      <c r="W79" s="280"/>
      <c r="X79" s="280"/>
      <c r="Y79" s="280"/>
      <c r="Z79" s="280"/>
      <c r="AA79" s="280"/>
      <c r="AB79" s="280"/>
      <c r="AC79" s="280"/>
      <c r="AD79" s="280"/>
      <c r="AE79" s="280"/>
    </row>
    <row r="80" spans="1:31" ht="12" customHeight="1" x14ac:dyDescent="0.25">
      <c r="A80" s="280"/>
      <c r="B80" s="280"/>
      <c r="C80" s="507"/>
      <c r="D80" s="507"/>
      <c r="E80" s="507"/>
      <c r="F80" s="507"/>
      <c r="G80" s="507"/>
      <c r="H80" s="280"/>
      <c r="I80" s="280"/>
      <c r="J80" s="280"/>
      <c r="K80" s="280"/>
      <c r="L80" s="280"/>
      <c r="M80" s="280"/>
      <c r="N80" s="280"/>
      <c r="O80" s="280"/>
      <c r="P80" s="280"/>
      <c r="Q80" s="280"/>
      <c r="R80" s="280"/>
      <c r="S80" s="280"/>
      <c r="T80" s="280"/>
      <c r="U80" s="280"/>
      <c r="V80" s="280"/>
      <c r="W80" s="280"/>
      <c r="X80" s="280"/>
      <c r="Y80" s="280"/>
      <c r="Z80" s="280"/>
      <c r="AA80" s="280"/>
      <c r="AB80" s="280"/>
      <c r="AC80" s="280"/>
      <c r="AD80" s="280"/>
      <c r="AE80" s="280"/>
    </row>
    <row r="81" spans="1:31" ht="12" customHeight="1" x14ac:dyDescent="0.25">
      <c r="A81" s="280"/>
      <c r="B81" s="280"/>
      <c r="C81" s="507"/>
      <c r="D81" s="507"/>
      <c r="E81" s="507"/>
      <c r="F81" s="507"/>
      <c r="G81" s="507"/>
      <c r="H81" s="280"/>
      <c r="I81" s="280"/>
      <c r="J81" s="280"/>
      <c r="K81" s="280"/>
      <c r="L81" s="280"/>
      <c r="M81" s="280"/>
      <c r="N81" s="280"/>
      <c r="O81" s="280"/>
      <c r="P81" s="280"/>
      <c r="Q81" s="280"/>
      <c r="R81" s="280"/>
      <c r="S81" s="280"/>
      <c r="T81" s="280"/>
      <c r="U81" s="280"/>
      <c r="V81" s="280"/>
      <c r="W81" s="280"/>
      <c r="X81" s="280"/>
      <c r="Y81" s="280"/>
      <c r="Z81" s="280"/>
      <c r="AA81" s="280"/>
      <c r="AB81" s="280"/>
      <c r="AC81" s="280"/>
      <c r="AD81" s="280"/>
      <c r="AE81" s="280"/>
    </row>
    <row r="82" spans="1:31" ht="12" customHeight="1" x14ac:dyDescent="0.25">
      <c r="A82" s="280"/>
      <c r="B82" s="280"/>
      <c r="C82" s="507"/>
      <c r="D82" s="507"/>
      <c r="E82" s="507"/>
      <c r="F82" s="507"/>
      <c r="G82" s="507"/>
      <c r="H82" s="280"/>
      <c r="I82" s="280"/>
      <c r="J82" s="280"/>
      <c r="K82" s="280"/>
      <c r="L82" s="280"/>
      <c r="M82" s="280"/>
      <c r="N82" s="280"/>
      <c r="O82" s="280"/>
      <c r="P82" s="280"/>
      <c r="Q82" s="280"/>
      <c r="R82" s="280"/>
      <c r="S82" s="280"/>
      <c r="T82" s="280"/>
      <c r="U82" s="280"/>
      <c r="V82" s="280"/>
      <c r="W82" s="280"/>
      <c r="X82" s="280"/>
      <c r="Y82" s="280"/>
      <c r="Z82" s="280"/>
      <c r="AA82" s="280"/>
      <c r="AB82" s="280"/>
      <c r="AC82" s="280"/>
      <c r="AD82" s="280"/>
      <c r="AE82" s="280"/>
    </row>
    <row r="83" spans="1:31" ht="12" customHeight="1" x14ac:dyDescent="0.25">
      <c r="A83" s="280"/>
      <c r="B83" s="280"/>
      <c r="C83" s="507"/>
      <c r="D83" s="507"/>
      <c r="E83" s="507"/>
      <c r="F83" s="507"/>
      <c r="G83" s="507"/>
      <c r="H83" s="280"/>
      <c r="I83" s="280"/>
      <c r="J83" s="280"/>
      <c r="K83" s="280"/>
      <c r="L83" s="280"/>
      <c r="M83" s="280"/>
      <c r="N83" s="280"/>
      <c r="O83" s="280"/>
      <c r="P83" s="280"/>
      <c r="Q83" s="280"/>
      <c r="R83" s="280"/>
      <c r="S83" s="280"/>
      <c r="T83" s="280"/>
      <c r="U83" s="280"/>
      <c r="V83" s="280"/>
      <c r="W83" s="280"/>
      <c r="X83" s="280"/>
      <c r="Y83" s="280"/>
      <c r="Z83" s="280"/>
      <c r="AA83" s="280"/>
      <c r="AB83" s="280"/>
      <c r="AC83" s="280"/>
      <c r="AD83" s="280"/>
      <c r="AE83" s="280"/>
    </row>
    <row r="84" spans="1:31" ht="12" customHeight="1" x14ac:dyDescent="0.25">
      <c r="A84" s="280"/>
      <c r="B84" s="280"/>
      <c r="C84" s="507"/>
      <c r="D84" s="507"/>
      <c r="E84" s="507"/>
      <c r="F84" s="507"/>
      <c r="G84" s="507"/>
      <c r="H84" s="280"/>
      <c r="I84" s="280"/>
      <c r="J84" s="280"/>
      <c r="K84" s="280"/>
      <c r="L84" s="280"/>
      <c r="M84" s="280"/>
      <c r="N84" s="280"/>
      <c r="O84" s="280"/>
      <c r="P84" s="280"/>
      <c r="Q84" s="280"/>
      <c r="R84" s="280"/>
      <c r="S84" s="280"/>
      <c r="T84" s="280"/>
      <c r="U84" s="280"/>
      <c r="V84" s="280"/>
      <c r="W84" s="280"/>
      <c r="X84" s="280"/>
      <c r="Y84" s="280"/>
      <c r="Z84" s="280"/>
      <c r="AA84" s="280"/>
      <c r="AB84" s="280"/>
      <c r="AC84" s="280"/>
      <c r="AD84" s="280"/>
      <c r="AE84" s="280"/>
    </row>
    <row r="85" spans="1:31" ht="12" customHeight="1" x14ac:dyDescent="0.25">
      <c r="A85" s="280"/>
      <c r="B85" s="280"/>
      <c r="C85" s="507"/>
      <c r="D85" s="507"/>
      <c r="E85" s="507"/>
      <c r="F85" s="507"/>
      <c r="G85" s="507"/>
      <c r="H85" s="280"/>
      <c r="I85" s="280"/>
      <c r="J85" s="280"/>
      <c r="K85" s="280"/>
      <c r="L85" s="280"/>
      <c r="M85" s="280"/>
      <c r="N85" s="280"/>
      <c r="O85" s="280"/>
      <c r="P85" s="280"/>
      <c r="Q85" s="280"/>
      <c r="R85" s="280"/>
      <c r="S85" s="280"/>
      <c r="T85" s="280"/>
      <c r="U85" s="280"/>
      <c r="V85" s="280"/>
      <c r="W85" s="280"/>
      <c r="X85" s="280"/>
      <c r="Y85" s="280"/>
      <c r="Z85" s="280"/>
      <c r="AA85" s="280"/>
      <c r="AB85" s="280"/>
      <c r="AC85" s="280"/>
      <c r="AD85" s="280"/>
      <c r="AE85" s="280"/>
    </row>
    <row r="86" spans="1:31" ht="12" customHeight="1" x14ac:dyDescent="0.25">
      <c r="A86" s="280"/>
      <c r="B86" s="280"/>
      <c r="C86" s="507"/>
      <c r="D86" s="507"/>
      <c r="E86" s="507"/>
      <c r="F86" s="507"/>
      <c r="G86" s="507"/>
      <c r="H86" s="280"/>
      <c r="I86" s="280"/>
      <c r="J86" s="280"/>
      <c r="K86" s="280"/>
      <c r="L86" s="280"/>
      <c r="M86" s="280"/>
      <c r="N86" s="280"/>
      <c r="O86" s="280"/>
      <c r="P86" s="280"/>
      <c r="Q86" s="280"/>
      <c r="R86" s="280"/>
      <c r="S86" s="280"/>
      <c r="T86" s="280"/>
      <c r="U86" s="280"/>
      <c r="V86" s="280"/>
      <c r="W86" s="280"/>
      <c r="X86" s="280"/>
      <c r="Y86" s="280"/>
      <c r="Z86" s="280"/>
      <c r="AA86" s="280"/>
      <c r="AB86" s="280"/>
      <c r="AC86" s="280"/>
      <c r="AD86" s="280"/>
      <c r="AE86" s="280"/>
    </row>
    <row r="87" spans="1:31" ht="12" customHeight="1" x14ac:dyDescent="0.25">
      <c r="A87" s="280"/>
      <c r="B87" s="280"/>
      <c r="C87" s="507"/>
      <c r="D87" s="507"/>
      <c r="E87" s="507"/>
      <c r="F87" s="507"/>
      <c r="G87" s="507"/>
      <c r="H87" s="280"/>
      <c r="I87" s="280"/>
      <c r="J87" s="280"/>
      <c r="K87" s="280"/>
      <c r="L87" s="280"/>
      <c r="M87" s="280"/>
      <c r="N87" s="280"/>
      <c r="O87" s="280"/>
      <c r="P87" s="280"/>
      <c r="Q87" s="280"/>
      <c r="R87" s="280"/>
      <c r="S87" s="280"/>
      <c r="T87" s="280"/>
      <c r="U87" s="280"/>
      <c r="V87" s="280"/>
      <c r="W87" s="280"/>
      <c r="X87" s="280"/>
      <c r="Y87" s="280"/>
      <c r="Z87" s="280"/>
      <c r="AA87" s="280"/>
      <c r="AB87" s="280"/>
      <c r="AC87" s="280"/>
      <c r="AD87" s="280"/>
      <c r="AE87" s="280"/>
    </row>
    <row r="88" spans="1:31" ht="12" customHeight="1" x14ac:dyDescent="0.25">
      <c r="A88" s="280"/>
      <c r="B88" s="280"/>
      <c r="C88" s="507"/>
      <c r="D88" s="507"/>
      <c r="E88" s="507"/>
      <c r="F88" s="507"/>
      <c r="G88" s="507"/>
      <c r="H88" s="280"/>
      <c r="I88" s="280"/>
      <c r="J88" s="280"/>
      <c r="K88" s="280"/>
      <c r="L88" s="280"/>
      <c r="M88" s="280"/>
      <c r="N88" s="280"/>
      <c r="O88" s="280"/>
      <c r="P88" s="280"/>
      <c r="Q88" s="280"/>
      <c r="R88" s="280"/>
      <c r="S88" s="280"/>
      <c r="T88" s="280"/>
      <c r="U88" s="280"/>
      <c r="V88" s="280"/>
      <c r="W88" s="280"/>
      <c r="X88" s="280"/>
      <c r="Y88" s="280"/>
      <c r="Z88" s="280"/>
      <c r="AA88" s="280"/>
      <c r="AB88" s="280"/>
      <c r="AC88" s="280"/>
      <c r="AD88" s="280"/>
      <c r="AE88" s="280"/>
    </row>
    <row r="89" spans="1:31" ht="12" customHeight="1" x14ac:dyDescent="0.25">
      <c r="A89" s="280"/>
      <c r="B89" s="280"/>
      <c r="C89" s="507"/>
      <c r="D89" s="507"/>
      <c r="E89" s="507"/>
      <c r="F89" s="507"/>
      <c r="G89" s="507"/>
      <c r="H89" s="280"/>
      <c r="I89" s="280"/>
      <c r="J89" s="280"/>
      <c r="K89" s="280"/>
      <c r="L89" s="280"/>
      <c r="M89" s="280"/>
      <c r="N89" s="280"/>
      <c r="O89" s="280"/>
      <c r="P89" s="280"/>
      <c r="Q89" s="280"/>
      <c r="R89" s="280"/>
      <c r="S89" s="280"/>
      <c r="T89" s="280"/>
      <c r="U89" s="280"/>
      <c r="V89" s="280"/>
      <c r="W89" s="280"/>
      <c r="X89" s="280"/>
      <c r="Y89" s="280"/>
      <c r="Z89" s="280"/>
      <c r="AA89" s="280"/>
      <c r="AB89" s="280"/>
      <c r="AC89" s="280"/>
      <c r="AD89" s="280"/>
      <c r="AE89" s="280"/>
    </row>
    <row r="90" spans="1:31" ht="12" customHeight="1" x14ac:dyDescent="0.25">
      <c r="A90" s="280"/>
      <c r="B90" s="280"/>
      <c r="C90" s="507"/>
      <c r="D90" s="507"/>
      <c r="E90" s="507"/>
      <c r="F90" s="507"/>
      <c r="G90" s="507"/>
      <c r="H90" s="280"/>
      <c r="I90" s="280"/>
      <c r="J90" s="280"/>
      <c r="K90" s="280"/>
      <c r="L90" s="280"/>
      <c r="M90" s="280"/>
      <c r="N90" s="280"/>
      <c r="O90" s="280"/>
      <c r="P90" s="280"/>
      <c r="Q90" s="280"/>
      <c r="R90" s="280"/>
      <c r="S90" s="280"/>
      <c r="T90" s="280"/>
      <c r="U90" s="280"/>
      <c r="V90" s="280"/>
      <c r="W90" s="280"/>
      <c r="X90" s="280"/>
      <c r="Y90" s="280"/>
      <c r="Z90" s="280"/>
      <c r="AA90" s="280"/>
      <c r="AB90" s="280"/>
      <c r="AC90" s="280"/>
      <c r="AD90" s="280"/>
      <c r="AE90" s="280"/>
    </row>
    <row r="91" spans="1:31" ht="12" customHeight="1" x14ac:dyDescent="0.25">
      <c r="A91" s="280"/>
      <c r="B91" s="280"/>
      <c r="C91" s="507"/>
      <c r="D91" s="507"/>
      <c r="E91" s="507"/>
      <c r="F91" s="507"/>
      <c r="G91" s="507"/>
      <c r="H91" s="280"/>
      <c r="I91" s="280"/>
      <c r="J91" s="280"/>
      <c r="K91" s="280"/>
      <c r="L91" s="280"/>
      <c r="M91" s="280"/>
      <c r="N91" s="280"/>
      <c r="O91" s="280"/>
      <c r="P91" s="280"/>
      <c r="Q91" s="280"/>
      <c r="R91" s="280"/>
      <c r="S91" s="280"/>
      <c r="T91" s="280"/>
      <c r="U91" s="280"/>
      <c r="V91" s="280"/>
      <c r="W91" s="280"/>
      <c r="X91" s="280"/>
      <c r="Y91" s="280"/>
      <c r="Z91" s="280"/>
      <c r="AA91" s="280"/>
      <c r="AB91" s="280"/>
      <c r="AC91" s="280"/>
      <c r="AD91" s="280"/>
      <c r="AE91" s="280"/>
    </row>
    <row r="92" spans="1:31" ht="12" customHeight="1" x14ac:dyDescent="0.25">
      <c r="A92" s="280"/>
      <c r="B92" s="280"/>
      <c r="C92" s="507"/>
      <c r="D92" s="507"/>
      <c r="E92" s="507"/>
      <c r="F92" s="507"/>
      <c r="G92" s="507"/>
      <c r="H92" s="280"/>
      <c r="I92" s="280"/>
      <c r="J92" s="280"/>
      <c r="K92" s="280"/>
      <c r="L92" s="280"/>
      <c r="M92" s="280"/>
      <c r="N92" s="280"/>
      <c r="O92" s="280"/>
      <c r="P92" s="280"/>
      <c r="Q92" s="280"/>
      <c r="R92" s="280"/>
      <c r="S92" s="280"/>
      <c r="T92" s="280"/>
      <c r="U92" s="280"/>
      <c r="V92" s="280"/>
      <c r="W92" s="280"/>
      <c r="X92" s="280"/>
      <c r="Y92" s="280"/>
      <c r="Z92" s="280"/>
      <c r="AA92" s="280"/>
      <c r="AB92" s="280"/>
      <c r="AC92" s="280"/>
      <c r="AD92" s="280"/>
      <c r="AE92" s="280"/>
    </row>
    <row r="93" spans="1:31" ht="12" customHeight="1" x14ac:dyDescent="0.25">
      <c r="A93" s="280"/>
      <c r="B93" s="280"/>
      <c r="C93" s="507"/>
      <c r="D93" s="507"/>
      <c r="E93" s="507"/>
      <c r="F93" s="507"/>
      <c r="G93" s="507"/>
      <c r="H93" s="280"/>
      <c r="I93" s="280"/>
      <c r="J93" s="280"/>
      <c r="K93" s="280"/>
      <c r="L93" s="280"/>
      <c r="M93" s="280"/>
      <c r="N93" s="280"/>
      <c r="O93" s="280"/>
      <c r="P93" s="280"/>
      <c r="Q93" s="280"/>
      <c r="R93" s="280"/>
      <c r="S93" s="280"/>
      <c r="T93" s="280"/>
      <c r="U93" s="280"/>
      <c r="V93" s="280"/>
      <c r="W93" s="280"/>
      <c r="X93" s="280"/>
      <c r="Y93" s="280"/>
      <c r="Z93" s="280"/>
      <c r="AA93" s="280"/>
      <c r="AB93" s="280"/>
      <c r="AC93" s="280"/>
      <c r="AD93" s="280"/>
      <c r="AE93" s="280"/>
    </row>
    <row r="94" spans="1:31" ht="12" customHeight="1" x14ac:dyDescent="0.25">
      <c r="A94" s="280"/>
      <c r="B94" s="280"/>
      <c r="C94" s="507"/>
      <c r="D94" s="507"/>
      <c r="E94" s="507"/>
      <c r="F94" s="507"/>
      <c r="G94" s="507"/>
      <c r="H94" s="280"/>
      <c r="I94" s="280"/>
      <c r="J94" s="280"/>
      <c r="K94" s="280"/>
      <c r="L94" s="280"/>
      <c r="M94" s="280"/>
      <c r="N94" s="280"/>
      <c r="O94" s="280"/>
      <c r="P94" s="280"/>
      <c r="Q94" s="280"/>
      <c r="R94" s="280"/>
      <c r="S94" s="280"/>
      <c r="T94" s="280"/>
      <c r="U94" s="280"/>
      <c r="V94" s="280"/>
      <c r="W94" s="280"/>
      <c r="X94" s="280"/>
      <c r="Y94" s="280"/>
      <c r="Z94" s="280"/>
      <c r="AA94" s="280"/>
      <c r="AB94" s="280"/>
      <c r="AC94" s="280"/>
      <c r="AD94" s="280"/>
      <c r="AE94" s="280"/>
    </row>
    <row r="95" spans="1:31" ht="12" customHeight="1" x14ac:dyDescent="0.25">
      <c r="A95" s="280"/>
      <c r="B95" s="280"/>
      <c r="C95" s="507"/>
      <c r="D95" s="507"/>
      <c r="E95" s="507"/>
      <c r="F95" s="507"/>
      <c r="G95" s="507"/>
      <c r="H95" s="280"/>
      <c r="I95" s="280"/>
      <c r="J95" s="280"/>
      <c r="K95" s="280"/>
      <c r="L95" s="280"/>
      <c r="M95" s="280"/>
      <c r="N95" s="280"/>
      <c r="O95" s="280"/>
      <c r="P95" s="280"/>
      <c r="Q95" s="280"/>
      <c r="R95" s="280"/>
      <c r="S95" s="280"/>
      <c r="T95" s="280"/>
      <c r="U95" s="280"/>
      <c r="V95" s="280"/>
      <c r="W95" s="280"/>
      <c r="X95" s="280"/>
      <c r="Y95" s="280"/>
      <c r="Z95" s="280"/>
      <c r="AA95" s="280"/>
      <c r="AB95" s="280"/>
      <c r="AC95" s="280"/>
      <c r="AD95" s="280"/>
      <c r="AE95" s="280"/>
    </row>
    <row r="96" spans="1:31" ht="12" customHeight="1" x14ac:dyDescent="0.25">
      <c r="A96" s="280"/>
      <c r="B96" s="280"/>
      <c r="C96" s="507"/>
      <c r="D96" s="507"/>
      <c r="E96" s="507"/>
      <c r="F96" s="507"/>
      <c r="G96" s="507"/>
      <c r="H96" s="280"/>
      <c r="I96" s="280"/>
      <c r="J96" s="280"/>
      <c r="K96" s="280"/>
      <c r="L96" s="280"/>
      <c r="M96" s="280"/>
      <c r="N96" s="280"/>
      <c r="O96" s="280"/>
      <c r="P96" s="280"/>
      <c r="Q96" s="280"/>
      <c r="R96" s="280"/>
      <c r="S96" s="280"/>
      <c r="T96" s="280"/>
      <c r="U96" s="280"/>
      <c r="V96" s="280"/>
      <c r="W96" s="280"/>
      <c r="X96" s="280"/>
      <c r="Y96" s="280"/>
      <c r="Z96" s="280"/>
      <c r="AA96" s="280"/>
      <c r="AB96" s="280"/>
      <c r="AC96" s="280"/>
      <c r="AD96" s="280"/>
      <c r="AE96" s="280"/>
    </row>
    <row r="97" spans="1:31" ht="12" customHeight="1" x14ac:dyDescent="0.25">
      <c r="A97" s="280"/>
      <c r="B97" s="280"/>
      <c r="C97" s="507"/>
      <c r="D97" s="507"/>
      <c r="E97" s="507"/>
      <c r="F97" s="507"/>
      <c r="G97" s="507"/>
      <c r="H97" s="280"/>
      <c r="I97" s="280"/>
      <c r="J97" s="280"/>
      <c r="K97" s="280"/>
      <c r="L97" s="280"/>
      <c r="M97" s="280"/>
      <c r="N97" s="280"/>
      <c r="O97" s="280"/>
      <c r="P97" s="280"/>
      <c r="Q97" s="280"/>
      <c r="R97" s="280"/>
      <c r="S97" s="280"/>
      <c r="T97" s="280"/>
      <c r="U97" s="280"/>
      <c r="V97" s="280"/>
      <c r="W97" s="280"/>
      <c r="X97" s="280"/>
      <c r="Y97" s="280"/>
      <c r="Z97" s="280"/>
      <c r="AA97" s="280"/>
      <c r="AB97" s="280"/>
      <c r="AC97" s="280"/>
      <c r="AD97" s="280"/>
      <c r="AE97" s="280"/>
    </row>
    <row r="98" spans="1:31" ht="12" customHeight="1" x14ac:dyDescent="0.25">
      <c r="A98" s="280"/>
      <c r="B98" s="280"/>
      <c r="C98" s="507"/>
      <c r="D98" s="507"/>
      <c r="E98" s="507"/>
      <c r="F98" s="507"/>
      <c r="G98" s="507"/>
      <c r="H98" s="280"/>
      <c r="I98" s="280"/>
      <c r="J98" s="280"/>
      <c r="K98" s="280"/>
      <c r="L98" s="280"/>
      <c r="M98" s="280"/>
      <c r="N98" s="280"/>
      <c r="O98" s="280"/>
      <c r="P98" s="280"/>
      <c r="Q98" s="280"/>
      <c r="R98" s="280"/>
      <c r="S98" s="280"/>
      <c r="T98" s="280"/>
      <c r="U98" s="280"/>
      <c r="V98" s="280"/>
      <c r="W98" s="280"/>
      <c r="X98" s="280"/>
      <c r="Y98" s="280"/>
      <c r="Z98" s="280"/>
      <c r="AA98" s="280"/>
      <c r="AB98" s="280"/>
      <c r="AC98" s="280"/>
      <c r="AD98" s="280"/>
      <c r="AE98" s="280"/>
    </row>
    <row r="99" spans="1:31" ht="12" customHeight="1" x14ac:dyDescent="0.25">
      <c r="A99" s="280"/>
      <c r="B99" s="280"/>
      <c r="C99" s="507"/>
      <c r="D99" s="507"/>
      <c r="E99" s="507"/>
      <c r="F99" s="507"/>
      <c r="G99" s="507"/>
      <c r="H99" s="280"/>
      <c r="I99" s="280"/>
      <c r="J99" s="280"/>
      <c r="K99" s="280"/>
      <c r="L99" s="280"/>
      <c r="M99" s="280"/>
      <c r="N99" s="280"/>
      <c r="O99" s="280"/>
      <c r="P99" s="280"/>
      <c r="Q99" s="280"/>
      <c r="R99" s="280"/>
      <c r="S99" s="280"/>
      <c r="T99" s="280"/>
      <c r="U99" s="280"/>
      <c r="V99" s="280"/>
      <c r="W99" s="280"/>
      <c r="X99" s="280"/>
      <c r="Y99" s="280"/>
      <c r="Z99" s="280"/>
      <c r="AA99" s="280"/>
      <c r="AB99" s="280"/>
      <c r="AC99" s="280"/>
      <c r="AD99" s="280"/>
      <c r="AE99" s="280"/>
    </row>
    <row r="100" spans="1:31" ht="12" customHeight="1" x14ac:dyDescent="0.25">
      <c r="A100" s="280"/>
      <c r="B100" s="280"/>
      <c r="C100" s="507"/>
      <c r="D100" s="507"/>
      <c r="E100" s="507"/>
      <c r="F100" s="507"/>
      <c r="G100" s="507"/>
      <c r="H100" s="280"/>
      <c r="I100" s="280"/>
      <c r="J100" s="280"/>
      <c r="K100" s="280"/>
      <c r="L100" s="280"/>
      <c r="M100" s="280"/>
      <c r="N100" s="280"/>
      <c r="O100" s="280"/>
      <c r="P100" s="280"/>
      <c r="Q100" s="280"/>
      <c r="R100" s="280"/>
      <c r="S100" s="280"/>
      <c r="T100" s="280"/>
      <c r="U100" s="280"/>
      <c r="V100" s="280"/>
      <c r="W100" s="280"/>
      <c r="X100" s="280"/>
      <c r="Y100" s="280"/>
      <c r="Z100" s="280"/>
      <c r="AA100" s="280"/>
      <c r="AB100" s="280"/>
      <c r="AC100" s="280"/>
      <c r="AD100" s="280"/>
      <c r="AE100" s="280"/>
    </row>
    <row r="101" spans="1:31" ht="12" customHeight="1" x14ac:dyDescent="0.25">
      <c r="A101" s="280"/>
      <c r="B101" s="280"/>
      <c r="C101" s="507"/>
      <c r="D101" s="507"/>
      <c r="E101" s="507"/>
      <c r="F101" s="507"/>
      <c r="G101" s="507"/>
      <c r="H101" s="280"/>
      <c r="I101" s="280"/>
      <c r="J101" s="280"/>
      <c r="K101" s="280"/>
      <c r="L101" s="280"/>
      <c r="M101" s="280"/>
      <c r="N101" s="280"/>
      <c r="O101" s="280"/>
      <c r="P101" s="280"/>
      <c r="Q101" s="280"/>
      <c r="R101" s="280"/>
      <c r="S101" s="280"/>
      <c r="T101" s="280"/>
      <c r="U101" s="280"/>
      <c r="V101" s="280"/>
      <c r="W101" s="280"/>
      <c r="X101" s="280"/>
      <c r="Y101" s="280"/>
      <c r="Z101" s="280"/>
      <c r="AA101" s="280"/>
      <c r="AB101" s="280"/>
      <c r="AC101" s="280"/>
      <c r="AD101" s="280"/>
      <c r="AE101" s="280"/>
    </row>
    <row r="102" spans="1:31" ht="12" customHeight="1" x14ac:dyDescent="0.25">
      <c r="A102" s="280"/>
      <c r="B102" s="280"/>
      <c r="C102" s="507"/>
      <c r="D102" s="507"/>
      <c r="E102" s="507"/>
      <c r="F102" s="507"/>
      <c r="G102" s="507"/>
      <c r="H102" s="280"/>
      <c r="I102" s="280"/>
      <c r="J102" s="280"/>
      <c r="K102" s="280"/>
      <c r="L102" s="280"/>
      <c r="M102" s="280"/>
      <c r="N102" s="280"/>
      <c r="O102" s="280"/>
      <c r="P102" s="280"/>
      <c r="Q102" s="280"/>
      <c r="R102" s="280"/>
      <c r="S102" s="280"/>
      <c r="T102" s="280"/>
      <c r="U102" s="280"/>
      <c r="V102" s="280"/>
      <c r="W102" s="280"/>
      <c r="X102" s="280"/>
      <c r="Y102" s="280"/>
      <c r="Z102" s="280"/>
      <c r="AA102" s="280"/>
      <c r="AB102" s="280"/>
      <c r="AC102" s="280"/>
      <c r="AD102" s="280"/>
      <c r="AE102" s="280"/>
    </row>
    <row r="103" spans="1:31" ht="12" customHeight="1" x14ac:dyDescent="0.25">
      <c r="A103" s="280"/>
      <c r="B103" s="280"/>
      <c r="C103" s="507"/>
      <c r="D103" s="507"/>
      <c r="E103" s="507"/>
      <c r="F103" s="507"/>
      <c r="G103" s="507"/>
      <c r="H103" s="280"/>
      <c r="I103" s="280"/>
      <c r="J103" s="280"/>
      <c r="K103" s="280"/>
      <c r="L103" s="280"/>
      <c r="M103" s="280"/>
      <c r="N103" s="280"/>
      <c r="O103" s="280"/>
      <c r="P103" s="280"/>
      <c r="Q103" s="280"/>
      <c r="R103" s="280"/>
      <c r="S103" s="280"/>
      <c r="T103" s="280"/>
      <c r="U103" s="280"/>
      <c r="V103" s="280"/>
      <c r="W103" s="280"/>
      <c r="X103" s="280"/>
      <c r="Y103" s="280"/>
      <c r="Z103" s="280"/>
      <c r="AA103" s="280"/>
      <c r="AB103" s="280"/>
      <c r="AC103" s="280"/>
      <c r="AD103" s="280"/>
      <c r="AE103" s="280"/>
    </row>
    <row r="104" spans="1:31" ht="12" customHeight="1" x14ac:dyDescent="0.25">
      <c r="A104" s="280"/>
      <c r="B104" s="280"/>
      <c r="C104" s="507"/>
      <c r="D104" s="507"/>
      <c r="E104" s="507"/>
      <c r="F104" s="507"/>
      <c r="G104" s="507"/>
      <c r="H104" s="280"/>
      <c r="I104" s="280"/>
      <c r="J104" s="280"/>
      <c r="K104" s="280"/>
      <c r="L104" s="280"/>
      <c r="M104" s="280"/>
      <c r="N104" s="280"/>
      <c r="O104" s="280"/>
      <c r="P104" s="280"/>
      <c r="Q104" s="280"/>
      <c r="R104" s="280"/>
      <c r="S104" s="280"/>
      <c r="T104" s="280"/>
      <c r="U104" s="280"/>
      <c r="V104" s="280"/>
      <c r="W104" s="280"/>
      <c r="X104" s="280"/>
      <c r="Y104" s="280"/>
      <c r="Z104" s="280"/>
      <c r="AA104" s="280"/>
      <c r="AB104" s="280"/>
      <c r="AC104" s="280"/>
      <c r="AD104" s="280"/>
      <c r="AE104" s="280"/>
    </row>
    <row r="105" spans="1:31" ht="12" customHeight="1" x14ac:dyDescent="0.25">
      <c r="A105" s="280"/>
      <c r="B105" s="280"/>
      <c r="C105" s="507"/>
      <c r="D105" s="507"/>
      <c r="E105" s="507"/>
      <c r="F105" s="507"/>
      <c r="G105" s="507"/>
      <c r="H105" s="280"/>
      <c r="I105" s="280"/>
      <c r="J105" s="280"/>
      <c r="K105" s="280"/>
      <c r="L105" s="280"/>
      <c r="M105" s="280"/>
      <c r="N105" s="280"/>
      <c r="O105" s="280"/>
      <c r="P105" s="280"/>
      <c r="Q105" s="280"/>
      <c r="R105" s="280"/>
      <c r="S105" s="280"/>
      <c r="T105" s="280"/>
      <c r="U105" s="280"/>
      <c r="V105" s="280"/>
      <c r="W105" s="280"/>
      <c r="X105" s="280"/>
      <c r="Y105" s="280"/>
      <c r="Z105" s="280"/>
      <c r="AA105" s="280"/>
      <c r="AB105" s="280"/>
      <c r="AC105" s="280"/>
      <c r="AD105" s="280"/>
      <c r="AE105" s="280"/>
    </row>
    <row r="106" spans="1:31" ht="12" customHeight="1" x14ac:dyDescent="0.25">
      <c r="A106" s="280"/>
      <c r="B106" s="280"/>
      <c r="C106" s="507"/>
      <c r="D106" s="507"/>
      <c r="E106" s="507"/>
      <c r="F106" s="507"/>
      <c r="G106" s="507"/>
      <c r="H106" s="280"/>
      <c r="I106" s="280"/>
      <c r="J106" s="280"/>
      <c r="K106" s="280"/>
      <c r="L106" s="280"/>
      <c r="M106" s="280"/>
      <c r="N106" s="280"/>
      <c r="O106" s="280"/>
      <c r="P106" s="280"/>
      <c r="Q106" s="280"/>
      <c r="R106" s="280"/>
      <c r="S106" s="280"/>
      <c r="T106" s="280"/>
      <c r="U106" s="280"/>
      <c r="V106" s="280"/>
      <c r="W106" s="280"/>
      <c r="X106" s="280"/>
      <c r="Y106" s="280"/>
      <c r="Z106" s="280"/>
      <c r="AA106" s="280"/>
      <c r="AB106" s="280"/>
      <c r="AC106" s="280"/>
      <c r="AD106" s="280"/>
      <c r="AE106" s="280"/>
    </row>
    <row r="107" spans="1:31" ht="12" customHeight="1" x14ac:dyDescent="0.25">
      <c r="A107" s="280"/>
      <c r="B107" s="280"/>
      <c r="C107" s="507"/>
      <c r="D107" s="507"/>
      <c r="E107" s="507"/>
      <c r="F107" s="507"/>
      <c r="G107" s="507"/>
      <c r="H107" s="280"/>
      <c r="I107" s="280"/>
      <c r="J107" s="280"/>
      <c r="K107" s="280"/>
      <c r="L107" s="280"/>
      <c r="M107" s="280"/>
      <c r="N107" s="280"/>
      <c r="O107" s="280"/>
      <c r="P107" s="280"/>
      <c r="Q107" s="280"/>
      <c r="R107" s="280"/>
      <c r="S107" s="280"/>
      <c r="T107" s="280"/>
      <c r="U107" s="280"/>
      <c r="V107" s="280"/>
      <c r="W107" s="280"/>
      <c r="X107" s="280"/>
      <c r="Y107" s="280"/>
      <c r="Z107" s="280"/>
      <c r="AA107" s="280"/>
      <c r="AB107" s="280"/>
      <c r="AC107" s="280"/>
      <c r="AD107" s="280"/>
      <c r="AE107" s="280"/>
    </row>
    <row r="108" spans="1:31" ht="12" customHeight="1" x14ac:dyDescent="0.25">
      <c r="A108" s="280"/>
      <c r="B108" s="280"/>
      <c r="C108" s="507"/>
      <c r="D108" s="507"/>
      <c r="E108" s="507"/>
      <c r="F108" s="507"/>
      <c r="G108" s="507"/>
      <c r="H108" s="280"/>
      <c r="I108" s="280"/>
      <c r="J108" s="280"/>
      <c r="K108" s="280"/>
      <c r="L108" s="280"/>
      <c r="M108" s="280"/>
      <c r="N108" s="280"/>
      <c r="O108" s="280"/>
      <c r="P108" s="280"/>
      <c r="Q108" s="280"/>
      <c r="R108" s="280"/>
      <c r="S108" s="280"/>
      <c r="T108" s="280"/>
      <c r="U108" s="280"/>
      <c r="V108" s="280"/>
      <c r="W108" s="280"/>
      <c r="X108" s="280"/>
      <c r="Y108" s="280"/>
      <c r="Z108" s="280"/>
      <c r="AA108" s="280"/>
      <c r="AB108" s="280"/>
      <c r="AC108" s="280"/>
      <c r="AD108" s="280"/>
      <c r="AE108" s="280"/>
    </row>
    <row r="109" spans="1:31" ht="12" customHeight="1" x14ac:dyDescent="0.25">
      <c r="A109" s="280"/>
      <c r="B109" s="280"/>
      <c r="C109" s="507"/>
      <c r="D109" s="507"/>
      <c r="E109" s="507"/>
      <c r="F109" s="507"/>
      <c r="G109" s="507"/>
      <c r="H109" s="280"/>
      <c r="I109" s="280"/>
      <c r="J109" s="280"/>
      <c r="K109" s="280"/>
      <c r="L109" s="280"/>
      <c r="M109" s="280"/>
      <c r="N109" s="280"/>
      <c r="O109" s="280"/>
      <c r="P109" s="280"/>
      <c r="Q109" s="280"/>
      <c r="R109" s="280"/>
      <c r="S109" s="280"/>
      <c r="T109" s="280"/>
      <c r="U109" s="280"/>
      <c r="V109" s="280"/>
      <c r="W109" s="280"/>
      <c r="X109" s="280"/>
      <c r="Y109" s="280"/>
      <c r="Z109" s="280"/>
      <c r="AA109" s="280"/>
      <c r="AB109" s="280"/>
      <c r="AC109" s="280"/>
      <c r="AD109" s="280"/>
      <c r="AE109" s="280"/>
    </row>
    <row r="110" spans="1:31" ht="12" customHeight="1" x14ac:dyDescent="0.25">
      <c r="A110" s="280"/>
      <c r="B110" s="280"/>
      <c r="C110" s="507"/>
      <c r="D110" s="507"/>
      <c r="E110" s="507"/>
      <c r="F110" s="507"/>
      <c r="G110" s="507"/>
      <c r="H110" s="280"/>
      <c r="I110" s="280"/>
      <c r="J110" s="280"/>
      <c r="K110" s="280"/>
      <c r="L110" s="280"/>
      <c r="M110" s="280"/>
      <c r="N110" s="280"/>
      <c r="O110" s="280"/>
      <c r="P110" s="280"/>
      <c r="Q110" s="280"/>
      <c r="R110" s="280"/>
      <c r="S110" s="280"/>
      <c r="T110" s="280"/>
      <c r="U110" s="280"/>
      <c r="V110" s="280"/>
      <c r="W110" s="280"/>
      <c r="X110" s="280"/>
      <c r="Y110" s="280"/>
      <c r="Z110" s="280"/>
      <c r="AA110" s="280"/>
      <c r="AB110" s="280"/>
      <c r="AC110" s="280"/>
      <c r="AD110" s="280"/>
      <c r="AE110" s="280"/>
    </row>
    <row r="111" spans="1:31" ht="12" customHeight="1" x14ac:dyDescent="0.25">
      <c r="A111" s="280"/>
      <c r="B111" s="280"/>
      <c r="C111" s="507"/>
      <c r="D111" s="507"/>
      <c r="E111" s="507"/>
      <c r="F111" s="507"/>
      <c r="G111" s="507"/>
      <c r="H111" s="280"/>
      <c r="I111" s="280"/>
      <c r="J111" s="280"/>
      <c r="K111" s="280"/>
      <c r="L111" s="280"/>
      <c r="M111" s="280"/>
      <c r="N111" s="280"/>
      <c r="O111" s="280"/>
      <c r="P111" s="280"/>
      <c r="Q111" s="280"/>
      <c r="R111" s="280"/>
      <c r="S111" s="280"/>
      <c r="T111" s="280"/>
      <c r="U111" s="280"/>
      <c r="V111" s="280"/>
      <c r="W111" s="280"/>
      <c r="X111" s="280"/>
      <c r="Y111" s="280"/>
      <c r="Z111" s="280"/>
      <c r="AA111" s="280"/>
      <c r="AB111" s="280"/>
      <c r="AC111" s="280"/>
      <c r="AD111" s="280"/>
      <c r="AE111" s="280"/>
    </row>
    <row r="112" spans="1:31" ht="12" customHeight="1" x14ac:dyDescent="0.25">
      <c r="A112" s="280"/>
      <c r="B112" s="280"/>
      <c r="C112" s="507"/>
      <c r="D112" s="507"/>
      <c r="E112" s="507"/>
      <c r="F112" s="507"/>
      <c r="G112" s="507"/>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row>
    <row r="113" spans="1:31" ht="12" customHeight="1" x14ac:dyDescent="0.25">
      <c r="A113" s="280"/>
      <c r="B113" s="280"/>
      <c r="C113" s="507"/>
      <c r="D113" s="507"/>
      <c r="E113" s="507"/>
      <c r="F113" s="507"/>
      <c r="G113" s="507"/>
      <c r="H113" s="280"/>
      <c r="I113" s="280"/>
      <c r="J113" s="280"/>
      <c r="K113" s="280"/>
      <c r="L113" s="280"/>
      <c r="M113" s="280"/>
      <c r="N113" s="280"/>
      <c r="O113" s="280"/>
      <c r="P113" s="280"/>
      <c r="Q113" s="280"/>
      <c r="R113" s="280"/>
      <c r="S113" s="280"/>
      <c r="T113" s="280"/>
      <c r="U113" s="280"/>
      <c r="V113" s="280"/>
      <c r="W113" s="280"/>
      <c r="X113" s="280"/>
      <c r="Y113" s="280"/>
      <c r="Z113" s="280"/>
      <c r="AA113" s="280"/>
      <c r="AB113" s="280"/>
      <c r="AC113" s="280"/>
      <c r="AD113" s="280"/>
      <c r="AE113" s="280"/>
    </row>
    <row r="114" spans="1:31" ht="12" customHeight="1" x14ac:dyDescent="0.25">
      <c r="A114" s="280"/>
      <c r="B114" s="280"/>
      <c r="C114" s="507"/>
      <c r="D114" s="507"/>
      <c r="E114" s="507"/>
      <c r="F114" s="507"/>
      <c r="G114" s="507"/>
      <c r="H114" s="280"/>
      <c r="I114" s="280"/>
      <c r="J114" s="280"/>
      <c r="K114" s="280"/>
      <c r="L114" s="280"/>
      <c r="M114" s="280"/>
      <c r="N114" s="280"/>
      <c r="O114" s="280"/>
      <c r="P114" s="280"/>
      <c r="Q114" s="280"/>
      <c r="R114" s="280"/>
      <c r="S114" s="280"/>
      <c r="T114" s="280"/>
      <c r="U114" s="280"/>
      <c r="V114" s="280"/>
      <c r="W114" s="280"/>
      <c r="X114" s="280"/>
      <c r="Y114" s="280"/>
      <c r="Z114" s="280"/>
      <c r="AA114" s="280"/>
      <c r="AB114" s="280"/>
      <c r="AC114" s="280"/>
      <c r="AD114" s="280"/>
      <c r="AE114" s="280"/>
    </row>
    <row r="115" spans="1:31" ht="12" customHeight="1" x14ac:dyDescent="0.25">
      <c r="A115" s="280"/>
      <c r="B115" s="280"/>
      <c r="C115" s="507"/>
      <c r="D115" s="507"/>
      <c r="E115" s="507"/>
      <c r="F115" s="507"/>
      <c r="G115" s="507"/>
      <c r="H115" s="280"/>
      <c r="I115" s="280"/>
      <c r="J115" s="280"/>
      <c r="K115" s="280"/>
      <c r="L115" s="280"/>
      <c r="M115" s="280"/>
      <c r="N115" s="280"/>
      <c r="O115" s="280"/>
      <c r="P115" s="280"/>
      <c r="Q115" s="280"/>
      <c r="R115" s="280"/>
      <c r="S115" s="280"/>
      <c r="T115" s="280"/>
      <c r="U115" s="280"/>
      <c r="V115" s="280"/>
      <c r="W115" s="280"/>
      <c r="X115" s="280"/>
      <c r="Y115" s="280"/>
      <c r="Z115" s="280"/>
      <c r="AA115" s="280"/>
      <c r="AB115" s="280"/>
      <c r="AC115" s="280"/>
      <c r="AD115" s="280"/>
      <c r="AE115" s="280"/>
    </row>
    <row r="116" spans="1:31" ht="12" customHeight="1" x14ac:dyDescent="0.25">
      <c r="A116" s="280"/>
      <c r="B116" s="280"/>
      <c r="C116" s="507"/>
      <c r="D116" s="507"/>
      <c r="E116" s="507"/>
      <c r="F116" s="507"/>
      <c r="G116" s="507"/>
      <c r="H116" s="280"/>
      <c r="I116" s="280"/>
      <c r="J116" s="280"/>
      <c r="K116" s="280"/>
      <c r="L116" s="280"/>
      <c r="M116" s="280"/>
      <c r="N116" s="280"/>
      <c r="O116" s="280"/>
      <c r="P116" s="280"/>
      <c r="Q116" s="280"/>
      <c r="R116" s="280"/>
      <c r="S116" s="280"/>
      <c r="T116" s="280"/>
      <c r="U116" s="280"/>
      <c r="V116" s="280"/>
      <c r="W116" s="280"/>
      <c r="X116" s="280"/>
      <c r="Y116" s="280"/>
      <c r="Z116" s="280"/>
      <c r="AA116" s="280"/>
      <c r="AB116" s="280"/>
      <c r="AC116" s="280"/>
      <c r="AD116" s="280"/>
      <c r="AE116" s="280"/>
    </row>
    <row r="117" spans="1:31" ht="12" customHeight="1" x14ac:dyDescent="0.25">
      <c r="A117" s="280"/>
      <c r="B117" s="280"/>
      <c r="C117" s="507"/>
      <c r="D117" s="507"/>
      <c r="E117" s="507"/>
      <c r="F117" s="507"/>
      <c r="G117" s="507"/>
      <c r="H117" s="280"/>
      <c r="I117" s="280"/>
      <c r="J117" s="280"/>
      <c r="K117" s="280"/>
      <c r="L117" s="280"/>
      <c r="M117" s="280"/>
      <c r="N117" s="280"/>
      <c r="O117" s="280"/>
      <c r="P117" s="280"/>
      <c r="Q117" s="280"/>
      <c r="R117" s="280"/>
      <c r="S117" s="280"/>
      <c r="T117" s="280"/>
      <c r="U117" s="280"/>
      <c r="V117" s="280"/>
      <c r="W117" s="280"/>
      <c r="X117" s="280"/>
      <c r="Y117" s="280"/>
      <c r="Z117" s="280"/>
      <c r="AA117" s="280"/>
      <c r="AB117" s="280"/>
      <c r="AC117" s="280"/>
      <c r="AD117" s="280"/>
      <c r="AE117" s="280"/>
    </row>
    <row r="118" spans="1:31" ht="12" customHeight="1" x14ac:dyDescent="0.25">
      <c r="A118" s="280"/>
      <c r="B118" s="280"/>
      <c r="C118" s="507"/>
      <c r="D118" s="507"/>
      <c r="E118" s="507"/>
      <c r="F118" s="507"/>
      <c r="G118" s="507"/>
      <c r="H118" s="280"/>
      <c r="I118" s="280"/>
      <c r="J118" s="280"/>
      <c r="K118" s="280"/>
      <c r="L118" s="280"/>
      <c r="M118" s="280"/>
      <c r="N118" s="280"/>
      <c r="O118" s="280"/>
      <c r="P118" s="280"/>
      <c r="Q118" s="280"/>
      <c r="R118" s="280"/>
      <c r="S118" s="280"/>
      <c r="T118" s="280"/>
      <c r="U118" s="280"/>
      <c r="V118" s="280"/>
      <c r="W118" s="280"/>
      <c r="X118" s="280"/>
      <c r="Y118" s="280"/>
      <c r="Z118" s="280"/>
      <c r="AA118" s="280"/>
      <c r="AB118" s="280"/>
      <c r="AC118" s="280"/>
      <c r="AD118" s="280"/>
      <c r="AE118" s="280"/>
    </row>
    <row r="119" spans="1:31" ht="12" customHeight="1" x14ac:dyDescent="0.25">
      <c r="A119" s="280"/>
      <c r="B119" s="280"/>
      <c r="C119" s="507"/>
      <c r="D119" s="507"/>
      <c r="E119" s="507"/>
      <c r="F119" s="507"/>
      <c r="G119" s="507"/>
      <c r="H119" s="280"/>
      <c r="I119" s="280"/>
      <c r="J119" s="280"/>
      <c r="K119" s="280"/>
      <c r="L119" s="280"/>
      <c r="M119" s="280"/>
      <c r="N119" s="280"/>
      <c r="O119" s="280"/>
      <c r="P119" s="280"/>
      <c r="Q119" s="280"/>
      <c r="R119" s="280"/>
      <c r="S119" s="280"/>
      <c r="T119" s="280"/>
      <c r="U119" s="280"/>
      <c r="V119" s="280"/>
      <c r="W119" s="280"/>
      <c r="X119" s="280"/>
      <c r="Y119" s="280"/>
      <c r="Z119" s="280"/>
      <c r="AA119" s="280"/>
      <c r="AB119" s="280"/>
      <c r="AC119" s="280"/>
      <c r="AD119" s="280"/>
      <c r="AE119" s="280"/>
    </row>
    <row r="120" spans="1:31" ht="12" customHeight="1" x14ac:dyDescent="0.25">
      <c r="A120" s="280"/>
      <c r="B120" s="280"/>
      <c r="C120" s="507"/>
      <c r="D120" s="507"/>
      <c r="E120" s="507"/>
      <c r="F120" s="507"/>
      <c r="G120" s="507"/>
      <c r="H120" s="280"/>
      <c r="I120" s="280"/>
      <c r="J120" s="280"/>
      <c r="K120" s="280"/>
      <c r="L120" s="280"/>
      <c r="M120" s="280"/>
      <c r="N120" s="280"/>
      <c r="O120" s="280"/>
      <c r="P120" s="280"/>
      <c r="Q120" s="280"/>
      <c r="R120" s="280"/>
      <c r="S120" s="280"/>
      <c r="T120" s="280"/>
      <c r="U120" s="280"/>
      <c r="V120" s="280"/>
      <c r="W120" s="280"/>
      <c r="X120" s="280"/>
      <c r="Y120" s="280"/>
      <c r="Z120" s="280"/>
      <c r="AA120" s="280"/>
      <c r="AB120" s="280"/>
      <c r="AC120" s="280"/>
      <c r="AD120" s="280"/>
      <c r="AE120" s="280"/>
    </row>
    <row r="121" spans="1:31" ht="12" customHeight="1" x14ac:dyDescent="0.25">
      <c r="A121" s="280"/>
      <c r="B121" s="280"/>
      <c r="C121" s="507"/>
      <c r="D121" s="507"/>
      <c r="E121" s="507"/>
      <c r="F121" s="507"/>
      <c r="G121" s="507"/>
      <c r="H121" s="280"/>
      <c r="I121" s="280"/>
      <c r="J121" s="280"/>
      <c r="K121" s="280"/>
      <c r="L121" s="280"/>
      <c r="M121" s="280"/>
      <c r="N121" s="280"/>
      <c r="O121" s="280"/>
      <c r="P121" s="280"/>
      <c r="Q121" s="280"/>
      <c r="R121" s="280"/>
      <c r="S121" s="280"/>
      <c r="T121" s="280"/>
      <c r="U121" s="280"/>
      <c r="V121" s="280"/>
      <c r="W121" s="280"/>
      <c r="X121" s="280"/>
      <c r="Y121" s="280"/>
      <c r="Z121" s="280"/>
      <c r="AA121" s="280"/>
      <c r="AB121" s="280"/>
      <c r="AC121" s="280"/>
      <c r="AD121" s="280"/>
      <c r="AE121" s="280"/>
    </row>
    <row r="122" spans="1:31" ht="12" customHeight="1" x14ac:dyDescent="0.25">
      <c r="A122" s="280"/>
      <c r="B122" s="280"/>
      <c r="C122" s="507"/>
      <c r="D122" s="507"/>
      <c r="E122" s="507"/>
      <c r="F122" s="507"/>
      <c r="G122" s="507"/>
      <c r="H122" s="280"/>
      <c r="I122" s="280"/>
      <c r="J122" s="280"/>
      <c r="K122" s="280"/>
      <c r="L122" s="280"/>
      <c r="M122" s="280"/>
      <c r="N122" s="280"/>
      <c r="O122" s="280"/>
      <c r="P122" s="280"/>
      <c r="Q122" s="280"/>
      <c r="R122" s="280"/>
      <c r="S122" s="280"/>
      <c r="T122" s="280"/>
      <c r="U122" s="280"/>
      <c r="V122" s="280"/>
      <c r="W122" s="280"/>
      <c r="X122" s="280"/>
      <c r="Y122" s="280"/>
      <c r="Z122" s="280"/>
      <c r="AA122" s="280"/>
      <c r="AB122" s="280"/>
      <c r="AC122" s="280"/>
      <c r="AD122" s="280"/>
      <c r="AE122" s="280"/>
    </row>
    <row r="123" spans="1:31" ht="12" customHeight="1" x14ac:dyDescent="0.25">
      <c r="A123" s="280"/>
      <c r="B123" s="280"/>
      <c r="C123" s="507"/>
      <c r="D123" s="507"/>
      <c r="E123" s="507"/>
      <c r="F123" s="507"/>
      <c r="G123" s="507"/>
      <c r="H123" s="280"/>
      <c r="I123" s="280"/>
      <c r="J123" s="280"/>
      <c r="K123" s="280"/>
      <c r="L123" s="280"/>
      <c r="M123" s="280"/>
      <c r="N123" s="280"/>
      <c r="O123" s="280"/>
      <c r="P123" s="280"/>
      <c r="Q123" s="280"/>
      <c r="R123" s="280"/>
      <c r="S123" s="280"/>
      <c r="T123" s="280"/>
      <c r="U123" s="280"/>
      <c r="V123" s="280"/>
      <c r="W123" s="280"/>
      <c r="X123" s="280"/>
      <c r="Y123" s="280"/>
      <c r="Z123" s="280"/>
      <c r="AA123" s="280"/>
      <c r="AB123" s="280"/>
      <c r="AC123" s="280"/>
      <c r="AD123" s="280"/>
      <c r="AE123" s="280"/>
    </row>
    <row r="124" spans="1:31" ht="12" customHeight="1" x14ac:dyDescent="0.25">
      <c r="A124" s="280"/>
      <c r="B124" s="280"/>
      <c r="C124" s="507"/>
      <c r="D124" s="507"/>
      <c r="E124" s="507"/>
      <c r="F124" s="507"/>
      <c r="G124" s="507"/>
      <c r="H124" s="280"/>
      <c r="I124" s="280"/>
      <c r="J124" s="280"/>
      <c r="K124" s="280"/>
      <c r="L124" s="280"/>
      <c r="M124" s="280"/>
      <c r="N124" s="280"/>
      <c r="O124" s="280"/>
      <c r="P124" s="280"/>
      <c r="Q124" s="280"/>
      <c r="R124" s="280"/>
      <c r="S124" s="280"/>
      <c r="T124" s="280"/>
      <c r="U124" s="280"/>
      <c r="V124" s="280"/>
      <c r="W124" s="280"/>
      <c r="X124" s="280"/>
      <c r="Y124" s="280"/>
      <c r="Z124" s="280"/>
      <c r="AA124" s="280"/>
      <c r="AB124" s="280"/>
      <c r="AC124" s="280"/>
      <c r="AD124" s="280"/>
      <c r="AE124" s="280"/>
    </row>
    <row r="125" spans="1:31" ht="12" customHeight="1" x14ac:dyDescent="0.25">
      <c r="A125" s="280"/>
      <c r="B125" s="280"/>
      <c r="C125" s="507"/>
      <c r="D125" s="507"/>
      <c r="E125" s="507"/>
      <c r="F125" s="507"/>
      <c r="G125" s="507"/>
      <c r="H125" s="280"/>
      <c r="I125" s="280"/>
      <c r="J125" s="280"/>
      <c r="K125" s="280"/>
      <c r="L125" s="280"/>
      <c r="M125" s="280"/>
      <c r="N125" s="280"/>
      <c r="O125" s="280"/>
      <c r="P125" s="280"/>
      <c r="Q125" s="280"/>
      <c r="R125" s="280"/>
      <c r="S125" s="280"/>
      <c r="T125" s="280"/>
      <c r="U125" s="280"/>
      <c r="V125" s="280"/>
      <c r="W125" s="280"/>
      <c r="X125" s="280"/>
      <c r="Y125" s="280"/>
      <c r="Z125" s="280"/>
      <c r="AA125" s="280"/>
      <c r="AB125" s="280"/>
      <c r="AC125" s="280"/>
      <c r="AD125" s="280"/>
      <c r="AE125" s="280"/>
    </row>
    <row r="126" spans="1:31" ht="12" customHeight="1" x14ac:dyDescent="0.25">
      <c r="A126" s="280"/>
      <c r="B126" s="280"/>
      <c r="C126" s="507"/>
      <c r="D126" s="507"/>
      <c r="E126" s="507"/>
      <c r="F126" s="507"/>
      <c r="G126" s="507"/>
      <c r="H126" s="280"/>
      <c r="I126" s="280"/>
      <c r="J126" s="280"/>
      <c r="K126" s="280"/>
      <c r="L126" s="280"/>
      <c r="M126" s="280"/>
      <c r="N126" s="280"/>
      <c r="O126" s="280"/>
      <c r="P126" s="280"/>
      <c r="Q126" s="280"/>
      <c r="R126" s="280"/>
      <c r="S126" s="280"/>
      <c r="T126" s="280"/>
      <c r="U126" s="280"/>
      <c r="V126" s="280"/>
      <c r="W126" s="280"/>
      <c r="X126" s="280"/>
      <c r="Y126" s="280"/>
      <c r="Z126" s="280"/>
      <c r="AA126" s="280"/>
      <c r="AB126" s="280"/>
      <c r="AC126" s="280"/>
      <c r="AD126" s="280"/>
      <c r="AE126" s="280"/>
    </row>
    <row r="127" spans="1:31" ht="12" customHeight="1" x14ac:dyDescent="0.25">
      <c r="A127" s="280"/>
      <c r="B127" s="280"/>
      <c r="C127" s="507"/>
      <c r="D127" s="507"/>
      <c r="E127" s="507"/>
      <c r="F127" s="507"/>
      <c r="G127" s="507"/>
      <c r="H127" s="280"/>
      <c r="I127" s="280"/>
      <c r="J127" s="280"/>
      <c r="K127" s="280"/>
      <c r="L127" s="280"/>
      <c r="M127" s="280"/>
      <c r="N127" s="280"/>
      <c r="O127" s="280"/>
      <c r="P127" s="280"/>
      <c r="Q127" s="280"/>
      <c r="R127" s="280"/>
      <c r="S127" s="280"/>
      <c r="T127" s="280"/>
      <c r="U127" s="280"/>
      <c r="V127" s="280"/>
      <c r="W127" s="280"/>
      <c r="X127" s="280"/>
      <c r="Y127" s="280"/>
      <c r="Z127" s="280"/>
      <c r="AA127" s="280"/>
      <c r="AB127" s="280"/>
      <c r="AC127" s="280"/>
      <c r="AD127" s="280"/>
      <c r="AE127" s="280"/>
    </row>
    <row r="128" spans="1:31" ht="12" customHeight="1" x14ac:dyDescent="0.25">
      <c r="A128" s="280"/>
      <c r="B128" s="280"/>
      <c r="C128" s="507"/>
      <c r="D128" s="507"/>
      <c r="E128" s="507"/>
      <c r="F128" s="507"/>
      <c r="G128" s="507"/>
      <c r="H128" s="280"/>
      <c r="I128" s="280"/>
      <c r="J128" s="280"/>
      <c r="K128" s="280"/>
      <c r="L128" s="280"/>
      <c r="M128" s="280"/>
      <c r="N128" s="280"/>
      <c r="O128" s="280"/>
      <c r="P128" s="280"/>
      <c r="Q128" s="280"/>
      <c r="R128" s="280"/>
      <c r="S128" s="280"/>
      <c r="T128" s="280"/>
      <c r="U128" s="280"/>
      <c r="V128" s="280"/>
      <c r="W128" s="280"/>
      <c r="X128" s="280"/>
      <c r="Y128" s="280"/>
      <c r="Z128" s="280"/>
      <c r="AA128" s="280"/>
      <c r="AB128" s="280"/>
      <c r="AC128" s="280"/>
      <c r="AD128" s="280"/>
      <c r="AE128" s="280"/>
    </row>
    <row r="129" spans="1:31" ht="12" customHeight="1" x14ac:dyDescent="0.25">
      <c r="A129" s="280"/>
      <c r="B129" s="280"/>
      <c r="C129" s="507"/>
      <c r="D129" s="507"/>
      <c r="E129" s="507"/>
      <c r="F129" s="507"/>
      <c r="G129" s="507"/>
      <c r="H129" s="280"/>
      <c r="I129" s="280"/>
      <c r="J129" s="280"/>
      <c r="K129" s="280"/>
      <c r="L129" s="280"/>
      <c r="M129" s="280"/>
      <c r="N129" s="280"/>
      <c r="O129" s="280"/>
      <c r="P129" s="280"/>
      <c r="Q129" s="280"/>
      <c r="R129" s="280"/>
      <c r="S129" s="280"/>
      <c r="T129" s="280"/>
      <c r="U129" s="280"/>
      <c r="V129" s="280"/>
      <c r="W129" s="280"/>
      <c r="X129" s="280"/>
      <c r="Y129" s="280"/>
      <c r="Z129" s="280"/>
      <c r="AA129" s="280"/>
      <c r="AB129" s="280"/>
      <c r="AC129" s="280"/>
      <c r="AD129" s="280"/>
      <c r="AE129" s="280"/>
    </row>
    <row r="130" spans="1:31" ht="12" customHeight="1" x14ac:dyDescent="0.25">
      <c r="A130" s="280"/>
      <c r="B130" s="280"/>
      <c r="C130" s="507"/>
      <c r="D130" s="507"/>
      <c r="E130" s="507"/>
      <c r="F130" s="507"/>
      <c r="G130" s="507"/>
      <c r="H130" s="280"/>
      <c r="I130" s="280"/>
      <c r="J130" s="280"/>
      <c r="K130" s="280"/>
      <c r="L130" s="280"/>
      <c r="M130" s="280"/>
      <c r="N130" s="280"/>
      <c r="O130" s="280"/>
      <c r="P130" s="280"/>
      <c r="Q130" s="280"/>
      <c r="R130" s="280"/>
      <c r="S130" s="280"/>
      <c r="T130" s="280"/>
      <c r="U130" s="280"/>
      <c r="V130" s="280"/>
      <c r="W130" s="280"/>
      <c r="X130" s="280"/>
      <c r="Y130" s="280"/>
      <c r="Z130" s="280"/>
      <c r="AA130" s="280"/>
      <c r="AB130" s="280"/>
      <c r="AC130" s="280"/>
      <c r="AD130" s="280"/>
      <c r="AE130" s="280"/>
    </row>
    <row r="131" spans="1:31" ht="12" customHeight="1" x14ac:dyDescent="0.25">
      <c r="A131" s="280"/>
      <c r="B131" s="280"/>
      <c r="C131" s="507"/>
      <c r="D131" s="507"/>
      <c r="E131" s="507"/>
      <c r="F131" s="507"/>
      <c r="G131" s="507"/>
      <c r="H131" s="280"/>
      <c r="I131" s="280"/>
      <c r="J131" s="280"/>
      <c r="K131" s="280"/>
      <c r="L131" s="280"/>
      <c r="M131" s="280"/>
      <c r="N131" s="280"/>
      <c r="O131" s="280"/>
      <c r="P131" s="280"/>
      <c r="Q131" s="280"/>
      <c r="R131" s="280"/>
      <c r="S131" s="280"/>
      <c r="T131" s="280"/>
      <c r="U131" s="280"/>
      <c r="V131" s="280"/>
      <c r="W131" s="280"/>
      <c r="X131" s="280"/>
      <c r="Y131" s="280"/>
      <c r="Z131" s="280"/>
      <c r="AA131" s="280"/>
      <c r="AB131" s="280"/>
      <c r="AC131" s="280"/>
      <c r="AD131" s="280"/>
      <c r="AE131" s="280"/>
    </row>
    <row r="132" spans="1:31" ht="12" customHeight="1" x14ac:dyDescent="0.25">
      <c r="A132" s="280"/>
      <c r="B132" s="280"/>
      <c r="C132" s="507"/>
      <c r="D132" s="507"/>
      <c r="E132" s="507"/>
      <c r="F132" s="507"/>
      <c r="G132" s="507"/>
      <c r="H132" s="280"/>
      <c r="I132" s="280"/>
      <c r="J132" s="280"/>
      <c r="K132" s="280"/>
      <c r="L132" s="280"/>
      <c r="M132" s="280"/>
      <c r="N132" s="280"/>
      <c r="O132" s="280"/>
      <c r="P132" s="280"/>
      <c r="Q132" s="280"/>
      <c r="R132" s="280"/>
      <c r="S132" s="280"/>
      <c r="T132" s="280"/>
      <c r="U132" s="280"/>
      <c r="V132" s="280"/>
      <c r="W132" s="280"/>
      <c r="X132" s="280"/>
      <c r="Y132" s="280"/>
      <c r="Z132" s="280"/>
      <c r="AA132" s="280"/>
      <c r="AB132" s="280"/>
      <c r="AC132" s="280"/>
      <c r="AD132" s="280"/>
      <c r="AE132" s="280"/>
    </row>
    <row r="133" spans="1:31" ht="12" customHeight="1" x14ac:dyDescent="0.25">
      <c r="A133" s="280"/>
      <c r="B133" s="280"/>
      <c r="C133" s="507"/>
      <c r="D133" s="507"/>
      <c r="E133" s="507"/>
      <c r="F133" s="507"/>
      <c r="G133" s="507"/>
      <c r="H133" s="280"/>
      <c r="I133" s="280"/>
      <c r="J133" s="280"/>
      <c r="K133" s="280"/>
      <c r="L133" s="280"/>
      <c r="M133" s="280"/>
      <c r="N133" s="280"/>
      <c r="O133" s="280"/>
      <c r="P133" s="280"/>
      <c r="Q133" s="280"/>
      <c r="R133" s="280"/>
      <c r="S133" s="280"/>
      <c r="T133" s="280"/>
      <c r="U133" s="280"/>
      <c r="V133" s="280"/>
      <c r="W133" s="280"/>
      <c r="X133" s="280"/>
      <c r="Y133" s="280"/>
      <c r="Z133" s="280"/>
      <c r="AA133" s="280"/>
      <c r="AB133" s="280"/>
      <c r="AC133" s="280"/>
      <c r="AD133" s="280"/>
      <c r="AE133" s="280"/>
    </row>
    <row r="134" spans="1:31" ht="12" customHeight="1" x14ac:dyDescent="0.25">
      <c r="A134" s="280"/>
      <c r="B134" s="280"/>
      <c r="C134" s="507"/>
      <c r="D134" s="507"/>
      <c r="E134" s="507"/>
      <c r="F134" s="507"/>
      <c r="G134" s="507"/>
      <c r="H134" s="280"/>
      <c r="I134" s="280"/>
      <c r="J134" s="280"/>
      <c r="K134" s="280"/>
      <c r="L134" s="280"/>
      <c r="M134" s="280"/>
      <c r="N134" s="280"/>
      <c r="O134" s="280"/>
      <c r="P134" s="280"/>
      <c r="Q134" s="280"/>
      <c r="R134" s="280"/>
      <c r="S134" s="280"/>
      <c r="T134" s="280"/>
      <c r="U134" s="280"/>
      <c r="V134" s="280"/>
      <c r="W134" s="280"/>
      <c r="X134" s="280"/>
      <c r="Y134" s="280"/>
      <c r="Z134" s="280"/>
      <c r="AA134" s="280"/>
      <c r="AB134" s="280"/>
      <c r="AC134" s="280"/>
      <c r="AD134" s="280"/>
      <c r="AE134" s="280"/>
    </row>
    <row r="135" spans="1:31" ht="12" customHeight="1" x14ac:dyDescent="0.25">
      <c r="A135" s="280"/>
      <c r="B135" s="280"/>
      <c r="C135" s="507"/>
      <c r="D135" s="507"/>
      <c r="E135" s="507"/>
      <c r="F135" s="507"/>
      <c r="G135" s="507"/>
      <c r="H135" s="280"/>
      <c r="I135" s="280"/>
      <c r="J135" s="280"/>
      <c r="K135" s="280"/>
      <c r="L135" s="280"/>
      <c r="M135" s="280"/>
      <c r="N135" s="280"/>
      <c r="O135" s="280"/>
      <c r="P135" s="280"/>
      <c r="Q135" s="280"/>
      <c r="R135" s="280"/>
      <c r="S135" s="280"/>
      <c r="T135" s="280"/>
      <c r="U135" s="280"/>
      <c r="V135" s="280"/>
      <c r="W135" s="280"/>
      <c r="X135" s="280"/>
      <c r="Y135" s="280"/>
      <c r="Z135" s="280"/>
      <c r="AA135" s="280"/>
      <c r="AB135" s="280"/>
      <c r="AC135" s="280"/>
      <c r="AD135" s="280"/>
      <c r="AE135" s="280"/>
    </row>
    <row r="136" spans="1:31" ht="12" customHeight="1" x14ac:dyDescent="0.25">
      <c r="A136" s="280"/>
      <c r="B136" s="280"/>
      <c r="C136" s="507"/>
      <c r="D136" s="507"/>
      <c r="E136" s="507"/>
      <c r="F136" s="507"/>
      <c r="G136" s="507"/>
      <c r="H136" s="280"/>
      <c r="I136" s="280"/>
      <c r="J136" s="280"/>
      <c r="K136" s="280"/>
      <c r="L136" s="280"/>
      <c r="M136" s="280"/>
      <c r="N136" s="280"/>
      <c r="O136" s="280"/>
      <c r="P136" s="280"/>
      <c r="Q136" s="280"/>
      <c r="R136" s="280"/>
      <c r="S136" s="280"/>
      <c r="T136" s="280"/>
      <c r="U136" s="280"/>
      <c r="V136" s="280"/>
      <c r="W136" s="280"/>
      <c r="X136" s="280"/>
      <c r="Y136" s="280"/>
      <c r="Z136" s="280"/>
      <c r="AA136" s="280"/>
      <c r="AB136" s="280"/>
      <c r="AC136" s="280"/>
      <c r="AD136" s="280"/>
      <c r="AE136" s="280"/>
    </row>
    <row r="137" spans="1:31" ht="12" customHeight="1" x14ac:dyDescent="0.25">
      <c r="A137" s="280"/>
      <c r="B137" s="280"/>
      <c r="C137" s="507"/>
      <c r="D137" s="507"/>
      <c r="E137" s="507"/>
      <c r="F137" s="507"/>
      <c r="G137" s="507"/>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row>
    <row r="138" spans="1:31" ht="12" customHeight="1" x14ac:dyDescent="0.25">
      <c r="A138" s="280"/>
      <c r="B138" s="280"/>
      <c r="C138" s="507"/>
      <c r="D138" s="507"/>
      <c r="E138" s="507"/>
      <c r="F138" s="507"/>
      <c r="G138" s="507"/>
      <c r="H138" s="280"/>
      <c r="I138" s="280"/>
      <c r="J138" s="280"/>
      <c r="K138" s="280"/>
      <c r="L138" s="280"/>
      <c r="M138" s="280"/>
      <c r="N138" s="280"/>
      <c r="O138" s="280"/>
      <c r="P138" s="280"/>
      <c r="Q138" s="280"/>
      <c r="R138" s="280"/>
      <c r="S138" s="280"/>
      <c r="T138" s="280"/>
      <c r="U138" s="280"/>
      <c r="V138" s="280"/>
      <c r="W138" s="280"/>
      <c r="X138" s="280"/>
      <c r="Y138" s="280"/>
      <c r="Z138" s="280"/>
      <c r="AA138" s="280"/>
      <c r="AB138" s="280"/>
      <c r="AC138" s="280"/>
      <c r="AD138" s="280"/>
      <c r="AE138" s="280"/>
    </row>
    <row r="139" spans="1:31" ht="12" customHeight="1" x14ac:dyDescent="0.25">
      <c r="A139" s="280"/>
      <c r="B139" s="280"/>
      <c r="C139" s="507"/>
      <c r="D139" s="507"/>
      <c r="E139" s="507"/>
      <c r="F139" s="507"/>
      <c r="G139" s="507"/>
      <c r="H139" s="280"/>
      <c r="I139" s="280"/>
      <c r="J139" s="280"/>
      <c r="K139" s="280"/>
      <c r="L139" s="280"/>
      <c r="M139" s="280"/>
      <c r="N139" s="280"/>
      <c r="O139" s="280"/>
      <c r="P139" s="280"/>
      <c r="Q139" s="280"/>
      <c r="R139" s="280"/>
      <c r="S139" s="280"/>
      <c r="T139" s="280"/>
      <c r="U139" s="280"/>
      <c r="V139" s="280"/>
      <c r="W139" s="280"/>
      <c r="X139" s="280"/>
      <c r="Y139" s="280"/>
      <c r="Z139" s="280"/>
      <c r="AA139" s="280"/>
      <c r="AB139" s="280"/>
      <c r="AC139" s="280"/>
      <c r="AD139" s="280"/>
      <c r="AE139" s="280"/>
    </row>
    <row r="140" spans="1:31" ht="12" customHeight="1" x14ac:dyDescent="0.25">
      <c r="A140" s="280"/>
      <c r="B140" s="280"/>
      <c r="C140" s="507"/>
      <c r="D140" s="507"/>
      <c r="E140" s="507"/>
      <c r="F140" s="507"/>
      <c r="G140" s="507"/>
      <c r="H140" s="280"/>
      <c r="I140" s="280"/>
      <c r="J140" s="280"/>
      <c r="K140" s="280"/>
      <c r="L140" s="280"/>
      <c r="M140" s="280"/>
      <c r="N140" s="280"/>
      <c r="O140" s="280"/>
      <c r="P140" s="280"/>
      <c r="Q140" s="280"/>
      <c r="R140" s="280"/>
      <c r="S140" s="280"/>
      <c r="T140" s="280"/>
      <c r="U140" s="280"/>
      <c r="V140" s="280"/>
      <c r="W140" s="280"/>
      <c r="X140" s="280"/>
      <c r="Y140" s="280"/>
      <c r="Z140" s="280"/>
      <c r="AA140" s="280"/>
      <c r="AB140" s="280"/>
      <c r="AC140" s="280"/>
      <c r="AD140" s="280"/>
      <c r="AE140" s="280"/>
    </row>
    <row r="141" spans="1:31" ht="12" customHeight="1" x14ac:dyDescent="0.25">
      <c r="A141" s="280"/>
      <c r="B141" s="280"/>
      <c r="C141" s="507"/>
      <c r="D141" s="507"/>
      <c r="E141" s="507"/>
      <c r="F141" s="507"/>
      <c r="G141" s="507"/>
      <c r="H141" s="280"/>
      <c r="I141" s="280"/>
      <c r="J141" s="280"/>
      <c r="K141" s="280"/>
      <c r="L141" s="280"/>
      <c r="M141" s="280"/>
      <c r="N141" s="280"/>
      <c r="O141" s="280"/>
      <c r="P141" s="280"/>
      <c r="Q141" s="280"/>
      <c r="R141" s="280"/>
      <c r="S141" s="280"/>
      <c r="T141" s="280"/>
      <c r="U141" s="280"/>
      <c r="V141" s="280"/>
      <c r="W141" s="280"/>
      <c r="X141" s="280"/>
      <c r="Y141" s="280"/>
      <c r="Z141" s="280"/>
      <c r="AA141" s="280"/>
      <c r="AB141" s="280"/>
      <c r="AC141" s="280"/>
      <c r="AD141" s="280"/>
      <c r="AE141" s="280"/>
    </row>
    <row r="142" spans="1:31" ht="12" customHeight="1" x14ac:dyDescent="0.25">
      <c r="A142" s="280"/>
      <c r="B142" s="280"/>
      <c r="C142" s="507"/>
      <c r="D142" s="507"/>
      <c r="E142" s="507"/>
      <c r="F142" s="507"/>
      <c r="G142" s="507"/>
      <c r="H142" s="280"/>
      <c r="I142" s="280"/>
      <c r="J142" s="280"/>
      <c r="K142" s="280"/>
      <c r="L142" s="280"/>
      <c r="M142" s="280"/>
      <c r="N142" s="280"/>
      <c r="O142" s="280"/>
      <c r="P142" s="280"/>
      <c r="Q142" s="280"/>
      <c r="R142" s="280"/>
      <c r="S142" s="280"/>
      <c r="T142" s="280"/>
      <c r="U142" s="280"/>
      <c r="V142" s="280"/>
      <c r="W142" s="280"/>
      <c r="X142" s="280"/>
      <c r="Y142" s="280"/>
      <c r="Z142" s="280"/>
      <c r="AA142" s="280"/>
      <c r="AB142" s="280"/>
      <c r="AC142" s="280"/>
      <c r="AD142" s="280"/>
      <c r="AE142" s="280"/>
    </row>
    <row r="143" spans="1:31" ht="12" customHeight="1" x14ac:dyDescent="0.25">
      <c r="A143" s="280"/>
      <c r="B143" s="280"/>
      <c r="C143" s="507"/>
      <c r="D143" s="507"/>
      <c r="E143" s="507"/>
      <c r="F143" s="507"/>
      <c r="G143" s="507"/>
      <c r="H143" s="280"/>
      <c r="I143" s="280"/>
      <c r="J143" s="280"/>
      <c r="K143" s="280"/>
      <c r="L143" s="280"/>
      <c r="M143" s="280"/>
      <c r="N143" s="280"/>
      <c r="O143" s="280"/>
      <c r="P143" s="280"/>
      <c r="Q143" s="280"/>
      <c r="R143" s="280"/>
      <c r="S143" s="280"/>
      <c r="T143" s="280"/>
      <c r="U143" s="280"/>
      <c r="V143" s="280"/>
      <c r="W143" s="280"/>
      <c r="X143" s="280"/>
      <c r="Y143" s="280"/>
      <c r="Z143" s="280"/>
      <c r="AA143" s="280"/>
      <c r="AB143" s="280"/>
      <c r="AC143" s="280"/>
      <c r="AD143" s="280"/>
      <c r="AE143" s="280"/>
    </row>
    <row r="144" spans="1:31" ht="12" customHeight="1" x14ac:dyDescent="0.25">
      <c r="A144" s="280"/>
      <c r="B144" s="280"/>
      <c r="C144" s="507"/>
      <c r="D144" s="507"/>
      <c r="E144" s="507"/>
      <c r="F144" s="507"/>
      <c r="G144" s="507"/>
      <c r="H144" s="280"/>
      <c r="I144" s="280"/>
      <c r="J144" s="280"/>
      <c r="K144" s="280"/>
      <c r="L144" s="280"/>
      <c r="M144" s="280"/>
      <c r="N144" s="280"/>
      <c r="O144" s="280"/>
      <c r="P144" s="280"/>
      <c r="Q144" s="280"/>
      <c r="R144" s="280"/>
      <c r="S144" s="280"/>
      <c r="T144" s="280"/>
      <c r="U144" s="280"/>
      <c r="V144" s="280"/>
      <c r="W144" s="280"/>
      <c r="X144" s="280"/>
      <c r="Y144" s="280"/>
      <c r="Z144" s="280"/>
      <c r="AA144" s="280"/>
      <c r="AB144" s="280"/>
      <c r="AC144" s="280"/>
      <c r="AD144" s="280"/>
      <c r="AE144" s="280"/>
    </row>
    <row r="145" spans="1:31" ht="12" customHeight="1" x14ac:dyDescent="0.25">
      <c r="A145" s="280"/>
      <c r="B145" s="280"/>
      <c r="C145" s="507"/>
      <c r="D145" s="507"/>
      <c r="E145" s="507"/>
      <c r="F145" s="507"/>
      <c r="G145" s="507"/>
      <c r="H145" s="280"/>
      <c r="I145" s="280"/>
      <c r="J145" s="280"/>
      <c r="K145" s="280"/>
      <c r="L145" s="280"/>
      <c r="M145" s="280"/>
      <c r="N145" s="280"/>
      <c r="O145" s="280"/>
      <c r="P145" s="280"/>
      <c r="Q145" s="280"/>
      <c r="R145" s="280"/>
      <c r="S145" s="280"/>
      <c r="T145" s="280"/>
      <c r="U145" s="280"/>
      <c r="V145" s="280"/>
      <c r="W145" s="280"/>
      <c r="X145" s="280"/>
      <c r="Y145" s="280"/>
      <c r="Z145" s="280"/>
      <c r="AA145" s="280"/>
      <c r="AB145" s="280"/>
      <c r="AC145" s="280"/>
      <c r="AD145" s="280"/>
      <c r="AE145" s="280"/>
    </row>
    <row r="146" spans="1:31" ht="12" customHeight="1" x14ac:dyDescent="0.25">
      <c r="A146" s="280"/>
      <c r="B146" s="280"/>
      <c r="C146" s="507"/>
      <c r="D146" s="507"/>
      <c r="E146" s="507"/>
      <c r="F146" s="507"/>
      <c r="G146" s="507"/>
      <c r="H146" s="280"/>
      <c r="I146" s="280"/>
      <c r="J146" s="280"/>
      <c r="K146" s="280"/>
      <c r="L146" s="280"/>
      <c r="M146" s="280"/>
      <c r="N146" s="280"/>
      <c r="O146" s="280"/>
      <c r="P146" s="280"/>
      <c r="Q146" s="280"/>
      <c r="R146" s="280"/>
      <c r="S146" s="280"/>
      <c r="T146" s="280"/>
      <c r="U146" s="280"/>
      <c r="V146" s="280"/>
      <c r="W146" s="280"/>
      <c r="X146" s="280"/>
      <c r="Y146" s="280"/>
      <c r="Z146" s="280"/>
      <c r="AA146" s="280"/>
      <c r="AB146" s="280"/>
      <c r="AC146" s="280"/>
      <c r="AD146" s="280"/>
      <c r="AE146" s="280"/>
    </row>
    <row r="147" spans="1:31" ht="12" customHeight="1" x14ac:dyDescent="0.25">
      <c r="A147" s="280"/>
      <c r="B147" s="280"/>
      <c r="C147" s="507"/>
      <c r="D147" s="507"/>
      <c r="E147" s="507"/>
      <c r="F147" s="507"/>
      <c r="G147" s="507"/>
      <c r="H147" s="280"/>
      <c r="I147" s="280"/>
      <c r="J147" s="280"/>
      <c r="K147" s="280"/>
      <c r="L147" s="280"/>
      <c r="M147" s="280"/>
      <c r="N147" s="280"/>
      <c r="O147" s="280"/>
      <c r="P147" s="280"/>
      <c r="Q147" s="280"/>
      <c r="R147" s="280"/>
      <c r="S147" s="280"/>
      <c r="T147" s="280"/>
      <c r="U147" s="280"/>
      <c r="V147" s="280"/>
      <c r="W147" s="280"/>
      <c r="X147" s="280"/>
      <c r="Y147" s="280"/>
      <c r="Z147" s="280"/>
      <c r="AA147" s="280"/>
      <c r="AB147" s="280"/>
      <c r="AC147" s="280"/>
      <c r="AD147" s="280"/>
      <c r="AE147" s="280"/>
    </row>
    <row r="148" spans="1:31" ht="12" customHeight="1" x14ac:dyDescent="0.25">
      <c r="A148" s="280"/>
      <c r="B148" s="280"/>
      <c r="C148" s="507"/>
      <c r="D148" s="507"/>
      <c r="E148" s="507"/>
      <c r="F148" s="507"/>
      <c r="G148" s="507"/>
      <c r="H148" s="280"/>
      <c r="I148" s="280"/>
      <c r="J148" s="280"/>
      <c r="K148" s="280"/>
      <c r="L148" s="280"/>
      <c r="M148" s="280"/>
      <c r="N148" s="280"/>
      <c r="O148" s="280"/>
      <c r="P148" s="280"/>
      <c r="Q148" s="280"/>
      <c r="R148" s="280"/>
      <c r="S148" s="280"/>
      <c r="T148" s="280"/>
      <c r="U148" s="280"/>
      <c r="V148" s="280"/>
      <c r="W148" s="280"/>
      <c r="X148" s="280"/>
      <c r="Y148" s="280"/>
      <c r="Z148" s="280"/>
      <c r="AA148" s="280"/>
      <c r="AB148" s="280"/>
      <c r="AC148" s="280"/>
      <c r="AD148" s="280"/>
      <c r="AE148" s="280"/>
    </row>
    <row r="149" spans="1:31" ht="12" customHeight="1" x14ac:dyDescent="0.25">
      <c r="A149" s="280"/>
      <c r="B149" s="280"/>
      <c r="C149" s="507"/>
      <c r="D149" s="507"/>
      <c r="E149" s="507"/>
      <c r="F149" s="507"/>
      <c r="G149" s="507"/>
      <c r="H149" s="280"/>
      <c r="I149" s="280"/>
      <c r="J149" s="280"/>
      <c r="K149" s="280"/>
      <c r="L149" s="280"/>
      <c r="M149" s="280"/>
      <c r="N149" s="280"/>
      <c r="O149" s="280"/>
      <c r="P149" s="280"/>
      <c r="Q149" s="280"/>
      <c r="R149" s="280"/>
      <c r="S149" s="280"/>
      <c r="T149" s="280"/>
      <c r="U149" s="280"/>
      <c r="V149" s="280"/>
      <c r="W149" s="280"/>
      <c r="X149" s="280"/>
      <c r="Y149" s="280"/>
      <c r="Z149" s="280"/>
      <c r="AA149" s="280"/>
      <c r="AB149" s="280"/>
      <c r="AC149" s="280"/>
      <c r="AD149" s="280"/>
      <c r="AE149" s="280"/>
    </row>
    <row r="150" spans="1:31" ht="12" customHeight="1" x14ac:dyDescent="0.25">
      <c r="A150" s="280"/>
      <c r="B150" s="280"/>
      <c r="C150" s="507"/>
      <c r="D150" s="507"/>
      <c r="E150" s="507"/>
      <c r="F150" s="507"/>
      <c r="G150" s="507"/>
      <c r="H150" s="280"/>
      <c r="I150" s="280"/>
      <c r="J150" s="280"/>
      <c r="K150" s="280"/>
      <c r="L150" s="280"/>
      <c r="M150" s="280"/>
      <c r="N150" s="280"/>
      <c r="O150" s="280"/>
      <c r="P150" s="280"/>
      <c r="Q150" s="280"/>
      <c r="R150" s="280"/>
      <c r="S150" s="280"/>
      <c r="T150" s="280"/>
      <c r="U150" s="280"/>
      <c r="V150" s="280"/>
      <c r="W150" s="280"/>
      <c r="X150" s="280"/>
      <c r="Y150" s="280"/>
      <c r="Z150" s="280"/>
      <c r="AA150" s="280"/>
      <c r="AB150" s="280"/>
      <c r="AC150" s="280"/>
      <c r="AD150" s="280"/>
      <c r="AE150" s="280"/>
    </row>
    <row r="151" spans="1:31" ht="12" customHeight="1" x14ac:dyDescent="0.25">
      <c r="A151" s="280"/>
      <c r="B151" s="280"/>
      <c r="C151" s="507"/>
      <c r="D151" s="507"/>
      <c r="E151" s="507"/>
      <c r="F151" s="507"/>
      <c r="G151" s="507"/>
      <c r="H151" s="280"/>
      <c r="I151" s="280"/>
      <c r="J151" s="280"/>
      <c r="K151" s="280"/>
      <c r="L151" s="280"/>
      <c r="M151" s="280"/>
      <c r="N151" s="280"/>
      <c r="O151" s="280"/>
      <c r="P151" s="280"/>
      <c r="Q151" s="280"/>
      <c r="R151" s="280"/>
      <c r="S151" s="280"/>
      <c r="T151" s="280"/>
      <c r="U151" s="280"/>
      <c r="V151" s="280"/>
      <c r="W151" s="280"/>
      <c r="X151" s="280"/>
      <c r="Y151" s="280"/>
      <c r="Z151" s="280"/>
      <c r="AA151" s="280"/>
      <c r="AB151" s="280"/>
      <c r="AC151" s="280"/>
      <c r="AD151" s="280"/>
      <c r="AE151" s="280"/>
    </row>
    <row r="152" spans="1:31" ht="12" customHeight="1" x14ac:dyDescent="0.25">
      <c r="A152" s="280"/>
      <c r="B152" s="280"/>
      <c r="C152" s="507"/>
      <c r="D152" s="507"/>
      <c r="E152" s="507"/>
      <c r="F152" s="507"/>
      <c r="G152" s="507"/>
      <c r="H152" s="280"/>
      <c r="I152" s="280"/>
      <c r="J152" s="280"/>
      <c r="K152" s="280"/>
      <c r="L152" s="280"/>
      <c r="M152" s="280"/>
      <c r="N152" s="280"/>
      <c r="O152" s="280"/>
      <c r="P152" s="280"/>
      <c r="Q152" s="280"/>
      <c r="R152" s="280"/>
      <c r="S152" s="280"/>
      <c r="T152" s="280"/>
      <c r="U152" s="280"/>
      <c r="V152" s="280"/>
      <c r="W152" s="280"/>
      <c r="X152" s="280"/>
      <c r="Y152" s="280"/>
      <c r="Z152" s="280"/>
      <c r="AA152" s="280"/>
      <c r="AB152" s="280"/>
      <c r="AC152" s="280"/>
      <c r="AD152" s="280"/>
      <c r="AE152" s="280"/>
    </row>
    <row r="153" spans="1:31" ht="12" customHeight="1" x14ac:dyDescent="0.25">
      <c r="A153" s="280"/>
      <c r="B153" s="280"/>
      <c r="C153" s="507"/>
      <c r="D153" s="507"/>
      <c r="E153" s="507"/>
      <c r="F153" s="507"/>
      <c r="G153" s="507"/>
      <c r="H153" s="280"/>
      <c r="I153" s="280"/>
      <c r="J153" s="280"/>
      <c r="K153" s="280"/>
      <c r="L153" s="280"/>
      <c r="M153" s="280"/>
      <c r="N153" s="280"/>
      <c r="O153" s="280"/>
      <c r="P153" s="280"/>
      <c r="Q153" s="280"/>
      <c r="R153" s="280"/>
      <c r="S153" s="280"/>
      <c r="T153" s="280"/>
      <c r="U153" s="280"/>
      <c r="V153" s="280"/>
      <c r="W153" s="280"/>
      <c r="X153" s="280"/>
      <c r="Y153" s="280"/>
      <c r="Z153" s="280"/>
      <c r="AA153" s="280"/>
      <c r="AB153" s="280"/>
      <c r="AC153" s="280"/>
      <c r="AD153" s="280"/>
      <c r="AE153" s="280"/>
    </row>
    <row r="154" spans="1:31" ht="12" customHeight="1" x14ac:dyDescent="0.25">
      <c r="A154" s="280"/>
      <c r="B154" s="280"/>
      <c r="C154" s="507"/>
      <c r="D154" s="507"/>
      <c r="E154" s="507"/>
      <c r="F154" s="507"/>
      <c r="G154" s="507"/>
      <c r="H154" s="280"/>
      <c r="I154" s="280"/>
      <c r="J154" s="280"/>
      <c r="K154" s="280"/>
      <c r="L154" s="280"/>
      <c r="M154" s="280"/>
      <c r="N154" s="280"/>
      <c r="O154" s="280"/>
      <c r="P154" s="280"/>
      <c r="Q154" s="280"/>
      <c r="R154" s="280"/>
      <c r="S154" s="280"/>
      <c r="T154" s="280"/>
      <c r="U154" s="280"/>
      <c r="V154" s="280"/>
      <c r="W154" s="280"/>
      <c r="X154" s="280"/>
      <c r="Y154" s="280"/>
      <c r="Z154" s="280"/>
      <c r="AA154" s="280"/>
      <c r="AB154" s="280"/>
      <c r="AC154" s="280"/>
      <c r="AD154" s="280"/>
      <c r="AE154" s="280"/>
    </row>
    <row r="155" spans="1:31" ht="12" customHeight="1" x14ac:dyDescent="0.25">
      <c r="A155" s="280"/>
      <c r="B155" s="280"/>
      <c r="C155" s="507"/>
      <c r="D155" s="507"/>
      <c r="E155" s="507"/>
      <c r="F155" s="507"/>
      <c r="G155" s="507"/>
      <c r="H155" s="280"/>
      <c r="I155" s="280"/>
      <c r="J155" s="280"/>
      <c r="K155" s="280"/>
      <c r="L155" s="280"/>
      <c r="M155" s="280"/>
      <c r="N155" s="280"/>
      <c r="O155" s="280"/>
      <c r="P155" s="280"/>
      <c r="Q155" s="280"/>
      <c r="R155" s="280"/>
      <c r="S155" s="280"/>
      <c r="T155" s="280"/>
      <c r="U155" s="280"/>
      <c r="V155" s="280"/>
      <c r="W155" s="280"/>
      <c r="X155" s="280"/>
      <c r="Y155" s="280"/>
      <c r="Z155" s="280"/>
      <c r="AA155" s="280"/>
      <c r="AB155" s="280"/>
      <c r="AC155" s="280"/>
      <c r="AD155" s="280"/>
      <c r="AE155" s="280"/>
    </row>
    <row r="156" spans="1:31" ht="12" customHeight="1" x14ac:dyDescent="0.25">
      <c r="A156" s="280"/>
      <c r="B156" s="280"/>
      <c r="C156" s="507"/>
      <c r="D156" s="507"/>
      <c r="E156" s="507"/>
      <c r="F156" s="507"/>
      <c r="G156" s="507"/>
      <c r="H156" s="280"/>
      <c r="I156" s="280"/>
      <c r="J156" s="280"/>
      <c r="K156" s="280"/>
      <c r="L156" s="280"/>
      <c r="M156" s="280"/>
      <c r="N156" s="280"/>
      <c r="O156" s="280"/>
      <c r="P156" s="280"/>
      <c r="Q156" s="280"/>
      <c r="R156" s="280"/>
      <c r="S156" s="280"/>
      <c r="T156" s="280"/>
      <c r="U156" s="280"/>
      <c r="V156" s="280"/>
      <c r="W156" s="280"/>
      <c r="X156" s="280"/>
      <c r="Y156" s="280"/>
      <c r="Z156" s="280"/>
      <c r="AA156" s="280"/>
      <c r="AB156" s="280"/>
      <c r="AC156" s="280"/>
      <c r="AD156" s="280"/>
      <c r="AE156" s="280"/>
    </row>
    <row r="157" spans="1:31" ht="12" customHeight="1" x14ac:dyDescent="0.25">
      <c r="A157" s="280"/>
      <c r="B157" s="280"/>
      <c r="C157" s="507"/>
      <c r="D157" s="507"/>
      <c r="E157" s="507"/>
      <c r="F157" s="507"/>
      <c r="G157" s="507"/>
      <c r="H157" s="280"/>
      <c r="I157" s="280"/>
      <c r="J157" s="280"/>
      <c r="K157" s="280"/>
      <c r="L157" s="280"/>
      <c r="M157" s="280"/>
      <c r="N157" s="280"/>
      <c r="O157" s="280"/>
      <c r="P157" s="280"/>
      <c r="Q157" s="280"/>
      <c r="R157" s="280"/>
      <c r="S157" s="280"/>
      <c r="T157" s="280"/>
      <c r="U157" s="280"/>
      <c r="V157" s="280"/>
      <c r="W157" s="280"/>
      <c r="X157" s="280"/>
      <c r="Y157" s="280"/>
      <c r="Z157" s="280"/>
      <c r="AA157" s="280"/>
      <c r="AB157" s="280"/>
      <c r="AC157" s="280"/>
      <c r="AD157" s="280"/>
      <c r="AE157" s="280"/>
    </row>
    <row r="158" spans="1:31" ht="12" customHeight="1" x14ac:dyDescent="0.25">
      <c r="A158" s="280"/>
      <c r="B158" s="280"/>
      <c r="C158" s="507"/>
      <c r="D158" s="507"/>
      <c r="E158" s="507"/>
      <c r="F158" s="507"/>
      <c r="G158" s="507"/>
      <c r="H158" s="280"/>
      <c r="I158" s="280"/>
      <c r="J158" s="280"/>
      <c r="K158" s="280"/>
      <c r="L158" s="280"/>
      <c r="M158" s="280"/>
      <c r="N158" s="280"/>
      <c r="O158" s="280"/>
      <c r="P158" s="280"/>
      <c r="Q158" s="280"/>
      <c r="R158" s="280"/>
      <c r="S158" s="280"/>
      <c r="T158" s="280"/>
      <c r="U158" s="280"/>
      <c r="V158" s="280"/>
      <c r="W158" s="280"/>
      <c r="X158" s="280"/>
      <c r="Y158" s="280"/>
      <c r="Z158" s="280"/>
      <c r="AA158" s="280"/>
      <c r="AB158" s="280"/>
      <c r="AC158" s="280"/>
      <c r="AD158" s="280"/>
      <c r="AE158" s="280"/>
    </row>
    <row r="159" spans="1:31" ht="12" customHeight="1" x14ac:dyDescent="0.25">
      <c r="A159" s="280"/>
      <c r="B159" s="280"/>
      <c r="C159" s="507"/>
      <c r="D159" s="507"/>
      <c r="E159" s="507"/>
      <c r="F159" s="507"/>
      <c r="G159" s="507"/>
      <c r="H159" s="280"/>
      <c r="I159" s="280"/>
      <c r="J159" s="280"/>
      <c r="K159" s="280"/>
      <c r="L159" s="280"/>
      <c r="M159" s="280"/>
      <c r="N159" s="280"/>
      <c r="O159" s="280"/>
      <c r="P159" s="280"/>
      <c r="Q159" s="280"/>
      <c r="R159" s="280"/>
      <c r="S159" s="280"/>
      <c r="T159" s="280"/>
      <c r="U159" s="280"/>
      <c r="V159" s="280"/>
      <c r="W159" s="280"/>
      <c r="X159" s="280"/>
      <c r="Y159" s="280"/>
      <c r="Z159" s="280"/>
      <c r="AA159" s="280"/>
      <c r="AB159" s="280"/>
      <c r="AC159" s="280"/>
      <c r="AD159" s="280"/>
      <c r="AE159" s="280"/>
    </row>
    <row r="160" spans="1:31" ht="12" customHeight="1" x14ac:dyDescent="0.25">
      <c r="A160" s="280"/>
      <c r="B160" s="280"/>
      <c r="C160" s="507"/>
      <c r="D160" s="507"/>
      <c r="E160" s="507"/>
      <c r="F160" s="507"/>
      <c r="G160" s="507"/>
      <c r="H160" s="280"/>
      <c r="I160" s="280"/>
      <c r="J160" s="280"/>
      <c r="K160" s="280"/>
      <c r="L160" s="280"/>
      <c r="M160" s="280"/>
      <c r="N160" s="280"/>
      <c r="O160" s="280"/>
      <c r="P160" s="280"/>
      <c r="Q160" s="280"/>
      <c r="R160" s="280"/>
      <c r="S160" s="280"/>
      <c r="T160" s="280"/>
      <c r="U160" s="280"/>
      <c r="V160" s="280"/>
      <c r="W160" s="280"/>
      <c r="X160" s="280"/>
      <c r="Y160" s="280"/>
      <c r="Z160" s="280"/>
      <c r="AA160" s="280"/>
      <c r="AB160" s="280"/>
      <c r="AC160" s="280"/>
      <c r="AD160" s="280"/>
      <c r="AE160" s="280"/>
    </row>
    <row r="161" spans="1:31" ht="12" customHeight="1" x14ac:dyDescent="0.25">
      <c r="A161" s="280"/>
      <c r="B161" s="280"/>
      <c r="C161" s="507"/>
      <c r="D161" s="507"/>
      <c r="E161" s="507"/>
      <c r="F161" s="507"/>
      <c r="G161" s="507"/>
      <c r="H161" s="280"/>
      <c r="I161" s="280"/>
      <c r="J161" s="280"/>
      <c r="K161" s="280"/>
      <c r="L161" s="280"/>
      <c r="M161" s="280"/>
      <c r="N161" s="280"/>
      <c r="O161" s="280"/>
      <c r="P161" s="280"/>
      <c r="Q161" s="280"/>
      <c r="R161" s="280"/>
      <c r="S161" s="280"/>
      <c r="T161" s="280"/>
      <c r="U161" s="280"/>
      <c r="V161" s="280"/>
      <c r="W161" s="280"/>
      <c r="X161" s="280"/>
      <c r="Y161" s="280"/>
      <c r="Z161" s="280"/>
      <c r="AA161" s="280"/>
      <c r="AB161" s="280"/>
      <c r="AC161" s="280"/>
      <c r="AD161" s="280"/>
      <c r="AE161" s="280"/>
    </row>
    <row r="162" spans="1:31" ht="12" customHeight="1" x14ac:dyDescent="0.25">
      <c r="A162" s="280"/>
      <c r="B162" s="280"/>
      <c r="C162" s="507"/>
      <c r="D162" s="507"/>
      <c r="E162" s="507"/>
      <c r="F162" s="507"/>
      <c r="G162" s="507"/>
      <c r="H162" s="280"/>
      <c r="I162" s="280"/>
      <c r="J162" s="280"/>
      <c r="K162" s="280"/>
      <c r="L162" s="280"/>
      <c r="M162" s="280"/>
      <c r="N162" s="280"/>
      <c r="O162" s="280"/>
      <c r="P162" s="280"/>
      <c r="Q162" s="280"/>
      <c r="R162" s="280"/>
      <c r="S162" s="280"/>
      <c r="T162" s="280"/>
      <c r="U162" s="280"/>
      <c r="V162" s="280"/>
      <c r="W162" s="280"/>
      <c r="X162" s="280"/>
      <c r="Y162" s="280"/>
      <c r="Z162" s="280"/>
      <c r="AA162" s="280"/>
      <c r="AB162" s="280"/>
      <c r="AC162" s="280"/>
      <c r="AD162" s="280"/>
      <c r="AE162" s="280"/>
    </row>
    <row r="163" spans="1:31" ht="12" customHeight="1" x14ac:dyDescent="0.25">
      <c r="A163" s="280"/>
      <c r="B163" s="280"/>
      <c r="C163" s="507"/>
      <c r="D163" s="507"/>
      <c r="E163" s="507"/>
      <c r="F163" s="507"/>
      <c r="G163" s="507"/>
      <c r="H163" s="280"/>
      <c r="I163" s="280"/>
      <c r="J163" s="280"/>
      <c r="K163" s="280"/>
      <c r="L163" s="280"/>
      <c r="M163" s="280"/>
      <c r="N163" s="280"/>
      <c r="O163" s="280"/>
      <c r="P163" s="280"/>
      <c r="Q163" s="280"/>
      <c r="R163" s="280"/>
      <c r="S163" s="280"/>
      <c r="T163" s="280"/>
      <c r="U163" s="280"/>
      <c r="V163" s="280"/>
      <c r="W163" s="280"/>
      <c r="X163" s="280"/>
      <c r="Y163" s="280"/>
      <c r="Z163" s="280"/>
      <c r="AA163" s="280"/>
      <c r="AB163" s="280"/>
      <c r="AC163" s="280"/>
      <c r="AD163" s="280"/>
      <c r="AE163" s="280"/>
    </row>
    <row r="164" spans="1:31" ht="12" customHeight="1" x14ac:dyDescent="0.25">
      <c r="A164" s="280"/>
      <c r="B164" s="280"/>
      <c r="C164" s="507"/>
      <c r="D164" s="507"/>
      <c r="E164" s="507"/>
      <c r="F164" s="507"/>
      <c r="G164" s="507"/>
      <c r="H164" s="280"/>
      <c r="I164" s="280"/>
      <c r="J164" s="280"/>
      <c r="K164" s="280"/>
      <c r="L164" s="280"/>
      <c r="M164" s="280"/>
      <c r="N164" s="280"/>
      <c r="O164" s="280"/>
      <c r="P164" s="280"/>
      <c r="Q164" s="280"/>
      <c r="R164" s="280"/>
      <c r="S164" s="280"/>
      <c r="T164" s="280"/>
      <c r="U164" s="280"/>
      <c r="V164" s="280"/>
      <c r="W164" s="280"/>
      <c r="X164" s="280"/>
      <c r="Y164" s="280"/>
      <c r="Z164" s="280"/>
      <c r="AA164" s="280"/>
      <c r="AB164" s="280"/>
      <c r="AC164" s="280"/>
      <c r="AD164" s="280"/>
      <c r="AE164" s="280"/>
    </row>
    <row r="165" spans="1:31" ht="12" customHeight="1" x14ac:dyDescent="0.25">
      <c r="A165" s="280"/>
      <c r="B165" s="280"/>
      <c r="C165" s="507"/>
      <c r="D165" s="507"/>
      <c r="E165" s="507"/>
      <c r="F165" s="507"/>
      <c r="G165" s="507"/>
      <c r="H165" s="280"/>
      <c r="I165" s="280"/>
      <c r="J165" s="280"/>
      <c r="K165" s="280"/>
      <c r="L165" s="280"/>
      <c r="M165" s="280"/>
      <c r="N165" s="280"/>
      <c r="O165" s="280"/>
      <c r="P165" s="280"/>
      <c r="Q165" s="280"/>
      <c r="R165" s="280"/>
      <c r="S165" s="280"/>
      <c r="T165" s="280"/>
      <c r="U165" s="280"/>
      <c r="V165" s="280"/>
      <c r="W165" s="280"/>
      <c r="X165" s="280"/>
      <c r="Y165" s="280"/>
      <c r="Z165" s="280"/>
      <c r="AA165" s="280"/>
      <c r="AB165" s="280"/>
      <c r="AC165" s="280"/>
      <c r="AD165" s="280"/>
      <c r="AE165" s="280"/>
    </row>
    <row r="166" spans="1:31" ht="12" customHeight="1" x14ac:dyDescent="0.25">
      <c r="A166" s="280"/>
      <c r="B166" s="280"/>
      <c r="C166" s="507"/>
      <c r="D166" s="507"/>
      <c r="E166" s="507"/>
      <c r="F166" s="507"/>
      <c r="G166" s="507"/>
      <c r="H166" s="280"/>
      <c r="I166" s="280"/>
      <c r="J166" s="280"/>
      <c r="K166" s="280"/>
      <c r="L166" s="280"/>
      <c r="M166" s="280"/>
      <c r="N166" s="280"/>
      <c r="O166" s="280"/>
      <c r="P166" s="280"/>
      <c r="Q166" s="280"/>
      <c r="R166" s="280"/>
      <c r="S166" s="280"/>
      <c r="T166" s="280"/>
      <c r="U166" s="280"/>
      <c r="V166" s="280"/>
      <c r="W166" s="280"/>
      <c r="X166" s="280"/>
      <c r="Y166" s="280"/>
      <c r="Z166" s="280"/>
      <c r="AA166" s="280"/>
      <c r="AB166" s="280"/>
      <c r="AC166" s="280"/>
      <c r="AD166" s="280"/>
      <c r="AE166" s="280"/>
    </row>
    <row r="167" spans="1:31" ht="12" customHeight="1" x14ac:dyDescent="0.25">
      <c r="A167" s="280"/>
      <c r="B167" s="280"/>
      <c r="C167" s="507"/>
      <c r="D167" s="507"/>
      <c r="E167" s="507"/>
      <c r="F167" s="507"/>
      <c r="G167" s="507"/>
      <c r="H167" s="280"/>
      <c r="I167" s="280"/>
      <c r="J167" s="280"/>
      <c r="K167" s="280"/>
      <c r="L167" s="280"/>
      <c r="M167" s="280"/>
      <c r="N167" s="280"/>
      <c r="O167" s="280"/>
      <c r="P167" s="280"/>
      <c r="Q167" s="280"/>
      <c r="R167" s="280"/>
      <c r="S167" s="280"/>
      <c r="T167" s="280"/>
      <c r="U167" s="280"/>
      <c r="V167" s="280"/>
      <c r="W167" s="280"/>
      <c r="X167" s="280"/>
      <c r="Y167" s="280"/>
      <c r="Z167" s="280"/>
      <c r="AA167" s="280"/>
      <c r="AB167" s="280"/>
      <c r="AC167" s="280"/>
      <c r="AD167" s="280"/>
      <c r="AE167" s="280"/>
    </row>
    <row r="168" spans="1:31" ht="12" customHeight="1" x14ac:dyDescent="0.25">
      <c r="A168" s="280"/>
      <c r="B168" s="280"/>
      <c r="C168" s="507"/>
      <c r="D168" s="507"/>
      <c r="E168" s="507"/>
      <c r="F168" s="507"/>
      <c r="G168" s="507"/>
      <c r="H168" s="280"/>
      <c r="I168" s="280"/>
      <c r="J168" s="280"/>
      <c r="K168" s="280"/>
      <c r="L168" s="280"/>
      <c r="M168" s="280"/>
      <c r="N168" s="280"/>
      <c r="O168" s="280"/>
      <c r="P168" s="280"/>
      <c r="Q168" s="280"/>
      <c r="R168" s="280"/>
      <c r="S168" s="280"/>
      <c r="T168" s="280"/>
      <c r="U168" s="280"/>
      <c r="V168" s="280"/>
      <c r="W168" s="280"/>
      <c r="X168" s="280"/>
      <c r="Y168" s="280"/>
      <c r="Z168" s="280"/>
      <c r="AA168" s="280"/>
      <c r="AB168" s="280"/>
      <c r="AC168" s="280"/>
      <c r="AD168" s="280"/>
      <c r="AE168" s="280"/>
    </row>
    <row r="169" spans="1:31" ht="12" customHeight="1" x14ac:dyDescent="0.25">
      <c r="A169" s="280"/>
      <c r="B169" s="280"/>
      <c r="C169" s="507"/>
      <c r="D169" s="507"/>
      <c r="E169" s="507"/>
      <c r="F169" s="507"/>
      <c r="G169" s="507"/>
      <c r="H169" s="280"/>
      <c r="I169" s="280"/>
      <c r="J169" s="280"/>
      <c r="K169" s="280"/>
      <c r="L169" s="280"/>
      <c r="M169" s="280"/>
      <c r="N169" s="280"/>
      <c r="O169" s="280"/>
      <c r="P169" s="280"/>
      <c r="Q169" s="280"/>
      <c r="R169" s="280"/>
      <c r="S169" s="280"/>
      <c r="T169" s="280"/>
      <c r="U169" s="280"/>
      <c r="V169" s="280"/>
      <c r="W169" s="280"/>
      <c r="X169" s="280"/>
      <c r="Y169" s="280"/>
      <c r="Z169" s="280"/>
      <c r="AA169" s="280"/>
      <c r="AB169" s="280"/>
      <c r="AC169" s="280"/>
      <c r="AD169" s="280"/>
      <c r="AE169" s="280"/>
    </row>
    <row r="170" spans="1:31" ht="12" customHeight="1" x14ac:dyDescent="0.25">
      <c r="A170" s="280"/>
      <c r="B170" s="280"/>
      <c r="C170" s="507"/>
      <c r="D170" s="507"/>
      <c r="E170" s="507"/>
      <c r="F170" s="507"/>
      <c r="G170" s="507"/>
      <c r="H170" s="280"/>
      <c r="I170" s="280"/>
      <c r="J170" s="280"/>
      <c r="K170" s="280"/>
      <c r="L170" s="280"/>
      <c r="M170" s="280"/>
      <c r="N170" s="280"/>
      <c r="O170" s="280"/>
      <c r="P170" s="280"/>
      <c r="Q170" s="280"/>
      <c r="R170" s="280"/>
      <c r="S170" s="280"/>
      <c r="T170" s="280"/>
      <c r="U170" s="280"/>
      <c r="V170" s="280"/>
      <c r="W170" s="280"/>
      <c r="X170" s="280"/>
      <c r="Y170" s="280"/>
      <c r="Z170" s="280"/>
      <c r="AA170" s="280"/>
      <c r="AB170" s="280"/>
      <c r="AC170" s="280"/>
      <c r="AD170" s="280"/>
      <c r="AE170" s="280"/>
    </row>
    <row r="171" spans="1:31" ht="12" customHeight="1" x14ac:dyDescent="0.25">
      <c r="A171" s="280"/>
      <c r="B171" s="280"/>
      <c r="C171" s="507"/>
      <c r="D171" s="507"/>
      <c r="E171" s="507"/>
      <c r="F171" s="507"/>
      <c r="G171" s="507"/>
      <c r="H171" s="280"/>
      <c r="I171" s="280"/>
      <c r="J171" s="280"/>
      <c r="K171" s="280"/>
      <c r="L171" s="280"/>
      <c r="M171" s="280"/>
      <c r="N171" s="280"/>
      <c r="O171" s="280"/>
      <c r="P171" s="280"/>
      <c r="Q171" s="280"/>
      <c r="R171" s="280"/>
      <c r="S171" s="280"/>
      <c r="T171" s="280"/>
      <c r="U171" s="280"/>
      <c r="V171" s="280"/>
      <c r="W171" s="280"/>
      <c r="X171" s="280"/>
      <c r="Y171" s="280"/>
      <c r="Z171" s="280"/>
      <c r="AA171" s="280"/>
      <c r="AB171" s="280"/>
      <c r="AC171" s="280"/>
      <c r="AD171" s="280"/>
      <c r="AE171" s="280"/>
    </row>
    <row r="172" spans="1:31" ht="12" customHeight="1" x14ac:dyDescent="0.25">
      <c r="A172" s="280"/>
      <c r="B172" s="280"/>
      <c r="C172" s="507"/>
      <c r="D172" s="507"/>
      <c r="E172" s="507"/>
      <c r="F172" s="507"/>
      <c r="G172" s="507"/>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row>
    <row r="173" spans="1:31" ht="12" customHeight="1" x14ac:dyDescent="0.25">
      <c r="A173" s="280"/>
      <c r="B173" s="280"/>
      <c r="C173" s="507"/>
      <c r="D173" s="507"/>
      <c r="E173" s="507"/>
      <c r="F173" s="507"/>
      <c r="G173" s="507"/>
      <c r="H173" s="280"/>
      <c r="I173" s="280"/>
      <c r="J173" s="280"/>
      <c r="K173" s="280"/>
      <c r="L173" s="280"/>
      <c r="M173" s="280"/>
      <c r="N173" s="280"/>
      <c r="O173" s="280"/>
      <c r="P173" s="280"/>
      <c r="Q173" s="280"/>
      <c r="R173" s="280"/>
      <c r="S173" s="280"/>
      <c r="T173" s="280"/>
      <c r="U173" s="280"/>
      <c r="V173" s="280"/>
      <c r="W173" s="280"/>
      <c r="X173" s="280"/>
      <c r="Y173" s="280"/>
      <c r="Z173" s="280"/>
      <c r="AA173" s="280"/>
      <c r="AB173" s="280"/>
      <c r="AC173" s="280"/>
      <c r="AD173" s="280"/>
      <c r="AE173" s="280"/>
    </row>
    <row r="174" spans="1:31" ht="12" customHeight="1" x14ac:dyDescent="0.25">
      <c r="A174" s="280"/>
      <c r="B174" s="280"/>
      <c r="C174" s="507"/>
      <c r="D174" s="507"/>
      <c r="E174" s="507"/>
      <c r="F174" s="507"/>
      <c r="G174" s="507"/>
      <c r="H174" s="280"/>
      <c r="I174" s="280"/>
      <c r="J174" s="280"/>
      <c r="K174" s="280"/>
      <c r="L174" s="280"/>
      <c r="M174" s="280"/>
      <c r="N174" s="280"/>
      <c r="O174" s="280"/>
      <c r="P174" s="280"/>
      <c r="Q174" s="280"/>
      <c r="R174" s="280"/>
      <c r="S174" s="280"/>
      <c r="T174" s="280"/>
      <c r="U174" s="280"/>
      <c r="V174" s="280"/>
      <c r="W174" s="280"/>
      <c r="X174" s="280"/>
      <c r="Y174" s="280"/>
      <c r="Z174" s="280"/>
      <c r="AA174" s="280"/>
      <c r="AB174" s="280"/>
      <c r="AC174" s="280"/>
      <c r="AD174" s="280"/>
      <c r="AE174" s="280"/>
    </row>
    <row r="175" spans="1:31" ht="12" customHeight="1" x14ac:dyDescent="0.25">
      <c r="A175" s="280"/>
      <c r="B175" s="280"/>
      <c r="C175" s="507"/>
      <c r="D175" s="507"/>
      <c r="E175" s="507"/>
      <c r="F175" s="507"/>
      <c r="G175" s="507"/>
      <c r="H175" s="280"/>
      <c r="I175" s="280"/>
      <c r="J175" s="280"/>
      <c r="K175" s="280"/>
      <c r="L175" s="280"/>
      <c r="M175" s="280"/>
      <c r="N175" s="280"/>
      <c r="O175" s="280"/>
      <c r="P175" s="280"/>
      <c r="Q175" s="280"/>
      <c r="R175" s="280"/>
      <c r="S175" s="280"/>
      <c r="T175" s="280"/>
      <c r="U175" s="280"/>
      <c r="V175" s="280"/>
      <c r="W175" s="280"/>
      <c r="X175" s="280"/>
      <c r="Y175" s="280"/>
      <c r="Z175" s="280"/>
      <c r="AA175" s="280"/>
      <c r="AB175" s="280"/>
      <c r="AC175" s="280"/>
      <c r="AD175" s="280"/>
      <c r="AE175" s="280"/>
    </row>
    <row r="176" spans="1:31" ht="12" customHeight="1" x14ac:dyDescent="0.25">
      <c r="A176" s="280"/>
      <c r="B176" s="280"/>
      <c r="C176" s="507"/>
      <c r="D176" s="507"/>
      <c r="E176" s="507"/>
      <c r="F176" s="507"/>
      <c r="G176" s="507"/>
      <c r="H176" s="280"/>
      <c r="I176" s="280"/>
      <c r="J176" s="280"/>
      <c r="K176" s="280"/>
      <c r="L176" s="280"/>
      <c r="M176" s="280"/>
      <c r="N176" s="280"/>
      <c r="O176" s="280"/>
      <c r="P176" s="280"/>
      <c r="Q176" s="280"/>
      <c r="R176" s="280"/>
      <c r="S176" s="280"/>
      <c r="T176" s="280"/>
      <c r="U176" s="280"/>
      <c r="V176" s="280"/>
      <c r="W176" s="280"/>
      <c r="X176" s="280"/>
      <c r="Y176" s="280"/>
      <c r="Z176" s="280"/>
      <c r="AA176" s="280"/>
      <c r="AB176" s="280"/>
      <c r="AC176" s="280"/>
      <c r="AD176" s="280"/>
      <c r="AE176" s="280"/>
    </row>
    <row r="177" spans="1:31" ht="12" customHeight="1" x14ac:dyDescent="0.25">
      <c r="A177" s="280"/>
      <c r="B177" s="280"/>
      <c r="C177" s="507"/>
      <c r="D177" s="507"/>
      <c r="E177" s="507"/>
      <c r="F177" s="507"/>
      <c r="G177" s="507"/>
      <c r="H177" s="280"/>
      <c r="I177" s="280"/>
      <c r="J177" s="280"/>
      <c r="K177" s="280"/>
      <c r="L177" s="280"/>
      <c r="M177" s="280"/>
      <c r="N177" s="280"/>
      <c r="O177" s="280"/>
      <c r="P177" s="280"/>
      <c r="Q177" s="280"/>
      <c r="R177" s="280"/>
      <c r="S177" s="280"/>
      <c r="T177" s="280"/>
      <c r="U177" s="280"/>
      <c r="V177" s="280"/>
      <c r="W177" s="280"/>
      <c r="X177" s="280"/>
      <c r="Y177" s="280"/>
      <c r="Z177" s="280"/>
      <c r="AA177" s="280"/>
      <c r="AB177" s="280"/>
      <c r="AC177" s="280"/>
      <c r="AD177" s="280"/>
      <c r="AE177" s="280"/>
    </row>
    <row r="178" spans="1:31" ht="12" customHeight="1" x14ac:dyDescent="0.25">
      <c r="A178" s="280"/>
      <c r="B178" s="280"/>
      <c r="C178" s="507"/>
      <c r="D178" s="507"/>
      <c r="E178" s="507"/>
      <c r="F178" s="507"/>
      <c r="G178" s="507"/>
      <c r="H178" s="280"/>
      <c r="I178" s="280"/>
      <c r="J178" s="280"/>
      <c r="K178" s="280"/>
      <c r="L178" s="280"/>
      <c r="M178" s="280"/>
      <c r="N178" s="280"/>
      <c r="O178" s="280"/>
      <c r="P178" s="280"/>
      <c r="Q178" s="280"/>
      <c r="R178" s="280"/>
      <c r="S178" s="280"/>
      <c r="T178" s="280"/>
      <c r="U178" s="280"/>
      <c r="V178" s="280"/>
      <c r="W178" s="280"/>
      <c r="X178" s="280"/>
      <c r="Y178" s="280"/>
      <c r="Z178" s="280"/>
      <c r="AA178" s="280"/>
      <c r="AB178" s="280"/>
      <c r="AC178" s="280"/>
      <c r="AD178" s="280"/>
      <c r="AE178" s="280"/>
    </row>
    <row r="179" spans="1:31" ht="12" customHeight="1" x14ac:dyDescent="0.25">
      <c r="A179" s="280"/>
      <c r="B179" s="280"/>
      <c r="C179" s="507"/>
      <c r="D179" s="507"/>
      <c r="E179" s="507"/>
      <c r="F179" s="507"/>
      <c r="G179" s="507"/>
      <c r="H179" s="280"/>
      <c r="I179" s="280"/>
      <c r="J179" s="280"/>
      <c r="K179" s="280"/>
      <c r="L179" s="280"/>
      <c r="M179" s="280"/>
      <c r="N179" s="280"/>
      <c r="O179" s="280"/>
      <c r="P179" s="280"/>
      <c r="Q179" s="280"/>
      <c r="R179" s="280"/>
      <c r="S179" s="280"/>
      <c r="T179" s="280"/>
      <c r="U179" s="280"/>
      <c r="V179" s="280"/>
      <c r="W179" s="280"/>
      <c r="X179" s="280"/>
      <c r="Y179" s="280"/>
      <c r="Z179" s="280"/>
      <c r="AA179" s="280"/>
      <c r="AB179" s="280"/>
      <c r="AC179" s="280"/>
      <c r="AD179" s="280"/>
      <c r="AE179" s="280"/>
    </row>
    <row r="180" spans="1:31" ht="12" customHeight="1" x14ac:dyDescent="0.25">
      <c r="A180" s="280"/>
      <c r="B180" s="280"/>
      <c r="C180" s="507"/>
      <c r="D180" s="507"/>
      <c r="E180" s="507"/>
      <c r="F180" s="507"/>
      <c r="G180" s="507"/>
      <c r="H180" s="280"/>
      <c r="I180" s="280"/>
      <c r="J180" s="280"/>
      <c r="K180" s="280"/>
      <c r="L180" s="280"/>
      <c r="M180" s="280"/>
      <c r="N180" s="280"/>
      <c r="O180" s="280"/>
      <c r="P180" s="280"/>
      <c r="Q180" s="280"/>
      <c r="R180" s="280"/>
      <c r="S180" s="280"/>
      <c r="T180" s="280"/>
      <c r="U180" s="280"/>
      <c r="V180" s="280"/>
      <c r="W180" s="280"/>
      <c r="X180" s="280"/>
      <c r="Y180" s="280"/>
      <c r="Z180" s="280"/>
      <c r="AA180" s="280"/>
      <c r="AB180" s="280"/>
      <c r="AC180" s="280"/>
      <c r="AD180" s="280"/>
      <c r="AE180" s="280"/>
    </row>
    <row r="181" spans="1:31" ht="12" customHeight="1" x14ac:dyDescent="0.25">
      <c r="A181" s="280"/>
      <c r="B181" s="280"/>
      <c r="C181" s="507"/>
      <c r="D181" s="507"/>
      <c r="E181" s="507"/>
      <c r="F181" s="507"/>
      <c r="G181" s="507"/>
      <c r="H181" s="280"/>
      <c r="I181" s="280"/>
      <c r="J181" s="280"/>
      <c r="K181" s="280"/>
      <c r="L181" s="280"/>
      <c r="M181" s="280"/>
      <c r="N181" s="280"/>
      <c r="O181" s="280"/>
      <c r="P181" s="280"/>
      <c r="Q181" s="280"/>
      <c r="R181" s="280"/>
      <c r="S181" s="280"/>
      <c r="T181" s="280"/>
      <c r="U181" s="280"/>
      <c r="V181" s="280"/>
      <c r="W181" s="280"/>
      <c r="X181" s="280"/>
      <c r="Y181" s="280"/>
      <c r="Z181" s="280"/>
      <c r="AA181" s="280"/>
      <c r="AB181" s="280"/>
      <c r="AC181" s="280"/>
      <c r="AD181" s="280"/>
      <c r="AE181" s="280"/>
    </row>
    <row r="182" spans="1:31" ht="12" customHeight="1" x14ac:dyDescent="0.25">
      <c r="A182" s="280"/>
      <c r="B182" s="280"/>
      <c r="C182" s="507"/>
      <c r="D182" s="507"/>
      <c r="E182" s="507"/>
      <c r="F182" s="507"/>
      <c r="G182" s="507"/>
      <c r="H182" s="280"/>
      <c r="I182" s="280"/>
      <c r="J182" s="280"/>
      <c r="K182" s="280"/>
      <c r="L182" s="280"/>
      <c r="M182" s="280"/>
      <c r="N182" s="280"/>
      <c r="O182" s="280"/>
      <c r="P182" s="280"/>
      <c r="Q182" s="280"/>
      <c r="R182" s="280"/>
      <c r="S182" s="280"/>
      <c r="T182" s="280"/>
      <c r="U182" s="280"/>
      <c r="V182" s="280"/>
      <c r="W182" s="280"/>
      <c r="X182" s="280"/>
      <c r="Y182" s="280"/>
      <c r="Z182" s="280"/>
      <c r="AA182" s="280"/>
      <c r="AB182" s="280"/>
      <c r="AC182" s="280"/>
      <c r="AD182" s="280"/>
      <c r="AE182" s="280"/>
    </row>
    <row r="183" spans="1:31" ht="12" customHeight="1" x14ac:dyDescent="0.25">
      <c r="A183" s="280"/>
      <c r="B183" s="280"/>
      <c r="C183" s="507"/>
      <c r="D183" s="507"/>
      <c r="E183" s="507"/>
      <c r="F183" s="507"/>
      <c r="G183" s="507"/>
      <c r="H183" s="280"/>
      <c r="I183" s="280"/>
      <c r="J183" s="280"/>
      <c r="K183" s="280"/>
      <c r="L183" s="280"/>
      <c r="M183" s="280"/>
      <c r="N183" s="280"/>
      <c r="O183" s="280"/>
      <c r="P183" s="280"/>
      <c r="Q183" s="280"/>
      <c r="R183" s="280"/>
      <c r="S183" s="280"/>
      <c r="T183" s="280"/>
      <c r="U183" s="280"/>
      <c r="V183" s="280"/>
      <c r="W183" s="280"/>
      <c r="X183" s="280"/>
      <c r="Y183" s="280"/>
      <c r="Z183" s="280"/>
      <c r="AA183" s="280"/>
      <c r="AB183" s="280"/>
      <c r="AC183" s="280"/>
      <c r="AD183" s="280"/>
      <c r="AE183" s="280"/>
    </row>
    <row r="184" spans="1:31" ht="12" customHeight="1" x14ac:dyDescent="0.25">
      <c r="A184" s="280"/>
      <c r="B184" s="280"/>
      <c r="C184" s="507"/>
      <c r="D184" s="507"/>
      <c r="E184" s="507"/>
      <c r="F184" s="507"/>
      <c r="G184" s="507"/>
      <c r="H184" s="280"/>
      <c r="I184" s="280"/>
      <c r="J184" s="280"/>
      <c r="K184" s="280"/>
      <c r="L184" s="280"/>
      <c r="M184" s="280"/>
      <c r="N184" s="280"/>
      <c r="O184" s="280"/>
      <c r="P184" s="280"/>
      <c r="Q184" s="280"/>
      <c r="R184" s="280"/>
      <c r="S184" s="280"/>
      <c r="T184" s="280"/>
      <c r="U184" s="280"/>
      <c r="V184" s="280"/>
      <c r="W184" s="280"/>
      <c r="X184" s="280"/>
      <c r="Y184" s="280"/>
      <c r="Z184" s="280"/>
      <c r="AA184" s="280"/>
      <c r="AB184" s="280"/>
      <c r="AC184" s="280"/>
      <c r="AD184" s="280"/>
      <c r="AE184" s="280"/>
    </row>
    <row r="185" spans="1:31" ht="12" customHeight="1" x14ac:dyDescent="0.25">
      <c r="A185" s="280"/>
      <c r="B185" s="280"/>
      <c r="C185" s="507"/>
      <c r="D185" s="507"/>
      <c r="E185" s="507"/>
      <c r="F185" s="507"/>
      <c r="G185" s="507"/>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row>
    <row r="186" spans="1:31" ht="12" customHeight="1" x14ac:dyDescent="0.25">
      <c r="A186" s="280"/>
      <c r="B186" s="280"/>
      <c r="C186" s="507"/>
      <c r="D186" s="507"/>
      <c r="E186" s="507"/>
      <c r="F186" s="507"/>
      <c r="G186" s="507"/>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row>
    <row r="187" spans="1:31" ht="12" customHeight="1" x14ac:dyDescent="0.25">
      <c r="A187" s="280"/>
      <c r="B187" s="280"/>
      <c r="C187" s="507"/>
      <c r="D187" s="507"/>
      <c r="E187" s="507"/>
      <c r="F187" s="507"/>
      <c r="G187" s="507"/>
      <c r="H187" s="280"/>
      <c r="I187" s="280"/>
      <c r="J187" s="280"/>
      <c r="K187" s="280"/>
      <c r="L187" s="280"/>
      <c r="M187" s="280"/>
      <c r="N187" s="280"/>
      <c r="O187" s="280"/>
      <c r="P187" s="280"/>
      <c r="Q187" s="280"/>
      <c r="R187" s="280"/>
      <c r="S187" s="280"/>
      <c r="T187" s="280"/>
      <c r="U187" s="280"/>
      <c r="V187" s="280"/>
      <c r="W187" s="280"/>
      <c r="X187" s="280"/>
      <c r="Y187" s="280"/>
      <c r="Z187" s="280"/>
      <c r="AA187" s="280"/>
      <c r="AB187" s="280"/>
      <c r="AC187" s="280"/>
      <c r="AD187" s="280"/>
      <c r="AE187" s="280"/>
    </row>
    <row r="188" spans="1:31" ht="12" customHeight="1" x14ac:dyDescent="0.25">
      <c r="A188" s="280"/>
      <c r="B188" s="280"/>
      <c r="C188" s="507"/>
      <c r="D188" s="507"/>
      <c r="E188" s="507"/>
      <c r="F188" s="507"/>
      <c r="G188" s="507"/>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row>
    <row r="189" spans="1:31" ht="12" customHeight="1" x14ac:dyDescent="0.25">
      <c r="A189" s="280"/>
      <c r="B189" s="280"/>
      <c r="C189" s="507"/>
      <c r="D189" s="507"/>
      <c r="E189" s="507"/>
      <c r="F189" s="507"/>
      <c r="G189" s="507"/>
      <c r="H189" s="280"/>
      <c r="I189" s="280"/>
      <c r="J189" s="280"/>
      <c r="K189" s="280"/>
      <c r="L189" s="280"/>
      <c r="M189" s="280"/>
      <c r="N189" s="280"/>
      <c r="O189" s="280"/>
      <c r="P189" s="280"/>
      <c r="Q189" s="280"/>
      <c r="R189" s="280"/>
      <c r="S189" s="280"/>
      <c r="T189" s="280"/>
      <c r="U189" s="280"/>
      <c r="V189" s="280"/>
      <c r="W189" s="280"/>
      <c r="X189" s="280"/>
      <c r="Y189" s="280"/>
      <c r="Z189" s="280"/>
      <c r="AA189" s="280"/>
      <c r="AB189" s="280"/>
      <c r="AC189" s="280"/>
      <c r="AD189" s="280"/>
      <c r="AE189" s="280"/>
    </row>
    <row r="190" spans="1:31" ht="12" customHeight="1" x14ac:dyDescent="0.25">
      <c r="A190" s="280"/>
      <c r="B190" s="280"/>
      <c r="C190" s="507"/>
      <c r="D190" s="507"/>
      <c r="E190" s="507"/>
      <c r="F190" s="507"/>
      <c r="G190" s="507"/>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row>
    <row r="191" spans="1:31" ht="12" customHeight="1" x14ac:dyDescent="0.25">
      <c r="A191" s="280"/>
      <c r="B191" s="280"/>
      <c r="C191" s="507"/>
      <c r="D191" s="507"/>
      <c r="E191" s="507"/>
      <c r="F191" s="507"/>
      <c r="G191" s="507"/>
      <c r="H191" s="280"/>
      <c r="I191" s="280"/>
      <c r="J191" s="280"/>
      <c r="K191" s="280"/>
      <c r="L191" s="280"/>
      <c r="M191" s="280"/>
      <c r="N191" s="280"/>
      <c r="O191" s="280"/>
      <c r="P191" s="280"/>
      <c r="Q191" s="280"/>
      <c r="R191" s="280"/>
      <c r="S191" s="280"/>
      <c r="T191" s="280"/>
      <c r="U191" s="280"/>
      <c r="V191" s="280"/>
      <c r="W191" s="280"/>
      <c r="X191" s="280"/>
      <c r="Y191" s="280"/>
      <c r="Z191" s="280"/>
      <c r="AA191" s="280"/>
      <c r="AB191" s="280"/>
      <c r="AC191" s="280"/>
      <c r="AD191" s="280"/>
      <c r="AE191" s="280"/>
    </row>
    <row r="192" spans="1:31" ht="12" customHeight="1" x14ac:dyDescent="0.25">
      <c r="A192" s="280"/>
      <c r="B192" s="280"/>
      <c r="C192" s="507"/>
      <c r="D192" s="507"/>
      <c r="E192" s="507"/>
      <c r="F192" s="507"/>
      <c r="G192" s="507"/>
      <c r="H192" s="280"/>
      <c r="I192" s="280"/>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row>
    <row r="193" spans="1:31" ht="12" customHeight="1" x14ac:dyDescent="0.25">
      <c r="A193" s="280"/>
      <c r="B193" s="280"/>
      <c r="C193" s="507"/>
      <c r="D193" s="507"/>
      <c r="E193" s="507"/>
      <c r="F193" s="507"/>
      <c r="G193" s="507"/>
      <c r="H193" s="280"/>
      <c r="I193" s="280"/>
      <c r="J193" s="280"/>
      <c r="K193" s="280"/>
      <c r="L193" s="280"/>
      <c r="M193" s="280"/>
      <c r="N193" s="280"/>
      <c r="O193" s="280"/>
      <c r="P193" s="280"/>
      <c r="Q193" s="280"/>
      <c r="R193" s="280"/>
      <c r="S193" s="280"/>
      <c r="T193" s="280"/>
      <c r="U193" s="280"/>
      <c r="V193" s="280"/>
      <c r="W193" s="280"/>
      <c r="X193" s="280"/>
      <c r="Y193" s="280"/>
      <c r="Z193" s="280"/>
      <c r="AA193" s="280"/>
      <c r="AB193" s="280"/>
      <c r="AC193" s="280"/>
      <c r="AD193" s="280"/>
      <c r="AE193" s="280"/>
    </row>
    <row r="194" spans="1:31" ht="12" customHeight="1" x14ac:dyDescent="0.25">
      <c r="A194" s="280"/>
      <c r="B194" s="280"/>
      <c r="C194" s="507"/>
      <c r="D194" s="507"/>
      <c r="E194" s="507"/>
      <c r="F194" s="507"/>
      <c r="G194" s="507"/>
      <c r="H194" s="280"/>
      <c r="I194" s="280"/>
      <c r="J194" s="280"/>
      <c r="K194" s="280"/>
      <c r="L194" s="280"/>
      <c r="M194" s="280"/>
      <c r="N194" s="280"/>
      <c r="O194" s="280"/>
      <c r="P194" s="280"/>
      <c r="Q194" s="280"/>
      <c r="R194" s="280"/>
      <c r="S194" s="280"/>
      <c r="T194" s="280"/>
      <c r="U194" s="280"/>
      <c r="V194" s="280"/>
      <c r="W194" s="280"/>
      <c r="X194" s="280"/>
      <c r="Y194" s="280"/>
      <c r="Z194" s="280"/>
      <c r="AA194" s="280"/>
      <c r="AB194" s="280"/>
      <c r="AC194" s="280"/>
      <c r="AD194" s="280"/>
      <c r="AE194" s="280"/>
    </row>
    <row r="195" spans="1:31" ht="12" customHeight="1" x14ac:dyDescent="0.25">
      <c r="A195" s="280"/>
      <c r="B195" s="280"/>
      <c r="C195" s="507"/>
      <c r="D195" s="507"/>
      <c r="E195" s="507"/>
      <c r="F195" s="507"/>
      <c r="G195" s="507"/>
      <c r="H195" s="280"/>
      <c r="I195" s="280"/>
      <c r="J195" s="280"/>
      <c r="K195" s="280"/>
      <c r="L195" s="280"/>
      <c r="M195" s="280"/>
      <c r="N195" s="280"/>
      <c r="O195" s="280"/>
      <c r="P195" s="280"/>
      <c r="Q195" s="280"/>
      <c r="R195" s="280"/>
      <c r="S195" s="280"/>
      <c r="T195" s="280"/>
      <c r="U195" s="280"/>
      <c r="V195" s="280"/>
      <c r="W195" s="280"/>
      <c r="X195" s="280"/>
      <c r="Y195" s="280"/>
      <c r="Z195" s="280"/>
      <c r="AA195" s="280"/>
      <c r="AB195" s="280"/>
      <c r="AC195" s="280"/>
      <c r="AD195" s="280"/>
      <c r="AE195" s="280"/>
    </row>
    <row r="196" spans="1:31" ht="12" customHeight="1" x14ac:dyDescent="0.25">
      <c r="A196" s="280"/>
      <c r="B196" s="280"/>
      <c r="C196" s="507"/>
      <c r="D196" s="507"/>
      <c r="E196" s="507"/>
      <c r="F196" s="507"/>
      <c r="G196" s="507"/>
      <c r="H196" s="280"/>
      <c r="I196" s="280"/>
      <c r="J196" s="280"/>
      <c r="K196" s="280"/>
      <c r="L196" s="280"/>
      <c r="M196" s="280"/>
      <c r="N196" s="280"/>
      <c r="O196" s="280"/>
      <c r="P196" s="280"/>
      <c r="Q196" s="280"/>
      <c r="R196" s="280"/>
      <c r="S196" s="280"/>
      <c r="T196" s="280"/>
      <c r="U196" s="280"/>
      <c r="V196" s="280"/>
      <c r="W196" s="280"/>
      <c r="X196" s="280"/>
      <c r="Y196" s="280"/>
      <c r="Z196" s="280"/>
      <c r="AA196" s="280"/>
      <c r="AB196" s="280"/>
      <c r="AC196" s="280"/>
      <c r="AD196" s="280"/>
      <c r="AE196" s="280"/>
    </row>
    <row r="197" spans="1:31" ht="12" customHeight="1" x14ac:dyDescent="0.25">
      <c r="A197" s="280"/>
      <c r="B197" s="280"/>
      <c r="C197" s="507"/>
      <c r="D197" s="507"/>
      <c r="E197" s="507"/>
      <c r="F197" s="507"/>
      <c r="G197" s="507"/>
      <c r="H197" s="280"/>
      <c r="I197" s="280"/>
      <c r="J197" s="280"/>
      <c r="K197" s="280"/>
      <c r="L197" s="280"/>
      <c r="M197" s="280"/>
      <c r="N197" s="280"/>
      <c r="O197" s="280"/>
      <c r="P197" s="280"/>
      <c r="Q197" s="280"/>
      <c r="R197" s="280"/>
      <c r="S197" s="280"/>
      <c r="T197" s="280"/>
      <c r="U197" s="280"/>
      <c r="V197" s="280"/>
      <c r="W197" s="280"/>
      <c r="X197" s="280"/>
      <c r="Y197" s="280"/>
      <c r="Z197" s="280"/>
      <c r="AA197" s="280"/>
      <c r="AB197" s="280"/>
      <c r="AC197" s="280"/>
      <c r="AD197" s="280"/>
      <c r="AE197" s="280"/>
    </row>
    <row r="198" spans="1:31" ht="12" customHeight="1" x14ac:dyDescent="0.25">
      <c r="A198" s="280"/>
      <c r="B198" s="280"/>
      <c r="C198" s="507"/>
      <c r="D198" s="507"/>
      <c r="E198" s="507"/>
      <c r="F198" s="507"/>
      <c r="G198" s="507"/>
      <c r="H198" s="280"/>
      <c r="I198" s="280"/>
      <c r="J198" s="280"/>
      <c r="K198" s="280"/>
      <c r="L198" s="280"/>
      <c r="M198" s="280"/>
      <c r="N198" s="280"/>
      <c r="O198" s="280"/>
      <c r="P198" s="280"/>
      <c r="Q198" s="280"/>
      <c r="R198" s="280"/>
      <c r="S198" s="280"/>
      <c r="T198" s="280"/>
      <c r="U198" s="280"/>
      <c r="V198" s="280"/>
      <c r="W198" s="280"/>
      <c r="X198" s="280"/>
      <c r="Y198" s="280"/>
      <c r="Z198" s="280"/>
      <c r="AA198" s="280"/>
      <c r="AB198" s="280"/>
      <c r="AC198" s="280"/>
      <c r="AD198" s="280"/>
      <c r="AE198" s="280"/>
    </row>
    <row r="199" spans="1:31" ht="12" customHeight="1" x14ac:dyDescent="0.25">
      <c r="A199" s="280"/>
      <c r="B199" s="280"/>
      <c r="C199" s="507"/>
      <c r="D199" s="507"/>
      <c r="E199" s="507"/>
      <c r="F199" s="507"/>
      <c r="G199" s="507"/>
      <c r="H199" s="280"/>
      <c r="I199" s="280"/>
      <c r="J199" s="280"/>
      <c r="K199" s="280"/>
      <c r="L199" s="280"/>
      <c r="M199" s="280"/>
      <c r="N199" s="280"/>
      <c r="O199" s="280"/>
      <c r="P199" s="280"/>
      <c r="Q199" s="280"/>
      <c r="R199" s="280"/>
      <c r="S199" s="280"/>
      <c r="T199" s="280"/>
      <c r="U199" s="280"/>
      <c r="V199" s="280"/>
      <c r="W199" s="280"/>
      <c r="X199" s="280"/>
      <c r="Y199" s="280"/>
      <c r="Z199" s="280"/>
      <c r="AA199" s="280"/>
      <c r="AB199" s="280"/>
      <c r="AC199" s="280"/>
      <c r="AD199" s="280"/>
      <c r="AE199" s="280"/>
    </row>
    <row r="200" spans="1:31" ht="12" customHeight="1" x14ac:dyDescent="0.25">
      <c r="A200" s="280"/>
      <c r="B200" s="280"/>
      <c r="C200" s="507"/>
      <c r="D200" s="507"/>
      <c r="E200" s="507"/>
      <c r="F200" s="507"/>
      <c r="G200" s="507"/>
      <c r="H200" s="280"/>
      <c r="I200" s="280"/>
      <c r="J200" s="280"/>
      <c r="K200" s="280"/>
      <c r="L200" s="280"/>
      <c r="M200" s="280"/>
      <c r="N200" s="280"/>
      <c r="O200" s="280"/>
      <c r="P200" s="280"/>
      <c r="Q200" s="280"/>
      <c r="R200" s="280"/>
      <c r="S200" s="280"/>
      <c r="T200" s="280"/>
      <c r="U200" s="280"/>
      <c r="V200" s="280"/>
      <c r="W200" s="280"/>
      <c r="X200" s="280"/>
      <c r="Y200" s="280"/>
      <c r="Z200" s="280"/>
      <c r="AA200" s="280"/>
      <c r="AB200" s="280"/>
      <c r="AC200" s="280"/>
      <c r="AD200" s="280"/>
      <c r="AE200" s="280"/>
    </row>
    <row r="201" spans="1:31" ht="12" customHeight="1" x14ac:dyDescent="0.25">
      <c r="A201" s="280"/>
      <c r="B201" s="280"/>
      <c r="C201" s="507"/>
      <c r="D201" s="507"/>
      <c r="E201" s="507"/>
      <c r="F201" s="507"/>
      <c r="G201" s="507"/>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row>
    <row r="202" spans="1:31" ht="12" customHeight="1" x14ac:dyDescent="0.25">
      <c r="A202" s="280"/>
      <c r="B202" s="280"/>
      <c r="C202" s="507"/>
      <c r="D202" s="507"/>
      <c r="E202" s="507"/>
      <c r="F202" s="507"/>
      <c r="G202" s="507"/>
      <c r="H202" s="280"/>
      <c r="I202" s="280"/>
      <c r="J202" s="280"/>
      <c r="K202" s="280"/>
      <c r="L202" s="280"/>
      <c r="M202" s="280"/>
      <c r="N202" s="280"/>
      <c r="O202" s="280"/>
      <c r="P202" s="280"/>
      <c r="Q202" s="280"/>
      <c r="R202" s="280"/>
      <c r="S202" s="280"/>
      <c r="T202" s="280"/>
      <c r="U202" s="280"/>
      <c r="V202" s="280"/>
      <c r="W202" s="280"/>
      <c r="X202" s="280"/>
      <c r="Y202" s="280"/>
      <c r="Z202" s="280"/>
      <c r="AA202" s="280"/>
      <c r="AB202" s="280"/>
      <c r="AC202" s="280"/>
      <c r="AD202" s="280"/>
      <c r="AE202" s="280"/>
    </row>
    <row r="203" spans="1:31" ht="12" customHeight="1" x14ac:dyDescent="0.25">
      <c r="A203" s="280"/>
      <c r="B203" s="280"/>
      <c r="C203" s="507"/>
      <c r="D203" s="507"/>
      <c r="E203" s="507"/>
      <c r="F203" s="507"/>
      <c r="G203" s="507"/>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row>
    <row r="204" spans="1:31" ht="12" customHeight="1" x14ac:dyDescent="0.25">
      <c r="A204" s="280"/>
      <c r="B204" s="280"/>
      <c r="C204" s="507"/>
      <c r="D204" s="507"/>
      <c r="E204" s="507"/>
      <c r="F204" s="507"/>
      <c r="G204" s="507"/>
      <c r="H204" s="280"/>
      <c r="I204" s="280"/>
      <c r="J204" s="280"/>
      <c r="K204" s="280"/>
      <c r="L204" s="280"/>
      <c r="M204" s="280"/>
      <c r="N204" s="280"/>
      <c r="O204" s="280"/>
      <c r="P204" s="280"/>
      <c r="Q204" s="280"/>
      <c r="R204" s="280"/>
      <c r="S204" s="280"/>
      <c r="T204" s="280"/>
      <c r="U204" s="280"/>
      <c r="V204" s="280"/>
      <c r="W204" s="280"/>
      <c r="X204" s="280"/>
      <c r="Y204" s="280"/>
      <c r="Z204" s="280"/>
      <c r="AA204" s="280"/>
      <c r="AB204" s="280"/>
      <c r="AC204" s="280"/>
      <c r="AD204" s="280"/>
      <c r="AE204" s="280"/>
    </row>
    <row r="205" spans="1:31" ht="12" customHeight="1" x14ac:dyDescent="0.25">
      <c r="A205" s="280"/>
      <c r="B205" s="280"/>
      <c r="C205" s="507"/>
      <c r="D205" s="507"/>
      <c r="E205" s="507"/>
      <c r="F205" s="507"/>
      <c r="G205" s="507"/>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row>
    <row r="206" spans="1:31" ht="12" customHeight="1" x14ac:dyDescent="0.25">
      <c r="A206" s="280"/>
      <c r="B206" s="280"/>
      <c r="C206" s="507"/>
      <c r="D206" s="507"/>
      <c r="E206" s="507"/>
      <c r="F206" s="507"/>
      <c r="G206" s="507"/>
      <c r="H206" s="280"/>
      <c r="I206" s="280"/>
      <c r="J206" s="280"/>
      <c r="K206" s="280"/>
      <c r="L206" s="280"/>
      <c r="M206" s="280"/>
      <c r="N206" s="280"/>
      <c r="O206" s="280"/>
      <c r="P206" s="280"/>
      <c r="Q206" s="280"/>
      <c r="R206" s="280"/>
      <c r="S206" s="280"/>
      <c r="T206" s="280"/>
      <c r="U206" s="280"/>
      <c r="V206" s="280"/>
      <c r="W206" s="280"/>
      <c r="X206" s="280"/>
      <c r="Y206" s="280"/>
      <c r="Z206" s="280"/>
      <c r="AA206" s="280"/>
      <c r="AB206" s="280"/>
      <c r="AC206" s="280"/>
      <c r="AD206" s="280"/>
      <c r="AE206" s="280"/>
    </row>
    <row r="207" spans="1:31" ht="12" customHeight="1" x14ac:dyDescent="0.25">
      <c r="A207" s="280"/>
      <c r="B207" s="280"/>
      <c r="C207" s="507"/>
      <c r="D207" s="507"/>
      <c r="E207" s="507"/>
      <c r="F207" s="507"/>
      <c r="G207" s="507"/>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row>
    <row r="208" spans="1:31" ht="12" customHeight="1" x14ac:dyDescent="0.25">
      <c r="A208" s="280"/>
      <c r="B208" s="280"/>
      <c r="C208" s="507"/>
      <c r="D208" s="507"/>
      <c r="E208" s="507"/>
      <c r="F208" s="507"/>
      <c r="G208" s="507"/>
      <c r="H208" s="280"/>
      <c r="I208" s="280"/>
      <c r="J208" s="280"/>
      <c r="K208" s="280"/>
      <c r="L208" s="280"/>
      <c r="M208" s="280"/>
      <c r="N208" s="280"/>
      <c r="O208" s="280"/>
      <c r="P208" s="280"/>
      <c r="Q208" s="280"/>
      <c r="R208" s="280"/>
      <c r="S208" s="280"/>
      <c r="T208" s="280"/>
      <c r="U208" s="280"/>
      <c r="V208" s="280"/>
      <c r="W208" s="280"/>
      <c r="X208" s="280"/>
      <c r="Y208" s="280"/>
      <c r="Z208" s="280"/>
      <c r="AA208" s="280"/>
      <c r="AB208" s="280"/>
      <c r="AC208" s="280"/>
      <c r="AD208" s="280"/>
      <c r="AE208" s="280"/>
    </row>
    <row r="209" spans="1:31" ht="12" customHeight="1" x14ac:dyDescent="0.25">
      <c r="A209" s="280"/>
      <c r="B209" s="280"/>
      <c r="C209" s="507"/>
      <c r="D209" s="507"/>
      <c r="E209" s="507"/>
      <c r="F209" s="507"/>
      <c r="G209" s="507"/>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row>
    <row r="210" spans="1:31" ht="12" customHeight="1" x14ac:dyDescent="0.25">
      <c r="A210" s="280"/>
      <c r="B210" s="280"/>
      <c r="C210" s="507"/>
      <c r="D210" s="507"/>
      <c r="E210" s="507"/>
      <c r="F210" s="507"/>
      <c r="G210" s="507"/>
      <c r="H210" s="280"/>
      <c r="I210" s="280"/>
      <c r="J210" s="280"/>
      <c r="K210" s="280"/>
      <c r="L210" s="280"/>
      <c r="M210" s="280"/>
      <c r="N210" s="280"/>
      <c r="O210" s="280"/>
      <c r="P210" s="280"/>
      <c r="Q210" s="280"/>
      <c r="R210" s="280"/>
      <c r="S210" s="280"/>
      <c r="T210" s="280"/>
      <c r="U210" s="280"/>
      <c r="V210" s="280"/>
      <c r="W210" s="280"/>
      <c r="X210" s="280"/>
      <c r="Y210" s="280"/>
      <c r="Z210" s="280"/>
      <c r="AA210" s="280"/>
      <c r="AB210" s="280"/>
      <c r="AC210" s="280"/>
      <c r="AD210" s="280"/>
      <c r="AE210" s="280"/>
    </row>
    <row r="211" spans="1:31" ht="12" customHeight="1" x14ac:dyDescent="0.25">
      <c r="A211" s="280"/>
      <c r="B211" s="280"/>
      <c r="C211" s="507"/>
      <c r="D211" s="507"/>
      <c r="E211" s="507"/>
      <c r="F211" s="507"/>
      <c r="G211" s="507"/>
      <c r="H211" s="280"/>
      <c r="I211" s="280"/>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row>
    <row r="212" spans="1:31" ht="12" customHeight="1" x14ac:dyDescent="0.25">
      <c r="A212" s="280"/>
      <c r="B212" s="280"/>
      <c r="C212" s="507"/>
      <c r="D212" s="507"/>
      <c r="E212" s="507"/>
      <c r="F212" s="507"/>
      <c r="G212" s="507"/>
      <c r="H212" s="280"/>
      <c r="I212" s="280"/>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row>
    <row r="213" spans="1:31" ht="12" customHeight="1" x14ac:dyDescent="0.25">
      <c r="A213" s="280"/>
      <c r="B213" s="280"/>
      <c r="C213" s="507"/>
      <c r="D213" s="507"/>
      <c r="E213" s="507"/>
      <c r="F213" s="507"/>
      <c r="G213" s="507"/>
      <c r="H213" s="280"/>
      <c r="I213" s="280"/>
      <c r="J213" s="280"/>
      <c r="K213" s="280"/>
      <c r="L213" s="280"/>
      <c r="M213" s="280"/>
      <c r="N213" s="280"/>
      <c r="O213" s="280"/>
      <c r="P213" s="280"/>
      <c r="Q213" s="280"/>
      <c r="R213" s="280"/>
      <c r="S213" s="280"/>
      <c r="T213" s="280"/>
      <c r="U213" s="280"/>
      <c r="V213" s="280"/>
      <c r="W213" s="280"/>
      <c r="X213" s="280"/>
      <c r="Y213" s="280"/>
      <c r="Z213" s="280"/>
      <c r="AA213" s="280"/>
      <c r="AB213" s="280"/>
      <c r="AC213" s="280"/>
      <c r="AD213" s="280"/>
      <c r="AE213" s="280"/>
    </row>
    <row r="214" spans="1:31" ht="12" customHeight="1" x14ac:dyDescent="0.25">
      <c r="A214" s="280"/>
      <c r="B214" s="280"/>
      <c r="C214" s="507"/>
      <c r="D214" s="507"/>
      <c r="E214" s="507"/>
      <c r="F214" s="507"/>
      <c r="G214" s="507"/>
      <c r="H214" s="280"/>
      <c r="I214" s="280"/>
      <c r="J214" s="280"/>
      <c r="K214" s="280"/>
      <c r="L214" s="280"/>
      <c r="M214" s="280"/>
      <c r="N214" s="280"/>
      <c r="O214" s="280"/>
      <c r="P214" s="280"/>
      <c r="Q214" s="280"/>
      <c r="R214" s="280"/>
      <c r="S214" s="280"/>
      <c r="T214" s="280"/>
      <c r="U214" s="280"/>
      <c r="V214" s="280"/>
      <c r="W214" s="280"/>
      <c r="X214" s="280"/>
      <c r="Y214" s="280"/>
      <c r="Z214" s="280"/>
      <c r="AA214" s="280"/>
      <c r="AB214" s="280"/>
      <c r="AC214" s="280"/>
      <c r="AD214" s="280"/>
      <c r="AE214" s="280"/>
    </row>
    <row r="215" spans="1:31" ht="12" customHeight="1" x14ac:dyDescent="0.25">
      <c r="A215" s="280"/>
      <c r="B215" s="280"/>
      <c r="C215" s="507"/>
      <c r="D215" s="507"/>
      <c r="E215" s="507"/>
      <c r="F215" s="507"/>
      <c r="G215" s="507"/>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row>
    <row r="216" spans="1:31" ht="12" customHeight="1" x14ac:dyDescent="0.25">
      <c r="A216" s="280"/>
      <c r="B216" s="280"/>
      <c r="C216" s="507"/>
      <c r="D216" s="507"/>
      <c r="E216" s="507"/>
      <c r="F216" s="507"/>
      <c r="G216" s="507"/>
      <c r="H216" s="280"/>
      <c r="I216" s="280"/>
      <c r="J216" s="280"/>
      <c r="K216" s="280"/>
      <c r="L216" s="280"/>
      <c r="M216" s="280"/>
      <c r="N216" s="280"/>
      <c r="O216" s="280"/>
      <c r="P216" s="280"/>
      <c r="Q216" s="280"/>
      <c r="R216" s="280"/>
      <c r="S216" s="280"/>
      <c r="T216" s="280"/>
      <c r="U216" s="280"/>
      <c r="V216" s="280"/>
      <c r="W216" s="280"/>
      <c r="X216" s="280"/>
      <c r="Y216" s="280"/>
      <c r="Z216" s="280"/>
      <c r="AA216" s="280"/>
      <c r="AB216" s="280"/>
      <c r="AC216" s="280"/>
      <c r="AD216" s="280"/>
      <c r="AE216" s="280"/>
    </row>
    <row r="217" spans="1:31" ht="12" customHeight="1" x14ac:dyDescent="0.25">
      <c r="A217" s="280"/>
      <c r="B217" s="280"/>
      <c r="C217" s="507"/>
      <c r="D217" s="507"/>
      <c r="E217" s="507"/>
      <c r="F217" s="507"/>
      <c r="G217" s="507"/>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row>
    <row r="218" spans="1:31" ht="12" customHeight="1" x14ac:dyDescent="0.25">
      <c r="A218" s="280"/>
      <c r="B218" s="280"/>
      <c r="C218" s="507"/>
      <c r="D218" s="507"/>
      <c r="E218" s="507"/>
      <c r="F218" s="507"/>
      <c r="G218" s="507"/>
      <c r="H218" s="280"/>
      <c r="I218" s="280"/>
      <c r="J218" s="280"/>
      <c r="K218" s="280"/>
      <c r="L218" s="280"/>
      <c r="M218" s="280"/>
      <c r="N218" s="280"/>
      <c r="O218" s="280"/>
      <c r="P218" s="280"/>
      <c r="Q218" s="280"/>
      <c r="R218" s="280"/>
      <c r="S218" s="280"/>
      <c r="T218" s="280"/>
      <c r="U218" s="280"/>
      <c r="V218" s="280"/>
      <c r="W218" s="280"/>
      <c r="X218" s="280"/>
      <c r="Y218" s="280"/>
      <c r="Z218" s="280"/>
      <c r="AA218" s="280"/>
      <c r="AB218" s="280"/>
      <c r="AC218" s="280"/>
      <c r="AD218" s="280"/>
      <c r="AE218" s="280"/>
    </row>
    <row r="219" spans="1:31" ht="12" customHeight="1" x14ac:dyDescent="0.25">
      <c r="A219" s="280"/>
      <c r="B219" s="280"/>
      <c r="C219" s="507"/>
      <c r="D219" s="507"/>
      <c r="E219" s="507"/>
      <c r="F219" s="507"/>
      <c r="G219" s="507"/>
      <c r="H219" s="280"/>
      <c r="I219" s="280"/>
      <c r="J219" s="280"/>
      <c r="K219" s="280"/>
      <c r="L219" s="280"/>
      <c r="M219" s="280"/>
      <c r="N219" s="280"/>
      <c r="O219" s="280"/>
      <c r="P219" s="280"/>
      <c r="Q219" s="280"/>
      <c r="R219" s="280"/>
      <c r="S219" s="280"/>
      <c r="T219" s="280"/>
      <c r="U219" s="280"/>
      <c r="V219" s="280"/>
      <c r="W219" s="280"/>
      <c r="X219" s="280"/>
      <c r="Y219" s="280"/>
      <c r="Z219" s="280"/>
      <c r="AA219" s="280"/>
      <c r="AB219" s="280"/>
      <c r="AC219" s="280"/>
      <c r="AD219" s="280"/>
      <c r="AE219" s="280"/>
    </row>
    <row r="220" spans="1:31" ht="12" customHeight="1" x14ac:dyDescent="0.25">
      <c r="A220" s="280"/>
      <c r="B220" s="280"/>
      <c r="C220" s="507"/>
      <c r="D220" s="507"/>
      <c r="E220" s="507"/>
      <c r="F220" s="507"/>
      <c r="G220" s="507"/>
      <c r="H220" s="280"/>
      <c r="I220" s="280"/>
      <c r="J220" s="280"/>
      <c r="K220" s="280"/>
      <c r="L220" s="280"/>
      <c r="M220" s="280"/>
      <c r="N220" s="280"/>
      <c r="O220" s="280"/>
      <c r="P220" s="280"/>
      <c r="Q220" s="280"/>
      <c r="R220" s="280"/>
      <c r="S220" s="280"/>
      <c r="T220" s="280"/>
      <c r="U220" s="280"/>
      <c r="V220" s="280"/>
      <c r="W220" s="280"/>
      <c r="X220" s="280"/>
      <c r="Y220" s="280"/>
      <c r="Z220" s="280"/>
      <c r="AA220" s="280"/>
      <c r="AB220" s="280"/>
      <c r="AC220" s="280"/>
      <c r="AD220" s="280"/>
      <c r="AE220" s="280"/>
    </row>
    <row r="221" spans="1:31" ht="12" customHeight="1" x14ac:dyDescent="0.25">
      <c r="A221" s="280"/>
      <c r="B221" s="280"/>
      <c r="C221" s="507"/>
      <c r="D221" s="507"/>
      <c r="E221" s="507"/>
      <c r="F221" s="507"/>
      <c r="G221" s="507"/>
      <c r="H221" s="280"/>
      <c r="I221" s="280"/>
      <c r="J221" s="280"/>
      <c r="K221" s="280"/>
      <c r="L221" s="280"/>
      <c r="M221" s="280"/>
      <c r="N221" s="280"/>
      <c r="O221" s="280"/>
      <c r="P221" s="280"/>
      <c r="Q221" s="280"/>
      <c r="R221" s="280"/>
      <c r="S221" s="280"/>
      <c r="T221" s="280"/>
      <c r="U221" s="280"/>
      <c r="V221" s="280"/>
      <c r="W221" s="280"/>
      <c r="X221" s="280"/>
      <c r="Y221" s="280"/>
      <c r="Z221" s="280"/>
      <c r="AA221" s="280"/>
      <c r="AB221" s="280"/>
      <c r="AC221" s="280"/>
      <c r="AD221" s="280"/>
      <c r="AE221" s="280"/>
    </row>
    <row r="222" spans="1:31" ht="12" customHeight="1" x14ac:dyDescent="0.25">
      <c r="A222" s="280"/>
      <c r="B222" s="280"/>
      <c r="C222" s="507"/>
      <c r="D222" s="507"/>
      <c r="E222" s="507"/>
      <c r="F222" s="507"/>
      <c r="G222" s="507"/>
      <c r="H222" s="280"/>
      <c r="I222" s="280"/>
      <c r="J222" s="280"/>
      <c r="K222" s="280"/>
      <c r="L222" s="280"/>
      <c r="M222" s="280"/>
      <c r="N222" s="280"/>
      <c r="O222" s="280"/>
      <c r="P222" s="280"/>
      <c r="Q222" s="280"/>
      <c r="R222" s="280"/>
      <c r="S222" s="280"/>
      <c r="T222" s="280"/>
      <c r="U222" s="280"/>
      <c r="V222" s="280"/>
      <c r="W222" s="280"/>
      <c r="X222" s="280"/>
      <c r="Y222" s="280"/>
      <c r="Z222" s="280"/>
      <c r="AA222" s="280"/>
      <c r="AB222" s="280"/>
      <c r="AC222" s="280"/>
      <c r="AD222" s="280"/>
      <c r="AE222" s="280"/>
    </row>
    <row r="223" spans="1:31" ht="12" customHeight="1" x14ac:dyDescent="0.25">
      <c r="A223" s="280"/>
      <c r="B223" s="280"/>
      <c r="C223" s="507"/>
      <c r="D223" s="507"/>
      <c r="E223" s="507"/>
      <c r="F223" s="507"/>
      <c r="G223" s="507"/>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row>
    <row r="224" spans="1:31" ht="12" customHeight="1" x14ac:dyDescent="0.25">
      <c r="A224" s="280"/>
      <c r="B224" s="280"/>
      <c r="C224" s="507"/>
      <c r="D224" s="507"/>
      <c r="E224" s="507"/>
      <c r="F224" s="507"/>
      <c r="G224" s="507"/>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row>
    <row r="225" spans="1:31" ht="12" customHeight="1" x14ac:dyDescent="0.25">
      <c r="A225" s="280"/>
      <c r="B225" s="280"/>
      <c r="C225" s="507"/>
      <c r="D225" s="507"/>
      <c r="E225" s="507"/>
      <c r="F225" s="507"/>
      <c r="G225" s="507"/>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row>
    <row r="226" spans="1:31" ht="12" customHeight="1" x14ac:dyDescent="0.25">
      <c r="A226" s="280"/>
      <c r="B226" s="280"/>
      <c r="C226" s="507"/>
      <c r="D226" s="507"/>
      <c r="E226" s="507"/>
      <c r="F226" s="507"/>
      <c r="G226" s="507"/>
      <c r="H226" s="280"/>
      <c r="I226" s="280"/>
      <c r="J226" s="280"/>
      <c r="K226" s="280"/>
      <c r="L226" s="280"/>
      <c r="M226" s="280"/>
      <c r="N226" s="280"/>
      <c r="O226" s="280"/>
      <c r="P226" s="280"/>
      <c r="Q226" s="280"/>
      <c r="R226" s="280"/>
      <c r="S226" s="280"/>
      <c r="T226" s="280"/>
      <c r="U226" s="280"/>
      <c r="V226" s="280"/>
      <c r="W226" s="280"/>
      <c r="X226" s="280"/>
      <c r="Y226" s="280"/>
      <c r="Z226" s="280"/>
      <c r="AA226" s="280"/>
      <c r="AB226" s="280"/>
      <c r="AC226" s="280"/>
      <c r="AD226" s="280"/>
      <c r="AE226" s="280"/>
    </row>
    <row r="227" spans="1:31" ht="12" customHeight="1" x14ac:dyDescent="0.25">
      <c r="A227" s="280"/>
      <c r="B227" s="280"/>
      <c r="C227" s="507"/>
      <c r="D227" s="507"/>
      <c r="E227" s="507"/>
      <c r="F227" s="507"/>
      <c r="G227" s="507"/>
      <c r="H227" s="280"/>
      <c r="I227" s="280"/>
      <c r="J227" s="280"/>
      <c r="K227" s="280"/>
      <c r="L227" s="280"/>
      <c r="M227" s="280"/>
      <c r="N227" s="280"/>
      <c r="O227" s="280"/>
      <c r="P227" s="280"/>
      <c r="Q227" s="280"/>
      <c r="R227" s="280"/>
      <c r="S227" s="280"/>
      <c r="T227" s="280"/>
      <c r="U227" s="280"/>
      <c r="V227" s="280"/>
      <c r="W227" s="280"/>
      <c r="X227" s="280"/>
      <c r="Y227" s="280"/>
      <c r="Z227" s="280"/>
      <c r="AA227" s="280"/>
      <c r="AB227" s="280"/>
      <c r="AC227" s="280"/>
      <c r="AD227" s="280"/>
      <c r="AE227" s="280"/>
    </row>
    <row r="228" spans="1:31" ht="12" customHeight="1" x14ac:dyDescent="0.25">
      <c r="A228" s="280"/>
      <c r="B228" s="280"/>
      <c r="C228" s="507"/>
      <c r="D228" s="507"/>
      <c r="E228" s="507"/>
      <c r="F228" s="507"/>
      <c r="G228" s="507"/>
      <c r="H228" s="280"/>
      <c r="I228" s="280"/>
      <c r="J228" s="280"/>
      <c r="K228" s="280"/>
      <c r="L228" s="280"/>
      <c r="M228" s="280"/>
      <c r="N228" s="280"/>
      <c r="O228" s="280"/>
      <c r="P228" s="280"/>
      <c r="Q228" s="280"/>
      <c r="R228" s="280"/>
      <c r="S228" s="280"/>
      <c r="T228" s="280"/>
      <c r="U228" s="280"/>
      <c r="V228" s="280"/>
      <c r="W228" s="280"/>
      <c r="X228" s="280"/>
      <c r="Y228" s="280"/>
      <c r="Z228" s="280"/>
      <c r="AA228" s="280"/>
      <c r="AB228" s="280"/>
      <c r="AC228" s="280"/>
      <c r="AD228" s="280"/>
      <c r="AE228" s="280"/>
    </row>
    <row r="229" spans="1:31" ht="12" customHeight="1" x14ac:dyDescent="0.25">
      <c r="A229" s="280"/>
      <c r="B229" s="280"/>
      <c r="C229" s="507"/>
      <c r="D229" s="507"/>
      <c r="E229" s="507"/>
      <c r="F229" s="507"/>
      <c r="G229" s="507"/>
      <c r="H229" s="280"/>
      <c r="I229" s="280"/>
      <c r="J229" s="280"/>
      <c r="K229" s="280"/>
      <c r="L229" s="280"/>
      <c r="M229" s="280"/>
      <c r="N229" s="280"/>
      <c r="O229" s="280"/>
      <c r="P229" s="280"/>
      <c r="Q229" s="280"/>
      <c r="R229" s="280"/>
      <c r="S229" s="280"/>
      <c r="T229" s="280"/>
      <c r="U229" s="280"/>
      <c r="V229" s="280"/>
      <c r="W229" s="280"/>
      <c r="X229" s="280"/>
      <c r="Y229" s="280"/>
      <c r="Z229" s="280"/>
      <c r="AA229" s="280"/>
      <c r="AB229" s="280"/>
      <c r="AC229" s="280"/>
      <c r="AD229" s="280"/>
      <c r="AE229" s="280"/>
    </row>
    <row r="230" spans="1:31" ht="12" customHeight="1" x14ac:dyDescent="0.25">
      <c r="A230" s="280"/>
      <c r="B230" s="280"/>
      <c r="C230" s="507"/>
      <c r="D230" s="507"/>
      <c r="E230" s="507"/>
      <c r="F230" s="507"/>
      <c r="G230" s="507"/>
      <c r="H230" s="280"/>
      <c r="I230" s="280"/>
      <c r="J230" s="280"/>
      <c r="K230" s="280"/>
      <c r="L230" s="280"/>
      <c r="M230" s="280"/>
      <c r="N230" s="280"/>
      <c r="O230" s="280"/>
      <c r="P230" s="280"/>
      <c r="Q230" s="280"/>
      <c r="R230" s="280"/>
      <c r="S230" s="280"/>
      <c r="T230" s="280"/>
      <c r="U230" s="280"/>
      <c r="V230" s="280"/>
      <c r="W230" s="280"/>
      <c r="X230" s="280"/>
      <c r="Y230" s="280"/>
      <c r="Z230" s="280"/>
      <c r="AA230" s="280"/>
      <c r="AB230" s="280"/>
      <c r="AC230" s="280"/>
      <c r="AD230" s="280"/>
      <c r="AE230" s="280"/>
    </row>
    <row r="231" spans="1:31" ht="12" customHeight="1" x14ac:dyDescent="0.25">
      <c r="A231" s="280"/>
      <c r="B231" s="280"/>
      <c r="C231" s="507"/>
      <c r="D231" s="507"/>
      <c r="E231" s="507"/>
      <c r="F231" s="507"/>
      <c r="G231" s="507"/>
      <c r="H231" s="280"/>
      <c r="I231" s="280"/>
      <c r="J231" s="280"/>
      <c r="K231" s="280"/>
      <c r="L231" s="280"/>
      <c r="M231" s="280"/>
      <c r="N231" s="280"/>
      <c r="O231" s="280"/>
      <c r="P231" s="280"/>
      <c r="Q231" s="280"/>
      <c r="R231" s="280"/>
      <c r="S231" s="280"/>
      <c r="T231" s="280"/>
      <c r="U231" s="280"/>
      <c r="V231" s="280"/>
      <c r="W231" s="280"/>
      <c r="X231" s="280"/>
      <c r="Y231" s="280"/>
      <c r="Z231" s="280"/>
      <c r="AA231" s="280"/>
      <c r="AB231" s="280"/>
      <c r="AC231" s="280"/>
      <c r="AD231" s="280"/>
      <c r="AE231" s="280"/>
    </row>
    <row r="232" spans="1:31" ht="12" customHeight="1" x14ac:dyDescent="0.25">
      <c r="A232" s="280"/>
      <c r="B232" s="280"/>
      <c r="C232" s="507"/>
      <c r="D232" s="507"/>
      <c r="E232" s="507"/>
      <c r="F232" s="507"/>
      <c r="G232" s="507"/>
      <c r="H232" s="280"/>
      <c r="I232" s="280"/>
      <c r="J232" s="280"/>
      <c r="K232" s="280"/>
      <c r="L232" s="280"/>
      <c r="M232" s="280"/>
      <c r="N232" s="280"/>
      <c r="O232" s="280"/>
      <c r="P232" s="280"/>
      <c r="Q232" s="280"/>
      <c r="R232" s="280"/>
      <c r="S232" s="280"/>
      <c r="T232" s="280"/>
      <c r="U232" s="280"/>
      <c r="V232" s="280"/>
      <c r="W232" s="280"/>
      <c r="X232" s="280"/>
      <c r="Y232" s="280"/>
      <c r="Z232" s="280"/>
      <c r="AA232" s="280"/>
      <c r="AB232" s="280"/>
      <c r="AC232" s="280"/>
      <c r="AD232" s="280"/>
      <c r="AE232" s="280"/>
    </row>
    <row r="233" spans="1:31" ht="12" customHeight="1" x14ac:dyDescent="0.25">
      <c r="A233" s="280"/>
      <c r="B233" s="280"/>
      <c r="C233" s="507"/>
      <c r="D233" s="507"/>
      <c r="E233" s="507"/>
      <c r="F233" s="507"/>
      <c r="G233" s="507"/>
      <c r="H233" s="280"/>
      <c r="I233" s="280"/>
      <c r="J233" s="280"/>
      <c r="K233" s="280"/>
      <c r="L233" s="280"/>
      <c r="M233" s="280"/>
      <c r="N233" s="280"/>
      <c r="O233" s="280"/>
      <c r="P233" s="280"/>
      <c r="Q233" s="280"/>
      <c r="R233" s="280"/>
      <c r="S233" s="280"/>
      <c r="T233" s="280"/>
      <c r="U233" s="280"/>
      <c r="V233" s="280"/>
      <c r="W233" s="280"/>
      <c r="X233" s="280"/>
      <c r="Y233" s="280"/>
      <c r="Z233" s="280"/>
      <c r="AA233" s="280"/>
      <c r="AB233" s="280"/>
      <c r="AC233" s="280"/>
      <c r="AD233" s="280"/>
      <c r="AE233" s="280"/>
    </row>
    <row r="234" spans="1:31" ht="12" customHeight="1" x14ac:dyDescent="0.25">
      <c r="A234" s="280"/>
      <c r="B234" s="280"/>
      <c r="C234" s="507"/>
      <c r="D234" s="507"/>
      <c r="E234" s="507"/>
      <c r="F234" s="507"/>
      <c r="G234" s="507"/>
      <c r="H234" s="280"/>
      <c r="I234" s="280"/>
      <c r="J234" s="280"/>
      <c r="K234" s="280"/>
      <c r="L234" s="280"/>
      <c r="M234" s="280"/>
      <c r="N234" s="280"/>
      <c r="O234" s="280"/>
      <c r="P234" s="280"/>
      <c r="Q234" s="280"/>
      <c r="R234" s="280"/>
      <c r="S234" s="280"/>
      <c r="T234" s="280"/>
      <c r="U234" s="280"/>
      <c r="V234" s="280"/>
      <c r="W234" s="280"/>
      <c r="X234" s="280"/>
      <c r="Y234" s="280"/>
      <c r="Z234" s="280"/>
      <c r="AA234" s="280"/>
      <c r="AB234" s="280"/>
      <c r="AC234" s="280"/>
      <c r="AD234" s="280"/>
      <c r="AE234" s="280"/>
    </row>
    <row r="235" spans="1:31" ht="12" customHeight="1" x14ac:dyDescent="0.25">
      <c r="A235" s="280"/>
      <c r="B235" s="280"/>
      <c r="C235" s="507"/>
      <c r="D235" s="507"/>
      <c r="E235" s="507"/>
      <c r="F235" s="507"/>
      <c r="G235" s="507"/>
      <c r="H235" s="280"/>
      <c r="I235" s="280"/>
      <c r="J235" s="280"/>
      <c r="K235" s="280"/>
      <c r="L235" s="280"/>
      <c r="M235" s="280"/>
      <c r="N235" s="280"/>
      <c r="O235" s="280"/>
      <c r="P235" s="280"/>
      <c r="Q235" s="280"/>
      <c r="R235" s="280"/>
      <c r="S235" s="280"/>
      <c r="T235" s="280"/>
      <c r="U235" s="280"/>
      <c r="V235" s="280"/>
      <c r="W235" s="280"/>
      <c r="X235" s="280"/>
      <c r="Y235" s="280"/>
      <c r="Z235" s="280"/>
      <c r="AA235" s="280"/>
      <c r="AB235" s="280"/>
      <c r="AC235" s="280"/>
      <c r="AD235" s="280"/>
      <c r="AE235" s="280"/>
    </row>
    <row r="236" spans="1:31" ht="12" customHeight="1" x14ac:dyDescent="0.25">
      <c r="A236" s="280"/>
      <c r="B236" s="280"/>
      <c r="C236" s="507"/>
      <c r="D236" s="507"/>
      <c r="E236" s="507"/>
      <c r="F236" s="507"/>
      <c r="G236" s="507"/>
      <c r="H236" s="280"/>
      <c r="I236" s="280"/>
      <c r="J236" s="280"/>
      <c r="K236" s="280"/>
      <c r="L236" s="280"/>
      <c r="M236" s="280"/>
      <c r="N236" s="280"/>
      <c r="O236" s="280"/>
      <c r="P236" s="280"/>
      <c r="Q236" s="280"/>
      <c r="R236" s="280"/>
      <c r="S236" s="280"/>
      <c r="T236" s="280"/>
      <c r="U236" s="280"/>
      <c r="V236" s="280"/>
      <c r="W236" s="280"/>
      <c r="X236" s="280"/>
      <c r="Y236" s="280"/>
      <c r="Z236" s="280"/>
      <c r="AA236" s="280"/>
      <c r="AB236" s="280"/>
      <c r="AC236" s="280"/>
      <c r="AD236" s="280"/>
      <c r="AE236" s="280"/>
    </row>
    <row r="237" spans="1:31" ht="12" customHeight="1" x14ac:dyDescent="0.25">
      <c r="A237" s="280"/>
      <c r="B237" s="280"/>
      <c r="C237" s="507"/>
      <c r="D237" s="507"/>
      <c r="E237" s="507"/>
      <c r="F237" s="507"/>
      <c r="G237" s="507"/>
      <c r="H237" s="280"/>
      <c r="I237" s="280"/>
      <c r="J237" s="280"/>
      <c r="K237" s="280"/>
      <c r="L237" s="280"/>
      <c r="M237" s="280"/>
      <c r="N237" s="280"/>
      <c r="O237" s="280"/>
      <c r="P237" s="280"/>
      <c r="Q237" s="280"/>
      <c r="R237" s="280"/>
      <c r="S237" s="280"/>
      <c r="T237" s="280"/>
      <c r="U237" s="280"/>
      <c r="V237" s="280"/>
      <c r="W237" s="280"/>
      <c r="X237" s="280"/>
      <c r="Y237" s="280"/>
      <c r="Z237" s="280"/>
      <c r="AA237" s="280"/>
      <c r="AB237" s="280"/>
      <c r="AC237" s="280"/>
      <c r="AD237" s="280"/>
      <c r="AE237" s="280"/>
    </row>
    <row r="238" spans="1:31" ht="12" customHeight="1" x14ac:dyDescent="0.25">
      <c r="A238" s="280"/>
      <c r="B238" s="280"/>
      <c r="C238" s="507"/>
      <c r="D238" s="507"/>
      <c r="E238" s="507"/>
      <c r="F238" s="507"/>
      <c r="G238" s="507"/>
      <c r="H238" s="280"/>
      <c r="I238" s="280"/>
      <c r="J238" s="280"/>
      <c r="K238" s="280"/>
      <c r="L238" s="280"/>
      <c r="M238" s="280"/>
      <c r="N238" s="280"/>
      <c r="O238" s="280"/>
      <c r="P238" s="280"/>
      <c r="Q238" s="280"/>
      <c r="R238" s="280"/>
      <c r="S238" s="280"/>
      <c r="T238" s="280"/>
      <c r="U238" s="280"/>
      <c r="V238" s="280"/>
      <c r="W238" s="280"/>
      <c r="X238" s="280"/>
      <c r="Y238" s="280"/>
      <c r="Z238" s="280"/>
      <c r="AA238" s="280"/>
      <c r="AB238" s="280"/>
      <c r="AC238" s="280"/>
      <c r="AD238" s="280"/>
      <c r="AE238" s="280"/>
    </row>
    <row r="239" spans="1:31" ht="12" customHeight="1" x14ac:dyDescent="0.25">
      <c r="A239" s="280"/>
      <c r="B239" s="280"/>
      <c r="C239" s="507"/>
      <c r="D239" s="507"/>
      <c r="E239" s="507"/>
      <c r="F239" s="507"/>
      <c r="G239" s="507"/>
      <c r="H239" s="280"/>
      <c r="I239" s="280"/>
      <c r="J239" s="280"/>
      <c r="K239" s="280"/>
      <c r="L239" s="280"/>
      <c r="M239" s="280"/>
      <c r="N239" s="280"/>
      <c r="O239" s="280"/>
      <c r="P239" s="280"/>
      <c r="Q239" s="280"/>
      <c r="R239" s="280"/>
      <c r="S239" s="280"/>
      <c r="T239" s="280"/>
      <c r="U239" s="280"/>
      <c r="V239" s="280"/>
      <c r="W239" s="280"/>
      <c r="X239" s="280"/>
      <c r="Y239" s="280"/>
      <c r="Z239" s="280"/>
      <c r="AA239" s="280"/>
      <c r="AB239" s="280"/>
      <c r="AC239" s="280"/>
      <c r="AD239" s="280"/>
      <c r="AE239" s="280"/>
    </row>
    <row r="240" spans="1:31" ht="12" customHeight="1" x14ac:dyDescent="0.25">
      <c r="A240" s="280"/>
      <c r="B240" s="280"/>
      <c r="C240" s="507"/>
      <c r="D240" s="507"/>
      <c r="E240" s="507"/>
      <c r="F240" s="507"/>
      <c r="G240" s="507"/>
      <c r="H240" s="280"/>
      <c r="I240" s="280"/>
      <c r="J240" s="280"/>
      <c r="K240" s="280"/>
      <c r="L240" s="280"/>
      <c r="M240" s="280"/>
      <c r="N240" s="280"/>
      <c r="O240" s="280"/>
      <c r="P240" s="280"/>
      <c r="Q240" s="280"/>
      <c r="R240" s="280"/>
      <c r="S240" s="280"/>
      <c r="T240" s="280"/>
      <c r="U240" s="280"/>
      <c r="V240" s="280"/>
      <c r="W240" s="280"/>
      <c r="X240" s="280"/>
      <c r="Y240" s="280"/>
      <c r="Z240" s="280"/>
      <c r="AA240" s="280"/>
      <c r="AB240" s="280"/>
      <c r="AC240" s="280"/>
      <c r="AD240" s="280"/>
      <c r="AE240" s="280"/>
    </row>
    <row r="241" spans="1:31" ht="12" customHeight="1" x14ac:dyDescent="0.25">
      <c r="A241" s="280"/>
      <c r="B241" s="280"/>
      <c r="C241" s="507"/>
      <c r="D241" s="507"/>
      <c r="E241" s="507"/>
      <c r="F241" s="507"/>
      <c r="G241" s="507"/>
      <c r="H241" s="280"/>
      <c r="I241" s="280"/>
      <c r="J241" s="280"/>
      <c r="K241" s="280"/>
      <c r="L241" s="280"/>
      <c r="M241" s="280"/>
      <c r="N241" s="280"/>
      <c r="O241" s="280"/>
      <c r="P241" s="280"/>
      <c r="Q241" s="280"/>
      <c r="R241" s="280"/>
      <c r="S241" s="280"/>
      <c r="T241" s="280"/>
      <c r="U241" s="280"/>
      <c r="V241" s="280"/>
      <c r="W241" s="280"/>
      <c r="X241" s="280"/>
      <c r="Y241" s="280"/>
      <c r="Z241" s="280"/>
      <c r="AA241" s="280"/>
      <c r="AB241" s="280"/>
      <c r="AC241" s="280"/>
      <c r="AD241" s="280"/>
      <c r="AE241" s="280"/>
    </row>
    <row r="242" spans="1:31" ht="12" customHeight="1" x14ac:dyDescent="0.25">
      <c r="A242" s="280"/>
      <c r="B242" s="280"/>
      <c r="C242" s="507"/>
      <c r="D242" s="507"/>
      <c r="E242" s="507"/>
      <c r="F242" s="507"/>
      <c r="G242" s="507"/>
      <c r="H242" s="280"/>
      <c r="I242" s="280"/>
      <c r="J242" s="280"/>
      <c r="K242" s="280"/>
      <c r="L242" s="280"/>
      <c r="M242" s="280"/>
      <c r="N242" s="280"/>
      <c r="O242" s="280"/>
      <c r="P242" s="280"/>
      <c r="Q242" s="280"/>
      <c r="R242" s="280"/>
      <c r="S242" s="280"/>
      <c r="T242" s="280"/>
      <c r="U242" s="280"/>
      <c r="V242" s="280"/>
      <c r="W242" s="280"/>
      <c r="X242" s="280"/>
      <c r="Y242" s="280"/>
      <c r="Z242" s="280"/>
      <c r="AA242" s="280"/>
      <c r="AB242" s="280"/>
      <c r="AC242" s="280"/>
      <c r="AD242" s="280"/>
      <c r="AE242" s="280"/>
    </row>
    <row r="243" spans="1:31" ht="12" customHeight="1" x14ac:dyDescent="0.25">
      <c r="A243" s="280"/>
      <c r="B243" s="280"/>
      <c r="C243" s="507"/>
      <c r="D243" s="507"/>
      <c r="E243" s="507"/>
      <c r="F243" s="507"/>
      <c r="G243" s="507"/>
      <c r="H243" s="280"/>
      <c r="I243" s="280"/>
      <c r="J243" s="280"/>
      <c r="K243" s="280"/>
      <c r="L243" s="280"/>
      <c r="M243" s="280"/>
      <c r="N243" s="280"/>
      <c r="O243" s="280"/>
      <c r="P243" s="280"/>
      <c r="Q243" s="280"/>
      <c r="R243" s="280"/>
      <c r="S243" s="280"/>
      <c r="T243" s="280"/>
      <c r="U243" s="280"/>
      <c r="V243" s="280"/>
      <c r="W243" s="280"/>
      <c r="X243" s="280"/>
      <c r="Y243" s="280"/>
      <c r="Z243" s="280"/>
      <c r="AA243" s="280"/>
      <c r="AB243" s="280"/>
      <c r="AC243" s="280"/>
      <c r="AD243" s="280"/>
      <c r="AE243" s="280"/>
    </row>
    <row r="244" spans="1:31" ht="12" customHeight="1" x14ac:dyDescent="0.25">
      <c r="A244" s="280"/>
      <c r="B244" s="280"/>
      <c r="C244" s="507"/>
      <c r="D244" s="507"/>
      <c r="E244" s="507"/>
      <c r="F244" s="507"/>
      <c r="G244" s="507"/>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row>
    <row r="245" spans="1:31" ht="12" customHeight="1" x14ac:dyDescent="0.25">
      <c r="A245" s="280"/>
      <c r="B245" s="280"/>
      <c r="C245" s="507"/>
      <c r="D245" s="507"/>
      <c r="E245" s="507"/>
      <c r="F245" s="507"/>
      <c r="G245" s="507"/>
      <c r="H245" s="280"/>
      <c r="I245" s="280"/>
      <c r="J245" s="280"/>
      <c r="K245" s="280"/>
      <c r="L245" s="280"/>
      <c r="M245" s="280"/>
      <c r="N245" s="280"/>
      <c r="O245" s="280"/>
      <c r="P245" s="280"/>
      <c r="Q245" s="280"/>
      <c r="R245" s="280"/>
      <c r="S245" s="280"/>
      <c r="T245" s="280"/>
      <c r="U245" s="280"/>
      <c r="V245" s="280"/>
      <c r="W245" s="280"/>
      <c r="X245" s="280"/>
      <c r="Y245" s="280"/>
      <c r="Z245" s="280"/>
      <c r="AA245" s="280"/>
      <c r="AB245" s="280"/>
      <c r="AC245" s="280"/>
      <c r="AD245" s="280"/>
      <c r="AE245" s="280"/>
    </row>
    <row r="246" spans="1:31" ht="12" customHeight="1" x14ac:dyDescent="0.25">
      <c r="A246" s="280"/>
      <c r="B246" s="280"/>
      <c r="C246" s="507"/>
      <c r="D246" s="507"/>
      <c r="E246" s="507"/>
      <c r="F246" s="507"/>
      <c r="G246" s="507"/>
      <c r="H246" s="280"/>
      <c r="I246" s="280"/>
      <c r="J246" s="280"/>
      <c r="K246" s="280"/>
      <c r="L246" s="280"/>
      <c r="M246" s="280"/>
      <c r="N246" s="280"/>
      <c r="O246" s="280"/>
      <c r="P246" s="280"/>
      <c r="Q246" s="280"/>
      <c r="R246" s="280"/>
      <c r="S246" s="280"/>
      <c r="T246" s="280"/>
      <c r="U246" s="280"/>
      <c r="V246" s="280"/>
      <c r="W246" s="280"/>
      <c r="X246" s="280"/>
      <c r="Y246" s="280"/>
      <c r="Z246" s="280"/>
      <c r="AA246" s="280"/>
      <c r="AB246" s="280"/>
      <c r="AC246" s="280"/>
      <c r="AD246" s="280"/>
      <c r="AE246" s="280"/>
    </row>
    <row r="247" spans="1:31" ht="12" customHeight="1" x14ac:dyDescent="0.25">
      <c r="A247" s="280"/>
      <c r="B247" s="280"/>
      <c r="C247" s="507"/>
      <c r="D247" s="507"/>
      <c r="E247" s="507"/>
      <c r="F247" s="507"/>
      <c r="G247" s="507"/>
      <c r="H247" s="280"/>
      <c r="I247" s="280"/>
      <c r="J247" s="280"/>
      <c r="K247" s="280"/>
      <c r="L247" s="280"/>
      <c r="M247" s="280"/>
      <c r="N247" s="280"/>
      <c r="O247" s="280"/>
      <c r="P247" s="280"/>
      <c r="Q247" s="280"/>
      <c r="R247" s="280"/>
      <c r="S247" s="280"/>
      <c r="T247" s="280"/>
      <c r="U247" s="280"/>
      <c r="V247" s="280"/>
      <c r="W247" s="280"/>
      <c r="X247" s="280"/>
      <c r="Y247" s="280"/>
      <c r="Z247" s="280"/>
      <c r="AA247" s="280"/>
      <c r="AB247" s="280"/>
      <c r="AC247" s="280"/>
      <c r="AD247" s="280"/>
      <c r="AE247" s="280"/>
    </row>
    <row r="248" spans="1:31" ht="12" customHeight="1" x14ac:dyDescent="0.25">
      <c r="A248" s="280"/>
      <c r="B248" s="280"/>
      <c r="C248" s="507"/>
      <c r="D248" s="507"/>
      <c r="E248" s="507"/>
      <c r="F248" s="507"/>
      <c r="G248" s="507"/>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row>
    <row r="249" spans="1:31" ht="12" customHeight="1" x14ac:dyDescent="0.25">
      <c r="A249" s="280"/>
      <c r="B249" s="280"/>
      <c r="C249" s="507"/>
      <c r="D249" s="507"/>
      <c r="E249" s="507"/>
      <c r="F249" s="507"/>
      <c r="G249" s="507"/>
      <c r="H249" s="280"/>
      <c r="I249" s="280"/>
      <c r="J249" s="280"/>
      <c r="K249" s="280"/>
      <c r="L249" s="280"/>
      <c r="M249" s="280"/>
      <c r="N249" s="280"/>
      <c r="O249" s="280"/>
      <c r="P249" s="280"/>
      <c r="Q249" s="280"/>
      <c r="R249" s="280"/>
      <c r="S249" s="280"/>
      <c r="T249" s="280"/>
      <c r="U249" s="280"/>
      <c r="V249" s="280"/>
      <c r="W249" s="280"/>
      <c r="X249" s="280"/>
      <c r="Y249" s="280"/>
      <c r="Z249" s="280"/>
      <c r="AA249" s="280"/>
      <c r="AB249" s="280"/>
      <c r="AC249" s="280"/>
      <c r="AD249" s="280"/>
      <c r="AE249" s="280"/>
    </row>
    <row r="250" spans="1:31" ht="12" customHeight="1" x14ac:dyDescent="0.25">
      <c r="A250" s="280"/>
      <c r="B250" s="280"/>
      <c r="C250" s="507"/>
      <c r="D250" s="507"/>
      <c r="E250" s="507"/>
      <c r="F250" s="507"/>
      <c r="G250" s="507"/>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row>
    <row r="251" spans="1:31" ht="12" customHeight="1" x14ac:dyDescent="0.25">
      <c r="A251" s="280"/>
      <c r="B251" s="280"/>
      <c r="C251" s="507"/>
      <c r="D251" s="507"/>
      <c r="E251" s="507"/>
      <c r="F251" s="507"/>
      <c r="G251" s="507"/>
      <c r="H251" s="280"/>
      <c r="I251" s="280"/>
      <c r="J251" s="280"/>
      <c r="K251" s="280"/>
      <c r="L251" s="280"/>
      <c r="M251" s="280"/>
      <c r="N251" s="280"/>
      <c r="O251" s="280"/>
      <c r="P251" s="280"/>
      <c r="Q251" s="280"/>
      <c r="R251" s="280"/>
      <c r="S251" s="280"/>
      <c r="T251" s="280"/>
      <c r="U251" s="280"/>
      <c r="V251" s="280"/>
      <c r="W251" s="280"/>
      <c r="X251" s="280"/>
      <c r="Y251" s="280"/>
      <c r="Z251" s="280"/>
      <c r="AA251" s="280"/>
      <c r="AB251" s="280"/>
      <c r="AC251" s="280"/>
      <c r="AD251" s="280"/>
      <c r="AE251" s="280"/>
    </row>
    <row r="252" spans="1:31" ht="12" customHeight="1" x14ac:dyDescent="0.25">
      <c r="A252" s="280"/>
      <c r="B252" s="280"/>
      <c r="C252" s="507"/>
      <c r="D252" s="507"/>
      <c r="E252" s="507"/>
      <c r="F252" s="507"/>
      <c r="G252" s="507"/>
      <c r="H252" s="280"/>
      <c r="I252" s="280"/>
      <c r="J252" s="280"/>
      <c r="K252" s="280"/>
      <c r="L252" s="280"/>
      <c r="M252" s="280"/>
      <c r="N252" s="280"/>
      <c r="O252" s="280"/>
      <c r="P252" s="280"/>
      <c r="Q252" s="280"/>
      <c r="R252" s="280"/>
      <c r="S252" s="280"/>
      <c r="T252" s="280"/>
      <c r="U252" s="280"/>
      <c r="V252" s="280"/>
      <c r="W252" s="280"/>
      <c r="X252" s="280"/>
      <c r="Y252" s="280"/>
      <c r="Z252" s="280"/>
      <c r="AA252" s="280"/>
      <c r="AB252" s="280"/>
      <c r="AC252" s="280"/>
      <c r="AD252" s="280"/>
      <c r="AE252" s="280"/>
    </row>
    <row r="253" spans="1:31" ht="12" customHeight="1" x14ac:dyDescent="0.25">
      <c r="A253" s="280"/>
      <c r="B253" s="280"/>
      <c r="C253" s="507"/>
      <c r="D253" s="507"/>
      <c r="E253" s="507"/>
      <c r="F253" s="507"/>
      <c r="G253" s="507"/>
      <c r="H253" s="280"/>
      <c r="I253" s="280"/>
      <c r="J253" s="280"/>
      <c r="K253" s="280"/>
      <c r="L253" s="280"/>
      <c r="M253" s="280"/>
      <c r="N253" s="280"/>
      <c r="O253" s="280"/>
      <c r="P253" s="280"/>
      <c r="Q253" s="280"/>
      <c r="R253" s="280"/>
      <c r="S253" s="280"/>
      <c r="T253" s="280"/>
      <c r="U253" s="280"/>
      <c r="V253" s="280"/>
      <c r="W253" s="280"/>
      <c r="X253" s="280"/>
      <c r="Y253" s="280"/>
      <c r="Z253" s="280"/>
      <c r="AA253" s="280"/>
      <c r="AB253" s="280"/>
      <c r="AC253" s="280"/>
      <c r="AD253" s="280"/>
      <c r="AE253" s="280"/>
    </row>
    <row r="254" spans="1:31" ht="12" customHeight="1" x14ac:dyDescent="0.25">
      <c r="A254" s="280"/>
      <c r="B254" s="280"/>
      <c r="C254" s="507"/>
      <c r="D254" s="507"/>
      <c r="E254" s="507"/>
      <c r="F254" s="507"/>
      <c r="G254" s="507"/>
      <c r="H254" s="280"/>
      <c r="I254" s="280"/>
      <c r="J254" s="280"/>
      <c r="K254" s="280"/>
      <c r="L254" s="280"/>
      <c r="M254" s="280"/>
      <c r="N254" s="280"/>
      <c r="O254" s="280"/>
      <c r="P254" s="280"/>
      <c r="Q254" s="280"/>
      <c r="R254" s="280"/>
      <c r="S254" s="280"/>
      <c r="T254" s="280"/>
      <c r="U254" s="280"/>
      <c r="V254" s="280"/>
      <c r="W254" s="280"/>
      <c r="X254" s="280"/>
      <c r="Y254" s="280"/>
      <c r="Z254" s="280"/>
      <c r="AA254" s="280"/>
      <c r="AB254" s="280"/>
      <c r="AC254" s="280"/>
      <c r="AD254" s="280"/>
      <c r="AE254" s="280"/>
    </row>
    <row r="255" spans="1:31" ht="12" customHeight="1" x14ac:dyDescent="0.25">
      <c r="A255" s="280"/>
      <c r="B255" s="280"/>
      <c r="C255" s="507"/>
      <c r="D255" s="507"/>
      <c r="E255" s="507"/>
      <c r="F255" s="507"/>
      <c r="G255" s="507"/>
      <c r="H255" s="280"/>
      <c r="I255" s="280"/>
      <c r="J255" s="280"/>
      <c r="K255" s="280"/>
      <c r="L255" s="280"/>
      <c r="M255" s="280"/>
      <c r="N255" s="280"/>
      <c r="O255" s="280"/>
      <c r="P255" s="280"/>
      <c r="Q255" s="280"/>
      <c r="R255" s="280"/>
      <c r="S255" s="280"/>
      <c r="T255" s="280"/>
      <c r="U255" s="280"/>
      <c r="V255" s="280"/>
      <c r="W255" s="280"/>
      <c r="X255" s="280"/>
      <c r="Y255" s="280"/>
      <c r="Z255" s="280"/>
      <c r="AA255" s="280"/>
      <c r="AB255" s="280"/>
      <c r="AC255" s="280"/>
      <c r="AD255" s="280"/>
      <c r="AE255" s="280"/>
    </row>
    <row r="256" spans="1:31" ht="12" customHeight="1" x14ac:dyDescent="0.25">
      <c r="A256" s="280"/>
      <c r="B256" s="280"/>
      <c r="C256" s="507"/>
      <c r="D256" s="507"/>
      <c r="E256" s="507"/>
      <c r="F256" s="507"/>
      <c r="G256" s="507"/>
      <c r="H256" s="280"/>
      <c r="I256" s="280"/>
      <c r="J256" s="280"/>
      <c r="K256" s="280"/>
      <c r="L256" s="280"/>
      <c r="M256" s="280"/>
      <c r="N256" s="280"/>
      <c r="O256" s="280"/>
      <c r="P256" s="280"/>
      <c r="Q256" s="280"/>
      <c r="R256" s="280"/>
      <c r="S256" s="280"/>
      <c r="T256" s="280"/>
      <c r="U256" s="280"/>
      <c r="V256" s="280"/>
      <c r="W256" s="280"/>
      <c r="X256" s="280"/>
      <c r="Y256" s="280"/>
      <c r="Z256" s="280"/>
      <c r="AA256" s="280"/>
      <c r="AB256" s="280"/>
      <c r="AC256" s="280"/>
      <c r="AD256" s="280"/>
      <c r="AE256" s="280"/>
    </row>
    <row r="257" spans="1:31" ht="12" customHeight="1" x14ac:dyDescent="0.25">
      <c r="A257" s="280"/>
      <c r="B257" s="280"/>
      <c r="C257" s="507"/>
      <c r="D257" s="507"/>
      <c r="E257" s="507"/>
      <c r="F257" s="507"/>
      <c r="G257" s="507"/>
      <c r="H257" s="280"/>
      <c r="I257" s="280"/>
      <c r="J257" s="280"/>
      <c r="K257" s="280"/>
      <c r="L257" s="280"/>
      <c r="M257" s="280"/>
      <c r="N257" s="280"/>
      <c r="O257" s="280"/>
      <c r="P257" s="280"/>
      <c r="Q257" s="280"/>
      <c r="R257" s="280"/>
      <c r="S257" s="280"/>
      <c r="T257" s="280"/>
      <c r="U257" s="280"/>
      <c r="V257" s="280"/>
      <c r="W257" s="280"/>
      <c r="X257" s="280"/>
      <c r="Y257" s="280"/>
      <c r="Z257" s="280"/>
      <c r="AA257" s="280"/>
      <c r="AB257" s="280"/>
      <c r="AC257" s="280"/>
      <c r="AD257" s="280"/>
      <c r="AE257" s="280"/>
    </row>
    <row r="258" spans="1:31" ht="12" customHeight="1" x14ac:dyDescent="0.25">
      <c r="A258" s="280"/>
      <c r="B258" s="280"/>
      <c r="C258" s="507"/>
      <c r="D258" s="507"/>
      <c r="E258" s="507"/>
      <c r="F258" s="507"/>
      <c r="G258" s="507"/>
      <c r="H258" s="280"/>
      <c r="I258" s="280"/>
      <c r="J258" s="280"/>
      <c r="K258" s="280"/>
      <c r="L258" s="280"/>
      <c r="M258" s="280"/>
      <c r="N258" s="280"/>
      <c r="O258" s="280"/>
      <c r="P258" s="280"/>
      <c r="Q258" s="280"/>
      <c r="R258" s="280"/>
      <c r="S258" s="280"/>
      <c r="T258" s="280"/>
      <c r="U258" s="280"/>
      <c r="V258" s="280"/>
      <c r="W258" s="280"/>
      <c r="X258" s="280"/>
      <c r="Y258" s="280"/>
      <c r="Z258" s="280"/>
      <c r="AA258" s="280"/>
      <c r="AB258" s="280"/>
      <c r="AC258" s="280"/>
      <c r="AD258" s="280"/>
      <c r="AE258" s="280"/>
    </row>
    <row r="259" spans="1:31" ht="12" customHeight="1" x14ac:dyDescent="0.25">
      <c r="A259" s="280"/>
      <c r="B259" s="280"/>
      <c r="C259" s="507"/>
      <c r="D259" s="507"/>
      <c r="E259" s="507"/>
      <c r="F259" s="507"/>
      <c r="G259" s="507"/>
      <c r="H259" s="280"/>
      <c r="I259" s="280"/>
      <c r="J259" s="280"/>
      <c r="K259" s="280"/>
      <c r="L259" s="280"/>
      <c r="M259" s="280"/>
      <c r="N259" s="280"/>
      <c r="O259" s="280"/>
      <c r="P259" s="280"/>
      <c r="Q259" s="280"/>
      <c r="R259" s="280"/>
      <c r="S259" s="280"/>
      <c r="T259" s="280"/>
      <c r="U259" s="280"/>
      <c r="V259" s="280"/>
      <c r="W259" s="280"/>
      <c r="X259" s="280"/>
      <c r="Y259" s="280"/>
      <c r="Z259" s="280"/>
      <c r="AA259" s="280"/>
      <c r="AB259" s="280"/>
      <c r="AC259" s="280"/>
      <c r="AD259" s="280"/>
      <c r="AE259" s="280"/>
    </row>
    <row r="260" spans="1:31" ht="12" customHeight="1" x14ac:dyDescent="0.25">
      <c r="A260" s="280"/>
      <c r="B260" s="280"/>
      <c r="C260" s="507"/>
      <c r="D260" s="507"/>
      <c r="E260" s="507"/>
      <c r="F260" s="507"/>
      <c r="G260" s="507"/>
      <c r="H260" s="280"/>
      <c r="I260" s="280"/>
      <c r="J260" s="280"/>
      <c r="K260" s="280"/>
      <c r="L260" s="280"/>
      <c r="M260" s="280"/>
      <c r="N260" s="280"/>
      <c r="O260" s="280"/>
      <c r="P260" s="280"/>
      <c r="Q260" s="280"/>
      <c r="R260" s="280"/>
      <c r="S260" s="280"/>
      <c r="T260" s="280"/>
      <c r="U260" s="280"/>
      <c r="V260" s="280"/>
      <c r="W260" s="280"/>
      <c r="X260" s="280"/>
      <c r="Y260" s="280"/>
      <c r="Z260" s="280"/>
      <c r="AA260" s="280"/>
      <c r="AB260" s="280"/>
      <c r="AC260" s="280"/>
      <c r="AD260" s="280"/>
      <c r="AE260" s="280"/>
    </row>
    <row r="261" spans="1:31" ht="12" customHeight="1" x14ac:dyDescent="0.25">
      <c r="A261" s="280"/>
      <c r="B261" s="280"/>
      <c r="C261" s="507"/>
      <c r="D261" s="507"/>
      <c r="E261" s="507"/>
      <c r="F261" s="507"/>
      <c r="G261" s="507"/>
      <c r="H261" s="280"/>
      <c r="I261" s="280"/>
      <c r="J261" s="280"/>
      <c r="K261" s="280"/>
      <c r="L261" s="280"/>
      <c r="M261" s="280"/>
      <c r="N261" s="280"/>
      <c r="O261" s="280"/>
      <c r="P261" s="280"/>
      <c r="Q261" s="280"/>
      <c r="R261" s="280"/>
      <c r="S261" s="280"/>
      <c r="T261" s="280"/>
      <c r="U261" s="280"/>
      <c r="V261" s="280"/>
      <c r="W261" s="280"/>
      <c r="X261" s="280"/>
      <c r="Y261" s="280"/>
      <c r="Z261" s="280"/>
      <c r="AA261" s="280"/>
      <c r="AB261" s="280"/>
      <c r="AC261" s="280"/>
      <c r="AD261" s="280"/>
      <c r="AE261" s="280"/>
    </row>
    <row r="262" spans="1:31" ht="12" customHeight="1" x14ac:dyDescent="0.25">
      <c r="A262" s="280"/>
      <c r="B262" s="280"/>
      <c r="C262" s="507"/>
      <c r="D262" s="507"/>
      <c r="E262" s="507"/>
      <c r="F262" s="507"/>
      <c r="G262" s="507"/>
      <c r="H262" s="280"/>
      <c r="I262" s="280"/>
      <c r="J262" s="280"/>
      <c r="K262" s="280"/>
      <c r="L262" s="280"/>
      <c r="M262" s="280"/>
      <c r="N262" s="280"/>
      <c r="O262" s="280"/>
      <c r="P262" s="280"/>
      <c r="Q262" s="280"/>
      <c r="R262" s="280"/>
      <c r="S262" s="280"/>
      <c r="T262" s="280"/>
      <c r="U262" s="280"/>
      <c r="V262" s="280"/>
      <c r="W262" s="280"/>
      <c r="X262" s="280"/>
      <c r="Y262" s="280"/>
      <c r="Z262" s="280"/>
      <c r="AA262" s="280"/>
      <c r="AB262" s="280"/>
      <c r="AC262" s="280"/>
      <c r="AD262" s="280"/>
      <c r="AE262" s="280"/>
    </row>
    <row r="263" spans="1:31" ht="12" customHeight="1" x14ac:dyDescent="0.25">
      <c r="A263" s="280"/>
      <c r="B263" s="280"/>
      <c r="C263" s="507"/>
      <c r="D263" s="507"/>
      <c r="E263" s="507"/>
      <c r="F263" s="507"/>
      <c r="G263" s="507"/>
      <c r="H263" s="280"/>
      <c r="I263" s="280"/>
      <c r="J263" s="280"/>
      <c r="K263" s="280"/>
      <c r="L263" s="280"/>
      <c r="M263" s="280"/>
      <c r="N263" s="280"/>
      <c r="O263" s="280"/>
      <c r="P263" s="280"/>
      <c r="Q263" s="280"/>
      <c r="R263" s="280"/>
      <c r="S263" s="280"/>
      <c r="T263" s="280"/>
      <c r="U263" s="280"/>
      <c r="V263" s="280"/>
      <c r="W263" s="280"/>
      <c r="X263" s="280"/>
      <c r="Y263" s="280"/>
      <c r="Z263" s="280"/>
      <c r="AA263" s="280"/>
      <c r="AB263" s="280"/>
      <c r="AC263" s="280"/>
      <c r="AD263" s="280"/>
      <c r="AE263" s="280"/>
    </row>
    <row r="264" spans="1:31" ht="12" customHeight="1" x14ac:dyDescent="0.25">
      <c r="A264" s="280"/>
      <c r="B264" s="280"/>
      <c r="C264" s="507"/>
      <c r="D264" s="507"/>
      <c r="E264" s="507"/>
      <c r="F264" s="507"/>
      <c r="G264" s="507"/>
      <c r="H264" s="280"/>
      <c r="I264" s="280"/>
      <c r="J264" s="280"/>
      <c r="K264" s="280"/>
      <c r="L264" s="280"/>
      <c r="M264" s="280"/>
      <c r="N264" s="280"/>
      <c r="O264" s="280"/>
      <c r="P264" s="280"/>
      <c r="Q264" s="280"/>
      <c r="R264" s="280"/>
      <c r="S264" s="280"/>
      <c r="T264" s="280"/>
      <c r="U264" s="280"/>
      <c r="V264" s="280"/>
      <c r="W264" s="280"/>
      <c r="X264" s="280"/>
      <c r="Y264" s="280"/>
      <c r="Z264" s="280"/>
      <c r="AA264" s="280"/>
      <c r="AB264" s="280"/>
      <c r="AC264" s="280"/>
      <c r="AD264" s="280"/>
      <c r="AE264" s="280"/>
    </row>
    <row r="265" spans="1:31" ht="12" customHeight="1" x14ac:dyDescent="0.25">
      <c r="A265" s="280"/>
      <c r="B265" s="280"/>
      <c r="C265" s="507"/>
      <c r="D265" s="507"/>
      <c r="E265" s="507"/>
      <c r="F265" s="507"/>
      <c r="G265" s="507"/>
      <c r="H265" s="280"/>
      <c r="I265" s="280"/>
      <c r="J265" s="280"/>
      <c r="K265" s="280"/>
      <c r="L265" s="280"/>
      <c r="M265" s="280"/>
      <c r="N265" s="280"/>
      <c r="O265" s="280"/>
      <c r="P265" s="280"/>
      <c r="Q265" s="280"/>
      <c r="R265" s="280"/>
      <c r="S265" s="280"/>
      <c r="T265" s="280"/>
      <c r="U265" s="280"/>
      <c r="V265" s="280"/>
      <c r="W265" s="280"/>
      <c r="X265" s="280"/>
      <c r="Y265" s="280"/>
      <c r="Z265" s="280"/>
      <c r="AA265" s="280"/>
      <c r="AB265" s="280"/>
      <c r="AC265" s="280"/>
      <c r="AD265" s="280"/>
      <c r="AE265" s="280"/>
    </row>
    <row r="266" spans="1:31" ht="12" customHeight="1" x14ac:dyDescent="0.25">
      <c r="A266" s="280"/>
      <c r="B266" s="280"/>
      <c r="C266" s="507"/>
      <c r="D266" s="507"/>
      <c r="E266" s="507"/>
      <c r="F266" s="507"/>
      <c r="G266" s="507"/>
      <c r="H266" s="280"/>
      <c r="I266" s="280"/>
      <c r="J266" s="280"/>
      <c r="K266" s="280"/>
      <c r="L266" s="280"/>
      <c r="M266" s="280"/>
      <c r="N266" s="280"/>
      <c r="O266" s="280"/>
      <c r="P266" s="280"/>
      <c r="Q266" s="280"/>
      <c r="R266" s="280"/>
      <c r="S266" s="280"/>
      <c r="T266" s="280"/>
      <c r="U266" s="280"/>
      <c r="V266" s="280"/>
      <c r="W266" s="280"/>
      <c r="X266" s="280"/>
      <c r="Y266" s="280"/>
      <c r="Z266" s="280"/>
      <c r="AA266" s="280"/>
      <c r="AB266" s="280"/>
      <c r="AC266" s="280"/>
      <c r="AD266" s="280"/>
      <c r="AE266" s="280"/>
    </row>
    <row r="267" spans="1:31" ht="12" customHeight="1" x14ac:dyDescent="0.25">
      <c r="A267" s="280"/>
      <c r="B267" s="280"/>
      <c r="C267" s="507"/>
      <c r="D267" s="507"/>
      <c r="E267" s="507"/>
      <c r="F267" s="507"/>
      <c r="G267" s="507"/>
      <c r="H267" s="280"/>
      <c r="I267" s="280"/>
      <c r="J267" s="280"/>
      <c r="K267" s="280"/>
      <c r="L267" s="280"/>
      <c r="M267" s="280"/>
      <c r="N267" s="280"/>
      <c r="O267" s="280"/>
      <c r="P267" s="280"/>
      <c r="Q267" s="280"/>
      <c r="R267" s="280"/>
      <c r="S267" s="280"/>
      <c r="T267" s="280"/>
      <c r="U267" s="280"/>
      <c r="V267" s="280"/>
      <c r="W267" s="280"/>
      <c r="X267" s="280"/>
      <c r="Y267" s="280"/>
      <c r="Z267" s="280"/>
      <c r="AA267" s="280"/>
      <c r="AB267" s="280"/>
      <c r="AC267" s="280"/>
      <c r="AD267" s="280"/>
      <c r="AE267" s="280"/>
    </row>
    <row r="268" spans="1:31" ht="12" customHeight="1" x14ac:dyDescent="0.25">
      <c r="A268" s="280"/>
      <c r="B268" s="280"/>
      <c r="C268" s="507"/>
      <c r="D268" s="507"/>
      <c r="E268" s="507"/>
      <c r="F268" s="507"/>
      <c r="G268" s="507"/>
      <c r="H268" s="280"/>
      <c r="I268" s="280"/>
      <c r="J268" s="280"/>
      <c r="K268" s="280"/>
      <c r="L268" s="280"/>
      <c r="M268" s="280"/>
      <c r="N268" s="280"/>
      <c r="O268" s="280"/>
      <c r="P268" s="280"/>
      <c r="Q268" s="280"/>
      <c r="R268" s="280"/>
      <c r="S268" s="280"/>
      <c r="T268" s="280"/>
      <c r="U268" s="280"/>
      <c r="V268" s="280"/>
      <c r="W268" s="280"/>
      <c r="X268" s="280"/>
      <c r="Y268" s="280"/>
      <c r="Z268" s="280"/>
      <c r="AA268" s="280"/>
      <c r="AB268" s="280"/>
      <c r="AC268" s="280"/>
      <c r="AD268" s="280"/>
      <c r="AE268" s="280"/>
    </row>
    <row r="269" spans="1:31" ht="12" customHeight="1" x14ac:dyDescent="0.25">
      <c r="A269" s="280"/>
      <c r="B269" s="280"/>
      <c r="C269" s="507"/>
      <c r="D269" s="507"/>
      <c r="E269" s="507"/>
      <c r="F269" s="507"/>
      <c r="G269" s="507"/>
      <c r="H269" s="280"/>
      <c r="I269" s="280"/>
      <c r="J269" s="280"/>
      <c r="K269" s="280"/>
      <c r="L269" s="280"/>
      <c r="M269" s="280"/>
      <c r="N269" s="280"/>
      <c r="O269" s="280"/>
      <c r="P269" s="280"/>
      <c r="Q269" s="280"/>
      <c r="R269" s="280"/>
      <c r="S269" s="280"/>
      <c r="T269" s="280"/>
      <c r="U269" s="280"/>
      <c r="V269" s="280"/>
      <c r="W269" s="280"/>
      <c r="X269" s="280"/>
      <c r="Y269" s="280"/>
      <c r="Z269" s="280"/>
      <c r="AA269" s="280"/>
      <c r="AB269" s="280"/>
      <c r="AC269" s="280"/>
      <c r="AD269" s="280"/>
      <c r="AE269" s="280"/>
    </row>
    <row r="270" spans="1:31" ht="12" customHeight="1" x14ac:dyDescent="0.25">
      <c r="A270" s="280"/>
      <c r="B270" s="280"/>
      <c r="C270" s="507"/>
      <c r="D270" s="507"/>
      <c r="E270" s="507"/>
      <c r="F270" s="507"/>
      <c r="G270" s="507"/>
      <c r="H270" s="280"/>
      <c r="I270" s="280"/>
      <c r="J270" s="280"/>
      <c r="K270" s="280"/>
      <c r="L270" s="280"/>
      <c r="M270" s="280"/>
      <c r="N270" s="280"/>
      <c r="O270" s="280"/>
      <c r="P270" s="280"/>
      <c r="Q270" s="280"/>
      <c r="R270" s="280"/>
      <c r="S270" s="280"/>
      <c r="T270" s="280"/>
      <c r="U270" s="280"/>
      <c r="V270" s="280"/>
      <c r="W270" s="280"/>
      <c r="X270" s="280"/>
      <c r="Y270" s="280"/>
      <c r="Z270" s="280"/>
      <c r="AA270" s="280"/>
      <c r="AB270" s="280"/>
      <c r="AC270" s="280"/>
      <c r="AD270" s="280"/>
      <c r="AE270" s="280"/>
    </row>
    <row r="271" spans="1:31" ht="12" customHeight="1" x14ac:dyDescent="0.25">
      <c r="A271" s="280"/>
      <c r="B271" s="280"/>
      <c r="C271" s="507"/>
      <c r="D271" s="507"/>
      <c r="E271" s="507"/>
      <c r="F271" s="507"/>
      <c r="G271" s="507"/>
      <c r="H271" s="280"/>
      <c r="I271" s="280"/>
      <c r="J271" s="280"/>
      <c r="K271" s="280"/>
      <c r="L271" s="280"/>
      <c r="M271" s="280"/>
      <c r="N271" s="280"/>
      <c r="O271" s="280"/>
      <c r="P271" s="280"/>
      <c r="Q271" s="280"/>
      <c r="R271" s="280"/>
      <c r="S271" s="280"/>
      <c r="T271" s="280"/>
      <c r="U271" s="280"/>
      <c r="V271" s="280"/>
      <c r="W271" s="280"/>
      <c r="X271" s="280"/>
      <c r="Y271" s="280"/>
      <c r="Z271" s="280"/>
      <c r="AA271" s="280"/>
      <c r="AB271" s="280"/>
      <c r="AC271" s="280"/>
      <c r="AD271" s="280"/>
      <c r="AE271" s="280"/>
    </row>
    <row r="272" spans="1:31" ht="12" customHeight="1" x14ac:dyDescent="0.25">
      <c r="A272" s="280"/>
      <c r="B272" s="280"/>
      <c r="C272" s="507"/>
      <c r="D272" s="507"/>
      <c r="E272" s="507"/>
      <c r="F272" s="507"/>
      <c r="G272" s="507"/>
      <c r="H272" s="280"/>
      <c r="I272" s="280"/>
      <c r="J272" s="280"/>
      <c r="K272" s="280"/>
      <c r="L272" s="280"/>
      <c r="M272" s="280"/>
      <c r="N272" s="280"/>
      <c r="O272" s="280"/>
      <c r="P272" s="280"/>
      <c r="Q272" s="280"/>
      <c r="R272" s="280"/>
      <c r="S272" s="280"/>
      <c r="T272" s="280"/>
      <c r="U272" s="280"/>
      <c r="V272" s="280"/>
      <c r="W272" s="280"/>
      <c r="X272" s="280"/>
      <c r="Y272" s="280"/>
      <c r="Z272" s="280"/>
      <c r="AA272" s="280"/>
      <c r="AB272" s="280"/>
      <c r="AC272" s="280"/>
      <c r="AD272" s="280"/>
      <c r="AE272" s="280"/>
    </row>
    <row r="273" spans="1:31" ht="12" customHeight="1" x14ac:dyDescent="0.25">
      <c r="A273" s="280"/>
      <c r="B273" s="280"/>
      <c r="C273" s="507"/>
      <c r="D273" s="507"/>
      <c r="E273" s="507"/>
      <c r="F273" s="507"/>
      <c r="G273" s="507"/>
      <c r="H273" s="280"/>
      <c r="I273" s="280"/>
      <c r="J273" s="280"/>
      <c r="K273" s="280"/>
      <c r="L273" s="280"/>
      <c r="M273" s="280"/>
      <c r="N273" s="280"/>
      <c r="O273" s="280"/>
      <c r="P273" s="280"/>
      <c r="Q273" s="280"/>
      <c r="R273" s="280"/>
      <c r="S273" s="280"/>
      <c r="T273" s="280"/>
      <c r="U273" s="280"/>
      <c r="V273" s="280"/>
      <c r="W273" s="280"/>
      <c r="X273" s="280"/>
      <c r="Y273" s="280"/>
      <c r="Z273" s="280"/>
      <c r="AA273" s="280"/>
      <c r="AB273" s="280"/>
      <c r="AC273" s="280"/>
      <c r="AD273" s="280"/>
      <c r="AE273" s="280"/>
    </row>
    <row r="274" spans="1:31" ht="12" customHeight="1" x14ac:dyDescent="0.25">
      <c r="A274" s="280"/>
      <c r="B274" s="280"/>
      <c r="C274" s="507"/>
      <c r="D274" s="507"/>
      <c r="E274" s="507"/>
      <c r="F274" s="507"/>
      <c r="G274" s="507"/>
      <c r="H274" s="280"/>
      <c r="I274" s="280"/>
      <c r="J274" s="280"/>
      <c r="K274" s="280"/>
      <c r="L274" s="280"/>
      <c r="M274" s="280"/>
      <c r="N274" s="280"/>
      <c r="O274" s="280"/>
      <c r="P274" s="280"/>
      <c r="Q274" s="280"/>
      <c r="R274" s="280"/>
      <c r="S274" s="280"/>
      <c r="T274" s="280"/>
      <c r="U274" s="280"/>
      <c r="V274" s="280"/>
      <c r="W274" s="280"/>
      <c r="X274" s="280"/>
      <c r="Y274" s="280"/>
      <c r="Z274" s="280"/>
      <c r="AA274" s="280"/>
      <c r="AB274" s="280"/>
      <c r="AC274" s="280"/>
      <c r="AD274" s="280"/>
      <c r="AE274" s="280"/>
    </row>
    <row r="275" spans="1:31" ht="12" customHeight="1" x14ac:dyDescent="0.25">
      <c r="A275" s="280"/>
      <c r="B275" s="280"/>
      <c r="C275" s="507"/>
      <c r="D275" s="507"/>
      <c r="E275" s="507"/>
      <c r="F275" s="507"/>
      <c r="G275" s="507"/>
      <c r="H275" s="280"/>
      <c r="I275" s="280"/>
      <c r="J275" s="280"/>
      <c r="K275" s="280"/>
      <c r="L275" s="280"/>
      <c r="M275" s="280"/>
      <c r="N275" s="280"/>
      <c r="O275" s="280"/>
      <c r="P275" s="280"/>
      <c r="Q275" s="280"/>
      <c r="R275" s="280"/>
      <c r="S275" s="280"/>
      <c r="T275" s="280"/>
      <c r="U275" s="280"/>
      <c r="V275" s="280"/>
      <c r="W275" s="280"/>
      <c r="X275" s="280"/>
      <c r="Y275" s="280"/>
      <c r="Z275" s="280"/>
      <c r="AA275" s="280"/>
      <c r="AB275" s="280"/>
      <c r="AC275" s="280"/>
      <c r="AD275" s="280"/>
      <c r="AE275" s="280"/>
    </row>
    <row r="276" spans="1:31" ht="12" customHeight="1" x14ac:dyDescent="0.25">
      <c r="A276" s="280"/>
      <c r="B276" s="280"/>
      <c r="C276" s="507"/>
      <c r="D276" s="507"/>
      <c r="E276" s="507"/>
      <c r="F276" s="507"/>
      <c r="G276" s="507"/>
      <c r="H276" s="280"/>
      <c r="I276" s="280"/>
      <c r="J276" s="280"/>
      <c r="K276" s="280"/>
      <c r="L276" s="280"/>
      <c r="M276" s="280"/>
      <c r="N276" s="280"/>
      <c r="O276" s="280"/>
      <c r="P276" s="280"/>
      <c r="Q276" s="280"/>
      <c r="R276" s="280"/>
      <c r="S276" s="280"/>
      <c r="T276" s="280"/>
      <c r="U276" s="280"/>
      <c r="V276" s="280"/>
      <c r="W276" s="280"/>
      <c r="X276" s="280"/>
      <c r="Y276" s="280"/>
      <c r="Z276" s="280"/>
      <c r="AA276" s="280"/>
      <c r="AB276" s="280"/>
      <c r="AC276" s="280"/>
      <c r="AD276" s="280"/>
      <c r="AE276" s="280"/>
    </row>
    <row r="277" spans="1:31" ht="12" customHeight="1" x14ac:dyDescent="0.25">
      <c r="A277" s="280"/>
      <c r="B277" s="280"/>
      <c r="C277" s="507"/>
      <c r="D277" s="507"/>
      <c r="E277" s="507"/>
      <c r="F277" s="507"/>
      <c r="G277" s="507"/>
      <c r="H277" s="280"/>
      <c r="I277" s="280"/>
      <c r="J277" s="280"/>
      <c r="K277" s="280"/>
      <c r="L277" s="280"/>
      <c r="M277" s="280"/>
      <c r="N277" s="280"/>
      <c r="O277" s="280"/>
      <c r="P277" s="280"/>
      <c r="Q277" s="280"/>
      <c r="R277" s="280"/>
      <c r="S277" s="280"/>
      <c r="T277" s="280"/>
      <c r="U277" s="280"/>
      <c r="V277" s="280"/>
      <c r="W277" s="280"/>
      <c r="X277" s="280"/>
      <c r="Y277" s="280"/>
      <c r="Z277" s="280"/>
      <c r="AA277" s="280"/>
      <c r="AB277" s="280"/>
      <c r="AC277" s="280"/>
      <c r="AD277" s="280"/>
      <c r="AE277" s="280"/>
    </row>
    <row r="278" spans="1:31" ht="12" customHeight="1" x14ac:dyDescent="0.25">
      <c r="A278" s="280"/>
      <c r="B278" s="280"/>
      <c r="C278" s="507"/>
      <c r="D278" s="507"/>
      <c r="E278" s="507"/>
      <c r="F278" s="507"/>
      <c r="G278" s="507"/>
      <c r="H278" s="280"/>
      <c r="I278" s="280"/>
      <c r="J278" s="280"/>
      <c r="K278" s="280"/>
      <c r="L278" s="280"/>
      <c r="M278" s="280"/>
      <c r="N278" s="280"/>
      <c r="O278" s="280"/>
      <c r="P278" s="280"/>
      <c r="Q278" s="280"/>
      <c r="R278" s="280"/>
      <c r="S278" s="280"/>
      <c r="T278" s="280"/>
      <c r="U278" s="280"/>
      <c r="V278" s="280"/>
      <c r="W278" s="280"/>
      <c r="X278" s="280"/>
      <c r="Y278" s="280"/>
      <c r="Z278" s="280"/>
      <c r="AA278" s="280"/>
      <c r="AB278" s="280"/>
      <c r="AC278" s="280"/>
      <c r="AD278" s="280"/>
      <c r="AE278" s="280"/>
    </row>
    <row r="279" spans="1:31" ht="12" customHeight="1" x14ac:dyDescent="0.25">
      <c r="A279" s="280"/>
      <c r="B279" s="280"/>
      <c r="C279" s="507"/>
      <c r="D279" s="507"/>
      <c r="E279" s="507"/>
      <c r="F279" s="507"/>
      <c r="G279" s="507"/>
      <c r="H279" s="280"/>
      <c r="I279" s="280"/>
      <c r="J279" s="280"/>
      <c r="K279" s="280"/>
      <c r="L279" s="280"/>
      <c r="M279" s="280"/>
      <c r="N279" s="280"/>
      <c r="O279" s="280"/>
      <c r="P279" s="280"/>
      <c r="Q279" s="280"/>
      <c r="R279" s="280"/>
      <c r="S279" s="280"/>
      <c r="T279" s="280"/>
      <c r="U279" s="280"/>
      <c r="V279" s="280"/>
      <c r="W279" s="280"/>
      <c r="X279" s="280"/>
      <c r="Y279" s="280"/>
      <c r="Z279" s="280"/>
      <c r="AA279" s="280"/>
      <c r="AB279" s="280"/>
      <c r="AC279" s="280"/>
      <c r="AD279" s="280"/>
      <c r="AE279" s="280"/>
    </row>
    <row r="280" spans="1:31" ht="12" customHeight="1" x14ac:dyDescent="0.25">
      <c r="A280" s="280"/>
      <c r="B280" s="280"/>
      <c r="C280" s="507"/>
      <c r="D280" s="507"/>
      <c r="E280" s="507"/>
      <c r="F280" s="507"/>
      <c r="G280" s="507"/>
      <c r="H280" s="280"/>
      <c r="I280" s="280"/>
      <c r="J280" s="280"/>
      <c r="K280" s="280"/>
      <c r="L280" s="280"/>
      <c r="M280" s="280"/>
      <c r="N280" s="280"/>
      <c r="O280" s="280"/>
      <c r="P280" s="280"/>
      <c r="Q280" s="280"/>
      <c r="R280" s="280"/>
      <c r="S280" s="280"/>
      <c r="T280" s="280"/>
      <c r="U280" s="280"/>
      <c r="V280" s="280"/>
      <c r="W280" s="280"/>
      <c r="X280" s="280"/>
      <c r="Y280" s="280"/>
      <c r="Z280" s="280"/>
      <c r="AA280" s="280"/>
      <c r="AB280" s="280"/>
      <c r="AC280" s="280"/>
      <c r="AD280" s="280"/>
      <c r="AE280" s="280"/>
    </row>
    <row r="281" spans="1:31" ht="12" customHeight="1" x14ac:dyDescent="0.25">
      <c r="A281" s="280"/>
      <c r="B281" s="280"/>
      <c r="C281" s="507"/>
      <c r="D281" s="507"/>
      <c r="E281" s="507"/>
      <c r="F281" s="507"/>
      <c r="G281" s="507"/>
      <c r="H281" s="280"/>
      <c r="I281" s="280"/>
      <c r="J281" s="280"/>
      <c r="K281" s="280"/>
      <c r="L281" s="280"/>
      <c r="M281" s="280"/>
      <c r="N281" s="280"/>
      <c r="O281" s="280"/>
      <c r="P281" s="280"/>
      <c r="Q281" s="280"/>
      <c r="R281" s="280"/>
      <c r="S281" s="280"/>
      <c r="T281" s="280"/>
      <c r="U281" s="280"/>
      <c r="V281" s="280"/>
      <c r="W281" s="280"/>
      <c r="X281" s="280"/>
      <c r="Y281" s="280"/>
      <c r="Z281" s="280"/>
      <c r="AA281" s="280"/>
      <c r="AB281" s="280"/>
      <c r="AC281" s="280"/>
      <c r="AD281" s="280"/>
      <c r="AE281" s="280"/>
    </row>
    <row r="282" spans="1:31" ht="12" customHeight="1" x14ac:dyDescent="0.25">
      <c r="A282" s="280"/>
      <c r="B282" s="280"/>
      <c r="C282" s="507"/>
      <c r="D282" s="507"/>
      <c r="E282" s="507"/>
      <c r="F282" s="507"/>
      <c r="G282" s="507"/>
      <c r="H282" s="280"/>
      <c r="I282" s="280"/>
      <c r="J282" s="280"/>
      <c r="K282" s="280"/>
      <c r="L282" s="280"/>
      <c r="M282" s="280"/>
      <c r="N282" s="280"/>
      <c r="O282" s="280"/>
      <c r="P282" s="280"/>
      <c r="Q282" s="280"/>
      <c r="R282" s="280"/>
      <c r="S282" s="280"/>
      <c r="T282" s="280"/>
      <c r="U282" s="280"/>
      <c r="V282" s="280"/>
      <c r="W282" s="280"/>
      <c r="X282" s="280"/>
      <c r="Y282" s="280"/>
      <c r="Z282" s="280"/>
      <c r="AA282" s="280"/>
      <c r="AB282" s="280"/>
      <c r="AC282" s="280"/>
      <c r="AD282" s="280"/>
      <c r="AE282" s="280"/>
    </row>
    <row r="283" spans="1:31" ht="12" customHeight="1" x14ac:dyDescent="0.25">
      <c r="A283" s="280"/>
      <c r="B283" s="280"/>
      <c r="C283" s="507"/>
      <c r="D283" s="507"/>
      <c r="E283" s="507"/>
      <c r="F283" s="507"/>
      <c r="G283" s="507"/>
      <c r="H283" s="280"/>
      <c r="I283" s="280"/>
      <c r="J283" s="280"/>
      <c r="K283" s="280"/>
      <c r="L283" s="280"/>
      <c r="M283" s="280"/>
      <c r="N283" s="280"/>
      <c r="O283" s="280"/>
      <c r="P283" s="280"/>
      <c r="Q283" s="280"/>
      <c r="R283" s="280"/>
      <c r="S283" s="280"/>
      <c r="T283" s="280"/>
      <c r="U283" s="280"/>
      <c r="V283" s="280"/>
      <c r="W283" s="280"/>
      <c r="X283" s="280"/>
      <c r="Y283" s="280"/>
      <c r="Z283" s="280"/>
      <c r="AA283" s="280"/>
      <c r="AB283" s="280"/>
      <c r="AC283" s="280"/>
      <c r="AD283" s="280"/>
      <c r="AE283" s="280"/>
    </row>
    <row r="284" spans="1:31" ht="12" customHeight="1" x14ac:dyDescent="0.25">
      <c r="A284" s="280"/>
      <c r="B284" s="280"/>
      <c r="C284" s="507"/>
      <c r="D284" s="507"/>
      <c r="E284" s="507"/>
      <c r="F284" s="507"/>
      <c r="G284" s="507"/>
      <c r="H284" s="280"/>
      <c r="I284" s="280"/>
      <c r="J284" s="280"/>
      <c r="K284" s="280"/>
      <c r="L284" s="280"/>
      <c r="M284" s="280"/>
      <c r="N284" s="280"/>
      <c r="O284" s="280"/>
      <c r="P284" s="280"/>
      <c r="Q284" s="280"/>
      <c r="R284" s="280"/>
      <c r="S284" s="280"/>
      <c r="T284" s="280"/>
      <c r="U284" s="280"/>
      <c r="V284" s="280"/>
      <c r="W284" s="280"/>
      <c r="X284" s="280"/>
      <c r="Y284" s="280"/>
      <c r="Z284" s="280"/>
      <c r="AA284" s="280"/>
      <c r="AB284" s="280"/>
      <c r="AC284" s="280"/>
      <c r="AD284" s="280"/>
      <c r="AE284" s="280"/>
    </row>
    <row r="285" spans="1:31" ht="12" customHeight="1" x14ac:dyDescent="0.25">
      <c r="A285" s="280"/>
      <c r="B285" s="280"/>
      <c r="C285" s="507"/>
      <c r="D285" s="507"/>
      <c r="E285" s="507"/>
      <c r="F285" s="507"/>
      <c r="G285" s="507"/>
      <c r="H285" s="280"/>
      <c r="I285" s="280"/>
      <c r="J285" s="280"/>
      <c r="K285" s="280"/>
      <c r="L285" s="280"/>
      <c r="M285" s="280"/>
      <c r="N285" s="280"/>
      <c r="O285" s="280"/>
      <c r="P285" s="280"/>
      <c r="Q285" s="280"/>
      <c r="R285" s="280"/>
      <c r="S285" s="280"/>
      <c r="T285" s="280"/>
      <c r="U285" s="280"/>
      <c r="V285" s="280"/>
      <c r="W285" s="280"/>
      <c r="X285" s="280"/>
      <c r="Y285" s="280"/>
      <c r="Z285" s="280"/>
      <c r="AA285" s="280"/>
      <c r="AB285" s="280"/>
      <c r="AC285" s="280"/>
      <c r="AD285" s="280"/>
      <c r="AE285" s="280"/>
    </row>
    <row r="286" spans="1:31" ht="12" customHeight="1" x14ac:dyDescent="0.25">
      <c r="A286" s="280"/>
      <c r="B286" s="280"/>
      <c r="C286" s="507"/>
      <c r="D286" s="507"/>
      <c r="E286" s="507"/>
      <c r="F286" s="507"/>
      <c r="G286" s="507"/>
      <c r="H286" s="280"/>
      <c r="I286" s="280"/>
      <c r="J286" s="280"/>
      <c r="K286" s="280"/>
      <c r="L286" s="280"/>
      <c r="M286" s="280"/>
      <c r="N286" s="280"/>
      <c r="O286" s="280"/>
      <c r="P286" s="280"/>
      <c r="Q286" s="280"/>
      <c r="R286" s="280"/>
      <c r="S286" s="280"/>
      <c r="T286" s="280"/>
      <c r="U286" s="280"/>
      <c r="V286" s="280"/>
      <c r="W286" s="280"/>
      <c r="X286" s="280"/>
      <c r="Y286" s="280"/>
      <c r="Z286" s="280"/>
      <c r="AA286" s="280"/>
      <c r="AB286" s="280"/>
      <c r="AC286" s="280"/>
      <c r="AD286" s="280"/>
      <c r="AE286" s="280"/>
    </row>
    <row r="287" spans="1:31" ht="12" customHeight="1" x14ac:dyDescent="0.25">
      <c r="A287" s="280"/>
      <c r="B287" s="280"/>
      <c r="C287" s="507"/>
      <c r="D287" s="507"/>
      <c r="E287" s="507"/>
      <c r="F287" s="507"/>
      <c r="G287" s="507"/>
      <c r="H287" s="280"/>
      <c r="I287" s="280"/>
      <c r="J287" s="280"/>
      <c r="K287" s="280"/>
      <c r="L287" s="280"/>
      <c r="M287" s="280"/>
      <c r="N287" s="280"/>
      <c r="O287" s="280"/>
      <c r="P287" s="280"/>
      <c r="Q287" s="280"/>
      <c r="R287" s="280"/>
      <c r="S287" s="280"/>
      <c r="T287" s="280"/>
      <c r="U287" s="280"/>
      <c r="V287" s="280"/>
      <c r="W287" s="280"/>
      <c r="X287" s="280"/>
      <c r="Y287" s="280"/>
      <c r="Z287" s="280"/>
      <c r="AA287" s="280"/>
      <c r="AB287" s="280"/>
      <c r="AC287" s="280"/>
      <c r="AD287" s="280"/>
      <c r="AE287" s="280"/>
    </row>
    <row r="288" spans="1:31" ht="12" customHeight="1" x14ac:dyDescent="0.25">
      <c r="A288" s="280"/>
      <c r="B288" s="280"/>
      <c r="C288" s="507"/>
      <c r="D288" s="507"/>
      <c r="E288" s="507"/>
      <c r="F288" s="507"/>
      <c r="G288" s="507"/>
      <c r="H288" s="280"/>
      <c r="I288" s="280"/>
      <c r="J288" s="280"/>
      <c r="K288" s="280"/>
      <c r="L288" s="280"/>
      <c r="M288" s="280"/>
      <c r="N288" s="280"/>
      <c r="O288" s="280"/>
      <c r="P288" s="280"/>
      <c r="Q288" s="280"/>
      <c r="R288" s="280"/>
      <c r="S288" s="280"/>
      <c r="T288" s="280"/>
      <c r="U288" s="280"/>
      <c r="V288" s="280"/>
      <c r="W288" s="280"/>
      <c r="X288" s="280"/>
      <c r="Y288" s="280"/>
      <c r="Z288" s="280"/>
      <c r="AA288" s="280"/>
      <c r="AB288" s="280"/>
      <c r="AC288" s="280"/>
      <c r="AD288" s="280"/>
      <c r="AE288" s="280"/>
    </row>
    <row r="289" spans="1:31" ht="12" customHeight="1" x14ac:dyDescent="0.25">
      <c r="A289" s="280"/>
      <c r="B289" s="280"/>
      <c r="C289" s="507"/>
      <c r="D289" s="507"/>
      <c r="E289" s="507"/>
      <c r="F289" s="507"/>
      <c r="G289" s="507"/>
      <c r="H289" s="280"/>
      <c r="I289" s="280"/>
      <c r="J289" s="280"/>
      <c r="K289" s="280"/>
      <c r="L289" s="280"/>
      <c r="M289" s="280"/>
      <c r="N289" s="280"/>
      <c r="O289" s="280"/>
      <c r="P289" s="280"/>
      <c r="Q289" s="280"/>
      <c r="R289" s="280"/>
      <c r="S289" s="280"/>
      <c r="T289" s="280"/>
      <c r="U289" s="280"/>
      <c r="V289" s="280"/>
      <c r="W289" s="280"/>
      <c r="X289" s="280"/>
      <c r="Y289" s="280"/>
      <c r="Z289" s="280"/>
      <c r="AA289" s="280"/>
      <c r="AB289" s="280"/>
      <c r="AC289" s="280"/>
      <c r="AD289" s="280"/>
      <c r="AE289" s="280"/>
    </row>
    <row r="290" spans="1:31" ht="12" customHeight="1" x14ac:dyDescent="0.25">
      <c r="A290" s="280"/>
      <c r="B290" s="280"/>
      <c r="C290" s="507"/>
      <c r="D290" s="507"/>
      <c r="E290" s="507"/>
      <c r="F290" s="507"/>
      <c r="G290" s="507"/>
      <c r="H290" s="280"/>
      <c r="I290" s="280"/>
      <c r="J290" s="280"/>
      <c r="K290" s="280"/>
      <c r="L290" s="280"/>
      <c r="M290" s="280"/>
      <c r="N290" s="280"/>
      <c r="O290" s="280"/>
      <c r="P290" s="280"/>
      <c r="Q290" s="280"/>
      <c r="R290" s="280"/>
      <c r="S290" s="280"/>
      <c r="T290" s="280"/>
      <c r="U290" s="280"/>
      <c r="V290" s="280"/>
      <c r="W290" s="280"/>
      <c r="X290" s="280"/>
      <c r="Y290" s="280"/>
      <c r="Z290" s="280"/>
      <c r="AA290" s="280"/>
      <c r="AB290" s="280"/>
      <c r="AC290" s="280"/>
      <c r="AD290" s="280"/>
      <c r="AE290" s="280"/>
    </row>
    <row r="291" spans="1:31" ht="12" customHeight="1" x14ac:dyDescent="0.25">
      <c r="A291" s="280"/>
      <c r="B291" s="280"/>
      <c r="C291" s="507"/>
      <c r="D291" s="507"/>
      <c r="E291" s="507"/>
      <c r="F291" s="507"/>
      <c r="G291" s="507"/>
      <c r="H291" s="280"/>
      <c r="I291" s="280"/>
      <c r="J291" s="280"/>
      <c r="K291" s="280"/>
      <c r="L291" s="280"/>
      <c r="M291" s="280"/>
      <c r="N291" s="280"/>
      <c r="O291" s="280"/>
      <c r="P291" s="280"/>
      <c r="Q291" s="280"/>
      <c r="R291" s="280"/>
      <c r="S291" s="280"/>
      <c r="T291" s="280"/>
      <c r="U291" s="280"/>
      <c r="V291" s="280"/>
      <c r="W291" s="280"/>
      <c r="X291" s="280"/>
      <c r="Y291" s="280"/>
      <c r="Z291" s="280"/>
      <c r="AA291" s="280"/>
      <c r="AB291" s="280"/>
      <c r="AC291" s="280"/>
      <c r="AD291" s="280"/>
      <c r="AE291" s="280"/>
    </row>
    <row r="292" spans="1:31" ht="12" customHeight="1" x14ac:dyDescent="0.25">
      <c r="A292" s="280"/>
      <c r="B292" s="280"/>
      <c r="C292" s="507"/>
      <c r="D292" s="507"/>
      <c r="E292" s="507"/>
      <c r="F292" s="507"/>
      <c r="G292" s="507"/>
      <c r="H292" s="280"/>
      <c r="I292" s="280"/>
      <c r="J292" s="280"/>
      <c r="K292" s="280"/>
      <c r="L292" s="280"/>
      <c r="M292" s="280"/>
      <c r="N292" s="280"/>
      <c r="O292" s="280"/>
      <c r="P292" s="280"/>
      <c r="Q292" s="280"/>
      <c r="R292" s="280"/>
      <c r="S292" s="280"/>
      <c r="T292" s="280"/>
      <c r="U292" s="280"/>
      <c r="V292" s="280"/>
      <c r="W292" s="280"/>
      <c r="X292" s="280"/>
      <c r="Y292" s="280"/>
      <c r="Z292" s="280"/>
      <c r="AA292" s="280"/>
      <c r="AB292" s="280"/>
      <c r="AC292" s="280"/>
      <c r="AD292" s="280"/>
      <c r="AE292" s="280"/>
    </row>
    <row r="293" spans="1:31" ht="12" customHeight="1" x14ac:dyDescent="0.25">
      <c r="A293" s="280"/>
      <c r="B293" s="280"/>
      <c r="C293" s="507"/>
      <c r="D293" s="507"/>
      <c r="E293" s="507"/>
      <c r="F293" s="507"/>
      <c r="G293" s="507"/>
      <c r="H293" s="280"/>
      <c r="I293" s="280"/>
      <c r="J293" s="280"/>
      <c r="K293" s="280"/>
      <c r="L293" s="280"/>
      <c r="M293" s="280"/>
      <c r="N293" s="280"/>
      <c r="O293" s="280"/>
      <c r="P293" s="280"/>
      <c r="Q293" s="280"/>
      <c r="R293" s="280"/>
      <c r="S293" s="280"/>
      <c r="T293" s="280"/>
      <c r="U293" s="280"/>
      <c r="V293" s="280"/>
      <c r="W293" s="280"/>
      <c r="X293" s="280"/>
      <c r="Y293" s="280"/>
      <c r="Z293" s="280"/>
      <c r="AA293" s="280"/>
      <c r="AB293" s="280"/>
      <c r="AC293" s="280"/>
      <c r="AD293" s="280"/>
      <c r="AE293" s="280"/>
    </row>
    <row r="294" spans="1:31" ht="12" customHeight="1" x14ac:dyDescent="0.25">
      <c r="A294" s="280"/>
      <c r="B294" s="280"/>
      <c r="C294" s="507"/>
      <c r="D294" s="507"/>
      <c r="E294" s="507"/>
      <c r="F294" s="507"/>
      <c r="G294" s="507"/>
      <c r="H294" s="280"/>
      <c r="I294" s="280"/>
      <c r="J294" s="280"/>
      <c r="K294" s="280"/>
      <c r="L294" s="280"/>
      <c r="M294" s="280"/>
      <c r="N294" s="280"/>
      <c r="O294" s="280"/>
      <c r="P294" s="280"/>
      <c r="Q294" s="280"/>
      <c r="R294" s="280"/>
      <c r="S294" s="280"/>
      <c r="T294" s="280"/>
      <c r="U294" s="280"/>
      <c r="V294" s="280"/>
      <c r="W294" s="280"/>
      <c r="X294" s="280"/>
      <c r="Y294" s="280"/>
      <c r="Z294" s="280"/>
      <c r="AA294" s="280"/>
      <c r="AB294" s="280"/>
      <c r="AC294" s="280"/>
      <c r="AD294" s="280"/>
      <c r="AE294" s="280"/>
    </row>
    <row r="295" spans="1:31" ht="12" customHeight="1" x14ac:dyDescent="0.25">
      <c r="A295" s="280"/>
      <c r="B295" s="280"/>
      <c r="C295" s="507"/>
      <c r="D295" s="507"/>
      <c r="E295" s="507"/>
      <c r="F295" s="507"/>
      <c r="G295" s="507"/>
      <c r="H295" s="280"/>
      <c r="I295" s="280"/>
      <c r="J295" s="280"/>
      <c r="K295" s="280"/>
      <c r="L295" s="280"/>
      <c r="M295" s="280"/>
      <c r="N295" s="280"/>
      <c r="O295" s="280"/>
      <c r="P295" s="280"/>
      <c r="Q295" s="280"/>
      <c r="R295" s="280"/>
      <c r="S295" s="280"/>
      <c r="T295" s="280"/>
      <c r="U295" s="280"/>
      <c r="V295" s="280"/>
      <c r="W295" s="280"/>
      <c r="X295" s="280"/>
      <c r="Y295" s="280"/>
      <c r="Z295" s="280"/>
      <c r="AA295" s="280"/>
      <c r="AB295" s="280"/>
      <c r="AC295" s="280"/>
      <c r="AD295" s="280"/>
      <c r="AE295" s="280"/>
    </row>
    <row r="296" spans="1:31" ht="12" customHeight="1" x14ac:dyDescent="0.25">
      <c r="A296" s="280"/>
      <c r="B296" s="280"/>
      <c r="C296" s="507"/>
      <c r="D296" s="507"/>
      <c r="E296" s="507"/>
      <c r="F296" s="507"/>
      <c r="G296" s="507"/>
      <c r="H296" s="280"/>
      <c r="I296" s="280"/>
      <c r="J296" s="280"/>
      <c r="K296" s="280"/>
      <c r="L296" s="280"/>
      <c r="M296" s="280"/>
      <c r="N296" s="280"/>
      <c r="O296" s="280"/>
      <c r="P296" s="280"/>
      <c r="Q296" s="280"/>
      <c r="R296" s="280"/>
      <c r="S296" s="280"/>
      <c r="T296" s="280"/>
      <c r="U296" s="280"/>
      <c r="V296" s="280"/>
      <c r="W296" s="280"/>
      <c r="X296" s="280"/>
      <c r="Y296" s="280"/>
      <c r="Z296" s="280"/>
      <c r="AA296" s="280"/>
      <c r="AB296" s="280"/>
      <c r="AC296" s="280"/>
      <c r="AD296" s="280"/>
      <c r="AE296" s="280"/>
    </row>
    <row r="297" spans="1:31" ht="12" customHeight="1" x14ac:dyDescent="0.25">
      <c r="A297" s="280"/>
      <c r="B297" s="280"/>
      <c r="C297" s="507"/>
      <c r="D297" s="507"/>
      <c r="E297" s="507"/>
      <c r="F297" s="507"/>
      <c r="G297" s="507"/>
      <c r="H297" s="280"/>
      <c r="I297" s="280"/>
      <c r="J297" s="280"/>
      <c r="K297" s="280"/>
      <c r="L297" s="280"/>
      <c r="M297" s="280"/>
      <c r="N297" s="280"/>
      <c r="O297" s="280"/>
      <c r="P297" s="280"/>
      <c r="Q297" s="280"/>
      <c r="R297" s="280"/>
      <c r="S297" s="280"/>
      <c r="T297" s="280"/>
      <c r="U297" s="280"/>
      <c r="V297" s="280"/>
      <c r="W297" s="280"/>
      <c r="X297" s="280"/>
      <c r="Y297" s="280"/>
      <c r="Z297" s="280"/>
      <c r="AA297" s="280"/>
      <c r="AB297" s="280"/>
      <c r="AC297" s="280"/>
      <c r="AD297" s="280"/>
      <c r="AE297" s="280"/>
    </row>
    <row r="298" spans="1:31" ht="12" customHeight="1" x14ac:dyDescent="0.25">
      <c r="A298" s="280"/>
      <c r="B298" s="280"/>
      <c r="C298" s="507"/>
      <c r="D298" s="507"/>
      <c r="E298" s="507"/>
      <c r="F298" s="507"/>
      <c r="G298" s="507"/>
      <c r="H298" s="280"/>
      <c r="I298" s="280"/>
      <c r="J298" s="280"/>
      <c r="K298" s="280"/>
      <c r="L298" s="280"/>
      <c r="M298" s="280"/>
      <c r="N298" s="280"/>
      <c r="O298" s="280"/>
      <c r="P298" s="280"/>
      <c r="Q298" s="280"/>
      <c r="R298" s="280"/>
      <c r="S298" s="280"/>
      <c r="T298" s="280"/>
      <c r="U298" s="280"/>
      <c r="V298" s="280"/>
      <c r="W298" s="280"/>
      <c r="X298" s="280"/>
      <c r="Y298" s="280"/>
      <c r="Z298" s="280"/>
      <c r="AA298" s="280"/>
      <c r="AB298" s="280"/>
      <c r="AC298" s="280"/>
      <c r="AD298" s="280"/>
      <c r="AE298" s="280"/>
    </row>
    <row r="299" spans="1:31" ht="12" customHeight="1" x14ac:dyDescent="0.25">
      <c r="A299" s="280"/>
      <c r="B299" s="280"/>
      <c r="C299" s="507"/>
      <c r="D299" s="507"/>
      <c r="E299" s="507"/>
      <c r="F299" s="507"/>
      <c r="G299" s="507"/>
      <c r="H299" s="280"/>
      <c r="I299" s="280"/>
      <c r="J299" s="280"/>
      <c r="K299" s="280"/>
      <c r="L299" s="280"/>
      <c r="M299" s="280"/>
      <c r="N299" s="280"/>
      <c r="O299" s="280"/>
      <c r="P299" s="280"/>
      <c r="Q299" s="280"/>
      <c r="R299" s="280"/>
      <c r="S299" s="280"/>
      <c r="T299" s="280"/>
      <c r="U299" s="280"/>
      <c r="V299" s="280"/>
      <c r="W299" s="280"/>
      <c r="X299" s="280"/>
      <c r="Y299" s="280"/>
      <c r="Z299" s="280"/>
      <c r="AA299" s="280"/>
      <c r="AB299" s="280"/>
      <c r="AC299" s="280"/>
      <c r="AD299" s="280"/>
      <c r="AE299" s="280"/>
    </row>
    <row r="300" spans="1:31" ht="12" customHeight="1" x14ac:dyDescent="0.25">
      <c r="A300" s="280"/>
      <c r="B300" s="280"/>
      <c r="C300" s="507"/>
      <c r="D300" s="507"/>
      <c r="E300" s="507"/>
      <c r="F300" s="507"/>
      <c r="G300" s="507"/>
      <c r="H300" s="280"/>
      <c r="I300" s="280"/>
      <c r="J300" s="280"/>
      <c r="K300" s="280"/>
      <c r="L300" s="280"/>
      <c r="M300" s="280"/>
      <c r="N300" s="280"/>
      <c r="O300" s="280"/>
      <c r="P300" s="280"/>
      <c r="Q300" s="280"/>
      <c r="R300" s="280"/>
      <c r="S300" s="280"/>
      <c r="T300" s="280"/>
      <c r="U300" s="280"/>
      <c r="V300" s="280"/>
      <c r="W300" s="280"/>
      <c r="X300" s="280"/>
      <c r="Y300" s="280"/>
      <c r="Z300" s="280"/>
      <c r="AA300" s="280"/>
      <c r="AB300" s="280"/>
      <c r="AC300" s="280"/>
      <c r="AD300" s="280"/>
      <c r="AE300" s="280"/>
    </row>
    <row r="301" spans="1:31" ht="12" customHeight="1" x14ac:dyDescent="0.25">
      <c r="A301" s="280"/>
      <c r="B301" s="280"/>
      <c r="C301" s="507"/>
      <c r="D301" s="507"/>
      <c r="E301" s="507"/>
      <c r="F301" s="507"/>
      <c r="G301" s="507"/>
      <c r="H301" s="280"/>
      <c r="I301" s="280"/>
      <c r="J301" s="280"/>
      <c r="K301" s="280"/>
      <c r="L301" s="280"/>
      <c r="M301" s="280"/>
      <c r="N301" s="280"/>
      <c r="O301" s="280"/>
      <c r="P301" s="280"/>
      <c r="Q301" s="280"/>
      <c r="R301" s="280"/>
      <c r="S301" s="280"/>
      <c r="T301" s="280"/>
      <c r="U301" s="280"/>
      <c r="V301" s="280"/>
      <c r="W301" s="280"/>
      <c r="X301" s="280"/>
      <c r="Y301" s="280"/>
      <c r="Z301" s="280"/>
      <c r="AA301" s="280"/>
      <c r="AB301" s="280"/>
      <c r="AC301" s="280"/>
      <c r="AD301" s="280"/>
      <c r="AE301" s="280"/>
    </row>
    <row r="302" spans="1:31" ht="12" customHeight="1" x14ac:dyDescent="0.25">
      <c r="A302" s="280"/>
      <c r="B302" s="280"/>
      <c r="C302" s="507"/>
      <c r="D302" s="507"/>
      <c r="E302" s="507"/>
      <c r="F302" s="507"/>
      <c r="G302" s="507"/>
      <c r="H302" s="280"/>
      <c r="I302" s="280"/>
      <c r="J302" s="280"/>
      <c r="K302" s="280"/>
      <c r="L302" s="280"/>
      <c r="M302" s="280"/>
      <c r="N302" s="280"/>
      <c r="O302" s="280"/>
      <c r="P302" s="280"/>
      <c r="Q302" s="280"/>
      <c r="R302" s="280"/>
      <c r="S302" s="280"/>
      <c r="T302" s="280"/>
      <c r="U302" s="280"/>
      <c r="V302" s="280"/>
      <c r="W302" s="280"/>
      <c r="X302" s="280"/>
      <c r="Y302" s="280"/>
      <c r="Z302" s="280"/>
      <c r="AA302" s="280"/>
      <c r="AB302" s="280"/>
      <c r="AC302" s="280"/>
      <c r="AD302" s="280"/>
      <c r="AE302" s="280"/>
    </row>
    <row r="303" spans="1:31" ht="12" customHeight="1" x14ac:dyDescent="0.25">
      <c r="A303" s="280"/>
      <c r="B303" s="280"/>
      <c r="C303" s="507"/>
      <c r="D303" s="507"/>
      <c r="E303" s="507"/>
      <c r="F303" s="507"/>
      <c r="G303" s="507"/>
      <c r="H303" s="280"/>
      <c r="I303" s="280"/>
      <c r="J303" s="280"/>
      <c r="K303" s="280"/>
      <c r="L303" s="280"/>
      <c r="M303" s="280"/>
      <c r="N303" s="280"/>
      <c r="O303" s="280"/>
      <c r="P303" s="280"/>
      <c r="Q303" s="280"/>
      <c r="R303" s="280"/>
      <c r="S303" s="280"/>
      <c r="T303" s="280"/>
      <c r="U303" s="280"/>
      <c r="V303" s="280"/>
      <c r="W303" s="280"/>
      <c r="X303" s="280"/>
      <c r="Y303" s="280"/>
      <c r="Z303" s="280"/>
      <c r="AA303" s="280"/>
      <c r="AB303" s="280"/>
      <c r="AC303" s="280"/>
      <c r="AD303" s="280"/>
      <c r="AE303" s="280"/>
    </row>
    <row r="304" spans="1:31" ht="12" customHeight="1" x14ac:dyDescent="0.25">
      <c r="A304" s="280"/>
      <c r="B304" s="280"/>
      <c r="C304" s="507"/>
      <c r="D304" s="507"/>
      <c r="E304" s="507"/>
      <c r="F304" s="507"/>
      <c r="G304" s="507"/>
      <c r="H304" s="280"/>
      <c r="I304" s="280"/>
      <c r="J304" s="280"/>
      <c r="K304" s="280"/>
      <c r="L304" s="280"/>
      <c r="M304" s="280"/>
      <c r="N304" s="280"/>
      <c r="O304" s="280"/>
      <c r="P304" s="280"/>
      <c r="Q304" s="280"/>
      <c r="R304" s="280"/>
      <c r="S304" s="280"/>
      <c r="T304" s="280"/>
      <c r="U304" s="280"/>
      <c r="V304" s="280"/>
      <c r="W304" s="280"/>
      <c r="X304" s="280"/>
      <c r="Y304" s="280"/>
      <c r="Z304" s="280"/>
      <c r="AA304" s="280"/>
      <c r="AB304" s="280"/>
      <c r="AC304" s="280"/>
      <c r="AD304" s="280"/>
      <c r="AE304" s="280"/>
    </row>
    <row r="305" spans="1:31" ht="12" customHeight="1" x14ac:dyDescent="0.25">
      <c r="A305" s="280"/>
      <c r="B305" s="280"/>
      <c r="C305" s="507"/>
      <c r="D305" s="507"/>
      <c r="E305" s="507"/>
      <c r="F305" s="507"/>
      <c r="G305" s="507"/>
      <c r="H305" s="280"/>
      <c r="I305" s="280"/>
      <c r="J305" s="280"/>
      <c r="K305" s="280"/>
      <c r="L305" s="280"/>
      <c r="M305" s="280"/>
      <c r="N305" s="280"/>
      <c r="O305" s="280"/>
      <c r="P305" s="280"/>
      <c r="Q305" s="280"/>
      <c r="R305" s="280"/>
      <c r="S305" s="280"/>
      <c r="T305" s="280"/>
      <c r="U305" s="280"/>
      <c r="V305" s="280"/>
      <c r="W305" s="280"/>
      <c r="X305" s="280"/>
      <c r="Y305" s="280"/>
      <c r="Z305" s="280"/>
      <c r="AA305" s="280"/>
      <c r="AB305" s="280"/>
      <c r="AC305" s="280"/>
      <c r="AD305" s="280"/>
      <c r="AE305" s="280"/>
    </row>
    <row r="306" spans="1:31" ht="12" customHeight="1" x14ac:dyDescent="0.25">
      <c r="A306" s="280"/>
      <c r="B306" s="280"/>
      <c r="C306" s="507"/>
      <c r="D306" s="507"/>
      <c r="E306" s="507"/>
      <c r="F306" s="507"/>
      <c r="G306" s="507"/>
      <c r="H306" s="280"/>
      <c r="I306" s="280"/>
      <c r="J306" s="280"/>
      <c r="K306" s="280"/>
      <c r="L306" s="280"/>
      <c r="M306" s="280"/>
      <c r="N306" s="280"/>
      <c r="O306" s="280"/>
      <c r="P306" s="280"/>
      <c r="Q306" s="280"/>
      <c r="R306" s="280"/>
      <c r="S306" s="280"/>
      <c r="T306" s="280"/>
      <c r="U306" s="280"/>
      <c r="V306" s="280"/>
      <c r="W306" s="280"/>
      <c r="X306" s="280"/>
      <c r="Y306" s="280"/>
      <c r="Z306" s="280"/>
      <c r="AA306" s="280"/>
      <c r="AB306" s="280"/>
      <c r="AC306" s="280"/>
      <c r="AD306" s="280"/>
      <c r="AE306" s="280"/>
    </row>
    <row r="307" spans="1:31" ht="12" customHeight="1" x14ac:dyDescent="0.25">
      <c r="A307" s="280"/>
      <c r="B307" s="280"/>
      <c r="C307" s="507"/>
      <c r="D307" s="507"/>
      <c r="E307" s="507"/>
      <c r="F307" s="507"/>
      <c r="G307" s="507"/>
      <c r="H307" s="280"/>
      <c r="I307" s="280"/>
      <c r="J307" s="280"/>
      <c r="K307" s="280"/>
      <c r="L307" s="280"/>
      <c r="M307" s="280"/>
      <c r="N307" s="280"/>
      <c r="O307" s="280"/>
      <c r="P307" s="280"/>
      <c r="Q307" s="280"/>
      <c r="R307" s="280"/>
      <c r="S307" s="280"/>
      <c r="T307" s="280"/>
      <c r="U307" s="280"/>
      <c r="V307" s="280"/>
      <c r="W307" s="280"/>
      <c r="X307" s="280"/>
      <c r="Y307" s="280"/>
      <c r="Z307" s="280"/>
      <c r="AA307" s="280"/>
      <c r="AB307" s="280"/>
      <c r="AC307" s="280"/>
      <c r="AD307" s="280"/>
      <c r="AE307" s="280"/>
    </row>
    <row r="308" spans="1:31" ht="12" customHeight="1" x14ac:dyDescent="0.25">
      <c r="A308" s="280"/>
      <c r="B308" s="280"/>
      <c r="C308" s="507"/>
      <c r="D308" s="507"/>
      <c r="E308" s="507"/>
      <c r="F308" s="507"/>
      <c r="G308" s="507"/>
      <c r="H308" s="280"/>
      <c r="I308" s="280"/>
      <c r="J308" s="280"/>
      <c r="K308" s="280"/>
      <c r="L308" s="280"/>
      <c r="M308" s="280"/>
      <c r="N308" s="280"/>
      <c r="O308" s="280"/>
      <c r="P308" s="280"/>
      <c r="Q308" s="280"/>
      <c r="R308" s="280"/>
      <c r="S308" s="280"/>
      <c r="T308" s="280"/>
      <c r="U308" s="280"/>
      <c r="V308" s="280"/>
      <c r="W308" s="280"/>
      <c r="X308" s="280"/>
      <c r="Y308" s="280"/>
      <c r="Z308" s="280"/>
      <c r="AA308" s="280"/>
      <c r="AB308" s="280"/>
      <c r="AC308" s="280"/>
      <c r="AD308" s="280"/>
      <c r="AE308" s="280"/>
    </row>
    <row r="309" spans="1:31" ht="12" customHeight="1" x14ac:dyDescent="0.25">
      <c r="A309" s="280"/>
      <c r="B309" s="280"/>
      <c r="C309" s="507"/>
      <c r="D309" s="507"/>
      <c r="E309" s="507"/>
      <c r="F309" s="507"/>
      <c r="G309" s="507"/>
      <c r="H309" s="280"/>
      <c r="I309" s="280"/>
      <c r="J309" s="280"/>
      <c r="K309" s="280"/>
      <c r="L309" s="280"/>
      <c r="M309" s="280"/>
      <c r="N309" s="280"/>
      <c r="O309" s="280"/>
      <c r="P309" s="280"/>
      <c r="Q309" s="280"/>
      <c r="R309" s="280"/>
      <c r="S309" s="280"/>
      <c r="T309" s="280"/>
      <c r="U309" s="280"/>
      <c r="V309" s="280"/>
      <c r="W309" s="280"/>
      <c r="X309" s="280"/>
      <c r="Y309" s="280"/>
      <c r="Z309" s="280"/>
      <c r="AA309" s="280"/>
      <c r="AB309" s="280"/>
      <c r="AC309" s="280"/>
      <c r="AD309" s="280"/>
      <c r="AE309" s="280"/>
    </row>
    <row r="310" spans="1:31" ht="12" customHeight="1" x14ac:dyDescent="0.25">
      <c r="A310" s="280"/>
      <c r="B310" s="280"/>
      <c r="C310" s="507"/>
      <c r="D310" s="507"/>
      <c r="E310" s="507"/>
      <c r="F310" s="507"/>
      <c r="G310" s="507"/>
      <c r="H310" s="280"/>
      <c r="I310" s="280"/>
      <c r="J310" s="280"/>
      <c r="K310" s="280"/>
      <c r="L310" s="280"/>
      <c r="M310" s="280"/>
      <c r="N310" s="280"/>
      <c r="O310" s="280"/>
      <c r="P310" s="280"/>
      <c r="Q310" s="280"/>
      <c r="R310" s="280"/>
      <c r="S310" s="280"/>
      <c r="T310" s="280"/>
      <c r="U310" s="280"/>
      <c r="V310" s="280"/>
      <c r="W310" s="280"/>
      <c r="X310" s="280"/>
      <c r="Y310" s="280"/>
      <c r="Z310" s="280"/>
      <c r="AA310" s="280"/>
      <c r="AB310" s="280"/>
      <c r="AC310" s="280"/>
      <c r="AD310" s="280"/>
      <c r="AE310" s="280"/>
    </row>
    <row r="311" spans="1:31" ht="12" customHeight="1" x14ac:dyDescent="0.25">
      <c r="A311" s="280"/>
      <c r="B311" s="280"/>
      <c r="C311" s="507"/>
      <c r="D311" s="507"/>
      <c r="E311" s="507"/>
      <c r="F311" s="507"/>
      <c r="G311" s="507"/>
      <c r="H311" s="280"/>
      <c r="I311" s="280"/>
      <c r="J311" s="280"/>
      <c r="K311" s="280"/>
      <c r="L311" s="280"/>
      <c r="M311" s="280"/>
      <c r="N311" s="280"/>
      <c r="O311" s="280"/>
      <c r="P311" s="280"/>
      <c r="Q311" s="280"/>
      <c r="R311" s="280"/>
      <c r="S311" s="280"/>
      <c r="T311" s="280"/>
      <c r="U311" s="280"/>
      <c r="V311" s="280"/>
      <c r="W311" s="280"/>
      <c r="X311" s="280"/>
      <c r="Y311" s="280"/>
      <c r="Z311" s="280"/>
      <c r="AA311" s="280"/>
      <c r="AB311" s="280"/>
      <c r="AC311" s="280"/>
      <c r="AD311" s="280"/>
      <c r="AE311" s="280"/>
    </row>
    <row r="312" spans="1:31" ht="12" customHeight="1" x14ac:dyDescent="0.25">
      <c r="A312" s="280"/>
      <c r="B312" s="280"/>
      <c r="C312" s="507"/>
      <c r="D312" s="507"/>
      <c r="E312" s="507"/>
      <c r="F312" s="507"/>
      <c r="G312" s="507"/>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row>
    <row r="313" spans="1:31" ht="12" customHeight="1" x14ac:dyDescent="0.25">
      <c r="A313" s="280"/>
      <c r="B313" s="280"/>
      <c r="C313" s="507"/>
      <c r="D313" s="507"/>
      <c r="E313" s="507"/>
      <c r="F313" s="507"/>
      <c r="G313" s="507"/>
      <c r="H313" s="280"/>
      <c r="I313" s="280"/>
      <c r="J313" s="280"/>
      <c r="K313" s="280"/>
      <c r="L313" s="280"/>
      <c r="M313" s="280"/>
      <c r="N313" s="280"/>
      <c r="O313" s="280"/>
      <c r="P313" s="280"/>
      <c r="Q313" s="280"/>
      <c r="R313" s="280"/>
      <c r="S313" s="280"/>
      <c r="T313" s="280"/>
      <c r="U313" s="280"/>
      <c r="V313" s="280"/>
      <c r="W313" s="280"/>
      <c r="X313" s="280"/>
      <c r="Y313" s="280"/>
      <c r="Z313" s="280"/>
      <c r="AA313" s="280"/>
      <c r="AB313" s="280"/>
      <c r="AC313" s="280"/>
      <c r="AD313" s="280"/>
      <c r="AE313" s="280"/>
    </row>
    <row r="314" spans="1:31" ht="12" customHeight="1" x14ac:dyDescent="0.25">
      <c r="A314" s="280"/>
      <c r="B314" s="280"/>
      <c r="C314" s="507"/>
      <c r="D314" s="507"/>
      <c r="E314" s="507"/>
      <c r="F314" s="507"/>
      <c r="G314" s="507"/>
      <c r="H314" s="280"/>
      <c r="I314" s="280"/>
      <c r="J314" s="280"/>
      <c r="K314" s="280"/>
      <c r="L314" s="280"/>
      <c r="M314" s="280"/>
      <c r="N314" s="280"/>
      <c r="O314" s="280"/>
      <c r="P314" s="280"/>
      <c r="Q314" s="280"/>
      <c r="R314" s="280"/>
      <c r="S314" s="280"/>
      <c r="T314" s="280"/>
      <c r="U314" s="280"/>
      <c r="V314" s="280"/>
      <c r="W314" s="280"/>
      <c r="X314" s="280"/>
      <c r="Y314" s="280"/>
      <c r="Z314" s="280"/>
      <c r="AA314" s="280"/>
      <c r="AB314" s="280"/>
      <c r="AC314" s="280"/>
      <c r="AD314" s="280"/>
      <c r="AE314" s="280"/>
    </row>
    <row r="315" spans="1:31" ht="12" customHeight="1" x14ac:dyDescent="0.25">
      <c r="A315" s="280"/>
      <c r="B315" s="280"/>
      <c r="C315" s="507"/>
      <c r="D315" s="507"/>
      <c r="E315" s="507"/>
      <c r="F315" s="507"/>
      <c r="G315" s="507"/>
      <c r="H315" s="280"/>
      <c r="I315" s="280"/>
      <c r="J315" s="280"/>
      <c r="K315" s="280"/>
      <c r="L315" s="280"/>
      <c r="M315" s="280"/>
      <c r="N315" s="280"/>
      <c r="O315" s="280"/>
      <c r="P315" s="280"/>
      <c r="Q315" s="280"/>
      <c r="R315" s="280"/>
      <c r="S315" s="280"/>
      <c r="T315" s="280"/>
      <c r="U315" s="280"/>
      <c r="V315" s="280"/>
      <c r="W315" s="280"/>
      <c r="X315" s="280"/>
      <c r="Y315" s="280"/>
      <c r="Z315" s="280"/>
      <c r="AA315" s="280"/>
      <c r="AB315" s="280"/>
      <c r="AC315" s="280"/>
      <c r="AD315" s="280"/>
      <c r="AE315" s="280"/>
    </row>
    <row r="316" spans="1:31" ht="12" customHeight="1" x14ac:dyDescent="0.25">
      <c r="A316" s="280"/>
      <c r="B316" s="280"/>
      <c r="C316" s="507"/>
      <c r="D316" s="507"/>
      <c r="E316" s="507"/>
      <c r="F316" s="507"/>
      <c r="G316" s="507"/>
      <c r="H316" s="280"/>
      <c r="I316" s="280"/>
      <c r="J316" s="280"/>
      <c r="K316" s="280"/>
      <c r="L316" s="280"/>
      <c r="M316" s="280"/>
      <c r="N316" s="280"/>
      <c r="O316" s="280"/>
      <c r="P316" s="280"/>
      <c r="Q316" s="280"/>
      <c r="R316" s="280"/>
      <c r="S316" s="280"/>
      <c r="T316" s="280"/>
      <c r="U316" s="280"/>
      <c r="V316" s="280"/>
      <c r="W316" s="280"/>
      <c r="X316" s="280"/>
      <c r="Y316" s="280"/>
      <c r="Z316" s="280"/>
      <c r="AA316" s="280"/>
      <c r="AB316" s="280"/>
      <c r="AC316" s="280"/>
      <c r="AD316" s="280"/>
      <c r="AE316" s="280"/>
    </row>
    <row r="317" spans="1:31" ht="12" customHeight="1" x14ac:dyDescent="0.25">
      <c r="A317" s="280"/>
      <c r="B317" s="280"/>
      <c r="C317" s="507"/>
      <c r="D317" s="507"/>
      <c r="E317" s="507"/>
      <c r="F317" s="507"/>
      <c r="G317" s="507"/>
      <c r="H317" s="280"/>
      <c r="I317" s="280"/>
      <c r="J317" s="280"/>
      <c r="K317" s="280"/>
      <c r="L317" s="280"/>
      <c r="M317" s="280"/>
      <c r="N317" s="280"/>
      <c r="O317" s="280"/>
      <c r="P317" s="280"/>
      <c r="Q317" s="280"/>
      <c r="R317" s="280"/>
      <c r="S317" s="280"/>
      <c r="T317" s="280"/>
      <c r="U317" s="280"/>
      <c r="V317" s="280"/>
      <c r="W317" s="280"/>
      <c r="X317" s="280"/>
      <c r="Y317" s="280"/>
      <c r="Z317" s="280"/>
      <c r="AA317" s="280"/>
      <c r="AB317" s="280"/>
      <c r="AC317" s="280"/>
      <c r="AD317" s="280"/>
      <c r="AE317" s="280"/>
    </row>
    <row r="318" spans="1:31" ht="12" customHeight="1" x14ac:dyDescent="0.25">
      <c r="A318" s="280"/>
      <c r="B318" s="280"/>
      <c r="C318" s="507"/>
      <c r="D318" s="507"/>
      <c r="E318" s="507"/>
      <c r="F318" s="507"/>
      <c r="G318" s="507"/>
      <c r="H318" s="280"/>
      <c r="I318" s="280"/>
      <c r="J318" s="280"/>
      <c r="K318" s="280"/>
      <c r="L318" s="280"/>
      <c r="M318" s="280"/>
      <c r="N318" s="280"/>
      <c r="O318" s="280"/>
      <c r="P318" s="280"/>
      <c r="Q318" s="280"/>
      <c r="R318" s="280"/>
      <c r="S318" s="280"/>
      <c r="T318" s="280"/>
      <c r="U318" s="280"/>
      <c r="V318" s="280"/>
      <c r="W318" s="280"/>
      <c r="X318" s="280"/>
      <c r="Y318" s="280"/>
      <c r="Z318" s="280"/>
      <c r="AA318" s="280"/>
      <c r="AB318" s="280"/>
      <c r="AC318" s="280"/>
      <c r="AD318" s="280"/>
      <c r="AE318" s="280"/>
    </row>
    <row r="319" spans="1:31" ht="12" customHeight="1" x14ac:dyDescent="0.25">
      <c r="A319" s="280"/>
      <c r="B319" s="280"/>
      <c r="C319" s="507"/>
      <c r="D319" s="507"/>
      <c r="E319" s="507"/>
      <c r="F319" s="507"/>
      <c r="G319" s="507"/>
      <c r="H319" s="280"/>
      <c r="I319" s="280"/>
      <c r="J319" s="280"/>
      <c r="K319" s="280"/>
      <c r="L319" s="280"/>
      <c r="M319" s="280"/>
      <c r="N319" s="280"/>
      <c r="O319" s="280"/>
      <c r="P319" s="280"/>
      <c r="Q319" s="280"/>
      <c r="R319" s="280"/>
      <c r="S319" s="280"/>
      <c r="T319" s="280"/>
      <c r="U319" s="280"/>
      <c r="V319" s="280"/>
      <c r="W319" s="280"/>
      <c r="X319" s="280"/>
      <c r="Y319" s="280"/>
      <c r="Z319" s="280"/>
      <c r="AA319" s="280"/>
      <c r="AB319" s="280"/>
      <c r="AC319" s="280"/>
      <c r="AD319" s="280"/>
      <c r="AE319" s="280"/>
    </row>
    <row r="320" spans="1:31" ht="12" customHeight="1" x14ac:dyDescent="0.25">
      <c r="A320" s="280"/>
      <c r="B320" s="280"/>
      <c r="C320" s="507"/>
      <c r="D320" s="507"/>
      <c r="E320" s="507"/>
      <c r="F320" s="507"/>
      <c r="G320" s="507"/>
      <c r="H320" s="280"/>
      <c r="I320" s="280"/>
      <c r="J320" s="280"/>
      <c r="K320" s="280"/>
      <c r="L320" s="280"/>
      <c r="M320" s="280"/>
      <c r="N320" s="280"/>
      <c r="O320" s="280"/>
      <c r="P320" s="280"/>
      <c r="Q320" s="280"/>
      <c r="R320" s="280"/>
      <c r="S320" s="280"/>
      <c r="T320" s="280"/>
      <c r="U320" s="280"/>
      <c r="V320" s="280"/>
      <c r="W320" s="280"/>
      <c r="X320" s="280"/>
      <c r="Y320" s="280"/>
      <c r="Z320" s="280"/>
      <c r="AA320" s="280"/>
      <c r="AB320" s="280"/>
      <c r="AC320" s="280"/>
      <c r="AD320" s="280"/>
      <c r="AE320" s="280"/>
    </row>
    <row r="321" spans="1:31" ht="12" customHeight="1" x14ac:dyDescent="0.25">
      <c r="A321" s="280"/>
      <c r="B321" s="280"/>
      <c r="C321" s="507"/>
      <c r="D321" s="507"/>
      <c r="E321" s="507"/>
      <c r="F321" s="507"/>
      <c r="G321" s="507"/>
      <c r="H321" s="280"/>
      <c r="I321" s="280"/>
      <c r="J321" s="280"/>
      <c r="K321" s="280"/>
      <c r="L321" s="280"/>
      <c r="M321" s="280"/>
      <c r="N321" s="280"/>
      <c r="O321" s="280"/>
      <c r="P321" s="280"/>
      <c r="Q321" s="280"/>
      <c r="R321" s="280"/>
      <c r="S321" s="280"/>
      <c r="T321" s="280"/>
      <c r="U321" s="280"/>
      <c r="V321" s="280"/>
      <c r="W321" s="280"/>
      <c r="X321" s="280"/>
      <c r="Y321" s="280"/>
      <c r="Z321" s="280"/>
      <c r="AA321" s="280"/>
      <c r="AB321" s="280"/>
      <c r="AC321" s="280"/>
      <c r="AD321" s="280"/>
      <c r="AE321" s="280"/>
    </row>
    <row r="322" spans="1:31" ht="12" customHeight="1" x14ac:dyDescent="0.25">
      <c r="A322" s="280"/>
      <c r="B322" s="280"/>
      <c r="C322" s="507"/>
      <c r="D322" s="507"/>
      <c r="E322" s="507"/>
      <c r="F322" s="507"/>
      <c r="G322" s="507"/>
      <c r="H322" s="280"/>
      <c r="I322" s="280"/>
      <c r="J322" s="280"/>
      <c r="K322" s="280"/>
      <c r="L322" s="280"/>
      <c r="M322" s="280"/>
      <c r="N322" s="280"/>
      <c r="O322" s="280"/>
      <c r="P322" s="280"/>
      <c r="Q322" s="280"/>
      <c r="R322" s="280"/>
      <c r="S322" s="280"/>
      <c r="T322" s="280"/>
      <c r="U322" s="280"/>
      <c r="V322" s="280"/>
      <c r="W322" s="280"/>
      <c r="X322" s="280"/>
      <c r="Y322" s="280"/>
      <c r="Z322" s="280"/>
      <c r="AA322" s="280"/>
      <c r="AB322" s="280"/>
      <c r="AC322" s="280"/>
      <c r="AD322" s="280"/>
      <c r="AE322" s="280"/>
    </row>
    <row r="323" spans="1:31" ht="12" customHeight="1" x14ac:dyDescent="0.25">
      <c r="A323" s="280"/>
      <c r="B323" s="280"/>
      <c r="C323" s="507"/>
      <c r="D323" s="507"/>
      <c r="E323" s="507"/>
      <c r="F323" s="507"/>
      <c r="G323" s="507"/>
      <c r="H323" s="280"/>
      <c r="I323" s="280"/>
      <c r="J323" s="280"/>
      <c r="K323" s="280"/>
      <c r="L323" s="280"/>
      <c r="M323" s="280"/>
      <c r="N323" s="280"/>
      <c r="O323" s="280"/>
      <c r="P323" s="280"/>
      <c r="Q323" s="280"/>
      <c r="R323" s="280"/>
      <c r="S323" s="280"/>
      <c r="T323" s="280"/>
      <c r="U323" s="280"/>
      <c r="V323" s="280"/>
      <c r="W323" s="280"/>
      <c r="X323" s="280"/>
      <c r="Y323" s="280"/>
      <c r="Z323" s="280"/>
      <c r="AA323" s="280"/>
      <c r="AB323" s="280"/>
      <c r="AC323" s="280"/>
      <c r="AD323" s="280"/>
      <c r="AE323" s="280"/>
    </row>
    <row r="324" spans="1:31" ht="12" customHeight="1" x14ac:dyDescent="0.25">
      <c r="A324" s="280"/>
      <c r="B324" s="280"/>
      <c r="C324" s="507"/>
      <c r="D324" s="507"/>
      <c r="E324" s="507"/>
      <c r="F324" s="507"/>
      <c r="G324" s="507"/>
      <c r="H324" s="280"/>
      <c r="I324" s="280"/>
      <c r="J324" s="280"/>
      <c r="K324" s="280"/>
      <c r="L324" s="280"/>
      <c r="M324" s="280"/>
      <c r="N324" s="280"/>
      <c r="O324" s="280"/>
      <c r="P324" s="280"/>
      <c r="Q324" s="280"/>
      <c r="R324" s="280"/>
      <c r="S324" s="280"/>
      <c r="T324" s="280"/>
      <c r="U324" s="280"/>
      <c r="V324" s="280"/>
      <c r="W324" s="280"/>
      <c r="X324" s="280"/>
      <c r="Y324" s="280"/>
      <c r="Z324" s="280"/>
      <c r="AA324" s="280"/>
      <c r="AB324" s="280"/>
      <c r="AC324" s="280"/>
      <c r="AD324" s="280"/>
      <c r="AE324" s="280"/>
    </row>
    <row r="325" spans="1:31" ht="12" customHeight="1" x14ac:dyDescent="0.25">
      <c r="A325" s="280"/>
      <c r="B325" s="280"/>
      <c r="C325" s="507"/>
      <c r="D325" s="507"/>
      <c r="E325" s="507"/>
      <c r="F325" s="507"/>
      <c r="G325" s="507"/>
      <c r="H325" s="280"/>
      <c r="I325" s="280"/>
      <c r="J325" s="280"/>
      <c r="K325" s="280"/>
      <c r="L325" s="280"/>
      <c r="M325" s="280"/>
      <c r="N325" s="280"/>
      <c r="O325" s="280"/>
      <c r="P325" s="280"/>
      <c r="Q325" s="280"/>
      <c r="R325" s="280"/>
      <c r="S325" s="280"/>
      <c r="T325" s="280"/>
      <c r="U325" s="280"/>
      <c r="V325" s="280"/>
      <c r="W325" s="280"/>
      <c r="X325" s="280"/>
      <c r="Y325" s="280"/>
      <c r="Z325" s="280"/>
      <c r="AA325" s="280"/>
      <c r="AB325" s="280"/>
      <c r="AC325" s="280"/>
      <c r="AD325" s="280"/>
      <c r="AE325" s="280"/>
    </row>
    <row r="326" spans="1:31" ht="12" customHeight="1" x14ac:dyDescent="0.25">
      <c r="A326" s="280"/>
      <c r="B326" s="280"/>
      <c r="C326" s="507"/>
      <c r="D326" s="507"/>
      <c r="E326" s="507"/>
      <c r="F326" s="507"/>
      <c r="G326" s="507"/>
      <c r="H326" s="280"/>
      <c r="I326" s="280"/>
      <c r="J326" s="280"/>
      <c r="K326" s="280"/>
      <c r="L326" s="280"/>
      <c r="M326" s="280"/>
      <c r="N326" s="280"/>
      <c r="O326" s="280"/>
      <c r="P326" s="280"/>
      <c r="Q326" s="280"/>
      <c r="R326" s="280"/>
      <c r="S326" s="280"/>
      <c r="T326" s="280"/>
      <c r="U326" s="280"/>
      <c r="V326" s="280"/>
      <c r="W326" s="280"/>
      <c r="X326" s="280"/>
      <c r="Y326" s="280"/>
      <c r="Z326" s="280"/>
      <c r="AA326" s="280"/>
      <c r="AB326" s="280"/>
      <c r="AC326" s="280"/>
      <c r="AD326" s="280"/>
      <c r="AE326" s="280"/>
    </row>
    <row r="327" spans="1:31" ht="12" customHeight="1" x14ac:dyDescent="0.25">
      <c r="A327" s="280"/>
      <c r="B327" s="280"/>
      <c r="C327" s="507"/>
      <c r="D327" s="507"/>
      <c r="E327" s="507"/>
      <c r="F327" s="507"/>
      <c r="G327" s="507"/>
      <c r="H327" s="280"/>
      <c r="I327" s="280"/>
      <c r="J327" s="280"/>
      <c r="K327" s="280"/>
      <c r="L327" s="280"/>
      <c r="M327" s="280"/>
      <c r="N327" s="280"/>
      <c r="O327" s="280"/>
      <c r="P327" s="280"/>
      <c r="Q327" s="280"/>
      <c r="R327" s="280"/>
      <c r="S327" s="280"/>
      <c r="T327" s="280"/>
      <c r="U327" s="280"/>
      <c r="V327" s="280"/>
      <c r="W327" s="280"/>
      <c r="X327" s="280"/>
      <c r="Y327" s="280"/>
      <c r="Z327" s="280"/>
      <c r="AA327" s="280"/>
      <c r="AB327" s="280"/>
      <c r="AC327" s="280"/>
      <c r="AD327" s="280"/>
      <c r="AE327" s="280"/>
    </row>
    <row r="328" spans="1:31" ht="12" customHeight="1" x14ac:dyDescent="0.25">
      <c r="A328" s="280"/>
      <c r="B328" s="280"/>
      <c r="C328" s="507"/>
      <c r="D328" s="507"/>
      <c r="E328" s="507"/>
      <c r="F328" s="507"/>
      <c r="G328" s="507"/>
      <c r="H328" s="280"/>
      <c r="I328" s="280"/>
      <c r="J328" s="280"/>
      <c r="K328" s="280"/>
      <c r="L328" s="280"/>
      <c r="M328" s="280"/>
      <c r="N328" s="280"/>
      <c r="O328" s="280"/>
      <c r="P328" s="280"/>
      <c r="Q328" s="280"/>
      <c r="R328" s="280"/>
      <c r="S328" s="280"/>
      <c r="T328" s="280"/>
      <c r="U328" s="280"/>
      <c r="V328" s="280"/>
      <c r="W328" s="280"/>
      <c r="X328" s="280"/>
      <c r="Y328" s="280"/>
      <c r="Z328" s="280"/>
      <c r="AA328" s="280"/>
      <c r="AB328" s="280"/>
      <c r="AC328" s="280"/>
      <c r="AD328" s="280"/>
      <c r="AE328" s="280"/>
    </row>
    <row r="329" spans="1:31" ht="12" customHeight="1" x14ac:dyDescent="0.25">
      <c r="A329" s="280"/>
      <c r="B329" s="280"/>
      <c r="C329" s="507"/>
      <c r="D329" s="507"/>
      <c r="E329" s="507"/>
      <c r="F329" s="507"/>
      <c r="G329" s="507"/>
      <c r="H329" s="280"/>
      <c r="I329" s="280"/>
      <c r="J329" s="280"/>
      <c r="K329" s="280"/>
      <c r="L329" s="280"/>
      <c r="M329" s="280"/>
      <c r="N329" s="280"/>
      <c r="O329" s="280"/>
      <c r="P329" s="280"/>
      <c r="Q329" s="280"/>
      <c r="R329" s="280"/>
      <c r="S329" s="280"/>
      <c r="T329" s="280"/>
      <c r="U329" s="280"/>
      <c r="V329" s="280"/>
      <c r="W329" s="280"/>
      <c r="X329" s="280"/>
      <c r="Y329" s="280"/>
      <c r="Z329" s="280"/>
      <c r="AA329" s="280"/>
      <c r="AB329" s="280"/>
      <c r="AC329" s="280"/>
      <c r="AD329" s="280"/>
      <c r="AE329" s="280"/>
    </row>
    <row r="330" spans="1:31" ht="12" customHeight="1" x14ac:dyDescent="0.25">
      <c r="A330" s="280"/>
      <c r="B330" s="280"/>
      <c r="C330" s="507"/>
      <c r="D330" s="507"/>
      <c r="E330" s="507"/>
      <c r="F330" s="507"/>
      <c r="G330" s="507"/>
      <c r="H330" s="280"/>
      <c r="I330" s="280"/>
      <c r="J330" s="280"/>
      <c r="K330" s="280"/>
      <c r="L330" s="280"/>
      <c r="M330" s="280"/>
      <c r="N330" s="280"/>
      <c r="O330" s="280"/>
      <c r="P330" s="280"/>
      <c r="Q330" s="280"/>
      <c r="R330" s="280"/>
      <c r="S330" s="280"/>
      <c r="T330" s="280"/>
      <c r="U330" s="280"/>
      <c r="V330" s="280"/>
      <c r="W330" s="280"/>
      <c r="X330" s="280"/>
      <c r="Y330" s="280"/>
      <c r="Z330" s="280"/>
      <c r="AA330" s="280"/>
      <c r="AB330" s="280"/>
      <c r="AC330" s="280"/>
      <c r="AD330" s="280"/>
      <c r="AE330" s="280"/>
    </row>
    <row r="331" spans="1:31" ht="12" customHeight="1" x14ac:dyDescent="0.25">
      <c r="A331" s="280"/>
      <c r="B331" s="280"/>
      <c r="C331" s="507"/>
      <c r="D331" s="507"/>
      <c r="E331" s="507"/>
      <c r="F331" s="507"/>
      <c r="G331" s="507"/>
      <c r="H331" s="280"/>
      <c r="I331" s="280"/>
      <c r="J331" s="280"/>
      <c r="K331" s="280"/>
      <c r="L331" s="280"/>
      <c r="M331" s="280"/>
      <c r="N331" s="280"/>
      <c r="O331" s="280"/>
      <c r="P331" s="280"/>
      <c r="Q331" s="280"/>
      <c r="R331" s="280"/>
      <c r="S331" s="280"/>
      <c r="T331" s="280"/>
      <c r="U331" s="280"/>
      <c r="V331" s="280"/>
      <c r="W331" s="280"/>
      <c r="X331" s="280"/>
      <c r="Y331" s="280"/>
      <c r="Z331" s="280"/>
      <c r="AA331" s="280"/>
      <c r="AB331" s="280"/>
      <c r="AC331" s="280"/>
      <c r="AD331" s="280"/>
      <c r="AE331" s="280"/>
    </row>
    <row r="332" spans="1:31" ht="12" customHeight="1" x14ac:dyDescent="0.25">
      <c r="A332" s="280"/>
      <c r="B332" s="280"/>
      <c r="C332" s="507"/>
      <c r="D332" s="507"/>
      <c r="E332" s="507"/>
      <c r="F332" s="507"/>
      <c r="G332" s="507"/>
      <c r="H332" s="280"/>
      <c r="I332" s="280"/>
      <c r="J332" s="280"/>
      <c r="K332" s="280"/>
      <c r="L332" s="280"/>
      <c r="M332" s="280"/>
      <c r="N332" s="280"/>
      <c r="O332" s="280"/>
      <c r="P332" s="280"/>
      <c r="Q332" s="280"/>
      <c r="R332" s="280"/>
      <c r="S332" s="280"/>
      <c r="T332" s="280"/>
      <c r="U332" s="280"/>
      <c r="V332" s="280"/>
      <c r="W332" s="280"/>
      <c r="X332" s="280"/>
      <c r="Y332" s="280"/>
      <c r="Z332" s="280"/>
      <c r="AA332" s="280"/>
      <c r="AB332" s="280"/>
      <c r="AC332" s="280"/>
      <c r="AD332" s="280"/>
      <c r="AE332" s="280"/>
    </row>
    <row r="333" spans="1:31" ht="12" customHeight="1" x14ac:dyDescent="0.25">
      <c r="A333" s="280"/>
      <c r="B333" s="280"/>
      <c r="C333" s="507"/>
      <c r="D333" s="507"/>
      <c r="E333" s="507"/>
      <c r="F333" s="507"/>
      <c r="G333" s="507"/>
      <c r="H333" s="280"/>
      <c r="I333" s="280"/>
      <c r="J333" s="280"/>
      <c r="K333" s="280"/>
      <c r="L333" s="280"/>
      <c r="M333" s="280"/>
      <c r="N333" s="280"/>
      <c r="O333" s="280"/>
      <c r="P333" s="280"/>
      <c r="Q333" s="280"/>
      <c r="R333" s="280"/>
      <c r="S333" s="280"/>
      <c r="T333" s="280"/>
      <c r="U333" s="280"/>
      <c r="V333" s="280"/>
      <c r="W333" s="280"/>
      <c r="X333" s="280"/>
      <c r="Y333" s="280"/>
      <c r="Z333" s="280"/>
      <c r="AA333" s="280"/>
      <c r="AB333" s="280"/>
      <c r="AC333" s="280"/>
      <c r="AD333" s="280"/>
      <c r="AE333" s="280"/>
    </row>
    <row r="334" spans="1:31" ht="12" customHeight="1" x14ac:dyDescent="0.25">
      <c r="A334" s="280"/>
      <c r="B334" s="280"/>
      <c r="C334" s="507"/>
      <c r="D334" s="507"/>
      <c r="E334" s="507"/>
      <c r="F334" s="507"/>
      <c r="G334" s="507"/>
      <c r="H334" s="280"/>
      <c r="I334" s="280"/>
      <c r="J334" s="280"/>
      <c r="K334" s="280"/>
      <c r="L334" s="280"/>
      <c r="M334" s="280"/>
      <c r="N334" s="280"/>
      <c r="O334" s="280"/>
      <c r="P334" s="280"/>
      <c r="Q334" s="280"/>
      <c r="R334" s="280"/>
      <c r="S334" s="280"/>
      <c r="T334" s="280"/>
      <c r="U334" s="280"/>
      <c r="V334" s="280"/>
      <c r="W334" s="280"/>
      <c r="X334" s="280"/>
      <c r="Y334" s="280"/>
      <c r="Z334" s="280"/>
      <c r="AA334" s="280"/>
      <c r="AB334" s="280"/>
      <c r="AC334" s="280"/>
      <c r="AD334" s="280"/>
      <c r="AE334" s="280"/>
    </row>
    <row r="335" spans="1:31" ht="12" customHeight="1" x14ac:dyDescent="0.25">
      <c r="A335" s="280"/>
      <c r="B335" s="280"/>
      <c r="C335" s="507"/>
      <c r="D335" s="507"/>
      <c r="E335" s="507"/>
      <c r="F335" s="507"/>
      <c r="G335" s="507"/>
      <c r="H335" s="280"/>
      <c r="I335" s="280"/>
      <c r="J335" s="280"/>
      <c r="K335" s="280"/>
      <c r="L335" s="280"/>
      <c r="M335" s="280"/>
      <c r="N335" s="280"/>
      <c r="O335" s="280"/>
      <c r="P335" s="280"/>
      <c r="Q335" s="280"/>
      <c r="R335" s="280"/>
      <c r="S335" s="280"/>
      <c r="T335" s="280"/>
      <c r="U335" s="280"/>
      <c r="V335" s="280"/>
      <c r="W335" s="280"/>
      <c r="X335" s="280"/>
      <c r="Y335" s="280"/>
      <c r="Z335" s="280"/>
      <c r="AA335" s="280"/>
      <c r="AB335" s="280"/>
      <c r="AC335" s="280"/>
      <c r="AD335" s="280"/>
      <c r="AE335" s="280"/>
    </row>
    <row r="336" spans="1:31" ht="12" customHeight="1" x14ac:dyDescent="0.25">
      <c r="A336" s="280"/>
      <c r="B336" s="280"/>
      <c r="C336" s="507"/>
      <c r="D336" s="507"/>
      <c r="E336" s="507"/>
      <c r="F336" s="507"/>
      <c r="G336" s="507"/>
      <c r="H336" s="280"/>
      <c r="I336" s="280"/>
      <c r="J336" s="280"/>
      <c r="K336" s="280"/>
      <c r="L336" s="280"/>
      <c r="M336" s="280"/>
      <c r="N336" s="280"/>
      <c r="O336" s="280"/>
      <c r="P336" s="280"/>
      <c r="Q336" s="280"/>
      <c r="R336" s="280"/>
      <c r="S336" s="280"/>
      <c r="T336" s="280"/>
      <c r="U336" s="280"/>
      <c r="V336" s="280"/>
      <c r="W336" s="280"/>
      <c r="X336" s="280"/>
      <c r="Y336" s="280"/>
      <c r="Z336" s="280"/>
      <c r="AA336" s="280"/>
      <c r="AB336" s="280"/>
      <c r="AC336" s="280"/>
      <c r="AD336" s="280"/>
      <c r="AE336" s="280"/>
    </row>
    <row r="337" spans="1:31" ht="12" customHeight="1" x14ac:dyDescent="0.25">
      <c r="A337" s="280"/>
      <c r="B337" s="280"/>
      <c r="C337" s="507"/>
      <c r="D337" s="507"/>
      <c r="E337" s="507"/>
      <c r="F337" s="507"/>
      <c r="G337" s="507"/>
      <c r="H337" s="280"/>
      <c r="I337" s="280"/>
      <c r="J337" s="280"/>
      <c r="K337" s="280"/>
      <c r="L337" s="280"/>
      <c r="M337" s="280"/>
      <c r="N337" s="280"/>
      <c r="O337" s="280"/>
      <c r="P337" s="280"/>
      <c r="Q337" s="280"/>
      <c r="R337" s="280"/>
      <c r="S337" s="280"/>
      <c r="T337" s="280"/>
      <c r="U337" s="280"/>
      <c r="V337" s="280"/>
      <c r="W337" s="280"/>
      <c r="X337" s="280"/>
      <c r="Y337" s="280"/>
      <c r="Z337" s="280"/>
      <c r="AA337" s="280"/>
      <c r="AB337" s="280"/>
      <c r="AC337" s="280"/>
      <c r="AD337" s="280"/>
      <c r="AE337" s="280"/>
    </row>
    <row r="338" spans="1:31" ht="12" customHeight="1" x14ac:dyDescent="0.25">
      <c r="A338" s="280"/>
      <c r="B338" s="280"/>
      <c r="C338" s="507"/>
      <c r="D338" s="507"/>
      <c r="E338" s="507"/>
      <c r="F338" s="507"/>
      <c r="G338" s="507"/>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row>
    <row r="339" spans="1:31" ht="12" customHeight="1" x14ac:dyDescent="0.25">
      <c r="A339" s="280"/>
      <c r="B339" s="280"/>
      <c r="C339" s="507"/>
      <c r="D339" s="507"/>
      <c r="E339" s="507"/>
      <c r="F339" s="507"/>
      <c r="G339" s="507"/>
      <c r="H339" s="280"/>
      <c r="I339" s="280"/>
      <c r="J339" s="280"/>
      <c r="K339" s="280"/>
      <c r="L339" s="280"/>
      <c r="M339" s="280"/>
      <c r="N339" s="280"/>
      <c r="O339" s="280"/>
      <c r="P339" s="280"/>
      <c r="Q339" s="280"/>
      <c r="R339" s="280"/>
      <c r="S339" s="280"/>
      <c r="T339" s="280"/>
      <c r="U339" s="280"/>
      <c r="V339" s="280"/>
      <c r="W339" s="280"/>
      <c r="X339" s="280"/>
      <c r="Y339" s="280"/>
      <c r="Z339" s="280"/>
      <c r="AA339" s="280"/>
      <c r="AB339" s="280"/>
      <c r="AC339" s="280"/>
      <c r="AD339" s="280"/>
      <c r="AE339" s="280"/>
    </row>
    <row r="340" spans="1:31" ht="12" customHeight="1" x14ac:dyDescent="0.25">
      <c r="A340" s="280"/>
      <c r="B340" s="280"/>
      <c r="C340" s="507"/>
      <c r="D340" s="507"/>
      <c r="E340" s="507"/>
      <c r="F340" s="507"/>
      <c r="G340" s="507"/>
      <c r="H340" s="280"/>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row>
    <row r="341" spans="1:31" ht="12" customHeight="1" x14ac:dyDescent="0.25">
      <c r="A341" s="280"/>
      <c r="B341" s="280"/>
      <c r="C341" s="507"/>
      <c r="D341" s="507"/>
      <c r="E341" s="507"/>
      <c r="F341" s="507"/>
      <c r="G341" s="507"/>
      <c r="H341" s="280"/>
      <c r="I341" s="280"/>
      <c r="J341" s="280"/>
      <c r="K341" s="280"/>
      <c r="L341" s="280"/>
      <c r="M341" s="280"/>
      <c r="N341" s="280"/>
      <c r="O341" s="280"/>
      <c r="P341" s="280"/>
      <c r="Q341" s="280"/>
      <c r="R341" s="280"/>
      <c r="S341" s="280"/>
      <c r="T341" s="280"/>
      <c r="U341" s="280"/>
      <c r="V341" s="280"/>
      <c r="W341" s="280"/>
      <c r="X341" s="280"/>
      <c r="Y341" s="280"/>
      <c r="Z341" s="280"/>
      <c r="AA341" s="280"/>
      <c r="AB341" s="280"/>
      <c r="AC341" s="280"/>
      <c r="AD341" s="280"/>
      <c r="AE341" s="280"/>
    </row>
    <row r="342" spans="1:31" ht="12" customHeight="1" x14ac:dyDescent="0.25">
      <c r="A342" s="280"/>
      <c r="B342" s="280"/>
      <c r="C342" s="507"/>
      <c r="D342" s="507"/>
      <c r="E342" s="507"/>
      <c r="F342" s="507"/>
      <c r="G342" s="507"/>
      <c r="H342" s="280"/>
      <c r="I342" s="280"/>
      <c r="J342" s="280"/>
      <c r="K342" s="280"/>
      <c r="L342" s="280"/>
      <c r="M342" s="280"/>
      <c r="N342" s="280"/>
      <c r="O342" s="280"/>
      <c r="P342" s="280"/>
      <c r="Q342" s="280"/>
      <c r="R342" s="280"/>
      <c r="S342" s="280"/>
      <c r="T342" s="280"/>
      <c r="U342" s="280"/>
      <c r="V342" s="280"/>
      <c r="W342" s="280"/>
      <c r="X342" s="280"/>
      <c r="Y342" s="280"/>
      <c r="Z342" s="280"/>
      <c r="AA342" s="280"/>
      <c r="AB342" s="280"/>
      <c r="AC342" s="280"/>
      <c r="AD342" s="280"/>
      <c r="AE342" s="280"/>
    </row>
    <row r="343" spans="1:31" ht="12" customHeight="1" x14ac:dyDescent="0.25">
      <c r="A343" s="280"/>
      <c r="B343" s="280"/>
      <c r="C343" s="507"/>
      <c r="D343" s="507"/>
      <c r="E343" s="507"/>
      <c r="F343" s="507"/>
      <c r="G343" s="507"/>
      <c r="H343" s="280"/>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row>
    <row r="344" spans="1:31" ht="12" customHeight="1" x14ac:dyDescent="0.25">
      <c r="A344" s="280"/>
      <c r="B344" s="280"/>
      <c r="C344" s="507"/>
      <c r="D344" s="507"/>
      <c r="E344" s="507"/>
      <c r="F344" s="507"/>
      <c r="G344" s="507"/>
      <c r="H344" s="280"/>
      <c r="I344" s="280"/>
      <c r="J344" s="280"/>
      <c r="K344" s="280"/>
      <c r="L344" s="280"/>
      <c r="M344" s="280"/>
      <c r="N344" s="280"/>
      <c r="O344" s="280"/>
      <c r="P344" s="280"/>
      <c r="Q344" s="280"/>
      <c r="R344" s="280"/>
      <c r="S344" s="280"/>
      <c r="T344" s="280"/>
      <c r="U344" s="280"/>
      <c r="V344" s="280"/>
      <c r="W344" s="280"/>
      <c r="X344" s="280"/>
      <c r="Y344" s="280"/>
      <c r="Z344" s="280"/>
      <c r="AA344" s="280"/>
      <c r="AB344" s="280"/>
      <c r="AC344" s="280"/>
      <c r="AD344" s="280"/>
      <c r="AE344" s="280"/>
    </row>
    <row r="345" spans="1:31" ht="12" customHeight="1" x14ac:dyDescent="0.25">
      <c r="A345" s="280"/>
      <c r="B345" s="280"/>
      <c r="C345" s="507"/>
      <c r="D345" s="507"/>
      <c r="E345" s="507"/>
      <c r="F345" s="507"/>
      <c r="G345" s="507"/>
      <c r="H345" s="280"/>
      <c r="I345" s="280"/>
      <c r="J345" s="280"/>
      <c r="K345" s="280"/>
      <c r="L345" s="280"/>
      <c r="M345" s="280"/>
      <c r="N345" s="280"/>
      <c r="O345" s="280"/>
      <c r="P345" s="280"/>
      <c r="Q345" s="280"/>
      <c r="R345" s="280"/>
      <c r="S345" s="280"/>
      <c r="T345" s="280"/>
      <c r="U345" s="280"/>
      <c r="V345" s="280"/>
      <c r="W345" s="280"/>
      <c r="X345" s="280"/>
      <c r="Y345" s="280"/>
      <c r="Z345" s="280"/>
      <c r="AA345" s="280"/>
      <c r="AB345" s="280"/>
      <c r="AC345" s="280"/>
      <c r="AD345" s="280"/>
      <c r="AE345" s="280"/>
    </row>
    <row r="346" spans="1:31" ht="12" customHeight="1" x14ac:dyDescent="0.25">
      <c r="A346" s="280"/>
      <c r="B346" s="280"/>
      <c r="C346" s="507"/>
      <c r="D346" s="507"/>
      <c r="E346" s="507"/>
      <c r="F346" s="507"/>
      <c r="G346" s="507"/>
      <c r="H346" s="280"/>
      <c r="I346" s="280"/>
      <c r="J346" s="280"/>
      <c r="K346" s="280"/>
      <c r="L346" s="280"/>
      <c r="M346" s="280"/>
      <c r="N346" s="280"/>
      <c r="O346" s="280"/>
      <c r="P346" s="280"/>
      <c r="Q346" s="280"/>
      <c r="R346" s="280"/>
      <c r="S346" s="280"/>
      <c r="T346" s="280"/>
      <c r="U346" s="280"/>
      <c r="V346" s="280"/>
      <c r="W346" s="280"/>
      <c r="X346" s="280"/>
      <c r="Y346" s="280"/>
      <c r="Z346" s="280"/>
      <c r="AA346" s="280"/>
      <c r="AB346" s="280"/>
      <c r="AC346" s="280"/>
      <c r="AD346" s="280"/>
      <c r="AE346" s="280"/>
    </row>
    <row r="347" spans="1:31" ht="12" customHeight="1" x14ac:dyDescent="0.25">
      <c r="A347" s="280"/>
      <c r="B347" s="280"/>
      <c r="C347" s="507"/>
      <c r="D347" s="507"/>
      <c r="E347" s="507"/>
      <c r="F347" s="507"/>
      <c r="G347" s="507"/>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row>
    <row r="348" spans="1:31" ht="12" customHeight="1" x14ac:dyDescent="0.25">
      <c r="A348" s="280"/>
      <c r="B348" s="280"/>
      <c r="C348" s="507"/>
      <c r="D348" s="507"/>
      <c r="E348" s="507"/>
      <c r="F348" s="507"/>
      <c r="G348" s="507"/>
      <c r="H348" s="280"/>
      <c r="I348" s="280"/>
      <c r="J348" s="280"/>
      <c r="K348" s="280"/>
      <c r="L348" s="280"/>
      <c r="M348" s="280"/>
      <c r="N348" s="280"/>
      <c r="O348" s="280"/>
      <c r="P348" s="280"/>
      <c r="Q348" s="280"/>
      <c r="R348" s="280"/>
      <c r="S348" s="280"/>
      <c r="T348" s="280"/>
      <c r="U348" s="280"/>
      <c r="V348" s="280"/>
      <c r="W348" s="280"/>
      <c r="X348" s="280"/>
      <c r="Y348" s="280"/>
      <c r="Z348" s="280"/>
      <c r="AA348" s="280"/>
      <c r="AB348" s="280"/>
      <c r="AC348" s="280"/>
      <c r="AD348" s="280"/>
      <c r="AE348" s="280"/>
    </row>
    <row r="349" spans="1:31" ht="12" customHeight="1" x14ac:dyDescent="0.25">
      <c r="A349" s="280"/>
      <c r="B349" s="280"/>
      <c r="C349" s="507"/>
      <c r="D349" s="507"/>
      <c r="E349" s="507"/>
      <c r="F349" s="507"/>
      <c r="G349" s="507"/>
      <c r="H349" s="280"/>
      <c r="I349" s="280"/>
      <c r="J349" s="280"/>
      <c r="K349" s="280"/>
      <c r="L349" s="280"/>
      <c r="M349" s="280"/>
      <c r="N349" s="280"/>
      <c r="O349" s="280"/>
      <c r="P349" s="280"/>
      <c r="Q349" s="280"/>
      <c r="R349" s="280"/>
      <c r="S349" s="280"/>
      <c r="T349" s="280"/>
      <c r="U349" s="280"/>
      <c r="V349" s="280"/>
      <c r="W349" s="280"/>
      <c r="X349" s="280"/>
      <c r="Y349" s="280"/>
      <c r="Z349" s="280"/>
      <c r="AA349" s="280"/>
      <c r="AB349" s="280"/>
      <c r="AC349" s="280"/>
      <c r="AD349" s="280"/>
      <c r="AE349" s="280"/>
    </row>
    <row r="350" spans="1:31" ht="12" customHeight="1" x14ac:dyDescent="0.25">
      <c r="A350" s="280"/>
      <c r="B350" s="280"/>
      <c r="C350" s="507"/>
      <c r="D350" s="507"/>
      <c r="E350" s="507"/>
      <c r="F350" s="507"/>
      <c r="G350" s="507"/>
      <c r="H350" s="280"/>
      <c r="I350" s="280"/>
      <c r="J350" s="280"/>
      <c r="K350" s="280"/>
      <c r="L350" s="280"/>
      <c r="M350" s="280"/>
      <c r="N350" s="280"/>
      <c r="O350" s="280"/>
      <c r="P350" s="280"/>
      <c r="Q350" s="280"/>
      <c r="R350" s="280"/>
      <c r="S350" s="280"/>
      <c r="T350" s="280"/>
      <c r="U350" s="280"/>
      <c r="V350" s="280"/>
      <c r="W350" s="280"/>
      <c r="X350" s="280"/>
      <c r="Y350" s="280"/>
      <c r="Z350" s="280"/>
      <c r="AA350" s="280"/>
      <c r="AB350" s="280"/>
      <c r="AC350" s="280"/>
      <c r="AD350" s="280"/>
      <c r="AE350" s="280"/>
    </row>
    <row r="351" spans="1:31" ht="12" customHeight="1" x14ac:dyDescent="0.25">
      <c r="A351" s="280"/>
      <c r="B351" s="280"/>
      <c r="C351" s="507"/>
      <c r="D351" s="507"/>
      <c r="E351" s="507"/>
      <c r="F351" s="507"/>
      <c r="G351" s="507"/>
      <c r="H351" s="280"/>
      <c r="I351" s="280"/>
      <c r="J351" s="280"/>
      <c r="K351" s="280"/>
      <c r="L351" s="280"/>
      <c r="M351" s="280"/>
      <c r="N351" s="280"/>
      <c r="O351" s="280"/>
      <c r="P351" s="280"/>
      <c r="Q351" s="280"/>
      <c r="R351" s="280"/>
      <c r="S351" s="280"/>
      <c r="T351" s="280"/>
      <c r="U351" s="280"/>
      <c r="V351" s="280"/>
      <c r="W351" s="280"/>
      <c r="X351" s="280"/>
      <c r="Y351" s="280"/>
      <c r="Z351" s="280"/>
      <c r="AA351" s="280"/>
      <c r="AB351" s="280"/>
      <c r="AC351" s="280"/>
      <c r="AD351" s="280"/>
      <c r="AE351" s="280"/>
    </row>
    <row r="352" spans="1:31" ht="12" customHeight="1" x14ac:dyDescent="0.25">
      <c r="A352" s="280"/>
      <c r="B352" s="280"/>
      <c r="C352" s="507"/>
      <c r="D352" s="507"/>
      <c r="E352" s="507"/>
      <c r="F352" s="507"/>
      <c r="G352" s="507"/>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row>
    <row r="353" spans="1:31" ht="12" customHeight="1" x14ac:dyDescent="0.25">
      <c r="A353" s="280"/>
      <c r="B353" s="280"/>
      <c r="C353" s="507"/>
      <c r="D353" s="507"/>
      <c r="E353" s="507"/>
      <c r="F353" s="507"/>
      <c r="G353" s="507"/>
      <c r="H353" s="280"/>
      <c r="I353" s="280"/>
      <c r="J353" s="280"/>
      <c r="K353" s="280"/>
      <c r="L353" s="280"/>
      <c r="M353" s="280"/>
      <c r="N353" s="280"/>
      <c r="O353" s="280"/>
      <c r="P353" s="280"/>
      <c r="Q353" s="280"/>
      <c r="R353" s="280"/>
      <c r="S353" s="280"/>
      <c r="T353" s="280"/>
      <c r="U353" s="280"/>
      <c r="V353" s="280"/>
      <c r="W353" s="280"/>
      <c r="X353" s="280"/>
      <c r="Y353" s="280"/>
      <c r="Z353" s="280"/>
      <c r="AA353" s="280"/>
      <c r="AB353" s="280"/>
      <c r="AC353" s="280"/>
      <c r="AD353" s="280"/>
      <c r="AE353" s="280"/>
    </row>
    <row r="354" spans="1:31" ht="12" customHeight="1" x14ac:dyDescent="0.25">
      <c r="A354" s="280"/>
      <c r="B354" s="280"/>
      <c r="C354" s="507"/>
      <c r="D354" s="507"/>
      <c r="E354" s="507"/>
      <c r="F354" s="507"/>
      <c r="G354" s="507"/>
      <c r="H354" s="280"/>
      <c r="I354" s="280"/>
      <c r="J354" s="280"/>
      <c r="K354" s="280"/>
      <c r="L354" s="280"/>
      <c r="M354" s="280"/>
      <c r="N354" s="280"/>
      <c r="O354" s="280"/>
      <c r="P354" s="280"/>
      <c r="Q354" s="280"/>
      <c r="R354" s="280"/>
      <c r="S354" s="280"/>
      <c r="T354" s="280"/>
      <c r="U354" s="280"/>
      <c r="V354" s="280"/>
      <c r="W354" s="280"/>
      <c r="X354" s="280"/>
      <c r="Y354" s="280"/>
      <c r="Z354" s="280"/>
      <c r="AA354" s="280"/>
      <c r="AB354" s="280"/>
      <c r="AC354" s="280"/>
      <c r="AD354" s="280"/>
      <c r="AE354" s="280"/>
    </row>
    <row r="355" spans="1:31" ht="12" customHeight="1" x14ac:dyDescent="0.25">
      <c r="A355" s="280"/>
      <c r="B355" s="280"/>
      <c r="C355" s="507"/>
      <c r="D355" s="507"/>
      <c r="E355" s="507"/>
      <c r="F355" s="507"/>
      <c r="G355" s="507"/>
      <c r="H355" s="280"/>
      <c r="I355" s="280"/>
      <c r="J355" s="280"/>
      <c r="K355" s="280"/>
      <c r="L355" s="280"/>
      <c r="M355" s="280"/>
      <c r="N355" s="280"/>
      <c r="O355" s="280"/>
      <c r="P355" s="280"/>
      <c r="Q355" s="280"/>
      <c r="R355" s="280"/>
      <c r="S355" s="280"/>
      <c r="T355" s="280"/>
      <c r="U355" s="280"/>
      <c r="V355" s="280"/>
      <c r="W355" s="280"/>
      <c r="X355" s="280"/>
      <c r="Y355" s="280"/>
      <c r="Z355" s="280"/>
      <c r="AA355" s="280"/>
      <c r="AB355" s="280"/>
      <c r="AC355" s="280"/>
      <c r="AD355" s="280"/>
      <c r="AE355" s="280"/>
    </row>
    <row r="356" spans="1:31" ht="12" customHeight="1" x14ac:dyDescent="0.25">
      <c r="A356" s="280"/>
      <c r="B356" s="280"/>
      <c r="C356" s="507"/>
      <c r="D356" s="507"/>
      <c r="E356" s="507"/>
      <c r="F356" s="507"/>
      <c r="G356" s="507"/>
      <c r="H356" s="280"/>
      <c r="I356" s="280"/>
      <c r="J356" s="280"/>
      <c r="K356" s="280"/>
      <c r="L356" s="280"/>
      <c r="M356" s="280"/>
      <c r="N356" s="280"/>
      <c r="O356" s="280"/>
      <c r="P356" s="280"/>
      <c r="Q356" s="280"/>
      <c r="R356" s="280"/>
      <c r="S356" s="280"/>
      <c r="T356" s="280"/>
      <c r="U356" s="280"/>
      <c r="V356" s="280"/>
      <c r="W356" s="280"/>
      <c r="X356" s="280"/>
      <c r="Y356" s="280"/>
      <c r="Z356" s="280"/>
      <c r="AA356" s="280"/>
      <c r="AB356" s="280"/>
      <c r="AC356" s="280"/>
      <c r="AD356" s="280"/>
      <c r="AE356" s="280"/>
    </row>
    <row r="357" spans="1:31" ht="12" customHeight="1" x14ac:dyDescent="0.25">
      <c r="A357" s="280"/>
      <c r="B357" s="280"/>
      <c r="C357" s="507"/>
      <c r="D357" s="507"/>
      <c r="E357" s="507"/>
      <c r="F357" s="507"/>
      <c r="G357" s="507"/>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row>
    <row r="358" spans="1:31" ht="12" customHeight="1" x14ac:dyDescent="0.25">
      <c r="A358" s="280"/>
      <c r="B358" s="280"/>
      <c r="C358" s="507"/>
      <c r="D358" s="507"/>
      <c r="E358" s="507"/>
      <c r="F358" s="507"/>
      <c r="G358" s="507"/>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row>
    <row r="359" spans="1:31" ht="12" customHeight="1" x14ac:dyDescent="0.25">
      <c r="A359" s="280"/>
      <c r="B359" s="280"/>
      <c r="C359" s="507"/>
      <c r="D359" s="507"/>
      <c r="E359" s="507"/>
      <c r="F359" s="507"/>
      <c r="G359" s="507"/>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row>
    <row r="360" spans="1:31" ht="12" customHeight="1" x14ac:dyDescent="0.25">
      <c r="A360" s="280"/>
      <c r="B360" s="280"/>
      <c r="C360" s="507"/>
      <c r="D360" s="507"/>
      <c r="E360" s="507"/>
      <c r="F360" s="507"/>
      <c r="G360" s="507"/>
      <c r="H360" s="280"/>
      <c r="I360" s="280"/>
      <c r="J360" s="280"/>
      <c r="K360" s="280"/>
      <c r="L360" s="280"/>
      <c r="M360" s="280"/>
      <c r="N360" s="280"/>
      <c r="O360" s="280"/>
      <c r="P360" s="280"/>
      <c r="Q360" s="280"/>
      <c r="R360" s="280"/>
      <c r="S360" s="280"/>
      <c r="T360" s="280"/>
      <c r="U360" s="280"/>
      <c r="V360" s="280"/>
      <c r="W360" s="280"/>
      <c r="X360" s="280"/>
      <c r="Y360" s="280"/>
      <c r="Z360" s="280"/>
      <c r="AA360" s="280"/>
      <c r="AB360" s="280"/>
      <c r="AC360" s="280"/>
      <c r="AD360" s="280"/>
      <c r="AE360" s="280"/>
    </row>
    <row r="361" spans="1:31" ht="12" customHeight="1" x14ac:dyDescent="0.25">
      <c r="A361" s="280"/>
      <c r="B361" s="280"/>
      <c r="C361" s="507"/>
      <c r="D361" s="507"/>
      <c r="E361" s="507"/>
      <c r="F361" s="507"/>
      <c r="G361" s="507"/>
      <c r="H361" s="280"/>
      <c r="I361" s="280"/>
      <c r="J361" s="280"/>
      <c r="K361" s="280"/>
      <c r="L361" s="280"/>
      <c r="M361" s="280"/>
      <c r="N361" s="280"/>
      <c r="O361" s="280"/>
      <c r="P361" s="280"/>
      <c r="Q361" s="280"/>
      <c r="R361" s="280"/>
      <c r="S361" s="280"/>
      <c r="T361" s="280"/>
      <c r="U361" s="280"/>
      <c r="V361" s="280"/>
      <c r="W361" s="280"/>
      <c r="X361" s="280"/>
      <c r="Y361" s="280"/>
      <c r="Z361" s="280"/>
      <c r="AA361" s="280"/>
      <c r="AB361" s="280"/>
      <c r="AC361" s="280"/>
      <c r="AD361" s="280"/>
      <c r="AE361" s="280"/>
    </row>
    <row r="362" spans="1:31" ht="12" customHeight="1" x14ac:dyDescent="0.25">
      <c r="A362" s="280"/>
      <c r="B362" s="280"/>
      <c r="C362" s="507"/>
      <c r="D362" s="507"/>
      <c r="E362" s="507"/>
      <c r="F362" s="507"/>
      <c r="G362" s="507"/>
      <c r="H362" s="280"/>
      <c r="I362" s="280"/>
      <c r="J362" s="280"/>
      <c r="K362" s="280"/>
      <c r="L362" s="280"/>
      <c r="M362" s="280"/>
      <c r="N362" s="280"/>
      <c r="O362" s="280"/>
      <c r="P362" s="280"/>
      <c r="Q362" s="280"/>
      <c r="R362" s="280"/>
      <c r="S362" s="280"/>
      <c r="T362" s="280"/>
      <c r="U362" s="280"/>
      <c r="V362" s="280"/>
      <c r="W362" s="280"/>
      <c r="X362" s="280"/>
      <c r="Y362" s="280"/>
      <c r="Z362" s="280"/>
      <c r="AA362" s="280"/>
      <c r="AB362" s="280"/>
      <c r="AC362" s="280"/>
      <c r="AD362" s="280"/>
      <c r="AE362" s="280"/>
    </row>
    <row r="363" spans="1:31" ht="12" customHeight="1" x14ac:dyDescent="0.25">
      <c r="A363" s="280"/>
      <c r="B363" s="280"/>
      <c r="C363" s="507"/>
      <c r="D363" s="507"/>
      <c r="E363" s="507"/>
      <c r="F363" s="507"/>
      <c r="G363" s="507"/>
      <c r="H363" s="280"/>
      <c r="I363" s="280"/>
      <c r="J363" s="280"/>
      <c r="K363" s="280"/>
      <c r="L363" s="280"/>
      <c r="M363" s="280"/>
      <c r="N363" s="280"/>
      <c r="O363" s="280"/>
      <c r="P363" s="280"/>
      <c r="Q363" s="280"/>
      <c r="R363" s="280"/>
      <c r="S363" s="280"/>
      <c r="T363" s="280"/>
      <c r="U363" s="280"/>
      <c r="V363" s="280"/>
      <c r="W363" s="280"/>
      <c r="X363" s="280"/>
      <c r="Y363" s="280"/>
      <c r="Z363" s="280"/>
      <c r="AA363" s="280"/>
      <c r="AB363" s="280"/>
      <c r="AC363" s="280"/>
      <c r="AD363" s="280"/>
      <c r="AE363" s="280"/>
    </row>
    <row r="364" spans="1:31" ht="12" customHeight="1" x14ac:dyDescent="0.25">
      <c r="A364" s="280"/>
      <c r="B364" s="280"/>
      <c r="C364" s="507"/>
      <c r="D364" s="507"/>
      <c r="E364" s="507"/>
      <c r="F364" s="507"/>
      <c r="G364" s="507"/>
      <c r="H364" s="280"/>
      <c r="I364" s="280"/>
      <c r="J364" s="280"/>
      <c r="K364" s="280"/>
      <c r="L364" s="280"/>
      <c r="M364" s="280"/>
      <c r="N364" s="280"/>
      <c r="O364" s="280"/>
      <c r="P364" s="280"/>
      <c r="Q364" s="280"/>
      <c r="R364" s="280"/>
      <c r="S364" s="280"/>
      <c r="T364" s="280"/>
      <c r="U364" s="280"/>
      <c r="V364" s="280"/>
      <c r="W364" s="280"/>
      <c r="X364" s="280"/>
      <c r="Y364" s="280"/>
      <c r="Z364" s="280"/>
      <c r="AA364" s="280"/>
      <c r="AB364" s="280"/>
      <c r="AC364" s="280"/>
      <c r="AD364" s="280"/>
      <c r="AE364" s="280"/>
    </row>
    <row r="365" spans="1:31" ht="12" customHeight="1" x14ac:dyDescent="0.25">
      <c r="A365" s="280"/>
      <c r="B365" s="280"/>
      <c r="C365" s="507"/>
      <c r="D365" s="507"/>
      <c r="E365" s="507"/>
      <c r="F365" s="507"/>
      <c r="G365" s="507"/>
      <c r="H365" s="280"/>
      <c r="I365" s="280"/>
      <c r="J365" s="280"/>
      <c r="K365" s="280"/>
      <c r="L365" s="280"/>
      <c r="M365" s="280"/>
      <c r="N365" s="280"/>
      <c r="O365" s="280"/>
      <c r="P365" s="280"/>
      <c r="Q365" s="280"/>
      <c r="R365" s="280"/>
      <c r="S365" s="280"/>
      <c r="T365" s="280"/>
      <c r="U365" s="280"/>
      <c r="V365" s="280"/>
      <c r="W365" s="280"/>
      <c r="X365" s="280"/>
      <c r="Y365" s="280"/>
      <c r="Z365" s="280"/>
      <c r="AA365" s="280"/>
      <c r="AB365" s="280"/>
      <c r="AC365" s="280"/>
      <c r="AD365" s="280"/>
      <c r="AE365" s="280"/>
    </row>
    <row r="366" spans="1:31" ht="12" customHeight="1" x14ac:dyDescent="0.25">
      <c r="A366" s="280"/>
      <c r="B366" s="280"/>
      <c r="C366" s="507"/>
      <c r="D366" s="507"/>
      <c r="E366" s="507"/>
      <c r="F366" s="507"/>
      <c r="G366" s="507"/>
      <c r="H366" s="280"/>
      <c r="I366" s="280"/>
      <c r="J366" s="280"/>
      <c r="K366" s="280"/>
      <c r="L366" s="280"/>
      <c r="M366" s="280"/>
      <c r="N366" s="280"/>
      <c r="O366" s="280"/>
      <c r="P366" s="280"/>
      <c r="Q366" s="280"/>
      <c r="R366" s="280"/>
      <c r="S366" s="280"/>
      <c r="T366" s="280"/>
      <c r="U366" s="280"/>
      <c r="V366" s="280"/>
      <c r="W366" s="280"/>
      <c r="X366" s="280"/>
      <c r="Y366" s="280"/>
      <c r="Z366" s="280"/>
      <c r="AA366" s="280"/>
      <c r="AB366" s="280"/>
      <c r="AC366" s="280"/>
      <c r="AD366" s="280"/>
      <c r="AE366" s="280"/>
    </row>
    <row r="367" spans="1:31" ht="12" customHeight="1" x14ac:dyDescent="0.25">
      <c r="A367" s="280"/>
      <c r="B367" s="280"/>
      <c r="C367" s="507"/>
      <c r="D367" s="507"/>
      <c r="E367" s="507"/>
      <c r="F367" s="507"/>
      <c r="G367" s="507"/>
      <c r="H367" s="280"/>
      <c r="I367" s="280"/>
      <c r="J367" s="280"/>
      <c r="K367" s="280"/>
      <c r="L367" s="280"/>
      <c r="M367" s="280"/>
      <c r="N367" s="280"/>
      <c r="O367" s="280"/>
      <c r="P367" s="280"/>
      <c r="Q367" s="280"/>
      <c r="R367" s="280"/>
      <c r="S367" s="280"/>
      <c r="T367" s="280"/>
      <c r="U367" s="280"/>
      <c r="V367" s="280"/>
      <c r="W367" s="280"/>
      <c r="X367" s="280"/>
      <c r="Y367" s="280"/>
      <c r="Z367" s="280"/>
      <c r="AA367" s="280"/>
      <c r="AB367" s="280"/>
      <c r="AC367" s="280"/>
      <c r="AD367" s="280"/>
      <c r="AE367" s="280"/>
    </row>
    <row r="368" spans="1:31" ht="12" customHeight="1" x14ac:dyDescent="0.25">
      <c r="A368" s="280"/>
      <c r="B368" s="280"/>
      <c r="C368" s="507"/>
      <c r="D368" s="507"/>
      <c r="E368" s="507"/>
      <c r="F368" s="507"/>
      <c r="G368" s="507"/>
      <c r="H368" s="280"/>
      <c r="I368" s="280"/>
      <c r="J368" s="280"/>
      <c r="K368" s="280"/>
      <c r="L368" s="280"/>
      <c r="M368" s="280"/>
      <c r="N368" s="280"/>
      <c r="O368" s="280"/>
      <c r="P368" s="280"/>
      <c r="Q368" s="280"/>
      <c r="R368" s="280"/>
      <c r="S368" s="280"/>
      <c r="T368" s="280"/>
      <c r="U368" s="280"/>
      <c r="V368" s="280"/>
      <c r="W368" s="280"/>
      <c r="X368" s="280"/>
      <c r="Y368" s="280"/>
      <c r="Z368" s="280"/>
      <c r="AA368" s="280"/>
      <c r="AB368" s="280"/>
      <c r="AC368" s="280"/>
      <c r="AD368" s="280"/>
      <c r="AE368" s="280"/>
    </row>
    <row r="369" spans="1:31" ht="12" customHeight="1" x14ac:dyDescent="0.25">
      <c r="A369" s="280"/>
      <c r="B369" s="280"/>
      <c r="C369" s="507"/>
      <c r="D369" s="507"/>
      <c r="E369" s="507"/>
      <c r="F369" s="507"/>
      <c r="G369" s="507"/>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row>
    <row r="370" spans="1:31" ht="12" customHeight="1" x14ac:dyDescent="0.25">
      <c r="A370" s="280"/>
      <c r="B370" s="280"/>
      <c r="C370" s="507"/>
      <c r="D370" s="507"/>
      <c r="E370" s="507"/>
      <c r="F370" s="507"/>
      <c r="G370" s="507"/>
      <c r="H370" s="280"/>
      <c r="I370" s="280"/>
      <c r="J370" s="280"/>
      <c r="K370" s="280"/>
      <c r="L370" s="280"/>
      <c r="M370" s="280"/>
      <c r="N370" s="280"/>
      <c r="O370" s="280"/>
      <c r="P370" s="280"/>
      <c r="Q370" s="280"/>
      <c r="R370" s="280"/>
      <c r="S370" s="280"/>
      <c r="T370" s="280"/>
      <c r="U370" s="280"/>
      <c r="V370" s="280"/>
      <c r="W370" s="280"/>
      <c r="X370" s="280"/>
      <c r="Y370" s="280"/>
      <c r="Z370" s="280"/>
      <c r="AA370" s="280"/>
      <c r="AB370" s="280"/>
      <c r="AC370" s="280"/>
      <c r="AD370" s="280"/>
      <c r="AE370" s="280"/>
    </row>
    <row r="371" spans="1:31" ht="12" customHeight="1" x14ac:dyDescent="0.25">
      <c r="A371" s="280"/>
      <c r="B371" s="280"/>
      <c r="C371" s="507"/>
      <c r="D371" s="507"/>
      <c r="E371" s="507"/>
      <c r="F371" s="507"/>
      <c r="G371" s="507"/>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row>
    <row r="372" spans="1:31" ht="12" customHeight="1" x14ac:dyDescent="0.25">
      <c r="A372" s="280"/>
      <c r="B372" s="280"/>
      <c r="C372" s="507"/>
      <c r="D372" s="507"/>
      <c r="E372" s="507"/>
      <c r="F372" s="507"/>
      <c r="G372" s="507"/>
      <c r="H372" s="280"/>
      <c r="I372" s="280"/>
      <c r="J372" s="280"/>
      <c r="K372" s="280"/>
      <c r="L372" s="280"/>
      <c r="M372" s="280"/>
      <c r="N372" s="280"/>
      <c r="O372" s="280"/>
      <c r="P372" s="280"/>
      <c r="Q372" s="280"/>
      <c r="R372" s="280"/>
      <c r="S372" s="280"/>
      <c r="T372" s="280"/>
      <c r="U372" s="280"/>
      <c r="V372" s="280"/>
      <c r="W372" s="280"/>
      <c r="X372" s="280"/>
      <c r="Y372" s="280"/>
      <c r="Z372" s="280"/>
      <c r="AA372" s="280"/>
      <c r="AB372" s="280"/>
      <c r="AC372" s="280"/>
      <c r="AD372" s="280"/>
      <c r="AE372" s="280"/>
    </row>
    <row r="373" spans="1:31" ht="12" customHeight="1" x14ac:dyDescent="0.25">
      <c r="A373" s="280"/>
      <c r="B373" s="280"/>
      <c r="C373" s="507"/>
      <c r="D373" s="507"/>
      <c r="E373" s="507"/>
      <c r="F373" s="507"/>
      <c r="G373" s="507"/>
      <c r="H373" s="280"/>
      <c r="I373" s="280"/>
      <c r="J373" s="280"/>
      <c r="K373" s="280"/>
      <c r="L373" s="280"/>
      <c r="M373" s="280"/>
      <c r="N373" s="280"/>
      <c r="O373" s="280"/>
      <c r="P373" s="280"/>
      <c r="Q373" s="280"/>
      <c r="R373" s="280"/>
      <c r="S373" s="280"/>
      <c r="T373" s="280"/>
      <c r="U373" s="280"/>
      <c r="V373" s="280"/>
      <c r="W373" s="280"/>
      <c r="X373" s="280"/>
      <c r="Y373" s="280"/>
      <c r="Z373" s="280"/>
      <c r="AA373" s="280"/>
      <c r="AB373" s="280"/>
      <c r="AC373" s="280"/>
      <c r="AD373" s="280"/>
      <c r="AE373" s="280"/>
    </row>
    <row r="374" spans="1:31" ht="12" customHeight="1" x14ac:dyDescent="0.25">
      <c r="A374" s="280"/>
      <c r="B374" s="280"/>
      <c r="C374" s="507"/>
      <c r="D374" s="507"/>
      <c r="E374" s="507"/>
      <c r="F374" s="507"/>
      <c r="G374" s="507"/>
      <c r="H374" s="280"/>
      <c r="I374" s="280"/>
      <c r="J374" s="280"/>
      <c r="K374" s="280"/>
      <c r="L374" s="280"/>
      <c r="M374" s="280"/>
      <c r="N374" s="280"/>
      <c r="O374" s="280"/>
      <c r="P374" s="280"/>
      <c r="Q374" s="280"/>
      <c r="R374" s="280"/>
      <c r="S374" s="280"/>
      <c r="T374" s="280"/>
      <c r="U374" s="280"/>
      <c r="V374" s="280"/>
      <c r="W374" s="280"/>
      <c r="X374" s="280"/>
      <c r="Y374" s="280"/>
      <c r="Z374" s="280"/>
      <c r="AA374" s="280"/>
      <c r="AB374" s="280"/>
      <c r="AC374" s="280"/>
      <c r="AD374" s="280"/>
      <c r="AE374" s="280"/>
    </row>
    <row r="375" spans="1:31" ht="12" customHeight="1" x14ac:dyDescent="0.25">
      <c r="A375" s="280"/>
      <c r="B375" s="280"/>
      <c r="C375" s="507"/>
      <c r="D375" s="507"/>
      <c r="E375" s="507"/>
      <c r="F375" s="507"/>
      <c r="G375" s="507"/>
      <c r="H375" s="280"/>
      <c r="I375" s="280"/>
      <c r="J375" s="280"/>
      <c r="K375" s="280"/>
      <c r="L375" s="280"/>
      <c r="M375" s="280"/>
      <c r="N375" s="280"/>
      <c r="O375" s="280"/>
      <c r="P375" s="280"/>
      <c r="Q375" s="280"/>
      <c r="R375" s="280"/>
      <c r="S375" s="280"/>
      <c r="T375" s="280"/>
      <c r="U375" s="280"/>
      <c r="V375" s="280"/>
      <c r="W375" s="280"/>
      <c r="X375" s="280"/>
      <c r="Y375" s="280"/>
      <c r="Z375" s="280"/>
      <c r="AA375" s="280"/>
      <c r="AB375" s="280"/>
      <c r="AC375" s="280"/>
      <c r="AD375" s="280"/>
      <c r="AE375" s="280"/>
    </row>
    <row r="376" spans="1:31" ht="12" customHeight="1" x14ac:dyDescent="0.25">
      <c r="A376" s="280"/>
      <c r="B376" s="280"/>
      <c r="C376" s="507"/>
      <c r="D376" s="507"/>
      <c r="E376" s="507"/>
      <c r="F376" s="507"/>
      <c r="G376" s="507"/>
      <c r="H376" s="280"/>
      <c r="I376" s="280"/>
      <c r="J376" s="280"/>
      <c r="K376" s="280"/>
      <c r="L376" s="280"/>
      <c r="M376" s="280"/>
      <c r="N376" s="280"/>
      <c r="O376" s="280"/>
      <c r="P376" s="280"/>
      <c r="Q376" s="280"/>
      <c r="R376" s="280"/>
      <c r="S376" s="280"/>
      <c r="T376" s="280"/>
      <c r="U376" s="280"/>
      <c r="V376" s="280"/>
      <c r="W376" s="280"/>
      <c r="X376" s="280"/>
      <c r="Y376" s="280"/>
      <c r="Z376" s="280"/>
      <c r="AA376" s="280"/>
      <c r="AB376" s="280"/>
      <c r="AC376" s="280"/>
      <c r="AD376" s="280"/>
      <c r="AE376" s="280"/>
    </row>
    <row r="377" spans="1:31" ht="12" customHeight="1" x14ac:dyDescent="0.25">
      <c r="A377" s="280"/>
      <c r="B377" s="280"/>
      <c r="C377" s="507"/>
      <c r="D377" s="507"/>
      <c r="E377" s="507"/>
      <c r="F377" s="507"/>
      <c r="G377" s="507"/>
      <c r="H377" s="280"/>
      <c r="I377" s="280"/>
      <c r="J377" s="280"/>
      <c r="K377" s="280"/>
      <c r="L377" s="280"/>
      <c r="M377" s="280"/>
      <c r="N377" s="280"/>
      <c r="O377" s="280"/>
      <c r="P377" s="280"/>
      <c r="Q377" s="280"/>
      <c r="R377" s="280"/>
      <c r="S377" s="280"/>
      <c r="T377" s="280"/>
      <c r="U377" s="280"/>
      <c r="V377" s="280"/>
      <c r="W377" s="280"/>
      <c r="X377" s="280"/>
      <c r="Y377" s="280"/>
      <c r="Z377" s="280"/>
      <c r="AA377" s="280"/>
      <c r="AB377" s="280"/>
      <c r="AC377" s="280"/>
      <c r="AD377" s="280"/>
      <c r="AE377" s="280"/>
    </row>
    <row r="378" spans="1:31" ht="12" customHeight="1" x14ac:dyDescent="0.25">
      <c r="A378" s="280"/>
      <c r="B378" s="280"/>
      <c r="C378" s="507"/>
      <c r="D378" s="507"/>
      <c r="E378" s="507"/>
      <c r="F378" s="507"/>
      <c r="G378" s="507"/>
      <c r="H378" s="280"/>
      <c r="I378" s="280"/>
      <c r="J378" s="280"/>
      <c r="K378" s="280"/>
      <c r="L378" s="280"/>
      <c r="M378" s="280"/>
      <c r="N378" s="280"/>
      <c r="O378" s="280"/>
      <c r="P378" s="280"/>
      <c r="Q378" s="280"/>
      <c r="R378" s="280"/>
      <c r="S378" s="280"/>
      <c r="T378" s="280"/>
      <c r="U378" s="280"/>
      <c r="V378" s="280"/>
      <c r="W378" s="280"/>
      <c r="X378" s="280"/>
      <c r="Y378" s="280"/>
      <c r="Z378" s="280"/>
      <c r="AA378" s="280"/>
      <c r="AB378" s="280"/>
      <c r="AC378" s="280"/>
      <c r="AD378" s="280"/>
      <c r="AE378" s="280"/>
    </row>
    <row r="379" spans="1:31" ht="12" customHeight="1" x14ac:dyDescent="0.25">
      <c r="A379" s="280"/>
      <c r="B379" s="280"/>
      <c r="C379" s="507"/>
      <c r="D379" s="507"/>
      <c r="E379" s="507"/>
      <c r="F379" s="507"/>
      <c r="G379" s="507"/>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row>
    <row r="380" spans="1:31" ht="12" customHeight="1" x14ac:dyDescent="0.25">
      <c r="A380" s="280"/>
      <c r="B380" s="280"/>
      <c r="C380" s="507"/>
      <c r="D380" s="507"/>
      <c r="E380" s="507"/>
      <c r="F380" s="507"/>
      <c r="G380" s="507"/>
      <c r="H380" s="280"/>
      <c r="I380" s="280"/>
      <c r="J380" s="280"/>
      <c r="K380" s="280"/>
      <c r="L380" s="280"/>
      <c r="M380" s="280"/>
      <c r="N380" s="280"/>
      <c r="O380" s="280"/>
      <c r="P380" s="280"/>
      <c r="Q380" s="280"/>
      <c r="R380" s="280"/>
      <c r="S380" s="280"/>
      <c r="T380" s="280"/>
      <c r="U380" s="280"/>
      <c r="V380" s="280"/>
      <c r="W380" s="280"/>
      <c r="X380" s="280"/>
      <c r="Y380" s="280"/>
      <c r="Z380" s="280"/>
      <c r="AA380" s="280"/>
      <c r="AB380" s="280"/>
      <c r="AC380" s="280"/>
      <c r="AD380" s="280"/>
      <c r="AE380" s="280"/>
    </row>
    <row r="381" spans="1:31" ht="12" customHeight="1" x14ac:dyDescent="0.25">
      <c r="A381" s="280"/>
      <c r="B381" s="280"/>
      <c r="C381" s="507"/>
      <c r="D381" s="507"/>
      <c r="E381" s="507"/>
      <c r="F381" s="507"/>
      <c r="G381" s="507"/>
      <c r="H381" s="280"/>
      <c r="I381" s="280"/>
      <c r="J381" s="280"/>
      <c r="K381" s="280"/>
      <c r="L381" s="280"/>
      <c r="M381" s="280"/>
      <c r="N381" s="280"/>
      <c r="O381" s="280"/>
      <c r="P381" s="280"/>
      <c r="Q381" s="280"/>
      <c r="R381" s="280"/>
      <c r="S381" s="280"/>
      <c r="T381" s="280"/>
      <c r="U381" s="280"/>
      <c r="V381" s="280"/>
      <c r="W381" s="280"/>
      <c r="X381" s="280"/>
      <c r="Y381" s="280"/>
      <c r="Z381" s="280"/>
      <c r="AA381" s="280"/>
      <c r="AB381" s="280"/>
      <c r="AC381" s="280"/>
      <c r="AD381" s="280"/>
      <c r="AE381" s="280"/>
    </row>
    <row r="382" spans="1:31" ht="12" customHeight="1" x14ac:dyDescent="0.25">
      <c r="A382" s="280"/>
      <c r="B382" s="280"/>
      <c r="C382" s="507"/>
      <c r="D382" s="507"/>
      <c r="E382" s="507"/>
      <c r="F382" s="507"/>
      <c r="G382" s="507"/>
      <c r="H382" s="280"/>
      <c r="I382" s="280"/>
      <c r="J382" s="280"/>
      <c r="K382" s="280"/>
      <c r="L382" s="280"/>
      <c r="M382" s="280"/>
      <c r="N382" s="280"/>
      <c r="O382" s="280"/>
      <c r="P382" s="280"/>
      <c r="Q382" s="280"/>
      <c r="R382" s="280"/>
      <c r="S382" s="280"/>
      <c r="T382" s="280"/>
      <c r="U382" s="280"/>
      <c r="V382" s="280"/>
      <c r="W382" s="280"/>
      <c r="X382" s="280"/>
      <c r="Y382" s="280"/>
      <c r="Z382" s="280"/>
      <c r="AA382" s="280"/>
      <c r="AB382" s="280"/>
      <c r="AC382" s="280"/>
      <c r="AD382" s="280"/>
      <c r="AE382" s="280"/>
    </row>
    <row r="383" spans="1:31" ht="12" customHeight="1" x14ac:dyDescent="0.25">
      <c r="A383" s="280"/>
      <c r="B383" s="280"/>
      <c r="C383" s="507"/>
      <c r="D383" s="507"/>
      <c r="E383" s="507"/>
      <c r="F383" s="507"/>
      <c r="G383" s="507"/>
      <c r="H383" s="280"/>
      <c r="I383" s="280"/>
      <c r="J383" s="280"/>
      <c r="K383" s="280"/>
      <c r="L383" s="280"/>
      <c r="M383" s="280"/>
      <c r="N383" s="280"/>
      <c r="O383" s="280"/>
      <c r="P383" s="280"/>
      <c r="Q383" s="280"/>
      <c r="R383" s="280"/>
      <c r="S383" s="280"/>
      <c r="T383" s="280"/>
      <c r="U383" s="280"/>
      <c r="V383" s="280"/>
      <c r="W383" s="280"/>
      <c r="X383" s="280"/>
      <c r="Y383" s="280"/>
      <c r="Z383" s="280"/>
      <c r="AA383" s="280"/>
      <c r="AB383" s="280"/>
      <c r="AC383" s="280"/>
      <c r="AD383" s="280"/>
      <c r="AE383" s="280"/>
    </row>
    <row r="384" spans="1:31" ht="12" customHeight="1" x14ac:dyDescent="0.25">
      <c r="A384" s="280"/>
      <c r="B384" s="280"/>
      <c r="C384" s="507"/>
      <c r="D384" s="507"/>
      <c r="E384" s="507"/>
      <c r="F384" s="507"/>
      <c r="G384" s="507"/>
      <c r="H384" s="280"/>
      <c r="I384" s="280"/>
      <c r="J384" s="280"/>
      <c r="K384" s="280"/>
      <c r="L384" s="280"/>
      <c r="M384" s="280"/>
      <c r="N384" s="280"/>
      <c r="O384" s="280"/>
      <c r="P384" s="280"/>
      <c r="Q384" s="280"/>
      <c r="R384" s="280"/>
      <c r="S384" s="280"/>
      <c r="T384" s="280"/>
      <c r="U384" s="280"/>
      <c r="V384" s="280"/>
      <c r="W384" s="280"/>
      <c r="X384" s="280"/>
      <c r="Y384" s="280"/>
      <c r="Z384" s="280"/>
      <c r="AA384" s="280"/>
      <c r="AB384" s="280"/>
      <c r="AC384" s="280"/>
      <c r="AD384" s="280"/>
      <c r="AE384" s="280"/>
    </row>
    <row r="385" spans="1:31" ht="12" customHeight="1" x14ac:dyDescent="0.25">
      <c r="A385" s="280"/>
      <c r="B385" s="280"/>
      <c r="C385" s="507"/>
      <c r="D385" s="507"/>
      <c r="E385" s="507"/>
      <c r="F385" s="507"/>
      <c r="G385" s="507"/>
      <c r="H385" s="280"/>
      <c r="I385" s="280"/>
      <c r="J385" s="280"/>
      <c r="K385" s="280"/>
      <c r="L385" s="280"/>
      <c r="M385" s="280"/>
      <c r="N385" s="280"/>
      <c r="O385" s="280"/>
      <c r="P385" s="280"/>
      <c r="Q385" s="280"/>
      <c r="R385" s="280"/>
      <c r="S385" s="280"/>
      <c r="T385" s="280"/>
      <c r="U385" s="280"/>
      <c r="V385" s="280"/>
      <c r="W385" s="280"/>
      <c r="X385" s="280"/>
      <c r="Y385" s="280"/>
      <c r="Z385" s="280"/>
      <c r="AA385" s="280"/>
      <c r="AB385" s="280"/>
      <c r="AC385" s="280"/>
      <c r="AD385" s="280"/>
      <c r="AE385" s="280"/>
    </row>
    <row r="386" spans="1:31" ht="12" customHeight="1" x14ac:dyDescent="0.25">
      <c r="A386" s="280"/>
      <c r="B386" s="280"/>
      <c r="C386" s="507"/>
      <c r="D386" s="507"/>
      <c r="E386" s="507"/>
      <c r="F386" s="507"/>
      <c r="G386" s="507"/>
      <c r="H386" s="280"/>
      <c r="I386" s="280"/>
      <c r="J386" s="280"/>
      <c r="K386" s="280"/>
      <c r="L386" s="280"/>
      <c r="M386" s="280"/>
      <c r="N386" s="280"/>
      <c r="O386" s="280"/>
      <c r="P386" s="280"/>
      <c r="Q386" s="280"/>
      <c r="R386" s="280"/>
      <c r="S386" s="280"/>
      <c r="T386" s="280"/>
      <c r="U386" s="280"/>
      <c r="V386" s="280"/>
      <c r="W386" s="280"/>
      <c r="X386" s="280"/>
      <c r="Y386" s="280"/>
      <c r="Z386" s="280"/>
      <c r="AA386" s="280"/>
      <c r="AB386" s="280"/>
      <c r="AC386" s="280"/>
      <c r="AD386" s="280"/>
      <c r="AE386" s="280"/>
    </row>
    <row r="387" spans="1:31" ht="12" customHeight="1" x14ac:dyDescent="0.25">
      <c r="A387" s="280"/>
      <c r="B387" s="280"/>
      <c r="C387" s="507"/>
      <c r="D387" s="507"/>
      <c r="E387" s="507"/>
      <c r="F387" s="507"/>
      <c r="G387" s="507"/>
      <c r="H387" s="280"/>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row>
    <row r="388" spans="1:31" ht="12" customHeight="1" x14ac:dyDescent="0.25">
      <c r="A388" s="280"/>
      <c r="B388" s="280"/>
      <c r="C388" s="507"/>
      <c r="D388" s="507"/>
      <c r="E388" s="507"/>
      <c r="F388" s="507"/>
      <c r="G388" s="507"/>
      <c r="H388" s="280"/>
      <c r="I388" s="280"/>
      <c r="J388" s="280"/>
      <c r="K388" s="280"/>
      <c r="L388" s="280"/>
      <c r="M388" s="280"/>
      <c r="N388" s="280"/>
      <c r="O388" s="280"/>
      <c r="P388" s="280"/>
      <c r="Q388" s="280"/>
      <c r="R388" s="280"/>
      <c r="S388" s="280"/>
      <c r="T388" s="280"/>
      <c r="U388" s="280"/>
      <c r="V388" s="280"/>
      <c r="W388" s="280"/>
      <c r="X388" s="280"/>
      <c r="Y388" s="280"/>
      <c r="Z388" s="280"/>
      <c r="AA388" s="280"/>
      <c r="AB388" s="280"/>
      <c r="AC388" s="280"/>
      <c r="AD388" s="280"/>
      <c r="AE388" s="280"/>
    </row>
    <row r="389" spans="1:31" ht="12" customHeight="1" x14ac:dyDescent="0.25">
      <c r="A389" s="280"/>
      <c r="B389" s="280"/>
      <c r="C389" s="507"/>
      <c r="D389" s="507"/>
      <c r="E389" s="507"/>
      <c r="F389" s="507"/>
      <c r="G389" s="507"/>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row>
    <row r="390" spans="1:31" ht="12" customHeight="1" x14ac:dyDescent="0.25">
      <c r="A390" s="280"/>
      <c r="B390" s="280"/>
      <c r="C390" s="507"/>
      <c r="D390" s="507"/>
      <c r="E390" s="507"/>
      <c r="F390" s="507"/>
      <c r="G390" s="507"/>
      <c r="H390" s="280"/>
      <c r="I390" s="280"/>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row>
    <row r="391" spans="1:31" ht="12" customHeight="1" x14ac:dyDescent="0.25">
      <c r="A391" s="280"/>
      <c r="B391" s="280"/>
      <c r="C391" s="507"/>
      <c r="D391" s="507"/>
      <c r="E391" s="507"/>
      <c r="F391" s="507"/>
      <c r="G391" s="507"/>
      <c r="H391" s="280"/>
      <c r="I391" s="280"/>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row>
    <row r="392" spans="1:31" ht="12" customHeight="1" x14ac:dyDescent="0.25">
      <c r="A392" s="280"/>
      <c r="B392" s="280"/>
      <c r="C392" s="507"/>
      <c r="D392" s="507"/>
      <c r="E392" s="507"/>
      <c r="F392" s="507"/>
      <c r="G392" s="507"/>
      <c r="H392" s="280"/>
      <c r="I392" s="280"/>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row>
    <row r="393" spans="1:31" ht="12" customHeight="1" x14ac:dyDescent="0.25">
      <c r="A393" s="280"/>
      <c r="B393" s="280"/>
      <c r="C393" s="507"/>
      <c r="D393" s="507"/>
      <c r="E393" s="507"/>
      <c r="F393" s="507"/>
      <c r="G393" s="507"/>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row>
    <row r="394" spans="1:31" ht="12" customHeight="1" x14ac:dyDescent="0.25">
      <c r="A394" s="280"/>
      <c r="B394" s="280"/>
      <c r="C394" s="507"/>
      <c r="D394" s="507"/>
      <c r="E394" s="507"/>
      <c r="F394" s="507"/>
      <c r="G394" s="507"/>
      <c r="H394" s="280"/>
      <c r="I394" s="280"/>
      <c r="J394" s="280"/>
      <c r="K394" s="280"/>
      <c r="L394" s="280"/>
      <c r="M394" s="280"/>
      <c r="N394" s="280"/>
      <c r="O394" s="280"/>
      <c r="P394" s="280"/>
      <c r="Q394" s="280"/>
      <c r="R394" s="280"/>
      <c r="S394" s="280"/>
      <c r="T394" s="280"/>
      <c r="U394" s="280"/>
      <c r="V394" s="280"/>
      <c r="W394" s="280"/>
      <c r="X394" s="280"/>
      <c r="Y394" s="280"/>
      <c r="Z394" s="280"/>
      <c r="AA394" s="280"/>
      <c r="AB394" s="280"/>
      <c r="AC394" s="280"/>
      <c r="AD394" s="280"/>
      <c r="AE394" s="280"/>
    </row>
    <row r="395" spans="1:31" ht="12" customHeight="1" x14ac:dyDescent="0.25">
      <c r="A395" s="280"/>
      <c r="B395" s="280"/>
      <c r="C395" s="507"/>
      <c r="D395" s="507"/>
      <c r="E395" s="507"/>
      <c r="F395" s="507"/>
      <c r="G395" s="507"/>
      <c r="H395" s="280"/>
      <c r="I395" s="280"/>
      <c r="J395" s="280"/>
      <c r="K395" s="280"/>
      <c r="L395" s="280"/>
      <c r="M395" s="280"/>
      <c r="N395" s="280"/>
      <c r="O395" s="280"/>
      <c r="P395" s="280"/>
      <c r="Q395" s="280"/>
      <c r="R395" s="280"/>
      <c r="S395" s="280"/>
      <c r="T395" s="280"/>
      <c r="U395" s="280"/>
      <c r="V395" s="280"/>
      <c r="W395" s="280"/>
      <c r="X395" s="280"/>
      <c r="Y395" s="280"/>
      <c r="Z395" s="280"/>
      <c r="AA395" s="280"/>
      <c r="AB395" s="280"/>
      <c r="AC395" s="280"/>
      <c r="AD395" s="280"/>
      <c r="AE395" s="280"/>
    </row>
    <row r="396" spans="1:31" ht="12" customHeight="1" x14ac:dyDescent="0.25">
      <c r="A396" s="280"/>
      <c r="B396" s="280"/>
      <c r="C396" s="507"/>
      <c r="D396" s="507"/>
      <c r="E396" s="507"/>
      <c r="F396" s="507"/>
      <c r="G396" s="507"/>
      <c r="H396" s="280"/>
      <c r="I396" s="280"/>
      <c r="J396" s="280"/>
      <c r="K396" s="280"/>
      <c r="L396" s="280"/>
      <c r="M396" s="280"/>
      <c r="N396" s="280"/>
      <c r="O396" s="280"/>
      <c r="P396" s="280"/>
      <c r="Q396" s="280"/>
      <c r="R396" s="280"/>
      <c r="S396" s="280"/>
      <c r="T396" s="280"/>
      <c r="U396" s="280"/>
      <c r="V396" s="280"/>
      <c r="W396" s="280"/>
      <c r="X396" s="280"/>
      <c r="Y396" s="280"/>
      <c r="Z396" s="280"/>
      <c r="AA396" s="280"/>
      <c r="AB396" s="280"/>
      <c r="AC396" s="280"/>
      <c r="AD396" s="280"/>
      <c r="AE396" s="280"/>
    </row>
    <row r="397" spans="1:31" ht="12" customHeight="1" x14ac:dyDescent="0.25">
      <c r="A397" s="280"/>
      <c r="B397" s="280"/>
      <c r="C397" s="507"/>
      <c r="D397" s="507"/>
      <c r="E397" s="507"/>
      <c r="F397" s="507"/>
      <c r="G397" s="507"/>
      <c r="H397" s="280"/>
      <c r="I397" s="280"/>
      <c r="J397" s="280"/>
      <c r="K397" s="280"/>
      <c r="L397" s="280"/>
      <c r="M397" s="280"/>
      <c r="N397" s="280"/>
      <c r="O397" s="280"/>
      <c r="P397" s="280"/>
      <c r="Q397" s="280"/>
      <c r="R397" s="280"/>
      <c r="S397" s="280"/>
      <c r="T397" s="280"/>
      <c r="U397" s="280"/>
      <c r="V397" s="280"/>
      <c r="W397" s="280"/>
      <c r="X397" s="280"/>
      <c r="Y397" s="280"/>
      <c r="Z397" s="280"/>
      <c r="AA397" s="280"/>
      <c r="AB397" s="280"/>
      <c r="AC397" s="280"/>
      <c r="AD397" s="280"/>
      <c r="AE397" s="280"/>
    </row>
    <row r="398" spans="1:31" ht="12" customHeight="1" x14ac:dyDescent="0.25">
      <c r="A398" s="280"/>
      <c r="B398" s="280"/>
      <c r="C398" s="507"/>
      <c r="D398" s="507"/>
      <c r="E398" s="507"/>
      <c r="F398" s="507"/>
      <c r="G398" s="507"/>
      <c r="H398" s="280"/>
      <c r="I398" s="280"/>
      <c r="J398" s="280"/>
      <c r="K398" s="280"/>
      <c r="L398" s="280"/>
      <c r="M398" s="280"/>
      <c r="N398" s="280"/>
      <c r="O398" s="280"/>
      <c r="P398" s="280"/>
      <c r="Q398" s="280"/>
      <c r="R398" s="280"/>
      <c r="S398" s="280"/>
      <c r="T398" s="280"/>
      <c r="U398" s="280"/>
      <c r="V398" s="280"/>
      <c r="W398" s="280"/>
      <c r="X398" s="280"/>
      <c r="Y398" s="280"/>
      <c r="Z398" s="280"/>
      <c r="AA398" s="280"/>
      <c r="AB398" s="280"/>
      <c r="AC398" s="280"/>
      <c r="AD398" s="280"/>
      <c r="AE398" s="280"/>
    </row>
    <row r="399" spans="1:31" ht="12" customHeight="1" x14ac:dyDescent="0.25">
      <c r="A399" s="280"/>
      <c r="B399" s="280"/>
      <c r="C399" s="507"/>
      <c r="D399" s="507"/>
      <c r="E399" s="507"/>
      <c r="F399" s="507"/>
      <c r="G399" s="507"/>
      <c r="H399" s="280"/>
      <c r="I399" s="280"/>
      <c r="J399" s="280"/>
      <c r="K399" s="280"/>
      <c r="L399" s="280"/>
      <c r="M399" s="280"/>
      <c r="N399" s="280"/>
      <c r="O399" s="280"/>
      <c r="P399" s="280"/>
      <c r="Q399" s="280"/>
      <c r="R399" s="280"/>
      <c r="S399" s="280"/>
      <c r="T399" s="280"/>
      <c r="U399" s="280"/>
      <c r="V399" s="280"/>
      <c r="W399" s="280"/>
      <c r="X399" s="280"/>
      <c r="Y399" s="280"/>
      <c r="Z399" s="280"/>
      <c r="AA399" s="280"/>
      <c r="AB399" s="280"/>
      <c r="AC399" s="280"/>
      <c r="AD399" s="280"/>
      <c r="AE399" s="280"/>
    </row>
    <row r="400" spans="1:31" ht="12" customHeight="1" x14ac:dyDescent="0.25">
      <c r="A400" s="280"/>
      <c r="B400" s="280"/>
      <c r="C400" s="507"/>
      <c r="D400" s="507"/>
      <c r="E400" s="507"/>
      <c r="F400" s="507"/>
      <c r="G400" s="507"/>
      <c r="H400" s="280"/>
      <c r="I400" s="280"/>
      <c r="J400" s="280"/>
      <c r="K400" s="280"/>
      <c r="L400" s="280"/>
      <c r="M400" s="280"/>
      <c r="N400" s="280"/>
      <c r="O400" s="280"/>
      <c r="P400" s="280"/>
      <c r="Q400" s="280"/>
      <c r="R400" s="280"/>
      <c r="S400" s="280"/>
      <c r="T400" s="280"/>
      <c r="U400" s="280"/>
      <c r="V400" s="280"/>
      <c r="W400" s="280"/>
      <c r="X400" s="280"/>
      <c r="Y400" s="280"/>
      <c r="Z400" s="280"/>
      <c r="AA400" s="280"/>
      <c r="AB400" s="280"/>
      <c r="AC400" s="280"/>
      <c r="AD400" s="280"/>
      <c r="AE400" s="280"/>
    </row>
    <row r="401" spans="1:31" ht="12" customHeight="1" x14ac:dyDescent="0.25">
      <c r="A401" s="280"/>
      <c r="B401" s="280"/>
      <c r="C401" s="507"/>
      <c r="D401" s="507"/>
      <c r="E401" s="507"/>
      <c r="F401" s="507"/>
      <c r="G401" s="507"/>
      <c r="H401" s="280"/>
      <c r="I401" s="280"/>
      <c r="J401" s="280"/>
      <c r="K401" s="280"/>
      <c r="L401" s="280"/>
      <c r="M401" s="280"/>
      <c r="N401" s="280"/>
      <c r="O401" s="280"/>
      <c r="P401" s="280"/>
      <c r="Q401" s="280"/>
      <c r="R401" s="280"/>
      <c r="S401" s="280"/>
      <c r="T401" s="280"/>
      <c r="U401" s="280"/>
      <c r="V401" s="280"/>
      <c r="W401" s="280"/>
      <c r="X401" s="280"/>
      <c r="Y401" s="280"/>
      <c r="Z401" s="280"/>
      <c r="AA401" s="280"/>
      <c r="AB401" s="280"/>
      <c r="AC401" s="280"/>
      <c r="AD401" s="280"/>
      <c r="AE401" s="280"/>
    </row>
    <row r="402" spans="1:31" ht="12" customHeight="1" x14ac:dyDescent="0.25">
      <c r="A402" s="280"/>
      <c r="B402" s="280"/>
      <c r="C402" s="507"/>
      <c r="D402" s="507"/>
      <c r="E402" s="507"/>
      <c r="F402" s="507"/>
      <c r="G402" s="507"/>
      <c r="H402" s="280"/>
      <c r="I402" s="280"/>
      <c r="J402" s="280"/>
      <c r="K402" s="280"/>
      <c r="L402" s="280"/>
      <c r="M402" s="280"/>
      <c r="N402" s="280"/>
      <c r="O402" s="280"/>
      <c r="P402" s="280"/>
      <c r="Q402" s="280"/>
      <c r="R402" s="280"/>
      <c r="S402" s="280"/>
      <c r="T402" s="280"/>
      <c r="U402" s="280"/>
      <c r="V402" s="280"/>
      <c r="W402" s="280"/>
      <c r="X402" s="280"/>
      <c r="Y402" s="280"/>
      <c r="Z402" s="280"/>
      <c r="AA402" s="280"/>
      <c r="AB402" s="280"/>
      <c r="AC402" s="280"/>
      <c r="AD402" s="280"/>
      <c r="AE402" s="280"/>
    </row>
    <row r="403" spans="1:31" ht="12" customHeight="1" x14ac:dyDescent="0.25">
      <c r="A403" s="280"/>
      <c r="B403" s="280"/>
      <c r="C403" s="507"/>
      <c r="D403" s="507"/>
      <c r="E403" s="507"/>
      <c r="F403" s="507"/>
      <c r="G403" s="507"/>
      <c r="H403" s="280"/>
      <c r="I403" s="280"/>
      <c r="J403" s="280"/>
      <c r="K403" s="280"/>
      <c r="L403" s="280"/>
      <c r="M403" s="280"/>
      <c r="N403" s="280"/>
      <c r="O403" s="280"/>
      <c r="P403" s="280"/>
      <c r="Q403" s="280"/>
      <c r="R403" s="280"/>
      <c r="S403" s="280"/>
      <c r="T403" s="280"/>
      <c r="U403" s="280"/>
      <c r="V403" s="280"/>
      <c r="W403" s="280"/>
      <c r="X403" s="280"/>
      <c r="Y403" s="280"/>
      <c r="Z403" s="280"/>
      <c r="AA403" s="280"/>
      <c r="AB403" s="280"/>
      <c r="AC403" s="280"/>
      <c r="AD403" s="280"/>
      <c r="AE403" s="280"/>
    </row>
    <row r="404" spans="1:31" ht="12" customHeight="1" x14ac:dyDescent="0.25">
      <c r="A404" s="280"/>
      <c r="B404" s="280"/>
      <c r="C404" s="507"/>
      <c r="D404" s="507"/>
      <c r="E404" s="507"/>
      <c r="F404" s="507"/>
      <c r="G404" s="507"/>
      <c r="H404" s="280"/>
      <c r="I404" s="280"/>
      <c r="J404" s="280"/>
      <c r="K404" s="280"/>
      <c r="L404" s="280"/>
      <c r="M404" s="280"/>
      <c r="N404" s="280"/>
      <c r="O404" s="280"/>
      <c r="P404" s="280"/>
      <c r="Q404" s="280"/>
      <c r="R404" s="280"/>
      <c r="S404" s="280"/>
      <c r="T404" s="280"/>
      <c r="U404" s="280"/>
      <c r="V404" s="280"/>
      <c r="W404" s="280"/>
      <c r="X404" s="280"/>
      <c r="Y404" s="280"/>
      <c r="Z404" s="280"/>
      <c r="AA404" s="280"/>
      <c r="AB404" s="280"/>
      <c r="AC404" s="280"/>
      <c r="AD404" s="280"/>
      <c r="AE404" s="280"/>
    </row>
    <row r="405" spans="1:31" ht="12" customHeight="1" x14ac:dyDescent="0.25">
      <c r="A405" s="280"/>
      <c r="B405" s="280"/>
      <c r="C405" s="507"/>
      <c r="D405" s="507"/>
      <c r="E405" s="507"/>
      <c r="F405" s="507"/>
      <c r="G405" s="507"/>
      <c r="H405" s="280"/>
      <c r="I405" s="280"/>
      <c r="J405" s="280"/>
      <c r="K405" s="280"/>
      <c r="L405" s="280"/>
      <c r="M405" s="280"/>
      <c r="N405" s="280"/>
      <c r="O405" s="280"/>
      <c r="P405" s="280"/>
      <c r="Q405" s="280"/>
      <c r="R405" s="280"/>
      <c r="S405" s="280"/>
      <c r="T405" s="280"/>
      <c r="U405" s="280"/>
      <c r="V405" s="280"/>
      <c r="W405" s="280"/>
      <c r="X405" s="280"/>
      <c r="Y405" s="280"/>
      <c r="Z405" s="280"/>
      <c r="AA405" s="280"/>
      <c r="AB405" s="280"/>
      <c r="AC405" s="280"/>
      <c r="AD405" s="280"/>
      <c r="AE405" s="280"/>
    </row>
    <row r="406" spans="1:31" ht="12" customHeight="1" x14ac:dyDescent="0.25">
      <c r="A406" s="280"/>
      <c r="B406" s="280"/>
      <c r="C406" s="507"/>
      <c r="D406" s="507"/>
      <c r="E406" s="507"/>
      <c r="F406" s="507"/>
      <c r="G406" s="507"/>
      <c r="H406" s="280"/>
      <c r="I406" s="280"/>
      <c r="J406" s="280"/>
      <c r="K406" s="280"/>
      <c r="L406" s="280"/>
      <c r="M406" s="280"/>
      <c r="N406" s="280"/>
      <c r="O406" s="280"/>
      <c r="P406" s="280"/>
      <c r="Q406" s="280"/>
      <c r="R406" s="280"/>
      <c r="S406" s="280"/>
      <c r="T406" s="280"/>
      <c r="U406" s="280"/>
      <c r="V406" s="280"/>
      <c r="W406" s="280"/>
      <c r="X406" s="280"/>
      <c r="Y406" s="280"/>
      <c r="Z406" s="280"/>
      <c r="AA406" s="280"/>
      <c r="AB406" s="280"/>
      <c r="AC406" s="280"/>
      <c r="AD406" s="280"/>
      <c r="AE406" s="280"/>
    </row>
    <row r="407" spans="1:31" ht="12" customHeight="1" x14ac:dyDescent="0.25">
      <c r="A407" s="280"/>
      <c r="B407" s="280"/>
      <c r="C407" s="507"/>
      <c r="D407" s="507"/>
      <c r="E407" s="507"/>
      <c r="F407" s="507"/>
      <c r="G407" s="507"/>
      <c r="H407" s="280"/>
      <c r="I407" s="280"/>
      <c r="J407" s="280"/>
      <c r="K407" s="280"/>
      <c r="L407" s="280"/>
      <c r="M407" s="280"/>
      <c r="N407" s="280"/>
      <c r="O407" s="280"/>
      <c r="P407" s="280"/>
      <c r="Q407" s="280"/>
      <c r="R407" s="280"/>
      <c r="S407" s="280"/>
      <c r="T407" s="280"/>
      <c r="U407" s="280"/>
      <c r="V407" s="280"/>
      <c r="W407" s="280"/>
      <c r="X407" s="280"/>
      <c r="Y407" s="280"/>
      <c r="Z407" s="280"/>
      <c r="AA407" s="280"/>
      <c r="AB407" s="280"/>
      <c r="AC407" s="280"/>
      <c r="AD407" s="280"/>
      <c r="AE407" s="280"/>
    </row>
    <row r="408" spans="1:31" ht="12" customHeight="1" x14ac:dyDescent="0.25">
      <c r="A408" s="280"/>
      <c r="B408" s="280"/>
      <c r="C408" s="507"/>
      <c r="D408" s="507"/>
      <c r="E408" s="507"/>
      <c r="F408" s="507"/>
      <c r="G408" s="507"/>
      <c r="H408" s="280"/>
      <c r="I408" s="280"/>
      <c r="J408" s="280"/>
      <c r="K408" s="280"/>
      <c r="L408" s="280"/>
      <c r="M408" s="280"/>
      <c r="N408" s="280"/>
      <c r="O408" s="280"/>
      <c r="P408" s="280"/>
      <c r="Q408" s="280"/>
      <c r="R408" s="280"/>
      <c r="S408" s="280"/>
      <c r="T408" s="280"/>
      <c r="U408" s="280"/>
      <c r="V408" s="280"/>
      <c r="W408" s="280"/>
      <c r="X408" s="280"/>
      <c r="Y408" s="280"/>
      <c r="Z408" s="280"/>
      <c r="AA408" s="280"/>
      <c r="AB408" s="280"/>
      <c r="AC408" s="280"/>
      <c r="AD408" s="280"/>
      <c r="AE408" s="280"/>
    </row>
    <row r="409" spans="1:31" ht="12" customHeight="1" x14ac:dyDescent="0.25">
      <c r="A409" s="280"/>
      <c r="B409" s="280"/>
      <c r="C409" s="507"/>
      <c r="D409" s="507"/>
      <c r="E409" s="507"/>
      <c r="F409" s="507"/>
      <c r="G409" s="507"/>
      <c r="H409" s="280"/>
      <c r="I409" s="280"/>
      <c r="J409" s="280"/>
      <c r="K409" s="280"/>
      <c r="L409" s="280"/>
      <c r="M409" s="280"/>
      <c r="N409" s="280"/>
      <c r="O409" s="280"/>
      <c r="P409" s="280"/>
      <c r="Q409" s="280"/>
      <c r="R409" s="280"/>
      <c r="S409" s="280"/>
      <c r="T409" s="280"/>
      <c r="U409" s="280"/>
      <c r="V409" s="280"/>
      <c r="W409" s="280"/>
      <c r="X409" s="280"/>
      <c r="Y409" s="280"/>
      <c r="Z409" s="280"/>
      <c r="AA409" s="280"/>
      <c r="AB409" s="280"/>
      <c r="AC409" s="280"/>
      <c r="AD409" s="280"/>
      <c r="AE409" s="280"/>
    </row>
    <row r="410" spans="1:31" ht="12" customHeight="1" x14ac:dyDescent="0.25">
      <c r="A410" s="280"/>
      <c r="B410" s="280"/>
      <c r="C410" s="507"/>
      <c r="D410" s="507"/>
      <c r="E410" s="507"/>
      <c r="F410" s="507"/>
      <c r="G410" s="507"/>
      <c r="H410" s="280"/>
      <c r="I410" s="280"/>
      <c r="J410" s="280"/>
      <c r="K410" s="280"/>
      <c r="L410" s="280"/>
      <c r="M410" s="280"/>
      <c r="N410" s="280"/>
      <c r="O410" s="280"/>
      <c r="P410" s="280"/>
      <c r="Q410" s="280"/>
      <c r="R410" s="280"/>
      <c r="S410" s="280"/>
      <c r="T410" s="280"/>
      <c r="U410" s="280"/>
      <c r="V410" s="280"/>
      <c r="W410" s="280"/>
      <c r="X410" s="280"/>
      <c r="Y410" s="280"/>
      <c r="Z410" s="280"/>
      <c r="AA410" s="280"/>
      <c r="AB410" s="280"/>
      <c r="AC410" s="280"/>
      <c r="AD410" s="280"/>
      <c r="AE410" s="280"/>
    </row>
    <row r="411" spans="1:31" ht="12" customHeight="1" x14ac:dyDescent="0.25">
      <c r="A411" s="280"/>
      <c r="B411" s="280"/>
      <c r="C411" s="507"/>
      <c r="D411" s="507"/>
      <c r="E411" s="507"/>
      <c r="F411" s="507"/>
      <c r="G411" s="507"/>
      <c r="H411" s="280"/>
      <c r="I411" s="280"/>
      <c r="J411" s="280"/>
      <c r="K411" s="280"/>
      <c r="L411" s="280"/>
      <c r="M411" s="280"/>
      <c r="N411" s="280"/>
      <c r="O411" s="280"/>
      <c r="P411" s="280"/>
      <c r="Q411" s="280"/>
      <c r="R411" s="280"/>
      <c r="S411" s="280"/>
      <c r="T411" s="280"/>
      <c r="U411" s="280"/>
      <c r="V411" s="280"/>
      <c r="W411" s="280"/>
      <c r="X411" s="280"/>
      <c r="Y411" s="280"/>
      <c r="Z411" s="280"/>
      <c r="AA411" s="280"/>
      <c r="AB411" s="280"/>
      <c r="AC411" s="280"/>
      <c r="AD411" s="280"/>
      <c r="AE411" s="280"/>
    </row>
    <row r="412" spans="1:31" ht="12" customHeight="1" x14ac:dyDescent="0.25">
      <c r="A412" s="280"/>
      <c r="B412" s="280"/>
      <c r="C412" s="507"/>
      <c r="D412" s="507"/>
      <c r="E412" s="507"/>
      <c r="F412" s="507"/>
      <c r="G412" s="507"/>
      <c r="H412" s="280"/>
      <c r="I412" s="280"/>
      <c r="J412" s="280"/>
      <c r="K412" s="280"/>
      <c r="L412" s="280"/>
      <c r="M412" s="280"/>
      <c r="N412" s="280"/>
      <c r="O412" s="280"/>
      <c r="P412" s="280"/>
      <c r="Q412" s="280"/>
      <c r="R412" s="280"/>
      <c r="S412" s="280"/>
      <c r="T412" s="280"/>
      <c r="U412" s="280"/>
      <c r="V412" s="280"/>
      <c r="W412" s="280"/>
      <c r="X412" s="280"/>
      <c r="Y412" s="280"/>
      <c r="Z412" s="280"/>
      <c r="AA412" s="280"/>
      <c r="AB412" s="280"/>
      <c r="AC412" s="280"/>
      <c r="AD412" s="280"/>
      <c r="AE412" s="280"/>
    </row>
    <row r="413" spans="1:31" ht="12" customHeight="1" x14ac:dyDescent="0.25">
      <c r="A413" s="280"/>
      <c r="B413" s="280"/>
      <c r="C413" s="507"/>
      <c r="D413" s="507"/>
      <c r="E413" s="507"/>
      <c r="F413" s="507"/>
      <c r="G413" s="507"/>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row>
    <row r="414" spans="1:31" ht="12" customHeight="1" x14ac:dyDescent="0.25">
      <c r="A414" s="280"/>
      <c r="B414" s="280"/>
      <c r="C414" s="507"/>
      <c r="D414" s="507"/>
      <c r="E414" s="507"/>
      <c r="F414" s="507"/>
      <c r="G414" s="507"/>
      <c r="H414" s="280"/>
      <c r="I414" s="280"/>
      <c r="J414" s="280"/>
      <c r="K414" s="280"/>
      <c r="L414" s="280"/>
      <c r="M414" s="280"/>
      <c r="N414" s="280"/>
      <c r="O414" s="280"/>
      <c r="P414" s="280"/>
      <c r="Q414" s="280"/>
      <c r="R414" s="280"/>
      <c r="S414" s="280"/>
      <c r="T414" s="280"/>
      <c r="U414" s="280"/>
      <c r="V414" s="280"/>
      <c r="W414" s="280"/>
      <c r="X414" s="280"/>
      <c r="Y414" s="280"/>
      <c r="Z414" s="280"/>
      <c r="AA414" s="280"/>
      <c r="AB414" s="280"/>
      <c r="AC414" s="280"/>
      <c r="AD414" s="280"/>
      <c r="AE414" s="280"/>
    </row>
    <row r="415" spans="1:31" ht="12" customHeight="1" x14ac:dyDescent="0.25">
      <c r="A415" s="280"/>
      <c r="B415" s="280"/>
      <c r="C415" s="507"/>
      <c r="D415" s="507"/>
      <c r="E415" s="507"/>
      <c r="F415" s="507"/>
      <c r="G415" s="507"/>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row>
    <row r="416" spans="1:31" ht="12" customHeight="1" x14ac:dyDescent="0.25">
      <c r="A416" s="280"/>
      <c r="B416" s="280"/>
      <c r="C416" s="507"/>
      <c r="D416" s="507"/>
      <c r="E416" s="507"/>
      <c r="F416" s="507"/>
      <c r="G416" s="507"/>
      <c r="H416" s="280"/>
      <c r="I416" s="280"/>
      <c r="J416" s="280"/>
      <c r="K416" s="280"/>
      <c r="L416" s="280"/>
      <c r="M416" s="280"/>
      <c r="N416" s="280"/>
      <c r="O416" s="280"/>
      <c r="P416" s="280"/>
      <c r="Q416" s="280"/>
      <c r="R416" s="280"/>
      <c r="S416" s="280"/>
      <c r="T416" s="280"/>
      <c r="U416" s="280"/>
      <c r="V416" s="280"/>
      <c r="W416" s="280"/>
      <c r="X416" s="280"/>
      <c r="Y416" s="280"/>
      <c r="Z416" s="280"/>
      <c r="AA416" s="280"/>
      <c r="AB416" s="280"/>
      <c r="AC416" s="280"/>
      <c r="AD416" s="280"/>
      <c r="AE416" s="280"/>
    </row>
    <row r="417" spans="1:31" ht="12" customHeight="1" x14ac:dyDescent="0.25">
      <c r="A417" s="280"/>
      <c r="B417" s="280"/>
      <c r="C417" s="507"/>
      <c r="D417" s="507"/>
      <c r="E417" s="507"/>
      <c r="F417" s="507"/>
      <c r="G417" s="507"/>
      <c r="H417" s="280"/>
      <c r="I417" s="280"/>
      <c r="J417" s="280"/>
      <c r="K417" s="280"/>
      <c r="L417" s="280"/>
      <c r="M417" s="280"/>
      <c r="N417" s="280"/>
      <c r="O417" s="280"/>
      <c r="P417" s="280"/>
      <c r="Q417" s="280"/>
      <c r="R417" s="280"/>
      <c r="S417" s="280"/>
      <c r="T417" s="280"/>
      <c r="U417" s="280"/>
      <c r="V417" s="280"/>
      <c r="W417" s="280"/>
      <c r="X417" s="280"/>
      <c r="Y417" s="280"/>
      <c r="Z417" s="280"/>
      <c r="AA417" s="280"/>
      <c r="AB417" s="280"/>
      <c r="AC417" s="280"/>
      <c r="AD417" s="280"/>
      <c r="AE417" s="280"/>
    </row>
    <row r="418" spans="1:31" ht="12" customHeight="1" x14ac:dyDescent="0.25">
      <c r="A418" s="280"/>
      <c r="B418" s="280"/>
      <c r="C418" s="507"/>
      <c r="D418" s="507"/>
      <c r="E418" s="507"/>
      <c r="F418" s="507"/>
      <c r="G418" s="507"/>
      <c r="H418" s="280"/>
      <c r="I418" s="280"/>
      <c r="J418" s="280"/>
      <c r="K418" s="280"/>
      <c r="L418" s="280"/>
      <c r="M418" s="280"/>
      <c r="N418" s="280"/>
      <c r="O418" s="280"/>
      <c r="P418" s="280"/>
      <c r="Q418" s="280"/>
      <c r="R418" s="280"/>
      <c r="S418" s="280"/>
      <c r="T418" s="280"/>
      <c r="U418" s="280"/>
      <c r="V418" s="280"/>
      <c r="W418" s="280"/>
      <c r="X418" s="280"/>
      <c r="Y418" s="280"/>
      <c r="Z418" s="280"/>
      <c r="AA418" s="280"/>
      <c r="AB418" s="280"/>
      <c r="AC418" s="280"/>
      <c r="AD418" s="280"/>
      <c r="AE418" s="280"/>
    </row>
    <row r="419" spans="1:31" ht="12" customHeight="1" x14ac:dyDescent="0.25">
      <c r="A419" s="280"/>
      <c r="B419" s="280"/>
      <c r="C419" s="507"/>
      <c r="D419" s="507"/>
      <c r="E419" s="507"/>
      <c r="F419" s="507"/>
      <c r="G419" s="507"/>
      <c r="H419" s="280"/>
      <c r="I419" s="280"/>
      <c r="J419" s="280"/>
      <c r="K419" s="280"/>
      <c r="L419" s="280"/>
      <c r="M419" s="280"/>
      <c r="N419" s="280"/>
      <c r="O419" s="280"/>
      <c r="P419" s="280"/>
      <c r="Q419" s="280"/>
      <c r="R419" s="280"/>
      <c r="S419" s="280"/>
      <c r="T419" s="280"/>
      <c r="U419" s="280"/>
      <c r="V419" s="280"/>
      <c r="W419" s="280"/>
      <c r="X419" s="280"/>
      <c r="Y419" s="280"/>
      <c r="Z419" s="280"/>
      <c r="AA419" s="280"/>
      <c r="AB419" s="280"/>
      <c r="AC419" s="280"/>
      <c r="AD419" s="280"/>
      <c r="AE419" s="280"/>
    </row>
    <row r="420" spans="1:31" ht="12" customHeight="1" x14ac:dyDescent="0.25">
      <c r="A420" s="280"/>
      <c r="B420" s="280"/>
      <c r="C420" s="507"/>
      <c r="D420" s="507"/>
      <c r="E420" s="507"/>
      <c r="F420" s="507"/>
      <c r="G420" s="507"/>
      <c r="H420" s="280"/>
      <c r="I420" s="280"/>
      <c r="J420" s="280"/>
      <c r="K420" s="280"/>
      <c r="L420" s="280"/>
      <c r="M420" s="280"/>
      <c r="N420" s="280"/>
      <c r="O420" s="280"/>
      <c r="P420" s="280"/>
      <c r="Q420" s="280"/>
      <c r="R420" s="280"/>
      <c r="S420" s="280"/>
      <c r="T420" s="280"/>
      <c r="U420" s="280"/>
      <c r="V420" s="280"/>
      <c r="W420" s="280"/>
      <c r="X420" s="280"/>
      <c r="Y420" s="280"/>
      <c r="Z420" s="280"/>
      <c r="AA420" s="280"/>
      <c r="AB420" s="280"/>
      <c r="AC420" s="280"/>
      <c r="AD420" s="280"/>
      <c r="AE420" s="280"/>
    </row>
    <row r="421" spans="1:31" ht="12" customHeight="1" x14ac:dyDescent="0.25">
      <c r="A421" s="280"/>
      <c r="B421" s="280"/>
      <c r="C421" s="507"/>
      <c r="D421" s="507"/>
      <c r="E421" s="507"/>
      <c r="F421" s="507"/>
      <c r="G421" s="507"/>
      <c r="H421" s="280"/>
      <c r="I421" s="280"/>
      <c r="J421" s="280"/>
      <c r="K421" s="280"/>
      <c r="L421" s="280"/>
      <c r="M421" s="280"/>
      <c r="N421" s="280"/>
      <c r="O421" s="280"/>
      <c r="P421" s="280"/>
      <c r="Q421" s="280"/>
      <c r="R421" s="280"/>
      <c r="S421" s="280"/>
      <c r="T421" s="280"/>
      <c r="U421" s="280"/>
      <c r="V421" s="280"/>
      <c r="W421" s="280"/>
      <c r="X421" s="280"/>
      <c r="Y421" s="280"/>
      <c r="Z421" s="280"/>
      <c r="AA421" s="280"/>
      <c r="AB421" s="280"/>
      <c r="AC421" s="280"/>
      <c r="AD421" s="280"/>
      <c r="AE421" s="280"/>
    </row>
    <row r="422" spans="1:31" ht="12" customHeight="1" x14ac:dyDescent="0.25">
      <c r="A422" s="280"/>
      <c r="B422" s="280"/>
      <c r="C422" s="507"/>
      <c r="D422" s="507"/>
      <c r="E422" s="507"/>
      <c r="F422" s="507"/>
      <c r="G422" s="507"/>
      <c r="H422" s="280"/>
      <c r="I422" s="280"/>
      <c r="J422" s="280"/>
      <c r="K422" s="280"/>
      <c r="L422" s="280"/>
      <c r="M422" s="280"/>
      <c r="N422" s="280"/>
      <c r="O422" s="280"/>
      <c r="P422" s="280"/>
      <c r="Q422" s="280"/>
      <c r="R422" s="280"/>
      <c r="S422" s="280"/>
      <c r="T422" s="280"/>
      <c r="U422" s="280"/>
      <c r="V422" s="280"/>
      <c r="W422" s="280"/>
      <c r="X422" s="280"/>
      <c r="Y422" s="280"/>
      <c r="Z422" s="280"/>
      <c r="AA422" s="280"/>
      <c r="AB422" s="280"/>
      <c r="AC422" s="280"/>
      <c r="AD422" s="280"/>
      <c r="AE422" s="280"/>
    </row>
    <row r="423" spans="1:31" ht="12" customHeight="1" x14ac:dyDescent="0.25">
      <c r="A423" s="280"/>
      <c r="B423" s="280"/>
      <c r="C423" s="507"/>
      <c r="D423" s="507"/>
      <c r="E423" s="507"/>
      <c r="F423" s="507"/>
      <c r="G423" s="507"/>
      <c r="H423" s="280"/>
      <c r="I423" s="280"/>
      <c r="J423" s="280"/>
      <c r="K423" s="280"/>
      <c r="L423" s="280"/>
      <c r="M423" s="280"/>
      <c r="N423" s="280"/>
      <c r="O423" s="280"/>
      <c r="P423" s="280"/>
      <c r="Q423" s="280"/>
      <c r="R423" s="280"/>
      <c r="S423" s="280"/>
      <c r="T423" s="280"/>
      <c r="U423" s="280"/>
      <c r="V423" s="280"/>
      <c r="W423" s="280"/>
      <c r="X423" s="280"/>
      <c r="Y423" s="280"/>
      <c r="Z423" s="280"/>
      <c r="AA423" s="280"/>
      <c r="AB423" s="280"/>
      <c r="AC423" s="280"/>
      <c r="AD423" s="280"/>
      <c r="AE423" s="280"/>
    </row>
    <row r="424" spans="1:31" ht="12" customHeight="1" x14ac:dyDescent="0.25">
      <c r="A424" s="280"/>
      <c r="B424" s="280"/>
      <c r="C424" s="507"/>
      <c r="D424" s="507"/>
      <c r="E424" s="507"/>
      <c r="F424" s="507"/>
      <c r="G424" s="507"/>
      <c r="H424" s="280"/>
      <c r="I424" s="280"/>
      <c r="J424" s="280"/>
      <c r="K424" s="280"/>
      <c r="L424" s="280"/>
      <c r="M424" s="280"/>
      <c r="N424" s="280"/>
      <c r="O424" s="280"/>
      <c r="P424" s="280"/>
      <c r="Q424" s="280"/>
      <c r="R424" s="280"/>
      <c r="S424" s="280"/>
      <c r="T424" s="280"/>
      <c r="U424" s="280"/>
      <c r="V424" s="280"/>
      <c r="W424" s="280"/>
      <c r="X424" s="280"/>
      <c r="Y424" s="280"/>
      <c r="Z424" s="280"/>
      <c r="AA424" s="280"/>
      <c r="AB424" s="280"/>
      <c r="AC424" s="280"/>
      <c r="AD424" s="280"/>
      <c r="AE424" s="280"/>
    </row>
    <row r="425" spans="1:31" ht="12" customHeight="1" x14ac:dyDescent="0.25">
      <c r="A425" s="280"/>
      <c r="B425" s="280"/>
      <c r="C425" s="507"/>
      <c r="D425" s="507"/>
      <c r="E425" s="507"/>
      <c r="F425" s="507"/>
      <c r="G425" s="507"/>
      <c r="H425" s="280"/>
      <c r="I425" s="280"/>
      <c r="J425" s="280"/>
      <c r="K425" s="280"/>
      <c r="L425" s="280"/>
      <c r="M425" s="280"/>
      <c r="N425" s="280"/>
      <c r="O425" s="280"/>
      <c r="P425" s="280"/>
      <c r="Q425" s="280"/>
      <c r="R425" s="280"/>
      <c r="S425" s="280"/>
      <c r="T425" s="280"/>
      <c r="U425" s="280"/>
      <c r="V425" s="280"/>
      <c r="W425" s="280"/>
      <c r="X425" s="280"/>
      <c r="Y425" s="280"/>
      <c r="Z425" s="280"/>
      <c r="AA425" s="280"/>
      <c r="AB425" s="280"/>
      <c r="AC425" s="280"/>
      <c r="AD425" s="280"/>
      <c r="AE425" s="280"/>
    </row>
    <row r="426" spans="1:31" ht="12" customHeight="1" x14ac:dyDescent="0.25">
      <c r="A426" s="280"/>
      <c r="B426" s="280"/>
      <c r="C426" s="507"/>
      <c r="D426" s="507"/>
      <c r="E426" s="507"/>
      <c r="F426" s="507"/>
      <c r="G426" s="507"/>
      <c r="H426" s="280"/>
      <c r="I426" s="280"/>
      <c r="J426" s="280"/>
      <c r="K426" s="280"/>
      <c r="L426" s="280"/>
      <c r="M426" s="280"/>
      <c r="N426" s="280"/>
      <c r="O426" s="280"/>
      <c r="P426" s="280"/>
      <c r="Q426" s="280"/>
      <c r="R426" s="280"/>
      <c r="S426" s="280"/>
      <c r="T426" s="280"/>
      <c r="U426" s="280"/>
      <c r="V426" s="280"/>
      <c r="W426" s="280"/>
      <c r="X426" s="280"/>
      <c r="Y426" s="280"/>
      <c r="Z426" s="280"/>
      <c r="AA426" s="280"/>
      <c r="AB426" s="280"/>
      <c r="AC426" s="280"/>
      <c r="AD426" s="280"/>
      <c r="AE426" s="280"/>
    </row>
    <row r="427" spans="1:31" ht="12" customHeight="1" x14ac:dyDescent="0.25">
      <c r="A427" s="280"/>
      <c r="B427" s="280"/>
      <c r="C427" s="507"/>
      <c r="D427" s="507"/>
      <c r="E427" s="507"/>
      <c r="F427" s="507"/>
      <c r="G427" s="507"/>
      <c r="H427" s="280"/>
      <c r="I427" s="280"/>
      <c r="J427" s="280"/>
      <c r="K427" s="280"/>
      <c r="L427" s="280"/>
      <c r="M427" s="280"/>
      <c r="N427" s="280"/>
      <c r="O427" s="280"/>
      <c r="P427" s="280"/>
      <c r="Q427" s="280"/>
      <c r="R427" s="280"/>
      <c r="S427" s="280"/>
      <c r="T427" s="280"/>
      <c r="U427" s="280"/>
      <c r="V427" s="280"/>
      <c r="W427" s="280"/>
      <c r="X427" s="280"/>
      <c r="Y427" s="280"/>
      <c r="Z427" s="280"/>
      <c r="AA427" s="280"/>
      <c r="AB427" s="280"/>
      <c r="AC427" s="280"/>
      <c r="AD427" s="280"/>
      <c r="AE427" s="280"/>
    </row>
    <row r="428" spans="1:31" ht="12" customHeight="1" x14ac:dyDescent="0.25">
      <c r="A428" s="280"/>
      <c r="B428" s="280"/>
      <c r="C428" s="507"/>
      <c r="D428" s="507"/>
      <c r="E428" s="507"/>
      <c r="F428" s="507"/>
      <c r="G428" s="507"/>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row>
    <row r="429" spans="1:31" ht="12" customHeight="1" x14ac:dyDescent="0.25">
      <c r="A429" s="280"/>
      <c r="B429" s="280"/>
      <c r="C429" s="507"/>
      <c r="D429" s="507"/>
      <c r="E429" s="507"/>
      <c r="F429" s="507"/>
      <c r="G429" s="507"/>
      <c r="H429" s="280"/>
      <c r="I429" s="280"/>
      <c r="J429" s="280"/>
      <c r="K429" s="280"/>
      <c r="L429" s="280"/>
      <c r="M429" s="280"/>
      <c r="N429" s="280"/>
      <c r="O429" s="280"/>
      <c r="P429" s="280"/>
      <c r="Q429" s="280"/>
      <c r="R429" s="280"/>
      <c r="S429" s="280"/>
      <c r="T429" s="280"/>
      <c r="U429" s="280"/>
      <c r="V429" s="280"/>
      <c r="W429" s="280"/>
      <c r="X429" s="280"/>
      <c r="Y429" s="280"/>
      <c r="Z429" s="280"/>
      <c r="AA429" s="280"/>
      <c r="AB429" s="280"/>
      <c r="AC429" s="280"/>
      <c r="AD429" s="280"/>
      <c r="AE429" s="280"/>
    </row>
    <row r="430" spans="1:31" ht="12" customHeight="1" x14ac:dyDescent="0.25">
      <c r="A430" s="280"/>
      <c r="B430" s="280"/>
      <c r="C430" s="507"/>
      <c r="D430" s="507"/>
      <c r="E430" s="507"/>
      <c r="F430" s="507"/>
      <c r="G430" s="507"/>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row>
    <row r="431" spans="1:31" ht="12" customHeight="1" x14ac:dyDescent="0.25">
      <c r="A431" s="280"/>
      <c r="B431" s="280"/>
      <c r="C431" s="507"/>
      <c r="D431" s="507"/>
      <c r="E431" s="507"/>
      <c r="F431" s="507"/>
      <c r="G431" s="507"/>
      <c r="H431" s="280"/>
      <c r="I431" s="280"/>
      <c r="J431" s="280"/>
      <c r="K431" s="280"/>
      <c r="L431" s="280"/>
      <c r="M431" s="280"/>
      <c r="N431" s="280"/>
      <c r="O431" s="280"/>
      <c r="P431" s="280"/>
      <c r="Q431" s="280"/>
      <c r="R431" s="280"/>
      <c r="S431" s="280"/>
      <c r="T431" s="280"/>
      <c r="U431" s="280"/>
      <c r="V431" s="280"/>
      <c r="W431" s="280"/>
      <c r="X431" s="280"/>
      <c r="Y431" s="280"/>
      <c r="Z431" s="280"/>
      <c r="AA431" s="280"/>
      <c r="AB431" s="280"/>
      <c r="AC431" s="280"/>
      <c r="AD431" s="280"/>
      <c r="AE431" s="280"/>
    </row>
    <row r="432" spans="1:31" ht="12" customHeight="1" x14ac:dyDescent="0.25">
      <c r="A432" s="280"/>
      <c r="B432" s="280"/>
      <c r="C432" s="507"/>
      <c r="D432" s="507"/>
      <c r="E432" s="507"/>
      <c r="F432" s="507"/>
      <c r="G432" s="507"/>
      <c r="H432" s="280"/>
      <c r="I432" s="280"/>
      <c r="J432" s="280"/>
      <c r="K432" s="280"/>
      <c r="L432" s="280"/>
      <c r="M432" s="280"/>
      <c r="N432" s="280"/>
      <c r="O432" s="280"/>
      <c r="P432" s="280"/>
      <c r="Q432" s="280"/>
      <c r="R432" s="280"/>
      <c r="S432" s="280"/>
      <c r="T432" s="280"/>
      <c r="U432" s="280"/>
      <c r="V432" s="280"/>
      <c r="W432" s="280"/>
      <c r="X432" s="280"/>
      <c r="Y432" s="280"/>
      <c r="Z432" s="280"/>
      <c r="AA432" s="280"/>
      <c r="AB432" s="280"/>
      <c r="AC432" s="280"/>
      <c r="AD432" s="280"/>
      <c r="AE432" s="280"/>
    </row>
    <row r="433" spans="1:31" ht="12" customHeight="1" x14ac:dyDescent="0.25">
      <c r="A433" s="280"/>
      <c r="B433" s="280"/>
      <c r="C433" s="507"/>
      <c r="D433" s="507"/>
      <c r="E433" s="507"/>
      <c r="F433" s="507"/>
      <c r="G433" s="507"/>
      <c r="H433" s="280"/>
      <c r="I433" s="280"/>
      <c r="J433" s="280"/>
      <c r="K433" s="280"/>
      <c r="L433" s="280"/>
      <c r="M433" s="280"/>
      <c r="N433" s="280"/>
      <c r="O433" s="280"/>
      <c r="P433" s="280"/>
      <c r="Q433" s="280"/>
      <c r="R433" s="280"/>
      <c r="S433" s="280"/>
      <c r="T433" s="280"/>
      <c r="U433" s="280"/>
      <c r="V433" s="280"/>
      <c r="W433" s="280"/>
      <c r="X433" s="280"/>
      <c r="Y433" s="280"/>
      <c r="Z433" s="280"/>
      <c r="AA433" s="280"/>
      <c r="AB433" s="280"/>
      <c r="AC433" s="280"/>
      <c r="AD433" s="280"/>
      <c r="AE433" s="280"/>
    </row>
    <row r="434" spans="1:31" ht="12" customHeight="1" x14ac:dyDescent="0.25">
      <c r="A434" s="280"/>
      <c r="B434" s="280"/>
      <c r="C434" s="507"/>
      <c r="D434" s="507"/>
      <c r="E434" s="507"/>
      <c r="F434" s="507"/>
      <c r="G434" s="507"/>
      <c r="H434" s="280"/>
      <c r="I434" s="280"/>
      <c r="J434" s="280"/>
      <c r="K434" s="280"/>
      <c r="L434" s="280"/>
      <c r="M434" s="280"/>
      <c r="N434" s="280"/>
      <c r="O434" s="280"/>
      <c r="P434" s="280"/>
      <c r="Q434" s="280"/>
      <c r="R434" s="280"/>
      <c r="S434" s="280"/>
      <c r="T434" s="280"/>
      <c r="U434" s="280"/>
      <c r="V434" s="280"/>
      <c r="W434" s="280"/>
      <c r="X434" s="280"/>
      <c r="Y434" s="280"/>
      <c r="Z434" s="280"/>
      <c r="AA434" s="280"/>
      <c r="AB434" s="280"/>
      <c r="AC434" s="280"/>
      <c r="AD434" s="280"/>
      <c r="AE434" s="280"/>
    </row>
    <row r="435" spans="1:31" ht="12" customHeight="1" x14ac:dyDescent="0.25">
      <c r="A435" s="280"/>
      <c r="B435" s="280"/>
      <c r="C435" s="507"/>
      <c r="D435" s="507"/>
      <c r="E435" s="507"/>
      <c r="F435" s="507"/>
      <c r="G435" s="507"/>
      <c r="H435" s="280"/>
      <c r="I435" s="280"/>
      <c r="J435" s="280"/>
      <c r="K435" s="280"/>
      <c r="L435" s="280"/>
      <c r="M435" s="280"/>
      <c r="N435" s="280"/>
      <c r="O435" s="280"/>
      <c r="P435" s="280"/>
      <c r="Q435" s="280"/>
      <c r="R435" s="280"/>
      <c r="S435" s="280"/>
      <c r="T435" s="280"/>
      <c r="U435" s="280"/>
      <c r="V435" s="280"/>
      <c r="W435" s="280"/>
      <c r="X435" s="280"/>
      <c r="Y435" s="280"/>
      <c r="Z435" s="280"/>
      <c r="AA435" s="280"/>
      <c r="AB435" s="280"/>
      <c r="AC435" s="280"/>
      <c r="AD435" s="280"/>
      <c r="AE435" s="280"/>
    </row>
    <row r="436" spans="1:31" ht="12" customHeight="1" x14ac:dyDescent="0.25">
      <c r="A436" s="280"/>
      <c r="B436" s="280"/>
      <c r="C436" s="507"/>
      <c r="D436" s="507"/>
      <c r="E436" s="507"/>
      <c r="F436" s="507"/>
      <c r="G436" s="507"/>
      <c r="H436" s="280"/>
      <c r="I436" s="280"/>
      <c r="J436" s="280"/>
      <c r="K436" s="280"/>
      <c r="L436" s="280"/>
      <c r="M436" s="280"/>
      <c r="N436" s="280"/>
      <c r="O436" s="280"/>
      <c r="P436" s="280"/>
      <c r="Q436" s="280"/>
      <c r="R436" s="280"/>
      <c r="S436" s="280"/>
      <c r="T436" s="280"/>
      <c r="U436" s="280"/>
      <c r="V436" s="280"/>
      <c r="W436" s="280"/>
      <c r="X436" s="280"/>
      <c r="Y436" s="280"/>
      <c r="Z436" s="280"/>
      <c r="AA436" s="280"/>
      <c r="AB436" s="280"/>
      <c r="AC436" s="280"/>
      <c r="AD436" s="280"/>
      <c r="AE436" s="280"/>
    </row>
    <row r="437" spans="1:31" ht="12" customHeight="1" x14ac:dyDescent="0.25">
      <c r="A437" s="280"/>
      <c r="B437" s="280"/>
      <c r="C437" s="507"/>
      <c r="D437" s="507"/>
      <c r="E437" s="507"/>
      <c r="F437" s="507"/>
      <c r="G437" s="507"/>
      <c r="H437" s="280"/>
      <c r="I437" s="280"/>
      <c r="J437" s="280"/>
      <c r="K437" s="280"/>
      <c r="L437" s="280"/>
      <c r="M437" s="280"/>
      <c r="N437" s="280"/>
      <c r="O437" s="280"/>
      <c r="P437" s="280"/>
      <c r="Q437" s="280"/>
      <c r="R437" s="280"/>
      <c r="S437" s="280"/>
      <c r="T437" s="280"/>
      <c r="U437" s="280"/>
      <c r="V437" s="280"/>
      <c r="W437" s="280"/>
      <c r="X437" s="280"/>
      <c r="Y437" s="280"/>
      <c r="Z437" s="280"/>
      <c r="AA437" s="280"/>
      <c r="AB437" s="280"/>
      <c r="AC437" s="280"/>
      <c r="AD437" s="280"/>
      <c r="AE437" s="280"/>
    </row>
    <row r="438" spans="1:31" ht="12" customHeight="1" x14ac:dyDescent="0.25">
      <c r="A438" s="280"/>
      <c r="B438" s="280"/>
      <c r="C438" s="507"/>
      <c r="D438" s="507"/>
      <c r="E438" s="507"/>
      <c r="F438" s="507"/>
      <c r="G438" s="507"/>
      <c r="H438" s="280"/>
      <c r="I438" s="280"/>
      <c r="J438" s="280"/>
      <c r="K438" s="280"/>
      <c r="L438" s="280"/>
      <c r="M438" s="280"/>
      <c r="N438" s="280"/>
      <c r="O438" s="280"/>
      <c r="P438" s="280"/>
      <c r="Q438" s="280"/>
      <c r="R438" s="280"/>
      <c r="S438" s="280"/>
      <c r="T438" s="280"/>
      <c r="U438" s="280"/>
      <c r="V438" s="280"/>
      <c r="W438" s="280"/>
      <c r="X438" s="280"/>
      <c r="Y438" s="280"/>
      <c r="Z438" s="280"/>
      <c r="AA438" s="280"/>
      <c r="AB438" s="280"/>
      <c r="AC438" s="280"/>
      <c r="AD438" s="280"/>
      <c r="AE438" s="280"/>
    </row>
    <row r="439" spans="1:31" ht="12" customHeight="1" x14ac:dyDescent="0.25">
      <c r="A439" s="280"/>
      <c r="B439" s="280"/>
      <c r="C439" s="507"/>
      <c r="D439" s="507"/>
      <c r="E439" s="507"/>
      <c r="F439" s="507"/>
      <c r="G439" s="507"/>
      <c r="H439" s="280"/>
      <c r="I439" s="280"/>
      <c r="J439" s="280"/>
      <c r="K439" s="280"/>
      <c r="L439" s="280"/>
      <c r="M439" s="280"/>
      <c r="N439" s="280"/>
      <c r="O439" s="280"/>
      <c r="P439" s="280"/>
      <c r="Q439" s="280"/>
      <c r="R439" s="280"/>
      <c r="S439" s="280"/>
      <c r="T439" s="280"/>
      <c r="U439" s="280"/>
      <c r="V439" s="280"/>
      <c r="W439" s="280"/>
      <c r="X439" s="280"/>
      <c r="Y439" s="280"/>
      <c r="Z439" s="280"/>
      <c r="AA439" s="280"/>
      <c r="AB439" s="280"/>
      <c r="AC439" s="280"/>
      <c r="AD439" s="280"/>
      <c r="AE439" s="280"/>
    </row>
    <row r="440" spans="1:31" ht="12" customHeight="1" x14ac:dyDescent="0.25">
      <c r="A440" s="280"/>
      <c r="B440" s="280"/>
      <c r="C440" s="507"/>
      <c r="D440" s="507"/>
      <c r="E440" s="507"/>
      <c r="F440" s="507"/>
      <c r="G440" s="507"/>
      <c r="H440" s="280"/>
      <c r="I440" s="280"/>
      <c r="J440" s="280"/>
      <c r="K440" s="280"/>
      <c r="L440" s="280"/>
      <c r="M440" s="280"/>
      <c r="N440" s="280"/>
      <c r="O440" s="280"/>
      <c r="P440" s="280"/>
      <c r="Q440" s="280"/>
      <c r="R440" s="280"/>
      <c r="S440" s="280"/>
      <c r="T440" s="280"/>
      <c r="U440" s="280"/>
      <c r="V440" s="280"/>
      <c r="W440" s="280"/>
      <c r="X440" s="280"/>
      <c r="Y440" s="280"/>
      <c r="Z440" s="280"/>
      <c r="AA440" s="280"/>
      <c r="AB440" s="280"/>
      <c r="AC440" s="280"/>
      <c r="AD440" s="280"/>
      <c r="AE440" s="280"/>
    </row>
    <row r="441" spans="1:31" ht="12" customHeight="1" x14ac:dyDescent="0.25">
      <c r="A441" s="280"/>
      <c r="B441" s="280"/>
      <c r="C441" s="507"/>
      <c r="D441" s="507"/>
      <c r="E441" s="507"/>
      <c r="F441" s="507"/>
      <c r="G441" s="507"/>
      <c r="H441" s="280"/>
      <c r="I441" s="280"/>
      <c r="J441" s="280"/>
      <c r="K441" s="280"/>
      <c r="L441" s="280"/>
      <c r="M441" s="280"/>
      <c r="N441" s="280"/>
      <c r="O441" s="280"/>
      <c r="P441" s="280"/>
      <c r="Q441" s="280"/>
      <c r="R441" s="280"/>
      <c r="S441" s="280"/>
      <c r="T441" s="280"/>
      <c r="U441" s="280"/>
      <c r="V441" s="280"/>
      <c r="W441" s="280"/>
      <c r="X441" s="280"/>
      <c r="Y441" s="280"/>
      <c r="Z441" s="280"/>
      <c r="AA441" s="280"/>
      <c r="AB441" s="280"/>
      <c r="AC441" s="280"/>
      <c r="AD441" s="280"/>
      <c r="AE441" s="280"/>
    </row>
    <row r="442" spans="1:31" ht="12" customHeight="1" x14ac:dyDescent="0.25">
      <c r="A442" s="280"/>
      <c r="B442" s="280"/>
      <c r="C442" s="507"/>
      <c r="D442" s="507"/>
      <c r="E442" s="507"/>
      <c r="F442" s="507"/>
      <c r="G442" s="507"/>
      <c r="H442" s="280"/>
      <c r="I442" s="280"/>
      <c r="J442" s="280"/>
      <c r="K442" s="280"/>
      <c r="L442" s="280"/>
      <c r="M442" s="280"/>
      <c r="N442" s="280"/>
      <c r="O442" s="280"/>
      <c r="P442" s="280"/>
      <c r="Q442" s="280"/>
      <c r="R442" s="280"/>
      <c r="S442" s="280"/>
      <c r="T442" s="280"/>
      <c r="U442" s="280"/>
      <c r="V442" s="280"/>
      <c r="W442" s="280"/>
      <c r="X442" s="280"/>
      <c r="Y442" s="280"/>
      <c r="Z442" s="280"/>
      <c r="AA442" s="280"/>
      <c r="AB442" s="280"/>
      <c r="AC442" s="280"/>
      <c r="AD442" s="280"/>
      <c r="AE442" s="280"/>
    </row>
    <row r="443" spans="1:31" ht="12" customHeight="1" x14ac:dyDescent="0.25">
      <c r="A443" s="280"/>
      <c r="B443" s="280"/>
      <c r="C443" s="507"/>
      <c r="D443" s="507"/>
      <c r="E443" s="507"/>
      <c r="F443" s="507"/>
      <c r="G443" s="507"/>
      <c r="H443" s="280"/>
      <c r="I443" s="280"/>
      <c r="J443" s="280"/>
      <c r="K443" s="280"/>
      <c r="L443" s="280"/>
      <c r="M443" s="280"/>
      <c r="N443" s="280"/>
      <c r="O443" s="280"/>
      <c r="P443" s="280"/>
      <c r="Q443" s="280"/>
      <c r="R443" s="280"/>
      <c r="S443" s="280"/>
      <c r="T443" s="280"/>
      <c r="U443" s="280"/>
      <c r="V443" s="280"/>
      <c r="W443" s="280"/>
      <c r="X443" s="280"/>
      <c r="Y443" s="280"/>
      <c r="Z443" s="280"/>
      <c r="AA443" s="280"/>
      <c r="AB443" s="280"/>
      <c r="AC443" s="280"/>
      <c r="AD443" s="280"/>
      <c r="AE443" s="280"/>
    </row>
    <row r="444" spans="1:31" ht="12" customHeight="1" x14ac:dyDescent="0.25">
      <c r="A444" s="280"/>
      <c r="B444" s="280"/>
      <c r="C444" s="507"/>
      <c r="D444" s="507"/>
      <c r="E444" s="507"/>
      <c r="F444" s="507"/>
      <c r="G444" s="507"/>
      <c r="H444" s="280"/>
      <c r="I444" s="280"/>
      <c r="J444" s="280"/>
      <c r="K444" s="280"/>
      <c r="L444" s="280"/>
      <c r="M444" s="280"/>
      <c r="N444" s="280"/>
      <c r="O444" s="280"/>
      <c r="P444" s="280"/>
      <c r="Q444" s="280"/>
      <c r="R444" s="280"/>
      <c r="S444" s="280"/>
      <c r="T444" s="280"/>
      <c r="U444" s="280"/>
      <c r="V444" s="280"/>
      <c r="W444" s="280"/>
      <c r="X444" s="280"/>
      <c r="Y444" s="280"/>
      <c r="Z444" s="280"/>
      <c r="AA444" s="280"/>
      <c r="AB444" s="280"/>
      <c r="AC444" s="280"/>
      <c r="AD444" s="280"/>
      <c r="AE444" s="280"/>
    </row>
    <row r="445" spans="1:31" ht="12" customHeight="1" x14ac:dyDescent="0.25">
      <c r="A445" s="280"/>
      <c r="B445" s="280"/>
      <c r="C445" s="507"/>
      <c r="D445" s="507"/>
      <c r="E445" s="507"/>
      <c r="F445" s="507"/>
      <c r="G445" s="507"/>
      <c r="H445" s="280"/>
      <c r="I445" s="280"/>
      <c r="J445" s="280"/>
      <c r="K445" s="280"/>
      <c r="L445" s="280"/>
      <c r="M445" s="280"/>
      <c r="N445" s="280"/>
      <c r="O445" s="280"/>
      <c r="P445" s="280"/>
      <c r="Q445" s="280"/>
      <c r="R445" s="280"/>
      <c r="S445" s="280"/>
      <c r="T445" s="280"/>
      <c r="U445" s="280"/>
      <c r="V445" s="280"/>
      <c r="W445" s="280"/>
      <c r="X445" s="280"/>
      <c r="Y445" s="280"/>
      <c r="Z445" s="280"/>
      <c r="AA445" s="280"/>
      <c r="AB445" s="280"/>
      <c r="AC445" s="280"/>
      <c r="AD445" s="280"/>
      <c r="AE445" s="280"/>
    </row>
    <row r="446" spans="1:31" ht="12" customHeight="1" x14ac:dyDescent="0.25">
      <c r="A446" s="280"/>
      <c r="B446" s="280"/>
      <c r="C446" s="507"/>
      <c r="D446" s="507"/>
      <c r="E446" s="507"/>
      <c r="F446" s="507"/>
      <c r="G446" s="507"/>
      <c r="H446" s="280"/>
      <c r="I446" s="280"/>
      <c r="J446" s="280"/>
      <c r="K446" s="280"/>
      <c r="L446" s="280"/>
      <c r="M446" s="280"/>
      <c r="N446" s="280"/>
      <c r="O446" s="280"/>
      <c r="P446" s="280"/>
      <c r="Q446" s="280"/>
      <c r="R446" s="280"/>
      <c r="S446" s="280"/>
      <c r="T446" s="280"/>
      <c r="U446" s="280"/>
      <c r="V446" s="280"/>
      <c r="W446" s="280"/>
      <c r="X446" s="280"/>
      <c r="Y446" s="280"/>
      <c r="Z446" s="280"/>
      <c r="AA446" s="280"/>
      <c r="AB446" s="280"/>
      <c r="AC446" s="280"/>
      <c r="AD446" s="280"/>
      <c r="AE446" s="280"/>
    </row>
    <row r="447" spans="1:31" ht="12" customHeight="1" x14ac:dyDescent="0.25">
      <c r="A447" s="280"/>
      <c r="B447" s="280"/>
      <c r="C447" s="507"/>
      <c r="D447" s="507"/>
      <c r="E447" s="507"/>
      <c r="F447" s="507"/>
      <c r="G447" s="507"/>
      <c r="H447" s="280"/>
      <c r="I447" s="280"/>
      <c r="J447" s="280"/>
      <c r="K447" s="280"/>
      <c r="L447" s="280"/>
      <c r="M447" s="280"/>
      <c r="N447" s="280"/>
      <c r="O447" s="280"/>
      <c r="P447" s="280"/>
      <c r="Q447" s="280"/>
      <c r="R447" s="280"/>
      <c r="S447" s="280"/>
      <c r="T447" s="280"/>
      <c r="U447" s="280"/>
      <c r="V447" s="280"/>
      <c r="W447" s="280"/>
      <c r="X447" s="280"/>
      <c r="Y447" s="280"/>
      <c r="Z447" s="280"/>
      <c r="AA447" s="280"/>
      <c r="AB447" s="280"/>
      <c r="AC447" s="280"/>
      <c r="AD447" s="280"/>
      <c r="AE447" s="280"/>
    </row>
    <row r="448" spans="1:31" ht="12" customHeight="1" x14ac:dyDescent="0.25">
      <c r="A448" s="280"/>
      <c r="B448" s="280"/>
      <c r="C448" s="507"/>
      <c r="D448" s="507"/>
      <c r="E448" s="507"/>
      <c r="F448" s="507"/>
      <c r="G448" s="507"/>
      <c r="H448" s="280"/>
      <c r="I448" s="280"/>
      <c r="J448" s="280"/>
      <c r="K448" s="280"/>
      <c r="L448" s="280"/>
      <c r="M448" s="280"/>
      <c r="N448" s="280"/>
      <c r="O448" s="280"/>
      <c r="P448" s="280"/>
      <c r="Q448" s="280"/>
      <c r="R448" s="280"/>
      <c r="S448" s="280"/>
      <c r="T448" s="280"/>
      <c r="U448" s="280"/>
      <c r="V448" s="280"/>
      <c r="W448" s="280"/>
      <c r="X448" s="280"/>
      <c r="Y448" s="280"/>
      <c r="Z448" s="280"/>
      <c r="AA448" s="280"/>
      <c r="AB448" s="280"/>
      <c r="AC448" s="280"/>
      <c r="AD448" s="280"/>
      <c r="AE448" s="280"/>
    </row>
    <row r="449" spans="1:31" ht="12" customHeight="1" x14ac:dyDescent="0.25">
      <c r="A449" s="280"/>
      <c r="B449" s="280"/>
      <c r="C449" s="507"/>
      <c r="D449" s="507"/>
      <c r="E449" s="507"/>
      <c r="F449" s="507"/>
      <c r="G449" s="507"/>
      <c r="H449" s="280"/>
      <c r="I449" s="280"/>
      <c r="J449" s="280"/>
      <c r="K449" s="280"/>
      <c r="L449" s="280"/>
      <c r="M449" s="280"/>
      <c r="N449" s="280"/>
      <c r="O449" s="280"/>
      <c r="P449" s="280"/>
      <c r="Q449" s="280"/>
      <c r="R449" s="280"/>
      <c r="S449" s="280"/>
      <c r="T449" s="280"/>
      <c r="U449" s="280"/>
      <c r="V449" s="280"/>
      <c r="W449" s="280"/>
      <c r="X449" s="280"/>
      <c r="Y449" s="280"/>
      <c r="Z449" s="280"/>
      <c r="AA449" s="280"/>
      <c r="AB449" s="280"/>
      <c r="AC449" s="280"/>
      <c r="AD449" s="280"/>
      <c r="AE449" s="280"/>
    </row>
    <row r="450" spans="1:31" ht="12" customHeight="1" x14ac:dyDescent="0.25">
      <c r="A450" s="280"/>
      <c r="B450" s="280"/>
      <c r="C450" s="507"/>
      <c r="D450" s="507"/>
      <c r="E450" s="507"/>
      <c r="F450" s="507"/>
      <c r="G450" s="507"/>
      <c r="H450" s="280"/>
      <c r="I450" s="280"/>
      <c r="J450" s="280"/>
      <c r="K450" s="280"/>
      <c r="L450" s="280"/>
      <c r="M450" s="280"/>
      <c r="N450" s="280"/>
      <c r="O450" s="280"/>
      <c r="P450" s="280"/>
      <c r="Q450" s="280"/>
      <c r="R450" s="280"/>
      <c r="S450" s="280"/>
      <c r="T450" s="280"/>
      <c r="U450" s="280"/>
      <c r="V450" s="280"/>
      <c r="W450" s="280"/>
      <c r="X450" s="280"/>
      <c r="Y450" s="280"/>
      <c r="Z450" s="280"/>
      <c r="AA450" s="280"/>
      <c r="AB450" s="280"/>
      <c r="AC450" s="280"/>
      <c r="AD450" s="280"/>
      <c r="AE450" s="280"/>
    </row>
    <row r="451" spans="1:31" ht="12" customHeight="1" x14ac:dyDescent="0.25">
      <c r="A451" s="280"/>
      <c r="B451" s="280"/>
      <c r="C451" s="507"/>
      <c r="D451" s="507"/>
      <c r="E451" s="507"/>
      <c r="F451" s="507"/>
      <c r="G451" s="507"/>
      <c r="H451" s="280"/>
      <c r="I451" s="280"/>
      <c r="J451" s="280"/>
      <c r="K451" s="280"/>
      <c r="L451" s="280"/>
      <c r="M451" s="280"/>
      <c r="N451" s="280"/>
      <c r="O451" s="280"/>
      <c r="P451" s="280"/>
      <c r="Q451" s="280"/>
      <c r="R451" s="280"/>
      <c r="S451" s="280"/>
      <c r="T451" s="280"/>
      <c r="U451" s="280"/>
      <c r="V451" s="280"/>
      <c r="W451" s="280"/>
      <c r="X451" s="280"/>
      <c r="Y451" s="280"/>
      <c r="Z451" s="280"/>
      <c r="AA451" s="280"/>
      <c r="AB451" s="280"/>
      <c r="AC451" s="280"/>
      <c r="AD451" s="280"/>
      <c r="AE451" s="280"/>
    </row>
    <row r="452" spans="1:31" ht="12" customHeight="1" x14ac:dyDescent="0.25">
      <c r="A452" s="280"/>
      <c r="B452" s="280"/>
      <c r="C452" s="507"/>
      <c r="D452" s="507"/>
      <c r="E452" s="507"/>
      <c r="F452" s="507"/>
      <c r="G452" s="507"/>
      <c r="H452" s="280"/>
      <c r="I452" s="280"/>
      <c r="J452" s="280"/>
      <c r="K452" s="280"/>
      <c r="L452" s="280"/>
      <c r="M452" s="280"/>
      <c r="N452" s="280"/>
      <c r="O452" s="280"/>
      <c r="P452" s="280"/>
      <c r="Q452" s="280"/>
      <c r="R452" s="280"/>
      <c r="S452" s="280"/>
      <c r="T452" s="280"/>
      <c r="U452" s="280"/>
      <c r="V452" s="280"/>
      <c r="W452" s="280"/>
      <c r="X452" s="280"/>
      <c r="Y452" s="280"/>
      <c r="Z452" s="280"/>
      <c r="AA452" s="280"/>
      <c r="AB452" s="280"/>
      <c r="AC452" s="280"/>
      <c r="AD452" s="280"/>
      <c r="AE452" s="280"/>
    </row>
    <row r="453" spans="1:31" ht="12" customHeight="1" x14ac:dyDescent="0.25">
      <c r="A453" s="280"/>
      <c r="B453" s="280"/>
      <c r="C453" s="507"/>
      <c r="D453" s="507"/>
      <c r="E453" s="507"/>
      <c r="F453" s="507"/>
      <c r="G453" s="507"/>
      <c r="H453" s="280"/>
      <c r="I453" s="280"/>
      <c r="J453" s="280"/>
      <c r="K453" s="280"/>
      <c r="L453" s="280"/>
      <c r="M453" s="280"/>
      <c r="N453" s="280"/>
      <c r="O453" s="280"/>
      <c r="P453" s="280"/>
      <c r="Q453" s="280"/>
      <c r="R453" s="280"/>
      <c r="S453" s="280"/>
      <c r="T453" s="280"/>
      <c r="U453" s="280"/>
      <c r="V453" s="280"/>
      <c r="W453" s="280"/>
      <c r="X453" s="280"/>
      <c r="Y453" s="280"/>
      <c r="Z453" s="280"/>
      <c r="AA453" s="280"/>
      <c r="AB453" s="280"/>
      <c r="AC453" s="280"/>
      <c r="AD453" s="280"/>
      <c r="AE453" s="280"/>
    </row>
    <row r="454" spans="1:31" ht="12" customHeight="1" x14ac:dyDescent="0.25">
      <c r="A454" s="280"/>
      <c r="B454" s="280"/>
      <c r="C454" s="507"/>
      <c r="D454" s="507"/>
      <c r="E454" s="507"/>
      <c r="F454" s="507"/>
      <c r="G454" s="507"/>
      <c r="H454" s="280"/>
      <c r="I454" s="280"/>
      <c r="J454" s="280"/>
      <c r="K454" s="280"/>
      <c r="L454" s="280"/>
      <c r="M454" s="280"/>
      <c r="N454" s="280"/>
      <c r="O454" s="280"/>
      <c r="P454" s="280"/>
      <c r="Q454" s="280"/>
      <c r="R454" s="280"/>
      <c r="S454" s="280"/>
      <c r="T454" s="280"/>
      <c r="U454" s="280"/>
      <c r="V454" s="280"/>
      <c r="W454" s="280"/>
      <c r="X454" s="280"/>
      <c r="Y454" s="280"/>
      <c r="Z454" s="280"/>
      <c r="AA454" s="280"/>
      <c r="AB454" s="280"/>
      <c r="AC454" s="280"/>
      <c r="AD454" s="280"/>
      <c r="AE454" s="280"/>
    </row>
    <row r="455" spans="1:31" ht="12" customHeight="1" x14ac:dyDescent="0.25">
      <c r="A455" s="280"/>
      <c r="B455" s="280"/>
      <c r="C455" s="507"/>
      <c r="D455" s="507"/>
      <c r="E455" s="507"/>
      <c r="F455" s="507"/>
      <c r="G455" s="507"/>
      <c r="H455" s="280"/>
      <c r="I455" s="280"/>
      <c r="J455" s="280"/>
      <c r="K455" s="280"/>
      <c r="L455" s="280"/>
      <c r="M455" s="280"/>
      <c r="N455" s="280"/>
      <c r="O455" s="280"/>
      <c r="P455" s="280"/>
      <c r="Q455" s="280"/>
      <c r="R455" s="280"/>
      <c r="S455" s="280"/>
      <c r="T455" s="280"/>
      <c r="U455" s="280"/>
      <c r="V455" s="280"/>
      <c r="W455" s="280"/>
      <c r="X455" s="280"/>
      <c r="Y455" s="280"/>
      <c r="Z455" s="280"/>
      <c r="AA455" s="280"/>
      <c r="AB455" s="280"/>
      <c r="AC455" s="280"/>
      <c r="AD455" s="280"/>
      <c r="AE455" s="280"/>
    </row>
    <row r="456" spans="1:31" ht="12" customHeight="1" x14ac:dyDescent="0.25">
      <c r="A456" s="280"/>
      <c r="B456" s="280"/>
      <c r="C456" s="507"/>
      <c r="D456" s="507"/>
      <c r="E456" s="507"/>
      <c r="F456" s="507"/>
      <c r="G456" s="507"/>
      <c r="H456" s="280"/>
      <c r="I456" s="280"/>
      <c r="J456" s="280"/>
      <c r="K456" s="280"/>
      <c r="L456" s="280"/>
      <c r="M456" s="280"/>
      <c r="N456" s="280"/>
      <c r="O456" s="280"/>
      <c r="P456" s="280"/>
      <c r="Q456" s="280"/>
      <c r="R456" s="280"/>
      <c r="S456" s="280"/>
      <c r="T456" s="280"/>
      <c r="U456" s="280"/>
      <c r="V456" s="280"/>
      <c r="W456" s="280"/>
      <c r="X456" s="280"/>
      <c r="Y456" s="280"/>
      <c r="Z456" s="280"/>
      <c r="AA456" s="280"/>
      <c r="AB456" s="280"/>
      <c r="AC456" s="280"/>
      <c r="AD456" s="280"/>
      <c r="AE456" s="280"/>
    </row>
    <row r="457" spans="1:31" ht="12" customHeight="1" x14ac:dyDescent="0.25">
      <c r="A457" s="280"/>
      <c r="B457" s="280"/>
      <c r="C457" s="507"/>
      <c r="D457" s="507"/>
      <c r="E457" s="507"/>
      <c r="F457" s="507"/>
      <c r="G457" s="507"/>
      <c r="H457" s="280"/>
      <c r="I457" s="280"/>
      <c r="J457" s="280"/>
      <c r="K457" s="280"/>
      <c r="L457" s="280"/>
      <c r="M457" s="280"/>
      <c r="N457" s="280"/>
      <c r="O457" s="280"/>
      <c r="P457" s="280"/>
      <c r="Q457" s="280"/>
      <c r="R457" s="280"/>
      <c r="S457" s="280"/>
      <c r="T457" s="280"/>
      <c r="U457" s="280"/>
      <c r="V457" s="280"/>
      <c r="W457" s="280"/>
      <c r="X457" s="280"/>
      <c r="Y457" s="280"/>
      <c r="Z457" s="280"/>
      <c r="AA457" s="280"/>
      <c r="AB457" s="280"/>
      <c r="AC457" s="280"/>
      <c r="AD457" s="280"/>
      <c r="AE457" s="280"/>
    </row>
    <row r="458" spans="1:31" ht="12" customHeight="1" x14ac:dyDescent="0.25">
      <c r="A458" s="280"/>
      <c r="B458" s="280"/>
      <c r="C458" s="507"/>
      <c r="D458" s="507"/>
      <c r="E458" s="507"/>
      <c r="F458" s="507"/>
      <c r="G458" s="507"/>
      <c r="H458" s="280"/>
      <c r="I458" s="280"/>
      <c r="J458" s="280"/>
      <c r="K458" s="280"/>
      <c r="L458" s="280"/>
      <c r="M458" s="280"/>
      <c r="N458" s="280"/>
      <c r="O458" s="280"/>
      <c r="P458" s="280"/>
      <c r="Q458" s="280"/>
      <c r="R458" s="280"/>
      <c r="S458" s="280"/>
      <c r="T458" s="280"/>
      <c r="U458" s="280"/>
      <c r="V458" s="280"/>
      <c r="W458" s="280"/>
      <c r="X458" s="280"/>
      <c r="Y458" s="280"/>
      <c r="Z458" s="280"/>
      <c r="AA458" s="280"/>
      <c r="AB458" s="280"/>
      <c r="AC458" s="280"/>
      <c r="AD458" s="280"/>
      <c r="AE458" s="280"/>
    </row>
    <row r="459" spans="1:31" ht="12" customHeight="1" x14ac:dyDescent="0.25">
      <c r="A459" s="280"/>
      <c r="B459" s="280"/>
      <c r="C459" s="507"/>
      <c r="D459" s="507"/>
      <c r="E459" s="507"/>
      <c r="F459" s="507"/>
      <c r="G459" s="507"/>
      <c r="H459" s="280"/>
      <c r="I459" s="280"/>
      <c r="J459" s="280"/>
      <c r="K459" s="280"/>
      <c r="L459" s="280"/>
      <c r="M459" s="280"/>
      <c r="N459" s="280"/>
      <c r="O459" s="280"/>
      <c r="P459" s="280"/>
      <c r="Q459" s="280"/>
      <c r="R459" s="280"/>
      <c r="S459" s="280"/>
      <c r="T459" s="280"/>
      <c r="U459" s="280"/>
      <c r="V459" s="280"/>
      <c r="W459" s="280"/>
      <c r="X459" s="280"/>
      <c r="Y459" s="280"/>
      <c r="Z459" s="280"/>
      <c r="AA459" s="280"/>
      <c r="AB459" s="280"/>
      <c r="AC459" s="280"/>
      <c r="AD459" s="280"/>
      <c r="AE459" s="280"/>
    </row>
    <row r="460" spans="1:31" ht="12" customHeight="1" x14ac:dyDescent="0.25">
      <c r="A460" s="280"/>
      <c r="B460" s="280"/>
      <c r="C460" s="507"/>
      <c r="D460" s="507"/>
      <c r="E460" s="507"/>
      <c r="F460" s="507"/>
      <c r="G460" s="507"/>
      <c r="H460" s="280"/>
      <c r="I460" s="280"/>
      <c r="J460" s="280"/>
      <c r="K460" s="280"/>
      <c r="L460" s="280"/>
      <c r="M460" s="280"/>
      <c r="N460" s="280"/>
      <c r="O460" s="280"/>
      <c r="P460" s="280"/>
      <c r="Q460" s="280"/>
      <c r="R460" s="280"/>
      <c r="S460" s="280"/>
      <c r="T460" s="280"/>
      <c r="U460" s="280"/>
      <c r="V460" s="280"/>
      <c r="W460" s="280"/>
      <c r="X460" s="280"/>
      <c r="Y460" s="280"/>
      <c r="Z460" s="280"/>
      <c r="AA460" s="280"/>
      <c r="AB460" s="280"/>
      <c r="AC460" s="280"/>
      <c r="AD460" s="280"/>
      <c r="AE460" s="280"/>
    </row>
    <row r="461" spans="1:31" ht="12" customHeight="1" x14ac:dyDescent="0.25">
      <c r="A461" s="280"/>
      <c r="B461" s="280"/>
      <c r="C461" s="507"/>
      <c r="D461" s="507"/>
      <c r="E461" s="507"/>
      <c r="F461" s="507"/>
      <c r="G461" s="507"/>
      <c r="H461" s="280"/>
      <c r="I461" s="280"/>
      <c r="J461" s="280"/>
      <c r="K461" s="280"/>
      <c r="L461" s="280"/>
      <c r="M461" s="280"/>
      <c r="N461" s="280"/>
      <c r="O461" s="280"/>
      <c r="P461" s="280"/>
      <c r="Q461" s="280"/>
      <c r="R461" s="280"/>
      <c r="S461" s="280"/>
      <c r="T461" s="280"/>
      <c r="U461" s="280"/>
      <c r="V461" s="280"/>
      <c r="W461" s="280"/>
      <c r="X461" s="280"/>
      <c r="Y461" s="280"/>
      <c r="Z461" s="280"/>
      <c r="AA461" s="280"/>
      <c r="AB461" s="280"/>
      <c r="AC461" s="280"/>
      <c r="AD461" s="280"/>
      <c r="AE461" s="280"/>
    </row>
    <row r="462" spans="1:31" ht="12" customHeight="1" x14ac:dyDescent="0.25">
      <c r="A462" s="280"/>
      <c r="B462" s="280"/>
      <c r="C462" s="507"/>
      <c r="D462" s="507"/>
      <c r="E462" s="507"/>
      <c r="F462" s="507"/>
      <c r="G462" s="507"/>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row>
    <row r="463" spans="1:31" ht="12" customHeight="1" x14ac:dyDescent="0.25">
      <c r="A463" s="280"/>
      <c r="B463" s="280"/>
      <c r="C463" s="507"/>
      <c r="D463" s="507"/>
      <c r="E463" s="507"/>
      <c r="F463" s="507"/>
      <c r="G463" s="507"/>
      <c r="H463" s="280"/>
      <c r="I463" s="280"/>
      <c r="J463" s="280"/>
      <c r="K463" s="280"/>
      <c r="L463" s="280"/>
      <c r="M463" s="280"/>
      <c r="N463" s="280"/>
      <c r="O463" s="280"/>
      <c r="P463" s="280"/>
      <c r="Q463" s="280"/>
      <c r="R463" s="280"/>
      <c r="S463" s="280"/>
      <c r="T463" s="280"/>
      <c r="U463" s="280"/>
      <c r="V463" s="280"/>
      <c r="W463" s="280"/>
      <c r="X463" s="280"/>
      <c r="Y463" s="280"/>
      <c r="Z463" s="280"/>
      <c r="AA463" s="280"/>
      <c r="AB463" s="280"/>
      <c r="AC463" s="280"/>
      <c r="AD463" s="280"/>
      <c r="AE463" s="280"/>
    </row>
    <row r="464" spans="1:31" ht="12" customHeight="1" x14ac:dyDescent="0.25">
      <c r="A464" s="280"/>
      <c r="B464" s="280"/>
      <c r="C464" s="507"/>
      <c r="D464" s="507"/>
      <c r="E464" s="507"/>
      <c r="F464" s="507"/>
      <c r="G464" s="507"/>
      <c r="H464" s="280"/>
      <c r="I464" s="280"/>
      <c r="J464" s="280"/>
      <c r="K464" s="280"/>
      <c r="L464" s="280"/>
      <c r="M464" s="280"/>
      <c r="N464" s="280"/>
      <c r="O464" s="280"/>
      <c r="P464" s="280"/>
      <c r="Q464" s="280"/>
      <c r="R464" s="280"/>
      <c r="S464" s="280"/>
      <c r="T464" s="280"/>
      <c r="U464" s="280"/>
      <c r="V464" s="280"/>
      <c r="W464" s="280"/>
      <c r="X464" s="280"/>
      <c r="Y464" s="280"/>
      <c r="Z464" s="280"/>
      <c r="AA464" s="280"/>
      <c r="AB464" s="280"/>
      <c r="AC464" s="280"/>
      <c r="AD464" s="280"/>
      <c r="AE464" s="280"/>
    </row>
    <row r="465" spans="1:31" ht="12" customHeight="1" x14ac:dyDescent="0.25">
      <c r="A465" s="280"/>
      <c r="B465" s="280"/>
      <c r="C465" s="507"/>
      <c r="D465" s="507"/>
      <c r="E465" s="507"/>
      <c r="F465" s="507"/>
      <c r="G465" s="507"/>
      <c r="H465" s="280"/>
      <c r="I465" s="280"/>
      <c r="J465" s="280"/>
      <c r="K465" s="280"/>
      <c r="L465" s="280"/>
      <c r="M465" s="280"/>
      <c r="N465" s="280"/>
      <c r="O465" s="280"/>
      <c r="P465" s="280"/>
      <c r="Q465" s="280"/>
      <c r="R465" s="280"/>
      <c r="S465" s="280"/>
      <c r="T465" s="280"/>
      <c r="U465" s="280"/>
      <c r="V465" s="280"/>
      <c r="W465" s="280"/>
      <c r="X465" s="280"/>
      <c r="Y465" s="280"/>
      <c r="Z465" s="280"/>
      <c r="AA465" s="280"/>
      <c r="AB465" s="280"/>
      <c r="AC465" s="280"/>
      <c r="AD465" s="280"/>
      <c r="AE465" s="280"/>
    </row>
    <row r="466" spans="1:31" ht="12" customHeight="1" x14ac:dyDescent="0.25">
      <c r="A466" s="280"/>
      <c r="B466" s="280"/>
      <c r="C466" s="507"/>
      <c r="D466" s="507"/>
      <c r="E466" s="507"/>
      <c r="F466" s="507"/>
      <c r="G466" s="507"/>
      <c r="H466" s="280"/>
      <c r="I466" s="280"/>
      <c r="J466" s="280"/>
      <c r="K466" s="280"/>
      <c r="L466" s="280"/>
      <c r="M466" s="280"/>
      <c r="N466" s="280"/>
      <c r="O466" s="280"/>
      <c r="P466" s="280"/>
      <c r="Q466" s="280"/>
      <c r="R466" s="280"/>
      <c r="S466" s="280"/>
      <c r="T466" s="280"/>
      <c r="U466" s="280"/>
      <c r="V466" s="280"/>
      <c r="W466" s="280"/>
      <c r="X466" s="280"/>
      <c r="Y466" s="280"/>
      <c r="Z466" s="280"/>
      <c r="AA466" s="280"/>
      <c r="AB466" s="280"/>
      <c r="AC466" s="280"/>
      <c r="AD466" s="280"/>
      <c r="AE466" s="280"/>
    </row>
    <row r="467" spans="1:31" ht="12" customHeight="1" x14ac:dyDescent="0.25">
      <c r="A467" s="280"/>
      <c r="B467" s="280"/>
      <c r="C467" s="507"/>
      <c r="D467" s="507"/>
      <c r="E467" s="507"/>
      <c r="F467" s="507"/>
      <c r="G467" s="507"/>
      <c r="H467" s="280"/>
      <c r="I467" s="280"/>
      <c r="J467" s="280"/>
      <c r="K467" s="280"/>
      <c r="L467" s="280"/>
      <c r="M467" s="280"/>
      <c r="N467" s="280"/>
      <c r="O467" s="280"/>
      <c r="P467" s="280"/>
      <c r="Q467" s="280"/>
      <c r="R467" s="280"/>
      <c r="S467" s="280"/>
      <c r="T467" s="280"/>
      <c r="U467" s="280"/>
      <c r="V467" s="280"/>
      <c r="W467" s="280"/>
      <c r="X467" s="280"/>
      <c r="Y467" s="280"/>
      <c r="Z467" s="280"/>
      <c r="AA467" s="280"/>
      <c r="AB467" s="280"/>
      <c r="AC467" s="280"/>
      <c r="AD467" s="280"/>
      <c r="AE467" s="280"/>
    </row>
    <row r="468" spans="1:31" ht="12" customHeight="1" x14ac:dyDescent="0.25">
      <c r="A468" s="280"/>
      <c r="B468" s="280"/>
      <c r="C468" s="507"/>
      <c r="D468" s="507"/>
      <c r="E468" s="507"/>
      <c r="F468" s="507"/>
      <c r="G468" s="507"/>
      <c r="H468" s="280"/>
      <c r="I468" s="280"/>
      <c r="J468" s="280"/>
      <c r="K468" s="280"/>
      <c r="L468" s="280"/>
      <c r="M468" s="280"/>
      <c r="N468" s="280"/>
      <c r="O468" s="280"/>
      <c r="P468" s="280"/>
      <c r="Q468" s="280"/>
      <c r="R468" s="280"/>
      <c r="S468" s="280"/>
      <c r="T468" s="280"/>
      <c r="U468" s="280"/>
      <c r="V468" s="280"/>
      <c r="W468" s="280"/>
      <c r="X468" s="280"/>
      <c r="Y468" s="280"/>
      <c r="Z468" s="280"/>
      <c r="AA468" s="280"/>
      <c r="AB468" s="280"/>
      <c r="AC468" s="280"/>
      <c r="AD468" s="280"/>
      <c r="AE468" s="280"/>
    </row>
    <row r="469" spans="1:31" ht="12" customHeight="1" x14ac:dyDescent="0.25">
      <c r="A469" s="280"/>
      <c r="B469" s="280"/>
      <c r="C469" s="507"/>
      <c r="D469" s="507"/>
      <c r="E469" s="507"/>
      <c r="F469" s="507"/>
      <c r="G469" s="507"/>
      <c r="H469" s="280"/>
      <c r="I469" s="280"/>
      <c r="J469" s="280"/>
      <c r="K469" s="280"/>
      <c r="L469" s="280"/>
      <c r="M469" s="280"/>
      <c r="N469" s="280"/>
      <c r="O469" s="280"/>
      <c r="P469" s="280"/>
      <c r="Q469" s="280"/>
      <c r="R469" s="280"/>
      <c r="S469" s="280"/>
      <c r="T469" s="280"/>
      <c r="U469" s="280"/>
      <c r="V469" s="280"/>
      <c r="W469" s="280"/>
      <c r="X469" s="280"/>
      <c r="Y469" s="280"/>
      <c r="Z469" s="280"/>
      <c r="AA469" s="280"/>
      <c r="AB469" s="280"/>
      <c r="AC469" s="280"/>
      <c r="AD469" s="280"/>
      <c r="AE469" s="280"/>
    </row>
    <row r="470" spans="1:31" ht="12" customHeight="1" x14ac:dyDescent="0.25">
      <c r="A470" s="280"/>
      <c r="B470" s="280"/>
      <c r="C470" s="507"/>
      <c r="D470" s="507"/>
      <c r="E470" s="507"/>
      <c r="F470" s="507"/>
      <c r="G470" s="507"/>
      <c r="H470" s="280"/>
      <c r="I470" s="280"/>
      <c r="J470" s="280"/>
      <c r="K470" s="280"/>
      <c r="L470" s="280"/>
      <c r="M470" s="280"/>
      <c r="N470" s="280"/>
      <c r="O470" s="280"/>
      <c r="P470" s="280"/>
      <c r="Q470" s="280"/>
      <c r="R470" s="280"/>
      <c r="S470" s="280"/>
      <c r="T470" s="280"/>
      <c r="U470" s="280"/>
      <c r="V470" s="280"/>
      <c r="W470" s="280"/>
      <c r="X470" s="280"/>
      <c r="Y470" s="280"/>
      <c r="Z470" s="280"/>
      <c r="AA470" s="280"/>
      <c r="AB470" s="280"/>
      <c r="AC470" s="280"/>
      <c r="AD470" s="280"/>
      <c r="AE470" s="280"/>
    </row>
    <row r="471" spans="1:31" ht="12" customHeight="1" x14ac:dyDescent="0.25">
      <c r="A471" s="280"/>
      <c r="B471" s="280"/>
      <c r="C471" s="507"/>
      <c r="D471" s="507"/>
      <c r="E471" s="507"/>
      <c r="F471" s="507"/>
      <c r="G471" s="507"/>
      <c r="H471" s="280"/>
      <c r="I471" s="280"/>
      <c r="J471" s="280"/>
      <c r="K471" s="280"/>
      <c r="L471" s="280"/>
      <c r="M471" s="280"/>
      <c r="N471" s="280"/>
      <c r="O471" s="280"/>
      <c r="P471" s="280"/>
      <c r="Q471" s="280"/>
      <c r="R471" s="280"/>
      <c r="S471" s="280"/>
      <c r="T471" s="280"/>
      <c r="U471" s="280"/>
      <c r="V471" s="280"/>
      <c r="W471" s="280"/>
      <c r="X471" s="280"/>
      <c r="Y471" s="280"/>
      <c r="Z471" s="280"/>
      <c r="AA471" s="280"/>
      <c r="AB471" s="280"/>
      <c r="AC471" s="280"/>
      <c r="AD471" s="280"/>
      <c r="AE471" s="280"/>
    </row>
    <row r="472" spans="1:31" ht="12" customHeight="1" x14ac:dyDescent="0.25">
      <c r="A472" s="280"/>
      <c r="B472" s="280"/>
      <c r="C472" s="507"/>
      <c r="D472" s="507"/>
      <c r="E472" s="507"/>
      <c r="F472" s="507"/>
      <c r="G472" s="507"/>
      <c r="H472" s="280"/>
      <c r="I472" s="280"/>
      <c r="J472" s="280"/>
      <c r="K472" s="280"/>
      <c r="L472" s="280"/>
      <c r="M472" s="280"/>
      <c r="N472" s="280"/>
      <c r="O472" s="280"/>
      <c r="P472" s="280"/>
      <c r="Q472" s="280"/>
      <c r="R472" s="280"/>
      <c r="S472" s="280"/>
      <c r="T472" s="280"/>
      <c r="U472" s="280"/>
      <c r="V472" s="280"/>
      <c r="W472" s="280"/>
      <c r="X472" s="280"/>
      <c r="Y472" s="280"/>
      <c r="Z472" s="280"/>
      <c r="AA472" s="280"/>
      <c r="AB472" s="280"/>
      <c r="AC472" s="280"/>
      <c r="AD472" s="280"/>
      <c r="AE472" s="280"/>
    </row>
    <row r="473" spans="1:31" ht="12" customHeight="1" x14ac:dyDescent="0.25">
      <c r="A473" s="280"/>
      <c r="B473" s="280"/>
      <c r="C473" s="507"/>
      <c r="D473" s="507"/>
      <c r="E473" s="507"/>
      <c r="F473" s="507"/>
      <c r="G473" s="507"/>
      <c r="H473" s="280"/>
      <c r="I473" s="280"/>
      <c r="J473" s="280"/>
      <c r="K473" s="280"/>
      <c r="L473" s="280"/>
      <c r="M473" s="280"/>
      <c r="N473" s="280"/>
      <c r="O473" s="280"/>
      <c r="P473" s="280"/>
      <c r="Q473" s="280"/>
      <c r="R473" s="280"/>
      <c r="S473" s="280"/>
      <c r="T473" s="280"/>
      <c r="U473" s="280"/>
      <c r="V473" s="280"/>
      <c r="W473" s="280"/>
      <c r="X473" s="280"/>
      <c r="Y473" s="280"/>
      <c r="Z473" s="280"/>
      <c r="AA473" s="280"/>
      <c r="AB473" s="280"/>
      <c r="AC473" s="280"/>
      <c r="AD473" s="280"/>
      <c r="AE473" s="280"/>
    </row>
    <row r="474" spans="1:31" ht="12" customHeight="1" x14ac:dyDescent="0.25">
      <c r="A474" s="280"/>
      <c r="B474" s="280"/>
      <c r="C474" s="507"/>
      <c r="D474" s="507"/>
      <c r="E474" s="507"/>
      <c r="F474" s="507"/>
      <c r="G474" s="507"/>
      <c r="H474" s="280"/>
      <c r="I474" s="280"/>
      <c r="J474" s="280"/>
      <c r="K474" s="280"/>
      <c r="L474" s="280"/>
      <c r="M474" s="280"/>
      <c r="N474" s="280"/>
      <c r="O474" s="280"/>
      <c r="P474" s="280"/>
      <c r="Q474" s="280"/>
      <c r="R474" s="280"/>
      <c r="S474" s="280"/>
      <c r="T474" s="280"/>
      <c r="U474" s="280"/>
      <c r="V474" s="280"/>
      <c r="W474" s="280"/>
      <c r="X474" s="280"/>
      <c r="Y474" s="280"/>
      <c r="Z474" s="280"/>
      <c r="AA474" s="280"/>
      <c r="AB474" s="280"/>
      <c r="AC474" s="280"/>
      <c r="AD474" s="280"/>
      <c r="AE474" s="280"/>
    </row>
    <row r="475" spans="1:31" ht="12" customHeight="1" x14ac:dyDescent="0.25">
      <c r="A475" s="280"/>
      <c r="B475" s="280"/>
      <c r="C475" s="507"/>
      <c r="D475" s="507"/>
      <c r="E475" s="507"/>
      <c r="F475" s="507"/>
      <c r="G475" s="507"/>
      <c r="H475" s="280"/>
      <c r="I475" s="280"/>
      <c r="J475" s="280"/>
      <c r="K475" s="280"/>
      <c r="L475" s="280"/>
      <c r="M475" s="280"/>
      <c r="N475" s="280"/>
      <c r="O475" s="280"/>
      <c r="P475" s="280"/>
      <c r="Q475" s="280"/>
      <c r="R475" s="280"/>
      <c r="S475" s="280"/>
      <c r="T475" s="280"/>
      <c r="U475" s="280"/>
      <c r="V475" s="280"/>
      <c r="W475" s="280"/>
      <c r="X475" s="280"/>
      <c r="Y475" s="280"/>
      <c r="Z475" s="280"/>
      <c r="AA475" s="280"/>
      <c r="AB475" s="280"/>
      <c r="AC475" s="280"/>
      <c r="AD475" s="280"/>
      <c r="AE475" s="280"/>
    </row>
    <row r="476" spans="1:31" ht="12" customHeight="1" x14ac:dyDescent="0.25">
      <c r="A476" s="280"/>
      <c r="B476" s="280"/>
      <c r="C476" s="507"/>
      <c r="D476" s="507"/>
      <c r="E476" s="507"/>
      <c r="F476" s="507"/>
      <c r="G476" s="507"/>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row>
    <row r="477" spans="1:31" ht="12" customHeight="1" x14ac:dyDescent="0.25">
      <c r="A477" s="280"/>
      <c r="B477" s="280"/>
      <c r="C477" s="507"/>
      <c r="D477" s="507"/>
      <c r="E477" s="507"/>
      <c r="F477" s="507"/>
      <c r="G477" s="507"/>
      <c r="H477" s="280"/>
      <c r="I477" s="280"/>
      <c r="J477" s="280"/>
      <c r="K477" s="280"/>
      <c r="L477" s="280"/>
      <c r="M477" s="280"/>
      <c r="N477" s="280"/>
      <c r="O477" s="280"/>
      <c r="P477" s="280"/>
      <c r="Q477" s="280"/>
      <c r="R477" s="280"/>
      <c r="S477" s="280"/>
      <c r="T477" s="280"/>
      <c r="U477" s="280"/>
      <c r="V477" s="280"/>
      <c r="W477" s="280"/>
      <c r="X477" s="280"/>
      <c r="Y477" s="280"/>
      <c r="Z477" s="280"/>
      <c r="AA477" s="280"/>
      <c r="AB477" s="280"/>
      <c r="AC477" s="280"/>
      <c r="AD477" s="280"/>
      <c r="AE477" s="280"/>
    </row>
    <row r="478" spans="1:31" ht="12" customHeight="1" x14ac:dyDescent="0.25">
      <c r="A478" s="280"/>
      <c r="B478" s="280"/>
      <c r="C478" s="507"/>
      <c r="D478" s="507"/>
      <c r="E478" s="507"/>
      <c r="F478" s="507"/>
      <c r="G478" s="507"/>
      <c r="H478" s="280"/>
      <c r="I478" s="280"/>
      <c r="J478" s="280"/>
      <c r="K478" s="280"/>
      <c r="L478" s="280"/>
      <c r="M478" s="280"/>
      <c r="N478" s="280"/>
      <c r="O478" s="280"/>
      <c r="P478" s="280"/>
      <c r="Q478" s="280"/>
      <c r="R478" s="280"/>
      <c r="S478" s="280"/>
      <c r="T478" s="280"/>
      <c r="U478" s="280"/>
      <c r="V478" s="280"/>
      <c r="W478" s="280"/>
      <c r="X478" s="280"/>
      <c r="Y478" s="280"/>
      <c r="Z478" s="280"/>
      <c r="AA478" s="280"/>
      <c r="AB478" s="280"/>
      <c r="AC478" s="280"/>
      <c r="AD478" s="280"/>
      <c r="AE478" s="280"/>
    </row>
    <row r="479" spans="1:31" ht="12" customHeight="1" x14ac:dyDescent="0.25">
      <c r="A479" s="280"/>
      <c r="B479" s="280"/>
      <c r="C479" s="507"/>
      <c r="D479" s="507"/>
      <c r="E479" s="507"/>
      <c r="F479" s="507"/>
      <c r="G479" s="507"/>
      <c r="H479" s="280"/>
      <c r="I479" s="280"/>
      <c r="J479" s="280"/>
      <c r="K479" s="280"/>
      <c r="L479" s="280"/>
      <c r="M479" s="280"/>
      <c r="N479" s="280"/>
      <c r="O479" s="280"/>
      <c r="P479" s="280"/>
      <c r="Q479" s="280"/>
      <c r="R479" s="280"/>
      <c r="S479" s="280"/>
      <c r="T479" s="280"/>
      <c r="U479" s="280"/>
      <c r="V479" s="280"/>
      <c r="W479" s="280"/>
      <c r="X479" s="280"/>
      <c r="Y479" s="280"/>
      <c r="Z479" s="280"/>
      <c r="AA479" s="280"/>
      <c r="AB479" s="280"/>
      <c r="AC479" s="280"/>
      <c r="AD479" s="280"/>
      <c r="AE479" s="280"/>
    </row>
    <row r="480" spans="1:31" ht="12" customHeight="1" x14ac:dyDescent="0.25">
      <c r="A480" s="280"/>
      <c r="B480" s="280"/>
      <c r="C480" s="507"/>
      <c r="D480" s="507"/>
      <c r="E480" s="507"/>
      <c r="F480" s="507"/>
      <c r="G480" s="507"/>
      <c r="H480" s="280"/>
      <c r="I480" s="280"/>
      <c r="J480" s="280"/>
      <c r="K480" s="280"/>
      <c r="L480" s="280"/>
      <c r="M480" s="280"/>
      <c r="N480" s="280"/>
      <c r="O480" s="280"/>
      <c r="P480" s="280"/>
      <c r="Q480" s="280"/>
      <c r="R480" s="280"/>
      <c r="S480" s="280"/>
      <c r="T480" s="280"/>
      <c r="U480" s="280"/>
      <c r="V480" s="280"/>
      <c r="W480" s="280"/>
      <c r="X480" s="280"/>
      <c r="Y480" s="280"/>
      <c r="Z480" s="280"/>
      <c r="AA480" s="280"/>
      <c r="AB480" s="280"/>
      <c r="AC480" s="280"/>
      <c r="AD480" s="280"/>
      <c r="AE480" s="280"/>
    </row>
    <row r="481" spans="1:31" ht="12" customHeight="1" x14ac:dyDescent="0.25">
      <c r="A481" s="280"/>
      <c r="B481" s="280"/>
      <c r="C481" s="507"/>
      <c r="D481" s="507"/>
      <c r="E481" s="507"/>
      <c r="F481" s="507"/>
      <c r="G481" s="507"/>
      <c r="H481" s="280"/>
      <c r="I481" s="280"/>
      <c r="J481" s="280"/>
      <c r="K481" s="280"/>
      <c r="L481" s="280"/>
      <c r="M481" s="280"/>
      <c r="N481" s="280"/>
      <c r="O481" s="280"/>
      <c r="P481" s="280"/>
      <c r="Q481" s="280"/>
      <c r="R481" s="280"/>
      <c r="S481" s="280"/>
      <c r="T481" s="280"/>
      <c r="U481" s="280"/>
      <c r="V481" s="280"/>
      <c r="W481" s="280"/>
      <c r="X481" s="280"/>
      <c r="Y481" s="280"/>
      <c r="Z481" s="280"/>
      <c r="AA481" s="280"/>
      <c r="AB481" s="280"/>
      <c r="AC481" s="280"/>
      <c r="AD481" s="280"/>
      <c r="AE481" s="280"/>
    </row>
    <row r="482" spans="1:31" ht="12" customHeight="1" x14ac:dyDescent="0.25">
      <c r="A482" s="280"/>
      <c r="B482" s="280"/>
      <c r="C482" s="507"/>
      <c r="D482" s="507"/>
      <c r="E482" s="507"/>
      <c r="F482" s="507"/>
      <c r="G482" s="507"/>
      <c r="H482" s="280"/>
      <c r="I482" s="280"/>
      <c r="J482" s="280"/>
      <c r="K482" s="280"/>
      <c r="L482" s="280"/>
      <c r="M482" s="280"/>
      <c r="N482" s="280"/>
      <c r="O482" s="280"/>
      <c r="P482" s="280"/>
      <c r="Q482" s="280"/>
      <c r="R482" s="280"/>
      <c r="S482" s="280"/>
      <c r="T482" s="280"/>
      <c r="U482" s="280"/>
      <c r="V482" s="280"/>
      <c r="W482" s="280"/>
      <c r="X482" s="280"/>
      <c r="Y482" s="280"/>
      <c r="Z482" s="280"/>
      <c r="AA482" s="280"/>
      <c r="AB482" s="280"/>
      <c r="AC482" s="280"/>
      <c r="AD482" s="280"/>
      <c r="AE482" s="280"/>
    </row>
    <row r="483" spans="1:31" ht="12" customHeight="1" x14ac:dyDescent="0.25">
      <c r="A483" s="280"/>
      <c r="B483" s="280"/>
      <c r="C483" s="507"/>
      <c r="D483" s="507"/>
      <c r="E483" s="507"/>
      <c r="F483" s="507"/>
      <c r="G483" s="507"/>
      <c r="H483" s="280"/>
      <c r="I483" s="280"/>
      <c r="J483" s="280"/>
      <c r="K483" s="280"/>
      <c r="L483" s="280"/>
      <c r="M483" s="280"/>
      <c r="N483" s="280"/>
      <c r="O483" s="280"/>
      <c r="P483" s="280"/>
      <c r="Q483" s="280"/>
      <c r="R483" s="280"/>
      <c r="S483" s="280"/>
      <c r="T483" s="280"/>
      <c r="U483" s="280"/>
      <c r="V483" s="280"/>
      <c r="W483" s="280"/>
      <c r="X483" s="280"/>
      <c r="Y483" s="280"/>
      <c r="Z483" s="280"/>
      <c r="AA483" s="280"/>
      <c r="AB483" s="280"/>
      <c r="AC483" s="280"/>
      <c r="AD483" s="280"/>
      <c r="AE483" s="280"/>
    </row>
    <row r="484" spans="1:31" ht="12" customHeight="1" x14ac:dyDescent="0.25">
      <c r="A484" s="280"/>
      <c r="B484" s="280"/>
      <c r="C484" s="507"/>
      <c r="D484" s="507"/>
      <c r="E484" s="507"/>
      <c r="F484" s="507"/>
      <c r="G484" s="507"/>
      <c r="H484" s="280"/>
      <c r="I484" s="280"/>
      <c r="J484" s="280"/>
      <c r="K484" s="280"/>
      <c r="L484" s="280"/>
      <c r="M484" s="280"/>
      <c r="N484" s="280"/>
      <c r="O484" s="280"/>
      <c r="P484" s="280"/>
      <c r="Q484" s="280"/>
      <c r="R484" s="280"/>
      <c r="S484" s="280"/>
      <c r="T484" s="280"/>
      <c r="U484" s="280"/>
      <c r="V484" s="280"/>
      <c r="W484" s="280"/>
      <c r="X484" s="280"/>
      <c r="Y484" s="280"/>
      <c r="Z484" s="280"/>
      <c r="AA484" s="280"/>
      <c r="AB484" s="280"/>
      <c r="AC484" s="280"/>
      <c r="AD484" s="280"/>
      <c r="AE484" s="280"/>
    </row>
    <row r="485" spans="1:31" ht="12" customHeight="1" x14ac:dyDescent="0.25">
      <c r="A485" s="280"/>
      <c r="B485" s="280"/>
      <c r="C485" s="507"/>
      <c r="D485" s="507"/>
      <c r="E485" s="507"/>
      <c r="F485" s="507"/>
      <c r="G485" s="507"/>
      <c r="H485" s="280"/>
      <c r="I485" s="280"/>
      <c r="J485" s="280"/>
      <c r="K485" s="280"/>
      <c r="L485" s="280"/>
      <c r="M485" s="280"/>
      <c r="N485" s="280"/>
      <c r="O485" s="280"/>
      <c r="P485" s="280"/>
      <c r="Q485" s="280"/>
      <c r="R485" s="280"/>
      <c r="S485" s="280"/>
      <c r="T485" s="280"/>
      <c r="U485" s="280"/>
      <c r="V485" s="280"/>
      <c r="W485" s="280"/>
      <c r="X485" s="280"/>
      <c r="Y485" s="280"/>
      <c r="Z485" s="280"/>
      <c r="AA485" s="280"/>
      <c r="AB485" s="280"/>
      <c r="AC485" s="280"/>
      <c r="AD485" s="280"/>
      <c r="AE485" s="280"/>
    </row>
    <row r="486" spans="1:31" ht="12" customHeight="1" x14ac:dyDescent="0.25">
      <c r="A486" s="280"/>
      <c r="B486" s="280"/>
      <c r="C486" s="507"/>
      <c r="D486" s="507"/>
      <c r="E486" s="507"/>
      <c r="F486" s="507"/>
      <c r="G486" s="507"/>
      <c r="H486" s="280"/>
      <c r="I486" s="280"/>
      <c r="J486" s="280"/>
      <c r="K486" s="280"/>
      <c r="L486" s="280"/>
      <c r="M486" s="280"/>
      <c r="N486" s="280"/>
      <c r="O486" s="280"/>
      <c r="P486" s="280"/>
      <c r="Q486" s="280"/>
      <c r="R486" s="280"/>
      <c r="S486" s="280"/>
      <c r="T486" s="280"/>
      <c r="U486" s="280"/>
      <c r="V486" s="280"/>
      <c r="W486" s="280"/>
      <c r="X486" s="280"/>
      <c r="Y486" s="280"/>
      <c r="Z486" s="280"/>
      <c r="AA486" s="280"/>
      <c r="AB486" s="280"/>
      <c r="AC486" s="280"/>
      <c r="AD486" s="280"/>
      <c r="AE486" s="280"/>
    </row>
    <row r="487" spans="1:31" ht="12" customHeight="1" x14ac:dyDescent="0.25">
      <c r="A487" s="280"/>
      <c r="B487" s="280"/>
      <c r="C487" s="507"/>
      <c r="D487" s="507"/>
      <c r="E487" s="507"/>
      <c r="F487" s="507"/>
      <c r="G487" s="507"/>
      <c r="H487" s="280"/>
      <c r="I487" s="280"/>
      <c r="J487" s="280"/>
      <c r="K487" s="280"/>
      <c r="L487" s="280"/>
      <c r="M487" s="280"/>
      <c r="N487" s="280"/>
      <c r="O487" s="280"/>
      <c r="P487" s="280"/>
      <c r="Q487" s="280"/>
      <c r="R487" s="280"/>
      <c r="S487" s="280"/>
      <c r="T487" s="280"/>
      <c r="U487" s="280"/>
      <c r="V487" s="280"/>
      <c r="W487" s="280"/>
      <c r="X487" s="280"/>
      <c r="Y487" s="280"/>
      <c r="Z487" s="280"/>
      <c r="AA487" s="280"/>
      <c r="AB487" s="280"/>
      <c r="AC487" s="280"/>
      <c r="AD487" s="280"/>
      <c r="AE487" s="280"/>
    </row>
    <row r="488" spans="1:31" ht="12" customHeight="1" x14ac:dyDescent="0.25">
      <c r="A488" s="280"/>
      <c r="B488" s="280"/>
      <c r="C488" s="507"/>
      <c r="D488" s="507"/>
      <c r="E488" s="507"/>
      <c r="F488" s="507"/>
      <c r="G488" s="507"/>
      <c r="H488" s="280"/>
      <c r="I488" s="280"/>
      <c r="J488" s="280"/>
      <c r="K488" s="280"/>
      <c r="L488" s="280"/>
      <c r="M488" s="280"/>
      <c r="N488" s="280"/>
      <c r="O488" s="280"/>
      <c r="P488" s="280"/>
      <c r="Q488" s="280"/>
      <c r="R488" s="280"/>
      <c r="S488" s="280"/>
      <c r="T488" s="280"/>
      <c r="U488" s="280"/>
      <c r="V488" s="280"/>
      <c r="W488" s="280"/>
      <c r="X488" s="280"/>
      <c r="Y488" s="280"/>
      <c r="Z488" s="280"/>
      <c r="AA488" s="280"/>
      <c r="AB488" s="280"/>
      <c r="AC488" s="280"/>
      <c r="AD488" s="280"/>
      <c r="AE488" s="280"/>
    </row>
    <row r="489" spans="1:31" ht="12" customHeight="1" x14ac:dyDescent="0.25">
      <c r="A489" s="280"/>
      <c r="B489" s="280"/>
      <c r="C489" s="507"/>
      <c r="D489" s="507"/>
      <c r="E489" s="507"/>
      <c r="F489" s="507"/>
      <c r="G489" s="507"/>
      <c r="H489" s="280"/>
      <c r="I489" s="280"/>
      <c r="J489" s="280"/>
      <c r="K489" s="280"/>
      <c r="L489" s="280"/>
      <c r="M489" s="280"/>
      <c r="N489" s="280"/>
      <c r="O489" s="280"/>
      <c r="P489" s="280"/>
      <c r="Q489" s="280"/>
      <c r="R489" s="280"/>
      <c r="S489" s="280"/>
      <c r="T489" s="280"/>
      <c r="U489" s="280"/>
      <c r="V489" s="280"/>
      <c r="W489" s="280"/>
      <c r="X489" s="280"/>
      <c r="Y489" s="280"/>
      <c r="Z489" s="280"/>
      <c r="AA489" s="280"/>
      <c r="AB489" s="280"/>
      <c r="AC489" s="280"/>
      <c r="AD489" s="280"/>
      <c r="AE489" s="280"/>
    </row>
    <row r="490" spans="1:31" ht="12" customHeight="1" x14ac:dyDescent="0.25">
      <c r="A490" s="280"/>
      <c r="B490" s="280"/>
      <c r="C490" s="507"/>
      <c r="D490" s="507"/>
      <c r="E490" s="507"/>
      <c r="F490" s="507"/>
      <c r="G490" s="507"/>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row>
    <row r="491" spans="1:31" ht="12" customHeight="1" x14ac:dyDescent="0.25">
      <c r="A491" s="280"/>
      <c r="B491" s="280"/>
      <c r="C491" s="507"/>
      <c r="D491" s="507"/>
      <c r="E491" s="507"/>
      <c r="F491" s="507"/>
      <c r="G491" s="507"/>
      <c r="H491" s="280"/>
      <c r="I491" s="280"/>
      <c r="J491" s="280"/>
      <c r="K491" s="280"/>
      <c r="L491" s="280"/>
      <c r="M491" s="280"/>
      <c r="N491" s="280"/>
      <c r="O491" s="280"/>
      <c r="P491" s="280"/>
      <c r="Q491" s="280"/>
      <c r="R491" s="280"/>
      <c r="S491" s="280"/>
      <c r="T491" s="280"/>
      <c r="U491" s="280"/>
      <c r="V491" s="280"/>
      <c r="W491" s="280"/>
      <c r="X491" s="280"/>
      <c r="Y491" s="280"/>
      <c r="Z491" s="280"/>
      <c r="AA491" s="280"/>
      <c r="AB491" s="280"/>
      <c r="AC491" s="280"/>
      <c r="AD491" s="280"/>
      <c r="AE491" s="280"/>
    </row>
    <row r="492" spans="1:31" ht="12" customHeight="1" x14ac:dyDescent="0.25">
      <c r="A492" s="280"/>
      <c r="B492" s="280"/>
      <c r="C492" s="507"/>
      <c r="D492" s="507"/>
      <c r="E492" s="507"/>
      <c r="F492" s="507"/>
      <c r="G492" s="507"/>
      <c r="H492" s="280"/>
      <c r="I492" s="280"/>
      <c r="J492" s="280"/>
      <c r="K492" s="280"/>
      <c r="L492" s="280"/>
      <c r="M492" s="280"/>
      <c r="N492" s="280"/>
      <c r="O492" s="280"/>
      <c r="P492" s="280"/>
      <c r="Q492" s="280"/>
      <c r="R492" s="280"/>
      <c r="S492" s="280"/>
      <c r="T492" s="280"/>
      <c r="U492" s="280"/>
      <c r="V492" s="280"/>
      <c r="W492" s="280"/>
      <c r="X492" s="280"/>
      <c r="Y492" s="280"/>
      <c r="Z492" s="280"/>
      <c r="AA492" s="280"/>
      <c r="AB492" s="280"/>
      <c r="AC492" s="280"/>
      <c r="AD492" s="280"/>
      <c r="AE492" s="280"/>
    </row>
    <row r="493" spans="1:31" ht="12" customHeight="1" x14ac:dyDescent="0.25">
      <c r="A493" s="280"/>
      <c r="B493" s="280"/>
      <c r="C493" s="507"/>
      <c r="D493" s="507"/>
      <c r="E493" s="507"/>
      <c r="F493" s="507"/>
      <c r="G493" s="507"/>
      <c r="H493" s="280"/>
      <c r="I493" s="280"/>
      <c r="J493" s="280"/>
      <c r="K493" s="280"/>
      <c r="L493" s="280"/>
      <c r="M493" s="280"/>
      <c r="N493" s="280"/>
      <c r="O493" s="280"/>
      <c r="P493" s="280"/>
      <c r="Q493" s="280"/>
      <c r="R493" s="280"/>
      <c r="S493" s="280"/>
      <c r="T493" s="280"/>
      <c r="U493" s="280"/>
      <c r="V493" s="280"/>
      <c r="W493" s="280"/>
      <c r="X493" s="280"/>
      <c r="Y493" s="280"/>
      <c r="Z493" s="280"/>
      <c r="AA493" s="280"/>
      <c r="AB493" s="280"/>
      <c r="AC493" s="280"/>
      <c r="AD493" s="280"/>
      <c r="AE493" s="280"/>
    </row>
    <row r="494" spans="1:31" ht="12" customHeight="1" x14ac:dyDescent="0.25">
      <c r="A494" s="280"/>
      <c r="B494" s="280"/>
      <c r="C494" s="507"/>
      <c r="D494" s="507"/>
      <c r="E494" s="507"/>
      <c r="F494" s="507"/>
      <c r="G494" s="507"/>
      <c r="H494" s="280"/>
      <c r="I494" s="280"/>
      <c r="J494" s="280"/>
      <c r="K494" s="280"/>
      <c r="L494" s="280"/>
      <c r="M494" s="280"/>
      <c r="N494" s="280"/>
      <c r="O494" s="280"/>
      <c r="P494" s="280"/>
      <c r="Q494" s="280"/>
      <c r="R494" s="280"/>
      <c r="S494" s="280"/>
      <c r="T494" s="280"/>
      <c r="U494" s="280"/>
      <c r="V494" s="280"/>
      <c r="W494" s="280"/>
      <c r="X494" s="280"/>
      <c r="Y494" s="280"/>
      <c r="Z494" s="280"/>
      <c r="AA494" s="280"/>
      <c r="AB494" s="280"/>
      <c r="AC494" s="280"/>
      <c r="AD494" s="280"/>
      <c r="AE494" s="280"/>
    </row>
    <row r="495" spans="1:31" ht="12" customHeight="1" x14ac:dyDescent="0.25">
      <c r="A495" s="280"/>
      <c r="B495" s="280"/>
      <c r="C495" s="507"/>
      <c r="D495" s="507"/>
      <c r="E495" s="507"/>
      <c r="F495" s="507"/>
      <c r="G495" s="507"/>
      <c r="H495" s="280"/>
      <c r="I495" s="280"/>
      <c r="J495" s="280"/>
      <c r="K495" s="280"/>
      <c r="L495" s="280"/>
      <c r="M495" s="280"/>
      <c r="N495" s="280"/>
      <c r="O495" s="280"/>
      <c r="P495" s="280"/>
      <c r="Q495" s="280"/>
      <c r="R495" s="280"/>
      <c r="S495" s="280"/>
      <c r="T495" s="280"/>
      <c r="U495" s="280"/>
      <c r="V495" s="280"/>
      <c r="W495" s="280"/>
      <c r="X495" s="280"/>
      <c r="Y495" s="280"/>
      <c r="Z495" s="280"/>
      <c r="AA495" s="280"/>
      <c r="AB495" s="280"/>
      <c r="AC495" s="280"/>
      <c r="AD495" s="280"/>
      <c r="AE495" s="280"/>
    </row>
    <row r="496" spans="1:31" ht="12" customHeight="1" x14ac:dyDescent="0.25">
      <c r="A496" s="280"/>
      <c r="B496" s="280"/>
      <c r="C496" s="507"/>
      <c r="D496" s="507"/>
      <c r="E496" s="507"/>
      <c r="F496" s="507"/>
      <c r="G496" s="507"/>
      <c r="H496" s="280"/>
      <c r="I496" s="280"/>
      <c r="J496" s="280"/>
      <c r="K496" s="280"/>
      <c r="L496" s="280"/>
      <c r="M496" s="280"/>
      <c r="N496" s="280"/>
      <c r="O496" s="280"/>
      <c r="P496" s="280"/>
      <c r="Q496" s="280"/>
      <c r="R496" s="280"/>
      <c r="S496" s="280"/>
      <c r="T496" s="280"/>
      <c r="U496" s="280"/>
      <c r="V496" s="280"/>
      <c r="W496" s="280"/>
      <c r="X496" s="280"/>
      <c r="Y496" s="280"/>
      <c r="Z496" s="280"/>
      <c r="AA496" s="280"/>
      <c r="AB496" s="280"/>
      <c r="AC496" s="280"/>
      <c r="AD496" s="280"/>
      <c r="AE496" s="280"/>
    </row>
    <row r="497" spans="1:31" ht="12" customHeight="1" x14ac:dyDescent="0.25">
      <c r="A497" s="280"/>
      <c r="B497" s="280"/>
      <c r="C497" s="507"/>
      <c r="D497" s="507"/>
      <c r="E497" s="507"/>
      <c r="F497" s="507"/>
      <c r="G497" s="507"/>
      <c r="H497" s="280"/>
      <c r="I497" s="280"/>
      <c r="J497" s="280"/>
      <c r="K497" s="280"/>
      <c r="L497" s="280"/>
      <c r="M497" s="280"/>
      <c r="N497" s="280"/>
      <c r="O497" s="280"/>
      <c r="P497" s="280"/>
      <c r="Q497" s="280"/>
      <c r="R497" s="280"/>
      <c r="S497" s="280"/>
      <c r="T497" s="280"/>
      <c r="U497" s="280"/>
      <c r="V497" s="280"/>
      <c r="W497" s="280"/>
      <c r="X497" s="280"/>
      <c r="Y497" s="280"/>
      <c r="Z497" s="280"/>
      <c r="AA497" s="280"/>
      <c r="AB497" s="280"/>
      <c r="AC497" s="280"/>
      <c r="AD497" s="280"/>
      <c r="AE497" s="280"/>
    </row>
    <row r="498" spans="1:31" ht="12" customHeight="1" x14ac:dyDescent="0.25">
      <c r="A498" s="280"/>
      <c r="B498" s="280"/>
      <c r="C498" s="507"/>
      <c r="D498" s="507"/>
      <c r="E498" s="507"/>
      <c r="F498" s="507"/>
      <c r="G498" s="507"/>
      <c r="H498" s="280"/>
      <c r="I498" s="280"/>
      <c r="J498" s="280"/>
      <c r="K498" s="280"/>
      <c r="L498" s="280"/>
      <c r="M498" s="280"/>
      <c r="N498" s="280"/>
      <c r="O498" s="280"/>
      <c r="P498" s="280"/>
      <c r="Q498" s="280"/>
      <c r="R498" s="280"/>
      <c r="S498" s="280"/>
      <c r="T498" s="280"/>
      <c r="U498" s="280"/>
      <c r="V498" s="280"/>
      <c r="W498" s="280"/>
      <c r="X498" s="280"/>
      <c r="Y498" s="280"/>
      <c r="Z498" s="280"/>
      <c r="AA498" s="280"/>
      <c r="AB498" s="280"/>
      <c r="AC498" s="280"/>
      <c r="AD498" s="280"/>
      <c r="AE498" s="280"/>
    </row>
    <row r="499" spans="1:31" ht="12" customHeight="1" x14ac:dyDescent="0.25">
      <c r="A499" s="280"/>
      <c r="B499" s="280"/>
      <c r="C499" s="507"/>
      <c r="D499" s="507"/>
      <c r="E499" s="507"/>
      <c r="F499" s="507"/>
      <c r="G499" s="507"/>
      <c r="H499" s="280"/>
      <c r="I499" s="280"/>
      <c r="J499" s="280"/>
      <c r="K499" s="280"/>
      <c r="L499" s="280"/>
      <c r="M499" s="280"/>
      <c r="N499" s="280"/>
      <c r="O499" s="280"/>
      <c r="P499" s="280"/>
      <c r="Q499" s="280"/>
      <c r="R499" s="280"/>
      <c r="S499" s="280"/>
      <c r="T499" s="280"/>
      <c r="U499" s="280"/>
      <c r="V499" s="280"/>
      <c r="W499" s="280"/>
      <c r="X499" s="280"/>
      <c r="Y499" s="280"/>
      <c r="Z499" s="280"/>
      <c r="AA499" s="280"/>
      <c r="AB499" s="280"/>
      <c r="AC499" s="280"/>
      <c r="AD499" s="280"/>
      <c r="AE499" s="280"/>
    </row>
    <row r="500" spans="1:31" ht="12" customHeight="1" x14ac:dyDescent="0.25">
      <c r="A500" s="280"/>
      <c r="B500" s="280"/>
      <c r="C500" s="507"/>
      <c r="D500" s="507"/>
      <c r="E500" s="507"/>
      <c r="F500" s="507"/>
      <c r="G500" s="507"/>
      <c r="H500" s="280"/>
      <c r="I500" s="280"/>
      <c r="J500" s="280"/>
      <c r="K500" s="280"/>
      <c r="L500" s="280"/>
      <c r="M500" s="280"/>
      <c r="N500" s="280"/>
      <c r="O500" s="280"/>
      <c r="P500" s="280"/>
      <c r="Q500" s="280"/>
      <c r="R500" s="280"/>
      <c r="S500" s="280"/>
      <c r="T500" s="280"/>
      <c r="U500" s="280"/>
      <c r="V500" s="280"/>
      <c r="W500" s="280"/>
      <c r="X500" s="280"/>
      <c r="Y500" s="280"/>
      <c r="Z500" s="280"/>
      <c r="AA500" s="280"/>
      <c r="AB500" s="280"/>
      <c r="AC500" s="280"/>
      <c r="AD500" s="280"/>
      <c r="AE500" s="280"/>
    </row>
    <row r="501" spans="1:31" ht="12" customHeight="1" x14ac:dyDescent="0.25">
      <c r="A501" s="280"/>
      <c r="B501" s="280"/>
      <c r="C501" s="507"/>
      <c r="D501" s="507"/>
      <c r="E501" s="507"/>
      <c r="F501" s="507"/>
      <c r="G501" s="507"/>
      <c r="H501" s="280"/>
      <c r="I501" s="280"/>
      <c r="J501" s="280"/>
      <c r="K501" s="280"/>
      <c r="L501" s="280"/>
      <c r="M501" s="280"/>
      <c r="N501" s="280"/>
      <c r="O501" s="280"/>
      <c r="P501" s="280"/>
      <c r="Q501" s="280"/>
      <c r="R501" s="280"/>
      <c r="S501" s="280"/>
      <c r="T501" s="280"/>
      <c r="U501" s="280"/>
      <c r="V501" s="280"/>
      <c r="W501" s="280"/>
      <c r="X501" s="280"/>
      <c r="Y501" s="280"/>
      <c r="Z501" s="280"/>
      <c r="AA501" s="280"/>
      <c r="AB501" s="280"/>
      <c r="AC501" s="280"/>
      <c r="AD501" s="280"/>
      <c r="AE501" s="280"/>
    </row>
    <row r="502" spans="1:31" ht="12" customHeight="1" x14ac:dyDescent="0.25">
      <c r="A502" s="280"/>
      <c r="B502" s="280"/>
      <c r="C502" s="507"/>
      <c r="D502" s="507"/>
      <c r="E502" s="507"/>
      <c r="F502" s="507"/>
      <c r="G502" s="507"/>
      <c r="H502" s="280"/>
      <c r="I502" s="280"/>
      <c r="J502" s="280"/>
      <c r="K502" s="280"/>
      <c r="L502" s="280"/>
      <c r="M502" s="280"/>
      <c r="N502" s="280"/>
      <c r="O502" s="280"/>
      <c r="P502" s="280"/>
      <c r="Q502" s="280"/>
      <c r="R502" s="280"/>
      <c r="S502" s="280"/>
      <c r="T502" s="280"/>
      <c r="U502" s="280"/>
      <c r="V502" s="280"/>
      <c r="W502" s="280"/>
      <c r="X502" s="280"/>
      <c r="Y502" s="280"/>
      <c r="Z502" s="280"/>
      <c r="AA502" s="280"/>
      <c r="AB502" s="280"/>
      <c r="AC502" s="280"/>
      <c r="AD502" s="280"/>
      <c r="AE502" s="280"/>
    </row>
    <row r="503" spans="1:31" ht="12" customHeight="1" x14ac:dyDescent="0.25">
      <c r="A503" s="280"/>
      <c r="B503" s="280"/>
      <c r="C503" s="507"/>
      <c r="D503" s="507"/>
      <c r="E503" s="507"/>
      <c r="F503" s="507"/>
      <c r="G503" s="507"/>
      <c r="H503" s="280"/>
      <c r="I503" s="280"/>
      <c r="J503" s="280"/>
      <c r="K503" s="280"/>
      <c r="L503" s="280"/>
      <c r="M503" s="280"/>
      <c r="N503" s="280"/>
      <c r="O503" s="280"/>
      <c r="P503" s="280"/>
      <c r="Q503" s="280"/>
      <c r="R503" s="280"/>
      <c r="S503" s="280"/>
      <c r="T503" s="280"/>
      <c r="U503" s="280"/>
      <c r="V503" s="280"/>
      <c r="W503" s="280"/>
      <c r="X503" s="280"/>
      <c r="Y503" s="280"/>
      <c r="Z503" s="280"/>
      <c r="AA503" s="280"/>
      <c r="AB503" s="280"/>
      <c r="AC503" s="280"/>
      <c r="AD503" s="280"/>
      <c r="AE503" s="280"/>
    </row>
    <row r="504" spans="1:31" ht="12" customHeight="1" x14ac:dyDescent="0.25">
      <c r="A504" s="280"/>
      <c r="B504" s="280"/>
      <c r="C504" s="507"/>
      <c r="D504" s="507"/>
      <c r="E504" s="507"/>
      <c r="F504" s="507"/>
      <c r="G504" s="507"/>
      <c r="H504" s="280"/>
      <c r="I504" s="280"/>
      <c r="J504" s="280"/>
      <c r="K504" s="280"/>
      <c r="L504" s="280"/>
      <c r="M504" s="280"/>
      <c r="N504" s="280"/>
      <c r="O504" s="280"/>
      <c r="P504" s="280"/>
      <c r="Q504" s="280"/>
      <c r="R504" s="280"/>
      <c r="S504" s="280"/>
      <c r="T504" s="280"/>
      <c r="U504" s="280"/>
      <c r="V504" s="280"/>
      <c r="W504" s="280"/>
      <c r="X504" s="280"/>
      <c r="Y504" s="280"/>
      <c r="Z504" s="280"/>
      <c r="AA504" s="280"/>
      <c r="AB504" s="280"/>
      <c r="AC504" s="280"/>
      <c r="AD504" s="280"/>
      <c r="AE504" s="280"/>
    </row>
    <row r="505" spans="1:31" ht="12" customHeight="1" x14ac:dyDescent="0.25">
      <c r="A505" s="280"/>
      <c r="B505" s="280"/>
      <c r="C505" s="507"/>
      <c r="D505" s="507"/>
      <c r="E505" s="507"/>
      <c r="F505" s="507"/>
      <c r="G505" s="507"/>
      <c r="H505" s="280"/>
      <c r="I505" s="280"/>
      <c r="J505" s="280"/>
      <c r="K505" s="280"/>
      <c r="L505" s="280"/>
      <c r="M505" s="280"/>
      <c r="N505" s="280"/>
      <c r="O505" s="280"/>
      <c r="P505" s="280"/>
      <c r="Q505" s="280"/>
      <c r="R505" s="280"/>
      <c r="S505" s="280"/>
      <c r="T505" s="280"/>
      <c r="U505" s="280"/>
      <c r="V505" s="280"/>
      <c r="W505" s="280"/>
      <c r="X505" s="280"/>
      <c r="Y505" s="280"/>
      <c r="Z505" s="280"/>
      <c r="AA505" s="280"/>
      <c r="AB505" s="280"/>
      <c r="AC505" s="280"/>
      <c r="AD505" s="280"/>
      <c r="AE505" s="280"/>
    </row>
    <row r="506" spans="1:31" ht="12" customHeight="1" x14ac:dyDescent="0.25">
      <c r="A506" s="280"/>
      <c r="B506" s="280"/>
      <c r="C506" s="507"/>
      <c r="D506" s="507"/>
      <c r="E506" s="507"/>
      <c r="F506" s="507"/>
      <c r="G506" s="507"/>
      <c r="H506" s="280"/>
      <c r="I506" s="280"/>
      <c r="J506" s="280"/>
      <c r="K506" s="280"/>
      <c r="L506" s="280"/>
      <c r="M506" s="280"/>
      <c r="N506" s="280"/>
      <c r="O506" s="280"/>
      <c r="P506" s="280"/>
      <c r="Q506" s="280"/>
      <c r="R506" s="280"/>
      <c r="S506" s="280"/>
      <c r="T506" s="280"/>
      <c r="U506" s="280"/>
      <c r="V506" s="280"/>
      <c r="W506" s="280"/>
      <c r="X506" s="280"/>
      <c r="Y506" s="280"/>
      <c r="Z506" s="280"/>
      <c r="AA506" s="280"/>
      <c r="AB506" s="280"/>
      <c r="AC506" s="280"/>
      <c r="AD506" s="280"/>
      <c r="AE506" s="280"/>
    </row>
    <row r="507" spans="1:31" ht="12" customHeight="1" x14ac:dyDescent="0.25">
      <c r="A507" s="280"/>
      <c r="B507" s="280"/>
      <c r="C507" s="507"/>
      <c r="D507" s="507"/>
      <c r="E507" s="507"/>
      <c r="F507" s="507"/>
      <c r="G507" s="507"/>
      <c r="H507" s="280"/>
      <c r="I507" s="280"/>
      <c r="J507" s="280"/>
      <c r="K507" s="280"/>
      <c r="L507" s="280"/>
      <c r="M507" s="280"/>
      <c r="N507" s="280"/>
      <c r="O507" s="280"/>
      <c r="P507" s="280"/>
      <c r="Q507" s="280"/>
      <c r="R507" s="280"/>
      <c r="S507" s="280"/>
      <c r="T507" s="280"/>
      <c r="U507" s="280"/>
      <c r="V507" s="280"/>
      <c r="W507" s="280"/>
      <c r="X507" s="280"/>
      <c r="Y507" s="280"/>
      <c r="Z507" s="280"/>
      <c r="AA507" s="280"/>
      <c r="AB507" s="280"/>
      <c r="AC507" s="280"/>
      <c r="AD507" s="280"/>
      <c r="AE507" s="280"/>
    </row>
    <row r="508" spans="1:31" ht="12" customHeight="1" x14ac:dyDescent="0.25">
      <c r="A508" s="280"/>
      <c r="B508" s="280"/>
      <c r="C508" s="507"/>
      <c r="D508" s="507"/>
      <c r="E508" s="507"/>
      <c r="F508" s="507"/>
      <c r="G508" s="507"/>
      <c r="H508" s="280"/>
      <c r="I508" s="280"/>
      <c r="J508" s="280"/>
      <c r="K508" s="280"/>
      <c r="L508" s="280"/>
      <c r="M508" s="280"/>
      <c r="N508" s="280"/>
      <c r="O508" s="280"/>
      <c r="P508" s="280"/>
      <c r="Q508" s="280"/>
      <c r="R508" s="280"/>
      <c r="S508" s="280"/>
      <c r="T508" s="280"/>
      <c r="U508" s="280"/>
      <c r="V508" s="280"/>
      <c r="W508" s="280"/>
      <c r="X508" s="280"/>
      <c r="Y508" s="280"/>
      <c r="Z508" s="280"/>
      <c r="AA508" s="280"/>
      <c r="AB508" s="280"/>
      <c r="AC508" s="280"/>
      <c r="AD508" s="280"/>
      <c r="AE508" s="280"/>
    </row>
    <row r="509" spans="1:31" ht="12" customHeight="1" x14ac:dyDescent="0.25">
      <c r="A509" s="280"/>
      <c r="B509" s="280"/>
      <c r="C509" s="507"/>
      <c r="D509" s="507"/>
      <c r="E509" s="507"/>
      <c r="F509" s="507"/>
      <c r="G509" s="507"/>
      <c r="H509" s="280"/>
      <c r="I509" s="280"/>
      <c r="J509" s="280"/>
      <c r="K509" s="280"/>
      <c r="L509" s="280"/>
      <c r="M509" s="280"/>
      <c r="N509" s="280"/>
      <c r="O509" s="280"/>
      <c r="P509" s="280"/>
      <c r="Q509" s="280"/>
      <c r="R509" s="280"/>
      <c r="S509" s="280"/>
      <c r="T509" s="280"/>
      <c r="U509" s="280"/>
      <c r="V509" s="280"/>
      <c r="W509" s="280"/>
      <c r="X509" s="280"/>
      <c r="Y509" s="280"/>
      <c r="Z509" s="280"/>
      <c r="AA509" s="280"/>
      <c r="AB509" s="280"/>
      <c r="AC509" s="280"/>
      <c r="AD509" s="280"/>
      <c r="AE509" s="280"/>
    </row>
    <row r="510" spans="1:31" ht="12" customHeight="1" x14ac:dyDescent="0.25">
      <c r="A510" s="280"/>
      <c r="B510" s="280"/>
      <c r="C510" s="507"/>
      <c r="D510" s="507"/>
      <c r="E510" s="507"/>
      <c r="F510" s="507"/>
      <c r="G510" s="507"/>
      <c r="H510" s="280"/>
      <c r="I510" s="280"/>
      <c r="J510" s="280"/>
      <c r="K510" s="280"/>
      <c r="L510" s="280"/>
      <c r="M510" s="280"/>
      <c r="N510" s="280"/>
      <c r="O510" s="280"/>
      <c r="P510" s="280"/>
      <c r="Q510" s="280"/>
      <c r="R510" s="280"/>
      <c r="S510" s="280"/>
      <c r="T510" s="280"/>
      <c r="U510" s="280"/>
      <c r="V510" s="280"/>
      <c r="W510" s="280"/>
      <c r="X510" s="280"/>
      <c r="Y510" s="280"/>
      <c r="Z510" s="280"/>
      <c r="AA510" s="280"/>
      <c r="AB510" s="280"/>
      <c r="AC510" s="280"/>
      <c r="AD510" s="280"/>
      <c r="AE510" s="280"/>
    </row>
    <row r="511" spans="1:31" ht="12" customHeight="1" x14ac:dyDescent="0.25">
      <c r="A511" s="280"/>
      <c r="B511" s="280"/>
      <c r="C511" s="507"/>
      <c r="D511" s="507"/>
      <c r="E511" s="507"/>
      <c r="F511" s="507"/>
      <c r="G511" s="507"/>
      <c r="H511" s="280"/>
      <c r="I511" s="280"/>
      <c r="J511" s="280"/>
      <c r="K511" s="280"/>
      <c r="L511" s="280"/>
      <c r="M511" s="280"/>
      <c r="N511" s="280"/>
      <c r="O511" s="280"/>
      <c r="P511" s="280"/>
      <c r="Q511" s="280"/>
      <c r="R511" s="280"/>
      <c r="S511" s="280"/>
      <c r="T511" s="280"/>
      <c r="U511" s="280"/>
      <c r="V511" s="280"/>
      <c r="W511" s="280"/>
      <c r="X511" s="280"/>
      <c r="Y511" s="280"/>
      <c r="Z511" s="280"/>
      <c r="AA511" s="280"/>
      <c r="AB511" s="280"/>
      <c r="AC511" s="280"/>
      <c r="AD511" s="280"/>
      <c r="AE511" s="280"/>
    </row>
    <row r="512" spans="1:31" ht="12" customHeight="1" x14ac:dyDescent="0.25">
      <c r="A512" s="280"/>
      <c r="B512" s="280"/>
      <c r="C512" s="507"/>
      <c r="D512" s="507"/>
      <c r="E512" s="507"/>
      <c r="F512" s="507"/>
      <c r="G512" s="507"/>
      <c r="H512" s="280"/>
      <c r="I512" s="280"/>
      <c r="J512" s="280"/>
      <c r="K512" s="280"/>
      <c r="L512" s="280"/>
      <c r="M512" s="280"/>
      <c r="N512" s="280"/>
      <c r="O512" s="280"/>
      <c r="P512" s="280"/>
      <c r="Q512" s="280"/>
      <c r="R512" s="280"/>
      <c r="S512" s="280"/>
      <c r="T512" s="280"/>
      <c r="U512" s="280"/>
      <c r="V512" s="280"/>
      <c r="W512" s="280"/>
      <c r="X512" s="280"/>
      <c r="Y512" s="280"/>
      <c r="Z512" s="280"/>
      <c r="AA512" s="280"/>
      <c r="AB512" s="280"/>
      <c r="AC512" s="280"/>
      <c r="AD512" s="280"/>
      <c r="AE512" s="280"/>
    </row>
    <row r="513" spans="1:31" ht="12" customHeight="1" x14ac:dyDescent="0.25">
      <c r="A513" s="280"/>
      <c r="B513" s="280"/>
      <c r="C513" s="507"/>
      <c r="D513" s="507"/>
      <c r="E513" s="507"/>
      <c r="F513" s="507"/>
      <c r="G513" s="507"/>
      <c r="H513" s="280"/>
      <c r="I513" s="280"/>
      <c r="J513" s="280"/>
      <c r="K513" s="280"/>
      <c r="L513" s="280"/>
      <c r="M513" s="280"/>
      <c r="N513" s="280"/>
      <c r="O513" s="280"/>
      <c r="P513" s="280"/>
      <c r="Q513" s="280"/>
      <c r="R513" s="280"/>
      <c r="S513" s="280"/>
      <c r="T513" s="280"/>
      <c r="U513" s="280"/>
      <c r="V513" s="280"/>
      <c r="W513" s="280"/>
      <c r="X513" s="280"/>
      <c r="Y513" s="280"/>
      <c r="Z513" s="280"/>
      <c r="AA513" s="280"/>
      <c r="AB513" s="280"/>
      <c r="AC513" s="280"/>
      <c r="AD513" s="280"/>
      <c r="AE513" s="280"/>
    </row>
    <row r="514" spans="1:31" ht="12" customHeight="1" x14ac:dyDescent="0.25">
      <c r="A514" s="280"/>
      <c r="B514" s="280"/>
      <c r="C514" s="507"/>
      <c r="D514" s="507"/>
      <c r="E514" s="507"/>
      <c r="F514" s="507"/>
      <c r="G514" s="507"/>
      <c r="H514" s="280"/>
      <c r="I514" s="280"/>
      <c r="J514" s="280"/>
      <c r="K514" s="280"/>
      <c r="L514" s="280"/>
      <c r="M514" s="280"/>
      <c r="N514" s="280"/>
      <c r="O514" s="280"/>
      <c r="P514" s="280"/>
      <c r="Q514" s="280"/>
      <c r="R514" s="280"/>
      <c r="S514" s="280"/>
      <c r="T514" s="280"/>
      <c r="U514" s="280"/>
      <c r="V514" s="280"/>
      <c r="W514" s="280"/>
      <c r="X514" s="280"/>
      <c r="Y514" s="280"/>
      <c r="Z514" s="280"/>
      <c r="AA514" s="280"/>
      <c r="AB514" s="280"/>
      <c r="AC514" s="280"/>
      <c r="AD514" s="280"/>
      <c r="AE514" s="280"/>
    </row>
    <row r="515" spans="1:31" ht="12" customHeight="1" x14ac:dyDescent="0.25">
      <c r="A515" s="280"/>
      <c r="B515" s="280"/>
      <c r="C515" s="507"/>
      <c r="D515" s="507"/>
      <c r="E515" s="507"/>
      <c r="F515" s="507"/>
      <c r="G515" s="507"/>
      <c r="H515" s="280"/>
      <c r="I515" s="280"/>
      <c r="J515" s="280"/>
      <c r="K515" s="280"/>
      <c r="L515" s="280"/>
      <c r="M515" s="280"/>
      <c r="N515" s="280"/>
      <c r="O515" s="280"/>
      <c r="P515" s="280"/>
      <c r="Q515" s="280"/>
      <c r="R515" s="280"/>
      <c r="S515" s="280"/>
      <c r="T515" s="280"/>
      <c r="U515" s="280"/>
      <c r="V515" s="280"/>
      <c r="W515" s="280"/>
      <c r="X515" s="280"/>
      <c r="Y515" s="280"/>
      <c r="Z515" s="280"/>
      <c r="AA515" s="280"/>
      <c r="AB515" s="280"/>
      <c r="AC515" s="280"/>
      <c r="AD515" s="280"/>
      <c r="AE515" s="280"/>
    </row>
    <row r="516" spans="1:31" ht="12" customHeight="1" x14ac:dyDescent="0.25">
      <c r="A516" s="280"/>
      <c r="B516" s="280"/>
      <c r="C516" s="507"/>
      <c r="D516" s="507"/>
      <c r="E516" s="507"/>
      <c r="F516" s="507"/>
      <c r="G516" s="507"/>
      <c r="H516" s="280"/>
      <c r="I516" s="280"/>
      <c r="J516" s="280"/>
      <c r="K516" s="280"/>
      <c r="L516" s="280"/>
      <c r="M516" s="280"/>
      <c r="N516" s="280"/>
      <c r="O516" s="280"/>
      <c r="P516" s="280"/>
      <c r="Q516" s="280"/>
      <c r="R516" s="280"/>
      <c r="S516" s="280"/>
      <c r="T516" s="280"/>
      <c r="U516" s="280"/>
      <c r="V516" s="280"/>
      <c r="W516" s="280"/>
      <c r="X516" s="280"/>
      <c r="Y516" s="280"/>
      <c r="Z516" s="280"/>
      <c r="AA516" s="280"/>
      <c r="AB516" s="280"/>
      <c r="AC516" s="280"/>
      <c r="AD516" s="280"/>
      <c r="AE516" s="280"/>
    </row>
    <row r="517" spans="1:31" ht="12" customHeight="1" x14ac:dyDescent="0.25">
      <c r="A517" s="280"/>
      <c r="B517" s="280"/>
      <c r="C517" s="507"/>
      <c r="D517" s="507"/>
      <c r="E517" s="507"/>
      <c r="F517" s="507"/>
      <c r="G517" s="507"/>
      <c r="H517" s="280"/>
      <c r="I517" s="280"/>
      <c r="J517" s="280"/>
      <c r="K517" s="280"/>
      <c r="L517" s="280"/>
      <c r="M517" s="280"/>
      <c r="N517" s="280"/>
      <c r="O517" s="280"/>
      <c r="P517" s="280"/>
      <c r="Q517" s="280"/>
      <c r="R517" s="280"/>
      <c r="S517" s="280"/>
      <c r="T517" s="280"/>
      <c r="U517" s="280"/>
      <c r="V517" s="280"/>
      <c r="W517" s="280"/>
      <c r="X517" s="280"/>
      <c r="Y517" s="280"/>
      <c r="Z517" s="280"/>
      <c r="AA517" s="280"/>
      <c r="AB517" s="280"/>
      <c r="AC517" s="280"/>
      <c r="AD517" s="280"/>
      <c r="AE517" s="280"/>
    </row>
    <row r="518" spans="1:31" ht="12" customHeight="1" x14ac:dyDescent="0.25">
      <c r="A518" s="280"/>
      <c r="B518" s="280"/>
      <c r="C518" s="507"/>
      <c r="D518" s="507"/>
      <c r="E518" s="507"/>
      <c r="F518" s="507"/>
      <c r="G518" s="507"/>
      <c r="H518" s="280"/>
      <c r="I518" s="280"/>
      <c r="J518" s="280"/>
      <c r="K518" s="280"/>
      <c r="L518" s="280"/>
      <c r="M518" s="280"/>
      <c r="N518" s="280"/>
      <c r="O518" s="280"/>
      <c r="P518" s="280"/>
      <c r="Q518" s="280"/>
      <c r="R518" s="280"/>
      <c r="S518" s="280"/>
      <c r="T518" s="280"/>
      <c r="U518" s="280"/>
      <c r="V518" s="280"/>
      <c r="W518" s="280"/>
      <c r="X518" s="280"/>
      <c r="Y518" s="280"/>
      <c r="Z518" s="280"/>
      <c r="AA518" s="280"/>
      <c r="AB518" s="280"/>
      <c r="AC518" s="280"/>
      <c r="AD518" s="280"/>
      <c r="AE518" s="280"/>
    </row>
    <row r="519" spans="1:31" ht="12" customHeight="1" x14ac:dyDescent="0.25">
      <c r="A519" s="280"/>
      <c r="B519" s="280"/>
      <c r="C519" s="507"/>
      <c r="D519" s="507"/>
      <c r="E519" s="507"/>
      <c r="F519" s="507"/>
      <c r="G519" s="507"/>
      <c r="H519" s="280"/>
      <c r="I519" s="280"/>
      <c r="J519" s="280"/>
      <c r="K519" s="280"/>
      <c r="L519" s="280"/>
      <c r="M519" s="280"/>
      <c r="N519" s="280"/>
      <c r="O519" s="280"/>
      <c r="P519" s="280"/>
      <c r="Q519" s="280"/>
      <c r="R519" s="280"/>
      <c r="S519" s="280"/>
      <c r="T519" s="280"/>
      <c r="U519" s="280"/>
      <c r="V519" s="280"/>
      <c r="W519" s="280"/>
      <c r="X519" s="280"/>
      <c r="Y519" s="280"/>
      <c r="Z519" s="280"/>
      <c r="AA519" s="280"/>
      <c r="AB519" s="280"/>
      <c r="AC519" s="280"/>
      <c r="AD519" s="280"/>
      <c r="AE519" s="280"/>
    </row>
    <row r="520" spans="1:31" ht="12" customHeight="1" x14ac:dyDescent="0.25">
      <c r="A520" s="280"/>
      <c r="B520" s="280"/>
      <c r="C520" s="507"/>
      <c r="D520" s="507"/>
      <c r="E520" s="507"/>
      <c r="F520" s="507"/>
      <c r="G520" s="507"/>
      <c r="H520" s="280"/>
      <c r="I520" s="280"/>
      <c r="J520" s="280"/>
      <c r="K520" s="280"/>
      <c r="L520" s="280"/>
      <c r="M520" s="280"/>
      <c r="N520" s="280"/>
      <c r="O520" s="280"/>
      <c r="P520" s="280"/>
      <c r="Q520" s="280"/>
      <c r="R520" s="280"/>
      <c r="S520" s="280"/>
      <c r="T520" s="280"/>
      <c r="U520" s="280"/>
      <c r="V520" s="280"/>
      <c r="W520" s="280"/>
      <c r="X520" s="280"/>
      <c r="Y520" s="280"/>
      <c r="Z520" s="280"/>
      <c r="AA520" s="280"/>
      <c r="AB520" s="280"/>
      <c r="AC520" s="280"/>
      <c r="AD520" s="280"/>
      <c r="AE520" s="280"/>
    </row>
    <row r="521" spans="1:31" ht="12" customHeight="1" x14ac:dyDescent="0.25">
      <c r="A521" s="280"/>
      <c r="B521" s="280"/>
      <c r="C521" s="507"/>
      <c r="D521" s="507"/>
      <c r="E521" s="507"/>
      <c r="F521" s="507"/>
      <c r="G521" s="507"/>
      <c r="H521" s="280"/>
      <c r="I521" s="280"/>
      <c r="J521" s="280"/>
      <c r="K521" s="280"/>
      <c r="L521" s="280"/>
      <c r="M521" s="280"/>
      <c r="N521" s="280"/>
      <c r="O521" s="280"/>
      <c r="P521" s="280"/>
      <c r="Q521" s="280"/>
      <c r="R521" s="280"/>
      <c r="S521" s="280"/>
      <c r="T521" s="280"/>
      <c r="U521" s="280"/>
      <c r="V521" s="280"/>
      <c r="W521" s="280"/>
      <c r="X521" s="280"/>
      <c r="Y521" s="280"/>
      <c r="Z521" s="280"/>
      <c r="AA521" s="280"/>
      <c r="AB521" s="280"/>
      <c r="AC521" s="280"/>
      <c r="AD521" s="280"/>
      <c r="AE521" s="280"/>
    </row>
    <row r="522" spans="1:31" ht="12" customHeight="1" x14ac:dyDescent="0.25">
      <c r="A522" s="280"/>
      <c r="B522" s="280"/>
      <c r="C522" s="507"/>
      <c r="D522" s="507"/>
      <c r="E522" s="507"/>
      <c r="F522" s="507"/>
      <c r="G522" s="507"/>
      <c r="H522" s="280"/>
      <c r="I522" s="280"/>
      <c r="J522" s="280"/>
      <c r="K522" s="280"/>
      <c r="L522" s="280"/>
      <c r="M522" s="280"/>
      <c r="N522" s="280"/>
      <c r="O522" s="280"/>
      <c r="P522" s="280"/>
      <c r="Q522" s="280"/>
      <c r="R522" s="280"/>
      <c r="S522" s="280"/>
      <c r="T522" s="280"/>
      <c r="U522" s="280"/>
      <c r="V522" s="280"/>
      <c r="W522" s="280"/>
      <c r="X522" s="280"/>
      <c r="Y522" s="280"/>
      <c r="Z522" s="280"/>
      <c r="AA522" s="280"/>
      <c r="AB522" s="280"/>
      <c r="AC522" s="280"/>
      <c r="AD522" s="280"/>
      <c r="AE522" s="280"/>
    </row>
    <row r="523" spans="1:31" ht="12" customHeight="1" x14ac:dyDescent="0.25">
      <c r="A523" s="280"/>
      <c r="B523" s="280"/>
      <c r="C523" s="507"/>
      <c r="D523" s="507"/>
      <c r="E523" s="507"/>
      <c r="F523" s="507"/>
      <c r="G523" s="507"/>
      <c r="H523" s="280"/>
      <c r="I523" s="280"/>
      <c r="J523" s="280"/>
      <c r="K523" s="280"/>
      <c r="L523" s="280"/>
      <c r="M523" s="280"/>
      <c r="N523" s="280"/>
      <c r="O523" s="280"/>
      <c r="P523" s="280"/>
      <c r="Q523" s="280"/>
      <c r="R523" s="280"/>
      <c r="S523" s="280"/>
      <c r="T523" s="280"/>
      <c r="U523" s="280"/>
      <c r="V523" s="280"/>
      <c r="W523" s="280"/>
      <c r="X523" s="280"/>
      <c r="Y523" s="280"/>
      <c r="Z523" s="280"/>
      <c r="AA523" s="280"/>
      <c r="AB523" s="280"/>
      <c r="AC523" s="280"/>
      <c r="AD523" s="280"/>
      <c r="AE523" s="280"/>
    </row>
    <row r="524" spans="1:31" ht="12" customHeight="1" x14ac:dyDescent="0.25">
      <c r="A524" s="280"/>
      <c r="B524" s="280"/>
      <c r="C524" s="507"/>
      <c r="D524" s="507"/>
      <c r="E524" s="507"/>
      <c r="F524" s="507"/>
      <c r="G524" s="507"/>
      <c r="H524" s="280"/>
      <c r="I524" s="280"/>
      <c r="J524" s="280"/>
      <c r="K524" s="280"/>
      <c r="L524" s="280"/>
      <c r="M524" s="280"/>
      <c r="N524" s="280"/>
      <c r="O524" s="280"/>
      <c r="P524" s="280"/>
      <c r="Q524" s="280"/>
      <c r="R524" s="280"/>
      <c r="S524" s="280"/>
      <c r="T524" s="280"/>
      <c r="U524" s="280"/>
      <c r="V524" s="280"/>
      <c r="W524" s="280"/>
      <c r="X524" s="280"/>
      <c r="Y524" s="280"/>
      <c r="Z524" s="280"/>
      <c r="AA524" s="280"/>
      <c r="AB524" s="280"/>
      <c r="AC524" s="280"/>
      <c r="AD524" s="280"/>
      <c r="AE524" s="280"/>
    </row>
    <row r="525" spans="1:31" ht="12" customHeight="1" x14ac:dyDescent="0.25">
      <c r="A525" s="280"/>
      <c r="B525" s="280"/>
      <c r="C525" s="507"/>
      <c r="D525" s="507"/>
      <c r="E525" s="507"/>
      <c r="F525" s="507"/>
      <c r="G525" s="507"/>
      <c r="H525" s="280"/>
      <c r="I525" s="280"/>
      <c r="J525" s="280"/>
      <c r="K525" s="280"/>
      <c r="L525" s="280"/>
      <c r="M525" s="280"/>
      <c r="N525" s="280"/>
      <c r="O525" s="280"/>
      <c r="P525" s="280"/>
      <c r="Q525" s="280"/>
      <c r="R525" s="280"/>
      <c r="S525" s="280"/>
      <c r="T525" s="280"/>
      <c r="U525" s="280"/>
      <c r="V525" s="280"/>
      <c r="W525" s="280"/>
      <c r="X525" s="280"/>
      <c r="Y525" s="280"/>
      <c r="Z525" s="280"/>
      <c r="AA525" s="280"/>
      <c r="AB525" s="280"/>
      <c r="AC525" s="280"/>
      <c r="AD525" s="280"/>
      <c r="AE525" s="280"/>
    </row>
    <row r="526" spans="1:31" ht="12" customHeight="1" x14ac:dyDescent="0.25">
      <c r="A526" s="280"/>
      <c r="B526" s="280"/>
      <c r="C526" s="507"/>
      <c r="D526" s="507"/>
      <c r="E526" s="507"/>
      <c r="F526" s="507"/>
      <c r="G526" s="507"/>
      <c r="H526" s="280"/>
      <c r="I526" s="280"/>
      <c r="J526" s="280"/>
      <c r="K526" s="280"/>
      <c r="L526" s="280"/>
      <c r="M526" s="280"/>
      <c r="N526" s="280"/>
      <c r="O526" s="280"/>
      <c r="P526" s="280"/>
      <c r="Q526" s="280"/>
      <c r="R526" s="280"/>
      <c r="S526" s="280"/>
      <c r="T526" s="280"/>
      <c r="U526" s="280"/>
      <c r="V526" s="280"/>
      <c r="W526" s="280"/>
      <c r="X526" s="280"/>
      <c r="Y526" s="280"/>
      <c r="Z526" s="280"/>
      <c r="AA526" s="280"/>
      <c r="AB526" s="280"/>
      <c r="AC526" s="280"/>
      <c r="AD526" s="280"/>
      <c r="AE526" s="280"/>
    </row>
    <row r="527" spans="1:31" ht="12" customHeight="1" x14ac:dyDescent="0.25">
      <c r="A527" s="280"/>
      <c r="B527" s="280"/>
      <c r="C527" s="507"/>
      <c r="D527" s="507"/>
      <c r="E527" s="507"/>
      <c r="F527" s="507"/>
      <c r="G527" s="507"/>
      <c r="H527" s="280"/>
      <c r="I527" s="280"/>
      <c r="J527" s="280"/>
      <c r="K527" s="280"/>
      <c r="L527" s="280"/>
      <c r="M527" s="280"/>
      <c r="N527" s="280"/>
      <c r="O527" s="280"/>
      <c r="P527" s="280"/>
      <c r="Q527" s="280"/>
      <c r="R527" s="280"/>
      <c r="S527" s="280"/>
      <c r="T527" s="280"/>
      <c r="U527" s="280"/>
      <c r="V527" s="280"/>
      <c r="W527" s="280"/>
      <c r="X527" s="280"/>
      <c r="Y527" s="280"/>
      <c r="Z527" s="280"/>
      <c r="AA527" s="280"/>
      <c r="AB527" s="280"/>
      <c r="AC527" s="280"/>
      <c r="AD527" s="280"/>
      <c r="AE527" s="280"/>
    </row>
    <row r="528" spans="1:31" ht="12" customHeight="1" x14ac:dyDescent="0.25">
      <c r="A528" s="280"/>
      <c r="B528" s="280"/>
      <c r="C528" s="507"/>
      <c r="D528" s="507"/>
      <c r="E528" s="507"/>
      <c r="F528" s="507"/>
      <c r="G528" s="507"/>
      <c r="H528" s="280"/>
      <c r="I528" s="280"/>
      <c r="J528" s="280"/>
      <c r="K528" s="280"/>
      <c r="L528" s="280"/>
      <c r="M528" s="280"/>
      <c r="N528" s="280"/>
      <c r="O528" s="280"/>
      <c r="P528" s="280"/>
      <c r="Q528" s="280"/>
      <c r="R528" s="280"/>
      <c r="S528" s="280"/>
      <c r="T528" s="280"/>
      <c r="U528" s="280"/>
      <c r="V528" s="280"/>
      <c r="W528" s="280"/>
      <c r="X528" s="280"/>
      <c r="Y528" s="280"/>
      <c r="Z528" s="280"/>
      <c r="AA528" s="280"/>
      <c r="AB528" s="280"/>
      <c r="AC528" s="280"/>
      <c r="AD528" s="280"/>
      <c r="AE528" s="280"/>
    </row>
    <row r="529" spans="1:31" ht="12" customHeight="1" x14ac:dyDescent="0.25">
      <c r="A529" s="280"/>
      <c r="B529" s="280"/>
      <c r="C529" s="507"/>
      <c r="D529" s="507"/>
      <c r="E529" s="507"/>
      <c r="F529" s="507"/>
      <c r="G529" s="507"/>
      <c r="H529" s="280"/>
      <c r="I529" s="280"/>
      <c r="J529" s="280"/>
      <c r="K529" s="280"/>
      <c r="L529" s="280"/>
      <c r="M529" s="280"/>
      <c r="N529" s="280"/>
      <c r="O529" s="280"/>
      <c r="P529" s="280"/>
      <c r="Q529" s="280"/>
      <c r="R529" s="280"/>
      <c r="S529" s="280"/>
      <c r="T529" s="280"/>
      <c r="U529" s="280"/>
      <c r="V529" s="280"/>
      <c r="W529" s="280"/>
      <c r="X529" s="280"/>
      <c r="Y529" s="280"/>
      <c r="Z529" s="280"/>
      <c r="AA529" s="280"/>
      <c r="AB529" s="280"/>
      <c r="AC529" s="280"/>
      <c r="AD529" s="280"/>
      <c r="AE529" s="280"/>
    </row>
    <row r="530" spans="1:31" ht="12" customHeight="1" x14ac:dyDescent="0.25">
      <c r="A530" s="280"/>
      <c r="B530" s="280"/>
      <c r="C530" s="507"/>
      <c r="D530" s="507"/>
      <c r="E530" s="507"/>
      <c r="F530" s="507"/>
      <c r="G530" s="507"/>
      <c r="H530" s="280"/>
      <c r="I530" s="280"/>
      <c r="J530" s="280"/>
      <c r="K530" s="280"/>
      <c r="L530" s="280"/>
      <c r="M530" s="280"/>
      <c r="N530" s="280"/>
      <c r="O530" s="280"/>
      <c r="P530" s="280"/>
      <c r="Q530" s="280"/>
      <c r="R530" s="280"/>
      <c r="S530" s="280"/>
      <c r="T530" s="280"/>
      <c r="U530" s="280"/>
      <c r="V530" s="280"/>
      <c r="W530" s="280"/>
      <c r="X530" s="280"/>
      <c r="Y530" s="280"/>
      <c r="Z530" s="280"/>
      <c r="AA530" s="280"/>
      <c r="AB530" s="280"/>
      <c r="AC530" s="280"/>
      <c r="AD530" s="280"/>
      <c r="AE530" s="280"/>
    </row>
    <row r="531" spans="1:31" ht="12" customHeight="1" x14ac:dyDescent="0.25">
      <c r="A531" s="280"/>
      <c r="B531" s="280"/>
      <c r="C531" s="507"/>
      <c r="D531" s="507"/>
      <c r="E531" s="507"/>
      <c r="F531" s="507"/>
      <c r="G531" s="507"/>
      <c r="H531" s="280"/>
      <c r="I531" s="280"/>
      <c r="J531" s="280"/>
      <c r="K531" s="280"/>
      <c r="L531" s="280"/>
      <c r="M531" s="280"/>
      <c r="N531" s="280"/>
      <c r="O531" s="280"/>
      <c r="P531" s="280"/>
      <c r="Q531" s="280"/>
      <c r="R531" s="280"/>
      <c r="S531" s="280"/>
      <c r="T531" s="280"/>
      <c r="U531" s="280"/>
      <c r="V531" s="280"/>
      <c r="W531" s="280"/>
      <c r="X531" s="280"/>
      <c r="Y531" s="280"/>
      <c r="Z531" s="280"/>
      <c r="AA531" s="280"/>
      <c r="AB531" s="280"/>
      <c r="AC531" s="280"/>
      <c r="AD531" s="280"/>
      <c r="AE531" s="280"/>
    </row>
    <row r="532" spans="1:31" ht="12" customHeight="1" x14ac:dyDescent="0.25">
      <c r="A532" s="280"/>
      <c r="B532" s="280"/>
      <c r="C532" s="507"/>
      <c r="D532" s="507"/>
      <c r="E532" s="507"/>
      <c r="F532" s="507"/>
      <c r="G532" s="507"/>
      <c r="H532" s="280"/>
      <c r="I532" s="280"/>
      <c r="J532" s="280"/>
      <c r="K532" s="280"/>
      <c r="L532" s="280"/>
      <c r="M532" s="280"/>
      <c r="N532" s="280"/>
      <c r="O532" s="280"/>
      <c r="P532" s="280"/>
      <c r="Q532" s="280"/>
      <c r="R532" s="280"/>
      <c r="S532" s="280"/>
      <c r="T532" s="280"/>
      <c r="U532" s="280"/>
      <c r="V532" s="280"/>
      <c r="W532" s="280"/>
      <c r="X532" s="280"/>
      <c r="Y532" s="280"/>
      <c r="Z532" s="280"/>
      <c r="AA532" s="280"/>
      <c r="AB532" s="280"/>
      <c r="AC532" s="280"/>
      <c r="AD532" s="280"/>
      <c r="AE532" s="280"/>
    </row>
    <row r="533" spans="1:31" ht="12" customHeight="1" x14ac:dyDescent="0.25">
      <c r="A533" s="280"/>
      <c r="B533" s="280"/>
      <c r="C533" s="507"/>
      <c r="D533" s="507"/>
      <c r="E533" s="507"/>
      <c r="F533" s="507"/>
      <c r="G533" s="507"/>
      <c r="H533" s="280"/>
      <c r="I533" s="280"/>
      <c r="J533" s="280"/>
      <c r="K533" s="280"/>
      <c r="L533" s="280"/>
      <c r="M533" s="280"/>
      <c r="N533" s="280"/>
      <c r="O533" s="280"/>
      <c r="P533" s="280"/>
      <c r="Q533" s="280"/>
      <c r="R533" s="280"/>
      <c r="S533" s="280"/>
      <c r="T533" s="280"/>
      <c r="U533" s="280"/>
      <c r="V533" s="280"/>
      <c r="W533" s="280"/>
      <c r="X533" s="280"/>
      <c r="Y533" s="280"/>
      <c r="Z533" s="280"/>
      <c r="AA533" s="280"/>
      <c r="AB533" s="280"/>
      <c r="AC533" s="280"/>
      <c r="AD533" s="280"/>
      <c r="AE533" s="280"/>
    </row>
    <row r="534" spans="1:31" ht="12" customHeight="1" x14ac:dyDescent="0.25">
      <c r="A534" s="280"/>
      <c r="B534" s="280"/>
      <c r="C534" s="507"/>
      <c r="D534" s="507"/>
      <c r="E534" s="507"/>
      <c r="F534" s="507"/>
      <c r="G534" s="507"/>
      <c r="H534" s="280"/>
      <c r="I534" s="280"/>
      <c r="J534" s="280"/>
      <c r="K534" s="280"/>
      <c r="L534" s="280"/>
      <c r="M534" s="280"/>
      <c r="N534" s="280"/>
      <c r="O534" s="280"/>
      <c r="P534" s="280"/>
      <c r="Q534" s="280"/>
      <c r="R534" s="280"/>
      <c r="S534" s="280"/>
      <c r="T534" s="280"/>
      <c r="U534" s="280"/>
      <c r="V534" s="280"/>
      <c r="W534" s="280"/>
      <c r="X534" s="280"/>
      <c r="Y534" s="280"/>
      <c r="Z534" s="280"/>
      <c r="AA534" s="280"/>
      <c r="AB534" s="280"/>
      <c r="AC534" s="280"/>
      <c r="AD534" s="280"/>
      <c r="AE534" s="280"/>
    </row>
    <row r="535" spans="1:31" ht="12" customHeight="1" x14ac:dyDescent="0.25">
      <c r="A535" s="280"/>
      <c r="B535" s="280"/>
      <c r="C535" s="507"/>
      <c r="D535" s="507"/>
      <c r="E535" s="507"/>
      <c r="F535" s="507"/>
      <c r="G535" s="507"/>
      <c r="H535" s="280"/>
      <c r="I535" s="280"/>
      <c r="J535" s="280"/>
      <c r="K535" s="280"/>
      <c r="L535" s="280"/>
      <c r="M535" s="280"/>
      <c r="N535" s="280"/>
      <c r="O535" s="280"/>
      <c r="P535" s="280"/>
      <c r="Q535" s="280"/>
      <c r="R535" s="280"/>
      <c r="S535" s="280"/>
      <c r="T535" s="280"/>
      <c r="U535" s="280"/>
      <c r="V535" s="280"/>
      <c r="W535" s="280"/>
      <c r="X535" s="280"/>
      <c r="Y535" s="280"/>
      <c r="Z535" s="280"/>
      <c r="AA535" s="280"/>
      <c r="AB535" s="280"/>
      <c r="AC535" s="280"/>
      <c r="AD535" s="280"/>
      <c r="AE535" s="280"/>
    </row>
    <row r="536" spans="1:31" ht="12" customHeight="1" x14ac:dyDescent="0.25">
      <c r="A536" s="280"/>
      <c r="B536" s="280"/>
      <c r="C536" s="507"/>
      <c r="D536" s="507"/>
      <c r="E536" s="507"/>
      <c r="F536" s="507"/>
      <c r="G536" s="507"/>
      <c r="H536" s="280"/>
      <c r="I536" s="280"/>
      <c r="J536" s="280"/>
      <c r="K536" s="280"/>
      <c r="L536" s="280"/>
      <c r="M536" s="280"/>
      <c r="N536" s="280"/>
      <c r="O536" s="280"/>
      <c r="P536" s="280"/>
      <c r="Q536" s="280"/>
      <c r="R536" s="280"/>
      <c r="S536" s="280"/>
      <c r="T536" s="280"/>
      <c r="U536" s="280"/>
      <c r="V536" s="280"/>
      <c r="W536" s="280"/>
      <c r="X536" s="280"/>
      <c r="Y536" s="280"/>
      <c r="Z536" s="280"/>
      <c r="AA536" s="280"/>
      <c r="AB536" s="280"/>
      <c r="AC536" s="280"/>
      <c r="AD536" s="280"/>
      <c r="AE536" s="280"/>
    </row>
    <row r="537" spans="1:31" ht="12" customHeight="1" x14ac:dyDescent="0.25">
      <c r="A537" s="280"/>
      <c r="B537" s="280"/>
      <c r="C537" s="507"/>
      <c r="D537" s="507"/>
      <c r="E537" s="507"/>
      <c r="F537" s="507"/>
      <c r="G537" s="507"/>
      <c r="H537" s="280"/>
      <c r="I537" s="280"/>
      <c r="J537" s="280"/>
      <c r="K537" s="280"/>
      <c r="L537" s="280"/>
      <c r="M537" s="280"/>
      <c r="N537" s="280"/>
      <c r="O537" s="280"/>
      <c r="P537" s="280"/>
      <c r="Q537" s="280"/>
      <c r="R537" s="280"/>
      <c r="S537" s="280"/>
      <c r="T537" s="280"/>
      <c r="U537" s="280"/>
      <c r="V537" s="280"/>
      <c r="W537" s="280"/>
      <c r="X537" s="280"/>
      <c r="Y537" s="280"/>
      <c r="Z537" s="280"/>
      <c r="AA537" s="280"/>
      <c r="AB537" s="280"/>
      <c r="AC537" s="280"/>
      <c r="AD537" s="280"/>
      <c r="AE537" s="280"/>
    </row>
    <row r="538" spans="1:31" ht="12" customHeight="1" x14ac:dyDescent="0.25">
      <c r="A538" s="280"/>
      <c r="B538" s="280"/>
      <c r="C538" s="507"/>
      <c r="D538" s="507"/>
      <c r="E538" s="507"/>
      <c r="F538" s="507"/>
      <c r="G538" s="507"/>
      <c r="H538" s="280"/>
      <c r="I538" s="280"/>
      <c r="J538" s="280"/>
      <c r="K538" s="280"/>
      <c r="L538" s="280"/>
      <c r="M538" s="280"/>
      <c r="N538" s="280"/>
      <c r="O538" s="280"/>
      <c r="P538" s="280"/>
      <c r="Q538" s="280"/>
      <c r="R538" s="280"/>
      <c r="S538" s="280"/>
      <c r="T538" s="280"/>
      <c r="U538" s="280"/>
      <c r="V538" s="280"/>
      <c r="W538" s="280"/>
      <c r="X538" s="280"/>
      <c r="Y538" s="280"/>
      <c r="Z538" s="280"/>
      <c r="AA538" s="280"/>
      <c r="AB538" s="280"/>
      <c r="AC538" s="280"/>
      <c r="AD538" s="280"/>
      <c r="AE538" s="280"/>
    </row>
    <row r="539" spans="1:31" ht="12" customHeight="1" x14ac:dyDescent="0.25">
      <c r="A539" s="280"/>
      <c r="B539" s="280"/>
      <c r="C539" s="507"/>
      <c r="D539" s="507"/>
      <c r="E539" s="507"/>
      <c r="F539" s="507"/>
      <c r="G539" s="507"/>
      <c r="H539" s="280"/>
      <c r="I539" s="280"/>
      <c r="J539" s="280"/>
      <c r="K539" s="280"/>
      <c r="L539" s="280"/>
      <c r="M539" s="280"/>
      <c r="N539" s="280"/>
      <c r="O539" s="280"/>
      <c r="P539" s="280"/>
      <c r="Q539" s="280"/>
      <c r="R539" s="280"/>
      <c r="S539" s="280"/>
      <c r="T539" s="280"/>
      <c r="U539" s="280"/>
      <c r="V539" s="280"/>
      <c r="W539" s="280"/>
      <c r="X539" s="280"/>
      <c r="Y539" s="280"/>
      <c r="Z539" s="280"/>
      <c r="AA539" s="280"/>
      <c r="AB539" s="280"/>
      <c r="AC539" s="280"/>
      <c r="AD539" s="280"/>
      <c r="AE539" s="280"/>
    </row>
    <row r="540" spans="1:31" ht="12" customHeight="1" x14ac:dyDescent="0.25">
      <c r="A540" s="280"/>
      <c r="B540" s="280"/>
      <c r="C540" s="507"/>
      <c r="D540" s="507"/>
      <c r="E540" s="507"/>
      <c r="F540" s="507"/>
      <c r="G540" s="507"/>
      <c r="H540" s="280"/>
      <c r="I540" s="280"/>
      <c r="J540" s="280"/>
      <c r="K540" s="280"/>
      <c r="L540" s="280"/>
      <c r="M540" s="280"/>
      <c r="N540" s="280"/>
      <c r="O540" s="280"/>
      <c r="P540" s="280"/>
      <c r="Q540" s="280"/>
      <c r="R540" s="280"/>
      <c r="S540" s="280"/>
      <c r="T540" s="280"/>
      <c r="U540" s="280"/>
      <c r="V540" s="280"/>
      <c r="W540" s="280"/>
      <c r="X540" s="280"/>
      <c r="Y540" s="280"/>
      <c r="Z540" s="280"/>
      <c r="AA540" s="280"/>
      <c r="AB540" s="280"/>
      <c r="AC540" s="280"/>
      <c r="AD540" s="280"/>
      <c r="AE540" s="280"/>
    </row>
    <row r="541" spans="1:31" ht="12" customHeight="1" x14ac:dyDescent="0.25">
      <c r="A541" s="280"/>
      <c r="B541" s="280"/>
      <c r="C541" s="507"/>
      <c r="D541" s="507"/>
      <c r="E541" s="507"/>
      <c r="F541" s="507"/>
      <c r="G541" s="507"/>
      <c r="H541" s="280"/>
      <c r="I541" s="280"/>
      <c r="J541" s="280"/>
      <c r="K541" s="280"/>
      <c r="L541" s="280"/>
      <c r="M541" s="280"/>
      <c r="N541" s="280"/>
      <c r="O541" s="280"/>
      <c r="P541" s="280"/>
      <c r="Q541" s="280"/>
      <c r="R541" s="280"/>
      <c r="S541" s="280"/>
      <c r="T541" s="280"/>
      <c r="U541" s="280"/>
      <c r="V541" s="280"/>
      <c r="W541" s="280"/>
      <c r="X541" s="280"/>
      <c r="Y541" s="280"/>
      <c r="Z541" s="280"/>
      <c r="AA541" s="280"/>
      <c r="AB541" s="280"/>
      <c r="AC541" s="280"/>
      <c r="AD541" s="280"/>
      <c r="AE541" s="280"/>
    </row>
    <row r="542" spans="1:31" ht="12" customHeight="1" x14ac:dyDescent="0.25">
      <c r="A542" s="280"/>
      <c r="B542" s="280"/>
      <c r="C542" s="507"/>
      <c r="D542" s="507"/>
      <c r="E542" s="507"/>
      <c r="F542" s="507"/>
      <c r="G542" s="507"/>
      <c r="H542" s="280"/>
      <c r="I542" s="280"/>
      <c r="J542" s="280"/>
      <c r="K542" s="280"/>
      <c r="L542" s="280"/>
      <c r="M542" s="280"/>
      <c r="N542" s="280"/>
      <c r="O542" s="280"/>
      <c r="P542" s="280"/>
      <c r="Q542" s="280"/>
      <c r="R542" s="280"/>
      <c r="S542" s="280"/>
      <c r="T542" s="280"/>
      <c r="U542" s="280"/>
      <c r="V542" s="280"/>
      <c r="W542" s="280"/>
      <c r="X542" s="280"/>
      <c r="Y542" s="280"/>
      <c r="Z542" s="280"/>
      <c r="AA542" s="280"/>
      <c r="AB542" s="280"/>
      <c r="AC542" s="280"/>
      <c r="AD542" s="280"/>
      <c r="AE542" s="280"/>
    </row>
    <row r="543" spans="1:31" ht="12" customHeight="1" x14ac:dyDescent="0.25">
      <c r="A543" s="280"/>
      <c r="B543" s="280"/>
      <c r="C543" s="507"/>
      <c r="D543" s="507"/>
      <c r="E543" s="507"/>
      <c r="F543" s="507"/>
      <c r="G543" s="507"/>
      <c r="H543" s="280"/>
      <c r="I543" s="280"/>
      <c r="J543" s="280"/>
      <c r="K543" s="280"/>
      <c r="L543" s="280"/>
      <c r="M543" s="280"/>
      <c r="N543" s="280"/>
      <c r="O543" s="280"/>
      <c r="P543" s="280"/>
      <c r="Q543" s="280"/>
      <c r="R543" s="280"/>
      <c r="S543" s="280"/>
      <c r="T543" s="280"/>
      <c r="U543" s="280"/>
      <c r="V543" s="280"/>
      <c r="W543" s="280"/>
      <c r="X543" s="280"/>
      <c r="Y543" s="280"/>
      <c r="Z543" s="280"/>
      <c r="AA543" s="280"/>
      <c r="AB543" s="280"/>
      <c r="AC543" s="280"/>
      <c r="AD543" s="280"/>
      <c r="AE543" s="280"/>
    </row>
    <row r="544" spans="1:31" ht="12" customHeight="1" x14ac:dyDescent="0.25">
      <c r="A544" s="280"/>
      <c r="B544" s="280"/>
      <c r="C544" s="507"/>
      <c r="D544" s="507"/>
      <c r="E544" s="507"/>
      <c r="F544" s="507"/>
      <c r="G544" s="507"/>
      <c r="H544" s="280"/>
      <c r="I544" s="280"/>
      <c r="J544" s="280"/>
      <c r="K544" s="280"/>
      <c r="L544" s="280"/>
      <c r="M544" s="280"/>
      <c r="N544" s="280"/>
      <c r="O544" s="280"/>
      <c r="P544" s="280"/>
      <c r="Q544" s="280"/>
      <c r="R544" s="280"/>
      <c r="S544" s="280"/>
      <c r="T544" s="280"/>
      <c r="U544" s="280"/>
      <c r="V544" s="280"/>
      <c r="W544" s="280"/>
      <c r="X544" s="280"/>
      <c r="Y544" s="280"/>
      <c r="Z544" s="280"/>
      <c r="AA544" s="280"/>
      <c r="AB544" s="280"/>
      <c r="AC544" s="280"/>
      <c r="AD544" s="280"/>
      <c r="AE544" s="280"/>
    </row>
    <row r="545" spans="1:31" ht="12" customHeight="1" x14ac:dyDescent="0.25">
      <c r="A545" s="280"/>
      <c r="B545" s="280"/>
      <c r="C545" s="507"/>
      <c r="D545" s="507"/>
      <c r="E545" s="507"/>
      <c r="F545" s="507"/>
      <c r="G545" s="507"/>
      <c r="H545" s="280"/>
      <c r="I545" s="280"/>
      <c r="J545" s="280"/>
      <c r="K545" s="280"/>
      <c r="L545" s="280"/>
      <c r="M545" s="280"/>
      <c r="N545" s="280"/>
      <c r="O545" s="280"/>
      <c r="P545" s="280"/>
      <c r="Q545" s="280"/>
      <c r="R545" s="280"/>
      <c r="S545" s="280"/>
      <c r="T545" s="280"/>
      <c r="U545" s="280"/>
      <c r="V545" s="280"/>
      <c r="W545" s="280"/>
      <c r="X545" s="280"/>
      <c r="Y545" s="280"/>
      <c r="Z545" s="280"/>
      <c r="AA545" s="280"/>
      <c r="AB545" s="280"/>
      <c r="AC545" s="280"/>
      <c r="AD545" s="280"/>
      <c r="AE545" s="280"/>
    </row>
    <row r="546" spans="1:31" ht="12" customHeight="1" x14ac:dyDescent="0.25">
      <c r="A546" s="280"/>
      <c r="B546" s="280"/>
      <c r="C546" s="507"/>
      <c r="D546" s="507"/>
      <c r="E546" s="507"/>
      <c r="F546" s="507"/>
      <c r="G546" s="507"/>
      <c r="H546" s="280"/>
      <c r="I546" s="280"/>
      <c r="J546" s="280"/>
      <c r="K546" s="280"/>
      <c r="L546" s="280"/>
      <c r="M546" s="280"/>
      <c r="N546" s="280"/>
      <c r="O546" s="280"/>
      <c r="P546" s="280"/>
      <c r="Q546" s="280"/>
      <c r="R546" s="280"/>
      <c r="S546" s="280"/>
      <c r="T546" s="280"/>
      <c r="U546" s="280"/>
      <c r="V546" s="280"/>
      <c r="W546" s="280"/>
      <c r="X546" s="280"/>
      <c r="Y546" s="280"/>
      <c r="Z546" s="280"/>
      <c r="AA546" s="280"/>
      <c r="AB546" s="280"/>
      <c r="AC546" s="280"/>
      <c r="AD546" s="280"/>
      <c r="AE546" s="280"/>
    </row>
    <row r="547" spans="1:31" ht="12" customHeight="1" x14ac:dyDescent="0.25">
      <c r="A547" s="280"/>
      <c r="B547" s="280"/>
      <c r="C547" s="507"/>
      <c r="D547" s="507"/>
      <c r="E547" s="507"/>
      <c r="F547" s="507"/>
      <c r="G547" s="507"/>
      <c r="H547" s="280"/>
      <c r="I547" s="280"/>
      <c r="J547" s="280"/>
      <c r="K547" s="280"/>
      <c r="L547" s="280"/>
      <c r="M547" s="280"/>
      <c r="N547" s="280"/>
      <c r="O547" s="280"/>
      <c r="P547" s="280"/>
      <c r="Q547" s="280"/>
      <c r="R547" s="280"/>
      <c r="S547" s="280"/>
      <c r="T547" s="280"/>
      <c r="U547" s="280"/>
      <c r="V547" s="280"/>
      <c r="W547" s="280"/>
      <c r="X547" s="280"/>
      <c r="Y547" s="280"/>
      <c r="Z547" s="280"/>
      <c r="AA547" s="280"/>
      <c r="AB547" s="280"/>
      <c r="AC547" s="280"/>
      <c r="AD547" s="280"/>
      <c r="AE547" s="280"/>
    </row>
    <row r="548" spans="1:31" ht="12" customHeight="1" x14ac:dyDescent="0.25">
      <c r="A548" s="280"/>
      <c r="B548" s="280"/>
      <c r="C548" s="507"/>
      <c r="D548" s="507"/>
      <c r="E548" s="507"/>
      <c r="F548" s="507"/>
      <c r="G548" s="507"/>
      <c r="H548" s="280"/>
      <c r="I548" s="280"/>
      <c r="J548" s="280"/>
      <c r="K548" s="280"/>
      <c r="L548" s="280"/>
      <c r="M548" s="280"/>
      <c r="N548" s="280"/>
      <c r="O548" s="280"/>
      <c r="P548" s="280"/>
      <c r="Q548" s="280"/>
      <c r="R548" s="280"/>
      <c r="S548" s="280"/>
      <c r="T548" s="280"/>
      <c r="U548" s="280"/>
      <c r="V548" s="280"/>
      <c r="W548" s="280"/>
      <c r="X548" s="280"/>
      <c r="Y548" s="280"/>
      <c r="Z548" s="280"/>
      <c r="AA548" s="280"/>
      <c r="AB548" s="280"/>
      <c r="AC548" s="280"/>
      <c r="AD548" s="280"/>
      <c r="AE548" s="280"/>
    </row>
    <row r="549" spans="1:31" ht="12" customHeight="1" x14ac:dyDescent="0.25">
      <c r="A549" s="280"/>
      <c r="B549" s="280"/>
      <c r="C549" s="507"/>
      <c r="D549" s="507"/>
      <c r="E549" s="507"/>
      <c r="F549" s="507"/>
      <c r="G549" s="507"/>
      <c r="H549" s="280"/>
      <c r="I549" s="280"/>
      <c r="J549" s="280"/>
      <c r="K549" s="280"/>
      <c r="L549" s="280"/>
      <c r="M549" s="280"/>
      <c r="N549" s="280"/>
      <c r="O549" s="280"/>
      <c r="P549" s="280"/>
      <c r="Q549" s="280"/>
      <c r="R549" s="280"/>
      <c r="S549" s="280"/>
      <c r="T549" s="280"/>
      <c r="U549" s="280"/>
      <c r="V549" s="280"/>
      <c r="W549" s="280"/>
      <c r="X549" s="280"/>
      <c r="Y549" s="280"/>
      <c r="Z549" s="280"/>
      <c r="AA549" s="280"/>
      <c r="AB549" s="280"/>
      <c r="AC549" s="280"/>
      <c r="AD549" s="280"/>
      <c r="AE549" s="280"/>
    </row>
    <row r="550" spans="1:31" ht="12" customHeight="1" x14ac:dyDescent="0.25">
      <c r="A550" s="280"/>
      <c r="B550" s="280"/>
      <c r="C550" s="507"/>
      <c r="D550" s="507"/>
      <c r="E550" s="507"/>
      <c r="F550" s="507"/>
      <c r="G550" s="507"/>
      <c r="H550" s="280"/>
      <c r="I550" s="280"/>
      <c r="J550" s="280"/>
      <c r="K550" s="280"/>
      <c r="L550" s="280"/>
      <c r="M550" s="280"/>
      <c r="N550" s="280"/>
      <c r="O550" s="280"/>
      <c r="P550" s="280"/>
      <c r="Q550" s="280"/>
      <c r="R550" s="280"/>
      <c r="S550" s="280"/>
      <c r="T550" s="280"/>
      <c r="U550" s="280"/>
      <c r="V550" s="280"/>
      <c r="W550" s="280"/>
      <c r="X550" s="280"/>
      <c r="Y550" s="280"/>
      <c r="Z550" s="280"/>
      <c r="AA550" s="280"/>
      <c r="AB550" s="280"/>
      <c r="AC550" s="280"/>
      <c r="AD550" s="280"/>
      <c r="AE550" s="280"/>
    </row>
    <row r="551" spans="1:31" ht="12" customHeight="1" x14ac:dyDescent="0.25">
      <c r="A551" s="280"/>
      <c r="B551" s="280"/>
      <c r="C551" s="507"/>
      <c r="D551" s="507"/>
      <c r="E551" s="507"/>
      <c r="F551" s="507"/>
      <c r="G551" s="507"/>
      <c r="H551" s="280"/>
      <c r="I551" s="280"/>
      <c r="J551" s="280"/>
      <c r="K551" s="280"/>
      <c r="L551" s="280"/>
      <c r="M551" s="280"/>
      <c r="N551" s="280"/>
      <c r="O551" s="280"/>
      <c r="P551" s="280"/>
      <c r="Q551" s="280"/>
      <c r="R551" s="280"/>
      <c r="S551" s="280"/>
      <c r="T551" s="280"/>
      <c r="U551" s="280"/>
      <c r="V551" s="280"/>
      <c r="W551" s="280"/>
      <c r="X551" s="280"/>
      <c r="Y551" s="280"/>
      <c r="Z551" s="280"/>
      <c r="AA551" s="280"/>
      <c r="AB551" s="280"/>
      <c r="AC551" s="280"/>
      <c r="AD551" s="280"/>
      <c r="AE551" s="280"/>
    </row>
    <row r="552" spans="1:31" ht="12" customHeight="1" x14ac:dyDescent="0.25">
      <c r="A552" s="280"/>
      <c r="B552" s="280"/>
      <c r="C552" s="507"/>
      <c r="D552" s="507"/>
      <c r="E552" s="507"/>
      <c r="F552" s="507"/>
      <c r="G552" s="507"/>
      <c r="H552" s="280"/>
      <c r="I552" s="280"/>
      <c r="J552" s="280"/>
      <c r="K552" s="280"/>
      <c r="L552" s="280"/>
      <c r="M552" s="280"/>
      <c r="N552" s="280"/>
      <c r="O552" s="280"/>
      <c r="P552" s="280"/>
      <c r="Q552" s="280"/>
      <c r="R552" s="280"/>
      <c r="S552" s="280"/>
      <c r="T552" s="280"/>
      <c r="U552" s="280"/>
      <c r="V552" s="280"/>
      <c r="W552" s="280"/>
      <c r="X552" s="280"/>
      <c r="Y552" s="280"/>
      <c r="Z552" s="280"/>
      <c r="AA552" s="280"/>
      <c r="AB552" s="280"/>
      <c r="AC552" s="280"/>
      <c r="AD552" s="280"/>
      <c r="AE552" s="280"/>
    </row>
    <row r="553" spans="1:31" ht="12" customHeight="1" x14ac:dyDescent="0.25">
      <c r="A553" s="280"/>
      <c r="B553" s="280"/>
      <c r="C553" s="507"/>
      <c r="D553" s="507"/>
      <c r="E553" s="507"/>
      <c r="F553" s="507"/>
      <c r="G553" s="507"/>
      <c r="H553" s="280"/>
      <c r="I553" s="280"/>
      <c r="J553" s="280"/>
      <c r="K553" s="280"/>
      <c r="L553" s="280"/>
      <c r="M553" s="280"/>
      <c r="N553" s="280"/>
      <c r="O553" s="280"/>
      <c r="P553" s="280"/>
      <c r="Q553" s="280"/>
      <c r="R553" s="280"/>
      <c r="S553" s="280"/>
      <c r="T553" s="280"/>
      <c r="U553" s="280"/>
      <c r="V553" s="280"/>
      <c r="W553" s="280"/>
      <c r="X553" s="280"/>
      <c r="Y553" s="280"/>
      <c r="Z553" s="280"/>
      <c r="AA553" s="280"/>
      <c r="AB553" s="280"/>
      <c r="AC553" s="280"/>
      <c r="AD553" s="280"/>
      <c r="AE553" s="280"/>
    </row>
    <row r="554" spans="1:31" ht="12" customHeight="1" x14ac:dyDescent="0.25">
      <c r="A554" s="280"/>
      <c r="B554" s="280"/>
      <c r="C554" s="507"/>
      <c r="D554" s="507"/>
      <c r="E554" s="507"/>
      <c r="F554" s="507"/>
      <c r="G554" s="507"/>
      <c r="H554" s="280"/>
      <c r="I554" s="280"/>
      <c r="J554" s="280"/>
      <c r="K554" s="280"/>
      <c r="L554" s="280"/>
      <c r="M554" s="280"/>
      <c r="N554" s="280"/>
      <c r="O554" s="280"/>
      <c r="P554" s="280"/>
      <c r="Q554" s="280"/>
      <c r="R554" s="280"/>
      <c r="S554" s="280"/>
      <c r="T554" s="280"/>
      <c r="U554" s="280"/>
      <c r="V554" s="280"/>
      <c r="W554" s="280"/>
      <c r="X554" s="280"/>
      <c r="Y554" s="280"/>
      <c r="Z554" s="280"/>
      <c r="AA554" s="280"/>
      <c r="AB554" s="280"/>
      <c r="AC554" s="280"/>
      <c r="AD554" s="280"/>
      <c r="AE554" s="280"/>
    </row>
    <row r="555" spans="1:31" ht="12" customHeight="1" x14ac:dyDescent="0.25">
      <c r="A555" s="280"/>
      <c r="B555" s="280"/>
      <c r="C555" s="507"/>
      <c r="D555" s="507"/>
      <c r="E555" s="507"/>
      <c r="F555" s="507"/>
      <c r="G555" s="507"/>
      <c r="H555" s="280"/>
      <c r="I555" s="280"/>
      <c r="J555" s="280"/>
      <c r="K555" s="280"/>
      <c r="L555" s="280"/>
      <c r="M555" s="280"/>
      <c r="N555" s="280"/>
      <c r="O555" s="280"/>
      <c r="P555" s="280"/>
      <c r="Q555" s="280"/>
      <c r="R555" s="280"/>
      <c r="S555" s="280"/>
      <c r="T555" s="280"/>
      <c r="U555" s="280"/>
      <c r="V555" s="280"/>
      <c r="W555" s="280"/>
      <c r="X555" s="280"/>
      <c r="Y555" s="280"/>
      <c r="Z555" s="280"/>
      <c r="AA555" s="280"/>
      <c r="AB555" s="280"/>
      <c r="AC555" s="280"/>
      <c r="AD555" s="280"/>
      <c r="AE555" s="280"/>
    </row>
    <row r="556" spans="1:31" ht="12" customHeight="1" x14ac:dyDescent="0.25">
      <c r="A556" s="280"/>
      <c r="B556" s="280"/>
      <c r="C556" s="507"/>
      <c r="D556" s="507"/>
      <c r="E556" s="507"/>
      <c r="F556" s="507"/>
      <c r="G556" s="507"/>
      <c r="H556" s="280"/>
      <c r="I556" s="280"/>
      <c r="J556" s="280"/>
      <c r="K556" s="280"/>
      <c r="L556" s="280"/>
      <c r="M556" s="280"/>
      <c r="N556" s="280"/>
      <c r="O556" s="280"/>
      <c r="P556" s="280"/>
      <c r="Q556" s="280"/>
      <c r="R556" s="280"/>
      <c r="S556" s="280"/>
      <c r="T556" s="280"/>
      <c r="U556" s="280"/>
      <c r="V556" s="280"/>
      <c r="W556" s="280"/>
      <c r="X556" s="280"/>
      <c r="Y556" s="280"/>
      <c r="Z556" s="280"/>
      <c r="AA556" s="280"/>
      <c r="AB556" s="280"/>
      <c r="AC556" s="280"/>
      <c r="AD556" s="280"/>
      <c r="AE556" s="280"/>
    </row>
    <row r="557" spans="1:31" ht="12" customHeight="1" x14ac:dyDescent="0.25">
      <c r="A557" s="280"/>
      <c r="B557" s="280"/>
      <c r="C557" s="507"/>
      <c r="D557" s="507"/>
      <c r="E557" s="507"/>
      <c r="F557" s="507"/>
      <c r="G557" s="507"/>
      <c r="H557" s="280"/>
      <c r="I557" s="280"/>
      <c r="J557" s="280"/>
      <c r="K557" s="280"/>
      <c r="L557" s="280"/>
      <c r="M557" s="280"/>
      <c r="N557" s="280"/>
      <c r="O557" s="280"/>
      <c r="P557" s="280"/>
      <c r="Q557" s="280"/>
      <c r="R557" s="280"/>
      <c r="S557" s="280"/>
      <c r="T557" s="280"/>
      <c r="U557" s="280"/>
      <c r="V557" s="280"/>
      <c r="W557" s="280"/>
      <c r="X557" s="280"/>
      <c r="Y557" s="280"/>
      <c r="Z557" s="280"/>
      <c r="AA557" s="280"/>
      <c r="AB557" s="280"/>
      <c r="AC557" s="280"/>
      <c r="AD557" s="280"/>
      <c r="AE557" s="280"/>
    </row>
    <row r="558" spans="1:31" ht="12" customHeight="1" x14ac:dyDescent="0.25">
      <c r="A558" s="280"/>
      <c r="B558" s="280"/>
      <c r="C558" s="507"/>
      <c r="D558" s="507"/>
      <c r="E558" s="507"/>
      <c r="F558" s="507"/>
      <c r="G558" s="507"/>
      <c r="H558" s="280"/>
      <c r="I558" s="280"/>
      <c r="J558" s="280"/>
      <c r="K558" s="280"/>
      <c r="L558" s="280"/>
      <c r="M558" s="280"/>
      <c r="N558" s="280"/>
      <c r="O558" s="280"/>
      <c r="P558" s="280"/>
      <c r="Q558" s="280"/>
      <c r="R558" s="280"/>
      <c r="S558" s="280"/>
      <c r="T558" s="280"/>
      <c r="U558" s="280"/>
      <c r="V558" s="280"/>
      <c r="W558" s="280"/>
      <c r="X558" s="280"/>
      <c r="Y558" s="280"/>
      <c r="Z558" s="280"/>
      <c r="AA558" s="280"/>
      <c r="AB558" s="280"/>
      <c r="AC558" s="280"/>
      <c r="AD558" s="280"/>
      <c r="AE558" s="280"/>
    </row>
    <row r="559" spans="1:31" ht="12" customHeight="1" x14ac:dyDescent="0.25">
      <c r="A559" s="280"/>
      <c r="B559" s="280"/>
      <c r="C559" s="507"/>
      <c r="D559" s="507"/>
      <c r="E559" s="507"/>
      <c r="F559" s="507"/>
      <c r="G559" s="507"/>
      <c r="H559" s="280"/>
      <c r="I559" s="280"/>
      <c r="J559" s="280"/>
      <c r="K559" s="280"/>
      <c r="L559" s="280"/>
      <c r="M559" s="280"/>
      <c r="N559" s="280"/>
      <c r="O559" s="280"/>
      <c r="P559" s="280"/>
      <c r="Q559" s="280"/>
      <c r="R559" s="280"/>
      <c r="S559" s="280"/>
      <c r="T559" s="280"/>
      <c r="U559" s="280"/>
      <c r="V559" s="280"/>
      <c r="W559" s="280"/>
      <c r="X559" s="280"/>
      <c r="Y559" s="280"/>
      <c r="Z559" s="280"/>
      <c r="AA559" s="280"/>
      <c r="AB559" s="280"/>
      <c r="AC559" s="280"/>
      <c r="AD559" s="280"/>
      <c r="AE559" s="280"/>
    </row>
    <row r="560" spans="1:31" ht="12" customHeight="1" x14ac:dyDescent="0.25">
      <c r="A560" s="280"/>
      <c r="B560" s="280"/>
      <c r="C560" s="507"/>
      <c r="D560" s="507"/>
      <c r="E560" s="507"/>
      <c r="F560" s="507"/>
      <c r="G560" s="507"/>
      <c r="H560" s="280"/>
      <c r="I560" s="280"/>
      <c r="J560" s="280"/>
      <c r="K560" s="280"/>
      <c r="L560" s="280"/>
      <c r="M560" s="280"/>
      <c r="N560" s="280"/>
      <c r="O560" s="280"/>
      <c r="P560" s="280"/>
      <c r="Q560" s="280"/>
      <c r="R560" s="280"/>
      <c r="S560" s="280"/>
      <c r="T560" s="280"/>
      <c r="U560" s="280"/>
      <c r="V560" s="280"/>
      <c r="W560" s="280"/>
      <c r="X560" s="280"/>
      <c r="Y560" s="280"/>
      <c r="Z560" s="280"/>
      <c r="AA560" s="280"/>
      <c r="AB560" s="280"/>
      <c r="AC560" s="280"/>
      <c r="AD560" s="280"/>
      <c r="AE560" s="280"/>
    </row>
    <row r="561" spans="1:31" ht="12" customHeight="1" x14ac:dyDescent="0.25">
      <c r="A561" s="280"/>
      <c r="B561" s="280"/>
      <c r="C561" s="507"/>
      <c r="D561" s="507"/>
      <c r="E561" s="507"/>
      <c r="F561" s="507"/>
      <c r="G561" s="507"/>
      <c r="H561" s="280"/>
      <c r="I561" s="280"/>
      <c r="J561" s="280"/>
      <c r="K561" s="280"/>
      <c r="L561" s="280"/>
      <c r="M561" s="280"/>
      <c r="N561" s="280"/>
      <c r="O561" s="280"/>
      <c r="P561" s="280"/>
      <c r="Q561" s="280"/>
      <c r="R561" s="280"/>
      <c r="S561" s="280"/>
      <c r="T561" s="280"/>
      <c r="U561" s="280"/>
      <c r="V561" s="280"/>
      <c r="W561" s="280"/>
      <c r="X561" s="280"/>
      <c r="Y561" s="280"/>
      <c r="Z561" s="280"/>
      <c r="AA561" s="280"/>
      <c r="AB561" s="280"/>
      <c r="AC561" s="280"/>
      <c r="AD561" s="280"/>
      <c r="AE561" s="280"/>
    </row>
    <row r="562" spans="1:31" ht="12" customHeight="1" x14ac:dyDescent="0.25">
      <c r="A562" s="280"/>
      <c r="B562" s="280"/>
      <c r="C562" s="507"/>
      <c r="D562" s="507"/>
      <c r="E562" s="507"/>
      <c r="F562" s="507"/>
      <c r="G562" s="507"/>
      <c r="H562" s="280"/>
      <c r="I562" s="280"/>
      <c r="J562" s="280"/>
      <c r="K562" s="280"/>
      <c r="L562" s="280"/>
      <c r="M562" s="280"/>
      <c r="N562" s="280"/>
      <c r="O562" s="280"/>
      <c r="P562" s="280"/>
      <c r="Q562" s="280"/>
      <c r="R562" s="280"/>
      <c r="S562" s="280"/>
      <c r="T562" s="280"/>
      <c r="U562" s="280"/>
      <c r="V562" s="280"/>
      <c r="W562" s="280"/>
      <c r="X562" s="280"/>
      <c r="Y562" s="280"/>
      <c r="Z562" s="280"/>
      <c r="AA562" s="280"/>
      <c r="AB562" s="280"/>
      <c r="AC562" s="280"/>
      <c r="AD562" s="280"/>
      <c r="AE562" s="280"/>
    </row>
    <row r="563" spans="1:31" ht="12" customHeight="1" x14ac:dyDescent="0.25">
      <c r="A563" s="280"/>
      <c r="B563" s="280"/>
      <c r="C563" s="507"/>
      <c r="D563" s="507"/>
      <c r="E563" s="507"/>
      <c r="F563" s="507"/>
      <c r="G563" s="507"/>
      <c r="H563" s="280"/>
      <c r="I563" s="280"/>
      <c r="J563" s="280"/>
      <c r="K563" s="280"/>
      <c r="L563" s="280"/>
      <c r="M563" s="280"/>
      <c r="N563" s="280"/>
      <c r="O563" s="280"/>
      <c r="P563" s="280"/>
      <c r="Q563" s="280"/>
      <c r="R563" s="280"/>
      <c r="S563" s="280"/>
      <c r="T563" s="280"/>
      <c r="U563" s="280"/>
      <c r="V563" s="280"/>
      <c r="W563" s="280"/>
      <c r="X563" s="280"/>
      <c r="Y563" s="280"/>
      <c r="Z563" s="280"/>
      <c r="AA563" s="280"/>
      <c r="AB563" s="280"/>
      <c r="AC563" s="280"/>
      <c r="AD563" s="280"/>
      <c r="AE563" s="280"/>
    </row>
    <row r="564" spans="1:31" ht="12" customHeight="1" x14ac:dyDescent="0.25">
      <c r="A564" s="280"/>
      <c r="B564" s="280"/>
      <c r="C564" s="507"/>
      <c r="D564" s="507"/>
      <c r="E564" s="507"/>
      <c r="F564" s="507"/>
      <c r="G564" s="507"/>
      <c r="H564" s="280"/>
      <c r="I564" s="280"/>
      <c r="J564" s="280"/>
      <c r="K564" s="280"/>
      <c r="L564" s="280"/>
      <c r="M564" s="280"/>
      <c r="N564" s="280"/>
      <c r="O564" s="280"/>
      <c r="P564" s="280"/>
      <c r="Q564" s="280"/>
      <c r="R564" s="280"/>
      <c r="S564" s="280"/>
      <c r="T564" s="280"/>
      <c r="U564" s="280"/>
      <c r="V564" s="280"/>
      <c r="W564" s="280"/>
      <c r="X564" s="280"/>
      <c r="Y564" s="280"/>
      <c r="Z564" s="280"/>
      <c r="AA564" s="280"/>
      <c r="AB564" s="280"/>
      <c r="AC564" s="280"/>
      <c r="AD564" s="280"/>
      <c r="AE564" s="280"/>
    </row>
    <row r="565" spans="1:31" ht="12" customHeight="1" x14ac:dyDescent="0.25">
      <c r="A565" s="280"/>
      <c r="B565" s="280"/>
      <c r="C565" s="507"/>
      <c r="D565" s="507"/>
      <c r="E565" s="507"/>
      <c r="F565" s="507"/>
      <c r="G565" s="507"/>
      <c r="H565" s="280"/>
      <c r="I565" s="280"/>
      <c r="J565" s="280"/>
      <c r="K565" s="280"/>
      <c r="L565" s="280"/>
      <c r="M565" s="280"/>
      <c r="N565" s="280"/>
      <c r="O565" s="280"/>
      <c r="P565" s="280"/>
      <c r="Q565" s="280"/>
      <c r="R565" s="280"/>
      <c r="S565" s="280"/>
      <c r="T565" s="280"/>
      <c r="U565" s="280"/>
      <c r="V565" s="280"/>
      <c r="W565" s="280"/>
      <c r="X565" s="280"/>
      <c r="Y565" s="280"/>
      <c r="Z565" s="280"/>
      <c r="AA565" s="280"/>
      <c r="AB565" s="280"/>
      <c r="AC565" s="280"/>
      <c r="AD565" s="280"/>
      <c r="AE565" s="280"/>
    </row>
    <row r="566" spans="1:31" ht="12" customHeight="1" x14ac:dyDescent="0.25">
      <c r="A566" s="280"/>
      <c r="B566" s="280"/>
      <c r="C566" s="507"/>
      <c r="D566" s="507"/>
      <c r="E566" s="507"/>
      <c r="F566" s="507"/>
      <c r="G566" s="507"/>
      <c r="H566" s="280"/>
      <c r="I566" s="280"/>
      <c r="J566" s="280"/>
      <c r="K566" s="280"/>
      <c r="L566" s="280"/>
      <c r="M566" s="280"/>
      <c r="N566" s="280"/>
      <c r="O566" s="280"/>
      <c r="P566" s="280"/>
      <c r="Q566" s="280"/>
      <c r="R566" s="280"/>
      <c r="S566" s="280"/>
      <c r="T566" s="280"/>
      <c r="U566" s="280"/>
      <c r="V566" s="280"/>
      <c r="W566" s="280"/>
      <c r="X566" s="280"/>
      <c r="Y566" s="280"/>
      <c r="Z566" s="280"/>
      <c r="AA566" s="280"/>
      <c r="AB566" s="280"/>
      <c r="AC566" s="280"/>
      <c r="AD566" s="280"/>
      <c r="AE566" s="280"/>
    </row>
    <row r="567" spans="1:31" ht="12" customHeight="1" x14ac:dyDescent="0.25">
      <c r="A567" s="280"/>
      <c r="B567" s="280"/>
      <c r="C567" s="507"/>
      <c r="D567" s="507"/>
      <c r="E567" s="507"/>
      <c r="F567" s="507"/>
      <c r="G567" s="507"/>
      <c r="H567" s="280"/>
      <c r="I567" s="280"/>
      <c r="J567" s="280"/>
      <c r="K567" s="280"/>
      <c r="L567" s="280"/>
      <c r="M567" s="280"/>
      <c r="N567" s="280"/>
      <c r="O567" s="280"/>
      <c r="P567" s="280"/>
      <c r="Q567" s="280"/>
      <c r="R567" s="280"/>
      <c r="S567" s="280"/>
      <c r="T567" s="280"/>
      <c r="U567" s="280"/>
      <c r="V567" s="280"/>
      <c r="W567" s="280"/>
      <c r="X567" s="280"/>
      <c r="Y567" s="280"/>
      <c r="Z567" s="280"/>
      <c r="AA567" s="280"/>
      <c r="AB567" s="280"/>
      <c r="AC567" s="280"/>
      <c r="AD567" s="280"/>
      <c r="AE567" s="280"/>
    </row>
    <row r="568" spans="1:31" ht="12" customHeight="1" x14ac:dyDescent="0.25">
      <c r="A568" s="280"/>
      <c r="B568" s="280"/>
      <c r="C568" s="507"/>
      <c r="D568" s="507"/>
      <c r="E568" s="507"/>
      <c r="F568" s="507"/>
      <c r="G568" s="507"/>
      <c r="H568" s="280"/>
      <c r="I568" s="280"/>
      <c r="J568" s="280"/>
      <c r="K568" s="280"/>
      <c r="L568" s="280"/>
      <c r="M568" s="280"/>
      <c r="N568" s="280"/>
      <c r="O568" s="280"/>
      <c r="P568" s="280"/>
      <c r="Q568" s="280"/>
      <c r="R568" s="280"/>
      <c r="S568" s="280"/>
      <c r="T568" s="280"/>
      <c r="U568" s="280"/>
      <c r="V568" s="280"/>
      <c r="W568" s="280"/>
      <c r="X568" s="280"/>
      <c r="Y568" s="280"/>
      <c r="Z568" s="280"/>
      <c r="AA568" s="280"/>
      <c r="AB568" s="280"/>
      <c r="AC568" s="280"/>
      <c r="AD568" s="280"/>
      <c r="AE568" s="280"/>
    </row>
    <row r="569" spans="1:31" ht="12" customHeight="1" x14ac:dyDescent="0.25">
      <c r="A569" s="280"/>
      <c r="B569" s="280"/>
      <c r="C569" s="507"/>
      <c r="D569" s="507"/>
      <c r="E569" s="507"/>
      <c r="F569" s="507"/>
      <c r="G569" s="507"/>
      <c r="H569" s="280"/>
      <c r="I569" s="280"/>
      <c r="J569" s="280"/>
      <c r="K569" s="280"/>
      <c r="L569" s="280"/>
      <c r="M569" s="280"/>
      <c r="N569" s="280"/>
      <c r="O569" s="280"/>
      <c r="P569" s="280"/>
      <c r="Q569" s="280"/>
      <c r="R569" s="280"/>
      <c r="S569" s="280"/>
      <c r="T569" s="280"/>
      <c r="U569" s="280"/>
      <c r="V569" s="280"/>
      <c r="W569" s="280"/>
      <c r="X569" s="280"/>
      <c r="Y569" s="280"/>
      <c r="Z569" s="280"/>
      <c r="AA569" s="280"/>
      <c r="AB569" s="280"/>
      <c r="AC569" s="280"/>
      <c r="AD569" s="280"/>
      <c r="AE569" s="280"/>
    </row>
    <row r="570" spans="1:31" ht="12" customHeight="1" x14ac:dyDescent="0.25">
      <c r="A570" s="280"/>
      <c r="B570" s="280"/>
      <c r="C570" s="507"/>
      <c r="D570" s="507"/>
      <c r="E570" s="507"/>
      <c r="F570" s="507"/>
      <c r="G570" s="507"/>
      <c r="H570" s="280"/>
      <c r="I570" s="280"/>
      <c r="J570" s="280"/>
      <c r="K570" s="280"/>
      <c r="L570" s="280"/>
      <c r="M570" s="280"/>
      <c r="N570" s="280"/>
      <c r="O570" s="280"/>
      <c r="P570" s="280"/>
      <c r="Q570" s="280"/>
      <c r="R570" s="280"/>
      <c r="S570" s="280"/>
      <c r="T570" s="280"/>
      <c r="U570" s="280"/>
      <c r="V570" s="280"/>
      <c r="W570" s="280"/>
      <c r="X570" s="280"/>
      <c r="Y570" s="280"/>
      <c r="Z570" s="280"/>
      <c r="AA570" s="280"/>
      <c r="AB570" s="280"/>
      <c r="AC570" s="280"/>
      <c r="AD570" s="280"/>
      <c r="AE570" s="280"/>
    </row>
    <row r="571" spans="1:31" ht="12" customHeight="1" x14ac:dyDescent="0.25">
      <c r="A571" s="280"/>
      <c r="B571" s="280"/>
      <c r="C571" s="507"/>
      <c r="D571" s="507"/>
      <c r="E571" s="507"/>
      <c r="F571" s="507"/>
      <c r="G571" s="507"/>
      <c r="H571" s="280"/>
      <c r="I571" s="280"/>
      <c r="J571" s="280"/>
      <c r="K571" s="280"/>
      <c r="L571" s="280"/>
      <c r="M571" s="280"/>
      <c r="N571" s="280"/>
      <c r="O571" s="280"/>
      <c r="P571" s="280"/>
      <c r="Q571" s="280"/>
      <c r="R571" s="280"/>
      <c r="S571" s="280"/>
      <c r="T571" s="280"/>
      <c r="U571" s="280"/>
      <c r="V571" s="280"/>
      <c r="W571" s="280"/>
      <c r="X571" s="280"/>
      <c r="Y571" s="280"/>
      <c r="Z571" s="280"/>
      <c r="AA571" s="280"/>
      <c r="AB571" s="280"/>
      <c r="AC571" s="280"/>
      <c r="AD571" s="280"/>
      <c r="AE571" s="280"/>
    </row>
    <row r="572" spans="1:31" ht="12" customHeight="1" x14ac:dyDescent="0.25">
      <c r="A572" s="280"/>
      <c r="B572" s="280"/>
      <c r="C572" s="507"/>
      <c r="D572" s="507"/>
      <c r="E572" s="507"/>
      <c r="F572" s="507"/>
      <c r="G572" s="507"/>
      <c r="H572" s="280"/>
      <c r="I572" s="280"/>
      <c r="J572" s="280"/>
      <c r="K572" s="280"/>
      <c r="L572" s="280"/>
      <c r="M572" s="280"/>
      <c r="N572" s="280"/>
      <c r="O572" s="280"/>
      <c r="P572" s="280"/>
      <c r="Q572" s="280"/>
      <c r="R572" s="280"/>
      <c r="S572" s="280"/>
      <c r="T572" s="280"/>
      <c r="U572" s="280"/>
      <c r="V572" s="280"/>
      <c r="W572" s="280"/>
      <c r="X572" s="280"/>
      <c r="Y572" s="280"/>
      <c r="Z572" s="280"/>
      <c r="AA572" s="280"/>
      <c r="AB572" s="280"/>
      <c r="AC572" s="280"/>
      <c r="AD572" s="280"/>
      <c r="AE572" s="280"/>
    </row>
    <row r="573" spans="1:31" ht="12" customHeight="1" x14ac:dyDescent="0.25">
      <c r="A573" s="280"/>
      <c r="B573" s="280"/>
      <c r="C573" s="507"/>
      <c r="D573" s="507"/>
      <c r="E573" s="507"/>
      <c r="F573" s="507"/>
      <c r="G573" s="507"/>
      <c r="H573" s="280"/>
      <c r="I573" s="280"/>
      <c r="J573" s="280"/>
      <c r="K573" s="280"/>
      <c r="L573" s="280"/>
      <c r="M573" s="280"/>
      <c r="N573" s="280"/>
      <c r="O573" s="280"/>
      <c r="P573" s="280"/>
      <c r="Q573" s="280"/>
      <c r="R573" s="280"/>
      <c r="S573" s="280"/>
      <c r="T573" s="280"/>
      <c r="U573" s="280"/>
      <c r="V573" s="280"/>
      <c r="W573" s="280"/>
      <c r="X573" s="280"/>
      <c r="Y573" s="280"/>
      <c r="Z573" s="280"/>
      <c r="AA573" s="280"/>
      <c r="AB573" s="280"/>
      <c r="AC573" s="280"/>
      <c r="AD573" s="280"/>
      <c r="AE573" s="280"/>
    </row>
    <row r="574" spans="1:31" ht="12" customHeight="1" x14ac:dyDescent="0.25">
      <c r="A574" s="280"/>
      <c r="B574" s="280"/>
      <c r="C574" s="507"/>
      <c r="D574" s="507"/>
      <c r="E574" s="507"/>
      <c r="F574" s="507"/>
      <c r="G574" s="507"/>
      <c r="H574" s="280"/>
      <c r="I574" s="280"/>
      <c r="J574" s="280"/>
      <c r="K574" s="280"/>
      <c r="L574" s="280"/>
      <c r="M574" s="280"/>
      <c r="N574" s="280"/>
      <c r="O574" s="280"/>
      <c r="P574" s="280"/>
      <c r="Q574" s="280"/>
      <c r="R574" s="280"/>
      <c r="S574" s="280"/>
      <c r="T574" s="280"/>
      <c r="U574" s="280"/>
      <c r="V574" s="280"/>
      <c r="W574" s="280"/>
      <c r="X574" s="280"/>
      <c r="Y574" s="280"/>
      <c r="Z574" s="280"/>
      <c r="AA574" s="280"/>
      <c r="AB574" s="280"/>
      <c r="AC574" s="280"/>
      <c r="AD574" s="280"/>
      <c r="AE574" s="280"/>
    </row>
    <row r="575" spans="1:31" ht="12" customHeight="1" x14ac:dyDescent="0.25">
      <c r="A575" s="280"/>
      <c r="B575" s="280"/>
      <c r="C575" s="507"/>
      <c r="D575" s="507"/>
      <c r="E575" s="507"/>
      <c r="F575" s="507"/>
      <c r="G575" s="507"/>
      <c r="H575" s="280"/>
      <c r="I575" s="280"/>
      <c r="J575" s="280"/>
      <c r="K575" s="280"/>
      <c r="L575" s="280"/>
      <c r="M575" s="280"/>
      <c r="N575" s="280"/>
      <c r="O575" s="280"/>
      <c r="P575" s="280"/>
      <c r="Q575" s="280"/>
      <c r="R575" s="280"/>
      <c r="S575" s="280"/>
      <c r="T575" s="280"/>
      <c r="U575" s="280"/>
      <c r="V575" s="280"/>
      <c r="W575" s="280"/>
      <c r="X575" s="280"/>
      <c r="Y575" s="280"/>
      <c r="Z575" s="280"/>
      <c r="AA575" s="280"/>
      <c r="AB575" s="280"/>
      <c r="AC575" s="280"/>
      <c r="AD575" s="280"/>
      <c r="AE575" s="280"/>
    </row>
    <row r="576" spans="1:31" ht="12" customHeight="1" x14ac:dyDescent="0.25">
      <c r="A576" s="280"/>
      <c r="B576" s="280"/>
      <c r="C576" s="507"/>
      <c r="D576" s="507"/>
      <c r="E576" s="507"/>
      <c r="F576" s="507"/>
      <c r="G576" s="507"/>
      <c r="H576" s="280"/>
      <c r="I576" s="280"/>
      <c r="J576" s="280"/>
      <c r="K576" s="280"/>
      <c r="L576" s="280"/>
      <c r="M576" s="280"/>
      <c r="N576" s="280"/>
      <c r="O576" s="280"/>
      <c r="P576" s="280"/>
      <c r="Q576" s="280"/>
      <c r="R576" s="280"/>
      <c r="S576" s="280"/>
      <c r="T576" s="280"/>
      <c r="U576" s="280"/>
      <c r="V576" s="280"/>
      <c r="W576" s="280"/>
      <c r="X576" s="280"/>
      <c r="Y576" s="280"/>
      <c r="Z576" s="280"/>
      <c r="AA576" s="280"/>
      <c r="AB576" s="280"/>
      <c r="AC576" s="280"/>
      <c r="AD576" s="280"/>
      <c r="AE576" s="280"/>
    </row>
    <row r="577" spans="1:31" ht="12" customHeight="1" x14ac:dyDescent="0.25">
      <c r="A577" s="280"/>
      <c r="B577" s="280"/>
      <c r="C577" s="507"/>
      <c r="D577" s="507"/>
      <c r="E577" s="507"/>
      <c r="F577" s="507"/>
      <c r="G577" s="507"/>
      <c r="H577" s="280"/>
      <c r="I577" s="280"/>
      <c r="J577" s="280"/>
      <c r="K577" s="280"/>
      <c r="L577" s="280"/>
      <c r="M577" s="280"/>
      <c r="N577" s="280"/>
      <c r="O577" s="280"/>
      <c r="P577" s="280"/>
      <c r="Q577" s="280"/>
      <c r="R577" s="280"/>
      <c r="S577" s="280"/>
      <c r="T577" s="280"/>
      <c r="U577" s="280"/>
      <c r="V577" s="280"/>
      <c r="W577" s="280"/>
      <c r="X577" s="280"/>
      <c r="Y577" s="280"/>
      <c r="Z577" s="280"/>
      <c r="AA577" s="280"/>
      <c r="AB577" s="280"/>
      <c r="AC577" s="280"/>
      <c r="AD577" s="280"/>
      <c r="AE577" s="280"/>
    </row>
    <row r="578" spans="1:31" ht="12" customHeight="1" x14ac:dyDescent="0.25">
      <c r="A578" s="280"/>
      <c r="B578" s="280"/>
      <c r="C578" s="507"/>
      <c r="D578" s="507"/>
      <c r="E578" s="507"/>
      <c r="F578" s="507"/>
      <c r="G578" s="507"/>
      <c r="H578" s="280"/>
      <c r="I578" s="280"/>
      <c r="J578" s="280"/>
      <c r="K578" s="280"/>
      <c r="L578" s="280"/>
      <c r="M578" s="280"/>
      <c r="N578" s="280"/>
      <c r="O578" s="280"/>
      <c r="P578" s="280"/>
      <c r="Q578" s="280"/>
      <c r="R578" s="280"/>
      <c r="S578" s="280"/>
      <c r="T578" s="280"/>
      <c r="U578" s="280"/>
      <c r="V578" s="280"/>
      <c r="W578" s="280"/>
      <c r="X578" s="280"/>
      <c r="Y578" s="280"/>
      <c r="Z578" s="280"/>
      <c r="AA578" s="280"/>
      <c r="AB578" s="280"/>
      <c r="AC578" s="280"/>
      <c r="AD578" s="280"/>
      <c r="AE578" s="280"/>
    </row>
    <row r="579" spans="1:31" ht="12" customHeight="1" x14ac:dyDescent="0.25">
      <c r="A579" s="280"/>
      <c r="B579" s="280"/>
      <c r="C579" s="507"/>
      <c r="D579" s="507"/>
      <c r="E579" s="507"/>
      <c r="F579" s="507"/>
      <c r="G579" s="507"/>
      <c r="H579" s="280"/>
      <c r="I579" s="280"/>
      <c r="J579" s="280"/>
      <c r="K579" s="280"/>
      <c r="L579" s="280"/>
      <c r="M579" s="280"/>
      <c r="N579" s="280"/>
      <c r="O579" s="280"/>
      <c r="P579" s="280"/>
      <c r="Q579" s="280"/>
      <c r="R579" s="280"/>
      <c r="S579" s="280"/>
      <c r="T579" s="280"/>
      <c r="U579" s="280"/>
      <c r="V579" s="280"/>
      <c r="W579" s="280"/>
      <c r="X579" s="280"/>
      <c r="Y579" s="280"/>
      <c r="Z579" s="280"/>
      <c r="AA579" s="280"/>
      <c r="AB579" s="280"/>
      <c r="AC579" s="280"/>
      <c r="AD579" s="280"/>
      <c r="AE579" s="280"/>
    </row>
    <row r="580" spans="1:31" ht="12" customHeight="1" x14ac:dyDescent="0.25">
      <c r="A580" s="280"/>
      <c r="B580" s="280"/>
      <c r="C580" s="507"/>
      <c r="D580" s="507"/>
      <c r="E580" s="507"/>
      <c r="F580" s="507"/>
      <c r="G580" s="507"/>
      <c r="H580" s="280"/>
      <c r="I580" s="280"/>
      <c r="J580" s="280"/>
      <c r="K580" s="280"/>
      <c r="L580" s="280"/>
      <c r="M580" s="280"/>
      <c r="N580" s="280"/>
      <c r="O580" s="280"/>
      <c r="P580" s="280"/>
      <c r="Q580" s="280"/>
      <c r="R580" s="280"/>
      <c r="S580" s="280"/>
      <c r="T580" s="280"/>
      <c r="U580" s="280"/>
      <c r="V580" s="280"/>
      <c r="W580" s="280"/>
      <c r="X580" s="280"/>
      <c r="Y580" s="280"/>
      <c r="Z580" s="280"/>
      <c r="AA580" s="280"/>
      <c r="AB580" s="280"/>
      <c r="AC580" s="280"/>
      <c r="AD580" s="280"/>
      <c r="AE580" s="280"/>
    </row>
    <row r="581" spans="1:31" ht="12" customHeight="1" x14ac:dyDescent="0.25">
      <c r="A581" s="280"/>
      <c r="B581" s="280"/>
      <c r="C581" s="507"/>
      <c r="D581" s="507"/>
      <c r="E581" s="507"/>
      <c r="F581" s="507"/>
      <c r="G581" s="507"/>
      <c r="H581" s="280"/>
      <c r="I581" s="280"/>
      <c r="J581" s="280"/>
      <c r="K581" s="280"/>
      <c r="L581" s="280"/>
      <c r="M581" s="280"/>
      <c r="N581" s="280"/>
      <c r="O581" s="280"/>
      <c r="P581" s="280"/>
      <c r="Q581" s="280"/>
      <c r="R581" s="280"/>
      <c r="S581" s="280"/>
      <c r="T581" s="280"/>
      <c r="U581" s="280"/>
      <c r="V581" s="280"/>
      <c r="W581" s="280"/>
      <c r="X581" s="280"/>
      <c r="Y581" s="280"/>
      <c r="Z581" s="280"/>
      <c r="AA581" s="280"/>
      <c r="AB581" s="280"/>
      <c r="AC581" s="280"/>
      <c r="AD581" s="280"/>
      <c r="AE581" s="280"/>
    </row>
    <row r="582" spans="1:31" ht="12" customHeight="1" x14ac:dyDescent="0.25">
      <c r="A582" s="280"/>
      <c r="B582" s="280"/>
      <c r="C582" s="507"/>
      <c r="D582" s="507"/>
      <c r="E582" s="507"/>
      <c r="F582" s="507"/>
      <c r="G582" s="507"/>
      <c r="H582" s="280"/>
      <c r="I582" s="280"/>
      <c r="J582" s="280"/>
      <c r="K582" s="280"/>
      <c r="L582" s="280"/>
      <c r="M582" s="280"/>
      <c r="N582" s="280"/>
      <c r="O582" s="280"/>
      <c r="P582" s="280"/>
      <c r="Q582" s="280"/>
      <c r="R582" s="280"/>
      <c r="S582" s="280"/>
      <c r="T582" s="280"/>
      <c r="U582" s="280"/>
      <c r="V582" s="280"/>
      <c r="W582" s="280"/>
      <c r="X582" s="280"/>
      <c r="Y582" s="280"/>
      <c r="Z582" s="280"/>
      <c r="AA582" s="280"/>
      <c r="AB582" s="280"/>
      <c r="AC582" s="280"/>
      <c r="AD582" s="280"/>
      <c r="AE582" s="280"/>
    </row>
    <row r="583" spans="1:31" ht="12" customHeight="1" x14ac:dyDescent="0.25">
      <c r="A583" s="280"/>
      <c r="B583" s="280"/>
      <c r="C583" s="507"/>
      <c r="D583" s="507"/>
      <c r="E583" s="507"/>
      <c r="F583" s="507"/>
      <c r="G583" s="507"/>
      <c r="H583" s="280"/>
      <c r="I583" s="280"/>
      <c r="J583" s="280"/>
      <c r="K583" s="280"/>
      <c r="L583" s="280"/>
      <c r="M583" s="280"/>
      <c r="N583" s="280"/>
      <c r="O583" s="280"/>
      <c r="P583" s="280"/>
      <c r="Q583" s="280"/>
      <c r="R583" s="280"/>
      <c r="S583" s="280"/>
      <c r="T583" s="280"/>
      <c r="U583" s="280"/>
      <c r="V583" s="280"/>
      <c r="W583" s="280"/>
      <c r="X583" s="280"/>
      <c r="Y583" s="280"/>
      <c r="Z583" s="280"/>
      <c r="AA583" s="280"/>
      <c r="AB583" s="280"/>
      <c r="AC583" s="280"/>
      <c r="AD583" s="280"/>
      <c r="AE583" s="280"/>
    </row>
    <row r="584" spans="1:31" ht="12" customHeight="1" x14ac:dyDescent="0.25">
      <c r="A584" s="280"/>
      <c r="B584" s="280"/>
      <c r="C584" s="507"/>
      <c r="D584" s="507"/>
      <c r="E584" s="507"/>
      <c r="F584" s="507"/>
      <c r="G584" s="507"/>
      <c r="H584" s="280"/>
      <c r="I584" s="280"/>
      <c r="J584" s="280"/>
      <c r="K584" s="280"/>
      <c r="L584" s="280"/>
      <c r="M584" s="280"/>
      <c r="N584" s="280"/>
      <c r="O584" s="280"/>
      <c r="P584" s="280"/>
      <c r="Q584" s="280"/>
      <c r="R584" s="280"/>
      <c r="S584" s="280"/>
      <c r="T584" s="280"/>
      <c r="U584" s="280"/>
      <c r="V584" s="280"/>
      <c r="W584" s="280"/>
      <c r="X584" s="280"/>
      <c r="Y584" s="280"/>
      <c r="Z584" s="280"/>
      <c r="AA584" s="280"/>
      <c r="AB584" s="280"/>
      <c r="AC584" s="280"/>
      <c r="AD584" s="280"/>
      <c r="AE584" s="280"/>
    </row>
    <row r="585" spans="1:31" ht="12" customHeight="1" x14ac:dyDescent="0.25">
      <c r="A585" s="280"/>
      <c r="B585" s="280"/>
      <c r="C585" s="507"/>
      <c r="D585" s="507"/>
      <c r="E585" s="507"/>
      <c r="F585" s="507"/>
      <c r="G585" s="507"/>
      <c r="H585" s="280"/>
      <c r="I585" s="280"/>
      <c r="J585" s="280"/>
      <c r="K585" s="280"/>
      <c r="L585" s="280"/>
      <c r="M585" s="280"/>
      <c r="N585" s="280"/>
      <c r="O585" s="280"/>
      <c r="P585" s="280"/>
      <c r="Q585" s="280"/>
      <c r="R585" s="280"/>
      <c r="S585" s="280"/>
      <c r="T585" s="280"/>
      <c r="U585" s="280"/>
      <c r="V585" s="280"/>
      <c r="W585" s="280"/>
      <c r="X585" s="280"/>
      <c r="Y585" s="280"/>
      <c r="Z585" s="280"/>
      <c r="AA585" s="280"/>
      <c r="AB585" s="280"/>
      <c r="AC585" s="280"/>
      <c r="AD585" s="280"/>
      <c r="AE585" s="280"/>
    </row>
    <row r="586" spans="1:31" ht="12" customHeight="1" x14ac:dyDescent="0.25">
      <c r="A586" s="280"/>
      <c r="B586" s="280"/>
      <c r="C586" s="507"/>
      <c r="D586" s="507"/>
      <c r="E586" s="507"/>
      <c r="F586" s="507"/>
      <c r="G586" s="507"/>
      <c r="H586" s="280"/>
      <c r="I586" s="280"/>
      <c r="J586" s="280"/>
      <c r="K586" s="280"/>
      <c r="L586" s="280"/>
      <c r="M586" s="280"/>
      <c r="N586" s="280"/>
      <c r="O586" s="280"/>
      <c r="P586" s="280"/>
      <c r="Q586" s="280"/>
      <c r="R586" s="280"/>
      <c r="S586" s="280"/>
      <c r="T586" s="280"/>
      <c r="U586" s="280"/>
      <c r="V586" s="280"/>
      <c r="W586" s="280"/>
      <c r="X586" s="280"/>
      <c r="Y586" s="280"/>
      <c r="Z586" s="280"/>
      <c r="AA586" s="280"/>
      <c r="AB586" s="280"/>
      <c r="AC586" s="280"/>
      <c r="AD586" s="280"/>
      <c r="AE586" s="280"/>
    </row>
    <row r="587" spans="1:31" ht="12" customHeight="1" x14ac:dyDescent="0.25">
      <c r="A587" s="280"/>
      <c r="B587" s="280"/>
      <c r="C587" s="507"/>
      <c r="D587" s="507"/>
      <c r="E587" s="507"/>
      <c r="F587" s="507"/>
      <c r="G587" s="507"/>
      <c r="H587" s="280"/>
      <c r="I587" s="280"/>
      <c r="J587" s="280"/>
      <c r="K587" s="280"/>
      <c r="L587" s="280"/>
      <c r="M587" s="280"/>
      <c r="N587" s="280"/>
      <c r="O587" s="280"/>
      <c r="P587" s="280"/>
      <c r="Q587" s="280"/>
      <c r="R587" s="280"/>
      <c r="S587" s="280"/>
      <c r="T587" s="280"/>
      <c r="U587" s="280"/>
      <c r="V587" s="280"/>
      <c r="W587" s="280"/>
      <c r="X587" s="280"/>
      <c r="Y587" s="280"/>
      <c r="Z587" s="280"/>
      <c r="AA587" s="280"/>
      <c r="AB587" s="280"/>
      <c r="AC587" s="280"/>
      <c r="AD587" s="280"/>
      <c r="AE587" s="280"/>
    </row>
    <row r="588" spans="1:31" ht="12" customHeight="1" x14ac:dyDescent="0.25">
      <c r="A588" s="280"/>
      <c r="B588" s="280"/>
      <c r="C588" s="507"/>
      <c r="D588" s="507"/>
      <c r="E588" s="507"/>
      <c r="F588" s="507"/>
      <c r="G588" s="507"/>
      <c r="H588" s="280"/>
      <c r="I588" s="280"/>
      <c r="J588" s="280"/>
      <c r="K588" s="280"/>
      <c r="L588" s="280"/>
      <c r="M588" s="280"/>
      <c r="N588" s="280"/>
      <c r="O588" s="280"/>
      <c r="P588" s="280"/>
      <c r="Q588" s="280"/>
      <c r="R588" s="280"/>
      <c r="S588" s="280"/>
      <c r="T588" s="280"/>
      <c r="U588" s="280"/>
      <c r="V588" s="280"/>
      <c r="W588" s="280"/>
      <c r="X588" s="280"/>
      <c r="Y588" s="280"/>
      <c r="Z588" s="280"/>
      <c r="AA588" s="280"/>
      <c r="AB588" s="280"/>
      <c r="AC588" s="280"/>
      <c r="AD588" s="280"/>
      <c r="AE588" s="280"/>
    </row>
    <row r="589" spans="1:31" ht="12" customHeight="1" x14ac:dyDescent="0.25">
      <c r="A589" s="280"/>
      <c r="B589" s="280"/>
      <c r="C589" s="507"/>
      <c r="D589" s="507"/>
      <c r="E589" s="507"/>
      <c r="F589" s="507"/>
      <c r="G589" s="507"/>
      <c r="H589" s="280"/>
      <c r="I589" s="280"/>
      <c r="J589" s="280"/>
      <c r="K589" s="280"/>
      <c r="L589" s="280"/>
      <c r="M589" s="280"/>
      <c r="N589" s="280"/>
      <c r="O589" s="280"/>
      <c r="P589" s="280"/>
      <c r="Q589" s="280"/>
      <c r="R589" s="280"/>
      <c r="S589" s="280"/>
      <c r="T589" s="280"/>
      <c r="U589" s="280"/>
      <c r="V589" s="280"/>
      <c r="W589" s="280"/>
      <c r="X589" s="280"/>
      <c r="Y589" s="280"/>
      <c r="Z589" s="280"/>
      <c r="AA589" s="280"/>
      <c r="AB589" s="280"/>
      <c r="AC589" s="280"/>
      <c r="AD589" s="280"/>
      <c r="AE589" s="280"/>
    </row>
    <row r="590" spans="1:31" ht="12" customHeight="1" x14ac:dyDescent="0.25">
      <c r="A590" s="280"/>
      <c r="B590" s="280"/>
      <c r="C590" s="507"/>
      <c r="D590" s="507"/>
      <c r="E590" s="507"/>
      <c r="F590" s="507"/>
      <c r="G590" s="507"/>
      <c r="H590" s="280"/>
      <c r="I590" s="280"/>
      <c r="J590" s="280"/>
      <c r="K590" s="280"/>
      <c r="L590" s="280"/>
      <c r="M590" s="280"/>
      <c r="N590" s="280"/>
      <c r="O590" s="280"/>
      <c r="P590" s="280"/>
      <c r="Q590" s="280"/>
      <c r="R590" s="280"/>
      <c r="S590" s="280"/>
      <c r="T590" s="280"/>
      <c r="U590" s="280"/>
      <c r="V590" s="280"/>
      <c r="W590" s="280"/>
      <c r="X590" s="280"/>
      <c r="Y590" s="280"/>
      <c r="Z590" s="280"/>
      <c r="AA590" s="280"/>
      <c r="AB590" s="280"/>
      <c r="AC590" s="280"/>
      <c r="AD590" s="280"/>
      <c r="AE590" s="280"/>
    </row>
    <row r="591" spans="1:31" ht="12" customHeight="1" x14ac:dyDescent="0.25">
      <c r="A591" s="280"/>
      <c r="B591" s="280"/>
      <c r="C591" s="507"/>
      <c r="D591" s="507"/>
      <c r="E591" s="507"/>
      <c r="F591" s="507"/>
      <c r="G591" s="507"/>
      <c r="H591" s="280"/>
      <c r="I591" s="280"/>
      <c r="J591" s="280"/>
      <c r="K591" s="280"/>
      <c r="L591" s="280"/>
      <c r="M591" s="280"/>
      <c r="N591" s="280"/>
      <c r="O591" s="280"/>
      <c r="P591" s="280"/>
      <c r="Q591" s="280"/>
      <c r="R591" s="280"/>
      <c r="S591" s="280"/>
      <c r="T591" s="280"/>
      <c r="U591" s="280"/>
      <c r="V591" s="280"/>
      <c r="W591" s="280"/>
      <c r="X591" s="280"/>
      <c r="Y591" s="280"/>
      <c r="Z591" s="280"/>
      <c r="AA591" s="280"/>
      <c r="AB591" s="280"/>
      <c r="AC591" s="280"/>
      <c r="AD591" s="280"/>
      <c r="AE591" s="280"/>
    </row>
    <row r="592" spans="1:31" ht="12" customHeight="1" x14ac:dyDescent="0.25">
      <c r="A592" s="280"/>
      <c r="B592" s="280"/>
      <c r="C592" s="507"/>
      <c r="D592" s="507"/>
      <c r="E592" s="507"/>
      <c r="F592" s="507"/>
      <c r="G592" s="507"/>
      <c r="H592" s="280"/>
      <c r="I592" s="280"/>
      <c r="J592" s="280"/>
      <c r="K592" s="280"/>
      <c r="L592" s="280"/>
      <c r="M592" s="280"/>
      <c r="N592" s="280"/>
      <c r="O592" s="280"/>
      <c r="P592" s="280"/>
      <c r="Q592" s="280"/>
      <c r="R592" s="280"/>
      <c r="S592" s="280"/>
      <c r="T592" s="280"/>
      <c r="U592" s="280"/>
      <c r="V592" s="280"/>
      <c r="W592" s="280"/>
      <c r="X592" s="280"/>
      <c r="Y592" s="280"/>
      <c r="Z592" s="280"/>
      <c r="AA592" s="280"/>
      <c r="AB592" s="280"/>
      <c r="AC592" s="280"/>
      <c r="AD592" s="280"/>
      <c r="AE592" s="280"/>
    </row>
    <row r="593" spans="1:31" ht="12" customHeight="1" x14ac:dyDescent="0.25">
      <c r="A593" s="280"/>
      <c r="B593" s="280"/>
      <c r="C593" s="507"/>
      <c r="D593" s="507"/>
      <c r="E593" s="507"/>
      <c r="F593" s="507"/>
      <c r="G593" s="507"/>
      <c r="H593" s="280"/>
      <c r="I593" s="280"/>
      <c r="J593" s="280"/>
      <c r="K593" s="280"/>
      <c r="L593" s="280"/>
      <c r="M593" s="280"/>
      <c r="N593" s="280"/>
      <c r="O593" s="280"/>
      <c r="P593" s="280"/>
      <c r="Q593" s="280"/>
      <c r="R593" s="280"/>
      <c r="S593" s="280"/>
      <c r="T593" s="280"/>
      <c r="U593" s="280"/>
      <c r="V593" s="280"/>
      <c r="W593" s="280"/>
      <c r="X593" s="280"/>
      <c r="Y593" s="280"/>
      <c r="Z593" s="280"/>
      <c r="AA593" s="280"/>
      <c r="AB593" s="280"/>
      <c r="AC593" s="280"/>
      <c r="AD593" s="280"/>
      <c r="AE593" s="280"/>
    </row>
    <row r="594" spans="1:31" ht="12" customHeight="1" x14ac:dyDescent="0.25">
      <c r="A594" s="280"/>
      <c r="B594" s="280"/>
      <c r="C594" s="507"/>
      <c r="D594" s="507"/>
      <c r="E594" s="507"/>
      <c r="F594" s="507"/>
      <c r="G594" s="507"/>
      <c r="H594" s="280"/>
      <c r="I594" s="280"/>
      <c r="J594" s="280"/>
      <c r="K594" s="280"/>
      <c r="L594" s="280"/>
      <c r="M594" s="280"/>
      <c r="N594" s="280"/>
      <c r="O594" s="280"/>
      <c r="P594" s="280"/>
      <c r="Q594" s="280"/>
      <c r="R594" s="280"/>
      <c r="S594" s="280"/>
      <c r="T594" s="280"/>
      <c r="U594" s="280"/>
      <c r="V594" s="280"/>
      <c r="W594" s="280"/>
      <c r="X594" s="280"/>
      <c r="Y594" s="280"/>
      <c r="Z594" s="280"/>
      <c r="AA594" s="280"/>
      <c r="AB594" s="280"/>
      <c r="AC594" s="280"/>
      <c r="AD594" s="280"/>
      <c r="AE594" s="280"/>
    </row>
    <row r="595" spans="1:31" ht="12" customHeight="1" x14ac:dyDescent="0.25">
      <c r="A595" s="280"/>
      <c r="B595" s="280"/>
      <c r="C595" s="507"/>
      <c r="D595" s="507"/>
      <c r="E595" s="507"/>
      <c r="F595" s="507"/>
      <c r="G595" s="507"/>
      <c r="H595" s="280"/>
      <c r="I595" s="280"/>
      <c r="J595" s="280"/>
      <c r="K595" s="280"/>
      <c r="L595" s="280"/>
      <c r="M595" s="280"/>
      <c r="N595" s="280"/>
      <c r="O595" s="280"/>
      <c r="P595" s="280"/>
      <c r="Q595" s="280"/>
      <c r="R595" s="280"/>
      <c r="S595" s="280"/>
      <c r="T595" s="280"/>
      <c r="U595" s="280"/>
      <c r="V595" s="280"/>
      <c r="W595" s="280"/>
      <c r="X595" s="280"/>
      <c r="Y595" s="280"/>
      <c r="Z595" s="280"/>
      <c r="AA595" s="280"/>
      <c r="AB595" s="280"/>
      <c r="AC595" s="280"/>
      <c r="AD595" s="280"/>
      <c r="AE595" s="280"/>
    </row>
    <row r="596" spans="1:31" ht="12" customHeight="1" x14ac:dyDescent="0.25">
      <c r="A596" s="280"/>
      <c r="B596" s="280"/>
      <c r="C596" s="507"/>
      <c r="D596" s="507"/>
      <c r="E596" s="507"/>
      <c r="F596" s="507"/>
      <c r="G596" s="507"/>
      <c r="H596" s="280"/>
      <c r="I596" s="280"/>
      <c r="J596" s="280"/>
      <c r="K596" s="280"/>
      <c r="L596" s="280"/>
      <c r="M596" s="280"/>
      <c r="N596" s="280"/>
      <c r="O596" s="280"/>
      <c r="P596" s="280"/>
      <c r="Q596" s="280"/>
      <c r="R596" s="280"/>
      <c r="S596" s="280"/>
      <c r="T596" s="280"/>
      <c r="U596" s="280"/>
      <c r="V596" s="280"/>
      <c r="W596" s="280"/>
      <c r="X596" s="280"/>
      <c r="Y596" s="280"/>
      <c r="Z596" s="280"/>
      <c r="AA596" s="280"/>
      <c r="AB596" s="280"/>
      <c r="AC596" s="280"/>
      <c r="AD596" s="280"/>
      <c r="AE596" s="280"/>
    </row>
    <row r="597" spans="1:31" ht="12" customHeight="1" x14ac:dyDescent="0.25">
      <c r="A597" s="280"/>
      <c r="B597" s="280"/>
      <c r="C597" s="507"/>
      <c r="D597" s="507"/>
      <c r="E597" s="507"/>
      <c r="F597" s="507"/>
      <c r="G597" s="507"/>
      <c r="H597" s="280"/>
      <c r="I597" s="280"/>
      <c r="J597" s="280"/>
      <c r="K597" s="280"/>
      <c r="L597" s="280"/>
      <c r="M597" s="280"/>
      <c r="N597" s="280"/>
      <c r="O597" s="280"/>
      <c r="P597" s="280"/>
      <c r="Q597" s="280"/>
      <c r="R597" s="280"/>
      <c r="S597" s="280"/>
      <c r="T597" s="280"/>
      <c r="U597" s="280"/>
      <c r="V597" s="280"/>
      <c r="W597" s="280"/>
      <c r="X597" s="280"/>
      <c r="Y597" s="280"/>
      <c r="Z597" s="280"/>
      <c r="AA597" s="280"/>
      <c r="AB597" s="280"/>
      <c r="AC597" s="280"/>
      <c r="AD597" s="280"/>
      <c r="AE597" s="280"/>
    </row>
    <row r="598" spans="1:31" ht="12" customHeight="1" x14ac:dyDescent="0.25">
      <c r="A598" s="280"/>
      <c r="B598" s="280"/>
      <c r="C598" s="507"/>
      <c r="D598" s="507"/>
      <c r="E598" s="507"/>
      <c r="F598" s="507"/>
      <c r="G598" s="507"/>
      <c r="H598" s="280"/>
      <c r="I598" s="280"/>
      <c r="J598" s="280"/>
      <c r="K598" s="280"/>
      <c r="L598" s="280"/>
      <c r="M598" s="280"/>
      <c r="N598" s="280"/>
      <c r="O598" s="280"/>
      <c r="P598" s="280"/>
      <c r="Q598" s="280"/>
      <c r="R598" s="280"/>
      <c r="S598" s="280"/>
      <c r="T598" s="280"/>
      <c r="U598" s="280"/>
      <c r="V598" s="280"/>
      <c r="W598" s="280"/>
      <c r="X598" s="280"/>
      <c r="Y598" s="280"/>
      <c r="Z598" s="280"/>
      <c r="AA598" s="280"/>
      <c r="AB598" s="280"/>
      <c r="AC598" s="280"/>
      <c r="AD598" s="280"/>
      <c r="AE598" s="280"/>
    </row>
    <row r="599" spans="1:31" ht="12" customHeight="1" x14ac:dyDescent="0.25">
      <c r="A599" s="280"/>
      <c r="B599" s="280"/>
      <c r="C599" s="507"/>
      <c r="D599" s="507"/>
      <c r="E599" s="507"/>
      <c r="F599" s="507"/>
      <c r="G599" s="507"/>
      <c r="H599" s="280"/>
      <c r="I599" s="280"/>
      <c r="J599" s="280"/>
      <c r="K599" s="280"/>
      <c r="L599" s="280"/>
      <c r="M599" s="280"/>
      <c r="N599" s="280"/>
      <c r="O599" s="280"/>
      <c r="P599" s="280"/>
      <c r="Q599" s="280"/>
      <c r="R599" s="280"/>
      <c r="S599" s="280"/>
      <c r="T599" s="280"/>
      <c r="U599" s="280"/>
      <c r="V599" s="280"/>
      <c r="W599" s="280"/>
      <c r="X599" s="280"/>
      <c r="Y599" s="280"/>
      <c r="Z599" s="280"/>
      <c r="AA599" s="280"/>
      <c r="AB599" s="280"/>
      <c r="AC599" s="280"/>
      <c r="AD599" s="280"/>
      <c r="AE599" s="280"/>
    </row>
    <row r="600" spans="1:31" ht="12" customHeight="1" x14ac:dyDescent="0.25">
      <c r="A600" s="280"/>
      <c r="B600" s="280"/>
      <c r="C600" s="507"/>
      <c r="D600" s="507"/>
      <c r="E600" s="507"/>
      <c r="F600" s="507"/>
      <c r="G600" s="507"/>
      <c r="H600" s="280"/>
      <c r="I600" s="280"/>
      <c r="J600" s="280"/>
      <c r="K600" s="280"/>
      <c r="L600" s="280"/>
      <c r="M600" s="280"/>
      <c r="N600" s="280"/>
      <c r="O600" s="280"/>
      <c r="P600" s="280"/>
      <c r="Q600" s="280"/>
      <c r="R600" s="280"/>
      <c r="S600" s="280"/>
      <c r="T600" s="280"/>
      <c r="U600" s="280"/>
      <c r="V600" s="280"/>
      <c r="W600" s="280"/>
      <c r="X600" s="280"/>
      <c r="Y600" s="280"/>
      <c r="Z600" s="280"/>
      <c r="AA600" s="280"/>
      <c r="AB600" s="280"/>
      <c r="AC600" s="280"/>
      <c r="AD600" s="280"/>
      <c r="AE600" s="280"/>
    </row>
    <row r="601" spans="1:31" ht="12" customHeight="1" x14ac:dyDescent="0.25">
      <c r="A601" s="280"/>
      <c r="B601" s="280"/>
      <c r="C601" s="507"/>
      <c r="D601" s="507"/>
      <c r="E601" s="507"/>
      <c r="F601" s="507"/>
      <c r="G601" s="507"/>
      <c r="H601" s="280"/>
      <c r="I601" s="280"/>
      <c r="J601" s="280"/>
      <c r="K601" s="280"/>
      <c r="L601" s="280"/>
      <c r="M601" s="280"/>
      <c r="N601" s="280"/>
      <c r="O601" s="280"/>
      <c r="P601" s="280"/>
      <c r="Q601" s="280"/>
      <c r="R601" s="280"/>
      <c r="S601" s="280"/>
      <c r="T601" s="280"/>
      <c r="U601" s="280"/>
      <c r="V601" s="280"/>
      <c r="W601" s="280"/>
      <c r="X601" s="280"/>
      <c r="Y601" s="280"/>
      <c r="Z601" s="280"/>
      <c r="AA601" s="280"/>
      <c r="AB601" s="280"/>
      <c r="AC601" s="280"/>
      <c r="AD601" s="280"/>
      <c r="AE601" s="280"/>
    </row>
    <row r="602" spans="1:31" ht="12" customHeight="1" x14ac:dyDescent="0.25">
      <c r="A602" s="280"/>
      <c r="B602" s="280"/>
      <c r="C602" s="507"/>
      <c r="D602" s="507"/>
      <c r="E602" s="507"/>
      <c r="F602" s="507"/>
      <c r="G602" s="507"/>
      <c r="H602" s="280"/>
      <c r="I602" s="280"/>
      <c r="J602" s="280"/>
      <c r="K602" s="280"/>
      <c r="L602" s="280"/>
      <c r="M602" s="280"/>
      <c r="N602" s="280"/>
      <c r="O602" s="280"/>
      <c r="P602" s="280"/>
      <c r="Q602" s="280"/>
      <c r="R602" s="280"/>
      <c r="S602" s="280"/>
      <c r="T602" s="280"/>
      <c r="U602" s="280"/>
      <c r="V602" s="280"/>
      <c r="W602" s="280"/>
      <c r="X602" s="280"/>
      <c r="Y602" s="280"/>
      <c r="Z602" s="280"/>
      <c r="AA602" s="280"/>
      <c r="AB602" s="280"/>
      <c r="AC602" s="280"/>
      <c r="AD602" s="280"/>
      <c r="AE602" s="280"/>
    </row>
    <row r="603" spans="1:31" ht="12" customHeight="1" x14ac:dyDescent="0.25">
      <c r="A603" s="280"/>
      <c r="B603" s="280"/>
      <c r="C603" s="507"/>
      <c r="D603" s="507"/>
      <c r="E603" s="507"/>
      <c r="F603" s="507"/>
      <c r="G603" s="507"/>
      <c r="H603" s="280"/>
      <c r="I603" s="280"/>
      <c r="J603" s="280"/>
      <c r="K603" s="280"/>
      <c r="L603" s="280"/>
      <c r="M603" s="280"/>
      <c r="N603" s="280"/>
      <c r="O603" s="280"/>
      <c r="P603" s="280"/>
      <c r="Q603" s="280"/>
      <c r="R603" s="280"/>
      <c r="S603" s="280"/>
      <c r="T603" s="280"/>
      <c r="U603" s="280"/>
      <c r="V603" s="280"/>
      <c r="W603" s="280"/>
      <c r="X603" s="280"/>
      <c r="Y603" s="280"/>
      <c r="Z603" s="280"/>
      <c r="AA603" s="280"/>
      <c r="AB603" s="280"/>
      <c r="AC603" s="280"/>
      <c r="AD603" s="280"/>
      <c r="AE603" s="280"/>
    </row>
    <row r="604" spans="1:31" ht="12" customHeight="1" x14ac:dyDescent="0.25">
      <c r="A604" s="280"/>
      <c r="B604" s="280"/>
      <c r="C604" s="507"/>
      <c r="D604" s="507"/>
      <c r="E604" s="507"/>
      <c r="F604" s="507"/>
      <c r="G604" s="507"/>
      <c r="H604" s="280"/>
      <c r="I604" s="280"/>
      <c r="J604" s="280"/>
      <c r="K604" s="280"/>
      <c r="L604" s="280"/>
      <c r="M604" s="280"/>
      <c r="N604" s="280"/>
      <c r="O604" s="280"/>
      <c r="P604" s="280"/>
      <c r="Q604" s="280"/>
      <c r="R604" s="280"/>
      <c r="S604" s="280"/>
      <c r="T604" s="280"/>
      <c r="U604" s="280"/>
      <c r="V604" s="280"/>
      <c r="W604" s="280"/>
      <c r="X604" s="280"/>
      <c r="Y604" s="280"/>
      <c r="Z604" s="280"/>
      <c r="AA604" s="280"/>
      <c r="AB604" s="280"/>
      <c r="AC604" s="280"/>
      <c r="AD604" s="280"/>
      <c r="AE604" s="280"/>
    </row>
    <row r="605" spans="1:31" ht="12" customHeight="1" x14ac:dyDescent="0.25">
      <c r="A605" s="280"/>
      <c r="B605" s="280"/>
      <c r="C605" s="507"/>
      <c r="D605" s="507"/>
      <c r="E605" s="507"/>
      <c r="F605" s="507"/>
      <c r="G605" s="507"/>
      <c r="H605" s="280"/>
      <c r="I605" s="280"/>
      <c r="J605" s="280"/>
      <c r="K605" s="280"/>
      <c r="L605" s="280"/>
      <c r="M605" s="280"/>
      <c r="N605" s="280"/>
      <c r="O605" s="280"/>
      <c r="P605" s="280"/>
      <c r="Q605" s="280"/>
      <c r="R605" s="280"/>
      <c r="S605" s="280"/>
      <c r="T605" s="280"/>
      <c r="U605" s="280"/>
      <c r="V605" s="280"/>
      <c r="W605" s="280"/>
      <c r="X605" s="280"/>
      <c r="Y605" s="280"/>
      <c r="Z605" s="280"/>
      <c r="AA605" s="280"/>
      <c r="AB605" s="280"/>
      <c r="AC605" s="280"/>
      <c r="AD605" s="280"/>
      <c r="AE605" s="280"/>
    </row>
    <row r="606" spans="1:31" ht="12" customHeight="1" x14ac:dyDescent="0.25">
      <c r="A606" s="280"/>
      <c r="B606" s="280"/>
      <c r="C606" s="507"/>
      <c r="D606" s="507"/>
      <c r="E606" s="507"/>
      <c r="F606" s="507"/>
      <c r="G606" s="507"/>
      <c r="H606" s="280"/>
      <c r="I606" s="280"/>
      <c r="J606" s="280"/>
      <c r="K606" s="280"/>
      <c r="L606" s="280"/>
      <c r="M606" s="280"/>
      <c r="N606" s="280"/>
      <c r="O606" s="280"/>
      <c r="P606" s="280"/>
      <c r="Q606" s="280"/>
      <c r="R606" s="280"/>
      <c r="S606" s="280"/>
      <c r="T606" s="280"/>
      <c r="U606" s="280"/>
      <c r="V606" s="280"/>
      <c r="W606" s="280"/>
      <c r="X606" s="280"/>
      <c r="Y606" s="280"/>
      <c r="Z606" s="280"/>
      <c r="AA606" s="280"/>
      <c r="AB606" s="280"/>
      <c r="AC606" s="280"/>
      <c r="AD606" s="280"/>
      <c r="AE606" s="280"/>
    </row>
    <row r="607" spans="1:31" ht="12" customHeight="1" x14ac:dyDescent="0.25">
      <c r="A607" s="280"/>
      <c r="B607" s="280"/>
      <c r="C607" s="507"/>
      <c r="D607" s="507"/>
      <c r="E607" s="507"/>
      <c r="F607" s="507"/>
      <c r="G607" s="507"/>
      <c r="H607" s="280"/>
      <c r="I607" s="280"/>
      <c r="J607" s="280"/>
      <c r="K607" s="280"/>
      <c r="L607" s="280"/>
      <c r="M607" s="280"/>
      <c r="N607" s="280"/>
      <c r="O607" s="280"/>
      <c r="P607" s="280"/>
      <c r="Q607" s="280"/>
      <c r="R607" s="280"/>
      <c r="S607" s="280"/>
      <c r="T607" s="280"/>
      <c r="U607" s="280"/>
      <c r="V607" s="280"/>
      <c r="W607" s="280"/>
      <c r="X607" s="280"/>
      <c r="Y607" s="280"/>
      <c r="Z607" s="280"/>
      <c r="AA607" s="280"/>
      <c r="AB607" s="280"/>
      <c r="AC607" s="280"/>
      <c r="AD607" s="280"/>
      <c r="AE607" s="280"/>
    </row>
    <row r="608" spans="1:31" ht="12" customHeight="1" x14ac:dyDescent="0.25">
      <c r="A608" s="280"/>
      <c r="B608" s="280"/>
      <c r="C608" s="507"/>
      <c r="D608" s="507"/>
      <c r="E608" s="507"/>
      <c r="F608" s="507"/>
      <c r="G608" s="507"/>
      <c r="H608" s="280"/>
      <c r="I608" s="280"/>
      <c r="J608" s="280"/>
      <c r="K608" s="280"/>
      <c r="L608" s="280"/>
      <c r="M608" s="280"/>
      <c r="N608" s="280"/>
      <c r="O608" s="280"/>
      <c r="P608" s="280"/>
      <c r="Q608" s="280"/>
      <c r="R608" s="280"/>
      <c r="S608" s="280"/>
      <c r="T608" s="280"/>
      <c r="U608" s="280"/>
      <c r="V608" s="280"/>
      <c r="W608" s="280"/>
      <c r="X608" s="280"/>
      <c r="Y608" s="280"/>
      <c r="Z608" s="280"/>
      <c r="AA608" s="280"/>
      <c r="AB608" s="280"/>
      <c r="AC608" s="280"/>
      <c r="AD608" s="280"/>
      <c r="AE608" s="280"/>
    </row>
    <row r="609" spans="1:31" ht="12" customHeight="1" x14ac:dyDescent="0.25">
      <c r="A609" s="280"/>
      <c r="B609" s="280"/>
      <c r="C609" s="507"/>
      <c r="D609" s="507"/>
      <c r="E609" s="507"/>
      <c r="F609" s="507"/>
      <c r="G609" s="507"/>
      <c r="H609" s="280"/>
      <c r="I609" s="280"/>
      <c r="J609" s="280"/>
      <c r="K609" s="280"/>
      <c r="L609" s="280"/>
      <c r="M609" s="280"/>
      <c r="N609" s="280"/>
      <c r="O609" s="280"/>
      <c r="P609" s="280"/>
      <c r="Q609" s="280"/>
      <c r="R609" s="280"/>
      <c r="S609" s="280"/>
      <c r="T609" s="280"/>
      <c r="U609" s="280"/>
      <c r="V609" s="280"/>
      <c r="W609" s="280"/>
      <c r="X609" s="280"/>
      <c r="Y609" s="280"/>
      <c r="Z609" s="280"/>
      <c r="AA609" s="280"/>
      <c r="AB609" s="280"/>
      <c r="AC609" s="280"/>
      <c r="AD609" s="280"/>
      <c r="AE609" s="280"/>
    </row>
    <row r="610" spans="1:31" ht="12" customHeight="1" x14ac:dyDescent="0.25">
      <c r="A610" s="280"/>
      <c r="B610" s="280"/>
      <c r="C610" s="507"/>
      <c r="D610" s="507"/>
      <c r="E610" s="507"/>
      <c r="F610" s="507"/>
      <c r="G610" s="507"/>
      <c r="H610" s="280"/>
      <c r="I610" s="280"/>
      <c r="J610" s="280"/>
      <c r="K610" s="280"/>
      <c r="L610" s="280"/>
      <c r="M610" s="280"/>
      <c r="N610" s="280"/>
      <c r="O610" s="280"/>
      <c r="P610" s="280"/>
      <c r="Q610" s="280"/>
      <c r="R610" s="280"/>
      <c r="S610" s="280"/>
      <c r="T610" s="280"/>
      <c r="U610" s="280"/>
      <c r="V610" s="280"/>
      <c r="W610" s="280"/>
      <c r="X610" s="280"/>
      <c r="Y610" s="280"/>
      <c r="Z610" s="280"/>
      <c r="AA610" s="280"/>
      <c r="AB610" s="280"/>
      <c r="AC610" s="280"/>
      <c r="AD610" s="280"/>
      <c r="AE610" s="280"/>
    </row>
    <row r="611" spans="1:31" ht="12" customHeight="1" x14ac:dyDescent="0.25">
      <c r="A611" s="280"/>
      <c r="B611" s="280"/>
      <c r="C611" s="507"/>
      <c r="D611" s="507"/>
      <c r="E611" s="507"/>
      <c r="F611" s="507"/>
      <c r="G611" s="507"/>
      <c r="H611" s="280"/>
      <c r="I611" s="280"/>
      <c r="J611" s="280"/>
      <c r="K611" s="280"/>
      <c r="L611" s="280"/>
      <c r="M611" s="280"/>
      <c r="N611" s="280"/>
      <c r="O611" s="280"/>
      <c r="P611" s="280"/>
      <c r="Q611" s="280"/>
      <c r="R611" s="280"/>
      <c r="S611" s="280"/>
      <c r="T611" s="280"/>
      <c r="U611" s="280"/>
      <c r="V611" s="280"/>
      <c r="W611" s="280"/>
      <c r="X611" s="280"/>
      <c r="Y611" s="280"/>
      <c r="Z611" s="280"/>
      <c r="AA611" s="280"/>
      <c r="AB611" s="280"/>
      <c r="AC611" s="280"/>
      <c r="AD611" s="280"/>
      <c r="AE611" s="280"/>
    </row>
    <row r="612" spans="1:31" ht="12" customHeight="1" x14ac:dyDescent="0.25">
      <c r="A612" s="280"/>
      <c r="B612" s="280"/>
      <c r="C612" s="507"/>
      <c r="D612" s="507"/>
      <c r="E612" s="507"/>
      <c r="F612" s="507"/>
      <c r="G612" s="507"/>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row>
    <row r="613" spans="1:31" ht="12" customHeight="1" x14ac:dyDescent="0.25">
      <c r="A613" s="280"/>
      <c r="B613" s="280"/>
      <c r="C613" s="507"/>
      <c r="D613" s="507"/>
      <c r="E613" s="507"/>
      <c r="F613" s="507"/>
      <c r="G613" s="507"/>
      <c r="H613" s="280"/>
      <c r="I613" s="280"/>
      <c r="J613" s="280"/>
      <c r="K613" s="280"/>
      <c r="L613" s="280"/>
      <c r="M613" s="280"/>
      <c r="N613" s="280"/>
      <c r="O613" s="280"/>
      <c r="P613" s="280"/>
      <c r="Q613" s="280"/>
      <c r="R613" s="280"/>
      <c r="S613" s="280"/>
      <c r="T613" s="280"/>
      <c r="U613" s="280"/>
      <c r="V613" s="280"/>
      <c r="W613" s="280"/>
      <c r="X613" s="280"/>
      <c r="Y613" s="280"/>
      <c r="Z613" s="280"/>
      <c r="AA613" s="280"/>
      <c r="AB613" s="280"/>
      <c r="AC613" s="280"/>
      <c r="AD613" s="280"/>
      <c r="AE613" s="280"/>
    </row>
    <row r="614" spans="1:31" ht="12" customHeight="1" x14ac:dyDescent="0.25">
      <c r="A614" s="280"/>
      <c r="B614" s="280"/>
      <c r="C614" s="507"/>
      <c r="D614" s="507"/>
      <c r="E614" s="507"/>
      <c r="F614" s="507"/>
      <c r="G614" s="507"/>
      <c r="H614" s="280"/>
      <c r="I614" s="280"/>
      <c r="J614" s="280"/>
      <c r="K614" s="280"/>
      <c r="L614" s="280"/>
      <c r="M614" s="280"/>
      <c r="N614" s="280"/>
      <c r="O614" s="280"/>
      <c r="P614" s="280"/>
      <c r="Q614" s="280"/>
      <c r="R614" s="280"/>
      <c r="S614" s="280"/>
      <c r="T614" s="280"/>
      <c r="U614" s="280"/>
      <c r="V614" s="280"/>
      <c r="W614" s="280"/>
      <c r="X614" s="280"/>
      <c r="Y614" s="280"/>
      <c r="Z614" s="280"/>
      <c r="AA614" s="280"/>
      <c r="AB614" s="280"/>
      <c r="AC614" s="280"/>
      <c r="AD614" s="280"/>
      <c r="AE614" s="280"/>
    </row>
    <row r="615" spans="1:31" ht="12" customHeight="1" x14ac:dyDescent="0.25">
      <c r="A615" s="280"/>
      <c r="B615" s="280"/>
      <c r="C615" s="507"/>
      <c r="D615" s="507"/>
      <c r="E615" s="507"/>
      <c r="F615" s="507"/>
      <c r="G615" s="507"/>
      <c r="H615" s="280"/>
      <c r="I615" s="280"/>
      <c r="J615" s="280"/>
      <c r="K615" s="280"/>
      <c r="L615" s="280"/>
      <c r="M615" s="280"/>
      <c r="N615" s="280"/>
      <c r="O615" s="280"/>
      <c r="P615" s="280"/>
      <c r="Q615" s="280"/>
      <c r="R615" s="280"/>
      <c r="S615" s="280"/>
      <c r="T615" s="280"/>
      <c r="U615" s="280"/>
      <c r="V615" s="280"/>
      <c r="W615" s="280"/>
      <c r="X615" s="280"/>
      <c r="Y615" s="280"/>
      <c r="Z615" s="280"/>
      <c r="AA615" s="280"/>
      <c r="AB615" s="280"/>
      <c r="AC615" s="280"/>
      <c r="AD615" s="280"/>
      <c r="AE615" s="280"/>
    </row>
    <row r="616" spans="1:31" ht="12" customHeight="1" x14ac:dyDescent="0.25">
      <c r="A616" s="280"/>
      <c r="B616" s="280"/>
      <c r="C616" s="507"/>
      <c r="D616" s="507"/>
      <c r="E616" s="507"/>
      <c r="F616" s="507"/>
      <c r="G616" s="507"/>
      <c r="H616" s="280"/>
      <c r="I616" s="280"/>
      <c r="J616" s="280"/>
      <c r="K616" s="280"/>
      <c r="L616" s="280"/>
      <c r="M616" s="280"/>
      <c r="N616" s="280"/>
      <c r="O616" s="280"/>
      <c r="P616" s="280"/>
      <c r="Q616" s="280"/>
      <c r="R616" s="280"/>
      <c r="S616" s="280"/>
      <c r="T616" s="280"/>
      <c r="U616" s="280"/>
      <c r="V616" s="280"/>
      <c r="W616" s="280"/>
      <c r="X616" s="280"/>
      <c r="Y616" s="280"/>
      <c r="Z616" s="280"/>
      <c r="AA616" s="280"/>
      <c r="AB616" s="280"/>
      <c r="AC616" s="280"/>
      <c r="AD616" s="280"/>
      <c r="AE616" s="280"/>
    </row>
    <row r="617" spans="1:31" ht="12" customHeight="1" x14ac:dyDescent="0.25">
      <c r="A617" s="280"/>
      <c r="B617" s="280"/>
      <c r="C617" s="507"/>
      <c r="D617" s="507"/>
      <c r="E617" s="507"/>
      <c r="F617" s="507"/>
      <c r="G617" s="507"/>
      <c r="H617" s="280"/>
      <c r="I617" s="280"/>
      <c r="J617" s="280"/>
      <c r="K617" s="280"/>
      <c r="L617" s="280"/>
      <c r="M617" s="280"/>
      <c r="N617" s="280"/>
      <c r="O617" s="280"/>
      <c r="P617" s="280"/>
      <c r="Q617" s="280"/>
      <c r="R617" s="280"/>
      <c r="S617" s="280"/>
      <c r="T617" s="280"/>
      <c r="U617" s="280"/>
      <c r="V617" s="280"/>
      <c r="W617" s="280"/>
      <c r="X617" s="280"/>
      <c r="Y617" s="280"/>
      <c r="Z617" s="280"/>
      <c r="AA617" s="280"/>
      <c r="AB617" s="280"/>
      <c r="AC617" s="280"/>
      <c r="AD617" s="280"/>
      <c r="AE617" s="280"/>
    </row>
    <row r="618" spans="1:31" ht="12" customHeight="1" x14ac:dyDescent="0.25">
      <c r="A618" s="280"/>
      <c r="B618" s="280"/>
      <c r="C618" s="507"/>
      <c r="D618" s="507"/>
      <c r="E618" s="507"/>
      <c r="F618" s="507"/>
      <c r="G618" s="507"/>
      <c r="H618" s="280"/>
      <c r="I618" s="280"/>
      <c r="J618" s="280"/>
      <c r="K618" s="280"/>
      <c r="L618" s="280"/>
      <c r="M618" s="280"/>
      <c r="N618" s="280"/>
      <c r="O618" s="280"/>
      <c r="P618" s="280"/>
      <c r="Q618" s="280"/>
      <c r="R618" s="280"/>
      <c r="S618" s="280"/>
      <c r="T618" s="280"/>
      <c r="U618" s="280"/>
      <c r="V618" s="280"/>
      <c r="W618" s="280"/>
      <c r="X618" s="280"/>
      <c r="Y618" s="280"/>
      <c r="Z618" s="280"/>
      <c r="AA618" s="280"/>
      <c r="AB618" s="280"/>
      <c r="AC618" s="280"/>
      <c r="AD618" s="280"/>
      <c r="AE618" s="280"/>
    </row>
    <row r="619" spans="1:31" ht="12" customHeight="1" x14ac:dyDescent="0.25">
      <c r="A619" s="280"/>
      <c r="B619" s="280"/>
      <c r="C619" s="507"/>
      <c r="D619" s="507"/>
      <c r="E619" s="507"/>
      <c r="F619" s="507"/>
      <c r="G619" s="507"/>
      <c r="H619" s="280"/>
      <c r="I619" s="280"/>
      <c r="J619" s="280"/>
      <c r="K619" s="280"/>
      <c r="L619" s="280"/>
      <c r="M619" s="280"/>
      <c r="N619" s="280"/>
      <c r="O619" s="280"/>
      <c r="P619" s="280"/>
      <c r="Q619" s="280"/>
      <c r="R619" s="280"/>
      <c r="S619" s="280"/>
      <c r="T619" s="280"/>
      <c r="U619" s="280"/>
      <c r="V619" s="280"/>
      <c r="W619" s="280"/>
      <c r="X619" s="280"/>
      <c r="Y619" s="280"/>
      <c r="Z619" s="280"/>
      <c r="AA619" s="280"/>
      <c r="AB619" s="280"/>
      <c r="AC619" s="280"/>
      <c r="AD619" s="280"/>
      <c r="AE619" s="280"/>
    </row>
    <row r="620" spans="1:31" ht="12" customHeight="1" x14ac:dyDescent="0.25">
      <c r="A620" s="280"/>
      <c r="B620" s="280"/>
      <c r="C620" s="507"/>
      <c r="D620" s="507"/>
      <c r="E620" s="507"/>
      <c r="F620" s="507"/>
      <c r="G620" s="507"/>
      <c r="H620" s="280"/>
      <c r="I620" s="280"/>
      <c r="J620" s="280"/>
      <c r="K620" s="280"/>
      <c r="L620" s="280"/>
      <c r="M620" s="280"/>
      <c r="N620" s="280"/>
      <c r="O620" s="280"/>
      <c r="P620" s="280"/>
      <c r="Q620" s="280"/>
      <c r="R620" s="280"/>
      <c r="S620" s="280"/>
      <c r="T620" s="280"/>
      <c r="U620" s="280"/>
      <c r="V620" s="280"/>
      <c r="W620" s="280"/>
      <c r="X620" s="280"/>
      <c r="Y620" s="280"/>
      <c r="Z620" s="280"/>
      <c r="AA620" s="280"/>
      <c r="AB620" s="280"/>
      <c r="AC620" s="280"/>
      <c r="AD620" s="280"/>
      <c r="AE620" s="280"/>
    </row>
    <row r="621" spans="1:31" ht="12" customHeight="1" x14ac:dyDescent="0.25">
      <c r="A621" s="280"/>
      <c r="B621" s="280"/>
      <c r="C621" s="507"/>
      <c r="D621" s="507"/>
      <c r="E621" s="507"/>
      <c r="F621" s="507"/>
      <c r="G621" s="507"/>
      <c r="H621" s="280"/>
      <c r="I621" s="280"/>
      <c r="J621" s="280"/>
      <c r="K621" s="280"/>
      <c r="L621" s="280"/>
      <c r="M621" s="280"/>
      <c r="N621" s="280"/>
      <c r="O621" s="280"/>
      <c r="P621" s="280"/>
      <c r="Q621" s="280"/>
      <c r="R621" s="280"/>
      <c r="S621" s="280"/>
      <c r="T621" s="280"/>
      <c r="U621" s="280"/>
      <c r="V621" s="280"/>
      <c r="W621" s="280"/>
      <c r="X621" s="280"/>
      <c r="Y621" s="280"/>
      <c r="Z621" s="280"/>
      <c r="AA621" s="280"/>
      <c r="AB621" s="280"/>
      <c r="AC621" s="280"/>
      <c r="AD621" s="280"/>
      <c r="AE621" s="280"/>
    </row>
    <row r="622" spans="1:31" ht="12" customHeight="1" x14ac:dyDescent="0.25">
      <c r="A622" s="280"/>
      <c r="B622" s="280"/>
      <c r="C622" s="507"/>
      <c r="D622" s="507"/>
      <c r="E622" s="507"/>
      <c r="F622" s="507"/>
      <c r="G622" s="507"/>
      <c r="H622" s="280"/>
      <c r="I622" s="280"/>
      <c r="J622" s="280"/>
      <c r="K622" s="280"/>
      <c r="L622" s="280"/>
      <c r="M622" s="280"/>
      <c r="N622" s="280"/>
      <c r="O622" s="280"/>
      <c r="P622" s="280"/>
      <c r="Q622" s="280"/>
      <c r="R622" s="280"/>
      <c r="S622" s="280"/>
      <c r="T622" s="280"/>
      <c r="U622" s="280"/>
      <c r="V622" s="280"/>
      <c r="W622" s="280"/>
      <c r="X622" s="280"/>
      <c r="Y622" s="280"/>
      <c r="Z622" s="280"/>
      <c r="AA622" s="280"/>
      <c r="AB622" s="280"/>
      <c r="AC622" s="280"/>
      <c r="AD622" s="280"/>
      <c r="AE622" s="280"/>
    </row>
    <row r="623" spans="1:31" ht="12" customHeight="1" x14ac:dyDescent="0.25">
      <c r="A623" s="280"/>
      <c r="B623" s="280"/>
      <c r="C623" s="507"/>
      <c r="D623" s="507"/>
      <c r="E623" s="507"/>
      <c r="F623" s="507"/>
      <c r="G623" s="507"/>
      <c r="H623" s="280"/>
      <c r="I623" s="280"/>
      <c r="J623" s="280"/>
      <c r="K623" s="280"/>
      <c r="L623" s="280"/>
      <c r="M623" s="280"/>
      <c r="N623" s="280"/>
      <c r="O623" s="280"/>
      <c r="P623" s="280"/>
      <c r="Q623" s="280"/>
      <c r="R623" s="280"/>
      <c r="S623" s="280"/>
      <c r="T623" s="280"/>
      <c r="U623" s="280"/>
      <c r="V623" s="280"/>
      <c r="W623" s="280"/>
      <c r="X623" s="280"/>
      <c r="Y623" s="280"/>
      <c r="Z623" s="280"/>
      <c r="AA623" s="280"/>
      <c r="AB623" s="280"/>
      <c r="AC623" s="280"/>
      <c r="AD623" s="280"/>
      <c r="AE623" s="280"/>
    </row>
    <row r="624" spans="1:31" ht="12" customHeight="1" x14ac:dyDescent="0.25">
      <c r="A624" s="280"/>
      <c r="B624" s="280"/>
      <c r="C624" s="507"/>
      <c r="D624" s="507"/>
      <c r="E624" s="507"/>
      <c r="F624" s="507"/>
      <c r="G624" s="507"/>
      <c r="H624" s="280"/>
      <c r="I624" s="280"/>
      <c r="J624" s="280"/>
      <c r="K624" s="280"/>
      <c r="L624" s="280"/>
      <c r="M624" s="280"/>
      <c r="N624" s="280"/>
      <c r="O624" s="280"/>
      <c r="P624" s="280"/>
      <c r="Q624" s="280"/>
      <c r="R624" s="280"/>
      <c r="S624" s="280"/>
      <c r="T624" s="280"/>
      <c r="U624" s="280"/>
      <c r="V624" s="280"/>
      <c r="W624" s="280"/>
      <c r="X624" s="280"/>
      <c r="Y624" s="280"/>
      <c r="Z624" s="280"/>
      <c r="AA624" s="280"/>
      <c r="AB624" s="280"/>
      <c r="AC624" s="280"/>
      <c r="AD624" s="280"/>
      <c r="AE624" s="280"/>
    </row>
    <row r="625" spans="1:31" ht="12" customHeight="1" x14ac:dyDescent="0.25">
      <c r="A625" s="280"/>
      <c r="B625" s="280"/>
      <c r="C625" s="507"/>
      <c r="D625" s="507"/>
      <c r="E625" s="507"/>
      <c r="F625" s="507"/>
      <c r="G625" s="507"/>
      <c r="H625" s="280"/>
      <c r="I625" s="280"/>
      <c r="J625" s="280"/>
      <c r="K625" s="280"/>
      <c r="L625" s="280"/>
      <c r="M625" s="280"/>
      <c r="N625" s="280"/>
      <c r="O625" s="280"/>
      <c r="P625" s="280"/>
      <c r="Q625" s="280"/>
      <c r="R625" s="280"/>
      <c r="S625" s="280"/>
      <c r="T625" s="280"/>
      <c r="U625" s="280"/>
      <c r="V625" s="280"/>
      <c r="W625" s="280"/>
      <c r="X625" s="280"/>
      <c r="Y625" s="280"/>
      <c r="Z625" s="280"/>
      <c r="AA625" s="280"/>
      <c r="AB625" s="280"/>
      <c r="AC625" s="280"/>
      <c r="AD625" s="280"/>
      <c r="AE625" s="280"/>
    </row>
    <row r="626" spans="1:31" ht="12" customHeight="1" x14ac:dyDescent="0.25">
      <c r="A626" s="280"/>
      <c r="B626" s="280"/>
      <c r="C626" s="507"/>
      <c r="D626" s="507"/>
      <c r="E626" s="507"/>
      <c r="F626" s="507"/>
      <c r="G626" s="507"/>
      <c r="H626" s="280"/>
      <c r="I626" s="280"/>
      <c r="J626" s="280"/>
      <c r="K626" s="280"/>
      <c r="L626" s="280"/>
      <c r="M626" s="280"/>
      <c r="N626" s="280"/>
      <c r="O626" s="280"/>
      <c r="P626" s="280"/>
      <c r="Q626" s="280"/>
      <c r="R626" s="280"/>
      <c r="S626" s="280"/>
      <c r="T626" s="280"/>
      <c r="U626" s="280"/>
      <c r="V626" s="280"/>
      <c r="W626" s="280"/>
      <c r="X626" s="280"/>
      <c r="Y626" s="280"/>
      <c r="Z626" s="280"/>
      <c r="AA626" s="280"/>
      <c r="AB626" s="280"/>
      <c r="AC626" s="280"/>
      <c r="AD626" s="280"/>
      <c r="AE626" s="280"/>
    </row>
    <row r="627" spans="1:31" ht="12" customHeight="1" x14ac:dyDescent="0.25">
      <c r="A627" s="280"/>
      <c r="B627" s="280"/>
      <c r="C627" s="507"/>
      <c r="D627" s="507"/>
      <c r="E627" s="507"/>
      <c r="F627" s="507"/>
      <c r="G627" s="507"/>
      <c r="H627" s="280"/>
      <c r="I627" s="280"/>
      <c r="J627" s="280"/>
      <c r="K627" s="280"/>
      <c r="L627" s="280"/>
      <c r="M627" s="280"/>
      <c r="N627" s="280"/>
      <c r="O627" s="280"/>
      <c r="P627" s="280"/>
      <c r="Q627" s="280"/>
      <c r="R627" s="280"/>
      <c r="S627" s="280"/>
      <c r="T627" s="280"/>
      <c r="U627" s="280"/>
      <c r="V627" s="280"/>
      <c r="W627" s="280"/>
      <c r="X627" s="280"/>
      <c r="Y627" s="280"/>
      <c r="Z627" s="280"/>
      <c r="AA627" s="280"/>
      <c r="AB627" s="280"/>
      <c r="AC627" s="280"/>
      <c r="AD627" s="280"/>
      <c r="AE627" s="280"/>
    </row>
    <row r="628" spans="1:31" ht="12" customHeight="1" x14ac:dyDescent="0.25">
      <c r="A628" s="280"/>
      <c r="B628" s="280"/>
      <c r="C628" s="507"/>
      <c r="D628" s="507"/>
      <c r="E628" s="507"/>
      <c r="F628" s="507"/>
      <c r="G628" s="507"/>
      <c r="H628" s="280"/>
      <c r="I628" s="280"/>
      <c r="J628" s="280"/>
      <c r="K628" s="280"/>
      <c r="L628" s="280"/>
      <c r="M628" s="280"/>
      <c r="N628" s="280"/>
      <c r="O628" s="280"/>
      <c r="P628" s="280"/>
      <c r="Q628" s="280"/>
      <c r="R628" s="280"/>
      <c r="S628" s="280"/>
      <c r="T628" s="280"/>
      <c r="U628" s="280"/>
      <c r="V628" s="280"/>
      <c r="W628" s="280"/>
      <c r="X628" s="280"/>
      <c r="Y628" s="280"/>
      <c r="Z628" s="280"/>
      <c r="AA628" s="280"/>
      <c r="AB628" s="280"/>
      <c r="AC628" s="280"/>
      <c r="AD628" s="280"/>
      <c r="AE628" s="280"/>
    </row>
    <row r="629" spans="1:31" ht="12" customHeight="1" x14ac:dyDescent="0.25">
      <c r="A629" s="280"/>
      <c r="B629" s="280"/>
      <c r="C629" s="507"/>
      <c r="D629" s="507"/>
      <c r="E629" s="507"/>
      <c r="F629" s="507"/>
      <c r="G629" s="507"/>
      <c r="H629" s="280"/>
      <c r="I629" s="280"/>
      <c r="J629" s="280"/>
      <c r="K629" s="280"/>
      <c r="L629" s="280"/>
      <c r="M629" s="280"/>
      <c r="N629" s="280"/>
      <c r="O629" s="280"/>
      <c r="P629" s="280"/>
      <c r="Q629" s="280"/>
      <c r="R629" s="280"/>
      <c r="S629" s="280"/>
      <c r="T629" s="280"/>
      <c r="U629" s="280"/>
      <c r="V629" s="280"/>
      <c r="W629" s="280"/>
      <c r="X629" s="280"/>
      <c r="Y629" s="280"/>
      <c r="Z629" s="280"/>
      <c r="AA629" s="280"/>
      <c r="AB629" s="280"/>
      <c r="AC629" s="280"/>
      <c r="AD629" s="280"/>
      <c r="AE629" s="280"/>
    </row>
    <row r="630" spans="1:31" ht="12" customHeight="1" x14ac:dyDescent="0.25">
      <c r="A630" s="280"/>
      <c r="B630" s="280"/>
      <c r="C630" s="507"/>
      <c r="D630" s="507"/>
      <c r="E630" s="507"/>
      <c r="F630" s="507"/>
      <c r="G630" s="507"/>
      <c r="H630" s="280"/>
      <c r="I630" s="280"/>
      <c r="J630" s="280"/>
      <c r="K630" s="280"/>
      <c r="L630" s="280"/>
      <c r="M630" s="280"/>
      <c r="N630" s="280"/>
      <c r="O630" s="280"/>
      <c r="P630" s="280"/>
      <c r="Q630" s="280"/>
      <c r="R630" s="280"/>
      <c r="S630" s="280"/>
      <c r="T630" s="280"/>
      <c r="U630" s="280"/>
      <c r="V630" s="280"/>
      <c r="W630" s="280"/>
      <c r="X630" s="280"/>
      <c r="Y630" s="280"/>
      <c r="Z630" s="280"/>
      <c r="AA630" s="280"/>
      <c r="AB630" s="280"/>
      <c r="AC630" s="280"/>
      <c r="AD630" s="280"/>
      <c r="AE630" s="280"/>
    </row>
    <row r="631" spans="1:31" ht="12" customHeight="1" x14ac:dyDescent="0.25">
      <c r="A631" s="280"/>
      <c r="B631" s="280"/>
      <c r="C631" s="507"/>
      <c r="D631" s="507"/>
      <c r="E631" s="507"/>
      <c r="F631" s="507"/>
      <c r="G631" s="507"/>
      <c r="H631" s="280"/>
      <c r="I631" s="280"/>
      <c r="J631" s="280"/>
      <c r="K631" s="280"/>
      <c r="L631" s="280"/>
      <c r="M631" s="280"/>
      <c r="N631" s="280"/>
      <c r="O631" s="280"/>
      <c r="P631" s="280"/>
      <c r="Q631" s="280"/>
      <c r="R631" s="280"/>
      <c r="S631" s="280"/>
      <c r="T631" s="280"/>
      <c r="U631" s="280"/>
      <c r="V631" s="280"/>
      <c r="W631" s="280"/>
      <c r="X631" s="280"/>
      <c r="Y631" s="280"/>
      <c r="Z631" s="280"/>
      <c r="AA631" s="280"/>
      <c r="AB631" s="280"/>
      <c r="AC631" s="280"/>
      <c r="AD631" s="280"/>
      <c r="AE631" s="280"/>
    </row>
    <row r="632" spans="1:31" ht="12" customHeight="1" x14ac:dyDescent="0.25">
      <c r="A632" s="280"/>
      <c r="B632" s="280"/>
      <c r="C632" s="507"/>
      <c r="D632" s="507"/>
      <c r="E632" s="507"/>
      <c r="F632" s="507"/>
      <c r="G632" s="507"/>
      <c r="H632" s="280"/>
      <c r="I632" s="280"/>
      <c r="J632" s="280"/>
      <c r="K632" s="280"/>
      <c r="L632" s="280"/>
      <c r="M632" s="280"/>
      <c r="N632" s="280"/>
      <c r="O632" s="280"/>
      <c r="P632" s="280"/>
      <c r="Q632" s="280"/>
      <c r="R632" s="280"/>
      <c r="S632" s="280"/>
      <c r="T632" s="280"/>
      <c r="U632" s="280"/>
      <c r="V632" s="280"/>
      <c r="W632" s="280"/>
      <c r="X632" s="280"/>
      <c r="Y632" s="280"/>
      <c r="Z632" s="280"/>
      <c r="AA632" s="280"/>
      <c r="AB632" s="280"/>
      <c r="AC632" s="280"/>
      <c r="AD632" s="280"/>
      <c r="AE632" s="280"/>
    </row>
    <row r="633" spans="1:31" ht="12" customHeight="1" x14ac:dyDescent="0.25">
      <c r="A633" s="280"/>
      <c r="B633" s="280"/>
      <c r="C633" s="507"/>
      <c r="D633" s="507"/>
      <c r="E633" s="507"/>
      <c r="F633" s="507"/>
      <c r="G633" s="507"/>
      <c r="H633" s="280"/>
      <c r="I633" s="280"/>
      <c r="J633" s="280"/>
      <c r="K633" s="280"/>
      <c r="L633" s="280"/>
      <c r="M633" s="280"/>
      <c r="N633" s="280"/>
      <c r="O633" s="280"/>
      <c r="P633" s="280"/>
      <c r="Q633" s="280"/>
      <c r="R633" s="280"/>
      <c r="S633" s="280"/>
      <c r="T633" s="280"/>
      <c r="U633" s="280"/>
      <c r="V633" s="280"/>
      <c r="W633" s="280"/>
      <c r="X633" s="280"/>
      <c r="Y633" s="280"/>
      <c r="Z633" s="280"/>
      <c r="AA633" s="280"/>
      <c r="AB633" s="280"/>
      <c r="AC633" s="280"/>
      <c r="AD633" s="280"/>
      <c r="AE633" s="280"/>
    </row>
    <row r="634" spans="1:31" ht="12" customHeight="1" x14ac:dyDescent="0.25">
      <c r="A634" s="280"/>
      <c r="B634" s="280"/>
      <c r="C634" s="507"/>
      <c r="D634" s="507"/>
      <c r="E634" s="507"/>
      <c r="F634" s="507"/>
      <c r="G634" s="507"/>
      <c r="H634" s="280"/>
      <c r="I634" s="280"/>
      <c r="J634" s="280"/>
      <c r="K634" s="280"/>
      <c r="L634" s="280"/>
      <c r="M634" s="280"/>
      <c r="N634" s="280"/>
      <c r="O634" s="280"/>
      <c r="P634" s="280"/>
      <c r="Q634" s="280"/>
      <c r="R634" s="280"/>
      <c r="S634" s="280"/>
      <c r="T634" s="280"/>
      <c r="U634" s="280"/>
      <c r="V634" s="280"/>
      <c r="W634" s="280"/>
      <c r="X634" s="280"/>
      <c r="Y634" s="280"/>
      <c r="Z634" s="280"/>
      <c r="AA634" s="280"/>
      <c r="AB634" s="280"/>
      <c r="AC634" s="280"/>
      <c r="AD634" s="280"/>
      <c r="AE634" s="280"/>
    </row>
    <row r="635" spans="1:31" ht="12" customHeight="1" x14ac:dyDescent="0.25">
      <c r="A635" s="280"/>
      <c r="B635" s="280"/>
      <c r="C635" s="507"/>
      <c r="D635" s="507"/>
      <c r="E635" s="507"/>
      <c r="F635" s="507"/>
      <c r="G635" s="507"/>
      <c r="H635" s="280"/>
      <c r="I635" s="280"/>
      <c r="J635" s="280"/>
      <c r="K635" s="280"/>
      <c r="L635" s="280"/>
      <c r="M635" s="280"/>
      <c r="N635" s="280"/>
      <c r="O635" s="280"/>
      <c r="P635" s="280"/>
      <c r="Q635" s="280"/>
      <c r="R635" s="280"/>
      <c r="S635" s="280"/>
      <c r="T635" s="280"/>
      <c r="U635" s="280"/>
      <c r="V635" s="280"/>
      <c r="W635" s="280"/>
      <c r="X635" s="280"/>
      <c r="Y635" s="280"/>
      <c r="Z635" s="280"/>
      <c r="AA635" s="280"/>
      <c r="AB635" s="280"/>
      <c r="AC635" s="280"/>
      <c r="AD635" s="280"/>
      <c r="AE635" s="280"/>
    </row>
    <row r="636" spans="1:31" ht="12" customHeight="1" x14ac:dyDescent="0.25">
      <c r="A636" s="280"/>
      <c r="B636" s="280"/>
      <c r="C636" s="507"/>
      <c r="D636" s="507"/>
      <c r="E636" s="507"/>
      <c r="F636" s="507"/>
      <c r="G636" s="507"/>
      <c r="H636" s="280"/>
      <c r="I636" s="280"/>
      <c r="J636" s="280"/>
      <c r="K636" s="280"/>
      <c r="L636" s="280"/>
      <c r="M636" s="280"/>
      <c r="N636" s="280"/>
      <c r="O636" s="280"/>
      <c r="P636" s="280"/>
      <c r="Q636" s="280"/>
      <c r="R636" s="280"/>
      <c r="S636" s="280"/>
      <c r="T636" s="280"/>
      <c r="U636" s="280"/>
      <c r="V636" s="280"/>
      <c r="W636" s="280"/>
      <c r="X636" s="280"/>
      <c r="Y636" s="280"/>
      <c r="Z636" s="280"/>
      <c r="AA636" s="280"/>
      <c r="AB636" s="280"/>
      <c r="AC636" s="280"/>
      <c r="AD636" s="280"/>
      <c r="AE636" s="280"/>
    </row>
    <row r="637" spans="1:31" ht="12" customHeight="1" x14ac:dyDescent="0.25">
      <c r="A637" s="280"/>
      <c r="B637" s="280"/>
      <c r="C637" s="507"/>
      <c r="D637" s="507"/>
      <c r="E637" s="507"/>
      <c r="F637" s="507"/>
      <c r="G637" s="507"/>
      <c r="H637" s="280"/>
      <c r="I637" s="280"/>
      <c r="J637" s="280"/>
      <c r="K637" s="280"/>
      <c r="L637" s="280"/>
      <c r="M637" s="280"/>
      <c r="N637" s="280"/>
      <c r="O637" s="280"/>
      <c r="P637" s="280"/>
      <c r="Q637" s="280"/>
      <c r="R637" s="280"/>
      <c r="S637" s="280"/>
      <c r="T637" s="280"/>
      <c r="U637" s="280"/>
      <c r="V637" s="280"/>
      <c r="W637" s="280"/>
      <c r="X637" s="280"/>
      <c r="Y637" s="280"/>
      <c r="Z637" s="280"/>
      <c r="AA637" s="280"/>
      <c r="AB637" s="280"/>
      <c r="AC637" s="280"/>
      <c r="AD637" s="280"/>
      <c r="AE637" s="280"/>
    </row>
    <row r="638" spans="1:31" ht="12" customHeight="1" x14ac:dyDescent="0.25">
      <c r="A638" s="280"/>
      <c r="B638" s="280"/>
      <c r="C638" s="507"/>
      <c r="D638" s="507"/>
      <c r="E638" s="507"/>
      <c r="F638" s="507"/>
      <c r="G638" s="507"/>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row>
    <row r="639" spans="1:31" ht="12" customHeight="1" x14ac:dyDescent="0.25">
      <c r="A639" s="280"/>
      <c r="B639" s="280"/>
      <c r="C639" s="507"/>
      <c r="D639" s="507"/>
      <c r="E639" s="507"/>
      <c r="F639" s="507"/>
      <c r="G639" s="507"/>
      <c r="H639" s="280"/>
      <c r="I639" s="280"/>
      <c r="J639" s="280"/>
      <c r="K639" s="280"/>
      <c r="L639" s="280"/>
      <c r="M639" s="280"/>
      <c r="N639" s="280"/>
      <c r="O639" s="280"/>
      <c r="P639" s="280"/>
      <c r="Q639" s="280"/>
      <c r="R639" s="280"/>
      <c r="S639" s="280"/>
      <c r="T639" s="280"/>
      <c r="U639" s="280"/>
      <c r="V639" s="280"/>
      <c r="W639" s="280"/>
      <c r="X639" s="280"/>
      <c r="Y639" s="280"/>
      <c r="Z639" s="280"/>
      <c r="AA639" s="280"/>
      <c r="AB639" s="280"/>
      <c r="AC639" s="280"/>
      <c r="AD639" s="280"/>
      <c r="AE639" s="280"/>
    </row>
    <row r="640" spans="1:31" ht="12" customHeight="1" x14ac:dyDescent="0.25">
      <c r="A640" s="280"/>
      <c r="B640" s="280"/>
      <c r="C640" s="507"/>
      <c r="D640" s="507"/>
      <c r="E640" s="507"/>
      <c r="F640" s="507"/>
      <c r="G640" s="507"/>
      <c r="H640" s="280"/>
      <c r="I640" s="280"/>
      <c r="J640" s="280"/>
      <c r="K640" s="280"/>
      <c r="L640" s="280"/>
      <c r="M640" s="280"/>
      <c r="N640" s="280"/>
      <c r="O640" s="280"/>
      <c r="P640" s="280"/>
      <c r="Q640" s="280"/>
      <c r="R640" s="280"/>
      <c r="S640" s="280"/>
      <c r="T640" s="280"/>
      <c r="U640" s="280"/>
      <c r="V640" s="280"/>
      <c r="W640" s="280"/>
      <c r="X640" s="280"/>
      <c r="Y640" s="280"/>
      <c r="Z640" s="280"/>
      <c r="AA640" s="280"/>
      <c r="AB640" s="280"/>
      <c r="AC640" s="280"/>
      <c r="AD640" s="280"/>
      <c r="AE640" s="280"/>
    </row>
    <row r="641" spans="1:31" ht="12" customHeight="1" x14ac:dyDescent="0.25">
      <c r="A641" s="280"/>
      <c r="B641" s="280"/>
      <c r="C641" s="507"/>
      <c r="D641" s="507"/>
      <c r="E641" s="507"/>
      <c r="F641" s="507"/>
      <c r="G641" s="507"/>
      <c r="H641" s="280"/>
      <c r="I641" s="280"/>
      <c r="J641" s="280"/>
      <c r="K641" s="280"/>
      <c r="L641" s="280"/>
      <c r="M641" s="280"/>
      <c r="N641" s="280"/>
      <c r="O641" s="280"/>
      <c r="P641" s="280"/>
      <c r="Q641" s="280"/>
      <c r="R641" s="280"/>
      <c r="S641" s="280"/>
      <c r="T641" s="280"/>
      <c r="U641" s="280"/>
      <c r="V641" s="280"/>
      <c r="W641" s="280"/>
      <c r="X641" s="280"/>
      <c r="Y641" s="280"/>
      <c r="Z641" s="280"/>
      <c r="AA641" s="280"/>
      <c r="AB641" s="280"/>
      <c r="AC641" s="280"/>
      <c r="AD641" s="280"/>
      <c r="AE641" s="280"/>
    </row>
    <row r="642" spans="1:31" ht="12" customHeight="1" x14ac:dyDescent="0.25">
      <c r="A642" s="280"/>
      <c r="B642" s="280"/>
      <c r="C642" s="507"/>
      <c r="D642" s="507"/>
      <c r="E642" s="507"/>
      <c r="F642" s="507"/>
      <c r="G642" s="507"/>
      <c r="H642" s="280"/>
      <c r="I642" s="280"/>
      <c r="J642" s="280"/>
      <c r="K642" s="280"/>
      <c r="L642" s="280"/>
      <c r="M642" s="280"/>
      <c r="N642" s="280"/>
      <c r="O642" s="280"/>
      <c r="P642" s="280"/>
      <c r="Q642" s="280"/>
      <c r="R642" s="280"/>
      <c r="S642" s="280"/>
      <c r="T642" s="280"/>
      <c r="U642" s="280"/>
      <c r="V642" s="280"/>
      <c r="W642" s="280"/>
      <c r="X642" s="280"/>
      <c r="Y642" s="280"/>
      <c r="Z642" s="280"/>
      <c r="AA642" s="280"/>
      <c r="AB642" s="280"/>
      <c r="AC642" s="280"/>
      <c r="AD642" s="280"/>
      <c r="AE642" s="280"/>
    </row>
    <row r="643" spans="1:31" ht="12" customHeight="1" x14ac:dyDescent="0.25">
      <c r="A643" s="280"/>
      <c r="B643" s="280"/>
      <c r="C643" s="507"/>
      <c r="D643" s="507"/>
      <c r="E643" s="507"/>
      <c r="F643" s="507"/>
      <c r="G643" s="507"/>
      <c r="H643" s="280"/>
      <c r="I643" s="280"/>
      <c r="J643" s="280"/>
      <c r="K643" s="280"/>
      <c r="L643" s="280"/>
      <c r="M643" s="280"/>
      <c r="N643" s="280"/>
      <c r="O643" s="280"/>
      <c r="P643" s="280"/>
      <c r="Q643" s="280"/>
      <c r="R643" s="280"/>
      <c r="S643" s="280"/>
      <c r="T643" s="280"/>
      <c r="U643" s="280"/>
      <c r="V643" s="280"/>
      <c r="W643" s="280"/>
      <c r="X643" s="280"/>
      <c r="Y643" s="280"/>
      <c r="Z643" s="280"/>
      <c r="AA643" s="280"/>
      <c r="AB643" s="280"/>
      <c r="AC643" s="280"/>
      <c r="AD643" s="280"/>
      <c r="AE643" s="280"/>
    </row>
    <row r="644" spans="1:31" ht="12" customHeight="1" x14ac:dyDescent="0.25">
      <c r="A644" s="280"/>
      <c r="B644" s="280"/>
      <c r="C644" s="507"/>
      <c r="D644" s="507"/>
      <c r="E644" s="507"/>
      <c r="F644" s="507"/>
      <c r="G644" s="507"/>
      <c r="H644" s="280"/>
      <c r="I644" s="280"/>
      <c r="J644" s="280"/>
      <c r="K644" s="280"/>
      <c r="L644" s="280"/>
      <c r="M644" s="280"/>
      <c r="N644" s="280"/>
      <c r="O644" s="280"/>
      <c r="P644" s="280"/>
      <c r="Q644" s="280"/>
      <c r="R644" s="280"/>
      <c r="S644" s="280"/>
      <c r="T644" s="280"/>
      <c r="U644" s="280"/>
      <c r="V644" s="280"/>
      <c r="W644" s="280"/>
      <c r="X644" s="280"/>
      <c r="Y644" s="280"/>
      <c r="Z644" s="280"/>
      <c r="AA644" s="280"/>
      <c r="AB644" s="280"/>
      <c r="AC644" s="280"/>
      <c r="AD644" s="280"/>
      <c r="AE644" s="280"/>
    </row>
    <row r="645" spans="1:31" ht="12" customHeight="1" x14ac:dyDescent="0.25">
      <c r="A645" s="280"/>
      <c r="B645" s="280"/>
      <c r="C645" s="507"/>
      <c r="D645" s="507"/>
      <c r="E645" s="507"/>
      <c r="F645" s="507"/>
      <c r="G645" s="507"/>
      <c r="H645" s="280"/>
      <c r="I645" s="280"/>
      <c r="J645" s="280"/>
      <c r="K645" s="280"/>
      <c r="L645" s="280"/>
      <c r="M645" s="280"/>
      <c r="N645" s="280"/>
      <c r="O645" s="280"/>
      <c r="P645" s="280"/>
      <c r="Q645" s="280"/>
      <c r="R645" s="280"/>
      <c r="S645" s="280"/>
      <c r="T645" s="280"/>
      <c r="U645" s="280"/>
      <c r="V645" s="280"/>
      <c r="W645" s="280"/>
      <c r="X645" s="280"/>
      <c r="Y645" s="280"/>
      <c r="Z645" s="280"/>
      <c r="AA645" s="280"/>
      <c r="AB645" s="280"/>
      <c r="AC645" s="280"/>
      <c r="AD645" s="280"/>
      <c r="AE645" s="280"/>
    </row>
    <row r="646" spans="1:31" ht="12" customHeight="1" x14ac:dyDescent="0.25">
      <c r="A646" s="280"/>
      <c r="B646" s="280"/>
      <c r="C646" s="507"/>
      <c r="D646" s="507"/>
      <c r="E646" s="507"/>
      <c r="F646" s="507"/>
      <c r="G646" s="507"/>
      <c r="H646" s="280"/>
      <c r="I646" s="280"/>
      <c r="J646" s="280"/>
      <c r="K646" s="280"/>
      <c r="L646" s="280"/>
      <c r="M646" s="280"/>
      <c r="N646" s="280"/>
      <c r="O646" s="280"/>
      <c r="P646" s="280"/>
      <c r="Q646" s="280"/>
      <c r="R646" s="280"/>
      <c r="S646" s="280"/>
      <c r="T646" s="280"/>
      <c r="U646" s="280"/>
      <c r="V646" s="280"/>
      <c r="W646" s="280"/>
      <c r="X646" s="280"/>
      <c r="Y646" s="280"/>
      <c r="Z646" s="280"/>
      <c r="AA646" s="280"/>
      <c r="AB646" s="280"/>
      <c r="AC646" s="280"/>
      <c r="AD646" s="280"/>
      <c r="AE646" s="280"/>
    </row>
    <row r="647" spans="1:31" ht="12" customHeight="1" x14ac:dyDescent="0.25">
      <c r="A647" s="280"/>
      <c r="B647" s="280"/>
      <c r="C647" s="507"/>
      <c r="D647" s="507"/>
      <c r="E647" s="507"/>
      <c r="F647" s="507"/>
      <c r="G647" s="507"/>
      <c r="H647" s="280"/>
      <c r="I647" s="280"/>
      <c r="J647" s="280"/>
      <c r="K647" s="280"/>
      <c r="L647" s="280"/>
      <c r="M647" s="280"/>
      <c r="N647" s="280"/>
      <c r="O647" s="280"/>
      <c r="P647" s="280"/>
      <c r="Q647" s="280"/>
      <c r="R647" s="280"/>
      <c r="S647" s="280"/>
      <c r="T647" s="280"/>
      <c r="U647" s="280"/>
      <c r="V647" s="280"/>
      <c r="W647" s="280"/>
      <c r="X647" s="280"/>
      <c r="Y647" s="280"/>
      <c r="Z647" s="280"/>
      <c r="AA647" s="280"/>
      <c r="AB647" s="280"/>
      <c r="AC647" s="280"/>
      <c r="AD647" s="280"/>
      <c r="AE647" s="280"/>
    </row>
    <row r="648" spans="1:31" ht="12" customHeight="1" x14ac:dyDescent="0.25">
      <c r="A648" s="280"/>
      <c r="B648" s="280"/>
      <c r="C648" s="507"/>
      <c r="D648" s="507"/>
      <c r="E648" s="507"/>
      <c r="F648" s="507"/>
      <c r="G648" s="507"/>
      <c r="H648" s="280"/>
      <c r="I648" s="280"/>
      <c r="J648" s="280"/>
      <c r="K648" s="280"/>
      <c r="L648" s="280"/>
      <c r="M648" s="280"/>
      <c r="N648" s="280"/>
      <c r="O648" s="280"/>
      <c r="P648" s="280"/>
      <c r="Q648" s="280"/>
      <c r="R648" s="280"/>
      <c r="S648" s="280"/>
      <c r="T648" s="280"/>
      <c r="U648" s="280"/>
      <c r="V648" s="280"/>
      <c r="W648" s="280"/>
      <c r="X648" s="280"/>
      <c r="Y648" s="280"/>
      <c r="Z648" s="280"/>
      <c r="AA648" s="280"/>
      <c r="AB648" s="280"/>
      <c r="AC648" s="280"/>
      <c r="AD648" s="280"/>
      <c r="AE648" s="280"/>
    </row>
    <row r="649" spans="1:31" ht="12" customHeight="1" x14ac:dyDescent="0.25">
      <c r="A649" s="280"/>
      <c r="B649" s="280"/>
      <c r="C649" s="507"/>
      <c r="D649" s="507"/>
      <c r="E649" s="507"/>
      <c r="F649" s="507"/>
      <c r="G649" s="507"/>
      <c r="H649" s="280"/>
      <c r="I649" s="280"/>
      <c r="J649" s="280"/>
      <c r="K649" s="280"/>
      <c r="L649" s="280"/>
      <c r="M649" s="280"/>
      <c r="N649" s="280"/>
      <c r="O649" s="280"/>
      <c r="P649" s="280"/>
      <c r="Q649" s="280"/>
      <c r="R649" s="280"/>
      <c r="S649" s="280"/>
      <c r="T649" s="280"/>
      <c r="U649" s="280"/>
      <c r="V649" s="280"/>
      <c r="W649" s="280"/>
      <c r="X649" s="280"/>
      <c r="Y649" s="280"/>
      <c r="Z649" s="280"/>
      <c r="AA649" s="280"/>
      <c r="AB649" s="280"/>
      <c r="AC649" s="280"/>
      <c r="AD649" s="280"/>
      <c r="AE649" s="280"/>
    </row>
    <row r="650" spans="1:31" ht="12" customHeight="1" x14ac:dyDescent="0.25">
      <c r="A650" s="280"/>
      <c r="B650" s="280"/>
      <c r="C650" s="507"/>
      <c r="D650" s="507"/>
      <c r="E650" s="507"/>
      <c r="F650" s="507"/>
      <c r="G650" s="507"/>
      <c r="H650" s="280"/>
      <c r="I650" s="280"/>
      <c r="J650" s="280"/>
      <c r="K650" s="280"/>
      <c r="L650" s="280"/>
      <c r="M650" s="280"/>
      <c r="N650" s="280"/>
      <c r="O650" s="280"/>
      <c r="P650" s="280"/>
      <c r="Q650" s="280"/>
      <c r="R650" s="280"/>
      <c r="S650" s="280"/>
      <c r="T650" s="280"/>
      <c r="U650" s="280"/>
      <c r="V650" s="280"/>
      <c r="W650" s="280"/>
      <c r="X650" s="280"/>
      <c r="Y650" s="280"/>
      <c r="Z650" s="280"/>
      <c r="AA650" s="280"/>
      <c r="AB650" s="280"/>
      <c r="AC650" s="280"/>
      <c r="AD650" s="280"/>
      <c r="AE650" s="280"/>
    </row>
    <row r="651" spans="1:31" ht="12" customHeight="1" x14ac:dyDescent="0.25">
      <c r="A651" s="280"/>
      <c r="B651" s="280"/>
      <c r="C651" s="507"/>
      <c r="D651" s="507"/>
      <c r="E651" s="507"/>
      <c r="F651" s="507"/>
      <c r="G651" s="507"/>
      <c r="H651" s="280"/>
      <c r="I651" s="280"/>
      <c r="J651" s="280"/>
      <c r="K651" s="280"/>
      <c r="L651" s="280"/>
      <c r="M651" s="280"/>
      <c r="N651" s="280"/>
      <c r="O651" s="280"/>
      <c r="P651" s="280"/>
      <c r="Q651" s="280"/>
      <c r="R651" s="280"/>
      <c r="S651" s="280"/>
      <c r="T651" s="280"/>
      <c r="U651" s="280"/>
      <c r="V651" s="280"/>
      <c r="W651" s="280"/>
      <c r="X651" s="280"/>
      <c r="Y651" s="280"/>
      <c r="Z651" s="280"/>
      <c r="AA651" s="280"/>
      <c r="AB651" s="280"/>
      <c r="AC651" s="280"/>
      <c r="AD651" s="280"/>
      <c r="AE651" s="280"/>
    </row>
    <row r="652" spans="1:31" ht="12" customHeight="1" x14ac:dyDescent="0.25">
      <c r="A652" s="280"/>
      <c r="B652" s="280"/>
      <c r="C652" s="507"/>
      <c r="D652" s="507"/>
      <c r="E652" s="507"/>
      <c r="F652" s="507"/>
      <c r="G652" s="507"/>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row>
    <row r="653" spans="1:31" ht="12" customHeight="1" x14ac:dyDescent="0.25">
      <c r="A653" s="280"/>
      <c r="B653" s="280"/>
      <c r="C653" s="507"/>
      <c r="D653" s="507"/>
      <c r="E653" s="507"/>
      <c r="F653" s="507"/>
      <c r="G653" s="507"/>
      <c r="H653" s="280"/>
      <c r="I653" s="280"/>
      <c r="J653" s="280"/>
      <c r="K653" s="280"/>
      <c r="L653" s="280"/>
      <c r="M653" s="280"/>
      <c r="N653" s="280"/>
      <c r="O653" s="280"/>
      <c r="P653" s="280"/>
      <c r="Q653" s="280"/>
      <c r="R653" s="280"/>
      <c r="S653" s="280"/>
      <c r="T653" s="280"/>
      <c r="U653" s="280"/>
      <c r="V653" s="280"/>
      <c r="W653" s="280"/>
      <c r="X653" s="280"/>
      <c r="Y653" s="280"/>
      <c r="Z653" s="280"/>
      <c r="AA653" s="280"/>
      <c r="AB653" s="280"/>
      <c r="AC653" s="280"/>
      <c r="AD653" s="280"/>
      <c r="AE653" s="280"/>
    </row>
    <row r="654" spans="1:31" ht="12" customHeight="1" x14ac:dyDescent="0.25">
      <c r="A654" s="280"/>
      <c r="B654" s="280"/>
      <c r="C654" s="507"/>
      <c r="D654" s="507"/>
      <c r="E654" s="507"/>
      <c r="F654" s="507"/>
      <c r="G654" s="507"/>
      <c r="H654" s="280"/>
      <c r="I654" s="280"/>
      <c r="J654" s="280"/>
      <c r="K654" s="280"/>
      <c r="L654" s="280"/>
      <c r="M654" s="280"/>
      <c r="N654" s="280"/>
      <c r="O654" s="280"/>
      <c r="P654" s="280"/>
      <c r="Q654" s="280"/>
      <c r="R654" s="280"/>
      <c r="S654" s="280"/>
      <c r="T654" s="280"/>
      <c r="U654" s="280"/>
      <c r="V654" s="280"/>
      <c r="W654" s="280"/>
      <c r="X654" s="280"/>
      <c r="Y654" s="280"/>
      <c r="Z654" s="280"/>
      <c r="AA654" s="280"/>
      <c r="AB654" s="280"/>
      <c r="AC654" s="280"/>
      <c r="AD654" s="280"/>
      <c r="AE654" s="280"/>
    </row>
    <row r="655" spans="1:31" ht="12" customHeight="1" x14ac:dyDescent="0.25">
      <c r="A655" s="280"/>
      <c r="B655" s="280"/>
      <c r="C655" s="507"/>
      <c r="D655" s="507"/>
      <c r="E655" s="507"/>
      <c r="F655" s="507"/>
      <c r="G655" s="507"/>
      <c r="H655" s="280"/>
      <c r="I655" s="280"/>
      <c r="J655" s="280"/>
      <c r="K655" s="280"/>
      <c r="L655" s="280"/>
      <c r="M655" s="280"/>
      <c r="N655" s="280"/>
      <c r="O655" s="280"/>
      <c r="P655" s="280"/>
      <c r="Q655" s="280"/>
      <c r="R655" s="280"/>
      <c r="S655" s="280"/>
      <c r="T655" s="280"/>
      <c r="U655" s="280"/>
      <c r="V655" s="280"/>
      <c r="W655" s="280"/>
      <c r="X655" s="280"/>
      <c r="Y655" s="280"/>
      <c r="Z655" s="280"/>
      <c r="AA655" s="280"/>
      <c r="AB655" s="280"/>
      <c r="AC655" s="280"/>
      <c r="AD655" s="280"/>
      <c r="AE655" s="280"/>
    </row>
    <row r="656" spans="1:31" ht="12" customHeight="1" x14ac:dyDescent="0.25">
      <c r="A656" s="280"/>
      <c r="B656" s="280"/>
      <c r="C656" s="507"/>
      <c r="D656" s="507"/>
      <c r="E656" s="507"/>
      <c r="F656" s="507"/>
      <c r="G656" s="507"/>
      <c r="H656" s="280"/>
      <c r="I656" s="280"/>
      <c r="J656" s="280"/>
      <c r="K656" s="280"/>
      <c r="L656" s="280"/>
      <c r="M656" s="280"/>
      <c r="N656" s="280"/>
      <c r="O656" s="280"/>
      <c r="P656" s="280"/>
      <c r="Q656" s="280"/>
      <c r="R656" s="280"/>
      <c r="S656" s="280"/>
      <c r="T656" s="280"/>
      <c r="U656" s="280"/>
      <c r="V656" s="280"/>
      <c r="W656" s="280"/>
      <c r="X656" s="280"/>
      <c r="Y656" s="280"/>
      <c r="Z656" s="280"/>
      <c r="AA656" s="280"/>
      <c r="AB656" s="280"/>
      <c r="AC656" s="280"/>
      <c r="AD656" s="280"/>
      <c r="AE656" s="280"/>
    </row>
    <row r="657" spans="1:31" ht="12" customHeight="1" x14ac:dyDescent="0.25">
      <c r="A657" s="280"/>
      <c r="B657" s="280"/>
      <c r="C657" s="507"/>
      <c r="D657" s="507"/>
      <c r="E657" s="507"/>
      <c r="F657" s="507"/>
      <c r="G657" s="507"/>
      <c r="H657" s="280"/>
      <c r="I657" s="280"/>
      <c r="J657" s="280"/>
      <c r="K657" s="280"/>
      <c r="L657" s="280"/>
      <c r="M657" s="280"/>
      <c r="N657" s="280"/>
      <c r="O657" s="280"/>
      <c r="P657" s="280"/>
      <c r="Q657" s="280"/>
      <c r="R657" s="280"/>
      <c r="S657" s="280"/>
      <c r="T657" s="280"/>
      <c r="U657" s="280"/>
      <c r="V657" s="280"/>
      <c r="W657" s="280"/>
      <c r="X657" s="280"/>
      <c r="Y657" s="280"/>
      <c r="Z657" s="280"/>
      <c r="AA657" s="280"/>
      <c r="AB657" s="280"/>
      <c r="AC657" s="280"/>
      <c r="AD657" s="280"/>
      <c r="AE657" s="280"/>
    </row>
    <row r="658" spans="1:31" ht="12" customHeight="1" x14ac:dyDescent="0.25">
      <c r="A658" s="280"/>
      <c r="B658" s="280"/>
      <c r="C658" s="507"/>
      <c r="D658" s="507"/>
      <c r="E658" s="507"/>
      <c r="F658" s="507"/>
      <c r="G658" s="507"/>
      <c r="H658" s="280"/>
      <c r="I658" s="280"/>
      <c r="J658" s="280"/>
      <c r="K658" s="280"/>
      <c r="L658" s="280"/>
      <c r="M658" s="280"/>
      <c r="N658" s="280"/>
      <c r="O658" s="280"/>
      <c r="P658" s="280"/>
      <c r="Q658" s="280"/>
      <c r="R658" s="280"/>
      <c r="S658" s="280"/>
      <c r="T658" s="280"/>
      <c r="U658" s="280"/>
      <c r="V658" s="280"/>
      <c r="W658" s="280"/>
      <c r="X658" s="280"/>
      <c r="Y658" s="280"/>
      <c r="Z658" s="280"/>
      <c r="AA658" s="280"/>
      <c r="AB658" s="280"/>
      <c r="AC658" s="280"/>
      <c r="AD658" s="280"/>
      <c r="AE658" s="280"/>
    </row>
    <row r="659" spans="1:31" ht="12" customHeight="1" x14ac:dyDescent="0.25">
      <c r="A659" s="280"/>
      <c r="B659" s="280"/>
      <c r="C659" s="507"/>
      <c r="D659" s="507"/>
      <c r="E659" s="507"/>
      <c r="F659" s="507"/>
      <c r="G659" s="507"/>
      <c r="H659" s="280"/>
      <c r="I659" s="280"/>
      <c r="J659" s="280"/>
      <c r="K659" s="280"/>
      <c r="L659" s="280"/>
      <c r="M659" s="280"/>
      <c r="N659" s="280"/>
      <c r="O659" s="280"/>
      <c r="P659" s="280"/>
      <c r="Q659" s="280"/>
      <c r="R659" s="280"/>
      <c r="S659" s="280"/>
      <c r="T659" s="280"/>
      <c r="U659" s="280"/>
      <c r="V659" s="280"/>
      <c r="W659" s="280"/>
      <c r="X659" s="280"/>
      <c r="Y659" s="280"/>
      <c r="Z659" s="280"/>
      <c r="AA659" s="280"/>
      <c r="AB659" s="280"/>
      <c r="AC659" s="280"/>
      <c r="AD659" s="280"/>
      <c r="AE659" s="280"/>
    </row>
    <row r="660" spans="1:31" ht="12" customHeight="1" x14ac:dyDescent="0.25">
      <c r="A660" s="280"/>
      <c r="B660" s="280"/>
      <c r="C660" s="507"/>
      <c r="D660" s="507"/>
      <c r="E660" s="507"/>
      <c r="F660" s="507"/>
      <c r="G660" s="507"/>
      <c r="H660" s="280"/>
      <c r="I660" s="280"/>
      <c r="J660" s="280"/>
      <c r="K660" s="280"/>
      <c r="L660" s="280"/>
      <c r="M660" s="280"/>
      <c r="N660" s="280"/>
      <c r="O660" s="280"/>
      <c r="P660" s="280"/>
      <c r="Q660" s="280"/>
      <c r="R660" s="280"/>
      <c r="S660" s="280"/>
      <c r="T660" s="280"/>
      <c r="U660" s="280"/>
      <c r="V660" s="280"/>
      <c r="W660" s="280"/>
      <c r="X660" s="280"/>
      <c r="Y660" s="280"/>
      <c r="Z660" s="280"/>
      <c r="AA660" s="280"/>
      <c r="AB660" s="280"/>
      <c r="AC660" s="280"/>
      <c r="AD660" s="280"/>
      <c r="AE660" s="280"/>
    </row>
    <row r="661" spans="1:31" ht="12" customHeight="1" x14ac:dyDescent="0.25">
      <c r="A661" s="280"/>
      <c r="B661" s="280"/>
      <c r="C661" s="507"/>
      <c r="D661" s="507"/>
      <c r="E661" s="507"/>
      <c r="F661" s="507"/>
      <c r="G661" s="507"/>
      <c r="H661" s="280"/>
      <c r="I661" s="280"/>
      <c r="J661" s="280"/>
      <c r="K661" s="280"/>
      <c r="L661" s="280"/>
      <c r="M661" s="280"/>
      <c r="N661" s="280"/>
      <c r="O661" s="280"/>
      <c r="P661" s="280"/>
      <c r="Q661" s="280"/>
      <c r="R661" s="280"/>
      <c r="S661" s="280"/>
      <c r="T661" s="280"/>
      <c r="U661" s="280"/>
      <c r="V661" s="280"/>
      <c r="W661" s="280"/>
      <c r="X661" s="280"/>
      <c r="Y661" s="280"/>
      <c r="Z661" s="280"/>
      <c r="AA661" s="280"/>
      <c r="AB661" s="280"/>
      <c r="AC661" s="280"/>
      <c r="AD661" s="280"/>
      <c r="AE661" s="280"/>
    </row>
    <row r="662" spans="1:31" ht="12" customHeight="1" x14ac:dyDescent="0.25">
      <c r="A662" s="280"/>
      <c r="B662" s="280"/>
      <c r="C662" s="507"/>
      <c r="D662" s="507"/>
      <c r="E662" s="507"/>
      <c r="F662" s="507"/>
      <c r="G662" s="507"/>
      <c r="H662" s="280"/>
      <c r="I662" s="280"/>
      <c r="J662" s="280"/>
      <c r="K662" s="280"/>
      <c r="L662" s="280"/>
      <c r="M662" s="280"/>
      <c r="N662" s="280"/>
      <c r="O662" s="280"/>
      <c r="P662" s="280"/>
      <c r="Q662" s="280"/>
      <c r="R662" s="280"/>
      <c r="S662" s="280"/>
      <c r="T662" s="280"/>
      <c r="U662" s="280"/>
      <c r="V662" s="280"/>
      <c r="W662" s="280"/>
      <c r="X662" s="280"/>
      <c r="Y662" s="280"/>
      <c r="Z662" s="280"/>
      <c r="AA662" s="280"/>
      <c r="AB662" s="280"/>
      <c r="AC662" s="280"/>
      <c r="AD662" s="280"/>
      <c r="AE662" s="280"/>
    </row>
    <row r="663" spans="1:31" ht="12" customHeight="1" x14ac:dyDescent="0.25">
      <c r="A663" s="280"/>
      <c r="B663" s="280"/>
      <c r="C663" s="507"/>
      <c r="D663" s="507"/>
      <c r="E663" s="507"/>
      <c r="F663" s="507"/>
      <c r="G663" s="507"/>
      <c r="H663" s="280"/>
      <c r="I663" s="280"/>
      <c r="J663" s="280"/>
      <c r="K663" s="280"/>
      <c r="L663" s="280"/>
      <c r="M663" s="280"/>
      <c r="N663" s="280"/>
      <c r="O663" s="280"/>
      <c r="P663" s="280"/>
      <c r="Q663" s="280"/>
      <c r="R663" s="280"/>
      <c r="S663" s="280"/>
      <c r="T663" s="280"/>
      <c r="U663" s="280"/>
      <c r="V663" s="280"/>
      <c r="W663" s="280"/>
      <c r="X663" s="280"/>
      <c r="Y663" s="280"/>
      <c r="Z663" s="280"/>
      <c r="AA663" s="280"/>
      <c r="AB663" s="280"/>
      <c r="AC663" s="280"/>
      <c r="AD663" s="280"/>
      <c r="AE663" s="280"/>
    </row>
    <row r="664" spans="1:31" ht="12" customHeight="1" x14ac:dyDescent="0.25">
      <c r="A664" s="280"/>
      <c r="B664" s="280"/>
      <c r="C664" s="507"/>
      <c r="D664" s="507"/>
      <c r="E664" s="507"/>
      <c r="F664" s="507"/>
      <c r="G664" s="507"/>
      <c r="H664" s="280"/>
      <c r="I664" s="280"/>
      <c r="J664" s="280"/>
      <c r="K664" s="280"/>
      <c r="L664" s="280"/>
      <c r="M664" s="280"/>
      <c r="N664" s="280"/>
      <c r="O664" s="280"/>
      <c r="P664" s="280"/>
      <c r="Q664" s="280"/>
      <c r="R664" s="280"/>
      <c r="S664" s="280"/>
      <c r="T664" s="280"/>
      <c r="U664" s="280"/>
      <c r="V664" s="280"/>
      <c r="W664" s="280"/>
      <c r="X664" s="280"/>
      <c r="Y664" s="280"/>
      <c r="Z664" s="280"/>
      <c r="AA664" s="280"/>
      <c r="AB664" s="280"/>
      <c r="AC664" s="280"/>
      <c r="AD664" s="280"/>
      <c r="AE664" s="280"/>
    </row>
    <row r="665" spans="1:31" ht="12" customHeight="1" x14ac:dyDescent="0.25">
      <c r="A665" s="280"/>
      <c r="B665" s="280"/>
      <c r="C665" s="507"/>
      <c r="D665" s="507"/>
      <c r="E665" s="507"/>
      <c r="F665" s="507"/>
      <c r="G665" s="507"/>
      <c r="H665" s="280"/>
      <c r="I665" s="280"/>
      <c r="J665" s="280"/>
      <c r="K665" s="280"/>
      <c r="L665" s="280"/>
      <c r="M665" s="280"/>
      <c r="N665" s="280"/>
      <c r="O665" s="280"/>
      <c r="P665" s="280"/>
      <c r="Q665" s="280"/>
      <c r="R665" s="280"/>
      <c r="S665" s="280"/>
      <c r="T665" s="280"/>
      <c r="U665" s="280"/>
      <c r="V665" s="280"/>
      <c r="W665" s="280"/>
      <c r="X665" s="280"/>
      <c r="Y665" s="280"/>
      <c r="Z665" s="280"/>
      <c r="AA665" s="280"/>
      <c r="AB665" s="280"/>
      <c r="AC665" s="280"/>
      <c r="AD665" s="280"/>
      <c r="AE665" s="280"/>
    </row>
    <row r="666" spans="1:31" ht="12" customHeight="1" x14ac:dyDescent="0.25">
      <c r="A666" s="280"/>
      <c r="B666" s="280"/>
      <c r="C666" s="507"/>
      <c r="D666" s="507"/>
      <c r="E666" s="507"/>
      <c r="F666" s="507"/>
      <c r="G666" s="507"/>
      <c r="H666" s="280"/>
      <c r="I666" s="280"/>
      <c r="J666" s="280"/>
      <c r="K666" s="280"/>
      <c r="L666" s="280"/>
      <c r="M666" s="280"/>
      <c r="N666" s="280"/>
      <c r="O666" s="280"/>
      <c r="P666" s="280"/>
      <c r="Q666" s="280"/>
      <c r="R666" s="280"/>
      <c r="S666" s="280"/>
      <c r="T666" s="280"/>
      <c r="U666" s="280"/>
      <c r="V666" s="280"/>
      <c r="W666" s="280"/>
      <c r="X666" s="280"/>
      <c r="Y666" s="280"/>
      <c r="Z666" s="280"/>
      <c r="AA666" s="280"/>
      <c r="AB666" s="280"/>
      <c r="AC666" s="280"/>
      <c r="AD666" s="280"/>
      <c r="AE666" s="280"/>
    </row>
    <row r="667" spans="1:31" ht="12" customHeight="1" x14ac:dyDescent="0.25">
      <c r="A667" s="280"/>
      <c r="B667" s="280"/>
      <c r="C667" s="507"/>
      <c r="D667" s="507"/>
      <c r="E667" s="507"/>
      <c r="F667" s="507"/>
      <c r="G667" s="507"/>
      <c r="H667" s="280"/>
      <c r="I667" s="280"/>
      <c r="J667" s="280"/>
      <c r="K667" s="280"/>
      <c r="L667" s="280"/>
      <c r="M667" s="280"/>
      <c r="N667" s="280"/>
      <c r="O667" s="280"/>
      <c r="P667" s="280"/>
      <c r="Q667" s="280"/>
      <c r="R667" s="280"/>
      <c r="S667" s="280"/>
      <c r="T667" s="280"/>
      <c r="U667" s="280"/>
      <c r="V667" s="280"/>
      <c r="W667" s="280"/>
      <c r="X667" s="280"/>
      <c r="Y667" s="280"/>
      <c r="Z667" s="280"/>
      <c r="AA667" s="280"/>
      <c r="AB667" s="280"/>
      <c r="AC667" s="280"/>
      <c r="AD667" s="280"/>
      <c r="AE667" s="280"/>
    </row>
    <row r="668" spans="1:31" ht="12" customHeight="1" x14ac:dyDescent="0.25">
      <c r="A668" s="280"/>
      <c r="B668" s="280"/>
      <c r="C668" s="507"/>
      <c r="D668" s="507"/>
      <c r="E668" s="507"/>
      <c r="F668" s="507"/>
      <c r="G668" s="507"/>
      <c r="H668" s="280"/>
      <c r="I668" s="280"/>
      <c r="J668" s="280"/>
      <c r="K668" s="280"/>
      <c r="L668" s="280"/>
      <c r="M668" s="280"/>
      <c r="N668" s="280"/>
      <c r="O668" s="280"/>
      <c r="P668" s="280"/>
      <c r="Q668" s="280"/>
      <c r="R668" s="280"/>
      <c r="S668" s="280"/>
      <c r="T668" s="280"/>
      <c r="U668" s="280"/>
      <c r="V668" s="280"/>
      <c r="W668" s="280"/>
      <c r="X668" s="280"/>
      <c r="Y668" s="280"/>
      <c r="Z668" s="280"/>
      <c r="AA668" s="280"/>
      <c r="AB668" s="280"/>
      <c r="AC668" s="280"/>
      <c r="AD668" s="280"/>
      <c r="AE668" s="280"/>
    </row>
    <row r="669" spans="1:31" ht="12" customHeight="1" x14ac:dyDescent="0.25">
      <c r="A669" s="280"/>
      <c r="B669" s="280"/>
      <c r="C669" s="507"/>
      <c r="D669" s="507"/>
      <c r="E669" s="507"/>
      <c r="F669" s="507"/>
      <c r="G669" s="507"/>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row>
    <row r="670" spans="1:31" ht="12" customHeight="1" x14ac:dyDescent="0.25">
      <c r="A670" s="280"/>
      <c r="B670" s="280"/>
      <c r="C670" s="507"/>
      <c r="D670" s="507"/>
      <c r="E670" s="507"/>
      <c r="F670" s="507"/>
      <c r="G670" s="507"/>
      <c r="H670" s="280"/>
      <c r="I670" s="280"/>
      <c r="J670" s="280"/>
      <c r="K670" s="280"/>
      <c r="L670" s="280"/>
      <c r="M670" s="280"/>
      <c r="N670" s="280"/>
      <c r="O670" s="280"/>
      <c r="P670" s="280"/>
      <c r="Q670" s="280"/>
      <c r="R670" s="280"/>
      <c r="S670" s="280"/>
      <c r="T670" s="280"/>
      <c r="U670" s="280"/>
      <c r="V670" s="280"/>
      <c r="W670" s="280"/>
      <c r="X670" s="280"/>
      <c r="Y670" s="280"/>
      <c r="Z670" s="280"/>
      <c r="AA670" s="280"/>
      <c r="AB670" s="280"/>
      <c r="AC670" s="280"/>
      <c r="AD670" s="280"/>
      <c r="AE670" s="280"/>
    </row>
    <row r="671" spans="1:31" ht="12" customHeight="1" x14ac:dyDescent="0.25">
      <c r="A671" s="280"/>
      <c r="B671" s="280"/>
      <c r="C671" s="507"/>
      <c r="D671" s="507"/>
      <c r="E671" s="507"/>
      <c r="F671" s="507"/>
      <c r="G671" s="507"/>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row>
    <row r="672" spans="1:31" ht="12" customHeight="1" x14ac:dyDescent="0.25">
      <c r="A672" s="280"/>
      <c r="B672" s="280"/>
      <c r="C672" s="507"/>
      <c r="D672" s="507"/>
      <c r="E672" s="507"/>
      <c r="F672" s="507"/>
      <c r="G672" s="507"/>
      <c r="H672" s="280"/>
      <c r="I672" s="280"/>
      <c r="J672" s="280"/>
      <c r="K672" s="280"/>
      <c r="L672" s="280"/>
      <c r="M672" s="280"/>
      <c r="N672" s="280"/>
      <c r="O672" s="280"/>
      <c r="P672" s="280"/>
      <c r="Q672" s="280"/>
      <c r="R672" s="280"/>
      <c r="S672" s="280"/>
      <c r="T672" s="280"/>
      <c r="U672" s="280"/>
      <c r="V672" s="280"/>
      <c r="W672" s="280"/>
      <c r="X672" s="280"/>
      <c r="Y672" s="280"/>
      <c r="Z672" s="280"/>
      <c r="AA672" s="280"/>
      <c r="AB672" s="280"/>
      <c r="AC672" s="280"/>
      <c r="AD672" s="280"/>
      <c r="AE672" s="280"/>
    </row>
    <row r="673" spans="1:31" ht="12" customHeight="1" x14ac:dyDescent="0.25">
      <c r="A673" s="280"/>
      <c r="B673" s="280"/>
      <c r="C673" s="507"/>
      <c r="D673" s="507"/>
      <c r="E673" s="507"/>
      <c r="F673" s="507"/>
      <c r="G673" s="507"/>
      <c r="H673" s="280"/>
      <c r="I673" s="280"/>
      <c r="J673" s="280"/>
      <c r="K673" s="280"/>
      <c r="L673" s="280"/>
      <c r="M673" s="280"/>
      <c r="N673" s="280"/>
      <c r="O673" s="280"/>
      <c r="P673" s="280"/>
      <c r="Q673" s="280"/>
      <c r="R673" s="280"/>
      <c r="S673" s="280"/>
      <c r="T673" s="280"/>
      <c r="U673" s="280"/>
      <c r="V673" s="280"/>
      <c r="W673" s="280"/>
      <c r="X673" s="280"/>
      <c r="Y673" s="280"/>
      <c r="Z673" s="280"/>
      <c r="AA673" s="280"/>
      <c r="AB673" s="280"/>
      <c r="AC673" s="280"/>
      <c r="AD673" s="280"/>
      <c r="AE673" s="280"/>
    </row>
    <row r="674" spans="1:31" ht="12" customHeight="1" x14ac:dyDescent="0.25">
      <c r="A674" s="280"/>
      <c r="B674" s="280"/>
      <c r="C674" s="507"/>
      <c r="D674" s="507"/>
      <c r="E674" s="507"/>
      <c r="F674" s="507"/>
      <c r="G674" s="507"/>
      <c r="H674" s="280"/>
      <c r="I674" s="280"/>
      <c r="J674" s="280"/>
      <c r="K674" s="280"/>
      <c r="L674" s="280"/>
      <c r="M674" s="280"/>
      <c r="N674" s="280"/>
      <c r="O674" s="280"/>
      <c r="P674" s="280"/>
      <c r="Q674" s="280"/>
      <c r="R674" s="280"/>
      <c r="S674" s="280"/>
      <c r="T674" s="280"/>
      <c r="U674" s="280"/>
      <c r="V674" s="280"/>
      <c r="W674" s="280"/>
      <c r="X674" s="280"/>
      <c r="Y674" s="280"/>
      <c r="Z674" s="280"/>
      <c r="AA674" s="280"/>
      <c r="AB674" s="280"/>
      <c r="AC674" s="280"/>
      <c r="AD674" s="280"/>
      <c r="AE674" s="280"/>
    </row>
    <row r="675" spans="1:31" ht="12" customHeight="1" x14ac:dyDescent="0.25">
      <c r="A675" s="280"/>
      <c r="B675" s="280"/>
      <c r="C675" s="507"/>
      <c r="D675" s="507"/>
      <c r="E675" s="507"/>
      <c r="F675" s="507"/>
      <c r="G675" s="507"/>
      <c r="H675" s="280"/>
      <c r="I675" s="280"/>
      <c r="J675" s="280"/>
      <c r="K675" s="280"/>
      <c r="L675" s="280"/>
      <c r="M675" s="280"/>
      <c r="N675" s="280"/>
      <c r="O675" s="280"/>
      <c r="P675" s="280"/>
      <c r="Q675" s="280"/>
      <c r="R675" s="280"/>
      <c r="S675" s="280"/>
      <c r="T675" s="280"/>
      <c r="U675" s="280"/>
      <c r="V675" s="280"/>
      <c r="W675" s="280"/>
      <c r="X675" s="280"/>
      <c r="Y675" s="280"/>
      <c r="Z675" s="280"/>
      <c r="AA675" s="280"/>
      <c r="AB675" s="280"/>
      <c r="AC675" s="280"/>
      <c r="AD675" s="280"/>
      <c r="AE675" s="280"/>
    </row>
    <row r="676" spans="1:31" ht="12" customHeight="1" x14ac:dyDescent="0.25">
      <c r="A676" s="280"/>
      <c r="B676" s="280"/>
      <c r="C676" s="507"/>
      <c r="D676" s="507"/>
      <c r="E676" s="507"/>
      <c r="F676" s="507"/>
      <c r="G676" s="507"/>
      <c r="H676" s="280"/>
      <c r="I676" s="280"/>
      <c r="J676" s="280"/>
      <c r="K676" s="280"/>
      <c r="L676" s="280"/>
      <c r="M676" s="280"/>
      <c r="N676" s="280"/>
      <c r="O676" s="280"/>
      <c r="P676" s="280"/>
      <c r="Q676" s="280"/>
      <c r="R676" s="280"/>
      <c r="S676" s="280"/>
      <c r="T676" s="280"/>
      <c r="U676" s="280"/>
      <c r="V676" s="280"/>
      <c r="W676" s="280"/>
      <c r="X676" s="280"/>
      <c r="Y676" s="280"/>
      <c r="Z676" s="280"/>
      <c r="AA676" s="280"/>
      <c r="AB676" s="280"/>
      <c r="AC676" s="280"/>
      <c r="AD676" s="280"/>
      <c r="AE676" s="280"/>
    </row>
    <row r="677" spans="1:31" ht="12" customHeight="1" x14ac:dyDescent="0.25">
      <c r="A677" s="280"/>
      <c r="B677" s="280"/>
      <c r="C677" s="507"/>
      <c r="D677" s="507"/>
      <c r="E677" s="507"/>
      <c r="F677" s="507"/>
      <c r="G677" s="507"/>
      <c r="H677" s="280"/>
      <c r="I677" s="280"/>
      <c r="J677" s="280"/>
      <c r="K677" s="280"/>
      <c r="L677" s="280"/>
      <c r="M677" s="280"/>
      <c r="N677" s="280"/>
      <c r="O677" s="280"/>
      <c r="P677" s="280"/>
      <c r="Q677" s="280"/>
      <c r="R677" s="280"/>
      <c r="S677" s="280"/>
      <c r="T677" s="280"/>
      <c r="U677" s="280"/>
      <c r="V677" s="280"/>
      <c r="W677" s="280"/>
      <c r="X677" s="280"/>
      <c r="Y677" s="280"/>
      <c r="Z677" s="280"/>
      <c r="AA677" s="280"/>
      <c r="AB677" s="280"/>
      <c r="AC677" s="280"/>
      <c r="AD677" s="280"/>
      <c r="AE677" s="280"/>
    </row>
    <row r="678" spans="1:31" ht="12" customHeight="1" x14ac:dyDescent="0.25">
      <c r="A678" s="280"/>
      <c r="B678" s="280"/>
      <c r="C678" s="507"/>
      <c r="D678" s="507"/>
      <c r="E678" s="507"/>
      <c r="F678" s="507"/>
      <c r="G678" s="507"/>
      <c r="H678" s="280"/>
      <c r="I678" s="280"/>
      <c r="J678" s="280"/>
      <c r="K678" s="280"/>
      <c r="L678" s="280"/>
      <c r="M678" s="280"/>
      <c r="N678" s="280"/>
      <c r="O678" s="280"/>
      <c r="P678" s="280"/>
      <c r="Q678" s="280"/>
      <c r="R678" s="280"/>
      <c r="S678" s="280"/>
      <c r="T678" s="280"/>
      <c r="U678" s="280"/>
      <c r="V678" s="280"/>
      <c r="W678" s="280"/>
      <c r="X678" s="280"/>
      <c r="Y678" s="280"/>
      <c r="Z678" s="280"/>
      <c r="AA678" s="280"/>
      <c r="AB678" s="280"/>
      <c r="AC678" s="280"/>
      <c r="AD678" s="280"/>
      <c r="AE678" s="280"/>
    </row>
    <row r="679" spans="1:31" ht="12" customHeight="1" x14ac:dyDescent="0.25">
      <c r="A679" s="280"/>
      <c r="B679" s="280"/>
      <c r="C679" s="507"/>
      <c r="D679" s="507"/>
      <c r="E679" s="507"/>
      <c r="F679" s="507"/>
      <c r="G679" s="507"/>
      <c r="H679" s="280"/>
      <c r="I679" s="280"/>
      <c r="J679" s="280"/>
      <c r="K679" s="280"/>
      <c r="L679" s="280"/>
      <c r="M679" s="280"/>
      <c r="N679" s="280"/>
      <c r="O679" s="280"/>
      <c r="P679" s="280"/>
      <c r="Q679" s="280"/>
      <c r="R679" s="280"/>
      <c r="S679" s="280"/>
      <c r="T679" s="280"/>
      <c r="U679" s="280"/>
      <c r="V679" s="280"/>
      <c r="W679" s="280"/>
      <c r="X679" s="280"/>
      <c r="Y679" s="280"/>
      <c r="Z679" s="280"/>
      <c r="AA679" s="280"/>
      <c r="AB679" s="280"/>
      <c r="AC679" s="280"/>
      <c r="AD679" s="280"/>
      <c r="AE679" s="280"/>
    </row>
    <row r="680" spans="1:31" ht="12" customHeight="1" x14ac:dyDescent="0.25">
      <c r="A680" s="280"/>
      <c r="B680" s="280"/>
      <c r="C680" s="507"/>
      <c r="D680" s="507"/>
      <c r="E680" s="507"/>
      <c r="F680" s="507"/>
      <c r="G680" s="507"/>
      <c r="H680" s="280"/>
      <c r="I680" s="280"/>
      <c r="J680" s="280"/>
      <c r="K680" s="280"/>
      <c r="L680" s="280"/>
      <c r="M680" s="280"/>
      <c r="N680" s="280"/>
      <c r="O680" s="280"/>
      <c r="P680" s="280"/>
      <c r="Q680" s="280"/>
      <c r="R680" s="280"/>
      <c r="S680" s="280"/>
      <c r="T680" s="280"/>
      <c r="U680" s="280"/>
      <c r="V680" s="280"/>
      <c r="W680" s="280"/>
      <c r="X680" s="280"/>
      <c r="Y680" s="280"/>
      <c r="Z680" s="280"/>
      <c r="AA680" s="280"/>
      <c r="AB680" s="280"/>
      <c r="AC680" s="280"/>
      <c r="AD680" s="280"/>
      <c r="AE680" s="280"/>
    </row>
    <row r="681" spans="1:31" ht="12" customHeight="1" x14ac:dyDescent="0.25">
      <c r="A681" s="280"/>
      <c r="B681" s="280"/>
      <c r="C681" s="507"/>
      <c r="D681" s="507"/>
      <c r="E681" s="507"/>
      <c r="F681" s="507"/>
      <c r="G681" s="507"/>
      <c r="H681" s="280"/>
      <c r="I681" s="280"/>
      <c r="J681" s="280"/>
      <c r="K681" s="280"/>
      <c r="L681" s="280"/>
      <c r="M681" s="280"/>
      <c r="N681" s="280"/>
      <c r="O681" s="280"/>
      <c r="P681" s="280"/>
      <c r="Q681" s="280"/>
      <c r="R681" s="280"/>
      <c r="S681" s="280"/>
      <c r="T681" s="280"/>
      <c r="U681" s="280"/>
      <c r="V681" s="280"/>
      <c r="W681" s="280"/>
      <c r="X681" s="280"/>
      <c r="Y681" s="280"/>
      <c r="Z681" s="280"/>
      <c r="AA681" s="280"/>
      <c r="AB681" s="280"/>
      <c r="AC681" s="280"/>
      <c r="AD681" s="280"/>
      <c r="AE681" s="280"/>
    </row>
    <row r="682" spans="1:31" ht="12" customHeight="1" x14ac:dyDescent="0.25">
      <c r="A682" s="280"/>
      <c r="B682" s="280"/>
      <c r="C682" s="507"/>
      <c r="D682" s="507"/>
      <c r="E682" s="507"/>
      <c r="F682" s="507"/>
      <c r="G682" s="507"/>
      <c r="H682" s="280"/>
      <c r="I682" s="280"/>
      <c r="J682" s="280"/>
      <c r="K682" s="280"/>
      <c r="L682" s="280"/>
      <c r="M682" s="280"/>
      <c r="N682" s="280"/>
      <c r="O682" s="280"/>
      <c r="P682" s="280"/>
      <c r="Q682" s="280"/>
      <c r="R682" s="280"/>
      <c r="S682" s="280"/>
      <c r="T682" s="280"/>
      <c r="U682" s="280"/>
      <c r="V682" s="280"/>
      <c r="W682" s="280"/>
      <c r="X682" s="280"/>
      <c r="Y682" s="280"/>
      <c r="Z682" s="280"/>
      <c r="AA682" s="280"/>
      <c r="AB682" s="280"/>
      <c r="AC682" s="280"/>
      <c r="AD682" s="280"/>
      <c r="AE682" s="280"/>
    </row>
    <row r="683" spans="1:31" ht="12" customHeight="1" x14ac:dyDescent="0.25">
      <c r="A683" s="280"/>
      <c r="B683" s="280"/>
      <c r="C683" s="507"/>
      <c r="D683" s="507"/>
      <c r="E683" s="507"/>
      <c r="F683" s="507"/>
      <c r="G683" s="507"/>
      <c r="H683" s="280"/>
      <c r="I683" s="280"/>
      <c r="J683" s="280"/>
      <c r="K683" s="280"/>
      <c r="L683" s="280"/>
      <c r="M683" s="280"/>
      <c r="N683" s="280"/>
      <c r="O683" s="280"/>
      <c r="P683" s="280"/>
      <c r="Q683" s="280"/>
      <c r="R683" s="280"/>
      <c r="S683" s="280"/>
      <c r="T683" s="280"/>
      <c r="U683" s="280"/>
      <c r="V683" s="280"/>
      <c r="W683" s="280"/>
      <c r="X683" s="280"/>
      <c r="Y683" s="280"/>
      <c r="Z683" s="280"/>
      <c r="AA683" s="280"/>
      <c r="AB683" s="280"/>
      <c r="AC683" s="280"/>
      <c r="AD683" s="280"/>
      <c r="AE683" s="280"/>
    </row>
    <row r="684" spans="1:31" ht="12" customHeight="1" x14ac:dyDescent="0.25">
      <c r="A684" s="280"/>
      <c r="B684" s="280"/>
      <c r="C684" s="507"/>
      <c r="D684" s="507"/>
      <c r="E684" s="507"/>
      <c r="F684" s="507"/>
      <c r="G684" s="507"/>
      <c r="H684" s="280"/>
      <c r="I684" s="280"/>
      <c r="J684" s="280"/>
      <c r="K684" s="280"/>
      <c r="L684" s="280"/>
      <c r="M684" s="280"/>
      <c r="N684" s="280"/>
      <c r="O684" s="280"/>
      <c r="P684" s="280"/>
      <c r="Q684" s="280"/>
      <c r="R684" s="280"/>
      <c r="S684" s="280"/>
      <c r="T684" s="280"/>
      <c r="U684" s="280"/>
      <c r="V684" s="280"/>
      <c r="W684" s="280"/>
      <c r="X684" s="280"/>
      <c r="Y684" s="280"/>
      <c r="Z684" s="280"/>
      <c r="AA684" s="280"/>
      <c r="AB684" s="280"/>
      <c r="AC684" s="280"/>
      <c r="AD684" s="280"/>
      <c r="AE684" s="280"/>
    </row>
    <row r="685" spans="1:31" ht="12" customHeight="1" x14ac:dyDescent="0.25">
      <c r="A685" s="280"/>
      <c r="B685" s="280"/>
      <c r="C685" s="507"/>
      <c r="D685" s="507"/>
      <c r="E685" s="507"/>
      <c r="F685" s="507"/>
      <c r="G685" s="507"/>
      <c r="H685" s="280"/>
      <c r="I685" s="280"/>
      <c r="J685" s="280"/>
      <c r="K685" s="280"/>
      <c r="L685" s="280"/>
      <c r="M685" s="280"/>
      <c r="N685" s="280"/>
      <c r="O685" s="280"/>
      <c r="P685" s="280"/>
      <c r="Q685" s="280"/>
      <c r="R685" s="280"/>
      <c r="S685" s="280"/>
      <c r="T685" s="280"/>
      <c r="U685" s="280"/>
      <c r="V685" s="280"/>
      <c r="W685" s="280"/>
      <c r="X685" s="280"/>
      <c r="Y685" s="280"/>
      <c r="Z685" s="280"/>
      <c r="AA685" s="280"/>
      <c r="AB685" s="280"/>
      <c r="AC685" s="280"/>
      <c r="AD685" s="280"/>
      <c r="AE685" s="280"/>
    </row>
    <row r="686" spans="1:31" ht="12" customHeight="1" x14ac:dyDescent="0.25">
      <c r="A686" s="280"/>
      <c r="B686" s="280"/>
      <c r="C686" s="507"/>
      <c r="D686" s="507"/>
      <c r="E686" s="507"/>
      <c r="F686" s="507"/>
      <c r="G686" s="507"/>
      <c r="H686" s="280"/>
      <c r="I686" s="280"/>
      <c r="J686" s="280"/>
      <c r="K686" s="280"/>
      <c r="L686" s="280"/>
      <c r="M686" s="280"/>
      <c r="N686" s="280"/>
      <c r="O686" s="280"/>
      <c r="P686" s="280"/>
      <c r="Q686" s="280"/>
      <c r="R686" s="280"/>
      <c r="S686" s="280"/>
      <c r="T686" s="280"/>
      <c r="U686" s="280"/>
      <c r="V686" s="280"/>
      <c r="W686" s="280"/>
      <c r="X686" s="280"/>
      <c r="Y686" s="280"/>
      <c r="Z686" s="280"/>
      <c r="AA686" s="280"/>
      <c r="AB686" s="280"/>
      <c r="AC686" s="280"/>
      <c r="AD686" s="280"/>
      <c r="AE686" s="280"/>
    </row>
    <row r="687" spans="1:31" ht="12" customHeight="1" x14ac:dyDescent="0.25">
      <c r="A687" s="280"/>
      <c r="B687" s="280"/>
      <c r="C687" s="507"/>
      <c r="D687" s="507"/>
      <c r="E687" s="507"/>
      <c r="F687" s="507"/>
      <c r="G687" s="507"/>
      <c r="H687" s="280"/>
      <c r="I687" s="280"/>
      <c r="J687" s="280"/>
      <c r="K687" s="280"/>
      <c r="L687" s="280"/>
      <c r="M687" s="280"/>
      <c r="N687" s="280"/>
      <c r="O687" s="280"/>
      <c r="P687" s="280"/>
      <c r="Q687" s="280"/>
      <c r="R687" s="280"/>
      <c r="S687" s="280"/>
      <c r="T687" s="280"/>
      <c r="U687" s="280"/>
      <c r="V687" s="280"/>
      <c r="W687" s="280"/>
      <c r="X687" s="280"/>
      <c r="Y687" s="280"/>
      <c r="Z687" s="280"/>
      <c r="AA687" s="280"/>
      <c r="AB687" s="280"/>
      <c r="AC687" s="280"/>
      <c r="AD687" s="280"/>
      <c r="AE687" s="280"/>
    </row>
    <row r="688" spans="1:31" ht="12" customHeight="1" x14ac:dyDescent="0.25">
      <c r="A688" s="280"/>
      <c r="B688" s="280"/>
      <c r="C688" s="507"/>
      <c r="D688" s="507"/>
      <c r="E688" s="507"/>
      <c r="F688" s="507"/>
      <c r="G688" s="507"/>
      <c r="H688" s="280"/>
      <c r="I688" s="280"/>
      <c r="J688" s="280"/>
      <c r="K688" s="280"/>
      <c r="L688" s="280"/>
      <c r="M688" s="280"/>
      <c r="N688" s="280"/>
      <c r="O688" s="280"/>
      <c r="P688" s="280"/>
      <c r="Q688" s="280"/>
      <c r="R688" s="280"/>
      <c r="S688" s="280"/>
      <c r="T688" s="280"/>
      <c r="U688" s="280"/>
      <c r="V688" s="280"/>
      <c r="W688" s="280"/>
      <c r="X688" s="280"/>
      <c r="Y688" s="280"/>
      <c r="Z688" s="280"/>
      <c r="AA688" s="280"/>
      <c r="AB688" s="280"/>
      <c r="AC688" s="280"/>
      <c r="AD688" s="280"/>
      <c r="AE688" s="280"/>
    </row>
    <row r="689" spans="1:31" ht="12" customHeight="1" x14ac:dyDescent="0.25">
      <c r="A689" s="280"/>
      <c r="B689" s="280"/>
      <c r="C689" s="507"/>
      <c r="D689" s="507"/>
      <c r="E689" s="507"/>
      <c r="F689" s="507"/>
      <c r="G689" s="507"/>
      <c r="H689" s="280"/>
      <c r="I689" s="280"/>
      <c r="J689" s="280"/>
      <c r="K689" s="280"/>
      <c r="L689" s="280"/>
      <c r="M689" s="280"/>
      <c r="N689" s="280"/>
      <c r="O689" s="280"/>
      <c r="P689" s="280"/>
      <c r="Q689" s="280"/>
      <c r="R689" s="280"/>
      <c r="S689" s="280"/>
      <c r="T689" s="280"/>
      <c r="U689" s="280"/>
      <c r="V689" s="280"/>
      <c r="W689" s="280"/>
      <c r="X689" s="280"/>
      <c r="Y689" s="280"/>
      <c r="Z689" s="280"/>
      <c r="AA689" s="280"/>
      <c r="AB689" s="280"/>
      <c r="AC689" s="280"/>
      <c r="AD689" s="280"/>
      <c r="AE689" s="280"/>
    </row>
    <row r="690" spans="1:31" ht="12" customHeight="1" x14ac:dyDescent="0.25">
      <c r="A690" s="280"/>
      <c r="B690" s="280"/>
      <c r="C690" s="507"/>
      <c r="D690" s="507"/>
      <c r="E690" s="507"/>
      <c r="F690" s="507"/>
      <c r="G690" s="507"/>
      <c r="H690" s="280"/>
      <c r="I690" s="280"/>
      <c r="J690" s="280"/>
      <c r="K690" s="280"/>
      <c r="L690" s="280"/>
      <c r="M690" s="280"/>
      <c r="N690" s="280"/>
      <c r="O690" s="280"/>
      <c r="P690" s="280"/>
      <c r="Q690" s="280"/>
      <c r="R690" s="280"/>
      <c r="S690" s="280"/>
      <c r="T690" s="280"/>
      <c r="U690" s="280"/>
      <c r="V690" s="280"/>
      <c r="W690" s="280"/>
      <c r="X690" s="280"/>
      <c r="Y690" s="280"/>
      <c r="Z690" s="280"/>
      <c r="AA690" s="280"/>
      <c r="AB690" s="280"/>
      <c r="AC690" s="280"/>
      <c r="AD690" s="280"/>
      <c r="AE690" s="280"/>
    </row>
    <row r="691" spans="1:31" ht="12" customHeight="1" x14ac:dyDescent="0.25">
      <c r="A691" s="280"/>
      <c r="B691" s="280"/>
      <c r="C691" s="507"/>
      <c r="D691" s="507"/>
      <c r="E691" s="507"/>
      <c r="F691" s="507"/>
      <c r="G691" s="507"/>
      <c r="H691" s="280"/>
      <c r="I691" s="280"/>
      <c r="J691" s="280"/>
      <c r="K691" s="280"/>
      <c r="L691" s="280"/>
      <c r="M691" s="280"/>
      <c r="N691" s="280"/>
      <c r="O691" s="280"/>
      <c r="P691" s="280"/>
      <c r="Q691" s="280"/>
      <c r="R691" s="280"/>
      <c r="S691" s="280"/>
      <c r="T691" s="280"/>
      <c r="U691" s="280"/>
      <c r="V691" s="280"/>
      <c r="W691" s="280"/>
      <c r="X691" s="280"/>
      <c r="Y691" s="280"/>
      <c r="Z691" s="280"/>
      <c r="AA691" s="280"/>
      <c r="AB691" s="280"/>
      <c r="AC691" s="280"/>
      <c r="AD691" s="280"/>
      <c r="AE691" s="280"/>
    </row>
    <row r="692" spans="1:31" ht="12" customHeight="1" x14ac:dyDescent="0.25">
      <c r="A692" s="280"/>
      <c r="B692" s="280"/>
      <c r="C692" s="507"/>
      <c r="D692" s="507"/>
      <c r="E692" s="507"/>
      <c r="F692" s="507"/>
      <c r="G692" s="507"/>
      <c r="H692" s="280"/>
      <c r="I692" s="280"/>
      <c r="J692" s="280"/>
      <c r="K692" s="280"/>
      <c r="L692" s="280"/>
      <c r="M692" s="280"/>
      <c r="N692" s="280"/>
      <c r="O692" s="280"/>
      <c r="P692" s="280"/>
      <c r="Q692" s="280"/>
      <c r="R692" s="280"/>
      <c r="S692" s="280"/>
      <c r="T692" s="280"/>
      <c r="U692" s="280"/>
      <c r="V692" s="280"/>
      <c r="W692" s="280"/>
      <c r="X692" s="280"/>
      <c r="Y692" s="280"/>
      <c r="Z692" s="280"/>
      <c r="AA692" s="280"/>
      <c r="AB692" s="280"/>
      <c r="AC692" s="280"/>
      <c r="AD692" s="280"/>
      <c r="AE692" s="280"/>
    </row>
    <row r="693" spans="1:31" ht="12" customHeight="1" x14ac:dyDescent="0.25">
      <c r="A693" s="280"/>
      <c r="B693" s="280"/>
      <c r="C693" s="507"/>
      <c r="D693" s="507"/>
      <c r="E693" s="507"/>
      <c r="F693" s="507"/>
      <c r="G693" s="507"/>
      <c r="H693" s="280"/>
      <c r="I693" s="280"/>
      <c r="J693" s="280"/>
      <c r="K693" s="280"/>
      <c r="L693" s="280"/>
      <c r="M693" s="280"/>
      <c r="N693" s="280"/>
      <c r="O693" s="280"/>
      <c r="P693" s="280"/>
      <c r="Q693" s="280"/>
      <c r="R693" s="280"/>
      <c r="S693" s="280"/>
      <c r="T693" s="280"/>
      <c r="U693" s="280"/>
      <c r="V693" s="280"/>
      <c r="W693" s="280"/>
      <c r="X693" s="280"/>
      <c r="Y693" s="280"/>
      <c r="Z693" s="280"/>
      <c r="AA693" s="280"/>
      <c r="AB693" s="280"/>
      <c r="AC693" s="280"/>
      <c r="AD693" s="280"/>
      <c r="AE693" s="280"/>
    </row>
    <row r="694" spans="1:31" ht="12" customHeight="1" x14ac:dyDescent="0.25">
      <c r="A694" s="280"/>
      <c r="B694" s="280"/>
      <c r="C694" s="507"/>
      <c r="D694" s="507"/>
      <c r="E694" s="507"/>
      <c r="F694" s="507"/>
      <c r="G694" s="507"/>
      <c r="H694" s="280"/>
      <c r="I694" s="280"/>
      <c r="J694" s="280"/>
      <c r="K694" s="280"/>
      <c r="L694" s="280"/>
      <c r="M694" s="280"/>
      <c r="N694" s="280"/>
      <c r="O694" s="280"/>
      <c r="P694" s="280"/>
      <c r="Q694" s="280"/>
      <c r="R694" s="280"/>
      <c r="S694" s="280"/>
      <c r="T694" s="280"/>
      <c r="U694" s="280"/>
      <c r="V694" s="280"/>
      <c r="W694" s="280"/>
      <c r="X694" s="280"/>
      <c r="Y694" s="280"/>
      <c r="Z694" s="280"/>
      <c r="AA694" s="280"/>
      <c r="AB694" s="280"/>
      <c r="AC694" s="280"/>
      <c r="AD694" s="280"/>
      <c r="AE694" s="280"/>
    </row>
    <row r="695" spans="1:31" ht="12" customHeight="1" x14ac:dyDescent="0.25">
      <c r="A695" s="280"/>
      <c r="B695" s="280"/>
      <c r="C695" s="507"/>
      <c r="D695" s="507"/>
      <c r="E695" s="507"/>
      <c r="F695" s="507"/>
      <c r="G695" s="507"/>
      <c r="H695" s="280"/>
      <c r="I695" s="280"/>
      <c r="J695" s="280"/>
      <c r="K695" s="280"/>
      <c r="L695" s="280"/>
      <c r="M695" s="280"/>
      <c r="N695" s="280"/>
      <c r="O695" s="280"/>
      <c r="P695" s="280"/>
      <c r="Q695" s="280"/>
      <c r="R695" s="280"/>
      <c r="S695" s="280"/>
      <c r="T695" s="280"/>
      <c r="U695" s="280"/>
      <c r="V695" s="280"/>
      <c r="W695" s="280"/>
      <c r="X695" s="280"/>
      <c r="Y695" s="280"/>
      <c r="Z695" s="280"/>
      <c r="AA695" s="280"/>
      <c r="AB695" s="280"/>
      <c r="AC695" s="280"/>
      <c r="AD695" s="280"/>
      <c r="AE695" s="280"/>
    </row>
    <row r="696" spans="1:31" ht="12" customHeight="1" x14ac:dyDescent="0.25">
      <c r="A696" s="280"/>
      <c r="B696" s="280"/>
      <c r="C696" s="507"/>
      <c r="D696" s="507"/>
      <c r="E696" s="507"/>
      <c r="F696" s="507"/>
      <c r="G696" s="507"/>
      <c r="H696" s="280"/>
      <c r="I696" s="280"/>
      <c r="J696" s="280"/>
      <c r="K696" s="280"/>
      <c r="L696" s="280"/>
      <c r="M696" s="280"/>
      <c r="N696" s="280"/>
      <c r="O696" s="280"/>
      <c r="P696" s="280"/>
      <c r="Q696" s="280"/>
      <c r="R696" s="280"/>
      <c r="S696" s="280"/>
      <c r="T696" s="280"/>
      <c r="U696" s="280"/>
      <c r="V696" s="280"/>
      <c r="W696" s="280"/>
      <c r="X696" s="280"/>
      <c r="Y696" s="280"/>
      <c r="Z696" s="280"/>
      <c r="AA696" s="280"/>
      <c r="AB696" s="280"/>
      <c r="AC696" s="280"/>
      <c r="AD696" s="280"/>
      <c r="AE696" s="280"/>
    </row>
    <row r="697" spans="1:31" ht="12" customHeight="1" x14ac:dyDescent="0.25">
      <c r="A697" s="280"/>
      <c r="B697" s="280"/>
      <c r="C697" s="507"/>
      <c r="D697" s="507"/>
      <c r="E697" s="507"/>
      <c r="F697" s="507"/>
      <c r="G697" s="507"/>
      <c r="H697" s="280"/>
      <c r="I697" s="280"/>
      <c r="J697" s="280"/>
      <c r="K697" s="280"/>
      <c r="L697" s="280"/>
      <c r="M697" s="280"/>
      <c r="N697" s="280"/>
      <c r="O697" s="280"/>
      <c r="P697" s="280"/>
      <c r="Q697" s="280"/>
      <c r="R697" s="280"/>
      <c r="S697" s="280"/>
      <c r="T697" s="280"/>
      <c r="U697" s="280"/>
      <c r="V697" s="280"/>
      <c r="W697" s="280"/>
      <c r="X697" s="280"/>
      <c r="Y697" s="280"/>
      <c r="Z697" s="280"/>
      <c r="AA697" s="280"/>
      <c r="AB697" s="280"/>
      <c r="AC697" s="280"/>
      <c r="AD697" s="280"/>
      <c r="AE697" s="280"/>
    </row>
    <row r="698" spans="1:31" ht="12" customHeight="1" x14ac:dyDescent="0.25">
      <c r="A698" s="280"/>
      <c r="B698" s="280"/>
      <c r="C698" s="507"/>
      <c r="D698" s="507"/>
      <c r="E698" s="507"/>
      <c r="F698" s="507"/>
      <c r="G698" s="507"/>
      <c r="H698" s="280"/>
      <c r="I698" s="280"/>
      <c r="J698" s="280"/>
      <c r="K698" s="280"/>
      <c r="L698" s="280"/>
      <c r="M698" s="280"/>
      <c r="N698" s="280"/>
      <c r="O698" s="280"/>
      <c r="P698" s="280"/>
      <c r="Q698" s="280"/>
      <c r="R698" s="280"/>
      <c r="S698" s="280"/>
      <c r="T698" s="280"/>
      <c r="U698" s="280"/>
      <c r="V698" s="280"/>
      <c r="W698" s="280"/>
      <c r="X698" s="280"/>
      <c r="Y698" s="280"/>
      <c r="Z698" s="280"/>
      <c r="AA698" s="280"/>
      <c r="AB698" s="280"/>
      <c r="AC698" s="280"/>
      <c r="AD698" s="280"/>
      <c r="AE698" s="280"/>
    </row>
    <row r="699" spans="1:31" ht="12" customHeight="1" x14ac:dyDescent="0.25">
      <c r="A699" s="280"/>
      <c r="B699" s="280"/>
      <c r="C699" s="507"/>
      <c r="D699" s="507"/>
      <c r="E699" s="507"/>
      <c r="F699" s="507"/>
      <c r="G699" s="507"/>
      <c r="H699" s="280"/>
      <c r="I699" s="280"/>
      <c r="J699" s="280"/>
      <c r="K699" s="280"/>
      <c r="L699" s="280"/>
      <c r="M699" s="280"/>
      <c r="N699" s="280"/>
      <c r="O699" s="280"/>
      <c r="P699" s="280"/>
      <c r="Q699" s="280"/>
      <c r="R699" s="280"/>
      <c r="S699" s="280"/>
      <c r="T699" s="280"/>
      <c r="U699" s="280"/>
      <c r="V699" s="280"/>
      <c r="W699" s="280"/>
      <c r="X699" s="280"/>
      <c r="Y699" s="280"/>
      <c r="Z699" s="280"/>
      <c r="AA699" s="280"/>
      <c r="AB699" s="280"/>
      <c r="AC699" s="280"/>
      <c r="AD699" s="280"/>
      <c r="AE699" s="280"/>
    </row>
    <row r="700" spans="1:31" ht="12" customHeight="1" x14ac:dyDescent="0.25">
      <c r="A700" s="280"/>
      <c r="B700" s="280"/>
      <c r="C700" s="507"/>
      <c r="D700" s="507"/>
      <c r="E700" s="507"/>
      <c r="F700" s="507"/>
      <c r="G700" s="507"/>
      <c r="H700" s="280"/>
      <c r="I700" s="280"/>
      <c r="J700" s="280"/>
      <c r="K700" s="280"/>
      <c r="L700" s="280"/>
      <c r="M700" s="280"/>
      <c r="N700" s="280"/>
      <c r="O700" s="280"/>
      <c r="P700" s="280"/>
      <c r="Q700" s="280"/>
      <c r="R700" s="280"/>
      <c r="S700" s="280"/>
      <c r="T700" s="280"/>
      <c r="U700" s="280"/>
      <c r="V700" s="280"/>
      <c r="W700" s="280"/>
      <c r="X700" s="280"/>
      <c r="Y700" s="280"/>
      <c r="Z700" s="280"/>
      <c r="AA700" s="280"/>
      <c r="AB700" s="280"/>
      <c r="AC700" s="280"/>
      <c r="AD700" s="280"/>
      <c r="AE700" s="280"/>
    </row>
    <row r="701" spans="1:31" ht="12" customHeight="1" x14ac:dyDescent="0.25">
      <c r="A701" s="280"/>
      <c r="B701" s="280"/>
      <c r="C701" s="507"/>
      <c r="D701" s="507"/>
      <c r="E701" s="507"/>
      <c r="F701" s="507"/>
      <c r="G701" s="507"/>
      <c r="H701" s="280"/>
      <c r="I701" s="280"/>
      <c r="J701" s="280"/>
      <c r="K701" s="280"/>
      <c r="L701" s="280"/>
      <c r="M701" s="280"/>
      <c r="N701" s="280"/>
      <c r="O701" s="280"/>
      <c r="P701" s="280"/>
      <c r="Q701" s="280"/>
      <c r="R701" s="280"/>
      <c r="S701" s="280"/>
      <c r="T701" s="280"/>
      <c r="U701" s="280"/>
      <c r="V701" s="280"/>
      <c r="W701" s="280"/>
      <c r="X701" s="280"/>
      <c r="Y701" s="280"/>
      <c r="Z701" s="280"/>
      <c r="AA701" s="280"/>
      <c r="AB701" s="280"/>
      <c r="AC701" s="280"/>
      <c r="AD701" s="280"/>
      <c r="AE701" s="280"/>
    </row>
    <row r="702" spans="1:31" ht="12" customHeight="1" x14ac:dyDescent="0.25">
      <c r="A702" s="280"/>
      <c r="B702" s="280"/>
      <c r="C702" s="507"/>
      <c r="D702" s="507"/>
      <c r="E702" s="507"/>
      <c r="F702" s="507"/>
      <c r="G702" s="507"/>
      <c r="H702" s="280"/>
      <c r="I702" s="280"/>
      <c r="J702" s="280"/>
      <c r="K702" s="280"/>
      <c r="L702" s="280"/>
      <c r="M702" s="280"/>
      <c r="N702" s="280"/>
      <c r="O702" s="280"/>
      <c r="P702" s="280"/>
      <c r="Q702" s="280"/>
      <c r="R702" s="280"/>
      <c r="S702" s="280"/>
      <c r="T702" s="280"/>
      <c r="U702" s="280"/>
      <c r="V702" s="280"/>
      <c r="W702" s="280"/>
      <c r="X702" s="280"/>
      <c r="Y702" s="280"/>
      <c r="Z702" s="280"/>
      <c r="AA702" s="280"/>
      <c r="AB702" s="280"/>
      <c r="AC702" s="280"/>
      <c r="AD702" s="280"/>
      <c r="AE702" s="280"/>
    </row>
    <row r="703" spans="1:31" ht="12" customHeight="1" x14ac:dyDescent="0.25">
      <c r="A703" s="280"/>
      <c r="B703" s="280"/>
      <c r="C703" s="507"/>
      <c r="D703" s="507"/>
      <c r="E703" s="507"/>
      <c r="F703" s="507"/>
      <c r="G703" s="507"/>
      <c r="H703" s="280"/>
      <c r="I703" s="280"/>
      <c r="J703" s="280"/>
      <c r="K703" s="280"/>
      <c r="L703" s="280"/>
      <c r="M703" s="280"/>
      <c r="N703" s="280"/>
      <c r="O703" s="280"/>
      <c r="P703" s="280"/>
      <c r="Q703" s="280"/>
      <c r="R703" s="280"/>
      <c r="S703" s="280"/>
      <c r="T703" s="280"/>
      <c r="U703" s="280"/>
      <c r="V703" s="280"/>
      <c r="W703" s="280"/>
      <c r="X703" s="280"/>
      <c r="Y703" s="280"/>
      <c r="Z703" s="280"/>
      <c r="AA703" s="280"/>
      <c r="AB703" s="280"/>
      <c r="AC703" s="280"/>
      <c r="AD703" s="280"/>
      <c r="AE703" s="280"/>
    </row>
    <row r="704" spans="1:31" ht="12" customHeight="1" x14ac:dyDescent="0.25">
      <c r="A704" s="280"/>
      <c r="B704" s="280"/>
      <c r="C704" s="507"/>
      <c r="D704" s="507"/>
      <c r="E704" s="507"/>
      <c r="F704" s="507"/>
      <c r="G704" s="507"/>
      <c r="H704" s="280"/>
      <c r="I704" s="280"/>
      <c r="J704" s="280"/>
      <c r="K704" s="280"/>
      <c r="L704" s="280"/>
      <c r="M704" s="280"/>
      <c r="N704" s="280"/>
      <c r="O704" s="280"/>
      <c r="P704" s="280"/>
      <c r="Q704" s="280"/>
      <c r="R704" s="280"/>
      <c r="S704" s="280"/>
      <c r="T704" s="280"/>
      <c r="U704" s="280"/>
      <c r="V704" s="280"/>
      <c r="W704" s="280"/>
      <c r="X704" s="280"/>
      <c r="Y704" s="280"/>
      <c r="Z704" s="280"/>
      <c r="AA704" s="280"/>
      <c r="AB704" s="280"/>
      <c r="AC704" s="280"/>
      <c r="AD704" s="280"/>
      <c r="AE704" s="280"/>
    </row>
    <row r="705" spans="1:31" ht="12" customHeight="1" x14ac:dyDescent="0.25">
      <c r="A705" s="280"/>
      <c r="B705" s="280"/>
      <c r="C705" s="507"/>
      <c r="D705" s="507"/>
      <c r="E705" s="507"/>
      <c r="F705" s="507"/>
      <c r="G705" s="507"/>
      <c r="H705" s="280"/>
      <c r="I705" s="280"/>
      <c r="J705" s="280"/>
      <c r="K705" s="280"/>
      <c r="L705" s="280"/>
      <c r="M705" s="280"/>
      <c r="N705" s="280"/>
      <c r="O705" s="280"/>
      <c r="P705" s="280"/>
      <c r="Q705" s="280"/>
      <c r="R705" s="280"/>
      <c r="S705" s="280"/>
      <c r="T705" s="280"/>
      <c r="U705" s="280"/>
      <c r="V705" s="280"/>
      <c r="W705" s="280"/>
      <c r="X705" s="280"/>
      <c r="Y705" s="280"/>
      <c r="Z705" s="280"/>
      <c r="AA705" s="280"/>
      <c r="AB705" s="280"/>
      <c r="AC705" s="280"/>
      <c r="AD705" s="280"/>
      <c r="AE705" s="280"/>
    </row>
    <row r="706" spans="1:31" ht="12" customHeight="1" x14ac:dyDescent="0.25">
      <c r="A706" s="280"/>
      <c r="B706" s="280"/>
      <c r="C706" s="507"/>
      <c r="D706" s="507"/>
      <c r="E706" s="507"/>
      <c r="F706" s="507"/>
      <c r="G706" s="507"/>
      <c r="H706" s="280"/>
      <c r="I706" s="280"/>
      <c r="J706" s="280"/>
      <c r="K706" s="280"/>
      <c r="L706" s="280"/>
      <c r="M706" s="280"/>
      <c r="N706" s="280"/>
      <c r="O706" s="280"/>
      <c r="P706" s="280"/>
      <c r="Q706" s="280"/>
      <c r="R706" s="280"/>
      <c r="S706" s="280"/>
      <c r="T706" s="280"/>
      <c r="U706" s="280"/>
      <c r="V706" s="280"/>
      <c r="W706" s="280"/>
      <c r="X706" s="280"/>
      <c r="Y706" s="280"/>
      <c r="Z706" s="280"/>
      <c r="AA706" s="280"/>
      <c r="AB706" s="280"/>
      <c r="AC706" s="280"/>
      <c r="AD706" s="280"/>
      <c r="AE706" s="280"/>
    </row>
    <row r="707" spans="1:31" ht="12" customHeight="1" x14ac:dyDescent="0.25">
      <c r="A707" s="280"/>
      <c r="B707" s="280"/>
      <c r="C707" s="507"/>
      <c r="D707" s="507"/>
      <c r="E707" s="507"/>
      <c r="F707" s="507"/>
      <c r="G707" s="507"/>
      <c r="H707" s="280"/>
      <c r="I707" s="280"/>
      <c r="J707" s="280"/>
      <c r="K707" s="280"/>
      <c r="L707" s="280"/>
      <c r="M707" s="280"/>
      <c r="N707" s="280"/>
      <c r="O707" s="280"/>
      <c r="P707" s="280"/>
      <c r="Q707" s="280"/>
      <c r="R707" s="280"/>
      <c r="S707" s="280"/>
      <c r="T707" s="280"/>
      <c r="U707" s="280"/>
      <c r="V707" s="280"/>
      <c r="W707" s="280"/>
      <c r="X707" s="280"/>
      <c r="Y707" s="280"/>
      <c r="Z707" s="280"/>
      <c r="AA707" s="280"/>
      <c r="AB707" s="280"/>
      <c r="AC707" s="280"/>
      <c r="AD707" s="280"/>
      <c r="AE707" s="280"/>
    </row>
    <row r="708" spans="1:31" ht="12" customHeight="1" x14ac:dyDescent="0.25">
      <c r="A708" s="280"/>
      <c r="B708" s="280"/>
      <c r="C708" s="507"/>
      <c r="D708" s="507"/>
      <c r="E708" s="507"/>
      <c r="F708" s="507"/>
      <c r="G708" s="507"/>
      <c r="H708" s="280"/>
      <c r="I708" s="280"/>
      <c r="J708" s="280"/>
      <c r="K708" s="280"/>
      <c r="L708" s="280"/>
      <c r="M708" s="280"/>
      <c r="N708" s="280"/>
      <c r="O708" s="280"/>
      <c r="P708" s="280"/>
      <c r="Q708" s="280"/>
      <c r="R708" s="280"/>
      <c r="S708" s="280"/>
      <c r="T708" s="280"/>
      <c r="U708" s="280"/>
      <c r="V708" s="280"/>
      <c r="W708" s="280"/>
      <c r="X708" s="280"/>
      <c r="Y708" s="280"/>
      <c r="Z708" s="280"/>
      <c r="AA708" s="280"/>
      <c r="AB708" s="280"/>
      <c r="AC708" s="280"/>
      <c r="AD708" s="280"/>
      <c r="AE708" s="280"/>
    </row>
    <row r="709" spans="1:31" ht="12" customHeight="1" x14ac:dyDescent="0.25">
      <c r="A709" s="280"/>
      <c r="B709" s="280"/>
      <c r="C709" s="507"/>
      <c r="D709" s="507"/>
      <c r="E709" s="507"/>
      <c r="F709" s="507"/>
      <c r="G709" s="507"/>
      <c r="H709" s="280"/>
      <c r="I709" s="280"/>
      <c r="J709" s="280"/>
      <c r="K709" s="280"/>
      <c r="L709" s="280"/>
      <c r="M709" s="280"/>
      <c r="N709" s="280"/>
      <c r="O709" s="280"/>
      <c r="P709" s="280"/>
      <c r="Q709" s="280"/>
      <c r="R709" s="280"/>
      <c r="S709" s="280"/>
      <c r="T709" s="280"/>
      <c r="U709" s="280"/>
      <c r="V709" s="280"/>
      <c r="W709" s="280"/>
      <c r="X709" s="280"/>
      <c r="Y709" s="280"/>
      <c r="Z709" s="280"/>
      <c r="AA709" s="280"/>
      <c r="AB709" s="280"/>
      <c r="AC709" s="280"/>
      <c r="AD709" s="280"/>
      <c r="AE709" s="280"/>
    </row>
    <row r="710" spans="1:31" ht="12" customHeight="1" x14ac:dyDescent="0.25">
      <c r="A710" s="280"/>
      <c r="B710" s="280"/>
      <c r="C710" s="507"/>
      <c r="D710" s="507"/>
      <c r="E710" s="507"/>
      <c r="F710" s="507"/>
      <c r="G710" s="507"/>
      <c r="H710" s="280"/>
      <c r="I710" s="280"/>
      <c r="J710" s="280"/>
      <c r="K710" s="280"/>
      <c r="L710" s="280"/>
      <c r="M710" s="280"/>
      <c r="N710" s="280"/>
      <c r="O710" s="280"/>
      <c r="P710" s="280"/>
      <c r="Q710" s="280"/>
      <c r="R710" s="280"/>
      <c r="S710" s="280"/>
      <c r="T710" s="280"/>
      <c r="U710" s="280"/>
      <c r="V710" s="280"/>
      <c r="W710" s="280"/>
      <c r="X710" s="280"/>
      <c r="Y710" s="280"/>
      <c r="Z710" s="280"/>
      <c r="AA710" s="280"/>
      <c r="AB710" s="280"/>
      <c r="AC710" s="280"/>
      <c r="AD710" s="280"/>
      <c r="AE710" s="280"/>
    </row>
    <row r="711" spans="1:31" ht="12" customHeight="1" x14ac:dyDescent="0.25">
      <c r="A711" s="280"/>
      <c r="B711" s="280"/>
      <c r="C711" s="507"/>
      <c r="D711" s="507"/>
      <c r="E711" s="507"/>
      <c r="F711" s="507"/>
      <c r="G711" s="507"/>
      <c r="H711" s="280"/>
      <c r="I711" s="280"/>
      <c r="J711" s="280"/>
      <c r="K711" s="280"/>
      <c r="L711" s="280"/>
      <c r="M711" s="280"/>
      <c r="N711" s="280"/>
      <c r="O711" s="280"/>
      <c r="P711" s="280"/>
      <c r="Q711" s="280"/>
      <c r="R711" s="280"/>
      <c r="S711" s="280"/>
      <c r="T711" s="280"/>
      <c r="U711" s="280"/>
      <c r="V711" s="280"/>
      <c r="W711" s="280"/>
      <c r="X711" s="280"/>
      <c r="Y711" s="280"/>
      <c r="Z711" s="280"/>
      <c r="AA711" s="280"/>
      <c r="AB711" s="280"/>
      <c r="AC711" s="280"/>
      <c r="AD711" s="280"/>
      <c r="AE711" s="280"/>
    </row>
    <row r="712" spans="1:31" ht="12" customHeight="1" x14ac:dyDescent="0.25">
      <c r="A712" s="280"/>
      <c r="B712" s="280"/>
      <c r="C712" s="507"/>
      <c r="D712" s="507"/>
      <c r="E712" s="507"/>
      <c r="F712" s="507"/>
      <c r="G712" s="507"/>
      <c r="H712" s="280"/>
      <c r="I712" s="280"/>
      <c r="J712" s="280"/>
      <c r="K712" s="280"/>
      <c r="L712" s="280"/>
      <c r="M712" s="280"/>
      <c r="N712" s="280"/>
      <c r="O712" s="280"/>
      <c r="P712" s="280"/>
      <c r="Q712" s="280"/>
      <c r="R712" s="280"/>
      <c r="S712" s="280"/>
      <c r="T712" s="280"/>
      <c r="U712" s="280"/>
      <c r="V712" s="280"/>
      <c r="W712" s="280"/>
      <c r="X712" s="280"/>
      <c r="Y712" s="280"/>
      <c r="Z712" s="280"/>
      <c r="AA712" s="280"/>
      <c r="AB712" s="280"/>
      <c r="AC712" s="280"/>
      <c r="AD712" s="280"/>
      <c r="AE712" s="280"/>
    </row>
    <row r="713" spans="1:31" ht="12" customHeight="1" x14ac:dyDescent="0.25">
      <c r="A713" s="280"/>
      <c r="B713" s="280"/>
      <c r="C713" s="507"/>
      <c r="D713" s="507"/>
      <c r="E713" s="507"/>
      <c r="F713" s="507"/>
      <c r="G713" s="507"/>
      <c r="H713" s="280"/>
      <c r="I713" s="280"/>
      <c r="J713" s="280"/>
      <c r="K713" s="280"/>
      <c r="L713" s="280"/>
      <c r="M713" s="280"/>
      <c r="N713" s="280"/>
      <c r="O713" s="280"/>
      <c r="P713" s="280"/>
      <c r="Q713" s="280"/>
      <c r="R713" s="280"/>
      <c r="S713" s="280"/>
      <c r="T713" s="280"/>
      <c r="U713" s="280"/>
      <c r="V713" s="280"/>
      <c r="W713" s="280"/>
      <c r="X713" s="280"/>
      <c r="Y713" s="280"/>
      <c r="Z713" s="280"/>
      <c r="AA713" s="280"/>
      <c r="AB713" s="280"/>
      <c r="AC713" s="280"/>
      <c r="AD713" s="280"/>
      <c r="AE713" s="280"/>
    </row>
    <row r="714" spans="1:31" ht="12" customHeight="1" x14ac:dyDescent="0.25">
      <c r="A714" s="280"/>
      <c r="B714" s="280"/>
      <c r="C714" s="507"/>
      <c r="D714" s="507"/>
      <c r="E714" s="507"/>
      <c r="F714" s="507"/>
      <c r="G714" s="507"/>
      <c r="H714" s="280"/>
      <c r="I714" s="280"/>
      <c r="J714" s="280"/>
      <c r="K714" s="280"/>
      <c r="L714" s="280"/>
      <c r="M714" s="280"/>
      <c r="N714" s="280"/>
      <c r="O714" s="280"/>
      <c r="P714" s="280"/>
      <c r="Q714" s="280"/>
      <c r="R714" s="280"/>
      <c r="S714" s="280"/>
      <c r="T714" s="280"/>
      <c r="U714" s="280"/>
      <c r="V714" s="280"/>
      <c r="W714" s="280"/>
      <c r="X714" s="280"/>
      <c r="Y714" s="280"/>
      <c r="Z714" s="280"/>
      <c r="AA714" s="280"/>
      <c r="AB714" s="280"/>
      <c r="AC714" s="280"/>
      <c r="AD714" s="280"/>
      <c r="AE714" s="280"/>
    </row>
    <row r="715" spans="1:31" ht="12" customHeight="1" x14ac:dyDescent="0.25">
      <c r="A715" s="280"/>
      <c r="B715" s="280"/>
      <c r="C715" s="507"/>
      <c r="D715" s="507"/>
      <c r="E715" s="507"/>
      <c r="F715" s="507"/>
      <c r="G715" s="507"/>
      <c r="H715" s="280"/>
      <c r="I715" s="280"/>
      <c r="J715" s="280"/>
      <c r="K715" s="280"/>
      <c r="L715" s="280"/>
      <c r="M715" s="280"/>
      <c r="N715" s="280"/>
      <c r="O715" s="280"/>
      <c r="P715" s="280"/>
      <c r="Q715" s="280"/>
      <c r="R715" s="280"/>
      <c r="S715" s="280"/>
      <c r="T715" s="280"/>
      <c r="U715" s="280"/>
      <c r="V715" s="280"/>
      <c r="W715" s="280"/>
      <c r="X715" s="280"/>
      <c r="Y715" s="280"/>
      <c r="Z715" s="280"/>
      <c r="AA715" s="280"/>
      <c r="AB715" s="280"/>
      <c r="AC715" s="280"/>
      <c r="AD715" s="280"/>
      <c r="AE715" s="280"/>
    </row>
    <row r="716" spans="1:31" ht="12" customHeight="1" x14ac:dyDescent="0.25">
      <c r="A716" s="280"/>
      <c r="B716" s="280"/>
      <c r="C716" s="507"/>
      <c r="D716" s="507"/>
      <c r="E716" s="507"/>
      <c r="F716" s="507"/>
      <c r="G716" s="507"/>
      <c r="H716" s="280"/>
      <c r="I716" s="280"/>
      <c r="J716" s="280"/>
      <c r="K716" s="280"/>
      <c r="L716" s="280"/>
      <c r="M716" s="280"/>
      <c r="N716" s="280"/>
      <c r="O716" s="280"/>
      <c r="P716" s="280"/>
      <c r="Q716" s="280"/>
      <c r="R716" s="280"/>
      <c r="S716" s="280"/>
      <c r="T716" s="280"/>
      <c r="U716" s="280"/>
      <c r="V716" s="280"/>
      <c r="W716" s="280"/>
      <c r="X716" s="280"/>
      <c r="Y716" s="280"/>
      <c r="Z716" s="280"/>
      <c r="AA716" s="280"/>
      <c r="AB716" s="280"/>
      <c r="AC716" s="280"/>
      <c r="AD716" s="280"/>
      <c r="AE716" s="280"/>
    </row>
    <row r="717" spans="1:31" ht="12" customHeight="1" x14ac:dyDescent="0.25">
      <c r="A717" s="280"/>
      <c r="B717" s="280"/>
      <c r="C717" s="507"/>
      <c r="D717" s="507"/>
      <c r="E717" s="507"/>
      <c r="F717" s="507"/>
      <c r="G717" s="507"/>
      <c r="H717" s="280"/>
      <c r="I717" s="280"/>
      <c r="J717" s="280"/>
      <c r="K717" s="280"/>
      <c r="L717" s="280"/>
      <c r="M717" s="280"/>
      <c r="N717" s="280"/>
      <c r="O717" s="280"/>
      <c r="P717" s="280"/>
      <c r="Q717" s="280"/>
      <c r="R717" s="280"/>
      <c r="S717" s="280"/>
      <c r="T717" s="280"/>
      <c r="U717" s="280"/>
      <c r="V717" s="280"/>
      <c r="W717" s="280"/>
      <c r="X717" s="280"/>
      <c r="Y717" s="280"/>
      <c r="Z717" s="280"/>
      <c r="AA717" s="280"/>
      <c r="AB717" s="280"/>
      <c r="AC717" s="280"/>
      <c r="AD717" s="280"/>
      <c r="AE717" s="280"/>
    </row>
    <row r="718" spans="1:31" ht="12" customHeight="1" x14ac:dyDescent="0.25">
      <c r="A718" s="280"/>
      <c r="B718" s="280"/>
      <c r="C718" s="507"/>
      <c r="D718" s="507"/>
      <c r="E718" s="507"/>
      <c r="F718" s="507"/>
      <c r="G718" s="507"/>
      <c r="H718" s="280"/>
      <c r="I718" s="280"/>
      <c r="J718" s="280"/>
      <c r="K718" s="280"/>
      <c r="L718" s="280"/>
      <c r="M718" s="280"/>
      <c r="N718" s="280"/>
      <c r="O718" s="280"/>
      <c r="P718" s="280"/>
      <c r="Q718" s="280"/>
      <c r="R718" s="280"/>
      <c r="S718" s="280"/>
      <c r="T718" s="280"/>
      <c r="U718" s="280"/>
      <c r="V718" s="280"/>
      <c r="W718" s="280"/>
      <c r="X718" s="280"/>
      <c r="Y718" s="280"/>
      <c r="Z718" s="280"/>
      <c r="AA718" s="280"/>
      <c r="AB718" s="280"/>
      <c r="AC718" s="280"/>
      <c r="AD718" s="280"/>
      <c r="AE718" s="280"/>
    </row>
    <row r="719" spans="1:31" ht="12" customHeight="1" x14ac:dyDescent="0.25">
      <c r="A719" s="280"/>
      <c r="B719" s="280"/>
      <c r="C719" s="507"/>
      <c r="D719" s="507"/>
      <c r="E719" s="507"/>
      <c r="F719" s="507"/>
      <c r="G719" s="507"/>
      <c r="H719" s="280"/>
      <c r="I719" s="280"/>
      <c r="J719" s="280"/>
      <c r="K719" s="280"/>
      <c r="L719" s="280"/>
      <c r="M719" s="280"/>
      <c r="N719" s="280"/>
      <c r="O719" s="280"/>
      <c r="P719" s="280"/>
      <c r="Q719" s="280"/>
      <c r="R719" s="280"/>
      <c r="S719" s="280"/>
      <c r="T719" s="280"/>
      <c r="U719" s="280"/>
      <c r="V719" s="280"/>
      <c r="W719" s="280"/>
      <c r="X719" s="280"/>
      <c r="Y719" s="280"/>
      <c r="Z719" s="280"/>
      <c r="AA719" s="280"/>
      <c r="AB719" s="280"/>
      <c r="AC719" s="280"/>
      <c r="AD719" s="280"/>
      <c r="AE719" s="280"/>
    </row>
    <row r="720" spans="1:31" ht="12" customHeight="1" x14ac:dyDescent="0.25">
      <c r="A720" s="280"/>
      <c r="B720" s="280"/>
      <c r="C720" s="507"/>
      <c r="D720" s="507"/>
      <c r="E720" s="507"/>
      <c r="F720" s="507"/>
      <c r="G720" s="507"/>
      <c r="H720" s="280"/>
      <c r="I720" s="280"/>
      <c r="J720" s="280"/>
      <c r="K720" s="280"/>
      <c r="L720" s="280"/>
      <c r="M720" s="280"/>
      <c r="N720" s="280"/>
      <c r="O720" s="280"/>
      <c r="P720" s="280"/>
      <c r="Q720" s="280"/>
      <c r="R720" s="280"/>
      <c r="S720" s="280"/>
      <c r="T720" s="280"/>
      <c r="U720" s="280"/>
      <c r="V720" s="280"/>
      <c r="W720" s="280"/>
      <c r="X720" s="280"/>
      <c r="Y720" s="280"/>
      <c r="Z720" s="280"/>
      <c r="AA720" s="280"/>
      <c r="AB720" s="280"/>
      <c r="AC720" s="280"/>
      <c r="AD720" s="280"/>
      <c r="AE720" s="280"/>
    </row>
    <row r="721" spans="1:31" ht="12" customHeight="1" x14ac:dyDescent="0.25">
      <c r="A721" s="280"/>
      <c r="B721" s="280"/>
      <c r="C721" s="507"/>
      <c r="D721" s="507"/>
      <c r="E721" s="507"/>
      <c r="F721" s="507"/>
      <c r="G721" s="507"/>
      <c r="H721" s="280"/>
      <c r="I721" s="280"/>
      <c r="J721" s="280"/>
      <c r="K721" s="280"/>
      <c r="L721" s="280"/>
      <c r="M721" s="280"/>
      <c r="N721" s="280"/>
      <c r="O721" s="280"/>
      <c r="P721" s="280"/>
      <c r="Q721" s="280"/>
      <c r="R721" s="280"/>
      <c r="S721" s="280"/>
      <c r="T721" s="280"/>
      <c r="U721" s="280"/>
      <c r="V721" s="280"/>
      <c r="W721" s="280"/>
      <c r="X721" s="280"/>
      <c r="Y721" s="280"/>
      <c r="Z721" s="280"/>
      <c r="AA721" s="280"/>
      <c r="AB721" s="280"/>
      <c r="AC721" s="280"/>
      <c r="AD721" s="280"/>
      <c r="AE721" s="280"/>
    </row>
    <row r="722" spans="1:31" ht="12" customHeight="1" x14ac:dyDescent="0.25">
      <c r="A722" s="280"/>
      <c r="B722" s="280"/>
      <c r="C722" s="507"/>
      <c r="D722" s="507"/>
      <c r="E722" s="507"/>
      <c r="F722" s="507"/>
      <c r="G722" s="507"/>
      <c r="H722" s="280"/>
      <c r="I722" s="280"/>
      <c r="J722" s="280"/>
      <c r="K722" s="280"/>
      <c r="L722" s="280"/>
      <c r="M722" s="280"/>
      <c r="N722" s="280"/>
      <c r="O722" s="280"/>
      <c r="P722" s="280"/>
      <c r="Q722" s="280"/>
      <c r="R722" s="280"/>
      <c r="S722" s="280"/>
      <c r="T722" s="280"/>
      <c r="U722" s="280"/>
      <c r="V722" s="280"/>
      <c r="W722" s="280"/>
      <c r="X722" s="280"/>
      <c r="Y722" s="280"/>
      <c r="Z722" s="280"/>
      <c r="AA722" s="280"/>
      <c r="AB722" s="280"/>
      <c r="AC722" s="280"/>
      <c r="AD722" s="280"/>
      <c r="AE722" s="280"/>
    </row>
    <row r="723" spans="1:31" ht="12" customHeight="1" x14ac:dyDescent="0.25">
      <c r="A723" s="280"/>
      <c r="B723" s="280"/>
      <c r="C723" s="507"/>
      <c r="D723" s="507"/>
      <c r="E723" s="507"/>
      <c r="F723" s="507"/>
      <c r="G723" s="507"/>
      <c r="H723" s="280"/>
      <c r="I723" s="280"/>
      <c r="J723" s="280"/>
      <c r="K723" s="280"/>
      <c r="L723" s="280"/>
      <c r="M723" s="280"/>
      <c r="N723" s="280"/>
      <c r="O723" s="280"/>
      <c r="P723" s="280"/>
      <c r="Q723" s="280"/>
      <c r="R723" s="280"/>
      <c r="S723" s="280"/>
      <c r="T723" s="280"/>
      <c r="U723" s="280"/>
      <c r="V723" s="280"/>
      <c r="W723" s="280"/>
      <c r="X723" s="280"/>
      <c r="Y723" s="280"/>
      <c r="Z723" s="280"/>
      <c r="AA723" s="280"/>
      <c r="AB723" s="280"/>
      <c r="AC723" s="280"/>
      <c r="AD723" s="280"/>
      <c r="AE723" s="280"/>
    </row>
    <row r="724" spans="1:31" ht="12" customHeight="1" x14ac:dyDescent="0.25">
      <c r="A724" s="280"/>
      <c r="B724" s="280"/>
      <c r="C724" s="507"/>
      <c r="D724" s="507"/>
      <c r="E724" s="507"/>
      <c r="F724" s="507"/>
      <c r="G724" s="507"/>
      <c r="H724" s="280"/>
      <c r="I724" s="280"/>
      <c r="J724" s="280"/>
      <c r="K724" s="280"/>
      <c r="L724" s="280"/>
      <c r="M724" s="280"/>
      <c r="N724" s="280"/>
      <c r="O724" s="280"/>
      <c r="P724" s="280"/>
      <c r="Q724" s="280"/>
      <c r="R724" s="280"/>
      <c r="S724" s="280"/>
      <c r="T724" s="280"/>
      <c r="U724" s="280"/>
      <c r="V724" s="280"/>
      <c r="W724" s="280"/>
      <c r="X724" s="280"/>
      <c r="Y724" s="280"/>
      <c r="Z724" s="280"/>
      <c r="AA724" s="280"/>
      <c r="AB724" s="280"/>
      <c r="AC724" s="280"/>
      <c r="AD724" s="280"/>
      <c r="AE724" s="280"/>
    </row>
    <row r="725" spans="1:31" ht="12" customHeight="1" x14ac:dyDescent="0.25">
      <c r="A725" s="280"/>
      <c r="B725" s="280"/>
      <c r="C725" s="507"/>
      <c r="D725" s="507"/>
      <c r="E725" s="507"/>
      <c r="F725" s="507"/>
      <c r="G725" s="507"/>
      <c r="H725" s="280"/>
      <c r="I725" s="280"/>
      <c r="J725" s="280"/>
      <c r="K725" s="280"/>
      <c r="L725" s="280"/>
      <c r="M725" s="280"/>
      <c r="N725" s="280"/>
      <c r="O725" s="280"/>
      <c r="P725" s="280"/>
      <c r="Q725" s="280"/>
      <c r="R725" s="280"/>
      <c r="S725" s="280"/>
      <c r="T725" s="280"/>
      <c r="U725" s="280"/>
      <c r="V725" s="280"/>
      <c r="W725" s="280"/>
      <c r="X725" s="280"/>
      <c r="Y725" s="280"/>
      <c r="Z725" s="280"/>
      <c r="AA725" s="280"/>
      <c r="AB725" s="280"/>
      <c r="AC725" s="280"/>
      <c r="AD725" s="280"/>
      <c r="AE725" s="280"/>
    </row>
    <row r="726" spans="1:31" ht="12" customHeight="1" x14ac:dyDescent="0.25">
      <c r="A726" s="280"/>
      <c r="B726" s="280"/>
      <c r="C726" s="507"/>
      <c r="D726" s="507"/>
      <c r="E726" s="507"/>
      <c r="F726" s="507"/>
      <c r="G726" s="507"/>
      <c r="H726" s="280"/>
      <c r="I726" s="280"/>
      <c r="J726" s="280"/>
      <c r="K726" s="280"/>
      <c r="L726" s="280"/>
      <c r="M726" s="280"/>
      <c r="N726" s="280"/>
      <c r="O726" s="280"/>
      <c r="P726" s="280"/>
      <c r="Q726" s="280"/>
      <c r="R726" s="280"/>
      <c r="S726" s="280"/>
      <c r="T726" s="280"/>
      <c r="U726" s="280"/>
      <c r="V726" s="280"/>
      <c r="W726" s="280"/>
      <c r="X726" s="280"/>
      <c r="Y726" s="280"/>
      <c r="Z726" s="280"/>
      <c r="AA726" s="280"/>
      <c r="AB726" s="280"/>
      <c r="AC726" s="280"/>
      <c r="AD726" s="280"/>
      <c r="AE726" s="280"/>
    </row>
    <row r="727" spans="1:31" ht="12" customHeight="1" x14ac:dyDescent="0.25">
      <c r="A727" s="280"/>
      <c r="B727" s="280"/>
      <c r="C727" s="507"/>
      <c r="D727" s="507"/>
      <c r="E727" s="507"/>
      <c r="F727" s="507"/>
      <c r="G727" s="507"/>
      <c r="H727" s="280"/>
      <c r="I727" s="280"/>
      <c r="J727" s="280"/>
      <c r="K727" s="280"/>
      <c r="L727" s="280"/>
      <c r="M727" s="280"/>
      <c r="N727" s="280"/>
      <c r="O727" s="280"/>
      <c r="P727" s="280"/>
      <c r="Q727" s="280"/>
      <c r="R727" s="280"/>
      <c r="S727" s="280"/>
      <c r="T727" s="280"/>
      <c r="U727" s="280"/>
      <c r="V727" s="280"/>
      <c r="W727" s="280"/>
      <c r="X727" s="280"/>
      <c r="Y727" s="280"/>
      <c r="Z727" s="280"/>
      <c r="AA727" s="280"/>
      <c r="AB727" s="280"/>
      <c r="AC727" s="280"/>
      <c r="AD727" s="280"/>
      <c r="AE727" s="280"/>
    </row>
    <row r="728" spans="1:31" ht="12" customHeight="1" x14ac:dyDescent="0.25">
      <c r="A728" s="280"/>
      <c r="B728" s="280"/>
      <c r="C728" s="507"/>
      <c r="D728" s="507"/>
      <c r="E728" s="507"/>
      <c r="F728" s="507"/>
      <c r="G728" s="507"/>
      <c r="H728" s="280"/>
      <c r="I728" s="280"/>
      <c r="J728" s="280"/>
      <c r="K728" s="280"/>
      <c r="L728" s="280"/>
      <c r="M728" s="280"/>
      <c r="N728" s="280"/>
      <c r="O728" s="280"/>
      <c r="P728" s="280"/>
      <c r="Q728" s="280"/>
      <c r="R728" s="280"/>
      <c r="S728" s="280"/>
      <c r="T728" s="280"/>
      <c r="U728" s="280"/>
      <c r="V728" s="280"/>
      <c r="W728" s="280"/>
      <c r="X728" s="280"/>
      <c r="Y728" s="280"/>
      <c r="Z728" s="280"/>
      <c r="AA728" s="280"/>
      <c r="AB728" s="280"/>
      <c r="AC728" s="280"/>
      <c r="AD728" s="280"/>
      <c r="AE728" s="280"/>
    </row>
    <row r="729" spans="1:31" ht="12" customHeight="1" x14ac:dyDescent="0.25">
      <c r="A729" s="280"/>
      <c r="B729" s="280"/>
      <c r="C729" s="507"/>
      <c r="D729" s="507"/>
      <c r="E729" s="507"/>
      <c r="F729" s="507"/>
      <c r="G729" s="507"/>
      <c r="H729" s="280"/>
      <c r="I729" s="280"/>
      <c r="J729" s="280"/>
      <c r="K729" s="280"/>
      <c r="L729" s="280"/>
      <c r="M729" s="280"/>
      <c r="N729" s="280"/>
      <c r="O729" s="280"/>
      <c r="P729" s="280"/>
      <c r="Q729" s="280"/>
      <c r="R729" s="280"/>
      <c r="S729" s="280"/>
      <c r="T729" s="280"/>
      <c r="U729" s="280"/>
      <c r="V729" s="280"/>
      <c r="W729" s="280"/>
      <c r="X729" s="280"/>
      <c r="Y729" s="280"/>
      <c r="Z729" s="280"/>
      <c r="AA729" s="280"/>
      <c r="AB729" s="280"/>
      <c r="AC729" s="280"/>
      <c r="AD729" s="280"/>
      <c r="AE729" s="280"/>
    </row>
    <row r="730" spans="1:31" ht="12" customHeight="1" x14ac:dyDescent="0.25">
      <c r="A730" s="280"/>
      <c r="B730" s="280"/>
      <c r="C730" s="507"/>
      <c r="D730" s="507"/>
      <c r="E730" s="507"/>
      <c r="F730" s="507"/>
      <c r="G730" s="507"/>
      <c r="H730" s="280"/>
      <c r="I730" s="280"/>
      <c r="J730" s="280"/>
      <c r="K730" s="280"/>
      <c r="L730" s="280"/>
      <c r="M730" s="280"/>
      <c r="N730" s="280"/>
      <c r="O730" s="280"/>
      <c r="P730" s="280"/>
      <c r="Q730" s="280"/>
      <c r="R730" s="280"/>
      <c r="S730" s="280"/>
      <c r="T730" s="280"/>
      <c r="U730" s="280"/>
      <c r="V730" s="280"/>
      <c r="W730" s="280"/>
      <c r="X730" s="280"/>
      <c r="Y730" s="280"/>
      <c r="Z730" s="280"/>
      <c r="AA730" s="280"/>
      <c r="AB730" s="280"/>
      <c r="AC730" s="280"/>
      <c r="AD730" s="280"/>
      <c r="AE730" s="280"/>
    </row>
    <row r="731" spans="1:31" ht="12" customHeight="1" x14ac:dyDescent="0.25">
      <c r="A731" s="280"/>
      <c r="B731" s="280"/>
      <c r="C731" s="507"/>
      <c r="D731" s="507"/>
      <c r="E731" s="507"/>
      <c r="F731" s="507"/>
      <c r="G731" s="507"/>
      <c r="H731" s="280"/>
      <c r="I731" s="280"/>
      <c r="J731" s="280"/>
      <c r="K731" s="280"/>
      <c r="L731" s="280"/>
      <c r="M731" s="280"/>
      <c r="N731" s="280"/>
      <c r="O731" s="280"/>
      <c r="P731" s="280"/>
      <c r="Q731" s="280"/>
      <c r="R731" s="280"/>
      <c r="S731" s="280"/>
      <c r="T731" s="280"/>
      <c r="U731" s="280"/>
      <c r="V731" s="280"/>
      <c r="W731" s="280"/>
      <c r="X731" s="280"/>
      <c r="Y731" s="280"/>
      <c r="Z731" s="280"/>
      <c r="AA731" s="280"/>
      <c r="AB731" s="280"/>
      <c r="AC731" s="280"/>
      <c r="AD731" s="280"/>
      <c r="AE731" s="280"/>
    </row>
    <row r="732" spans="1:31" ht="12" customHeight="1" x14ac:dyDescent="0.25">
      <c r="A732" s="280"/>
      <c r="B732" s="280"/>
      <c r="C732" s="507"/>
      <c r="D732" s="507"/>
      <c r="E732" s="507"/>
      <c r="F732" s="507"/>
      <c r="G732" s="507"/>
      <c r="H732" s="280"/>
      <c r="I732" s="280"/>
      <c r="J732" s="280"/>
      <c r="K732" s="280"/>
      <c r="L732" s="280"/>
      <c r="M732" s="280"/>
      <c r="N732" s="280"/>
      <c r="O732" s="280"/>
      <c r="P732" s="280"/>
      <c r="Q732" s="280"/>
      <c r="R732" s="280"/>
      <c r="S732" s="280"/>
      <c r="T732" s="280"/>
      <c r="U732" s="280"/>
      <c r="V732" s="280"/>
      <c r="W732" s="280"/>
      <c r="X732" s="280"/>
      <c r="Y732" s="280"/>
      <c r="Z732" s="280"/>
      <c r="AA732" s="280"/>
      <c r="AB732" s="280"/>
      <c r="AC732" s="280"/>
      <c r="AD732" s="280"/>
      <c r="AE732" s="280"/>
    </row>
    <row r="733" spans="1:31" ht="12" customHeight="1" x14ac:dyDescent="0.25">
      <c r="A733" s="280"/>
      <c r="B733" s="280"/>
      <c r="C733" s="507"/>
      <c r="D733" s="507"/>
      <c r="E733" s="507"/>
      <c r="F733" s="507"/>
      <c r="G733" s="507"/>
      <c r="H733" s="280"/>
      <c r="I733" s="280"/>
      <c r="J733" s="280"/>
      <c r="K733" s="280"/>
      <c r="L733" s="280"/>
      <c r="M733" s="280"/>
      <c r="N733" s="280"/>
      <c r="O733" s="280"/>
      <c r="P733" s="280"/>
      <c r="Q733" s="280"/>
      <c r="R733" s="280"/>
      <c r="S733" s="280"/>
      <c r="T733" s="280"/>
      <c r="U733" s="280"/>
      <c r="V733" s="280"/>
      <c r="W733" s="280"/>
      <c r="X733" s="280"/>
      <c r="Y733" s="280"/>
      <c r="Z733" s="280"/>
      <c r="AA733" s="280"/>
      <c r="AB733" s="280"/>
      <c r="AC733" s="280"/>
      <c r="AD733" s="280"/>
      <c r="AE733" s="280"/>
    </row>
    <row r="734" spans="1:31" ht="12" customHeight="1" x14ac:dyDescent="0.25">
      <c r="A734" s="280"/>
      <c r="B734" s="280"/>
      <c r="C734" s="507"/>
      <c r="D734" s="507"/>
      <c r="E734" s="507"/>
      <c r="F734" s="507"/>
      <c r="G734" s="507"/>
      <c r="H734" s="280"/>
      <c r="I734" s="280"/>
      <c r="J734" s="280"/>
      <c r="K734" s="280"/>
      <c r="L734" s="280"/>
      <c r="M734" s="280"/>
      <c r="N734" s="280"/>
      <c r="O734" s="280"/>
      <c r="P734" s="280"/>
      <c r="Q734" s="280"/>
      <c r="R734" s="280"/>
      <c r="S734" s="280"/>
      <c r="T734" s="280"/>
      <c r="U734" s="280"/>
      <c r="V734" s="280"/>
      <c r="W734" s="280"/>
      <c r="X734" s="280"/>
      <c r="Y734" s="280"/>
      <c r="Z734" s="280"/>
      <c r="AA734" s="280"/>
      <c r="AB734" s="280"/>
      <c r="AC734" s="280"/>
      <c r="AD734" s="280"/>
      <c r="AE734" s="280"/>
    </row>
    <row r="735" spans="1:31" ht="12" customHeight="1" x14ac:dyDescent="0.25">
      <c r="A735" s="280"/>
      <c r="B735" s="280"/>
      <c r="C735" s="507"/>
      <c r="D735" s="507"/>
      <c r="E735" s="507"/>
      <c r="F735" s="507"/>
      <c r="G735" s="507"/>
      <c r="H735" s="280"/>
      <c r="I735" s="280"/>
      <c r="J735" s="280"/>
      <c r="K735" s="280"/>
      <c r="L735" s="280"/>
      <c r="M735" s="280"/>
      <c r="N735" s="280"/>
      <c r="O735" s="280"/>
      <c r="P735" s="280"/>
      <c r="Q735" s="280"/>
      <c r="R735" s="280"/>
      <c r="S735" s="280"/>
      <c r="T735" s="280"/>
      <c r="U735" s="280"/>
      <c r="V735" s="280"/>
      <c r="W735" s="280"/>
      <c r="X735" s="280"/>
      <c r="Y735" s="280"/>
      <c r="Z735" s="280"/>
      <c r="AA735" s="280"/>
      <c r="AB735" s="280"/>
      <c r="AC735" s="280"/>
      <c r="AD735" s="280"/>
      <c r="AE735" s="280"/>
    </row>
    <row r="736" spans="1:31" ht="12" customHeight="1" x14ac:dyDescent="0.25">
      <c r="A736" s="280"/>
      <c r="B736" s="280"/>
      <c r="C736" s="507"/>
      <c r="D736" s="507"/>
      <c r="E736" s="507"/>
      <c r="F736" s="507"/>
      <c r="G736" s="507"/>
      <c r="H736" s="280"/>
      <c r="I736" s="280"/>
      <c r="J736" s="280"/>
      <c r="K736" s="280"/>
      <c r="L736" s="280"/>
      <c r="M736" s="280"/>
      <c r="N736" s="280"/>
      <c r="O736" s="280"/>
      <c r="P736" s="280"/>
      <c r="Q736" s="280"/>
      <c r="R736" s="280"/>
      <c r="S736" s="280"/>
      <c r="T736" s="280"/>
      <c r="U736" s="280"/>
      <c r="V736" s="280"/>
      <c r="W736" s="280"/>
      <c r="X736" s="280"/>
      <c r="Y736" s="280"/>
      <c r="Z736" s="280"/>
      <c r="AA736" s="280"/>
      <c r="AB736" s="280"/>
      <c r="AC736" s="280"/>
      <c r="AD736" s="280"/>
      <c r="AE736" s="280"/>
    </row>
    <row r="737" spans="1:31" ht="12" customHeight="1" x14ac:dyDescent="0.25">
      <c r="A737" s="280"/>
      <c r="B737" s="280"/>
      <c r="C737" s="507"/>
      <c r="D737" s="507"/>
      <c r="E737" s="507"/>
      <c r="F737" s="507"/>
      <c r="G737" s="507"/>
      <c r="H737" s="280"/>
      <c r="I737" s="280"/>
      <c r="J737" s="280"/>
      <c r="K737" s="280"/>
      <c r="L737" s="280"/>
      <c r="M737" s="280"/>
      <c r="N737" s="280"/>
      <c r="O737" s="280"/>
      <c r="P737" s="280"/>
      <c r="Q737" s="280"/>
      <c r="R737" s="280"/>
      <c r="S737" s="280"/>
      <c r="T737" s="280"/>
      <c r="U737" s="280"/>
      <c r="V737" s="280"/>
      <c r="W737" s="280"/>
      <c r="X737" s="280"/>
      <c r="Y737" s="280"/>
      <c r="Z737" s="280"/>
      <c r="AA737" s="280"/>
      <c r="AB737" s="280"/>
      <c r="AC737" s="280"/>
      <c r="AD737" s="280"/>
      <c r="AE737" s="280"/>
    </row>
    <row r="738" spans="1:31" ht="12" customHeight="1" x14ac:dyDescent="0.25">
      <c r="A738" s="280"/>
      <c r="B738" s="280"/>
      <c r="C738" s="507"/>
      <c r="D738" s="507"/>
      <c r="E738" s="507"/>
      <c r="F738" s="507"/>
      <c r="G738" s="507"/>
      <c r="H738" s="280"/>
      <c r="I738" s="280"/>
      <c r="J738" s="280"/>
      <c r="K738" s="280"/>
      <c r="L738" s="280"/>
      <c r="M738" s="280"/>
      <c r="N738" s="280"/>
      <c r="O738" s="280"/>
      <c r="P738" s="280"/>
      <c r="Q738" s="280"/>
      <c r="R738" s="280"/>
      <c r="S738" s="280"/>
      <c r="T738" s="280"/>
      <c r="U738" s="280"/>
      <c r="V738" s="280"/>
      <c r="W738" s="280"/>
      <c r="X738" s="280"/>
      <c r="Y738" s="280"/>
      <c r="Z738" s="280"/>
      <c r="AA738" s="280"/>
      <c r="AB738" s="280"/>
      <c r="AC738" s="280"/>
      <c r="AD738" s="280"/>
      <c r="AE738" s="280"/>
    </row>
    <row r="739" spans="1:31" ht="12" customHeight="1" x14ac:dyDescent="0.25">
      <c r="A739" s="280"/>
      <c r="B739" s="280"/>
      <c r="C739" s="507"/>
      <c r="D739" s="507"/>
      <c r="E739" s="507"/>
      <c r="F739" s="507"/>
      <c r="G739" s="507"/>
      <c r="H739" s="280"/>
      <c r="I739" s="280"/>
      <c r="J739" s="280"/>
      <c r="K739" s="280"/>
      <c r="L739" s="280"/>
      <c r="M739" s="280"/>
      <c r="N739" s="280"/>
      <c r="O739" s="280"/>
      <c r="P739" s="280"/>
      <c r="Q739" s="280"/>
      <c r="R739" s="280"/>
      <c r="S739" s="280"/>
      <c r="T739" s="280"/>
      <c r="U739" s="280"/>
      <c r="V739" s="280"/>
      <c r="W739" s="280"/>
      <c r="X739" s="280"/>
      <c r="Y739" s="280"/>
      <c r="Z739" s="280"/>
      <c r="AA739" s="280"/>
      <c r="AB739" s="280"/>
      <c r="AC739" s="280"/>
      <c r="AD739" s="280"/>
      <c r="AE739" s="280"/>
    </row>
    <row r="740" spans="1:31" ht="12" customHeight="1" x14ac:dyDescent="0.25">
      <c r="A740" s="280"/>
      <c r="B740" s="280"/>
      <c r="C740" s="507"/>
      <c r="D740" s="507"/>
      <c r="E740" s="507"/>
      <c r="F740" s="507"/>
      <c r="G740" s="507"/>
      <c r="H740" s="280"/>
      <c r="I740" s="280"/>
      <c r="J740" s="280"/>
      <c r="K740" s="280"/>
      <c r="L740" s="280"/>
      <c r="M740" s="280"/>
      <c r="N740" s="280"/>
      <c r="O740" s="280"/>
      <c r="P740" s="280"/>
      <c r="Q740" s="280"/>
      <c r="R740" s="280"/>
      <c r="S740" s="280"/>
      <c r="T740" s="280"/>
      <c r="U740" s="280"/>
      <c r="V740" s="280"/>
      <c r="W740" s="280"/>
      <c r="X740" s="280"/>
      <c r="Y740" s="280"/>
      <c r="Z740" s="280"/>
      <c r="AA740" s="280"/>
      <c r="AB740" s="280"/>
      <c r="AC740" s="280"/>
      <c r="AD740" s="280"/>
      <c r="AE740" s="280"/>
    </row>
    <row r="741" spans="1:31" ht="12" customHeight="1" x14ac:dyDescent="0.25">
      <c r="A741" s="280"/>
      <c r="B741" s="280"/>
      <c r="C741" s="507"/>
      <c r="D741" s="507"/>
      <c r="E741" s="507"/>
      <c r="F741" s="507"/>
      <c r="G741" s="507"/>
      <c r="H741" s="280"/>
      <c r="I741" s="280"/>
      <c r="J741" s="280"/>
      <c r="K741" s="280"/>
      <c r="L741" s="280"/>
      <c r="M741" s="280"/>
      <c r="N741" s="280"/>
      <c r="O741" s="280"/>
      <c r="P741" s="280"/>
      <c r="Q741" s="280"/>
      <c r="R741" s="280"/>
      <c r="S741" s="280"/>
      <c r="T741" s="280"/>
      <c r="U741" s="280"/>
      <c r="V741" s="280"/>
      <c r="W741" s="280"/>
      <c r="X741" s="280"/>
      <c r="Y741" s="280"/>
      <c r="Z741" s="280"/>
      <c r="AA741" s="280"/>
      <c r="AB741" s="280"/>
      <c r="AC741" s="280"/>
      <c r="AD741" s="280"/>
      <c r="AE741" s="280"/>
    </row>
    <row r="742" spans="1:31" ht="12" customHeight="1" x14ac:dyDescent="0.25">
      <c r="A742" s="280"/>
      <c r="B742" s="280"/>
      <c r="C742" s="507"/>
      <c r="D742" s="507"/>
      <c r="E742" s="507"/>
      <c r="F742" s="507"/>
      <c r="G742" s="507"/>
      <c r="H742" s="280"/>
      <c r="I742" s="280"/>
      <c r="J742" s="280"/>
      <c r="K742" s="280"/>
      <c r="L742" s="280"/>
      <c r="M742" s="280"/>
      <c r="N742" s="280"/>
      <c r="O742" s="280"/>
      <c r="P742" s="280"/>
      <c r="Q742" s="280"/>
      <c r="R742" s="280"/>
      <c r="S742" s="280"/>
      <c r="T742" s="280"/>
      <c r="U742" s="280"/>
      <c r="V742" s="280"/>
      <c r="W742" s="280"/>
      <c r="X742" s="280"/>
      <c r="Y742" s="280"/>
      <c r="Z742" s="280"/>
      <c r="AA742" s="280"/>
      <c r="AB742" s="280"/>
      <c r="AC742" s="280"/>
      <c r="AD742" s="280"/>
      <c r="AE742" s="280"/>
    </row>
    <row r="743" spans="1:31" ht="12" customHeight="1" x14ac:dyDescent="0.25">
      <c r="A743" s="280"/>
      <c r="B743" s="280"/>
      <c r="C743" s="507"/>
      <c r="D743" s="507"/>
      <c r="E743" s="507"/>
      <c r="F743" s="507"/>
      <c r="G743" s="507"/>
      <c r="H743" s="280"/>
      <c r="I743" s="280"/>
      <c r="J743" s="280"/>
      <c r="K743" s="280"/>
      <c r="L743" s="280"/>
      <c r="M743" s="280"/>
      <c r="N743" s="280"/>
      <c r="O743" s="280"/>
      <c r="P743" s="280"/>
      <c r="Q743" s="280"/>
      <c r="R743" s="280"/>
      <c r="S743" s="280"/>
      <c r="T743" s="280"/>
      <c r="U743" s="280"/>
      <c r="V743" s="280"/>
      <c r="W743" s="280"/>
      <c r="X743" s="280"/>
      <c r="Y743" s="280"/>
      <c r="Z743" s="280"/>
      <c r="AA743" s="280"/>
      <c r="AB743" s="280"/>
      <c r="AC743" s="280"/>
      <c r="AD743" s="280"/>
      <c r="AE743" s="280"/>
    </row>
    <row r="744" spans="1:31" ht="12" customHeight="1" x14ac:dyDescent="0.25">
      <c r="A744" s="280"/>
      <c r="B744" s="280"/>
      <c r="C744" s="507"/>
      <c r="D744" s="507"/>
      <c r="E744" s="507"/>
      <c r="F744" s="507"/>
      <c r="G744" s="507"/>
      <c r="H744" s="280"/>
      <c r="I744" s="280"/>
      <c r="J744" s="280"/>
      <c r="K744" s="280"/>
      <c r="L744" s="280"/>
      <c r="M744" s="280"/>
      <c r="N744" s="280"/>
      <c r="O744" s="280"/>
      <c r="P744" s="280"/>
      <c r="Q744" s="280"/>
      <c r="R744" s="280"/>
      <c r="S744" s="280"/>
      <c r="T744" s="280"/>
      <c r="U744" s="280"/>
      <c r="V744" s="280"/>
      <c r="W744" s="280"/>
      <c r="X744" s="280"/>
      <c r="Y744" s="280"/>
      <c r="Z744" s="280"/>
      <c r="AA744" s="280"/>
      <c r="AB744" s="280"/>
      <c r="AC744" s="280"/>
      <c r="AD744" s="280"/>
      <c r="AE744" s="280"/>
    </row>
    <row r="745" spans="1:31" ht="12" customHeight="1" x14ac:dyDescent="0.25">
      <c r="A745" s="280"/>
      <c r="B745" s="280"/>
      <c r="C745" s="507"/>
      <c r="D745" s="507"/>
      <c r="E745" s="507"/>
      <c r="F745" s="507"/>
      <c r="G745" s="507"/>
      <c r="H745" s="280"/>
      <c r="I745" s="280"/>
      <c r="J745" s="280"/>
      <c r="K745" s="280"/>
      <c r="L745" s="280"/>
      <c r="M745" s="280"/>
      <c r="N745" s="280"/>
      <c r="O745" s="280"/>
      <c r="P745" s="280"/>
      <c r="Q745" s="280"/>
      <c r="R745" s="280"/>
      <c r="S745" s="280"/>
      <c r="T745" s="280"/>
      <c r="U745" s="280"/>
      <c r="V745" s="280"/>
      <c r="W745" s="280"/>
      <c r="X745" s="280"/>
      <c r="Y745" s="280"/>
      <c r="Z745" s="280"/>
      <c r="AA745" s="280"/>
      <c r="AB745" s="280"/>
      <c r="AC745" s="280"/>
      <c r="AD745" s="280"/>
      <c r="AE745" s="280"/>
    </row>
    <row r="746" spans="1:31" ht="12" customHeight="1" x14ac:dyDescent="0.25">
      <c r="A746" s="280"/>
      <c r="B746" s="280"/>
      <c r="C746" s="507"/>
      <c r="D746" s="507"/>
      <c r="E746" s="507"/>
      <c r="F746" s="507"/>
      <c r="G746" s="507"/>
      <c r="H746" s="280"/>
      <c r="I746" s="280"/>
      <c r="J746" s="280"/>
      <c r="K746" s="280"/>
      <c r="L746" s="280"/>
      <c r="M746" s="280"/>
      <c r="N746" s="280"/>
      <c r="O746" s="280"/>
      <c r="P746" s="280"/>
      <c r="Q746" s="280"/>
      <c r="R746" s="280"/>
      <c r="S746" s="280"/>
      <c r="T746" s="280"/>
      <c r="U746" s="280"/>
      <c r="V746" s="280"/>
      <c r="W746" s="280"/>
      <c r="X746" s="280"/>
      <c r="Y746" s="280"/>
      <c r="Z746" s="280"/>
      <c r="AA746" s="280"/>
      <c r="AB746" s="280"/>
      <c r="AC746" s="280"/>
      <c r="AD746" s="280"/>
      <c r="AE746" s="280"/>
    </row>
    <row r="747" spans="1:31" ht="12" customHeight="1" x14ac:dyDescent="0.25">
      <c r="A747" s="280"/>
      <c r="B747" s="280"/>
      <c r="C747" s="507"/>
      <c r="D747" s="507"/>
      <c r="E747" s="507"/>
      <c r="F747" s="507"/>
      <c r="G747" s="507"/>
      <c r="H747" s="280"/>
      <c r="I747" s="280"/>
      <c r="J747" s="280"/>
      <c r="K747" s="280"/>
      <c r="L747" s="280"/>
      <c r="M747" s="280"/>
      <c r="N747" s="280"/>
      <c r="O747" s="280"/>
      <c r="P747" s="280"/>
      <c r="Q747" s="280"/>
      <c r="R747" s="280"/>
      <c r="S747" s="280"/>
      <c r="T747" s="280"/>
      <c r="U747" s="280"/>
      <c r="V747" s="280"/>
      <c r="W747" s="280"/>
      <c r="X747" s="280"/>
      <c r="Y747" s="280"/>
      <c r="Z747" s="280"/>
      <c r="AA747" s="280"/>
      <c r="AB747" s="280"/>
      <c r="AC747" s="280"/>
      <c r="AD747" s="280"/>
      <c r="AE747" s="280"/>
    </row>
    <row r="748" spans="1:31" ht="12" customHeight="1" x14ac:dyDescent="0.25">
      <c r="A748" s="280"/>
      <c r="B748" s="280"/>
      <c r="C748" s="507"/>
      <c r="D748" s="507"/>
      <c r="E748" s="507"/>
      <c r="F748" s="507"/>
      <c r="G748" s="507"/>
      <c r="H748" s="280"/>
      <c r="I748" s="280"/>
      <c r="J748" s="280"/>
      <c r="K748" s="280"/>
      <c r="L748" s="280"/>
      <c r="M748" s="280"/>
      <c r="N748" s="280"/>
      <c r="O748" s="280"/>
      <c r="P748" s="280"/>
      <c r="Q748" s="280"/>
      <c r="R748" s="280"/>
      <c r="S748" s="280"/>
      <c r="T748" s="280"/>
      <c r="U748" s="280"/>
      <c r="V748" s="280"/>
      <c r="W748" s="280"/>
      <c r="X748" s="280"/>
      <c r="Y748" s="280"/>
      <c r="Z748" s="280"/>
      <c r="AA748" s="280"/>
      <c r="AB748" s="280"/>
      <c r="AC748" s="280"/>
      <c r="AD748" s="280"/>
      <c r="AE748" s="280"/>
    </row>
    <row r="749" spans="1:31" ht="12" customHeight="1" x14ac:dyDescent="0.25">
      <c r="A749" s="280"/>
      <c r="B749" s="280"/>
      <c r="C749" s="507"/>
      <c r="D749" s="507"/>
      <c r="E749" s="507"/>
      <c r="F749" s="507"/>
      <c r="G749" s="507"/>
      <c r="H749" s="280"/>
      <c r="I749" s="280"/>
      <c r="J749" s="280"/>
      <c r="K749" s="280"/>
      <c r="L749" s="280"/>
      <c r="M749" s="280"/>
      <c r="N749" s="280"/>
      <c r="O749" s="280"/>
      <c r="P749" s="280"/>
      <c r="Q749" s="280"/>
      <c r="R749" s="280"/>
      <c r="S749" s="280"/>
      <c r="T749" s="280"/>
      <c r="U749" s="280"/>
      <c r="V749" s="280"/>
      <c r="W749" s="280"/>
      <c r="X749" s="280"/>
      <c r="Y749" s="280"/>
      <c r="Z749" s="280"/>
      <c r="AA749" s="280"/>
      <c r="AB749" s="280"/>
      <c r="AC749" s="280"/>
      <c r="AD749" s="280"/>
      <c r="AE749" s="280"/>
    </row>
    <row r="750" spans="1:31" ht="12" customHeight="1" x14ac:dyDescent="0.25">
      <c r="A750" s="280"/>
      <c r="B750" s="280"/>
      <c r="C750" s="507"/>
      <c r="D750" s="507"/>
      <c r="E750" s="507"/>
      <c r="F750" s="507"/>
      <c r="G750" s="507"/>
      <c r="H750" s="280"/>
      <c r="I750" s="280"/>
      <c r="J750" s="280"/>
      <c r="K750" s="280"/>
      <c r="L750" s="280"/>
      <c r="M750" s="280"/>
      <c r="N750" s="280"/>
      <c r="O750" s="280"/>
      <c r="P750" s="280"/>
      <c r="Q750" s="280"/>
      <c r="R750" s="280"/>
      <c r="S750" s="280"/>
      <c r="T750" s="280"/>
      <c r="U750" s="280"/>
      <c r="V750" s="280"/>
      <c r="W750" s="280"/>
      <c r="X750" s="280"/>
      <c r="Y750" s="280"/>
      <c r="Z750" s="280"/>
      <c r="AA750" s="280"/>
      <c r="AB750" s="280"/>
      <c r="AC750" s="280"/>
      <c r="AD750" s="280"/>
      <c r="AE750" s="280"/>
    </row>
    <row r="751" spans="1:31" ht="12" customHeight="1" x14ac:dyDescent="0.25">
      <c r="A751" s="280"/>
      <c r="B751" s="280"/>
      <c r="C751" s="507"/>
      <c r="D751" s="507"/>
      <c r="E751" s="507"/>
      <c r="F751" s="507"/>
      <c r="G751" s="507"/>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row>
    <row r="752" spans="1:31" ht="12" customHeight="1" x14ac:dyDescent="0.25">
      <c r="A752" s="280"/>
      <c r="B752" s="280"/>
      <c r="C752" s="507"/>
      <c r="D752" s="507"/>
      <c r="E752" s="507"/>
      <c r="F752" s="507"/>
      <c r="G752" s="507"/>
      <c r="H752" s="280"/>
      <c r="I752" s="280"/>
      <c r="J752" s="280"/>
      <c r="K752" s="280"/>
      <c r="L752" s="280"/>
      <c r="M752" s="280"/>
      <c r="N752" s="280"/>
      <c r="O752" s="280"/>
      <c r="P752" s="280"/>
      <c r="Q752" s="280"/>
      <c r="R752" s="280"/>
      <c r="S752" s="280"/>
      <c r="T752" s="280"/>
      <c r="U752" s="280"/>
      <c r="V752" s="280"/>
      <c r="W752" s="280"/>
      <c r="X752" s="280"/>
      <c r="Y752" s="280"/>
      <c r="Z752" s="280"/>
      <c r="AA752" s="280"/>
      <c r="AB752" s="280"/>
      <c r="AC752" s="280"/>
      <c r="AD752" s="280"/>
      <c r="AE752" s="280"/>
    </row>
    <row r="753" spans="1:31" ht="12" customHeight="1" x14ac:dyDescent="0.25">
      <c r="A753" s="280"/>
      <c r="B753" s="280"/>
      <c r="C753" s="507"/>
      <c r="D753" s="507"/>
      <c r="E753" s="507"/>
      <c r="F753" s="507"/>
      <c r="G753" s="507"/>
      <c r="H753" s="280"/>
      <c r="I753" s="280"/>
      <c r="J753" s="280"/>
      <c r="K753" s="280"/>
      <c r="L753" s="280"/>
      <c r="M753" s="280"/>
      <c r="N753" s="280"/>
      <c r="O753" s="280"/>
      <c r="P753" s="280"/>
      <c r="Q753" s="280"/>
      <c r="R753" s="280"/>
      <c r="S753" s="280"/>
      <c r="T753" s="280"/>
      <c r="U753" s="280"/>
      <c r="V753" s="280"/>
      <c r="W753" s="280"/>
      <c r="X753" s="280"/>
      <c r="Y753" s="280"/>
      <c r="Z753" s="280"/>
      <c r="AA753" s="280"/>
      <c r="AB753" s="280"/>
      <c r="AC753" s="280"/>
      <c r="AD753" s="280"/>
      <c r="AE753" s="280"/>
    </row>
    <row r="754" spans="1:31" ht="12" customHeight="1" x14ac:dyDescent="0.25">
      <c r="A754" s="280"/>
      <c r="B754" s="280"/>
      <c r="C754" s="507"/>
      <c r="D754" s="507"/>
      <c r="E754" s="507"/>
      <c r="F754" s="507"/>
      <c r="G754" s="507"/>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row>
    <row r="755" spans="1:31" ht="12" customHeight="1" x14ac:dyDescent="0.25">
      <c r="A755" s="280"/>
      <c r="B755" s="280"/>
      <c r="C755" s="507"/>
      <c r="D755" s="507"/>
      <c r="E755" s="507"/>
      <c r="F755" s="507"/>
      <c r="G755" s="507"/>
      <c r="H755" s="280"/>
      <c r="I755" s="280"/>
      <c r="J755" s="280"/>
      <c r="K755" s="280"/>
      <c r="L755" s="280"/>
      <c r="M755" s="280"/>
      <c r="N755" s="280"/>
      <c r="O755" s="280"/>
      <c r="P755" s="280"/>
      <c r="Q755" s="280"/>
      <c r="R755" s="280"/>
      <c r="S755" s="280"/>
      <c r="T755" s="280"/>
      <c r="U755" s="280"/>
      <c r="V755" s="280"/>
      <c r="W755" s="280"/>
      <c r="X755" s="280"/>
      <c r="Y755" s="280"/>
      <c r="Z755" s="280"/>
      <c r="AA755" s="280"/>
      <c r="AB755" s="280"/>
      <c r="AC755" s="280"/>
      <c r="AD755" s="280"/>
      <c r="AE755" s="280"/>
    </row>
    <row r="756" spans="1:31" ht="12" customHeight="1" x14ac:dyDescent="0.25">
      <c r="A756" s="280"/>
      <c r="B756" s="280"/>
      <c r="C756" s="507"/>
      <c r="D756" s="507"/>
      <c r="E756" s="507"/>
      <c r="F756" s="507"/>
      <c r="G756" s="507"/>
      <c r="H756" s="280"/>
      <c r="I756" s="280"/>
      <c r="J756" s="280"/>
      <c r="K756" s="280"/>
      <c r="L756" s="280"/>
      <c r="M756" s="280"/>
      <c r="N756" s="280"/>
      <c r="O756" s="280"/>
      <c r="P756" s="280"/>
      <c r="Q756" s="280"/>
      <c r="R756" s="280"/>
      <c r="S756" s="280"/>
      <c r="T756" s="280"/>
      <c r="U756" s="280"/>
      <c r="V756" s="280"/>
      <c r="W756" s="280"/>
      <c r="X756" s="280"/>
      <c r="Y756" s="280"/>
      <c r="Z756" s="280"/>
      <c r="AA756" s="280"/>
      <c r="AB756" s="280"/>
      <c r="AC756" s="280"/>
      <c r="AD756" s="280"/>
      <c r="AE756" s="280"/>
    </row>
    <row r="757" spans="1:31" ht="12" customHeight="1" x14ac:dyDescent="0.25">
      <c r="A757" s="280"/>
      <c r="B757" s="280"/>
      <c r="C757" s="507"/>
      <c r="D757" s="507"/>
      <c r="E757" s="507"/>
      <c r="F757" s="507"/>
      <c r="G757" s="507"/>
      <c r="H757" s="280"/>
      <c r="I757" s="280"/>
      <c r="J757" s="280"/>
      <c r="K757" s="280"/>
      <c r="L757" s="280"/>
      <c r="M757" s="280"/>
      <c r="N757" s="280"/>
      <c r="O757" s="280"/>
      <c r="P757" s="280"/>
      <c r="Q757" s="280"/>
      <c r="R757" s="280"/>
      <c r="S757" s="280"/>
      <c r="T757" s="280"/>
      <c r="U757" s="280"/>
      <c r="V757" s="280"/>
      <c r="W757" s="280"/>
      <c r="X757" s="280"/>
      <c r="Y757" s="280"/>
      <c r="Z757" s="280"/>
      <c r="AA757" s="280"/>
      <c r="AB757" s="280"/>
      <c r="AC757" s="280"/>
      <c r="AD757" s="280"/>
      <c r="AE757" s="280"/>
    </row>
    <row r="758" spans="1:31" ht="12" customHeight="1" x14ac:dyDescent="0.25">
      <c r="A758" s="280"/>
      <c r="B758" s="280"/>
      <c r="C758" s="507"/>
      <c r="D758" s="507"/>
      <c r="E758" s="507"/>
      <c r="F758" s="507"/>
      <c r="G758" s="507"/>
      <c r="H758" s="280"/>
      <c r="I758" s="280"/>
      <c r="J758" s="280"/>
      <c r="K758" s="280"/>
      <c r="L758" s="280"/>
      <c r="M758" s="280"/>
      <c r="N758" s="280"/>
      <c r="O758" s="280"/>
      <c r="P758" s="280"/>
      <c r="Q758" s="280"/>
      <c r="R758" s="280"/>
      <c r="S758" s="280"/>
      <c r="T758" s="280"/>
      <c r="U758" s="280"/>
      <c r="V758" s="280"/>
      <c r="W758" s="280"/>
      <c r="X758" s="280"/>
      <c r="Y758" s="280"/>
      <c r="Z758" s="280"/>
      <c r="AA758" s="280"/>
      <c r="AB758" s="280"/>
      <c r="AC758" s="280"/>
      <c r="AD758" s="280"/>
      <c r="AE758" s="280"/>
    </row>
    <row r="759" spans="1:31" ht="12" customHeight="1" x14ac:dyDescent="0.25">
      <c r="A759" s="280"/>
      <c r="B759" s="280"/>
      <c r="C759" s="507"/>
      <c r="D759" s="507"/>
      <c r="E759" s="507"/>
      <c r="F759" s="507"/>
      <c r="G759" s="507"/>
      <c r="H759" s="280"/>
      <c r="I759" s="280"/>
      <c r="J759" s="280"/>
      <c r="K759" s="280"/>
      <c r="L759" s="280"/>
      <c r="M759" s="280"/>
      <c r="N759" s="280"/>
      <c r="O759" s="280"/>
      <c r="P759" s="280"/>
      <c r="Q759" s="280"/>
      <c r="R759" s="280"/>
      <c r="S759" s="280"/>
      <c r="T759" s="280"/>
      <c r="U759" s="280"/>
      <c r="V759" s="280"/>
      <c r="W759" s="280"/>
      <c r="X759" s="280"/>
      <c r="Y759" s="280"/>
      <c r="Z759" s="280"/>
      <c r="AA759" s="280"/>
      <c r="AB759" s="280"/>
      <c r="AC759" s="280"/>
      <c r="AD759" s="280"/>
      <c r="AE759" s="280"/>
    </row>
    <row r="760" spans="1:31" ht="12" customHeight="1" x14ac:dyDescent="0.25">
      <c r="A760" s="280"/>
      <c r="B760" s="280"/>
      <c r="C760" s="507"/>
      <c r="D760" s="507"/>
      <c r="E760" s="507"/>
      <c r="F760" s="507"/>
      <c r="G760" s="507"/>
      <c r="H760" s="280"/>
      <c r="I760" s="280"/>
      <c r="J760" s="280"/>
      <c r="K760" s="280"/>
      <c r="L760" s="280"/>
      <c r="M760" s="280"/>
      <c r="N760" s="280"/>
      <c r="O760" s="280"/>
      <c r="P760" s="280"/>
      <c r="Q760" s="280"/>
      <c r="R760" s="280"/>
      <c r="S760" s="280"/>
      <c r="T760" s="280"/>
      <c r="U760" s="280"/>
      <c r="V760" s="280"/>
      <c r="W760" s="280"/>
      <c r="X760" s="280"/>
      <c r="Y760" s="280"/>
      <c r="Z760" s="280"/>
      <c r="AA760" s="280"/>
      <c r="AB760" s="280"/>
      <c r="AC760" s="280"/>
      <c r="AD760" s="280"/>
      <c r="AE760" s="280"/>
    </row>
    <row r="761" spans="1:31" ht="12" customHeight="1" x14ac:dyDescent="0.25">
      <c r="A761" s="280"/>
      <c r="B761" s="280"/>
      <c r="C761" s="507"/>
      <c r="D761" s="507"/>
      <c r="E761" s="507"/>
      <c r="F761" s="507"/>
      <c r="G761" s="507"/>
      <c r="H761" s="280"/>
      <c r="I761" s="280"/>
      <c r="J761" s="280"/>
      <c r="K761" s="280"/>
      <c r="L761" s="280"/>
      <c r="M761" s="280"/>
      <c r="N761" s="280"/>
      <c r="O761" s="280"/>
      <c r="P761" s="280"/>
      <c r="Q761" s="280"/>
      <c r="R761" s="280"/>
      <c r="S761" s="280"/>
      <c r="T761" s="280"/>
      <c r="U761" s="280"/>
      <c r="V761" s="280"/>
      <c r="W761" s="280"/>
      <c r="X761" s="280"/>
      <c r="Y761" s="280"/>
      <c r="Z761" s="280"/>
      <c r="AA761" s="280"/>
      <c r="AB761" s="280"/>
      <c r="AC761" s="280"/>
      <c r="AD761" s="280"/>
      <c r="AE761" s="280"/>
    </row>
    <row r="762" spans="1:31" ht="12" customHeight="1" x14ac:dyDescent="0.25">
      <c r="A762" s="280"/>
      <c r="B762" s="280"/>
      <c r="C762" s="507"/>
      <c r="D762" s="507"/>
      <c r="E762" s="507"/>
      <c r="F762" s="507"/>
      <c r="G762" s="507"/>
      <c r="H762" s="280"/>
      <c r="I762" s="280"/>
      <c r="J762" s="280"/>
      <c r="K762" s="280"/>
      <c r="L762" s="280"/>
      <c r="M762" s="280"/>
      <c r="N762" s="280"/>
      <c r="O762" s="280"/>
      <c r="P762" s="280"/>
      <c r="Q762" s="280"/>
      <c r="R762" s="280"/>
      <c r="S762" s="280"/>
      <c r="T762" s="280"/>
      <c r="U762" s="280"/>
      <c r="V762" s="280"/>
      <c r="W762" s="280"/>
      <c r="X762" s="280"/>
      <c r="Y762" s="280"/>
      <c r="Z762" s="280"/>
      <c r="AA762" s="280"/>
      <c r="AB762" s="280"/>
      <c r="AC762" s="280"/>
      <c r="AD762" s="280"/>
      <c r="AE762" s="280"/>
    </row>
    <row r="763" spans="1:31" ht="12" customHeight="1" x14ac:dyDescent="0.25">
      <c r="A763" s="280"/>
      <c r="B763" s="280"/>
      <c r="C763" s="507"/>
      <c r="D763" s="507"/>
      <c r="E763" s="507"/>
      <c r="F763" s="507"/>
      <c r="G763" s="507"/>
      <c r="H763" s="280"/>
      <c r="I763" s="280"/>
      <c r="J763" s="280"/>
      <c r="K763" s="280"/>
      <c r="L763" s="280"/>
      <c r="M763" s="280"/>
      <c r="N763" s="280"/>
      <c r="O763" s="280"/>
      <c r="P763" s="280"/>
      <c r="Q763" s="280"/>
      <c r="R763" s="280"/>
      <c r="S763" s="280"/>
      <c r="T763" s="280"/>
      <c r="U763" s="280"/>
      <c r="V763" s="280"/>
      <c r="W763" s="280"/>
      <c r="X763" s="280"/>
      <c r="Y763" s="280"/>
      <c r="Z763" s="280"/>
      <c r="AA763" s="280"/>
      <c r="AB763" s="280"/>
      <c r="AC763" s="280"/>
      <c r="AD763" s="280"/>
      <c r="AE763" s="280"/>
    </row>
    <row r="764" spans="1:31" ht="12" customHeight="1" x14ac:dyDescent="0.25">
      <c r="A764" s="280"/>
      <c r="B764" s="280"/>
      <c r="C764" s="507"/>
      <c r="D764" s="507"/>
      <c r="E764" s="507"/>
      <c r="F764" s="507"/>
      <c r="G764" s="507"/>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row>
    <row r="765" spans="1:31" ht="12" customHeight="1" x14ac:dyDescent="0.25">
      <c r="A765" s="280"/>
      <c r="B765" s="280"/>
      <c r="C765" s="507"/>
      <c r="D765" s="507"/>
      <c r="E765" s="507"/>
      <c r="F765" s="507"/>
      <c r="G765" s="507"/>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row>
    <row r="766" spans="1:31" ht="12" customHeight="1" x14ac:dyDescent="0.25">
      <c r="A766" s="280"/>
      <c r="B766" s="280"/>
      <c r="C766" s="507"/>
      <c r="D766" s="507"/>
      <c r="E766" s="507"/>
      <c r="F766" s="507"/>
      <c r="G766" s="507"/>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row>
    <row r="767" spans="1:31" ht="12" customHeight="1" x14ac:dyDescent="0.25">
      <c r="A767" s="280"/>
      <c r="B767" s="280"/>
      <c r="C767" s="507"/>
      <c r="D767" s="507"/>
      <c r="E767" s="507"/>
      <c r="F767" s="507"/>
      <c r="G767" s="507"/>
      <c r="H767" s="280"/>
      <c r="I767" s="280"/>
      <c r="J767" s="280"/>
      <c r="K767" s="280"/>
      <c r="L767" s="280"/>
      <c r="M767" s="280"/>
      <c r="N767" s="280"/>
      <c r="O767" s="280"/>
      <c r="P767" s="280"/>
      <c r="Q767" s="280"/>
      <c r="R767" s="280"/>
      <c r="S767" s="280"/>
      <c r="T767" s="280"/>
      <c r="U767" s="280"/>
      <c r="V767" s="280"/>
      <c r="W767" s="280"/>
      <c r="X767" s="280"/>
      <c r="Y767" s="280"/>
      <c r="Z767" s="280"/>
      <c r="AA767" s="280"/>
      <c r="AB767" s="280"/>
      <c r="AC767" s="280"/>
      <c r="AD767" s="280"/>
      <c r="AE767" s="280"/>
    </row>
    <row r="768" spans="1:31" ht="12" customHeight="1" x14ac:dyDescent="0.25">
      <c r="A768" s="280"/>
      <c r="B768" s="280"/>
      <c r="C768" s="507"/>
      <c r="D768" s="507"/>
      <c r="E768" s="507"/>
      <c r="F768" s="507"/>
      <c r="G768" s="507"/>
      <c r="H768" s="280"/>
      <c r="I768" s="280"/>
      <c r="J768" s="280"/>
      <c r="K768" s="280"/>
      <c r="L768" s="280"/>
      <c r="M768" s="280"/>
      <c r="N768" s="280"/>
      <c r="O768" s="280"/>
      <c r="P768" s="280"/>
      <c r="Q768" s="280"/>
      <c r="R768" s="280"/>
      <c r="S768" s="280"/>
      <c r="T768" s="280"/>
      <c r="U768" s="280"/>
      <c r="V768" s="280"/>
      <c r="W768" s="280"/>
      <c r="X768" s="280"/>
      <c r="Y768" s="280"/>
      <c r="Z768" s="280"/>
      <c r="AA768" s="280"/>
      <c r="AB768" s="280"/>
      <c r="AC768" s="280"/>
      <c r="AD768" s="280"/>
      <c r="AE768" s="280"/>
    </row>
    <row r="769" spans="1:31" ht="12" customHeight="1" x14ac:dyDescent="0.25">
      <c r="A769" s="280"/>
      <c r="B769" s="280"/>
      <c r="C769" s="507"/>
      <c r="D769" s="507"/>
      <c r="E769" s="507"/>
      <c r="F769" s="507"/>
      <c r="G769" s="507"/>
      <c r="H769" s="280"/>
      <c r="I769" s="280"/>
      <c r="J769" s="280"/>
      <c r="K769" s="280"/>
      <c r="L769" s="280"/>
      <c r="M769" s="280"/>
      <c r="N769" s="280"/>
      <c r="O769" s="280"/>
      <c r="P769" s="280"/>
      <c r="Q769" s="280"/>
      <c r="R769" s="280"/>
      <c r="S769" s="280"/>
      <c r="T769" s="280"/>
      <c r="U769" s="280"/>
      <c r="V769" s="280"/>
      <c r="W769" s="280"/>
      <c r="X769" s="280"/>
      <c r="Y769" s="280"/>
      <c r="Z769" s="280"/>
      <c r="AA769" s="280"/>
      <c r="AB769" s="280"/>
      <c r="AC769" s="280"/>
      <c r="AD769" s="280"/>
      <c r="AE769" s="280"/>
    </row>
    <row r="770" spans="1:31" ht="12" customHeight="1" x14ac:dyDescent="0.25">
      <c r="A770" s="280"/>
      <c r="B770" s="280"/>
      <c r="C770" s="507"/>
      <c r="D770" s="507"/>
      <c r="E770" s="507"/>
      <c r="F770" s="507"/>
      <c r="G770" s="507"/>
      <c r="H770" s="280"/>
      <c r="I770" s="280"/>
      <c r="J770" s="280"/>
      <c r="K770" s="280"/>
      <c r="L770" s="280"/>
      <c r="M770" s="280"/>
      <c r="N770" s="280"/>
      <c r="O770" s="280"/>
      <c r="P770" s="280"/>
      <c r="Q770" s="280"/>
      <c r="R770" s="280"/>
      <c r="S770" s="280"/>
      <c r="T770" s="280"/>
      <c r="U770" s="280"/>
      <c r="V770" s="280"/>
      <c r="W770" s="280"/>
      <c r="X770" s="280"/>
      <c r="Y770" s="280"/>
      <c r="Z770" s="280"/>
      <c r="AA770" s="280"/>
      <c r="AB770" s="280"/>
      <c r="AC770" s="280"/>
      <c r="AD770" s="280"/>
      <c r="AE770" s="280"/>
    </row>
    <row r="771" spans="1:31" ht="12" customHeight="1" x14ac:dyDescent="0.25">
      <c r="A771" s="280"/>
      <c r="B771" s="280"/>
      <c r="C771" s="507"/>
      <c r="D771" s="507"/>
      <c r="E771" s="507"/>
      <c r="F771" s="507"/>
      <c r="G771" s="507"/>
      <c r="H771" s="280"/>
      <c r="I771" s="280"/>
      <c r="J771" s="280"/>
      <c r="K771" s="280"/>
      <c r="L771" s="280"/>
      <c r="M771" s="280"/>
      <c r="N771" s="280"/>
      <c r="O771" s="280"/>
      <c r="P771" s="280"/>
      <c r="Q771" s="280"/>
      <c r="R771" s="280"/>
      <c r="S771" s="280"/>
      <c r="T771" s="280"/>
      <c r="U771" s="280"/>
      <c r="V771" s="280"/>
      <c r="W771" s="280"/>
      <c r="X771" s="280"/>
      <c r="Y771" s="280"/>
      <c r="Z771" s="280"/>
      <c r="AA771" s="280"/>
      <c r="AB771" s="280"/>
      <c r="AC771" s="280"/>
      <c r="AD771" s="280"/>
      <c r="AE771" s="280"/>
    </row>
    <row r="772" spans="1:31" ht="12" customHeight="1" x14ac:dyDescent="0.25">
      <c r="A772" s="280"/>
      <c r="B772" s="280"/>
      <c r="C772" s="507"/>
      <c r="D772" s="507"/>
      <c r="E772" s="507"/>
      <c r="F772" s="507"/>
      <c r="G772" s="507"/>
      <c r="H772" s="280"/>
      <c r="I772" s="280"/>
      <c r="J772" s="280"/>
      <c r="K772" s="280"/>
      <c r="L772" s="280"/>
      <c r="M772" s="280"/>
      <c r="N772" s="280"/>
      <c r="O772" s="280"/>
      <c r="P772" s="280"/>
      <c r="Q772" s="280"/>
      <c r="R772" s="280"/>
      <c r="S772" s="280"/>
      <c r="T772" s="280"/>
      <c r="U772" s="280"/>
      <c r="V772" s="280"/>
      <c r="W772" s="280"/>
      <c r="X772" s="280"/>
      <c r="Y772" s="280"/>
      <c r="Z772" s="280"/>
      <c r="AA772" s="280"/>
      <c r="AB772" s="280"/>
      <c r="AC772" s="280"/>
      <c r="AD772" s="280"/>
      <c r="AE772" s="280"/>
    </row>
    <row r="773" spans="1:31" ht="12" customHeight="1" x14ac:dyDescent="0.25">
      <c r="A773" s="280"/>
      <c r="B773" s="280"/>
      <c r="C773" s="507"/>
      <c r="D773" s="507"/>
      <c r="E773" s="507"/>
      <c r="F773" s="507"/>
      <c r="G773" s="507"/>
      <c r="H773" s="280"/>
      <c r="I773" s="280"/>
      <c r="J773" s="280"/>
      <c r="K773" s="280"/>
      <c r="L773" s="280"/>
      <c r="M773" s="280"/>
      <c r="N773" s="280"/>
      <c r="O773" s="280"/>
      <c r="P773" s="280"/>
      <c r="Q773" s="280"/>
      <c r="R773" s="280"/>
      <c r="S773" s="280"/>
      <c r="T773" s="280"/>
      <c r="U773" s="280"/>
      <c r="V773" s="280"/>
      <c r="W773" s="280"/>
      <c r="X773" s="280"/>
      <c r="Y773" s="280"/>
      <c r="Z773" s="280"/>
      <c r="AA773" s="280"/>
      <c r="AB773" s="280"/>
      <c r="AC773" s="280"/>
      <c r="AD773" s="280"/>
      <c r="AE773" s="280"/>
    </row>
    <row r="774" spans="1:31" ht="12" customHeight="1" x14ac:dyDescent="0.25">
      <c r="A774" s="280"/>
      <c r="B774" s="280"/>
      <c r="C774" s="507"/>
      <c r="D774" s="507"/>
      <c r="E774" s="507"/>
      <c r="F774" s="507"/>
      <c r="G774" s="507"/>
      <c r="H774" s="280"/>
      <c r="I774" s="280"/>
      <c r="J774" s="280"/>
      <c r="K774" s="280"/>
      <c r="L774" s="280"/>
      <c r="M774" s="280"/>
      <c r="N774" s="280"/>
      <c r="O774" s="280"/>
      <c r="P774" s="280"/>
      <c r="Q774" s="280"/>
      <c r="R774" s="280"/>
      <c r="S774" s="280"/>
      <c r="T774" s="280"/>
      <c r="U774" s="280"/>
      <c r="V774" s="280"/>
      <c r="W774" s="280"/>
      <c r="X774" s="280"/>
      <c r="Y774" s="280"/>
      <c r="Z774" s="280"/>
      <c r="AA774" s="280"/>
      <c r="AB774" s="280"/>
      <c r="AC774" s="280"/>
      <c r="AD774" s="280"/>
      <c r="AE774" s="280"/>
    </row>
    <row r="775" spans="1:31" ht="12" customHeight="1" x14ac:dyDescent="0.25">
      <c r="A775" s="280"/>
      <c r="B775" s="280"/>
      <c r="C775" s="507"/>
      <c r="D775" s="507"/>
      <c r="E775" s="507"/>
      <c r="F775" s="507"/>
      <c r="G775" s="507"/>
      <c r="H775" s="280"/>
      <c r="I775" s="280"/>
      <c r="J775" s="280"/>
      <c r="K775" s="280"/>
      <c r="L775" s="280"/>
      <c r="M775" s="280"/>
      <c r="N775" s="280"/>
      <c r="O775" s="280"/>
      <c r="P775" s="280"/>
      <c r="Q775" s="280"/>
      <c r="R775" s="280"/>
      <c r="S775" s="280"/>
      <c r="T775" s="280"/>
      <c r="U775" s="280"/>
      <c r="V775" s="280"/>
      <c r="W775" s="280"/>
      <c r="X775" s="280"/>
      <c r="Y775" s="280"/>
      <c r="Z775" s="280"/>
      <c r="AA775" s="280"/>
      <c r="AB775" s="280"/>
      <c r="AC775" s="280"/>
      <c r="AD775" s="280"/>
      <c r="AE775" s="280"/>
    </row>
    <row r="776" spans="1:31" ht="12" customHeight="1" x14ac:dyDescent="0.25">
      <c r="A776" s="280"/>
      <c r="B776" s="280"/>
      <c r="C776" s="507"/>
      <c r="D776" s="507"/>
      <c r="E776" s="507"/>
      <c r="F776" s="507"/>
      <c r="G776" s="507"/>
      <c r="H776" s="280"/>
      <c r="I776" s="280"/>
      <c r="J776" s="280"/>
      <c r="K776" s="280"/>
      <c r="L776" s="280"/>
      <c r="M776" s="280"/>
      <c r="N776" s="280"/>
      <c r="O776" s="280"/>
      <c r="P776" s="280"/>
      <c r="Q776" s="280"/>
      <c r="R776" s="280"/>
      <c r="S776" s="280"/>
      <c r="T776" s="280"/>
      <c r="U776" s="280"/>
      <c r="V776" s="280"/>
      <c r="W776" s="280"/>
      <c r="X776" s="280"/>
      <c r="Y776" s="280"/>
      <c r="Z776" s="280"/>
      <c r="AA776" s="280"/>
      <c r="AB776" s="280"/>
      <c r="AC776" s="280"/>
      <c r="AD776" s="280"/>
      <c r="AE776" s="280"/>
    </row>
    <row r="777" spans="1:31" ht="12" customHeight="1" x14ac:dyDescent="0.25">
      <c r="A777" s="280"/>
      <c r="B777" s="280"/>
      <c r="C777" s="507"/>
      <c r="D777" s="507"/>
      <c r="E777" s="507"/>
      <c r="F777" s="507"/>
      <c r="G777" s="507"/>
      <c r="H777" s="280"/>
      <c r="I777" s="280"/>
      <c r="J777" s="280"/>
      <c r="K777" s="280"/>
      <c r="L777" s="280"/>
      <c r="M777" s="280"/>
      <c r="N777" s="280"/>
      <c r="O777" s="280"/>
      <c r="P777" s="280"/>
      <c r="Q777" s="280"/>
      <c r="R777" s="280"/>
      <c r="S777" s="280"/>
      <c r="T777" s="280"/>
      <c r="U777" s="280"/>
      <c r="V777" s="280"/>
      <c r="W777" s="280"/>
      <c r="X777" s="280"/>
      <c r="Y777" s="280"/>
      <c r="Z777" s="280"/>
      <c r="AA777" s="280"/>
      <c r="AB777" s="280"/>
      <c r="AC777" s="280"/>
      <c r="AD777" s="280"/>
      <c r="AE777" s="280"/>
    </row>
    <row r="778" spans="1:31" ht="12" customHeight="1" x14ac:dyDescent="0.25">
      <c r="A778" s="280"/>
      <c r="B778" s="280"/>
      <c r="C778" s="507"/>
      <c r="D778" s="507"/>
      <c r="E778" s="507"/>
      <c r="F778" s="507"/>
      <c r="G778" s="507"/>
      <c r="H778" s="280"/>
      <c r="I778" s="280"/>
      <c r="J778" s="280"/>
      <c r="K778" s="280"/>
      <c r="L778" s="280"/>
      <c r="M778" s="280"/>
      <c r="N778" s="280"/>
      <c r="O778" s="280"/>
      <c r="P778" s="280"/>
      <c r="Q778" s="280"/>
      <c r="R778" s="280"/>
      <c r="S778" s="280"/>
      <c r="T778" s="280"/>
      <c r="U778" s="280"/>
      <c r="V778" s="280"/>
      <c r="W778" s="280"/>
      <c r="X778" s="280"/>
      <c r="Y778" s="280"/>
      <c r="Z778" s="280"/>
      <c r="AA778" s="280"/>
      <c r="AB778" s="280"/>
      <c r="AC778" s="280"/>
      <c r="AD778" s="280"/>
      <c r="AE778" s="280"/>
    </row>
    <row r="779" spans="1:31" ht="12" customHeight="1" x14ac:dyDescent="0.25">
      <c r="A779" s="280"/>
      <c r="B779" s="280"/>
      <c r="C779" s="507"/>
      <c r="D779" s="507"/>
      <c r="E779" s="507"/>
      <c r="F779" s="507"/>
      <c r="G779" s="507"/>
      <c r="H779" s="280"/>
      <c r="I779" s="280"/>
      <c r="J779" s="280"/>
      <c r="K779" s="280"/>
      <c r="L779" s="280"/>
      <c r="M779" s="280"/>
      <c r="N779" s="280"/>
      <c r="O779" s="280"/>
      <c r="P779" s="280"/>
      <c r="Q779" s="280"/>
      <c r="R779" s="280"/>
      <c r="S779" s="280"/>
      <c r="T779" s="280"/>
      <c r="U779" s="280"/>
      <c r="V779" s="280"/>
      <c r="W779" s="280"/>
      <c r="X779" s="280"/>
      <c r="Y779" s="280"/>
      <c r="Z779" s="280"/>
      <c r="AA779" s="280"/>
      <c r="AB779" s="280"/>
      <c r="AC779" s="280"/>
      <c r="AD779" s="280"/>
      <c r="AE779" s="280"/>
    </row>
    <row r="780" spans="1:31" ht="12" customHeight="1" x14ac:dyDescent="0.25">
      <c r="A780" s="280"/>
      <c r="B780" s="280"/>
      <c r="C780" s="507"/>
      <c r="D780" s="507"/>
      <c r="E780" s="507"/>
      <c r="F780" s="507"/>
      <c r="G780" s="507"/>
      <c r="H780" s="280"/>
      <c r="I780" s="280"/>
      <c r="J780" s="280"/>
      <c r="K780" s="280"/>
      <c r="L780" s="280"/>
      <c r="M780" s="280"/>
      <c r="N780" s="280"/>
      <c r="O780" s="280"/>
      <c r="P780" s="280"/>
      <c r="Q780" s="280"/>
      <c r="R780" s="280"/>
      <c r="S780" s="280"/>
      <c r="T780" s="280"/>
      <c r="U780" s="280"/>
      <c r="V780" s="280"/>
      <c r="W780" s="280"/>
      <c r="X780" s="280"/>
      <c r="Y780" s="280"/>
      <c r="Z780" s="280"/>
      <c r="AA780" s="280"/>
      <c r="AB780" s="280"/>
      <c r="AC780" s="280"/>
      <c r="AD780" s="280"/>
      <c r="AE780" s="280"/>
    </row>
    <row r="781" spans="1:31" ht="12" customHeight="1" x14ac:dyDescent="0.25">
      <c r="A781" s="280"/>
      <c r="B781" s="280"/>
      <c r="C781" s="507"/>
      <c r="D781" s="507"/>
      <c r="E781" s="507"/>
      <c r="F781" s="507"/>
      <c r="G781" s="507"/>
      <c r="H781" s="280"/>
      <c r="I781" s="280"/>
      <c r="J781" s="280"/>
      <c r="K781" s="280"/>
      <c r="L781" s="280"/>
      <c r="M781" s="280"/>
      <c r="N781" s="280"/>
      <c r="O781" s="280"/>
      <c r="P781" s="280"/>
      <c r="Q781" s="280"/>
      <c r="R781" s="280"/>
      <c r="S781" s="280"/>
      <c r="T781" s="280"/>
      <c r="U781" s="280"/>
      <c r="V781" s="280"/>
      <c r="W781" s="280"/>
      <c r="X781" s="280"/>
      <c r="Y781" s="280"/>
      <c r="Z781" s="280"/>
      <c r="AA781" s="280"/>
      <c r="AB781" s="280"/>
      <c r="AC781" s="280"/>
      <c r="AD781" s="280"/>
      <c r="AE781" s="280"/>
    </row>
    <row r="782" spans="1:31" ht="12" customHeight="1" x14ac:dyDescent="0.25">
      <c r="A782" s="280"/>
      <c r="B782" s="280"/>
      <c r="C782" s="507"/>
      <c r="D782" s="507"/>
      <c r="E782" s="507"/>
      <c r="F782" s="507"/>
      <c r="G782" s="507"/>
      <c r="H782" s="280"/>
      <c r="I782" s="280"/>
      <c r="J782" s="280"/>
      <c r="K782" s="280"/>
      <c r="L782" s="280"/>
      <c r="M782" s="280"/>
      <c r="N782" s="280"/>
      <c r="O782" s="280"/>
      <c r="P782" s="280"/>
      <c r="Q782" s="280"/>
      <c r="R782" s="280"/>
      <c r="S782" s="280"/>
      <c r="T782" s="280"/>
      <c r="U782" s="280"/>
      <c r="V782" s="280"/>
      <c r="W782" s="280"/>
      <c r="X782" s="280"/>
      <c r="Y782" s="280"/>
      <c r="Z782" s="280"/>
      <c r="AA782" s="280"/>
      <c r="AB782" s="280"/>
      <c r="AC782" s="280"/>
      <c r="AD782" s="280"/>
      <c r="AE782" s="280"/>
    </row>
    <row r="783" spans="1:31" ht="12" customHeight="1" x14ac:dyDescent="0.25">
      <c r="A783" s="280"/>
      <c r="B783" s="280"/>
      <c r="C783" s="507"/>
      <c r="D783" s="507"/>
      <c r="E783" s="507"/>
      <c r="F783" s="507"/>
      <c r="G783" s="507"/>
      <c r="H783" s="280"/>
      <c r="I783" s="280"/>
      <c r="J783" s="280"/>
      <c r="K783" s="280"/>
      <c r="L783" s="280"/>
      <c r="M783" s="280"/>
      <c r="N783" s="280"/>
      <c r="O783" s="280"/>
      <c r="P783" s="280"/>
      <c r="Q783" s="280"/>
      <c r="R783" s="280"/>
      <c r="S783" s="280"/>
      <c r="T783" s="280"/>
      <c r="U783" s="280"/>
      <c r="V783" s="280"/>
      <c r="W783" s="280"/>
      <c r="X783" s="280"/>
      <c r="Y783" s="280"/>
      <c r="Z783" s="280"/>
      <c r="AA783" s="280"/>
      <c r="AB783" s="280"/>
      <c r="AC783" s="280"/>
      <c r="AD783" s="280"/>
      <c r="AE783" s="280"/>
    </row>
    <row r="784" spans="1:31" ht="12" customHeight="1" x14ac:dyDescent="0.25">
      <c r="A784" s="280"/>
      <c r="B784" s="280"/>
      <c r="C784" s="507"/>
      <c r="D784" s="507"/>
      <c r="E784" s="507"/>
      <c r="F784" s="507"/>
      <c r="G784" s="507"/>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row>
    <row r="785" spans="1:31" ht="12" customHeight="1" x14ac:dyDescent="0.25">
      <c r="A785" s="280"/>
      <c r="B785" s="280"/>
      <c r="C785" s="507"/>
      <c r="D785" s="507"/>
      <c r="E785" s="507"/>
      <c r="F785" s="507"/>
      <c r="G785" s="507"/>
      <c r="H785" s="280"/>
      <c r="I785" s="280"/>
      <c r="J785" s="280"/>
      <c r="K785" s="280"/>
      <c r="L785" s="280"/>
      <c r="M785" s="280"/>
      <c r="N785" s="280"/>
      <c r="O785" s="280"/>
      <c r="P785" s="280"/>
      <c r="Q785" s="280"/>
      <c r="R785" s="280"/>
      <c r="S785" s="280"/>
      <c r="T785" s="280"/>
      <c r="U785" s="280"/>
      <c r="V785" s="280"/>
      <c r="W785" s="280"/>
      <c r="X785" s="280"/>
      <c r="Y785" s="280"/>
      <c r="Z785" s="280"/>
      <c r="AA785" s="280"/>
      <c r="AB785" s="280"/>
      <c r="AC785" s="280"/>
      <c r="AD785" s="280"/>
      <c r="AE785" s="280"/>
    </row>
    <row r="786" spans="1:31" ht="12" customHeight="1" x14ac:dyDescent="0.25">
      <c r="A786" s="280"/>
      <c r="B786" s="280"/>
      <c r="C786" s="507"/>
      <c r="D786" s="507"/>
      <c r="E786" s="507"/>
      <c r="F786" s="507"/>
      <c r="G786" s="507"/>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row>
    <row r="787" spans="1:31" ht="12" customHeight="1" x14ac:dyDescent="0.25">
      <c r="A787" s="280"/>
      <c r="B787" s="280"/>
      <c r="C787" s="507"/>
      <c r="D787" s="507"/>
      <c r="E787" s="507"/>
      <c r="F787" s="507"/>
      <c r="G787" s="507"/>
      <c r="H787" s="280"/>
      <c r="I787" s="280"/>
      <c r="J787" s="280"/>
      <c r="K787" s="280"/>
      <c r="L787" s="280"/>
      <c r="M787" s="280"/>
      <c r="N787" s="280"/>
      <c r="O787" s="280"/>
      <c r="P787" s="280"/>
      <c r="Q787" s="280"/>
      <c r="R787" s="280"/>
      <c r="S787" s="280"/>
      <c r="T787" s="280"/>
      <c r="U787" s="280"/>
      <c r="V787" s="280"/>
      <c r="W787" s="280"/>
      <c r="X787" s="280"/>
      <c r="Y787" s="280"/>
      <c r="Z787" s="280"/>
      <c r="AA787" s="280"/>
      <c r="AB787" s="280"/>
      <c r="AC787" s="280"/>
      <c r="AD787" s="280"/>
      <c r="AE787" s="280"/>
    </row>
    <row r="788" spans="1:31" ht="12" customHeight="1" x14ac:dyDescent="0.25">
      <c r="A788" s="280"/>
      <c r="B788" s="280"/>
      <c r="C788" s="507"/>
      <c r="D788" s="507"/>
      <c r="E788" s="507"/>
      <c r="F788" s="507"/>
      <c r="G788" s="507"/>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row>
    <row r="789" spans="1:31" ht="12" customHeight="1" x14ac:dyDescent="0.25">
      <c r="A789" s="280"/>
      <c r="B789" s="280"/>
      <c r="C789" s="507"/>
      <c r="D789" s="507"/>
      <c r="E789" s="507"/>
      <c r="F789" s="507"/>
      <c r="G789" s="507"/>
      <c r="H789" s="280"/>
      <c r="I789" s="280"/>
      <c r="J789" s="280"/>
      <c r="K789" s="280"/>
      <c r="L789" s="280"/>
      <c r="M789" s="280"/>
      <c r="N789" s="280"/>
      <c r="O789" s="280"/>
      <c r="P789" s="280"/>
      <c r="Q789" s="280"/>
      <c r="R789" s="280"/>
      <c r="S789" s="280"/>
      <c r="T789" s="280"/>
      <c r="U789" s="280"/>
      <c r="V789" s="280"/>
      <c r="W789" s="280"/>
      <c r="X789" s="280"/>
      <c r="Y789" s="280"/>
      <c r="Z789" s="280"/>
      <c r="AA789" s="280"/>
      <c r="AB789" s="280"/>
      <c r="AC789" s="280"/>
      <c r="AD789" s="280"/>
      <c r="AE789" s="280"/>
    </row>
    <row r="790" spans="1:31" ht="12" customHeight="1" x14ac:dyDescent="0.25">
      <c r="A790" s="280"/>
      <c r="B790" s="280"/>
      <c r="C790" s="507"/>
      <c r="D790" s="507"/>
      <c r="E790" s="507"/>
      <c r="F790" s="507"/>
      <c r="G790" s="507"/>
      <c r="H790" s="280"/>
      <c r="I790" s="280"/>
      <c r="J790" s="280"/>
      <c r="K790" s="280"/>
      <c r="L790" s="280"/>
      <c r="M790" s="280"/>
      <c r="N790" s="280"/>
      <c r="O790" s="280"/>
      <c r="P790" s="280"/>
      <c r="Q790" s="280"/>
      <c r="R790" s="280"/>
      <c r="S790" s="280"/>
      <c r="T790" s="280"/>
      <c r="U790" s="280"/>
      <c r="V790" s="280"/>
      <c r="W790" s="280"/>
      <c r="X790" s="280"/>
      <c r="Y790" s="280"/>
      <c r="Z790" s="280"/>
      <c r="AA790" s="280"/>
      <c r="AB790" s="280"/>
      <c r="AC790" s="280"/>
      <c r="AD790" s="280"/>
      <c r="AE790" s="280"/>
    </row>
    <row r="791" spans="1:31" ht="12" customHeight="1" x14ac:dyDescent="0.25">
      <c r="A791" s="280"/>
      <c r="B791" s="280"/>
      <c r="C791" s="507"/>
      <c r="D791" s="507"/>
      <c r="E791" s="507"/>
      <c r="F791" s="507"/>
      <c r="G791" s="507"/>
      <c r="H791" s="280"/>
      <c r="I791" s="280"/>
      <c r="J791" s="280"/>
      <c r="K791" s="280"/>
      <c r="L791" s="280"/>
      <c r="M791" s="280"/>
      <c r="N791" s="280"/>
      <c r="O791" s="280"/>
      <c r="P791" s="280"/>
      <c r="Q791" s="280"/>
      <c r="R791" s="280"/>
      <c r="S791" s="280"/>
      <c r="T791" s="280"/>
      <c r="U791" s="280"/>
      <c r="V791" s="280"/>
      <c r="W791" s="280"/>
      <c r="X791" s="280"/>
      <c r="Y791" s="280"/>
      <c r="Z791" s="280"/>
      <c r="AA791" s="280"/>
      <c r="AB791" s="280"/>
      <c r="AC791" s="280"/>
      <c r="AD791" s="280"/>
      <c r="AE791" s="280"/>
    </row>
    <row r="792" spans="1:31" ht="12" customHeight="1" x14ac:dyDescent="0.25">
      <c r="A792" s="280"/>
      <c r="B792" s="280"/>
      <c r="C792" s="507"/>
      <c r="D792" s="507"/>
      <c r="E792" s="507"/>
      <c r="F792" s="507"/>
      <c r="G792" s="507"/>
      <c r="H792" s="280"/>
      <c r="I792" s="280"/>
      <c r="J792" s="280"/>
      <c r="K792" s="280"/>
      <c r="L792" s="280"/>
      <c r="M792" s="280"/>
      <c r="N792" s="280"/>
      <c r="O792" s="280"/>
      <c r="P792" s="280"/>
      <c r="Q792" s="280"/>
      <c r="R792" s="280"/>
      <c r="S792" s="280"/>
      <c r="T792" s="280"/>
      <c r="U792" s="280"/>
      <c r="V792" s="280"/>
      <c r="W792" s="280"/>
      <c r="X792" s="280"/>
      <c r="Y792" s="280"/>
      <c r="Z792" s="280"/>
      <c r="AA792" s="280"/>
      <c r="AB792" s="280"/>
      <c r="AC792" s="280"/>
      <c r="AD792" s="280"/>
      <c r="AE792" s="280"/>
    </row>
    <row r="793" spans="1:31" ht="12" customHeight="1" x14ac:dyDescent="0.25">
      <c r="A793" s="280"/>
      <c r="B793" s="280"/>
      <c r="C793" s="507"/>
      <c r="D793" s="507"/>
      <c r="E793" s="507"/>
      <c r="F793" s="507"/>
      <c r="G793" s="507"/>
      <c r="H793" s="280"/>
      <c r="I793" s="280"/>
      <c r="J793" s="280"/>
      <c r="K793" s="280"/>
      <c r="L793" s="280"/>
      <c r="M793" s="280"/>
      <c r="N793" s="280"/>
      <c r="O793" s="280"/>
      <c r="P793" s="280"/>
      <c r="Q793" s="280"/>
      <c r="R793" s="280"/>
      <c r="S793" s="280"/>
      <c r="T793" s="280"/>
      <c r="U793" s="280"/>
      <c r="V793" s="280"/>
      <c r="W793" s="280"/>
      <c r="X793" s="280"/>
      <c r="Y793" s="280"/>
      <c r="Z793" s="280"/>
      <c r="AA793" s="280"/>
      <c r="AB793" s="280"/>
      <c r="AC793" s="280"/>
      <c r="AD793" s="280"/>
      <c r="AE793" s="280"/>
    </row>
    <row r="794" spans="1:31" ht="12" customHeight="1" x14ac:dyDescent="0.25">
      <c r="A794" s="280"/>
      <c r="B794" s="280"/>
      <c r="C794" s="507"/>
      <c r="D794" s="507"/>
      <c r="E794" s="507"/>
      <c r="F794" s="507"/>
      <c r="G794" s="507"/>
      <c r="H794" s="280"/>
      <c r="I794" s="280"/>
      <c r="J794" s="280"/>
      <c r="K794" s="280"/>
      <c r="L794" s="280"/>
      <c r="M794" s="280"/>
      <c r="N794" s="280"/>
      <c r="O794" s="280"/>
      <c r="P794" s="280"/>
      <c r="Q794" s="280"/>
      <c r="R794" s="280"/>
      <c r="S794" s="280"/>
      <c r="T794" s="280"/>
      <c r="U794" s="280"/>
      <c r="V794" s="280"/>
      <c r="W794" s="280"/>
      <c r="X794" s="280"/>
      <c r="Y794" s="280"/>
      <c r="Z794" s="280"/>
      <c r="AA794" s="280"/>
      <c r="AB794" s="280"/>
      <c r="AC794" s="280"/>
      <c r="AD794" s="280"/>
      <c r="AE794" s="280"/>
    </row>
    <row r="795" spans="1:31" ht="12" customHeight="1" x14ac:dyDescent="0.25">
      <c r="A795" s="280"/>
      <c r="B795" s="280"/>
      <c r="C795" s="507"/>
      <c r="D795" s="507"/>
      <c r="E795" s="507"/>
      <c r="F795" s="507"/>
      <c r="G795" s="507"/>
      <c r="H795" s="280"/>
      <c r="I795" s="280"/>
      <c r="J795" s="280"/>
      <c r="K795" s="280"/>
      <c r="L795" s="280"/>
      <c r="M795" s="280"/>
      <c r="N795" s="280"/>
      <c r="O795" s="280"/>
      <c r="P795" s="280"/>
      <c r="Q795" s="280"/>
      <c r="R795" s="280"/>
      <c r="S795" s="280"/>
      <c r="T795" s="280"/>
      <c r="U795" s="280"/>
      <c r="V795" s="280"/>
      <c r="W795" s="280"/>
      <c r="X795" s="280"/>
      <c r="Y795" s="280"/>
      <c r="Z795" s="280"/>
      <c r="AA795" s="280"/>
      <c r="AB795" s="280"/>
      <c r="AC795" s="280"/>
      <c r="AD795" s="280"/>
      <c r="AE795" s="280"/>
    </row>
    <row r="796" spans="1:31" ht="12" customHeight="1" x14ac:dyDescent="0.25">
      <c r="A796" s="280"/>
      <c r="B796" s="280"/>
      <c r="C796" s="507"/>
      <c r="D796" s="507"/>
      <c r="E796" s="507"/>
      <c r="F796" s="507"/>
      <c r="G796" s="507"/>
      <c r="H796" s="280"/>
      <c r="I796" s="280"/>
      <c r="J796" s="280"/>
      <c r="K796" s="280"/>
      <c r="L796" s="280"/>
      <c r="M796" s="280"/>
      <c r="N796" s="280"/>
      <c r="O796" s="280"/>
      <c r="P796" s="280"/>
      <c r="Q796" s="280"/>
      <c r="R796" s="280"/>
      <c r="S796" s="280"/>
      <c r="T796" s="280"/>
      <c r="U796" s="280"/>
      <c r="V796" s="280"/>
      <c r="W796" s="280"/>
      <c r="X796" s="280"/>
      <c r="Y796" s="280"/>
      <c r="Z796" s="280"/>
      <c r="AA796" s="280"/>
      <c r="AB796" s="280"/>
      <c r="AC796" s="280"/>
      <c r="AD796" s="280"/>
      <c r="AE796" s="280"/>
    </row>
    <row r="797" spans="1:31" ht="12" customHeight="1" x14ac:dyDescent="0.25">
      <c r="A797" s="280"/>
      <c r="B797" s="280"/>
      <c r="C797" s="507"/>
      <c r="D797" s="507"/>
      <c r="E797" s="507"/>
      <c r="F797" s="507"/>
      <c r="G797" s="507"/>
      <c r="H797" s="280"/>
      <c r="I797" s="280"/>
      <c r="J797" s="280"/>
      <c r="K797" s="280"/>
      <c r="L797" s="280"/>
      <c r="M797" s="280"/>
      <c r="N797" s="280"/>
      <c r="O797" s="280"/>
      <c r="P797" s="280"/>
      <c r="Q797" s="280"/>
      <c r="R797" s="280"/>
      <c r="S797" s="280"/>
      <c r="T797" s="280"/>
      <c r="U797" s="280"/>
      <c r="V797" s="280"/>
      <c r="W797" s="280"/>
      <c r="X797" s="280"/>
      <c r="Y797" s="280"/>
      <c r="Z797" s="280"/>
      <c r="AA797" s="280"/>
      <c r="AB797" s="280"/>
      <c r="AC797" s="280"/>
      <c r="AD797" s="280"/>
      <c r="AE797" s="280"/>
    </row>
    <row r="798" spans="1:31" ht="12" customHeight="1" x14ac:dyDescent="0.25">
      <c r="A798" s="280"/>
      <c r="B798" s="280"/>
      <c r="C798" s="507"/>
      <c r="D798" s="507"/>
      <c r="E798" s="507"/>
      <c r="F798" s="507"/>
      <c r="G798" s="507"/>
      <c r="H798" s="280"/>
      <c r="I798" s="280"/>
      <c r="J798" s="280"/>
      <c r="K798" s="280"/>
      <c r="L798" s="280"/>
      <c r="M798" s="280"/>
      <c r="N798" s="280"/>
      <c r="O798" s="280"/>
      <c r="P798" s="280"/>
      <c r="Q798" s="280"/>
      <c r="R798" s="280"/>
      <c r="S798" s="280"/>
      <c r="T798" s="280"/>
      <c r="U798" s="280"/>
      <c r="V798" s="280"/>
      <c r="W798" s="280"/>
      <c r="X798" s="280"/>
      <c r="Y798" s="280"/>
      <c r="Z798" s="280"/>
      <c r="AA798" s="280"/>
      <c r="AB798" s="280"/>
      <c r="AC798" s="280"/>
      <c r="AD798" s="280"/>
      <c r="AE798" s="280"/>
    </row>
    <row r="799" spans="1:31" ht="12" customHeight="1" x14ac:dyDescent="0.25">
      <c r="A799" s="280"/>
      <c r="B799" s="280"/>
      <c r="C799" s="507"/>
      <c r="D799" s="507"/>
      <c r="E799" s="507"/>
      <c r="F799" s="507"/>
      <c r="G799" s="507"/>
      <c r="H799" s="280"/>
      <c r="I799" s="280"/>
      <c r="J799" s="280"/>
      <c r="K799" s="280"/>
      <c r="L799" s="280"/>
      <c r="M799" s="280"/>
      <c r="N799" s="280"/>
      <c r="O799" s="280"/>
      <c r="P799" s="280"/>
      <c r="Q799" s="280"/>
      <c r="R799" s="280"/>
      <c r="S799" s="280"/>
      <c r="T799" s="280"/>
      <c r="U799" s="280"/>
      <c r="V799" s="280"/>
      <c r="W799" s="280"/>
      <c r="X799" s="280"/>
      <c r="Y799" s="280"/>
      <c r="Z799" s="280"/>
      <c r="AA799" s="280"/>
      <c r="AB799" s="280"/>
      <c r="AC799" s="280"/>
      <c r="AD799" s="280"/>
      <c r="AE799" s="280"/>
    </row>
    <row r="800" spans="1:31" ht="12" customHeight="1" x14ac:dyDescent="0.25">
      <c r="A800" s="280"/>
      <c r="B800" s="280"/>
      <c r="C800" s="507"/>
      <c r="D800" s="507"/>
      <c r="E800" s="507"/>
      <c r="F800" s="507"/>
      <c r="G800" s="507"/>
      <c r="H800" s="280"/>
      <c r="I800" s="280"/>
      <c r="J800" s="280"/>
      <c r="K800" s="280"/>
      <c r="L800" s="280"/>
      <c r="M800" s="280"/>
      <c r="N800" s="280"/>
      <c r="O800" s="280"/>
      <c r="P800" s="280"/>
      <c r="Q800" s="280"/>
      <c r="R800" s="280"/>
      <c r="S800" s="280"/>
      <c r="T800" s="280"/>
      <c r="U800" s="280"/>
      <c r="V800" s="280"/>
      <c r="W800" s="280"/>
      <c r="X800" s="280"/>
      <c r="Y800" s="280"/>
      <c r="Z800" s="280"/>
      <c r="AA800" s="280"/>
      <c r="AB800" s="280"/>
      <c r="AC800" s="280"/>
      <c r="AD800" s="280"/>
      <c r="AE800" s="280"/>
    </row>
    <row r="801" spans="1:31" ht="12" customHeight="1" x14ac:dyDescent="0.25">
      <c r="A801" s="280"/>
      <c r="B801" s="280"/>
      <c r="C801" s="507"/>
      <c r="D801" s="507"/>
      <c r="E801" s="507"/>
      <c r="F801" s="507"/>
      <c r="G801" s="507"/>
      <c r="H801" s="280"/>
      <c r="I801" s="280"/>
      <c r="J801" s="280"/>
      <c r="K801" s="280"/>
      <c r="L801" s="280"/>
      <c r="M801" s="280"/>
      <c r="N801" s="280"/>
      <c r="O801" s="280"/>
      <c r="P801" s="280"/>
      <c r="Q801" s="280"/>
      <c r="R801" s="280"/>
      <c r="S801" s="280"/>
      <c r="T801" s="280"/>
      <c r="U801" s="280"/>
      <c r="V801" s="280"/>
      <c r="W801" s="280"/>
      <c r="X801" s="280"/>
      <c r="Y801" s="280"/>
      <c r="Z801" s="280"/>
      <c r="AA801" s="280"/>
      <c r="AB801" s="280"/>
      <c r="AC801" s="280"/>
      <c r="AD801" s="280"/>
      <c r="AE801" s="280"/>
    </row>
    <row r="802" spans="1:31" ht="12" customHeight="1" x14ac:dyDescent="0.25">
      <c r="A802" s="280"/>
      <c r="B802" s="280"/>
      <c r="C802" s="507"/>
      <c r="D802" s="507"/>
      <c r="E802" s="507"/>
      <c r="F802" s="507"/>
      <c r="G802" s="507"/>
      <c r="H802" s="280"/>
      <c r="I802" s="280"/>
      <c r="J802" s="280"/>
      <c r="K802" s="280"/>
      <c r="L802" s="280"/>
      <c r="M802" s="280"/>
      <c r="N802" s="280"/>
      <c r="O802" s="280"/>
      <c r="P802" s="280"/>
      <c r="Q802" s="280"/>
      <c r="R802" s="280"/>
      <c r="S802" s="280"/>
      <c r="T802" s="280"/>
      <c r="U802" s="280"/>
      <c r="V802" s="280"/>
      <c r="W802" s="280"/>
      <c r="X802" s="280"/>
      <c r="Y802" s="280"/>
      <c r="Z802" s="280"/>
      <c r="AA802" s="280"/>
      <c r="AB802" s="280"/>
      <c r="AC802" s="280"/>
      <c r="AD802" s="280"/>
      <c r="AE802" s="280"/>
    </row>
    <row r="803" spans="1:31" ht="12" customHeight="1" x14ac:dyDescent="0.25">
      <c r="A803" s="280"/>
      <c r="B803" s="280"/>
      <c r="C803" s="507"/>
      <c r="D803" s="507"/>
      <c r="E803" s="507"/>
      <c r="F803" s="507"/>
      <c r="G803" s="507"/>
      <c r="H803" s="280"/>
      <c r="I803" s="280"/>
      <c r="J803" s="280"/>
      <c r="K803" s="280"/>
      <c r="L803" s="280"/>
      <c r="M803" s="280"/>
      <c r="N803" s="280"/>
      <c r="O803" s="280"/>
      <c r="P803" s="280"/>
      <c r="Q803" s="280"/>
      <c r="R803" s="280"/>
      <c r="S803" s="280"/>
      <c r="T803" s="280"/>
      <c r="U803" s="280"/>
      <c r="V803" s="280"/>
      <c r="W803" s="280"/>
      <c r="X803" s="280"/>
      <c r="Y803" s="280"/>
      <c r="Z803" s="280"/>
      <c r="AA803" s="280"/>
      <c r="AB803" s="280"/>
      <c r="AC803" s="280"/>
      <c r="AD803" s="280"/>
      <c r="AE803" s="280"/>
    </row>
    <row r="804" spans="1:31" ht="12" customHeight="1" x14ac:dyDescent="0.25">
      <c r="A804" s="280"/>
      <c r="B804" s="280"/>
      <c r="C804" s="507"/>
      <c r="D804" s="507"/>
      <c r="E804" s="507"/>
      <c r="F804" s="507"/>
      <c r="G804" s="507"/>
      <c r="H804" s="280"/>
      <c r="I804" s="280"/>
      <c r="J804" s="280"/>
      <c r="K804" s="280"/>
      <c r="L804" s="280"/>
      <c r="M804" s="280"/>
      <c r="N804" s="280"/>
      <c r="O804" s="280"/>
      <c r="P804" s="280"/>
      <c r="Q804" s="280"/>
      <c r="R804" s="280"/>
      <c r="S804" s="280"/>
      <c r="T804" s="280"/>
      <c r="U804" s="280"/>
      <c r="V804" s="280"/>
      <c r="W804" s="280"/>
      <c r="X804" s="280"/>
      <c r="Y804" s="280"/>
      <c r="Z804" s="280"/>
      <c r="AA804" s="280"/>
      <c r="AB804" s="280"/>
      <c r="AC804" s="280"/>
      <c r="AD804" s="280"/>
      <c r="AE804" s="280"/>
    </row>
    <row r="805" spans="1:31" ht="12" customHeight="1" x14ac:dyDescent="0.25">
      <c r="A805" s="280"/>
      <c r="B805" s="280"/>
      <c r="C805" s="507"/>
      <c r="D805" s="507"/>
      <c r="E805" s="507"/>
      <c r="F805" s="507"/>
      <c r="G805" s="507"/>
      <c r="H805" s="280"/>
      <c r="I805" s="280"/>
      <c r="J805" s="280"/>
      <c r="K805" s="280"/>
      <c r="L805" s="280"/>
      <c r="M805" s="280"/>
      <c r="N805" s="280"/>
      <c r="O805" s="280"/>
      <c r="P805" s="280"/>
      <c r="Q805" s="280"/>
      <c r="R805" s="280"/>
      <c r="S805" s="280"/>
      <c r="T805" s="280"/>
      <c r="U805" s="280"/>
      <c r="V805" s="280"/>
      <c r="W805" s="280"/>
      <c r="X805" s="280"/>
      <c r="Y805" s="280"/>
      <c r="Z805" s="280"/>
      <c r="AA805" s="280"/>
      <c r="AB805" s="280"/>
      <c r="AC805" s="280"/>
      <c r="AD805" s="280"/>
      <c r="AE805" s="280"/>
    </row>
    <row r="806" spans="1:31" ht="12" customHeight="1" x14ac:dyDescent="0.25">
      <c r="A806" s="280"/>
      <c r="B806" s="280"/>
      <c r="C806" s="507"/>
      <c r="D806" s="507"/>
      <c r="E806" s="507"/>
      <c r="F806" s="507"/>
      <c r="G806" s="507"/>
      <c r="H806" s="280"/>
      <c r="I806" s="280"/>
      <c r="J806" s="280"/>
      <c r="K806" s="280"/>
      <c r="L806" s="280"/>
      <c r="M806" s="280"/>
      <c r="N806" s="280"/>
      <c r="O806" s="280"/>
      <c r="P806" s="280"/>
      <c r="Q806" s="280"/>
      <c r="R806" s="280"/>
      <c r="S806" s="280"/>
      <c r="T806" s="280"/>
      <c r="U806" s="280"/>
      <c r="V806" s="280"/>
      <c r="W806" s="280"/>
      <c r="X806" s="280"/>
      <c r="Y806" s="280"/>
      <c r="Z806" s="280"/>
      <c r="AA806" s="280"/>
      <c r="AB806" s="280"/>
      <c r="AC806" s="280"/>
      <c r="AD806" s="280"/>
      <c r="AE806" s="280"/>
    </row>
    <row r="807" spans="1:31" ht="12" customHeight="1" x14ac:dyDescent="0.25">
      <c r="A807" s="280"/>
      <c r="B807" s="280"/>
      <c r="C807" s="507"/>
      <c r="D807" s="507"/>
      <c r="E807" s="507"/>
      <c r="F807" s="507"/>
      <c r="G807" s="507"/>
      <c r="H807" s="280"/>
      <c r="I807" s="280"/>
      <c r="J807" s="280"/>
      <c r="K807" s="280"/>
      <c r="L807" s="280"/>
      <c r="M807" s="280"/>
      <c r="N807" s="280"/>
      <c r="O807" s="280"/>
      <c r="P807" s="280"/>
      <c r="Q807" s="280"/>
      <c r="R807" s="280"/>
      <c r="S807" s="280"/>
      <c r="T807" s="280"/>
      <c r="U807" s="280"/>
      <c r="V807" s="280"/>
      <c r="W807" s="280"/>
      <c r="X807" s="280"/>
      <c r="Y807" s="280"/>
      <c r="Z807" s="280"/>
      <c r="AA807" s="280"/>
      <c r="AB807" s="280"/>
      <c r="AC807" s="280"/>
      <c r="AD807" s="280"/>
      <c r="AE807" s="280"/>
    </row>
    <row r="808" spans="1:31" ht="12" customHeight="1" x14ac:dyDescent="0.25">
      <c r="A808" s="280"/>
      <c r="B808" s="280"/>
      <c r="C808" s="507"/>
      <c r="D808" s="507"/>
      <c r="E808" s="507"/>
      <c r="F808" s="507"/>
      <c r="G808" s="507"/>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row>
    <row r="809" spans="1:31" ht="12" customHeight="1" x14ac:dyDescent="0.25">
      <c r="A809" s="280"/>
      <c r="B809" s="280"/>
      <c r="C809" s="507"/>
      <c r="D809" s="507"/>
      <c r="E809" s="507"/>
      <c r="F809" s="507"/>
      <c r="G809" s="507"/>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row>
    <row r="810" spans="1:31" ht="12" customHeight="1" x14ac:dyDescent="0.25">
      <c r="A810" s="280"/>
      <c r="B810" s="280"/>
      <c r="C810" s="507"/>
      <c r="D810" s="507"/>
      <c r="E810" s="507"/>
      <c r="F810" s="507"/>
      <c r="G810" s="507"/>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row>
    <row r="811" spans="1:31" ht="12" customHeight="1" x14ac:dyDescent="0.25">
      <c r="A811" s="280"/>
      <c r="B811" s="280"/>
      <c r="C811" s="507"/>
      <c r="D811" s="507"/>
      <c r="E811" s="507"/>
      <c r="F811" s="507"/>
      <c r="G811" s="507"/>
      <c r="H811" s="280"/>
      <c r="I811" s="280"/>
      <c r="J811" s="280"/>
      <c r="K811" s="280"/>
      <c r="L811" s="280"/>
      <c r="M811" s="280"/>
      <c r="N811" s="280"/>
      <c r="O811" s="280"/>
      <c r="P811" s="280"/>
      <c r="Q811" s="280"/>
      <c r="R811" s="280"/>
      <c r="S811" s="280"/>
      <c r="T811" s="280"/>
      <c r="U811" s="280"/>
      <c r="V811" s="280"/>
      <c r="W811" s="280"/>
      <c r="X811" s="280"/>
      <c r="Y811" s="280"/>
      <c r="Z811" s="280"/>
      <c r="AA811" s="280"/>
      <c r="AB811" s="280"/>
      <c r="AC811" s="280"/>
      <c r="AD811" s="280"/>
      <c r="AE811" s="280"/>
    </row>
    <row r="812" spans="1:31" ht="12" customHeight="1" x14ac:dyDescent="0.25">
      <c r="A812" s="280"/>
      <c r="B812" s="280"/>
      <c r="C812" s="507"/>
      <c r="D812" s="507"/>
      <c r="E812" s="507"/>
      <c r="F812" s="507"/>
      <c r="G812" s="507"/>
      <c r="H812" s="280"/>
      <c r="I812" s="280"/>
      <c r="J812" s="280"/>
      <c r="K812" s="280"/>
      <c r="L812" s="280"/>
      <c r="M812" s="280"/>
      <c r="N812" s="280"/>
      <c r="O812" s="280"/>
      <c r="P812" s="280"/>
      <c r="Q812" s="280"/>
      <c r="R812" s="280"/>
      <c r="S812" s="280"/>
      <c r="T812" s="280"/>
      <c r="U812" s="280"/>
      <c r="V812" s="280"/>
      <c r="W812" s="280"/>
      <c r="X812" s="280"/>
      <c r="Y812" s="280"/>
      <c r="Z812" s="280"/>
      <c r="AA812" s="280"/>
      <c r="AB812" s="280"/>
      <c r="AC812" s="280"/>
      <c r="AD812" s="280"/>
      <c r="AE812" s="280"/>
    </row>
    <row r="813" spans="1:31" ht="12" customHeight="1" x14ac:dyDescent="0.25">
      <c r="A813" s="280"/>
      <c r="B813" s="280"/>
      <c r="C813" s="507"/>
      <c r="D813" s="507"/>
      <c r="E813" s="507"/>
      <c r="F813" s="507"/>
      <c r="G813" s="507"/>
      <c r="H813" s="280"/>
      <c r="I813" s="280"/>
      <c r="J813" s="280"/>
      <c r="K813" s="280"/>
      <c r="L813" s="280"/>
      <c r="M813" s="280"/>
      <c r="N813" s="280"/>
      <c r="O813" s="280"/>
      <c r="P813" s="280"/>
      <c r="Q813" s="280"/>
      <c r="R813" s="280"/>
      <c r="S813" s="280"/>
      <c r="T813" s="280"/>
      <c r="U813" s="280"/>
      <c r="V813" s="280"/>
      <c r="W813" s="280"/>
      <c r="X813" s="280"/>
      <c r="Y813" s="280"/>
      <c r="Z813" s="280"/>
      <c r="AA813" s="280"/>
      <c r="AB813" s="280"/>
      <c r="AC813" s="280"/>
      <c r="AD813" s="280"/>
      <c r="AE813" s="280"/>
    </row>
    <row r="814" spans="1:31" ht="12" customHeight="1" x14ac:dyDescent="0.25">
      <c r="A814" s="280"/>
      <c r="B814" s="280"/>
      <c r="C814" s="507"/>
      <c r="D814" s="507"/>
      <c r="E814" s="507"/>
      <c r="F814" s="507"/>
      <c r="G814" s="507"/>
      <c r="H814" s="280"/>
      <c r="I814" s="280"/>
      <c r="J814" s="280"/>
      <c r="K814" s="280"/>
      <c r="L814" s="280"/>
      <c r="M814" s="280"/>
      <c r="N814" s="280"/>
      <c r="O814" s="280"/>
      <c r="P814" s="280"/>
      <c r="Q814" s="280"/>
      <c r="R814" s="280"/>
      <c r="S814" s="280"/>
      <c r="T814" s="280"/>
      <c r="U814" s="280"/>
      <c r="V814" s="280"/>
      <c r="W814" s="280"/>
      <c r="X814" s="280"/>
      <c r="Y814" s="280"/>
      <c r="Z814" s="280"/>
      <c r="AA814" s="280"/>
      <c r="AB814" s="280"/>
      <c r="AC814" s="280"/>
      <c r="AD814" s="280"/>
      <c r="AE814" s="280"/>
    </row>
    <row r="815" spans="1:31" ht="12" customHeight="1" x14ac:dyDescent="0.25">
      <c r="A815" s="280"/>
      <c r="B815" s="280"/>
      <c r="C815" s="507"/>
      <c r="D815" s="507"/>
      <c r="E815" s="507"/>
      <c r="F815" s="507"/>
      <c r="G815" s="507"/>
      <c r="H815" s="280"/>
      <c r="I815" s="280"/>
      <c r="J815" s="280"/>
      <c r="K815" s="280"/>
      <c r="L815" s="280"/>
      <c r="M815" s="280"/>
      <c r="N815" s="280"/>
      <c r="O815" s="280"/>
      <c r="P815" s="280"/>
      <c r="Q815" s="280"/>
      <c r="R815" s="280"/>
      <c r="S815" s="280"/>
      <c r="T815" s="280"/>
      <c r="U815" s="280"/>
      <c r="V815" s="280"/>
      <c r="W815" s="280"/>
      <c r="X815" s="280"/>
      <c r="Y815" s="280"/>
      <c r="Z815" s="280"/>
      <c r="AA815" s="280"/>
      <c r="AB815" s="280"/>
      <c r="AC815" s="280"/>
      <c r="AD815" s="280"/>
      <c r="AE815" s="280"/>
    </row>
    <row r="816" spans="1:31" ht="12" customHeight="1" x14ac:dyDescent="0.25">
      <c r="A816" s="280"/>
      <c r="B816" s="280"/>
      <c r="C816" s="507"/>
      <c r="D816" s="507"/>
      <c r="E816" s="507"/>
      <c r="F816" s="507"/>
      <c r="G816" s="507"/>
      <c r="H816" s="280"/>
      <c r="I816" s="280"/>
      <c r="J816" s="280"/>
      <c r="K816" s="280"/>
      <c r="L816" s="280"/>
      <c r="M816" s="280"/>
      <c r="N816" s="280"/>
      <c r="O816" s="280"/>
      <c r="P816" s="280"/>
      <c r="Q816" s="280"/>
      <c r="R816" s="280"/>
      <c r="S816" s="280"/>
      <c r="T816" s="280"/>
      <c r="U816" s="280"/>
      <c r="V816" s="280"/>
      <c r="W816" s="280"/>
      <c r="X816" s="280"/>
      <c r="Y816" s="280"/>
      <c r="Z816" s="280"/>
      <c r="AA816" s="280"/>
      <c r="AB816" s="280"/>
      <c r="AC816" s="280"/>
      <c r="AD816" s="280"/>
      <c r="AE816" s="280"/>
    </row>
    <row r="817" spans="1:31" ht="12" customHeight="1" x14ac:dyDescent="0.25">
      <c r="A817" s="280"/>
      <c r="B817" s="280"/>
      <c r="C817" s="507"/>
      <c r="D817" s="507"/>
      <c r="E817" s="507"/>
      <c r="F817" s="507"/>
      <c r="G817" s="507"/>
      <c r="H817" s="280"/>
      <c r="I817" s="280"/>
      <c r="J817" s="280"/>
      <c r="K817" s="280"/>
      <c r="L817" s="280"/>
      <c r="M817" s="280"/>
      <c r="N817" s="280"/>
      <c r="O817" s="280"/>
      <c r="P817" s="280"/>
      <c r="Q817" s="280"/>
      <c r="R817" s="280"/>
      <c r="S817" s="280"/>
      <c r="T817" s="280"/>
      <c r="U817" s="280"/>
      <c r="V817" s="280"/>
      <c r="W817" s="280"/>
      <c r="X817" s="280"/>
      <c r="Y817" s="280"/>
      <c r="Z817" s="280"/>
      <c r="AA817" s="280"/>
      <c r="AB817" s="280"/>
      <c r="AC817" s="280"/>
      <c r="AD817" s="280"/>
      <c r="AE817" s="280"/>
    </row>
    <row r="818" spans="1:31" ht="12" customHeight="1" x14ac:dyDescent="0.25">
      <c r="A818" s="280"/>
      <c r="B818" s="280"/>
      <c r="C818" s="507"/>
      <c r="D818" s="507"/>
      <c r="E818" s="507"/>
      <c r="F818" s="507"/>
      <c r="G818" s="507"/>
      <c r="H818" s="280"/>
      <c r="I818" s="280"/>
      <c r="J818" s="280"/>
      <c r="K818" s="280"/>
      <c r="L818" s="280"/>
      <c r="M818" s="280"/>
      <c r="N818" s="280"/>
      <c r="O818" s="280"/>
      <c r="P818" s="280"/>
      <c r="Q818" s="280"/>
      <c r="R818" s="280"/>
      <c r="S818" s="280"/>
      <c r="T818" s="280"/>
      <c r="U818" s="280"/>
      <c r="V818" s="280"/>
      <c r="W818" s="280"/>
      <c r="X818" s="280"/>
      <c r="Y818" s="280"/>
      <c r="Z818" s="280"/>
      <c r="AA818" s="280"/>
      <c r="AB818" s="280"/>
      <c r="AC818" s="280"/>
      <c r="AD818" s="280"/>
      <c r="AE818" s="280"/>
    </row>
    <row r="819" spans="1:31" ht="12" customHeight="1" x14ac:dyDescent="0.25">
      <c r="A819" s="280"/>
      <c r="B819" s="280"/>
      <c r="C819" s="507"/>
      <c r="D819" s="507"/>
      <c r="E819" s="507"/>
      <c r="F819" s="507"/>
      <c r="G819" s="507"/>
      <c r="H819" s="280"/>
      <c r="I819" s="280"/>
      <c r="J819" s="280"/>
      <c r="K819" s="280"/>
      <c r="L819" s="280"/>
      <c r="M819" s="280"/>
      <c r="N819" s="280"/>
      <c r="O819" s="280"/>
      <c r="P819" s="280"/>
      <c r="Q819" s="280"/>
      <c r="R819" s="280"/>
      <c r="S819" s="280"/>
      <c r="T819" s="280"/>
      <c r="U819" s="280"/>
      <c r="V819" s="280"/>
      <c r="W819" s="280"/>
      <c r="X819" s="280"/>
      <c r="Y819" s="280"/>
      <c r="Z819" s="280"/>
      <c r="AA819" s="280"/>
      <c r="AB819" s="280"/>
      <c r="AC819" s="280"/>
      <c r="AD819" s="280"/>
      <c r="AE819" s="280"/>
    </row>
    <row r="820" spans="1:31" ht="12" customHeight="1" x14ac:dyDescent="0.25">
      <c r="A820" s="280"/>
      <c r="B820" s="280"/>
      <c r="C820" s="507"/>
      <c r="D820" s="507"/>
      <c r="E820" s="507"/>
      <c r="F820" s="507"/>
      <c r="G820" s="507"/>
      <c r="H820" s="280"/>
      <c r="I820" s="280"/>
      <c r="J820" s="280"/>
      <c r="K820" s="280"/>
      <c r="L820" s="280"/>
      <c r="M820" s="280"/>
      <c r="N820" s="280"/>
      <c r="O820" s="280"/>
      <c r="P820" s="280"/>
      <c r="Q820" s="280"/>
      <c r="R820" s="280"/>
      <c r="S820" s="280"/>
      <c r="T820" s="280"/>
      <c r="U820" s="280"/>
      <c r="V820" s="280"/>
      <c r="W820" s="280"/>
      <c r="X820" s="280"/>
      <c r="Y820" s="280"/>
      <c r="Z820" s="280"/>
      <c r="AA820" s="280"/>
      <c r="AB820" s="280"/>
      <c r="AC820" s="280"/>
      <c r="AD820" s="280"/>
      <c r="AE820" s="280"/>
    </row>
    <row r="821" spans="1:31" ht="12" customHeight="1" x14ac:dyDescent="0.25">
      <c r="A821" s="280"/>
      <c r="B821" s="280"/>
      <c r="C821" s="507"/>
      <c r="D821" s="507"/>
      <c r="E821" s="507"/>
      <c r="F821" s="507"/>
      <c r="G821" s="507"/>
      <c r="H821" s="280"/>
      <c r="I821" s="280"/>
      <c r="J821" s="280"/>
      <c r="K821" s="280"/>
      <c r="L821" s="280"/>
      <c r="M821" s="280"/>
      <c r="N821" s="280"/>
      <c r="O821" s="280"/>
      <c r="P821" s="280"/>
      <c r="Q821" s="280"/>
      <c r="R821" s="280"/>
      <c r="S821" s="280"/>
      <c r="T821" s="280"/>
      <c r="U821" s="280"/>
      <c r="V821" s="280"/>
      <c r="W821" s="280"/>
      <c r="X821" s="280"/>
      <c r="Y821" s="280"/>
      <c r="Z821" s="280"/>
      <c r="AA821" s="280"/>
      <c r="AB821" s="280"/>
      <c r="AC821" s="280"/>
      <c r="AD821" s="280"/>
      <c r="AE821" s="280"/>
    </row>
    <row r="822" spans="1:31" ht="12" customHeight="1" x14ac:dyDescent="0.25">
      <c r="A822" s="280"/>
      <c r="B822" s="280"/>
      <c r="C822" s="507"/>
      <c r="D822" s="507"/>
      <c r="E822" s="507"/>
      <c r="F822" s="507"/>
      <c r="G822" s="507"/>
      <c r="H822" s="280"/>
      <c r="I822" s="280"/>
      <c r="J822" s="280"/>
      <c r="K822" s="280"/>
      <c r="L822" s="280"/>
      <c r="M822" s="280"/>
      <c r="N822" s="280"/>
      <c r="O822" s="280"/>
      <c r="P822" s="280"/>
      <c r="Q822" s="280"/>
      <c r="R822" s="280"/>
      <c r="S822" s="280"/>
      <c r="T822" s="280"/>
      <c r="U822" s="280"/>
      <c r="V822" s="280"/>
      <c r="W822" s="280"/>
      <c r="X822" s="280"/>
      <c r="Y822" s="280"/>
      <c r="Z822" s="280"/>
      <c r="AA822" s="280"/>
      <c r="AB822" s="280"/>
      <c r="AC822" s="280"/>
      <c r="AD822" s="280"/>
      <c r="AE822" s="280"/>
    </row>
    <row r="823" spans="1:31" ht="12" customHeight="1" x14ac:dyDescent="0.25">
      <c r="A823" s="280"/>
      <c r="B823" s="280"/>
      <c r="C823" s="507"/>
      <c r="D823" s="507"/>
      <c r="E823" s="507"/>
      <c r="F823" s="507"/>
      <c r="G823" s="507"/>
      <c r="H823" s="280"/>
      <c r="I823" s="280"/>
      <c r="J823" s="280"/>
      <c r="K823" s="280"/>
      <c r="L823" s="280"/>
      <c r="M823" s="280"/>
      <c r="N823" s="280"/>
      <c r="O823" s="280"/>
      <c r="P823" s="280"/>
      <c r="Q823" s="280"/>
      <c r="R823" s="280"/>
      <c r="S823" s="280"/>
      <c r="T823" s="280"/>
      <c r="U823" s="280"/>
      <c r="V823" s="280"/>
      <c r="W823" s="280"/>
      <c r="X823" s="280"/>
      <c r="Y823" s="280"/>
      <c r="Z823" s="280"/>
      <c r="AA823" s="280"/>
      <c r="AB823" s="280"/>
      <c r="AC823" s="280"/>
      <c r="AD823" s="280"/>
      <c r="AE823" s="280"/>
    </row>
    <row r="824" spans="1:31" ht="12" customHeight="1" x14ac:dyDescent="0.25">
      <c r="A824" s="280"/>
      <c r="B824" s="280"/>
      <c r="C824" s="507"/>
      <c r="D824" s="507"/>
      <c r="E824" s="507"/>
      <c r="F824" s="507"/>
      <c r="G824" s="507"/>
      <c r="H824" s="280"/>
      <c r="I824" s="280"/>
      <c r="J824" s="280"/>
      <c r="K824" s="280"/>
      <c r="L824" s="280"/>
      <c r="M824" s="280"/>
      <c r="N824" s="280"/>
      <c r="O824" s="280"/>
      <c r="P824" s="280"/>
      <c r="Q824" s="280"/>
      <c r="R824" s="280"/>
      <c r="S824" s="280"/>
      <c r="T824" s="280"/>
      <c r="U824" s="280"/>
      <c r="V824" s="280"/>
      <c r="W824" s="280"/>
      <c r="X824" s="280"/>
      <c r="Y824" s="280"/>
      <c r="Z824" s="280"/>
      <c r="AA824" s="280"/>
      <c r="AB824" s="280"/>
      <c r="AC824" s="280"/>
      <c r="AD824" s="280"/>
      <c r="AE824" s="280"/>
    </row>
    <row r="825" spans="1:31" ht="12" customHeight="1" x14ac:dyDescent="0.25">
      <c r="A825" s="280"/>
      <c r="B825" s="280"/>
      <c r="C825" s="507"/>
      <c r="D825" s="507"/>
      <c r="E825" s="507"/>
      <c r="F825" s="507"/>
      <c r="G825" s="507"/>
      <c r="H825" s="280"/>
      <c r="I825" s="280"/>
      <c r="J825" s="280"/>
      <c r="K825" s="280"/>
      <c r="L825" s="280"/>
      <c r="M825" s="280"/>
      <c r="N825" s="280"/>
      <c r="O825" s="280"/>
      <c r="P825" s="280"/>
      <c r="Q825" s="280"/>
      <c r="R825" s="280"/>
      <c r="S825" s="280"/>
      <c r="T825" s="280"/>
      <c r="U825" s="280"/>
      <c r="V825" s="280"/>
      <c r="W825" s="280"/>
      <c r="X825" s="280"/>
      <c r="Y825" s="280"/>
      <c r="Z825" s="280"/>
      <c r="AA825" s="280"/>
      <c r="AB825" s="280"/>
      <c r="AC825" s="280"/>
      <c r="AD825" s="280"/>
      <c r="AE825" s="280"/>
    </row>
    <row r="826" spans="1:31" ht="12" customHeight="1" x14ac:dyDescent="0.25">
      <c r="A826" s="280"/>
      <c r="B826" s="280"/>
      <c r="C826" s="507"/>
      <c r="D826" s="507"/>
      <c r="E826" s="507"/>
      <c r="F826" s="507"/>
      <c r="G826" s="507"/>
      <c r="H826" s="280"/>
      <c r="I826" s="280"/>
      <c r="J826" s="280"/>
      <c r="K826" s="280"/>
      <c r="L826" s="280"/>
      <c r="M826" s="280"/>
      <c r="N826" s="280"/>
      <c r="O826" s="280"/>
      <c r="P826" s="280"/>
      <c r="Q826" s="280"/>
      <c r="R826" s="280"/>
      <c r="S826" s="280"/>
      <c r="T826" s="280"/>
      <c r="U826" s="280"/>
      <c r="V826" s="280"/>
      <c r="W826" s="280"/>
      <c r="X826" s="280"/>
      <c r="Y826" s="280"/>
      <c r="Z826" s="280"/>
      <c r="AA826" s="280"/>
      <c r="AB826" s="280"/>
      <c r="AC826" s="280"/>
      <c r="AD826" s="280"/>
      <c r="AE826" s="280"/>
    </row>
    <row r="827" spans="1:31" ht="12" customHeight="1" x14ac:dyDescent="0.25">
      <c r="A827" s="280"/>
      <c r="B827" s="280"/>
      <c r="C827" s="507"/>
      <c r="D827" s="507"/>
      <c r="E827" s="507"/>
      <c r="F827" s="507"/>
      <c r="G827" s="507"/>
      <c r="H827" s="280"/>
      <c r="I827" s="280"/>
      <c r="J827" s="280"/>
      <c r="K827" s="280"/>
      <c r="L827" s="280"/>
      <c r="M827" s="280"/>
      <c r="N827" s="280"/>
      <c r="O827" s="280"/>
      <c r="P827" s="280"/>
      <c r="Q827" s="280"/>
      <c r="R827" s="280"/>
      <c r="S827" s="280"/>
      <c r="T827" s="280"/>
      <c r="U827" s="280"/>
      <c r="V827" s="280"/>
      <c r="W827" s="280"/>
      <c r="X827" s="280"/>
      <c r="Y827" s="280"/>
      <c r="Z827" s="280"/>
      <c r="AA827" s="280"/>
      <c r="AB827" s="280"/>
      <c r="AC827" s="280"/>
      <c r="AD827" s="280"/>
      <c r="AE827" s="280"/>
    </row>
    <row r="828" spans="1:31" ht="12" customHeight="1" x14ac:dyDescent="0.25">
      <c r="A828" s="280"/>
      <c r="B828" s="280"/>
      <c r="C828" s="507"/>
      <c r="D828" s="507"/>
      <c r="E828" s="507"/>
      <c r="F828" s="507"/>
      <c r="G828" s="507"/>
      <c r="H828" s="280"/>
      <c r="I828" s="280"/>
      <c r="J828" s="280"/>
      <c r="K828" s="280"/>
      <c r="L828" s="280"/>
      <c r="M828" s="280"/>
      <c r="N828" s="280"/>
      <c r="O828" s="280"/>
      <c r="P828" s="280"/>
      <c r="Q828" s="280"/>
      <c r="R828" s="280"/>
      <c r="S828" s="280"/>
      <c r="T828" s="280"/>
      <c r="U828" s="280"/>
      <c r="V828" s="280"/>
      <c r="W828" s="280"/>
      <c r="X828" s="280"/>
      <c r="Y828" s="280"/>
      <c r="Z828" s="280"/>
      <c r="AA828" s="280"/>
      <c r="AB828" s="280"/>
      <c r="AC828" s="280"/>
      <c r="AD828" s="280"/>
      <c r="AE828" s="280"/>
    </row>
    <row r="829" spans="1:31" ht="12" customHeight="1" x14ac:dyDescent="0.25">
      <c r="A829" s="280"/>
      <c r="B829" s="280"/>
      <c r="C829" s="507"/>
      <c r="D829" s="507"/>
      <c r="E829" s="507"/>
      <c r="F829" s="507"/>
      <c r="G829" s="507"/>
      <c r="H829" s="280"/>
      <c r="I829" s="280"/>
      <c r="J829" s="280"/>
      <c r="K829" s="280"/>
      <c r="L829" s="280"/>
      <c r="M829" s="280"/>
      <c r="N829" s="280"/>
      <c r="O829" s="280"/>
      <c r="P829" s="280"/>
      <c r="Q829" s="280"/>
      <c r="R829" s="280"/>
      <c r="S829" s="280"/>
      <c r="T829" s="280"/>
      <c r="U829" s="280"/>
      <c r="V829" s="280"/>
      <c r="W829" s="280"/>
      <c r="X829" s="280"/>
      <c r="Y829" s="280"/>
      <c r="Z829" s="280"/>
      <c r="AA829" s="280"/>
      <c r="AB829" s="280"/>
      <c r="AC829" s="280"/>
      <c r="AD829" s="280"/>
      <c r="AE829" s="280"/>
    </row>
    <row r="830" spans="1:31" ht="12" customHeight="1" x14ac:dyDescent="0.25">
      <c r="A830" s="280"/>
      <c r="B830" s="280"/>
      <c r="C830" s="507"/>
      <c r="D830" s="507"/>
      <c r="E830" s="507"/>
      <c r="F830" s="507"/>
      <c r="G830" s="507"/>
      <c r="H830" s="280"/>
      <c r="I830" s="280"/>
      <c r="J830" s="280"/>
      <c r="K830" s="280"/>
      <c r="L830" s="280"/>
      <c r="M830" s="280"/>
      <c r="N830" s="280"/>
      <c r="O830" s="280"/>
      <c r="P830" s="280"/>
      <c r="Q830" s="280"/>
      <c r="R830" s="280"/>
      <c r="S830" s="280"/>
      <c r="T830" s="280"/>
      <c r="U830" s="280"/>
      <c r="V830" s="280"/>
      <c r="W830" s="280"/>
      <c r="X830" s="280"/>
      <c r="Y830" s="280"/>
      <c r="Z830" s="280"/>
      <c r="AA830" s="280"/>
      <c r="AB830" s="280"/>
      <c r="AC830" s="280"/>
      <c r="AD830" s="280"/>
      <c r="AE830" s="280"/>
    </row>
    <row r="831" spans="1:31" ht="12" customHeight="1" x14ac:dyDescent="0.25">
      <c r="A831" s="280"/>
      <c r="B831" s="280"/>
      <c r="C831" s="507"/>
      <c r="D831" s="507"/>
      <c r="E831" s="507"/>
      <c r="F831" s="507"/>
      <c r="G831" s="507"/>
      <c r="H831" s="280"/>
      <c r="I831" s="280"/>
      <c r="J831" s="280"/>
      <c r="K831" s="280"/>
      <c r="L831" s="280"/>
      <c r="M831" s="280"/>
      <c r="N831" s="280"/>
      <c r="O831" s="280"/>
      <c r="P831" s="280"/>
      <c r="Q831" s="280"/>
      <c r="R831" s="280"/>
      <c r="S831" s="280"/>
      <c r="T831" s="280"/>
      <c r="U831" s="280"/>
      <c r="V831" s="280"/>
      <c r="W831" s="280"/>
      <c r="X831" s="280"/>
      <c r="Y831" s="280"/>
      <c r="Z831" s="280"/>
      <c r="AA831" s="280"/>
      <c r="AB831" s="280"/>
      <c r="AC831" s="280"/>
      <c r="AD831" s="280"/>
      <c r="AE831" s="280"/>
    </row>
    <row r="832" spans="1:31" ht="12" customHeight="1" x14ac:dyDescent="0.25">
      <c r="A832" s="280"/>
      <c r="B832" s="280"/>
      <c r="C832" s="507"/>
      <c r="D832" s="507"/>
      <c r="E832" s="507"/>
      <c r="F832" s="507"/>
      <c r="G832" s="507"/>
      <c r="H832" s="280"/>
      <c r="I832" s="280"/>
      <c r="J832" s="280"/>
      <c r="K832" s="280"/>
      <c r="L832" s="280"/>
      <c r="M832" s="280"/>
      <c r="N832" s="280"/>
      <c r="O832" s="280"/>
      <c r="P832" s="280"/>
      <c r="Q832" s="280"/>
      <c r="R832" s="280"/>
      <c r="S832" s="280"/>
      <c r="T832" s="280"/>
      <c r="U832" s="280"/>
      <c r="V832" s="280"/>
      <c r="W832" s="280"/>
      <c r="X832" s="280"/>
      <c r="Y832" s="280"/>
      <c r="Z832" s="280"/>
      <c r="AA832" s="280"/>
      <c r="AB832" s="280"/>
      <c r="AC832" s="280"/>
      <c r="AD832" s="280"/>
      <c r="AE832" s="280"/>
    </row>
    <row r="833" spans="1:31" ht="12" customHeight="1" x14ac:dyDescent="0.25">
      <c r="A833" s="280"/>
      <c r="B833" s="280"/>
      <c r="C833" s="507"/>
      <c r="D833" s="507"/>
      <c r="E833" s="507"/>
      <c r="F833" s="507"/>
      <c r="G833" s="507"/>
      <c r="H833" s="280"/>
      <c r="I833" s="280"/>
      <c r="J833" s="280"/>
      <c r="K833" s="280"/>
      <c r="L833" s="280"/>
      <c r="M833" s="280"/>
      <c r="N833" s="280"/>
      <c r="O833" s="280"/>
      <c r="P833" s="280"/>
      <c r="Q833" s="280"/>
      <c r="R833" s="280"/>
      <c r="S833" s="280"/>
      <c r="T833" s="280"/>
      <c r="U833" s="280"/>
      <c r="V833" s="280"/>
      <c r="W833" s="280"/>
      <c r="X833" s="280"/>
      <c r="Y833" s="280"/>
      <c r="Z833" s="280"/>
      <c r="AA833" s="280"/>
      <c r="AB833" s="280"/>
      <c r="AC833" s="280"/>
      <c r="AD833" s="280"/>
      <c r="AE833" s="280"/>
    </row>
    <row r="834" spans="1:31" ht="12" customHeight="1" x14ac:dyDescent="0.25">
      <c r="A834" s="280"/>
      <c r="B834" s="280"/>
      <c r="C834" s="507"/>
      <c r="D834" s="507"/>
      <c r="E834" s="507"/>
      <c r="F834" s="507"/>
      <c r="G834" s="507"/>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row>
    <row r="835" spans="1:31" ht="12" customHeight="1" x14ac:dyDescent="0.25">
      <c r="A835" s="280"/>
      <c r="B835" s="280"/>
      <c r="C835" s="507"/>
      <c r="D835" s="507"/>
      <c r="E835" s="507"/>
      <c r="F835" s="507"/>
      <c r="G835" s="507"/>
      <c r="H835" s="280"/>
      <c r="I835" s="280"/>
      <c r="J835" s="280"/>
      <c r="K835" s="280"/>
      <c r="L835" s="280"/>
      <c r="M835" s="280"/>
      <c r="N835" s="280"/>
      <c r="O835" s="280"/>
      <c r="P835" s="280"/>
      <c r="Q835" s="280"/>
      <c r="R835" s="280"/>
      <c r="S835" s="280"/>
      <c r="T835" s="280"/>
      <c r="U835" s="280"/>
      <c r="V835" s="280"/>
      <c r="W835" s="280"/>
      <c r="X835" s="280"/>
      <c r="Y835" s="280"/>
      <c r="Z835" s="280"/>
      <c r="AA835" s="280"/>
      <c r="AB835" s="280"/>
      <c r="AC835" s="280"/>
      <c r="AD835" s="280"/>
      <c r="AE835" s="280"/>
    </row>
    <row r="836" spans="1:31" ht="12" customHeight="1" x14ac:dyDescent="0.25">
      <c r="A836" s="280"/>
      <c r="B836" s="280"/>
      <c r="C836" s="507"/>
      <c r="D836" s="507"/>
      <c r="E836" s="507"/>
      <c r="F836" s="507"/>
      <c r="G836" s="507"/>
      <c r="H836" s="280"/>
      <c r="I836" s="280"/>
      <c r="J836" s="280"/>
      <c r="K836" s="280"/>
      <c r="L836" s="280"/>
      <c r="M836" s="280"/>
      <c r="N836" s="280"/>
      <c r="O836" s="280"/>
      <c r="P836" s="280"/>
      <c r="Q836" s="280"/>
      <c r="R836" s="280"/>
      <c r="S836" s="280"/>
      <c r="T836" s="280"/>
      <c r="U836" s="280"/>
      <c r="V836" s="280"/>
      <c r="W836" s="280"/>
      <c r="X836" s="280"/>
      <c r="Y836" s="280"/>
      <c r="Z836" s="280"/>
      <c r="AA836" s="280"/>
      <c r="AB836" s="280"/>
      <c r="AC836" s="280"/>
      <c r="AD836" s="280"/>
      <c r="AE836" s="280"/>
    </row>
    <row r="837" spans="1:31" ht="12" customHeight="1" x14ac:dyDescent="0.25">
      <c r="A837" s="280"/>
      <c r="B837" s="280"/>
      <c r="C837" s="507"/>
      <c r="D837" s="507"/>
      <c r="E837" s="507"/>
      <c r="F837" s="507"/>
      <c r="G837" s="507"/>
      <c r="H837" s="280"/>
      <c r="I837" s="280"/>
      <c r="J837" s="280"/>
      <c r="K837" s="280"/>
      <c r="L837" s="280"/>
      <c r="M837" s="280"/>
      <c r="N837" s="280"/>
      <c r="O837" s="280"/>
      <c r="P837" s="280"/>
      <c r="Q837" s="280"/>
      <c r="R837" s="280"/>
      <c r="S837" s="280"/>
      <c r="T837" s="280"/>
      <c r="U837" s="280"/>
      <c r="V837" s="280"/>
      <c r="W837" s="280"/>
      <c r="X837" s="280"/>
      <c r="Y837" s="280"/>
      <c r="Z837" s="280"/>
      <c r="AA837" s="280"/>
      <c r="AB837" s="280"/>
      <c r="AC837" s="280"/>
      <c r="AD837" s="280"/>
      <c r="AE837" s="280"/>
    </row>
    <row r="838" spans="1:31" ht="12" customHeight="1" x14ac:dyDescent="0.25">
      <c r="A838" s="280"/>
      <c r="B838" s="280"/>
      <c r="C838" s="507"/>
      <c r="D838" s="507"/>
      <c r="E838" s="507"/>
      <c r="F838" s="507"/>
      <c r="G838" s="507"/>
      <c r="H838" s="280"/>
      <c r="I838" s="280"/>
      <c r="J838" s="280"/>
      <c r="K838" s="280"/>
      <c r="L838" s="280"/>
      <c r="M838" s="280"/>
      <c r="N838" s="280"/>
      <c r="O838" s="280"/>
      <c r="P838" s="280"/>
      <c r="Q838" s="280"/>
      <c r="R838" s="280"/>
      <c r="S838" s="280"/>
      <c r="T838" s="280"/>
      <c r="U838" s="280"/>
      <c r="V838" s="280"/>
      <c r="W838" s="280"/>
      <c r="X838" s="280"/>
      <c r="Y838" s="280"/>
      <c r="Z838" s="280"/>
      <c r="AA838" s="280"/>
      <c r="AB838" s="280"/>
      <c r="AC838" s="280"/>
      <c r="AD838" s="280"/>
      <c r="AE838" s="280"/>
    </row>
    <row r="839" spans="1:31" ht="12" customHeight="1" x14ac:dyDescent="0.25">
      <c r="A839" s="280"/>
      <c r="B839" s="280"/>
      <c r="C839" s="507"/>
      <c r="D839" s="507"/>
      <c r="E839" s="507"/>
      <c r="F839" s="507"/>
      <c r="G839" s="507"/>
      <c r="H839" s="280"/>
      <c r="I839" s="280"/>
      <c r="J839" s="280"/>
      <c r="K839" s="280"/>
      <c r="L839" s="280"/>
      <c r="M839" s="280"/>
      <c r="N839" s="280"/>
      <c r="O839" s="280"/>
      <c r="P839" s="280"/>
      <c r="Q839" s="280"/>
      <c r="R839" s="280"/>
      <c r="S839" s="280"/>
      <c r="T839" s="280"/>
      <c r="U839" s="280"/>
      <c r="V839" s="280"/>
      <c r="W839" s="280"/>
      <c r="X839" s="280"/>
      <c r="Y839" s="280"/>
      <c r="Z839" s="280"/>
      <c r="AA839" s="280"/>
      <c r="AB839" s="280"/>
      <c r="AC839" s="280"/>
      <c r="AD839" s="280"/>
      <c r="AE839" s="280"/>
    </row>
    <row r="840" spans="1:31" ht="12" customHeight="1" x14ac:dyDescent="0.25">
      <c r="A840" s="280"/>
      <c r="B840" s="280"/>
      <c r="C840" s="507"/>
      <c r="D840" s="507"/>
      <c r="E840" s="507"/>
      <c r="F840" s="507"/>
      <c r="G840" s="507"/>
      <c r="H840" s="280"/>
      <c r="I840" s="280"/>
      <c r="J840" s="280"/>
      <c r="K840" s="280"/>
      <c r="L840" s="280"/>
      <c r="M840" s="280"/>
      <c r="N840" s="280"/>
      <c r="O840" s="280"/>
      <c r="P840" s="280"/>
      <c r="Q840" s="280"/>
      <c r="R840" s="280"/>
      <c r="S840" s="280"/>
      <c r="T840" s="280"/>
      <c r="U840" s="280"/>
      <c r="V840" s="280"/>
      <c r="W840" s="280"/>
      <c r="X840" s="280"/>
      <c r="Y840" s="280"/>
      <c r="Z840" s="280"/>
      <c r="AA840" s="280"/>
      <c r="AB840" s="280"/>
      <c r="AC840" s="280"/>
      <c r="AD840" s="280"/>
      <c r="AE840" s="280"/>
    </row>
    <row r="841" spans="1:31" ht="12" customHeight="1" x14ac:dyDescent="0.25">
      <c r="A841" s="280"/>
      <c r="B841" s="280"/>
      <c r="C841" s="507"/>
      <c r="D841" s="507"/>
      <c r="E841" s="507"/>
      <c r="F841" s="507"/>
      <c r="G841" s="507"/>
      <c r="H841" s="280"/>
      <c r="I841" s="280"/>
      <c r="J841" s="280"/>
      <c r="K841" s="280"/>
      <c r="L841" s="280"/>
      <c r="M841" s="280"/>
      <c r="N841" s="280"/>
      <c r="O841" s="280"/>
      <c r="P841" s="280"/>
      <c r="Q841" s="280"/>
      <c r="R841" s="280"/>
      <c r="S841" s="280"/>
      <c r="T841" s="280"/>
      <c r="U841" s="280"/>
      <c r="V841" s="280"/>
      <c r="W841" s="280"/>
      <c r="X841" s="280"/>
      <c r="Y841" s="280"/>
      <c r="Z841" s="280"/>
      <c r="AA841" s="280"/>
      <c r="AB841" s="280"/>
      <c r="AC841" s="280"/>
      <c r="AD841" s="280"/>
      <c r="AE841" s="280"/>
    </row>
    <row r="842" spans="1:31" ht="12" customHeight="1" x14ac:dyDescent="0.25">
      <c r="A842" s="280"/>
      <c r="B842" s="280"/>
      <c r="C842" s="507"/>
      <c r="D842" s="507"/>
      <c r="E842" s="507"/>
      <c r="F842" s="507"/>
      <c r="G842" s="507"/>
      <c r="H842" s="280"/>
      <c r="I842" s="280"/>
      <c r="J842" s="280"/>
      <c r="K842" s="280"/>
      <c r="L842" s="280"/>
      <c r="M842" s="280"/>
      <c r="N842" s="280"/>
      <c r="O842" s="280"/>
      <c r="P842" s="280"/>
      <c r="Q842" s="280"/>
      <c r="R842" s="280"/>
      <c r="S842" s="280"/>
      <c r="T842" s="280"/>
      <c r="U842" s="280"/>
      <c r="V842" s="280"/>
      <c r="W842" s="280"/>
      <c r="X842" s="280"/>
      <c r="Y842" s="280"/>
      <c r="Z842" s="280"/>
      <c r="AA842" s="280"/>
      <c r="AB842" s="280"/>
      <c r="AC842" s="280"/>
      <c r="AD842" s="280"/>
      <c r="AE842" s="280"/>
    </row>
    <row r="843" spans="1:31" ht="12" customHeight="1" x14ac:dyDescent="0.25">
      <c r="A843" s="280"/>
      <c r="B843" s="280"/>
      <c r="C843" s="507"/>
      <c r="D843" s="507"/>
      <c r="E843" s="507"/>
      <c r="F843" s="507"/>
      <c r="G843" s="507"/>
      <c r="H843" s="280"/>
      <c r="I843" s="280"/>
      <c r="J843" s="280"/>
      <c r="K843" s="280"/>
      <c r="L843" s="280"/>
      <c r="M843" s="280"/>
      <c r="N843" s="280"/>
      <c r="O843" s="280"/>
      <c r="P843" s="280"/>
      <c r="Q843" s="280"/>
      <c r="R843" s="280"/>
      <c r="S843" s="280"/>
      <c r="T843" s="280"/>
      <c r="U843" s="280"/>
      <c r="V843" s="280"/>
      <c r="W843" s="280"/>
      <c r="X843" s="280"/>
      <c r="Y843" s="280"/>
      <c r="Z843" s="280"/>
      <c r="AA843" s="280"/>
      <c r="AB843" s="280"/>
      <c r="AC843" s="280"/>
      <c r="AD843" s="280"/>
      <c r="AE843" s="280"/>
    </row>
    <row r="844" spans="1:31" ht="12" customHeight="1" x14ac:dyDescent="0.25">
      <c r="A844" s="280"/>
      <c r="B844" s="280"/>
      <c r="C844" s="507"/>
      <c r="D844" s="507"/>
      <c r="E844" s="507"/>
      <c r="F844" s="507"/>
      <c r="G844" s="507"/>
      <c r="H844" s="280"/>
      <c r="I844" s="280"/>
      <c r="J844" s="280"/>
      <c r="K844" s="280"/>
      <c r="L844" s="280"/>
      <c r="M844" s="280"/>
      <c r="N844" s="280"/>
      <c r="O844" s="280"/>
      <c r="P844" s="280"/>
      <c r="Q844" s="280"/>
      <c r="R844" s="280"/>
      <c r="S844" s="280"/>
      <c r="T844" s="280"/>
      <c r="U844" s="280"/>
      <c r="V844" s="280"/>
      <c r="W844" s="280"/>
      <c r="X844" s="280"/>
      <c r="Y844" s="280"/>
      <c r="Z844" s="280"/>
      <c r="AA844" s="280"/>
      <c r="AB844" s="280"/>
      <c r="AC844" s="280"/>
      <c r="AD844" s="280"/>
      <c r="AE844" s="280"/>
    </row>
    <row r="845" spans="1:31" ht="12" customHeight="1" x14ac:dyDescent="0.25">
      <c r="A845" s="280"/>
      <c r="B845" s="280"/>
      <c r="C845" s="507"/>
      <c r="D845" s="507"/>
      <c r="E845" s="507"/>
      <c r="F845" s="507"/>
      <c r="G845" s="507"/>
      <c r="H845" s="280"/>
      <c r="I845" s="280"/>
      <c r="J845" s="280"/>
      <c r="K845" s="280"/>
      <c r="L845" s="280"/>
      <c r="M845" s="280"/>
      <c r="N845" s="280"/>
      <c r="O845" s="280"/>
      <c r="P845" s="280"/>
      <c r="Q845" s="280"/>
      <c r="R845" s="280"/>
      <c r="S845" s="280"/>
      <c r="T845" s="280"/>
      <c r="U845" s="280"/>
      <c r="V845" s="280"/>
      <c r="W845" s="280"/>
      <c r="X845" s="280"/>
      <c r="Y845" s="280"/>
      <c r="Z845" s="280"/>
      <c r="AA845" s="280"/>
      <c r="AB845" s="280"/>
      <c r="AC845" s="280"/>
      <c r="AD845" s="280"/>
      <c r="AE845" s="280"/>
    </row>
    <row r="846" spans="1:31" ht="12" customHeight="1" x14ac:dyDescent="0.25">
      <c r="A846" s="280"/>
      <c r="B846" s="280"/>
      <c r="C846" s="507"/>
      <c r="D846" s="507"/>
      <c r="E846" s="507"/>
      <c r="F846" s="507"/>
      <c r="G846" s="507"/>
      <c r="H846" s="280"/>
      <c r="I846" s="280"/>
      <c r="J846" s="280"/>
      <c r="K846" s="280"/>
      <c r="L846" s="280"/>
      <c r="M846" s="280"/>
      <c r="N846" s="280"/>
      <c r="O846" s="280"/>
      <c r="P846" s="280"/>
      <c r="Q846" s="280"/>
      <c r="R846" s="280"/>
      <c r="S846" s="280"/>
      <c r="T846" s="280"/>
      <c r="U846" s="280"/>
      <c r="V846" s="280"/>
      <c r="W846" s="280"/>
      <c r="X846" s="280"/>
      <c r="Y846" s="280"/>
      <c r="Z846" s="280"/>
      <c r="AA846" s="280"/>
      <c r="AB846" s="280"/>
      <c r="AC846" s="280"/>
      <c r="AD846" s="280"/>
      <c r="AE846" s="280"/>
    </row>
    <row r="847" spans="1:31" ht="12" customHeight="1" x14ac:dyDescent="0.25">
      <c r="A847" s="280"/>
      <c r="B847" s="280"/>
      <c r="C847" s="507"/>
      <c r="D847" s="507"/>
      <c r="E847" s="507"/>
      <c r="F847" s="507"/>
      <c r="G847" s="507"/>
      <c r="H847" s="280"/>
      <c r="I847" s="280"/>
      <c r="J847" s="280"/>
      <c r="K847" s="280"/>
      <c r="L847" s="280"/>
      <c r="M847" s="280"/>
      <c r="N847" s="280"/>
      <c r="O847" s="280"/>
      <c r="P847" s="280"/>
      <c r="Q847" s="280"/>
      <c r="R847" s="280"/>
      <c r="S847" s="280"/>
      <c r="T847" s="280"/>
      <c r="U847" s="280"/>
      <c r="V847" s="280"/>
      <c r="W847" s="280"/>
      <c r="X847" s="280"/>
      <c r="Y847" s="280"/>
      <c r="Z847" s="280"/>
      <c r="AA847" s="280"/>
      <c r="AB847" s="280"/>
      <c r="AC847" s="280"/>
      <c r="AD847" s="280"/>
      <c r="AE847" s="280"/>
    </row>
    <row r="848" spans="1:31" ht="12" customHeight="1" x14ac:dyDescent="0.25">
      <c r="A848" s="280"/>
      <c r="B848" s="280"/>
      <c r="C848" s="507"/>
      <c r="D848" s="507"/>
      <c r="E848" s="507"/>
      <c r="F848" s="507"/>
      <c r="G848" s="507"/>
      <c r="H848" s="280"/>
      <c r="I848" s="280"/>
      <c r="J848" s="280"/>
      <c r="K848" s="280"/>
      <c r="L848" s="280"/>
      <c r="M848" s="280"/>
      <c r="N848" s="280"/>
      <c r="O848" s="280"/>
      <c r="P848" s="280"/>
      <c r="Q848" s="280"/>
      <c r="R848" s="280"/>
      <c r="S848" s="280"/>
      <c r="T848" s="280"/>
      <c r="U848" s="280"/>
      <c r="V848" s="280"/>
      <c r="W848" s="280"/>
      <c r="X848" s="280"/>
      <c r="Y848" s="280"/>
      <c r="Z848" s="280"/>
      <c r="AA848" s="280"/>
      <c r="AB848" s="280"/>
      <c r="AC848" s="280"/>
      <c r="AD848" s="280"/>
      <c r="AE848" s="280"/>
    </row>
    <row r="849" spans="1:31" ht="12" customHeight="1" x14ac:dyDescent="0.25">
      <c r="A849" s="280"/>
      <c r="B849" s="280"/>
      <c r="C849" s="507"/>
      <c r="D849" s="507"/>
      <c r="E849" s="507"/>
      <c r="F849" s="507"/>
      <c r="G849" s="507"/>
      <c r="H849" s="280"/>
      <c r="I849" s="280"/>
      <c r="J849" s="280"/>
      <c r="K849" s="280"/>
      <c r="L849" s="280"/>
      <c r="M849" s="280"/>
      <c r="N849" s="280"/>
      <c r="O849" s="280"/>
      <c r="P849" s="280"/>
      <c r="Q849" s="280"/>
      <c r="R849" s="280"/>
      <c r="S849" s="280"/>
      <c r="T849" s="280"/>
      <c r="U849" s="280"/>
      <c r="V849" s="280"/>
      <c r="W849" s="280"/>
      <c r="X849" s="280"/>
      <c r="Y849" s="280"/>
      <c r="Z849" s="280"/>
      <c r="AA849" s="280"/>
      <c r="AB849" s="280"/>
      <c r="AC849" s="280"/>
      <c r="AD849" s="280"/>
      <c r="AE849" s="280"/>
    </row>
    <row r="850" spans="1:31" ht="12" customHeight="1" x14ac:dyDescent="0.25">
      <c r="A850" s="280"/>
      <c r="B850" s="280"/>
      <c r="C850" s="507"/>
      <c r="D850" s="507"/>
      <c r="E850" s="507"/>
      <c r="F850" s="507"/>
      <c r="G850" s="507"/>
      <c r="H850" s="280"/>
      <c r="I850" s="280"/>
      <c r="J850" s="280"/>
      <c r="K850" s="280"/>
      <c r="L850" s="280"/>
      <c r="M850" s="280"/>
      <c r="N850" s="280"/>
      <c r="O850" s="280"/>
      <c r="P850" s="280"/>
      <c r="Q850" s="280"/>
      <c r="R850" s="280"/>
      <c r="S850" s="280"/>
      <c r="T850" s="280"/>
      <c r="U850" s="280"/>
      <c r="V850" s="280"/>
      <c r="W850" s="280"/>
      <c r="X850" s="280"/>
      <c r="Y850" s="280"/>
      <c r="Z850" s="280"/>
      <c r="AA850" s="280"/>
      <c r="AB850" s="280"/>
      <c r="AC850" s="280"/>
      <c r="AD850" s="280"/>
      <c r="AE850" s="280"/>
    </row>
    <row r="851" spans="1:31" ht="12" customHeight="1" x14ac:dyDescent="0.25">
      <c r="A851" s="280"/>
      <c r="B851" s="280"/>
      <c r="C851" s="507"/>
      <c r="D851" s="507"/>
      <c r="E851" s="507"/>
      <c r="F851" s="507"/>
      <c r="G851" s="507"/>
      <c r="H851" s="280"/>
      <c r="I851" s="280"/>
      <c r="J851" s="280"/>
      <c r="K851" s="280"/>
      <c r="L851" s="280"/>
      <c r="M851" s="280"/>
      <c r="N851" s="280"/>
      <c r="O851" s="280"/>
      <c r="P851" s="280"/>
      <c r="Q851" s="280"/>
      <c r="R851" s="280"/>
      <c r="S851" s="280"/>
      <c r="T851" s="280"/>
      <c r="U851" s="280"/>
      <c r="V851" s="280"/>
      <c r="W851" s="280"/>
      <c r="X851" s="280"/>
      <c r="Y851" s="280"/>
      <c r="Z851" s="280"/>
      <c r="AA851" s="280"/>
      <c r="AB851" s="280"/>
      <c r="AC851" s="280"/>
      <c r="AD851" s="280"/>
      <c r="AE851" s="280"/>
    </row>
    <row r="852" spans="1:31" ht="12" customHeight="1" x14ac:dyDescent="0.25">
      <c r="A852" s="280"/>
      <c r="B852" s="280"/>
      <c r="C852" s="507"/>
      <c r="D852" s="507"/>
      <c r="E852" s="507"/>
      <c r="F852" s="507"/>
      <c r="G852" s="507"/>
      <c r="H852" s="280"/>
      <c r="I852" s="280"/>
      <c r="J852" s="280"/>
      <c r="K852" s="280"/>
      <c r="L852" s="280"/>
      <c r="M852" s="280"/>
      <c r="N852" s="280"/>
      <c r="O852" s="280"/>
      <c r="P852" s="280"/>
      <c r="Q852" s="280"/>
      <c r="R852" s="280"/>
      <c r="S852" s="280"/>
      <c r="T852" s="280"/>
      <c r="U852" s="280"/>
      <c r="V852" s="280"/>
      <c r="W852" s="280"/>
      <c r="X852" s="280"/>
      <c r="Y852" s="280"/>
      <c r="Z852" s="280"/>
      <c r="AA852" s="280"/>
      <c r="AB852" s="280"/>
      <c r="AC852" s="280"/>
      <c r="AD852" s="280"/>
      <c r="AE852" s="280"/>
    </row>
    <row r="853" spans="1:31" ht="12" customHeight="1" x14ac:dyDescent="0.25">
      <c r="A853" s="280"/>
      <c r="B853" s="280"/>
      <c r="C853" s="507"/>
      <c r="D853" s="507"/>
      <c r="E853" s="507"/>
      <c r="F853" s="507"/>
      <c r="G853" s="507"/>
      <c r="H853" s="280"/>
      <c r="I853" s="280"/>
      <c r="J853" s="280"/>
      <c r="K853" s="280"/>
      <c r="L853" s="280"/>
      <c r="M853" s="280"/>
      <c r="N853" s="280"/>
      <c r="O853" s="280"/>
      <c r="P853" s="280"/>
      <c r="Q853" s="280"/>
      <c r="R853" s="280"/>
      <c r="S853" s="280"/>
      <c r="T853" s="280"/>
      <c r="U853" s="280"/>
      <c r="V853" s="280"/>
      <c r="W853" s="280"/>
      <c r="X853" s="280"/>
      <c r="Y853" s="280"/>
      <c r="Z853" s="280"/>
      <c r="AA853" s="280"/>
      <c r="AB853" s="280"/>
      <c r="AC853" s="280"/>
      <c r="AD853" s="280"/>
      <c r="AE853" s="280"/>
    </row>
    <row r="854" spans="1:31" ht="12" customHeight="1" x14ac:dyDescent="0.25">
      <c r="A854" s="280"/>
      <c r="B854" s="280"/>
      <c r="C854" s="507"/>
      <c r="D854" s="507"/>
      <c r="E854" s="507"/>
      <c r="F854" s="507"/>
      <c r="G854" s="507"/>
      <c r="H854" s="280"/>
      <c r="I854" s="280"/>
      <c r="J854" s="280"/>
      <c r="K854" s="280"/>
      <c r="L854" s="280"/>
      <c r="M854" s="280"/>
      <c r="N854" s="280"/>
      <c r="O854" s="280"/>
      <c r="P854" s="280"/>
      <c r="Q854" s="280"/>
      <c r="R854" s="280"/>
      <c r="S854" s="280"/>
      <c r="T854" s="280"/>
      <c r="U854" s="280"/>
      <c r="V854" s="280"/>
      <c r="W854" s="280"/>
      <c r="X854" s="280"/>
      <c r="Y854" s="280"/>
      <c r="Z854" s="280"/>
      <c r="AA854" s="280"/>
      <c r="AB854" s="280"/>
      <c r="AC854" s="280"/>
      <c r="AD854" s="280"/>
      <c r="AE854" s="280"/>
    </row>
    <row r="855" spans="1:31" ht="12" customHeight="1" x14ac:dyDescent="0.25">
      <c r="A855" s="280"/>
      <c r="B855" s="280"/>
      <c r="C855" s="507"/>
      <c r="D855" s="507"/>
      <c r="E855" s="507"/>
      <c r="F855" s="507"/>
      <c r="G855" s="507"/>
      <c r="H855" s="280"/>
      <c r="I855" s="280"/>
      <c r="J855" s="280"/>
      <c r="K855" s="280"/>
      <c r="L855" s="280"/>
      <c r="M855" s="280"/>
      <c r="N855" s="280"/>
      <c r="O855" s="280"/>
      <c r="P855" s="280"/>
      <c r="Q855" s="280"/>
      <c r="R855" s="280"/>
      <c r="S855" s="280"/>
      <c r="T855" s="280"/>
      <c r="U855" s="280"/>
      <c r="V855" s="280"/>
      <c r="W855" s="280"/>
      <c r="X855" s="280"/>
      <c r="Y855" s="280"/>
      <c r="Z855" s="280"/>
      <c r="AA855" s="280"/>
      <c r="AB855" s="280"/>
      <c r="AC855" s="280"/>
      <c r="AD855" s="280"/>
      <c r="AE855" s="280"/>
    </row>
    <row r="856" spans="1:31" ht="12" customHeight="1" x14ac:dyDescent="0.25">
      <c r="A856" s="280"/>
      <c r="B856" s="280"/>
      <c r="C856" s="507"/>
      <c r="D856" s="507"/>
      <c r="E856" s="507"/>
      <c r="F856" s="507"/>
      <c r="G856" s="507"/>
      <c r="H856" s="280"/>
      <c r="I856" s="280"/>
      <c r="J856" s="280"/>
      <c r="K856" s="280"/>
      <c r="L856" s="280"/>
      <c r="M856" s="280"/>
      <c r="N856" s="280"/>
      <c r="O856" s="280"/>
      <c r="P856" s="280"/>
      <c r="Q856" s="280"/>
      <c r="R856" s="280"/>
      <c r="S856" s="280"/>
      <c r="T856" s="280"/>
      <c r="U856" s="280"/>
      <c r="V856" s="280"/>
      <c r="W856" s="280"/>
      <c r="X856" s="280"/>
      <c r="Y856" s="280"/>
      <c r="Z856" s="280"/>
      <c r="AA856" s="280"/>
      <c r="AB856" s="280"/>
      <c r="AC856" s="280"/>
      <c r="AD856" s="280"/>
      <c r="AE856" s="280"/>
    </row>
    <row r="857" spans="1:31" ht="12" customHeight="1" x14ac:dyDescent="0.25">
      <c r="A857" s="280"/>
      <c r="B857" s="280"/>
      <c r="C857" s="507"/>
      <c r="D857" s="507"/>
      <c r="E857" s="507"/>
      <c r="F857" s="507"/>
      <c r="G857" s="507"/>
      <c r="H857" s="280"/>
      <c r="I857" s="280"/>
      <c r="J857" s="280"/>
      <c r="K857" s="280"/>
      <c r="L857" s="280"/>
      <c r="M857" s="280"/>
      <c r="N857" s="280"/>
      <c r="O857" s="280"/>
      <c r="P857" s="280"/>
      <c r="Q857" s="280"/>
      <c r="R857" s="280"/>
      <c r="S857" s="280"/>
      <c r="T857" s="280"/>
      <c r="U857" s="280"/>
      <c r="V857" s="280"/>
      <c r="W857" s="280"/>
      <c r="X857" s="280"/>
      <c r="Y857" s="280"/>
      <c r="Z857" s="280"/>
      <c r="AA857" s="280"/>
      <c r="AB857" s="280"/>
      <c r="AC857" s="280"/>
      <c r="AD857" s="280"/>
      <c r="AE857" s="280"/>
    </row>
    <row r="858" spans="1:31" ht="12" customHeight="1" x14ac:dyDescent="0.25">
      <c r="A858" s="280"/>
      <c r="B858" s="280"/>
      <c r="C858" s="507"/>
      <c r="D858" s="507"/>
      <c r="E858" s="507"/>
      <c r="F858" s="507"/>
      <c r="G858" s="507"/>
      <c r="H858" s="280"/>
      <c r="I858" s="280"/>
      <c r="J858" s="280"/>
      <c r="K858" s="280"/>
      <c r="L858" s="280"/>
      <c r="M858" s="280"/>
      <c r="N858" s="280"/>
      <c r="O858" s="280"/>
      <c r="P858" s="280"/>
      <c r="Q858" s="280"/>
      <c r="R858" s="280"/>
      <c r="S858" s="280"/>
      <c r="T858" s="280"/>
      <c r="U858" s="280"/>
      <c r="V858" s="280"/>
      <c r="W858" s="280"/>
      <c r="X858" s="280"/>
      <c r="Y858" s="280"/>
      <c r="Z858" s="280"/>
      <c r="AA858" s="280"/>
      <c r="AB858" s="280"/>
      <c r="AC858" s="280"/>
      <c r="AD858" s="280"/>
      <c r="AE858" s="280"/>
    </row>
    <row r="859" spans="1:31" ht="12" customHeight="1" x14ac:dyDescent="0.25">
      <c r="A859" s="280"/>
      <c r="B859" s="280"/>
      <c r="C859" s="507"/>
      <c r="D859" s="507"/>
      <c r="E859" s="507"/>
      <c r="F859" s="507"/>
      <c r="G859" s="507"/>
      <c r="H859" s="280"/>
      <c r="I859" s="280"/>
      <c r="J859" s="280"/>
      <c r="K859" s="280"/>
      <c r="L859" s="280"/>
      <c r="M859" s="280"/>
      <c r="N859" s="280"/>
      <c r="O859" s="280"/>
      <c r="P859" s="280"/>
      <c r="Q859" s="280"/>
      <c r="R859" s="280"/>
      <c r="S859" s="280"/>
      <c r="T859" s="280"/>
      <c r="U859" s="280"/>
      <c r="V859" s="280"/>
      <c r="W859" s="280"/>
      <c r="X859" s="280"/>
      <c r="Y859" s="280"/>
      <c r="Z859" s="280"/>
      <c r="AA859" s="280"/>
      <c r="AB859" s="280"/>
      <c r="AC859" s="280"/>
      <c r="AD859" s="280"/>
      <c r="AE859" s="280"/>
    </row>
    <row r="860" spans="1:31" ht="12" customHeight="1" x14ac:dyDescent="0.25">
      <c r="A860" s="280"/>
      <c r="B860" s="280"/>
      <c r="C860" s="507"/>
      <c r="D860" s="507"/>
      <c r="E860" s="507"/>
      <c r="F860" s="507"/>
      <c r="G860" s="507"/>
      <c r="H860" s="280"/>
      <c r="I860" s="280"/>
      <c r="J860" s="280"/>
      <c r="K860" s="280"/>
      <c r="L860" s="280"/>
      <c r="M860" s="280"/>
      <c r="N860" s="280"/>
      <c r="O860" s="280"/>
      <c r="P860" s="280"/>
      <c r="Q860" s="280"/>
      <c r="R860" s="280"/>
      <c r="S860" s="280"/>
      <c r="T860" s="280"/>
      <c r="U860" s="280"/>
      <c r="V860" s="280"/>
      <c r="W860" s="280"/>
      <c r="X860" s="280"/>
      <c r="Y860" s="280"/>
      <c r="Z860" s="280"/>
      <c r="AA860" s="280"/>
      <c r="AB860" s="280"/>
      <c r="AC860" s="280"/>
      <c r="AD860" s="280"/>
      <c r="AE860" s="280"/>
    </row>
    <row r="861" spans="1:31" ht="12" customHeight="1" x14ac:dyDescent="0.25">
      <c r="A861" s="280"/>
      <c r="B861" s="280"/>
      <c r="C861" s="507"/>
      <c r="D861" s="507"/>
      <c r="E861" s="507"/>
      <c r="F861" s="507"/>
      <c r="G861" s="507"/>
      <c r="H861" s="280"/>
      <c r="I861" s="280"/>
      <c r="J861" s="280"/>
      <c r="K861" s="280"/>
      <c r="L861" s="280"/>
      <c r="M861" s="280"/>
      <c r="N861" s="280"/>
      <c r="O861" s="280"/>
      <c r="P861" s="280"/>
      <c r="Q861" s="280"/>
      <c r="R861" s="280"/>
      <c r="S861" s="280"/>
      <c r="T861" s="280"/>
      <c r="U861" s="280"/>
      <c r="V861" s="280"/>
      <c r="W861" s="280"/>
      <c r="X861" s="280"/>
      <c r="Y861" s="280"/>
      <c r="Z861" s="280"/>
      <c r="AA861" s="280"/>
      <c r="AB861" s="280"/>
      <c r="AC861" s="280"/>
      <c r="AD861" s="280"/>
      <c r="AE861" s="280"/>
    </row>
    <row r="862" spans="1:31" ht="12" customHeight="1" x14ac:dyDescent="0.25">
      <c r="A862" s="280"/>
      <c r="B862" s="280"/>
      <c r="C862" s="507"/>
      <c r="D862" s="507"/>
      <c r="E862" s="507"/>
      <c r="F862" s="507"/>
      <c r="G862" s="507"/>
      <c r="H862" s="280"/>
      <c r="I862" s="280"/>
      <c r="J862" s="280"/>
      <c r="K862" s="280"/>
      <c r="L862" s="280"/>
      <c r="M862" s="280"/>
      <c r="N862" s="280"/>
      <c r="O862" s="280"/>
      <c r="P862" s="280"/>
      <c r="Q862" s="280"/>
      <c r="R862" s="280"/>
      <c r="S862" s="280"/>
      <c r="T862" s="280"/>
      <c r="U862" s="280"/>
      <c r="V862" s="280"/>
      <c r="W862" s="280"/>
      <c r="X862" s="280"/>
      <c r="Y862" s="280"/>
      <c r="Z862" s="280"/>
      <c r="AA862" s="280"/>
      <c r="AB862" s="280"/>
      <c r="AC862" s="280"/>
      <c r="AD862" s="280"/>
      <c r="AE862" s="280"/>
    </row>
    <row r="863" spans="1:31" ht="12" customHeight="1" x14ac:dyDescent="0.25">
      <c r="A863" s="280"/>
      <c r="B863" s="280"/>
      <c r="C863" s="507"/>
      <c r="D863" s="507"/>
      <c r="E863" s="507"/>
      <c r="F863" s="507"/>
      <c r="G863" s="507"/>
      <c r="H863" s="280"/>
      <c r="I863" s="280"/>
      <c r="J863" s="280"/>
      <c r="K863" s="280"/>
      <c r="L863" s="280"/>
      <c r="M863" s="280"/>
      <c r="N863" s="280"/>
      <c r="O863" s="280"/>
      <c r="P863" s="280"/>
      <c r="Q863" s="280"/>
      <c r="R863" s="280"/>
      <c r="S863" s="280"/>
      <c r="T863" s="280"/>
      <c r="U863" s="280"/>
      <c r="V863" s="280"/>
      <c r="W863" s="280"/>
      <c r="X863" s="280"/>
      <c r="Y863" s="280"/>
      <c r="Z863" s="280"/>
      <c r="AA863" s="280"/>
      <c r="AB863" s="280"/>
      <c r="AC863" s="280"/>
      <c r="AD863" s="280"/>
      <c r="AE863" s="280"/>
    </row>
    <row r="864" spans="1:31" ht="12" customHeight="1" x14ac:dyDescent="0.25">
      <c r="A864" s="280"/>
      <c r="B864" s="280"/>
      <c r="C864" s="507"/>
      <c r="D864" s="507"/>
      <c r="E864" s="507"/>
      <c r="F864" s="507"/>
      <c r="G864" s="507"/>
      <c r="H864" s="280"/>
      <c r="I864" s="280"/>
      <c r="J864" s="280"/>
      <c r="K864" s="280"/>
      <c r="L864" s="280"/>
      <c r="M864" s="280"/>
      <c r="N864" s="280"/>
      <c r="O864" s="280"/>
      <c r="P864" s="280"/>
      <c r="Q864" s="280"/>
      <c r="R864" s="280"/>
      <c r="S864" s="280"/>
      <c r="T864" s="280"/>
      <c r="U864" s="280"/>
      <c r="V864" s="280"/>
      <c r="W864" s="280"/>
      <c r="X864" s="280"/>
      <c r="Y864" s="280"/>
      <c r="Z864" s="280"/>
      <c r="AA864" s="280"/>
      <c r="AB864" s="280"/>
      <c r="AC864" s="280"/>
      <c r="AD864" s="280"/>
      <c r="AE864" s="280"/>
    </row>
    <row r="865" spans="1:31" ht="12" customHeight="1" x14ac:dyDescent="0.25">
      <c r="A865" s="280"/>
      <c r="B865" s="280"/>
      <c r="C865" s="507"/>
      <c r="D865" s="507"/>
      <c r="E865" s="507"/>
      <c r="F865" s="507"/>
      <c r="G865" s="507"/>
      <c r="H865" s="280"/>
      <c r="I865" s="280"/>
      <c r="J865" s="280"/>
      <c r="K865" s="280"/>
      <c r="L865" s="280"/>
      <c r="M865" s="280"/>
      <c r="N865" s="280"/>
      <c r="O865" s="280"/>
      <c r="P865" s="280"/>
      <c r="Q865" s="280"/>
      <c r="R865" s="280"/>
      <c r="S865" s="280"/>
      <c r="T865" s="280"/>
      <c r="U865" s="280"/>
      <c r="V865" s="280"/>
      <c r="W865" s="280"/>
      <c r="X865" s="280"/>
      <c r="Y865" s="280"/>
      <c r="Z865" s="280"/>
      <c r="AA865" s="280"/>
      <c r="AB865" s="280"/>
      <c r="AC865" s="280"/>
      <c r="AD865" s="280"/>
      <c r="AE865" s="280"/>
    </row>
    <row r="866" spans="1:31" ht="12" customHeight="1" x14ac:dyDescent="0.25">
      <c r="A866" s="280"/>
      <c r="B866" s="280"/>
      <c r="C866" s="507"/>
      <c r="D866" s="507"/>
      <c r="E866" s="507"/>
      <c r="F866" s="507"/>
      <c r="G866" s="507"/>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row>
    <row r="867" spans="1:31" ht="12" customHeight="1" x14ac:dyDescent="0.25">
      <c r="A867" s="280"/>
      <c r="B867" s="280"/>
      <c r="C867" s="507"/>
      <c r="D867" s="507"/>
      <c r="E867" s="507"/>
      <c r="F867" s="507"/>
      <c r="G867" s="507"/>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row>
    <row r="868" spans="1:31" ht="12" customHeight="1" x14ac:dyDescent="0.25">
      <c r="A868" s="280"/>
      <c r="B868" s="280"/>
      <c r="C868" s="507"/>
      <c r="D868" s="507"/>
      <c r="E868" s="507"/>
      <c r="F868" s="507"/>
      <c r="G868" s="507"/>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row>
    <row r="869" spans="1:31" ht="12" customHeight="1" x14ac:dyDescent="0.25">
      <c r="A869" s="280"/>
      <c r="B869" s="280"/>
      <c r="C869" s="507"/>
      <c r="D869" s="507"/>
      <c r="E869" s="507"/>
      <c r="F869" s="507"/>
      <c r="G869" s="507"/>
      <c r="H869" s="280"/>
      <c r="I869" s="280"/>
      <c r="J869" s="280"/>
      <c r="K869" s="280"/>
      <c r="L869" s="280"/>
      <c r="M869" s="280"/>
      <c r="N869" s="280"/>
      <c r="O869" s="280"/>
      <c r="P869" s="280"/>
      <c r="Q869" s="280"/>
      <c r="R869" s="280"/>
      <c r="S869" s="280"/>
      <c r="T869" s="280"/>
      <c r="U869" s="280"/>
      <c r="V869" s="280"/>
      <c r="W869" s="280"/>
      <c r="X869" s="280"/>
      <c r="Y869" s="280"/>
      <c r="Z869" s="280"/>
      <c r="AA869" s="280"/>
      <c r="AB869" s="280"/>
      <c r="AC869" s="280"/>
      <c r="AD869" s="280"/>
      <c r="AE869" s="280"/>
    </row>
    <row r="870" spans="1:31" ht="12" customHeight="1" x14ac:dyDescent="0.25">
      <c r="A870" s="280"/>
      <c r="B870" s="280"/>
      <c r="C870" s="507"/>
      <c r="D870" s="507"/>
      <c r="E870" s="507"/>
      <c r="F870" s="507"/>
      <c r="G870" s="507"/>
      <c r="H870" s="280"/>
      <c r="I870" s="280"/>
      <c r="J870" s="280"/>
      <c r="K870" s="280"/>
      <c r="L870" s="280"/>
      <c r="M870" s="280"/>
      <c r="N870" s="280"/>
      <c r="O870" s="280"/>
      <c r="P870" s="280"/>
      <c r="Q870" s="280"/>
      <c r="R870" s="280"/>
      <c r="S870" s="280"/>
      <c r="T870" s="280"/>
      <c r="U870" s="280"/>
      <c r="V870" s="280"/>
      <c r="W870" s="280"/>
      <c r="X870" s="280"/>
      <c r="Y870" s="280"/>
      <c r="Z870" s="280"/>
      <c r="AA870" s="280"/>
      <c r="AB870" s="280"/>
      <c r="AC870" s="280"/>
      <c r="AD870" s="280"/>
      <c r="AE870" s="280"/>
    </row>
    <row r="871" spans="1:31" ht="12" customHeight="1" x14ac:dyDescent="0.25">
      <c r="A871" s="280"/>
      <c r="B871" s="280"/>
      <c r="C871" s="507"/>
      <c r="D871" s="507"/>
      <c r="E871" s="507"/>
      <c r="F871" s="507"/>
      <c r="G871" s="507"/>
      <c r="H871" s="280"/>
      <c r="I871" s="280"/>
      <c r="J871" s="280"/>
      <c r="K871" s="280"/>
      <c r="L871" s="280"/>
      <c r="M871" s="280"/>
      <c r="N871" s="280"/>
      <c r="O871" s="280"/>
      <c r="P871" s="280"/>
      <c r="Q871" s="280"/>
      <c r="R871" s="280"/>
      <c r="S871" s="280"/>
      <c r="T871" s="280"/>
      <c r="U871" s="280"/>
      <c r="V871" s="280"/>
      <c r="W871" s="280"/>
      <c r="X871" s="280"/>
      <c r="Y871" s="280"/>
      <c r="Z871" s="280"/>
      <c r="AA871" s="280"/>
      <c r="AB871" s="280"/>
      <c r="AC871" s="280"/>
      <c r="AD871" s="280"/>
      <c r="AE871" s="280"/>
    </row>
    <row r="872" spans="1:31" ht="12" customHeight="1" x14ac:dyDescent="0.25">
      <c r="A872" s="280"/>
      <c r="B872" s="280"/>
      <c r="C872" s="507"/>
      <c r="D872" s="507"/>
      <c r="E872" s="507"/>
      <c r="F872" s="507"/>
      <c r="G872" s="507"/>
      <c r="H872" s="280"/>
      <c r="I872" s="280"/>
      <c r="J872" s="280"/>
      <c r="K872" s="280"/>
      <c r="L872" s="280"/>
      <c r="M872" s="280"/>
      <c r="N872" s="280"/>
      <c r="O872" s="280"/>
      <c r="P872" s="280"/>
      <c r="Q872" s="280"/>
      <c r="R872" s="280"/>
      <c r="S872" s="280"/>
      <c r="T872" s="280"/>
      <c r="U872" s="280"/>
      <c r="V872" s="280"/>
      <c r="W872" s="280"/>
      <c r="X872" s="280"/>
      <c r="Y872" s="280"/>
      <c r="Z872" s="280"/>
      <c r="AA872" s="280"/>
      <c r="AB872" s="280"/>
      <c r="AC872" s="280"/>
      <c r="AD872" s="280"/>
      <c r="AE872" s="280"/>
    </row>
    <row r="873" spans="1:31" ht="12" customHeight="1" x14ac:dyDescent="0.25">
      <c r="A873" s="280"/>
      <c r="B873" s="280"/>
      <c r="C873" s="507"/>
      <c r="D873" s="507"/>
      <c r="E873" s="507"/>
      <c r="F873" s="507"/>
      <c r="G873" s="507"/>
      <c r="H873" s="280"/>
      <c r="I873" s="280"/>
      <c r="J873" s="280"/>
      <c r="K873" s="280"/>
      <c r="L873" s="280"/>
      <c r="M873" s="280"/>
      <c r="N873" s="280"/>
      <c r="O873" s="280"/>
      <c r="P873" s="280"/>
      <c r="Q873" s="280"/>
      <c r="R873" s="280"/>
      <c r="S873" s="280"/>
      <c r="T873" s="280"/>
      <c r="U873" s="280"/>
      <c r="V873" s="280"/>
      <c r="W873" s="280"/>
      <c r="X873" s="280"/>
      <c r="Y873" s="280"/>
      <c r="Z873" s="280"/>
      <c r="AA873" s="280"/>
      <c r="AB873" s="280"/>
      <c r="AC873" s="280"/>
      <c r="AD873" s="280"/>
      <c r="AE873" s="280"/>
    </row>
    <row r="874" spans="1:31" ht="12" customHeight="1" x14ac:dyDescent="0.25">
      <c r="A874" s="280"/>
      <c r="B874" s="280"/>
      <c r="C874" s="507"/>
      <c r="D874" s="507"/>
      <c r="E874" s="507"/>
      <c r="F874" s="507"/>
      <c r="G874" s="507"/>
      <c r="H874" s="280"/>
      <c r="I874" s="280"/>
      <c r="J874" s="280"/>
      <c r="K874" s="280"/>
      <c r="L874" s="280"/>
      <c r="M874" s="280"/>
      <c r="N874" s="280"/>
      <c r="O874" s="280"/>
      <c r="P874" s="280"/>
      <c r="Q874" s="280"/>
      <c r="R874" s="280"/>
      <c r="S874" s="280"/>
      <c r="T874" s="280"/>
      <c r="U874" s="280"/>
      <c r="V874" s="280"/>
      <c r="W874" s="280"/>
      <c r="X874" s="280"/>
      <c r="Y874" s="280"/>
      <c r="Z874" s="280"/>
      <c r="AA874" s="280"/>
      <c r="AB874" s="280"/>
      <c r="AC874" s="280"/>
      <c r="AD874" s="280"/>
      <c r="AE874" s="280"/>
    </row>
    <row r="875" spans="1:31" ht="12" customHeight="1" x14ac:dyDescent="0.25">
      <c r="A875" s="280"/>
      <c r="B875" s="280"/>
      <c r="C875" s="507"/>
      <c r="D875" s="507"/>
      <c r="E875" s="507"/>
      <c r="F875" s="507"/>
      <c r="G875" s="507"/>
      <c r="H875" s="280"/>
      <c r="I875" s="280"/>
      <c r="J875" s="280"/>
      <c r="K875" s="280"/>
      <c r="L875" s="280"/>
      <c r="M875" s="280"/>
      <c r="N875" s="280"/>
      <c r="O875" s="280"/>
      <c r="P875" s="280"/>
      <c r="Q875" s="280"/>
      <c r="R875" s="280"/>
      <c r="S875" s="280"/>
      <c r="T875" s="280"/>
      <c r="U875" s="280"/>
      <c r="V875" s="280"/>
      <c r="W875" s="280"/>
      <c r="X875" s="280"/>
      <c r="Y875" s="280"/>
      <c r="Z875" s="280"/>
      <c r="AA875" s="280"/>
      <c r="AB875" s="280"/>
      <c r="AC875" s="280"/>
      <c r="AD875" s="280"/>
      <c r="AE875" s="280"/>
    </row>
    <row r="876" spans="1:31" ht="12" customHeight="1" x14ac:dyDescent="0.25">
      <c r="A876" s="280"/>
      <c r="B876" s="280"/>
      <c r="C876" s="507"/>
      <c r="D876" s="507"/>
      <c r="E876" s="507"/>
      <c r="F876" s="507"/>
      <c r="G876" s="507"/>
      <c r="H876" s="280"/>
      <c r="I876" s="280"/>
      <c r="J876" s="280"/>
      <c r="K876" s="280"/>
      <c r="L876" s="280"/>
      <c r="M876" s="280"/>
      <c r="N876" s="280"/>
      <c r="O876" s="280"/>
      <c r="P876" s="280"/>
      <c r="Q876" s="280"/>
      <c r="R876" s="280"/>
      <c r="S876" s="280"/>
      <c r="T876" s="280"/>
      <c r="U876" s="280"/>
      <c r="V876" s="280"/>
      <c r="W876" s="280"/>
      <c r="X876" s="280"/>
      <c r="Y876" s="280"/>
      <c r="Z876" s="280"/>
      <c r="AA876" s="280"/>
      <c r="AB876" s="280"/>
      <c r="AC876" s="280"/>
      <c r="AD876" s="280"/>
      <c r="AE876" s="280"/>
    </row>
    <row r="877" spans="1:31" ht="12" customHeight="1" x14ac:dyDescent="0.25">
      <c r="A877" s="280"/>
      <c r="B877" s="280"/>
      <c r="C877" s="507"/>
      <c r="D877" s="507"/>
      <c r="E877" s="507"/>
      <c r="F877" s="507"/>
      <c r="G877" s="507"/>
      <c r="H877" s="280"/>
      <c r="I877" s="280"/>
      <c r="J877" s="280"/>
      <c r="K877" s="280"/>
      <c r="L877" s="280"/>
      <c r="M877" s="280"/>
      <c r="N877" s="280"/>
      <c r="O877" s="280"/>
      <c r="P877" s="280"/>
      <c r="Q877" s="280"/>
      <c r="R877" s="280"/>
      <c r="S877" s="280"/>
      <c r="T877" s="280"/>
      <c r="U877" s="280"/>
      <c r="V877" s="280"/>
      <c r="W877" s="280"/>
      <c r="X877" s="280"/>
      <c r="Y877" s="280"/>
      <c r="Z877" s="280"/>
      <c r="AA877" s="280"/>
      <c r="AB877" s="280"/>
      <c r="AC877" s="280"/>
      <c r="AD877" s="280"/>
      <c r="AE877" s="280"/>
    </row>
    <row r="878" spans="1:31" ht="12" customHeight="1" x14ac:dyDescent="0.25">
      <c r="A878" s="280"/>
      <c r="B878" s="280"/>
      <c r="C878" s="507"/>
      <c r="D878" s="507"/>
      <c r="E878" s="507"/>
      <c r="F878" s="507"/>
      <c r="G878" s="507"/>
      <c r="H878" s="280"/>
      <c r="I878" s="280"/>
      <c r="J878" s="280"/>
      <c r="K878" s="280"/>
      <c r="L878" s="280"/>
      <c r="M878" s="280"/>
      <c r="N878" s="280"/>
      <c r="O878" s="280"/>
      <c r="P878" s="280"/>
      <c r="Q878" s="280"/>
      <c r="R878" s="280"/>
      <c r="S878" s="280"/>
      <c r="T878" s="280"/>
      <c r="U878" s="280"/>
      <c r="V878" s="280"/>
      <c r="W878" s="280"/>
      <c r="X878" s="280"/>
      <c r="Y878" s="280"/>
      <c r="Z878" s="280"/>
      <c r="AA878" s="280"/>
      <c r="AB878" s="280"/>
      <c r="AC878" s="280"/>
      <c r="AD878" s="280"/>
      <c r="AE878" s="280"/>
    </row>
    <row r="879" spans="1:31" ht="12" customHeight="1" x14ac:dyDescent="0.25">
      <c r="A879" s="280"/>
      <c r="B879" s="280"/>
      <c r="C879" s="507"/>
      <c r="D879" s="507"/>
      <c r="E879" s="507"/>
      <c r="F879" s="507"/>
      <c r="G879" s="507"/>
      <c r="H879" s="280"/>
      <c r="I879" s="280"/>
      <c r="J879" s="280"/>
      <c r="K879" s="280"/>
      <c r="L879" s="280"/>
      <c r="M879" s="280"/>
      <c r="N879" s="280"/>
      <c r="O879" s="280"/>
      <c r="P879" s="280"/>
      <c r="Q879" s="280"/>
      <c r="R879" s="280"/>
      <c r="S879" s="280"/>
      <c r="T879" s="280"/>
      <c r="U879" s="280"/>
      <c r="V879" s="280"/>
      <c r="W879" s="280"/>
      <c r="X879" s="280"/>
      <c r="Y879" s="280"/>
      <c r="Z879" s="280"/>
      <c r="AA879" s="280"/>
      <c r="AB879" s="280"/>
      <c r="AC879" s="280"/>
      <c r="AD879" s="280"/>
      <c r="AE879" s="280"/>
    </row>
    <row r="880" spans="1:31" ht="12" customHeight="1" x14ac:dyDescent="0.25">
      <c r="A880" s="280"/>
      <c r="B880" s="280"/>
      <c r="C880" s="507"/>
      <c r="D880" s="507"/>
      <c r="E880" s="507"/>
      <c r="F880" s="507"/>
      <c r="G880" s="507"/>
      <c r="H880" s="280"/>
      <c r="I880" s="280"/>
      <c r="J880" s="280"/>
      <c r="K880" s="280"/>
      <c r="L880" s="280"/>
      <c r="M880" s="280"/>
      <c r="N880" s="280"/>
      <c r="O880" s="280"/>
      <c r="P880" s="280"/>
      <c r="Q880" s="280"/>
      <c r="R880" s="280"/>
      <c r="S880" s="280"/>
      <c r="T880" s="280"/>
      <c r="U880" s="280"/>
      <c r="V880" s="280"/>
      <c r="W880" s="280"/>
      <c r="X880" s="280"/>
      <c r="Y880" s="280"/>
      <c r="Z880" s="280"/>
      <c r="AA880" s="280"/>
      <c r="AB880" s="280"/>
      <c r="AC880" s="280"/>
      <c r="AD880" s="280"/>
      <c r="AE880" s="280"/>
    </row>
    <row r="881" spans="1:31" ht="12" customHeight="1" x14ac:dyDescent="0.25">
      <c r="A881" s="280"/>
      <c r="B881" s="280"/>
      <c r="C881" s="507"/>
      <c r="D881" s="507"/>
      <c r="E881" s="507"/>
      <c r="F881" s="507"/>
      <c r="G881" s="507"/>
      <c r="H881" s="280"/>
      <c r="I881" s="280"/>
      <c r="J881" s="280"/>
      <c r="K881" s="280"/>
      <c r="L881" s="280"/>
      <c r="M881" s="280"/>
      <c r="N881" s="280"/>
      <c r="O881" s="280"/>
      <c r="P881" s="280"/>
      <c r="Q881" s="280"/>
      <c r="R881" s="280"/>
      <c r="S881" s="280"/>
      <c r="T881" s="280"/>
      <c r="U881" s="280"/>
      <c r="V881" s="280"/>
      <c r="W881" s="280"/>
      <c r="X881" s="280"/>
      <c r="Y881" s="280"/>
      <c r="Z881" s="280"/>
      <c r="AA881" s="280"/>
      <c r="AB881" s="280"/>
      <c r="AC881" s="280"/>
      <c r="AD881" s="280"/>
      <c r="AE881" s="280"/>
    </row>
    <row r="882" spans="1:31" ht="12" customHeight="1" x14ac:dyDescent="0.25">
      <c r="A882" s="280"/>
      <c r="B882" s="280"/>
      <c r="C882" s="507"/>
      <c r="D882" s="507"/>
      <c r="E882" s="507"/>
      <c r="F882" s="507"/>
      <c r="G882" s="507"/>
      <c r="H882" s="280"/>
      <c r="I882" s="280"/>
      <c r="J882" s="280"/>
      <c r="K882" s="280"/>
      <c r="L882" s="280"/>
      <c r="M882" s="280"/>
      <c r="N882" s="280"/>
      <c r="O882" s="280"/>
      <c r="P882" s="280"/>
      <c r="Q882" s="280"/>
      <c r="R882" s="280"/>
      <c r="S882" s="280"/>
      <c r="T882" s="280"/>
      <c r="U882" s="280"/>
      <c r="V882" s="280"/>
      <c r="W882" s="280"/>
      <c r="X882" s="280"/>
      <c r="Y882" s="280"/>
      <c r="Z882" s="280"/>
      <c r="AA882" s="280"/>
      <c r="AB882" s="280"/>
      <c r="AC882" s="280"/>
      <c r="AD882" s="280"/>
      <c r="AE882" s="280"/>
    </row>
    <row r="883" spans="1:31" ht="12" customHeight="1" x14ac:dyDescent="0.25">
      <c r="A883" s="280"/>
      <c r="B883" s="280"/>
      <c r="C883" s="507"/>
      <c r="D883" s="507"/>
      <c r="E883" s="507"/>
      <c r="F883" s="507"/>
      <c r="G883" s="507"/>
      <c r="H883" s="280"/>
      <c r="I883" s="280"/>
      <c r="J883" s="280"/>
      <c r="K883" s="280"/>
      <c r="L883" s="280"/>
      <c r="M883" s="280"/>
      <c r="N883" s="280"/>
      <c r="O883" s="280"/>
      <c r="P883" s="280"/>
      <c r="Q883" s="280"/>
      <c r="R883" s="280"/>
      <c r="S883" s="280"/>
      <c r="T883" s="280"/>
      <c r="U883" s="280"/>
      <c r="V883" s="280"/>
      <c r="W883" s="280"/>
      <c r="X883" s="280"/>
      <c r="Y883" s="280"/>
      <c r="Z883" s="280"/>
      <c r="AA883" s="280"/>
      <c r="AB883" s="280"/>
      <c r="AC883" s="280"/>
      <c r="AD883" s="280"/>
      <c r="AE883" s="280"/>
    </row>
    <row r="884" spans="1:31" ht="12" customHeight="1" x14ac:dyDescent="0.25">
      <c r="A884" s="280"/>
      <c r="B884" s="280"/>
      <c r="C884" s="507"/>
      <c r="D884" s="507"/>
      <c r="E884" s="507"/>
      <c r="F884" s="507"/>
      <c r="G884" s="507"/>
      <c r="H884" s="280"/>
      <c r="I884" s="280"/>
      <c r="J884" s="280"/>
      <c r="K884" s="280"/>
      <c r="L884" s="280"/>
      <c r="M884" s="280"/>
      <c r="N884" s="280"/>
      <c r="O884" s="280"/>
      <c r="P884" s="280"/>
      <c r="Q884" s="280"/>
      <c r="R884" s="280"/>
      <c r="S884" s="280"/>
      <c r="T884" s="280"/>
      <c r="U884" s="280"/>
      <c r="V884" s="280"/>
      <c r="W884" s="280"/>
      <c r="X884" s="280"/>
      <c r="Y884" s="280"/>
      <c r="Z884" s="280"/>
      <c r="AA884" s="280"/>
      <c r="AB884" s="280"/>
      <c r="AC884" s="280"/>
      <c r="AD884" s="280"/>
      <c r="AE884" s="280"/>
    </row>
    <row r="885" spans="1:31" ht="12" customHeight="1" x14ac:dyDescent="0.25">
      <c r="A885" s="280"/>
      <c r="B885" s="280"/>
      <c r="C885" s="507"/>
      <c r="D885" s="507"/>
      <c r="E885" s="507"/>
      <c r="F885" s="507"/>
      <c r="G885" s="507"/>
      <c r="H885" s="280"/>
      <c r="I885" s="280"/>
      <c r="J885" s="280"/>
      <c r="K885" s="280"/>
      <c r="L885" s="280"/>
      <c r="M885" s="280"/>
      <c r="N885" s="280"/>
      <c r="O885" s="280"/>
      <c r="P885" s="280"/>
      <c r="Q885" s="280"/>
      <c r="R885" s="280"/>
      <c r="S885" s="280"/>
      <c r="T885" s="280"/>
      <c r="U885" s="280"/>
      <c r="V885" s="280"/>
      <c r="W885" s="280"/>
      <c r="X885" s="280"/>
      <c r="Y885" s="280"/>
      <c r="Z885" s="280"/>
      <c r="AA885" s="280"/>
      <c r="AB885" s="280"/>
      <c r="AC885" s="280"/>
      <c r="AD885" s="280"/>
      <c r="AE885" s="280"/>
    </row>
    <row r="886" spans="1:31" ht="12" customHeight="1" x14ac:dyDescent="0.25">
      <c r="A886" s="280"/>
      <c r="B886" s="280"/>
      <c r="C886" s="507"/>
      <c r="D886" s="507"/>
      <c r="E886" s="507"/>
      <c r="F886" s="507"/>
      <c r="G886" s="507"/>
      <c r="H886" s="280"/>
      <c r="I886" s="280"/>
      <c r="J886" s="280"/>
      <c r="K886" s="280"/>
      <c r="L886" s="280"/>
      <c r="M886" s="280"/>
      <c r="N886" s="280"/>
      <c r="O886" s="280"/>
      <c r="P886" s="280"/>
      <c r="Q886" s="280"/>
      <c r="R886" s="280"/>
      <c r="S886" s="280"/>
      <c r="T886" s="280"/>
      <c r="U886" s="280"/>
      <c r="V886" s="280"/>
      <c r="W886" s="280"/>
      <c r="X886" s="280"/>
      <c r="Y886" s="280"/>
      <c r="Z886" s="280"/>
      <c r="AA886" s="280"/>
      <c r="AB886" s="280"/>
      <c r="AC886" s="280"/>
      <c r="AD886" s="280"/>
      <c r="AE886" s="280"/>
    </row>
    <row r="887" spans="1:31" ht="12" customHeight="1" x14ac:dyDescent="0.25">
      <c r="A887" s="280"/>
      <c r="B887" s="280"/>
      <c r="C887" s="507"/>
      <c r="D887" s="507"/>
      <c r="E887" s="507"/>
      <c r="F887" s="507"/>
      <c r="G887" s="507"/>
      <c r="H887" s="280"/>
      <c r="I887" s="280"/>
      <c r="J887" s="280"/>
      <c r="K887" s="280"/>
      <c r="L887" s="280"/>
      <c r="M887" s="280"/>
      <c r="N887" s="280"/>
      <c r="O887" s="280"/>
      <c r="P887" s="280"/>
      <c r="Q887" s="280"/>
      <c r="R887" s="280"/>
      <c r="S887" s="280"/>
      <c r="T887" s="280"/>
      <c r="U887" s="280"/>
      <c r="V887" s="280"/>
      <c r="W887" s="280"/>
      <c r="X887" s="280"/>
      <c r="Y887" s="280"/>
      <c r="Z887" s="280"/>
      <c r="AA887" s="280"/>
      <c r="AB887" s="280"/>
      <c r="AC887" s="280"/>
      <c r="AD887" s="280"/>
      <c r="AE887" s="280"/>
    </row>
    <row r="888" spans="1:31" ht="12" customHeight="1" x14ac:dyDescent="0.25">
      <c r="A888" s="280"/>
      <c r="B888" s="280"/>
      <c r="C888" s="507"/>
      <c r="D888" s="507"/>
      <c r="E888" s="507"/>
      <c r="F888" s="507"/>
      <c r="G888" s="507"/>
      <c r="H888" s="280"/>
      <c r="I888" s="280"/>
      <c r="J888" s="280"/>
      <c r="K888" s="280"/>
      <c r="L888" s="280"/>
      <c r="M888" s="280"/>
      <c r="N888" s="280"/>
      <c r="O888" s="280"/>
      <c r="P888" s="280"/>
      <c r="Q888" s="280"/>
      <c r="R888" s="280"/>
      <c r="S888" s="280"/>
      <c r="T888" s="280"/>
      <c r="U888" s="280"/>
      <c r="V888" s="280"/>
      <c r="W888" s="280"/>
      <c r="X888" s="280"/>
      <c r="Y888" s="280"/>
      <c r="Z888" s="280"/>
      <c r="AA888" s="280"/>
      <c r="AB888" s="280"/>
      <c r="AC888" s="280"/>
      <c r="AD888" s="280"/>
      <c r="AE888" s="280"/>
    </row>
    <row r="889" spans="1:31" ht="12" customHeight="1" x14ac:dyDescent="0.25">
      <c r="A889" s="280"/>
      <c r="B889" s="280"/>
      <c r="C889" s="507"/>
      <c r="D889" s="507"/>
      <c r="E889" s="507"/>
      <c r="F889" s="507"/>
      <c r="G889" s="507"/>
      <c r="H889" s="280"/>
      <c r="I889" s="280"/>
      <c r="J889" s="280"/>
      <c r="K889" s="280"/>
      <c r="L889" s="280"/>
      <c r="M889" s="280"/>
      <c r="N889" s="280"/>
      <c r="O889" s="280"/>
      <c r="P889" s="280"/>
      <c r="Q889" s="280"/>
      <c r="R889" s="280"/>
      <c r="S889" s="280"/>
      <c r="T889" s="280"/>
      <c r="U889" s="280"/>
      <c r="V889" s="280"/>
      <c r="W889" s="280"/>
      <c r="X889" s="280"/>
      <c r="Y889" s="280"/>
      <c r="Z889" s="280"/>
      <c r="AA889" s="280"/>
      <c r="AB889" s="280"/>
      <c r="AC889" s="280"/>
      <c r="AD889" s="280"/>
      <c r="AE889" s="280"/>
    </row>
    <row r="890" spans="1:31" ht="12" customHeight="1" x14ac:dyDescent="0.25">
      <c r="A890" s="280"/>
      <c r="B890" s="280"/>
      <c r="C890" s="507"/>
      <c r="D890" s="507"/>
      <c r="E890" s="507"/>
      <c r="F890" s="507"/>
      <c r="G890" s="507"/>
      <c r="H890" s="280"/>
      <c r="I890" s="280"/>
      <c r="J890" s="280"/>
      <c r="K890" s="280"/>
      <c r="L890" s="280"/>
      <c r="M890" s="280"/>
      <c r="N890" s="280"/>
      <c r="O890" s="280"/>
      <c r="P890" s="280"/>
      <c r="Q890" s="280"/>
      <c r="R890" s="280"/>
      <c r="S890" s="280"/>
      <c r="T890" s="280"/>
      <c r="U890" s="280"/>
      <c r="V890" s="280"/>
      <c r="W890" s="280"/>
      <c r="X890" s="280"/>
      <c r="Y890" s="280"/>
      <c r="Z890" s="280"/>
      <c r="AA890" s="280"/>
      <c r="AB890" s="280"/>
      <c r="AC890" s="280"/>
      <c r="AD890" s="280"/>
      <c r="AE890" s="280"/>
    </row>
    <row r="891" spans="1:31" ht="12" customHeight="1" x14ac:dyDescent="0.25">
      <c r="A891" s="280"/>
      <c r="B891" s="280"/>
      <c r="C891" s="507"/>
      <c r="D891" s="507"/>
      <c r="E891" s="507"/>
      <c r="F891" s="507"/>
      <c r="G891" s="507"/>
      <c r="H891" s="280"/>
      <c r="I891" s="280"/>
      <c r="J891" s="280"/>
      <c r="K891" s="280"/>
      <c r="L891" s="280"/>
      <c r="M891" s="280"/>
      <c r="N891" s="280"/>
      <c r="O891" s="280"/>
      <c r="P891" s="280"/>
      <c r="Q891" s="280"/>
      <c r="R891" s="280"/>
      <c r="S891" s="280"/>
      <c r="T891" s="280"/>
      <c r="U891" s="280"/>
      <c r="V891" s="280"/>
      <c r="W891" s="280"/>
      <c r="X891" s="280"/>
      <c r="Y891" s="280"/>
      <c r="Z891" s="280"/>
      <c r="AA891" s="280"/>
      <c r="AB891" s="280"/>
      <c r="AC891" s="280"/>
      <c r="AD891" s="280"/>
      <c r="AE891" s="280"/>
    </row>
    <row r="892" spans="1:31" ht="12" customHeight="1" x14ac:dyDescent="0.25">
      <c r="A892" s="280"/>
      <c r="B892" s="280"/>
      <c r="C892" s="507"/>
      <c r="D892" s="507"/>
      <c r="E892" s="507"/>
      <c r="F892" s="507"/>
      <c r="G892" s="507"/>
      <c r="H892" s="280"/>
      <c r="I892" s="280"/>
      <c r="J892" s="280"/>
      <c r="K892" s="280"/>
      <c r="L892" s="280"/>
      <c r="M892" s="280"/>
      <c r="N892" s="280"/>
      <c r="O892" s="280"/>
      <c r="P892" s="280"/>
      <c r="Q892" s="280"/>
      <c r="R892" s="280"/>
      <c r="S892" s="280"/>
      <c r="T892" s="280"/>
      <c r="U892" s="280"/>
      <c r="V892" s="280"/>
      <c r="W892" s="280"/>
      <c r="X892" s="280"/>
      <c r="Y892" s="280"/>
      <c r="Z892" s="280"/>
      <c r="AA892" s="280"/>
      <c r="AB892" s="280"/>
      <c r="AC892" s="280"/>
      <c r="AD892" s="280"/>
      <c r="AE892" s="280"/>
    </row>
    <row r="893" spans="1:31" ht="12" customHeight="1" x14ac:dyDescent="0.25">
      <c r="A893" s="280"/>
      <c r="B893" s="280"/>
      <c r="C893" s="507"/>
      <c r="D893" s="507"/>
      <c r="E893" s="507"/>
      <c r="F893" s="507"/>
      <c r="G893" s="507"/>
      <c r="H893" s="280"/>
      <c r="I893" s="280"/>
      <c r="J893" s="280"/>
      <c r="K893" s="280"/>
      <c r="L893" s="280"/>
      <c r="M893" s="280"/>
      <c r="N893" s="280"/>
      <c r="O893" s="280"/>
      <c r="P893" s="280"/>
      <c r="Q893" s="280"/>
      <c r="R893" s="280"/>
      <c r="S893" s="280"/>
      <c r="T893" s="280"/>
      <c r="U893" s="280"/>
      <c r="V893" s="280"/>
      <c r="W893" s="280"/>
      <c r="X893" s="280"/>
      <c r="Y893" s="280"/>
      <c r="Z893" s="280"/>
      <c r="AA893" s="280"/>
      <c r="AB893" s="280"/>
      <c r="AC893" s="280"/>
      <c r="AD893" s="280"/>
      <c r="AE893" s="280"/>
    </row>
    <row r="894" spans="1:31" ht="12" customHeight="1" x14ac:dyDescent="0.25">
      <c r="A894" s="280"/>
      <c r="B894" s="280"/>
      <c r="C894" s="507"/>
      <c r="D894" s="507"/>
      <c r="E894" s="507"/>
      <c r="F894" s="507"/>
      <c r="G894" s="507"/>
      <c r="H894" s="280"/>
      <c r="I894" s="280"/>
      <c r="J894" s="280"/>
      <c r="K894" s="280"/>
      <c r="L894" s="280"/>
      <c r="M894" s="280"/>
      <c r="N894" s="280"/>
      <c r="O894" s="280"/>
      <c r="P894" s="280"/>
      <c r="Q894" s="280"/>
      <c r="R894" s="280"/>
      <c r="S894" s="280"/>
      <c r="T894" s="280"/>
      <c r="U894" s="280"/>
      <c r="V894" s="280"/>
      <c r="W894" s="280"/>
      <c r="X894" s="280"/>
      <c r="Y894" s="280"/>
      <c r="Z894" s="280"/>
      <c r="AA894" s="280"/>
      <c r="AB894" s="280"/>
      <c r="AC894" s="280"/>
      <c r="AD894" s="280"/>
      <c r="AE894" s="280"/>
    </row>
    <row r="895" spans="1:31" ht="12" customHeight="1" x14ac:dyDescent="0.25">
      <c r="A895" s="280"/>
      <c r="B895" s="280"/>
      <c r="C895" s="507"/>
      <c r="D895" s="507"/>
      <c r="E895" s="507"/>
      <c r="F895" s="507"/>
      <c r="G895" s="507"/>
      <c r="H895" s="280"/>
      <c r="I895" s="280"/>
      <c r="J895" s="280"/>
      <c r="K895" s="280"/>
      <c r="L895" s="280"/>
      <c r="M895" s="280"/>
      <c r="N895" s="280"/>
      <c r="O895" s="280"/>
      <c r="P895" s="280"/>
      <c r="Q895" s="280"/>
      <c r="R895" s="280"/>
      <c r="S895" s="280"/>
      <c r="T895" s="280"/>
      <c r="U895" s="280"/>
      <c r="V895" s="280"/>
      <c r="W895" s="280"/>
      <c r="X895" s="280"/>
      <c r="Y895" s="280"/>
      <c r="Z895" s="280"/>
      <c r="AA895" s="280"/>
      <c r="AB895" s="280"/>
      <c r="AC895" s="280"/>
      <c r="AD895" s="280"/>
      <c r="AE895" s="280"/>
    </row>
    <row r="896" spans="1:31" ht="12" customHeight="1" x14ac:dyDescent="0.25">
      <c r="A896" s="280"/>
      <c r="B896" s="280"/>
      <c r="C896" s="507"/>
      <c r="D896" s="507"/>
      <c r="E896" s="507"/>
      <c r="F896" s="507"/>
      <c r="G896" s="507"/>
      <c r="H896" s="280"/>
      <c r="I896" s="280"/>
      <c r="J896" s="280"/>
      <c r="K896" s="280"/>
      <c r="L896" s="280"/>
      <c r="M896" s="280"/>
      <c r="N896" s="280"/>
      <c r="O896" s="280"/>
      <c r="P896" s="280"/>
      <c r="Q896" s="280"/>
      <c r="R896" s="280"/>
      <c r="S896" s="280"/>
      <c r="T896" s="280"/>
      <c r="U896" s="280"/>
      <c r="V896" s="280"/>
      <c r="W896" s="280"/>
      <c r="X896" s="280"/>
      <c r="Y896" s="280"/>
      <c r="Z896" s="280"/>
      <c r="AA896" s="280"/>
      <c r="AB896" s="280"/>
      <c r="AC896" s="280"/>
      <c r="AD896" s="280"/>
      <c r="AE896" s="280"/>
    </row>
    <row r="897" spans="1:31" ht="12" customHeight="1" x14ac:dyDescent="0.25">
      <c r="A897" s="280"/>
      <c r="B897" s="280"/>
      <c r="C897" s="507"/>
      <c r="D897" s="507"/>
      <c r="E897" s="507"/>
      <c r="F897" s="507"/>
      <c r="G897" s="507"/>
      <c r="H897" s="280"/>
      <c r="I897" s="280"/>
      <c r="J897" s="280"/>
      <c r="K897" s="280"/>
      <c r="L897" s="280"/>
      <c r="M897" s="280"/>
      <c r="N897" s="280"/>
      <c r="O897" s="280"/>
      <c r="P897" s="280"/>
      <c r="Q897" s="280"/>
      <c r="R897" s="280"/>
      <c r="S897" s="280"/>
      <c r="T897" s="280"/>
      <c r="U897" s="280"/>
      <c r="V897" s="280"/>
      <c r="W897" s="280"/>
      <c r="X897" s="280"/>
      <c r="Y897" s="280"/>
      <c r="Z897" s="280"/>
      <c r="AA897" s="280"/>
      <c r="AB897" s="280"/>
      <c r="AC897" s="280"/>
      <c r="AD897" s="280"/>
      <c r="AE897" s="280"/>
    </row>
    <row r="898" spans="1:31" ht="12" customHeight="1" x14ac:dyDescent="0.25">
      <c r="A898" s="280"/>
      <c r="B898" s="280"/>
      <c r="C898" s="507"/>
      <c r="D898" s="507"/>
      <c r="E898" s="507"/>
      <c r="F898" s="507"/>
      <c r="G898" s="507"/>
      <c r="H898" s="280"/>
      <c r="I898" s="280"/>
      <c r="J898" s="280"/>
      <c r="K898" s="280"/>
      <c r="L898" s="280"/>
      <c r="M898" s="280"/>
      <c r="N898" s="280"/>
      <c r="O898" s="280"/>
      <c r="P898" s="280"/>
      <c r="Q898" s="280"/>
      <c r="R898" s="280"/>
      <c r="S898" s="280"/>
      <c r="T898" s="280"/>
      <c r="U898" s="280"/>
      <c r="V898" s="280"/>
      <c r="W898" s="280"/>
      <c r="X898" s="280"/>
      <c r="Y898" s="280"/>
      <c r="Z898" s="280"/>
      <c r="AA898" s="280"/>
      <c r="AB898" s="280"/>
      <c r="AC898" s="280"/>
      <c r="AD898" s="280"/>
      <c r="AE898" s="280"/>
    </row>
    <row r="899" spans="1:31" ht="12" customHeight="1" x14ac:dyDescent="0.25">
      <c r="A899" s="280"/>
      <c r="B899" s="280"/>
      <c r="C899" s="507"/>
      <c r="D899" s="507"/>
      <c r="E899" s="507"/>
      <c r="F899" s="507"/>
      <c r="G899" s="507"/>
      <c r="H899" s="280"/>
      <c r="I899" s="280"/>
      <c r="J899" s="280"/>
      <c r="K899" s="280"/>
      <c r="L899" s="280"/>
      <c r="M899" s="280"/>
      <c r="N899" s="280"/>
      <c r="O899" s="280"/>
      <c r="P899" s="280"/>
      <c r="Q899" s="280"/>
      <c r="R899" s="280"/>
      <c r="S899" s="280"/>
      <c r="T899" s="280"/>
      <c r="U899" s="280"/>
      <c r="V899" s="280"/>
      <c r="W899" s="280"/>
      <c r="X899" s="280"/>
      <c r="Y899" s="280"/>
      <c r="Z899" s="280"/>
      <c r="AA899" s="280"/>
      <c r="AB899" s="280"/>
      <c r="AC899" s="280"/>
      <c r="AD899" s="280"/>
      <c r="AE899" s="280"/>
    </row>
    <row r="900" spans="1:31" ht="12" customHeight="1" x14ac:dyDescent="0.25">
      <c r="A900" s="280"/>
      <c r="B900" s="280"/>
      <c r="C900" s="507"/>
      <c r="D900" s="507"/>
      <c r="E900" s="507"/>
      <c r="F900" s="507"/>
      <c r="G900" s="507"/>
      <c r="H900" s="280"/>
      <c r="I900" s="280"/>
      <c r="J900" s="280"/>
      <c r="K900" s="280"/>
      <c r="L900" s="280"/>
      <c r="M900" s="280"/>
      <c r="N900" s="280"/>
      <c r="O900" s="280"/>
      <c r="P900" s="280"/>
      <c r="Q900" s="280"/>
      <c r="R900" s="280"/>
      <c r="S900" s="280"/>
      <c r="T900" s="280"/>
      <c r="U900" s="280"/>
      <c r="V900" s="280"/>
      <c r="W900" s="280"/>
      <c r="X900" s="280"/>
      <c r="Y900" s="280"/>
      <c r="Z900" s="280"/>
      <c r="AA900" s="280"/>
      <c r="AB900" s="280"/>
      <c r="AC900" s="280"/>
      <c r="AD900" s="280"/>
      <c r="AE900" s="280"/>
    </row>
    <row r="901" spans="1:31" ht="12" customHeight="1" x14ac:dyDescent="0.25">
      <c r="A901" s="280"/>
      <c r="B901" s="280"/>
      <c r="C901" s="507"/>
      <c r="D901" s="507"/>
      <c r="E901" s="507"/>
      <c r="F901" s="507"/>
      <c r="G901" s="507"/>
      <c r="H901" s="280"/>
      <c r="I901" s="280"/>
      <c r="J901" s="280"/>
      <c r="K901" s="280"/>
      <c r="L901" s="280"/>
      <c r="M901" s="280"/>
      <c r="N901" s="280"/>
      <c r="O901" s="280"/>
      <c r="P901" s="280"/>
      <c r="Q901" s="280"/>
      <c r="R901" s="280"/>
      <c r="S901" s="280"/>
      <c r="T901" s="280"/>
      <c r="U901" s="280"/>
      <c r="V901" s="280"/>
      <c r="W901" s="280"/>
      <c r="X901" s="280"/>
      <c r="Y901" s="280"/>
      <c r="Z901" s="280"/>
      <c r="AA901" s="280"/>
      <c r="AB901" s="280"/>
      <c r="AC901" s="280"/>
      <c r="AD901" s="280"/>
      <c r="AE901" s="280"/>
    </row>
    <row r="902" spans="1:31" ht="12" customHeight="1" x14ac:dyDescent="0.25">
      <c r="A902" s="280"/>
      <c r="B902" s="280"/>
      <c r="C902" s="507"/>
      <c r="D902" s="507"/>
      <c r="E902" s="507"/>
      <c r="F902" s="507"/>
      <c r="G902" s="507"/>
      <c r="H902" s="280"/>
      <c r="I902" s="280"/>
      <c r="J902" s="280"/>
      <c r="K902" s="280"/>
      <c r="L902" s="280"/>
      <c r="M902" s="280"/>
      <c r="N902" s="280"/>
      <c r="O902" s="280"/>
      <c r="P902" s="280"/>
      <c r="Q902" s="280"/>
      <c r="R902" s="280"/>
      <c r="S902" s="280"/>
      <c r="T902" s="280"/>
      <c r="U902" s="280"/>
      <c r="V902" s="280"/>
      <c r="W902" s="280"/>
      <c r="X902" s="280"/>
      <c r="Y902" s="280"/>
      <c r="Z902" s="280"/>
      <c r="AA902" s="280"/>
      <c r="AB902" s="280"/>
      <c r="AC902" s="280"/>
      <c r="AD902" s="280"/>
      <c r="AE902" s="280"/>
    </row>
    <row r="903" spans="1:31" ht="12" customHeight="1" x14ac:dyDescent="0.25">
      <c r="A903" s="280"/>
      <c r="B903" s="280"/>
      <c r="C903" s="507"/>
      <c r="D903" s="507"/>
      <c r="E903" s="507"/>
      <c r="F903" s="507"/>
      <c r="G903" s="507"/>
      <c r="H903" s="280"/>
      <c r="I903" s="280"/>
      <c r="J903" s="280"/>
      <c r="K903" s="280"/>
      <c r="L903" s="280"/>
      <c r="M903" s="280"/>
      <c r="N903" s="280"/>
      <c r="O903" s="280"/>
      <c r="P903" s="280"/>
      <c r="Q903" s="280"/>
      <c r="R903" s="280"/>
      <c r="S903" s="280"/>
      <c r="T903" s="280"/>
      <c r="U903" s="280"/>
      <c r="V903" s="280"/>
      <c r="W903" s="280"/>
      <c r="X903" s="280"/>
      <c r="Y903" s="280"/>
      <c r="Z903" s="280"/>
      <c r="AA903" s="280"/>
      <c r="AB903" s="280"/>
      <c r="AC903" s="280"/>
      <c r="AD903" s="280"/>
      <c r="AE903" s="280"/>
    </row>
    <row r="904" spans="1:31" ht="12" customHeight="1" x14ac:dyDescent="0.25">
      <c r="A904" s="280"/>
      <c r="B904" s="280"/>
      <c r="C904" s="507"/>
      <c r="D904" s="507"/>
      <c r="E904" s="507"/>
      <c r="F904" s="507"/>
      <c r="G904" s="507"/>
      <c r="H904" s="280"/>
      <c r="I904" s="280"/>
      <c r="J904" s="280"/>
      <c r="K904" s="280"/>
      <c r="L904" s="280"/>
      <c r="M904" s="280"/>
      <c r="N904" s="280"/>
      <c r="O904" s="280"/>
      <c r="P904" s="280"/>
      <c r="Q904" s="280"/>
      <c r="R904" s="280"/>
      <c r="S904" s="280"/>
      <c r="T904" s="280"/>
      <c r="U904" s="280"/>
      <c r="V904" s="280"/>
      <c r="W904" s="280"/>
      <c r="X904" s="280"/>
      <c r="Y904" s="280"/>
      <c r="Z904" s="280"/>
      <c r="AA904" s="280"/>
      <c r="AB904" s="280"/>
      <c r="AC904" s="280"/>
      <c r="AD904" s="280"/>
      <c r="AE904" s="280"/>
    </row>
    <row r="905" spans="1:31" ht="12" customHeight="1" x14ac:dyDescent="0.25">
      <c r="A905" s="280"/>
      <c r="B905" s="280"/>
      <c r="C905" s="507"/>
      <c r="D905" s="507"/>
      <c r="E905" s="507"/>
      <c r="F905" s="507"/>
      <c r="G905" s="507"/>
      <c r="H905" s="280"/>
      <c r="I905" s="280"/>
      <c r="J905" s="280"/>
      <c r="K905" s="280"/>
      <c r="L905" s="280"/>
      <c r="M905" s="280"/>
      <c r="N905" s="280"/>
      <c r="O905" s="280"/>
      <c r="P905" s="280"/>
      <c r="Q905" s="280"/>
      <c r="R905" s="280"/>
      <c r="S905" s="280"/>
      <c r="T905" s="280"/>
      <c r="U905" s="280"/>
      <c r="V905" s="280"/>
      <c r="W905" s="280"/>
      <c r="X905" s="280"/>
      <c r="Y905" s="280"/>
      <c r="Z905" s="280"/>
      <c r="AA905" s="280"/>
      <c r="AB905" s="280"/>
      <c r="AC905" s="280"/>
      <c r="AD905" s="280"/>
      <c r="AE905" s="280"/>
    </row>
    <row r="906" spans="1:31" ht="12" customHeight="1" x14ac:dyDescent="0.25">
      <c r="A906" s="280"/>
      <c r="B906" s="280"/>
      <c r="C906" s="507"/>
      <c r="D906" s="507"/>
      <c r="E906" s="507"/>
      <c r="F906" s="507"/>
      <c r="G906" s="507"/>
      <c r="H906" s="280"/>
      <c r="I906" s="280"/>
      <c r="J906" s="280"/>
      <c r="K906" s="280"/>
      <c r="L906" s="280"/>
      <c r="M906" s="280"/>
      <c r="N906" s="280"/>
      <c r="O906" s="280"/>
      <c r="P906" s="280"/>
      <c r="Q906" s="280"/>
      <c r="R906" s="280"/>
      <c r="S906" s="280"/>
      <c r="T906" s="280"/>
      <c r="U906" s="280"/>
      <c r="V906" s="280"/>
      <c r="W906" s="280"/>
      <c r="X906" s="280"/>
      <c r="Y906" s="280"/>
      <c r="Z906" s="280"/>
      <c r="AA906" s="280"/>
      <c r="AB906" s="280"/>
      <c r="AC906" s="280"/>
      <c r="AD906" s="280"/>
      <c r="AE906" s="280"/>
    </row>
    <row r="907" spans="1:31" ht="12" customHeight="1" x14ac:dyDescent="0.25">
      <c r="A907" s="280"/>
      <c r="B907" s="280"/>
      <c r="C907" s="507"/>
      <c r="D907" s="507"/>
      <c r="E907" s="507"/>
      <c r="F907" s="507"/>
      <c r="G907" s="507"/>
      <c r="H907" s="280"/>
      <c r="I907" s="280"/>
      <c r="J907" s="280"/>
      <c r="K907" s="280"/>
      <c r="L907" s="280"/>
      <c r="M907" s="280"/>
      <c r="N907" s="280"/>
      <c r="O907" s="280"/>
      <c r="P907" s="280"/>
      <c r="Q907" s="280"/>
      <c r="R907" s="280"/>
      <c r="S907" s="280"/>
      <c r="T907" s="280"/>
      <c r="U907" s="280"/>
      <c r="V907" s="280"/>
      <c r="W907" s="280"/>
      <c r="X907" s="280"/>
      <c r="Y907" s="280"/>
      <c r="Z907" s="280"/>
      <c r="AA907" s="280"/>
      <c r="AB907" s="280"/>
      <c r="AC907" s="280"/>
      <c r="AD907" s="280"/>
      <c r="AE907" s="280"/>
    </row>
    <row r="908" spans="1:31" ht="12" customHeight="1" x14ac:dyDescent="0.25">
      <c r="A908" s="280"/>
      <c r="B908" s="280"/>
      <c r="C908" s="507"/>
      <c r="D908" s="507"/>
      <c r="E908" s="507"/>
      <c r="F908" s="507"/>
      <c r="G908" s="507"/>
      <c r="H908" s="280"/>
      <c r="I908" s="280"/>
      <c r="J908" s="280"/>
      <c r="K908" s="280"/>
      <c r="L908" s="280"/>
      <c r="M908" s="280"/>
      <c r="N908" s="280"/>
      <c r="O908" s="280"/>
      <c r="P908" s="280"/>
      <c r="Q908" s="280"/>
      <c r="R908" s="280"/>
      <c r="S908" s="280"/>
      <c r="T908" s="280"/>
      <c r="U908" s="280"/>
      <c r="V908" s="280"/>
      <c r="W908" s="280"/>
      <c r="X908" s="280"/>
      <c r="Y908" s="280"/>
      <c r="Z908" s="280"/>
      <c r="AA908" s="280"/>
      <c r="AB908" s="280"/>
      <c r="AC908" s="280"/>
      <c r="AD908" s="280"/>
      <c r="AE908" s="280"/>
    </row>
    <row r="909" spans="1:31" ht="12" customHeight="1" x14ac:dyDescent="0.25">
      <c r="A909" s="280"/>
      <c r="B909" s="280"/>
      <c r="C909" s="507"/>
      <c r="D909" s="507"/>
      <c r="E909" s="507"/>
      <c r="F909" s="507"/>
      <c r="G909" s="507"/>
      <c r="H909" s="280"/>
      <c r="I909" s="280"/>
      <c r="J909" s="280"/>
      <c r="K909" s="280"/>
      <c r="L909" s="280"/>
      <c r="M909" s="280"/>
      <c r="N909" s="280"/>
      <c r="O909" s="280"/>
      <c r="P909" s="280"/>
      <c r="Q909" s="280"/>
      <c r="R909" s="280"/>
      <c r="S909" s="280"/>
      <c r="T909" s="280"/>
      <c r="U909" s="280"/>
      <c r="V909" s="280"/>
      <c r="W909" s="280"/>
      <c r="X909" s="280"/>
      <c r="Y909" s="280"/>
      <c r="Z909" s="280"/>
      <c r="AA909" s="280"/>
      <c r="AB909" s="280"/>
      <c r="AC909" s="280"/>
      <c r="AD909" s="280"/>
      <c r="AE909" s="280"/>
    </row>
    <row r="910" spans="1:31" ht="12" customHeight="1" x14ac:dyDescent="0.25">
      <c r="A910" s="280"/>
      <c r="B910" s="280"/>
      <c r="C910" s="507"/>
      <c r="D910" s="507"/>
      <c r="E910" s="507"/>
      <c r="F910" s="507"/>
      <c r="G910" s="507"/>
      <c r="H910" s="280"/>
      <c r="I910" s="280"/>
      <c r="J910" s="280"/>
      <c r="K910" s="280"/>
      <c r="L910" s="280"/>
      <c r="M910" s="280"/>
      <c r="N910" s="280"/>
      <c r="O910" s="280"/>
      <c r="P910" s="280"/>
      <c r="Q910" s="280"/>
      <c r="R910" s="280"/>
      <c r="S910" s="280"/>
      <c r="T910" s="280"/>
      <c r="U910" s="280"/>
      <c r="V910" s="280"/>
      <c r="W910" s="280"/>
      <c r="X910" s="280"/>
      <c r="Y910" s="280"/>
      <c r="Z910" s="280"/>
      <c r="AA910" s="280"/>
      <c r="AB910" s="280"/>
      <c r="AC910" s="280"/>
      <c r="AD910" s="280"/>
      <c r="AE910" s="280"/>
    </row>
    <row r="911" spans="1:31" ht="12" customHeight="1" x14ac:dyDescent="0.25">
      <c r="A911" s="280"/>
      <c r="B911" s="280"/>
      <c r="C911" s="507"/>
      <c r="D911" s="507"/>
      <c r="E911" s="507"/>
      <c r="F911" s="507"/>
      <c r="G911" s="507"/>
      <c r="H911" s="280"/>
      <c r="I911" s="280"/>
      <c r="J911" s="280"/>
      <c r="K911" s="280"/>
      <c r="L911" s="280"/>
      <c r="M911" s="280"/>
      <c r="N911" s="280"/>
      <c r="O911" s="280"/>
      <c r="P911" s="280"/>
      <c r="Q911" s="280"/>
      <c r="R911" s="280"/>
      <c r="S911" s="280"/>
      <c r="T911" s="280"/>
      <c r="U911" s="280"/>
      <c r="V911" s="280"/>
      <c r="W911" s="280"/>
      <c r="X911" s="280"/>
      <c r="Y911" s="280"/>
      <c r="Z911" s="280"/>
      <c r="AA911" s="280"/>
      <c r="AB911" s="280"/>
      <c r="AC911" s="280"/>
      <c r="AD911" s="280"/>
      <c r="AE911" s="280"/>
    </row>
    <row r="912" spans="1:31" ht="12" customHeight="1" x14ac:dyDescent="0.25">
      <c r="A912" s="280"/>
      <c r="B912" s="280"/>
      <c r="C912" s="507"/>
      <c r="D912" s="507"/>
      <c r="E912" s="507"/>
      <c r="F912" s="507"/>
      <c r="G912" s="507"/>
      <c r="H912" s="280"/>
      <c r="I912" s="280"/>
      <c r="J912" s="280"/>
      <c r="K912" s="280"/>
      <c r="L912" s="280"/>
      <c r="M912" s="280"/>
      <c r="N912" s="280"/>
      <c r="O912" s="280"/>
      <c r="P912" s="280"/>
      <c r="Q912" s="280"/>
      <c r="R912" s="280"/>
      <c r="S912" s="280"/>
      <c r="T912" s="280"/>
      <c r="U912" s="280"/>
      <c r="V912" s="280"/>
      <c r="W912" s="280"/>
      <c r="X912" s="280"/>
      <c r="Y912" s="280"/>
      <c r="Z912" s="280"/>
      <c r="AA912" s="280"/>
      <c r="AB912" s="280"/>
      <c r="AC912" s="280"/>
      <c r="AD912" s="280"/>
      <c r="AE912" s="280"/>
    </row>
    <row r="913" spans="1:31" ht="12" customHeight="1" x14ac:dyDescent="0.25">
      <c r="A913" s="280"/>
      <c r="B913" s="280"/>
      <c r="C913" s="507"/>
      <c r="D913" s="507"/>
      <c r="E913" s="507"/>
      <c r="F913" s="507"/>
      <c r="G913" s="507"/>
      <c r="H913" s="280"/>
      <c r="I913" s="280"/>
      <c r="J913" s="280"/>
      <c r="K913" s="280"/>
      <c r="L913" s="280"/>
      <c r="M913" s="280"/>
      <c r="N913" s="280"/>
      <c r="O913" s="280"/>
      <c r="P913" s="280"/>
      <c r="Q913" s="280"/>
      <c r="R913" s="280"/>
      <c r="S913" s="280"/>
      <c r="T913" s="280"/>
      <c r="U913" s="280"/>
      <c r="V913" s="280"/>
      <c r="W913" s="280"/>
      <c r="X913" s="280"/>
      <c r="Y913" s="280"/>
      <c r="Z913" s="280"/>
      <c r="AA913" s="280"/>
      <c r="AB913" s="280"/>
      <c r="AC913" s="280"/>
      <c r="AD913" s="280"/>
      <c r="AE913" s="280"/>
    </row>
    <row r="914" spans="1:31" ht="12" customHeight="1" x14ac:dyDescent="0.25">
      <c r="A914" s="280"/>
      <c r="B914" s="280"/>
      <c r="C914" s="507"/>
      <c r="D914" s="507"/>
      <c r="E914" s="507"/>
      <c r="F914" s="507"/>
      <c r="G914" s="507"/>
      <c r="H914" s="280"/>
      <c r="I914" s="280"/>
      <c r="J914" s="280"/>
      <c r="K914" s="280"/>
      <c r="L914" s="280"/>
      <c r="M914" s="280"/>
      <c r="N914" s="280"/>
      <c r="O914" s="280"/>
      <c r="P914" s="280"/>
      <c r="Q914" s="280"/>
      <c r="R914" s="280"/>
      <c r="S914" s="280"/>
      <c r="T914" s="280"/>
      <c r="U914" s="280"/>
      <c r="V914" s="280"/>
      <c r="W914" s="280"/>
      <c r="X914" s="280"/>
      <c r="Y914" s="280"/>
      <c r="Z914" s="280"/>
      <c r="AA914" s="280"/>
      <c r="AB914" s="280"/>
      <c r="AC914" s="280"/>
      <c r="AD914" s="280"/>
      <c r="AE914" s="280"/>
    </row>
    <row r="915" spans="1:31" ht="12" customHeight="1" x14ac:dyDescent="0.25">
      <c r="A915" s="280"/>
      <c r="B915" s="280"/>
      <c r="C915" s="507"/>
      <c r="D915" s="507"/>
      <c r="E915" s="507"/>
      <c r="F915" s="507"/>
      <c r="G915" s="507"/>
      <c r="H915" s="280"/>
      <c r="I915" s="280"/>
      <c r="J915" s="280"/>
      <c r="K915" s="280"/>
      <c r="L915" s="280"/>
      <c r="M915" s="280"/>
      <c r="N915" s="280"/>
      <c r="O915" s="280"/>
      <c r="P915" s="280"/>
      <c r="Q915" s="280"/>
      <c r="R915" s="280"/>
      <c r="S915" s="280"/>
      <c r="T915" s="280"/>
      <c r="U915" s="280"/>
      <c r="V915" s="280"/>
      <c r="W915" s="280"/>
      <c r="X915" s="280"/>
      <c r="Y915" s="280"/>
      <c r="Z915" s="280"/>
      <c r="AA915" s="280"/>
      <c r="AB915" s="280"/>
      <c r="AC915" s="280"/>
      <c r="AD915" s="280"/>
      <c r="AE915" s="280"/>
    </row>
    <row r="916" spans="1:31" ht="12" customHeight="1" x14ac:dyDescent="0.25">
      <c r="A916" s="280"/>
      <c r="B916" s="280"/>
      <c r="C916" s="507"/>
      <c r="D916" s="507"/>
      <c r="E916" s="507"/>
      <c r="F916" s="507"/>
      <c r="G916" s="507"/>
      <c r="H916" s="280"/>
      <c r="I916" s="280"/>
      <c r="J916" s="280"/>
      <c r="K916" s="280"/>
      <c r="L916" s="280"/>
      <c r="M916" s="280"/>
      <c r="N916" s="280"/>
      <c r="O916" s="280"/>
      <c r="P916" s="280"/>
      <c r="Q916" s="280"/>
      <c r="R916" s="280"/>
      <c r="S916" s="280"/>
      <c r="T916" s="280"/>
      <c r="U916" s="280"/>
      <c r="V916" s="280"/>
      <c r="W916" s="280"/>
      <c r="X916" s="280"/>
      <c r="Y916" s="280"/>
      <c r="Z916" s="280"/>
      <c r="AA916" s="280"/>
      <c r="AB916" s="280"/>
      <c r="AC916" s="280"/>
      <c r="AD916" s="280"/>
      <c r="AE916" s="280"/>
    </row>
    <row r="917" spans="1:31" ht="12" customHeight="1" x14ac:dyDescent="0.25">
      <c r="A917" s="280"/>
      <c r="B917" s="280"/>
      <c r="C917" s="507"/>
      <c r="D917" s="507"/>
      <c r="E917" s="507"/>
      <c r="F917" s="507"/>
      <c r="G917" s="507"/>
      <c r="H917" s="280"/>
      <c r="I917" s="280"/>
      <c r="J917" s="280"/>
      <c r="K917" s="280"/>
      <c r="L917" s="280"/>
      <c r="M917" s="280"/>
      <c r="N917" s="280"/>
      <c r="O917" s="280"/>
      <c r="P917" s="280"/>
      <c r="Q917" s="280"/>
      <c r="R917" s="280"/>
      <c r="S917" s="280"/>
      <c r="T917" s="280"/>
      <c r="U917" s="280"/>
      <c r="V917" s="280"/>
      <c r="W917" s="280"/>
      <c r="X917" s="280"/>
      <c r="Y917" s="280"/>
      <c r="Z917" s="280"/>
      <c r="AA917" s="280"/>
      <c r="AB917" s="280"/>
      <c r="AC917" s="280"/>
      <c r="AD917" s="280"/>
      <c r="AE917" s="280"/>
    </row>
    <row r="918" spans="1:31" ht="12" customHeight="1" x14ac:dyDescent="0.25">
      <c r="A918" s="280"/>
      <c r="B918" s="280"/>
      <c r="C918" s="507"/>
      <c r="D918" s="507"/>
      <c r="E918" s="507"/>
      <c r="F918" s="507"/>
      <c r="G918" s="507"/>
      <c r="H918" s="280"/>
      <c r="I918" s="280"/>
      <c r="J918" s="280"/>
      <c r="K918" s="280"/>
      <c r="L918" s="280"/>
      <c r="M918" s="280"/>
      <c r="N918" s="280"/>
      <c r="O918" s="280"/>
      <c r="P918" s="280"/>
      <c r="Q918" s="280"/>
      <c r="R918" s="280"/>
      <c r="S918" s="280"/>
      <c r="T918" s="280"/>
      <c r="U918" s="280"/>
      <c r="V918" s="280"/>
      <c r="W918" s="280"/>
      <c r="X918" s="280"/>
      <c r="Y918" s="280"/>
      <c r="Z918" s="280"/>
      <c r="AA918" s="280"/>
      <c r="AB918" s="280"/>
      <c r="AC918" s="280"/>
      <c r="AD918" s="280"/>
      <c r="AE918" s="280"/>
    </row>
    <row r="919" spans="1:31" ht="12" customHeight="1" x14ac:dyDescent="0.25">
      <c r="A919" s="280"/>
      <c r="B919" s="280"/>
      <c r="C919" s="507"/>
      <c r="D919" s="507"/>
      <c r="E919" s="507"/>
      <c r="F919" s="507"/>
      <c r="G919" s="507"/>
      <c r="H919" s="280"/>
      <c r="I919" s="280"/>
      <c r="J919" s="280"/>
      <c r="K919" s="280"/>
      <c r="L919" s="280"/>
      <c r="M919" s="280"/>
      <c r="N919" s="280"/>
      <c r="O919" s="280"/>
      <c r="P919" s="280"/>
      <c r="Q919" s="280"/>
      <c r="R919" s="280"/>
      <c r="S919" s="280"/>
      <c r="T919" s="280"/>
      <c r="U919" s="280"/>
      <c r="V919" s="280"/>
      <c r="W919" s="280"/>
      <c r="X919" s="280"/>
      <c r="Y919" s="280"/>
      <c r="Z919" s="280"/>
      <c r="AA919" s="280"/>
      <c r="AB919" s="280"/>
      <c r="AC919" s="280"/>
      <c r="AD919" s="280"/>
      <c r="AE919" s="280"/>
    </row>
    <row r="920" spans="1:31" ht="12" customHeight="1" x14ac:dyDescent="0.25">
      <c r="A920" s="280"/>
      <c r="B920" s="280"/>
      <c r="C920" s="507"/>
      <c r="D920" s="507"/>
      <c r="E920" s="507"/>
      <c r="F920" s="507"/>
      <c r="G920" s="507"/>
      <c r="H920" s="280"/>
      <c r="I920" s="280"/>
      <c r="J920" s="280"/>
      <c r="K920" s="280"/>
      <c r="L920" s="280"/>
      <c r="M920" s="280"/>
      <c r="N920" s="280"/>
      <c r="O920" s="280"/>
      <c r="P920" s="280"/>
      <c r="Q920" s="280"/>
      <c r="R920" s="280"/>
      <c r="S920" s="280"/>
      <c r="T920" s="280"/>
      <c r="U920" s="280"/>
      <c r="V920" s="280"/>
      <c r="W920" s="280"/>
      <c r="X920" s="280"/>
      <c r="Y920" s="280"/>
      <c r="Z920" s="280"/>
      <c r="AA920" s="280"/>
      <c r="AB920" s="280"/>
      <c r="AC920" s="280"/>
      <c r="AD920" s="280"/>
      <c r="AE920" s="280"/>
    </row>
    <row r="921" spans="1:31" ht="12" customHeight="1" x14ac:dyDescent="0.25">
      <c r="A921" s="280"/>
      <c r="B921" s="280"/>
      <c r="C921" s="507"/>
      <c r="D921" s="507"/>
      <c r="E921" s="507"/>
      <c r="F921" s="507"/>
      <c r="G921" s="507"/>
      <c r="H921" s="280"/>
      <c r="I921" s="280"/>
      <c r="J921" s="280"/>
      <c r="K921" s="280"/>
      <c r="L921" s="280"/>
      <c r="M921" s="280"/>
      <c r="N921" s="280"/>
      <c r="O921" s="280"/>
      <c r="P921" s="280"/>
      <c r="Q921" s="280"/>
      <c r="R921" s="280"/>
      <c r="S921" s="280"/>
      <c r="T921" s="280"/>
      <c r="U921" s="280"/>
      <c r="V921" s="280"/>
      <c r="W921" s="280"/>
      <c r="X921" s="280"/>
      <c r="Y921" s="280"/>
      <c r="Z921" s="280"/>
      <c r="AA921" s="280"/>
      <c r="AB921" s="280"/>
      <c r="AC921" s="280"/>
      <c r="AD921" s="280"/>
      <c r="AE921" s="280"/>
    </row>
    <row r="922" spans="1:31" ht="12" customHeight="1" x14ac:dyDescent="0.25">
      <c r="A922" s="280"/>
      <c r="B922" s="280"/>
      <c r="C922" s="507"/>
      <c r="D922" s="507"/>
      <c r="E922" s="507"/>
      <c r="F922" s="507"/>
      <c r="G922" s="507"/>
      <c r="H922" s="280"/>
      <c r="I922" s="280"/>
      <c r="J922" s="280"/>
      <c r="K922" s="280"/>
      <c r="L922" s="280"/>
      <c r="M922" s="280"/>
      <c r="N922" s="280"/>
      <c r="O922" s="280"/>
      <c r="P922" s="280"/>
      <c r="Q922" s="280"/>
      <c r="R922" s="280"/>
      <c r="S922" s="280"/>
      <c r="T922" s="280"/>
      <c r="U922" s="280"/>
      <c r="V922" s="280"/>
      <c r="W922" s="280"/>
      <c r="X922" s="280"/>
      <c r="Y922" s="280"/>
      <c r="Z922" s="280"/>
      <c r="AA922" s="280"/>
      <c r="AB922" s="280"/>
      <c r="AC922" s="280"/>
      <c r="AD922" s="280"/>
      <c r="AE922" s="280"/>
    </row>
    <row r="923" spans="1:31" ht="12" customHeight="1" x14ac:dyDescent="0.25">
      <c r="A923" s="280"/>
      <c r="B923" s="280"/>
      <c r="C923" s="507"/>
      <c r="D923" s="507"/>
      <c r="E923" s="507"/>
      <c r="F923" s="507"/>
      <c r="G923" s="507"/>
      <c r="H923" s="280"/>
      <c r="I923" s="280"/>
      <c r="J923" s="280"/>
      <c r="K923" s="280"/>
      <c r="L923" s="280"/>
      <c r="M923" s="280"/>
      <c r="N923" s="280"/>
      <c r="O923" s="280"/>
      <c r="P923" s="280"/>
      <c r="Q923" s="280"/>
      <c r="R923" s="280"/>
      <c r="S923" s="280"/>
      <c r="T923" s="280"/>
      <c r="U923" s="280"/>
      <c r="V923" s="280"/>
      <c r="W923" s="280"/>
      <c r="X923" s="280"/>
      <c r="Y923" s="280"/>
      <c r="Z923" s="280"/>
      <c r="AA923" s="280"/>
      <c r="AB923" s="280"/>
      <c r="AC923" s="280"/>
      <c r="AD923" s="280"/>
      <c r="AE923" s="280"/>
    </row>
    <row r="924" spans="1:31" ht="12" customHeight="1" x14ac:dyDescent="0.25">
      <c r="A924" s="280"/>
      <c r="B924" s="280"/>
      <c r="C924" s="507"/>
      <c r="D924" s="507"/>
      <c r="E924" s="507"/>
      <c r="F924" s="507"/>
      <c r="G924" s="507"/>
      <c r="H924" s="280"/>
      <c r="I924" s="280"/>
      <c r="J924" s="280"/>
      <c r="K924" s="280"/>
      <c r="L924" s="280"/>
      <c r="M924" s="280"/>
      <c r="N924" s="280"/>
      <c r="O924" s="280"/>
      <c r="P924" s="280"/>
      <c r="Q924" s="280"/>
      <c r="R924" s="280"/>
      <c r="S924" s="280"/>
      <c r="T924" s="280"/>
      <c r="U924" s="280"/>
      <c r="V924" s="280"/>
      <c r="W924" s="280"/>
      <c r="X924" s="280"/>
      <c r="Y924" s="280"/>
      <c r="Z924" s="280"/>
      <c r="AA924" s="280"/>
      <c r="AB924" s="280"/>
      <c r="AC924" s="280"/>
      <c r="AD924" s="280"/>
      <c r="AE924" s="280"/>
    </row>
    <row r="925" spans="1:31" ht="12" customHeight="1" x14ac:dyDescent="0.25">
      <c r="A925" s="280"/>
      <c r="B925" s="280"/>
      <c r="C925" s="507"/>
      <c r="D925" s="507"/>
      <c r="E925" s="507"/>
      <c r="F925" s="507"/>
      <c r="G925" s="507"/>
      <c r="H925" s="280"/>
      <c r="I925" s="280"/>
      <c r="J925" s="280"/>
      <c r="K925" s="280"/>
      <c r="L925" s="280"/>
      <c r="M925" s="280"/>
      <c r="N925" s="280"/>
      <c r="O925" s="280"/>
      <c r="P925" s="280"/>
      <c r="Q925" s="280"/>
      <c r="R925" s="280"/>
      <c r="S925" s="280"/>
      <c r="T925" s="280"/>
      <c r="U925" s="280"/>
      <c r="V925" s="280"/>
      <c r="W925" s="280"/>
      <c r="X925" s="280"/>
      <c r="Y925" s="280"/>
      <c r="Z925" s="280"/>
      <c r="AA925" s="280"/>
      <c r="AB925" s="280"/>
      <c r="AC925" s="280"/>
      <c r="AD925" s="280"/>
      <c r="AE925" s="280"/>
    </row>
    <row r="926" spans="1:31" ht="12" customHeight="1" x14ac:dyDescent="0.25">
      <c r="A926" s="280"/>
      <c r="B926" s="280"/>
      <c r="C926" s="507"/>
      <c r="D926" s="507"/>
      <c r="E926" s="507"/>
      <c r="F926" s="507"/>
      <c r="G926" s="507"/>
      <c r="H926" s="280"/>
      <c r="I926" s="280"/>
      <c r="J926" s="280"/>
      <c r="K926" s="280"/>
      <c r="L926" s="280"/>
      <c r="M926" s="280"/>
      <c r="N926" s="280"/>
      <c r="O926" s="280"/>
      <c r="P926" s="280"/>
      <c r="Q926" s="280"/>
      <c r="R926" s="280"/>
      <c r="S926" s="280"/>
      <c r="T926" s="280"/>
      <c r="U926" s="280"/>
      <c r="V926" s="280"/>
      <c r="W926" s="280"/>
      <c r="X926" s="280"/>
      <c r="Y926" s="280"/>
      <c r="Z926" s="280"/>
      <c r="AA926" s="280"/>
      <c r="AB926" s="280"/>
      <c r="AC926" s="280"/>
      <c r="AD926" s="280"/>
      <c r="AE926" s="280"/>
    </row>
    <row r="927" spans="1:31" ht="12" customHeight="1" x14ac:dyDescent="0.25">
      <c r="A927" s="280"/>
      <c r="B927" s="280"/>
      <c r="C927" s="507"/>
      <c r="D927" s="507"/>
      <c r="E927" s="507"/>
      <c r="F927" s="507"/>
      <c r="G927" s="507"/>
      <c r="H927" s="280"/>
      <c r="I927" s="280"/>
      <c r="J927" s="280"/>
      <c r="K927" s="280"/>
      <c r="L927" s="280"/>
      <c r="M927" s="280"/>
      <c r="N927" s="280"/>
      <c r="O927" s="280"/>
      <c r="P927" s="280"/>
      <c r="Q927" s="280"/>
      <c r="R927" s="280"/>
      <c r="S927" s="280"/>
      <c r="T927" s="280"/>
      <c r="U927" s="280"/>
      <c r="V927" s="280"/>
      <c r="W927" s="280"/>
      <c r="X927" s="280"/>
      <c r="Y927" s="280"/>
      <c r="Z927" s="280"/>
      <c r="AA927" s="280"/>
      <c r="AB927" s="280"/>
      <c r="AC927" s="280"/>
      <c r="AD927" s="280"/>
      <c r="AE927" s="280"/>
    </row>
    <row r="928" spans="1:31" ht="12" customHeight="1" x14ac:dyDescent="0.25">
      <c r="A928" s="280"/>
      <c r="B928" s="280"/>
      <c r="C928" s="507"/>
      <c r="D928" s="507"/>
      <c r="E928" s="507"/>
      <c r="F928" s="507"/>
      <c r="G928" s="507"/>
      <c r="H928" s="280"/>
      <c r="I928" s="280"/>
      <c r="J928" s="280"/>
      <c r="K928" s="280"/>
      <c r="L928" s="280"/>
      <c r="M928" s="280"/>
      <c r="N928" s="280"/>
      <c r="O928" s="280"/>
      <c r="P928" s="280"/>
      <c r="Q928" s="280"/>
      <c r="R928" s="280"/>
      <c r="S928" s="280"/>
      <c r="T928" s="280"/>
      <c r="U928" s="280"/>
      <c r="V928" s="280"/>
      <c r="W928" s="280"/>
      <c r="X928" s="280"/>
      <c r="Y928" s="280"/>
      <c r="Z928" s="280"/>
      <c r="AA928" s="280"/>
      <c r="AB928" s="280"/>
      <c r="AC928" s="280"/>
      <c r="AD928" s="280"/>
      <c r="AE928" s="280"/>
    </row>
    <row r="929" spans="1:31" ht="12" customHeight="1" x14ac:dyDescent="0.25">
      <c r="A929" s="280"/>
      <c r="B929" s="280"/>
      <c r="C929" s="507"/>
      <c r="D929" s="507"/>
      <c r="E929" s="507"/>
      <c r="F929" s="507"/>
      <c r="G929" s="507"/>
      <c r="H929" s="280"/>
      <c r="I929" s="280"/>
      <c r="J929" s="280"/>
      <c r="K929" s="280"/>
      <c r="L929" s="280"/>
      <c r="M929" s="280"/>
      <c r="N929" s="280"/>
      <c r="O929" s="280"/>
      <c r="P929" s="280"/>
      <c r="Q929" s="280"/>
      <c r="R929" s="280"/>
      <c r="S929" s="280"/>
      <c r="T929" s="280"/>
      <c r="U929" s="280"/>
      <c r="V929" s="280"/>
      <c r="W929" s="280"/>
      <c r="X929" s="280"/>
      <c r="Y929" s="280"/>
      <c r="Z929" s="280"/>
      <c r="AA929" s="280"/>
      <c r="AB929" s="280"/>
      <c r="AC929" s="280"/>
      <c r="AD929" s="280"/>
      <c r="AE929" s="280"/>
    </row>
    <row r="930" spans="1:31" ht="12" customHeight="1" x14ac:dyDescent="0.25">
      <c r="A930" s="280"/>
      <c r="B930" s="280"/>
      <c r="C930" s="507"/>
      <c r="D930" s="507"/>
      <c r="E930" s="507"/>
      <c r="F930" s="507"/>
      <c r="G930" s="507"/>
      <c r="H930" s="280"/>
      <c r="I930" s="280"/>
      <c r="J930" s="280"/>
      <c r="K930" s="280"/>
      <c r="L930" s="280"/>
      <c r="M930" s="280"/>
      <c r="N930" s="280"/>
      <c r="O930" s="280"/>
      <c r="P930" s="280"/>
      <c r="Q930" s="280"/>
      <c r="R930" s="280"/>
      <c r="S930" s="280"/>
      <c r="T930" s="280"/>
      <c r="U930" s="280"/>
      <c r="V930" s="280"/>
      <c r="W930" s="280"/>
      <c r="X930" s="280"/>
      <c r="Y930" s="280"/>
      <c r="Z930" s="280"/>
      <c r="AA930" s="280"/>
      <c r="AB930" s="280"/>
      <c r="AC930" s="280"/>
      <c r="AD930" s="280"/>
      <c r="AE930" s="280"/>
    </row>
    <row r="931" spans="1:31" ht="12" customHeight="1" x14ac:dyDescent="0.25">
      <c r="A931" s="280"/>
      <c r="B931" s="280"/>
      <c r="C931" s="507"/>
      <c r="D931" s="507"/>
      <c r="E931" s="507"/>
      <c r="F931" s="507"/>
      <c r="G931" s="507"/>
      <c r="H931" s="280"/>
      <c r="I931" s="280"/>
      <c r="J931" s="280"/>
      <c r="K931" s="280"/>
      <c r="L931" s="280"/>
      <c r="M931" s="280"/>
      <c r="N931" s="280"/>
      <c r="O931" s="280"/>
      <c r="P931" s="280"/>
      <c r="Q931" s="280"/>
      <c r="R931" s="280"/>
      <c r="S931" s="280"/>
      <c r="T931" s="280"/>
      <c r="U931" s="280"/>
      <c r="V931" s="280"/>
      <c r="W931" s="280"/>
      <c r="X931" s="280"/>
      <c r="Y931" s="280"/>
      <c r="Z931" s="280"/>
      <c r="AA931" s="280"/>
      <c r="AB931" s="280"/>
      <c r="AC931" s="280"/>
      <c r="AD931" s="280"/>
      <c r="AE931" s="280"/>
    </row>
    <row r="932" spans="1:31" ht="12" customHeight="1" x14ac:dyDescent="0.25">
      <c r="A932" s="280"/>
      <c r="B932" s="280"/>
      <c r="C932" s="507"/>
      <c r="D932" s="507"/>
      <c r="E932" s="507"/>
      <c r="F932" s="507"/>
      <c r="G932" s="507"/>
      <c r="H932" s="280"/>
      <c r="I932" s="280"/>
      <c r="J932" s="280"/>
      <c r="K932" s="280"/>
      <c r="L932" s="280"/>
      <c r="M932" s="280"/>
      <c r="N932" s="280"/>
      <c r="O932" s="280"/>
      <c r="P932" s="280"/>
      <c r="Q932" s="280"/>
      <c r="R932" s="280"/>
      <c r="S932" s="280"/>
      <c r="T932" s="280"/>
      <c r="U932" s="280"/>
      <c r="V932" s="280"/>
      <c r="W932" s="280"/>
      <c r="X932" s="280"/>
      <c r="Y932" s="280"/>
      <c r="Z932" s="280"/>
      <c r="AA932" s="280"/>
      <c r="AB932" s="280"/>
      <c r="AC932" s="280"/>
      <c r="AD932" s="280"/>
      <c r="AE932" s="280"/>
    </row>
    <row r="933" spans="1:31" ht="12" customHeight="1" x14ac:dyDescent="0.25">
      <c r="A933" s="280"/>
      <c r="B933" s="280"/>
      <c r="C933" s="507"/>
      <c r="D933" s="507"/>
      <c r="E933" s="507"/>
      <c r="F933" s="507"/>
      <c r="G933" s="507"/>
      <c r="H933" s="280"/>
      <c r="I933" s="280"/>
      <c r="J933" s="280"/>
      <c r="K933" s="280"/>
      <c r="L933" s="280"/>
      <c r="M933" s="280"/>
      <c r="N933" s="280"/>
      <c r="O933" s="280"/>
      <c r="P933" s="280"/>
      <c r="Q933" s="280"/>
      <c r="R933" s="280"/>
      <c r="S933" s="280"/>
      <c r="T933" s="280"/>
      <c r="U933" s="280"/>
      <c r="V933" s="280"/>
      <c r="W933" s="280"/>
      <c r="X933" s="280"/>
      <c r="Y933" s="280"/>
      <c r="Z933" s="280"/>
      <c r="AA933" s="280"/>
      <c r="AB933" s="280"/>
      <c r="AC933" s="280"/>
      <c r="AD933" s="280"/>
      <c r="AE933" s="280"/>
    </row>
    <row r="934" spans="1:31" ht="12" customHeight="1" x14ac:dyDescent="0.25">
      <c r="A934" s="280"/>
      <c r="B934" s="280"/>
      <c r="C934" s="507"/>
      <c r="D934" s="507"/>
      <c r="E934" s="507"/>
      <c r="F934" s="507"/>
      <c r="G934" s="507"/>
      <c r="H934" s="280"/>
      <c r="I934" s="280"/>
      <c r="J934" s="280"/>
      <c r="K934" s="280"/>
      <c r="L934" s="280"/>
      <c r="M934" s="280"/>
      <c r="N934" s="280"/>
      <c r="O934" s="280"/>
      <c r="P934" s="280"/>
      <c r="Q934" s="280"/>
      <c r="R934" s="280"/>
      <c r="S934" s="280"/>
      <c r="T934" s="280"/>
      <c r="U934" s="280"/>
      <c r="V934" s="280"/>
      <c r="W934" s="280"/>
      <c r="X934" s="280"/>
      <c r="Y934" s="280"/>
      <c r="Z934" s="280"/>
      <c r="AA934" s="280"/>
      <c r="AB934" s="280"/>
      <c r="AC934" s="280"/>
      <c r="AD934" s="280"/>
      <c r="AE934" s="280"/>
    </row>
    <row r="935" spans="1:31" ht="12" customHeight="1" x14ac:dyDescent="0.25">
      <c r="A935" s="280"/>
      <c r="B935" s="280"/>
      <c r="C935" s="507"/>
      <c r="D935" s="507"/>
      <c r="E935" s="507"/>
      <c r="F935" s="507"/>
      <c r="G935" s="507"/>
      <c r="H935" s="280"/>
      <c r="I935" s="280"/>
      <c r="J935" s="280"/>
      <c r="K935" s="280"/>
      <c r="L935" s="280"/>
      <c r="M935" s="280"/>
      <c r="N935" s="280"/>
      <c r="O935" s="280"/>
      <c r="P935" s="280"/>
      <c r="Q935" s="280"/>
      <c r="R935" s="280"/>
      <c r="S935" s="280"/>
      <c r="T935" s="280"/>
      <c r="U935" s="280"/>
      <c r="V935" s="280"/>
      <c r="W935" s="280"/>
      <c r="X935" s="280"/>
      <c r="Y935" s="280"/>
      <c r="Z935" s="280"/>
      <c r="AA935" s="280"/>
      <c r="AB935" s="280"/>
      <c r="AC935" s="280"/>
      <c r="AD935" s="280"/>
      <c r="AE935" s="280"/>
    </row>
    <row r="936" spans="1:31" ht="12" customHeight="1" x14ac:dyDescent="0.25">
      <c r="A936" s="280"/>
      <c r="B936" s="280"/>
      <c r="C936" s="507"/>
      <c r="D936" s="507"/>
      <c r="E936" s="507"/>
      <c r="F936" s="507"/>
      <c r="G936" s="507"/>
      <c r="H936" s="280"/>
      <c r="I936" s="280"/>
      <c r="J936" s="280"/>
      <c r="K936" s="280"/>
      <c r="L936" s="280"/>
      <c r="M936" s="280"/>
      <c r="N936" s="280"/>
      <c r="O936" s="280"/>
      <c r="P936" s="280"/>
      <c r="Q936" s="280"/>
      <c r="R936" s="280"/>
      <c r="S936" s="280"/>
      <c r="T936" s="280"/>
      <c r="U936" s="280"/>
      <c r="V936" s="280"/>
      <c r="W936" s="280"/>
      <c r="X936" s="280"/>
      <c r="Y936" s="280"/>
      <c r="Z936" s="280"/>
      <c r="AA936" s="280"/>
      <c r="AB936" s="280"/>
      <c r="AC936" s="280"/>
      <c r="AD936" s="280"/>
      <c r="AE936" s="280"/>
    </row>
    <row r="937" spans="1:31" ht="12" customHeight="1" x14ac:dyDescent="0.25">
      <c r="A937" s="280"/>
      <c r="B937" s="280"/>
      <c r="C937" s="507"/>
      <c r="D937" s="507"/>
      <c r="E937" s="507"/>
      <c r="F937" s="507"/>
      <c r="G937" s="507"/>
      <c r="H937" s="280"/>
      <c r="I937" s="280"/>
      <c r="J937" s="280"/>
      <c r="K937" s="280"/>
      <c r="L937" s="280"/>
      <c r="M937" s="280"/>
      <c r="N937" s="280"/>
      <c r="O937" s="280"/>
      <c r="P937" s="280"/>
      <c r="Q937" s="280"/>
      <c r="R937" s="280"/>
      <c r="S937" s="280"/>
      <c r="T937" s="280"/>
      <c r="U937" s="280"/>
      <c r="V937" s="280"/>
      <c r="W937" s="280"/>
      <c r="X937" s="280"/>
      <c r="Y937" s="280"/>
      <c r="Z937" s="280"/>
      <c r="AA937" s="280"/>
      <c r="AB937" s="280"/>
      <c r="AC937" s="280"/>
      <c r="AD937" s="280"/>
      <c r="AE937" s="280"/>
    </row>
    <row r="938" spans="1:31" ht="12" customHeight="1" x14ac:dyDescent="0.25">
      <c r="A938" s="280"/>
      <c r="B938" s="280"/>
      <c r="C938" s="507"/>
      <c r="D938" s="507"/>
      <c r="E938" s="507"/>
      <c r="F938" s="507"/>
      <c r="G938" s="507"/>
      <c r="H938" s="280"/>
      <c r="I938" s="280"/>
      <c r="J938" s="280"/>
      <c r="K938" s="280"/>
      <c r="L938" s="280"/>
      <c r="M938" s="280"/>
      <c r="N938" s="280"/>
      <c r="O938" s="280"/>
      <c r="P938" s="280"/>
      <c r="Q938" s="280"/>
      <c r="R938" s="280"/>
      <c r="S938" s="280"/>
      <c r="T938" s="280"/>
      <c r="U938" s="280"/>
      <c r="V938" s="280"/>
      <c r="W938" s="280"/>
      <c r="X938" s="280"/>
      <c r="Y938" s="280"/>
      <c r="Z938" s="280"/>
      <c r="AA938" s="280"/>
      <c r="AB938" s="280"/>
      <c r="AC938" s="280"/>
      <c r="AD938" s="280"/>
      <c r="AE938" s="280"/>
    </row>
    <row r="939" spans="1:31" ht="12" customHeight="1" x14ac:dyDescent="0.25">
      <c r="A939" s="280"/>
      <c r="B939" s="280"/>
      <c r="C939" s="507"/>
      <c r="D939" s="507"/>
      <c r="E939" s="507"/>
      <c r="F939" s="507"/>
      <c r="G939" s="507"/>
      <c r="H939" s="280"/>
      <c r="I939" s="280"/>
      <c r="J939" s="280"/>
      <c r="K939" s="280"/>
      <c r="L939" s="280"/>
      <c r="M939" s="280"/>
      <c r="N939" s="280"/>
      <c r="O939" s="280"/>
      <c r="P939" s="280"/>
      <c r="Q939" s="280"/>
      <c r="R939" s="280"/>
      <c r="S939" s="280"/>
      <c r="T939" s="280"/>
      <c r="U939" s="280"/>
      <c r="V939" s="280"/>
      <c r="W939" s="280"/>
      <c r="X939" s="280"/>
      <c r="Y939" s="280"/>
      <c r="Z939" s="280"/>
      <c r="AA939" s="280"/>
      <c r="AB939" s="280"/>
      <c r="AC939" s="280"/>
      <c r="AD939" s="280"/>
      <c r="AE939" s="280"/>
    </row>
    <row r="940" spans="1:31" ht="12" customHeight="1" x14ac:dyDescent="0.25">
      <c r="A940" s="280"/>
      <c r="B940" s="280"/>
      <c r="C940" s="507"/>
      <c r="D940" s="507"/>
      <c r="E940" s="507"/>
      <c r="F940" s="507"/>
      <c r="G940" s="507"/>
      <c r="H940" s="280"/>
      <c r="I940" s="280"/>
      <c r="J940" s="280"/>
      <c r="K940" s="280"/>
      <c r="L940" s="280"/>
      <c r="M940" s="280"/>
      <c r="N940" s="280"/>
      <c r="O940" s="280"/>
      <c r="P940" s="280"/>
      <c r="Q940" s="280"/>
      <c r="R940" s="280"/>
      <c r="S940" s="280"/>
      <c r="T940" s="280"/>
      <c r="U940" s="280"/>
      <c r="V940" s="280"/>
      <c r="W940" s="280"/>
      <c r="X940" s="280"/>
      <c r="Y940" s="280"/>
      <c r="Z940" s="280"/>
      <c r="AA940" s="280"/>
      <c r="AB940" s="280"/>
      <c r="AC940" s="280"/>
      <c r="AD940" s="280"/>
      <c r="AE940" s="280"/>
    </row>
    <row r="941" spans="1:31" ht="12" customHeight="1" x14ac:dyDescent="0.25">
      <c r="A941" s="280"/>
      <c r="B941" s="280"/>
      <c r="C941" s="507"/>
      <c r="D941" s="507"/>
      <c r="E941" s="507"/>
      <c r="F941" s="507"/>
      <c r="G941" s="507"/>
      <c r="H941" s="280"/>
      <c r="I941" s="280"/>
      <c r="J941" s="280"/>
      <c r="K941" s="280"/>
      <c r="L941" s="280"/>
      <c r="M941" s="280"/>
      <c r="N941" s="280"/>
      <c r="O941" s="280"/>
      <c r="P941" s="280"/>
      <c r="Q941" s="280"/>
      <c r="R941" s="280"/>
      <c r="S941" s="280"/>
      <c r="T941" s="280"/>
      <c r="U941" s="280"/>
      <c r="V941" s="280"/>
      <c r="W941" s="280"/>
      <c r="X941" s="280"/>
      <c r="Y941" s="280"/>
      <c r="Z941" s="280"/>
      <c r="AA941" s="280"/>
      <c r="AB941" s="280"/>
      <c r="AC941" s="280"/>
      <c r="AD941" s="280"/>
      <c r="AE941" s="280"/>
    </row>
    <row r="942" spans="1:31" ht="12" customHeight="1" x14ac:dyDescent="0.25">
      <c r="A942" s="280"/>
      <c r="B942" s="280"/>
      <c r="C942" s="507"/>
      <c r="D942" s="507"/>
      <c r="E942" s="507"/>
      <c r="F942" s="507"/>
      <c r="G942" s="507"/>
      <c r="H942" s="280"/>
      <c r="I942" s="280"/>
      <c r="J942" s="280"/>
      <c r="K942" s="280"/>
      <c r="L942" s="280"/>
      <c r="M942" s="280"/>
      <c r="N942" s="280"/>
      <c r="O942" s="280"/>
      <c r="P942" s="280"/>
      <c r="Q942" s="280"/>
      <c r="R942" s="280"/>
      <c r="S942" s="280"/>
      <c r="T942" s="280"/>
      <c r="U942" s="280"/>
      <c r="V942" s="280"/>
      <c r="W942" s="280"/>
      <c r="X942" s="280"/>
      <c r="Y942" s="280"/>
      <c r="Z942" s="280"/>
      <c r="AA942" s="280"/>
      <c r="AB942" s="280"/>
      <c r="AC942" s="280"/>
      <c r="AD942" s="280"/>
      <c r="AE942" s="280"/>
    </row>
    <row r="943" spans="1:31" ht="12" customHeight="1" x14ac:dyDescent="0.25">
      <c r="A943" s="280"/>
      <c r="B943" s="280"/>
      <c r="C943" s="507"/>
      <c r="D943" s="507"/>
      <c r="E943" s="507"/>
      <c r="F943" s="507"/>
      <c r="G943" s="507"/>
      <c r="H943" s="280"/>
      <c r="I943" s="280"/>
      <c r="J943" s="280"/>
      <c r="K943" s="280"/>
      <c r="L943" s="280"/>
      <c r="M943" s="280"/>
      <c r="N943" s="280"/>
      <c r="O943" s="280"/>
      <c r="P943" s="280"/>
      <c r="Q943" s="280"/>
      <c r="R943" s="280"/>
      <c r="S943" s="280"/>
      <c r="T943" s="280"/>
      <c r="U943" s="280"/>
      <c r="V943" s="280"/>
      <c r="W943" s="280"/>
      <c r="X943" s="280"/>
      <c r="Y943" s="280"/>
      <c r="Z943" s="280"/>
      <c r="AA943" s="280"/>
      <c r="AB943" s="280"/>
      <c r="AC943" s="280"/>
      <c r="AD943" s="280"/>
      <c r="AE943" s="280"/>
    </row>
    <row r="944" spans="1:31" ht="12" customHeight="1" x14ac:dyDescent="0.25">
      <c r="A944" s="280"/>
      <c r="B944" s="280"/>
      <c r="C944" s="507"/>
      <c r="D944" s="507"/>
      <c r="E944" s="507"/>
      <c r="F944" s="507"/>
      <c r="G944" s="507"/>
      <c r="H944" s="280"/>
      <c r="I944" s="280"/>
      <c r="J944" s="280"/>
      <c r="K944" s="280"/>
      <c r="L944" s="280"/>
      <c r="M944" s="280"/>
      <c r="N944" s="280"/>
      <c r="O944" s="280"/>
      <c r="P944" s="280"/>
      <c r="Q944" s="280"/>
      <c r="R944" s="280"/>
      <c r="S944" s="280"/>
      <c r="T944" s="280"/>
      <c r="U944" s="280"/>
      <c r="V944" s="280"/>
      <c r="W944" s="280"/>
      <c r="X944" s="280"/>
      <c r="Y944" s="280"/>
      <c r="Z944" s="280"/>
      <c r="AA944" s="280"/>
      <c r="AB944" s="280"/>
      <c r="AC944" s="280"/>
      <c r="AD944" s="280"/>
      <c r="AE944" s="280"/>
    </row>
    <row r="945" spans="1:31" ht="12" customHeight="1" x14ac:dyDescent="0.25">
      <c r="A945" s="280"/>
      <c r="B945" s="280"/>
      <c r="C945" s="507"/>
      <c r="D945" s="507"/>
      <c r="E945" s="507"/>
      <c r="F945" s="507"/>
      <c r="G945" s="507"/>
      <c r="H945" s="280"/>
      <c r="I945" s="280"/>
      <c r="J945" s="280"/>
      <c r="K945" s="280"/>
      <c r="L945" s="280"/>
      <c r="M945" s="280"/>
      <c r="N945" s="280"/>
      <c r="O945" s="280"/>
      <c r="P945" s="280"/>
      <c r="Q945" s="280"/>
      <c r="R945" s="280"/>
      <c r="S945" s="280"/>
      <c r="T945" s="280"/>
      <c r="U945" s="280"/>
      <c r="V945" s="280"/>
      <c r="W945" s="280"/>
      <c r="X945" s="280"/>
      <c r="Y945" s="280"/>
      <c r="Z945" s="280"/>
      <c r="AA945" s="280"/>
      <c r="AB945" s="280"/>
      <c r="AC945" s="280"/>
      <c r="AD945" s="280"/>
      <c r="AE945" s="280"/>
    </row>
    <row r="946" spans="1:31" ht="12" customHeight="1" x14ac:dyDescent="0.25">
      <c r="A946" s="280"/>
      <c r="B946" s="280"/>
      <c r="C946" s="507"/>
      <c r="D946" s="507"/>
      <c r="E946" s="507"/>
      <c r="F946" s="507"/>
      <c r="G946" s="507"/>
      <c r="H946" s="280"/>
      <c r="I946" s="280"/>
      <c r="J946" s="280"/>
      <c r="K946" s="280"/>
      <c r="L946" s="280"/>
      <c r="M946" s="280"/>
      <c r="N946" s="280"/>
      <c r="O946" s="280"/>
      <c r="P946" s="280"/>
      <c r="Q946" s="280"/>
      <c r="R946" s="280"/>
      <c r="S946" s="280"/>
      <c r="T946" s="280"/>
      <c r="U946" s="280"/>
      <c r="V946" s="280"/>
      <c r="W946" s="280"/>
      <c r="X946" s="280"/>
      <c r="Y946" s="280"/>
      <c r="Z946" s="280"/>
      <c r="AA946" s="280"/>
      <c r="AB946" s="280"/>
      <c r="AC946" s="280"/>
      <c r="AD946" s="280"/>
      <c r="AE946" s="280"/>
    </row>
    <row r="947" spans="1:31" ht="12" customHeight="1" x14ac:dyDescent="0.25">
      <c r="A947" s="280"/>
      <c r="B947" s="280"/>
      <c r="C947" s="507"/>
      <c r="D947" s="507"/>
      <c r="E947" s="507"/>
      <c r="F947" s="507"/>
      <c r="G947" s="507"/>
      <c r="H947" s="280"/>
      <c r="I947" s="280"/>
      <c r="J947" s="280"/>
      <c r="K947" s="280"/>
      <c r="L947" s="280"/>
      <c r="M947" s="280"/>
      <c r="N947" s="280"/>
      <c r="O947" s="280"/>
      <c r="P947" s="280"/>
      <c r="Q947" s="280"/>
      <c r="R947" s="280"/>
      <c r="S947" s="280"/>
      <c r="T947" s="280"/>
      <c r="U947" s="280"/>
      <c r="V947" s="280"/>
      <c r="W947" s="280"/>
      <c r="X947" s="280"/>
      <c r="Y947" s="280"/>
      <c r="Z947" s="280"/>
      <c r="AA947" s="280"/>
      <c r="AB947" s="280"/>
      <c r="AC947" s="280"/>
      <c r="AD947" s="280"/>
      <c r="AE947" s="280"/>
    </row>
    <row r="948" spans="1:31" ht="12" customHeight="1" x14ac:dyDescent="0.25">
      <c r="A948" s="280"/>
      <c r="B948" s="280"/>
      <c r="C948" s="507"/>
      <c r="D948" s="507"/>
      <c r="E948" s="507"/>
      <c r="F948" s="507"/>
      <c r="G948" s="507"/>
      <c r="H948" s="280"/>
      <c r="I948" s="280"/>
      <c r="J948" s="280"/>
      <c r="K948" s="280"/>
      <c r="L948" s="280"/>
      <c r="M948" s="280"/>
      <c r="N948" s="280"/>
      <c r="O948" s="280"/>
      <c r="P948" s="280"/>
      <c r="Q948" s="280"/>
      <c r="R948" s="280"/>
      <c r="S948" s="280"/>
      <c r="T948" s="280"/>
      <c r="U948" s="280"/>
      <c r="V948" s="280"/>
      <c r="W948" s="280"/>
      <c r="X948" s="280"/>
      <c r="Y948" s="280"/>
      <c r="Z948" s="280"/>
      <c r="AA948" s="280"/>
      <c r="AB948" s="280"/>
      <c r="AC948" s="280"/>
      <c r="AD948" s="280"/>
      <c r="AE948" s="280"/>
    </row>
    <row r="949" spans="1:31" ht="12" customHeight="1" x14ac:dyDescent="0.25">
      <c r="A949" s="280"/>
      <c r="B949" s="280"/>
      <c r="C949" s="507"/>
      <c r="D949" s="507"/>
      <c r="E949" s="507"/>
      <c r="F949" s="507"/>
      <c r="G949" s="507"/>
      <c r="H949" s="280"/>
      <c r="I949" s="280"/>
      <c r="J949" s="280"/>
      <c r="K949" s="280"/>
      <c r="L949" s="280"/>
      <c r="M949" s="280"/>
      <c r="N949" s="280"/>
      <c r="O949" s="280"/>
      <c r="P949" s="280"/>
      <c r="Q949" s="280"/>
      <c r="R949" s="280"/>
      <c r="S949" s="280"/>
      <c r="T949" s="280"/>
      <c r="U949" s="280"/>
      <c r="V949" s="280"/>
      <c r="W949" s="280"/>
      <c r="X949" s="280"/>
      <c r="Y949" s="280"/>
      <c r="Z949" s="280"/>
      <c r="AA949" s="280"/>
      <c r="AB949" s="280"/>
      <c r="AC949" s="280"/>
      <c r="AD949" s="280"/>
      <c r="AE949" s="280"/>
    </row>
    <row r="950" spans="1:31" ht="12" customHeight="1" x14ac:dyDescent="0.25">
      <c r="A950" s="280"/>
      <c r="B950" s="280"/>
      <c r="C950" s="507"/>
      <c r="D950" s="507"/>
      <c r="E950" s="507"/>
      <c r="F950" s="507"/>
      <c r="G950" s="507"/>
      <c r="H950" s="280"/>
      <c r="I950" s="280"/>
      <c r="J950" s="280"/>
      <c r="K950" s="280"/>
      <c r="L950" s="280"/>
      <c r="M950" s="280"/>
      <c r="N950" s="280"/>
      <c r="O950" s="280"/>
      <c r="P950" s="280"/>
      <c r="Q950" s="280"/>
      <c r="R950" s="280"/>
      <c r="S950" s="280"/>
      <c r="T950" s="280"/>
      <c r="U950" s="280"/>
      <c r="V950" s="280"/>
      <c r="W950" s="280"/>
      <c r="X950" s="280"/>
      <c r="Y950" s="280"/>
      <c r="Z950" s="280"/>
      <c r="AA950" s="280"/>
      <c r="AB950" s="280"/>
      <c r="AC950" s="280"/>
      <c r="AD950" s="280"/>
      <c r="AE950" s="280"/>
    </row>
    <row r="951" spans="1:31" ht="12" customHeight="1" x14ac:dyDescent="0.25">
      <c r="A951" s="280"/>
      <c r="B951" s="280"/>
      <c r="C951" s="507"/>
      <c r="D951" s="507"/>
      <c r="E951" s="507"/>
      <c r="F951" s="507"/>
      <c r="G951" s="507"/>
      <c r="H951" s="280"/>
      <c r="I951" s="280"/>
      <c r="J951" s="280"/>
      <c r="K951" s="280"/>
      <c r="L951" s="280"/>
      <c r="M951" s="280"/>
      <c r="N951" s="280"/>
      <c r="O951" s="280"/>
      <c r="P951" s="280"/>
      <c r="Q951" s="280"/>
      <c r="R951" s="280"/>
      <c r="S951" s="280"/>
      <c r="T951" s="280"/>
      <c r="U951" s="280"/>
      <c r="V951" s="280"/>
      <c r="W951" s="280"/>
      <c r="X951" s="280"/>
      <c r="Y951" s="280"/>
      <c r="Z951" s="280"/>
      <c r="AA951" s="280"/>
      <c r="AB951" s="280"/>
      <c r="AC951" s="280"/>
      <c r="AD951" s="280"/>
      <c r="AE951" s="280"/>
    </row>
    <row r="952" spans="1:31" ht="12" customHeight="1" x14ac:dyDescent="0.25">
      <c r="A952" s="280"/>
      <c r="B952" s="280"/>
      <c r="C952" s="507"/>
      <c r="D952" s="507"/>
      <c r="E952" s="507"/>
      <c r="F952" s="507"/>
      <c r="G952" s="507"/>
      <c r="H952" s="280"/>
      <c r="I952" s="280"/>
      <c r="J952" s="280"/>
      <c r="K952" s="280"/>
      <c r="L952" s="280"/>
      <c r="M952" s="280"/>
      <c r="N952" s="280"/>
      <c r="O952" s="280"/>
      <c r="P952" s="280"/>
      <c r="Q952" s="280"/>
      <c r="R952" s="280"/>
      <c r="S952" s="280"/>
      <c r="T952" s="280"/>
      <c r="U952" s="280"/>
      <c r="V952" s="280"/>
      <c r="W952" s="280"/>
      <c r="X952" s="280"/>
      <c r="Y952" s="280"/>
      <c r="Z952" s="280"/>
      <c r="AA952" s="280"/>
      <c r="AB952" s="280"/>
      <c r="AC952" s="280"/>
      <c r="AD952" s="280"/>
      <c r="AE952" s="280"/>
    </row>
    <row r="953" spans="1:31" ht="12" customHeight="1" x14ac:dyDescent="0.25">
      <c r="A953" s="280"/>
      <c r="B953" s="280"/>
      <c r="C953" s="507"/>
      <c r="D953" s="507"/>
      <c r="E953" s="507"/>
      <c r="F953" s="507"/>
      <c r="G953" s="507"/>
      <c r="H953" s="280"/>
      <c r="I953" s="280"/>
      <c r="J953" s="280"/>
      <c r="K953" s="280"/>
      <c r="L953" s="280"/>
      <c r="M953" s="280"/>
      <c r="N953" s="280"/>
      <c r="O953" s="280"/>
      <c r="P953" s="280"/>
      <c r="Q953" s="280"/>
      <c r="R953" s="280"/>
      <c r="S953" s="280"/>
      <c r="T953" s="280"/>
      <c r="U953" s="280"/>
      <c r="V953" s="280"/>
      <c r="W953" s="280"/>
      <c r="X953" s="280"/>
      <c r="Y953" s="280"/>
      <c r="Z953" s="280"/>
      <c r="AA953" s="280"/>
      <c r="AB953" s="280"/>
      <c r="AC953" s="280"/>
      <c r="AD953" s="280"/>
      <c r="AE953" s="280"/>
    </row>
    <row r="954" spans="1:31" ht="12" customHeight="1" x14ac:dyDescent="0.25">
      <c r="A954" s="280"/>
      <c r="B954" s="280"/>
      <c r="C954" s="507"/>
      <c r="D954" s="507"/>
      <c r="E954" s="507"/>
      <c r="F954" s="507"/>
      <c r="G954" s="507"/>
      <c r="H954" s="280"/>
      <c r="I954" s="280"/>
      <c r="J954" s="280"/>
      <c r="K954" s="280"/>
      <c r="L954" s="280"/>
      <c r="M954" s="280"/>
      <c r="N954" s="280"/>
      <c r="O954" s="280"/>
      <c r="P954" s="280"/>
      <c r="Q954" s="280"/>
      <c r="R954" s="280"/>
      <c r="S954" s="280"/>
      <c r="T954" s="280"/>
      <c r="U954" s="280"/>
      <c r="V954" s="280"/>
      <c r="W954" s="280"/>
      <c r="X954" s="280"/>
      <c r="Y954" s="280"/>
      <c r="Z954" s="280"/>
      <c r="AA954" s="280"/>
      <c r="AB954" s="280"/>
      <c r="AC954" s="280"/>
      <c r="AD954" s="280"/>
      <c r="AE954" s="280"/>
    </row>
    <row r="955" spans="1:31" ht="12" customHeight="1" x14ac:dyDescent="0.25">
      <c r="A955" s="280"/>
      <c r="B955" s="280"/>
      <c r="C955" s="507"/>
      <c r="D955" s="507"/>
      <c r="E955" s="507"/>
      <c r="F955" s="507"/>
      <c r="G955" s="507"/>
      <c r="H955" s="280"/>
      <c r="I955" s="280"/>
      <c r="J955" s="280"/>
      <c r="K955" s="280"/>
      <c r="L955" s="280"/>
      <c r="M955" s="280"/>
      <c r="N955" s="280"/>
      <c r="O955" s="280"/>
      <c r="P955" s="280"/>
      <c r="Q955" s="280"/>
      <c r="R955" s="280"/>
      <c r="S955" s="280"/>
      <c r="T955" s="280"/>
      <c r="U955" s="280"/>
      <c r="V955" s="280"/>
      <c r="W955" s="280"/>
      <c r="X955" s="280"/>
      <c r="Y955" s="280"/>
      <c r="Z955" s="280"/>
      <c r="AA955" s="280"/>
      <c r="AB955" s="280"/>
      <c r="AC955" s="280"/>
      <c r="AD955" s="280"/>
      <c r="AE955" s="280"/>
    </row>
    <row r="956" spans="1:31" ht="12" customHeight="1" x14ac:dyDescent="0.25">
      <c r="A956" s="280"/>
      <c r="B956" s="280"/>
      <c r="C956" s="507"/>
      <c r="D956" s="507"/>
      <c r="E956" s="507"/>
      <c r="F956" s="507"/>
      <c r="G956" s="507"/>
      <c r="H956" s="280"/>
      <c r="I956" s="280"/>
      <c r="J956" s="280"/>
      <c r="K956" s="280"/>
      <c r="L956" s="280"/>
      <c r="M956" s="280"/>
      <c r="N956" s="280"/>
      <c r="O956" s="280"/>
      <c r="P956" s="280"/>
      <c r="Q956" s="280"/>
      <c r="R956" s="280"/>
      <c r="S956" s="280"/>
      <c r="T956" s="280"/>
      <c r="U956" s="280"/>
      <c r="V956" s="280"/>
      <c r="W956" s="280"/>
      <c r="X956" s="280"/>
      <c r="Y956" s="280"/>
      <c r="Z956" s="280"/>
      <c r="AA956" s="280"/>
      <c r="AB956" s="280"/>
      <c r="AC956" s="280"/>
      <c r="AD956" s="280"/>
      <c r="AE956" s="280"/>
    </row>
    <row r="957" spans="1:31" ht="12" customHeight="1" x14ac:dyDescent="0.25">
      <c r="A957" s="280"/>
      <c r="B957" s="280"/>
      <c r="C957" s="507"/>
      <c r="D957" s="507"/>
      <c r="E957" s="507"/>
      <c r="F957" s="507"/>
      <c r="G957" s="507"/>
      <c r="H957" s="280"/>
      <c r="I957" s="280"/>
      <c r="J957" s="280"/>
      <c r="K957" s="280"/>
      <c r="L957" s="280"/>
      <c r="M957" s="280"/>
      <c r="N957" s="280"/>
      <c r="O957" s="280"/>
      <c r="P957" s="280"/>
      <c r="Q957" s="280"/>
      <c r="R957" s="280"/>
      <c r="S957" s="280"/>
      <c r="T957" s="280"/>
      <c r="U957" s="280"/>
      <c r="V957" s="280"/>
      <c r="W957" s="280"/>
      <c r="X957" s="280"/>
      <c r="Y957" s="280"/>
      <c r="Z957" s="280"/>
      <c r="AA957" s="280"/>
      <c r="AB957" s="280"/>
      <c r="AC957" s="280"/>
      <c r="AD957" s="280"/>
      <c r="AE957" s="280"/>
    </row>
    <row r="958" spans="1:31" ht="12" customHeight="1" x14ac:dyDescent="0.25">
      <c r="A958" s="280"/>
      <c r="B958" s="280"/>
      <c r="C958" s="507"/>
      <c r="D958" s="507"/>
      <c r="E958" s="507"/>
      <c r="F958" s="507"/>
      <c r="G958" s="507"/>
      <c r="H958" s="280"/>
      <c r="I958" s="280"/>
      <c r="J958" s="280"/>
      <c r="K958" s="280"/>
      <c r="L958" s="280"/>
      <c r="M958" s="280"/>
      <c r="N958" s="280"/>
      <c r="O958" s="280"/>
      <c r="P958" s="280"/>
      <c r="Q958" s="280"/>
      <c r="R958" s="280"/>
      <c r="S958" s="280"/>
      <c r="T958" s="280"/>
      <c r="U958" s="280"/>
      <c r="V958" s="280"/>
      <c r="W958" s="280"/>
      <c r="X958" s="280"/>
      <c r="Y958" s="280"/>
      <c r="Z958" s="280"/>
      <c r="AA958" s="280"/>
      <c r="AB958" s="280"/>
      <c r="AC958" s="280"/>
      <c r="AD958" s="280"/>
      <c r="AE958" s="280"/>
    </row>
    <row r="959" spans="1:31" ht="12" customHeight="1" x14ac:dyDescent="0.25">
      <c r="A959" s="280"/>
      <c r="B959" s="280"/>
      <c r="C959" s="507"/>
      <c r="D959" s="507"/>
      <c r="E959" s="507"/>
      <c r="F959" s="507"/>
      <c r="G959" s="507"/>
      <c r="H959" s="280"/>
      <c r="I959" s="280"/>
      <c r="J959" s="280"/>
      <c r="K959" s="280"/>
      <c r="L959" s="280"/>
      <c r="M959" s="280"/>
      <c r="N959" s="280"/>
      <c r="O959" s="280"/>
      <c r="P959" s="280"/>
      <c r="Q959" s="280"/>
      <c r="R959" s="280"/>
      <c r="S959" s="280"/>
      <c r="T959" s="280"/>
      <c r="U959" s="280"/>
      <c r="V959" s="280"/>
      <c r="W959" s="280"/>
      <c r="X959" s="280"/>
      <c r="Y959" s="280"/>
      <c r="Z959" s="280"/>
      <c r="AA959" s="280"/>
      <c r="AB959" s="280"/>
      <c r="AC959" s="280"/>
      <c r="AD959" s="280"/>
      <c r="AE959" s="280"/>
    </row>
    <row r="960" spans="1:31" ht="12" customHeight="1" x14ac:dyDescent="0.25">
      <c r="A960" s="280"/>
      <c r="B960" s="280"/>
      <c r="C960" s="507"/>
      <c r="D960" s="507"/>
      <c r="E960" s="507"/>
      <c r="F960" s="507"/>
      <c r="G960" s="507"/>
      <c r="H960" s="280"/>
      <c r="I960" s="280"/>
      <c r="J960" s="280"/>
      <c r="K960" s="280"/>
      <c r="L960" s="280"/>
      <c r="M960" s="280"/>
      <c r="N960" s="280"/>
      <c r="O960" s="280"/>
      <c r="P960" s="280"/>
      <c r="Q960" s="280"/>
      <c r="R960" s="280"/>
      <c r="S960" s="280"/>
      <c r="T960" s="280"/>
      <c r="U960" s="280"/>
      <c r="V960" s="280"/>
      <c r="W960" s="280"/>
      <c r="X960" s="280"/>
      <c r="Y960" s="280"/>
      <c r="Z960" s="280"/>
      <c r="AA960" s="280"/>
      <c r="AB960" s="280"/>
      <c r="AC960" s="280"/>
      <c r="AD960" s="280"/>
      <c r="AE960" s="280"/>
    </row>
    <row r="961" spans="1:31" ht="12" customHeight="1" x14ac:dyDescent="0.25">
      <c r="A961" s="280"/>
      <c r="B961" s="280"/>
      <c r="C961" s="507"/>
      <c r="D961" s="507"/>
      <c r="E961" s="507"/>
      <c r="F961" s="507"/>
      <c r="G961" s="507"/>
      <c r="H961" s="280"/>
      <c r="I961" s="280"/>
      <c r="J961" s="280"/>
      <c r="K961" s="280"/>
      <c r="L961" s="280"/>
      <c r="M961" s="280"/>
      <c r="N961" s="280"/>
      <c r="O961" s="280"/>
      <c r="P961" s="280"/>
      <c r="Q961" s="280"/>
      <c r="R961" s="280"/>
      <c r="S961" s="280"/>
      <c r="T961" s="280"/>
      <c r="U961" s="280"/>
      <c r="V961" s="280"/>
      <c r="W961" s="280"/>
      <c r="X961" s="280"/>
      <c r="Y961" s="280"/>
      <c r="Z961" s="280"/>
      <c r="AA961" s="280"/>
      <c r="AB961" s="280"/>
      <c r="AC961" s="280"/>
      <c r="AD961" s="280"/>
      <c r="AE961" s="280"/>
    </row>
    <row r="962" spans="1:31" ht="12" customHeight="1" x14ac:dyDescent="0.25">
      <c r="A962" s="280"/>
      <c r="B962" s="280"/>
      <c r="C962" s="507"/>
      <c r="D962" s="507"/>
      <c r="E962" s="507"/>
      <c r="F962" s="507"/>
      <c r="G962" s="507"/>
      <c r="H962" s="280"/>
      <c r="I962" s="280"/>
      <c r="J962" s="280"/>
      <c r="K962" s="280"/>
      <c r="L962" s="280"/>
      <c r="M962" s="280"/>
      <c r="N962" s="280"/>
      <c r="O962" s="280"/>
      <c r="P962" s="280"/>
      <c r="Q962" s="280"/>
      <c r="R962" s="280"/>
      <c r="S962" s="280"/>
      <c r="T962" s="280"/>
      <c r="U962" s="280"/>
      <c r="V962" s="280"/>
      <c r="W962" s="280"/>
      <c r="X962" s="280"/>
      <c r="Y962" s="280"/>
      <c r="Z962" s="280"/>
      <c r="AA962" s="280"/>
      <c r="AB962" s="280"/>
      <c r="AC962" s="280"/>
      <c r="AD962" s="280"/>
      <c r="AE962" s="280"/>
    </row>
    <row r="963" spans="1:31" ht="12" customHeight="1" x14ac:dyDescent="0.25">
      <c r="A963" s="280"/>
      <c r="B963" s="280"/>
      <c r="C963" s="507"/>
      <c r="D963" s="507"/>
      <c r="E963" s="507"/>
      <c r="F963" s="507"/>
      <c r="G963" s="507"/>
      <c r="H963" s="280"/>
      <c r="I963" s="280"/>
      <c r="J963" s="280"/>
      <c r="K963" s="280"/>
      <c r="L963" s="280"/>
      <c r="M963" s="280"/>
      <c r="N963" s="280"/>
      <c r="O963" s="280"/>
      <c r="P963" s="280"/>
      <c r="Q963" s="280"/>
      <c r="R963" s="280"/>
      <c r="S963" s="280"/>
      <c r="T963" s="280"/>
      <c r="U963" s="280"/>
      <c r="V963" s="280"/>
      <c r="W963" s="280"/>
      <c r="X963" s="280"/>
      <c r="Y963" s="280"/>
      <c r="Z963" s="280"/>
      <c r="AA963" s="280"/>
      <c r="AB963" s="280"/>
      <c r="AC963" s="280"/>
      <c r="AD963" s="280"/>
      <c r="AE963" s="280"/>
    </row>
    <row r="964" spans="1:31" ht="12" customHeight="1" x14ac:dyDescent="0.25">
      <c r="A964" s="280"/>
      <c r="B964" s="280"/>
      <c r="C964" s="507"/>
      <c r="D964" s="507"/>
      <c r="E964" s="507"/>
      <c r="F964" s="507"/>
      <c r="G964" s="507"/>
      <c r="H964" s="280"/>
      <c r="I964" s="280"/>
      <c r="J964" s="280"/>
      <c r="K964" s="280"/>
      <c r="L964" s="280"/>
      <c r="M964" s="280"/>
      <c r="N964" s="280"/>
      <c r="O964" s="280"/>
      <c r="P964" s="280"/>
      <c r="Q964" s="280"/>
      <c r="R964" s="280"/>
      <c r="S964" s="280"/>
      <c r="T964" s="280"/>
      <c r="U964" s="280"/>
      <c r="V964" s="280"/>
      <c r="W964" s="280"/>
      <c r="X964" s="280"/>
      <c r="Y964" s="280"/>
      <c r="Z964" s="280"/>
      <c r="AA964" s="280"/>
      <c r="AB964" s="280"/>
      <c r="AC964" s="280"/>
      <c r="AD964" s="280"/>
      <c r="AE964" s="280"/>
    </row>
    <row r="965" spans="1:31" ht="12" customHeight="1" x14ac:dyDescent="0.25">
      <c r="A965" s="280"/>
      <c r="B965" s="280"/>
      <c r="C965" s="507"/>
      <c r="D965" s="507"/>
      <c r="E965" s="507"/>
      <c r="F965" s="507"/>
      <c r="G965" s="507"/>
      <c r="H965" s="280"/>
      <c r="I965" s="280"/>
      <c r="J965" s="280"/>
      <c r="K965" s="280"/>
      <c r="L965" s="280"/>
      <c r="M965" s="280"/>
      <c r="N965" s="280"/>
      <c r="O965" s="280"/>
      <c r="P965" s="280"/>
      <c r="Q965" s="280"/>
      <c r="R965" s="280"/>
      <c r="S965" s="280"/>
      <c r="T965" s="280"/>
      <c r="U965" s="280"/>
      <c r="V965" s="280"/>
      <c r="W965" s="280"/>
      <c r="X965" s="280"/>
      <c r="Y965" s="280"/>
      <c r="Z965" s="280"/>
      <c r="AA965" s="280"/>
      <c r="AB965" s="280"/>
      <c r="AC965" s="280"/>
      <c r="AD965" s="280"/>
      <c r="AE965" s="280"/>
    </row>
    <row r="966" spans="1:31" ht="12" customHeight="1" x14ac:dyDescent="0.25">
      <c r="A966" s="280"/>
      <c r="B966" s="280"/>
      <c r="C966" s="507"/>
      <c r="D966" s="507"/>
      <c r="E966" s="507"/>
      <c r="F966" s="507"/>
      <c r="G966" s="507"/>
      <c r="H966" s="280"/>
      <c r="I966" s="280"/>
      <c r="J966" s="280"/>
      <c r="K966" s="280"/>
      <c r="L966" s="280"/>
      <c r="M966" s="280"/>
      <c r="N966" s="280"/>
      <c r="O966" s="280"/>
      <c r="P966" s="280"/>
      <c r="Q966" s="280"/>
      <c r="R966" s="280"/>
      <c r="S966" s="280"/>
      <c r="T966" s="280"/>
      <c r="U966" s="280"/>
      <c r="V966" s="280"/>
      <c r="W966" s="280"/>
      <c r="X966" s="280"/>
      <c r="Y966" s="280"/>
      <c r="Z966" s="280"/>
      <c r="AA966" s="280"/>
      <c r="AB966" s="280"/>
      <c r="AC966" s="280"/>
      <c r="AD966" s="280"/>
      <c r="AE966" s="280"/>
    </row>
    <row r="967" spans="1:31" ht="12" customHeight="1" x14ac:dyDescent="0.25">
      <c r="A967" s="280"/>
      <c r="B967" s="280"/>
      <c r="C967" s="507"/>
      <c r="D967" s="507"/>
      <c r="E967" s="507"/>
      <c r="F967" s="507"/>
      <c r="G967" s="507"/>
      <c r="H967" s="280"/>
      <c r="I967" s="280"/>
      <c r="J967" s="280"/>
      <c r="K967" s="280"/>
      <c r="L967" s="280"/>
      <c r="M967" s="280"/>
      <c r="N967" s="280"/>
      <c r="O967" s="280"/>
      <c r="P967" s="280"/>
      <c r="Q967" s="280"/>
      <c r="R967" s="280"/>
      <c r="S967" s="280"/>
      <c r="T967" s="280"/>
      <c r="U967" s="280"/>
      <c r="V967" s="280"/>
      <c r="W967" s="280"/>
      <c r="X967" s="280"/>
      <c r="Y967" s="280"/>
      <c r="Z967" s="280"/>
      <c r="AA967" s="280"/>
      <c r="AB967" s="280"/>
      <c r="AC967" s="280"/>
      <c r="AD967" s="280"/>
      <c r="AE967" s="280"/>
    </row>
    <row r="968" spans="1:31" ht="12" customHeight="1" x14ac:dyDescent="0.25">
      <c r="A968" s="280"/>
      <c r="B968" s="280"/>
      <c r="C968" s="507"/>
      <c r="D968" s="507"/>
      <c r="E968" s="507"/>
      <c r="F968" s="507"/>
      <c r="G968" s="507"/>
      <c r="H968" s="280"/>
      <c r="I968" s="280"/>
      <c r="J968" s="280"/>
      <c r="K968" s="280"/>
      <c r="L968" s="280"/>
      <c r="M968" s="280"/>
      <c r="N968" s="280"/>
      <c r="O968" s="280"/>
      <c r="P968" s="280"/>
      <c r="Q968" s="280"/>
      <c r="R968" s="280"/>
      <c r="S968" s="280"/>
      <c r="T968" s="280"/>
      <c r="U968" s="280"/>
      <c r="V968" s="280"/>
      <c r="W968" s="280"/>
      <c r="X968" s="280"/>
      <c r="Y968" s="280"/>
      <c r="Z968" s="280"/>
      <c r="AA968" s="280"/>
      <c r="AB968" s="280"/>
      <c r="AC968" s="280"/>
      <c r="AD968" s="280"/>
      <c r="AE968" s="280"/>
    </row>
    <row r="969" spans="1:31" ht="12" customHeight="1" x14ac:dyDescent="0.25">
      <c r="A969" s="280"/>
      <c r="B969" s="280"/>
      <c r="C969" s="507"/>
      <c r="D969" s="507"/>
      <c r="E969" s="507"/>
      <c r="F969" s="507"/>
      <c r="G969" s="507"/>
      <c r="H969" s="280"/>
      <c r="I969" s="280"/>
      <c r="J969" s="280"/>
      <c r="K969" s="280"/>
      <c r="L969" s="280"/>
      <c r="M969" s="280"/>
      <c r="N969" s="280"/>
      <c r="O969" s="280"/>
      <c r="P969" s="280"/>
      <c r="Q969" s="280"/>
      <c r="R969" s="280"/>
      <c r="S969" s="280"/>
      <c r="T969" s="280"/>
      <c r="U969" s="280"/>
      <c r="V969" s="280"/>
      <c r="W969" s="280"/>
      <c r="X969" s="280"/>
      <c r="Y969" s="280"/>
      <c r="Z969" s="280"/>
      <c r="AA969" s="280"/>
      <c r="AB969" s="280"/>
      <c r="AC969" s="280"/>
      <c r="AD969" s="280"/>
      <c r="AE969" s="280"/>
    </row>
    <row r="970" spans="1:31" ht="12" customHeight="1" x14ac:dyDescent="0.25">
      <c r="A970" s="280"/>
      <c r="B970" s="280"/>
      <c r="C970" s="507"/>
      <c r="D970" s="507"/>
      <c r="E970" s="507"/>
      <c r="F970" s="507"/>
      <c r="G970" s="507"/>
      <c r="H970" s="280"/>
      <c r="I970" s="280"/>
      <c r="J970" s="280"/>
      <c r="K970" s="280"/>
      <c r="L970" s="280"/>
      <c r="M970" s="280"/>
      <c r="N970" s="280"/>
      <c r="O970" s="280"/>
      <c r="P970" s="280"/>
      <c r="Q970" s="280"/>
      <c r="R970" s="280"/>
      <c r="S970" s="280"/>
      <c r="T970" s="280"/>
      <c r="U970" s="280"/>
      <c r="V970" s="280"/>
      <c r="W970" s="280"/>
      <c r="X970" s="280"/>
      <c r="Y970" s="280"/>
      <c r="Z970" s="280"/>
      <c r="AA970" s="280"/>
      <c r="AB970" s="280"/>
      <c r="AC970" s="280"/>
      <c r="AD970" s="280"/>
      <c r="AE970" s="280"/>
    </row>
    <row r="971" spans="1:31" ht="12" customHeight="1" x14ac:dyDescent="0.25">
      <c r="A971" s="280"/>
      <c r="B971" s="280"/>
      <c r="C971" s="507"/>
      <c r="D971" s="507"/>
      <c r="E971" s="507"/>
      <c r="F971" s="507"/>
      <c r="G971" s="507"/>
      <c r="H971" s="280"/>
      <c r="I971" s="280"/>
      <c r="J971" s="280"/>
      <c r="K971" s="280"/>
      <c r="L971" s="280"/>
      <c r="M971" s="280"/>
      <c r="N971" s="280"/>
      <c r="O971" s="280"/>
      <c r="P971" s="280"/>
      <c r="Q971" s="280"/>
      <c r="R971" s="280"/>
      <c r="S971" s="280"/>
      <c r="T971" s="280"/>
      <c r="U971" s="280"/>
      <c r="V971" s="280"/>
      <c r="W971" s="280"/>
      <c r="X971" s="280"/>
      <c r="Y971" s="280"/>
      <c r="Z971" s="280"/>
      <c r="AA971" s="280"/>
      <c r="AB971" s="280"/>
      <c r="AC971" s="280"/>
      <c r="AD971" s="280"/>
      <c r="AE971" s="280"/>
    </row>
    <row r="972" spans="1:31" ht="12" customHeight="1" x14ac:dyDescent="0.25">
      <c r="A972" s="280"/>
      <c r="B972" s="280"/>
      <c r="C972" s="507"/>
      <c r="D972" s="507"/>
      <c r="E972" s="507"/>
      <c r="F972" s="507"/>
      <c r="G972" s="507"/>
      <c r="H972" s="280"/>
      <c r="I972" s="280"/>
      <c r="J972" s="280"/>
      <c r="K972" s="280"/>
      <c r="L972" s="280"/>
      <c r="M972" s="280"/>
      <c r="N972" s="280"/>
      <c r="O972" s="280"/>
      <c r="P972" s="280"/>
      <c r="Q972" s="280"/>
      <c r="R972" s="280"/>
      <c r="S972" s="280"/>
      <c r="T972" s="280"/>
      <c r="U972" s="280"/>
      <c r="V972" s="280"/>
      <c r="W972" s="280"/>
      <c r="X972" s="280"/>
      <c r="Y972" s="280"/>
      <c r="Z972" s="280"/>
      <c r="AA972" s="280"/>
      <c r="AB972" s="280"/>
      <c r="AC972" s="280"/>
      <c r="AD972" s="280"/>
      <c r="AE972" s="280"/>
    </row>
    <row r="973" spans="1:31" ht="12" customHeight="1" x14ac:dyDescent="0.25">
      <c r="A973" s="280"/>
      <c r="B973" s="280"/>
      <c r="C973" s="507"/>
      <c r="D973" s="507"/>
      <c r="E973" s="507"/>
      <c r="F973" s="507"/>
      <c r="G973" s="507"/>
      <c r="H973" s="280"/>
      <c r="I973" s="280"/>
      <c r="J973" s="280"/>
      <c r="K973" s="280"/>
      <c r="L973" s="280"/>
      <c r="M973" s="280"/>
      <c r="N973" s="280"/>
      <c r="O973" s="280"/>
      <c r="P973" s="280"/>
      <c r="Q973" s="280"/>
      <c r="R973" s="280"/>
      <c r="S973" s="280"/>
      <c r="T973" s="280"/>
      <c r="U973" s="280"/>
      <c r="V973" s="280"/>
      <c r="W973" s="280"/>
      <c r="X973" s="280"/>
      <c r="Y973" s="280"/>
      <c r="Z973" s="280"/>
      <c r="AA973" s="280"/>
      <c r="AB973" s="280"/>
      <c r="AC973" s="280"/>
      <c r="AD973" s="280"/>
      <c r="AE973" s="280"/>
    </row>
    <row r="974" spans="1:31" ht="12" customHeight="1" x14ac:dyDescent="0.25">
      <c r="A974" s="280"/>
      <c r="B974" s="280"/>
      <c r="C974" s="507"/>
      <c r="D974" s="507"/>
      <c r="E974" s="507"/>
      <c r="F974" s="507"/>
      <c r="G974" s="507"/>
      <c r="H974" s="280"/>
      <c r="I974" s="280"/>
      <c r="J974" s="280"/>
      <c r="K974" s="280"/>
      <c r="L974" s="280"/>
      <c r="M974" s="280"/>
      <c r="N974" s="280"/>
      <c r="O974" s="280"/>
      <c r="P974" s="280"/>
      <c r="Q974" s="280"/>
      <c r="R974" s="280"/>
      <c r="S974" s="280"/>
      <c r="T974" s="280"/>
      <c r="U974" s="280"/>
      <c r="V974" s="280"/>
      <c r="W974" s="280"/>
      <c r="X974" s="280"/>
      <c r="Y974" s="280"/>
      <c r="Z974" s="280"/>
      <c r="AA974" s="280"/>
      <c r="AB974" s="280"/>
      <c r="AC974" s="280"/>
      <c r="AD974" s="280"/>
      <c r="AE974" s="280"/>
    </row>
    <row r="975" spans="1:31" ht="12" customHeight="1" x14ac:dyDescent="0.25">
      <c r="A975" s="280"/>
      <c r="B975" s="280"/>
      <c r="C975" s="507"/>
      <c r="D975" s="507"/>
      <c r="E975" s="507"/>
      <c r="F975" s="507"/>
      <c r="G975" s="507"/>
      <c r="H975" s="280"/>
      <c r="I975" s="280"/>
      <c r="J975" s="280"/>
      <c r="K975" s="280"/>
      <c r="L975" s="280"/>
      <c r="M975" s="280"/>
      <c r="N975" s="280"/>
      <c r="O975" s="280"/>
      <c r="P975" s="280"/>
      <c r="Q975" s="280"/>
      <c r="R975" s="280"/>
      <c r="S975" s="280"/>
      <c r="T975" s="280"/>
      <c r="U975" s="280"/>
      <c r="V975" s="280"/>
      <c r="W975" s="280"/>
      <c r="X975" s="280"/>
      <c r="Y975" s="280"/>
      <c r="Z975" s="280"/>
      <c r="AA975" s="280"/>
      <c r="AB975" s="280"/>
      <c r="AC975" s="280"/>
      <c r="AD975" s="280"/>
      <c r="AE975" s="280"/>
    </row>
    <row r="976" spans="1:31" ht="12" customHeight="1" x14ac:dyDescent="0.25">
      <c r="A976" s="280"/>
      <c r="B976" s="280"/>
      <c r="C976" s="507"/>
      <c r="D976" s="507"/>
      <c r="E976" s="507"/>
      <c r="F976" s="507"/>
      <c r="G976" s="507"/>
      <c r="H976" s="280"/>
      <c r="I976" s="280"/>
      <c r="J976" s="280"/>
      <c r="K976" s="280"/>
      <c r="L976" s="280"/>
      <c r="M976" s="280"/>
      <c r="N976" s="280"/>
      <c r="O976" s="280"/>
      <c r="P976" s="280"/>
      <c r="Q976" s="280"/>
      <c r="R976" s="280"/>
      <c r="S976" s="280"/>
      <c r="T976" s="280"/>
      <c r="U976" s="280"/>
      <c r="V976" s="280"/>
      <c r="W976" s="280"/>
      <c r="X976" s="280"/>
      <c r="Y976" s="280"/>
      <c r="Z976" s="280"/>
      <c r="AA976" s="280"/>
      <c r="AB976" s="280"/>
      <c r="AC976" s="280"/>
      <c r="AD976" s="280"/>
      <c r="AE976" s="280"/>
    </row>
    <row r="977" spans="1:31" ht="12" customHeight="1" x14ac:dyDescent="0.25">
      <c r="A977" s="280"/>
      <c r="B977" s="280"/>
      <c r="C977" s="507"/>
      <c r="D977" s="507"/>
      <c r="E977" s="507"/>
      <c r="F977" s="507"/>
      <c r="G977" s="507"/>
      <c r="H977" s="280"/>
      <c r="I977" s="280"/>
      <c r="J977" s="280"/>
      <c r="K977" s="280"/>
      <c r="L977" s="280"/>
      <c r="M977" s="280"/>
      <c r="N977" s="280"/>
      <c r="O977" s="280"/>
      <c r="P977" s="280"/>
      <c r="Q977" s="280"/>
      <c r="R977" s="280"/>
      <c r="S977" s="280"/>
      <c r="T977" s="280"/>
      <c r="U977" s="280"/>
      <c r="V977" s="280"/>
      <c r="W977" s="280"/>
      <c r="X977" s="280"/>
      <c r="Y977" s="280"/>
      <c r="Z977" s="280"/>
      <c r="AA977" s="280"/>
      <c r="AB977" s="280"/>
      <c r="AC977" s="280"/>
      <c r="AD977" s="280"/>
      <c r="AE977" s="280"/>
    </row>
    <row r="978" spans="1:31" ht="12" customHeight="1" x14ac:dyDescent="0.25">
      <c r="A978" s="280"/>
      <c r="B978" s="280"/>
      <c r="C978" s="507"/>
      <c r="D978" s="507"/>
      <c r="E978" s="507"/>
      <c r="F978" s="507"/>
      <c r="G978" s="507"/>
      <c r="H978" s="280"/>
      <c r="I978" s="280"/>
      <c r="J978" s="280"/>
      <c r="K978" s="280"/>
      <c r="L978" s="280"/>
      <c r="M978" s="280"/>
      <c r="N978" s="280"/>
      <c r="O978" s="280"/>
      <c r="P978" s="280"/>
      <c r="Q978" s="280"/>
      <c r="R978" s="280"/>
      <c r="S978" s="280"/>
      <c r="T978" s="280"/>
      <c r="U978" s="280"/>
      <c r="V978" s="280"/>
      <c r="W978" s="280"/>
      <c r="X978" s="280"/>
      <c r="Y978" s="280"/>
      <c r="Z978" s="280"/>
      <c r="AA978" s="280"/>
      <c r="AB978" s="280"/>
      <c r="AC978" s="280"/>
      <c r="AD978" s="280"/>
      <c r="AE978" s="280"/>
    </row>
    <row r="979" spans="1:31" ht="12" customHeight="1" x14ac:dyDescent="0.25">
      <c r="A979" s="280"/>
      <c r="B979" s="280"/>
      <c r="C979" s="507"/>
      <c r="D979" s="507"/>
      <c r="E979" s="507"/>
      <c r="F979" s="507"/>
      <c r="G979" s="507"/>
      <c r="H979" s="280"/>
      <c r="I979" s="280"/>
      <c r="J979" s="280"/>
      <c r="K979" s="280"/>
      <c r="L979" s="280"/>
      <c r="M979" s="280"/>
      <c r="N979" s="280"/>
      <c r="O979" s="280"/>
      <c r="P979" s="280"/>
      <c r="Q979" s="280"/>
      <c r="R979" s="280"/>
      <c r="S979" s="280"/>
      <c r="T979" s="280"/>
      <c r="U979" s="280"/>
      <c r="V979" s="280"/>
      <c r="W979" s="280"/>
      <c r="X979" s="280"/>
      <c r="Y979" s="280"/>
      <c r="Z979" s="280"/>
      <c r="AA979" s="280"/>
      <c r="AB979" s="280"/>
      <c r="AC979" s="280"/>
      <c r="AD979" s="280"/>
      <c r="AE979" s="280"/>
    </row>
    <row r="980" spans="1:31" ht="12" customHeight="1" x14ac:dyDescent="0.25">
      <c r="A980" s="280"/>
      <c r="B980" s="280"/>
      <c r="C980" s="507"/>
      <c r="D980" s="507"/>
      <c r="E980" s="507"/>
      <c r="F980" s="507"/>
      <c r="G980" s="507"/>
      <c r="H980" s="280"/>
      <c r="I980" s="280"/>
      <c r="J980" s="280"/>
      <c r="K980" s="280"/>
      <c r="L980" s="280"/>
      <c r="M980" s="280"/>
      <c r="N980" s="280"/>
      <c r="O980" s="280"/>
      <c r="P980" s="280"/>
      <c r="Q980" s="280"/>
      <c r="R980" s="280"/>
      <c r="S980" s="280"/>
      <c r="T980" s="280"/>
      <c r="U980" s="280"/>
      <c r="V980" s="280"/>
      <c r="W980" s="280"/>
      <c r="X980" s="280"/>
      <c r="Y980" s="280"/>
      <c r="Z980" s="280"/>
      <c r="AA980" s="280"/>
      <c r="AB980" s="280"/>
      <c r="AC980" s="280"/>
      <c r="AD980" s="280"/>
      <c r="AE980" s="280"/>
    </row>
    <row r="981" spans="1:31" ht="12" customHeight="1" x14ac:dyDescent="0.25">
      <c r="A981" s="280"/>
      <c r="B981" s="280"/>
      <c r="C981" s="507"/>
      <c r="D981" s="507"/>
      <c r="E981" s="507"/>
      <c r="F981" s="507"/>
      <c r="G981" s="507"/>
      <c r="H981" s="280"/>
      <c r="I981" s="280"/>
      <c r="J981" s="280"/>
      <c r="K981" s="280"/>
      <c r="L981" s="280"/>
      <c r="M981" s="280"/>
      <c r="N981" s="280"/>
      <c r="O981" s="280"/>
      <c r="P981" s="280"/>
      <c r="Q981" s="280"/>
      <c r="R981" s="280"/>
      <c r="S981" s="280"/>
      <c r="T981" s="280"/>
      <c r="U981" s="280"/>
      <c r="V981" s="280"/>
      <c r="W981" s="280"/>
      <c r="X981" s="280"/>
      <c r="Y981" s="280"/>
      <c r="Z981" s="280"/>
      <c r="AA981" s="280"/>
      <c r="AB981" s="280"/>
      <c r="AC981" s="280"/>
      <c r="AD981" s="280"/>
      <c r="AE981" s="280"/>
    </row>
    <row r="982" spans="1:31" ht="12" customHeight="1" x14ac:dyDescent="0.25">
      <c r="A982" s="280"/>
      <c r="B982" s="280"/>
      <c r="C982" s="507"/>
      <c r="D982" s="507"/>
      <c r="E982" s="507"/>
      <c r="F982" s="507"/>
      <c r="G982" s="507"/>
      <c r="H982" s="280"/>
      <c r="I982" s="280"/>
      <c r="J982" s="280"/>
      <c r="K982" s="280"/>
      <c r="L982" s="280"/>
      <c r="M982" s="280"/>
      <c r="N982" s="280"/>
      <c r="O982" s="280"/>
      <c r="P982" s="280"/>
      <c r="Q982" s="280"/>
      <c r="R982" s="280"/>
      <c r="S982" s="280"/>
      <c r="T982" s="280"/>
      <c r="U982" s="280"/>
      <c r="V982" s="280"/>
      <c r="W982" s="280"/>
      <c r="X982" s="280"/>
      <c r="Y982" s="280"/>
      <c r="Z982" s="280"/>
      <c r="AA982" s="280"/>
      <c r="AB982" s="280"/>
      <c r="AC982" s="280"/>
      <c r="AD982" s="280"/>
      <c r="AE982" s="280"/>
    </row>
    <row r="983" spans="1:31" ht="12" customHeight="1" x14ac:dyDescent="0.25">
      <c r="A983" s="280"/>
      <c r="B983" s="280"/>
      <c r="C983" s="507"/>
      <c r="D983" s="507"/>
      <c r="E983" s="507"/>
      <c r="F983" s="507"/>
      <c r="G983" s="507"/>
      <c r="H983" s="280"/>
      <c r="I983" s="280"/>
      <c r="J983" s="280"/>
      <c r="K983" s="280"/>
      <c r="L983" s="280"/>
      <c r="M983" s="280"/>
      <c r="N983" s="280"/>
      <c r="O983" s="280"/>
      <c r="P983" s="280"/>
      <c r="Q983" s="280"/>
      <c r="R983" s="280"/>
      <c r="S983" s="280"/>
      <c r="T983" s="280"/>
      <c r="U983" s="280"/>
      <c r="V983" s="280"/>
      <c r="W983" s="280"/>
      <c r="X983" s="280"/>
      <c r="Y983" s="280"/>
      <c r="Z983" s="280"/>
      <c r="AA983" s="280"/>
      <c r="AB983" s="280"/>
      <c r="AC983" s="280"/>
      <c r="AD983" s="280"/>
      <c r="AE983" s="280"/>
    </row>
    <row r="984" spans="1:31" ht="12" customHeight="1" x14ac:dyDescent="0.25">
      <c r="A984" s="280"/>
      <c r="B984" s="280"/>
      <c r="C984" s="507"/>
      <c r="D984" s="507"/>
      <c r="E984" s="507"/>
      <c r="F984" s="507"/>
      <c r="G984" s="507"/>
      <c r="H984" s="280"/>
      <c r="I984" s="280"/>
      <c r="J984" s="280"/>
      <c r="K984" s="280"/>
      <c r="L984" s="280"/>
      <c r="M984" s="280"/>
      <c r="N984" s="280"/>
      <c r="O984" s="280"/>
      <c r="P984" s="280"/>
      <c r="Q984" s="280"/>
      <c r="R984" s="280"/>
      <c r="S984" s="280"/>
      <c r="T984" s="280"/>
      <c r="U984" s="280"/>
      <c r="V984" s="280"/>
      <c r="W984" s="280"/>
      <c r="X984" s="280"/>
      <c r="Y984" s="280"/>
      <c r="Z984" s="280"/>
      <c r="AA984" s="280"/>
      <c r="AB984" s="280"/>
      <c r="AC984" s="280"/>
      <c r="AD984" s="280"/>
      <c r="AE984" s="280"/>
    </row>
    <row r="985" spans="1:31" ht="12" customHeight="1" x14ac:dyDescent="0.25">
      <c r="A985" s="280"/>
      <c r="B985" s="280"/>
      <c r="C985" s="507"/>
      <c r="D985" s="507"/>
      <c r="E985" s="507"/>
      <c r="F985" s="507"/>
      <c r="G985" s="507"/>
      <c r="H985" s="280"/>
      <c r="I985" s="280"/>
      <c r="J985" s="280"/>
      <c r="K985" s="280"/>
      <c r="L985" s="280"/>
      <c r="M985" s="280"/>
      <c r="N985" s="280"/>
      <c r="O985" s="280"/>
      <c r="P985" s="280"/>
      <c r="Q985" s="280"/>
      <c r="R985" s="280"/>
      <c r="S985" s="280"/>
      <c r="T985" s="280"/>
      <c r="U985" s="280"/>
      <c r="V985" s="280"/>
      <c r="W985" s="280"/>
      <c r="X985" s="280"/>
      <c r="Y985" s="280"/>
      <c r="Z985" s="280"/>
      <c r="AA985" s="280"/>
      <c r="AB985" s="280"/>
      <c r="AC985" s="280"/>
      <c r="AD985" s="280"/>
      <c r="AE985" s="280"/>
    </row>
    <row r="986" spans="1:31" ht="12" customHeight="1" x14ac:dyDescent="0.25">
      <c r="A986" s="280"/>
      <c r="B986" s="280"/>
      <c r="C986" s="507"/>
      <c r="D986" s="507"/>
      <c r="E986" s="507"/>
      <c r="F986" s="507"/>
      <c r="G986" s="507"/>
      <c r="H986" s="280"/>
      <c r="I986" s="280"/>
      <c r="J986" s="280"/>
      <c r="K986" s="280"/>
      <c r="L986" s="280"/>
      <c r="M986" s="280"/>
      <c r="N986" s="280"/>
      <c r="O986" s="280"/>
      <c r="P986" s="280"/>
      <c r="Q986" s="280"/>
      <c r="R986" s="280"/>
      <c r="S986" s="280"/>
      <c r="T986" s="280"/>
      <c r="U986" s="280"/>
      <c r="V986" s="280"/>
      <c r="W986" s="280"/>
      <c r="X986" s="280"/>
      <c r="Y986" s="280"/>
      <c r="Z986" s="280"/>
      <c r="AA986" s="280"/>
      <c r="AB986" s="280"/>
      <c r="AC986" s="280"/>
      <c r="AD986" s="280"/>
      <c r="AE986" s="280"/>
    </row>
    <row r="987" spans="1:31" ht="12" customHeight="1" x14ac:dyDescent="0.25">
      <c r="A987" s="280"/>
      <c r="B987" s="280"/>
      <c r="C987" s="507"/>
      <c r="D987" s="507"/>
      <c r="E987" s="507"/>
      <c r="F987" s="507"/>
      <c r="G987" s="507"/>
      <c r="H987" s="280"/>
      <c r="I987" s="280"/>
      <c r="J987" s="280"/>
      <c r="K987" s="280"/>
      <c r="L987" s="280"/>
      <c r="M987" s="280"/>
      <c r="N987" s="280"/>
      <c r="O987" s="280"/>
      <c r="P987" s="280"/>
      <c r="Q987" s="280"/>
      <c r="R987" s="280"/>
      <c r="S987" s="280"/>
      <c r="T987" s="280"/>
      <c r="U987" s="280"/>
      <c r="V987" s="280"/>
      <c r="W987" s="280"/>
      <c r="X987" s="280"/>
      <c r="Y987" s="280"/>
      <c r="Z987" s="280"/>
      <c r="AA987" s="280"/>
      <c r="AB987" s="280"/>
      <c r="AC987" s="280"/>
      <c r="AD987" s="280"/>
      <c r="AE987" s="280"/>
    </row>
    <row r="988" spans="1:31" ht="12" customHeight="1" x14ac:dyDescent="0.25">
      <c r="A988" s="280"/>
      <c r="B988" s="280"/>
      <c r="C988" s="507"/>
      <c r="D988" s="507"/>
      <c r="E988" s="507"/>
      <c r="F988" s="507"/>
      <c r="G988" s="507"/>
      <c r="H988" s="280"/>
      <c r="I988" s="280"/>
      <c r="J988" s="280"/>
      <c r="K988" s="280"/>
      <c r="L988" s="280"/>
      <c r="M988" s="280"/>
      <c r="N988" s="280"/>
      <c r="O988" s="280"/>
      <c r="P988" s="280"/>
      <c r="Q988" s="280"/>
      <c r="R988" s="280"/>
      <c r="S988" s="280"/>
      <c r="T988" s="280"/>
      <c r="U988" s="280"/>
      <c r="V988" s="280"/>
      <c r="W988" s="280"/>
      <c r="X988" s="280"/>
      <c r="Y988" s="280"/>
      <c r="Z988" s="280"/>
      <c r="AA988" s="280"/>
      <c r="AB988" s="280"/>
      <c r="AC988" s="280"/>
      <c r="AD988" s="280"/>
      <c r="AE988" s="280"/>
    </row>
    <row r="989" spans="1:31" ht="12" customHeight="1" x14ac:dyDescent="0.25">
      <c r="A989" s="280"/>
      <c r="B989" s="280"/>
      <c r="C989" s="507"/>
      <c r="D989" s="507"/>
      <c r="E989" s="507"/>
      <c r="F989" s="507"/>
      <c r="G989" s="507"/>
      <c r="H989" s="280"/>
      <c r="I989" s="280"/>
      <c r="J989" s="280"/>
      <c r="K989" s="280"/>
      <c r="L989" s="280"/>
      <c r="M989" s="280"/>
      <c r="N989" s="280"/>
      <c r="O989" s="280"/>
      <c r="P989" s="280"/>
      <c r="Q989" s="280"/>
      <c r="R989" s="280"/>
      <c r="S989" s="280"/>
      <c r="T989" s="280"/>
      <c r="U989" s="280"/>
      <c r="V989" s="280"/>
      <c r="W989" s="280"/>
      <c r="X989" s="280"/>
      <c r="Y989" s="280"/>
      <c r="Z989" s="280"/>
      <c r="AA989" s="280"/>
      <c r="AB989" s="280"/>
      <c r="AC989" s="280"/>
      <c r="AD989" s="280"/>
      <c r="AE989" s="280"/>
    </row>
    <row r="990" spans="1:31" ht="12" customHeight="1" x14ac:dyDescent="0.25">
      <c r="A990" s="280"/>
      <c r="B990" s="280"/>
      <c r="C990" s="507"/>
      <c r="D990" s="507"/>
      <c r="E990" s="507"/>
      <c r="F990" s="507"/>
      <c r="G990" s="507"/>
      <c r="H990" s="280"/>
      <c r="I990" s="280"/>
      <c r="J990" s="280"/>
      <c r="K990" s="280"/>
      <c r="L990" s="280"/>
      <c r="M990" s="280"/>
      <c r="N990" s="280"/>
      <c r="O990" s="280"/>
      <c r="P990" s="280"/>
      <c r="Q990" s="280"/>
      <c r="R990" s="280"/>
      <c r="S990" s="280"/>
      <c r="T990" s="280"/>
      <c r="U990" s="280"/>
      <c r="V990" s="280"/>
      <c r="W990" s="280"/>
      <c r="X990" s="280"/>
      <c r="Y990" s="280"/>
      <c r="Z990" s="280"/>
      <c r="AA990" s="280"/>
      <c r="AB990" s="280"/>
      <c r="AC990" s="280"/>
      <c r="AD990" s="280"/>
      <c r="AE990" s="280"/>
    </row>
    <row r="991" spans="1:31" ht="12" customHeight="1" x14ac:dyDescent="0.25">
      <c r="A991" s="280"/>
      <c r="B991" s="280"/>
      <c r="C991" s="507"/>
      <c r="D991" s="507"/>
      <c r="E991" s="507"/>
      <c r="F991" s="507"/>
      <c r="G991" s="507"/>
      <c r="H991" s="280"/>
      <c r="I991" s="280"/>
      <c r="J991" s="280"/>
      <c r="K991" s="280"/>
      <c r="L991" s="280"/>
      <c r="M991" s="280"/>
      <c r="N991" s="280"/>
      <c r="O991" s="280"/>
      <c r="P991" s="280"/>
      <c r="Q991" s="280"/>
      <c r="R991" s="280"/>
      <c r="S991" s="280"/>
      <c r="T991" s="280"/>
      <c r="U991" s="280"/>
      <c r="V991" s="280"/>
      <c r="W991" s="280"/>
      <c r="X991" s="280"/>
      <c r="Y991" s="280"/>
      <c r="Z991" s="280"/>
      <c r="AA991" s="280"/>
      <c r="AB991" s="280"/>
      <c r="AC991" s="280"/>
      <c r="AD991" s="280"/>
      <c r="AE991" s="280"/>
    </row>
    <row r="992" spans="1:31" ht="12" customHeight="1" x14ac:dyDescent="0.25">
      <c r="A992" s="280"/>
      <c r="B992" s="280"/>
      <c r="C992" s="507"/>
      <c r="D992" s="507"/>
      <c r="E992" s="507"/>
      <c r="F992" s="507"/>
      <c r="G992" s="507"/>
      <c r="H992" s="280"/>
      <c r="I992" s="280"/>
      <c r="J992" s="280"/>
      <c r="K992" s="280"/>
      <c r="L992" s="280"/>
      <c r="M992" s="280"/>
      <c r="N992" s="280"/>
      <c r="O992" s="280"/>
      <c r="P992" s="280"/>
      <c r="Q992" s="280"/>
      <c r="R992" s="280"/>
      <c r="S992" s="280"/>
      <c r="T992" s="280"/>
      <c r="U992" s="280"/>
      <c r="V992" s="280"/>
      <c r="W992" s="280"/>
      <c r="X992" s="280"/>
      <c r="Y992" s="280"/>
      <c r="Z992" s="280"/>
      <c r="AA992" s="280"/>
      <c r="AB992" s="280"/>
      <c r="AC992" s="280"/>
      <c r="AD992" s="280"/>
      <c r="AE992" s="280"/>
    </row>
    <row r="993" spans="1:31" ht="12" customHeight="1" x14ac:dyDescent="0.25">
      <c r="A993" s="280"/>
      <c r="B993" s="280"/>
      <c r="C993" s="507"/>
      <c r="D993" s="507"/>
      <c r="E993" s="507"/>
      <c r="F993" s="507"/>
      <c r="G993" s="507"/>
      <c r="H993" s="280"/>
      <c r="I993" s="280"/>
      <c r="J993" s="280"/>
      <c r="K993" s="280"/>
      <c r="L993" s="280"/>
      <c r="M993" s="280"/>
      <c r="N993" s="280"/>
      <c r="O993" s="280"/>
      <c r="P993" s="280"/>
      <c r="Q993" s="280"/>
      <c r="R993" s="280"/>
      <c r="S993" s="280"/>
      <c r="T993" s="280"/>
      <c r="U993" s="280"/>
      <c r="V993" s="280"/>
      <c r="W993" s="280"/>
      <c r="X993" s="280"/>
      <c r="Y993" s="280"/>
      <c r="Z993" s="280"/>
      <c r="AA993" s="280"/>
      <c r="AB993" s="280"/>
      <c r="AC993" s="280"/>
      <c r="AD993" s="280"/>
      <c r="AE993" s="280"/>
    </row>
    <row r="994" spans="1:31" ht="12" customHeight="1" x14ac:dyDescent="0.25">
      <c r="A994" s="280"/>
      <c r="B994" s="280"/>
      <c r="C994" s="507"/>
      <c r="D994" s="507"/>
      <c r="E994" s="507"/>
      <c r="F994" s="507"/>
      <c r="G994" s="507"/>
      <c r="H994" s="280"/>
      <c r="I994" s="280"/>
      <c r="J994" s="280"/>
      <c r="K994" s="280"/>
      <c r="L994" s="280"/>
      <c r="M994" s="280"/>
      <c r="N994" s="280"/>
      <c r="O994" s="280"/>
      <c r="P994" s="280"/>
      <c r="Q994" s="280"/>
      <c r="R994" s="280"/>
      <c r="S994" s="280"/>
      <c r="T994" s="280"/>
      <c r="U994" s="280"/>
      <c r="V994" s="280"/>
      <c r="W994" s="280"/>
      <c r="X994" s="280"/>
      <c r="Y994" s="280"/>
      <c r="Z994" s="280"/>
      <c r="AA994" s="280"/>
      <c r="AB994" s="280"/>
      <c r="AC994" s="280"/>
      <c r="AD994" s="280"/>
      <c r="AE994" s="280"/>
    </row>
    <row r="995" spans="1:31" ht="12" customHeight="1" x14ac:dyDescent="0.25">
      <c r="A995" s="280"/>
      <c r="B995" s="280"/>
      <c r="C995" s="507"/>
      <c r="D995" s="507"/>
      <c r="E995" s="507"/>
      <c r="F995" s="507"/>
      <c r="G995" s="507"/>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row>
    <row r="996" spans="1:31" ht="12" customHeight="1" x14ac:dyDescent="0.25">
      <c r="A996" s="280"/>
      <c r="B996" s="280"/>
      <c r="C996" s="507"/>
      <c r="D996" s="507"/>
      <c r="E996" s="507"/>
      <c r="F996" s="507"/>
      <c r="G996" s="507"/>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row>
    <row r="997" spans="1:31" ht="12" customHeight="1" x14ac:dyDescent="0.25">
      <c r="A997" s="280"/>
      <c r="B997" s="280"/>
      <c r="C997" s="507"/>
      <c r="D997" s="507"/>
      <c r="E997" s="507"/>
      <c r="F997" s="507"/>
      <c r="G997" s="507"/>
      <c r="H997" s="280"/>
      <c r="I997" s="280"/>
      <c r="J997" s="280"/>
      <c r="K997" s="280"/>
      <c r="L997" s="280"/>
      <c r="M997" s="280"/>
      <c r="N997" s="280"/>
      <c r="O997" s="280"/>
      <c r="P997" s="280"/>
      <c r="Q997" s="280"/>
      <c r="R997" s="280"/>
      <c r="S997" s="280"/>
      <c r="T997" s="280"/>
      <c r="U997" s="280"/>
      <c r="V997" s="280"/>
      <c r="W997" s="280"/>
      <c r="X997" s="280"/>
      <c r="Y997" s="280"/>
      <c r="Z997" s="280"/>
      <c r="AA997" s="280"/>
      <c r="AB997" s="280"/>
      <c r="AC997" s="280"/>
      <c r="AD997" s="280"/>
      <c r="AE997" s="280"/>
    </row>
    <row r="998" spans="1:31" ht="12" customHeight="1" x14ac:dyDescent="0.25">
      <c r="A998" s="280"/>
      <c r="B998" s="280"/>
      <c r="C998" s="507"/>
      <c r="D998" s="507"/>
      <c r="E998" s="507"/>
      <c r="F998" s="507"/>
      <c r="G998" s="507"/>
      <c r="H998" s="280"/>
      <c r="I998" s="280"/>
      <c r="J998" s="280"/>
      <c r="K998" s="280"/>
      <c r="L998" s="280"/>
      <c r="M998" s="280"/>
      <c r="N998" s="280"/>
      <c r="O998" s="280"/>
      <c r="P998" s="280"/>
      <c r="Q998" s="280"/>
      <c r="R998" s="280"/>
      <c r="S998" s="280"/>
      <c r="T998" s="280"/>
      <c r="U998" s="280"/>
      <c r="V998" s="280"/>
      <c r="W998" s="280"/>
      <c r="X998" s="280"/>
      <c r="Y998" s="280"/>
      <c r="Z998" s="280"/>
      <c r="AA998" s="280"/>
      <c r="AB998" s="280"/>
      <c r="AC998" s="280"/>
      <c r="AD998" s="280"/>
      <c r="AE998" s="280"/>
    </row>
    <row r="999" spans="1:31" ht="12" customHeight="1" x14ac:dyDescent="0.25">
      <c r="A999" s="280"/>
      <c r="B999" s="280"/>
      <c r="C999" s="507"/>
      <c r="D999" s="507"/>
      <c r="E999" s="507"/>
      <c r="F999" s="507"/>
      <c r="G999" s="507"/>
      <c r="H999" s="280"/>
      <c r="I999" s="280"/>
      <c r="J999" s="280"/>
      <c r="K999" s="280"/>
      <c r="L999" s="280"/>
      <c r="M999" s="280"/>
      <c r="N999" s="280"/>
      <c r="O999" s="280"/>
      <c r="P999" s="280"/>
      <c r="Q999" s="280"/>
      <c r="R999" s="280"/>
      <c r="S999" s="280"/>
      <c r="T999" s="280"/>
      <c r="U999" s="280"/>
      <c r="V999" s="280"/>
      <c r="W999" s="280"/>
      <c r="X999" s="280"/>
      <c r="Y999" s="280"/>
      <c r="Z999" s="280"/>
      <c r="AA999" s="280"/>
      <c r="AB999" s="280"/>
      <c r="AC999" s="280"/>
      <c r="AD999" s="280"/>
      <c r="AE999" s="280"/>
    </row>
    <row r="1000" spans="1:31" ht="12" customHeight="1" x14ac:dyDescent="0.25">
      <c r="A1000" s="280"/>
      <c r="B1000" s="280"/>
      <c r="C1000" s="507"/>
      <c r="D1000" s="507"/>
      <c r="E1000" s="507"/>
      <c r="F1000" s="507"/>
      <c r="G1000" s="507"/>
      <c r="H1000" s="280"/>
      <c r="I1000" s="280"/>
      <c r="J1000" s="280"/>
      <c r="K1000" s="280"/>
      <c r="L1000" s="280"/>
      <c r="M1000" s="280"/>
      <c r="N1000" s="280"/>
      <c r="O1000" s="280"/>
      <c r="P1000" s="280"/>
      <c r="Q1000" s="280"/>
      <c r="R1000" s="280"/>
      <c r="S1000" s="280"/>
      <c r="T1000" s="280"/>
      <c r="U1000" s="280"/>
      <c r="V1000" s="280"/>
      <c r="W1000" s="280"/>
      <c r="X1000" s="280"/>
      <c r="Y1000" s="280"/>
      <c r="Z1000" s="280"/>
      <c r="AA1000" s="280"/>
      <c r="AB1000" s="280"/>
      <c r="AC1000" s="280"/>
      <c r="AD1000" s="280"/>
      <c r="AE1000" s="280"/>
    </row>
  </sheetData>
  <mergeCells count="5">
    <mergeCell ref="A4:B4"/>
    <mergeCell ref="A9:B9"/>
    <mergeCell ref="A11:B11"/>
    <mergeCell ref="A13:B13"/>
    <mergeCell ref="A16:B16"/>
  </mergeCells>
  <pageMargins left="0.3" right="0.22916666666666699" top="0.31874999999999998" bottom="0.50902777777777797"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C1000"/>
  <sheetViews>
    <sheetView showGridLines="0" workbookViewId="0">
      <pane xSplit="2" ySplit="4" topLeftCell="C5" activePane="bottomRight" state="frozen"/>
      <selection pane="topRight" activeCell="C1" sqref="C1"/>
      <selection pane="bottomLeft" activeCell="A5" sqref="A5"/>
      <selection pane="bottomRight" activeCell="D8" sqref="D8"/>
    </sheetView>
  </sheetViews>
  <sheetFormatPr defaultColWidth="14.44140625" defaultRowHeight="15" customHeight="1" x14ac:dyDescent="0.25"/>
  <cols>
    <col min="1" max="1" width="4.44140625" customWidth="1"/>
    <col min="2" max="2" width="27.88671875" customWidth="1"/>
    <col min="3" max="8" width="16.5546875" customWidth="1"/>
    <col min="9" max="9" width="9.6640625" customWidth="1"/>
    <col min="10" max="13" width="20.109375" customWidth="1"/>
    <col min="14" max="16" width="21.109375" customWidth="1"/>
    <col min="17" max="29" width="9.109375" customWidth="1"/>
  </cols>
  <sheetData>
    <row r="1" spans="1:29" ht="12" customHeight="1" x14ac:dyDescent="0.25">
      <c r="A1" s="85" t="str">
        <f>OPEX!A1</f>
        <v>Medex Project</v>
      </c>
      <c r="B1" s="272"/>
      <c r="C1" s="272"/>
      <c r="D1" s="272"/>
      <c r="E1" s="272"/>
      <c r="F1" s="272"/>
      <c r="G1" s="276"/>
      <c r="H1" s="276"/>
      <c r="I1" s="276"/>
      <c r="J1" s="272"/>
      <c r="K1" s="272"/>
      <c r="L1" s="272"/>
      <c r="M1" s="272"/>
      <c r="N1" s="272"/>
      <c r="O1" s="518"/>
      <c r="P1" s="518"/>
      <c r="Q1" s="272"/>
      <c r="R1" s="272"/>
      <c r="S1" s="272"/>
      <c r="T1" s="272"/>
      <c r="U1" s="272"/>
      <c r="V1" s="272"/>
      <c r="W1" s="272"/>
      <c r="X1" s="272"/>
      <c r="Y1" s="272"/>
      <c r="Z1" s="272"/>
      <c r="AA1" s="272"/>
      <c r="AB1" s="272"/>
      <c r="AC1" s="272"/>
    </row>
    <row r="2" spans="1:29" ht="17.25" customHeight="1" x14ac:dyDescent="0.25">
      <c r="A2" s="85" t="s">
        <v>673</v>
      </c>
      <c r="B2" s="272"/>
      <c r="C2" s="272"/>
      <c r="D2" s="272"/>
      <c r="E2" s="272"/>
      <c r="F2" s="272"/>
      <c r="G2" s="276"/>
      <c r="H2" s="276"/>
      <c r="I2" s="276"/>
      <c r="J2" s="272"/>
      <c r="K2" s="272"/>
      <c r="L2" s="272"/>
      <c r="M2" s="272"/>
      <c r="N2" s="272"/>
      <c r="O2" s="518"/>
      <c r="P2" s="518"/>
      <c r="Q2" s="272"/>
      <c r="R2" s="272"/>
      <c r="S2" s="272"/>
      <c r="T2" s="272"/>
      <c r="U2" s="272"/>
      <c r="V2" s="272"/>
      <c r="W2" s="272"/>
      <c r="X2" s="272"/>
      <c r="Y2" s="272"/>
      <c r="Z2" s="272"/>
      <c r="AA2" s="272"/>
      <c r="AB2" s="272"/>
      <c r="AC2" s="272"/>
    </row>
    <row r="3" spans="1:29" ht="17.25" customHeight="1" x14ac:dyDescent="0.25">
      <c r="A3" s="257"/>
      <c r="B3" s="257"/>
      <c r="C3" s="257">
        <v>0</v>
      </c>
      <c r="D3" s="257">
        <f t="shared" ref="D3:H3" si="0">C3+1</f>
        <v>1</v>
      </c>
      <c r="E3" s="257">
        <f t="shared" si="0"/>
        <v>2</v>
      </c>
      <c r="F3" s="257">
        <f t="shared" si="0"/>
        <v>3</v>
      </c>
      <c r="G3" s="257">
        <f t="shared" si="0"/>
        <v>4</v>
      </c>
      <c r="H3" s="257">
        <f t="shared" si="0"/>
        <v>5</v>
      </c>
      <c r="I3" s="249"/>
      <c r="J3" s="257"/>
      <c r="K3" s="257"/>
      <c r="L3" s="257"/>
      <c r="M3" s="257"/>
      <c r="N3" s="257"/>
      <c r="O3" s="400"/>
      <c r="P3" s="400"/>
      <c r="Q3" s="257"/>
      <c r="R3" s="257"/>
      <c r="S3" s="257"/>
      <c r="T3" s="257"/>
      <c r="U3" s="257"/>
      <c r="V3" s="257"/>
      <c r="W3" s="257"/>
      <c r="X3" s="257"/>
      <c r="Y3" s="257"/>
      <c r="Z3" s="257"/>
      <c r="AA3" s="257"/>
      <c r="AB3" s="257"/>
      <c r="AC3" s="257"/>
    </row>
    <row r="4" spans="1:29" ht="17.25" customHeight="1" x14ac:dyDescent="0.25">
      <c r="A4" s="646" t="s">
        <v>674</v>
      </c>
      <c r="B4" s="621"/>
      <c r="C4" s="430">
        <f>CAPEX!E4</f>
        <v>2021</v>
      </c>
      <c r="D4" s="430">
        <f>CAPEX!F4</f>
        <v>2022</v>
      </c>
      <c r="E4" s="430">
        <f>CAPEX!G4</f>
        <v>2023</v>
      </c>
      <c r="F4" s="430">
        <f>CAPEX!H4</f>
        <v>2024</v>
      </c>
      <c r="G4" s="430">
        <f>CAPEX!I4</f>
        <v>2025</v>
      </c>
      <c r="H4" s="430">
        <f>CAPEX!J4</f>
        <v>2026</v>
      </c>
      <c r="I4" s="519"/>
      <c r="J4" s="520"/>
      <c r="K4" s="520"/>
      <c r="L4" s="520"/>
      <c r="M4" s="520"/>
      <c r="N4" s="520"/>
      <c r="O4" s="520"/>
      <c r="P4" s="520"/>
      <c r="Q4" s="521"/>
      <c r="R4" s="521"/>
      <c r="S4" s="521"/>
      <c r="T4" s="521"/>
      <c r="U4" s="521"/>
      <c r="V4" s="521"/>
      <c r="W4" s="521"/>
      <c r="X4" s="521"/>
      <c r="Y4" s="521"/>
      <c r="Z4" s="521"/>
      <c r="AA4" s="521"/>
      <c r="AB4" s="521"/>
      <c r="AC4" s="521"/>
    </row>
    <row r="5" spans="1:29" ht="17.25" customHeight="1" x14ac:dyDescent="0.25">
      <c r="A5" s="522"/>
      <c r="B5" s="523" t="s">
        <v>675</v>
      </c>
      <c r="C5" s="350">
        <f>FS!D33-FS!D36</f>
        <v>0</v>
      </c>
      <c r="D5" s="350">
        <f>FS!E33-FS!E36</f>
        <v>71260.732912909109</v>
      </c>
      <c r="E5" s="350" t="e">
        <f>FS!F33-FS!F36</f>
        <v>#REF!</v>
      </c>
      <c r="F5" s="350" t="e">
        <f>FS!G33-FS!G36</f>
        <v>#REF!</v>
      </c>
      <c r="G5" s="350" t="e">
        <f>FS!H33-FS!H36</f>
        <v>#REF!</v>
      </c>
      <c r="H5" s="350" t="e">
        <f>FS!I33-FS!I36</f>
        <v>#REF!</v>
      </c>
      <c r="I5" s="524"/>
      <c r="J5" s="525"/>
      <c r="K5" s="525"/>
      <c r="L5" s="525"/>
      <c r="M5" s="525"/>
      <c r="N5" s="525"/>
      <c r="O5" s="525"/>
      <c r="P5" s="525"/>
      <c r="Q5" s="521"/>
      <c r="R5" s="521"/>
      <c r="S5" s="521"/>
      <c r="T5" s="521"/>
      <c r="U5" s="521"/>
      <c r="V5" s="521"/>
      <c r="W5" s="521"/>
      <c r="X5" s="521"/>
      <c r="Y5" s="521"/>
      <c r="Z5" s="521"/>
      <c r="AA5" s="521"/>
      <c r="AB5" s="521"/>
      <c r="AC5" s="521"/>
    </row>
    <row r="6" spans="1:29" ht="17.25" customHeight="1" x14ac:dyDescent="0.25">
      <c r="A6" s="522"/>
      <c r="B6" s="523" t="s">
        <v>424</v>
      </c>
      <c r="C6" s="523">
        <f>FS!D25</f>
        <v>0</v>
      </c>
      <c r="D6" s="523">
        <f>FS!E25</f>
        <v>21056.818181818177</v>
      </c>
      <c r="E6" s="523">
        <f>FS!F25</f>
        <v>26621.212121212116</v>
      </c>
      <c r="F6" s="523">
        <f>FS!G25</f>
        <v>26989.898989898982</v>
      </c>
      <c r="G6" s="523">
        <f>FS!H25</f>
        <v>15045.454545454542</v>
      </c>
      <c r="H6" s="523">
        <f>FS!I25</f>
        <v>15045.454545454542</v>
      </c>
      <c r="I6" s="525"/>
      <c r="J6" s="525"/>
      <c r="K6" s="525"/>
      <c r="L6" s="525"/>
      <c r="M6" s="525"/>
      <c r="N6" s="525"/>
      <c r="O6" s="525"/>
      <c r="P6" s="525"/>
      <c r="Q6" s="521"/>
      <c r="R6" s="521"/>
      <c r="S6" s="521"/>
      <c r="T6" s="521"/>
      <c r="U6" s="521"/>
      <c r="V6" s="521"/>
      <c r="W6" s="521"/>
      <c r="X6" s="521"/>
      <c r="Y6" s="521"/>
      <c r="Z6" s="521"/>
      <c r="AA6" s="521"/>
      <c r="AB6" s="521"/>
      <c r="AC6" s="521"/>
    </row>
    <row r="7" spans="1:29" ht="17.25" customHeight="1" x14ac:dyDescent="0.25">
      <c r="A7" s="522"/>
      <c r="B7" s="523" t="s">
        <v>676</v>
      </c>
      <c r="C7" s="523">
        <f>-Investment!F30</f>
        <v>-423600</v>
      </c>
      <c r="D7" s="523">
        <f>-CAPEX!F11</f>
        <v>-153900</v>
      </c>
      <c r="E7" s="523">
        <f>-CAPEX!G11</f>
        <v>0</v>
      </c>
      <c r="F7" s="523">
        <f>-CAPEX!H11</f>
        <v>-20000</v>
      </c>
      <c r="G7" s="523">
        <f>-CAPEX!I11</f>
        <v>0</v>
      </c>
      <c r="H7" s="523">
        <f>-CAPEX!J11</f>
        <v>0</v>
      </c>
      <c r="I7" s="526"/>
      <c r="J7" s="526"/>
      <c r="K7" s="526"/>
      <c r="L7" s="526"/>
      <c r="M7" s="526"/>
      <c r="N7" s="526"/>
      <c r="O7" s="526"/>
      <c r="P7" s="526"/>
      <c r="Q7" s="521"/>
      <c r="R7" s="521"/>
      <c r="S7" s="521"/>
      <c r="T7" s="521"/>
      <c r="U7" s="521"/>
      <c r="V7" s="521"/>
      <c r="W7" s="521"/>
      <c r="X7" s="521"/>
      <c r="Y7" s="521"/>
      <c r="Z7" s="521"/>
      <c r="AA7" s="521"/>
      <c r="AB7" s="521"/>
      <c r="AC7" s="521"/>
    </row>
    <row r="8" spans="1:29" ht="17.25" customHeight="1" x14ac:dyDescent="0.25">
      <c r="A8" s="647" t="s">
        <v>677</v>
      </c>
      <c r="B8" s="621"/>
      <c r="C8" s="527">
        <f t="shared" ref="C8:H8" si="1">SUM(C5:C7)</f>
        <v>-423600</v>
      </c>
      <c r="D8" s="527">
        <f t="shared" si="1"/>
        <v>-61582.448905272715</v>
      </c>
      <c r="E8" s="527" t="e">
        <f t="shared" si="1"/>
        <v>#REF!</v>
      </c>
      <c r="F8" s="527" t="e">
        <f t="shared" si="1"/>
        <v>#REF!</v>
      </c>
      <c r="G8" s="527" t="e">
        <f t="shared" si="1"/>
        <v>#REF!</v>
      </c>
      <c r="H8" s="527" t="e">
        <f t="shared" si="1"/>
        <v>#REF!</v>
      </c>
      <c r="I8" s="528" t="e">
        <f>H8*(1+Inputs!H22)</f>
        <v>#REF!</v>
      </c>
      <c r="J8" s="521"/>
      <c r="K8" s="529"/>
      <c r="L8" s="529"/>
      <c r="M8" s="529"/>
      <c r="N8" s="529"/>
      <c r="O8" s="529"/>
      <c r="P8" s="529"/>
      <c r="Q8" s="521"/>
      <c r="R8" s="521"/>
      <c r="S8" s="521"/>
      <c r="T8" s="521"/>
      <c r="U8" s="521"/>
      <c r="V8" s="521"/>
      <c r="W8" s="521"/>
      <c r="X8" s="521"/>
      <c r="Y8" s="521"/>
      <c r="Z8" s="521"/>
      <c r="AA8" s="521"/>
      <c r="AB8" s="521"/>
      <c r="AC8" s="521"/>
    </row>
    <row r="9" spans="1:29" ht="17.25" customHeight="1" x14ac:dyDescent="0.25">
      <c r="A9" s="280"/>
      <c r="B9" s="530"/>
      <c r="C9" s="530"/>
      <c r="D9" s="395" t="str">
        <f t="shared" ref="D9:F9" si="2">IF(SUM($C$8:D8)&lt;0,"NA",D3)</f>
        <v>NA</v>
      </c>
      <c r="E9" s="395" t="e">
        <f t="shared" si="2"/>
        <v>#REF!</v>
      </c>
      <c r="F9" s="395" t="e">
        <f t="shared" si="2"/>
        <v>#REF!</v>
      </c>
      <c r="G9" s="248"/>
      <c r="H9" s="531"/>
      <c r="I9" s="248"/>
      <c r="J9" s="248"/>
      <c r="K9" s="248"/>
      <c r="L9" s="248"/>
      <c r="M9" s="248"/>
      <c r="N9" s="248"/>
      <c r="O9" s="248"/>
      <c r="P9" s="248"/>
      <c r="Q9" s="248"/>
      <c r="R9" s="248"/>
      <c r="S9" s="248"/>
      <c r="T9" s="248"/>
      <c r="U9" s="248"/>
      <c r="V9" s="248"/>
      <c r="W9" s="248"/>
      <c r="X9" s="248"/>
      <c r="Y9" s="248"/>
      <c r="Z9" s="248"/>
      <c r="AA9" s="248"/>
      <c r="AB9" s="248"/>
      <c r="AC9" s="248"/>
    </row>
    <row r="10" spans="1:29" ht="17.25" customHeight="1" x14ac:dyDescent="0.25">
      <c r="A10" s="532"/>
      <c r="B10" s="429" t="s">
        <v>678</v>
      </c>
      <c r="C10" s="429" t="s">
        <v>679</v>
      </c>
      <c r="D10" s="429" t="s">
        <v>680</v>
      </c>
      <c r="E10" s="429" t="s">
        <v>681</v>
      </c>
      <c r="F10" s="429" t="s">
        <v>682</v>
      </c>
      <c r="G10" s="521"/>
      <c r="H10" s="521"/>
      <c r="I10" s="521"/>
      <c r="J10" s="532"/>
      <c r="K10" s="532"/>
      <c r="L10" s="532"/>
      <c r="M10" s="532"/>
      <c r="N10" s="532"/>
      <c r="O10" s="532"/>
      <c r="P10" s="532"/>
      <c r="Q10" s="533"/>
      <c r="R10" s="533"/>
      <c r="S10" s="533"/>
      <c r="T10" s="533"/>
      <c r="U10" s="533"/>
      <c r="V10" s="533"/>
      <c r="W10" s="533"/>
      <c r="X10" s="533"/>
      <c r="Y10" s="533"/>
      <c r="Z10" s="533"/>
      <c r="AA10" s="533"/>
      <c r="AB10" s="533"/>
      <c r="AC10" s="533"/>
    </row>
    <row r="11" spans="1:29" ht="17.25" customHeight="1" x14ac:dyDescent="0.25">
      <c r="A11" s="532"/>
      <c r="B11" s="534">
        <v>0.24</v>
      </c>
      <c r="C11" s="535" t="e">
        <f>$I$8/(B11-Inputs!$H$22)</f>
        <v>#REF!</v>
      </c>
      <c r="D11" s="536" t="e">
        <f t="shared" ref="D11:D13" si="3">C11*(1/(1+B11)^$H$3)</f>
        <v>#REF!</v>
      </c>
      <c r="E11" s="535" t="e">
        <f t="shared" ref="E11:E13" si="4">NPV(B11,$C$8:$H$8)</f>
        <v>#REF!</v>
      </c>
      <c r="F11" s="167" t="e">
        <f t="shared" ref="F11:F13" si="5">D11+E11</f>
        <v>#REF!</v>
      </c>
      <c r="G11" s="521"/>
      <c r="H11" s="521"/>
      <c r="I11" s="521"/>
      <c r="J11" s="532"/>
      <c r="K11" s="532"/>
      <c r="L11" s="532"/>
      <c r="M11" s="532"/>
      <c r="N11" s="532"/>
      <c r="O11" s="532"/>
      <c r="P11" s="532"/>
      <c r="Q11" s="533"/>
      <c r="R11" s="533"/>
      <c r="S11" s="533"/>
      <c r="T11" s="533"/>
      <c r="U11" s="533"/>
      <c r="V11" s="533"/>
      <c r="W11" s="533"/>
      <c r="X11" s="533"/>
      <c r="Y11" s="533"/>
      <c r="Z11" s="533"/>
      <c r="AA11" s="533"/>
      <c r="AB11" s="533"/>
      <c r="AC11" s="533"/>
    </row>
    <row r="12" spans="1:29" ht="17.25" customHeight="1" x14ac:dyDescent="0.25">
      <c r="A12" s="532"/>
      <c r="B12" s="534">
        <v>0.3</v>
      </c>
      <c r="C12" s="535" t="e">
        <f>$I$8/(B12-Inputs!$H$22)</f>
        <v>#REF!</v>
      </c>
      <c r="D12" s="535" t="e">
        <f t="shared" si="3"/>
        <v>#REF!</v>
      </c>
      <c r="E12" s="535" t="e">
        <f t="shared" si="4"/>
        <v>#REF!</v>
      </c>
      <c r="F12" s="167" t="e">
        <f t="shared" si="5"/>
        <v>#REF!</v>
      </c>
      <c r="G12" s="521"/>
      <c r="H12" s="521"/>
      <c r="I12" s="521"/>
      <c r="J12" s="532"/>
      <c r="K12" s="532"/>
      <c r="L12" s="532"/>
      <c r="M12" s="532"/>
      <c r="N12" s="532"/>
      <c r="O12" s="532"/>
      <c r="P12" s="532"/>
      <c r="Q12" s="533"/>
      <c r="R12" s="533"/>
      <c r="S12" s="533"/>
      <c r="T12" s="533"/>
      <c r="U12" s="533"/>
      <c r="V12" s="533"/>
      <c r="W12" s="533"/>
      <c r="X12" s="533"/>
      <c r="Y12" s="533"/>
      <c r="Z12" s="533"/>
      <c r="AA12" s="533"/>
      <c r="AB12" s="533"/>
      <c r="AC12" s="533"/>
    </row>
    <row r="13" spans="1:29" ht="17.25" customHeight="1" x14ac:dyDescent="0.25">
      <c r="A13" s="532"/>
      <c r="B13" s="537">
        <v>0.26</v>
      </c>
      <c r="C13" s="538" t="e">
        <f>$I$8/(B13-Inputs!$H$22)</f>
        <v>#REF!</v>
      </c>
      <c r="D13" s="538" t="e">
        <f t="shared" si="3"/>
        <v>#REF!</v>
      </c>
      <c r="E13" s="538" t="e">
        <f t="shared" si="4"/>
        <v>#REF!</v>
      </c>
      <c r="F13" s="538" t="e">
        <f t="shared" si="5"/>
        <v>#REF!</v>
      </c>
      <c r="G13" s="539"/>
      <c r="H13" s="540"/>
      <c r="I13" s="521"/>
      <c r="J13" s="532"/>
      <c r="K13" s="532"/>
      <c r="L13" s="532"/>
      <c r="M13" s="532"/>
      <c r="N13" s="532"/>
      <c r="O13" s="532"/>
      <c r="P13" s="532"/>
      <c r="Q13" s="533"/>
      <c r="R13" s="533"/>
      <c r="S13" s="533"/>
      <c r="T13" s="533"/>
      <c r="U13" s="533"/>
      <c r="V13" s="533"/>
      <c r="W13" s="533"/>
      <c r="X13" s="533"/>
      <c r="Y13" s="533"/>
      <c r="Z13" s="533"/>
      <c r="AA13" s="533"/>
      <c r="AB13" s="533"/>
      <c r="AC13" s="533"/>
    </row>
    <row r="14" spans="1:29" ht="17.25" customHeight="1" x14ac:dyDescent="0.25">
      <c r="A14" s="532"/>
      <c r="B14" s="541" t="s">
        <v>683</v>
      </c>
      <c r="C14" s="280"/>
      <c r="D14" s="280"/>
      <c r="E14" s="542" t="e">
        <f>IRR(C8:H8,0)</f>
        <v>#VALUE!</v>
      </c>
      <c r="F14" s="543"/>
      <c r="G14" s="521"/>
      <c r="H14" s="544"/>
      <c r="I14" s="521"/>
      <c r="J14" s="532"/>
      <c r="K14" s="532"/>
      <c r="L14" s="532"/>
      <c r="M14" s="532"/>
      <c r="N14" s="532"/>
      <c r="O14" s="532"/>
      <c r="P14" s="532"/>
      <c r="Q14" s="532"/>
      <c r="R14" s="532"/>
      <c r="S14" s="532"/>
      <c r="T14" s="532"/>
      <c r="U14" s="532"/>
      <c r="V14" s="532"/>
      <c r="W14" s="532"/>
      <c r="X14" s="532"/>
      <c r="Y14" s="532"/>
      <c r="Z14" s="532"/>
      <c r="AA14" s="532"/>
      <c r="AB14" s="532"/>
      <c r="AC14" s="532"/>
    </row>
    <row r="15" spans="1:29" ht="17.25" customHeight="1" x14ac:dyDescent="0.25">
      <c r="A15" s="532"/>
      <c r="B15" s="541" t="s">
        <v>684</v>
      </c>
      <c r="C15" s="280"/>
      <c r="D15" s="280"/>
      <c r="E15" s="545" t="e">
        <f>6+12*1-SUM(C8:D8)/E8*12</f>
        <v>#REF!</v>
      </c>
      <c r="F15" s="543" t="s">
        <v>685</v>
      </c>
      <c r="G15" s="524"/>
      <c r="H15" s="524"/>
      <c r="I15" s="521"/>
      <c r="J15" s="532"/>
      <c r="K15" s="532"/>
      <c r="L15" s="532"/>
      <c r="M15" s="532"/>
      <c r="N15" s="532"/>
      <c r="O15" s="532"/>
      <c r="P15" s="532"/>
      <c r="Q15" s="532"/>
      <c r="R15" s="532"/>
      <c r="S15" s="532"/>
      <c r="T15" s="532"/>
      <c r="U15" s="532"/>
      <c r="V15" s="532"/>
      <c r="W15" s="532"/>
      <c r="X15" s="532"/>
      <c r="Y15" s="532"/>
      <c r="Z15" s="532"/>
      <c r="AA15" s="532"/>
      <c r="AB15" s="532"/>
      <c r="AC15" s="532"/>
    </row>
    <row r="16" spans="1:29" ht="17.25" customHeight="1" x14ac:dyDescent="0.25">
      <c r="A16" s="532"/>
      <c r="B16" s="532"/>
      <c r="C16" s="532"/>
      <c r="D16" s="532"/>
      <c r="E16" s="532"/>
      <c r="F16" s="532"/>
      <c r="G16" s="521"/>
      <c r="H16" s="521"/>
      <c r="I16" s="521"/>
      <c r="J16" s="532"/>
      <c r="K16" s="532"/>
      <c r="L16" s="532"/>
      <c r="M16" s="532"/>
      <c r="N16" s="532"/>
      <c r="O16" s="532"/>
      <c r="P16" s="532"/>
      <c r="Q16" s="533"/>
      <c r="R16" s="533"/>
      <c r="S16" s="533"/>
      <c r="T16" s="533"/>
      <c r="U16" s="533"/>
      <c r="V16" s="533"/>
      <c r="W16" s="533"/>
      <c r="X16" s="533"/>
      <c r="Y16" s="533"/>
      <c r="Z16" s="533"/>
      <c r="AA16" s="533"/>
      <c r="AB16" s="533"/>
      <c r="AC16" s="533"/>
    </row>
    <row r="17" spans="1:29" ht="12" customHeight="1" x14ac:dyDescent="0.25">
      <c r="A17" s="532"/>
      <c r="B17" s="532"/>
      <c r="C17" s="532"/>
      <c r="D17" s="532"/>
      <c r="E17" s="532"/>
      <c r="F17" s="532"/>
      <c r="G17" s="521"/>
      <c r="H17" s="521"/>
      <c r="I17" s="521"/>
      <c r="J17" s="532"/>
      <c r="K17" s="532"/>
      <c r="L17" s="532"/>
      <c r="M17" s="532"/>
      <c r="N17" s="532"/>
      <c r="O17" s="532"/>
      <c r="P17" s="532"/>
      <c r="Q17" s="533"/>
      <c r="R17" s="533"/>
      <c r="S17" s="533"/>
      <c r="T17" s="533"/>
      <c r="U17" s="533"/>
      <c r="V17" s="533"/>
      <c r="W17" s="533"/>
      <c r="X17" s="533"/>
      <c r="Y17" s="533"/>
      <c r="Z17" s="533"/>
      <c r="AA17" s="533"/>
      <c r="AB17" s="533"/>
      <c r="AC17" s="533"/>
    </row>
    <row r="18" spans="1:29" ht="12" customHeight="1" x14ac:dyDescent="0.25">
      <c r="A18" s="532"/>
      <c r="B18" s="532"/>
      <c r="C18" s="532"/>
      <c r="D18" s="532"/>
      <c r="E18" s="532"/>
      <c r="F18" s="532"/>
      <c r="G18" s="521"/>
      <c r="H18" s="521"/>
      <c r="I18" s="521"/>
      <c r="J18" s="532"/>
      <c r="K18" s="532"/>
      <c r="L18" s="532"/>
      <c r="M18" s="532"/>
      <c r="N18" s="532"/>
      <c r="O18" s="532"/>
      <c r="P18" s="532"/>
      <c r="Q18" s="532"/>
      <c r="R18" s="532"/>
      <c r="S18" s="532"/>
      <c r="T18" s="532"/>
      <c r="U18" s="532"/>
      <c r="V18" s="532"/>
      <c r="W18" s="532"/>
      <c r="X18" s="532"/>
      <c r="Y18" s="532"/>
      <c r="Z18" s="532"/>
      <c r="AA18" s="532"/>
      <c r="AB18" s="532"/>
      <c r="AC18" s="532"/>
    </row>
    <row r="19" spans="1:29" ht="12" customHeight="1" x14ac:dyDescent="0.25">
      <c r="A19" s="532"/>
      <c r="B19" s="532"/>
      <c r="C19" s="532"/>
      <c r="D19" s="532"/>
      <c r="E19" s="532"/>
      <c r="F19" s="532"/>
      <c r="G19" s="521"/>
      <c r="H19" s="521"/>
      <c r="I19" s="521"/>
      <c r="J19" s="532"/>
      <c r="K19" s="532"/>
      <c r="L19" s="532"/>
      <c r="M19" s="532"/>
      <c r="N19" s="532"/>
      <c r="O19" s="532"/>
      <c r="P19" s="532"/>
      <c r="Q19" s="532"/>
      <c r="R19" s="532"/>
      <c r="S19" s="532"/>
      <c r="T19" s="532"/>
      <c r="U19" s="532"/>
      <c r="V19" s="532"/>
      <c r="W19" s="532"/>
      <c r="X19" s="532"/>
      <c r="Y19" s="532"/>
      <c r="Z19" s="532"/>
      <c r="AA19" s="532"/>
      <c r="AB19" s="532"/>
      <c r="AC19" s="532"/>
    </row>
    <row r="20" spans="1:29" ht="12" customHeight="1" x14ac:dyDescent="0.25">
      <c r="A20" s="532"/>
      <c r="B20" s="532"/>
      <c r="C20" s="532"/>
      <c r="D20" s="532"/>
      <c r="E20" s="532"/>
      <c r="F20" s="532"/>
      <c r="G20" s="521"/>
      <c r="H20" s="521"/>
      <c r="I20" s="521"/>
      <c r="J20" s="532"/>
      <c r="K20" s="532"/>
      <c r="L20" s="532"/>
      <c r="M20" s="532"/>
      <c r="N20" s="532"/>
      <c r="O20" s="532"/>
      <c r="P20" s="532"/>
      <c r="Q20" s="532"/>
      <c r="R20" s="532"/>
      <c r="S20" s="532"/>
      <c r="T20" s="532"/>
      <c r="U20" s="532"/>
      <c r="V20" s="532"/>
      <c r="W20" s="532"/>
      <c r="X20" s="532"/>
      <c r="Y20" s="532"/>
      <c r="Z20" s="532"/>
      <c r="AA20" s="532"/>
      <c r="AB20" s="532"/>
      <c r="AC20" s="532"/>
    </row>
    <row r="21" spans="1:29" ht="12" customHeight="1" x14ac:dyDescent="0.25">
      <c r="A21" s="532"/>
      <c r="B21" s="532"/>
      <c r="C21" s="532"/>
      <c r="D21" s="532"/>
      <c r="E21" s="532"/>
      <c r="F21" s="532"/>
      <c r="G21" s="521"/>
      <c r="H21" s="521"/>
      <c r="I21" s="521"/>
      <c r="J21" s="532"/>
      <c r="K21" s="532"/>
      <c r="L21" s="532"/>
      <c r="M21" s="532"/>
      <c r="N21" s="532"/>
      <c r="O21" s="532"/>
      <c r="P21" s="532"/>
      <c r="Q21" s="532"/>
      <c r="R21" s="532"/>
      <c r="S21" s="532"/>
      <c r="T21" s="532"/>
      <c r="U21" s="532"/>
      <c r="V21" s="532"/>
      <c r="W21" s="532"/>
      <c r="X21" s="532"/>
      <c r="Y21" s="532"/>
      <c r="Z21" s="532"/>
      <c r="AA21" s="532"/>
      <c r="AB21" s="532"/>
      <c r="AC21" s="532"/>
    </row>
    <row r="22" spans="1:29" ht="12" customHeight="1" x14ac:dyDescent="0.25">
      <c r="A22" s="532"/>
      <c r="B22" s="532"/>
      <c r="C22" s="532"/>
      <c r="D22" s="532"/>
      <c r="E22" s="532"/>
      <c r="F22" s="532"/>
      <c r="G22" s="521"/>
      <c r="H22" s="521"/>
      <c r="I22" s="521"/>
      <c r="J22" s="532"/>
      <c r="K22" s="532"/>
      <c r="L22" s="532"/>
      <c r="M22" s="532"/>
      <c r="N22" s="532"/>
      <c r="O22" s="532"/>
      <c r="P22" s="532"/>
      <c r="Q22" s="532"/>
      <c r="R22" s="532"/>
      <c r="S22" s="532"/>
      <c r="T22" s="532"/>
      <c r="U22" s="532"/>
      <c r="V22" s="532"/>
      <c r="W22" s="532"/>
      <c r="X22" s="532"/>
      <c r="Y22" s="532"/>
      <c r="Z22" s="532"/>
      <c r="AA22" s="532"/>
      <c r="AB22" s="532"/>
      <c r="AC22" s="532"/>
    </row>
    <row r="23" spans="1:29" ht="12" customHeight="1" x14ac:dyDescent="0.25">
      <c r="A23" s="532"/>
      <c r="B23" s="532"/>
      <c r="C23" s="532"/>
      <c r="D23" s="532"/>
      <c r="E23" s="532"/>
      <c r="F23" s="532"/>
      <c r="G23" s="521"/>
      <c r="H23" s="521"/>
      <c r="I23" s="521"/>
      <c r="J23" s="532"/>
      <c r="K23" s="532"/>
      <c r="L23" s="532"/>
      <c r="M23" s="532"/>
      <c r="N23" s="532"/>
      <c r="O23" s="532"/>
      <c r="P23" s="532"/>
      <c r="Q23" s="532"/>
      <c r="R23" s="532"/>
      <c r="S23" s="532"/>
      <c r="T23" s="532"/>
      <c r="U23" s="532"/>
      <c r="V23" s="532"/>
      <c r="W23" s="532"/>
      <c r="X23" s="532"/>
      <c r="Y23" s="532"/>
      <c r="Z23" s="532"/>
      <c r="AA23" s="532"/>
      <c r="AB23" s="532"/>
      <c r="AC23" s="532"/>
    </row>
    <row r="24" spans="1:29" ht="12" customHeight="1" x14ac:dyDescent="0.25">
      <c r="A24" s="532"/>
      <c r="B24" s="532"/>
      <c r="C24" s="532"/>
      <c r="D24" s="532"/>
      <c r="E24" s="532"/>
      <c r="F24" s="532"/>
      <c r="G24" s="521"/>
      <c r="H24" s="521"/>
      <c r="I24" s="521"/>
      <c r="J24" s="532"/>
      <c r="K24" s="532"/>
      <c r="L24" s="532"/>
      <c r="M24" s="532"/>
      <c r="N24" s="532"/>
      <c r="O24" s="532"/>
      <c r="P24" s="532"/>
      <c r="Q24" s="532"/>
      <c r="R24" s="532"/>
      <c r="S24" s="532"/>
      <c r="T24" s="532"/>
      <c r="U24" s="532"/>
      <c r="V24" s="532"/>
      <c r="W24" s="532"/>
      <c r="X24" s="532"/>
      <c r="Y24" s="532"/>
      <c r="Z24" s="532"/>
      <c r="AA24" s="532"/>
      <c r="AB24" s="532"/>
      <c r="AC24" s="532"/>
    </row>
    <row r="25" spans="1:29" ht="12" customHeight="1" x14ac:dyDescent="0.25">
      <c r="A25" s="532"/>
      <c r="B25" s="532"/>
      <c r="C25" s="532"/>
      <c r="D25" s="532"/>
      <c r="E25" s="532"/>
      <c r="F25" s="532"/>
      <c r="G25" s="521"/>
      <c r="H25" s="521"/>
      <c r="I25" s="521"/>
      <c r="J25" s="532"/>
      <c r="K25" s="532"/>
      <c r="L25" s="532"/>
      <c r="M25" s="532"/>
      <c r="N25" s="532"/>
      <c r="O25" s="532"/>
      <c r="P25" s="532"/>
      <c r="Q25" s="532"/>
      <c r="R25" s="532"/>
      <c r="S25" s="532"/>
      <c r="T25" s="532"/>
      <c r="U25" s="532"/>
      <c r="V25" s="532"/>
      <c r="W25" s="532"/>
      <c r="X25" s="532"/>
      <c r="Y25" s="532"/>
      <c r="Z25" s="532"/>
      <c r="AA25" s="532"/>
      <c r="AB25" s="532"/>
      <c r="AC25" s="532"/>
    </row>
    <row r="26" spans="1:29" ht="12" customHeight="1" x14ac:dyDescent="0.25">
      <c r="A26" s="532"/>
      <c r="B26" s="532"/>
      <c r="C26" s="532"/>
      <c r="D26" s="532"/>
      <c r="E26" s="532"/>
      <c r="F26" s="532"/>
      <c r="G26" s="521"/>
      <c r="H26" s="521"/>
      <c r="I26" s="521"/>
      <c r="J26" s="532"/>
      <c r="K26" s="532"/>
      <c r="L26" s="532"/>
      <c r="M26" s="532"/>
      <c r="N26" s="532"/>
      <c r="O26" s="532"/>
      <c r="P26" s="532"/>
      <c r="Q26" s="532"/>
      <c r="R26" s="532"/>
      <c r="S26" s="532"/>
      <c r="T26" s="532"/>
      <c r="U26" s="532"/>
      <c r="V26" s="532"/>
      <c r="W26" s="532"/>
      <c r="X26" s="532"/>
      <c r="Y26" s="532"/>
      <c r="Z26" s="532"/>
      <c r="AA26" s="532"/>
      <c r="AB26" s="532"/>
      <c r="AC26" s="532"/>
    </row>
    <row r="27" spans="1:29" ht="12" customHeight="1" x14ac:dyDescent="0.25">
      <c r="A27" s="532"/>
      <c r="B27" s="532"/>
      <c r="C27" s="532"/>
      <c r="D27" s="532"/>
      <c r="E27" s="532"/>
      <c r="F27" s="532"/>
      <c r="G27" s="521"/>
      <c r="H27" s="521"/>
      <c r="I27" s="521"/>
      <c r="J27" s="532"/>
      <c r="K27" s="532"/>
      <c r="L27" s="532"/>
      <c r="M27" s="532"/>
      <c r="N27" s="532"/>
      <c r="O27" s="532"/>
      <c r="P27" s="532"/>
      <c r="Q27" s="532"/>
      <c r="R27" s="532"/>
      <c r="S27" s="532"/>
      <c r="T27" s="532"/>
      <c r="U27" s="532"/>
      <c r="V27" s="532"/>
      <c r="W27" s="532"/>
      <c r="X27" s="532"/>
      <c r="Y27" s="532"/>
      <c r="Z27" s="532"/>
      <c r="AA27" s="532"/>
      <c r="AB27" s="532"/>
      <c r="AC27" s="532"/>
    </row>
    <row r="28" spans="1:29" ht="12" customHeight="1" x14ac:dyDescent="0.25">
      <c r="A28" s="532"/>
      <c r="B28" s="532"/>
      <c r="C28" s="532"/>
      <c r="D28" s="532"/>
      <c r="E28" s="532"/>
      <c r="F28" s="532"/>
      <c r="G28" s="521"/>
      <c r="H28" s="521"/>
      <c r="I28" s="521"/>
      <c r="J28" s="532"/>
      <c r="K28" s="532"/>
      <c r="L28" s="532"/>
      <c r="M28" s="532"/>
      <c r="N28" s="532"/>
      <c r="O28" s="532"/>
      <c r="P28" s="532"/>
      <c r="Q28" s="532"/>
      <c r="R28" s="532"/>
      <c r="S28" s="532"/>
      <c r="T28" s="532"/>
      <c r="U28" s="532"/>
      <c r="V28" s="532"/>
      <c r="W28" s="532"/>
      <c r="X28" s="532"/>
      <c r="Y28" s="532"/>
      <c r="Z28" s="532"/>
      <c r="AA28" s="532"/>
      <c r="AB28" s="532"/>
      <c r="AC28" s="532"/>
    </row>
    <row r="29" spans="1:29" ht="12" customHeight="1" x14ac:dyDescent="0.25">
      <c r="A29" s="532"/>
      <c r="B29" s="532"/>
      <c r="C29" s="532"/>
      <c r="D29" s="532"/>
      <c r="E29" s="532"/>
      <c r="F29" s="532"/>
      <c r="G29" s="521"/>
      <c r="H29" s="521"/>
      <c r="I29" s="521"/>
      <c r="J29" s="532"/>
      <c r="K29" s="532"/>
      <c r="L29" s="532"/>
      <c r="M29" s="532"/>
      <c r="N29" s="532"/>
      <c r="O29" s="532"/>
      <c r="P29" s="532"/>
      <c r="Q29" s="532"/>
      <c r="R29" s="532"/>
      <c r="S29" s="532"/>
      <c r="T29" s="532"/>
      <c r="U29" s="532"/>
      <c r="V29" s="532"/>
      <c r="W29" s="532"/>
      <c r="X29" s="532"/>
      <c r="Y29" s="532"/>
      <c r="Z29" s="532"/>
      <c r="AA29" s="532"/>
      <c r="AB29" s="532"/>
      <c r="AC29" s="532"/>
    </row>
    <row r="30" spans="1:29" ht="12" customHeight="1" x14ac:dyDescent="0.25">
      <c r="A30" s="532"/>
      <c r="B30" s="532"/>
      <c r="C30" s="532"/>
      <c r="D30" s="532"/>
      <c r="E30" s="532"/>
      <c r="F30" s="532"/>
      <c r="G30" s="521"/>
      <c r="H30" s="521"/>
      <c r="I30" s="521"/>
      <c r="J30" s="532"/>
      <c r="K30" s="532"/>
      <c r="L30" s="532"/>
      <c r="M30" s="532"/>
      <c r="N30" s="532"/>
      <c r="O30" s="532"/>
      <c r="P30" s="532"/>
      <c r="Q30" s="532"/>
      <c r="R30" s="532"/>
      <c r="S30" s="532"/>
      <c r="T30" s="532"/>
      <c r="U30" s="532"/>
      <c r="V30" s="532"/>
      <c r="W30" s="532"/>
      <c r="X30" s="532"/>
      <c r="Y30" s="532"/>
      <c r="Z30" s="532"/>
      <c r="AA30" s="532"/>
      <c r="AB30" s="532"/>
      <c r="AC30" s="532"/>
    </row>
    <row r="31" spans="1:29" ht="12" customHeight="1" x14ac:dyDescent="0.25">
      <c r="A31" s="532"/>
      <c r="B31" s="532"/>
      <c r="C31" s="532"/>
      <c r="D31" s="532"/>
      <c r="E31" s="532"/>
      <c r="F31" s="532"/>
      <c r="G31" s="521"/>
      <c r="H31" s="521"/>
      <c r="I31" s="521"/>
      <c r="J31" s="532"/>
      <c r="K31" s="532"/>
      <c r="L31" s="532"/>
      <c r="M31" s="532"/>
      <c r="N31" s="532"/>
      <c r="O31" s="532"/>
      <c r="P31" s="532"/>
      <c r="Q31" s="532"/>
      <c r="R31" s="532"/>
      <c r="S31" s="532"/>
      <c r="T31" s="532"/>
      <c r="U31" s="532"/>
      <c r="V31" s="532"/>
      <c r="W31" s="532"/>
      <c r="X31" s="532"/>
      <c r="Y31" s="532"/>
      <c r="Z31" s="532"/>
      <c r="AA31" s="532"/>
      <c r="AB31" s="532"/>
      <c r="AC31" s="532"/>
    </row>
    <row r="32" spans="1:29" ht="12" customHeight="1" x14ac:dyDescent="0.25">
      <c r="A32" s="532"/>
      <c r="B32" s="532"/>
      <c r="C32" s="532"/>
      <c r="D32" s="532"/>
      <c r="E32" s="532"/>
      <c r="F32" s="532"/>
      <c r="G32" s="521"/>
      <c r="H32" s="521"/>
      <c r="I32" s="521"/>
      <c r="J32" s="532"/>
      <c r="K32" s="532"/>
      <c r="L32" s="532"/>
      <c r="M32" s="532"/>
      <c r="N32" s="532"/>
      <c r="O32" s="532"/>
      <c r="P32" s="532"/>
      <c r="Q32" s="532"/>
      <c r="R32" s="532"/>
      <c r="S32" s="532"/>
      <c r="T32" s="532"/>
      <c r="U32" s="532"/>
      <c r="V32" s="532"/>
      <c r="W32" s="532"/>
      <c r="X32" s="532"/>
      <c r="Y32" s="532"/>
      <c r="Z32" s="532"/>
      <c r="AA32" s="532"/>
      <c r="AB32" s="532"/>
      <c r="AC32" s="532"/>
    </row>
    <row r="33" spans="1:29" ht="12" customHeight="1" x14ac:dyDescent="0.25">
      <c r="A33" s="532"/>
      <c r="B33" s="532"/>
      <c r="C33" s="532"/>
      <c r="D33" s="532"/>
      <c r="E33" s="532"/>
      <c r="F33" s="532"/>
      <c r="G33" s="521"/>
      <c r="H33" s="521"/>
      <c r="I33" s="521"/>
      <c r="J33" s="532"/>
      <c r="K33" s="532"/>
      <c r="L33" s="532"/>
      <c r="M33" s="532"/>
      <c r="N33" s="532"/>
      <c r="O33" s="532"/>
      <c r="P33" s="532"/>
      <c r="Q33" s="532"/>
      <c r="R33" s="532"/>
      <c r="S33" s="532"/>
      <c r="T33" s="532"/>
      <c r="U33" s="532"/>
      <c r="V33" s="532"/>
      <c r="W33" s="532"/>
      <c r="X33" s="532"/>
      <c r="Y33" s="532"/>
      <c r="Z33" s="532"/>
      <c r="AA33" s="532"/>
      <c r="AB33" s="532"/>
      <c r="AC33" s="532"/>
    </row>
    <row r="34" spans="1:29" ht="12" customHeight="1" x14ac:dyDescent="0.25">
      <c r="A34" s="532"/>
      <c r="B34" s="532"/>
      <c r="C34" s="532"/>
      <c r="D34" s="532"/>
      <c r="E34" s="532"/>
      <c r="F34" s="532"/>
      <c r="G34" s="521"/>
      <c r="H34" s="521"/>
      <c r="I34" s="521"/>
      <c r="J34" s="532"/>
      <c r="K34" s="532"/>
      <c r="L34" s="532"/>
      <c r="M34" s="532"/>
      <c r="N34" s="532"/>
      <c r="O34" s="532"/>
      <c r="P34" s="532"/>
      <c r="Q34" s="532"/>
      <c r="R34" s="532"/>
      <c r="S34" s="532"/>
      <c r="T34" s="532"/>
      <c r="U34" s="532"/>
      <c r="V34" s="532"/>
      <c r="W34" s="532"/>
      <c r="X34" s="532"/>
      <c r="Y34" s="532"/>
      <c r="Z34" s="532"/>
      <c r="AA34" s="532"/>
      <c r="AB34" s="532"/>
      <c r="AC34" s="532"/>
    </row>
    <row r="35" spans="1:29" ht="12" customHeight="1" x14ac:dyDescent="0.25">
      <c r="A35" s="532"/>
      <c r="B35" s="532"/>
      <c r="C35" s="532"/>
      <c r="D35" s="532"/>
      <c r="E35" s="532"/>
      <c r="F35" s="532"/>
      <c r="G35" s="521"/>
      <c r="H35" s="521"/>
      <c r="I35" s="521"/>
      <c r="J35" s="532"/>
      <c r="K35" s="532"/>
      <c r="L35" s="532"/>
      <c r="M35" s="532"/>
      <c r="N35" s="532"/>
      <c r="O35" s="532"/>
      <c r="P35" s="532"/>
      <c r="Q35" s="532"/>
      <c r="R35" s="532"/>
      <c r="S35" s="532"/>
      <c r="T35" s="532"/>
      <c r="U35" s="532"/>
      <c r="V35" s="532"/>
      <c r="W35" s="532"/>
      <c r="X35" s="532"/>
      <c r="Y35" s="532"/>
      <c r="Z35" s="532"/>
      <c r="AA35" s="532"/>
      <c r="AB35" s="532"/>
      <c r="AC35" s="532"/>
    </row>
    <row r="36" spans="1:29" ht="12" customHeight="1" x14ac:dyDescent="0.25">
      <c r="A36" s="532"/>
      <c r="B36" s="532"/>
      <c r="C36" s="532"/>
      <c r="D36" s="532"/>
      <c r="E36" s="532"/>
      <c r="F36" s="532"/>
      <c r="G36" s="521"/>
      <c r="H36" s="521"/>
      <c r="I36" s="521"/>
      <c r="J36" s="532"/>
      <c r="K36" s="532"/>
      <c r="L36" s="532"/>
      <c r="M36" s="532"/>
      <c r="N36" s="532"/>
      <c r="O36" s="532"/>
      <c r="P36" s="532"/>
      <c r="Q36" s="532"/>
      <c r="R36" s="532"/>
      <c r="S36" s="532"/>
      <c r="T36" s="532"/>
      <c r="U36" s="532"/>
      <c r="V36" s="532"/>
      <c r="W36" s="532"/>
      <c r="X36" s="532"/>
      <c r="Y36" s="532"/>
      <c r="Z36" s="532"/>
      <c r="AA36" s="532"/>
      <c r="AB36" s="532"/>
      <c r="AC36" s="532"/>
    </row>
    <row r="37" spans="1:29" ht="12" customHeight="1" x14ac:dyDescent="0.25">
      <c r="A37" s="532"/>
      <c r="B37" s="532"/>
      <c r="C37" s="532"/>
      <c r="D37" s="532"/>
      <c r="E37" s="532"/>
      <c r="F37" s="532"/>
      <c r="G37" s="521"/>
      <c r="H37" s="521"/>
      <c r="I37" s="521"/>
      <c r="J37" s="532"/>
      <c r="K37" s="532"/>
      <c r="L37" s="532"/>
      <c r="M37" s="532"/>
      <c r="N37" s="532"/>
      <c r="O37" s="532"/>
      <c r="P37" s="532"/>
      <c r="Q37" s="532"/>
      <c r="R37" s="532"/>
      <c r="S37" s="532"/>
      <c r="T37" s="532"/>
      <c r="U37" s="532"/>
      <c r="V37" s="532"/>
      <c r="W37" s="532"/>
      <c r="X37" s="532"/>
      <c r="Y37" s="532"/>
      <c r="Z37" s="532"/>
      <c r="AA37" s="532"/>
      <c r="AB37" s="532"/>
      <c r="AC37" s="532"/>
    </row>
    <row r="38" spans="1:29" ht="12" customHeight="1" x14ac:dyDescent="0.25">
      <c r="A38" s="532"/>
      <c r="B38" s="532"/>
      <c r="C38" s="532"/>
      <c r="D38" s="532"/>
      <c r="E38" s="532"/>
      <c r="F38" s="532"/>
      <c r="G38" s="521"/>
      <c r="H38" s="521"/>
      <c r="I38" s="521"/>
      <c r="J38" s="532"/>
      <c r="K38" s="532"/>
      <c r="L38" s="532"/>
      <c r="M38" s="532"/>
      <c r="N38" s="532"/>
      <c r="O38" s="532"/>
      <c r="P38" s="532"/>
      <c r="Q38" s="532"/>
      <c r="R38" s="532"/>
      <c r="S38" s="532"/>
      <c r="T38" s="532"/>
      <c r="U38" s="532"/>
      <c r="V38" s="532"/>
      <c r="W38" s="532"/>
      <c r="X38" s="532"/>
      <c r="Y38" s="532"/>
      <c r="Z38" s="532"/>
      <c r="AA38" s="532"/>
      <c r="AB38" s="532"/>
      <c r="AC38" s="532"/>
    </row>
    <row r="39" spans="1:29" ht="12" customHeight="1" x14ac:dyDescent="0.25">
      <c r="A39" s="532"/>
      <c r="B39" s="532"/>
      <c r="C39" s="532"/>
      <c r="D39" s="532"/>
      <c r="E39" s="532"/>
      <c r="F39" s="532"/>
      <c r="G39" s="521"/>
      <c r="H39" s="521"/>
      <c r="I39" s="521"/>
      <c r="J39" s="532"/>
      <c r="K39" s="532"/>
      <c r="L39" s="532"/>
      <c r="M39" s="532"/>
      <c r="N39" s="532"/>
      <c r="O39" s="532"/>
      <c r="P39" s="532"/>
      <c r="Q39" s="532"/>
      <c r="R39" s="532"/>
      <c r="S39" s="532"/>
      <c r="T39" s="532"/>
      <c r="U39" s="532"/>
      <c r="V39" s="532"/>
      <c r="W39" s="532"/>
      <c r="X39" s="532"/>
      <c r="Y39" s="532"/>
      <c r="Z39" s="532"/>
      <c r="AA39" s="532"/>
      <c r="AB39" s="532"/>
      <c r="AC39" s="532"/>
    </row>
    <row r="40" spans="1:29" ht="12" customHeight="1" x14ac:dyDescent="0.25">
      <c r="A40" s="532"/>
      <c r="B40" s="532"/>
      <c r="C40" s="532"/>
      <c r="D40" s="532"/>
      <c r="E40" s="532"/>
      <c r="F40" s="532"/>
      <c r="G40" s="521"/>
      <c r="H40" s="521"/>
      <c r="I40" s="521"/>
      <c r="J40" s="532"/>
      <c r="K40" s="532"/>
      <c r="L40" s="532"/>
      <c r="M40" s="532"/>
      <c r="N40" s="532"/>
      <c r="O40" s="532"/>
      <c r="P40" s="532"/>
      <c r="Q40" s="532"/>
      <c r="R40" s="532"/>
      <c r="S40" s="532"/>
      <c r="T40" s="532"/>
      <c r="U40" s="532"/>
      <c r="V40" s="532"/>
      <c r="W40" s="532"/>
      <c r="X40" s="532"/>
      <c r="Y40" s="532"/>
      <c r="Z40" s="532"/>
      <c r="AA40" s="532"/>
      <c r="AB40" s="532"/>
      <c r="AC40" s="532"/>
    </row>
    <row r="41" spans="1:29" ht="12" customHeight="1" x14ac:dyDescent="0.25">
      <c r="A41" s="532"/>
      <c r="B41" s="532"/>
      <c r="C41" s="532"/>
      <c r="D41" s="532"/>
      <c r="E41" s="532"/>
      <c r="F41" s="532"/>
      <c r="G41" s="521"/>
      <c r="H41" s="521"/>
      <c r="I41" s="521"/>
      <c r="J41" s="532"/>
      <c r="K41" s="532"/>
      <c r="L41" s="532"/>
      <c r="M41" s="532"/>
      <c r="N41" s="532"/>
      <c r="O41" s="532"/>
      <c r="P41" s="532"/>
      <c r="Q41" s="532"/>
      <c r="R41" s="532"/>
      <c r="S41" s="532"/>
      <c r="T41" s="532"/>
      <c r="U41" s="532"/>
      <c r="V41" s="532"/>
      <c r="W41" s="532"/>
      <c r="X41" s="532"/>
      <c r="Y41" s="532"/>
      <c r="Z41" s="532"/>
      <c r="AA41" s="532"/>
      <c r="AB41" s="532"/>
      <c r="AC41" s="532"/>
    </row>
    <row r="42" spans="1:29" ht="12" customHeight="1" x14ac:dyDescent="0.25">
      <c r="A42" s="532"/>
      <c r="B42" s="532"/>
      <c r="C42" s="532"/>
      <c r="D42" s="532"/>
      <c r="E42" s="532"/>
      <c r="F42" s="532"/>
      <c r="G42" s="521"/>
      <c r="H42" s="521"/>
      <c r="I42" s="521"/>
      <c r="J42" s="532"/>
      <c r="K42" s="532"/>
      <c r="L42" s="532"/>
      <c r="M42" s="532"/>
      <c r="N42" s="532"/>
      <c r="O42" s="532"/>
      <c r="P42" s="532"/>
      <c r="Q42" s="532"/>
      <c r="R42" s="532"/>
      <c r="S42" s="532"/>
      <c r="T42" s="532"/>
      <c r="U42" s="532"/>
      <c r="V42" s="532"/>
      <c r="W42" s="532"/>
      <c r="X42" s="532"/>
      <c r="Y42" s="532"/>
      <c r="Z42" s="532"/>
      <c r="AA42" s="532"/>
      <c r="AB42" s="532"/>
      <c r="AC42" s="532"/>
    </row>
    <row r="43" spans="1:29" ht="12" customHeight="1" x14ac:dyDescent="0.25">
      <c r="A43" s="532"/>
      <c r="B43" s="532"/>
      <c r="C43" s="532"/>
      <c r="D43" s="532"/>
      <c r="E43" s="532"/>
      <c r="F43" s="532"/>
      <c r="G43" s="521"/>
      <c r="H43" s="521"/>
      <c r="I43" s="521"/>
      <c r="J43" s="532"/>
      <c r="K43" s="532"/>
      <c r="L43" s="532"/>
      <c r="M43" s="532"/>
      <c r="N43" s="532"/>
      <c r="O43" s="532"/>
      <c r="P43" s="532"/>
      <c r="Q43" s="532"/>
      <c r="R43" s="532"/>
      <c r="S43" s="532"/>
      <c r="T43" s="532"/>
      <c r="U43" s="532"/>
      <c r="V43" s="532"/>
      <c r="W43" s="532"/>
      <c r="X43" s="532"/>
      <c r="Y43" s="532"/>
      <c r="Z43" s="532"/>
      <c r="AA43" s="532"/>
      <c r="AB43" s="532"/>
      <c r="AC43" s="532"/>
    </row>
    <row r="44" spans="1:29" ht="12" customHeight="1" x14ac:dyDescent="0.25">
      <c r="A44" s="532"/>
      <c r="B44" s="532"/>
      <c r="C44" s="532"/>
      <c r="D44" s="532"/>
      <c r="E44" s="532"/>
      <c r="F44" s="532"/>
      <c r="G44" s="521"/>
      <c r="H44" s="521"/>
      <c r="I44" s="521"/>
      <c r="J44" s="532"/>
      <c r="K44" s="532"/>
      <c r="L44" s="532"/>
      <c r="M44" s="532"/>
      <c r="N44" s="532"/>
      <c r="O44" s="532"/>
      <c r="P44" s="532"/>
      <c r="Q44" s="532"/>
      <c r="R44" s="532"/>
      <c r="S44" s="532"/>
      <c r="T44" s="532"/>
      <c r="U44" s="532"/>
      <c r="V44" s="532"/>
      <c r="W44" s="532"/>
      <c r="X44" s="532"/>
      <c r="Y44" s="532"/>
      <c r="Z44" s="532"/>
      <c r="AA44" s="532"/>
      <c r="AB44" s="532"/>
      <c r="AC44" s="532"/>
    </row>
    <row r="45" spans="1:29" ht="12" customHeight="1" x14ac:dyDescent="0.25">
      <c r="A45" s="532"/>
      <c r="B45" s="532"/>
      <c r="C45" s="532"/>
      <c r="D45" s="532"/>
      <c r="E45" s="532"/>
      <c r="F45" s="532"/>
      <c r="G45" s="521"/>
      <c r="H45" s="521"/>
      <c r="I45" s="521"/>
      <c r="J45" s="532"/>
      <c r="K45" s="532"/>
      <c r="L45" s="532"/>
      <c r="M45" s="532"/>
      <c r="N45" s="532"/>
      <c r="O45" s="532"/>
      <c r="P45" s="532"/>
      <c r="Q45" s="532"/>
      <c r="R45" s="532"/>
      <c r="S45" s="532"/>
      <c r="T45" s="532"/>
      <c r="U45" s="532"/>
      <c r="V45" s="532"/>
      <c r="W45" s="532"/>
      <c r="X45" s="532"/>
      <c r="Y45" s="532"/>
      <c r="Z45" s="532"/>
      <c r="AA45" s="532"/>
      <c r="AB45" s="532"/>
      <c r="AC45" s="532"/>
    </row>
    <row r="46" spans="1:29" ht="12" customHeight="1" x14ac:dyDescent="0.25">
      <c r="A46" s="532"/>
      <c r="B46" s="533"/>
      <c r="C46" s="533"/>
      <c r="D46" s="533"/>
      <c r="E46" s="533"/>
      <c r="F46" s="533"/>
      <c r="G46" s="521"/>
      <c r="H46" s="521"/>
      <c r="I46" s="521"/>
      <c r="J46" s="532"/>
      <c r="K46" s="532"/>
      <c r="L46" s="532"/>
      <c r="M46" s="532"/>
      <c r="N46" s="532"/>
      <c r="O46" s="532"/>
      <c r="P46" s="532"/>
      <c r="Q46" s="533"/>
      <c r="R46" s="533"/>
      <c r="S46" s="533"/>
      <c r="T46" s="533"/>
      <c r="U46" s="533"/>
      <c r="V46" s="533"/>
      <c r="W46" s="533"/>
      <c r="X46" s="533"/>
      <c r="Y46" s="533"/>
      <c r="Z46" s="533"/>
      <c r="AA46" s="533"/>
      <c r="AB46" s="533"/>
      <c r="AC46" s="533"/>
    </row>
    <row r="47" spans="1:29" ht="12" customHeight="1" x14ac:dyDescent="0.25">
      <c r="A47" s="532"/>
      <c r="B47" s="533"/>
      <c r="C47" s="533"/>
      <c r="D47" s="533"/>
      <c r="E47" s="533"/>
      <c r="F47" s="533"/>
      <c r="G47" s="521"/>
      <c r="H47" s="521"/>
      <c r="I47" s="521"/>
      <c r="J47" s="532"/>
      <c r="K47" s="532"/>
      <c r="L47" s="532"/>
      <c r="M47" s="532"/>
      <c r="N47" s="532"/>
      <c r="O47" s="532"/>
      <c r="P47" s="532"/>
      <c r="Q47" s="533"/>
      <c r="R47" s="533"/>
      <c r="S47" s="533"/>
      <c r="T47" s="533"/>
      <c r="U47" s="533"/>
      <c r="V47" s="533"/>
      <c r="W47" s="533"/>
      <c r="X47" s="533"/>
      <c r="Y47" s="533"/>
      <c r="Z47" s="533"/>
      <c r="AA47" s="533"/>
      <c r="AB47" s="533"/>
      <c r="AC47" s="533"/>
    </row>
    <row r="48" spans="1:29" ht="12" customHeight="1" x14ac:dyDescent="0.25">
      <c r="A48" s="532"/>
      <c r="B48" s="533"/>
      <c r="C48" s="533"/>
      <c r="D48" s="533"/>
      <c r="E48" s="533"/>
      <c r="F48" s="533"/>
      <c r="G48" s="521"/>
      <c r="H48" s="521"/>
      <c r="I48" s="521"/>
      <c r="J48" s="532"/>
      <c r="K48" s="532"/>
      <c r="L48" s="532"/>
      <c r="M48" s="532"/>
      <c r="N48" s="532"/>
      <c r="O48" s="532"/>
      <c r="P48" s="532"/>
      <c r="Q48" s="533"/>
      <c r="R48" s="533"/>
      <c r="S48" s="533"/>
      <c r="T48" s="533"/>
      <c r="U48" s="533"/>
      <c r="V48" s="533"/>
      <c r="W48" s="533"/>
      <c r="X48" s="533"/>
      <c r="Y48" s="533"/>
      <c r="Z48" s="533"/>
      <c r="AA48" s="533"/>
      <c r="AB48" s="533"/>
      <c r="AC48" s="533"/>
    </row>
    <row r="49" spans="1:29" ht="12" customHeight="1" x14ac:dyDescent="0.25">
      <c r="A49" s="532"/>
      <c r="B49" s="533"/>
      <c r="C49" s="533"/>
      <c r="D49" s="533"/>
      <c r="E49" s="533"/>
      <c r="F49" s="533"/>
      <c r="G49" s="521"/>
      <c r="H49" s="521"/>
      <c r="I49" s="521"/>
      <c r="J49" s="532"/>
      <c r="K49" s="532"/>
      <c r="L49" s="532"/>
      <c r="M49" s="532"/>
      <c r="N49" s="532"/>
      <c r="O49" s="532"/>
      <c r="P49" s="532"/>
      <c r="Q49" s="533"/>
      <c r="R49" s="533"/>
      <c r="S49" s="533"/>
      <c r="T49" s="533"/>
      <c r="U49" s="533"/>
      <c r="V49" s="533"/>
      <c r="W49" s="533"/>
      <c r="X49" s="533"/>
      <c r="Y49" s="533"/>
      <c r="Z49" s="533"/>
      <c r="AA49" s="533"/>
      <c r="AB49" s="533"/>
      <c r="AC49" s="533"/>
    </row>
    <row r="50" spans="1:29" ht="12" customHeight="1" x14ac:dyDescent="0.25">
      <c r="A50" s="532"/>
      <c r="B50" s="533"/>
      <c r="C50" s="533"/>
      <c r="D50" s="533"/>
      <c r="E50" s="533"/>
      <c r="F50" s="533"/>
      <c r="G50" s="521"/>
      <c r="H50" s="521"/>
      <c r="I50" s="521"/>
      <c r="J50" s="532"/>
      <c r="K50" s="532"/>
      <c r="L50" s="532"/>
      <c r="M50" s="532"/>
      <c r="N50" s="532"/>
      <c r="O50" s="532"/>
      <c r="P50" s="532"/>
      <c r="Q50" s="533"/>
      <c r="R50" s="533"/>
      <c r="S50" s="533"/>
      <c r="T50" s="533"/>
      <c r="U50" s="533"/>
      <c r="V50" s="533"/>
      <c r="W50" s="533"/>
      <c r="X50" s="533"/>
      <c r="Y50" s="533"/>
      <c r="Z50" s="533"/>
      <c r="AA50" s="533"/>
      <c r="AB50" s="533"/>
      <c r="AC50" s="533"/>
    </row>
    <row r="51" spans="1:29" ht="12" customHeight="1" x14ac:dyDescent="0.25">
      <c r="A51" s="532"/>
      <c r="B51" s="533"/>
      <c r="C51" s="533"/>
      <c r="D51" s="533"/>
      <c r="E51" s="533"/>
      <c r="F51" s="533"/>
      <c r="G51" s="521"/>
      <c r="H51" s="521"/>
      <c r="I51" s="521"/>
      <c r="J51" s="532"/>
      <c r="K51" s="532"/>
      <c r="L51" s="532"/>
      <c r="M51" s="532"/>
      <c r="N51" s="532"/>
      <c r="O51" s="532"/>
      <c r="P51" s="532"/>
      <c r="Q51" s="533"/>
      <c r="R51" s="533"/>
      <c r="S51" s="533"/>
      <c r="T51" s="533"/>
      <c r="U51" s="533"/>
      <c r="V51" s="533"/>
      <c r="W51" s="533"/>
      <c r="X51" s="533"/>
      <c r="Y51" s="533"/>
      <c r="Z51" s="533"/>
      <c r="AA51" s="533"/>
      <c r="AB51" s="533"/>
      <c r="AC51" s="533"/>
    </row>
    <row r="52" spans="1:29" ht="12" customHeight="1" x14ac:dyDescent="0.25">
      <c r="A52" s="533"/>
      <c r="B52" s="533"/>
      <c r="C52" s="533"/>
      <c r="D52" s="533"/>
      <c r="E52" s="533"/>
      <c r="F52" s="533"/>
      <c r="G52" s="521"/>
      <c r="H52" s="521"/>
      <c r="I52" s="521"/>
      <c r="J52" s="532"/>
      <c r="K52" s="532"/>
      <c r="L52" s="532"/>
      <c r="M52" s="532"/>
      <c r="N52" s="532"/>
      <c r="O52" s="532"/>
      <c r="P52" s="532"/>
      <c r="Q52" s="533"/>
      <c r="R52" s="533"/>
      <c r="S52" s="533"/>
      <c r="T52" s="533"/>
      <c r="U52" s="533"/>
      <c r="V52" s="533"/>
      <c r="W52" s="533"/>
      <c r="X52" s="533"/>
      <c r="Y52" s="533"/>
      <c r="Z52" s="533"/>
      <c r="AA52" s="533"/>
      <c r="AB52" s="533"/>
      <c r="AC52" s="533"/>
    </row>
    <row r="53" spans="1:29" ht="12" customHeight="1" x14ac:dyDescent="0.25">
      <c r="A53" s="533"/>
      <c r="B53" s="533"/>
      <c r="C53" s="533"/>
      <c r="D53" s="533"/>
      <c r="E53" s="533"/>
      <c r="F53" s="533"/>
      <c r="G53" s="521"/>
      <c r="H53" s="521"/>
      <c r="I53" s="521"/>
      <c r="J53" s="533"/>
      <c r="K53" s="533"/>
      <c r="L53" s="533"/>
      <c r="M53" s="533"/>
      <c r="N53" s="533"/>
      <c r="O53" s="532"/>
      <c r="P53" s="532"/>
      <c r="Q53" s="533"/>
      <c r="R53" s="533"/>
      <c r="S53" s="533"/>
      <c r="T53" s="533"/>
      <c r="U53" s="533"/>
      <c r="V53" s="533"/>
      <c r="W53" s="533"/>
      <c r="X53" s="533"/>
      <c r="Y53" s="533"/>
      <c r="Z53" s="533"/>
      <c r="AA53" s="533"/>
      <c r="AB53" s="533"/>
      <c r="AC53" s="533"/>
    </row>
    <row r="54" spans="1:29" ht="12" customHeight="1" x14ac:dyDescent="0.25">
      <c r="A54" s="533"/>
      <c r="B54" s="533"/>
      <c r="C54" s="533"/>
      <c r="D54" s="533"/>
      <c r="E54" s="533"/>
      <c r="F54" s="533"/>
      <c r="G54" s="521"/>
      <c r="H54" s="521"/>
      <c r="I54" s="521"/>
      <c r="J54" s="533"/>
      <c r="K54" s="533"/>
      <c r="L54" s="533"/>
      <c r="M54" s="533"/>
      <c r="N54" s="533"/>
      <c r="O54" s="532"/>
      <c r="P54" s="532"/>
      <c r="Q54" s="533"/>
      <c r="R54" s="533"/>
      <c r="S54" s="533"/>
      <c r="T54" s="533"/>
      <c r="U54" s="533"/>
      <c r="V54" s="533"/>
      <c r="W54" s="533"/>
      <c r="X54" s="533"/>
      <c r="Y54" s="533"/>
      <c r="Z54" s="533"/>
      <c r="AA54" s="533"/>
      <c r="AB54" s="533"/>
      <c r="AC54" s="533"/>
    </row>
    <row r="55" spans="1:29" ht="12" customHeight="1" x14ac:dyDescent="0.25">
      <c r="A55" s="533"/>
      <c r="B55" s="533"/>
      <c r="C55" s="533"/>
      <c r="D55" s="533"/>
      <c r="E55" s="533"/>
      <c r="F55" s="533"/>
      <c r="G55" s="521"/>
      <c r="H55" s="521"/>
      <c r="I55" s="521"/>
      <c r="J55" s="533"/>
      <c r="K55" s="533"/>
      <c r="L55" s="533"/>
      <c r="M55" s="533"/>
      <c r="N55" s="533"/>
      <c r="O55" s="532"/>
      <c r="P55" s="532"/>
      <c r="Q55" s="533"/>
      <c r="R55" s="533"/>
      <c r="S55" s="533"/>
      <c r="T55" s="533"/>
      <c r="U55" s="533"/>
      <c r="V55" s="533"/>
      <c r="W55" s="533"/>
      <c r="X55" s="533"/>
      <c r="Y55" s="533"/>
      <c r="Z55" s="533"/>
      <c r="AA55" s="533"/>
      <c r="AB55" s="533"/>
      <c r="AC55" s="533"/>
    </row>
    <row r="56" spans="1:29" ht="12" customHeight="1" x14ac:dyDescent="0.25">
      <c r="A56" s="533"/>
      <c r="B56" s="533"/>
      <c r="C56" s="533"/>
      <c r="D56" s="533"/>
      <c r="E56" s="533"/>
      <c r="F56" s="533"/>
      <c r="G56" s="521"/>
      <c r="H56" s="521"/>
      <c r="I56" s="521"/>
      <c r="J56" s="533"/>
      <c r="K56" s="533"/>
      <c r="L56" s="533"/>
      <c r="M56" s="533"/>
      <c r="N56" s="533"/>
      <c r="O56" s="532"/>
      <c r="P56" s="532"/>
      <c r="Q56" s="533"/>
      <c r="R56" s="533"/>
      <c r="S56" s="533"/>
      <c r="T56" s="533"/>
      <c r="U56" s="533"/>
      <c r="V56" s="533"/>
      <c r="W56" s="533"/>
      <c r="X56" s="533"/>
      <c r="Y56" s="533"/>
      <c r="Z56" s="533"/>
      <c r="AA56" s="533"/>
      <c r="AB56" s="533"/>
      <c r="AC56" s="533"/>
    </row>
    <row r="57" spans="1:29" ht="12" customHeight="1" x14ac:dyDescent="0.25">
      <c r="A57" s="533"/>
      <c r="B57" s="533"/>
      <c r="C57" s="533"/>
      <c r="D57" s="533"/>
      <c r="E57" s="533"/>
      <c r="F57" s="533"/>
      <c r="G57" s="521"/>
      <c r="H57" s="521"/>
      <c r="I57" s="521"/>
      <c r="J57" s="533"/>
      <c r="K57" s="533"/>
      <c r="L57" s="533"/>
      <c r="M57" s="533"/>
      <c r="N57" s="533"/>
      <c r="O57" s="532"/>
      <c r="P57" s="532"/>
      <c r="Q57" s="533"/>
      <c r="R57" s="533"/>
      <c r="S57" s="533"/>
      <c r="T57" s="533"/>
      <c r="U57" s="533"/>
      <c r="V57" s="533"/>
      <c r="W57" s="533"/>
      <c r="X57" s="533"/>
      <c r="Y57" s="533"/>
      <c r="Z57" s="533"/>
      <c r="AA57" s="533"/>
      <c r="AB57" s="533"/>
      <c r="AC57" s="533"/>
    </row>
    <row r="58" spans="1:29" ht="12" customHeight="1" x14ac:dyDescent="0.25">
      <c r="A58" s="533"/>
      <c r="B58" s="533"/>
      <c r="C58" s="533"/>
      <c r="D58" s="533"/>
      <c r="E58" s="533"/>
      <c r="F58" s="533"/>
      <c r="G58" s="521"/>
      <c r="H58" s="521"/>
      <c r="I58" s="521"/>
      <c r="J58" s="533"/>
      <c r="K58" s="533"/>
      <c r="L58" s="533"/>
      <c r="M58" s="533"/>
      <c r="N58" s="533"/>
      <c r="O58" s="532"/>
      <c r="P58" s="532"/>
      <c r="Q58" s="533"/>
      <c r="R58" s="533"/>
      <c r="S58" s="533"/>
      <c r="T58" s="533"/>
      <c r="U58" s="533"/>
      <c r="V58" s="533"/>
      <c r="W58" s="533"/>
      <c r="X58" s="533"/>
      <c r="Y58" s="533"/>
      <c r="Z58" s="533"/>
      <c r="AA58" s="533"/>
      <c r="AB58" s="533"/>
      <c r="AC58" s="533"/>
    </row>
    <row r="59" spans="1:29" ht="12" customHeight="1" x14ac:dyDescent="0.25">
      <c r="A59" s="533"/>
      <c r="B59" s="533"/>
      <c r="C59" s="533"/>
      <c r="D59" s="533"/>
      <c r="E59" s="533"/>
      <c r="F59" s="533"/>
      <c r="G59" s="521"/>
      <c r="H59" s="521"/>
      <c r="I59" s="521"/>
      <c r="J59" s="533"/>
      <c r="K59" s="533"/>
      <c r="L59" s="533"/>
      <c r="M59" s="533"/>
      <c r="N59" s="533"/>
      <c r="O59" s="532"/>
      <c r="P59" s="532"/>
      <c r="Q59" s="533"/>
      <c r="R59" s="533"/>
      <c r="S59" s="533"/>
      <c r="T59" s="533"/>
      <c r="U59" s="533"/>
      <c r="V59" s="533"/>
      <c r="W59" s="533"/>
      <c r="X59" s="533"/>
      <c r="Y59" s="533"/>
      <c r="Z59" s="533"/>
      <c r="AA59" s="533"/>
      <c r="AB59" s="533"/>
      <c r="AC59" s="533"/>
    </row>
    <row r="60" spans="1:29" ht="12" customHeight="1" x14ac:dyDescent="0.25">
      <c r="A60" s="533"/>
      <c r="B60" s="533"/>
      <c r="C60" s="533"/>
      <c r="D60" s="533"/>
      <c r="E60" s="533"/>
      <c r="F60" s="533"/>
      <c r="G60" s="521"/>
      <c r="H60" s="521"/>
      <c r="I60" s="521"/>
      <c r="J60" s="533"/>
      <c r="K60" s="533"/>
      <c r="L60" s="533"/>
      <c r="M60" s="533"/>
      <c r="N60" s="533"/>
      <c r="O60" s="532"/>
      <c r="P60" s="532"/>
      <c r="Q60" s="533"/>
      <c r="R60" s="533"/>
      <c r="S60" s="533"/>
      <c r="T60" s="533"/>
      <c r="U60" s="533"/>
      <c r="V60" s="533"/>
      <c r="W60" s="533"/>
      <c r="X60" s="533"/>
      <c r="Y60" s="533"/>
      <c r="Z60" s="533"/>
      <c r="AA60" s="533"/>
      <c r="AB60" s="533"/>
      <c r="AC60" s="533"/>
    </row>
    <row r="61" spans="1:29" ht="12" customHeight="1" x14ac:dyDescent="0.25">
      <c r="A61" s="533"/>
      <c r="B61" s="533"/>
      <c r="C61" s="533"/>
      <c r="D61" s="533"/>
      <c r="E61" s="533"/>
      <c r="F61" s="533"/>
      <c r="G61" s="521"/>
      <c r="H61" s="521"/>
      <c r="I61" s="521"/>
      <c r="J61" s="533"/>
      <c r="K61" s="533"/>
      <c r="L61" s="533"/>
      <c r="M61" s="533"/>
      <c r="N61" s="533"/>
      <c r="O61" s="532"/>
      <c r="P61" s="532"/>
      <c r="Q61" s="533"/>
      <c r="R61" s="533"/>
      <c r="S61" s="533"/>
      <c r="T61" s="533"/>
      <c r="U61" s="533"/>
      <c r="V61" s="533"/>
      <c r="W61" s="533"/>
      <c r="X61" s="533"/>
      <c r="Y61" s="533"/>
      <c r="Z61" s="533"/>
      <c r="AA61" s="533"/>
      <c r="AB61" s="533"/>
      <c r="AC61" s="533"/>
    </row>
    <row r="62" spans="1:29" ht="12" customHeight="1" x14ac:dyDescent="0.25">
      <c r="A62" s="533"/>
      <c r="B62" s="533"/>
      <c r="C62" s="533"/>
      <c r="D62" s="533"/>
      <c r="E62" s="533"/>
      <c r="F62" s="533"/>
      <c r="G62" s="521"/>
      <c r="H62" s="521"/>
      <c r="I62" s="521"/>
      <c r="J62" s="533"/>
      <c r="K62" s="533"/>
      <c r="L62" s="533"/>
      <c r="M62" s="533"/>
      <c r="N62" s="533"/>
      <c r="O62" s="532"/>
      <c r="P62" s="532"/>
      <c r="Q62" s="533"/>
      <c r="R62" s="533"/>
      <c r="S62" s="533"/>
      <c r="T62" s="533"/>
      <c r="U62" s="533"/>
      <c r="V62" s="533"/>
      <c r="W62" s="533"/>
      <c r="X62" s="533"/>
      <c r="Y62" s="533"/>
      <c r="Z62" s="533"/>
      <c r="AA62" s="533"/>
      <c r="AB62" s="533"/>
      <c r="AC62" s="533"/>
    </row>
    <row r="63" spans="1:29" ht="12" customHeight="1" x14ac:dyDescent="0.25">
      <c r="A63" s="533"/>
      <c r="B63" s="533"/>
      <c r="C63" s="533"/>
      <c r="D63" s="533"/>
      <c r="E63" s="533"/>
      <c r="F63" s="533"/>
      <c r="G63" s="521"/>
      <c r="H63" s="521"/>
      <c r="I63" s="521"/>
      <c r="J63" s="533"/>
      <c r="K63" s="533"/>
      <c r="L63" s="533"/>
      <c r="M63" s="533"/>
      <c r="N63" s="533"/>
      <c r="O63" s="532"/>
      <c r="P63" s="532"/>
      <c r="Q63" s="533"/>
      <c r="R63" s="533"/>
      <c r="S63" s="533"/>
      <c r="T63" s="533"/>
      <c r="U63" s="533"/>
      <c r="V63" s="533"/>
      <c r="W63" s="533"/>
      <c r="X63" s="533"/>
      <c r="Y63" s="533"/>
      <c r="Z63" s="533"/>
      <c r="AA63" s="533"/>
      <c r="AB63" s="533"/>
      <c r="AC63" s="533"/>
    </row>
    <row r="64" spans="1:29" ht="12" customHeight="1" x14ac:dyDescent="0.25">
      <c r="A64" s="533"/>
      <c r="B64" s="533"/>
      <c r="C64" s="533"/>
      <c r="D64" s="533"/>
      <c r="E64" s="533"/>
      <c r="F64" s="533"/>
      <c r="G64" s="521"/>
      <c r="H64" s="521"/>
      <c r="I64" s="521"/>
      <c r="J64" s="533"/>
      <c r="K64" s="533"/>
      <c r="L64" s="533"/>
      <c r="M64" s="533"/>
      <c r="N64" s="533"/>
      <c r="O64" s="532"/>
      <c r="P64" s="532"/>
      <c r="Q64" s="533"/>
      <c r="R64" s="533"/>
      <c r="S64" s="533"/>
      <c r="T64" s="533"/>
      <c r="U64" s="533"/>
      <c r="V64" s="533"/>
      <c r="W64" s="533"/>
      <c r="X64" s="533"/>
      <c r="Y64" s="533"/>
      <c r="Z64" s="533"/>
      <c r="AA64" s="533"/>
      <c r="AB64" s="533"/>
      <c r="AC64" s="533"/>
    </row>
    <row r="65" spans="1:29" ht="12" customHeight="1" x14ac:dyDescent="0.25">
      <c r="A65" s="533"/>
      <c r="B65" s="533"/>
      <c r="C65" s="533"/>
      <c r="D65" s="533"/>
      <c r="E65" s="533"/>
      <c r="F65" s="533"/>
      <c r="G65" s="521"/>
      <c r="H65" s="521"/>
      <c r="I65" s="521"/>
      <c r="J65" s="533"/>
      <c r="K65" s="533"/>
      <c r="L65" s="533"/>
      <c r="M65" s="533"/>
      <c r="N65" s="533"/>
      <c r="O65" s="532"/>
      <c r="P65" s="532"/>
      <c r="Q65" s="533"/>
      <c r="R65" s="533"/>
      <c r="S65" s="533"/>
      <c r="T65" s="533"/>
      <c r="U65" s="533"/>
      <c r="V65" s="533"/>
      <c r="W65" s="533"/>
      <c r="X65" s="533"/>
      <c r="Y65" s="533"/>
      <c r="Z65" s="533"/>
      <c r="AA65" s="533"/>
      <c r="AB65" s="533"/>
      <c r="AC65" s="533"/>
    </row>
    <row r="66" spans="1:29" ht="12" customHeight="1" x14ac:dyDescent="0.25">
      <c r="A66" s="533"/>
      <c r="B66" s="533"/>
      <c r="C66" s="533"/>
      <c r="D66" s="533"/>
      <c r="E66" s="533"/>
      <c r="F66" s="533"/>
      <c r="G66" s="521"/>
      <c r="H66" s="521"/>
      <c r="I66" s="521"/>
      <c r="J66" s="533"/>
      <c r="K66" s="533"/>
      <c r="L66" s="533"/>
      <c r="M66" s="533"/>
      <c r="N66" s="533"/>
      <c r="O66" s="532"/>
      <c r="P66" s="532"/>
      <c r="Q66" s="533"/>
      <c r="R66" s="533"/>
      <c r="S66" s="533"/>
      <c r="T66" s="533"/>
      <c r="U66" s="533"/>
      <c r="V66" s="533"/>
      <c r="W66" s="533"/>
      <c r="X66" s="533"/>
      <c r="Y66" s="533"/>
      <c r="Z66" s="533"/>
      <c r="AA66" s="533"/>
      <c r="AB66" s="533"/>
      <c r="AC66" s="533"/>
    </row>
    <row r="67" spans="1:29" ht="12" customHeight="1" x14ac:dyDescent="0.25">
      <c r="A67" s="533"/>
      <c r="B67" s="533"/>
      <c r="C67" s="533"/>
      <c r="D67" s="533"/>
      <c r="E67" s="533"/>
      <c r="F67" s="533"/>
      <c r="G67" s="521"/>
      <c r="H67" s="521"/>
      <c r="I67" s="521"/>
      <c r="J67" s="533"/>
      <c r="K67" s="533"/>
      <c r="L67" s="533"/>
      <c r="M67" s="533"/>
      <c r="N67" s="533"/>
      <c r="O67" s="532"/>
      <c r="P67" s="532"/>
      <c r="Q67" s="533"/>
      <c r="R67" s="533"/>
      <c r="S67" s="533"/>
      <c r="T67" s="533"/>
      <c r="U67" s="533"/>
      <c r="V67" s="533"/>
      <c r="W67" s="533"/>
      <c r="X67" s="533"/>
      <c r="Y67" s="533"/>
      <c r="Z67" s="533"/>
      <c r="AA67" s="533"/>
      <c r="AB67" s="533"/>
      <c r="AC67" s="533"/>
    </row>
    <row r="68" spans="1:29" ht="12" customHeight="1" x14ac:dyDescent="0.25">
      <c r="A68" s="533"/>
      <c r="B68" s="533"/>
      <c r="C68" s="533"/>
      <c r="D68" s="533"/>
      <c r="E68" s="533"/>
      <c r="F68" s="533"/>
      <c r="G68" s="521"/>
      <c r="H68" s="521"/>
      <c r="I68" s="521"/>
      <c r="J68" s="533"/>
      <c r="K68" s="533"/>
      <c r="L68" s="533"/>
      <c r="M68" s="533"/>
      <c r="N68" s="533"/>
      <c r="O68" s="532"/>
      <c r="P68" s="532"/>
      <c r="Q68" s="533"/>
      <c r="R68" s="533"/>
      <c r="S68" s="533"/>
      <c r="T68" s="533"/>
      <c r="U68" s="533"/>
      <c r="V68" s="533"/>
      <c r="W68" s="533"/>
      <c r="X68" s="533"/>
      <c r="Y68" s="533"/>
      <c r="Z68" s="533"/>
      <c r="AA68" s="533"/>
      <c r="AB68" s="533"/>
      <c r="AC68" s="533"/>
    </row>
    <row r="69" spans="1:29" ht="12" customHeight="1" x14ac:dyDescent="0.25">
      <c r="A69" s="533"/>
      <c r="B69" s="533"/>
      <c r="C69" s="533"/>
      <c r="D69" s="533"/>
      <c r="E69" s="533"/>
      <c r="F69" s="533"/>
      <c r="G69" s="521"/>
      <c r="H69" s="521"/>
      <c r="I69" s="521"/>
      <c r="J69" s="533"/>
      <c r="K69" s="533"/>
      <c r="L69" s="533"/>
      <c r="M69" s="533"/>
      <c r="N69" s="533"/>
      <c r="O69" s="532"/>
      <c r="P69" s="532"/>
      <c r="Q69" s="533"/>
      <c r="R69" s="533"/>
      <c r="S69" s="533"/>
      <c r="T69" s="533"/>
      <c r="U69" s="533"/>
      <c r="V69" s="533"/>
      <c r="W69" s="533"/>
      <c r="X69" s="533"/>
      <c r="Y69" s="533"/>
      <c r="Z69" s="533"/>
      <c r="AA69" s="533"/>
      <c r="AB69" s="533"/>
      <c r="AC69" s="533"/>
    </row>
    <row r="70" spans="1:29" ht="12" customHeight="1" x14ac:dyDescent="0.25">
      <c r="A70" s="533"/>
      <c r="B70" s="533"/>
      <c r="C70" s="533"/>
      <c r="D70" s="533"/>
      <c r="E70" s="533"/>
      <c r="F70" s="533"/>
      <c r="G70" s="521"/>
      <c r="H70" s="521"/>
      <c r="I70" s="521"/>
      <c r="J70" s="533"/>
      <c r="K70" s="533"/>
      <c r="L70" s="533"/>
      <c r="M70" s="533"/>
      <c r="N70" s="533"/>
      <c r="O70" s="532"/>
      <c r="P70" s="532"/>
      <c r="Q70" s="533"/>
      <c r="R70" s="533"/>
      <c r="S70" s="533"/>
      <c r="T70" s="533"/>
      <c r="U70" s="533"/>
      <c r="V70" s="533"/>
      <c r="W70" s="533"/>
      <c r="X70" s="533"/>
      <c r="Y70" s="533"/>
      <c r="Z70" s="533"/>
      <c r="AA70" s="533"/>
      <c r="AB70" s="533"/>
      <c r="AC70" s="533"/>
    </row>
    <row r="71" spans="1:29" ht="12" customHeight="1" x14ac:dyDescent="0.25">
      <c r="A71" s="533"/>
      <c r="B71" s="533"/>
      <c r="C71" s="533"/>
      <c r="D71" s="533"/>
      <c r="E71" s="533"/>
      <c r="F71" s="533"/>
      <c r="G71" s="521"/>
      <c r="H71" s="521"/>
      <c r="I71" s="521"/>
      <c r="J71" s="533"/>
      <c r="K71" s="533"/>
      <c r="L71" s="533"/>
      <c r="M71" s="533"/>
      <c r="N71" s="533"/>
      <c r="O71" s="532"/>
      <c r="P71" s="532"/>
      <c r="Q71" s="533"/>
      <c r="R71" s="533"/>
      <c r="S71" s="533"/>
      <c r="T71" s="533"/>
      <c r="U71" s="533"/>
      <c r="V71" s="533"/>
      <c r="W71" s="533"/>
      <c r="X71" s="533"/>
      <c r="Y71" s="533"/>
      <c r="Z71" s="533"/>
      <c r="AA71" s="533"/>
      <c r="AB71" s="533"/>
      <c r="AC71" s="533"/>
    </row>
    <row r="72" spans="1:29" ht="12" customHeight="1" x14ac:dyDescent="0.25">
      <c r="A72" s="533"/>
      <c r="B72" s="533"/>
      <c r="C72" s="533"/>
      <c r="D72" s="533"/>
      <c r="E72" s="533"/>
      <c r="F72" s="533"/>
      <c r="G72" s="521"/>
      <c r="H72" s="521"/>
      <c r="I72" s="521"/>
      <c r="J72" s="533"/>
      <c r="K72" s="533"/>
      <c r="L72" s="533"/>
      <c r="M72" s="533"/>
      <c r="N72" s="533"/>
      <c r="O72" s="532"/>
      <c r="P72" s="532"/>
      <c r="Q72" s="533"/>
      <c r="R72" s="533"/>
      <c r="S72" s="533"/>
      <c r="T72" s="533"/>
      <c r="U72" s="533"/>
      <c r="V72" s="533"/>
      <c r="W72" s="533"/>
      <c r="X72" s="533"/>
      <c r="Y72" s="533"/>
      <c r="Z72" s="533"/>
      <c r="AA72" s="533"/>
      <c r="AB72" s="533"/>
      <c r="AC72" s="533"/>
    </row>
    <row r="73" spans="1:29" ht="12" customHeight="1" x14ac:dyDescent="0.25">
      <c r="A73" s="533"/>
      <c r="B73" s="533"/>
      <c r="C73" s="533"/>
      <c r="D73" s="533"/>
      <c r="E73" s="533"/>
      <c r="F73" s="533"/>
      <c r="G73" s="521"/>
      <c r="H73" s="521"/>
      <c r="I73" s="521"/>
      <c r="J73" s="533"/>
      <c r="K73" s="533"/>
      <c r="L73" s="533"/>
      <c r="M73" s="533"/>
      <c r="N73" s="533"/>
      <c r="O73" s="532"/>
      <c r="P73" s="532"/>
      <c r="Q73" s="533"/>
      <c r="R73" s="533"/>
      <c r="S73" s="533"/>
      <c r="T73" s="533"/>
      <c r="U73" s="533"/>
      <c r="V73" s="533"/>
      <c r="W73" s="533"/>
      <c r="X73" s="533"/>
      <c r="Y73" s="533"/>
      <c r="Z73" s="533"/>
      <c r="AA73" s="533"/>
      <c r="AB73" s="533"/>
      <c r="AC73" s="533"/>
    </row>
    <row r="74" spans="1:29" ht="12" customHeight="1" x14ac:dyDescent="0.25">
      <c r="A74" s="533"/>
      <c r="B74" s="533"/>
      <c r="C74" s="533"/>
      <c r="D74" s="533"/>
      <c r="E74" s="533"/>
      <c r="F74" s="533"/>
      <c r="G74" s="521"/>
      <c r="H74" s="521"/>
      <c r="I74" s="521"/>
      <c r="J74" s="533"/>
      <c r="K74" s="533"/>
      <c r="L74" s="533"/>
      <c r="M74" s="533"/>
      <c r="N74" s="533"/>
      <c r="O74" s="532"/>
      <c r="P74" s="532"/>
      <c r="Q74" s="533"/>
      <c r="R74" s="533"/>
      <c r="S74" s="533"/>
      <c r="T74" s="533"/>
      <c r="U74" s="533"/>
      <c r="V74" s="533"/>
      <c r="W74" s="533"/>
      <c r="X74" s="533"/>
      <c r="Y74" s="533"/>
      <c r="Z74" s="533"/>
      <c r="AA74" s="533"/>
      <c r="AB74" s="533"/>
      <c r="AC74" s="533"/>
    </row>
    <row r="75" spans="1:29" ht="12" customHeight="1" x14ac:dyDescent="0.25">
      <c r="A75" s="533"/>
      <c r="B75" s="533"/>
      <c r="C75" s="533"/>
      <c r="D75" s="533"/>
      <c r="E75" s="533"/>
      <c r="F75" s="533"/>
      <c r="G75" s="521"/>
      <c r="H75" s="521"/>
      <c r="I75" s="521"/>
      <c r="J75" s="533"/>
      <c r="K75" s="533"/>
      <c r="L75" s="533"/>
      <c r="M75" s="533"/>
      <c r="N75" s="533"/>
      <c r="O75" s="532"/>
      <c r="P75" s="532"/>
      <c r="Q75" s="533"/>
      <c r="R75" s="533"/>
      <c r="S75" s="533"/>
      <c r="T75" s="533"/>
      <c r="U75" s="533"/>
      <c r="V75" s="533"/>
      <c r="W75" s="533"/>
      <c r="X75" s="533"/>
      <c r="Y75" s="533"/>
      <c r="Z75" s="533"/>
      <c r="AA75" s="533"/>
      <c r="AB75" s="533"/>
      <c r="AC75" s="533"/>
    </row>
    <row r="76" spans="1:29" ht="12" customHeight="1" x14ac:dyDescent="0.25">
      <c r="A76" s="533"/>
      <c r="B76" s="533"/>
      <c r="C76" s="533"/>
      <c r="D76" s="533"/>
      <c r="E76" s="533"/>
      <c r="F76" s="533"/>
      <c r="G76" s="521"/>
      <c r="H76" s="521"/>
      <c r="I76" s="521"/>
      <c r="J76" s="533"/>
      <c r="K76" s="533"/>
      <c r="L76" s="533"/>
      <c r="M76" s="533"/>
      <c r="N76" s="533"/>
      <c r="O76" s="532"/>
      <c r="P76" s="532"/>
      <c r="Q76" s="533"/>
      <c r="R76" s="533"/>
      <c r="S76" s="533"/>
      <c r="T76" s="533"/>
      <c r="U76" s="533"/>
      <c r="V76" s="533"/>
      <c r="W76" s="533"/>
      <c r="X76" s="533"/>
      <c r="Y76" s="533"/>
      <c r="Z76" s="533"/>
      <c r="AA76" s="533"/>
      <c r="AB76" s="533"/>
      <c r="AC76" s="533"/>
    </row>
    <row r="77" spans="1:29" ht="12" customHeight="1" x14ac:dyDescent="0.25">
      <c r="A77" s="533"/>
      <c r="B77" s="533"/>
      <c r="C77" s="533"/>
      <c r="D77" s="533"/>
      <c r="E77" s="533"/>
      <c r="F77" s="533"/>
      <c r="G77" s="521"/>
      <c r="H77" s="521"/>
      <c r="I77" s="521"/>
      <c r="J77" s="533"/>
      <c r="K77" s="533"/>
      <c r="L77" s="533"/>
      <c r="M77" s="533"/>
      <c r="N77" s="533"/>
      <c r="O77" s="532"/>
      <c r="P77" s="532"/>
      <c r="Q77" s="533"/>
      <c r="R77" s="533"/>
      <c r="S77" s="533"/>
      <c r="T77" s="533"/>
      <c r="U77" s="533"/>
      <c r="V77" s="533"/>
      <c r="W77" s="533"/>
      <c r="X77" s="533"/>
      <c r="Y77" s="533"/>
      <c r="Z77" s="533"/>
      <c r="AA77" s="533"/>
      <c r="AB77" s="533"/>
      <c r="AC77" s="533"/>
    </row>
    <row r="78" spans="1:29" ht="12" customHeight="1" x14ac:dyDescent="0.25">
      <c r="A78" s="533"/>
      <c r="B78" s="533"/>
      <c r="C78" s="533"/>
      <c r="D78" s="533"/>
      <c r="E78" s="533"/>
      <c r="F78" s="533"/>
      <c r="G78" s="521"/>
      <c r="H78" s="521"/>
      <c r="I78" s="521"/>
      <c r="J78" s="533"/>
      <c r="K78" s="533"/>
      <c r="L78" s="533"/>
      <c r="M78" s="533"/>
      <c r="N78" s="533"/>
      <c r="O78" s="532"/>
      <c r="P78" s="532"/>
      <c r="Q78" s="533"/>
      <c r="R78" s="533"/>
      <c r="S78" s="533"/>
      <c r="T78" s="533"/>
      <c r="U78" s="533"/>
      <c r="V78" s="533"/>
      <c r="W78" s="533"/>
      <c r="X78" s="533"/>
      <c r="Y78" s="533"/>
      <c r="Z78" s="533"/>
      <c r="AA78" s="533"/>
      <c r="AB78" s="533"/>
      <c r="AC78" s="533"/>
    </row>
    <row r="79" spans="1:29" ht="12" customHeight="1" x14ac:dyDescent="0.25">
      <c r="A79" s="533"/>
      <c r="B79" s="533"/>
      <c r="C79" s="533"/>
      <c r="D79" s="533"/>
      <c r="E79" s="533"/>
      <c r="F79" s="533"/>
      <c r="G79" s="521"/>
      <c r="H79" s="521"/>
      <c r="I79" s="521"/>
      <c r="J79" s="533"/>
      <c r="K79" s="533"/>
      <c r="L79" s="533"/>
      <c r="M79" s="533"/>
      <c r="N79" s="533"/>
      <c r="O79" s="532"/>
      <c r="P79" s="532"/>
      <c r="Q79" s="533"/>
      <c r="R79" s="533"/>
      <c r="S79" s="533"/>
      <c r="T79" s="533"/>
      <c r="U79" s="533"/>
      <c r="V79" s="533"/>
      <c r="W79" s="533"/>
      <c r="X79" s="533"/>
      <c r="Y79" s="533"/>
      <c r="Z79" s="533"/>
      <c r="AA79" s="533"/>
      <c r="AB79" s="533"/>
      <c r="AC79" s="533"/>
    </row>
    <row r="80" spans="1:29" ht="12" customHeight="1" x14ac:dyDescent="0.25">
      <c r="A80" s="533"/>
      <c r="B80" s="533"/>
      <c r="C80" s="533"/>
      <c r="D80" s="533"/>
      <c r="E80" s="533"/>
      <c r="F80" s="533"/>
      <c r="G80" s="521"/>
      <c r="H80" s="521"/>
      <c r="I80" s="521"/>
      <c r="J80" s="533"/>
      <c r="K80" s="533"/>
      <c r="L80" s="533"/>
      <c r="M80" s="533"/>
      <c r="N80" s="533"/>
      <c r="O80" s="532"/>
      <c r="P80" s="532"/>
      <c r="Q80" s="533"/>
      <c r="R80" s="533"/>
      <c r="S80" s="533"/>
      <c r="T80" s="533"/>
      <c r="U80" s="533"/>
      <c r="V80" s="533"/>
      <c r="W80" s="533"/>
      <c r="X80" s="533"/>
      <c r="Y80" s="533"/>
      <c r="Z80" s="533"/>
      <c r="AA80" s="533"/>
      <c r="AB80" s="533"/>
      <c r="AC80" s="533"/>
    </row>
    <row r="81" spans="1:29" ht="12" customHeight="1" x14ac:dyDescent="0.25">
      <c r="A81" s="533"/>
      <c r="B81" s="533"/>
      <c r="C81" s="533"/>
      <c r="D81" s="533"/>
      <c r="E81" s="533"/>
      <c r="F81" s="533"/>
      <c r="G81" s="521"/>
      <c r="H81" s="521"/>
      <c r="I81" s="521"/>
      <c r="J81" s="533"/>
      <c r="K81" s="533"/>
      <c r="L81" s="533"/>
      <c r="M81" s="533"/>
      <c r="N81" s="533"/>
      <c r="O81" s="532"/>
      <c r="P81" s="532"/>
      <c r="Q81" s="533"/>
      <c r="R81" s="533"/>
      <c r="S81" s="533"/>
      <c r="T81" s="533"/>
      <c r="U81" s="533"/>
      <c r="V81" s="533"/>
      <c r="W81" s="533"/>
      <c r="X81" s="533"/>
      <c r="Y81" s="533"/>
      <c r="Z81" s="533"/>
      <c r="AA81" s="533"/>
      <c r="AB81" s="533"/>
      <c r="AC81" s="533"/>
    </row>
    <row r="82" spans="1:29" ht="12" customHeight="1" x14ac:dyDescent="0.25">
      <c r="A82" s="533"/>
      <c r="B82" s="533"/>
      <c r="C82" s="533"/>
      <c r="D82" s="533"/>
      <c r="E82" s="533"/>
      <c r="F82" s="533"/>
      <c r="G82" s="521"/>
      <c r="H82" s="521"/>
      <c r="I82" s="521"/>
      <c r="J82" s="533"/>
      <c r="K82" s="533"/>
      <c r="L82" s="533"/>
      <c r="M82" s="533"/>
      <c r="N82" s="533"/>
      <c r="O82" s="532"/>
      <c r="P82" s="532"/>
      <c r="Q82" s="533"/>
      <c r="R82" s="533"/>
      <c r="S82" s="533"/>
      <c r="T82" s="533"/>
      <c r="U82" s="533"/>
      <c r="V82" s="533"/>
      <c r="W82" s="533"/>
      <c r="X82" s="533"/>
      <c r="Y82" s="533"/>
      <c r="Z82" s="533"/>
      <c r="AA82" s="533"/>
      <c r="AB82" s="533"/>
      <c r="AC82" s="533"/>
    </row>
    <row r="83" spans="1:29" ht="12" customHeight="1" x14ac:dyDescent="0.25">
      <c r="A83" s="533"/>
      <c r="B83" s="533"/>
      <c r="C83" s="533"/>
      <c r="D83" s="533"/>
      <c r="E83" s="533"/>
      <c r="F83" s="533"/>
      <c r="G83" s="521"/>
      <c r="H83" s="521"/>
      <c r="I83" s="521"/>
      <c r="J83" s="533"/>
      <c r="K83" s="533"/>
      <c r="L83" s="533"/>
      <c r="M83" s="533"/>
      <c r="N83" s="533"/>
      <c r="O83" s="532"/>
      <c r="P83" s="532"/>
      <c r="Q83" s="533"/>
      <c r="R83" s="533"/>
      <c r="S83" s="533"/>
      <c r="T83" s="533"/>
      <c r="U83" s="533"/>
      <c r="V83" s="533"/>
      <c r="W83" s="533"/>
      <c r="X83" s="533"/>
      <c r="Y83" s="533"/>
      <c r="Z83" s="533"/>
      <c r="AA83" s="533"/>
      <c r="AB83" s="533"/>
      <c r="AC83" s="533"/>
    </row>
    <row r="84" spans="1:29" ht="12" customHeight="1" x14ac:dyDescent="0.25">
      <c r="A84" s="533"/>
      <c r="B84" s="533"/>
      <c r="C84" s="533"/>
      <c r="D84" s="533"/>
      <c r="E84" s="533"/>
      <c r="F84" s="533"/>
      <c r="G84" s="521"/>
      <c r="H84" s="521"/>
      <c r="I84" s="521"/>
      <c r="J84" s="533"/>
      <c r="K84" s="533"/>
      <c r="L84" s="533"/>
      <c r="M84" s="533"/>
      <c r="N84" s="533"/>
      <c r="O84" s="532"/>
      <c r="P84" s="532"/>
      <c r="Q84" s="533"/>
      <c r="R84" s="533"/>
      <c r="S84" s="533"/>
      <c r="T84" s="533"/>
      <c r="U84" s="533"/>
      <c r="V84" s="533"/>
      <c r="W84" s="533"/>
      <c r="X84" s="533"/>
      <c r="Y84" s="533"/>
      <c r="Z84" s="533"/>
      <c r="AA84" s="533"/>
      <c r="AB84" s="533"/>
      <c r="AC84" s="533"/>
    </row>
    <row r="85" spans="1:29" ht="12" customHeight="1" x14ac:dyDescent="0.25">
      <c r="A85" s="533"/>
      <c r="B85" s="533"/>
      <c r="C85" s="533"/>
      <c r="D85" s="533"/>
      <c r="E85" s="533"/>
      <c r="F85" s="533"/>
      <c r="G85" s="521"/>
      <c r="H85" s="521"/>
      <c r="I85" s="521"/>
      <c r="J85" s="533"/>
      <c r="K85" s="533"/>
      <c r="L85" s="533"/>
      <c r="M85" s="533"/>
      <c r="N85" s="533"/>
      <c r="O85" s="532"/>
      <c r="P85" s="532"/>
      <c r="Q85" s="533"/>
      <c r="R85" s="533"/>
      <c r="S85" s="533"/>
      <c r="T85" s="533"/>
      <c r="U85" s="533"/>
      <c r="V85" s="533"/>
      <c r="W85" s="533"/>
      <c r="X85" s="533"/>
      <c r="Y85" s="533"/>
      <c r="Z85" s="533"/>
      <c r="AA85" s="533"/>
      <c r="AB85" s="533"/>
      <c r="AC85" s="533"/>
    </row>
    <row r="86" spans="1:29" ht="12" customHeight="1" x14ac:dyDescent="0.25">
      <c r="A86" s="533"/>
      <c r="B86" s="533"/>
      <c r="C86" s="533"/>
      <c r="D86" s="533"/>
      <c r="E86" s="533"/>
      <c r="F86" s="533"/>
      <c r="G86" s="521"/>
      <c r="H86" s="521"/>
      <c r="I86" s="521"/>
      <c r="J86" s="533"/>
      <c r="K86" s="533"/>
      <c r="L86" s="533"/>
      <c r="M86" s="533"/>
      <c r="N86" s="533"/>
      <c r="O86" s="532"/>
      <c r="P86" s="532"/>
      <c r="Q86" s="533"/>
      <c r="R86" s="533"/>
      <c r="S86" s="533"/>
      <c r="T86" s="533"/>
      <c r="U86" s="533"/>
      <c r="V86" s="533"/>
      <c r="W86" s="533"/>
      <c r="X86" s="533"/>
      <c r="Y86" s="533"/>
      <c r="Z86" s="533"/>
      <c r="AA86" s="533"/>
      <c r="AB86" s="533"/>
      <c r="AC86" s="533"/>
    </row>
    <row r="87" spans="1:29" ht="12" customHeight="1" x14ac:dyDescent="0.25">
      <c r="A87" s="533"/>
      <c r="B87" s="533"/>
      <c r="C87" s="533"/>
      <c r="D87" s="533"/>
      <c r="E87" s="533"/>
      <c r="F87" s="533"/>
      <c r="G87" s="521"/>
      <c r="H87" s="521"/>
      <c r="I87" s="521"/>
      <c r="J87" s="533"/>
      <c r="K87" s="533"/>
      <c r="L87" s="533"/>
      <c r="M87" s="533"/>
      <c r="N87" s="533"/>
      <c r="O87" s="532"/>
      <c r="P87" s="532"/>
      <c r="Q87" s="533"/>
      <c r="R87" s="533"/>
      <c r="S87" s="533"/>
      <c r="T87" s="533"/>
      <c r="U87" s="533"/>
      <c r="V87" s="533"/>
      <c r="W87" s="533"/>
      <c r="X87" s="533"/>
      <c r="Y87" s="533"/>
      <c r="Z87" s="533"/>
      <c r="AA87" s="533"/>
      <c r="AB87" s="533"/>
      <c r="AC87" s="533"/>
    </row>
    <row r="88" spans="1:29" ht="12" customHeight="1" x14ac:dyDescent="0.25">
      <c r="A88" s="533"/>
      <c r="B88" s="533"/>
      <c r="C88" s="533"/>
      <c r="D88" s="533"/>
      <c r="E88" s="533"/>
      <c r="F88" s="533"/>
      <c r="G88" s="521"/>
      <c r="H88" s="521"/>
      <c r="I88" s="521"/>
      <c r="J88" s="533"/>
      <c r="K88" s="533"/>
      <c r="L88" s="533"/>
      <c r="M88" s="533"/>
      <c r="N88" s="533"/>
      <c r="O88" s="532"/>
      <c r="P88" s="532"/>
      <c r="Q88" s="533"/>
      <c r="R88" s="533"/>
      <c r="S88" s="533"/>
      <c r="T88" s="533"/>
      <c r="U88" s="533"/>
      <c r="V88" s="533"/>
      <c r="W88" s="533"/>
      <c r="X88" s="533"/>
      <c r="Y88" s="533"/>
      <c r="Z88" s="533"/>
      <c r="AA88" s="533"/>
      <c r="AB88" s="533"/>
      <c r="AC88" s="533"/>
    </row>
    <row r="89" spans="1:29" ht="12" customHeight="1" x14ac:dyDescent="0.25">
      <c r="A89" s="533"/>
      <c r="B89" s="533"/>
      <c r="C89" s="533"/>
      <c r="D89" s="533"/>
      <c r="E89" s="533"/>
      <c r="F89" s="533"/>
      <c r="G89" s="521"/>
      <c r="H89" s="521"/>
      <c r="I89" s="521"/>
      <c r="J89" s="533"/>
      <c r="K89" s="533"/>
      <c r="L89" s="533"/>
      <c r="M89" s="533"/>
      <c r="N89" s="533"/>
      <c r="O89" s="532"/>
      <c r="P89" s="532"/>
      <c r="Q89" s="533"/>
      <c r="R89" s="533"/>
      <c r="S89" s="533"/>
      <c r="T89" s="533"/>
      <c r="U89" s="533"/>
      <c r="V89" s="533"/>
      <c r="W89" s="533"/>
      <c r="X89" s="533"/>
      <c r="Y89" s="533"/>
      <c r="Z89" s="533"/>
      <c r="AA89" s="533"/>
      <c r="AB89" s="533"/>
      <c r="AC89" s="533"/>
    </row>
    <row r="90" spans="1:29" ht="12" customHeight="1" x14ac:dyDescent="0.25">
      <c r="A90" s="533"/>
      <c r="B90" s="533"/>
      <c r="C90" s="533"/>
      <c r="D90" s="533"/>
      <c r="E90" s="533"/>
      <c r="F90" s="533"/>
      <c r="G90" s="521"/>
      <c r="H90" s="521"/>
      <c r="I90" s="521"/>
      <c r="J90" s="533"/>
      <c r="K90" s="533"/>
      <c r="L90" s="533"/>
      <c r="M90" s="533"/>
      <c r="N90" s="533"/>
      <c r="O90" s="532"/>
      <c r="P90" s="532"/>
      <c r="Q90" s="533"/>
      <c r="R90" s="533"/>
      <c r="S90" s="533"/>
      <c r="T90" s="533"/>
      <c r="U90" s="533"/>
      <c r="V90" s="533"/>
      <c r="W90" s="533"/>
      <c r="X90" s="533"/>
      <c r="Y90" s="533"/>
      <c r="Z90" s="533"/>
      <c r="AA90" s="533"/>
      <c r="AB90" s="533"/>
      <c r="AC90" s="533"/>
    </row>
    <row r="91" spans="1:29" ht="12" customHeight="1" x14ac:dyDescent="0.25">
      <c r="A91" s="533"/>
      <c r="B91" s="533"/>
      <c r="C91" s="533"/>
      <c r="D91" s="533"/>
      <c r="E91" s="533"/>
      <c r="F91" s="533"/>
      <c r="G91" s="521"/>
      <c r="H91" s="521"/>
      <c r="I91" s="521"/>
      <c r="J91" s="533"/>
      <c r="K91" s="533"/>
      <c r="L91" s="533"/>
      <c r="M91" s="533"/>
      <c r="N91" s="533"/>
      <c r="O91" s="532"/>
      <c r="P91" s="532"/>
      <c r="Q91" s="533"/>
      <c r="R91" s="533"/>
      <c r="S91" s="533"/>
      <c r="T91" s="533"/>
      <c r="U91" s="533"/>
      <c r="V91" s="533"/>
      <c r="W91" s="533"/>
      <c r="X91" s="533"/>
      <c r="Y91" s="533"/>
      <c r="Z91" s="533"/>
      <c r="AA91" s="533"/>
      <c r="AB91" s="533"/>
      <c r="AC91" s="533"/>
    </row>
    <row r="92" spans="1:29" ht="12" customHeight="1" x14ac:dyDescent="0.25">
      <c r="A92" s="533"/>
      <c r="B92" s="533"/>
      <c r="C92" s="533"/>
      <c r="D92" s="533"/>
      <c r="E92" s="533"/>
      <c r="F92" s="533"/>
      <c r="G92" s="521"/>
      <c r="H92" s="521"/>
      <c r="I92" s="521"/>
      <c r="J92" s="533"/>
      <c r="K92" s="533"/>
      <c r="L92" s="533"/>
      <c r="M92" s="533"/>
      <c r="N92" s="533"/>
      <c r="O92" s="532"/>
      <c r="P92" s="532"/>
      <c r="Q92" s="533"/>
      <c r="R92" s="533"/>
      <c r="S92" s="533"/>
      <c r="T92" s="533"/>
      <c r="U92" s="533"/>
      <c r="V92" s="533"/>
      <c r="W92" s="533"/>
      <c r="X92" s="533"/>
      <c r="Y92" s="533"/>
      <c r="Z92" s="533"/>
      <c r="AA92" s="533"/>
      <c r="AB92" s="533"/>
      <c r="AC92" s="533"/>
    </row>
    <row r="93" spans="1:29" ht="12" customHeight="1" x14ac:dyDescent="0.25">
      <c r="A93" s="533"/>
      <c r="B93" s="533"/>
      <c r="C93" s="533"/>
      <c r="D93" s="533"/>
      <c r="E93" s="533"/>
      <c r="F93" s="533"/>
      <c r="G93" s="521"/>
      <c r="H93" s="521"/>
      <c r="I93" s="521"/>
      <c r="J93" s="533"/>
      <c r="K93" s="533"/>
      <c r="L93" s="533"/>
      <c r="M93" s="533"/>
      <c r="N93" s="533"/>
      <c r="O93" s="532"/>
      <c r="P93" s="532"/>
      <c r="Q93" s="533"/>
      <c r="R93" s="533"/>
      <c r="S93" s="533"/>
      <c r="T93" s="533"/>
      <c r="U93" s="533"/>
      <c r="V93" s="533"/>
      <c r="W93" s="533"/>
      <c r="X93" s="533"/>
      <c r="Y93" s="533"/>
      <c r="Z93" s="533"/>
      <c r="AA93" s="533"/>
      <c r="AB93" s="533"/>
      <c r="AC93" s="533"/>
    </row>
    <row r="94" spans="1:29" ht="12" customHeight="1" x14ac:dyDescent="0.25">
      <c r="A94" s="533"/>
      <c r="B94" s="533"/>
      <c r="C94" s="533"/>
      <c r="D94" s="533"/>
      <c r="E94" s="533"/>
      <c r="F94" s="533"/>
      <c r="G94" s="521"/>
      <c r="H94" s="521"/>
      <c r="I94" s="521"/>
      <c r="J94" s="533"/>
      <c r="K94" s="533"/>
      <c r="L94" s="533"/>
      <c r="M94" s="533"/>
      <c r="N94" s="533"/>
      <c r="O94" s="532"/>
      <c r="P94" s="532"/>
      <c r="Q94" s="533"/>
      <c r="R94" s="533"/>
      <c r="S94" s="533"/>
      <c r="T94" s="533"/>
      <c r="U94" s="533"/>
      <c r="V94" s="533"/>
      <c r="W94" s="533"/>
      <c r="X94" s="533"/>
      <c r="Y94" s="533"/>
      <c r="Z94" s="533"/>
      <c r="AA94" s="533"/>
      <c r="AB94" s="533"/>
      <c r="AC94" s="533"/>
    </row>
    <row r="95" spans="1:29" ht="12" customHeight="1" x14ac:dyDescent="0.25">
      <c r="A95" s="533"/>
      <c r="B95" s="533"/>
      <c r="C95" s="533"/>
      <c r="D95" s="533"/>
      <c r="E95" s="533"/>
      <c r="F95" s="533"/>
      <c r="G95" s="521"/>
      <c r="H95" s="521"/>
      <c r="I95" s="521"/>
      <c r="J95" s="533"/>
      <c r="K95" s="533"/>
      <c r="L95" s="533"/>
      <c r="M95" s="533"/>
      <c r="N95" s="533"/>
      <c r="O95" s="532"/>
      <c r="P95" s="532"/>
      <c r="Q95" s="533"/>
      <c r="R95" s="533"/>
      <c r="S95" s="533"/>
      <c r="T95" s="533"/>
      <c r="U95" s="533"/>
      <c r="V95" s="533"/>
      <c r="W95" s="533"/>
      <c r="X95" s="533"/>
      <c r="Y95" s="533"/>
      <c r="Z95" s="533"/>
      <c r="AA95" s="533"/>
      <c r="AB95" s="533"/>
      <c r="AC95" s="533"/>
    </row>
    <row r="96" spans="1:29" ht="12" customHeight="1" x14ac:dyDescent="0.25">
      <c r="A96" s="533"/>
      <c r="B96" s="533"/>
      <c r="C96" s="533"/>
      <c r="D96" s="533"/>
      <c r="E96" s="533"/>
      <c r="F96" s="533"/>
      <c r="G96" s="521"/>
      <c r="H96" s="521"/>
      <c r="I96" s="521"/>
      <c r="J96" s="533"/>
      <c r="K96" s="533"/>
      <c r="L96" s="533"/>
      <c r="M96" s="533"/>
      <c r="N96" s="533"/>
      <c r="O96" s="532"/>
      <c r="P96" s="532"/>
      <c r="Q96" s="533"/>
      <c r="R96" s="533"/>
      <c r="S96" s="533"/>
      <c r="T96" s="533"/>
      <c r="U96" s="533"/>
      <c r="V96" s="533"/>
      <c r="W96" s="533"/>
      <c r="X96" s="533"/>
      <c r="Y96" s="533"/>
      <c r="Z96" s="533"/>
      <c r="AA96" s="533"/>
      <c r="AB96" s="533"/>
      <c r="AC96" s="533"/>
    </row>
    <row r="97" spans="1:29" ht="12" customHeight="1" x14ac:dyDescent="0.25">
      <c r="A97" s="533"/>
      <c r="B97" s="533"/>
      <c r="C97" s="533"/>
      <c r="D97" s="533"/>
      <c r="E97" s="533"/>
      <c r="F97" s="533"/>
      <c r="G97" s="521"/>
      <c r="H97" s="521"/>
      <c r="I97" s="521"/>
      <c r="J97" s="533"/>
      <c r="K97" s="533"/>
      <c r="L97" s="533"/>
      <c r="M97" s="533"/>
      <c r="N97" s="533"/>
      <c r="O97" s="532"/>
      <c r="P97" s="532"/>
      <c r="Q97" s="533"/>
      <c r="R97" s="533"/>
      <c r="S97" s="533"/>
      <c r="T97" s="533"/>
      <c r="U97" s="533"/>
      <c r="V97" s="533"/>
      <c r="W97" s="533"/>
      <c r="X97" s="533"/>
      <c r="Y97" s="533"/>
      <c r="Z97" s="533"/>
      <c r="AA97" s="533"/>
      <c r="AB97" s="533"/>
      <c r="AC97" s="533"/>
    </row>
    <row r="98" spans="1:29" ht="12" customHeight="1" x14ac:dyDescent="0.25">
      <c r="A98" s="533"/>
      <c r="B98" s="533"/>
      <c r="C98" s="533"/>
      <c r="D98" s="533"/>
      <c r="E98" s="533"/>
      <c r="F98" s="533"/>
      <c r="G98" s="521"/>
      <c r="H98" s="521"/>
      <c r="I98" s="521"/>
      <c r="J98" s="533"/>
      <c r="K98" s="533"/>
      <c r="L98" s="533"/>
      <c r="M98" s="533"/>
      <c r="N98" s="533"/>
      <c r="O98" s="532"/>
      <c r="P98" s="532"/>
      <c r="Q98" s="533"/>
      <c r="R98" s="533"/>
      <c r="S98" s="533"/>
      <c r="T98" s="533"/>
      <c r="U98" s="533"/>
      <c r="V98" s="533"/>
      <c r="W98" s="533"/>
      <c r="X98" s="533"/>
      <c r="Y98" s="533"/>
      <c r="Z98" s="533"/>
      <c r="AA98" s="533"/>
      <c r="AB98" s="533"/>
      <c r="AC98" s="533"/>
    </row>
    <row r="99" spans="1:29" ht="12" customHeight="1" x14ac:dyDescent="0.25">
      <c r="A99" s="533"/>
      <c r="B99" s="533"/>
      <c r="C99" s="533"/>
      <c r="D99" s="533"/>
      <c r="E99" s="533"/>
      <c r="F99" s="533"/>
      <c r="G99" s="521"/>
      <c r="H99" s="521"/>
      <c r="I99" s="521"/>
      <c r="J99" s="533"/>
      <c r="K99" s="533"/>
      <c r="L99" s="533"/>
      <c r="M99" s="533"/>
      <c r="N99" s="533"/>
      <c r="O99" s="532"/>
      <c r="P99" s="532"/>
      <c r="Q99" s="533"/>
      <c r="R99" s="533"/>
      <c r="S99" s="533"/>
      <c r="T99" s="533"/>
      <c r="U99" s="533"/>
      <c r="V99" s="533"/>
      <c r="W99" s="533"/>
      <c r="X99" s="533"/>
      <c r="Y99" s="533"/>
      <c r="Z99" s="533"/>
      <c r="AA99" s="533"/>
      <c r="AB99" s="533"/>
      <c r="AC99" s="533"/>
    </row>
    <row r="100" spans="1:29" ht="12" customHeight="1" x14ac:dyDescent="0.25">
      <c r="A100" s="533"/>
      <c r="B100" s="533"/>
      <c r="C100" s="533"/>
      <c r="D100" s="533"/>
      <c r="E100" s="533"/>
      <c r="F100" s="533"/>
      <c r="G100" s="521"/>
      <c r="H100" s="521"/>
      <c r="I100" s="521"/>
      <c r="J100" s="533"/>
      <c r="K100" s="533"/>
      <c r="L100" s="533"/>
      <c r="M100" s="533"/>
      <c r="N100" s="533"/>
      <c r="O100" s="532"/>
      <c r="P100" s="532"/>
      <c r="Q100" s="533"/>
      <c r="R100" s="533"/>
      <c r="S100" s="533"/>
      <c r="T100" s="533"/>
      <c r="U100" s="533"/>
      <c r="V100" s="533"/>
      <c r="W100" s="533"/>
      <c r="X100" s="533"/>
      <c r="Y100" s="533"/>
      <c r="Z100" s="533"/>
      <c r="AA100" s="533"/>
      <c r="AB100" s="533"/>
      <c r="AC100" s="533"/>
    </row>
    <row r="101" spans="1:29" ht="12" customHeight="1" x14ac:dyDescent="0.25">
      <c r="A101" s="533"/>
      <c r="B101" s="533"/>
      <c r="C101" s="533"/>
      <c r="D101" s="533"/>
      <c r="E101" s="533"/>
      <c r="F101" s="533"/>
      <c r="G101" s="521"/>
      <c r="H101" s="521"/>
      <c r="I101" s="521"/>
      <c r="J101" s="533"/>
      <c r="K101" s="533"/>
      <c r="L101" s="533"/>
      <c r="M101" s="533"/>
      <c r="N101" s="533"/>
      <c r="O101" s="532"/>
      <c r="P101" s="532"/>
      <c r="Q101" s="533"/>
      <c r="R101" s="533"/>
      <c r="S101" s="533"/>
      <c r="T101" s="533"/>
      <c r="U101" s="533"/>
      <c r="V101" s="533"/>
      <c r="W101" s="533"/>
      <c r="X101" s="533"/>
      <c r="Y101" s="533"/>
      <c r="Z101" s="533"/>
      <c r="AA101" s="533"/>
      <c r="AB101" s="533"/>
      <c r="AC101" s="533"/>
    </row>
    <row r="102" spans="1:29" ht="12" customHeight="1" x14ac:dyDescent="0.25">
      <c r="A102" s="533"/>
      <c r="B102" s="533"/>
      <c r="C102" s="533"/>
      <c r="D102" s="533"/>
      <c r="E102" s="533"/>
      <c r="F102" s="533"/>
      <c r="G102" s="521"/>
      <c r="H102" s="521"/>
      <c r="I102" s="521"/>
      <c r="J102" s="533"/>
      <c r="K102" s="533"/>
      <c r="L102" s="533"/>
      <c r="M102" s="533"/>
      <c r="N102" s="533"/>
      <c r="O102" s="532"/>
      <c r="P102" s="532"/>
      <c r="Q102" s="533"/>
      <c r="R102" s="533"/>
      <c r="S102" s="533"/>
      <c r="T102" s="533"/>
      <c r="U102" s="533"/>
      <c r="V102" s="533"/>
      <c r="W102" s="533"/>
      <c r="X102" s="533"/>
      <c r="Y102" s="533"/>
      <c r="Z102" s="533"/>
      <c r="AA102" s="533"/>
      <c r="AB102" s="533"/>
      <c r="AC102" s="533"/>
    </row>
    <row r="103" spans="1:29" ht="12" customHeight="1" x14ac:dyDescent="0.25">
      <c r="A103" s="533"/>
      <c r="B103" s="533"/>
      <c r="C103" s="533"/>
      <c r="D103" s="533"/>
      <c r="E103" s="533"/>
      <c r="F103" s="533"/>
      <c r="G103" s="521"/>
      <c r="H103" s="521"/>
      <c r="I103" s="521"/>
      <c r="J103" s="533"/>
      <c r="K103" s="533"/>
      <c r="L103" s="533"/>
      <c r="M103" s="533"/>
      <c r="N103" s="533"/>
      <c r="O103" s="532"/>
      <c r="P103" s="532"/>
      <c r="Q103" s="533"/>
      <c r="R103" s="533"/>
      <c r="S103" s="533"/>
      <c r="T103" s="533"/>
      <c r="U103" s="533"/>
      <c r="V103" s="533"/>
      <c r="W103" s="533"/>
      <c r="X103" s="533"/>
      <c r="Y103" s="533"/>
      <c r="Z103" s="533"/>
      <c r="AA103" s="533"/>
      <c r="AB103" s="533"/>
      <c r="AC103" s="533"/>
    </row>
    <row r="104" spans="1:29" ht="12" customHeight="1" x14ac:dyDescent="0.25">
      <c r="A104" s="533"/>
      <c r="B104" s="533"/>
      <c r="C104" s="533"/>
      <c r="D104" s="533"/>
      <c r="E104" s="533"/>
      <c r="F104" s="533"/>
      <c r="G104" s="521"/>
      <c r="H104" s="521"/>
      <c r="I104" s="521"/>
      <c r="J104" s="533"/>
      <c r="K104" s="533"/>
      <c r="L104" s="533"/>
      <c r="M104" s="533"/>
      <c r="N104" s="533"/>
      <c r="O104" s="532"/>
      <c r="P104" s="532"/>
      <c r="Q104" s="533"/>
      <c r="R104" s="533"/>
      <c r="S104" s="533"/>
      <c r="T104" s="533"/>
      <c r="U104" s="533"/>
      <c r="V104" s="533"/>
      <c r="W104" s="533"/>
      <c r="X104" s="533"/>
      <c r="Y104" s="533"/>
      <c r="Z104" s="533"/>
      <c r="AA104" s="533"/>
      <c r="AB104" s="533"/>
      <c r="AC104" s="533"/>
    </row>
    <row r="105" spans="1:29" ht="12" customHeight="1" x14ac:dyDescent="0.25">
      <c r="A105" s="533"/>
      <c r="B105" s="533"/>
      <c r="C105" s="533"/>
      <c r="D105" s="533"/>
      <c r="E105" s="533"/>
      <c r="F105" s="533"/>
      <c r="G105" s="521"/>
      <c r="H105" s="521"/>
      <c r="I105" s="521"/>
      <c r="J105" s="533"/>
      <c r="K105" s="533"/>
      <c r="L105" s="533"/>
      <c r="M105" s="533"/>
      <c r="N105" s="533"/>
      <c r="O105" s="532"/>
      <c r="P105" s="532"/>
      <c r="Q105" s="533"/>
      <c r="R105" s="533"/>
      <c r="S105" s="533"/>
      <c r="T105" s="533"/>
      <c r="U105" s="533"/>
      <c r="V105" s="533"/>
      <c r="W105" s="533"/>
      <c r="X105" s="533"/>
      <c r="Y105" s="533"/>
      <c r="Z105" s="533"/>
      <c r="AA105" s="533"/>
      <c r="AB105" s="533"/>
      <c r="AC105" s="533"/>
    </row>
    <row r="106" spans="1:29" ht="12" customHeight="1" x14ac:dyDescent="0.25">
      <c r="A106" s="533"/>
      <c r="B106" s="533"/>
      <c r="C106" s="533"/>
      <c r="D106" s="533"/>
      <c r="E106" s="533"/>
      <c r="F106" s="533"/>
      <c r="G106" s="521"/>
      <c r="H106" s="521"/>
      <c r="I106" s="521"/>
      <c r="J106" s="533"/>
      <c r="K106" s="533"/>
      <c r="L106" s="533"/>
      <c r="M106" s="533"/>
      <c r="N106" s="533"/>
      <c r="O106" s="532"/>
      <c r="P106" s="532"/>
      <c r="Q106" s="533"/>
      <c r="R106" s="533"/>
      <c r="S106" s="533"/>
      <c r="T106" s="533"/>
      <c r="U106" s="533"/>
      <c r="V106" s="533"/>
      <c r="W106" s="533"/>
      <c r="X106" s="533"/>
      <c r="Y106" s="533"/>
      <c r="Z106" s="533"/>
      <c r="AA106" s="533"/>
      <c r="AB106" s="533"/>
      <c r="AC106" s="533"/>
    </row>
    <row r="107" spans="1:29" ht="12" customHeight="1" x14ac:dyDescent="0.25">
      <c r="A107" s="533"/>
      <c r="B107" s="533"/>
      <c r="C107" s="533"/>
      <c r="D107" s="533"/>
      <c r="E107" s="533"/>
      <c r="F107" s="533"/>
      <c r="G107" s="521"/>
      <c r="H107" s="521"/>
      <c r="I107" s="521"/>
      <c r="J107" s="533"/>
      <c r="K107" s="533"/>
      <c r="L107" s="533"/>
      <c r="M107" s="533"/>
      <c r="N107" s="533"/>
      <c r="O107" s="532"/>
      <c r="P107" s="532"/>
      <c r="Q107" s="533"/>
      <c r="R107" s="533"/>
      <c r="S107" s="533"/>
      <c r="T107" s="533"/>
      <c r="U107" s="533"/>
      <c r="V107" s="533"/>
      <c r="W107" s="533"/>
      <c r="X107" s="533"/>
      <c r="Y107" s="533"/>
      <c r="Z107" s="533"/>
      <c r="AA107" s="533"/>
      <c r="AB107" s="533"/>
      <c r="AC107" s="533"/>
    </row>
    <row r="108" spans="1:29" ht="12" customHeight="1" x14ac:dyDescent="0.25">
      <c r="A108" s="533"/>
      <c r="B108" s="533"/>
      <c r="C108" s="533"/>
      <c r="D108" s="533"/>
      <c r="E108" s="533"/>
      <c r="F108" s="533"/>
      <c r="G108" s="521"/>
      <c r="H108" s="521"/>
      <c r="I108" s="521"/>
      <c r="J108" s="533"/>
      <c r="K108" s="533"/>
      <c r="L108" s="533"/>
      <c r="M108" s="533"/>
      <c r="N108" s="533"/>
      <c r="O108" s="532"/>
      <c r="P108" s="532"/>
      <c r="Q108" s="533"/>
      <c r="R108" s="533"/>
      <c r="S108" s="533"/>
      <c r="T108" s="533"/>
      <c r="U108" s="533"/>
      <c r="V108" s="533"/>
      <c r="W108" s="533"/>
      <c r="X108" s="533"/>
      <c r="Y108" s="533"/>
      <c r="Z108" s="533"/>
      <c r="AA108" s="533"/>
      <c r="AB108" s="533"/>
      <c r="AC108" s="533"/>
    </row>
    <row r="109" spans="1:29" ht="12" customHeight="1" x14ac:dyDescent="0.25">
      <c r="A109" s="533"/>
      <c r="B109" s="533"/>
      <c r="C109" s="533"/>
      <c r="D109" s="533"/>
      <c r="E109" s="533"/>
      <c r="F109" s="533"/>
      <c r="G109" s="521"/>
      <c r="H109" s="521"/>
      <c r="I109" s="521"/>
      <c r="J109" s="533"/>
      <c r="K109" s="533"/>
      <c r="L109" s="533"/>
      <c r="M109" s="533"/>
      <c r="N109" s="533"/>
      <c r="O109" s="532"/>
      <c r="P109" s="532"/>
      <c r="Q109" s="533"/>
      <c r="R109" s="533"/>
      <c r="S109" s="533"/>
      <c r="T109" s="533"/>
      <c r="U109" s="533"/>
      <c r="V109" s="533"/>
      <c r="W109" s="533"/>
      <c r="X109" s="533"/>
      <c r="Y109" s="533"/>
      <c r="Z109" s="533"/>
      <c r="AA109" s="533"/>
      <c r="AB109" s="533"/>
      <c r="AC109" s="533"/>
    </row>
    <row r="110" spans="1:29" ht="12" customHeight="1" x14ac:dyDescent="0.25">
      <c r="A110" s="533"/>
      <c r="B110" s="533"/>
      <c r="C110" s="533"/>
      <c r="D110" s="533"/>
      <c r="E110" s="533"/>
      <c r="F110" s="533"/>
      <c r="G110" s="521"/>
      <c r="H110" s="521"/>
      <c r="I110" s="521"/>
      <c r="J110" s="533"/>
      <c r="K110" s="533"/>
      <c r="L110" s="533"/>
      <c r="M110" s="533"/>
      <c r="N110" s="533"/>
      <c r="O110" s="532"/>
      <c r="P110" s="532"/>
      <c r="Q110" s="533"/>
      <c r="R110" s="533"/>
      <c r="S110" s="533"/>
      <c r="T110" s="533"/>
      <c r="U110" s="533"/>
      <c r="V110" s="533"/>
      <c r="W110" s="533"/>
      <c r="X110" s="533"/>
      <c r="Y110" s="533"/>
      <c r="Z110" s="533"/>
      <c r="AA110" s="533"/>
      <c r="AB110" s="533"/>
      <c r="AC110" s="533"/>
    </row>
    <row r="111" spans="1:29" ht="12" customHeight="1" x14ac:dyDescent="0.25">
      <c r="A111" s="533"/>
      <c r="B111" s="533"/>
      <c r="C111" s="533"/>
      <c r="D111" s="533"/>
      <c r="E111" s="533"/>
      <c r="F111" s="533"/>
      <c r="G111" s="521"/>
      <c r="H111" s="521"/>
      <c r="I111" s="521"/>
      <c r="J111" s="533"/>
      <c r="K111" s="533"/>
      <c r="L111" s="533"/>
      <c r="M111" s="533"/>
      <c r="N111" s="533"/>
      <c r="O111" s="532"/>
      <c r="P111" s="532"/>
      <c r="Q111" s="533"/>
      <c r="R111" s="533"/>
      <c r="S111" s="533"/>
      <c r="T111" s="533"/>
      <c r="U111" s="533"/>
      <c r="V111" s="533"/>
      <c r="W111" s="533"/>
      <c r="X111" s="533"/>
      <c r="Y111" s="533"/>
      <c r="Z111" s="533"/>
      <c r="AA111" s="533"/>
      <c r="AB111" s="533"/>
      <c r="AC111" s="533"/>
    </row>
    <row r="112" spans="1:29" ht="12" customHeight="1" x14ac:dyDescent="0.25">
      <c r="A112" s="533"/>
      <c r="B112" s="533"/>
      <c r="C112" s="533"/>
      <c r="D112" s="533"/>
      <c r="E112" s="533"/>
      <c r="F112" s="533"/>
      <c r="G112" s="521"/>
      <c r="H112" s="521"/>
      <c r="I112" s="521"/>
      <c r="J112" s="533"/>
      <c r="K112" s="533"/>
      <c r="L112" s="533"/>
      <c r="M112" s="533"/>
      <c r="N112" s="533"/>
      <c r="O112" s="532"/>
      <c r="P112" s="532"/>
      <c r="Q112" s="533"/>
      <c r="R112" s="533"/>
      <c r="S112" s="533"/>
      <c r="T112" s="533"/>
      <c r="U112" s="533"/>
      <c r="V112" s="533"/>
      <c r="W112" s="533"/>
      <c r="X112" s="533"/>
      <c r="Y112" s="533"/>
      <c r="Z112" s="533"/>
      <c r="AA112" s="533"/>
      <c r="AB112" s="533"/>
      <c r="AC112" s="533"/>
    </row>
    <row r="113" spans="1:29" ht="12" customHeight="1" x14ac:dyDescent="0.25">
      <c r="A113" s="533"/>
      <c r="B113" s="533"/>
      <c r="C113" s="533"/>
      <c r="D113" s="533"/>
      <c r="E113" s="533"/>
      <c r="F113" s="533"/>
      <c r="G113" s="521"/>
      <c r="H113" s="521"/>
      <c r="I113" s="521"/>
      <c r="J113" s="533"/>
      <c r="K113" s="533"/>
      <c r="L113" s="533"/>
      <c r="M113" s="533"/>
      <c r="N113" s="533"/>
      <c r="O113" s="532"/>
      <c r="P113" s="532"/>
      <c r="Q113" s="533"/>
      <c r="R113" s="533"/>
      <c r="S113" s="533"/>
      <c r="T113" s="533"/>
      <c r="U113" s="533"/>
      <c r="V113" s="533"/>
      <c r="W113" s="533"/>
      <c r="X113" s="533"/>
      <c r="Y113" s="533"/>
      <c r="Z113" s="533"/>
      <c r="AA113" s="533"/>
      <c r="AB113" s="533"/>
      <c r="AC113" s="533"/>
    </row>
    <row r="114" spans="1:29" ht="12" customHeight="1" x14ac:dyDescent="0.25">
      <c r="A114" s="533"/>
      <c r="B114" s="533"/>
      <c r="C114" s="533"/>
      <c r="D114" s="533"/>
      <c r="E114" s="533"/>
      <c r="F114" s="533"/>
      <c r="G114" s="521"/>
      <c r="H114" s="521"/>
      <c r="I114" s="521"/>
      <c r="J114" s="533"/>
      <c r="K114" s="533"/>
      <c r="L114" s="533"/>
      <c r="M114" s="533"/>
      <c r="N114" s="533"/>
      <c r="O114" s="532"/>
      <c r="P114" s="532"/>
      <c r="Q114" s="533"/>
      <c r="R114" s="533"/>
      <c r="S114" s="533"/>
      <c r="T114" s="533"/>
      <c r="U114" s="533"/>
      <c r="V114" s="533"/>
      <c r="W114" s="533"/>
      <c r="X114" s="533"/>
      <c r="Y114" s="533"/>
      <c r="Z114" s="533"/>
      <c r="AA114" s="533"/>
      <c r="AB114" s="533"/>
      <c r="AC114" s="533"/>
    </row>
    <row r="115" spans="1:29" ht="12" customHeight="1" x14ac:dyDescent="0.25">
      <c r="A115" s="533"/>
      <c r="B115" s="533"/>
      <c r="C115" s="533"/>
      <c r="D115" s="533"/>
      <c r="E115" s="533"/>
      <c r="F115" s="533"/>
      <c r="G115" s="521"/>
      <c r="H115" s="521"/>
      <c r="I115" s="521"/>
      <c r="J115" s="533"/>
      <c r="K115" s="533"/>
      <c r="L115" s="533"/>
      <c r="M115" s="533"/>
      <c r="N115" s="533"/>
      <c r="O115" s="532"/>
      <c r="P115" s="532"/>
      <c r="Q115" s="533"/>
      <c r="R115" s="533"/>
      <c r="S115" s="533"/>
      <c r="T115" s="533"/>
      <c r="U115" s="533"/>
      <c r="V115" s="533"/>
      <c r="W115" s="533"/>
      <c r="X115" s="533"/>
      <c r="Y115" s="533"/>
      <c r="Z115" s="533"/>
      <c r="AA115" s="533"/>
      <c r="AB115" s="533"/>
      <c r="AC115" s="533"/>
    </row>
    <row r="116" spans="1:29" ht="12" customHeight="1" x14ac:dyDescent="0.25">
      <c r="A116" s="533"/>
      <c r="B116" s="533"/>
      <c r="C116" s="533"/>
      <c r="D116" s="533"/>
      <c r="E116" s="533"/>
      <c r="F116" s="533"/>
      <c r="G116" s="521"/>
      <c r="H116" s="521"/>
      <c r="I116" s="521"/>
      <c r="J116" s="533"/>
      <c r="K116" s="533"/>
      <c r="L116" s="533"/>
      <c r="M116" s="533"/>
      <c r="N116" s="533"/>
      <c r="O116" s="532"/>
      <c r="P116" s="532"/>
      <c r="Q116" s="533"/>
      <c r="R116" s="533"/>
      <c r="S116" s="533"/>
      <c r="T116" s="533"/>
      <c r="U116" s="533"/>
      <c r="V116" s="533"/>
      <c r="W116" s="533"/>
      <c r="X116" s="533"/>
      <c r="Y116" s="533"/>
      <c r="Z116" s="533"/>
      <c r="AA116" s="533"/>
      <c r="AB116" s="533"/>
      <c r="AC116" s="533"/>
    </row>
    <row r="117" spans="1:29" ht="12" customHeight="1" x14ac:dyDescent="0.25">
      <c r="A117" s="533"/>
      <c r="B117" s="533"/>
      <c r="C117" s="533"/>
      <c r="D117" s="533"/>
      <c r="E117" s="533"/>
      <c r="F117" s="533"/>
      <c r="G117" s="521"/>
      <c r="H117" s="521"/>
      <c r="I117" s="521"/>
      <c r="J117" s="533"/>
      <c r="K117" s="533"/>
      <c r="L117" s="533"/>
      <c r="M117" s="533"/>
      <c r="N117" s="533"/>
      <c r="O117" s="532"/>
      <c r="P117" s="532"/>
      <c r="Q117" s="533"/>
      <c r="R117" s="533"/>
      <c r="S117" s="533"/>
      <c r="T117" s="533"/>
      <c r="U117" s="533"/>
      <c r="V117" s="533"/>
      <c r="W117" s="533"/>
      <c r="X117" s="533"/>
      <c r="Y117" s="533"/>
      <c r="Z117" s="533"/>
      <c r="AA117" s="533"/>
      <c r="AB117" s="533"/>
      <c r="AC117" s="533"/>
    </row>
    <row r="118" spans="1:29" ht="12" customHeight="1" x14ac:dyDescent="0.25">
      <c r="A118" s="533"/>
      <c r="B118" s="533"/>
      <c r="C118" s="533"/>
      <c r="D118" s="533"/>
      <c r="E118" s="533"/>
      <c r="F118" s="533"/>
      <c r="G118" s="521"/>
      <c r="H118" s="521"/>
      <c r="I118" s="521"/>
      <c r="J118" s="533"/>
      <c r="K118" s="533"/>
      <c r="L118" s="533"/>
      <c r="M118" s="533"/>
      <c r="N118" s="533"/>
      <c r="O118" s="532"/>
      <c r="P118" s="532"/>
      <c r="Q118" s="533"/>
      <c r="R118" s="533"/>
      <c r="S118" s="533"/>
      <c r="T118" s="533"/>
      <c r="U118" s="533"/>
      <c r="V118" s="533"/>
      <c r="W118" s="533"/>
      <c r="X118" s="533"/>
      <c r="Y118" s="533"/>
      <c r="Z118" s="533"/>
      <c r="AA118" s="533"/>
      <c r="AB118" s="533"/>
      <c r="AC118" s="533"/>
    </row>
    <row r="119" spans="1:29" ht="12" customHeight="1" x14ac:dyDescent="0.25">
      <c r="A119" s="533"/>
      <c r="B119" s="533"/>
      <c r="C119" s="533"/>
      <c r="D119" s="533"/>
      <c r="E119" s="533"/>
      <c r="F119" s="533"/>
      <c r="G119" s="521"/>
      <c r="H119" s="521"/>
      <c r="I119" s="521"/>
      <c r="J119" s="533"/>
      <c r="K119" s="533"/>
      <c r="L119" s="533"/>
      <c r="M119" s="533"/>
      <c r="N119" s="533"/>
      <c r="O119" s="532"/>
      <c r="P119" s="532"/>
      <c r="Q119" s="533"/>
      <c r="R119" s="533"/>
      <c r="S119" s="533"/>
      <c r="T119" s="533"/>
      <c r="U119" s="533"/>
      <c r="V119" s="533"/>
      <c r="W119" s="533"/>
      <c r="X119" s="533"/>
      <c r="Y119" s="533"/>
      <c r="Z119" s="533"/>
      <c r="AA119" s="533"/>
      <c r="AB119" s="533"/>
      <c r="AC119" s="533"/>
    </row>
    <row r="120" spans="1:29" ht="12" customHeight="1" x14ac:dyDescent="0.25">
      <c r="A120" s="533"/>
      <c r="B120" s="533"/>
      <c r="C120" s="533"/>
      <c r="D120" s="533"/>
      <c r="E120" s="533"/>
      <c r="F120" s="533"/>
      <c r="G120" s="521"/>
      <c r="H120" s="521"/>
      <c r="I120" s="521"/>
      <c r="J120" s="533"/>
      <c r="K120" s="533"/>
      <c r="L120" s="533"/>
      <c r="M120" s="533"/>
      <c r="N120" s="533"/>
      <c r="O120" s="532"/>
      <c r="P120" s="532"/>
      <c r="Q120" s="533"/>
      <c r="R120" s="533"/>
      <c r="S120" s="533"/>
      <c r="T120" s="533"/>
      <c r="U120" s="533"/>
      <c r="V120" s="533"/>
      <c r="W120" s="533"/>
      <c r="X120" s="533"/>
      <c r="Y120" s="533"/>
      <c r="Z120" s="533"/>
      <c r="AA120" s="533"/>
      <c r="AB120" s="533"/>
      <c r="AC120" s="533"/>
    </row>
    <row r="121" spans="1:29" ht="12" customHeight="1" x14ac:dyDescent="0.25">
      <c r="A121" s="533"/>
      <c r="B121" s="533"/>
      <c r="C121" s="533"/>
      <c r="D121" s="533"/>
      <c r="E121" s="533"/>
      <c r="F121" s="533"/>
      <c r="G121" s="521"/>
      <c r="H121" s="521"/>
      <c r="I121" s="521"/>
      <c r="J121" s="533"/>
      <c r="K121" s="533"/>
      <c r="L121" s="533"/>
      <c r="M121" s="533"/>
      <c r="N121" s="533"/>
      <c r="O121" s="532"/>
      <c r="P121" s="532"/>
      <c r="Q121" s="533"/>
      <c r="R121" s="533"/>
      <c r="S121" s="533"/>
      <c r="T121" s="533"/>
      <c r="U121" s="533"/>
      <c r="V121" s="533"/>
      <c r="W121" s="533"/>
      <c r="X121" s="533"/>
      <c r="Y121" s="533"/>
      <c r="Z121" s="533"/>
      <c r="AA121" s="533"/>
      <c r="AB121" s="533"/>
      <c r="AC121" s="533"/>
    </row>
    <row r="122" spans="1:29" ht="12" customHeight="1" x14ac:dyDescent="0.25">
      <c r="A122" s="533"/>
      <c r="B122" s="533"/>
      <c r="C122" s="533"/>
      <c r="D122" s="533"/>
      <c r="E122" s="533"/>
      <c r="F122" s="533"/>
      <c r="G122" s="521"/>
      <c r="H122" s="521"/>
      <c r="I122" s="521"/>
      <c r="J122" s="533"/>
      <c r="K122" s="533"/>
      <c r="L122" s="533"/>
      <c r="M122" s="533"/>
      <c r="N122" s="533"/>
      <c r="O122" s="532"/>
      <c r="P122" s="532"/>
      <c r="Q122" s="533"/>
      <c r="R122" s="533"/>
      <c r="S122" s="533"/>
      <c r="T122" s="533"/>
      <c r="U122" s="533"/>
      <c r="V122" s="533"/>
      <c r="W122" s="533"/>
      <c r="X122" s="533"/>
      <c r="Y122" s="533"/>
      <c r="Z122" s="533"/>
      <c r="AA122" s="533"/>
      <c r="AB122" s="533"/>
      <c r="AC122" s="533"/>
    </row>
    <row r="123" spans="1:29" ht="12" customHeight="1" x14ac:dyDescent="0.25">
      <c r="A123" s="533"/>
      <c r="B123" s="533"/>
      <c r="C123" s="533"/>
      <c r="D123" s="533"/>
      <c r="E123" s="533"/>
      <c r="F123" s="533"/>
      <c r="G123" s="521"/>
      <c r="H123" s="521"/>
      <c r="I123" s="521"/>
      <c r="J123" s="533"/>
      <c r="K123" s="533"/>
      <c r="L123" s="533"/>
      <c r="M123" s="533"/>
      <c r="N123" s="533"/>
      <c r="O123" s="532"/>
      <c r="P123" s="532"/>
      <c r="Q123" s="533"/>
      <c r="R123" s="533"/>
      <c r="S123" s="533"/>
      <c r="T123" s="533"/>
      <c r="U123" s="533"/>
      <c r="V123" s="533"/>
      <c r="W123" s="533"/>
      <c r="X123" s="533"/>
      <c r="Y123" s="533"/>
      <c r="Z123" s="533"/>
      <c r="AA123" s="533"/>
      <c r="AB123" s="533"/>
      <c r="AC123" s="533"/>
    </row>
    <row r="124" spans="1:29" ht="12" customHeight="1" x14ac:dyDescent="0.25">
      <c r="A124" s="533"/>
      <c r="B124" s="533"/>
      <c r="C124" s="533"/>
      <c r="D124" s="533"/>
      <c r="E124" s="533"/>
      <c r="F124" s="533"/>
      <c r="G124" s="521"/>
      <c r="H124" s="521"/>
      <c r="I124" s="521"/>
      <c r="J124" s="533"/>
      <c r="K124" s="533"/>
      <c r="L124" s="533"/>
      <c r="M124" s="533"/>
      <c r="N124" s="533"/>
      <c r="O124" s="532"/>
      <c r="P124" s="532"/>
      <c r="Q124" s="533"/>
      <c r="R124" s="533"/>
      <c r="S124" s="533"/>
      <c r="T124" s="533"/>
      <c r="U124" s="533"/>
      <c r="V124" s="533"/>
      <c r="W124" s="533"/>
      <c r="X124" s="533"/>
      <c r="Y124" s="533"/>
      <c r="Z124" s="533"/>
      <c r="AA124" s="533"/>
      <c r="AB124" s="533"/>
      <c r="AC124" s="533"/>
    </row>
    <row r="125" spans="1:29" ht="12" customHeight="1" x14ac:dyDescent="0.25">
      <c r="A125" s="533"/>
      <c r="B125" s="533"/>
      <c r="C125" s="533"/>
      <c r="D125" s="533"/>
      <c r="E125" s="533"/>
      <c r="F125" s="533"/>
      <c r="G125" s="521"/>
      <c r="H125" s="521"/>
      <c r="I125" s="521"/>
      <c r="J125" s="533"/>
      <c r="K125" s="533"/>
      <c r="L125" s="533"/>
      <c r="M125" s="533"/>
      <c r="N125" s="533"/>
      <c r="O125" s="532"/>
      <c r="P125" s="532"/>
      <c r="Q125" s="533"/>
      <c r="R125" s="533"/>
      <c r="S125" s="533"/>
      <c r="T125" s="533"/>
      <c r="U125" s="533"/>
      <c r="V125" s="533"/>
      <c r="W125" s="533"/>
      <c r="X125" s="533"/>
      <c r="Y125" s="533"/>
      <c r="Z125" s="533"/>
      <c r="AA125" s="533"/>
      <c r="AB125" s="533"/>
      <c r="AC125" s="533"/>
    </row>
    <row r="126" spans="1:29" ht="12" customHeight="1" x14ac:dyDescent="0.25">
      <c r="A126" s="533"/>
      <c r="B126" s="533"/>
      <c r="C126" s="533"/>
      <c r="D126" s="533"/>
      <c r="E126" s="533"/>
      <c r="F126" s="533"/>
      <c r="G126" s="521"/>
      <c r="H126" s="521"/>
      <c r="I126" s="521"/>
      <c r="J126" s="533"/>
      <c r="K126" s="533"/>
      <c r="L126" s="533"/>
      <c r="M126" s="533"/>
      <c r="N126" s="533"/>
      <c r="O126" s="532"/>
      <c r="P126" s="532"/>
      <c r="Q126" s="533"/>
      <c r="R126" s="533"/>
      <c r="S126" s="533"/>
      <c r="T126" s="533"/>
      <c r="U126" s="533"/>
      <c r="V126" s="533"/>
      <c r="W126" s="533"/>
      <c r="X126" s="533"/>
      <c r="Y126" s="533"/>
      <c r="Z126" s="533"/>
      <c r="AA126" s="533"/>
      <c r="AB126" s="533"/>
      <c r="AC126" s="533"/>
    </row>
    <row r="127" spans="1:29" ht="12" customHeight="1" x14ac:dyDescent="0.25">
      <c r="A127" s="533"/>
      <c r="B127" s="533"/>
      <c r="C127" s="533"/>
      <c r="D127" s="533"/>
      <c r="E127" s="533"/>
      <c r="F127" s="533"/>
      <c r="G127" s="521"/>
      <c r="H127" s="521"/>
      <c r="I127" s="521"/>
      <c r="J127" s="533"/>
      <c r="K127" s="533"/>
      <c r="L127" s="533"/>
      <c r="M127" s="533"/>
      <c r="N127" s="533"/>
      <c r="O127" s="532"/>
      <c r="P127" s="532"/>
      <c r="Q127" s="533"/>
      <c r="R127" s="533"/>
      <c r="S127" s="533"/>
      <c r="T127" s="533"/>
      <c r="U127" s="533"/>
      <c r="V127" s="533"/>
      <c r="W127" s="533"/>
      <c r="X127" s="533"/>
      <c r="Y127" s="533"/>
      <c r="Z127" s="533"/>
      <c r="AA127" s="533"/>
      <c r="AB127" s="533"/>
      <c r="AC127" s="533"/>
    </row>
    <row r="128" spans="1:29" ht="12" customHeight="1" x14ac:dyDescent="0.25">
      <c r="A128" s="533"/>
      <c r="B128" s="533"/>
      <c r="C128" s="533"/>
      <c r="D128" s="533"/>
      <c r="E128" s="533"/>
      <c r="F128" s="533"/>
      <c r="G128" s="521"/>
      <c r="H128" s="521"/>
      <c r="I128" s="521"/>
      <c r="J128" s="533"/>
      <c r="K128" s="533"/>
      <c r="L128" s="533"/>
      <c r="M128" s="533"/>
      <c r="N128" s="533"/>
      <c r="O128" s="532"/>
      <c r="P128" s="532"/>
      <c r="Q128" s="533"/>
      <c r="R128" s="533"/>
      <c r="S128" s="533"/>
      <c r="T128" s="533"/>
      <c r="U128" s="533"/>
      <c r="V128" s="533"/>
      <c r="W128" s="533"/>
      <c r="X128" s="533"/>
      <c r="Y128" s="533"/>
      <c r="Z128" s="533"/>
      <c r="AA128" s="533"/>
      <c r="AB128" s="533"/>
      <c r="AC128" s="533"/>
    </row>
    <row r="129" spans="1:29" ht="12" customHeight="1" x14ac:dyDescent="0.25">
      <c r="A129" s="533"/>
      <c r="B129" s="533"/>
      <c r="C129" s="533"/>
      <c r="D129" s="533"/>
      <c r="E129" s="533"/>
      <c r="F129" s="533"/>
      <c r="G129" s="521"/>
      <c r="H129" s="521"/>
      <c r="I129" s="521"/>
      <c r="J129" s="533"/>
      <c r="K129" s="533"/>
      <c r="L129" s="533"/>
      <c r="M129" s="533"/>
      <c r="N129" s="533"/>
      <c r="O129" s="532"/>
      <c r="P129" s="532"/>
      <c r="Q129" s="533"/>
      <c r="R129" s="533"/>
      <c r="S129" s="533"/>
      <c r="T129" s="533"/>
      <c r="U129" s="533"/>
      <c r="V129" s="533"/>
      <c r="W129" s="533"/>
      <c r="X129" s="533"/>
      <c r="Y129" s="533"/>
      <c r="Z129" s="533"/>
      <c r="AA129" s="533"/>
      <c r="AB129" s="533"/>
      <c r="AC129" s="533"/>
    </row>
    <row r="130" spans="1:29" ht="12" customHeight="1" x14ac:dyDescent="0.25">
      <c r="A130" s="533"/>
      <c r="B130" s="533"/>
      <c r="C130" s="533"/>
      <c r="D130" s="533"/>
      <c r="E130" s="533"/>
      <c r="F130" s="533"/>
      <c r="G130" s="521"/>
      <c r="H130" s="521"/>
      <c r="I130" s="521"/>
      <c r="J130" s="533"/>
      <c r="K130" s="533"/>
      <c r="L130" s="533"/>
      <c r="M130" s="533"/>
      <c r="N130" s="533"/>
      <c r="O130" s="532"/>
      <c r="P130" s="532"/>
      <c r="Q130" s="533"/>
      <c r="R130" s="533"/>
      <c r="S130" s="533"/>
      <c r="T130" s="533"/>
      <c r="U130" s="533"/>
      <c r="V130" s="533"/>
      <c r="W130" s="533"/>
      <c r="X130" s="533"/>
      <c r="Y130" s="533"/>
      <c r="Z130" s="533"/>
      <c r="AA130" s="533"/>
      <c r="AB130" s="533"/>
      <c r="AC130" s="533"/>
    </row>
    <row r="131" spans="1:29" ht="12" customHeight="1" x14ac:dyDescent="0.25">
      <c r="A131" s="533"/>
      <c r="B131" s="533"/>
      <c r="C131" s="533"/>
      <c r="D131" s="533"/>
      <c r="E131" s="533"/>
      <c r="F131" s="533"/>
      <c r="G131" s="521"/>
      <c r="H131" s="521"/>
      <c r="I131" s="521"/>
      <c r="J131" s="533"/>
      <c r="K131" s="533"/>
      <c r="L131" s="533"/>
      <c r="M131" s="533"/>
      <c r="N131" s="533"/>
      <c r="O131" s="532"/>
      <c r="P131" s="532"/>
      <c r="Q131" s="533"/>
      <c r="R131" s="533"/>
      <c r="S131" s="533"/>
      <c r="T131" s="533"/>
      <c r="U131" s="533"/>
      <c r="V131" s="533"/>
      <c r="W131" s="533"/>
      <c r="X131" s="533"/>
      <c r="Y131" s="533"/>
      <c r="Z131" s="533"/>
      <c r="AA131" s="533"/>
      <c r="AB131" s="533"/>
      <c r="AC131" s="533"/>
    </row>
    <row r="132" spans="1:29" ht="12" customHeight="1" x14ac:dyDescent="0.25">
      <c r="A132" s="533"/>
      <c r="B132" s="533"/>
      <c r="C132" s="533"/>
      <c r="D132" s="533"/>
      <c r="E132" s="533"/>
      <c r="F132" s="533"/>
      <c r="G132" s="521"/>
      <c r="H132" s="521"/>
      <c r="I132" s="521"/>
      <c r="J132" s="533"/>
      <c r="K132" s="533"/>
      <c r="L132" s="533"/>
      <c r="M132" s="533"/>
      <c r="N132" s="533"/>
      <c r="O132" s="532"/>
      <c r="P132" s="532"/>
      <c r="Q132" s="533"/>
      <c r="R132" s="533"/>
      <c r="S132" s="533"/>
      <c r="T132" s="533"/>
      <c r="U132" s="533"/>
      <c r="V132" s="533"/>
      <c r="W132" s="533"/>
      <c r="X132" s="533"/>
      <c r="Y132" s="533"/>
      <c r="Z132" s="533"/>
      <c r="AA132" s="533"/>
      <c r="AB132" s="533"/>
      <c r="AC132" s="533"/>
    </row>
    <row r="133" spans="1:29" ht="12" customHeight="1" x14ac:dyDescent="0.25">
      <c r="A133" s="533"/>
      <c r="B133" s="533"/>
      <c r="C133" s="533"/>
      <c r="D133" s="533"/>
      <c r="E133" s="533"/>
      <c r="F133" s="533"/>
      <c r="G133" s="521"/>
      <c r="H133" s="521"/>
      <c r="I133" s="521"/>
      <c r="J133" s="533"/>
      <c r="K133" s="533"/>
      <c r="L133" s="533"/>
      <c r="M133" s="533"/>
      <c r="N133" s="533"/>
      <c r="O133" s="532"/>
      <c r="P133" s="532"/>
      <c r="Q133" s="533"/>
      <c r="R133" s="533"/>
      <c r="S133" s="533"/>
      <c r="T133" s="533"/>
      <c r="U133" s="533"/>
      <c r="V133" s="533"/>
      <c r="W133" s="533"/>
      <c r="X133" s="533"/>
      <c r="Y133" s="533"/>
      <c r="Z133" s="533"/>
      <c r="AA133" s="533"/>
      <c r="AB133" s="533"/>
      <c r="AC133" s="533"/>
    </row>
    <row r="134" spans="1:29" ht="12" customHeight="1" x14ac:dyDescent="0.25">
      <c r="A134" s="533"/>
      <c r="B134" s="533"/>
      <c r="C134" s="533"/>
      <c r="D134" s="533"/>
      <c r="E134" s="533"/>
      <c r="F134" s="533"/>
      <c r="G134" s="521"/>
      <c r="H134" s="521"/>
      <c r="I134" s="521"/>
      <c r="J134" s="533"/>
      <c r="K134" s="533"/>
      <c r="L134" s="533"/>
      <c r="M134" s="533"/>
      <c r="N134" s="533"/>
      <c r="O134" s="532"/>
      <c r="P134" s="532"/>
      <c r="Q134" s="533"/>
      <c r="R134" s="533"/>
      <c r="S134" s="533"/>
      <c r="T134" s="533"/>
      <c r="U134" s="533"/>
      <c r="V134" s="533"/>
      <c r="W134" s="533"/>
      <c r="X134" s="533"/>
      <c r="Y134" s="533"/>
      <c r="Z134" s="533"/>
      <c r="AA134" s="533"/>
      <c r="AB134" s="533"/>
      <c r="AC134" s="533"/>
    </row>
    <row r="135" spans="1:29" ht="12" customHeight="1" x14ac:dyDescent="0.25">
      <c r="A135" s="533"/>
      <c r="B135" s="533"/>
      <c r="C135" s="533"/>
      <c r="D135" s="533"/>
      <c r="E135" s="533"/>
      <c r="F135" s="533"/>
      <c r="G135" s="521"/>
      <c r="H135" s="521"/>
      <c r="I135" s="521"/>
      <c r="J135" s="533"/>
      <c r="K135" s="533"/>
      <c r="L135" s="533"/>
      <c r="M135" s="533"/>
      <c r="N135" s="533"/>
      <c r="O135" s="532"/>
      <c r="P135" s="532"/>
      <c r="Q135" s="533"/>
      <c r="R135" s="533"/>
      <c r="S135" s="533"/>
      <c r="T135" s="533"/>
      <c r="U135" s="533"/>
      <c r="V135" s="533"/>
      <c r="W135" s="533"/>
      <c r="X135" s="533"/>
      <c r="Y135" s="533"/>
      <c r="Z135" s="533"/>
      <c r="AA135" s="533"/>
      <c r="AB135" s="533"/>
      <c r="AC135" s="533"/>
    </row>
    <row r="136" spans="1:29" ht="12" customHeight="1" x14ac:dyDescent="0.25">
      <c r="A136" s="533"/>
      <c r="B136" s="533"/>
      <c r="C136" s="533"/>
      <c r="D136" s="533"/>
      <c r="E136" s="533"/>
      <c r="F136" s="533"/>
      <c r="G136" s="521"/>
      <c r="H136" s="521"/>
      <c r="I136" s="521"/>
      <c r="J136" s="533"/>
      <c r="K136" s="533"/>
      <c r="L136" s="533"/>
      <c r="M136" s="533"/>
      <c r="N136" s="533"/>
      <c r="O136" s="532"/>
      <c r="P136" s="532"/>
      <c r="Q136" s="533"/>
      <c r="R136" s="533"/>
      <c r="S136" s="533"/>
      <c r="T136" s="533"/>
      <c r="U136" s="533"/>
      <c r="V136" s="533"/>
      <c r="W136" s="533"/>
      <c r="X136" s="533"/>
      <c r="Y136" s="533"/>
      <c r="Z136" s="533"/>
      <c r="AA136" s="533"/>
      <c r="AB136" s="533"/>
      <c r="AC136" s="533"/>
    </row>
    <row r="137" spans="1:29" ht="12" customHeight="1" x14ac:dyDescent="0.25">
      <c r="A137" s="533"/>
      <c r="B137" s="533"/>
      <c r="C137" s="533"/>
      <c r="D137" s="533"/>
      <c r="E137" s="533"/>
      <c r="F137" s="533"/>
      <c r="G137" s="521"/>
      <c r="H137" s="521"/>
      <c r="I137" s="521"/>
      <c r="J137" s="533"/>
      <c r="K137" s="533"/>
      <c r="L137" s="533"/>
      <c r="M137" s="533"/>
      <c r="N137" s="533"/>
      <c r="O137" s="532"/>
      <c r="P137" s="532"/>
      <c r="Q137" s="533"/>
      <c r="R137" s="533"/>
      <c r="S137" s="533"/>
      <c r="T137" s="533"/>
      <c r="U137" s="533"/>
      <c r="V137" s="533"/>
      <c r="W137" s="533"/>
      <c r="X137" s="533"/>
      <c r="Y137" s="533"/>
      <c r="Z137" s="533"/>
      <c r="AA137" s="533"/>
      <c r="AB137" s="533"/>
      <c r="AC137" s="533"/>
    </row>
    <row r="138" spans="1:29" ht="12" customHeight="1" x14ac:dyDescent="0.25">
      <c r="A138" s="533"/>
      <c r="B138" s="533"/>
      <c r="C138" s="533"/>
      <c r="D138" s="533"/>
      <c r="E138" s="533"/>
      <c r="F138" s="533"/>
      <c r="G138" s="521"/>
      <c r="H138" s="521"/>
      <c r="I138" s="521"/>
      <c r="J138" s="533"/>
      <c r="K138" s="533"/>
      <c r="L138" s="533"/>
      <c r="M138" s="533"/>
      <c r="N138" s="533"/>
      <c r="O138" s="532"/>
      <c r="P138" s="532"/>
      <c r="Q138" s="533"/>
      <c r="R138" s="533"/>
      <c r="S138" s="533"/>
      <c r="T138" s="533"/>
      <c r="U138" s="533"/>
      <c r="V138" s="533"/>
      <c r="W138" s="533"/>
      <c r="X138" s="533"/>
      <c r="Y138" s="533"/>
      <c r="Z138" s="533"/>
      <c r="AA138" s="533"/>
      <c r="AB138" s="533"/>
      <c r="AC138" s="533"/>
    </row>
    <row r="139" spans="1:29" ht="12" customHeight="1" x14ac:dyDescent="0.25">
      <c r="A139" s="533"/>
      <c r="B139" s="533"/>
      <c r="C139" s="533"/>
      <c r="D139" s="533"/>
      <c r="E139" s="533"/>
      <c r="F139" s="533"/>
      <c r="G139" s="521"/>
      <c r="H139" s="521"/>
      <c r="I139" s="521"/>
      <c r="J139" s="533"/>
      <c r="K139" s="533"/>
      <c r="L139" s="533"/>
      <c r="M139" s="533"/>
      <c r="N139" s="533"/>
      <c r="O139" s="532"/>
      <c r="P139" s="532"/>
      <c r="Q139" s="533"/>
      <c r="R139" s="533"/>
      <c r="S139" s="533"/>
      <c r="T139" s="533"/>
      <c r="U139" s="533"/>
      <c r="V139" s="533"/>
      <c r="W139" s="533"/>
      <c r="X139" s="533"/>
      <c r="Y139" s="533"/>
      <c r="Z139" s="533"/>
      <c r="AA139" s="533"/>
      <c r="AB139" s="533"/>
      <c r="AC139" s="533"/>
    </row>
    <row r="140" spans="1:29" ht="12" customHeight="1" x14ac:dyDescent="0.25">
      <c r="A140" s="533"/>
      <c r="B140" s="533"/>
      <c r="C140" s="533"/>
      <c r="D140" s="533"/>
      <c r="E140" s="533"/>
      <c r="F140" s="533"/>
      <c r="G140" s="521"/>
      <c r="H140" s="521"/>
      <c r="I140" s="521"/>
      <c r="J140" s="533"/>
      <c r="K140" s="533"/>
      <c r="L140" s="533"/>
      <c r="M140" s="533"/>
      <c r="N140" s="533"/>
      <c r="O140" s="532"/>
      <c r="P140" s="532"/>
      <c r="Q140" s="533"/>
      <c r="R140" s="533"/>
      <c r="S140" s="533"/>
      <c r="T140" s="533"/>
      <c r="U140" s="533"/>
      <c r="V140" s="533"/>
      <c r="W140" s="533"/>
      <c r="X140" s="533"/>
      <c r="Y140" s="533"/>
      <c r="Z140" s="533"/>
      <c r="AA140" s="533"/>
      <c r="AB140" s="533"/>
      <c r="AC140" s="533"/>
    </row>
    <row r="141" spans="1:29" ht="12" customHeight="1" x14ac:dyDescent="0.25">
      <c r="A141" s="533"/>
      <c r="B141" s="533"/>
      <c r="C141" s="533"/>
      <c r="D141" s="533"/>
      <c r="E141" s="533"/>
      <c r="F141" s="533"/>
      <c r="G141" s="521"/>
      <c r="H141" s="521"/>
      <c r="I141" s="521"/>
      <c r="J141" s="533"/>
      <c r="K141" s="533"/>
      <c r="L141" s="533"/>
      <c r="M141" s="533"/>
      <c r="N141" s="533"/>
      <c r="O141" s="532"/>
      <c r="P141" s="532"/>
      <c r="Q141" s="533"/>
      <c r="R141" s="533"/>
      <c r="S141" s="533"/>
      <c r="T141" s="533"/>
      <c r="U141" s="533"/>
      <c r="V141" s="533"/>
      <c r="W141" s="533"/>
      <c r="X141" s="533"/>
      <c r="Y141" s="533"/>
      <c r="Z141" s="533"/>
      <c r="AA141" s="533"/>
      <c r="AB141" s="533"/>
      <c r="AC141" s="533"/>
    </row>
    <row r="142" spans="1:29" ht="12" customHeight="1" x14ac:dyDescent="0.25">
      <c r="A142" s="533"/>
      <c r="B142" s="533"/>
      <c r="C142" s="533"/>
      <c r="D142" s="533"/>
      <c r="E142" s="533"/>
      <c r="F142" s="533"/>
      <c r="G142" s="521"/>
      <c r="H142" s="521"/>
      <c r="I142" s="521"/>
      <c r="J142" s="533"/>
      <c r="K142" s="533"/>
      <c r="L142" s="533"/>
      <c r="M142" s="533"/>
      <c r="N142" s="533"/>
      <c r="O142" s="532"/>
      <c r="P142" s="532"/>
      <c r="Q142" s="533"/>
      <c r="R142" s="533"/>
      <c r="S142" s="533"/>
      <c r="T142" s="533"/>
      <c r="U142" s="533"/>
      <c r="V142" s="533"/>
      <c r="W142" s="533"/>
      <c r="X142" s="533"/>
      <c r="Y142" s="533"/>
      <c r="Z142" s="533"/>
      <c r="AA142" s="533"/>
      <c r="AB142" s="533"/>
      <c r="AC142" s="533"/>
    </row>
    <row r="143" spans="1:29" ht="12" customHeight="1" x14ac:dyDescent="0.25">
      <c r="A143" s="533"/>
      <c r="B143" s="533"/>
      <c r="C143" s="533"/>
      <c r="D143" s="533"/>
      <c r="E143" s="533"/>
      <c r="F143" s="533"/>
      <c r="G143" s="521"/>
      <c r="H143" s="521"/>
      <c r="I143" s="521"/>
      <c r="J143" s="533"/>
      <c r="K143" s="533"/>
      <c r="L143" s="533"/>
      <c r="M143" s="533"/>
      <c r="N143" s="533"/>
      <c r="O143" s="532"/>
      <c r="P143" s="532"/>
      <c r="Q143" s="533"/>
      <c r="R143" s="533"/>
      <c r="S143" s="533"/>
      <c r="T143" s="533"/>
      <c r="U143" s="533"/>
      <c r="V143" s="533"/>
      <c r="W143" s="533"/>
      <c r="X143" s="533"/>
      <c r="Y143" s="533"/>
      <c r="Z143" s="533"/>
      <c r="AA143" s="533"/>
      <c r="AB143" s="533"/>
      <c r="AC143" s="533"/>
    </row>
    <row r="144" spans="1:29" ht="12" customHeight="1" x14ac:dyDescent="0.25">
      <c r="A144" s="533"/>
      <c r="B144" s="533"/>
      <c r="C144" s="533"/>
      <c r="D144" s="533"/>
      <c r="E144" s="533"/>
      <c r="F144" s="533"/>
      <c r="G144" s="521"/>
      <c r="H144" s="521"/>
      <c r="I144" s="521"/>
      <c r="J144" s="533"/>
      <c r="K144" s="533"/>
      <c r="L144" s="533"/>
      <c r="M144" s="533"/>
      <c r="N144" s="533"/>
      <c r="O144" s="532"/>
      <c r="P144" s="532"/>
      <c r="Q144" s="533"/>
      <c r="R144" s="533"/>
      <c r="S144" s="533"/>
      <c r="T144" s="533"/>
      <c r="U144" s="533"/>
      <c r="V144" s="533"/>
      <c r="W144" s="533"/>
      <c r="X144" s="533"/>
      <c r="Y144" s="533"/>
      <c r="Z144" s="533"/>
      <c r="AA144" s="533"/>
      <c r="AB144" s="533"/>
      <c r="AC144" s="533"/>
    </row>
    <row r="145" spans="1:29" ht="12" customHeight="1" x14ac:dyDescent="0.25">
      <c r="A145" s="533"/>
      <c r="B145" s="533"/>
      <c r="C145" s="533"/>
      <c r="D145" s="533"/>
      <c r="E145" s="533"/>
      <c r="F145" s="533"/>
      <c r="G145" s="521"/>
      <c r="H145" s="521"/>
      <c r="I145" s="521"/>
      <c r="J145" s="533"/>
      <c r="K145" s="533"/>
      <c r="L145" s="533"/>
      <c r="M145" s="533"/>
      <c r="N145" s="533"/>
      <c r="O145" s="532"/>
      <c r="P145" s="532"/>
      <c r="Q145" s="533"/>
      <c r="R145" s="533"/>
      <c r="S145" s="533"/>
      <c r="T145" s="533"/>
      <c r="U145" s="533"/>
      <c r="V145" s="533"/>
      <c r="W145" s="533"/>
      <c r="X145" s="533"/>
      <c r="Y145" s="533"/>
      <c r="Z145" s="533"/>
      <c r="AA145" s="533"/>
      <c r="AB145" s="533"/>
      <c r="AC145" s="533"/>
    </row>
    <row r="146" spans="1:29" ht="12" customHeight="1" x14ac:dyDescent="0.25">
      <c r="A146" s="533"/>
      <c r="B146" s="533"/>
      <c r="C146" s="533"/>
      <c r="D146" s="533"/>
      <c r="E146" s="533"/>
      <c r="F146" s="533"/>
      <c r="G146" s="521"/>
      <c r="H146" s="521"/>
      <c r="I146" s="521"/>
      <c r="J146" s="533"/>
      <c r="K146" s="533"/>
      <c r="L146" s="533"/>
      <c r="M146" s="533"/>
      <c r="N146" s="533"/>
      <c r="O146" s="532"/>
      <c r="P146" s="532"/>
      <c r="Q146" s="533"/>
      <c r="R146" s="533"/>
      <c r="S146" s="533"/>
      <c r="T146" s="533"/>
      <c r="U146" s="533"/>
      <c r="V146" s="533"/>
      <c r="W146" s="533"/>
      <c r="X146" s="533"/>
      <c r="Y146" s="533"/>
      <c r="Z146" s="533"/>
      <c r="AA146" s="533"/>
      <c r="AB146" s="533"/>
      <c r="AC146" s="533"/>
    </row>
    <row r="147" spans="1:29" ht="12" customHeight="1" x14ac:dyDescent="0.25">
      <c r="A147" s="533"/>
      <c r="B147" s="533"/>
      <c r="C147" s="533"/>
      <c r="D147" s="533"/>
      <c r="E147" s="533"/>
      <c r="F147" s="533"/>
      <c r="G147" s="521"/>
      <c r="H147" s="521"/>
      <c r="I147" s="521"/>
      <c r="J147" s="533"/>
      <c r="K147" s="533"/>
      <c r="L147" s="533"/>
      <c r="M147" s="533"/>
      <c r="N147" s="533"/>
      <c r="O147" s="532"/>
      <c r="P147" s="532"/>
      <c r="Q147" s="533"/>
      <c r="R147" s="533"/>
      <c r="S147" s="533"/>
      <c r="T147" s="533"/>
      <c r="U147" s="533"/>
      <c r="V147" s="533"/>
      <c r="W147" s="533"/>
      <c r="X147" s="533"/>
      <c r="Y147" s="533"/>
      <c r="Z147" s="533"/>
      <c r="AA147" s="533"/>
      <c r="AB147" s="533"/>
      <c r="AC147" s="533"/>
    </row>
    <row r="148" spans="1:29" ht="12" customHeight="1" x14ac:dyDescent="0.25">
      <c r="A148" s="533"/>
      <c r="B148" s="533"/>
      <c r="C148" s="533"/>
      <c r="D148" s="533"/>
      <c r="E148" s="533"/>
      <c r="F148" s="533"/>
      <c r="G148" s="521"/>
      <c r="H148" s="521"/>
      <c r="I148" s="521"/>
      <c r="J148" s="533"/>
      <c r="K148" s="533"/>
      <c r="L148" s="533"/>
      <c r="M148" s="533"/>
      <c r="N148" s="533"/>
      <c r="O148" s="532"/>
      <c r="P148" s="532"/>
      <c r="Q148" s="533"/>
      <c r="R148" s="533"/>
      <c r="S148" s="533"/>
      <c r="T148" s="533"/>
      <c r="U148" s="533"/>
      <c r="V148" s="533"/>
      <c r="W148" s="533"/>
      <c r="X148" s="533"/>
      <c r="Y148" s="533"/>
      <c r="Z148" s="533"/>
      <c r="AA148" s="533"/>
      <c r="AB148" s="533"/>
      <c r="AC148" s="533"/>
    </row>
    <row r="149" spans="1:29" ht="12" customHeight="1" x14ac:dyDescent="0.25">
      <c r="A149" s="533"/>
      <c r="B149" s="533"/>
      <c r="C149" s="533"/>
      <c r="D149" s="533"/>
      <c r="E149" s="533"/>
      <c r="F149" s="533"/>
      <c r="G149" s="521"/>
      <c r="H149" s="521"/>
      <c r="I149" s="521"/>
      <c r="J149" s="533"/>
      <c r="K149" s="533"/>
      <c r="L149" s="533"/>
      <c r="M149" s="533"/>
      <c r="N149" s="533"/>
      <c r="O149" s="532"/>
      <c r="P149" s="532"/>
      <c r="Q149" s="533"/>
      <c r="R149" s="533"/>
      <c r="S149" s="533"/>
      <c r="T149" s="533"/>
      <c r="U149" s="533"/>
      <c r="V149" s="533"/>
      <c r="W149" s="533"/>
      <c r="X149" s="533"/>
      <c r="Y149" s="533"/>
      <c r="Z149" s="533"/>
      <c r="AA149" s="533"/>
      <c r="AB149" s="533"/>
      <c r="AC149" s="533"/>
    </row>
    <row r="150" spans="1:29" ht="12" customHeight="1" x14ac:dyDescent="0.25">
      <c r="A150" s="533"/>
      <c r="B150" s="533"/>
      <c r="C150" s="533"/>
      <c r="D150" s="533"/>
      <c r="E150" s="533"/>
      <c r="F150" s="533"/>
      <c r="G150" s="521"/>
      <c r="H150" s="521"/>
      <c r="I150" s="521"/>
      <c r="J150" s="533"/>
      <c r="K150" s="533"/>
      <c r="L150" s="533"/>
      <c r="M150" s="533"/>
      <c r="N150" s="533"/>
      <c r="O150" s="532"/>
      <c r="P150" s="532"/>
      <c r="Q150" s="533"/>
      <c r="R150" s="533"/>
      <c r="S150" s="533"/>
      <c r="T150" s="533"/>
      <c r="U150" s="533"/>
      <c r="V150" s="533"/>
      <c r="W150" s="533"/>
      <c r="X150" s="533"/>
      <c r="Y150" s="533"/>
      <c r="Z150" s="533"/>
      <c r="AA150" s="533"/>
      <c r="AB150" s="533"/>
      <c r="AC150" s="533"/>
    </row>
    <row r="151" spans="1:29" ht="12" customHeight="1" x14ac:dyDescent="0.25">
      <c r="A151" s="533"/>
      <c r="B151" s="533"/>
      <c r="C151" s="533"/>
      <c r="D151" s="533"/>
      <c r="E151" s="533"/>
      <c r="F151" s="533"/>
      <c r="G151" s="521"/>
      <c r="H151" s="521"/>
      <c r="I151" s="521"/>
      <c r="J151" s="533"/>
      <c r="K151" s="533"/>
      <c r="L151" s="533"/>
      <c r="M151" s="533"/>
      <c r="N151" s="533"/>
      <c r="O151" s="532"/>
      <c r="P151" s="532"/>
      <c r="Q151" s="533"/>
      <c r="R151" s="533"/>
      <c r="S151" s="533"/>
      <c r="T151" s="533"/>
      <c r="U151" s="533"/>
      <c r="V151" s="533"/>
      <c r="W151" s="533"/>
      <c r="X151" s="533"/>
      <c r="Y151" s="533"/>
      <c r="Z151" s="533"/>
      <c r="AA151" s="533"/>
      <c r="AB151" s="533"/>
      <c r="AC151" s="533"/>
    </row>
    <row r="152" spans="1:29" ht="12" customHeight="1" x14ac:dyDescent="0.25">
      <c r="A152" s="533"/>
      <c r="B152" s="533"/>
      <c r="C152" s="533"/>
      <c r="D152" s="533"/>
      <c r="E152" s="533"/>
      <c r="F152" s="533"/>
      <c r="G152" s="521"/>
      <c r="H152" s="521"/>
      <c r="I152" s="521"/>
      <c r="J152" s="533"/>
      <c r="K152" s="533"/>
      <c r="L152" s="533"/>
      <c r="M152" s="533"/>
      <c r="N152" s="533"/>
      <c r="O152" s="532"/>
      <c r="P152" s="532"/>
      <c r="Q152" s="533"/>
      <c r="R152" s="533"/>
      <c r="S152" s="533"/>
      <c r="T152" s="533"/>
      <c r="U152" s="533"/>
      <c r="V152" s="533"/>
      <c r="W152" s="533"/>
      <c r="X152" s="533"/>
      <c r="Y152" s="533"/>
      <c r="Z152" s="533"/>
      <c r="AA152" s="533"/>
      <c r="AB152" s="533"/>
      <c r="AC152" s="533"/>
    </row>
    <row r="153" spans="1:29" ht="12" customHeight="1" x14ac:dyDescent="0.25">
      <c r="A153" s="533"/>
      <c r="B153" s="533"/>
      <c r="C153" s="533"/>
      <c r="D153" s="533"/>
      <c r="E153" s="533"/>
      <c r="F153" s="533"/>
      <c r="G153" s="521"/>
      <c r="H153" s="521"/>
      <c r="I153" s="521"/>
      <c r="J153" s="533"/>
      <c r="K153" s="533"/>
      <c r="L153" s="533"/>
      <c r="M153" s="533"/>
      <c r="N153" s="533"/>
      <c r="O153" s="532"/>
      <c r="P153" s="532"/>
      <c r="Q153" s="533"/>
      <c r="R153" s="533"/>
      <c r="S153" s="533"/>
      <c r="T153" s="533"/>
      <c r="U153" s="533"/>
      <c r="V153" s="533"/>
      <c r="W153" s="533"/>
      <c r="X153" s="533"/>
      <c r="Y153" s="533"/>
      <c r="Z153" s="533"/>
      <c r="AA153" s="533"/>
      <c r="AB153" s="533"/>
      <c r="AC153" s="533"/>
    </row>
    <row r="154" spans="1:29" ht="12" customHeight="1" x14ac:dyDescent="0.25">
      <c r="A154" s="533"/>
      <c r="B154" s="533"/>
      <c r="C154" s="533"/>
      <c r="D154" s="533"/>
      <c r="E154" s="533"/>
      <c r="F154" s="533"/>
      <c r="G154" s="521"/>
      <c r="H154" s="521"/>
      <c r="I154" s="521"/>
      <c r="J154" s="533"/>
      <c r="K154" s="533"/>
      <c r="L154" s="533"/>
      <c r="M154" s="533"/>
      <c r="N154" s="533"/>
      <c r="O154" s="532"/>
      <c r="P154" s="532"/>
      <c r="Q154" s="533"/>
      <c r="R154" s="533"/>
      <c r="S154" s="533"/>
      <c r="T154" s="533"/>
      <c r="U154" s="533"/>
      <c r="V154" s="533"/>
      <c r="W154" s="533"/>
      <c r="X154" s="533"/>
      <c r="Y154" s="533"/>
      <c r="Z154" s="533"/>
      <c r="AA154" s="533"/>
      <c r="AB154" s="533"/>
      <c r="AC154" s="533"/>
    </row>
    <row r="155" spans="1:29" ht="12" customHeight="1" x14ac:dyDescent="0.25">
      <c r="A155" s="533"/>
      <c r="B155" s="533"/>
      <c r="C155" s="533"/>
      <c r="D155" s="533"/>
      <c r="E155" s="533"/>
      <c r="F155" s="533"/>
      <c r="G155" s="521"/>
      <c r="H155" s="521"/>
      <c r="I155" s="521"/>
      <c r="J155" s="533"/>
      <c r="K155" s="533"/>
      <c r="L155" s="533"/>
      <c r="M155" s="533"/>
      <c r="N155" s="533"/>
      <c r="O155" s="532"/>
      <c r="P155" s="532"/>
      <c r="Q155" s="533"/>
      <c r="R155" s="533"/>
      <c r="S155" s="533"/>
      <c r="T155" s="533"/>
      <c r="U155" s="533"/>
      <c r="V155" s="533"/>
      <c r="W155" s="533"/>
      <c r="X155" s="533"/>
      <c r="Y155" s="533"/>
      <c r="Z155" s="533"/>
      <c r="AA155" s="533"/>
      <c r="AB155" s="533"/>
      <c r="AC155" s="533"/>
    </row>
    <row r="156" spans="1:29" ht="12" customHeight="1" x14ac:dyDescent="0.25">
      <c r="A156" s="533"/>
      <c r="B156" s="533"/>
      <c r="C156" s="533"/>
      <c r="D156" s="533"/>
      <c r="E156" s="533"/>
      <c r="F156" s="533"/>
      <c r="G156" s="521"/>
      <c r="H156" s="521"/>
      <c r="I156" s="521"/>
      <c r="J156" s="533"/>
      <c r="K156" s="533"/>
      <c r="L156" s="533"/>
      <c r="M156" s="533"/>
      <c r="N156" s="533"/>
      <c r="O156" s="532"/>
      <c r="P156" s="532"/>
      <c r="Q156" s="533"/>
      <c r="R156" s="533"/>
      <c r="S156" s="533"/>
      <c r="T156" s="533"/>
      <c r="U156" s="533"/>
      <c r="V156" s="533"/>
      <c r="W156" s="533"/>
      <c r="X156" s="533"/>
      <c r="Y156" s="533"/>
      <c r="Z156" s="533"/>
      <c r="AA156" s="533"/>
      <c r="AB156" s="533"/>
      <c r="AC156" s="533"/>
    </row>
    <row r="157" spans="1:29" ht="12" customHeight="1" x14ac:dyDescent="0.25">
      <c r="A157" s="533"/>
      <c r="B157" s="533"/>
      <c r="C157" s="533"/>
      <c r="D157" s="533"/>
      <c r="E157" s="533"/>
      <c r="F157" s="533"/>
      <c r="G157" s="521"/>
      <c r="H157" s="521"/>
      <c r="I157" s="521"/>
      <c r="J157" s="533"/>
      <c r="K157" s="533"/>
      <c r="L157" s="533"/>
      <c r="M157" s="533"/>
      <c r="N157" s="533"/>
      <c r="O157" s="532"/>
      <c r="P157" s="532"/>
      <c r="Q157" s="533"/>
      <c r="R157" s="533"/>
      <c r="S157" s="533"/>
      <c r="T157" s="533"/>
      <c r="U157" s="533"/>
      <c r="V157" s="533"/>
      <c r="W157" s="533"/>
      <c r="X157" s="533"/>
      <c r="Y157" s="533"/>
      <c r="Z157" s="533"/>
      <c r="AA157" s="533"/>
      <c r="AB157" s="533"/>
      <c r="AC157" s="533"/>
    </row>
    <row r="158" spans="1:29" ht="12" customHeight="1" x14ac:dyDescent="0.25">
      <c r="A158" s="533"/>
      <c r="B158" s="533"/>
      <c r="C158" s="533"/>
      <c r="D158" s="533"/>
      <c r="E158" s="533"/>
      <c r="F158" s="533"/>
      <c r="G158" s="521"/>
      <c r="H158" s="521"/>
      <c r="I158" s="521"/>
      <c r="J158" s="533"/>
      <c r="K158" s="533"/>
      <c r="L158" s="533"/>
      <c r="M158" s="533"/>
      <c r="N158" s="533"/>
      <c r="O158" s="532"/>
      <c r="P158" s="532"/>
      <c r="Q158" s="533"/>
      <c r="R158" s="533"/>
      <c r="S158" s="533"/>
      <c r="T158" s="533"/>
      <c r="U158" s="533"/>
      <c r="V158" s="533"/>
      <c r="W158" s="533"/>
      <c r="X158" s="533"/>
      <c r="Y158" s="533"/>
      <c r="Z158" s="533"/>
      <c r="AA158" s="533"/>
      <c r="AB158" s="533"/>
      <c r="AC158" s="533"/>
    </row>
    <row r="159" spans="1:29" ht="12" customHeight="1" x14ac:dyDescent="0.25">
      <c r="A159" s="533"/>
      <c r="B159" s="533"/>
      <c r="C159" s="533"/>
      <c r="D159" s="533"/>
      <c r="E159" s="533"/>
      <c r="F159" s="533"/>
      <c r="G159" s="521"/>
      <c r="H159" s="521"/>
      <c r="I159" s="521"/>
      <c r="J159" s="533"/>
      <c r="K159" s="533"/>
      <c r="L159" s="533"/>
      <c r="M159" s="533"/>
      <c r="N159" s="533"/>
      <c r="O159" s="532"/>
      <c r="P159" s="532"/>
      <c r="Q159" s="533"/>
      <c r="R159" s="533"/>
      <c r="S159" s="533"/>
      <c r="T159" s="533"/>
      <c r="U159" s="533"/>
      <c r="V159" s="533"/>
      <c r="W159" s="533"/>
      <c r="X159" s="533"/>
      <c r="Y159" s="533"/>
      <c r="Z159" s="533"/>
      <c r="AA159" s="533"/>
      <c r="AB159" s="533"/>
      <c r="AC159" s="533"/>
    </row>
    <row r="160" spans="1:29" ht="12" customHeight="1" x14ac:dyDescent="0.25">
      <c r="A160" s="533"/>
      <c r="B160" s="533"/>
      <c r="C160" s="533"/>
      <c r="D160" s="533"/>
      <c r="E160" s="533"/>
      <c r="F160" s="533"/>
      <c r="G160" s="521"/>
      <c r="H160" s="521"/>
      <c r="I160" s="521"/>
      <c r="J160" s="533"/>
      <c r="K160" s="533"/>
      <c r="L160" s="533"/>
      <c r="M160" s="533"/>
      <c r="N160" s="533"/>
      <c r="O160" s="532"/>
      <c r="P160" s="532"/>
      <c r="Q160" s="533"/>
      <c r="R160" s="533"/>
      <c r="S160" s="533"/>
      <c r="T160" s="533"/>
      <c r="U160" s="533"/>
      <c r="V160" s="533"/>
      <c r="W160" s="533"/>
      <c r="X160" s="533"/>
      <c r="Y160" s="533"/>
      <c r="Z160" s="533"/>
      <c r="AA160" s="533"/>
      <c r="AB160" s="533"/>
      <c r="AC160" s="533"/>
    </row>
    <row r="161" spans="1:29" ht="12" customHeight="1" x14ac:dyDescent="0.25">
      <c r="A161" s="533"/>
      <c r="B161" s="533"/>
      <c r="C161" s="533"/>
      <c r="D161" s="533"/>
      <c r="E161" s="533"/>
      <c r="F161" s="533"/>
      <c r="G161" s="521"/>
      <c r="H161" s="521"/>
      <c r="I161" s="521"/>
      <c r="J161" s="533"/>
      <c r="K161" s="533"/>
      <c r="L161" s="533"/>
      <c r="M161" s="533"/>
      <c r="N161" s="533"/>
      <c r="O161" s="532"/>
      <c r="P161" s="532"/>
      <c r="Q161" s="533"/>
      <c r="R161" s="533"/>
      <c r="S161" s="533"/>
      <c r="T161" s="533"/>
      <c r="U161" s="533"/>
      <c r="V161" s="533"/>
      <c r="W161" s="533"/>
      <c r="X161" s="533"/>
      <c r="Y161" s="533"/>
      <c r="Z161" s="533"/>
      <c r="AA161" s="533"/>
      <c r="AB161" s="533"/>
      <c r="AC161" s="533"/>
    </row>
    <row r="162" spans="1:29" ht="12" customHeight="1" x14ac:dyDescent="0.25">
      <c r="A162" s="533"/>
      <c r="B162" s="533"/>
      <c r="C162" s="533"/>
      <c r="D162" s="533"/>
      <c r="E162" s="533"/>
      <c r="F162" s="533"/>
      <c r="G162" s="521"/>
      <c r="H162" s="521"/>
      <c r="I162" s="521"/>
      <c r="J162" s="533"/>
      <c r="K162" s="533"/>
      <c r="L162" s="533"/>
      <c r="M162" s="533"/>
      <c r="N162" s="533"/>
      <c r="O162" s="532"/>
      <c r="P162" s="532"/>
      <c r="Q162" s="533"/>
      <c r="R162" s="533"/>
      <c r="S162" s="533"/>
      <c r="T162" s="533"/>
      <c r="U162" s="533"/>
      <c r="V162" s="533"/>
      <c r="W162" s="533"/>
      <c r="X162" s="533"/>
      <c r="Y162" s="533"/>
      <c r="Z162" s="533"/>
      <c r="AA162" s="533"/>
      <c r="AB162" s="533"/>
      <c r="AC162" s="533"/>
    </row>
    <row r="163" spans="1:29" ht="12" customHeight="1" x14ac:dyDescent="0.25">
      <c r="A163" s="533"/>
      <c r="B163" s="533"/>
      <c r="C163" s="533"/>
      <c r="D163" s="533"/>
      <c r="E163" s="533"/>
      <c r="F163" s="533"/>
      <c r="G163" s="521"/>
      <c r="H163" s="521"/>
      <c r="I163" s="521"/>
      <c r="J163" s="533"/>
      <c r="K163" s="533"/>
      <c r="L163" s="533"/>
      <c r="M163" s="533"/>
      <c r="N163" s="533"/>
      <c r="O163" s="532"/>
      <c r="P163" s="532"/>
      <c r="Q163" s="533"/>
      <c r="R163" s="533"/>
      <c r="S163" s="533"/>
      <c r="T163" s="533"/>
      <c r="U163" s="533"/>
      <c r="V163" s="533"/>
      <c r="W163" s="533"/>
      <c r="X163" s="533"/>
      <c r="Y163" s="533"/>
      <c r="Z163" s="533"/>
      <c r="AA163" s="533"/>
      <c r="AB163" s="533"/>
      <c r="AC163" s="533"/>
    </row>
    <row r="164" spans="1:29" ht="12" customHeight="1" x14ac:dyDescent="0.25">
      <c r="A164" s="533"/>
      <c r="B164" s="533"/>
      <c r="C164" s="533"/>
      <c r="D164" s="533"/>
      <c r="E164" s="533"/>
      <c r="F164" s="533"/>
      <c r="G164" s="521"/>
      <c r="H164" s="521"/>
      <c r="I164" s="521"/>
      <c r="J164" s="533"/>
      <c r="K164" s="533"/>
      <c r="L164" s="533"/>
      <c r="M164" s="533"/>
      <c r="N164" s="533"/>
      <c r="O164" s="532"/>
      <c r="P164" s="532"/>
      <c r="Q164" s="533"/>
      <c r="R164" s="533"/>
      <c r="S164" s="533"/>
      <c r="T164" s="533"/>
      <c r="U164" s="533"/>
      <c r="V164" s="533"/>
      <c r="W164" s="533"/>
      <c r="X164" s="533"/>
      <c r="Y164" s="533"/>
      <c r="Z164" s="533"/>
      <c r="AA164" s="533"/>
      <c r="AB164" s="533"/>
      <c r="AC164" s="533"/>
    </row>
    <row r="165" spans="1:29" ht="12" customHeight="1" x14ac:dyDescent="0.25">
      <c r="A165" s="533"/>
      <c r="B165" s="533"/>
      <c r="C165" s="533"/>
      <c r="D165" s="533"/>
      <c r="E165" s="533"/>
      <c r="F165" s="533"/>
      <c r="G165" s="521"/>
      <c r="H165" s="521"/>
      <c r="I165" s="521"/>
      <c r="J165" s="533"/>
      <c r="K165" s="533"/>
      <c r="L165" s="533"/>
      <c r="M165" s="533"/>
      <c r="N165" s="533"/>
      <c r="O165" s="532"/>
      <c r="P165" s="532"/>
      <c r="Q165" s="533"/>
      <c r="R165" s="533"/>
      <c r="S165" s="533"/>
      <c r="T165" s="533"/>
      <c r="U165" s="533"/>
      <c r="V165" s="533"/>
      <c r="W165" s="533"/>
      <c r="X165" s="533"/>
      <c r="Y165" s="533"/>
      <c r="Z165" s="533"/>
      <c r="AA165" s="533"/>
      <c r="AB165" s="533"/>
      <c r="AC165" s="533"/>
    </row>
    <row r="166" spans="1:29" ht="12" customHeight="1" x14ac:dyDescent="0.25">
      <c r="A166" s="533"/>
      <c r="B166" s="533"/>
      <c r="C166" s="533"/>
      <c r="D166" s="533"/>
      <c r="E166" s="533"/>
      <c r="F166" s="533"/>
      <c r="G166" s="521"/>
      <c r="H166" s="521"/>
      <c r="I166" s="521"/>
      <c r="J166" s="533"/>
      <c r="K166" s="533"/>
      <c r="L166" s="533"/>
      <c r="M166" s="533"/>
      <c r="N166" s="533"/>
      <c r="O166" s="532"/>
      <c r="P166" s="532"/>
      <c r="Q166" s="533"/>
      <c r="R166" s="533"/>
      <c r="S166" s="533"/>
      <c r="T166" s="533"/>
      <c r="U166" s="533"/>
      <c r="V166" s="533"/>
      <c r="W166" s="533"/>
      <c r="X166" s="533"/>
      <c r="Y166" s="533"/>
      <c r="Z166" s="533"/>
      <c r="AA166" s="533"/>
      <c r="AB166" s="533"/>
      <c r="AC166" s="533"/>
    </row>
    <row r="167" spans="1:29" ht="12" customHeight="1" x14ac:dyDescent="0.25">
      <c r="A167" s="533"/>
      <c r="B167" s="533"/>
      <c r="C167" s="533"/>
      <c r="D167" s="533"/>
      <c r="E167" s="533"/>
      <c r="F167" s="533"/>
      <c r="G167" s="521"/>
      <c r="H167" s="521"/>
      <c r="I167" s="521"/>
      <c r="J167" s="533"/>
      <c r="K167" s="533"/>
      <c r="L167" s="533"/>
      <c r="M167" s="533"/>
      <c r="N167" s="533"/>
      <c r="O167" s="532"/>
      <c r="P167" s="532"/>
      <c r="Q167" s="533"/>
      <c r="R167" s="533"/>
      <c r="S167" s="533"/>
      <c r="T167" s="533"/>
      <c r="U167" s="533"/>
      <c r="V167" s="533"/>
      <c r="W167" s="533"/>
      <c r="X167" s="533"/>
      <c r="Y167" s="533"/>
      <c r="Z167" s="533"/>
      <c r="AA167" s="533"/>
      <c r="AB167" s="533"/>
      <c r="AC167" s="533"/>
    </row>
    <row r="168" spans="1:29" ht="12" customHeight="1" x14ac:dyDescent="0.25">
      <c r="A168" s="533"/>
      <c r="B168" s="533"/>
      <c r="C168" s="533"/>
      <c r="D168" s="533"/>
      <c r="E168" s="533"/>
      <c r="F168" s="533"/>
      <c r="G168" s="521"/>
      <c r="H168" s="521"/>
      <c r="I168" s="521"/>
      <c r="J168" s="533"/>
      <c r="K168" s="533"/>
      <c r="L168" s="533"/>
      <c r="M168" s="533"/>
      <c r="N168" s="533"/>
      <c r="O168" s="532"/>
      <c r="P168" s="532"/>
      <c r="Q168" s="533"/>
      <c r="R168" s="533"/>
      <c r="S168" s="533"/>
      <c r="T168" s="533"/>
      <c r="U168" s="533"/>
      <c r="V168" s="533"/>
      <c r="W168" s="533"/>
      <c r="X168" s="533"/>
      <c r="Y168" s="533"/>
      <c r="Z168" s="533"/>
      <c r="AA168" s="533"/>
      <c r="AB168" s="533"/>
      <c r="AC168" s="533"/>
    </row>
    <row r="169" spans="1:29" ht="12" customHeight="1" x14ac:dyDescent="0.25">
      <c r="A169" s="533"/>
      <c r="B169" s="533"/>
      <c r="C169" s="533"/>
      <c r="D169" s="533"/>
      <c r="E169" s="533"/>
      <c r="F169" s="533"/>
      <c r="G169" s="521"/>
      <c r="H169" s="521"/>
      <c r="I169" s="521"/>
      <c r="J169" s="533"/>
      <c r="K169" s="533"/>
      <c r="L169" s="533"/>
      <c r="M169" s="533"/>
      <c r="N169" s="533"/>
      <c r="O169" s="532"/>
      <c r="P169" s="532"/>
      <c r="Q169" s="533"/>
      <c r="R169" s="533"/>
      <c r="S169" s="533"/>
      <c r="T169" s="533"/>
      <c r="U169" s="533"/>
      <c r="V169" s="533"/>
      <c r="W169" s="533"/>
      <c r="X169" s="533"/>
      <c r="Y169" s="533"/>
      <c r="Z169" s="533"/>
      <c r="AA169" s="533"/>
      <c r="AB169" s="533"/>
      <c r="AC169" s="533"/>
    </row>
    <row r="170" spans="1:29" ht="12" customHeight="1" x14ac:dyDescent="0.25">
      <c r="A170" s="533"/>
      <c r="B170" s="533"/>
      <c r="C170" s="533"/>
      <c r="D170" s="533"/>
      <c r="E170" s="533"/>
      <c r="F170" s="533"/>
      <c r="G170" s="521"/>
      <c r="H170" s="521"/>
      <c r="I170" s="521"/>
      <c r="J170" s="533"/>
      <c r="K170" s="533"/>
      <c r="L170" s="533"/>
      <c r="M170" s="533"/>
      <c r="N170" s="533"/>
      <c r="O170" s="532"/>
      <c r="P170" s="532"/>
      <c r="Q170" s="533"/>
      <c r="R170" s="533"/>
      <c r="S170" s="533"/>
      <c r="T170" s="533"/>
      <c r="U170" s="533"/>
      <c r="V170" s="533"/>
      <c r="W170" s="533"/>
      <c r="X170" s="533"/>
      <c r="Y170" s="533"/>
      <c r="Z170" s="533"/>
      <c r="AA170" s="533"/>
      <c r="AB170" s="533"/>
      <c r="AC170" s="533"/>
    </row>
    <row r="171" spans="1:29" ht="12" customHeight="1" x14ac:dyDescent="0.25">
      <c r="A171" s="533"/>
      <c r="B171" s="533"/>
      <c r="C171" s="533"/>
      <c r="D171" s="533"/>
      <c r="E171" s="533"/>
      <c r="F171" s="533"/>
      <c r="G171" s="521"/>
      <c r="H171" s="521"/>
      <c r="I171" s="521"/>
      <c r="J171" s="533"/>
      <c r="K171" s="533"/>
      <c r="L171" s="533"/>
      <c r="M171" s="533"/>
      <c r="N171" s="533"/>
      <c r="O171" s="532"/>
      <c r="P171" s="532"/>
      <c r="Q171" s="533"/>
      <c r="R171" s="533"/>
      <c r="S171" s="533"/>
      <c r="T171" s="533"/>
      <c r="U171" s="533"/>
      <c r="V171" s="533"/>
      <c r="W171" s="533"/>
      <c r="X171" s="533"/>
      <c r="Y171" s="533"/>
      <c r="Z171" s="533"/>
      <c r="AA171" s="533"/>
      <c r="AB171" s="533"/>
      <c r="AC171" s="533"/>
    </row>
    <row r="172" spans="1:29" ht="12" customHeight="1" x14ac:dyDescent="0.25">
      <c r="A172" s="533"/>
      <c r="B172" s="533"/>
      <c r="C172" s="533"/>
      <c r="D172" s="533"/>
      <c r="E172" s="533"/>
      <c r="F172" s="533"/>
      <c r="G172" s="521"/>
      <c r="H172" s="521"/>
      <c r="I172" s="521"/>
      <c r="J172" s="533"/>
      <c r="K172" s="533"/>
      <c r="L172" s="533"/>
      <c r="M172" s="533"/>
      <c r="N172" s="533"/>
      <c r="O172" s="532"/>
      <c r="P172" s="532"/>
      <c r="Q172" s="533"/>
      <c r="R172" s="533"/>
      <c r="S172" s="533"/>
      <c r="T172" s="533"/>
      <c r="U172" s="533"/>
      <c r="V172" s="533"/>
      <c r="W172" s="533"/>
      <c r="X172" s="533"/>
      <c r="Y172" s="533"/>
      <c r="Z172" s="533"/>
      <c r="AA172" s="533"/>
      <c r="AB172" s="533"/>
      <c r="AC172" s="533"/>
    </row>
    <row r="173" spans="1:29" ht="12" customHeight="1" x14ac:dyDescent="0.25">
      <c r="A173" s="533"/>
      <c r="B173" s="533"/>
      <c r="C173" s="533"/>
      <c r="D173" s="533"/>
      <c r="E173" s="533"/>
      <c r="F173" s="533"/>
      <c r="G173" s="521"/>
      <c r="H173" s="521"/>
      <c r="I173" s="521"/>
      <c r="J173" s="533"/>
      <c r="K173" s="533"/>
      <c r="L173" s="533"/>
      <c r="M173" s="533"/>
      <c r="N173" s="533"/>
      <c r="O173" s="532"/>
      <c r="P173" s="532"/>
      <c r="Q173" s="533"/>
      <c r="R173" s="533"/>
      <c r="S173" s="533"/>
      <c r="T173" s="533"/>
      <c r="U173" s="533"/>
      <c r="V173" s="533"/>
      <c r="W173" s="533"/>
      <c r="X173" s="533"/>
      <c r="Y173" s="533"/>
      <c r="Z173" s="533"/>
      <c r="AA173" s="533"/>
      <c r="AB173" s="533"/>
      <c r="AC173" s="533"/>
    </row>
    <row r="174" spans="1:29" ht="12" customHeight="1" x14ac:dyDescent="0.25">
      <c r="A174" s="533"/>
      <c r="B174" s="533"/>
      <c r="C174" s="533"/>
      <c r="D174" s="533"/>
      <c r="E174" s="533"/>
      <c r="F174" s="533"/>
      <c r="G174" s="521"/>
      <c r="H174" s="521"/>
      <c r="I174" s="521"/>
      <c r="J174" s="533"/>
      <c r="K174" s="533"/>
      <c r="L174" s="533"/>
      <c r="M174" s="533"/>
      <c r="N174" s="533"/>
      <c r="O174" s="532"/>
      <c r="P174" s="532"/>
      <c r="Q174" s="533"/>
      <c r="R174" s="533"/>
      <c r="S174" s="533"/>
      <c r="T174" s="533"/>
      <c r="U174" s="533"/>
      <c r="V174" s="533"/>
      <c r="W174" s="533"/>
      <c r="X174" s="533"/>
      <c r="Y174" s="533"/>
      <c r="Z174" s="533"/>
      <c r="AA174" s="533"/>
      <c r="AB174" s="533"/>
      <c r="AC174" s="533"/>
    </row>
    <row r="175" spans="1:29" ht="12" customHeight="1" x14ac:dyDescent="0.25">
      <c r="A175" s="533"/>
      <c r="B175" s="533"/>
      <c r="C175" s="533"/>
      <c r="D175" s="533"/>
      <c r="E175" s="533"/>
      <c r="F175" s="533"/>
      <c r="G175" s="521"/>
      <c r="H175" s="521"/>
      <c r="I175" s="521"/>
      <c r="J175" s="533"/>
      <c r="K175" s="533"/>
      <c r="L175" s="533"/>
      <c r="M175" s="533"/>
      <c r="N175" s="533"/>
      <c r="O175" s="532"/>
      <c r="P175" s="532"/>
      <c r="Q175" s="533"/>
      <c r="R175" s="533"/>
      <c r="S175" s="533"/>
      <c r="T175" s="533"/>
      <c r="U175" s="533"/>
      <c r="V175" s="533"/>
      <c r="W175" s="533"/>
      <c r="X175" s="533"/>
      <c r="Y175" s="533"/>
      <c r="Z175" s="533"/>
      <c r="AA175" s="533"/>
      <c r="AB175" s="533"/>
      <c r="AC175" s="533"/>
    </row>
    <row r="176" spans="1:29" ht="12" customHeight="1" x14ac:dyDescent="0.25">
      <c r="A176" s="533"/>
      <c r="B176" s="533"/>
      <c r="C176" s="533"/>
      <c r="D176" s="533"/>
      <c r="E176" s="533"/>
      <c r="F176" s="533"/>
      <c r="G176" s="521"/>
      <c r="H176" s="521"/>
      <c r="I176" s="521"/>
      <c r="J176" s="533"/>
      <c r="K176" s="533"/>
      <c r="L176" s="533"/>
      <c r="M176" s="533"/>
      <c r="N176" s="533"/>
      <c r="O176" s="532"/>
      <c r="P176" s="532"/>
      <c r="Q176" s="533"/>
      <c r="R176" s="533"/>
      <c r="S176" s="533"/>
      <c r="T176" s="533"/>
      <c r="U176" s="533"/>
      <c r="V176" s="533"/>
      <c r="W176" s="533"/>
      <c r="X176" s="533"/>
      <c r="Y176" s="533"/>
      <c r="Z176" s="533"/>
      <c r="AA176" s="533"/>
      <c r="AB176" s="533"/>
      <c r="AC176" s="533"/>
    </row>
    <row r="177" spans="1:29" ht="12" customHeight="1" x14ac:dyDescent="0.25">
      <c r="A177" s="533"/>
      <c r="B177" s="533"/>
      <c r="C177" s="533"/>
      <c r="D177" s="533"/>
      <c r="E177" s="533"/>
      <c r="F177" s="533"/>
      <c r="G177" s="521"/>
      <c r="H177" s="521"/>
      <c r="I177" s="521"/>
      <c r="J177" s="533"/>
      <c r="K177" s="533"/>
      <c r="L177" s="533"/>
      <c r="M177" s="533"/>
      <c r="N177" s="533"/>
      <c r="O177" s="532"/>
      <c r="P177" s="532"/>
      <c r="Q177" s="533"/>
      <c r="R177" s="533"/>
      <c r="S177" s="533"/>
      <c r="T177" s="533"/>
      <c r="U177" s="533"/>
      <c r="V177" s="533"/>
      <c r="W177" s="533"/>
      <c r="X177" s="533"/>
      <c r="Y177" s="533"/>
      <c r="Z177" s="533"/>
      <c r="AA177" s="533"/>
      <c r="AB177" s="533"/>
      <c r="AC177" s="533"/>
    </row>
    <row r="178" spans="1:29" ht="12" customHeight="1" x14ac:dyDescent="0.25">
      <c r="A178" s="533"/>
      <c r="B178" s="533"/>
      <c r="C178" s="533"/>
      <c r="D178" s="533"/>
      <c r="E178" s="533"/>
      <c r="F178" s="533"/>
      <c r="G178" s="521"/>
      <c r="H178" s="521"/>
      <c r="I178" s="521"/>
      <c r="J178" s="533"/>
      <c r="K178" s="533"/>
      <c r="L178" s="533"/>
      <c r="M178" s="533"/>
      <c r="N178" s="533"/>
      <c r="O178" s="532"/>
      <c r="P178" s="532"/>
      <c r="Q178" s="533"/>
      <c r="R178" s="533"/>
      <c r="S178" s="533"/>
      <c r="T178" s="533"/>
      <c r="U178" s="533"/>
      <c r="V178" s="533"/>
      <c r="W178" s="533"/>
      <c r="X178" s="533"/>
      <c r="Y178" s="533"/>
      <c r="Z178" s="533"/>
      <c r="AA178" s="533"/>
      <c r="AB178" s="533"/>
      <c r="AC178" s="533"/>
    </row>
    <row r="179" spans="1:29" ht="12" customHeight="1" x14ac:dyDescent="0.25">
      <c r="A179" s="533"/>
      <c r="B179" s="533"/>
      <c r="C179" s="533"/>
      <c r="D179" s="533"/>
      <c r="E179" s="533"/>
      <c r="F179" s="533"/>
      <c r="G179" s="521"/>
      <c r="H179" s="521"/>
      <c r="I179" s="521"/>
      <c r="J179" s="533"/>
      <c r="K179" s="533"/>
      <c r="L179" s="533"/>
      <c r="M179" s="533"/>
      <c r="N179" s="533"/>
      <c r="O179" s="532"/>
      <c r="P179" s="532"/>
      <c r="Q179" s="533"/>
      <c r="R179" s="533"/>
      <c r="S179" s="533"/>
      <c r="T179" s="533"/>
      <c r="U179" s="533"/>
      <c r="V179" s="533"/>
      <c r="W179" s="533"/>
      <c r="X179" s="533"/>
      <c r="Y179" s="533"/>
      <c r="Z179" s="533"/>
      <c r="AA179" s="533"/>
      <c r="AB179" s="533"/>
      <c r="AC179" s="533"/>
    </row>
    <row r="180" spans="1:29" ht="12" customHeight="1" x14ac:dyDescent="0.25">
      <c r="A180" s="533"/>
      <c r="B180" s="533"/>
      <c r="C180" s="533"/>
      <c r="D180" s="533"/>
      <c r="E180" s="533"/>
      <c r="F180" s="533"/>
      <c r="G180" s="521"/>
      <c r="H180" s="521"/>
      <c r="I180" s="521"/>
      <c r="J180" s="533"/>
      <c r="K180" s="533"/>
      <c r="L180" s="533"/>
      <c r="M180" s="533"/>
      <c r="N180" s="533"/>
      <c r="O180" s="532"/>
      <c r="P180" s="532"/>
      <c r="Q180" s="533"/>
      <c r="R180" s="533"/>
      <c r="S180" s="533"/>
      <c r="T180" s="533"/>
      <c r="U180" s="533"/>
      <c r="V180" s="533"/>
      <c r="W180" s="533"/>
      <c r="X180" s="533"/>
      <c r="Y180" s="533"/>
      <c r="Z180" s="533"/>
      <c r="AA180" s="533"/>
      <c r="AB180" s="533"/>
      <c r="AC180" s="533"/>
    </row>
    <row r="181" spans="1:29" ht="12" customHeight="1" x14ac:dyDescent="0.25">
      <c r="A181" s="533"/>
      <c r="B181" s="533"/>
      <c r="C181" s="533"/>
      <c r="D181" s="533"/>
      <c r="E181" s="533"/>
      <c r="F181" s="533"/>
      <c r="G181" s="521"/>
      <c r="H181" s="521"/>
      <c r="I181" s="521"/>
      <c r="J181" s="533"/>
      <c r="K181" s="533"/>
      <c r="L181" s="533"/>
      <c r="M181" s="533"/>
      <c r="N181" s="533"/>
      <c r="O181" s="532"/>
      <c r="P181" s="532"/>
      <c r="Q181" s="533"/>
      <c r="R181" s="533"/>
      <c r="S181" s="533"/>
      <c r="T181" s="533"/>
      <c r="U181" s="533"/>
      <c r="V181" s="533"/>
      <c r="W181" s="533"/>
      <c r="X181" s="533"/>
      <c r="Y181" s="533"/>
      <c r="Z181" s="533"/>
      <c r="AA181" s="533"/>
      <c r="AB181" s="533"/>
      <c r="AC181" s="533"/>
    </row>
    <row r="182" spans="1:29" ht="12" customHeight="1" x14ac:dyDescent="0.25">
      <c r="A182" s="533"/>
      <c r="B182" s="533"/>
      <c r="C182" s="533"/>
      <c r="D182" s="533"/>
      <c r="E182" s="533"/>
      <c r="F182" s="533"/>
      <c r="G182" s="521"/>
      <c r="H182" s="521"/>
      <c r="I182" s="521"/>
      <c r="J182" s="533"/>
      <c r="K182" s="533"/>
      <c r="L182" s="533"/>
      <c r="M182" s="533"/>
      <c r="N182" s="533"/>
      <c r="O182" s="532"/>
      <c r="P182" s="532"/>
      <c r="Q182" s="533"/>
      <c r="R182" s="533"/>
      <c r="S182" s="533"/>
      <c r="T182" s="533"/>
      <c r="U182" s="533"/>
      <c r="V182" s="533"/>
      <c r="W182" s="533"/>
      <c r="X182" s="533"/>
      <c r="Y182" s="533"/>
      <c r="Z182" s="533"/>
      <c r="AA182" s="533"/>
      <c r="AB182" s="533"/>
      <c r="AC182" s="533"/>
    </row>
    <row r="183" spans="1:29" ht="12" customHeight="1" x14ac:dyDescent="0.25">
      <c r="A183" s="533"/>
      <c r="B183" s="533"/>
      <c r="C183" s="533"/>
      <c r="D183" s="533"/>
      <c r="E183" s="533"/>
      <c r="F183" s="533"/>
      <c r="G183" s="521"/>
      <c r="H183" s="521"/>
      <c r="I183" s="521"/>
      <c r="J183" s="533"/>
      <c r="K183" s="533"/>
      <c r="L183" s="533"/>
      <c r="M183" s="533"/>
      <c r="N183" s="533"/>
      <c r="O183" s="532"/>
      <c r="P183" s="532"/>
      <c r="Q183" s="533"/>
      <c r="R183" s="533"/>
      <c r="S183" s="533"/>
      <c r="T183" s="533"/>
      <c r="U183" s="533"/>
      <c r="V183" s="533"/>
      <c r="W183" s="533"/>
      <c r="X183" s="533"/>
      <c r="Y183" s="533"/>
      <c r="Z183" s="533"/>
      <c r="AA183" s="533"/>
      <c r="AB183" s="533"/>
      <c r="AC183" s="533"/>
    </row>
    <row r="184" spans="1:29" ht="12" customHeight="1" x14ac:dyDescent="0.25">
      <c r="A184" s="533"/>
      <c r="B184" s="533"/>
      <c r="C184" s="533"/>
      <c r="D184" s="533"/>
      <c r="E184" s="533"/>
      <c r="F184" s="533"/>
      <c r="G184" s="521"/>
      <c r="H184" s="521"/>
      <c r="I184" s="521"/>
      <c r="J184" s="533"/>
      <c r="K184" s="533"/>
      <c r="L184" s="533"/>
      <c r="M184" s="533"/>
      <c r="N184" s="533"/>
      <c r="O184" s="532"/>
      <c r="P184" s="532"/>
      <c r="Q184" s="533"/>
      <c r="R184" s="533"/>
      <c r="S184" s="533"/>
      <c r="T184" s="533"/>
      <c r="U184" s="533"/>
      <c r="V184" s="533"/>
      <c r="W184" s="533"/>
      <c r="X184" s="533"/>
      <c r="Y184" s="533"/>
      <c r="Z184" s="533"/>
      <c r="AA184" s="533"/>
      <c r="AB184" s="533"/>
      <c r="AC184" s="533"/>
    </row>
    <row r="185" spans="1:29" ht="12" customHeight="1" x14ac:dyDescent="0.25">
      <c r="A185" s="533"/>
      <c r="B185" s="533"/>
      <c r="C185" s="533"/>
      <c r="D185" s="533"/>
      <c r="E185" s="533"/>
      <c r="F185" s="533"/>
      <c r="G185" s="521"/>
      <c r="H185" s="521"/>
      <c r="I185" s="521"/>
      <c r="J185" s="533"/>
      <c r="K185" s="533"/>
      <c r="L185" s="533"/>
      <c r="M185" s="533"/>
      <c r="N185" s="533"/>
      <c r="O185" s="532"/>
      <c r="P185" s="532"/>
      <c r="Q185" s="533"/>
      <c r="R185" s="533"/>
      <c r="S185" s="533"/>
      <c r="T185" s="533"/>
      <c r="U185" s="533"/>
      <c r="V185" s="533"/>
      <c r="W185" s="533"/>
      <c r="X185" s="533"/>
      <c r="Y185" s="533"/>
      <c r="Z185" s="533"/>
      <c r="AA185" s="533"/>
      <c r="AB185" s="533"/>
      <c r="AC185" s="533"/>
    </row>
    <row r="186" spans="1:29" ht="12" customHeight="1" x14ac:dyDescent="0.25">
      <c r="A186" s="533"/>
      <c r="B186" s="533"/>
      <c r="C186" s="533"/>
      <c r="D186" s="533"/>
      <c r="E186" s="533"/>
      <c r="F186" s="533"/>
      <c r="G186" s="521"/>
      <c r="H186" s="521"/>
      <c r="I186" s="521"/>
      <c r="J186" s="533"/>
      <c r="K186" s="533"/>
      <c r="L186" s="533"/>
      <c r="M186" s="533"/>
      <c r="N186" s="533"/>
      <c r="O186" s="532"/>
      <c r="P186" s="532"/>
      <c r="Q186" s="533"/>
      <c r="R186" s="533"/>
      <c r="S186" s="533"/>
      <c r="T186" s="533"/>
      <c r="U186" s="533"/>
      <c r="V186" s="533"/>
      <c r="W186" s="533"/>
      <c r="X186" s="533"/>
      <c r="Y186" s="533"/>
      <c r="Z186" s="533"/>
      <c r="AA186" s="533"/>
      <c r="AB186" s="533"/>
      <c r="AC186" s="533"/>
    </row>
    <row r="187" spans="1:29" ht="12" customHeight="1" x14ac:dyDescent="0.25">
      <c r="A187" s="533"/>
      <c r="B187" s="533"/>
      <c r="C187" s="533"/>
      <c r="D187" s="533"/>
      <c r="E187" s="533"/>
      <c r="F187" s="533"/>
      <c r="G187" s="521"/>
      <c r="H187" s="521"/>
      <c r="I187" s="521"/>
      <c r="J187" s="533"/>
      <c r="K187" s="533"/>
      <c r="L187" s="533"/>
      <c r="M187" s="533"/>
      <c r="N187" s="533"/>
      <c r="O187" s="532"/>
      <c r="P187" s="532"/>
      <c r="Q187" s="533"/>
      <c r="R187" s="533"/>
      <c r="S187" s="533"/>
      <c r="T187" s="533"/>
      <c r="U187" s="533"/>
      <c r="V187" s="533"/>
      <c r="W187" s="533"/>
      <c r="X187" s="533"/>
      <c r="Y187" s="533"/>
      <c r="Z187" s="533"/>
      <c r="AA187" s="533"/>
      <c r="AB187" s="533"/>
      <c r="AC187" s="533"/>
    </row>
    <row r="188" spans="1:29" ht="12" customHeight="1" x14ac:dyDescent="0.25">
      <c r="A188" s="533"/>
      <c r="B188" s="533"/>
      <c r="C188" s="533"/>
      <c r="D188" s="533"/>
      <c r="E188" s="533"/>
      <c r="F188" s="533"/>
      <c r="G188" s="521"/>
      <c r="H188" s="521"/>
      <c r="I188" s="521"/>
      <c r="J188" s="533"/>
      <c r="K188" s="533"/>
      <c r="L188" s="533"/>
      <c r="M188" s="533"/>
      <c r="N188" s="533"/>
      <c r="O188" s="532"/>
      <c r="P188" s="532"/>
      <c r="Q188" s="533"/>
      <c r="R188" s="533"/>
      <c r="S188" s="533"/>
      <c r="T188" s="533"/>
      <c r="U188" s="533"/>
      <c r="V188" s="533"/>
      <c r="W188" s="533"/>
      <c r="X188" s="533"/>
      <c r="Y188" s="533"/>
      <c r="Z188" s="533"/>
      <c r="AA188" s="533"/>
      <c r="AB188" s="533"/>
      <c r="AC188" s="533"/>
    </row>
    <row r="189" spans="1:29" ht="12" customHeight="1" x14ac:dyDescent="0.25">
      <c r="A189" s="533"/>
      <c r="B189" s="533"/>
      <c r="C189" s="533"/>
      <c r="D189" s="533"/>
      <c r="E189" s="533"/>
      <c r="F189" s="533"/>
      <c r="G189" s="521"/>
      <c r="H189" s="521"/>
      <c r="I189" s="521"/>
      <c r="J189" s="533"/>
      <c r="K189" s="533"/>
      <c r="L189" s="533"/>
      <c r="M189" s="533"/>
      <c r="N189" s="533"/>
      <c r="O189" s="532"/>
      <c r="P189" s="532"/>
      <c r="Q189" s="533"/>
      <c r="R189" s="533"/>
      <c r="S189" s="533"/>
      <c r="T189" s="533"/>
      <c r="U189" s="533"/>
      <c r="V189" s="533"/>
      <c r="W189" s="533"/>
      <c r="X189" s="533"/>
      <c r="Y189" s="533"/>
      <c r="Z189" s="533"/>
      <c r="AA189" s="533"/>
      <c r="AB189" s="533"/>
      <c r="AC189" s="533"/>
    </row>
    <row r="190" spans="1:29" ht="12" customHeight="1" x14ac:dyDescent="0.25">
      <c r="A190" s="533"/>
      <c r="B190" s="533"/>
      <c r="C190" s="533"/>
      <c r="D190" s="533"/>
      <c r="E190" s="533"/>
      <c r="F190" s="533"/>
      <c r="G190" s="521"/>
      <c r="H190" s="521"/>
      <c r="I190" s="521"/>
      <c r="J190" s="533"/>
      <c r="K190" s="533"/>
      <c r="L190" s="533"/>
      <c r="M190" s="533"/>
      <c r="N190" s="533"/>
      <c r="O190" s="532"/>
      <c r="P190" s="532"/>
      <c r="Q190" s="533"/>
      <c r="R190" s="533"/>
      <c r="S190" s="533"/>
      <c r="T190" s="533"/>
      <c r="U190" s="533"/>
      <c r="V190" s="533"/>
      <c r="W190" s="533"/>
      <c r="X190" s="533"/>
      <c r="Y190" s="533"/>
      <c r="Z190" s="533"/>
      <c r="AA190" s="533"/>
      <c r="AB190" s="533"/>
      <c r="AC190" s="533"/>
    </row>
    <row r="191" spans="1:29" ht="12" customHeight="1" x14ac:dyDescent="0.25">
      <c r="A191" s="533"/>
      <c r="B191" s="533"/>
      <c r="C191" s="533"/>
      <c r="D191" s="533"/>
      <c r="E191" s="533"/>
      <c r="F191" s="533"/>
      <c r="G191" s="521"/>
      <c r="H191" s="521"/>
      <c r="I191" s="521"/>
      <c r="J191" s="533"/>
      <c r="K191" s="533"/>
      <c r="L191" s="533"/>
      <c r="M191" s="533"/>
      <c r="N191" s="533"/>
      <c r="O191" s="532"/>
      <c r="P191" s="532"/>
      <c r="Q191" s="533"/>
      <c r="R191" s="533"/>
      <c r="S191" s="533"/>
      <c r="T191" s="533"/>
      <c r="U191" s="533"/>
      <c r="V191" s="533"/>
      <c r="W191" s="533"/>
      <c r="X191" s="533"/>
      <c r="Y191" s="533"/>
      <c r="Z191" s="533"/>
      <c r="AA191" s="533"/>
      <c r="AB191" s="533"/>
      <c r="AC191" s="533"/>
    </row>
    <row r="192" spans="1:29" ht="12" customHeight="1" x14ac:dyDescent="0.25">
      <c r="A192" s="533"/>
      <c r="B192" s="533"/>
      <c r="C192" s="533"/>
      <c r="D192" s="533"/>
      <c r="E192" s="533"/>
      <c r="F192" s="533"/>
      <c r="G192" s="521"/>
      <c r="H192" s="521"/>
      <c r="I192" s="521"/>
      <c r="J192" s="533"/>
      <c r="K192" s="533"/>
      <c r="L192" s="533"/>
      <c r="M192" s="533"/>
      <c r="N192" s="533"/>
      <c r="O192" s="532"/>
      <c r="P192" s="532"/>
      <c r="Q192" s="533"/>
      <c r="R192" s="533"/>
      <c r="S192" s="533"/>
      <c r="T192" s="533"/>
      <c r="U192" s="533"/>
      <c r="V192" s="533"/>
      <c r="W192" s="533"/>
      <c r="X192" s="533"/>
      <c r="Y192" s="533"/>
      <c r="Z192" s="533"/>
      <c r="AA192" s="533"/>
      <c r="AB192" s="533"/>
      <c r="AC192" s="533"/>
    </row>
    <row r="193" spans="1:29" ht="12" customHeight="1" x14ac:dyDescent="0.25">
      <c r="A193" s="533"/>
      <c r="B193" s="533"/>
      <c r="C193" s="533"/>
      <c r="D193" s="533"/>
      <c r="E193" s="533"/>
      <c r="F193" s="533"/>
      <c r="G193" s="521"/>
      <c r="H193" s="521"/>
      <c r="I193" s="521"/>
      <c r="J193" s="533"/>
      <c r="K193" s="533"/>
      <c r="L193" s="533"/>
      <c r="M193" s="533"/>
      <c r="N193" s="533"/>
      <c r="O193" s="532"/>
      <c r="P193" s="532"/>
      <c r="Q193" s="533"/>
      <c r="R193" s="533"/>
      <c r="S193" s="533"/>
      <c r="T193" s="533"/>
      <c r="U193" s="533"/>
      <c r="V193" s="533"/>
      <c r="W193" s="533"/>
      <c r="X193" s="533"/>
      <c r="Y193" s="533"/>
      <c r="Z193" s="533"/>
      <c r="AA193" s="533"/>
      <c r="AB193" s="533"/>
      <c r="AC193" s="533"/>
    </row>
    <row r="194" spans="1:29" ht="12" customHeight="1" x14ac:dyDescent="0.25">
      <c r="A194" s="533"/>
      <c r="B194" s="533"/>
      <c r="C194" s="533"/>
      <c r="D194" s="533"/>
      <c r="E194" s="533"/>
      <c r="F194" s="533"/>
      <c r="G194" s="521"/>
      <c r="H194" s="521"/>
      <c r="I194" s="521"/>
      <c r="J194" s="533"/>
      <c r="K194" s="533"/>
      <c r="L194" s="533"/>
      <c r="M194" s="533"/>
      <c r="N194" s="533"/>
      <c r="O194" s="532"/>
      <c r="P194" s="532"/>
      <c r="Q194" s="533"/>
      <c r="R194" s="533"/>
      <c r="S194" s="533"/>
      <c r="T194" s="533"/>
      <c r="U194" s="533"/>
      <c r="V194" s="533"/>
      <c r="W194" s="533"/>
      <c r="X194" s="533"/>
      <c r="Y194" s="533"/>
      <c r="Z194" s="533"/>
      <c r="AA194" s="533"/>
      <c r="AB194" s="533"/>
      <c r="AC194" s="533"/>
    </row>
    <row r="195" spans="1:29" ht="12" customHeight="1" x14ac:dyDescent="0.25">
      <c r="A195" s="533"/>
      <c r="B195" s="533"/>
      <c r="C195" s="533"/>
      <c r="D195" s="533"/>
      <c r="E195" s="533"/>
      <c r="F195" s="533"/>
      <c r="G195" s="521"/>
      <c r="H195" s="521"/>
      <c r="I195" s="521"/>
      <c r="J195" s="533"/>
      <c r="K195" s="533"/>
      <c r="L195" s="533"/>
      <c r="M195" s="533"/>
      <c r="N195" s="533"/>
      <c r="O195" s="532"/>
      <c r="P195" s="532"/>
      <c r="Q195" s="533"/>
      <c r="R195" s="533"/>
      <c r="S195" s="533"/>
      <c r="T195" s="533"/>
      <c r="U195" s="533"/>
      <c r="V195" s="533"/>
      <c r="W195" s="533"/>
      <c r="X195" s="533"/>
      <c r="Y195" s="533"/>
      <c r="Z195" s="533"/>
      <c r="AA195" s="533"/>
      <c r="AB195" s="533"/>
      <c r="AC195" s="533"/>
    </row>
    <row r="196" spans="1:29" ht="12" customHeight="1" x14ac:dyDescent="0.25">
      <c r="A196" s="533"/>
      <c r="B196" s="533"/>
      <c r="C196" s="533"/>
      <c r="D196" s="533"/>
      <c r="E196" s="533"/>
      <c r="F196" s="533"/>
      <c r="G196" s="521"/>
      <c r="H196" s="521"/>
      <c r="I196" s="521"/>
      <c r="J196" s="533"/>
      <c r="K196" s="533"/>
      <c r="L196" s="533"/>
      <c r="M196" s="533"/>
      <c r="N196" s="533"/>
      <c r="O196" s="532"/>
      <c r="P196" s="532"/>
      <c r="Q196" s="533"/>
      <c r="R196" s="533"/>
      <c r="S196" s="533"/>
      <c r="T196" s="533"/>
      <c r="U196" s="533"/>
      <c r="V196" s="533"/>
      <c r="W196" s="533"/>
      <c r="X196" s="533"/>
      <c r="Y196" s="533"/>
      <c r="Z196" s="533"/>
      <c r="AA196" s="533"/>
      <c r="AB196" s="533"/>
      <c r="AC196" s="533"/>
    </row>
    <row r="197" spans="1:29" ht="12" customHeight="1" x14ac:dyDescent="0.25">
      <c r="A197" s="533"/>
      <c r="B197" s="533"/>
      <c r="C197" s="533"/>
      <c r="D197" s="533"/>
      <c r="E197" s="533"/>
      <c r="F197" s="533"/>
      <c r="G197" s="521"/>
      <c r="H197" s="521"/>
      <c r="I197" s="521"/>
      <c r="J197" s="533"/>
      <c r="K197" s="533"/>
      <c r="L197" s="533"/>
      <c r="M197" s="533"/>
      <c r="N197" s="533"/>
      <c r="O197" s="532"/>
      <c r="P197" s="532"/>
      <c r="Q197" s="533"/>
      <c r="R197" s="533"/>
      <c r="S197" s="533"/>
      <c r="T197" s="533"/>
      <c r="U197" s="533"/>
      <c r="V197" s="533"/>
      <c r="W197" s="533"/>
      <c r="X197" s="533"/>
      <c r="Y197" s="533"/>
      <c r="Z197" s="533"/>
      <c r="AA197" s="533"/>
      <c r="AB197" s="533"/>
      <c r="AC197" s="533"/>
    </row>
    <row r="198" spans="1:29" ht="12" customHeight="1" x14ac:dyDescent="0.25">
      <c r="A198" s="533"/>
      <c r="B198" s="533"/>
      <c r="C198" s="533"/>
      <c r="D198" s="533"/>
      <c r="E198" s="533"/>
      <c r="F198" s="533"/>
      <c r="G198" s="521"/>
      <c r="H198" s="521"/>
      <c r="I198" s="521"/>
      <c r="J198" s="533"/>
      <c r="K198" s="533"/>
      <c r="L198" s="533"/>
      <c r="M198" s="533"/>
      <c r="N198" s="533"/>
      <c r="O198" s="532"/>
      <c r="P198" s="532"/>
      <c r="Q198" s="533"/>
      <c r="R198" s="533"/>
      <c r="S198" s="533"/>
      <c r="T198" s="533"/>
      <c r="U198" s="533"/>
      <c r="V198" s="533"/>
      <c r="W198" s="533"/>
      <c r="X198" s="533"/>
      <c r="Y198" s="533"/>
      <c r="Z198" s="533"/>
      <c r="AA198" s="533"/>
      <c r="AB198" s="533"/>
      <c r="AC198" s="533"/>
    </row>
    <row r="199" spans="1:29" ht="12" customHeight="1" x14ac:dyDescent="0.25">
      <c r="A199" s="533"/>
      <c r="B199" s="533"/>
      <c r="C199" s="533"/>
      <c r="D199" s="533"/>
      <c r="E199" s="533"/>
      <c r="F199" s="533"/>
      <c r="G199" s="521"/>
      <c r="H199" s="521"/>
      <c r="I199" s="521"/>
      <c r="J199" s="533"/>
      <c r="K199" s="533"/>
      <c r="L199" s="533"/>
      <c r="M199" s="533"/>
      <c r="N199" s="533"/>
      <c r="O199" s="532"/>
      <c r="P199" s="532"/>
      <c r="Q199" s="533"/>
      <c r="R199" s="533"/>
      <c r="S199" s="533"/>
      <c r="T199" s="533"/>
      <c r="U199" s="533"/>
      <c r="V199" s="533"/>
      <c r="W199" s="533"/>
      <c r="X199" s="533"/>
      <c r="Y199" s="533"/>
      <c r="Z199" s="533"/>
      <c r="AA199" s="533"/>
      <c r="AB199" s="533"/>
      <c r="AC199" s="533"/>
    </row>
    <row r="200" spans="1:29" ht="12" customHeight="1" x14ac:dyDescent="0.25">
      <c r="A200" s="533"/>
      <c r="B200" s="533"/>
      <c r="C200" s="533"/>
      <c r="D200" s="533"/>
      <c r="E200" s="533"/>
      <c r="F200" s="533"/>
      <c r="G200" s="521"/>
      <c r="H200" s="521"/>
      <c r="I200" s="521"/>
      <c r="J200" s="533"/>
      <c r="K200" s="533"/>
      <c r="L200" s="533"/>
      <c r="M200" s="533"/>
      <c r="N200" s="533"/>
      <c r="O200" s="532"/>
      <c r="P200" s="532"/>
      <c r="Q200" s="533"/>
      <c r="R200" s="533"/>
      <c r="S200" s="533"/>
      <c r="T200" s="533"/>
      <c r="U200" s="533"/>
      <c r="V200" s="533"/>
      <c r="W200" s="533"/>
      <c r="X200" s="533"/>
      <c r="Y200" s="533"/>
      <c r="Z200" s="533"/>
      <c r="AA200" s="533"/>
      <c r="AB200" s="533"/>
      <c r="AC200" s="533"/>
    </row>
    <row r="201" spans="1:29" ht="12" customHeight="1" x14ac:dyDescent="0.25">
      <c r="A201" s="533"/>
      <c r="B201" s="533"/>
      <c r="C201" s="533"/>
      <c r="D201" s="533"/>
      <c r="E201" s="533"/>
      <c r="F201" s="533"/>
      <c r="G201" s="521"/>
      <c r="H201" s="521"/>
      <c r="I201" s="521"/>
      <c r="J201" s="533"/>
      <c r="K201" s="533"/>
      <c r="L201" s="533"/>
      <c r="M201" s="533"/>
      <c r="N201" s="533"/>
      <c r="O201" s="532"/>
      <c r="P201" s="532"/>
      <c r="Q201" s="533"/>
      <c r="R201" s="533"/>
      <c r="S201" s="533"/>
      <c r="T201" s="533"/>
      <c r="U201" s="533"/>
      <c r="V201" s="533"/>
      <c r="W201" s="533"/>
      <c r="X201" s="533"/>
      <c r="Y201" s="533"/>
      <c r="Z201" s="533"/>
      <c r="AA201" s="533"/>
      <c r="AB201" s="533"/>
      <c r="AC201" s="533"/>
    </row>
    <row r="202" spans="1:29" ht="12" customHeight="1" x14ac:dyDescent="0.25">
      <c r="A202" s="533"/>
      <c r="B202" s="533"/>
      <c r="C202" s="533"/>
      <c r="D202" s="533"/>
      <c r="E202" s="533"/>
      <c r="F202" s="533"/>
      <c r="G202" s="521"/>
      <c r="H202" s="521"/>
      <c r="I202" s="521"/>
      <c r="J202" s="533"/>
      <c r="K202" s="533"/>
      <c r="L202" s="533"/>
      <c r="M202" s="533"/>
      <c r="N202" s="533"/>
      <c r="O202" s="532"/>
      <c r="P202" s="532"/>
      <c r="Q202" s="533"/>
      <c r="R202" s="533"/>
      <c r="S202" s="533"/>
      <c r="T202" s="533"/>
      <c r="U202" s="533"/>
      <c r="V202" s="533"/>
      <c r="W202" s="533"/>
      <c r="X202" s="533"/>
      <c r="Y202" s="533"/>
      <c r="Z202" s="533"/>
      <c r="AA202" s="533"/>
      <c r="AB202" s="533"/>
      <c r="AC202" s="533"/>
    </row>
    <row r="203" spans="1:29" ht="12" customHeight="1" x14ac:dyDescent="0.25">
      <c r="A203" s="533"/>
      <c r="B203" s="533"/>
      <c r="C203" s="533"/>
      <c r="D203" s="533"/>
      <c r="E203" s="533"/>
      <c r="F203" s="533"/>
      <c r="G203" s="521"/>
      <c r="H203" s="521"/>
      <c r="I203" s="521"/>
      <c r="J203" s="533"/>
      <c r="K203" s="533"/>
      <c r="L203" s="533"/>
      <c r="M203" s="533"/>
      <c r="N203" s="533"/>
      <c r="O203" s="532"/>
      <c r="P203" s="532"/>
      <c r="Q203" s="533"/>
      <c r="R203" s="533"/>
      <c r="S203" s="533"/>
      <c r="T203" s="533"/>
      <c r="U203" s="533"/>
      <c r="V203" s="533"/>
      <c r="W203" s="533"/>
      <c r="X203" s="533"/>
      <c r="Y203" s="533"/>
      <c r="Z203" s="533"/>
      <c r="AA203" s="533"/>
      <c r="AB203" s="533"/>
      <c r="AC203" s="533"/>
    </row>
    <row r="204" spans="1:29" ht="12" customHeight="1" x14ac:dyDescent="0.25">
      <c r="A204" s="533"/>
      <c r="B204" s="533"/>
      <c r="C204" s="533"/>
      <c r="D204" s="533"/>
      <c r="E204" s="533"/>
      <c r="F204" s="533"/>
      <c r="G204" s="521"/>
      <c r="H204" s="521"/>
      <c r="I204" s="521"/>
      <c r="J204" s="533"/>
      <c r="K204" s="533"/>
      <c r="L204" s="533"/>
      <c r="M204" s="533"/>
      <c r="N204" s="533"/>
      <c r="O204" s="532"/>
      <c r="P204" s="532"/>
      <c r="Q204" s="533"/>
      <c r="R204" s="533"/>
      <c r="S204" s="533"/>
      <c r="T204" s="533"/>
      <c r="U204" s="533"/>
      <c r="V204" s="533"/>
      <c r="W204" s="533"/>
      <c r="X204" s="533"/>
      <c r="Y204" s="533"/>
      <c r="Z204" s="533"/>
      <c r="AA204" s="533"/>
      <c r="AB204" s="533"/>
      <c r="AC204" s="533"/>
    </row>
    <row r="205" spans="1:29" ht="12" customHeight="1" x14ac:dyDescent="0.25">
      <c r="A205" s="533"/>
      <c r="B205" s="533"/>
      <c r="C205" s="533"/>
      <c r="D205" s="533"/>
      <c r="E205" s="533"/>
      <c r="F205" s="533"/>
      <c r="G205" s="521"/>
      <c r="H205" s="521"/>
      <c r="I205" s="521"/>
      <c r="J205" s="533"/>
      <c r="K205" s="533"/>
      <c r="L205" s="533"/>
      <c r="M205" s="533"/>
      <c r="N205" s="533"/>
      <c r="O205" s="532"/>
      <c r="P205" s="532"/>
      <c r="Q205" s="533"/>
      <c r="R205" s="533"/>
      <c r="S205" s="533"/>
      <c r="T205" s="533"/>
      <c r="U205" s="533"/>
      <c r="V205" s="533"/>
      <c r="W205" s="533"/>
      <c r="X205" s="533"/>
      <c r="Y205" s="533"/>
      <c r="Z205" s="533"/>
      <c r="AA205" s="533"/>
      <c r="AB205" s="533"/>
      <c r="AC205" s="533"/>
    </row>
    <row r="206" spans="1:29" ht="12" customHeight="1" x14ac:dyDescent="0.25">
      <c r="A206" s="533"/>
      <c r="B206" s="533"/>
      <c r="C206" s="533"/>
      <c r="D206" s="533"/>
      <c r="E206" s="533"/>
      <c r="F206" s="533"/>
      <c r="G206" s="521"/>
      <c r="H206" s="521"/>
      <c r="I206" s="521"/>
      <c r="J206" s="533"/>
      <c r="K206" s="533"/>
      <c r="L206" s="533"/>
      <c r="M206" s="533"/>
      <c r="N206" s="533"/>
      <c r="O206" s="532"/>
      <c r="P206" s="532"/>
      <c r="Q206" s="533"/>
      <c r="R206" s="533"/>
      <c r="S206" s="533"/>
      <c r="T206" s="533"/>
      <c r="U206" s="533"/>
      <c r="V206" s="533"/>
      <c r="W206" s="533"/>
      <c r="X206" s="533"/>
      <c r="Y206" s="533"/>
      <c r="Z206" s="533"/>
      <c r="AA206" s="533"/>
      <c r="AB206" s="533"/>
      <c r="AC206" s="533"/>
    </row>
    <row r="207" spans="1:29" ht="12" customHeight="1" x14ac:dyDescent="0.25">
      <c r="A207" s="533"/>
      <c r="B207" s="533"/>
      <c r="C207" s="533"/>
      <c r="D207" s="533"/>
      <c r="E207" s="533"/>
      <c r="F207" s="533"/>
      <c r="G207" s="521"/>
      <c r="H207" s="521"/>
      <c r="I207" s="521"/>
      <c r="J207" s="533"/>
      <c r="K207" s="533"/>
      <c r="L207" s="533"/>
      <c r="M207" s="533"/>
      <c r="N207" s="533"/>
      <c r="O207" s="532"/>
      <c r="P207" s="532"/>
      <c r="Q207" s="533"/>
      <c r="R207" s="533"/>
      <c r="S207" s="533"/>
      <c r="T207" s="533"/>
      <c r="U207" s="533"/>
      <c r="V207" s="533"/>
      <c r="W207" s="533"/>
      <c r="X207" s="533"/>
      <c r="Y207" s="533"/>
      <c r="Z207" s="533"/>
      <c r="AA207" s="533"/>
      <c r="AB207" s="533"/>
      <c r="AC207" s="533"/>
    </row>
    <row r="208" spans="1:29" ht="12" customHeight="1" x14ac:dyDescent="0.25">
      <c r="A208" s="533"/>
      <c r="B208" s="533"/>
      <c r="C208" s="533"/>
      <c r="D208" s="533"/>
      <c r="E208" s="533"/>
      <c r="F208" s="533"/>
      <c r="G208" s="521"/>
      <c r="H208" s="521"/>
      <c r="I208" s="521"/>
      <c r="J208" s="533"/>
      <c r="K208" s="533"/>
      <c r="L208" s="533"/>
      <c r="M208" s="533"/>
      <c r="N208" s="533"/>
      <c r="O208" s="532"/>
      <c r="P208" s="532"/>
      <c r="Q208" s="533"/>
      <c r="R208" s="533"/>
      <c r="S208" s="533"/>
      <c r="T208" s="533"/>
      <c r="U208" s="533"/>
      <c r="V208" s="533"/>
      <c r="W208" s="533"/>
      <c r="X208" s="533"/>
      <c r="Y208" s="533"/>
      <c r="Z208" s="533"/>
      <c r="AA208" s="533"/>
      <c r="AB208" s="533"/>
      <c r="AC208" s="533"/>
    </row>
    <row r="209" spans="1:29" ht="12" customHeight="1" x14ac:dyDescent="0.25">
      <c r="A209" s="533"/>
      <c r="B209" s="533"/>
      <c r="C209" s="533"/>
      <c r="D209" s="533"/>
      <c r="E209" s="533"/>
      <c r="F209" s="533"/>
      <c r="G209" s="521"/>
      <c r="H209" s="521"/>
      <c r="I209" s="521"/>
      <c r="J209" s="533"/>
      <c r="K209" s="533"/>
      <c r="L209" s="533"/>
      <c r="M209" s="533"/>
      <c r="N209" s="533"/>
      <c r="O209" s="532"/>
      <c r="P209" s="532"/>
      <c r="Q209" s="533"/>
      <c r="R209" s="533"/>
      <c r="S209" s="533"/>
      <c r="T209" s="533"/>
      <c r="U209" s="533"/>
      <c r="V209" s="533"/>
      <c r="W209" s="533"/>
      <c r="X209" s="533"/>
      <c r="Y209" s="533"/>
      <c r="Z209" s="533"/>
      <c r="AA209" s="533"/>
      <c r="AB209" s="533"/>
      <c r="AC209" s="533"/>
    </row>
    <row r="210" spans="1:29" ht="12" customHeight="1" x14ac:dyDescent="0.25">
      <c r="A210" s="533"/>
      <c r="B210" s="533"/>
      <c r="C210" s="533"/>
      <c r="D210" s="533"/>
      <c r="E210" s="533"/>
      <c r="F210" s="533"/>
      <c r="G210" s="521"/>
      <c r="H210" s="521"/>
      <c r="I210" s="521"/>
      <c r="J210" s="533"/>
      <c r="K210" s="533"/>
      <c r="L210" s="533"/>
      <c r="M210" s="533"/>
      <c r="N210" s="533"/>
      <c r="O210" s="532"/>
      <c r="P210" s="532"/>
      <c r="Q210" s="533"/>
      <c r="R210" s="533"/>
      <c r="S210" s="533"/>
      <c r="T210" s="533"/>
      <c r="U210" s="533"/>
      <c r="V210" s="533"/>
      <c r="W210" s="533"/>
      <c r="X210" s="533"/>
      <c r="Y210" s="533"/>
      <c r="Z210" s="533"/>
      <c r="AA210" s="533"/>
      <c r="AB210" s="533"/>
      <c r="AC210" s="533"/>
    </row>
    <row r="211" spans="1:29" ht="12" customHeight="1" x14ac:dyDescent="0.25">
      <c r="A211" s="533"/>
      <c r="B211" s="533"/>
      <c r="C211" s="533"/>
      <c r="D211" s="533"/>
      <c r="E211" s="533"/>
      <c r="F211" s="533"/>
      <c r="G211" s="521"/>
      <c r="H211" s="521"/>
      <c r="I211" s="521"/>
      <c r="J211" s="533"/>
      <c r="K211" s="533"/>
      <c r="L211" s="533"/>
      <c r="M211" s="533"/>
      <c r="N211" s="533"/>
      <c r="O211" s="532"/>
      <c r="P211" s="532"/>
      <c r="Q211" s="533"/>
      <c r="R211" s="533"/>
      <c r="S211" s="533"/>
      <c r="T211" s="533"/>
      <c r="U211" s="533"/>
      <c r="V211" s="533"/>
      <c r="W211" s="533"/>
      <c r="X211" s="533"/>
      <c r="Y211" s="533"/>
      <c r="Z211" s="533"/>
      <c r="AA211" s="533"/>
      <c r="AB211" s="533"/>
      <c r="AC211" s="533"/>
    </row>
    <row r="212" spans="1:29" ht="12" customHeight="1" x14ac:dyDescent="0.25">
      <c r="A212" s="533"/>
      <c r="B212" s="533"/>
      <c r="C212" s="533"/>
      <c r="D212" s="533"/>
      <c r="E212" s="533"/>
      <c r="F212" s="533"/>
      <c r="G212" s="521"/>
      <c r="H212" s="521"/>
      <c r="I212" s="521"/>
      <c r="J212" s="533"/>
      <c r="K212" s="533"/>
      <c r="L212" s="533"/>
      <c r="M212" s="533"/>
      <c r="N212" s="533"/>
      <c r="O212" s="532"/>
      <c r="P212" s="532"/>
      <c r="Q212" s="533"/>
      <c r="R212" s="533"/>
      <c r="S212" s="533"/>
      <c r="T212" s="533"/>
      <c r="U212" s="533"/>
      <c r="V212" s="533"/>
      <c r="W212" s="533"/>
      <c r="X212" s="533"/>
      <c r="Y212" s="533"/>
      <c r="Z212" s="533"/>
      <c r="AA212" s="533"/>
      <c r="AB212" s="533"/>
      <c r="AC212" s="533"/>
    </row>
    <row r="213" spans="1:29" ht="12" customHeight="1" x14ac:dyDescent="0.25">
      <c r="A213" s="533"/>
      <c r="B213" s="533"/>
      <c r="C213" s="533"/>
      <c r="D213" s="533"/>
      <c r="E213" s="533"/>
      <c r="F213" s="533"/>
      <c r="G213" s="521"/>
      <c r="H213" s="521"/>
      <c r="I213" s="521"/>
      <c r="J213" s="533"/>
      <c r="K213" s="533"/>
      <c r="L213" s="533"/>
      <c r="M213" s="533"/>
      <c r="N213" s="533"/>
      <c r="O213" s="532"/>
      <c r="P213" s="532"/>
      <c r="Q213" s="533"/>
      <c r="R213" s="533"/>
      <c r="S213" s="533"/>
      <c r="T213" s="533"/>
      <c r="U213" s="533"/>
      <c r="V213" s="533"/>
      <c r="W213" s="533"/>
      <c r="X213" s="533"/>
      <c r="Y213" s="533"/>
      <c r="Z213" s="533"/>
      <c r="AA213" s="533"/>
      <c r="AB213" s="533"/>
      <c r="AC213" s="533"/>
    </row>
    <row r="214" spans="1:29" ht="12" customHeight="1" x14ac:dyDescent="0.25">
      <c r="A214" s="533"/>
      <c r="B214" s="533"/>
      <c r="C214" s="533"/>
      <c r="D214" s="533"/>
      <c r="E214" s="533"/>
      <c r="F214" s="533"/>
      <c r="G214" s="521"/>
      <c r="H214" s="521"/>
      <c r="I214" s="521"/>
      <c r="J214" s="533"/>
      <c r="K214" s="533"/>
      <c r="L214" s="533"/>
      <c r="M214" s="533"/>
      <c r="N214" s="533"/>
      <c r="O214" s="532"/>
      <c r="P214" s="532"/>
      <c r="Q214" s="533"/>
      <c r="R214" s="533"/>
      <c r="S214" s="533"/>
      <c r="T214" s="533"/>
      <c r="U214" s="533"/>
      <c r="V214" s="533"/>
      <c r="W214" s="533"/>
      <c r="X214" s="533"/>
      <c r="Y214" s="533"/>
      <c r="Z214" s="533"/>
      <c r="AA214" s="533"/>
      <c r="AB214" s="533"/>
      <c r="AC214" s="533"/>
    </row>
    <row r="215" spans="1:29" ht="12" customHeight="1" x14ac:dyDescent="0.25">
      <c r="A215" s="533"/>
      <c r="B215" s="533"/>
      <c r="C215" s="533"/>
      <c r="D215" s="533"/>
      <c r="E215" s="533"/>
      <c r="F215" s="533"/>
      <c r="G215" s="521"/>
      <c r="H215" s="521"/>
      <c r="I215" s="521"/>
      <c r="J215" s="533"/>
      <c r="K215" s="533"/>
      <c r="L215" s="533"/>
      <c r="M215" s="533"/>
      <c r="N215" s="533"/>
      <c r="O215" s="532"/>
      <c r="P215" s="532"/>
      <c r="Q215" s="533"/>
      <c r="R215" s="533"/>
      <c r="S215" s="533"/>
      <c r="T215" s="533"/>
      <c r="U215" s="533"/>
      <c r="V215" s="533"/>
      <c r="W215" s="533"/>
      <c r="X215" s="533"/>
      <c r="Y215" s="533"/>
      <c r="Z215" s="533"/>
      <c r="AA215" s="533"/>
      <c r="AB215" s="533"/>
      <c r="AC215" s="533"/>
    </row>
    <row r="216" spans="1:29" ht="12" customHeight="1" x14ac:dyDescent="0.25">
      <c r="A216" s="533"/>
      <c r="B216" s="533"/>
      <c r="C216" s="533"/>
      <c r="D216" s="533"/>
      <c r="E216" s="533"/>
      <c r="F216" s="533"/>
      <c r="G216" s="521"/>
      <c r="H216" s="521"/>
      <c r="I216" s="521"/>
      <c r="J216" s="533"/>
      <c r="K216" s="533"/>
      <c r="L216" s="533"/>
      <c r="M216" s="533"/>
      <c r="N216" s="533"/>
      <c r="O216" s="532"/>
      <c r="P216" s="532"/>
      <c r="Q216" s="533"/>
      <c r="R216" s="533"/>
      <c r="S216" s="533"/>
      <c r="T216" s="533"/>
      <c r="U216" s="533"/>
      <c r="V216" s="533"/>
      <c r="W216" s="533"/>
      <c r="X216" s="533"/>
      <c r="Y216" s="533"/>
      <c r="Z216" s="533"/>
      <c r="AA216" s="533"/>
      <c r="AB216" s="533"/>
      <c r="AC216" s="533"/>
    </row>
    <row r="217" spans="1:29" ht="12" customHeight="1" x14ac:dyDescent="0.25">
      <c r="A217" s="533"/>
      <c r="B217" s="533"/>
      <c r="C217" s="533"/>
      <c r="D217" s="533"/>
      <c r="E217" s="533"/>
      <c r="F217" s="533"/>
      <c r="G217" s="521"/>
      <c r="H217" s="521"/>
      <c r="I217" s="521"/>
      <c r="J217" s="533"/>
      <c r="K217" s="533"/>
      <c r="L217" s="533"/>
      <c r="M217" s="533"/>
      <c r="N217" s="533"/>
      <c r="O217" s="532"/>
      <c r="P217" s="532"/>
      <c r="Q217" s="533"/>
      <c r="R217" s="533"/>
      <c r="S217" s="533"/>
      <c r="T217" s="533"/>
      <c r="U217" s="533"/>
      <c r="V217" s="533"/>
      <c r="W217" s="533"/>
      <c r="X217" s="533"/>
      <c r="Y217" s="533"/>
      <c r="Z217" s="533"/>
      <c r="AA217" s="533"/>
      <c r="AB217" s="533"/>
      <c r="AC217" s="533"/>
    </row>
    <row r="218" spans="1:29" ht="12" customHeight="1" x14ac:dyDescent="0.25">
      <c r="A218" s="533"/>
      <c r="B218" s="533"/>
      <c r="C218" s="533"/>
      <c r="D218" s="533"/>
      <c r="E218" s="533"/>
      <c r="F218" s="533"/>
      <c r="G218" s="521"/>
      <c r="H218" s="521"/>
      <c r="I218" s="521"/>
      <c r="J218" s="533"/>
      <c r="K218" s="533"/>
      <c r="L218" s="533"/>
      <c r="M218" s="533"/>
      <c r="N218" s="533"/>
      <c r="O218" s="532"/>
      <c r="P218" s="532"/>
      <c r="Q218" s="533"/>
      <c r="R218" s="533"/>
      <c r="S218" s="533"/>
      <c r="T218" s="533"/>
      <c r="U218" s="533"/>
      <c r="V218" s="533"/>
      <c r="W218" s="533"/>
      <c r="X218" s="533"/>
      <c r="Y218" s="533"/>
      <c r="Z218" s="533"/>
      <c r="AA218" s="533"/>
      <c r="AB218" s="533"/>
      <c r="AC218" s="533"/>
    </row>
    <row r="219" spans="1:29" ht="12" customHeight="1" x14ac:dyDescent="0.25">
      <c r="A219" s="533"/>
      <c r="B219" s="533"/>
      <c r="C219" s="533"/>
      <c r="D219" s="533"/>
      <c r="E219" s="533"/>
      <c r="F219" s="533"/>
      <c r="G219" s="521"/>
      <c r="H219" s="521"/>
      <c r="I219" s="521"/>
      <c r="J219" s="533"/>
      <c r="K219" s="533"/>
      <c r="L219" s="533"/>
      <c r="M219" s="533"/>
      <c r="N219" s="533"/>
      <c r="O219" s="532"/>
      <c r="P219" s="532"/>
      <c r="Q219" s="533"/>
      <c r="R219" s="533"/>
      <c r="S219" s="533"/>
      <c r="T219" s="533"/>
      <c r="U219" s="533"/>
      <c r="V219" s="533"/>
      <c r="W219" s="533"/>
      <c r="X219" s="533"/>
      <c r="Y219" s="533"/>
      <c r="Z219" s="533"/>
      <c r="AA219" s="533"/>
      <c r="AB219" s="533"/>
      <c r="AC219" s="533"/>
    </row>
    <row r="220" spans="1:29" ht="12" customHeight="1" x14ac:dyDescent="0.25">
      <c r="A220" s="533"/>
      <c r="B220" s="533"/>
      <c r="C220" s="533"/>
      <c r="D220" s="533"/>
      <c r="E220" s="533"/>
      <c r="F220" s="533"/>
      <c r="G220" s="521"/>
      <c r="H220" s="521"/>
      <c r="I220" s="521"/>
      <c r="J220" s="533"/>
      <c r="K220" s="533"/>
      <c r="L220" s="533"/>
      <c r="M220" s="533"/>
      <c r="N220" s="533"/>
      <c r="O220" s="532"/>
      <c r="P220" s="532"/>
      <c r="Q220" s="533"/>
      <c r="R220" s="533"/>
      <c r="S220" s="533"/>
      <c r="T220" s="533"/>
      <c r="U220" s="533"/>
      <c r="V220" s="533"/>
      <c r="W220" s="533"/>
      <c r="X220" s="533"/>
      <c r="Y220" s="533"/>
      <c r="Z220" s="533"/>
      <c r="AA220" s="533"/>
      <c r="AB220" s="533"/>
      <c r="AC220" s="533"/>
    </row>
    <row r="221" spans="1:29" ht="12" customHeight="1" x14ac:dyDescent="0.25">
      <c r="A221" s="533"/>
      <c r="B221" s="533"/>
      <c r="C221" s="533"/>
      <c r="D221" s="533"/>
      <c r="E221" s="533"/>
      <c r="F221" s="533"/>
      <c r="G221" s="521"/>
      <c r="H221" s="521"/>
      <c r="I221" s="521"/>
      <c r="J221" s="533"/>
      <c r="K221" s="533"/>
      <c r="L221" s="533"/>
      <c r="M221" s="533"/>
      <c r="N221" s="533"/>
      <c r="O221" s="532"/>
      <c r="P221" s="532"/>
      <c r="Q221" s="533"/>
      <c r="R221" s="533"/>
      <c r="S221" s="533"/>
      <c r="T221" s="533"/>
      <c r="U221" s="533"/>
      <c r="V221" s="533"/>
      <c r="W221" s="533"/>
      <c r="X221" s="533"/>
      <c r="Y221" s="533"/>
      <c r="Z221" s="533"/>
      <c r="AA221" s="533"/>
      <c r="AB221" s="533"/>
      <c r="AC221" s="533"/>
    </row>
    <row r="222" spans="1:29" ht="12" customHeight="1" x14ac:dyDescent="0.25">
      <c r="A222" s="533"/>
      <c r="B222" s="533"/>
      <c r="C222" s="533"/>
      <c r="D222" s="533"/>
      <c r="E222" s="533"/>
      <c r="F222" s="533"/>
      <c r="G222" s="521"/>
      <c r="H222" s="521"/>
      <c r="I222" s="521"/>
      <c r="J222" s="533"/>
      <c r="K222" s="533"/>
      <c r="L222" s="533"/>
      <c r="M222" s="533"/>
      <c r="N222" s="533"/>
      <c r="O222" s="532"/>
      <c r="P222" s="532"/>
      <c r="Q222" s="533"/>
      <c r="R222" s="533"/>
      <c r="S222" s="533"/>
      <c r="T222" s="533"/>
      <c r="U222" s="533"/>
      <c r="V222" s="533"/>
      <c r="W222" s="533"/>
      <c r="X222" s="533"/>
      <c r="Y222" s="533"/>
      <c r="Z222" s="533"/>
      <c r="AA222" s="533"/>
      <c r="AB222" s="533"/>
      <c r="AC222" s="533"/>
    </row>
    <row r="223" spans="1:29" ht="12" customHeight="1" x14ac:dyDescent="0.25">
      <c r="A223" s="533"/>
      <c r="B223" s="533"/>
      <c r="C223" s="533"/>
      <c r="D223" s="533"/>
      <c r="E223" s="533"/>
      <c r="F223" s="533"/>
      <c r="G223" s="521"/>
      <c r="H223" s="521"/>
      <c r="I223" s="521"/>
      <c r="J223" s="533"/>
      <c r="K223" s="533"/>
      <c r="L223" s="533"/>
      <c r="M223" s="533"/>
      <c r="N223" s="533"/>
      <c r="O223" s="532"/>
      <c r="P223" s="532"/>
      <c r="Q223" s="533"/>
      <c r="R223" s="533"/>
      <c r="S223" s="533"/>
      <c r="T223" s="533"/>
      <c r="U223" s="533"/>
      <c r="V223" s="533"/>
      <c r="W223" s="533"/>
      <c r="X223" s="533"/>
      <c r="Y223" s="533"/>
      <c r="Z223" s="533"/>
      <c r="AA223" s="533"/>
      <c r="AB223" s="533"/>
      <c r="AC223" s="533"/>
    </row>
    <row r="224" spans="1:29" ht="12" customHeight="1" x14ac:dyDescent="0.25">
      <c r="A224" s="533"/>
      <c r="B224" s="533"/>
      <c r="C224" s="533"/>
      <c r="D224" s="533"/>
      <c r="E224" s="533"/>
      <c r="F224" s="533"/>
      <c r="G224" s="521"/>
      <c r="H224" s="521"/>
      <c r="I224" s="521"/>
      <c r="J224" s="533"/>
      <c r="K224" s="533"/>
      <c r="L224" s="533"/>
      <c r="M224" s="533"/>
      <c r="N224" s="533"/>
      <c r="O224" s="532"/>
      <c r="P224" s="532"/>
      <c r="Q224" s="533"/>
      <c r="R224" s="533"/>
      <c r="S224" s="533"/>
      <c r="T224" s="533"/>
      <c r="U224" s="533"/>
      <c r="V224" s="533"/>
      <c r="W224" s="533"/>
      <c r="X224" s="533"/>
      <c r="Y224" s="533"/>
      <c r="Z224" s="533"/>
      <c r="AA224" s="533"/>
      <c r="AB224" s="533"/>
      <c r="AC224" s="533"/>
    </row>
    <row r="225" spans="1:29" ht="12" customHeight="1" x14ac:dyDescent="0.25">
      <c r="A225" s="533"/>
      <c r="B225" s="533"/>
      <c r="C225" s="533"/>
      <c r="D225" s="533"/>
      <c r="E225" s="533"/>
      <c r="F225" s="533"/>
      <c r="G225" s="521"/>
      <c r="H225" s="521"/>
      <c r="I225" s="521"/>
      <c r="J225" s="533"/>
      <c r="K225" s="533"/>
      <c r="L225" s="533"/>
      <c r="M225" s="533"/>
      <c r="N225" s="533"/>
      <c r="O225" s="532"/>
      <c r="P225" s="532"/>
      <c r="Q225" s="533"/>
      <c r="R225" s="533"/>
      <c r="S225" s="533"/>
      <c r="T225" s="533"/>
      <c r="U225" s="533"/>
      <c r="V225" s="533"/>
      <c r="W225" s="533"/>
      <c r="X225" s="533"/>
      <c r="Y225" s="533"/>
      <c r="Z225" s="533"/>
      <c r="AA225" s="533"/>
      <c r="AB225" s="533"/>
      <c r="AC225" s="533"/>
    </row>
    <row r="226" spans="1:29" ht="12" customHeight="1" x14ac:dyDescent="0.25">
      <c r="A226" s="533"/>
      <c r="B226" s="533"/>
      <c r="C226" s="533"/>
      <c r="D226" s="533"/>
      <c r="E226" s="533"/>
      <c r="F226" s="533"/>
      <c r="G226" s="521"/>
      <c r="H226" s="521"/>
      <c r="I226" s="521"/>
      <c r="J226" s="533"/>
      <c r="K226" s="533"/>
      <c r="L226" s="533"/>
      <c r="M226" s="533"/>
      <c r="N226" s="533"/>
      <c r="O226" s="532"/>
      <c r="P226" s="532"/>
      <c r="Q226" s="533"/>
      <c r="R226" s="533"/>
      <c r="S226" s="533"/>
      <c r="T226" s="533"/>
      <c r="U226" s="533"/>
      <c r="V226" s="533"/>
      <c r="W226" s="533"/>
      <c r="X226" s="533"/>
      <c r="Y226" s="533"/>
      <c r="Z226" s="533"/>
      <c r="AA226" s="533"/>
      <c r="AB226" s="533"/>
      <c r="AC226" s="533"/>
    </row>
    <row r="227" spans="1:29" ht="12" customHeight="1" x14ac:dyDescent="0.25">
      <c r="A227" s="533"/>
      <c r="B227" s="533"/>
      <c r="C227" s="533"/>
      <c r="D227" s="533"/>
      <c r="E227" s="533"/>
      <c r="F227" s="533"/>
      <c r="G227" s="521"/>
      <c r="H227" s="521"/>
      <c r="I227" s="521"/>
      <c r="J227" s="533"/>
      <c r="K227" s="533"/>
      <c r="L227" s="533"/>
      <c r="M227" s="533"/>
      <c r="N227" s="533"/>
      <c r="O227" s="532"/>
      <c r="P227" s="532"/>
      <c r="Q227" s="533"/>
      <c r="R227" s="533"/>
      <c r="S227" s="533"/>
      <c r="T227" s="533"/>
      <c r="U227" s="533"/>
      <c r="V227" s="533"/>
      <c r="W227" s="533"/>
      <c r="X227" s="533"/>
      <c r="Y227" s="533"/>
      <c r="Z227" s="533"/>
      <c r="AA227" s="533"/>
      <c r="AB227" s="533"/>
      <c r="AC227" s="533"/>
    </row>
    <row r="228" spans="1:29" ht="12" customHeight="1" x14ac:dyDescent="0.25">
      <c r="A228" s="533"/>
      <c r="B228" s="533"/>
      <c r="C228" s="533"/>
      <c r="D228" s="533"/>
      <c r="E228" s="533"/>
      <c r="F228" s="533"/>
      <c r="G228" s="521"/>
      <c r="H228" s="521"/>
      <c r="I228" s="521"/>
      <c r="J228" s="533"/>
      <c r="K228" s="533"/>
      <c r="L228" s="533"/>
      <c r="M228" s="533"/>
      <c r="N228" s="533"/>
      <c r="O228" s="532"/>
      <c r="P228" s="532"/>
      <c r="Q228" s="533"/>
      <c r="R228" s="533"/>
      <c r="S228" s="533"/>
      <c r="T228" s="533"/>
      <c r="U228" s="533"/>
      <c r="V228" s="533"/>
      <c r="W228" s="533"/>
      <c r="X228" s="533"/>
      <c r="Y228" s="533"/>
      <c r="Z228" s="533"/>
      <c r="AA228" s="533"/>
      <c r="AB228" s="533"/>
      <c r="AC228" s="533"/>
    </row>
    <row r="229" spans="1:29" ht="12" customHeight="1" x14ac:dyDescent="0.25">
      <c r="A229" s="533"/>
      <c r="B229" s="533"/>
      <c r="C229" s="533"/>
      <c r="D229" s="533"/>
      <c r="E229" s="533"/>
      <c r="F229" s="533"/>
      <c r="G229" s="521"/>
      <c r="H229" s="521"/>
      <c r="I229" s="521"/>
      <c r="J229" s="533"/>
      <c r="K229" s="533"/>
      <c r="L229" s="533"/>
      <c r="M229" s="533"/>
      <c r="N229" s="533"/>
      <c r="O229" s="532"/>
      <c r="P229" s="532"/>
      <c r="Q229" s="533"/>
      <c r="R229" s="533"/>
      <c r="S229" s="533"/>
      <c r="T229" s="533"/>
      <c r="U229" s="533"/>
      <c r="V229" s="533"/>
      <c r="W229" s="533"/>
      <c r="X229" s="533"/>
      <c r="Y229" s="533"/>
      <c r="Z229" s="533"/>
      <c r="AA229" s="533"/>
      <c r="AB229" s="533"/>
      <c r="AC229" s="533"/>
    </row>
    <row r="230" spans="1:29" ht="12" customHeight="1" x14ac:dyDescent="0.25">
      <c r="A230" s="533"/>
      <c r="B230" s="533"/>
      <c r="C230" s="533"/>
      <c r="D230" s="533"/>
      <c r="E230" s="533"/>
      <c r="F230" s="533"/>
      <c r="G230" s="521"/>
      <c r="H230" s="521"/>
      <c r="I230" s="521"/>
      <c r="J230" s="533"/>
      <c r="K230" s="533"/>
      <c r="L230" s="533"/>
      <c r="M230" s="533"/>
      <c r="N230" s="533"/>
      <c r="O230" s="532"/>
      <c r="P230" s="532"/>
      <c r="Q230" s="533"/>
      <c r="R230" s="533"/>
      <c r="S230" s="533"/>
      <c r="T230" s="533"/>
      <c r="U230" s="533"/>
      <c r="V230" s="533"/>
      <c r="W230" s="533"/>
      <c r="X230" s="533"/>
      <c r="Y230" s="533"/>
      <c r="Z230" s="533"/>
      <c r="AA230" s="533"/>
      <c r="AB230" s="533"/>
      <c r="AC230" s="533"/>
    </row>
    <row r="231" spans="1:29" ht="12" customHeight="1" x14ac:dyDescent="0.25">
      <c r="A231" s="533"/>
      <c r="B231" s="533"/>
      <c r="C231" s="533"/>
      <c r="D231" s="533"/>
      <c r="E231" s="533"/>
      <c r="F231" s="533"/>
      <c r="G231" s="521"/>
      <c r="H231" s="521"/>
      <c r="I231" s="521"/>
      <c r="J231" s="533"/>
      <c r="K231" s="533"/>
      <c r="L231" s="533"/>
      <c r="M231" s="533"/>
      <c r="N231" s="533"/>
      <c r="O231" s="532"/>
      <c r="P231" s="532"/>
      <c r="Q231" s="533"/>
      <c r="R231" s="533"/>
      <c r="S231" s="533"/>
      <c r="T231" s="533"/>
      <c r="U231" s="533"/>
      <c r="V231" s="533"/>
      <c r="W231" s="533"/>
      <c r="X231" s="533"/>
      <c r="Y231" s="533"/>
      <c r="Z231" s="533"/>
      <c r="AA231" s="533"/>
      <c r="AB231" s="533"/>
      <c r="AC231" s="533"/>
    </row>
    <row r="232" spans="1:29" ht="12" customHeight="1" x14ac:dyDescent="0.25">
      <c r="A232" s="533"/>
      <c r="B232" s="533"/>
      <c r="C232" s="533"/>
      <c r="D232" s="533"/>
      <c r="E232" s="533"/>
      <c r="F232" s="533"/>
      <c r="G232" s="521"/>
      <c r="H232" s="521"/>
      <c r="I232" s="521"/>
      <c r="J232" s="533"/>
      <c r="K232" s="533"/>
      <c r="L232" s="533"/>
      <c r="M232" s="533"/>
      <c r="N232" s="533"/>
      <c r="O232" s="532"/>
      <c r="P232" s="532"/>
      <c r="Q232" s="533"/>
      <c r="R232" s="533"/>
      <c r="S232" s="533"/>
      <c r="T232" s="533"/>
      <c r="U232" s="533"/>
      <c r="V232" s="533"/>
      <c r="W232" s="533"/>
      <c r="X232" s="533"/>
      <c r="Y232" s="533"/>
      <c r="Z232" s="533"/>
      <c r="AA232" s="533"/>
      <c r="AB232" s="533"/>
      <c r="AC232" s="533"/>
    </row>
    <row r="233" spans="1:29" ht="12" customHeight="1" x14ac:dyDescent="0.25">
      <c r="A233" s="533"/>
      <c r="B233" s="533"/>
      <c r="C233" s="533"/>
      <c r="D233" s="533"/>
      <c r="E233" s="533"/>
      <c r="F233" s="533"/>
      <c r="G233" s="521"/>
      <c r="H233" s="521"/>
      <c r="I233" s="521"/>
      <c r="J233" s="533"/>
      <c r="K233" s="533"/>
      <c r="L233" s="533"/>
      <c r="M233" s="533"/>
      <c r="N233" s="533"/>
      <c r="O233" s="532"/>
      <c r="P233" s="532"/>
      <c r="Q233" s="533"/>
      <c r="R233" s="533"/>
      <c r="S233" s="533"/>
      <c r="T233" s="533"/>
      <c r="U233" s="533"/>
      <c r="V233" s="533"/>
      <c r="W233" s="533"/>
      <c r="X233" s="533"/>
      <c r="Y233" s="533"/>
      <c r="Z233" s="533"/>
      <c r="AA233" s="533"/>
      <c r="AB233" s="533"/>
      <c r="AC233" s="533"/>
    </row>
    <row r="234" spans="1:29" ht="12" customHeight="1" x14ac:dyDescent="0.25">
      <c r="A234" s="533"/>
      <c r="B234" s="533"/>
      <c r="C234" s="533"/>
      <c r="D234" s="533"/>
      <c r="E234" s="533"/>
      <c r="F234" s="533"/>
      <c r="G234" s="521"/>
      <c r="H234" s="521"/>
      <c r="I234" s="521"/>
      <c r="J234" s="533"/>
      <c r="K234" s="533"/>
      <c r="L234" s="533"/>
      <c r="M234" s="533"/>
      <c r="N234" s="533"/>
      <c r="O234" s="532"/>
      <c r="P234" s="532"/>
      <c r="Q234" s="533"/>
      <c r="R234" s="533"/>
      <c r="S234" s="533"/>
      <c r="T234" s="533"/>
      <c r="U234" s="533"/>
      <c r="V234" s="533"/>
      <c r="W234" s="533"/>
      <c r="X234" s="533"/>
      <c r="Y234" s="533"/>
      <c r="Z234" s="533"/>
      <c r="AA234" s="533"/>
      <c r="AB234" s="533"/>
      <c r="AC234" s="533"/>
    </row>
    <row r="235" spans="1:29" ht="12" customHeight="1" x14ac:dyDescent="0.25">
      <c r="A235" s="533"/>
      <c r="B235" s="533"/>
      <c r="C235" s="533"/>
      <c r="D235" s="533"/>
      <c r="E235" s="533"/>
      <c r="F235" s="533"/>
      <c r="G235" s="521"/>
      <c r="H235" s="521"/>
      <c r="I235" s="521"/>
      <c r="J235" s="533"/>
      <c r="K235" s="533"/>
      <c r="L235" s="533"/>
      <c r="M235" s="533"/>
      <c r="N235" s="533"/>
      <c r="O235" s="532"/>
      <c r="P235" s="532"/>
      <c r="Q235" s="533"/>
      <c r="R235" s="533"/>
      <c r="S235" s="533"/>
      <c r="T235" s="533"/>
      <c r="U235" s="533"/>
      <c r="V235" s="533"/>
      <c r="W235" s="533"/>
      <c r="X235" s="533"/>
      <c r="Y235" s="533"/>
      <c r="Z235" s="533"/>
      <c r="AA235" s="533"/>
      <c r="AB235" s="533"/>
      <c r="AC235" s="533"/>
    </row>
    <row r="236" spans="1:29" ht="12" customHeight="1" x14ac:dyDescent="0.25">
      <c r="A236" s="533"/>
      <c r="B236" s="533"/>
      <c r="C236" s="533"/>
      <c r="D236" s="533"/>
      <c r="E236" s="533"/>
      <c r="F236" s="533"/>
      <c r="G236" s="521"/>
      <c r="H236" s="521"/>
      <c r="I236" s="521"/>
      <c r="J236" s="533"/>
      <c r="K236" s="533"/>
      <c r="L236" s="533"/>
      <c r="M236" s="533"/>
      <c r="N236" s="533"/>
      <c r="O236" s="532"/>
      <c r="P236" s="532"/>
      <c r="Q236" s="533"/>
      <c r="R236" s="533"/>
      <c r="S236" s="533"/>
      <c r="T236" s="533"/>
      <c r="U236" s="533"/>
      <c r="V236" s="533"/>
      <c r="W236" s="533"/>
      <c r="X236" s="533"/>
      <c r="Y236" s="533"/>
      <c r="Z236" s="533"/>
      <c r="AA236" s="533"/>
      <c r="AB236" s="533"/>
      <c r="AC236" s="533"/>
    </row>
    <row r="237" spans="1:29" ht="12" customHeight="1" x14ac:dyDescent="0.25">
      <c r="A237" s="533"/>
      <c r="B237" s="533"/>
      <c r="C237" s="533"/>
      <c r="D237" s="533"/>
      <c r="E237" s="533"/>
      <c r="F237" s="533"/>
      <c r="G237" s="521"/>
      <c r="H237" s="521"/>
      <c r="I237" s="521"/>
      <c r="J237" s="533"/>
      <c r="K237" s="533"/>
      <c r="L237" s="533"/>
      <c r="M237" s="533"/>
      <c r="N237" s="533"/>
      <c r="O237" s="532"/>
      <c r="P237" s="532"/>
      <c r="Q237" s="533"/>
      <c r="R237" s="533"/>
      <c r="S237" s="533"/>
      <c r="T237" s="533"/>
      <c r="U237" s="533"/>
      <c r="V237" s="533"/>
      <c r="W237" s="533"/>
      <c r="X237" s="533"/>
      <c r="Y237" s="533"/>
      <c r="Z237" s="533"/>
      <c r="AA237" s="533"/>
      <c r="AB237" s="533"/>
      <c r="AC237" s="533"/>
    </row>
    <row r="238" spans="1:29" ht="12" customHeight="1" x14ac:dyDescent="0.25">
      <c r="A238" s="533"/>
      <c r="B238" s="533"/>
      <c r="C238" s="533"/>
      <c r="D238" s="533"/>
      <c r="E238" s="533"/>
      <c r="F238" s="533"/>
      <c r="G238" s="521"/>
      <c r="H238" s="521"/>
      <c r="I238" s="521"/>
      <c r="J238" s="533"/>
      <c r="K238" s="533"/>
      <c r="L238" s="533"/>
      <c r="M238" s="533"/>
      <c r="N238" s="533"/>
      <c r="O238" s="532"/>
      <c r="P238" s="532"/>
      <c r="Q238" s="533"/>
      <c r="R238" s="533"/>
      <c r="S238" s="533"/>
      <c r="T238" s="533"/>
      <c r="U238" s="533"/>
      <c r="V238" s="533"/>
      <c r="W238" s="533"/>
      <c r="X238" s="533"/>
      <c r="Y238" s="533"/>
      <c r="Z238" s="533"/>
      <c r="AA238" s="533"/>
      <c r="AB238" s="533"/>
      <c r="AC238" s="533"/>
    </row>
    <row r="239" spans="1:29" ht="12" customHeight="1" x14ac:dyDescent="0.25">
      <c r="A239" s="533"/>
      <c r="B239" s="533"/>
      <c r="C239" s="533"/>
      <c r="D239" s="533"/>
      <c r="E239" s="533"/>
      <c r="F239" s="533"/>
      <c r="G239" s="521"/>
      <c r="H239" s="521"/>
      <c r="I239" s="521"/>
      <c r="J239" s="533"/>
      <c r="K239" s="533"/>
      <c r="L239" s="533"/>
      <c r="M239" s="533"/>
      <c r="N239" s="533"/>
      <c r="O239" s="532"/>
      <c r="P239" s="532"/>
      <c r="Q239" s="533"/>
      <c r="R239" s="533"/>
      <c r="S239" s="533"/>
      <c r="T239" s="533"/>
      <c r="U239" s="533"/>
      <c r="V239" s="533"/>
      <c r="W239" s="533"/>
      <c r="X239" s="533"/>
      <c r="Y239" s="533"/>
      <c r="Z239" s="533"/>
      <c r="AA239" s="533"/>
      <c r="AB239" s="533"/>
      <c r="AC239" s="533"/>
    </row>
    <row r="240" spans="1:29" ht="12" customHeight="1" x14ac:dyDescent="0.25">
      <c r="A240" s="533"/>
      <c r="B240" s="533"/>
      <c r="C240" s="533"/>
      <c r="D240" s="533"/>
      <c r="E240" s="533"/>
      <c r="F240" s="533"/>
      <c r="G240" s="521"/>
      <c r="H240" s="521"/>
      <c r="I240" s="521"/>
      <c r="J240" s="533"/>
      <c r="K240" s="533"/>
      <c r="L240" s="533"/>
      <c r="M240" s="533"/>
      <c r="N240" s="533"/>
      <c r="O240" s="532"/>
      <c r="P240" s="532"/>
      <c r="Q240" s="533"/>
      <c r="R240" s="533"/>
      <c r="S240" s="533"/>
      <c r="T240" s="533"/>
      <c r="U240" s="533"/>
      <c r="V240" s="533"/>
      <c r="W240" s="533"/>
      <c r="X240" s="533"/>
      <c r="Y240" s="533"/>
      <c r="Z240" s="533"/>
      <c r="AA240" s="533"/>
      <c r="AB240" s="533"/>
      <c r="AC240" s="533"/>
    </row>
    <row r="241" spans="1:29" ht="12" customHeight="1" x14ac:dyDescent="0.25">
      <c r="A241" s="533"/>
      <c r="B241" s="533"/>
      <c r="C241" s="533"/>
      <c r="D241" s="533"/>
      <c r="E241" s="533"/>
      <c r="F241" s="533"/>
      <c r="G241" s="521"/>
      <c r="H241" s="521"/>
      <c r="I241" s="521"/>
      <c r="J241" s="533"/>
      <c r="K241" s="533"/>
      <c r="L241" s="533"/>
      <c r="M241" s="533"/>
      <c r="N241" s="533"/>
      <c r="O241" s="532"/>
      <c r="P241" s="532"/>
      <c r="Q241" s="533"/>
      <c r="R241" s="533"/>
      <c r="S241" s="533"/>
      <c r="T241" s="533"/>
      <c r="U241" s="533"/>
      <c r="V241" s="533"/>
      <c r="W241" s="533"/>
      <c r="X241" s="533"/>
      <c r="Y241" s="533"/>
      <c r="Z241" s="533"/>
      <c r="AA241" s="533"/>
      <c r="AB241" s="533"/>
      <c r="AC241" s="533"/>
    </row>
    <row r="242" spans="1:29" ht="12" customHeight="1" x14ac:dyDescent="0.25">
      <c r="A242" s="533"/>
      <c r="B242" s="533"/>
      <c r="C242" s="533"/>
      <c r="D242" s="533"/>
      <c r="E242" s="533"/>
      <c r="F242" s="533"/>
      <c r="G242" s="521"/>
      <c r="H242" s="521"/>
      <c r="I242" s="521"/>
      <c r="J242" s="533"/>
      <c r="K242" s="533"/>
      <c r="L242" s="533"/>
      <c r="M242" s="533"/>
      <c r="N242" s="533"/>
      <c r="O242" s="532"/>
      <c r="P242" s="532"/>
      <c r="Q242" s="533"/>
      <c r="R242" s="533"/>
      <c r="S242" s="533"/>
      <c r="T242" s="533"/>
      <c r="U242" s="533"/>
      <c r="V242" s="533"/>
      <c r="W242" s="533"/>
      <c r="X242" s="533"/>
      <c r="Y242" s="533"/>
      <c r="Z242" s="533"/>
      <c r="AA242" s="533"/>
      <c r="AB242" s="533"/>
      <c r="AC242" s="533"/>
    </row>
    <row r="243" spans="1:29" ht="12" customHeight="1" x14ac:dyDescent="0.25">
      <c r="A243" s="533"/>
      <c r="B243" s="533"/>
      <c r="C243" s="533"/>
      <c r="D243" s="533"/>
      <c r="E243" s="533"/>
      <c r="F243" s="533"/>
      <c r="G243" s="521"/>
      <c r="H243" s="521"/>
      <c r="I243" s="521"/>
      <c r="J243" s="533"/>
      <c r="K243" s="533"/>
      <c r="L243" s="533"/>
      <c r="M243" s="533"/>
      <c r="N243" s="533"/>
      <c r="O243" s="532"/>
      <c r="P243" s="532"/>
      <c r="Q243" s="533"/>
      <c r="R243" s="533"/>
      <c r="S243" s="533"/>
      <c r="T243" s="533"/>
      <c r="U243" s="533"/>
      <c r="V243" s="533"/>
      <c r="W243" s="533"/>
      <c r="X243" s="533"/>
      <c r="Y243" s="533"/>
      <c r="Z243" s="533"/>
      <c r="AA243" s="533"/>
      <c r="AB243" s="533"/>
      <c r="AC243" s="533"/>
    </row>
    <row r="244" spans="1:29" ht="12" customHeight="1" x14ac:dyDescent="0.25">
      <c r="A244" s="533"/>
      <c r="B244" s="533"/>
      <c r="C244" s="533"/>
      <c r="D244" s="533"/>
      <c r="E244" s="533"/>
      <c r="F244" s="533"/>
      <c r="G244" s="521"/>
      <c r="H244" s="521"/>
      <c r="I244" s="521"/>
      <c r="J244" s="533"/>
      <c r="K244" s="533"/>
      <c r="L244" s="533"/>
      <c r="M244" s="533"/>
      <c r="N244" s="533"/>
      <c r="O244" s="532"/>
      <c r="P244" s="532"/>
      <c r="Q244" s="533"/>
      <c r="R244" s="533"/>
      <c r="S244" s="533"/>
      <c r="T244" s="533"/>
      <c r="U244" s="533"/>
      <c r="V244" s="533"/>
      <c r="W244" s="533"/>
      <c r="X244" s="533"/>
      <c r="Y244" s="533"/>
      <c r="Z244" s="533"/>
      <c r="AA244" s="533"/>
      <c r="AB244" s="533"/>
      <c r="AC244" s="533"/>
    </row>
    <row r="245" spans="1:29" ht="12" customHeight="1" x14ac:dyDescent="0.25">
      <c r="A245" s="533"/>
      <c r="B245" s="533"/>
      <c r="C245" s="533"/>
      <c r="D245" s="533"/>
      <c r="E245" s="533"/>
      <c r="F245" s="533"/>
      <c r="G245" s="521"/>
      <c r="H245" s="521"/>
      <c r="I245" s="521"/>
      <c r="J245" s="533"/>
      <c r="K245" s="533"/>
      <c r="L245" s="533"/>
      <c r="M245" s="533"/>
      <c r="N245" s="533"/>
      <c r="O245" s="532"/>
      <c r="P245" s="532"/>
      <c r="Q245" s="533"/>
      <c r="R245" s="533"/>
      <c r="S245" s="533"/>
      <c r="T245" s="533"/>
      <c r="U245" s="533"/>
      <c r="V245" s="533"/>
      <c r="W245" s="533"/>
      <c r="X245" s="533"/>
      <c r="Y245" s="533"/>
      <c r="Z245" s="533"/>
      <c r="AA245" s="533"/>
      <c r="AB245" s="533"/>
      <c r="AC245" s="533"/>
    </row>
    <row r="246" spans="1:29" ht="12" customHeight="1" x14ac:dyDescent="0.25">
      <c r="A246" s="533"/>
      <c r="B246" s="533"/>
      <c r="C246" s="533"/>
      <c r="D246" s="533"/>
      <c r="E246" s="533"/>
      <c r="F246" s="533"/>
      <c r="G246" s="521"/>
      <c r="H246" s="521"/>
      <c r="I246" s="521"/>
      <c r="J246" s="533"/>
      <c r="K246" s="533"/>
      <c r="L246" s="533"/>
      <c r="M246" s="533"/>
      <c r="N246" s="533"/>
      <c r="O246" s="532"/>
      <c r="P246" s="532"/>
      <c r="Q246" s="533"/>
      <c r="R246" s="533"/>
      <c r="S246" s="533"/>
      <c r="T246" s="533"/>
      <c r="U246" s="533"/>
      <c r="V246" s="533"/>
      <c r="W246" s="533"/>
      <c r="X246" s="533"/>
      <c r="Y246" s="533"/>
      <c r="Z246" s="533"/>
      <c r="AA246" s="533"/>
      <c r="AB246" s="533"/>
      <c r="AC246" s="533"/>
    </row>
    <row r="247" spans="1:29" ht="12" customHeight="1" x14ac:dyDescent="0.25">
      <c r="A247" s="533"/>
      <c r="B247" s="533"/>
      <c r="C247" s="533"/>
      <c r="D247" s="533"/>
      <c r="E247" s="533"/>
      <c r="F247" s="533"/>
      <c r="G247" s="521"/>
      <c r="H247" s="521"/>
      <c r="I247" s="521"/>
      <c r="J247" s="533"/>
      <c r="K247" s="533"/>
      <c r="L247" s="533"/>
      <c r="M247" s="533"/>
      <c r="N247" s="533"/>
      <c r="O247" s="532"/>
      <c r="P247" s="532"/>
      <c r="Q247" s="533"/>
      <c r="R247" s="533"/>
      <c r="S247" s="533"/>
      <c r="T247" s="533"/>
      <c r="U247" s="533"/>
      <c r="V247" s="533"/>
      <c r="W247" s="533"/>
      <c r="X247" s="533"/>
      <c r="Y247" s="533"/>
      <c r="Z247" s="533"/>
      <c r="AA247" s="533"/>
      <c r="AB247" s="533"/>
      <c r="AC247" s="533"/>
    </row>
    <row r="248" spans="1:29" ht="12" customHeight="1" x14ac:dyDescent="0.25">
      <c r="A248" s="533"/>
      <c r="B248" s="533"/>
      <c r="C248" s="533"/>
      <c r="D248" s="533"/>
      <c r="E248" s="533"/>
      <c r="F248" s="533"/>
      <c r="G248" s="521"/>
      <c r="H248" s="521"/>
      <c r="I248" s="521"/>
      <c r="J248" s="533"/>
      <c r="K248" s="533"/>
      <c r="L248" s="533"/>
      <c r="M248" s="533"/>
      <c r="N248" s="533"/>
      <c r="O248" s="532"/>
      <c r="P248" s="532"/>
      <c r="Q248" s="533"/>
      <c r="R248" s="533"/>
      <c r="S248" s="533"/>
      <c r="T248" s="533"/>
      <c r="U248" s="533"/>
      <c r="V248" s="533"/>
      <c r="W248" s="533"/>
      <c r="X248" s="533"/>
      <c r="Y248" s="533"/>
      <c r="Z248" s="533"/>
      <c r="AA248" s="533"/>
      <c r="AB248" s="533"/>
      <c r="AC248" s="533"/>
    </row>
    <row r="249" spans="1:29" ht="12" customHeight="1" x14ac:dyDescent="0.25">
      <c r="A249" s="533"/>
      <c r="B249" s="533"/>
      <c r="C249" s="533"/>
      <c r="D249" s="533"/>
      <c r="E249" s="533"/>
      <c r="F249" s="533"/>
      <c r="G249" s="521"/>
      <c r="H249" s="521"/>
      <c r="I249" s="521"/>
      <c r="J249" s="533"/>
      <c r="K249" s="533"/>
      <c r="L249" s="533"/>
      <c r="M249" s="533"/>
      <c r="N249" s="533"/>
      <c r="O249" s="532"/>
      <c r="P249" s="532"/>
      <c r="Q249" s="533"/>
      <c r="R249" s="533"/>
      <c r="S249" s="533"/>
      <c r="T249" s="533"/>
      <c r="U249" s="533"/>
      <c r="V249" s="533"/>
      <c r="W249" s="533"/>
      <c r="X249" s="533"/>
      <c r="Y249" s="533"/>
      <c r="Z249" s="533"/>
      <c r="AA249" s="533"/>
      <c r="AB249" s="533"/>
      <c r="AC249" s="533"/>
    </row>
    <row r="250" spans="1:29" ht="12" customHeight="1" x14ac:dyDescent="0.25">
      <c r="A250" s="533"/>
      <c r="B250" s="533"/>
      <c r="C250" s="533"/>
      <c r="D250" s="533"/>
      <c r="E250" s="533"/>
      <c r="F250" s="533"/>
      <c r="G250" s="521"/>
      <c r="H250" s="521"/>
      <c r="I250" s="521"/>
      <c r="J250" s="533"/>
      <c r="K250" s="533"/>
      <c r="L250" s="533"/>
      <c r="M250" s="533"/>
      <c r="N250" s="533"/>
      <c r="O250" s="532"/>
      <c r="P250" s="532"/>
      <c r="Q250" s="533"/>
      <c r="R250" s="533"/>
      <c r="S250" s="533"/>
      <c r="T250" s="533"/>
      <c r="U250" s="533"/>
      <c r="V250" s="533"/>
      <c r="W250" s="533"/>
      <c r="X250" s="533"/>
      <c r="Y250" s="533"/>
      <c r="Z250" s="533"/>
      <c r="AA250" s="533"/>
      <c r="AB250" s="533"/>
      <c r="AC250" s="533"/>
    </row>
    <row r="251" spans="1:29" ht="12" customHeight="1" x14ac:dyDescent="0.25">
      <c r="A251" s="533"/>
      <c r="B251" s="533"/>
      <c r="C251" s="533"/>
      <c r="D251" s="533"/>
      <c r="E251" s="533"/>
      <c r="F251" s="533"/>
      <c r="G251" s="521"/>
      <c r="H251" s="521"/>
      <c r="I251" s="521"/>
      <c r="J251" s="533"/>
      <c r="K251" s="533"/>
      <c r="L251" s="533"/>
      <c r="M251" s="533"/>
      <c r="N251" s="533"/>
      <c r="O251" s="532"/>
      <c r="P251" s="532"/>
      <c r="Q251" s="533"/>
      <c r="R251" s="533"/>
      <c r="S251" s="533"/>
      <c r="T251" s="533"/>
      <c r="U251" s="533"/>
      <c r="V251" s="533"/>
      <c r="W251" s="533"/>
      <c r="X251" s="533"/>
      <c r="Y251" s="533"/>
      <c r="Z251" s="533"/>
      <c r="AA251" s="533"/>
      <c r="AB251" s="533"/>
      <c r="AC251" s="533"/>
    </row>
    <row r="252" spans="1:29" ht="12" customHeight="1" x14ac:dyDescent="0.25">
      <c r="A252" s="533"/>
      <c r="B252" s="533"/>
      <c r="C252" s="533"/>
      <c r="D252" s="533"/>
      <c r="E252" s="533"/>
      <c r="F252" s="533"/>
      <c r="G252" s="521"/>
      <c r="H252" s="521"/>
      <c r="I252" s="521"/>
      <c r="J252" s="533"/>
      <c r="K252" s="533"/>
      <c r="L252" s="533"/>
      <c r="M252" s="533"/>
      <c r="N252" s="533"/>
      <c r="O252" s="532"/>
      <c r="P252" s="532"/>
      <c r="Q252" s="533"/>
      <c r="R252" s="533"/>
      <c r="S252" s="533"/>
      <c r="T252" s="533"/>
      <c r="U252" s="533"/>
      <c r="V252" s="533"/>
      <c r="W252" s="533"/>
      <c r="X252" s="533"/>
      <c r="Y252" s="533"/>
      <c r="Z252" s="533"/>
      <c r="AA252" s="533"/>
      <c r="AB252" s="533"/>
      <c r="AC252" s="533"/>
    </row>
    <row r="253" spans="1:29" ht="12" customHeight="1" x14ac:dyDescent="0.25">
      <c r="A253" s="533"/>
      <c r="B253" s="533"/>
      <c r="C253" s="533"/>
      <c r="D253" s="533"/>
      <c r="E253" s="533"/>
      <c r="F253" s="533"/>
      <c r="G253" s="521"/>
      <c r="H253" s="521"/>
      <c r="I253" s="521"/>
      <c r="J253" s="533"/>
      <c r="K253" s="533"/>
      <c r="L253" s="533"/>
      <c r="M253" s="533"/>
      <c r="N253" s="533"/>
      <c r="O253" s="532"/>
      <c r="P253" s="532"/>
      <c r="Q253" s="533"/>
      <c r="R253" s="533"/>
      <c r="S253" s="533"/>
      <c r="T253" s="533"/>
      <c r="U253" s="533"/>
      <c r="V253" s="533"/>
      <c r="W253" s="533"/>
      <c r="X253" s="533"/>
      <c r="Y253" s="533"/>
      <c r="Z253" s="533"/>
      <c r="AA253" s="533"/>
      <c r="AB253" s="533"/>
      <c r="AC253" s="533"/>
    </row>
    <row r="254" spans="1:29" ht="12" customHeight="1" x14ac:dyDescent="0.25">
      <c r="A254" s="533"/>
      <c r="B254" s="533"/>
      <c r="C254" s="533"/>
      <c r="D254" s="533"/>
      <c r="E254" s="533"/>
      <c r="F254" s="533"/>
      <c r="G254" s="521"/>
      <c r="H254" s="521"/>
      <c r="I254" s="521"/>
      <c r="J254" s="533"/>
      <c r="K254" s="533"/>
      <c r="L254" s="533"/>
      <c r="M254" s="533"/>
      <c r="N254" s="533"/>
      <c r="O254" s="532"/>
      <c r="P254" s="532"/>
      <c r="Q254" s="533"/>
      <c r="R254" s="533"/>
      <c r="S254" s="533"/>
      <c r="T254" s="533"/>
      <c r="U254" s="533"/>
      <c r="V254" s="533"/>
      <c r="W254" s="533"/>
      <c r="X254" s="533"/>
      <c r="Y254" s="533"/>
      <c r="Z254" s="533"/>
      <c r="AA254" s="533"/>
      <c r="AB254" s="533"/>
      <c r="AC254" s="533"/>
    </row>
    <row r="255" spans="1:29" ht="12" customHeight="1" x14ac:dyDescent="0.25">
      <c r="A255" s="533"/>
      <c r="B255" s="533"/>
      <c r="C255" s="533"/>
      <c r="D255" s="533"/>
      <c r="E255" s="533"/>
      <c r="F255" s="533"/>
      <c r="G255" s="521"/>
      <c r="H255" s="521"/>
      <c r="I255" s="521"/>
      <c r="J255" s="533"/>
      <c r="K255" s="533"/>
      <c r="L255" s="533"/>
      <c r="M255" s="533"/>
      <c r="N255" s="533"/>
      <c r="O255" s="532"/>
      <c r="P255" s="532"/>
      <c r="Q255" s="533"/>
      <c r="R255" s="533"/>
      <c r="S255" s="533"/>
      <c r="T255" s="533"/>
      <c r="U255" s="533"/>
      <c r="V255" s="533"/>
      <c r="W255" s="533"/>
      <c r="X255" s="533"/>
      <c r="Y255" s="533"/>
      <c r="Z255" s="533"/>
      <c r="AA255" s="533"/>
      <c r="AB255" s="533"/>
      <c r="AC255" s="533"/>
    </row>
    <row r="256" spans="1:29" ht="12" customHeight="1" x14ac:dyDescent="0.25">
      <c r="A256" s="533"/>
      <c r="B256" s="533"/>
      <c r="C256" s="533"/>
      <c r="D256" s="533"/>
      <c r="E256" s="533"/>
      <c r="F256" s="533"/>
      <c r="G256" s="521"/>
      <c r="H256" s="521"/>
      <c r="I256" s="521"/>
      <c r="J256" s="533"/>
      <c r="K256" s="533"/>
      <c r="L256" s="533"/>
      <c r="M256" s="533"/>
      <c r="N256" s="533"/>
      <c r="O256" s="532"/>
      <c r="P256" s="532"/>
      <c r="Q256" s="533"/>
      <c r="R256" s="533"/>
      <c r="S256" s="533"/>
      <c r="T256" s="533"/>
      <c r="U256" s="533"/>
      <c r="V256" s="533"/>
      <c r="W256" s="533"/>
      <c r="X256" s="533"/>
      <c r="Y256" s="533"/>
      <c r="Z256" s="533"/>
      <c r="AA256" s="533"/>
      <c r="AB256" s="533"/>
      <c r="AC256" s="533"/>
    </row>
    <row r="257" spans="1:29" ht="12" customHeight="1" x14ac:dyDescent="0.25">
      <c r="A257" s="533"/>
      <c r="B257" s="533"/>
      <c r="C257" s="533"/>
      <c r="D257" s="533"/>
      <c r="E257" s="533"/>
      <c r="F257" s="533"/>
      <c r="G257" s="521"/>
      <c r="H257" s="521"/>
      <c r="I257" s="521"/>
      <c r="J257" s="533"/>
      <c r="K257" s="533"/>
      <c r="L257" s="533"/>
      <c r="M257" s="533"/>
      <c r="N257" s="533"/>
      <c r="O257" s="532"/>
      <c r="P257" s="532"/>
      <c r="Q257" s="533"/>
      <c r="R257" s="533"/>
      <c r="S257" s="533"/>
      <c r="T257" s="533"/>
      <c r="U257" s="533"/>
      <c r="V257" s="533"/>
      <c r="W257" s="533"/>
      <c r="X257" s="533"/>
      <c r="Y257" s="533"/>
      <c r="Z257" s="533"/>
      <c r="AA257" s="533"/>
      <c r="AB257" s="533"/>
      <c r="AC257" s="533"/>
    </row>
    <row r="258" spans="1:29" ht="12" customHeight="1" x14ac:dyDescent="0.25">
      <c r="A258" s="533"/>
      <c r="B258" s="533"/>
      <c r="C258" s="533"/>
      <c r="D258" s="533"/>
      <c r="E258" s="533"/>
      <c r="F258" s="533"/>
      <c r="G258" s="521"/>
      <c r="H258" s="521"/>
      <c r="I258" s="521"/>
      <c r="J258" s="533"/>
      <c r="K258" s="533"/>
      <c r="L258" s="533"/>
      <c r="M258" s="533"/>
      <c r="N258" s="533"/>
      <c r="O258" s="532"/>
      <c r="P258" s="532"/>
      <c r="Q258" s="533"/>
      <c r="R258" s="533"/>
      <c r="S258" s="533"/>
      <c r="T258" s="533"/>
      <c r="U258" s="533"/>
      <c r="V258" s="533"/>
      <c r="W258" s="533"/>
      <c r="X258" s="533"/>
      <c r="Y258" s="533"/>
      <c r="Z258" s="533"/>
      <c r="AA258" s="533"/>
      <c r="AB258" s="533"/>
      <c r="AC258" s="533"/>
    </row>
    <row r="259" spans="1:29" ht="12" customHeight="1" x14ac:dyDescent="0.25">
      <c r="A259" s="533"/>
      <c r="B259" s="533"/>
      <c r="C259" s="533"/>
      <c r="D259" s="533"/>
      <c r="E259" s="533"/>
      <c r="F259" s="533"/>
      <c r="G259" s="521"/>
      <c r="H259" s="521"/>
      <c r="I259" s="521"/>
      <c r="J259" s="533"/>
      <c r="K259" s="533"/>
      <c r="L259" s="533"/>
      <c r="M259" s="533"/>
      <c r="N259" s="533"/>
      <c r="O259" s="532"/>
      <c r="P259" s="532"/>
      <c r="Q259" s="533"/>
      <c r="R259" s="533"/>
      <c r="S259" s="533"/>
      <c r="T259" s="533"/>
      <c r="U259" s="533"/>
      <c r="V259" s="533"/>
      <c r="W259" s="533"/>
      <c r="X259" s="533"/>
      <c r="Y259" s="533"/>
      <c r="Z259" s="533"/>
      <c r="AA259" s="533"/>
      <c r="AB259" s="533"/>
      <c r="AC259" s="533"/>
    </row>
    <row r="260" spans="1:29" ht="12" customHeight="1" x14ac:dyDescent="0.25">
      <c r="A260" s="533"/>
      <c r="B260" s="533"/>
      <c r="C260" s="533"/>
      <c r="D260" s="533"/>
      <c r="E260" s="533"/>
      <c r="F260" s="533"/>
      <c r="G260" s="521"/>
      <c r="H260" s="521"/>
      <c r="I260" s="521"/>
      <c r="J260" s="533"/>
      <c r="K260" s="533"/>
      <c r="L260" s="533"/>
      <c r="M260" s="533"/>
      <c r="N260" s="533"/>
      <c r="O260" s="532"/>
      <c r="P260" s="532"/>
      <c r="Q260" s="533"/>
      <c r="R260" s="533"/>
      <c r="S260" s="533"/>
      <c r="T260" s="533"/>
      <c r="U260" s="533"/>
      <c r="V260" s="533"/>
      <c r="W260" s="533"/>
      <c r="X260" s="533"/>
      <c r="Y260" s="533"/>
      <c r="Z260" s="533"/>
      <c r="AA260" s="533"/>
      <c r="AB260" s="533"/>
      <c r="AC260" s="533"/>
    </row>
    <row r="261" spans="1:29" ht="12" customHeight="1" x14ac:dyDescent="0.25">
      <c r="A261" s="533"/>
      <c r="B261" s="533"/>
      <c r="C261" s="533"/>
      <c r="D261" s="533"/>
      <c r="E261" s="533"/>
      <c r="F261" s="533"/>
      <c r="G261" s="521"/>
      <c r="H261" s="521"/>
      <c r="I261" s="521"/>
      <c r="J261" s="533"/>
      <c r="K261" s="533"/>
      <c r="L261" s="533"/>
      <c r="M261" s="533"/>
      <c r="N261" s="533"/>
      <c r="O261" s="532"/>
      <c r="P261" s="532"/>
      <c r="Q261" s="533"/>
      <c r="R261" s="533"/>
      <c r="S261" s="533"/>
      <c r="T261" s="533"/>
      <c r="U261" s="533"/>
      <c r="V261" s="533"/>
      <c r="W261" s="533"/>
      <c r="X261" s="533"/>
      <c r="Y261" s="533"/>
      <c r="Z261" s="533"/>
      <c r="AA261" s="533"/>
      <c r="AB261" s="533"/>
      <c r="AC261" s="533"/>
    </row>
    <row r="262" spans="1:29" ht="12" customHeight="1" x14ac:dyDescent="0.25">
      <c r="A262" s="533"/>
      <c r="B262" s="533"/>
      <c r="C262" s="533"/>
      <c r="D262" s="533"/>
      <c r="E262" s="533"/>
      <c r="F262" s="533"/>
      <c r="G262" s="521"/>
      <c r="H262" s="521"/>
      <c r="I262" s="521"/>
      <c r="J262" s="533"/>
      <c r="K262" s="533"/>
      <c r="L262" s="533"/>
      <c r="M262" s="533"/>
      <c r="N262" s="533"/>
      <c r="O262" s="532"/>
      <c r="P262" s="532"/>
      <c r="Q262" s="533"/>
      <c r="R262" s="533"/>
      <c r="S262" s="533"/>
      <c r="T262" s="533"/>
      <c r="U262" s="533"/>
      <c r="V262" s="533"/>
      <c r="W262" s="533"/>
      <c r="X262" s="533"/>
      <c r="Y262" s="533"/>
      <c r="Z262" s="533"/>
      <c r="AA262" s="533"/>
      <c r="AB262" s="533"/>
      <c r="AC262" s="533"/>
    </row>
    <row r="263" spans="1:29" ht="12" customHeight="1" x14ac:dyDescent="0.25">
      <c r="A263" s="533"/>
      <c r="B263" s="533"/>
      <c r="C263" s="533"/>
      <c r="D263" s="533"/>
      <c r="E263" s="533"/>
      <c r="F263" s="533"/>
      <c r="G263" s="521"/>
      <c r="H263" s="521"/>
      <c r="I263" s="521"/>
      <c r="J263" s="533"/>
      <c r="K263" s="533"/>
      <c r="L263" s="533"/>
      <c r="M263" s="533"/>
      <c r="N263" s="533"/>
      <c r="O263" s="532"/>
      <c r="P263" s="532"/>
      <c r="Q263" s="533"/>
      <c r="R263" s="533"/>
      <c r="S263" s="533"/>
      <c r="T263" s="533"/>
      <c r="U263" s="533"/>
      <c r="V263" s="533"/>
      <c r="W263" s="533"/>
      <c r="X263" s="533"/>
      <c r="Y263" s="533"/>
      <c r="Z263" s="533"/>
      <c r="AA263" s="533"/>
      <c r="AB263" s="533"/>
      <c r="AC263" s="533"/>
    </row>
    <row r="264" spans="1:29" ht="12" customHeight="1" x14ac:dyDescent="0.25">
      <c r="A264" s="533"/>
      <c r="B264" s="533"/>
      <c r="C264" s="533"/>
      <c r="D264" s="533"/>
      <c r="E264" s="533"/>
      <c r="F264" s="533"/>
      <c r="G264" s="521"/>
      <c r="H264" s="521"/>
      <c r="I264" s="521"/>
      <c r="J264" s="533"/>
      <c r="K264" s="533"/>
      <c r="L264" s="533"/>
      <c r="M264" s="533"/>
      <c r="N264" s="533"/>
      <c r="O264" s="532"/>
      <c r="P264" s="532"/>
      <c r="Q264" s="533"/>
      <c r="R264" s="533"/>
      <c r="S264" s="533"/>
      <c r="T264" s="533"/>
      <c r="U264" s="533"/>
      <c r="V264" s="533"/>
      <c r="W264" s="533"/>
      <c r="X264" s="533"/>
      <c r="Y264" s="533"/>
      <c r="Z264" s="533"/>
      <c r="AA264" s="533"/>
      <c r="AB264" s="533"/>
      <c r="AC264" s="533"/>
    </row>
    <row r="265" spans="1:29" ht="12" customHeight="1" x14ac:dyDescent="0.25">
      <c r="A265" s="533"/>
      <c r="B265" s="533"/>
      <c r="C265" s="533"/>
      <c r="D265" s="533"/>
      <c r="E265" s="533"/>
      <c r="F265" s="533"/>
      <c r="G265" s="521"/>
      <c r="H265" s="521"/>
      <c r="I265" s="521"/>
      <c r="J265" s="533"/>
      <c r="K265" s="533"/>
      <c r="L265" s="533"/>
      <c r="M265" s="533"/>
      <c r="N265" s="533"/>
      <c r="O265" s="532"/>
      <c r="P265" s="532"/>
      <c r="Q265" s="533"/>
      <c r="R265" s="533"/>
      <c r="S265" s="533"/>
      <c r="T265" s="533"/>
      <c r="U265" s="533"/>
      <c r="V265" s="533"/>
      <c r="W265" s="533"/>
      <c r="X265" s="533"/>
      <c r="Y265" s="533"/>
      <c r="Z265" s="533"/>
      <c r="AA265" s="533"/>
      <c r="AB265" s="533"/>
      <c r="AC265" s="533"/>
    </row>
    <row r="266" spans="1:29" ht="12" customHeight="1" x14ac:dyDescent="0.25">
      <c r="A266" s="533"/>
      <c r="B266" s="533"/>
      <c r="C266" s="533"/>
      <c r="D266" s="533"/>
      <c r="E266" s="533"/>
      <c r="F266" s="533"/>
      <c r="G266" s="521"/>
      <c r="H266" s="521"/>
      <c r="I266" s="521"/>
      <c r="J266" s="533"/>
      <c r="K266" s="533"/>
      <c r="L266" s="533"/>
      <c r="M266" s="533"/>
      <c r="N266" s="533"/>
      <c r="O266" s="532"/>
      <c r="P266" s="532"/>
      <c r="Q266" s="533"/>
      <c r="R266" s="533"/>
      <c r="S266" s="533"/>
      <c r="T266" s="533"/>
      <c r="U266" s="533"/>
      <c r="V266" s="533"/>
      <c r="W266" s="533"/>
      <c r="X266" s="533"/>
      <c r="Y266" s="533"/>
      <c r="Z266" s="533"/>
      <c r="AA266" s="533"/>
      <c r="AB266" s="533"/>
      <c r="AC266" s="533"/>
    </row>
    <row r="267" spans="1:29" ht="12" customHeight="1" x14ac:dyDescent="0.25">
      <c r="A267" s="533"/>
      <c r="B267" s="533"/>
      <c r="C267" s="533"/>
      <c r="D267" s="533"/>
      <c r="E267" s="533"/>
      <c r="F267" s="533"/>
      <c r="G267" s="521"/>
      <c r="H267" s="521"/>
      <c r="I267" s="521"/>
      <c r="J267" s="533"/>
      <c r="K267" s="533"/>
      <c r="L267" s="533"/>
      <c r="M267" s="533"/>
      <c r="N267" s="533"/>
      <c r="O267" s="532"/>
      <c r="P267" s="532"/>
      <c r="Q267" s="533"/>
      <c r="R267" s="533"/>
      <c r="S267" s="533"/>
      <c r="T267" s="533"/>
      <c r="U267" s="533"/>
      <c r="V267" s="533"/>
      <c r="W267" s="533"/>
      <c r="X267" s="533"/>
      <c r="Y267" s="533"/>
      <c r="Z267" s="533"/>
      <c r="AA267" s="533"/>
      <c r="AB267" s="533"/>
      <c r="AC267" s="533"/>
    </row>
    <row r="268" spans="1:29" ht="12" customHeight="1" x14ac:dyDescent="0.25">
      <c r="A268" s="533"/>
      <c r="B268" s="533"/>
      <c r="C268" s="533"/>
      <c r="D268" s="533"/>
      <c r="E268" s="533"/>
      <c r="F268" s="533"/>
      <c r="G268" s="521"/>
      <c r="H268" s="521"/>
      <c r="I268" s="521"/>
      <c r="J268" s="533"/>
      <c r="K268" s="533"/>
      <c r="L268" s="533"/>
      <c r="M268" s="533"/>
      <c r="N268" s="533"/>
      <c r="O268" s="532"/>
      <c r="P268" s="532"/>
      <c r="Q268" s="533"/>
      <c r="R268" s="533"/>
      <c r="S268" s="533"/>
      <c r="T268" s="533"/>
      <c r="U268" s="533"/>
      <c r="V268" s="533"/>
      <c r="W268" s="533"/>
      <c r="X268" s="533"/>
      <c r="Y268" s="533"/>
      <c r="Z268" s="533"/>
      <c r="AA268" s="533"/>
      <c r="AB268" s="533"/>
      <c r="AC268" s="533"/>
    </row>
    <row r="269" spans="1:29" ht="12" customHeight="1" x14ac:dyDescent="0.25">
      <c r="A269" s="533"/>
      <c r="B269" s="533"/>
      <c r="C269" s="533"/>
      <c r="D269" s="533"/>
      <c r="E269" s="533"/>
      <c r="F269" s="533"/>
      <c r="G269" s="521"/>
      <c r="H269" s="521"/>
      <c r="I269" s="521"/>
      <c r="J269" s="533"/>
      <c r="K269" s="533"/>
      <c r="L269" s="533"/>
      <c r="M269" s="533"/>
      <c r="N269" s="533"/>
      <c r="O269" s="532"/>
      <c r="P269" s="532"/>
      <c r="Q269" s="533"/>
      <c r="R269" s="533"/>
      <c r="S269" s="533"/>
      <c r="T269" s="533"/>
      <c r="U269" s="533"/>
      <c r="V269" s="533"/>
      <c r="W269" s="533"/>
      <c r="X269" s="533"/>
      <c r="Y269" s="533"/>
      <c r="Z269" s="533"/>
      <c r="AA269" s="533"/>
      <c r="AB269" s="533"/>
      <c r="AC269" s="533"/>
    </row>
    <row r="270" spans="1:29" ht="12" customHeight="1" x14ac:dyDescent="0.25">
      <c r="A270" s="533"/>
      <c r="B270" s="533"/>
      <c r="C270" s="533"/>
      <c r="D270" s="533"/>
      <c r="E270" s="533"/>
      <c r="F270" s="533"/>
      <c r="G270" s="521"/>
      <c r="H270" s="521"/>
      <c r="I270" s="521"/>
      <c r="J270" s="533"/>
      <c r="K270" s="533"/>
      <c r="L270" s="533"/>
      <c r="M270" s="533"/>
      <c r="N270" s="533"/>
      <c r="O270" s="532"/>
      <c r="P270" s="532"/>
      <c r="Q270" s="533"/>
      <c r="R270" s="533"/>
      <c r="S270" s="533"/>
      <c r="T270" s="533"/>
      <c r="U270" s="533"/>
      <c r="V270" s="533"/>
      <c r="W270" s="533"/>
      <c r="X270" s="533"/>
      <c r="Y270" s="533"/>
      <c r="Z270" s="533"/>
      <c r="AA270" s="533"/>
      <c r="AB270" s="533"/>
      <c r="AC270" s="533"/>
    </row>
    <row r="271" spans="1:29" ht="12" customHeight="1" x14ac:dyDescent="0.25">
      <c r="A271" s="533"/>
      <c r="B271" s="533"/>
      <c r="C271" s="533"/>
      <c r="D271" s="533"/>
      <c r="E271" s="533"/>
      <c r="F271" s="533"/>
      <c r="G271" s="521"/>
      <c r="H271" s="521"/>
      <c r="I271" s="521"/>
      <c r="J271" s="533"/>
      <c r="K271" s="533"/>
      <c r="L271" s="533"/>
      <c r="M271" s="533"/>
      <c r="N271" s="533"/>
      <c r="O271" s="532"/>
      <c r="P271" s="532"/>
      <c r="Q271" s="533"/>
      <c r="R271" s="533"/>
      <c r="S271" s="533"/>
      <c r="T271" s="533"/>
      <c r="U271" s="533"/>
      <c r="V271" s="533"/>
      <c r="W271" s="533"/>
      <c r="X271" s="533"/>
      <c r="Y271" s="533"/>
      <c r="Z271" s="533"/>
      <c r="AA271" s="533"/>
      <c r="AB271" s="533"/>
      <c r="AC271" s="533"/>
    </row>
    <row r="272" spans="1:29" ht="12" customHeight="1" x14ac:dyDescent="0.25">
      <c r="A272" s="533"/>
      <c r="B272" s="533"/>
      <c r="C272" s="533"/>
      <c r="D272" s="533"/>
      <c r="E272" s="533"/>
      <c r="F272" s="533"/>
      <c r="G272" s="521"/>
      <c r="H272" s="521"/>
      <c r="I272" s="521"/>
      <c r="J272" s="533"/>
      <c r="K272" s="533"/>
      <c r="L272" s="533"/>
      <c r="M272" s="533"/>
      <c r="N272" s="533"/>
      <c r="O272" s="532"/>
      <c r="P272" s="532"/>
      <c r="Q272" s="533"/>
      <c r="R272" s="533"/>
      <c r="S272" s="533"/>
      <c r="T272" s="533"/>
      <c r="U272" s="533"/>
      <c r="V272" s="533"/>
      <c r="W272" s="533"/>
      <c r="X272" s="533"/>
      <c r="Y272" s="533"/>
      <c r="Z272" s="533"/>
      <c r="AA272" s="533"/>
      <c r="AB272" s="533"/>
      <c r="AC272" s="533"/>
    </row>
    <row r="273" spans="1:29" ht="12" customHeight="1" x14ac:dyDescent="0.25">
      <c r="A273" s="533"/>
      <c r="B273" s="533"/>
      <c r="C273" s="533"/>
      <c r="D273" s="533"/>
      <c r="E273" s="533"/>
      <c r="F273" s="533"/>
      <c r="G273" s="521"/>
      <c r="H273" s="521"/>
      <c r="I273" s="521"/>
      <c r="J273" s="533"/>
      <c r="K273" s="533"/>
      <c r="L273" s="533"/>
      <c r="M273" s="533"/>
      <c r="N273" s="533"/>
      <c r="O273" s="532"/>
      <c r="P273" s="532"/>
      <c r="Q273" s="533"/>
      <c r="R273" s="533"/>
      <c r="S273" s="533"/>
      <c r="T273" s="533"/>
      <c r="U273" s="533"/>
      <c r="V273" s="533"/>
      <c r="W273" s="533"/>
      <c r="X273" s="533"/>
      <c r="Y273" s="533"/>
      <c r="Z273" s="533"/>
      <c r="AA273" s="533"/>
      <c r="AB273" s="533"/>
      <c r="AC273" s="533"/>
    </row>
    <row r="274" spans="1:29" ht="12" customHeight="1" x14ac:dyDescent="0.25">
      <c r="A274" s="533"/>
      <c r="B274" s="533"/>
      <c r="C274" s="533"/>
      <c r="D274" s="533"/>
      <c r="E274" s="533"/>
      <c r="F274" s="533"/>
      <c r="G274" s="521"/>
      <c r="H274" s="521"/>
      <c r="I274" s="521"/>
      <c r="J274" s="533"/>
      <c r="K274" s="533"/>
      <c r="L274" s="533"/>
      <c r="M274" s="533"/>
      <c r="N274" s="533"/>
      <c r="O274" s="532"/>
      <c r="P274" s="532"/>
      <c r="Q274" s="533"/>
      <c r="R274" s="533"/>
      <c r="S274" s="533"/>
      <c r="T274" s="533"/>
      <c r="U274" s="533"/>
      <c r="V274" s="533"/>
      <c r="W274" s="533"/>
      <c r="X274" s="533"/>
      <c r="Y274" s="533"/>
      <c r="Z274" s="533"/>
      <c r="AA274" s="533"/>
      <c r="AB274" s="533"/>
      <c r="AC274" s="533"/>
    </row>
    <row r="275" spans="1:29" ht="12" customHeight="1" x14ac:dyDescent="0.25">
      <c r="A275" s="533"/>
      <c r="B275" s="533"/>
      <c r="C275" s="533"/>
      <c r="D275" s="533"/>
      <c r="E275" s="533"/>
      <c r="F275" s="533"/>
      <c r="G275" s="521"/>
      <c r="H275" s="521"/>
      <c r="I275" s="521"/>
      <c r="J275" s="533"/>
      <c r="K275" s="533"/>
      <c r="L275" s="533"/>
      <c r="M275" s="533"/>
      <c r="N275" s="533"/>
      <c r="O275" s="532"/>
      <c r="P275" s="532"/>
      <c r="Q275" s="533"/>
      <c r="R275" s="533"/>
      <c r="S275" s="533"/>
      <c r="T275" s="533"/>
      <c r="U275" s="533"/>
      <c r="V275" s="533"/>
      <c r="W275" s="533"/>
      <c r="X275" s="533"/>
      <c r="Y275" s="533"/>
      <c r="Z275" s="533"/>
      <c r="AA275" s="533"/>
      <c r="AB275" s="533"/>
      <c r="AC275" s="533"/>
    </row>
    <row r="276" spans="1:29" ht="12" customHeight="1" x14ac:dyDescent="0.25">
      <c r="A276" s="533"/>
      <c r="B276" s="533"/>
      <c r="C276" s="533"/>
      <c r="D276" s="533"/>
      <c r="E276" s="533"/>
      <c r="F276" s="533"/>
      <c r="G276" s="521"/>
      <c r="H276" s="521"/>
      <c r="I276" s="521"/>
      <c r="J276" s="533"/>
      <c r="K276" s="533"/>
      <c r="L276" s="533"/>
      <c r="M276" s="533"/>
      <c r="N276" s="533"/>
      <c r="O276" s="532"/>
      <c r="P276" s="532"/>
      <c r="Q276" s="533"/>
      <c r="R276" s="533"/>
      <c r="S276" s="533"/>
      <c r="T276" s="533"/>
      <c r="U276" s="533"/>
      <c r="V276" s="533"/>
      <c r="W276" s="533"/>
      <c r="X276" s="533"/>
      <c r="Y276" s="533"/>
      <c r="Z276" s="533"/>
      <c r="AA276" s="533"/>
      <c r="AB276" s="533"/>
      <c r="AC276" s="533"/>
    </row>
    <row r="277" spans="1:29" ht="12" customHeight="1" x14ac:dyDescent="0.25">
      <c r="A277" s="533"/>
      <c r="B277" s="533"/>
      <c r="C277" s="533"/>
      <c r="D277" s="533"/>
      <c r="E277" s="533"/>
      <c r="F277" s="533"/>
      <c r="G277" s="521"/>
      <c r="H277" s="521"/>
      <c r="I277" s="521"/>
      <c r="J277" s="533"/>
      <c r="K277" s="533"/>
      <c r="L277" s="533"/>
      <c r="M277" s="533"/>
      <c r="N277" s="533"/>
      <c r="O277" s="532"/>
      <c r="P277" s="532"/>
      <c r="Q277" s="533"/>
      <c r="R277" s="533"/>
      <c r="S277" s="533"/>
      <c r="T277" s="533"/>
      <c r="U277" s="533"/>
      <c r="V277" s="533"/>
      <c r="W277" s="533"/>
      <c r="X277" s="533"/>
      <c r="Y277" s="533"/>
      <c r="Z277" s="533"/>
      <c r="AA277" s="533"/>
      <c r="AB277" s="533"/>
      <c r="AC277" s="533"/>
    </row>
    <row r="278" spans="1:29" ht="12" customHeight="1" x14ac:dyDescent="0.25">
      <c r="A278" s="533"/>
      <c r="B278" s="533"/>
      <c r="C278" s="533"/>
      <c r="D278" s="533"/>
      <c r="E278" s="533"/>
      <c r="F278" s="533"/>
      <c r="G278" s="521"/>
      <c r="H278" s="521"/>
      <c r="I278" s="521"/>
      <c r="J278" s="533"/>
      <c r="K278" s="533"/>
      <c r="L278" s="533"/>
      <c r="M278" s="533"/>
      <c r="N278" s="533"/>
      <c r="O278" s="532"/>
      <c r="P278" s="532"/>
      <c r="Q278" s="533"/>
      <c r="R278" s="533"/>
      <c r="S278" s="533"/>
      <c r="T278" s="533"/>
      <c r="U278" s="533"/>
      <c r="V278" s="533"/>
      <c r="W278" s="533"/>
      <c r="X278" s="533"/>
      <c r="Y278" s="533"/>
      <c r="Z278" s="533"/>
      <c r="AA278" s="533"/>
      <c r="AB278" s="533"/>
      <c r="AC278" s="533"/>
    </row>
    <row r="279" spans="1:29" ht="12" customHeight="1" x14ac:dyDescent="0.25">
      <c r="A279" s="533"/>
      <c r="B279" s="533"/>
      <c r="C279" s="533"/>
      <c r="D279" s="533"/>
      <c r="E279" s="533"/>
      <c r="F279" s="533"/>
      <c r="G279" s="521"/>
      <c r="H279" s="521"/>
      <c r="I279" s="521"/>
      <c r="J279" s="533"/>
      <c r="K279" s="533"/>
      <c r="L279" s="533"/>
      <c r="M279" s="533"/>
      <c r="N279" s="533"/>
      <c r="O279" s="532"/>
      <c r="P279" s="532"/>
      <c r="Q279" s="533"/>
      <c r="R279" s="533"/>
      <c r="S279" s="533"/>
      <c r="T279" s="533"/>
      <c r="U279" s="533"/>
      <c r="V279" s="533"/>
      <c r="W279" s="533"/>
      <c r="X279" s="533"/>
      <c r="Y279" s="533"/>
      <c r="Z279" s="533"/>
      <c r="AA279" s="533"/>
      <c r="AB279" s="533"/>
      <c r="AC279" s="533"/>
    </row>
    <row r="280" spans="1:29" ht="12" customHeight="1" x14ac:dyDescent="0.25">
      <c r="A280" s="533"/>
      <c r="B280" s="533"/>
      <c r="C280" s="533"/>
      <c r="D280" s="533"/>
      <c r="E280" s="533"/>
      <c r="F280" s="533"/>
      <c r="G280" s="521"/>
      <c r="H280" s="521"/>
      <c r="I280" s="521"/>
      <c r="J280" s="533"/>
      <c r="K280" s="533"/>
      <c r="L280" s="533"/>
      <c r="M280" s="533"/>
      <c r="N280" s="533"/>
      <c r="O280" s="532"/>
      <c r="P280" s="532"/>
      <c r="Q280" s="533"/>
      <c r="R280" s="533"/>
      <c r="S280" s="533"/>
      <c r="T280" s="533"/>
      <c r="U280" s="533"/>
      <c r="V280" s="533"/>
      <c r="W280" s="533"/>
      <c r="X280" s="533"/>
      <c r="Y280" s="533"/>
      <c r="Z280" s="533"/>
      <c r="AA280" s="533"/>
      <c r="AB280" s="533"/>
      <c r="AC280" s="533"/>
    </row>
    <row r="281" spans="1:29" ht="12" customHeight="1" x14ac:dyDescent="0.25">
      <c r="A281" s="533"/>
      <c r="B281" s="533"/>
      <c r="C281" s="533"/>
      <c r="D281" s="533"/>
      <c r="E281" s="533"/>
      <c r="F281" s="533"/>
      <c r="G281" s="521"/>
      <c r="H281" s="521"/>
      <c r="I281" s="521"/>
      <c r="J281" s="533"/>
      <c r="K281" s="533"/>
      <c r="L281" s="533"/>
      <c r="M281" s="533"/>
      <c r="N281" s="533"/>
      <c r="O281" s="532"/>
      <c r="P281" s="532"/>
      <c r="Q281" s="533"/>
      <c r="R281" s="533"/>
      <c r="S281" s="533"/>
      <c r="T281" s="533"/>
      <c r="U281" s="533"/>
      <c r="V281" s="533"/>
      <c r="W281" s="533"/>
      <c r="X281" s="533"/>
      <c r="Y281" s="533"/>
      <c r="Z281" s="533"/>
      <c r="AA281" s="533"/>
      <c r="AB281" s="533"/>
      <c r="AC281" s="533"/>
    </row>
    <row r="282" spans="1:29" ht="12" customHeight="1" x14ac:dyDescent="0.25">
      <c r="A282" s="533"/>
      <c r="B282" s="533"/>
      <c r="C282" s="533"/>
      <c r="D282" s="533"/>
      <c r="E282" s="533"/>
      <c r="F282" s="533"/>
      <c r="G282" s="521"/>
      <c r="H282" s="521"/>
      <c r="I282" s="521"/>
      <c r="J282" s="533"/>
      <c r="K282" s="533"/>
      <c r="L282" s="533"/>
      <c r="M282" s="533"/>
      <c r="N282" s="533"/>
      <c r="O282" s="532"/>
      <c r="P282" s="532"/>
      <c r="Q282" s="533"/>
      <c r="R282" s="533"/>
      <c r="S282" s="533"/>
      <c r="T282" s="533"/>
      <c r="U282" s="533"/>
      <c r="V282" s="533"/>
      <c r="W282" s="533"/>
      <c r="X282" s="533"/>
      <c r="Y282" s="533"/>
      <c r="Z282" s="533"/>
      <c r="AA282" s="533"/>
      <c r="AB282" s="533"/>
      <c r="AC282" s="533"/>
    </row>
    <row r="283" spans="1:29" ht="12" customHeight="1" x14ac:dyDescent="0.25">
      <c r="A283" s="533"/>
      <c r="B283" s="533"/>
      <c r="C283" s="533"/>
      <c r="D283" s="533"/>
      <c r="E283" s="533"/>
      <c r="F283" s="533"/>
      <c r="G283" s="521"/>
      <c r="H283" s="521"/>
      <c r="I283" s="521"/>
      <c r="J283" s="533"/>
      <c r="K283" s="533"/>
      <c r="L283" s="533"/>
      <c r="M283" s="533"/>
      <c r="N283" s="533"/>
      <c r="O283" s="532"/>
      <c r="P283" s="532"/>
      <c r="Q283" s="533"/>
      <c r="R283" s="533"/>
      <c r="S283" s="533"/>
      <c r="T283" s="533"/>
      <c r="U283" s="533"/>
      <c r="V283" s="533"/>
      <c r="W283" s="533"/>
      <c r="X283" s="533"/>
      <c r="Y283" s="533"/>
      <c r="Z283" s="533"/>
      <c r="AA283" s="533"/>
      <c r="AB283" s="533"/>
      <c r="AC283" s="533"/>
    </row>
    <row r="284" spans="1:29" ht="12" customHeight="1" x14ac:dyDescent="0.25">
      <c r="A284" s="533"/>
      <c r="B284" s="533"/>
      <c r="C284" s="533"/>
      <c r="D284" s="533"/>
      <c r="E284" s="533"/>
      <c r="F284" s="533"/>
      <c r="G284" s="521"/>
      <c r="H284" s="521"/>
      <c r="I284" s="521"/>
      <c r="J284" s="533"/>
      <c r="K284" s="533"/>
      <c r="L284" s="533"/>
      <c r="M284" s="533"/>
      <c r="N284" s="533"/>
      <c r="O284" s="532"/>
      <c r="P284" s="532"/>
      <c r="Q284" s="533"/>
      <c r="R284" s="533"/>
      <c r="S284" s="533"/>
      <c r="T284" s="533"/>
      <c r="U284" s="533"/>
      <c r="V284" s="533"/>
      <c r="W284" s="533"/>
      <c r="X284" s="533"/>
      <c r="Y284" s="533"/>
      <c r="Z284" s="533"/>
      <c r="AA284" s="533"/>
      <c r="AB284" s="533"/>
      <c r="AC284" s="533"/>
    </row>
    <row r="285" spans="1:29" ht="12" customHeight="1" x14ac:dyDescent="0.25">
      <c r="A285" s="533"/>
      <c r="B285" s="533"/>
      <c r="C285" s="533"/>
      <c r="D285" s="533"/>
      <c r="E285" s="533"/>
      <c r="F285" s="533"/>
      <c r="G285" s="521"/>
      <c r="H285" s="521"/>
      <c r="I285" s="521"/>
      <c r="J285" s="533"/>
      <c r="K285" s="533"/>
      <c r="L285" s="533"/>
      <c r="M285" s="533"/>
      <c r="N285" s="533"/>
      <c r="O285" s="532"/>
      <c r="P285" s="532"/>
      <c r="Q285" s="533"/>
      <c r="R285" s="533"/>
      <c r="S285" s="533"/>
      <c r="T285" s="533"/>
      <c r="U285" s="533"/>
      <c r="V285" s="533"/>
      <c r="W285" s="533"/>
      <c r="X285" s="533"/>
      <c r="Y285" s="533"/>
      <c r="Z285" s="533"/>
      <c r="AA285" s="533"/>
      <c r="AB285" s="533"/>
      <c r="AC285" s="533"/>
    </row>
    <row r="286" spans="1:29" ht="12" customHeight="1" x14ac:dyDescent="0.25">
      <c r="A286" s="533"/>
      <c r="B286" s="533"/>
      <c r="C286" s="533"/>
      <c r="D286" s="533"/>
      <c r="E286" s="533"/>
      <c r="F286" s="533"/>
      <c r="G286" s="521"/>
      <c r="H286" s="521"/>
      <c r="I286" s="521"/>
      <c r="J286" s="533"/>
      <c r="K286" s="533"/>
      <c r="L286" s="533"/>
      <c r="M286" s="533"/>
      <c r="N286" s="533"/>
      <c r="O286" s="532"/>
      <c r="P286" s="532"/>
      <c r="Q286" s="533"/>
      <c r="R286" s="533"/>
      <c r="S286" s="533"/>
      <c r="T286" s="533"/>
      <c r="U286" s="533"/>
      <c r="V286" s="533"/>
      <c r="W286" s="533"/>
      <c r="X286" s="533"/>
      <c r="Y286" s="533"/>
      <c r="Z286" s="533"/>
      <c r="AA286" s="533"/>
      <c r="AB286" s="533"/>
      <c r="AC286" s="533"/>
    </row>
    <row r="287" spans="1:29" ht="12" customHeight="1" x14ac:dyDescent="0.25">
      <c r="A287" s="533"/>
      <c r="B287" s="533"/>
      <c r="C287" s="533"/>
      <c r="D287" s="533"/>
      <c r="E287" s="533"/>
      <c r="F287" s="533"/>
      <c r="G287" s="521"/>
      <c r="H287" s="521"/>
      <c r="I287" s="521"/>
      <c r="J287" s="533"/>
      <c r="K287" s="533"/>
      <c r="L287" s="533"/>
      <c r="M287" s="533"/>
      <c r="N287" s="533"/>
      <c r="O287" s="532"/>
      <c r="P287" s="532"/>
      <c r="Q287" s="533"/>
      <c r="R287" s="533"/>
      <c r="S287" s="533"/>
      <c r="T287" s="533"/>
      <c r="U287" s="533"/>
      <c r="V287" s="533"/>
      <c r="W287" s="533"/>
      <c r="X287" s="533"/>
      <c r="Y287" s="533"/>
      <c r="Z287" s="533"/>
      <c r="AA287" s="533"/>
      <c r="AB287" s="533"/>
      <c r="AC287" s="533"/>
    </row>
    <row r="288" spans="1:29" ht="12" customHeight="1" x14ac:dyDescent="0.25">
      <c r="A288" s="533"/>
      <c r="B288" s="533"/>
      <c r="C288" s="533"/>
      <c r="D288" s="533"/>
      <c r="E288" s="533"/>
      <c r="F288" s="533"/>
      <c r="G288" s="521"/>
      <c r="H288" s="521"/>
      <c r="I288" s="521"/>
      <c r="J288" s="533"/>
      <c r="K288" s="533"/>
      <c r="L288" s="533"/>
      <c r="M288" s="533"/>
      <c r="N288" s="533"/>
      <c r="O288" s="532"/>
      <c r="P288" s="532"/>
      <c r="Q288" s="533"/>
      <c r="R288" s="533"/>
      <c r="S288" s="533"/>
      <c r="T288" s="533"/>
      <c r="U288" s="533"/>
      <c r="V288" s="533"/>
      <c r="W288" s="533"/>
      <c r="X288" s="533"/>
      <c r="Y288" s="533"/>
      <c r="Z288" s="533"/>
      <c r="AA288" s="533"/>
      <c r="AB288" s="533"/>
      <c r="AC288" s="533"/>
    </row>
    <row r="289" spans="1:29" ht="12" customHeight="1" x14ac:dyDescent="0.25">
      <c r="A289" s="533"/>
      <c r="B289" s="533"/>
      <c r="C289" s="533"/>
      <c r="D289" s="533"/>
      <c r="E289" s="533"/>
      <c r="F289" s="533"/>
      <c r="G289" s="521"/>
      <c r="H289" s="521"/>
      <c r="I289" s="521"/>
      <c r="J289" s="533"/>
      <c r="K289" s="533"/>
      <c r="L289" s="533"/>
      <c r="M289" s="533"/>
      <c r="N289" s="533"/>
      <c r="O289" s="532"/>
      <c r="P289" s="532"/>
      <c r="Q289" s="533"/>
      <c r="R289" s="533"/>
      <c r="S289" s="533"/>
      <c r="T289" s="533"/>
      <c r="U289" s="533"/>
      <c r="V289" s="533"/>
      <c r="W289" s="533"/>
      <c r="X289" s="533"/>
      <c r="Y289" s="533"/>
      <c r="Z289" s="533"/>
      <c r="AA289" s="533"/>
      <c r="AB289" s="533"/>
      <c r="AC289" s="533"/>
    </row>
    <row r="290" spans="1:29" ht="12" customHeight="1" x14ac:dyDescent="0.25">
      <c r="A290" s="533"/>
      <c r="B290" s="533"/>
      <c r="C290" s="533"/>
      <c r="D290" s="533"/>
      <c r="E290" s="533"/>
      <c r="F290" s="533"/>
      <c r="G290" s="521"/>
      <c r="H290" s="521"/>
      <c r="I290" s="521"/>
      <c r="J290" s="533"/>
      <c r="K290" s="533"/>
      <c r="L290" s="533"/>
      <c r="M290" s="533"/>
      <c r="N290" s="533"/>
      <c r="O290" s="532"/>
      <c r="P290" s="532"/>
      <c r="Q290" s="533"/>
      <c r="R290" s="533"/>
      <c r="S290" s="533"/>
      <c r="T290" s="533"/>
      <c r="U290" s="533"/>
      <c r="V290" s="533"/>
      <c r="W290" s="533"/>
      <c r="X290" s="533"/>
      <c r="Y290" s="533"/>
      <c r="Z290" s="533"/>
      <c r="AA290" s="533"/>
      <c r="AB290" s="533"/>
      <c r="AC290" s="533"/>
    </row>
    <row r="291" spans="1:29" ht="12" customHeight="1" x14ac:dyDescent="0.25">
      <c r="A291" s="533"/>
      <c r="B291" s="533"/>
      <c r="C291" s="533"/>
      <c r="D291" s="533"/>
      <c r="E291" s="533"/>
      <c r="F291" s="533"/>
      <c r="G291" s="521"/>
      <c r="H291" s="521"/>
      <c r="I291" s="521"/>
      <c r="J291" s="533"/>
      <c r="K291" s="533"/>
      <c r="L291" s="533"/>
      <c r="M291" s="533"/>
      <c r="N291" s="533"/>
      <c r="O291" s="532"/>
      <c r="P291" s="532"/>
      <c r="Q291" s="533"/>
      <c r="R291" s="533"/>
      <c r="S291" s="533"/>
      <c r="T291" s="533"/>
      <c r="U291" s="533"/>
      <c r="V291" s="533"/>
      <c r="W291" s="533"/>
      <c r="X291" s="533"/>
      <c r="Y291" s="533"/>
      <c r="Z291" s="533"/>
      <c r="AA291" s="533"/>
      <c r="AB291" s="533"/>
      <c r="AC291" s="533"/>
    </row>
    <row r="292" spans="1:29" ht="12" customHeight="1" x14ac:dyDescent="0.25">
      <c r="A292" s="533"/>
      <c r="B292" s="533"/>
      <c r="C292" s="533"/>
      <c r="D292" s="533"/>
      <c r="E292" s="533"/>
      <c r="F292" s="533"/>
      <c r="G292" s="521"/>
      <c r="H292" s="521"/>
      <c r="I292" s="521"/>
      <c r="J292" s="533"/>
      <c r="K292" s="533"/>
      <c r="L292" s="533"/>
      <c r="M292" s="533"/>
      <c r="N292" s="533"/>
      <c r="O292" s="532"/>
      <c r="P292" s="532"/>
      <c r="Q292" s="533"/>
      <c r="R292" s="533"/>
      <c r="S292" s="533"/>
      <c r="T292" s="533"/>
      <c r="U292" s="533"/>
      <c r="V292" s="533"/>
      <c r="W292" s="533"/>
      <c r="X292" s="533"/>
      <c r="Y292" s="533"/>
      <c r="Z292" s="533"/>
      <c r="AA292" s="533"/>
      <c r="AB292" s="533"/>
      <c r="AC292" s="533"/>
    </row>
    <row r="293" spans="1:29" ht="12" customHeight="1" x14ac:dyDescent="0.25">
      <c r="A293" s="533"/>
      <c r="B293" s="533"/>
      <c r="C293" s="533"/>
      <c r="D293" s="533"/>
      <c r="E293" s="533"/>
      <c r="F293" s="533"/>
      <c r="G293" s="521"/>
      <c r="H293" s="521"/>
      <c r="I293" s="521"/>
      <c r="J293" s="533"/>
      <c r="K293" s="533"/>
      <c r="L293" s="533"/>
      <c r="M293" s="533"/>
      <c r="N293" s="533"/>
      <c r="O293" s="532"/>
      <c r="P293" s="532"/>
      <c r="Q293" s="533"/>
      <c r="R293" s="533"/>
      <c r="S293" s="533"/>
      <c r="T293" s="533"/>
      <c r="U293" s="533"/>
      <c r="V293" s="533"/>
      <c r="W293" s="533"/>
      <c r="X293" s="533"/>
      <c r="Y293" s="533"/>
      <c r="Z293" s="533"/>
      <c r="AA293" s="533"/>
      <c r="AB293" s="533"/>
      <c r="AC293" s="533"/>
    </row>
    <row r="294" spans="1:29" ht="12" customHeight="1" x14ac:dyDescent="0.25">
      <c r="A294" s="533"/>
      <c r="B294" s="533"/>
      <c r="C294" s="533"/>
      <c r="D294" s="533"/>
      <c r="E294" s="533"/>
      <c r="F294" s="533"/>
      <c r="G294" s="521"/>
      <c r="H294" s="521"/>
      <c r="I294" s="521"/>
      <c r="J294" s="533"/>
      <c r="K294" s="533"/>
      <c r="L294" s="533"/>
      <c r="M294" s="533"/>
      <c r="N294" s="533"/>
      <c r="O294" s="532"/>
      <c r="P294" s="532"/>
      <c r="Q294" s="533"/>
      <c r="R294" s="533"/>
      <c r="S294" s="533"/>
      <c r="T294" s="533"/>
      <c r="U294" s="533"/>
      <c r="V294" s="533"/>
      <c r="W294" s="533"/>
      <c r="X294" s="533"/>
      <c r="Y294" s="533"/>
      <c r="Z294" s="533"/>
      <c r="AA294" s="533"/>
      <c r="AB294" s="533"/>
      <c r="AC294" s="533"/>
    </row>
    <row r="295" spans="1:29" ht="12" customHeight="1" x14ac:dyDescent="0.25">
      <c r="A295" s="533"/>
      <c r="B295" s="533"/>
      <c r="C295" s="533"/>
      <c r="D295" s="533"/>
      <c r="E295" s="533"/>
      <c r="F295" s="533"/>
      <c r="G295" s="521"/>
      <c r="H295" s="521"/>
      <c r="I295" s="521"/>
      <c r="J295" s="533"/>
      <c r="K295" s="533"/>
      <c r="L295" s="533"/>
      <c r="M295" s="533"/>
      <c r="N295" s="533"/>
      <c r="O295" s="532"/>
      <c r="P295" s="532"/>
      <c r="Q295" s="533"/>
      <c r="R295" s="533"/>
      <c r="S295" s="533"/>
      <c r="T295" s="533"/>
      <c r="U295" s="533"/>
      <c r="V295" s="533"/>
      <c r="W295" s="533"/>
      <c r="X295" s="533"/>
      <c r="Y295" s="533"/>
      <c r="Z295" s="533"/>
      <c r="AA295" s="533"/>
      <c r="AB295" s="533"/>
      <c r="AC295" s="533"/>
    </row>
    <row r="296" spans="1:29" ht="12" customHeight="1" x14ac:dyDescent="0.25">
      <c r="A296" s="533"/>
      <c r="B296" s="533"/>
      <c r="C296" s="533"/>
      <c r="D296" s="533"/>
      <c r="E296" s="533"/>
      <c r="F296" s="533"/>
      <c r="G296" s="521"/>
      <c r="H296" s="521"/>
      <c r="I296" s="521"/>
      <c r="J296" s="533"/>
      <c r="K296" s="533"/>
      <c r="L296" s="533"/>
      <c r="M296" s="533"/>
      <c r="N296" s="533"/>
      <c r="O296" s="532"/>
      <c r="P296" s="532"/>
      <c r="Q296" s="533"/>
      <c r="R296" s="533"/>
      <c r="S296" s="533"/>
      <c r="T296" s="533"/>
      <c r="U296" s="533"/>
      <c r="V296" s="533"/>
      <c r="W296" s="533"/>
      <c r="X296" s="533"/>
      <c r="Y296" s="533"/>
      <c r="Z296" s="533"/>
      <c r="AA296" s="533"/>
      <c r="AB296" s="533"/>
      <c r="AC296" s="533"/>
    </row>
    <row r="297" spans="1:29" ht="12" customHeight="1" x14ac:dyDescent="0.25">
      <c r="A297" s="533"/>
      <c r="B297" s="533"/>
      <c r="C297" s="533"/>
      <c r="D297" s="533"/>
      <c r="E297" s="533"/>
      <c r="F297" s="533"/>
      <c r="G297" s="521"/>
      <c r="H297" s="521"/>
      <c r="I297" s="521"/>
      <c r="J297" s="533"/>
      <c r="K297" s="533"/>
      <c r="L297" s="533"/>
      <c r="M297" s="533"/>
      <c r="N297" s="533"/>
      <c r="O297" s="532"/>
      <c r="P297" s="532"/>
      <c r="Q297" s="533"/>
      <c r="R297" s="533"/>
      <c r="S297" s="533"/>
      <c r="T297" s="533"/>
      <c r="U297" s="533"/>
      <c r="V297" s="533"/>
      <c r="W297" s="533"/>
      <c r="X297" s="533"/>
      <c r="Y297" s="533"/>
      <c r="Z297" s="533"/>
      <c r="AA297" s="533"/>
      <c r="AB297" s="533"/>
      <c r="AC297" s="533"/>
    </row>
    <row r="298" spans="1:29" ht="12" customHeight="1" x14ac:dyDescent="0.25">
      <c r="A298" s="533"/>
      <c r="B298" s="533"/>
      <c r="C298" s="533"/>
      <c r="D298" s="533"/>
      <c r="E298" s="533"/>
      <c r="F298" s="533"/>
      <c r="G298" s="521"/>
      <c r="H298" s="521"/>
      <c r="I298" s="521"/>
      <c r="J298" s="533"/>
      <c r="K298" s="533"/>
      <c r="L298" s="533"/>
      <c r="M298" s="533"/>
      <c r="N298" s="533"/>
      <c r="O298" s="532"/>
      <c r="P298" s="532"/>
      <c r="Q298" s="533"/>
      <c r="R298" s="533"/>
      <c r="S298" s="533"/>
      <c r="T298" s="533"/>
      <c r="U298" s="533"/>
      <c r="V298" s="533"/>
      <c r="W298" s="533"/>
      <c r="X298" s="533"/>
      <c r="Y298" s="533"/>
      <c r="Z298" s="533"/>
      <c r="AA298" s="533"/>
      <c r="AB298" s="533"/>
      <c r="AC298" s="533"/>
    </row>
    <row r="299" spans="1:29" ht="12" customHeight="1" x14ac:dyDescent="0.25">
      <c r="A299" s="533"/>
      <c r="B299" s="533"/>
      <c r="C299" s="533"/>
      <c r="D299" s="533"/>
      <c r="E299" s="533"/>
      <c r="F299" s="533"/>
      <c r="G299" s="521"/>
      <c r="H299" s="521"/>
      <c r="I299" s="521"/>
      <c r="J299" s="533"/>
      <c r="K299" s="533"/>
      <c r="L299" s="533"/>
      <c r="M299" s="533"/>
      <c r="N299" s="533"/>
      <c r="O299" s="532"/>
      <c r="P299" s="532"/>
      <c r="Q299" s="533"/>
      <c r="R299" s="533"/>
      <c r="S299" s="533"/>
      <c r="T299" s="533"/>
      <c r="U299" s="533"/>
      <c r="V299" s="533"/>
      <c r="W299" s="533"/>
      <c r="X299" s="533"/>
      <c r="Y299" s="533"/>
      <c r="Z299" s="533"/>
      <c r="AA299" s="533"/>
      <c r="AB299" s="533"/>
      <c r="AC299" s="533"/>
    </row>
    <row r="300" spans="1:29" ht="12" customHeight="1" x14ac:dyDescent="0.25">
      <c r="A300" s="533"/>
      <c r="B300" s="533"/>
      <c r="C300" s="533"/>
      <c r="D300" s="533"/>
      <c r="E300" s="533"/>
      <c r="F300" s="533"/>
      <c r="G300" s="521"/>
      <c r="H300" s="521"/>
      <c r="I300" s="521"/>
      <c r="J300" s="533"/>
      <c r="K300" s="533"/>
      <c r="L300" s="533"/>
      <c r="M300" s="533"/>
      <c r="N300" s="533"/>
      <c r="O300" s="532"/>
      <c r="P300" s="532"/>
      <c r="Q300" s="533"/>
      <c r="R300" s="533"/>
      <c r="S300" s="533"/>
      <c r="T300" s="533"/>
      <c r="U300" s="533"/>
      <c r="V300" s="533"/>
      <c r="W300" s="533"/>
      <c r="X300" s="533"/>
      <c r="Y300" s="533"/>
      <c r="Z300" s="533"/>
      <c r="AA300" s="533"/>
      <c r="AB300" s="533"/>
      <c r="AC300" s="533"/>
    </row>
    <row r="301" spans="1:29" ht="12" customHeight="1" x14ac:dyDescent="0.25">
      <c r="A301" s="533"/>
      <c r="B301" s="533"/>
      <c r="C301" s="533"/>
      <c r="D301" s="533"/>
      <c r="E301" s="533"/>
      <c r="F301" s="533"/>
      <c r="G301" s="521"/>
      <c r="H301" s="521"/>
      <c r="I301" s="521"/>
      <c r="J301" s="533"/>
      <c r="K301" s="533"/>
      <c r="L301" s="533"/>
      <c r="M301" s="533"/>
      <c r="N301" s="533"/>
      <c r="O301" s="532"/>
      <c r="P301" s="532"/>
      <c r="Q301" s="533"/>
      <c r="R301" s="533"/>
      <c r="S301" s="533"/>
      <c r="T301" s="533"/>
      <c r="U301" s="533"/>
      <c r="V301" s="533"/>
      <c r="W301" s="533"/>
      <c r="X301" s="533"/>
      <c r="Y301" s="533"/>
      <c r="Z301" s="533"/>
      <c r="AA301" s="533"/>
      <c r="AB301" s="533"/>
      <c r="AC301" s="533"/>
    </row>
    <row r="302" spans="1:29" ht="12" customHeight="1" x14ac:dyDescent="0.25">
      <c r="A302" s="533"/>
      <c r="B302" s="533"/>
      <c r="C302" s="533"/>
      <c r="D302" s="533"/>
      <c r="E302" s="533"/>
      <c r="F302" s="533"/>
      <c r="G302" s="521"/>
      <c r="H302" s="521"/>
      <c r="I302" s="521"/>
      <c r="J302" s="533"/>
      <c r="K302" s="533"/>
      <c r="L302" s="533"/>
      <c r="M302" s="533"/>
      <c r="N302" s="533"/>
      <c r="O302" s="532"/>
      <c r="P302" s="532"/>
      <c r="Q302" s="533"/>
      <c r="R302" s="533"/>
      <c r="S302" s="533"/>
      <c r="T302" s="533"/>
      <c r="U302" s="533"/>
      <c r="V302" s="533"/>
      <c r="W302" s="533"/>
      <c r="X302" s="533"/>
      <c r="Y302" s="533"/>
      <c r="Z302" s="533"/>
      <c r="AA302" s="533"/>
      <c r="AB302" s="533"/>
      <c r="AC302" s="533"/>
    </row>
    <row r="303" spans="1:29" ht="12" customHeight="1" x14ac:dyDescent="0.25">
      <c r="A303" s="533"/>
      <c r="B303" s="533"/>
      <c r="C303" s="533"/>
      <c r="D303" s="533"/>
      <c r="E303" s="533"/>
      <c r="F303" s="533"/>
      <c r="G303" s="521"/>
      <c r="H303" s="521"/>
      <c r="I303" s="521"/>
      <c r="J303" s="533"/>
      <c r="K303" s="533"/>
      <c r="L303" s="533"/>
      <c r="M303" s="533"/>
      <c r="N303" s="533"/>
      <c r="O303" s="532"/>
      <c r="P303" s="532"/>
      <c r="Q303" s="533"/>
      <c r="R303" s="533"/>
      <c r="S303" s="533"/>
      <c r="T303" s="533"/>
      <c r="U303" s="533"/>
      <c r="V303" s="533"/>
      <c r="W303" s="533"/>
      <c r="X303" s="533"/>
      <c r="Y303" s="533"/>
      <c r="Z303" s="533"/>
      <c r="AA303" s="533"/>
      <c r="AB303" s="533"/>
      <c r="AC303" s="533"/>
    </row>
    <row r="304" spans="1:29" ht="12" customHeight="1" x14ac:dyDescent="0.25">
      <c r="A304" s="533"/>
      <c r="B304" s="533"/>
      <c r="C304" s="533"/>
      <c r="D304" s="533"/>
      <c r="E304" s="533"/>
      <c r="F304" s="533"/>
      <c r="G304" s="521"/>
      <c r="H304" s="521"/>
      <c r="I304" s="521"/>
      <c r="J304" s="533"/>
      <c r="K304" s="533"/>
      <c r="L304" s="533"/>
      <c r="M304" s="533"/>
      <c r="N304" s="533"/>
      <c r="O304" s="532"/>
      <c r="P304" s="532"/>
      <c r="Q304" s="533"/>
      <c r="R304" s="533"/>
      <c r="S304" s="533"/>
      <c r="T304" s="533"/>
      <c r="U304" s="533"/>
      <c r="V304" s="533"/>
      <c r="W304" s="533"/>
      <c r="X304" s="533"/>
      <c r="Y304" s="533"/>
      <c r="Z304" s="533"/>
      <c r="AA304" s="533"/>
      <c r="AB304" s="533"/>
      <c r="AC304" s="533"/>
    </row>
    <row r="305" spans="1:29" ht="12" customHeight="1" x14ac:dyDescent="0.25">
      <c r="A305" s="533"/>
      <c r="B305" s="533"/>
      <c r="C305" s="533"/>
      <c r="D305" s="533"/>
      <c r="E305" s="533"/>
      <c r="F305" s="533"/>
      <c r="G305" s="521"/>
      <c r="H305" s="521"/>
      <c r="I305" s="521"/>
      <c r="J305" s="533"/>
      <c r="K305" s="533"/>
      <c r="L305" s="533"/>
      <c r="M305" s="533"/>
      <c r="N305" s="533"/>
      <c r="O305" s="532"/>
      <c r="P305" s="532"/>
      <c r="Q305" s="533"/>
      <c r="R305" s="533"/>
      <c r="S305" s="533"/>
      <c r="T305" s="533"/>
      <c r="U305" s="533"/>
      <c r="V305" s="533"/>
      <c r="W305" s="533"/>
      <c r="X305" s="533"/>
      <c r="Y305" s="533"/>
      <c r="Z305" s="533"/>
      <c r="AA305" s="533"/>
      <c r="AB305" s="533"/>
      <c r="AC305" s="533"/>
    </row>
    <row r="306" spans="1:29" ht="12" customHeight="1" x14ac:dyDescent="0.25">
      <c r="A306" s="533"/>
      <c r="B306" s="533"/>
      <c r="C306" s="533"/>
      <c r="D306" s="533"/>
      <c r="E306" s="533"/>
      <c r="F306" s="533"/>
      <c r="G306" s="521"/>
      <c r="H306" s="521"/>
      <c r="I306" s="521"/>
      <c r="J306" s="533"/>
      <c r="K306" s="533"/>
      <c r="L306" s="533"/>
      <c r="M306" s="533"/>
      <c r="N306" s="533"/>
      <c r="O306" s="532"/>
      <c r="P306" s="532"/>
      <c r="Q306" s="533"/>
      <c r="R306" s="533"/>
      <c r="S306" s="533"/>
      <c r="T306" s="533"/>
      <c r="U306" s="533"/>
      <c r="V306" s="533"/>
      <c r="W306" s="533"/>
      <c r="X306" s="533"/>
      <c r="Y306" s="533"/>
      <c r="Z306" s="533"/>
      <c r="AA306" s="533"/>
      <c r="AB306" s="533"/>
      <c r="AC306" s="533"/>
    </row>
    <row r="307" spans="1:29" ht="12" customHeight="1" x14ac:dyDescent="0.25">
      <c r="A307" s="533"/>
      <c r="B307" s="533"/>
      <c r="C307" s="533"/>
      <c r="D307" s="533"/>
      <c r="E307" s="533"/>
      <c r="F307" s="533"/>
      <c r="G307" s="521"/>
      <c r="H307" s="521"/>
      <c r="I307" s="521"/>
      <c r="J307" s="533"/>
      <c r="K307" s="533"/>
      <c r="L307" s="533"/>
      <c r="M307" s="533"/>
      <c r="N307" s="533"/>
      <c r="O307" s="532"/>
      <c r="P307" s="532"/>
      <c r="Q307" s="533"/>
      <c r="R307" s="533"/>
      <c r="S307" s="533"/>
      <c r="T307" s="533"/>
      <c r="U307" s="533"/>
      <c r="V307" s="533"/>
      <c r="W307" s="533"/>
      <c r="X307" s="533"/>
      <c r="Y307" s="533"/>
      <c r="Z307" s="533"/>
      <c r="AA307" s="533"/>
      <c r="AB307" s="533"/>
      <c r="AC307" s="533"/>
    </row>
    <row r="308" spans="1:29" ht="12" customHeight="1" x14ac:dyDescent="0.25">
      <c r="A308" s="533"/>
      <c r="B308" s="533"/>
      <c r="C308" s="533"/>
      <c r="D308" s="533"/>
      <c r="E308" s="533"/>
      <c r="F308" s="533"/>
      <c r="G308" s="521"/>
      <c r="H308" s="521"/>
      <c r="I308" s="521"/>
      <c r="J308" s="533"/>
      <c r="K308" s="533"/>
      <c r="L308" s="533"/>
      <c r="M308" s="533"/>
      <c r="N308" s="533"/>
      <c r="O308" s="532"/>
      <c r="P308" s="532"/>
      <c r="Q308" s="533"/>
      <c r="R308" s="533"/>
      <c r="S308" s="533"/>
      <c r="T308" s="533"/>
      <c r="U308" s="533"/>
      <c r="V308" s="533"/>
      <c r="W308" s="533"/>
      <c r="X308" s="533"/>
      <c r="Y308" s="533"/>
      <c r="Z308" s="533"/>
      <c r="AA308" s="533"/>
      <c r="AB308" s="533"/>
      <c r="AC308" s="533"/>
    </row>
    <row r="309" spans="1:29" ht="12" customHeight="1" x14ac:dyDescent="0.25">
      <c r="A309" s="533"/>
      <c r="B309" s="533"/>
      <c r="C309" s="533"/>
      <c r="D309" s="533"/>
      <c r="E309" s="533"/>
      <c r="F309" s="533"/>
      <c r="G309" s="521"/>
      <c r="H309" s="521"/>
      <c r="I309" s="521"/>
      <c r="J309" s="533"/>
      <c r="K309" s="533"/>
      <c r="L309" s="533"/>
      <c r="M309" s="533"/>
      <c r="N309" s="533"/>
      <c r="O309" s="532"/>
      <c r="P309" s="532"/>
      <c r="Q309" s="533"/>
      <c r="R309" s="533"/>
      <c r="S309" s="533"/>
      <c r="T309" s="533"/>
      <c r="U309" s="533"/>
      <c r="V309" s="533"/>
      <c r="W309" s="533"/>
      <c r="X309" s="533"/>
      <c r="Y309" s="533"/>
      <c r="Z309" s="533"/>
      <c r="AA309" s="533"/>
      <c r="AB309" s="533"/>
      <c r="AC309" s="533"/>
    </row>
    <row r="310" spans="1:29" ht="12" customHeight="1" x14ac:dyDescent="0.25">
      <c r="A310" s="533"/>
      <c r="B310" s="533"/>
      <c r="C310" s="533"/>
      <c r="D310" s="533"/>
      <c r="E310" s="533"/>
      <c r="F310" s="533"/>
      <c r="G310" s="521"/>
      <c r="H310" s="521"/>
      <c r="I310" s="521"/>
      <c r="J310" s="533"/>
      <c r="K310" s="533"/>
      <c r="L310" s="533"/>
      <c r="M310" s="533"/>
      <c r="N310" s="533"/>
      <c r="O310" s="532"/>
      <c r="P310" s="532"/>
      <c r="Q310" s="533"/>
      <c r="R310" s="533"/>
      <c r="S310" s="533"/>
      <c r="T310" s="533"/>
      <c r="U310" s="533"/>
      <c r="V310" s="533"/>
      <c r="W310" s="533"/>
      <c r="X310" s="533"/>
      <c r="Y310" s="533"/>
      <c r="Z310" s="533"/>
      <c r="AA310" s="533"/>
      <c r="AB310" s="533"/>
      <c r="AC310" s="533"/>
    </row>
    <row r="311" spans="1:29" ht="12" customHeight="1" x14ac:dyDescent="0.25">
      <c r="A311" s="533"/>
      <c r="B311" s="533"/>
      <c r="C311" s="533"/>
      <c r="D311" s="533"/>
      <c r="E311" s="533"/>
      <c r="F311" s="533"/>
      <c r="G311" s="521"/>
      <c r="H311" s="521"/>
      <c r="I311" s="521"/>
      <c r="J311" s="533"/>
      <c r="K311" s="533"/>
      <c r="L311" s="533"/>
      <c r="M311" s="533"/>
      <c r="N311" s="533"/>
      <c r="O311" s="532"/>
      <c r="P311" s="532"/>
      <c r="Q311" s="533"/>
      <c r="R311" s="533"/>
      <c r="S311" s="533"/>
      <c r="T311" s="533"/>
      <c r="U311" s="533"/>
      <c r="V311" s="533"/>
      <c r="W311" s="533"/>
      <c r="X311" s="533"/>
      <c r="Y311" s="533"/>
      <c r="Z311" s="533"/>
      <c r="AA311" s="533"/>
      <c r="AB311" s="533"/>
      <c r="AC311" s="533"/>
    </row>
    <row r="312" spans="1:29" ht="12" customHeight="1" x14ac:dyDescent="0.25">
      <c r="A312" s="533"/>
      <c r="B312" s="533"/>
      <c r="C312" s="533"/>
      <c r="D312" s="533"/>
      <c r="E312" s="533"/>
      <c r="F312" s="533"/>
      <c r="G312" s="521"/>
      <c r="H312" s="521"/>
      <c r="I312" s="521"/>
      <c r="J312" s="533"/>
      <c r="K312" s="533"/>
      <c r="L312" s="533"/>
      <c r="M312" s="533"/>
      <c r="N312" s="533"/>
      <c r="O312" s="532"/>
      <c r="P312" s="532"/>
      <c r="Q312" s="533"/>
      <c r="R312" s="533"/>
      <c r="S312" s="533"/>
      <c r="T312" s="533"/>
      <c r="U312" s="533"/>
      <c r="V312" s="533"/>
      <c r="W312" s="533"/>
      <c r="X312" s="533"/>
      <c r="Y312" s="533"/>
      <c r="Z312" s="533"/>
      <c r="AA312" s="533"/>
      <c r="AB312" s="533"/>
      <c r="AC312" s="533"/>
    </row>
    <row r="313" spans="1:29" ht="12" customHeight="1" x14ac:dyDescent="0.25">
      <c r="A313" s="533"/>
      <c r="B313" s="533"/>
      <c r="C313" s="533"/>
      <c r="D313" s="533"/>
      <c r="E313" s="533"/>
      <c r="F313" s="533"/>
      <c r="G313" s="521"/>
      <c r="H313" s="521"/>
      <c r="I313" s="521"/>
      <c r="J313" s="533"/>
      <c r="K313" s="533"/>
      <c r="L313" s="533"/>
      <c r="M313" s="533"/>
      <c r="N313" s="533"/>
      <c r="O313" s="532"/>
      <c r="P313" s="532"/>
      <c r="Q313" s="533"/>
      <c r="R313" s="533"/>
      <c r="S313" s="533"/>
      <c r="T313" s="533"/>
      <c r="U313" s="533"/>
      <c r="V313" s="533"/>
      <c r="W313" s="533"/>
      <c r="X313" s="533"/>
      <c r="Y313" s="533"/>
      <c r="Z313" s="533"/>
      <c r="AA313" s="533"/>
      <c r="AB313" s="533"/>
      <c r="AC313" s="533"/>
    </row>
    <row r="314" spans="1:29" ht="12" customHeight="1" x14ac:dyDescent="0.25">
      <c r="A314" s="533"/>
      <c r="B314" s="533"/>
      <c r="C314" s="533"/>
      <c r="D314" s="533"/>
      <c r="E314" s="533"/>
      <c r="F314" s="533"/>
      <c r="G314" s="521"/>
      <c r="H314" s="521"/>
      <c r="I314" s="521"/>
      <c r="J314" s="533"/>
      <c r="K314" s="533"/>
      <c r="L314" s="533"/>
      <c r="M314" s="533"/>
      <c r="N314" s="533"/>
      <c r="O314" s="532"/>
      <c r="P314" s="532"/>
      <c r="Q314" s="533"/>
      <c r="R314" s="533"/>
      <c r="S314" s="533"/>
      <c r="T314" s="533"/>
      <c r="U314" s="533"/>
      <c r="V314" s="533"/>
      <c r="W314" s="533"/>
      <c r="X314" s="533"/>
      <c r="Y314" s="533"/>
      <c r="Z314" s="533"/>
      <c r="AA314" s="533"/>
      <c r="AB314" s="533"/>
      <c r="AC314" s="533"/>
    </row>
    <row r="315" spans="1:29" ht="12" customHeight="1" x14ac:dyDescent="0.25">
      <c r="A315" s="533"/>
      <c r="B315" s="533"/>
      <c r="C315" s="533"/>
      <c r="D315" s="533"/>
      <c r="E315" s="533"/>
      <c r="F315" s="533"/>
      <c r="G315" s="521"/>
      <c r="H315" s="521"/>
      <c r="I315" s="521"/>
      <c r="J315" s="533"/>
      <c r="K315" s="533"/>
      <c r="L315" s="533"/>
      <c r="M315" s="533"/>
      <c r="N315" s="533"/>
      <c r="O315" s="532"/>
      <c r="P315" s="532"/>
      <c r="Q315" s="533"/>
      <c r="R315" s="533"/>
      <c r="S315" s="533"/>
      <c r="T315" s="533"/>
      <c r="U315" s="533"/>
      <c r="V315" s="533"/>
      <c r="W315" s="533"/>
      <c r="X315" s="533"/>
      <c r="Y315" s="533"/>
      <c r="Z315" s="533"/>
      <c r="AA315" s="533"/>
      <c r="AB315" s="533"/>
      <c r="AC315" s="533"/>
    </row>
    <row r="316" spans="1:29" ht="12" customHeight="1" x14ac:dyDescent="0.25">
      <c r="A316" s="533"/>
      <c r="B316" s="533"/>
      <c r="C316" s="533"/>
      <c r="D316" s="533"/>
      <c r="E316" s="533"/>
      <c r="F316" s="533"/>
      <c r="G316" s="521"/>
      <c r="H316" s="521"/>
      <c r="I316" s="521"/>
      <c r="J316" s="533"/>
      <c r="K316" s="533"/>
      <c r="L316" s="533"/>
      <c r="M316" s="533"/>
      <c r="N316" s="533"/>
      <c r="O316" s="532"/>
      <c r="P316" s="532"/>
      <c r="Q316" s="533"/>
      <c r="R316" s="533"/>
      <c r="S316" s="533"/>
      <c r="T316" s="533"/>
      <c r="U316" s="533"/>
      <c r="V316" s="533"/>
      <c r="W316" s="533"/>
      <c r="X316" s="533"/>
      <c r="Y316" s="533"/>
      <c r="Z316" s="533"/>
      <c r="AA316" s="533"/>
      <c r="AB316" s="533"/>
      <c r="AC316" s="533"/>
    </row>
    <row r="317" spans="1:29" ht="12" customHeight="1" x14ac:dyDescent="0.25">
      <c r="A317" s="533"/>
      <c r="B317" s="533"/>
      <c r="C317" s="533"/>
      <c r="D317" s="533"/>
      <c r="E317" s="533"/>
      <c r="F317" s="533"/>
      <c r="G317" s="521"/>
      <c r="H317" s="521"/>
      <c r="I317" s="521"/>
      <c r="J317" s="533"/>
      <c r="K317" s="533"/>
      <c r="L317" s="533"/>
      <c r="M317" s="533"/>
      <c r="N317" s="533"/>
      <c r="O317" s="532"/>
      <c r="P317" s="532"/>
      <c r="Q317" s="533"/>
      <c r="R317" s="533"/>
      <c r="S317" s="533"/>
      <c r="T317" s="533"/>
      <c r="U317" s="533"/>
      <c r="V317" s="533"/>
      <c r="W317" s="533"/>
      <c r="X317" s="533"/>
      <c r="Y317" s="533"/>
      <c r="Z317" s="533"/>
      <c r="AA317" s="533"/>
      <c r="AB317" s="533"/>
      <c r="AC317" s="533"/>
    </row>
    <row r="318" spans="1:29" ht="12" customHeight="1" x14ac:dyDescent="0.25">
      <c r="A318" s="533"/>
      <c r="B318" s="533"/>
      <c r="C318" s="533"/>
      <c r="D318" s="533"/>
      <c r="E318" s="533"/>
      <c r="F318" s="533"/>
      <c r="G318" s="521"/>
      <c r="H318" s="521"/>
      <c r="I318" s="521"/>
      <c r="J318" s="533"/>
      <c r="K318" s="533"/>
      <c r="L318" s="533"/>
      <c r="M318" s="533"/>
      <c r="N318" s="533"/>
      <c r="O318" s="532"/>
      <c r="P318" s="532"/>
      <c r="Q318" s="533"/>
      <c r="R318" s="533"/>
      <c r="S318" s="533"/>
      <c r="T318" s="533"/>
      <c r="U318" s="533"/>
      <c r="V318" s="533"/>
      <c r="W318" s="533"/>
      <c r="X318" s="533"/>
      <c r="Y318" s="533"/>
      <c r="Z318" s="533"/>
      <c r="AA318" s="533"/>
      <c r="AB318" s="533"/>
      <c r="AC318" s="533"/>
    </row>
    <row r="319" spans="1:29" ht="12" customHeight="1" x14ac:dyDescent="0.25">
      <c r="A319" s="533"/>
      <c r="B319" s="533"/>
      <c r="C319" s="533"/>
      <c r="D319" s="533"/>
      <c r="E319" s="533"/>
      <c r="F319" s="533"/>
      <c r="G319" s="521"/>
      <c r="H319" s="521"/>
      <c r="I319" s="521"/>
      <c r="J319" s="533"/>
      <c r="K319" s="533"/>
      <c r="L319" s="533"/>
      <c r="M319" s="533"/>
      <c r="N319" s="533"/>
      <c r="O319" s="532"/>
      <c r="P319" s="532"/>
      <c r="Q319" s="533"/>
      <c r="R319" s="533"/>
      <c r="S319" s="533"/>
      <c r="T319" s="533"/>
      <c r="U319" s="533"/>
      <c r="V319" s="533"/>
      <c r="W319" s="533"/>
      <c r="X319" s="533"/>
      <c r="Y319" s="533"/>
      <c r="Z319" s="533"/>
      <c r="AA319" s="533"/>
      <c r="AB319" s="533"/>
      <c r="AC319" s="533"/>
    </row>
    <row r="320" spans="1:29" ht="12" customHeight="1" x14ac:dyDescent="0.25">
      <c r="A320" s="533"/>
      <c r="B320" s="533"/>
      <c r="C320" s="533"/>
      <c r="D320" s="533"/>
      <c r="E320" s="533"/>
      <c r="F320" s="533"/>
      <c r="G320" s="521"/>
      <c r="H320" s="521"/>
      <c r="I320" s="521"/>
      <c r="J320" s="533"/>
      <c r="K320" s="533"/>
      <c r="L320" s="533"/>
      <c r="M320" s="533"/>
      <c r="N320" s="533"/>
      <c r="O320" s="532"/>
      <c r="P320" s="532"/>
      <c r="Q320" s="533"/>
      <c r="R320" s="533"/>
      <c r="S320" s="533"/>
      <c r="T320" s="533"/>
      <c r="U320" s="533"/>
      <c r="V320" s="533"/>
      <c r="W320" s="533"/>
      <c r="X320" s="533"/>
      <c r="Y320" s="533"/>
      <c r="Z320" s="533"/>
      <c r="AA320" s="533"/>
      <c r="AB320" s="533"/>
      <c r="AC320" s="533"/>
    </row>
    <row r="321" spans="1:29" ht="12" customHeight="1" x14ac:dyDescent="0.25">
      <c r="A321" s="533"/>
      <c r="B321" s="533"/>
      <c r="C321" s="533"/>
      <c r="D321" s="533"/>
      <c r="E321" s="533"/>
      <c r="F321" s="533"/>
      <c r="G321" s="521"/>
      <c r="H321" s="521"/>
      <c r="I321" s="521"/>
      <c r="J321" s="533"/>
      <c r="K321" s="533"/>
      <c r="L321" s="533"/>
      <c r="M321" s="533"/>
      <c r="N321" s="533"/>
      <c r="O321" s="532"/>
      <c r="P321" s="532"/>
      <c r="Q321" s="533"/>
      <c r="R321" s="533"/>
      <c r="S321" s="533"/>
      <c r="T321" s="533"/>
      <c r="U321" s="533"/>
      <c r="V321" s="533"/>
      <c r="W321" s="533"/>
      <c r="X321" s="533"/>
      <c r="Y321" s="533"/>
      <c r="Z321" s="533"/>
      <c r="AA321" s="533"/>
      <c r="AB321" s="533"/>
      <c r="AC321" s="533"/>
    </row>
    <row r="322" spans="1:29" ht="12" customHeight="1" x14ac:dyDescent="0.25">
      <c r="A322" s="533"/>
      <c r="B322" s="533"/>
      <c r="C322" s="533"/>
      <c r="D322" s="533"/>
      <c r="E322" s="533"/>
      <c r="F322" s="533"/>
      <c r="G322" s="521"/>
      <c r="H322" s="521"/>
      <c r="I322" s="521"/>
      <c r="J322" s="533"/>
      <c r="K322" s="533"/>
      <c r="L322" s="533"/>
      <c r="M322" s="533"/>
      <c r="N322" s="533"/>
      <c r="O322" s="532"/>
      <c r="P322" s="532"/>
      <c r="Q322" s="533"/>
      <c r="R322" s="533"/>
      <c r="S322" s="533"/>
      <c r="T322" s="533"/>
      <c r="U322" s="533"/>
      <c r="V322" s="533"/>
      <c r="W322" s="533"/>
      <c r="X322" s="533"/>
      <c r="Y322" s="533"/>
      <c r="Z322" s="533"/>
      <c r="AA322" s="533"/>
      <c r="AB322" s="533"/>
      <c r="AC322" s="533"/>
    </row>
    <row r="323" spans="1:29" ht="12" customHeight="1" x14ac:dyDescent="0.25">
      <c r="A323" s="533"/>
      <c r="B323" s="533"/>
      <c r="C323" s="533"/>
      <c r="D323" s="533"/>
      <c r="E323" s="533"/>
      <c r="F323" s="533"/>
      <c r="G323" s="521"/>
      <c r="H323" s="521"/>
      <c r="I323" s="521"/>
      <c r="J323" s="533"/>
      <c r="K323" s="533"/>
      <c r="L323" s="533"/>
      <c r="M323" s="533"/>
      <c r="N323" s="533"/>
      <c r="O323" s="532"/>
      <c r="P323" s="532"/>
      <c r="Q323" s="533"/>
      <c r="R323" s="533"/>
      <c r="S323" s="533"/>
      <c r="T323" s="533"/>
      <c r="U323" s="533"/>
      <c r="V323" s="533"/>
      <c r="W323" s="533"/>
      <c r="X323" s="533"/>
      <c r="Y323" s="533"/>
      <c r="Z323" s="533"/>
      <c r="AA323" s="533"/>
      <c r="AB323" s="533"/>
      <c r="AC323" s="533"/>
    </row>
    <row r="324" spans="1:29" ht="12" customHeight="1" x14ac:dyDescent="0.25">
      <c r="A324" s="533"/>
      <c r="B324" s="533"/>
      <c r="C324" s="533"/>
      <c r="D324" s="533"/>
      <c r="E324" s="533"/>
      <c r="F324" s="533"/>
      <c r="G324" s="521"/>
      <c r="H324" s="521"/>
      <c r="I324" s="521"/>
      <c r="J324" s="533"/>
      <c r="K324" s="533"/>
      <c r="L324" s="533"/>
      <c r="M324" s="533"/>
      <c r="N324" s="533"/>
      <c r="O324" s="532"/>
      <c r="P324" s="532"/>
      <c r="Q324" s="533"/>
      <c r="R324" s="533"/>
      <c r="S324" s="533"/>
      <c r="T324" s="533"/>
      <c r="U324" s="533"/>
      <c r="V324" s="533"/>
      <c r="W324" s="533"/>
      <c r="X324" s="533"/>
      <c r="Y324" s="533"/>
      <c r="Z324" s="533"/>
      <c r="AA324" s="533"/>
      <c r="AB324" s="533"/>
      <c r="AC324" s="533"/>
    </row>
    <row r="325" spans="1:29" ht="12" customHeight="1" x14ac:dyDescent="0.25">
      <c r="A325" s="533"/>
      <c r="B325" s="533"/>
      <c r="C325" s="533"/>
      <c r="D325" s="533"/>
      <c r="E325" s="533"/>
      <c r="F325" s="533"/>
      <c r="G325" s="521"/>
      <c r="H325" s="521"/>
      <c r="I325" s="521"/>
      <c r="J325" s="533"/>
      <c r="K325" s="533"/>
      <c r="L325" s="533"/>
      <c r="M325" s="533"/>
      <c r="N325" s="533"/>
      <c r="O325" s="532"/>
      <c r="P325" s="532"/>
      <c r="Q325" s="533"/>
      <c r="R325" s="533"/>
      <c r="S325" s="533"/>
      <c r="T325" s="533"/>
      <c r="U325" s="533"/>
      <c r="V325" s="533"/>
      <c r="W325" s="533"/>
      <c r="X325" s="533"/>
      <c r="Y325" s="533"/>
      <c r="Z325" s="533"/>
      <c r="AA325" s="533"/>
      <c r="AB325" s="533"/>
      <c r="AC325" s="533"/>
    </row>
    <row r="326" spans="1:29" ht="12" customHeight="1" x14ac:dyDescent="0.25">
      <c r="A326" s="533"/>
      <c r="B326" s="533"/>
      <c r="C326" s="533"/>
      <c r="D326" s="533"/>
      <c r="E326" s="533"/>
      <c r="F326" s="533"/>
      <c r="G326" s="521"/>
      <c r="H326" s="521"/>
      <c r="I326" s="521"/>
      <c r="J326" s="533"/>
      <c r="K326" s="533"/>
      <c r="L326" s="533"/>
      <c r="M326" s="533"/>
      <c r="N326" s="533"/>
      <c r="O326" s="532"/>
      <c r="P326" s="532"/>
      <c r="Q326" s="533"/>
      <c r="R326" s="533"/>
      <c r="S326" s="533"/>
      <c r="T326" s="533"/>
      <c r="U326" s="533"/>
      <c r="V326" s="533"/>
      <c r="W326" s="533"/>
      <c r="X326" s="533"/>
      <c r="Y326" s="533"/>
      <c r="Z326" s="533"/>
      <c r="AA326" s="533"/>
      <c r="AB326" s="533"/>
      <c r="AC326" s="533"/>
    </row>
    <row r="327" spans="1:29" ht="12" customHeight="1" x14ac:dyDescent="0.25">
      <c r="A327" s="533"/>
      <c r="B327" s="533"/>
      <c r="C327" s="533"/>
      <c r="D327" s="533"/>
      <c r="E327" s="533"/>
      <c r="F327" s="533"/>
      <c r="G327" s="521"/>
      <c r="H327" s="521"/>
      <c r="I327" s="521"/>
      <c r="J327" s="533"/>
      <c r="K327" s="533"/>
      <c r="L327" s="533"/>
      <c r="M327" s="533"/>
      <c r="N327" s="533"/>
      <c r="O327" s="532"/>
      <c r="P327" s="532"/>
      <c r="Q327" s="533"/>
      <c r="R327" s="533"/>
      <c r="S327" s="533"/>
      <c r="T327" s="533"/>
      <c r="U327" s="533"/>
      <c r="V327" s="533"/>
      <c r="W327" s="533"/>
      <c r="X327" s="533"/>
      <c r="Y327" s="533"/>
      <c r="Z327" s="533"/>
      <c r="AA327" s="533"/>
      <c r="AB327" s="533"/>
      <c r="AC327" s="533"/>
    </row>
    <row r="328" spans="1:29" ht="12" customHeight="1" x14ac:dyDescent="0.25">
      <c r="A328" s="533"/>
      <c r="B328" s="533"/>
      <c r="C328" s="533"/>
      <c r="D328" s="533"/>
      <c r="E328" s="533"/>
      <c r="F328" s="533"/>
      <c r="G328" s="521"/>
      <c r="H328" s="521"/>
      <c r="I328" s="521"/>
      <c r="J328" s="533"/>
      <c r="K328" s="533"/>
      <c r="L328" s="533"/>
      <c r="M328" s="533"/>
      <c r="N328" s="533"/>
      <c r="O328" s="532"/>
      <c r="P328" s="532"/>
      <c r="Q328" s="533"/>
      <c r="R328" s="533"/>
      <c r="S328" s="533"/>
      <c r="T328" s="533"/>
      <c r="U328" s="533"/>
      <c r="V328" s="533"/>
      <c r="W328" s="533"/>
      <c r="X328" s="533"/>
      <c r="Y328" s="533"/>
      <c r="Z328" s="533"/>
      <c r="AA328" s="533"/>
      <c r="AB328" s="533"/>
      <c r="AC328" s="533"/>
    </row>
    <row r="329" spans="1:29" ht="12" customHeight="1" x14ac:dyDescent="0.25">
      <c r="A329" s="533"/>
      <c r="B329" s="533"/>
      <c r="C329" s="533"/>
      <c r="D329" s="533"/>
      <c r="E329" s="533"/>
      <c r="F329" s="533"/>
      <c r="G329" s="521"/>
      <c r="H329" s="521"/>
      <c r="I329" s="521"/>
      <c r="J329" s="533"/>
      <c r="K329" s="533"/>
      <c r="L329" s="533"/>
      <c r="M329" s="533"/>
      <c r="N329" s="533"/>
      <c r="O329" s="532"/>
      <c r="P329" s="532"/>
      <c r="Q329" s="533"/>
      <c r="R329" s="533"/>
      <c r="S329" s="533"/>
      <c r="T329" s="533"/>
      <c r="U329" s="533"/>
      <c r="V329" s="533"/>
      <c r="W329" s="533"/>
      <c r="X329" s="533"/>
      <c r="Y329" s="533"/>
      <c r="Z329" s="533"/>
      <c r="AA329" s="533"/>
      <c r="AB329" s="533"/>
      <c r="AC329" s="533"/>
    </row>
    <row r="330" spans="1:29" ht="12" customHeight="1" x14ac:dyDescent="0.25">
      <c r="A330" s="533"/>
      <c r="B330" s="533"/>
      <c r="C330" s="533"/>
      <c r="D330" s="533"/>
      <c r="E330" s="533"/>
      <c r="F330" s="533"/>
      <c r="G330" s="521"/>
      <c r="H330" s="521"/>
      <c r="I330" s="521"/>
      <c r="J330" s="533"/>
      <c r="K330" s="533"/>
      <c r="L330" s="533"/>
      <c r="M330" s="533"/>
      <c r="N330" s="533"/>
      <c r="O330" s="532"/>
      <c r="P330" s="532"/>
      <c r="Q330" s="533"/>
      <c r="R330" s="533"/>
      <c r="S330" s="533"/>
      <c r="T330" s="533"/>
      <c r="U330" s="533"/>
      <c r="V330" s="533"/>
      <c r="W330" s="533"/>
      <c r="X330" s="533"/>
      <c r="Y330" s="533"/>
      <c r="Z330" s="533"/>
      <c r="AA330" s="533"/>
      <c r="AB330" s="533"/>
      <c r="AC330" s="533"/>
    </row>
    <row r="331" spans="1:29" ht="12" customHeight="1" x14ac:dyDescent="0.25">
      <c r="A331" s="533"/>
      <c r="B331" s="533"/>
      <c r="C331" s="533"/>
      <c r="D331" s="533"/>
      <c r="E331" s="533"/>
      <c r="F331" s="533"/>
      <c r="G331" s="521"/>
      <c r="H331" s="521"/>
      <c r="I331" s="521"/>
      <c r="J331" s="533"/>
      <c r="K331" s="533"/>
      <c r="L331" s="533"/>
      <c r="M331" s="533"/>
      <c r="N331" s="533"/>
      <c r="O331" s="532"/>
      <c r="P331" s="532"/>
      <c r="Q331" s="533"/>
      <c r="R331" s="533"/>
      <c r="S331" s="533"/>
      <c r="T331" s="533"/>
      <c r="U331" s="533"/>
      <c r="V331" s="533"/>
      <c r="W331" s="533"/>
      <c r="X331" s="533"/>
      <c r="Y331" s="533"/>
      <c r="Z331" s="533"/>
      <c r="AA331" s="533"/>
      <c r="AB331" s="533"/>
      <c r="AC331" s="533"/>
    </row>
    <row r="332" spans="1:29" ht="12" customHeight="1" x14ac:dyDescent="0.25">
      <c r="A332" s="533"/>
      <c r="B332" s="533"/>
      <c r="C332" s="533"/>
      <c r="D332" s="533"/>
      <c r="E332" s="533"/>
      <c r="F332" s="533"/>
      <c r="G332" s="521"/>
      <c r="H332" s="521"/>
      <c r="I332" s="521"/>
      <c r="J332" s="533"/>
      <c r="K332" s="533"/>
      <c r="L332" s="533"/>
      <c r="M332" s="533"/>
      <c r="N332" s="533"/>
      <c r="O332" s="532"/>
      <c r="P332" s="532"/>
      <c r="Q332" s="533"/>
      <c r="R332" s="533"/>
      <c r="S332" s="533"/>
      <c r="T332" s="533"/>
      <c r="U332" s="533"/>
      <c r="V332" s="533"/>
      <c r="W332" s="533"/>
      <c r="X332" s="533"/>
      <c r="Y332" s="533"/>
      <c r="Z332" s="533"/>
      <c r="AA332" s="533"/>
      <c r="AB332" s="533"/>
      <c r="AC332" s="533"/>
    </row>
    <row r="333" spans="1:29" ht="12" customHeight="1" x14ac:dyDescent="0.25">
      <c r="A333" s="533"/>
      <c r="B333" s="533"/>
      <c r="C333" s="533"/>
      <c r="D333" s="533"/>
      <c r="E333" s="533"/>
      <c r="F333" s="533"/>
      <c r="G333" s="521"/>
      <c r="H333" s="521"/>
      <c r="I333" s="521"/>
      <c r="J333" s="533"/>
      <c r="K333" s="533"/>
      <c r="L333" s="533"/>
      <c r="M333" s="533"/>
      <c r="N333" s="533"/>
      <c r="O333" s="532"/>
      <c r="P333" s="532"/>
      <c r="Q333" s="533"/>
      <c r="R333" s="533"/>
      <c r="S333" s="533"/>
      <c r="T333" s="533"/>
      <c r="U333" s="533"/>
      <c r="V333" s="533"/>
      <c r="W333" s="533"/>
      <c r="X333" s="533"/>
      <c r="Y333" s="533"/>
      <c r="Z333" s="533"/>
      <c r="AA333" s="533"/>
      <c r="AB333" s="533"/>
      <c r="AC333" s="533"/>
    </row>
    <row r="334" spans="1:29" ht="12" customHeight="1" x14ac:dyDescent="0.25">
      <c r="A334" s="533"/>
      <c r="B334" s="533"/>
      <c r="C334" s="533"/>
      <c r="D334" s="533"/>
      <c r="E334" s="533"/>
      <c r="F334" s="533"/>
      <c r="G334" s="521"/>
      <c r="H334" s="521"/>
      <c r="I334" s="521"/>
      <c r="J334" s="533"/>
      <c r="K334" s="533"/>
      <c r="L334" s="533"/>
      <c r="M334" s="533"/>
      <c r="N334" s="533"/>
      <c r="O334" s="532"/>
      <c r="P334" s="532"/>
      <c r="Q334" s="533"/>
      <c r="R334" s="533"/>
      <c r="S334" s="533"/>
      <c r="T334" s="533"/>
      <c r="U334" s="533"/>
      <c r="V334" s="533"/>
      <c r="W334" s="533"/>
      <c r="X334" s="533"/>
      <c r="Y334" s="533"/>
      <c r="Z334" s="533"/>
      <c r="AA334" s="533"/>
      <c r="AB334" s="533"/>
      <c r="AC334" s="533"/>
    </row>
    <row r="335" spans="1:29" ht="12" customHeight="1" x14ac:dyDescent="0.25">
      <c r="A335" s="533"/>
      <c r="B335" s="533"/>
      <c r="C335" s="533"/>
      <c r="D335" s="533"/>
      <c r="E335" s="533"/>
      <c r="F335" s="533"/>
      <c r="G335" s="521"/>
      <c r="H335" s="521"/>
      <c r="I335" s="521"/>
      <c r="J335" s="533"/>
      <c r="K335" s="533"/>
      <c r="L335" s="533"/>
      <c r="M335" s="533"/>
      <c r="N335" s="533"/>
      <c r="O335" s="532"/>
      <c r="P335" s="532"/>
      <c r="Q335" s="533"/>
      <c r="R335" s="533"/>
      <c r="S335" s="533"/>
      <c r="T335" s="533"/>
      <c r="U335" s="533"/>
      <c r="V335" s="533"/>
      <c r="W335" s="533"/>
      <c r="X335" s="533"/>
      <c r="Y335" s="533"/>
      <c r="Z335" s="533"/>
      <c r="AA335" s="533"/>
      <c r="AB335" s="533"/>
      <c r="AC335" s="533"/>
    </row>
    <row r="336" spans="1:29" ht="12" customHeight="1" x14ac:dyDescent="0.25">
      <c r="A336" s="533"/>
      <c r="B336" s="533"/>
      <c r="C336" s="533"/>
      <c r="D336" s="533"/>
      <c r="E336" s="533"/>
      <c r="F336" s="533"/>
      <c r="G336" s="521"/>
      <c r="H336" s="521"/>
      <c r="I336" s="521"/>
      <c r="J336" s="533"/>
      <c r="K336" s="533"/>
      <c r="L336" s="533"/>
      <c r="M336" s="533"/>
      <c r="N336" s="533"/>
      <c r="O336" s="532"/>
      <c r="P336" s="532"/>
      <c r="Q336" s="533"/>
      <c r="R336" s="533"/>
      <c r="S336" s="533"/>
      <c r="T336" s="533"/>
      <c r="U336" s="533"/>
      <c r="V336" s="533"/>
      <c r="W336" s="533"/>
      <c r="X336" s="533"/>
      <c r="Y336" s="533"/>
      <c r="Z336" s="533"/>
      <c r="AA336" s="533"/>
      <c r="AB336" s="533"/>
      <c r="AC336" s="533"/>
    </row>
    <row r="337" spans="1:29" ht="12" customHeight="1" x14ac:dyDescent="0.25">
      <c r="A337" s="533"/>
      <c r="B337" s="533"/>
      <c r="C337" s="533"/>
      <c r="D337" s="533"/>
      <c r="E337" s="533"/>
      <c r="F337" s="533"/>
      <c r="G337" s="521"/>
      <c r="H337" s="521"/>
      <c r="I337" s="521"/>
      <c r="J337" s="533"/>
      <c r="K337" s="533"/>
      <c r="L337" s="533"/>
      <c r="M337" s="533"/>
      <c r="N337" s="533"/>
      <c r="O337" s="532"/>
      <c r="P337" s="532"/>
      <c r="Q337" s="533"/>
      <c r="R337" s="533"/>
      <c r="S337" s="533"/>
      <c r="T337" s="533"/>
      <c r="U337" s="533"/>
      <c r="V337" s="533"/>
      <c r="W337" s="533"/>
      <c r="X337" s="533"/>
      <c r="Y337" s="533"/>
      <c r="Z337" s="533"/>
      <c r="AA337" s="533"/>
      <c r="AB337" s="533"/>
      <c r="AC337" s="533"/>
    </row>
    <row r="338" spans="1:29" ht="12" customHeight="1" x14ac:dyDescent="0.25">
      <c r="A338" s="533"/>
      <c r="B338" s="533"/>
      <c r="C338" s="533"/>
      <c r="D338" s="533"/>
      <c r="E338" s="533"/>
      <c r="F338" s="533"/>
      <c r="G338" s="521"/>
      <c r="H338" s="521"/>
      <c r="I338" s="521"/>
      <c r="J338" s="533"/>
      <c r="K338" s="533"/>
      <c r="L338" s="533"/>
      <c r="M338" s="533"/>
      <c r="N338" s="533"/>
      <c r="O338" s="532"/>
      <c r="P338" s="532"/>
      <c r="Q338" s="533"/>
      <c r="R338" s="533"/>
      <c r="S338" s="533"/>
      <c r="T338" s="533"/>
      <c r="U338" s="533"/>
      <c r="V338" s="533"/>
      <c r="W338" s="533"/>
      <c r="X338" s="533"/>
      <c r="Y338" s="533"/>
      <c r="Z338" s="533"/>
      <c r="AA338" s="533"/>
      <c r="AB338" s="533"/>
      <c r="AC338" s="533"/>
    </row>
    <row r="339" spans="1:29" ht="12" customHeight="1" x14ac:dyDescent="0.25">
      <c r="A339" s="533"/>
      <c r="B339" s="533"/>
      <c r="C339" s="533"/>
      <c r="D339" s="533"/>
      <c r="E339" s="533"/>
      <c r="F339" s="533"/>
      <c r="G339" s="521"/>
      <c r="H339" s="521"/>
      <c r="I339" s="521"/>
      <c r="J339" s="533"/>
      <c r="K339" s="533"/>
      <c r="L339" s="533"/>
      <c r="M339" s="533"/>
      <c r="N339" s="533"/>
      <c r="O339" s="532"/>
      <c r="P339" s="532"/>
      <c r="Q339" s="533"/>
      <c r="R339" s="533"/>
      <c r="S339" s="533"/>
      <c r="T339" s="533"/>
      <c r="U339" s="533"/>
      <c r="V339" s="533"/>
      <c r="W339" s="533"/>
      <c r="X339" s="533"/>
      <c r="Y339" s="533"/>
      <c r="Z339" s="533"/>
      <c r="AA339" s="533"/>
      <c r="AB339" s="533"/>
      <c r="AC339" s="533"/>
    </row>
    <row r="340" spans="1:29" ht="12" customHeight="1" x14ac:dyDescent="0.25">
      <c r="A340" s="533"/>
      <c r="B340" s="533"/>
      <c r="C340" s="533"/>
      <c r="D340" s="533"/>
      <c r="E340" s="533"/>
      <c r="F340" s="533"/>
      <c r="G340" s="521"/>
      <c r="H340" s="521"/>
      <c r="I340" s="521"/>
      <c r="J340" s="533"/>
      <c r="K340" s="533"/>
      <c r="L340" s="533"/>
      <c r="M340" s="533"/>
      <c r="N340" s="533"/>
      <c r="O340" s="532"/>
      <c r="P340" s="532"/>
      <c r="Q340" s="533"/>
      <c r="R340" s="533"/>
      <c r="S340" s="533"/>
      <c r="T340" s="533"/>
      <c r="U340" s="533"/>
      <c r="V340" s="533"/>
      <c r="W340" s="533"/>
      <c r="X340" s="533"/>
      <c r="Y340" s="533"/>
      <c r="Z340" s="533"/>
      <c r="AA340" s="533"/>
      <c r="AB340" s="533"/>
      <c r="AC340" s="533"/>
    </row>
    <row r="341" spans="1:29" ht="12" customHeight="1" x14ac:dyDescent="0.25">
      <c r="A341" s="533"/>
      <c r="B341" s="533"/>
      <c r="C341" s="533"/>
      <c r="D341" s="533"/>
      <c r="E341" s="533"/>
      <c r="F341" s="533"/>
      <c r="G341" s="521"/>
      <c r="H341" s="521"/>
      <c r="I341" s="521"/>
      <c r="J341" s="533"/>
      <c r="K341" s="533"/>
      <c r="L341" s="533"/>
      <c r="M341" s="533"/>
      <c r="N341" s="533"/>
      <c r="O341" s="532"/>
      <c r="P341" s="532"/>
      <c r="Q341" s="533"/>
      <c r="R341" s="533"/>
      <c r="S341" s="533"/>
      <c r="T341" s="533"/>
      <c r="U341" s="533"/>
      <c r="V341" s="533"/>
      <c r="W341" s="533"/>
      <c r="X341" s="533"/>
      <c r="Y341" s="533"/>
      <c r="Z341" s="533"/>
      <c r="AA341" s="533"/>
      <c r="AB341" s="533"/>
      <c r="AC341" s="533"/>
    </row>
    <row r="342" spans="1:29" ht="12" customHeight="1" x14ac:dyDescent="0.25">
      <c r="A342" s="533"/>
      <c r="B342" s="533"/>
      <c r="C342" s="533"/>
      <c r="D342" s="533"/>
      <c r="E342" s="533"/>
      <c r="F342" s="533"/>
      <c r="G342" s="521"/>
      <c r="H342" s="521"/>
      <c r="I342" s="521"/>
      <c r="J342" s="533"/>
      <c r="K342" s="533"/>
      <c r="L342" s="533"/>
      <c r="M342" s="533"/>
      <c r="N342" s="533"/>
      <c r="O342" s="532"/>
      <c r="P342" s="532"/>
      <c r="Q342" s="533"/>
      <c r="R342" s="533"/>
      <c r="S342" s="533"/>
      <c r="T342" s="533"/>
      <c r="U342" s="533"/>
      <c r="V342" s="533"/>
      <c r="W342" s="533"/>
      <c r="X342" s="533"/>
      <c r="Y342" s="533"/>
      <c r="Z342" s="533"/>
      <c r="AA342" s="533"/>
      <c r="AB342" s="533"/>
      <c r="AC342" s="533"/>
    </row>
    <row r="343" spans="1:29" ht="12" customHeight="1" x14ac:dyDescent="0.25">
      <c r="A343" s="533"/>
      <c r="B343" s="533"/>
      <c r="C343" s="533"/>
      <c r="D343" s="533"/>
      <c r="E343" s="533"/>
      <c r="F343" s="533"/>
      <c r="G343" s="521"/>
      <c r="H343" s="521"/>
      <c r="I343" s="521"/>
      <c r="J343" s="533"/>
      <c r="K343" s="533"/>
      <c r="L343" s="533"/>
      <c r="M343" s="533"/>
      <c r="N343" s="533"/>
      <c r="O343" s="532"/>
      <c r="P343" s="532"/>
      <c r="Q343" s="533"/>
      <c r="R343" s="533"/>
      <c r="S343" s="533"/>
      <c r="T343" s="533"/>
      <c r="U343" s="533"/>
      <c r="V343" s="533"/>
      <c r="W343" s="533"/>
      <c r="X343" s="533"/>
      <c r="Y343" s="533"/>
      <c r="Z343" s="533"/>
      <c r="AA343" s="533"/>
      <c r="AB343" s="533"/>
      <c r="AC343" s="533"/>
    </row>
    <row r="344" spans="1:29" ht="12" customHeight="1" x14ac:dyDescent="0.25">
      <c r="A344" s="533"/>
      <c r="B344" s="533"/>
      <c r="C344" s="533"/>
      <c r="D344" s="533"/>
      <c r="E344" s="533"/>
      <c r="F344" s="533"/>
      <c r="G344" s="521"/>
      <c r="H344" s="521"/>
      <c r="I344" s="521"/>
      <c r="J344" s="533"/>
      <c r="K344" s="533"/>
      <c r="L344" s="533"/>
      <c r="M344" s="533"/>
      <c r="N344" s="533"/>
      <c r="O344" s="532"/>
      <c r="P344" s="532"/>
      <c r="Q344" s="533"/>
      <c r="R344" s="533"/>
      <c r="S344" s="533"/>
      <c r="T344" s="533"/>
      <c r="U344" s="533"/>
      <c r="V344" s="533"/>
      <c r="W344" s="533"/>
      <c r="X344" s="533"/>
      <c r="Y344" s="533"/>
      <c r="Z344" s="533"/>
      <c r="AA344" s="533"/>
      <c r="AB344" s="533"/>
      <c r="AC344" s="533"/>
    </row>
    <row r="345" spans="1:29" ht="12" customHeight="1" x14ac:dyDescent="0.25">
      <c r="A345" s="533"/>
      <c r="B345" s="533"/>
      <c r="C345" s="533"/>
      <c r="D345" s="533"/>
      <c r="E345" s="533"/>
      <c r="F345" s="533"/>
      <c r="G345" s="521"/>
      <c r="H345" s="521"/>
      <c r="I345" s="521"/>
      <c r="J345" s="533"/>
      <c r="K345" s="533"/>
      <c r="L345" s="533"/>
      <c r="M345" s="533"/>
      <c r="N345" s="533"/>
      <c r="O345" s="532"/>
      <c r="P345" s="532"/>
      <c r="Q345" s="533"/>
      <c r="R345" s="533"/>
      <c r="S345" s="533"/>
      <c r="T345" s="533"/>
      <c r="U345" s="533"/>
      <c r="V345" s="533"/>
      <c r="W345" s="533"/>
      <c r="X345" s="533"/>
      <c r="Y345" s="533"/>
      <c r="Z345" s="533"/>
      <c r="AA345" s="533"/>
      <c r="AB345" s="533"/>
      <c r="AC345" s="533"/>
    </row>
    <row r="346" spans="1:29" ht="12" customHeight="1" x14ac:dyDescent="0.25">
      <c r="A346" s="533"/>
      <c r="B346" s="533"/>
      <c r="C346" s="533"/>
      <c r="D346" s="533"/>
      <c r="E346" s="533"/>
      <c r="F346" s="533"/>
      <c r="G346" s="521"/>
      <c r="H346" s="521"/>
      <c r="I346" s="521"/>
      <c r="J346" s="533"/>
      <c r="K346" s="533"/>
      <c r="L346" s="533"/>
      <c r="M346" s="533"/>
      <c r="N346" s="533"/>
      <c r="O346" s="532"/>
      <c r="P346" s="532"/>
      <c r="Q346" s="533"/>
      <c r="R346" s="533"/>
      <c r="S346" s="533"/>
      <c r="T346" s="533"/>
      <c r="U346" s="533"/>
      <c r="V346" s="533"/>
      <c r="W346" s="533"/>
      <c r="X346" s="533"/>
      <c r="Y346" s="533"/>
      <c r="Z346" s="533"/>
      <c r="AA346" s="533"/>
      <c r="AB346" s="533"/>
      <c r="AC346" s="533"/>
    </row>
    <row r="347" spans="1:29" ht="12" customHeight="1" x14ac:dyDescent="0.25">
      <c r="A347" s="533"/>
      <c r="B347" s="533"/>
      <c r="C347" s="533"/>
      <c r="D347" s="533"/>
      <c r="E347" s="533"/>
      <c r="F347" s="533"/>
      <c r="G347" s="521"/>
      <c r="H347" s="521"/>
      <c r="I347" s="521"/>
      <c r="J347" s="533"/>
      <c r="K347" s="533"/>
      <c r="L347" s="533"/>
      <c r="M347" s="533"/>
      <c r="N347" s="533"/>
      <c r="O347" s="532"/>
      <c r="P347" s="532"/>
      <c r="Q347" s="533"/>
      <c r="R347" s="533"/>
      <c r="S347" s="533"/>
      <c r="T347" s="533"/>
      <c r="U347" s="533"/>
      <c r="V347" s="533"/>
      <c r="W347" s="533"/>
      <c r="X347" s="533"/>
      <c r="Y347" s="533"/>
      <c r="Z347" s="533"/>
      <c r="AA347" s="533"/>
      <c r="AB347" s="533"/>
      <c r="AC347" s="533"/>
    </row>
    <row r="348" spans="1:29" ht="12" customHeight="1" x14ac:dyDescent="0.25">
      <c r="A348" s="533"/>
      <c r="B348" s="533"/>
      <c r="C348" s="533"/>
      <c r="D348" s="533"/>
      <c r="E348" s="533"/>
      <c r="F348" s="533"/>
      <c r="G348" s="521"/>
      <c r="H348" s="521"/>
      <c r="I348" s="521"/>
      <c r="J348" s="533"/>
      <c r="K348" s="533"/>
      <c r="L348" s="533"/>
      <c r="M348" s="533"/>
      <c r="N348" s="533"/>
      <c r="O348" s="532"/>
      <c r="P348" s="532"/>
      <c r="Q348" s="533"/>
      <c r="R348" s="533"/>
      <c r="S348" s="533"/>
      <c r="T348" s="533"/>
      <c r="U348" s="533"/>
      <c r="V348" s="533"/>
      <c r="W348" s="533"/>
      <c r="X348" s="533"/>
      <c r="Y348" s="533"/>
      <c r="Z348" s="533"/>
      <c r="AA348" s="533"/>
      <c r="AB348" s="533"/>
      <c r="AC348" s="533"/>
    </row>
    <row r="349" spans="1:29" ht="12" customHeight="1" x14ac:dyDescent="0.25">
      <c r="A349" s="533"/>
      <c r="B349" s="533"/>
      <c r="C349" s="533"/>
      <c r="D349" s="533"/>
      <c r="E349" s="533"/>
      <c r="F349" s="533"/>
      <c r="G349" s="521"/>
      <c r="H349" s="521"/>
      <c r="I349" s="521"/>
      <c r="J349" s="533"/>
      <c r="K349" s="533"/>
      <c r="L349" s="533"/>
      <c r="M349" s="533"/>
      <c r="N349" s="533"/>
      <c r="O349" s="532"/>
      <c r="P349" s="532"/>
      <c r="Q349" s="533"/>
      <c r="R349" s="533"/>
      <c r="S349" s="533"/>
      <c r="T349" s="533"/>
      <c r="U349" s="533"/>
      <c r="V349" s="533"/>
      <c r="W349" s="533"/>
      <c r="X349" s="533"/>
      <c r="Y349" s="533"/>
      <c r="Z349" s="533"/>
      <c r="AA349" s="533"/>
      <c r="AB349" s="533"/>
      <c r="AC349" s="533"/>
    </row>
    <row r="350" spans="1:29" ht="12" customHeight="1" x14ac:dyDescent="0.25">
      <c r="A350" s="533"/>
      <c r="B350" s="533"/>
      <c r="C350" s="533"/>
      <c r="D350" s="533"/>
      <c r="E350" s="533"/>
      <c r="F350" s="533"/>
      <c r="G350" s="521"/>
      <c r="H350" s="521"/>
      <c r="I350" s="521"/>
      <c r="J350" s="533"/>
      <c r="K350" s="533"/>
      <c r="L350" s="533"/>
      <c r="M350" s="533"/>
      <c r="N350" s="533"/>
      <c r="O350" s="532"/>
      <c r="P350" s="532"/>
      <c r="Q350" s="533"/>
      <c r="R350" s="533"/>
      <c r="S350" s="533"/>
      <c r="T350" s="533"/>
      <c r="U350" s="533"/>
      <c r="V350" s="533"/>
      <c r="W350" s="533"/>
      <c r="X350" s="533"/>
      <c r="Y350" s="533"/>
      <c r="Z350" s="533"/>
      <c r="AA350" s="533"/>
      <c r="AB350" s="533"/>
      <c r="AC350" s="533"/>
    </row>
    <row r="351" spans="1:29" ht="12" customHeight="1" x14ac:dyDescent="0.25">
      <c r="A351" s="533"/>
      <c r="B351" s="533"/>
      <c r="C351" s="533"/>
      <c r="D351" s="533"/>
      <c r="E351" s="533"/>
      <c r="F351" s="533"/>
      <c r="G351" s="521"/>
      <c r="H351" s="521"/>
      <c r="I351" s="521"/>
      <c r="J351" s="533"/>
      <c r="K351" s="533"/>
      <c r="L351" s="533"/>
      <c r="M351" s="533"/>
      <c r="N351" s="533"/>
      <c r="O351" s="532"/>
      <c r="P351" s="532"/>
      <c r="Q351" s="533"/>
      <c r="R351" s="533"/>
      <c r="S351" s="533"/>
      <c r="T351" s="533"/>
      <c r="U351" s="533"/>
      <c r="V351" s="533"/>
      <c r="W351" s="533"/>
      <c r="X351" s="533"/>
      <c r="Y351" s="533"/>
      <c r="Z351" s="533"/>
      <c r="AA351" s="533"/>
      <c r="AB351" s="533"/>
      <c r="AC351" s="533"/>
    </row>
    <row r="352" spans="1:29" ht="12" customHeight="1" x14ac:dyDescent="0.25">
      <c r="A352" s="533"/>
      <c r="B352" s="533"/>
      <c r="C352" s="533"/>
      <c r="D352" s="533"/>
      <c r="E352" s="533"/>
      <c r="F352" s="533"/>
      <c r="G352" s="521"/>
      <c r="H352" s="521"/>
      <c r="I352" s="521"/>
      <c r="J352" s="533"/>
      <c r="K352" s="533"/>
      <c r="L352" s="533"/>
      <c r="M352" s="533"/>
      <c r="N352" s="533"/>
      <c r="O352" s="532"/>
      <c r="P352" s="532"/>
      <c r="Q352" s="533"/>
      <c r="R352" s="533"/>
      <c r="S352" s="533"/>
      <c r="T352" s="533"/>
      <c r="U352" s="533"/>
      <c r="V352" s="533"/>
      <c r="W352" s="533"/>
      <c r="X352" s="533"/>
      <c r="Y352" s="533"/>
      <c r="Z352" s="533"/>
      <c r="AA352" s="533"/>
      <c r="AB352" s="533"/>
      <c r="AC352" s="533"/>
    </row>
    <row r="353" spans="1:29" ht="12" customHeight="1" x14ac:dyDescent="0.25">
      <c r="A353" s="533"/>
      <c r="B353" s="533"/>
      <c r="C353" s="533"/>
      <c r="D353" s="533"/>
      <c r="E353" s="533"/>
      <c r="F353" s="533"/>
      <c r="G353" s="521"/>
      <c r="H353" s="521"/>
      <c r="I353" s="521"/>
      <c r="J353" s="533"/>
      <c r="K353" s="533"/>
      <c r="L353" s="533"/>
      <c r="M353" s="533"/>
      <c r="N353" s="533"/>
      <c r="O353" s="532"/>
      <c r="P353" s="532"/>
      <c r="Q353" s="533"/>
      <c r="R353" s="533"/>
      <c r="S353" s="533"/>
      <c r="T353" s="533"/>
      <c r="U353" s="533"/>
      <c r="V353" s="533"/>
      <c r="W353" s="533"/>
      <c r="X353" s="533"/>
      <c r="Y353" s="533"/>
      <c r="Z353" s="533"/>
      <c r="AA353" s="533"/>
      <c r="AB353" s="533"/>
      <c r="AC353" s="533"/>
    </row>
    <row r="354" spans="1:29" ht="12" customHeight="1" x14ac:dyDescent="0.25">
      <c r="A354" s="533"/>
      <c r="B354" s="533"/>
      <c r="C354" s="533"/>
      <c r="D354" s="533"/>
      <c r="E354" s="533"/>
      <c r="F354" s="533"/>
      <c r="G354" s="521"/>
      <c r="H354" s="521"/>
      <c r="I354" s="521"/>
      <c r="J354" s="533"/>
      <c r="K354" s="533"/>
      <c r="L354" s="533"/>
      <c r="M354" s="533"/>
      <c r="N354" s="533"/>
      <c r="O354" s="532"/>
      <c r="P354" s="532"/>
      <c r="Q354" s="533"/>
      <c r="R354" s="533"/>
      <c r="S354" s="533"/>
      <c r="T354" s="533"/>
      <c r="U354" s="533"/>
      <c r="V354" s="533"/>
      <c r="W354" s="533"/>
      <c r="X354" s="533"/>
      <c r="Y354" s="533"/>
      <c r="Z354" s="533"/>
      <c r="AA354" s="533"/>
      <c r="AB354" s="533"/>
      <c r="AC354" s="533"/>
    </row>
    <row r="355" spans="1:29" ht="12" customHeight="1" x14ac:dyDescent="0.25">
      <c r="A355" s="533"/>
      <c r="B355" s="533"/>
      <c r="C355" s="533"/>
      <c r="D355" s="533"/>
      <c r="E355" s="533"/>
      <c r="F355" s="533"/>
      <c r="G355" s="521"/>
      <c r="H355" s="521"/>
      <c r="I355" s="521"/>
      <c r="J355" s="533"/>
      <c r="K355" s="533"/>
      <c r="L355" s="533"/>
      <c r="M355" s="533"/>
      <c r="N355" s="533"/>
      <c r="O355" s="532"/>
      <c r="P355" s="532"/>
      <c r="Q355" s="533"/>
      <c r="R355" s="533"/>
      <c r="S355" s="533"/>
      <c r="T355" s="533"/>
      <c r="U355" s="533"/>
      <c r="V355" s="533"/>
      <c r="W355" s="533"/>
      <c r="X355" s="533"/>
      <c r="Y355" s="533"/>
      <c r="Z355" s="533"/>
      <c r="AA355" s="533"/>
      <c r="AB355" s="533"/>
      <c r="AC355" s="533"/>
    </row>
    <row r="356" spans="1:29" ht="12" customHeight="1" x14ac:dyDescent="0.25">
      <c r="A356" s="533"/>
      <c r="B356" s="533"/>
      <c r="C356" s="533"/>
      <c r="D356" s="533"/>
      <c r="E356" s="533"/>
      <c r="F356" s="533"/>
      <c r="G356" s="521"/>
      <c r="H356" s="521"/>
      <c r="I356" s="521"/>
      <c r="J356" s="533"/>
      <c r="K356" s="533"/>
      <c r="L356" s="533"/>
      <c r="M356" s="533"/>
      <c r="N356" s="533"/>
      <c r="O356" s="532"/>
      <c r="P356" s="532"/>
      <c r="Q356" s="533"/>
      <c r="R356" s="533"/>
      <c r="S356" s="533"/>
      <c r="T356" s="533"/>
      <c r="U356" s="533"/>
      <c r="V356" s="533"/>
      <c r="W356" s="533"/>
      <c r="X356" s="533"/>
      <c r="Y356" s="533"/>
      <c r="Z356" s="533"/>
      <c r="AA356" s="533"/>
      <c r="AB356" s="533"/>
      <c r="AC356" s="533"/>
    </row>
    <row r="357" spans="1:29" ht="12" customHeight="1" x14ac:dyDescent="0.25">
      <c r="A357" s="533"/>
      <c r="B357" s="533"/>
      <c r="C357" s="533"/>
      <c r="D357" s="533"/>
      <c r="E357" s="533"/>
      <c r="F357" s="533"/>
      <c r="G357" s="521"/>
      <c r="H357" s="521"/>
      <c r="I357" s="521"/>
      <c r="J357" s="533"/>
      <c r="K357" s="533"/>
      <c r="L357" s="533"/>
      <c r="M357" s="533"/>
      <c r="N357" s="533"/>
      <c r="O357" s="532"/>
      <c r="P357" s="532"/>
      <c r="Q357" s="533"/>
      <c r="R357" s="533"/>
      <c r="S357" s="533"/>
      <c r="T357" s="533"/>
      <c r="U357" s="533"/>
      <c r="V357" s="533"/>
      <c r="W357" s="533"/>
      <c r="X357" s="533"/>
      <c r="Y357" s="533"/>
      <c r="Z357" s="533"/>
      <c r="AA357" s="533"/>
      <c r="AB357" s="533"/>
      <c r="AC357" s="533"/>
    </row>
    <row r="358" spans="1:29" ht="12" customHeight="1" x14ac:dyDescent="0.25">
      <c r="A358" s="533"/>
      <c r="B358" s="533"/>
      <c r="C358" s="533"/>
      <c r="D358" s="533"/>
      <c r="E358" s="533"/>
      <c r="F358" s="533"/>
      <c r="G358" s="521"/>
      <c r="H358" s="521"/>
      <c r="I358" s="521"/>
      <c r="J358" s="533"/>
      <c r="K358" s="533"/>
      <c r="L358" s="533"/>
      <c r="M358" s="533"/>
      <c r="N358" s="533"/>
      <c r="O358" s="532"/>
      <c r="P358" s="532"/>
      <c r="Q358" s="533"/>
      <c r="R358" s="533"/>
      <c r="S358" s="533"/>
      <c r="T358" s="533"/>
      <c r="U358" s="533"/>
      <c r="V358" s="533"/>
      <c r="W358" s="533"/>
      <c r="X358" s="533"/>
      <c r="Y358" s="533"/>
      <c r="Z358" s="533"/>
      <c r="AA358" s="533"/>
      <c r="AB358" s="533"/>
      <c r="AC358" s="533"/>
    </row>
    <row r="359" spans="1:29" ht="12" customHeight="1" x14ac:dyDescent="0.25">
      <c r="A359" s="533"/>
      <c r="B359" s="533"/>
      <c r="C359" s="533"/>
      <c r="D359" s="533"/>
      <c r="E359" s="533"/>
      <c r="F359" s="533"/>
      <c r="G359" s="521"/>
      <c r="H359" s="521"/>
      <c r="I359" s="521"/>
      <c r="J359" s="533"/>
      <c r="K359" s="533"/>
      <c r="L359" s="533"/>
      <c r="M359" s="533"/>
      <c r="N359" s="533"/>
      <c r="O359" s="532"/>
      <c r="P359" s="532"/>
      <c r="Q359" s="533"/>
      <c r="R359" s="533"/>
      <c r="S359" s="533"/>
      <c r="T359" s="533"/>
      <c r="U359" s="533"/>
      <c r="V359" s="533"/>
      <c r="W359" s="533"/>
      <c r="X359" s="533"/>
      <c r="Y359" s="533"/>
      <c r="Z359" s="533"/>
      <c r="AA359" s="533"/>
      <c r="AB359" s="533"/>
      <c r="AC359" s="533"/>
    </row>
    <row r="360" spans="1:29" ht="12" customHeight="1" x14ac:dyDescent="0.25">
      <c r="A360" s="533"/>
      <c r="B360" s="533"/>
      <c r="C360" s="533"/>
      <c r="D360" s="533"/>
      <c r="E360" s="533"/>
      <c r="F360" s="533"/>
      <c r="G360" s="521"/>
      <c r="H360" s="521"/>
      <c r="I360" s="521"/>
      <c r="J360" s="533"/>
      <c r="K360" s="533"/>
      <c r="L360" s="533"/>
      <c r="M360" s="533"/>
      <c r="N360" s="533"/>
      <c r="O360" s="532"/>
      <c r="P360" s="532"/>
      <c r="Q360" s="533"/>
      <c r="R360" s="533"/>
      <c r="S360" s="533"/>
      <c r="T360" s="533"/>
      <c r="U360" s="533"/>
      <c r="V360" s="533"/>
      <c r="W360" s="533"/>
      <c r="X360" s="533"/>
      <c r="Y360" s="533"/>
      <c r="Z360" s="533"/>
      <c r="AA360" s="533"/>
      <c r="AB360" s="533"/>
      <c r="AC360" s="533"/>
    </row>
    <row r="361" spans="1:29" ht="12" customHeight="1" x14ac:dyDescent="0.25">
      <c r="A361" s="533"/>
      <c r="B361" s="533"/>
      <c r="C361" s="533"/>
      <c r="D361" s="533"/>
      <c r="E361" s="533"/>
      <c r="F361" s="533"/>
      <c r="G361" s="521"/>
      <c r="H361" s="521"/>
      <c r="I361" s="521"/>
      <c r="J361" s="533"/>
      <c r="K361" s="533"/>
      <c r="L361" s="533"/>
      <c r="M361" s="533"/>
      <c r="N361" s="533"/>
      <c r="O361" s="532"/>
      <c r="P361" s="532"/>
      <c r="Q361" s="533"/>
      <c r="R361" s="533"/>
      <c r="S361" s="533"/>
      <c r="T361" s="533"/>
      <c r="U361" s="533"/>
      <c r="V361" s="533"/>
      <c r="W361" s="533"/>
      <c r="X361" s="533"/>
      <c r="Y361" s="533"/>
      <c r="Z361" s="533"/>
      <c r="AA361" s="533"/>
      <c r="AB361" s="533"/>
      <c r="AC361" s="533"/>
    </row>
    <row r="362" spans="1:29" ht="12" customHeight="1" x14ac:dyDescent="0.25">
      <c r="A362" s="533"/>
      <c r="B362" s="533"/>
      <c r="C362" s="533"/>
      <c r="D362" s="533"/>
      <c r="E362" s="533"/>
      <c r="F362" s="533"/>
      <c r="G362" s="521"/>
      <c r="H362" s="521"/>
      <c r="I362" s="521"/>
      <c r="J362" s="533"/>
      <c r="K362" s="533"/>
      <c r="L362" s="533"/>
      <c r="M362" s="533"/>
      <c r="N362" s="533"/>
      <c r="O362" s="532"/>
      <c r="P362" s="532"/>
      <c r="Q362" s="533"/>
      <c r="R362" s="533"/>
      <c r="S362" s="533"/>
      <c r="T362" s="533"/>
      <c r="U362" s="533"/>
      <c r="V362" s="533"/>
      <c r="W362" s="533"/>
      <c r="X362" s="533"/>
      <c r="Y362" s="533"/>
      <c r="Z362" s="533"/>
      <c r="AA362" s="533"/>
      <c r="AB362" s="533"/>
      <c r="AC362" s="533"/>
    </row>
    <row r="363" spans="1:29" ht="12" customHeight="1" x14ac:dyDescent="0.25">
      <c r="A363" s="533"/>
      <c r="B363" s="533"/>
      <c r="C363" s="533"/>
      <c r="D363" s="533"/>
      <c r="E363" s="533"/>
      <c r="F363" s="533"/>
      <c r="G363" s="521"/>
      <c r="H363" s="521"/>
      <c r="I363" s="521"/>
      <c r="J363" s="533"/>
      <c r="K363" s="533"/>
      <c r="L363" s="533"/>
      <c r="M363" s="533"/>
      <c r="N363" s="533"/>
      <c r="O363" s="532"/>
      <c r="P363" s="532"/>
      <c r="Q363" s="533"/>
      <c r="R363" s="533"/>
      <c r="S363" s="533"/>
      <c r="T363" s="533"/>
      <c r="U363" s="533"/>
      <c r="V363" s="533"/>
      <c r="W363" s="533"/>
      <c r="X363" s="533"/>
      <c r="Y363" s="533"/>
      <c r="Z363" s="533"/>
      <c r="AA363" s="533"/>
      <c r="AB363" s="533"/>
      <c r="AC363" s="533"/>
    </row>
    <row r="364" spans="1:29" ht="12" customHeight="1" x14ac:dyDescent="0.25">
      <c r="A364" s="533"/>
      <c r="B364" s="533"/>
      <c r="C364" s="533"/>
      <c r="D364" s="533"/>
      <c r="E364" s="533"/>
      <c r="F364" s="533"/>
      <c r="G364" s="521"/>
      <c r="H364" s="521"/>
      <c r="I364" s="521"/>
      <c r="J364" s="533"/>
      <c r="K364" s="533"/>
      <c r="L364" s="533"/>
      <c r="M364" s="533"/>
      <c r="N364" s="533"/>
      <c r="O364" s="532"/>
      <c r="P364" s="532"/>
      <c r="Q364" s="533"/>
      <c r="R364" s="533"/>
      <c r="S364" s="533"/>
      <c r="T364" s="533"/>
      <c r="U364" s="533"/>
      <c r="V364" s="533"/>
      <c r="W364" s="533"/>
      <c r="X364" s="533"/>
      <c r="Y364" s="533"/>
      <c r="Z364" s="533"/>
      <c r="AA364" s="533"/>
      <c r="AB364" s="533"/>
      <c r="AC364" s="533"/>
    </row>
    <row r="365" spans="1:29" ht="12" customHeight="1" x14ac:dyDescent="0.25">
      <c r="A365" s="533"/>
      <c r="B365" s="533"/>
      <c r="C365" s="533"/>
      <c r="D365" s="533"/>
      <c r="E365" s="533"/>
      <c r="F365" s="533"/>
      <c r="G365" s="521"/>
      <c r="H365" s="521"/>
      <c r="I365" s="521"/>
      <c r="J365" s="533"/>
      <c r="K365" s="533"/>
      <c r="L365" s="533"/>
      <c r="M365" s="533"/>
      <c r="N365" s="533"/>
      <c r="O365" s="532"/>
      <c r="P365" s="532"/>
      <c r="Q365" s="533"/>
      <c r="R365" s="533"/>
      <c r="S365" s="533"/>
      <c r="T365" s="533"/>
      <c r="U365" s="533"/>
      <c r="V365" s="533"/>
      <c r="W365" s="533"/>
      <c r="X365" s="533"/>
      <c r="Y365" s="533"/>
      <c r="Z365" s="533"/>
      <c r="AA365" s="533"/>
      <c r="AB365" s="533"/>
      <c r="AC365" s="533"/>
    </row>
    <row r="366" spans="1:29" ht="12" customHeight="1" x14ac:dyDescent="0.25">
      <c r="A366" s="533"/>
      <c r="B366" s="533"/>
      <c r="C366" s="533"/>
      <c r="D366" s="533"/>
      <c r="E366" s="533"/>
      <c r="F366" s="533"/>
      <c r="G366" s="521"/>
      <c r="H366" s="521"/>
      <c r="I366" s="521"/>
      <c r="J366" s="533"/>
      <c r="K366" s="533"/>
      <c r="L366" s="533"/>
      <c r="M366" s="533"/>
      <c r="N366" s="533"/>
      <c r="O366" s="532"/>
      <c r="P366" s="532"/>
      <c r="Q366" s="533"/>
      <c r="R366" s="533"/>
      <c r="S366" s="533"/>
      <c r="T366" s="533"/>
      <c r="U366" s="533"/>
      <c r="V366" s="533"/>
      <c r="W366" s="533"/>
      <c r="X366" s="533"/>
      <c r="Y366" s="533"/>
      <c r="Z366" s="533"/>
      <c r="AA366" s="533"/>
      <c r="AB366" s="533"/>
      <c r="AC366" s="533"/>
    </row>
    <row r="367" spans="1:29" ht="12" customHeight="1" x14ac:dyDescent="0.25">
      <c r="A367" s="533"/>
      <c r="B367" s="533"/>
      <c r="C367" s="533"/>
      <c r="D367" s="533"/>
      <c r="E367" s="533"/>
      <c r="F367" s="533"/>
      <c r="G367" s="521"/>
      <c r="H367" s="521"/>
      <c r="I367" s="521"/>
      <c r="J367" s="533"/>
      <c r="K367" s="533"/>
      <c r="L367" s="533"/>
      <c r="M367" s="533"/>
      <c r="N367" s="533"/>
      <c r="O367" s="532"/>
      <c r="P367" s="532"/>
      <c r="Q367" s="533"/>
      <c r="R367" s="533"/>
      <c r="S367" s="533"/>
      <c r="T367" s="533"/>
      <c r="U367" s="533"/>
      <c r="V367" s="533"/>
      <c r="W367" s="533"/>
      <c r="X367" s="533"/>
      <c r="Y367" s="533"/>
      <c r="Z367" s="533"/>
      <c r="AA367" s="533"/>
      <c r="AB367" s="533"/>
      <c r="AC367" s="533"/>
    </row>
    <row r="368" spans="1:29" ht="12" customHeight="1" x14ac:dyDescent="0.25">
      <c r="A368" s="533"/>
      <c r="B368" s="533"/>
      <c r="C368" s="533"/>
      <c r="D368" s="533"/>
      <c r="E368" s="533"/>
      <c r="F368" s="533"/>
      <c r="G368" s="521"/>
      <c r="H368" s="521"/>
      <c r="I368" s="521"/>
      <c r="J368" s="533"/>
      <c r="K368" s="533"/>
      <c r="L368" s="533"/>
      <c r="M368" s="533"/>
      <c r="N368" s="533"/>
      <c r="O368" s="532"/>
      <c r="P368" s="532"/>
      <c r="Q368" s="533"/>
      <c r="R368" s="533"/>
      <c r="S368" s="533"/>
      <c r="T368" s="533"/>
      <c r="U368" s="533"/>
      <c r="V368" s="533"/>
      <c r="W368" s="533"/>
      <c r="X368" s="533"/>
      <c r="Y368" s="533"/>
      <c r="Z368" s="533"/>
      <c r="AA368" s="533"/>
      <c r="AB368" s="533"/>
      <c r="AC368" s="533"/>
    </row>
    <row r="369" spans="1:29" ht="12" customHeight="1" x14ac:dyDescent="0.25">
      <c r="A369" s="533"/>
      <c r="B369" s="533"/>
      <c r="C369" s="533"/>
      <c r="D369" s="533"/>
      <c r="E369" s="533"/>
      <c r="F369" s="533"/>
      <c r="G369" s="521"/>
      <c r="H369" s="521"/>
      <c r="I369" s="521"/>
      <c r="J369" s="533"/>
      <c r="K369" s="533"/>
      <c r="L369" s="533"/>
      <c r="M369" s="533"/>
      <c r="N369" s="533"/>
      <c r="O369" s="532"/>
      <c r="P369" s="532"/>
      <c r="Q369" s="533"/>
      <c r="R369" s="533"/>
      <c r="S369" s="533"/>
      <c r="T369" s="533"/>
      <c r="U369" s="533"/>
      <c r="V369" s="533"/>
      <c r="W369" s="533"/>
      <c r="X369" s="533"/>
      <c r="Y369" s="533"/>
      <c r="Z369" s="533"/>
      <c r="AA369" s="533"/>
      <c r="AB369" s="533"/>
      <c r="AC369" s="533"/>
    </row>
    <row r="370" spans="1:29" ht="12" customHeight="1" x14ac:dyDescent="0.25">
      <c r="A370" s="533"/>
      <c r="B370" s="533"/>
      <c r="C370" s="533"/>
      <c r="D370" s="533"/>
      <c r="E370" s="533"/>
      <c r="F370" s="533"/>
      <c r="G370" s="521"/>
      <c r="H370" s="521"/>
      <c r="I370" s="521"/>
      <c r="J370" s="533"/>
      <c r="K370" s="533"/>
      <c r="L370" s="533"/>
      <c r="M370" s="533"/>
      <c r="N370" s="533"/>
      <c r="O370" s="532"/>
      <c r="P370" s="532"/>
      <c r="Q370" s="533"/>
      <c r="R370" s="533"/>
      <c r="S370" s="533"/>
      <c r="T370" s="533"/>
      <c r="U370" s="533"/>
      <c r="V370" s="533"/>
      <c r="W370" s="533"/>
      <c r="X370" s="533"/>
      <c r="Y370" s="533"/>
      <c r="Z370" s="533"/>
      <c r="AA370" s="533"/>
      <c r="AB370" s="533"/>
      <c r="AC370" s="533"/>
    </row>
    <row r="371" spans="1:29" ht="12" customHeight="1" x14ac:dyDescent="0.25">
      <c r="A371" s="533"/>
      <c r="B371" s="533"/>
      <c r="C371" s="533"/>
      <c r="D371" s="533"/>
      <c r="E371" s="533"/>
      <c r="F371" s="533"/>
      <c r="G371" s="521"/>
      <c r="H371" s="521"/>
      <c r="I371" s="521"/>
      <c r="J371" s="533"/>
      <c r="K371" s="533"/>
      <c r="L371" s="533"/>
      <c r="M371" s="533"/>
      <c r="N371" s="533"/>
      <c r="O371" s="532"/>
      <c r="P371" s="532"/>
      <c r="Q371" s="533"/>
      <c r="R371" s="533"/>
      <c r="S371" s="533"/>
      <c r="T371" s="533"/>
      <c r="U371" s="533"/>
      <c r="V371" s="533"/>
      <c r="W371" s="533"/>
      <c r="X371" s="533"/>
      <c r="Y371" s="533"/>
      <c r="Z371" s="533"/>
      <c r="AA371" s="533"/>
      <c r="AB371" s="533"/>
      <c r="AC371" s="533"/>
    </row>
    <row r="372" spans="1:29" ht="12" customHeight="1" x14ac:dyDescent="0.25">
      <c r="A372" s="533"/>
      <c r="B372" s="533"/>
      <c r="C372" s="533"/>
      <c r="D372" s="533"/>
      <c r="E372" s="533"/>
      <c r="F372" s="533"/>
      <c r="G372" s="521"/>
      <c r="H372" s="521"/>
      <c r="I372" s="521"/>
      <c r="J372" s="533"/>
      <c r="K372" s="533"/>
      <c r="L372" s="533"/>
      <c r="M372" s="533"/>
      <c r="N372" s="533"/>
      <c r="O372" s="532"/>
      <c r="P372" s="532"/>
      <c r="Q372" s="533"/>
      <c r="R372" s="533"/>
      <c r="S372" s="533"/>
      <c r="T372" s="533"/>
      <c r="U372" s="533"/>
      <c r="V372" s="533"/>
      <c r="W372" s="533"/>
      <c r="X372" s="533"/>
      <c r="Y372" s="533"/>
      <c r="Z372" s="533"/>
      <c r="AA372" s="533"/>
      <c r="AB372" s="533"/>
      <c r="AC372" s="533"/>
    </row>
    <row r="373" spans="1:29" ht="12" customHeight="1" x14ac:dyDescent="0.25">
      <c r="A373" s="533"/>
      <c r="B373" s="533"/>
      <c r="C373" s="533"/>
      <c r="D373" s="533"/>
      <c r="E373" s="533"/>
      <c r="F373" s="533"/>
      <c r="G373" s="521"/>
      <c r="H373" s="521"/>
      <c r="I373" s="521"/>
      <c r="J373" s="533"/>
      <c r="K373" s="533"/>
      <c r="L373" s="533"/>
      <c r="M373" s="533"/>
      <c r="N373" s="533"/>
      <c r="O373" s="532"/>
      <c r="P373" s="532"/>
      <c r="Q373" s="533"/>
      <c r="R373" s="533"/>
      <c r="S373" s="533"/>
      <c r="T373" s="533"/>
      <c r="U373" s="533"/>
      <c r="V373" s="533"/>
      <c r="W373" s="533"/>
      <c r="X373" s="533"/>
      <c r="Y373" s="533"/>
      <c r="Z373" s="533"/>
      <c r="AA373" s="533"/>
      <c r="AB373" s="533"/>
      <c r="AC373" s="533"/>
    </row>
    <row r="374" spans="1:29" ht="12" customHeight="1" x14ac:dyDescent="0.25">
      <c r="A374" s="533"/>
      <c r="B374" s="533"/>
      <c r="C374" s="533"/>
      <c r="D374" s="533"/>
      <c r="E374" s="533"/>
      <c r="F374" s="533"/>
      <c r="G374" s="521"/>
      <c r="H374" s="521"/>
      <c r="I374" s="521"/>
      <c r="J374" s="533"/>
      <c r="K374" s="533"/>
      <c r="L374" s="533"/>
      <c r="M374" s="533"/>
      <c r="N374" s="533"/>
      <c r="O374" s="532"/>
      <c r="P374" s="532"/>
      <c r="Q374" s="533"/>
      <c r="R374" s="533"/>
      <c r="S374" s="533"/>
      <c r="T374" s="533"/>
      <c r="U374" s="533"/>
      <c r="V374" s="533"/>
      <c r="W374" s="533"/>
      <c r="X374" s="533"/>
      <c r="Y374" s="533"/>
      <c r="Z374" s="533"/>
      <c r="AA374" s="533"/>
      <c r="AB374" s="533"/>
      <c r="AC374" s="533"/>
    </row>
    <row r="375" spans="1:29" ht="12" customHeight="1" x14ac:dyDescent="0.25">
      <c r="A375" s="533"/>
      <c r="B375" s="533"/>
      <c r="C375" s="533"/>
      <c r="D375" s="533"/>
      <c r="E375" s="533"/>
      <c r="F375" s="533"/>
      <c r="G375" s="521"/>
      <c r="H375" s="521"/>
      <c r="I375" s="521"/>
      <c r="J375" s="533"/>
      <c r="K375" s="533"/>
      <c r="L375" s="533"/>
      <c r="M375" s="533"/>
      <c r="N375" s="533"/>
      <c r="O375" s="532"/>
      <c r="P375" s="532"/>
      <c r="Q375" s="533"/>
      <c r="R375" s="533"/>
      <c r="S375" s="533"/>
      <c r="T375" s="533"/>
      <c r="U375" s="533"/>
      <c r="V375" s="533"/>
      <c r="W375" s="533"/>
      <c r="X375" s="533"/>
      <c r="Y375" s="533"/>
      <c r="Z375" s="533"/>
      <c r="AA375" s="533"/>
      <c r="AB375" s="533"/>
      <c r="AC375" s="533"/>
    </row>
    <row r="376" spans="1:29" ht="12" customHeight="1" x14ac:dyDescent="0.25">
      <c r="A376" s="533"/>
      <c r="B376" s="533"/>
      <c r="C376" s="533"/>
      <c r="D376" s="533"/>
      <c r="E376" s="533"/>
      <c r="F376" s="533"/>
      <c r="G376" s="521"/>
      <c r="H376" s="521"/>
      <c r="I376" s="521"/>
      <c r="J376" s="533"/>
      <c r="K376" s="533"/>
      <c r="L376" s="533"/>
      <c r="M376" s="533"/>
      <c r="N376" s="533"/>
      <c r="O376" s="532"/>
      <c r="P376" s="532"/>
      <c r="Q376" s="533"/>
      <c r="R376" s="533"/>
      <c r="S376" s="533"/>
      <c r="T376" s="533"/>
      <c r="U376" s="533"/>
      <c r="V376" s="533"/>
      <c r="W376" s="533"/>
      <c r="X376" s="533"/>
      <c r="Y376" s="533"/>
      <c r="Z376" s="533"/>
      <c r="AA376" s="533"/>
      <c r="AB376" s="533"/>
      <c r="AC376" s="533"/>
    </row>
    <row r="377" spans="1:29" ht="12" customHeight="1" x14ac:dyDescent="0.25">
      <c r="A377" s="533"/>
      <c r="B377" s="533"/>
      <c r="C377" s="533"/>
      <c r="D377" s="533"/>
      <c r="E377" s="533"/>
      <c r="F377" s="533"/>
      <c r="G377" s="521"/>
      <c r="H377" s="521"/>
      <c r="I377" s="521"/>
      <c r="J377" s="533"/>
      <c r="K377" s="533"/>
      <c r="L377" s="533"/>
      <c r="M377" s="533"/>
      <c r="N377" s="533"/>
      <c r="O377" s="532"/>
      <c r="P377" s="532"/>
      <c r="Q377" s="533"/>
      <c r="R377" s="533"/>
      <c r="S377" s="533"/>
      <c r="T377" s="533"/>
      <c r="U377" s="533"/>
      <c r="V377" s="533"/>
      <c r="W377" s="533"/>
      <c r="X377" s="533"/>
      <c r="Y377" s="533"/>
      <c r="Z377" s="533"/>
      <c r="AA377" s="533"/>
      <c r="AB377" s="533"/>
      <c r="AC377" s="533"/>
    </row>
    <row r="378" spans="1:29" ht="12" customHeight="1" x14ac:dyDescent="0.25">
      <c r="A378" s="533"/>
      <c r="B378" s="533"/>
      <c r="C378" s="533"/>
      <c r="D378" s="533"/>
      <c r="E378" s="533"/>
      <c r="F378" s="533"/>
      <c r="G378" s="521"/>
      <c r="H378" s="521"/>
      <c r="I378" s="521"/>
      <c r="J378" s="533"/>
      <c r="K378" s="533"/>
      <c r="L378" s="533"/>
      <c r="M378" s="533"/>
      <c r="N378" s="533"/>
      <c r="O378" s="532"/>
      <c r="P378" s="532"/>
      <c r="Q378" s="533"/>
      <c r="R378" s="533"/>
      <c r="S378" s="533"/>
      <c r="T378" s="533"/>
      <c r="U378" s="533"/>
      <c r="V378" s="533"/>
      <c r="W378" s="533"/>
      <c r="X378" s="533"/>
      <c r="Y378" s="533"/>
      <c r="Z378" s="533"/>
      <c r="AA378" s="533"/>
      <c r="AB378" s="533"/>
      <c r="AC378" s="533"/>
    </row>
    <row r="379" spans="1:29" ht="12" customHeight="1" x14ac:dyDescent="0.25">
      <c r="A379" s="533"/>
      <c r="B379" s="533"/>
      <c r="C379" s="533"/>
      <c r="D379" s="533"/>
      <c r="E379" s="533"/>
      <c r="F379" s="533"/>
      <c r="G379" s="521"/>
      <c r="H379" s="521"/>
      <c r="I379" s="521"/>
      <c r="J379" s="533"/>
      <c r="K379" s="533"/>
      <c r="L379" s="533"/>
      <c r="M379" s="533"/>
      <c r="N379" s="533"/>
      <c r="O379" s="532"/>
      <c r="P379" s="532"/>
      <c r="Q379" s="533"/>
      <c r="R379" s="533"/>
      <c r="S379" s="533"/>
      <c r="T379" s="533"/>
      <c r="U379" s="533"/>
      <c r="V379" s="533"/>
      <c r="W379" s="533"/>
      <c r="X379" s="533"/>
      <c r="Y379" s="533"/>
      <c r="Z379" s="533"/>
      <c r="AA379" s="533"/>
      <c r="AB379" s="533"/>
      <c r="AC379" s="533"/>
    </row>
    <row r="380" spans="1:29" ht="12" customHeight="1" x14ac:dyDescent="0.25">
      <c r="A380" s="533"/>
      <c r="B380" s="533"/>
      <c r="C380" s="533"/>
      <c r="D380" s="533"/>
      <c r="E380" s="533"/>
      <c r="F380" s="533"/>
      <c r="G380" s="521"/>
      <c r="H380" s="521"/>
      <c r="I380" s="521"/>
      <c r="J380" s="533"/>
      <c r="K380" s="533"/>
      <c r="L380" s="533"/>
      <c r="M380" s="533"/>
      <c r="N380" s="533"/>
      <c r="O380" s="532"/>
      <c r="P380" s="532"/>
      <c r="Q380" s="533"/>
      <c r="R380" s="533"/>
      <c r="S380" s="533"/>
      <c r="T380" s="533"/>
      <c r="U380" s="533"/>
      <c r="V380" s="533"/>
      <c r="W380" s="533"/>
      <c r="X380" s="533"/>
      <c r="Y380" s="533"/>
      <c r="Z380" s="533"/>
      <c r="AA380" s="533"/>
      <c r="AB380" s="533"/>
      <c r="AC380" s="533"/>
    </row>
    <row r="381" spans="1:29" ht="12" customHeight="1" x14ac:dyDescent="0.25">
      <c r="A381" s="533"/>
      <c r="B381" s="533"/>
      <c r="C381" s="533"/>
      <c r="D381" s="533"/>
      <c r="E381" s="533"/>
      <c r="F381" s="533"/>
      <c r="G381" s="521"/>
      <c r="H381" s="521"/>
      <c r="I381" s="521"/>
      <c r="J381" s="533"/>
      <c r="K381" s="533"/>
      <c r="L381" s="533"/>
      <c r="M381" s="533"/>
      <c r="N381" s="533"/>
      <c r="O381" s="532"/>
      <c r="P381" s="532"/>
      <c r="Q381" s="533"/>
      <c r="R381" s="533"/>
      <c r="S381" s="533"/>
      <c r="T381" s="533"/>
      <c r="U381" s="533"/>
      <c r="V381" s="533"/>
      <c r="W381" s="533"/>
      <c r="X381" s="533"/>
      <c r="Y381" s="533"/>
      <c r="Z381" s="533"/>
      <c r="AA381" s="533"/>
      <c r="AB381" s="533"/>
      <c r="AC381" s="533"/>
    </row>
    <row r="382" spans="1:29" ht="12" customHeight="1" x14ac:dyDescent="0.25">
      <c r="A382" s="533"/>
      <c r="B382" s="533"/>
      <c r="C382" s="533"/>
      <c r="D382" s="533"/>
      <c r="E382" s="533"/>
      <c r="F382" s="533"/>
      <c r="G382" s="521"/>
      <c r="H382" s="521"/>
      <c r="I382" s="521"/>
      <c r="J382" s="533"/>
      <c r="K382" s="533"/>
      <c r="L382" s="533"/>
      <c r="M382" s="533"/>
      <c r="N382" s="533"/>
      <c r="O382" s="532"/>
      <c r="P382" s="532"/>
      <c r="Q382" s="533"/>
      <c r="R382" s="533"/>
      <c r="S382" s="533"/>
      <c r="T382" s="533"/>
      <c r="U382" s="533"/>
      <c r="V382" s="533"/>
      <c r="W382" s="533"/>
      <c r="X382" s="533"/>
      <c r="Y382" s="533"/>
      <c r="Z382" s="533"/>
      <c r="AA382" s="533"/>
      <c r="AB382" s="533"/>
      <c r="AC382" s="533"/>
    </row>
    <row r="383" spans="1:29" ht="12" customHeight="1" x14ac:dyDescent="0.25">
      <c r="A383" s="533"/>
      <c r="B383" s="533"/>
      <c r="C383" s="533"/>
      <c r="D383" s="533"/>
      <c r="E383" s="533"/>
      <c r="F383" s="533"/>
      <c r="G383" s="521"/>
      <c r="H383" s="521"/>
      <c r="I383" s="521"/>
      <c r="J383" s="533"/>
      <c r="K383" s="533"/>
      <c r="L383" s="533"/>
      <c r="M383" s="533"/>
      <c r="N383" s="533"/>
      <c r="O383" s="532"/>
      <c r="P383" s="532"/>
      <c r="Q383" s="533"/>
      <c r="R383" s="533"/>
      <c r="S383" s="533"/>
      <c r="T383" s="533"/>
      <c r="U383" s="533"/>
      <c r="V383" s="533"/>
      <c r="W383" s="533"/>
      <c r="X383" s="533"/>
      <c r="Y383" s="533"/>
      <c r="Z383" s="533"/>
      <c r="AA383" s="533"/>
      <c r="AB383" s="533"/>
      <c r="AC383" s="533"/>
    </row>
    <row r="384" spans="1:29" ht="12" customHeight="1" x14ac:dyDescent="0.25">
      <c r="A384" s="533"/>
      <c r="B384" s="533"/>
      <c r="C384" s="533"/>
      <c r="D384" s="533"/>
      <c r="E384" s="533"/>
      <c r="F384" s="533"/>
      <c r="G384" s="521"/>
      <c r="H384" s="521"/>
      <c r="I384" s="521"/>
      <c r="J384" s="533"/>
      <c r="K384" s="533"/>
      <c r="L384" s="533"/>
      <c r="M384" s="533"/>
      <c r="N384" s="533"/>
      <c r="O384" s="532"/>
      <c r="P384" s="532"/>
      <c r="Q384" s="533"/>
      <c r="R384" s="533"/>
      <c r="S384" s="533"/>
      <c r="T384" s="533"/>
      <c r="U384" s="533"/>
      <c r="V384" s="533"/>
      <c r="W384" s="533"/>
      <c r="X384" s="533"/>
      <c r="Y384" s="533"/>
      <c r="Z384" s="533"/>
      <c r="AA384" s="533"/>
      <c r="AB384" s="533"/>
      <c r="AC384" s="533"/>
    </row>
    <row r="385" spans="1:29" ht="12" customHeight="1" x14ac:dyDescent="0.25">
      <c r="A385" s="533"/>
      <c r="B385" s="533"/>
      <c r="C385" s="533"/>
      <c r="D385" s="533"/>
      <c r="E385" s="533"/>
      <c r="F385" s="533"/>
      <c r="G385" s="521"/>
      <c r="H385" s="521"/>
      <c r="I385" s="521"/>
      <c r="J385" s="533"/>
      <c r="K385" s="533"/>
      <c r="L385" s="533"/>
      <c r="M385" s="533"/>
      <c r="N385" s="533"/>
      <c r="O385" s="532"/>
      <c r="P385" s="532"/>
      <c r="Q385" s="533"/>
      <c r="R385" s="533"/>
      <c r="S385" s="533"/>
      <c r="T385" s="533"/>
      <c r="U385" s="533"/>
      <c r="V385" s="533"/>
      <c r="W385" s="533"/>
      <c r="X385" s="533"/>
      <c r="Y385" s="533"/>
      <c r="Z385" s="533"/>
      <c r="AA385" s="533"/>
      <c r="AB385" s="533"/>
      <c r="AC385" s="533"/>
    </row>
    <row r="386" spans="1:29" ht="12" customHeight="1" x14ac:dyDescent="0.25">
      <c r="A386" s="533"/>
      <c r="B386" s="533"/>
      <c r="C386" s="533"/>
      <c r="D386" s="533"/>
      <c r="E386" s="533"/>
      <c r="F386" s="533"/>
      <c r="G386" s="521"/>
      <c r="H386" s="521"/>
      <c r="I386" s="521"/>
      <c r="J386" s="533"/>
      <c r="K386" s="533"/>
      <c r="L386" s="533"/>
      <c r="M386" s="533"/>
      <c r="N386" s="533"/>
      <c r="O386" s="532"/>
      <c r="P386" s="532"/>
      <c r="Q386" s="533"/>
      <c r="R386" s="533"/>
      <c r="S386" s="533"/>
      <c r="T386" s="533"/>
      <c r="U386" s="533"/>
      <c r="V386" s="533"/>
      <c r="W386" s="533"/>
      <c r="X386" s="533"/>
      <c r="Y386" s="533"/>
      <c r="Z386" s="533"/>
      <c r="AA386" s="533"/>
      <c r="AB386" s="533"/>
      <c r="AC386" s="533"/>
    </row>
    <row r="387" spans="1:29" ht="12" customHeight="1" x14ac:dyDescent="0.25">
      <c r="A387" s="533"/>
      <c r="B387" s="533"/>
      <c r="C387" s="533"/>
      <c r="D387" s="533"/>
      <c r="E387" s="533"/>
      <c r="F387" s="533"/>
      <c r="G387" s="521"/>
      <c r="H387" s="521"/>
      <c r="I387" s="521"/>
      <c r="J387" s="533"/>
      <c r="K387" s="533"/>
      <c r="L387" s="533"/>
      <c r="M387" s="533"/>
      <c r="N387" s="533"/>
      <c r="O387" s="532"/>
      <c r="P387" s="532"/>
      <c r="Q387" s="533"/>
      <c r="R387" s="533"/>
      <c r="S387" s="533"/>
      <c r="T387" s="533"/>
      <c r="U387" s="533"/>
      <c r="V387" s="533"/>
      <c r="W387" s="533"/>
      <c r="X387" s="533"/>
      <c r="Y387" s="533"/>
      <c r="Z387" s="533"/>
      <c r="AA387" s="533"/>
      <c r="AB387" s="533"/>
      <c r="AC387" s="533"/>
    </row>
    <row r="388" spans="1:29" ht="12" customHeight="1" x14ac:dyDescent="0.25">
      <c r="A388" s="533"/>
      <c r="B388" s="533"/>
      <c r="C388" s="533"/>
      <c r="D388" s="533"/>
      <c r="E388" s="533"/>
      <c r="F388" s="533"/>
      <c r="G388" s="521"/>
      <c r="H388" s="521"/>
      <c r="I388" s="521"/>
      <c r="J388" s="533"/>
      <c r="K388" s="533"/>
      <c r="L388" s="533"/>
      <c r="M388" s="533"/>
      <c r="N388" s="533"/>
      <c r="O388" s="532"/>
      <c r="P388" s="532"/>
      <c r="Q388" s="533"/>
      <c r="R388" s="533"/>
      <c r="S388" s="533"/>
      <c r="T388" s="533"/>
      <c r="U388" s="533"/>
      <c r="V388" s="533"/>
      <c r="W388" s="533"/>
      <c r="X388" s="533"/>
      <c r="Y388" s="533"/>
      <c r="Z388" s="533"/>
      <c r="AA388" s="533"/>
      <c r="AB388" s="533"/>
      <c r="AC388" s="533"/>
    </row>
    <row r="389" spans="1:29" ht="12" customHeight="1" x14ac:dyDescent="0.25">
      <c r="A389" s="533"/>
      <c r="B389" s="533"/>
      <c r="C389" s="533"/>
      <c r="D389" s="533"/>
      <c r="E389" s="533"/>
      <c r="F389" s="533"/>
      <c r="G389" s="521"/>
      <c r="H389" s="521"/>
      <c r="I389" s="521"/>
      <c r="J389" s="533"/>
      <c r="K389" s="533"/>
      <c r="L389" s="533"/>
      <c r="M389" s="533"/>
      <c r="N389" s="533"/>
      <c r="O389" s="532"/>
      <c r="P389" s="532"/>
      <c r="Q389" s="533"/>
      <c r="R389" s="533"/>
      <c r="S389" s="533"/>
      <c r="T389" s="533"/>
      <c r="U389" s="533"/>
      <c r="V389" s="533"/>
      <c r="W389" s="533"/>
      <c r="X389" s="533"/>
      <c r="Y389" s="533"/>
      <c r="Z389" s="533"/>
      <c r="AA389" s="533"/>
      <c r="AB389" s="533"/>
      <c r="AC389" s="533"/>
    </row>
    <row r="390" spans="1:29" ht="12" customHeight="1" x14ac:dyDescent="0.25">
      <c r="A390" s="533"/>
      <c r="B390" s="533"/>
      <c r="C390" s="533"/>
      <c r="D390" s="533"/>
      <c r="E390" s="533"/>
      <c r="F390" s="533"/>
      <c r="G390" s="521"/>
      <c r="H390" s="521"/>
      <c r="I390" s="521"/>
      <c r="J390" s="533"/>
      <c r="K390" s="533"/>
      <c r="L390" s="533"/>
      <c r="M390" s="533"/>
      <c r="N390" s="533"/>
      <c r="O390" s="532"/>
      <c r="P390" s="532"/>
      <c r="Q390" s="533"/>
      <c r="R390" s="533"/>
      <c r="S390" s="533"/>
      <c r="T390" s="533"/>
      <c r="U390" s="533"/>
      <c r="V390" s="533"/>
      <c r="W390" s="533"/>
      <c r="X390" s="533"/>
      <c r="Y390" s="533"/>
      <c r="Z390" s="533"/>
      <c r="AA390" s="533"/>
      <c r="AB390" s="533"/>
      <c r="AC390" s="533"/>
    </row>
    <row r="391" spans="1:29" ht="12" customHeight="1" x14ac:dyDescent="0.25">
      <c r="A391" s="533"/>
      <c r="B391" s="533"/>
      <c r="C391" s="533"/>
      <c r="D391" s="533"/>
      <c r="E391" s="533"/>
      <c r="F391" s="533"/>
      <c r="G391" s="521"/>
      <c r="H391" s="521"/>
      <c r="I391" s="521"/>
      <c r="J391" s="533"/>
      <c r="K391" s="533"/>
      <c r="L391" s="533"/>
      <c r="M391" s="533"/>
      <c r="N391" s="533"/>
      <c r="O391" s="532"/>
      <c r="P391" s="532"/>
      <c r="Q391" s="533"/>
      <c r="R391" s="533"/>
      <c r="S391" s="533"/>
      <c r="T391" s="533"/>
      <c r="U391" s="533"/>
      <c r="V391" s="533"/>
      <c r="W391" s="533"/>
      <c r="X391" s="533"/>
      <c r="Y391" s="533"/>
      <c r="Z391" s="533"/>
      <c r="AA391" s="533"/>
      <c r="AB391" s="533"/>
      <c r="AC391" s="533"/>
    </row>
    <row r="392" spans="1:29" ht="12" customHeight="1" x14ac:dyDescent="0.25">
      <c r="A392" s="533"/>
      <c r="B392" s="533"/>
      <c r="C392" s="533"/>
      <c r="D392" s="533"/>
      <c r="E392" s="533"/>
      <c r="F392" s="533"/>
      <c r="G392" s="521"/>
      <c r="H392" s="521"/>
      <c r="I392" s="521"/>
      <c r="J392" s="533"/>
      <c r="K392" s="533"/>
      <c r="L392" s="533"/>
      <c r="M392" s="533"/>
      <c r="N392" s="533"/>
      <c r="O392" s="532"/>
      <c r="P392" s="532"/>
      <c r="Q392" s="533"/>
      <c r="R392" s="533"/>
      <c r="S392" s="533"/>
      <c r="T392" s="533"/>
      <c r="U392" s="533"/>
      <c r="V392" s="533"/>
      <c r="W392" s="533"/>
      <c r="X392" s="533"/>
      <c r="Y392" s="533"/>
      <c r="Z392" s="533"/>
      <c r="AA392" s="533"/>
      <c r="AB392" s="533"/>
      <c r="AC392" s="533"/>
    </row>
    <row r="393" spans="1:29" ht="12" customHeight="1" x14ac:dyDescent="0.25">
      <c r="A393" s="533"/>
      <c r="B393" s="533"/>
      <c r="C393" s="533"/>
      <c r="D393" s="533"/>
      <c r="E393" s="533"/>
      <c r="F393" s="533"/>
      <c r="G393" s="521"/>
      <c r="H393" s="521"/>
      <c r="I393" s="521"/>
      <c r="J393" s="533"/>
      <c r="K393" s="533"/>
      <c r="L393" s="533"/>
      <c r="M393" s="533"/>
      <c r="N393" s="533"/>
      <c r="O393" s="532"/>
      <c r="P393" s="532"/>
      <c r="Q393" s="533"/>
      <c r="R393" s="533"/>
      <c r="S393" s="533"/>
      <c r="T393" s="533"/>
      <c r="U393" s="533"/>
      <c r="V393" s="533"/>
      <c r="W393" s="533"/>
      <c r="X393" s="533"/>
      <c r="Y393" s="533"/>
      <c r="Z393" s="533"/>
      <c r="AA393" s="533"/>
      <c r="AB393" s="533"/>
      <c r="AC393" s="533"/>
    </row>
    <row r="394" spans="1:29" ht="12" customHeight="1" x14ac:dyDescent="0.25">
      <c r="A394" s="533"/>
      <c r="B394" s="533"/>
      <c r="C394" s="533"/>
      <c r="D394" s="533"/>
      <c r="E394" s="533"/>
      <c r="F394" s="533"/>
      <c r="G394" s="521"/>
      <c r="H394" s="521"/>
      <c r="I394" s="521"/>
      <c r="J394" s="533"/>
      <c r="K394" s="533"/>
      <c r="L394" s="533"/>
      <c r="M394" s="533"/>
      <c r="N394" s="533"/>
      <c r="O394" s="532"/>
      <c r="P394" s="532"/>
      <c r="Q394" s="533"/>
      <c r="R394" s="533"/>
      <c r="S394" s="533"/>
      <c r="T394" s="533"/>
      <c r="U394" s="533"/>
      <c r="V394" s="533"/>
      <c r="W394" s="533"/>
      <c r="X394" s="533"/>
      <c r="Y394" s="533"/>
      <c r="Z394" s="533"/>
      <c r="AA394" s="533"/>
      <c r="AB394" s="533"/>
      <c r="AC394" s="533"/>
    </row>
    <row r="395" spans="1:29" ht="12" customHeight="1" x14ac:dyDescent="0.25">
      <c r="A395" s="533"/>
      <c r="B395" s="533"/>
      <c r="C395" s="533"/>
      <c r="D395" s="533"/>
      <c r="E395" s="533"/>
      <c r="F395" s="533"/>
      <c r="G395" s="521"/>
      <c r="H395" s="521"/>
      <c r="I395" s="521"/>
      <c r="J395" s="533"/>
      <c r="K395" s="533"/>
      <c r="L395" s="533"/>
      <c r="M395" s="533"/>
      <c r="N395" s="533"/>
      <c r="O395" s="532"/>
      <c r="P395" s="532"/>
      <c r="Q395" s="533"/>
      <c r="R395" s="533"/>
      <c r="S395" s="533"/>
      <c r="T395" s="533"/>
      <c r="U395" s="533"/>
      <c r="V395" s="533"/>
      <c r="W395" s="533"/>
      <c r="X395" s="533"/>
      <c r="Y395" s="533"/>
      <c r="Z395" s="533"/>
      <c r="AA395" s="533"/>
      <c r="AB395" s="533"/>
      <c r="AC395" s="533"/>
    </row>
    <row r="396" spans="1:29" ht="12" customHeight="1" x14ac:dyDescent="0.25">
      <c r="A396" s="533"/>
      <c r="B396" s="533"/>
      <c r="C396" s="533"/>
      <c r="D396" s="533"/>
      <c r="E396" s="533"/>
      <c r="F396" s="533"/>
      <c r="G396" s="521"/>
      <c r="H396" s="521"/>
      <c r="I396" s="521"/>
      <c r="J396" s="533"/>
      <c r="K396" s="533"/>
      <c r="L396" s="533"/>
      <c r="M396" s="533"/>
      <c r="N396" s="533"/>
      <c r="O396" s="532"/>
      <c r="P396" s="532"/>
      <c r="Q396" s="533"/>
      <c r="R396" s="533"/>
      <c r="S396" s="533"/>
      <c r="T396" s="533"/>
      <c r="U396" s="533"/>
      <c r="V396" s="533"/>
      <c r="W396" s="533"/>
      <c r="X396" s="533"/>
      <c r="Y396" s="533"/>
      <c r="Z396" s="533"/>
      <c r="AA396" s="533"/>
      <c r="AB396" s="533"/>
      <c r="AC396" s="533"/>
    </row>
    <row r="397" spans="1:29" ht="12" customHeight="1" x14ac:dyDescent="0.25">
      <c r="A397" s="533"/>
      <c r="B397" s="533"/>
      <c r="C397" s="533"/>
      <c r="D397" s="533"/>
      <c r="E397" s="533"/>
      <c r="F397" s="533"/>
      <c r="G397" s="521"/>
      <c r="H397" s="521"/>
      <c r="I397" s="521"/>
      <c r="J397" s="533"/>
      <c r="K397" s="533"/>
      <c r="L397" s="533"/>
      <c r="M397" s="533"/>
      <c r="N397" s="533"/>
      <c r="O397" s="532"/>
      <c r="P397" s="532"/>
      <c r="Q397" s="533"/>
      <c r="R397" s="533"/>
      <c r="S397" s="533"/>
      <c r="T397" s="533"/>
      <c r="U397" s="533"/>
      <c r="V397" s="533"/>
      <c r="W397" s="533"/>
      <c r="X397" s="533"/>
      <c r="Y397" s="533"/>
      <c r="Z397" s="533"/>
      <c r="AA397" s="533"/>
      <c r="AB397" s="533"/>
      <c r="AC397" s="533"/>
    </row>
    <row r="398" spans="1:29" ht="12" customHeight="1" x14ac:dyDescent="0.25">
      <c r="A398" s="533"/>
      <c r="B398" s="533"/>
      <c r="C398" s="533"/>
      <c r="D398" s="533"/>
      <c r="E398" s="533"/>
      <c r="F398" s="533"/>
      <c r="G398" s="521"/>
      <c r="H398" s="521"/>
      <c r="I398" s="521"/>
      <c r="J398" s="533"/>
      <c r="K398" s="533"/>
      <c r="L398" s="533"/>
      <c r="M398" s="533"/>
      <c r="N398" s="533"/>
      <c r="O398" s="532"/>
      <c r="P398" s="532"/>
      <c r="Q398" s="533"/>
      <c r="R398" s="533"/>
      <c r="S398" s="533"/>
      <c r="T398" s="533"/>
      <c r="U398" s="533"/>
      <c r="V398" s="533"/>
      <c r="W398" s="533"/>
      <c r="X398" s="533"/>
      <c r="Y398" s="533"/>
      <c r="Z398" s="533"/>
      <c r="AA398" s="533"/>
      <c r="AB398" s="533"/>
      <c r="AC398" s="533"/>
    </row>
    <row r="399" spans="1:29" ht="12" customHeight="1" x14ac:dyDescent="0.25">
      <c r="A399" s="533"/>
      <c r="B399" s="533"/>
      <c r="C399" s="533"/>
      <c r="D399" s="533"/>
      <c r="E399" s="533"/>
      <c r="F399" s="533"/>
      <c r="G399" s="521"/>
      <c r="H399" s="521"/>
      <c r="I399" s="521"/>
      <c r="J399" s="533"/>
      <c r="K399" s="533"/>
      <c r="L399" s="533"/>
      <c r="M399" s="533"/>
      <c r="N399" s="533"/>
      <c r="O399" s="532"/>
      <c r="P399" s="532"/>
      <c r="Q399" s="533"/>
      <c r="R399" s="533"/>
      <c r="S399" s="533"/>
      <c r="T399" s="533"/>
      <c r="U399" s="533"/>
      <c r="V399" s="533"/>
      <c r="W399" s="533"/>
      <c r="X399" s="533"/>
      <c r="Y399" s="533"/>
      <c r="Z399" s="533"/>
      <c r="AA399" s="533"/>
      <c r="AB399" s="533"/>
      <c r="AC399" s="533"/>
    </row>
    <row r="400" spans="1:29" ht="12" customHeight="1" x14ac:dyDescent="0.25">
      <c r="A400" s="533"/>
      <c r="B400" s="533"/>
      <c r="C400" s="533"/>
      <c r="D400" s="533"/>
      <c r="E400" s="533"/>
      <c r="F400" s="533"/>
      <c r="G400" s="521"/>
      <c r="H400" s="521"/>
      <c r="I400" s="521"/>
      <c r="J400" s="533"/>
      <c r="K400" s="533"/>
      <c r="L400" s="533"/>
      <c r="M400" s="533"/>
      <c r="N400" s="533"/>
      <c r="O400" s="532"/>
      <c r="P400" s="532"/>
      <c r="Q400" s="533"/>
      <c r="R400" s="533"/>
      <c r="S400" s="533"/>
      <c r="T400" s="533"/>
      <c r="U400" s="533"/>
      <c r="V400" s="533"/>
      <c r="W400" s="533"/>
      <c r="X400" s="533"/>
      <c r="Y400" s="533"/>
      <c r="Z400" s="533"/>
      <c r="AA400" s="533"/>
      <c r="AB400" s="533"/>
      <c r="AC400" s="533"/>
    </row>
    <row r="401" spans="1:29" ht="12" customHeight="1" x14ac:dyDescent="0.25">
      <c r="A401" s="533"/>
      <c r="B401" s="533"/>
      <c r="C401" s="533"/>
      <c r="D401" s="533"/>
      <c r="E401" s="533"/>
      <c r="F401" s="533"/>
      <c r="G401" s="521"/>
      <c r="H401" s="521"/>
      <c r="I401" s="521"/>
      <c r="J401" s="533"/>
      <c r="K401" s="533"/>
      <c r="L401" s="533"/>
      <c r="M401" s="533"/>
      <c r="N401" s="533"/>
      <c r="O401" s="532"/>
      <c r="P401" s="532"/>
      <c r="Q401" s="533"/>
      <c r="R401" s="533"/>
      <c r="S401" s="533"/>
      <c r="T401" s="533"/>
      <c r="U401" s="533"/>
      <c r="V401" s="533"/>
      <c r="W401" s="533"/>
      <c r="X401" s="533"/>
      <c r="Y401" s="533"/>
      <c r="Z401" s="533"/>
      <c r="AA401" s="533"/>
      <c r="AB401" s="533"/>
      <c r="AC401" s="533"/>
    </row>
    <row r="402" spans="1:29" ht="12" customHeight="1" x14ac:dyDescent="0.25">
      <c r="A402" s="533"/>
      <c r="B402" s="533"/>
      <c r="C402" s="533"/>
      <c r="D402" s="533"/>
      <c r="E402" s="533"/>
      <c r="F402" s="533"/>
      <c r="G402" s="521"/>
      <c r="H402" s="521"/>
      <c r="I402" s="521"/>
      <c r="J402" s="533"/>
      <c r="K402" s="533"/>
      <c r="L402" s="533"/>
      <c r="M402" s="533"/>
      <c r="N402" s="533"/>
      <c r="O402" s="532"/>
      <c r="P402" s="532"/>
      <c r="Q402" s="533"/>
      <c r="R402" s="533"/>
      <c r="S402" s="533"/>
      <c r="T402" s="533"/>
      <c r="U402" s="533"/>
      <c r="V402" s="533"/>
      <c r="W402" s="533"/>
      <c r="X402" s="533"/>
      <c r="Y402" s="533"/>
      <c r="Z402" s="533"/>
      <c r="AA402" s="533"/>
      <c r="AB402" s="533"/>
      <c r="AC402" s="533"/>
    </row>
    <row r="403" spans="1:29" ht="12" customHeight="1" x14ac:dyDescent="0.25">
      <c r="A403" s="533"/>
      <c r="B403" s="533"/>
      <c r="C403" s="533"/>
      <c r="D403" s="533"/>
      <c r="E403" s="533"/>
      <c r="F403" s="533"/>
      <c r="G403" s="521"/>
      <c r="H403" s="521"/>
      <c r="I403" s="521"/>
      <c r="J403" s="533"/>
      <c r="K403" s="533"/>
      <c r="L403" s="533"/>
      <c r="M403" s="533"/>
      <c r="N403" s="533"/>
      <c r="O403" s="532"/>
      <c r="P403" s="532"/>
      <c r="Q403" s="533"/>
      <c r="R403" s="533"/>
      <c r="S403" s="533"/>
      <c r="T403" s="533"/>
      <c r="U403" s="533"/>
      <c r="V403" s="533"/>
      <c r="W403" s="533"/>
      <c r="X403" s="533"/>
      <c r="Y403" s="533"/>
      <c r="Z403" s="533"/>
      <c r="AA403" s="533"/>
      <c r="AB403" s="533"/>
      <c r="AC403" s="533"/>
    </row>
    <row r="404" spans="1:29" ht="12" customHeight="1" x14ac:dyDescent="0.25">
      <c r="A404" s="533"/>
      <c r="B404" s="533"/>
      <c r="C404" s="533"/>
      <c r="D404" s="533"/>
      <c r="E404" s="533"/>
      <c r="F404" s="533"/>
      <c r="G404" s="521"/>
      <c r="H404" s="521"/>
      <c r="I404" s="521"/>
      <c r="J404" s="533"/>
      <c r="K404" s="533"/>
      <c r="L404" s="533"/>
      <c r="M404" s="533"/>
      <c r="N404" s="533"/>
      <c r="O404" s="532"/>
      <c r="P404" s="532"/>
      <c r="Q404" s="533"/>
      <c r="R404" s="533"/>
      <c r="S404" s="533"/>
      <c r="T404" s="533"/>
      <c r="U404" s="533"/>
      <c r="V404" s="533"/>
      <c r="W404" s="533"/>
      <c r="X404" s="533"/>
      <c r="Y404" s="533"/>
      <c r="Z404" s="533"/>
      <c r="AA404" s="533"/>
      <c r="AB404" s="533"/>
      <c r="AC404" s="533"/>
    </row>
    <row r="405" spans="1:29" ht="12" customHeight="1" x14ac:dyDescent="0.25">
      <c r="A405" s="533"/>
      <c r="B405" s="533"/>
      <c r="C405" s="533"/>
      <c r="D405" s="533"/>
      <c r="E405" s="533"/>
      <c r="F405" s="533"/>
      <c r="G405" s="521"/>
      <c r="H405" s="521"/>
      <c r="I405" s="521"/>
      <c r="J405" s="533"/>
      <c r="K405" s="533"/>
      <c r="L405" s="533"/>
      <c r="M405" s="533"/>
      <c r="N405" s="533"/>
      <c r="O405" s="532"/>
      <c r="P405" s="532"/>
      <c r="Q405" s="533"/>
      <c r="R405" s="533"/>
      <c r="S405" s="533"/>
      <c r="T405" s="533"/>
      <c r="U405" s="533"/>
      <c r="V405" s="533"/>
      <c r="W405" s="533"/>
      <c r="X405" s="533"/>
      <c r="Y405" s="533"/>
      <c r="Z405" s="533"/>
      <c r="AA405" s="533"/>
      <c r="AB405" s="533"/>
      <c r="AC405" s="533"/>
    </row>
    <row r="406" spans="1:29" ht="12" customHeight="1" x14ac:dyDescent="0.25">
      <c r="A406" s="533"/>
      <c r="B406" s="533"/>
      <c r="C406" s="533"/>
      <c r="D406" s="533"/>
      <c r="E406" s="533"/>
      <c r="F406" s="533"/>
      <c r="G406" s="521"/>
      <c r="H406" s="521"/>
      <c r="I406" s="521"/>
      <c r="J406" s="533"/>
      <c r="K406" s="533"/>
      <c r="L406" s="533"/>
      <c r="M406" s="533"/>
      <c r="N406" s="533"/>
      <c r="O406" s="532"/>
      <c r="P406" s="532"/>
      <c r="Q406" s="533"/>
      <c r="R406" s="533"/>
      <c r="S406" s="533"/>
      <c r="T406" s="533"/>
      <c r="U406" s="533"/>
      <c r="V406" s="533"/>
      <c r="W406" s="533"/>
      <c r="X406" s="533"/>
      <c r="Y406" s="533"/>
      <c r="Z406" s="533"/>
      <c r="AA406" s="533"/>
      <c r="AB406" s="533"/>
      <c r="AC406" s="533"/>
    </row>
    <row r="407" spans="1:29" ht="12" customHeight="1" x14ac:dyDescent="0.25">
      <c r="A407" s="533"/>
      <c r="B407" s="533"/>
      <c r="C407" s="533"/>
      <c r="D407" s="533"/>
      <c r="E407" s="533"/>
      <c r="F407" s="533"/>
      <c r="G407" s="521"/>
      <c r="H407" s="521"/>
      <c r="I407" s="521"/>
      <c r="J407" s="533"/>
      <c r="K407" s="533"/>
      <c r="L407" s="533"/>
      <c r="M407" s="533"/>
      <c r="N407" s="533"/>
      <c r="O407" s="532"/>
      <c r="P407" s="532"/>
      <c r="Q407" s="533"/>
      <c r="R407" s="533"/>
      <c r="S407" s="533"/>
      <c r="T407" s="533"/>
      <c r="U407" s="533"/>
      <c r="V407" s="533"/>
      <c r="W407" s="533"/>
      <c r="X407" s="533"/>
      <c r="Y407" s="533"/>
      <c r="Z407" s="533"/>
      <c r="AA407" s="533"/>
      <c r="AB407" s="533"/>
      <c r="AC407" s="533"/>
    </row>
    <row r="408" spans="1:29" ht="12" customHeight="1" x14ac:dyDescent="0.25">
      <c r="A408" s="533"/>
      <c r="B408" s="533"/>
      <c r="C408" s="533"/>
      <c r="D408" s="533"/>
      <c r="E408" s="533"/>
      <c r="F408" s="533"/>
      <c r="G408" s="521"/>
      <c r="H408" s="521"/>
      <c r="I408" s="521"/>
      <c r="J408" s="533"/>
      <c r="K408" s="533"/>
      <c r="L408" s="533"/>
      <c r="M408" s="533"/>
      <c r="N408" s="533"/>
      <c r="O408" s="532"/>
      <c r="P408" s="532"/>
      <c r="Q408" s="533"/>
      <c r="R408" s="533"/>
      <c r="S408" s="533"/>
      <c r="T408" s="533"/>
      <c r="U408" s="533"/>
      <c r="V408" s="533"/>
      <c r="W408" s="533"/>
      <c r="X408" s="533"/>
      <c r="Y408" s="533"/>
      <c r="Z408" s="533"/>
      <c r="AA408" s="533"/>
      <c r="AB408" s="533"/>
      <c r="AC408" s="533"/>
    </row>
    <row r="409" spans="1:29" ht="12" customHeight="1" x14ac:dyDescent="0.25">
      <c r="A409" s="533"/>
      <c r="B409" s="533"/>
      <c r="C409" s="533"/>
      <c r="D409" s="533"/>
      <c r="E409" s="533"/>
      <c r="F409" s="533"/>
      <c r="G409" s="521"/>
      <c r="H409" s="521"/>
      <c r="I409" s="521"/>
      <c r="J409" s="533"/>
      <c r="K409" s="533"/>
      <c r="L409" s="533"/>
      <c r="M409" s="533"/>
      <c r="N409" s="533"/>
      <c r="O409" s="532"/>
      <c r="P409" s="532"/>
      <c r="Q409" s="533"/>
      <c r="R409" s="533"/>
      <c r="S409" s="533"/>
      <c r="T409" s="533"/>
      <c r="U409" s="533"/>
      <c r="V409" s="533"/>
      <c r="W409" s="533"/>
      <c r="X409" s="533"/>
      <c r="Y409" s="533"/>
      <c r="Z409" s="533"/>
      <c r="AA409" s="533"/>
      <c r="AB409" s="533"/>
      <c r="AC409" s="533"/>
    </row>
    <row r="410" spans="1:29" ht="12" customHeight="1" x14ac:dyDescent="0.25">
      <c r="A410" s="533"/>
      <c r="B410" s="533"/>
      <c r="C410" s="533"/>
      <c r="D410" s="533"/>
      <c r="E410" s="533"/>
      <c r="F410" s="533"/>
      <c r="G410" s="521"/>
      <c r="H410" s="521"/>
      <c r="I410" s="521"/>
      <c r="J410" s="533"/>
      <c r="K410" s="533"/>
      <c r="L410" s="533"/>
      <c r="M410" s="533"/>
      <c r="N410" s="533"/>
      <c r="O410" s="532"/>
      <c r="P410" s="532"/>
      <c r="Q410" s="533"/>
      <c r="R410" s="533"/>
      <c r="S410" s="533"/>
      <c r="T410" s="533"/>
      <c r="U410" s="533"/>
      <c r="V410" s="533"/>
      <c r="W410" s="533"/>
      <c r="X410" s="533"/>
      <c r="Y410" s="533"/>
      <c r="Z410" s="533"/>
      <c r="AA410" s="533"/>
      <c r="AB410" s="533"/>
      <c r="AC410" s="533"/>
    </row>
    <row r="411" spans="1:29" ht="12" customHeight="1" x14ac:dyDescent="0.25">
      <c r="A411" s="533"/>
      <c r="B411" s="533"/>
      <c r="C411" s="533"/>
      <c r="D411" s="533"/>
      <c r="E411" s="533"/>
      <c r="F411" s="533"/>
      <c r="G411" s="521"/>
      <c r="H411" s="521"/>
      <c r="I411" s="521"/>
      <c r="J411" s="533"/>
      <c r="K411" s="533"/>
      <c r="L411" s="533"/>
      <c r="M411" s="533"/>
      <c r="N411" s="533"/>
      <c r="O411" s="532"/>
      <c r="P411" s="532"/>
      <c r="Q411" s="533"/>
      <c r="R411" s="533"/>
      <c r="S411" s="533"/>
      <c r="T411" s="533"/>
      <c r="U411" s="533"/>
      <c r="V411" s="533"/>
      <c r="W411" s="533"/>
      <c r="X411" s="533"/>
      <c r="Y411" s="533"/>
      <c r="Z411" s="533"/>
      <c r="AA411" s="533"/>
      <c r="AB411" s="533"/>
      <c r="AC411" s="533"/>
    </row>
    <row r="412" spans="1:29" ht="12" customHeight="1" x14ac:dyDescent="0.25">
      <c r="A412" s="533"/>
      <c r="B412" s="533"/>
      <c r="C412" s="533"/>
      <c r="D412" s="533"/>
      <c r="E412" s="533"/>
      <c r="F412" s="533"/>
      <c r="G412" s="521"/>
      <c r="H412" s="521"/>
      <c r="I412" s="521"/>
      <c r="J412" s="533"/>
      <c r="K412" s="533"/>
      <c r="L412" s="533"/>
      <c r="M412" s="533"/>
      <c r="N412" s="533"/>
      <c r="O412" s="532"/>
      <c r="P412" s="532"/>
      <c r="Q412" s="533"/>
      <c r="R412" s="533"/>
      <c r="S412" s="533"/>
      <c r="T412" s="533"/>
      <c r="U412" s="533"/>
      <c r="V412" s="533"/>
      <c r="W412" s="533"/>
      <c r="X412" s="533"/>
      <c r="Y412" s="533"/>
      <c r="Z412" s="533"/>
      <c r="AA412" s="533"/>
      <c r="AB412" s="533"/>
      <c r="AC412" s="533"/>
    </row>
    <row r="413" spans="1:29" ht="12" customHeight="1" x14ac:dyDescent="0.25">
      <c r="A413" s="533"/>
      <c r="B413" s="533"/>
      <c r="C413" s="533"/>
      <c r="D413" s="533"/>
      <c r="E413" s="533"/>
      <c r="F413" s="533"/>
      <c r="G413" s="521"/>
      <c r="H413" s="521"/>
      <c r="I413" s="521"/>
      <c r="J413" s="533"/>
      <c r="K413" s="533"/>
      <c r="L413" s="533"/>
      <c r="M413" s="533"/>
      <c r="N413" s="533"/>
      <c r="O413" s="532"/>
      <c r="P413" s="532"/>
      <c r="Q413" s="533"/>
      <c r="R413" s="533"/>
      <c r="S413" s="533"/>
      <c r="T413" s="533"/>
      <c r="U413" s="533"/>
      <c r="V413" s="533"/>
      <c r="W413" s="533"/>
      <c r="X413" s="533"/>
      <c r="Y413" s="533"/>
      <c r="Z413" s="533"/>
      <c r="AA413" s="533"/>
      <c r="AB413" s="533"/>
      <c r="AC413" s="533"/>
    </row>
    <row r="414" spans="1:29" ht="12" customHeight="1" x14ac:dyDescent="0.25">
      <c r="A414" s="533"/>
      <c r="B414" s="533"/>
      <c r="C414" s="533"/>
      <c r="D414" s="533"/>
      <c r="E414" s="533"/>
      <c r="F414" s="533"/>
      <c r="G414" s="521"/>
      <c r="H414" s="521"/>
      <c r="I414" s="521"/>
      <c r="J414" s="533"/>
      <c r="K414" s="533"/>
      <c r="L414" s="533"/>
      <c r="M414" s="533"/>
      <c r="N414" s="533"/>
      <c r="O414" s="532"/>
      <c r="P414" s="532"/>
      <c r="Q414" s="533"/>
      <c r="R414" s="533"/>
      <c r="S414" s="533"/>
      <c r="T414" s="533"/>
      <c r="U414" s="533"/>
      <c r="V414" s="533"/>
      <c r="W414" s="533"/>
      <c r="X414" s="533"/>
      <c r="Y414" s="533"/>
      <c r="Z414" s="533"/>
      <c r="AA414" s="533"/>
      <c r="AB414" s="533"/>
      <c r="AC414" s="533"/>
    </row>
    <row r="415" spans="1:29" ht="12" customHeight="1" x14ac:dyDescent="0.25">
      <c r="A415" s="533"/>
      <c r="B415" s="533"/>
      <c r="C415" s="533"/>
      <c r="D415" s="533"/>
      <c r="E415" s="533"/>
      <c r="F415" s="533"/>
      <c r="G415" s="521"/>
      <c r="H415" s="521"/>
      <c r="I415" s="521"/>
      <c r="J415" s="533"/>
      <c r="K415" s="533"/>
      <c r="L415" s="533"/>
      <c r="M415" s="533"/>
      <c r="N415" s="533"/>
      <c r="O415" s="532"/>
      <c r="P415" s="532"/>
      <c r="Q415" s="533"/>
      <c r="R415" s="533"/>
      <c r="S415" s="533"/>
      <c r="T415" s="533"/>
      <c r="U415" s="533"/>
      <c r="V415" s="533"/>
      <c r="W415" s="533"/>
      <c r="X415" s="533"/>
      <c r="Y415" s="533"/>
      <c r="Z415" s="533"/>
      <c r="AA415" s="533"/>
      <c r="AB415" s="533"/>
      <c r="AC415" s="533"/>
    </row>
    <row r="416" spans="1:29" ht="12" customHeight="1" x14ac:dyDescent="0.25">
      <c r="A416" s="533"/>
      <c r="B416" s="533"/>
      <c r="C416" s="533"/>
      <c r="D416" s="533"/>
      <c r="E416" s="533"/>
      <c r="F416" s="533"/>
      <c r="G416" s="521"/>
      <c r="H416" s="521"/>
      <c r="I416" s="521"/>
      <c r="J416" s="533"/>
      <c r="K416" s="533"/>
      <c r="L416" s="533"/>
      <c r="M416" s="533"/>
      <c r="N416" s="533"/>
      <c r="O416" s="532"/>
      <c r="P416" s="532"/>
      <c r="Q416" s="533"/>
      <c r="R416" s="533"/>
      <c r="S416" s="533"/>
      <c r="T416" s="533"/>
      <c r="U416" s="533"/>
      <c r="V416" s="533"/>
      <c r="W416" s="533"/>
      <c r="X416" s="533"/>
      <c r="Y416" s="533"/>
      <c r="Z416" s="533"/>
      <c r="AA416" s="533"/>
      <c r="AB416" s="533"/>
      <c r="AC416" s="533"/>
    </row>
    <row r="417" spans="1:29" ht="12" customHeight="1" x14ac:dyDescent="0.25">
      <c r="A417" s="533"/>
      <c r="B417" s="533"/>
      <c r="C417" s="533"/>
      <c r="D417" s="533"/>
      <c r="E417" s="533"/>
      <c r="F417" s="533"/>
      <c r="G417" s="521"/>
      <c r="H417" s="521"/>
      <c r="I417" s="521"/>
      <c r="J417" s="533"/>
      <c r="K417" s="533"/>
      <c r="L417" s="533"/>
      <c r="M417" s="533"/>
      <c r="N417" s="533"/>
      <c r="O417" s="532"/>
      <c r="P417" s="532"/>
      <c r="Q417" s="533"/>
      <c r="R417" s="533"/>
      <c r="S417" s="533"/>
      <c r="T417" s="533"/>
      <c r="U417" s="533"/>
      <c r="V417" s="533"/>
      <c r="W417" s="533"/>
      <c r="X417" s="533"/>
      <c r="Y417" s="533"/>
      <c r="Z417" s="533"/>
      <c r="AA417" s="533"/>
      <c r="AB417" s="533"/>
      <c r="AC417" s="533"/>
    </row>
    <row r="418" spans="1:29" ht="12" customHeight="1" x14ac:dyDescent="0.25">
      <c r="A418" s="533"/>
      <c r="B418" s="533"/>
      <c r="C418" s="533"/>
      <c r="D418" s="533"/>
      <c r="E418" s="533"/>
      <c r="F418" s="533"/>
      <c r="G418" s="521"/>
      <c r="H418" s="521"/>
      <c r="I418" s="521"/>
      <c r="J418" s="533"/>
      <c r="K418" s="533"/>
      <c r="L418" s="533"/>
      <c r="M418" s="533"/>
      <c r="N418" s="533"/>
      <c r="O418" s="532"/>
      <c r="P418" s="532"/>
      <c r="Q418" s="533"/>
      <c r="R418" s="533"/>
      <c r="S418" s="533"/>
      <c r="T418" s="533"/>
      <c r="U418" s="533"/>
      <c r="V418" s="533"/>
      <c r="W418" s="533"/>
      <c r="X418" s="533"/>
      <c r="Y418" s="533"/>
      <c r="Z418" s="533"/>
      <c r="AA418" s="533"/>
      <c r="AB418" s="533"/>
      <c r="AC418" s="533"/>
    </row>
    <row r="419" spans="1:29" ht="12" customHeight="1" x14ac:dyDescent="0.25">
      <c r="A419" s="533"/>
      <c r="B419" s="533"/>
      <c r="C419" s="533"/>
      <c r="D419" s="533"/>
      <c r="E419" s="533"/>
      <c r="F419" s="533"/>
      <c r="G419" s="521"/>
      <c r="H419" s="521"/>
      <c r="I419" s="521"/>
      <c r="J419" s="533"/>
      <c r="K419" s="533"/>
      <c r="L419" s="533"/>
      <c r="M419" s="533"/>
      <c r="N419" s="533"/>
      <c r="O419" s="532"/>
      <c r="P419" s="532"/>
      <c r="Q419" s="533"/>
      <c r="R419" s="533"/>
      <c r="S419" s="533"/>
      <c r="T419" s="533"/>
      <c r="U419" s="533"/>
      <c r="V419" s="533"/>
      <c r="W419" s="533"/>
      <c r="X419" s="533"/>
      <c r="Y419" s="533"/>
      <c r="Z419" s="533"/>
      <c r="AA419" s="533"/>
      <c r="AB419" s="533"/>
      <c r="AC419" s="533"/>
    </row>
    <row r="420" spans="1:29" ht="12" customHeight="1" x14ac:dyDescent="0.25">
      <c r="A420" s="533"/>
      <c r="B420" s="533"/>
      <c r="C420" s="533"/>
      <c r="D420" s="533"/>
      <c r="E420" s="533"/>
      <c r="F420" s="533"/>
      <c r="G420" s="521"/>
      <c r="H420" s="521"/>
      <c r="I420" s="521"/>
      <c r="J420" s="533"/>
      <c r="K420" s="533"/>
      <c r="L420" s="533"/>
      <c r="M420" s="533"/>
      <c r="N420" s="533"/>
      <c r="O420" s="532"/>
      <c r="P420" s="532"/>
      <c r="Q420" s="533"/>
      <c r="R420" s="533"/>
      <c r="S420" s="533"/>
      <c r="T420" s="533"/>
      <c r="U420" s="533"/>
      <c r="V420" s="533"/>
      <c r="W420" s="533"/>
      <c r="X420" s="533"/>
      <c r="Y420" s="533"/>
      <c r="Z420" s="533"/>
      <c r="AA420" s="533"/>
      <c r="AB420" s="533"/>
      <c r="AC420" s="533"/>
    </row>
    <row r="421" spans="1:29" ht="12" customHeight="1" x14ac:dyDescent="0.25">
      <c r="A421" s="533"/>
      <c r="B421" s="533"/>
      <c r="C421" s="533"/>
      <c r="D421" s="533"/>
      <c r="E421" s="533"/>
      <c r="F421" s="533"/>
      <c r="G421" s="521"/>
      <c r="H421" s="521"/>
      <c r="I421" s="521"/>
      <c r="J421" s="533"/>
      <c r="K421" s="533"/>
      <c r="L421" s="533"/>
      <c r="M421" s="533"/>
      <c r="N421" s="533"/>
      <c r="O421" s="532"/>
      <c r="P421" s="532"/>
      <c r="Q421" s="533"/>
      <c r="R421" s="533"/>
      <c r="S421" s="533"/>
      <c r="T421" s="533"/>
      <c r="U421" s="533"/>
      <c r="V421" s="533"/>
      <c r="W421" s="533"/>
      <c r="X421" s="533"/>
      <c r="Y421" s="533"/>
      <c r="Z421" s="533"/>
      <c r="AA421" s="533"/>
      <c r="AB421" s="533"/>
      <c r="AC421" s="533"/>
    </row>
    <row r="422" spans="1:29" ht="12" customHeight="1" x14ac:dyDescent="0.25">
      <c r="A422" s="533"/>
      <c r="B422" s="533"/>
      <c r="C422" s="533"/>
      <c r="D422" s="533"/>
      <c r="E422" s="533"/>
      <c r="F422" s="533"/>
      <c r="G422" s="521"/>
      <c r="H422" s="521"/>
      <c r="I422" s="521"/>
      <c r="J422" s="533"/>
      <c r="K422" s="533"/>
      <c r="L422" s="533"/>
      <c r="M422" s="533"/>
      <c r="N422" s="533"/>
      <c r="O422" s="532"/>
      <c r="P422" s="532"/>
      <c r="Q422" s="533"/>
      <c r="R422" s="533"/>
      <c r="S422" s="533"/>
      <c r="T422" s="533"/>
      <c r="U422" s="533"/>
      <c r="V422" s="533"/>
      <c r="W422" s="533"/>
      <c r="X422" s="533"/>
      <c r="Y422" s="533"/>
      <c r="Z422" s="533"/>
      <c r="AA422" s="533"/>
      <c r="AB422" s="533"/>
      <c r="AC422" s="533"/>
    </row>
    <row r="423" spans="1:29" ht="12" customHeight="1" x14ac:dyDescent="0.25">
      <c r="A423" s="533"/>
      <c r="B423" s="533"/>
      <c r="C423" s="533"/>
      <c r="D423" s="533"/>
      <c r="E423" s="533"/>
      <c r="F423" s="533"/>
      <c r="G423" s="521"/>
      <c r="H423" s="521"/>
      <c r="I423" s="521"/>
      <c r="J423" s="533"/>
      <c r="K423" s="533"/>
      <c r="L423" s="533"/>
      <c r="M423" s="533"/>
      <c r="N423" s="533"/>
      <c r="O423" s="532"/>
      <c r="P423" s="532"/>
      <c r="Q423" s="533"/>
      <c r="R423" s="533"/>
      <c r="S423" s="533"/>
      <c r="T423" s="533"/>
      <c r="U423" s="533"/>
      <c r="V423" s="533"/>
      <c r="W423" s="533"/>
      <c r="X423" s="533"/>
      <c r="Y423" s="533"/>
      <c r="Z423" s="533"/>
      <c r="AA423" s="533"/>
      <c r="AB423" s="533"/>
      <c r="AC423" s="533"/>
    </row>
    <row r="424" spans="1:29" ht="12" customHeight="1" x14ac:dyDescent="0.25">
      <c r="A424" s="533"/>
      <c r="B424" s="533"/>
      <c r="C424" s="533"/>
      <c r="D424" s="533"/>
      <c r="E424" s="533"/>
      <c r="F424" s="533"/>
      <c r="G424" s="521"/>
      <c r="H424" s="521"/>
      <c r="I424" s="521"/>
      <c r="J424" s="533"/>
      <c r="K424" s="533"/>
      <c r="L424" s="533"/>
      <c r="M424" s="533"/>
      <c r="N424" s="533"/>
      <c r="O424" s="532"/>
      <c r="P424" s="532"/>
      <c r="Q424" s="533"/>
      <c r="R424" s="533"/>
      <c r="S424" s="533"/>
      <c r="T424" s="533"/>
      <c r="U424" s="533"/>
      <c r="V424" s="533"/>
      <c r="W424" s="533"/>
      <c r="X424" s="533"/>
      <c r="Y424" s="533"/>
      <c r="Z424" s="533"/>
      <c r="AA424" s="533"/>
      <c r="AB424" s="533"/>
      <c r="AC424" s="533"/>
    </row>
    <row r="425" spans="1:29" ht="12" customHeight="1" x14ac:dyDescent="0.25">
      <c r="A425" s="533"/>
      <c r="B425" s="533"/>
      <c r="C425" s="533"/>
      <c r="D425" s="533"/>
      <c r="E425" s="533"/>
      <c r="F425" s="533"/>
      <c r="G425" s="521"/>
      <c r="H425" s="521"/>
      <c r="I425" s="521"/>
      <c r="J425" s="533"/>
      <c r="K425" s="533"/>
      <c r="L425" s="533"/>
      <c r="M425" s="533"/>
      <c r="N425" s="533"/>
      <c r="O425" s="532"/>
      <c r="P425" s="532"/>
      <c r="Q425" s="533"/>
      <c r="R425" s="533"/>
      <c r="S425" s="533"/>
      <c r="T425" s="533"/>
      <c r="U425" s="533"/>
      <c r="V425" s="533"/>
      <c r="W425" s="533"/>
      <c r="X425" s="533"/>
      <c r="Y425" s="533"/>
      <c r="Z425" s="533"/>
      <c r="AA425" s="533"/>
      <c r="AB425" s="533"/>
      <c r="AC425" s="533"/>
    </row>
    <row r="426" spans="1:29" ht="12" customHeight="1" x14ac:dyDescent="0.25">
      <c r="A426" s="533"/>
      <c r="B426" s="533"/>
      <c r="C426" s="533"/>
      <c r="D426" s="533"/>
      <c r="E426" s="533"/>
      <c r="F426" s="533"/>
      <c r="G426" s="521"/>
      <c r="H426" s="521"/>
      <c r="I426" s="521"/>
      <c r="J426" s="533"/>
      <c r="K426" s="533"/>
      <c r="L426" s="533"/>
      <c r="M426" s="533"/>
      <c r="N426" s="533"/>
      <c r="O426" s="532"/>
      <c r="P426" s="532"/>
      <c r="Q426" s="533"/>
      <c r="R426" s="533"/>
      <c r="S426" s="533"/>
      <c r="T426" s="533"/>
      <c r="U426" s="533"/>
      <c r="V426" s="533"/>
      <c r="W426" s="533"/>
      <c r="X426" s="533"/>
      <c r="Y426" s="533"/>
      <c r="Z426" s="533"/>
      <c r="AA426" s="533"/>
      <c r="AB426" s="533"/>
      <c r="AC426" s="533"/>
    </row>
    <row r="427" spans="1:29" ht="12" customHeight="1" x14ac:dyDescent="0.25">
      <c r="A427" s="533"/>
      <c r="B427" s="533"/>
      <c r="C427" s="533"/>
      <c r="D427" s="533"/>
      <c r="E427" s="533"/>
      <c r="F427" s="533"/>
      <c r="G427" s="521"/>
      <c r="H427" s="521"/>
      <c r="I427" s="521"/>
      <c r="J427" s="533"/>
      <c r="K427" s="533"/>
      <c r="L427" s="533"/>
      <c r="M427" s="533"/>
      <c r="N427" s="533"/>
      <c r="O427" s="532"/>
      <c r="P427" s="532"/>
      <c r="Q427" s="533"/>
      <c r="R427" s="533"/>
      <c r="S427" s="533"/>
      <c r="T427" s="533"/>
      <c r="U427" s="533"/>
      <c r="V427" s="533"/>
      <c r="W427" s="533"/>
      <c r="X427" s="533"/>
      <c r="Y427" s="533"/>
      <c r="Z427" s="533"/>
      <c r="AA427" s="533"/>
      <c r="AB427" s="533"/>
      <c r="AC427" s="533"/>
    </row>
    <row r="428" spans="1:29" ht="12" customHeight="1" x14ac:dyDescent="0.25">
      <c r="A428" s="533"/>
      <c r="B428" s="533"/>
      <c r="C428" s="533"/>
      <c r="D428" s="533"/>
      <c r="E428" s="533"/>
      <c r="F428" s="533"/>
      <c r="G428" s="521"/>
      <c r="H428" s="521"/>
      <c r="I428" s="521"/>
      <c r="J428" s="533"/>
      <c r="K428" s="533"/>
      <c r="L428" s="533"/>
      <c r="M428" s="533"/>
      <c r="N428" s="533"/>
      <c r="O428" s="532"/>
      <c r="P428" s="532"/>
      <c r="Q428" s="533"/>
      <c r="R428" s="533"/>
      <c r="S428" s="533"/>
      <c r="T428" s="533"/>
      <c r="U428" s="533"/>
      <c r="V428" s="533"/>
      <c r="W428" s="533"/>
      <c r="X428" s="533"/>
      <c r="Y428" s="533"/>
      <c r="Z428" s="533"/>
      <c r="AA428" s="533"/>
      <c r="AB428" s="533"/>
      <c r="AC428" s="533"/>
    </row>
    <row r="429" spans="1:29" ht="12" customHeight="1" x14ac:dyDescent="0.25">
      <c r="A429" s="533"/>
      <c r="B429" s="533"/>
      <c r="C429" s="533"/>
      <c r="D429" s="533"/>
      <c r="E429" s="533"/>
      <c r="F429" s="533"/>
      <c r="G429" s="521"/>
      <c r="H429" s="521"/>
      <c r="I429" s="521"/>
      <c r="J429" s="533"/>
      <c r="K429" s="533"/>
      <c r="L429" s="533"/>
      <c r="M429" s="533"/>
      <c r="N429" s="533"/>
      <c r="O429" s="532"/>
      <c r="P429" s="532"/>
      <c r="Q429" s="533"/>
      <c r="R429" s="533"/>
      <c r="S429" s="533"/>
      <c r="T429" s="533"/>
      <c r="U429" s="533"/>
      <c r="V429" s="533"/>
      <c r="W429" s="533"/>
      <c r="X429" s="533"/>
      <c r="Y429" s="533"/>
      <c r="Z429" s="533"/>
      <c r="AA429" s="533"/>
      <c r="AB429" s="533"/>
      <c r="AC429" s="533"/>
    </row>
    <row r="430" spans="1:29" ht="12" customHeight="1" x14ac:dyDescent="0.25">
      <c r="A430" s="533"/>
      <c r="B430" s="533"/>
      <c r="C430" s="533"/>
      <c r="D430" s="533"/>
      <c r="E430" s="533"/>
      <c r="F430" s="533"/>
      <c r="G430" s="521"/>
      <c r="H430" s="521"/>
      <c r="I430" s="521"/>
      <c r="J430" s="533"/>
      <c r="K430" s="533"/>
      <c r="L430" s="533"/>
      <c r="M430" s="533"/>
      <c r="N430" s="533"/>
      <c r="O430" s="532"/>
      <c r="P430" s="532"/>
      <c r="Q430" s="533"/>
      <c r="R430" s="533"/>
      <c r="S430" s="533"/>
      <c r="T430" s="533"/>
      <c r="U430" s="533"/>
      <c r="V430" s="533"/>
      <c r="W430" s="533"/>
      <c r="X430" s="533"/>
      <c r="Y430" s="533"/>
      <c r="Z430" s="533"/>
      <c r="AA430" s="533"/>
      <c r="AB430" s="533"/>
      <c r="AC430" s="533"/>
    </row>
    <row r="431" spans="1:29" ht="12" customHeight="1" x14ac:dyDescent="0.25">
      <c r="A431" s="533"/>
      <c r="B431" s="533"/>
      <c r="C431" s="533"/>
      <c r="D431" s="533"/>
      <c r="E431" s="533"/>
      <c r="F431" s="533"/>
      <c r="G431" s="521"/>
      <c r="H431" s="521"/>
      <c r="I431" s="521"/>
      <c r="J431" s="533"/>
      <c r="K431" s="533"/>
      <c r="L431" s="533"/>
      <c r="M431" s="533"/>
      <c r="N431" s="533"/>
      <c r="O431" s="532"/>
      <c r="P431" s="532"/>
      <c r="Q431" s="533"/>
      <c r="R431" s="533"/>
      <c r="S431" s="533"/>
      <c r="T431" s="533"/>
      <c r="U431" s="533"/>
      <c r="V431" s="533"/>
      <c r="W431" s="533"/>
      <c r="X431" s="533"/>
      <c r="Y431" s="533"/>
      <c r="Z431" s="533"/>
      <c r="AA431" s="533"/>
      <c r="AB431" s="533"/>
      <c r="AC431" s="533"/>
    </row>
    <row r="432" spans="1:29" ht="12" customHeight="1" x14ac:dyDescent="0.25">
      <c r="A432" s="533"/>
      <c r="B432" s="533"/>
      <c r="C432" s="533"/>
      <c r="D432" s="533"/>
      <c r="E432" s="533"/>
      <c r="F432" s="533"/>
      <c r="G432" s="521"/>
      <c r="H432" s="521"/>
      <c r="I432" s="521"/>
      <c r="J432" s="533"/>
      <c r="K432" s="533"/>
      <c r="L432" s="533"/>
      <c r="M432" s="533"/>
      <c r="N432" s="533"/>
      <c r="O432" s="532"/>
      <c r="P432" s="532"/>
      <c r="Q432" s="533"/>
      <c r="R432" s="533"/>
      <c r="S432" s="533"/>
      <c r="T432" s="533"/>
      <c r="U432" s="533"/>
      <c r="V432" s="533"/>
      <c r="W432" s="533"/>
      <c r="X432" s="533"/>
      <c r="Y432" s="533"/>
      <c r="Z432" s="533"/>
      <c r="AA432" s="533"/>
      <c r="AB432" s="533"/>
      <c r="AC432" s="533"/>
    </row>
    <row r="433" spans="1:29" ht="12" customHeight="1" x14ac:dyDescent="0.25">
      <c r="A433" s="533"/>
      <c r="B433" s="533"/>
      <c r="C433" s="533"/>
      <c r="D433" s="533"/>
      <c r="E433" s="533"/>
      <c r="F433" s="533"/>
      <c r="G433" s="521"/>
      <c r="H433" s="521"/>
      <c r="I433" s="521"/>
      <c r="J433" s="533"/>
      <c r="K433" s="533"/>
      <c r="L433" s="533"/>
      <c r="M433" s="533"/>
      <c r="N433" s="533"/>
      <c r="O433" s="532"/>
      <c r="P433" s="532"/>
      <c r="Q433" s="533"/>
      <c r="R433" s="533"/>
      <c r="S433" s="533"/>
      <c r="T433" s="533"/>
      <c r="U433" s="533"/>
      <c r="V433" s="533"/>
      <c r="W433" s="533"/>
      <c r="X433" s="533"/>
      <c r="Y433" s="533"/>
      <c r="Z433" s="533"/>
      <c r="AA433" s="533"/>
      <c r="AB433" s="533"/>
      <c r="AC433" s="533"/>
    </row>
    <row r="434" spans="1:29" ht="12" customHeight="1" x14ac:dyDescent="0.25">
      <c r="A434" s="533"/>
      <c r="B434" s="533"/>
      <c r="C434" s="533"/>
      <c r="D434" s="533"/>
      <c r="E434" s="533"/>
      <c r="F434" s="533"/>
      <c r="G434" s="521"/>
      <c r="H434" s="521"/>
      <c r="I434" s="521"/>
      <c r="J434" s="533"/>
      <c r="K434" s="533"/>
      <c r="L434" s="533"/>
      <c r="M434" s="533"/>
      <c r="N434" s="533"/>
      <c r="O434" s="532"/>
      <c r="P434" s="532"/>
      <c r="Q434" s="533"/>
      <c r="R434" s="533"/>
      <c r="S434" s="533"/>
      <c r="T434" s="533"/>
      <c r="U434" s="533"/>
      <c r="V434" s="533"/>
      <c r="W434" s="533"/>
      <c r="X434" s="533"/>
      <c r="Y434" s="533"/>
      <c r="Z434" s="533"/>
      <c r="AA434" s="533"/>
      <c r="AB434" s="533"/>
      <c r="AC434" s="533"/>
    </row>
    <row r="435" spans="1:29" ht="12" customHeight="1" x14ac:dyDescent="0.25">
      <c r="A435" s="533"/>
      <c r="B435" s="533"/>
      <c r="C435" s="533"/>
      <c r="D435" s="533"/>
      <c r="E435" s="533"/>
      <c r="F435" s="533"/>
      <c r="G435" s="521"/>
      <c r="H435" s="521"/>
      <c r="I435" s="521"/>
      <c r="J435" s="533"/>
      <c r="K435" s="533"/>
      <c r="L435" s="533"/>
      <c r="M435" s="533"/>
      <c r="N435" s="533"/>
      <c r="O435" s="532"/>
      <c r="P435" s="532"/>
      <c r="Q435" s="533"/>
      <c r="R435" s="533"/>
      <c r="S435" s="533"/>
      <c r="T435" s="533"/>
      <c r="U435" s="533"/>
      <c r="V435" s="533"/>
      <c r="W435" s="533"/>
      <c r="X435" s="533"/>
      <c r="Y435" s="533"/>
      <c r="Z435" s="533"/>
      <c r="AA435" s="533"/>
      <c r="AB435" s="533"/>
      <c r="AC435" s="533"/>
    </row>
    <row r="436" spans="1:29" ht="12" customHeight="1" x14ac:dyDescent="0.25">
      <c r="A436" s="533"/>
      <c r="B436" s="533"/>
      <c r="C436" s="533"/>
      <c r="D436" s="533"/>
      <c r="E436" s="533"/>
      <c r="F436" s="533"/>
      <c r="G436" s="521"/>
      <c r="H436" s="521"/>
      <c r="I436" s="521"/>
      <c r="J436" s="533"/>
      <c r="K436" s="533"/>
      <c r="L436" s="533"/>
      <c r="M436" s="533"/>
      <c r="N436" s="533"/>
      <c r="O436" s="532"/>
      <c r="P436" s="532"/>
      <c r="Q436" s="533"/>
      <c r="R436" s="533"/>
      <c r="S436" s="533"/>
      <c r="T436" s="533"/>
      <c r="U436" s="533"/>
      <c r="V436" s="533"/>
      <c r="W436" s="533"/>
      <c r="X436" s="533"/>
      <c r="Y436" s="533"/>
      <c r="Z436" s="533"/>
      <c r="AA436" s="533"/>
      <c r="AB436" s="533"/>
      <c r="AC436" s="533"/>
    </row>
    <row r="437" spans="1:29" ht="12" customHeight="1" x14ac:dyDescent="0.25">
      <c r="A437" s="533"/>
      <c r="B437" s="533"/>
      <c r="C437" s="533"/>
      <c r="D437" s="533"/>
      <c r="E437" s="533"/>
      <c r="F437" s="533"/>
      <c r="G437" s="521"/>
      <c r="H437" s="521"/>
      <c r="I437" s="521"/>
      <c r="J437" s="533"/>
      <c r="K437" s="533"/>
      <c r="L437" s="533"/>
      <c r="M437" s="533"/>
      <c r="N437" s="533"/>
      <c r="O437" s="532"/>
      <c r="P437" s="532"/>
      <c r="Q437" s="533"/>
      <c r="R437" s="533"/>
      <c r="S437" s="533"/>
      <c r="T437" s="533"/>
      <c r="U437" s="533"/>
      <c r="V437" s="533"/>
      <c r="W437" s="533"/>
      <c r="X437" s="533"/>
      <c r="Y437" s="533"/>
      <c r="Z437" s="533"/>
      <c r="AA437" s="533"/>
      <c r="AB437" s="533"/>
      <c r="AC437" s="533"/>
    </row>
    <row r="438" spans="1:29" ht="12" customHeight="1" x14ac:dyDescent="0.25">
      <c r="A438" s="533"/>
      <c r="B438" s="533"/>
      <c r="C438" s="533"/>
      <c r="D438" s="533"/>
      <c r="E438" s="533"/>
      <c r="F438" s="533"/>
      <c r="G438" s="521"/>
      <c r="H438" s="521"/>
      <c r="I438" s="521"/>
      <c r="J438" s="533"/>
      <c r="K438" s="533"/>
      <c r="L438" s="533"/>
      <c r="M438" s="533"/>
      <c r="N438" s="533"/>
      <c r="O438" s="532"/>
      <c r="P438" s="532"/>
      <c r="Q438" s="533"/>
      <c r="R438" s="533"/>
      <c r="S438" s="533"/>
      <c r="T438" s="533"/>
      <c r="U438" s="533"/>
      <c r="V438" s="533"/>
      <c r="W438" s="533"/>
      <c r="X438" s="533"/>
      <c r="Y438" s="533"/>
      <c r="Z438" s="533"/>
      <c r="AA438" s="533"/>
      <c r="AB438" s="533"/>
      <c r="AC438" s="533"/>
    </row>
    <row r="439" spans="1:29" ht="12" customHeight="1" x14ac:dyDescent="0.25">
      <c r="A439" s="533"/>
      <c r="B439" s="533"/>
      <c r="C439" s="533"/>
      <c r="D439" s="533"/>
      <c r="E439" s="533"/>
      <c r="F439" s="533"/>
      <c r="G439" s="521"/>
      <c r="H439" s="521"/>
      <c r="I439" s="521"/>
      <c r="J439" s="533"/>
      <c r="K439" s="533"/>
      <c r="L439" s="533"/>
      <c r="M439" s="533"/>
      <c r="N439" s="533"/>
      <c r="O439" s="532"/>
      <c r="P439" s="532"/>
      <c r="Q439" s="533"/>
      <c r="R439" s="533"/>
      <c r="S439" s="533"/>
      <c r="T439" s="533"/>
      <c r="U439" s="533"/>
      <c r="V439" s="533"/>
      <c r="W439" s="533"/>
      <c r="X439" s="533"/>
      <c r="Y439" s="533"/>
      <c r="Z439" s="533"/>
      <c r="AA439" s="533"/>
      <c r="AB439" s="533"/>
      <c r="AC439" s="533"/>
    </row>
    <row r="440" spans="1:29" ht="12" customHeight="1" x14ac:dyDescent="0.25">
      <c r="A440" s="533"/>
      <c r="B440" s="533"/>
      <c r="C440" s="533"/>
      <c r="D440" s="533"/>
      <c r="E440" s="533"/>
      <c r="F440" s="533"/>
      <c r="G440" s="521"/>
      <c r="H440" s="521"/>
      <c r="I440" s="521"/>
      <c r="J440" s="533"/>
      <c r="K440" s="533"/>
      <c r="L440" s="533"/>
      <c r="M440" s="533"/>
      <c r="N440" s="533"/>
      <c r="O440" s="532"/>
      <c r="P440" s="532"/>
      <c r="Q440" s="533"/>
      <c r="R440" s="533"/>
      <c r="S440" s="533"/>
      <c r="T440" s="533"/>
      <c r="U440" s="533"/>
      <c r="V440" s="533"/>
      <c r="W440" s="533"/>
      <c r="X440" s="533"/>
      <c r="Y440" s="533"/>
      <c r="Z440" s="533"/>
      <c r="AA440" s="533"/>
      <c r="AB440" s="533"/>
      <c r="AC440" s="533"/>
    </row>
    <row r="441" spans="1:29" ht="12" customHeight="1" x14ac:dyDescent="0.25">
      <c r="A441" s="533"/>
      <c r="B441" s="533"/>
      <c r="C441" s="533"/>
      <c r="D441" s="533"/>
      <c r="E441" s="533"/>
      <c r="F441" s="533"/>
      <c r="G441" s="521"/>
      <c r="H441" s="521"/>
      <c r="I441" s="521"/>
      <c r="J441" s="533"/>
      <c r="K441" s="533"/>
      <c r="L441" s="533"/>
      <c r="M441" s="533"/>
      <c r="N441" s="533"/>
      <c r="O441" s="532"/>
      <c r="P441" s="532"/>
      <c r="Q441" s="533"/>
      <c r="R441" s="533"/>
      <c r="S441" s="533"/>
      <c r="T441" s="533"/>
      <c r="U441" s="533"/>
      <c r="V441" s="533"/>
      <c r="W441" s="533"/>
      <c r="X441" s="533"/>
      <c r="Y441" s="533"/>
      <c r="Z441" s="533"/>
      <c r="AA441" s="533"/>
      <c r="AB441" s="533"/>
      <c r="AC441" s="533"/>
    </row>
    <row r="442" spans="1:29" ht="12" customHeight="1" x14ac:dyDescent="0.25">
      <c r="A442" s="533"/>
      <c r="B442" s="533"/>
      <c r="C442" s="533"/>
      <c r="D442" s="533"/>
      <c r="E442" s="533"/>
      <c r="F442" s="533"/>
      <c r="G442" s="521"/>
      <c r="H442" s="521"/>
      <c r="I442" s="521"/>
      <c r="J442" s="533"/>
      <c r="K442" s="533"/>
      <c r="L442" s="533"/>
      <c r="M442" s="533"/>
      <c r="N442" s="533"/>
      <c r="O442" s="532"/>
      <c r="P442" s="532"/>
      <c r="Q442" s="533"/>
      <c r="R442" s="533"/>
      <c r="S442" s="533"/>
      <c r="T442" s="533"/>
      <c r="U442" s="533"/>
      <c r="V442" s="533"/>
      <c r="W442" s="533"/>
      <c r="X442" s="533"/>
      <c r="Y442" s="533"/>
      <c r="Z442" s="533"/>
      <c r="AA442" s="533"/>
      <c r="AB442" s="533"/>
      <c r="AC442" s="533"/>
    </row>
    <row r="443" spans="1:29" ht="12" customHeight="1" x14ac:dyDescent="0.25">
      <c r="A443" s="533"/>
      <c r="B443" s="533"/>
      <c r="C443" s="533"/>
      <c r="D443" s="533"/>
      <c r="E443" s="533"/>
      <c r="F443" s="533"/>
      <c r="G443" s="521"/>
      <c r="H443" s="521"/>
      <c r="I443" s="521"/>
      <c r="J443" s="533"/>
      <c r="K443" s="533"/>
      <c r="L443" s="533"/>
      <c r="M443" s="533"/>
      <c r="N443" s="533"/>
      <c r="O443" s="532"/>
      <c r="P443" s="532"/>
      <c r="Q443" s="533"/>
      <c r="R443" s="533"/>
      <c r="S443" s="533"/>
      <c r="T443" s="533"/>
      <c r="U443" s="533"/>
      <c r="V443" s="533"/>
      <c r="W443" s="533"/>
      <c r="X443" s="533"/>
      <c r="Y443" s="533"/>
      <c r="Z443" s="533"/>
      <c r="AA443" s="533"/>
      <c r="AB443" s="533"/>
      <c r="AC443" s="533"/>
    </row>
    <row r="444" spans="1:29" ht="12" customHeight="1" x14ac:dyDescent="0.25">
      <c r="A444" s="533"/>
      <c r="B444" s="533"/>
      <c r="C444" s="533"/>
      <c r="D444" s="533"/>
      <c r="E444" s="533"/>
      <c r="F444" s="533"/>
      <c r="G444" s="521"/>
      <c r="H444" s="521"/>
      <c r="I444" s="521"/>
      <c r="J444" s="533"/>
      <c r="K444" s="533"/>
      <c r="L444" s="533"/>
      <c r="M444" s="533"/>
      <c r="N444" s="533"/>
      <c r="O444" s="532"/>
      <c r="P444" s="532"/>
      <c r="Q444" s="533"/>
      <c r="R444" s="533"/>
      <c r="S444" s="533"/>
      <c r="T444" s="533"/>
      <c r="U444" s="533"/>
      <c r="V444" s="533"/>
      <c r="W444" s="533"/>
      <c r="X444" s="533"/>
      <c r="Y444" s="533"/>
      <c r="Z444" s="533"/>
      <c r="AA444" s="533"/>
      <c r="AB444" s="533"/>
      <c r="AC444" s="533"/>
    </row>
    <row r="445" spans="1:29" ht="12" customHeight="1" x14ac:dyDescent="0.25">
      <c r="A445" s="533"/>
      <c r="B445" s="533"/>
      <c r="C445" s="533"/>
      <c r="D445" s="533"/>
      <c r="E445" s="533"/>
      <c r="F445" s="533"/>
      <c r="G445" s="521"/>
      <c r="H445" s="521"/>
      <c r="I445" s="521"/>
      <c r="J445" s="533"/>
      <c r="K445" s="533"/>
      <c r="L445" s="533"/>
      <c r="M445" s="533"/>
      <c r="N445" s="533"/>
      <c r="O445" s="532"/>
      <c r="P445" s="532"/>
      <c r="Q445" s="533"/>
      <c r="R445" s="533"/>
      <c r="S445" s="533"/>
      <c r="T445" s="533"/>
      <c r="U445" s="533"/>
      <c r="V445" s="533"/>
      <c r="W445" s="533"/>
      <c r="X445" s="533"/>
      <c r="Y445" s="533"/>
      <c r="Z445" s="533"/>
      <c r="AA445" s="533"/>
      <c r="AB445" s="533"/>
      <c r="AC445" s="533"/>
    </row>
    <row r="446" spans="1:29" ht="12" customHeight="1" x14ac:dyDescent="0.25">
      <c r="A446" s="533"/>
      <c r="B446" s="533"/>
      <c r="C446" s="533"/>
      <c r="D446" s="533"/>
      <c r="E446" s="533"/>
      <c r="F446" s="533"/>
      <c r="G446" s="521"/>
      <c r="H446" s="521"/>
      <c r="I446" s="521"/>
      <c r="J446" s="533"/>
      <c r="K446" s="533"/>
      <c r="L446" s="533"/>
      <c r="M446" s="533"/>
      <c r="N446" s="533"/>
      <c r="O446" s="532"/>
      <c r="P446" s="532"/>
      <c r="Q446" s="533"/>
      <c r="R446" s="533"/>
      <c r="S446" s="533"/>
      <c r="T446" s="533"/>
      <c r="U446" s="533"/>
      <c r="V446" s="533"/>
      <c r="W446" s="533"/>
      <c r="X446" s="533"/>
      <c r="Y446" s="533"/>
      <c r="Z446" s="533"/>
      <c r="AA446" s="533"/>
      <c r="AB446" s="533"/>
      <c r="AC446" s="533"/>
    </row>
    <row r="447" spans="1:29" ht="12" customHeight="1" x14ac:dyDescent="0.25">
      <c r="A447" s="533"/>
      <c r="B447" s="533"/>
      <c r="C447" s="533"/>
      <c r="D447" s="533"/>
      <c r="E447" s="533"/>
      <c r="F447" s="533"/>
      <c r="G447" s="521"/>
      <c r="H447" s="521"/>
      <c r="I447" s="521"/>
      <c r="J447" s="533"/>
      <c r="K447" s="533"/>
      <c r="L447" s="533"/>
      <c r="M447" s="533"/>
      <c r="N447" s="533"/>
      <c r="O447" s="532"/>
      <c r="P447" s="532"/>
      <c r="Q447" s="533"/>
      <c r="R447" s="533"/>
      <c r="S447" s="533"/>
      <c r="T447" s="533"/>
      <c r="U447" s="533"/>
      <c r="V447" s="533"/>
      <c r="W447" s="533"/>
      <c r="X447" s="533"/>
      <c r="Y447" s="533"/>
      <c r="Z447" s="533"/>
      <c r="AA447" s="533"/>
      <c r="AB447" s="533"/>
      <c r="AC447" s="533"/>
    </row>
    <row r="448" spans="1:29" ht="12" customHeight="1" x14ac:dyDescent="0.25">
      <c r="A448" s="533"/>
      <c r="B448" s="533"/>
      <c r="C448" s="533"/>
      <c r="D448" s="533"/>
      <c r="E448" s="533"/>
      <c r="F448" s="533"/>
      <c r="G448" s="521"/>
      <c r="H448" s="521"/>
      <c r="I448" s="521"/>
      <c r="J448" s="533"/>
      <c r="K448" s="533"/>
      <c r="L448" s="533"/>
      <c r="M448" s="533"/>
      <c r="N448" s="533"/>
      <c r="O448" s="532"/>
      <c r="P448" s="532"/>
      <c r="Q448" s="533"/>
      <c r="R448" s="533"/>
      <c r="S448" s="533"/>
      <c r="T448" s="533"/>
      <c r="U448" s="533"/>
      <c r="V448" s="533"/>
      <c r="W448" s="533"/>
      <c r="X448" s="533"/>
      <c r="Y448" s="533"/>
      <c r="Z448" s="533"/>
      <c r="AA448" s="533"/>
      <c r="AB448" s="533"/>
      <c r="AC448" s="533"/>
    </row>
    <row r="449" spans="1:29" ht="12" customHeight="1" x14ac:dyDescent="0.25">
      <c r="A449" s="533"/>
      <c r="B449" s="533"/>
      <c r="C449" s="533"/>
      <c r="D449" s="533"/>
      <c r="E449" s="533"/>
      <c r="F449" s="533"/>
      <c r="G449" s="521"/>
      <c r="H449" s="521"/>
      <c r="I449" s="521"/>
      <c r="J449" s="533"/>
      <c r="K449" s="533"/>
      <c r="L449" s="533"/>
      <c r="M449" s="533"/>
      <c r="N449" s="533"/>
      <c r="O449" s="532"/>
      <c r="P449" s="532"/>
      <c r="Q449" s="533"/>
      <c r="R449" s="533"/>
      <c r="S449" s="533"/>
      <c r="T449" s="533"/>
      <c r="U449" s="533"/>
      <c r="V449" s="533"/>
      <c r="W449" s="533"/>
      <c r="X449" s="533"/>
      <c r="Y449" s="533"/>
      <c r="Z449" s="533"/>
      <c r="AA449" s="533"/>
      <c r="AB449" s="533"/>
      <c r="AC449" s="533"/>
    </row>
    <row r="450" spans="1:29" ht="12" customHeight="1" x14ac:dyDescent="0.25">
      <c r="A450" s="533"/>
      <c r="B450" s="533"/>
      <c r="C450" s="533"/>
      <c r="D450" s="533"/>
      <c r="E450" s="533"/>
      <c r="F450" s="533"/>
      <c r="G450" s="521"/>
      <c r="H450" s="521"/>
      <c r="I450" s="521"/>
      <c r="J450" s="533"/>
      <c r="K450" s="533"/>
      <c r="L450" s="533"/>
      <c r="M450" s="533"/>
      <c r="N450" s="533"/>
      <c r="O450" s="532"/>
      <c r="P450" s="532"/>
      <c r="Q450" s="533"/>
      <c r="R450" s="533"/>
      <c r="S450" s="533"/>
      <c r="T450" s="533"/>
      <c r="U450" s="533"/>
      <c r="V450" s="533"/>
      <c r="W450" s="533"/>
      <c r="X450" s="533"/>
      <c r="Y450" s="533"/>
      <c r="Z450" s="533"/>
      <c r="AA450" s="533"/>
      <c r="AB450" s="533"/>
      <c r="AC450" s="533"/>
    </row>
    <row r="451" spans="1:29" ht="12" customHeight="1" x14ac:dyDescent="0.25">
      <c r="A451" s="533"/>
      <c r="B451" s="533"/>
      <c r="C451" s="533"/>
      <c r="D451" s="533"/>
      <c r="E451" s="533"/>
      <c r="F451" s="533"/>
      <c r="G451" s="521"/>
      <c r="H451" s="521"/>
      <c r="I451" s="521"/>
      <c r="J451" s="533"/>
      <c r="K451" s="533"/>
      <c r="L451" s="533"/>
      <c r="M451" s="533"/>
      <c r="N451" s="533"/>
      <c r="O451" s="532"/>
      <c r="P451" s="532"/>
      <c r="Q451" s="533"/>
      <c r="R451" s="533"/>
      <c r="S451" s="533"/>
      <c r="T451" s="533"/>
      <c r="U451" s="533"/>
      <c r="V451" s="533"/>
      <c r="W451" s="533"/>
      <c r="X451" s="533"/>
      <c r="Y451" s="533"/>
      <c r="Z451" s="533"/>
      <c r="AA451" s="533"/>
      <c r="AB451" s="533"/>
      <c r="AC451" s="533"/>
    </row>
    <row r="452" spans="1:29" ht="12" customHeight="1" x14ac:dyDescent="0.25">
      <c r="A452" s="533"/>
      <c r="B452" s="533"/>
      <c r="C452" s="533"/>
      <c r="D452" s="533"/>
      <c r="E452" s="533"/>
      <c r="F452" s="533"/>
      <c r="G452" s="521"/>
      <c r="H452" s="521"/>
      <c r="I452" s="521"/>
      <c r="J452" s="533"/>
      <c r="K452" s="533"/>
      <c r="L452" s="533"/>
      <c r="M452" s="533"/>
      <c r="N452" s="533"/>
      <c r="O452" s="532"/>
      <c r="P452" s="532"/>
      <c r="Q452" s="533"/>
      <c r="R452" s="533"/>
      <c r="S452" s="533"/>
      <c r="T452" s="533"/>
      <c r="U452" s="533"/>
      <c r="V452" s="533"/>
      <c r="W452" s="533"/>
      <c r="X452" s="533"/>
      <c r="Y452" s="533"/>
      <c r="Z452" s="533"/>
      <c r="AA452" s="533"/>
      <c r="AB452" s="533"/>
      <c r="AC452" s="533"/>
    </row>
    <row r="453" spans="1:29" ht="12" customHeight="1" x14ac:dyDescent="0.25">
      <c r="A453" s="533"/>
      <c r="B453" s="533"/>
      <c r="C453" s="533"/>
      <c r="D453" s="533"/>
      <c r="E453" s="533"/>
      <c r="F453" s="533"/>
      <c r="G453" s="521"/>
      <c r="H453" s="521"/>
      <c r="I453" s="521"/>
      <c r="J453" s="533"/>
      <c r="K453" s="533"/>
      <c r="L453" s="533"/>
      <c r="M453" s="533"/>
      <c r="N453" s="533"/>
      <c r="O453" s="532"/>
      <c r="P453" s="532"/>
      <c r="Q453" s="533"/>
      <c r="R453" s="533"/>
      <c r="S453" s="533"/>
      <c r="T453" s="533"/>
      <c r="U453" s="533"/>
      <c r="V453" s="533"/>
      <c r="W453" s="533"/>
      <c r="X453" s="533"/>
      <c r="Y453" s="533"/>
      <c r="Z453" s="533"/>
      <c r="AA453" s="533"/>
      <c r="AB453" s="533"/>
      <c r="AC453" s="533"/>
    </row>
    <row r="454" spans="1:29" ht="12" customHeight="1" x14ac:dyDescent="0.25">
      <c r="A454" s="533"/>
      <c r="B454" s="533"/>
      <c r="C454" s="533"/>
      <c r="D454" s="533"/>
      <c r="E454" s="533"/>
      <c r="F454" s="533"/>
      <c r="G454" s="521"/>
      <c r="H454" s="521"/>
      <c r="I454" s="521"/>
      <c r="J454" s="533"/>
      <c r="K454" s="533"/>
      <c r="L454" s="533"/>
      <c r="M454" s="533"/>
      <c r="N454" s="533"/>
      <c r="O454" s="532"/>
      <c r="P454" s="532"/>
      <c r="Q454" s="533"/>
      <c r="R454" s="533"/>
      <c r="S454" s="533"/>
      <c r="T454" s="533"/>
      <c r="U454" s="533"/>
      <c r="V454" s="533"/>
      <c r="W454" s="533"/>
      <c r="X454" s="533"/>
      <c r="Y454" s="533"/>
      <c r="Z454" s="533"/>
      <c r="AA454" s="533"/>
      <c r="AB454" s="533"/>
      <c r="AC454" s="533"/>
    </row>
    <row r="455" spans="1:29" ht="12" customHeight="1" x14ac:dyDescent="0.25">
      <c r="A455" s="533"/>
      <c r="B455" s="533"/>
      <c r="C455" s="533"/>
      <c r="D455" s="533"/>
      <c r="E455" s="533"/>
      <c r="F455" s="533"/>
      <c r="G455" s="521"/>
      <c r="H455" s="521"/>
      <c r="I455" s="521"/>
      <c r="J455" s="533"/>
      <c r="K455" s="533"/>
      <c r="L455" s="533"/>
      <c r="M455" s="533"/>
      <c r="N455" s="533"/>
      <c r="O455" s="532"/>
      <c r="P455" s="532"/>
      <c r="Q455" s="533"/>
      <c r="R455" s="533"/>
      <c r="S455" s="533"/>
      <c r="T455" s="533"/>
      <c r="U455" s="533"/>
      <c r="V455" s="533"/>
      <c r="W455" s="533"/>
      <c r="X455" s="533"/>
      <c r="Y455" s="533"/>
      <c r="Z455" s="533"/>
      <c r="AA455" s="533"/>
      <c r="AB455" s="533"/>
      <c r="AC455" s="533"/>
    </row>
    <row r="456" spans="1:29" ht="12" customHeight="1" x14ac:dyDescent="0.25">
      <c r="A456" s="533"/>
      <c r="B456" s="533"/>
      <c r="C456" s="533"/>
      <c r="D456" s="533"/>
      <c r="E456" s="533"/>
      <c r="F456" s="533"/>
      <c r="G456" s="521"/>
      <c r="H456" s="521"/>
      <c r="I456" s="521"/>
      <c r="J456" s="533"/>
      <c r="K456" s="533"/>
      <c r="L456" s="533"/>
      <c r="M456" s="533"/>
      <c r="N456" s="533"/>
      <c r="O456" s="532"/>
      <c r="P456" s="532"/>
      <c r="Q456" s="533"/>
      <c r="R456" s="533"/>
      <c r="S456" s="533"/>
      <c r="T456" s="533"/>
      <c r="U456" s="533"/>
      <c r="V456" s="533"/>
      <c r="W456" s="533"/>
      <c r="X456" s="533"/>
      <c r="Y456" s="533"/>
      <c r="Z456" s="533"/>
      <c r="AA456" s="533"/>
      <c r="AB456" s="533"/>
      <c r="AC456" s="533"/>
    </row>
    <row r="457" spans="1:29" ht="12" customHeight="1" x14ac:dyDescent="0.25">
      <c r="A457" s="533"/>
      <c r="B457" s="533"/>
      <c r="C457" s="533"/>
      <c r="D457" s="533"/>
      <c r="E457" s="533"/>
      <c r="F457" s="533"/>
      <c r="G457" s="521"/>
      <c r="H457" s="521"/>
      <c r="I457" s="521"/>
      <c r="J457" s="533"/>
      <c r="K457" s="533"/>
      <c r="L457" s="533"/>
      <c r="M457" s="533"/>
      <c r="N457" s="533"/>
      <c r="O457" s="532"/>
      <c r="P457" s="532"/>
      <c r="Q457" s="533"/>
      <c r="R457" s="533"/>
      <c r="S457" s="533"/>
      <c r="T457" s="533"/>
      <c r="U457" s="533"/>
      <c r="V457" s="533"/>
      <c r="W457" s="533"/>
      <c r="X457" s="533"/>
      <c r="Y457" s="533"/>
      <c r="Z457" s="533"/>
      <c r="AA457" s="533"/>
      <c r="AB457" s="533"/>
      <c r="AC457" s="533"/>
    </row>
    <row r="458" spans="1:29" ht="12" customHeight="1" x14ac:dyDescent="0.25">
      <c r="A458" s="533"/>
      <c r="B458" s="533"/>
      <c r="C458" s="533"/>
      <c r="D458" s="533"/>
      <c r="E458" s="533"/>
      <c r="F458" s="533"/>
      <c r="G458" s="521"/>
      <c r="H458" s="521"/>
      <c r="I458" s="521"/>
      <c r="J458" s="533"/>
      <c r="K458" s="533"/>
      <c r="L458" s="533"/>
      <c r="M458" s="533"/>
      <c r="N458" s="533"/>
      <c r="O458" s="532"/>
      <c r="P458" s="532"/>
      <c r="Q458" s="533"/>
      <c r="R458" s="533"/>
      <c r="S458" s="533"/>
      <c r="T458" s="533"/>
      <c r="U458" s="533"/>
      <c r="V458" s="533"/>
      <c r="W458" s="533"/>
      <c r="X458" s="533"/>
      <c r="Y458" s="533"/>
      <c r="Z458" s="533"/>
      <c r="AA458" s="533"/>
      <c r="AB458" s="533"/>
      <c r="AC458" s="533"/>
    </row>
    <row r="459" spans="1:29" ht="12" customHeight="1" x14ac:dyDescent="0.25">
      <c r="A459" s="533"/>
      <c r="B459" s="533"/>
      <c r="C459" s="533"/>
      <c r="D459" s="533"/>
      <c r="E459" s="533"/>
      <c r="F459" s="533"/>
      <c r="G459" s="521"/>
      <c r="H459" s="521"/>
      <c r="I459" s="521"/>
      <c r="J459" s="533"/>
      <c r="K459" s="533"/>
      <c r="L459" s="533"/>
      <c r="M459" s="533"/>
      <c r="N459" s="533"/>
      <c r="O459" s="532"/>
      <c r="P459" s="532"/>
      <c r="Q459" s="533"/>
      <c r="R459" s="533"/>
      <c r="S459" s="533"/>
      <c r="T459" s="533"/>
      <c r="U459" s="533"/>
      <c r="V459" s="533"/>
      <c r="W459" s="533"/>
      <c r="X459" s="533"/>
      <c r="Y459" s="533"/>
      <c r="Z459" s="533"/>
      <c r="AA459" s="533"/>
      <c r="AB459" s="533"/>
      <c r="AC459" s="533"/>
    </row>
    <row r="460" spans="1:29" ht="12" customHeight="1" x14ac:dyDescent="0.25">
      <c r="A460" s="533"/>
      <c r="B460" s="533"/>
      <c r="C460" s="533"/>
      <c r="D460" s="533"/>
      <c r="E460" s="533"/>
      <c r="F460" s="533"/>
      <c r="G460" s="521"/>
      <c r="H460" s="521"/>
      <c r="I460" s="521"/>
      <c r="J460" s="533"/>
      <c r="K460" s="533"/>
      <c r="L460" s="533"/>
      <c r="M460" s="533"/>
      <c r="N460" s="533"/>
      <c r="O460" s="532"/>
      <c r="P460" s="532"/>
      <c r="Q460" s="533"/>
      <c r="R460" s="533"/>
      <c r="S460" s="533"/>
      <c r="T460" s="533"/>
      <c r="U460" s="533"/>
      <c r="V460" s="533"/>
      <c r="W460" s="533"/>
      <c r="X460" s="533"/>
      <c r="Y460" s="533"/>
      <c r="Z460" s="533"/>
      <c r="AA460" s="533"/>
      <c r="AB460" s="533"/>
      <c r="AC460" s="533"/>
    </row>
    <row r="461" spans="1:29" ht="12" customHeight="1" x14ac:dyDescent="0.25">
      <c r="A461" s="533"/>
      <c r="B461" s="533"/>
      <c r="C461" s="533"/>
      <c r="D461" s="533"/>
      <c r="E461" s="533"/>
      <c r="F461" s="533"/>
      <c r="G461" s="521"/>
      <c r="H461" s="521"/>
      <c r="I461" s="521"/>
      <c r="J461" s="533"/>
      <c r="K461" s="533"/>
      <c r="L461" s="533"/>
      <c r="M461" s="533"/>
      <c r="N461" s="533"/>
      <c r="O461" s="532"/>
      <c r="P461" s="532"/>
      <c r="Q461" s="533"/>
      <c r="R461" s="533"/>
      <c r="S461" s="533"/>
      <c r="T461" s="533"/>
      <c r="U461" s="533"/>
      <c r="V461" s="533"/>
      <c r="W461" s="533"/>
      <c r="X461" s="533"/>
      <c r="Y461" s="533"/>
      <c r="Z461" s="533"/>
      <c r="AA461" s="533"/>
      <c r="AB461" s="533"/>
      <c r="AC461" s="533"/>
    </row>
    <row r="462" spans="1:29" ht="12" customHeight="1" x14ac:dyDescent="0.25">
      <c r="A462" s="533"/>
      <c r="B462" s="533"/>
      <c r="C462" s="533"/>
      <c r="D462" s="533"/>
      <c r="E462" s="533"/>
      <c r="F462" s="533"/>
      <c r="G462" s="521"/>
      <c r="H462" s="521"/>
      <c r="I462" s="521"/>
      <c r="J462" s="533"/>
      <c r="K462" s="533"/>
      <c r="L462" s="533"/>
      <c r="M462" s="533"/>
      <c r="N462" s="533"/>
      <c r="O462" s="532"/>
      <c r="P462" s="532"/>
      <c r="Q462" s="533"/>
      <c r="R462" s="533"/>
      <c r="S462" s="533"/>
      <c r="T462" s="533"/>
      <c r="U462" s="533"/>
      <c r="V462" s="533"/>
      <c r="W462" s="533"/>
      <c r="X462" s="533"/>
      <c r="Y462" s="533"/>
      <c r="Z462" s="533"/>
      <c r="AA462" s="533"/>
      <c r="AB462" s="533"/>
      <c r="AC462" s="533"/>
    </row>
    <row r="463" spans="1:29" ht="12" customHeight="1" x14ac:dyDescent="0.25">
      <c r="A463" s="533"/>
      <c r="B463" s="533"/>
      <c r="C463" s="533"/>
      <c r="D463" s="533"/>
      <c r="E463" s="533"/>
      <c r="F463" s="533"/>
      <c r="G463" s="521"/>
      <c r="H463" s="521"/>
      <c r="I463" s="521"/>
      <c r="J463" s="533"/>
      <c r="K463" s="533"/>
      <c r="L463" s="533"/>
      <c r="M463" s="533"/>
      <c r="N463" s="533"/>
      <c r="O463" s="532"/>
      <c r="P463" s="532"/>
      <c r="Q463" s="533"/>
      <c r="R463" s="533"/>
      <c r="S463" s="533"/>
      <c r="T463" s="533"/>
      <c r="U463" s="533"/>
      <c r="V463" s="533"/>
      <c r="W463" s="533"/>
      <c r="X463" s="533"/>
      <c r="Y463" s="533"/>
      <c r="Z463" s="533"/>
      <c r="AA463" s="533"/>
      <c r="AB463" s="533"/>
      <c r="AC463" s="533"/>
    </row>
    <row r="464" spans="1:29" ht="12" customHeight="1" x14ac:dyDescent="0.25">
      <c r="A464" s="533"/>
      <c r="B464" s="533"/>
      <c r="C464" s="533"/>
      <c r="D464" s="533"/>
      <c r="E464" s="533"/>
      <c r="F464" s="533"/>
      <c r="G464" s="521"/>
      <c r="H464" s="521"/>
      <c r="I464" s="521"/>
      <c r="J464" s="533"/>
      <c r="K464" s="533"/>
      <c r="L464" s="533"/>
      <c r="M464" s="533"/>
      <c r="N464" s="533"/>
      <c r="O464" s="532"/>
      <c r="P464" s="532"/>
      <c r="Q464" s="533"/>
      <c r="R464" s="533"/>
      <c r="S464" s="533"/>
      <c r="T464" s="533"/>
      <c r="U464" s="533"/>
      <c r="V464" s="533"/>
      <c r="W464" s="533"/>
      <c r="X464" s="533"/>
      <c r="Y464" s="533"/>
      <c r="Z464" s="533"/>
      <c r="AA464" s="533"/>
      <c r="AB464" s="533"/>
      <c r="AC464" s="533"/>
    </row>
    <row r="465" spans="1:29" ht="12" customHeight="1" x14ac:dyDescent="0.25">
      <c r="A465" s="533"/>
      <c r="B465" s="533"/>
      <c r="C465" s="533"/>
      <c r="D465" s="533"/>
      <c r="E465" s="533"/>
      <c r="F465" s="533"/>
      <c r="G465" s="521"/>
      <c r="H465" s="521"/>
      <c r="I465" s="521"/>
      <c r="J465" s="533"/>
      <c r="K465" s="533"/>
      <c r="L465" s="533"/>
      <c r="M465" s="533"/>
      <c r="N465" s="533"/>
      <c r="O465" s="532"/>
      <c r="P465" s="532"/>
      <c r="Q465" s="533"/>
      <c r="R465" s="533"/>
      <c r="S465" s="533"/>
      <c r="T465" s="533"/>
      <c r="U465" s="533"/>
      <c r="V465" s="533"/>
      <c r="W465" s="533"/>
      <c r="X465" s="533"/>
      <c r="Y465" s="533"/>
      <c r="Z465" s="533"/>
      <c r="AA465" s="533"/>
      <c r="AB465" s="533"/>
      <c r="AC465" s="533"/>
    </row>
    <row r="466" spans="1:29" ht="12" customHeight="1" x14ac:dyDescent="0.25">
      <c r="A466" s="533"/>
      <c r="B466" s="533"/>
      <c r="C466" s="533"/>
      <c r="D466" s="533"/>
      <c r="E466" s="533"/>
      <c r="F466" s="533"/>
      <c r="G466" s="521"/>
      <c r="H466" s="521"/>
      <c r="I466" s="521"/>
      <c r="J466" s="533"/>
      <c r="K466" s="533"/>
      <c r="L466" s="533"/>
      <c r="M466" s="533"/>
      <c r="N466" s="533"/>
      <c r="O466" s="532"/>
      <c r="P466" s="532"/>
      <c r="Q466" s="533"/>
      <c r="R466" s="533"/>
      <c r="S466" s="533"/>
      <c r="T466" s="533"/>
      <c r="U466" s="533"/>
      <c r="V466" s="533"/>
      <c r="W466" s="533"/>
      <c r="X466" s="533"/>
      <c r="Y466" s="533"/>
      <c r="Z466" s="533"/>
      <c r="AA466" s="533"/>
      <c r="AB466" s="533"/>
      <c r="AC466" s="533"/>
    </row>
    <row r="467" spans="1:29" ht="12" customHeight="1" x14ac:dyDescent="0.25">
      <c r="A467" s="533"/>
      <c r="B467" s="533"/>
      <c r="C467" s="533"/>
      <c r="D467" s="533"/>
      <c r="E467" s="533"/>
      <c r="F467" s="533"/>
      <c r="G467" s="521"/>
      <c r="H467" s="521"/>
      <c r="I467" s="521"/>
      <c r="J467" s="533"/>
      <c r="K467" s="533"/>
      <c r="L467" s="533"/>
      <c r="M467" s="533"/>
      <c r="N467" s="533"/>
      <c r="O467" s="532"/>
      <c r="P467" s="532"/>
      <c r="Q467" s="533"/>
      <c r="R467" s="533"/>
      <c r="S467" s="533"/>
      <c r="T467" s="533"/>
      <c r="U467" s="533"/>
      <c r="V467" s="533"/>
      <c r="W467" s="533"/>
      <c r="X467" s="533"/>
      <c r="Y467" s="533"/>
      <c r="Z467" s="533"/>
      <c r="AA467" s="533"/>
      <c r="AB467" s="533"/>
      <c r="AC467" s="533"/>
    </row>
    <row r="468" spans="1:29" ht="12" customHeight="1" x14ac:dyDescent="0.25">
      <c r="A468" s="533"/>
      <c r="B468" s="533"/>
      <c r="C468" s="533"/>
      <c r="D468" s="533"/>
      <c r="E468" s="533"/>
      <c r="F468" s="533"/>
      <c r="G468" s="521"/>
      <c r="H468" s="521"/>
      <c r="I468" s="521"/>
      <c r="J468" s="533"/>
      <c r="K468" s="533"/>
      <c r="L468" s="533"/>
      <c r="M468" s="533"/>
      <c r="N468" s="533"/>
      <c r="O468" s="532"/>
      <c r="P468" s="532"/>
      <c r="Q468" s="533"/>
      <c r="R468" s="533"/>
      <c r="S468" s="533"/>
      <c r="T468" s="533"/>
      <c r="U468" s="533"/>
      <c r="V468" s="533"/>
      <c r="W468" s="533"/>
      <c r="X468" s="533"/>
      <c r="Y468" s="533"/>
      <c r="Z468" s="533"/>
      <c r="AA468" s="533"/>
      <c r="AB468" s="533"/>
      <c r="AC468" s="533"/>
    </row>
    <row r="469" spans="1:29" ht="12" customHeight="1" x14ac:dyDescent="0.25">
      <c r="A469" s="533"/>
      <c r="B469" s="533"/>
      <c r="C469" s="533"/>
      <c r="D469" s="533"/>
      <c r="E469" s="533"/>
      <c r="F469" s="533"/>
      <c r="G469" s="521"/>
      <c r="H469" s="521"/>
      <c r="I469" s="521"/>
      <c r="J469" s="533"/>
      <c r="K469" s="533"/>
      <c r="L469" s="533"/>
      <c r="M469" s="533"/>
      <c r="N469" s="533"/>
      <c r="O469" s="532"/>
      <c r="P469" s="532"/>
      <c r="Q469" s="533"/>
      <c r="R469" s="533"/>
      <c r="S469" s="533"/>
      <c r="T469" s="533"/>
      <c r="U469" s="533"/>
      <c r="V469" s="533"/>
      <c r="W469" s="533"/>
      <c r="X469" s="533"/>
      <c r="Y469" s="533"/>
      <c r="Z469" s="533"/>
      <c r="AA469" s="533"/>
      <c r="AB469" s="533"/>
      <c r="AC469" s="533"/>
    </row>
    <row r="470" spans="1:29" ht="12" customHeight="1" x14ac:dyDescent="0.25">
      <c r="A470" s="533"/>
      <c r="B470" s="533"/>
      <c r="C470" s="533"/>
      <c r="D470" s="533"/>
      <c r="E470" s="533"/>
      <c r="F470" s="533"/>
      <c r="G470" s="521"/>
      <c r="H470" s="521"/>
      <c r="I470" s="521"/>
      <c r="J470" s="533"/>
      <c r="K470" s="533"/>
      <c r="L470" s="533"/>
      <c r="M470" s="533"/>
      <c r="N470" s="533"/>
      <c r="O470" s="532"/>
      <c r="P470" s="532"/>
      <c r="Q470" s="533"/>
      <c r="R470" s="533"/>
      <c r="S470" s="533"/>
      <c r="T470" s="533"/>
      <c r="U470" s="533"/>
      <c r="V470" s="533"/>
      <c r="W470" s="533"/>
      <c r="X470" s="533"/>
      <c r="Y470" s="533"/>
      <c r="Z470" s="533"/>
      <c r="AA470" s="533"/>
      <c r="AB470" s="533"/>
      <c r="AC470" s="533"/>
    </row>
    <row r="471" spans="1:29" ht="12" customHeight="1" x14ac:dyDescent="0.25">
      <c r="A471" s="533"/>
      <c r="B471" s="533"/>
      <c r="C471" s="533"/>
      <c r="D471" s="533"/>
      <c r="E471" s="533"/>
      <c r="F471" s="533"/>
      <c r="G471" s="521"/>
      <c r="H471" s="521"/>
      <c r="I471" s="521"/>
      <c r="J471" s="533"/>
      <c r="K471" s="533"/>
      <c r="L471" s="533"/>
      <c r="M471" s="533"/>
      <c r="N471" s="533"/>
      <c r="O471" s="532"/>
      <c r="P471" s="532"/>
      <c r="Q471" s="533"/>
      <c r="R471" s="533"/>
      <c r="S471" s="533"/>
      <c r="T471" s="533"/>
      <c r="U471" s="533"/>
      <c r="V471" s="533"/>
      <c r="W471" s="533"/>
      <c r="X471" s="533"/>
      <c r="Y471" s="533"/>
      <c r="Z471" s="533"/>
      <c r="AA471" s="533"/>
      <c r="AB471" s="533"/>
      <c r="AC471" s="533"/>
    </row>
    <row r="472" spans="1:29" ht="12" customHeight="1" x14ac:dyDescent="0.25">
      <c r="A472" s="533"/>
      <c r="B472" s="533"/>
      <c r="C472" s="533"/>
      <c r="D472" s="533"/>
      <c r="E472" s="533"/>
      <c r="F472" s="533"/>
      <c r="G472" s="521"/>
      <c r="H472" s="521"/>
      <c r="I472" s="521"/>
      <c r="J472" s="533"/>
      <c r="K472" s="533"/>
      <c r="L472" s="533"/>
      <c r="M472" s="533"/>
      <c r="N472" s="533"/>
      <c r="O472" s="532"/>
      <c r="P472" s="532"/>
      <c r="Q472" s="533"/>
      <c r="R472" s="533"/>
      <c r="S472" s="533"/>
      <c r="T472" s="533"/>
      <c r="U472" s="533"/>
      <c r="V472" s="533"/>
      <c r="W472" s="533"/>
      <c r="X472" s="533"/>
      <c r="Y472" s="533"/>
      <c r="Z472" s="533"/>
      <c r="AA472" s="533"/>
      <c r="AB472" s="533"/>
      <c r="AC472" s="533"/>
    </row>
    <row r="473" spans="1:29" ht="12" customHeight="1" x14ac:dyDescent="0.25">
      <c r="A473" s="533"/>
      <c r="B473" s="533"/>
      <c r="C473" s="533"/>
      <c r="D473" s="533"/>
      <c r="E473" s="533"/>
      <c r="F473" s="533"/>
      <c r="G473" s="521"/>
      <c r="H473" s="521"/>
      <c r="I473" s="521"/>
      <c r="J473" s="533"/>
      <c r="K473" s="533"/>
      <c r="L473" s="533"/>
      <c r="M473" s="533"/>
      <c r="N473" s="533"/>
      <c r="O473" s="532"/>
      <c r="P473" s="532"/>
      <c r="Q473" s="533"/>
      <c r="R473" s="533"/>
      <c r="S473" s="533"/>
      <c r="T473" s="533"/>
      <c r="U473" s="533"/>
      <c r="V473" s="533"/>
      <c r="W473" s="533"/>
      <c r="X473" s="533"/>
      <c r="Y473" s="533"/>
      <c r="Z473" s="533"/>
      <c r="AA473" s="533"/>
      <c r="AB473" s="533"/>
      <c r="AC473" s="533"/>
    </row>
    <row r="474" spans="1:29" ht="12" customHeight="1" x14ac:dyDescent="0.25">
      <c r="A474" s="533"/>
      <c r="B474" s="533"/>
      <c r="C474" s="533"/>
      <c r="D474" s="533"/>
      <c r="E474" s="533"/>
      <c r="F474" s="533"/>
      <c r="G474" s="521"/>
      <c r="H474" s="521"/>
      <c r="I474" s="521"/>
      <c r="J474" s="533"/>
      <c r="K474" s="533"/>
      <c r="L474" s="533"/>
      <c r="M474" s="533"/>
      <c r="N474" s="533"/>
      <c r="O474" s="532"/>
      <c r="P474" s="532"/>
      <c r="Q474" s="533"/>
      <c r="R474" s="533"/>
      <c r="S474" s="533"/>
      <c r="T474" s="533"/>
      <c r="U474" s="533"/>
      <c r="V474" s="533"/>
      <c r="W474" s="533"/>
      <c r="X474" s="533"/>
      <c r="Y474" s="533"/>
      <c r="Z474" s="533"/>
      <c r="AA474" s="533"/>
      <c r="AB474" s="533"/>
      <c r="AC474" s="533"/>
    </row>
    <row r="475" spans="1:29" ht="12" customHeight="1" x14ac:dyDescent="0.25">
      <c r="A475" s="533"/>
      <c r="B475" s="533"/>
      <c r="C475" s="533"/>
      <c r="D475" s="533"/>
      <c r="E475" s="533"/>
      <c r="F475" s="533"/>
      <c r="G475" s="521"/>
      <c r="H475" s="521"/>
      <c r="I475" s="521"/>
      <c r="J475" s="533"/>
      <c r="K475" s="533"/>
      <c r="L475" s="533"/>
      <c r="M475" s="533"/>
      <c r="N475" s="533"/>
      <c r="O475" s="532"/>
      <c r="P475" s="532"/>
      <c r="Q475" s="533"/>
      <c r="R475" s="533"/>
      <c r="S475" s="533"/>
      <c r="T475" s="533"/>
      <c r="U475" s="533"/>
      <c r="V475" s="533"/>
      <c r="W475" s="533"/>
      <c r="X475" s="533"/>
      <c r="Y475" s="533"/>
      <c r="Z475" s="533"/>
      <c r="AA475" s="533"/>
      <c r="AB475" s="533"/>
      <c r="AC475" s="533"/>
    </row>
    <row r="476" spans="1:29" ht="12" customHeight="1" x14ac:dyDescent="0.25">
      <c r="A476" s="533"/>
      <c r="B476" s="533"/>
      <c r="C476" s="533"/>
      <c r="D476" s="533"/>
      <c r="E476" s="533"/>
      <c r="F476" s="533"/>
      <c r="G476" s="521"/>
      <c r="H476" s="521"/>
      <c r="I476" s="521"/>
      <c r="J476" s="533"/>
      <c r="K476" s="533"/>
      <c r="L476" s="533"/>
      <c r="M476" s="533"/>
      <c r="N476" s="533"/>
      <c r="O476" s="532"/>
      <c r="P476" s="532"/>
      <c r="Q476" s="533"/>
      <c r="R476" s="533"/>
      <c r="S476" s="533"/>
      <c r="T476" s="533"/>
      <c r="U476" s="533"/>
      <c r="V476" s="533"/>
      <c r="W476" s="533"/>
      <c r="X476" s="533"/>
      <c r="Y476" s="533"/>
      <c r="Z476" s="533"/>
      <c r="AA476" s="533"/>
      <c r="AB476" s="533"/>
      <c r="AC476" s="533"/>
    </row>
    <row r="477" spans="1:29" ht="12" customHeight="1" x14ac:dyDescent="0.25">
      <c r="A477" s="533"/>
      <c r="B477" s="533"/>
      <c r="C477" s="533"/>
      <c r="D477" s="533"/>
      <c r="E477" s="533"/>
      <c r="F477" s="533"/>
      <c r="G477" s="521"/>
      <c r="H477" s="521"/>
      <c r="I477" s="521"/>
      <c r="J477" s="533"/>
      <c r="K477" s="533"/>
      <c r="L477" s="533"/>
      <c r="M477" s="533"/>
      <c r="N477" s="533"/>
      <c r="O477" s="532"/>
      <c r="P477" s="532"/>
      <c r="Q477" s="533"/>
      <c r="R477" s="533"/>
      <c r="S477" s="533"/>
      <c r="T477" s="533"/>
      <c r="U477" s="533"/>
      <c r="V477" s="533"/>
      <c r="W477" s="533"/>
      <c r="X477" s="533"/>
      <c r="Y477" s="533"/>
      <c r="Z477" s="533"/>
      <c r="AA477" s="533"/>
      <c r="AB477" s="533"/>
      <c r="AC477" s="533"/>
    </row>
    <row r="478" spans="1:29" ht="12" customHeight="1" x14ac:dyDescent="0.25">
      <c r="A478" s="533"/>
      <c r="B478" s="533"/>
      <c r="C478" s="533"/>
      <c r="D478" s="533"/>
      <c r="E478" s="533"/>
      <c r="F478" s="533"/>
      <c r="G478" s="521"/>
      <c r="H478" s="521"/>
      <c r="I478" s="521"/>
      <c r="J478" s="533"/>
      <c r="K478" s="533"/>
      <c r="L478" s="533"/>
      <c r="M478" s="533"/>
      <c r="N478" s="533"/>
      <c r="O478" s="532"/>
      <c r="P478" s="532"/>
      <c r="Q478" s="533"/>
      <c r="R478" s="533"/>
      <c r="S478" s="533"/>
      <c r="T478" s="533"/>
      <c r="U478" s="533"/>
      <c r="V478" s="533"/>
      <c r="W478" s="533"/>
      <c r="X478" s="533"/>
      <c r="Y478" s="533"/>
      <c r="Z478" s="533"/>
      <c r="AA478" s="533"/>
      <c r="AB478" s="533"/>
      <c r="AC478" s="533"/>
    </row>
    <row r="479" spans="1:29" ht="12" customHeight="1" x14ac:dyDescent="0.25">
      <c r="A479" s="533"/>
      <c r="B479" s="533"/>
      <c r="C479" s="533"/>
      <c r="D479" s="533"/>
      <c r="E479" s="533"/>
      <c r="F479" s="533"/>
      <c r="G479" s="521"/>
      <c r="H479" s="521"/>
      <c r="I479" s="521"/>
      <c r="J479" s="533"/>
      <c r="K479" s="533"/>
      <c r="L479" s="533"/>
      <c r="M479" s="533"/>
      <c r="N479" s="533"/>
      <c r="O479" s="532"/>
      <c r="P479" s="532"/>
      <c r="Q479" s="533"/>
      <c r="R479" s="533"/>
      <c r="S479" s="533"/>
      <c r="T479" s="533"/>
      <c r="U479" s="533"/>
      <c r="V479" s="533"/>
      <c r="W479" s="533"/>
      <c r="X479" s="533"/>
      <c r="Y479" s="533"/>
      <c r="Z479" s="533"/>
      <c r="AA479" s="533"/>
      <c r="AB479" s="533"/>
      <c r="AC479" s="533"/>
    </row>
    <row r="480" spans="1:29" ht="12" customHeight="1" x14ac:dyDescent="0.25">
      <c r="A480" s="533"/>
      <c r="B480" s="533"/>
      <c r="C480" s="533"/>
      <c r="D480" s="533"/>
      <c r="E480" s="533"/>
      <c r="F480" s="533"/>
      <c r="G480" s="521"/>
      <c r="H480" s="521"/>
      <c r="I480" s="521"/>
      <c r="J480" s="533"/>
      <c r="K480" s="533"/>
      <c r="L480" s="533"/>
      <c r="M480" s="533"/>
      <c r="N480" s="533"/>
      <c r="O480" s="532"/>
      <c r="P480" s="532"/>
      <c r="Q480" s="533"/>
      <c r="R480" s="533"/>
      <c r="S480" s="533"/>
      <c r="T480" s="533"/>
      <c r="U480" s="533"/>
      <c r="V480" s="533"/>
      <c r="W480" s="533"/>
      <c r="X480" s="533"/>
      <c r="Y480" s="533"/>
      <c r="Z480" s="533"/>
      <c r="AA480" s="533"/>
      <c r="AB480" s="533"/>
      <c r="AC480" s="533"/>
    </row>
    <row r="481" spans="1:29" ht="12" customHeight="1" x14ac:dyDescent="0.25">
      <c r="A481" s="533"/>
      <c r="B481" s="533"/>
      <c r="C481" s="533"/>
      <c r="D481" s="533"/>
      <c r="E481" s="533"/>
      <c r="F481" s="533"/>
      <c r="G481" s="521"/>
      <c r="H481" s="521"/>
      <c r="I481" s="521"/>
      <c r="J481" s="533"/>
      <c r="K481" s="533"/>
      <c r="L481" s="533"/>
      <c r="M481" s="533"/>
      <c r="N481" s="533"/>
      <c r="O481" s="532"/>
      <c r="P481" s="532"/>
      <c r="Q481" s="533"/>
      <c r="R481" s="533"/>
      <c r="S481" s="533"/>
      <c r="T481" s="533"/>
      <c r="U481" s="533"/>
      <c r="V481" s="533"/>
      <c r="W481" s="533"/>
      <c r="X481" s="533"/>
      <c r="Y481" s="533"/>
      <c r="Z481" s="533"/>
      <c r="AA481" s="533"/>
      <c r="AB481" s="533"/>
      <c r="AC481" s="533"/>
    </row>
    <row r="482" spans="1:29" ht="12" customHeight="1" x14ac:dyDescent="0.25">
      <c r="A482" s="533"/>
      <c r="B482" s="533"/>
      <c r="C482" s="533"/>
      <c r="D482" s="533"/>
      <c r="E482" s="533"/>
      <c r="F482" s="533"/>
      <c r="G482" s="521"/>
      <c r="H482" s="521"/>
      <c r="I482" s="521"/>
      <c r="J482" s="533"/>
      <c r="K482" s="533"/>
      <c r="L482" s="533"/>
      <c r="M482" s="533"/>
      <c r="N482" s="533"/>
      <c r="O482" s="532"/>
      <c r="P482" s="532"/>
      <c r="Q482" s="533"/>
      <c r="R482" s="533"/>
      <c r="S482" s="533"/>
      <c r="T482" s="533"/>
      <c r="U482" s="533"/>
      <c r="V482" s="533"/>
      <c r="W482" s="533"/>
      <c r="X482" s="533"/>
      <c r="Y482" s="533"/>
      <c r="Z482" s="533"/>
      <c r="AA482" s="533"/>
      <c r="AB482" s="533"/>
      <c r="AC482" s="533"/>
    </row>
    <row r="483" spans="1:29" ht="12" customHeight="1" x14ac:dyDescent="0.25">
      <c r="A483" s="533"/>
      <c r="B483" s="533"/>
      <c r="C483" s="533"/>
      <c r="D483" s="533"/>
      <c r="E483" s="533"/>
      <c r="F483" s="533"/>
      <c r="G483" s="521"/>
      <c r="H483" s="521"/>
      <c r="I483" s="521"/>
      <c r="J483" s="533"/>
      <c r="K483" s="533"/>
      <c r="L483" s="533"/>
      <c r="M483" s="533"/>
      <c r="N483" s="533"/>
      <c r="O483" s="532"/>
      <c r="P483" s="532"/>
      <c r="Q483" s="533"/>
      <c r="R483" s="533"/>
      <c r="S483" s="533"/>
      <c r="T483" s="533"/>
      <c r="U483" s="533"/>
      <c r="V483" s="533"/>
      <c r="W483" s="533"/>
      <c r="X483" s="533"/>
      <c r="Y483" s="533"/>
      <c r="Z483" s="533"/>
      <c r="AA483" s="533"/>
      <c r="AB483" s="533"/>
      <c r="AC483" s="533"/>
    </row>
    <row r="484" spans="1:29" ht="12" customHeight="1" x14ac:dyDescent="0.25">
      <c r="A484" s="533"/>
      <c r="B484" s="533"/>
      <c r="C484" s="533"/>
      <c r="D484" s="533"/>
      <c r="E484" s="533"/>
      <c r="F484" s="533"/>
      <c r="G484" s="521"/>
      <c r="H484" s="521"/>
      <c r="I484" s="521"/>
      <c r="J484" s="533"/>
      <c r="K484" s="533"/>
      <c r="L484" s="533"/>
      <c r="M484" s="533"/>
      <c r="N484" s="533"/>
      <c r="O484" s="532"/>
      <c r="P484" s="532"/>
      <c r="Q484" s="533"/>
      <c r="R484" s="533"/>
      <c r="S484" s="533"/>
      <c r="T484" s="533"/>
      <c r="U484" s="533"/>
      <c r="V484" s="533"/>
      <c r="W484" s="533"/>
      <c r="X484" s="533"/>
      <c r="Y484" s="533"/>
      <c r="Z484" s="533"/>
      <c r="AA484" s="533"/>
      <c r="AB484" s="533"/>
      <c r="AC484" s="533"/>
    </row>
    <row r="485" spans="1:29" ht="12" customHeight="1" x14ac:dyDescent="0.25">
      <c r="A485" s="533"/>
      <c r="B485" s="533"/>
      <c r="C485" s="533"/>
      <c r="D485" s="533"/>
      <c r="E485" s="533"/>
      <c r="F485" s="533"/>
      <c r="G485" s="521"/>
      <c r="H485" s="521"/>
      <c r="I485" s="521"/>
      <c r="J485" s="533"/>
      <c r="K485" s="533"/>
      <c r="L485" s="533"/>
      <c r="M485" s="533"/>
      <c r="N485" s="533"/>
      <c r="O485" s="532"/>
      <c r="P485" s="532"/>
      <c r="Q485" s="533"/>
      <c r="R485" s="533"/>
      <c r="S485" s="533"/>
      <c r="T485" s="533"/>
      <c r="U485" s="533"/>
      <c r="V485" s="533"/>
      <c r="W485" s="533"/>
      <c r="X485" s="533"/>
      <c r="Y485" s="533"/>
      <c r="Z485" s="533"/>
      <c r="AA485" s="533"/>
      <c r="AB485" s="533"/>
      <c r="AC485" s="533"/>
    </row>
    <row r="486" spans="1:29" ht="12" customHeight="1" x14ac:dyDescent="0.25">
      <c r="A486" s="533"/>
      <c r="B486" s="533"/>
      <c r="C486" s="533"/>
      <c r="D486" s="533"/>
      <c r="E486" s="533"/>
      <c r="F486" s="533"/>
      <c r="G486" s="521"/>
      <c r="H486" s="521"/>
      <c r="I486" s="521"/>
      <c r="J486" s="533"/>
      <c r="K486" s="533"/>
      <c r="L486" s="533"/>
      <c r="M486" s="533"/>
      <c r="N486" s="533"/>
      <c r="O486" s="532"/>
      <c r="P486" s="532"/>
      <c r="Q486" s="533"/>
      <c r="R486" s="533"/>
      <c r="S486" s="533"/>
      <c r="T486" s="533"/>
      <c r="U486" s="533"/>
      <c r="V486" s="533"/>
      <c r="W486" s="533"/>
      <c r="X486" s="533"/>
      <c r="Y486" s="533"/>
      <c r="Z486" s="533"/>
      <c r="AA486" s="533"/>
      <c r="AB486" s="533"/>
      <c r="AC486" s="533"/>
    </row>
    <row r="487" spans="1:29" ht="12" customHeight="1" x14ac:dyDescent="0.25">
      <c r="A487" s="533"/>
      <c r="B487" s="533"/>
      <c r="C487" s="533"/>
      <c r="D487" s="533"/>
      <c r="E487" s="533"/>
      <c r="F487" s="533"/>
      <c r="G487" s="521"/>
      <c r="H487" s="521"/>
      <c r="I487" s="521"/>
      <c r="J487" s="533"/>
      <c r="K487" s="533"/>
      <c r="L487" s="533"/>
      <c r="M487" s="533"/>
      <c r="N487" s="533"/>
      <c r="O487" s="532"/>
      <c r="P487" s="532"/>
      <c r="Q487" s="533"/>
      <c r="R487" s="533"/>
      <c r="S487" s="533"/>
      <c r="T487" s="533"/>
      <c r="U487" s="533"/>
      <c r="V487" s="533"/>
      <c r="W487" s="533"/>
      <c r="X487" s="533"/>
      <c r="Y487" s="533"/>
      <c r="Z487" s="533"/>
      <c r="AA487" s="533"/>
      <c r="AB487" s="533"/>
      <c r="AC487" s="533"/>
    </row>
    <row r="488" spans="1:29" ht="12" customHeight="1" x14ac:dyDescent="0.25">
      <c r="A488" s="533"/>
      <c r="B488" s="533"/>
      <c r="C488" s="533"/>
      <c r="D488" s="533"/>
      <c r="E488" s="533"/>
      <c r="F488" s="533"/>
      <c r="G488" s="521"/>
      <c r="H488" s="521"/>
      <c r="I488" s="521"/>
      <c r="J488" s="533"/>
      <c r="K488" s="533"/>
      <c r="L488" s="533"/>
      <c r="M488" s="533"/>
      <c r="N488" s="533"/>
      <c r="O488" s="532"/>
      <c r="P488" s="532"/>
      <c r="Q488" s="533"/>
      <c r="R488" s="533"/>
      <c r="S488" s="533"/>
      <c r="T488" s="533"/>
      <c r="U488" s="533"/>
      <c r="V488" s="533"/>
      <c r="W488" s="533"/>
      <c r="X488" s="533"/>
      <c r="Y488" s="533"/>
      <c r="Z488" s="533"/>
      <c r="AA488" s="533"/>
      <c r="AB488" s="533"/>
      <c r="AC488" s="533"/>
    </row>
    <row r="489" spans="1:29" ht="12" customHeight="1" x14ac:dyDescent="0.25">
      <c r="A489" s="533"/>
      <c r="B489" s="533"/>
      <c r="C489" s="533"/>
      <c r="D489" s="533"/>
      <c r="E489" s="533"/>
      <c r="F489" s="533"/>
      <c r="G489" s="521"/>
      <c r="H489" s="521"/>
      <c r="I489" s="521"/>
      <c r="J489" s="533"/>
      <c r="K489" s="533"/>
      <c r="L489" s="533"/>
      <c r="M489" s="533"/>
      <c r="N489" s="533"/>
      <c r="O489" s="532"/>
      <c r="P489" s="532"/>
      <c r="Q489" s="533"/>
      <c r="R489" s="533"/>
      <c r="S489" s="533"/>
      <c r="T489" s="533"/>
      <c r="U489" s="533"/>
      <c r="V489" s="533"/>
      <c r="W489" s="533"/>
      <c r="X489" s="533"/>
      <c r="Y489" s="533"/>
      <c r="Z489" s="533"/>
      <c r="AA489" s="533"/>
      <c r="AB489" s="533"/>
      <c r="AC489" s="533"/>
    </row>
    <row r="490" spans="1:29" ht="12" customHeight="1" x14ac:dyDescent="0.25">
      <c r="A490" s="533"/>
      <c r="B490" s="533"/>
      <c r="C490" s="533"/>
      <c r="D490" s="533"/>
      <c r="E490" s="533"/>
      <c r="F490" s="533"/>
      <c r="G490" s="521"/>
      <c r="H490" s="521"/>
      <c r="I490" s="521"/>
      <c r="J490" s="533"/>
      <c r="K490" s="533"/>
      <c r="L490" s="533"/>
      <c r="M490" s="533"/>
      <c r="N490" s="533"/>
      <c r="O490" s="532"/>
      <c r="P490" s="532"/>
      <c r="Q490" s="533"/>
      <c r="R490" s="533"/>
      <c r="S490" s="533"/>
      <c r="T490" s="533"/>
      <c r="U490" s="533"/>
      <c r="V490" s="533"/>
      <c r="W490" s="533"/>
      <c r="X490" s="533"/>
      <c r="Y490" s="533"/>
      <c r="Z490" s="533"/>
      <c r="AA490" s="533"/>
      <c r="AB490" s="533"/>
      <c r="AC490" s="533"/>
    </row>
    <row r="491" spans="1:29" ht="12" customHeight="1" x14ac:dyDescent="0.25">
      <c r="A491" s="533"/>
      <c r="B491" s="533"/>
      <c r="C491" s="533"/>
      <c r="D491" s="533"/>
      <c r="E491" s="533"/>
      <c r="F491" s="533"/>
      <c r="G491" s="521"/>
      <c r="H491" s="521"/>
      <c r="I491" s="521"/>
      <c r="J491" s="533"/>
      <c r="K491" s="533"/>
      <c r="L491" s="533"/>
      <c r="M491" s="533"/>
      <c r="N491" s="533"/>
      <c r="O491" s="532"/>
      <c r="P491" s="532"/>
      <c r="Q491" s="533"/>
      <c r="R491" s="533"/>
      <c r="S491" s="533"/>
      <c r="T491" s="533"/>
      <c r="U491" s="533"/>
      <c r="V491" s="533"/>
      <c r="W491" s="533"/>
      <c r="X491" s="533"/>
      <c r="Y491" s="533"/>
      <c r="Z491" s="533"/>
      <c r="AA491" s="533"/>
      <c r="AB491" s="533"/>
      <c r="AC491" s="533"/>
    </row>
    <row r="492" spans="1:29" ht="12" customHeight="1" x14ac:dyDescent="0.25">
      <c r="A492" s="533"/>
      <c r="B492" s="533"/>
      <c r="C492" s="533"/>
      <c r="D492" s="533"/>
      <c r="E492" s="533"/>
      <c r="F492" s="533"/>
      <c r="G492" s="521"/>
      <c r="H492" s="521"/>
      <c r="I492" s="521"/>
      <c r="J492" s="533"/>
      <c r="K492" s="533"/>
      <c r="L492" s="533"/>
      <c r="M492" s="533"/>
      <c r="N492" s="533"/>
      <c r="O492" s="532"/>
      <c r="P492" s="532"/>
      <c r="Q492" s="533"/>
      <c r="R492" s="533"/>
      <c r="S492" s="533"/>
      <c r="T492" s="533"/>
      <c r="U492" s="533"/>
      <c r="V492" s="533"/>
      <c r="W492" s="533"/>
      <c r="X492" s="533"/>
      <c r="Y492" s="533"/>
      <c r="Z492" s="533"/>
      <c r="AA492" s="533"/>
      <c r="AB492" s="533"/>
      <c r="AC492" s="533"/>
    </row>
    <row r="493" spans="1:29" ht="12" customHeight="1" x14ac:dyDescent="0.25">
      <c r="A493" s="533"/>
      <c r="B493" s="533"/>
      <c r="C493" s="533"/>
      <c r="D493" s="533"/>
      <c r="E493" s="533"/>
      <c r="F493" s="533"/>
      <c r="G493" s="521"/>
      <c r="H493" s="521"/>
      <c r="I493" s="521"/>
      <c r="J493" s="533"/>
      <c r="K493" s="533"/>
      <c r="L493" s="533"/>
      <c r="M493" s="533"/>
      <c r="N493" s="533"/>
      <c r="O493" s="532"/>
      <c r="P493" s="532"/>
      <c r="Q493" s="533"/>
      <c r="R493" s="533"/>
      <c r="S493" s="533"/>
      <c r="T493" s="533"/>
      <c r="U493" s="533"/>
      <c r="V493" s="533"/>
      <c r="W493" s="533"/>
      <c r="X493" s="533"/>
      <c r="Y493" s="533"/>
      <c r="Z493" s="533"/>
      <c r="AA493" s="533"/>
      <c r="AB493" s="533"/>
      <c r="AC493" s="533"/>
    </row>
    <row r="494" spans="1:29" ht="12" customHeight="1" x14ac:dyDescent="0.25">
      <c r="A494" s="533"/>
      <c r="B494" s="533"/>
      <c r="C494" s="533"/>
      <c r="D494" s="533"/>
      <c r="E494" s="533"/>
      <c r="F494" s="533"/>
      <c r="G494" s="521"/>
      <c r="H494" s="521"/>
      <c r="I494" s="521"/>
      <c r="J494" s="533"/>
      <c r="K494" s="533"/>
      <c r="L494" s="533"/>
      <c r="M494" s="533"/>
      <c r="N494" s="533"/>
      <c r="O494" s="532"/>
      <c r="P494" s="532"/>
      <c r="Q494" s="533"/>
      <c r="R494" s="533"/>
      <c r="S494" s="533"/>
      <c r="T494" s="533"/>
      <c r="U494" s="533"/>
      <c r="V494" s="533"/>
      <c r="W494" s="533"/>
      <c r="X494" s="533"/>
      <c r="Y494" s="533"/>
      <c r="Z494" s="533"/>
      <c r="AA494" s="533"/>
      <c r="AB494" s="533"/>
      <c r="AC494" s="533"/>
    </row>
    <row r="495" spans="1:29" ht="12" customHeight="1" x14ac:dyDescent="0.25">
      <c r="A495" s="533"/>
      <c r="B495" s="533"/>
      <c r="C495" s="533"/>
      <c r="D495" s="533"/>
      <c r="E495" s="533"/>
      <c r="F495" s="533"/>
      <c r="G495" s="521"/>
      <c r="H495" s="521"/>
      <c r="I495" s="521"/>
      <c r="J495" s="533"/>
      <c r="K495" s="533"/>
      <c r="L495" s="533"/>
      <c r="M495" s="533"/>
      <c r="N495" s="533"/>
      <c r="O495" s="532"/>
      <c r="P495" s="532"/>
      <c r="Q495" s="533"/>
      <c r="R495" s="533"/>
      <c r="S495" s="533"/>
      <c r="T495" s="533"/>
      <c r="U495" s="533"/>
      <c r="V495" s="533"/>
      <c r="W495" s="533"/>
      <c r="X495" s="533"/>
      <c r="Y495" s="533"/>
      <c r="Z495" s="533"/>
      <c r="AA495" s="533"/>
      <c r="AB495" s="533"/>
      <c r="AC495" s="533"/>
    </row>
    <row r="496" spans="1:29" ht="12" customHeight="1" x14ac:dyDescent="0.25">
      <c r="A496" s="533"/>
      <c r="B496" s="533"/>
      <c r="C496" s="533"/>
      <c r="D496" s="533"/>
      <c r="E496" s="533"/>
      <c r="F496" s="533"/>
      <c r="G496" s="521"/>
      <c r="H496" s="521"/>
      <c r="I496" s="521"/>
      <c r="J496" s="533"/>
      <c r="K496" s="533"/>
      <c r="L496" s="533"/>
      <c r="M496" s="533"/>
      <c r="N496" s="533"/>
      <c r="O496" s="532"/>
      <c r="P496" s="532"/>
      <c r="Q496" s="533"/>
      <c r="R496" s="533"/>
      <c r="S496" s="533"/>
      <c r="T496" s="533"/>
      <c r="U496" s="533"/>
      <c r="V496" s="533"/>
      <c r="W496" s="533"/>
      <c r="X496" s="533"/>
      <c r="Y496" s="533"/>
      <c r="Z496" s="533"/>
      <c r="AA496" s="533"/>
      <c r="AB496" s="533"/>
      <c r="AC496" s="533"/>
    </row>
    <row r="497" spans="1:29" ht="12" customHeight="1" x14ac:dyDescent="0.25">
      <c r="A497" s="533"/>
      <c r="B497" s="533"/>
      <c r="C497" s="533"/>
      <c r="D497" s="533"/>
      <c r="E497" s="533"/>
      <c r="F497" s="533"/>
      <c r="G497" s="521"/>
      <c r="H497" s="521"/>
      <c r="I497" s="521"/>
      <c r="J497" s="533"/>
      <c r="K497" s="533"/>
      <c r="L497" s="533"/>
      <c r="M497" s="533"/>
      <c r="N497" s="533"/>
      <c r="O497" s="532"/>
      <c r="P497" s="532"/>
      <c r="Q497" s="533"/>
      <c r="R497" s="533"/>
      <c r="S497" s="533"/>
      <c r="T497" s="533"/>
      <c r="U497" s="533"/>
      <c r="V497" s="533"/>
      <c r="W497" s="533"/>
      <c r="X497" s="533"/>
      <c r="Y497" s="533"/>
      <c r="Z497" s="533"/>
      <c r="AA497" s="533"/>
      <c r="AB497" s="533"/>
      <c r="AC497" s="533"/>
    </row>
    <row r="498" spans="1:29" ht="12" customHeight="1" x14ac:dyDescent="0.25">
      <c r="A498" s="533"/>
      <c r="B498" s="533"/>
      <c r="C498" s="533"/>
      <c r="D498" s="533"/>
      <c r="E498" s="533"/>
      <c r="F498" s="533"/>
      <c r="G498" s="521"/>
      <c r="H498" s="521"/>
      <c r="I498" s="521"/>
      <c r="J498" s="533"/>
      <c r="K498" s="533"/>
      <c r="L498" s="533"/>
      <c r="M498" s="533"/>
      <c r="N498" s="533"/>
      <c r="O498" s="532"/>
      <c r="P498" s="532"/>
      <c r="Q498" s="533"/>
      <c r="R498" s="533"/>
      <c r="S498" s="533"/>
      <c r="T498" s="533"/>
      <c r="U498" s="533"/>
      <c r="V498" s="533"/>
      <c r="W498" s="533"/>
      <c r="X498" s="533"/>
      <c r="Y498" s="533"/>
      <c r="Z498" s="533"/>
      <c r="AA498" s="533"/>
      <c r="AB498" s="533"/>
      <c r="AC498" s="533"/>
    </row>
    <row r="499" spans="1:29" ht="12" customHeight="1" x14ac:dyDescent="0.25">
      <c r="A499" s="533"/>
      <c r="B499" s="533"/>
      <c r="C499" s="533"/>
      <c r="D499" s="533"/>
      <c r="E499" s="533"/>
      <c r="F499" s="533"/>
      <c r="G499" s="521"/>
      <c r="H499" s="521"/>
      <c r="I499" s="521"/>
      <c r="J499" s="533"/>
      <c r="K499" s="533"/>
      <c r="L499" s="533"/>
      <c r="M499" s="533"/>
      <c r="N499" s="533"/>
      <c r="O499" s="532"/>
      <c r="P499" s="532"/>
      <c r="Q499" s="533"/>
      <c r="R499" s="533"/>
      <c r="S499" s="533"/>
      <c r="T499" s="533"/>
      <c r="U499" s="533"/>
      <c r="V499" s="533"/>
      <c r="W499" s="533"/>
      <c r="X499" s="533"/>
      <c r="Y499" s="533"/>
      <c r="Z499" s="533"/>
      <c r="AA499" s="533"/>
      <c r="AB499" s="533"/>
      <c r="AC499" s="533"/>
    </row>
    <row r="500" spans="1:29" ht="12" customHeight="1" x14ac:dyDescent="0.25">
      <c r="A500" s="533"/>
      <c r="B500" s="533"/>
      <c r="C500" s="533"/>
      <c r="D500" s="533"/>
      <c r="E500" s="533"/>
      <c r="F500" s="533"/>
      <c r="G500" s="521"/>
      <c r="H500" s="521"/>
      <c r="I500" s="521"/>
      <c r="J500" s="533"/>
      <c r="K500" s="533"/>
      <c r="L500" s="533"/>
      <c r="M500" s="533"/>
      <c r="N500" s="533"/>
      <c r="O500" s="532"/>
      <c r="P500" s="532"/>
      <c r="Q500" s="533"/>
      <c r="R500" s="533"/>
      <c r="S500" s="533"/>
      <c r="T500" s="533"/>
      <c r="U500" s="533"/>
      <c r="V500" s="533"/>
      <c r="W500" s="533"/>
      <c r="X500" s="533"/>
      <c r="Y500" s="533"/>
      <c r="Z500" s="533"/>
      <c r="AA500" s="533"/>
      <c r="AB500" s="533"/>
      <c r="AC500" s="533"/>
    </row>
    <row r="501" spans="1:29" ht="12" customHeight="1" x14ac:dyDescent="0.25">
      <c r="A501" s="533"/>
      <c r="B501" s="533"/>
      <c r="C501" s="533"/>
      <c r="D501" s="533"/>
      <c r="E501" s="533"/>
      <c r="F501" s="533"/>
      <c r="G501" s="521"/>
      <c r="H501" s="521"/>
      <c r="I501" s="521"/>
      <c r="J501" s="533"/>
      <c r="K501" s="533"/>
      <c r="L501" s="533"/>
      <c r="M501" s="533"/>
      <c r="N501" s="533"/>
      <c r="O501" s="532"/>
      <c r="P501" s="532"/>
      <c r="Q501" s="533"/>
      <c r="R501" s="533"/>
      <c r="S501" s="533"/>
      <c r="T501" s="533"/>
      <c r="U501" s="533"/>
      <c r="V501" s="533"/>
      <c r="W501" s="533"/>
      <c r="X501" s="533"/>
      <c r="Y501" s="533"/>
      <c r="Z501" s="533"/>
      <c r="AA501" s="533"/>
      <c r="AB501" s="533"/>
      <c r="AC501" s="533"/>
    </row>
    <row r="502" spans="1:29" ht="12" customHeight="1" x14ac:dyDescent="0.25">
      <c r="A502" s="533"/>
      <c r="B502" s="533"/>
      <c r="C502" s="533"/>
      <c r="D502" s="533"/>
      <c r="E502" s="533"/>
      <c r="F502" s="533"/>
      <c r="G502" s="521"/>
      <c r="H502" s="521"/>
      <c r="I502" s="521"/>
      <c r="J502" s="533"/>
      <c r="K502" s="533"/>
      <c r="L502" s="533"/>
      <c r="M502" s="533"/>
      <c r="N502" s="533"/>
      <c r="O502" s="532"/>
      <c r="P502" s="532"/>
      <c r="Q502" s="533"/>
      <c r="R502" s="533"/>
      <c r="S502" s="533"/>
      <c r="T502" s="533"/>
      <c r="U502" s="533"/>
      <c r="V502" s="533"/>
      <c r="W502" s="533"/>
      <c r="X502" s="533"/>
      <c r="Y502" s="533"/>
      <c r="Z502" s="533"/>
      <c r="AA502" s="533"/>
      <c r="AB502" s="533"/>
      <c r="AC502" s="533"/>
    </row>
    <row r="503" spans="1:29" ht="12" customHeight="1" x14ac:dyDescent="0.25">
      <c r="A503" s="533"/>
      <c r="B503" s="533"/>
      <c r="C503" s="533"/>
      <c r="D503" s="533"/>
      <c r="E503" s="533"/>
      <c r="F503" s="533"/>
      <c r="G503" s="521"/>
      <c r="H503" s="521"/>
      <c r="I503" s="521"/>
      <c r="J503" s="533"/>
      <c r="K503" s="533"/>
      <c r="L503" s="533"/>
      <c r="M503" s="533"/>
      <c r="N503" s="533"/>
      <c r="O503" s="532"/>
      <c r="P503" s="532"/>
      <c r="Q503" s="533"/>
      <c r="R503" s="533"/>
      <c r="S503" s="533"/>
      <c r="T503" s="533"/>
      <c r="U503" s="533"/>
      <c r="V503" s="533"/>
      <c r="W503" s="533"/>
      <c r="X503" s="533"/>
      <c r="Y503" s="533"/>
      <c r="Z503" s="533"/>
      <c r="AA503" s="533"/>
      <c r="AB503" s="533"/>
      <c r="AC503" s="533"/>
    </row>
    <row r="504" spans="1:29" ht="12" customHeight="1" x14ac:dyDescent="0.25">
      <c r="A504" s="533"/>
      <c r="B504" s="533"/>
      <c r="C504" s="533"/>
      <c r="D504" s="533"/>
      <c r="E504" s="533"/>
      <c r="F504" s="533"/>
      <c r="G504" s="521"/>
      <c r="H504" s="521"/>
      <c r="I504" s="521"/>
      <c r="J504" s="533"/>
      <c r="K504" s="533"/>
      <c r="L504" s="533"/>
      <c r="M504" s="533"/>
      <c r="N504" s="533"/>
      <c r="O504" s="532"/>
      <c r="P504" s="532"/>
      <c r="Q504" s="533"/>
      <c r="R504" s="533"/>
      <c r="S504" s="533"/>
      <c r="T504" s="533"/>
      <c r="U504" s="533"/>
      <c r="V504" s="533"/>
      <c r="W504" s="533"/>
      <c r="X504" s="533"/>
      <c r="Y504" s="533"/>
      <c r="Z504" s="533"/>
      <c r="AA504" s="533"/>
      <c r="AB504" s="533"/>
      <c r="AC504" s="533"/>
    </row>
    <row r="505" spans="1:29" ht="12" customHeight="1" x14ac:dyDescent="0.25">
      <c r="A505" s="533"/>
      <c r="B505" s="533"/>
      <c r="C505" s="533"/>
      <c r="D505" s="533"/>
      <c r="E505" s="533"/>
      <c r="F505" s="533"/>
      <c r="G505" s="521"/>
      <c r="H505" s="521"/>
      <c r="I505" s="521"/>
      <c r="J505" s="533"/>
      <c r="K505" s="533"/>
      <c r="L505" s="533"/>
      <c r="M505" s="533"/>
      <c r="N505" s="533"/>
      <c r="O505" s="532"/>
      <c r="P505" s="532"/>
      <c r="Q505" s="533"/>
      <c r="R505" s="533"/>
      <c r="S505" s="533"/>
      <c r="T505" s="533"/>
      <c r="U505" s="533"/>
      <c r="V505" s="533"/>
      <c r="W505" s="533"/>
      <c r="X505" s="533"/>
      <c r="Y505" s="533"/>
      <c r="Z505" s="533"/>
      <c r="AA505" s="533"/>
      <c r="AB505" s="533"/>
      <c r="AC505" s="533"/>
    </row>
    <row r="506" spans="1:29" ht="12" customHeight="1" x14ac:dyDescent="0.25">
      <c r="A506" s="533"/>
      <c r="B506" s="533"/>
      <c r="C506" s="533"/>
      <c r="D506" s="533"/>
      <c r="E506" s="533"/>
      <c r="F506" s="533"/>
      <c r="G506" s="521"/>
      <c r="H506" s="521"/>
      <c r="I506" s="521"/>
      <c r="J506" s="533"/>
      <c r="K506" s="533"/>
      <c r="L506" s="533"/>
      <c r="M506" s="533"/>
      <c r="N506" s="533"/>
      <c r="O506" s="532"/>
      <c r="P506" s="532"/>
      <c r="Q506" s="533"/>
      <c r="R506" s="533"/>
      <c r="S506" s="533"/>
      <c r="T506" s="533"/>
      <c r="U506" s="533"/>
      <c r="V506" s="533"/>
      <c r="W506" s="533"/>
      <c r="X506" s="533"/>
      <c r="Y506" s="533"/>
      <c r="Z506" s="533"/>
      <c r="AA506" s="533"/>
      <c r="AB506" s="533"/>
      <c r="AC506" s="533"/>
    </row>
    <row r="507" spans="1:29" ht="12" customHeight="1" x14ac:dyDescent="0.25">
      <c r="A507" s="533"/>
      <c r="B507" s="533"/>
      <c r="C507" s="533"/>
      <c r="D507" s="533"/>
      <c r="E507" s="533"/>
      <c r="F507" s="533"/>
      <c r="G507" s="521"/>
      <c r="H507" s="521"/>
      <c r="I507" s="521"/>
      <c r="J507" s="533"/>
      <c r="K507" s="533"/>
      <c r="L507" s="533"/>
      <c r="M507" s="533"/>
      <c r="N507" s="533"/>
      <c r="O507" s="532"/>
      <c r="P507" s="532"/>
      <c r="Q507" s="533"/>
      <c r="R507" s="533"/>
      <c r="S507" s="533"/>
      <c r="T507" s="533"/>
      <c r="U507" s="533"/>
      <c r="V507" s="533"/>
      <c r="W507" s="533"/>
      <c r="X507" s="533"/>
      <c r="Y507" s="533"/>
      <c r="Z507" s="533"/>
      <c r="AA507" s="533"/>
      <c r="AB507" s="533"/>
      <c r="AC507" s="533"/>
    </row>
    <row r="508" spans="1:29" ht="12" customHeight="1" x14ac:dyDescent="0.25">
      <c r="A508" s="533"/>
      <c r="B508" s="533"/>
      <c r="C508" s="533"/>
      <c r="D508" s="533"/>
      <c r="E508" s="533"/>
      <c r="F508" s="533"/>
      <c r="G508" s="521"/>
      <c r="H508" s="521"/>
      <c r="I508" s="521"/>
      <c r="J508" s="533"/>
      <c r="K508" s="533"/>
      <c r="L508" s="533"/>
      <c r="M508" s="533"/>
      <c r="N508" s="533"/>
      <c r="O508" s="532"/>
      <c r="P508" s="532"/>
      <c r="Q508" s="533"/>
      <c r="R508" s="533"/>
      <c r="S508" s="533"/>
      <c r="T508" s="533"/>
      <c r="U508" s="533"/>
      <c r="V508" s="533"/>
      <c r="W508" s="533"/>
      <c r="X508" s="533"/>
      <c r="Y508" s="533"/>
      <c r="Z508" s="533"/>
      <c r="AA508" s="533"/>
      <c r="AB508" s="533"/>
      <c r="AC508" s="533"/>
    </row>
    <row r="509" spans="1:29" ht="12" customHeight="1" x14ac:dyDescent="0.25">
      <c r="A509" s="533"/>
      <c r="B509" s="533"/>
      <c r="C509" s="533"/>
      <c r="D509" s="533"/>
      <c r="E509" s="533"/>
      <c r="F509" s="533"/>
      <c r="G509" s="521"/>
      <c r="H509" s="521"/>
      <c r="I509" s="521"/>
      <c r="J509" s="533"/>
      <c r="K509" s="533"/>
      <c r="L509" s="533"/>
      <c r="M509" s="533"/>
      <c r="N509" s="533"/>
      <c r="O509" s="532"/>
      <c r="P509" s="532"/>
      <c r="Q509" s="533"/>
      <c r="R509" s="533"/>
      <c r="S509" s="533"/>
      <c r="T509" s="533"/>
      <c r="U509" s="533"/>
      <c r="V509" s="533"/>
      <c r="W509" s="533"/>
      <c r="X509" s="533"/>
      <c r="Y509" s="533"/>
      <c r="Z509" s="533"/>
      <c r="AA509" s="533"/>
      <c r="AB509" s="533"/>
      <c r="AC509" s="533"/>
    </row>
    <row r="510" spans="1:29" ht="12" customHeight="1" x14ac:dyDescent="0.25">
      <c r="A510" s="533"/>
      <c r="B510" s="533"/>
      <c r="C510" s="533"/>
      <c r="D510" s="533"/>
      <c r="E510" s="533"/>
      <c r="F510" s="533"/>
      <c r="G510" s="521"/>
      <c r="H510" s="521"/>
      <c r="I510" s="521"/>
      <c r="J510" s="533"/>
      <c r="K510" s="533"/>
      <c r="L510" s="533"/>
      <c r="M510" s="533"/>
      <c r="N510" s="533"/>
      <c r="O510" s="532"/>
      <c r="P510" s="532"/>
      <c r="Q510" s="533"/>
      <c r="R510" s="533"/>
      <c r="S510" s="533"/>
      <c r="T510" s="533"/>
      <c r="U510" s="533"/>
      <c r="V510" s="533"/>
      <c r="W510" s="533"/>
      <c r="X510" s="533"/>
      <c r="Y510" s="533"/>
      <c r="Z510" s="533"/>
      <c r="AA510" s="533"/>
      <c r="AB510" s="533"/>
      <c r="AC510" s="533"/>
    </row>
    <row r="511" spans="1:29" ht="12" customHeight="1" x14ac:dyDescent="0.25">
      <c r="A511" s="533"/>
      <c r="B511" s="533"/>
      <c r="C511" s="533"/>
      <c r="D511" s="533"/>
      <c r="E511" s="533"/>
      <c r="F511" s="533"/>
      <c r="G511" s="521"/>
      <c r="H511" s="521"/>
      <c r="I511" s="521"/>
      <c r="J511" s="533"/>
      <c r="K511" s="533"/>
      <c r="L511" s="533"/>
      <c r="M511" s="533"/>
      <c r="N511" s="533"/>
      <c r="O511" s="532"/>
      <c r="P511" s="532"/>
      <c r="Q511" s="533"/>
      <c r="R511" s="533"/>
      <c r="S511" s="533"/>
      <c r="T511" s="533"/>
      <c r="U511" s="533"/>
      <c r="V511" s="533"/>
      <c r="W511" s="533"/>
      <c r="X511" s="533"/>
      <c r="Y511" s="533"/>
      <c r="Z511" s="533"/>
      <c r="AA511" s="533"/>
      <c r="AB511" s="533"/>
      <c r="AC511" s="533"/>
    </row>
    <row r="512" spans="1:29" ht="12" customHeight="1" x14ac:dyDescent="0.25">
      <c r="A512" s="533"/>
      <c r="B512" s="533"/>
      <c r="C512" s="533"/>
      <c r="D512" s="533"/>
      <c r="E512" s="533"/>
      <c r="F512" s="533"/>
      <c r="G512" s="521"/>
      <c r="H512" s="521"/>
      <c r="I512" s="521"/>
      <c r="J512" s="533"/>
      <c r="K512" s="533"/>
      <c r="L512" s="533"/>
      <c r="M512" s="533"/>
      <c r="N512" s="533"/>
      <c r="O512" s="532"/>
      <c r="P512" s="532"/>
      <c r="Q512" s="533"/>
      <c r="R512" s="533"/>
      <c r="S512" s="533"/>
      <c r="T512" s="533"/>
      <c r="U512" s="533"/>
      <c r="V512" s="533"/>
      <c r="W512" s="533"/>
      <c r="X512" s="533"/>
      <c r="Y512" s="533"/>
      <c r="Z512" s="533"/>
      <c r="AA512" s="533"/>
      <c r="AB512" s="533"/>
      <c r="AC512" s="533"/>
    </row>
    <row r="513" spans="1:29" ht="12" customHeight="1" x14ac:dyDescent="0.25">
      <c r="A513" s="533"/>
      <c r="B513" s="533"/>
      <c r="C513" s="533"/>
      <c r="D513" s="533"/>
      <c r="E513" s="533"/>
      <c r="F513" s="533"/>
      <c r="G513" s="521"/>
      <c r="H513" s="521"/>
      <c r="I513" s="521"/>
      <c r="J513" s="533"/>
      <c r="K513" s="533"/>
      <c r="L513" s="533"/>
      <c r="M513" s="533"/>
      <c r="N513" s="533"/>
      <c r="O513" s="532"/>
      <c r="P513" s="532"/>
      <c r="Q513" s="533"/>
      <c r="R513" s="533"/>
      <c r="S513" s="533"/>
      <c r="T513" s="533"/>
      <c r="U513" s="533"/>
      <c r="V513" s="533"/>
      <c r="W513" s="533"/>
      <c r="X513" s="533"/>
      <c r="Y513" s="533"/>
      <c r="Z513" s="533"/>
      <c r="AA513" s="533"/>
      <c r="AB513" s="533"/>
      <c r="AC513" s="533"/>
    </row>
    <row r="514" spans="1:29" ht="12" customHeight="1" x14ac:dyDescent="0.25">
      <c r="A514" s="533"/>
      <c r="B514" s="533"/>
      <c r="C514" s="533"/>
      <c r="D514" s="533"/>
      <c r="E514" s="533"/>
      <c r="F514" s="533"/>
      <c r="G514" s="521"/>
      <c r="H514" s="521"/>
      <c r="I514" s="521"/>
      <c r="J514" s="533"/>
      <c r="K514" s="533"/>
      <c r="L514" s="533"/>
      <c r="M514" s="533"/>
      <c r="N514" s="533"/>
      <c r="O514" s="532"/>
      <c r="P514" s="532"/>
      <c r="Q514" s="533"/>
      <c r="R514" s="533"/>
      <c r="S514" s="533"/>
      <c r="T514" s="533"/>
      <c r="U514" s="533"/>
      <c r="V514" s="533"/>
      <c r="W514" s="533"/>
      <c r="X514" s="533"/>
      <c r="Y514" s="533"/>
      <c r="Z514" s="533"/>
      <c r="AA514" s="533"/>
      <c r="AB514" s="533"/>
      <c r="AC514" s="533"/>
    </row>
    <row r="515" spans="1:29" ht="12" customHeight="1" x14ac:dyDescent="0.25">
      <c r="A515" s="533"/>
      <c r="B515" s="533"/>
      <c r="C515" s="533"/>
      <c r="D515" s="533"/>
      <c r="E515" s="533"/>
      <c r="F515" s="533"/>
      <c r="G515" s="521"/>
      <c r="H515" s="521"/>
      <c r="I515" s="521"/>
      <c r="J515" s="533"/>
      <c r="K515" s="533"/>
      <c r="L515" s="533"/>
      <c r="M515" s="533"/>
      <c r="N515" s="533"/>
      <c r="O515" s="532"/>
      <c r="P515" s="532"/>
      <c r="Q515" s="533"/>
      <c r="R515" s="533"/>
      <c r="S515" s="533"/>
      <c r="T515" s="533"/>
      <c r="U515" s="533"/>
      <c r="V515" s="533"/>
      <c r="W515" s="533"/>
      <c r="X515" s="533"/>
      <c r="Y515" s="533"/>
      <c r="Z515" s="533"/>
      <c r="AA515" s="533"/>
      <c r="AB515" s="533"/>
      <c r="AC515" s="533"/>
    </row>
    <row r="516" spans="1:29" ht="12" customHeight="1" x14ac:dyDescent="0.25">
      <c r="A516" s="533"/>
      <c r="B516" s="533"/>
      <c r="C516" s="533"/>
      <c r="D516" s="533"/>
      <c r="E516" s="533"/>
      <c r="F516" s="533"/>
      <c r="G516" s="521"/>
      <c r="H516" s="521"/>
      <c r="I516" s="521"/>
      <c r="J516" s="533"/>
      <c r="K516" s="533"/>
      <c r="L516" s="533"/>
      <c r="M516" s="533"/>
      <c r="N516" s="533"/>
      <c r="O516" s="532"/>
      <c r="P516" s="532"/>
      <c r="Q516" s="533"/>
      <c r="R516" s="533"/>
      <c r="S516" s="533"/>
      <c r="T516" s="533"/>
      <c r="U516" s="533"/>
      <c r="V516" s="533"/>
      <c r="W516" s="533"/>
      <c r="X516" s="533"/>
      <c r="Y516" s="533"/>
      <c r="Z516" s="533"/>
      <c r="AA516" s="533"/>
      <c r="AB516" s="533"/>
      <c r="AC516" s="533"/>
    </row>
    <row r="517" spans="1:29" ht="12" customHeight="1" x14ac:dyDescent="0.25">
      <c r="A517" s="533"/>
      <c r="B517" s="533"/>
      <c r="C517" s="533"/>
      <c r="D517" s="533"/>
      <c r="E517" s="533"/>
      <c r="F517" s="533"/>
      <c r="G517" s="521"/>
      <c r="H517" s="521"/>
      <c r="I517" s="521"/>
      <c r="J517" s="533"/>
      <c r="K517" s="533"/>
      <c r="L517" s="533"/>
      <c r="M517" s="533"/>
      <c r="N517" s="533"/>
      <c r="O517" s="532"/>
      <c r="P517" s="532"/>
      <c r="Q517" s="533"/>
      <c r="R517" s="533"/>
      <c r="S517" s="533"/>
      <c r="T517" s="533"/>
      <c r="U517" s="533"/>
      <c r="V517" s="533"/>
      <c r="W517" s="533"/>
      <c r="X517" s="533"/>
      <c r="Y517" s="533"/>
      <c r="Z517" s="533"/>
      <c r="AA517" s="533"/>
      <c r="AB517" s="533"/>
      <c r="AC517" s="533"/>
    </row>
    <row r="518" spans="1:29" ht="12" customHeight="1" x14ac:dyDescent="0.25">
      <c r="A518" s="533"/>
      <c r="B518" s="533"/>
      <c r="C518" s="533"/>
      <c r="D518" s="533"/>
      <c r="E518" s="533"/>
      <c r="F518" s="533"/>
      <c r="G518" s="521"/>
      <c r="H518" s="521"/>
      <c r="I518" s="521"/>
      <c r="J518" s="533"/>
      <c r="K518" s="533"/>
      <c r="L518" s="533"/>
      <c r="M518" s="533"/>
      <c r="N518" s="533"/>
      <c r="O518" s="532"/>
      <c r="P518" s="532"/>
      <c r="Q518" s="533"/>
      <c r="R518" s="533"/>
      <c r="S518" s="533"/>
      <c r="T518" s="533"/>
      <c r="U518" s="533"/>
      <c r="V518" s="533"/>
      <c r="W518" s="533"/>
      <c r="X518" s="533"/>
      <c r="Y518" s="533"/>
      <c r="Z518" s="533"/>
      <c r="AA518" s="533"/>
      <c r="AB518" s="533"/>
      <c r="AC518" s="533"/>
    </row>
    <row r="519" spans="1:29" ht="12" customHeight="1" x14ac:dyDescent="0.25">
      <c r="A519" s="533"/>
      <c r="B519" s="533"/>
      <c r="C519" s="533"/>
      <c r="D519" s="533"/>
      <c r="E519" s="533"/>
      <c r="F519" s="533"/>
      <c r="G519" s="521"/>
      <c r="H519" s="521"/>
      <c r="I519" s="521"/>
      <c r="J519" s="533"/>
      <c r="K519" s="533"/>
      <c r="L519" s="533"/>
      <c r="M519" s="533"/>
      <c r="N519" s="533"/>
      <c r="O519" s="532"/>
      <c r="P519" s="532"/>
      <c r="Q519" s="533"/>
      <c r="R519" s="533"/>
      <c r="S519" s="533"/>
      <c r="T519" s="533"/>
      <c r="U519" s="533"/>
      <c r="V519" s="533"/>
      <c r="W519" s="533"/>
      <c r="X519" s="533"/>
      <c r="Y519" s="533"/>
      <c r="Z519" s="533"/>
      <c r="AA519" s="533"/>
      <c r="AB519" s="533"/>
      <c r="AC519" s="533"/>
    </row>
    <row r="520" spans="1:29" ht="12" customHeight="1" x14ac:dyDescent="0.25">
      <c r="A520" s="533"/>
      <c r="B520" s="533"/>
      <c r="C520" s="533"/>
      <c r="D520" s="533"/>
      <c r="E520" s="533"/>
      <c r="F520" s="533"/>
      <c r="G520" s="521"/>
      <c r="H520" s="521"/>
      <c r="I520" s="521"/>
      <c r="J520" s="533"/>
      <c r="K520" s="533"/>
      <c r="L520" s="533"/>
      <c r="M520" s="533"/>
      <c r="N520" s="533"/>
      <c r="O520" s="532"/>
      <c r="P520" s="532"/>
      <c r="Q520" s="533"/>
      <c r="R520" s="533"/>
      <c r="S520" s="533"/>
      <c r="T520" s="533"/>
      <c r="U520" s="533"/>
      <c r="V520" s="533"/>
      <c r="W520" s="533"/>
      <c r="X520" s="533"/>
      <c r="Y520" s="533"/>
      <c r="Z520" s="533"/>
      <c r="AA520" s="533"/>
      <c r="AB520" s="533"/>
      <c r="AC520" s="533"/>
    </row>
    <row r="521" spans="1:29" ht="12" customHeight="1" x14ac:dyDescent="0.25">
      <c r="A521" s="533"/>
      <c r="B521" s="533"/>
      <c r="C521" s="533"/>
      <c r="D521" s="533"/>
      <c r="E521" s="533"/>
      <c r="F521" s="533"/>
      <c r="G521" s="521"/>
      <c r="H521" s="521"/>
      <c r="I521" s="521"/>
      <c r="J521" s="533"/>
      <c r="K521" s="533"/>
      <c r="L521" s="533"/>
      <c r="M521" s="533"/>
      <c r="N521" s="533"/>
      <c r="O521" s="532"/>
      <c r="P521" s="532"/>
      <c r="Q521" s="533"/>
      <c r="R521" s="533"/>
      <c r="S521" s="533"/>
      <c r="T521" s="533"/>
      <c r="U521" s="533"/>
      <c r="V521" s="533"/>
      <c r="W521" s="533"/>
      <c r="X521" s="533"/>
      <c r="Y521" s="533"/>
      <c r="Z521" s="533"/>
      <c r="AA521" s="533"/>
      <c r="AB521" s="533"/>
      <c r="AC521" s="533"/>
    </row>
    <row r="522" spans="1:29" ht="12" customHeight="1" x14ac:dyDescent="0.25">
      <c r="A522" s="533"/>
      <c r="B522" s="533"/>
      <c r="C522" s="533"/>
      <c r="D522" s="533"/>
      <c r="E522" s="533"/>
      <c r="F522" s="533"/>
      <c r="G522" s="521"/>
      <c r="H522" s="521"/>
      <c r="I522" s="521"/>
      <c r="J522" s="533"/>
      <c r="K522" s="533"/>
      <c r="L522" s="533"/>
      <c r="M522" s="533"/>
      <c r="N522" s="533"/>
      <c r="O522" s="532"/>
      <c r="P522" s="532"/>
      <c r="Q522" s="533"/>
      <c r="R522" s="533"/>
      <c r="S522" s="533"/>
      <c r="T522" s="533"/>
      <c r="U522" s="533"/>
      <c r="V522" s="533"/>
      <c r="W522" s="533"/>
      <c r="X522" s="533"/>
      <c r="Y522" s="533"/>
      <c r="Z522" s="533"/>
      <c r="AA522" s="533"/>
      <c r="AB522" s="533"/>
      <c r="AC522" s="533"/>
    </row>
    <row r="523" spans="1:29" ht="12" customHeight="1" x14ac:dyDescent="0.25">
      <c r="A523" s="533"/>
      <c r="B523" s="533"/>
      <c r="C523" s="533"/>
      <c r="D523" s="533"/>
      <c r="E523" s="533"/>
      <c r="F523" s="533"/>
      <c r="G523" s="521"/>
      <c r="H523" s="521"/>
      <c r="I523" s="521"/>
      <c r="J523" s="533"/>
      <c r="K523" s="533"/>
      <c r="L523" s="533"/>
      <c r="M523" s="533"/>
      <c r="N523" s="533"/>
      <c r="O523" s="532"/>
      <c r="P523" s="532"/>
      <c r="Q523" s="533"/>
      <c r="R523" s="533"/>
      <c r="S523" s="533"/>
      <c r="T523" s="533"/>
      <c r="U523" s="533"/>
      <c r="V523" s="533"/>
      <c r="W523" s="533"/>
      <c r="X523" s="533"/>
      <c r="Y523" s="533"/>
      <c r="Z523" s="533"/>
      <c r="AA523" s="533"/>
      <c r="AB523" s="533"/>
      <c r="AC523" s="533"/>
    </row>
    <row r="524" spans="1:29" ht="12" customHeight="1" x14ac:dyDescent="0.25">
      <c r="A524" s="533"/>
      <c r="B524" s="533"/>
      <c r="C524" s="533"/>
      <c r="D524" s="533"/>
      <c r="E524" s="533"/>
      <c r="F524" s="533"/>
      <c r="G524" s="521"/>
      <c r="H524" s="521"/>
      <c r="I524" s="521"/>
      <c r="J524" s="533"/>
      <c r="K524" s="533"/>
      <c r="L524" s="533"/>
      <c r="M524" s="533"/>
      <c r="N524" s="533"/>
      <c r="O524" s="532"/>
      <c r="P524" s="532"/>
      <c r="Q524" s="533"/>
      <c r="R524" s="533"/>
      <c r="S524" s="533"/>
      <c r="T524" s="533"/>
      <c r="U524" s="533"/>
      <c r="V524" s="533"/>
      <c r="W524" s="533"/>
      <c r="X524" s="533"/>
      <c r="Y524" s="533"/>
      <c r="Z524" s="533"/>
      <c r="AA524" s="533"/>
      <c r="AB524" s="533"/>
      <c r="AC524" s="533"/>
    </row>
    <row r="525" spans="1:29" ht="12" customHeight="1" x14ac:dyDescent="0.25">
      <c r="A525" s="533"/>
      <c r="B525" s="533"/>
      <c r="C525" s="533"/>
      <c r="D525" s="533"/>
      <c r="E525" s="533"/>
      <c r="F525" s="533"/>
      <c r="G525" s="521"/>
      <c r="H525" s="521"/>
      <c r="I525" s="521"/>
      <c r="J525" s="533"/>
      <c r="K525" s="533"/>
      <c r="L525" s="533"/>
      <c r="M525" s="533"/>
      <c r="N525" s="533"/>
      <c r="O525" s="532"/>
      <c r="P525" s="532"/>
      <c r="Q525" s="533"/>
      <c r="R525" s="533"/>
      <c r="S525" s="533"/>
      <c r="T525" s="533"/>
      <c r="U525" s="533"/>
      <c r="V525" s="533"/>
      <c r="W525" s="533"/>
      <c r="X525" s="533"/>
      <c r="Y525" s="533"/>
      <c r="Z525" s="533"/>
      <c r="AA525" s="533"/>
      <c r="AB525" s="533"/>
      <c r="AC525" s="533"/>
    </row>
    <row r="526" spans="1:29" ht="12" customHeight="1" x14ac:dyDescent="0.25">
      <c r="A526" s="533"/>
      <c r="B526" s="533"/>
      <c r="C526" s="533"/>
      <c r="D526" s="533"/>
      <c r="E526" s="533"/>
      <c r="F526" s="533"/>
      <c r="G526" s="521"/>
      <c r="H526" s="521"/>
      <c r="I526" s="521"/>
      <c r="J526" s="533"/>
      <c r="K526" s="533"/>
      <c r="L526" s="533"/>
      <c r="M526" s="533"/>
      <c r="N526" s="533"/>
      <c r="O526" s="532"/>
      <c r="P526" s="532"/>
      <c r="Q526" s="533"/>
      <c r="R526" s="533"/>
      <c r="S526" s="533"/>
      <c r="T526" s="533"/>
      <c r="U526" s="533"/>
      <c r="V526" s="533"/>
      <c r="W526" s="533"/>
      <c r="X526" s="533"/>
      <c r="Y526" s="533"/>
      <c r="Z526" s="533"/>
      <c r="AA526" s="533"/>
      <c r="AB526" s="533"/>
      <c r="AC526" s="533"/>
    </row>
    <row r="527" spans="1:29" ht="12" customHeight="1" x14ac:dyDescent="0.25">
      <c r="A527" s="533"/>
      <c r="B527" s="533"/>
      <c r="C527" s="533"/>
      <c r="D527" s="533"/>
      <c r="E527" s="533"/>
      <c r="F527" s="533"/>
      <c r="G527" s="521"/>
      <c r="H527" s="521"/>
      <c r="I527" s="521"/>
      <c r="J527" s="533"/>
      <c r="K527" s="533"/>
      <c r="L527" s="533"/>
      <c r="M527" s="533"/>
      <c r="N527" s="533"/>
      <c r="O527" s="532"/>
      <c r="P527" s="532"/>
      <c r="Q527" s="533"/>
      <c r="R527" s="533"/>
      <c r="S527" s="533"/>
      <c r="T527" s="533"/>
      <c r="U527" s="533"/>
      <c r="V527" s="533"/>
      <c r="W527" s="533"/>
      <c r="X527" s="533"/>
      <c r="Y527" s="533"/>
      <c r="Z527" s="533"/>
      <c r="AA527" s="533"/>
      <c r="AB527" s="533"/>
      <c r="AC527" s="533"/>
    </row>
    <row r="528" spans="1:29" ht="12" customHeight="1" x14ac:dyDescent="0.25">
      <c r="A528" s="533"/>
      <c r="B528" s="533"/>
      <c r="C528" s="533"/>
      <c r="D528" s="533"/>
      <c r="E528" s="533"/>
      <c r="F528" s="533"/>
      <c r="G528" s="521"/>
      <c r="H528" s="521"/>
      <c r="I528" s="521"/>
      <c r="J528" s="533"/>
      <c r="K528" s="533"/>
      <c r="L528" s="533"/>
      <c r="M528" s="533"/>
      <c r="N528" s="533"/>
      <c r="O528" s="532"/>
      <c r="P528" s="532"/>
      <c r="Q528" s="533"/>
      <c r="R528" s="533"/>
      <c r="S528" s="533"/>
      <c r="T528" s="533"/>
      <c r="U528" s="533"/>
      <c r="V528" s="533"/>
      <c r="W528" s="533"/>
      <c r="X528" s="533"/>
      <c r="Y528" s="533"/>
      <c r="Z528" s="533"/>
      <c r="AA528" s="533"/>
      <c r="AB528" s="533"/>
      <c r="AC528" s="533"/>
    </row>
    <row r="529" spans="1:29" ht="12" customHeight="1" x14ac:dyDescent="0.25">
      <c r="A529" s="533"/>
      <c r="B529" s="533"/>
      <c r="C529" s="533"/>
      <c r="D529" s="533"/>
      <c r="E529" s="533"/>
      <c r="F529" s="533"/>
      <c r="G529" s="521"/>
      <c r="H529" s="521"/>
      <c r="I529" s="521"/>
      <c r="J529" s="533"/>
      <c r="K529" s="533"/>
      <c r="L529" s="533"/>
      <c r="M529" s="533"/>
      <c r="N529" s="533"/>
      <c r="O529" s="532"/>
      <c r="P529" s="532"/>
      <c r="Q529" s="533"/>
      <c r="R529" s="533"/>
      <c r="S529" s="533"/>
      <c r="T529" s="533"/>
      <c r="U529" s="533"/>
      <c r="V529" s="533"/>
      <c r="W529" s="533"/>
      <c r="X529" s="533"/>
      <c r="Y529" s="533"/>
      <c r="Z529" s="533"/>
      <c r="AA529" s="533"/>
      <c r="AB529" s="533"/>
      <c r="AC529" s="533"/>
    </row>
    <row r="530" spans="1:29" ht="12" customHeight="1" x14ac:dyDescent="0.25">
      <c r="A530" s="533"/>
      <c r="B530" s="533"/>
      <c r="C530" s="533"/>
      <c r="D530" s="533"/>
      <c r="E530" s="533"/>
      <c r="F530" s="533"/>
      <c r="G530" s="521"/>
      <c r="H530" s="521"/>
      <c r="I530" s="521"/>
      <c r="J530" s="533"/>
      <c r="K530" s="533"/>
      <c r="L530" s="533"/>
      <c r="M530" s="533"/>
      <c r="N530" s="533"/>
      <c r="O530" s="532"/>
      <c r="P530" s="532"/>
      <c r="Q530" s="533"/>
      <c r="R530" s="533"/>
      <c r="S530" s="533"/>
      <c r="T530" s="533"/>
      <c r="U530" s="533"/>
      <c r="V530" s="533"/>
      <c r="W530" s="533"/>
      <c r="X530" s="533"/>
      <c r="Y530" s="533"/>
      <c r="Z530" s="533"/>
      <c r="AA530" s="533"/>
      <c r="AB530" s="533"/>
      <c r="AC530" s="533"/>
    </row>
    <row r="531" spans="1:29" ht="12" customHeight="1" x14ac:dyDescent="0.25">
      <c r="A531" s="533"/>
      <c r="B531" s="533"/>
      <c r="C531" s="533"/>
      <c r="D531" s="533"/>
      <c r="E531" s="533"/>
      <c r="F531" s="533"/>
      <c r="G531" s="521"/>
      <c r="H531" s="521"/>
      <c r="I531" s="521"/>
      <c r="J531" s="533"/>
      <c r="K531" s="533"/>
      <c r="L531" s="533"/>
      <c r="M531" s="533"/>
      <c r="N531" s="533"/>
      <c r="O531" s="532"/>
      <c r="P531" s="532"/>
      <c r="Q531" s="533"/>
      <c r="R531" s="533"/>
      <c r="S531" s="533"/>
      <c r="T531" s="533"/>
      <c r="U531" s="533"/>
      <c r="V531" s="533"/>
      <c r="W531" s="533"/>
      <c r="X531" s="533"/>
      <c r="Y531" s="533"/>
      <c r="Z531" s="533"/>
      <c r="AA531" s="533"/>
      <c r="AB531" s="533"/>
      <c r="AC531" s="533"/>
    </row>
    <row r="532" spans="1:29" ht="12" customHeight="1" x14ac:dyDescent="0.25">
      <c r="A532" s="533"/>
      <c r="B532" s="533"/>
      <c r="C532" s="533"/>
      <c r="D532" s="533"/>
      <c r="E532" s="533"/>
      <c r="F532" s="533"/>
      <c r="G532" s="521"/>
      <c r="H532" s="521"/>
      <c r="I532" s="521"/>
      <c r="J532" s="533"/>
      <c r="K532" s="533"/>
      <c r="L532" s="533"/>
      <c r="M532" s="533"/>
      <c r="N532" s="533"/>
      <c r="O532" s="532"/>
      <c r="P532" s="532"/>
      <c r="Q532" s="533"/>
      <c r="R532" s="533"/>
      <c r="S532" s="533"/>
      <c r="T532" s="533"/>
      <c r="U532" s="533"/>
      <c r="V532" s="533"/>
      <c r="W532" s="533"/>
      <c r="X532" s="533"/>
      <c r="Y532" s="533"/>
      <c r="Z532" s="533"/>
      <c r="AA532" s="533"/>
      <c r="AB532" s="533"/>
      <c r="AC532" s="533"/>
    </row>
    <row r="533" spans="1:29" ht="12" customHeight="1" x14ac:dyDescent="0.25">
      <c r="A533" s="533"/>
      <c r="B533" s="533"/>
      <c r="C533" s="533"/>
      <c r="D533" s="533"/>
      <c r="E533" s="533"/>
      <c r="F533" s="533"/>
      <c r="G533" s="521"/>
      <c r="H533" s="521"/>
      <c r="I533" s="521"/>
      <c r="J533" s="533"/>
      <c r="K533" s="533"/>
      <c r="L533" s="533"/>
      <c r="M533" s="533"/>
      <c r="N533" s="533"/>
      <c r="O533" s="532"/>
      <c r="P533" s="532"/>
      <c r="Q533" s="533"/>
      <c r="R533" s="533"/>
      <c r="S533" s="533"/>
      <c r="T533" s="533"/>
      <c r="U533" s="533"/>
      <c r="V533" s="533"/>
      <c r="W533" s="533"/>
      <c r="X533" s="533"/>
      <c r="Y533" s="533"/>
      <c r="Z533" s="533"/>
      <c r="AA533" s="533"/>
      <c r="AB533" s="533"/>
      <c r="AC533" s="533"/>
    </row>
    <row r="534" spans="1:29" ht="12" customHeight="1" x14ac:dyDescent="0.25">
      <c r="A534" s="533"/>
      <c r="B534" s="533"/>
      <c r="C534" s="533"/>
      <c r="D534" s="533"/>
      <c r="E534" s="533"/>
      <c r="F534" s="533"/>
      <c r="G534" s="521"/>
      <c r="H534" s="521"/>
      <c r="I534" s="521"/>
      <c r="J534" s="533"/>
      <c r="K534" s="533"/>
      <c r="L534" s="533"/>
      <c r="M534" s="533"/>
      <c r="N534" s="533"/>
      <c r="O534" s="532"/>
      <c r="P534" s="532"/>
      <c r="Q534" s="533"/>
      <c r="R534" s="533"/>
      <c r="S534" s="533"/>
      <c r="T534" s="533"/>
      <c r="U534" s="533"/>
      <c r="V534" s="533"/>
      <c r="W534" s="533"/>
      <c r="X534" s="533"/>
      <c r="Y534" s="533"/>
      <c r="Z534" s="533"/>
      <c r="AA534" s="533"/>
      <c r="AB534" s="533"/>
      <c r="AC534" s="533"/>
    </row>
    <row r="535" spans="1:29" ht="12" customHeight="1" x14ac:dyDescent="0.25">
      <c r="A535" s="533"/>
      <c r="B535" s="533"/>
      <c r="C535" s="533"/>
      <c r="D535" s="533"/>
      <c r="E535" s="533"/>
      <c r="F535" s="533"/>
      <c r="G535" s="521"/>
      <c r="H535" s="521"/>
      <c r="I535" s="521"/>
      <c r="J535" s="533"/>
      <c r="K535" s="533"/>
      <c r="L535" s="533"/>
      <c r="M535" s="533"/>
      <c r="N535" s="533"/>
      <c r="O535" s="532"/>
      <c r="P535" s="532"/>
      <c r="Q535" s="533"/>
      <c r="R535" s="533"/>
      <c r="S535" s="533"/>
      <c r="T535" s="533"/>
      <c r="U535" s="533"/>
      <c r="V535" s="533"/>
      <c r="W535" s="533"/>
      <c r="X535" s="533"/>
      <c r="Y535" s="533"/>
      <c r="Z535" s="533"/>
      <c r="AA535" s="533"/>
      <c r="AB535" s="533"/>
      <c r="AC535" s="533"/>
    </row>
    <row r="536" spans="1:29" ht="12" customHeight="1" x14ac:dyDescent="0.25">
      <c r="A536" s="533"/>
      <c r="B536" s="533"/>
      <c r="C536" s="533"/>
      <c r="D536" s="533"/>
      <c r="E536" s="533"/>
      <c r="F536" s="533"/>
      <c r="G536" s="521"/>
      <c r="H536" s="521"/>
      <c r="I536" s="521"/>
      <c r="J536" s="533"/>
      <c r="K536" s="533"/>
      <c r="L536" s="533"/>
      <c r="M536" s="533"/>
      <c r="N536" s="533"/>
      <c r="O536" s="532"/>
      <c r="P536" s="532"/>
      <c r="Q536" s="533"/>
      <c r="R536" s="533"/>
      <c r="S536" s="533"/>
      <c r="T536" s="533"/>
      <c r="U536" s="533"/>
      <c r="V536" s="533"/>
      <c r="W536" s="533"/>
      <c r="X536" s="533"/>
      <c r="Y536" s="533"/>
      <c r="Z536" s="533"/>
      <c r="AA536" s="533"/>
      <c r="AB536" s="533"/>
      <c r="AC536" s="533"/>
    </row>
    <row r="537" spans="1:29" ht="12" customHeight="1" x14ac:dyDescent="0.25">
      <c r="A537" s="533"/>
      <c r="B537" s="533"/>
      <c r="C537" s="533"/>
      <c r="D537" s="533"/>
      <c r="E537" s="533"/>
      <c r="F537" s="533"/>
      <c r="G537" s="521"/>
      <c r="H537" s="521"/>
      <c r="I537" s="521"/>
      <c r="J537" s="533"/>
      <c r="K537" s="533"/>
      <c r="L537" s="533"/>
      <c r="M537" s="533"/>
      <c r="N537" s="533"/>
      <c r="O537" s="532"/>
      <c r="P537" s="532"/>
      <c r="Q537" s="533"/>
      <c r="R537" s="533"/>
      <c r="S537" s="533"/>
      <c r="T537" s="533"/>
      <c r="U537" s="533"/>
      <c r="V537" s="533"/>
      <c r="W537" s="533"/>
      <c r="X537" s="533"/>
      <c r="Y537" s="533"/>
      <c r="Z537" s="533"/>
      <c r="AA537" s="533"/>
      <c r="AB537" s="533"/>
      <c r="AC537" s="533"/>
    </row>
    <row r="538" spans="1:29" ht="12" customHeight="1" x14ac:dyDescent="0.25">
      <c r="A538" s="533"/>
      <c r="B538" s="533"/>
      <c r="C538" s="533"/>
      <c r="D538" s="533"/>
      <c r="E538" s="533"/>
      <c r="F538" s="533"/>
      <c r="G538" s="521"/>
      <c r="H538" s="521"/>
      <c r="I538" s="521"/>
      <c r="J538" s="533"/>
      <c r="K538" s="533"/>
      <c r="L538" s="533"/>
      <c r="M538" s="533"/>
      <c r="N538" s="533"/>
      <c r="O538" s="532"/>
      <c r="P538" s="532"/>
      <c r="Q538" s="533"/>
      <c r="R538" s="533"/>
      <c r="S538" s="533"/>
      <c r="T538" s="533"/>
      <c r="U538" s="533"/>
      <c r="V538" s="533"/>
      <c r="W538" s="533"/>
      <c r="X538" s="533"/>
      <c r="Y538" s="533"/>
      <c r="Z538" s="533"/>
      <c r="AA538" s="533"/>
      <c r="AB538" s="533"/>
      <c r="AC538" s="533"/>
    </row>
    <row r="539" spans="1:29" ht="12" customHeight="1" x14ac:dyDescent="0.25">
      <c r="A539" s="533"/>
      <c r="B539" s="533"/>
      <c r="C539" s="533"/>
      <c r="D539" s="533"/>
      <c r="E539" s="533"/>
      <c r="F539" s="533"/>
      <c r="G539" s="521"/>
      <c r="H539" s="521"/>
      <c r="I539" s="521"/>
      <c r="J539" s="533"/>
      <c r="K539" s="533"/>
      <c r="L539" s="533"/>
      <c r="M539" s="533"/>
      <c r="N539" s="533"/>
      <c r="O539" s="532"/>
      <c r="P539" s="532"/>
      <c r="Q539" s="533"/>
      <c r="R539" s="533"/>
      <c r="S539" s="533"/>
      <c r="T539" s="533"/>
      <c r="U539" s="533"/>
      <c r="V539" s="533"/>
      <c r="W539" s="533"/>
      <c r="X539" s="533"/>
      <c r="Y539" s="533"/>
      <c r="Z539" s="533"/>
      <c r="AA539" s="533"/>
      <c r="AB539" s="533"/>
      <c r="AC539" s="533"/>
    </row>
    <row r="540" spans="1:29" ht="12" customHeight="1" x14ac:dyDescent="0.25">
      <c r="A540" s="533"/>
      <c r="B540" s="533"/>
      <c r="C540" s="533"/>
      <c r="D540" s="533"/>
      <c r="E540" s="533"/>
      <c r="F540" s="533"/>
      <c r="G540" s="521"/>
      <c r="H540" s="521"/>
      <c r="I540" s="521"/>
      <c r="J540" s="533"/>
      <c r="K540" s="533"/>
      <c r="L540" s="533"/>
      <c r="M540" s="533"/>
      <c r="N540" s="533"/>
      <c r="O540" s="532"/>
      <c r="P540" s="532"/>
      <c r="Q540" s="533"/>
      <c r="R540" s="533"/>
      <c r="S540" s="533"/>
      <c r="T540" s="533"/>
      <c r="U540" s="533"/>
      <c r="V540" s="533"/>
      <c r="W540" s="533"/>
      <c r="X540" s="533"/>
      <c r="Y540" s="533"/>
      <c r="Z540" s="533"/>
      <c r="AA540" s="533"/>
      <c r="AB540" s="533"/>
      <c r="AC540" s="533"/>
    </row>
    <row r="541" spans="1:29" ht="12" customHeight="1" x14ac:dyDescent="0.25">
      <c r="A541" s="533"/>
      <c r="B541" s="533"/>
      <c r="C541" s="533"/>
      <c r="D541" s="533"/>
      <c r="E541" s="533"/>
      <c r="F541" s="533"/>
      <c r="G541" s="521"/>
      <c r="H541" s="521"/>
      <c r="I541" s="521"/>
      <c r="J541" s="533"/>
      <c r="K541" s="533"/>
      <c r="L541" s="533"/>
      <c r="M541" s="533"/>
      <c r="N541" s="533"/>
      <c r="O541" s="532"/>
      <c r="P541" s="532"/>
      <c r="Q541" s="533"/>
      <c r="R541" s="533"/>
      <c r="S541" s="533"/>
      <c r="T541" s="533"/>
      <c r="U541" s="533"/>
      <c r="V541" s="533"/>
      <c r="W541" s="533"/>
      <c r="X541" s="533"/>
      <c r="Y541" s="533"/>
      <c r="Z541" s="533"/>
      <c r="AA541" s="533"/>
      <c r="AB541" s="533"/>
      <c r="AC541" s="533"/>
    </row>
    <row r="542" spans="1:29" ht="12" customHeight="1" x14ac:dyDescent="0.25">
      <c r="A542" s="533"/>
      <c r="B542" s="533"/>
      <c r="C542" s="533"/>
      <c r="D542" s="533"/>
      <c r="E542" s="533"/>
      <c r="F542" s="533"/>
      <c r="G542" s="521"/>
      <c r="H542" s="521"/>
      <c r="I542" s="521"/>
      <c r="J542" s="533"/>
      <c r="K542" s="533"/>
      <c r="L542" s="533"/>
      <c r="M542" s="533"/>
      <c r="N542" s="533"/>
      <c r="O542" s="532"/>
      <c r="P542" s="532"/>
      <c r="Q542" s="533"/>
      <c r="R542" s="533"/>
      <c r="S542" s="533"/>
      <c r="T542" s="533"/>
      <c r="U542" s="533"/>
      <c r="V542" s="533"/>
      <c r="W542" s="533"/>
      <c r="X542" s="533"/>
      <c r="Y542" s="533"/>
      <c r="Z542" s="533"/>
      <c r="AA542" s="533"/>
      <c r="AB542" s="533"/>
      <c r="AC542" s="533"/>
    </row>
    <row r="543" spans="1:29" ht="12" customHeight="1" x14ac:dyDescent="0.25">
      <c r="A543" s="533"/>
      <c r="B543" s="533"/>
      <c r="C543" s="533"/>
      <c r="D543" s="533"/>
      <c r="E543" s="533"/>
      <c r="F543" s="533"/>
      <c r="G543" s="521"/>
      <c r="H543" s="521"/>
      <c r="I543" s="521"/>
      <c r="J543" s="533"/>
      <c r="K543" s="533"/>
      <c r="L543" s="533"/>
      <c r="M543" s="533"/>
      <c r="N543" s="533"/>
      <c r="O543" s="532"/>
      <c r="P543" s="532"/>
      <c r="Q543" s="533"/>
      <c r="R543" s="533"/>
      <c r="S543" s="533"/>
      <c r="T543" s="533"/>
      <c r="U543" s="533"/>
      <c r="V543" s="533"/>
      <c r="W543" s="533"/>
      <c r="X543" s="533"/>
      <c r="Y543" s="533"/>
      <c r="Z543" s="533"/>
      <c r="AA543" s="533"/>
      <c r="AB543" s="533"/>
      <c r="AC543" s="533"/>
    </row>
    <row r="544" spans="1:29" ht="12" customHeight="1" x14ac:dyDescent="0.25">
      <c r="A544" s="533"/>
      <c r="B544" s="533"/>
      <c r="C544" s="533"/>
      <c r="D544" s="533"/>
      <c r="E544" s="533"/>
      <c r="F544" s="533"/>
      <c r="G544" s="521"/>
      <c r="H544" s="521"/>
      <c r="I544" s="521"/>
      <c r="J544" s="533"/>
      <c r="K544" s="533"/>
      <c r="L544" s="533"/>
      <c r="M544" s="533"/>
      <c r="N544" s="533"/>
      <c r="O544" s="532"/>
      <c r="P544" s="532"/>
      <c r="Q544" s="533"/>
      <c r="R544" s="533"/>
      <c r="S544" s="533"/>
      <c r="T544" s="533"/>
      <c r="U544" s="533"/>
      <c r="V544" s="533"/>
      <c r="W544" s="533"/>
      <c r="X544" s="533"/>
      <c r="Y544" s="533"/>
      <c r="Z544" s="533"/>
      <c r="AA544" s="533"/>
      <c r="AB544" s="533"/>
      <c r="AC544" s="533"/>
    </row>
    <row r="545" spans="1:29" ht="12" customHeight="1" x14ac:dyDescent="0.25">
      <c r="A545" s="533"/>
      <c r="B545" s="533"/>
      <c r="C545" s="533"/>
      <c r="D545" s="533"/>
      <c r="E545" s="533"/>
      <c r="F545" s="533"/>
      <c r="G545" s="521"/>
      <c r="H545" s="521"/>
      <c r="I545" s="521"/>
      <c r="J545" s="533"/>
      <c r="K545" s="533"/>
      <c r="L545" s="533"/>
      <c r="M545" s="533"/>
      <c r="N545" s="533"/>
      <c r="O545" s="532"/>
      <c r="P545" s="532"/>
      <c r="Q545" s="533"/>
      <c r="R545" s="533"/>
      <c r="S545" s="533"/>
      <c r="T545" s="533"/>
      <c r="U545" s="533"/>
      <c r="V545" s="533"/>
      <c r="W545" s="533"/>
      <c r="X545" s="533"/>
      <c r="Y545" s="533"/>
      <c r="Z545" s="533"/>
      <c r="AA545" s="533"/>
      <c r="AB545" s="533"/>
      <c r="AC545" s="533"/>
    </row>
    <row r="546" spans="1:29" ht="12" customHeight="1" x14ac:dyDescent="0.25">
      <c r="A546" s="533"/>
      <c r="B546" s="533"/>
      <c r="C546" s="533"/>
      <c r="D546" s="533"/>
      <c r="E546" s="533"/>
      <c r="F546" s="533"/>
      <c r="G546" s="521"/>
      <c r="H546" s="521"/>
      <c r="I546" s="521"/>
      <c r="J546" s="533"/>
      <c r="K546" s="533"/>
      <c r="L546" s="533"/>
      <c r="M546" s="533"/>
      <c r="N546" s="533"/>
      <c r="O546" s="532"/>
      <c r="P546" s="532"/>
      <c r="Q546" s="533"/>
      <c r="R546" s="533"/>
      <c r="S546" s="533"/>
      <c r="T546" s="533"/>
      <c r="U546" s="533"/>
      <c r="V546" s="533"/>
      <c r="W546" s="533"/>
      <c r="X546" s="533"/>
      <c r="Y546" s="533"/>
      <c r="Z546" s="533"/>
      <c r="AA546" s="533"/>
      <c r="AB546" s="533"/>
      <c r="AC546" s="533"/>
    </row>
    <row r="547" spans="1:29" ht="12" customHeight="1" x14ac:dyDescent="0.25">
      <c r="A547" s="533"/>
      <c r="B547" s="533"/>
      <c r="C547" s="533"/>
      <c r="D547" s="533"/>
      <c r="E547" s="533"/>
      <c r="F547" s="533"/>
      <c r="G547" s="521"/>
      <c r="H547" s="521"/>
      <c r="I547" s="521"/>
      <c r="J547" s="533"/>
      <c r="K547" s="533"/>
      <c r="L547" s="533"/>
      <c r="M547" s="533"/>
      <c r="N547" s="533"/>
      <c r="O547" s="532"/>
      <c r="P547" s="532"/>
      <c r="Q547" s="533"/>
      <c r="R547" s="533"/>
      <c r="S547" s="533"/>
      <c r="T547" s="533"/>
      <c r="U547" s="533"/>
      <c r="V547" s="533"/>
      <c r="W547" s="533"/>
      <c r="X547" s="533"/>
      <c r="Y547" s="533"/>
      <c r="Z547" s="533"/>
      <c r="AA547" s="533"/>
      <c r="AB547" s="533"/>
      <c r="AC547" s="533"/>
    </row>
    <row r="548" spans="1:29" ht="12" customHeight="1" x14ac:dyDescent="0.25">
      <c r="A548" s="533"/>
      <c r="B548" s="533"/>
      <c r="C548" s="533"/>
      <c r="D548" s="533"/>
      <c r="E548" s="533"/>
      <c r="F548" s="533"/>
      <c r="G548" s="521"/>
      <c r="H548" s="521"/>
      <c r="I548" s="521"/>
      <c r="J548" s="533"/>
      <c r="K548" s="533"/>
      <c r="L548" s="533"/>
      <c r="M548" s="533"/>
      <c r="N548" s="533"/>
      <c r="O548" s="532"/>
      <c r="P548" s="532"/>
      <c r="Q548" s="533"/>
      <c r="R548" s="533"/>
      <c r="S548" s="533"/>
      <c r="T548" s="533"/>
      <c r="U548" s="533"/>
      <c r="V548" s="533"/>
      <c r="W548" s="533"/>
      <c r="X548" s="533"/>
      <c r="Y548" s="533"/>
      <c r="Z548" s="533"/>
      <c r="AA548" s="533"/>
      <c r="AB548" s="533"/>
      <c r="AC548" s="533"/>
    </row>
    <row r="549" spans="1:29" ht="12" customHeight="1" x14ac:dyDescent="0.25">
      <c r="A549" s="533"/>
      <c r="B549" s="533"/>
      <c r="C549" s="533"/>
      <c r="D549" s="533"/>
      <c r="E549" s="533"/>
      <c r="F549" s="533"/>
      <c r="G549" s="521"/>
      <c r="H549" s="521"/>
      <c r="I549" s="521"/>
      <c r="J549" s="533"/>
      <c r="K549" s="533"/>
      <c r="L549" s="533"/>
      <c r="M549" s="533"/>
      <c r="N549" s="533"/>
      <c r="O549" s="532"/>
      <c r="P549" s="532"/>
      <c r="Q549" s="533"/>
      <c r="R549" s="533"/>
      <c r="S549" s="533"/>
      <c r="T549" s="533"/>
      <c r="U549" s="533"/>
      <c r="V549" s="533"/>
      <c r="W549" s="533"/>
      <c r="X549" s="533"/>
      <c r="Y549" s="533"/>
      <c r="Z549" s="533"/>
      <c r="AA549" s="533"/>
      <c r="AB549" s="533"/>
      <c r="AC549" s="533"/>
    </row>
    <row r="550" spans="1:29" ht="12" customHeight="1" x14ac:dyDescent="0.25">
      <c r="A550" s="533"/>
      <c r="B550" s="533"/>
      <c r="C550" s="533"/>
      <c r="D550" s="533"/>
      <c r="E550" s="533"/>
      <c r="F550" s="533"/>
      <c r="G550" s="521"/>
      <c r="H550" s="521"/>
      <c r="I550" s="521"/>
      <c r="J550" s="533"/>
      <c r="K550" s="533"/>
      <c r="L550" s="533"/>
      <c r="M550" s="533"/>
      <c r="N550" s="533"/>
      <c r="O550" s="532"/>
      <c r="P550" s="532"/>
      <c r="Q550" s="533"/>
      <c r="R550" s="533"/>
      <c r="S550" s="533"/>
      <c r="T550" s="533"/>
      <c r="U550" s="533"/>
      <c r="V550" s="533"/>
      <c r="W550" s="533"/>
      <c r="X550" s="533"/>
      <c r="Y550" s="533"/>
      <c r="Z550" s="533"/>
      <c r="AA550" s="533"/>
      <c r="AB550" s="533"/>
      <c r="AC550" s="533"/>
    </row>
    <row r="551" spans="1:29" ht="12" customHeight="1" x14ac:dyDescent="0.25">
      <c r="A551" s="533"/>
      <c r="B551" s="533"/>
      <c r="C551" s="533"/>
      <c r="D551" s="533"/>
      <c r="E551" s="533"/>
      <c r="F551" s="533"/>
      <c r="G551" s="521"/>
      <c r="H551" s="521"/>
      <c r="I551" s="521"/>
      <c r="J551" s="533"/>
      <c r="K551" s="533"/>
      <c r="L551" s="533"/>
      <c r="M551" s="533"/>
      <c r="N551" s="533"/>
      <c r="O551" s="532"/>
      <c r="P551" s="532"/>
      <c r="Q551" s="533"/>
      <c r="R551" s="533"/>
      <c r="S551" s="533"/>
      <c r="T551" s="533"/>
      <c r="U551" s="533"/>
      <c r="V551" s="533"/>
      <c r="W551" s="533"/>
      <c r="X551" s="533"/>
      <c r="Y551" s="533"/>
      <c r="Z551" s="533"/>
      <c r="AA551" s="533"/>
      <c r="AB551" s="533"/>
      <c r="AC551" s="533"/>
    </row>
    <row r="552" spans="1:29" ht="12" customHeight="1" x14ac:dyDescent="0.25">
      <c r="A552" s="533"/>
      <c r="B552" s="533"/>
      <c r="C552" s="533"/>
      <c r="D552" s="533"/>
      <c r="E552" s="533"/>
      <c r="F552" s="533"/>
      <c r="G552" s="521"/>
      <c r="H552" s="521"/>
      <c r="I552" s="521"/>
      <c r="J552" s="533"/>
      <c r="K552" s="533"/>
      <c r="L552" s="533"/>
      <c r="M552" s="533"/>
      <c r="N552" s="533"/>
      <c r="O552" s="532"/>
      <c r="P552" s="532"/>
      <c r="Q552" s="533"/>
      <c r="R552" s="533"/>
      <c r="S552" s="533"/>
      <c r="T552" s="533"/>
      <c r="U552" s="533"/>
      <c r="V552" s="533"/>
      <c r="W552" s="533"/>
      <c r="X552" s="533"/>
      <c r="Y552" s="533"/>
      <c r="Z552" s="533"/>
      <c r="AA552" s="533"/>
      <c r="AB552" s="533"/>
      <c r="AC552" s="533"/>
    </row>
    <row r="553" spans="1:29" ht="12" customHeight="1" x14ac:dyDescent="0.25">
      <c r="A553" s="533"/>
      <c r="B553" s="533"/>
      <c r="C553" s="533"/>
      <c r="D553" s="533"/>
      <c r="E553" s="533"/>
      <c r="F553" s="533"/>
      <c r="G553" s="521"/>
      <c r="H553" s="521"/>
      <c r="I553" s="521"/>
      <c r="J553" s="533"/>
      <c r="K553" s="533"/>
      <c r="L553" s="533"/>
      <c r="M553" s="533"/>
      <c r="N553" s="533"/>
      <c r="O553" s="532"/>
      <c r="P553" s="532"/>
      <c r="Q553" s="533"/>
      <c r="R553" s="533"/>
      <c r="S553" s="533"/>
      <c r="T553" s="533"/>
      <c r="U553" s="533"/>
      <c r="V553" s="533"/>
      <c r="W553" s="533"/>
      <c r="X553" s="533"/>
      <c r="Y553" s="533"/>
      <c r="Z553" s="533"/>
      <c r="AA553" s="533"/>
      <c r="AB553" s="533"/>
      <c r="AC553" s="533"/>
    </row>
    <row r="554" spans="1:29" ht="12" customHeight="1" x14ac:dyDescent="0.25">
      <c r="A554" s="533"/>
      <c r="B554" s="533"/>
      <c r="C554" s="533"/>
      <c r="D554" s="533"/>
      <c r="E554" s="533"/>
      <c r="F554" s="533"/>
      <c r="G554" s="521"/>
      <c r="H554" s="521"/>
      <c r="I554" s="521"/>
      <c r="J554" s="533"/>
      <c r="K554" s="533"/>
      <c r="L554" s="533"/>
      <c r="M554" s="533"/>
      <c r="N554" s="533"/>
      <c r="O554" s="532"/>
      <c r="P554" s="532"/>
      <c r="Q554" s="533"/>
      <c r="R554" s="533"/>
      <c r="S554" s="533"/>
      <c r="T554" s="533"/>
      <c r="U554" s="533"/>
      <c r="V554" s="533"/>
      <c r="W554" s="533"/>
      <c r="X554" s="533"/>
      <c r="Y554" s="533"/>
      <c r="Z554" s="533"/>
      <c r="AA554" s="533"/>
      <c r="AB554" s="533"/>
      <c r="AC554" s="533"/>
    </row>
    <row r="555" spans="1:29" ht="12" customHeight="1" x14ac:dyDescent="0.25">
      <c r="A555" s="533"/>
      <c r="B555" s="533"/>
      <c r="C555" s="533"/>
      <c r="D555" s="533"/>
      <c r="E555" s="533"/>
      <c r="F555" s="533"/>
      <c r="G555" s="521"/>
      <c r="H555" s="521"/>
      <c r="I555" s="521"/>
      <c r="J555" s="533"/>
      <c r="K555" s="533"/>
      <c r="L555" s="533"/>
      <c r="M555" s="533"/>
      <c r="N555" s="533"/>
      <c r="O555" s="532"/>
      <c r="P555" s="532"/>
      <c r="Q555" s="533"/>
      <c r="R555" s="533"/>
      <c r="S555" s="533"/>
      <c r="T555" s="533"/>
      <c r="U555" s="533"/>
      <c r="V555" s="533"/>
      <c r="W555" s="533"/>
      <c r="X555" s="533"/>
      <c r="Y555" s="533"/>
      <c r="Z555" s="533"/>
      <c r="AA555" s="533"/>
      <c r="AB555" s="533"/>
      <c r="AC555" s="533"/>
    </row>
    <row r="556" spans="1:29" ht="12" customHeight="1" x14ac:dyDescent="0.25">
      <c r="A556" s="533"/>
      <c r="B556" s="533"/>
      <c r="C556" s="533"/>
      <c r="D556" s="533"/>
      <c r="E556" s="533"/>
      <c r="F556" s="533"/>
      <c r="G556" s="521"/>
      <c r="H556" s="521"/>
      <c r="I556" s="521"/>
      <c r="J556" s="533"/>
      <c r="K556" s="533"/>
      <c r="L556" s="533"/>
      <c r="M556" s="533"/>
      <c r="N556" s="533"/>
      <c r="O556" s="532"/>
      <c r="P556" s="532"/>
      <c r="Q556" s="533"/>
      <c r="R556" s="533"/>
      <c r="S556" s="533"/>
      <c r="T556" s="533"/>
      <c r="U556" s="533"/>
      <c r="V556" s="533"/>
      <c r="W556" s="533"/>
      <c r="X556" s="533"/>
      <c r="Y556" s="533"/>
      <c r="Z556" s="533"/>
      <c r="AA556" s="533"/>
      <c r="AB556" s="533"/>
      <c r="AC556" s="533"/>
    </row>
    <row r="557" spans="1:29" ht="12" customHeight="1" x14ac:dyDescent="0.25">
      <c r="A557" s="533"/>
      <c r="B557" s="533"/>
      <c r="C557" s="533"/>
      <c r="D557" s="533"/>
      <c r="E557" s="533"/>
      <c r="F557" s="533"/>
      <c r="G557" s="521"/>
      <c r="H557" s="521"/>
      <c r="I557" s="521"/>
      <c r="J557" s="533"/>
      <c r="K557" s="533"/>
      <c r="L557" s="533"/>
      <c r="M557" s="533"/>
      <c r="N557" s="533"/>
      <c r="O557" s="532"/>
      <c r="P557" s="532"/>
      <c r="Q557" s="533"/>
      <c r="R557" s="533"/>
      <c r="S557" s="533"/>
      <c r="T557" s="533"/>
      <c r="U557" s="533"/>
      <c r="V557" s="533"/>
      <c r="W557" s="533"/>
      <c r="X557" s="533"/>
      <c r="Y557" s="533"/>
      <c r="Z557" s="533"/>
      <c r="AA557" s="533"/>
      <c r="AB557" s="533"/>
      <c r="AC557" s="533"/>
    </row>
    <row r="558" spans="1:29" ht="12" customHeight="1" x14ac:dyDescent="0.25">
      <c r="A558" s="533"/>
      <c r="B558" s="533"/>
      <c r="C558" s="533"/>
      <c r="D558" s="533"/>
      <c r="E558" s="533"/>
      <c r="F558" s="533"/>
      <c r="G558" s="521"/>
      <c r="H558" s="521"/>
      <c r="I558" s="521"/>
      <c r="J558" s="533"/>
      <c r="K558" s="533"/>
      <c r="L558" s="533"/>
      <c r="M558" s="533"/>
      <c r="N558" s="533"/>
      <c r="O558" s="532"/>
      <c r="P558" s="532"/>
      <c r="Q558" s="533"/>
      <c r="R558" s="533"/>
      <c r="S558" s="533"/>
      <c r="T558" s="533"/>
      <c r="U558" s="533"/>
      <c r="V558" s="533"/>
      <c r="W558" s="533"/>
      <c r="X558" s="533"/>
      <c r="Y558" s="533"/>
      <c r="Z558" s="533"/>
      <c r="AA558" s="533"/>
      <c r="AB558" s="533"/>
      <c r="AC558" s="533"/>
    </row>
    <row r="559" spans="1:29" ht="12" customHeight="1" x14ac:dyDescent="0.25">
      <c r="A559" s="533"/>
      <c r="B559" s="533"/>
      <c r="C559" s="533"/>
      <c r="D559" s="533"/>
      <c r="E559" s="533"/>
      <c r="F559" s="533"/>
      <c r="G559" s="521"/>
      <c r="H559" s="521"/>
      <c r="I559" s="521"/>
      <c r="J559" s="533"/>
      <c r="K559" s="533"/>
      <c r="L559" s="533"/>
      <c r="M559" s="533"/>
      <c r="N559" s="533"/>
      <c r="O559" s="532"/>
      <c r="P559" s="532"/>
      <c r="Q559" s="533"/>
      <c r="R559" s="533"/>
      <c r="S559" s="533"/>
      <c r="T559" s="533"/>
      <c r="U559" s="533"/>
      <c r="V559" s="533"/>
      <c r="W559" s="533"/>
      <c r="X559" s="533"/>
      <c r="Y559" s="533"/>
      <c r="Z559" s="533"/>
      <c r="AA559" s="533"/>
      <c r="AB559" s="533"/>
      <c r="AC559" s="533"/>
    </row>
    <row r="560" spans="1:29" ht="12" customHeight="1" x14ac:dyDescent="0.25">
      <c r="A560" s="533"/>
      <c r="B560" s="533"/>
      <c r="C560" s="533"/>
      <c r="D560" s="533"/>
      <c r="E560" s="533"/>
      <c r="F560" s="533"/>
      <c r="G560" s="521"/>
      <c r="H560" s="521"/>
      <c r="I560" s="521"/>
      <c r="J560" s="533"/>
      <c r="K560" s="533"/>
      <c r="L560" s="533"/>
      <c r="M560" s="533"/>
      <c r="N560" s="533"/>
      <c r="O560" s="532"/>
      <c r="P560" s="532"/>
      <c r="Q560" s="533"/>
      <c r="R560" s="533"/>
      <c r="S560" s="533"/>
      <c r="T560" s="533"/>
      <c r="U560" s="533"/>
      <c r="V560" s="533"/>
      <c r="W560" s="533"/>
      <c r="X560" s="533"/>
      <c r="Y560" s="533"/>
      <c r="Z560" s="533"/>
      <c r="AA560" s="533"/>
      <c r="AB560" s="533"/>
      <c r="AC560" s="533"/>
    </row>
    <row r="561" spans="1:29" ht="12" customHeight="1" x14ac:dyDescent="0.25">
      <c r="A561" s="533"/>
      <c r="B561" s="533"/>
      <c r="C561" s="533"/>
      <c r="D561" s="533"/>
      <c r="E561" s="533"/>
      <c r="F561" s="533"/>
      <c r="G561" s="521"/>
      <c r="H561" s="521"/>
      <c r="I561" s="521"/>
      <c r="J561" s="533"/>
      <c r="K561" s="533"/>
      <c r="L561" s="533"/>
      <c r="M561" s="533"/>
      <c r="N561" s="533"/>
      <c r="O561" s="532"/>
      <c r="P561" s="532"/>
      <c r="Q561" s="533"/>
      <c r="R561" s="533"/>
      <c r="S561" s="533"/>
      <c r="T561" s="533"/>
      <c r="U561" s="533"/>
      <c r="V561" s="533"/>
      <c r="W561" s="533"/>
      <c r="X561" s="533"/>
      <c r="Y561" s="533"/>
      <c r="Z561" s="533"/>
      <c r="AA561" s="533"/>
      <c r="AB561" s="533"/>
      <c r="AC561" s="533"/>
    </row>
    <row r="562" spans="1:29" ht="12" customHeight="1" x14ac:dyDescent="0.25">
      <c r="A562" s="533"/>
      <c r="B562" s="533"/>
      <c r="C562" s="533"/>
      <c r="D562" s="533"/>
      <c r="E562" s="533"/>
      <c r="F562" s="533"/>
      <c r="G562" s="521"/>
      <c r="H562" s="521"/>
      <c r="I562" s="521"/>
      <c r="J562" s="533"/>
      <c r="K562" s="533"/>
      <c r="L562" s="533"/>
      <c r="M562" s="533"/>
      <c r="N562" s="533"/>
      <c r="O562" s="532"/>
      <c r="P562" s="532"/>
      <c r="Q562" s="533"/>
      <c r="R562" s="533"/>
      <c r="S562" s="533"/>
      <c r="T562" s="533"/>
      <c r="U562" s="533"/>
      <c r="V562" s="533"/>
      <c r="W562" s="533"/>
      <c r="X562" s="533"/>
      <c r="Y562" s="533"/>
      <c r="Z562" s="533"/>
      <c r="AA562" s="533"/>
      <c r="AB562" s="533"/>
      <c r="AC562" s="533"/>
    </row>
    <row r="563" spans="1:29" ht="12" customHeight="1" x14ac:dyDescent="0.25">
      <c r="A563" s="533"/>
      <c r="B563" s="533"/>
      <c r="C563" s="533"/>
      <c r="D563" s="533"/>
      <c r="E563" s="533"/>
      <c r="F563" s="533"/>
      <c r="G563" s="521"/>
      <c r="H563" s="521"/>
      <c r="I563" s="521"/>
      <c r="J563" s="533"/>
      <c r="K563" s="533"/>
      <c r="L563" s="533"/>
      <c r="M563" s="533"/>
      <c r="N563" s="533"/>
      <c r="O563" s="532"/>
      <c r="P563" s="532"/>
      <c r="Q563" s="533"/>
      <c r="R563" s="533"/>
      <c r="S563" s="533"/>
      <c r="T563" s="533"/>
      <c r="U563" s="533"/>
      <c r="V563" s="533"/>
      <c r="W563" s="533"/>
      <c r="X563" s="533"/>
      <c r="Y563" s="533"/>
      <c r="Z563" s="533"/>
      <c r="AA563" s="533"/>
      <c r="AB563" s="533"/>
      <c r="AC563" s="533"/>
    </row>
    <row r="564" spans="1:29" ht="12" customHeight="1" x14ac:dyDescent="0.25">
      <c r="A564" s="533"/>
      <c r="B564" s="533"/>
      <c r="C564" s="533"/>
      <c r="D564" s="533"/>
      <c r="E564" s="533"/>
      <c r="F564" s="533"/>
      <c r="G564" s="521"/>
      <c r="H564" s="521"/>
      <c r="I564" s="521"/>
      <c r="J564" s="533"/>
      <c r="K564" s="533"/>
      <c r="L564" s="533"/>
      <c r="M564" s="533"/>
      <c r="N564" s="533"/>
      <c r="O564" s="532"/>
      <c r="P564" s="532"/>
      <c r="Q564" s="533"/>
      <c r="R564" s="533"/>
      <c r="S564" s="533"/>
      <c r="T564" s="533"/>
      <c r="U564" s="533"/>
      <c r="V564" s="533"/>
      <c r="W564" s="533"/>
      <c r="X564" s="533"/>
      <c r="Y564" s="533"/>
      <c r="Z564" s="533"/>
      <c r="AA564" s="533"/>
      <c r="AB564" s="533"/>
      <c r="AC564" s="533"/>
    </row>
    <row r="565" spans="1:29" ht="12" customHeight="1" x14ac:dyDescent="0.25">
      <c r="A565" s="533"/>
      <c r="B565" s="533"/>
      <c r="C565" s="533"/>
      <c r="D565" s="533"/>
      <c r="E565" s="533"/>
      <c r="F565" s="533"/>
      <c r="G565" s="521"/>
      <c r="H565" s="521"/>
      <c r="I565" s="521"/>
      <c r="J565" s="533"/>
      <c r="K565" s="533"/>
      <c r="L565" s="533"/>
      <c r="M565" s="533"/>
      <c r="N565" s="533"/>
      <c r="O565" s="532"/>
      <c r="P565" s="532"/>
      <c r="Q565" s="533"/>
      <c r="R565" s="533"/>
      <c r="S565" s="533"/>
      <c r="T565" s="533"/>
      <c r="U565" s="533"/>
      <c r="V565" s="533"/>
      <c r="W565" s="533"/>
      <c r="X565" s="533"/>
      <c r="Y565" s="533"/>
      <c r="Z565" s="533"/>
      <c r="AA565" s="533"/>
      <c r="AB565" s="533"/>
      <c r="AC565" s="533"/>
    </row>
    <row r="566" spans="1:29" ht="12" customHeight="1" x14ac:dyDescent="0.25">
      <c r="A566" s="533"/>
      <c r="B566" s="533"/>
      <c r="C566" s="533"/>
      <c r="D566" s="533"/>
      <c r="E566" s="533"/>
      <c r="F566" s="533"/>
      <c r="G566" s="521"/>
      <c r="H566" s="521"/>
      <c r="I566" s="521"/>
      <c r="J566" s="533"/>
      <c r="K566" s="533"/>
      <c r="L566" s="533"/>
      <c r="M566" s="533"/>
      <c r="N566" s="533"/>
      <c r="O566" s="532"/>
      <c r="P566" s="532"/>
      <c r="Q566" s="533"/>
      <c r="R566" s="533"/>
      <c r="S566" s="533"/>
      <c r="T566" s="533"/>
      <c r="U566" s="533"/>
      <c r="V566" s="533"/>
      <c r="W566" s="533"/>
      <c r="X566" s="533"/>
      <c r="Y566" s="533"/>
      <c r="Z566" s="533"/>
      <c r="AA566" s="533"/>
      <c r="AB566" s="533"/>
      <c r="AC566" s="533"/>
    </row>
    <row r="567" spans="1:29" ht="12" customHeight="1" x14ac:dyDescent="0.25">
      <c r="A567" s="533"/>
      <c r="B567" s="533"/>
      <c r="C567" s="533"/>
      <c r="D567" s="533"/>
      <c r="E567" s="533"/>
      <c r="F567" s="533"/>
      <c r="G567" s="521"/>
      <c r="H567" s="521"/>
      <c r="I567" s="521"/>
      <c r="J567" s="533"/>
      <c r="K567" s="533"/>
      <c r="L567" s="533"/>
      <c r="M567" s="533"/>
      <c r="N567" s="533"/>
      <c r="O567" s="532"/>
      <c r="P567" s="532"/>
      <c r="Q567" s="533"/>
      <c r="R567" s="533"/>
      <c r="S567" s="533"/>
      <c r="T567" s="533"/>
      <c r="U567" s="533"/>
      <c r="V567" s="533"/>
      <c r="W567" s="533"/>
      <c r="X567" s="533"/>
      <c r="Y567" s="533"/>
      <c r="Z567" s="533"/>
      <c r="AA567" s="533"/>
      <c r="AB567" s="533"/>
      <c r="AC567" s="533"/>
    </row>
    <row r="568" spans="1:29" ht="12" customHeight="1" x14ac:dyDescent="0.25">
      <c r="A568" s="533"/>
      <c r="B568" s="533"/>
      <c r="C568" s="533"/>
      <c r="D568" s="533"/>
      <c r="E568" s="533"/>
      <c r="F568" s="533"/>
      <c r="G568" s="521"/>
      <c r="H568" s="521"/>
      <c r="I568" s="521"/>
      <c r="J568" s="533"/>
      <c r="K568" s="533"/>
      <c r="L568" s="533"/>
      <c r="M568" s="533"/>
      <c r="N568" s="533"/>
      <c r="O568" s="532"/>
      <c r="P568" s="532"/>
      <c r="Q568" s="533"/>
      <c r="R568" s="533"/>
      <c r="S568" s="533"/>
      <c r="T568" s="533"/>
      <c r="U568" s="533"/>
      <c r="V568" s="533"/>
      <c r="W568" s="533"/>
      <c r="X568" s="533"/>
      <c r="Y568" s="533"/>
      <c r="Z568" s="533"/>
      <c r="AA568" s="533"/>
      <c r="AB568" s="533"/>
      <c r="AC568" s="533"/>
    </row>
    <row r="569" spans="1:29" ht="12" customHeight="1" x14ac:dyDescent="0.25">
      <c r="A569" s="533"/>
      <c r="B569" s="533"/>
      <c r="C569" s="533"/>
      <c r="D569" s="533"/>
      <c r="E569" s="533"/>
      <c r="F569" s="533"/>
      <c r="G569" s="521"/>
      <c r="H569" s="521"/>
      <c r="I569" s="521"/>
      <c r="J569" s="533"/>
      <c r="K569" s="533"/>
      <c r="L569" s="533"/>
      <c r="M569" s="533"/>
      <c r="N569" s="533"/>
      <c r="O569" s="532"/>
      <c r="P569" s="532"/>
      <c r="Q569" s="533"/>
      <c r="R569" s="533"/>
      <c r="S569" s="533"/>
      <c r="T569" s="533"/>
      <c r="U569" s="533"/>
      <c r="V569" s="533"/>
      <c r="W569" s="533"/>
      <c r="X569" s="533"/>
      <c r="Y569" s="533"/>
      <c r="Z569" s="533"/>
      <c r="AA569" s="533"/>
      <c r="AB569" s="533"/>
      <c r="AC569" s="533"/>
    </row>
    <row r="570" spans="1:29" ht="12" customHeight="1" x14ac:dyDescent="0.25">
      <c r="A570" s="533"/>
      <c r="B570" s="533"/>
      <c r="C570" s="533"/>
      <c r="D570" s="533"/>
      <c r="E570" s="533"/>
      <c r="F570" s="533"/>
      <c r="G570" s="521"/>
      <c r="H570" s="521"/>
      <c r="I570" s="521"/>
      <c r="J570" s="533"/>
      <c r="K570" s="533"/>
      <c r="L570" s="533"/>
      <c r="M570" s="533"/>
      <c r="N570" s="533"/>
      <c r="O570" s="532"/>
      <c r="P570" s="532"/>
      <c r="Q570" s="533"/>
      <c r="R570" s="533"/>
      <c r="S570" s="533"/>
      <c r="T570" s="533"/>
      <c r="U570" s="533"/>
      <c r="V570" s="533"/>
      <c r="W570" s="533"/>
      <c r="X570" s="533"/>
      <c r="Y570" s="533"/>
      <c r="Z570" s="533"/>
      <c r="AA570" s="533"/>
      <c r="AB570" s="533"/>
      <c r="AC570" s="533"/>
    </row>
    <row r="571" spans="1:29" ht="12" customHeight="1" x14ac:dyDescent="0.25">
      <c r="A571" s="533"/>
      <c r="B571" s="533"/>
      <c r="C571" s="533"/>
      <c r="D571" s="533"/>
      <c r="E571" s="533"/>
      <c r="F571" s="533"/>
      <c r="G571" s="521"/>
      <c r="H571" s="521"/>
      <c r="I571" s="521"/>
      <c r="J571" s="533"/>
      <c r="K571" s="533"/>
      <c r="L571" s="533"/>
      <c r="M571" s="533"/>
      <c r="N571" s="533"/>
      <c r="O571" s="532"/>
      <c r="P571" s="532"/>
      <c r="Q571" s="533"/>
      <c r="R571" s="533"/>
      <c r="S571" s="533"/>
      <c r="T571" s="533"/>
      <c r="U571" s="533"/>
      <c r="V571" s="533"/>
      <c r="W571" s="533"/>
      <c r="X571" s="533"/>
      <c r="Y571" s="533"/>
      <c r="Z571" s="533"/>
      <c r="AA571" s="533"/>
      <c r="AB571" s="533"/>
      <c r="AC571" s="533"/>
    </row>
    <row r="572" spans="1:29" ht="12" customHeight="1" x14ac:dyDescent="0.25">
      <c r="A572" s="533"/>
      <c r="B572" s="533"/>
      <c r="C572" s="533"/>
      <c r="D572" s="533"/>
      <c r="E572" s="533"/>
      <c r="F572" s="533"/>
      <c r="G572" s="521"/>
      <c r="H572" s="521"/>
      <c r="I572" s="521"/>
      <c r="J572" s="533"/>
      <c r="K572" s="533"/>
      <c r="L572" s="533"/>
      <c r="M572" s="533"/>
      <c r="N572" s="533"/>
      <c r="O572" s="532"/>
      <c r="P572" s="532"/>
      <c r="Q572" s="533"/>
      <c r="R572" s="533"/>
      <c r="S572" s="533"/>
      <c r="T572" s="533"/>
      <c r="U572" s="533"/>
      <c r="V572" s="533"/>
      <c r="W572" s="533"/>
      <c r="X572" s="533"/>
      <c r="Y572" s="533"/>
      <c r="Z572" s="533"/>
      <c r="AA572" s="533"/>
      <c r="AB572" s="533"/>
      <c r="AC572" s="533"/>
    </row>
    <row r="573" spans="1:29" ht="12" customHeight="1" x14ac:dyDescent="0.25">
      <c r="A573" s="533"/>
      <c r="B573" s="533"/>
      <c r="C573" s="533"/>
      <c r="D573" s="533"/>
      <c r="E573" s="533"/>
      <c r="F573" s="533"/>
      <c r="G573" s="521"/>
      <c r="H573" s="521"/>
      <c r="I573" s="521"/>
      <c r="J573" s="533"/>
      <c r="K573" s="533"/>
      <c r="L573" s="533"/>
      <c r="M573" s="533"/>
      <c r="N573" s="533"/>
      <c r="O573" s="532"/>
      <c r="P573" s="532"/>
      <c r="Q573" s="533"/>
      <c r="R573" s="533"/>
      <c r="S573" s="533"/>
      <c r="T573" s="533"/>
      <c r="U573" s="533"/>
      <c r="V573" s="533"/>
      <c r="W573" s="533"/>
      <c r="X573" s="533"/>
      <c r="Y573" s="533"/>
      <c r="Z573" s="533"/>
      <c r="AA573" s="533"/>
      <c r="AB573" s="533"/>
      <c r="AC573" s="533"/>
    </row>
    <row r="574" spans="1:29" ht="12" customHeight="1" x14ac:dyDescent="0.25">
      <c r="A574" s="533"/>
      <c r="B574" s="533"/>
      <c r="C574" s="533"/>
      <c r="D574" s="533"/>
      <c r="E574" s="533"/>
      <c r="F574" s="533"/>
      <c r="G574" s="521"/>
      <c r="H574" s="521"/>
      <c r="I574" s="521"/>
      <c r="J574" s="533"/>
      <c r="K574" s="533"/>
      <c r="L574" s="533"/>
      <c r="M574" s="533"/>
      <c r="N574" s="533"/>
      <c r="O574" s="532"/>
      <c r="P574" s="532"/>
      <c r="Q574" s="533"/>
      <c r="R574" s="533"/>
      <c r="S574" s="533"/>
      <c r="T574" s="533"/>
      <c r="U574" s="533"/>
      <c r="V574" s="533"/>
      <c r="W574" s="533"/>
      <c r="X574" s="533"/>
      <c r="Y574" s="533"/>
      <c r="Z574" s="533"/>
      <c r="AA574" s="533"/>
      <c r="AB574" s="533"/>
      <c r="AC574" s="533"/>
    </row>
    <row r="575" spans="1:29" ht="12" customHeight="1" x14ac:dyDescent="0.25">
      <c r="A575" s="533"/>
      <c r="B575" s="533"/>
      <c r="C575" s="533"/>
      <c r="D575" s="533"/>
      <c r="E575" s="533"/>
      <c r="F575" s="533"/>
      <c r="G575" s="521"/>
      <c r="H575" s="521"/>
      <c r="I575" s="521"/>
      <c r="J575" s="533"/>
      <c r="K575" s="533"/>
      <c r="L575" s="533"/>
      <c r="M575" s="533"/>
      <c r="N575" s="533"/>
      <c r="O575" s="532"/>
      <c r="P575" s="532"/>
      <c r="Q575" s="533"/>
      <c r="R575" s="533"/>
      <c r="S575" s="533"/>
      <c r="T575" s="533"/>
      <c r="U575" s="533"/>
      <c r="V575" s="533"/>
      <c r="W575" s="533"/>
      <c r="X575" s="533"/>
      <c r="Y575" s="533"/>
      <c r="Z575" s="533"/>
      <c r="AA575" s="533"/>
      <c r="AB575" s="533"/>
      <c r="AC575" s="533"/>
    </row>
    <row r="576" spans="1:29" ht="12" customHeight="1" x14ac:dyDescent="0.25">
      <c r="A576" s="533"/>
      <c r="B576" s="533"/>
      <c r="C576" s="533"/>
      <c r="D576" s="533"/>
      <c r="E576" s="533"/>
      <c r="F576" s="533"/>
      <c r="G576" s="521"/>
      <c r="H576" s="521"/>
      <c r="I576" s="521"/>
      <c r="J576" s="533"/>
      <c r="K576" s="533"/>
      <c r="L576" s="533"/>
      <c r="M576" s="533"/>
      <c r="N576" s="533"/>
      <c r="O576" s="532"/>
      <c r="P576" s="532"/>
      <c r="Q576" s="533"/>
      <c r="R576" s="533"/>
      <c r="S576" s="533"/>
      <c r="T576" s="533"/>
      <c r="U576" s="533"/>
      <c r="V576" s="533"/>
      <c r="W576" s="533"/>
      <c r="X576" s="533"/>
      <c r="Y576" s="533"/>
      <c r="Z576" s="533"/>
      <c r="AA576" s="533"/>
      <c r="AB576" s="533"/>
      <c r="AC576" s="533"/>
    </row>
    <row r="577" spans="1:29" ht="12" customHeight="1" x14ac:dyDescent="0.25">
      <c r="A577" s="533"/>
      <c r="B577" s="533"/>
      <c r="C577" s="533"/>
      <c r="D577" s="533"/>
      <c r="E577" s="533"/>
      <c r="F577" s="533"/>
      <c r="G577" s="521"/>
      <c r="H577" s="521"/>
      <c r="I577" s="521"/>
      <c r="J577" s="533"/>
      <c r="K577" s="533"/>
      <c r="L577" s="533"/>
      <c r="M577" s="533"/>
      <c r="N577" s="533"/>
      <c r="O577" s="532"/>
      <c r="P577" s="532"/>
      <c r="Q577" s="533"/>
      <c r="R577" s="533"/>
      <c r="S577" s="533"/>
      <c r="T577" s="533"/>
      <c r="U577" s="533"/>
      <c r="V577" s="533"/>
      <c r="W577" s="533"/>
      <c r="X577" s="533"/>
      <c r="Y577" s="533"/>
      <c r="Z577" s="533"/>
      <c r="AA577" s="533"/>
      <c r="AB577" s="533"/>
      <c r="AC577" s="533"/>
    </row>
    <row r="578" spans="1:29" ht="12" customHeight="1" x14ac:dyDescent="0.25">
      <c r="A578" s="533"/>
      <c r="B578" s="533"/>
      <c r="C578" s="533"/>
      <c r="D578" s="533"/>
      <c r="E578" s="533"/>
      <c r="F578" s="533"/>
      <c r="G578" s="521"/>
      <c r="H578" s="521"/>
      <c r="I578" s="521"/>
      <c r="J578" s="533"/>
      <c r="K578" s="533"/>
      <c r="L578" s="533"/>
      <c r="M578" s="533"/>
      <c r="N578" s="533"/>
      <c r="O578" s="532"/>
      <c r="P578" s="532"/>
      <c r="Q578" s="533"/>
      <c r="R578" s="533"/>
      <c r="S578" s="533"/>
      <c r="T578" s="533"/>
      <c r="U578" s="533"/>
      <c r="V578" s="533"/>
      <c r="W578" s="533"/>
      <c r="X578" s="533"/>
      <c r="Y578" s="533"/>
      <c r="Z578" s="533"/>
      <c r="AA578" s="533"/>
      <c r="AB578" s="533"/>
      <c r="AC578" s="533"/>
    </row>
    <row r="579" spans="1:29" ht="12" customHeight="1" x14ac:dyDescent="0.25">
      <c r="A579" s="533"/>
      <c r="B579" s="533"/>
      <c r="C579" s="533"/>
      <c r="D579" s="533"/>
      <c r="E579" s="533"/>
      <c r="F579" s="533"/>
      <c r="G579" s="521"/>
      <c r="H579" s="521"/>
      <c r="I579" s="521"/>
      <c r="J579" s="533"/>
      <c r="K579" s="533"/>
      <c r="L579" s="533"/>
      <c r="M579" s="533"/>
      <c r="N579" s="533"/>
      <c r="O579" s="532"/>
      <c r="P579" s="532"/>
      <c r="Q579" s="533"/>
      <c r="R579" s="533"/>
      <c r="S579" s="533"/>
      <c r="T579" s="533"/>
      <c r="U579" s="533"/>
      <c r="V579" s="533"/>
      <c r="W579" s="533"/>
      <c r="X579" s="533"/>
      <c r="Y579" s="533"/>
      <c r="Z579" s="533"/>
      <c r="AA579" s="533"/>
      <c r="AB579" s="533"/>
      <c r="AC579" s="533"/>
    </row>
    <row r="580" spans="1:29" ht="12" customHeight="1" x14ac:dyDescent="0.25">
      <c r="A580" s="533"/>
      <c r="B580" s="533"/>
      <c r="C580" s="533"/>
      <c r="D580" s="533"/>
      <c r="E580" s="533"/>
      <c r="F580" s="533"/>
      <c r="G580" s="521"/>
      <c r="H580" s="521"/>
      <c r="I580" s="521"/>
      <c r="J580" s="533"/>
      <c r="K580" s="533"/>
      <c r="L580" s="533"/>
      <c r="M580" s="533"/>
      <c r="N580" s="533"/>
      <c r="O580" s="532"/>
      <c r="P580" s="532"/>
      <c r="Q580" s="533"/>
      <c r="R580" s="533"/>
      <c r="S580" s="533"/>
      <c r="T580" s="533"/>
      <c r="U580" s="533"/>
      <c r="V580" s="533"/>
      <c r="W580" s="533"/>
      <c r="X580" s="533"/>
      <c r="Y580" s="533"/>
      <c r="Z580" s="533"/>
      <c r="AA580" s="533"/>
      <c r="AB580" s="533"/>
      <c r="AC580" s="533"/>
    </row>
    <row r="581" spans="1:29" ht="12" customHeight="1" x14ac:dyDescent="0.25">
      <c r="A581" s="533"/>
      <c r="B581" s="533"/>
      <c r="C581" s="533"/>
      <c r="D581" s="533"/>
      <c r="E581" s="533"/>
      <c r="F581" s="533"/>
      <c r="G581" s="521"/>
      <c r="H581" s="521"/>
      <c r="I581" s="521"/>
      <c r="J581" s="533"/>
      <c r="K581" s="533"/>
      <c r="L581" s="533"/>
      <c r="M581" s="533"/>
      <c r="N581" s="533"/>
      <c r="O581" s="532"/>
      <c r="P581" s="532"/>
      <c r="Q581" s="533"/>
      <c r="R581" s="533"/>
      <c r="S581" s="533"/>
      <c r="T581" s="533"/>
      <c r="U581" s="533"/>
      <c r="V581" s="533"/>
      <c r="W581" s="533"/>
      <c r="X581" s="533"/>
      <c r="Y581" s="533"/>
      <c r="Z581" s="533"/>
      <c r="AA581" s="533"/>
      <c r="AB581" s="533"/>
      <c r="AC581" s="533"/>
    </row>
    <row r="582" spans="1:29" ht="12" customHeight="1" x14ac:dyDescent="0.25">
      <c r="A582" s="533"/>
      <c r="B582" s="533"/>
      <c r="C582" s="533"/>
      <c r="D582" s="533"/>
      <c r="E582" s="533"/>
      <c r="F582" s="533"/>
      <c r="G582" s="521"/>
      <c r="H582" s="521"/>
      <c r="I582" s="521"/>
      <c r="J582" s="533"/>
      <c r="K582" s="533"/>
      <c r="L582" s="533"/>
      <c r="M582" s="533"/>
      <c r="N582" s="533"/>
      <c r="O582" s="532"/>
      <c r="P582" s="532"/>
      <c r="Q582" s="533"/>
      <c r="R582" s="533"/>
      <c r="S582" s="533"/>
      <c r="T582" s="533"/>
      <c r="U582" s="533"/>
      <c r="V582" s="533"/>
      <c r="W582" s="533"/>
      <c r="X582" s="533"/>
      <c r="Y582" s="533"/>
      <c r="Z582" s="533"/>
      <c r="AA582" s="533"/>
      <c r="AB582" s="533"/>
      <c r="AC582" s="533"/>
    </row>
    <row r="583" spans="1:29" ht="12" customHeight="1" x14ac:dyDescent="0.25">
      <c r="A583" s="533"/>
      <c r="B583" s="533"/>
      <c r="C583" s="533"/>
      <c r="D583" s="533"/>
      <c r="E583" s="533"/>
      <c r="F583" s="533"/>
      <c r="G583" s="521"/>
      <c r="H583" s="521"/>
      <c r="I583" s="521"/>
      <c r="J583" s="533"/>
      <c r="K583" s="533"/>
      <c r="L583" s="533"/>
      <c r="M583" s="533"/>
      <c r="N583" s="533"/>
      <c r="O583" s="532"/>
      <c r="P583" s="532"/>
      <c r="Q583" s="533"/>
      <c r="R583" s="533"/>
      <c r="S583" s="533"/>
      <c r="T583" s="533"/>
      <c r="U583" s="533"/>
      <c r="V583" s="533"/>
      <c r="W583" s="533"/>
      <c r="X583" s="533"/>
      <c r="Y583" s="533"/>
      <c r="Z583" s="533"/>
      <c r="AA583" s="533"/>
      <c r="AB583" s="533"/>
      <c r="AC583" s="533"/>
    </row>
    <row r="584" spans="1:29" ht="12" customHeight="1" x14ac:dyDescent="0.25">
      <c r="A584" s="533"/>
      <c r="B584" s="533"/>
      <c r="C584" s="533"/>
      <c r="D584" s="533"/>
      <c r="E584" s="533"/>
      <c r="F584" s="533"/>
      <c r="G584" s="521"/>
      <c r="H584" s="521"/>
      <c r="I584" s="521"/>
      <c r="J584" s="533"/>
      <c r="K584" s="533"/>
      <c r="L584" s="533"/>
      <c r="M584" s="533"/>
      <c r="N584" s="533"/>
      <c r="O584" s="532"/>
      <c r="P584" s="532"/>
      <c r="Q584" s="533"/>
      <c r="R584" s="533"/>
      <c r="S584" s="533"/>
      <c r="T584" s="533"/>
      <c r="U584" s="533"/>
      <c r="V584" s="533"/>
      <c r="W584" s="533"/>
      <c r="X584" s="533"/>
      <c r="Y584" s="533"/>
      <c r="Z584" s="533"/>
      <c r="AA584" s="533"/>
      <c r="AB584" s="533"/>
      <c r="AC584" s="533"/>
    </row>
    <row r="585" spans="1:29" ht="12" customHeight="1" x14ac:dyDescent="0.25">
      <c r="A585" s="533"/>
      <c r="B585" s="533"/>
      <c r="C585" s="533"/>
      <c r="D585" s="533"/>
      <c r="E585" s="533"/>
      <c r="F585" s="533"/>
      <c r="G585" s="521"/>
      <c r="H585" s="521"/>
      <c r="I585" s="521"/>
      <c r="J585" s="533"/>
      <c r="K585" s="533"/>
      <c r="L585" s="533"/>
      <c r="M585" s="533"/>
      <c r="N585" s="533"/>
      <c r="O585" s="532"/>
      <c r="P585" s="532"/>
      <c r="Q585" s="533"/>
      <c r="R585" s="533"/>
      <c r="S585" s="533"/>
      <c r="T585" s="533"/>
      <c r="U585" s="533"/>
      <c r="V585" s="533"/>
      <c r="W585" s="533"/>
      <c r="X585" s="533"/>
      <c r="Y585" s="533"/>
      <c r="Z585" s="533"/>
      <c r="AA585" s="533"/>
      <c r="AB585" s="533"/>
      <c r="AC585" s="533"/>
    </row>
    <row r="586" spans="1:29" ht="12" customHeight="1" x14ac:dyDescent="0.25">
      <c r="A586" s="533"/>
      <c r="B586" s="533"/>
      <c r="C586" s="533"/>
      <c r="D586" s="533"/>
      <c r="E586" s="533"/>
      <c r="F586" s="533"/>
      <c r="G586" s="521"/>
      <c r="H586" s="521"/>
      <c r="I586" s="521"/>
      <c r="J586" s="533"/>
      <c r="K586" s="533"/>
      <c r="L586" s="533"/>
      <c r="M586" s="533"/>
      <c r="N586" s="533"/>
      <c r="O586" s="532"/>
      <c r="P586" s="532"/>
      <c r="Q586" s="533"/>
      <c r="R586" s="533"/>
      <c r="S586" s="533"/>
      <c r="T586" s="533"/>
      <c r="U586" s="533"/>
      <c r="V586" s="533"/>
      <c r="W586" s="533"/>
      <c r="X586" s="533"/>
      <c r="Y586" s="533"/>
      <c r="Z586" s="533"/>
      <c r="AA586" s="533"/>
      <c r="AB586" s="533"/>
      <c r="AC586" s="533"/>
    </row>
    <row r="587" spans="1:29" ht="12" customHeight="1" x14ac:dyDescent="0.25">
      <c r="A587" s="533"/>
      <c r="B587" s="533"/>
      <c r="C587" s="533"/>
      <c r="D587" s="533"/>
      <c r="E587" s="533"/>
      <c r="F587" s="533"/>
      <c r="G587" s="521"/>
      <c r="H587" s="521"/>
      <c r="I587" s="521"/>
      <c r="J587" s="533"/>
      <c r="K587" s="533"/>
      <c r="L587" s="533"/>
      <c r="M587" s="533"/>
      <c r="N587" s="533"/>
      <c r="O587" s="532"/>
      <c r="P587" s="532"/>
      <c r="Q587" s="533"/>
      <c r="R587" s="533"/>
      <c r="S587" s="533"/>
      <c r="T587" s="533"/>
      <c r="U587" s="533"/>
      <c r="V587" s="533"/>
      <c r="W587" s="533"/>
      <c r="X587" s="533"/>
      <c r="Y587" s="533"/>
      <c r="Z587" s="533"/>
      <c r="AA587" s="533"/>
      <c r="AB587" s="533"/>
      <c r="AC587" s="533"/>
    </row>
    <row r="588" spans="1:29" ht="12" customHeight="1" x14ac:dyDescent="0.25">
      <c r="A588" s="533"/>
      <c r="B588" s="533"/>
      <c r="C588" s="533"/>
      <c r="D588" s="533"/>
      <c r="E588" s="533"/>
      <c r="F588" s="533"/>
      <c r="G588" s="521"/>
      <c r="H588" s="521"/>
      <c r="I588" s="521"/>
      <c r="J588" s="533"/>
      <c r="K588" s="533"/>
      <c r="L588" s="533"/>
      <c r="M588" s="533"/>
      <c r="N588" s="533"/>
      <c r="O588" s="532"/>
      <c r="P588" s="532"/>
      <c r="Q588" s="533"/>
      <c r="R588" s="533"/>
      <c r="S588" s="533"/>
      <c r="T588" s="533"/>
      <c r="U588" s="533"/>
      <c r="V588" s="533"/>
      <c r="W588" s="533"/>
      <c r="X588" s="533"/>
      <c r="Y588" s="533"/>
      <c r="Z588" s="533"/>
      <c r="AA588" s="533"/>
      <c r="AB588" s="533"/>
      <c r="AC588" s="533"/>
    </row>
    <row r="589" spans="1:29" ht="12" customHeight="1" x14ac:dyDescent="0.25">
      <c r="A589" s="533"/>
      <c r="B589" s="533"/>
      <c r="C589" s="533"/>
      <c r="D589" s="533"/>
      <c r="E589" s="533"/>
      <c r="F589" s="533"/>
      <c r="G589" s="521"/>
      <c r="H589" s="521"/>
      <c r="I589" s="521"/>
      <c r="J589" s="533"/>
      <c r="K589" s="533"/>
      <c r="L589" s="533"/>
      <c r="M589" s="533"/>
      <c r="N589" s="533"/>
      <c r="O589" s="532"/>
      <c r="P589" s="532"/>
      <c r="Q589" s="533"/>
      <c r="R589" s="533"/>
      <c r="S589" s="533"/>
      <c r="T589" s="533"/>
      <c r="U589" s="533"/>
      <c r="V589" s="533"/>
      <c r="W589" s="533"/>
      <c r="X589" s="533"/>
      <c r="Y589" s="533"/>
      <c r="Z589" s="533"/>
      <c r="AA589" s="533"/>
      <c r="AB589" s="533"/>
      <c r="AC589" s="533"/>
    </row>
    <row r="590" spans="1:29" ht="12" customHeight="1" x14ac:dyDescent="0.25">
      <c r="A590" s="533"/>
      <c r="B590" s="533"/>
      <c r="C590" s="533"/>
      <c r="D590" s="533"/>
      <c r="E590" s="533"/>
      <c r="F590" s="533"/>
      <c r="G590" s="521"/>
      <c r="H590" s="521"/>
      <c r="I590" s="521"/>
      <c r="J590" s="533"/>
      <c r="K590" s="533"/>
      <c r="L590" s="533"/>
      <c r="M590" s="533"/>
      <c r="N590" s="533"/>
      <c r="O590" s="532"/>
      <c r="P590" s="532"/>
      <c r="Q590" s="533"/>
      <c r="R590" s="533"/>
      <c r="S590" s="533"/>
      <c r="T590" s="533"/>
      <c r="U590" s="533"/>
      <c r="V590" s="533"/>
      <c r="W590" s="533"/>
      <c r="X590" s="533"/>
      <c r="Y590" s="533"/>
      <c r="Z590" s="533"/>
      <c r="AA590" s="533"/>
      <c r="AB590" s="533"/>
      <c r="AC590" s="533"/>
    </row>
    <row r="591" spans="1:29" ht="12" customHeight="1" x14ac:dyDescent="0.25">
      <c r="A591" s="533"/>
      <c r="B591" s="533"/>
      <c r="C591" s="533"/>
      <c r="D591" s="533"/>
      <c r="E591" s="533"/>
      <c r="F591" s="533"/>
      <c r="G591" s="521"/>
      <c r="H591" s="521"/>
      <c r="I591" s="521"/>
      <c r="J591" s="533"/>
      <c r="K591" s="533"/>
      <c r="L591" s="533"/>
      <c r="M591" s="533"/>
      <c r="N591" s="533"/>
      <c r="O591" s="532"/>
      <c r="P591" s="532"/>
      <c r="Q591" s="533"/>
      <c r="R591" s="533"/>
      <c r="S591" s="533"/>
      <c r="T591" s="533"/>
      <c r="U591" s="533"/>
      <c r="V591" s="533"/>
      <c r="W591" s="533"/>
      <c r="X591" s="533"/>
      <c r="Y591" s="533"/>
      <c r="Z591" s="533"/>
      <c r="AA591" s="533"/>
      <c r="AB591" s="533"/>
      <c r="AC591" s="533"/>
    </row>
    <row r="592" spans="1:29" ht="12" customHeight="1" x14ac:dyDescent="0.25">
      <c r="A592" s="533"/>
      <c r="B592" s="533"/>
      <c r="C592" s="533"/>
      <c r="D592" s="533"/>
      <c r="E592" s="533"/>
      <c r="F592" s="533"/>
      <c r="G592" s="521"/>
      <c r="H592" s="521"/>
      <c r="I592" s="521"/>
      <c r="J592" s="533"/>
      <c r="K592" s="533"/>
      <c r="L592" s="533"/>
      <c r="M592" s="533"/>
      <c r="N592" s="533"/>
      <c r="O592" s="532"/>
      <c r="P592" s="532"/>
      <c r="Q592" s="533"/>
      <c r="R592" s="533"/>
      <c r="S592" s="533"/>
      <c r="T592" s="533"/>
      <c r="U592" s="533"/>
      <c r="V592" s="533"/>
      <c r="W592" s="533"/>
      <c r="X592" s="533"/>
      <c r="Y592" s="533"/>
      <c r="Z592" s="533"/>
      <c r="AA592" s="533"/>
      <c r="AB592" s="533"/>
      <c r="AC592" s="533"/>
    </row>
    <row r="593" spans="1:29" ht="12" customHeight="1" x14ac:dyDescent="0.25">
      <c r="A593" s="533"/>
      <c r="B593" s="533"/>
      <c r="C593" s="533"/>
      <c r="D593" s="533"/>
      <c r="E593" s="533"/>
      <c r="F593" s="533"/>
      <c r="G593" s="521"/>
      <c r="H593" s="521"/>
      <c r="I593" s="521"/>
      <c r="J593" s="533"/>
      <c r="K593" s="533"/>
      <c r="L593" s="533"/>
      <c r="M593" s="533"/>
      <c r="N593" s="533"/>
      <c r="O593" s="532"/>
      <c r="P593" s="532"/>
      <c r="Q593" s="533"/>
      <c r="R593" s="533"/>
      <c r="S593" s="533"/>
      <c r="T593" s="533"/>
      <c r="U593" s="533"/>
      <c r="V593" s="533"/>
      <c r="W593" s="533"/>
      <c r="X593" s="533"/>
      <c r="Y593" s="533"/>
      <c r="Z593" s="533"/>
      <c r="AA593" s="533"/>
      <c r="AB593" s="533"/>
      <c r="AC593" s="533"/>
    </row>
    <row r="594" spans="1:29" ht="12" customHeight="1" x14ac:dyDescent="0.25">
      <c r="A594" s="533"/>
      <c r="B594" s="533"/>
      <c r="C594" s="533"/>
      <c r="D594" s="533"/>
      <c r="E594" s="533"/>
      <c r="F594" s="533"/>
      <c r="G594" s="521"/>
      <c r="H594" s="521"/>
      <c r="I594" s="521"/>
      <c r="J594" s="533"/>
      <c r="K594" s="533"/>
      <c r="L594" s="533"/>
      <c r="M594" s="533"/>
      <c r="N594" s="533"/>
      <c r="O594" s="532"/>
      <c r="P594" s="532"/>
      <c r="Q594" s="533"/>
      <c r="R594" s="533"/>
      <c r="S594" s="533"/>
      <c r="T594" s="533"/>
      <c r="U594" s="533"/>
      <c r="V594" s="533"/>
      <c r="W594" s="533"/>
      <c r="X594" s="533"/>
      <c r="Y594" s="533"/>
      <c r="Z594" s="533"/>
      <c r="AA594" s="533"/>
      <c r="AB594" s="533"/>
      <c r="AC594" s="533"/>
    </row>
    <row r="595" spans="1:29" ht="12" customHeight="1" x14ac:dyDescent="0.25">
      <c r="A595" s="533"/>
      <c r="B595" s="533"/>
      <c r="C595" s="533"/>
      <c r="D595" s="533"/>
      <c r="E595" s="533"/>
      <c r="F595" s="533"/>
      <c r="G595" s="521"/>
      <c r="H595" s="521"/>
      <c r="I595" s="521"/>
      <c r="J595" s="533"/>
      <c r="K595" s="533"/>
      <c r="L595" s="533"/>
      <c r="M595" s="533"/>
      <c r="N595" s="533"/>
      <c r="O595" s="532"/>
      <c r="P595" s="532"/>
      <c r="Q595" s="533"/>
      <c r="R595" s="533"/>
      <c r="S595" s="533"/>
      <c r="T595" s="533"/>
      <c r="U595" s="533"/>
      <c r="V595" s="533"/>
      <c r="W595" s="533"/>
      <c r="X595" s="533"/>
      <c r="Y595" s="533"/>
      <c r="Z595" s="533"/>
      <c r="AA595" s="533"/>
      <c r="AB595" s="533"/>
      <c r="AC595" s="533"/>
    </row>
    <row r="596" spans="1:29" ht="12" customHeight="1" x14ac:dyDescent="0.25">
      <c r="A596" s="533"/>
      <c r="B596" s="533"/>
      <c r="C596" s="533"/>
      <c r="D596" s="533"/>
      <c r="E596" s="533"/>
      <c r="F596" s="533"/>
      <c r="G596" s="521"/>
      <c r="H596" s="521"/>
      <c r="I596" s="521"/>
      <c r="J596" s="533"/>
      <c r="K596" s="533"/>
      <c r="L596" s="533"/>
      <c r="M596" s="533"/>
      <c r="N596" s="533"/>
      <c r="O596" s="532"/>
      <c r="P596" s="532"/>
      <c r="Q596" s="533"/>
      <c r="R596" s="533"/>
      <c r="S596" s="533"/>
      <c r="T596" s="533"/>
      <c r="U596" s="533"/>
      <c r="V596" s="533"/>
      <c r="W596" s="533"/>
      <c r="X596" s="533"/>
      <c r="Y596" s="533"/>
      <c r="Z596" s="533"/>
      <c r="AA596" s="533"/>
      <c r="AB596" s="533"/>
      <c r="AC596" s="533"/>
    </row>
    <row r="597" spans="1:29" ht="12" customHeight="1" x14ac:dyDescent="0.25">
      <c r="A597" s="533"/>
      <c r="B597" s="533"/>
      <c r="C597" s="533"/>
      <c r="D597" s="533"/>
      <c r="E597" s="533"/>
      <c r="F597" s="533"/>
      <c r="G597" s="521"/>
      <c r="H597" s="521"/>
      <c r="I597" s="521"/>
      <c r="J597" s="533"/>
      <c r="K597" s="533"/>
      <c r="L597" s="533"/>
      <c r="M597" s="533"/>
      <c r="N597" s="533"/>
      <c r="O597" s="532"/>
      <c r="P597" s="532"/>
      <c r="Q597" s="533"/>
      <c r="R597" s="533"/>
      <c r="S597" s="533"/>
      <c r="T597" s="533"/>
      <c r="U597" s="533"/>
      <c r="V597" s="533"/>
      <c r="W597" s="533"/>
      <c r="X597" s="533"/>
      <c r="Y597" s="533"/>
      <c r="Z597" s="533"/>
      <c r="AA597" s="533"/>
      <c r="AB597" s="533"/>
      <c r="AC597" s="533"/>
    </row>
    <row r="598" spans="1:29" ht="12" customHeight="1" x14ac:dyDescent="0.25">
      <c r="A598" s="533"/>
      <c r="B598" s="533"/>
      <c r="C598" s="533"/>
      <c r="D598" s="533"/>
      <c r="E598" s="533"/>
      <c r="F598" s="533"/>
      <c r="G598" s="521"/>
      <c r="H598" s="521"/>
      <c r="I598" s="521"/>
      <c r="J598" s="533"/>
      <c r="K598" s="533"/>
      <c r="L598" s="533"/>
      <c r="M598" s="533"/>
      <c r="N598" s="533"/>
      <c r="O598" s="532"/>
      <c r="P598" s="532"/>
      <c r="Q598" s="533"/>
      <c r="R598" s="533"/>
      <c r="S598" s="533"/>
      <c r="T598" s="533"/>
      <c r="U598" s="533"/>
      <c r="V598" s="533"/>
      <c r="W598" s="533"/>
      <c r="X598" s="533"/>
      <c r="Y598" s="533"/>
      <c r="Z598" s="533"/>
      <c r="AA598" s="533"/>
      <c r="AB598" s="533"/>
      <c r="AC598" s="533"/>
    </row>
    <row r="599" spans="1:29" ht="12" customHeight="1" x14ac:dyDescent="0.25">
      <c r="A599" s="533"/>
      <c r="B599" s="533"/>
      <c r="C599" s="533"/>
      <c r="D599" s="533"/>
      <c r="E599" s="533"/>
      <c r="F599" s="533"/>
      <c r="G599" s="521"/>
      <c r="H599" s="521"/>
      <c r="I599" s="521"/>
      <c r="J599" s="533"/>
      <c r="K599" s="533"/>
      <c r="L599" s="533"/>
      <c r="M599" s="533"/>
      <c r="N599" s="533"/>
      <c r="O599" s="532"/>
      <c r="P599" s="532"/>
      <c r="Q599" s="533"/>
      <c r="R599" s="533"/>
      <c r="S599" s="533"/>
      <c r="T599" s="533"/>
      <c r="U599" s="533"/>
      <c r="V599" s="533"/>
      <c r="W599" s="533"/>
      <c r="X599" s="533"/>
      <c r="Y599" s="533"/>
      <c r="Z599" s="533"/>
      <c r="AA599" s="533"/>
      <c r="AB599" s="533"/>
      <c r="AC599" s="533"/>
    </row>
    <row r="600" spans="1:29" ht="12" customHeight="1" x14ac:dyDescent="0.25">
      <c r="A600" s="533"/>
      <c r="B600" s="533"/>
      <c r="C600" s="533"/>
      <c r="D600" s="533"/>
      <c r="E600" s="533"/>
      <c r="F600" s="533"/>
      <c r="G600" s="521"/>
      <c r="H600" s="521"/>
      <c r="I600" s="521"/>
      <c r="J600" s="533"/>
      <c r="K600" s="533"/>
      <c r="L600" s="533"/>
      <c r="M600" s="533"/>
      <c r="N600" s="533"/>
      <c r="O600" s="532"/>
      <c r="P600" s="532"/>
      <c r="Q600" s="533"/>
      <c r="R600" s="533"/>
      <c r="S600" s="533"/>
      <c r="T600" s="533"/>
      <c r="U600" s="533"/>
      <c r="V600" s="533"/>
      <c r="W600" s="533"/>
      <c r="X600" s="533"/>
      <c r="Y600" s="533"/>
      <c r="Z600" s="533"/>
      <c r="AA600" s="533"/>
      <c r="AB600" s="533"/>
      <c r="AC600" s="533"/>
    </row>
    <row r="601" spans="1:29" ht="12" customHeight="1" x14ac:dyDescent="0.25">
      <c r="A601" s="533"/>
      <c r="B601" s="533"/>
      <c r="C601" s="533"/>
      <c r="D601" s="533"/>
      <c r="E601" s="533"/>
      <c r="F601" s="533"/>
      <c r="G601" s="521"/>
      <c r="H601" s="521"/>
      <c r="I601" s="521"/>
      <c r="J601" s="533"/>
      <c r="K601" s="533"/>
      <c r="L601" s="533"/>
      <c r="M601" s="533"/>
      <c r="N601" s="533"/>
      <c r="O601" s="532"/>
      <c r="P601" s="532"/>
      <c r="Q601" s="533"/>
      <c r="R601" s="533"/>
      <c r="S601" s="533"/>
      <c r="T601" s="533"/>
      <c r="U601" s="533"/>
      <c r="V601" s="533"/>
      <c r="W601" s="533"/>
      <c r="X601" s="533"/>
      <c r="Y601" s="533"/>
      <c r="Z601" s="533"/>
      <c r="AA601" s="533"/>
      <c r="AB601" s="533"/>
      <c r="AC601" s="533"/>
    </row>
    <row r="602" spans="1:29" ht="12" customHeight="1" x14ac:dyDescent="0.25">
      <c r="A602" s="533"/>
      <c r="B602" s="533"/>
      <c r="C602" s="533"/>
      <c r="D602" s="533"/>
      <c r="E602" s="533"/>
      <c r="F602" s="533"/>
      <c r="G602" s="521"/>
      <c r="H602" s="521"/>
      <c r="I602" s="521"/>
      <c r="J602" s="533"/>
      <c r="K602" s="533"/>
      <c r="L602" s="533"/>
      <c r="M602" s="533"/>
      <c r="N602" s="533"/>
      <c r="O602" s="532"/>
      <c r="P602" s="532"/>
      <c r="Q602" s="533"/>
      <c r="R602" s="533"/>
      <c r="S602" s="533"/>
      <c r="T602" s="533"/>
      <c r="U602" s="533"/>
      <c r="V602" s="533"/>
      <c r="W602" s="533"/>
      <c r="X602" s="533"/>
      <c r="Y602" s="533"/>
      <c r="Z602" s="533"/>
      <c r="AA602" s="533"/>
      <c r="AB602" s="533"/>
      <c r="AC602" s="533"/>
    </row>
    <row r="603" spans="1:29" ht="12" customHeight="1" x14ac:dyDescent="0.25">
      <c r="A603" s="533"/>
      <c r="B603" s="533"/>
      <c r="C603" s="533"/>
      <c r="D603" s="533"/>
      <c r="E603" s="533"/>
      <c r="F603" s="533"/>
      <c r="G603" s="521"/>
      <c r="H603" s="521"/>
      <c r="I603" s="521"/>
      <c r="J603" s="533"/>
      <c r="K603" s="533"/>
      <c r="L603" s="533"/>
      <c r="M603" s="533"/>
      <c r="N603" s="533"/>
      <c r="O603" s="532"/>
      <c r="P603" s="532"/>
      <c r="Q603" s="533"/>
      <c r="R603" s="533"/>
      <c r="S603" s="533"/>
      <c r="T603" s="533"/>
      <c r="U603" s="533"/>
      <c r="V603" s="533"/>
      <c r="W603" s="533"/>
      <c r="X603" s="533"/>
      <c r="Y603" s="533"/>
      <c r="Z603" s="533"/>
      <c r="AA603" s="533"/>
      <c r="AB603" s="533"/>
      <c r="AC603" s="533"/>
    </row>
    <row r="604" spans="1:29" ht="12" customHeight="1" x14ac:dyDescent="0.25">
      <c r="A604" s="533"/>
      <c r="B604" s="533"/>
      <c r="C604" s="533"/>
      <c r="D604" s="533"/>
      <c r="E604" s="533"/>
      <c r="F604" s="533"/>
      <c r="G604" s="521"/>
      <c r="H604" s="521"/>
      <c r="I604" s="521"/>
      <c r="J604" s="533"/>
      <c r="K604" s="533"/>
      <c r="L604" s="533"/>
      <c r="M604" s="533"/>
      <c r="N604" s="533"/>
      <c r="O604" s="532"/>
      <c r="P604" s="532"/>
      <c r="Q604" s="533"/>
      <c r="R604" s="533"/>
      <c r="S604" s="533"/>
      <c r="T604" s="533"/>
      <c r="U604" s="533"/>
      <c r="V604" s="533"/>
      <c r="W604" s="533"/>
      <c r="X604" s="533"/>
      <c r="Y604" s="533"/>
      <c r="Z604" s="533"/>
      <c r="AA604" s="533"/>
      <c r="AB604" s="533"/>
      <c r="AC604" s="533"/>
    </row>
    <row r="605" spans="1:29" ht="12" customHeight="1" x14ac:dyDescent="0.25">
      <c r="A605" s="533"/>
      <c r="B605" s="533"/>
      <c r="C605" s="533"/>
      <c r="D605" s="533"/>
      <c r="E605" s="533"/>
      <c r="F605" s="533"/>
      <c r="G605" s="521"/>
      <c r="H605" s="521"/>
      <c r="I605" s="521"/>
      <c r="J605" s="533"/>
      <c r="K605" s="533"/>
      <c r="L605" s="533"/>
      <c r="M605" s="533"/>
      <c r="N605" s="533"/>
      <c r="O605" s="532"/>
      <c r="P605" s="532"/>
      <c r="Q605" s="533"/>
      <c r="R605" s="533"/>
      <c r="S605" s="533"/>
      <c r="T605" s="533"/>
      <c r="U605" s="533"/>
      <c r="V605" s="533"/>
      <c r="W605" s="533"/>
      <c r="X605" s="533"/>
      <c r="Y605" s="533"/>
      <c r="Z605" s="533"/>
      <c r="AA605" s="533"/>
      <c r="AB605" s="533"/>
      <c r="AC605" s="533"/>
    </row>
    <row r="606" spans="1:29" ht="12" customHeight="1" x14ac:dyDescent="0.25">
      <c r="A606" s="533"/>
      <c r="B606" s="533"/>
      <c r="C606" s="533"/>
      <c r="D606" s="533"/>
      <c r="E606" s="533"/>
      <c r="F606" s="533"/>
      <c r="G606" s="521"/>
      <c r="H606" s="521"/>
      <c r="I606" s="521"/>
      <c r="J606" s="533"/>
      <c r="K606" s="533"/>
      <c r="L606" s="533"/>
      <c r="M606" s="533"/>
      <c r="N606" s="533"/>
      <c r="O606" s="532"/>
      <c r="P606" s="532"/>
      <c r="Q606" s="533"/>
      <c r="R606" s="533"/>
      <c r="S606" s="533"/>
      <c r="T606" s="533"/>
      <c r="U606" s="533"/>
      <c r="V606" s="533"/>
      <c r="W606" s="533"/>
      <c r="X606" s="533"/>
      <c r="Y606" s="533"/>
      <c r="Z606" s="533"/>
      <c r="AA606" s="533"/>
      <c r="AB606" s="533"/>
      <c r="AC606" s="533"/>
    </row>
    <row r="607" spans="1:29" ht="12" customHeight="1" x14ac:dyDescent="0.25">
      <c r="A607" s="533"/>
      <c r="B607" s="533"/>
      <c r="C607" s="533"/>
      <c r="D607" s="533"/>
      <c r="E607" s="533"/>
      <c r="F607" s="533"/>
      <c r="G607" s="521"/>
      <c r="H607" s="521"/>
      <c r="I607" s="521"/>
      <c r="J607" s="533"/>
      <c r="K607" s="533"/>
      <c r="L607" s="533"/>
      <c r="M607" s="533"/>
      <c r="N607" s="533"/>
      <c r="O607" s="532"/>
      <c r="P607" s="532"/>
      <c r="Q607" s="533"/>
      <c r="R607" s="533"/>
      <c r="S607" s="533"/>
      <c r="T607" s="533"/>
      <c r="U607" s="533"/>
      <c r="V607" s="533"/>
      <c r="W607" s="533"/>
      <c r="X607" s="533"/>
      <c r="Y607" s="533"/>
      <c r="Z607" s="533"/>
      <c r="AA607" s="533"/>
      <c r="AB607" s="533"/>
      <c r="AC607" s="533"/>
    </row>
    <row r="608" spans="1:29" ht="12" customHeight="1" x14ac:dyDescent="0.25">
      <c r="A608" s="533"/>
      <c r="B608" s="533"/>
      <c r="C608" s="533"/>
      <c r="D608" s="533"/>
      <c r="E608" s="533"/>
      <c r="F608" s="533"/>
      <c r="G608" s="521"/>
      <c r="H608" s="521"/>
      <c r="I608" s="521"/>
      <c r="J608" s="533"/>
      <c r="K608" s="533"/>
      <c r="L608" s="533"/>
      <c r="M608" s="533"/>
      <c r="N608" s="533"/>
      <c r="O608" s="532"/>
      <c r="P608" s="532"/>
      <c r="Q608" s="533"/>
      <c r="R608" s="533"/>
      <c r="S608" s="533"/>
      <c r="T608" s="533"/>
      <c r="U608" s="533"/>
      <c r="V608" s="533"/>
      <c r="W608" s="533"/>
      <c r="X608" s="533"/>
      <c r="Y608" s="533"/>
      <c r="Z608" s="533"/>
      <c r="AA608" s="533"/>
      <c r="AB608" s="533"/>
      <c r="AC608" s="533"/>
    </row>
    <row r="609" spans="1:29" ht="12" customHeight="1" x14ac:dyDescent="0.25">
      <c r="A609" s="533"/>
      <c r="B609" s="533"/>
      <c r="C609" s="533"/>
      <c r="D609" s="533"/>
      <c r="E609" s="533"/>
      <c r="F609" s="533"/>
      <c r="G609" s="521"/>
      <c r="H609" s="521"/>
      <c r="I609" s="521"/>
      <c r="J609" s="533"/>
      <c r="K609" s="533"/>
      <c r="L609" s="533"/>
      <c r="M609" s="533"/>
      <c r="N609" s="533"/>
      <c r="O609" s="532"/>
      <c r="P609" s="532"/>
      <c r="Q609" s="533"/>
      <c r="R609" s="533"/>
      <c r="S609" s="533"/>
      <c r="T609" s="533"/>
      <c r="U609" s="533"/>
      <c r="V609" s="533"/>
      <c r="W609" s="533"/>
      <c r="X609" s="533"/>
      <c r="Y609" s="533"/>
      <c r="Z609" s="533"/>
      <c r="AA609" s="533"/>
      <c r="AB609" s="533"/>
      <c r="AC609" s="533"/>
    </row>
    <row r="610" spans="1:29" ht="12" customHeight="1" x14ac:dyDescent="0.25">
      <c r="A610" s="533"/>
      <c r="B610" s="533"/>
      <c r="C610" s="533"/>
      <c r="D610" s="533"/>
      <c r="E610" s="533"/>
      <c r="F610" s="533"/>
      <c r="G610" s="521"/>
      <c r="H610" s="521"/>
      <c r="I610" s="521"/>
      <c r="J610" s="533"/>
      <c r="K610" s="533"/>
      <c r="L610" s="533"/>
      <c r="M610" s="533"/>
      <c r="N610" s="533"/>
      <c r="O610" s="532"/>
      <c r="P610" s="532"/>
      <c r="Q610" s="533"/>
      <c r="R610" s="533"/>
      <c r="S610" s="533"/>
      <c r="T610" s="533"/>
      <c r="U610" s="533"/>
      <c r="V610" s="533"/>
      <c r="W610" s="533"/>
      <c r="X610" s="533"/>
      <c r="Y610" s="533"/>
      <c r="Z610" s="533"/>
      <c r="AA610" s="533"/>
      <c r="AB610" s="533"/>
      <c r="AC610" s="533"/>
    </row>
    <row r="611" spans="1:29" ht="12" customHeight="1" x14ac:dyDescent="0.25">
      <c r="A611" s="533"/>
      <c r="B611" s="533"/>
      <c r="C611" s="533"/>
      <c r="D611" s="533"/>
      <c r="E611" s="533"/>
      <c r="F611" s="533"/>
      <c r="G611" s="521"/>
      <c r="H611" s="521"/>
      <c r="I611" s="521"/>
      <c r="J611" s="533"/>
      <c r="K611" s="533"/>
      <c r="L611" s="533"/>
      <c r="M611" s="533"/>
      <c r="N611" s="533"/>
      <c r="O611" s="532"/>
      <c r="P611" s="532"/>
      <c r="Q611" s="533"/>
      <c r="R611" s="533"/>
      <c r="S611" s="533"/>
      <c r="T611" s="533"/>
      <c r="U611" s="533"/>
      <c r="V611" s="533"/>
      <c r="W611" s="533"/>
      <c r="X611" s="533"/>
      <c r="Y611" s="533"/>
      <c r="Z611" s="533"/>
      <c r="AA611" s="533"/>
      <c r="AB611" s="533"/>
      <c r="AC611" s="533"/>
    </row>
    <row r="612" spans="1:29" ht="12" customHeight="1" x14ac:dyDescent="0.25">
      <c r="A612" s="533"/>
      <c r="B612" s="533"/>
      <c r="C612" s="533"/>
      <c r="D612" s="533"/>
      <c r="E612" s="533"/>
      <c r="F612" s="533"/>
      <c r="G612" s="521"/>
      <c r="H612" s="521"/>
      <c r="I612" s="521"/>
      <c r="J612" s="533"/>
      <c r="K612" s="533"/>
      <c r="L612" s="533"/>
      <c r="M612" s="533"/>
      <c r="N612" s="533"/>
      <c r="O612" s="532"/>
      <c r="P612" s="532"/>
      <c r="Q612" s="533"/>
      <c r="R612" s="533"/>
      <c r="S612" s="533"/>
      <c r="T612" s="533"/>
      <c r="U612" s="533"/>
      <c r="V612" s="533"/>
      <c r="W612" s="533"/>
      <c r="X612" s="533"/>
      <c r="Y612" s="533"/>
      <c r="Z612" s="533"/>
      <c r="AA612" s="533"/>
      <c r="AB612" s="533"/>
      <c r="AC612" s="533"/>
    </row>
    <row r="613" spans="1:29" ht="12" customHeight="1" x14ac:dyDescent="0.25">
      <c r="A613" s="533"/>
      <c r="B613" s="533"/>
      <c r="C613" s="533"/>
      <c r="D613" s="533"/>
      <c r="E613" s="533"/>
      <c r="F613" s="533"/>
      <c r="G613" s="521"/>
      <c r="H613" s="521"/>
      <c r="I613" s="521"/>
      <c r="J613" s="533"/>
      <c r="K613" s="533"/>
      <c r="L613" s="533"/>
      <c r="M613" s="533"/>
      <c r="N613" s="533"/>
      <c r="O613" s="532"/>
      <c r="P613" s="532"/>
      <c r="Q613" s="533"/>
      <c r="R613" s="533"/>
      <c r="S613" s="533"/>
      <c r="T613" s="533"/>
      <c r="U613" s="533"/>
      <c r="V613" s="533"/>
      <c r="W613" s="533"/>
      <c r="X613" s="533"/>
      <c r="Y613" s="533"/>
      <c r="Z613" s="533"/>
      <c r="AA613" s="533"/>
      <c r="AB613" s="533"/>
      <c r="AC613" s="533"/>
    </row>
    <row r="614" spans="1:29" ht="12" customHeight="1" x14ac:dyDescent="0.25">
      <c r="A614" s="533"/>
      <c r="B614" s="533"/>
      <c r="C614" s="533"/>
      <c r="D614" s="533"/>
      <c r="E614" s="533"/>
      <c r="F614" s="533"/>
      <c r="G614" s="521"/>
      <c r="H614" s="521"/>
      <c r="I614" s="521"/>
      <c r="J614" s="533"/>
      <c r="K614" s="533"/>
      <c r="L614" s="533"/>
      <c r="M614" s="533"/>
      <c r="N614" s="533"/>
      <c r="O614" s="532"/>
      <c r="P614" s="532"/>
      <c r="Q614" s="533"/>
      <c r="R614" s="533"/>
      <c r="S614" s="533"/>
      <c r="T614" s="533"/>
      <c r="U614" s="533"/>
      <c r="V614" s="533"/>
      <c r="W614" s="533"/>
      <c r="X614" s="533"/>
      <c r="Y614" s="533"/>
      <c r="Z614" s="533"/>
      <c r="AA614" s="533"/>
      <c r="AB614" s="533"/>
      <c r="AC614" s="533"/>
    </row>
    <row r="615" spans="1:29" ht="12" customHeight="1" x14ac:dyDescent="0.25">
      <c r="A615" s="533"/>
      <c r="B615" s="533"/>
      <c r="C615" s="533"/>
      <c r="D615" s="533"/>
      <c r="E615" s="533"/>
      <c r="F615" s="533"/>
      <c r="G615" s="521"/>
      <c r="H615" s="521"/>
      <c r="I615" s="521"/>
      <c r="J615" s="533"/>
      <c r="K615" s="533"/>
      <c r="L615" s="533"/>
      <c r="M615" s="533"/>
      <c r="N615" s="533"/>
      <c r="O615" s="532"/>
      <c r="P615" s="532"/>
      <c r="Q615" s="533"/>
      <c r="R615" s="533"/>
      <c r="S615" s="533"/>
      <c r="T615" s="533"/>
      <c r="U615" s="533"/>
      <c r="V615" s="533"/>
      <c r="W615" s="533"/>
      <c r="X615" s="533"/>
      <c r="Y615" s="533"/>
      <c r="Z615" s="533"/>
      <c r="AA615" s="533"/>
      <c r="AB615" s="533"/>
      <c r="AC615" s="533"/>
    </row>
    <row r="616" spans="1:29" ht="12" customHeight="1" x14ac:dyDescent="0.25">
      <c r="A616" s="533"/>
      <c r="B616" s="533"/>
      <c r="C616" s="533"/>
      <c r="D616" s="533"/>
      <c r="E616" s="533"/>
      <c r="F616" s="533"/>
      <c r="G616" s="521"/>
      <c r="H616" s="521"/>
      <c r="I616" s="521"/>
      <c r="J616" s="533"/>
      <c r="K616" s="533"/>
      <c r="L616" s="533"/>
      <c r="M616" s="533"/>
      <c r="N616" s="533"/>
      <c r="O616" s="532"/>
      <c r="P616" s="532"/>
      <c r="Q616" s="533"/>
      <c r="R616" s="533"/>
      <c r="S616" s="533"/>
      <c r="T616" s="533"/>
      <c r="U616" s="533"/>
      <c r="V616" s="533"/>
      <c r="W616" s="533"/>
      <c r="X616" s="533"/>
      <c r="Y616" s="533"/>
      <c r="Z616" s="533"/>
      <c r="AA616" s="533"/>
      <c r="AB616" s="533"/>
      <c r="AC616" s="533"/>
    </row>
    <row r="617" spans="1:29" ht="12" customHeight="1" x14ac:dyDescent="0.25">
      <c r="A617" s="533"/>
      <c r="B617" s="533"/>
      <c r="C617" s="533"/>
      <c r="D617" s="533"/>
      <c r="E617" s="533"/>
      <c r="F617" s="533"/>
      <c r="G617" s="521"/>
      <c r="H617" s="521"/>
      <c r="I617" s="521"/>
      <c r="J617" s="533"/>
      <c r="K617" s="533"/>
      <c r="L617" s="533"/>
      <c r="M617" s="533"/>
      <c r="N617" s="533"/>
      <c r="O617" s="532"/>
      <c r="P617" s="532"/>
      <c r="Q617" s="533"/>
      <c r="R617" s="533"/>
      <c r="S617" s="533"/>
      <c r="T617" s="533"/>
      <c r="U617" s="533"/>
      <c r="V617" s="533"/>
      <c r="W617" s="533"/>
      <c r="X617" s="533"/>
      <c r="Y617" s="533"/>
      <c r="Z617" s="533"/>
      <c r="AA617" s="533"/>
      <c r="AB617" s="533"/>
      <c r="AC617" s="533"/>
    </row>
    <row r="618" spans="1:29" ht="12" customHeight="1" x14ac:dyDescent="0.25">
      <c r="A618" s="533"/>
      <c r="B618" s="533"/>
      <c r="C618" s="533"/>
      <c r="D618" s="533"/>
      <c r="E618" s="533"/>
      <c r="F618" s="533"/>
      <c r="G618" s="521"/>
      <c r="H618" s="521"/>
      <c r="I618" s="521"/>
      <c r="J618" s="533"/>
      <c r="K618" s="533"/>
      <c r="L618" s="533"/>
      <c r="M618" s="533"/>
      <c r="N618" s="533"/>
      <c r="O618" s="532"/>
      <c r="P618" s="532"/>
      <c r="Q618" s="533"/>
      <c r="R618" s="533"/>
      <c r="S618" s="533"/>
      <c r="T618" s="533"/>
      <c r="U618" s="533"/>
      <c r="V618" s="533"/>
      <c r="W618" s="533"/>
      <c r="X618" s="533"/>
      <c r="Y618" s="533"/>
      <c r="Z618" s="533"/>
      <c r="AA618" s="533"/>
      <c r="AB618" s="533"/>
      <c r="AC618" s="533"/>
    </row>
    <row r="619" spans="1:29" ht="12" customHeight="1" x14ac:dyDescent="0.25">
      <c r="A619" s="533"/>
      <c r="B619" s="533"/>
      <c r="C619" s="533"/>
      <c r="D619" s="533"/>
      <c r="E619" s="533"/>
      <c r="F619" s="533"/>
      <c r="G619" s="521"/>
      <c r="H619" s="521"/>
      <c r="I619" s="521"/>
      <c r="J619" s="533"/>
      <c r="K619" s="533"/>
      <c r="L619" s="533"/>
      <c r="M619" s="533"/>
      <c r="N619" s="533"/>
      <c r="O619" s="532"/>
      <c r="P619" s="532"/>
      <c r="Q619" s="533"/>
      <c r="R619" s="533"/>
      <c r="S619" s="533"/>
      <c r="T619" s="533"/>
      <c r="U619" s="533"/>
      <c r="V619" s="533"/>
      <c r="W619" s="533"/>
      <c r="X619" s="533"/>
      <c r="Y619" s="533"/>
      <c r="Z619" s="533"/>
      <c r="AA619" s="533"/>
      <c r="AB619" s="533"/>
      <c r="AC619" s="533"/>
    </row>
    <row r="620" spans="1:29" ht="12" customHeight="1" x14ac:dyDescent="0.25">
      <c r="A620" s="533"/>
      <c r="B620" s="533"/>
      <c r="C620" s="533"/>
      <c r="D620" s="533"/>
      <c r="E620" s="533"/>
      <c r="F620" s="533"/>
      <c r="G620" s="521"/>
      <c r="H620" s="521"/>
      <c r="I620" s="521"/>
      <c r="J620" s="533"/>
      <c r="K620" s="533"/>
      <c r="L620" s="533"/>
      <c r="M620" s="533"/>
      <c r="N620" s="533"/>
      <c r="O620" s="532"/>
      <c r="P620" s="532"/>
      <c r="Q620" s="533"/>
      <c r="R620" s="533"/>
      <c r="S620" s="533"/>
      <c r="T620" s="533"/>
      <c r="U620" s="533"/>
      <c r="V620" s="533"/>
      <c r="W620" s="533"/>
      <c r="X620" s="533"/>
      <c r="Y620" s="533"/>
      <c r="Z620" s="533"/>
      <c r="AA620" s="533"/>
      <c r="AB620" s="533"/>
      <c r="AC620" s="533"/>
    </row>
    <row r="621" spans="1:29" ht="12" customHeight="1" x14ac:dyDescent="0.25">
      <c r="A621" s="533"/>
      <c r="B621" s="533"/>
      <c r="C621" s="533"/>
      <c r="D621" s="533"/>
      <c r="E621" s="533"/>
      <c r="F621" s="533"/>
      <c r="G621" s="521"/>
      <c r="H621" s="521"/>
      <c r="I621" s="521"/>
      <c r="J621" s="533"/>
      <c r="K621" s="533"/>
      <c r="L621" s="533"/>
      <c r="M621" s="533"/>
      <c r="N621" s="533"/>
      <c r="O621" s="532"/>
      <c r="P621" s="532"/>
      <c r="Q621" s="533"/>
      <c r="R621" s="533"/>
      <c r="S621" s="533"/>
      <c r="T621" s="533"/>
      <c r="U621" s="533"/>
      <c r="V621" s="533"/>
      <c r="W621" s="533"/>
      <c r="X621" s="533"/>
      <c r="Y621" s="533"/>
      <c r="Z621" s="533"/>
      <c r="AA621" s="533"/>
      <c r="AB621" s="533"/>
      <c r="AC621" s="533"/>
    </row>
    <row r="622" spans="1:29" ht="12" customHeight="1" x14ac:dyDescent="0.25">
      <c r="A622" s="533"/>
      <c r="B622" s="533"/>
      <c r="C622" s="533"/>
      <c r="D622" s="533"/>
      <c r="E622" s="533"/>
      <c r="F622" s="533"/>
      <c r="G622" s="521"/>
      <c r="H622" s="521"/>
      <c r="I622" s="521"/>
      <c r="J622" s="533"/>
      <c r="K622" s="533"/>
      <c r="L622" s="533"/>
      <c r="M622" s="533"/>
      <c r="N622" s="533"/>
      <c r="O622" s="532"/>
      <c r="P622" s="532"/>
      <c r="Q622" s="533"/>
      <c r="R622" s="533"/>
      <c r="S622" s="533"/>
      <c r="T622" s="533"/>
      <c r="U622" s="533"/>
      <c r="V622" s="533"/>
      <c r="W622" s="533"/>
      <c r="X622" s="533"/>
      <c r="Y622" s="533"/>
      <c r="Z622" s="533"/>
      <c r="AA622" s="533"/>
      <c r="AB622" s="533"/>
      <c r="AC622" s="533"/>
    </row>
    <row r="623" spans="1:29" ht="12" customHeight="1" x14ac:dyDescent="0.25">
      <c r="A623" s="533"/>
      <c r="B623" s="533"/>
      <c r="C623" s="533"/>
      <c r="D623" s="533"/>
      <c r="E623" s="533"/>
      <c r="F623" s="533"/>
      <c r="G623" s="521"/>
      <c r="H623" s="521"/>
      <c r="I623" s="521"/>
      <c r="J623" s="533"/>
      <c r="K623" s="533"/>
      <c r="L623" s="533"/>
      <c r="M623" s="533"/>
      <c r="N623" s="533"/>
      <c r="O623" s="532"/>
      <c r="P623" s="532"/>
      <c r="Q623" s="533"/>
      <c r="R623" s="533"/>
      <c r="S623" s="533"/>
      <c r="T623" s="533"/>
      <c r="U623" s="533"/>
      <c r="V623" s="533"/>
      <c r="W623" s="533"/>
      <c r="X623" s="533"/>
      <c r="Y623" s="533"/>
      <c r="Z623" s="533"/>
      <c r="AA623" s="533"/>
      <c r="AB623" s="533"/>
      <c r="AC623" s="533"/>
    </row>
    <row r="624" spans="1:29" ht="12" customHeight="1" x14ac:dyDescent="0.25">
      <c r="A624" s="533"/>
      <c r="B624" s="533"/>
      <c r="C624" s="533"/>
      <c r="D624" s="533"/>
      <c r="E624" s="533"/>
      <c r="F624" s="533"/>
      <c r="G624" s="521"/>
      <c r="H624" s="521"/>
      <c r="I624" s="521"/>
      <c r="J624" s="533"/>
      <c r="K624" s="533"/>
      <c r="L624" s="533"/>
      <c r="M624" s="533"/>
      <c r="N624" s="533"/>
      <c r="O624" s="532"/>
      <c r="P624" s="532"/>
      <c r="Q624" s="533"/>
      <c r="R624" s="533"/>
      <c r="S624" s="533"/>
      <c r="T624" s="533"/>
      <c r="U624" s="533"/>
      <c r="V624" s="533"/>
      <c r="W624" s="533"/>
      <c r="X624" s="533"/>
      <c r="Y624" s="533"/>
      <c r="Z624" s="533"/>
      <c r="AA624" s="533"/>
      <c r="AB624" s="533"/>
      <c r="AC624" s="533"/>
    </row>
    <row r="625" spans="1:29" ht="12" customHeight="1" x14ac:dyDescent="0.25">
      <c r="A625" s="533"/>
      <c r="B625" s="533"/>
      <c r="C625" s="533"/>
      <c r="D625" s="533"/>
      <c r="E625" s="533"/>
      <c r="F625" s="533"/>
      <c r="G625" s="521"/>
      <c r="H625" s="521"/>
      <c r="I625" s="521"/>
      <c r="J625" s="533"/>
      <c r="K625" s="533"/>
      <c r="L625" s="533"/>
      <c r="M625" s="533"/>
      <c r="N625" s="533"/>
      <c r="O625" s="532"/>
      <c r="P625" s="532"/>
      <c r="Q625" s="533"/>
      <c r="R625" s="533"/>
      <c r="S625" s="533"/>
      <c r="T625" s="533"/>
      <c r="U625" s="533"/>
      <c r="V625" s="533"/>
      <c r="W625" s="533"/>
      <c r="X625" s="533"/>
      <c r="Y625" s="533"/>
      <c r="Z625" s="533"/>
      <c r="AA625" s="533"/>
      <c r="AB625" s="533"/>
      <c r="AC625" s="533"/>
    </row>
    <row r="626" spans="1:29" ht="12" customHeight="1" x14ac:dyDescent="0.25">
      <c r="A626" s="533"/>
      <c r="B626" s="533"/>
      <c r="C626" s="533"/>
      <c r="D626" s="533"/>
      <c r="E626" s="533"/>
      <c r="F626" s="533"/>
      <c r="G626" s="521"/>
      <c r="H626" s="521"/>
      <c r="I626" s="521"/>
      <c r="J626" s="533"/>
      <c r="K626" s="533"/>
      <c r="L626" s="533"/>
      <c r="M626" s="533"/>
      <c r="N626" s="533"/>
      <c r="O626" s="532"/>
      <c r="P626" s="532"/>
      <c r="Q626" s="533"/>
      <c r="R626" s="533"/>
      <c r="S626" s="533"/>
      <c r="T626" s="533"/>
      <c r="U626" s="533"/>
      <c r="V626" s="533"/>
      <c r="W626" s="533"/>
      <c r="X626" s="533"/>
      <c r="Y626" s="533"/>
      <c r="Z626" s="533"/>
      <c r="AA626" s="533"/>
      <c r="AB626" s="533"/>
      <c r="AC626" s="533"/>
    </row>
    <row r="627" spans="1:29" ht="12" customHeight="1" x14ac:dyDescent="0.25">
      <c r="A627" s="533"/>
      <c r="B627" s="533"/>
      <c r="C627" s="533"/>
      <c r="D627" s="533"/>
      <c r="E627" s="533"/>
      <c r="F627" s="533"/>
      <c r="G627" s="521"/>
      <c r="H627" s="521"/>
      <c r="I627" s="521"/>
      <c r="J627" s="533"/>
      <c r="K627" s="533"/>
      <c r="L627" s="533"/>
      <c r="M627" s="533"/>
      <c r="N627" s="533"/>
      <c r="O627" s="532"/>
      <c r="P627" s="532"/>
      <c r="Q627" s="533"/>
      <c r="R627" s="533"/>
      <c r="S627" s="533"/>
      <c r="T627" s="533"/>
      <c r="U627" s="533"/>
      <c r="V627" s="533"/>
      <c r="W627" s="533"/>
      <c r="X627" s="533"/>
      <c r="Y627" s="533"/>
      <c r="Z627" s="533"/>
      <c r="AA627" s="533"/>
      <c r="AB627" s="533"/>
      <c r="AC627" s="533"/>
    </row>
    <row r="628" spans="1:29" ht="12" customHeight="1" x14ac:dyDescent="0.25">
      <c r="A628" s="533"/>
      <c r="B628" s="533"/>
      <c r="C628" s="533"/>
      <c r="D628" s="533"/>
      <c r="E628" s="533"/>
      <c r="F628" s="533"/>
      <c r="G628" s="521"/>
      <c r="H628" s="521"/>
      <c r="I628" s="521"/>
      <c r="J628" s="533"/>
      <c r="K628" s="533"/>
      <c r="L628" s="533"/>
      <c r="M628" s="533"/>
      <c r="N628" s="533"/>
      <c r="O628" s="532"/>
      <c r="P628" s="532"/>
      <c r="Q628" s="533"/>
      <c r="R628" s="533"/>
      <c r="S628" s="533"/>
      <c r="T628" s="533"/>
      <c r="U628" s="533"/>
      <c r="V628" s="533"/>
      <c r="W628" s="533"/>
      <c r="X628" s="533"/>
      <c r="Y628" s="533"/>
      <c r="Z628" s="533"/>
      <c r="AA628" s="533"/>
      <c r="AB628" s="533"/>
      <c r="AC628" s="533"/>
    </row>
    <row r="629" spans="1:29" ht="12" customHeight="1" x14ac:dyDescent="0.25">
      <c r="A629" s="533"/>
      <c r="B629" s="533"/>
      <c r="C629" s="533"/>
      <c r="D629" s="533"/>
      <c r="E629" s="533"/>
      <c r="F629" s="533"/>
      <c r="G629" s="521"/>
      <c r="H629" s="521"/>
      <c r="I629" s="521"/>
      <c r="J629" s="533"/>
      <c r="K629" s="533"/>
      <c r="L629" s="533"/>
      <c r="M629" s="533"/>
      <c r="N629" s="533"/>
      <c r="O629" s="532"/>
      <c r="P629" s="532"/>
      <c r="Q629" s="533"/>
      <c r="R629" s="533"/>
      <c r="S629" s="533"/>
      <c r="T629" s="533"/>
      <c r="U629" s="533"/>
      <c r="V629" s="533"/>
      <c r="W629" s="533"/>
      <c r="X629" s="533"/>
      <c r="Y629" s="533"/>
      <c r="Z629" s="533"/>
      <c r="AA629" s="533"/>
      <c r="AB629" s="533"/>
      <c r="AC629" s="533"/>
    </row>
    <row r="630" spans="1:29" ht="12" customHeight="1" x14ac:dyDescent="0.25">
      <c r="A630" s="533"/>
      <c r="B630" s="533"/>
      <c r="C630" s="533"/>
      <c r="D630" s="533"/>
      <c r="E630" s="533"/>
      <c r="F630" s="533"/>
      <c r="G630" s="521"/>
      <c r="H630" s="521"/>
      <c r="I630" s="521"/>
      <c r="J630" s="533"/>
      <c r="K630" s="533"/>
      <c r="L630" s="533"/>
      <c r="M630" s="533"/>
      <c r="N630" s="533"/>
      <c r="O630" s="532"/>
      <c r="P630" s="532"/>
      <c r="Q630" s="533"/>
      <c r="R630" s="533"/>
      <c r="S630" s="533"/>
      <c r="T630" s="533"/>
      <c r="U630" s="533"/>
      <c r="V630" s="533"/>
      <c r="W630" s="533"/>
      <c r="X630" s="533"/>
      <c r="Y630" s="533"/>
      <c r="Z630" s="533"/>
      <c r="AA630" s="533"/>
      <c r="AB630" s="533"/>
      <c r="AC630" s="533"/>
    </row>
    <row r="631" spans="1:29" ht="12" customHeight="1" x14ac:dyDescent="0.25">
      <c r="A631" s="533"/>
      <c r="B631" s="533"/>
      <c r="C631" s="533"/>
      <c r="D631" s="533"/>
      <c r="E631" s="533"/>
      <c r="F631" s="533"/>
      <c r="G631" s="521"/>
      <c r="H631" s="521"/>
      <c r="I631" s="521"/>
      <c r="J631" s="533"/>
      <c r="K631" s="533"/>
      <c r="L631" s="533"/>
      <c r="M631" s="533"/>
      <c r="N631" s="533"/>
      <c r="O631" s="532"/>
      <c r="P631" s="532"/>
      <c r="Q631" s="533"/>
      <c r="R631" s="533"/>
      <c r="S631" s="533"/>
      <c r="T631" s="533"/>
      <c r="U631" s="533"/>
      <c r="V631" s="533"/>
      <c r="W631" s="533"/>
      <c r="X631" s="533"/>
      <c r="Y631" s="533"/>
      <c r="Z631" s="533"/>
      <c r="AA631" s="533"/>
      <c r="AB631" s="533"/>
      <c r="AC631" s="533"/>
    </row>
    <row r="632" spans="1:29" ht="12" customHeight="1" x14ac:dyDescent="0.25">
      <c r="A632" s="533"/>
      <c r="B632" s="533"/>
      <c r="C632" s="533"/>
      <c r="D632" s="533"/>
      <c r="E632" s="533"/>
      <c r="F632" s="533"/>
      <c r="G632" s="521"/>
      <c r="H632" s="521"/>
      <c r="I632" s="521"/>
      <c r="J632" s="533"/>
      <c r="K632" s="533"/>
      <c r="L632" s="533"/>
      <c r="M632" s="533"/>
      <c r="N632" s="533"/>
      <c r="O632" s="532"/>
      <c r="P632" s="532"/>
      <c r="Q632" s="533"/>
      <c r="R632" s="533"/>
      <c r="S632" s="533"/>
      <c r="T632" s="533"/>
      <c r="U632" s="533"/>
      <c r="V632" s="533"/>
      <c r="W632" s="533"/>
      <c r="X632" s="533"/>
      <c r="Y632" s="533"/>
      <c r="Z632" s="533"/>
      <c r="AA632" s="533"/>
      <c r="AB632" s="533"/>
      <c r="AC632" s="533"/>
    </row>
    <row r="633" spans="1:29" ht="12" customHeight="1" x14ac:dyDescent="0.25">
      <c r="A633" s="533"/>
      <c r="B633" s="533"/>
      <c r="C633" s="533"/>
      <c r="D633" s="533"/>
      <c r="E633" s="533"/>
      <c r="F633" s="533"/>
      <c r="G633" s="521"/>
      <c r="H633" s="521"/>
      <c r="I633" s="521"/>
      <c r="J633" s="533"/>
      <c r="K633" s="533"/>
      <c r="L633" s="533"/>
      <c r="M633" s="533"/>
      <c r="N633" s="533"/>
      <c r="O633" s="532"/>
      <c r="P633" s="532"/>
      <c r="Q633" s="533"/>
      <c r="R633" s="533"/>
      <c r="S633" s="533"/>
      <c r="T633" s="533"/>
      <c r="U633" s="533"/>
      <c r="V633" s="533"/>
      <c r="W633" s="533"/>
      <c r="X633" s="533"/>
      <c r="Y633" s="533"/>
      <c r="Z633" s="533"/>
      <c r="AA633" s="533"/>
      <c r="AB633" s="533"/>
      <c r="AC633" s="533"/>
    </row>
    <row r="634" spans="1:29" ht="12" customHeight="1" x14ac:dyDescent="0.25">
      <c r="A634" s="533"/>
      <c r="B634" s="533"/>
      <c r="C634" s="533"/>
      <c r="D634" s="533"/>
      <c r="E634" s="533"/>
      <c r="F634" s="533"/>
      <c r="G634" s="521"/>
      <c r="H634" s="521"/>
      <c r="I634" s="521"/>
      <c r="J634" s="533"/>
      <c r="K634" s="533"/>
      <c r="L634" s="533"/>
      <c r="M634" s="533"/>
      <c r="N634" s="533"/>
      <c r="O634" s="532"/>
      <c r="P634" s="532"/>
      <c r="Q634" s="533"/>
      <c r="R634" s="533"/>
      <c r="S634" s="533"/>
      <c r="T634" s="533"/>
      <c r="U634" s="533"/>
      <c r="V634" s="533"/>
      <c r="W634" s="533"/>
      <c r="X634" s="533"/>
      <c r="Y634" s="533"/>
      <c r="Z634" s="533"/>
      <c r="AA634" s="533"/>
      <c r="AB634" s="533"/>
      <c r="AC634" s="533"/>
    </row>
    <row r="635" spans="1:29" ht="12" customHeight="1" x14ac:dyDescent="0.25">
      <c r="A635" s="533"/>
      <c r="B635" s="533"/>
      <c r="C635" s="533"/>
      <c r="D635" s="533"/>
      <c r="E635" s="533"/>
      <c r="F635" s="533"/>
      <c r="G635" s="521"/>
      <c r="H635" s="521"/>
      <c r="I635" s="521"/>
      <c r="J635" s="533"/>
      <c r="K635" s="533"/>
      <c r="L635" s="533"/>
      <c r="M635" s="533"/>
      <c r="N635" s="533"/>
      <c r="O635" s="532"/>
      <c r="P635" s="532"/>
      <c r="Q635" s="533"/>
      <c r="R635" s="533"/>
      <c r="S635" s="533"/>
      <c r="T635" s="533"/>
      <c r="U635" s="533"/>
      <c r="V635" s="533"/>
      <c r="W635" s="533"/>
      <c r="X635" s="533"/>
      <c r="Y635" s="533"/>
      <c r="Z635" s="533"/>
      <c r="AA635" s="533"/>
      <c r="AB635" s="533"/>
      <c r="AC635" s="533"/>
    </row>
    <row r="636" spans="1:29" ht="12" customHeight="1" x14ac:dyDescent="0.25">
      <c r="A636" s="533"/>
      <c r="B636" s="533"/>
      <c r="C636" s="533"/>
      <c r="D636" s="533"/>
      <c r="E636" s="533"/>
      <c r="F636" s="533"/>
      <c r="G636" s="521"/>
      <c r="H636" s="521"/>
      <c r="I636" s="521"/>
      <c r="J636" s="533"/>
      <c r="K636" s="533"/>
      <c r="L636" s="533"/>
      <c r="M636" s="533"/>
      <c r="N636" s="533"/>
      <c r="O636" s="532"/>
      <c r="P636" s="532"/>
      <c r="Q636" s="533"/>
      <c r="R636" s="533"/>
      <c r="S636" s="533"/>
      <c r="T636" s="533"/>
      <c r="U636" s="533"/>
      <c r="V636" s="533"/>
      <c r="W636" s="533"/>
      <c r="X636" s="533"/>
      <c r="Y636" s="533"/>
      <c r="Z636" s="533"/>
      <c r="AA636" s="533"/>
      <c r="AB636" s="533"/>
      <c r="AC636" s="533"/>
    </row>
    <row r="637" spans="1:29" ht="12" customHeight="1" x14ac:dyDescent="0.25">
      <c r="A637" s="533"/>
      <c r="B637" s="533"/>
      <c r="C637" s="533"/>
      <c r="D637" s="533"/>
      <c r="E637" s="533"/>
      <c r="F637" s="533"/>
      <c r="G637" s="521"/>
      <c r="H637" s="521"/>
      <c r="I637" s="521"/>
      <c r="J637" s="533"/>
      <c r="K637" s="533"/>
      <c r="L637" s="533"/>
      <c r="M637" s="533"/>
      <c r="N637" s="533"/>
      <c r="O637" s="532"/>
      <c r="P637" s="532"/>
      <c r="Q637" s="533"/>
      <c r="R637" s="533"/>
      <c r="S637" s="533"/>
      <c r="T637" s="533"/>
      <c r="U637" s="533"/>
      <c r="V637" s="533"/>
      <c r="W637" s="533"/>
      <c r="X637" s="533"/>
      <c r="Y637" s="533"/>
      <c r="Z637" s="533"/>
      <c r="AA637" s="533"/>
      <c r="AB637" s="533"/>
      <c r="AC637" s="533"/>
    </row>
    <row r="638" spans="1:29" ht="12" customHeight="1" x14ac:dyDescent="0.25">
      <c r="A638" s="533"/>
      <c r="B638" s="533"/>
      <c r="C638" s="533"/>
      <c r="D638" s="533"/>
      <c r="E638" s="533"/>
      <c r="F638" s="533"/>
      <c r="G638" s="521"/>
      <c r="H638" s="521"/>
      <c r="I638" s="521"/>
      <c r="J638" s="533"/>
      <c r="K638" s="533"/>
      <c r="L638" s="533"/>
      <c r="M638" s="533"/>
      <c r="N638" s="533"/>
      <c r="O638" s="532"/>
      <c r="P638" s="532"/>
      <c r="Q638" s="533"/>
      <c r="R638" s="533"/>
      <c r="S638" s="533"/>
      <c r="T638" s="533"/>
      <c r="U638" s="533"/>
      <c r="V638" s="533"/>
      <c r="W638" s="533"/>
      <c r="X638" s="533"/>
      <c r="Y638" s="533"/>
      <c r="Z638" s="533"/>
      <c r="AA638" s="533"/>
      <c r="AB638" s="533"/>
      <c r="AC638" s="533"/>
    </row>
    <row r="639" spans="1:29" ht="12" customHeight="1" x14ac:dyDescent="0.25">
      <c r="A639" s="533"/>
      <c r="B639" s="533"/>
      <c r="C639" s="533"/>
      <c r="D639" s="533"/>
      <c r="E639" s="533"/>
      <c r="F639" s="533"/>
      <c r="G639" s="521"/>
      <c r="H639" s="521"/>
      <c r="I639" s="521"/>
      <c r="J639" s="533"/>
      <c r="K639" s="533"/>
      <c r="L639" s="533"/>
      <c r="M639" s="533"/>
      <c r="N639" s="533"/>
      <c r="O639" s="532"/>
      <c r="P639" s="532"/>
      <c r="Q639" s="533"/>
      <c r="R639" s="533"/>
      <c r="S639" s="533"/>
      <c r="T639" s="533"/>
      <c r="U639" s="533"/>
      <c r="V639" s="533"/>
      <c r="W639" s="533"/>
      <c r="X639" s="533"/>
      <c r="Y639" s="533"/>
      <c r="Z639" s="533"/>
      <c r="AA639" s="533"/>
      <c r="AB639" s="533"/>
      <c r="AC639" s="533"/>
    </row>
    <row r="640" spans="1:29" ht="12" customHeight="1" x14ac:dyDescent="0.25">
      <c r="A640" s="533"/>
      <c r="B640" s="533"/>
      <c r="C640" s="533"/>
      <c r="D640" s="533"/>
      <c r="E640" s="533"/>
      <c r="F640" s="533"/>
      <c r="G640" s="521"/>
      <c r="H640" s="521"/>
      <c r="I640" s="521"/>
      <c r="J640" s="533"/>
      <c r="K640" s="533"/>
      <c r="L640" s="533"/>
      <c r="M640" s="533"/>
      <c r="N640" s="533"/>
      <c r="O640" s="532"/>
      <c r="P640" s="532"/>
      <c r="Q640" s="533"/>
      <c r="R640" s="533"/>
      <c r="S640" s="533"/>
      <c r="T640" s="533"/>
      <c r="U640" s="533"/>
      <c r="V640" s="533"/>
      <c r="W640" s="533"/>
      <c r="X640" s="533"/>
      <c r="Y640" s="533"/>
      <c r="Z640" s="533"/>
      <c r="AA640" s="533"/>
      <c r="AB640" s="533"/>
      <c r="AC640" s="533"/>
    </row>
    <row r="641" spans="1:29" ht="12" customHeight="1" x14ac:dyDescent="0.25">
      <c r="A641" s="533"/>
      <c r="B641" s="533"/>
      <c r="C641" s="533"/>
      <c r="D641" s="533"/>
      <c r="E641" s="533"/>
      <c r="F641" s="533"/>
      <c r="G641" s="521"/>
      <c r="H641" s="521"/>
      <c r="I641" s="521"/>
      <c r="J641" s="533"/>
      <c r="K641" s="533"/>
      <c r="L641" s="533"/>
      <c r="M641" s="533"/>
      <c r="N641" s="533"/>
      <c r="O641" s="532"/>
      <c r="P641" s="532"/>
      <c r="Q641" s="533"/>
      <c r="R641" s="533"/>
      <c r="S641" s="533"/>
      <c r="T641" s="533"/>
      <c r="U641" s="533"/>
      <c r="V641" s="533"/>
      <c r="W641" s="533"/>
      <c r="X641" s="533"/>
      <c r="Y641" s="533"/>
      <c r="Z641" s="533"/>
      <c r="AA641" s="533"/>
      <c r="AB641" s="533"/>
      <c r="AC641" s="533"/>
    </row>
    <row r="642" spans="1:29" ht="12" customHeight="1" x14ac:dyDescent="0.25">
      <c r="A642" s="533"/>
      <c r="B642" s="533"/>
      <c r="C642" s="533"/>
      <c r="D642" s="533"/>
      <c r="E642" s="533"/>
      <c r="F642" s="533"/>
      <c r="G642" s="521"/>
      <c r="H642" s="521"/>
      <c r="I642" s="521"/>
      <c r="J642" s="533"/>
      <c r="K642" s="533"/>
      <c r="L642" s="533"/>
      <c r="M642" s="533"/>
      <c r="N642" s="533"/>
      <c r="O642" s="532"/>
      <c r="P642" s="532"/>
      <c r="Q642" s="533"/>
      <c r="R642" s="533"/>
      <c r="S642" s="533"/>
      <c r="T642" s="533"/>
      <c r="U642" s="533"/>
      <c r="V642" s="533"/>
      <c r="W642" s="533"/>
      <c r="X642" s="533"/>
      <c r="Y642" s="533"/>
      <c r="Z642" s="533"/>
      <c r="AA642" s="533"/>
      <c r="AB642" s="533"/>
      <c r="AC642" s="533"/>
    </row>
    <row r="643" spans="1:29" ht="12" customHeight="1" x14ac:dyDescent="0.25">
      <c r="A643" s="533"/>
      <c r="B643" s="533"/>
      <c r="C643" s="533"/>
      <c r="D643" s="533"/>
      <c r="E643" s="533"/>
      <c r="F643" s="533"/>
      <c r="G643" s="521"/>
      <c r="H643" s="521"/>
      <c r="I643" s="521"/>
      <c r="J643" s="533"/>
      <c r="K643" s="533"/>
      <c r="L643" s="533"/>
      <c r="M643" s="533"/>
      <c r="N643" s="533"/>
      <c r="O643" s="532"/>
      <c r="P643" s="532"/>
      <c r="Q643" s="533"/>
      <c r="R643" s="533"/>
      <c r="S643" s="533"/>
      <c r="T643" s="533"/>
      <c r="U643" s="533"/>
      <c r="V643" s="533"/>
      <c r="W643" s="533"/>
      <c r="X643" s="533"/>
      <c r="Y643" s="533"/>
      <c r="Z643" s="533"/>
      <c r="AA643" s="533"/>
      <c r="AB643" s="533"/>
      <c r="AC643" s="533"/>
    </row>
    <row r="644" spans="1:29" ht="12" customHeight="1" x14ac:dyDescent="0.25">
      <c r="A644" s="533"/>
      <c r="B644" s="533"/>
      <c r="C644" s="533"/>
      <c r="D644" s="533"/>
      <c r="E644" s="533"/>
      <c r="F644" s="533"/>
      <c r="G644" s="521"/>
      <c r="H644" s="521"/>
      <c r="I644" s="521"/>
      <c r="J644" s="533"/>
      <c r="K644" s="533"/>
      <c r="L644" s="533"/>
      <c r="M644" s="533"/>
      <c r="N644" s="533"/>
      <c r="O644" s="532"/>
      <c r="P644" s="532"/>
      <c r="Q644" s="533"/>
      <c r="R644" s="533"/>
      <c r="S644" s="533"/>
      <c r="T644" s="533"/>
      <c r="U644" s="533"/>
      <c r="V644" s="533"/>
      <c r="W644" s="533"/>
      <c r="X644" s="533"/>
      <c r="Y644" s="533"/>
      <c r="Z644" s="533"/>
      <c r="AA644" s="533"/>
      <c r="AB644" s="533"/>
      <c r="AC644" s="533"/>
    </row>
    <row r="645" spans="1:29" ht="12" customHeight="1" x14ac:dyDescent="0.25">
      <c r="A645" s="533"/>
      <c r="B645" s="533"/>
      <c r="C645" s="533"/>
      <c r="D645" s="533"/>
      <c r="E645" s="533"/>
      <c r="F645" s="533"/>
      <c r="G645" s="521"/>
      <c r="H645" s="521"/>
      <c r="I645" s="521"/>
      <c r="J645" s="533"/>
      <c r="K645" s="533"/>
      <c r="L645" s="533"/>
      <c r="M645" s="533"/>
      <c r="N645" s="533"/>
      <c r="O645" s="532"/>
      <c r="P645" s="532"/>
      <c r="Q645" s="533"/>
      <c r="R645" s="533"/>
      <c r="S645" s="533"/>
      <c r="T645" s="533"/>
      <c r="U645" s="533"/>
      <c r="V645" s="533"/>
      <c r="W645" s="533"/>
      <c r="X645" s="533"/>
      <c r="Y645" s="533"/>
      <c r="Z645" s="533"/>
      <c r="AA645" s="533"/>
      <c r="AB645" s="533"/>
      <c r="AC645" s="533"/>
    </row>
    <row r="646" spans="1:29" ht="12" customHeight="1" x14ac:dyDescent="0.25">
      <c r="A646" s="533"/>
      <c r="B646" s="533"/>
      <c r="C646" s="533"/>
      <c r="D646" s="533"/>
      <c r="E646" s="533"/>
      <c r="F646" s="533"/>
      <c r="G646" s="521"/>
      <c r="H646" s="521"/>
      <c r="I646" s="521"/>
      <c r="J646" s="533"/>
      <c r="K646" s="533"/>
      <c r="L646" s="533"/>
      <c r="M646" s="533"/>
      <c r="N646" s="533"/>
      <c r="O646" s="532"/>
      <c r="P646" s="532"/>
      <c r="Q646" s="533"/>
      <c r="R646" s="533"/>
      <c r="S646" s="533"/>
      <c r="T646" s="533"/>
      <c r="U646" s="533"/>
      <c r="V646" s="533"/>
      <c r="W646" s="533"/>
      <c r="X646" s="533"/>
      <c r="Y646" s="533"/>
      <c r="Z646" s="533"/>
      <c r="AA646" s="533"/>
      <c r="AB646" s="533"/>
      <c r="AC646" s="533"/>
    </row>
    <row r="647" spans="1:29" ht="12" customHeight="1" x14ac:dyDescent="0.25">
      <c r="A647" s="533"/>
      <c r="B647" s="533"/>
      <c r="C647" s="533"/>
      <c r="D647" s="533"/>
      <c r="E647" s="533"/>
      <c r="F647" s="533"/>
      <c r="G647" s="521"/>
      <c r="H647" s="521"/>
      <c r="I647" s="521"/>
      <c r="J647" s="533"/>
      <c r="K647" s="533"/>
      <c r="L647" s="533"/>
      <c r="M647" s="533"/>
      <c r="N647" s="533"/>
      <c r="O647" s="532"/>
      <c r="P647" s="532"/>
      <c r="Q647" s="533"/>
      <c r="R647" s="533"/>
      <c r="S647" s="533"/>
      <c r="T647" s="533"/>
      <c r="U647" s="533"/>
      <c r="V647" s="533"/>
      <c r="W647" s="533"/>
      <c r="X647" s="533"/>
      <c r="Y647" s="533"/>
      <c r="Z647" s="533"/>
      <c r="AA647" s="533"/>
      <c r="AB647" s="533"/>
      <c r="AC647" s="533"/>
    </row>
    <row r="648" spans="1:29" ht="12" customHeight="1" x14ac:dyDescent="0.25">
      <c r="A648" s="533"/>
      <c r="B648" s="533"/>
      <c r="C648" s="533"/>
      <c r="D648" s="533"/>
      <c r="E648" s="533"/>
      <c r="F648" s="533"/>
      <c r="G648" s="521"/>
      <c r="H648" s="521"/>
      <c r="I648" s="521"/>
      <c r="J648" s="533"/>
      <c r="K648" s="533"/>
      <c r="L648" s="533"/>
      <c r="M648" s="533"/>
      <c r="N648" s="533"/>
      <c r="O648" s="532"/>
      <c r="P648" s="532"/>
      <c r="Q648" s="533"/>
      <c r="R648" s="533"/>
      <c r="S648" s="533"/>
      <c r="T648" s="533"/>
      <c r="U648" s="533"/>
      <c r="V648" s="533"/>
      <c r="W648" s="533"/>
      <c r="X648" s="533"/>
      <c r="Y648" s="533"/>
      <c r="Z648" s="533"/>
      <c r="AA648" s="533"/>
      <c r="AB648" s="533"/>
      <c r="AC648" s="533"/>
    </row>
    <row r="649" spans="1:29" ht="12" customHeight="1" x14ac:dyDescent="0.25">
      <c r="A649" s="533"/>
      <c r="B649" s="533"/>
      <c r="C649" s="533"/>
      <c r="D649" s="533"/>
      <c r="E649" s="533"/>
      <c r="F649" s="533"/>
      <c r="G649" s="521"/>
      <c r="H649" s="521"/>
      <c r="I649" s="521"/>
      <c r="J649" s="533"/>
      <c r="K649" s="533"/>
      <c r="L649" s="533"/>
      <c r="M649" s="533"/>
      <c r="N649" s="533"/>
      <c r="O649" s="532"/>
      <c r="P649" s="532"/>
      <c r="Q649" s="533"/>
      <c r="R649" s="533"/>
      <c r="S649" s="533"/>
      <c r="T649" s="533"/>
      <c r="U649" s="533"/>
      <c r="V649" s="533"/>
      <c r="W649" s="533"/>
      <c r="X649" s="533"/>
      <c r="Y649" s="533"/>
      <c r="Z649" s="533"/>
      <c r="AA649" s="533"/>
      <c r="AB649" s="533"/>
      <c r="AC649" s="533"/>
    </row>
    <row r="650" spans="1:29" ht="12" customHeight="1" x14ac:dyDescent="0.25">
      <c r="A650" s="533"/>
      <c r="B650" s="533"/>
      <c r="C650" s="533"/>
      <c r="D650" s="533"/>
      <c r="E650" s="533"/>
      <c r="F650" s="533"/>
      <c r="G650" s="521"/>
      <c r="H650" s="521"/>
      <c r="I650" s="521"/>
      <c r="J650" s="533"/>
      <c r="K650" s="533"/>
      <c r="L650" s="533"/>
      <c r="M650" s="533"/>
      <c r="N650" s="533"/>
      <c r="O650" s="532"/>
      <c r="P650" s="532"/>
      <c r="Q650" s="533"/>
      <c r="R650" s="533"/>
      <c r="S650" s="533"/>
      <c r="T650" s="533"/>
      <c r="U650" s="533"/>
      <c r="V650" s="533"/>
      <c r="W650" s="533"/>
      <c r="X650" s="533"/>
      <c r="Y650" s="533"/>
      <c r="Z650" s="533"/>
      <c r="AA650" s="533"/>
      <c r="AB650" s="533"/>
      <c r="AC650" s="533"/>
    </row>
    <row r="651" spans="1:29" ht="12" customHeight="1" x14ac:dyDescent="0.25">
      <c r="A651" s="533"/>
      <c r="B651" s="533"/>
      <c r="C651" s="533"/>
      <c r="D651" s="533"/>
      <c r="E651" s="533"/>
      <c r="F651" s="533"/>
      <c r="G651" s="521"/>
      <c r="H651" s="521"/>
      <c r="I651" s="521"/>
      <c r="J651" s="533"/>
      <c r="K651" s="533"/>
      <c r="L651" s="533"/>
      <c r="M651" s="533"/>
      <c r="N651" s="533"/>
      <c r="O651" s="532"/>
      <c r="P651" s="532"/>
      <c r="Q651" s="533"/>
      <c r="R651" s="533"/>
      <c r="S651" s="533"/>
      <c r="T651" s="533"/>
      <c r="U651" s="533"/>
      <c r="V651" s="533"/>
      <c r="W651" s="533"/>
      <c r="X651" s="533"/>
      <c r="Y651" s="533"/>
      <c r="Z651" s="533"/>
      <c r="AA651" s="533"/>
      <c r="AB651" s="533"/>
      <c r="AC651" s="533"/>
    </row>
    <row r="652" spans="1:29" ht="12" customHeight="1" x14ac:dyDescent="0.25">
      <c r="A652" s="533"/>
      <c r="B652" s="533"/>
      <c r="C652" s="533"/>
      <c r="D652" s="533"/>
      <c r="E652" s="533"/>
      <c r="F652" s="533"/>
      <c r="G652" s="521"/>
      <c r="H652" s="521"/>
      <c r="I652" s="521"/>
      <c r="J652" s="533"/>
      <c r="K652" s="533"/>
      <c r="L652" s="533"/>
      <c r="M652" s="533"/>
      <c r="N652" s="533"/>
      <c r="O652" s="532"/>
      <c r="P652" s="532"/>
      <c r="Q652" s="533"/>
      <c r="R652" s="533"/>
      <c r="S652" s="533"/>
      <c r="T652" s="533"/>
      <c r="U652" s="533"/>
      <c r="V652" s="533"/>
      <c r="W652" s="533"/>
      <c r="X652" s="533"/>
      <c r="Y652" s="533"/>
      <c r="Z652" s="533"/>
      <c r="AA652" s="533"/>
      <c r="AB652" s="533"/>
      <c r="AC652" s="533"/>
    </row>
    <row r="653" spans="1:29" ht="12" customHeight="1" x14ac:dyDescent="0.25">
      <c r="A653" s="533"/>
      <c r="B653" s="533"/>
      <c r="C653" s="533"/>
      <c r="D653" s="533"/>
      <c r="E653" s="533"/>
      <c r="F653" s="533"/>
      <c r="G653" s="521"/>
      <c r="H653" s="521"/>
      <c r="I653" s="521"/>
      <c r="J653" s="533"/>
      <c r="K653" s="533"/>
      <c r="L653" s="533"/>
      <c r="M653" s="533"/>
      <c r="N653" s="533"/>
      <c r="O653" s="532"/>
      <c r="P653" s="532"/>
      <c r="Q653" s="533"/>
      <c r="R653" s="533"/>
      <c r="S653" s="533"/>
      <c r="T653" s="533"/>
      <c r="U653" s="533"/>
      <c r="V653" s="533"/>
      <c r="W653" s="533"/>
      <c r="X653" s="533"/>
      <c r="Y653" s="533"/>
      <c r="Z653" s="533"/>
      <c r="AA653" s="533"/>
      <c r="AB653" s="533"/>
      <c r="AC653" s="533"/>
    </row>
    <row r="654" spans="1:29" ht="12" customHeight="1" x14ac:dyDescent="0.25">
      <c r="A654" s="533"/>
      <c r="B654" s="533"/>
      <c r="C654" s="533"/>
      <c r="D654" s="533"/>
      <c r="E654" s="533"/>
      <c r="F654" s="533"/>
      <c r="G654" s="521"/>
      <c r="H654" s="521"/>
      <c r="I654" s="521"/>
      <c r="J654" s="533"/>
      <c r="K654" s="533"/>
      <c r="L654" s="533"/>
      <c r="M654" s="533"/>
      <c r="N654" s="533"/>
      <c r="O654" s="532"/>
      <c r="P654" s="532"/>
      <c r="Q654" s="533"/>
      <c r="R654" s="533"/>
      <c r="S654" s="533"/>
      <c r="T654" s="533"/>
      <c r="U654" s="533"/>
      <c r="V654" s="533"/>
      <c r="W654" s="533"/>
      <c r="X654" s="533"/>
      <c r="Y654" s="533"/>
      <c r="Z654" s="533"/>
      <c r="AA654" s="533"/>
      <c r="AB654" s="533"/>
      <c r="AC654" s="533"/>
    </row>
    <row r="655" spans="1:29" ht="12" customHeight="1" x14ac:dyDescent="0.25">
      <c r="A655" s="533"/>
      <c r="B655" s="533"/>
      <c r="C655" s="533"/>
      <c r="D655" s="533"/>
      <c r="E655" s="533"/>
      <c r="F655" s="533"/>
      <c r="G655" s="521"/>
      <c r="H655" s="521"/>
      <c r="I655" s="521"/>
      <c r="J655" s="533"/>
      <c r="K655" s="533"/>
      <c r="L655" s="533"/>
      <c r="M655" s="533"/>
      <c r="N655" s="533"/>
      <c r="O655" s="532"/>
      <c r="P655" s="532"/>
      <c r="Q655" s="533"/>
      <c r="R655" s="533"/>
      <c r="S655" s="533"/>
      <c r="T655" s="533"/>
      <c r="U655" s="533"/>
      <c r="V655" s="533"/>
      <c r="W655" s="533"/>
      <c r="X655" s="533"/>
      <c r="Y655" s="533"/>
      <c r="Z655" s="533"/>
      <c r="AA655" s="533"/>
      <c r="AB655" s="533"/>
      <c r="AC655" s="533"/>
    </row>
    <row r="656" spans="1:29" ht="12" customHeight="1" x14ac:dyDescent="0.25">
      <c r="A656" s="533"/>
      <c r="B656" s="533"/>
      <c r="C656" s="533"/>
      <c r="D656" s="533"/>
      <c r="E656" s="533"/>
      <c r="F656" s="533"/>
      <c r="G656" s="521"/>
      <c r="H656" s="521"/>
      <c r="I656" s="521"/>
      <c r="J656" s="533"/>
      <c r="K656" s="533"/>
      <c r="L656" s="533"/>
      <c r="M656" s="533"/>
      <c r="N656" s="533"/>
      <c r="O656" s="532"/>
      <c r="P656" s="532"/>
      <c r="Q656" s="533"/>
      <c r="R656" s="533"/>
      <c r="S656" s="533"/>
      <c r="T656" s="533"/>
      <c r="U656" s="533"/>
      <c r="V656" s="533"/>
      <c r="W656" s="533"/>
      <c r="X656" s="533"/>
      <c r="Y656" s="533"/>
      <c r="Z656" s="533"/>
      <c r="AA656" s="533"/>
      <c r="AB656" s="533"/>
      <c r="AC656" s="533"/>
    </row>
    <row r="657" spans="1:29" ht="12" customHeight="1" x14ac:dyDescent="0.25">
      <c r="A657" s="533"/>
      <c r="B657" s="533"/>
      <c r="C657" s="533"/>
      <c r="D657" s="533"/>
      <c r="E657" s="533"/>
      <c r="F657" s="533"/>
      <c r="G657" s="521"/>
      <c r="H657" s="521"/>
      <c r="I657" s="521"/>
      <c r="J657" s="533"/>
      <c r="K657" s="533"/>
      <c r="L657" s="533"/>
      <c r="M657" s="533"/>
      <c r="N657" s="533"/>
      <c r="O657" s="532"/>
      <c r="P657" s="532"/>
      <c r="Q657" s="533"/>
      <c r="R657" s="533"/>
      <c r="S657" s="533"/>
      <c r="T657" s="533"/>
      <c r="U657" s="533"/>
      <c r="V657" s="533"/>
      <c r="W657" s="533"/>
      <c r="X657" s="533"/>
      <c r="Y657" s="533"/>
      <c r="Z657" s="533"/>
      <c r="AA657" s="533"/>
      <c r="AB657" s="533"/>
      <c r="AC657" s="533"/>
    </row>
    <row r="658" spans="1:29" ht="12" customHeight="1" x14ac:dyDescent="0.25">
      <c r="A658" s="533"/>
      <c r="B658" s="533"/>
      <c r="C658" s="533"/>
      <c r="D658" s="533"/>
      <c r="E658" s="533"/>
      <c r="F658" s="533"/>
      <c r="G658" s="521"/>
      <c r="H658" s="521"/>
      <c r="I658" s="521"/>
      <c r="J658" s="533"/>
      <c r="K658" s="533"/>
      <c r="L658" s="533"/>
      <c r="M658" s="533"/>
      <c r="N658" s="533"/>
      <c r="O658" s="532"/>
      <c r="P658" s="532"/>
      <c r="Q658" s="533"/>
      <c r="R658" s="533"/>
      <c r="S658" s="533"/>
      <c r="T658" s="533"/>
      <c r="U658" s="533"/>
      <c r="V658" s="533"/>
      <c r="W658" s="533"/>
      <c r="X658" s="533"/>
      <c r="Y658" s="533"/>
      <c r="Z658" s="533"/>
      <c r="AA658" s="533"/>
      <c r="AB658" s="533"/>
      <c r="AC658" s="533"/>
    </row>
    <row r="659" spans="1:29" ht="12" customHeight="1" x14ac:dyDescent="0.25">
      <c r="A659" s="533"/>
      <c r="B659" s="533"/>
      <c r="C659" s="533"/>
      <c r="D659" s="533"/>
      <c r="E659" s="533"/>
      <c r="F659" s="533"/>
      <c r="G659" s="521"/>
      <c r="H659" s="521"/>
      <c r="I659" s="521"/>
      <c r="J659" s="533"/>
      <c r="K659" s="533"/>
      <c r="L659" s="533"/>
      <c r="M659" s="533"/>
      <c r="N659" s="533"/>
      <c r="O659" s="532"/>
      <c r="P659" s="532"/>
      <c r="Q659" s="533"/>
      <c r="R659" s="533"/>
      <c r="S659" s="533"/>
      <c r="T659" s="533"/>
      <c r="U659" s="533"/>
      <c r="V659" s="533"/>
      <c r="W659" s="533"/>
      <c r="X659" s="533"/>
      <c r="Y659" s="533"/>
      <c r="Z659" s="533"/>
      <c r="AA659" s="533"/>
      <c r="AB659" s="533"/>
      <c r="AC659" s="533"/>
    </row>
    <row r="660" spans="1:29" ht="12" customHeight="1" x14ac:dyDescent="0.25">
      <c r="A660" s="533"/>
      <c r="B660" s="533"/>
      <c r="C660" s="533"/>
      <c r="D660" s="533"/>
      <c r="E660" s="533"/>
      <c r="F660" s="533"/>
      <c r="G660" s="521"/>
      <c r="H660" s="521"/>
      <c r="I660" s="521"/>
      <c r="J660" s="533"/>
      <c r="K660" s="533"/>
      <c r="L660" s="533"/>
      <c r="M660" s="533"/>
      <c r="N660" s="533"/>
      <c r="O660" s="532"/>
      <c r="P660" s="532"/>
      <c r="Q660" s="533"/>
      <c r="R660" s="533"/>
      <c r="S660" s="533"/>
      <c r="T660" s="533"/>
      <c r="U660" s="533"/>
      <c r="V660" s="533"/>
      <c r="W660" s="533"/>
      <c r="X660" s="533"/>
      <c r="Y660" s="533"/>
      <c r="Z660" s="533"/>
      <c r="AA660" s="533"/>
      <c r="AB660" s="533"/>
      <c r="AC660" s="533"/>
    </row>
    <row r="661" spans="1:29" ht="12" customHeight="1" x14ac:dyDescent="0.25">
      <c r="A661" s="533"/>
      <c r="B661" s="533"/>
      <c r="C661" s="533"/>
      <c r="D661" s="533"/>
      <c r="E661" s="533"/>
      <c r="F661" s="533"/>
      <c r="G661" s="521"/>
      <c r="H661" s="521"/>
      <c r="I661" s="521"/>
      <c r="J661" s="533"/>
      <c r="K661" s="533"/>
      <c r="L661" s="533"/>
      <c r="M661" s="533"/>
      <c r="N661" s="533"/>
      <c r="O661" s="532"/>
      <c r="P661" s="532"/>
      <c r="Q661" s="533"/>
      <c r="R661" s="533"/>
      <c r="S661" s="533"/>
      <c r="T661" s="533"/>
      <c r="U661" s="533"/>
      <c r="V661" s="533"/>
      <c r="W661" s="533"/>
      <c r="X661" s="533"/>
      <c r="Y661" s="533"/>
      <c r="Z661" s="533"/>
      <c r="AA661" s="533"/>
      <c r="AB661" s="533"/>
      <c r="AC661" s="533"/>
    </row>
    <row r="662" spans="1:29" ht="12" customHeight="1" x14ac:dyDescent="0.25">
      <c r="A662" s="533"/>
      <c r="B662" s="533"/>
      <c r="C662" s="533"/>
      <c r="D662" s="533"/>
      <c r="E662" s="533"/>
      <c r="F662" s="533"/>
      <c r="G662" s="521"/>
      <c r="H662" s="521"/>
      <c r="I662" s="521"/>
      <c r="J662" s="533"/>
      <c r="K662" s="533"/>
      <c r="L662" s="533"/>
      <c r="M662" s="533"/>
      <c r="N662" s="533"/>
      <c r="O662" s="532"/>
      <c r="P662" s="532"/>
      <c r="Q662" s="533"/>
      <c r="R662" s="533"/>
      <c r="S662" s="533"/>
      <c r="T662" s="533"/>
      <c r="U662" s="533"/>
      <c r="V662" s="533"/>
      <c r="W662" s="533"/>
      <c r="X662" s="533"/>
      <c r="Y662" s="533"/>
      <c r="Z662" s="533"/>
      <c r="AA662" s="533"/>
      <c r="AB662" s="533"/>
      <c r="AC662" s="533"/>
    </row>
    <row r="663" spans="1:29" ht="12" customHeight="1" x14ac:dyDescent="0.25">
      <c r="A663" s="533"/>
      <c r="B663" s="533"/>
      <c r="C663" s="533"/>
      <c r="D663" s="533"/>
      <c r="E663" s="533"/>
      <c r="F663" s="533"/>
      <c r="G663" s="521"/>
      <c r="H663" s="521"/>
      <c r="I663" s="521"/>
      <c r="J663" s="533"/>
      <c r="K663" s="533"/>
      <c r="L663" s="533"/>
      <c r="M663" s="533"/>
      <c r="N663" s="533"/>
      <c r="O663" s="532"/>
      <c r="P663" s="532"/>
      <c r="Q663" s="533"/>
      <c r="R663" s="533"/>
      <c r="S663" s="533"/>
      <c r="T663" s="533"/>
      <c r="U663" s="533"/>
      <c r="V663" s="533"/>
      <c r="W663" s="533"/>
      <c r="X663" s="533"/>
      <c r="Y663" s="533"/>
      <c r="Z663" s="533"/>
      <c r="AA663" s="533"/>
      <c r="AB663" s="533"/>
      <c r="AC663" s="533"/>
    </row>
    <row r="664" spans="1:29" ht="12" customHeight="1" x14ac:dyDescent="0.25">
      <c r="A664" s="533"/>
      <c r="B664" s="533"/>
      <c r="C664" s="533"/>
      <c r="D664" s="533"/>
      <c r="E664" s="533"/>
      <c r="F664" s="533"/>
      <c r="G664" s="521"/>
      <c r="H664" s="521"/>
      <c r="I664" s="521"/>
      <c r="J664" s="533"/>
      <c r="K664" s="533"/>
      <c r="L664" s="533"/>
      <c r="M664" s="533"/>
      <c r="N664" s="533"/>
      <c r="O664" s="532"/>
      <c r="P664" s="532"/>
      <c r="Q664" s="533"/>
      <c r="R664" s="533"/>
      <c r="S664" s="533"/>
      <c r="T664" s="533"/>
      <c r="U664" s="533"/>
      <c r="V664" s="533"/>
      <c r="W664" s="533"/>
      <c r="X664" s="533"/>
      <c r="Y664" s="533"/>
      <c r="Z664" s="533"/>
      <c r="AA664" s="533"/>
      <c r="AB664" s="533"/>
      <c r="AC664" s="533"/>
    </row>
    <row r="665" spans="1:29" ht="12" customHeight="1" x14ac:dyDescent="0.25">
      <c r="A665" s="533"/>
      <c r="B665" s="533"/>
      <c r="C665" s="533"/>
      <c r="D665" s="533"/>
      <c r="E665" s="533"/>
      <c r="F665" s="533"/>
      <c r="G665" s="521"/>
      <c r="H665" s="521"/>
      <c r="I665" s="521"/>
      <c r="J665" s="533"/>
      <c r="K665" s="533"/>
      <c r="L665" s="533"/>
      <c r="M665" s="533"/>
      <c r="N665" s="533"/>
      <c r="O665" s="532"/>
      <c r="P665" s="532"/>
      <c r="Q665" s="533"/>
      <c r="R665" s="533"/>
      <c r="S665" s="533"/>
      <c r="T665" s="533"/>
      <c r="U665" s="533"/>
      <c r="V665" s="533"/>
      <c r="W665" s="533"/>
      <c r="X665" s="533"/>
      <c r="Y665" s="533"/>
      <c r="Z665" s="533"/>
      <c r="AA665" s="533"/>
      <c r="AB665" s="533"/>
      <c r="AC665" s="533"/>
    </row>
    <row r="666" spans="1:29" ht="12" customHeight="1" x14ac:dyDescent="0.25">
      <c r="A666" s="533"/>
      <c r="B666" s="533"/>
      <c r="C666" s="533"/>
      <c r="D666" s="533"/>
      <c r="E666" s="533"/>
      <c r="F666" s="533"/>
      <c r="G666" s="521"/>
      <c r="H666" s="521"/>
      <c r="I666" s="521"/>
      <c r="J666" s="533"/>
      <c r="K666" s="533"/>
      <c r="L666" s="533"/>
      <c r="M666" s="533"/>
      <c r="N666" s="533"/>
      <c r="O666" s="532"/>
      <c r="P666" s="532"/>
      <c r="Q666" s="533"/>
      <c r="R666" s="533"/>
      <c r="S666" s="533"/>
      <c r="T666" s="533"/>
      <c r="U666" s="533"/>
      <c r="V666" s="533"/>
      <c r="W666" s="533"/>
      <c r="X666" s="533"/>
      <c r="Y666" s="533"/>
      <c r="Z666" s="533"/>
      <c r="AA666" s="533"/>
      <c r="AB666" s="533"/>
      <c r="AC666" s="533"/>
    </row>
    <row r="667" spans="1:29" ht="12" customHeight="1" x14ac:dyDescent="0.25">
      <c r="A667" s="533"/>
      <c r="B667" s="533"/>
      <c r="C667" s="533"/>
      <c r="D667" s="533"/>
      <c r="E667" s="533"/>
      <c r="F667" s="533"/>
      <c r="G667" s="521"/>
      <c r="H667" s="521"/>
      <c r="I667" s="521"/>
      <c r="J667" s="533"/>
      <c r="K667" s="533"/>
      <c r="L667" s="533"/>
      <c r="M667" s="533"/>
      <c r="N667" s="533"/>
      <c r="O667" s="532"/>
      <c r="P667" s="532"/>
      <c r="Q667" s="533"/>
      <c r="R667" s="533"/>
      <c r="S667" s="533"/>
      <c r="T667" s="533"/>
      <c r="U667" s="533"/>
      <c r="V667" s="533"/>
      <c r="W667" s="533"/>
      <c r="X667" s="533"/>
      <c r="Y667" s="533"/>
      <c r="Z667" s="533"/>
      <c r="AA667" s="533"/>
      <c r="AB667" s="533"/>
      <c r="AC667" s="533"/>
    </row>
    <row r="668" spans="1:29" ht="12" customHeight="1" x14ac:dyDescent="0.25">
      <c r="A668" s="533"/>
      <c r="B668" s="533"/>
      <c r="C668" s="533"/>
      <c r="D668" s="533"/>
      <c r="E668" s="533"/>
      <c r="F668" s="533"/>
      <c r="G668" s="521"/>
      <c r="H668" s="521"/>
      <c r="I668" s="521"/>
      <c r="J668" s="533"/>
      <c r="K668" s="533"/>
      <c r="L668" s="533"/>
      <c r="M668" s="533"/>
      <c r="N668" s="533"/>
      <c r="O668" s="532"/>
      <c r="P668" s="532"/>
      <c r="Q668" s="533"/>
      <c r="R668" s="533"/>
      <c r="S668" s="533"/>
      <c r="T668" s="533"/>
      <c r="U668" s="533"/>
      <c r="V668" s="533"/>
      <c r="W668" s="533"/>
      <c r="X668" s="533"/>
      <c r="Y668" s="533"/>
      <c r="Z668" s="533"/>
      <c r="AA668" s="533"/>
      <c r="AB668" s="533"/>
      <c r="AC668" s="533"/>
    </row>
    <row r="669" spans="1:29" ht="12" customHeight="1" x14ac:dyDescent="0.25">
      <c r="A669" s="533"/>
      <c r="B669" s="533"/>
      <c r="C669" s="533"/>
      <c r="D669" s="533"/>
      <c r="E669" s="533"/>
      <c r="F669" s="533"/>
      <c r="G669" s="521"/>
      <c r="H669" s="521"/>
      <c r="I669" s="521"/>
      <c r="J669" s="533"/>
      <c r="K669" s="533"/>
      <c r="L669" s="533"/>
      <c r="M669" s="533"/>
      <c r="N669" s="533"/>
      <c r="O669" s="532"/>
      <c r="P669" s="532"/>
      <c r="Q669" s="533"/>
      <c r="R669" s="533"/>
      <c r="S669" s="533"/>
      <c r="T669" s="533"/>
      <c r="U669" s="533"/>
      <c r="V669" s="533"/>
      <c r="W669" s="533"/>
      <c r="X669" s="533"/>
      <c r="Y669" s="533"/>
      <c r="Z669" s="533"/>
      <c r="AA669" s="533"/>
      <c r="AB669" s="533"/>
      <c r="AC669" s="533"/>
    </row>
    <row r="670" spans="1:29" ht="12" customHeight="1" x14ac:dyDescent="0.25">
      <c r="A670" s="533"/>
      <c r="B670" s="533"/>
      <c r="C670" s="533"/>
      <c r="D670" s="533"/>
      <c r="E670" s="533"/>
      <c r="F670" s="533"/>
      <c r="G670" s="521"/>
      <c r="H670" s="521"/>
      <c r="I670" s="521"/>
      <c r="J670" s="533"/>
      <c r="K670" s="533"/>
      <c r="L670" s="533"/>
      <c r="M670" s="533"/>
      <c r="N670" s="533"/>
      <c r="O670" s="532"/>
      <c r="P670" s="532"/>
      <c r="Q670" s="533"/>
      <c r="R670" s="533"/>
      <c r="S670" s="533"/>
      <c r="T670" s="533"/>
      <c r="U670" s="533"/>
      <c r="V670" s="533"/>
      <c r="W670" s="533"/>
      <c r="X670" s="533"/>
      <c r="Y670" s="533"/>
      <c r="Z670" s="533"/>
      <c r="AA670" s="533"/>
      <c r="AB670" s="533"/>
      <c r="AC670" s="533"/>
    </row>
    <row r="671" spans="1:29" ht="12" customHeight="1" x14ac:dyDescent="0.25">
      <c r="A671" s="533"/>
      <c r="B671" s="533"/>
      <c r="C671" s="533"/>
      <c r="D671" s="533"/>
      <c r="E671" s="533"/>
      <c r="F671" s="533"/>
      <c r="G671" s="521"/>
      <c r="H671" s="521"/>
      <c r="I671" s="521"/>
      <c r="J671" s="533"/>
      <c r="K671" s="533"/>
      <c r="L671" s="533"/>
      <c r="M671" s="533"/>
      <c r="N671" s="533"/>
      <c r="O671" s="532"/>
      <c r="P671" s="532"/>
      <c r="Q671" s="533"/>
      <c r="R671" s="533"/>
      <c r="S671" s="533"/>
      <c r="T671" s="533"/>
      <c r="U671" s="533"/>
      <c r="V671" s="533"/>
      <c r="W671" s="533"/>
      <c r="X671" s="533"/>
      <c r="Y671" s="533"/>
      <c r="Z671" s="533"/>
      <c r="AA671" s="533"/>
      <c r="AB671" s="533"/>
      <c r="AC671" s="533"/>
    </row>
    <row r="672" spans="1:29" ht="12" customHeight="1" x14ac:dyDescent="0.25">
      <c r="A672" s="533"/>
      <c r="B672" s="533"/>
      <c r="C672" s="533"/>
      <c r="D672" s="533"/>
      <c r="E672" s="533"/>
      <c r="F672" s="533"/>
      <c r="G672" s="521"/>
      <c r="H672" s="521"/>
      <c r="I672" s="521"/>
      <c r="J672" s="533"/>
      <c r="K672" s="533"/>
      <c r="L672" s="533"/>
      <c r="M672" s="533"/>
      <c r="N672" s="533"/>
      <c r="O672" s="532"/>
      <c r="P672" s="532"/>
      <c r="Q672" s="533"/>
      <c r="R672" s="533"/>
      <c r="S672" s="533"/>
      <c r="T672" s="533"/>
      <c r="U672" s="533"/>
      <c r="V672" s="533"/>
      <c r="W672" s="533"/>
      <c r="X672" s="533"/>
      <c r="Y672" s="533"/>
      <c r="Z672" s="533"/>
      <c r="AA672" s="533"/>
      <c r="AB672" s="533"/>
      <c r="AC672" s="533"/>
    </row>
    <row r="673" spans="1:29" ht="12" customHeight="1" x14ac:dyDescent="0.25">
      <c r="A673" s="533"/>
      <c r="B673" s="533"/>
      <c r="C673" s="533"/>
      <c r="D673" s="533"/>
      <c r="E673" s="533"/>
      <c r="F673" s="533"/>
      <c r="G673" s="521"/>
      <c r="H673" s="521"/>
      <c r="I673" s="521"/>
      <c r="J673" s="533"/>
      <c r="K673" s="533"/>
      <c r="L673" s="533"/>
      <c r="M673" s="533"/>
      <c r="N673" s="533"/>
      <c r="O673" s="532"/>
      <c r="P673" s="532"/>
      <c r="Q673" s="533"/>
      <c r="R673" s="533"/>
      <c r="S673" s="533"/>
      <c r="T673" s="533"/>
      <c r="U673" s="533"/>
      <c r="V673" s="533"/>
      <c r="W673" s="533"/>
      <c r="X673" s="533"/>
      <c r="Y673" s="533"/>
      <c r="Z673" s="533"/>
      <c r="AA673" s="533"/>
      <c r="AB673" s="533"/>
      <c r="AC673" s="533"/>
    </row>
    <row r="674" spans="1:29" ht="12" customHeight="1" x14ac:dyDescent="0.25">
      <c r="A674" s="533"/>
      <c r="B674" s="533"/>
      <c r="C674" s="533"/>
      <c r="D674" s="533"/>
      <c r="E674" s="533"/>
      <c r="F674" s="533"/>
      <c r="G674" s="521"/>
      <c r="H674" s="521"/>
      <c r="I674" s="521"/>
      <c r="J674" s="533"/>
      <c r="K674" s="533"/>
      <c r="L674" s="533"/>
      <c r="M674" s="533"/>
      <c r="N674" s="533"/>
      <c r="O674" s="532"/>
      <c r="P674" s="532"/>
      <c r="Q674" s="533"/>
      <c r="R674" s="533"/>
      <c r="S674" s="533"/>
      <c r="T674" s="533"/>
      <c r="U674" s="533"/>
      <c r="V674" s="533"/>
      <c r="W674" s="533"/>
      <c r="X674" s="533"/>
      <c r="Y674" s="533"/>
      <c r="Z674" s="533"/>
      <c r="AA674" s="533"/>
      <c r="AB674" s="533"/>
      <c r="AC674" s="533"/>
    </row>
    <row r="675" spans="1:29" ht="12" customHeight="1" x14ac:dyDescent="0.25">
      <c r="A675" s="533"/>
      <c r="B675" s="533"/>
      <c r="C675" s="533"/>
      <c r="D675" s="533"/>
      <c r="E675" s="533"/>
      <c r="F675" s="533"/>
      <c r="G675" s="521"/>
      <c r="H675" s="521"/>
      <c r="I675" s="521"/>
      <c r="J675" s="533"/>
      <c r="K675" s="533"/>
      <c r="L675" s="533"/>
      <c r="M675" s="533"/>
      <c r="N675" s="533"/>
      <c r="O675" s="532"/>
      <c r="P675" s="532"/>
      <c r="Q675" s="533"/>
      <c r="R675" s="533"/>
      <c r="S675" s="533"/>
      <c r="T675" s="533"/>
      <c r="U675" s="533"/>
      <c r="V675" s="533"/>
      <c r="W675" s="533"/>
      <c r="X675" s="533"/>
      <c r="Y675" s="533"/>
      <c r="Z675" s="533"/>
      <c r="AA675" s="533"/>
      <c r="AB675" s="533"/>
      <c r="AC675" s="533"/>
    </row>
    <row r="676" spans="1:29" ht="12" customHeight="1" x14ac:dyDescent="0.25">
      <c r="A676" s="533"/>
      <c r="B676" s="533"/>
      <c r="C676" s="533"/>
      <c r="D676" s="533"/>
      <c r="E676" s="533"/>
      <c r="F676" s="533"/>
      <c r="G676" s="521"/>
      <c r="H676" s="521"/>
      <c r="I676" s="521"/>
      <c r="J676" s="533"/>
      <c r="K676" s="533"/>
      <c r="L676" s="533"/>
      <c r="M676" s="533"/>
      <c r="N676" s="533"/>
      <c r="O676" s="532"/>
      <c r="P676" s="532"/>
      <c r="Q676" s="533"/>
      <c r="R676" s="533"/>
      <c r="S676" s="533"/>
      <c r="T676" s="533"/>
      <c r="U676" s="533"/>
      <c r="V676" s="533"/>
      <c r="W676" s="533"/>
      <c r="X676" s="533"/>
      <c r="Y676" s="533"/>
      <c r="Z676" s="533"/>
      <c r="AA676" s="533"/>
      <c r="AB676" s="533"/>
      <c r="AC676" s="533"/>
    </row>
    <row r="677" spans="1:29" ht="12" customHeight="1" x14ac:dyDescent="0.25">
      <c r="A677" s="533"/>
      <c r="B677" s="533"/>
      <c r="C677" s="533"/>
      <c r="D677" s="533"/>
      <c r="E677" s="533"/>
      <c r="F677" s="533"/>
      <c r="G677" s="521"/>
      <c r="H677" s="521"/>
      <c r="I677" s="521"/>
      <c r="J677" s="533"/>
      <c r="K677" s="533"/>
      <c r="L677" s="533"/>
      <c r="M677" s="533"/>
      <c r="N677" s="533"/>
      <c r="O677" s="532"/>
      <c r="P677" s="532"/>
      <c r="Q677" s="533"/>
      <c r="R677" s="533"/>
      <c r="S677" s="533"/>
      <c r="T677" s="533"/>
      <c r="U677" s="533"/>
      <c r="V677" s="533"/>
      <c r="W677" s="533"/>
      <c r="X677" s="533"/>
      <c r="Y677" s="533"/>
      <c r="Z677" s="533"/>
      <c r="AA677" s="533"/>
      <c r="AB677" s="533"/>
      <c r="AC677" s="533"/>
    </row>
    <row r="678" spans="1:29" ht="12" customHeight="1" x14ac:dyDescent="0.25">
      <c r="A678" s="533"/>
      <c r="B678" s="533"/>
      <c r="C678" s="533"/>
      <c r="D678" s="533"/>
      <c r="E678" s="533"/>
      <c r="F678" s="533"/>
      <c r="G678" s="521"/>
      <c r="H678" s="521"/>
      <c r="I678" s="521"/>
      <c r="J678" s="533"/>
      <c r="K678" s="533"/>
      <c r="L678" s="533"/>
      <c r="M678" s="533"/>
      <c r="N678" s="533"/>
      <c r="O678" s="532"/>
      <c r="P678" s="532"/>
      <c r="Q678" s="533"/>
      <c r="R678" s="533"/>
      <c r="S678" s="533"/>
      <c r="T678" s="533"/>
      <c r="U678" s="533"/>
      <c r="V678" s="533"/>
      <c r="W678" s="533"/>
      <c r="X678" s="533"/>
      <c r="Y678" s="533"/>
      <c r="Z678" s="533"/>
      <c r="AA678" s="533"/>
      <c r="AB678" s="533"/>
      <c r="AC678" s="533"/>
    </row>
    <row r="679" spans="1:29" ht="12" customHeight="1" x14ac:dyDescent="0.25">
      <c r="A679" s="533"/>
      <c r="B679" s="533"/>
      <c r="C679" s="533"/>
      <c r="D679" s="533"/>
      <c r="E679" s="533"/>
      <c r="F679" s="533"/>
      <c r="G679" s="521"/>
      <c r="H679" s="521"/>
      <c r="I679" s="521"/>
      <c r="J679" s="533"/>
      <c r="K679" s="533"/>
      <c r="L679" s="533"/>
      <c r="M679" s="533"/>
      <c r="N679" s="533"/>
      <c r="O679" s="532"/>
      <c r="P679" s="532"/>
      <c r="Q679" s="533"/>
      <c r="R679" s="533"/>
      <c r="S679" s="533"/>
      <c r="T679" s="533"/>
      <c r="U679" s="533"/>
      <c r="V679" s="533"/>
      <c r="W679" s="533"/>
      <c r="X679" s="533"/>
      <c r="Y679" s="533"/>
      <c r="Z679" s="533"/>
      <c r="AA679" s="533"/>
      <c r="AB679" s="533"/>
      <c r="AC679" s="533"/>
    </row>
    <row r="680" spans="1:29" ht="12" customHeight="1" x14ac:dyDescent="0.25">
      <c r="A680" s="533"/>
      <c r="B680" s="533"/>
      <c r="C680" s="533"/>
      <c r="D680" s="533"/>
      <c r="E680" s="533"/>
      <c r="F680" s="533"/>
      <c r="G680" s="521"/>
      <c r="H680" s="521"/>
      <c r="I680" s="521"/>
      <c r="J680" s="533"/>
      <c r="K680" s="533"/>
      <c r="L680" s="533"/>
      <c r="M680" s="533"/>
      <c r="N680" s="533"/>
      <c r="O680" s="532"/>
      <c r="P680" s="532"/>
      <c r="Q680" s="533"/>
      <c r="R680" s="533"/>
      <c r="S680" s="533"/>
      <c r="T680" s="533"/>
      <c r="U680" s="533"/>
      <c r="V680" s="533"/>
      <c r="W680" s="533"/>
      <c r="X680" s="533"/>
      <c r="Y680" s="533"/>
      <c r="Z680" s="533"/>
      <c r="AA680" s="533"/>
      <c r="AB680" s="533"/>
      <c r="AC680" s="533"/>
    </row>
    <row r="681" spans="1:29" ht="12" customHeight="1" x14ac:dyDescent="0.25">
      <c r="A681" s="533"/>
      <c r="B681" s="533"/>
      <c r="C681" s="533"/>
      <c r="D681" s="533"/>
      <c r="E681" s="533"/>
      <c r="F681" s="533"/>
      <c r="G681" s="521"/>
      <c r="H681" s="521"/>
      <c r="I681" s="521"/>
      <c r="J681" s="533"/>
      <c r="K681" s="533"/>
      <c r="L681" s="533"/>
      <c r="M681" s="533"/>
      <c r="N681" s="533"/>
      <c r="O681" s="532"/>
      <c r="P681" s="532"/>
      <c r="Q681" s="533"/>
      <c r="R681" s="533"/>
      <c r="S681" s="533"/>
      <c r="T681" s="533"/>
      <c r="U681" s="533"/>
      <c r="V681" s="533"/>
      <c r="W681" s="533"/>
      <c r="X681" s="533"/>
      <c r="Y681" s="533"/>
      <c r="Z681" s="533"/>
      <c r="AA681" s="533"/>
      <c r="AB681" s="533"/>
      <c r="AC681" s="533"/>
    </row>
    <row r="682" spans="1:29" ht="12" customHeight="1" x14ac:dyDescent="0.25">
      <c r="A682" s="533"/>
      <c r="B682" s="533"/>
      <c r="C682" s="533"/>
      <c r="D682" s="533"/>
      <c r="E682" s="533"/>
      <c r="F682" s="533"/>
      <c r="G682" s="521"/>
      <c r="H682" s="521"/>
      <c r="I682" s="521"/>
      <c r="J682" s="533"/>
      <c r="K682" s="533"/>
      <c r="L682" s="533"/>
      <c r="M682" s="533"/>
      <c r="N682" s="533"/>
      <c r="O682" s="532"/>
      <c r="P682" s="532"/>
      <c r="Q682" s="533"/>
      <c r="R682" s="533"/>
      <c r="S682" s="533"/>
      <c r="T682" s="533"/>
      <c r="U682" s="533"/>
      <c r="V682" s="533"/>
      <c r="W682" s="533"/>
      <c r="X682" s="533"/>
      <c r="Y682" s="533"/>
      <c r="Z682" s="533"/>
      <c r="AA682" s="533"/>
      <c r="AB682" s="533"/>
      <c r="AC682" s="533"/>
    </row>
    <row r="683" spans="1:29" ht="12" customHeight="1" x14ac:dyDescent="0.25">
      <c r="A683" s="533"/>
      <c r="B683" s="533"/>
      <c r="C683" s="533"/>
      <c r="D683" s="533"/>
      <c r="E683" s="533"/>
      <c r="F683" s="533"/>
      <c r="G683" s="521"/>
      <c r="H683" s="521"/>
      <c r="I683" s="521"/>
      <c r="J683" s="533"/>
      <c r="K683" s="533"/>
      <c r="L683" s="533"/>
      <c r="M683" s="533"/>
      <c r="N683" s="533"/>
      <c r="O683" s="532"/>
      <c r="P683" s="532"/>
      <c r="Q683" s="533"/>
      <c r="R683" s="533"/>
      <c r="S683" s="533"/>
      <c r="T683" s="533"/>
      <c r="U683" s="533"/>
      <c r="V683" s="533"/>
      <c r="W683" s="533"/>
      <c r="X683" s="533"/>
      <c r="Y683" s="533"/>
      <c r="Z683" s="533"/>
      <c r="AA683" s="533"/>
      <c r="AB683" s="533"/>
      <c r="AC683" s="533"/>
    </row>
    <row r="684" spans="1:29" ht="12" customHeight="1" x14ac:dyDescent="0.25">
      <c r="A684" s="533"/>
      <c r="B684" s="533"/>
      <c r="C684" s="533"/>
      <c r="D684" s="533"/>
      <c r="E684" s="533"/>
      <c r="F684" s="533"/>
      <c r="G684" s="521"/>
      <c r="H684" s="521"/>
      <c r="I684" s="521"/>
      <c r="J684" s="533"/>
      <c r="K684" s="533"/>
      <c r="L684" s="533"/>
      <c r="M684" s="533"/>
      <c r="N684" s="533"/>
      <c r="O684" s="532"/>
      <c r="P684" s="532"/>
      <c r="Q684" s="533"/>
      <c r="R684" s="533"/>
      <c r="S684" s="533"/>
      <c r="T684" s="533"/>
      <c r="U684" s="533"/>
      <c r="V684" s="533"/>
      <c r="W684" s="533"/>
      <c r="X684" s="533"/>
      <c r="Y684" s="533"/>
      <c r="Z684" s="533"/>
      <c r="AA684" s="533"/>
      <c r="AB684" s="533"/>
      <c r="AC684" s="533"/>
    </row>
    <row r="685" spans="1:29" ht="12" customHeight="1" x14ac:dyDescent="0.25">
      <c r="A685" s="533"/>
      <c r="B685" s="533"/>
      <c r="C685" s="533"/>
      <c r="D685" s="533"/>
      <c r="E685" s="533"/>
      <c r="F685" s="533"/>
      <c r="G685" s="521"/>
      <c r="H685" s="521"/>
      <c r="I685" s="521"/>
      <c r="J685" s="533"/>
      <c r="K685" s="533"/>
      <c r="L685" s="533"/>
      <c r="M685" s="533"/>
      <c r="N685" s="533"/>
      <c r="O685" s="532"/>
      <c r="P685" s="532"/>
      <c r="Q685" s="533"/>
      <c r="R685" s="533"/>
      <c r="S685" s="533"/>
      <c r="T685" s="533"/>
      <c r="U685" s="533"/>
      <c r="V685" s="533"/>
      <c r="W685" s="533"/>
      <c r="X685" s="533"/>
      <c r="Y685" s="533"/>
      <c r="Z685" s="533"/>
      <c r="AA685" s="533"/>
      <c r="AB685" s="533"/>
      <c r="AC685" s="533"/>
    </row>
    <row r="686" spans="1:29" ht="12" customHeight="1" x14ac:dyDescent="0.25">
      <c r="A686" s="533"/>
      <c r="B686" s="533"/>
      <c r="C686" s="533"/>
      <c r="D686" s="533"/>
      <c r="E686" s="533"/>
      <c r="F686" s="533"/>
      <c r="G686" s="521"/>
      <c r="H686" s="521"/>
      <c r="I686" s="521"/>
      <c r="J686" s="533"/>
      <c r="K686" s="533"/>
      <c r="L686" s="533"/>
      <c r="M686" s="533"/>
      <c r="N686" s="533"/>
      <c r="O686" s="532"/>
      <c r="P686" s="532"/>
      <c r="Q686" s="533"/>
      <c r="R686" s="533"/>
      <c r="S686" s="533"/>
      <c r="T686" s="533"/>
      <c r="U686" s="533"/>
      <c r="V686" s="533"/>
      <c r="W686" s="533"/>
      <c r="X686" s="533"/>
      <c r="Y686" s="533"/>
      <c r="Z686" s="533"/>
      <c r="AA686" s="533"/>
      <c r="AB686" s="533"/>
      <c r="AC686" s="533"/>
    </row>
    <row r="687" spans="1:29" ht="12" customHeight="1" x14ac:dyDescent="0.25">
      <c r="A687" s="533"/>
      <c r="B687" s="533"/>
      <c r="C687" s="533"/>
      <c r="D687" s="533"/>
      <c r="E687" s="533"/>
      <c r="F687" s="533"/>
      <c r="G687" s="521"/>
      <c r="H687" s="521"/>
      <c r="I687" s="521"/>
      <c r="J687" s="533"/>
      <c r="K687" s="533"/>
      <c r="L687" s="533"/>
      <c r="M687" s="533"/>
      <c r="N687" s="533"/>
      <c r="O687" s="532"/>
      <c r="P687" s="532"/>
      <c r="Q687" s="533"/>
      <c r="R687" s="533"/>
      <c r="S687" s="533"/>
      <c r="T687" s="533"/>
      <c r="U687" s="533"/>
      <c r="V687" s="533"/>
      <c r="W687" s="533"/>
      <c r="X687" s="533"/>
      <c r="Y687" s="533"/>
      <c r="Z687" s="533"/>
      <c r="AA687" s="533"/>
      <c r="AB687" s="533"/>
      <c r="AC687" s="533"/>
    </row>
    <row r="688" spans="1:29" ht="12" customHeight="1" x14ac:dyDescent="0.25">
      <c r="A688" s="533"/>
      <c r="B688" s="533"/>
      <c r="C688" s="533"/>
      <c r="D688" s="533"/>
      <c r="E688" s="533"/>
      <c r="F688" s="533"/>
      <c r="G688" s="521"/>
      <c r="H688" s="521"/>
      <c r="I688" s="521"/>
      <c r="J688" s="533"/>
      <c r="K688" s="533"/>
      <c r="L688" s="533"/>
      <c r="M688" s="533"/>
      <c r="N688" s="533"/>
      <c r="O688" s="532"/>
      <c r="P688" s="532"/>
      <c r="Q688" s="533"/>
      <c r="R688" s="533"/>
      <c r="S688" s="533"/>
      <c r="T688" s="533"/>
      <c r="U688" s="533"/>
      <c r="V688" s="533"/>
      <c r="W688" s="533"/>
      <c r="X688" s="533"/>
      <c r="Y688" s="533"/>
      <c r="Z688" s="533"/>
      <c r="AA688" s="533"/>
      <c r="AB688" s="533"/>
      <c r="AC688" s="533"/>
    </row>
    <row r="689" spans="1:29" ht="12" customHeight="1" x14ac:dyDescent="0.25">
      <c r="A689" s="533"/>
      <c r="B689" s="533"/>
      <c r="C689" s="533"/>
      <c r="D689" s="533"/>
      <c r="E689" s="533"/>
      <c r="F689" s="533"/>
      <c r="G689" s="521"/>
      <c r="H689" s="521"/>
      <c r="I689" s="521"/>
      <c r="J689" s="533"/>
      <c r="K689" s="533"/>
      <c r="L689" s="533"/>
      <c r="M689" s="533"/>
      <c r="N689" s="533"/>
      <c r="O689" s="532"/>
      <c r="P689" s="532"/>
      <c r="Q689" s="533"/>
      <c r="R689" s="533"/>
      <c r="S689" s="533"/>
      <c r="T689" s="533"/>
      <c r="U689" s="533"/>
      <c r="V689" s="533"/>
      <c r="W689" s="533"/>
      <c r="X689" s="533"/>
      <c r="Y689" s="533"/>
      <c r="Z689" s="533"/>
      <c r="AA689" s="533"/>
      <c r="AB689" s="533"/>
      <c r="AC689" s="533"/>
    </row>
    <row r="690" spans="1:29" ht="12" customHeight="1" x14ac:dyDescent="0.25">
      <c r="A690" s="533"/>
      <c r="B690" s="533"/>
      <c r="C690" s="533"/>
      <c r="D690" s="533"/>
      <c r="E690" s="533"/>
      <c r="F690" s="533"/>
      <c r="G690" s="521"/>
      <c r="H690" s="521"/>
      <c r="I690" s="521"/>
      <c r="J690" s="533"/>
      <c r="K690" s="533"/>
      <c r="L690" s="533"/>
      <c r="M690" s="533"/>
      <c r="N690" s="533"/>
      <c r="O690" s="532"/>
      <c r="P690" s="532"/>
      <c r="Q690" s="533"/>
      <c r="R690" s="533"/>
      <c r="S690" s="533"/>
      <c r="T690" s="533"/>
      <c r="U690" s="533"/>
      <c r="V690" s="533"/>
      <c r="W690" s="533"/>
      <c r="X690" s="533"/>
      <c r="Y690" s="533"/>
      <c r="Z690" s="533"/>
      <c r="AA690" s="533"/>
      <c r="AB690" s="533"/>
      <c r="AC690" s="533"/>
    </row>
    <row r="691" spans="1:29" ht="12" customHeight="1" x14ac:dyDescent="0.25">
      <c r="A691" s="533"/>
      <c r="B691" s="533"/>
      <c r="C691" s="533"/>
      <c r="D691" s="533"/>
      <c r="E691" s="533"/>
      <c r="F691" s="533"/>
      <c r="G691" s="521"/>
      <c r="H691" s="521"/>
      <c r="I691" s="521"/>
      <c r="J691" s="533"/>
      <c r="K691" s="533"/>
      <c r="L691" s="533"/>
      <c r="M691" s="533"/>
      <c r="N691" s="533"/>
      <c r="O691" s="532"/>
      <c r="P691" s="532"/>
      <c r="Q691" s="533"/>
      <c r="R691" s="533"/>
      <c r="S691" s="533"/>
      <c r="T691" s="533"/>
      <c r="U691" s="533"/>
      <c r="V691" s="533"/>
      <c r="W691" s="533"/>
      <c r="X691" s="533"/>
      <c r="Y691" s="533"/>
      <c r="Z691" s="533"/>
      <c r="AA691" s="533"/>
      <c r="AB691" s="533"/>
      <c r="AC691" s="533"/>
    </row>
    <row r="692" spans="1:29" ht="12" customHeight="1" x14ac:dyDescent="0.25">
      <c r="A692" s="533"/>
      <c r="B692" s="533"/>
      <c r="C692" s="533"/>
      <c r="D692" s="533"/>
      <c r="E692" s="533"/>
      <c r="F692" s="533"/>
      <c r="G692" s="521"/>
      <c r="H692" s="521"/>
      <c r="I692" s="521"/>
      <c r="J692" s="533"/>
      <c r="K692" s="533"/>
      <c r="L692" s="533"/>
      <c r="M692" s="533"/>
      <c r="N692" s="533"/>
      <c r="O692" s="532"/>
      <c r="P692" s="532"/>
      <c r="Q692" s="533"/>
      <c r="R692" s="533"/>
      <c r="S692" s="533"/>
      <c r="T692" s="533"/>
      <c r="U692" s="533"/>
      <c r="V692" s="533"/>
      <c r="W692" s="533"/>
      <c r="X692" s="533"/>
      <c r="Y692" s="533"/>
      <c r="Z692" s="533"/>
      <c r="AA692" s="533"/>
      <c r="AB692" s="533"/>
      <c r="AC692" s="533"/>
    </row>
    <row r="693" spans="1:29" ht="12" customHeight="1" x14ac:dyDescent="0.25">
      <c r="A693" s="533"/>
      <c r="B693" s="533"/>
      <c r="C693" s="533"/>
      <c r="D693" s="533"/>
      <c r="E693" s="533"/>
      <c r="F693" s="533"/>
      <c r="G693" s="521"/>
      <c r="H693" s="521"/>
      <c r="I693" s="521"/>
      <c r="J693" s="533"/>
      <c r="K693" s="533"/>
      <c r="L693" s="533"/>
      <c r="M693" s="533"/>
      <c r="N693" s="533"/>
      <c r="O693" s="532"/>
      <c r="P693" s="532"/>
      <c r="Q693" s="533"/>
      <c r="R693" s="533"/>
      <c r="S693" s="533"/>
      <c r="T693" s="533"/>
      <c r="U693" s="533"/>
      <c r="V693" s="533"/>
      <c r="W693" s="533"/>
      <c r="X693" s="533"/>
      <c r="Y693" s="533"/>
      <c r="Z693" s="533"/>
      <c r="AA693" s="533"/>
      <c r="AB693" s="533"/>
      <c r="AC693" s="533"/>
    </row>
    <row r="694" spans="1:29" ht="12" customHeight="1" x14ac:dyDescent="0.25">
      <c r="A694" s="533"/>
      <c r="B694" s="533"/>
      <c r="C694" s="533"/>
      <c r="D694" s="533"/>
      <c r="E694" s="533"/>
      <c r="F694" s="533"/>
      <c r="G694" s="521"/>
      <c r="H694" s="521"/>
      <c r="I694" s="521"/>
      <c r="J694" s="533"/>
      <c r="K694" s="533"/>
      <c r="L694" s="533"/>
      <c r="M694" s="533"/>
      <c r="N694" s="533"/>
      <c r="O694" s="532"/>
      <c r="P694" s="532"/>
      <c r="Q694" s="533"/>
      <c r="R694" s="533"/>
      <c r="S694" s="533"/>
      <c r="T694" s="533"/>
      <c r="U694" s="533"/>
      <c r="V694" s="533"/>
      <c r="W694" s="533"/>
      <c r="X694" s="533"/>
      <c r="Y694" s="533"/>
      <c r="Z694" s="533"/>
      <c r="AA694" s="533"/>
      <c r="AB694" s="533"/>
      <c r="AC694" s="533"/>
    </row>
    <row r="695" spans="1:29" ht="12" customHeight="1" x14ac:dyDescent="0.25">
      <c r="A695" s="533"/>
      <c r="B695" s="533"/>
      <c r="C695" s="533"/>
      <c r="D695" s="533"/>
      <c r="E695" s="533"/>
      <c r="F695" s="533"/>
      <c r="G695" s="521"/>
      <c r="H695" s="521"/>
      <c r="I695" s="521"/>
      <c r="J695" s="533"/>
      <c r="K695" s="533"/>
      <c r="L695" s="533"/>
      <c r="M695" s="533"/>
      <c r="N695" s="533"/>
      <c r="O695" s="532"/>
      <c r="P695" s="532"/>
      <c r="Q695" s="533"/>
      <c r="R695" s="533"/>
      <c r="S695" s="533"/>
      <c r="T695" s="533"/>
      <c r="U695" s="533"/>
      <c r="V695" s="533"/>
      <c r="W695" s="533"/>
      <c r="X695" s="533"/>
      <c r="Y695" s="533"/>
      <c r="Z695" s="533"/>
      <c r="AA695" s="533"/>
      <c r="AB695" s="533"/>
      <c r="AC695" s="533"/>
    </row>
    <row r="696" spans="1:29" ht="12" customHeight="1" x14ac:dyDescent="0.25">
      <c r="A696" s="533"/>
      <c r="B696" s="533"/>
      <c r="C696" s="533"/>
      <c r="D696" s="533"/>
      <c r="E696" s="533"/>
      <c r="F696" s="533"/>
      <c r="G696" s="521"/>
      <c r="H696" s="521"/>
      <c r="I696" s="521"/>
      <c r="J696" s="533"/>
      <c r="K696" s="533"/>
      <c r="L696" s="533"/>
      <c r="M696" s="533"/>
      <c r="N696" s="533"/>
      <c r="O696" s="532"/>
      <c r="P696" s="532"/>
      <c r="Q696" s="533"/>
      <c r="R696" s="533"/>
      <c r="S696" s="533"/>
      <c r="T696" s="533"/>
      <c r="U696" s="533"/>
      <c r="V696" s="533"/>
      <c r="W696" s="533"/>
      <c r="X696" s="533"/>
      <c r="Y696" s="533"/>
      <c r="Z696" s="533"/>
      <c r="AA696" s="533"/>
      <c r="AB696" s="533"/>
      <c r="AC696" s="533"/>
    </row>
    <row r="697" spans="1:29" ht="12" customHeight="1" x14ac:dyDescent="0.25">
      <c r="A697" s="533"/>
      <c r="B697" s="533"/>
      <c r="C697" s="533"/>
      <c r="D697" s="533"/>
      <c r="E697" s="533"/>
      <c r="F697" s="533"/>
      <c r="G697" s="521"/>
      <c r="H697" s="521"/>
      <c r="I697" s="521"/>
      <c r="J697" s="533"/>
      <c r="K697" s="533"/>
      <c r="L697" s="533"/>
      <c r="M697" s="533"/>
      <c r="N697" s="533"/>
      <c r="O697" s="532"/>
      <c r="P697" s="532"/>
      <c r="Q697" s="533"/>
      <c r="R697" s="533"/>
      <c r="S697" s="533"/>
      <c r="T697" s="533"/>
      <c r="U697" s="533"/>
      <c r="V697" s="533"/>
      <c r="W697" s="533"/>
      <c r="X697" s="533"/>
      <c r="Y697" s="533"/>
      <c r="Z697" s="533"/>
      <c r="AA697" s="533"/>
      <c r="AB697" s="533"/>
      <c r="AC697" s="533"/>
    </row>
    <row r="698" spans="1:29" ht="12" customHeight="1" x14ac:dyDescent="0.25">
      <c r="A698" s="533"/>
      <c r="B698" s="533"/>
      <c r="C698" s="533"/>
      <c r="D698" s="533"/>
      <c r="E698" s="533"/>
      <c r="F698" s="533"/>
      <c r="G698" s="521"/>
      <c r="H698" s="521"/>
      <c r="I698" s="521"/>
      <c r="J698" s="533"/>
      <c r="K698" s="533"/>
      <c r="L698" s="533"/>
      <c r="M698" s="533"/>
      <c r="N698" s="533"/>
      <c r="O698" s="532"/>
      <c r="P698" s="532"/>
      <c r="Q698" s="533"/>
      <c r="R698" s="533"/>
      <c r="S698" s="533"/>
      <c r="T698" s="533"/>
      <c r="U698" s="533"/>
      <c r="V698" s="533"/>
      <c r="W698" s="533"/>
      <c r="X698" s="533"/>
      <c r="Y698" s="533"/>
      <c r="Z698" s="533"/>
      <c r="AA698" s="533"/>
      <c r="AB698" s="533"/>
      <c r="AC698" s="533"/>
    </row>
    <row r="699" spans="1:29" ht="12" customHeight="1" x14ac:dyDescent="0.25">
      <c r="A699" s="533"/>
      <c r="B699" s="533"/>
      <c r="C699" s="533"/>
      <c r="D699" s="533"/>
      <c r="E699" s="533"/>
      <c r="F699" s="533"/>
      <c r="G699" s="521"/>
      <c r="H699" s="521"/>
      <c r="I699" s="521"/>
      <c r="J699" s="533"/>
      <c r="K699" s="533"/>
      <c r="L699" s="533"/>
      <c r="M699" s="533"/>
      <c r="N699" s="533"/>
      <c r="O699" s="532"/>
      <c r="P699" s="532"/>
      <c r="Q699" s="533"/>
      <c r="R699" s="533"/>
      <c r="S699" s="533"/>
      <c r="T699" s="533"/>
      <c r="U699" s="533"/>
      <c r="V699" s="533"/>
      <c r="W699" s="533"/>
      <c r="X699" s="533"/>
      <c r="Y699" s="533"/>
      <c r="Z699" s="533"/>
      <c r="AA699" s="533"/>
      <c r="AB699" s="533"/>
      <c r="AC699" s="533"/>
    </row>
    <row r="700" spans="1:29" ht="12" customHeight="1" x14ac:dyDescent="0.25">
      <c r="A700" s="533"/>
      <c r="B700" s="533"/>
      <c r="C700" s="533"/>
      <c r="D700" s="533"/>
      <c r="E700" s="533"/>
      <c r="F700" s="533"/>
      <c r="G700" s="521"/>
      <c r="H700" s="521"/>
      <c r="I700" s="521"/>
      <c r="J700" s="533"/>
      <c r="K700" s="533"/>
      <c r="L700" s="533"/>
      <c r="M700" s="533"/>
      <c r="N700" s="533"/>
      <c r="O700" s="532"/>
      <c r="P700" s="532"/>
      <c r="Q700" s="533"/>
      <c r="R700" s="533"/>
      <c r="S700" s="533"/>
      <c r="T700" s="533"/>
      <c r="U700" s="533"/>
      <c r="V700" s="533"/>
      <c r="W700" s="533"/>
      <c r="X700" s="533"/>
      <c r="Y700" s="533"/>
      <c r="Z700" s="533"/>
      <c r="AA700" s="533"/>
      <c r="AB700" s="533"/>
      <c r="AC700" s="533"/>
    </row>
    <row r="701" spans="1:29" ht="12" customHeight="1" x14ac:dyDescent="0.25">
      <c r="A701" s="533"/>
      <c r="B701" s="533"/>
      <c r="C701" s="533"/>
      <c r="D701" s="533"/>
      <c r="E701" s="533"/>
      <c r="F701" s="533"/>
      <c r="G701" s="521"/>
      <c r="H701" s="521"/>
      <c r="I701" s="521"/>
      <c r="J701" s="533"/>
      <c r="K701" s="533"/>
      <c r="L701" s="533"/>
      <c r="M701" s="533"/>
      <c r="N701" s="533"/>
      <c r="O701" s="532"/>
      <c r="P701" s="532"/>
      <c r="Q701" s="533"/>
      <c r="R701" s="533"/>
      <c r="S701" s="533"/>
      <c r="T701" s="533"/>
      <c r="U701" s="533"/>
      <c r="V701" s="533"/>
      <c r="W701" s="533"/>
      <c r="X701" s="533"/>
      <c r="Y701" s="533"/>
      <c r="Z701" s="533"/>
      <c r="AA701" s="533"/>
      <c r="AB701" s="533"/>
      <c r="AC701" s="533"/>
    </row>
    <row r="702" spans="1:29" ht="12" customHeight="1" x14ac:dyDescent="0.25">
      <c r="A702" s="533"/>
      <c r="B702" s="533"/>
      <c r="C702" s="533"/>
      <c r="D702" s="533"/>
      <c r="E702" s="533"/>
      <c r="F702" s="533"/>
      <c r="G702" s="521"/>
      <c r="H702" s="521"/>
      <c r="I702" s="521"/>
      <c r="J702" s="533"/>
      <c r="K702" s="533"/>
      <c r="L702" s="533"/>
      <c r="M702" s="533"/>
      <c r="N702" s="533"/>
      <c r="O702" s="532"/>
      <c r="P702" s="532"/>
      <c r="Q702" s="533"/>
      <c r="R702" s="533"/>
      <c r="S702" s="533"/>
      <c r="T702" s="533"/>
      <c r="U702" s="533"/>
      <c r="V702" s="533"/>
      <c r="W702" s="533"/>
      <c r="X702" s="533"/>
      <c r="Y702" s="533"/>
      <c r="Z702" s="533"/>
      <c r="AA702" s="533"/>
      <c r="AB702" s="533"/>
      <c r="AC702" s="533"/>
    </row>
    <row r="703" spans="1:29" ht="12" customHeight="1" x14ac:dyDescent="0.25">
      <c r="A703" s="533"/>
      <c r="B703" s="533"/>
      <c r="C703" s="533"/>
      <c r="D703" s="533"/>
      <c r="E703" s="533"/>
      <c r="F703" s="533"/>
      <c r="G703" s="521"/>
      <c r="H703" s="521"/>
      <c r="I703" s="521"/>
      <c r="J703" s="533"/>
      <c r="K703" s="533"/>
      <c r="L703" s="533"/>
      <c r="M703" s="533"/>
      <c r="N703" s="533"/>
      <c r="O703" s="532"/>
      <c r="P703" s="532"/>
      <c r="Q703" s="533"/>
      <c r="R703" s="533"/>
      <c r="S703" s="533"/>
      <c r="T703" s="533"/>
      <c r="U703" s="533"/>
      <c r="V703" s="533"/>
      <c r="W703" s="533"/>
      <c r="X703" s="533"/>
      <c r="Y703" s="533"/>
      <c r="Z703" s="533"/>
      <c r="AA703" s="533"/>
      <c r="AB703" s="533"/>
      <c r="AC703" s="533"/>
    </row>
    <row r="704" spans="1:29" ht="12" customHeight="1" x14ac:dyDescent="0.25">
      <c r="A704" s="533"/>
      <c r="B704" s="533"/>
      <c r="C704" s="533"/>
      <c r="D704" s="533"/>
      <c r="E704" s="533"/>
      <c r="F704" s="533"/>
      <c r="G704" s="521"/>
      <c r="H704" s="521"/>
      <c r="I704" s="521"/>
      <c r="J704" s="533"/>
      <c r="K704" s="533"/>
      <c r="L704" s="533"/>
      <c r="M704" s="533"/>
      <c r="N704" s="533"/>
      <c r="O704" s="532"/>
      <c r="P704" s="532"/>
      <c r="Q704" s="533"/>
      <c r="R704" s="533"/>
      <c r="S704" s="533"/>
      <c r="T704" s="533"/>
      <c r="U704" s="533"/>
      <c r="V704" s="533"/>
      <c r="W704" s="533"/>
      <c r="X704" s="533"/>
      <c r="Y704" s="533"/>
      <c r="Z704" s="533"/>
      <c r="AA704" s="533"/>
      <c r="AB704" s="533"/>
      <c r="AC704" s="533"/>
    </row>
    <row r="705" spans="1:29" ht="12" customHeight="1" x14ac:dyDescent="0.25">
      <c r="A705" s="533"/>
      <c r="B705" s="533"/>
      <c r="C705" s="533"/>
      <c r="D705" s="533"/>
      <c r="E705" s="533"/>
      <c r="F705" s="533"/>
      <c r="G705" s="521"/>
      <c r="H705" s="521"/>
      <c r="I705" s="521"/>
      <c r="J705" s="533"/>
      <c r="K705" s="533"/>
      <c r="L705" s="533"/>
      <c r="M705" s="533"/>
      <c r="N705" s="533"/>
      <c r="O705" s="532"/>
      <c r="P705" s="532"/>
      <c r="Q705" s="533"/>
      <c r="R705" s="533"/>
      <c r="S705" s="533"/>
      <c r="T705" s="533"/>
      <c r="U705" s="533"/>
      <c r="V705" s="533"/>
      <c r="W705" s="533"/>
      <c r="X705" s="533"/>
      <c r="Y705" s="533"/>
      <c r="Z705" s="533"/>
      <c r="AA705" s="533"/>
      <c r="AB705" s="533"/>
      <c r="AC705" s="533"/>
    </row>
    <row r="706" spans="1:29" ht="12" customHeight="1" x14ac:dyDescent="0.25">
      <c r="A706" s="533"/>
      <c r="B706" s="533"/>
      <c r="C706" s="533"/>
      <c r="D706" s="533"/>
      <c r="E706" s="533"/>
      <c r="F706" s="533"/>
      <c r="G706" s="521"/>
      <c r="H706" s="521"/>
      <c r="I706" s="521"/>
      <c r="J706" s="533"/>
      <c r="K706" s="533"/>
      <c r="L706" s="533"/>
      <c r="M706" s="533"/>
      <c r="N706" s="533"/>
      <c r="O706" s="532"/>
      <c r="P706" s="532"/>
      <c r="Q706" s="533"/>
      <c r="R706" s="533"/>
      <c r="S706" s="533"/>
      <c r="T706" s="533"/>
      <c r="U706" s="533"/>
      <c r="V706" s="533"/>
      <c r="W706" s="533"/>
      <c r="X706" s="533"/>
      <c r="Y706" s="533"/>
      <c r="Z706" s="533"/>
      <c r="AA706" s="533"/>
      <c r="AB706" s="533"/>
      <c r="AC706" s="533"/>
    </row>
    <row r="707" spans="1:29" ht="12" customHeight="1" x14ac:dyDescent="0.25">
      <c r="A707" s="533"/>
      <c r="B707" s="533"/>
      <c r="C707" s="533"/>
      <c r="D707" s="533"/>
      <c r="E707" s="533"/>
      <c r="F707" s="533"/>
      <c r="G707" s="521"/>
      <c r="H707" s="521"/>
      <c r="I707" s="521"/>
      <c r="J707" s="533"/>
      <c r="K707" s="533"/>
      <c r="L707" s="533"/>
      <c r="M707" s="533"/>
      <c r="N707" s="533"/>
      <c r="O707" s="532"/>
      <c r="P707" s="532"/>
      <c r="Q707" s="533"/>
      <c r="R707" s="533"/>
      <c r="S707" s="533"/>
      <c r="T707" s="533"/>
      <c r="U707" s="533"/>
      <c r="V707" s="533"/>
      <c r="W707" s="533"/>
      <c r="X707" s="533"/>
      <c r="Y707" s="533"/>
      <c r="Z707" s="533"/>
      <c r="AA707" s="533"/>
      <c r="AB707" s="533"/>
      <c r="AC707" s="533"/>
    </row>
    <row r="708" spans="1:29" ht="12" customHeight="1" x14ac:dyDescent="0.25">
      <c r="A708" s="533"/>
      <c r="B708" s="533"/>
      <c r="C708" s="533"/>
      <c r="D708" s="533"/>
      <c r="E708" s="533"/>
      <c r="F708" s="533"/>
      <c r="G708" s="521"/>
      <c r="H708" s="521"/>
      <c r="I708" s="521"/>
      <c r="J708" s="533"/>
      <c r="K708" s="533"/>
      <c r="L708" s="533"/>
      <c r="M708" s="533"/>
      <c r="N708" s="533"/>
      <c r="O708" s="532"/>
      <c r="P708" s="532"/>
      <c r="Q708" s="533"/>
      <c r="R708" s="533"/>
      <c r="S708" s="533"/>
      <c r="T708" s="533"/>
      <c r="U708" s="533"/>
      <c r="V708" s="533"/>
      <c r="W708" s="533"/>
      <c r="X708" s="533"/>
      <c r="Y708" s="533"/>
      <c r="Z708" s="533"/>
      <c r="AA708" s="533"/>
      <c r="AB708" s="533"/>
      <c r="AC708" s="533"/>
    </row>
    <row r="709" spans="1:29" ht="12" customHeight="1" x14ac:dyDescent="0.25">
      <c r="A709" s="533"/>
      <c r="B709" s="533"/>
      <c r="C709" s="533"/>
      <c r="D709" s="533"/>
      <c r="E709" s="533"/>
      <c r="F709" s="533"/>
      <c r="G709" s="521"/>
      <c r="H709" s="521"/>
      <c r="I709" s="521"/>
      <c r="J709" s="533"/>
      <c r="K709" s="533"/>
      <c r="L709" s="533"/>
      <c r="M709" s="533"/>
      <c r="N709" s="533"/>
      <c r="O709" s="532"/>
      <c r="P709" s="532"/>
      <c r="Q709" s="533"/>
      <c r="R709" s="533"/>
      <c r="S709" s="533"/>
      <c r="T709" s="533"/>
      <c r="U709" s="533"/>
      <c r="V709" s="533"/>
      <c r="W709" s="533"/>
      <c r="X709" s="533"/>
      <c r="Y709" s="533"/>
      <c r="Z709" s="533"/>
      <c r="AA709" s="533"/>
      <c r="AB709" s="533"/>
      <c r="AC709" s="533"/>
    </row>
    <row r="710" spans="1:29" ht="12" customHeight="1" x14ac:dyDescent="0.25">
      <c r="A710" s="533"/>
      <c r="B710" s="533"/>
      <c r="C710" s="533"/>
      <c r="D710" s="533"/>
      <c r="E710" s="533"/>
      <c r="F710" s="533"/>
      <c r="G710" s="521"/>
      <c r="H710" s="521"/>
      <c r="I710" s="521"/>
      <c r="J710" s="533"/>
      <c r="K710" s="533"/>
      <c r="L710" s="533"/>
      <c r="M710" s="533"/>
      <c r="N710" s="533"/>
      <c r="O710" s="532"/>
      <c r="P710" s="532"/>
      <c r="Q710" s="533"/>
      <c r="R710" s="533"/>
      <c r="S710" s="533"/>
      <c r="T710" s="533"/>
      <c r="U710" s="533"/>
      <c r="V710" s="533"/>
      <c r="W710" s="533"/>
      <c r="X710" s="533"/>
      <c r="Y710" s="533"/>
      <c r="Z710" s="533"/>
      <c r="AA710" s="533"/>
      <c r="AB710" s="533"/>
      <c r="AC710" s="533"/>
    </row>
    <row r="711" spans="1:29" ht="12" customHeight="1" x14ac:dyDescent="0.25">
      <c r="A711" s="533"/>
      <c r="B711" s="533"/>
      <c r="C711" s="533"/>
      <c r="D711" s="533"/>
      <c r="E711" s="533"/>
      <c r="F711" s="533"/>
      <c r="G711" s="521"/>
      <c r="H711" s="521"/>
      <c r="I711" s="521"/>
      <c r="J711" s="533"/>
      <c r="K711" s="533"/>
      <c r="L711" s="533"/>
      <c r="M711" s="533"/>
      <c r="N711" s="533"/>
      <c r="O711" s="532"/>
      <c r="P711" s="532"/>
      <c r="Q711" s="533"/>
      <c r="R711" s="533"/>
      <c r="S711" s="533"/>
      <c r="T711" s="533"/>
      <c r="U711" s="533"/>
      <c r="V711" s="533"/>
      <c r="W711" s="533"/>
      <c r="X711" s="533"/>
      <c r="Y711" s="533"/>
      <c r="Z711" s="533"/>
      <c r="AA711" s="533"/>
      <c r="AB711" s="533"/>
      <c r="AC711" s="533"/>
    </row>
    <row r="712" spans="1:29" ht="12" customHeight="1" x14ac:dyDescent="0.25">
      <c r="A712" s="533"/>
      <c r="B712" s="533"/>
      <c r="C712" s="533"/>
      <c r="D712" s="533"/>
      <c r="E712" s="533"/>
      <c r="F712" s="533"/>
      <c r="G712" s="521"/>
      <c r="H712" s="521"/>
      <c r="I712" s="521"/>
      <c r="J712" s="533"/>
      <c r="K712" s="533"/>
      <c r="L712" s="533"/>
      <c r="M712" s="533"/>
      <c r="N712" s="533"/>
      <c r="O712" s="532"/>
      <c r="P712" s="532"/>
      <c r="Q712" s="533"/>
      <c r="R712" s="533"/>
      <c r="S712" s="533"/>
      <c r="T712" s="533"/>
      <c r="U712" s="533"/>
      <c r="V712" s="533"/>
      <c r="W712" s="533"/>
      <c r="X712" s="533"/>
      <c r="Y712" s="533"/>
      <c r="Z712" s="533"/>
      <c r="AA712" s="533"/>
      <c r="AB712" s="533"/>
      <c r="AC712" s="533"/>
    </row>
    <row r="713" spans="1:29" ht="12" customHeight="1" x14ac:dyDescent="0.25">
      <c r="A713" s="533"/>
      <c r="B713" s="533"/>
      <c r="C713" s="533"/>
      <c r="D713" s="533"/>
      <c r="E713" s="533"/>
      <c r="F713" s="533"/>
      <c r="G713" s="521"/>
      <c r="H713" s="521"/>
      <c r="I713" s="521"/>
      <c r="J713" s="533"/>
      <c r="K713" s="533"/>
      <c r="L713" s="533"/>
      <c r="M713" s="533"/>
      <c r="N713" s="533"/>
      <c r="O713" s="532"/>
      <c r="P713" s="532"/>
      <c r="Q713" s="533"/>
      <c r="R713" s="533"/>
      <c r="S713" s="533"/>
      <c r="T713" s="533"/>
      <c r="U713" s="533"/>
      <c r="V713" s="533"/>
      <c r="W713" s="533"/>
      <c r="X713" s="533"/>
      <c r="Y713" s="533"/>
      <c r="Z713" s="533"/>
      <c r="AA713" s="533"/>
      <c r="AB713" s="533"/>
      <c r="AC713" s="533"/>
    </row>
    <row r="714" spans="1:29" ht="12" customHeight="1" x14ac:dyDescent="0.25">
      <c r="A714" s="533"/>
      <c r="B714" s="533"/>
      <c r="C714" s="533"/>
      <c r="D714" s="533"/>
      <c r="E714" s="533"/>
      <c r="F714" s="533"/>
      <c r="G714" s="521"/>
      <c r="H714" s="521"/>
      <c r="I714" s="521"/>
      <c r="J714" s="533"/>
      <c r="K714" s="533"/>
      <c r="L714" s="533"/>
      <c r="M714" s="533"/>
      <c r="N714" s="533"/>
      <c r="O714" s="532"/>
      <c r="P714" s="532"/>
      <c r="Q714" s="533"/>
      <c r="R714" s="533"/>
      <c r="S714" s="533"/>
      <c r="T714" s="533"/>
      <c r="U714" s="533"/>
      <c r="V714" s="533"/>
      <c r="W714" s="533"/>
      <c r="X714" s="533"/>
      <c r="Y714" s="533"/>
      <c r="Z714" s="533"/>
      <c r="AA714" s="533"/>
      <c r="AB714" s="533"/>
      <c r="AC714" s="533"/>
    </row>
    <row r="715" spans="1:29" ht="12" customHeight="1" x14ac:dyDescent="0.25">
      <c r="A715" s="533"/>
      <c r="B715" s="533"/>
      <c r="C715" s="533"/>
      <c r="D715" s="533"/>
      <c r="E715" s="533"/>
      <c r="F715" s="533"/>
      <c r="G715" s="521"/>
      <c r="H715" s="521"/>
      <c r="I715" s="521"/>
      <c r="J715" s="533"/>
      <c r="K715" s="533"/>
      <c r="L715" s="533"/>
      <c r="M715" s="533"/>
      <c r="N715" s="533"/>
      <c r="O715" s="532"/>
      <c r="P715" s="532"/>
      <c r="Q715" s="533"/>
      <c r="R715" s="533"/>
      <c r="S715" s="533"/>
      <c r="T715" s="533"/>
      <c r="U715" s="533"/>
      <c r="V715" s="533"/>
      <c r="W715" s="533"/>
      <c r="X715" s="533"/>
      <c r="Y715" s="533"/>
      <c r="Z715" s="533"/>
      <c r="AA715" s="533"/>
      <c r="AB715" s="533"/>
      <c r="AC715" s="533"/>
    </row>
    <row r="716" spans="1:29" ht="12" customHeight="1" x14ac:dyDescent="0.25">
      <c r="A716" s="533"/>
      <c r="B716" s="533"/>
      <c r="C716" s="533"/>
      <c r="D716" s="533"/>
      <c r="E716" s="533"/>
      <c r="F716" s="533"/>
      <c r="G716" s="521"/>
      <c r="H716" s="521"/>
      <c r="I716" s="521"/>
      <c r="J716" s="533"/>
      <c r="K716" s="533"/>
      <c r="L716" s="533"/>
      <c r="M716" s="533"/>
      <c r="N716" s="533"/>
      <c r="O716" s="532"/>
      <c r="P716" s="532"/>
      <c r="Q716" s="533"/>
      <c r="R716" s="533"/>
      <c r="S716" s="533"/>
      <c r="T716" s="533"/>
      <c r="U716" s="533"/>
      <c r="V716" s="533"/>
      <c r="W716" s="533"/>
      <c r="X716" s="533"/>
      <c r="Y716" s="533"/>
      <c r="Z716" s="533"/>
      <c r="AA716" s="533"/>
      <c r="AB716" s="533"/>
      <c r="AC716" s="533"/>
    </row>
    <row r="717" spans="1:29" ht="12" customHeight="1" x14ac:dyDescent="0.25">
      <c r="A717" s="533"/>
      <c r="B717" s="533"/>
      <c r="C717" s="533"/>
      <c r="D717" s="533"/>
      <c r="E717" s="533"/>
      <c r="F717" s="533"/>
      <c r="G717" s="521"/>
      <c r="H717" s="521"/>
      <c r="I717" s="521"/>
      <c r="J717" s="533"/>
      <c r="K717" s="533"/>
      <c r="L717" s="533"/>
      <c r="M717" s="533"/>
      <c r="N717" s="533"/>
      <c r="O717" s="532"/>
      <c r="P717" s="532"/>
      <c r="Q717" s="533"/>
      <c r="R717" s="533"/>
      <c r="S717" s="533"/>
      <c r="T717" s="533"/>
      <c r="U717" s="533"/>
      <c r="V717" s="533"/>
      <c r="W717" s="533"/>
      <c r="X717" s="533"/>
      <c r="Y717" s="533"/>
      <c r="Z717" s="533"/>
      <c r="AA717" s="533"/>
      <c r="AB717" s="533"/>
      <c r="AC717" s="533"/>
    </row>
    <row r="718" spans="1:29" ht="12" customHeight="1" x14ac:dyDescent="0.25">
      <c r="A718" s="533"/>
      <c r="B718" s="533"/>
      <c r="C718" s="533"/>
      <c r="D718" s="533"/>
      <c r="E718" s="533"/>
      <c r="F718" s="533"/>
      <c r="G718" s="521"/>
      <c r="H718" s="521"/>
      <c r="I718" s="521"/>
      <c r="J718" s="533"/>
      <c r="K718" s="533"/>
      <c r="L718" s="533"/>
      <c r="M718" s="533"/>
      <c r="N718" s="533"/>
      <c r="O718" s="532"/>
      <c r="P718" s="532"/>
      <c r="Q718" s="533"/>
      <c r="R718" s="533"/>
      <c r="S718" s="533"/>
      <c r="T718" s="533"/>
      <c r="U718" s="533"/>
      <c r="V718" s="533"/>
      <c r="W718" s="533"/>
      <c r="X718" s="533"/>
      <c r="Y718" s="533"/>
      <c r="Z718" s="533"/>
      <c r="AA718" s="533"/>
      <c r="AB718" s="533"/>
      <c r="AC718" s="533"/>
    </row>
    <row r="719" spans="1:29" ht="12" customHeight="1" x14ac:dyDescent="0.25">
      <c r="A719" s="533"/>
      <c r="B719" s="533"/>
      <c r="C719" s="533"/>
      <c r="D719" s="533"/>
      <c r="E719" s="533"/>
      <c r="F719" s="533"/>
      <c r="G719" s="521"/>
      <c r="H719" s="521"/>
      <c r="I719" s="521"/>
      <c r="J719" s="533"/>
      <c r="K719" s="533"/>
      <c r="L719" s="533"/>
      <c r="M719" s="533"/>
      <c r="N719" s="533"/>
      <c r="O719" s="532"/>
      <c r="P719" s="532"/>
      <c r="Q719" s="533"/>
      <c r="R719" s="533"/>
      <c r="S719" s="533"/>
      <c r="T719" s="533"/>
      <c r="U719" s="533"/>
      <c r="V719" s="533"/>
      <c r="W719" s="533"/>
      <c r="X719" s="533"/>
      <c r="Y719" s="533"/>
      <c r="Z719" s="533"/>
      <c r="AA719" s="533"/>
      <c r="AB719" s="533"/>
      <c r="AC719" s="533"/>
    </row>
    <row r="720" spans="1:29" ht="12" customHeight="1" x14ac:dyDescent="0.25">
      <c r="A720" s="533"/>
      <c r="B720" s="533"/>
      <c r="C720" s="533"/>
      <c r="D720" s="533"/>
      <c r="E720" s="533"/>
      <c r="F720" s="533"/>
      <c r="G720" s="521"/>
      <c r="H720" s="521"/>
      <c r="I720" s="521"/>
      <c r="J720" s="533"/>
      <c r="K720" s="533"/>
      <c r="L720" s="533"/>
      <c r="M720" s="533"/>
      <c r="N720" s="533"/>
      <c r="O720" s="532"/>
      <c r="P720" s="532"/>
      <c r="Q720" s="533"/>
      <c r="R720" s="533"/>
      <c r="S720" s="533"/>
      <c r="T720" s="533"/>
      <c r="U720" s="533"/>
      <c r="V720" s="533"/>
      <c r="W720" s="533"/>
      <c r="X720" s="533"/>
      <c r="Y720" s="533"/>
      <c r="Z720" s="533"/>
      <c r="AA720" s="533"/>
      <c r="AB720" s="533"/>
      <c r="AC720" s="533"/>
    </row>
    <row r="721" spans="1:29" ht="12" customHeight="1" x14ac:dyDescent="0.25">
      <c r="A721" s="533"/>
      <c r="B721" s="533"/>
      <c r="C721" s="533"/>
      <c r="D721" s="533"/>
      <c r="E721" s="533"/>
      <c r="F721" s="533"/>
      <c r="G721" s="521"/>
      <c r="H721" s="521"/>
      <c r="I721" s="521"/>
      <c r="J721" s="533"/>
      <c r="K721" s="533"/>
      <c r="L721" s="533"/>
      <c r="M721" s="533"/>
      <c r="N721" s="533"/>
      <c r="O721" s="532"/>
      <c r="P721" s="532"/>
      <c r="Q721" s="533"/>
      <c r="R721" s="533"/>
      <c r="S721" s="533"/>
      <c r="T721" s="533"/>
      <c r="U721" s="533"/>
      <c r="V721" s="533"/>
      <c r="W721" s="533"/>
      <c r="X721" s="533"/>
      <c r="Y721" s="533"/>
      <c r="Z721" s="533"/>
      <c r="AA721" s="533"/>
      <c r="AB721" s="533"/>
      <c r="AC721" s="533"/>
    </row>
    <row r="722" spans="1:29" ht="12" customHeight="1" x14ac:dyDescent="0.25">
      <c r="A722" s="533"/>
      <c r="B722" s="533"/>
      <c r="C722" s="533"/>
      <c r="D722" s="533"/>
      <c r="E722" s="533"/>
      <c r="F722" s="533"/>
      <c r="G722" s="521"/>
      <c r="H722" s="521"/>
      <c r="I722" s="521"/>
      <c r="J722" s="533"/>
      <c r="K722" s="533"/>
      <c r="L722" s="533"/>
      <c r="M722" s="533"/>
      <c r="N722" s="533"/>
      <c r="O722" s="532"/>
      <c r="P722" s="532"/>
      <c r="Q722" s="533"/>
      <c r="R722" s="533"/>
      <c r="S722" s="533"/>
      <c r="T722" s="533"/>
      <c r="U722" s="533"/>
      <c r="V722" s="533"/>
      <c r="W722" s="533"/>
      <c r="X722" s="533"/>
      <c r="Y722" s="533"/>
      <c r="Z722" s="533"/>
      <c r="AA722" s="533"/>
      <c r="AB722" s="533"/>
      <c r="AC722" s="533"/>
    </row>
    <row r="723" spans="1:29" ht="12" customHeight="1" x14ac:dyDescent="0.25">
      <c r="A723" s="533"/>
      <c r="B723" s="533"/>
      <c r="C723" s="533"/>
      <c r="D723" s="533"/>
      <c r="E723" s="533"/>
      <c r="F723" s="533"/>
      <c r="G723" s="521"/>
      <c r="H723" s="521"/>
      <c r="I723" s="521"/>
      <c r="J723" s="533"/>
      <c r="K723" s="533"/>
      <c r="L723" s="533"/>
      <c r="M723" s="533"/>
      <c r="N723" s="533"/>
      <c r="O723" s="532"/>
      <c r="P723" s="532"/>
      <c r="Q723" s="533"/>
      <c r="R723" s="533"/>
      <c r="S723" s="533"/>
      <c r="T723" s="533"/>
      <c r="U723" s="533"/>
      <c r="V723" s="533"/>
      <c r="W723" s="533"/>
      <c r="X723" s="533"/>
      <c r="Y723" s="533"/>
      <c r="Z723" s="533"/>
      <c r="AA723" s="533"/>
      <c r="AB723" s="533"/>
      <c r="AC723" s="533"/>
    </row>
    <row r="724" spans="1:29" ht="12" customHeight="1" x14ac:dyDescent="0.25">
      <c r="A724" s="533"/>
      <c r="B724" s="533"/>
      <c r="C724" s="533"/>
      <c r="D724" s="533"/>
      <c r="E724" s="533"/>
      <c r="F724" s="533"/>
      <c r="G724" s="521"/>
      <c r="H724" s="521"/>
      <c r="I724" s="521"/>
      <c r="J724" s="533"/>
      <c r="K724" s="533"/>
      <c r="L724" s="533"/>
      <c r="M724" s="533"/>
      <c r="N724" s="533"/>
      <c r="O724" s="532"/>
      <c r="P724" s="532"/>
      <c r="Q724" s="533"/>
      <c r="R724" s="533"/>
      <c r="S724" s="533"/>
      <c r="T724" s="533"/>
      <c r="U724" s="533"/>
      <c r="V724" s="533"/>
      <c r="W724" s="533"/>
      <c r="X724" s="533"/>
      <c r="Y724" s="533"/>
      <c r="Z724" s="533"/>
      <c r="AA724" s="533"/>
      <c r="AB724" s="533"/>
      <c r="AC724" s="533"/>
    </row>
    <row r="725" spans="1:29" ht="12" customHeight="1" x14ac:dyDescent="0.25">
      <c r="A725" s="533"/>
      <c r="B725" s="533"/>
      <c r="C725" s="533"/>
      <c r="D725" s="533"/>
      <c r="E725" s="533"/>
      <c r="F725" s="533"/>
      <c r="G725" s="521"/>
      <c r="H725" s="521"/>
      <c r="I725" s="521"/>
      <c r="J725" s="533"/>
      <c r="K725" s="533"/>
      <c r="L725" s="533"/>
      <c r="M725" s="533"/>
      <c r="N725" s="533"/>
      <c r="O725" s="532"/>
      <c r="P725" s="532"/>
      <c r="Q725" s="533"/>
      <c r="R725" s="533"/>
      <c r="S725" s="533"/>
      <c r="T725" s="533"/>
      <c r="U725" s="533"/>
      <c r="V725" s="533"/>
      <c r="W725" s="533"/>
      <c r="X725" s="533"/>
      <c r="Y725" s="533"/>
      <c r="Z725" s="533"/>
      <c r="AA725" s="533"/>
      <c r="AB725" s="533"/>
      <c r="AC725" s="533"/>
    </row>
    <row r="726" spans="1:29" ht="12" customHeight="1" x14ac:dyDescent="0.25">
      <c r="A726" s="533"/>
      <c r="B726" s="533"/>
      <c r="C726" s="533"/>
      <c r="D726" s="533"/>
      <c r="E726" s="533"/>
      <c r="F726" s="533"/>
      <c r="G726" s="521"/>
      <c r="H726" s="521"/>
      <c r="I726" s="521"/>
      <c r="J726" s="533"/>
      <c r="K726" s="533"/>
      <c r="L726" s="533"/>
      <c r="M726" s="533"/>
      <c r="N726" s="533"/>
      <c r="O726" s="532"/>
      <c r="P726" s="532"/>
      <c r="Q726" s="533"/>
      <c r="R726" s="533"/>
      <c r="S726" s="533"/>
      <c r="T726" s="533"/>
      <c r="U726" s="533"/>
      <c r="V726" s="533"/>
      <c r="W726" s="533"/>
      <c r="X726" s="533"/>
      <c r="Y726" s="533"/>
      <c r="Z726" s="533"/>
      <c r="AA726" s="533"/>
      <c r="AB726" s="533"/>
      <c r="AC726" s="533"/>
    </row>
    <row r="727" spans="1:29" ht="12" customHeight="1" x14ac:dyDescent="0.25">
      <c r="A727" s="533"/>
      <c r="B727" s="533"/>
      <c r="C727" s="533"/>
      <c r="D727" s="533"/>
      <c r="E727" s="533"/>
      <c r="F727" s="533"/>
      <c r="G727" s="521"/>
      <c r="H727" s="521"/>
      <c r="I727" s="521"/>
      <c r="J727" s="533"/>
      <c r="K727" s="533"/>
      <c r="L727" s="533"/>
      <c r="M727" s="533"/>
      <c r="N727" s="533"/>
      <c r="O727" s="532"/>
      <c r="P727" s="532"/>
      <c r="Q727" s="533"/>
      <c r="R727" s="533"/>
      <c r="S727" s="533"/>
      <c r="T727" s="533"/>
      <c r="U727" s="533"/>
      <c r="V727" s="533"/>
      <c r="W727" s="533"/>
      <c r="X727" s="533"/>
      <c r="Y727" s="533"/>
      <c r="Z727" s="533"/>
      <c r="AA727" s="533"/>
      <c r="AB727" s="533"/>
      <c r="AC727" s="533"/>
    </row>
    <row r="728" spans="1:29" ht="12" customHeight="1" x14ac:dyDescent="0.25">
      <c r="A728" s="533"/>
      <c r="B728" s="533"/>
      <c r="C728" s="533"/>
      <c r="D728" s="533"/>
      <c r="E728" s="533"/>
      <c r="F728" s="533"/>
      <c r="G728" s="521"/>
      <c r="H728" s="521"/>
      <c r="I728" s="521"/>
      <c r="J728" s="533"/>
      <c r="K728" s="533"/>
      <c r="L728" s="533"/>
      <c r="M728" s="533"/>
      <c r="N728" s="533"/>
      <c r="O728" s="532"/>
      <c r="P728" s="532"/>
      <c r="Q728" s="533"/>
      <c r="R728" s="533"/>
      <c r="S728" s="533"/>
      <c r="T728" s="533"/>
      <c r="U728" s="533"/>
      <c r="V728" s="533"/>
      <c r="W728" s="533"/>
      <c r="X728" s="533"/>
      <c r="Y728" s="533"/>
      <c r="Z728" s="533"/>
      <c r="AA728" s="533"/>
      <c r="AB728" s="533"/>
      <c r="AC728" s="533"/>
    </row>
    <row r="729" spans="1:29" ht="12" customHeight="1" x14ac:dyDescent="0.25">
      <c r="A729" s="533"/>
      <c r="B729" s="533"/>
      <c r="C729" s="533"/>
      <c r="D729" s="533"/>
      <c r="E729" s="533"/>
      <c r="F729" s="533"/>
      <c r="G729" s="521"/>
      <c r="H729" s="521"/>
      <c r="I729" s="521"/>
      <c r="J729" s="533"/>
      <c r="K729" s="533"/>
      <c r="L729" s="533"/>
      <c r="M729" s="533"/>
      <c r="N729" s="533"/>
      <c r="O729" s="532"/>
      <c r="P729" s="532"/>
      <c r="Q729" s="533"/>
      <c r="R729" s="533"/>
      <c r="S729" s="533"/>
      <c r="T729" s="533"/>
      <c r="U729" s="533"/>
      <c r="V729" s="533"/>
      <c r="W729" s="533"/>
      <c r="X729" s="533"/>
      <c r="Y729" s="533"/>
      <c r="Z729" s="533"/>
      <c r="AA729" s="533"/>
      <c r="AB729" s="533"/>
      <c r="AC729" s="533"/>
    </row>
    <row r="730" spans="1:29" ht="12" customHeight="1" x14ac:dyDescent="0.25">
      <c r="A730" s="533"/>
      <c r="B730" s="533"/>
      <c r="C730" s="533"/>
      <c r="D730" s="533"/>
      <c r="E730" s="533"/>
      <c r="F730" s="533"/>
      <c r="G730" s="521"/>
      <c r="H730" s="521"/>
      <c r="I730" s="521"/>
      <c r="J730" s="533"/>
      <c r="K730" s="533"/>
      <c r="L730" s="533"/>
      <c r="M730" s="533"/>
      <c r="N730" s="533"/>
      <c r="O730" s="532"/>
      <c r="P730" s="532"/>
      <c r="Q730" s="533"/>
      <c r="R730" s="533"/>
      <c r="S730" s="533"/>
      <c r="T730" s="533"/>
      <c r="U730" s="533"/>
      <c r="V730" s="533"/>
      <c r="W730" s="533"/>
      <c r="X730" s="533"/>
      <c r="Y730" s="533"/>
      <c r="Z730" s="533"/>
      <c r="AA730" s="533"/>
      <c r="AB730" s="533"/>
      <c r="AC730" s="533"/>
    </row>
    <row r="731" spans="1:29" ht="12" customHeight="1" x14ac:dyDescent="0.25">
      <c r="A731" s="533"/>
      <c r="B731" s="533"/>
      <c r="C731" s="533"/>
      <c r="D731" s="533"/>
      <c r="E731" s="533"/>
      <c r="F731" s="533"/>
      <c r="G731" s="521"/>
      <c r="H731" s="521"/>
      <c r="I731" s="521"/>
      <c r="J731" s="533"/>
      <c r="K731" s="533"/>
      <c r="L731" s="533"/>
      <c r="M731" s="533"/>
      <c r="N731" s="533"/>
      <c r="O731" s="532"/>
      <c r="P731" s="532"/>
      <c r="Q731" s="533"/>
      <c r="R731" s="533"/>
      <c r="S731" s="533"/>
      <c r="T731" s="533"/>
      <c r="U731" s="533"/>
      <c r="V731" s="533"/>
      <c r="W731" s="533"/>
      <c r="X731" s="533"/>
      <c r="Y731" s="533"/>
      <c r="Z731" s="533"/>
      <c r="AA731" s="533"/>
      <c r="AB731" s="533"/>
      <c r="AC731" s="533"/>
    </row>
    <row r="732" spans="1:29" ht="12" customHeight="1" x14ac:dyDescent="0.25">
      <c r="A732" s="533"/>
      <c r="B732" s="533"/>
      <c r="C732" s="533"/>
      <c r="D732" s="533"/>
      <c r="E732" s="533"/>
      <c r="F732" s="533"/>
      <c r="G732" s="521"/>
      <c r="H732" s="521"/>
      <c r="I732" s="521"/>
      <c r="J732" s="533"/>
      <c r="K732" s="533"/>
      <c r="L732" s="533"/>
      <c r="M732" s="533"/>
      <c r="N732" s="533"/>
      <c r="O732" s="532"/>
      <c r="P732" s="532"/>
      <c r="Q732" s="533"/>
      <c r="R732" s="533"/>
      <c r="S732" s="533"/>
      <c r="T732" s="533"/>
      <c r="U732" s="533"/>
      <c r="V732" s="533"/>
      <c r="W732" s="533"/>
      <c r="X732" s="533"/>
      <c r="Y732" s="533"/>
      <c r="Z732" s="533"/>
      <c r="AA732" s="533"/>
      <c r="AB732" s="533"/>
      <c r="AC732" s="533"/>
    </row>
    <row r="733" spans="1:29" ht="12" customHeight="1" x14ac:dyDescent="0.25">
      <c r="A733" s="533"/>
      <c r="B733" s="533"/>
      <c r="C733" s="533"/>
      <c r="D733" s="533"/>
      <c r="E733" s="533"/>
      <c r="F733" s="533"/>
      <c r="G733" s="521"/>
      <c r="H733" s="521"/>
      <c r="I733" s="521"/>
      <c r="J733" s="533"/>
      <c r="K733" s="533"/>
      <c r="L733" s="533"/>
      <c r="M733" s="533"/>
      <c r="N733" s="533"/>
      <c r="O733" s="532"/>
      <c r="P733" s="532"/>
      <c r="Q733" s="533"/>
      <c r="R733" s="533"/>
      <c r="S733" s="533"/>
      <c r="T733" s="533"/>
      <c r="U733" s="533"/>
      <c r="V733" s="533"/>
      <c r="W733" s="533"/>
      <c r="X733" s="533"/>
      <c r="Y733" s="533"/>
      <c r="Z733" s="533"/>
      <c r="AA733" s="533"/>
      <c r="AB733" s="533"/>
      <c r="AC733" s="533"/>
    </row>
    <row r="734" spans="1:29" ht="12" customHeight="1" x14ac:dyDescent="0.25">
      <c r="A734" s="533"/>
      <c r="B734" s="533"/>
      <c r="C734" s="533"/>
      <c r="D734" s="533"/>
      <c r="E734" s="533"/>
      <c r="F734" s="533"/>
      <c r="G734" s="521"/>
      <c r="H734" s="521"/>
      <c r="I734" s="521"/>
      <c r="J734" s="533"/>
      <c r="K734" s="533"/>
      <c r="L734" s="533"/>
      <c r="M734" s="533"/>
      <c r="N734" s="533"/>
      <c r="O734" s="532"/>
      <c r="P734" s="532"/>
      <c r="Q734" s="533"/>
      <c r="R734" s="533"/>
      <c r="S734" s="533"/>
      <c r="T734" s="533"/>
      <c r="U734" s="533"/>
      <c r="V734" s="533"/>
      <c r="W734" s="533"/>
      <c r="X734" s="533"/>
      <c r="Y734" s="533"/>
      <c r="Z734" s="533"/>
      <c r="AA734" s="533"/>
      <c r="AB734" s="533"/>
      <c r="AC734" s="533"/>
    </row>
    <row r="735" spans="1:29" ht="12" customHeight="1" x14ac:dyDescent="0.25">
      <c r="A735" s="533"/>
      <c r="B735" s="533"/>
      <c r="C735" s="533"/>
      <c r="D735" s="533"/>
      <c r="E735" s="533"/>
      <c r="F735" s="533"/>
      <c r="G735" s="521"/>
      <c r="H735" s="521"/>
      <c r="I735" s="521"/>
      <c r="J735" s="533"/>
      <c r="K735" s="533"/>
      <c r="L735" s="533"/>
      <c r="M735" s="533"/>
      <c r="N735" s="533"/>
      <c r="O735" s="532"/>
      <c r="P735" s="532"/>
      <c r="Q735" s="533"/>
      <c r="R735" s="533"/>
      <c r="S735" s="533"/>
      <c r="T735" s="533"/>
      <c r="U735" s="533"/>
      <c r="V735" s="533"/>
      <c r="W735" s="533"/>
      <c r="X735" s="533"/>
      <c r="Y735" s="533"/>
      <c r="Z735" s="533"/>
      <c r="AA735" s="533"/>
      <c r="AB735" s="533"/>
      <c r="AC735" s="533"/>
    </row>
    <row r="736" spans="1:29" ht="12" customHeight="1" x14ac:dyDescent="0.25">
      <c r="A736" s="533"/>
      <c r="B736" s="533"/>
      <c r="C736" s="533"/>
      <c r="D736" s="533"/>
      <c r="E736" s="533"/>
      <c r="F736" s="533"/>
      <c r="G736" s="521"/>
      <c r="H736" s="521"/>
      <c r="I736" s="521"/>
      <c r="J736" s="533"/>
      <c r="K736" s="533"/>
      <c r="L736" s="533"/>
      <c r="M736" s="533"/>
      <c r="N736" s="533"/>
      <c r="O736" s="532"/>
      <c r="P736" s="532"/>
      <c r="Q736" s="533"/>
      <c r="R736" s="533"/>
      <c r="S736" s="533"/>
      <c r="T736" s="533"/>
      <c r="U736" s="533"/>
      <c r="V736" s="533"/>
      <c r="W736" s="533"/>
      <c r="X736" s="533"/>
      <c r="Y736" s="533"/>
      <c r="Z736" s="533"/>
      <c r="AA736" s="533"/>
      <c r="AB736" s="533"/>
      <c r="AC736" s="533"/>
    </row>
    <row r="737" spans="1:29" ht="12" customHeight="1" x14ac:dyDescent="0.25">
      <c r="A737" s="533"/>
      <c r="B737" s="533"/>
      <c r="C737" s="533"/>
      <c r="D737" s="533"/>
      <c r="E737" s="533"/>
      <c r="F737" s="533"/>
      <c r="G737" s="521"/>
      <c r="H737" s="521"/>
      <c r="I737" s="521"/>
      <c r="J737" s="533"/>
      <c r="K737" s="533"/>
      <c r="L737" s="533"/>
      <c r="M737" s="533"/>
      <c r="N737" s="533"/>
      <c r="O737" s="532"/>
      <c r="P737" s="532"/>
      <c r="Q737" s="533"/>
      <c r="R737" s="533"/>
      <c r="S737" s="533"/>
      <c r="T737" s="533"/>
      <c r="U737" s="533"/>
      <c r="V737" s="533"/>
      <c r="W737" s="533"/>
      <c r="X737" s="533"/>
      <c r="Y737" s="533"/>
      <c r="Z737" s="533"/>
      <c r="AA737" s="533"/>
      <c r="AB737" s="533"/>
      <c r="AC737" s="533"/>
    </row>
    <row r="738" spans="1:29" ht="12" customHeight="1" x14ac:dyDescent="0.25">
      <c r="A738" s="533"/>
      <c r="B738" s="533"/>
      <c r="C738" s="533"/>
      <c r="D738" s="533"/>
      <c r="E738" s="533"/>
      <c r="F738" s="533"/>
      <c r="G738" s="521"/>
      <c r="H738" s="521"/>
      <c r="I738" s="521"/>
      <c r="J738" s="533"/>
      <c r="K738" s="533"/>
      <c r="L738" s="533"/>
      <c r="M738" s="533"/>
      <c r="N738" s="533"/>
      <c r="O738" s="532"/>
      <c r="P738" s="532"/>
      <c r="Q738" s="533"/>
      <c r="R738" s="533"/>
      <c r="S738" s="533"/>
      <c r="T738" s="533"/>
      <c r="U738" s="533"/>
      <c r="V738" s="533"/>
      <c r="W738" s="533"/>
      <c r="X738" s="533"/>
      <c r="Y738" s="533"/>
      <c r="Z738" s="533"/>
      <c r="AA738" s="533"/>
      <c r="AB738" s="533"/>
      <c r="AC738" s="533"/>
    </row>
    <row r="739" spans="1:29" ht="12" customHeight="1" x14ac:dyDescent="0.25">
      <c r="A739" s="533"/>
      <c r="B739" s="533"/>
      <c r="C739" s="533"/>
      <c r="D739" s="533"/>
      <c r="E739" s="533"/>
      <c r="F739" s="533"/>
      <c r="G739" s="521"/>
      <c r="H739" s="521"/>
      <c r="I739" s="521"/>
      <c r="J739" s="533"/>
      <c r="K739" s="533"/>
      <c r="L739" s="533"/>
      <c r="M739" s="533"/>
      <c r="N739" s="533"/>
      <c r="O739" s="532"/>
      <c r="P739" s="532"/>
      <c r="Q739" s="533"/>
      <c r="R739" s="533"/>
      <c r="S739" s="533"/>
      <c r="T739" s="533"/>
      <c r="U739" s="533"/>
      <c r="V739" s="533"/>
      <c r="W739" s="533"/>
      <c r="X739" s="533"/>
      <c r="Y739" s="533"/>
      <c r="Z739" s="533"/>
      <c r="AA739" s="533"/>
      <c r="AB739" s="533"/>
      <c r="AC739" s="533"/>
    </row>
    <row r="740" spans="1:29" ht="12" customHeight="1" x14ac:dyDescent="0.25">
      <c r="A740" s="533"/>
      <c r="B740" s="533"/>
      <c r="C740" s="533"/>
      <c r="D740" s="533"/>
      <c r="E740" s="533"/>
      <c r="F740" s="533"/>
      <c r="G740" s="521"/>
      <c r="H740" s="521"/>
      <c r="I740" s="521"/>
      <c r="J740" s="533"/>
      <c r="K740" s="533"/>
      <c r="L740" s="533"/>
      <c r="M740" s="533"/>
      <c r="N740" s="533"/>
      <c r="O740" s="532"/>
      <c r="P740" s="532"/>
      <c r="Q740" s="533"/>
      <c r="R740" s="533"/>
      <c r="S740" s="533"/>
      <c r="T740" s="533"/>
      <c r="U740" s="533"/>
      <c r="V740" s="533"/>
      <c r="W740" s="533"/>
      <c r="X740" s="533"/>
      <c r="Y740" s="533"/>
      <c r="Z740" s="533"/>
      <c r="AA740" s="533"/>
      <c r="AB740" s="533"/>
      <c r="AC740" s="533"/>
    </row>
    <row r="741" spans="1:29" ht="12" customHeight="1" x14ac:dyDescent="0.25">
      <c r="A741" s="533"/>
      <c r="B741" s="533"/>
      <c r="C741" s="533"/>
      <c r="D741" s="533"/>
      <c r="E741" s="533"/>
      <c r="F741" s="533"/>
      <c r="G741" s="521"/>
      <c r="H741" s="521"/>
      <c r="I741" s="521"/>
      <c r="J741" s="533"/>
      <c r="K741" s="533"/>
      <c r="L741" s="533"/>
      <c r="M741" s="533"/>
      <c r="N741" s="533"/>
      <c r="O741" s="532"/>
      <c r="P741" s="532"/>
      <c r="Q741" s="533"/>
      <c r="R741" s="533"/>
      <c r="S741" s="533"/>
      <c r="T741" s="533"/>
      <c r="U741" s="533"/>
      <c r="V741" s="533"/>
      <c r="W741" s="533"/>
      <c r="X741" s="533"/>
      <c r="Y741" s="533"/>
      <c r="Z741" s="533"/>
      <c r="AA741" s="533"/>
      <c r="AB741" s="533"/>
      <c r="AC741" s="533"/>
    </row>
    <row r="742" spans="1:29" ht="12" customHeight="1" x14ac:dyDescent="0.25">
      <c r="A742" s="533"/>
      <c r="B742" s="533"/>
      <c r="C742" s="533"/>
      <c r="D742" s="533"/>
      <c r="E742" s="533"/>
      <c r="F742" s="533"/>
      <c r="G742" s="521"/>
      <c r="H742" s="521"/>
      <c r="I742" s="521"/>
      <c r="J742" s="533"/>
      <c r="K742" s="533"/>
      <c r="L742" s="533"/>
      <c r="M742" s="533"/>
      <c r="N742" s="533"/>
      <c r="O742" s="532"/>
      <c r="P742" s="532"/>
      <c r="Q742" s="533"/>
      <c r="R742" s="533"/>
      <c r="S742" s="533"/>
      <c r="T742" s="533"/>
      <c r="U742" s="533"/>
      <c r="V742" s="533"/>
      <c r="W742" s="533"/>
      <c r="X742" s="533"/>
      <c r="Y742" s="533"/>
      <c r="Z742" s="533"/>
      <c r="AA742" s="533"/>
      <c r="AB742" s="533"/>
      <c r="AC742" s="533"/>
    </row>
    <row r="743" spans="1:29" ht="12" customHeight="1" x14ac:dyDescent="0.25">
      <c r="A743" s="533"/>
      <c r="B743" s="533"/>
      <c r="C743" s="533"/>
      <c r="D743" s="533"/>
      <c r="E743" s="533"/>
      <c r="F743" s="533"/>
      <c r="G743" s="521"/>
      <c r="H743" s="521"/>
      <c r="I743" s="521"/>
      <c r="J743" s="533"/>
      <c r="K743" s="533"/>
      <c r="L743" s="533"/>
      <c r="M743" s="533"/>
      <c r="N743" s="533"/>
      <c r="O743" s="532"/>
      <c r="P743" s="532"/>
      <c r="Q743" s="533"/>
      <c r="R743" s="533"/>
      <c r="S743" s="533"/>
      <c r="T743" s="533"/>
      <c r="U743" s="533"/>
      <c r="V743" s="533"/>
      <c r="W743" s="533"/>
      <c r="X743" s="533"/>
      <c r="Y743" s="533"/>
      <c r="Z743" s="533"/>
      <c r="AA743" s="533"/>
      <c r="AB743" s="533"/>
      <c r="AC743" s="533"/>
    </row>
    <row r="744" spans="1:29" ht="12" customHeight="1" x14ac:dyDescent="0.25">
      <c r="A744" s="533"/>
      <c r="B744" s="533"/>
      <c r="C744" s="533"/>
      <c r="D744" s="533"/>
      <c r="E744" s="533"/>
      <c r="F744" s="533"/>
      <c r="G744" s="521"/>
      <c r="H744" s="521"/>
      <c r="I744" s="521"/>
      <c r="J744" s="533"/>
      <c r="K744" s="533"/>
      <c r="L744" s="533"/>
      <c r="M744" s="533"/>
      <c r="N744" s="533"/>
      <c r="O744" s="532"/>
      <c r="P744" s="532"/>
      <c r="Q744" s="533"/>
      <c r="R744" s="533"/>
      <c r="S744" s="533"/>
      <c r="T744" s="533"/>
      <c r="U744" s="533"/>
      <c r="V744" s="533"/>
      <c r="W744" s="533"/>
      <c r="X744" s="533"/>
      <c r="Y744" s="533"/>
      <c r="Z744" s="533"/>
      <c r="AA744" s="533"/>
      <c r="AB744" s="533"/>
      <c r="AC744" s="533"/>
    </row>
    <row r="745" spans="1:29" ht="12" customHeight="1" x14ac:dyDescent="0.25">
      <c r="A745" s="533"/>
      <c r="B745" s="533"/>
      <c r="C745" s="533"/>
      <c r="D745" s="533"/>
      <c r="E745" s="533"/>
      <c r="F745" s="533"/>
      <c r="G745" s="521"/>
      <c r="H745" s="521"/>
      <c r="I745" s="521"/>
      <c r="J745" s="533"/>
      <c r="K745" s="533"/>
      <c r="L745" s="533"/>
      <c r="M745" s="533"/>
      <c r="N745" s="533"/>
      <c r="O745" s="532"/>
      <c r="P745" s="532"/>
      <c r="Q745" s="533"/>
      <c r="R745" s="533"/>
      <c r="S745" s="533"/>
      <c r="T745" s="533"/>
      <c r="U745" s="533"/>
      <c r="V745" s="533"/>
      <c r="W745" s="533"/>
      <c r="X745" s="533"/>
      <c r="Y745" s="533"/>
      <c r="Z745" s="533"/>
      <c r="AA745" s="533"/>
      <c r="AB745" s="533"/>
      <c r="AC745" s="533"/>
    </row>
    <row r="746" spans="1:29" ht="12" customHeight="1" x14ac:dyDescent="0.25">
      <c r="A746" s="533"/>
      <c r="B746" s="533"/>
      <c r="C746" s="533"/>
      <c r="D746" s="533"/>
      <c r="E746" s="533"/>
      <c r="F746" s="533"/>
      <c r="G746" s="521"/>
      <c r="H746" s="521"/>
      <c r="I746" s="521"/>
      <c r="J746" s="533"/>
      <c r="K746" s="533"/>
      <c r="L746" s="533"/>
      <c r="M746" s="533"/>
      <c r="N746" s="533"/>
      <c r="O746" s="532"/>
      <c r="P746" s="532"/>
      <c r="Q746" s="533"/>
      <c r="R746" s="533"/>
      <c r="S746" s="533"/>
      <c r="T746" s="533"/>
      <c r="U746" s="533"/>
      <c r="V746" s="533"/>
      <c r="W746" s="533"/>
      <c r="X746" s="533"/>
      <c r="Y746" s="533"/>
      <c r="Z746" s="533"/>
      <c r="AA746" s="533"/>
      <c r="AB746" s="533"/>
      <c r="AC746" s="533"/>
    </row>
    <row r="747" spans="1:29" ht="12" customHeight="1" x14ac:dyDescent="0.25">
      <c r="A747" s="533"/>
      <c r="B747" s="533"/>
      <c r="C747" s="533"/>
      <c r="D747" s="533"/>
      <c r="E747" s="533"/>
      <c r="F747" s="533"/>
      <c r="G747" s="521"/>
      <c r="H747" s="521"/>
      <c r="I747" s="521"/>
      <c r="J747" s="533"/>
      <c r="K747" s="533"/>
      <c r="L747" s="533"/>
      <c r="M747" s="533"/>
      <c r="N747" s="533"/>
      <c r="O747" s="532"/>
      <c r="P747" s="532"/>
      <c r="Q747" s="533"/>
      <c r="R747" s="533"/>
      <c r="S747" s="533"/>
      <c r="T747" s="533"/>
      <c r="U747" s="533"/>
      <c r="V747" s="533"/>
      <c r="W747" s="533"/>
      <c r="X747" s="533"/>
      <c r="Y747" s="533"/>
      <c r="Z747" s="533"/>
      <c r="AA747" s="533"/>
      <c r="AB747" s="533"/>
      <c r="AC747" s="533"/>
    </row>
    <row r="748" spans="1:29" ht="12" customHeight="1" x14ac:dyDescent="0.25">
      <c r="A748" s="533"/>
      <c r="B748" s="533"/>
      <c r="C748" s="533"/>
      <c r="D748" s="533"/>
      <c r="E748" s="533"/>
      <c r="F748" s="533"/>
      <c r="G748" s="521"/>
      <c r="H748" s="521"/>
      <c r="I748" s="521"/>
      <c r="J748" s="533"/>
      <c r="K748" s="533"/>
      <c r="L748" s="533"/>
      <c r="M748" s="533"/>
      <c r="N748" s="533"/>
      <c r="O748" s="532"/>
      <c r="P748" s="532"/>
      <c r="Q748" s="533"/>
      <c r="R748" s="533"/>
      <c r="S748" s="533"/>
      <c r="T748" s="533"/>
      <c r="U748" s="533"/>
      <c r="V748" s="533"/>
      <c r="W748" s="533"/>
      <c r="X748" s="533"/>
      <c r="Y748" s="533"/>
      <c r="Z748" s="533"/>
      <c r="AA748" s="533"/>
      <c r="AB748" s="533"/>
      <c r="AC748" s="533"/>
    </row>
    <row r="749" spans="1:29" ht="12" customHeight="1" x14ac:dyDescent="0.25">
      <c r="A749" s="533"/>
      <c r="B749" s="533"/>
      <c r="C749" s="533"/>
      <c r="D749" s="533"/>
      <c r="E749" s="533"/>
      <c r="F749" s="533"/>
      <c r="G749" s="521"/>
      <c r="H749" s="521"/>
      <c r="I749" s="521"/>
      <c r="J749" s="533"/>
      <c r="K749" s="533"/>
      <c r="L749" s="533"/>
      <c r="M749" s="533"/>
      <c r="N749" s="533"/>
      <c r="O749" s="532"/>
      <c r="P749" s="532"/>
      <c r="Q749" s="533"/>
      <c r="R749" s="533"/>
      <c r="S749" s="533"/>
      <c r="T749" s="533"/>
      <c r="U749" s="533"/>
      <c r="V749" s="533"/>
      <c r="W749" s="533"/>
      <c r="X749" s="533"/>
      <c r="Y749" s="533"/>
      <c r="Z749" s="533"/>
      <c r="AA749" s="533"/>
      <c r="AB749" s="533"/>
      <c r="AC749" s="533"/>
    </row>
    <row r="750" spans="1:29" ht="12" customHeight="1" x14ac:dyDescent="0.25">
      <c r="A750" s="533"/>
      <c r="B750" s="533"/>
      <c r="C750" s="533"/>
      <c r="D750" s="533"/>
      <c r="E750" s="533"/>
      <c r="F750" s="533"/>
      <c r="G750" s="521"/>
      <c r="H750" s="521"/>
      <c r="I750" s="521"/>
      <c r="J750" s="533"/>
      <c r="K750" s="533"/>
      <c r="L750" s="533"/>
      <c r="M750" s="533"/>
      <c r="N750" s="533"/>
      <c r="O750" s="532"/>
      <c r="P750" s="532"/>
      <c r="Q750" s="533"/>
      <c r="R750" s="533"/>
      <c r="S750" s="533"/>
      <c r="T750" s="533"/>
      <c r="U750" s="533"/>
      <c r="V750" s="533"/>
      <c r="W750" s="533"/>
      <c r="X750" s="533"/>
      <c r="Y750" s="533"/>
      <c r="Z750" s="533"/>
      <c r="AA750" s="533"/>
      <c r="AB750" s="533"/>
      <c r="AC750" s="533"/>
    </row>
    <row r="751" spans="1:29" ht="12" customHeight="1" x14ac:dyDescent="0.25">
      <c r="A751" s="533"/>
      <c r="B751" s="533"/>
      <c r="C751" s="533"/>
      <c r="D751" s="533"/>
      <c r="E751" s="533"/>
      <c r="F751" s="533"/>
      <c r="G751" s="521"/>
      <c r="H751" s="521"/>
      <c r="I751" s="521"/>
      <c r="J751" s="533"/>
      <c r="K751" s="533"/>
      <c r="L751" s="533"/>
      <c r="M751" s="533"/>
      <c r="N751" s="533"/>
      <c r="O751" s="532"/>
      <c r="P751" s="532"/>
      <c r="Q751" s="533"/>
      <c r="R751" s="533"/>
      <c r="S751" s="533"/>
      <c r="T751" s="533"/>
      <c r="U751" s="533"/>
      <c r="V751" s="533"/>
      <c r="W751" s="533"/>
      <c r="X751" s="533"/>
      <c r="Y751" s="533"/>
      <c r="Z751" s="533"/>
      <c r="AA751" s="533"/>
      <c r="AB751" s="533"/>
      <c r="AC751" s="533"/>
    </row>
    <row r="752" spans="1:29" ht="12" customHeight="1" x14ac:dyDescent="0.25">
      <c r="A752" s="533"/>
      <c r="B752" s="533"/>
      <c r="C752" s="533"/>
      <c r="D752" s="533"/>
      <c r="E752" s="533"/>
      <c r="F752" s="533"/>
      <c r="G752" s="521"/>
      <c r="H752" s="521"/>
      <c r="I752" s="521"/>
      <c r="J752" s="533"/>
      <c r="K752" s="533"/>
      <c r="L752" s="533"/>
      <c r="M752" s="533"/>
      <c r="N752" s="533"/>
      <c r="O752" s="532"/>
      <c r="P752" s="532"/>
      <c r="Q752" s="533"/>
      <c r="R752" s="533"/>
      <c r="S752" s="533"/>
      <c r="T752" s="533"/>
      <c r="U752" s="533"/>
      <c r="V752" s="533"/>
      <c r="W752" s="533"/>
      <c r="X752" s="533"/>
      <c r="Y752" s="533"/>
      <c r="Z752" s="533"/>
      <c r="AA752" s="533"/>
      <c r="AB752" s="533"/>
      <c r="AC752" s="533"/>
    </row>
    <row r="753" spans="1:29" ht="12" customHeight="1" x14ac:dyDescent="0.25">
      <c r="A753" s="533"/>
      <c r="B753" s="533"/>
      <c r="C753" s="533"/>
      <c r="D753" s="533"/>
      <c r="E753" s="533"/>
      <c r="F753" s="533"/>
      <c r="G753" s="521"/>
      <c r="H753" s="521"/>
      <c r="I753" s="521"/>
      <c r="J753" s="533"/>
      <c r="K753" s="533"/>
      <c r="L753" s="533"/>
      <c r="M753" s="533"/>
      <c r="N753" s="533"/>
      <c r="O753" s="532"/>
      <c r="P753" s="532"/>
      <c r="Q753" s="533"/>
      <c r="R753" s="533"/>
      <c r="S753" s="533"/>
      <c r="T753" s="533"/>
      <c r="U753" s="533"/>
      <c r="V753" s="533"/>
      <c r="W753" s="533"/>
      <c r="X753" s="533"/>
      <c r="Y753" s="533"/>
      <c r="Z753" s="533"/>
      <c r="AA753" s="533"/>
      <c r="AB753" s="533"/>
      <c r="AC753" s="533"/>
    </row>
    <row r="754" spans="1:29" ht="12" customHeight="1" x14ac:dyDescent="0.25">
      <c r="A754" s="533"/>
      <c r="B754" s="533"/>
      <c r="C754" s="533"/>
      <c r="D754" s="533"/>
      <c r="E754" s="533"/>
      <c r="F754" s="533"/>
      <c r="G754" s="521"/>
      <c r="H754" s="521"/>
      <c r="I754" s="521"/>
      <c r="J754" s="533"/>
      <c r="K754" s="533"/>
      <c r="L754" s="533"/>
      <c r="M754" s="533"/>
      <c r="N754" s="533"/>
      <c r="O754" s="532"/>
      <c r="P754" s="532"/>
      <c r="Q754" s="533"/>
      <c r="R754" s="533"/>
      <c r="S754" s="533"/>
      <c r="T754" s="533"/>
      <c r="U754" s="533"/>
      <c r="V754" s="533"/>
      <c r="W754" s="533"/>
      <c r="X754" s="533"/>
      <c r="Y754" s="533"/>
      <c r="Z754" s="533"/>
      <c r="AA754" s="533"/>
      <c r="AB754" s="533"/>
      <c r="AC754" s="533"/>
    </row>
    <row r="755" spans="1:29" ht="12" customHeight="1" x14ac:dyDescent="0.25">
      <c r="A755" s="533"/>
      <c r="B755" s="533"/>
      <c r="C755" s="533"/>
      <c r="D755" s="533"/>
      <c r="E755" s="533"/>
      <c r="F755" s="533"/>
      <c r="G755" s="521"/>
      <c r="H755" s="521"/>
      <c r="I755" s="521"/>
      <c r="J755" s="533"/>
      <c r="K755" s="533"/>
      <c r="L755" s="533"/>
      <c r="M755" s="533"/>
      <c r="N755" s="533"/>
      <c r="O755" s="532"/>
      <c r="P755" s="532"/>
      <c r="Q755" s="533"/>
      <c r="R755" s="533"/>
      <c r="S755" s="533"/>
      <c r="T755" s="533"/>
      <c r="U755" s="533"/>
      <c r="V755" s="533"/>
      <c r="W755" s="533"/>
      <c r="X755" s="533"/>
      <c r="Y755" s="533"/>
      <c r="Z755" s="533"/>
      <c r="AA755" s="533"/>
      <c r="AB755" s="533"/>
      <c r="AC755" s="533"/>
    </row>
    <row r="756" spans="1:29" ht="12" customHeight="1" x14ac:dyDescent="0.25">
      <c r="A756" s="533"/>
      <c r="B756" s="533"/>
      <c r="C756" s="533"/>
      <c r="D756" s="533"/>
      <c r="E756" s="533"/>
      <c r="F756" s="533"/>
      <c r="G756" s="521"/>
      <c r="H756" s="521"/>
      <c r="I756" s="521"/>
      <c r="J756" s="533"/>
      <c r="K756" s="533"/>
      <c r="L756" s="533"/>
      <c r="M756" s="533"/>
      <c r="N756" s="533"/>
      <c r="O756" s="532"/>
      <c r="P756" s="532"/>
      <c r="Q756" s="533"/>
      <c r="R756" s="533"/>
      <c r="S756" s="533"/>
      <c r="T756" s="533"/>
      <c r="U756" s="533"/>
      <c r="V756" s="533"/>
      <c r="W756" s="533"/>
      <c r="X756" s="533"/>
      <c r="Y756" s="533"/>
      <c r="Z756" s="533"/>
      <c r="AA756" s="533"/>
      <c r="AB756" s="533"/>
      <c r="AC756" s="533"/>
    </row>
    <row r="757" spans="1:29" ht="12" customHeight="1" x14ac:dyDescent="0.25">
      <c r="A757" s="533"/>
      <c r="B757" s="533"/>
      <c r="C757" s="533"/>
      <c r="D757" s="533"/>
      <c r="E757" s="533"/>
      <c r="F757" s="533"/>
      <c r="G757" s="521"/>
      <c r="H757" s="521"/>
      <c r="I757" s="521"/>
      <c r="J757" s="533"/>
      <c r="K757" s="533"/>
      <c r="L757" s="533"/>
      <c r="M757" s="533"/>
      <c r="N757" s="533"/>
      <c r="O757" s="532"/>
      <c r="P757" s="532"/>
      <c r="Q757" s="533"/>
      <c r="R757" s="533"/>
      <c r="S757" s="533"/>
      <c r="T757" s="533"/>
      <c r="U757" s="533"/>
      <c r="V757" s="533"/>
      <c r="W757" s="533"/>
      <c r="X757" s="533"/>
      <c r="Y757" s="533"/>
      <c r="Z757" s="533"/>
      <c r="AA757" s="533"/>
      <c r="AB757" s="533"/>
      <c r="AC757" s="533"/>
    </row>
    <row r="758" spans="1:29" ht="12" customHeight="1" x14ac:dyDescent="0.25">
      <c r="A758" s="533"/>
      <c r="B758" s="533"/>
      <c r="C758" s="533"/>
      <c r="D758" s="533"/>
      <c r="E758" s="533"/>
      <c r="F758" s="533"/>
      <c r="G758" s="521"/>
      <c r="H758" s="521"/>
      <c r="I758" s="521"/>
      <c r="J758" s="533"/>
      <c r="K758" s="533"/>
      <c r="L758" s="533"/>
      <c r="M758" s="533"/>
      <c r="N758" s="533"/>
      <c r="O758" s="532"/>
      <c r="P758" s="532"/>
      <c r="Q758" s="533"/>
      <c r="R758" s="533"/>
      <c r="S758" s="533"/>
      <c r="T758" s="533"/>
      <c r="U758" s="533"/>
      <c r="V758" s="533"/>
      <c r="W758" s="533"/>
      <c r="X758" s="533"/>
      <c r="Y758" s="533"/>
      <c r="Z758" s="533"/>
      <c r="AA758" s="533"/>
      <c r="AB758" s="533"/>
      <c r="AC758" s="533"/>
    </row>
    <row r="759" spans="1:29" ht="12" customHeight="1" x14ac:dyDescent="0.25">
      <c r="A759" s="533"/>
      <c r="B759" s="533"/>
      <c r="C759" s="533"/>
      <c r="D759" s="533"/>
      <c r="E759" s="533"/>
      <c r="F759" s="533"/>
      <c r="G759" s="521"/>
      <c r="H759" s="521"/>
      <c r="I759" s="521"/>
      <c r="J759" s="533"/>
      <c r="K759" s="533"/>
      <c r="L759" s="533"/>
      <c r="M759" s="533"/>
      <c r="N759" s="533"/>
      <c r="O759" s="532"/>
      <c r="P759" s="532"/>
      <c r="Q759" s="533"/>
      <c r="R759" s="533"/>
      <c r="S759" s="533"/>
      <c r="T759" s="533"/>
      <c r="U759" s="533"/>
      <c r="V759" s="533"/>
      <c r="W759" s="533"/>
      <c r="X759" s="533"/>
      <c r="Y759" s="533"/>
      <c r="Z759" s="533"/>
      <c r="AA759" s="533"/>
      <c r="AB759" s="533"/>
      <c r="AC759" s="533"/>
    </row>
    <row r="760" spans="1:29" ht="12" customHeight="1" x14ac:dyDescent="0.25">
      <c r="A760" s="533"/>
      <c r="B760" s="533"/>
      <c r="C760" s="533"/>
      <c r="D760" s="533"/>
      <c r="E760" s="533"/>
      <c r="F760" s="533"/>
      <c r="G760" s="521"/>
      <c r="H760" s="521"/>
      <c r="I760" s="521"/>
      <c r="J760" s="533"/>
      <c r="K760" s="533"/>
      <c r="L760" s="533"/>
      <c r="M760" s="533"/>
      <c r="N760" s="533"/>
      <c r="O760" s="532"/>
      <c r="P760" s="532"/>
      <c r="Q760" s="533"/>
      <c r="R760" s="533"/>
      <c r="S760" s="533"/>
      <c r="T760" s="533"/>
      <c r="U760" s="533"/>
      <c r="V760" s="533"/>
      <c r="W760" s="533"/>
      <c r="X760" s="533"/>
      <c r="Y760" s="533"/>
      <c r="Z760" s="533"/>
      <c r="AA760" s="533"/>
      <c r="AB760" s="533"/>
      <c r="AC760" s="533"/>
    </row>
    <row r="761" spans="1:29" ht="12" customHeight="1" x14ac:dyDescent="0.25">
      <c r="A761" s="533"/>
      <c r="B761" s="533"/>
      <c r="C761" s="533"/>
      <c r="D761" s="533"/>
      <c r="E761" s="533"/>
      <c r="F761" s="533"/>
      <c r="G761" s="521"/>
      <c r="H761" s="521"/>
      <c r="I761" s="521"/>
      <c r="J761" s="533"/>
      <c r="K761" s="533"/>
      <c r="L761" s="533"/>
      <c r="M761" s="533"/>
      <c r="N761" s="533"/>
      <c r="O761" s="532"/>
      <c r="P761" s="532"/>
      <c r="Q761" s="533"/>
      <c r="R761" s="533"/>
      <c r="S761" s="533"/>
      <c r="T761" s="533"/>
      <c r="U761" s="533"/>
      <c r="V761" s="533"/>
      <c r="W761" s="533"/>
      <c r="X761" s="533"/>
      <c r="Y761" s="533"/>
      <c r="Z761" s="533"/>
      <c r="AA761" s="533"/>
      <c r="AB761" s="533"/>
      <c r="AC761" s="533"/>
    </row>
    <row r="762" spans="1:29" ht="12" customHeight="1" x14ac:dyDescent="0.25">
      <c r="A762" s="533"/>
      <c r="B762" s="533"/>
      <c r="C762" s="533"/>
      <c r="D762" s="533"/>
      <c r="E762" s="533"/>
      <c r="F762" s="533"/>
      <c r="G762" s="521"/>
      <c r="H762" s="521"/>
      <c r="I762" s="521"/>
      <c r="J762" s="533"/>
      <c r="K762" s="533"/>
      <c r="L762" s="533"/>
      <c r="M762" s="533"/>
      <c r="N762" s="533"/>
      <c r="O762" s="532"/>
      <c r="P762" s="532"/>
      <c r="Q762" s="533"/>
      <c r="R762" s="533"/>
      <c r="S762" s="533"/>
      <c r="T762" s="533"/>
      <c r="U762" s="533"/>
      <c r="V762" s="533"/>
      <c r="W762" s="533"/>
      <c r="X762" s="533"/>
      <c r="Y762" s="533"/>
      <c r="Z762" s="533"/>
      <c r="AA762" s="533"/>
      <c r="AB762" s="533"/>
      <c r="AC762" s="533"/>
    </row>
    <row r="763" spans="1:29" ht="12" customHeight="1" x14ac:dyDescent="0.25">
      <c r="A763" s="533"/>
      <c r="B763" s="533"/>
      <c r="C763" s="533"/>
      <c r="D763" s="533"/>
      <c r="E763" s="533"/>
      <c r="F763" s="533"/>
      <c r="G763" s="521"/>
      <c r="H763" s="521"/>
      <c r="I763" s="521"/>
      <c r="J763" s="533"/>
      <c r="K763" s="533"/>
      <c r="L763" s="533"/>
      <c r="M763" s="533"/>
      <c r="N763" s="533"/>
      <c r="O763" s="532"/>
      <c r="P763" s="532"/>
      <c r="Q763" s="533"/>
      <c r="R763" s="533"/>
      <c r="S763" s="533"/>
      <c r="T763" s="533"/>
      <c r="U763" s="533"/>
      <c r="V763" s="533"/>
      <c r="W763" s="533"/>
      <c r="X763" s="533"/>
      <c r="Y763" s="533"/>
      <c r="Z763" s="533"/>
      <c r="AA763" s="533"/>
      <c r="AB763" s="533"/>
      <c r="AC763" s="533"/>
    </row>
    <row r="764" spans="1:29" ht="12" customHeight="1" x14ac:dyDescent="0.25">
      <c r="A764" s="533"/>
      <c r="B764" s="533"/>
      <c r="C764" s="533"/>
      <c r="D764" s="533"/>
      <c r="E764" s="533"/>
      <c r="F764" s="533"/>
      <c r="G764" s="521"/>
      <c r="H764" s="521"/>
      <c r="I764" s="521"/>
      <c r="J764" s="533"/>
      <c r="K764" s="533"/>
      <c r="L764" s="533"/>
      <c r="M764" s="533"/>
      <c r="N764" s="533"/>
      <c r="O764" s="532"/>
      <c r="P764" s="532"/>
      <c r="Q764" s="533"/>
      <c r="R764" s="533"/>
      <c r="S764" s="533"/>
      <c r="T764" s="533"/>
      <c r="U764" s="533"/>
      <c r="V764" s="533"/>
      <c r="W764" s="533"/>
      <c r="X764" s="533"/>
      <c r="Y764" s="533"/>
      <c r="Z764" s="533"/>
      <c r="AA764" s="533"/>
      <c r="AB764" s="533"/>
      <c r="AC764" s="533"/>
    </row>
    <row r="765" spans="1:29" ht="12" customHeight="1" x14ac:dyDescent="0.25">
      <c r="A765" s="533"/>
      <c r="B765" s="533"/>
      <c r="C765" s="533"/>
      <c r="D765" s="533"/>
      <c r="E765" s="533"/>
      <c r="F765" s="533"/>
      <c r="G765" s="521"/>
      <c r="H765" s="521"/>
      <c r="I765" s="521"/>
      <c r="J765" s="533"/>
      <c r="K765" s="533"/>
      <c r="L765" s="533"/>
      <c r="M765" s="533"/>
      <c r="N765" s="533"/>
      <c r="O765" s="532"/>
      <c r="P765" s="532"/>
      <c r="Q765" s="533"/>
      <c r="R765" s="533"/>
      <c r="S765" s="533"/>
      <c r="T765" s="533"/>
      <c r="U765" s="533"/>
      <c r="V765" s="533"/>
      <c r="W765" s="533"/>
      <c r="X765" s="533"/>
      <c r="Y765" s="533"/>
      <c r="Z765" s="533"/>
      <c r="AA765" s="533"/>
      <c r="AB765" s="533"/>
      <c r="AC765" s="533"/>
    </row>
    <row r="766" spans="1:29" ht="12" customHeight="1" x14ac:dyDescent="0.25">
      <c r="A766" s="533"/>
      <c r="B766" s="533"/>
      <c r="C766" s="533"/>
      <c r="D766" s="533"/>
      <c r="E766" s="533"/>
      <c r="F766" s="533"/>
      <c r="G766" s="521"/>
      <c r="H766" s="521"/>
      <c r="I766" s="521"/>
      <c r="J766" s="533"/>
      <c r="K766" s="533"/>
      <c r="L766" s="533"/>
      <c r="M766" s="533"/>
      <c r="N766" s="533"/>
      <c r="O766" s="532"/>
      <c r="P766" s="532"/>
      <c r="Q766" s="533"/>
      <c r="R766" s="533"/>
      <c r="S766" s="533"/>
      <c r="T766" s="533"/>
      <c r="U766" s="533"/>
      <c r="V766" s="533"/>
      <c r="W766" s="533"/>
      <c r="X766" s="533"/>
      <c r="Y766" s="533"/>
      <c r="Z766" s="533"/>
      <c r="AA766" s="533"/>
      <c r="AB766" s="533"/>
      <c r="AC766" s="533"/>
    </row>
    <row r="767" spans="1:29" ht="12" customHeight="1" x14ac:dyDescent="0.25">
      <c r="A767" s="533"/>
      <c r="B767" s="533"/>
      <c r="C767" s="533"/>
      <c r="D767" s="533"/>
      <c r="E767" s="533"/>
      <c r="F767" s="533"/>
      <c r="G767" s="521"/>
      <c r="H767" s="521"/>
      <c r="I767" s="521"/>
      <c r="J767" s="533"/>
      <c r="K767" s="533"/>
      <c r="L767" s="533"/>
      <c r="M767" s="533"/>
      <c r="N767" s="533"/>
      <c r="O767" s="532"/>
      <c r="P767" s="532"/>
      <c r="Q767" s="533"/>
      <c r="R767" s="533"/>
      <c r="S767" s="533"/>
      <c r="T767" s="533"/>
      <c r="U767" s="533"/>
      <c r="V767" s="533"/>
      <c r="W767" s="533"/>
      <c r="X767" s="533"/>
      <c r="Y767" s="533"/>
      <c r="Z767" s="533"/>
      <c r="AA767" s="533"/>
      <c r="AB767" s="533"/>
      <c r="AC767" s="533"/>
    </row>
    <row r="768" spans="1:29" ht="12" customHeight="1" x14ac:dyDescent="0.25">
      <c r="A768" s="533"/>
      <c r="B768" s="533"/>
      <c r="C768" s="533"/>
      <c r="D768" s="533"/>
      <c r="E768" s="533"/>
      <c r="F768" s="533"/>
      <c r="G768" s="521"/>
      <c r="H768" s="521"/>
      <c r="I768" s="521"/>
      <c r="J768" s="533"/>
      <c r="K768" s="533"/>
      <c r="L768" s="533"/>
      <c r="M768" s="533"/>
      <c r="N768" s="533"/>
      <c r="O768" s="532"/>
      <c r="P768" s="532"/>
      <c r="Q768" s="533"/>
      <c r="R768" s="533"/>
      <c r="S768" s="533"/>
      <c r="T768" s="533"/>
      <c r="U768" s="533"/>
      <c r="V768" s="533"/>
      <c r="W768" s="533"/>
      <c r="X768" s="533"/>
      <c r="Y768" s="533"/>
      <c r="Z768" s="533"/>
      <c r="AA768" s="533"/>
      <c r="AB768" s="533"/>
      <c r="AC768" s="533"/>
    </row>
    <row r="769" spans="1:29" ht="12" customHeight="1" x14ac:dyDescent="0.25">
      <c r="A769" s="533"/>
      <c r="B769" s="533"/>
      <c r="C769" s="533"/>
      <c r="D769" s="533"/>
      <c r="E769" s="533"/>
      <c r="F769" s="533"/>
      <c r="G769" s="521"/>
      <c r="H769" s="521"/>
      <c r="I769" s="521"/>
      <c r="J769" s="533"/>
      <c r="K769" s="533"/>
      <c r="L769" s="533"/>
      <c r="M769" s="533"/>
      <c r="N769" s="533"/>
      <c r="O769" s="532"/>
      <c r="P769" s="532"/>
      <c r="Q769" s="533"/>
      <c r="R769" s="533"/>
      <c r="S769" s="533"/>
      <c r="T769" s="533"/>
      <c r="U769" s="533"/>
      <c r="V769" s="533"/>
      <c r="W769" s="533"/>
      <c r="X769" s="533"/>
      <c r="Y769" s="533"/>
      <c r="Z769" s="533"/>
      <c r="AA769" s="533"/>
      <c r="AB769" s="533"/>
      <c r="AC769" s="533"/>
    </row>
    <row r="770" spans="1:29" ht="12" customHeight="1" x14ac:dyDescent="0.25">
      <c r="A770" s="533"/>
      <c r="B770" s="533"/>
      <c r="C770" s="533"/>
      <c r="D770" s="533"/>
      <c r="E770" s="533"/>
      <c r="F770" s="533"/>
      <c r="G770" s="521"/>
      <c r="H770" s="521"/>
      <c r="I770" s="521"/>
      <c r="J770" s="533"/>
      <c r="K770" s="533"/>
      <c r="L770" s="533"/>
      <c r="M770" s="533"/>
      <c r="N770" s="533"/>
      <c r="O770" s="532"/>
      <c r="P770" s="532"/>
      <c r="Q770" s="533"/>
      <c r="R770" s="533"/>
      <c r="S770" s="533"/>
      <c r="T770" s="533"/>
      <c r="U770" s="533"/>
      <c r="V770" s="533"/>
      <c r="W770" s="533"/>
      <c r="X770" s="533"/>
      <c r="Y770" s="533"/>
      <c r="Z770" s="533"/>
      <c r="AA770" s="533"/>
      <c r="AB770" s="533"/>
      <c r="AC770" s="533"/>
    </row>
    <row r="771" spans="1:29" ht="12" customHeight="1" x14ac:dyDescent="0.25">
      <c r="A771" s="533"/>
      <c r="B771" s="533"/>
      <c r="C771" s="533"/>
      <c r="D771" s="533"/>
      <c r="E771" s="533"/>
      <c r="F771" s="533"/>
      <c r="G771" s="521"/>
      <c r="H771" s="521"/>
      <c r="I771" s="521"/>
      <c r="J771" s="533"/>
      <c r="K771" s="533"/>
      <c r="L771" s="533"/>
      <c r="M771" s="533"/>
      <c r="N771" s="533"/>
      <c r="O771" s="532"/>
      <c r="P771" s="532"/>
      <c r="Q771" s="533"/>
      <c r="R771" s="533"/>
      <c r="S771" s="533"/>
      <c r="T771" s="533"/>
      <c r="U771" s="533"/>
      <c r="V771" s="533"/>
      <c r="W771" s="533"/>
      <c r="X771" s="533"/>
      <c r="Y771" s="533"/>
      <c r="Z771" s="533"/>
      <c r="AA771" s="533"/>
      <c r="AB771" s="533"/>
      <c r="AC771" s="533"/>
    </row>
    <row r="772" spans="1:29" ht="12" customHeight="1" x14ac:dyDescent="0.25">
      <c r="A772" s="533"/>
      <c r="B772" s="533"/>
      <c r="C772" s="533"/>
      <c r="D772" s="533"/>
      <c r="E772" s="533"/>
      <c r="F772" s="533"/>
      <c r="G772" s="521"/>
      <c r="H772" s="521"/>
      <c r="I772" s="521"/>
      <c r="J772" s="533"/>
      <c r="K772" s="533"/>
      <c r="L772" s="533"/>
      <c r="M772" s="533"/>
      <c r="N772" s="533"/>
      <c r="O772" s="532"/>
      <c r="P772" s="532"/>
      <c r="Q772" s="533"/>
      <c r="R772" s="533"/>
      <c r="S772" s="533"/>
      <c r="T772" s="533"/>
      <c r="U772" s="533"/>
      <c r="V772" s="533"/>
      <c r="W772" s="533"/>
      <c r="X772" s="533"/>
      <c r="Y772" s="533"/>
      <c r="Z772" s="533"/>
      <c r="AA772" s="533"/>
      <c r="AB772" s="533"/>
      <c r="AC772" s="533"/>
    </row>
    <row r="773" spans="1:29" ht="12" customHeight="1" x14ac:dyDescent="0.25">
      <c r="A773" s="533"/>
      <c r="B773" s="533"/>
      <c r="C773" s="533"/>
      <c r="D773" s="533"/>
      <c r="E773" s="533"/>
      <c r="F773" s="533"/>
      <c r="G773" s="521"/>
      <c r="H773" s="521"/>
      <c r="I773" s="521"/>
      <c r="J773" s="533"/>
      <c r="K773" s="533"/>
      <c r="L773" s="533"/>
      <c r="M773" s="533"/>
      <c r="N773" s="533"/>
      <c r="O773" s="532"/>
      <c r="P773" s="532"/>
      <c r="Q773" s="533"/>
      <c r="R773" s="533"/>
      <c r="S773" s="533"/>
      <c r="T773" s="533"/>
      <c r="U773" s="533"/>
      <c r="V773" s="533"/>
      <c r="W773" s="533"/>
      <c r="X773" s="533"/>
      <c r="Y773" s="533"/>
      <c r="Z773" s="533"/>
      <c r="AA773" s="533"/>
      <c r="AB773" s="533"/>
      <c r="AC773" s="533"/>
    </row>
    <row r="774" spans="1:29" ht="12" customHeight="1" x14ac:dyDescent="0.25">
      <c r="A774" s="533"/>
      <c r="B774" s="533"/>
      <c r="C774" s="533"/>
      <c r="D774" s="533"/>
      <c r="E774" s="533"/>
      <c r="F774" s="533"/>
      <c r="G774" s="521"/>
      <c r="H774" s="521"/>
      <c r="I774" s="521"/>
      <c r="J774" s="533"/>
      <c r="K774" s="533"/>
      <c r="L774" s="533"/>
      <c r="M774" s="533"/>
      <c r="N774" s="533"/>
      <c r="O774" s="532"/>
      <c r="P774" s="532"/>
      <c r="Q774" s="533"/>
      <c r="R774" s="533"/>
      <c r="S774" s="533"/>
      <c r="T774" s="533"/>
      <c r="U774" s="533"/>
      <c r="V774" s="533"/>
      <c r="W774" s="533"/>
      <c r="X774" s="533"/>
      <c r="Y774" s="533"/>
      <c r="Z774" s="533"/>
      <c r="AA774" s="533"/>
      <c r="AB774" s="533"/>
      <c r="AC774" s="533"/>
    </row>
    <row r="775" spans="1:29" ht="12" customHeight="1" x14ac:dyDescent="0.25">
      <c r="A775" s="533"/>
      <c r="B775" s="533"/>
      <c r="C775" s="533"/>
      <c r="D775" s="533"/>
      <c r="E775" s="533"/>
      <c r="F775" s="533"/>
      <c r="G775" s="521"/>
      <c r="H775" s="521"/>
      <c r="I775" s="521"/>
      <c r="J775" s="533"/>
      <c r="K775" s="533"/>
      <c r="L775" s="533"/>
      <c r="M775" s="533"/>
      <c r="N775" s="533"/>
      <c r="O775" s="532"/>
      <c r="P775" s="532"/>
      <c r="Q775" s="533"/>
      <c r="R775" s="533"/>
      <c r="S775" s="533"/>
      <c r="T775" s="533"/>
      <c r="U775" s="533"/>
      <c r="V775" s="533"/>
      <c r="W775" s="533"/>
      <c r="X775" s="533"/>
      <c r="Y775" s="533"/>
      <c r="Z775" s="533"/>
      <c r="AA775" s="533"/>
      <c r="AB775" s="533"/>
      <c r="AC775" s="533"/>
    </row>
    <row r="776" spans="1:29" ht="12" customHeight="1" x14ac:dyDescent="0.25">
      <c r="A776" s="533"/>
      <c r="B776" s="533"/>
      <c r="C776" s="533"/>
      <c r="D776" s="533"/>
      <c r="E776" s="533"/>
      <c r="F776" s="533"/>
      <c r="G776" s="521"/>
      <c r="H776" s="521"/>
      <c r="I776" s="521"/>
      <c r="J776" s="533"/>
      <c r="K776" s="533"/>
      <c r="L776" s="533"/>
      <c r="M776" s="533"/>
      <c r="N776" s="533"/>
      <c r="O776" s="532"/>
      <c r="P776" s="532"/>
      <c r="Q776" s="533"/>
      <c r="R776" s="533"/>
      <c r="S776" s="533"/>
      <c r="T776" s="533"/>
      <c r="U776" s="533"/>
      <c r="V776" s="533"/>
      <c r="W776" s="533"/>
      <c r="X776" s="533"/>
      <c r="Y776" s="533"/>
      <c r="Z776" s="533"/>
      <c r="AA776" s="533"/>
      <c r="AB776" s="533"/>
      <c r="AC776" s="533"/>
    </row>
    <row r="777" spans="1:29" ht="12" customHeight="1" x14ac:dyDescent="0.25">
      <c r="A777" s="533"/>
      <c r="B777" s="533"/>
      <c r="C777" s="533"/>
      <c r="D777" s="533"/>
      <c r="E777" s="533"/>
      <c r="F777" s="533"/>
      <c r="G777" s="521"/>
      <c r="H777" s="521"/>
      <c r="I777" s="521"/>
      <c r="J777" s="533"/>
      <c r="K777" s="533"/>
      <c r="L777" s="533"/>
      <c r="M777" s="533"/>
      <c r="N777" s="533"/>
      <c r="O777" s="532"/>
      <c r="P777" s="532"/>
      <c r="Q777" s="533"/>
      <c r="R777" s="533"/>
      <c r="S777" s="533"/>
      <c r="T777" s="533"/>
      <c r="U777" s="533"/>
      <c r="V777" s="533"/>
      <c r="W777" s="533"/>
      <c r="X777" s="533"/>
      <c r="Y777" s="533"/>
      <c r="Z777" s="533"/>
      <c r="AA777" s="533"/>
      <c r="AB777" s="533"/>
      <c r="AC777" s="533"/>
    </row>
    <row r="778" spans="1:29" ht="12" customHeight="1" x14ac:dyDescent="0.25">
      <c r="A778" s="533"/>
      <c r="B778" s="533"/>
      <c r="C778" s="533"/>
      <c r="D778" s="533"/>
      <c r="E778" s="533"/>
      <c r="F778" s="533"/>
      <c r="G778" s="521"/>
      <c r="H778" s="521"/>
      <c r="I778" s="521"/>
      <c r="J778" s="533"/>
      <c r="K778" s="533"/>
      <c r="L778" s="533"/>
      <c r="M778" s="533"/>
      <c r="N778" s="533"/>
      <c r="O778" s="532"/>
      <c r="P778" s="532"/>
      <c r="Q778" s="533"/>
      <c r="R778" s="533"/>
      <c r="S778" s="533"/>
      <c r="T778" s="533"/>
      <c r="U778" s="533"/>
      <c r="V778" s="533"/>
      <c r="W778" s="533"/>
      <c r="X778" s="533"/>
      <c r="Y778" s="533"/>
      <c r="Z778" s="533"/>
      <c r="AA778" s="533"/>
      <c r="AB778" s="533"/>
      <c r="AC778" s="533"/>
    </row>
    <row r="779" spans="1:29" ht="12" customHeight="1" x14ac:dyDescent="0.25">
      <c r="A779" s="533"/>
      <c r="B779" s="533"/>
      <c r="C779" s="533"/>
      <c r="D779" s="533"/>
      <c r="E779" s="533"/>
      <c r="F779" s="533"/>
      <c r="G779" s="521"/>
      <c r="H779" s="521"/>
      <c r="I779" s="521"/>
      <c r="J779" s="533"/>
      <c r="K779" s="533"/>
      <c r="L779" s="533"/>
      <c r="M779" s="533"/>
      <c r="N779" s="533"/>
      <c r="O779" s="532"/>
      <c r="P779" s="532"/>
      <c r="Q779" s="533"/>
      <c r="R779" s="533"/>
      <c r="S779" s="533"/>
      <c r="T779" s="533"/>
      <c r="U779" s="533"/>
      <c r="V779" s="533"/>
      <c r="W779" s="533"/>
      <c r="X779" s="533"/>
      <c r="Y779" s="533"/>
      <c r="Z779" s="533"/>
      <c r="AA779" s="533"/>
      <c r="AB779" s="533"/>
      <c r="AC779" s="533"/>
    </row>
    <row r="780" spans="1:29" ht="12" customHeight="1" x14ac:dyDescent="0.25">
      <c r="A780" s="533"/>
      <c r="B780" s="533"/>
      <c r="C780" s="533"/>
      <c r="D780" s="533"/>
      <c r="E780" s="533"/>
      <c r="F780" s="533"/>
      <c r="G780" s="521"/>
      <c r="H780" s="521"/>
      <c r="I780" s="521"/>
      <c r="J780" s="533"/>
      <c r="K780" s="533"/>
      <c r="L780" s="533"/>
      <c r="M780" s="533"/>
      <c r="N780" s="533"/>
      <c r="O780" s="532"/>
      <c r="P780" s="532"/>
      <c r="Q780" s="533"/>
      <c r="R780" s="533"/>
      <c r="S780" s="533"/>
      <c r="T780" s="533"/>
      <c r="U780" s="533"/>
      <c r="V780" s="533"/>
      <c r="W780" s="533"/>
      <c r="X780" s="533"/>
      <c r="Y780" s="533"/>
      <c r="Z780" s="533"/>
      <c r="AA780" s="533"/>
      <c r="AB780" s="533"/>
      <c r="AC780" s="533"/>
    </row>
    <row r="781" spans="1:29" ht="12" customHeight="1" x14ac:dyDescent="0.25">
      <c r="A781" s="533"/>
      <c r="B781" s="533"/>
      <c r="C781" s="533"/>
      <c r="D781" s="533"/>
      <c r="E781" s="533"/>
      <c r="F781" s="533"/>
      <c r="G781" s="521"/>
      <c r="H781" s="521"/>
      <c r="I781" s="521"/>
      <c r="J781" s="533"/>
      <c r="K781" s="533"/>
      <c r="L781" s="533"/>
      <c r="M781" s="533"/>
      <c r="N781" s="533"/>
      <c r="O781" s="532"/>
      <c r="P781" s="532"/>
      <c r="Q781" s="533"/>
      <c r="R781" s="533"/>
      <c r="S781" s="533"/>
      <c r="T781" s="533"/>
      <c r="U781" s="533"/>
      <c r="V781" s="533"/>
      <c r="W781" s="533"/>
      <c r="X781" s="533"/>
      <c r="Y781" s="533"/>
      <c r="Z781" s="533"/>
      <c r="AA781" s="533"/>
      <c r="AB781" s="533"/>
      <c r="AC781" s="533"/>
    </row>
    <row r="782" spans="1:29" ht="12" customHeight="1" x14ac:dyDescent="0.25">
      <c r="A782" s="533"/>
      <c r="B782" s="533"/>
      <c r="C782" s="533"/>
      <c r="D782" s="533"/>
      <c r="E782" s="533"/>
      <c r="F782" s="533"/>
      <c r="G782" s="521"/>
      <c r="H782" s="521"/>
      <c r="I782" s="521"/>
      <c r="J782" s="533"/>
      <c r="K782" s="533"/>
      <c r="L782" s="533"/>
      <c r="M782" s="533"/>
      <c r="N782" s="533"/>
      <c r="O782" s="532"/>
      <c r="P782" s="532"/>
      <c r="Q782" s="533"/>
      <c r="R782" s="533"/>
      <c r="S782" s="533"/>
      <c r="T782" s="533"/>
      <c r="U782" s="533"/>
      <c r="V782" s="533"/>
      <c r="W782" s="533"/>
      <c r="X782" s="533"/>
      <c r="Y782" s="533"/>
      <c r="Z782" s="533"/>
      <c r="AA782" s="533"/>
      <c r="AB782" s="533"/>
      <c r="AC782" s="533"/>
    </row>
    <row r="783" spans="1:29" ht="12" customHeight="1" x14ac:dyDescent="0.25">
      <c r="A783" s="533"/>
      <c r="B783" s="533"/>
      <c r="C783" s="533"/>
      <c r="D783" s="533"/>
      <c r="E783" s="533"/>
      <c r="F783" s="533"/>
      <c r="G783" s="521"/>
      <c r="H783" s="521"/>
      <c r="I783" s="521"/>
      <c r="J783" s="533"/>
      <c r="K783" s="533"/>
      <c r="L783" s="533"/>
      <c r="M783" s="533"/>
      <c r="N783" s="533"/>
      <c r="O783" s="532"/>
      <c r="P783" s="532"/>
      <c r="Q783" s="533"/>
      <c r="R783" s="533"/>
      <c r="S783" s="533"/>
      <c r="T783" s="533"/>
      <c r="U783" s="533"/>
      <c r="V783" s="533"/>
      <c r="W783" s="533"/>
      <c r="X783" s="533"/>
      <c r="Y783" s="533"/>
      <c r="Z783" s="533"/>
      <c r="AA783" s="533"/>
      <c r="AB783" s="533"/>
      <c r="AC783" s="533"/>
    </row>
    <row r="784" spans="1:29" ht="12" customHeight="1" x14ac:dyDescent="0.25">
      <c r="A784" s="533"/>
      <c r="B784" s="533"/>
      <c r="C784" s="533"/>
      <c r="D784" s="533"/>
      <c r="E784" s="533"/>
      <c r="F784" s="533"/>
      <c r="G784" s="521"/>
      <c r="H784" s="521"/>
      <c r="I784" s="521"/>
      <c r="J784" s="533"/>
      <c r="K784" s="533"/>
      <c r="L784" s="533"/>
      <c r="M784" s="533"/>
      <c r="N784" s="533"/>
      <c r="O784" s="532"/>
      <c r="P784" s="532"/>
      <c r="Q784" s="533"/>
      <c r="R784" s="533"/>
      <c r="S784" s="533"/>
      <c r="T784" s="533"/>
      <c r="U784" s="533"/>
      <c r="V784" s="533"/>
      <c r="W784" s="533"/>
      <c r="X784" s="533"/>
      <c r="Y784" s="533"/>
      <c r="Z784" s="533"/>
      <c r="AA784" s="533"/>
      <c r="AB784" s="533"/>
      <c r="AC784" s="533"/>
    </row>
    <row r="785" spans="1:29" ht="12" customHeight="1" x14ac:dyDescent="0.25">
      <c r="A785" s="533"/>
      <c r="B785" s="533"/>
      <c r="C785" s="533"/>
      <c r="D785" s="533"/>
      <c r="E785" s="533"/>
      <c r="F785" s="533"/>
      <c r="G785" s="521"/>
      <c r="H785" s="521"/>
      <c r="I785" s="521"/>
      <c r="J785" s="533"/>
      <c r="K785" s="533"/>
      <c r="L785" s="533"/>
      <c r="M785" s="533"/>
      <c r="N785" s="533"/>
      <c r="O785" s="532"/>
      <c r="P785" s="532"/>
      <c r="Q785" s="533"/>
      <c r="R785" s="533"/>
      <c r="S785" s="533"/>
      <c r="T785" s="533"/>
      <c r="U785" s="533"/>
      <c r="V785" s="533"/>
      <c r="W785" s="533"/>
      <c r="X785" s="533"/>
      <c r="Y785" s="533"/>
      <c r="Z785" s="533"/>
      <c r="AA785" s="533"/>
      <c r="AB785" s="533"/>
      <c r="AC785" s="533"/>
    </row>
    <row r="786" spans="1:29" ht="12" customHeight="1" x14ac:dyDescent="0.25">
      <c r="A786" s="533"/>
      <c r="B786" s="533"/>
      <c r="C786" s="533"/>
      <c r="D786" s="533"/>
      <c r="E786" s="533"/>
      <c r="F786" s="533"/>
      <c r="G786" s="521"/>
      <c r="H786" s="521"/>
      <c r="I786" s="521"/>
      <c r="J786" s="533"/>
      <c r="K786" s="533"/>
      <c r="L786" s="533"/>
      <c r="M786" s="533"/>
      <c r="N786" s="533"/>
      <c r="O786" s="532"/>
      <c r="P786" s="532"/>
      <c r="Q786" s="533"/>
      <c r="R786" s="533"/>
      <c r="S786" s="533"/>
      <c r="T786" s="533"/>
      <c r="U786" s="533"/>
      <c r="V786" s="533"/>
      <c r="W786" s="533"/>
      <c r="X786" s="533"/>
      <c r="Y786" s="533"/>
      <c r="Z786" s="533"/>
      <c r="AA786" s="533"/>
      <c r="AB786" s="533"/>
      <c r="AC786" s="533"/>
    </row>
    <row r="787" spans="1:29" ht="12" customHeight="1" x14ac:dyDescent="0.25">
      <c r="A787" s="533"/>
      <c r="B787" s="533"/>
      <c r="C787" s="533"/>
      <c r="D787" s="533"/>
      <c r="E787" s="533"/>
      <c r="F787" s="533"/>
      <c r="G787" s="521"/>
      <c r="H787" s="521"/>
      <c r="I787" s="521"/>
      <c r="J787" s="533"/>
      <c r="K787" s="533"/>
      <c r="L787" s="533"/>
      <c r="M787" s="533"/>
      <c r="N787" s="533"/>
      <c r="O787" s="532"/>
      <c r="P787" s="532"/>
      <c r="Q787" s="533"/>
      <c r="R787" s="533"/>
      <c r="S787" s="533"/>
      <c r="T787" s="533"/>
      <c r="U787" s="533"/>
      <c r="V787" s="533"/>
      <c r="W787" s="533"/>
      <c r="X787" s="533"/>
      <c r="Y787" s="533"/>
      <c r="Z787" s="533"/>
      <c r="AA787" s="533"/>
      <c r="AB787" s="533"/>
      <c r="AC787" s="533"/>
    </row>
    <row r="788" spans="1:29" ht="12" customHeight="1" x14ac:dyDescent="0.25">
      <c r="A788" s="533"/>
      <c r="B788" s="533"/>
      <c r="C788" s="533"/>
      <c r="D788" s="533"/>
      <c r="E788" s="533"/>
      <c r="F788" s="533"/>
      <c r="G788" s="521"/>
      <c r="H788" s="521"/>
      <c r="I788" s="521"/>
      <c r="J788" s="533"/>
      <c r="K788" s="533"/>
      <c r="L788" s="533"/>
      <c r="M788" s="533"/>
      <c r="N788" s="533"/>
      <c r="O788" s="532"/>
      <c r="P788" s="532"/>
      <c r="Q788" s="533"/>
      <c r="R788" s="533"/>
      <c r="S788" s="533"/>
      <c r="T788" s="533"/>
      <c r="U788" s="533"/>
      <c r="V788" s="533"/>
      <c r="W788" s="533"/>
      <c r="X788" s="533"/>
      <c r="Y788" s="533"/>
      <c r="Z788" s="533"/>
      <c r="AA788" s="533"/>
      <c r="AB788" s="533"/>
      <c r="AC788" s="533"/>
    </row>
    <row r="789" spans="1:29" ht="12" customHeight="1" x14ac:dyDescent="0.25">
      <c r="A789" s="533"/>
      <c r="B789" s="533"/>
      <c r="C789" s="533"/>
      <c r="D789" s="533"/>
      <c r="E789" s="533"/>
      <c r="F789" s="533"/>
      <c r="G789" s="521"/>
      <c r="H789" s="521"/>
      <c r="I789" s="521"/>
      <c r="J789" s="533"/>
      <c r="K789" s="533"/>
      <c r="L789" s="533"/>
      <c r="M789" s="533"/>
      <c r="N789" s="533"/>
      <c r="O789" s="532"/>
      <c r="P789" s="532"/>
      <c r="Q789" s="533"/>
      <c r="R789" s="533"/>
      <c r="S789" s="533"/>
      <c r="T789" s="533"/>
      <c r="U789" s="533"/>
      <c r="V789" s="533"/>
      <c r="W789" s="533"/>
      <c r="X789" s="533"/>
      <c r="Y789" s="533"/>
      <c r="Z789" s="533"/>
      <c r="AA789" s="533"/>
      <c r="AB789" s="533"/>
      <c r="AC789" s="533"/>
    </row>
    <row r="790" spans="1:29" ht="12" customHeight="1" x14ac:dyDescent="0.25">
      <c r="A790" s="533"/>
      <c r="B790" s="533"/>
      <c r="C790" s="533"/>
      <c r="D790" s="533"/>
      <c r="E790" s="533"/>
      <c r="F790" s="533"/>
      <c r="G790" s="521"/>
      <c r="H790" s="521"/>
      <c r="I790" s="521"/>
      <c r="J790" s="533"/>
      <c r="K790" s="533"/>
      <c r="L790" s="533"/>
      <c r="M790" s="533"/>
      <c r="N790" s="533"/>
      <c r="O790" s="532"/>
      <c r="P790" s="532"/>
      <c r="Q790" s="533"/>
      <c r="R790" s="533"/>
      <c r="S790" s="533"/>
      <c r="T790" s="533"/>
      <c r="U790" s="533"/>
      <c r="V790" s="533"/>
      <c r="W790" s="533"/>
      <c r="X790" s="533"/>
      <c r="Y790" s="533"/>
      <c r="Z790" s="533"/>
      <c r="AA790" s="533"/>
      <c r="AB790" s="533"/>
      <c r="AC790" s="533"/>
    </row>
    <row r="791" spans="1:29" ht="12" customHeight="1" x14ac:dyDescent="0.25">
      <c r="A791" s="533"/>
      <c r="B791" s="533"/>
      <c r="C791" s="533"/>
      <c r="D791" s="533"/>
      <c r="E791" s="533"/>
      <c r="F791" s="533"/>
      <c r="G791" s="521"/>
      <c r="H791" s="521"/>
      <c r="I791" s="521"/>
      <c r="J791" s="533"/>
      <c r="K791" s="533"/>
      <c r="L791" s="533"/>
      <c r="M791" s="533"/>
      <c r="N791" s="533"/>
      <c r="O791" s="532"/>
      <c r="P791" s="532"/>
      <c r="Q791" s="533"/>
      <c r="R791" s="533"/>
      <c r="S791" s="533"/>
      <c r="T791" s="533"/>
      <c r="U791" s="533"/>
      <c r="V791" s="533"/>
      <c r="W791" s="533"/>
      <c r="X791" s="533"/>
      <c r="Y791" s="533"/>
      <c r="Z791" s="533"/>
      <c r="AA791" s="533"/>
      <c r="AB791" s="533"/>
      <c r="AC791" s="533"/>
    </row>
    <row r="792" spans="1:29" ht="12" customHeight="1" x14ac:dyDescent="0.25">
      <c r="A792" s="533"/>
      <c r="B792" s="533"/>
      <c r="C792" s="533"/>
      <c r="D792" s="533"/>
      <c r="E792" s="533"/>
      <c r="F792" s="533"/>
      <c r="G792" s="521"/>
      <c r="H792" s="521"/>
      <c r="I792" s="521"/>
      <c r="J792" s="533"/>
      <c r="K792" s="533"/>
      <c r="L792" s="533"/>
      <c r="M792" s="533"/>
      <c r="N792" s="533"/>
      <c r="O792" s="532"/>
      <c r="P792" s="532"/>
      <c r="Q792" s="533"/>
      <c r="R792" s="533"/>
      <c r="S792" s="533"/>
      <c r="T792" s="533"/>
      <c r="U792" s="533"/>
      <c r="V792" s="533"/>
      <c r="W792" s="533"/>
      <c r="X792" s="533"/>
      <c r="Y792" s="533"/>
      <c r="Z792" s="533"/>
      <c r="AA792" s="533"/>
      <c r="AB792" s="533"/>
      <c r="AC792" s="533"/>
    </row>
    <row r="793" spans="1:29" ht="12" customHeight="1" x14ac:dyDescent="0.25">
      <c r="A793" s="533"/>
      <c r="B793" s="533"/>
      <c r="C793" s="533"/>
      <c r="D793" s="533"/>
      <c r="E793" s="533"/>
      <c r="F793" s="533"/>
      <c r="G793" s="521"/>
      <c r="H793" s="521"/>
      <c r="I793" s="521"/>
      <c r="J793" s="533"/>
      <c r="K793" s="533"/>
      <c r="L793" s="533"/>
      <c r="M793" s="533"/>
      <c r="N793" s="533"/>
      <c r="O793" s="532"/>
      <c r="P793" s="532"/>
      <c r="Q793" s="533"/>
      <c r="R793" s="533"/>
      <c r="S793" s="533"/>
      <c r="T793" s="533"/>
      <c r="U793" s="533"/>
      <c r="V793" s="533"/>
      <c r="W793" s="533"/>
      <c r="X793" s="533"/>
      <c r="Y793" s="533"/>
      <c r="Z793" s="533"/>
      <c r="AA793" s="533"/>
      <c r="AB793" s="533"/>
      <c r="AC793" s="533"/>
    </row>
    <row r="794" spans="1:29" ht="12" customHeight="1" x14ac:dyDescent="0.25">
      <c r="A794" s="533"/>
      <c r="B794" s="533"/>
      <c r="C794" s="533"/>
      <c r="D794" s="533"/>
      <c r="E794" s="533"/>
      <c r="F794" s="533"/>
      <c r="G794" s="521"/>
      <c r="H794" s="521"/>
      <c r="I794" s="521"/>
      <c r="J794" s="533"/>
      <c r="K794" s="533"/>
      <c r="L794" s="533"/>
      <c r="M794" s="533"/>
      <c r="N794" s="533"/>
      <c r="O794" s="532"/>
      <c r="P794" s="532"/>
      <c r="Q794" s="533"/>
      <c r="R794" s="533"/>
      <c r="S794" s="533"/>
      <c r="T794" s="533"/>
      <c r="U794" s="533"/>
      <c r="V794" s="533"/>
      <c r="W794" s="533"/>
      <c r="X794" s="533"/>
      <c r="Y794" s="533"/>
      <c r="Z794" s="533"/>
      <c r="AA794" s="533"/>
      <c r="AB794" s="533"/>
      <c r="AC794" s="533"/>
    </row>
    <row r="795" spans="1:29" ht="12" customHeight="1" x14ac:dyDescent="0.25">
      <c r="A795" s="533"/>
      <c r="B795" s="533"/>
      <c r="C795" s="533"/>
      <c r="D795" s="533"/>
      <c r="E795" s="533"/>
      <c r="F795" s="533"/>
      <c r="G795" s="521"/>
      <c r="H795" s="521"/>
      <c r="I795" s="521"/>
      <c r="J795" s="533"/>
      <c r="K795" s="533"/>
      <c r="L795" s="533"/>
      <c r="M795" s="533"/>
      <c r="N795" s="533"/>
      <c r="O795" s="532"/>
      <c r="P795" s="532"/>
      <c r="Q795" s="533"/>
      <c r="R795" s="533"/>
      <c r="S795" s="533"/>
      <c r="T795" s="533"/>
      <c r="U795" s="533"/>
      <c r="V795" s="533"/>
      <c r="W795" s="533"/>
      <c r="X795" s="533"/>
      <c r="Y795" s="533"/>
      <c r="Z795" s="533"/>
      <c r="AA795" s="533"/>
      <c r="AB795" s="533"/>
      <c r="AC795" s="533"/>
    </row>
    <row r="796" spans="1:29" ht="12" customHeight="1" x14ac:dyDescent="0.25">
      <c r="A796" s="533"/>
      <c r="B796" s="533"/>
      <c r="C796" s="533"/>
      <c r="D796" s="533"/>
      <c r="E796" s="533"/>
      <c r="F796" s="533"/>
      <c r="G796" s="521"/>
      <c r="H796" s="521"/>
      <c r="I796" s="521"/>
      <c r="J796" s="533"/>
      <c r="K796" s="533"/>
      <c r="L796" s="533"/>
      <c r="M796" s="533"/>
      <c r="N796" s="533"/>
      <c r="O796" s="532"/>
      <c r="P796" s="532"/>
      <c r="Q796" s="533"/>
      <c r="R796" s="533"/>
      <c r="S796" s="533"/>
      <c r="T796" s="533"/>
      <c r="U796" s="533"/>
      <c r="V796" s="533"/>
      <c r="W796" s="533"/>
      <c r="X796" s="533"/>
      <c r="Y796" s="533"/>
      <c r="Z796" s="533"/>
      <c r="AA796" s="533"/>
      <c r="AB796" s="533"/>
      <c r="AC796" s="533"/>
    </row>
    <row r="797" spans="1:29" ht="12" customHeight="1" x14ac:dyDescent="0.25">
      <c r="A797" s="533"/>
      <c r="B797" s="533"/>
      <c r="C797" s="533"/>
      <c r="D797" s="533"/>
      <c r="E797" s="533"/>
      <c r="F797" s="533"/>
      <c r="G797" s="521"/>
      <c r="H797" s="521"/>
      <c r="I797" s="521"/>
      <c r="J797" s="533"/>
      <c r="K797" s="533"/>
      <c r="L797" s="533"/>
      <c r="M797" s="533"/>
      <c r="N797" s="533"/>
      <c r="O797" s="532"/>
      <c r="P797" s="532"/>
      <c r="Q797" s="533"/>
      <c r="R797" s="533"/>
      <c r="S797" s="533"/>
      <c r="T797" s="533"/>
      <c r="U797" s="533"/>
      <c r="V797" s="533"/>
      <c r="W797" s="533"/>
      <c r="X797" s="533"/>
      <c r="Y797" s="533"/>
      <c r="Z797" s="533"/>
      <c r="AA797" s="533"/>
      <c r="AB797" s="533"/>
      <c r="AC797" s="533"/>
    </row>
    <row r="798" spans="1:29" ht="12" customHeight="1" x14ac:dyDescent="0.25">
      <c r="A798" s="533"/>
      <c r="B798" s="533"/>
      <c r="C798" s="533"/>
      <c r="D798" s="533"/>
      <c r="E798" s="533"/>
      <c r="F798" s="533"/>
      <c r="G798" s="521"/>
      <c r="H798" s="521"/>
      <c r="I798" s="521"/>
      <c r="J798" s="533"/>
      <c r="K798" s="533"/>
      <c r="L798" s="533"/>
      <c r="M798" s="533"/>
      <c r="N798" s="533"/>
      <c r="O798" s="532"/>
      <c r="P798" s="532"/>
      <c r="Q798" s="533"/>
      <c r="R798" s="533"/>
      <c r="S798" s="533"/>
      <c r="T798" s="533"/>
      <c r="U798" s="533"/>
      <c r="V798" s="533"/>
      <c r="W798" s="533"/>
      <c r="X798" s="533"/>
      <c r="Y798" s="533"/>
      <c r="Z798" s="533"/>
      <c r="AA798" s="533"/>
      <c r="AB798" s="533"/>
      <c r="AC798" s="533"/>
    </row>
    <row r="799" spans="1:29" ht="12" customHeight="1" x14ac:dyDescent="0.25">
      <c r="A799" s="533"/>
      <c r="B799" s="533"/>
      <c r="C799" s="533"/>
      <c r="D799" s="533"/>
      <c r="E799" s="533"/>
      <c r="F799" s="533"/>
      <c r="G799" s="521"/>
      <c r="H799" s="521"/>
      <c r="I799" s="521"/>
      <c r="J799" s="533"/>
      <c r="K799" s="533"/>
      <c r="L799" s="533"/>
      <c r="M799" s="533"/>
      <c r="N799" s="533"/>
      <c r="O799" s="532"/>
      <c r="P799" s="532"/>
      <c r="Q799" s="533"/>
      <c r="R799" s="533"/>
      <c r="S799" s="533"/>
      <c r="T799" s="533"/>
      <c r="U799" s="533"/>
      <c r="V799" s="533"/>
      <c r="W799" s="533"/>
      <c r="X799" s="533"/>
      <c r="Y799" s="533"/>
      <c r="Z799" s="533"/>
      <c r="AA799" s="533"/>
      <c r="AB799" s="533"/>
      <c r="AC799" s="533"/>
    </row>
    <row r="800" spans="1:29" ht="12" customHeight="1" x14ac:dyDescent="0.25">
      <c r="A800" s="533"/>
      <c r="B800" s="533"/>
      <c r="C800" s="533"/>
      <c r="D800" s="533"/>
      <c r="E800" s="533"/>
      <c r="F800" s="533"/>
      <c r="G800" s="521"/>
      <c r="H800" s="521"/>
      <c r="I800" s="521"/>
      <c r="J800" s="533"/>
      <c r="K800" s="533"/>
      <c r="L800" s="533"/>
      <c r="M800" s="533"/>
      <c r="N800" s="533"/>
      <c r="O800" s="532"/>
      <c r="P800" s="532"/>
      <c r="Q800" s="533"/>
      <c r="R800" s="533"/>
      <c r="S800" s="533"/>
      <c r="T800" s="533"/>
      <c r="U800" s="533"/>
      <c r="V800" s="533"/>
      <c r="W800" s="533"/>
      <c r="X800" s="533"/>
      <c r="Y800" s="533"/>
      <c r="Z800" s="533"/>
      <c r="AA800" s="533"/>
      <c r="AB800" s="533"/>
      <c r="AC800" s="533"/>
    </row>
    <row r="801" spans="1:29" ht="12" customHeight="1" x14ac:dyDescent="0.25">
      <c r="A801" s="533"/>
      <c r="B801" s="533"/>
      <c r="C801" s="533"/>
      <c r="D801" s="533"/>
      <c r="E801" s="533"/>
      <c r="F801" s="533"/>
      <c r="G801" s="521"/>
      <c r="H801" s="521"/>
      <c r="I801" s="521"/>
      <c r="J801" s="533"/>
      <c r="K801" s="533"/>
      <c r="L801" s="533"/>
      <c r="M801" s="533"/>
      <c r="N801" s="533"/>
      <c r="O801" s="532"/>
      <c r="P801" s="532"/>
      <c r="Q801" s="533"/>
      <c r="R801" s="533"/>
      <c r="S801" s="533"/>
      <c r="T801" s="533"/>
      <c r="U801" s="533"/>
      <c r="V801" s="533"/>
      <c r="W801" s="533"/>
      <c r="X801" s="533"/>
      <c r="Y801" s="533"/>
      <c r="Z801" s="533"/>
      <c r="AA801" s="533"/>
      <c r="AB801" s="533"/>
      <c r="AC801" s="533"/>
    </row>
    <row r="802" spans="1:29" ht="12" customHeight="1" x14ac:dyDescent="0.25">
      <c r="A802" s="533"/>
      <c r="B802" s="533"/>
      <c r="C802" s="533"/>
      <c r="D802" s="533"/>
      <c r="E802" s="533"/>
      <c r="F802" s="533"/>
      <c r="G802" s="521"/>
      <c r="H802" s="521"/>
      <c r="I802" s="521"/>
      <c r="J802" s="533"/>
      <c r="K802" s="533"/>
      <c r="L802" s="533"/>
      <c r="M802" s="533"/>
      <c r="N802" s="533"/>
      <c r="O802" s="532"/>
      <c r="P802" s="532"/>
      <c r="Q802" s="533"/>
      <c r="R802" s="533"/>
      <c r="S802" s="533"/>
      <c r="T802" s="533"/>
      <c r="U802" s="533"/>
      <c r="V802" s="533"/>
      <c r="W802" s="533"/>
      <c r="X802" s="533"/>
      <c r="Y802" s="533"/>
      <c r="Z802" s="533"/>
      <c r="AA802" s="533"/>
      <c r="AB802" s="533"/>
      <c r="AC802" s="533"/>
    </row>
    <row r="803" spans="1:29" ht="12" customHeight="1" x14ac:dyDescent="0.25">
      <c r="A803" s="533"/>
      <c r="B803" s="533"/>
      <c r="C803" s="533"/>
      <c r="D803" s="533"/>
      <c r="E803" s="533"/>
      <c r="F803" s="533"/>
      <c r="G803" s="521"/>
      <c r="H803" s="521"/>
      <c r="I803" s="521"/>
      <c r="J803" s="533"/>
      <c r="K803" s="533"/>
      <c r="L803" s="533"/>
      <c r="M803" s="533"/>
      <c r="N803" s="533"/>
      <c r="O803" s="532"/>
      <c r="P803" s="532"/>
      <c r="Q803" s="533"/>
      <c r="R803" s="533"/>
      <c r="S803" s="533"/>
      <c r="T803" s="533"/>
      <c r="U803" s="533"/>
      <c r="V803" s="533"/>
      <c r="W803" s="533"/>
      <c r="X803" s="533"/>
      <c r="Y803" s="533"/>
      <c r="Z803" s="533"/>
      <c r="AA803" s="533"/>
      <c r="AB803" s="533"/>
      <c r="AC803" s="533"/>
    </row>
    <row r="804" spans="1:29" ht="12" customHeight="1" x14ac:dyDescent="0.25">
      <c r="A804" s="533"/>
      <c r="B804" s="533"/>
      <c r="C804" s="533"/>
      <c r="D804" s="533"/>
      <c r="E804" s="533"/>
      <c r="F804" s="533"/>
      <c r="G804" s="521"/>
      <c r="H804" s="521"/>
      <c r="I804" s="521"/>
      <c r="J804" s="533"/>
      <c r="K804" s="533"/>
      <c r="L804" s="533"/>
      <c r="M804" s="533"/>
      <c r="N804" s="533"/>
      <c r="O804" s="532"/>
      <c r="P804" s="532"/>
      <c r="Q804" s="533"/>
      <c r="R804" s="533"/>
      <c r="S804" s="533"/>
      <c r="T804" s="533"/>
      <c r="U804" s="533"/>
      <c r="V804" s="533"/>
      <c r="W804" s="533"/>
      <c r="X804" s="533"/>
      <c r="Y804" s="533"/>
      <c r="Z804" s="533"/>
      <c r="AA804" s="533"/>
      <c r="AB804" s="533"/>
      <c r="AC804" s="533"/>
    </row>
    <row r="805" spans="1:29" ht="12" customHeight="1" x14ac:dyDescent="0.25">
      <c r="A805" s="533"/>
      <c r="B805" s="533"/>
      <c r="C805" s="533"/>
      <c r="D805" s="533"/>
      <c r="E805" s="533"/>
      <c r="F805" s="533"/>
      <c r="G805" s="521"/>
      <c r="H805" s="521"/>
      <c r="I805" s="521"/>
      <c r="J805" s="533"/>
      <c r="K805" s="533"/>
      <c r="L805" s="533"/>
      <c r="M805" s="533"/>
      <c r="N805" s="533"/>
      <c r="O805" s="532"/>
      <c r="P805" s="532"/>
      <c r="Q805" s="533"/>
      <c r="R805" s="533"/>
      <c r="S805" s="533"/>
      <c r="T805" s="533"/>
      <c r="U805" s="533"/>
      <c r="V805" s="533"/>
      <c r="W805" s="533"/>
      <c r="X805" s="533"/>
      <c r="Y805" s="533"/>
      <c r="Z805" s="533"/>
      <c r="AA805" s="533"/>
      <c r="AB805" s="533"/>
      <c r="AC805" s="533"/>
    </row>
    <row r="806" spans="1:29" ht="12" customHeight="1" x14ac:dyDescent="0.25">
      <c r="A806" s="533"/>
      <c r="B806" s="533"/>
      <c r="C806" s="533"/>
      <c r="D806" s="533"/>
      <c r="E806" s="533"/>
      <c r="F806" s="533"/>
      <c r="G806" s="521"/>
      <c r="H806" s="521"/>
      <c r="I806" s="521"/>
      <c r="J806" s="533"/>
      <c r="K806" s="533"/>
      <c r="L806" s="533"/>
      <c r="M806" s="533"/>
      <c r="N806" s="533"/>
      <c r="O806" s="532"/>
      <c r="P806" s="532"/>
      <c r="Q806" s="533"/>
      <c r="R806" s="533"/>
      <c r="S806" s="533"/>
      <c r="T806" s="533"/>
      <c r="U806" s="533"/>
      <c r="V806" s="533"/>
      <c r="W806" s="533"/>
      <c r="X806" s="533"/>
      <c r="Y806" s="533"/>
      <c r="Z806" s="533"/>
      <c r="AA806" s="533"/>
      <c r="AB806" s="533"/>
      <c r="AC806" s="533"/>
    </row>
    <row r="807" spans="1:29" ht="12" customHeight="1" x14ac:dyDescent="0.25">
      <c r="A807" s="533"/>
      <c r="B807" s="533"/>
      <c r="C807" s="533"/>
      <c r="D807" s="533"/>
      <c r="E807" s="533"/>
      <c r="F807" s="533"/>
      <c r="G807" s="521"/>
      <c r="H807" s="521"/>
      <c r="I807" s="521"/>
      <c r="J807" s="533"/>
      <c r="K807" s="533"/>
      <c r="L807" s="533"/>
      <c r="M807" s="533"/>
      <c r="N807" s="533"/>
      <c r="O807" s="532"/>
      <c r="P807" s="532"/>
      <c r="Q807" s="533"/>
      <c r="R807" s="533"/>
      <c r="S807" s="533"/>
      <c r="T807" s="533"/>
      <c r="U807" s="533"/>
      <c r="V807" s="533"/>
      <c r="W807" s="533"/>
      <c r="X807" s="533"/>
      <c r="Y807" s="533"/>
      <c r="Z807" s="533"/>
      <c r="AA807" s="533"/>
      <c r="AB807" s="533"/>
      <c r="AC807" s="533"/>
    </row>
    <row r="808" spans="1:29" ht="12" customHeight="1" x14ac:dyDescent="0.25">
      <c r="A808" s="533"/>
      <c r="B808" s="533"/>
      <c r="C808" s="533"/>
      <c r="D808" s="533"/>
      <c r="E808" s="533"/>
      <c r="F808" s="533"/>
      <c r="G808" s="521"/>
      <c r="H808" s="521"/>
      <c r="I808" s="521"/>
      <c r="J808" s="533"/>
      <c r="K808" s="533"/>
      <c r="L808" s="533"/>
      <c r="M808" s="533"/>
      <c r="N808" s="533"/>
      <c r="O808" s="532"/>
      <c r="P808" s="532"/>
      <c r="Q808" s="533"/>
      <c r="R808" s="533"/>
      <c r="S808" s="533"/>
      <c r="T808" s="533"/>
      <c r="U808" s="533"/>
      <c r="V808" s="533"/>
      <c r="W808" s="533"/>
      <c r="X808" s="533"/>
      <c r="Y808" s="533"/>
      <c r="Z808" s="533"/>
      <c r="AA808" s="533"/>
      <c r="AB808" s="533"/>
      <c r="AC808" s="533"/>
    </row>
    <row r="809" spans="1:29" ht="12" customHeight="1" x14ac:dyDescent="0.25">
      <c r="A809" s="533"/>
      <c r="B809" s="533"/>
      <c r="C809" s="533"/>
      <c r="D809" s="533"/>
      <c r="E809" s="533"/>
      <c r="F809" s="533"/>
      <c r="G809" s="521"/>
      <c r="H809" s="521"/>
      <c r="I809" s="521"/>
      <c r="J809" s="533"/>
      <c r="K809" s="533"/>
      <c r="L809" s="533"/>
      <c r="M809" s="533"/>
      <c r="N809" s="533"/>
      <c r="O809" s="532"/>
      <c r="P809" s="532"/>
      <c r="Q809" s="533"/>
      <c r="R809" s="533"/>
      <c r="S809" s="533"/>
      <c r="T809" s="533"/>
      <c r="U809" s="533"/>
      <c r="V809" s="533"/>
      <c r="W809" s="533"/>
      <c r="X809" s="533"/>
      <c r="Y809" s="533"/>
      <c r="Z809" s="533"/>
      <c r="AA809" s="533"/>
      <c r="AB809" s="533"/>
      <c r="AC809" s="533"/>
    </row>
    <row r="810" spans="1:29" ht="12" customHeight="1" x14ac:dyDescent="0.25">
      <c r="A810" s="533"/>
      <c r="B810" s="533"/>
      <c r="C810" s="533"/>
      <c r="D810" s="533"/>
      <c r="E810" s="533"/>
      <c r="F810" s="533"/>
      <c r="G810" s="521"/>
      <c r="H810" s="521"/>
      <c r="I810" s="521"/>
      <c r="J810" s="533"/>
      <c r="K810" s="533"/>
      <c r="L810" s="533"/>
      <c r="M810" s="533"/>
      <c r="N810" s="533"/>
      <c r="O810" s="532"/>
      <c r="P810" s="532"/>
      <c r="Q810" s="533"/>
      <c r="R810" s="533"/>
      <c r="S810" s="533"/>
      <c r="T810" s="533"/>
      <c r="U810" s="533"/>
      <c r="V810" s="533"/>
      <c r="W810" s="533"/>
      <c r="X810" s="533"/>
      <c r="Y810" s="533"/>
      <c r="Z810" s="533"/>
      <c r="AA810" s="533"/>
      <c r="AB810" s="533"/>
      <c r="AC810" s="533"/>
    </row>
    <row r="811" spans="1:29" ht="12" customHeight="1" x14ac:dyDescent="0.25">
      <c r="A811" s="533"/>
      <c r="B811" s="533"/>
      <c r="C811" s="533"/>
      <c r="D811" s="533"/>
      <c r="E811" s="533"/>
      <c r="F811" s="533"/>
      <c r="G811" s="521"/>
      <c r="H811" s="521"/>
      <c r="I811" s="521"/>
      <c r="J811" s="533"/>
      <c r="K811" s="533"/>
      <c r="L811" s="533"/>
      <c r="M811" s="533"/>
      <c r="N811" s="533"/>
      <c r="O811" s="532"/>
      <c r="P811" s="532"/>
      <c r="Q811" s="533"/>
      <c r="R811" s="533"/>
      <c r="S811" s="533"/>
      <c r="T811" s="533"/>
      <c r="U811" s="533"/>
      <c r="V811" s="533"/>
      <c r="W811" s="533"/>
      <c r="X811" s="533"/>
      <c r="Y811" s="533"/>
      <c r="Z811" s="533"/>
      <c r="AA811" s="533"/>
      <c r="AB811" s="533"/>
      <c r="AC811" s="533"/>
    </row>
    <row r="812" spans="1:29" ht="12" customHeight="1" x14ac:dyDescent="0.25">
      <c r="A812" s="533"/>
      <c r="B812" s="533"/>
      <c r="C812" s="533"/>
      <c r="D812" s="533"/>
      <c r="E812" s="533"/>
      <c r="F812" s="533"/>
      <c r="G812" s="521"/>
      <c r="H812" s="521"/>
      <c r="I812" s="521"/>
      <c r="J812" s="533"/>
      <c r="K812" s="533"/>
      <c r="L812" s="533"/>
      <c r="M812" s="533"/>
      <c r="N812" s="533"/>
      <c r="O812" s="532"/>
      <c r="P812" s="532"/>
      <c r="Q812" s="533"/>
      <c r="R812" s="533"/>
      <c r="S812" s="533"/>
      <c r="T812" s="533"/>
      <c r="U812" s="533"/>
      <c r="V812" s="533"/>
      <c r="W812" s="533"/>
      <c r="X812" s="533"/>
      <c r="Y812" s="533"/>
      <c r="Z812" s="533"/>
      <c r="AA812" s="533"/>
      <c r="AB812" s="533"/>
      <c r="AC812" s="533"/>
    </row>
    <row r="813" spans="1:29" ht="12" customHeight="1" x14ac:dyDescent="0.25">
      <c r="A813" s="533"/>
      <c r="B813" s="533"/>
      <c r="C813" s="533"/>
      <c r="D813" s="533"/>
      <c r="E813" s="533"/>
      <c r="F813" s="533"/>
      <c r="G813" s="521"/>
      <c r="H813" s="521"/>
      <c r="I813" s="521"/>
      <c r="J813" s="533"/>
      <c r="K813" s="533"/>
      <c r="L813" s="533"/>
      <c r="M813" s="533"/>
      <c r="N813" s="533"/>
      <c r="O813" s="532"/>
      <c r="P813" s="532"/>
      <c r="Q813" s="533"/>
      <c r="R813" s="533"/>
      <c r="S813" s="533"/>
      <c r="T813" s="533"/>
      <c r="U813" s="533"/>
      <c r="V813" s="533"/>
      <c r="W813" s="533"/>
      <c r="X813" s="533"/>
      <c r="Y813" s="533"/>
      <c r="Z813" s="533"/>
      <c r="AA813" s="533"/>
      <c r="AB813" s="533"/>
      <c r="AC813" s="533"/>
    </row>
    <row r="814" spans="1:29" ht="12" customHeight="1" x14ac:dyDescent="0.25">
      <c r="A814" s="533"/>
      <c r="B814" s="533"/>
      <c r="C814" s="533"/>
      <c r="D814" s="533"/>
      <c r="E814" s="533"/>
      <c r="F814" s="533"/>
      <c r="G814" s="521"/>
      <c r="H814" s="521"/>
      <c r="I814" s="521"/>
      <c r="J814" s="533"/>
      <c r="K814" s="533"/>
      <c r="L814" s="533"/>
      <c r="M814" s="533"/>
      <c r="N814" s="533"/>
      <c r="O814" s="532"/>
      <c r="P814" s="532"/>
      <c r="Q814" s="533"/>
      <c r="R814" s="533"/>
      <c r="S814" s="533"/>
      <c r="T814" s="533"/>
      <c r="U814" s="533"/>
      <c r="V814" s="533"/>
      <c r="W814" s="533"/>
      <c r="X814" s="533"/>
      <c r="Y814" s="533"/>
      <c r="Z814" s="533"/>
      <c r="AA814" s="533"/>
      <c r="AB814" s="533"/>
      <c r="AC814" s="533"/>
    </row>
    <row r="815" spans="1:29" ht="12" customHeight="1" x14ac:dyDescent="0.25">
      <c r="A815" s="533"/>
      <c r="B815" s="533"/>
      <c r="C815" s="533"/>
      <c r="D815" s="533"/>
      <c r="E815" s="533"/>
      <c r="F815" s="533"/>
      <c r="G815" s="521"/>
      <c r="H815" s="521"/>
      <c r="I815" s="521"/>
      <c r="J815" s="533"/>
      <c r="K815" s="533"/>
      <c r="L815" s="533"/>
      <c r="M815" s="533"/>
      <c r="N815" s="533"/>
      <c r="O815" s="532"/>
      <c r="P815" s="532"/>
      <c r="Q815" s="533"/>
      <c r="R815" s="533"/>
      <c r="S815" s="533"/>
      <c r="T815" s="533"/>
      <c r="U815" s="533"/>
      <c r="V815" s="533"/>
      <c r="W815" s="533"/>
      <c r="X815" s="533"/>
      <c r="Y815" s="533"/>
      <c r="Z815" s="533"/>
      <c r="AA815" s="533"/>
      <c r="AB815" s="533"/>
      <c r="AC815" s="533"/>
    </row>
    <row r="816" spans="1:29" ht="12" customHeight="1" x14ac:dyDescent="0.25">
      <c r="A816" s="533"/>
      <c r="B816" s="533"/>
      <c r="C816" s="533"/>
      <c r="D816" s="533"/>
      <c r="E816" s="533"/>
      <c r="F816" s="533"/>
      <c r="G816" s="521"/>
      <c r="H816" s="521"/>
      <c r="I816" s="521"/>
      <c r="J816" s="533"/>
      <c r="K816" s="533"/>
      <c r="L816" s="533"/>
      <c r="M816" s="533"/>
      <c r="N816" s="533"/>
      <c r="O816" s="532"/>
      <c r="P816" s="532"/>
      <c r="Q816" s="533"/>
      <c r="R816" s="533"/>
      <c r="S816" s="533"/>
      <c r="T816" s="533"/>
      <c r="U816" s="533"/>
      <c r="V816" s="533"/>
      <c r="W816" s="533"/>
      <c r="X816" s="533"/>
      <c r="Y816" s="533"/>
      <c r="Z816" s="533"/>
      <c r="AA816" s="533"/>
      <c r="AB816" s="533"/>
      <c r="AC816" s="533"/>
    </row>
    <row r="817" spans="1:29" ht="12" customHeight="1" x14ac:dyDescent="0.25">
      <c r="A817" s="533"/>
      <c r="B817" s="533"/>
      <c r="C817" s="533"/>
      <c r="D817" s="533"/>
      <c r="E817" s="533"/>
      <c r="F817" s="533"/>
      <c r="G817" s="521"/>
      <c r="H817" s="521"/>
      <c r="I817" s="521"/>
      <c r="J817" s="533"/>
      <c r="K817" s="533"/>
      <c r="L817" s="533"/>
      <c r="M817" s="533"/>
      <c r="N817" s="533"/>
      <c r="O817" s="532"/>
      <c r="P817" s="532"/>
      <c r="Q817" s="533"/>
      <c r="R817" s="533"/>
      <c r="S817" s="533"/>
      <c r="T817" s="533"/>
      <c r="U817" s="533"/>
      <c r="V817" s="533"/>
      <c r="W817" s="533"/>
      <c r="X817" s="533"/>
      <c r="Y817" s="533"/>
      <c r="Z817" s="533"/>
      <c r="AA817" s="533"/>
      <c r="AB817" s="533"/>
      <c r="AC817" s="533"/>
    </row>
    <row r="818" spans="1:29" ht="12" customHeight="1" x14ac:dyDescent="0.25">
      <c r="A818" s="533"/>
      <c r="B818" s="533"/>
      <c r="C818" s="533"/>
      <c r="D818" s="533"/>
      <c r="E818" s="533"/>
      <c r="F818" s="533"/>
      <c r="G818" s="521"/>
      <c r="H818" s="521"/>
      <c r="I818" s="521"/>
      <c r="J818" s="533"/>
      <c r="K818" s="533"/>
      <c r="L818" s="533"/>
      <c r="M818" s="533"/>
      <c r="N818" s="533"/>
      <c r="O818" s="532"/>
      <c r="P818" s="532"/>
      <c r="Q818" s="533"/>
      <c r="R818" s="533"/>
      <c r="S818" s="533"/>
      <c r="T818" s="533"/>
      <c r="U818" s="533"/>
      <c r="V818" s="533"/>
      <c r="W818" s="533"/>
      <c r="X818" s="533"/>
      <c r="Y818" s="533"/>
      <c r="Z818" s="533"/>
      <c r="AA818" s="533"/>
      <c r="AB818" s="533"/>
      <c r="AC818" s="533"/>
    </row>
    <row r="819" spans="1:29" ht="12" customHeight="1" x14ac:dyDescent="0.25">
      <c r="A819" s="533"/>
      <c r="B819" s="533"/>
      <c r="C819" s="533"/>
      <c r="D819" s="533"/>
      <c r="E819" s="533"/>
      <c r="F819" s="533"/>
      <c r="G819" s="521"/>
      <c r="H819" s="521"/>
      <c r="I819" s="521"/>
      <c r="J819" s="533"/>
      <c r="K819" s="533"/>
      <c r="L819" s="533"/>
      <c r="M819" s="533"/>
      <c r="N819" s="533"/>
      <c r="O819" s="532"/>
      <c r="P819" s="532"/>
      <c r="Q819" s="533"/>
      <c r="R819" s="533"/>
      <c r="S819" s="533"/>
      <c r="T819" s="533"/>
      <c r="U819" s="533"/>
      <c r="V819" s="533"/>
      <c r="W819" s="533"/>
      <c r="X819" s="533"/>
      <c r="Y819" s="533"/>
      <c r="Z819" s="533"/>
      <c r="AA819" s="533"/>
      <c r="AB819" s="533"/>
      <c r="AC819" s="533"/>
    </row>
    <row r="820" spans="1:29" ht="12" customHeight="1" x14ac:dyDescent="0.25">
      <c r="A820" s="533"/>
      <c r="B820" s="533"/>
      <c r="C820" s="533"/>
      <c r="D820" s="533"/>
      <c r="E820" s="533"/>
      <c r="F820" s="533"/>
      <c r="G820" s="521"/>
      <c r="H820" s="521"/>
      <c r="I820" s="521"/>
      <c r="J820" s="533"/>
      <c r="K820" s="533"/>
      <c r="L820" s="533"/>
      <c r="M820" s="533"/>
      <c r="N820" s="533"/>
      <c r="O820" s="532"/>
      <c r="P820" s="532"/>
      <c r="Q820" s="533"/>
      <c r="R820" s="533"/>
      <c r="S820" s="533"/>
      <c r="T820" s="533"/>
      <c r="U820" s="533"/>
      <c r="V820" s="533"/>
      <c r="W820" s="533"/>
      <c r="X820" s="533"/>
      <c r="Y820" s="533"/>
      <c r="Z820" s="533"/>
      <c r="AA820" s="533"/>
      <c r="AB820" s="533"/>
      <c r="AC820" s="533"/>
    </row>
    <row r="821" spans="1:29" ht="12" customHeight="1" x14ac:dyDescent="0.25">
      <c r="A821" s="533"/>
      <c r="B821" s="533"/>
      <c r="C821" s="533"/>
      <c r="D821" s="533"/>
      <c r="E821" s="533"/>
      <c r="F821" s="533"/>
      <c r="G821" s="521"/>
      <c r="H821" s="521"/>
      <c r="I821" s="521"/>
      <c r="J821" s="533"/>
      <c r="K821" s="533"/>
      <c r="L821" s="533"/>
      <c r="M821" s="533"/>
      <c r="N821" s="533"/>
      <c r="O821" s="532"/>
      <c r="P821" s="532"/>
      <c r="Q821" s="533"/>
      <c r="R821" s="533"/>
      <c r="S821" s="533"/>
      <c r="T821" s="533"/>
      <c r="U821" s="533"/>
      <c r="V821" s="533"/>
      <c r="W821" s="533"/>
      <c r="X821" s="533"/>
      <c r="Y821" s="533"/>
      <c r="Z821" s="533"/>
      <c r="AA821" s="533"/>
      <c r="AB821" s="533"/>
      <c r="AC821" s="533"/>
    </row>
    <row r="822" spans="1:29" ht="12" customHeight="1" x14ac:dyDescent="0.25">
      <c r="A822" s="533"/>
      <c r="B822" s="533"/>
      <c r="C822" s="533"/>
      <c r="D822" s="533"/>
      <c r="E822" s="533"/>
      <c r="F822" s="533"/>
      <c r="G822" s="521"/>
      <c r="H822" s="521"/>
      <c r="I822" s="521"/>
      <c r="J822" s="533"/>
      <c r="K822" s="533"/>
      <c r="L822" s="533"/>
      <c r="M822" s="533"/>
      <c r="N822" s="533"/>
      <c r="O822" s="532"/>
      <c r="P822" s="532"/>
      <c r="Q822" s="533"/>
      <c r="R822" s="533"/>
      <c r="S822" s="533"/>
      <c r="T822" s="533"/>
      <c r="U822" s="533"/>
      <c r="V822" s="533"/>
      <c r="W822" s="533"/>
      <c r="X822" s="533"/>
      <c r="Y822" s="533"/>
      <c r="Z822" s="533"/>
      <c r="AA822" s="533"/>
      <c r="AB822" s="533"/>
      <c r="AC822" s="533"/>
    </row>
    <row r="823" spans="1:29" ht="12" customHeight="1" x14ac:dyDescent="0.25">
      <c r="A823" s="533"/>
      <c r="B823" s="533"/>
      <c r="C823" s="533"/>
      <c r="D823" s="533"/>
      <c r="E823" s="533"/>
      <c r="F823" s="533"/>
      <c r="G823" s="521"/>
      <c r="H823" s="521"/>
      <c r="I823" s="521"/>
      <c r="J823" s="533"/>
      <c r="K823" s="533"/>
      <c r="L823" s="533"/>
      <c r="M823" s="533"/>
      <c r="N823" s="533"/>
      <c r="O823" s="532"/>
      <c r="P823" s="532"/>
      <c r="Q823" s="533"/>
      <c r="R823" s="533"/>
      <c r="S823" s="533"/>
      <c r="T823" s="533"/>
      <c r="U823" s="533"/>
      <c r="V823" s="533"/>
      <c r="W823" s="533"/>
      <c r="X823" s="533"/>
      <c r="Y823" s="533"/>
      <c r="Z823" s="533"/>
      <c r="AA823" s="533"/>
      <c r="AB823" s="533"/>
      <c r="AC823" s="533"/>
    </row>
    <row r="824" spans="1:29" ht="12" customHeight="1" x14ac:dyDescent="0.25">
      <c r="A824" s="533"/>
      <c r="B824" s="533"/>
      <c r="C824" s="533"/>
      <c r="D824" s="533"/>
      <c r="E824" s="533"/>
      <c r="F824" s="533"/>
      <c r="G824" s="521"/>
      <c r="H824" s="521"/>
      <c r="I824" s="521"/>
      <c r="J824" s="533"/>
      <c r="K824" s="533"/>
      <c r="L824" s="533"/>
      <c r="M824" s="533"/>
      <c r="N824" s="533"/>
      <c r="O824" s="532"/>
      <c r="P824" s="532"/>
      <c r="Q824" s="533"/>
      <c r="R824" s="533"/>
      <c r="S824" s="533"/>
      <c r="T824" s="533"/>
      <c r="U824" s="533"/>
      <c r="V824" s="533"/>
      <c r="W824" s="533"/>
      <c r="X824" s="533"/>
      <c r="Y824" s="533"/>
      <c r="Z824" s="533"/>
      <c r="AA824" s="533"/>
      <c r="AB824" s="533"/>
      <c r="AC824" s="533"/>
    </row>
    <row r="825" spans="1:29" ht="12" customHeight="1" x14ac:dyDescent="0.25">
      <c r="A825" s="533"/>
      <c r="B825" s="533"/>
      <c r="C825" s="533"/>
      <c r="D825" s="533"/>
      <c r="E825" s="533"/>
      <c r="F825" s="533"/>
      <c r="G825" s="521"/>
      <c r="H825" s="521"/>
      <c r="I825" s="521"/>
      <c r="J825" s="533"/>
      <c r="K825" s="533"/>
      <c r="L825" s="533"/>
      <c r="M825" s="533"/>
      <c r="N825" s="533"/>
      <c r="O825" s="532"/>
      <c r="P825" s="532"/>
      <c r="Q825" s="533"/>
      <c r="R825" s="533"/>
      <c r="S825" s="533"/>
      <c r="T825" s="533"/>
      <c r="U825" s="533"/>
      <c r="V825" s="533"/>
      <c r="W825" s="533"/>
      <c r="X825" s="533"/>
      <c r="Y825" s="533"/>
      <c r="Z825" s="533"/>
      <c r="AA825" s="533"/>
      <c r="AB825" s="533"/>
      <c r="AC825" s="533"/>
    </row>
    <row r="826" spans="1:29" ht="12" customHeight="1" x14ac:dyDescent="0.25">
      <c r="A826" s="533"/>
      <c r="B826" s="533"/>
      <c r="C826" s="533"/>
      <c r="D826" s="533"/>
      <c r="E826" s="533"/>
      <c r="F826" s="533"/>
      <c r="G826" s="521"/>
      <c r="H826" s="521"/>
      <c r="I826" s="521"/>
      <c r="J826" s="533"/>
      <c r="K826" s="533"/>
      <c r="L826" s="533"/>
      <c r="M826" s="533"/>
      <c r="N826" s="533"/>
      <c r="O826" s="532"/>
      <c r="P826" s="532"/>
      <c r="Q826" s="533"/>
      <c r="R826" s="533"/>
      <c r="S826" s="533"/>
      <c r="T826" s="533"/>
      <c r="U826" s="533"/>
      <c r="V826" s="533"/>
      <c r="W826" s="533"/>
      <c r="X826" s="533"/>
      <c r="Y826" s="533"/>
      <c r="Z826" s="533"/>
      <c r="AA826" s="533"/>
      <c r="AB826" s="533"/>
      <c r="AC826" s="533"/>
    </row>
    <row r="827" spans="1:29" ht="12" customHeight="1" x14ac:dyDescent="0.25">
      <c r="A827" s="533"/>
      <c r="B827" s="533"/>
      <c r="C827" s="533"/>
      <c r="D827" s="533"/>
      <c r="E827" s="533"/>
      <c r="F827" s="533"/>
      <c r="G827" s="521"/>
      <c r="H827" s="521"/>
      <c r="I827" s="521"/>
      <c r="J827" s="533"/>
      <c r="K827" s="533"/>
      <c r="L827" s="533"/>
      <c r="M827" s="533"/>
      <c r="N827" s="533"/>
      <c r="O827" s="532"/>
      <c r="P827" s="532"/>
      <c r="Q827" s="533"/>
      <c r="R827" s="533"/>
      <c r="S827" s="533"/>
      <c r="T827" s="533"/>
      <c r="U827" s="533"/>
      <c r="V827" s="533"/>
      <c r="W827" s="533"/>
      <c r="X827" s="533"/>
      <c r="Y827" s="533"/>
      <c r="Z827" s="533"/>
      <c r="AA827" s="533"/>
      <c r="AB827" s="533"/>
      <c r="AC827" s="533"/>
    </row>
    <row r="828" spans="1:29" ht="12" customHeight="1" x14ac:dyDescent="0.25">
      <c r="A828" s="533"/>
      <c r="B828" s="533"/>
      <c r="C828" s="533"/>
      <c r="D828" s="533"/>
      <c r="E828" s="533"/>
      <c r="F828" s="533"/>
      <c r="G828" s="521"/>
      <c r="H828" s="521"/>
      <c r="I828" s="521"/>
      <c r="J828" s="533"/>
      <c r="K828" s="533"/>
      <c r="L828" s="533"/>
      <c r="M828" s="533"/>
      <c r="N828" s="533"/>
      <c r="O828" s="532"/>
      <c r="P828" s="532"/>
      <c r="Q828" s="533"/>
      <c r="R828" s="533"/>
      <c r="S828" s="533"/>
      <c r="T828" s="533"/>
      <c r="U828" s="533"/>
      <c r="V828" s="533"/>
      <c r="W828" s="533"/>
      <c r="X828" s="533"/>
      <c r="Y828" s="533"/>
      <c r="Z828" s="533"/>
      <c r="AA828" s="533"/>
      <c r="AB828" s="533"/>
      <c r="AC828" s="533"/>
    </row>
    <row r="829" spans="1:29" ht="12" customHeight="1" x14ac:dyDescent="0.25">
      <c r="A829" s="533"/>
      <c r="B829" s="533"/>
      <c r="C829" s="533"/>
      <c r="D829" s="533"/>
      <c r="E829" s="533"/>
      <c r="F829" s="533"/>
      <c r="G829" s="521"/>
      <c r="H829" s="521"/>
      <c r="I829" s="521"/>
      <c r="J829" s="533"/>
      <c r="K829" s="533"/>
      <c r="L829" s="533"/>
      <c r="M829" s="533"/>
      <c r="N829" s="533"/>
      <c r="O829" s="532"/>
      <c r="P829" s="532"/>
      <c r="Q829" s="533"/>
      <c r="R829" s="533"/>
      <c r="S829" s="533"/>
      <c r="T829" s="533"/>
      <c r="U829" s="533"/>
      <c r="V829" s="533"/>
      <c r="W829" s="533"/>
      <c r="X829" s="533"/>
      <c r="Y829" s="533"/>
      <c r="Z829" s="533"/>
      <c r="AA829" s="533"/>
      <c r="AB829" s="533"/>
      <c r="AC829" s="533"/>
    </row>
    <row r="830" spans="1:29" ht="12" customHeight="1" x14ac:dyDescent="0.25">
      <c r="A830" s="533"/>
      <c r="B830" s="533"/>
      <c r="C830" s="533"/>
      <c r="D830" s="533"/>
      <c r="E830" s="533"/>
      <c r="F830" s="533"/>
      <c r="G830" s="521"/>
      <c r="H830" s="521"/>
      <c r="I830" s="521"/>
      <c r="J830" s="533"/>
      <c r="K830" s="533"/>
      <c r="L830" s="533"/>
      <c r="M830" s="533"/>
      <c r="N830" s="533"/>
      <c r="O830" s="532"/>
      <c r="P830" s="532"/>
      <c r="Q830" s="533"/>
      <c r="R830" s="533"/>
      <c r="S830" s="533"/>
      <c r="T830" s="533"/>
      <c r="U830" s="533"/>
      <c r="V830" s="533"/>
      <c r="W830" s="533"/>
      <c r="X830" s="533"/>
      <c r="Y830" s="533"/>
      <c r="Z830" s="533"/>
      <c r="AA830" s="533"/>
      <c r="AB830" s="533"/>
      <c r="AC830" s="533"/>
    </row>
    <row r="831" spans="1:29" ht="12" customHeight="1" x14ac:dyDescent="0.25">
      <c r="A831" s="533"/>
      <c r="B831" s="533"/>
      <c r="C831" s="533"/>
      <c r="D831" s="533"/>
      <c r="E831" s="533"/>
      <c r="F831" s="533"/>
      <c r="G831" s="521"/>
      <c r="H831" s="521"/>
      <c r="I831" s="521"/>
      <c r="J831" s="533"/>
      <c r="K831" s="533"/>
      <c r="L831" s="533"/>
      <c r="M831" s="533"/>
      <c r="N831" s="533"/>
      <c r="O831" s="532"/>
      <c r="P831" s="532"/>
      <c r="Q831" s="533"/>
      <c r="R831" s="533"/>
      <c r="S831" s="533"/>
      <c r="T831" s="533"/>
      <c r="U831" s="533"/>
      <c r="V831" s="533"/>
      <c r="W831" s="533"/>
      <c r="X831" s="533"/>
      <c r="Y831" s="533"/>
      <c r="Z831" s="533"/>
      <c r="AA831" s="533"/>
      <c r="AB831" s="533"/>
      <c r="AC831" s="533"/>
    </row>
    <row r="832" spans="1:29" ht="12" customHeight="1" x14ac:dyDescent="0.25">
      <c r="A832" s="533"/>
      <c r="B832" s="533"/>
      <c r="C832" s="533"/>
      <c r="D832" s="533"/>
      <c r="E832" s="533"/>
      <c r="F832" s="533"/>
      <c r="G832" s="521"/>
      <c r="H832" s="521"/>
      <c r="I832" s="521"/>
      <c r="J832" s="533"/>
      <c r="K832" s="533"/>
      <c r="L832" s="533"/>
      <c r="M832" s="533"/>
      <c r="N832" s="533"/>
      <c r="O832" s="532"/>
      <c r="P832" s="532"/>
      <c r="Q832" s="533"/>
      <c r="R832" s="533"/>
      <c r="S832" s="533"/>
      <c r="T832" s="533"/>
      <c r="U832" s="533"/>
      <c r="V832" s="533"/>
      <c r="W832" s="533"/>
      <c r="X832" s="533"/>
      <c r="Y832" s="533"/>
      <c r="Z832" s="533"/>
      <c r="AA832" s="533"/>
      <c r="AB832" s="533"/>
      <c r="AC832" s="533"/>
    </row>
    <row r="833" spans="1:29" ht="12" customHeight="1" x14ac:dyDescent="0.25">
      <c r="A833" s="533"/>
      <c r="B833" s="533"/>
      <c r="C833" s="533"/>
      <c r="D833" s="533"/>
      <c r="E833" s="533"/>
      <c r="F833" s="533"/>
      <c r="G833" s="521"/>
      <c r="H833" s="521"/>
      <c r="I833" s="521"/>
      <c r="J833" s="533"/>
      <c r="K833" s="533"/>
      <c r="L833" s="533"/>
      <c r="M833" s="533"/>
      <c r="N833" s="533"/>
      <c r="O833" s="532"/>
      <c r="P833" s="532"/>
      <c r="Q833" s="533"/>
      <c r="R833" s="533"/>
      <c r="S833" s="533"/>
      <c r="T833" s="533"/>
      <c r="U833" s="533"/>
      <c r="V833" s="533"/>
      <c r="W833" s="533"/>
      <c r="X833" s="533"/>
      <c r="Y833" s="533"/>
      <c r="Z833" s="533"/>
      <c r="AA833" s="533"/>
      <c r="AB833" s="533"/>
      <c r="AC833" s="533"/>
    </row>
    <row r="834" spans="1:29" ht="12" customHeight="1" x14ac:dyDescent="0.25">
      <c r="A834" s="533"/>
      <c r="B834" s="533"/>
      <c r="C834" s="533"/>
      <c r="D834" s="533"/>
      <c r="E834" s="533"/>
      <c r="F834" s="533"/>
      <c r="G834" s="521"/>
      <c r="H834" s="521"/>
      <c r="I834" s="521"/>
      <c r="J834" s="533"/>
      <c r="K834" s="533"/>
      <c r="L834" s="533"/>
      <c r="M834" s="533"/>
      <c r="N834" s="533"/>
      <c r="O834" s="532"/>
      <c r="P834" s="532"/>
      <c r="Q834" s="533"/>
      <c r="R834" s="533"/>
      <c r="S834" s="533"/>
      <c r="T834" s="533"/>
      <c r="U834" s="533"/>
      <c r="V834" s="533"/>
      <c r="W834" s="533"/>
      <c r="X834" s="533"/>
      <c r="Y834" s="533"/>
      <c r="Z834" s="533"/>
      <c r="AA834" s="533"/>
      <c r="AB834" s="533"/>
      <c r="AC834" s="533"/>
    </row>
    <row r="835" spans="1:29" ht="12" customHeight="1" x14ac:dyDescent="0.25">
      <c r="A835" s="533"/>
      <c r="B835" s="533"/>
      <c r="C835" s="533"/>
      <c r="D835" s="533"/>
      <c r="E835" s="533"/>
      <c r="F835" s="533"/>
      <c r="G835" s="521"/>
      <c r="H835" s="521"/>
      <c r="I835" s="521"/>
      <c r="J835" s="533"/>
      <c r="K835" s="533"/>
      <c r="L835" s="533"/>
      <c r="M835" s="533"/>
      <c r="N835" s="533"/>
      <c r="O835" s="532"/>
      <c r="P835" s="532"/>
      <c r="Q835" s="533"/>
      <c r="R835" s="533"/>
      <c r="S835" s="533"/>
      <c r="T835" s="533"/>
      <c r="U835" s="533"/>
      <c r="V835" s="533"/>
      <c r="W835" s="533"/>
      <c r="X835" s="533"/>
      <c r="Y835" s="533"/>
      <c r="Z835" s="533"/>
      <c r="AA835" s="533"/>
      <c r="AB835" s="533"/>
      <c r="AC835" s="533"/>
    </row>
    <row r="836" spans="1:29" ht="12" customHeight="1" x14ac:dyDescent="0.25">
      <c r="A836" s="533"/>
      <c r="B836" s="533"/>
      <c r="C836" s="533"/>
      <c r="D836" s="533"/>
      <c r="E836" s="533"/>
      <c r="F836" s="533"/>
      <c r="G836" s="521"/>
      <c r="H836" s="521"/>
      <c r="I836" s="521"/>
      <c r="J836" s="533"/>
      <c r="K836" s="533"/>
      <c r="L836" s="533"/>
      <c r="M836" s="533"/>
      <c r="N836" s="533"/>
      <c r="O836" s="532"/>
      <c r="P836" s="532"/>
      <c r="Q836" s="533"/>
      <c r="R836" s="533"/>
      <c r="S836" s="533"/>
      <c r="T836" s="533"/>
      <c r="U836" s="533"/>
      <c r="V836" s="533"/>
      <c r="W836" s="533"/>
      <c r="X836" s="533"/>
      <c r="Y836" s="533"/>
      <c r="Z836" s="533"/>
      <c r="AA836" s="533"/>
      <c r="AB836" s="533"/>
      <c r="AC836" s="533"/>
    </row>
    <row r="837" spans="1:29" ht="12" customHeight="1" x14ac:dyDescent="0.25">
      <c r="A837" s="533"/>
      <c r="B837" s="533"/>
      <c r="C837" s="533"/>
      <c r="D837" s="533"/>
      <c r="E837" s="533"/>
      <c r="F837" s="533"/>
      <c r="G837" s="521"/>
      <c r="H837" s="521"/>
      <c r="I837" s="521"/>
      <c r="J837" s="533"/>
      <c r="K837" s="533"/>
      <c r="L837" s="533"/>
      <c r="M837" s="533"/>
      <c r="N837" s="533"/>
      <c r="O837" s="532"/>
      <c r="P837" s="532"/>
      <c r="Q837" s="533"/>
      <c r="R837" s="533"/>
      <c r="S837" s="533"/>
      <c r="T837" s="533"/>
      <c r="U837" s="533"/>
      <c r="V837" s="533"/>
      <c r="W837" s="533"/>
      <c r="X837" s="533"/>
      <c r="Y837" s="533"/>
      <c r="Z837" s="533"/>
      <c r="AA837" s="533"/>
      <c r="AB837" s="533"/>
      <c r="AC837" s="533"/>
    </row>
    <row r="838" spans="1:29" ht="12" customHeight="1" x14ac:dyDescent="0.25">
      <c r="A838" s="533"/>
      <c r="B838" s="533"/>
      <c r="C838" s="533"/>
      <c r="D838" s="533"/>
      <c r="E838" s="533"/>
      <c r="F838" s="533"/>
      <c r="G838" s="521"/>
      <c r="H838" s="521"/>
      <c r="I838" s="521"/>
      <c r="J838" s="533"/>
      <c r="K838" s="533"/>
      <c r="L838" s="533"/>
      <c r="M838" s="533"/>
      <c r="N838" s="533"/>
      <c r="O838" s="532"/>
      <c r="P838" s="532"/>
      <c r="Q838" s="533"/>
      <c r="R838" s="533"/>
      <c r="S838" s="533"/>
      <c r="T838" s="533"/>
      <c r="U838" s="533"/>
      <c r="V838" s="533"/>
      <c r="W838" s="533"/>
      <c r="X838" s="533"/>
      <c r="Y838" s="533"/>
      <c r="Z838" s="533"/>
      <c r="AA838" s="533"/>
      <c r="AB838" s="533"/>
      <c r="AC838" s="533"/>
    </row>
    <row r="839" spans="1:29" ht="12" customHeight="1" x14ac:dyDescent="0.25">
      <c r="A839" s="533"/>
      <c r="B839" s="533"/>
      <c r="C839" s="533"/>
      <c r="D839" s="533"/>
      <c r="E839" s="533"/>
      <c r="F839" s="533"/>
      <c r="G839" s="521"/>
      <c r="H839" s="521"/>
      <c r="I839" s="521"/>
      <c r="J839" s="533"/>
      <c r="K839" s="533"/>
      <c r="L839" s="533"/>
      <c r="M839" s="533"/>
      <c r="N839" s="533"/>
      <c r="O839" s="532"/>
      <c r="P839" s="532"/>
      <c r="Q839" s="533"/>
      <c r="R839" s="533"/>
      <c r="S839" s="533"/>
      <c r="T839" s="533"/>
      <c r="U839" s="533"/>
      <c r="V839" s="533"/>
      <c r="W839" s="533"/>
      <c r="X839" s="533"/>
      <c r="Y839" s="533"/>
      <c r="Z839" s="533"/>
      <c r="AA839" s="533"/>
      <c r="AB839" s="533"/>
      <c r="AC839" s="533"/>
    </row>
    <row r="840" spans="1:29" ht="12" customHeight="1" x14ac:dyDescent="0.25">
      <c r="A840" s="533"/>
      <c r="B840" s="533"/>
      <c r="C840" s="533"/>
      <c r="D840" s="533"/>
      <c r="E840" s="533"/>
      <c r="F840" s="533"/>
      <c r="G840" s="521"/>
      <c r="H840" s="521"/>
      <c r="I840" s="521"/>
      <c r="J840" s="533"/>
      <c r="K840" s="533"/>
      <c r="L840" s="533"/>
      <c r="M840" s="533"/>
      <c r="N840" s="533"/>
      <c r="O840" s="532"/>
      <c r="P840" s="532"/>
      <c r="Q840" s="533"/>
      <c r="R840" s="533"/>
      <c r="S840" s="533"/>
      <c r="T840" s="533"/>
      <c r="U840" s="533"/>
      <c r="V840" s="533"/>
      <c r="W840" s="533"/>
      <c r="X840" s="533"/>
      <c r="Y840" s="533"/>
      <c r="Z840" s="533"/>
      <c r="AA840" s="533"/>
      <c r="AB840" s="533"/>
      <c r="AC840" s="533"/>
    </row>
    <row r="841" spans="1:29" ht="12" customHeight="1" x14ac:dyDescent="0.25">
      <c r="A841" s="533"/>
      <c r="B841" s="533"/>
      <c r="C841" s="533"/>
      <c r="D841" s="533"/>
      <c r="E841" s="533"/>
      <c r="F841" s="533"/>
      <c r="G841" s="521"/>
      <c r="H841" s="521"/>
      <c r="I841" s="521"/>
      <c r="J841" s="533"/>
      <c r="K841" s="533"/>
      <c r="L841" s="533"/>
      <c r="M841" s="533"/>
      <c r="N841" s="533"/>
      <c r="O841" s="532"/>
      <c r="P841" s="532"/>
      <c r="Q841" s="533"/>
      <c r="R841" s="533"/>
      <c r="S841" s="533"/>
      <c r="T841" s="533"/>
      <c r="U841" s="533"/>
      <c r="V841" s="533"/>
      <c r="W841" s="533"/>
      <c r="X841" s="533"/>
      <c r="Y841" s="533"/>
      <c r="Z841" s="533"/>
      <c r="AA841" s="533"/>
      <c r="AB841" s="533"/>
      <c r="AC841" s="533"/>
    </row>
    <row r="842" spans="1:29" ht="12" customHeight="1" x14ac:dyDescent="0.25">
      <c r="A842" s="533"/>
      <c r="B842" s="533"/>
      <c r="C842" s="533"/>
      <c r="D842" s="533"/>
      <c r="E842" s="533"/>
      <c r="F842" s="533"/>
      <c r="G842" s="521"/>
      <c r="H842" s="521"/>
      <c r="I842" s="521"/>
      <c r="J842" s="533"/>
      <c r="K842" s="533"/>
      <c r="L842" s="533"/>
      <c r="M842" s="533"/>
      <c r="N842" s="533"/>
      <c r="O842" s="532"/>
      <c r="P842" s="532"/>
      <c r="Q842" s="533"/>
      <c r="R842" s="533"/>
      <c r="S842" s="533"/>
      <c r="T842" s="533"/>
      <c r="U842" s="533"/>
      <c r="V842" s="533"/>
      <c r="W842" s="533"/>
      <c r="X842" s="533"/>
      <c r="Y842" s="533"/>
      <c r="Z842" s="533"/>
      <c r="AA842" s="533"/>
      <c r="AB842" s="533"/>
      <c r="AC842" s="533"/>
    </row>
    <row r="843" spans="1:29" ht="12" customHeight="1" x14ac:dyDescent="0.25">
      <c r="A843" s="533"/>
      <c r="B843" s="533"/>
      <c r="C843" s="533"/>
      <c r="D843" s="533"/>
      <c r="E843" s="533"/>
      <c r="F843" s="533"/>
      <c r="G843" s="521"/>
      <c r="H843" s="521"/>
      <c r="I843" s="521"/>
      <c r="J843" s="533"/>
      <c r="K843" s="533"/>
      <c r="L843" s="533"/>
      <c r="M843" s="533"/>
      <c r="N843" s="533"/>
      <c r="O843" s="532"/>
      <c r="P843" s="532"/>
      <c r="Q843" s="533"/>
      <c r="R843" s="533"/>
      <c r="S843" s="533"/>
      <c r="T843" s="533"/>
      <c r="U843" s="533"/>
      <c r="V843" s="533"/>
      <c r="W843" s="533"/>
      <c r="X843" s="533"/>
      <c r="Y843" s="533"/>
      <c r="Z843" s="533"/>
      <c r="AA843" s="533"/>
      <c r="AB843" s="533"/>
      <c r="AC843" s="533"/>
    </row>
    <row r="844" spans="1:29" ht="12" customHeight="1" x14ac:dyDescent="0.25">
      <c r="A844" s="533"/>
      <c r="B844" s="533"/>
      <c r="C844" s="533"/>
      <c r="D844" s="533"/>
      <c r="E844" s="533"/>
      <c r="F844" s="533"/>
      <c r="G844" s="521"/>
      <c r="H844" s="521"/>
      <c r="I844" s="521"/>
      <c r="J844" s="533"/>
      <c r="K844" s="533"/>
      <c r="L844" s="533"/>
      <c r="M844" s="533"/>
      <c r="N844" s="533"/>
      <c r="O844" s="532"/>
      <c r="P844" s="532"/>
      <c r="Q844" s="533"/>
      <c r="R844" s="533"/>
      <c r="S844" s="533"/>
      <c r="T844" s="533"/>
      <c r="U844" s="533"/>
      <c r="V844" s="533"/>
      <c r="W844" s="533"/>
      <c r="X844" s="533"/>
      <c r="Y844" s="533"/>
      <c r="Z844" s="533"/>
      <c r="AA844" s="533"/>
      <c r="AB844" s="533"/>
      <c r="AC844" s="533"/>
    </row>
    <row r="845" spans="1:29" ht="12" customHeight="1" x14ac:dyDescent="0.25">
      <c r="A845" s="533"/>
      <c r="B845" s="533"/>
      <c r="C845" s="533"/>
      <c r="D845" s="533"/>
      <c r="E845" s="533"/>
      <c r="F845" s="533"/>
      <c r="G845" s="521"/>
      <c r="H845" s="521"/>
      <c r="I845" s="521"/>
      <c r="J845" s="533"/>
      <c r="K845" s="533"/>
      <c r="L845" s="533"/>
      <c r="M845" s="533"/>
      <c r="N845" s="533"/>
      <c r="O845" s="532"/>
      <c r="P845" s="532"/>
      <c r="Q845" s="533"/>
      <c r="R845" s="533"/>
      <c r="S845" s="533"/>
      <c r="T845" s="533"/>
      <c r="U845" s="533"/>
      <c r="V845" s="533"/>
      <c r="W845" s="533"/>
      <c r="X845" s="533"/>
      <c r="Y845" s="533"/>
      <c r="Z845" s="533"/>
      <c r="AA845" s="533"/>
      <c r="AB845" s="533"/>
      <c r="AC845" s="533"/>
    </row>
    <row r="846" spans="1:29" ht="12" customHeight="1" x14ac:dyDescent="0.25">
      <c r="A846" s="533"/>
      <c r="B846" s="533"/>
      <c r="C846" s="533"/>
      <c r="D846" s="533"/>
      <c r="E846" s="533"/>
      <c r="F846" s="533"/>
      <c r="G846" s="521"/>
      <c r="H846" s="521"/>
      <c r="I846" s="521"/>
      <c r="J846" s="533"/>
      <c r="K846" s="533"/>
      <c r="L846" s="533"/>
      <c r="M846" s="533"/>
      <c r="N846" s="533"/>
      <c r="O846" s="532"/>
      <c r="P846" s="532"/>
      <c r="Q846" s="533"/>
      <c r="R846" s="533"/>
      <c r="S846" s="533"/>
      <c r="T846" s="533"/>
      <c r="U846" s="533"/>
      <c r="V846" s="533"/>
      <c r="W846" s="533"/>
      <c r="X846" s="533"/>
      <c r="Y846" s="533"/>
      <c r="Z846" s="533"/>
      <c r="AA846" s="533"/>
      <c r="AB846" s="533"/>
      <c r="AC846" s="533"/>
    </row>
    <row r="847" spans="1:29" ht="12" customHeight="1" x14ac:dyDescent="0.25">
      <c r="A847" s="533"/>
      <c r="B847" s="533"/>
      <c r="C847" s="533"/>
      <c r="D847" s="533"/>
      <c r="E847" s="533"/>
      <c r="F847" s="533"/>
      <c r="G847" s="521"/>
      <c r="H847" s="521"/>
      <c r="I847" s="521"/>
      <c r="J847" s="533"/>
      <c r="K847" s="533"/>
      <c r="L847" s="533"/>
      <c r="M847" s="533"/>
      <c r="N847" s="533"/>
      <c r="O847" s="532"/>
      <c r="P847" s="532"/>
      <c r="Q847" s="533"/>
      <c r="R847" s="533"/>
      <c r="S847" s="533"/>
      <c r="T847" s="533"/>
      <c r="U847" s="533"/>
      <c r="V847" s="533"/>
      <c r="W847" s="533"/>
      <c r="X847" s="533"/>
      <c r="Y847" s="533"/>
      <c r="Z847" s="533"/>
      <c r="AA847" s="533"/>
      <c r="AB847" s="533"/>
      <c r="AC847" s="533"/>
    </row>
    <row r="848" spans="1:29" ht="12" customHeight="1" x14ac:dyDescent="0.25">
      <c r="A848" s="533"/>
      <c r="B848" s="533"/>
      <c r="C848" s="533"/>
      <c r="D848" s="533"/>
      <c r="E848" s="533"/>
      <c r="F848" s="533"/>
      <c r="G848" s="521"/>
      <c r="H848" s="521"/>
      <c r="I848" s="521"/>
      <c r="J848" s="533"/>
      <c r="K848" s="533"/>
      <c r="L848" s="533"/>
      <c r="M848" s="533"/>
      <c r="N848" s="533"/>
      <c r="O848" s="532"/>
      <c r="P848" s="532"/>
      <c r="Q848" s="533"/>
      <c r="R848" s="533"/>
      <c r="S848" s="533"/>
      <c r="T848" s="533"/>
      <c r="U848" s="533"/>
      <c r="V848" s="533"/>
      <c r="W848" s="533"/>
      <c r="X848" s="533"/>
      <c r="Y848" s="533"/>
      <c r="Z848" s="533"/>
      <c r="AA848" s="533"/>
      <c r="AB848" s="533"/>
      <c r="AC848" s="533"/>
    </row>
    <row r="849" spans="1:29" ht="12" customHeight="1" x14ac:dyDescent="0.25">
      <c r="A849" s="533"/>
      <c r="B849" s="533"/>
      <c r="C849" s="533"/>
      <c r="D849" s="533"/>
      <c r="E849" s="533"/>
      <c r="F849" s="533"/>
      <c r="G849" s="521"/>
      <c r="H849" s="521"/>
      <c r="I849" s="521"/>
      <c r="J849" s="533"/>
      <c r="K849" s="533"/>
      <c r="L849" s="533"/>
      <c r="M849" s="533"/>
      <c r="N849" s="533"/>
      <c r="O849" s="532"/>
      <c r="P849" s="532"/>
      <c r="Q849" s="533"/>
      <c r="R849" s="533"/>
      <c r="S849" s="533"/>
      <c r="T849" s="533"/>
      <c r="U849" s="533"/>
      <c r="V849" s="533"/>
      <c r="W849" s="533"/>
      <c r="X849" s="533"/>
      <c r="Y849" s="533"/>
      <c r="Z849" s="533"/>
      <c r="AA849" s="533"/>
      <c r="AB849" s="533"/>
      <c r="AC849" s="533"/>
    </row>
    <row r="850" spans="1:29" ht="12" customHeight="1" x14ac:dyDescent="0.25">
      <c r="A850" s="533"/>
      <c r="B850" s="533"/>
      <c r="C850" s="533"/>
      <c r="D850" s="533"/>
      <c r="E850" s="533"/>
      <c r="F850" s="533"/>
      <c r="G850" s="521"/>
      <c r="H850" s="521"/>
      <c r="I850" s="521"/>
      <c r="J850" s="533"/>
      <c r="K850" s="533"/>
      <c r="L850" s="533"/>
      <c r="M850" s="533"/>
      <c r="N850" s="533"/>
      <c r="O850" s="532"/>
      <c r="P850" s="532"/>
      <c r="Q850" s="533"/>
      <c r="R850" s="533"/>
      <c r="S850" s="533"/>
      <c r="T850" s="533"/>
      <c r="U850" s="533"/>
      <c r="V850" s="533"/>
      <c r="W850" s="533"/>
      <c r="X850" s="533"/>
      <c r="Y850" s="533"/>
      <c r="Z850" s="533"/>
      <c r="AA850" s="533"/>
      <c r="AB850" s="533"/>
      <c r="AC850" s="533"/>
    </row>
    <row r="851" spans="1:29" ht="12" customHeight="1" x14ac:dyDescent="0.25">
      <c r="A851" s="533"/>
      <c r="B851" s="533"/>
      <c r="C851" s="533"/>
      <c r="D851" s="533"/>
      <c r="E851" s="533"/>
      <c r="F851" s="533"/>
      <c r="G851" s="521"/>
      <c r="H851" s="521"/>
      <c r="I851" s="521"/>
      <c r="J851" s="533"/>
      <c r="K851" s="533"/>
      <c r="L851" s="533"/>
      <c r="M851" s="533"/>
      <c r="N851" s="533"/>
      <c r="O851" s="532"/>
      <c r="P851" s="532"/>
      <c r="Q851" s="533"/>
      <c r="R851" s="533"/>
      <c r="S851" s="533"/>
      <c r="T851" s="533"/>
      <c r="U851" s="533"/>
      <c r="V851" s="533"/>
      <c r="W851" s="533"/>
      <c r="X851" s="533"/>
      <c r="Y851" s="533"/>
      <c r="Z851" s="533"/>
      <c r="AA851" s="533"/>
      <c r="AB851" s="533"/>
      <c r="AC851" s="533"/>
    </row>
    <row r="852" spans="1:29" ht="12" customHeight="1" x14ac:dyDescent="0.25">
      <c r="A852" s="533"/>
      <c r="B852" s="533"/>
      <c r="C852" s="533"/>
      <c r="D852" s="533"/>
      <c r="E852" s="533"/>
      <c r="F852" s="533"/>
      <c r="G852" s="521"/>
      <c r="H852" s="521"/>
      <c r="I852" s="521"/>
      <c r="J852" s="533"/>
      <c r="K852" s="533"/>
      <c r="L852" s="533"/>
      <c r="M852" s="533"/>
      <c r="N852" s="533"/>
      <c r="O852" s="532"/>
      <c r="P852" s="532"/>
      <c r="Q852" s="533"/>
      <c r="R852" s="533"/>
      <c r="S852" s="533"/>
      <c r="T852" s="533"/>
      <c r="U852" s="533"/>
      <c r="V852" s="533"/>
      <c r="W852" s="533"/>
      <c r="X852" s="533"/>
      <c r="Y852" s="533"/>
      <c r="Z852" s="533"/>
      <c r="AA852" s="533"/>
      <c r="AB852" s="533"/>
      <c r="AC852" s="533"/>
    </row>
    <row r="853" spans="1:29" ht="12" customHeight="1" x14ac:dyDescent="0.25">
      <c r="A853" s="533"/>
      <c r="B853" s="533"/>
      <c r="C853" s="533"/>
      <c r="D853" s="533"/>
      <c r="E853" s="533"/>
      <c r="F853" s="533"/>
      <c r="G853" s="521"/>
      <c r="H853" s="521"/>
      <c r="I853" s="521"/>
      <c r="J853" s="533"/>
      <c r="K853" s="533"/>
      <c r="L853" s="533"/>
      <c r="M853" s="533"/>
      <c r="N853" s="533"/>
      <c r="O853" s="532"/>
      <c r="P853" s="532"/>
      <c r="Q853" s="533"/>
      <c r="R853" s="533"/>
      <c r="S853" s="533"/>
      <c r="T853" s="533"/>
      <c r="U853" s="533"/>
      <c r="V853" s="533"/>
      <c r="W853" s="533"/>
      <c r="X853" s="533"/>
      <c r="Y853" s="533"/>
      <c r="Z853" s="533"/>
      <c r="AA853" s="533"/>
      <c r="AB853" s="533"/>
      <c r="AC853" s="533"/>
    </row>
    <row r="854" spans="1:29" ht="12" customHeight="1" x14ac:dyDescent="0.25">
      <c r="A854" s="533"/>
      <c r="B854" s="533"/>
      <c r="C854" s="533"/>
      <c r="D854" s="533"/>
      <c r="E854" s="533"/>
      <c r="F854" s="533"/>
      <c r="G854" s="521"/>
      <c r="H854" s="521"/>
      <c r="I854" s="521"/>
      <c r="J854" s="533"/>
      <c r="K854" s="533"/>
      <c r="L854" s="533"/>
      <c r="M854" s="533"/>
      <c r="N854" s="533"/>
      <c r="O854" s="532"/>
      <c r="P854" s="532"/>
      <c r="Q854" s="533"/>
      <c r="R854" s="533"/>
      <c r="S854" s="533"/>
      <c r="T854" s="533"/>
      <c r="U854" s="533"/>
      <c r="V854" s="533"/>
      <c r="W854" s="533"/>
      <c r="X854" s="533"/>
      <c r="Y854" s="533"/>
      <c r="Z854" s="533"/>
      <c r="AA854" s="533"/>
      <c r="AB854" s="533"/>
      <c r="AC854" s="533"/>
    </row>
    <row r="855" spans="1:29" ht="12" customHeight="1" x14ac:dyDescent="0.25">
      <c r="A855" s="533"/>
      <c r="B855" s="533"/>
      <c r="C855" s="533"/>
      <c r="D855" s="533"/>
      <c r="E855" s="533"/>
      <c r="F855" s="533"/>
      <c r="G855" s="521"/>
      <c r="H855" s="521"/>
      <c r="I855" s="521"/>
      <c r="J855" s="533"/>
      <c r="K855" s="533"/>
      <c r="L855" s="533"/>
      <c r="M855" s="533"/>
      <c r="N855" s="533"/>
      <c r="O855" s="532"/>
      <c r="P855" s="532"/>
      <c r="Q855" s="533"/>
      <c r="R855" s="533"/>
      <c r="S855" s="533"/>
      <c r="T855" s="533"/>
      <c r="U855" s="533"/>
      <c r="V855" s="533"/>
      <c r="W855" s="533"/>
      <c r="X855" s="533"/>
      <c r="Y855" s="533"/>
      <c r="Z855" s="533"/>
      <c r="AA855" s="533"/>
      <c r="AB855" s="533"/>
      <c r="AC855" s="533"/>
    </row>
    <row r="856" spans="1:29" ht="12" customHeight="1" x14ac:dyDescent="0.25">
      <c r="A856" s="533"/>
      <c r="B856" s="533"/>
      <c r="C856" s="533"/>
      <c r="D856" s="533"/>
      <c r="E856" s="533"/>
      <c r="F856" s="533"/>
      <c r="G856" s="521"/>
      <c r="H856" s="521"/>
      <c r="I856" s="521"/>
      <c r="J856" s="533"/>
      <c r="K856" s="533"/>
      <c r="L856" s="533"/>
      <c r="M856" s="533"/>
      <c r="N856" s="533"/>
      <c r="O856" s="532"/>
      <c r="P856" s="532"/>
      <c r="Q856" s="533"/>
      <c r="R856" s="533"/>
      <c r="S856" s="533"/>
      <c r="T856" s="533"/>
      <c r="U856" s="533"/>
      <c r="V856" s="533"/>
      <c r="W856" s="533"/>
      <c r="X856" s="533"/>
      <c r="Y856" s="533"/>
      <c r="Z856" s="533"/>
      <c r="AA856" s="533"/>
      <c r="AB856" s="533"/>
      <c r="AC856" s="533"/>
    </row>
    <row r="857" spans="1:29" ht="12" customHeight="1" x14ac:dyDescent="0.25">
      <c r="A857" s="533"/>
      <c r="B857" s="533"/>
      <c r="C857" s="533"/>
      <c r="D857" s="533"/>
      <c r="E857" s="533"/>
      <c r="F857" s="533"/>
      <c r="G857" s="521"/>
      <c r="H857" s="521"/>
      <c r="I857" s="521"/>
      <c r="J857" s="533"/>
      <c r="K857" s="533"/>
      <c r="L857" s="533"/>
      <c r="M857" s="533"/>
      <c r="N857" s="533"/>
      <c r="O857" s="532"/>
      <c r="P857" s="532"/>
      <c r="Q857" s="533"/>
      <c r="R857" s="533"/>
      <c r="S857" s="533"/>
      <c r="T857" s="533"/>
      <c r="U857" s="533"/>
      <c r="V857" s="533"/>
      <c r="W857" s="533"/>
      <c r="X857" s="533"/>
      <c r="Y857" s="533"/>
      <c r="Z857" s="533"/>
      <c r="AA857" s="533"/>
      <c r="AB857" s="533"/>
      <c r="AC857" s="533"/>
    </row>
    <row r="858" spans="1:29" ht="12" customHeight="1" x14ac:dyDescent="0.25">
      <c r="A858" s="533"/>
      <c r="B858" s="533"/>
      <c r="C858" s="533"/>
      <c r="D858" s="533"/>
      <c r="E858" s="533"/>
      <c r="F858" s="533"/>
      <c r="G858" s="521"/>
      <c r="H858" s="521"/>
      <c r="I858" s="521"/>
      <c r="J858" s="533"/>
      <c r="K858" s="533"/>
      <c r="L858" s="533"/>
      <c r="M858" s="533"/>
      <c r="N858" s="533"/>
      <c r="O858" s="532"/>
      <c r="P858" s="532"/>
      <c r="Q858" s="533"/>
      <c r="R858" s="533"/>
      <c r="S858" s="533"/>
      <c r="T858" s="533"/>
      <c r="U858" s="533"/>
      <c r="V858" s="533"/>
      <c r="W858" s="533"/>
      <c r="X858" s="533"/>
      <c r="Y858" s="533"/>
      <c r="Z858" s="533"/>
      <c r="AA858" s="533"/>
      <c r="AB858" s="533"/>
      <c r="AC858" s="533"/>
    </row>
    <row r="859" spans="1:29" ht="12" customHeight="1" x14ac:dyDescent="0.25">
      <c r="A859" s="533"/>
      <c r="B859" s="533"/>
      <c r="C859" s="533"/>
      <c r="D859" s="533"/>
      <c r="E859" s="533"/>
      <c r="F859" s="533"/>
      <c r="G859" s="521"/>
      <c r="H859" s="521"/>
      <c r="I859" s="521"/>
      <c r="J859" s="533"/>
      <c r="K859" s="533"/>
      <c r="L859" s="533"/>
      <c r="M859" s="533"/>
      <c r="N859" s="533"/>
      <c r="O859" s="532"/>
      <c r="P859" s="532"/>
      <c r="Q859" s="533"/>
      <c r="R859" s="533"/>
      <c r="S859" s="533"/>
      <c r="T859" s="533"/>
      <c r="U859" s="533"/>
      <c r="V859" s="533"/>
      <c r="W859" s="533"/>
      <c r="X859" s="533"/>
      <c r="Y859" s="533"/>
      <c r="Z859" s="533"/>
      <c r="AA859" s="533"/>
      <c r="AB859" s="533"/>
      <c r="AC859" s="533"/>
    </row>
    <row r="860" spans="1:29" ht="12" customHeight="1" x14ac:dyDescent="0.25">
      <c r="A860" s="533"/>
      <c r="B860" s="533"/>
      <c r="C860" s="533"/>
      <c r="D860" s="533"/>
      <c r="E860" s="533"/>
      <c r="F860" s="533"/>
      <c r="G860" s="521"/>
      <c r="H860" s="521"/>
      <c r="I860" s="521"/>
      <c r="J860" s="533"/>
      <c r="K860" s="533"/>
      <c r="L860" s="533"/>
      <c r="M860" s="533"/>
      <c r="N860" s="533"/>
      <c r="O860" s="532"/>
      <c r="P860" s="532"/>
      <c r="Q860" s="533"/>
      <c r="R860" s="533"/>
      <c r="S860" s="533"/>
      <c r="T860" s="533"/>
      <c r="U860" s="533"/>
      <c r="V860" s="533"/>
      <c r="W860" s="533"/>
      <c r="X860" s="533"/>
      <c r="Y860" s="533"/>
      <c r="Z860" s="533"/>
      <c r="AA860" s="533"/>
      <c r="AB860" s="533"/>
      <c r="AC860" s="533"/>
    </row>
    <row r="861" spans="1:29" ht="12" customHeight="1" x14ac:dyDescent="0.25">
      <c r="A861" s="533"/>
      <c r="B861" s="533"/>
      <c r="C861" s="533"/>
      <c r="D861" s="533"/>
      <c r="E861" s="533"/>
      <c r="F861" s="533"/>
      <c r="G861" s="521"/>
      <c r="H861" s="521"/>
      <c r="I861" s="521"/>
      <c r="J861" s="533"/>
      <c r="K861" s="533"/>
      <c r="L861" s="533"/>
      <c r="M861" s="533"/>
      <c r="N861" s="533"/>
      <c r="O861" s="532"/>
      <c r="P861" s="532"/>
      <c r="Q861" s="533"/>
      <c r="R861" s="533"/>
      <c r="S861" s="533"/>
      <c r="T861" s="533"/>
      <c r="U861" s="533"/>
      <c r="V861" s="533"/>
      <c r="W861" s="533"/>
      <c r="X861" s="533"/>
      <c r="Y861" s="533"/>
      <c r="Z861" s="533"/>
      <c r="AA861" s="533"/>
      <c r="AB861" s="533"/>
      <c r="AC861" s="533"/>
    </row>
    <row r="862" spans="1:29" ht="12" customHeight="1" x14ac:dyDescent="0.25">
      <c r="A862" s="533"/>
      <c r="B862" s="533"/>
      <c r="C862" s="533"/>
      <c r="D862" s="533"/>
      <c r="E862" s="533"/>
      <c r="F862" s="533"/>
      <c r="G862" s="521"/>
      <c r="H862" s="521"/>
      <c r="I862" s="521"/>
      <c r="J862" s="533"/>
      <c r="K862" s="533"/>
      <c r="L862" s="533"/>
      <c r="M862" s="533"/>
      <c r="N862" s="533"/>
      <c r="O862" s="532"/>
      <c r="P862" s="532"/>
      <c r="Q862" s="533"/>
      <c r="R862" s="533"/>
      <c r="S862" s="533"/>
      <c r="T862" s="533"/>
      <c r="U862" s="533"/>
      <c r="V862" s="533"/>
      <c r="W862" s="533"/>
      <c r="X862" s="533"/>
      <c r="Y862" s="533"/>
      <c r="Z862" s="533"/>
      <c r="AA862" s="533"/>
      <c r="AB862" s="533"/>
      <c r="AC862" s="533"/>
    </row>
    <row r="863" spans="1:29" ht="12" customHeight="1" x14ac:dyDescent="0.25">
      <c r="A863" s="533"/>
      <c r="B863" s="533"/>
      <c r="C863" s="533"/>
      <c r="D863" s="533"/>
      <c r="E863" s="533"/>
      <c r="F863" s="533"/>
      <c r="G863" s="521"/>
      <c r="H863" s="521"/>
      <c r="I863" s="521"/>
      <c r="J863" s="533"/>
      <c r="K863" s="533"/>
      <c r="L863" s="533"/>
      <c r="M863" s="533"/>
      <c r="N863" s="533"/>
      <c r="O863" s="532"/>
      <c r="P863" s="532"/>
      <c r="Q863" s="533"/>
      <c r="R863" s="533"/>
      <c r="S863" s="533"/>
      <c r="T863" s="533"/>
      <c r="U863" s="533"/>
      <c r="V863" s="533"/>
      <c r="W863" s="533"/>
      <c r="X863" s="533"/>
      <c r="Y863" s="533"/>
      <c r="Z863" s="533"/>
      <c r="AA863" s="533"/>
      <c r="AB863" s="533"/>
      <c r="AC863" s="533"/>
    </row>
    <row r="864" spans="1:29" ht="12" customHeight="1" x14ac:dyDescent="0.25">
      <c r="A864" s="533"/>
      <c r="B864" s="533"/>
      <c r="C864" s="533"/>
      <c r="D864" s="533"/>
      <c r="E864" s="533"/>
      <c r="F864" s="533"/>
      <c r="G864" s="521"/>
      <c r="H864" s="521"/>
      <c r="I864" s="521"/>
      <c r="J864" s="533"/>
      <c r="K864" s="533"/>
      <c r="L864" s="533"/>
      <c r="M864" s="533"/>
      <c r="N864" s="533"/>
      <c r="O864" s="532"/>
      <c r="P864" s="532"/>
      <c r="Q864" s="533"/>
      <c r="R864" s="533"/>
      <c r="S864" s="533"/>
      <c r="T864" s="533"/>
      <c r="U864" s="533"/>
      <c r="V864" s="533"/>
      <c r="W864" s="533"/>
      <c r="X864" s="533"/>
      <c r="Y864" s="533"/>
      <c r="Z864" s="533"/>
      <c r="AA864" s="533"/>
      <c r="AB864" s="533"/>
      <c r="AC864" s="533"/>
    </row>
    <row r="865" spans="1:29" ht="12" customHeight="1" x14ac:dyDescent="0.25">
      <c r="A865" s="533"/>
      <c r="B865" s="533"/>
      <c r="C865" s="533"/>
      <c r="D865" s="533"/>
      <c r="E865" s="533"/>
      <c r="F865" s="533"/>
      <c r="G865" s="521"/>
      <c r="H865" s="521"/>
      <c r="I865" s="521"/>
      <c r="J865" s="533"/>
      <c r="K865" s="533"/>
      <c r="L865" s="533"/>
      <c r="M865" s="533"/>
      <c r="N865" s="533"/>
      <c r="O865" s="532"/>
      <c r="P865" s="532"/>
      <c r="Q865" s="533"/>
      <c r="R865" s="533"/>
      <c r="S865" s="533"/>
      <c r="T865" s="533"/>
      <c r="U865" s="533"/>
      <c r="V865" s="533"/>
      <c r="W865" s="533"/>
      <c r="X865" s="533"/>
      <c r="Y865" s="533"/>
      <c r="Z865" s="533"/>
      <c r="AA865" s="533"/>
      <c r="AB865" s="533"/>
      <c r="AC865" s="533"/>
    </row>
    <row r="866" spans="1:29" ht="12" customHeight="1" x14ac:dyDescent="0.25">
      <c r="A866" s="533"/>
      <c r="B866" s="533"/>
      <c r="C866" s="533"/>
      <c r="D866" s="533"/>
      <c r="E866" s="533"/>
      <c r="F866" s="533"/>
      <c r="G866" s="521"/>
      <c r="H866" s="521"/>
      <c r="I866" s="521"/>
      <c r="J866" s="533"/>
      <c r="K866" s="533"/>
      <c r="L866" s="533"/>
      <c r="M866" s="533"/>
      <c r="N866" s="533"/>
      <c r="O866" s="532"/>
      <c r="P866" s="532"/>
      <c r="Q866" s="533"/>
      <c r="R866" s="533"/>
      <c r="S866" s="533"/>
      <c r="T866" s="533"/>
      <c r="U866" s="533"/>
      <c r="V866" s="533"/>
      <c r="W866" s="533"/>
      <c r="X866" s="533"/>
      <c r="Y866" s="533"/>
      <c r="Z866" s="533"/>
      <c r="AA866" s="533"/>
      <c r="AB866" s="533"/>
      <c r="AC866" s="533"/>
    </row>
    <row r="867" spans="1:29" ht="12" customHeight="1" x14ac:dyDescent="0.25">
      <c r="A867" s="533"/>
      <c r="B867" s="533"/>
      <c r="C867" s="533"/>
      <c r="D867" s="533"/>
      <c r="E867" s="533"/>
      <c r="F867" s="533"/>
      <c r="G867" s="521"/>
      <c r="H867" s="521"/>
      <c r="I867" s="521"/>
      <c r="J867" s="533"/>
      <c r="K867" s="533"/>
      <c r="L867" s="533"/>
      <c r="M867" s="533"/>
      <c r="N867" s="533"/>
      <c r="O867" s="532"/>
      <c r="P867" s="532"/>
      <c r="Q867" s="533"/>
      <c r="R867" s="533"/>
      <c r="S867" s="533"/>
      <c r="T867" s="533"/>
      <c r="U867" s="533"/>
      <c r="V867" s="533"/>
      <c r="W867" s="533"/>
      <c r="X867" s="533"/>
      <c r="Y867" s="533"/>
      <c r="Z867" s="533"/>
      <c r="AA867" s="533"/>
      <c r="AB867" s="533"/>
      <c r="AC867" s="533"/>
    </row>
    <row r="868" spans="1:29" ht="12" customHeight="1" x14ac:dyDescent="0.25">
      <c r="A868" s="533"/>
      <c r="B868" s="533"/>
      <c r="C868" s="533"/>
      <c r="D868" s="533"/>
      <c r="E868" s="533"/>
      <c r="F868" s="533"/>
      <c r="G868" s="521"/>
      <c r="H868" s="521"/>
      <c r="I868" s="521"/>
      <c r="J868" s="533"/>
      <c r="K868" s="533"/>
      <c r="L868" s="533"/>
      <c r="M868" s="533"/>
      <c r="N868" s="533"/>
      <c r="O868" s="532"/>
      <c r="P868" s="532"/>
      <c r="Q868" s="533"/>
      <c r="R868" s="533"/>
      <c r="S868" s="533"/>
      <c r="T868" s="533"/>
      <c r="U868" s="533"/>
      <c r="V868" s="533"/>
      <c r="W868" s="533"/>
      <c r="X868" s="533"/>
      <c r="Y868" s="533"/>
      <c r="Z868" s="533"/>
      <c r="AA868" s="533"/>
      <c r="AB868" s="533"/>
      <c r="AC868" s="533"/>
    </row>
    <row r="869" spans="1:29" ht="12" customHeight="1" x14ac:dyDescent="0.25">
      <c r="A869" s="533"/>
      <c r="B869" s="533"/>
      <c r="C869" s="533"/>
      <c r="D869" s="533"/>
      <c r="E869" s="533"/>
      <c r="F869" s="533"/>
      <c r="G869" s="521"/>
      <c r="H869" s="521"/>
      <c r="I869" s="521"/>
      <c r="J869" s="533"/>
      <c r="K869" s="533"/>
      <c r="L869" s="533"/>
      <c r="M869" s="533"/>
      <c r="N869" s="533"/>
      <c r="O869" s="532"/>
      <c r="P869" s="532"/>
      <c r="Q869" s="533"/>
      <c r="R869" s="533"/>
      <c r="S869" s="533"/>
      <c r="T869" s="533"/>
      <c r="U869" s="533"/>
      <c r="V869" s="533"/>
      <c r="W869" s="533"/>
      <c r="X869" s="533"/>
      <c r="Y869" s="533"/>
      <c r="Z869" s="533"/>
      <c r="AA869" s="533"/>
      <c r="AB869" s="533"/>
      <c r="AC869" s="533"/>
    </row>
    <row r="870" spans="1:29" ht="12" customHeight="1" x14ac:dyDescent="0.25">
      <c r="A870" s="533"/>
      <c r="B870" s="533"/>
      <c r="C870" s="533"/>
      <c r="D870" s="533"/>
      <c r="E870" s="533"/>
      <c r="F870" s="533"/>
      <c r="G870" s="521"/>
      <c r="H870" s="521"/>
      <c r="I870" s="521"/>
      <c r="J870" s="533"/>
      <c r="K870" s="533"/>
      <c r="L870" s="533"/>
      <c r="M870" s="533"/>
      <c r="N870" s="533"/>
      <c r="O870" s="532"/>
      <c r="P870" s="532"/>
      <c r="Q870" s="533"/>
      <c r="R870" s="533"/>
      <c r="S870" s="533"/>
      <c r="T870" s="533"/>
      <c r="U870" s="533"/>
      <c r="V870" s="533"/>
      <c r="W870" s="533"/>
      <c r="X870" s="533"/>
      <c r="Y870" s="533"/>
      <c r="Z870" s="533"/>
      <c r="AA870" s="533"/>
      <c r="AB870" s="533"/>
      <c r="AC870" s="533"/>
    </row>
    <row r="871" spans="1:29" ht="12" customHeight="1" x14ac:dyDescent="0.25">
      <c r="A871" s="533"/>
      <c r="B871" s="533"/>
      <c r="C871" s="533"/>
      <c r="D871" s="533"/>
      <c r="E871" s="533"/>
      <c r="F871" s="533"/>
      <c r="G871" s="521"/>
      <c r="H871" s="521"/>
      <c r="I871" s="521"/>
      <c r="J871" s="533"/>
      <c r="K871" s="533"/>
      <c r="L871" s="533"/>
      <c r="M871" s="533"/>
      <c r="N871" s="533"/>
      <c r="O871" s="532"/>
      <c r="P871" s="532"/>
      <c r="Q871" s="533"/>
      <c r="R871" s="533"/>
      <c r="S871" s="533"/>
      <c r="T871" s="533"/>
      <c r="U871" s="533"/>
      <c r="V871" s="533"/>
      <c r="W871" s="533"/>
      <c r="X871" s="533"/>
      <c r="Y871" s="533"/>
      <c r="Z871" s="533"/>
      <c r="AA871" s="533"/>
      <c r="AB871" s="533"/>
      <c r="AC871" s="533"/>
    </row>
    <row r="872" spans="1:29" ht="12" customHeight="1" x14ac:dyDescent="0.25">
      <c r="A872" s="533"/>
      <c r="B872" s="533"/>
      <c r="C872" s="533"/>
      <c r="D872" s="533"/>
      <c r="E872" s="533"/>
      <c r="F872" s="533"/>
      <c r="G872" s="521"/>
      <c r="H872" s="521"/>
      <c r="I872" s="521"/>
      <c r="J872" s="533"/>
      <c r="K872" s="533"/>
      <c r="L872" s="533"/>
      <c r="M872" s="533"/>
      <c r="N872" s="533"/>
      <c r="O872" s="532"/>
      <c r="P872" s="532"/>
      <c r="Q872" s="533"/>
      <c r="R872" s="533"/>
      <c r="S872" s="533"/>
      <c r="T872" s="533"/>
      <c r="U872" s="533"/>
      <c r="V872" s="533"/>
      <c r="W872" s="533"/>
      <c r="X872" s="533"/>
      <c r="Y872" s="533"/>
      <c r="Z872" s="533"/>
      <c r="AA872" s="533"/>
      <c r="AB872" s="533"/>
      <c r="AC872" s="533"/>
    </row>
    <row r="873" spans="1:29" ht="12" customHeight="1" x14ac:dyDescent="0.25">
      <c r="A873" s="533"/>
      <c r="B873" s="533"/>
      <c r="C873" s="533"/>
      <c r="D873" s="533"/>
      <c r="E873" s="533"/>
      <c r="F873" s="533"/>
      <c r="G873" s="521"/>
      <c r="H873" s="521"/>
      <c r="I873" s="521"/>
      <c r="J873" s="533"/>
      <c r="K873" s="533"/>
      <c r="L873" s="533"/>
      <c r="M873" s="533"/>
      <c r="N873" s="533"/>
      <c r="O873" s="532"/>
      <c r="P873" s="532"/>
      <c r="Q873" s="533"/>
      <c r="R873" s="533"/>
      <c r="S873" s="533"/>
      <c r="T873" s="533"/>
      <c r="U873" s="533"/>
      <c r="V873" s="533"/>
      <c r="W873" s="533"/>
      <c r="X873" s="533"/>
      <c r="Y873" s="533"/>
      <c r="Z873" s="533"/>
      <c r="AA873" s="533"/>
      <c r="AB873" s="533"/>
      <c r="AC873" s="533"/>
    </row>
    <row r="874" spans="1:29" ht="12" customHeight="1" x14ac:dyDescent="0.25">
      <c r="A874" s="533"/>
      <c r="B874" s="533"/>
      <c r="C874" s="533"/>
      <c r="D874" s="533"/>
      <c r="E874" s="533"/>
      <c r="F874" s="533"/>
      <c r="G874" s="521"/>
      <c r="H874" s="521"/>
      <c r="I874" s="521"/>
      <c r="J874" s="533"/>
      <c r="K874" s="533"/>
      <c r="L874" s="533"/>
      <c r="M874" s="533"/>
      <c r="N874" s="533"/>
      <c r="O874" s="532"/>
      <c r="P874" s="532"/>
      <c r="Q874" s="533"/>
      <c r="R874" s="533"/>
      <c r="S874" s="533"/>
      <c r="T874" s="533"/>
      <c r="U874" s="533"/>
      <c r="V874" s="533"/>
      <c r="W874" s="533"/>
      <c r="X874" s="533"/>
      <c r="Y874" s="533"/>
      <c r="Z874" s="533"/>
      <c r="AA874" s="533"/>
      <c r="AB874" s="533"/>
      <c r="AC874" s="533"/>
    </row>
    <row r="875" spans="1:29" ht="12" customHeight="1" x14ac:dyDescent="0.25">
      <c r="A875" s="533"/>
      <c r="B875" s="533"/>
      <c r="C875" s="533"/>
      <c r="D875" s="533"/>
      <c r="E875" s="533"/>
      <c r="F875" s="533"/>
      <c r="G875" s="521"/>
      <c r="H875" s="521"/>
      <c r="I875" s="521"/>
      <c r="J875" s="533"/>
      <c r="K875" s="533"/>
      <c r="L875" s="533"/>
      <c r="M875" s="533"/>
      <c r="N875" s="533"/>
      <c r="O875" s="532"/>
      <c r="P875" s="532"/>
      <c r="Q875" s="533"/>
      <c r="R875" s="533"/>
      <c r="S875" s="533"/>
      <c r="T875" s="533"/>
      <c r="U875" s="533"/>
      <c r="V875" s="533"/>
      <c r="W875" s="533"/>
      <c r="X875" s="533"/>
      <c r="Y875" s="533"/>
      <c r="Z875" s="533"/>
      <c r="AA875" s="533"/>
      <c r="AB875" s="533"/>
      <c r="AC875" s="533"/>
    </row>
    <row r="876" spans="1:29" ht="12" customHeight="1" x14ac:dyDescent="0.25">
      <c r="A876" s="533"/>
      <c r="B876" s="533"/>
      <c r="C876" s="533"/>
      <c r="D876" s="533"/>
      <c r="E876" s="533"/>
      <c r="F876" s="533"/>
      <c r="G876" s="521"/>
      <c r="H876" s="521"/>
      <c r="I876" s="521"/>
      <c r="J876" s="533"/>
      <c r="K876" s="533"/>
      <c r="L876" s="533"/>
      <c r="M876" s="533"/>
      <c r="N876" s="533"/>
      <c r="O876" s="532"/>
      <c r="P876" s="532"/>
      <c r="Q876" s="533"/>
      <c r="R876" s="533"/>
      <c r="S876" s="533"/>
      <c r="T876" s="533"/>
      <c r="U876" s="533"/>
      <c r="V876" s="533"/>
      <c r="W876" s="533"/>
      <c r="X876" s="533"/>
      <c r="Y876" s="533"/>
      <c r="Z876" s="533"/>
      <c r="AA876" s="533"/>
      <c r="AB876" s="533"/>
      <c r="AC876" s="533"/>
    </row>
    <row r="877" spans="1:29" ht="12" customHeight="1" x14ac:dyDescent="0.25">
      <c r="A877" s="533"/>
      <c r="B877" s="533"/>
      <c r="C877" s="533"/>
      <c r="D877" s="533"/>
      <c r="E877" s="533"/>
      <c r="F877" s="533"/>
      <c r="G877" s="521"/>
      <c r="H877" s="521"/>
      <c r="I877" s="521"/>
      <c r="J877" s="533"/>
      <c r="K877" s="533"/>
      <c r="L877" s="533"/>
      <c r="M877" s="533"/>
      <c r="N877" s="533"/>
      <c r="O877" s="532"/>
      <c r="P877" s="532"/>
      <c r="Q877" s="533"/>
      <c r="R877" s="533"/>
      <c r="S877" s="533"/>
      <c r="T877" s="533"/>
      <c r="U877" s="533"/>
      <c r="V877" s="533"/>
      <c r="W877" s="533"/>
      <c r="X877" s="533"/>
      <c r="Y877" s="533"/>
      <c r="Z877" s="533"/>
      <c r="AA877" s="533"/>
      <c r="AB877" s="533"/>
      <c r="AC877" s="533"/>
    </row>
    <row r="878" spans="1:29" ht="12" customHeight="1" x14ac:dyDescent="0.25">
      <c r="A878" s="533"/>
      <c r="B878" s="533"/>
      <c r="C878" s="533"/>
      <c r="D878" s="533"/>
      <c r="E878" s="533"/>
      <c r="F878" s="533"/>
      <c r="G878" s="521"/>
      <c r="H878" s="521"/>
      <c r="I878" s="521"/>
      <c r="J878" s="533"/>
      <c r="K878" s="533"/>
      <c r="L878" s="533"/>
      <c r="M878" s="533"/>
      <c r="N878" s="533"/>
      <c r="O878" s="532"/>
      <c r="P878" s="532"/>
      <c r="Q878" s="533"/>
      <c r="R878" s="533"/>
      <c r="S878" s="533"/>
      <c r="T878" s="533"/>
      <c r="U878" s="533"/>
      <c r="V878" s="533"/>
      <c r="W878" s="533"/>
      <c r="X878" s="533"/>
      <c r="Y878" s="533"/>
      <c r="Z878" s="533"/>
      <c r="AA878" s="533"/>
      <c r="AB878" s="533"/>
      <c r="AC878" s="533"/>
    </row>
    <row r="879" spans="1:29" ht="12" customHeight="1" x14ac:dyDescent="0.25">
      <c r="A879" s="533"/>
      <c r="B879" s="533"/>
      <c r="C879" s="533"/>
      <c r="D879" s="533"/>
      <c r="E879" s="533"/>
      <c r="F879" s="533"/>
      <c r="G879" s="521"/>
      <c r="H879" s="521"/>
      <c r="I879" s="521"/>
      <c r="J879" s="533"/>
      <c r="K879" s="533"/>
      <c r="L879" s="533"/>
      <c r="M879" s="533"/>
      <c r="N879" s="533"/>
      <c r="O879" s="532"/>
      <c r="P879" s="532"/>
      <c r="Q879" s="533"/>
      <c r="R879" s="533"/>
      <c r="S879" s="533"/>
      <c r="T879" s="533"/>
      <c r="U879" s="533"/>
      <c r="V879" s="533"/>
      <c r="W879" s="533"/>
      <c r="X879" s="533"/>
      <c r="Y879" s="533"/>
      <c r="Z879" s="533"/>
      <c r="AA879" s="533"/>
      <c r="AB879" s="533"/>
      <c r="AC879" s="533"/>
    </row>
    <row r="880" spans="1:29" ht="12" customHeight="1" x14ac:dyDescent="0.25">
      <c r="A880" s="533"/>
      <c r="B880" s="533"/>
      <c r="C880" s="533"/>
      <c r="D880" s="533"/>
      <c r="E880" s="533"/>
      <c r="F880" s="533"/>
      <c r="G880" s="521"/>
      <c r="H880" s="521"/>
      <c r="I880" s="521"/>
      <c r="J880" s="533"/>
      <c r="K880" s="533"/>
      <c r="L880" s="533"/>
      <c r="M880" s="533"/>
      <c r="N880" s="533"/>
      <c r="O880" s="532"/>
      <c r="P880" s="532"/>
      <c r="Q880" s="533"/>
      <c r="R880" s="533"/>
      <c r="S880" s="533"/>
      <c r="T880" s="533"/>
      <c r="U880" s="533"/>
      <c r="V880" s="533"/>
      <c r="W880" s="533"/>
      <c r="X880" s="533"/>
      <c r="Y880" s="533"/>
      <c r="Z880" s="533"/>
      <c r="AA880" s="533"/>
      <c r="AB880" s="533"/>
      <c r="AC880" s="533"/>
    </row>
    <row r="881" spans="1:29" ht="12" customHeight="1" x14ac:dyDescent="0.25">
      <c r="A881" s="533"/>
      <c r="B881" s="533"/>
      <c r="C881" s="533"/>
      <c r="D881" s="533"/>
      <c r="E881" s="533"/>
      <c r="F881" s="533"/>
      <c r="G881" s="521"/>
      <c r="H881" s="521"/>
      <c r="I881" s="521"/>
      <c r="J881" s="533"/>
      <c r="K881" s="533"/>
      <c r="L881" s="533"/>
      <c r="M881" s="533"/>
      <c r="N881" s="533"/>
      <c r="O881" s="532"/>
      <c r="P881" s="532"/>
      <c r="Q881" s="533"/>
      <c r="R881" s="533"/>
      <c r="S881" s="533"/>
      <c r="T881" s="533"/>
      <c r="U881" s="533"/>
      <c r="V881" s="533"/>
      <c r="W881" s="533"/>
      <c r="X881" s="533"/>
      <c r="Y881" s="533"/>
      <c r="Z881" s="533"/>
      <c r="AA881" s="533"/>
      <c r="AB881" s="533"/>
      <c r="AC881" s="533"/>
    </row>
    <row r="882" spans="1:29" ht="12" customHeight="1" x14ac:dyDescent="0.25">
      <c r="A882" s="533"/>
      <c r="B882" s="533"/>
      <c r="C882" s="533"/>
      <c r="D882" s="533"/>
      <c r="E882" s="533"/>
      <c r="F882" s="533"/>
      <c r="G882" s="521"/>
      <c r="H882" s="521"/>
      <c r="I882" s="521"/>
      <c r="J882" s="533"/>
      <c r="K882" s="533"/>
      <c r="L882" s="533"/>
      <c r="M882" s="533"/>
      <c r="N882" s="533"/>
      <c r="O882" s="532"/>
      <c r="P882" s="532"/>
      <c r="Q882" s="533"/>
      <c r="R882" s="533"/>
      <c r="S882" s="533"/>
      <c r="T882" s="533"/>
      <c r="U882" s="533"/>
      <c r="V882" s="533"/>
      <c r="W882" s="533"/>
      <c r="X882" s="533"/>
      <c r="Y882" s="533"/>
      <c r="Z882" s="533"/>
      <c r="AA882" s="533"/>
      <c r="AB882" s="533"/>
      <c r="AC882" s="533"/>
    </row>
    <row r="883" spans="1:29" ht="12" customHeight="1" x14ac:dyDescent="0.25">
      <c r="A883" s="533"/>
      <c r="B883" s="533"/>
      <c r="C883" s="533"/>
      <c r="D883" s="533"/>
      <c r="E883" s="533"/>
      <c r="F883" s="533"/>
      <c r="G883" s="521"/>
      <c r="H883" s="521"/>
      <c r="I883" s="521"/>
      <c r="J883" s="533"/>
      <c r="K883" s="533"/>
      <c r="L883" s="533"/>
      <c r="M883" s="533"/>
      <c r="N883" s="533"/>
      <c r="O883" s="532"/>
      <c r="P883" s="532"/>
      <c r="Q883" s="533"/>
      <c r="R883" s="533"/>
      <c r="S883" s="533"/>
      <c r="T883" s="533"/>
      <c r="U883" s="533"/>
      <c r="V883" s="533"/>
      <c r="W883" s="533"/>
      <c r="X883" s="533"/>
      <c r="Y883" s="533"/>
      <c r="Z883" s="533"/>
      <c r="AA883" s="533"/>
      <c r="AB883" s="533"/>
      <c r="AC883" s="533"/>
    </row>
    <row r="884" spans="1:29" ht="12" customHeight="1" x14ac:dyDescent="0.25">
      <c r="A884" s="533"/>
      <c r="B884" s="533"/>
      <c r="C884" s="533"/>
      <c r="D884" s="533"/>
      <c r="E884" s="533"/>
      <c r="F884" s="533"/>
      <c r="G884" s="521"/>
      <c r="H884" s="521"/>
      <c r="I884" s="521"/>
      <c r="J884" s="533"/>
      <c r="K884" s="533"/>
      <c r="L884" s="533"/>
      <c r="M884" s="533"/>
      <c r="N884" s="533"/>
      <c r="O884" s="532"/>
      <c r="P884" s="532"/>
      <c r="Q884" s="533"/>
      <c r="R884" s="533"/>
      <c r="S884" s="533"/>
      <c r="T884" s="533"/>
      <c r="U884" s="533"/>
      <c r="V884" s="533"/>
      <c r="W884" s="533"/>
      <c r="X884" s="533"/>
      <c r="Y884" s="533"/>
      <c r="Z884" s="533"/>
      <c r="AA884" s="533"/>
      <c r="AB884" s="533"/>
      <c r="AC884" s="533"/>
    </row>
    <row r="885" spans="1:29" ht="12" customHeight="1" x14ac:dyDescent="0.25">
      <c r="A885" s="533"/>
      <c r="B885" s="533"/>
      <c r="C885" s="533"/>
      <c r="D885" s="533"/>
      <c r="E885" s="533"/>
      <c r="F885" s="533"/>
      <c r="G885" s="521"/>
      <c r="H885" s="521"/>
      <c r="I885" s="521"/>
      <c r="J885" s="533"/>
      <c r="K885" s="533"/>
      <c r="L885" s="533"/>
      <c r="M885" s="533"/>
      <c r="N885" s="533"/>
      <c r="O885" s="532"/>
      <c r="P885" s="532"/>
      <c r="Q885" s="533"/>
      <c r="R885" s="533"/>
      <c r="S885" s="533"/>
      <c r="T885" s="533"/>
      <c r="U885" s="533"/>
      <c r="V885" s="533"/>
      <c r="W885" s="533"/>
      <c r="X885" s="533"/>
      <c r="Y885" s="533"/>
      <c r="Z885" s="533"/>
      <c r="AA885" s="533"/>
      <c r="AB885" s="533"/>
      <c r="AC885" s="533"/>
    </row>
    <row r="886" spans="1:29" ht="12" customHeight="1" x14ac:dyDescent="0.25">
      <c r="A886" s="533"/>
      <c r="B886" s="533"/>
      <c r="C886" s="533"/>
      <c r="D886" s="533"/>
      <c r="E886" s="533"/>
      <c r="F886" s="533"/>
      <c r="G886" s="521"/>
      <c r="H886" s="521"/>
      <c r="I886" s="521"/>
      <c r="J886" s="533"/>
      <c r="K886" s="533"/>
      <c r="L886" s="533"/>
      <c r="M886" s="533"/>
      <c r="N886" s="533"/>
      <c r="O886" s="532"/>
      <c r="P886" s="532"/>
      <c r="Q886" s="533"/>
      <c r="R886" s="533"/>
      <c r="S886" s="533"/>
      <c r="T886" s="533"/>
      <c r="U886" s="533"/>
      <c r="V886" s="533"/>
      <c r="W886" s="533"/>
      <c r="X886" s="533"/>
      <c r="Y886" s="533"/>
      <c r="Z886" s="533"/>
      <c r="AA886" s="533"/>
      <c r="AB886" s="533"/>
      <c r="AC886" s="533"/>
    </row>
    <row r="887" spans="1:29" ht="12" customHeight="1" x14ac:dyDescent="0.25">
      <c r="A887" s="533"/>
      <c r="B887" s="533"/>
      <c r="C887" s="533"/>
      <c r="D887" s="533"/>
      <c r="E887" s="533"/>
      <c r="F887" s="533"/>
      <c r="G887" s="521"/>
      <c r="H887" s="521"/>
      <c r="I887" s="521"/>
      <c r="J887" s="533"/>
      <c r="K887" s="533"/>
      <c r="L887" s="533"/>
      <c r="M887" s="533"/>
      <c r="N887" s="533"/>
      <c r="O887" s="532"/>
      <c r="P887" s="532"/>
      <c r="Q887" s="533"/>
      <c r="R887" s="533"/>
      <c r="S887" s="533"/>
      <c r="T887" s="533"/>
      <c r="U887" s="533"/>
      <c r="V887" s="533"/>
      <c r="W887" s="533"/>
      <c r="X887" s="533"/>
      <c r="Y887" s="533"/>
      <c r="Z887" s="533"/>
      <c r="AA887" s="533"/>
      <c r="AB887" s="533"/>
      <c r="AC887" s="533"/>
    </row>
    <row r="888" spans="1:29" ht="12" customHeight="1" x14ac:dyDescent="0.25">
      <c r="A888" s="533"/>
      <c r="B888" s="533"/>
      <c r="C888" s="533"/>
      <c r="D888" s="533"/>
      <c r="E888" s="533"/>
      <c r="F888" s="533"/>
      <c r="G888" s="521"/>
      <c r="H888" s="521"/>
      <c r="I888" s="521"/>
      <c r="J888" s="533"/>
      <c r="K888" s="533"/>
      <c r="L888" s="533"/>
      <c r="M888" s="533"/>
      <c r="N888" s="533"/>
      <c r="O888" s="532"/>
      <c r="P888" s="532"/>
      <c r="Q888" s="533"/>
      <c r="R888" s="533"/>
      <c r="S888" s="533"/>
      <c r="T888" s="533"/>
      <c r="U888" s="533"/>
      <c r="V888" s="533"/>
      <c r="W888" s="533"/>
      <c r="X888" s="533"/>
      <c r="Y888" s="533"/>
      <c r="Z888" s="533"/>
      <c r="AA888" s="533"/>
      <c r="AB888" s="533"/>
      <c r="AC888" s="533"/>
    </row>
    <row r="889" spans="1:29" ht="12" customHeight="1" x14ac:dyDescent="0.25">
      <c r="A889" s="533"/>
      <c r="B889" s="533"/>
      <c r="C889" s="533"/>
      <c r="D889" s="533"/>
      <c r="E889" s="533"/>
      <c r="F889" s="533"/>
      <c r="G889" s="521"/>
      <c r="H889" s="521"/>
      <c r="I889" s="521"/>
      <c r="J889" s="533"/>
      <c r="K889" s="533"/>
      <c r="L889" s="533"/>
      <c r="M889" s="533"/>
      <c r="N889" s="533"/>
      <c r="O889" s="532"/>
      <c r="P889" s="532"/>
      <c r="Q889" s="533"/>
      <c r="R889" s="533"/>
      <c r="S889" s="533"/>
      <c r="T889" s="533"/>
      <c r="U889" s="533"/>
      <c r="V889" s="533"/>
      <c r="W889" s="533"/>
      <c r="X889" s="533"/>
      <c r="Y889" s="533"/>
      <c r="Z889" s="533"/>
      <c r="AA889" s="533"/>
      <c r="AB889" s="533"/>
      <c r="AC889" s="533"/>
    </row>
    <row r="890" spans="1:29" ht="12" customHeight="1" x14ac:dyDescent="0.25">
      <c r="A890" s="533"/>
      <c r="B890" s="533"/>
      <c r="C890" s="533"/>
      <c r="D890" s="533"/>
      <c r="E890" s="533"/>
      <c r="F890" s="533"/>
      <c r="G890" s="521"/>
      <c r="H890" s="521"/>
      <c r="I890" s="521"/>
      <c r="J890" s="533"/>
      <c r="K890" s="533"/>
      <c r="L890" s="533"/>
      <c r="M890" s="533"/>
      <c r="N890" s="533"/>
      <c r="O890" s="532"/>
      <c r="P890" s="532"/>
      <c r="Q890" s="533"/>
      <c r="R890" s="533"/>
      <c r="S890" s="533"/>
      <c r="T890" s="533"/>
      <c r="U890" s="533"/>
      <c r="V890" s="533"/>
      <c r="W890" s="533"/>
      <c r="X890" s="533"/>
      <c r="Y890" s="533"/>
      <c r="Z890" s="533"/>
      <c r="AA890" s="533"/>
      <c r="AB890" s="533"/>
      <c r="AC890" s="533"/>
    </row>
    <row r="891" spans="1:29" ht="12" customHeight="1" x14ac:dyDescent="0.25">
      <c r="A891" s="533"/>
      <c r="B891" s="533"/>
      <c r="C891" s="533"/>
      <c r="D891" s="533"/>
      <c r="E891" s="533"/>
      <c r="F891" s="533"/>
      <c r="G891" s="521"/>
      <c r="H891" s="521"/>
      <c r="I891" s="521"/>
      <c r="J891" s="533"/>
      <c r="K891" s="533"/>
      <c r="L891" s="533"/>
      <c r="M891" s="533"/>
      <c r="N891" s="533"/>
      <c r="O891" s="532"/>
      <c r="P891" s="532"/>
      <c r="Q891" s="533"/>
      <c r="R891" s="533"/>
      <c r="S891" s="533"/>
      <c r="T891" s="533"/>
      <c r="U891" s="533"/>
      <c r="V891" s="533"/>
      <c r="W891" s="533"/>
      <c r="X891" s="533"/>
      <c r="Y891" s="533"/>
      <c r="Z891" s="533"/>
      <c r="AA891" s="533"/>
      <c r="AB891" s="533"/>
      <c r="AC891" s="533"/>
    </row>
    <row r="892" spans="1:29" ht="12" customHeight="1" x14ac:dyDescent="0.25">
      <c r="A892" s="533"/>
      <c r="B892" s="533"/>
      <c r="C892" s="533"/>
      <c r="D892" s="533"/>
      <c r="E892" s="533"/>
      <c r="F892" s="533"/>
      <c r="G892" s="521"/>
      <c r="H892" s="521"/>
      <c r="I892" s="521"/>
      <c r="J892" s="533"/>
      <c r="K892" s="533"/>
      <c r="L892" s="533"/>
      <c r="M892" s="533"/>
      <c r="N892" s="533"/>
      <c r="O892" s="532"/>
      <c r="P892" s="532"/>
      <c r="Q892" s="533"/>
      <c r="R892" s="533"/>
      <c r="S892" s="533"/>
      <c r="T892" s="533"/>
      <c r="U892" s="533"/>
      <c r="V892" s="533"/>
      <c r="W892" s="533"/>
      <c r="X892" s="533"/>
      <c r="Y892" s="533"/>
      <c r="Z892" s="533"/>
      <c r="AA892" s="533"/>
      <c r="AB892" s="533"/>
      <c r="AC892" s="533"/>
    </row>
    <row r="893" spans="1:29" ht="12" customHeight="1" x14ac:dyDescent="0.25">
      <c r="A893" s="533"/>
      <c r="B893" s="533"/>
      <c r="C893" s="533"/>
      <c r="D893" s="533"/>
      <c r="E893" s="533"/>
      <c r="F893" s="533"/>
      <c r="G893" s="521"/>
      <c r="H893" s="521"/>
      <c r="I893" s="521"/>
      <c r="J893" s="533"/>
      <c r="K893" s="533"/>
      <c r="L893" s="533"/>
      <c r="M893" s="533"/>
      <c r="N893" s="533"/>
      <c r="O893" s="532"/>
      <c r="P893" s="532"/>
      <c r="Q893" s="533"/>
      <c r="R893" s="533"/>
      <c r="S893" s="533"/>
      <c r="T893" s="533"/>
      <c r="U893" s="533"/>
      <c r="V893" s="533"/>
      <c r="W893" s="533"/>
      <c r="X893" s="533"/>
      <c r="Y893" s="533"/>
      <c r="Z893" s="533"/>
      <c r="AA893" s="533"/>
      <c r="AB893" s="533"/>
      <c r="AC893" s="533"/>
    </row>
    <row r="894" spans="1:29" ht="12" customHeight="1" x14ac:dyDescent="0.25">
      <c r="A894" s="533"/>
      <c r="B894" s="533"/>
      <c r="C894" s="533"/>
      <c r="D894" s="533"/>
      <c r="E894" s="533"/>
      <c r="F894" s="533"/>
      <c r="G894" s="521"/>
      <c r="H894" s="521"/>
      <c r="I894" s="521"/>
      <c r="J894" s="533"/>
      <c r="K894" s="533"/>
      <c r="L894" s="533"/>
      <c r="M894" s="533"/>
      <c r="N894" s="533"/>
      <c r="O894" s="532"/>
      <c r="P894" s="532"/>
      <c r="Q894" s="533"/>
      <c r="R894" s="533"/>
      <c r="S894" s="533"/>
      <c r="T894" s="533"/>
      <c r="U894" s="533"/>
      <c r="V894" s="533"/>
      <c r="W894" s="533"/>
      <c r="X894" s="533"/>
      <c r="Y894" s="533"/>
      <c r="Z894" s="533"/>
      <c r="AA894" s="533"/>
      <c r="AB894" s="533"/>
      <c r="AC894" s="533"/>
    </row>
    <row r="895" spans="1:29" ht="12" customHeight="1" x14ac:dyDescent="0.25">
      <c r="A895" s="533"/>
      <c r="B895" s="533"/>
      <c r="C895" s="533"/>
      <c r="D895" s="533"/>
      <c r="E895" s="533"/>
      <c r="F895" s="533"/>
      <c r="G895" s="521"/>
      <c r="H895" s="521"/>
      <c r="I895" s="521"/>
      <c r="J895" s="533"/>
      <c r="K895" s="533"/>
      <c r="L895" s="533"/>
      <c r="M895" s="533"/>
      <c r="N895" s="533"/>
      <c r="O895" s="532"/>
      <c r="P895" s="532"/>
      <c r="Q895" s="533"/>
      <c r="R895" s="533"/>
      <c r="S895" s="533"/>
      <c r="T895" s="533"/>
      <c r="U895" s="533"/>
      <c r="V895" s="533"/>
      <c r="W895" s="533"/>
      <c r="X895" s="533"/>
      <c r="Y895" s="533"/>
      <c r="Z895" s="533"/>
      <c r="AA895" s="533"/>
      <c r="AB895" s="533"/>
      <c r="AC895" s="533"/>
    </row>
    <row r="896" spans="1:29" ht="12" customHeight="1" x14ac:dyDescent="0.25">
      <c r="A896" s="533"/>
      <c r="B896" s="533"/>
      <c r="C896" s="533"/>
      <c r="D896" s="533"/>
      <c r="E896" s="533"/>
      <c r="F896" s="533"/>
      <c r="G896" s="521"/>
      <c r="H896" s="521"/>
      <c r="I896" s="521"/>
      <c r="J896" s="533"/>
      <c r="K896" s="533"/>
      <c r="L896" s="533"/>
      <c r="M896" s="533"/>
      <c r="N896" s="533"/>
      <c r="O896" s="532"/>
      <c r="P896" s="532"/>
      <c r="Q896" s="533"/>
      <c r="R896" s="533"/>
      <c r="S896" s="533"/>
      <c r="T896" s="533"/>
      <c r="U896" s="533"/>
      <c r="V896" s="533"/>
      <c r="W896" s="533"/>
      <c r="X896" s="533"/>
      <c r="Y896" s="533"/>
      <c r="Z896" s="533"/>
      <c r="AA896" s="533"/>
      <c r="AB896" s="533"/>
      <c r="AC896" s="533"/>
    </row>
    <row r="897" spans="1:29" ht="12" customHeight="1" x14ac:dyDescent="0.25">
      <c r="A897" s="533"/>
      <c r="B897" s="533"/>
      <c r="C897" s="533"/>
      <c r="D897" s="533"/>
      <c r="E897" s="533"/>
      <c r="F897" s="533"/>
      <c r="G897" s="521"/>
      <c r="H897" s="521"/>
      <c r="I897" s="521"/>
      <c r="J897" s="533"/>
      <c r="K897" s="533"/>
      <c r="L897" s="533"/>
      <c r="M897" s="533"/>
      <c r="N897" s="533"/>
      <c r="O897" s="532"/>
      <c r="P897" s="532"/>
      <c r="Q897" s="533"/>
      <c r="R897" s="533"/>
      <c r="S897" s="533"/>
      <c r="T897" s="533"/>
      <c r="U897" s="533"/>
      <c r="V897" s="533"/>
      <c r="W897" s="533"/>
      <c r="X897" s="533"/>
      <c r="Y897" s="533"/>
      <c r="Z897" s="533"/>
      <c r="AA897" s="533"/>
      <c r="AB897" s="533"/>
      <c r="AC897" s="533"/>
    </row>
    <row r="898" spans="1:29" ht="12" customHeight="1" x14ac:dyDescent="0.25">
      <c r="A898" s="533"/>
      <c r="B898" s="533"/>
      <c r="C898" s="533"/>
      <c r="D898" s="533"/>
      <c r="E898" s="533"/>
      <c r="F898" s="533"/>
      <c r="G898" s="521"/>
      <c r="H898" s="521"/>
      <c r="I898" s="521"/>
      <c r="J898" s="533"/>
      <c r="K898" s="533"/>
      <c r="L898" s="533"/>
      <c r="M898" s="533"/>
      <c r="N898" s="533"/>
      <c r="O898" s="532"/>
      <c r="P898" s="532"/>
      <c r="Q898" s="533"/>
      <c r="R898" s="533"/>
      <c r="S898" s="533"/>
      <c r="T898" s="533"/>
      <c r="U898" s="533"/>
      <c r="V898" s="533"/>
      <c r="W898" s="533"/>
      <c r="X898" s="533"/>
      <c r="Y898" s="533"/>
      <c r="Z898" s="533"/>
      <c r="AA898" s="533"/>
      <c r="AB898" s="533"/>
      <c r="AC898" s="533"/>
    </row>
    <row r="899" spans="1:29" ht="12" customHeight="1" x14ac:dyDescent="0.25">
      <c r="A899" s="533"/>
      <c r="B899" s="533"/>
      <c r="C899" s="533"/>
      <c r="D899" s="533"/>
      <c r="E899" s="533"/>
      <c r="F899" s="533"/>
      <c r="G899" s="521"/>
      <c r="H899" s="521"/>
      <c r="I899" s="521"/>
      <c r="J899" s="533"/>
      <c r="K899" s="533"/>
      <c r="L899" s="533"/>
      <c r="M899" s="533"/>
      <c r="N899" s="533"/>
      <c r="O899" s="532"/>
      <c r="P899" s="532"/>
      <c r="Q899" s="533"/>
      <c r="R899" s="533"/>
      <c r="S899" s="533"/>
      <c r="T899" s="533"/>
      <c r="U899" s="533"/>
      <c r="V899" s="533"/>
      <c r="W899" s="533"/>
      <c r="X899" s="533"/>
      <c r="Y899" s="533"/>
      <c r="Z899" s="533"/>
      <c r="AA899" s="533"/>
      <c r="AB899" s="533"/>
      <c r="AC899" s="533"/>
    </row>
    <row r="900" spans="1:29" ht="12" customHeight="1" x14ac:dyDescent="0.25">
      <c r="A900" s="533"/>
      <c r="B900" s="533"/>
      <c r="C900" s="533"/>
      <c r="D900" s="533"/>
      <c r="E900" s="533"/>
      <c r="F900" s="533"/>
      <c r="G900" s="521"/>
      <c r="H900" s="521"/>
      <c r="I900" s="521"/>
      <c r="J900" s="533"/>
      <c r="K900" s="533"/>
      <c r="L900" s="533"/>
      <c r="M900" s="533"/>
      <c r="N900" s="533"/>
      <c r="O900" s="532"/>
      <c r="P900" s="532"/>
      <c r="Q900" s="533"/>
      <c r="R900" s="533"/>
      <c r="S900" s="533"/>
      <c r="T900" s="533"/>
      <c r="U900" s="533"/>
      <c r="V900" s="533"/>
      <c r="W900" s="533"/>
      <c r="X900" s="533"/>
      <c r="Y900" s="533"/>
      <c r="Z900" s="533"/>
      <c r="AA900" s="533"/>
      <c r="AB900" s="533"/>
      <c r="AC900" s="533"/>
    </row>
    <row r="901" spans="1:29" ht="12" customHeight="1" x14ac:dyDescent="0.25">
      <c r="A901" s="533"/>
      <c r="B901" s="533"/>
      <c r="C901" s="533"/>
      <c r="D901" s="533"/>
      <c r="E901" s="533"/>
      <c r="F901" s="533"/>
      <c r="G901" s="521"/>
      <c r="H901" s="521"/>
      <c r="I901" s="521"/>
      <c r="J901" s="533"/>
      <c r="K901" s="533"/>
      <c r="L901" s="533"/>
      <c r="M901" s="533"/>
      <c r="N901" s="533"/>
      <c r="O901" s="532"/>
      <c r="P901" s="532"/>
      <c r="Q901" s="533"/>
      <c r="R901" s="533"/>
      <c r="S901" s="533"/>
      <c r="T901" s="533"/>
      <c r="U901" s="533"/>
      <c r="V901" s="533"/>
      <c r="W901" s="533"/>
      <c r="X901" s="533"/>
      <c r="Y901" s="533"/>
      <c r="Z901" s="533"/>
      <c r="AA901" s="533"/>
      <c r="AB901" s="533"/>
      <c r="AC901" s="533"/>
    </row>
    <row r="902" spans="1:29" ht="12" customHeight="1" x14ac:dyDescent="0.25">
      <c r="A902" s="533"/>
      <c r="B902" s="533"/>
      <c r="C902" s="533"/>
      <c r="D902" s="533"/>
      <c r="E902" s="533"/>
      <c r="F902" s="533"/>
      <c r="G902" s="521"/>
      <c r="H902" s="521"/>
      <c r="I902" s="521"/>
      <c r="J902" s="533"/>
      <c r="K902" s="533"/>
      <c r="L902" s="533"/>
      <c r="M902" s="533"/>
      <c r="N902" s="533"/>
      <c r="O902" s="532"/>
      <c r="P902" s="532"/>
      <c r="Q902" s="533"/>
      <c r="R902" s="533"/>
      <c r="S902" s="533"/>
      <c r="T902" s="533"/>
      <c r="U902" s="533"/>
      <c r="V902" s="533"/>
      <c r="W902" s="533"/>
      <c r="X902" s="533"/>
      <c r="Y902" s="533"/>
      <c r="Z902" s="533"/>
      <c r="AA902" s="533"/>
      <c r="AB902" s="533"/>
      <c r="AC902" s="533"/>
    </row>
    <row r="903" spans="1:29" ht="12" customHeight="1" x14ac:dyDescent="0.25">
      <c r="A903" s="533"/>
      <c r="B903" s="533"/>
      <c r="C903" s="533"/>
      <c r="D903" s="533"/>
      <c r="E903" s="533"/>
      <c r="F903" s="533"/>
      <c r="G903" s="521"/>
      <c r="H903" s="521"/>
      <c r="I903" s="521"/>
      <c r="J903" s="533"/>
      <c r="K903" s="533"/>
      <c r="L903" s="533"/>
      <c r="M903" s="533"/>
      <c r="N903" s="533"/>
      <c r="O903" s="532"/>
      <c r="P903" s="532"/>
      <c r="Q903" s="533"/>
      <c r="R903" s="533"/>
      <c r="S903" s="533"/>
      <c r="T903" s="533"/>
      <c r="U903" s="533"/>
      <c r="V903" s="533"/>
      <c r="W903" s="533"/>
      <c r="X903" s="533"/>
      <c r="Y903" s="533"/>
      <c r="Z903" s="533"/>
      <c r="AA903" s="533"/>
      <c r="AB903" s="533"/>
      <c r="AC903" s="533"/>
    </row>
    <row r="904" spans="1:29" ht="12" customHeight="1" x14ac:dyDescent="0.25">
      <c r="A904" s="533"/>
      <c r="B904" s="533"/>
      <c r="C904" s="533"/>
      <c r="D904" s="533"/>
      <c r="E904" s="533"/>
      <c r="F904" s="533"/>
      <c r="G904" s="521"/>
      <c r="H904" s="521"/>
      <c r="I904" s="521"/>
      <c r="J904" s="533"/>
      <c r="K904" s="533"/>
      <c r="L904" s="533"/>
      <c r="M904" s="533"/>
      <c r="N904" s="533"/>
      <c r="O904" s="532"/>
      <c r="P904" s="532"/>
      <c r="Q904" s="533"/>
      <c r="R904" s="533"/>
      <c r="S904" s="533"/>
      <c r="T904" s="533"/>
      <c r="U904" s="533"/>
      <c r="V904" s="533"/>
      <c r="W904" s="533"/>
      <c r="X904" s="533"/>
      <c r="Y904" s="533"/>
      <c r="Z904" s="533"/>
      <c r="AA904" s="533"/>
      <c r="AB904" s="533"/>
      <c r="AC904" s="533"/>
    </row>
    <row r="905" spans="1:29" ht="12" customHeight="1" x14ac:dyDescent="0.25">
      <c r="A905" s="533"/>
      <c r="B905" s="533"/>
      <c r="C905" s="533"/>
      <c r="D905" s="533"/>
      <c r="E905" s="533"/>
      <c r="F905" s="533"/>
      <c r="G905" s="521"/>
      <c r="H905" s="521"/>
      <c r="I905" s="521"/>
      <c r="J905" s="533"/>
      <c r="K905" s="533"/>
      <c r="L905" s="533"/>
      <c r="M905" s="533"/>
      <c r="N905" s="533"/>
      <c r="O905" s="532"/>
      <c r="P905" s="532"/>
      <c r="Q905" s="533"/>
      <c r="R905" s="533"/>
      <c r="S905" s="533"/>
      <c r="T905" s="533"/>
      <c r="U905" s="533"/>
      <c r="V905" s="533"/>
      <c r="W905" s="533"/>
      <c r="X905" s="533"/>
      <c r="Y905" s="533"/>
      <c r="Z905" s="533"/>
      <c r="AA905" s="533"/>
      <c r="AB905" s="533"/>
      <c r="AC905" s="533"/>
    </row>
    <row r="906" spans="1:29" ht="12" customHeight="1" x14ac:dyDescent="0.25">
      <c r="A906" s="533"/>
      <c r="B906" s="533"/>
      <c r="C906" s="533"/>
      <c r="D906" s="533"/>
      <c r="E906" s="533"/>
      <c r="F906" s="533"/>
      <c r="G906" s="521"/>
      <c r="H906" s="521"/>
      <c r="I906" s="521"/>
      <c r="J906" s="533"/>
      <c r="K906" s="533"/>
      <c r="L906" s="533"/>
      <c r="M906" s="533"/>
      <c r="N906" s="533"/>
      <c r="O906" s="532"/>
      <c r="P906" s="532"/>
      <c r="Q906" s="533"/>
      <c r="R906" s="533"/>
      <c r="S906" s="533"/>
      <c r="T906" s="533"/>
      <c r="U906" s="533"/>
      <c r="V906" s="533"/>
      <c r="W906" s="533"/>
      <c r="X906" s="533"/>
      <c r="Y906" s="533"/>
      <c r="Z906" s="533"/>
      <c r="AA906" s="533"/>
      <c r="AB906" s="533"/>
      <c r="AC906" s="533"/>
    </row>
    <row r="907" spans="1:29" ht="12" customHeight="1" x14ac:dyDescent="0.25">
      <c r="A907" s="533"/>
      <c r="B907" s="533"/>
      <c r="C907" s="533"/>
      <c r="D907" s="533"/>
      <c r="E907" s="533"/>
      <c r="F907" s="533"/>
      <c r="G907" s="521"/>
      <c r="H907" s="521"/>
      <c r="I907" s="521"/>
      <c r="J907" s="533"/>
      <c r="K907" s="533"/>
      <c r="L907" s="533"/>
      <c r="M907" s="533"/>
      <c r="N907" s="533"/>
      <c r="O907" s="532"/>
      <c r="P907" s="532"/>
      <c r="Q907" s="533"/>
      <c r="R907" s="533"/>
      <c r="S907" s="533"/>
      <c r="T907" s="533"/>
      <c r="U907" s="533"/>
      <c r="V907" s="533"/>
      <c r="W907" s="533"/>
      <c r="X907" s="533"/>
      <c r="Y907" s="533"/>
      <c r="Z907" s="533"/>
      <c r="AA907" s="533"/>
      <c r="AB907" s="533"/>
      <c r="AC907" s="533"/>
    </row>
    <row r="908" spans="1:29" ht="12" customHeight="1" x14ac:dyDescent="0.25">
      <c r="A908" s="533"/>
      <c r="B908" s="533"/>
      <c r="C908" s="533"/>
      <c r="D908" s="533"/>
      <c r="E908" s="533"/>
      <c r="F908" s="533"/>
      <c r="G908" s="521"/>
      <c r="H908" s="521"/>
      <c r="I908" s="521"/>
      <c r="J908" s="533"/>
      <c r="K908" s="533"/>
      <c r="L908" s="533"/>
      <c r="M908" s="533"/>
      <c r="N908" s="533"/>
      <c r="O908" s="532"/>
      <c r="P908" s="532"/>
      <c r="Q908" s="533"/>
      <c r="R908" s="533"/>
      <c r="S908" s="533"/>
      <c r="T908" s="533"/>
      <c r="U908" s="533"/>
      <c r="V908" s="533"/>
      <c r="W908" s="533"/>
      <c r="X908" s="533"/>
      <c r="Y908" s="533"/>
      <c r="Z908" s="533"/>
      <c r="AA908" s="533"/>
      <c r="AB908" s="533"/>
      <c r="AC908" s="533"/>
    </row>
    <row r="909" spans="1:29" ht="12" customHeight="1" x14ac:dyDescent="0.25">
      <c r="A909" s="533"/>
      <c r="B909" s="533"/>
      <c r="C909" s="533"/>
      <c r="D909" s="533"/>
      <c r="E909" s="533"/>
      <c r="F909" s="533"/>
      <c r="G909" s="521"/>
      <c r="H909" s="521"/>
      <c r="I909" s="521"/>
      <c r="J909" s="533"/>
      <c r="K909" s="533"/>
      <c r="L909" s="533"/>
      <c r="M909" s="533"/>
      <c r="N909" s="533"/>
      <c r="O909" s="532"/>
      <c r="P909" s="532"/>
      <c r="Q909" s="533"/>
      <c r="R909" s="533"/>
      <c r="S909" s="533"/>
      <c r="T909" s="533"/>
      <c r="U909" s="533"/>
      <c r="V909" s="533"/>
      <c r="W909" s="533"/>
      <c r="X909" s="533"/>
      <c r="Y909" s="533"/>
      <c r="Z909" s="533"/>
      <c r="AA909" s="533"/>
      <c r="AB909" s="533"/>
      <c r="AC909" s="533"/>
    </row>
    <row r="910" spans="1:29" ht="12" customHeight="1" x14ac:dyDescent="0.25">
      <c r="A910" s="533"/>
      <c r="B910" s="533"/>
      <c r="C910" s="533"/>
      <c r="D910" s="533"/>
      <c r="E910" s="533"/>
      <c r="F910" s="533"/>
      <c r="G910" s="521"/>
      <c r="H910" s="521"/>
      <c r="I910" s="521"/>
      <c r="J910" s="533"/>
      <c r="K910" s="533"/>
      <c r="L910" s="533"/>
      <c r="M910" s="533"/>
      <c r="N910" s="533"/>
      <c r="O910" s="532"/>
      <c r="P910" s="532"/>
      <c r="Q910" s="533"/>
      <c r="R910" s="533"/>
      <c r="S910" s="533"/>
      <c r="T910" s="533"/>
      <c r="U910" s="533"/>
      <c r="V910" s="533"/>
      <c r="W910" s="533"/>
      <c r="X910" s="533"/>
      <c r="Y910" s="533"/>
      <c r="Z910" s="533"/>
      <c r="AA910" s="533"/>
      <c r="AB910" s="533"/>
      <c r="AC910" s="533"/>
    </row>
    <row r="911" spans="1:29" ht="12" customHeight="1" x14ac:dyDescent="0.25">
      <c r="A911" s="533"/>
      <c r="B911" s="533"/>
      <c r="C911" s="533"/>
      <c r="D911" s="533"/>
      <c r="E911" s="533"/>
      <c r="F911" s="533"/>
      <c r="G911" s="521"/>
      <c r="H911" s="521"/>
      <c r="I911" s="521"/>
      <c r="J911" s="533"/>
      <c r="K911" s="533"/>
      <c r="L911" s="533"/>
      <c r="M911" s="533"/>
      <c r="N911" s="533"/>
      <c r="O911" s="532"/>
      <c r="P911" s="532"/>
      <c r="Q911" s="533"/>
      <c r="R911" s="533"/>
      <c r="S911" s="533"/>
      <c r="T911" s="533"/>
      <c r="U911" s="533"/>
      <c r="V911" s="533"/>
      <c r="W911" s="533"/>
      <c r="X911" s="533"/>
      <c r="Y911" s="533"/>
      <c r="Z911" s="533"/>
      <c r="AA911" s="533"/>
      <c r="AB911" s="533"/>
      <c r="AC911" s="533"/>
    </row>
    <row r="912" spans="1:29" ht="12" customHeight="1" x14ac:dyDescent="0.25">
      <c r="A912" s="533"/>
      <c r="B912" s="533"/>
      <c r="C912" s="533"/>
      <c r="D912" s="533"/>
      <c r="E912" s="533"/>
      <c r="F912" s="533"/>
      <c r="G912" s="521"/>
      <c r="H912" s="521"/>
      <c r="I912" s="521"/>
      <c r="J912" s="533"/>
      <c r="K912" s="533"/>
      <c r="L912" s="533"/>
      <c r="M912" s="533"/>
      <c r="N912" s="533"/>
      <c r="O912" s="532"/>
      <c r="P912" s="532"/>
      <c r="Q912" s="533"/>
      <c r="R912" s="533"/>
      <c r="S912" s="533"/>
      <c r="T912" s="533"/>
      <c r="U912" s="533"/>
      <c r="V912" s="533"/>
      <c r="W912" s="533"/>
      <c r="X912" s="533"/>
      <c r="Y912" s="533"/>
      <c r="Z912" s="533"/>
      <c r="AA912" s="533"/>
      <c r="AB912" s="533"/>
      <c r="AC912" s="533"/>
    </row>
    <row r="913" spans="1:29" ht="12" customHeight="1" x14ac:dyDescent="0.25">
      <c r="A913" s="533"/>
      <c r="B913" s="533"/>
      <c r="C913" s="533"/>
      <c r="D913" s="533"/>
      <c r="E913" s="533"/>
      <c r="F913" s="533"/>
      <c r="G913" s="521"/>
      <c r="H913" s="521"/>
      <c r="I913" s="521"/>
      <c r="J913" s="533"/>
      <c r="K913" s="533"/>
      <c r="L913" s="533"/>
      <c r="M913" s="533"/>
      <c r="N913" s="533"/>
      <c r="O913" s="532"/>
      <c r="P913" s="532"/>
      <c r="Q913" s="533"/>
      <c r="R913" s="533"/>
      <c r="S913" s="533"/>
      <c r="T913" s="533"/>
      <c r="U913" s="533"/>
      <c r="V913" s="533"/>
      <c r="W913" s="533"/>
      <c r="X913" s="533"/>
      <c r="Y913" s="533"/>
      <c r="Z913" s="533"/>
      <c r="AA913" s="533"/>
      <c r="AB913" s="533"/>
      <c r="AC913" s="533"/>
    </row>
    <row r="914" spans="1:29" ht="12" customHeight="1" x14ac:dyDescent="0.25">
      <c r="A914" s="533"/>
      <c r="B914" s="533"/>
      <c r="C914" s="533"/>
      <c r="D914" s="533"/>
      <c r="E914" s="533"/>
      <c r="F914" s="533"/>
      <c r="G914" s="521"/>
      <c r="H914" s="521"/>
      <c r="I914" s="521"/>
      <c r="J914" s="533"/>
      <c r="K914" s="533"/>
      <c r="L914" s="533"/>
      <c r="M914" s="533"/>
      <c r="N914" s="533"/>
      <c r="O914" s="532"/>
      <c r="P914" s="532"/>
      <c r="Q914" s="533"/>
      <c r="R914" s="533"/>
      <c r="S914" s="533"/>
      <c r="T914" s="533"/>
      <c r="U914" s="533"/>
      <c r="V914" s="533"/>
      <c r="W914" s="533"/>
      <c r="X914" s="533"/>
      <c r="Y914" s="533"/>
      <c r="Z914" s="533"/>
      <c r="AA914" s="533"/>
      <c r="AB914" s="533"/>
      <c r="AC914" s="533"/>
    </row>
    <row r="915" spans="1:29" ht="12" customHeight="1" x14ac:dyDescent="0.25">
      <c r="A915" s="533"/>
      <c r="B915" s="533"/>
      <c r="C915" s="533"/>
      <c r="D915" s="533"/>
      <c r="E915" s="533"/>
      <c r="F915" s="533"/>
      <c r="G915" s="521"/>
      <c r="H915" s="521"/>
      <c r="I915" s="521"/>
      <c r="J915" s="533"/>
      <c r="K915" s="533"/>
      <c r="L915" s="533"/>
      <c r="M915" s="533"/>
      <c r="N915" s="533"/>
      <c r="O915" s="532"/>
      <c r="P915" s="532"/>
      <c r="Q915" s="533"/>
      <c r="R915" s="533"/>
      <c r="S915" s="533"/>
      <c r="T915" s="533"/>
      <c r="U915" s="533"/>
      <c r="V915" s="533"/>
      <c r="W915" s="533"/>
      <c r="X915" s="533"/>
      <c r="Y915" s="533"/>
      <c r="Z915" s="533"/>
      <c r="AA915" s="533"/>
      <c r="AB915" s="533"/>
      <c r="AC915" s="533"/>
    </row>
    <row r="916" spans="1:29" ht="12" customHeight="1" x14ac:dyDescent="0.25">
      <c r="A916" s="533"/>
      <c r="B916" s="533"/>
      <c r="C916" s="533"/>
      <c r="D916" s="533"/>
      <c r="E916" s="533"/>
      <c r="F916" s="533"/>
      <c r="G916" s="521"/>
      <c r="H916" s="521"/>
      <c r="I916" s="521"/>
      <c r="J916" s="533"/>
      <c r="K916" s="533"/>
      <c r="L916" s="533"/>
      <c r="M916" s="533"/>
      <c r="N916" s="533"/>
      <c r="O916" s="532"/>
      <c r="P916" s="532"/>
      <c r="Q916" s="533"/>
      <c r="R916" s="533"/>
      <c r="S916" s="533"/>
      <c r="T916" s="533"/>
      <c r="U916" s="533"/>
      <c r="V916" s="533"/>
      <c r="W916" s="533"/>
      <c r="X916" s="533"/>
      <c r="Y916" s="533"/>
      <c r="Z916" s="533"/>
      <c r="AA916" s="533"/>
      <c r="AB916" s="533"/>
      <c r="AC916" s="533"/>
    </row>
    <row r="917" spans="1:29" ht="12" customHeight="1" x14ac:dyDescent="0.25">
      <c r="A917" s="533"/>
      <c r="B917" s="533"/>
      <c r="C917" s="533"/>
      <c r="D917" s="533"/>
      <c r="E917" s="533"/>
      <c r="F917" s="533"/>
      <c r="G917" s="521"/>
      <c r="H917" s="521"/>
      <c r="I917" s="521"/>
      <c r="J917" s="533"/>
      <c r="K917" s="533"/>
      <c r="L917" s="533"/>
      <c r="M917" s="533"/>
      <c r="N917" s="533"/>
      <c r="O917" s="532"/>
      <c r="P917" s="532"/>
      <c r="Q917" s="533"/>
      <c r="R917" s="533"/>
      <c r="S917" s="533"/>
      <c r="T917" s="533"/>
      <c r="U917" s="533"/>
      <c r="V917" s="533"/>
      <c r="W917" s="533"/>
      <c r="X917" s="533"/>
      <c r="Y917" s="533"/>
      <c r="Z917" s="533"/>
      <c r="AA917" s="533"/>
      <c r="AB917" s="533"/>
      <c r="AC917" s="533"/>
    </row>
    <row r="918" spans="1:29" ht="12" customHeight="1" x14ac:dyDescent="0.25">
      <c r="A918" s="533"/>
      <c r="B918" s="533"/>
      <c r="C918" s="533"/>
      <c r="D918" s="533"/>
      <c r="E918" s="533"/>
      <c r="F918" s="533"/>
      <c r="G918" s="521"/>
      <c r="H918" s="521"/>
      <c r="I918" s="521"/>
      <c r="J918" s="533"/>
      <c r="K918" s="533"/>
      <c r="L918" s="533"/>
      <c r="M918" s="533"/>
      <c r="N918" s="533"/>
      <c r="O918" s="532"/>
      <c r="P918" s="532"/>
      <c r="Q918" s="533"/>
      <c r="R918" s="533"/>
      <c r="S918" s="533"/>
      <c r="T918" s="533"/>
      <c r="U918" s="533"/>
      <c r="V918" s="533"/>
      <c r="W918" s="533"/>
      <c r="X918" s="533"/>
      <c r="Y918" s="533"/>
      <c r="Z918" s="533"/>
      <c r="AA918" s="533"/>
      <c r="AB918" s="533"/>
      <c r="AC918" s="533"/>
    </row>
    <row r="919" spans="1:29" ht="12" customHeight="1" x14ac:dyDescent="0.25">
      <c r="A919" s="533"/>
      <c r="B919" s="533"/>
      <c r="C919" s="533"/>
      <c r="D919" s="533"/>
      <c r="E919" s="533"/>
      <c r="F919" s="533"/>
      <c r="G919" s="521"/>
      <c r="H919" s="521"/>
      <c r="I919" s="521"/>
      <c r="J919" s="533"/>
      <c r="K919" s="533"/>
      <c r="L919" s="533"/>
      <c r="M919" s="533"/>
      <c r="N919" s="533"/>
      <c r="O919" s="532"/>
      <c r="P919" s="532"/>
      <c r="Q919" s="533"/>
      <c r="R919" s="533"/>
      <c r="S919" s="533"/>
      <c r="T919" s="533"/>
      <c r="U919" s="533"/>
      <c r="V919" s="533"/>
      <c r="W919" s="533"/>
      <c r="X919" s="533"/>
      <c r="Y919" s="533"/>
      <c r="Z919" s="533"/>
      <c r="AA919" s="533"/>
      <c r="AB919" s="533"/>
      <c r="AC919" s="533"/>
    </row>
    <row r="920" spans="1:29" ht="12" customHeight="1" x14ac:dyDescent="0.25">
      <c r="A920" s="533"/>
      <c r="B920" s="533"/>
      <c r="C920" s="533"/>
      <c r="D920" s="533"/>
      <c r="E920" s="533"/>
      <c r="F920" s="533"/>
      <c r="G920" s="521"/>
      <c r="H920" s="521"/>
      <c r="I920" s="521"/>
      <c r="J920" s="533"/>
      <c r="K920" s="533"/>
      <c r="L920" s="533"/>
      <c r="M920" s="533"/>
      <c r="N920" s="533"/>
      <c r="O920" s="532"/>
      <c r="P920" s="532"/>
      <c r="Q920" s="533"/>
      <c r="R920" s="533"/>
      <c r="S920" s="533"/>
      <c r="T920" s="533"/>
      <c r="U920" s="533"/>
      <c r="V920" s="533"/>
      <c r="W920" s="533"/>
      <c r="X920" s="533"/>
      <c r="Y920" s="533"/>
      <c r="Z920" s="533"/>
      <c r="AA920" s="533"/>
      <c r="AB920" s="533"/>
      <c r="AC920" s="533"/>
    </row>
    <row r="921" spans="1:29" ht="12" customHeight="1" x14ac:dyDescent="0.25">
      <c r="A921" s="533"/>
      <c r="B921" s="533"/>
      <c r="C921" s="533"/>
      <c r="D921" s="533"/>
      <c r="E921" s="533"/>
      <c r="F921" s="533"/>
      <c r="G921" s="521"/>
      <c r="H921" s="521"/>
      <c r="I921" s="521"/>
      <c r="J921" s="533"/>
      <c r="K921" s="533"/>
      <c r="L921" s="533"/>
      <c r="M921" s="533"/>
      <c r="N921" s="533"/>
      <c r="O921" s="532"/>
      <c r="P921" s="532"/>
      <c r="Q921" s="533"/>
      <c r="R921" s="533"/>
      <c r="S921" s="533"/>
      <c r="T921" s="533"/>
      <c r="U921" s="533"/>
      <c r="V921" s="533"/>
      <c r="W921" s="533"/>
      <c r="X921" s="533"/>
      <c r="Y921" s="533"/>
      <c r="Z921" s="533"/>
      <c r="AA921" s="533"/>
      <c r="AB921" s="533"/>
      <c r="AC921" s="533"/>
    </row>
    <row r="922" spans="1:29" ht="12" customHeight="1" x14ac:dyDescent="0.25">
      <c r="A922" s="533"/>
      <c r="B922" s="533"/>
      <c r="C922" s="533"/>
      <c r="D922" s="533"/>
      <c r="E922" s="533"/>
      <c r="F922" s="533"/>
      <c r="G922" s="521"/>
      <c r="H922" s="521"/>
      <c r="I922" s="521"/>
      <c r="J922" s="533"/>
      <c r="K922" s="533"/>
      <c r="L922" s="533"/>
      <c r="M922" s="533"/>
      <c r="N922" s="533"/>
      <c r="O922" s="532"/>
      <c r="P922" s="532"/>
      <c r="Q922" s="533"/>
      <c r="R922" s="533"/>
      <c r="S922" s="533"/>
      <c r="T922" s="533"/>
      <c r="U922" s="533"/>
      <c r="V922" s="533"/>
      <c r="W922" s="533"/>
      <c r="X922" s="533"/>
      <c r="Y922" s="533"/>
      <c r="Z922" s="533"/>
      <c r="AA922" s="533"/>
      <c r="AB922" s="533"/>
      <c r="AC922" s="533"/>
    </row>
    <row r="923" spans="1:29" ht="12" customHeight="1" x14ac:dyDescent="0.25">
      <c r="A923" s="533"/>
      <c r="B923" s="533"/>
      <c r="C923" s="533"/>
      <c r="D923" s="533"/>
      <c r="E923" s="533"/>
      <c r="F923" s="533"/>
      <c r="G923" s="521"/>
      <c r="H923" s="521"/>
      <c r="I923" s="521"/>
      <c r="J923" s="533"/>
      <c r="K923" s="533"/>
      <c r="L923" s="533"/>
      <c r="M923" s="533"/>
      <c r="N923" s="533"/>
      <c r="O923" s="532"/>
      <c r="P923" s="532"/>
      <c r="Q923" s="533"/>
      <c r="R923" s="533"/>
      <c r="S923" s="533"/>
      <c r="T923" s="533"/>
      <c r="U923" s="533"/>
      <c r="V923" s="533"/>
      <c r="W923" s="533"/>
      <c r="X923" s="533"/>
      <c r="Y923" s="533"/>
      <c r="Z923" s="533"/>
      <c r="AA923" s="533"/>
      <c r="AB923" s="533"/>
      <c r="AC923" s="533"/>
    </row>
    <row r="924" spans="1:29" ht="12" customHeight="1" x14ac:dyDescent="0.25">
      <c r="A924" s="533"/>
      <c r="B924" s="533"/>
      <c r="C924" s="533"/>
      <c r="D924" s="533"/>
      <c r="E924" s="533"/>
      <c r="F924" s="533"/>
      <c r="G924" s="521"/>
      <c r="H924" s="521"/>
      <c r="I924" s="521"/>
      <c r="J924" s="533"/>
      <c r="K924" s="533"/>
      <c r="L924" s="533"/>
      <c r="M924" s="533"/>
      <c r="N924" s="533"/>
      <c r="O924" s="532"/>
      <c r="P924" s="532"/>
      <c r="Q924" s="533"/>
      <c r="R924" s="533"/>
      <c r="S924" s="533"/>
      <c r="T924" s="533"/>
      <c r="U924" s="533"/>
      <c r="V924" s="533"/>
      <c r="W924" s="533"/>
      <c r="X924" s="533"/>
      <c r="Y924" s="533"/>
      <c r="Z924" s="533"/>
      <c r="AA924" s="533"/>
      <c r="AB924" s="533"/>
      <c r="AC924" s="533"/>
    </row>
    <row r="925" spans="1:29" ht="12" customHeight="1" x14ac:dyDescent="0.25">
      <c r="A925" s="533"/>
      <c r="B925" s="533"/>
      <c r="C925" s="533"/>
      <c r="D925" s="533"/>
      <c r="E925" s="533"/>
      <c r="F925" s="533"/>
      <c r="G925" s="521"/>
      <c r="H925" s="521"/>
      <c r="I925" s="521"/>
      <c r="J925" s="533"/>
      <c r="K925" s="533"/>
      <c r="L925" s="533"/>
      <c r="M925" s="533"/>
      <c r="N925" s="533"/>
      <c r="O925" s="532"/>
      <c r="P925" s="532"/>
      <c r="Q925" s="533"/>
      <c r="R925" s="533"/>
      <c r="S925" s="533"/>
      <c r="T925" s="533"/>
      <c r="U925" s="533"/>
      <c r="V925" s="533"/>
      <c r="W925" s="533"/>
      <c r="X925" s="533"/>
      <c r="Y925" s="533"/>
      <c r="Z925" s="533"/>
      <c r="AA925" s="533"/>
      <c r="AB925" s="533"/>
      <c r="AC925" s="533"/>
    </row>
    <row r="926" spans="1:29" ht="12" customHeight="1" x14ac:dyDescent="0.25">
      <c r="A926" s="533"/>
      <c r="B926" s="533"/>
      <c r="C926" s="533"/>
      <c r="D926" s="533"/>
      <c r="E926" s="533"/>
      <c r="F926" s="533"/>
      <c r="G926" s="521"/>
      <c r="H926" s="521"/>
      <c r="I926" s="521"/>
      <c r="J926" s="533"/>
      <c r="K926" s="533"/>
      <c r="L926" s="533"/>
      <c r="M926" s="533"/>
      <c r="N926" s="533"/>
      <c r="O926" s="532"/>
      <c r="P926" s="532"/>
      <c r="Q926" s="533"/>
      <c r="R926" s="533"/>
      <c r="S926" s="533"/>
      <c r="T926" s="533"/>
      <c r="U926" s="533"/>
      <c r="V926" s="533"/>
      <c r="W926" s="533"/>
      <c r="X926" s="533"/>
      <c r="Y926" s="533"/>
      <c r="Z926" s="533"/>
      <c r="AA926" s="533"/>
      <c r="AB926" s="533"/>
      <c r="AC926" s="533"/>
    </row>
    <row r="927" spans="1:29" ht="12" customHeight="1" x14ac:dyDescent="0.25">
      <c r="A927" s="533"/>
      <c r="B927" s="533"/>
      <c r="C927" s="533"/>
      <c r="D927" s="533"/>
      <c r="E927" s="533"/>
      <c r="F927" s="533"/>
      <c r="G927" s="521"/>
      <c r="H927" s="521"/>
      <c r="I927" s="521"/>
      <c r="J927" s="533"/>
      <c r="K927" s="533"/>
      <c r="L927" s="533"/>
      <c r="M927" s="533"/>
      <c r="N927" s="533"/>
      <c r="O927" s="532"/>
      <c r="P927" s="532"/>
      <c r="Q927" s="533"/>
      <c r="R927" s="533"/>
      <c r="S927" s="533"/>
      <c r="T927" s="533"/>
      <c r="U927" s="533"/>
      <c r="V927" s="533"/>
      <c r="W927" s="533"/>
      <c r="X927" s="533"/>
      <c r="Y927" s="533"/>
      <c r="Z927" s="533"/>
      <c r="AA927" s="533"/>
      <c r="AB927" s="533"/>
      <c r="AC927" s="533"/>
    </row>
    <row r="928" spans="1:29" ht="12" customHeight="1" x14ac:dyDescent="0.25">
      <c r="A928" s="533"/>
      <c r="B928" s="533"/>
      <c r="C928" s="533"/>
      <c r="D928" s="533"/>
      <c r="E928" s="533"/>
      <c r="F928" s="533"/>
      <c r="G928" s="521"/>
      <c r="H928" s="521"/>
      <c r="I928" s="521"/>
      <c r="J928" s="533"/>
      <c r="K928" s="533"/>
      <c r="L928" s="533"/>
      <c r="M928" s="533"/>
      <c r="N928" s="533"/>
      <c r="O928" s="532"/>
      <c r="P928" s="532"/>
      <c r="Q928" s="533"/>
      <c r="R928" s="533"/>
      <c r="S928" s="533"/>
      <c r="T928" s="533"/>
      <c r="U928" s="533"/>
      <c r="V928" s="533"/>
      <c r="W928" s="533"/>
      <c r="X928" s="533"/>
      <c r="Y928" s="533"/>
      <c r="Z928" s="533"/>
      <c r="AA928" s="533"/>
      <c r="AB928" s="533"/>
      <c r="AC928" s="533"/>
    </row>
    <row r="929" spans="1:29" ht="12" customHeight="1" x14ac:dyDescent="0.25">
      <c r="A929" s="533"/>
      <c r="B929" s="533"/>
      <c r="C929" s="533"/>
      <c r="D929" s="533"/>
      <c r="E929" s="533"/>
      <c r="F929" s="533"/>
      <c r="G929" s="521"/>
      <c r="H929" s="521"/>
      <c r="I929" s="521"/>
      <c r="J929" s="533"/>
      <c r="K929" s="533"/>
      <c r="L929" s="533"/>
      <c r="M929" s="533"/>
      <c r="N929" s="533"/>
      <c r="O929" s="532"/>
      <c r="P929" s="532"/>
      <c r="Q929" s="533"/>
      <c r="R929" s="533"/>
      <c r="S929" s="533"/>
      <c r="T929" s="533"/>
      <c r="U929" s="533"/>
      <c r="V929" s="533"/>
      <c r="W929" s="533"/>
      <c r="X929" s="533"/>
      <c r="Y929" s="533"/>
      <c r="Z929" s="533"/>
      <c r="AA929" s="533"/>
      <c r="AB929" s="533"/>
      <c r="AC929" s="533"/>
    </row>
    <row r="930" spans="1:29" ht="12" customHeight="1" x14ac:dyDescent="0.25">
      <c r="A930" s="533"/>
      <c r="B930" s="533"/>
      <c r="C930" s="533"/>
      <c r="D930" s="533"/>
      <c r="E930" s="533"/>
      <c r="F930" s="533"/>
      <c r="G930" s="521"/>
      <c r="H930" s="521"/>
      <c r="I930" s="521"/>
      <c r="J930" s="533"/>
      <c r="K930" s="533"/>
      <c r="L930" s="533"/>
      <c r="M930" s="533"/>
      <c r="N930" s="533"/>
      <c r="O930" s="532"/>
      <c r="P930" s="532"/>
      <c r="Q930" s="533"/>
      <c r="R930" s="533"/>
      <c r="S930" s="533"/>
      <c r="T930" s="533"/>
      <c r="U930" s="533"/>
      <c r="V930" s="533"/>
      <c r="W930" s="533"/>
      <c r="X930" s="533"/>
      <c r="Y930" s="533"/>
      <c r="Z930" s="533"/>
      <c r="AA930" s="533"/>
      <c r="AB930" s="533"/>
      <c r="AC930" s="533"/>
    </row>
    <row r="931" spans="1:29" ht="12" customHeight="1" x14ac:dyDescent="0.25">
      <c r="A931" s="533"/>
      <c r="B931" s="533"/>
      <c r="C931" s="533"/>
      <c r="D931" s="533"/>
      <c r="E931" s="533"/>
      <c r="F931" s="533"/>
      <c r="G931" s="521"/>
      <c r="H931" s="521"/>
      <c r="I931" s="521"/>
      <c r="J931" s="533"/>
      <c r="K931" s="533"/>
      <c r="L931" s="533"/>
      <c r="M931" s="533"/>
      <c r="N931" s="533"/>
      <c r="O931" s="532"/>
      <c r="P931" s="532"/>
      <c r="Q931" s="533"/>
      <c r="R931" s="533"/>
      <c r="S931" s="533"/>
      <c r="T931" s="533"/>
      <c r="U931" s="533"/>
      <c r="V931" s="533"/>
      <c r="W931" s="533"/>
      <c r="X931" s="533"/>
      <c r="Y931" s="533"/>
      <c r="Z931" s="533"/>
      <c r="AA931" s="533"/>
      <c r="AB931" s="533"/>
      <c r="AC931" s="533"/>
    </row>
    <row r="932" spans="1:29" ht="12" customHeight="1" x14ac:dyDescent="0.25">
      <c r="A932" s="533"/>
      <c r="B932" s="533"/>
      <c r="C932" s="533"/>
      <c r="D932" s="533"/>
      <c r="E932" s="533"/>
      <c r="F932" s="533"/>
      <c r="G932" s="521"/>
      <c r="H932" s="521"/>
      <c r="I932" s="521"/>
      <c r="J932" s="533"/>
      <c r="K932" s="533"/>
      <c r="L932" s="533"/>
      <c r="M932" s="533"/>
      <c r="N932" s="533"/>
      <c r="O932" s="532"/>
      <c r="P932" s="532"/>
      <c r="Q932" s="533"/>
      <c r="R932" s="533"/>
      <c r="S932" s="533"/>
      <c r="T932" s="533"/>
      <c r="U932" s="533"/>
      <c r="V932" s="533"/>
      <c r="W932" s="533"/>
      <c r="X932" s="533"/>
      <c r="Y932" s="533"/>
      <c r="Z932" s="533"/>
      <c r="AA932" s="533"/>
      <c r="AB932" s="533"/>
      <c r="AC932" s="533"/>
    </row>
    <row r="933" spans="1:29" ht="12" customHeight="1" x14ac:dyDescent="0.25">
      <c r="A933" s="533"/>
      <c r="B933" s="533"/>
      <c r="C933" s="533"/>
      <c r="D933" s="533"/>
      <c r="E933" s="533"/>
      <c r="F933" s="533"/>
      <c r="G933" s="521"/>
      <c r="H933" s="521"/>
      <c r="I933" s="521"/>
      <c r="J933" s="533"/>
      <c r="K933" s="533"/>
      <c r="L933" s="533"/>
      <c r="M933" s="533"/>
      <c r="N933" s="533"/>
      <c r="O933" s="532"/>
      <c r="P933" s="532"/>
      <c r="Q933" s="533"/>
      <c r="R933" s="533"/>
      <c r="S933" s="533"/>
      <c r="T933" s="533"/>
      <c r="U933" s="533"/>
      <c r="V933" s="533"/>
      <c r="W933" s="533"/>
      <c r="X933" s="533"/>
      <c r="Y933" s="533"/>
      <c r="Z933" s="533"/>
      <c r="AA933" s="533"/>
      <c r="AB933" s="533"/>
      <c r="AC933" s="533"/>
    </row>
    <row r="934" spans="1:29" ht="12" customHeight="1" x14ac:dyDescent="0.25">
      <c r="A934" s="533"/>
      <c r="B934" s="533"/>
      <c r="C934" s="533"/>
      <c r="D934" s="533"/>
      <c r="E934" s="533"/>
      <c r="F934" s="533"/>
      <c r="G934" s="521"/>
      <c r="H934" s="521"/>
      <c r="I934" s="521"/>
      <c r="J934" s="533"/>
      <c r="K934" s="533"/>
      <c r="L934" s="533"/>
      <c r="M934" s="533"/>
      <c r="N934" s="533"/>
      <c r="O934" s="532"/>
      <c r="P934" s="532"/>
      <c r="Q934" s="533"/>
      <c r="R934" s="533"/>
      <c r="S934" s="533"/>
      <c r="T934" s="533"/>
      <c r="U934" s="533"/>
      <c r="V934" s="533"/>
      <c r="W934" s="533"/>
      <c r="X934" s="533"/>
      <c r="Y934" s="533"/>
      <c r="Z934" s="533"/>
      <c r="AA934" s="533"/>
      <c r="AB934" s="533"/>
      <c r="AC934" s="533"/>
    </row>
    <row r="935" spans="1:29" ht="12" customHeight="1" x14ac:dyDescent="0.25">
      <c r="A935" s="533"/>
      <c r="B935" s="533"/>
      <c r="C935" s="533"/>
      <c r="D935" s="533"/>
      <c r="E935" s="533"/>
      <c r="F935" s="533"/>
      <c r="G935" s="521"/>
      <c r="H935" s="521"/>
      <c r="I935" s="521"/>
      <c r="J935" s="533"/>
      <c r="K935" s="533"/>
      <c r="L935" s="533"/>
      <c r="M935" s="533"/>
      <c r="N935" s="533"/>
      <c r="O935" s="532"/>
      <c r="P935" s="532"/>
      <c r="Q935" s="533"/>
      <c r="R935" s="533"/>
      <c r="S935" s="533"/>
      <c r="T935" s="533"/>
      <c r="U935" s="533"/>
      <c r="V935" s="533"/>
      <c r="W935" s="533"/>
      <c r="X935" s="533"/>
      <c r="Y935" s="533"/>
      <c r="Z935" s="533"/>
      <c r="AA935" s="533"/>
      <c r="AB935" s="533"/>
      <c r="AC935" s="533"/>
    </row>
    <row r="936" spans="1:29" ht="12" customHeight="1" x14ac:dyDescent="0.25">
      <c r="A936" s="533"/>
      <c r="B936" s="533"/>
      <c r="C936" s="533"/>
      <c r="D936" s="533"/>
      <c r="E936" s="533"/>
      <c r="F936" s="533"/>
      <c r="G936" s="521"/>
      <c r="H936" s="521"/>
      <c r="I936" s="521"/>
      <c r="J936" s="533"/>
      <c r="K936" s="533"/>
      <c r="L936" s="533"/>
      <c r="M936" s="533"/>
      <c r="N936" s="533"/>
      <c r="O936" s="532"/>
      <c r="P936" s="532"/>
      <c r="Q936" s="533"/>
      <c r="R936" s="533"/>
      <c r="S936" s="533"/>
      <c r="T936" s="533"/>
      <c r="U936" s="533"/>
      <c r="V936" s="533"/>
      <c r="W936" s="533"/>
      <c r="X936" s="533"/>
      <c r="Y936" s="533"/>
      <c r="Z936" s="533"/>
      <c r="AA936" s="533"/>
      <c r="AB936" s="533"/>
      <c r="AC936" s="533"/>
    </row>
    <row r="937" spans="1:29" ht="12" customHeight="1" x14ac:dyDescent="0.25">
      <c r="A937" s="533"/>
      <c r="B937" s="533"/>
      <c r="C937" s="533"/>
      <c r="D937" s="533"/>
      <c r="E937" s="533"/>
      <c r="F937" s="533"/>
      <c r="G937" s="521"/>
      <c r="H937" s="521"/>
      <c r="I937" s="521"/>
      <c r="J937" s="533"/>
      <c r="K937" s="533"/>
      <c r="L937" s="533"/>
      <c r="M937" s="533"/>
      <c r="N937" s="533"/>
      <c r="O937" s="532"/>
      <c r="P937" s="532"/>
      <c r="Q937" s="533"/>
      <c r="R937" s="533"/>
      <c r="S937" s="533"/>
      <c r="T937" s="533"/>
      <c r="U937" s="533"/>
      <c r="V937" s="533"/>
      <c r="W937" s="533"/>
      <c r="X937" s="533"/>
      <c r="Y937" s="533"/>
      <c r="Z937" s="533"/>
      <c r="AA937" s="533"/>
      <c r="AB937" s="533"/>
      <c r="AC937" s="533"/>
    </row>
    <row r="938" spans="1:29" ht="12" customHeight="1" x14ac:dyDescent="0.25">
      <c r="A938" s="533"/>
      <c r="B938" s="533"/>
      <c r="C938" s="533"/>
      <c r="D938" s="533"/>
      <c r="E938" s="533"/>
      <c r="F938" s="533"/>
      <c r="G938" s="521"/>
      <c r="H938" s="521"/>
      <c r="I938" s="521"/>
      <c r="J938" s="533"/>
      <c r="K938" s="533"/>
      <c r="L938" s="533"/>
      <c r="M938" s="533"/>
      <c r="N938" s="533"/>
      <c r="O938" s="532"/>
      <c r="P938" s="532"/>
      <c r="Q938" s="533"/>
      <c r="R938" s="533"/>
      <c r="S938" s="533"/>
      <c r="T938" s="533"/>
      <c r="U938" s="533"/>
      <c r="V938" s="533"/>
      <c r="W938" s="533"/>
      <c r="X938" s="533"/>
      <c r="Y938" s="533"/>
      <c r="Z938" s="533"/>
      <c r="AA938" s="533"/>
      <c r="AB938" s="533"/>
      <c r="AC938" s="533"/>
    </row>
    <row r="939" spans="1:29" ht="12" customHeight="1" x14ac:dyDescent="0.25">
      <c r="A939" s="533"/>
      <c r="B939" s="533"/>
      <c r="C939" s="533"/>
      <c r="D939" s="533"/>
      <c r="E939" s="533"/>
      <c r="F939" s="533"/>
      <c r="G939" s="521"/>
      <c r="H939" s="521"/>
      <c r="I939" s="521"/>
      <c r="J939" s="533"/>
      <c r="K939" s="533"/>
      <c r="L939" s="533"/>
      <c r="M939" s="533"/>
      <c r="N939" s="533"/>
      <c r="O939" s="532"/>
      <c r="P939" s="532"/>
      <c r="Q939" s="533"/>
      <c r="R939" s="533"/>
      <c r="S939" s="533"/>
      <c r="T939" s="533"/>
      <c r="U939" s="533"/>
      <c r="V939" s="533"/>
      <c r="W939" s="533"/>
      <c r="X939" s="533"/>
      <c r="Y939" s="533"/>
      <c r="Z939" s="533"/>
      <c r="AA939" s="533"/>
      <c r="AB939" s="533"/>
      <c r="AC939" s="533"/>
    </row>
    <row r="940" spans="1:29" ht="12" customHeight="1" x14ac:dyDescent="0.25">
      <c r="A940" s="533"/>
      <c r="B940" s="533"/>
      <c r="C940" s="533"/>
      <c r="D940" s="533"/>
      <c r="E940" s="533"/>
      <c r="F940" s="533"/>
      <c r="G940" s="521"/>
      <c r="H940" s="521"/>
      <c r="I940" s="521"/>
      <c r="J940" s="533"/>
      <c r="K940" s="533"/>
      <c r="L940" s="533"/>
      <c r="M940" s="533"/>
      <c r="N940" s="533"/>
      <c r="O940" s="532"/>
      <c r="P940" s="532"/>
      <c r="Q940" s="533"/>
      <c r="R940" s="533"/>
      <c r="S940" s="533"/>
      <c r="T940" s="533"/>
      <c r="U940" s="533"/>
      <c r="V940" s="533"/>
      <c r="W940" s="533"/>
      <c r="X940" s="533"/>
      <c r="Y940" s="533"/>
      <c r="Z940" s="533"/>
      <c r="AA940" s="533"/>
      <c r="AB940" s="533"/>
      <c r="AC940" s="533"/>
    </row>
    <row r="941" spans="1:29" ht="12" customHeight="1" x14ac:dyDescent="0.25">
      <c r="A941" s="533"/>
      <c r="B941" s="533"/>
      <c r="C941" s="533"/>
      <c r="D941" s="533"/>
      <c r="E941" s="533"/>
      <c r="F941" s="533"/>
      <c r="G941" s="521"/>
      <c r="H941" s="521"/>
      <c r="I941" s="521"/>
      <c r="J941" s="533"/>
      <c r="K941" s="533"/>
      <c r="L941" s="533"/>
      <c r="M941" s="533"/>
      <c r="N941" s="533"/>
      <c r="O941" s="532"/>
      <c r="P941" s="532"/>
      <c r="Q941" s="533"/>
      <c r="R941" s="533"/>
      <c r="S941" s="533"/>
      <c r="T941" s="533"/>
      <c r="U941" s="533"/>
      <c r="V941" s="533"/>
      <c r="W941" s="533"/>
      <c r="X941" s="533"/>
      <c r="Y941" s="533"/>
      <c r="Z941" s="533"/>
      <c r="AA941" s="533"/>
      <c r="AB941" s="533"/>
      <c r="AC941" s="533"/>
    </row>
    <row r="942" spans="1:29" ht="12" customHeight="1" x14ac:dyDescent="0.25">
      <c r="A942" s="533"/>
      <c r="B942" s="533"/>
      <c r="C942" s="533"/>
      <c r="D942" s="533"/>
      <c r="E942" s="533"/>
      <c r="F942" s="533"/>
      <c r="G942" s="521"/>
      <c r="H942" s="521"/>
      <c r="I942" s="521"/>
      <c r="J942" s="533"/>
      <c r="K942" s="533"/>
      <c r="L942" s="533"/>
      <c r="M942" s="533"/>
      <c r="N942" s="533"/>
      <c r="O942" s="532"/>
      <c r="P942" s="532"/>
      <c r="Q942" s="533"/>
      <c r="R942" s="533"/>
      <c r="S942" s="533"/>
      <c r="T942" s="533"/>
      <c r="U942" s="533"/>
      <c r="V942" s="533"/>
      <c r="W942" s="533"/>
      <c r="X942" s="533"/>
      <c r="Y942" s="533"/>
      <c r="Z942" s="533"/>
      <c r="AA942" s="533"/>
      <c r="AB942" s="533"/>
      <c r="AC942" s="533"/>
    </row>
    <row r="943" spans="1:29" ht="12" customHeight="1" x14ac:dyDescent="0.25">
      <c r="A943" s="533"/>
      <c r="B943" s="533"/>
      <c r="C943" s="533"/>
      <c r="D943" s="533"/>
      <c r="E943" s="533"/>
      <c r="F943" s="533"/>
      <c r="G943" s="521"/>
      <c r="H943" s="521"/>
      <c r="I943" s="521"/>
      <c r="J943" s="533"/>
      <c r="K943" s="533"/>
      <c r="L943" s="533"/>
      <c r="M943" s="533"/>
      <c r="N943" s="533"/>
      <c r="O943" s="532"/>
      <c r="P943" s="532"/>
      <c r="Q943" s="533"/>
      <c r="R943" s="533"/>
      <c r="S943" s="533"/>
      <c r="T943" s="533"/>
      <c r="U943" s="533"/>
      <c r="V943" s="533"/>
      <c r="W943" s="533"/>
      <c r="X943" s="533"/>
      <c r="Y943" s="533"/>
      <c r="Z943" s="533"/>
      <c r="AA943" s="533"/>
      <c r="AB943" s="533"/>
      <c r="AC943" s="533"/>
    </row>
    <row r="944" spans="1:29" ht="12" customHeight="1" x14ac:dyDescent="0.25">
      <c r="A944" s="533"/>
      <c r="B944" s="533"/>
      <c r="C944" s="533"/>
      <c r="D944" s="533"/>
      <c r="E944" s="533"/>
      <c r="F944" s="533"/>
      <c r="G944" s="521"/>
      <c r="H944" s="521"/>
      <c r="I944" s="521"/>
      <c r="J944" s="533"/>
      <c r="K944" s="533"/>
      <c r="L944" s="533"/>
      <c r="M944" s="533"/>
      <c r="N944" s="533"/>
      <c r="O944" s="532"/>
      <c r="P944" s="532"/>
      <c r="Q944" s="533"/>
      <c r="R944" s="533"/>
      <c r="S944" s="533"/>
      <c r="T944" s="533"/>
      <c r="U944" s="533"/>
      <c r="V944" s="533"/>
      <c r="W944" s="533"/>
      <c r="X944" s="533"/>
      <c r="Y944" s="533"/>
      <c r="Z944" s="533"/>
      <c r="AA944" s="533"/>
      <c r="AB944" s="533"/>
      <c r="AC944" s="533"/>
    </row>
    <row r="945" spans="1:29" ht="12" customHeight="1" x14ac:dyDescent="0.25">
      <c r="A945" s="533"/>
      <c r="B945" s="533"/>
      <c r="C945" s="533"/>
      <c r="D945" s="533"/>
      <c r="E945" s="533"/>
      <c r="F945" s="533"/>
      <c r="G945" s="521"/>
      <c r="H945" s="521"/>
      <c r="I945" s="521"/>
      <c r="J945" s="533"/>
      <c r="K945" s="533"/>
      <c r="L945" s="533"/>
      <c r="M945" s="533"/>
      <c r="N945" s="533"/>
      <c r="O945" s="532"/>
      <c r="P945" s="532"/>
      <c r="Q945" s="533"/>
      <c r="R945" s="533"/>
      <c r="S945" s="533"/>
      <c r="T945" s="533"/>
      <c r="U945" s="533"/>
      <c r="V945" s="533"/>
      <c r="W945" s="533"/>
      <c r="X945" s="533"/>
      <c r="Y945" s="533"/>
      <c r="Z945" s="533"/>
      <c r="AA945" s="533"/>
      <c r="AB945" s="533"/>
      <c r="AC945" s="533"/>
    </row>
    <row r="946" spans="1:29" ht="12" customHeight="1" x14ac:dyDescent="0.25">
      <c r="A946" s="533"/>
      <c r="B946" s="533"/>
      <c r="C946" s="533"/>
      <c r="D946" s="533"/>
      <c r="E946" s="533"/>
      <c r="F946" s="533"/>
      <c r="G946" s="521"/>
      <c r="H946" s="521"/>
      <c r="I946" s="521"/>
      <c r="J946" s="533"/>
      <c r="K946" s="533"/>
      <c r="L946" s="533"/>
      <c r="M946" s="533"/>
      <c r="N946" s="533"/>
      <c r="O946" s="532"/>
      <c r="P946" s="532"/>
      <c r="Q946" s="533"/>
      <c r="R946" s="533"/>
      <c r="S946" s="533"/>
      <c r="T946" s="533"/>
      <c r="U946" s="533"/>
      <c r="V946" s="533"/>
      <c r="W946" s="533"/>
      <c r="X946" s="533"/>
      <c r="Y946" s="533"/>
      <c r="Z946" s="533"/>
      <c r="AA946" s="533"/>
      <c r="AB946" s="533"/>
      <c r="AC946" s="533"/>
    </row>
    <row r="947" spans="1:29" ht="12" customHeight="1" x14ac:dyDescent="0.25">
      <c r="A947" s="533"/>
      <c r="B947" s="533"/>
      <c r="C947" s="533"/>
      <c r="D947" s="533"/>
      <c r="E947" s="533"/>
      <c r="F947" s="533"/>
      <c r="G947" s="521"/>
      <c r="H947" s="521"/>
      <c r="I947" s="521"/>
      <c r="J947" s="533"/>
      <c r="K947" s="533"/>
      <c r="L947" s="533"/>
      <c r="M947" s="533"/>
      <c r="N947" s="533"/>
      <c r="O947" s="532"/>
      <c r="P947" s="532"/>
      <c r="Q947" s="533"/>
      <c r="R947" s="533"/>
      <c r="S947" s="533"/>
      <c r="T947" s="533"/>
      <c r="U947" s="533"/>
      <c r="V947" s="533"/>
      <c r="W947" s="533"/>
      <c r="X947" s="533"/>
      <c r="Y947" s="533"/>
      <c r="Z947" s="533"/>
      <c r="AA947" s="533"/>
      <c r="AB947" s="533"/>
      <c r="AC947" s="533"/>
    </row>
    <row r="948" spans="1:29" ht="12" customHeight="1" x14ac:dyDescent="0.25">
      <c r="A948" s="533"/>
      <c r="B948" s="533"/>
      <c r="C948" s="533"/>
      <c r="D948" s="533"/>
      <c r="E948" s="533"/>
      <c r="F948" s="533"/>
      <c r="G948" s="521"/>
      <c r="H948" s="521"/>
      <c r="I948" s="521"/>
      <c r="J948" s="533"/>
      <c r="K948" s="533"/>
      <c r="L948" s="533"/>
      <c r="M948" s="533"/>
      <c r="N948" s="533"/>
      <c r="O948" s="532"/>
      <c r="P948" s="532"/>
      <c r="Q948" s="533"/>
      <c r="R948" s="533"/>
      <c r="S948" s="533"/>
      <c r="T948" s="533"/>
      <c r="U948" s="533"/>
      <c r="V948" s="533"/>
      <c r="W948" s="533"/>
      <c r="X948" s="533"/>
      <c r="Y948" s="533"/>
      <c r="Z948" s="533"/>
      <c r="AA948" s="533"/>
      <c r="AB948" s="533"/>
      <c r="AC948" s="533"/>
    </row>
    <row r="949" spans="1:29" ht="12" customHeight="1" x14ac:dyDescent="0.25">
      <c r="A949" s="533"/>
      <c r="B949" s="533"/>
      <c r="C949" s="533"/>
      <c r="D949" s="533"/>
      <c r="E949" s="533"/>
      <c r="F949" s="533"/>
      <c r="G949" s="521"/>
      <c r="H949" s="521"/>
      <c r="I949" s="521"/>
      <c r="J949" s="533"/>
      <c r="K949" s="533"/>
      <c r="L949" s="533"/>
      <c r="M949" s="533"/>
      <c r="N949" s="533"/>
      <c r="O949" s="532"/>
      <c r="P949" s="532"/>
      <c r="Q949" s="533"/>
      <c r="R949" s="533"/>
      <c r="S949" s="533"/>
      <c r="T949" s="533"/>
      <c r="U949" s="533"/>
      <c r="V949" s="533"/>
      <c r="W949" s="533"/>
      <c r="X949" s="533"/>
      <c r="Y949" s="533"/>
      <c r="Z949" s="533"/>
      <c r="AA949" s="533"/>
      <c r="AB949" s="533"/>
      <c r="AC949" s="533"/>
    </row>
    <row r="950" spans="1:29" ht="12" customHeight="1" x14ac:dyDescent="0.25">
      <c r="A950" s="533"/>
      <c r="B950" s="533"/>
      <c r="C950" s="533"/>
      <c r="D950" s="533"/>
      <c r="E950" s="533"/>
      <c r="F950" s="533"/>
      <c r="G950" s="521"/>
      <c r="H950" s="521"/>
      <c r="I950" s="521"/>
      <c r="J950" s="533"/>
      <c r="K950" s="533"/>
      <c r="L950" s="533"/>
      <c r="M950" s="533"/>
      <c r="N950" s="533"/>
      <c r="O950" s="532"/>
      <c r="P950" s="532"/>
      <c r="Q950" s="533"/>
      <c r="R950" s="533"/>
      <c r="S950" s="533"/>
      <c r="T950" s="533"/>
      <c r="U950" s="533"/>
      <c r="V950" s="533"/>
      <c r="W950" s="533"/>
      <c r="X950" s="533"/>
      <c r="Y950" s="533"/>
      <c r="Z950" s="533"/>
      <c r="AA950" s="533"/>
      <c r="AB950" s="533"/>
      <c r="AC950" s="533"/>
    </row>
    <row r="951" spans="1:29" ht="12" customHeight="1" x14ac:dyDescent="0.25">
      <c r="A951" s="533"/>
      <c r="B951" s="533"/>
      <c r="C951" s="533"/>
      <c r="D951" s="533"/>
      <c r="E951" s="533"/>
      <c r="F951" s="533"/>
      <c r="G951" s="521"/>
      <c r="H951" s="521"/>
      <c r="I951" s="521"/>
      <c r="J951" s="533"/>
      <c r="K951" s="533"/>
      <c r="L951" s="533"/>
      <c r="M951" s="533"/>
      <c r="N951" s="533"/>
      <c r="O951" s="532"/>
      <c r="P951" s="532"/>
      <c r="Q951" s="533"/>
      <c r="R951" s="533"/>
      <c r="S951" s="533"/>
      <c r="T951" s="533"/>
      <c r="U951" s="533"/>
      <c r="V951" s="533"/>
      <c r="W951" s="533"/>
      <c r="X951" s="533"/>
      <c r="Y951" s="533"/>
      <c r="Z951" s="533"/>
      <c r="AA951" s="533"/>
      <c r="AB951" s="533"/>
      <c r="AC951" s="533"/>
    </row>
    <row r="952" spans="1:29" ht="12" customHeight="1" x14ac:dyDescent="0.25">
      <c r="A952" s="533"/>
      <c r="B952" s="533"/>
      <c r="C952" s="533"/>
      <c r="D952" s="533"/>
      <c r="E952" s="533"/>
      <c r="F952" s="533"/>
      <c r="G952" s="521"/>
      <c r="H952" s="521"/>
      <c r="I952" s="521"/>
      <c r="J952" s="533"/>
      <c r="K952" s="533"/>
      <c r="L952" s="533"/>
      <c r="M952" s="533"/>
      <c r="N952" s="533"/>
      <c r="O952" s="532"/>
      <c r="P952" s="532"/>
      <c r="Q952" s="533"/>
      <c r="R952" s="533"/>
      <c r="S952" s="533"/>
      <c r="T952" s="533"/>
      <c r="U952" s="533"/>
      <c r="V952" s="533"/>
      <c r="W952" s="533"/>
      <c r="X952" s="533"/>
      <c r="Y952" s="533"/>
      <c r="Z952" s="533"/>
      <c r="AA952" s="533"/>
      <c r="AB952" s="533"/>
      <c r="AC952" s="533"/>
    </row>
    <row r="953" spans="1:29" ht="12" customHeight="1" x14ac:dyDescent="0.25">
      <c r="A953" s="533"/>
      <c r="B953" s="533"/>
      <c r="C953" s="533"/>
      <c r="D953" s="533"/>
      <c r="E953" s="533"/>
      <c r="F953" s="533"/>
      <c r="G953" s="521"/>
      <c r="H953" s="521"/>
      <c r="I953" s="521"/>
      <c r="J953" s="533"/>
      <c r="K953" s="533"/>
      <c r="L953" s="533"/>
      <c r="M953" s="533"/>
      <c r="N953" s="533"/>
      <c r="O953" s="532"/>
      <c r="P953" s="532"/>
      <c r="Q953" s="533"/>
      <c r="R953" s="533"/>
      <c r="S953" s="533"/>
      <c r="T953" s="533"/>
      <c r="U953" s="533"/>
      <c r="V953" s="533"/>
      <c r="W953" s="533"/>
      <c r="X953" s="533"/>
      <c r="Y953" s="533"/>
      <c r="Z953" s="533"/>
      <c r="AA953" s="533"/>
      <c r="AB953" s="533"/>
      <c r="AC953" s="533"/>
    </row>
    <row r="954" spans="1:29" ht="12" customHeight="1" x14ac:dyDescent="0.25">
      <c r="A954" s="533"/>
      <c r="B954" s="533"/>
      <c r="C954" s="533"/>
      <c r="D954" s="533"/>
      <c r="E954" s="533"/>
      <c r="F954" s="533"/>
      <c r="G954" s="521"/>
      <c r="H954" s="521"/>
      <c r="I954" s="521"/>
      <c r="J954" s="533"/>
      <c r="K954" s="533"/>
      <c r="L954" s="533"/>
      <c r="M954" s="533"/>
      <c r="N954" s="533"/>
      <c r="O954" s="532"/>
      <c r="P954" s="532"/>
      <c r="Q954" s="533"/>
      <c r="R954" s="533"/>
      <c r="S954" s="533"/>
      <c r="T954" s="533"/>
      <c r="U954" s="533"/>
      <c r="V954" s="533"/>
      <c r="W954" s="533"/>
      <c r="X954" s="533"/>
      <c r="Y954" s="533"/>
      <c r="Z954" s="533"/>
      <c r="AA954" s="533"/>
      <c r="AB954" s="533"/>
      <c r="AC954" s="533"/>
    </row>
    <row r="955" spans="1:29" ht="12" customHeight="1" x14ac:dyDescent="0.25">
      <c r="A955" s="533"/>
      <c r="B955" s="533"/>
      <c r="C955" s="533"/>
      <c r="D955" s="533"/>
      <c r="E955" s="533"/>
      <c r="F955" s="533"/>
      <c r="G955" s="521"/>
      <c r="H955" s="521"/>
      <c r="I955" s="521"/>
      <c r="J955" s="533"/>
      <c r="K955" s="533"/>
      <c r="L955" s="533"/>
      <c r="M955" s="533"/>
      <c r="N955" s="533"/>
      <c r="O955" s="532"/>
      <c r="P955" s="532"/>
      <c r="Q955" s="533"/>
      <c r="R955" s="533"/>
      <c r="S955" s="533"/>
      <c r="T955" s="533"/>
      <c r="U955" s="533"/>
      <c r="V955" s="533"/>
      <c r="W955" s="533"/>
      <c r="X955" s="533"/>
      <c r="Y955" s="533"/>
      <c r="Z955" s="533"/>
      <c r="AA955" s="533"/>
      <c r="AB955" s="533"/>
      <c r="AC955" s="533"/>
    </row>
    <row r="956" spans="1:29" ht="12" customHeight="1" x14ac:dyDescent="0.25">
      <c r="A956" s="533"/>
      <c r="B956" s="533"/>
      <c r="C956" s="533"/>
      <c r="D956" s="533"/>
      <c r="E956" s="533"/>
      <c r="F956" s="533"/>
      <c r="G956" s="521"/>
      <c r="H956" s="521"/>
      <c r="I956" s="521"/>
      <c r="J956" s="533"/>
      <c r="K956" s="533"/>
      <c r="L956" s="533"/>
      <c r="M956" s="533"/>
      <c r="N956" s="533"/>
      <c r="O956" s="532"/>
      <c r="P956" s="532"/>
      <c r="Q956" s="533"/>
      <c r="R956" s="533"/>
      <c r="S956" s="533"/>
      <c r="T956" s="533"/>
      <c r="U956" s="533"/>
      <c r="V956" s="533"/>
      <c r="W956" s="533"/>
      <c r="X956" s="533"/>
      <c r="Y956" s="533"/>
      <c r="Z956" s="533"/>
      <c r="AA956" s="533"/>
      <c r="AB956" s="533"/>
      <c r="AC956" s="533"/>
    </row>
    <row r="957" spans="1:29" ht="12" customHeight="1" x14ac:dyDescent="0.25">
      <c r="A957" s="533"/>
      <c r="B957" s="533"/>
      <c r="C957" s="533"/>
      <c r="D957" s="533"/>
      <c r="E957" s="533"/>
      <c r="F957" s="533"/>
      <c r="G957" s="521"/>
      <c r="H957" s="521"/>
      <c r="I957" s="521"/>
      <c r="J957" s="533"/>
      <c r="K957" s="533"/>
      <c r="L957" s="533"/>
      <c r="M957" s="533"/>
      <c r="N957" s="533"/>
      <c r="O957" s="532"/>
      <c r="P957" s="532"/>
      <c r="Q957" s="533"/>
      <c r="R957" s="533"/>
      <c r="S957" s="533"/>
      <c r="T957" s="533"/>
      <c r="U957" s="533"/>
      <c r="V957" s="533"/>
      <c r="W957" s="533"/>
      <c r="X957" s="533"/>
      <c r="Y957" s="533"/>
      <c r="Z957" s="533"/>
      <c r="AA957" s="533"/>
      <c r="AB957" s="533"/>
      <c r="AC957" s="533"/>
    </row>
    <row r="958" spans="1:29" ht="12" customHeight="1" x14ac:dyDescent="0.25">
      <c r="A958" s="533"/>
      <c r="B958" s="533"/>
      <c r="C958" s="533"/>
      <c r="D958" s="533"/>
      <c r="E958" s="533"/>
      <c r="F958" s="533"/>
      <c r="G958" s="521"/>
      <c r="H958" s="521"/>
      <c r="I958" s="521"/>
      <c r="J958" s="533"/>
      <c r="K958" s="533"/>
      <c r="L958" s="533"/>
      <c r="M958" s="533"/>
      <c r="N958" s="533"/>
      <c r="O958" s="532"/>
      <c r="P958" s="532"/>
      <c r="Q958" s="533"/>
      <c r="R958" s="533"/>
      <c r="S958" s="533"/>
      <c r="T958" s="533"/>
      <c r="U958" s="533"/>
      <c r="V958" s="533"/>
      <c r="W958" s="533"/>
      <c r="X958" s="533"/>
      <c r="Y958" s="533"/>
      <c r="Z958" s="533"/>
      <c r="AA958" s="533"/>
      <c r="AB958" s="533"/>
      <c r="AC958" s="533"/>
    </row>
    <row r="959" spans="1:29" ht="12" customHeight="1" x14ac:dyDescent="0.25">
      <c r="A959" s="533"/>
      <c r="B959" s="533"/>
      <c r="C959" s="533"/>
      <c r="D959" s="533"/>
      <c r="E959" s="533"/>
      <c r="F959" s="533"/>
      <c r="G959" s="521"/>
      <c r="H959" s="521"/>
      <c r="I959" s="521"/>
      <c r="J959" s="533"/>
      <c r="K959" s="533"/>
      <c r="L959" s="533"/>
      <c r="M959" s="533"/>
      <c r="N959" s="533"/>
      <c r="O959" s="532"/>
      <c r="P959" s="532"/>
      <c r="Q959" s="533"/>
      <c r="R959" s="533"/>
      <c r="S959" s="533"/>
      <c r="T959" s="533"/>
      <c r="U959" s="533"/>
      <c r="V959" s="533"/>
      <c r="W959" s="533"/>
      <c r="X959" s="533"/>
      <c r="Y959" s="533"/>
      <c r="Z959" s="533"/>
      <c r="AA959" s="533"/>
      <c r="AB959" s="533"/>
      <c r="AC959" s="533"/>
    </row>
    <row r="960" spans="1:29" ht="12" customHeight="1" x14ac:dyDescent="0.25">
      <c r="A960" s="533"/>
      <c r="B960" s="533"/>
      <c r="C960" s="533"/>
      <c r="D960" s="533"/>
      <c r="E960" s="533"/>
      <c r="F960" s="533"/>
      <c r="G960" s="521"/>
      <c r="H960" s="521"/>
      <c r="I960" s="521"/>
      <c r="J960" s="533"/>
      <c r="K960" s="533"/>
      <c r="L960" s="533"/>
      <c r="M960" s="533"/>
      <c r="N960" s="533"/>
      <c r="O960" s="532"/>
      <c r="P960" s="532"/>
      <c r="Q960" s="533"/>
      <c r="R960" s="533"/>
      <c r="S960" s="533"/>
      <c r="T960" s="533"/>
      <c r="U960" s="533"/>
      <c r="V960" s="533"/>
      <c r="W960" s="533"/>
      <c r="X960" s="533"/>
      <c r="Y960" s="533"/>
      <c r="Z960" s="533"/>
      <c r="AA960" s="533"/>
      <c r="AB960" s="533"/>
      <c r="AC960" s="533"/>
    </row>
    <row r="961" spans="1:29" ht="12" customHeight="1" x14ac:dyDescent="0.25">
      <c r="A961" s="533"/>
      <c r="B961" s="533"/>
      <c r="C961" s="533"/>
      <c r="D961" s="533"/>
      <c r="E961" s="533"/>
      <c r="F961" s="533"/>
      <c r="G961" s="521"/>
      <c r="H961" s="521"/>
      <c r="I961" s="521"/>
      <c r="J961" s="533"/>
      <c r="K961" s="533"/>
      <c r="L961" s="533"/>
      <c r="M961" s="533"/>
      <c r="N961" s="533"/>
      <c r="O961" s="532"/>
      <c r="P961" s="532"/>
      <c r="Q961" s="533"/>
      <c r="R961" s="533"/>
      <c r="S961" s="533"/>
      <c r="T961" s="533"/>
      <c r="U961" s="533"/>
      <c r="V961" s="533"/>
      <c r="W961" s="533"/>
      <c r="X961" s="533"/>
      <c r="Y961" s="533"/>
      <c r="Z961" s="533"/>
      <c r="AA961" s="533"/>
      <c r="AB961" s="533"/>
      <c r="AC961" s="533"/>
    </row>
    <row r="962" spans="1:29" ht="12" customHeight="1" x14ac:dyDescent="0.25">
      <c r="A962" s="533"/>
      <c r="B962" s="533"/>
      <c r="C962" s="533"/>
      <c r="D962" s="533"/>
      <c r="E962" s="533"/>
      <c r="F962" s="533"/>
      <c r="G962" s="521"/>
      <c r="H962" s="521"/>
      <c r="I962" s="521"/>
      <c r="J962" s="533"/>
      <c r="K962" s="533"/>
      <c r="L962" s="533"/>
      <c r="M962" s="533"/>
      <c r="N962" s="533"/>
      <c r="O962" s="532"/>
      <c r="P962" s="532"/>
      <c r="Q962" s="533"/>
      <c r="R962" s="533"/>
      <c r="S962" s="533"/>
      <c r="T962" s="533"/>
      <c r="U962" s="533"/>
      <c r="V962" s="533"/>
      <c r="W962" s="533"/>
      <c r="X962" s="533"/>
      <c r="Y962" s="533"/>
      <c r="Z962" s="533"/>
      <c r="AA962" s="533"/>
      <c r="AB962" s="533"/>
      <c r="AC962" s="533"/>
    </row>
    <row r="963" spans="1:29" ht="12" customHeight="1" x14ac:dyDescent="0.25">
      <c r="A963" s="533"/>
      <c r="B963" s="533"/>
      <c r="C963" s="533"/>
      <c r="D963" s="533"/>
      <c r="E963" s="533"/>
      <c r="F963" s="533"/>
      <c r="G963" s="521"/>
      <c r="H963" s="521"/>
      <c r="I963" s="521"/>
      <c r="J963" s="533"/>
      <c r="K963" s="533"/>
      <c r="L963" s="533"/>
      <c r="M963" s="533"/>
      <c r="N963" s="533"/>
      <c r="O963" s="532"/>
      <c r="P963" s="532"/>
      <c r="Q963" s="533"/>
      <c r="R963" s="533"/>
      <c r="S963" s="533"/>
      <c r="T963" s="533"/>
      <c r="U963" s="533"/>
      <c r="V963" s="533"/>
      <c r="W963" s="533"/>
      <c r="X963" s="533"/>
      <c r="Y963" s="533"/>
      <c r="Z963" s="533"/>
      <c r="AA963" s="533"/>
      <c r="AB963" s="533"/>
      <c r="AC963" s="533"/>
    </row>
    <row r="964" spans="1:29" ht="12" customHeight="1" x14ac:dyDescent="0.25">
      <c r="A964" s="533"/>
      <c r="B964" s="533"/>
      <c r="C964" s="533"/>
      <c r="D964" s="533"/>
      <c r="E964" s="533"/>
      <c r="F964" s="533"/>
      <c r="G964" s="521"/>
      <c r="H964" s="521"/>
      <c r="I964" s="521"/>
      <c r="J964" s="533"/>
      <c r="K964" s="533"/>
      <c r="L964" s="533"/>
      <c r="M964" s="533"/>
      <c r="N964" s="533"/>
      <c r="O964" s="532"/>
      <c r="P964" s="532"/>
      <c r="Q964" s="533"/>
      <c r="R964" s="533"/>
      <c r="S964" s="533"/>
      <c r="T964" s="533"/>
      <c r="U964" s="533"/>
      <c r="V964" s="533"/>
      <c r="W964" s="533"/>
      <c r="X964" s="533"/>
      <c r="Y964" s="533"/>
      <c r="Z964" s="533"/>
      <c r="AA964" s="533"/>
      <c r="AB964" s="533"/>
      <c r="AC964" s="533"/>
    </row>
    <row r="965" spans="1:29" ht="12" customHeight="1" x14ac:dyDescent="0.25">
      <c r="A965" s="533"/>
      <c r="B965" s="533"/>
      <c r="C965" s="533"/>
      <c r="D965" s="533"/>
      <c r="E965" s="533"/>
      <c r="F965" s="533"/>
      <c r="G965" s="521"/>
      <c r="H965" s="521"/>
      <c r="I965" s="521"/>
      <c r="J965" s="533"/>
      <c r="K965" s="533"/>
      <c r="L965" s="533"/>
      <c r="M965" s="533"/>
      <c r="N965" s="533"/>
      <c r="O965" s="532"/>
      <c r="P965" s="532"/>
      <c r="Q965" s="533"/>
      <c r="R965" s="533"/>
      <c r="S965" s="533"/>
      <c r="T965" s="533"/>
      <c r="U965" s="533"/>
      <c r="V965" s="533"/>
      <c r="W965" s="533"/>
      <c r="X965" s="533"/>
      <c r="Y965" s="533"/>
      <c r="Z965" s="533"/>
      <c r="AA965" s="533"/>
      <c r="AB965" s="533"/>
      <c r="AC965" s="533"/>
    </row>
    <row r="966" spans="1:29" ht="12" customHeight="1" x14ac:dyDescent="0.25">
      <c r="A966" s="533"/>
      <c r="B966" s="533"/>
      <c r="C966" s="533"/>
      <c r="D966" s="533"/>
      <c r="E966" s="533"/>
      <c r="F966" s="533"/>
      <c r="G966" s="521"/>
      <c r="H966" s="521"/>
      <c r="I966" s="521"/>
      <c r="J966" s="533"/>
      <c r="K966" s="533"/>
      <c r="L966" s="533"/>
      <c r="M966" s="533"/>
      <c r="N966" s="533"/>
      <c r="O966" s="532"/>
      <c r="P966" s="532"/>
      <c r="Q966" s="533"/>
      <c r="R966" s="533"/>
      <c r="S966" s="533"/>
      <c r="T966" s="533"/>
      <c r="U966" s="533"/>
      <c r="V966" s="533"/>
      <c r="W966" s="533"/>
      <c r="X966" s="533"/>
      <c r="Y966" s="533"/>
      <c r="Z966" s="533"/>
      <c r="AA966" s="533"/>
      <c r="AB966" s="533"/>
      <c r="AC966" s="533"/>
    </row>
    <row r="967" spans="1:29" ht="12" customHeight="1" x14ac:dyDescent="0.25">
      <c r="A967" s="533"/>
      <c r="B967" s="533"/>
      <c r="C967" s="533"/>
      <c r="D967" s="533"/>
      <c r="E967" s="533"/>
      <c r="F967" s="533"/>
      <c r="G967" s="521"/>
      <c r="H967" s="521"/>
      <c r="I967" s="521"/>
      <c r="J967" s="533"/>
      <c r="K967" s="533"/>
      <c r="L967" s="533"/>
      <c r="M967" s="533"/>
      <c r="N967" s="533"/>
      <c r="O967" s="532"/>
      <c r="P967" s="532"/>
      <c r="Q967" s="533"/>
      <c r="R967" s="533"/>
      <c r="S967" s="533"/>
      <c r="T967" s="533"/>
      <c r="U967" s="533"/>
      <c r="V967" s="533"/>
      <c r="W967" s="533"/>
      <c r="X967" s="533"/>
      <c r="Y967" s="533"/>
      <c r="Z967" s="533"/>
      <c r="AA967" s="533"/>
      <c r="AB967" s="533"/>
      <c r="AC967" s="533"/>
    </row>
    <row r="968" spans="1:29" ht="12" customHeight="1" x14ac:dyDescent="0.25">
      <c r="A968" s="533"/>
      <c r="B968" s="533"/>
      <c r="C968" s="533"/>
      <c r="D968" s="533"/>
      <c r="E968" s="533"/>
      <c r="F968" s="533"/>
      <c r="G968" s="521"/>
      <c r="H968" s="521"/>
      <c r="I968" s="521"/>
      <c r="J968" s="533"/>
      <c r="K968" s="533"/>
      <c r="L968" s="533"/>
      <c r="M968" s="533"/>
      <c r="N968" s="533"/>
      <c r="O968" s="532"/>
      <c r="P968" s="532"/>
      <c r="Q968" s="533"/>
      <c r="R968" s="533"/>
      <c r="S968" s="533"/>
      <c r="T968" s="533"/>
      <c r="U968" s="533"/>
      <c r="V968" s="533"/>
      <c r="W968" s="533"/>
      <c r="X968" s="533"/>
      <c r="Y968" s="533"/>
      <c r="Z968" s="533"/>
      <c r="AA968" s="533"/>
      <c r="AB968" s="533"/>
      <c r="AC968" s="533"/>
    </row>
    <row r="969" spans="1:29" ht="12" customHeight="1" x14ac:dyDescent="0.25">
      <c r="A969" s="533"/>
      <c r="B969" s="533"/>
      <c r="C969" s="533"/>
      <c r="D969" s="533"/>
      <c r="E969" s="533"/>
      <c r="F969" s="533"/>
      <c r="G969" s="521"/>
      <c r="H969" s="521"/>
      <c r="I969" s="521"/>
      <c r="J969" s="533"/>
      <c r="K969" s="533"/>
      <c r="L969" s="533"/>
      <c r="M969" s="533"/>
      <c r="N969" s="533"/>
      <c r="O969" s="532"/>
      <c r="P969" s="532"/>
      <c r="Q969" s="533"/>
      <c r="R969" s="533"/>
      <c r="S969" s="533"/>
      <c r="T969" s="533"/>
      <c r="U969" s="533"/>
      <c r="V969" s="533"/>
      <c r="W969" s="533"/>
      <c r="X969" s="533"/>
      <c r="Y969" s="533"/>
      <c r="Z969" s="533"/>
      <c r="AA969" s="533"/>
      <c r="AB969" s="533"/>
      <c r="AC969" s="533"/>
    </row>
    <row r="970" spans="1:29" ht="12" customHeight="1" x14ac:dyDescent="0.25">
      <c r="A970" s="533"/>
      <c r="B970" s="533"/>
      <c r="C970" s="533"/>
      <c r="D970" s="533"/>
      <c r="E970" s="533"/>
      <c r="F970" s="533"/>
      <c r="G970" s="521"/>
      <c r="H970" s="521"/>
      <c r="I970" s="521"/>
      <c r="J970" s="533"/>
      <c r="K970" s="533"/>
      <c r="L970" s="533"/>
      <c r="M970" s="533"/>
      <c r="N970" s="533"/>
      <c r="O970" s="532"/>
      <c r="P970" s="532"/>
      <c r="Q970" s="533"/>
      <c r="R970" s="533"/>
      <c r="S970" s="533"/>
      <c r="T970" s="533"/>
      <c r="U970" s="533"/>
      <c r="V970" s="533"/>
      <c r="W970" s="533"/>
      <c r="X970" s="533"/>
      <c r="Y970" s="533"/>
      <c r="Z970" s="533"/>
      <c r="AA970" s="533"/>
      <c r="AB970" s="533"/>
      <c r="AC970" s="533"/>
    </row>
    <row r="971" spans="1:29" ht="12" customHeight="1" x14ac:dyDescent="0.25">
      <c r="A971" s="533"/>
      <c r="B971" s="533"/>
      <c r="C971" s="533"/>
      <c r="D971" s="533"/>
      <c r="E971" s="533"/>
      <c r="F971" s="533"/>
      <c r="G971" s="521"/>
      <c r="H971" s="521"/>
      <c r="I971" s="521"/>
      <c r="J971" s="533"/>
      <c r="K971" s="533"/>
      <c r="L971" s="533"/>
      <c r="M971" s="533"/>
      <c r="N971" s="533"/>
      <c r="O971" s="532"/>
      <c r="P971" s="532"/>
      <c r="Q971" s="533"/>
      <c r="R971" s="533"/>
      <c r="S971" s="533"/>
      <c r="T971" s="533"/>
      <c r="U971" s="533"/>
      <c r="V971" s="533"/>
      <c r="W971" s="533"/>
      <c r="X971" s="533"/>
      <c r="Y971" s="533"/>
      <c r="Z971" s="533"/>
      <c r="AA971" s="533"/>
      <c r="AB971" s="533"/>
      <c r="AC971" s="533"/>
    </row>
    <row r="972" spans="1:29" ht="12" customHeight="1" x14ac:dyDescent="0.25">
      <c r="A972" s="533"/>
      <c r="B972" s="533"/>
      <c r="C972" s="533"/>
      <c r="D972" s="533"/>
      <c r="E972" s="533"/>
      <c r="F972" s="533"/>
      <c r="G972" s="521"/>
      <c r="H972" s="521"/>
      <c r="I972" s="521"/>
      <c r="J972" s="533"/>
      <c r="K972" s="533"/>
      <c r="L972" s="533"/>
      <c r="M972" s="533"/>
      <c r="N972" s="533"/>
      <c r="O972" s="532"/>
      <c r="P972" s="532"/>
      <c r="Q972" s="533"/>
      <c r="R972" s="533"/>
      <c r="S972" s="533"/>
      <c r="T972" s="533"/>
      <c r="U972" s="533"/>
      <c r="V972" s="533"/>
      <c r="W972" s="533"/>
      <c r="X972" s="533"/>
      <c r="Y972" s="533"/>
      <c r="Z972" s="533"/>
      <c r="AA972" s="533"/>
      <c r="AB972" s="533"/>
      <c r="AC972" s="533"/>
    </row>
    <row r="973" spans="1:29" ht="12" customHeight="1" x14ac:dyDescent="0.25">
      <c r="A973" s="533"/>
      <c r="B973" s="533"/>
      <c r="C973" s="533"/>
      <c r="D973" s="533"/>
      <c r="E973" s="533"/>
      <c r="F973" s="533"/>
      <c r="G973" s="521"/>
      <c r="H973" s="521"/>
      <c r="I973" s="521"/>
      <c r="J973" s="533"/>
      <c r="K973" s="533"/>
      <c r="L973" s="533"/>
      <c r="M973" s="533"/>
      <c r="N973" s="533"/>
      <c r="O973" s="532"/>
      <c r="P973" s="532"/>
      <c r="Q973" s="533"/>
      <c r="R973" s="533"/>
      <c r="S973" s="533"/>
      <c r="T973" s="533"/>
      <c r="U973" s="533"/>
      <c r="V973" s="533"/>
      <c r="W973" s="533"/>
      <c r="X973" s="533"/>
      <c r="Y973" s="533"/>
      <c r="Z973" s="533"/>
      <c r="AA973" s="533"/>
      <c r="AB973" s="533"/>
      <c r="AC973" s="533"/>
    </row>
    <row r="974" spans="1:29" ht="12" customHeight="1" x14ac:dyDescent="0.25">
      <c r="A974" s="533"/>
      <c r="B974" s="533"/>
      <c r="C974" s="533"/>
      <c r="D974" s="533"/>
      <c r="E974" s="533"/>
      <c r="F974" s="533"/>
      <c r="G974" s="521"/>
      <c r="H974" s="521"/>
      <c r="I974" s="521"/>
      <c r="J974" s="533"/>
      <c r="K974" s="533"/>
      <c r="L974" s="533"/>
      <c r="M974" s="533"/>
      <c r="N974" s="533"/>
      <c r="O974" s="532"/>
      <c r="P974" s="532"/>
      <c r="Q974" s="533"/>
      <c r="R974" s="533"/>
      <c r="S974" s="533"/>
      <c r="T974" s="533"/>
      <c r="U974" s="533"/>
      <c r="V974" s="533"/>
      <c r="W974" s="533"/>
      <c r="X974" s="533"/>
      <c r="Y974" s="533"/>
      <c r="Z974" s="533"/>
      <c r="AA974" s="533"/>
      <c r="AB974" s="533"/>
      <c r="AC974" s="533"/>
    </row>
    <row r="975" spans="1:29" ht="12" customHeight="1" x14ac:dyDescent="0.25">
      <c r="A975" s="533"/>
      <c r="B975" s="533"/>
      <c r="C975" s="533"/>
      <c r="D975" s="533"/>
      <c r="E975" s="533"/>
      <c r="F975" s="533"/>
      <c r="G975" s="521"/>
      <c r="H975" s="521"/>
      <c r="I975" s="521"/>
      <c r="J975" s="533"/>
      <c r="K975" s="533"/>
      <c r="L975" s="533"/>
      <c r="M975" s="533"/>
      <c r="N975" s="533"/>
      <c r="O975" s="532"/>
      <c r="P975" s="532"/>
      <c r="Q975" s="533"/>
      <c r="R975" s="533"/>
      <c r="S975" s="533"/>
      <c r="T975" s="533"/>
      <c r="U975" s="533"/>
      <c r="V975" s="533"/>
      <c r="W975" s="533"/>
      <c r="X975" s="533"/>
      <c r="Y975" s="533"/>
      <c r="Z975" s="533"/>
      <c r="AA975" s="533"/>
      <c r="AB975" s="533"/>
      <c r="AC975" s="533"/>
    </row>
    <row r="976" spans="1:29" ht="12" customHeight="1" x14ac:dyDescent="0.25">
      <c r="A976" s="533"/>
      <c r="B976" s="533"/>
      <c r="C976" s="533"/>
      <c r="D976" s="533"/>
      <c r="E976" s="533"/>
      <c r="F976" s="533"/>
      <c r="G976" s="521"/>
      <c r="H976" s="521"/>
      <c r="I976" s="521"/>
      <c r="J976" s="533"/>
      <c r="K976" s="533"/>
      <c r="L976" s="533"/>
      <c r="M976" s="533"/>
      <c r="N976" s="533"/>
      <c r="O976" s="532"/>
      <c r="P976" s="532"/>
      <c r="Q976" s="533"/>
      <c r="R976" s="533"/>
      <c r="S976" s="533"/>
      <c r="T976" s="533"/>
      <c r="U976" s="533"/>
      <c r="V976" s="533"/>
      <c r="W976" s="533"/>
      <c r="X976" s="533"/>
      <c r="Y976" s="533"/>
      <c r="Z976" s="533"/>
      <c r="AA976" s="533"/>
      <c r="AB976" s="533"/>
      <c r="AC976" s="533"/>
    </row>
    <row r="977" spans="1:29" ht="12" customHeight="1" x14ac:dyDescent="0.25">
      <c r="A977" s="533"/>
      <c r="B977" s="533"/>
      <c r="C977" s="533"/>
      <c r="D977" s="533"/>
      <c r="E977" s="533"/>
      <c r="F977" s="533"/>
      <c r="G977" s="521"/>
      <c r="H977" s="521"/>
      <c r="I977" s="521"/>
      <c r="J977" s="533"/>
      <c r="K977" s="533"/>
      <c r="L977" s="533"/>
      <c r="M977" s="533"/>
      <c r="N977" s="533"/>
      <c r="O977" s="532"/>
      <c r="P977" s="532"/>
      <c r="Q977" s="533"/>
      <c r="R977" s="533"/>
      <c r="S977" s="533"/>
      <c r="T977" s="533"/>
      <c r="U977" s="533"/>
      <c r="V977" s="533"/>
      <c r="W977" s="533"/>
      <c r="X977" s="533"/>
      <c r="Y977" s="533"/>
      <c r="Z977" s="533"/>
      <c r="AA977" s="533"/>
      <c r="AB977" s="533"/>
      <c r="AC977" s="533"/>
    </row>
    <row r="978" spans="1:29" ht="12" customHeight="1" x14ac:dyDescent="0.25">
      <c r="A978" s="533"/>
      <c r="B978" s="533"/>
      <c r="C978" s="533"/>
      <c r="D978" s="533"/>
      <c r="E978" s="533"/>
      <c r="F978" s="533"/>
      <c r="G978" s="521"/>
      <c r="H978" s="521"/>
      <c r="I978" s="521"/>
      <c r="J978" s="533"/>
      <c r="K978" s="533"/>
      <c r="L978" s="533"/>
      <c r="M978" s="533"/>
      <c r="N978" s="533"/>
      <c r="O978" s="532"/>
      <c r="P978" s="532"/>
      <c r="Q978" s="533"/>
      <c r="R978" s="533"/>
      <c r="S978" s="533"/>
      <c r="T978" s="533"/>
      <c r="U978" s="533"/>
      <c r="V978" s="533"/>
      <c r="W978" s="533"/>
      <c r="X978" s="533"/>
      <c r="Y978" s="533"/>
      <c r="Z978" s="533"/>
      <c r="AA978" s="533"/>
      <c r="AB978" s="533"/>
      <c r="AC978" s="533"/>
    </row>
    <row r="979" spans="1:29" ht="12" customHeight="1" x14ac:dyDescent="0.25">
      <c r="A979" s="533"/>
      <c r="B979" s="533"/>
      <c r="C979" s="533"/>
      <c r="D979" s="533"/>
      <c r="E979" s="533"/>
      <c r="F979" s="533"/>
      <c r="G979" s="521"/>
      <c r="H979" s="521"/>
      <c r="I979" s="521"/>
      <c r="J979" s="533"/>
      <c r="K979" s="533"/>
      <c r="L979" s="533"/>
      <c r="M979" s="533"/>
      <c r="N979" s="533"/>
      <c r="O979" s="532"/>
      <c r="P979" s="532"/>
      <c r="Q979" s="533"/>
      <c r="R979" s="533"/>
      <c r="S979" s="533"/>
      <c r="T979" s="533"/>
      <c r="U979" s="533"/>
      <c r="V979" s="533"/>
      <c r="W979" s="533"/>
      <c r="X979" s="533"/>
      <c r="Y979" s="533"/>
      <c r="Z979" s="533"/>
      <c r="AA979" s="533"/>
      <c r="AB979" s="533"/>
      <c r="AC979" s="533"/>
    </row>
    <row r="980" spans="1:29" ht="12" customHeight="1" x14ac:dyDescent="0.25">
      <c r="A980" s="533"/>
      <c r="B980" s="533"/>
      <c r="C980" s="533"/>
      <c r="D980" s="533"/>
      <c r="E980" s="533"/>
      <c r="F980" s="533"/>
      <c r="G980" s="521"/>
      <c r="H980" s="521"/>
      <c r="I980" s="521"/>
      <c r="J980" s="533"/>
      <c r="K980" s="533"/>
      <c r="L980" s="533"/>
      <c r="M980" s="533"/>
      <c r="N980" s="533"/>
      <c r="O980" s="532"/>
      <c r="P980" s="532"/>
      <c r="Q980" s="533"/>
      <c r="R980" s="533"/>
      <c r="S980" s="533"/>
      <c r="T980" s="533"/>
      <c r="U980" s="533"/>
      <c r="V980" s="533"/>
      <c r="W980" s="533"/>
      <c r="X980" s="533"/>
      <c r="Y980" s="533"/>
      <c r="Z980" s="533"/>
      <c r="AA980" s="533"/>
      <c r="AB980" s="533"/>
      <c r="AC980" s="533"/>
    </row>
    <row r="981" spans="1:29" ht="12" customHeight="1" x14ac:dyDescent="0.25">
      <c r="A981" s="533"/>
      <c r="B981" s="533"/>
      <c r="C981" s="533"/>
      <c r="D981" s="533"/>
      <c r="E981" s="533"/>
      <c r="F981" s="533"/>
      <c r="G981" s="521"/>
      <c r="H981" s="521"/>
      <c r="I981" s="521"/>
      <c r="J981" s="533"/>
      <c r="K981" s="533"/>
      <c r="L981" s="533"/>
      <c r="M981" s="533"/>
      <c r="N981" s="533"/>
      <c r="O981" s="532"/>
      <c r="P981" s="532"/>
      <c r="Q981" s="533"/>
      <c r="R981" s="533"/>
      <c r="S981" s="533"/>
      <c r="T981" s="533"/>
      <c r="U981" s="533"/>
      <c r="V981" s="533"/>
      <c r="W981" s="533"/>
      <c r="X981" s="533"/>
      <c r="Y981" s="533"/>
      <c r="Z981" s="533"/>
      <c r="AA981" s="533"/>
      <c r="AB981" s="533"/>
      <c r="AC981" s="533"/>
    </row>
    <row r="982" spans="1:29" ht="12" customHeight="1" x14ac:dyDescent="0.25">
      <c r="A982" s="533"/>
      <c r="B982" s="533"/>
      <c r="C982" s="533"/>
      <c r="D982" s="533"/>
      <c r="E982" s="533"/>
      <c r="F982" s="533"/>
      <c r="G982" s="521"/>
      <c r="H982" s="521"/>
      <c r="I982" s="521"/>
      <c r="J982" s="533"/>
      <c r="K982" s="533"/>
      <c r="L982" s="533"/>
      <c r="M982" s="533"/>
      <c r="N982" s="533"/>
      <c r="O982" s="532"/>
      <c r="P982" s="532"/>
      <c r="Q982" s="533"/>
      <c r="R982" s="533"/>
      <c r="S982" s="533"/>
      <c r="T982" s="533"/>
      <c r="U982" s="533"/>
      <c r="V982" s="533"/>
      <c r="W982" s="533"/>
      <c r="X982" s="533"/>
      <c r="Y982" s="533"/>
      <c r="Z982" s="533"/>
      <c r="AA982" s="533"/>
      <c r="AB982" s="533"/>
      <c r="AC982" s="533"/>
    </row>
    <row r="983" spans="1:29" ht="12" customHeight="1" x14ac:dyDescent="0.25">
      <c r="A983" s="533"/>
      <c r="B983" s="533"/>
      <c r="C983" s="533"/>
      <c r="D983" s="533"/>
      <c r="E983" s="533"/>
      <c r="F983" s="533"/>
      <c r="G983" s="521"/>
      <c r="H983" s="521"/>
      <c r="I983" s="521"/>
      <c r="J983" s="533"/>
      <c r="K983" s="533"/>
      <c r="L983" s="533"/>
      <c r="M983" s="533"/>
      <c r="N983" s="533"/>
      <c r="O983" s="532"/>
      <c r="P983" s="532"/>
      <c r="Q983" s="533"/>
      <c r="R983" s="533"/>
      <c r="S983" s="533"/>
      <c r="T983" s="533"/>
      <c r="U983" s="533"/>
      <c r="V983" s="533"/>
      <c r="W983" s="533"/>
      <c r="X983" s="533"/>
      <c r="Y983" s="533"/>
      <c r="Z983" s="533"/>
      <c r="AA983" s="533"/>
      <c r="AB983" s="533"/>
      <c r="AC983" s="533"/>
    </row>
    <row r="984" spans="1:29" ht="12" customHeight="1" x14ac:dyDescent="0.25">
      <c r="A984" s="533"/>
      <c r="B984" s="533"/>
      <c r="C984" s="533"/>
      <c r="D984" s="533"/>
      <c r="E984" s="533"/>
      <c r="F984" s="533"/>
      <c r="G984" s="521"/>
      <c r="H984" s="521"/>
      <c r="I984" s="521"/>
      <c r="J984" s="533"/>
      <c r="K984" s="533"/>
      <c r="L984" s="533"/>
      <c r="M984" s="533"/>
      <c r="N984" s="533"/>
      <c r="O984" s="532"/>
      <c r="P984" s="532"/>
      <c r="Q984" s="533"/>
      <c r="R984" s="533"/>
      <c r="S984" s="533"/>
      <c r="T984" s="533"/>
      <c r="U984" s="533"/>
      <c r="V984" s="533"/>
      <c r="W984" s="533"/>
      <c r="X984" s="533"/>
      <c r="Y984" s="533"/>
      <c r="Z984" s="533"/>
      <c r="AA984" s="533"/>
      <c r="AB984" s="533"/>
      <c r="AC984" s="533"/>
    </row>
    <row r="985" spans="1:29" ht="12" customHeight="1" x14ac:dyDescent="0.25">
      <c r="A985" s="533"/>
      <c r="B985" s="533"/>
      <c r="C985" s="533"/>
      <c r="D985" s="533"/>
      <c r="E985" s="533"/>
      <c r="F985" s="533"/>
      <c r="G985" s="521"/>
      <c r="H985" s="521"/>
      <c r="I985" s="521"/>
      <c r="J985" s="533"/>
      <c r="K985" s="533"/>
      <c r="L985" s="533"/>
      <c r="M985" s="533"/>
      <c r="N985" s="533"/>
      <c r="O985" s="532"/>
      <c r="P985" s="532"/>
      <c r="Q985" s="533"/>
      <c r="R985" s="533"/>
      <c r="S985" s="533"/>
      <c r="T985" s="533"/>
      <c r="U985" s="533"/>
      <c r="V985" s="533"/>
      <c r="W985" s="533"/>
      <c r="X985" s="533"/>
      <c r="Y985" s="533"/>
      <c r="Z985" s="533"/>
      <c r="AA985" s="533"/>
      <c r="AB985" s="533"/>
      <c r="AC985" s="533"/>
    </row>
    <row r="986" spans="1:29" ht="12" customHeight="1" x14ac:dyDescent="0.25">
      <c r="A986" s="533"/>
      <c r="B986" s="533"/>
      <c r="C986" s="533"/>
      <c r="D986" s="533"/>
      <c r="E986" s="533"/>
      <c r="F986" s="533"/>
      <c r="G986" s="521"/>
      <c r="H986" s="521"/>
      <c r="I986" s="521"/>
      <c r="J986" s="533"/>
      <c r="K986" s="533"/>
      <c r="L986" s="533"/>
      <c r="M986" s="533"/>
      <c r="N986" s="533"/>
      <c r="O986" s="532"/>
      <c r="P986" s="532"/>
      <c r="Q986" s="533"/>
      <c r="R986" s="533"/>
      <c r="S986" s="533"/>
      <c r="T986" s="533"/>
      <c r="U986" s="533"/>
      <c r="V986" s="533"/>
      <c r="W986" s="533"/>
      <c r="X986" s="533"/>
      <c r="Y986" s="533"/>
      <c r="Z986" s="533"/>
      <c r="AA986" s="533"/>
      <c r="AB986" s="533"/>
      <c r="AC986" s="533"/>
    </row>
    <row r="987" spans="1:29" ht="12" customHeight="1" x14ac:dyDescent="0.25">
      <c r="A987" s="533"/>
      <c r="B987" s="533"/>
      <c r="C987" s="533"/>
      <c r="D987" s="533"/>
      <c r="E987" s="533"/>
      <c r="F987" s="533"/>
      <c r="G987" s="521"/>
      <c r="H987" s="521"/>
      <c r="I987" s="521"/>
      <c r="J987" s="533"/>
      <c r="K987" s="533"/>
      <c r="L987" s="533"/>
      <c r="M987" s="533"/>
      <c r="N987" s="533"/>
      <c r="O987" s="532"/>
      <c r="P987" s="532"/>
      <c r="Q987" s="533"/>
      <c r="R987" s="533"/>
      <c r="S987" s="533"/>
      <c r="T987" s="533"/>
      <c r="U987" s="533"/>
      <c r="V987" s="533"/>
      <c r="W987" s="533"/>
      <c r="X987" s="533"/>
      <c r="Y987" s="533"/>
      <c r="Z987" s="533"/>
      <c r="AA987" s="533"/>
      <c r="AB987" s="533"/>
      <c r="AC987" s="533"/>
    </row>
    <row r="988" spans="1:29" ht="12" customHeight="1" x14ac:dyDescent="0.25">
      <c r="A988" s="533"/>
      <c r="B988" s="533"/>
      <c r="C988" s="533"/>
      <c r="D988" s="533"/>
      <c r="E988" s="533"/>
      <c r="F988" s="533"/>
      <c r="G988" s="521"/>
      <c r="H988" s="521"/>
      <c r="I988" s="521"/>
      <c r="J988" s="533"/>
      <c r="K988" s="533"/>
      <c r="L988" s="533"/>
      <c r="M988" s="533"/>
      <c r="N988" s="533"/>
      <c r="O988" s="532"/>
      <c r="P988" s="532"/>
      <c r="Q988" s="533"/>
      <c r="R988" s="533"/>
      <c r="S988" s="533"/>
      <c r="T988" s="533"/>
      <c r="U988" s="533"/>
      <c r="V988" s="533"/>
      <c r="W988" s="533"/>
      <c r="X988" s="533"/>
      <c r="Y988" s="533"/>
      <c r="Z988" s="533"/>
      <c r="AA988" s="533"/>
      <c r="AB988" s="533"/>
      <c r="AC988" s="533"/>
    </row>
    <row r="989" spans="1:29" ht="12" customHeight="1" x14ac:dyDescent="0.25">
      <c r="A989" s="533"/>
      <c r="B989" s="533"/>
      <c r="C989" s="533"/>
      <c r="D989" s="533"/>
      <c r="E989" s="533"/>
      <c r="F989" s="533"/>
      <c r="G989" s="521"/>
      <c r="H989" s="521"/>
      <c r="I989" s="521"/>
      <c r="J989" s="533"/>
      <c r="K989" s="533"/>
      <c r="L989" s="533"/>
      <c r="M989" s="533"/>
      <c r="N989" s="533"/>
      <c r="O989" s="532"/>
      <c r="P989" s="532"/>
      <c r="Q989" s="533"/>
      <c r="R989" s="533"/>
      <c r="S989" s="533"/>
      <c r="T989" s="533"/>
      <c r="U989" s="533"/>
      <c r="V989" s="533"/>
      <c r="W989" s="533"/>
      <c r="X989" s="533"/>
      <c r="Y989" s="533"/>
      <c r="Z989" s="533"/>
      <c r="AA989" s="533"/>
      <c r="AB989" s="533"/>
      <c r="AC989" s="533"/>
    </row>
    <row r="990" spans="1:29" ht="12" customHeight="1" x14ac:dyDescent="0.25">
      <c r="A990" s="533"/>
      <c r="B990" s="533"/>
      <c r="C990" s="533"/>
      <c r="D990" s="533"/>
      <c r="E990" s="533"/>
      <c r="F990" s="533"/>
      <c r="G990" s="521"/>
      <c r="H990" s="521"/>
      <c r="I990" s="521"/>
      <c r="J990" s="533"/>
      <c r="K990" s="533"/>
      <c r="L990" s="533"/>
      <c r="M990" s="533"/>
      <c r="N990" s="533"/>
      <c r="O990" s="532"/>
      <c r="P990" s="532"/>
      <c r="Q990" s="533"/>
      <c r="R990" s="533"/>
      <c r="S990" s="533"/>
      <c r="T990" s="533"/>
      <c r="U990" s="533"/>
      <c r="V990" s="533"/>
      <c r="W990" s="533"/>
      <c r="X990" s="533"/>
      <c r="Y990" s="533"/>
      <c r="Z990" s="533"/>
      <c r="AA990" s="533"/>
      <c r="AB990" s="533"/>
      <c r="AC990" s="533"/>
    </row>
    <row r="991" spans="1:29" ht="12" customHeight="1" x14ac:dyDescent="0.25">
      <c r="A991" s="533"/>
      <c r="B991" s="533"/>
      <c r="C991" s="533"/>
      <c r="D991" s="533"/>
      <c r="E991" s="533"/>
      <c r="F991" s="533"/>
      <c r="G991" s="521"/>
      <c r="H991" s="521"/>
      <c r="I991" s="521"/>
      <c r="J991" s="533"/>
      <c r="K991" s="533"/>
      <c r="L991" s="533"/>
      <c r="M991" s="533"/>
      <c r="N991" s="533"/>
      <c r="O991" s="532"/>
      <c r="P991" s="532"/>
      <c r="Q991" s="533"/>
      <c r="R991" s="533"/>
      <c r="S991" s="533"/>
      <c r="T991" s="533"/>
      <c r="U991" s="533"/>
      <c r="V991" s="533"/>
      <c r="W991" s="533"/>
      <c r="X991" s="533"/>
      <c r="Y991" s="533"/>
      <c r="Z991" s="533"/>
      <c r="AA991" s="533"/>
      <c r="AB991" s="533"/>
      <c r="AC991" s="533"/>
    </row>
    <row r="992" spans="1:29" ht="12" customHeight="1" x14ac:dyDescent="0.25">
      <c r="A992" s="533"/>
      <c r="B992" s="533"/>
      <c r="C992" s="533"/>
      <c r="D992" s="533"/>
      <c r="E992" s="533"/>
      <c r="F992" s="533"/>
      <c r="G992" s="521"/>
      <c r="H992" s="521"/>
      <c r="I992" s="521"/>
      <c r="J992" s="533"/>
      <c r="K992" s="533"/>
      <c r="L992" s="533"/>
      <c r="M992" s="533"/>
      <c r="N992" s="533"/>
      <c r="O992" s="532"/>
      <c r="P992" s="532"/>
      <c r="Q992" s="533"/>
      <c r="R992" s="533"/>
      <c r="S992" s="533"/>
      <c r="T992" s="533"/>
      <c r="U992" s="533"/>
      <c r="V992" s="533"/>
      <c r="W992" s="533"/>
      <c r="X992" s="533"/>
      <c r="Y992" s="533"/>
      <c r="Z992" s="533"/>
      <c r="AA992" s="533"/>
      <c r="AB992" s="533"/>
      <c r="AC992" s="533"/>
    </row>
    <row r="993" spans="1:29" ht="12" customHeight="1" x14ac:dyDescent="0.25">
      <c r="A993" s="533"/>
      <c r="B993" s="533"/>
      <c r="C993" s="533"/>
      <c r="D993" s="533"/>
      <c r="E993" s="533"/>
      <c r="F993" s="533"/>
      <c r="G993" s="521"/>
      <c r="H993" s="521"/>
      <c r="I993" s="521"/>
      <c r="J993" s="533"/>
      <c r="K993" s="533"/>
      <c r="L993" s="533"/>
      <c r="M993" s="533"/>
      <c r="N993" s="533"/>
      <c r="O993" s="532"/>
      <c r="P993" s="532"/>
      <c r="Q993" s="533"/>
      <c r="R993" s="533"/>
      <c r="S993" s="533"/>
      <c r="T993" s="533"/>
      <c r="U993" s="533"/>
      <c r="V993" s="533"/>
      <c r="W993" s="533"/>
      <c r="X993" s="533"/>
      <c r="Y993" s="533"/>
      <c r="Z993" s="533"/>
      <c r="AA993" s="533"/>
      <c r="AB993" s="533"/>
      <c r="AC993" s="533"/>
    </row>
    <row r="994" spans="1:29" ht="12" customHeight="1" x14ac:dyDescent="0.25">
      <c r="A994" s="533"/>
      <c r="B994" s="533"/>
      <c r="C994" s="533"/>
      <c r="D994" s="533"/>
      <c r="E994" s="533"/>
      <c r="F994" s="533"/>
      <c r="G994" s="521"/>
      <c r="H994" s="521"/>
      <c r="I994" s="521"/>
      <c r="J994" s="533"/>
      <c r="K994" s="533"/>
      <c r="L994" s="533"/>
      <c r="M994" s="533"/>
      <c r="N994" s="533"/>
      <c r="O994" s="532"/>
      <c r="P994" s="532"/>
      <c r="Q994" s="533"/>
      <c r="R994" s="533"/>
      <c r="S994" s="533"/>
      <c r="T994" s="533"/>
      <c r="U994" s="533"/>
      <c r="V994" s="533"/>
      <c r="W994" s="533"/>
      <c r="X994" s="533"/>
      <c r="Y994" s="533"/>
      <c r="Z994" s="533"/>
      <c r="AA994" s="533"/>
      <c r="AB994" s="533"/>
      <c r="AC994" s="533"/>
    </row>
    <row r="995" spans="1:29" ht="12" customHeight="1" x14ac:dyDescent="0.25">
      <c r="A995" s="533"/>
      <c r="B995" s="533"/>
      <c r="C995" s="533"/>
      <c r="D995" s="533"/>
      <c r="E995" s="533"/>
      <c r="F995" s="533"/>
      <c r="G995" s="521"/>
      <c r="H995" s="521"/>
      <c r="I995" s="521"/>
      <c r="J995" s="533"/>
      <c r="K995" s="533"/>
      <c r="L995" s="533"/>
      <c r="M995" s="533"/>
      <c r="N995" s="533"/>
      <c r="O995" s="532"/>
      <c r="P995" s="532"/>
      <c r="Q995" s="533"/>
      <c r="R995" s="533"/>
      <c r="S995" s="533"/>
      <c r="T995" s="533"/>
      <c r="U995" s="533"/>
      <c r="V995" s="533"/>
      <c r="W995" s="533"/>
      <c r="X995" s="533"/>
      <c r="Y995" s="533"/>
      <c r="Z995" s="533"/>
      <c r="AA995" s="533"/>
      <c r="AB995" s="533"/>
      <c r="AC995" s="533"/>
    </row>
    <row r="996" spans="1:29" ht="12" customHeight="1" x14ac:dyDescent="0.25">
      <c r="A996" s="533"/>
      <c r="B996" s="533"/>
      <c r="C996" s="533"/>
      <c r="D996" s="533"/>
      <c r="E996" s="533"/>
      <c r="F996" s="533"/>
      <c r="G996" s="521"/>
      <c r="H996" s="521"/>
      <c r="I996" s="521"/>
      <c r="J996" s="533"/>
      <c r="K996" s="533"/>
      <c r="L996" s="533"/>
      <c r="M996" s="533"/>
      <c r="N996" s="533"/>
      <c r="O996" s="532"/>
      <c r="P996" s="532"/>
      <c r="Q996" s="533"/>
      <c r="R996" s="533"/>
      <c r="S996" s="533"/>
      <c r="T996" s="533"/>
      <c r="U996" s="533"/>
      <c r="V996" s="533"/>
      <c r="W996" s="533"/>
      <c r="X996" s="533"/>
      <c r="Y996" s="533"/>
      <c r="Z996" s="533"/>
      <c r="AA996" s="533"/>
      <c r="AB996" s="533"/>
      <c r="AC996" s="533"/>
    </row>
    <row r="997" spans="1:29" ht="12" customHeight="1" x14ac:dyDescent="0.25">
      <c r="A997" s="533"/>
      <c r="B997" s="533"/>
      <c r="C997" s="533"/>
      <c r="D997" s="533"/>
      <c r="E997" s="533"/>
      <c r="F997" s="533"/>
      <c r="G997" s="521"/>
      <c r="H997" s="521"/>
      <c r="I997" s="521"/>
      <c r="J997" s="533"/>
      <c r="K997" s="533"/>
      <c r="L997" s="533"/>
      <c r="M997" s="533"/>
      <c r="N997" s="533"/>
      <c r="O997" s="532"/>
      <c r="P997" s="532"/>
      <c r="Q997" s="533"/>
      <c r="R997" s="533"/>
      <c r="S997" s="533"/>
      <c r="T997" s="533"/>
      <c r="U997" s="533"/>
      <c r="V997" s="533"/>
      <c r="W997" s="533"/>
      <c r="X997" s="533"/>
      <c r="Y997" s="533"/>
      <c r="Z997" s="533"/>
      <c r="AA997" s="533"/>
      <c r="AB997" s="533"/>
      <c r="AC997" s="533"/>
    </row>
    <row r="998" spans="1:29" ht="12" customHeight="1" x14ac:dyDescent="0.25">
      <c r="A998" s="533"/>
      <c r="B998" s="533"/>
      <c r="C998" s="533"/>
      <c r="D998" s="533"/>
      <c r="E998" s="533"/>
      <c r="F998" s="533"/>
      <c r="G998" s="521"/>
      <c r="H998" s="521"/>
      <c r="I998" s="521"/>
      <c r="J998" s="533"/>
      <c r="K998" s="533"/>
      <c r="L998" s="533"/>
      <c r="M998" s="533"/>
      <c r="N998" s="533"/>
      <c r="O998" s="532"/>
      <c r="P998" s="532"/>
      <c r="Q998" s="533"/>
      <c r="R998" s="533"/>
      <c r="S998" s="533"/>
      <c r="T998" s="533"/>
      <c r="U998" s="533"/>
      <c r="V998" s="533"/>
      <c r="W998" s="533"/>
      <c r="X998" s="533"/>
      <c r="Y998" s="533"/>
      <c r="Z998" s="533"/>
      <c r="AA998" s="533"/>
      <c r="AB998" s="533"/>
      <c r="AC998" s="533"/>
    </row>
    <row r="999" spans="1:29" ht="12" customHeight="1" x14ac:dyDescent="0.25">
      <c r="A999" s="533"/>
      <c r="B999" s="533"/>
      <c r="C999" s="533"/>
      <c r="D999" s="533"/>
      <c r="E999" s="533"/>
      <c r="F999" s="533"/>
      <c r="G999" s="521"/>
      <c r="H999" s="521"/>
      <c r="I999" s="521"/>
      <c r="J999" s="533"/>
      <c r="K999" s="533"/>
      <c r="L999" s="533"/>
      <c r="M999" s="533"/>
      <c r="N999" s="533"/>
      <c r="O999" s="532"/>
      <c r="P999" s="532"/>
      <c r="Q999" s="533"/>
      <c r="R999" s="533"/>
      <c r="S999" s="533"/>
      <c r="T999" s="533"/>
      <c r="U999" s="533"/>
      <c r="V999" s="533"/>
      <c r="W999" s="533"/>
      <c r="X999" s="533"/>
      <c r="Y999" s="533"/>
      <c r="Z999" s="533"/>
      <c r="AA999" s="533"/>
      <c r="AB999" s="533"/>
      <c r="AC999" s="533"/>
    </row>
    <row r="1000" spans="1:29" ht="12" customHeight="1" x14ac:dyDescent="0.25">
      <c r="A1000" s="533"/>
      <c r="B1000" s="533"/>
      <c r="C1000" s="533"/>
      <c r="D1000" s="533"/>
      <c r="E1000" s="533"/>
      <c r="F1000" s="533"/>
      <c r="G1000" s="521"/>
      <c r="H1000" s="521"/>
      <c r="I1000" s="521"/>
      <c r="J1000" s="533"/>
      <c r="K1000" s="533"/>
      <c r="L1000" s="533"/>
      <c r="M1000" s="533"/>
      <c r="N1000" s="533"/>
      <c r="O1000" s="532"/>
      <c r="P1000" s="532"/>
      <c r="Q1000" s="533"/>
      <c r="R1000" s="533"/>
      <c r="S1000" s="533"/>
      <c r="T1000" s="533"/>
      <c r="U1000" s="533"/>
      <c r="V1000" s="533"/>
      <c r="W1000" s="533"/>
      <c r="X1000" s="533"/>
      <c r="Y1000" s="533"/>
      <c r="Z1000" s="533"/>
      <c r="AA1000" s="533"/>
      <c r="AB1000" s="533"/>
      <c r="AC1000" s="533"/>
    </row>
  </sheetData>
  <mergeCells count="2">
    <mergeCell ref="A4:B4"/>
    <mergeCell ref="A8:B8"/>
  </mergeCells>
  <pageMargins left="0.25" right="0.25"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heetPr>
  <dimension ref="A1:Z1000"/>
  <sheetViews>
    <sheetView showGridLines="0" workbookViewId="0">
      <pane xSplit="6" ySplit="4" topLeftCell="G5" activePane="bottomRight" state="frozen"/>
      <selection pane="topRight" activeCell="G1" sqref="G1"/>
      <selection pane="bottomLeft" activeCell="A5" sqref="A5"/>
      <selection pane="bottomRight" activeCell="G5" sqref="G5"/>
    </sheetView>
  </sheetViews>
  <sheetFormatPr defaultColWidth="14.44140625" defaultRowHeight="15" customHeight="1" outlineLevelRow="2" x14ac:dyDescent="0.25"/>
  <cols>
    <col min="1" max="1" width="3.33203125" customWidth="1"/>
    <col min="2" max="2" width="3.44140625" customWidth="1"/>
    <col min="3" max="3" width="6.109375" customWidth="1"/>
    <col min="4" max="4" width="19.6640625" customWidth="1"/>
    <col min="5" max="5" width="6.88671875" customWidth="1"/>
    <col min="6" max="6" width="7.5546875" customWidth="1"/>
    <col min="7" max="7" width="13" customWidth="1"/>
    <col min="8" max="8" width="9.109375" customWidth="1"/>
    <col min="9" max="9" width="12.6640625" customWidth="1"/>
    <col min="10" max="10" width="14.109375" customWidth="1"/>
    <col min="11" max="11" width="8.44140625" customWidth="1"/>
    <col min="12" max="12" width="8.6640625" customWidth="1"/>
    <col min="13" max="13" width="9.109375" customWidth="1"/>
    <col min="14" max="14" width="12.44140625" customWidth="1"/>
    <col min="15" max="18" width="9.88671875" customWidth="1"/>
    <col min="19" max="26" width="9.109375" customWidth="1"/>
  </cols>
  <sheetData>
    <row r="1" spans="1:26" ht="12.75" customHeight="1"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row>
    <row r="2" spans="1:26" ht="12.75" customHeight="1" x14ac:dyDescent="0.25">
      <c r="A2" s="127"/>
      <c r="B2" s="648" t="s">
        <v>53</v>
      </c>
      <c r="C2" s="648" t="s">
        <v>686</v>
      </c>
      <c r="D2" s="648" t="s">
        <v>687</v>
      </c>
      <c r="E2" s="648" t="s">
        <v>688</v>
      </c>
      <c r="F2" s="648" t="s">
        <v>689</v>
      </c>
      <c r="G2" s="648" t="s">
        <v>690</v>
      </c>
      <c r="H2" s="650" t="s">
        <v>691</v>
      </c>
      <c r="I2" s="642"/>
      <c r="J2" s="648" t="s">
        <v>692</v>
      </c>
      <c r="K2" s="648" t="s">
        <v>693</v>
      </c>
      <c r="L2" s="648" t="s">
        <v>694</v>
      </c>
      <c r="M2" s="648">
        <v>2020</v>
      </c>
      <c r="N2" s="648">
        <v>2021</v>
      </c>
      <c r="O2" s="648">
        <v>2022</v>
      </c>
      <c r="P2" s="648">
        <v>2023</v>
      </c>
      <c r="Q2" s="648">
        <v>2024</v>
      </c>
      <c r="R2" s="648">
        <v>2025</v>
      </c>
      <c r="S2" s="127"/>
      <c r="T2" s="127"/>
      <c r="U2" s="127"/>
      <c r="V2" s="127"/>
      <c r="W2" s="127"/>
      <c r="X2" s="127"/>
      <c r="Y2" s="127"/>
      <c r="Z2" s="127"/>
    </row>
    <row r="3" spans="1:26" ht="12.75" customHeight="1" x14ac:dyDescent="0.25">
      <c r="A3" s="127"/>
      <c r="B3" s="649"/>
      <c r="C3" s="649"/>
      <c r="D3" s="649"/>
      <c r="E3" s="649"/>
      <c r="F3" s="649"/>
      <c r="G3" s="649"/>
      <c r="H3" s="546" t="s">
        <v>695</v>
      </c>
      <c r="I3" s="546" t="s">
        <v>696</v>
      </c>
      <c r="J3" s="649"/>
      <c r="K3" s="649"/>
      <c r="L3" s="649"/>
      <c r="M3" s="649"/>
      <c r="N3" s="649"/>
      <c r="O3" s="649"/>
      <c r="P3" s="649"/>
      <c r="Q3" s="649"/>
      <c r="R3" s="649"/>
      <c r="S3" s="127"/>
      <c r="T3" s="127"/>
      <c r="U3" s="127"/>
      <c r="V3" s="127"/>
      <c r="W3" s="127"/>
      <c r="X3" s="127"/>
      <c r="Y3" s="127"/>
      <c r="Z3" s="127"/>
    </row>
    <row r="4" spans="1:26" ht="12.75" customHeight="1" x14ac:dyDescent="0.25">
      <c r="A4" s="127"/>
      <c r="B4" s="547" t="str">
        <f>Inputs!D1</f>
        <v>Medex Project</v>
      </c>
      <c r="C4" s="548"/>
      <c r="D4" s="549"/>
      <c r="E4" s="549"/>
      <c r="F4" s="549"/>
      <c r="G4" s="549"/>
      <c r="H4" s="550"/>
      <c r="I4" s="550"/>
      <c r="J4" s="549"/>
      <c r="K4" s="549"/>
      <c r="L4" s="549"/>
      <c r="M4" s="549"/>
      <c r="N4" s="549"/>
      <c r="O4" s="549"/>
      <c r="P4" s="549"/>
      <c r="Q4" s="549"/>
      <c r="R4" s="549"/>
      <c r="S4" s="127"/>
      <c r="T4" s="127"/>
      <c r="U4" s="127"/>
      <c r="V4" s="127"/>
      <c r="W4" s="127"/>
      <c r="X4" s="127"/>
      <c r="Y4" s="127"/>
      <c r="Z4" s="127"/>
    </row>
    <row r="5" spans="1:26" ht="12.75" customHeight="1" x14ac:dyDescent="0.25">
      <c r="A5" s="127"/>
      <c r="B5" s="551" t="s">
        <v>697</v>
      </c>
      <c r="C5" s="552"/>
      <c r="D5" s="553"/>
      <c r="E5" s="552"/>
      <c r="F5" s="554">
        <v>0.25</v>
      </c>
      <c r="G5" s="552"/>
      <c r="H5" s="555"/>
      <c r="I5" s="556"/>
      <c r="J5" s="556"/>
      <c r="K5" s="557"/>
      <c r="L5" s="557"/>
      <c r="M5" s="557"/>
      <c r="N5" s="557"/>
      <c r="O5" s="557"/>
      <c r="P5" s="557"/>
      <c r="Q5" s="557"/>
      <c r="R5" s="557"/>
      <c r="S5" s="127"/>
      <c r="T5" s="127"/>
      <c r="U5" s="127"/>
      <c r="V5" s="127"/>
      <c r="W5" s="127"/>
      <c r="X5" s="127"/>
      <c r="Y5" s="127"/>
      <c r="Z5" s="127"/>
    </row>
    <row r="6" spans="1:26" ht="12.75" customHeight="1" outlineLevel="1" x14ac:dyDescent="0.25">
      <c r="A6" s="127"/>
      <c r="B6" s="127"/>
      <c r="C6" s="558" t="s">
        <v>698</v>
      </c>
      <c r="D6" s="559"/>
      <c r="E6" s="558" t="s">
        <v>699</v>
      </c>
      <c r="F6" s="560">
        <v>0.15</v>
      </c>
      <c r="G6" s="558"/>
      <c r="H6" s="561"/>
      <c r="I6" s="562"/>
      <c r="J6" s="562"/>
      <c r="K6" s="563"/>
      <c r="L6" s="563"/>
      <c r="M6" s="563"/>
      <c r="N6" s="564">
        <v>50000</v>
      </c>
      <c r="O6" s="563"/>
      <c r="P6" s="563"/>
      <c r="Q6" s="563"/>
      <c r="R6" s="563"/>
      <c r="S6" s="127"/>
      <c r="T6" s="127"/>
      <c r="U6" s="127"/>
      <c r="V6" s="127"/>
      <c r="W6" s="127"/>
      <c r="X6" s="127"/>
      <c r="Y6" s="127"/>
      <c r="Z6" s="127"/>
    </row>
    <row r="7" spans="1:26" ht="12.75" customHeight="1" outlineLevel="2" x14ac:dyDescent="0.3">
      <c r="A7" s="127"/>
      <c r="B7" s="127"/>
      <c r="C7" s="127"/>
      <c r="D7" s="565" t="s">
        <v>700</v>
      </c>
      <c r="E7" s="127"/>
      <c r="F7" s="127"/>
      <c r="G7" s="127"/>
      <c r="H7" s="566"/>
      <c r="I7" s="567"/>
      <c r="J7" s="567"/>
      <c r="K7" s="568"/>
      <c r="L7" s="568"/>
      <c r="M7" s="127"/>
      <c r="N7" s="127"/>
      <c r="O7" s="127"/>
      <c r="P7" s="127"/>
      <c r="Q7" s="127"/>
      <c r="R7" s="127"/>
      <c r="S7" s="127"/>
      <c r="T7" s="127"/>
      <c r="U7" s="127"/>
      <c r="V7" s="127"/>
      <c r="W7" s="127"/>
      <c r="X7" s="127"/>
      <c r="Y7" s="127"/>
      <c r="Z7" s="127"/>
    </row>
    <row r="8" spans="1:26" ht="12.75" customHeight="1" outlineLevel="2" x14ac:dyDescent="0.3">
      <c r="A8" s="127"/>
      <c r="B8" s="127"/>
      <c r="C8" s="127"/>
      <c r="D8" s="565" t="s">
        <v>701</v>
      </c>
      <c r="E8" s="127"/>
      <c r="F8" s="127"/>
      <c r="G8" s="127"/>
      <c r="H8" s="566"/>
      <c r="I8" s="567"/>
      <c r="J8" s="567"/>
      <c r="K8" s="568"/>
      <c r="L8" s="568"/>
      <c r="M8" s="127"/>
      <c r="N8" s="127"/>
      <c r="O8" s="127"/>
      <c r="P8" s="127"/>
      <c r="Q8" s="127"/>
      <c r="R8" s="127"/>
      <c r="S8" s="127"/>
      <c r="T8" s="127"/>
      <c r="U8" s="127"/>
      <c r="V8" s="127"/>
      <c r="W8" s="127"/>
      <c r="X8" s="127"/>
      <c r="Y8" s="127"/>
      <c r="Z8" s="127"/>
    </row>
    <row r="9" spans="1:26" ht="12.75" customHeight="1" outlineLevel="2" x14ac:dyDescent="0.3">
      <c r="A9" s="127"/>
      <c r="B9" s="127"/>
      <c r="C9" s="127"/>
      <c r="D9" s="565" t="s">
        <v>702</v>
      </c>
      <c r="E9" s="127"/>
      <c r="F9" s="127"/>
      <c r="G9" s="127"/>
      <c r="H9" s="566"/>
      <c r="I9" s="567"/>
      <c r="J9" s="567"/>
      <c r="K9" s="568"/>
      <c r="L9" s="568"/>
      <c r="M9" s="127"/>
      <c r="N9" s="127"/>
      <c r="O9" s="127"/>
      <c r="P9" s="127"/>
      <c r="Q9" s="127"/>
      <c r="R9" s="127"/>
      <c r="S9" s="127"/>
      <c r="T9" s="127"/>
      <c r="U9" s="127"/>
      <c r="V9" s="127"/>
      <c r="W9" s="127"/>
      <c r="X9" s="127"/>
      <c r="Y9" s="127"/>
      <c r="Z9" s="127"/>
    </row>
    <row r="10" spans="1:26" ht="12.75" customHeight="1" outlineLevel="1" x14ac:dyDescent="0.25">
      <c r="A10" s="127"/>
      <c r="B10" s="127"/>
      <c r="C10" s="558" t="s">
        <v>703</v>
      </c>
      <c r="D10" s="559"/>
      <c r="E10" s="558" t="s">
        <v>704</v>
      </c>
      <c r="F10" s="560">
        <v>0.1</v>
      </c>
      <c r="G10" s="558"/>
      <c r="H10" s="561"/>
      <c r="I10" s="562"/>
      <c r="J10" s="562"/>
      <c r="K10" s="563"/>
      <c r="L10" s="563"/>
      <c r="M10" s="563"/>
      <c r="N10" s="563"/>
      <c r="O10" s="564">
        <v>50000</v>
      </c>
      <c r="P10" s="564">
        <v>50000</v>
      </c>
      <c r="Q10" s="564">
        <v>50000</v>
      </c>
      <c r="R10" s="564">
        <v>50000</v>
      </c>
      <c r="S10" s="127"/>
      <c r="T10" s="127"/>
      <c r="U10" s="127"/>
      <c r="V10" s="127"/>
      <c r="W10" s="127"/>
      <c r="X10" s="127"/>
      <c r="Y10" s="127"/>
      <c r="Z10" s="127"/>
    </row>
    <row r="11" spans="1:26" ht="12.75" customHeight="1" outlineLevel="2" x14ac:dyDescent="0.3">
      <c r="A11" s="127"/>
      <c r="B11" s="127"/>
      <c r="C11" s="127"/>
      <c r="D11" s="565" t="s">
        <v>700</v>
      </c>
      <c r="E11" s="127"/>
      <c r="F11" s="569"/>
      <c r="G11" s="127"/>
      <c r="H11" s="566"/>
      <c r="I11" s="567"/>
      <c r="J11" s="567"/>
      <c r="K11" s="568"/>
      <c r="L11" s="568"/>
      <c r="M11" s="127"/>
      <c r="N11" s="127"/>
      <c r="O11" s="127"/>
      <c r="P11" s="127"/>
      <c r="Q11" s="127"/>
      <c r="R11" s="127"/>
      <c r="S11" s="127"/>
      <c r="T11" s="127"/>
      <c r="U11" s="127"/>
      <c r="V11" s="127"/>
      <c r="W11" s="127"/>
      <c r="X11" s="127"/>
      <c r="Y11" s="127"/>
      <c r="Z11" s="127"/>
    </row>
    <row r="12" spans="1:26" ht="12.75" customHeight="1" outlineLevel="2" x14ac:dyDescent="0.3">
      <c r="A12" s="127"/>
      <c r="B12" s="127"/>
      <c r="C12" s="127"/>
      <c r="D12" s="565" t="s">
        <v>705</v>
      </c>
      <c r="E12" s="127"/>
      <c r="F12" s="569"/>
      <c r="G12" s="127"/>
      <c r="H12" s="566"/>
      <c r="I12" s="567"/>
      <c r="J12" s="567"/>
      <c r="K12" s="568"/>
      <c r="L12" s="568"/>
      <c r="M12" s="127"/>
      <c r="N12" s="127"/>
      <c r="O12" s="127"/>
      <c r="P12" s="127"/>
      <c r="Q12" s="127"/>
      <c r="R12" s="127"/>
      <c r="S12" s="127"/>
      <c r="T12" s="127"/>
      <c r="U12" s="127"/>
      <c r="V12" s="127"/>
      <c r="W12" s="127"/>
      <c r="X12" s="127"/>
      <c r="Y12" s="127"/>
      <c r="Z12" s="127"/>
    </row>
    <row r="13" spans="1:26" ht="12.75" customHeight="1" outlineLevel="2" x14ac:dyDescent="0.3">
      <c r="A13" s="127"/>
      <c r="B13" s="127"/>
      <c r="C13" s="127"/>
      <c r="D13" s="565" t="s">
        <v>702</v>
      </c>
      <c r="E13" s="127"/>
      <c r="F13" s="569"/>
      <c r="G13" s="127"/>
      <c r="H13" s="566"/>
      <c r="I13" s="567"/>
      <c r="J13" s="567"/>
      <c r="K13" s="568"/>
      <c r="L13" s="568"/>
      <c r="M13" s="127"/>
      <c r="N13" s="127"/>
      <c r="O13" s="127"/>
      <c r="P13" s="127"/>
      <c r="Q13" s="127"/>
      <c r="R13" s="127"/>
      <c r="S13" s="127"/>
      <c r="T13" s="127"/>
      <c r="U13" s="127"/>
      <c r="V13" s="127"/>
      <c r="W13" s="127"/>
      <c r="X13" s="127"/>
      <c r="Y13" s="127"/>
      <c r="Z13" s="127"/>
    </row>
    <row r="14" spans="1:26" ht="12.75" customHeight="1" x14ac:dyDescent="0.25">
      <c r="A14" s="127"/>
      <c r="B14" s="127"/>
      <c r="C14" s="127"/>
      <c r="D14" s="127"/>
      <c r="E14" s="127"/>
      <c r="F14" s="127"/>
      <c r="G14" s="127"/>
      <c r="H14" s="127"/>
      <c r="I14" s="127"/>
      <c r="J14" s="127"/>
      <c r="K14" s="127"/>
      <c r="L14" s="127"/>
      <c r="M14" s="127"/>
      <c r="N14" s="127"/>
      <c r="O14" s="127"/>
      <c r="P14" s="127"/>
      <c r="Q14" s="127"/>
      <c r="R14" s="127"/>
      <c r="S14" s="127"/>
      <c r="T14" s="127"/>
      <c r="U14" s="127"/>
      <c r="V14" s="127"/>
      <c r="W14" s="127"/>
      <c r="X14" s="127"/>
      <c r="Y14" s="127"/>
      <c r="Z14" s="127"/>
    </row>
    <row r="15" spans="1:26" ht="12.75" customHeight="1" x14ac:dyDescent="0.25">
      <c r="A15" s="127"/>
      <c r="B15" s="127"/>
      <c r="C15" s="127"/>
      <c r="D15" s="127"/>
      <c r="E15" s="127"/>
      <c r="F15" s="127"/>
      <c r="G15" s="127"/>
      <c r="H15" s="127"/>
      <c r="I15" s="127"/>
      <c r="J15" s="127"/>
      <c r="K15" s="127"/>
      <c r="L15" s="127"/>
      <c r="M15" s="127"/>
      <c r="N15" s="127"/>
      <c r="O15" s="127"/>
      <c r="P15" s="127"/>
      <c r="Q15" s="127"/>
      <c r="R15" s="127"/>
      <c r="S15" s="127"/>
      <c r="T15" s="127"/>
      <c r="U15" s="127"/>
      <c r="V15" s="127"/>
      <c r="W15" s="127"/>
      <c r="X15" s="127"/>
      <c r="Y15" s="127"/>
      <c r="Z15" s="127"/>
    </row>
    <row r="16" spans="1:26" ht="12.75" customHeight="1" x14ac:dyDescent="0.25">
      <c r="A16" s="127"/>
      <c r="B16" s="127"/>
      <c r="C16" s="127"/>
      <c r="D16" s="127"/>
      <c r="E16" s="127"/>
      <c r="F16" s="127"/>
      <c r="G16" s="127"/>
      <c r="H16" s="127"/>
      <c r="I16" s="127"/>
      <c r="J16" s="127"/>
      <c r="K16" s="127"/>
      <c r="L16" s="127"/>
      <c r="M16" s="127"/>
      <c r="N16" s="127"/>
      <c r="O16" s="127"/>
      <c r="P16" s="127"/>
      <c r="Q16" s="127"/>
      <c r="R16" s="127"/>
      <c r="S16" s="127"/>
      <c r="T16" s="127"/>
      <c r="U16" s="127"/>
      <c r="V16" s="127"/>
      <c r="W16" s="127"/>
      <c r="X16" s="127"/>
      <c r="Y16" s="127"/>
      <c r="Z16" s="127"/>
    </row>
    <row r="17" spans="1:26" ht="12.75" customHeight="1" x14ac:dyDescent="0.25">
      <c r="A17" s="127"/>
      <c r="B17" s="127"/>
      <c r="C17" s="127"/>
      <c r="D17" s="127"/>
      <c r="E17" s="127"/>
      <c r="F17" s="127"/>
      <c r="G17" s="127"/>
      <c r="H17" s="127"/>
      <c r="I17" s="127"/>
      <c r="J17" s="127"/>
      <c r="K17" s="127"/>
      <c r="L17" s="127"/>
      <c r="M17" s="127"/>
      <c r="N17" s="127"/>
      <c r="O17" s="127"/>
      <c r="P17" s="127"/>
      <c r="Q17" s="127"/>
      <c r="R17" s="127"/>
      <c r="S17" s="127"/>
      <c r="T17" s="127"/>
      <c r="U17" s="127"/>
      <c r="V17" s="127"/>
      <c r="W17" s="127"/>
      <c r="X17" s="127"/>
      <c r="Y17" s="127"/>
      <c r="Z17" s="127"/>
    </row>
    <row r="18" spans="1:26" ht="12.75" customHeight="1" x14ac:dyDescent="0.25">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row>
    <row r="19" spans="1:26" ht="12.75" customHeight="1" x14ac:dyDescent="0.25">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row>
    <row r="20" spans="1:26" ht="12.75" customHeight="1" x14ac:dyDescent="0.25">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row>
    <row r="21" spans="1:26" ht="12.75" customHeight="1" x14ac:dyDescent="0.25">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row>
    <row r="22" spans="1:26" ht="12.75" customHeight="1" x14ac:dyDescent="0.25">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row>
    <row r="23" spans="1:26" ht="12.75" customHeight="1" x14ac:dyDescent="0.25">
      <c r="A23" s="127"/>
      <c r="B23" s="127"/>
      <c r="C23" s="127"/>
      <c r="D23" s="127"/>
      <c r="E23" s="127"/>
      <c r="F23" s="127"/>
      <c r="G23" s="127"/>
      <c r="H23" s="127"/>
      <c r="I23" s="127"/>
      <c r="J23" s="127"/>
      <c r="K23" s="127"/>
      <c r="L23" s="127"/>
      <c r="M23" s="127"/>
      <c r="N23" s="127"/>
      <c r="O23" s="127"/>
      <c r="P23" s="127"/>
      <c r="Q23" s="127"/>
      <c r="R23" s="127"/>
      <c r="S23" s="127"/>
      <c r="T23" s="127"/>
      <c r="U23" s="127"/>
      <c r="V23" s="127"/>
      <c r="W23" s="127"/>
      <c r="X23" s="127"/>
      <c r="Y23" s="127"/>
      <c r="Z23" s="127"/>
    </row>
    <row r="24" spans="1:26" ht="12.75" customHeight="1" x14ac:dyDescent="0.25">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row>
    <row r="25" spans="1:26" ht="12.75" customHeight="1" x14ac:dyDescent="0.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row>
    <row r="26" spans="1:26" ht="12.75" customHeight="1" x14ac:dyDescent="0.25">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row>
    <row r="27" spans="1:26" ht="12.75" customHeight="1" x14ac:dyDescent="0.25">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row>
    <row r="28" spans="1:26" ht="12.75" customHeight="1" x14ac:dyDescent="0.25">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row>
    <row r="29" spans="1:26" ht="12.75" customHeight="1" x14ac:dyDescent="0.25">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row>
    <row r="30" spans="1:26" ht="12.75" customHeight="1" x14ac:dyDescent="0.25">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row>
    <row r="31" spans="1:26" ht="12.75" customHeight="1" x14ac:dyDescent="0.25">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row>
    <row r="32" spans="1:26" ht="12.75" customHeight="1" x14ac:dyDescent="0.25">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row>
    <row r="33" spans="1:26" ht="12.75" customHeight="1" x14ac:dyDescent="0.25">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row>
    <row r="34" spans="1:26" ht="12.75" customHeight="1" x14ac:dyDescent="0.25">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row>
    <row r="35" spans="1:26" ht="12.75" customHeight="1" x14ac:dyDescent="0.2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row>
    <row r="36" spans="1:26" ht="12.75" customHeight="1" x14ac:dyDescent="0.25">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row>
    <row r="37" spans="1:26" ht="12.75" customHeight="1" x14ac:dyDescent="0.25">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row>
    <row r="38" spans="1:26" ht="12.75" customHeight="1" x14ac:dyDescent="0.25">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row>
    <row r="39" spans="1:26" ht="12.75" customHeight="1" x14ac:dyDescent="0.25">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row>
    <row r="40" spans="1:26" ht="12.75" customHeight="1" x14ac:dyDescent="0.25">
      <c r="A40" s="127"/>
      <c r="B40" s="127"/>
      <c r="C40" s="127"/>
      <c r="D40" s="127"/>
      <c r="E40" s="127"/>
      <c r="F40" s="127"/>
      <c r="G40" s="127"/>
      <c r="H40" s="127"/>
      <c r="I40" s="127"/>
      <c r="J40" s="127"/>
      <c r="K40" s="127"/>
      <c r="L40" s="127"/>
      <c r="M40" s="127"/>
      <c r="N40" s="127"/>
      <c r="O40" s="127"/>
      <c r="P40" s="127"/>
      <c r="Q40" s="127"/>
      <c r="R40" s="127"/>
      <c r="S40" s="127"/>
      <c r="T40" s="127"/>
      <c r="U40" s="127"/>
      <c r="V40" s="127"/>
      <c r="W40" s="127"/>
      <c r="X40" s="127"/>
      <c r="Y40" s="127"/>
      <c r="Z40" s="127"/>
    </row>
    <row r="41" spans="1:26" ht="12.75" customHeight="1" x14ac:dyDescent="0.25">
      <c r="A41" s="127"/>
      <c r="B41" s="127"/>
      <c r="C41" s="127"/>
      <c r="D41" s="127"/>
      <c r="E41" s="127"/>
      <c r="F41" s="127"/>
      <c r="G41" s="127"/>
      <c r="H41" s="127"/>
      <c r="I41" s="127"/>
      <c r="J41" s="127"/>
      <c r="K41" s="127"/>
      <c r="L41" s="127"/>
      <c r="M41" s="127"/>
      <c r="N41" s="127"/>
      <c r="O41" s="127"/>
      <c r="P41" s="127"/>
      <c r="Q41" s="127"/>
      <c r="R41" s="127"/>
      <c r="S41" s="127"/>
      <c r="T41" s="127"/>
      <c r="U41" s="127"/>
      <c r="V41" s="127"/>
      <c r="W41" s="127"/>
      <c r="X41" s="127"/>
      <c r="Y41" s="127"/>
      <c r="Z41" s="127"/>
    </row>
    <row r="42" spans="1:26" ht="12.75" customHeight="1" x14ac:dyDescent="0.25">
      <c r="A42" s="127"/>
      <c r="B42" s="127"/>
      <c r="C42" s="127"/>
      <c r="D42" s="127"/>
      <c r="E42" s="127"/>
      <c r="F42" s="127"/>
      <c r="G42" s="127"/>
      <c r="H42" s="127"/>
      <c r="I42" s="127"/>
      <c r="J42" s="127"/>
      <c r="K42" s="127"/>
      <c r="L42" s="127"/>
      <c r="M42" s="127"/>
      <c r="N42" s="127"/>
      <c r="O42" s="127"/>
      <c r="P42" s="127"/>
      <c r="Q42" s="127"/>
      <c r="R42" s="127"/>
      <c r="S42" s="127"/>
      <c r="T42" s="127"/>
      <c r="U42" s="127"/>
      <c r="V42" s="127"/>
      <c r="W42" s="127"/>
      <c r="X42" s="127"/>
      <c r="Y42" s="127"/>
      <c r="Z42" s="127"/>
    </row>
    <row r="43" spans="1:26" ht="12.75" customHeight="1" x14ac:dyDescent="0.25">
      <c r="A43" s="127"/>
      <c r="B43" s="127"/>
      <c r="C43" s="127"/>
      <c r="D43" s="127"/>
      <c r="E43" s="127"/>
      <c r="F43" s="127"/>
      <c r="G43" s="127"/>
      <c r="H43" s="127"/>
      <c r="I43" s="127"/>
      <c r="J43" s="127"/>
      <c r="K43" s="127"/>
      <c r="L43" s="127"/>
      <c r="M43" s="127"/>
      <c r="N43" s="127"/>
      <c r="O43" s="127"/>
      <c r="P43" s="127"/>
      <c r="Q43" s="127"/>
      <c r="R43" s="127"/>
      <c r="S43" s="127"/>
      <c r="T43" s="127"/>
      <c r="U43" s="127"/>
      <c r="V43" s="127"/>
      <c r="W43" s="127"/>
      <c r="X43" s="127"/>
      <c r="Y43" s="127"/>
      <c r="Z43" s="127"/>
    </row>
    <row r="44" spans="1:26" ht="12.75" customHeight="1" x14ac:dyDescent="0.25">
      <c r="A44" s="127"/>
      <c r="B44" s="127"/>
      <c r="C44" s="127"/>
      <c r="D44" s="127"/>
      <c r="E44" s="127"/>
      <c r="F44" s="127"/>
      <c r="G44" s="127"/>
      <c r="H44" s="127"/>
      <c r="I44" s="127"/>
      <c r="J44" s="127"/>
      <c r="K44" s="127"/>
      <c r="L44" s="127"/>
      <c r="M44" s="127"/>
      <c r="N44" s="127"/>
      <c r="O44" s="127"/>
      <c r="P44" s="127"/>
      <c r="Q44" s="127"/>
      <c r="R44" s="127"/>
      <c r="S44" s="127"/>
      <c r="T44" s="127"/>
      <c r="U44" s="127"/>
      <c r="V44" s="127"/>
      <c r="W44" s="127"/>
      <c r="X44" s="127"/>
      <c r="Y44" s="127"/>
      <c r="Z44" s="127"/>
    </row>
    <row r="45" spans="1:26" ht="12.75" customHeight="1" x14ac:dyDescent="0.25">
      <c r="A45" s="127"/>
      <c r="B45" s="127"/>
      <c r="C45" s="127"/>
      <c r="D45" s="127"/>
      <c r="E45" s="127"/>
      <c r="F45" s="127"/>
      <c r="G45" s="127"/>
      <c r="H45" s="127"/>
      <c r="I45" s="127"/>
      <c r="J45" s="127"/>
      <c r="K45" s="127"/>
      <c r="L45" s="127"/>
      <c r="M45" s="127"/>
      <c r="N45" s="127"/>
      <c r="O45" s="127"/>
      <c r="P45" s="127"/>
      <c r="Q45" s="127"/>
      <c r="R45" s="127"/>
      <c r="S45" s="127"/>
      <c r="T45" s="127"/>
      <c r="U45" s="127"/>
      <c r="V45" s="127"/>
      <c r="W45" s="127"/>
      <c r="X45" s="127"/>
      <c r="Y45" s="127"/>
      <c r="Z45" s="127"/>
    </row>
    <row r="46" spans="1:26" ht="12.75" customHeight="1" x14ac:dyDescent="0.25">
      <c r="A46" s="127"/>
      <c r="B46" s="127"/>
      <c r="C46" s="127"/>
      <c r="D46" s="127"/>
      <c r="E46" s="127"/>
      <c r="F46" s="127"/>
      <c r="G46" s="127"/>
      <c r="H46" s="127"/>
      <c r="I46" s="127"/>
      <c r="J46" s="127"/>
      <c r="K46" s="127"/>
      <c r="L46" s="127"/>
      <c r="M46" s="127"/>
      <c r="N46" s="127"/>
      <c r="O46" s="127"/>
      <c r="P46" s="127"/>
      <c r="Q46" s="127"/>
      <c r="R46" s="127"/>
      <c r="S46" s="127"/>
      <c r="T46" s="127"/>
      <c r="U46" s="127"/>
      <c r="V46" s="127"/>
      <c r="W46" s="127"/>
      <c r="X46" s="127"/>
      <c r="Y46" s="127"/>
      <c r="Z46" s="127"/>
    </row>
    <row r="47" spans="1:26" ht="12.75" customHeight="1" x14ac:dyDescent="0.25">
      <c r="A47" s="127"/>
      <c r="B47" s="127"/>
      <c r="C47" s="127"/>
      <c r="D47" s="127"/>
      <c r="E47" s="127"/>
      <c r="F47" s="127"/>
      <c r="G47" s="127"/>
      <c r="H47" s="127"/>
      <c r="I47" s="127"/>
      <c r="J47" s="127"/>
      <c r="K47" s="127"/>
      <c r="L47" s="127"/>
      <c r="M47" s="127"/>
      <c r="N47" s="127"/>
      <c r="O47" s="127"/>
      <c r="P47" s="127"/>
      <c r="Q47" s="127"/>
      <c r="R47" s="127"/>
      <c r="S47" s="127"/>
      <c r="T47" s="127"/>
      <c r="U47" s="127"/>
      <c r="V47" s="127"/>
      <c r="W47" s="127"/>
      <c r="X47" s="127"/>
      <c r="Y47" s="127"/>
      <c r="Z47" s="127"/>
    </row>
    <row r="48" spans="1:26" ht="12.75" customHeight="1" x14ac:dyDescent="0.25">
      <c r="A48" s="127"/>
      <c r="B48" s="127"/>
      <c r="C48" s="127"/>
      <c r="D48" s="127"/>
      <c r="E48" s="127"/>
      <c r="F48" s="127"/>
      <c r="G48" s="127"/>
      <c r="H48" s="127"/>
      <c r="I48" s="127"/>
      <c r="J48" s="127"/>
      <c r="K48" s="127"/>
      <c r="L48" s="127"/>
      <c r="M48" s="127"/>
      <c r="N48" s="127"/>
      <c r="O48" s="127"/>
      <c r="P48" s="127"/>
      <c r="Q48" s="127"/>
      <c r="R48" s="127"/>
      <c r="S48" s="127"/>
      <c r="T48" s="127"/>
      <c r="U48" s="127"/>
      <c r="V48" s="127"/>
      <c r="W48" s="127"/>
      <c r="X48" s="127"/>
      <c r="Y48" s="127"/>
      <c r="Z48" s="127"/>
    </row>
    <row r="49" spans="1:26" ht="12.75" customHeight="1" x14ac:dyDescent="0.25">
      <c r="A49" s="127"/>
      <c r="B49" s="127"/>
      <c r="C49" s="127"/>
      <c r="D49" s="127"/>
      <c r="E49" s="127"/>
      <c r="F49" s="127"/>
      <c r="G49" s="127"/>
      <c r="H49" s="127"/>
      <c r="I49" s="127"/>
      <c r="J49" s="127"/>
      <c r="K49" s="127"/>
      <c r="L49" s="127"/>
      <c r="M49" s="127"/>
      <c r="N49" s="127"/>
      <c r="O49" s="127"/>
      <c r="P49" s="127"/>
      <c r="Q49" s="127"/>
      <c r="R49" s="127"/>
      <c r="S49" s="127"/>
      <c r="T49" s="127"/>
      <c r="U49" s="127"/>
      <c r="V49" s="127"/>
      <c r="W49" s="127"/>
      <c r="X49" s="127"/>
      <c r="Y49" s="127"/>
      <c r="Z49" s="127"/>
    </row>
    <row r="50" spans="1:26" ht="12.75" customHeight="1" x14ac:dyDescent="0.25">
      <c r="A50" s="127"/>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row>
    <row r="51" spans="1:26" ht="12.75" customHeight="1" x14ac:dyDescent="0.25">
      <c r="A51" s="127"/>
      <c r="B51" s="127"/>
      <c r="C51" s="127"/>
      <c r="D51" s="127"/>
      <c r="E51" s="127"/>
      <c r="F51" s="127"/>
      <c r="G51" s="127"/>
      <c r="H51" s="127"/>
      <c r="I51" s="127"/>
      <c r="J51" s="127"/>
      <c r="K51" s="127"/>
      <c r="L51" s="127"/>
      <c r="M51" s="127"/>
      <c r="N51" s="127"/>
      <c r="O51" s="127"/>
      <c r="P51" s="127"/>
      <c r="Q51" s="127"/>
      <c r="R51" s="127"/>
      <c r="S51" s="127"/>
      <c r="T51" s="127"/>
      <c r="U51" s="127"/>
      <c r="V51" s="127"/>
      <c r="W51" s="127"/>
      <c r="X51" s="127"/>
      <c r="Y51" s="127"/>
      <c r="Z51" s="127"/>
    </row>
    <row r="52" spans="1:26" ht="12.75" customHeight="1" x14ac:dyDescent="0.25">
      <c r="A52" s="127"/>
      <c r="B52" s="127"/>
      <c r="C52" s="127"/>
      <c r="D52" s="127"/>
      <c r="E52" s="127"/>
      <c r="F52" s="127"/>
      <c r="G52" s="127"/>
      <c r="H52" s="127"/>
      <c r="I52" s="127"/>
      <c r="J52" s="127"/>
      <c r="K52" s="127"/>
      <c r="L52" s="127"/>
      <c r="M52" s="127"/>
      <c r="N52" s="127"/>
      <c r="O52" s="127"/>
      <c r="P52" s="127"/>
      <c r="Q52" s="127"/>
      <c r="R52" s="127"/>
      <c r="S52" s="127"/>
      <c r="T52" s="127"/>
      <c r="U52" s="127"/>
      <c r="V52" s="127"/>
      <c r="W52" s="127"/>
      <c r="X52" s="127"/>
      <c r="Y52" s="127"/>
      <c r="Z52" s="127"/>
    </row>
    <row r="53" spans="1:26" ht="12.75" customHeight="1" x14ac:dyDescent="0.25">
      <c r="A53" s="127"/>
      <c r="B53" s="127"/>
      <c r="C53" s="127"/>
      <c r="D53" s="127"/>
      <c r="E53" s="127"/>
      <c r="F53" s="127"/>
      <c r="G53" s="127"/>
      <c r="H53" s="127"/>
      <c r="I53" s="127"/>
      <c r="J53" s="127"/>
      <c r="K53" s="127"/>
      <c r="L53" s="127"/>
      <c r="M53" s="127"/>
      <c r="N53" s="127"/>
      <c r="O53" s="127"/>
      <c r="P53" s="127"/>
      <c r="Q53" s="127"/>
      <c r="R53" s="127"/>
      <c r="S53" s="127"/>
      <c r="T53" s="127"/>
      <c r="U53" s="127"/>
      <c r="V53" s="127"/>
      <c r="W53" s="127"/>
      <c r="X53" s="127"/>
      <c r="Y53" s="127"/>
      <c r="Z53" s="127"/>
    </row>
    <row r="54" spans="1:26" ht="12.75" customHeight="1" x14ac:dyDescent="0.25">
      <c r="A54" s="127"/>
      <c r="B54" s="127"/>
      <c r="C54" s="127"/>
      <c r="D54" s="127"/>
      <c r="E54" s="127"/>
      <c r="F54" s="127"/>
      <c r="G54" s="127"/>
      <c r="H54" s="127"/>
      <c r="I54" s="127"/>
      <c r="J54" s="127"/>
      <c r="K54" s="127"/>
      <c r="L54" s="127"/>
      <c r="M54" s="127"/>
      <c r="N54" s="127"/>
      <c r="O54" s="127"/>
      <c r="P54" s="127"/>
      <c r="Q54" s="127"/>
      <c r="R54" s="127"/>
      <c r="S54" s="127"/>
      <c r="T54" s="127"/>
      <c r="U54" s="127"/>
      <c r="V54" s="127"/>
      <c r="W54" s="127"/>
      <c r="X54" s="127"/>
      <c r="Y54" s="127"/>
      <c r="Z54" s="127"/>
    </row>
    <row r="55" spans="1:26" ht="12.75" customHeight="1" x14ac:dyDescent="0.25">
      <c r="A55" s="127"/>
      <c r="B55" s="127"/>
      <c r="C55" s="127"/>
      <c r="D55" s="127"/>
      <c r="E55" s="127"/>
      <c r="F55" s="127"/>
      <c r="G55" s="127"/>
      <c r="H55" s="127"/>
      <c r="I55" s="127"/>
      <c r="J55" s="127"/>
      <c r="K55" s="127"/>
      <c r="L55" s="127"/>
      <c r="M55" s="127"/>
      <c r="N55" s="127"/>
      <c r="O55" s="127"/>
      <c r="P55" s="127"/>
      <c r="Q55" s="127"/>
      <c r="R55" s="127"/>
      <c r="S55" s="127"/>
      <c r="T55" s="127"/>
      <c r="U55" s="127"/>
      <c r="V55" s="127"/>
      <c r="W55" s="127"/>
      <c r="X55" s="127"/>
      <c r="Y55" s="127"/>
      <c r="Z55" s="127"/>
    </row>
    <row r="56" spans="1:26" ht="12.75" customHeight="1" x14ac:dyDescent="0.25">
      <c r="A56" s="127"/>
      <c r="B56" s="127"/>
      <c r="C56" s="127"/>
      <c r="D56" s="127"/>
      <c r="E56" s="127"/>
      <c r="F56" s="127"/>
      <c r="G56" s="127"/>
      <c r="H56" s="127"/>
      <c r="I56" s="127"/>
      <c r="J56" s="127"/>
      <c r="K56" s="127"/>
      <c r="L56" s="127"/>
      <c r="M56" s="127"/>
      <c r="N56" s="127"/>
      <c r="O56" s="127"/>
      <c r="P56" s="127"/>
      <c r="Q56" s="127"/>
      <c r="R56" s="127"/>
      <c r="S56" s="127"/>
      <c r="T56" s="127"/>
      <c r="U56" s="127"/>
      <c r="V56" s="127"/>
      <c r="W56" s="127"/>
      <c r="X56" s="127"/>
      <c r="Y56" s="127"/>
      <c r="Z56" s="127"/>
    </row>
    <row r="57" spans="1:26" ht="12.75" customHeight="1" x14ac:dyDescent="0.25">
      <c r="A57" s="127"/>
      <c r="B57" s="127"/>
      <c r="C57" s="127"/>
      <c r="D57" s="127"/>
      <c r="E57" s="127"/>
      <c r="F57" s="127"/>
      <c r="G57" s="127"/>
      <c r="H57" s="127"/>
      <c r="I57" s="127"/>
      <c r="J57" s="127"/>
      <c r="K57" s="127"/>
      <c r="L57" s="127"/>
      <c r="M57" s="127"/>
      <c r="N57" s="127"/>
      <c r="O57" s="127"/>
      <c r="P57" s="127"/>
      <c r="Q57" s="127"/>
      <c r="R57" s="127"/>
      <c r="S57" s="127"/>
      <c r="T57" s="127"/>
      <c r="U57" s="127"/>
      <c r="V57" s="127"/>
      <c r="W57" s="127"/>
      <c r="X57" s="127"/>
      <c r="Y57" s="127"/>
      <c r="Z57" s="127"/>
    </row>
    <row r="58" spans="1:26" ht="12.75" customHeight="1" x14ac:dyDescent="0.25">
      <c r="A58" s="127"/>
      <c r="B58" s="127"/>
      <c r="C58" s="127"/>
      <c r="D58" s="127"/>
      <c r="E58" s="127"/>
      <c r="F58" s="127"/>
      <c r="G58" s="127"/>
      <c r="H58" s="127"/>
      <c r="I58" s="127"/>
      <c r="J58" s="127"/>
      <c r="K58" s="127"/>
      <c r="L58" s="127"/>
      <c r="M58" s="127"/>
      <c r="N58" s="127"/>
      <c r="O58" s="127"/>
      <c r="P58" s="127"/>
      <c r="Q58" s="127"/>
      <c r="R58" s="127"/>
      <c r="S58" s="127"/>
      <c r="T58" s="127"/>
      <c r="U58" s="127"/>
      <c r="V58" s="127"/>
      <c r="W58" s="127"/>
      <c r="X58" s="127"/>
      <c r="Y58" s="127"/>
      <c r="Z58" s="127"/>
    </row>
    <row r="59" spans="1:26" ht="12.75" customHeight="1" x14ac:dyDescent="0.25">
      <c r="A59" s="127"/>
      <c r="B59" s="127"/>
      <c r="C59" s="127"/>
      <c r="D59" s="127"/>
      <c r="E59" s="127"/>
      <c r="F59" s="127"/>
      <c r="G59" s="127"/>
      <c r="H59" s="127"/>
      <c r="I59" s="127"/>
      <c r="J59" s="127"/>
      <c r="K59" s="127"/>
      <c r="L59" s="127"/>
      <c r="M59" s="127"/>
      <c r="N59" s="127"/>
      <c r="O59" s="127"/>
      <c r="P59" s="127"/>
      <c r="Q59" s="127"/>
      <c r="R59" s="127"/>
      <c r="S59" s="127"/>
      <c r="T59" s="127"/>
      <c r="U59" s="127"/>
      <c r="V59" s="127"/>
      <c r="W59" s="127"/>
      <c r="X59" s="127"/>
      <c r="Y59" s="127"/>
      <c r="Z59" s="127"/>
    </row>
    <row r="60" spans="1:26" ht="12.75" customHeight="1" x14ac:dyDescent="0.25">
      <c r="A60" s="127"/>
      <c r="B60" s="127"/>
      <c r="C60" s="127"/>
      <c r="D60" s="127"/>
      <c r="E60" s="127"/>
      <c r="F60" s="127"/>
      <c r="G60" s="127"/>
      <c r="H60" s="127"/>
      <c r="I60" s="127"/>
      <c r="J60" s="127"/>
      <c r="K60" s="127"/>
      <c r="L60" s="127"/>
      <c r="M60" s="127"/>
      <c r="N60" s="127"/>
      <c r="O60" s="127"/>
      <c r="P60" s="127"/>
      <c r="Q60" s="127"/>
      <c r="R60" s="127"/>
      <c r="S60" s="127"/>
      <c r="T60" s="127"/>
      <c r="U60" s="127"/>
      <c r="V60" s="127"/>
      <c r="W60" s="127"/>
      <c r="X60" s="127"/>
      <c r="Y60" s="127"/>
      <c r="Z60" s="127"/>
    </row>
    <row r="61" spans="1:26" ht="12.75" customHeight="1" x14ac:dyDescent="0.25">
      <c r="A61" s="127"/>
      <c r="B61" s="127"/>
      <c r="C61" s="127"/>
      <c r="D61" s="127"/>
      <c r="E61" s="127"/>
      <c r="F61" s="127"/>
      <c r="G61" s="127"/>
      <c r="H61" s="127"/>
      <c r="I61" s="127"/>
      <c r="J61" s="127"/>
      <c r="K61" s="127"/>
      <c r="L61" s="127"/>
      <c r="M61" s="127"/>
      <c r="N61" s="127"/>
      <c r="O61" s="127"/>
      <c r="P61" s="127"/>
      <c r="Q61" s="127"/>
      <c r="R61" s="127"/>
      <c r="S61" s="127"/>
      <c r="T61" s="127"/>
      <c r="U61" s="127"/>
      <c r="V61" s="127"/>
      <c r="W61" s="127"/>
      <c r="X61" s="127"/>
      <c r="Y61" s="127"/>
      <c r="Z61" s="127"/>
    </row>
    <row r="62" spans="1:26" ht="12.75" customHeight="1" x14ac:dyDescent="0.25">
      <c r="A62" s="127"/>
      <c r="B62" s="127"/>
      <c r="C62" s="127"/>
      <c r="D62" s="127"/>
      <c r="E62" s="127"/>
      <c r="F62" s="127"/>
      <c r="G62" s="127"/>
      <c r="H62" s="127"/>
      <c r="I62" s="127"/>
      <c r="J62" s="127"/>
      <c r="K62" s="127"/>
      <c r="L62" s="127"/>
      <c r="M62" s="127"/>
      <c r="N62" s="127"/>
      <c r="O62" s="127"/>
      <c r="P62" s="127"/>
      <c r="Q62" s="127"/>
      <c r="R62" s="127"/>
      <c r="S62" s="127"/>
      <c r="T62" s="127"/>
      <c r="U62" s="127"/>
      <c r="V62" s="127"/>
      <c r="W62" s="127"/>
      <c r="X62" s="127"/>
      <c r="Y62" s="127"/>
      <c r="Z62" s="127"/>
    </row>
    <row r="63" spans="1:26" ht="12.75" customHeight="1" x14ac:dyDescent="0.25">
      <c r="A63" s="127"/>
      <c r="B63" s="127"/>
      <c r="C63" s="127"/>
      <c r="D63" s="127"/>
      <c r="E63" s="127"/>
      <c r="F63" s="127"/>
      <c r="G63" s="127"/>
      <c r="H63" s="127"/>
      <c r="I63" s="127"/>
      <c r="J63" s="127"/>
      <c r="K63" s="127"/>
      <c r="L63" s="127"/>
      <c r="M63" s="127"/>
      <c r="N63" s="127"/>
      <c r="O63" s="127"/>
      <c r="P63" s="127"/>
      <c r="Q63" s="127"/>
      <c r="R63" s="127"/>
      <c r="S63" s="127"/>
      <c r="T63" s="127"/>
      <c r="U63" s="127"/>
      <c r="V63" s="127"/>
      <c r="W63" s="127"/>
      <c r="X63" s="127"/>
      <c r="Y63" s="127"/>
      <c r="Z63" s="127"/>
    </row>
    <row r="64" spans="1:26" ht="12.75" customHeight="1" x14ac:dyDescent="0.25">
      <c r="A64" s="127"/>
      <c r="B64" s="127"/>
      <c r="C64" s="127"/>
      <c r="D64" s="127"/>
      <c r="E64" s="127"/>
      <c r="F64" s="127"/>
      <c r="G64" s="127"/>
      <c r="H64" s="127"/>
      <c r="I64" s="127"/>
      <c r="J64" s="127"/>
      <c r="K64" s="127"/>
      <c r="L64" s="127"/>
      <c r="M64" s="127"/>
      <c r="N64" s="127"/>
      <c r="O64" s="127"/>
      <c r="P64" s="127"/>
      <c r="Q64" s="127"/>
      <c r="R64" s="127"/>
      <c r="S64" s="127"/>
      <c r="T64" s="127"/>
      <c r="U64" s="127"/>
      <c r="V64" s="127"/>
      <c r="W64" s="127"/>
      <c r="X64" s="127"/>
      <c r="Y64" s="127"/>
      <c r="Z64" s="127"/>
    </row>
    <row r="65" spans="1:26" ht="12.75" customHeight="1" x14ac:dyDescent="0.25">
      <c r="A65" s="127"/>
      <c r="B65" s="127"/>
      <c r="C65" s="127"/>
      <c r="D65" s="127"/>
      <c r="E65" s="127"/>
      <c r="F65" s="127"/>
      <c r="G65" s="127"/>
      <c r="H65" s="127"/>
      <c r="I65" s="127"/>
      <c r="J65" s="127"/>
      <c r="K65" s="127"/>
      <c r="L65" s="127"/>
      <c r="M65" s="127"/>
      <c r="N65" s="127"/>
      <c r="O65" s="127"/>
      <c r="P65" s="127"/>
      <c r="Q65" s="127"/>
      <c r="R65" s="127"/>
      <c r="S65" s="127"/>
      <c r="T65" s="127"/>
      <c r="U65" s="127"/>
      <c r="V65" s="127"/>
      <c r="W65" s="127"/>
      <c r="X65" s="127"/>
      <c r="Y65" s="127"/>
      <c r="Z65" s="127"/>
    </row>
    <row r="66" spans="1:26" ht="12.75" customHeight="1" x14ac:dyDescent="0.25">
      <c r="A66" s="127"/>
      <c r="B66" s="127"/>
      <c r="C66" s="127"/>
      <c r="D66" s="127"/>
      <c r="E66" s="127"/>
      <c r="F66" s="127"/>
      <c r="G66" s="127"/>
      <c r="H66" s="127"/>
      <c r="I66" s="127"/>
      <c r="J66" s="127"/>
      <c r="K66" s="127"/>
      <c r="L66" s="127"/>
      <c r="M66" s="127"/>
      <c r="N66" s="127"/>
      <c r="O66" s="127"/>
      <c r="P66" s="127"/>
      <c r="Q66" s="127"/>
      <c r="R66" s="127"/>
      <c r="S66" s="127"/>
      <c r="T66" s="127"/>
      <c r="U66" s="127"/>
      <c r="V66" s="127"/>
      <c r="W66" s="127"/>
      <c r="X66" s="127"/>
      <c r="Y66" s="127"/>
      <c r="Z66" s="127"/>
    </row>
    <row r="67" spans="1:26" ht="12.75" customHeight="1" x14ac:dyDescent="0.25">
      <c r="A67" s="127"/>
      <c r="B67" s="127"/>
      <c r="C67" s="127"/>
      <c r="D67" s="127"/>
      <c r="E67" s="127"/>
      <c r="F67" s="127"/>
      <c r="G67" s="127"/>
      <c r="H67" s="127"/>
      <c r="I67" s="127"/>
      <c r="J67" s="127"/>
      <c r="K67" s="127"/>
      <c r="L67" s="127"/>
      <c r="M67" s="127"/>
      <c r="N67" s="127"/>
      <c r="O67" s="127"/>
      <c r="P67" s="127"/>
      <c r="Q67" s="127"/>
      <c r="R67" s="127"/>
      <c r="S67" s="127"/>
      <c r="T67" s="127"/>
      <c r="U67" s="127"/>
      <c r="V67" s="127"/>
      <c r="W67" s="127"/>
      <c r="X67" s="127"/>
      <c r="Y67" s="127"/>
      <c r="Z67" s="127"/>
    </row>
    <row r="68" spans="1:26" ht="12.75" customHeight="1" x14ac:dyDescent="0.25">
      <c r="A68" s="127"/>
      <c r="B68" s="127"/>
      <c r="C68" s="127"/>
      <c r="D68" s="127"/>
      <c r="E68" s="127"/>
      <c r="F68" s="127"/>
      <c r="G68" s="127"/>
      <c r="H68" s="127"/>
      <c r="I68" s="127"/>
      <c r="J68" s="127"/>
      <c r="K68" s="127"/>
      <c r="L68" s="127"/>
      <c r="M68" s="127"/>
      <c r="N68" s="127"/>
      <c r="O68" s="127"/>
      <c r="P68" s="127"/>
      <c r="Q68" s="127"/>
      <c r="R68" s="127"/>
      <c r="S68" s="127"/>
      <c r="T68" s="127"/>
      <c r="U68" s="127"/>
      <c r="V68" s="127"/>
      <c r="W68" s="127"/>
      <c r="X68" s="127"/>
      <c r="Y68" s="127"/>
      <c r="Z68" s="127"/>
    </row>
    <row r="69" spans="1:26" ht="12.75" customHeight="1" x14ac:dyDescent="0.25">
      <c r="A69" s="127"/>
      <c r="B69" s="127"/>
      <c r="C69" s="127"/>
      <c r="D69" s="127"/>
      <c r="E69" s="127"/>
      <c r="F69" s="127"/>
      <c r="G69" s="127"/>
      <c r="H69" s="127"/>
      <c r="I69" s="127"/>
      <c r="J69" s="127"/>
      <c r="K69" s="127"/>
      <c r="L69" s="127"/>
      <c r="M69" s="127"/>
      <c r="N69" s="127"/>
      <c r="O69" s="127"/>
      <c r="P69" s="127"/>
      <c r="Q69" s="127"/>
      <c r="R69" s="127"/>
      <c r="S69" s="127"/>
      <c r="T69" s="127"/>
      <c r="U69" s="127"/>
      <c r="V69" s="127"/>
      <c r="W69" s="127"/>
      <c r="X69" s="127"/>
      <c r="Y69" s="127"/>
      <c r="Z69" s="127"/>
    </row>
    <row r="70" spans="1:26" ht="12.75" customHeight="1" x14ac:dyDescent="0.25">
      <c r="A70" s="127"/>
      <c r="B70" s="127"/>
      <c r="C70" s="127"/>
      <c r="D70" s="127"/>
      <c r="E70" s="127"/>
      <c r="F70" s="127"/>
      <c r="G70" s="127"/>
      <c r="H70" s="127"/>
      <c r="I70" s="127"/>
      <c r="J70" s="127"/>
      <c r="K70" s="127"/>
      <c r="L70" s="127"/>
      <c r="M70" s="127"/>
      <c r="N70" s="127"/>
      <c r="O70" s="127"/>
      <c r="P70" s="127"/>
      <c r="Q70" s="127"/>
      <c r="R70" s="127"/>
      <c r="S70" s="127"/>
      <c r="T70" s="127"/>
      <c r="U70" s="127"/>
      <c r="V70" s="127"/>
      <c r="W70" s="127"/>
      <c r="X70" s="127"/>
      <c r="Y70" s="127"/>
      <c r="Z70" s="127"/>
    </row>
    <row r="71" spans="1:26" ht="12.75" customHeight="1" x14ac:dyDescent="0.25">
      <c r="A71" s="127"/>
      <c r="B71" s="127"/>
      <c r="C71" s="127"/>
      <c r="D71" s="127"/>
      <c r="E71" s="127"/>
      <c r="F71" s="127"/>
      <c r="G71" s="127"/>
      <c r="H71" s="127"/>
      <c r="I71" s="127"/>
      <c r="J71" s="127"/>
      <c r="K71" s="127"/>
      <c r="L71" s="127"/>
      <c r="M71" s="127"/>
      <c r="N71" s="127"/>
      <c r="O71" s="127"/>
      <c r="P71" s="127"/>
      <c r="Q71" s="127"/>
      <c r="R71" s="127"/>
      <c r="S71" s="127"/>
      <c r="T71" s="127"/>
      <c r="U71" s="127"/>
      <c r="V71" s="127"/>
      <c r="W71" s="127"/>
      <c r="X71" s="127"/>
      <c r="Y71" s="127"/>
      <c r="Z71" s="127"/>
    </row>
    <row r="72" spans="1:26" ht="12.75" customHeight="1" x14ac:dyDescent="0.25">
      <c r="A72" s="127"/>
      <c r="B72" s="127"/>
      <c r="C72" s="127"/>
      <c r="D72" s="127"/>
      <c r="E72" s="127"/>
      <c r="F72" s="127"/>
      <c r="G72" s="127"/>
      <c r="H72" s="127"/>
      <c r="I72" s="127"/>
      <c r="J72" s="127"/>
      <c r="K72" s="127"/>
      <c r="L72" s="127"/>
      <c r="M72" s="127"/>
      <c r="N72" s="127"/>
      <c r="O72" s="127"/>
      <c r="P72" s="127"/>
      <c r="Q72" s="127"/>
      <c r="R72" s="127"/>
      <c r="S72" s="127"/>
      <c r="T72" s="127"/>
      <c r="U72" s="127"/>
      <c r="V72" s="127"/>
      <c r="W72" s="127"/>
      <c r="X72" s="127"/>
      <c r="Y72" s="127"/>
      <c r="Z72" s="127"/>
    </row>
    <row r="73" spans="1:26" ht="12.75" customHeight="1" x14ac:dyDescent="0.25">
      <c r="A73" s="127"/>
      <c r="B73" s="127"/>
      <c r="C73" s="127"/>
      <c r="D73" s="127"/>
      <c r="E73" s="127"/>
      <c r="F73" s="127"/>
      <c r="G73" s="127"/>
      <c r="H73" s="127"/>
      <c r="I73" s="127"/>
      <c r="J73" s="127"/>
      <c r="K73" s="127"/>
      <c r="L73" s="127"/>
      <c r="M73" s="127"/>
      <c r="N73" s="127"/>
      <c r="O73" s="127"/>
      <c r="P73" s="127"/>
      <c r="Q73" s="127"/>
      <c r="R73" s="127"/>
      <c r="S73" s="127"/>
      <c r="T73" s="127"/>
      <c r="U73" s="127"/>
      <c r="V73" s="127"/>
      <c r="W73" s="127"/>
      <c r="X73" s="127"/>
      <c r="Y73" s="127"/>
      <c r="Z73" s="127"/>
    </row>
    <row r="74" spans="1:26" ht="12.75" customHeight="1" x14ac:dyDescent="0.25">
      <c r="A74" s="127"/>
      <c r="B74" s="127"/>
      <c r="C74" s="127"/>
      <c r="D74" s="127"/>
      <c r="E74" s="127"/>
      <c r="F74" s="127"/>
      <c r="G74" s="127"/>
      <c r="H74" s="127"/>
      <c r="I74" s="127"/>
      <c r="J74" s="127"/>
      <c r="K74" s="127"/>
      <c r="L74" s="127"/>
      <c r="M74" s="127"/>
      <c r="N74" s="127"/>
      <c r="O74" s="127"/>
      <c r="P74" s="127"/>
      <c r="Q74" s="127"/>
      <c r="R74" s="127"/>
      <c r="S74" s="127"/>
      <c r="T74" s="127"/>
      <c r="U74" s="127"/>
      <c r="V74" s="127"/>
      <c r="W74" s="127"/>
      <c r="X74" s="127"/>
      <c r="Y74" s="127"/>
      <c r="Z74" s="127"/>
    </row>
    <row r="75" spans="1:26" ht="12.75" customHeight="1" x14ac:dyDescent="0.25">
      <c r="A75" s="127"/>
      <c r="B75" s="127"/>
      <c r="C75" s="127"/>
      <c r="D75" s="127"/>
      <c r="E75" s="127"/>
      <c r="F75" s="127"/>
      <c r="G75" s="127"/>
      <c r="H75" s="127"/>
      <c r="I75" s="127"/>
      <c r="J75" s="127"/>
      <c r="K75" s="127"/>
      <c r="L75" s="127"/>
      <c r="M75" s="127"/>
      <c r="N75" s="127"/>
      <c r="O75" s="127"/>
      <c r="P75" s="127"/>
      <c r="Q75" s="127"/>
      <c r="R75" s="127"/>
      <c r="S75" s="127"/>
      <c r="T75" s="127"/>
      <c r="U75" s="127"/>
      <c r="V75" s="127"/>
      <c r="W75" s="127"/>
      <c r="X75" s="127"/>
      <c r="Y75" s="127"/>
      <c r="Z75" s="127"/>
    </row>
    <row r="76" spans="1:26" ht="12.75" customHeight="1" x14ac:dyDescent="0.25">
      <c r="A76" s="127"/>
      <c r="B76" s="127"/>
      <c r="C76" s="127"/>
      <c r="D76" s="127"/>
      <c r="E76" s="127"/>
      <c r="F76" s="127"/>
      <c r="G76" s="127"/>
      <c r="H76" s="127"/>
      <c r="I76" s="127"/>
      <c r="J76" s="127"/>
      <c r="K76" s="127"/>
      <c r="L76" s="127"/>
      <c r="M76" s="127"/>
      <c r="N76" s="127"/>
      <c r="O76" s="127"/>
      <c r="P76" s="127"/>
      <c r="Q76" s="127"/>
      <c r="R76" s="127"/>
      <c r="S76" s="127"/>
      <c r="T76" s="127"/>
      <c r="U76" s="127"/>
      <c r="V76" s="127"/>
      <c r="W76" s="127"/>
      <c r="X76" s="127"/>
      <c r="Y76" s="127"/>
      <c r="Z76" s="127"/>
    </row>
    <row r="77" spans="1:26" ht="12.75" customHeight="1" x14ac:dyDescent="0.25">
      <c r="A77" s="127"/>
      <c r="B77" s="127"/>
      <c r="C77" s="127"/>
      <c r="D77" s="127"/>
      <c r="E77" s="127"/>
      <c r="F77" s="127"/>
      <c r="G77" s="127"/>
      <c r="H77" s="127"/>
      <c r="I77" s="127"/>
      <c r="J77" s="127"/>
      <c r="K77" s="127"/>
      <c r="L77" s="127"/>
      <c r="M77" s="127"/>
      <c r="N77" s="127"/>
      <c r="O77" s="127"/>
      <c r="P77" s="127"/>
      <c r="Q77" s="127"/>
      <c r="R77" s="127"/>
      <c r="S77" s="127"/>
      <c r="T77" s="127"/>
      <c r="U77" s="127"/>
      <c r="V77" s="127"/>
      <c r="W77" s="127"/>
      <c r="X77" s="127"/>
      <c r="Y77" s="127"/>
      <c r="Z77" s="127"/>
    </row>
    <row r="78" spans="1:26" ht="12.75" customHeight="1" x14ac:dyDescent="0.25">
      <c r="A78" s="127"/>
      <c r="B78" s="127"/>
      <c r="C78" s="127"/>
      <c r="D78" s="127"/>
      <c r="E78" s="127"/>
      <c r="F78" s="127"/>
      <c r="G78" s="127"/>
      <c r="H78" s="127"/>
      <c r="I78" s="127"/>
      <c r="J78" s="127"/>
      <c r="K78" s="127"/>
      <c r="L78" s="127"/>
      <c r="M78" s="127"/>
      <c r="N78" s="127"/>
      <c r="O78" s="127"/>
      <c r="P78" s="127"/>
      <c r="Q78" s="127"/>
      <c r="R78" s="127"/>
      <c r="S78" s="127"/>
      <c r="T78" s="127"/>
      <c r="U78" s="127"/>
      <c r="V78" s="127"/>
      <c r="W78" s="127"/>
      <c r="X78" s="127"/>
      <c r="Y78" s="127"/>
      <c r="Z78" s="127"/>
    </row>
    <row r="79" spans="1:26" ht="12.75" customHeight="1" x14ac:dyDescent="0.25">
      <c r="A79" s="127"/>
      <c r="B79" s="127"/>
      <c r="C79" s="127"/>
      <c r="D79" s="127"/>
      <c r="E79" s="127"/>
      <c r="F79" s="127"/>
      <c r="G79" s="127"/>
      <c r="H79" s="127"/>
      <c r="I79" s="127"/>
      <c r="J79" s="127"/>
      <c r="K79" s="127"/>
      <c r="L79" s="127"/>
      <c r="M79" s="127"/>
      <c r="N79" s="127"/>
      <c r="O79" s="127"/>
      <c r="P79" s="127"/>
      <c r="Q79" s="127"/>
      <c r="R79" s="127"/>
      <c r="S79" s="127"/>
      <c r="T79" s="127"/>
      <c r="U79" s="127"/>
      <c r="V79" s="127"/>
      <c r="W79" s="127"/>
      <c r="X79" s="127"/>
      <c r="Y79" s="127"/>
      <c r="Z79" s="127"/>
    </row>
    <row r="80" spans="1:26" ht="12.75" customHeight="1" x14ac:dyDescent="0.25">
      <c r="A80" s="127"/>
      <c r="B80" s="127"/>
      <c r="C80" s="127"/>
      <c r="D80" s="127"/>
      <c r="E80" s="127"/>
      <c r="F80" s="127"/>
      <c r="G80" s="127"/>
      <c r="H80" s="127"/>
      <c r="I80" s="127"/>
      <c r="J80" s="127"/>
      <c r="K80" s="127"/>
      <c r="L80" s="127"/>
      <c r="M80" s="127"/>
      <c r="N80" s="127"/>
      <c r="O80" s="127"/>
      <c r="P80" s="127"/>
      <c r="Q80" s="127"/>
      <c r="R80" s="127"/>
      <c r="S80" s="127"/>
      <c r="T80" s="127"/>
      <c r="U80" s="127"/>
      <c r="V80" s="127"/>
      <c r="W80" s="127"/>
      <c r="X80" s="127"/>
      <c r="Y80" s="127"/>
      <c r="Z80" s="127"/>
    </row>
    <row r="81" spans="1:26" ht="12.75" customHeight="1" x14ac:dyDescent="0.25">
      <c r="A81" s="127"/>
      <c r="B81" s="127"/>
      <c r="C81" s="127"/>
      <c r="D81" s="127"/>
      <c r="E81" s="127"/>
      <c r="F81" s="127"/>
      <c r="G81" s="127"/>
      <c r="H81" s="127"/>
      <c r="I81" s="127"/>
      <c r="J81" s="127"/>
      <c r="K81" s="127"/>
      <c r="L81" s="127"/>
      <c r="M81" s="127"/>
      <c r="N81" s="127"/>
      <c r="O81" s="127"/>
      <c r="P81" s="127"/>
      <c r="Q81" s="127"/>
      <c r="R81" s="127"/>
      <c r="S81" s="127"/>
      <c r="T81" s="127"/>
      <c r="U81" s="127"/>
      <c r="V81" s="127"/>
      <c r="W81" s="127"/>
      <c r="X81" s="127"/>
      <c r="Y81" s="127"/>
      <c r="Z81" s="127"/>
    </row>
    <row r="82" spans="1:26" ht="12.75" customHeight="1" x14ac:dyDescent="0.25">
      <c r="A82" s="127"/>
      <c r="B82" s="127"/>
      <c r="C82" s="127"/>
      <c r="D82" s="127"/>
      <c r="E82" s="127"/>
      <c r="F82" s="127"/>
      <c r="G82" s="127"/>
      <c r="H82" s="127"/>
      <c r="I82" s="127"/>
      <c r="J82" s="127"/>
      <c r="K82" s="127"/>
      <c r="L82" s="127"/>
      <c r="M82" s="127"/>
      <c r="N82" s="127"/>
      <c r="O82" s="127"/>
      <c r="P82" s="127"/>
      <c r="Q82" s="127"/>
      <c r="R82" s="127"/>
      <c r="S82" s="127"/>
      <c r="T82" s="127"/>
      <c r="U82" s="127"/>
      <c r="V82" s="127"/>
      <c r="W82" s="127"/>
      <c r="X82" s="127"/>
      <c r="Y82" s="127"/>
      <c r="Z82" s="127"/>
    </row>
    <row r="83" spans="1:26" ht="12.75" customHeight="1" x14ac:dyDescent="0.25">
      <c r="A83" s="127"/>
      <c r="B83" s="127"/>
      <c r="C83" s="127"/>
      <c r="D83" s="127"/>
      <c r="E83" s="127"/>
      <c r="F83" s="127"/>
      <c r="G83" s="127"/>
      <c r="H83" s="127"/>
      <c r="I83" s="127"/>
      <c r="J83" s="127"/>
      <c r="K83" s="127"/>
      <c r="L83" s="127"/>
      <c r="M83" s="127"/>
      <c r="N83" s="127"/>
      <c r="O83" s="127"/>
      <c r="P83" s="127"/>
      <c r="Q83" s="127"/>
      <c r="R83" s="127"/>
      <c r="S83" s="127"/>
      <c r="T83" s="127"/>
      <c r="U83" s="127"/>
      <c r="V83" s="127"/>
      <c r="W83" s="127"/>
      <c r="X83" s="127"/>
      <c r="Y83" s="127"/>
      <c r="Z83" s="127"/>
    </row>
    <row r="84" spans="1:26" ht="12.75" customHeight="1" x14ac:dyDescent="0.25">
      <c r="A84" s="127"/>
      <c r="B84" s="127"/>
      <c r="C84" s="127"/>
      <c r="D84" s="127"/>
      <c r="E84" s="127"/>
      <c r="F84" s="127"/>
      <c r="G84" s="127"/>
      <c r="H84" s="127"/>
      <c r="I84" s="127"/>
      <c r="J84" s="127"/>
      <c r="K84" s="127"/>
      <c r="L84" s="127"/>
      <c r="M84" s="127"/>
      <c r="N84" s="127"/>
      <c r="O84" s="127"/>
      <c r="P84" s="127"/>
      <c r="Q84" s="127"/>
      <c r="R84" s="127"/>
      <c r="S84" s="127"/>
      <c r="T84" s="127"/>
      <c r="U84" s="127"/>
      <c r="V84" s="127"/>
      <c r="W84" s="127"/>
      <c r="X84" s="127"/>
      <c r="Y84" s="127"/>
      <c r="Z84" s="127"/>
    </row>
    <row r="85" spans="1:26" ht="12.75" customHeight="1" x14ac:dyDescent="0.25">
      <c r="A85" s="127"/>
      <c r="B85" s="127"/>
      <c r="C85" s="127"/>
      <c r="D85" s="127"/>
      <c r="E85" s="127"/>
      <c r="F85" s="127"/>
      <c r="G85" s="127"/>
      <c r="H85" s="127"/>
      <c r="I85" s="127"/>
      <c r="J85" s="127"/>
      <c r="K85" s="127"/>
      <c r="L85" s="127"/>
      <c r="M85" s="127"/>
      <c r="N85" s="127"/>
      <c r="O85" s="127"/>
      <c r="P85" s="127"/>
      <c r="Q85" s="127"/>
      <c r="R85" s="127"/>
      <c r="S85" s="127"/>
      <c r="T85" s="127"/>
      <c r="U85" s="127"/>
      <c r="V85" s="127"/>
      <c r="W85" s="127"/>
      <c r="X85" s="127"/>
      <c r="Y85" s="127"/>
      <c r="Z85" s="127"/>
    </row>
    <row r="86" spans="1:26" ht="12.75" customHeight="1" x14ac:dyDescent="0.25">
      <c r="A86" s="127"/>
      <c r="B86" s="127"/>
      <c r="C86" s="127"/>
      <c r="D86" s="127"/>
      <c r="E86" s="127"/>
      <c r="F86" s="127"/>
      <c r="G86" s="127"/>
      <c r="H86" s="127"/>
      <c r="I86" s="127"/>
      <c r="J86" s="127"/>
      <c r="K86" s="127"/>
      <c r="L86" s="127"/>
      <c r="M86" s="127"/>
      <c r="N86" s="127"/>
      <c r="O86" s="127"/>
      <c r="P86" s="127"/>
      <c r="Q86" s="127"/>
      <c r="R86" s="127"/>
      <c r="S86" s="127"/>
      <c r="T86" s="127"/>
      <c r="U86" s="127"/>
      <c r="V86" s="127"/>
      <c r="W86" s="127"/>
      <c r="X86" s="127"/>
      <c r="Y86" s="127"/>
      <c r="Z86" s="127"/>
    </row>
    <row r="87" spans="1:26" ht="12.75" customHeight="1" x14ac:dyDescent="0.25">
      <c r="A87" s="127"/>
      <c r="B87" s="127"/>
      <c r="C87" s="127"/>
      <c r="D87" s="127"/>
      <c r="E87" s="127"/>
      <c r="F87" s="127"/>
      <c r="G87" s="127"/>
      <c r="H87" s="127"/>
      <c r="I87" s="127"/>
      <c r="J87" s="127"/>
      <c r="K87" s="127"/>
      <c r="L87" s="127"/>
      <c r="M87" s="127"/>
      <c r="N87" s="127"/>
      <c r="O87" s="127"/>
      <c r="P87" s="127"/>
      <c r="Q87" s="127"/>
      <c r="R87" s="127"/>
      <c r="S87" s="127"/>
      <c r="T87" s="127"/>
      <c r="U87" s="127"/>
      <c r="V87" s="127"/>
      <c r="W87" s="127"/>
      <c r="X87" s="127"/>
      <c r="Y87" s="127"/>
      <c r="Z87" s="127"/>
    </row>
    <row r="88" spans="1:26" ht="12.75" customHeight="1" x14ac:dyDescent="0.25">
      <c r="A88" s="127"/>
      <c r="B88" s="127"/>
      <c r="C88" s="127"/>
      <c r="D88" s="127"/>
      <c r="E88" s="127"/>
      <c r="F88" s="127"/>
      <c r="G88" s="127"/>
      <c r="H88" s="127"/>
      <c r="I88" s="127"/>
      <c r="J88" s="127"/>
      <c r="K88" s="127"/>
      <c r="L88" s="127"/>
      <c r="M88" s="127"/>
      <c r="N88" s="127"/>
      <c r="O88" s="127"/>
      <c r="P88" s="127"/>
      <c r="Q88" s="127"/>
      <c r="R88" s="127"/>
      <c r="S88" s="127"/>
      <c r="T88" s="127"/>
      <c r="U88" s="127"/>
      <c r="V88" s="127"/>
      <c r="W88" s="127"/>
      <c r="X88" s="127"/>
      <c r="Y88" s="127"/>
      <c r="Z88" s="127"/>
    </row>
    <row r="89" spans="1:26" ht="12.75" customHeight="1" x14ac:dyDescent="0.25">
      <c r="A89" s="127"/>
      <c r="B89" s="127"/>
      <c r="C89" s="127"/>
      <c r="D89" s="127"/>
      <c r="E89" s="127"/>
      <c r="F89" s="127"/>
      <c r="G89" s="127"/>
      <c r="H89" s="127"/>
      <c r="I89" s="127"/>
      <c r="J89" s="127"/>
      <c r="K89" s="127"/>
      <c r="L89" s="127"/>
      <c r="M89" s="127"/>
      <c r="N89" s="127"/>
      <c r="O89" s="127"/>
      <c r="P89" s="127"/>
      <c r="Q89" s="127"/>
      <c r="R89" s="127"/>
      <c r="S89" s="127"/>
      <c r="T89" s="127"/>
      <c r="U89" s="127"/>
      <c r="V89" s="127"/>
      <c r="W89" s="127"/>
      <c r="X89" s="127"/>
      <c r="Y89" s="127"/>
      <c r="Z89" s="127"/>
    </row>
    <row r="90" spans="1:26" ht="12.75" customHeight="1" x14ac:dyDescent="0.25">
      <c r="A90" s="127"/>
      <c r="B90" s="127"/>
      <c r="C90" s="127"/>
      <c r="D90" s="127"/>
      <c r="E90" s="127"/>
      <c r="F90" s="127"/>
      <c r="G90" s="127"/>
      <c r="H90" s="127"/>
      <c r="I90" s="127"/>
      <c r="J90" s="127"/>
      <c r="K90" s="127"/>
      <c r="L90" s="127"/>
      <c r="M90" s="127"/>
      <c r="N90" s="127"/>
      <c r="O90" s="127"/>
      <c r="P90" s="127"/>
      <c r="Q90" s="127"/>
      <c r="R90" s="127"/>
      <c r="S90" s="127"/>
      <c r="T90" s="127"/>
      <c r="U90" s="127"/>
      <c r="V90" s="127"/>
      <c r="W90" s="127"/>
      <c r="X90" s="127"/>
      <c r="Y90" s="127"/>
      <c r="Z90" s="127"/>
    </row>
    <row r="91" spans="1:26" ht="12.75" customHeight="1" x14ac:dyDescent="0.25">
      <c r="A91" s="127"/>
      <c r="B91" s="127"/>
      <c r="C91" s="127"/>
      <c r="D91" s="127"/>
      <c r="E91" s="127"/>
      <c r="F91" s="127"/>
      <c r="G91" s="127"/>
      <c r="H91" s="127"/>
      <c r="I91" s="127"/>
      <c r="J91" s="127"/>
      <c r="K91" s="127"/>
      <c r="L91" s="127"/>
      <c r="M91" s="127"/>
      <c r="N91" s="127"/>
      <c r="O91" s="127"/>
      <c r="P91" s="127"/>
      <c r="Q91" s="127"/>
      <c r="R91" s="127"/>
      <c r="S91" s="127"/>
      <c r="T91" s="127"/>
      <c r="U91" s="127"/>
      <c r="V91" s="127"/>
      <c r="W91" s="127"/>
      <c r="X91" s="127"/>
      <c r="Y91" s="127"/>
      <c r="Z91" s="127"/>
    </row>
    <row r="92" spans="1:26" ht="12.75" customHeight="1" x14ac:dyDescent="0.25">
      <c r="A92" s="127"/>
      <c r="B92" s="127"/>
      <c r="C92" s="127"/>
      <c r="D92" s="127"/>
      <c r="E92" s="127"/>
      <c r="F92" s="127"/>
      <c r="G92" s="127"/>
      <c r="H92" s="127"/>
      <c r="I92" s="127"/>
      <c r="J92" s="127"/>
      <c r="K92" s="127"/>
      <c r="L92" s="127"/>
      <c r="M92" s="127"/>
      <c r="N92" s="127"/>
      <c r="O92" s="127"/>
      <c r="P92" s="127"/>
      <c r="Q92" s="127"/>
      <c r="R92" s="127"/>
      <c r="S92" s="127"/>
      <c r="T92" s="127"/>
      <c r="U92" s="127"/>
      <c r="V92" s="127"/>
      <c r="W92" s="127"/>
      <c r="X92" s="127"/>
      <c r="Y92" s="127"/>
      <c r="Z92" s="127"/>
    </row>
    <row r="93" spans="1:26" ht="12.75" customHeight="1" x14ac:dyDescent="0.25">
      <c r="A93" s="127"/>
      <c r="B93" s="127"/>
      <c r="C93" s="127"/>
      <c r="D93" s="127"/>
      <c r="E93" s="127"/>
      <c r="F93" s="127"/>
      <c r="G93" s="127"/>
      <c r="H93" s="127"/>
      <c r="I93" s="127"/>
      <c r="J93" s="127"/>
      <c r="K93" s="127"/>
      <c r="L93" s="127"/>
      <c r="M93" s="127"/>
      <c r="N93" s="127"/>
      <c r="O93" s="127"/>
      <c r="P93" s="127"/>
      <c r="Q93" s="127"/>
      <c r="R93" s="127"/>
      <c r="S93" s="127"/>
      <c r="T93" s="127"/>
      <c r="U93" s="127"/>
      <c r="V93" s="127"/>
      <c r="W93" s="127"/>
      <c r="X93" s="127"/>
      <c r="Y93" s="127"/>
      <c r="Z93" s="127"/>
    </row>
    <row r="94" spans="1:26" ht="12.75" customHeight="1" x14ac:dyDescent="0.25">
      <c r="A94" s="127"/>
      <c r="B94" s="127"/>
      <c r="C94" s="127"/>
      <c r="D94" s="127"/>
      <c r="E94" s="127"/>
      <c r="F94" s="127"/>
      <c r="G94" s="127"/>
      <c r="H94" s="127"/>
      <c r="I94" s="127"/>
      <c r="J94" s="127"/>
      <c r="K94" s="127"/>
      <c r="L94" s="127"/>
      <c r="M94" s="127"/>
      <c r="N94" s="127"/>
      <c r="O94" s="127"/>
      <c r="P94" s="127"/>
      <c r="Q94" s="127"/>
      <c r="R94" s="127"/>
      <c r="S94" s="127"/>
      <c r="T94" s="127"/>
      <c r="U94" s="127"/>
      <c r="V94" s="127"/>
      <c r="W94" s="127"/>
      <c r="X94" s="127"/>
      <c r="Y94" s="127"/>
      <c r="Z94" s="127"/>
    </row>
    <row r="95" spans="1:26" ht="12.75" customHeight="1" x14ac:dyDescent="0.25">
      <c r="A95" s="127"/>
      <c r="B95" s="127"/>
      <c r="C95" s="127"/>
      <c r="D95" s="127"/>
      <c r="E95" s="127"/>
      <c r="F95" s="127"/>
      <c r="G95" s="127"/>
      <c r="H95" s="127"/>
      <c r="I95" s="127"/>
      <c r="J95" s="127"/>
      <c r="K95" s="127"/>
      <c r="L95" s="127"/>
      <c r="M95" s="127"/>
      <c r="N95" s="127"/>
      <c r="O95" s="127"/>
      <c r="P95" s="127"/>
      <c r="Q95" s="127"/>
      <c r="R95" s="127"/>
      <c r="S95" s="127"/>
      <c r="T95" s="127"/>
      <c r="U95" s="127"/>
      <c r="V95" s="127"/>
      <c r="W95" s="127"/>
      <c r="X95" s="127"/>
      <c r="Y95" s="127"/>
      <c r="Z95" s="127"/>
    </row>
    <row r="96" spans="1:26" ht="12.75" customHeight="1" x14ac:dyDescent="0.25">
      <c r="A96" s="127"/>
      <c r="B96" s="127"/>
      <c r="C96" s="127"/>
      <c r="D96" s="127"/>
      <c r="E96" s="127"/>
      <c r="F96" s="127"/>
      <c r="G96" s="127"/>
      <c r="H96" s="127"/>
      <c r="I96" s="127"/>
      <c r="J96" s="127"/>
      <c r="K96" s="127"/>
      <c r="L96" s="127"/>
      <c r="M96" s="127"/>
      <c r="N96" s="127"/>
      <c r="O96" s="127"/>
      <c r="P96" s="127"/>
      <c r="Q96" s="127"/>
      <c r="R96" s="127"/>
      <c r="S96" s="127"/>
      <c r="T96" s="127"/>
      <c r="U96" s="127"/>
      <c r="V96" s="127"/>
      <c r="W96" s="127"/>
      <c r="X96" s="127"/>
      <c r="Y96" s="127"/>
      <c r="Z96" s="127"/>
    </row>
    <row r="97" spans="1:26" ht="12.75" customHeight="1" x14ac:dyDescent="0.25">
      <c r="A97" s="127"/>
      <c r="B97" s="127"/>
      <c r="C97" s="127"/>
      <c r="D97" s="127"/>
      <c r="E97" s="127"/>
      <c r="F97" s="127"/>
      <c r="G97" s="127"/>
      <c r="H97" s="127"/>
      <c r="I97" s="127"/>
      <c r="J97" s="127"/>
      <c r="K97" s="127"/>
      <c r="L97" s="127"/>
      <c r="M97" s="127"/>
      <c r="N97" s="127"/>
      <c r="O97" s="127"/>
      <c r="P97" s="127"/>
      <c r="Q97" s="127"/>
      <c r="R97" s="127"/>
      <c r="S97" s="127"/>
      <c r="T97" s="127"/>
      <c r="U97" s="127"/>
      <c r="V97" s="127"/>
      <c r="W97" s="127"/>
      <c r="X97" s="127"/>
      <c r="Y97" s="127"/>
      <c r="Z97" s="127"/>
    </row>
    <row r="98" spans="1:26" ht="12.75" customHeight="1" x14ac:dyDescent="0.25">
      <c r="A98" s="127"/>
      <c r="B98" s="127"/>
      <c r="C98" s="127"/>
      <c r="D98" s="127"/>
      <c r="E98" s="127"/>
      <c r="F98" s="127"/>
      <c r="G98" s="127"/>
      <c r="H98" s="127"/>
      <c r="I98" s="127"/>
      <c r="J98" s="127"/>
      <c r="K98" s="127"/>
      <c r="L98" s="127"/>
      <c r="M98" s="127"/>
      <c r="N98" s="127"/>
      <c r="O98" s="127"/>
      <c r="P98" s="127"/>
      <c r="Q98" s="127"/>
      <c r="R98" s="127"/>
      <c r="S98" s="127"/>
      <c r="T98" s="127"/>
      <c r="U98" s="127"/>
      <c r="V98" s="127"/>
      <c r="W98" s="127"/>
      <c r="X98" s="127"/>
      <c r="Y98" s="127"/>
      <c r="Z98" s="127"/>
    </row>
    <row r="99" spans="1:26" ht="12.75" customHeight="1" x14ac:dyDescent="0.25">
      <c r="A99" s="127"/>
      <c r="B99" s="127"/>
      <c r="C99" s="127"/>
      <c r="D99" s="127"/>
      <c r="E99" s="127"/>
      <c r="F99" s="127"/>
      <c r="G99" s="127"/>
      <c r="H99" s="127"/>
      <c r="I99" s="127"/>
      <c r="J99" s="127"/>
      <c r="K99" s="127"/>
      <c r="L99" s="127"/>
      <c r="M99" s="127"/>
      <c r="N99" s="127"/>
      <c r="O99" s="127"/>
      <c r="P99" s="127"/>
      <c r="Q99" s="127"/>
      <c r="R99" s="127"/>
      <c r="S99" s="127"/>
      <c r="T99" s="127"/>
      <c r="U99" s="127"/>
      <c r="V99" s="127"/>
      <c r="W99" s="127"/>
      <c r="X99" s="127"/>
      <c r="Y99" s="127"/>
      <c r="Z99" s="127"/>
    </row>
    <row r="100" spans="1:26" ht="12.75" customHeight="1" x14ac:dyDescent="0.25">
      <c r="A100" s="127"/>
      <c r="B100" s="127"/>
      <c r="C100" s="127"/>
      <c r="D100" s="127"/>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spans="1:26" ht="12.75" customHeight="1" x14ac:dyDescent="0.25">
      <c r="A101" s="127"/>
      <c r="B101" s="127"/>
      <c r="C101" s="127"/>
      <c r="D101" s="127"/>
      <c r="E101" s="127"/>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spans="1:26" ht="12.75" customHeight="1" x14ac:dyDescent="0.25">
      <c r="A102" s="127"/>
      <c r="B102" s="127"/>
      <c r="C102" s="127"/>
      <c r="D102" s="127"/>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spans="1:26" ht="12.75" customHeight="1" x14ac:dyDescent="0.25">
      <c r="A103" s="127"/>
      <c r="B103" s="127"/>
      <c r="C103" s="127"/>
      <c r="D103" s="127"/>
      <c r="E103" s="127"/>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spans="1:26" ht="12.75" customHeight="1" x14ac:dyDescent="0.25">
      <c r="A104" s="127"/>
      <c r="B104" s="127"/>
      <c r="C104" s="127"/>
      <c r="D104" s="127"/>
      <c r="E104" s="127"/>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spans="1:26" ht="12.75" customHeight="1" x14ac:dyDescent="0.25">
      <c r="A105" s="127"/>
      <c r="B105" s="127"/>
      <c r="C105" s="127"/>
      <c r="D105" s="127"/>
      <c r="E105" s="127"/>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spans="1:26" ht="12.75" customHeight="1" x14ac:dyDescent="0.25">
      <c r="A106" s="127"/>
      <c r="B106" s="127"/>
      <c r="C106" s="127"/>
      <c r="D106" s="127"/>
      <c r="E106" s="127"/>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spans="1:26" ht="12.75" customHeight="1" x14ac:dyDescent="0.25">
      <c r="A107" s="127"/>
      <c r="B107" s="127"/>
      <c r="C107" s="127"/>
      <c r="D107" s="127"/>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spans="1:26" ht="12.75" customHeight="1" x14ac:dyDescent="0.25">
      <c r="A108" s="127"/>
      <c r="B108" s="127"/>
      <c r="C108" s="127"/>
      <c r="D108" s="127"/>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spans="1:26" ht="12.75" customHeight="1" x14ac:dyDescent="0.25">
      <c r="A109" s="127"/>
      <c r="B109" s="127"/>
      <c r="C109" s="127"/>
      <c r="D109" s="127"/>
      <c r="E109" s="127"/>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spans="1:26" ht="12.75" customHeight="1" x14ac:dyDescent="0.25">
      <c r="A110" s="127"/>
      <c r="B110" s="127"/>
      <c r="C110" s="127"/>
      <c r="D110" s="127"/>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spans="1:26" ht="12.75" customHeight="1" x14ac:dyDescent="0.25">
      <c r="A111" s="127"/>
      <c r="B111" s="127"/>
      <c r="C111" s="127"/>
      <c r="D111" s="127"/>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spans="1:26" ht="12.75" customHeight="1" x14ac:dyDescent="0.25">
      <c r="A112" s="127"/>
      <c r="B112" s="127"/>
      <c r="C112" s="127"/>
      <c r="D112" s="127"/>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spans="1:26" ht="12.75" customHeight="1" x14ac:dyDescent="0.25">
      <c r="A113" s="127"/>
      <c r="B113" s="127"/>
      <c r="C113" s="127"/>
      <c r="D113" s="127"/>
      <c r="E113" s="127"/>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spans="1:26" ht="12.75" customHeight="1" x14ac:dyDescent="0.25">
      <c r="A114" s="127"/>
      <c r="B114" s="127"/>
      <c r="C114" s="127"/>
      <c r="D114" s="127"/>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spans="1:26" ht="12.75" customHeight="1" x14ac:dyDescent="0.25">
      <c r="A115" s="127"/>
      <c r="B115" s="127"/>
      <c r="C115" s="127"/>
      <c r="D115" s="127"/>
      <c r="E115" s="127"/>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spans="1:26" ht="12.75" customHeight="1" x14ac:dyDescent="0.25">
      <c r="A116" s="127"/>
      <c r="B116" s="127"/>
      <c r="C116" s="127"/>
      <c r="D116" s="127"/>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spans="1:26" ht="12.75" customHeight="1" x14ac:dyDescent="0.25">
      <c r="A117" s="127"/>
      <c r="B117" s="127"/>
      <c r="C117" s="127"/>
      <c r="D117" s="127"/>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spans="1:26" ht="12.75" customHeight="1" x14ac:dyDescent="0.25">
      <c r="A118" s="127"/>
      <c r="B118" s="127"/>
      <c r="C118" s="127"/>
      <c r="D118" s="127"/>
      <c r="E118" s="127"/>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spans="1:26" ht="12.75" customHeight="1" x14ac:dyDescent="0.25">
      <c r="A119" s="127"/>
      <c r="B119" s="127"/>
      <c r="C119" s="127"/>
      <c r="D119" s="127"/>
      <c r="E119" s="127"/>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spans="1:26" ht="12.75" customHeight="1" x14ac:dyDescent="0.25">
      <c r="A120" s="127"/>
      <c r="B120" s="127"/>
      <c r="C120" s="127"/>
      <c r="D120" s="127"/>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spans="1:26" ht="12.75" customHeight="1" x14ac:dyDescent="0.25">
      <c r="A121" s="127"/>
      <c r="B121" s="127"/>
      <c r="C121" s="127"/>
      <c r="D121" s="127"/>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spans="1:26" ht="12.75" customHeight="1" x14ac:dyDescent="0.25">
      <c r="A122" s="127"/>
      <c r="B122" s="127"/>
      <c r="C122" s="127"/>
      <c r="D122" s="127"/>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spans="1:26" ht="12.75" customHeight="1" x14ac:dyDescent="0.25">
      <c r="A123" s="127"/>
      <c r="B123" s="127"/>
      <c r="C123" s="127"/>
      <c r="D123" s="127"/>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spans="1:26" ht="12.75" customHeight="1" x14ac:dyDescent="0.25">
      <c r="A124" s="127"/>
      <c r="B124" s="127"/>
      <c r="C124" s="127"/>
      <c r="D124" s="127"/>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spans="1:26" ht="12.75" customHeight="1" x14ac:dyDescent="0.25">
      <c r="A125" s="127"/>
      <c r="B125" s="127"/>
      <c r="C125" s="127"/>
      <c r="D125" s="127"/>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spans="1:26" ht="12.75" customHeight="1" x14ac:dyDescent="0.25">
      <c r="A126" s="127"/>
      <c r="B126" s="127"/>
      <c r="C126" s="127"/>
      <c r="D126" s="127"/>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spans="1:26" ht="12.75" customHeight="1" x14ac:dyDescent="0.25">
      <c r="A127" s="127"/>
      <c r="B127" s="127"/>
      <c r="C127" s="127"/>
      <c r="D127" s="127"/>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spans="1:26" ht="12.75" customHeight="1" x14ac:dyDescent="0.25">
      <c r="A128" s="127"/>
      <c r="B128" s="127"/>
      <c r="C128" s="127"/>
      <c r="D128" s="127"/>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spans="1:26" ht="12.75" customHeight="1" x14ac:dyDescent="0.25">
      <c r="A129" s="127"/>
      <c r="B129" s="127"/>
      <c r="C129" s="127"/>
      <c r="D129" s="127"/>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spans="1:26" ht="12.75" customHeight="1" x14ac:dyDescent="0.25">
      <c r="A130" s="127"/>
      <c r="B130" s="127"/>
      <c r="C130" s="127"/>
      <c r="D130" s="127"/>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spans="1:26" ht="12.75" customHeight="1" x14ac:dyDescent="0.25">
      <c r="A131" s="127"/>
      <c r="B131" s="127"/>
      <c r="C131" s="127"/>
      <c r="D131" s="127"/>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spans="1:26" ht="12.75" customHeight="1" x14ac:dyDescent="0.25">
      <c r="A132" s="127"/>
      <c r="B132" s="127"/>
      <c r="C132" s="127"/>
      <c r="D132" s="127"/>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spans="1:26" ht="12.75" customHeight="1" x14ac:dyDescent="0.25">
      <c r="A133" s="127"/>
      <c r="B133" s="127"/>
      <c r="C133" s="127"/>
      <c r="D133" s="127"/>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spans="1:26" ht="12.75" customHeight="1" x14ac:dyDescent="0.25">
      <c r="A134" s="127"/>
      <c r="B134" s="127"/>
      <c r="C134" s="127"/>
      <c r="D134" s="127"/>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spans="1:26" ht="12.75" customHeight="1" x14ac:dyDescent="0.25">
      <c r="A135" s="127"/>
      <c r="B135" s="127"/>
      <c r="C135" s="127"/>
      <c r="D135" s="127"/>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spans="1:26" ht="12.75" customHeight="1" x14ac:dyDescent="0.25">
      <c r="A136" s="127"/>
      <c r="B136" s="127"/>
      <c r="C136" s="127"/>
      <c r="D136" s="127"/>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spans="1:26" ht="12.75" customHeight="1" x14ac:dyDescent="0.25">
      <c r="A137" s="127"/>
      <c r="B137" s="127"/>
      <c r="C137" s="127"/>
      <c r="D137" s="127"/>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spans="1:26" ht="12.75" customHeight="1" x14ac:dyDescent="0.25">
      <c r="A138" s="127"/>
      <c r="B138" s="127"/>
      <c r="C138" s="127"/>
      <c r="D138" s="127"/>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spans="1:26" ht="12.75" customHeight="1" x14ac:dyDescent="0.25">
      <c r="A139" s="127"/>
      <c r="B139" s="127"/>
      <c r="C139" s="127"/>
      <c r="D139" s="127"/>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spans="1:26" ht="12.75" customHeight="1" x14ac:dyDescent="0.25">
      <c r="A140" s="127"/>
      <c r="B140" s="127"/>
      <c r="C140" s="127"/>
      <c r="D140" s="127"/>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spans="1:26" ht="12.75" customHeight="1" x14ac:dyDescent="0.25">
      <c r="A141" s="127"/>
      <c r="B141" s="127"/>
      <c r="C141" s="127"/>
      <c r="D141" s="127"/>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spans="1:26" ht="12.75" customHeight="1" x14ac:dyDescent="0.25">
      <c r="A142" s="127"/>
      <c r="B142" s="127"/>
      <c r="C142" s="127"/>
      <c r="D142" s="127"/>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spans="1:26" ht="12.75" customHeight="1" x14ac:dyDescent="0.25">
      <c r="A143" s="127"/>
      <c r="B143" s="127"/>
      <c r="C143" s="127"/>
      <c r="D143" s="127"/>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spans="1:26" ht="12.75" customHeight="1" x14ac:dyDescent="0.25">
      <c r="A144" s="127"/>
      <c r="B144" s="127"/>
      <c r="C144" s="127"/>
      <c r="D144" s="127"/>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spans="1:26" ht="12.75" customHeight="1" x14ac:dyDescent="0.25">
      <c r="A145" s="127"/>
      <c r="B145" s="127"/>
      <c r="C145" s="127"/>
      <c r="D145" s="127"/>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spans="1:26" ht="12.75" customHeight="1" x14ac:dyDescent="0.25">
      <c r="A146" s="127"/>
      <c r="B146" s="127"/>
      <c r="C146" s="127"/>
      <c r="D146" s="127"/>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spans="1:26" ht="12.75" customHeight="1" x14ac:dyDescent="0.25">
      <c r="A147" s="127"/>
      <c r="B147" s="127"/>
      <c r="C147" s="127"/>
      <c r="D147" s="127"/>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spans="1:26" ht="12.75" customHeight="1" x14ac:dyDescent="0.25">
      <c r="A148" s="127"/>
      <c r="B148" s="127"/>
      <c r="C148" s="127"/>
      <c r="D148" s="127"/>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spans="1:26" ht="12.75" customHeight="1" x14ac:dyDescent="0.25">
      <c r="A149" s="127"/>
      <c r="B149" s="127"/>
      <c r="C149" s="127"/>
      <c r="D149" s="127"/>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spans="1:26" ht="12.75" customHeight="1" x14ac:dyDescent="0.25">
      <c r="A150" s="127"/>
      <c r="B150" s="127"/>
      <c r="C150" s="127"/>
      <c r="D150" s="127"/>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spans="1:26" ht="12.75" customHeight="1" x14ac:dyDescent="0.25">
      <c r="A151" s="127"/>
      <c r="B151" s="127"/>
      <c r="C151" s="127"/>
      <c r="D151" s="127"/>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spans="1:26" ht="12.75" customHeight="1" x14ac:dyDescent="0.25">
      <c r="A152" s="127"/>
      <c r="B152" s="127"/>
      <c r="C152" s="127"/>
      <c r="D152" s="127"/>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spans="1:26" ht="12.75" customHeight="1" x14ac:dyDescent="0.25">
      <c r="A153" s="127"/>
      <c r="B153" s="127"/>
      <c r="C153" s="127"/>
      <c r="D153" s="127"/>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spans="1:26" ht="12.75" customHeight="1" x14ac:dyDescent="0.25">
      <c r="A154" s="127"/>
      <c r="B154" s="127"/>
      <c r="C154" s="127"/>
      <c r="D154" s="127"/>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spans="1:26" ht="12.75" customHeight="1" x14ac:dyDescent="0.25">
      <c r="A155" s="127"/>
      <c r="B155" s="127"/>
      <c r="C155" s="127"/>
      <c r="D155" s="127"/>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spans="1:26" ht="12.75" customHeight="1" x14ac:dyDescent="0.25">
      <c r="A156" s="127"/>
      <c r="B156" s="127"/>
      <c r="C156" s="127"/>
      <c r="D156" s="127"/>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spans="1:26" ht="12.75" customHeight="1" x14ac:dyDescent="0.25">
      <c r="A157" s="127"/>
      <c r="B157" s="127"/>
      <c r="C157" s="127"/>
      <c r="D157" s="127"/>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spans="1:26" ht="12.75" customHeight="1" x14ac:dyDescent="0.25">
      <c r="A158" s="127"/>
      <c r="B158" s="127"/>
      <c r="C158" s="127"/>
      <c r="D158" s="127"/>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spans="1:26" ht="12.75" customHeight="1" x14ac:dyDescent="0.25">
      <c r="A159" s="127"/>
      <c r="B159" s="127"/>
      <c r="C159" s="127"/>
      <c r="D159" s="127"/>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spans="1:26" ht="12.75" customHeight="1" x14ac:dyDescent="0.25">
      <c r="A160" s="127"/>
      <c r="B160" s="127"/>
      <c r="C160" s="127"/>
      <c r="D160" s="127"/>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spans="1:26" ht="12.75" customHeight="1" x14ac:dyDescent="0.25">
      <c r="A161" s="127"/>
      <c r="B161" s="127"/>
      <c r="C161" s="127"/>
      <c r="D161" s="127"/>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spans="1:26" ht="12.75" customHeight="1" x14ac:dyDescent="0.25">
      <c r="A162" s="127"/>
      <c r="B162" s="127"/>
      <c r="C162" s="127"/>
      <c r="D162" s="127"/>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spans="1:26" ht="12.75" customHeight="1" x14ac:dyDescent="0.25">
      <c r="A163" s="127"/>
      <c r="B163" s="127"/>
      <c r="C163" s="127"/>
      <c r="D163" s="127"/>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spans="1:26" ht="12.75" customHeight="1" x14ac:dyDescent="0.25">
      <c r="A164" s="127"/>
      <c r="B164" s="127"/>
      <c r="C164" s="127"/>
      <c r="D164" s="127"/>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spans="1:26" ht="12.75" customHeight="1" x14ac:dyDescent="0.25">
      <c r="A165" s="127"/>
      <c r="B165" s="127"/>
      <c r="C165" s="127"/>
      <c r="D165" s="127"/>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spans="1:26" ht="12.75" customHeight="1" x14ac:dyDescent="0.25">
      <c r="A166" s="127"/>
      <c r="B166" s="127"/>
      <c r="C166" s="127"/>
      <c r="D166" s="127"/>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spans="1:26" ht="12.75" customHeight="1" x14ac:dyDescent="0.25">
      <c r="A167" s="127"/>
      <c r="B167" s="127"/>
      <c r="C167" s="127"/>
      <c r="D167" s="127"/>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spans="1:26" ht="12.75" customHeight="1" x14ac:dyDescent="0.25">
      <c r="A168" s="127"/>
      <c r="B168" s="127"/>
      <c r="C168" s="127"/>
      <c r="D168" s="127"/>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spans="1:26" ht="12.75" customHeight="1" x14ac:dyDescent="0.25">
      <c r="A169" s="127"/>
      <c r="B169" s="127"/>
      <c r="C169" s="127"/>
      <c r="D169" s="127"/>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spans="1:26" ht="12.75" customHeight="1" x14ac:dyDescent="0.25">
      <c r="A170" s="127"/>
      <c r="B170" s="127"/>
      <c r="C170" s="127"/>
      <c r="D170" s="127"/>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spans="1:26" ht="12.75" customHeight="1" x14ac:dyDescent="0.25">
      <c r="A171" s="127"/>
      <c r="B171" s="127"/>
      <c r="C171" s="127"/>
      <c r="D171" s="127"/>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spans="1:26" ht="12.75" customHeight="1" x14ac:dyDescent="0.25">
      <c r="A172" s="127"/>
      <c r="B172" s="127"/>
      <c r="C172" s="127"/>
      <c r="D172" s="127"/>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spans="1:26" ht="12.75" customHeight="1" x14ac:dyDescent="0.25">
      <c r="A173" s="127"/>
      <c r="B173" s="127"/>
      <c r="C173" s="127"/>
      <c r="D173" s="127"/>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spans="1:26" ht="12.75" customHeight="1" x14ac:dyDescent="0.25">
      <c r="A174" s="127"/>
      <c r="B174" s="127"/>
      <c r="C174" s="127"/>
      <c r="D174" s="127"/>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spans="1:26" ht="12.75" customHeight="1" x14ac:dyDescent="0.25">
      <c r="A175" s="127"/>
      <c r="B175" s="127"/>
      <c r="C175" s="127"/>
      <c r="D175" s="127"/>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spans="1:26" ht="12.75" customHeight="1" x14ac:dyDescent="0.25">
      <c r="A176" s="127"/>
      <c r="B176" s="127"/>
      <c r="C176" s="127"/>
      <c r="D176" s="127"/>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spans="1:26" ht="12.75" customHeight="1" x14ac:dyDescent="0.25">
      <c r="A177" s="127"/>
      <c r="B177" s="127"/>
      <c r="C177" s="127"/>
      <c r="D177" s="127"/>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spans="1:26" ht="12.75" customHeight="1" x14ac:dyDescent="0.25">
      <c r="A178" s="127"/>
      <c r="B178" s="127"/>
      <c r="C178" s="127"/>
      <c r="D178" s="127"/>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spans="1:26" ht="12.75" customHeight="1" x14ac:dyDescent="0.25">
      <c r="A179" s="127"/>
      <c r="B179" s="127"/>
      <c r="C179" s="127"/>
      <c r="D179" s="127"/>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spans="1:26" ht="12.75" customHeight="1" x14ac:dyDescent="0.25">
      <c r="A180" s="127"/>
      <c r="B180" s="127"/>
      <c r="C180" s="127"/>
      <c r="D180" s="127"/>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spans="1:26" ht="12.75" customHeight="1" x14ac:dyDescent="0.25">
      <c r="A181" s="127"/>
      <c r="B181" s="127"/>
      <c r="C181" s="127"/>
      <c r="D181" s="127"/>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spans="1:26" ht="12.75" customHeight="1" x14ac:dyDescent="0.25">
      <c r="A182" s="127"/>
      <c r="B182" s="127"/>
      <c r="C182" s="127"/>
      <c r="D182" s="127"/>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spans="1:26" ht="12.75" customHeight="1" x14ac:dyDescent="0.25">
      <c r="A183" s="127"/>
      <c r="B183" s="127"/>
      <c r="C183" s="127"/>
      <c r="D183" s="127"/>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spans="1:26" ht="12.75" customHeight="1" x14ac:dyDescent="0.25">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2.75" customHeight="1" x14ac:dyDescent="0.25">
      <c r="A185" s="127"/>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2.75" customHeight="1" x14ac:dyDescent="0.25">
      <c r="A186" s="127"/>
      <c r="B186" s="127"/>
      <c r="C186" s="127"/>
      <c r="D186" s="127"/>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spans="1:26" ht="12.75" customHeight="1" x14ac:dyDescent="0.25">
      <c r="A187" s="127"/>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2.75" customHeight="1" x14ac:dyDescent="0.25">
      <c r="A188" s="127"/>
      <c r="B188" s="127"/>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2.75" customHeight="1" x14ac:dyDescent="0.25">
      <c r="A189" s="127"/>
      <c r="B189" s="127"/>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2.75" customHeight="1" x14ac:dyDescent="0.25">
      <c r="A190" s="127"/>
      <c r="B190" s="127"/>
      <c r="C190" s="127"/>
      <c r="D190" s="127"/>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spans="1:26" ht="12.75" customHeight="1" x14ac:dyDescent="0.25">
      <c r="A191" s="127"/>
      <c r="B191" s="127"/>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2.75" customHeight="1" x14ac:dyDescent="0.25">
      <c r="A192" s="127"/>
      <c r="B192" s="127"/>
      <c r="C192" s="127"/>
      <c r="D192" s="127"/>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spans="1:26" ht="12.75" customHeight="1" x14ac:dyDescent="0.25">
      <c r="A193" s="127"/>
      <c r="B193" s="127"/>
      <c r="C193" s="127"/>
      <c r="D193" s="127"/>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spans="1:26" ht="12.75" customHeight="1" x14ac:dyDescent="0.25">
      <c r="A194" s="127"/>
      <c r="B194" s="127"/>
      <c r="C194" s="127"/>
      <c r="D194" s="127"/>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spans="1:26" ht="12.75" customHeight="1" x14ac:dyDescent="0.25">
      <c r="A195" s="127"/>
      <c r="B195" s="127"/>
      <c r="C195" s="127"/>
      <c r="D195" s="127"/>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spans="1:26" ht="12.75" customHeight="1" x14ac:dyDescent="0.25">
      <c r="A196" s="127"/>
      <c r="B196" s="127"/>
      <c r="C196" s="127"/>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spans="1:26" ht="12.75" customHeight="1" x14ac:dyDescent="0.25">
      <c r="A197" s="127"/>
      <c r="B197" s="127"/>
      <c r="C197" s="127"/>
      <c r="D197" s="127"/>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spans="1:26" ht="12.75" customHeight="1" x14ac:dyDescent="0.25">
      <c r="A198" s="127"/>
      <c r="B198" s="127"/>
      <c r="C198" s="127"/>
      <c r="D198" s="127"/>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spans="1:26" ht="12.75" customHeight="1" x14ac:dyDescent="0.25">
      <c r="A199" s="127"/>
      <c r="B199" s="127"/>
      <c r="C199" s="127"/>
      <c r="D199" s="127"/>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spans="1:26" ht="12.75" customHeight="1" x14ac:dyDescent="0.25">
      <c r="A200" s="127"/>
      <c r="B200" s="127"/>
      <c r="C200" s="127"/>
      <c r="D200" s="127"/>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spans="1:26" ht="12.75" customHeight="1" x14ac:dyDescent="0.25">
      <c r="A201" s="127"/>
      <c r="B201" s="127"/>
      <c r="C201" s="127"/>
      <c r="D201" s="127"/>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spans="1:26" ht="12.75" customHeight="1" x14ac:dyDescent="0.25">
      <c r="A202" s="127"/>
      <c r="B202" s="127"/>
      <c r="C202" s="127"/>
      <c r="D202" s="127"/>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spans="1:26" ht="12.75" customHeight="1" x14ac:dyDescent="0.25">
      <c r="A203" s="127"/>
      <c r="B203" s="127"/>
      <c r="C203" s="127"/>
      <c r="D203" s="127"/>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spans="1:26" ht="12.75" customHeight="1" x14ac:dyDescent="0.25">
      <c r="A204" s="127"/>
      <c r="B204" s="127"/>
      <c r="C204" s="127"/>
      <c r="D204" s="127"/>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spans="1:26" ht="12.75" customHeight="1" x14ac:dyDescent="0.25">
      <c r="A205" s="127"/>
      <c r="B205" s="127"/>
      <c r="C205" s="127"/>
      <c r="D205" s="127"/>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spans="1:26" ht="12.75" customHeight="1" x14ac:dyDescent="0.25">
      <c r="A206" s="127"/>
      <c r="B206" s="127"/>
      <c r="C206" s="127"/>
      <c r="D206" s="127"/>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spans="1:26" ht="12.75" customHeight="1" x14ac:dyDescent="0.25">
      <c r="A207" s="127"/>
      <c r="B207" s="127"/>
      <c r="C207" s="127"/>
      <c r="D207" s="127"/>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spans="1:26" ht="12.75" customHeight="1" x14ac:dyDescent="0.25">
      <c r="A208" s="127"/>
      <c r="B208" s="127"/>
      <c r="C208" s="127"/>
      <c r="D208" s="127"/>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spans="1:26" ht="12.75" customHeight="1" x14ac:dyDescent="0.25">
      <c r="A209" s="127"/>
      <c r="B209" s="127"/>
      <c r="C209" s="127"/>
      <c r="D209" s="127"/>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spans="1:26" ht="12.75" customHeight="1" x14ac:dyDescent="0.25">
      <c r="A210" s="127"/>
      <c r="B210" s="127"/>
      <c r="C210" s="127"/>
      <c r="D210" s="127"/>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spans="1:26" ht="12.75" customHeight="1" x14ac:dyDescent="0.25">
      <c r="A211" s="127"/>
      <c r="B211" s="127"/>
      <c r="C211" s="127"/>
      <c r="D211" s="127"/>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spans="1:26" ht="12.75" customHeight="1" x14ac:dyDescent="0.25">
      <c r="A212" s="127"/>
      <c r="B212" s="127"/>
      <c r="C212" s="127"/>
      <c r="D212" s="127"/>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spans="1:26" ht="12.75" customHeight="1" x14ac:dyDescent="0.25">
      <c r="A213" s="127"/>
      <c r="B213" s="127"/>
      <c r="C213" s="127"/>
      <c r="D213" s="127"/>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spans="1:26" ht="12.75" customHeight="1" x14ac:dyDescent="0.25">
      <c r="A214" s="127"/>
      <c r="B214" s="127"/>
      <c r="C214" s="127"/>
      <c r="D214" s="127"/>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spans="1:26" ht="12.75" customHeight="1" x14ac:dyDescent="0.25">
      <c r="A215" s="127"/>
      <c r="B215" s="127"/>
      <c r="C215" s="127"/>
      <c r="D215" s="127"/>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spans="1:26" ht="12.75" customHeight="1" x14ac:dyDescent="0.25">
      <c r="A216" s="127"/>
      <c r="B216" s="127"/>
      <c r="C216" s="127"/>
      <c r="D216" s="127"/>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spans="1:26" ht="12.75" customHeight="1" x14ac:dyDescent="0.25">
      <c r="A217" s="127"/>
      <c r="B217" s="127"/>
      <c r="C217" s="127"/>
      <c r="D217" s="127"/>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spans="1:26" ht="12.75" customHeight="1" x14ac:dyDescent="0.25">
      <c r="A218" s="127"/>
      <c r="B218" s="127"/>
      <c r="C218" s="127"/>
      <c r="D218" s="127"/>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spans="1:26" ht="12.75" customHeight="1" x14ac:dyDescent="0.25">
      <c r="A219" s="127"/>
      <c r="B219" s="127"/>
      <c r="C219" s="127"/>
      <c r="D219" s="127"/>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spans="1:26" ht="12.75" customHeight="1" x14ac:dyDescent="0.25">
      <c r="A220" s="127"/>
      <c r="B220" s="127"/>
      <c r="C220" s="127"/>
      <c r="D220" s="127"/>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spans="1:26" ht="12.75" customHeight="1" x14ac:dyDescent="0.25">
      <c r="A221" s="127"/>
      <c r="B221" s="127"/>
      <c r="C221" s="127"/>
      <c r="D221" s="127"/>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spans="1:26" ht="12.75" customHeight="1" x14ac:dyDescent="0.25">
      <c r="A222" s="127"/>
      <c r="B222" s="127"/>
      <c r="C222" s="127"/>
      <c r="D222" s="127"/>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spans="1:26" ht="12.75" customHeight="1" x14ac:dyDescent="0.25">
      <c r="A223" s="127"/>
      <c r="B223" s="127"/>
      <c r="C223" s="127"/>
      <c r="D223" s="127"/>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spans="1:26" ht="12.75" customHeight="1" x14ac:dyDescent="0.25">
      <c r="A224" s="127"/>
      <c r="B224" s="127"/>
      <c r="C224" s="127"/>
      <c r="D224" s="127"/>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spans="1:26" ht="12.75" customHeight="1" x14ac:dyDescent="0.25">
      <c r="A225" s="127"/>
      <c r="B225" s="127"/>
      <c r="C225" s="127"/>
      <c r="D225" s="127"/>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spans="1:26" ht="12.75" customHeight="1" x14ac:dyDescent="0.25">
      <c r="A226" s="127"/>
      <c r="B226" s="127"/>
      <c r="C226" s="127"/>
      <c r="D226" s="127"/>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spans="1:26" ht="12.75" customHeight="1" x14ac:dyDescent="0.25">
      <c r="A227" s="127"/>
      <c r="B227" s="127"/>
      <c r="C227" s="127"/>
      <c r="D227" s="127"/>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spans="1:26" ht="12.75" customHeight="1" x14ac:dyDescent="0.25">
      <c r="A228" s="127"/>
      <c r="B228" s="127"/>
      <c r="C228" s="127"/>
      <c r="D228" s="127"/>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spans="1:26" ht="12.75" customHeight="1" x14ac:dyDescent="0.25">
      <c r="A229" s="127"/>
      <c r="B229" s="127"/>
      <c r="C229" s="127"/>
      <c r="D229" s="127"/>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spans="1:26" ht="12.75" customHeight="1" x14ac:dyDescent="0.25">
      <c r="A230" s="127"/>
      <c r="B230" s="127"/>
      <c r="C230" s="127"/>
      <c r="D230" s="127"/>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spans="1:26" ht="12.75" customHeight="1" x14ac:dyDescent="0.25">
      <c r="A231" s="127"/>
      <c r="B231" s="127"/>
      <c r="C231" s="127"/>
      <c r="D231" s="127"/>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spans="1:26" ht="12.75" customHeight="1" x14ac:dyDescent="0.25">
      <c r="A232" s="127"/>
      <c r="B232" s="127"/>
      <c r="C232" s="127"/>
      <c r="D232" s="127"/>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spans="1:26" ht="12.75" customHeight="1" x14ac:dyDescent="0.25">
      <c r="A233" s="127"/>
      <c r="B233" s="127"/>
      <c r="C233" s="127"/>
      <c r="D233" s="127"/>
      <c r="E233" s="127"/>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spans="1:26" ht="12.75" customHeight="1" x14ac:dyDescent="0.25">
      <c r="A234" s="127"/>
      <c r="B234" s="127"/>
      <c r="C234" s="127"/>
      <c r="D234" s="127"/>
      <c r="E234" s="127"/>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spans="1:26" ht="12.75" customHeight="1" x14ac:dyDescent="0.25">
      <c r="A235" s="127"/>
      <c r="B235" s="127"/>
      <c r="C235" s="127"/>
      <c r="D235" s="127"/>
      <c r="E235" s="127"/>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spans="1:26" ht="12.75" customHeight="1" x14ac:dyDescent="0.25">
      <c r="A236" s="127"/>
      <c r="B236" s="127"/>
      <c r="C236" s="127"/>
      <c r="D236" s="127"/>
      <c r="E236" s="127"/>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spans="1:26" ht="12.75" customHeight="1" x14ac:dyDescent="0.25">
      <c r="A237" s="127"/>
      <c r="B237" s="127"/>
      <c r="C237" s="127"/>
      <c r="D237" s="127"/>
      <c r="E237" s="127"/>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spans="1:26" ht="12.75" customHeight="1" x14ac:dyDescent="0.25">
      <c r="A238" s="127"/>
      <c r="B238" s="127"/>
      <c r="C238" s="127"/>
      <c r="D238" s="127"/>
      <c r="E238" s="127"/>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spans="1:26" ht="12.75" customHeight="1" x14ac:dyDescent="0.25">
      <c r="A239" s="127"/>
      <c r="B239" s="127"/>
      <c r="C239" s="127"/>
      <c r="D239" s="127"/>
      <c r="E239" s="127"/>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spans="1:26" ht="12.75" customHeight="1" x14ac:dyDescent="0.25">
      <c r="A240" s="127"/>
      <c r="B240" s="127"/>
      <c r="C240" s="127"/>
      <c r="D240" s="127"/>
      <c r="E240" s="127"/>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spans="1:26" ht="12.75" customHeight="1" x14ac:dyDescent="0.25">
      <c r="A241" s="127"/>
      <c r="B241" s="127"/>
      <c r="C241" s="127"/>
      <c r="D241" s="127"/>
      <c r="E241" s="127"/>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spans="1:26" ht="12.75" customHeight="1" x14ac:dyDescent="0.25">
      <c r="A242" s="127"/>
      <c r="B242" s="127"/>
      <c r="C242" s="127"/>
      <c r="D242" s="127"/>
      <c r="E242" s="127"/>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spans="1:26" ht="12.75" customHeight="1" x14ac:dyDescent="0.25">
      <c r="A243" s="127"/>
      <c r="B243" s="127"/>
      <c r="C243" s="127"/>
      <c r="D243" s="127"/>
      <c r="E243" s="127"/>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spans="1:26" ht="12.75" customHeight="1" x14ac:dyDescent="0.25">
      <c r="A244" s="127"/>
      <c r="B244" s="127"/>
      <c r="C244" s="127"/>
      <c r="D244" s="127"/>
      <c r="E244" s="127"/>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spans="1:26" ht="12.75" customHeight="1" x14ac:dyDescent="0.25">
      <c r="A245" s="127"/>
      <c r="B245" s="127"/>
      <c r="C245" s="127"/>
      <c r="D245" s="127"/>
      <c r="E245" s="127"/>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spans="1:26" ht="12.75" customHeight="1" x14ac:dyDescent="0.25">
      <c r="A246" s="127"/>
      <c r="B246" s="127"/>
      <c r="C246" s="127"/>
      <c r="D246" s="127"/>
      <c r="E246" s="127"/>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spans="1:26" ht="12.75" customHeight="1" x14ac:dyDescent="0.25">
      <c r="A247" s="127"/>
      <c r="B247" s="127"/>
      <c r="C247" s="127"/>
      <c r="D247" s="127"/>
      <c r="E247" s="127"/>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spans="1:26" ht="12.75" customHeight="1" x14ac:dyDescent="0.25">
      <c r="A248" s="127"/>
      <c r="B248" s="127"/>
      <c r="C248" s="127"/>
      <c r="D248" s="127"/>
      <c r="E248" s="127"/>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spans="1:26" ht="12.75" customHeight="1" x14ac:dyDescent="0.25">
      <c r="A249" s="127"/>
      <c r="B249" s="127"/>
      <c r="C249" s="127"/>
      <c r="D249" s="127"/>
      <c r="E249" s="127"/>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spans="1:26" ht="12.75" customHeight="1" x14ac:dyDescent="0.25">
      <c r="A250" s="127"/>
      <c r="B250" s="127"/>
      <c r="C250" s="127"/>
      <c r="D250" s="127"/>
      <c r="E250" s="127"/>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spans="1:26" ht="12.75" customHeight="1" x14ac:dyDescent="0.25">
      <c r="A251" s="127"/>
      <c r="B251" s="127"/>
      <c r="C251" s="127"/>
      <c r="D251" s="127"/>
      <c r="E251" s="127"/>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spans="1:26" ht="12.75" customHeight="1" x14ac:dyDescent="0.25">
      <c r="A252" s="127"/>
      <c r="B252" s="127"/>
      <c r="C252" s="127"/>
      <c r="D252" s="127"/>
      <c r="E252" s="127"/>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spans="1:26" ht="12.75" customHeight="1" x14ac:dyDescent="0.25">
      <c r="A253" s="127"/>
      <c r="B253" s="127"/>
      <c r="C253" s="127"/>
      <c r="D253" s="127"/>
      <c r="E253" s="127"/>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spans="1:26" ht="12.75" customHeight="1" x14ac:dyDescent="0.25">
      <c r="A254" s="127"/>
      <c r="B254" s="127"/>
      <c r="C254" s="127"/>
      <c r="D254" s="127"/>
      <c r="E254" s="127"/>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spans="1:26" ht="12.75" customHeight="1" x14ac:dyDescent="0.25">
      <c r="A255" s="127"/>
      <c r="B255" s="127"/>
      <c r="C255" s="127"/>
      <c r="D255" s="127"/>
      <c r="E255" s="127"/>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spans="1:26" ht="12.75" customHeight="1" x14ac:dyDescent="0.25">
      <c r="A256" s="127"/>
      <c r="B256" s="127"/>
      <c r="C256" s="127"/>
      <c r="D256" s="127"/>
      <c r="E256" s="127"/>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spans="1:26" ht="12.75" customHeight="1" x14ac:dyDescent="0.25">
      <c r="A257" s="127"/>
      <c r="B257" s="127"/>
      <c r="C257" s="127"/>
      <c r="D257" s="127"/>
      <c r="E257" s="127"/>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spans="1:26" ht="12.75" customHeight="1" x14ac:dyDescent="0.25">
      <c r="A258" s="127"/>
      <c r="B258" s="127"/>
      <c r="C258" s="127"/>
      <c r="D258" s="127"/>
      <c r="E258" s="127"/>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spans="1:26" ht="12.75" customHeight="1" x14ac:dyDescent="0.25">
      <c r="A259" s="127"/>
      <c r="B259" s="127"/>
      <c r="C259" s="127"/>
      <c r="D259" s="127"/>
      <c r="E259" s="127"/>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spans="1:26" ht="12.75" customHeight="1" x14ac:dyDescent="0.25">
      <c r="A260" s="127"/>
      <c r="B260" s="127"/>
      <c r="C260" s="127"/>
      <c r="D260" s="127"/>
      <c r="E260" s="127"/>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spans="1:26" ht="12.75" customHeight="1" x14ac:dyDescent="0.25">
      <c r="A261" s="127"/>
      <c r="B261" s="127"/>
      <c r="C261" s="127"/>
      <c r="D261" s="127"/>
      <c r="E261" s="127"/>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spans="1:26" ht="12.75" customHeight="1" x14ac:dyDescent="0.25">
      <c r="A262" s="127"/>
      <c r="B262" s="127"/>
      <c r="C262" s="127"/>
      <c r="D262" s="127"/>
      <c r="E262" s="127"/>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spans="1:26" ht="12.75" customHeight="1" x14ac:dyDescent="0.25">
      <c r="A263" s="127"/>
      <c r="B263" s="127"/>
      <c r="C263" s="127"/>
      <c r="D263" s="127"/>
      <c r="E263" s="127"/>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spans="1:26" ht="12.75" customHeight="1" x14ac:dyDescent="0.25">
      <c r="A264" s="127"/>
      <c r="B264" s="127"/>
      <c r="C264" s="127"/>
      <c r="D264" s="127"/>
      <c r="E264" s="127"/>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spans="1:26" ht="12.75" customHeight="1" x14ac:dyDescent="0.25">
      <c r="A265" s="127"/>
      <c r="B265" s="127"/>
      <c r="C265" s="127"/>
      <c r="D265" s="127"/>
      <c r="E265" s="127"/>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spans="1:26" ht="12.75" customHeight="1" x14ac:dyDescent="0.25">
      <c r="A266" s="127"/>
      <c r="B266" s="127"/>
      <c r="C266" s="127"/>
      <c r="D266" s="127"/>
      <c r="E266" s="127"/>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spans="1:26" ht="12.75" customHeight="1" x14ac:dyDescent="0.25">
      <c r="A267" s="127"/>
      <c r="B267" s="127"/>
      <c r="C267" s="127"/>
      <c r="D267" s="127"/>
      <c r="E267" s="127"/>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spans="1:26" ht="12.75" customHeight="1" x14ac:dyDescent="0.25">
      <c r="A268" s="127"/>
      <c r="B268" s="127"/>
      <c r="C268" s="127"/>
      <c r="D268" s="127"/>
      <c r="E268" s="127"/>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spans="1:26" ht="12.75" customHeight="1" x14ac:dyDescent="0.25">
      <c r="A269" s="127"/>
      <c r="B269" s="127"/>
      <c r="C269" s="127"/>
      <c r="D269" s="127"/>
      <c r="E269" s="127"/>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spans="1:26" ht="12.75" customHeight="1" x14ac:dyDescent="0.25">
      <c r="A270" s="127"/>
      <c r="B270" s="127"/>
      <c r="C270" s="127"/>
      <c r="D270" s="127"/>
      <c r="E270" s="127"/>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spans="1:26" ht="12.75" customHeight="1" x14ac:dyDescent="0.25">
      <c r="A271" s="127"/>
      <c r="B271" s="127"/>
      <c r="C271" s="127"/>
      <c r="D271" s="127"/>
      <c r="E271" s="127"/>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spans="1:26" ht="12.75" customHeight="1" x14ac:dyDescent="0.25">
      <c r="A272" s="127"/>
      <c r="B272" s="127"/>
      <c r="C272" s="127"/>
      <c r="D272" s="127"/>
      <c r="E272" s="127"/>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spans="1:26" ht="12.75" customHeight="1" x14ac:dyDescent="0.25">
      <c r="A273" s="127"/>
      <c r="B273" s="127"/>
      <c r="C273" s="127"/>
      <c r="D273" s="127"/>
      <c r="E273" s="127"/>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spans="1:26" ht="12.75" customHeight="1" x14ac:dyDescent="0.25">
      <c r="A274" s="127"/>
      <c r="B274" s="127"/>
      <c r="C274" s="127"/>
      <c r="D274" s="127"/>
      <c r="E274" s="127"/>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spans="1:26" ht="12.75" customHeight="1" x14ac:dyDescent="0.25">
      <c r="A275" s="127"/>
      <c r="B275" s="127"/>
      <c r="C275" s="127"/>
      <c r="D275" s="127"/>
      <c r="E275" s="127"/>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spans="1:26" ht="12.75" customHeight="1" x14ac:dyDescent="0.25">
      <c r="A276" s="127"/>
      <c r="B276" s="127"/>
      <c r="C276" s="127"/>
      <c r="D276" s="127"/>
      <c r="E276" s="127"/>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spans="1:26" ht="12.75" customHeight="1" x14ac:dyDescent="0.25">
      <c r="A277" s="127"/>
      <c r="B277" s="127"/>
      <c r="C277" s="127"/>
      <c r="D277" s="127"/>
      <c r="E277" s="127"/>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spans="1:26" ht="12.75" customHeight="1" x14ac:dyDescent="0.25">
      <c r="A278" s="127"/>
      <c r="B278" s="127"/>
      <c r="C278" s="127"/>
      <c r="D278" s="127"/>
      <c r="E278" s="127"/>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spans="1:26" ht="12.75" customHeight="1" x14ac:dyDescent="0.25">
      <c r="A279" s="127"/>
      <c r="B279" s="127"/>
      <c r="C279" s="127"/>
      <c r="D279" s="127"/>
      <c r="E279" s="127"/>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spans="1:26" ht="12.75" customHeight="1" x14ac:dyDescent="0.25">
      <c r="A280" s="127"/>
      <c r="B280" s="127"/>
      <c r="C280" s="127"/>
      <c r="D280" s="127"/>
      <c r="E280" s="127"/>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spans="1:26" ht="12.75" customHeight="1" x14ac:dyDescent="0.25">
      <c r="A281" s="127"/>
      <c r="B281" s="127"/>
      <c r="C281" s="127"/>
      <c r="D281" s="127"/>
      <c r="E281" s="127"/>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spans="1:26" ht="12.75" customHeight="1" x14ac:dyDescent="0.25">
      <c r="A282" s="127"/>
      <c r="B282" s="127"/>
      <c r="C282" s="127"/>
      <c r="D282" s="127"/>
      <c r="E282" s="127"/>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spans="1:26" ht="12.75" customHeight="1" x14ac:dyDescent="0.25">
      <c r="A283" s="127"/>
      <c r="B283" s="127"/>
      <c r="C283" s="127"/>
      <c r="D283" s="127"/>
      <c r="E283" s="127"/>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spans="1:26" ht="12.75" customHeight="1" x14ac:dyDescent="0.25">
      <c r="A284" s="127"/>
      <c r="B284" s="127"/>
      <c r="C284" s="127"/>
      <c r="D284" s="127"/>
      <c r="E284" s="127"/>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spans="1:26" ht="12.75" customHeight="1" x14ac:dyDescent="0.25">
      <c r="A285" s="127"/>
      <c r="B285" s="127"/>
      <c r="C285" s="127"/>
      <c r="D285" s="127"/>
      <c r="E285" s="127"/>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spans="1:26" ht="12.75" customHeight="1" x14ac:dyDescent="0.25">
      <c r="A286" s="127"/>
      <c r="B286" s="127"/>
      <c r="C286" s="127"/>
      <c r="D286" s="127"/>
      <c r="E286" s="127"/>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spans="1:26" ht="12.75" customHeight="1" x14ac:dyDescent="0.25">
      <c r="A287" s="127"/>
      <c r="B287" s="127"/>
      <c r="C287" s="127"/>
      <c r="D287" s="127"/>
      <c r="E287" s="127"/>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spans="1:26" ht="12.75" customHeight="1" x14ac:dyDescent="0.25">
      <c r="A288" s="127"/>
      <c r="B288" s="127"/>
      <c r="C288" s="127"/>
      <c r="D288" s="127"/>
      <c r="E288" s="127"/>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spans="1:26" ht="12.75" customHeight="1" x14ac:dyDescent="0.25">
      <c r="A289" s="127"/>
      <c r="B289" s="127"/>
      <c r="C289" s="127"/>
      <c r="D289" s="127"/>
      <c r="E289" s="127"/>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spans="1:26" ht="12.75" customHeight="1" x14ac:dyDescent="0.25">
      <c r="A290" s="127"/>
      <c r="B290" s="127"/>
      <c r="C290" s="127"/>
      <c r="D290" s="127"/>
      <c r="E290" s="127"/>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spans="1:26" ht="12.75" customHeight="1" x14ac:dyDescent="0.25">
      <c r="A291" s="127"/>
      <c r="B291" s="127"/>
      <c r="C291" s="127"/>
      <c r="D291" s="127"/>
      <c r="E291" s="127"/>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spans="1:26" ht="12.75" customHeight="1" x14ac:dyDescent="0.25">
      <c r="A292" s="127"/>
      <c r="B292" s="127"/>
      <c r="C292" s="127"/>
      <c r="D292" s="127"/>
      <c r="E292" s="127"/>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spans="1:26" ht="12.75" customHeight="1" x14ac:dyDescent="0.25">
      <c r="A293" s="127"/>
      <c r="B293" s="127"/>
      <c r="C293" s="127"/>
      <c r="D293" s="127"/>
      <c r="E293" s="127"/>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spans="1:26" ht="12.75" customHeight="1" x14ac:dyDescent="0.25">
      <c r="A294" s="127"/>
      <c r="B294" s="127"/>
      <c r="C294" s="127"/>
      <c r="D294" s="127"/>
      <c r="E294" s="127"/>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spans="1:26" ht="12.75" customHeight="1" x14ac:dyDescent="0.25">
      <c r="A295" s="127"/>
      <c r="B295" s="127"/>
      <c r="C295" s="127"/>
      <c r="D295" s="127"/>
      <c r="E295" s="127"/>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spans="1:26" ht="12.75" customHeight="1" x14ac:dyDescent="0.25">
      <c r="A296" s="127"/>
      <c r="B296" s="127"/>
      <c r="C296" s="127"/>
      <c r="D296" s="127"/>
      <c r="E296" s="127"/>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spans="1:26" ht="12.75" customHeight="1" x14ac:dyDescent="0.25">
      <c r="A297" s="127"/>
      <c r="B297" s="127"/>
      <c r="C297" s="127"/>
      <c r="D297" s="127"/>
      <c r="E297" s="127"/>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spans="1:26" ht="12.75" customHeight="1" x14ac:dyDescent="0.25">
      <c r="A298" s="127"/>
      <c r="B298" s="127"/>
      <c r="C298" s="127"/>
      <c r="D298" s="127"/>
      <c r="E298" s="127"/>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spans="1:26" ht="12.75" customHeight="1" x14ac:dyDescent="0.25">
      <c r="A299" s="127"/>
      <c r="B299" s="127"/>
      <c r="C299" s="127"/>
      <c r="D299" s="127"/>
      <c r="E299" s="127"/>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spans="1:26" ht="12.75" customHeight="1" x14ac:dyDescent="0.25">
      <c r="A300" s="127"/>
      <c r="B300" s="127"/>
      <c r="C300" s="127"/>
      <c r="D300" s="127"/>
      <c r="E300" s="127"/>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spans="1:26" ht="12.75" customHeight="1" x14ac:dyDescent="0.25">
      <c r="A301" s="127"/>
      <c r="B301" s="127"/>
      <c r="C301" s="127"/>
      <c r="D301" s="127"/>
      <c r="E301" s="127"/>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spans="1:26" ht="12.75" customHeight="1" x14ac:dyDescent="0.25">
      <c r="A302" s="127"/>
      <c r="B302" s="127"/>
      <c r="C302" s="127"/>
      <c r="D302" s="127"/>
      <c r="E302" s="127"/>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spans="1:26" ht="12.75" customHeight="1" x14ac:dyDescent="0.25">
      <c r="A303" s="127"/>
      <c r="B303" s="127"/>
      <c r="C303" s="127"/>
      <c r="D303" s="127"/>
      <c r="E303" s="127"/>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spans="1:26" ht="12.75" customHeight="1" x14ac:dyDescent="0.25">
      <c r="A304" s="127"/>
      <c r="B304" s="127"/>
      <c r="C304" s="127"/>
      <c r="D304" s="127"/>
      <c r="E304" s="127"/>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spans="1:26" ht="12.75" customHeight="1" x14ac:dyDescent="0.25">
      <c r="A305" s="127"/>
      <c r="B305" s="127"/>
      <c r="C305" s="127"/>
      <c r="D305" s="127"/>
      <c r="E305" s="127"/>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spans="1:26" ht="12.75" customHeight="1" x14ac:dyDescent="0.25">
      <c r="A306" s="127"/>
      <c r="B306" s="127"/>
      <c r="C306" s="127"/>
      <c r="D306" s="127"/>
      <c r="E306" s="127"/>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spans="1:26" ht="12.75" customHeight="1" x14ac:dyDescent="0.25">
      <c r="A307" s="127"/>
      <c r="B307" s="127"/>
      <c r="C307" s="127"/>
      <c r="D307" s="127"/>
      <c r="E307" s="127"/>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spans="1:26" ht="12.75" customHeight="1" x14ac:dyDescent="0.25">
      <c r="A308" s="127"/>
      <c r="B308" s="127"/>
      <c r="C308" s="127"/>
      <c r="D308" s="127"/>
      <c r="E308" s="127"/>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spans="1:26" ht="12.75" customHeight="1" x14ac:dyDescent="0.25">
      <c r="A309" s="127"/>
      <c r="B309" s="127"/>
      <c r="C309" s="127"/>
      <c r="D309" s="127"/>
      <c r="E309" s="127"/>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spans="1:26" ht="12.75" customHeight="1" x14ac:dyDescent="0.25">
      <c r="A310" s="127"/>
      <c r="B310" s="127"/>
      <c r="C310" s="127"/>
      <c r="D310" s="127"/>
      <c r="E310" s="127"/>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spans="1:26" ht="12.75" customHeight="1" x14ac:dyDescent="0.25">
      <c r="A311" s="127"/>
      <c r="B311" s="127"/>
      <c r="C311" s="127"/>
      <c r="D311" s="127"/>
      <c r="E311" s="127"/>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spans="1:26" ht="12.75" customHeight="1" x14ac:dyDescent="0.25">
      <c r="A312" s="127"/>
      <c r="B312" s="127"/>
      <c r="C312" s="127"/>
      <c r="D312" s="127"/>
      <c r="E312" s="127"/>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spans="1:26" ht="12.75" customHeight="1" x14ac:dyDescent="0.25">
      <c r="A313" s="127"/>
      <c r="B313" s="127"/>
      <c r="C313" s="127"/>
      <c r="D313" s="127"/>
      <c r="E313" s="127"/>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spans="1:26" ht="12.75" customHeight="1" x14ac:dyDescent="0.25">
      <c r="A314" s="127"/>
      <c r="B314" s="127"/>
      <c r="C314" s="127"/>
      <c r="D314" s="127"/>
      <c r="E314" s="127"/>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spans="1:26" ht="12.75" customHeight="1" x14ac:dyDescent="0.25">
      <c r="A315" s="127"/>
      <c r="B315" s="127"/>
      <c r="C315" s="127"/>
      <c r="D315" s="127"/>
      <c r="E315" s="127"/>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spans="1:26" ht="12.75" customHeight="1" x14ac:dyDescent="0.25">
      <c r="A316" s="127"/>
      <c r="B316" s="127"/>
      <c r="C316" s="127"/>
      <c r="D316" s="127"/>
      <c r="E316" s="127"/>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spans="1:26" ht="12.75" customHeight="1" x14ac:dyDescent="0.25">
      <c r="A317" s="127"/>
      <c r="B317" s="127"/>
      <c r="C317" s="127"/>
      <c r="D317" s="127"/>
      <c r="E317" s="127"/>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spans="1:26" ht="12.75" customHeight="1" x14ac:dyDescent="0.25">
      <c r="A318" s="127"/>
      <c r="B318" s="127"/>
      <c r="C318" s="127"/>
      <c r="D318" s="127"/>
      <c r="E318" s="127"/>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spans="1:26" ht="12.75" customHeight="1" x14ac:dyDescent="0.25">
      <c r="A319" s="127"/>
      <c r="B319" s="127"/>
      <c r="C319" s="127"/>
      <c r="D319" s="127"/>
      <c r="E319" s="127"/>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spans="1:26" ht="12.75" customHeight="1" x14ac:dyDescent="0.25">
      <c r="A320" s="127"/>
      <c r="B320" s="127"/>
      <c r="C320" s="127"/>
      <c r="D320" s="127"/>
      <c r="E320" s="127"/>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spans="1:26" ht="12.75" customHeight="1" x14ac:dyDescent="0.25">
      <c r="A321" s="127"/>
      <c r="B321" s="127"/>
      <c r="C321" s="127"/>
      <c r="D321" s="127"/>
      <c r="E321" s="127"/>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spans="1:26" ht="12.75" customHeight="1" x14ac:dyDescent="0.25">
      <c r="A322" s="127"/>
      <c r="B322" s="127"/>
      <c r="C322" s="127"/>
      <c r="D322" s="127"/>
      <c r="E322" s="127"/>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spans="1:26" ht="12.75" customHeight="1" x14ac:dyDescent="0.25">
      <c r="A323" s="127"/>
      <c r="B323" s="127"/>
      <c r="C323" s="127"/>
      <c r="D323" s="127"/>
      <c r="E323" s="127"/>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spans="1:26" ht="12.75" customHeight="1" x14ac:dyDescent="0.25">
      <c r="A324" s="127"/>
      <c r="B324" s="127"/>
      <c r="C324" s="127"/>
      <c r="D324" s="127"/>
      <c r="E324" s="127"/>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spans="1:26" ht="12.75" customHeight="1" x14ac:dyDescent="0.25">
      <c r="A325" s="127"/>
      <c r="B325" s="127"/>
      <c r="C325" s="127"/>
      <c r="D325" s="127"/>
      <c r="E325" s="127"/>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spans="1:26" ht="12.75" customHeight="1" x14ac:dyDescent="0.25">
      <c r="A326" s="127"/>
      <c r="B326" s="127"/>
      <c r="C326" s="127"/>
      <c r="D326" s="127"/>
      <c r="E326" s="127"/>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spans="1:26" ht="12.75" customHeight="1" x14ac:dyDescent="0.25">
      <c r="A327" s="127"/>
      <c r="B327" s="127"/>
      <c r="C327" s="127"/>
      <c r="D327" s="127"/>
      <c r="E327" s="127"/>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spans="1:26" ht="12.75" customHeight="1" x14ac:dyDescent="0.25">
      <c r="A328" s="127"/>
      <c r="B328" s="127"/>
      <c r="C328" s="127"/>
      <c r="D328" s="127"/>
      <c r="E328" s="127"/>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spans="1:26" ht="12.75" customHeight="1" x14ac:dyDescent="0.25">
      <c r="A329" s="127"/>
      <c r="B329" s="127"/>
      <c r="C329" s="127"/>
      <c r="D329" s="127"/>
      <c r="E329" s="127"/>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spans="1:26" ht="12.75" customHeight="1" x14ac:dyDescent="0.25">
      <c r="A330" s="127"/>
      <c r="B330" s="127"/>
      <c r="C330" s="127"/>
      <c r="D330" s="127"/>
      <c r="E330" s="127"/>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spans="1:26" ht="12.75" customHeight="1" x14ac:dyDescent="0.25">
      <c r="A331" s="127"/>
      <c r="B331" s="127"/>
      <c r="C331" s="127"/>
      <c r="D331" s="127"/>
      <c r="E331" s="127"/>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spans="1:26" ht="12.75" customHeight="1" x14ac:dyDescent="0.25">
      <c r="A332" s="127"/>
      <c r="B332" s="127"/>
      <c r="C332" s="127"/>
      <c r="D332" s="127"/>
      <c r="E332" s="127"/>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spans="1:26" ht="12.75" customHeight="1" x14ac:dyDescent="0.25">
      <c r="A333" s="127"/>
      <c r="B333" s="127"/>
      <c r="C333" s="127"/>
      <c r="D333" s="127"/>
      <c r="E333" s="127"/>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spans="1:26" ht="12.75" customHeight="1" x14ac:dyDescent="0.25">
      <c r="A334" s="127"/>
      <c r="B334" s="127"/>
      <c r="C334" s="127"/>
      <c r="D334" s="127"/>
      <c r="E334" s="127"/>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spans="1:26" ht="12.75" customHeight="1" x14ac:dyDescent="0.25">
      <c r="A335" s="127"/>
      <c r="B335" s="127"/>
      <c r="C335" s="127"/>
      <c r="D335" s="127"/>
      <c r="E335" s="127"/>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spans="1:26" ht="12.75" customHeight="1" x14ac:dyDescent="0.25">
      <c r="A336" s="127"/>
      <c r="B336" s="127"/>
      <c r="C336" s="127"/>
      <c r="D336" s="127"/>
      <c r="E336" s="127"/>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spans="1:26" ht="12.75" customHeight="1" x14ac:dyDescent="0.25">
      <c r="A337" s="127"/>
      <c r="B337" s="127"/>
      <c r="C337" s="127"/>
      <c r="D337" s="127"/>
      <c r="E337" s="127"/>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spans="1:26" ht="12.75" customHeight="1" x14ac:dyDescent="0.25">
      <c r="A338" s="127"/>
      <c r="B338" s="127"/>
      <c r="C338" s="127"/>
      <c r="D338" s="127"/>
      <c r="E338" s="127"/>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spans="1:26" ht="12.75" customHeight="1" x14ac:dyDescent="0.25">
      <c r="A339" s="127"/>
      <c r="B339" s="127"/>
      <c r="C339" s="127"/>
      <c r="D339" s="127"/>
      <c r="E339" s="127"/>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spans="1:26" ht="12.75" customHeight="1" x14ac:dyDescent="0.25">
      <c r="A340" s="127"/>
      <c r="B340" s="127"/>
      <c r="C340" s="127"/>
      <c r="D340" s="127"/>
      <c r="E340" s="127"/>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spans="1:26" ht="12.75" customHeight="1" x14ac:dyDescent="0.25">
      <c r="A341" s="127"/>
      <c r="B341" s="127"/>
      <c r="C341" s="127"/>
      <c r="D341" s="127"/>
      <c r="E341" s="127"/>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spans="1:26" ht="12.75" customHeight="1" x14ac:dyDescent="0.25">
      <c r="A342" s="127"/>
      <c r="B342" s="127"/>
      <c r="C342" s="127"/>
      <c r="D342" s="127"/>
      <c r="E342" s="127"/>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spans="1:26" ht="12.75" customHeight="1" x14ac:dyDescent="0.25">
      <c r="A343" s="127"/>
      <c r="B343" s="127"/>
      <c r="C343" s="127"/>
      <c r="D343" s="127"/>
      <c r="E343" s="127"/>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spans="1:26" ht="12.75" customHeight="1" x14ac:dyDescent="0.25">
      <c r="A344" s="127"/>
      <c r="B344" s="127"/>
      <c r="C344" s="127"/>
      <c r="D344" s="127"/>
      <c r="E344" s="127"/>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spans="1:26" ht="12.75" customHeight="1" x14ac:dyDescent="0.25">
      <c r="A345" s="127"/>
      <c r="B345" s="127"/>
      <c r="C345" s="127"/>
      <c r="D345" s="127"/>
      <c r="E345" s="127"/>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spans="1:26" ht="12.75" customHeight="1" x14ac:dyDescent="0.25">
      <c r="A346" s="127"/>
      <c r="B346" s="127"/>
      <c r="C346" s="127"/>
      <c r="D346" s="127"/>
      <c r="E346" s="127"/>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spans="1:26" ht="12.75" customHeight="1" x14ac:dyDescent="0.25">
      <c r="A347" s="127"/>
      <c r="B347" s="127"/>
      <c r="C347" s="127"/>
      <c r="D347" s="127"/>
      <c r="E347" s="127"/>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spans="1:26" ht="12.75" customHeight="1" x14ac:dyDescent="0.25">
      <c r="A348" s="127"/>
      <c r="B348" s="127"/>
      <c r="C348" s="127"/>
      <c r="D348" s="127"/>
      <c r="E348" s="127"/>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spans="1:26" ht="12.75" customHeight="1" x14ac:dyDescent="0.25">
      <c r="A349" s="127"/>
      <c r="B349" s="127"/>
      <c r="C349" s="127"/>
      <c r="D349" s="127"/>
      <c r="E349" s="127"/>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spans="1:26" ht="12.75" customHeight="1" x14ac:dyDescent="0.25">
      <c r="A350" s="127"/>
      <c r="B350" s="127"/>
      <c r="C350" s="127"/>
      <c r="D350" s="127"/>
      <c r="E350" s="127"/>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spans="1:26" ht="12.75" customHeight="1" x14ac:dyDescent="0.25">
      <c r="A351" s="127"/>
      <c r="B351" s="127"/>
      <c r="C351" s="127"/>
      <c r="D351" s="127"/>
      <c r="E351" s="127"/>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spans="1:26" ht="12.75" customHeight="1" x14ac:dyDescent="0.25">
      <c r="A352" s="127"/>
      <c r="B352" s="127"/>
      <c r="C352" s="127"/>
      <c r="D352" s="127"/>
      <c r="E352" s="127"/>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spans="1:26" ht="12.75" customHeight="1" x14ac:dyDescent="0.25">
      <c r="A353" s="127"/>
      <c r="B353" s="127"/>
      <c r="C353" s="127"/>
      <c r="D353" s="127"/>
      <c r="E353" s="127"/>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spans="1:26" ht="12.75" customHeight="1" x14ac:dyDescent="0.25">
      <c r="A354" s="127"/>
      <c r="B354" s="127"/>
      <c r="C354" s="127"/>
      <c r="D354" s="127"/>
      <c r="E354" s="127"/>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spans="1:26" ht="12.75" customHeight="1" x14ac:dyDescent="0.25">
      <c r="A355" s="127"/>
      <c r="B355" s="127"/>
      <c r="C355" s="127"/>
      <c r="D355" s="127"/>
      <c r="E355" s="127"/>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spans="1:26" ht="12.75" customHeight="1" x14ac:dyDescent="0.25">
      <c r="A356" s="127"/>
      <c r="B356" s="127"/>
      <c r="C356" s="127"/>
      <c r="D356" s="127"/>
      <c r="E356" s="127"/>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spans="1:26" ht="12.75" customHeight="1" x14ac:dyDescent="0.25">
      <c r="A357" s="127"/>
      <c r="B357" s="127"/>
      <c r="C357" s="127"/>
      <c r="D357" s="127"/>
      <c r="E357" s="127"/>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spans="1:26" ht="12.75" customHeight="1" x14ac:dyDescent="0.25">
      <c r="A358" s="127"/>
      <c r="B358" s="127"/>
      <c r="C358" s="127"/>
      <c r="D358" s="127"/>
      <c r="E358" s="127"/>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spans="1:26" ht="12.75" customHeight="1" x14ac:dyDescent="0.25">
      <c r="A359" s="127"/>
      <c r="B359" s="127"/>
      <c r="C359" s="127"/>
      <c r="D359" s="127"/>
      <c r="E359" s="127"/>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spans="1:26" ht="12.75" customHeight="1" x14ac:dyDescent="0.25">
      <c r="A360" s="127"/>
      <c r="B360" s="127"/>
      <c r="C360" s="127"/>
      <c r="D360" s="127"/>
      <c r="E360" s="127"/>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spans="1:26" ht="12.75" customHeight="1" x14ac:dyDescent="0.25">
      <c r="A361" s="127"/>
      <c r="B361" s="127"/>
      <c r="C361" s="127"/>
      <c r="D361" s="127"/>
      <c r="E361" s="127"/>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spans="1:26" ht="12.75" customHeight="1" x14ac:dyDescent="0.25">
      <c r="A362" s="127"/>
      <c r="B362" s="127"/>
      <c r="C362" s="127"/>
      <c r="D362" s="127"/>
      <c r="E362" s="127"/>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spans="1:26" ht="12.75" customHeight="1" x14ac:dyDescent="0.25">
      <c r="A363" s="127"/>
      <c r="B363" s="127"/>
      <c r="C363" s="127"/>
      <c r="D363" s="127"/>
      <c r="E363" s="127"/>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spans="1:26" ht="12.75" customHeight="1" x14ac:dyDescent="0.25">
      <c r="A364" s="127"/>
      <c r="B364" s="127"/>
      <c r="C364" s="127"/>
      <c r="D364" s="127"/>
      <c r="E364" s="127"/>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spans="1:26" ht="12.75" customHeight="1" x14ac:dyDescent="0.25">
      <c r="A365" s="127"/>
      <c r="B365" s="127"/>
      <c r="C365" s="127"/>
      <c r="D365" s="127"/>
      <c r="E365" s="127"/>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spans="1:26" ht="12.75" customHeight="1" x14ac:dyDescent="0.25">
      <c r="A366" s="127"/>
      <c r="B366" s="127"/>
      <c r="C366" s="127"/>
      <c r="D366" s="127"/>
      <c r="E366" s="127"/>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spans="1:26" ht="12.75" customHeight="1" x14ac:dyDescent="0.25">
      <c r="A367" s="127"/>
      <c r="B367" s="127"/>
      <c r="C367" s="127"/>
      <c r="D367" s="127"/>
      <c r="E367" s="127"/>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spans="1:26" ht="12.75" customHeight="1" x14ac:dyDescent="0.25">
      <c r="A368" s="127"/>
      <c r="B368" s="127"/>
      <c r="C368" s="127"/>
      <c r="D368" s="127"/>
      <c r="E368" s="127"/>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spans="1:26" ht="12.75" customHeight="1" x14ac:dyDescent="0.25">
      <c r="A369" s="127"/>
      <c r="B369" s="127"/>
      <c r="C369" s="127"/>
      <c r="D369" s="127"/>
      <c r="E369" s="127"/>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spans="1:26" ht="12.75" customHeight="1" x14ac:dyDescent="0.25">
      <c r="A370" s="127"/>
      <c r="B370" s="127"/>
      <c r="C370" s="127"/>
      <c r="D370" s="127"/>
      <c r="E370" s="127"/>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spans="1:26" ht="12.75" customHeight="1" x14ac:dyDescent="0.25">
      <c r="A371" s="127"/>
      <c r="B371" s="127"/>
      <c r="C371" s="127"/>
      <c r="D371" s="127"/>
      <c r="E371" s="127"/>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spans="1:26" ht="12.75" customHeight="1" x14ac:dyDescent="0.25">
      <c r="A372" s="127"/>
      <c r="B372" s="127"/>
      <c r="C372" s="127"/>
      <c r="D372" s="127"/>
      <c r="E372" s="127"/>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spans="1:26" ht="12.75" customHeight="1" x14ac:dyDescent="0.25">
      <c r="A373" s="127"/>
      <c r="B373" s="127"/>
      <c r="C373" s="127"/>
      <c r="D373" s="127"/>
      <c r="E373" s="127"/>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spans="1:26" ht="12.75" customHeight="1" x14ac:dyDescent="0.25">
      <c r="A374" s="127"/>
      <c r="B374" s="127"/>
      <c r="C374" s="127"/>
      <c r="D374" s="127"/>
      <c r="E374" s="127"/>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spans="1:26" ht="12.75" customHeight="1" x14ac:dyDescent="0.25">
      <c r="A375" s="127"/>
      <c r="B375" s="127"/>
      <c r="C375" s="127"/>
      <c r="D375" s="127"/>
      <c r="E375" s="127"/>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spans="1:26" ht="12.75" customHeight="1" x14ac:dyDescent="0.25">
      <c r="A376" s="127"/>
      <c r="B376" s="127"/>
      <c r="C376" s="127"/>
      <c r="D376" s="127"/>
      <c r="E376" s="127"/>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spans="1:26" ht="12.75" customHeight="1" x14ac:dyDescent="0.25">
      <c r="A377" s="127"/>
      <c r="B377" s="127"/>
      <c r="C377" s="127"/>
      <c r="D377" s="127"/>
      <c r="E377" s="127"/>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spans="1:26" ht="12.75" customHeight="1" x14ac:dyDescent="0.25">
      <c r="A378" s="127"/>
      <c r="B378" s="127"/>
      <c r="C378" s="127"/>
      <c r="D378" s="127"/>
      <c r="E378" s="127"/>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spans="1:26" ht="12.75" customHeight="1" x14ac:dyDescent="0.25">
      <c r="A379" s="127"/>
      <c r="B379" s="127"/>
      <c r="C379" s="127"/>
      <c r="D379" s="127"/>
      <c r="E379" s="127"/>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spans="1:26" ht="12.75" customHeight="1" x14ac:dyDescent="0.25">
      <c r="A380" s="127"/>
      <c r="B380" s="127"/>
      <c r="C380" s="127"/>
      <c r="D380" s="127"/>
      <c r="E380" s="127"/>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spans="1:26" ht="12.75" customHeight="1" x14ac:dyDescent="0.25">
      <c r="A381" s="127"/>
      <c r="B381" s="127"/>
      <c r="C381" s="127"/>
      <c r="D381" s="127"/>
      <c r="E381" s="127"/>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spans="1:26" ht="12.75" customHeight="1" x14ac:dyDescent="0.25">
      <c r="A382" s="127"/>
      <c r="B382" s="127"/>
      <c r="C382" s="127"/>
      <c r="D382" s="127"/>
      <c r="E382" s="127"/>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spans="1:26" ht="12.75" customHeight="1" x14ac:dyDescent="0.25">
      <c r="A383" s="127"/>
      <c r="B383" s="127"/>
      <c r="C383" s="127"/>
      <c r="D383" s="127"/>
      <c r="E383" s="127"/>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spans="1:26" ht="12.75" customHeight="1" x14ac:dyDescent="0.25">
      <c r="A384" s="127"/>
      <c r="B384" s="127"/>
      <c r="C384" s="127"/>
      <c r="D384" s="127"/>
      <c r="E384" s="127"/>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spans="1:26" ht="12.75" customHeight="1" x14ac:dyDescent="0.25">
      <c r="A385" s="127"/>
      <c r="B385" s="127"/>
      <c r="C385" s="127"/>
      <c r="D385" s="127"/>
      <c r="E385" s="127"/>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spans="1:26" ht="12.75" customHeight="1" x14ac:dyDescent="0.25">
      <c r="A386" s="127"/>
      <c r="B386" s="127"/>
      <c r="C386" s="127"/>
      <c r="D386" s="127"/>
      <c r="E386" s="127"/>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spans="1:26" ht="12.75" customHeight="1" x14ac:dyDescent="0.25">
      <c r="A387" s="127"/>
      <c r="B387" s="127"/>
      <c r="C387" s="127"/>
      <c r="D387" s="127"/>
      <c r="E387" s="127"/>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spans="1:26" ht="12.75" customHeight="1" x14ac:dyDescent="0.25">
      <c r="A388" s="127"/>
      <c r="B388" s="127"/>
      <c r="C388" s="127"/>
      <c r="D388" s="127"/>
      <c r="E388" s="127"/>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spans="1:26" ht="12.75" customHeight="1" x14ac:dyDescent="0.25">
      <c r="A389" s="127"/>
      <c r="B389" s="127"/>
      <c r="C389" s="127"/>
      <c r="D389" s="127"/>
      <c r="E389" s="127"/>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spans="1:26" ht="12.75" customHeight="1" x14ac:dyDescent="0.25">
      <c r="A390" s="127"/>
      <c r="B390" s="127"/>
      <c r="C390" s="127"/>
      <c r="D390" s="127"/>
      <c r="E390" s="127"/>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spans="1:26" ht="12.75" customHeight="1" x14ac:dyDescent="0.25">
      <c r="A391" s="127"/>
      <c r="B391" s="127"/>
      <c r="C391" s="127"/>
      <c r="D391" s="127"/>
      <c r="E391" s="127"/>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spans="1:26" ht="12.75" customHeight="1" x14ac:dyDescent="0.25">
      <c r="A392" s="127"/>
      <c r="B392" s="127"/>
      <c r="C392" s="127"/>
      <c r="D392" s="127"/>
      <c r="E392" s="127"/>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spans="1:26" ht="12.75" customHeight="1" x14ac:dyDescent="0.25">
      <c r="A393" s="127"/>
      <c r="B393" s="127"/>
      <c r="C393" s="127"/>
      <c r="D393" s="127"/>
      <c r="E393" s="127"/>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spans="1:26" ht="12.75" customHeight="1" x14ac:dyDescent="0.25">
      <c r="A394" s="127"/>
      <c r="B394" s="127"/>
      <c r="C394" s="127"/>
      <c r="D394" s="127"/>
      <c r="E394" s="127"/>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spans="1:26" ht="12.75" customHeight="1" x14ac:dyDescent="0.25">
      <c r="A395" s="127"/>
      <c r="B395" s="127"/>
      <c r="C395" s="127"/>
      <c r="D395" s="127"/>
      <c r="E395" s="127"/>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spans="1:26" ht="12.75" customHeight="1" x14ac:dyDescent="0.25">
      <c r="A396" s="127"/>
      <c r="B396" s="127"/>
      <c r="C396" s="127"/>
      <c r="D396" s="127"/>
      <c r="E396" s="127"/>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spans="1:26" ht="12.75" customHeight="1" x14ac:dyDescent="0.25">
      <c r="A397" s="127"/>
      <c r="B397" s="127"/>
      <c r="C397" s="127"/>
      <c r="D397" s="127"/>
      <c r="E397" s="127"/>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spans="1:26" ht="12.75" customHeight="1" x14ac:dyDescent="0.25">
      <c r="A398" s="127"/>
      <c r="B398" s="127"/>
      <c r="C398" s="127"/>
      <c r="D398" s="127"/>
      <c r="E398" s="127"/>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spans="1:26" ht="12.75" customHeight="1" x14ac:dyDescent="0.25">
      <c r="A399" s="127"/>
      <c r="B399" s="127"/>
      <c r="C399" s="127"/>
      <c r="D399" s="127"/>
      <c r="E399" s="127"/>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spans="1:26" ht="12.75" customHeight="1" x14ac:dyDescent="0.25">
      <c r="A400" s="127"/>
      <c r="B400" s="127"/>
      <c r="C400" s="127"/>
      <c r="D400" s="127"/>
      <c r="E400" s="127"/>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spans="1:26" ht="12.75" customHeight="1" x14ac:dyDescent="0.25">
      <c r="A401" s="127"/>
      <c r="B401" s="127"/>
      <c r="C401" s="127"/>
      <c r="D401" s="127"/>
      <c r="E401" s="127"/>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spans="1:26" ht="12.75" customHeight="1" x14ac:dyDescent="0.25">
      <c r="A402" s="127"/>
      <c r="B402" s="127"/>
      <c r="C402" s="127"/>
      <c r="D402" s="127"/>
      <c r="E402" s="127"/>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spans="1:26" ht="12.75" customHeight="1" x14ac:dyDescent="0.25">
      <c r="A403" s="127"/>
      <c r="B403" s="127"/>
      <c r="C403" s="127"/>
      <c r="D403" s="127"/>
      <c r="E403" s="127"/>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spans="1:26" ht="12.75" customHeight="1" x14ac:dyDescent="0.25">
      <c r="A404" s="127"/>
      <c r="B404" s="127"/>
      <c r="C404" s="127"/>
      <c r="D404" s="127"/>
      <c r="E404" s="127"/>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spans="1:26" ht="12.75" customHeight="1" x14ac:dyDescent="0.25">
      <c r="A405" s="127"/>
      <c r="B405" s="127"/>
      <c r="C405" s="127"/>
      <c r="D405" s="127"/>
      <c r="E405" s="127"/>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spans="1:26" ht="12.75" customHeight="1" x14ac:dyDescent="0.25">
      <c r="A406" s="127"/>
      <c r="B406" s="127"/>
      <c r="C406" s="127"/>
      <c r="D406" s="127"/>
      <c r="E406" s="127"/>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spans="1:26" ht="12.75" customHeight="1" x14ac:dyDescent="0.25">
      <c r="A407" s="127"/>
      <c r="B407" s="127"/>
      <c r="C407" s="127"/>
      <c r="D407" s="127"/>
      <c r="E407" s="127"/>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spans="1:26" ht="12.75" customHeight="1" x14ac:dyDescent="0.25">
      <c r="A408" s="127"/>
      <c r="B408" s="127"/>
      <c r="C408" s="127"/>
      <c r="D408" s="127"/>
      <c r="E408" s="127"/>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spans="1:26" ht="12.75" customHeight="1" x14ac:dyDescent="0.25">
      <c r="A409" s="127"/>
      <c r="B409" s="127"/>
      <c r="C409" s="127"/>
      <c r="D409" s="127"/>
      <c r="E409" s="127"/>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spans="1:26" ht="12.75" customHeight="1" x14ac:dyDescent="0.25">
      <c r="A410" s="127"/>
      <c r="B410" s="127"/>
      <c r="C410" s="127"/>
      <c r="D410" s="127"/>
      <c r="E410" s="127"/>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spans="1:26" ht="12.75" customHeight="1" x14ac:dyDescent="0.25">
      <c r="A411" s="127"/>
      <c r="B411" s="127"/>
      <c r="C411" s="127"/>
      <c r="D411" s="127"/>
      <c r="E411" s="127"/>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spans="1:26" ht="12.75" customHeight="1" x14ac:dyDescent="0.25">
      <c r="A412" s="127"/>
      <c r="B412" s="127"/>
      <c r="C412" s="127"/>
      <c r="D412" s="127"/>
      <c r="E412" s="127"/>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spans="1:26" ht="12.75" customHeight="1" x14ac:dyDescent="0.25">
      <c r="A413" s="127"/>
      <c r="B413" s="127"/>
      <c r="C413" s="127"/>
      <c r="D413" s="127"/>
      <c r="E413" s="127"/>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spans="1:26" ht="12.75" customHeight="1" x14ac:dyDescent="0.25">
      <c r="A414" s="127"/>
      <c r="B414" s="127"/>
      <c r="C414" s="127"/>
      <c r="D414" s="127"/>
      <c r="E414" s="127"/>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spans="1:26" ht="12.75" customHeight="1" x14ac:dyDescent="0.25">
      <c r="A415" s="127"/>
      <c r="B415" s="127"/>
      <c r="C415" s="127"/>
      <c r="D415" s="127"/>
      <c r="E415" s="127"/>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spans="1:26" ht="12.75" customHeight="1" x14ac:dyDescent="0.25">
      <c r="A416" s="127"/>
      <c r="B416" s="127"/>
      <c r="C416" s="127"/>
      <c r="D416" s="127"/>
      <c r="E416" s="127"/>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spans="1:26" ht="12.75" customHeight="1" x14ac:dyDescent="0.25">
      <c r="A417" s="127"/>
      <c r="B417" s="127"/>
      <c r="C417" s="127"/>
      <c r="D417" s="127"/>
      <c r="E417" s="127"/>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spans="1:26" ht="12.75" customHeight="1" x14ac:dyDescent="0.25">
      <c r="A418" s="127"/>
      <c r="B418" s="127"/>
      <c r="C418" s="127"/>
      <c r="D418" s="127"/>
      <c r="E418" s="127"/>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spans="1:26" ht="12.75" customHeight="1" x14ac:dyDescent="0.25">
      <c r="A419" s="127"/>
      <c r="B419" s="127"/>
      <c r="C419" s="127"/>
      <c r="D419" s="127"/>
      <c r="E419" s="127"/>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spans="1:26" ht="12.75" customHeight="1" x14ac:dyDescent="0.25">
      <c r="A420" s="127"/>
      <c r="B420" s="127"/>
      <c r="C420" s="127"/>
      <c r="D420" s="127"/>
      <c r="E420" s="127"/>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spans="1:26" ht="12.75" customHeight="1" x14ac:dyDescent="0.25">
      <c r="A421" s="127"/>
      <c r="B421" s="127"/>
      <c r="C421" s="127"/>
      <c r="D421" s="127"/>
      <c r="E421" s="127"/>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spans="1:26" ht="12.75" customHeight="1" x14ac:dyDescent="0.25">
      <c r="A422" s="127"/>
      <c r="B422" s="127"/>
      <c r="C422" s="127"/>
      <c r="D422" s="127"/>
      <c r="E422" s="127"/>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spans="1:26" ht="12.75" customHeight="1" x14ac:dyDescent="0.25">
      <c r="A423" s="127"/>
      <c r="B423" s="127"/>
      <c r="C423" s="127"/>
      <c r="D423" s="127"/>
      <c r="E423" s="127"/>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spans="1:26" ht="12.75" customHeight="1" x14ac:dyDescent="0.25">
      <c r="A424" s="127"/>
      <c r="B424" s="127"/>
      <c r="C424" s="127"/>
      <c r="D424" s="127"/>
      <c r="E424" s="127"/>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spans="1:26" ht="12.75" customHeight="1" x14ac:dyDescent="0.25">
      <c r="A425" s="127"/>
      <c r="B425" s="127"/>
      <c r="C425" s="127"/>
      <c r="D425" s="127"/>
      <c r="E425" s="127"/>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spans="1:26" ht="12.75" customHeight="1" x14ac:dyDescent="0.25">
      <c r="A426" s="127"/>
      <c r="B426" s="127"/>
      <c r="C426" s="127"/>
      <c r="D426" s="127"/>
      <c r="E426" s="127"/>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spans="1:26" ht="12.75" customHeight="1" x14ac:dyDescent="0.25">
      <c r="A427" s="127"/>
      <c r="B427" s="127"/>
      <c r="C427" s="127"/>
      <c r="D427" s="127"/>
      <c r="E427" s="127"/>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spans="1:26" ht="12.75" customHeight="1" x14ac:dyDescent="0.25">
      <c r="A428" s="127"/>
      <c r="B428" s="127"/>
      <c r="C428" s="127"/>
      <c r="D428" s="127"/>
      <c r="E428" s="127"/>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spans="1:26" ht="12.75" customHeight="1" x14ac:dyDescent="0.25">
      <c r="A429" s="127"/>
      <c r="B429" s="127"/>
      <c r="C429" s="127"/>
      <c r="D429" s="127"/>
      <c r="E429" s="127"/>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spans="1:26" ht="12.75" customHeight="1" x14ac:dyDescent="0.25">
      <c r="A430" s="127"/>
      <c r="B430" s="127"/>
      <c r="C430" s="127"/>
      <c r="D430" s="127"/>
      <c r="E430" s="127"/>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spans="1:26" ht="12.75" customHeight="1" x14ac:dyDescent="0.25">
      <c r="A431" s="127"/>
      <c r="B431" s="127"/>
      <c r="C431" s="127"/>
      <c r="D431" s="127"/>
      <c r="E431" s="127"/>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spans="1:26" ht="12.75" customHeight="1" x14ac:dyDescent="0.25">
      <c r="A432" s="127"/>
      <c r="B432" s="127"/>
      <c r="C432" s="127"/>
      <c r="D432" s="127"/>
      <c r="E432" s="127"/>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spans="1:26" ht="12.75" customHeight="1" x14ac:dyDescent="0.25">
      <c r="A433" s="127"/>
      <c r="B433" s="127"/>
      <c r="C433" s="127"/>
      <c r="D433" s="127"/>
      <c r="E433" s="127"/>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spans="1:26" ht="12.75" customHeight="1" x14ac:dyDescent="0.25">
      <c r="A434" s="127"/>
      <c r="B434" s="127"/>
      <c r="C434" s="127"/>
      <c r="D434" s="127"/>
      <c r="E434" s="127"/>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spans="1:26" ht="12.75" customHeight="1" x14ac:dyDescent="0.25">
      <c r="A435" s="127"/>
      <c r="B435" s="127"/>
      <c r="C435" s="127"/>
      <c r="D435" s="127"/>
      <c r="E435" s="127"/>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spans="1:26" ht="12.75" customHeight="1" x14ac:dyDescent="0.25">
      <c r="A436" s="127"/>
      <c r="B436" s="127"/>
      <c r="C436" s="127"/>
      <c r="D436" s="127"/>
      <c r="E436" s="127"/>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spans="1:26" ht="12.75" customHeight="1" x14ac:dyDescent="0.25">
      <c r="A437" s="127"/>
      <c r="B437" s="127"/>
      <c r="C437" s="127"/>
      <c r="D437" s="127"/>
      <c r="E437" s="127"/>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spans="1:26" ht="12.75" customHeight="1" x14ac:dyDescent="0.25">
      <c r="A438" s="127"/>
      <c r="B438" s="127"/>
      <c r="C438" s="127"/>
      <c r="D438" s="127"/>
      <c r="E438" s="127"/>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spans="1:26" ht="12.75" customHeight="1" x14ac:dyDescent="0.25">
      <c r="A439" s="127"/>
      <c r="B439" s="127"/>
      <c r="C439" s="127"/>
      <c r="D439" s="127"/>
      <c r="E439" s="127"/>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spans="1:26" ht="12.75" customHeight="1" x14ac:dyDescent="0.25">
      <c r="A440" s="127"/>
      <c r="B440" s="127"/>
      <c r="C440" s="127"/>
      <c r="D440" s="127"/>
      <c r="E440" s="127"/>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spans="1:26" ht="12.75" customHeight="1" x14ac:dyDescent="0.25">
      <c r="A441" s="127"/>
      <c r="B441" s="127"/>
      <c r="C441" s="127"/>
      <c r="D441" s="127"/>
      <c r="E441" s="127"/>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spans="1:26" ht="12.75" customHeight="1" x14ac:dyDescent="0.25">
      <c r="A442" s="127"/>
      <c r="B442" s="127"/>
      <c r="C442" s="127"/>
      <c r="D442" s="127"/>
      <c r="E442" s="127"/>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spans="1:26" ht="12.75" customHeight="1" x14ac:dyDescent="0.25">
      <c r="A443" s="127"/>
      <c r="B443" s="127"/>
      <c r="C443" s="127"/>
      <c r="D443" s="127"/>
      <c r="E443" s="127"/>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spans="1:26" ht="12.75" customHeight="1" x14ac:dyDescent="0.25">
      <c r="A444" s="127"/>
      <c r="B444" s="127"/>
      <c r="C444" s="127"/>
      <c r="D444" s="127"/>
      <c r="E444" s="127"/>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spans="1:26" ht="12.75" customHeight="1" x14ac:dyDescent="0.25">
      <c r="A445" s="127"/>
      <c r="B445" s="127"/>
      <c r="C445" s="127"/>
      <c r="D445" s="127"/>
      <c r="E445" s="127"/>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spans="1:26" ht="12.75" customHeight="1" x14ac:dyDescent="0.25">
      <c r="A446" s="127"/>
      <c r="B446" s="127"/>
      <c r="C446" s="127"/>
      <c r="D446" s="127"/>
      <c r="E446" s="127"/>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spans="1:26" ht="12.75" customHeight="1" x14ac:dyDescent="0.25">
      <c r="A447" s="127"/>
      <c r="B447" s="127"/>
      <c r="C447" s="127"/>
      <c r="D447" s="127"/>
      <c r="E447" s="127"/>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spans="1:26" ht="12.75" customHeight="1" x14ac:dyDescent="0.25">
      <c r="A448" s="127"/>
      <c r="B448" s="127"/>
      <c r="C448" s="127"/>
      <c r="D448" s="127"/>
      <c r="E448" s="127"/>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spans="1:26" ht="12.75" customHeight="1" x14ac:dyDescent="0.25">
      <c r="A449" s="127"/>
      <c r="B449" s="127"/>
      <c r="C449" s="127"/>
      <c r="D449" s="127"/>
      <c r="E449" s="127"/>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spans="1:26" ht="12.75" customHeight="1" x14ac:dyDescent="0.25">
      <c r="A450" s="127"/>
      <c r="B450" s="127"/>
      <c r="C450" s="127"/>
      <c r="D450" s="127"/>
      <c r="E450" s="127"/>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spans="1:26" ht="12.75" customHeight="1" x14ac:dyDescent="0.25">
      <c r="A451" s="127"/>
      <c r="B451" s="127"/>
      <c r="C451" s="127"/>
      <c r="D451" s="127"/>
      <c r="E451" s="127"/>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spans="1:26" ht="12.75" customHeight="1" x14ac:dyDescent="0.25">
      <c r="A452" s="127"/>
      <c r="B452" s="127"/>
      <c r="C452" s="127"/>
      <c r="D452" s="127"/>
      <c r="E452" s="127"/>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spans="1:26" ht="12.75" customHeight="1" x14ac:dyDescent="0.25">
      <c r="A453" s="127"/>
      <c r="B453" s="127"/>
      <c r="C453" s="127"/>
      <c r="D453" s="127"/>
      <c r="E453" s="127"/>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spans="1:26" ht="12.75" customHeight="1" x14ac:dyDescent="0.25">
      <c r="A454" s="127"/>
      <c r="B454" s="127"/>
      <c r="C454" s="127"/>
      <c r="D454" s="127"/>
      <c r="E454" s="127"/>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spans="1:26" ht="12.75" customHeight="1" x14ac:dyDescent="0.25">
      <c r="A455" s="127"/>
      <c r="B455" s="127"/>
      <c r="C455" s="127"/>
      <c r="D455" s="127"/>
      <c r="E455" s="127"/>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spans="1:26" ht="12.75" customHeight="1" x14ac:dyDescent="0.25">
      <c r="A456" s="127"/>
      <c r="B456" s="127"/>
      <c r="C456" s="127"/>
      <c r="D456" s="127"/>
      <c r="E456" s="127"/>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spans="1:26" ht="12.75" customHeight="1" x14ac:dyDescent="0.25">
      <c r="A457" s="127"/>
      <c r="B457" s="127"/>
      <c r="C457" s="127"/>
      <c r="D457" s="127"/>
      <c r="E457" s="127"/>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spans="1:26" ht="12.75" customHeight="1" x14ac:dyDescent="0.25">
      <c r="A458" s="127"/>
      <c r="B458" s="127"/>
      <c r="C458" s="127"/>
      <c r="D458" s="127"/>
      <c r="E458" s="127"/>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spans="1:26" ht="12.75" customHeight="1" x14ac:dyDescent="0.25">
      <c r="A459" s="127"/>
      <c r="B459" s="127"/>
      <c r="C459" s="127"/>
      <c r="D459" s="127"/>
      <c r="E459" s="127"/>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spans="1:26" ht="12.75" customHeight="1" x14ac:dyDescent="0.25">
      <c r="A460" s="127"/>
      <c r="B460" s="127"/>
      <c r="C460" s="127"/>
      <c r="D460" s="127"/>
      <c r="E460" s="127"/>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spans="1:26" ht="12.75" customHeight="1" x14ac:dyDescent="0.25">
      <c r="A461" s="127"/>
      <c r="B461" s="127"/>
      <c r="C461" s="127"/>
      <c r="D461" s="127"/>
      <c r="E461" s="127"/>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spans="1:26" ht="12.75" customHeight="1" x14ac:dyDescent="0.25">
      <c r="A462" s="127"/>
      <c r="B462" s="127"/>
      <c r="C462" s="127"/>
      <c r="D462" s="127"/>
      <c r="E462" s="127"/>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spans="1:26" ht="12.75" customHeight="1" x14ac:dyDescent="0.25">
      <c r="A463" s="127"/>
      <c r="B463" s="127"/>
      <c r="C463" s="127"/>
      <c r="D463" s="127"/>
      <c r="E463" s="127"/>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spans="1:26" ht="12.75" customHeight="1" x14ac:dyDescent="0.25">
      <c r="A464" s="127"/>
      <c r="B464" s="127"/>
      <c r="C464" s="127"/>
      <c r="D464" s="127"/>
      <c r="E464" s="127"/>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spans="1:26" ht="12.75" customHeight="1" x14ac:dyDescent="0.25">
      <c r="A465" s="127"/>
      <c r="B465" s="127"/>
      <c r="C465" s="127"/>
      <c r="D465" s="127"/>
      <c r="E465" s="127"/>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spans="1:26" ht="12.75" customHeight="1" x14ac:dyDescent="0.25">
      <c r="A466" s="127"/>
      <c r="B466" s="127"/>
      <c r="C466" s="127"/>
      <c r="D466" s="127"/>
      <c r="E466" s="127"/>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spans="1:26" ht="12.75" customHeight="1" x14ac:dyDescent="0.25">
      <c r="A467" s="127"/>
      <c r="B467" s="127"/>
      <c r="C467" s="127"/>
      <c r="D467" s="127"/>
      <c r="E467" s="127"/>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spans="1:26" ht="12.75" customHeight="1" x14ac:dyDescent="0.25">
      <c r="A468" s="127"/>
      <c r="B468" s="127"/>
      <c r="C468" s="127"/>
      <c r="D468" s="127"/>
      <c r="E468" s="127"/>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spans="1:26" ht="12.75" customHeight="1" x14ac:dyDescent="0.25">
      <c r="A469" s="127"/>
      <c r="B469" s="127"/>
      <c r="C469" s="127"/>
      <c r="D469" s="127"/>
      <c r="E469" s="127"/>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spans="1:26" ht="12.75" customHeight="1" x14ac:dyDescent="0.25">
      <c r="A470" s="127"/>
      <c r="B470" s="127"/>
      <c r="C470" s="127"/>
      <c r="D470" s="127"/>
      <c r="E470" s="127"/>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spans="1:26" ht="12.75" customHeight="1" x14ac:dyDescent="0.25">
      <c r="A471" s="127"/>
      <c r="B471" s="127"/>
      <c r="C471" s="127"/>
      <c r="D471" s="127"/>
      <c r="E471" s="127"/>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spans="1:26" ht="12.75" customHeight="1" x14ac:dyDescent="0.25">
      <c r="A472" s="127"/>
      <c r="B472" s="127"/>
      <c r="C472" s="127"/>
      <c r="D472" s="127"/>
      <c r="E472" s="127"/>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spans="1:26" ht="12.75" customHeight="1" x14ac:dyDescent="0.25">
      <c r="A473" s="127"/>
      <c r="B473" s="127"/>
      <c r="C473" s="127"/>
      <c r="D473" s="127"/>
      <c r="E473" s="127"/>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spans="1:26" ht="12.75" customHeight="1" x14ac:dyDescent="0.25">
      <c r="A474" s="127"/>
      <c r="B474" s="127"/>
      <c r="C474" s="127"/>
      <c r="D474" s="127"/>
      <c r="E474" s="127"/>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spans="1:26" ht="12.75" customHeight="1" x14ac:dyDescent="0.25">
      <c r="A475" s="127"/>
      <c r="B475" s="127"/>
      <c r="C475" s="127"/>
      <c r="D475" s="127"/>
      <c r="E475" s="127"/>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spans="1:26" ht="12.75" customHeight="1" x14ac:dyDescent="0.25">
      <c r="A476" s="127"/>
      <c r="B476" s="127"/>
      <c r="C476" s="127"/>
      <c r="D476" s="127"/>
      <c r="E476" s="127"/>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spans="1:26" ht="12.75" customHeight="1" x14ac:dyDescent="0.25">
      <c r="A477" s="127"/>
      <c r="B477" s="127"/>
      <c r="C477" s="127"/>
      <c r="D477" s="127"/>
      <c r="E477" s="127"/>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spans="1:26" ht="12.75" customHeight="1" x14ac:dyDescent="0.25">
      <c r="A478" s="127"/>
      <c r="B478" s="127"/>
      <c r="C478" s="127"/>
      <c r="D478" s="127"/>
      <c r="E478" s="127"/>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spans="1:26" ht="12.75" customHeight="1" x14ac:dyDescent="0.25">
      <c r="A479" s="127"/>
      <c r="B479" s="127"/>
      <c r="C479" s="127"/>
      <c r="D479" s="127"/>
      <c r="E479" s="127"/>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spans="1:26" ht="12.75" customHeight="1" x14ac:dyDescent="0.25">
      <c r="A480" s="127"/>
      <c r="B480" s="127"/>
      <c r="C480" s="127"/>
      <c r="D480" s="127"/>
      <c r="E480" s="127"/>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spans="1:26" ht="12.75" customHeight="1" x14ac:dyDescent="0.25">
      <c r="A481" s="127"/>
      <c r="B481" s="127"/>
      <c r="C481" s="127"/>
      <c r="D481" s="127"/>
      <c r="E481" s="127"/>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spans="1:26" ht="12.75" customHeight="1" x14ac:dyDescent="0.25">
      <c r="A482" s="127"/>
      <c r="B482" s="127"/>
      <c r="C482" s="127"/>
      <c r="D482" s="127"/>
      <c r="E482" s="127"/>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spans="1:26" ht="12.75" customHeight="1" x14ac:dyDescent="0.25">
      <c r="A483" s="127"/>
      <c r="B483" s="127"/>
      <c r="C483" s="127"/>
      <c r="D483" s="127"/>
      <c r="E483" s="127"/>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spans="1:26" ht="12.75" customHeight="1" x14ac:dyDescent="0.25">
      <c r="A484" s="127"/>
      <c r="B484" s="127"/>
      <c r="C484" s="127"/>
      <c r="D484" s="127"/>
      <c r="E484" s="127"/>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spans="1:26" ht="12.75" customHeight="1" x14ac:dyDescent="0.25">
      <c r="A485" s="127"/>
      <c r="B485" s="127"/>
      <c r="C485" s="127"/>
      <c r="D485" s="127"/>
      <c r="E485" s="127"/>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spans="1:26" ht="12.75" customHeight="1" x14ac:dyDescent="0.25">
      <c r="A486" s="127"/>
      <c r="B486" s="127"/>
      <c r="C486" s="127"/>
      <c r="D486" s="127"/>
      <c r="E486" s="127"/>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spans="1:26" ht="12.75" customHeight="1" x14ac:dyDescent="0.25">
      <c r="A487" s="127"/>
      <c r="B487" s="127"/>
      <c r="C487" s="127"/>
      <c r="D487" s="127"/>
      <c r="E487" s="127"/>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spans="1:26" ht="12.75" customHeight="1" x14ac:dyDescent="0.25">
      <c r="A488" s="127"/>
      <c r="B488" s="127"/>
      <c r="C488" s="127"/>
      <c r="D488" s="127"/>
      <c r="E488" s="127"/>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spans="1:26" ht="12.75" customHeight="1" x14ac:dyDescent="0.25">
      <c r="A489" s="127"/>
      <c r="B489" s="127"/>
      <c r="C489" s="127"/>
      <c r="D489" s="127"/>
      <c r="E489" s="127"/>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spans="1:26" ht="12.75" customHeight="1" x14ac:dyDescent="0.25">
      <c r="A490" s="127"/>
      <c r="B490" s="127"/>
      <c r="C490" s="127"/>
      <c r="D490" s="127"/>
      <c r="E490" s="127"/>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spans="1:26" ht="12.75" customHeight="1" x14ac:dyDescent="0.25">
      <c r="A491" s="127"/>
      <c r="B491" s="127"/>
      <c r="C491" s="127"/>
      <c r="D491" s="127"/>
      <c r="E491" s="127"/>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spans="1:26" ht="12.75" customHeight="1" x14ac:dyDescent="0.25">
      <c r="A492" s="127"/>
      <c r="B492" s="127"/>
      <c r="C492" s="127"/>
      <c r="D492" s="127"/>
      <c r="E492" s="127"/>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spans="1:26" ht="12.75" customHeight="1" x14ac:dyDescent="0.25">
      <c r="A493" s="127"/>
      <c r="B493" s="127"/>
      <c r="C493" s="127"/>
      <c r="D493" s="127"/>
      <c r="E493" s="127"/>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spans="1:26" ht="12.75" customHeight="1" x14ac:dyDescent="0.25">
      <c r="A494" s="127"/>
      <c r="B494" s="127"/>
      <c r="C494" s="127"/>
      <c r="D494" s="127"/>
      <c r="E494" s="127"/>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spans="1:26" ht="12.75" customHeight="1" x14ac:dyDescent="0.25">
      <c r="A495" s="127"/>
      <c r="B495" s="127"/>
      <c r="C495" s="127"/>
      <c r="D495" s="127"/>
      <c r="E495" s="127"/>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spans="1:26" ht="12.75" customHeight="1" x14ac:dyDescent="0.25">
      <c r="A496" s="127"/>
      <c r="B496" s="127"/>
      <c r="C496" s="127"/>
      <c r="D496" s="127"/>
      <c r="E496" s="127"/>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spans="1:26" ht="12.75" customHeight="1" x14ac:dyDescent="0.25">
      <c r="A497" s="127"/>
      <c r="B497" s="127"/>
      <c r="C497" s="127"/>
      <c r="D497" s="127"/>
      <c r="E497" s="127"/>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spans="1:26" ht="12.75" customHeight="1" x14ac:dyDescent="0.25">
      <c r="A498" s="127"/>
      <c r="B498" s="127"/>
      <c r="C498" s="127"/>
      <c r="D498" s="127"/>
      <c r="E498" s="127"/>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spans="1:26" ht="12.75" customHeight="1" x14ac:dyDescent="0.25">
      <c r="A499" s="127"/>
      <c r="B499" s="127"/>
      <c r="C499" s="127"/>
      <c r="D499" s="127"/>
      <c r="E499" s="127"/>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spans="1:26" ht="12.75" customHeight="1" x14ac:dyDescent="0.25">
      <c r="A500" s="127"/>
      <c r="B500" s="127"/>
      <c r="C500" s="127"/>
      <c r="D500" s="127"/>
      <c r="E500" s="127"/>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spans="1:26" ht="12.75" customHeight="1" x14ac:dyDescent="0.25">
      <c r="A501" s="127"/>
      <c r="B501" s="127"/>
      <c r="C501" s="127"/>
      <c r="D501" s="127"/>
      <c r="E501" s="127"/>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spans="1:26" ht="12.75" customHeight="1" x14ac:dyDescent="0.25">
      <c r="A502" s="127"/>
      <c r="B502" s="127"/>
      <c r="C502" s="127"/>
      <c r="D502" s="127"/>
      <c r="E502" s="127"/>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spans="1:26" ht="12.75" customHeight="1" x14ac:dyDescent="0.25">
      <c r="A503" s="127"/>
      <c r="B503" s="127"/>
      <c r="C503" s="127"/>
      <c r="D503" s="127"/>
      <c r="E503" s="127"/>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spans="1:26" ht="12.75" customHeight="1" x14ac:dyDescent="0.25">
      <c r="A504" s="127"/>
      <c r="B504" s="127"/>
      <c r="C504" s="127"/>
      <c r="D504" s="127"/>
      <c r="E504" s="127"/>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spans="1:26" ht="12.75" customHeight="1" x14ac:dyDescent="0.25">
      <c r="A505" s="127"/>
      <c r="B505" s="127"/>
      <c r="C505" s="127"/>
      <c r="D505" s="127"/>
      <c r="E505" s="127"/>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spans="1:26" ht="12.75" customHeight="1" x14ac:dyDescent="0.25">
      <c r="A506" s="127"/>
      <c r="B506" s="127"/>
      <c r="C506" s="127"/>
      <c r="D506" s="127"/>
      <c r="E506" s="127"/>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spans="1:26" ht="12.75" customHeight="1" x14ac:dyDescent="0.25">
      <c r="A507" s="127"/>
      <c r="B507" s="127"/>
      <c r="C507" s="127"/>
      <c r="D507" s="127"/>
      <c r="E507" s="127"/>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spans="1:26" ht="12.75" customHeight="1" x14ac:dyDescent="0.25">
      <c r="A508" s="127"/>
      <c r="B508" s="127"/>
      <c r="C508" s="127"/>
      <c r="D508" s="127"/>
      <c r="E508" s="127"/>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spans="1:26" ht="12.75" customHeight="1" x14ac:dyDescent="0.25">
      <c r="A509" s="127"/>
      <c r="B509" s="127"/>
      <c r="C509" s="127"/>
      <c r="D509" s="127"/>
      <c r="E509" s="127"/>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spans="1:26" ht="12.75" customHeight="1" x14ac:dyDescent="0.25">
      <c r="A510" s="127"/>
      <c r="B510" s="127"/>
      <c r="C510" s="127"/>
      <c r="D510" s="127"/>
      <c r="E510" s="127"/>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spans="1:26" ht="12.75" customHeight="1" x14ac:dyDescent="0.25">
      <c r="A511" s="127"/>
      <c r="B511" s="127"/>
      <c r="C511" s="127"/>
      <c r="D511" s="127"/>
      <c r="E511" s="127"/>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spans="1:26" ht="12.75" customHeight="1" x14ac:dyDescent="0.25">
      <c r="A512" s="127"/>
      <c r="B512" s="127"/>
      <c r="C512" s="127"/>
      <c r="D512" s="127"/>
      <c r="E512" s="127"/>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spans="1:26" ht="12.75" customHeight="1" x14ac:dyDescent="0.25">
      <c r="A513" s="127"/>
      <c r="B513" s="127"/>
      <c r="C513" s="127"/>
      <c r="D513" s="127"/>
      <c r="E513" s="127"/>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spans="1:26" ht="12.75" customHeight="1" x14ac:dyDescent="0.25">
      <c r="A514" s="127"/>
      <c r="B514" s="127"/>
      <c r="C514" s="127"/>
      <c r="D514" s="127"/>
      <c r="E514" s="127"/>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spans="1:26" ht="12.75" customHeight="1" x14ac:dyDescent="0.25">
      <c r="A515" s="127"/>
      <c r="B515" s="127"/>
      <c r="C515" s="127"/>
      <c r="D515" s="127"/>
      <c r="E515" s="127"/>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spans="1:26" ht="12.75" customHeight="1" x14ac:dyDescent="0.25">
      <c r="A516" s="127"/>
      <c r="B516" s="127"/>
      <c r="C516" s="127"/>
      <c r="D516" s="127"/>
      <c r="E516" s="127"/>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spans="1:26" ht="12.75" customHeight="1" x14ac:dyDescent="0.25">
      <c r="A517" s="127"/>
      <c r="B517" s="127"/>
      <c r="C517" s="127"/>
      <c r="D517" s="127"/>
      <c r="E517" s="127"/>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spans="1:26" ht="12.75" customHeight="1" x14ac:dyDescent="0.25">
      <c r="A518" s="127"/>
      <c r="B518" s="127"/>
      <c r="C518" s="127"/>
      <c r="D518" s="127"/>
      <c r="E518" s="127"/>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spans="1:26" ht="12.75" customHeight="1" x14ac:dyDescent="0.25">
      <c r="A519" s="127"/>
      <c r="B519" s="127"/>
      <c r="C519" s="127"/>
      <c r="D519" s="127"/>
      <c r="E519" s="127"/>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spans="1:26" ht="12.75" customHeight="1" x14ac:dyDescent="0.25">
      <c r="A520" s="127"/>
      <c r="B520" s="127"/>
      <c r="C520" s="127"/>
      <c r="D520" s="127"/>
      <c r="E520" s="127"/>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spans="1:26" ht="12.75" customHeight="1" x14ac:dyDescent="0.25">
      <c r="A521" s="127"/>
      <c r="B521" s="127"/>
      <c r="C521" s="127"/>
      <c r="D521" s="127"/>
      <c r="E521" s="127"/>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spans="1:26" ht="12.75" customHeight="1" x14ac:dyDescent="0.25">
      <c r="A522" s="127"/>
      <c r="B522" s="127"/>
      <c r="C522" s="127"/>
      <c r="D522" s="127"/>
      <c r="E522" s="127"/>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spans="1:26" ht="12.75" customHeight="1" x14ac:dyDescent="0.25">
      <c r="A523" s="127"/>
      <c r="B523" s="127"/>
      <c r="C523" s="127"/>
      <c r="D523" s="127"/>
      <c r="E523" s="127"/>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spans="1:26" ht="12.75" customHeight="1" x14ac:dyDescent="0.25">
      <c r="A524" s="127"/>
      <c r="B524" s="127"/>
      <c r="C524" s="127"/>
      <c r="D524" s="127"/>
      <c r="E524" s="127"/>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spans="1:26" ht="12.75" customHeight="1" x14ac:dyDescent="0.25">
      <c r="A525" s="127"/>
      <c r="B525" s="127"/>
      <c r="C525" s="127"/>
      <c r="D525" s="127"/>
      <c r="E525" s="127"/>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spans="1:26" ht="12.75" customHeight="1" x14ac:dyDescent="0.25">
      <c r="A526" s="127"/>
      <c r="B526" s="127"/>
      <c r="C526" s="127"/>
      <c r="D526" s="127"/>
      <c r="E526" s="127"/>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spans="1:26" ht="12.75" customHeight="1" x14ac:dyDescent="0.25">
      <c r="A527" s="127"/>
      <c r="B527" s="127"/>
      <c r="C527" s="127"/>
      <c r="D527" s="127"/>
      <c r="E527" s="127"/>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spans="1:26" ht="12.75" customHeight="1" x14ac:dyDescent="0.25">
      <c r="A528" s="127"/>
      <c r="B528" s="127"/>
      <c r="C528" s="127"/>
      <c r="D528" s="127"/>
      <c r="E528" s="127"/>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spans="1:26" ht="12.75" customHeight="1" x14ac:dyDescent="0.25">
      <c r="A529" s="127"/>
      <c r="B529" s="127"/>
      <c r="C529" s="127"/>
      <c r="D529" s="127"/>
      <c r="E529" s="127"/>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spans="1:26" ht="12.75" customHeight="1" x14ac:dyDescent="0.25">
      <c r="A530" s="127"/>
      <c r="B530" s="127"/>
      <c r="C530" s="127"/>
      <c r="D530" s="127"/>
      <c r="E530" s="127"/>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spans="1:26" ht="12.75" customHeight="1" x14ac:dyDescent="0.25">
      <c r="A531" s="127"/>
      <c r="B531" s="127"/>
      <c r="C531" s="127"/>
      <c r="D531" s="127"/>
      <c r="E531" s="127"/>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spans="1:26" ht="12.75" customHeight="1" x14ac:dyDescent="0.25">
      <c r="A532" s="127"/>
      <c r="B532" s="127"/>
      <c r="C532" s="127"/>
      <c r="D532" s="127"/>
      <c r="E532" s="127"/>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spans="1:26" ht="12.75" customHeight="1" x14ac:dyDescent="0.25">
      <c r="A533" s="127"/>
      <c r="B533" s="127"/>
      <c r="C533" s="127"/>
      <c r="D533" s="127"/>
      <c r="E533" s="127"/>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spans="1:26" ht="12.75" customHeight="1" x14ac:dyDescent="0.25">
      <c r="A534" s="127"/>
      <c r="B534" s="127"/>
      <c r="C534" s="127"/>
      <c r="D534" s="127"/>
      <c r="E534" s="127"/>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spans="1:26" ht="12.75" customHeight="1" x14ac:dyDescent="0.25">
      <c r="A535" s="127"/>
      <c r="B535" s="127"/>
      <c r="C535" s="127"/>
      <c r="D535" s="127"/>
      <c r="E535" s="127"/>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spans="1:26" ht="12.75" customHeight="1" x14ac:dyDescent="0.25">
      <c r="A536" s="127"/>
      <c r="B536" s="127"/>
      <c r="C536" s="127"/>
      <c r="D536" s="127"/>
      <c r="E536" s="127"/>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spans="1:26" ht="12.75" customHeight="1" x14ac:dyDescent="0.25">
      <c r="A537" s="127"/>
      <c r="B537" s="127"/>
      <c r="C537" s="127"/>
      <c r="D537" s="127"/>
      <c r="E537" s="127"/>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spans="1:26" ht="12.75" customHeight="1" x14ac:dyDescent="0.25">
      <c r="A538" s="127"/>
      <c r="B538" s="127"/>
      <c r="C538" s="127"/>
      <c r="D538" s="127"/>
      <c r="E538" s="127"/>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spans="1:26" ht="12.75" customHeight="1" x14ac:dyDescent="0.25">
      <c r="A539" s="127"/>
      <c r="B539" s="127"/>
      <c r="C539" s="127"/>
      <c r="D539" s="127"/>
      <c r="E539" s="127"/>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spans="1:26" ht="12.75" customHeight="1" x14ac:dyDescent="0.25">
      <c r="A540" s="127"/>
      <c r="B540" s="127"/>
      <c r="C540" s="127"/>
      <c r="D540" s="127"/>
      <c r="E540" s="127"/>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spans="1:26" ht="12.75" customHeight="1" x14ac:dyDescent="0.25">
      <c r="A541" s="127"/>
      <c r="B541" s="127"/>
      <c r="C541" s="127"/>
      <c r="D541" s="127"/>
      <c r="E541" s="127"/>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spans="1:26" ht="12.75" customHeight="1" x14ac:dyDescent="0.25">
      <c r="A542" s="127"/>
      <c r="B542" s="127"/>
      <c r="C542" s="127"/>
      <c r="D542" s="127"/>
      <c r="E542" s="127"/>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spans="1:26" ht="12.75" customHeight="1" x14ac:dyDescent="0.25">
      <c r="A543" s="127"/>
      <c r="B543" s="127"/>
      <c r="C543" s="127"/>
      <c r="D543" s="127"/>
      <c r="E543" s="127"/>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spans="1:26" ht="12.75" customHeight="1" x14ac:dyDescent="0.25">
      <c r="A544" s="127"/>
      <c r="B544" s="127"/>
      <c r="C544" s="127"/>
      <c r="D544" s="127"/>
      <c r="E544" s="127"/>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spans="1:26" ht="12.75" customHeight="1" x14ac:dyDescent="0.25">
      <c r="A545" s="127"/>
      <c r="B545" s="127"/>
      <c r="C545" s="127"/>
      <c r="D545" s="127"/>
      <c r="E545" s="127"/>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spans="1:26" ht="12.75" customHeight="1" x14ac:dyDescent="0.25">
      <c r="A546" s="127"/>
      <c r="B546" s="127"/>
      <c r="C546" s="127"/>
      <c r="D546" s="127"/>
      <c r="E546" s="127"/>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spans="1:26" ht="12.75" customHeight="1" x14ac:dyDescent="0.25">
      <c r="A547" s="127"/>
      <c r="B547" s="127"/>
      <c r="C547" s="127"/>
      <c r="D547" s="127"/>
      <c r="E547" s="127"/>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spans="1:26" ht="12.75" customHeight="1" x14ac:dyDescent="0.25">
      <c r="A548" s="127"/>
      <c r="B548" s="127"/>
      <c r="C548" s="127"/>
      <c r="D548" s="127"/>
      <c r="E548" s="127"/>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spans="1:26" ht="12.75" customHeight="1" x14ac:dyDescent="0.25">
      <c r="A549" s="127"/>
      <c r="B549" s="127"/>
      <c r="C549" s="127"/>
      <c r="D549" s="127"/>
      <c r="E549" s="127"/>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spans="1:26" ht="12.75" customHeight="1" x14ac:dyDescent="0.25">
      <c r="A550" s="127"/>
      <c r="B550" s="127"/>
      <c r="C550" s="127"/>
      <c r="D550" s="127"/>
      <c r="E550" s="127"/>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spans="1:26" ht="12.75" customHeight="1" x14ac:dyDescent="0.25">
      <c r="A551" s="127"/>
      <c r="B551" s="127"/>
      <c r="C551" s="127"/>
      <c r="D551" s="127"/>
      <c r="E551" s="127"/>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spans="1:26" ht="12.75" customHeight="1" x14ac:dyDescent="0.25">
      <c r="A552" s="127"/>
      <c r="B552" s="127"/>
      <c r="C552" s="127"/>
      <c r="D552" s="127"/>
      <c r="E552" s="127"/>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spans="1:26" ht="12.75" customHeight="1" x14ac:dyDescent="0.25">
      <c r="A553" s="127"/>
      <c r="B553" s="127"/>
      <c r="C553" s="127"/>
      <c r="D553" s="127"/>
      <c r="E553" s="127"/>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spans="1:26" ht="12.75" customHeight="1" x14ac:dyDescent="0.25">
      <c r="A554" s="127"/>
      <c r="B554" s="127"/>
      <c r="C554" s="127"/>
      <c r="D554" s="127"/>
      <c r="E554" s="127"/>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spans="1:26" ht="12.75" customHeight="1" x14ac:dyDescent="0.25">
      <c r="A555" s="127"/>
      <c r="B555" s="127"/>
      <c r="C555" s="127"/>
      <c r="D555" s="127"/>
      <c r="E555" s="127"/>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spans="1:26" ht="12.75" customHeight="1" x14ac:dyDescent="0.25">
      <c r="A556" s="127"/>
      <c r="B556" s="127"/>
      <c r="C556" s="127"/>
      <c r="D556" s="127"/>
      <c r="E556" s="127"/>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spans="1:26" ht="12.75" customHeight="1" x14ac:dyDescent="0.25">
      <c r="A557" s="127"/>
      <c r="B557" s="127"/>
      <c r="C557" s="127"/>
      <c r="D557" s="127"/>
      <c r="E557" s="127"/>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spans="1:26" ht="12.75" customHeight="1" x14ac:dyDescent="0.25">
      <c r="A558" s="127"/>
      <c r="B558" s="127"/>
      <c r="C558" s="127"/>
      <c r="D558" s="127"/>
      <c r="E558" s="127"/>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spans="1:26" ht="12.75" customHeight="1" x14ac:dyDescent="0.25">
      <c r="A559" s="127"/>
      <c r="B559" s="127"/>
      <c r="C559" s="127"/>
      <c r="D559" s="127"/>
      <c r="E559" s="127"/>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spans="1:26" ht="12.75" customHeight="1" x14ac:dyDescent="0.25">
      <c r="A560" s="127"/>
      <c r="B560" s="127"/>
      <c r="C560" s="127"/>
      <c r="D560" s="127"/>
      <c r="E560" s="127"/>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spans="1:26" ht="12.75" customHeight="1" x14ac:dyDescent="0.25">
      <c r="A561" s="127"/>
      <c r="B561" s="127"/>
      <c r="C561" s="127"/>
      <c r="D561" s="127"/>
      <c r="E561" s="127"/>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spans="1:26" ht="12.75" customHeight="1" x14ac:dyDescent="0.25">
      <c r="A562" s="127"/>
      <c r="B562" s="127"/>
      <c r="C562" s="127"/>
      <c r="D562" s="127"/>
      <c r="E562" s="127"/>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spans="1:26" ht="12.75" customHeight="1" x14ac:dyDescent="0.25">
      <c r="A563" s="127"/>
      <c r="B563" s="127"/>
      <c r="C563" s="127"/>
      <c r="D563" s="127"/>
      <c r="E563" s="127"/>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spans="1:26" ht="12.75" customHeight="1" x14ac:dyDescent="0.25">
      <c r="A564" s="127"/>
      <c r="B564" s="127"/>
      <c r="C564" s="127"/>
      <c r="D564" s="127"/>
      <c r="E564" s="127"/>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spans="1:26" ht="12.75" customHeight="1" x14ac:dyDescent="0.25">
      <c r="A565" s="127"/>
      <c r="B565" s="127"/>
      <c r="C565" s="127"/>
      <c r="D565" s="127"/>
      <c r="E565" s="127"/>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spans="1:26" ht="12.75" customHeight="1" x14ac:dyDescent="0.25">
      <c r="A566" s="127"/>
      <c r="B566" s="127"/>
      <c r="C566" s="127"/>
      <c r="D566" s="127"/>
      <c r="E566" s="127"/>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spans="1:26" ht="12.75" customHeight="1" x14ac:dyDescent="0.25">
      <c r="A567" s="127"/>
      <c r="B567" s="127"/>
      <c r="C567" s="127"/>
      <c r="D567" s="127"/>
      <c r="E567" s="127"/>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spans="1:26" ht="12.75" customHeight="1" x14ac:dyDescent="0.25">
      <c r="A568" s="127"/>
      <c r="B568" s="127"/>
      <c r="C568" s="127"/>
      <c r="D568" s="127"/>
      <c r="E568" s="127"/>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spans="1:26" ht="12.75" customHeight="1" x14ac:dyDescent="0.25">
      <c r="A569" s="127"/>
      <c r="B569" s="127"/>
      <c r="C569" s="127"/>
      <c r="D569" s="127"/>
      <c r="E569" s="127"/>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spans="1:26" ht="12.75" customHeight="1" x14ac:dyDescent="0.25">
      <c r="A570" s="127"/>
      <c r="B570" s="127"/>
      <c r="C570" s="127"/>
      <c r="D570" s="127"/>
      <c r="E570" s="127"/>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spans="1:26" ht="12.75" customHeight="1" x14ac:dyDescent="0.25">
      <c r="A571" s="127"/>
      <c r="B571" s="127"/>
      <c r="C571" s="127"/>
      <c r="D571" s="127"/>
      <c r="E571" s="127"/>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spans="1:26" ht="12.75" customHeight="1" x14ac:dyDescent="0.25">
      <c r="A572" s="127"/>
      <c r="B572" s="127"/>
      <c r="C572" s="127"/>
      <c r="D572" s="127"/>
      <c r="E572" s="127"/>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spans="1:26" ht="12.75" customHeight="1" x14ac:dyDescent="0.25">
      <c r="A573" s="127"/>
      <c r="B573" s="127"/>
      <c r="C573" s="127"/>
      <c r="D573" s="127"/>
      <c r="E573" s="127"/>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spans="1:26" ht="12.75" customHeight="1" x14ac:dyDescent="0.25">
      <c r="A574" s="127"/>
      <c r="B574" s="127"/>
      <c r="C574" s="127"/>
      <c r="D574" s="127"/>
      <c r="E574" s="127"/>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spans="1:26" ht="12.75" customHeight="1" x14ac:dyDescent="0.25">
      <c r="A575" s="127"/>
      <c r="B575" s="127"/>
      <c r="C575" s="127"/>
      <c r="D575" s="127"/>
      <c r="E575" s="127"/>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spans="1:26" ht="12.75" customHeight="1" x14ac:dyDescent="0.25">
      <c r="A576" s="127"/>
      <c r="B576" s="127"/>
      <c r="C576" s="127"/>
      <c r="D576" s="127"/>
      <c r="E576" s="127"/>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spans="1:26" ht="12.75" customHeight="1" x14ac:dyDescent="0.25">
      <c r="A577" s="127"/>
      <c r="B577" s="127"/>
      <c r="C577" s="127"/>
      <c r="D577" s="127"/>
      <c r="E577" s="127"/>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spans="1:26" ht="12.75" customHeight="1" x14ac:dyDescent="0.25">
      <c r="A578" s="127"/>
      <c r="B578" s="127"/>
      <c r="C578" s="127"/>
      <c r="D578" s="127"/>
      <c r="E578" s="127"/>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spans="1:26" ht="12.75" customHeight="1" x14ac:dyDescent="0.25">
      <c r="A579" s="127"/>
      <c r="B579" s="127"/>
      <c r="C579" s="127"/>
      <c r="D579" s="127"/>
      <c r="E579" s="127"/>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spans="1:26" ht="12.75" customHeight="1" x14ac:dyDescent="0.25">
      <c r="A580" s="127"/>
      <c r="B580" s="127"/>
      <c r="C580" s="127"/>
      <c r="D580" s="127"/>
      <c r="E580" s="127"/>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spans="1:26" ht="12.75" customHeight="1" x14ac:dyDescent="0.25">
      <c r="A581" s="127"/>
      <c r="B581" s="127"/>
      <c r="C581" s="127"/>
      <c r="D581" s="127"/>
      <c r="E581" s="127"/>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spans="1:26" ht="12.75" customHeight="1" x14ac:dyDescent="0.25">
      <c r="A582" s="127"/>
      <c r="B582" s="127"/>
      <c r="C582" s="127"/>
      <c r="D582" s="127"/>
      <c r="E582" s="127"/>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spans="1:26" ht="12.75" customHeight="1" x14ac:dyDescent="0.25">
      <c r="A583" s="127"/>
      <c r="B583" s="127"/>
      <c r="C583" s="127"/>
      <c r="D583" s="127"/>
      <c r="E583" s="127"/>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spans="1:26" ht="12.75" customHeight="1" x14ac:dyDescent="0.25">
      <c r="A584" s="127"/>
      <c r="B584" s="127"/>
      <c r="C584" s="127"/>
      <c r="D584" s="127"/>
      <c r="E584" s="127"/>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spans="1:26" ht="12.75" customHeight="1" x14ac:dyDescent="0.25">
      <c r="A585" s="127"/>
      <c r="B585" s="127"/>
      <c r="C585" s="127"/>
      <c r="D585" s="127"/>
      <c r="E585" s="127"/>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spans="1:26" ht="12.75" customHeight="1" x14ac:dyDescent="0.25">
      <c r="A586" s="127"/>
      <c r="B586" s="127"/>
      <c r="C586" s="127"/>
      <c r="D586" s="127"/>
      <c r="E586" s="127"/>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spans="1:26" ht="12.75" customHeight="1" x14ac:dyDescent="0.25">
      <c r="A587" s="127"/>
      <c r="B587" s="127"/>
      <c r="C587" s="127"/>
      <c r="D587" s="127"/>
      <c r="E587" s="127"/>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spans="1:26" ht="12.75" customHeight="1" x14ac:dyDescent="0.25">
      <c r="A588" s="127"/>
      <c r="B588" s="127"/>
      <c r="C588" s="127"/>
      <c r="D588" s="127"/>
      <c r="E588" s="127"/>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spans="1:26" ht="12.75" customHeight="1" x14ac:dyDescent="0.25">
      <c r="A589" s="127"/>
      <c r="B589" s="127"/>
      <c r="C589" s="127"/>
      <c r="D589" s="127"/>
      <c r="E589" s="127"/>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spans="1:26" ht="12.75" customHeight="1" x14ac:dyDescent="0.25">
      <c r="A590" s="127"/>
      <c r="B590" s="127"/>
      <c r="C590" s="127"/>
      <c r="D590" s="127"/>
      <c r="E590" s="127"/>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spans="1:26" ht="12.75" customHeight="1" x14ac:dyDescent="0.25">
      <c r="A591" s="127"/>
      <c r="B591" s="127"/>
      <c r="C591" s="127"/>
      <c r="D591" s="127"/>
      <c r="E591" s="127"/>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spans="1:26" ht="12.75" customHeight="1" x14ac:dyDescent="0.25">
      <c r="A592" s="127"/>
      <c r="B592" s="127"/>
      <c r="C592" s="127"/>
      <c r="D592" s="127"/>
      <c r="E592" s="127"/>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spans="1:26" ht="12.75" customHeight="1" x14ac:dyDescent="0.25">
      <c r="A593" s="127"/>
      <c r="B593" s="127"/>
      <c r="C593" s="127"/>
      <c r="D593" s="127"/>
      <c r="E593" s="127"/>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spans="1:26" ht="12.75" customHeight="1" x14ac:dyDescent="0.25">
      <c r="A594" s="127"/>
      <c r="B594" s="127"/>
      <c r="C594" s="127"/>
      <c r="D594" s="127"/>
      <c r="E594" s="127"/>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spans="1:26" ht="12.75" customHeight="1" x14ac:dyDescent="0.25">
      <c r="A595" s="127"/>
      <c r="B595" s="127"/>
      <c r="C595" s="127"/>
      <c r="D595" s="127"/>
      <c r="E595" s="127"/>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spans="1:26" ht="12.75" customHeight="1" x14ac:dyDescent="0.25">
      <c r="A596" s="127"/>
      <c r="B596" s="127"/>
      <c r="C596" s="127"/>
      <c r="D596" s="127"/>
      <c r="E596" s="127"/>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spans="1:26" ht="12.75" customHeight="1" x14ac:dyDescent="0.25">
      <c r="A597" s="127"/>
      <c r="B597" s="127"/>
      <c r="C597" s="127"/>
      <c r="D597" s="127"/>
      <c r="E597" s="127"/>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spans="1:26" ht="12.75" customHeight="1" x14ac:dyDescent="0.25">
      <c r="A598" s="127"/>
      <c r="B598" s="127"/>
      <c r="C598" s="127"/>
      <c r="D598" s="127"/>
      <c r="E598" s="127"/>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spans="1:26" ht="12.75" customHeight="1" x14ac:dyDescent="0.25">
      <c r="A599" s="127"/>
      <c r="B599" s="127"/>
      <c r="C599" s="127"/>
      <c r="D599" s="127"/>
      <c r="E599" s="127"/>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spans="1:26" ht="12.75" customHeight="1" x14ac:dyDescent="0.25">
      <c r="A600" s="127"/>
      <c r="B600" s="127"/>
      <c r="C600" s="127"/>
      <c r="D600" s="127"/>
      <c r="E600" s="127"/>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spans="1:26" ht="12.75" customHeight="1" x14ac:dyDescent="0.25">
      <c r="A601" s="127"/>
      <c r="B601" s="127"/>
      <c r="C601" s="127"/>
      <c r="D601" s="127"/>
      <c r="E601" s="127"/>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spans="1:26" ht="12.75" customHeight="1" x14ac:dyDescent="0.25">
      <c r="A602" s="127"/>
      <c r="B602" s="127"/>
      <c r="C602" s="127"/>
      <c r="D602" s="127"/>
      <c r="E602" s="127"/>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spans="1:26" ht="12.75" customHeight="1" x14ac:dyDescent="0.25">
      <c r="A603" s="127"/>
      <c r="B603" s="127"/>
      <c r="C603" s="127"/>
      <c r="D603" s="127"/>
      <c r="E603" s="127"/>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spans="1:26" ht="12.75" customHeight="1" x14ac:dyDescent="0.25">
      <c r="A604" s="127"/>
      <c r="B604" s="127"/>
      <c r="C604" s="127"/>
      <c r="D604" s="127"/>
      <c r="E604" s="127"/>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spans="1:26" ht="12.75" customHeight="1" x14ac:dyDescent="0.25">
      <c r="A605" s="127"/>
      <c r="B605" s="127"/>
      <c r="C605" s="127"/>
      <c r="D605" s="127"/>
      <c r="E605" s="127"/>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spans="1:26" ht="12.75" customHeight="1" x14ac:dyDescent="0.25">
      <c r="A606" s="127"/>
      <c r="B606" s="127"/>
      <c r="C606" s="127"/>
      <c r="D606" s="127"/>
      <c r="E606" s="127"/>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spans="1:26" ht="12.75" customHeight="1" x14ac:dyDescent="0.25">
      <c r="A607" s="127"/>
      <c r="B607" s="127"/>
      <c r="C607" s="127"/>
      <c r="D607" s="127"/>
      <c r="E607" s="127"/>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spans="1:26" ht="12.75" customHeight="1" x14ac:dyDescent="0.25">
      <c r="A608" s="127"/>
      <c r="B608" s="127"/>
      <c r="C608" s="127"/>
      <c r="D608" s="127"/>
      <c r="E608" s="127"/>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spans="1:26" ht="12.75" customHeight="1" x14ac:dyDescent="0.25">
      <c r="A609" s="127"/>
      <c r="B609" s="127"/>
      <c r="C609" s="127"/>
      <c r="D609" s="127"/>
      <c r="E609" s="127"/>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spans="1:26" ht="12.75" customHeight="1" x14ac:dyDescent="0.25">
      <c r="A610" s="127"/>
      <c r="B610" s="127"/>
      <c r="C610" s="127"/>
      <c r="D610" s="127"/>
      <c r="E610" s="127"/>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spans="1:26" ht="12.75" customHeight="1" x14ac:dyDescent="0.25">
      <c r="A611" s="127"/>
      <c r="B611" s="127"/>
      <c r="C611" s="127"/>
      <c r="D611" s="127"/>
      <c r="E611" s="127"/>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spans="1:26" ht="12.75" customHeight="1" x14ac:dyDescent="0.25">
      <c r="A612" s="127"/>
      <c r="B612" s="127"/>
      <c r="C612" s="127"/>
      <c r="D612" s="127"/>
      <c r="E612" s="127"/>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spans="1:26" ht="12.75" customHeight="1" x14ac:dyDescent="0.25">
      <c r="A613" s="127"/>
      <c r="B613" s="127"/>
      <c r="C613" s="127"/>
      <c r="D613" s="127"/>
      <c r="E613" s="127"/>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spans="1:26" ht="12.75" customHeight="1" x14ac:dyDescent="0.25">
      <c r="A614" s="127"/>
      <c r="B614" s="127"/>
      <c r="C614" s="127"/>
      <c r="D614" s="127"/>
      <c r="E614" s="127"/>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spans="1:26" ht="12.75" customHeight="1" x14ac:dyDescent="0.25">
      <c r="A615" s="127"/>
      <c r="B615" s="127"/>
      <c r="C615" s="127"/>
      <c r="D615" s="127"/>
      <c r="E615" s="127"/>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spans="1:26" ht="12.75" customHeight="1" x14ac:dyDescent="0.25">
      <c r="A616" s="127"/>
      <c r="B616" s="127"/>
      <c r="C616" s="127"/>
      <c r="D616" s="127"/>
      <c r="E616" s="127"/>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spans="1:26" ht="12.75" customHeight="1" x14ac:dyDescent="0.25">
      <c r="A617" s="127"/>
      <c r="B617" s="127"/>
      <c r="C617" s="127"/>
      <c r="D617" s="127"/>
      <c r="E617" s="127"/>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spans="1:26" ht="12.75" customHeight="1" x14ac:dyDescent="0.25">
      <c r="A618" s="127"/>
      <c r="B618" s="127"/>
      <c r="C618" s="127"/>
      <c r="D618" s="127"/>
      <c r="E618" s="127"/>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spans="1:26" ht="12.75" customHeight="1" x14ac:dyDescent="0.25">
      <c r="A619" s="127"/>
      <c r="B619" s="127"/>
      <c r="C619" s="127"/>
      <c r="D619" s="127"/>
      <c r="E619" s="127"/>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spans="1:26" ht="12.75" customHeight="1" x14ac:dyDescent="0.25">
      <c r="A620" s="127"/>
      <c r="B620" s="127"/>
      <c r="C620" s="127"/>
      <c r="D620" s="127"/>
      <c r="E620" s="127"/>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spans="1:26" ht="12.75" customHeight="1" x14ac:dyDescent="0.25">
      <c r="A621" s="127"/>
      <c r="B621" s="127"/>
      <c r="C621" s="127"/>
      <c r="D621" s="127"/>
      <c r="E621" s="127"/>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spans="1:26" ht="12.75" customHeight="1" x14ac:dyDescent="0.25">
      <c r="A622" s="127"/>
      <c r="B622" s="127"/>
      <c r="C622" s="127"/>
      <c r="D622" s="127"/>
      <c r="E622" s="127"/>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spans="1:26" ht="12.75" customHeight="1" x14ac:dyDescent="0.25">
      <c r="A623" s="127"/>
      <c r="B623" s="127"/>
      <c r="C623" s="127"/>
      <c r="D623" s="127"/>
      <c r="E623" s="127"/>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spans="1:26" ht="12.75" customHeight="1" x14ac:dyDescent="0.25">
      <c r="A624" s="127"/>
      <c r="B624" s="127"/>
      <c r="C624" s="127"/>
      <c r="D624" s="127"/>
      <c r="E624" s="127"/>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spans="1:26" ht="12.75" customHeight="1" x14ac:dyDescent="0.25">
      <c r="A625" s="127"/>
      <c r="B625" s="127"/>
      <c r="C625" s="127"/>
      <c r="D625" s="127"/>
      <c r="E625" s="127"/>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spans="1:26" ht="12.75" customHeight="1" x14ac:dyDescent="0.25">
      <c r="A626" s="127"/>
      <c r="B626" s="127"/>
      <c r="C626" s="127"/>
      <c r="D626" s="127"/>
      <c r="E626" s="127"/>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spans="1:26" ht="12.75" customHeight="1" x14ac:dyDescent="0.25">
      <c r="A627" s="127"/>
      <c r="B627" s="127"/>
      <c r="C627" s="127"/>
      <c r="D627" s="127"/>
      <c r="E627" s="127"/>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spans="1:26" ht="12.75" customHeight="1" x14ac:dyDescent="0.25">
      <c r="A628" s="127"/>
      <c r="B628" s="127"/>
      <c r="C628" s="127"/>
      <c r="D628" s="127"/>
      <c r="E628" s="127"/>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spans="1:26" ht="12.75" customHeight="1" x14ac:dyDescent="0.25">
      <c r="A629" s="127"/>
      <c r="B629" s="127"/>
      <c r="C629" s="127"/>
      <c r="D629" s="127"/>
      <c r="E629" s="127"/>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spans="1:26" ht="12.75" customHeight="1" x14ac:dyDescent="0.25">
      <c r="A630" s="127"/>
      <c r="B630" s="127"/>
      <c r="C630" s="127"/>
      <c r="D630" s="127"/>
      <c r="E630" s="127"/>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spans="1:26" ht="12.75" customHeight="1" x14ac:dyDescent="0.25">
      <c r="A631" s="127"/>
      <c r="B631" s="127"/>
      <c r="C631" s="127"/>
      <c r="D631" s="127"/>
      <c r="E631" s="127"/>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spans="1:26" ht="12.75" customHeight="1" x14ac:dyDescent="0.25">
      <c r="A632" s="127"/>
      <c r="B632" s="127"/>
      <c r="C632" s="127"/>
      <c r="D632" s="127"/>
      <c r="E632" s="127"/>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spans="1:26" ht="12.75" customHeight="1" x14ac:dyDescent="0.25">
      <c r="A633" s="127"/>
      <c r="B633" s="127"/>
      <c r="C633" s="127"/>
      <c r="D633" s="127"/>
      <c r="E633" s="127"/>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spans="1:26" ht="12.75" customHeight="1" x14ac:dyDescent="0.25">
      <c r="A634" s="127"/>
      <c r="B634" s="127"/>
      <c r="C634" s="127"/>
      <c r="D634" s="127"/>
      <c r="E634" s="127"/>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spans="1:26" ht="12.75" customHeight="1" x14ac:dyDescent="0.25">
      <c r="A635" s="127"/>
      <c r="B635" s="127"/>
      <c r="C635" s="127"/>
      <c r="D635" s="127"/>
      <c r="E635" s="127"/>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spans="1:26" ht="12.75" customHeight="1" x14ac:dyDescent="0.25">
      <c r="A636" s="127"/>
      <c r="B636" s="127"/>
      <c r="C636" s="127"/>
      <c r="D636" s="127"/>
      <c r="E636" s="127"/>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spans="1:26" ht="12.75" customHeight="1" x14ac:dyDescent="0.25">
      <c r="A637" s="127"/>
      <c r="B637" s="127"/>
      <c r="C637" s="127"/>
      <c r="D637" s="127"/>
      <c r="E637" s="127"/>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spans="1:26" ht="12.75" customHeight="1" x14ac:dyDescent="0.25">
      <c r="A638" s="127"/>
      <c r="B638" s="127"/>
      <c r="C638" s="127"/>
      <c r="D638" s="127"/>
      <c r="E638" s="127"/>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spans="1:26" ht="12.75" customHeight="1" x14ac:dyDescent="0.25">
      <c r="A639" s="127"/>
      <c r="B639" s="127"/>
      <c r="C639" s="127"/>
      <c r="D639" s="127"/>
      <c r="E639" s="127"/>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spans="1:26" ht="12.75" customHeight="1" x14ac:dyDescent="0.25">
      <c r="A640" s="127"/>
      <c r="B640" s="127"/>
      <c r="C640" s="127"/>
      <c r="D640" s="127"/>
      <c r="E640" s="127"/>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spans="1:26" ht="12.75" customHeight="1" x14ac:dyDescent="0.25">
      <c r="A641" s="127"/>
      <c r="B641" s="127"/>
      <c r="C641" s="127"/>
      <c r="D641" s="127"/>
      <c r="E641" s="127"/>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spans="1:26" ht="12.75" customHeight="1" x14ac:dyDescent="0.25">
      <c r="A642" s="127"/>
      <c r="B642" s="127"/>
      <c r="C642" s="127"/>
      <c r="D642" s="127"/>
      <c r="E642" s="127"/>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spans="1:26" ht="12.75" customHeight="1" x14ac:dyDescent="0.25">
      <c r="A643" s="127"/>
      <c r="B643" s="127"/>
      <c r="C643" s="127"/>
      <c r="D643" s="127"/>
      <c r="E643" s="127"/>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spans="1:26" ht="12.75" customHeight="1" x14ac:dyDescent="0.25">
      <c r="A644" s="127"/>
      <c r="B644" s="127"/>
      <c r="C644" s="127"/>
      <c r="D644" s="127"/>
      <c r="E644" s="127"/>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spans="1:26" ht="12.75" customHeight="1" x14ac:dyDescent="0.25">
      <c r="A645" s="127"/>
      <c r="B645" s="127"/>
      <c r="C645" s="127"/>
      <c r="D645" s="127"/>
      <c r="E645" s="127"/>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spans="1:26" ht="12.75" customHeight="1" x14ac:dyDescent="0.25">
      <c r="A646" s="127"/>
      <c r="B646" s="127"/>
      <c r="C646" s="127"/>
      <c r="D646" s="127"/>
      <c r="E646" s="127"/>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spans="1:26" ht="12.75" customHeight="1" x14ac:dyDescent="0.25">
      <c r="A647" s="127"/>
      <c r="B647" s="127"/>
      <c r="C647" s="127"/>
      <c r="D647" s="127"/>
      <c r="E647" s="127"/>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spans="1:26" ht="12.75" customHeight="1" x14ac:dyDescent="0.25">
      <c r="A648" s="127"/>
      <c r="B648" s="127"/>
      <c r="C648" s="127"/>
      <c r="D648" s="127"/>
      <c r="E648" s="127"/>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spans="1:26" ht="12.75" customHeight="1" x14ac:dyDescent="0.25">
      <c r="A649" s="127"/>
      <c r="B649" s="127"/>
      <c r="C649" s="127"/>
      <c r="D649" s="127"/>
      <c r="E649" s="127"/>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spans="1:26" ht="12.75" customHeight="1" x14ac:dyDescent="0.25">
      <c r="A650" s="127"/>
      <c r="B650" s="127"/>
      <c r="C650" s="127"/>
      <c r="D650" s="127"/>
      <c r="E650" s="127"/>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spans="1:26" ht="12.75" customHeight="1" x14ac:dyDescent="0.25">
      <c r="A651" s="127"/>
      <c r="B651" s="127"/>
      <c r="C651" s="127"/>
      <c r="D651" s="127"/>
      <c r="E651" s="127"/>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spans="1:26" ht="12.75" customHeight="1" x14ac:dyDescent="0.25">
      <c r="A652" s="127"/>
      <c r="B652" s="127"/>
      <c r="C652" s="127"/>
      <c r="D652" s="127"/>
      <c r="E652" s="127"/>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spans="1:26" ht="12.75" customHeight="1" x14ac:dyDescent="0.25">
      <c r="A653" s="127"/>
      <c r="B653" s="127"/>
      <c r="C653" s="127"/>
      <c r="D653" s="127"/>
      <c r="E653" s="127"/>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spans="1:26" ht="12.75" customHeight="1" x14ac:dyDescent="0.25">
      <c r="A654" s="127"/>
      <c r="B654" s="127"/>
      <c r="C654" s="127"/>
      <c r="D654" s="127"/>
      <c r="E654" s="127"/>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spans="1:26" ht="12.75" customHeight="1" x14ac:dyDescent="0.25">
      <c r="A655" s="127"/>
      <c r="B655" s="127"/>
      <c r="C655" s="127"/>
      <c r="D655" s="127"/>
      <c r="E655" s="127"/>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spans="1:26" ht="12.75" customHeight="1" x14ac:dyDescent="0.25">
      <c r="A656" s="127"/>
      <c r="B656" s="127"/>
      <c r="C656" s="127"/>
      <c r="D656" s="127"/>
      <c r="E656" s="127"/>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spans="1:26" ht="12.75" customHeight="1" x14ac:dyDescent="0.25">
      <c r="A657" s="127"/>
      <c r="B657" s="127"/>
      <c r="C657" s="127"/>
      <c r="D657" s="127"/>
      <c r="E657" s="127"/>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spans="1:26" ht="12.75" customHeight="1" x14ac:dyDescent="0.25">
      <c r="A658" s="127"/>
      <c r="B658" s="127"/>
      <c r="C658" s="127"/>
      <c r="D658" s="127"/>
      <c r="E658" s="127"/>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spans="1:26" ht="12.75" customHeight="1" x14ac:dyDescent="0.25">
      <c r="A659" s="127"/>
      <c r="B659" s="127"/>
      <c r="C659" s="127"/>
      <c r="D659" s="127"/>
      <c r="E659" s="127"/>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spans="1:26" ht="12.75" customHeight="1" x14ac:dyDescent="0.25">
      <c r="A660" s="127"/>
      <c r="B660" s="127"/>
      <c r="C660" s="127"/>
      <c r="D660" s="127"/>
      <c r="E660" s="127"/>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spans="1:26" ht="12.75" customHeight="1" x14ac:dyDescent="0.25">
      <c r="A661" s="127"/>
      <c r="B661" s="127"/>
      <c r="C661" s="127"/>
      <c r="D661" s="127"/>
      <c r="E661" s="127"/>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spans="1:26" ht="12.75" customHeight="1" x14ac:dyDescent="0.25">
      <c r="A662" s="127"/>
      <c r="B662" s="127"/>
      <c r="C662" s="127"/>
      <c r="D662" s="127"/>
      <c r="E662" s="127"/>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spans="1:26" ht="12.75" customHeight="1" x14ac:dyDescent="0.25">
      <c r="A663" s="127"/>
      <c r="B663" s="127"/>
      <c r="C663" s="127"/>
      <c r="D663" s="127"/>
      <c r="E663" s="127"/>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spans="1:26" ht="12.75" customHeight="1" x14ac:dyDescent="0.25">
      <c r="A664" s="127"/>
      <c r="B664" s="127"/>
      <c r="C664" s="127"/>
      <c r="D664" s="127"/>
      <c r="E664" s="127"/>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spans="1:26" ht="12.75" customHeight="1" x14ac:dyDescent="0.25">
      <c r="A665" s="127"/>
      <c r="B665" s="127"/>
      <c r="C665" s="127"/>
      <c r="D665" s="127"/>
      <c r="E665" s="127"/>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spans="1:26" ht="12.75" customHeight="1" x14ac:dyDescent="0.25">
      <c r="A666" s="127"/>
      <c r="B666" s="127"/>
      <c r="C666" s="127"/>
      <c r="D666" s="127"/>
      <c r="E666" s="127"/>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spans="1:26" ht="12.75" customHeight="1" x14ac:dyDescent="0.25">
      <c r="A667" s="127"/>
      <c r="B667" s="127"/>
      <c r="C667" s="127"/>
      <c r="D667" s="127"/>
      <c r="E667" s="127"/>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spans="1:26" ht="12.75" customHeight="1" x14ac:dyDescent="0.25">
      <c r="A668" s="127"/>
      <c r="B668" s="127"/>
      <c r="C668" s="127"/>
      <c r="D668" s="127"/>
      <c r="E668" s="127"/>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spans="1:26" ht="12.75" customHeight="1" x14ac:dyDescent="0.25">
      <c r="A669" s="127"/>
      <c r="B669" s="127"/>
      <c r="C669" s="127"/>
      <c r="D669" s="127"/>
      <c r="E669" s="127"/>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spans="1:26" ht="12.75" customHeight="1" x14ac:dyDescent="0.25">
      <c r="A670" s="127"/>
      <c r="B670" s="127"/>
      <c r="C670" s="127"/>
      <c r="D670" s="127"/>
      <c r="E670" s="127"/>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spans="1:26" ht="12.75" customHeight="1" x14ac:dyDescent="0.25">
      <c r="A671" s="127"/>
      <c r="B671" s="127"/>
      <c r="C671" s="127"/>
      <c r="D671" s="127"/>
      <c r="E671" s="127"/>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spans="1:26" ht="12.75" customHeight="1" x14ac:dyDescent="0.25">
      <c r="A672" s="127"/>
      <c r="B672" s="127"/>
      <c r="C672" s="127"/>
      <c r="D672" s="127"/>
      <c r="E672" s="127"/>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spans="1:26" ht="12.75" customHeight="1" x14ac:dyDescent="0.25">
      <c r="A673" s="127"/>
      <c r="B673" s="127"/>
      <c r="C673" s="127"/>
      <c r="D673" s="127"/>
      <c r="E673" s="127"/>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spans="1:26" ht="12.75" customHeight="1" x14ac:dyDescent="0.25">
      <c r="A674" s="127"/>
      <c r="B674" s="127"/>
      <c r="C674" s="127"/>
      <c r="D674" s="127"/>
      <c r="E674" s="127"/>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spans="1:26" ht="12.75" customHeight="1" x14ac:dyDescent="0.25">
      <c r="A675" s="127"/>
      <c r="B675" s="127"/>
      <c r="C675" s="127"/>
      <c r="D675" s="127"/>
      <c r="E675" s="127"/>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spans="1:26" ht="12.75" customHeight="1" x14ac:dyDescent="0.25">
      <c r="A676" s="127"/>
      <c r="B676" s="127"/>
      <c r="C676" s="127"/>
      <c r="D676" s="127"/>
      <c r="E676" s="127"/>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spans="1:26" ht="12.75" customHeight="1" x14ac:dyDescent="0.25">
      <c r="A677" s="127"/>
      <c r="B677" s="127"/>
      <c r="C677" s="127"/>
      <c r="D677" s="127"/>
      <c r="E677" s="127"/>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spans="1:26" ht="12.75" customHeight="1" x14ac:dyDescent="0.25">
      <c r="A678" s="127"/>
      <c r="B678" s="127"/>
      <c r="C678" s="127"/>
      <c r="D678" s="127"/>
      <c r="E678" s="127"/>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spans="1:26" ht="12.75" customHeight="1" x14ac:dyDescent="0.25">
      <c r="A679" s="127"/>
      <c r="B679" s="127"/>
      <c r="C679" s="127"/>
      <c r="D679" s="127"/>
      <c r="E679" s="127"/>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spans="1:26" ht="12.75" customHeight="1" x14ac:dyDescent="0.25">
      <c r="A680" s="127"/>
      <c r="B680" s="127"/>
      <c r="C680" s="127"/>
      <c r="D680" s="127"/>
      <c r="E680" s="127"/>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spans="1:26" ht="12.75" customHeight="1" x14ac:dyDescent="0.25">
      <c r="A681" s="127"/>
      <c r="B681" s="127"/>
      <c r="C681" s="127"/>
      <c r="D681" s="127"/>
      <c r="E681" s="127"/>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spans="1:26" ht="12.75" customHeight="1" x14ac:dyDescent="0.25">
      <c r="A682" s="127"/>
      <c r="B682" s="127"/>
      <c r="C682" s="127"/>
      <c r="D682" s="127"/>
      <c r="E682" s="127"/>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spans="1:26" ht="12.75" customHeight="1" x14ac:dyDescent="0.25">
      <c r="A683" s="127"/>
      <c r="B683" s="127"/>
      <c r="C683" s="127"/>
      <c r="D683" s="127"/>
      <c r="E683" s="127"/>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spans="1:26" ht="12.75" customHeight="1" x14ac:dyDescent="0.25">
      <c r="A684" s="127"/>
      <c r="B684" s="127"/>
      <c r="C684" s="127"/>
      <c r="D684" s="127"/>
      <c r="E684" s="127"/>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spans="1:26" ht="12.75" customHeight="1" x14ac:dyDescent="0.25">
      <c r="A685" s="127"/>
      <c r="B685" s="127"/>
      <c r="C685" s="127"/>
      <c r="D685" s="127"/>
      <c r="E685" s="127"/>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spans="1:26" ht="12.75" customHeight="1" x14ac:dyDescent="0.25">
      <c r="A686" s="127"/>
      <c r="B686" s="127"/>
      <c r="C686" s="127"/>
      <c r="D686" s="127"/>
      <c r="E686" s="127"/>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spans="1:26" ht="12.75" customHeight="1" x14ac:dyDescent="0.25">
      <c r="A687" s="127"/>
      <c r="B687" s="127"/>
      <c r="C687" s="127"/>
      <c r="D687" s="127"/>
      <c r="E687" s="127"/>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spans="1:26" ht="12.75" customHeight="1" x14ac:dyDescent="0.25">
      <c r="A688" s="127"/>
      <c r="B688" s="127"/>
      <c r="C688" s="127"/>
      <c r="D688" s="127"/>
      <c r="E688" s="127"/>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spans="1:26" ht="12.75" customHeight="1" x14ac:dyDescent="0.25">
      <c r="A689" s="127"/>
      <c r="B689" s="127"/>
      <c r="C689" s="127"/>
      <c r="D689" s="127"/>
      <c r="E689" s="127"/>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spans="1:26" ht="12.75" customHeight="1" x14ac:dyDescent="0.25">
      <c r="A690" s="127"/>
      <c r="B690" s="127"/>
      <c r="C690" s="127"/>
      <c r="D690" s="127"/>
      <c r="E690" s="127"/>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spans="1:26" ht="12.75" customHeight="1" x14ac:dyDescent="0.25">
      <c r="A691" s="127"/>
      <c r="B691" s="127"/>
      <c r="C691" s="127"/>
      <c r="D691" s="127"/>
      <c r="E691" s="127"/>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spans="1:26" ht="12.75" customHeight="1" x14ac:dyDescent="0.25">
      <c r="A692" s="127"/>
      <c r="B692" s="127"/>
      <c r="C692" s="127"/>
      <c r="D692" s="127"/>
      <c r="E692" s="127"/>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spans="1:26" ht="12.75" customHeight="1" x14ac:dyDescent="0.25">
      <c r="A693" s="127"/>
      <c r="B693" s="127"/>
      <c r="C693" s="127"/>
      <c r="D693" s="127"/>
      <c r="E693" s="127"/>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spans="1:26" ht="12.75" customHeight="1" x14ac:dyDescent="0.25">
      <c r="A694" s="127"/>
      <c r="B694" s="127"/>
      <c r="C694" s="127"/>
      <c r="D694" s="127"/>
      <c r="E694" s="127"/>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spans="1:26" ht="12.75" customHeight="1" x14ac:dyDescent="0.25">
      <c r="A695" s="127"/>
      <c r="B695" s="127"/>
      <c r="C695" s="127"/>
      <c r="D695" s="127"/>
      <c r="E695" s="127"/>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spans="1:26" ht="12.75" customHeight="1" x14ac:dyDescent="0.25">
      <c r="A696" s="127"/>
      <c r="B696" s="127"/>
      <c r="C696" s="127"/>
      <c r="D696" s="127"/>
      <c r="E696" s="127"/>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spans="1:26" ht="12.75" customHeight="1" x14ac:dyDescent="0.25">
      <c r="A697" s="127"/>
      <c r="B697" s="127"/>
      <c r="C697" s="127"/>
      <c r="D697" s="127"/>
      <c r="E697" s="127"/>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spans="1:26" ht="12.75" customHeight="1" x14ac:dyDescent="0.25">
      <c r="A698" s="127"/>
      <c r="B698" s="127"/>
      <c r="C698" s="127"/>
      <c r="D698" s="127"/>
      <c r="E698" s="127"/>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spans="1:26" ht="12.75" customHeight="1" x14ac:dyDescent="0.25">
      <c r="A699" s="127"/>
      <c r="B699" s="127"/>
      <c r="C699" s="127"/>
      <c r="D699" s="127"/>
      <c r="E699" s="127"/>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spans="1:26" ht="12.75" customHeight="1" x14ac:dyDescent="0.25">
      <c r="A700" s="127"/>
      <c r="B700" s="127"/>
      <c r="C700" s="127"/>
      <c r="D700" s="127"/>
      <c r="E700" s="127"/>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spans="1:26" ht="12.75" customHeight="1" x14ac:dyDescent="0.25">
      <c r="A701" s="127"/>
      <c r="B701" s="127"/>
      <c r="C701" s="127"/>
      <c r="D701" s="127"/>
      <c r="E701" s="127"/>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spans="1:26" ht="12.75" customHeight="1" x14ac:dyDescent="0.25">
      <c r="A702" s="127"/>
      <c r="B702" s="127"/>
      <c r="C702" s="127"/>
      <c r="D702" s="127"/>
      <c r="E702" s="127"/>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spans="1:26" ht="12.75" customHeight="1" x14ac:dyDescent="0.25">
      <c r="A703" s="127"/>
      <c r="B703" s="127"/>
      <c r="C703" s="127"/>
      <c r="D703" s="127"/>
      <c r="E703" s="127"/>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spans="1:26" ht="12.75" customHeight="1" x14ac:dyDescent="0.25">
      <c r="A704" s="127"/>
      <c r="B704" s="127"/>
      <c r="C704" s="127"/>
      <c r="D704" s="127"/>
      <c r="E704" s="127"/>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spans="1:26" ht="12.75" customHeight="1" x14ac:dyDescent="0.25">
      <c r="A705" s="127"/>
      <c r="B705" s="127"/>
      <c r="C705" s="127"/>
      <c r="D705" s="127"/>
      <c r="E705" s="127"/>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spans="1:26" ht="12.75" customHeight="1" x14ac:dyDescent="0.25">
      <c r="A706" s="127"/>
      <c r="B706" s="127"/>
      <c r="C706" s="127"/>
      <c r="D706" s="127"/>
      <c r="E706" s="127"/>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spans="1:26" ht="12.75" customHeight="1" x14ac:dyDescent="0.25">
      <c r="A707" s="127"/>
      <c r="B707" s="127"/>
      <c r="C707" s="127"/>
      <c r="D707" s="127"/>
      <c r="E707" s="127"/>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spans="1:26" ht="12.75" customHeight="1" x14ac:dyDescent="0.25">
      <c r="A708" s="127"/>
      <c r="B708" s="127"/>
      <c r="C708" s="127"/>
      <c r="D708" s="127"/>
      <c r="E708" s="127"/>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spans="1:26" ht="12.75" customHeight="1" x14ac:dyDescent="0.25">
      <c r="A709" s="127"/>
      <c r="B709" s="127"/>
      <c r="C709" s="127"/>
      <c r="D709" s="127"/>
      <c r="E709" s="127"/>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spans="1:26" ht="12.75" customHeight="1" x14ac:dyDescent="0.25">
      <c r="A710" s="127"/>
      <c r="B710" s="127"/>
      <c r="C710" s="127"/>
      <c r="D710" s="127"/>
      <c r="E710" s="127"/>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spans="1:26" ht="12.75" customHeight="1" x14ac:dyDescent="0.25">
      <c r="A711" s="127"/>
      <c r="B711" s="127"/>
      <c r="C711" s="127"/>
      <c r="D711" s="127"/>
      <c r="E711" s="127"/>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spans="1:26" ht="12.75" customHeight="1" x14ac:dyDescent="0.25">
      <c r="A712" s="127"/>
      <c r="B712" s="127"/>
      <c r="C712" s="127"/>
      <c r="D712" s="127"/>
      <c r="E712" s="127"/>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spans="1:26" ht="12.75" customHeight="1" x14ac:dyDescent="0.25">
      <c r="A713" s="127"/>
      <c r="B713" s="127"/>
      <c r="C713" s="127"/>
      <c r="D713" s="127"/>
      <c r="E713" s="127"/>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spans="1:26" ht="12.75" customHeight="1" x14ac:dyDescent="0.25">
      <c r="A714" s="127"/>
      <c r="B714" s="127"/>
      <c r="C714" s="127"/>
      <c r="D714" s="127"/>
      <c r="E714" s="127"/>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spans="1:26" ht="12.75" customHeight="1" x14ac:dyDescent="0.25">
      <c r="A715" s="127"/>
      <c r="B715" s="127"/>
      <c r="C715" s="127"/>
      <c r="D715" s="127"/>
      <c r="E715" s="127"/>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spans="1:26" ht="12.75" customHeight="1" x14ac:dyDescent="0.25">
      <c r="A716" s="127"/>
      <c r="B716" s="127"/>
      <c r="C716" s="127"/>
      <c r="D716" s="127"/>
      <c r="E716" s="127"/>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spans="1:26" ht="12.75" customHeight="1" x14ac:dyDescent="0.25">
      <c r="A717" s="127"/>
      <c r="B717" s="127"/>
      <c r="C717" s="127"/>
      <c r="D717" s="127"/>
      <c r="E717" s="127"/>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spans="1:26" ht="12.75" customHeight="1" x14ac:dyDescent="0.25">
      <c r="A718" s="127"/>
      <c r="B718" s="127"/>
      <c r="C718" s="127"/>
      <c r="D718" s="127"/>
      <c r="E718" s="127"/>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spans="1:26" ht="12.75" customHeight="1" x14ac:dyDescent="0.25">
      <c r="A719" s="127"/>
      <c r="B719" s="127"/>
      <c r="C719" s="127"/>
      <c r="D719" s="127"/>
      <c r="E719" s="127"/>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spans="1:26" ht="12.75" customHeight="1" x14ac:dyDescent="0.25">
      <c r="A720" s="127"/>
      <c r="B720" s="127"/>
      <c r="C720" s="127"/>
      <c r="D720" s="127"/>
      <c r="E720" s="127"/>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spans="1:26" ht="12.75" customHeight="1" x14ac:dyDescent="0.25">
      <c r="A721" s="127"/>
      <c r="B721" s="127"/>
      <c r="C721" s="127"/>
      <c r="D721" s="127"/>
      <c r="E721" s="127"/>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spans="1:26" ht="12.75" customHeight="1" x14ac:dyDescent="0.25">
      <c r="A722" s="127"/>
      <c r="B722" s="127"/>
      <c r="C722" s="127"/>
      <c r="D722" s="127"/>
      <c r="E722" s="127"/>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spans="1:26" ht="12.75" customHeight="1" x14ac:dyDescent="0.25">
      <c r="A723" s="127"/>
      <c r="B723" s="127"/>
      <c r="C723" s="127"/>
      <c r="D723" s="127"/>
      <c r="E723" s="127"/>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spans="1:26" ht="12.75" customHeight="1" x14ac:dyDescent="0.25">
      <c r="A724" s="127"/>
      <c r="B724" s="127"/>
      <c r="C724" s="127"/>
      <c r="D724" s="127"/>
      <c r="E724" s="127"/>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spans="1:26" ht="12.75" customHeight="1" x14ac:dyDescent="0.25">
      <c r="A725" s="127"/>
      <c r="B725" s="127"/>
      <c r="C725" s="127"/>
      <c r="D725" s="127"/>
      <c r="E725" s="127"/>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spans="1:26" ht="12.75" customHeight="1" x14ac:dyDescent="0.25">
      <c r="A726" s="127"/>
      <c r="B726" s="127"/>
      <c r="C726" s="127"/>
      <c r="D726" s="127"/>
      <c r="E726" s="127"/>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spans="1:26" ht="12.75" customHeight="1" x14ac:dyDescent="0.25">
      <c r="A727" s="127"/>
      <c r="B727" s="127"/>
      <c r="C727" s="127"/>
      <c r="D727" s="127"/>
      <c r="E727" s="127"/>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spans="1:26" ht="12.75" customHeight="1" x14ac:dyDescent="0.25">
      <c r="A728" s="127"/>
      <c r="B728" s="127"/>
      <c r="C728" s="127"/>
      <c r="D728" s="127"/>
      <c r="E728" s="127"/>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spans="1:26" ht="12.75" customHeight="1" x14ac:dyDescent="0.25">
      <c r="A729" s="127"/>
      <c r="B729" s="127"/>
      <c r="C729" s="127"/>
      <c r="D729" s="127"/>
      <c r="E729" s="127"/>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spans="1:26" ht="12.75" customHeight="1" x14ac:dyDescent="0.25">
      <c r="A730" s="127"/>
      <c r="B730" s="127"/>
      <c r="C730" s="127"/>
      <c r="D730" s="127"/>
      <c r="E730" s="127"/>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spans="1:26" ht="12.75" customHeight="1" x14ac:dyDescent="0.25">
      <c r="A731" s="127"/>
      <c r="B731" s="127"/>
      <c r="C731" s="127"/>
      <c r="D731" s="127"/>
      <c r="E731" s="127"/>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spans="1:26" ht="12.75" customHeight="1" x14ac:dyDescent="0.25">
      <c r="A732" s="127"/>
      <c r="B732" s="127"/>
      <c r="C732" s="127"/>
      <c r="D732" s="127"/>
      <c r="E732" s="127"/>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spans="1:26" ht="12.75" customHeight="1" x14ac:dyDescent="0.25">
      <c r="A733" s="127"/>
      <c r="B733" s="127"/>
      <c r="C733" s="127"/>
      <c r="D733" s="127"/>
      <c r="E733" s="127"/>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spans="1:26" ht="12.75" customHeight="1" x14ac:dyDescent="0.25">
      <c r="A734" s="127"/>
      <c r="B734" s="127"/>
      <c r="C734" s="127"/>
      <c r="D734" s="127"/>
      <c r="E734" s="127"/>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spans="1:26" ht="12.75" customHeight="1" x14ac:dyDescent="0.25">
      <c r="A735" s="127"/>
      <c r="B735" s="127"/>
      <c r="C735" s="127"/>
      <c r="D735" s="127"/>
      <c r="E735" s="127"/>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spans="1:26" ht="12.75" customHeight="1" x14ac:dyDescent="0.25">
      <c r="A736" s="127"/>
      <c r="B736" s="127"/>
      <c r="C736" s="127"/>
      <c r="D736" s="127"/>
      <c r="E736" s="127"/>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spans="1:26" ht="12.75" customHeight="1" x14ac:dyDescent="0.25">
      <c r="A737" s="127"/>
      <c r="B737" s="127"/>
      <c r="C737" s="127"/>
      <c r="D737" s="127"/>
      <c r="E737" s="127"/>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spans="1:26" ht="12.75" customHeight="1" x14ac:dyDescent="0.25">
      <c r="A738" s="127"/>
      <c r="B738" s="127"/>
      <c r="C738" s="127"/>
      <c r="D738" s="127"/>
      <c r="E738" s="127"/>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spans="1:26" ht="12.75" customHeight="1" x14ac:dyDescent="0.25">
      <c r="A739" s="127"/>
      <c r="B739" s="127"/>
      <c r="C739" s="127"/>
      <c r="D739" s="127"/>
      <c r="E739" s="127"/>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spans="1:26" ht="12.75" customHeight="1" x14ac:dyDescent="0.25">
      <c r="A740" s="127"/>
      <c r="B740" s="127"/>
      <c r="C740" s="127"/>
      <c r="D740" s="127"/>
      <c r="E740" s="127"/>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spans="1:26" ht="12.75" customHeight="1" x14ac:dyDescent="0.25">
      <c r="A741" s="127"/>
      <c r="B741" s="127"/>
      <c r="C741" s="127"/>
      <c r="D741" s="127"/>
      <c r="E741" s="127"/>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spans="1:26" ht="12.75" customHeight="1" x14ac:dyDescent="0.25">
      <c r="A742" s="127"/>
      <c r="B742" s="127"/>
      <c r="C742" s="127"/>
      <c r="D742" s="127"/>
      <c r="E742" s="127"/>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spans="1:26" ht="12.75" customHeight="1" x14ac:dyDescent="0.25">
      <c r="A743" s="127"/>
      <c r="B743" s="127"/>
      <c r="C743" s="127"/>
      <c r="D743" s="127"/>
      <c r="E743" s="127"/>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spans="1:26" ht="12.75" customHeight="1" x14ac:dyDescent="0.25">
      <c r="A744" s="127"/>
      <c r="B744" s="127"/>
      <c r="C744" s="127"/>
      <c r="D744" s="127"/>
      <c r="E744" s="127"/>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spans="1:26" ht="12.75" customHeight="1" x14ac:dyDescent="0.25">
      <c r="A745" s="127"/>
      <c r="B745" s="127"/>
      <c r="C745" s="127"/>
      <c r="D745" s="127"/>
      <c r="E745" s="127"/>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spans="1:26" ht="12.75" customHeight="1" x14ac:dyDescent="0.25">
      <c r="A746" s="127"/>
      <c r="B746" s="127"/>
      <c r="C746" s="127"/>
      <c r="D746" s="127"/>
      <c r="E746" s="127"/>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spans="1:26" ht="12.75" customHeight="1" x14ac:dyDescent="0.25">
      <c r="A747" s="127"/>
      <c r="B747" s="127"/>
      <c r="C747" s="127"/>
      <c r="D747" s="127"/>
      <c r="E747" s="127"/>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spans="1:26" ht="12.75" customHeight="1" x14ac:dyDescent="0.25">
      <c r="A748" s="127"/>
      <c r="B748" s="127"/>
      <c r="C748" s="127"/>
      <c r="D748" s="127"/>
      <c r="E748" s="127"/>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spans="1:26" ht="12.75" customHeight="1" x14ac:dyDescent="0.25">
      <c r="A749" s="127"/>
      <c r="B749" s="127"/>
      <c r="C749" s="127"/>
      <c r="D749" s="127"/>
      <c r="E749" s="127"/>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spans="1:26" ht="12.75" customHeight="1" x14ac:dyDescent="0.25">
      <c r="A750" s="127"/>
      <c r="B750" s="127"/>
      <c r="C750" s="127"/>
      <c r="D750" s="127"/>
      <c r="E750" s="127"/>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spans="1:26" ht="12.75" customHeight="1" x14ac:dyDescent="0.25">
      <c r="A751" s="127"/>
      <c r="B751" s="127"/>
      <c r="C751" s="127"/>
      <c r="D751" s="127"/>
      <c r="E751" s="127"/>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spans="1:26" ht="12.75" customHeight="1" x14ac:dyDescent="0.25">
      <c r="A752" s="127"/>
      <c r="B752" s="127"/>
      <c r="C752" s="127"/>
      <c r="D752" s="127"/>
      <c r="E752" s="127"/>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spans="1:26" ht="12.75" customHeight="1" x14ac:dyDescent="0.25">
      <c r="A753" s="127"/>
      <c r="B753" s="127"/>
      <c r="C753" s="127"/>
      <c r="D753" s="127"/>
      <c r="E753" s="127"/>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spans="1:26" ht="12.75" customHeight="1" x14ac:dyDescent="0.25">
      <c r="A754" s="127"/>
      <c r="B754" s="127"/>
      <c r="C754" s="127"/>
      <c r="D754" s="127"/>
      <c r="E754" s="127"/>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spans="1:26" ht="12.75" customHeight="1" x14ac:dyDescent="0.25">
      <c r="A755" s="127"/>
      <c r="B755" s="127"/>
      <c r="C755" s="127"/>
      <c r="D755" s="127"/>
      <c r="E755" s="127"/>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spans="1:26" ht="12.75" customHeight="1" x14ac:dyDescent="0.25">
      <c r="A756" s="127"/>
      <c r="B756" s="127"/>
      <c r="C756" s="127"/>
      <c r="D756" s="127"/>
      <c r="E756" s="127"/>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spans="1:26" ht="12.75" customHeight="1" x14ac:dyDescent="0.25">
      <c r="A757" s="127"/>
      <c r="B757" s="127"/>
      <c r="C757" s="127"/>
      <c r="D757" s="127"/>
      <c r="E757" s="127"/>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spans="1:26" ht="12.75" customHeight="1" x14ac:dyDescent="0.25">
      <c r="A758" s="127"/>
      <c r="B758" s="127"/>
      <c r="C758" s="127"/>
      <c r="D758" s="127"/>
      <c r="E758" s="127"/>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spans="1:26" ht="12.75" customHeight="1" x14ac:dyDescent="0.25">
      <c r="A759" s="127"/>
      <c r="B759" s="127"/>
      <c r="C759" s="127"/>
      <c r="D759" s="127"/>
      <c r="E759" s="127"/>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spans="1:26" ht="12.75" customHeight="1" x14ac:dyDescent="0.25">
      <c r="A760" s="127"/>
      <c r="B760" s="127"/>
      <c r="C760" s="127"/>
      <c r="D760" s="127"/>
      <c r="E760" s="127"/>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spans="1:26" ht="12.75" customHeight="1" x14ac:dyDescent="0.25">
      <c r="A761" s="127"/>
      <c r="B761" s="127"/>
      <c r="C761" s="127"/>
      <c r="D761" s="127"/>
      <c r="E761" s="127"/>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spans="1:26" ht="12.75" customHeight="1" x14ac:dyDescent="0.25">
      <c r="A762" s="127"/>
      <c r="B762" s="127"/>
      <c r="C762" s="127"/>
      <c r="D762" s="127"/>
      <c r="E762" s="127"/>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spans="1:26" ht="12.75" customHeight="1" x14ac:dyDescent="0.25">
      <c r="A763" s="127"/>
      <c r="B763" s="127"/>
      <c r="C763" s="127"/>
      <c r="D763" s="127"/>
      <c r="E763" s="127"/>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spans="1:26" ht="12.75" customHeight="1" x14ac:dyDescent="0.25">
      <c r="A764" s="127"/>
      <c r="B764" s="127"/>
      <c r="C764" s="127"/>
      <c r="D764" s="127"/>
      <c r="E764" s="127"/>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spans="1:26" ht="12.75" customHeight="1" x14ac:dyDescent="0.25">
      <c r="A765" s="127"/>
      <c r="B765" s="127"/>
      <c r="C765" s="127"/>
      <c r="D765" s="127"/>
      <c r="E765" s="127"/>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spans="1:26" ht="12.75" customHeight="1" x14ac:dyDescent="0.25">
      <c r="A766" s="127"/>
      <c r="B766" s="127"/>
      <c r="C766" s="127"/>
      <c r="D766" s="127"/>
      <c r="E766" s="127"/>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spans="1:26" ht="12.75" customHeight="1" x14ac:dyDescent="0.25">
      <c r="A767" s="127"/>
      <c r="B767" s="127"/>
      <c r="C767" s="127"/>
      <c r="D767" s="127"/>
      <c r="E767" s="127"/>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spans="1:26" ht="12.75" customHeight="1" x14ac:dyDescent="0.25">
      <c r="A768" s="127"/>
      <c r="B768" s="127"/>
      <c r="C768" s="127"/>
      <c r="D768" s="127"/>
      <c r="E768" s="127"/>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spans="1:26" ht="12.75" customHeight="1" x14ac:dyDescent="0.25">
      <c r="A769" s="127"/>
      <c r="B769" s="127"/>
      <c r="C769" s="127"/>
      <c r="D769" s="127"/>
      <c r="E769" s="127"/>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spans="1:26" ht="12.75" customHeight="1" x14ac:dyDescent="0.25">
      <c r="A770" s="127"/>
      <c r="B770" s="127"/>
      <c r="C770" s="127"/>
      <c r="D770" s="127"/>
      <c r="E770" s="127"/>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spans="1:26" ht="12.75" customHeight="1" x14ac:dyDescent="0.25">
      <c r="A771" s="127"/>
      <c r="B771" s="127"/>
      <c r="C771" s="127"/>
      <c r="D771" s="127"/>
      <c r="E771" s="127"/>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spans="1:26" ht="12.75" customHeight="1" x14ac:dyDescent="0.25">
      <c r="A772" s="127"/>
      <c r="B772" s="127"/>
      <c r="C772" s="127"/>
      <c r="D772" s="127"/>
      <c r="E772" s="127"/>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spans="1:26" ht="12.75" customHeight="1" x14ac:dyDescent="0.25">
      <c r="A773" s="127"/>
      <c r="B773" s="127"/>
      <c r="C773" s="127"/>
      <c r="D773" s="127"/>
      <c r="E773" s="127"/>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spans="1:26" ht="12.75" customHeight="1" x14ac:dyDescent="0.25">
      <c r="A774" s="127"/>
      <c r="B774" s="127"/>
      <c r="C774" s="127"/>
      <c r="D774" s="127"/>
      <c r="E774" s="127"/>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spans="1:26" ht="12.75" customHeight="1" x14ac:dyDescent="0.25">
      <c r="A775" s="127"/>
      <c r="B775" s="127"/>
      <c r="C775" s="127"/>
      <c r="D775" s="127"/>
      <c r="E775" s="127"/>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spans="1:26" ht="12.75" customHeight="1" x14ac:dyDescent="0.25">
      <c r="A776" s="127"/>
      <c r="B776" s="127"/>
      <c r="C776" s="127"/>
      <c r="D776" s="127"/>
      <c r="E776" s="127"/>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spans="1:26" ht="12.75" customHeight="1" x14ac:dyDescent="0.25">
      <c r="A777" s="127"/>
      <c r="B777" s="127"/>
      <c r="C777" s="127"/>
      <c r="D777" s="127"/>
      <c r="E777" s="127"/>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spans="1:26" ht="12.75" customHeight="1" x14ac:dyDescent="0.25">
      <c r="A778" s="127"/>
      <c r="B778" s="127"/>
      <c r="C778" s="127"/>
      <c r="D778" s="127"/>
      <c r="E778" s="127"/>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spans="1:26" ht="12.75" customHeight="1" x14ac:dyDescent="0.25">
      <c r="A779" s="127"/>
      <c r="B779" s="127"/>
      <c r="C779" s="127"/>
      <c r="D779" s="127"/>
      <c r="E779" s="127"/>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spans="1:26" ht="12.75" customHeight="1" x14ac:dyDescent="0.25">
      <c r="A780" s="127"/>
      <c r="B780" s="127"/>
      <c r="C780" s="127"/>
      <c r="D780" s="127"/>
      <c r="E780" s="127"/>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spans="1:26" ht="12.75" customHeight="1" x14ac:dyDescent="0.25">
      <c r="A781" s="127"/>
      <c r="B781" s="127"/>
      <c r="C781" s="127"/>
      <c r="D781" s="127"/>
      <c r="E781" s="127"/>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spans="1:26" ht="12.75" customHeight="1" x14ac:dyDescent="0.25">
      <c r="A782" s="127"/>
      <c r="B782" s="127"/>
      <c r="C782" s="127"/>
      <c r="D782" s="127"/>
      <c r="E782" s="127"/>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spans="1:26" ht="12.75" customHeight="1" x14ac:dyDescent="0.25">
      <c r="A783" s="127"/>
      <c r="B783" s="127"/>
      <c r="C783" s="127"/>
      <c r="D783" s="127"/>
      <c r="E783" s="127"/>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spans="1:26" ht="12.75" customHeight="1" x14ac:dyDescent="0.25">
      <c r="A784" s="127"/>
      <c r="B784" s="127"/>
      <c r="C784" s="127"/>
      <c r="D784" s="127"/>
      <c r="E784" s="127"/>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spans="1:26" ht="12.75" customHeight="1" x14ac:dyDescent="0.25">
      <c r="A785" s="127"/>
      <c r="B785" s="127"/>
      <c r="C785" s="127"/>
      <c r="D785" s="127"/>
      <c r="E785" s="127"/>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spans="1:26" ht="12.75" customHeight="1" x14ac:dyDescent="0.25">
      <c r="A786" s="127"/>
      <c r="B786" s="127"/>
      <c r="C786" s="127"/>
      <c r="D786" s="127"/>
      <c r="E786" s="127"/>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spans="1:26" ht="12.75" customHeight="1" x14ac:dyDescent="0.25">
      <c r="A787" s="127"/>
      <c r="B787" s="127"/>
      <c r="C787" s="127"/>
      <c r="D787" s="127"/>
      <c r="E787" s="127"/>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spans="1:26" ht="12.75" customHeight="1" x14ac:dyDescent="0.25">
      <c r="A788" s="127"/>
      <c r="B788" s="127"/>
      <c r="C788" s="127"/>
      <c r="D788" s="127"/>
      <c r="E788" s="127"/>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spans="1:26" ht="12.75" customHeight="1" x14ac:dyDescent="0.25">
      <c r="A789" s="127"/>
      <c r="B789" s="127"/>
      <c r="C789" s="127"/>
      <c r="D789" s="127"/>
      <c r="E789" s="127"/>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spans="1:26" ht="12.75" customHeight="1" x14ac:dyDescent="0.25">
      <c r="A790" s="127"/>
      <c r="B790" s="127"/>
      <c r="C790" s="127"/>
      <c r="D790" s="127"/>
      <c r="E790" s="127"/>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spans="1:26" ht="12.75" customHeight="1" x14ac:dyDescent="0.25">
      <c r="A791" s="127"/>
      <c r="B791" s="127"/>
      <c r="C791" s="127"/>
      <c r="D791" s="127"/>
      <c r="E791" s="127"/>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spans="1:26" ht="12.75" customHeight="1" x14ac:dyDescent="0.25">
      <c r="A792" s="127"/>
      <c r="B792" s="127"/>
      <c r="C792" s="127"/>
      <c r="D792" s="127"/>
      <c r="E792" s="127"/>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spans="1:26" ht="12.75" customHeight="1" x14ac:dyDescent="0.25">
      <c r="A793" s="127"/>
      <c r="B793" s="127"/>
      <c r="C793" s="127"/>
      <c r="D793" s="127"/>
      <c r="E793" s="127"/>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spans="1:26" ht="12.75" customHeight="1" x14ac:dyDescent="0.25">
      <c r="A794" s="127"/>
      <c r="B794" s="127"/>
      <c r="C794" s="127"/>
      <c r="D794" s="127"/>
      <c r="E794" s="127"/>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spans="1:26" ht="12.75" customHeight="1" x14ac:dyDescent="0.25">
      <c r="A795" s="127"/>
      <c r="B795" s="127"/>
      <c r="C795" s="127"/>
      <c r="D795" s="127"/>
      <c r="E795" s="127"/>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spans="1:26" ht="12.75" customHeight="1" x14ac:dyDescent="0.25">
      <c r="A796" s="127"/>
      <c r="B796" s="127"/>
      <c r="C796" s="127"/>
      <c r="D796" s="127"/>
      <c r="E796" s="127"/>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spans="1:26" ht="12.75" customHeight="1" x14ac:dyDescent="0.25">
      <c r="A797" s="127"/>
      <c r="B797" s="127"/>
      <c r="C797" s="127"/>
      <c r="D797" s="127"/>
      <c r="E797" s="127"/>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spans="1:26" ht="12.75" customHeight="1" x14ac:dyDescent="0.25">
      <c r="A798" s="127"/>
      <c r="B798" s="127"/>
      <c r="C798" s="127"/>
      <c r="D798" s="127"/>
      <c r="E798" s="127"/>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spans="1:26" ht="12.75" customHeight="1" x14ac:dyDescent="0.25">
      <c r="A799" s="127"/>
      <c r="B799" s="127"/>
      <c r="C799" s="127"/>
      <c r="D799" s="127"/>
      <c r="E799" s="127"/>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spans="1:26" ht="12.75" customHeight="1" x14ac:dyDescent="0.25">
      <c r="A800" s="127"/>
      <c r="B800" s="127"/>
      <c r="C800" s="127"/>
      <c r="D800" s="127"/>
      <c r="E800" s="127"/>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spans="1:26" ht="12.75" customHeight="1" x14ac:dyDescent="0.25">
      <c r="A801" s="127"/>
      <c r="B801" s="127"/>
      <c r="C801" s="127"/>
      <c r="D801" s="127"/>
      <c r="E801" s="127"/>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spans="1:26" ht="12.75" customHeight="1" x14ac:dyDescent="0.25">
      <c r="A802" s="127"/>
      <c r="B802" s="127"/>
      <c r="C802" s="127"/>
      <c r="D802" s="127"/>
      <c r="E802" s="127"/>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spans="1:26" ht="12.75" customHeight="1" x14ac:dyDescent="0.25">
      <c r="A803" s="127"/>
      <c r="B803" s="127"/>
      <c r="C803" s="127"/>
      <c r="D803" s="127"/>
      <c r="E803" s="127"/>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spans="1:26" ht="12.75" customHeight="1" x14ac:dyDescent="0.25">
      <c r="A804" s="127"/>
      <c r="B804" s="127"/>
      <c r="C804" s="127"/>
      <c r="D804" s="127"/>
      <c r="E804" s="127"/>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spans="1:26" ht="12.75" customHeight="1" x14ac:dyDescent="0.25">
      <c r="A805" s="127"/>
      <c r="B805" s="127"/>
      <c r="C805" s="127"/>
      <c r="D805" s="127"/>
      <c r="E805" s="127"/>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spans="1:26" ht="12.75" customHeight="1" x14ac:dyDescent="0.25">
      <c r="A806" s="127"/>
      <c r="B806" s="127"/>
      <c r="C806" s="127"/>
      <c r="D806" s="127"/>
      <c r="E806" s="127"/>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spans="1:26" ht="12.75" customHeight="1" x14ac:dyDescent="0.25">
      <c r="A807" s="127"/>
      <c r="B807" s="127"/>
      <c r="C807" s="127"/>
      <c r="D807" s="127"/>
      <c r="E807" s="127"/>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spans="1:26" ht="12.75" customHeight="1" x14ac:dyDescent="0.25">
      <c r="A808" s="127"/>
      <c r="B808" s="127"/>
      <c r="C808" s="127"/>
      <c r="D808" s="127"/>
      <c r="E808" s="127"/>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spans="1:26" ht="12.75" customHeight="1" x14ac:dyDescent="0.25">
      <c r="A809" s="127"/>
      <c r="B809" s="127"/>
      <c r="C809" s="127"/>
      <c r="D809" s="127"/>
      <c r="E809" s="127"/>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spans="1:26" ht="12.75" customHeight="1" x14ac:dyDescent="0.25">
      <c r="A810" s="127"/>
      <c r="B810" s="127"/>
      <c r="C810" s="127"/>
      <c r="D810" s="127"/>
      <c r="E810" s="127"/>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spans="1:26" ht="12.75" customHeight="1" x14ac:dyDescent="0.25">
      <c r="A811" s="127"/>
      <c r="B811" s="127"/>
      <c r="C811" s="127"/>
      <c r="D811" s="127"/>
      <c r="E811" s="127"/>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spans="1:26" ht="12.75" customHeight="1" x14ac:dyDescent="0.25">
      <c r="A812" s="127"/>
      <c r="B812" s="127"/>
      <c r="C812" s="127"/>
      <c r="D812" s="127"/>
      <c r="E812" s="127"/>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spans="1:26" ht="12.75" customHeight="1" x14ac:dyDescent="0.25">
      <c r="A813" s="127"/>
      <c r="B813" s="127"/>
      <c r="C813" s="127"/>
      <c r="D813" s="127"/>
      <c r="E813" s="127"/>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spans="1:26" ht="12.75" customHeight="1" x14ac:dyDescent="0.25">
      <c r="A814" s="127"/>
      <c r="B814" s="127"/>
      <c r="C814" s="127"/>
      <c r="D814" s="127"/>
      <c r="E814" s="127"/>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spans="1:26" ht="12.75" customHeight="1" x14ac:dyDescent="0.25">
      <c r="A815" s="127"/>
      <c r="B815" s="127"/>
      <c r="C815" s="127"/>
      <c r="D815" s="127"/>
      <c r="E815" s="127"/>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spans="1:26" ht="12.75" customHeight="1" x14ac:dyDescent="0.25">
      <c r="A816" s="127"/>
      <c r="B816" s="127"/>
      <c r="C816" s="127"/>
      <c r="D816" s="127"/>
      <c r="E816" s="127"/>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spans="1:26" ht="12.75" customHeight="1" x14ac:dyDescent="0.25">
      <c r="A817" s="127"/>
      <c r="B817" s="127"/>
      <c r="C817" s="127"/>
      <c r="D817" s="127"/>
      <c r="E817" s="127"/>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spans="1:26" ht="12.75" customHeight="1" x14ac:dyDescent="0.25">
      <c r="A818" s="127"/>
      <c r="B818" s="127"/>
      <c r="C818" s="127"/>
      <c r="D818" s="127"/>
      <c r="E818" s="127"/>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spans="1:26" ht="12.75" customHeight="1" x14ac:dyDescent="0.25">
      <c r="A819" s="127"/>
      <c r="B819" s="127"/>
      <c r="C819" s="127"/>
      <c r="D819" s="127"/>
      <c r="E819" s="127"/>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spans="1:26" ht="12.75" customHeight="1" x14ac:dyDescent="0.25">
      <c r="A820" s="127"/>
      <c r="B820" s="127"/>
      <c r="C820" s="127"/>
      <c r="D820" s="127"/>
      <c r="E820" s="127"/>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spans="1:26" ht="12.75" customHeight="1" x14ac:dyDescent="0.25">
      <c r="A821" s="127"/>
      <c r="B821" s="127"/>
      <c r="C821" s="127"/>
      <c r="D821" s="127"/>
      <c r="E821" s="127"/>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spans="1:26" ht="12.75" customHeight="1" x14ac:dyDescent="0.25">
      <c r="A822" s="127"/>
      <c r="B822" s="127"/>
      <c r="C822" s="127"/>
      <c r="D822" s="127"/>
      <c r="E822" s="127"/>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spans="1:26" ht="12.75" customHeight="1" x14ac:dyDescent="0.25">
      <c r="A823" s="127"/>
      <c r="B823" s="127"/>
      <c r="C823" s="127"/>
      <c r="D823" s="127"/>
      <c r="E823" s="127"/>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spans="1:26" ht="12.75" customHeight="1" x14ac:dyDescent="0.25">
      <c r="A824" s="127"/>
      <c r="B824" s="127"/>
      <c r="C824" s="127"/>
      <c r="D824" s="127"/>
      <c r="E824" s="127"/>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spans="1:26" ht="12.75" customHeight="1" x14ac:dyDescent="0.25">
      <c r="A825" s="127"/>
      <c r="B825" s="127"/>
      <c r="C825" s="127"/>
      <c r="D825" s="127"/>
      <c r="E825" s="127"/>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spans="1:26" ht="12.75" customHeight="1" x14ac:dyDescent="0.25">
      <c r="A826" s="127"/>
      <c r="B826" s="127"/>
      <c r="C826" s="127"/>
      <c r="D826" s="127"/>
      <c r="E826" s="127"/>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spans="1:26" ht="12.75" customHeight="1" x14ac:dyDescent="0.25">
      <c r="A827" s="127"/>
      <c r="B827" s="127"/>
      <c r="C827" s="127"/>
      <c r="D827" s="127"/>
      <c r="E827" s="127"/>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spans="1:26" ht="12.75" customHeight="1" x14ac:dyDescent="0.25">
      <c r="A828" s="127"/>
      <c r="B828" s="127"/>
      <c r="C828" s="127"/>
      <c r="D828" s="127"/>
      <c r="E828" s="127"/>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spans="1:26" ht="12.75" customHeight="1" x14ac:dyDescent="0.25">
      <c r="A829" s="127"/>
      <c r="B829" s="127"/>
      <c r="C829" s="127"/>
      <c r="D829" s="127"/>
      <c r="E829" s="127"/>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spans="1:26" ht="12.75" customHeight="1" x14ac:dyDescent="0.25">
      <c r="A830" s="127"/>
      <c r="B830" s="127"/>
      <c r="C830" s="127"/>
      <c r="D830" s="127"/>
      <c r="E830" s="127"/>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spans="1:26" ht="12.75" customHeight="1" x14ac:dyDescent="0.25">
      <c r="A831" s="127"/>
      <c r="B831" s="127"/>
      <c r="C831" s="127"/>
      <c r="D831" s="127"/>
      <c r="E831" s="127"/>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spans="1:26" ht="12.75" customHeight="1" x14ac:dyDescent="0.25">
      <c r="A832" s="127"/>
      <c r="B832" s="127"/>
      <c r="C832" s="127"/>
      <c r="D832" s="127"/>
      <c r="E832" s="127"/>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spans="1:26" ht="12.75" customHeight="1" x14ac:dyDescent="0.25">
      <c r="A833" s="127"/>
      <c r="B833" s="127"/>
      <c r="C833" s="127"/>
      <c r="D833" s="127"/>
      <c r="E833" s="127"/>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spans="1:26" ht="12.75" customHeight="1" x14ac:dyDescent="0.25">
      <c r="A834" s="127"/>
      <c r="B834" s="127"/>
      <c r="C834" s="127"/>
      <c r="D834" s="127"/>
      <c r="E834" s="127"/>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spans="1:26" ht="12.75" customHeight="1" x14ac:dyDescent="0.25">
      <c r="A835" s="127"/>
      <c r="B835" s="127"/>
      <c r="C835" s="127"/>
      <c r="D835" s="127"/>
      <c r="E835" s="127"/>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spans="1:26" ht="12.75" customHeight="1" x14ac:dyDescent="0.25">
      <c r="A836" s="127"/>
      <c r="B836" s="127"/>
      <c r="C836" s="127"/>
      <c r="D836" s="127"/>
      <c r="E836" s="127"/>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spans="1:26" ht="12.75" customHeight="1" x14ac:dyDescent="0.25">
      <c r="A837" s="127"/>
      <c r="B837" s="127"/>
      <c r="C837" s="127"/>
      <c r="D837" s="127"/>
      <c r="E837" s="127"/>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spans="1:26" ht="12.75" customHeight="1" x14ac:dyDescent="0.25">
      <c r="A838" s="127"/>
      <c r="B838" s="127"/>
      <c r="C838" s="127"/>
      <c r="D838" s="127"/>
      <c r="E838" s="127"/>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spans="1:26" ht="12.75" customHeight="1" x14ac:dyDescent="0.25">
      <c r="A839" s="127"/>
      <c r="B839" s="127"/>
      <c r="C839" s="127"/>
      <c r="D839" s="127"/>
      <c r="E839" s="127"/>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spans="1:26" ht="12.75" customHeight="1" x14ac:dyDescent="0.25">
      <c r="A840" s="127"/>
      <c r="B840" s="127"/>
      <c r="C840" s="127"/>
      <c r="D840" s="127"/>
      <c r="E840" s="127"/>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spans="1:26" ht="12.75" customHeight="1" x14ac:dyDescent="0.25">
      <c r="A841" s="127"/>
      <c r="B841" s="127"/>
      <c r="C841" s="127"/>
      <c r="D841" s="127"/>
      <c r="E841" s="127"/>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spans="1:26" ht="12.75" customHeight="1" x14ac:dyDescent="0.25">
      <c r="A842" s="127"/>
      <c r="B842" s="127"/>
      <c r="C842" s="127"/>
      <c r="D842" s="127"/>
      <c r="E842" s="127"/>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spans="1:26" ht="12.75" customHeight="1" x14ac:dyDescent="0.25">
      <c r="A843" s="127"/>
      <c r="B843" s="127"/>
      <c r="C843" s="127"/>
      <c r="D843" s="127"/>
      <c r="E843" s="127"/>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spans="1:26" ht="12.75" customHeight="1" x14ac:dyDescent="0.25">
      <c r="A844" s="127"/>
      <c r="B844" s="127"/>
      <c r="C844" s="127"/>
      <c r="D844" s="127"/>
      <c r="E844" s="127"/>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spans="1:26" ht="12.75" customHeight="1" x14ac:dyDescent="0.25">
      <c r="A845" s="127"/>
      <c r="B845" s="127"/>
      <c r="C845" s="127"/>
      <c r="D845" s="127"/>
      <c r="E845" s="127"/>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spans="1:26" ht="12.75" customHeight="1" x14ac:dyDescent="0.25">
      <c r="A846" s="127"/>
      <c r="B846" s="127"/>
      <c r="C846" s="127"/>
      <c r="D846" s="127"/>
      <c r="E846" s="127"/>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spans="1:26" ht="12.75" customHeight="1" x14ac:dyDescent="0.25">
      <c r="A847" s="127"/>
      <c r="B847" s="127"/>
      <c r="C847" s="127"/>
      <c r="D847" s="127"/>
      <c r="E847" s="127"/>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spans="1:26" ht="12.75" customHeight="1" x14ac:dyDescent="0.25">
      <c r="A848" s="127"/>
      <c r="B848" s="127"/>
      <c r="C848" s="127"/>
      <c r="D848" s="127"/>
      <c r="E848" s="127"/>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spans="1:26" ht="12.75" customHeight="1" x14ac:dyDescent="0.25">
      <c r="A849" s="127"/>
      <c r="B849" s="127"/>
      <c r="C849" s="127"/>
      <c r="D849" s="127"/>
      <c r="E849" s="127"/>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spans="1:26" ht="12.75" customHeight="1" x14ac:dyDescent="0.25">
      <c r="A850" s="127"/>
      <c r="B850" s="127"/>
      <c r="C850" s="127"/>
      <c r="D850" s="127"/>
      <c r="E850" s="127"/>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spans="1:26" ht="12.75" customHeight="1" x14ac:dyDescent="0.25">
      <c r="A851" s="127"/>
      <c r="B851" s="127"/>
      <c r="C851" s="127"/>
      <c r="D851" s="127"/>
      <c r="E851" s="127"/>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spans="1:26" ht="12.75" customHeight="1" x14ac:dyDescent="0.25">
      <c r="A852" s="127"/>
      <c r="B852" s="127"/>
      <c r="C852" s="127"/>
      <c r="D852" s="127"/>
      <c r="E852" s="127"/>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spans="1:26" ht="12.75" customHeight="1" x14ac:dyDescent="0.25">
      <c r="A853" s="127"/>
      <c r="B853" s="127"/>
      <c r="C853" s="127"/>
      <c r="D853" s="127"/>
      <c r="E853" s="127"/>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spans="1:26" ht="12.75" customHeight="1" x14ac:dyDescent="0.25">
      <c r="A854" s="127"/>
      <c r="B854" s="127"/>
      <c r="C854" s="127"/>
      <c r="D854" s="127"/>
      <c r="E854" s="127"/>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spans="1:26" ht="12.75" customHeight="1" x14ac:dyDescent="0.25">
      <c r="A855" s="127"/>
      <c r="B855" s="127"/>
      <c r="C855" s="127"/>
      <c r="D855" s="127"/>
      <c r="E855" s="127"/>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spans="1:26" ht="12.75" customHeight="1" x14ac:dyDescent="0.25">
      <c r="A856" s="127"/>
      <c r="B856" s="127"/>
      <c r="C856" s="127"/>
      <c r="D856" s="127"/>
      <c r="E856" s="127"/>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spans="1:26" ht="12.75" customHeight="1" x14ac:dyDescent="0.25">
      <c r="A857" s="127"/>
      <c r="B857" s="127"/>
      <c r="C857" s="127"/>
      <c r="D857" s="127"/>
      <c r="E857" s="127"/>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spans="1:26" ht="12.75" customHeight="1" x14ac:dyDescent="0.25">
      <c r="A858" s="127"/>
      <c r="B858" s="127"/>
      <c r="C858" s="127"/>
      <c r="D858" s="127"/>
      <c r="E858" s="127"/>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spans="1:26" ht="12.75" customHeight="1" x14ac:dyDescent="0.25">
      <c r="A859" s="127"/>
      <c r="B859" s="127"/>
      <c r="C859" s="127"/>
      <c r="D859" s="127"/>
      <c r="E859" s="127"/>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spans="1:26" ht="12.75" customHeight="1" x14ac:dyDescent="0.25">
      <c r="A860" s="127"/>
      <c r="B860" s="127"/>
      <c r="C860" s="127"/>
      <c r="D860" s="127"/>
      <c r="E860" s="127"/>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spans="1:26" ht="12.75" customHeight="1" x14ac:dyDescent="0.25">
      <c r="A861" s="127"/>
      <c r="B861" s="127"/>
      <c r="C861" s="127"/>
      <c r="D861" s="127"/>
      <c r="E861" s="127"/>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spans="1:26" ht="12.75" customHeight="1" x14ac:dyDescent="0.25">
      <c r="A862" s="127"/>
      <c r="B862" s="127"/>
      <c r="C862" s="127"/>
      <c r="D862" s="127"/>
      <c r="E862" s="127"/>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spans="1:26" ht="12.75" customHeight="1" x14ac:dyDescent="0.25">
      <c r="A863" s="127"/>
      <c r="B863" s="127"/>
      <c r="C863" s="127"/>
      <c r="D863" s="127"/>
      <c r="E863" s="127"/>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spans="1:26" ht="12.75" customHeight="1" x14ac:dyDescent="0.25">
      <c r="A864" s="127"/>
      <c r="B864" s="127"/>
      <c r="C864" s="127"/>
      <c r="D864" s="127"/>
      <c r="E864" s="127"/>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spans="1:26" ht="12.75" customHeight="1" x14ac:dyDescent="0.25">
      <c r="A865" s="127"/>
      <c r="B865" s="127"/>
      <c r="C865" s="127"/>
      <c r="D865" s="127"/>
      <c r="E865" s="127"/>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spans="1:26" ht="12.75" customHeight="1" x14ac:dyDescent="0.25">
      <c r="A866" s="127"/>
      <c r="B866" s="127"/>
      <c r="C866" s="127"/>
      <c r="D866" s="127"/>
      <c r="E866" s="127"/>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spans="1:26" ht="12.75" customHeight="1" x14ac:dyDescent="0.25">
      <c r="A867" s="127"/>
      <c r="B867" s="127"/>
      <c r="C867" s="127"/>
      <c r="D867" s="127"/>
      <c r="E867" s="127"/>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spans="1:26" ht="12.75" customHeight="1" x14ac:dyDescent="0.25">
      <c r="A868" s="127"/>
      <c r="B868" s="127"/>
      <c r="C868" s="127"/>
      <c r="D868" s="127"/>
      <c r="E868" s="127"/>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spans="1:26" ht="12.75" customHeight="1" x14ac:dyDescent="0.25">
      <c r="A869" s="127"/>
      <c r="B869" s="127"/>
      <c r="C869" s="127"/>
      <c r="D869" s="127"/>
      <c r="E869" s="127"/>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spans="1:26" ht="12.75" customHeight="1" x14ac:dyDescent="0.25">
      <c r="A870" s="127"/>
      <c r="B870" s="127"/>
      <c r="C870" s="127"/>
      <c r="D870" s="127"/>
      <c r="E870" s="127"/>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spans="1:26" ht="12.75" customHeight="1" x14ac:dyDescent="0.25">
      <c r="A871" s="127"/>
      <c r="B871" s="127"/>
      <c r="C871" s="127"/>
      <c r="D871" s="127"/>
      <c r="E871" s="127"/>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spans="1:26" ht="12.75" customHeight="1" x14ac:dyDescent="0.25">
      <c r="A872" s="127"/>
      <c r="B872" s="127"/>
      <c r="C872" s="127"/>
      <c r="D872" s="127"/>
      <c r="E872" s="127"/>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spans="1:26" ht="12.75" customHeight="1" x14ac:dyDescent="0.25">
      <c r="A873" s="127"/>
      <c r="B873" s="127"/>
      <c r="C873" s="127"/>
      <c r="D873" s="127"/>
      <c r="E873" s="127"/>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spans="1:26" ht="12.75" customHeight="1" x14ac:dyDescent="0.25">
      <c r="A874" s="127"/>
      <c r="B874" s="127"/>
      <c r="C874" s="127"/>
      <c r="D874" s="127"/>
      <c r="E874" s="127"/>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spans="1:26" ht="12.75" customHeight="1" x14ac:dyDescent="0.25">
      <c r="A875" s="127"/>
      <c r="B875" s="127"/>
      <c r="C875" s="127"/>
      <c r="D875" s="127"/>
      <c r="E875" s="127"/>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spans="1:26" ht="12.75" customHeight="1" x14ac:dyDescent="0.25">
      <c r="A876" s="127"/>
      <c r="B876" s="127"/>
      <c r="C876" s="127"/>
      <c r="D876" s="127"/>
      <c r="E876" s="127"/>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spans="1:26" ht="12.75" customHeight="1" x14ac:dyDescent="0.25">
      <c r="A877" s="127"/>
      <c r="B877" s="127"/>
      <c r="C877" s="127"/>
      <c r="D877" s="127"/>
      <c r="E877" s="127"/>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spans="1:26" ht="12.75" customHeight="1" x14ac:dyDescent="0.25">
      <c r="A878" s="127"/>
      <c r="B878" s="127"/>
      <c r="C878" s="127"/>
      <c r="D878" s="127"/>
      <c r="E878" s="127"/>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spans="1:26" ht="12.75" customHeight="1" x14ac:dyDescent="0.25">
      <c r="A879" s="127"/>
      <c r="B879" s="127"/>
      <c r="C879" s="127"/>
      <c r="D879" s="127"/>
      <c r="E879" s="127"/>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spans="1:26" ht="12.75" customHeight="1" x14ac:dyDescent="0.25">
      <c r="A880" s="127"/>
      <c r="B880" s="127"/>
      <c r="C880" s="127"/>
      <c r="D880" s="127"/>
      <c r="E880" s="127"/>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spans="1:26" ht="12.75" customHeight="1" x14ac:dyDescent="0.25">
      <c r="A881" s="127"/>
      <c r="B881" s="127"/>
      <c r="C881" s="127"/>
      <c r="D881" s="127"/>
      <c r="E881" s="127"/>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spans="1:26" ht="12.75" customHeight="1" x14ac:dyDescent="0.25">
      <c r="A882" s="127"/>
      <c r="B882" s="127"/>
      <c r="C882" s="127"/>
      <c r="D882" s="127"/>
      <c r="E882" s="127"/>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spans="1:26" ht="12.75" customHeight="1" x14ac:dyDescent="0.25">
      <c r="A883" s="127"/>
      <c r="B883" s="127"/>
      <c r="C883" s="127"/>
      <c r="D883" s="127"/>
      <c r="E883" s="127"/>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spans="1:26" ht="12.75" customHeight="1" x14ac:dyDescent="0.25">
      <c r="A884" s="127"/>
      <c r="B884" s="127"/>
      <c r="C884" s="127"/>
      <c r="D884" s="127"/>
      <c r="E884" s="127"/>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spans="1:26" ht="12.75" customHeight="1" x14ac:dyDescent="0.25">
      <c r="A885" s="127"/>
      <c r="B885" s="127"/>
      <c r="C885" s="127"/>
      <c r="D885" s="127"/>
      <c r="E885" s="127"/>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spans="1:26" ht="12.75" customHeight="1" x14ac:dyDescent="0.25">
      <c r="A886" s="127"/>
      <c r="B886" s="127"/>
      <c r="C886" s="127"/>
      <c r="D886" s="127"/>
      <c r="E886" s="127"/>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spans="1:26" ht="12.75" customHeight="1" x14ac:dyDescent="0.25">
      <c r="A887" s="127"/>
      <c r="B887" s="127"/>
      <c r="C887" s="127"/>
      <c r="D887" s="127"/>
      <c r="E887" s="127"/>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spans="1:26" ht="12.75" customHeight="1" x14ac:dyDescent="0.25">
      <c r="A888" s="127"/>
      <c r="B888" s="127"/>
      <c r="C888" s="127"/>
      <c r="D888" s="127"/>
      <c r="E888" s="127"/>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spans="1:26" ht="12.75" customHeight="1" x14ac:dyDescent="0.25">
      <c r="A889" s="127"/>
      <c r="B889" s="127"/>
      <c r="C889" s="127"/>
      <c r="D889" s="127"/>
      <c r="E889" s="127"/>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spans="1:26" ht="12.75" customHeight="1" x14ac:dyDescent="0.25">
      <c r="A890" s="127"/>
      <c r="B890" s="127"/>
      <c r="C890" s="127"/>
      <c r="D890" s="127"/>
      <c r="E890" s="127"/>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spans="1:26" ht="12.75" customHeight="1" x14ac:dyDescent="0.25">
      <c r="A891" s="127"/>
      <c r="B891" s="127"/>
      <c r="C891" s="127"/>
      <c r="D891" s="127"/>
      <c r="E891" s="127"/>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spans="1:26" ht="12.75" customHeight="1" x14ac:dyDescent="0.25">
      <c r="A892" s="127"/>
      <c r="B892" s="127"/>
      <c r="C892" s="127"/>
      <c r="D892" s="127"/>
      <c r="E892" s="127"/>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spans="1:26" ht="12.75" customHeight="1" x14ac:dyDescent="0.25">
      <c r="A893" s="127"/>
      <c r="B893" s="127"/>
      <c r="C893" s="127"/>
      <c r="D893" s="127"/>
      <c r="E893" s="127"/>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spans="1:26" ht="12.75" customHeight="1" x14ac:dyDescent="0.25">
      <c r="A894" s="127"/>
      <c r="B894" s="127"/>
      <c r="C894" s="127"/>
      <c r="D894" s="127"/>
      <c r="E894" s="127"/>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spans="1:26" ht="12.75" customHeight="1" x14ac:dyDescent="0.25">
      <c r="A895" s="127"/>
      <c r="B895" s="127"/>
      <c r="C895" s="127"/>
      <c r="D895" s="127"/>
      <c r="E895" s="127"/>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spans="1:26" ht="12.75" customHeight="1" x14ac:dyDescent="0.25">
      <c r="A896" s="127"/>
      <c r="B896" s="127"/>
      <c r="C896" s="127"/>
      <c r="D896" s="127"/>
      <c r="E896" s="127"/>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spans="1:26" ht="12.75" customHeight="1" x14ac:dyDescent="0.25">
      <c r="A897" s="127"/>
      <c r="B897" s="127"/>
      <c r="C897" s="127"/>
      <c r="D897" s="127"/>
      <c r="E897" s="127"/>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spans="1:26" ht="12.75" customHeight="1" x14ac:dyDescent="0.25">
      <c r="A898" s="127"/>
      <c r="B898" s="127"/>
      <c r="C898" s="127"/>
      <c r="D898" s="127"/>
      <c r="E898" s="127"/>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spans="1:26" ht="12.75" customHeight="1" x14ac:dyDescent="0.25">
      <c r="A899" s="127"/>
      <c r="B899" s="127"/>
      <c r="C899" s="127"/>
      <c r="D899" s="127"/>
      <c r="E899" s="127"/>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spans="1:26" ht="12.75" customHeight="1" x14ac:dyDescent="0.25">
      <c r="A900" s="127"/>
      <c r="B900" s="127"/>
      <c r="C900" s="127"/>
      <c r="D900" s="127"/>
      <c r="E900" s="127"/>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spans="1:26" ht="12.75" customHeight="1" x14ac:dyDescent="0.25">
      <c r="A901" s="127"/>
      <c r="B901" s="127"/>
      <c r="C901" s="127"/>
      <c r="D901" s="127"/>
      <c r="E901" s="127"/>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spans="1:26" ht="12.75" customHeight="1" x14ac:dyDescent="0.25">
      <c r="A902" s="127"/>
      <c r="B902" s="127"/>
      <c r="C902" s="127"/>
      <c r="D902" s="127"/>
      <c r="E902" s="127"/>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spans="1:26" ht="12.75" customHeight="1" x14ac:dyDescent="0.25">
      <c r="A903" s="127"/>
      <c r="B903" s="127"/>
      <c r="C903" s="127"/>
      <c r="D903" s="127"/>
      <c r="E903" s="127"/>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spans="1:26" ht="12.75" customHeight="1" x14ac:dyDescent="0.25">
      <c r="A904" s="127"/>
      <c r="B904" s="127"/>
      <c r="C904" s="127"/>
      <c r="D904" s="127"/>
      <c r="E904" s="127"/>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spans="1:26" ht="12.75" customHeight="1" x14ac:dyDescent="0.25">
      <c r="A905" s="127"/>
      <c r="B905" s="127"/>
      <c r="C905" s="127"/>
      <c r="D905" s="127"/>
      <c r="E905" s="127"/>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spans="1:26" ht="12.75" customHeight="1" x14ac:dyDescent="0.25">
      <c r="A906" s="127"/>
      <c r="B906" s="127"/>
      <c r="C906" s="127"/>
      <c r="D906" s="127"/>
      <c r="E906" s="127"/>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spans="1:26" ht="12.75" customHeight="1" x14ac:dyDescent="0.25">
      <c r="A907" s="127"/>
      <c r="B907" s="127"/>
      <c r="C907" s="127"/>
      <c r="D907" s="127"/>
      <c r="E907" s="127"/>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spans="1:26" ht="12.75" customHeight="1" x14ac:dyDescent="0.25">
      <c r="A908" s="127"/>
      <c r="B908" s="127"/>
      <c r="C908" s="127"/>
      <c r="D908" s="127"/>
      <c r="E908" s="127"/>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spans="1:26" ht="12.75" customHeight="1" x14ac:dyDescent="0.25">
      <c r="A909" s="127"/>
      <c r="B909" s="127"/>
      <c r="C909" s="127"/>
      <c r="D909" s="127"/>
      <c r="E909" s="127"/>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spans="1:26" ht="12.75" customHeight="1" x14ac:dyDescent="0.25">
      <c r="A910" s="127"/>
      <c r="B910" s="127"/>
      <c r="C910" s="127"/>
      <c r="D910" s="127"/>
      <c r="E910" s="127"/>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spans="1:26" ht="12.75" customHeight="1" x14ac:dyDescent="0.25">
      <c r="A911" s="127"/>
      <c r="B911" s="127"/>
      <c r="C911" s="127"/>
      <c r="D911" s="127"/>
      <c r="E911" s="127"/>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spans="1:26" ht="12.75" customHeight="1" x14ac:dyDescent="0.25">
      <c r="A912" s="127"/>
      <c r="B912" s="127"/>
      <c r="C912" s="127"/>
      <c r="D912" s="127"/>
      <c r="E912" s="127"/>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spans="1:26" ht="12.75" customHeight="1" x14ac:dyDescent="0.25">
      <c r="A913" s="127"/>
      <c r="B913" s="127"/>
      <c r="C913" s="127"/>
      <c r="D913" s="127"/>
      <c r="E913" s="127"/>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spans="1:26" ht="12.75" customHeight="1" x14ac:dyDescent="0.25">
      <c r="A914" s="127"/>
      <c r="B914" s="127"/>
      <c r="C914" s="127"/>
      <c r="D914" s="127"/>
      <c r="E914" s="127"/>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spans="1:26" ht="12.75" customHeight="1" x14ac:dyDescent="0.25">
      <c r="A915" s="127"/>
      <c r="B915" s="127"/>
      <c r="C915" s="127"/>
      <c r="D915" s="127"/>
      <c r="E915" s="127"/>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spans="1:26" ht="12.75" customHeight="1" x14ac:dyDescent="0.25">
      <c r="A916" s="127"/>
      <c r="B916" s="127"/>
      <c r="C916" s="127"/>
      <c r="D916" s="127"/>
      <c r="E916" s="127"/>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spans="1:26" ht="12.75" customHeight="1" x14ac:dyDescent="0.25">
      <c r="A917" s="127"/>
      <c r="B917" s="127"/>
      <c r="C917" s="127"/>
      <c r="D917" s="127"/>
      <c r="E917" s="127"/>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spans="1:26" ht="12.75" customHeight="1" x14ac:dyDescent="0.25">
      <c r="A918" s="127"/>
      <c r="B918" s="127"/>
      <c r="C918" s="127"/>
      <c r="D918" s="127"/>
      <c r="E918" s="127"/>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spans="1:26" ht="12.75" customHeight="1" x14ac:dyDescent="0.25">
      <c r="A919" s="127"/>
      <c r="B919" s="127"/>
      <c r="C919" s="127"/>
      <c r="D919" s="127"/>
      <c r="E919" s="127"/>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spans="1:26" ht="12.75" customHeight="1" x14ac:dyDescent="0.25">
      <c r="A920" s="127"/>
      <c r="B920" s="127"/>
      <c r="C920" s="127"/>
      <c r="D920" s="127"/>
      <c r="E920" s="127"/>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spans="1:26" ht="12.75" customHeight="1" x14ac:dyDescent="0.25">
      <c r="A921" s="127"/>
      <c r="B921" s="127"/>
      <c r="C921" s="127"/>
      <c r="D921" s="127"/>
      <c r="E921" s="127"/>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spans="1:26" ht="12.75" customHeight="1" x14ac:dyDescent="0.25">
      <c r="A922" s="127"/>
      <c r="B922" s="127"/>
      <c r="C922" s="127"/>
      <c r="D922" s="127"/>
      <c r="E922" s="127"/>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spans="1:26" ht="12.75" customHeight="1" x14ac:dyDescent="0.25">
      <c r="A923" s="127"/>
      <c r="B923" s="127"/>
      <c r="C923" s="127"/>
      <c r="D923" s="127"/>
      <c r="E923" s="127"/>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spans="1:26" ht="12.75" customHeight="1" x14ac:dyDescent="0.25">
      <c r="A924" s="127"/>
      <c r="B924" s="127"/>
      <c r="C924" s="127"/>
      <c r="D924" s="127"/>
      <c r="E924" s="127"/>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spans="1:26" ht="12.75" customHeight="1" x14ac:dyDescent="0.25">
      <c r="A925" s="127"/>
      <c r="B925" s="127"/>
      <c r="C925" s="127"/>
      <c r="D925" s="127"/>
      <c r="E925" s="127"/>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spans="1:26" ht="12.75" customHeight="1" x14ac:dyDescent="0.25">
      <c r="A926" s="127"/>
      <c r="B926" s="127"/>
      <c r="C926" s="127"/>
      <c r="D926" s="127"/>
      <c r="E926" s="127"/>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spans="1:26" ht="12.75" customHeight="1" x14ac:dyDescent="0.25">
      <c r="A927" s="127"/>
      <c r="B927" s="127"/>
      <c r="C927" s="127"/>
      <c r="D927" s="127"/>
      <c r="E927" s="127"/>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spans="1:26" ht="12.75" customHeight="1" x14ac:dyDescent="0.25">
      <c r="A928" s="127"/>
      <c r="B928" s="127"/>
      <c r="C928" s="127"/>
      <c r="D928" s="127"/>
      <c r="E928" s="127"/>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spans="1:26" ht="12.75" customHeight="1" x14ac:dyDescent="0.25">
      <c r="A929" s="127"/>
      <c r="B929" s="127"/>
      <c r="C929" s="127"/>
      <c r="D929" s="127"/>
      <c r="E929" s="127"/>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spans="1:26" ht="12.75" customHeight="1" x14ac:dyDescent="0.25">
      <c r="A930" s="127"/>
      <c r="B930" s="127"/>
      <c r="C930" s="127"/>
      <c r="D930" s="127"/>
      <c r="E930" s="127"/>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spans="1:26" ht="12.75" customHeight="1" x14ac:dyDescent="0.25">
      <c r="A931" s="127"/>
      <c r="B931" s="127"/>
      <c r="C931" s="127"/>
      <c r="D931" s="127"/>
      <c r="E931" s="127"/>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spans="1:26" ht="12.75" customHeight="1" x14ac:dyDescent="0.25">
      <c r="A932" s="127"/>
      <c r="B932" s="127"/>
      <c r="C932" s="127"/>
      <c r="D932" s="127"/>
      <c r="E932" s="127"/>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spans="1:26" ht="12.75" customHeight="1" x14ac:dyDescent="0.25">
      <c r="A933" s="127"/>
      <c r="B933" s="127"/>
      <c r="C933" s="127"/>
      <c r="D933" s="127"/>
      <c r="E933" s="127"/>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spans="1:26" ht="12.75" customHeight="1" x14ac:dyDescent="0.25">
      <c r="A934" s="127"/>
      <c r="B934" s="127"/>
      <c r="C934" s="127"/>
      <c r="D934" s="127"/>
      <c r="E934" s="127"/>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spans="1:26" ht="12.75" customHeight="1" x14ac:dyDescent="0.25">
      <c r="A935" s="127"/>
      <c r="B935" s="127"/>
      <c r="C935" s="127"/>
      <c r="D935" s="127"/>
      <c r="E935" s="127"/>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spans="1:26" ht="12.75" customHeight="1" x14ac:dyDescent="0.25">
      <c r="A936" s="127"/>
      <c r="B936" s="127"/>
      <c r="C936" s="127"/>
      <c r="D936" s="127"/>
      <c r="E936" s="127"/>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spans="1:26" ht="12.75" customHeight="1" x14ac:dyDescent="0.25">
      <c r="A937" s="127"/>
      <c r="B937" s="127"/>
      <c r="C937" s="127"/>
      <c r="D937" s="127"/>
      <c r="E937" s="127"/>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spans="1:26" ht="12.75" customHeight="1" x14ac:dyDescent="0.25">
      <c r="A938" s="127"/>
      <c r="B938" s="127"/>
      <c r="C938" s="127"/>
      <c r="D938" s="127"/>
      <c r="E938" s="127"/>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spans="1:26" ht="12.75" customHeight="1" x14ac:dyDescent="0.25">
      <c r="A939" s="127"/>
      <c r="B939" s="127"/>
      <c r="C939" s="127"/>
      <c r="D939" s="127"/>
      <c r="E939" s="127"/>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spans="1:26" ht="12.75" customHeight="1" x14ac:dyDescent="0.25">
      <c r="A940" s="127"/>
      <c r="B940" s="127"/>
      <c r="C940" s="127"/>
      <c r="D940" s="127"/>
      <c r="E940" s="127"/>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spans="1:26" ht="12.75" customHeight="1" x14ac:dyDescent="0.25">
      <c r="A941" s="127"/>
      <c r="B941" s="127"/>
      <c r="C941" s="127"/>
      <c r="D941" s="127"/>
      <c r="E941" s="127"/>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spans="1:26" ht="12.75" customHeight="1" x14ac:dyDescent="0.25">
      <c r="A942" s="127"/>
      <c r="B942" s="127"/>
      <c r="C942" s="127"/>
      <c r="D942" s="127"/>
      <c r="E942" s="127"/>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spans="1:26" ht="12.75" customHeight="1" x14ac:dyDescent="0.25">
      <c r="A943" s="127"/>
      <c r="B943" s="127"/>
      <c r="C943" s="127"/>
      <c r="D943" s="127"/>
      <c r="E943" s="127"/>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spans="1:26" ht="12.75" customHeight="1" x14ac:dyDescent="0.25">
      <c r="A944" s="127"/>
      <c r="B944" s="127"/>
      <c r="C944" s="127"/>
      <c r="D944" s="127"/>
      <c r="E944" s="127"/>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spans="1:26" ht="12.75" customHeight="1" x14ac:dyDescent="0.25">
      <c r="A945" s="127"/>
      <c r="B945" s="127"/>
      <c r="C945" s="127"/>
      <c r="D945" s="127"/>
      <c r="E945" s="127"/>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spans="1:26" ht="12.75" customHeight="1" x14ac:dyDescent="0.25">
      <c r="A946" s="127"/>
      <c r="B946" s="127"/>
      <c r="C946" s="127"/>
      <c r="D946" s="127"/>
      <c r="E946" s="127"/>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spans="1:26" ht="12.75" customHeight="1" x14ac:dyDescent="0.25">
      <c r="A947" s="127"/>
      <c r="B947" s="127"/>
      <c r="C947" s="127"/>
      <c r="D947" s="127"/>
      <c r="E947" s="127"/>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spans="1:26" ht="12.75" customHeight="1" x14ac:dyDescent="0.25">
      <c r="A948" s="127"/>
      <c r="B948" s="127"/>
      <c r="C948" s="127"/>
      <c r="D948" s="127"/>
      <c r="E948" s="127"/>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spans="1:26" ht="12.75" customHeight="1" x14ac:dyDescent="0.25">
      <c r="A949" s="127"/>
      <c r="B949" s="127"/>
      <c r="C949" s="127"/>
      <c r="D949" s="127"/>
      <c r="E949" s="127"/>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spans="1:26" ht="12.75" customHeight="1" x14ac:dyDescent="0.25">
      <c r="A950" s="127"/>
      <c r="B950" s="127"/>
      <c r="C950" s="127"/>
      <c r="D950" s="127"/>
      <c r="E950" s="127"/>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spans="1:26" ht="12.75" customHeight="1" x14ac:dyDescent="0.25">
      <c r="A951" s="127"/>
      <c r="B951" s="127"/>
      <c r="C951" s="127"/>
      <c r="D951" s="127"/>
      <c r="E951" s="127"/>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spans="1:26" ht="12.75" customHeight="1" x14ac:dyDescent="0.25">
      <c r="A952" s="127"/>
      <c r="B952" s="127"/>
      <c r="C952" s="127"/>
      <c r="D952" s="127"/>
      <c r="E952" s="127"/>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spans="1:26" ht="12.75" customHeight="1" x14ac:dyDescent="0.25">
      <c r="A953" s="127"/>
      <c r="B953" s="127"/>
      <c r="C953" s="127"/>
      <c r="D953" s="127"/>
      <c r="E953" s="127"/>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spans="1:26" ht="12.75" customHeight="1" x14ac:dyDescent="0.25">
      <c r="A954" s="127"/>
      <c r="B954" s="127"/>
      <c r="C954" s="127"/>
      <c r="D954" s="127"/>
      <c r="E954" s="127"/>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spans="1:26" ht="12.75" customHeight="1" x14ac:dyDescent="0.25">
      <c r="A955" s="127"/>
      <c r="B955" s="127"/>
      <c r="C955" s="127"/>
      <c r="D955" s="127"/>
      <c r="E955" s="127"/>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spans="1:26" ht="12.75" customHeight="1" x14ac:dyDescent="0.25">
      <c r="A956" s="127"/>
      <c r="B956" s="127"/>
      <c r="C956" s="127"/>
      <c r="D956" s="127"/>
      <c r="E956" s="127"/>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spans="1:26" ht="12.75" customHeight="1" x14ac:dyDescent="0.25">
      <c r="A957" s="127"/>
      <c r="B957" s="127"/>
      <c r="C957" s="127"/>
      <c r="D957" s="127"/>
      <c r="E957" s="127"/>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spans="1:26" ht="12.75" customHeight="1" x14ac:dyDescent="0.25">
      <c r="A958" s="127"/>
      <c r="B958" s="127"/>
      <c r="C958" s="127"/>
      <c r="D958" s="127"/>
      <c r="E958" s="127"/>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spans="1:26" ht="12.75" customHeight="1" x14ac:dyDescent="0.25">
      <c r="A959" s="127"/>
      <c r="B959" s="127"/>
      <c r="C959" s="127"/>
      <c r="D959" s="127"/>
      <c r="E959" s="127"/>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spans="1:26" ht="12.75" customHeight="1" x14ac:dyDescent="0.25">
      <c r="A960" s="127"/>
      <c r="B960" s="127"/>
      <c r="C960" s="127"/>
      <c r="D960" s="127"/>
      <c r="E960" s="127"/>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spans="1:26" ht="12.75" customHeight="1" x14ac:dyDescent="0.25">
      <c r="A961" s="127"/>
      <c r="B961" s="127"/>
      <c r="C961" s="127"/>
      <c r="D961" s="127"/>
      <c r="E961" s="127"/>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spans="1:26" ht="12.75" customHeight="1" x14ac:dyDescent="0.25">
      <c r="A962" s="127"/>
      <c r="B962" s="127"/>
      <c r="C962" s="127"/>
      <c r="D962" s="127"/>
      <c r="E962" s="127"/>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spans="1:26" ht="12.75" customHeight="1" x14ac:dyDescent="0.25">
      <c r="A963" s="127"/>
      <c r="B963" s="127"/>
      <c r="C963" s="127"/>
      <c r="D963" s="127"/>
      <c r="E963" s="127"/>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spans="1:26" ht="12.75" customHeight="1" x14ac:dyDescent="0.25">
      <c r="A964" s="127"/>
      <c r="B964" s="127"/>
      <c r="C964" s="127"/>
      <c r="D964" s="127"/>
      <c r="E964" s="127"/>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spans="1:26" ht="12.75" customHeight="1" x14ac:dyDescent="0.25">
      <c r="A965" s="127"/>
      <c r="B965" s="127"/>
      <c r="C965" s="127"/>
      <c r="D965" s="127"/>
      <c r="E965" s="127"/>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spans="1:26" ht="12.75" customHeight="1" x14ac:dyDescent="0.25">
      <c r="A966" s="127"/>
      <c r="B966" s="127"/>
      <c r="C966" s="127"/>
      <c r="D966" s="127"/>
      <c r="E966" s="127"/>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spans="1:26" ht="12.75" customHeight="1" x14ac:dyDescent="0.25">
      <c r="A967" s="127"/>
      <c r="B967" s="127"/>
      <c r="C967" s="127"/>
      <c r="D967" s="127"/>
      <c r="E967" s="127"/>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spans="1:26" ht="12.75" customHeight="1" x14ac:dyDescent="0.25">
      <c r="A968" s="127"/>
      <c r="B968" s="127"/>
      <c r="C968" s="127"/>
      <c r="D968" s="127"/>
      <c r="E968" s="127"/>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spans="1:26" ht="12.75" customHeight="1" x14ac:dyDescent="0.25">
      <c r="A969" s="127"/>
      <c r="B969" s="127"/>
      <c r="C969" s="127"/>
      <c r="D969" s="127"/>
      <c r="E969" s="127"/>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spans="1:26" ht="12.75" customHeight="1" x14ac:dyDescent="0.25">
      <c r="A970" s="127"/>
      <c r="B970" s="127"/>
      <c r="C970" s="127"/>
      <c r="D970" s="127"/>
      <c r="E970" s="127"/>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spans="1:26" ht="12.75" customHeight="1" x14ac:dyDescent="0.25">
      <c r="A971" s="127"/>
      <c r="B971" s="127"/>
      <c r="C971" s="127"/>
      <c r="D971" s="127"/>
      <c r="E971" s="127"/>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spans="1:26" ht="12.75" customHeight="1" x14ac:dyDescent="0.25">
      <c r="A972" s="127"/>
      <c r="B972" s="127"/>
      <c r="C972" s="127"/>
      <c r="D972" s="127"/>
      <c r="E972" s="127"/>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spans="1:26" ht="12.75" customHeight="1" x14ac:dyDescent="0.25">
      <c r="A973" s="127"/>
      <c r="B973" s="127"/>
      <c r="C973" s="127"/>
      <c r="D973" s="127"/>
      <c r="E973" s="127"/>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spans="1:26" ht="12.75" customHeight="1" x14ac:dyDescent="0.25">
      <c r="A974" s="127"/>
      <c r="B974" s="127"/>
      <c r="C974" s="127"/>
      <c r="D974" s="127"/>
      <c r="E974" s="127"/>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spans="1:26" ht="12.75" customHeight="1" x14ac:dyDescent="0.25">
      <c r="A975" s="127"/>
      <c r="B975" s="127"/>
      <c r="C975" s="127"/>
      <c r="D975" s="127"/>
      <c r="E975" s="127"/>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spans="1:26" ht="12.75" customHeight="1" x14ac:dyDescent="0.25">
      <c r="A976" s="127"/>
      <c r="B976" s="127"/>
      <c r="C976" s="127"/>
      <c r="D976" s="127"/>
      <c r="E976" s="127"/>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spans="1:26" ht="12.75" customHeight="1" x14ac:dyDescent="0.25">
      <c r="A977" s="127"/>
      <c r="B977" s="127"/>
      <c r="C977" s="127"/>
      <c r="D977" s="127"/>
      <c r="E977" s="127"/>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spans="1:26" ht="12.75" customHeight="1" x14ac:dyDescent="0.25">
      <c r="A978" s="127"/>
      <c r="B978" s="127"/>
      <c r="C978" s="127"/>
      <c r="D978" s="127"/>
      <c r="E978" s="127"/>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spans="1:26" ht="12.75" customHeight="1" x14ac:dyDescent="0.25">
      <c r="A979" s="127"/>
      <c r="B979" s="127"/>
      <c r="C979" s="127"/>
      <c r="D979" s="127"/>
      <c r="E979" s="127"/>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spans="1:26" ht="12.75" customHeight="1" x14ac:dyDescent="0.25">
      <c r="A980" s="127"/>
      <c r="B980" s="127"/>
      <c r="C980" s="127"/>
      <c r="D980" s="127"/>
      <c r="E980" s="127"/>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spans="1:26" ht="12.75" customHeight="1" x14ac:dyDescent="0.25">
      <c r="A981" s="127"/>
      <c r="B981" s="127"/>
      <c r="C981" s="127"/>
      <c r="D981" s="127"/>
      <c r="E981" s="127"/>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spans="1:26" ht="12.75" customHeight="1" x14ac:dyDescent="0.25">
      <c r="A982" s="127"/>
      <c r="B982" s="127"/>
      <c r="C982" s="127"/>
      <c r="D982" s="127"/>
      <c r="E982" s="127"/>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spans="1:26" ht="12.75" customHeight="1" x14ac:dyDescent="0.25">
      <c r="A983" s="127"/>
      <c r="B983" s="127"/>
      <c r="C983" s="127"/>
      <c r="D983" s="127"/>
      <c r="E983" s="127"/>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spans="1:26" ht="12.75" customHeight="1" x14ac:dyDescent="0.25">
      <c r="A984" s="127"/>
      <c r="B984" s="127"/>
      <c r="C984" s="127"/>
      <c r="D984" s="127"/>
      <c r="E984" s="127"/>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spans="1:26" ht="12.75" customHeight="1" x14ac:dyDescent="0.25">
      <c r="A985" s="127"/>
      <c r="B985" s="127"/>
      <c r="C985" s="127"/>
      <c r="D985" s="127"/>
      <c r="E985" s="127"/>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spans="1:26" ht="12.75" customHeight="1" x14ac:dyDescent="0.25">
      <c r="A986" s="127"/>
      <c r="B986" s="127"/>
      <c r="C986" s="127"/>
      <c r="D986" s="127"/>
      <c r="E986" s="127"/>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spans="1:26" ht="12.75" customHeight="1" x14ac:dyDescent="0.25">
      <c r="A987" s="127"/>
      <c r="B987" s="127"/>
      <c r="C987" s="127"/>
      <c r="D987" s="127"/>
      <c r="E987" s="127"/>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spans="1:26" ht="12.75" customHeight="1" x14ac:dyDescent="0.25">
      <c r="A988" s="127"/>
      <c r="B988" s="127"/>
      <c r="C988" s="127"/>
      <c r="D988" s="127"/>
      <c r="E988" s="127"/>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spans="1:26" ht="12.75" customHeight="1" x14ac:dyDescent="0.25">
      <c r="A989" s="127"/>
      <c r="B989" s="127"/>
      <c r="C989" s="127"/>
      <c r="D989" s="127"/>
      <c r="E989" s="127"/>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spans="1:26" ht="12.75" customHeight="1" x14ac:dyDescent="0.25">
      <c r="A990" s="127"/>
      <c r="B990" s="127"/>
      <c r="C990" s="127"/>
      <c r="D990" s="127"/>
      <c r="E990" s="127"/>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spans="1:26" ht="12.75" customHeight="1" x14ac:dyDescent="0.25">
      <c r="A991" s="127"/>
      <c r="B991" s="127"/>
      <c r="C991" s="127"/>
      <c r="D991" s="127"/>
      <c r="E991" s="127"/>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spans="1:26" ht="12.75" customHeight="1" x14ac:dyDescent="0.25">
      <c r="A992" s="127"/>
      <c r="B992" s="127"/>
      <c r="C992" s="127"/>
      <c r="D992" s="127"/>
      <c r="E992" s="127"/>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spans="1:26" ht="12.75" customHeight="1" x14ac:dyDescent="0.25">
      <c r="A993" s="127"/>
      <c r="B993" s="127"/>
      <c r="C993" s="127"/>
      <c r="D993" s="127"/>
      <c r="E993" s="127"/>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spans="1:26" ht="12.75" customHeight="1" x14ac:dyDescent="0.25">
      <c r="A994" s="127"/>
      <c r="B994" s="127"/>
      <c r="C994" s="127"/>
      <c r="D994" s="127"/>
      <c r="E994" s="127"/>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spans="1:26" ht="12.75" customHeight="1" x14ac:dyDescent="0.25">
      <c r="A995" s="127"/>
      <c r="B995" s="127"/>
      <c r="C995" s="127"/>
      <c r="D995" s="127"/>
      <c r="E995" s="127"/>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spans="1:26" ht="12.75" customHeight="1" x14ac:dyDescent="0.25">
      <c r="A996" s="127"/>
      <c r="B996" s="127"/>
      <c r="C996" s="127"/>
      <c r="D996" s="127"/>
      <c r="E996" s="127"/>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spans="1:26" ht="12.75" customHeight="1" x14ac:dyDescent="0.25">
      <c r="A997" s="127"/>
      <c r="B997" s="127"/>
      <c r="C997" s="127"/>
      <c r="D997" s="127"/>
      <c r="E997" s="127"/>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spans="1:26" ht="12.75" customHeight="1" x14ac:dyDescent="0.25">
      <c r="A998" s="127"/>
      <c r="B998" s="127"/>
      <c r="C998" s="127"/>
      <c r="D998" s="127"/>
      <c r="E998" s="127"/>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spans="1:26" ht="12.75" customHeight="1" x14ac:dyDescent="0.25">
      <c r="A999" s="127"/>
      <c r="B999" s="127"/>
      <c r="C999" s="127"/>
      <c r="D999" s="127"/>
      <c r="E999" s="127"/>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spans="1:26" ht="12.75" customHeight="1" x14ac:dyDescent="0.25">
      <c r="A1000" s="127"/>
      <c r="B1000" s="127"/>
      <c r="C1000" s="127"/>
      <c r="D1000" s="127"/>
      <c r="E1000" s="127"/>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sheetData>
  <mergeCells count="16">
    <mergeCell ref="B2:B3"/>
    <mergeCell ref="C2:C3"/>
    <mergeCell ref="D2:D3"/>
    <mergeCell ref="E2:E3"/>
    <mergeCell ref="F2:F3"/>
    <mergeCell ref="G2:G3"/>
    <mergeCell ref="H2:I2"/>
    <mergeCell ref="Q2:Q3"/>
    <mergeCell ref="R2:R3"/>
    <mergeCell ref="J2:J3"/>
    <mergeCell ref="K2:K3"/>
    <mergeCell ref="L2:L3"/>
    <mergeCell ref="M2:M3"/>
    <mergeCell ref="N2:N3"/>
    <mergeCell ref="O2:O3"/>
    <mergeCell ref="P2:P3"/>
  </mergeCell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BS1000"/>
  <sheetViews>
    <sheetView showGridLines="0" workbookViewId="0">
      <pane xSplit="4" ySplit="5" topLeftCell="E6" activePane="bottomRight" state="frozen"/>
      <selection pane="topRight" activeCell="E1" sqref="E1"/>
      <selection pane="bottomLeft" activeCell="A6" sqref="A6"/>
      <selection pane="bottomRight" activeCell="E6" sqref="E6"/>
    </sheetView>
  </sheetViews>
  <sheetFormatPr defaultColWidth="14.44140625" defaultRowHeight="15" customHeight="1" outlineLevelRow="1" outlineLevelCol="1" x14ac:dyDescent="0.25"/>
  <cols>
    <col min="1" max="1" width="3.33203125" customWidth="1"/>
    <col min="2" max="2" width="3.44140625" customWidth="1"/>
    <col min="3" max="3" width="6.109375" customWidth="1"/>
    <col min="4" max="4" width="29" customWidth="1"/>
    <col min="5" max="5" width="9.88671875" customWidth="1" outlineLevel="1"/>
    <col min="6" max="6" width="7.109375" customWidth="1" outlineLevel="1"/>
    <col min="7" max="9" width="9" customWidth="1" outlineLevel="1"/>
    <col min="10" max="12" width="10" customWidth="1" outlineLevel="1"/>
    <col min="13" max="13" width="11.33203125" customWidth="1" outlineLevel="1"/>
    <col min="14" max="14" width="12.6640625" customWidth="1"/>
    <col min="15" max="15" width="15" customWidth="1"/>
    <col min="16" max="17" width="12.6640625" customWidth="1"/>
    <col min="18" max="27" width="10.33203125" customWidth="1"/>
    <col min="28" max="71" width="11.33203125" customWidth="1"/>
  </cols>
  <sheetData>
    <row r="1" spans="1:71" ht="12.75" customHeight="1"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row>
    <row r="2" spans="1:71" ht="12.75" customHeight="1" x14ac:dyDescent="0.25">
      <c r="A2" s="127"/>
      <c r="B2" s="648" t="s">
        <v>53</v>
      </c>
      <c r="C2" s="648" t="s">
        <v>686</v>
      </c>
      <c r="D2" s="648" t="s">
        <v>687</v>
      </c>
      <c r="E2" s="570" t="s">
        <v>706</v>
      </c>
      <c r="F2" s="570" t="s">
        <v>706</v>
      </c>
      <c r="G2" s="570" t="s">
        <v>706</v>
      </c>
      <c r="H2" s="570" t="s">
        <v>706</v>
      </c>
      <c r="I2" s="570" t="s">
        <v>706</v>
      </c>
      <c r="J2" s="570" t="s">
        <v>706</v>
      </c>
      <c r="K2" s="570" t="s">
        <v>706</v>
      </c>
      <c r="L2" s="570" t="s">
        <v>706</v>
      </c>
      <c r="M2" s="570" t="s">
        <v>706</v>
      </c>
      <c r="N2" s="570" t="s">
        <v>706</v>
      </c>
      <c r="O2" s="570" t="s">
        <v>706</v>
      </c>
      <c r="P2" s="571">
        <v>2021</v>
      </c>
      <c r="Q2" s="571">
        <v>2021</v>
      </c>
      <c r="R2" s="571">
        <v>2021</v>
      </c>
      <c r="S2" s="571">
        <v>2021</v>
      </c>
      <c r="T2" s="571">
        <v>2021</v>
      </c>
      <c r="U2" s="571">
        <v>2021</v>
      </c>
      <c r="V2" s="571">
        <v>2021</v>
      </c>
      <c r="W2" s="571">
        <v>2021</v>
      </c>
      <c r="X2" s="571">
        <v>2021</v>
      </c>
      <c r="Y2" s="571">
        <f t="shared" ref="Y2:BS2" si="0">YEAR(Y3)</f>
        <v>2023</v>
      </c>
      <c r="Z2" s="571">
        <f t="shared" si="0"/>
        <v>2023</v>
      </c>
      <c r="AA2" s="571">
        <f t="shared" si="0"/>
        <v>2023</v>
      </c>
      <c r="AB2" s="571">
        <f t="shared" si="0"/>
        <v>2023</v>
      </c>
      <c r="AC2" s="571">
        <f t="shared" si="0"/>
        <v>2023</v>
      </c>
      <c r="AD2" s="571">
        <f t="shared" si="0"/>
        <v>2024</v>
      </c>
      <c r="AE2" s="571">
        <f t="shared" si="0"/>
        <v>2024</v>
      </c>
      <c r="AF2" s="571">
        <f t="shared" si="0"/>
        <v>2024</v>
      </c>
      <c r="AG2" s="571">
        <f t="shared" si="0"/>
        <v>2024</v>
      </c>
      <c r="AH2" s="571">
        <f t="shared" si="0"/>
        <v>2024</v>
      </c>
      <c r="AI2" s="571">
        <f t="shared" si="0"/>
        <v>2024</v>
      </c>
      <c r="AJ2" s="571">
        <f t="shared" si="0"/>
        <v>2024</v>
      </c>
      <c r="AK2" s="571">
        <f t="shared" si="0"/>
        <v>2024</v>
      </c>
      <c r="AL2" s="571">
        <f t="shared" si="0"/>
        <v>2024</v>
      </c>
      <c r="AM2" s="571">
        <f t="shared" si="0"/>
        <v>2024</v>
      </c>
      <c r="AN2" s="571">
        <f t="shared" si="0"/>
        <v>2024</v>
      </c>
      <c r="AO2" s="571">
        <f t="shared" si="0"/>
        <v>2024</v>
      </c>
      <c r="AP2" s="571">
        <f t="shared" si="0"/>
        <v>2025</v>
      </c>
      <c r="AQ2" s="571">
        <f t="shared" si="0"/>
        <v>2025</v>
      </c>
      <c r="AR2" s="571">
        <f t="shared" si="0"/>
        <v>2025</v>
      </c>
      <c r="AS2" s="571">
        <f t="shared" si="0"/>
        <v>2025</v>
      </c>
      <c r="AT2" s="571">
        <f t="shared" si="0"/>
        <v>2025</v>
      </c>
      <c r="AU2" s="571">
        <f t="shared" si="0"/>
        <v>2025</v>
      </c>
      <c r="AV2" s="571">
        <f t="shared" si="0"/>
        <v>2025</v>
      </c>
      <c r="AW2" s="571">
        <f t="shared" si="0"/>
        <v>2025</v>
      </c>
      <c r="AX2" s="571">
        <f t="shared" si="0"/>
        <v>2025</v>
      </c>
      <c r="AY2" s="571">
        <f t="shared" si="0"/>
        <v>2025</v>
      </c>
      <c r="AZ2" s="571">
        <f t="shared" si="0"/>
        <v>2025</v>
      </c>
      <c r="BA2" s="571">
        <f t="shared" si="0"/>
        <v>2025</v>
      </c>
      <c r="BB2" s="571">
        <f t="shared" si="0"/>
        <v>2026</v>
      </c>
      <c r="BC2" s="571">
        <f t="shared" si="0"/>
        <v>2026</v>
      </c>
      <c r="BD2" s="571">
        <f t="shared" si="0"/>
        <v>2026</v>
      </c>
      <c r="BE2" s="571">
        <f t="shared" si="0"/>
        <v>2026</v>
      </c>
      <c r="BF2" s="571">
        <f t="shared" si="0"/>
        <v>2026</v>
      </c>
      <c r="BG2" s="571">
        <f t="shared" si="0"/>
        <v>2026</v>
      </c>
      <c r="BH2" s="571">
        <f t="shared" si="0"/>
        <v>2026</v>
      </c>
      <c r="BI2" s="571">
        <f t="shared" si="0"/>
        <v>2026</v>
      </c>
      <c r="BJ2" s="571">
        <f t="shared" si="0"/>
        <v>2026</v>
      </c>
      <c r="BK2" s="571">
        <f t="shared" si="0"/>
        <v>2026</v>
      </c>
      <c r="BL2" s="571">
        <f t="shared" si="0"/>
        <v>2026</v>
      </c>
      <c r="BM2" s="571">
        <f t="shared" si="0"/>
        <v>2026</v>
      </c>
      <c r="BN2" s="571">
        <f t="shared" si="0"/>
        <v>2027</v>
      </c>
      <c r="BO2" s="571">
        <f t="shared" si="0"/>
        <v>2027</v>
      </c>
      <c r="BP2" s="571">
        <f t="shared" si="0"/>
        <v>2027</v>
      </c>
      <c r="BQ2" s="571">
        <f t="shared" si="0"/>
        <v>2027</v>
      </c>
      <c r="BR2" s="571">
        <f t="shared" si="0"/>
        <v>2027</v>
      </c>
      <c r="BS2" s="571">
        <f t="shared" si="0"/>
        <v>2027</v>
      </c>
    </row>
    <row r="3" spans="1:71" ht="12.75" customHeight="1" x14ac:dyDescent="0.25">
      <c r="A3" s="127"/>
      <c r="B3" s="649"/>
      <c r="C3" s="649"/>
      <c r="D3" s="649"/>
      <c r="E3" s="572">
        <f>Inputs!P3</f>
        <v>44561</v>
      </c>
      <c r="F3" s="572">
        <f>Inputs!Q3</f>
        <v>44592</v>
      </c>
      <c r="G3" s="572">
        <f>Inputs!R3</f>
        <v>44620</v>
      </c>
      <c r="H3" s="572">
        <f>Inputs!S3</f>
        <v>44651</v>
      </c>
      <c r="I3" s="572">
        <f>Inputs!T3</f>
        <v>44681</v>
      </c>
      <c r="J3" s="572">
        <f>Inputs!U3</f>
        <v>44712</v>
      </c>
      <c r="K3" s="572">
        <f>Inputs!V3</f>
        <v>44742</v>
      </c>
      <c r="L3" s="572">
        <f>Inputs!W3</f>
        <v>44773</v>
      </c>
      <c r="M3" s="572">
        <f>Inputs!X3</f>
        <v>44804</v>
      </c>
      <c r="N3" s="572">
        <f>Inputs!Y3</f>
        <v>44834</v>
      </c>
      <c r="O3" s="572">
        <f>Inputs!Z3</f>
        <v>44865</v>
      </c>
      <c r="P3" s="572">
        <f>Inputs!AA3</f>
        <v>44895</v>
      </c>
      <c r="Q3" s="572">
        <f>Inputs!AB3</f>
        <v>44926</v>
      </c>
      <c r="R3" s="572">
        <f>Inputs!AC3</f>
        <v>44957</v>
      </c>
      <c r="S3" s="572">
        <f>Inputs!AD3</f>
        <v>44985</v>
      </c>
      <c r="T3" s="572">
        <f>Inputs!AE3</f>
        <v>45016</v>
      </c>
      <c r="U3" s="572">
        <f>Inputs!AF3</f>
        <v>45046</v>
      </c>
      <c r="V3" s="572">
        <f>Inputs!AG3</f>
        <v>45077</v>
      </c>
      <c r="W3" s="572">
        <f>Inputs!AH3</f>
        <v>45107</v>
      </c>
      <c r="X3" s="572">
        <f>Inputs!AI3</f>
        <v>45138</v>
      </c>
      <c r="Y3" s="572">
        <f>Inputs!AJ3</f>
        <v>45169</v>
      </c>
      <c r="Z3" s="572">
        <f>Inputs!AK3</f>
        <v>45199</v>
      </c>
      <c r="AA3" s="572">
        <f>Inputs!AL3</f>
        <v>45230</v>
      </c>
      <c r="AB3" s="572">
        <f>Inputs!AM3</f>
        <v>45260</v>
      </c>
      <c r="AC3" s="572">
        <f>Inputs!AN3</f>
        <v>45291</v>
      </c>
      <c r="AD3" s="572">
        <f>Inputs!AO3</f>
        <v>45322</v>
      </c>
      <c r="AE3" s="572">
        <f>Inputs!AP3</f>
        <v>45351</v>
      </c>
      <c r="AF3" s="572">
        <f>Inputs!AQ3</f>
        <v>45382</v>
      </c>
      <c r="AG3" s="572">
        <f>Inputs!AR3</f>
        <v>45412</v>
      </c>
      <c r="AH3" s="572">
        <f>Inputs!AS3</f>
        <v>45443</v>
      </c>
      <c r="AI3" s="572">
        <f>Inputs!AT3</f>
        <v>45473</v>
      </c>
      <c r="AJ3" s="572">
        <f>Inputs!AU3</f>
        <v>45504</v>
      </c>
      <c r="AK3" s="572">
        <f>Inputs!AV3</f>
        <v>45535</v>
      </c>
      <c r="AL3" s="572">
        <f>Inputs!AW3</f>
        <v>45565</v>
      </c>
      <c r="AM3" s="572">
        <f>Inputs!AX3</f>
        <v>45596</v>
      </c>
      <c r="AN3" s="572">
        <f>Inputs!AY3</f>
        <v>45626</v>
      </c>
      <c r="AO3" s="572">
        <f>Inputs!AZ3</f>
        <v>45657</v>
      </c>
      <c r="AP3" s="572">
        <f>Inputs!BA3</f>
        <v>45688</v>
      </c>
      <c r="AQ3" s="572">
        <f>Inputs!BB3</f>
        <v>45716</v>
      </c>
      <c r="AR3" s="572">
        <f>Inputs!BC3</f>
        <v>45747</v>
      </c>
      <c r="AS3" s="572">
        <f>Inputs!BD3</f>
        <v>45777</v>
      </c>
      <c r="AT3" s="572">
        <f>Inputs!BE3</f>
        <v>45808</v>
      </c>
      <c r="AU3" s="572">
        <f>Inputs!BF3</f>
        <v>45838</v>
      </c>
      <c r="AV3" s="572">
        <f>Inputs!BG3</f>
        <v>45869</v>
      </c>
      <c r="AW3" s="572">
        <f>Inputs!BH3</f>
        <v>45900</v>
      </c>
      <c r="AX3" s="572">
        <f>Inputs!BI3</f>
        <v>45930</v>
      </c>
      <c r="AY3" s="572">
        <f>Inputs!BJ3</f>
        <v>45961</v>
      </c>
      <c r="AZ3" s="572">
        <f>Inputs!BK3</f>
        <v>45991</v>
      </c>
      <c r="BA3" s="572">
        <f>Inputs!BL3</f>
        <v>46022</v>
      </c>
      <c r="BB3" s="572">
        <f>Inputs!BM3</f>
        <v>46053</v>
      </c>
      <c r="BC3" s="572">
        <f>Inputs!BN3</f>
        <v>46081</v>
      </c>
      <c r="BD3" s="572">
        <f>Inputs!BO3</f>
        <v>46112</v>
      </c>
      <c r="BE3" s="572">
        <f>Inputs!BP3</f>
        <v>46142</v>
      </c>
      <c r="BF3" s="572">
        <f>Inputs!BQ3</f>
        <v>46173</v>
      </c>
      <c r="BG3" s="572">
        <f>Inputs!BR3</f>
        <v>46203</v>
      </c>
      <c r="BH3" s="572">
        <f>Inputs!BS3</f>
        <v>46234</v>
      </c>
      <c r="BI3" s="572">
        <f>Inputs!BT3</f>
        <v>46265</v>
      </c>
      <c r="BJ3" s="572">
        <f>Inputs!BU3</f>
        <v>46295</v>
      </c>
      <c r="BK3" s="572">
        <f>Inputs!BV3</f>
        <v>46326</v>
      </c>
      <c r="BL3" s="572">
        <f>Inputs!BW3</f>
        <v>46356</v>
      </c>
      <c r="BM3" s="572">
        <f>Inputs!BX3</f>
        <v>46387</v>
      </c>
      <c r="BN3" s="572">
        <f>Inputs!BY3</f>
        <v>46418</v>
      </c>
      <c r="BO3" s="572">
        <f>Inputs!BZ3</f>
        <v>46446</v>
      </c>
      <c r="BP3" s="572">
        <f>Inputs!CA3</f>
        <v>46477</v>
      </c>
      <c r="BQ3" s="572">
        <f>Inputs!CB3</f>
        <v>46507</v>
      </c>
      <c r="BR3" s="572">
        <f>Inputs!CC3</f>
        <v>46538</v>
      </c>
      <c r="BS3" s="572">
        <f>Inputs!CD3</f>
        <v>46568</v>
      </c>
    </row>
    <row r="4" spans="1:71" ht="12.75" customHeight="1" x14ac:dyDescent="0.25">
      <c r="A4" s="127"/>
      <c r="B4" s="573"/>
      <c r="C4" s="573"/>
      <c r="D4" s="573"/>
      <c r="E4" s="571"/>
      <c r="F4" s="571"/>
      <c r="G4" s="571"/>
      <c r="H4" s="571"/>
      <c r="I4" s="571"/>
      <c r="J4" s="571"/>
      <c r="K4" s="571"/>
      <c r="L4" s="571"/>
      <c r="M4" s="571"/>
      <c r="N4" s="573"/>
      <c r="O4" s="573"/>
      <c r="P4" s="573"/>
      <c r="Q4" s="573"/>
      <c r="R4" s="573"/>
      <c r="S4" s="573"/>
      <c r="T4" s="573"/>
      <c r="U4" s="573"/>
      <c r="V4" s="573"/>
      <c r="W4" s="573"/>
      <c r="X4" s="573"/>
      <c r="Y4" s="573"/>
      <c r="Z4" s="573"/>
      <c r="AA4" s="573"/>
      <c r="AB4" s="573"/>
      <c r="AC4" s="573"/>
      <c r="AD4" s="573"/>
      <c r="AE4" s="573"/>
      <c r="AF4" s="573"/>
      <c r="AG4" s="573"/>
      <c r="AH4" s="573"/>
      <c r="AI4" s="573"/>
      <c r="AJ4" s="573"/>
      <c r="AK4" s="573"/>
      <c r="AL4" s="573"/>
      <c r="AM4" s="573"/>
      <c r="AN4" s="573"/>
      <c r="AO4" s="573"/>
      <c r="AP4" s="573"/>
      <c r="AQ4" s="573"/>
      <c r="AR4" s="573"/>
      <c r="AS4" s="573"/>
      <c r="AT4" s="573"/>
      <c r="AU4" s="573"/>
      <c r="AV4" s="573"/>
      <c r="AW4" s="573"/>
      <c r="AX4" s="573"/>
      <c r="AY4" s="573"/>
      <c r="AZ4" s="573"/>
      <c r="BA4" s="573"/>
      <c r="BB4" s="573"/>
      <c r="BC4" s="573"/>
      <c r="BD4" s="573"/>
      <c r="BE4" s="573"/>
      <c r="BF4" s="573"/>
      <c r="BG4" s="573"/>
      <c r="BH4" s="573"/>
      <c r="BI4" s="573"/>
      <c r="BJ4" s="573"/>
      <c r="BK4" s="573"/>
      <c r="BL4" s="573"/>
      <c r="BM4" s="573"/>
      <c r="BN4" s="573"/>
      <c r="BO4" s="573"/>
      <c r="BP4" s="573"/>
      <c r="BQ4" s="573"/>
      <c r="BR4" s="573"/>
      <c r="BS4" s="573"/>
    </row>
    <row r="5" spans="1:71" ht="12.75" customHeight="1" x14ac:dyDescent="0.25">
      <c r="A5" s="127"/>
      <c r="B5" s="547" t="s">
        <v>707</v>
      </c>
      <c r="C5" s="548"/>
      <c r="D5" s="549"/>
      <c r="E5" s="547"/>
      <c r="F5" s="547"/>
      <c r="G5" s="547"/>
      <c r="H5" s="547"/>
      <c r="I5" s="547"/>
      <c r="J5" s="547"/>
      <c r="K5" s="547"/>
      <c r="L5" s="547"/>
      <c r="M5" s="547"/>
      <c r="N5" s="547"/>
      <c r="O5" s="547"/>
      <c r="P5" s="547"/>
      <c r="Q5" s="547"/>
      <c r="R5" s="547"/>
      <c r="S5" s="547"/>
      <c r="T5" s="547"/>
      <c r="U5" s="547"/>
      <c r="V5" s="547"/>
      <c r="W5" s="547"/>
      <c r="X5" s="547"/>
      <c r="Y5" s="547"/>
      <c r="Z5" s="547"/>
      <c r="AA5" s="547"/>
      <c r="AB5" s="547"/>
      <c r="AC5" s="547"/>
      <c r="AD5" s="547"/>
      <c r="AE5" s="547"/>
      <c r="AF5" s="547"/>
      <c r="AG5" s="547"/>
      <c r="AH5" s="547"/>
      <c r="AI5" s="547"/>
      <c r="AJ5" s="547"/>
      <c r="AK5" s="547"/>
      <c r="AL5" s="547"/>
      <c r="AM5" s="547"/>
      <c r="AN5" s="547"/>
      <c r="AO5" s="547"/>
      <c r="AP5" s="547"/>
      <c r="AQ5" s="547"/>
      <c r="AR5" s="547"/>
      <c r="AS5" s="547"/>
      <c r="AT5" s="547"/>
      <c r="AU5" s="547"/>
      <c r="AV5" s="547"/>
      <c r="AW5" s="547"/>
      <c r="AX5" s="547"/>
      <c r="AY5" s="547"/>
      <c r="AZ5" s="547"/>
      <c r="BA5" s="547"/>
      <c r="BB5" s="547"/>
      <c r="BC5" s="547"/>
      <c r="BD5" s="547"/>
      <c r="BE5" s="547"/>
      <c r="BF5" s="547"/>
      <c r="BG5" s="547"/>
      <c r="BH5" s="547"/>
      <c r="BI5" s="547"/>
      <c r="BJ5" s="547"/>
      <c r="BK5" s="547"/>
      <c r="BL5" s="547"/>
      <c r="BM5" s="547"/>
      <c r="BN5" s="547"/>
      <c r="BO5" s="547"/>
      <c r="BP5" s="547"/>
      <c r="BQ5" s="547"/>
      <c r="BR5" s="547"/>
      <c r="BS5" s="547"/>
    </row>
    <row r="6" spans="1:71" ht="12.75" customHeight="1" x14ac:dyDescent="0.25">
      <c r="A6" s="127"/>
      <c r="B6" s="551" t="s">
        <v>708</v>
      </c>
      <c r="C6" s="552"/>
      <c r="D6" s="553"/>
      <c r="E6" s="552"/>
      <c r="F6" s="552"/>
      <c r="G6" s="552"/>
      <c r="H6" s="552"/>
      <c r="I6" s="552"/>
      <c r="J6" s="552"/>
      <c r="K6" s="552"/>
      <c r="L6" s="552"/>
      <c r="M6" s="552"/>
      <c r="N6" s="552"/>
      <c r="O6" s="552"/>
      <c r="P6" s="552"/>
      <c r="Q6" s="552"/>
      <c r="R6" s="552"/>
      <c r="S6" s="552"/>
      <c r="T6" s="552"/>
      <c r="U6" s="552"/>
      <c r="V6" s="552"/>
      <c r="W6" s="552"/>
      <c r="X6" s="552"/>
      <c r="Y6" s="552"/>
      <c r="Z6" s="552"/>
      <c r="AA6" s="552"/>
      <c r="AB6" s="552"/>
      <c r="AC6" s="552"/>
      <c r="AD6" s="552"/>
      <c r="AE6" s="552"/>
      <c r="AF6" s="552"/>
      <c r="AG6" s="552"/>
      <c r="AH6" s="552"/>
      <c r="AI6" s="552"/>
      <c r="AJ6" s="552"/>
      <c r="AK6" s="552"/>
      <c r="AL6" s="552"/>
      <c r="AM6" s="552"/>
      <c r="AN6" s="552"/>
      <c r="AO6" s="552"/>
      <c r="AP6" s="552"/>
      <c r="AQ6" s="552"/>
      <c r="AR6" s="552"/>
      <c r="AS6" s="552"/>
      <c r="AT6" s="552"/>
      <c r="AU6" s="552"/>
      <c r="AV6" s="552"/>
      <c r="AW6" s="552"/>
      <c r="AX6" s="552"/>
      <c r="AY6" s="552"/>
      <c r="AZ6" s="552"/>
      <c r="BA6" s="552"/>
      <c r="BB6" s="552"/>
      <c r="BC6" s="552"/>
      <c r="BD6" s="552"/>
      <c r="BE6" s="552"/>
      <c r="BF6" s="552"/>
      <c r="BG6" s="552"/>
      <c r="BH6" s="552"/>
      <c r="BI6" s="552"/>
      <c r="BJ6" s="552"/>
      <c r="BK6" s="552"/>
      <c r="BL6" s="552"/>
      <c r="BM6" s="552"/>
      <c r="BN6" s="552"/>
      <c r="BO6" s="552"/>
      <c r="BP6" s="552"/>
      <c r="BQ6" s="552"/>
      <c r="BR6" s="552"/>
      <c r="BS6" s="552"/>
    </row>
    <row r="7" spans="1:71" ht="12.75" customHeight="1" outlineLevel="1" x14ac:dyDescent="0.25">
      <c r="A7" s="127"/>
      <c r="B7" s="127"/>
      <c r="C7" s="558" t="s">
        <v>709</v>
      </c>
      <c r="D7" s="559"/>
      <c r="E7" s="574">
        <f t="shared" ref="E7:BS7" si="1">SUM(E8:E34)</f>
        <v>0</v>
      </c>
      <c r="F7" s="574">
        <f t="shared" si="1"/>
        <v>0</v>
      </c>
      <c r="G7" s="574">
        <f t="shared" si="1"/>
        <v>1</v>
      </c>
      <c r="H7" s="574">
        <f t="shared" si="1"/>
        <v>2</v>
      </c>
      <c r="I7" s="574">
        <f t="shared" si="1"/>
        <v>3</v>
      </c>
      <c r="J7" s="574">
        <f t="shared" si="1"/>
        <v>4</v>
      </c>
      <c r="K7" s="574">
        <f t="shared" si="1"/>
        <v>5</v>
      </c>
      <c r="L7" s="574">
        <f t="shared" si="1"/>
        <v>6</v>
      </c>
      <c r="M7" s="574">
        <f t="shared" si="1"/>
        <v>8</v>
      </c>
      <c r="N7" s="574">
        <f t="shared" si="1"/>
        <v>10</v>
      </c>
      <c r="O7" s="574">
        <f t="shared" si="1"/>
        <v>11</v>
      </c>
      <c r="P7" s="574">
        <f t="shared" si="1"/>
        <v>12</v>
      </c>
      <c r="Q7" s="574">
        <f t="shared" si="1"/>
        <v>13</v>
      </c>
      <c r="R7" s="574">
        <f t="shared" si="1"/>
        <v>15</v>
      </c>
      <c r="S7" s="574">
        <f t="shared" si="1"/>
        <v>15</v>
      </c>
      <c r="T7" s="574">
        <f t="shared" si="1"/>
        <v>15</v>
      </c>
      <c r="U7" s="574">
        <f t="shared" si="1"/>
        <v>15</v>
      </c>
      <c r="V7" s="574">
        <f t="shared" si="1"/>
        <v>15</v>
      </c>
      <c r="W7" s="574">
        <f t="shared" si="1"/>
        <v>15</v>
      </c>
      <c r="X7" s="574">
        <f t="shared" si="1"/>
        <v>15</v>
      </c>
      <c r="Y7" s="574">
        <f t="shared" si="1"/>
        <v>15</v>
      </c>
      <c r="Z7" s="574">
        <f t="shared" si="1"/>
        <v>15</v>
      </c>
      <c r="AA7" s="574">
        <f t="shared" si="1"/>
        <v>15</v>
      </c>
      <c r="AB7" s="574">
        <f t="shared" si="1"/>
        <v>15</v>
      </c>
      <c r="AC7" s="574">
        <f t="shared" si="1"/>
        <v>15</v>
      </c>
      <c r="AD7" s="574">
        <f t="shared" si="1"/>
        <v>15</v>
      </c>
      <c r="AE7" s="574">
        <f t="shared" si="1"/>
        <v>15</v>
      </c>
      <c r="AF7" s="574">
        <f t="shared" si="1"/>
        <v>15</v>
      </c>
      <c r="AG7" s="574">
        <f t="shared" si="1"/>
        <v>15</v>
      </c>
      <c r="AH7" s="574">
        <f t="shared" si="1"/>
        <v>15</v>
      </c>
      <c r="AI7" s="574">
        <f t="shared" si="1"/>
        <v>15</v>
      </c>
      <c r="AJ7" s="574">
        <f t="shared" si="1"/>
        <v>15</v>
      </c>
      <c r="AK7" s="574">
        <f t="shared" si="1"/>
        <v>15</v>
      </c>
      <c r="AL7" s="574">
        <f t="shared" si="1"/>
        <v>15</v>
      </c>
      <c r="AM7" s="574">
        <f t="shared" si="1"/>
        <v>15</v>
      </c>
      <c r="AN7" s="574">
        <f t="shared" si="1"/>
        <v>15</v>
      </c>
      <c r="AO7" s="574">
        <f t="shared" si="1"/>
        <v>15</v>
      </c>
      <c r="AP7" s="574">
        <f t="shared" si="1"/>
        <v>15</v>
      </c>
      <c r="AQ7" s="574">
        <f t="shared" si="1"/>
        <v>15</v>
      </c>
      <c r="AR7" s="574">
        <f t="shared" si="1"/>
        <v>15</v>
      </c>
      <c r="AS7" s="574">
        <f t="shared" si="1"/>
        <v>15</v>
      </c>
      <c r="AT7" s="574">
        <f t="shared" si="1"/>
        <v>15</v>
      </c>
      <c r="AU7" s="574">
        <f t="shared" si="1"/>
        <v>15</v>
      </c>
      <c r="AV7" s="574">
        <f t="shared" si="1"/>
        <v>15</v>
      </c>
      <c r="AW7" s="574">
        <f t="shared" si="1"/>
        <v>15</v>
      </c>
      <c r="AX7" s="574">
        <f t="shared" si="1"/>
        <v>15</v>
      </c>
      <c r="AY7" s="574">
        <f t="shared" si="1"/>
        <v>15</v>
      </c>
      <c r="AZ7" s="574">
        <f t="shared" si="1"/>
        <v>15</v>
      </c>
      <c r="BA7" s="574">
        <f t="shared" si="1"/>
        <v>15</v>
      </c>
      <c r="BB7" s="574">
        <f t="shared" si="1"/>
        <v>15</v>
      </c>
      <c r="BC7" s="574">
        <f t="shared" si="1"/>
        <v>15</v>
      </c>
      <c r="BD7" s="574">
        <f t="shared" si="1"/>
        <v>15</v>
      </c>
      <c r="BE7" s="574">
        <f t="shared" si="1"/>
        <v>15</v>
      </c>
      <c r="BF7" s="574">
        <f t="shared" si="1"/>
        <v>15</v>
      </c>
      <c r="BG7" s="574">
        <f t="shared" si="1"/>
        <v>15</v>
      </c>
      <c r="BH7" s="574">
        <f t="shared" si="1"/>
        <v>15</v>
      </c>
      <c r="BI7" s="574">
        <f t="shared" si="1"/>
        <v>15</v>
      </c>
      <c r="BJ7" s="574">
        <f t="shared" si="1"/>
        <v>15</v>
      </c>
      <c r="BK7" s="574">
        <f t="shared" si="1"/>
        <v>15</v>
      </c>
      <c r="BL7" s="574">
        <f t="shared" si="1"/>
        <v>15</v>
      </c>
      <c r="BM7" s="574">
        <f t="shared" si="1"/>
        <v>15</v>
      </c>
      <c r="BN7" s="574">
        <f t="shared" si="1"/>
        <v>15</v>
      </c>
      <c r="BO7" s="574">
        <f t="shared" si="1"/>
        <v>15</v>
      </c>
      <c r="BP7" s="574">
        <f t="shared" si="1"/>
        <v>15</v>
      </c>
      <c r="BQ7" s="574">
        <f t="shared" si="1"/>
        <v>15</v>
      </c>
      <c r="BR7" s="574">
        <f t="shared" si="1"/>
        <v>15</v>
      </c>
      <c r="BS7" s="574">
        <f t="shared" si="1"/>
        <v>15</v>
      </c>
    </row>
    <row r="8" spans="1:71" ht="12.75" customHeight="1" outlineLevel="1" x14ac:dyDescent="0.3">
      <c r="A8" s="127"/>
      <c r="B8" s="127">
        <v>1</v>
      </c>
      <c r="C8" s="569">
        <v>1</v>
      </c>
      <c r="D8" s="565" t="s">
        <v>710</v>
      </c>
      <c r="E8" s="127"/>
      <c r="F8" s="575"/>
      <c r="G8" s="576">
        <v>1</v>
      </c>
      <c r="H8" s="576">
        <v>1</v>
      </c>
      <c r="I8" s="576">
        <v>1</v>
      </c>
      <c r="J8" s="127">
        <v>1</v>
      </c>
      <c r="K8" s="127">
        <v>1</v>
      </c>
      <c r="L8" s="127">
        <v>1</v>
      </c>
      <c r="M8" s="127">
        <v>1</v>
      </c>
      <c r="N8" s="127">
        <v>1</v>
      </c>
      <c r="O8" s="127">
        <v>1</v>
      </c>
      <c r="P8" s="127">
        <v>1</v>
      </c>
      <c r="Q8" s="127">
        <v>1</v>
      </c>
      <c r="R8" s="127">
        <v>1</v>
      </c>
      <c r="S8" s="127">
        <v>1</v>
      </c>
      <c r="T8" s="127">
        <v>1</v>
      </c>
      <c r="U8" s="127">
        <v>1</v>
      </c>
      <c r="V8" s="127">
        <v>1</v>
      </c>
      <c r="W8" s="127">
        <v>1</v>
      </c>
      <c r="X8" s="127">
        <v>1</v>
      </c>
      <c r="Y8" s="127">
        <v>1</v>
      </c>
      <c r="Z8" s="127">
        <v>1</v>
      </c>
      <c r="AA8" s="127">
        <v>1</v>
      </c>
      <c r="AB8" s="127">
        <v>1</v>
      </c>
      <c r="AC8" s="127">
        <v>1</v>
      </c>
      <c r="AD8" s="127">
        <v>1</v>
      </c>
      <c r="AE8" s="127">
        <v>1</v>
      </c>
      <c r="AF8" s="127">
        <v>1</v>
      </c>
      <c r="AG8" s="127">
        <v>1</v>
      </c>
      <c r="AH8" s="127">
        <v>1</v>
      </c>
      <c r="AI8" s="127">
        <v>1</v>
      </c>
      <c r="AJ8" s="127">
        <v>1</v>
      </c>
      <c r="AK8" s="127">
        <v>1</v>
      </c>
      <c r="AL8" s="127">
        <v>1</v>
      </c>
      <c r="AM8" s="127">
        <v>1</v>
      </c>
      <c r="AN8" s="127">
        <v>1</v>
      </c>
      <c r="AO8" s="127">
        <v>1</v>
      </c>
      <c r="AP8" s="127">
        <v>1</v>
      </c>
      <c r="AQ8" s="127">
        <v>1</v>
      </c>
      <c r="AR8" s="127">
        <v>1</v>
      </c>
      <c r="AS8" s="127">
        <v>1</v>
      </c>
      <c r="AT8" s="127">
        <v>1</v>
      </c>
      <c r="AU8" s="127">
        <v>1</v>
      </c>
      <c r="AV8" s="127">
        <v>1</v>
      </c>
      <c r="AW8" s="127">
        <v>1</v>
      </c>
      <c r="AX8" s="127">
        <v>1</v>
      </c>
      <c r="AY8" s="127">
        <v>1</v>
      </c>
      <c r="AZ8" s="127">
        <v>1</v>
      </c>
      <c r="BA8" s="127">
        <v>1</v>
      </c>
      <c r="BB8" s="127">
        <v>1</v>
      </c>
      <c r="BC8" s="127">
        <v>1</v>
      </c>
      <c r="BD8" s="127">
        <v>1</v>
      </c>
      <c r="BE8" s="127">
        <v>1</v>
      </c>
      <c r="BF8" s="127">
        <v>1</v>
      </c>
      <c r="BG8" s="127">
        <v>1</v>
      </c>
      <c r="BH8" s="127">
        <v>1</v>
      </c>
      <c r="BI8" s="127">
        <v>1</v>
      </c>
      <c r="BJ8" s="127">
        <v>1</v>
      </c>
      <c r="BK8" s="127">
        <v>1</v>
      </c>
      <c r="BL8" s="127">
        <v>1</v>
      </c>
      <c r="BM8" s="127">
        <v>1</v>
      </c>
      <c r="BN8" s="127">
        <v>1</v>
      </c>
      <c r="BO8" s="127">
        <v>1</v>
      </c>
      <c r="BP8" s="127">
        <v>1</v>
      </c>
      <c r="BQ8" s="127">
        <v>1</v>
      </c>
      <c r="BR8" s="127">
        <v>1</v>
      </c>
      <c r="BS8" s="127">
        <v>1</v>
      </c>
    </row>
    <row r="9" spans="1:71" ht="12.75" customHeight="1" outlineLevel="1" x14ac:dyDescent="0.25">
      <c r="A9" s="127"/>
      <c r="B9" s="99">
        <v>2</v>
      </c>
      <c r="C9" s="569">
        <v>0.8</v>
      </c>
      <c r="D9" s="577" t="s">
        <v>711</v>
      </c>
      <c r="E9" s="127"/>
      <c r="F9" s="127"/>
      <c r="G9" s="127"/>
      <c r="H9" s="576">
        <v>1</v>
      </c>
      <c r="I9" s="127">
        <v>1</v>
      </c>
      <c r="J9" s="127">
        <v>1</v>
      </c>
      <c r="K9" s="127">
        <v>1</v>
      </c>
      <c r="L9" s="127">
        <v>1</v>
      </c>
      <c r="M9" s="127">
        <v>1</v>
      </c>
      <c r="N9" s="127">
        <v>1</v>
      </c>
      <c r="O9" s="127">
        <v>1</v>
      </c>
      <c r="P9" s="127">
        <v>1</v>
      </c>
      <c r="Q9" s="127">
        <v>1</v>
      </c>
      <c r="R9" s="127">
        <v>1</v>
      </c>
      <c r="S9" s="127">
        <v>1</v>
      </c>
      <c r="T9" s="127">
        <v>1</v>
      </c>
      <c r="U9" s="127">
        <v>1</v>
      </c>
      <c r="V9" s="127">
        <v>1</v>
      </c>
      <c r="W9" s="127">
        <v>1</v>
      </c>
      <c r="X9" s="127">
        <v>1</v>
      </c>
      <c r="Y9" s="127">
        <v>1</v>
      </c>
      <c r="Z9" s="127">
        <v>1</v>
      </c>
      <c r="AA9" s="127">
        <v>1</v>
      </c>
      <c r="AB9" s="127">
        <v>1</v>
      </c>
      <c r="AC9" s="127">
        <v>1</v>
      </c>
      <c r="AD9" s="127">
        <v>1</v>
      </c>
      <c r="AE9" s="127">
        <v>1</v>
      </c>
      <c r="AF9" s="127">
        <v>1</v>
      </c>
      <c r="AG9" s="127">
        <v>1</v>
      </c>
      <c r="AH9" s="127">
        <v>1</v>
      </c>
      <c r="AI9" s="127">
        <v>1</v>
      </c>
      <c r="AJ9" s="127">
        <v>1</v>
      </c>
      <c r="AK9" s="127">
        <v>1</v>
      </c>
      <c r="AL9" s="127">
        <v>1</v>
      </c>
      <c r="AM9" s="127">
        <v>1</v>
      </c>
      <c r="AN9" s="127">
        <v>1</v>
      </c>
      <c r="AO9" s="127">
        <v>1</v>
      </c>
      <c r="AP9" s="127">
        <v>1</v>
      </c>
      <c r="AQ9" s="127">
        <v>1</v>
      </c>
      <c r="AR9" s="127">
        <v>1</v>
      </c>
      <c r="AS9" s="127">
        <v>1</v>
      </c>
      <c r="AT9" s="127">
        <v>1</v>
      </c>
      <c r="AU9" s="127">
        <v>1</v>
      </c>
      <c r="AV9" s="127">
        <v>1</v>
      </c>
      <c r="AW9" s="127">
        <v>1</v>
      </c>
      <c r="AX9" s="127">
        <v>1</v>
      </c>
      <c r="AY9" s="127">
        <v>1</v>
      </c>
      <c r="AZ9" s="127">
        <v>1</v>
      </c>
      <c r="BA9" s="127">
        <v>1</v>
      </c>
      <c r="BB9" s="127">
        <v>1</v>
      </c>
      <c r="BC9" s="127">
        <v>1</v>
      </c>
      <c r="BD9" s="127">
        <v>1</v>
      </c>
      <c r="BE9" s="127">
        <v>1</v>
      </c>
      <c r="BF9" s="127">
        <v>1</v>
      </c>
      <c r="BG9" s="127">
        <v>1</v>
      </c>
      <c r="BH9" s="127">
        <v>1</v>
      </c>
      <c r="BI9" s="127">
        <v>1</v>
      </c>
      <c r="BJ9" s="127">
        <v>1</v>
      </c>
      <c r="BK9" s="127">
        <v>1</v>
      </c>
      <c r="BL9" s="127">
        <v>1</v>
      </c>
      <c r="BM9" s="127">
        <v>1</v>
      </c>
      <c r="BN9" s="127">
        <v>1</v>
      </c>
      <c r="BO9" s="127">
        <v>1</v>
      </c>
      <c r="BP9" s="127">
        <v>1</v>
      </c>
      <c r="BQ9" s="127">
        <v>1</v>
      </c>
      <c r="BR9" s="127">
        <v>1</v>
      </c>
      <c r="BS9" s="127">
        <v>1</v>
      </c>
    </row>
    <row r="10" spans="1:71" ht="12.75" customHeight="1" outlineLevel="1" x14ac:dyDescent="0.25">
      <c r="A10" s="127"/>
      <c r="B10" s="127">
        <v>3</v>
      </c>
      <c r="C10" s="569">
        <v>0.7</v>
      </c>
      <c r="D10" s="127" t="s">
        <v>712</v>
      </c>
      <c r="E10" s="127"/>
      <c r="F10" s="127"/>
      <c r="G10" s="127"/>
      <c r="H10" s="127"/>
      <c r="I10" s="576">
        <v>1</v>
      </c>
      <c r="J10" s="127">
        <v>1</v>
      </c>
      <c r="K10" s="127">
        <v>1</v>
      </c>
      <c r="L10" s="127">
        <v>1</v>
      </c>
      <c r="M10" s="127">
        <v>1</v>
      </c>
      <c r="N10" s="127">
        <v>1</v>
      </c>
      <c r="O10" s="127">
        <v>1</v>
      </c>
      <c r="P10" s="127">
        <v>1</v>
      </c>
      <c r="Q10" s="127">
        <v>1</v>
      </c>
      <c r="R10" s="127">
        <v>1</v>
      </c>
      <c r="S10" s="127">
        <v>1</v>
      </c>
      <c r="T10" s="127">
        <v>1</v>
      </c>
      <c r="U10" s="127">
        <v>1</v>
      </c>
      <c r="V10" s="127">
        <v>1</v>
      </c>
      <c r="W10" s="127">
        <v>1</v>
      </c>
      <c r="X10" s="127">
        <v>1</v>
      </c>
      <c r="Y10" s="127">
        <v>1</v>
      </c>
      <c r="Z10" s="127">
        <v>1</v>
      </c>
      <c r="AA10" s="127">
        <v>1</v>
      </c>
      <c r="AB10" s="127">
        <v>1</v>
      </c>
      <c r="AC10" s="127">
        <v>1</v>
      </c>
      <c r="AD10" s="127">
        <v>1</v>
      </c>
      <c r="AE10" s="127">
        <v>1</v>
      </c>
      <c r="AF10" s="127">
        <v>1</v>
      </c>
      <c r="AG10" s="127">
        <v>1</v>
      </c>
      <c r="AH10" s="127">
        <v>1</v>
      </c>
      <c r="AI10" s="127">
        <v>1</v>
      </c>
      <c r="AJ10" s="127">
        <v>1</v>
      </c>
      <c r="AK10" s="127">
        <v>1</v>
      </c>
      <c r="AL10" s="127">
        <v>1</v>
      </c>
      <c r="AM10" s="127">
        <v>1</v>
      </c>
      <c r="AN10" s="127">
        <v>1</v>
      </c>
      <c r="AO10" s="127">
        <v>1</v>
      </c>
      <c r="AP10" s="127">
        <v>1</v>
      </c>
      <c r="AQ10" s="127">
        <v>1</v>
      </c>
      <c r="AR10" s="127">
        <v>1</v>
      </c>
      <c r="AS10" s="127">
        <v>1</v>
      </c>
      <c r="AT10" s="127">
        <v>1</v>
      </c>
      <c r="AU10" s="127">
        <v>1</v>
      </c>
      <c r="AV10" s="127">
        <v>1</v>
      </c>
      <c r="AW10" s="127">
        <v>1</v>
      </c>
      <c r="AX10" s="127">
        <v>1</v>
      </c>
      <c r="AY10" s="127">
        <v>1</v>
      </c>
      <c r="AZ10" s="127">
        <v>1</v>
      </c>
      <c r="BA10" s="127">
        <v>1</v>
      </c>
      <c r="BB10" s="127">
        <v>1</v>
      </c>
      <c r="BC10" s="127">
        <v>1</v>
      </c>
      <c r="BD10" s="127">
        <v>1</v>
      </c>
      <c r="BE10" s="127">
        <v>1</v>
      </c>
      <c r="BF10" s="127">
        <v>1</v>
      </c>
      <c r="BG10" s="127">
        <v>1</v>
      </c>
      <c r="BH10" s="127">
        <v>1</v>
      </c>
      <c r="BI10" s="127">
        <v>1</v>
      </c>
      <c r="BJ10" s="127">
        <v>1</v>
      </c>
      <c r="BK10" s="127">
        <v>1</v>
      </c>
      <c r="BL10" s="127">
        <v>1</v>
      </c>
      <c r="BM10" s="127">
        <v>1</v>
      </c>
      <c r="BN10" s="127">
        <v>1</v>
      </c>
      <c r="BO10" s="127">
        <v>1</v>
      </c>
      <c r="BP10" s="127">
        <v>1</v>
      </c>
      <c r="BQ10" s="127">
        <v>1</v>
      </c>
      <c r="BR10" s="127">
        <v>1</v>
      </c>
      <c r="BS10" s="127">
        <v>1</v>
      </c>
    </row>
    <row r="11" spans="1:71" ht="12.75" customHeight="1" outlineLevel="1" x14ac:dyDescent="0.25">
      <c r="A11" s="127"/>
      <c r="B11" s="99">
        <v>4</v>
      </c>
      <c r="C11" s="569">
        <v>0.7</v>
      </c>
      <c r="D11" s="127" t="s">
        <v>713</v>
      </c>
      <c r="E11" s="127"/>
      <c r="F11" s="127"/>
      <c r="G11" s="127"/>
      <c r="H11" s="127"/>
      <c r="I11" s="127"/>
      <c r="J11" s="576">
        <v>1</v>
      </c>
      <c r="K11" s="127">
        <v>1</v>
      </c>
      <c r="L11" s="127">
        <v>1</v>
      </c>
      <c r="M11" s="127">
        <v>1</v>
      </c>
      <c r="N11" s="127">
        <v>1</v>
      </c>
      <c r="O11" s="127">
        <v>1</v>
      </c>
      <c r="P11" s="127">
        <v>1</v>
      </c>
      <c r="Q11" s="127">
        <v>1</v>
      </c>
      <c r="R11" s="127">
        <v>1</v>
      </c>
      <c r="S11" s="127">
        <v>1</v>
      </c>
      <c r="T11" s="127">
        <v>1</v>
      </c>
      <c r="U11" s="127">
        <v>1</v>
      </c>
      <c r="V11" s="127">
        <v>1</v>
      </c>
      <c r="W11" s="127">
        <v>1</v>
      </c>
      <c r="X11" s="127">
        <v>1</v>
      </c>
      <c r="Y11" s="127">
        <v>1</v>
      </c>
      <c r="Z11" s="127">
        <v>1</v>
      </c>
      <c r="AA11" s="127">
        <v>1</v>
      </c>
      <c r="AB11" s="127">
        <v>1</v>
      </c>
      <c r="AC11" s="127">
        <v>1</v>
      </c>
      <c r="AD11" s="127">
        <v>1</v>
      </c>
      <c r="AE11" s="127">
        <v>1</v>
      </c>
      <c r="AF11" s="127">
        <v>1</v>
      </c>
      <c r="AG11" s="127">
        <v>1</v>
      </c>
      <c r="AH11" s="127">
        <v>1</v>
      </c>
      <c r="AI11" s="127">
        <v>1</v>
      </c>
      <c r="AJ11" s="127">
        <v>1</v>
      </c>
      <c r="AK11" s="127">
        <v>1</v>
      </c>
      <c r="AL11" s="127">
        <v>1</v>
      </c>
      <c r="AM11" s="127">
        <v>1</v>
      </c>
      <c r="AN11" s="127">
        <v>1</v>
      </c>
      <c r="AO11" s="127">
        <v>1</v>
      </c>
      <c r="AP11" s="127">
        <v>1</v>
      </c>
      <c r="AQ11" s="127">
        <v>1</v>
      </c>
      <c r="AR11" s="127">
        <v>1</v>
      </c>
      <c r="AS11" s="127">
        <v>1</v>
      </c>
      <c r="AT11" s="127">
        <v>1</v>
      </c>
      <c r="AU11" s="127">
        <v>1</v>
      </c>
      <c r="AV11" s="127">
        <v>1</v>
      </c>
      <c r="AW11" s="127">
        <v>1</v>
      </c>
      <c r="AX11" s="127">
        <v>1</v>
      </c>
      <c r="AY11" s="127">
        <v>1</v>
      </c>
      <c r="AZ11" s="127">
        <v>1</v>
      </c>
      <c r="BA11" s="127">
        <v>1</v>
      </c>
      <c r="BB11" s="127">
        <v>1</v>
      </c>
      <c r="BC11" s="127">
        <v>1</v>
      </c>
      <c r="BD11" s="127">
        <v>1</v>
      </c>
      <c r="BE11" s="127">
        <v>1</v>
      </c>
      <c r="BF11" s="127">
        <v>1</v>
      </c>
      <c r="BG11" s="127">
        <v>1</v>
      </c>
      <c r="BH11" s="127">
        <v>1</v>
      </c>
      <c r="BI11" s="127">
        <v>1</v>
      </c>
      <c r="BJ11" s="127">
        <v>1</v>
      </c>
      <c r="BK11" s="127">
        <v>1</v>
      </c>
      <c r="BL11" s="127">
        <v>1</v>
      </c>
      <c r="BM11" s="127">
        <v>1</v>
      </c>
      <c r="BN11" s="127">
        <v>1</v>
      </c>
      <c r="BO11" s="127">
        <v>1</v>
      </c>
      <c r="BP11" s="127">
        <v>1</v>
      </c>
      <c r="BQ11" s="127">
        <v>1</v>
      </c>
      <c r="BR11" s="127">
        <v>1</v>
      </c>
      <c r="BS11" s="127">
        <v>1</v>
      </c>
    </row>
    <row r="12" spans="1:71" ht="12.75" customHeight="1" outlineLevel="1" x14ac:dyDescent="0.25">
      <c r="A12" s="127"/>
      <c r="B12" s="127">
        <v>5</v>
      </c>
      <c r="C12" s="569">
        <v>0.7</v>
      </c>
      <c r="D12" s="127" t="s">
        <v>714</v>
      </c>
      <c r="E12" s="127"/>
      <c r="F12" s="127"/>
      <c r="G12" s="127"/>
      <c r="H12" s="127"/>
      <c r="I12" s="127"/>
      <c r="J12" s="127"/>
      <c r="K12" s="576">
        <v>1</v>
      </c>
      <c r="L12" s="127">
        <v>1</v>
      </c>
      <c r="M12" s="127">
        <v>1</v>
      </c>
      <c r="N12" s="127">
        <v>1</v>
      </c>
      <c r="O12" s="127">
        <v>1</v>
      </c>
      <c r="P12" s="127">
        <v>1</v>
      </c>
      <c r="Q12" s="127">
        <v>1</v>
      </c>
      <c r="R12" s="127">
        <v>1</v>
      </c>
      <c r="S12" s="127">
        <v>1</v>
      </c>
      <c r="T12" s="127">
        <v>1</v>
      </c>
      <c r="U12" s="127">
        <v>1</v>
      </c>
      <c r="V12" s="127">
        <v>1</v>
      </c>
      <c r="W12" s="127">
        <v>1</v>
      </c>
      <c r="X12" s="127">
        <v>1</v>
      </c>
      <c r="Y12" s="127">
        <v>1</v>
      </c>
      <c r="Z12" s="127">
        <v>1</v>
      </c>
      <c r="AA12" s="127">
        <v>1</v>
      </c>
      <c r="AB12" s="127">
        <v>1</v>
      </c>
      <c r="AC12" s="127">
        <v>1</v>
      </c>
      <c r="AD12" s="127">
        <v>1</v>
      </c>
      <c r="AE12" s="127">
        <v>1</v>
      </c>
      <c r="AF12" s="127">
        <v>1</v>
      </c>
      <c r="AG12" s="127">
        <v>1</v>
      </c>
      <c r="AH12" s="127">
        <v>1</v>
      </c>
      <c r="AI12" s="127">
        <v>1</v>
      </c>
      <c r="AJ12" s="127">
        <v>1</v>
      </c>
      <c r="AK12" s="127">
        <v>1</v>
      </c>
      <c r="AL12" s="127">
        <v>1</v>
      </c>
      <c r="AM12" s="127">
        <v>1</v>
      </c>
      <c r="AN12" s="127">
        <v>1</v>
      </c>
      <c r="AO12" s="127">
        <v>1</v>
      </c>
      <c r="AP12" s="127">
        <v>1</v>
      </c>
      <c r="AQ12" s="127">
        <v>1</v>
      </c>
      <c r="AR12" s="127">
        <v>1</v>
      </c>
      <c r="AS12" s="127">
        <v>1</v>
      </c>
      <c r="AT12" s="127">
        <v>1</v>
      </c>
      <c r="AU12" s="127">
        <v>1</v>
      </c>
      <c r="AV12" s="127">
        <v>1</v>
      </c>
      <c r="AW12" s="127">
        <v>1</v>
      </c>
      <c r="AX12" s="127">
        <v>1</v>
      </c>
      <c r="AY12" s="127">
        <v>1</v>
      </c>
      <c r="AZ12" s="127">
        <v>1</v>
      </c>
      <c r="BA12" s="127">
        <v>1</v>
      </c>
      <c r="BB12" s="127">
        <v>1</v>
      </c>
      <c r="BC12" s="127">
        <v>1</v>
      </c>
      <c r="BD12" s="127">
        <v>1</v>
      </c>
      <c r="BE12" s="127">
        <v>1</v>
      </c>
      <c r="BF12" s="127">
        <v>1</v>
      </c>
      <c r="BG12" s="127">
        <v>1</v>
      </c>
      <c r="BH12" s="127">
        <v>1</v>
      </c>
      <c r="BI12" s="127">
        <v>1</v>
      </c>
      <c r="BJ12" s="127">
        <v>1</v>
      </c>
      <c r="BK12" s="127">
        <v>1</v>
      </c>
      <c r="BL12" s="127">
        <v>1</v>
      </c>
      <c r="BM12" s="127">
        <v>1</v>
      </c>
      <c r="BN12" s="127">
        <v>1</v>
      </c>
      <c r="BO12" s="127">
        <v>1</v>
      </c>
      <c r="BP12" s="127">
        <v>1</v>
      </c>
      <c r="BQ12" s="127">
        <v>1</v>
      </c>
      <c r="BR12" s="127">
        <v>1</v>
      </c>
      <c r="BS12" s="127">
        <v>1</v>
      </c>
    </row>
    <row r="13" spans="1:71" ht="12.75" customHeight="1" outlineLevel="1" x14ac:dyDescent="0.25">
      <c r="A13" s="127"/>
      <c r="B13" s="99">
        <v>6</v>
      </c>
      <c r="C13" s="569">
        <v>0.6</v>
      </c>
      <c r="D13" s="127" t="s">
        <v>715</v>
      </c>
      <c r="E13" s="127"/>
      <c r="F13" s="127"/>
      <c r="G13" s="127"/>
      <c r="H13" s="127"/>
      <c r="I13" s="127"/>
      <c r="J13" s="127"/>
      <c r="K13" s="127"/>
      <c r="L13" s="576">
        <v>1</v>
      </c>
      <c r="M13" s="127">
        <v>1</v>
      </c>
      <c r="N13" s="127">
        <v>1</v>
      </c>
      <c r="O13" s="127">
        <v>1</v>
      </c>
      <c r="P13" s="127">
        <v>1</v>
      </c>
      <c r="Q13" s="127">
        <v>1</v>
      </c>
      <c r="R13" s="127">
        <v>1</v>
      </c>
      <c r="S13" s="127">
        <v>1</v>
      </c>
      <c r="T13" s="127">
        <v>1</v>
      </c>
      <c r="U13" s="127">
        <v>1</v>
      </c>
      <c r="V13" s="127">
        <v>1</v>
      </c>
      <c r="W13" s="127">
        <v>1</v>
      </c>
      <c r="X13" s="127">
        <v>1</v>
      </c>
      <c r="Y13" s="127">
        <v>1</v>
      </c>
      <c r="Z13" s="127">
        <v>1</v>
      </c>
      <c r="AA13" s="127">
        <v>1</v>
      </c>
      <c r="AB13" s="127">
        <v>1</v>
      </c>
      <c r="AC13" s="127">
        <v>1</v>
      </c>
      <c r="AD13" s="127">
        <v>1</v>
      </c>
      <c r="AE13" s="127">
        <v>1</v>
      </c>
      <c r="AF13" s="127">
        <v>1</v>
      </c>
      <c r="AG13" s="127">
        <v>1</v>
      </c>
      <c r="AH13" s="127">
        <v>1</v>
      </c>
      <c r="AI13" s="127">
        <v>1</v>
      </c>
      <c r="AJ13" s="127">
        <v>1</v>
      </c>
      <c r="AK13" s="127">
        <v>1</v>
      </c>
      <c r="AL13" s="127">
        <v>1</v>
      </c>
      <c r="AM13" s="127">
        <v>1</v>
      </c>
      <c r="AN13" s="127">
        <v>1</v>
      </c>
      <c r="AO13" s="127">
        <v>1</v>
      </c>
      <c r="AP13" s="127">
        <v>1</v>
      </c>
      <c r="AQ13" s="127">
        <v>1</v>
      </c>
      <c r="AR13" s="127">
        <v>1</v>
      </c>
      <c r="AS13" s="127">
        <v>1</v>
      </c>
      <c r="AT13" s="127">
        <v>1</v>
      </c>
      <c r="AU13" s="127">
        <v>1</v>
      </c>
      <c r="AV13" s="127">
        <v>1</v>
      </c>
      <c r="AW13" s="127">
        <v>1</v>
      </c>
      <c r="AX13" s="127">
        <v>1</v>
      </c>
      <c r="AY13" s="127">
        <v>1</v>
      </c>
      <c r="AZ13" s="127">
        <v>1</v>
      </c>
      <c r="BA13" s="127">
        <v>1</v>
      </c>
      <c r="BB13" s="127">
        <v>1</v>
      </c>
      <c r="BC13" s="127">
        <v>1</v>
      </c>
      <c r="BD13" s="127">
        <v>1</v>
      </c>
      <c r="BE13" s="127">
        <v>1</v>
      </c>
      <c r="BF13" s="127">
        <v>1</v>
      </c>
      <c r="BG13" s="127">
        <v>1</v>
      </c>
      <c r="BH13" s="127">
        <v>1</v>
      </c>
      <c r="BI13" s="127">
        <v>1</v>
      </c>
      <c r="BJ13" s="127">
        <v>1</v>
      </c>
      <c r="BK13" s="127">
        <v>1</v>
      </c>
      <c r="BL13" s="127">
        <v>1</v>
      </c>
      <c r="BM13" s="127">
        <v>1</v>
      </c>
      <c r="BN13" s="127">
        <v>1</v>
      </c>
      <c r="BO13" s="127">
        <v>1</v>
      </c>
      <c r="BP13" s="127">
        <v>1</v>
      </c>
      <c r="BQ13" s="127">
        <v>1</v>
      </c>
      <c r="BR13" s="127">
        <v>1</v>
      </c>
      <c r="BS13" s="127">
        <v>1</v>
      </c>
    </row>
    <row r="14" spans="1:71" ht="12.75" customHeight="1" outlineLevel="1" x14ac:dyDescent="0.25">
      <c r="A14" s="127"/>
      <c r="B14" s="127">
        <v>7</v>
      </c>
      <c r="C14" s="569">
        <v>0.6</v>
      </c>
      <c r="D14" s="127" t="s">
        <v>716</v>
      </c>
      <c r="E14" s="127"/>
      <c r="F14" s="127"/>
      <c r="G14" s="127"/>
      <c r="H14" s="127"/>
      <c r="I14" s="127"/>
      <c r="J14" s="127"/>
      <c r="K14" s="127"/>
      <c r="L14" s="127"/>
      <c r="M14" s="576">
        <v>1</v>
      </c>
      <c r="N14" s="127">
        <v>1</v>
      </c>
      <c r="O14" s="127">
        <v>1</v>
      </c>
      <c r="P14" s="127">
        <v>1</v>
      </c>
      <c r="Q14" s="127">
        <v>1</v>
      </c>
      <c r="R14" s="127">
        <v>1</v>
      </c>
      <c r="S14" s="127">
        <v>1</v>
      </c>
      <c r="T14" s="127">
        <v>1</v>
      </c>
      <c r="U14" s="127">
        <v>1</v>
      </c>
      <c r="V14" s="127">
        <v>1</v>
      </c>
      <c r="W14" s="127">
        <v>1</v>
      </c>
      <c r="X14" s="127">
        <v>1</v>
      </c>
      <c r="Y14" s="127">
        <v>1</v>
      </c>
      <c r="Z14" s="127">
        <v>1</v>
      </c>
      <c r="AA14" s="127">
        <v>1</v>
      </c>
      <c r="AB14" s="127">
        <v>1</v>
      </c>
      <c r="AC14" s="127">
        <v>1</v>
      </c>
      <c r="AD14" s="127">
        <v>1</v>
      </c>
      <c r="AE14" s="127">
        <v>1</v>
      </c>
      <c r="AF14" s="127">
        <v>1</v>
      </c>
      <c r="AG14" s="127">
        <v>1</v>
      </c>
      <c r="AH14" s="127">
        <v>1</v>
      </c>
      <c r="AI14" s="127">
        <v>1</v>
      </c>
      <c r="AJ14" s="127">
        <v>1</v>
      </c>
      <c r="AK14" s="127">
        <v>1</v>
      </c>
      <c r="AL14" s="127">
        <v>1</v>
      </c>
      <c r="AM14" s="127">
        <v>1</v>
      </c>
      <c r="AN14" s="127">
        <v>1</v>
      </c>
      <c r="AO14" s="127">
        <v>1</v>
      </c>
      <c r="AP14" s="127">
        <v>1</v>
      </c>
      <c r="AQ14" s="127">
        <v>1</v>
      </c>
      <c r="AR14" s="127">
        <v>1</v>
      </c>
      <c r="AS14" s="127">
        <v>1</v>
      </c>
      <c r="AT14" s="127">
        <v>1</v>
      </c>
      <c r="AU14" s="127">
        <v>1</v>
      </c>
      <c r="AV14" s="127">
        <v>1</v>
      </c>
      <c r="AW14" s="127">
        <v>1</v>
      </c>
      <c r="AX14" s="127">
        <v>1</v>
      </c>
      <c r="AY14" s="127">
        <v>1</v>
      </c>
      <c r="AZ14" s="127">
        <v>1</v>
      </c>
      <c r="BA14" s="127">
        <v>1</v>
      </c>
      <c r="BB14" s="127">
        <v>1</v>
      </c>
      <c r="BC14" s="127">
        <v>1</v>
      </c>
      <c r="BD14" s="127">
        <v>1</v>
      </c>
      <c r="BE14" s="127">
        <v>1</v>
      </c>
      <c r="BF14" s="127">
        <v>1</v>
      </c>
      <c r="BG14" s="127">
        <v>1</v>
      </c>
      <c r="BH14" s="127">
        <v>1</v>
      </c>
      <c r="BI14" s="127">
        <v>1</v>
      </c>
      <c r="BJ14" s="127">
        <v>1</v>
      </c>
      <c r="BK14" s="127">
        <v>1</v>
      </c>
      <c r="BL14" s="127">
        <v>1</v>
      </c>
      <c r="BM14" s="127">
        <v>1</v>
      </c>
      <c r="BN14" s="127">
        <v>1</v>
      </c>
      <c r="BO14" s="127">
        <v>1</v>
      </c>
      <c r="BP14" s="127">
        <v>1</v>
      </c>
      <c r="BQ14" s="127">
        <v>1</v>
      </c>
      <c r="BR14" s="127">
        <v>1</v>
      </c>
      <c r="BS14" s="127">
        <v>1</v>
      </c>
    </row>
    <row r="15" spans="1:71" ht="12.75" customHeight="1" outlineLevel="1" x14ac:dyDescent="0.25">
      <c r="A15" s="127"/>
      <c r="B15" s="99">
        <v>8</v>
      </c>
      <c r="C15" s="569">
        <v>0.6</v>
      </c>
      <c r="D15" s="127" t="s">
        <v>717</v>
      </c>
      <c r="E15" s="127"/>
      <c r="F15" s="127"/>
      <c r="G15" s="127"/>
      <c r="H15" s="127"/>
      <c r="I15" s="127"/>
      <c r="J15" s="127"/>
      <c r="K15" s="127"/>
      <c r="L15" s="127"/>
      <c r="M15" s="576">
        <v>1</v>
      </c>
      <c r="N15" s="127">
        <v>1</v>
      </c>
      <c r="O15" s="127">
        <v>1</v>
      </c>
      <c r="P15" s="127">
        <v>1</v>
      </c>
      <c r="Q15" s="127">
        <v>1</v>
      </c>
      <c r="R15" s="127">
        <v>1</v>
      </c>
      <c r="S15" s="127">
        <v>1</v>
      </c>
      <c r="T15" s="127">
        <v>1</v>
      </c>
      <c r="U15" s="127">
        <v>1</v>
      </c>
      <c r="V15" s="127">
        <v>1</v>
      </c>
      <c r="W15" s="127">
        <v>1</v>
      </c>
      <c r="X15" s="127">
        <v>1</v>
      </c>
      <c r="Y15" s="127">
        <v>1</v>
      </c>
      <c r="Z15" s="127">
        <v>1</v>
      </c>
      <c r="AA15" s="127">
        <v>1</v>
      </c>
      <c r="AB15" s="127">
        <v>1</v>
      </c>
      <c r="AC15" s="127">
        <v>1</v>
      </c>
      <c r="AD15" s="127">
        <v>1</v>
      </c>
      <c r="AE15" s="127">
        <v>1</v>
      </c>
      <c r="AF15" s="127">
        <v>1</v>
      </c>
      <c r="AG15" s="127">
        <v>1</v>
      </c>
      <c r="AH15" s="127">
        <v>1</v>
      </c>
      <c r="AI15" s="127">
        <v>1</v>
      </c>
      <c r="AJ15" s="127">
        <v>1</v>
      </c>
      <c r="AK15" s="127">
        <v>1</v>
      </c>
      <c r="AL15" s="127">
        <v>1</v>
      </c>
      <c r="AM15" s="127">
        <v>1</v>
      </c>
      <c r="AN15" s="127">
        <v>1</v>
      </c>
      <c r="AO15" s="127">
        <v>1</v>
      </c>
      <c r="AP15" s="127">
        <v>1</v>
      </c>
      <c r="AQ15" s="127">
        <v>1</v>
      </c>
      <c r="AR15" s="127">
        <v>1</v>
      </c>
      <c r="AS15" s="127">
        <v>1</v>
      </c>
      <c r="AT15" s="127">
        <v>1</v>
      </c>
      <c r="AU15" s="127">
        <v>1</v>
      </c>
      <c r="AV15" s="127">
        <v>1</v>
      </c>
      <c r="AW15" s="127">
        <v>1</v>
      </c>
      <c r="AX15" s="127">
        <v>1</v>
      </c>
      <c r="AY15" s="127">
        <v>1</v>
      </c>
      <c r="AZ15" s="127">
        <v>1</v>
      </c>
      <c r="BA15" s="127">
        <v>1</v>
      </c>
      <c r="BB15" s="127">
        <v>1</v>
      </c>
      <c r="BC15" s="127">
        <v>1</v>
      </c>
      <c r="BD15" s="127">
        <v>1</v>
      </c>
      <c r="BE15" s="127">
        <v>1</v>
      </c>
      <c r="BF15" s="127">
        <v>1</v>
      </c>
      <c r="BG15" s="127">
        <v>1</v>
      </c>
      <c r="BH15" s="127">
        <v>1</v>
      </c>
      <c r="BI15" s="127">
        <v>1</v>
      </c>
      <c r="BJ15" s="127">
        <v>1</v>
      </c>
      <c r="BK15" s="127">
        <v>1</v>
      </c>
      <c r="BL15" s="127">
        <v>1</v>
      </c>
      <c r="BM15" s="127">
        <v>1</v>
      </c>
      <c r="BN15" s="127">
        <v>1</v>
      </c>
      <c r="BO15" s="127">
        <v>1</v>
      </c>
      <c r="BP15" s="127">
        <v>1</v>
      </c>
      <c r="BQ15" s="127">
        <v>1</v>
      </c>
      <c r="BR15" s="127">
        <v>1</v>
      </c>
      <c r="BS15" s="127">
        <v>1</v>
      </c>
    </row>
    <row r="16" spans="1:71" ht="12.75" customHeight="1" outlineLevel="1" x14ac:dyDescent="0.25">
      <c r="A16" s="127"/>
      <c r="B16" s="127">
        <v>9</v>
      </c>
      <c r="C16" s="569">
        <v>0.5</v>
      </c>
      <c r="D16" s="127" t="s">
        <v>718</v>
      </c>
      <c r="E16" s="127"/>
      <c r="F16" s="127"/>
      <c r="G16" s="127"/>
      <c r="H16" s="127"/>
      <c r="I16" s="127"/>
      <c r="J16" s="127"/>
      <c r="K16" s="127"/>
      <c r="L16" s="127"/>
      <c r="M16" s="127"/>
      <c r="N16" s="576">
        <v>1</v>
      </c>
      <c r="O16" s="127">
        <v>1</v>
      </c>
      <c r="P16" s="127">
        <v>1</v>
      </c>
      <c r="Q16" s="127">
        <v>1</v>
      </c>
      <c r="R16" s="127">
        <v>1</v>
      </c>
      <c r="S16" s="127">
        <v>1</v>
      </c>
      <c r="T16" s="127">
        <v>1</v>
      </c>
      <c r="U16" s="127">
        <v>1</v>
      </c>
      <c r="V16" s="127">
        <v>1</v>
      </c>
      <c r="W16" s="127">
        <v>1</v>
      </c>
      <c r="X16" s="127">
        <v>1</v>
      </c>
      <c r="Y16" s="127">
        <v>1</v>
      </c>
      <c r="Z16" s="127">
        <v>1</v>
      </c>
      <c r="AA16" s="127">
        <v>1</v>
      </c>
      <c r="AB16" s="127">
        <v>1</v>
      </c>
      <c r="AC16" s="127">
        <v>1</v>
      </c>
      <c r="AD16" s="127">
        <v>1</v>
      </c>
      <c r="AE16" s="127">
        <v>1</v>
      </c>
      <c r="AF16" s="127">
        <v>1</v>
      </c>
      <c r="AG16" s="127">
        <v>1</v>
      </c>
      <c r="AH16" s="127">
        <v>1</v>
      </c>
      <c r="AI16" s="127">
        <v>1</v>
      </c>
      <c r="AJ16" s="127">
        <v>1</v>
      </c>
      <c r="AK16" s="127">
        <v>1</v>
      </c>
      <c r="AL16" s="127">
        <v>1</v>
      </c>
      <c r="AM16" s="127">
        <v>1</v>
      </c>
      <c r="AN16" s="127">
        <v>1</v>
      </c>
      <c r="AO16" s="127">
        <v>1</v>
      </c>
      <c r="AP16" s="127">
        <v>1</v>
      </c>
      <c r="AQ16" s="127">
        <v>1</v>
      </c>
      <c r="AR16" s="127">
        <v>1</v>
      </c>
      <c r="AS16" s="127">
        <v>1</v>
      </c>
      <c r="AT16" s="127">
        <v>1</v>
      </c>
      <c r="AU16" s="127">
        <v>1</v>
      </c>
      <c r="AV16" s="127">
        <v>1</v>
      </c>
      <c r="AW16" s="127">
        <v>1</v>
      </c>
      <c r="AX16" s="127">
        <v>1</v>
      </c>
      <c r="AY16" s="127">
        <v>1</v>
      </c>
      <c r="AZ16" s="127">
        <v>1</v>
      </c>
      <c r="BA16" s="127">
        <v>1</v>
      </c>
      <c r="BB16" s="127">
        <v>1</v>
      </c>
      <c r="BC16" s="127">
        <v>1</v>
      </c>
      <c r="BD16" s="127">
        <v>1</v>
      </c>
      <c r="BE16" s="127">
        <v>1</v>
      </c>
      <c r="BF16" s="127">
        <v>1</v>
      </c>
      <c r="BG16" s="127">
        <v>1</v>
      </c>
      <c r="BH16" s="127">
        <v>1</v>
      </c>
      <c r="BI16" s="127">
        <v>1</v>
      </c>
      <c r="BJ16" s="127">
        <v>1</v>
      </c>
      <c r="BK16" s="127">
        <v>1</v>
      </c>
      <c r="BL16" s="127">
        <v>1</v>
      </c>
      <c r="BM16" s="127">
        <v>1</v>
      </c>
      <c r="BN16" s="127">
        <v>1</v>
      </c>
      <c r="BO16" s="127">
        <v>1</v>
      </c>
      <c r="BP16" s="127">
        <v>1</v>
      </c>
      <c r="BQ16" s="127">
        <v>1</v>
      </c>
      <c r="BR16" s="127">
        <v>1</v>
      </c>
      <c r="BS16" s="127">
        <v>1</v>
      </c>
    </row>
    <row r="17" spans="1:71" ht="12.75" customHeight="1" outlineLevel="1" x14ac:dyDescent="0.25">
      <c r="A17" s="127"/>
      <c r="B17" s="99">
        <v>10</v>
      </c>
      <c r="C17" s="569">
        <v>0.5</v>
      </c>
      <c r="D17" s="127" t="s">
        <v>719</v>
      </c>
      <c r="E17" s="127"/>
      <c r="F17" s="127"/>
      <c r="G17" s="127"/>
      <c r="H17" s="127"/>
      <c r="I17" s="127"/>
      <c r="J17" s="127"/>
      <c r="K17" s="127"/>
      <c r="L17" s="127"/>
      <c r="M17" s="127"/>
      <c r="N17" s="576">
        <v>1</v>
      </c>
      <c r="O17" s="127">
        <v>1</v>
      </c>
      <c r="P17" s="127">
        <v>1</v>
      </c>
      <c r="Q17" s="127">
        <v>1</v>
      </c>
      <c r="R17" s="127">
        <v>1</v>
      </c>
      <c r="S17" s="127">
        <v>1</v>
      </c>
      <c r="T17" s="127">
        <v>1</v>
      </c>
      <c r="U17" s="127">
        <v>1</v>
      </c>
      <c r="V17" s="127">
        <v>1</v>
      </c>
      <c r="W17" s="127">
        <v>1</v>
      </c>
      <c r="X17" s="127">
        <v>1</v>
      </c>
      <c r="Y17" s="127">
        <v>1</v>
      </c>
      <c r="Z17" s="127">
        <v>1</v>
      </c>
      <c r="AA17" s="127">
        <v>1</v>
      </c>
      <c r="AB17" s="127">
        <v>1</v>
      </c>
      <c r="AC17" s="127">
        <v>1</v>
      </c>
      <c r="AD17" s="127">
        <v>1</v>
      </c>
      <c r="AE17" s="127">
        <v>1</v>
      </c>
      <c r="AF17" s="127">
        <v>1</v>
      </c>
      <c r="AG17" s="127">
        <v>1</v>
      </c>
      <c r="AH17" s="127">
        <v>1</v>
      </c>
      <c r="AI17" s="127">
        <v>1</v>
      </c>
      <c r="AJ17" s="127">
        <v>1</v>
      </c>
      <c r="AK17" s="127">
        <v>1</v>
      </c>
      <c r="AL17" s="127">
        <v>1</v>
      </c>
      <c r="AM17" s="127">
        <v>1</v>
      </c>
      <c r="AN17" s="127">
        <v>1</v>
      </c>
      <c r="AO17" s="127">
        <v>1</v>
      </c>
      <c r="AP17" s="127">
        <v>1</v>
      </c>
      <c r="AQ17" s="127">
        <v>1</v>
      </c>
      <c r="AR17" s="127">
        <v>1</v>
      </c>
      <c r="AS17" s="127">
        <v>1</v>
      </c>
      <c r="AT17" s="127">
        <v>1</v>
      </c>
      <c r="AU17" s="127">
        <v>1</v>
      </c>
      <c r="AV17" s="127">
        <v>1</v>
      </c>
      <c r="AW17" s="127">
        <v>1</v>
      </c>
      <c r="AX17" s="127">
        <v>1</v>
      </c>
      <c r="AY17" s="127">
        <v>1</v>
      </c>
      <c r="AZ17" s="127">
        <v>1</v>
      </c>
      <c r="BA17" s="127">
        <v>1</v>
      </c>
      <c r="BB17" s="127">
        <v>1</v>
      </c>
      <c r="BC17" s="127">
        <v>1</v>
      </c>
      <c r="BD17" s="127">
        <v>1</v>
      </c>
      <c r="BE17" s="127">
        <v>1</v>
      </c>
      <c r="BF17" s="127">
        <v>1</v>
      </c>
      <c r="BG17" s="127">
        <v>1</v>
      </c>
      <c r="BH17" s="127">
        <v>1</v>
      </c>
      <c r="BI17" s="127">
        <v>1</v>
      </c>
      <c r="BJ17" s="127">
        <v>1</v>
      </c>
      <c r="BK17" s="127">
        <v>1</v>
      </c>
      <c r="BL17" s="127">
        <v>1</v>
      </c>
      <c r="BM17" s="127">
        <v>1</v>
      </c>
      <c r="BN17" s="127">
        <v>1</v>
      </c>
      <c r="BO17" s="127">
        <v>1</v>
      </c>
      <c r="BP17" s="127">
        <v>1</v>
      </c>
      <c r="BQ17" s="127">
        <v>1</v>
      </c>
      <c r="BR17" s="127">
        <v>1</v>
      </c>
      <c r="BS17" s="127">
        <v>1</v>
      </c>
    </row>
    <row r="18" spans="1:71" ht="12.75" customHeight="1" outlineLevel="1" x14ac:dyDescent="0.25">
      <c r="A18" s="127"/>
      <c r="B18" s="127">
        <v>11</v>
      </c>
      <c r="C18" s="569">
        <v>0.5</v>
      </c>
      <c r="D18" s="127" t="s">
        <v>720</v>
      </c>
      <c r="E18" s="127"/>
      <c r="F18" s="127"/>
      <c r="G18" s="127"/>
      <c r="H18" s="127"/>
      <c r="I18" s="127"/>
      <c r="J18" s="127"/>
      <c r="K18" s="127"/>
      <c r="L18" s="127"/>
      <c r="M18" s="127"/>
      <c r="N18" s="127"/>
      <c r="O18" s="576">
        <v>1</v>
      </c>
      <c r="P18" s="127">
        <v>1</v>
      </c>
      <c r="Q18" s="127">
        <v>1</v>
      </c>
      <c r="R18" s="127">
        <v>1</v>
      </c>
      <c r="S18" s="127">
        <v>1</v>
      </c>
      <c r="T18" s="127">
        <v>1</v>
      </c>
      <c r="U18" s="127">
        <v>1</v>
      </c>
      <c r="V18" s="127">
        <v>1</v>
      </c>
      <c r="W18" s="127">
        <v>1</v>
      </c>
      <c r="X18" s="127">
        <v>1</v>
      </c>
      <c r="Y18" s="127">
        <v>1</v>
      </c>
      <c r="Z18" s="127">
        <v>1</v>
      </c>
      <c r="AA18" s="127">
        <v>1</v>
      </c>
      <c r="AB18" s="127">
        <v>1</v>
      </c>
      <c r="AC18" s="127">
        <v>1</v>
      </c>
      <c r="AD18" s="127">
        <v>1</v>
      </c>
      <c r="AE18" s="127">
        <v>1</v>
      </c>
      <c r="AF18" s="127">
        <v>1</v>
      </c>
      <c r="AG18" s="127">
        <v>1</v>
      </c>
      <c r="AH18" s="127">
        <v>1</v>
      </c>
      <c r="AI18" s="127">
        <v>1</v>
      </c>
      <c r="AJ18" s="127">
        <v>1</v>
      </c>
      <c r="AK18" s="127">
        <v>1</v>
      </c>
      <c r="AL18" s="127">
        <v>1</v>
      </c>
      <c r="AM18" s="127">
        <v>1</v>
      </c>
      <c r="AN18" s="127">
        <v>1</v>
      </c>
      <c r="AO18" s="127">
        <v>1</v>
      </c>
      <c r="AP18" s="127">
        <v>1</v>
      </c>
      <c r="AQ18" s="127">
        <v>1</v>
      </c>
      <c r="AR18" s="127">
        <v>1</v>
      </c>
      <c r="AS18" s="127">
        <v>1</v>
      </c>
      <c r="AT18" s="127">
        <v>1</v>
      </c>
      <c r="AU18" s="127">
        <v>1</v>
      </c>
      <c r="AV18" s="127">
        <v>1</v>
      </c>
      <c r="AW18" s="127">
        <v>1</v>
      </c>
      <c r="AX18" s="127">
        <v>1</v>
      </c>
      <c r="AY18" s="127">
        <v>1</v>
      </c>
      <c r="AZ18" s="127">
        <v>1</v>
      </c>
      <c r="BA18" s="127">
        <v>1</v>
      </c>
      <c r="BB18" s="127">
        <v>1</v>
      </c>
      <c r="BC18" s="127">
        <v>1</v>
      </c>
      <c r="BD18" s="127">
        <v>1</v>
      </c>
      <c r="BE18" s="127">
        <v>1</v>
      </c>
      <c r="BF18" s="127">
        <v>1</v>
      </c>
      <c r="BG18" s="127">
        <v>1</v>
      </c>
      <c r="BH18" s="127">
        <v>1</v>
      </c>
      <c r="BI18" s="127">
        <v>1</v>
      </c>
      <c r="BJ18" s="127">
        <v>1</v>
      </c>
      <c r="BK18" s="127">
        <v>1</v>
      </c>
      <c r="BL18" s="127">
        <v>1</v>
      </c>
      <c r="BM18" s="127">
        <v>1</v>
      </c>
      <c r="BN18" s="127">
        <v>1</v>
      </c>
      <c r="BO18" s="127">
        <v>1</v>
      </c>
      <c r="BP18" s="127">
        <v>1</v>
      </c>
      <c r="BQ18" s="127">
        <v>1</v>
      </c>
      <c r="BR18" s="127">
        <v>1</v>
      </c>
      <c r="BS18" s="127">
        <v>1</v>
      </c>
    </row>
    <row r="19" spans="1:71" ht="12.75" customHeight="1" outlineLevel="1" x14ac:dyDescent="0.25">
      <c r="A19" s="127"/>
      <c r="B19" s="99">
        <v>12</v>
      </c>
      <c r="C19" s="569">
        <v>0.4</v>
      </c>
      <c r="D19" s="127" t="s">
        <v>721</v>
      </c>
      <c r="E19" s="127"/>
      <c r="F19" s="127"/>
      <c r="G19" s="127"/>
      <c r="H19" s="127"/>
      <c r="I19" s="127"/>
      <c r="J19" s="127"/>
      <c r="K19" s="127"/>
      <c r="L19" s="127"/>
      <c r="M19" s="127"/>
      <c r="N19" s="127"/>
      <c r="O19" s="127"/>
      <c r="P19" s="576">
        <v>1</v>
      </c>
      <c r="Q19" s="127">
        <v>1</v>
      </c>
      <c r="R19" s="127">
        <v>1</v>
      </c>
      <c r="S19" s="127">
        <v>1</v>
      </c>
      <c r="T19" s="127">
        <v>1</v>
      </c>
      <c r="U19" s="127">
        <v>1</v>
      </c>
      <c r="V19" s="127">
        <v>1</v>
      </c>
      <c r="W19" s="127">
        <v>1</v>
      </c>
      <c r="X19" s="127">
        <v>1</v>
      </c>
      <c r="Y19" s="127">
        <v>1</v>
      </c>
      <c r="Z19" s="127">
        <v>1</v>
      </c>
      <c r="AA19" s="127">
        <v>1</v>
      </c>
      <c r="AB19" s="127">
        <v>1</v>
      </c>
      <c r="AC19" s="127">
        <v>1</v>
      </c>
      <c r="AD19" s="127">
        <v>1</v>
      </c>
      <c r="AE19" s="127">
        <v>1</v>
      </c>
      <c r="AF19" s="127">
        <v>1</v>
      </c>
      <c r="AG19" s="127">
        <v>1</v>
      </c>
      <c r="AH19" s="127">
        <v>1</v>
      </c>
      <c r="AI19" s="127">
        <v>1</v>
      </c>
      <c r="AJ19" s="127">
        <v>1</v>
      </c>
      <c r="AK19" s="127">
        <v>1</v>
      </c>
      <c r="AL19" s="127">
        <v>1</v>
      </c>
      <c r="AM19" s="127">
        <v>1</v>
      </c>
      <c r="AN19" s="127">
        <v>1</v>
      </c>
      <c r="AO19" s="127">
        <v>1</v>
      </c>
      <c r="AP19" s="127">
        <v>1</v>
      </c>
      <c r="AQ19" s="127">
        <v>1</v>
      </c>
      <c r="AR19" s="127">
        <v>1</v>
      </c>
      <c r="AS19" s="127">
        <v>1</v>
      </c>
      <c r="AT19" s="127">
        <v>1</v>
      </c>
      <c r="AU19" s="127">
        <v>1</v>
      </c>
      <c r="AV19" s="127">
        <v>1</v>
      </c>
      <c r="AW19" s="127">
        <v>1</v>
      </c>
      <c r="AX19" s="127">
        <v>1</v>
      </c>
      <c r="AY19" s="127">
        <v>1</v>
      </c>
      <c r="AZ19" s="127">
        <v>1</v>
      </c>
      <c r="BA19" s="127">
        <v>1</v>
      </c>
      <c r="BB19" s="127">
        <v>1</v>
      </c>
      <c r="BC19" s="127">
        <v>1</v>
      </c>
      <c r="BD19" s="127">
        <v>1</v>
      </c>
      <c r="BE19" s="127">
        <v>1</v>
      </c>
      <c r="BF19" s="127">
        <v>1</v>
      </c>
      <c r="BG19" s="127">
        <v>1</v>
      </c>
      <c r="BH19" s="127">
        <v>1</v>
      </c>
      <c r="BI19" s="127">
        <v>1</v>
      </c>
      <c r="BJ19" s="127">
        <v>1</v>
      </c>
      <c r="BK19" s="127">
        <v>1</v>
      </c>
      <c r="BL19" s="127">
        <v>1</v>
      </c>
      <c r="BM19" s="127">
        <v>1</v>
      </c>
      <c r="BN19" s="127">
        <v>1</v>
      </c>
      <c r="BO19" s="127">
        <v>1</v>
      </c>
      <c r="BP19" s="127">
        <v>1</v>
      </c>
      <c r="BQ19" s="127">
        <v>1</v>
      </c>
      <c r="BR19" s="127">
        <v>1</v>
      </c>
      <c r="BS19" s="127">
        <v>1</v>
      </c>
    </row>
    <row r="20" spans="1:71" ht="12.75" customHeight="1" outlineLevel="1" x14ac:dyDescent="0.25">
      <c r="A20" s="127"/>
      <c r="B20" s="127">
        <v>13</v>
      </c>
      <c r="C20" s="569">
        <v>0.4</v>
      </c>
      <c r="D20" s="127" t="s">
        <v>722</v>
      </c>
      <c r="E20" s="127"/>
      <c r="F20" s="127"/>
      <c r="G20" s="127"/>
      <c r="H20" s="127"/>
      <c r="I20" s="127"/>
      <c r="J20" s="127"/>
      <c r="K20" s="127"/>
      <c r="L20" s="127"/>
      <c r="M20" s="127"/>
      <c r="N20" s="127"/>
      <c r="O20" s="127"/>
      <c r="P20" s="127"/>
      <c r="Q20" s="576">
        <v>1</v>
      </c>
      <c r="R20" s="127">
        <v>1</v>
      </c>
      <c r="S20" s="127">
        <v>1</v>
      </c>
      <c r="T20" s="127">
        <v>1</v>
      </c>
      <c r="U20" s="127">
        <v>1</v>
      </c>
      <c r="V20" s="127">
        <v>1</v>
      </c>
      <c r="W20" s="127">
        <v>1</v>
      </c>
      <c r="X20" s="127">
        <v>1</v>
      </c>
      <c r="Y20" s="127">
        <v>1</v>
      </c>
      <c r="Z20" s="127">
        <v>1</v>
      </c>
      <c r="AA20" s="127">
        <v>1</v>
      </c>
      <c r="AB20" s="127">
        <v>1</v>
      </c>
      <c r="AC20" s="127">
        <v>1</v>
      </c>
      <c r="AD20" s="127">
        <v>1</v>
      </c>
      <c r="AE20" s="127">
        <v>1</v>
      </c>
      <c r="AF20" s="127">
        <v>1</v>
      </c>
      <c r="AG20" s="127">
        <v>1</v>
      </c>
      <c r="AH20" s="127">
        <v>1</v>
      </c>
      <c r="AI20" s="127">
        <v>1</v>
      </c>
      <c r="AJ20" s="127">
        <v>1</v>
      </c>
      <c r="AK20" s="127">
        <v>1</v>
      </c>
      <c r="AL20" s="127">
        <v>1</v>
      </c>
      <c r="AM20" s="127">
        <v>1</v>
      </c>
      <c r="AN20" s="127">
        <v>1</v>
      </c>
      <c r="AO20" s="127">
        <v>1</v>
      </c>
      <c r="AP20" s="127">
        <v>1</v>
      </c>
      <c r="AQ20" s="127">
        <v>1</v>
      </c>
      <c r="AR20" s="127">
        <v>1</v>
      </c>
      <c r="AS20" s="127">
        <v>1</v>
      </c>
      <c r="AT20" s="127">
        <v>1</v>
      </c>
      <c r="AU20" s="127">
        <v>1</v>
      </c>
      <c r="AV20" s="127">
        <v>1</v>
      </c>
      <c r="AW20" s="127">
        <v>1</v>
      </c>
      <c r="AX20" s="127">
        <v>1</v>
      </c>
      <c r="AY20" s="127">
        <v>1</v>
      </c>
      <c r="AZ20" s="127">
        <v>1</v>
      </c>
      <c r="BA20" s="127">
        <v>1</v>
      </c>
      <c r="BB20" s="127">
        <v>1</v>
      </c>
      <c r="BC20" s="127">
        <v>1</v>
      </c>
      <c r="BD20" s="127">
        <v>1</v>
      </c>
      <c r="BE20" s="127">
        <v>1</v>
      </c>
      <c r="BF20" s="127">
        <v>1</v>
      </c>
      <c r="BG20" s="127">
        <v>1</v>
      </c>
      <c r="BH20" s="127">
        <v>1</v>
      </c>
      <c r="BI20" s="127">
        <v>1</v>
      </c>
      <c r="BJ20" s="127">
        <v>1</v>
      </c>
      <c r="BK20" s="127">
        <v>1</v>
      </c>
      <c r="BL20" s="127">
        <v>1</v>
      </c>
      <c r="BM20" s="127">
        <v>1</v>
      </c>
      <c r="BN20" s="127">
        <v>1</v>
      </c>
      <c r="BO20" s="127">
        <v>1</v>
      </c>
      <c r="BP20" s="127">
        <v>1</v>
      </c>
      <c r="BQ20" s="127">
        <v>1</v>
      </c>
      <c r="BR20" s="127">
        <v>1</v>
      </c>
      <c r="BS20" s="127">
        <v>1</v>
      </c>
    </row>
    <row r="21" spans="1:71" ht="12.75" customHeight="1" outlineLevel="1" x14ac:dyDescent="0.25">
      <c r="A21" s="127"/>
      <c r="B21" s="99">
        <v>14</v>
      </c>
      <c r="C21" s="569">
        <v>0.3</v>
      </c>
      <c r="D21" s="127" t="s">
        <v>723</v>
      </c>
      <c r="E21" s="127"/>
      <c r="F21" s="127"/>
      <c r="G21" s="127"/>
      <c r="H21" s="127"/>
      <c r="I21" s="127"/>
      <c r="J21" s="127"/>
      <c r="K21" s="127"/>
      <c r="L21" s="127"/>
      <c r="M21" s="127"/>
      <c r="N21" s="127"/>
      <c r="O21" s="127"/>
      <c r="P21" s="127"/>
      <c r="Q21" s="127"/>
      <c r="R21" s="576">
        <v>1</v>
      </c>
      <c r="S21" s="127">
        <v>1</v>
      </c>
      <c r="T21" s="127">
        <v>1</v>
      </c>
      <c r="U21" s="127">
        <v>1</v>
      </c>
      <c r="V21" s="127">
        <v>1</v>
      </c>
      <c r="W21" s="127">
        <v>1</v>
      </c>
      <c r="X21" s="127">
        <v>1</v>
      </c>
      <c r="Y21" s="127">
        <v>1</v>
      </c>
      <c r="Z21" s="127">
        <v>1</v>
      </c>
      <c r="AA21" s="127">
        <v>1</v>
      </c>
      <c r="AB21" s="127">
        <v>1</v>
      </c>
      <c r="AC21" s="127">
        <v>1</v>
      </c>
      <c r="AD21" s="127">
        <v>1</v>
      </c>
      <c r="AE21" s="127">
        <v>1</v>
      </c>
      <c r="AF21" s="127">
        <v>1</v>
      </c>
      <c r="AG21" s="127">
        <v>1</v>
      </c>
      <c r="AH21" s="127">
        <v>1</v>
      </c>
      <c r="AI21" s="127">
        <v>1</v>
      </c>
      <c r="AJ21" s="127">
        <v>1</v>
      </c>
      <c r="AK21" s="127">
        <v>1</v>
      </c>
      <c r="AL21" s="127">
        <v>1</v>
      </c>
      <c r="AM21" s="127">
        <v>1</v>
      </c>
      <c r="AN21" s="127">
        <v>1</v>
      </c>
      <c r="AO21" s="127">
        <v>1</v>
      </c>
      <c r="AP21" s="127">
        <v>1</v>
      </c>
      <c r="AQ21" s="127">
        <v>1</v>
      </c>
      <c r="AR21" s="127">
        <v>1</v>
      </c>
      <c r="AS21" s="127">
        <v>1</v>
      </c>
      <c r="AT21" s="127">
        <v>1</v>
      </c>
      <c r="AU21" s="127">
        <v>1</v>
      </c>
      <c r="AV21" s="127">
        <v>1</v>
      </c>
      <c r="AW21" s="127">
        <v>1</v>
      </c>
      <c r="AX21" s="127">
        <v>1</v>
      </c>
      <c r="AY21" s="127">
        <v>1</v>
      </c>
      <c r="AZ21" s="127">
        <v>1</v>
      </c>
      <c r="BA21" s="127">
        <v>1</v>
      </c>
      <c r="BB21" s="127">
        <v>1</v>
      </c>
      <c r="BC21" s="127">
        <v>1</v>
      </c>
      <c r="BD21" s="127">
        <v>1</v>
      </c>
      <c r="BE21" s="127">
        <v>1</v>
      </c>
      <c r="BF21" s="127">
        <v>1</v>
      </c>
      <c r="BG21" s="127">
        <v>1</v>
      </c>
      <c r="BH21" s="127">
        <v>1</v>
      </c>
      <c r="BI21" s="127">
        <v>1</v>
      </c>
      <c r="BJ21" s="127">
        <v>1</v>
      </c>
      <c r="BK21" s="127">
        <v>1</v>
      </c>
      <c r="BL21" s="127">
        <v>1</v>
      </c>
      <c r="BM21" s="127">
        <v>1</v>
      </c>
      <c r="BN21" s="127">
        <v>1</v>
      </c>
      <c r="BO21" s="127">
        <v>1</v>
      </c>
      <c r="BP21" s="127">
        <v>1</v>
      </c>
      <c r="BQ21" s="127">
        <v>1</v>
      </c>
      <c r="BR21" s="127">
        <v>1</v>
      </c>
      <c r="BS21" s="127">
        <v>1</v>
      </c>
    </row>
    <row r="22" spans="1:71" ht="12.75" customHeight="1" outlineLevel="1" x14ac:dyDescent="0.25">
      <c r="A22" s="127"/>
      <c r="B22" s="127">
        <v>15</v>
      </c>
      <c r="C22" s="569">
        <v>0.3</v>
      </c>
      <c r="D22" s="127" t="s">
        <v>724</v>
      </c>
      <c r="E22" s="127"/>
      <c r="F22" s="127"/>
      <c r="G22" s="127"/>
      <c r="H22" s="127"/>
      <c r="I22" s="127"/>
      <c r="J22" s="127"/>
      <c r="K22" s="127"/>
      <c r="L22" s="127"/>
      <c r="M22" s="127"/>
      <c r="N22" s="127"/>
      <c r="O22" s="127"/>
      <c r="P22" s="127"/>
      <c r="Q22" s="127"/>
      <c r="R22" s="576">
        <v>1</v>
      </c>
      <c r="S22" s="127">
        <v>1</v>
      </c>
      <c r="T22" s="127">
        <v>1</v>
      </c>
      <c r="U22" s="127">
        <v>1</v>
      </c>
      <c r="V22" s="127">
        <v>1</v>
      </c>
      <c r="W22" s="127">
        <v>1</v>
      </c>
      <c r="X22" s="127">
        <v>1</v>
      </c>
      <c r="Y22" s="127">
        <v>1</v>
      </c>
      <c r="Z22" s="127">
        <v>1</v>
      </c>
      <c r="AA22" s="127">
        <v>1</v>
      </c>
      <c r="AB22" s="127">
        <v>1</v>
      </c>
      <c r="AC22" s="127">
        <v>1</v>
      </c>
      <c r="AD22" s="127">
        <v>1</v>
      </c>
      <c r="AE22" s="127">
        <v>1</v>
      </c>
      <c r="AF22" s="127">
        <v>1</v>
      </c>
      <c r="AG22" s="127">
        <v>1</v>
      </c>
      <c r="AH22" s="127">
        <v>1</v>
      </c>
      <c r="AI22" s="127">
        <v>1</v>
      </c>
      <c r="AJ22" s="127">
        <v>1</v>
      </c>
      <c r="AK22" s="127">
        <v>1</v>
      </c>
      <c r="AL22" s="127">
        <v>1</v>
      </c>
      <c r="AM22" s="127">
        <v>1</v>
      </c>
      <c r="AN22" s="127">
        <v>1</v>
      </c>
      <c r="AO22" s="127">
        <v>1</v>
      </c>
      <c r="AP22" s="127">
        <v>1</v>
      </c>
      <c r="AQ22" s="127">
        <v>1</v>
      </c>
      <c r="AR22" s="127">
        <v>1</v>
      </c>
      <c r="AS22" s="127">
        <v>1</v>
      </c>
      <c r="AT22" s="127">
        <v>1</v>
      </c>
      <c r="AU22" s="127">
        <v>1</v>
      </c>
      <c r="AV22" s="127">
        <v>1</v>
      </c>
      <c r="AW22" s="127">
        <v>1</v>
      </c>
      <c r="AX22" s="127">
        <v>1</v>
      </c>
      <c r="AY22" s="127">
        <v>1</v>
      </c>
      <c r="AZ22" s="127">
        <v>1</v>
      </c>
      <c r="BA22" s="127">
        <v>1</v>
      </c>
      <c r="BB22" s="127">
        <v>1</v>
      </c>
      <c r="BC22" s="127">
        <v>1</v>
      </c>
      <c r="BD22" s="127">
        <v>1</v>
      </c>
      <c r="BE22" s="127">
        <v>1</v>
      </c>
      <c r="BF22" s="127">
        <v>1</v>
      </c>
      <c r="BG22" s="127">
        <v>1</v>
      </c>
      <c r="BH22" s="127">
        <v>1</v>
      </c>
      <c r="BI22" s="127">
        <v>1</v>
      </c>
      <c r="BJ22" s="127">
        <v>1</v>
      </c>
      <c r="BK22" s="127">
        <v>1</v>
      </c>
      <c r="BL22" s="127">
        <v>1</v>
      </c>
      <c r="BM22" s="127">
        <v>1</v>
      </c>
      <c r="BN22" s="127">
        <v>1</v>
      </c>
      <c r="BO22" s="127">
        <v>1</v>
      </c>
      <c r="BP22" s="127">
        <v>1</v>
      </c>
      <c r="BQ22" s="127">
        <v>1</v>
      </c>
      <c r="BR22" s="127">
        <v>1</v>
      </c>
      <c r="BS22" s="127">
        <v>1</v>
      </c>
    </row>
    <row r="23" spans="1:71" ht="12.75" hidden="1" customHeight="1" outlineLevel="1" x14ac:dyDescent="0.25">
      <c r="A23" s="127"/>
      <c r="B23" s="99">
        <v>16</v>
      </c>
      <c r="C23" s="127"/>
      <c r="D23" s="127" t="s">
        <v>725</v>
      </c>
      <c r="E23" s="127"/>
      <c r="F23" s="127"/>
      <c r="G23" s="127"/>
      <c r="H23" s="127"/>
      <c r="I23" s="127"/>
      <c r="J23" s="127"/>
      <c r="K23" s="127"/>
      <c r="L23" s="127"/>
      <c r="M23" s="127"/>
      <c r="N23" s="127"/>
      <c r="O23" s="127"/>
      <c r="P23" s="127"/>
      <c r="Q23" s="127"/>
      <c r="R23" s="127"/>
      <c r="S23" s="127"/>
      <c r="T23" s="127"/>
      <c r="U23" s="127"/>
      <c r="V23" s="127"/>
      <c r="W23" s="127"/>
      <c r="X23" s="127"/>
      <c r="Y23" s="127"/>
      <c r="Z23" s="127"/>
      <c r="AA23" s="127"/>
      <c r="AB23" s="127"/>
      <c r="AC23" s="127"/>
      <c r="AD23" s="127"/>
      <c r="AE23" s="127"/>
      <c r="AF23" s="127"/>
      <c r="AG23" s="127"/>
      <c r="AH23" s="127"/>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row>
    <row r="24" spans="1:71" ht="12.75" hidden="1" customHeight="1" outlineLevel="1" x14ac:dyDescent="0.25">
      <c r="A24" s="127"/>
      <c r="B24" s="127">
        <v>17</v>
      </c>
      <c r="C24" s="127"/>
      <c r="D24" s="127" t="s">
        <v>726</v>
      </c>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row>
    <row r="25" spans="1:71" ht="12.75" hidden="1" customHeight="1" outlineLevel="1" x14ac:dyDescent="0.25">
      <c r="A25" s="127"/>
      <c r="B25" s="99">
        <v>18</v>
      </c>
      <c r="C25" s="127"/>
      <c r="D25" s="127" t="s">
        <v>727</v>
      </c>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row>
    <row r="26" spans="1:71" ht="12.75" hidden="1" customHeight="1" outlineLevel="1" x14ac:dyDescent="0.25">
      <c r="A26" s="127"/>
      <c r="B26" s="127">
        <v>19</v>
      </c>
      <c r="C26" s="127"/>
      <c r="D26" s="127" t="s">
        <v>728</v>
      </c>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row>
    <row r="27" spans="1:71" ht="12.75" hidden="1" customHeight="1" outlineLevel="1" x14ac:dyDescent="0.25">
      <c r="A27" s="127"/>
      <c r="B27" s="99">
        <v>20</v>
      </c>
      <c r="C27" s="127"/>
      <c r="D27" s="127" t="s">
        <v>729</v>
      </c>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row>
    <row r="28" spans="1:71" ht="12.75" hidden="1" customHeight="1" outlineLevel="1" x14ac:dyDescent="0.25">
      <c r="A28" s="127"/>
      <c r="B28" s="127">
        <v>21</v>
      </c>
      <c r="C28" s="127"/>
      <c r="D28" s="127" t="s">
        <v>730</v>
      </c>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row>
    <row r="29" spans="1:71" ht="12.75" hidden="1" customHeight="1" outlineLevel="1" x14ac:dyDescent="0.25">
      <c r="A29" s="127"/>
      <c r="B29" s="99">
        <v>22</v>
      </c>
      <c r="C29" s="127"/>
      <c r="D29" s="127" t="s">
        <v>731</v>
      </c>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row>
    <row r="30" spans="1:71" ht="12.75" hidden="1" customHeight="1" outlineLevel="1" x14ac:dyDescent="0.25">
      <c r="A30" s="127"/>
      <c r="B30" s="127">
        <v>23</v>
      </c>
      <c r="C30" s="127"/>
      <c r="D30" s="127" t="s">
        <v>732</v>
      </c>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row>
    <row r="31" spans="1:71" ht="12.75" hidden="1" customHeight="1" outlineLevel="1" x14ac:dyDescent="0.25">
      <c r="A31" s="127"/>
      <c r="B31" s="99">
        <v>24</v>
      </c>
      <c r="C31" s="127"/>
      <c r="D31" s="127" t="s">
        <v>733</v>
      </c>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row>
    <row r="32" spans="1:71" ht="12.75" hidden="1" customHeight="1" outlineLevel="1" x14ac:dyDescent="0.25">
      <c r="A32" s="127"/>
      <c r="B32" s="127">
        <v>25</v>
      </c>
      <c r="C32" s="127"/>
      <c r="D32" s="127" t="s">
        <v>734</v>
      </c>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row>
    <row r="33" spans="1:71" ht="12.75" hidden="1" customHeight="1" outlineLevel="1" x14ac:dyDescent="0.25">
      <c r="A33" s="127"/>
      <c r="B33" s="99">
        <v>26</v>
      </c>
      <c r="C33" s="127"/>
      <c r="D33" s="127" t="s">
        <v>735</v>
      </c>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row>
    <row r="34" spans="1:71" ht="12.75" hidden="1" customHeight="1" outlineLevel="1" x14ac:dyDescent="0.25">
      <c r="A34" s="127"/>
      <c r="B34" s="127">
        <v>27</v>
      </c>
      <c r="C34" s="127"/>
      <c r="D34" s="127" t="s">
        <v>736</v>
      </c>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row>
    <row r="35" spans="1:71" ht="12.75" customHeight="1" outlineLevel="1" x14ac:dyDescent="0.25">
      <c r="A35" s="127"/>
      <c r="B35" s="127">
        <v>16</v>
      </c>
      <c r="C35" s="127"/>
      <c r="D35" s="127" t="s">
        <v>737</v>
      </c>
      <c r="E35" s="127"/>
      <c r="F35" s="127"/>
      <c r="G35" s="127">
        <f>(ROUND((Data!$F$121-Data!$F$122)*0.5%,-1))*0.5</f>
        <v>20</v>
      </c>
      <c r="H35" s="127">
        <f>(ROUND((Data!$F$121-Data!$F$122)*0.5%,-1))*0.5</f>
        <v>20</v>
      </c>
      <c r="I35" s="127">
        <f>(ROUND((Data!$F$121-Data!$F$122)*0.5%,-1))*0.5</f>
        <v>20</v>
      </c>
      <c r="J35" s="127">
        <f>(ROUND((Data!$F$121-Data!$F$122)*0.5%,-1))*0.5</f>
        <v>20</v>
      </c>
      <c r="K35" s="127">
        <f>(ROUND((Data!$F$121-Data!$F$122)*0.5%,-1))*0.5</f>
        <v>20</v>
      </c>
      <c r="L35" s="127">
        <f>(ROUND((Data!$F$121-Data!$F$122)*0.5%,-1))*0.5</f>
        <v>20</v>
      </c>
      <c r="M35" s="127">
        <f>(ROUND((Data!$F$121-Data!$F$122)*2%,-1))*0.25</f>
        <v>37.5</v>
      </c>
      <c r="N35" s="127">
        <f>(ROUND((Data!$F$121-Data!$F$122)*2%,-1))*0.25</f>
        <v>37.5</v>
      </c>
      <c r="O35" s="127">
        <f>(ROUND((Data!$F$121-Data!$F$122)*2%,-1))*0.25</f>
        <v>37.5</v>
      </c>
      <c r="P35" s="127">
        <f>(ROUND((Data!$F$121-Data!$F$122)*3%,-1))*0.25</f>
        <v>55</v>
      </c>
      <c r="Q35" s="127">
        <f>(ROUND((Data!$F$121-Data!$F$122)*3%,-1))*0.25</f>
        <v>55</v>
      </c>
      <c r="R35" s="127">
        <f>(ROUND((Data!$F$121-Data!$F$122)*3%,-1))*0.25</f>
        <v>55</v>
      </c>
      <c r="S35" s="127">
        <f>(ROUND((Data!$F$121-Data!$F$122)*4%,-1))*0.25</f>
        <v>75</v>
      </c>
      <c r="T35" s="127">
        <f>(ROUND((Data!$F$121-Data!$F$122)*4%,-1))*0.25</f>
        <v>75</v>
      </c>
      <c r="U35" s="127">
        <f>(ROUND((Data!$F$121-Data!$F$122)*4%,-1))*0.25</f>
        <v>75</v>
      </c>
      <c r="V35" s="127">
        <f>(ROUND((Data!$F$121-Data!$F$122)*5%,-1))*0.25</f>
        <v>92.5</v>
      </c>
      <c r="W35" s="127">
        <f>(ROUND((Data!$F$121-Data!$F$122)*5%,-1))*0.25</f>
        <v>92.5</v>
      </c>
      <c r="X35" s="127">
        <f>(ROUND((Data!$F$121-Data!$F$122)*5%,-1))*0.25</f>
        <v>92.5</v>
      </c>
      <c r="Y35" s="127">
        <f>(ROUND((Data!$F$121-Data!$F$122)*6%,-1))*0.25</f>
        <v>112.5</v>
      </c>
      <c r="Z35" s="127">
        <f>(ROUND((Data!$F$121-Data!$F$122)*6%,-1))*0.25</f>
        <v>112.5</v>
      </c>
      <c r="AA35" s="127">
        <f>(ROUND((Data!$F$121-Data!$F$122)*6%,-1))*0.25</f>
        <v>112.5</v>
      </c>
      <c r="AB35" s="127">
        <f>(ROUND((Data!$F$121-Data!$F$122)*7%,-1))*0.25</f>
        <v>130</v>
      </c>
      <c r="AC35" s="127">
        <f>(ROUND((Data!$F$121-Data!$F$122)*7%,-1))*0.25</f>
        <v>130</v>
      </c>
      <c r="AD35" s="127">
        <f>(ROUND((Data!$F$121-Data!$F$122)*7%,-1))*0.25</f>
        <v>130</v>
      </c>
      <c r="AE35" s="127">
        <f>(ROUND((Data!$F$121-Data!$F$122)*8%,-1))*0.25</f>
        <v>150</v>
      </c>
      <c r="AF35" s="127">
        <f>(ROUND((Data!$F$121-Data!$F$122)*8%,-1))*0.25</f>
        <v>150</v>
      </c>
      <c r="AG35" s="127">
        <f>(ROUND((Data!$F$121-Data!$F$122)*8%,-1))*0.25</f>
        <v>150</v>
      </c>
      <c r="AH35" s="127">
        <f>(ROUND((Data!$F$121-Data!$F$122)*9%,-1))*0.25</f>
        <v>167.5</v>
      </c>
      <c r="AI35" s="127">
        <f>(ROUND((Data!$F$121-Data!$F$122)*9%,-1))*0.25</f>
        <v>167.5</v>
      </c>
      <c r="AJ35" s="127">
        <f>(ROUND((Data!$F$121-Data!$F$122)*9%,-1))*0.25</f>
        <v>167.5</v>
      </c>
      <c r="AK35" s="127">
        <f>(ROUND((Data!$F$121-Data!$F$122)*10%,-1))*0.25</f>
        <v>187.5</v>
      </c>
      <c r="AL35" s="127">
        <f>(ROUND((Data!$F$121-Data!$F$122)*10%,-1))*0.25</f>
        <v>187.5</v>
      </c>
      <c r="AM35" s="127">
        <f>(ROUND((Data!$F$121-Data!$F$122)*10%,-1))*0.25</f>
        <v>187.5</v>
      </c>
      <c r="AN35" s="127">
        <f>(ROUND((Data!$F$121-Data!$F$122)*10%,-1))*0.25</f>
        <v>187.5</v>
      </c>
      <c r="AO35" s="127">
        <f>(ROUND((Data!$F$121-Data!$F$122)*10%,-1))*0.25</f>
        <v>187.5</v>
      </c>
      <c r="AP35" s="127">
        <f>(ROUND((Data!$F$121-Data!$F$122)*10%,-1))*0.25</f>
        <v>187.5</v>
      </c>
      <c r="AQ35" s="127">
        <f>(ROUND((Data!$F$121-Data!$F$122)*10%,-1))*0.25</f>
        <v>187.5</v>
      </c>
      <c r="AR35" s="127">
        <f>(ROUND((Data!$F$121-Data!$F$122)*10%,-1))*0.25</f>
        <v>187.5</v>
      </c>
      <c r="AS35" s="127">
        <f>(ROUND((Data!$F$121-Data!$F$122)*10%,-1))*0.25</f>
        <v>187.5</v>
      </c>
      <c r="AT35" s="127">
        <f>(ROUND((Data!$F$121-Data!$F$122)*10%,-1))*0.25</f>
        <v>187.5</v>
      </c>
      <c r="AU35" s="127">
        <f>(ROUND((Data!$F$121-Data!$F$122)*10%,-1))*0.25</f>
        <v>187.5</v>
      </c>
      <c r="AV35" s="127">
        <f>(ROUND((Data!$F$121-Data!$F$122)*10%,-1))*0.25</f>
        <v>187.5</v>
      </c>
      <c r="AW35" s="127">
        <f>(ROUND((Data!$F$121-Data!$F$122)*10%,-1))*0.25</f>
        <v>187.5</v>
      </c>
      <c r="AX35" s="127">
        <f>(ROUND((Data!$F$121-Data!$F$122)*10%,-1))*0.25</f>
        <v>187.5</v>
      </c>
      <c r="AY35" s="127">
        <f>(ROUND((Data!$F$121-Data!$F$122)*10%,-1))*0.25</f>
        <v>187.5</v>
      </c>
      <c r="AZ35" s="127">
        <f>(ROUND((Data!$F$121-Data!$F$122)*10%,-1))*0.25</f>
        <v>187.5</v>
      </c>
      <c r="BA35" s="127">
        <f>(ROUND((Data!$F$121-Data!$F$122)*10%,-1))*0.25</f>
        <v>187.5</v>
      </c>
      <c r="BB35" s="127">
        <f>(ROUND((Data!$F$121-Data!$F$122)*10%,-1))*0.25</f>
        <v>187.5</v>
      </c>
      <c r="BC35" s="127">
        <f>(ROUND((Data!$F$121-Data!$F$122)*10%,-1))*0.25</f>
        <v>187.5</v>
      </c>
      <c r="BD35" s="127">
        <f>(ROUND((Data!$F$121-Data!$F$122)*10%,-1))*0.25</f>
        <v>187.5</v>
      </c>
      <c r="BE35" s="127">
        <f>(ROUND((Data!$F$121-Data!$F$122)*10%,-1))*0.25</f>
        <v>187.5</v>
      </c>
      <c r="BF35" s="127">
        <f>(ROUND((Data!$F$121-Data!$F$122)*10%,-1))*0.25</f>
        <v>187.5</v>
      </c>
      <c r="BG35" s="127">
        <f>(ROUND((Data!$F$121-Data!$F$122)*10%,-1))*0.25</f>
        <v>187.5</v>
      </c>
      <c r="BH35" s="127">
        <f>(ROUND((Data!$F$121-Data!$F$122)*10%,-1))*0.25</f>
        <v>187.5</v>
      </c>
      <c r="BI35" s="127">
        <f>(ROUND((Data!$F$121-Data!$F$122)*10%,-1))*0.25</f>
        <v>187.5</v>
      </c>
      <c r="BJ35" s="127">
        <f>(ROUND((Data!$F$121-Data!$F$122)*10%,-1))*0.25</f>
        <v>187.5</v>
      </c>
      <c r="BK35" s="127">
        <f>(ROUND((Data!$F$121-Data!$F$122)*10%,-1))*0.25</f>
        <v>187.5</v>
      </c>
      <c r="BL35" s="127">
        <f>(ROUND((Data!$F$121-Data!$F$122)*10%,-1))*0.25</f>
        <v>187.5</v>
      </c>
      <c r="BM35" s="127">
        <f>(ROUND((Data!$F$121-Data!$F$122)*10%,-1))*0.25</f>
        <v>187.5</v>
      </c>
      <c r="BN35" s="127">
        <f>(ROUND((Data!$F$121-Data!$F$122)*10%,-1))*0.25</f>
        <v>187.5</v>
      </c>
      <c r="BO35" s="127">
        <f>(ROUND((Data!$F$121-Data!$F$122)*10%,-1))*0.25</f>
        <v>187.5</v>
      </c>
      <c r="BP35" s="127">
        <f>(ROUND((Data!$F$121-Data!$F$122)*10%,-1))*0.25</f>
        <v>187.5</v>
      </c>
      <c r="BQ35" s="127">
        <f>(ROUND((Data!$F$121-Data!$F$122)*10%,-1))*0.25</f>
        <v>187.5</v>
      </c>
      <c r="BR35" s="127">
        <f>(ROUND((Data!$F$121-Data!$F$122)*10%,-1))*0.25</f>
        <v>187.5</v>
      </c>
      <c r="BS35" s="127">
        <f>(ROUND((Data!$F$121-Data!$F$122)*10%,-1))*0.25</f>
        <v>187.5</v>
      </c>
    </row>
    <row r="36" spans="1:71" ht="12.75" customHeight="1" x14ac:dyDescent="0.25">
      <c r="A36" s="127"/>
      <c r="B36" s="99" t="s">
        <v>738</v>
      </c>
      <c r="C36" s="127"/>
      <c r="D36" s="127"/>
      <c r="E36" s="578">
        <f t="shared" ref="E36:BS36" si="2">SUM(E37:E52)</f>
        <v>0</v>
      </c>
      <c r="F36" s="578">
        <f t="shared" si="2"/>
        <v>0</v>
      </c>
      <c r="G36" s="578">
        <f t="shared" si="2"/>
        <v>830</v>
      </c>
      <c r="H36" s="578">
        <f t="shared" si="2"/>
        <v>1660</v>
      </c>
      <c r="I36" s="578">
        <f t="shared" si="2"/>
        <v>2490</v>
      </c>
      <c r="J36" s="578">
        <f t="shared" si="2"/>
        <v>13855</v>
      </c>
      <c r="K36" s="578">
        <f t="shared" si="2"/>
        <v>17502</v>
      </c>
      <c r="L36" s="578">
        <f t="shared" si="2"/>
        <v>21149</v>
      </c>
      <c r="M36" s="578">
        <f t="shared" si="2"/>
        <v>25105</v>
      </c>
      <c r="N36" s="578">
        <f t="shared" si="2"/>
        <v>31357</v>
      </c>
      <c r="O36" s="578">
        <f t="shared" si="2"/>
        <v>35737</v>
      </c>
      <c r="P36" s="578">
        <f t="shared" si="2"/>
        <v>38342</v>
      </c>
      <c r="Q36" s="578">
        <f t="shared" si="2"/>
        <v>40426</v>
      </c>
      <c r="R36" s="578">
        <f t="shared" si="2"/>
        <v>48840</v>
      </c>
      <c r="S36" s="578">
        <f t="shared" si="2"/>
        <v>50840</v>
      </c>
      <c r="T36" s="578">
        <f t="shared" si="2"/>
        <v>50840</v>
      </c>
      <c r="U36" s="578">
        <f t="shared" si="2"/>
        <v>50840</v>
      </c>
      <c r="V36" s="578">
        <f t="shared" si="2"/>
        <v>56850</v>
      </c>
      <c r="W36" s="578">
        <f t="shared" si="2"/>
        <v>56850</v>
      </c>
      <c r="X36" s="578">
        <f t="shared" si="2"/>
        <v>56850</v>
      </c>
      <c r="Y36" s="578">
        <f t="shared" si="2"/>
        <v>58850</v>
      </c>
      <c r="Z36" s="578">
        <f t="shared" si="2"/>
        <v>58850</v>
      </c>
      <c r="AA36" s="578">
        <f t="shared" si="2"/>
        <v>58850</v>
      </c>
      <c r="AB36" s="578">
        <f t="shared" si="2"/>
        <v>60600</v>
      </c>
      <c r="AC36" s="578">
        <f t="shared" si="2"/>
        <v>60600</v>
      </c>
      <c r="AD36" s="578">
        <f t="shared" si="2"/>
        <v>60600</v>
      </c>
      <c r="AE36" s="578">
        <f t="shared" si="2"/>
        <v>62600</v>
      </c>
      <c r="AF36" s="578">
        <f t="shared" si="2"/>
        <v>62600</v>
      </c>
      <c r="AG36" s="578">
        <f t="shared" si="2"/>
        <v>62600</v>
      </c>
      <c r="AH36" s="578">
        <f t="shared" si="2"/>
        <v>69050</v>
      </c>
      <c r="AI36" s="578">
        <f t="shared" si="2"/>
        <v>69050</v>
      </c>
      <c r="AJ36" s="578">
        <f t="shared" si="2"/>
        <v>69050</v>
      </c>
      <c r="AK36" s="578">
        <f t="shared" si="2"/>
        <v>71050</v>
      </c>
      <c r="AL36" s="578">
        <f t="shared" si="2"/>
        <v>71050</v>
      </c>
      <c r="AM36" s="578">
        <f t="shared" si="2"/>
        <v>71050</v>
      </c>
      <c r="AN36" s="578">
        <f t="shared" si="2"/>
        <v>71050</v>
      </c>
      <c r="AO36" s="578">
        <f t="shared" si="2"/>
        <v>71050</v>
      </c>
      <c r="AP36" s="578">
        <f t="shared" si="2"/>
        <v>71050</v>
      </c>
      <c r="AQ36" s="578">
        <f t="shared" si="2"/>
        <v>71050</v>
      </c>
      <c r="AR36" s="578">
        <f t="shared" si="2"/>
        <v>71050</v>
      </c>
      <c r="AS36" s="578">
        <f t="shared" si="2"/>
        <v>71050</v>
      </c>
      <c r="AT36" s="578">
        <f t="shared" si="2"/>
        <v>76250</v>
      </c>
      <c r="AU36" s="578">
        <f t="shared" si="2"/>
        <v>76250</v>
      </c>
      <c r="AV36" s="578">
        <f t="shared" si="2"/>
        <v>76250</v>
      </c>
      <c r="AW36" s="578">
        <f t="shared" si="2"/>
        <v>76250</v>
      </c>
      <c r="AX36" s="578">
        <f t="shared" si="2"/>
        <v>76250</v>
      </c>
      <c r="AY36" s="578">
        <f t="shared" si="2"/>
        <v>76250</v>
      </c>
      <c r="AZ36" s="578">
        <f t="shared" si="2"/>
        <v>76250</v>
      </c>
      <c r="BA36" s="578">
        <f t="shared" si="2"/>
        <v>76250</v>
      </c>
      <c r="BB36" s="578">
        <f t="shared" si="2"/>
        <v>76250</v>
      </c>
      <c r="BC36" s="578">
        <f t="shared" si="2"/>
        <v>76250</v>
      </c>
      <c r="BD36" s="578">
        <f t="shared" si="2"/>
        <v>76250</v>
      </c>
      <c r="BE36" s="578">
        <f t="shared" si="2"/>
        <v>76250</v>
      </c>
      <c r="BF36" s="578">
        <f t="shared" si="2"/>
        <v>82250</v>
      </c>
      <c r="BG36" s="578">
        <f t="shared" si="2"/>
        <v>82250</v>
      </c>
      <c r="BH36" s="578">
        <f t="shared" si="2"/>
        <v>82250</v>
      </c>
      <c r="BI36" s="578">
        <f t="shared" si="2"/>
        <v>82250</v>
      </c>
      <c r="BJ36" s="578">
        <f t="shared" si="2"/>
        <v>82250</v>
      </c>
      <c r="BK36" s="578">
        <f t="shared" si="2"/>
        <v>82250</v>
      </c>
      <c r="BL36" s="578">
        <f t="shared" si="2"/>
        <v>82250</v>
      </c>
      <c r="BM36" s="578">
        <f t="shared" si="2"/>
        <v>82250</v>
      </c>
      <c r="BN36" s="578">
        <f t="shared" si="2"/>
        <v>82250</v>
      </c>
      <c r="BO36" s="578">
        <f t="shared" si="2"/>
        <v>82250</v>
      </c>
      <c r="BP36" s="578">
        <f t="shared" si="2"/>
        <v>82250</v>
      </c>
      <c r="BQ36" s="578">
        <f t="shared" si="2"/>
        <v>82250</v>
      </c>
      <c r="BR36" s="578">
        <f t="shared" si="2"/>
        <v>82250</v>
      </c>
      <c r="BS36" s="578">
        <f t="shared" si="2"/>
        <v>82250</v>
      </c>
    </row>
    <row r="37" spans="1:71" ht="12.75" customHeight="1" outlineLevel="1" x14ac:dyDescent="0.3">
      <c r="A37" s="127"/>
      <c r="B37" s="127">
        <v>1</v>
      </c>
      <c r="C37" s="569">
        <v>1</v>
      </c>
      <c r="D37" s="565" t="s">
        <v>710</v>
      </c>
      <c r="E37" s="127"/>
      <c r="F37" s="575"/>
      <c r="G37" s="576">
        <f>ROUND(10000/12,-1)</f>
        <v>830</v>
      </c>
      <c r="H37" s="576">
        <f t="shared" ref="H37:I37" si="3">G37</f>
        <v>830</v>
      </c>
      <c r="I37" s="576">
        <f t="shared" si="3"/>
        <v>830</v>
      </c>
      <c r="J37" s="127">
        <f>ROUND(AVERAGE(Data!G168)/12,-1)</f>
        <v>5210</v>
      </c>
      <c r="K37" s="127">
        <f t="shared" ref="K37:U37" si="4">J37</f>
        <v>5210</v>
      </c>
      <c r="L37" s="127">
        <f t="shared" si="4"/>
        <v>5210</v>
      </c>
      <c r="M37" s="127">
        <f t="shared" si="4"/>
        <v>5210</v>
      </c>
      <c r="N37" s="127">
        <f t="shared" si="4"/>
        <v>5210</v>
      </c>
      <c r="O37" s="127">
        <f t="shared" si="4"/>
        <v>5210</v>
      </c>
      <c r="P37" s="127">
        <f t="shared" si="4"/>
        <v>5210</v>
      </c>
      <c r="Q37" s="127">
        <f t="shared" si="4"/>
        <v>5210</v>
      </c>
      <c r="R37" s="127">
        <f t="shared" si="4"/>
        <v>5210</v>
      </c>
      <c r="S37" s="127">
        <f t="shared" si="4"/>
        <v>5210</v>
      </c>
      <c r="T37" s="127">
        <f t="shared" si="4"/>
        <v>5210</v>
      </c>
      <c r="U37" s="127">
        <f t="shared" si="4"/>
        <v>5210</v>
      </c>
      <c r="V37" s="127">
        <f t="shared" ref="V37:V51" si="5">ROUND(U37*1.1,-2)</f>
        <v>5700</v>
      </c>
      <c r="W37" s="127">
        <f t="shared" ref="W37:AG37" si="6">V37</f>
        <v>5700</v>
      </c>
      <c r="X37" s="127">
        <f t="shared" si="6"/>
        <v>5700</v>
      </c>
      <c r="Y37" s="127">
        <f t="shared" si="6"/>
        <v>5700</v>
      </c>
      <c r="Z37" s="127">
        <f t="shared" si="6"/>
        <v>5700</v>
      </c>
      <c r="AA37" s="127">
        <f t="shared" si="6"/>
        <v>5700</v>
      </c>
      <c r="AB37" s="127">
        <f t="shared" si="6"/>
        <v>5700</v>
      </c>
      <c r="AC37" s="127">
        <f t="shared" si="6"/>
        <v>5700</v>
      </c>
      <c r="AD37" s="127">
        <f t="shared" si="6"/>
        <v>5700</v>
      </c>
      <c r="AE37" s="127">
        <f t="shared" si="6"/>
        <v>5700</v>
      </c>
      <c r="AF37" s="127">
        <f t="shared" si="6"/>
        <v>5700</v>
      </c>
      <c r="AG37" s="127">
        <f t="shared" si="6"/>
        <v>5700</v>
      </c>
      <c r="AH37" s="127">
        <f t="shared" ref="AH37:AH51" si="7">ROUND(AG37*1.1,-2)</f>
        <v>6300</v>
      </c>
      <c r="AI37" s="127">
        <f t="shared" ref="AI37:AS37" si="8">AH37</f>
        <v>6300</v>
      </c>
      <c r="AJ37" s="127">
        <f t="shared" si="8"/>
        <v>6300</v>
      </c>
      <c r="AK37" s="127">
        <f t="shared" si="8"/>
        <v>6300</v>
      </c>
      <c r="AL37" s="127">
        <f t="shared" si="8"/>
        <v>6300</v>
      </c>
      <c r="AM37" s="127">
        <f t="shared" si="8"/>
        <v>6300</v>
      </c>
      <c r="AN37" s="127">
        <f t="shared" si="8"/>
        <v>6300</v>
      </c>
      <c r="AO37" s="127">
        <f t="shared" si="8"/>
        <v>6300</v>
      </c>
      <c r="AP37" s="127">
        <f t="shared" si="8"/>
        <v>6300</v>
      </c>
      <c r="AQ37" s="127">
        <f t="shared" si="8"/>
        <v>6300</v>
      </c>
      <c r="AR37" s="127">
        <f t="shared" si="8"/>
        <v>6300</v>
      </c>
      <c r="AS37" s="127">
        <f t="shared" si="8"/>
        <v>6300</v>
      </c>
      <c r="AT37" s="127">
        <f t="shared" ref="AT37:AT51" si="9">ROUND(AS37*1.1,-2)</f>
        <v>6900</v>
      </c>
      <c r="AU37" s="127">
        <f t="shared" ref="AU37:BE37" si="10">AT37</f>
        <v>6900</v>
      </c>
      <c r="AV37" s="127">
        <f t="shared" si="10"/>
        <v>6900</v>
      </c>
      <c r="AW37" s="127">
        <f t="shared" si="10"/>
        <v>6900</v>
      </c>
      <c r="AX37" s="127">
        <f t="shared" si="10"/>
        <v>6900</v>
      </c>
      <c r="AY37" s="127">
        <f t="shared" si="10"/>
        <v>6900</v>
      </c>
      <c r="AZ37" s="127">
        <f t="shared" si="10"/>
        <v>6900</v>
      </c>
      <c r="BA37" s="127">
        <f t="shared" si="10"/>
        <v>6900</v>
      </c>
      <c r="BB37" s="127">
        <f t="shared" si="10"/>
        <v>6900</v>
      </c>
      <c r="BC37" s="127">
        <f t="shared" si="10"/>
        <v>6900</v>
      </c>
      <c r="BD37" s="127">
        <f t="shared" si="10"/>
        <v>6900</v>
      </c>
      <c r="BE37" s="127">
        <f t="shared" si="10"/>
        <v>6900</v>
      </c>
      <c r="BF37" s="127">
        <f t="shared" ref="BF37:BF51" si="11">ROUND(BE37*1.1,-2)</f>
        <v>7600</v>
      </c>
      <c r="BG37" s="127">
        <f t="shared" ref="BG37:BS37" si="12">BF37</f>
        <v>7600</v>
      </c>
      <c r="BH37" s="127">
        <f t="shared" si="12"/>
        <v>7600</v>
      </c>
      <c r="BI37" s="127">
        <f t="shared" si="12"/>
        <v>7600</v>
      </c>
      <c r="BJ37" s="127">
        <f t="shared" si="12"/>
        <v>7600</v>
      </c>
      <c r="BK37" s="127">
        <f t="shared" si="12"/>
        <v>7600</v>
      </c>
      <c r="BL37" s="127">
        <f t="shared" si="12"/>
        <v>7600</v>
      </c>
      <c r="BM37" s="127">
        <f t="shared" si="12"/>
        <v>7600</v>
      </c>
      <c r="BN37" s="127">
        <f t="shared" si="12"/>
        <v>7600</v>
      </c>
      <c r="BO37" s="127">
        <f t="shared" si="12"/>
        <v>7600</v>
      </c>
      <c r="BP37" s="127">
        <f t="shared" si="12"/>
        <v>7600</v>
      </c>
      <c r="BQ37" s="127">
        <f t="shared" si="12"/>
        <v>7600</v>
      </c>
      <c r="BR37" s="127">
        <f t="shared" si="12"/>
        <v>7600</v>
      </c>
      <c r="BS37" s="127">
        <f t="shared" si="12"/>
        <v>7600</v>
      </c>
    </row>
    <row r="38" spans="1:71" ht="12.75" customHeight="1" outlineLevel="1" x14ac:dyDescent="0.25">
      <c r="A38" s="127"/>
      <c r="B38" s="99">
        <v>2</v>
      </c>
      <c r="C38" s="569">
        <v>0.8</v>
      </c>
      <c r="D38" s="577" t="s">
        <v>711</v>
      </c>
      <c r="E38" s="127"/>
      <c r="F38" s="127"/>
      <c r="G38" s="127"/>
      <c r="H38" s="576">
        <f t="shared" ref="H38:I38" si="13">H37</f>
        <v>830</v>
      </c>
      <c r="I38" s="576">
        <f t="shared" si="13"/>
        <v>830</v>
      </c>
      <c r="J38" s="127">
        <f>J37*$C38</f>
        <v>4168</v>
      </c>
      <c r="K38" s="127">
        <f t="shared" ref="K38:U38" si="14">J38</f>
        <v>4168</v>
      </c>
      <c r="L38" s="127">
        <f t="shared" si="14"/>
        <v>4168</v>
      </c>
      <c r="M38" s="127">
        <f t="shared" si="14"/>
        <v>4168</v>
      </c>
      <c r="N38" s="127">
        <f t="shared" si="14"/>
        <v>4168</v>
      </c>
      <c r="O38" s="127">
        <f t="shared" si="14"/>
        <v>4168</v>
      </c>
      <c r="P38" s="127">
        <f t="shared" si="14"/>
        <v>4168</v>
      </c>
      <c r="Q38" s="127">
        <f t="shared" si="14"/>
        <v>4168</v>
      </c>
      <c r="R38" s="127">
        <f t="shared" si="14"/>
        <v>4168</v>
      </c>
      <c r="S38" s="127">
        <f t="shared" si="14"/>
        <v>4168</v>
      </c>
      <c r="T38" s="127">
        <f t="shared" si="14"/>
        <v>4168</v>
      </c>
      <c r="U38" s="127">
        <f t="shared" si="14"/>
        <v>4168</v>
      </c>
      <c r="V38" s="127">
        <f t="shared" si="5"/>
        <v>4600</v>
      </c>
      <c r="W38" s="127">
        <f t="shared" ref="W38:AG38" si="15">V38</f>
        <v>4600</v>
      </c>
      <c r="X38" s="127">
        <f t="shared" si="15"/>
        <v>4600</v>
      </c>
      <c r="Y38" s="127">
        <f t="shared" si="15"/>
        <v>4600</v>
      </c>
      <c r="Z38" s="127">
        <f t="shared" si="15"/>
        <v>4600</v>
      </c>
      <c r="AA38" s="127">
        <f t="shared" si="15"/>
        <v>4600</v>
      </c>
      <c r="AB38" s="127">
        <f t="shared" si="15"/>
        <v>4600</v>
      </c>
      <c r="AC38" s="127">
        <f t="shared" si="15"/>
        <v>4600</v>
      </c>
      <c r="AD38" s="127">
        <f t="shared" si="15"/>
        <v>4600</v>
      </c>
      <c r="AE38" s="127">
        <f t="shared" si="15"/>
        <v>4600</v>
      </c>
      <c r="AF38" s="127">
        <f t="shared" si="15"/>
        <v>4600</v>
      </c>
      <c r="AG38" s="127">
        <f t="shared" si="15"/>
        <v>4600</v>
      </c>
      <c r="AH38" s="127">
        <f t="shared" si="7"/>
        <v>5100</v>
      </c>
      <c r="AI38" s="127">
        <f t="shared" ref="AI38:AS38" si="16">AH38</f>
        <v>5100</v>
      </c>
      <c r="AJ38" s="127">
        <f t="shared" si="16"/>
        <v>5100</v>
      </c>
      <c r="AK38" s="127">
        <f t="shared" si="16"/>
        <v>5100</v>
      </c>
      <c r="AL38" s="127">
        <f t="shared" si="16"/>
        <v>5100</v>
      </c>
      <c r="AM38" s="127">
        <f t="shared" si="16"/>
        <v>5100</v>
      </c>
      <c r="AN38" s="127">
        <f t="shared" si="16"/>
        <v>5100</v>
      </c>
      <c r="AO38" s="127">
        <f t="shared" si="16"/>
        <v>5100</v>
      </c>
      <c r="AP38" s="127">
        <f t="shared" si="16"/>
        <v>5100</v>
      </c>
      <c r="AQ38" s="127">
        <f t="shared" si="16"/>
        <v>5100</v>
      </c>
      <c r="AR38" s="127">
        <f t="shared" si="16"/>
        <v>5100</v>
      </c>
      <c r="AS38" s="127">
        <f t="shared" si="16"/>
        <v>5100</v>
      </c>
      <c r="AT38" s="127">
        <f t="shared" si="9"/>
        <v>5600</v>
      </c>
      <c r="AU38" s="127">
        <f t="shared" ref="AU38:BE38" si="17">AT38</f>
        <v>5600</v>
      </c>
      <c r="AV38" s="127">
        <f t="shared" si="17"/>
        <v>5600</v>
      </c>
      <c r="AW38" s="127">
        <f t="shared" si="17"/>
        <v>5600</v>
      </c>
      <c r="AX38" s="127">
        <f t="shared" si="17"/>
        <v>5600</v>
      </c>
      <c r="AY38" s="127">
        <f t="shared" si="17"/>
        <v>5600</v>
      </c>
      <c r="AZ38" s="127">
        <f t="shared" si="17"/>
        <v>5600</v>
      </c>
      <c r="BA38" s="127">
        <f t="shared" si="17"/>
        <v>5600</v>
      </c>
      <c r="BB38" s="127">
        <f t="shared" si="17"/>
        <v>5600</v>
      </c>
      <c r="BC38" s="127">
        <f t="shared" si="17"/>
        <v>5600</v>
      </c>
      <c r="BD38" s="127">
        <f t="shared" si="17"/>
        <v>5600</v>
      </c>
      <c r="BE38" s="127">
        <f t="shared" si="17"/>
        <v>5600</v>
      </c>
      <c r="BF38" s="127">
        <f t="shared" si="11"/>
        <v>6200</v>
      </c>
      <c r="BG38" s="127">
        <f t="shared" ref="BG38:BS38" si="18">BF38</f>
        <v>6200</v>
      </c>
      <c r="BH38" s="127">
        <f t="shared" si="18"/>
        <v>6200</v>
      </c>
      <c r="BI38" s="127">
        <f t="shared" si="18"/>
        <v>6200</v>
      </c>
      <c r="BJ38" s="127">
        <f t="shared" si="18"/>
        <v>6200</v>
      </c>
      <c r="BK38" s="127">
        <f t="shared" si="18"/>
        <v>6200</v>
      </c>
      <c r="BL38" s="127">
        <f t="shared" si="18"/>
        <v>6200</v>
      </c>
      <c r="BM38" s="127">
        <f t="shared" si="18"/>
        <v>6200</v>
      </c>
      <c r="BN38" s="127">
        <f t="shared" si="18"/>
        <v>6200</v>
      </c>
      <c r="BO38" s="127">
        <f t="shared" si="18"/>
        <v>6200</v>
      </c>
      <c r="BP38" s="127">
        <f t="shared" si="18"/>
        <v>6200</v>
      </c>
      <c r="BQ38" s="127">
        <f t="shared" si="18"/>
        <v>6200</v>
      </c>
      <c r="BR38" s="127">
        <f t="shared" si="18"/>
        <v>6200</v>
      </c>
      <c r="BS38" s="127">
        <f t="shared" si="18"/>
        <v>6200</v>
      </c>
    </row>
    <row r="39" spans="1:71" ht="12.75" customHeight="1" outlineLevel="1" x14ac:dyDescent="0.25">
      <c r="A39" s="127"/>
      <c r="B39" s="127">
        <v>3</v>
      </c>
      <c r="C39" s="569">
        <v>0.7</v>
      </c>
      <c r="D39" s="127" t="s">
        <v>712</v>
      </c>
      <c r="E39" s="127"/>
      <c r="F39" s="127"/>
      <c r="G39" s="127"/>
      <c r="H39" s="127"/>
      <c r="I39" s="576">
        <f>H38</f>
        <v>830</v>
      </c>
      <c r="J39" s="127">
        <f>J37*$C39</f>
        <v>3646.9999999999995</v>
      </c>
      <c r="K39" s="127">
        <f t="shared" ref="K39:U39" si="19">J39</f>
        <v>3646.9999999999995</v>
      </c>
      <c r="L39" s="127">
        <f t="shared" si="19"/>
        <v>3646.9999999999995</v>
      </c>
      <c r="M39" s="127">
        <f t="shared" si="19"/>
        <v>3646.9999999999995</v>
      </c>
      <c r="N39" s="127">
        <f t="shared" si="19"/>
        <v>3646.9999999999995</v>
      </c>
      <c r="O39" s="127">
        <f t="shared" si="19"/>
        <v>3646.9999999999995</v>
      </c>
      <c r="P39" s="127">
        <f t="shared" si="19"/>
        <v>3646.9999999999995</v>
      </c>
      <c r="Q39" s="127">
        <f t="shared" si="19"/>
        <v>3646.9999999999995</v>
      </c>
      <c r="R39" s="127">
        <f t="shared" si="19"/>
        <v>3646.9999999999995</v>
      </c>
      <c r="S39" s="127">
        <f t="shared" si="19"/>
        <v>3646.9999999999995</v>
      </c>
      <c r="T39" s="127">
        <f t="shared" si="19"/>
        <v>3646.9999999999995</v>
      </c>
      <c r="U39" s="127">
        <f t="shared" si="19"/>
        <v>3646.9999999999995</v>
      </c>
      <c r="V39" s="127">
        <f t="shared" si="5"/>
        <v>4000</v>
      </c>
      <c r="W39" s="127">
        <f t="shared" ref="W39:AG39" si="20">V39</f>
        <v>4000</v>
      </c>
      <c r="X39" s="127">
        <f t="shared" si="20"/>
        <v>4000</v>
      </c>
      <c r="Y39" s="127">
        <f t="shared" si="20"/>
        <v>4000</v>
      </c>
      <c r="Z39" s="127">
        <f t="shared" si="20"/>
        <v>4000</v>
      </c>
      <c r="AA39" s="127">
        <f t="shared" si="20"/>
        <v>4000</v>
      </c>
      <c r="AB39" s="127">
        <f t="shared" si="20"/>
        <v>4000</v>
      </c>
      <c r="AC39" s="127">
        <f t="shared" si="20"/>
        <v>4000</v>
      </c>
      <c r="AD39" s="127">
        <f t="shared" si="20"/>
        <v>4000</v>
      </c>
      <c r="AE39" s="127">
        <f t="shared" si="20"/>
        <v>4000</v>
      </c>
      <c r="AF39" s="127">
        <f t="shared" si="20"/>
        <v>4000</v>
      </c>
      <c r="AG39" s="127">
        <f t="shared" si="20"/>
        <v>4000</v>
      </c>
      <c r="AH39" s="127">
        <f t="shared" si="7"/>
        <v>4400</v>
      </c>
      <c r="AI39" s="127">
        <f t="shared" ref="AI39:AS39" si="21">AH39</f>
        <v>4400</v>
      </c>
      <c r="AJ39" s="127">
        <f t="shared" si="21"/>
        <v>4400</v>
      </c>
      <c r="AK39" s="127">
        <f t="shared" si="21"/>
        <v>4400</v>
      </c>
      <c r="AL39" s="127">
        <f t="shared" si="21"/>
        <v>4400</v>
      </c>
      <c r="AM39" s="127">
        <f t="shared" si="21"/>
        <v>4400</v>
      </c>
      <c r="AN39" s="127">
        <f t="shared" si="21"/>
        <v>4400</v>
      </c>
      <c r="AO39" s="127">
        <f t="shared" si="21"/>
        <v>4400</v>
      </c>
      <c r="AP39" s="127">
        <f t="shared" si="21"/>
        <v>4400</v>
      </c>
      <c r="AQ39" s="127">
        <f t="shared" si="21"/>
        <v>4400</v>
      </c>
      <c r="AR39" s="127">
        <f t="shared" si="21"/>
        <v>4400</v>
      </c>
      <c r="AS39" s="127">
        <f t="shared" si="21"/>
        <v>4400</v>
      </c>
      <c r="AT39" s="127">
        <f t="shared" si="9"/>
        <v>4800</v>
      </c>
      <c r="AU39" s="127">
        <f t="shared" ref="AU39:BE39" si="22">AT39</f>
        <v>4800</v>
      </c>
      <c r="AV39" s="127">
        <f t="shared" si="22"/>
        <v>4800</v>
      </c>
      <c r="AW39" s="127">
        <f t="shared" si="22"/>
        <v>4800</v>
      </c>
      <c r="AX39" s="127">
        <f t="shared" si="22"/>
        <v>4800</v>
      </c>
      <c r="AY39" s="127">
        <f t="shared" si="22"/>
        <v>4800</v>
      </c>
      <c r="AZ39" s="127">
        <f t="shared" si="22"/>
        <v>4800</v>
      </c>
      <c r="BA39" s="127">
        <f t="shared" si="22"/>
        <v>4800</v>
      </c>
      <c r="BB39" s="127">
        <f t="shared" si="22"/>
        <v>4800</v>
      </c>
      <c r="BC39" s="127">
        <f t="shared" si="22"/>
        <v>4800</v>
      </c>
      <c r="BD39" s="127">
        <f t="shared" si="22"/>
        <v>4800</v>
      </c>
      <c r="BE39" s="127">
        <f t="shared" si="22"/>
        <v>4800</v>
      </c>
      <c r="BF39" s="127">
        <f t="shared" si="11"/>
        <v>5300</v>
      </c>
      <c r="BG39" s="127">
        <f t="shared" ref="BG39:BS39" si="23">BF39</f>
        <v>5300</v>
      </c>
      <c r="BH39" s="127">
        <f t="shared" si="23"/>
        <v>5300</v>
      </c>
      <c r="BI39" s="127">
        <f t="shared" si="23"/>
        <v>5300</v>
      </c>
      <c r="BJ39" s="127">
        <f t="shared" si="23"/>
        <v>5300</v>
      </c>
      <c r="BK39" s="127">
        <f t="shared" si="23"/>
        <v>5300</v>
      </c>
      <c r="BL39" s="127">
        <f t="shared" si="23"/>
        <v>5300</v>
      </c>
      <c r="BM39" s="127">
        <f t="shared" si="23"/>
        <v>5300</v>
      </c>
      <c r="BN39" s="127">
        <f t="shared" si="23"/>
        <v>5300</v>
      </c>
      <c r="BO39" s="127">
        <f t="shared" si="23"/>
        <v>5300</v>
      </c>
      <c r="BP39" s="127">
        <f t="shared" si="23"/>
        <v>5300</v>
      </c>
      <c r="BQ39" s="127">
        <f t="shared" si="23"/>
        <v>5300</v>
      </c>
      <c r="BR39" s="127">
        <f t="shared" si="23"/>
        <v>5300</v>
      </c>
      <c r="BS39" s="127">
        <f t="shared" si="23"/>
        <v>5300</v>
      </c>
    </row>
    <row r="40" spans="1:71" ht="12.75" customHeight="1" outlineLevel="1" x14ac:dyDescent="0.25">
      <c r="A40" s="127"/>
      <c r="B40" s="99">
        <v>4</v>
      </c>
      <c r="C40" s="569">
        <v>0.7</v>
      </c>
      <c r="D40" s="127" t="s">
        <v>713</v>
      </c>
      <c r="E40" s="127"/>
      <c r="F40" s="127"/>
      <c r="G40" s="127"/>
      <c r="H40" s="127"/>
      <c r="I40" s="127"/>
      <c r="J40" s="576">
        <f>I39</f>
        <v>830</v>
      </c>
      <c r="K40" s="127">
        <f>K37*$C40</f>
        <v>3646.9999999999995</v>
      </c>
      <c r="L40" s="127">
        <f t="shared" ref="L40:U40" si="24">K40</f>
        <v>3646.9999999999995</v>
      </c>
      <c r="M40" s="127">
        <f t="shared" si="24"/>
        <v>3646.9999999999995</v>
      </c>
      <c r="N40" s="127">
        <f t="shared" si="24"/>
        <v>3646.9999999999995</v>
      </c>
      <c r="O40" s="127">
        <f t="shared" si="24"/>
        <v>3646.9999999999995</v>
      </c>
      <c r="P40" s="127">
        <f t="shared" si="24"/>
        <v>3646.9999999999995</v>
      </c>
      <c r="Q40" s="127">
        <f t="shared" si="24"/>
        <v>3646.9999999999995</v>
      </c>
      <c r="R40" s="127">
        <f t="shared" si="24"/>
        <v>3646.9999999999995</v>
      </c>
      <c r="S40" s="127">
        <f t="shared" si="24"/>
        <v>3646.9999999999995</v>
      </c>
      <c r="T40" s="127">
        <f t="shared" si="24"/>
        <v>3646.9999999999995</v>
      </c>
      <c r="U40" s="127">
        <f t="shared" si="24"/>
        <v>3646.9999999999995</v>
      </c>
      <c r="V40" s="127">
        <f t="shared" si="5"/>
        <v>4000</v>
      </c>
      <c r="W40" s="127">
        <f t="shared" ref="W40:AG40" si="25">V40</f>
        <v>4000</v>
      </c>
      <c r="X40" s="127">
        <f t="shared" si="25"/>
        <v>4000</v>
      </c>
      <c r="Y40" s="127">
        <f t="shared" si="25"/>
        <v>4000</v>
      </c>
      <c r="Z40" s="127">
        <f t="shared" si="25"/>
        <v>4000</v>
      </c>
      <c r="AA40" s="127">
        <f t="shared" si="25"/>
        <v>4000</v>
      </c>
      <c r="AB40" s="127">
        <f t="shared" si="25"/>
        <v>4000</v>
      </c>
      <c r="AC40" s="127">
        <f t="shared" si="25"/>
        <v>4000</v>
      </c>
      <c r="AD40" s="127">
        <f t="shared" si="25"/>
        <v>4000</v>
      </c>
      <c r="AE40" s="127">
        <f t="shared" si="25"/>
        <v>4000</v>
      </c>
      <c r="AF40" s="127">
        <f t="shared" si="25"/>
        <v>4000</v>
      </c>
      <c r="AG40" s="127">
        <f t="shared" si="25"/>
        <v>4000</v>
      </c>
      <c r="AH40" s="127">
        <f t="shared" si="7"/>
        <v>4400</v>
      </c>
      <c r="AI40" s="127">
        <f t="shared" ref="AI40:AS40" si="26">AH40</f>
        <v>4400</v>
      </c>
      <c r="AJ40" s="127">
        <f t="shared" si="26"/>
        <v>4400</v>
      </c>
      <c r="AK40" s="127">
        <f t="shared" si="26"/>
        <v>4400</v>
      </c>
      <c r="AL40" s="127">
        <f t="shared" si="26"/>
        <v>4400</v>
      </c>
      <c r="AM40" s="127">
        <f t="shared" si="26"/>
        <v>4400</v>
      </c>
      <c r="AN40" s="127">
        <f t="shared" si="26"/>
        <v>4400</v>
      </c>
      <c r="AO40" s="127">
        <f t="shared" si="26"/>
        <v>4400</v>
      </c>
      <c r="AP40" s="127">
        <f t="shared" si="26"/>
        <v>4400</v>
      </c>
      <c r="AQ40" s="127">
        <f t="shared" si="26"/>
        <v>4400</v>
      </c>
      <c r="AR40" s="127">
        <f t="shared" si="26"/>
        <v>4400</v>
      </c>
      <c r="AS40" s="127">
        <f t="shared" si="26"/>
        <v>4400</v>
      </c>
      <c r="AT40" s="127">
        <f t="shared" si="9"/>
        <v>4800</v>
      </c>
      <c r="AU40" s="127">
        <f t="shared" ref="AU40:BE40" si="27">AT40</f>
        <v>4800</v>
      </c>
      <c r="AV40" s="127">
        <f t="shared" si="27"/>
        <v>4800</v>
      </c>
      <c r="AW40" s="127">
        <f t="shared" si="27"/>
        <v>4800</v>
      </c>
      <c r="AX40" s="127">
        <f t="shared" si="27"/>
        <v>4800</v>
      </c>
      <c r="AY40" s="127">
        <f t="shared" si="27"/>
        <v>4800</v>
      </c>
      <c r="AZ40" s="127">
        <f t="shared" si="27"/>
        <v>4800</v>
      </c>
      <c r="BA40" s="127">
        <f t="shared" si="27"/>
        <v>4800</v>
      </c>
      <c r="BB40" s="127">
        <f t="shared" si="27"/>
        <v>4800</v>
      </c>
      <c r="BC40" s="127">
        <f t="shared" si="27"/>
        <v>4800</v>
      </c>
      <c r="BD40" s="127">
        <f t="shared" si="27"/>
        <v>4800</v>
      </c>
      <c r="BE40" s="127">
        <f t="shared" si="27"/>
        <v>4800</v>
      </c>
      <c r="BF40" s="127">
        <f t="shared" si="11"/>
        <v>5300</v>
      </c>
      <c r="BG40" s="127">
        <f t="shared" ref="BG40:BS40" si="28">BF40</f>
        <v>5300</v>
      </c>
      <c r="BH40" s="127">
        <f t="shared" si="28"/>
        <v>5300</v>
      </c>
      <c r="BI40" s="127">
        <f t="shared" si="28"/>
        <v>5300</v>
      </c>
      <c r="BJ40" s="127">
        <f t="shared" si="28"/>
        <v>5300</v>
      </c>
      <c r="BK40" s="127">
        <f t="shared" si="28"/>
        <v>5300</v>
      </c>
      <c r="BL40" s="127">
        <f t="shared" si="28"/>
        <v>5300</v>
      </c>
      <c r="BM40" s="127">
        <f t="shared" si="28"/>
        <v>5300</v>
      </c>
      <c r="BN40" s="127">
        <f t="shared" si="28"/>
        <v>5300</v>
      </c>
      <c r="BO40" s="127">
        <f t="shared" si="28"/>
        <v>5300</v>
      </c>
      <c r="BP40" s="127">
        <f t="shared" si="28"/>
        <v>5300</v>
      </c>
      <c r="BQ40" s="127">
        <f t="shared" si="28"/>
        <v>5300</v>
      </c>
      <c r="BR40" s="127">
        <f t="shared" si="28"/>
        <v>5300</v>
      </c>
      <c r="BS40" s="127">
        <f t="shared" si="28"/>
        <v>5300</v>
      </c>
    </row>
    <row r="41" spans="1:71" ht="12.75" customHeight="1" outlineLevel="1" x14ac:dyDescent="0.25">
      <c r="A41" s="127"/>
      <c r="B41" s="127">
        <v>5</v>
      </c>
      <c r="C41" s="569">
        <v>0.7</v>
      </c>
      <c r="D41" s="127" t="s">
        <v>714</v>
      </c>
      <c r="E41" s="127"/>
      <c r="F41" s="127"/>
      <c r="G41" s="127"/>
      <c r="H41" s="127"/>
      <c r="I41" s="127"/>
      <c r="J41" s="127"/>
      <c r="K41" s="576">
        <f>J40</f>
        <v>830</v>
      </c>
      <c r="L41" s="127">
        <f>L37*$C41</f>
        <v>3646.9999999999995</v>
      </c>
      <c r="M41" s="127">
        <f t="shared" ref="M41:U41" si="29">L41</f>
        <v>3646.9999999999995</v>
      </c>
      <c r="N41" s="127">
        <f t="shared" si="29"/>
        <v>3646.9999999999995</v>
      </c>
      <c r="O41" s="127">
        <f t="shared" si="29"/>
        <v>3646.9999999999995</v>
      </c>
      <c r="P41" s="127">
        <f t="shared" si="29"/>
        <v>3646.9999999999995</v>
      </c>
      <c r="Q41" s="127">
        <f t="shared" si="29"/>
        <v>3646.9999999999995</v>
      </c>
      <c r="R41" s="127">
        <f t="shared" si="29"/>
        <v>3646.9999999999995</v>
      </c>
      <c r="S41" s="127">
        <f t="shared" si="29"/>
        <v>3646.9999999999995</v>
      </c>
      <c r="T41" s="127">
        <f t="shared" si="29"/>
        <v>3646.9999999999995</v>
      </c>
      <c r="U41" s="127">
        <f t="shared" si="29"/>
        <v>3646.9999999999995</v>
      </c>
      <c r="V41" s="127">
        <f t="shared" si="5"/>
        <v>4000</v>
      </c>
      <c r="W41" s="127">
        <f t="shared" ref="W41:AG41" si="30">V41</f>
        <v>4000</v>
      </c>
      <c r="X41" s="127">
        <f t="shared" si="30"/>
        <v>4000</v>
      </c>
      <c r="Y41" s="127">
        <f t="shared" si="30"/>
        <v>4000</v>
      </c>
      <c r="Z41" s="127">
        <f t="shared" si="30"/>
        <v>4000</v>
      </c>
      <c r="AA41" s="127">
        <f t="shared" si="30"/>
        <v>4000</v>
      </c>
      <c r="AB41" s="127">
        <f t="shared" si="30"/>
        <v>4000</v>
      </c>
      <c r="AC41" s="127">
        <f t="shared" si="30"/>
        <v>4000</v>
      </c>
      <c r="AD41" s="127">
        <f t="shared" si="30"/>
        <v>4000</v>
      </c>
      <c r="AE41" s="127">
        <f t="shared" si="30"/>
        <v>4000</v>
      </c>
      <c r="AF41" s="127">
        <f t="shared" si="30"/>
        <v>4000</v>
      </c>
      <c r="AG41" s="127">
        <f t="shared" si="30"/>
        <v>4000</v>
      </c>
      <c r="AH41" s="127">
        <f t="shared" si="7"/>
        <v>4400</v>
      </c>
      <c r="AI41" s="127">
        <f t="shared" ref="AI41:AS41" si="31">AH41</f>
        <v>4400</v>
      </c>
      <c r="AJ41" s="127">
        <f t="shared" si="31"/>
        <v>4400</v>
      </c>
      <c r="AK41" s="127">
        <f t="shared" si="31"/>
        <v>4400</v>
      </c>
      <c r="AL41" s="127">
        <f t="shared" si="31"/>
        <v>4400</v>
      </c>
      <c r="AM41" s="127">
        <f t="shared" si="31"/>
        <v>4400</v>
      </c>
      <c r="AN41" s="127">
        <f t="shared" si="31"/>
        <v>4400</v>
      </c>
      <c r="AO41" s="127">
        <f t="shared" si="31"/>
        <v>4400</v>
      </c>
      <c r="AP41" s="127">
        <f t="shared" si="31"/>
        <v>4400</v>
      </c>
      <c r="AQ41" s="127">
        <f t="shared" si="31"/>
        <v>4400</v>
      </c>
      <c r="AR41" s="127">
        <f t="shared" si="31"/>
        <v>4400</v>
      </c>
      <c r="AS41" s="127">
        <f t="shared" si="31"/>
        <v>4400</v>
      </c>
      <c r="AT41" s="127">
        <f t="shared" si="9"/>
        <v>4800</v>
      </c>
      <c r="AU41" s="127">
        <f t="shared" ref="AU41:BE41" si="32">AT41</f>
        <v>4800</v>
      </c>
      <c r="AV41" s="127">
        <f t="shared" si="32"/>
        <v>4800</v>
      </c>
      <c r="AW41" s="127">
        <f t="shared" si="32"/>
        <v>4800</v>
      </c>
      <c r="AX41" s="127">
        <f t="shared" si="32"/>
        <v>4800</v>
      </c>
      <c r="AY41" s="127">
        <f t="shared" si="32"/>
        <v>4800</v>
      </c>
      <c r="AZ41" s="127">
        <f t="shared" si="32"/>
        <v>4800</v>
      </c>
      <c r="BA41" s="127">
        <f t="shared" si="32"/>
        <v>4800</v>
      </c>
      <c r="BB41" s="127">
        <f t="shared" si="32"/>
        <v>4800</v>
      </c>
      <c r="BC41" s="127">
        <f t="shared" si="32"/>
        <v>4800</v>
      </c>
      <c r="BD41" s="127">
        <f t="shared" si="32"/>
        <v>4800</v>
      </c>
      <c r="BE41" s="127">
        <f t="shared" si="32"/>
        <v>4800</v>
      </c>
      <c r="BF41" s="127">
        <f t="shared" si="11"/>
        <v>5300</v>
      </c>
      <c r="BG41" s="127">
        <f t="shared" ref="BG41:BS41" si="33">BF41</f>
        <v>5300</v>
      </c>
      <c r="BH41" s="127">
        <f t="shared" si="33"/>
        <v>5300</v>
      </c>
      <c r="BI41" s="127">
        <f t="shared" si="33"/>
        <v>5300</v>
      </c>
      <c r="BJ41" s="127">
        <f t="shared" si="33"/>
        <v>5300</v>
      </c>
      <c r="BK41" s="127">
        <f t="shared" si="33"/>
        <v>5300</v>
      </c>
      <c r="BL41" s="127">
        <f t="shared" si="33"/>
        <v>5300</v>
      </c>
      <c r="BM41" s="127">
        <f t="shared" si="33"/>
        <v>5300</v>
      </c>
      <c r="BN41" s="127">
        <f t="shared" si="33"/>
        <v>5300</v>
      </c>
      <c r="BO41" s="127">
        <f t="shared" si="33"/>
        <v>5300</v>
      </c>
      <c r="BP41" s="127">
        <f t="shared" si="33"/>
        <v>5300</v>
      </c>
      <c r="BQ41" s="127">
        <f t="shared" si="33"/>
        <v>5300</v>
      </c>
      <c r="BR41" s="127">
        <f t="shared" si="33"/>
        <v>5300</v>
      </c>
      <c r="BS41" s="127">
        <f t="shared" si="33"/>
        <v>5300</v>
      </c>
    </row>
    <row r="42" spans="1:71" ht="12.75" customHeight="1" outlineLevel="1" x14ac:dyDescent="0.25">
      <c r="A42" s="127"/>
      <c r="B42" s="99">
        <v>6</v>
      </c>
      <c r="C42" s="569">
        <v>0.6</v>
      </c>
      <c r="D42" s="127" t="s">
        <v>715</v>
      </c>
      <c r="E42" s="127"/>
      <c r="F42" s="127"/>
      <c r="G42" s="127"/>
      <c r="H42" s="127"/>
      <c r="I42" s="127"/>
      <c r="J42" s="127"/>
      <c r="K42" s="127"/>
      <c r="L42" s="576">
        <f>K41</f>
        <v>830</v>
      </c>
      <c r="M42" s="127">
        <f>M37*$C42</f>
        <v>3126</v>
      </c>
      <c r="N42" s="127">
        <f t="shared" ref="N42:U42" si="34">M42</f>
        <v>3126</v>
      </c>
      <c r="O42" s="127">
        <f t="shared" si="34"/>
        <v>3126</v>
      </c>
      <c r="P42" s="127">
        <f t="shared" si="34"/>
        <v>3126</v>
      </c>
      <c r="Q42" s="127">
        <f t="shared" si="34"/>
        <v>3126</v>
      </c>
      <c r="R42" s="127">
        <f t="shared" si="34"/>
        <v>3126</v>
      </c>
      <c r="S42" s="127">
        <f t="shared" si="34"/>
        <v>3126</v>
      </c>
      <c r="T42" s="127">
        <f t="shared" si="34"/>
        <v>3126</v>
      </c>
      <c r="U42" s="127">
        <f t="shared" si="34"/>
        <v>3126</v>
      </c>
      <c r="V42" s="127">
        <f t="shared" si="5"/>
        <v>3400</v>
      </c>
      <c r="W42" s="127">
        <f t="shared" ref="W42:AG42" si="35">V42</f>
        <v>3400</v>
      </c>
      <c r="X42" s="127">
        <f t="shared" si="35"/>
        <v>3400</v>
      </c>
      <c r="Y42" s="127">
        <f t="shared" si="35"/>
        <v>3400</v>
      </c>
      <c r="Z42" s="127">
        <f t="shared" si="35"/>
        <v>3400</v>
      </c>
      <c r="AA42" s="127">
        <f t="shared" si="35"/>
        <v>3400</v>
      </c>
      <c r="AB42" s="127">
        <f t="shared" si="35"/>
        <v>3400</v>
      </c>
      <c r="AC42" s="127">
        <f t="shared" si="35"/>
        <v>3400</v>
      </c>
      <c r="AD42" s="127">
        <f t="shared" si="35"/>
        <v>3400</v>
      </c>
      <c r="AE42" s="127">
        <f t="shared" si="35"/>
        <v>3400</v>
      </c>
      <c r="AF42" s="127">
        <f t="shared" si="35"/>
        <v>3400</v>
      </c>
      <c r="AG42" s="127">
        <f t="shared" si="35"/>
        <v>3400</v>
      </c>
      <c r="AH42" s="127">
        <f t="shared" si="7"/>
        <v>3700</v>
      </c>
      <c r="AI42" s="127">
        <f t="shared" ref="AI42:AS42" si="36">AH42</f>
        <v>3700</v>
      </c>
      <c r="AJ42" s="127">
        <f t="shared" si="36"/>
        <v>3700</v>
      </c>
      <c r="AK42" s="127">
        <f t="shared" si="36"/>
        <v>3700</v>
      </c>
      <c r="AL42" s="127">
        <f t="shared" si="36"/>
        <v>3700</v>
      </c>
      <c r="AM42" s="127">
        <f t="shared" si="36"/>
        <v>3700</v>
      </c>
      <c r="AN42" s="127">
        <f t="shared" si="36"/>
        <v>3700</v>
      </c>
      <c r="AO42" s="127">
        <f t="shared" si="36"/>
        <v>3700</v>
      </c>
      <c r="AP42" s="127">
        <f t="shared" si="36"/>
        <v>3700</v>
      </c>
      <c r="AQ42" s="127">
        <f t="shared" si="36"/>
        <v>3700</v>
      </c>
      <c r="AR42" s="127">
        <f t="shared" si="36"/>
        <v>3700</v>
      </c>
      <c r="AS42" s="127">
        <f t="shared" si="36"/>
        <v>3700</v>
      </c>
      <c r="AT42" s="127">
        <f t="shared" si="9"/>
        <v>4100</v>
      </c>
      <c r="AU42" s="127">
        <f t="shared" ref="AU42:BE42" si="37">AT42</f>
        <v>4100</v>
      </c>
      <c r="AV42" s="127">
        <f t="shared" si="37"/>
        <v>4100</v>
      </c>
      <c r="AW42" s="127">
        <f t="shared" si="37"/>
        <v>4100</v>
      </c>
      <c r="AX42" s="127">
        <f t="shared" si="37"/>
        <v>4100</v>
      </c>
      <c r="AY42" s="127">
        <f t="shared" si="37"/>
        <v>4100</v>
      </c>
      <c r="AZ42" s="127">
        <f t="shared" si="37"/>
        <v>4100</v>
      </c>
      <c r="BA42" s="127">
        <f t="shared" si="37"/>
        <v>4100</v>
      </c>
      <c r="BB42" s="127">
        <f t="shared" si="37"/>
        <v>4100</v>
      </c>
      <c r="BC42" s="127">
        <f t="shared" si="37"/>
        <v>4100</v>
      </c>
      <c r="BD42" s="127">
        <f t="shared" si="37"/>
        <v>4100</v>
      </c>
      <c r="BE42" s="127">
        <f t="shared" si="37"/>
        <v>4100</v>
      </c>
      <c r="BF42" s="127">
        <f t="shared" si="11"/>
        <v>4500</v>
      </c>
      <c r="BG42" s="127">
        <f t="shared" ref="BG42:BS42" si="38">BF42</f>
        <v>4500</v>
      </c>
      <c r="BH42" s="127">
        <f t="shared" si="38"/>
        <v>4500</v>
      </c>
      <c r="BI42" s="127">
        <f t="shared" si="38"/>
        <v>4500</v>
      </c>
      <c r="BJ42" s="127">
        <f t="shared" si="38"/>
        <v>4500</v>
      </c>
      <c r="BK42" s="127">
        <f t="shared" si="38"/>
        <v>4500</v>
      </c>
      <c r="BL42" s="127">
        <f t="shared" si="38"/>
        <v>4500</v>
      </c>
      <c r="BM42" s="127">
        <f t="shared" si="38"/>
        <v>4500</v>
      </c>
      <c r="BN42" s="127">
        <f t="shared" si="38"/>
        <v>4500</v>
      </c>
      <c r="BO42" s="127">
        <f t="shared" si="38"/>
        <v>4500</v>
      </c>
      <c r="BP42" s="127">
        <f t="shared" si="38"/>
        <v>4500</v>
      </c>
      <c r="BQ42" s="127">
        <f t="shared" si="38"/>
        <v>4500</v>
      </c>
      <c r="BR42" s="127">
        <f t="shared" si="38"/>
        <v>4500</v>
      </c>
      <c r="BS42" s="127">
        <f t="shared" si="38"/>
        <v>4500</v>
      </c>
    </row>
    <row r="43" spans="1:71" ht="12.75" customHeight="1" outlineLevel="1" x14ac:dyDescent="0.25">
      <c r="A43" s="127"/>
      <c r="B43" s="127">
        <v>7</v>
      </c>
      <c r="C43" s="569">
        <v>0.6</v>
      </c>
      <c r="D43" s="127" t="s">
        <v>716</v>
      </c>
      <c r="E43" s="127"/>
      <c r="F43" s="127"/>
      <c r="G43" s="127"/>
      <c r="H43" s="127"/>
      <c r="I43" s="127"/>
      <c r="J43" s="127"/>
      <c r="K43" s="127"/>
      <c r="L43" s="127"/>
      <c r="M43" s="576">
        <f>L42</f>
        <v>830</v>
      </c>
      <c r="N43" s="127">
        <f>N37*$C43</f>
        <v>3126</v>
      </c>
      <c r="O43" s="127">
        <f t="shared" ref="O43:U43" si="39">N43</f>
        <v>3126</v>
      </c>
      <c r="P43" s="127">
        <f t="shared" si="39"/>
        <v>3126</v>
      </c>
      <c r="Q43" s="127">
        <f t="shared" si="39"/>
        <v>3126</v>
      </c>
      <c r="R43" s="127">
        <f t="shared" si="39"/>
        <v>3126</v>
      </c>
      <c r="S43" s="127">
        <f t="shared" si="39"/>
        <v>3126</v>
      </c>
      <c r="T43" s="127">
        <f t="shared" si="39"/>
        <v>3126</v>
      </c>
      <c r="U43" s="127">
        <f t="shared" si="39"/>
        <v>3126</v>
      </c>
      <c r="V43" s="127">
        <f t="shared" si="5"/>
        <v>3400</v>
      </c>
      <c r="W43" s="127">
        <f t="shared" ref="W43:AG43" si="40">V43</f>
        <v>3400</v>
      </c>
      <c r="X43" s="127">
        <f t="shared" si="40"/>
        <v>3400</v>
      </c>
      <c r="Y43" s="127">
        <f t="shared" si="40"/>
        <v>3400</v>
      </c>
      <c r="Z43" s="127">
        <f t="shared" si="40"/>
        <v>3400</v>
      </c>
      <c r="AA43" s="127">
        <f t="shared" si="40"/>
        <v>3400</v>
      </c>
      <c r="AB43" s="127">
        <f t="shared" si="40"/>
        <v>3400</v>
      </c>
      <c r="AC43" s="127">
        <f t="shared" si="40"/>
        <v>3400</v>
      </c>
      <c r="AD43" s="127">
        <f t="shared" si="40"/>
        <v>3400</v>
      </c>
      <c r="AE43" s="127">
        <f t="shared" si="40"/>
        <v>3400</v>
      </c>
      <c r="AF43" s="127">
        <f t="shared" si="40"/>
        <v>3400</v>
      </c>
      <c r="AG43" s="127">
        <f t="shared" si="40"/>
        <v>3400</v>
      </c>
      <c r="AH43" s="127">
        <f t="shared" si="7"/>
        <v>3700</v>
      </c>
      <c r="AI43" s="127">
        <f t="shared" ref="AI43:AS43" si="41">AH43</f>
        <v>3700</v>
      </c>
      <c r="AJ43" s="127">
        <f t="shared" si="41"/>
        <v>3700</v>
      </c>
      <c r="AK43" s="127">
        <f t="shared" si="41"/>
        <v>3700</v>
      </c>
      <c r="AL43" s="127">
        <f t="shared" si="41"/>
        <v>3700</v>
      </c>
      <c r="AM43" s="127">
        <f t="shared" si="41"/>
        <v>3700</v>
      </c>
      <c r="AN43" s="127">
        <f t="shared" si="41"/>
        <v>3700</v>
      </c>
      <c r="AO43" s="127">
        <f t="shared" si="41"/>
        <v>3700</v>
      </c>
      <c r="AP43" s="127">
        <f t="shared" si="41"/>
        <v>3700</v>
      </c>
      <c r="AQ43" s="127">
        <f t="shared" si="41"/>
        <v>3700</v>
      </c>
      <c r="AR43" s="127">
        <f t="shared" si="41"/>
        <v>3700</v>
      </c>
      <c r="AS43" s="127">
        <f t="shared" si="41"/>
        <v>3700</v>
      </c>
      <c r="AT43" s="127">
        <f t="shared" si="9"/>
        <v>4100</v>
      </c>
      <c r="AU43" s="127">
        <f t="shared" ref="AU43:BE43" si="42">AT43</f>
        <v>4100</v>
      </c>
      <c r="AV43" s="127">
        <f t="shared" si="42"/>
        <v>4100</v>
      </c>
      <c r="AW43" s="127">
        <f t="shared" si="42"/>
        <v>4100</v>
      </c>
      <c r="AX43" s="127">
        <f t="shared" si="42"/>
        <v>4100</v>
      </c>
      <c r="AY43" s="127">
        <f t="shared" si="42"/>
        <v>4100</v>
      </c>
      <c r="AZ43" s="127">
        <f t="shared" si="42"/>
        <v>4100</v>
      </c>
      <c r="BA43" s="127">
        <f t="shared" si="42"/>
        <v>4100</v>
      </c>
      <c r="BB43" s="127">
        <f t="shared" si="42"/>
        <v>4100</v>
      </c>
      <c r="BC43" s="127">
        <f t="shared" si="42"/>
        <v>4100</v>
      </c>
      <c r="BD43" s="127">
        <f t="shared" si="42"/>
        <v>4100</v>
      </c>
      <c r="BE43" s="127">
        <f t="shared" si="42"/>
        <v>4100</v>
      </c>
      <c r="BF43" s="127">
        <f t="shared" si="11"/>
        <v>4500</v>
      </c>
      <c r="BG43" s="127">
        <f t="shared" ref="BG43:BS43" si="43">BF43</f>
        <v>4500</v>
      </c>
      <c r="BH43" s="127">
        <f t="shared" si="43"/>
        <v>4500</v>
      </c>
      <c r="BI43" s="127">
        <f t="shared" si="43"/>
        <v>4500</v>
      </c>
      <c r="BJ43" s="127">
        <f t="shared" si="43"/>
        <v>4500</v>
      </c>
      <c r="BK43" s="127">
        <f t="shared" si="43"/>
        <v>4500</v>
      </c>
      <c r="BL43" s="127">
        <f t="shared" si="43"/>
        <v>4500</v>
      </c>
      <c r="BM43" s="127">
        <f t="shared" si="43"/>
        <v>4500</v>
      </c>
      <c r="BN43" s="127">
        <f t="shared" si="43"/>
        <v>4500</v>
      </c>
      <c r="BO43" s="127">
        <f t="shared" si="43"/>
        <v>4500</v>
      </c>
      <c r="BP43" s="127">
        <f t="shared" si="43"/>
        <v>4500</v>
      </c>
      <c r="BQ43" s="127">
        <f t="shared" si="43"/>
        <v>4500</v>
      </c>
      <c r="BR43" s="127">
        <f t="shared" si="43"/>
        <v>4500</v>
      </c>
      <c r="BS43" s="127">
        <f t="shared" si="43"/>
        <v>4500</v>
      </c>
    </row>
    <row r="44" spans="1:71" ht="12.75" customHeight="1" outlineLevel="1" x14ac:dyDescent="0.25">
      <c r="A44" s="127"/>
      <c r="B44" s="99">
        <v>8</v>
      </c>
      <c r="C44" s="569">
        <v>0.6</v>
      </c>
      <c r="D44" s="127" t="s">
        <v>717</v>
      </c>
      <c r="E44" s="127"/>
      <c r="F44" s="127"/>
      <c r="G44" s="127"/>
      <c r="H44" s="127"/>
      <c r="I44" s="127"/>
      <c r="J44" s="127"/>
      <c r="K44" s="127"/>
      <c r="L44" s="127"/>
      <c r="M44" s="576">
        <f>L42</f>
        <v>830</v>
      </c>
      <c r="N44" s="127">
        <f>N37*$C44</f>
        <v>3126</v>
      </c>
      <c r="O44" s="127">
        <f t="shared" ref="O44:U44" si="44">N44</f>
        <v>3126</v>
      </c>
      <c r="P44" s="127">
        <f t="shared" si="44"/>
        <v>3126</v>
      </c>
      <c r="Q44" s="127">
        <f t="shared" si="44"/>
        <v>3126</v>
      </c>
      <c r="R44" s="127">
        <f t="shared" si="44"/>
        <v>3126</v>
      </c>
      <c r="S44" s="127">
        <f t="shared" si="44"/>
        <v>3126</v>
      </c>
      <c r="T44" s="127">
        <f t="shared" si="44"/>
        <v>3126</v>
      </c>
      <c r="U44" s="127">
        <f t="shared" si="44"/>
        <v>3126</v>
      </c>
      <c r="V44" s="127">
        <f t="shared" si="5"/>
        <v>3400</v>
      </c>
      <c r="W44" s="127">
        <f t="shared" ref="W44:AG44" si="45">V44</f>
        <v>3400</v>
      </c>
      <c r="X44" s="127">
        <f t="shared" si="45"/>
        <v>3400</v>
      </c>
      <c r="Y44" s="127">
        <f t="shared" si="45"/>
        <v>3400</v>
      </c>
      <c r="Z44" s="127">
        <f t="shared" si="45"/>
        <v>3400</v>
      </c>
      <c r="AA44" s="127">
        <f t="shared" si="45"/>
        <v>3400</v>
      </c>
      <c r="AB44" s="127">
        <f t="shared" si="45"/>
        <v>3400</v>
      </c>
      <c r="AC44" s="127">
        <f t="shared" si="45"/>
        <v>3400</v>
      </c>
      <c r="AD44" s="127">
        <f t="shared" si="45"/>
        <v>3400</v>
      </c>
      <c r="AE44" s="127">
        <f t="shared" si="45"/>
        <v>3400</v>
      </c>
      <c r="AF44" s="127">
        <f t="shared" si="45"/>
        <v>3400</v>
      </c>
      <c r="AG44" s="127">
        <f t="shared" si="45"/>
        <v>3400</v>
      </c>
      <c r="AH44" s="127">
        <f t="shared" si="7"/>
        <v>3700</v>
      </c>
      <c r="AI44" s="127">
        <f t="shared" ref="AI44:AS44" si="46">AH44</f>
        <v>3700</v>
      </c>
      <c r="AJ44" s="127">
        <f t="shared" si="46"/>
        <v>3700</v>
      </c>
      <c r="AK44" s="127">
        <f t="shared" si="46"/>
        <v>3700</v>
      </c>
      <c r="AL44" s="127">
        <f t="shared" si="46"/>
        <v>3700</v>
      </c>
      <c r="AM44" s="127">
        <f t="shared" si="46"/>
        <v>3700</v>
      </c>
      <c r="AN44" s="127">
        <f t="shared" si="46"/>
        <v>3700</v>
      </c>
      <c r="AO44" s="127">
        <f t="shared" si="46"/>
        <v>3700</v>
      </c>
      <c r="AP44" s="127">
        <f t="shared" si="46"/>
        <v>3700</v>
      </c>
      <c r="AQ44" s="127">
        <f t="shared" si="46"/>
        <v>3700</v>
      </c>
      <c r="AR44" s="127">
        <f t="shared" si="46"/>
        <v>3700</v>
      </c>
      <c r="AS44" s="127">
        <f t="shared" si="46"/>
        <v>3700</v>
      </c>
      <c r="AT44" s="127">
        <f t="shared" si="9"/>
        <v>4100</v>
      </c>
      <c r="AU44" s="127">
        <f t="shared" ref="AU44:BE44" si="47">AT44</f>
        <v>4100</v>
      </c>
      <c r="AV44" s="127">
        <f t="shared" si="47"/>
        <v>4100</v>
      </c>
      <c r="AW44" s="127">
        <f t="shared" si="47"/>
        <v>4100</v>
      </c>
      <c r="AX44" s="127">
        <f t="shared" si="47"/>
        <v>4100</v>
      </c>
      <c r="AY44" s="127">
        <f t="shared" si="47"/>
        <v>4100</v>
      </c>
      <c r="AZ44" s="127">
        <f t="shared" si="47"/>
        <v>4100</v>
      </c>
      <c r="BA44" s="127">
        <f t="shared" si="47"/>
        <v>4100</v>
      </c>
      <c r="BB44" s="127">
        <f t="shared" si="47"/>
        <v>4100</v>
      </c>
      <c r="BC44" s="127">
        <f t="shared" si="47"/>
        <v>4100</v>
      </c>
      <c r="BD44" s="127">
        <f t="shared" si="47"/>
        <v>4100</v>
      </c>
      <c r="BE44" s="127">
        <f t="shared" si="47"/>
        <v>4100</v>
      </c>
      <c r="BF44" s="127">
        <f t="shared" si="11"/>
        <v>4500</v>
      </c>
      <c r="BG44" s="127">
        <f t="shared" ref="BG44:BS44" si="48">BF44</f>
        <v>4500</v>
      </c>
      <c r="BH44" s="127">
        <f t="shared" si="48"/>
        <v>4500</v>
      </c>
      <c r="BI44" s="127">
        <f t="shared" si="48"/>
        <v>4500</v>
      </c>
      <c r="BJ44" s="127">
        <f t="shared" si="48"/>
        <v>4500</v>
      </c>
      <c r="BK44" s="127">
        <f t="shared" si="48"/>
        <v>4500</v>
      </c>
      <c r="BL44" s="127">
        <f t="shared" si="48"/>
        <v>4500</v>
      </c>
      <c r="BM44" s="127">
        <f t="shared" si="48"/>
        <v>4500</v>
      </c>
      <c r="BN44" s="127">
        <f t="shared" si="48"/>
        <v>4500</v>
      </c>
      <c r="BO44" s="127">
        <f t="shared" si="48"/>
        <v>4500</v>
      </c>
      <c r="BP44" s="127">
        <f t="shared" si="48"/>
        <v>4500</v>
      </c>
      <c r="BQ44" s="127">
        <f t="shared" si="48"/>
        <v>4500</v>
      </c>
      <c r="BR44" s="127">
        <f t="shared" si="48"/>
        <v>4500</v>
      </c>
      <c r="BS44" s="127">
        <f t="shared" si="48"/>
        <v>4500</v>
      </c>
    </row>
    <row r="45" spans="1:71" ht="12.75" customHeight="1" outlineLevel="1" x14ac:dyDescent="0.25">
      <c r="A45" s="127"/>
      <c r="B45" s="127">
        <v>9</v>
      </c>
      <c r="C45" s="569">
        <v>0.5</v>
      </c>
      <c r="D45" s="127" t="s">
        <v>718</v>
      </c>
      <c r="E45" s="127"/>
      <c r="F45" s="127"/>
      <c r="G45" s="127"/>
      <c r="H45" s="127"/>
      <c r="I45" s="127"/>
      <c r="J45" s="127"/>
      <c r="K45" s="127"/>
      <c r="L45" s="127"/>
      <c r="M45" s="127"/>
      <c r="N45" s="576">
        <f>M44</f>
        <v>830</v>
      </c>
      <c r="O45" s="127">
        <f>O37*$C45</f>
        <v>2605</v>
      </c>
      <c r="P45" s="127">
        <f t="shared" ref="P45:U45" si="49">O45</f>
        <v>2605</v>
      </c>
      <c r="Q45" s="127">
        <f t="shared" si="49"/>
        <v>2605</v>
      </c>
      <c r="R45" s="127">
        <f t="shared" si="49"/>
        <v>2605</v>
      </c>
      <c r="S45" s="127">
        <f t="shared" si="49"/>
        <v>2605</v>
      </c>
      <c r="T45" s="127">
        <f t="shared" si="49"/>
        <v>2605</v>
      </c>
      <c r="U45" s="127">
        <f t="shared" si="49"/>
        <v>2605</v>
      </c>
      <c r="V45" s="127">
        <f t="shared" si="5"/>
        <v>2900</v>
      </c>
      <c r="W45" s="127">
        <f t="shared" ref="W45:AG45" si="50">V45</f>
        <v>2900</v>
      </c>
      <c r="X45" s="127">
        <f t="shared" si="50"/>
        <v>2900</v>
      </c>
      <c r="Y45" s="127">
        <f t="shared" si="50"/>
        <v>2900</v>
      </c>
      <c r="Z45" s="127">
        <f t="shared" si="50"/>
        <v>2900</v>
      </c>
      <c r="AA45" s="127">
        <f t="shared" si="50"/>
        <v>2900</v>
      </c>
      <c r="AB45" s="127">
        <f t="shared" si="50"/>
        <v>2900</v>
      </c>
      <c r="AC45" s="127">
        <f t="shared" si="50"/>
        <v>2900</v>
      </c>
      <c r="AD45" s="127">
        <f t="shared" si="50"/>
        <v>2900</v>
      </c>
      <c r="AE45" s="127">
        <f t="shared" si="50"/>
        <v>2900</v>
      </c>
      <c r="AF45" s="127">
        <f t="shared" si="50"/>
        <v>2900</v>
      </c>
      <c r="AG45" s="127">
        <f t="shared" si="50"/>
        <v>2900</v>
      </c>
      <c r="AH45" s="127">
        <f t="shared" si="7"/>
        <v>3200</v>
      </c>
      <c r="AI45" s="127">
        <f t="shared" ref="AI45:AS45" si="51">AH45</f>
        <v>3200</v>
      </c>
      <c r="AJ45" s="127">
        <f t="shared" si="51"/>
        <v>3200</v>
      </c>
      <c r="AK45" s="127">
        <f t="shared" si="51"/>
        <v>3200</v>
      </c>
      <c r="AL45" s="127">
        <f t="shared" si="51"/>
        <v>3200</v>
      </c>
      <c r="AM45" s="127">
        <f t="shared" si="51"/>
        <v>3200</v>
      </c>
      <c r="AN45" s="127">
        <f t="shared" si="51"/>
        <v>3200</v>
      </c>
      <c r="AO45" s="127">
        <f t="shared" si="51"/>
        <v>3200</v>
      </c>
      <c r="AP45" s="127">
        <f t="shared" si="51"/>
        <v>3200</v>
      </c>
      <c r="AQ45" s="127">
        <f t="shared" si="51"/>
        <v>3200</v>
      </c>
      <c r="AR45" s="127">
        <f t="shared" si="51"/>
        <v>3200</v>
      </c>
      <c r="AS45" s="127">
        <f t="shared" si="51"/>
        <v>3200</v>
      </c>
      <c r="AT45" s="127">
        <f t="shared" si="9"/>
        <v>3500</v>
      </c>
      <c r="AU45" s="127">
        <f t="shared" ref="AU45:BE45" si="52">AT45</f>
        <v>3500</v>
      </c>
      <c r="AV45" s="127">
        <f t="shared" si="52"/>
        <v>3500</v>
      </c>
      <c r="AW45" s="127">
        <f t="shared" si="52"/>
        <v>3500</v>
      </c>
      <c r="AX45" s="127">
        <f t="shared" si="52"/>
        <v>3500</v>
      </c>
      <c r="AY45" s="127">
        <f t="shared" si="52"/>
        <v>3500</v>
      </c>
      <c r="AZ45" s="127">
        <f t="shared" si="52"/>
        <v>3500</v>
      </c>
      <c r="BA45" s="127">
        <f t="shared" si="52"/>
        <v>3500</v>
      </c>
      <c r="BB45" s="127">
        <f t="shared" si="52"/>
        <v>3500</v>
      </c>
      <c r="BC45" s="127">
        <f t="shared" si="52"/>
        <v>3500</v>
      </c>
      <c r="BD45" s="127">
        <f t="shared" si="52"/>
        <v>3500</v>
      </c>
      <c r="BE45" s="127">
        <f t="shared" si="52"/>
        <v>3500</v>
      </c>
      <c r="BF45" s="127">
        <f t="shared" si="11"/>
        <v>3900</v>
      </c>
      <c r="BG45" s="127">
        <f t="shared" ref="BG45:BS45" si="53">BF45</f>
        <v>3900</v>
      </c>
      <c r="BH45" s="127">
        <f t="shared" si="53"/>
        <v>3900</v>
      </c>
      <c r="BI45" s="127">
        <f t="shared" si="53"/>
        <v>3900</v>
      </c>
      <c r="BJ45" s="127">
        <f t="shared" si="53"/>
        <v>3900</v>
      </c>
      <c r="BK45" s="127">
        <f t="shared" si="53"/>
        <v>3900</v>
      </c>
      <c r="BL45" s="127">
        <f t="shared" si="53"/>
        <v>3900</v>
      </c>
      <c r="BM45" s="127">
        <f t="shared" si="53"/>
        <v>3900</v>
      </c>
      <c r="BN45" s="127">
        <f t="shared" si="53"/>
        <v>3900</v>
      </c>
      <c r="BO45" s="127">
        <f t="shared" si="53"/>
        <v>3900</v>
      </c>
      <c r="BP45" s="127">
        <f t="shared" si="53"/>
        <v>3900</v>
      </c>
      <c r="BQ45" s="127">
        <f t="shared" si="53"/>
        <v>3900</v>
      </c>
      <c r="BR45" s="127">
        <f t="shared" si="53"/>
        <v>3900</v>
      </c>
      <c r="BS45" s="127">
        <f t="shared" si="53"/>
        <v>3900</v>
      </c>
    </row>
    <row r="46" spans="1:71" ht="12.75" customHeight="1" outlineLevel="1" x14ac:dyDescent="0.25">
      <c r="A46" s="127"/>
      <c r="B46" s="99">
        <v>10</v>
      </c>
      <c r="C46" s="569">
        <v>0.5</v>
      </c>
      <c r="D46" s="127" t="s">
        <v>719</v>
      </c>
      <c r="E46" s="127"/>
      <c r="F46" s="127"/>
      <c r="G46" s="127"/>
      <c r="H46" s="127"/>
      <c r="I46" s="127"/>
      <c r="J46" s="127"/>
      <c r="K46" s="127"/>
      <c r="L46" s="127"/>
      <c r="M46" s="127"/>
      <c r="N46" s="576">
        <f>N45</f>
        <v>830</v>
      </c>
      <c r="O46" s="127">
        <f>O37*$C46</f>
        <v>2605</v>
      </c>
      <c r="P46" s="127">
        <f t="shared" ref="P46:U46" si="54">O46</f>
        <v>2605</v>
      </c>
      <c r="Q46" s="127">
        <f t="shared" si="54"/>
        <v>2605</v>
      </c>
      <c r="R46" s="127">
        <f t="shared" si="54"/>
        <v>2605</v>
      </c>
      <c r="S46" s="127">
        <f t="shared" si="54"/>
        <v>2605</v>
      </c>
      <c r="T46" s="127">
        <f t="shared" si="54"/>
        <v>2605</v>
      </c>
      <c r="U46" s="127">
        <f t="shared" si="54"/>
        <v>2605</v>
      </c>
      <c r="V46" s="127">
        <f t="shared" si="5"/>
        <v>2900</v>
      </c>
      <c r="W46" s="127">
        <f t="shared" ref="W46:AG46" si="55">V46</f>
        <v>2900</v>
      </c>
      <c r="X46" s="127">
        <f t="shared" si="55"/>
        <v>2900</v>
      </c>
      <c r="Y46" s="127">
        <f t="shared" si="55"/>
        <v>2900</v>
      </c>
      <c r="Z46" s="127">
        <f t="shared" si="55"/>
        <v>2900</v>
      </c>
      <c r="AA46" s="127">
        <f t="shared" si="55"/>
        <v>2900</v>
      </c>
      <c r="AB46" s="127">
        <f t="shared" si="55"/>
        <v>2900</v>
      </c>
      <c r="AC46" s="127">
        <f t="shared" si="55"/>
        <v>2900</v>
      </c>
      <c r="AD46" s="127">
        <f t="shared" si="55"/>
        <v>2900</v>
      </c>
      <c r="AE46" s="127">
        <f t="shared" si="55"/>
        <v>2900</v>
      </c>
      <c r="AF46" s="127">
        <f t="shared" si="55"/>
        <v>2900</v>
      </c>
      <c r="AG46" s="127">
        <f t="shared" si="55"/>
        <v>2900</v>
      </c>
      <c r="AH46" s="127">
        <f t="shared" si="7"/>
        <v>3200</v>
      </c>
      <c r="AI46" s="127">
        <f t="shared" ref="AI46:AS46" si="56">AH46</f>
        <v>3200</v>
      </c>
      <c r="AJ46" s="127">
        <f t="shared" si="56"/>
        <v>3200</v>
      </c>
      <c r="AK46" s="127">
        <f t="shared" si="56"/>
        <v>3200</v>
      </c>
      <c r="AL46" s="127">
        <f t="shared" si="56"/>
        <v>3200</v>
      </c>
      <c r="AM46" s="127">
        <f t="shared" si="56"/>
        <v>3200</v>
      </c>
      <c r="AN46" s="127">
        <f t="shared" si="56"/>
        <v>3200</v>
      </c>
      <c r="AO46" s="127">
        <f t="shared" si="56"/>
        <v>3200</v>
      </c>
      <c r="AP46" s="127">
        <f t="shared" si="56"/>
        <v>3200</v>
      </c>
      <c r="AQ46" s="127">
        <f t="shared" si="56"/>
        <v>3200</v>
      </c>
      <c r="AR46" s="127">
        <f t="shared" si="56"/>
        <v>3200</v>
      </c>
      <c r="AS46" s="127">
        <f t="shared" si="56"/>
        <v>3200</v>
      </c>
      <c r="AT46" s="127">
        <f t="shared" si="9"/>
        <v>3500</v>
      </c>
      <c r="AU46" s="127">
        <f t="shared" ref="AU46:BE46" si="57">AT46</f>
        <v>3500</v>
      </c>
      <c r="AV46" s="127">
        <f t="shared" si="57"/>
        <v>3500</v>
      </c>
      <c r="AW46" s="127">
        <f t="shared" si="57"/>
        <v>3500</v>
      </c>
      <c r="AX46" s="127">
        <f t="shared" si="57"/>
        <v>3500</v>
      </c>
      <c r="AY46" s="127">
        <f t="shared" si="57"/>
        <v>3500</v>
      </c>
      <c r="AZ46" s="127">
        <f t="shared" si="57"/>
        <v>3500</v>
      </c>
      <c r="BA46" s="127">
        <f t="shared" si="57"/>
        <v>3500</v>
      </c>
      <c r="BB46" s="127">
        <f t="shared" si="57"/>
        <v>3500</v>
      </c>
      <c r="BC46" s="127">
        <f t="shared" si="57"/>
        <v>3500</v>
      </c>
      <c r="BD46" s="127">
        <f t="shared" si="57"/>
        <v>3500</v>
      </c>
      <c r="BE46" s="127">
        <f t="shared" si="57"/>
        <v>3500</v>
      </c>
      <c r="BF46" s="127">
        <f t="shared" si="11"/>
        <v>3900</v>
      </c>
      <c r="BG46" s="127">
        <f t="shared" ref="BG46:BS46" si="58">BF46</f>
        <v>3900</v>
      </c>
      <c r="BH46" s="127">
        <f t="shared" si="58"/>
        <v>3900</v>
      </c>
      <c r="BI46" s="127">
        <f t="shared" si="58"/>
        <v>3900</v>
      </c>
      <c r="BJ46" s="127">
        <f t="shared" si="58"/>
        <v>3900</v>
      </c>
      <c r="BK46" s="127">
        <f t="shared" si="58"/>
        <v>3900</v>
      </c>
      <c r="BL46" s="127">
        <f t="shared" si="58"/>
        <v>3900</v>
      </c>
      <c r="BM46" s="127">
        <f t="shared" si="58"/>
        <v>3900</v>
      </c>
      <c r="BN46" s="127">
        <f t="shared" si="58"/>
        <v>3900</v>
      </c>
      <c r="BO46" s="127">
        <f t="shared" si="58"/>
        <v>3900</v>
      </c>
      <c r="BP46" s="127">
        <f t="shared" si="58"/>
        <v>3900</v>
      </c>
      <c r="BQ46" s="127">
        <f t="shared" si="58"/>
        <v>3900</v>
      </c>
      <c r="BR46" s="127">
        <f t="shared" si="58"/>
        <v>3900</v>
      </c>
      <c r="BS46" s="127">
        <f t="shared" si="58"/>
        <v>3900</v>
      </c>
    </row>
    <row r="47" spans="1:71" ht="12.75" customHeight="1" outlineLevel="1" x14ac:dyDescent="0.25">
      <c r="A47" s="127"/>
      <c r="B47" s="127">
        <v>11</v>
      </c>
      <c r="C47" s="569">
        <v>0.5</v>
      </c>
      <c r="D47" s="127" t="s">
        <v>720</v>
      </c>
      <c r="E47" s="127"/>
      <c r="F47" s="127"/>
      <c r="G47" s="127"/>
      <c r="H47" s="127"/>
      <c r="I47" s="127"/>
      <c r="J47" s="127"/>
      <c r="K47" s="127"/>
      <c r="L47" s="127"/>
      <c r="M47" s="127"/>
      <c r="N47" s="127"/>
      <c r="O47" s="576">
        <f>N46</f>
        <v>830</v>
      </c>
      <c r="P47" s="127">
        <f>P37*$C47</f>
        <v>2605</v>
      </c>
      <c r="Q47" s="127">
        <f t="shared" ref="Q47:U47" si="59">P47</f>
        <v>2605</v>
      </c>
      <c r="R47" s="127">
        <f t="shared" si="59"/>
        <v>2605</v>
      </c>
      <c r="S47" s="127">
        <f t="shared" si="59"/>
        <v>2605</v>
      </c>
      <c r="T47" s="127">
        <f t="shared" si="59"/>
        <v>2605</v>
      </c>
      <c r="U47" s="127">
        <f t="shared" si="59"/>
        <v>2605</v>
      </c>
      <c r="V47" s="127">
        <f t="shared" si="5"/>
        <v>2900</v>
      </c>
      <c r="W47" s="127">
        <f t="shared" ref="W47:AG47" si="60">V47</f>
        <v>2900</v>
      </c>
      <c r="X47" s="127">
        <f t="shared" si="60"/>
        <v>2900</v>
      </c>
      <c r="Y47" s="127">
        <f t="shared" si="60"/>
        <v>2900</v>
      </c>
      <c r="Z47" s="127">
        <f t="shared" si="60"/>
        <v>2900</v>
      </c>
      <c r="AA47" s="127">
        <f t="shared" si="60"/>
        <v>2900</v>
      </c>
      <c r="AB47" s="127">
        <f t="shared" si="60"/>
        <v>2900</v>
      </c>
      <c r="AC47" s="127">
        <f t="shared" si="60"/>
        <v>2900</v>
      </c>
      <c r="AD47" s="127">
        <f t="shared" si="60"/>
        <v>2900</v>
      </c>
      <c r="AE47" s="127">
        <f t="shared" si="60"/>
        <v>2900</v>
      </c>
      <c r="AF47" s="127">
        <f t="shared" si="60"/>
        <v>2900</v>
      </c>
      <c r="AG47" s="127">
        <f t="shared" si="60"/>
        <v>2900</v>
      </c>
      <c r="AH47" s="127">
        <f t="shared" si="7"/>
        <v>3200</v>
      </c>
      <c r="AI47" s="127">
        <f t="shared" ref="AI47:AS47" si="61">AH47</f>
        <v>3200</v>
      </c>
      <c r="AJ47" s="127">
        <f t="shared" si="61"/>
        <v>3200</v>
      </c>
      <c r="AK47" s="127">
        <f t="shared" si="61"/>
        <v>3200</v>
      </c>
      <c r="AL47" s="127">
        <f t="shared" si="61"/>
        <v>3200</v>
      </c>
      <c r="AM47" s="127">
        <f t="shared" si="61"/>
        <v>3200</v>
      </c>
      <c r="AN47" s="127">
        <f t="shared" si="61"/>
        <v>3200</v>
      </c>
      <c r="AO47" s="127">
        <f t="shared" si="61"/>
        <v>3200</v>
      </c>
      <c r="AP47" s="127">
        <f t="shared" si="61"/>
        <v>3200</v>
      </c>
      <c r="AQ47" s="127">
        <f t="shared" si="61"/>
        <v>3200</v>
      </c>
      <c r="AR47" s="127">
        <f t="shared" si="61"/>
        <v>3200</v>
      </c>
      <c r="AS47" s="127">
        <f t="shared" si="61"/>
        <v>3200</v>
      </c>
      <c r="AT47" s="127">
        <f t="shared" si="9"/>
        <v>3500</v>
      </c>
      <c r="AU47" s="127">
        <f t="shared" ref="AU47:BE47" si="62">AT47</f>
        <v>3500</v>
      </c>
      <c r="AV47" s="127">
        <f t="shared" si="62"/>
        <v>3500</v>
      </c>
      <c r="AW47" s="127">
        <f t="shared" si="62"/>
        <v>3500</v>
      </c>
      <c r="AX47" s="127">
        <f t="shared" si="62"/>
        <v>3500</v>
      </c>
      <c r="AY47" s="127">
        <f t="shared" si="62"/>
        <v>3500</v>
      </c>
      <c r="AZ47" s="127">
        <f t="shared" si="62"/>
        <v>3500</v>
      </c>
      <c r="BA47" s="127">
        <f t="shared" si="62"/>
        <v>3500</v>
      </c>
      <c r="BB47" s="127">
        <f t="shared" si="62"/>
        <v>3500</v>
      </c>
      <c r="BC47" s="127">
        <f t="shared" si="62"/>
        <v>3500</v>
      </c>
      <c r="BD47" s="127">
        <f t="shared" si="62"/>
        <v>3500</v>
      </c>
      <c r="BE47" s="127">
        <f t="shared" si="62"/>
        <v>3500</v>
      </c>
      <c r="BF47" s="127">
        <f t="shared" si="11"/>
        <v>3900</v>
      </c>
      <c r="BG47" s="127">
        <f t="shared" ref="BG47:BS47" si="63">BF47</f>
        <v>3900</v>
      </c>
      <c r="BH47" s="127">
        <f t="shared" si="63"/>
        <v>3900</v>
      </c>
      <c r="BI47" s="127">
        <f t="shared" si="63"/>
        <v>3900</v>
      </c>
      <c r="BJ47" s="127">
        <f t="shared" si="63"/>
        <v>3900</v>
      </c>
      <c r="BK47" s="127">
        <f t="shared" si="63"/>
        <v>3900</v>
      </c>
      <c r="BL47" s="127">
        <f t="shared" si="63"/>
        <v>3900</v>
      </c>
      <c r="BM47" s="127">
        <f t="shared" si="63"/>
        <v>3900</v>
      </c>
      <c r="BN47" s="127">
        <f t="shared" si="63"/>
        <v>3900</v>
      </c>
      <c r="BO47" s="127">
        <f t="shared" si="63"/>
        <v>3900</v>
      </c>
      <c r="BP47" s="127">
        <f t="shared" si="63"/>
        <v>3900</v>
      </c>
      <c r="BQ47" s="127">
        <f t="shared" si="63"/>
        <v>3900</v>
      </c>
      <c r="BR47" s="127">
        <f t="shared" si="63"/>
        <v>3900</v>
      </c>
      <c r="BS47" s="127">
        <f t="shared" si="63"/>
        <v>3900</v>
      </c>
    </row>
    <row r="48" spans="1:71" ht="12.75" customHeight="1" outlineLevel="1" x14ac:dyDescent="0.25">
      <c r="A48" s="127"/>
      <c r="B48" s="99">
        <v>12</v>
      </c>
      <c r="C48" s="569">
        <v>0.4</v>
      </c>
      <c r="D48" s="127" t="s">
        <v>721</v>
      </c>
      <c r="E48" s="127"/>
      <c r="F48" s="127"/>
      <c r="G48" s="127"/>
      <c r="H48" s="127"/>
      <c r="I48" s="127"/>
      <c r="J48" s="127"/>
      <c r="K48" s="127"/>
      <c r="L48" s="127"/>
      <c r="M48" s="127"/>
      <c r="N48" s="127"/>
      <c r="O48" s="127"/>
      <c r="P48" s="576">
        <f>O47</f>
        <v>830</v>
      </c>
      <c r="Q48" s="127">
        <f>Q37*$C48</f>
        <v>2084</v>
      </c>
      <c r="R48" s="127">
        <f t="shared" ref="R48:U48" si="64">Q48</f>
        <v>2084</v>
      </c>
      <c r="S48" s="127">
        <f t="shared" si="64"/>
        <v>2084</v>
      </c>
      <c r="T48" s="127">
        <f t="shared" si="64"/>
        <v>2084</v>
      </c>
      <c r="U48" s="127">
        <f t="shared" si="64"/>
        <v>2084</v>
      </c>
      <c r="V48" s="127">
        <f t="shared" si="5"/>
        <v>2300</v>
      </c>
      <c r="W48" s="127">
        <f t="shared" ref="W48:AG48" si="65">V48</f>
        <v>2300</v>
      </c>
      <c r="X48" s="127">
        <f t="shared" si="65"/>
        <v>2300</v>
      </c>
      <c r="Y48" s="127">
        <f t="shared" si="65"/>
        <v>2300</v>
      </c>
      <c r="Z48" s="127">
        <f t="shared" si="65"/>
        <v>2300</v>
      </c>
      <c r="AA48" s="127">
        <f t="shared" si="65"/>
        <v>2300</v>
      </c>
      <c r="AB48" s="127">
        <f t="shared" si="65"/>
        <v>2300</v>
      </c>
      <c r="AC48" s="127">
        <f t="shared" si="65"/>
        <v>2300</v>
      </c>
      <c r="AD48" s="127">
        <f t="shared" si="65"/>
        <v>2300</v>
      </c>
      <c r="AE48" s="127">
        <f t="shared" si="65"/>
        <v>2300</v>
      </c>
      <c r="AF48" s="127">
        <f t="shared" si="65"/>
        <v>2300</v>
      </c>
      <c r="AG48" s="127">
        <f t="shared" si="65"/>
        <v>2300</v>
      </c>
      <c r="AH48" s="127">
        <f t="shared" si="7"/>
        <v>2500</v>
      </c>
      <c r="AI48" s="127">
        <f t="shared" ref="AI48:AS48" si="66">AH48</f>
        <v>2500</v>
      </c>
      <c r="AJ48" s="127">
        <f t="shared" si="66"/>
        <v>2500</v>
      </c>
      <c r="AK48" s="127">
        <f t="shared" si="66"/>
        <v>2500</v>
      </c>
      <c r="AL48" s="127">
        <f t="shared" si="66"/>
        <v>2500</v>
      </c>
      <c r="AM48" s="127">
        <f t="shared" si="66"/>
        <v>2500</v>
      </c>
      <c r="AN48" s="127">
        <f t="shared" si="66"/>
        <v>2500</v>
      </c>
      <c r="AO48" s="127">
        <f t="shared" si="66"/>
        <v>2500</v>
      </c>
      <c r="AP48" s="127">
        <f t="shared" si="66"/>
        <v>2500</v>
      </c>
      <c r="AQ48" s="127">
        <f t="shared" si="66"/>
        <v>2500</v>
      </c>
      <c r="AR48" s="127">
        <f t="shared" si="66"/>
        <v>2500</v>
      </c>
      <c r="AS48" s="127">
        <f t="shared" si="66"/>
        <v>2500</v>
      </c>
      <c r="AT48" s="127">
        <f t="shared" si="9"/>
        <v>2800</v>
      </c>
      <c r="AU48" s="127">
        <f t="shared" ref="AU48:BE48" si="67">AT48</f>
        <v>2800</v>
      </c>
      <c r="AV48" s="127">
        <f t="shared" si="67"/>
        <v>2800</v>
      </c>
      <c r="AW48" s="127">
        <f t="shared" si="67"/>
        <v>2800</v>
      </c>
      <c r="AX48" s="127">
        <f t="shared" si="67"/>
        <v>2800</v>
      </c>
      <c r="AY48" s="127">
        <f t="shared" si="67"/>
        <v>2800</v>
      </c>
      <c r="AZ48" s="127">
        <f t="shared" si="67"/>
        <v>2800</v>
      </c>
      <c r="BA48" s="127">
        <f t="shared" si="67"/>
        <v>2800</v>
      </c>
      <c r="BB48" s="127">
        <f t="shared" si="67"/>
        <v>2800</v>
      </c>
      <c r="BC48" s="127">
        <f t="shared" si="67"/>
        <v>2800</v>
      </c>
      <c r="BD48" s="127">
        <f t="shared" si="67"/>
        <v>2800</v>
      </c>
      <c r="BE48" s="127">
        <f t="shared" si="67"/>
        <v>2800</v>
      </c>
      <c r="BF48" s="127">
        <f t="shared" si="11"/>
        <v>3100</v>
      </c>
      <c r="BG48" s="127">
        <f t="shared" ref="BG48:BS48" si="68">BF48</f>
        <v>3100</v>
      </c>
      <c r="BH48" s="127">
        <f t="shared" si="68"/>
        <v>3100</v>
      </c>
      <c r="BI48" s="127">
        <f t="shared" si="68"/>
        <v>3100</v>
      </c>
      <c r="BJ48" s="127">
        <f t="shared" si="68"/>
        <v>3100</v>
      </c>
      <c r="BK48" s="127">
        <f t="shared" si="68"/>
        <v>3100</v>
      </c>
      <c r="BL48" s="127">
        <f t="shared" si="68"/>
        <v>3100</v>
      </c>
      <c r="BM48" s="127">
        <f t="shared" si="68"/>
        <v>3100</v>
      </c>
      <c r="BN48" s="127">
        <f t="shared" si="68"/>
        <v>3100</v>
      </c>
      <c r="BO48" s="127">
        <f t="shared" si="68"/>
        <v>3100</v>
      </c>
      <c r="BP48" s="127">
        <f t="shared" si="68"/>
        <v>3100</v>
      </c>
      <c r="BQ48" s="127">
        <f t="shared" si="68"/>
        <v>3100</v>
      </c>
      <c r="BR48" s="127">
        <f t="shared" si="68"/>
        <v>3100</v>
      </c>
      <c r="BS48" s="127">
        <f t="shared" si="68"/>
        <v>3100</v>
      </c>
    </row>
    <row r="49" spans="1:71" ht="12.75" customHeight="1" outlineLevel="1" x14ac:dyDescent="0.25">
      <c r="A49" s="127"/>
      <c r="B49" s="127">
        <v>13</v>
      </c>
      <c r="C49" s="569">
        <v>0.4</v>
      </c>
      <c r="D49" s="127" t="s">
        <v>722</v>
      </c>
      <c r="E49" s="127"/>
      <c r="F49" s="127"/>
      <c r="G49" s="127"/>
      <c r="H49" s="127"/>
      <c r="I49" s="127"/>
      <c r="J49" s="127"/>
      <c r="K49" s="127"/>
      <c r="L49" s="127"/>
      <c r="M49" s="127"/>
      <c r="N49" s="127"/>
      <c r="O49" s="127"/>
      <c r="P49" s="127"/>
      <c r="Q49" s="576">
        <f>P48</f>
        <v>830</v>
      </c>
      <c r="R49" s="127">
        <f>R37*$C49</f>
        <v>2084</v>
      </c>
      <c r="S49" s="127">
        <f t="shared" ref="S49:U49" si="69">R49</f>
        <v>2084</v>
      </c>
      <c r="T49" s="127">
        <f t="shared" si="69"/>
        <v>2084</v>
      </c>
      <c r="U49" s="127">
        <f t="shared" si="69"/>
        <v>2084</v>
      </c>
      <c r="V49" s="127">
        <f t="shared" si="5"/>
        <v>2300</v>
      </c>
      <c r="W49" s="127">
        <f t="shared" ref="W49:AG49" si="70">V49</f>
        <v>2300</v>
      </c>
      <c r="X49" s="127">
        <f t="shared" si="70"/>
        <v>2300</v>
      </c>
      <c r="Y49" s="127">
        <f t="shared" si="70"/>
        <v>2300</v>
      </c>
      <c r="Z49" s="127">
        <f t="shared" si="70"/>
        <v>2300</v>
      </c>
      <c r="AA49" s="127">
        <f t="shared" si="70"/>
        <v>2300</v>
      </c>
      <c r="AB49" s="127">
        <f t="shared" si="70"/>
        <v>2300</v>
      </c>
      <c r="AC49" s="127">
        <f t="shared" si="70"/>
        <v>2300</v>
      </c>
      <c r="AD49" s="127">
        <f t="shared" si="70"/>
        <v>2300</v>
      </c>
      <c r="AE49" s="127">
        <f t="shared" si="70"/>
        <v>2300</v>
      </c>
      <c r="AF49" s="127">
        <f t="shared" si="70"/>
        <v>2300</v>
      </c>
      <c r="AG49" s="127">
        <f t="shared" si="70"/>
        <v>2300</v>
      </c>
      <c r="AH49" s="127">
        <f t="shared" si="7"/>
        <v>2500</v>
      </c>
      <c r="AI49" s="127">
        <f t="shared" ref="AI49:AS49" si="71">AH49</f>
        <v>2500</v>
      </c>
      <c r="AJ49" s="127">
        <f t="shared" si="71"/>
        <v>2500</v>
      </c>
      <c r="AK49" s="127">
        <f t="shared" si="71"/>
        <v>2500</v>
      </c>
      <c r="AL49" s="127">
        <f t="shared" si="71"/>
        <v>2500</v>
      </c>
      <c r="AM49" s="127">
        <f t="shared" si="71"/>
        <v>2500</v>
      </c>
      <c r="AN49" s="127">
        <f t="shared" si="71"/>
        <v>2500</v>
      </c>
      <c r="AO49" s="127">
        <f t="shared" si="71"/>
        <v>2500</v>
      </c>
      <c r="AP49" s="127">
        <f t="shared" si="71"/>
        <v>2500</v>
      </c>
      <c r="AQ49" s="127">
        <f t="shared" si="71"/>
        <v>2500</v>
      </c>
      <c r="AR49" s="127">
        <f t="shared" si="71"/>
        <v>2500</v>
      </c>
      <c r="AS49" s="127">
        <f t="shared" si="71"/>
        <v>2500</v>
      </c>
      <c r="AT49" s="127">
        <f t="shared" si="9"/>
        <v>2800</v>
      </c>
      <c r="AU49" s="127">
        <f t="shared" ref="AU49:BE49" si="72">AT49</f>
        <v>2800</v>
      </c>
      <c r="AV49" s="127">
        <f t="shared" si="72"/>
        <v>2800</v>
      </c>
      <c r="AW49" s="127">
        <f t="shared" si="72"/>
        <v>2800</v>
      </c>
      <c r="AX49" s="127">
        <f t="shared" si="72"/>
        <v>2800</v>
      </c>
      <c r="AY49" s="127">
        <f t="shared" si="72"/>
        <v>2800</v>
      </c>
      <c r="AZ49" s="127">
        <f t="shared" si="72"/>
        <v>2800</v>
      </c>
      <c r="BA49" s="127">
        <f t="shared" si="72"/>
        <v>2800</v>
      </c>
      <c r="BB49" s="127">
        <f t="shared" si="72"/>
        <v>2800</v>
      </c>
      <c r="BC49" s="127">
        <f t="shared" si="72"/>
        <v>2800</v>
      </c>
      <c r="BD49" s="127">
        <f t="shared" si="72"/>
        <v>2800</v>
      </c>
      <c r="BE49" s="127">
        <f t="shared" si="72"/>
        <v>2800</v>
      </c>
      <c r="BF49" s="127">
        <f t="shared" si="11"/>
        <v>3100</v>
      </c>
      <c r="BG49" s="127">
        <f t="shared" ref="BG49:BS49" si="73">BF49</f>
        <v>3100</v>
      </c>
      <c r="BH49" s="127">
        <f t="shared" si="73"/>
        <v>3100</v>
      </c>
      <c r="BI49" s="127">
        <f t="shared" si="73"/>
        <v>3100</v>
      </c>
      <c r="BJ49" s="127">
        <f t="shared" si="73"/>
        <v>3100</v>
      </c>
      <c r="BK49" s="127">
        <f t="shared" si="73"/>
        <v>3100</v>
      </c>
      <c r="BL49" s="127">
        <f t="shared" si="73"/>
        <v>3100</v>
      </c>
      <c r="BM49" s="127">
        <f t="shared" si="73"/>
        <v>3100</v>
      </c>
      <c r="BN49" s="127">
        <f t="shared" si="73"/>
        <v>3100</v>
      </c>
      <c r="BO49" s="127">
        <f t="shared" si="73"/>
        <v>3100</v>
      </c>
      <c r="BP49" s="127">
        <f t="shared" si="73"/>
        <v>3100</v>
      </c>
      <c r="BQ49" s="127">
        <f t="shared" si="73"/>
        <v>3100</v>
      </c>
      <c r="BR49" s="127">
        <f t="shared" si="73"/>
        <v>3100</v>
      </c>
      <c r="BS49" s="127">
        <f t="shared" si="73"/>
        <v>3100</v>
      </c>
    </row>
    <row r="50" spans="1:71" ht="12.75" customHeight="1" outlineLevel="1" x14ac:dyDescent="0.25">
      <c r="A50" s="127"/>
      <c r="B50" s="99">
        <v>14</v>
      </c>
      <c r="C50" s="569">
        <v>0.3</v>
      </c>
      <c r="D50" s="127" t="s">
        <v>723</v>
      </c>
      <c r="E50" s="127"/>
      <c r="F50" s="127"/>
      <c r="G50" s="127"/>
      <c r="H50" s="127"/>
      <c r="I50" s="127"/>
      <c r="J50" s="127"/>
      <c r="K50" s="127"/>
      <c r="L50" s="127"/>
      <c r="M50" s="127"/>
      <c r="N50" s="127"/>
      <c r="O50" s="127"/>
      <c r="P50" s="127"/>
      <c r="Q50" s="127"/>
      <c r="R50" s="576">
        <f>Q49</f>
        <v>830</v>
      </c>
      <c r="S50" s="127">
        <f t="shared" ref="S50:U50" si="74">R50</f>
        <v>830</v>
      </c>
      <c r="T50" s="127">
        <f t="shared" si="74"/>
        <v>830</v>
      </c>
      <c r="U50" s="127">
        <f t="shared" si="74"/>
        <v>830</v>
      </c>
      <c r="V50" s="127">
        <f t="shared" si="5"/>
        <v>900</v>
      </c>
      <c r="W50" s="127">
        <f t="shared" ref="W50:AG50" si="75">V50</f>
        <v>900</v>
      </c>
      <c r="X50" s="127">
        <f t="shared" si="75"/>
        <v>900</v>
      </c>
      <c r="Y50" s="127">
        <f t="shared" si="75"/>
        <v>900</v>
      </c>
      <c r="Z50" s="127">
        <f t="shared" si="75"/>
        <v>900</v>
      </c>
      <c r="AA50" s="127">
        <f t="shared" si="75"/>
        <v>900</v>
      </c>
      <c r="AB50" s="127">
        <f t="shared" si="75"/>
        <v>900</v>
      </c>
      <c r="AC50" s="127">
        <f t="shared" si="75"/>
        <v>900</v>
      </c>
      <c r="AD50" s="127">
        <f t="shared" si="75"/>
        <v>900</v>
      </c>
      <c r="AE50" s="127">
        <f t="shared" si="75"/>
        <v>900</v>
      </c>
      <c r="AF50" s="127">
        <f t="shared" si="75"/>
        <v>900</v>
      </c>
      <c r="AG50" s="127">
        <f t="shared" si="75"/>
        <v>900</v>
      </c>
      <c r="AH50" s="127">
        <f t="shared" si="7"/>
        <v>1000</v>
      </c>
      <c r="AI50" s="127">
        <f t="shared" ref="AI50:AS50" si="76">AH50</f>
        <v>1000</v>
      </c>
      <c r="AJ50" s="127">
        <f t="shared" si="76"/>
        <v>1000</v>
      </c>
      <c r="AK50" s="127">
        <f t="shared" si="76"/>
        <v>1000</v>
      </c>
      <c r="AL50" s="127">
        <f t="shared" si="76"/>
        <v>1000</v>
      </c>
      <c r="AM50" s="127">
        <f t="shared" si="76"/>
        <v>1000</v>
      </c>
      <c r="AN50" s="127">
        <f t="shared" si="76"/>
        <v>1000</v>
      </c>
      <c r="AO50" s="127">
        <f t="shared" si="76"/>
        <v>1000</v>
      </c>
      <c r="AP50" s="127">
        <f t="shared" si="76"/>
        <v>1000</v>
      </c>
      <c r="AQ50" s="127">
        <f t="shared" si="76"/>
        <v>1000</v>
      </c>
      <c r="AR50" s="127">
        <f t="shared" si="76"/>
        <v>1000</v>
      </c>
      <c r="AS50" s="127">
        <f t="shared" si="76"/>
        <v>1000</v>
      </c>
      <c r="AT50" s="127">
        <f t="shared" si="9"/>
        <v>1100</v>
      </c>
      <c r="AU50" s="127">
        <f t="shared" ref="AU50:BE50" si="77">AT50</f>
        <v>1100</v>
      </c>
      <c r="AV50" s="127">
        <f t="shared" si="77"/>
        <v>1100</v>
      </c>
      <c r="AW50" s="127">
        <f t="shared" si="77"/>
        <v>1100</v>
      </c>
      <c r="AX50" s="127">
        <f t="shared" si="77"/>
        <v>1100</v>
      </c>
      <c r="AY50" s="127">
        <f t="shared" si="77"/>
        <v>1100</v>
      </c>
      <c r="AZ50" s="127">
        <f t="shared" si="77"/>
        <v>1100</v>
      </c>
      <c r="BA50" s="127">
        <f t="shared" si="77"/>
        <v>1100</v>
      </c>
      <c r="BB50" s="127">
        <f t="shared" si="77"/>
        <v>1100</v>
      </c>
      <c r="BC50" s="127">
        <f t="shared" si="77"/>
        <v>1100</v>
      </c>
      <c r="BD50" s="127">
        <f t="shared" si="77"/>
        <v>1100</v>
      </c>
      <c r="BE50" s="127">
        <f t="shared" si="77"/>
        <v>1100</v>
      </c>
      <c r="BF50" s="127">
        <f t="shared" si="11"/>
        <v>1200</v>
      </c>
      <c r="BG50" s="127">
        <f t="shared" ref="BG50:BS50" si="78">BF50</f>
        <v>1200</v>
      </c>
      <c r="BH50" s="127">
        <f t="shared" si="78"/>
        <v>1200</v>
      </c>
      <c r="BI50" s="127">
        <f t="shared" si="78"/>
        <v>1200</v>
      </c>
      <c r="BJ50" s="127">
        <f t="shared" si="78"/>
        <v>1200</v>
      </c>
      <c r="BK50" s="127">
        <f t="shared" si="78"/>
        <v>1200</v>
      </c>
      <c r="BL50" s="127">
        <f t="shared" si="78"/>
        <v>1200</v>
      </c>
      <c r="BM50" s="127">
        <f t="shared" si="78"/>
        <v>1200</v>
      </c>
      <c r="BN50" s="127">
        <f t="shared" si="78"/>
        <v>1200</v>
      </c>
      <c r="BO50" s="127">
        <f t="shared" si="78"/>
        <v>1200</v>
      </c>
      <c r="BP50" s="127">
        <f t="shared" si="78"/>
        <v>1200</v>
      </c>
      <c r="BQ50" s="127">
        <f t="shared" si="78"/>
        <v>1200</v>
      </c>
      <c r="BR50" s="127">
        <f t="shared" si="78"/>
        <v>1200</v>
      </c>
      <c r="BS50" s="127">
        <f t="shared" si="78"/>
        <v>1200</v>
      </c>
    </row>
    <row r="51" spans="1:71" ht="12.75" customHeight="1" outlineLevel="1" x14ac:dyDescent="0.25">
      <c r="A51" s="127"/>
      <c r="B51" s="127">
        <v>15</v>
      </c>
      <c r="C51" s="569">
        <v>0.3</v>
      </c>
      <c r="D51" s="127" t="s">
        <v>724</v>
      </c>
      <c r="E51" s="127"/>
      <c r="F51" s="127"/>
      <c r="G51" s="127"/>
      <c r="H51" s="127"/>
      <c r="I51" s="127"/>
      <c r="J51" s="127"/>
      <c r="K51" s="127"/>
      <c r="L51" s="127"/>
      <c r="M51" s="127"/>
      <c r="N51" s="127"/>
      <c r="O51" s="127"/>
      <c r="P51" s="127"/>
      <c r="Q51" s="127"/>
      <c r="R51" s="576">
        <f>Q49</f>
        <v>830</v>
      </c>
      <c r="S51" s="127">
        <f t="shared" ref="S51:U51" si="79">R51</f>
        <v>830</v>
      </c>
      <c r="T51" s="127">
        <f t="shared" si="79"/>
        <v>830</v>
      </c>
      <c r="U51" s="127">
        <f t="shared" si="79"/>
        <v>830</v>
      </c>
      <c r="V51" s="127">
        <f t="shared" si="5"/>
        <v>900</v>
      </c>
      <c r="W51" s="127">
        <f t="shared" ref="W51:AG51" si="80">V51</f>
        <v>900</v>
      </c>
      <c r="X51" s="127">
        <f t="shared" si="80"/>
        <v>900</v>
      </c>
      <c r="Y51" s="127">
        <f t="shared" si="80"/>
        <v>900</v>
      </c>
      <c r="Z51" s="127">
        <f t="shared" si="80"/>
        <v>900</v>
      </c>
      <c r="AA51" s="127">
        <f t="shared" si="80"/>
        <v>900</v>
      </c>
      <c r="AB51" s="127">
        <f t="shared" si="80"/>
        <v>900</v>
      </c>
      <c r="AC51" s="127">
        <f t="shared" si="80"/>
        <v>900</v>
      </c>
      <c r="AD51" s="127">
        <f t="shared" si="80"/>
        <v>900</v>
      </c>
      <c r="AE51" s="127">
        <f t="shared" si="80"/>
        <v>900</v>
      </c>
      <c r="AF51" s="127">
        <f t="shared" si="80"/>
        <v>900</v>
      </c>
      <c r="AG51" s="127">
        <f t="shared" si="80"/>
        <v>900</v>
      </c>
      <c r="AH51" s="127">
        <f t="shared" si="7"/>
        <v>1000</v>
      </c>
      <c r="AI51" s="127">
        <f t="shared" ref="AI51:AS51" si="81">AH51</f>
        <v>1000</v>
      </c>
      <c r="AJ51" s="127">
        <f t="shared" si="81"/>
        <v>1000</v>
      </c>
      <c r="AK51" s="127">
        <f t="shared" si="81"/>
        <v>1000</v>
      </c>
      <c r="AL51" s="127">
        <f t="shared" si="81"/>
        <v>1000</v>
      </c>
      <c r="AM51" s="127">
        <f t="shared" si="81"/>
        <v>1000</v>
      </c>
      <c r="AN51" s="127">
        <f t="shared" si="81"/>
        <v>1000</v>
      </c>
      <c r="AO51" s="127">
        <f t="shared" si="81"/>
        <v>1000</v>
      </c>
      <c r="AP51" s="127">
        <f t="shared" si="81"/>
        <v>1000</v>
      </c>
      <c r="AQ51" s="127">
        <f t="shared" si="81"/>
        <v>1000</v>
      </c>
      <c r="AR51" s="127">
        <f t="shared" si="81"/>
        <v>1000</v>
      </c>
      <c r="AS51" s="127">
        <f t="shared" si="81"/>
        <v>1000</v>
      </c>
      <c r="AT51" s="127">
        <f t="shared" si="9"/>
        <v>1100</v>
      </c>
      <c r="AU51" s="127">
        <f t="shared" ref="AU51:BE51" si="82">AT51</f>
        <v>1100</v>
      </c>
      <c r="AV51" s="127">
        <f t="shared" si="82"/>
        <v>1100</v>
      </c>
      <c r="AW51" s="127">
        <f t="shared" si="82"/>
        <v>1100</v>
      </c>
      <c r="AX51" s="127">
        <f t="shared" si="82"/>
        <v>1100</v>
      </c>
      <c r="AY51" s="127">
        <f t="shared" si="82"/>
        <v>1100</v>
      </c>
      <c r="AZ51" s="127">
        <f t="shared" si="82"/>
        <v>1100</v>
      </c>
      <c r="BA51" s="127">
        <f t="shared" si="82"/>
        <v>1100</v>
      </c>
      <c r="BB51" s="127">
        <f t="shared" si="82"/>
        <v>1100</v>
      </c>
      <c r="BC51" s="127">
        <f t="shared" si="82"/>
        <v>1100</v>
      </c>
      <c r="BD51" s="127">
        <f t="shared" si="82"/>
        <v>1100</v>
      </c>
      <c r="BE51" s="127">
        <f t="shared" si="82"/>
        <v>1100</v>
      </c>
      <c r="BF51" s="127">
        <f t="shared" si="11"/>
        <v>1200</v>
      </c>
      <c r="BG51" s="127">
        <f t="shared" ref="BG51:BS51" si="83">BF51</f>
        <v>1200</v>
      </c>
      <c r="BH51" s="127">
        <f t="shared" si="83"/>
        <v>1200</v>
      </c>
      <c r="BI51" s="127">
        <f t="shared" si="83"/>
        <v>1200</v>
      </c>
      <c r="BJ51" s="127">
        <f t="shared" si="83"/>
        <v>1200</v>
      </c>
      <c r="BK51" s="127">
        <f t="shared" si="83"/>
        <v>1200</v>
      </c>
      <c r="BL51" s="127">
        <f t="shared" si="83"/>
        <v>1200</v>
      </c>
      <c r="BM51" s="127">
        <f t="shared" si="83"/>
        <v>1200</v>
      </c>
      <c r="BN51" s="127">
        <f t="shared" si="83"/>
        <v>1200</v>
      </c>
      <c r="BO51" s="127">
        <f t="shared" si="83"/>
        <v>1200</v>
      </c>
      <c r="BP51" s="127">
        <f t="shared" si="83"/>
        <v>1200</v>
      </c>
      <c r="BQ51" s="127">
        <f t="shared" si="83"/>
        <v>1200</v>
      </c>
      <c r="BR51" s="127">
        <f t="shared" si="83"/>
        <v>1200</v>
      </c>
      <c r="BS51" s="127">
        <f t="shared" si="83"/>
        <v>1200</v>
      </c>
    </row>
    <row r="52" spans="1:71" ht="12.75" customHeight="1" x14ac:dyDescent="0.25">
      <c r="A52" s="127"/>
      <c r="B52" s="127"/>
      <c r="C52" s="127"/>
      <c r="D52" s="127" t="s">
        <v>737</v>
      </c>
      <c r="E52" s="127"/>
      <c r="F52" s="127"/>
      <c r="G52" s="127"/>
      <c r="H52" s="127"/>
      <c r="I52" s="127"/>
      <c r="J52" s="127"/>
      <c r="K52" s="127"/>
      <c r="L52" s="127"/>
      <c r="M52" s="127"/>
      <c r="N52" s="127"/>
      <c r="O52" s="127"/>
      <c r="P52" s="127"/>
      <c r="Q52" s="127"/>
      <c r="R52" s="127">
        <f t="shared" ref="R52:BS52" si="84">R35*4*25</f>
        <v>5500</v>
      </c>
      <c r="S52" s="127">
        <f t="shared" si="84"/>
        <v>7500</v>
      </c>
      <c r="T52" s="127">
        <f t="shared" si="84"/>
        <v>7500</v>
      </c>
      <c r="U52" s="127">
        <f t="shared" si="84"/>
        <v>7500</v>
      </c>
      <c r="V52" s="127">
        <f t="shared" si="84"/>
        <v>9250</v>
      </c>
      <c r="W52" s="127">
        <f t="shared" si="84"/>
        <v>9250</v>
      </c>
      <c r="X52" s="127">
        <f t="shared" si="84"/>
        <v>9250</v>
      </c>
      <c r="Y52" s="127">
        <f t="shared" si="84"/>
        <v>11250</v>
      </c>
      <c r="Z52" s="127">
        <f t="shared" si="84"/>
        <v>11250</v>
      </c>
      <c r="AA52" s="127">
        <f t="shared" si="84"/>
        <v>11250</v>
      </c>
      <c r="AB52" s="127">
        <f t="shared" si="84"/>
        <v>13000</v>
      </c>
      <c r="AC52" s="127">
        <f t="shared" si="84"/>
        <v>13000</v>
      </c>
      <c r="AD52" s="127">
        <f t="shared" si="84"/>
        <v>13000</v>
      </c>
      <c r="AE52" s="127">
        <f t="shared" si="84"/>
        <v>15000</v>
      </c>
      <c r="AF52" s="127">
        <f t="shared" si="84"/>
        <v>15000</v>
      </c>
      <c r="AG52" s="127">
        <f t="shared" si="84"/>
        <v>15000</v>
      </c>
      <c r="AH52" s="127">
        <f t="shared" si="84"/>
        <v>16750</v>
      </c>
      <c r="AI52" s="127">
        <f t="shared" si="84"/>
        <v>16750</v>
      </c>
      <c r="AJ52" s="127">
        <f t="shared" si="84"/>
        <v>16750</v>
      </c>
      <c r="AK52" s="127">
        <f t="shared" si="84"/>
        <v>18750</v>
      </c>
      <c r="AL52" s="127">
        <f t="shared" si="84"/>
        <v>18750</v>
      </c>
      <c r="AM52" s="127">
        <f t="shared" si="84"/>
        <v>18750</v>
      </c>
      <c r="AN52" s="127">
        <f t="shared" si="84"/>
        <v>18750</v>
      </c>
      <c r="AO52" s="127">
        <f t="shared" si="84"/>
        <v>18750</v>
      </c>
      <c r="AP52" s="127">
        <f t="shared" si="84"/>
        <v>18750</v>
      </c>
      <c r="AQ52" s="127">
        <f t="shared" si="84"/>
        <v>18750</v>
      </c>
      <c r="AR52" s="127">
        <f t="shared" si="84"/>
        <v>18750</v>
      </c>
      <c r="AS52" s="127">
        <f t="shared" si="84"/>
        <v>18750</v>
      </c>
      <c r="AT52" s="127">
        <f t="shared" si="84"/>
        <v>18750</v>
      </c>
      <c r="AU52" s="127">
        <f t="shared" si="84"/>
        <v>18750</v>
      </c>
      <c r="AV52" s="127">
        <f t="shared" si="84"/>
        <v>18750</v>
      </c>
      <c r="AW52" s="127">
        <f t="shared" si="84"/>
        <v>18750</v>
      </c>
      <c r="AX52" s="127">
        <f t="shared" si="84"/>
        <v>18750</v>
      </c>
      <c r="AY52" s="127">
        <f t="shared" si="84"/>
        <v>18750</v>
      </c>
      <c r="AZ52" s="127">
        <f t="shared" si="84"/>
        <v>18750</v>
      </c>
      <c r="BA52" s="127">
        <f t="shared" si="84"/>
        <v>18750</v>
      </c>
      <c r="BB52" s="127">
        <f t="shared" si="84"/>
        <v>18750</v>
      </c>
      <c r="BC52" s="127">
        <f t="shared" si="84"/>
        <v>18750</v>
      </c>
      <c r="BD52" s="127">
        <f t="shared" si="84"/>
        <v>18750</v>
      </c>
      <c r="BE52" s="127">
        <f t="shared" si="84"/>
        <v>18750</v>
      </c>
      <c r="BF52" s="127">
        <f t="shared" si="84"/>
        <v>18750</v>
      </c>
      <c r="BG52" s="127">
        <f t="shared" si="84"/>
        <v>18750</v>
      </c>
      <c r="BH52" s="127">
        <f t="shared" si="84"/>
        <v>18750</v>
      </c>
      <c r="BI52" s="127">
        <f t="shared" si="84"/>
        <v>18750</v>
      </c>
      <c r="BJ52" s="127">
        <f t="shared" si="84"/>
        <v>18750</v>
      </c>
      <c r="BK52" s="127">
        <f t="shared" si="84"/>
        <v>18750</v>
      </c>
      <c r="BL52" s="127">
        <f t="shared" si="84"/>
        <v>18750</v>
      </c>
      <c r="BM52" s="127">
        <f t="shared" si="84"/>
        <v>18750</v>
      </c>
      <c r="BN52" s="127">
        <f t="shared" si="84"/>
        <v>18750</v>
      </c>
      <c r="BO52" s="127">
        <f t="shared" si="84"/>
        <v>18750</v>
      </c>
      <c r="BP52" s="127">
        <f t="shared" si="84"/>
        <v>18750</v>
      </c>
      <c r="BQ52" s="127">
        <f t="shared" si="84"/>
        <v>18750</v>
      </c>
      <c r="BR52" s="127">
        <f t="shared" si="84"/>
        <v>18750</v>
      </c>
      <c r="BS52" s="127">
        <f t="shared" si="84"/>
        <v>18750</v>
      </c>
    </row>
    <row r="53" spans="1:71" ht="12.75" customHeight="1" x14ac:dyDescent="0.25">
      <c r="A53" s="127"/>
      <c r="B53" s="127" t="s">
        <v>739</v>
      </c>
      <c r="C53" s="127"/>
      <c r="D53" s="127"/>
      <c r="E53" s="127"/>
      <c r="F53" s="127"/>
      <c r="G53" s="127">
        <f t="shared" ref="G53:N53" si="85">1</f>
        <v>1</v>
      </c>
      <c r="H53" s="127">
        <f t="shared" si="85"/>
        <v>1</v>
      </c>
      <c r="I53" s="127">
        <f t="shared" si="85"/>
        <v>1</v>
      </c>
      <c r="J53" s="127">
        <f t="shared" si="85"/>
        <v>1</v>
      </c>
      <c r="K53" s="127">
        <f t="shared" si="85"/>
        <v>1</v>
      </c>
      <c r="L53" s="127">
        <f t="shared" si="85"/>
        <v>1</v>
      </c>
      <c r="M53" s="127">
        <f t="shared" si="85"/>
        <v>1</v>
      </c>
      <c r="N53" s="127">
        <f t="shared" si="85"/>
        <v>1</v>
      </c>
      <c r="O53" s="127">
        <v>1.1000000000000001</v>
      </c>
      <c r="P53" s="127">
        <f t="shared" ref="P53:T53" si="86">O53</f>
        <v>1.1000000000000001</v>
      </c>
      <c r="Q53" s="127">
        <f t="shared" si="86"/>
        <v>1.1000000000000001</v>
      </c>
      <c r="R53" s="127">
        <f t="shared" si="86"/>
        <v>1.1000000000000001</v>
      </c>
      <c r="S53" s="127">
        <f t="shared" si="86"/>
        <v>1.1000000000000001</v>
      </c>
      <c r="T53" s="127">
        <f t="shared" si="86"/>
        <v>1.1000000000000001</v>
      </c>
      <c r="U53" s="127">
        <f>+T53+0.1</f>
        <v>1.2000000000000002</v>
      </c>
      <c r="V53" s="127">
        <f t="shared" ref="V53:Z53" si="87">+U53</f>
        <v>1.2000000000000002</v>
      </c>
      <c r="W53" s="127">
        <f t="shared" si="87"/>
        <v>1.2000000000000002</v>
      </c>
      <c r="X53" s="127">
        <f t="shared" si="87"/>
        <v>1.2000000000000002</v>
      </c>
      <c r="Y53" s="127">
        <f t="shared" si="87"/>
        <v>1.2000000000000002</v>
      </c>
      <c r="Z53" s="127">
        <f t="shared" si="87"/>
        <v>1.2000000000000002</v>
      </c>
      <c r="AA53" s="127">
        <f>+Z53+0.1</f>
        <v>1.3000000000000003</v>
      </c>
      <c r="AB53" s="127">
        <f t="shared" ref="AB53:AF53" si="88">+AA53</f>
        <v>1.3000000000000003</v>
      </c>
      <c r="AC53" s="127">
        <f t="shared" si="88"/>
        <v>1.3000000000000003</v>
      </c>
      <c r="AD53" s="127">
        <f t="shared" si="88"/>
        <v>1.3000000000000003</v>
      </c>
      <c r="AE53" s="127">
        <f t="shared" si="88"/>
        <v>1.3000000000000003</v>
      </c>
      <c r="AF53" s="127">
        <f t="shared" si="88"/>
        <v>1.3000000000000003</v>
      </c>
      <c r="AG53" s="127">
        <f>+AF53+0.1</f>
        <v>1.4000000000000004</v>
      </c>
      <c r="AH53" s="127">
        <f>+AG53</f>
        <v>1.4000000000000004</v>
      </c>
      <c r="AI53" s="127">
        <f t="shared" ref="AI53:AM53" si="89">AH53</f>
        <v>1.4000000000000004</v>
      </c>
      <c r="AJ53" s="127">
        <f t="shared" si="89"/>
        <v>1.4000000000000004</v>
      </c>
      <c r="AK53" s="127">
        <f t="shared" si="89"/>
        <v>1.4000000000000004</v>
      </c>
      <c r="AL53" s="127">
        <f t="shared" si="89"/>
        <v>1.4000000000000004</v>
      </c>
      <c r="AM53" s="127">
        <f t="shared" si="89"/>
        <v>1.4000000000000004</v>
      </c>
      <c r="AN53" s="127">
        <f>AM53+0.1</f>
        <v>1.5000000000000004</v>
      </c>
      <c r="AO53" s="127">
        <f t="shared" ref="AO53:AT53" si="90">AN53</f>
        <v>1.5000000000000004</v>
      </c>
      <c r="AP53" s="127">
        <f t="shared" si="90"/>
        <v>1.5000000000000004</v>
      </c>
      <c r="AQ53" s="127">
        <f t="shared" si="90"/>
        <v>1.5000000000000004</v>
      </c>
      <c r="AR53" s="127">
        <f t="shared" si="90"/>
        <v>1.5000000000000004</v>
      </c>
      <c r="AS53" s="127">
        <f t="shared" si="90"/>
        <v>1.5000000000000004</v>
      </c>
      <c r="AT53" s="127">
        <f t="shared" si="90"/>
        <v>1.5000000000000004</v>
      </c>
      <c r="AU53" s="127">
        <f>AT53+0.1</f>
        <v>1.6000000000000005</v>
      </c>
      <c r="AV53" s="127">
        <f t="shared" ref="AV53:BA53" si="91">AU53</f>
        <v>1.6000000000000005</v>
      </c>
      <c r="AW53" s="127">
        <f t="shared" si="91"/>
        <v>1.6000000000000005</v>
      </c>
      <c r="AX53" s="127">
        <f t="shared" si="91"/>
        <v>1.6000000000000005</v>
      </c>
      <c r="AY53" s="127">
        <f t="shared" si="91"/>
        <v>1.6000000000000005</v>
      </c>
      <c r="AZ53" s="127">
        <f t="shared" si="91"/>
        <v>1.6000000000000005</v>
      </c>
      <c r="BA53" s="127">
        <f t="shared" si="91"/>
        <v>1.6000000000000005</v>
      </c>
      <c r="BB53" s="127">
        <f>BA53+0.1</f>
        <v>1.7000000000000006</v>
      </c>
      <c r="BC53" s="127">
        <f t="shared" ref="BC53:BH53" si="92">BB53</f>
        <v>1.7000000000000006</v>
      </c>
      <c r="BD53" s="127">
        <f t="shared" si="92"/>
        <v>1.7000000000000006</v>
      </c>
      <c r="BE53" s="127">
        <f t="shared" si="92"/>
        <v>1.7000000000000006</v>
      </c>
      <c r="BF53" s="127">
        <f t="shared" si="92"/>
        <v>1.7000000000000006</v>
      </c>
      <c r="BG53" s="127">
        <f t="shared" si="92"/>
        <v>1.7000000000000006</v>
      </c>
      <c r="BH53" s="127">
        <f t="shared" si="92"/>
        <v>1.7000000000000006</v>
      </c>
      <c r="BI53" s="127">
        <f>BH53+0.1</f>
        <v>1.8000000000000007</v>
      </c>
      <c r="BJ53" s="127">
        <f t="shared" ref="BJ53:BS53" si="93">BI53</f>
        <v>1.8000000000000007</v>
      </c>
      <c r="BK53" s="127">
        <f t="shared" si="93"/>
        <v>1.8000000000000007</v>
      </c>
      <c r="BL53" s="127">
        <f t="shared" si="93"/>
        <v>1.8000000000000007</v>
      </c>
      <c r="BM53" s="127">
        <f t="shared" si="93"/>
        <v>1.8000000000000007</v>
      </c>
      <c r="BN53" s="127">
        <f t="shared" si="93"/>
        <v>1.8000000000000007</v>
      </c>
      <c r="BO53" s="127">
        <f t="shared" si="93"/>
        <v>1.8000000000000007</v>
      </c>
      <c r="BP53" s="127">
        <f t="shared" si="93"/>
        <v>1.8000000000000007</v>
      </c>
      <c r="BQ53" s="127">
        <f t="shared" si="93"/>
        <v>1.8000000000000007</v>
      </c>
      <c r="BR53" s="127">
        <f t="shared" si="93"/>
        <v>1.8000000000000007</v>
      </c>
      <c r="BS53" s="127">
        <f t="shared" si="93"/>
        <v>1.8000000000000007</v>
      </c>
    </row>
    <row r="54" spans="1:71" ht="12.75" customHeight="1" x14ac:dyDescent="0.25">
      <c r="A54" s="127"/>
      <c r="B54" s="127"/>
      <c r="C54" s="127"/>
      <c r="D54" s="127"/>
      <c r="E54" s="127"/>
      <c r="F54" s="127"/>
      <c r="G54" s="127"/>
      <c r="H54" s="127"/>
      <c r="I54" s="127"/>
      <c r="J54" s="127"/>
      <c r="K54" s="127"/>
      <c r="L54" s="127"/>
      <c r="M54" s="127"/>
      <c r="N54" s="127"/>
      <c r="O54" s="127"/>
      <c r="P54" s="127"/>
      <c r="Q54" s="127"/>
      <c r="R54" s="127"/>
      <c r="S54" s="127"/>
      <c r="T54" s="127"/>
      <c r="U54" s="127"/>
      <c r="V54" s="127"/>
      <c r="W54" s="127"/>
      <c r="X54" s="127"/>
      <c r="Y54" s="127"/>
      <c r="Z54" s="127"/>
      <c r="AA54" s="127"/>
      <c r="AB54" s="127"/>
      <c r="AC54" s="127"/>
      <c r="AD54" s="127"/>
      <c r="AE54" s="127"/>
      <c r="AF54" s="127"/>
      <c r="AG54" s="127"/>
      <c r="AH54" s="127"/>
      <c r="AI54" s="127"/>
      <c r="AJ54" s="127"/>
      <c r="AK54" s="127"/>
      <c r="AL54" s="127"/>
      <c r="AM54" s="127"/>
      <c r="AN54" s="127"/>
      <c r="AO54" s="127"/>
      <c r="AP54" s="127"/>
      <c r="AQ54" s="127"/>
      <c r="AR54" s="127"/>
      <c r="AS54" s="127"/>
      <c r="AT54" s="127"/>
      <c r="AU54" s="127"/>
      <c r="AV54" s="127"/>
      <c r="AW54" s="127"/>
      <c r="AX54" s="127"/>
      <c r="AY54" s="127"/>
      <c r="AZ54" s="127"/>
      <c r="BA54" s="127"/>
      <c r="BB54" s="127"/>
      <c r="BC54" s="127"/>
      <c r="BD54" s="127"/>
      <c r="BE54" s="127"/>
      <c r="BF54" s="127"/>
      <c r="BG54" s="127"/>
      <c r="BH54" s="127"/>
      <c r="BI54" s="127"/>
      <c r="BJ54" s="127"/>
      <c r="BK54" s="127"/>
      <c r="BL54" s="127"/>
      <c r="BM54" s="127"/>
      <c r="BN54" s="127"/>
      <c r="BO54" s="127"/>
      <c r="BP54" s="127"/>
      <c r="BQ54" s="127"/>
      <c r="BR54" s="127"/>
      <c r="BS54" s="127"/>
    </row>
    <row r="55" spans="1:71" ht="12.75" customHeight="1" x14ac:dyDescent="0.25">
      <c r="A55" s="127"/>
      <c r="B55" s="99" t="s">
        <v>740</v>
      </c>
      <c r="C55" s="127"/>
      <c r="D55" s="127"/>
      <c r="E55" s="578">
        <f t="shared" ref="E55:BS55" si="94">SUM(E56:E71)</f>
        <v>0</v>
      </c>
      <c r="F55" s="578">
        <f t="shared" si="94"/>
        <v>0</v>
      </c>
      <c r="G55" s="578">
        <f t="shared" si="94"/>
        <v>76</v>
      </c>
      <c r="H55" s="578">
        <f t="shared" si="94"/>
        <v>136.80000000000001</v>
      </c>
      <c r="I55" s="578">
        <f t="shared" si="94"/>
        <v>197.60000000000002</v>
      </c>
      <c r="J55" s="578">
        <f t="shared" si="94"/>
        <v>1955.8</v>
      </c>
      <c r="K55" s="578">
        <f t="shared" si="94"/>
        <v>2486.4</v>
      </c>
      <c r="L55" s="578">
        <f t="shared" si="94"/>
        <v>3017</v>
      </c>
      <c r="M55" s="578">
        <f t="shared" si="94"/>
        <v>3532.6000000000004</v>
      </c>
      <c r="N55" s="578">
        <f t="shared" si="94"/>
        <v>4442.2000000000007</v>
      </c>
      <c r="O55" s="578">
        <f t="shared" si="94"/>
        <v>5139.4000000000005</v>
      </c>
      <c r="P55" s="578">
        <f t="shared" si="94"/>
        <v>5518.4000000000005</v>
      </c>
      <c r="Q55" s="578">
        <f t="shared" si="94"/>
        <v>5821.6</v>
      </c>
      <c r="R55" s="578">
        <f t="shared" si="94"/>
        <v>6185.6</v>
      </c>
      <c r="S55" s="578">
        <f t="shared" si="94"/>
        <v>6185.6</v>
      </c>
      <c r="T55" s="578">
        <f t="shared" si="94"/>
        <v>6185.6</v>
      </c>
      <c r="U55" s="578">
        <f t="shared" si="94"/>
        <v>6185.6</v>
      </c>
      <c r="V55" s="578">
        <f t="shared" si="94"/>
        <v>6800</v>
      </c>
      <c r="W55" s="578">
        <f t="shared" si="94"/>
        <v>6800</v>
      </c>
      <c r="X55" s="578">
        <f t="shared" si="94"/>
        <v>6800</v>
      </c>
      <c r="Y55" s="578">
        <f t="shared" si="94"/>
        <v>6800</v>
      </c>
      <c r="Z55" s="578">
        <f t="shared" si="94"/>
        <v>6800</v>
      </c>
      <c r="AA55" s="578">
        <f t="shared" si="94"/>
        <v>6800</v>
      </c>
      <c r="AB55" s="578">
        <f t="shared" si="94"/>
        <v>6800</v>
      </c>
      <c r="AC55" s="578">
        <f t="shared" si="94"/>
        <v>6800</v>
      </c>
      <c r="AD55" s="578">
        <f t="shared" si="94"/>
        <v>6800</v>
      </c>
      <c r="AE55" s="578">
        <f t="shared" si="94"/>
        <v>6800</v>
      </c>
      <c r="AF55" s="578">
        <f t="shared" si="94"/>
        <v>6800</v>
      </c>
      <c r="AG55" s="578">
        <f t="shared" si="94"/>
        <v>6800</v>
      </c>
      <c r="AH55" s="578">
        <f t="shared" si="94"/>
        <v>7600</v>
      </c>
      <c r="AI55" s="578">
        <f t="shared" si="94"/>
        <v>7600</v>
      </c>
      <c r="AJ55" s="578">
        <f t="shared" si="94"/>
        <v>7600</v>
      </c>
      <c r="AK55" s="578">
        <f t="shared" si="94"/>
        <v>7600</v>
      </c>
      <c r="AL55" s="578">
        <f t="shared" si="94"/>
        <v>7600</v>
      </c>
      <c r="AM55" s="578">
        <f t="shared" si="94"/>
        <v>7600</v>
      </c>
      <c r="AN55" s="578">
        <f t="shared" si="94"/>
        <v>7600</v>
      </c>
      <c r="AO55" s="578">
        <f t="shared" si="94"/>
        <v>7600</v>
      </c>
      <c r="AP55" s="578">
        <f t="shared" si="94"/>
        <v>7600</v>
      </c>
      <c r="AQ55" s="578">
        <f t="shared" si="94"/>
        <v>7600</v>
      </c>
      <c r="AR55" s="578">
        <f t="shared" si="94"/>
        <v>7600</v>
      </c>
      <c r="AS55" s="578">
        <f t="shared" si="94"/>
        <v>7600</v>
      </c>
      <c r="AT55" s="578">
        <f t="shared" si="94"/>
        <v>8400</v>
      </c>
      <c r="AU55" s="578">
        <f t="shared" si="94"/>
        <v>8400</v>
      </c>
      <c r="AV55" s="578">
        <f t="shared" si="94"/>
        <v>8400</v>
      </c>
      <c r="AW55" s="578">
        <f t="shared" si="94"/>
        <v>8400</v>
      </c>
      <c r="AX55" s="578">
        <f t="shared" si="94"/>
        <v>8400</v>
      </c>
      <c r="AY55" s="578">
        <f t="shared" si="94"/>
        <v>8400</v>
      </c>
      <c r="AZ55" s="578">
        <f t="shared" si="94"/>
        <v>8400</v>
      </c>
      <c r="BA55" s="578">
        <f t="shared" si="94"/>
        <v>8400</v>
      </c>
      <c r="BB55" s="578">
        <f t="shared" si="94"/>
        <v>8400</v>
      </c>
      <c r="BC55" s="578">
        <f t="shared" si="94"/>
        <v>8400</v>
      </c>
      <c r="BD55" s="578">
        <f t="shared" si="94"/>
        <v>8400</v>
      </c>
      <c r="BE55" s="578">
        <f t="shared" si="94"/>
        <v>8400</v>
      </c>
      <c r="BF55" s="578">
        <f t="shared" si="94"/>
        <v>9200</v>
      </c>
      <c r="BG55" s="578">
        <f t="shared" si="94"/>
        <v>9200</v>
      </c>
      <c r="BH55" s="578">
        <f t="shared" si="94"/>
        <v>9200</v>
      </c>
      <c r="BI55" s="578">
        <f t="shared" si="94"/>
        <v>9200</v>
      </c>
      <c r="BJ55" s="578">
        <f t="shared" si="94"/>
        <v>9200</v>
      </c>
      <c r="BK55" s="578">
        <f t="shared" si="94"/>
        <v>9200</v>
      </c>
      <c r="BL55" s="578">
        <f t="shared" si="94"/>
        <v>9200</v>
      </c>
      <c r="BM55" s="578">
        <f t="shared" si="94"/>
        <v>9200</v>
      </c>
      <c r="BN55" s="578">
        <f t="shared" si="94"/>
        <v>9200</v>
      </c>
      <c r="BO55" s="578">
        <f t="shared" si="94"/>
        <v>9200</v>
      </c>
      <c r="BP55" s="578">
        <f t="shared" si="94"/>
        <v>9200</v>
      </c>
      <c r="BQ55" s="578">
        <f t="shared" si="94"/>
        <v>9200</v>
      </c>
      <c r="BR55" s="578">
        <f t="shared" si="94"/>
        <v>9200</v>
      </c>
      <c r="BS55" s="578">
        <f t="shared" si="94"/>
        <v>9200</v>
      </c>
    </row>
    <row r="56" spans="1:71" ht="12.75" customHeight="1" x14ac:dyDescent="0.3">
      <c r="A56" s="127"/>
      <c r="B56" s="127">
        <v>1</v>
      </c>
      <c r="C56" s="569">
        <v>1</v>
      </c>
      <c r="D56" s="565" t="s">
        <v>710</v>
      </c>
      <c r="E56" s="127"/>
      <c r="F56" s="575"/>
      <c r="G56" s="576">
        <f>+ROUND(Data!$C$303/12*0.1,0)</f>
        <v>76</v>
      </c>
      <c r="H56" s="579">
        <f>+ROUND(Data!$C$303/12*0.1,0)</f>
        <v>76</v>
      </c>
      <c r="I56" s="579">
        <f>+ROUND(Data!$C$303/12*0.1,0)</f>
        <v>76</v>
      </c>
      <c r="J56" s="188">
        <f>+ROUND(Data!C303/12,0)</f>
        <v>758</v>
      </c>
      <c r="K56" s="188">
        <f t="shared" ref="K56:U56" si="95">J56</f>
        <v>758</v>
      </c>
      <c r="L56" s="188">
        <f t="shared" si="95"/>
        <v>758</v>
      </c>
      <c r="M56" s="188">
        <f t="shared" si="95"/>
        <v>758</v>
      </c>
      <c r="N56" s="188">
        <f t="shared" si="95"/>
        <v>758</v>
      </c>
      <c r="O56" s="188">
        <f t="shared" si="95"/>
        <v>758</v>
      </c>
      <c r="P56" s="188">
        <f t="shared" si="95"/>
        <v>758</v>
      </c>
      <c r="Q56" s="188">
        <f t="shared" si="95"/>
        <v>758</v>
      </c>
      <c r="R56" s="188">
        <f t="shared" si="95"/>
        <v>758</v>
      </c>
      <c r="S56" s="188">
        <f t="shared" si="95"/>
        <v>758</v>
      </c>
      <c r="T56" s="188">
        <f t="shared" si="95"/>
        <v>758</v>
      </c>
      <c r="U56" s="188">
        <f t="shared" si="95"/>
        <v>758</v>
      </c>
      <c r="V56" s="188">
        <f t="shared" ref="V56:V70" si="96">ROUND(U56*1.1,-2)</f>
        <v>800</v>
      </c>
      <c r="W56" s="188">
        <f t="shared" ref="W56:AG56" si="97">V56</f>
        <v>800</v>
      </c>
      <c r="X56" s="188">
        <f t="shared" si="97"/>
        <v>800</v>
      </c>
      <c r="Y56" s="188">
        <f t="shared" si="97"/>
        <v>800</v>
      </c>
      <c r="Z56" s="188">
        <f t="shared" si="97"/>
        <v>800</v>
      </c>
      <c r="AA56" s="188">
        <f t="shared" si="97"/>
        <v>800</v>
      </c>
      <c r="AB56" s="188">
        <f t="shared" si="97"/>
        <v>800</v>
      </c>
      <c r="AC56" s="188">
        <f t="shared" si="97"/>
        <v>800</v>
      </c>
      <c r="AD56" s="188">
        <f t="shared" si="97"/>
        <v>800</v>
      </c>
      <c r="AE56" s="188">
        <f t="shared" si="97"/>
        <v>800</v>
      </c>
      <c r="AF56" s="188">
        <f t="shared" si="97"/>
        <v>800</v>
      </c>
      <c r="AG56" s="188">
        <f t="shared" si="97"/>
        <v>800</v>
      </c>
      <c r="AH56" s="188">
        <f t="shared" ref="AH56:AH70" si="98">ROUND(AG56*1.1,-2)</f>
        <v>900</v>
      </c>
      <c r="AI56" s="188">
        <f t="shared" ref="AI56:AS56" si="99">AH56</f>
        <v>900</v>
      </c>
      <c r="AJ56" s="188">
        <f t="shared" si="99"/>
        <v>900</v>
      </c>
      <c r="AK56" s="188">
        <f t="shared" si="99"/>
        <v>900</v>
      </c>
      <c r="AL56" s="188">
        <f t="shared" si="99"/>
        <v>900</v>
      </c>
      <c r="AM56" s="188">
        <f t="shared" si="99"/>
        <v>900</v>
      </c>
      <c r="AN56" s="188">
        <f t="shared" si="99"/>
        <v>900</v>
      </c>
      <c r="AO56" s="188">
        <f t="shared" si="99"/>
        <v>900</v>
      </c>
      <c r="AP56" s="188">
        <f t="shared" si="99"/>
        <v>900</v>
      </c>
      <c r="AQ56" s="188">
        <f t="shared" si="99"/>
        <v>900</v>
      </c>
      <c r="AR56" s="188">
        <f t="shared" si="99"/>
        <v>900</v>
      </c>
      <c r="AS56" s="188">
        <f t="shared" si="99"/>
        <v>900</v>
      </c>
      <c r="AT56" s="188">
        <f t="shared" ref="AT56:AT70" si="100">ROUND(AS56*1.1,-2)</f>
        <v>1000</v>
      </c>
      <c r="AU56" s="188">
        <f t="shared" ref="AU56:BE56" si="101">AT56</f>
        <v>1000</v>
      </c>
      <c r="AV56" s="188">
        <f t="shared" si="101"/>
        <v>1000</v>
      </c>
      <c r="AW56" s="188">
        <f t="shared" si="101"/>
        <v>1000</v>
      </c>
      <c r="AX56" s="188">
        <f t="shared" si="101"/>
        <v>1000</v>
      </c>
      <c r="AY56" s="188">
        <f t="shared" si="101"/>
        <v>1000</v>
      </c>
      <c r="AZ56" s="188">
        <f t="shared" si="101"/>
        <v>1000</v>
      </c>
      <c r="BA56" s="188">
        <f t="shared" si="101"/>
        <v>1000</v>
      </c>
      <c r="BB56" s="188">
        <f t="shared" si="101"/>
        <v>1000</v>
      </c>
      <c r="BC56" s="188">
        <f t="shared" si="101"/>
        <v>1000</v>
      </c>
      <c r="BD56" s="188">
        <f t="shared" si="101"/>
        <v>1000</v>
      </c>
      <c r="BE56" s="188">
        <f t="shared" si="101"/>
        <v>1000</v>
      </c>
      <c r="BF56" s="188">
        <f t="shared" ref="BF56:BF70" si="102">ROUND(BE56*1.1,-2)</f>
        <v>1100</v>
      </c>
      <c r="BG56" s="188">
        <f t="shared" ref="BG56:BS56" si="103">BF56</f>
        <v>1100</v>
      </c>
      <c r="BH56" s="188">
        <f t="shared" si="103"/>
        <v>1100</v>
      </c>
      <c r="BI56" s="188">
        <f t="shared" si="103"/>
        <v>1100</v>
      </c>
      <c r="BJ56" s="188">
        <f t="shared" si="103"/>
        <v>1100</v>
      </c>
      <c r="BK56" s="188">
        <f t="shared" si="103"/>
        <v>1100</v>
      </c>
      <c r="BL56" s="188">
        <f t="shared" si="103"/>
        <v>1100</v>
      </c>
      <c r="BM56" s="188">
        <f t="shared" si="103"/>
        <v>1100</v>
      </c>
      <c r="BN56" s="188">
        <f t="shared" si="103"/>
        <v>1100</v>
      </c>
      <c r="BO56" s="188">
        <f t="shared" si="103"/>
        <v>1100</v>
      </c>
      <c r="BP56" s="188">
        <f t="shared" si="103"/>
        <v>1100</v>
      </c>
      <c r="BQ56" s="188">
        <f t="shared" si="103"/>
        <v>1100</v>
      </c>
      <c r="BR56" s="188">
        <f t="shared" si="103"/>
        <v>1100</v>
      </c>
      <c r="BS56" s="188">
        <f t="shared" si="103"/>
        <v>1100</v>
      </c>
    </row>
    <row r="57" spans="1:71" ht="12.75" customHeight="1" x14ac:dyDescent="0.25">
      <c r="A57" s="127"/>
      <c r="B57" s="99">
        <v>2</v>
      </c>
      <c r="C57" s="569">
        <v>0.8</v>
      </c>
      <c r="D57" s="577" t="s">
        <v>711</v>
      </c>
      <c r="E57" s="127"/>
      <c r="F57" s="127"/>
      <c r="G57" s="127"/>
      <c r="H57" s="579">
        <f>+$G$56*$C57</f>
        <v>60.800000000000004</v>
      </c>
      <c r="I57" s="579">
        <f>+H57</f>
        <v>60.800000000000004</v>
      </c>
      <c r="J57" s="188">
        <f>J56*$C57</f>
        <v>606.4</v>
      </c>
      <c r="K57" s="188">
        <f t="shared" ref="K57:U57" si="104">J57</f>
        <v>606.4</v>
      </c>
      <c r="L57" s="188">
        <f t="shared" si="104"/>
        <v>606.4</v>
      </c>
      <c r="M57" s="188">
        <f t="shared" si="104"/>
        <v>606.4</v>
      </c>
      <c r="N57" s="188">
        <f t="shared" si="104"/>
        <v>606.4</v>
      </c>
      <c r="O57" s="188">
        <f t="shared" si="104"/>
        <v>606.4</v>
      </c>
      <c r="P57" s="188">
        <f t="shared" si="104"/>
        <v>606.4</v>
      </c>
      <c r="Q57" s="188">
        <f t="shared" si="104"/>
        <v>606.4</v>
      </c>
      <c r="R57" s="188">
        <f t="shared" si="104"/>
        <v>606.4</v>
      </c>
      <c r="S57" s="188">
        <f t="shared" si="104"/>
        <v>606.4</v>
      </c>
      <c r="T57" s="188">
        <f t="shared" si="104"/>
        <v>606.4</v>
      </c>
      <c r="U57" s="188">
        <f t="shared" si="104"/>
        <v>606.4</v>
      </c>
      <c r="V57" s="188">
        <f t="shared" si="96"/>
        <v>700</v>
      </c>
      <c r="W57" s="188">
        <f t="shared" ref="W57:AG57" si="105">V57</f>
        <v>700</v>
      </c>
      <c r="X57" s="188">
        <f t="shared" si="105"/>
        <v>700</v>
      </c>
      <c r="Y57" s="188">
        <f t="shared" si="105"/>
        <v>700</v>
      </c>
      <c r="Z57" s="188">
        <f t="shared" si="105"/>
        <v>700</v>
      </c>
      <c r="AA57" s="188">
        <f t="shared" si="105"/>
        <v>700</v>
      </c>
      <c r="AB57" s="188">
        <f t="shared" si="105"/>
        <v>700</v>
      </c>
      <c r="AC57" s="188">
        <f t="shared" si="105"/>
        <v>700</v>
      </c>
      <c r="AD57" s="188">
        <f t="shared" si="105"/>
        <v>700</v>
      </c>
      <c r="AE57" s="188">
        <f t="shared" si="105"/>
        <v>700</v>
      </c>
      <c r="AF57" s="188">
        <f t="shared" si="105"/>
        <v>700</v>
      </c>
      <c r="AG57" s="188">
        <f t="shared" si="105"/>
        <v>700</v>
      </c>
      <c r="AH57" s="188">
        <f t="shared" si="98"/>
        <v>800</v>
      </c>
      <c r="AI57" s="188">
        <f t="shared" ref="AI57:AS57" si="106">AH57</f>
        <v>800</v>
      </c>
      <c r="AJ57" s="188">
        <f t="shared" si="106"/>
        <v>800</v>
      </c>
      <c r="AK57" s="188">
        <f t="shared" si="106"/>
        <v>800</v>
      </c>
      <c r="AL57" s="188">
        <f t="shared" si="106"/>
        <v>800</v>
      </c>
      <c r="AM57" s="188">
        <f t="shared" si="106"/>
        <v>800</v>
      </c>
      <c r="AN57" s="188">
        <f t="shared" si="106"/>
        <v>800</v>
      </c>
      <c r="AO57" s="188">
        <f t="shared" si="106"/>
        <v>800</v>
      </c>
      <c r="AP57" s="188">
        <f t="shared" si="106"/>
        <v>800</v>
      </c>
      <c r="AQ57" s="188">
        <f t="shared" si="106"/>
        <v>800</v>
      </c>
      <c r="AR57" s="188">
        <f t="shared" si="106"/>
        <v>800</v>
      </c>
      <c r="AS57" s="188">
        <f t="shared" si="106"/>
        <v>800</v>
      </c>
      <c r="AT57" s="188">
        <f t="shared" si="100"/>
        <v>900</v>
      </c>
      <c r="AU57" s="188">
        <f t="shared" ref="AU57:BE57" si="107">AT57</f>
        <v>900</v>
      </c>
      <c r="AV57" s="188">
        <f t="shared" si="107"/>
        <v>900</v>
      </c>
      <c r="AW57" s="188">
        <f t="shared" si="107"/>
        <v>900</v>
      </c>
      <c r="AX57" s="188">
        <f t="shared" si="107"/>
        <v>900</v>
      </c>
      <c r="AY57" s="188">
        <f t="shared" si="107"/>
        <v>900</v>
      </c>
      <c r="AZ57" s="188">
        <f t="shared" si="107"/>
        <v>900</v>
      </c>
      <c r="BA57" s="188">
        <f t="shared" si="107"/>
        <v>900</v>
      </c>
      <c r="BB57" s="188">
        <f t="shared" si="107"/>
        <v>900</v>
      </c>
      <c r="BC57" s="188">
        <f t="shared" si="107"/>
        <v>900</v>
      </c>
      <c r="BD57" s="188">
        <f t="shared" si="107"/>
        <v>900</v>
      </c>
      <c r="BE57" s="188">
        <f t="shared" si="107"/>
        <v>900</v>
      </c>
      <c r="BF57" s="188">
        <f t="shared" si="102"/>
        <v>1000</v>
      </c>
      <c r="BG57" s="188">
        <f t="shared" ref="BG57:BS57" si="108">BF57</f>
        <v>1000</v>
      </c>
      <c r="BH57" s="188">
        <f t="shared" si="108"/>
        <v>1000</v>
      </c>
      <c r="BI57" s="188">
        <f t="shared" si="108"/>
        <v>1000</v>
      </c>
      <c r="BJ57" s="188">
        <f t="shared" si="108"/>
        <v>1000</v>
      </c>
      <c r="BK57" s="188">
        <f t="shared" si="108"/>
        <v>1000</v>
      </c>
      <c r="BL57" s="188">
        <f t="shared" si="108"/>
        <v>1000</v>
      </c>
      <c r="BM57" s="188">
        <f t="shared" si="108"/>
        <v>1000</v>
      </c>
      <c r="BN57" s="188">
        <f t="shared" si="108"/>
        <v>1000</v>
      </c>
      <c r="BO57" s="188">
        <f t="shared" si="108"/>
        <v>1000</v>
      </c>
      <c r="BP57" s="188">
        <f t="shared" si="108"/>
        <v>1000</v>
      </c>
      <c r="BQ57" s="188">
        <f t="shared" si="108"/>
        <v>1000</v>
      </c>
      <c r="BR57" s="188">
        <f t="shared" si="108"/>
        <v>1000</v>
      </c>
      <c r="BS57" s="188">
        <f t="shared" si="108"/>
        <v>1000</v>
      </c>
    </row>
    <row r="58" spans="1:71" ht="12.75" customHeight="1" x14ac:dyDescent="0.25">
      <c r="A58" s="127"/>
      <c r="B58" s="127">
        <v>3</v>
      </c>
      <c r="C58" s="569">
        <v>0.7</v>
      </c>
      <c r="D58" s="127" t="s">
        <v>712</v>
      </c>
      <c r="E58" s="127"/>
      <c r="F58" s="127"/>
      <c r="G58" s="127"/>
      <c r="H58" s="188"/>
      <c r="I58" s="579">
        <f>H57</f>
        <v>60.800000000000004</v>
      </c>
      <c r="J58" s="188">
        <f>J56*$C58</f>
        <v>530.6</v>
      </c>
      <c r="K58" s="188">
        <f t="shared" ref="K58:U58" si="109">J58</f>
        <v>530.6</v>
      </c>
      <c r="L58" s="188">
        <f t="shared" si="109"/>
        <v>530.6</v>
      </c>
      <c r="M58" s="188">
        <f t="shared" si="109"/>
        <v>530.6</v>
      </c>
      <c r="N58" s="188">
        <f t="shared" si="109"/>
        <v>530.6</v>
      </c>
      <c r="O58" s="188">
        <f t="shared" si="109"/>
        <v>530.6</v>
      </c>
      <c r="P58" s="188">
        <f t="shared" si="109"/>
        <v>530.6</v>
      </c>
      <c r="Q58" s="188">
        <f t="shared" si="109"/>
        <v>530.6</v>
      </c>
      <c r="R58" s="188">
        <f t="shared" si="109"/>
        <v>530.6</v>
      </c>
      <c r="S58" s="188">
        <f t="shared" si="109"/>
        <v>530.6</v>
      </c>
      <c r="T58" s="188">
        <f t="shared" si="109"/>
        <v>530.6</v>
      </c>
      <c r="U58" s="188">
        <f t="shared" si="109"/>
        <v>530.6</v>
      </c>
      <c r="V58" s="188">
        <f t="shared" si="96"/>
        <v>600</v>
      </c>
      <c r="W58" s="188">
        <f t="shared" ref="W58:AG58" si="110">V58</f>
        <v>600</v>
      </c>
      <c r="X58" s="188">
        <f t="shared" si="110"/>
        <v>600</v>
      </c>
      <c r="Y58" s="188">
        <f t="shared" si="110"/>
        <v>600</v>
      </c>
      <c r="Z58" s="188">
        <f t="shared" si="110"/>
        <v>600</v>
      </c>
      <c r="AA58" s="188">
        <f t="shared" si="110"/>
        <v>600</v>
      </c>
      <c r="AB58" s="188">
        <f t="shared" si="110"/>
        <v>600</v>
      </c>
      <c r="AC58" s="188">
        <f t="shared" si="110"/>
        <v>600</v>
      </c>
      <c r="AD58" s="188">
        <f t="shared" si="110"/>
        <v>600</v>
      </c>
      <c r="AE58" s="188">
        <f t="shared" si="110"/>
        <v>600</v>
      </c>
      <c r="AF58" s="188">
        <f t="shared" si="110"/>
        <v>600</v>
      </c>
      <c r="AG58" s="188">
        <f t="shared" si="110"/>
        <v>600</v>
      </c>
      <c r="AH58" s="188">
        <f t="shared" si="98"/>
        <v>700</v>
      </c>
      <c r="AI58" s="188">
        <f t="shared" ref="AI58:AS58" si="111">AH58</f>
        <v>700</v>
      </c>
      <c r="AJ58" s="188">
        <f t="shared" si="111"/>
        <v>700</v>
      </c>
      <c r="AK58" s="188">
        <f t="shared" si="111"/>
        <v>700</v>
      </c>
      <c r="AL58" s="188">
        <f t="shared" si="111"/>
        <v>700</v>
      </c>
      <c r="AM58" s="188">
        <f t="shared" si="111"/>
        <v>700</v>
      </c>
      <c r="AN58" s="188">
        <f t="shared" si="111"/>
        <v>700</v>
      </c>
      <c r="AO58" s="188">
        <f t="shared" si="111"/>
        <v>700</v>
      </c>
      <c r="AP58" s="188">
        <f t="shared" si="111"/>
        <v>700</v>
      </c>
      <c r="AQ58" s="188">
        <f t="shared" si="111"/>
        <v>700</v>
      </c>
      <c r="AR58" s="188">
        <f t="shared" si="111"/>
        <v>700</v>
      </c>
      <c r="AS58" s="188">
        <f t="shared" si="111"/>
        <v>700</v>
      </c>
      <c r="AT58" s="188">
        <f t="shared" si="100"/>
        <v>800</v>
      </c>
      <c r="AU58" s="188">
        <f t="shared" ref="AU58:BE58" si="112">AT58</f>
        <v>800</v>
      </c>
      <c r="AV58" s="188">
        <f t="shared" si="112"/>
        <v>800</v>
      </c>
      <c r="AW58" s="188">
        <f t="shared" si="112"/>
        <v>800</v>
      </c>
      <c r="AX58" s="188">
        <f t="shared" si="112"/>
        <v>800</v>
      </c>
      <c r="AY58" s="188">
        <f t="shared" si="112"/>
        <v>800</v>
      </c>
      <c r="AZ58" s="188">
        <f t="shared" si="112"/>
        <v>800</v>
      </c>
      <c r="BA58" s="188">
        <f t="shared" si="112"/>
        <v>800</v>
      </c>
      <c r="BB58" s="188">
        <f t="shared" si="112"/>
        <v>800</v>
      </c>
      <c r="BC58" s="188">
        <f t="shared" si="112"/>
        <v>800</v>
      </c>
      <c r="BD58" s="188">
        <f t="shared" si="112"/>
        <v>800</v>
      </c>
      <c r="BE58" s="188">
        <f t="shared" si="112"/>
        <v>800</v>
      </c>
      <c r="BF58" s="188">
        <f t="shared" si="102"/>
        <v>900</v>
      </c>
      <c r="BG58" s="188">
        <f t="shared" ref="BG58:BS58" si="113">BF58</f>
        <v>900</v>
      </c>
      <c r="BH58" s="188">
        <f t="shared" si="113"/>
        <v>900</v>
      </c>
      <c r="BI58" s="188">
        <f t="shared" si="113"/>
        <v>900</v>
      </c>
      <c r="BJ58" s="188">
        <f t="shared" si="113"/>
        <v>900</v>
      </c>
      <c r="BK58" s="188">
        <f t="shared" si="113"/>
        <v>900</v>
      </c>
      <c r="BL58" s="188">
        <f t="shared" si="113"/>
        <v>900</v>
      </c>
      <c r="BM58" s="188">
        <f t="shared" si="113"/>
        <v>900</v>
      </c>
      <c r="BN58" s="188">
        <f t="shared" si="113"/>
        <v>900</v>
      </c>
      <c r="BO58" s="188">
        <f t="shared" si="113"/>
        <v>900</v>
      </c>
      <c r="BP58" s="188">
        <f t="shared" si="113"/>
        <v>900</v>
      </c>
      <c r="BQ58" s="188">
        <f t="shared" si="113"/>
        <v>900</v>
      </c>
      <c r="BR58" s="188">
        <f t="shared" si="113"/>
        <v>900</v>
      </c>
      <c r="BS58" s="188">
        <f t="shared" si="113"/>
        <v>900</v>
      </c>
    </row>
    <row r="59" spans="1:71" ht="12.75" customHeight="1" x14ac:dyDescent="0.25">
      <c r="A59" s="127"/>
      <c r="B59" s="99">
        <v>4</v>
      </c>
      <c r="C59" s="569">
        <v>0.7</v>
      </c>
      <c r="D59" s="127" t="s">
        <v>713</v>
      </c>
      <c r="E59" s="127"/>
      <c r="F59" s="127"/>
      <c r="G59" s="127"/>
      <c r="H59" s="188"/>
      <c r="I59" s="188"/>
      <c r="J59" s="579">
        <f>I58</f>
        <v>60.800000000000004</v>
      </c>
      <c r="K59" s="188">
        <f>K56*$C59</f>
        <v>530.6</v>
      </c>
      <c r="L59" s="188">
        <f t="shared" ref="L59:U59" si="114">K59</f>
        <v>530.6</v>
      </c>
      <c r="M59" s="188">
        <f t="shared" si="114"/>
        <v>530.6</v>
      </c>
      <c r="N59" s="188">
        <f t="shared" si="114"/>
        <v>530.6</v>
      </c>
      <c r="O59" s="188">
        <f t="shared" si="114"/>
        <v>530.6</v>
      </c>
      <c r="P59" s="188">
        <f t="shared" si="114"/>
        <v>530.6</v>
      </c>
      <c r="Q59" s="188">
        <f t="shared" si="114"/>
        <v>530.6</v>
      </c>
      <c r="R59" s="188">
        <f t="shared" si="114"/>
        <v>530.6</v>
      </c>
      <c r="S59" s="188">
        <f t="shared" si="114"/>
        <v>530.6</v>
      </c>
      <c r="T59" s="188">
        <f t="shared" si="114"/>
        <v>530.6</v>
      </c>
      <c r="U59" s="188">
        <f t="shared" si="114"/>
        <v>530.6</v>
      </c>
      <c r="V59" s="188">
        <f t="shared" si="96"/>
        <v>600</v>
      </c>
      <c r="W59" s="188">
        <f t="shared" ref="W59:AG59" si="115">V59</f>
        <v>600</v>
      </c>
      <c r="X59" s="188">
        <f t="shared" si="115"/>
        <v>600</v>
      </c>
      <c r="Y59" s="188">
        <f t="shared" si="115"/>
        <v>600</v>
      </c>
      <c r="Z59" s="188">
        <f t="shared" si="115"/>
        <v>600</v>
      </c>
      <c r="AA59" s="188">
        <f t="shared" si="115"/>
        <v>600</v>
      </c>
      <c r="AB59" s="188">
        <f t="shared" si="115"/>
        <v>600</v>
      </c>
      <c r="AC59" s="188">
        <f t="shared" si="115"/>
        <v>600</v>
      </c>
      <c r="AD59" s="188">
        <f t="shared" si="115"/>
        <v>600</v>
      </c>
      <c r="AE59" s="188">
        <f t="shared" si="115"/>
        <v>600</v>
      </c>
      <c r="AF59" s="188">
        <f t="shared" si="115"/>
        <v>600</v>
      </c>
      <c r="AG59" s="188">
        <f t="shared" si="115"/>
        <v>600</v>
      </c>
      <c r="AH59" s="188">
        <f t="shared" si="98"/>
        <v>700</v>
      </c>
      <c r="AI59" s="188">
        <f t="shared" ref="AI59:AS59" si="116">AH59</f>
        <v>700</v>
      </c>
      <c r="AJ59" s="188">
        <f t="shared" si="116"/>
        <v>700</v>
      </c>
      <c r="AK59" s="188">
        <f t="shared" si="116"/>
        <v>700</v>
      </c>
      <c r="AL59" s="188">
        <f t="shared" si="116"/>
        <v>700</v>
      </c>
      <c r="AM59" s="188">
        <f t="shared" si="116"/>
        <v>700</v>
      </c>
      <c r="AN59" s="188">
        <f t="shared" si="116"/>
        <v>700</v>
      </c>
      <c r="AO59" s="188">
        <f t="shared" si="116"/>
        <v>700</v>
      </c>
      <c r="AP59" s="188">
        <f t="shared" si="116"/>
        <v>700</v>
      </c>
      <c r="AQ59" s="188">
        <f t="shared" si="116"/>
        <v>700</v>
      </c>
      <c r="AR59" s="188">
        <f t="shared" si="116"/>
        <v>700</v>
      </c>
      <c r="AS59" s="188">
        <f t="shared" si="116"/>
        <v>700</v>
      </c>
      <c r="AT59" s="188">
        <f t="shared" si="100"/>
        <v>800</v>
      </c>
      <c r="AU59" s="188">
        <f t="shared" ref="AU59:BE59" si="117">AT59</f>
        <v>800</v>
      </c>
      <c r="AV59" s="188">
        <f t="shared" si="117"/>
        <v>800</v>
      </c>
      <c r="AW59" s="188">
        <f t="shared" si="117"/>
        <v>800</v>
      </c>
      <c r="AX59" s="188">
        <f t="shared" si="117"/>
        <v>800</v>
      </c>
      <c r="AY59" s="188">
        <f t="shared" si="117"/>
        <v>800</v>
      </c>
      <c r="AZ59" s="188">
        <f t="shared" si="117"/>
        <v>800</v>
      </c>
      <c r="BA59" s="188">
        <f t="shared" si="117"/>
        <v>800</v>
      </c>
      <c r="BB59" s="188">
        <f t="shared" si="117"/>
        <v>800</v>
      </c>
      <c r="BC59" s="188">
        <f t="shared" si="117"/>
        <v>800</v>
      </c>
      <c r="BD59" s="188">
        <f t="shared" si="117"/>
        <v>800</v>
      </c>
      <c r="BE59" s="188">
        <f t="shared" si="117"/>
        <v>800</v>
      </c>
      <c r="BF59" s="188">
        <f t="shared" si="102"/>
        <v>900</v>
      </c>
      <c r="BG59" s="188">
        <f t="shared" ref="BG59:BS59" si="118">BF59</f>
        <v>900</v>
      </c>
      <c r="BH59" s="188">
        <f t="shared" si="118"/>
        <v>900</v>
      </c>
      <c r="BI59" s="188">
        <f t="shared" si="118"/>
        <v>900</v>
      </c>
      <c r="BJ59" s="188">
        <f t="shared" si="118"/>
        <v>900</v>
      </c>
      <c r="BK59" s="188">
        <f t="shared" si="118"/>
        <v>900</v>
      </c>
      <c r="BL59" s="188">
        <f t="shared" si="118"/>
        <v>900</v>
      </c>
      <c r="BM59" s="188">
        <f t="shared" si="118"/>
        <v>900</v>
      </c>
      <c r="BN59" s="188">
        <f t="shared" si="118"/>
        <v>900</v>
      </c>
      <c r="BO59" s="188">
        <f t="shared" si="118"/>
        <v>900</v>
      </c>
      <c r="BP59" s="188">
        <f t="shared" si="118"/>
        <v>900</v>
      </c>
      <c r="BQ59" s="188">
        <f t="shared" si="118"/>
        <v>900</v>
      </c>
      <c r="BR59" s="188">
        <f t="shared" si="118"/>
        <v>900</v>
      </c>
      <c r="BS59" s="188">
        <f t="shared" si="118"/>
        <v>900</v>
      </c>
    </row>
    <row r="60" spans="1:71" ht="12.75" customHeight="1" x14ac:dyDescent="0.25">
      <c r="A60" s="127"/>
      <c r="B60" s="127">
        <v>5</v>
      </c>
      <c r="C60" s="569">
        <v>0.7</v>
      </c>
      <c r="D60" s="127" t="s">
        <v>714</v>
      </c>
      <c r="E60" s="127"/>
      <c r="F60" s="127"/>
      <c r="G60" s="127"/>
      <c r="H60" s="188"/>
      <c r="I60" s="188"/>
      <c r="J60" s="188"/>
      <c r="K60" s="579">
        <f>J59</f>
        <v>60.800000000000004</v>
      </c>
      <c r="L60" s="188">
        <f>L56*$C60</f>
        <v>530.6</v>
      </c>
      <c r="M60" s="188">
        <f t="shared" ref="M60:U60" si="119">L60</f>
        <v>530.6</v>
      </c>
      <c r="N60" s="188">
        <f t="shared" si="119"/>
        <v>530.6</v>
      </c>
      <c r="O60" s="188">
        <f t="shared" si="119"/>
        <v>530.6</v>
      </c>
      <c r="P60" s="188">
        <f t="shared" si="119"/>
        <v>530.6</v>
      </c>
      <c r="Q60" s="188">
        <f t="shared" si="119"/>
        <v>530.6</v>
      </c>
      <c r="R60" s="188">
        <f t="shared" si="119"/>
        <v>530.6</v>
      </c>
      <c r="S60" s="188">
        <f t="shared" si="119"/>
        <v>530.6</v>
      </c>
      <c r="T60" s="188">
        <f t="shared" si="119"/>
        <v>530.6</v>
      </c>
      <c r="U60" s="188">
        <f t="shared" si="119"/>
        <v>530.6</v>
      </c>
      <c r="V60" s="188">
        <f t="shared" si="96"/>
        <v>600</v>
      </c>
      <c r="W60" s="188">
        <f t="shared" ref="W60:AG60" si="120">V60</f>
        <v>600</v>
      </c>
      <c r="X60" s="188">
        <f t="shared" si="120"/>
        <v>600</v>
      </c>
      <c r="Y60" s="188">
        <f t="shared" si="120"/>
        <v>600</v>
      </c>
      <c r="Z60" s="188">
        <f t="shared" si="120"/>
        <v>600</v>
      </c>
      <c r="AA60" s="188">
        <f t="shared" si="120"/>
        <v>600</v>
      </c>
      <c r="AB60" s="188">
        <f t="shared" si="120"/>
        <v>600</v>
      </c>
      <c r="AC60" s="188">
        <f t="shared" si="120"/>
        <v>600</v>
      </c>
      <c r="AD60" s="188">
        <f t="shared" si="120"/>
        <v>600</v>
      </c>
      <c r="AE60" s="188">
        <f t="shared" si="120"/>
        <v>600</v>
      </c>
      <c r="AF60" s="188">
        <f t="shared" si="120"/>
        <v>600</v>
      </c>
      <c r="AG60" s="188">
        <f t="shared" si="120"/>
        <v>600</v>
      </c>
      <c r="AH60" s="188">
        <f t="shared" si="98"/>
        <v>700</v>
      </c>
      <c r="AI60" s="188">
        <f t="shared" ref="AI60:AS60" si="121">AH60</f>
        <v>700</v>
      </c>
      <c r="AJ60" s="188">
        <f t="shared" si="121"/>
        <v>700</v>
      </c>
      <c r="AK60" s="188">
        <f t="shared" si="121"/>
        <v>700</v>
      </c>
      <c r="AL60" s="188">
        <f t="shared" si="121"/>
        <v>700</v>
      </c>
      <c r="AM60" s="188">
        <f t="shared" si="121"/>
        <v>700</v>
      </c>
      <c r="AN60" s="188">
        <f t="shared" si="121"/>
        <v>700</v>
      </c>
      <c r="AO60" s="188">
        <f t="shared" si="121"/>
        <v>700</v>
      </c>
      <c r="AP60" s="188">
        <f t="shared" si="121"/>
        <v>700</v>
      </c>
      <c r="AQ60" s="188">
        <f t="shared" si="121"/>
        <v>700</v>
      </c>
      <c r="AR60" s="188">
        <f t="shared" si="121"/>
        <v>700</v>
      </c>
      <c r="AS60" s="188">
        <f t="shared" si="121"/>
        <v>700</v>
      </c>
      <c r="AT60" s="188">
        <f t="shared" si="100"/>
        <v>800</v>
      </c>
      <c r="AU60" s="188">
        <f t="shared" ref="AU60:BE60" si="122">AT60</f>
        <v>800</v>
      </c>
      <c r="AV60" s="188">
        <f t="shared" si="122"/>
        <v>800</v>
      </c>
      <c r="AW60" s="188">
        <f t="shared" si="122"/>
        <v>800</v>
      </c>
      <c r="AX60" s="188">
        <f t="shared" si="122"/>
        <v>800</v>
      </c>
      <c r="AY60" s="188">
        <f t="shared" si="122"/>
        <v>800</v>
      </c>
      <c r="AZ60" s="188">
        <f t="shared" si="122"/>
        <v>800</v>
      </c>
      <c r="BA60" s="188">
        <f t="shared" si="122"/>
        <v>800</v>
      </c>
      <c r="BB60" s="188">
        <f t="shared" si="122"/>
        <v>800</v>
      </c>
      <c r="BC60" s="188">
        <f t="shared" si="122"/>
        <v>800</v>
      </c>
      <c r="BD60" s="188">
        <f t="shared" si="122"/>
        <v>800</v>
      </c>
      <c r="BE60" s="188">
        <f t="shared" si="122"/>
        <v>800</v>
      </c>
      <c r="BF60" s="188">
        <f t="shared" si="102"/>
        <v>900</v>
      </c>
      <c r="BG60" s="188">
        <f t="shared" ref="BG60:BS60" si="123">BF60</f>
        <v>900</v>
      </c>
      <c r="BH60" s="188">
        <f t="shared" si="123"/>
        <v>900</v>
      </c>
      <c r="BI60" s="188">
        <f t="shared" si="123"/>
        <v>900</v>
      </c>
      <c r="BJ60" s="188">
        <f t="shared" si="123"/>
        <v>900</v>
      </c>
      <c r="BK60" s="188">
        <f t="shared" si="123"/>
        <v>900</v>
      </c>
      <c r="BL60" s="188">
        <f t="shared" si="123"/>
        <v>900</v>
      </c>
      <c r="BM60" s="188">
        <f t="shared" si="123"/>
        <v>900</v>
      </c>
      <c r="BN60" s="188">
        <f t="shared" si="123"/>
        <v>900</v>
      </c>
      <c r="BO60" s="188">
        <f t="shared" si="123"/>
        <v>900</v>
      </c>
      <c r="BP60" s="188">
        <f t="shared" si="123"/>
        <v>900</v>
      </c>
      <c r="BQ60" s="188">
        <f t="shared" si="123"/>
        <v>900</v>
      </c>
      <c r="BR60" s="188">
        <f t="shared" si="123"/>
        <v>900</v>
      </c>
      <c r="BS60" s="188">
        <f t="shared" si="123"/>
        <v>900</v>
      </c>
    </row>
    <row r="61" spans="1:71" ht="12.75" customHeight="1" x14ac:dyDescent="0.25">
      <c r="A61" s="127"/>
      <c r="B61" s="99">
        <v>6</v>
      </c>
      <c r="C61" s="569">
        <v>0.6</v>
      </c>
      <c r="D61" s="127" t="s">
        <v>715</v>
      </c>
      <c r="E61" s="127"/>
      <c r="F61" s="127"/>
      <c r="G61" s="127"/>
      <c r="H61" s="188"/>
      <c r="I61" s="188"/>
      <c r="J61" s="188"/>
      <c r="K61" s="188"/>
      <c r="L61" s="579">
        <f>K60</f>
        <v>60.800000000000004</v>
      </c>
      <c r="M61" s="188">
        <f>M56*$C61</f>
        <v>454.8</v>
      </c>
      <c r="N61" s="188">
        <f t="shared" ref="N61:U61" si="124">M61</f>
        <v>454.8</v>
      </c>
      <c r="O61" s="188">
        <f t="shared" si="124"/>
        <v>454.8</v>
      </c>
      <c r="P61" s="188">
        <f t="shared" si="124"/>
        <v>454.8</v>
      </c>
      <c r="Q61" s="188">
        <f t="shared" si="124"/>
        <v>454.8</v>
      </c>
      <c r="R61" s="188">
        <f t="shared" si="124"/>
        <v>454.8</v>
      </c>
      <c r="S61" s="188">
        <f t="shared" si="124"/>
        <v>454.8</v>
      </c>
      <c r="T61" s="188">
        <f t="shared" si="124"/>
        <v>454.8</v>
      </c>
      <c r="U61" s="188">
        <f t="shared" si="124"/>
        <v>454.8</v>
      </c>
      <c r="V61" s="188">
        <f t="shared" si="96"/>
        <v>500</v>
      </c>
      <c r="W61" s="188">
        <f t="shared" ref="W61:AG61" si="125">V61</f>
        <v>500</v>
      </c>
      <c r="X61" s="188">
        <f t="shared" si="125"/>
        <v>500</v>
      </c>
      <c r="Y61" s="188">
        <f t="shared" si="125"/>
        <v>500</v>
      </c>
      <c r="Z61" s="188">
        <f t="shared" si="125"/>
        <v>500</v>
      </c>
      <c r="AA61" s="188">
        <f t="shared" si="125"/>
        <v>500</v>
      </c>
      <c r="AB61" s="188">
        <f t="shared" si="125"/>
        <v>500</v>
      </c>
      <c r="AC61" s="188">
        <f t="shared" si="125"/>
        <v>500</v>
      </c>
      <c r="AD61" s="188">
        <f t="shared" si="125"/>
        <v>500</v>
      </c>
      <c r="AE61" s="188">
        <f t="shared" si="125"/>
        <v>500</v>
      </c>
      <c r="AF61" s="188">
        <f t="shared" si="125"/>
        <v>500</v>
      </c>
      <c r="AG61" s="188">
        <f t="shared" si="125"/>
        <v>500</v>
      </c>
      <c r="AH61" s="188">
        <f t="shared" si="98"/>
        <v>600</v>
      </c>
      <c r="AI61" s="188">
        <f t="shared" ref="AI61:AS61" si="126">AH61</f>
        <v>600</v>
      </c>
      <c r="AJ61" s="188">
        <f t="shared" si="126"/>
        <v>600</v>
      </c>
      <c r="AK61" s="188">
        <f t="shared" si="126"/>
        <v>600</v>
      </c>
      <c r="AL61" s="188">
        <f t="shared" si="126"/>
        <v>600</v>
      </c>
      <c r="AM61" s="188">
        <f t="shared" si="126"/>
        <v>600</v>
      </c>
      <c r="AN61" s="188">
        <f t="shared" si="126"/>
        <v>600</v>
      </c>
      <c r="AO61" s="188">
        <f t="shared" si="126"/>
        <v>600</v>
      </c>
      <c r="AP61" s="188">
        <f t="shared" si="126"/>
        <v>600</v>
      </c>
      <c r="AQ61" s="188">
        <f t="shared" si="126"/>
        <v>600</v>
      </c>
      <c r="AR61" s="188">
        <f t="shared" si="126"/>
        <v>600</v>
      </c>
      <c r="AS61" s="188">
        <f t="shared" si="126"/>
        <v>600</v>
      </c>
      <c r="AT61" s="188">
        <f t="shared" si="100"/>
        <v>700</v>
      </c>
      <c r="AU61" s="188">
        <f t="shared" ref="AU61:BE61" si="127">AT61</f>
        <v>700</v>
      </c>
      <c r="AV61" s="188">
        <f t="shared" si="127"/>
        <v>700</v>
      </c>
      <c r="AW61" s="188">
        <f t="shared" si="127"/>
        <v>700</v>
      </c>
      <c r="AX61" s="188">
        <f t="shared" si="127"/>
        <v>700</v>
      </c>
      <c r="AY61" s="188">
        <f t="shared" si="127"/>
        <v>700</v>
      </c>
      <c r="AZ61" s="188">
        <f t="shared" si="127"/>
        <v>700</v>
      </c>
      <c r="BA61" s="188">
        <f t="shared" si="127"/>
        <v>700</v>
      </c>
      <c r="BB61" s="188">
        <f t="shared" si="127"/>
        <v>700</v>
      </c>
      <c r="BC61" s="188">
        <f t="shared" si="127"/>
        <v>700</v>
      </c>
      <c r="BD61" s="188">
        <f t="shared" si="127"/>
        <v>700</v>
      </c>
      <c r="BE61" s="188">
        <f t="shared" si="127"/>
        <v>700</v>
      </c>
      <c r="BF61" s="188">
        <f t="shared" si="102"/>
        <v>800</v>
      </c>
      <c r="BG61" s="188">
        <f t="shared" ref="BG61:BS61" si="128">BF61</f>
        <v>800</v>
      </c>
      <c r="BH61" s="188">
        <f t="shared" si="128"/>
        <v>800</v>
      </c>
      <c r="BI61" s="188">
        <f t="shared" si="128"/>
        <v>800</v>
      </c>
      <c r="BJ61" s="188">
        <f t="shared" si="128"/>
        <v>800</v>
      </c>
      <c r="BK61" s="188">
        <f t="shared" si="128"/>
        <v>800</v>
      </c>
      <c r="BL61" s="188">
        <f t="shared" si="128"/>
        <v>800</v>
      </c>
      <c r="BM61" s="188">
        <f t="shared" si="128"/>
        <v>800</v>
      </c>
      <c r="BN61" s="188">
        <f t="shared" si="128"/>
        <v>800</v>
      </c>
      <c r="BO61" s="188">
        <f t="shared" si="128"/>
        <v>800</v>
      </c>
      <c r="BP61" s="188">
        <f t="shared" si="128"/>
        <v>800</v>
      </c>
      <c r="BQ61" s="188">
        <f t="shared" si="128"/>
        <v>800</v>
      </c>
      <c r="BR61" s="188">
        <f t="shared" si="128"/>
        <v>800</v>
      </c>
      <c r="BS61" s="188">
        <f t="shared" si="128"/>
        <v>800</v>
      </c>
    </row>
    <row r="62" spans="1:71" ht="12.75" customHeight="1" x14ac:dyDescent="0.25">
      <c r="A62" s="127"/>
      <c r="B62" s="127">
        <v>7</v>
      </c>
      <c r="C62" s="569">
        <v>0.6</v>
      </c>
      <c r="D62" s="127" t="s">
        <v>716</v>
      </c>
      <c r="E62" s="127"/>
      <c r="F62" s="127"/>
      <c r="G62" s="127"/>
      <c r="H62" s="188"/>
      <c r="I62" s="188"/>
      <c r="J62" s="188"/>
      <c r="K62" s="188"/>
      <c r="L62" s="188"/>
      <c r="M62" s="579">
        <f>L61</f>
        <v>60.800000000000004</v>
      </c>
      <c r="N62" s="188">
        <f>N56*$C62</f>
        <v>454.8</v>
      </c>
      <c r="O62" s="188">
        <f t="shared" ref="O62:U62" si="129">N62</f>
        <v>454.8</v>
      </c>
      <c r="P62" s="188">
        <f t="shared" si="129"/>
        <v>454.8</v>
      </c>
      <c r="Q62" s="188">
        <f t="shared" si="129"/>
        <v>454.8</v>
      </c>
      <c r="R62" s="188">
        <f t="shared" si="129"/>
        <v>454.8</v>
      </c>
      <c r="S62" s="188">
        <f t="shared" si="129"/>
        <v>454.8</v>
      </c>
      <c r="T62" s="188">
        <f t="shared" si="129"/>
        <v>454.8</v>
      </c>
      <c r="U62" s="188">
        <f t="shared" si="129"/>
        <v>454.8</v>
      </c>
      <c r="V62" s="188">
        <f t="shared" si="96"/>
        <v>500</v>
      </c>
      <c r="W62" s="188">
        <f t="shared" ref="W62:AG62" si="130">V62</f>
        <v>500</v>
      </c>
      <c r="X62" s="188">
        <f t="shared" si="130"/>
        <v>500</v>
      </c>
      <c r="Y62" s="188">
        <f t="shared" si="130"/>
        <v>500</v>
      </c>
      <c r="Z62" s="188">
        <f t="shared" si="130"/>
        <v>500</v>
      </c>
      <c r="AA62" s="188">
        <f t="shared" si="130"/>
        <v>500</v>
      </c>
      <c r="AB62" s="188">
        <f t="shared" si="130"/>
        <v>500</v>
      </c>
      <c r="AC62" s="188">
        <f t="shared" si="130"/>
        <v>500</v>
      </c>
      <c r="AD62" s="188">
        <f t="shared" si="130"/>
        <v>500</v>
      </c>
      <c r="AE62" s="188">
        <f t="shared" si="130"/>
        <v>500</v>
      </c>
      <c r="AF62" s="188">
        <f t="shared" si="130"/>
        <v>500</v>
      </c>
      <c r="AG62" s="188">
        <f t="shared" si="130"/>
        <v>500</v>
      </c>
      <c r="AH62" s="188">
        <f t="shared" si="98"/>
        <v>600</v>
      </c>
      <c r="AI62" s="188">
        <f t="shared" ref="AI62:AS62" si="131">AH62</f>
        <v>600</v>
      </c>
      <c r="AJ62" s="188">
        <f t="shared" si="131"/>
        <v>600</v>
      </c>
      <c r="AK62" s="188">
        <f t="shared" si="131"/>
        <v>600</v>
      </c>
      <c r="AL62" s="188">
        <f t="shared" si="131"/>
        <v>600</v>
      </c>
      <c r="AM62" s="188">
        <f t="shared" si="131"/>
        <v>600</v>
      </c>
      <c r="AN62" s="188">
        <f t="shared" si="131"/>
        <v>600</v>
      </c>
      <c r="AO62" s="188">
        <f t="shared" si="131"/>
        <v>600</v>
      </c>
      <c r="AP62" s="188">
        <f t="shared" si="131"/>
        <v>600</v>
      </c>
      <c r="AQ62" s="188">
        <f t="shared" si="131"/>
        <v>600</v>
      </c>
      <c r="AR62" s="188">
        <f t="shared" si="131"/>
        <v>600</v>
      </c>
      <c r="AS62" s="188">
        <f t="shared" si="131"/>
        <v>600</v>
      </c>
      <c r="AT62" s="188">
        <f t="shared" si="100"/>
        <v>700</v>
      </c>
      <c r="AU62" s="188">
        <f t="shared" ref="AU62:BE62" si="132">AT62</f>
        <v>700</v>
      </c>
      <c r="AV62" s="188">
        <f t="shared" si="132"/>
        <v>700</v>
      </c>
      <c r="AW62" s="188">
        <f t="shared" si="132"/>
        <v>700</v>
      </c>
      <c r="AX62" s="188">
        <f t="shared" si="132"/>
        <v>700</v>
      </c>
      <c r="AY62" s="188">
        <f t="shared" si="132"/>
        <v>700</v>
      </c>
      <c r="AZ62" s="188">
        <f t="shared" si="132"/>
        <v>700</v>
      </c>
      <c r="BA62" s="188">
        <f t="shared" si="132"/>
        <v>700</v>
      </c>
      <c r="BB62" s="188">
        <f t="shared" si="132"/>
        <v>700</v>
      </c>
      <c r="BC62" s="188">
        <f t="shared" si="132"/>
        <v>700</v>
      </c>
      <c r="BD62" s="188">
        <f t="shared" si="132"/>
        <v>700</v>
      </c>
      <c r="BE62" s="188">
        <f t="shared" si="132"/>
        <v>700</v>
      </c>
      <c r="BF62" s="188">
        <f t="shared" si="102"/>
        <v>800</v>
      </c>
      <c r="BG62" s="188">
        <f t="shared" ref="BG62:BS62" si="133">BF62</f>
        <v>800</v>
      </c>
      <c r="BH62" s="188">
        <f t="shared" si="133"/>
        <v>800</v>
      </c>
      <c r="BI62" s="188">
        <f t="shared" si="133"/>
        <v>800</v>
      </c>
      <c r="BJ62" s="188">
        <f t="shared" si="133"/>
        <v>800</v>
      </c>
      <c r="BK62" s="188">
        <f t="shared" si="133"/>
        <v>800</v>
      </c>
      <c r="BL62" s="188">
        <f t="shared" si="133"/>
        <v>800</v>
      </c>
      <c r="BM62" s="188">
        <f t="shared" si="133"/>
        <v>800</v>
      </c>
      <c r="BN62" s="188">
        <f t="shared" si="133"/>
        <v>800</v>
      </c>
      <c r="BO62" s="188">
        <f t="shared" si="133"/>
        <v>800</v>
      </c>
      <c r="BP62" s="188">
        <f t="shared" si="133"/>
        <v>800</v>
      </c>
      <c r="BQ62" s="188">
        <f t="shared" si="133"/>
        <v>800</v>
      </c>
      <c r="BR62" s="188">
        <f t="shared" si="133"/>
        <v>800</v>
      </c>
      <c r="BS62" s="188">
        <f t="shared" si="133"/>
        <v>800</v>
      </c>
    </row>
    <row r="63" spans="1:71" ht="12.75" customHeight="1" x14ac:dyDescent="0.25">
      <c r="A63" s="127"/>
      <c r="B63" s="99">
        <v>8</v>
      </c>
      <c r="C63" s="569">
        <v>0.6</v>
      </c>
      <c r="D63" s="127" t="s">
        <v>717</v>
      </c>
      <c r="E63" s="127"/>
      <c r="F63" s="127"/>
      <c r="G63" s="127"/>
      <c r="H63" s="188"/>
      <c r="I63" s="188"/>
      <c r="J63" s="188"/>
      <c r="K63" s="188"/>
      <c r="L63" s="188"/>
      <c r="M63" s="579">
        <f>L61</f>
        <v>60.800000000000004</v>
      </c>
      <c r="N63" s="188">
        <f>N56*$C63</f>
        <v>454.8</v>
      </c>
      <c r="O63" s="188">
        <f t="shared" ref="O63:U63" si="134">N63</f>
        <v>454.8</v>
      </c>
      <c r="P63" s="188">
        <f t="shared" si="134"/>
        <v>454.8</v>
      </c>
      <c r="Q63" s="188">
        <f t="shared" si="134"/>
        <v>454.8</v>
      </c>
      <c r="R63" s="188">
        <f t="shared" si="134"/>
        <v>454.8</v>
      </c>
      <c r="S63" s="188">
        <f t="shared" si="134"/>
        <v>454.8</v>
      </c>
      <c r="T63" s="188">
        <f t="shared" si="134"/>
        <v>454.8</v>
      </c>
      <c r="U63" s="188">
        <f t="shared" si="134"/>
        <v>454.8</v>
      </c>
      <c r="V63" s="188">
        <f t="shared" si="96"/>
        <v>500</v>
      </c>
      <c r="W63" s="188">
        <f t="shared" ref="W63:AG63" si="135">V63</f>
        <v>500</v>
      </c>
      <c r="X63" s="188">
        <f t="shared" si="135"/>
        <v>500</v>
      </c>
      <c r="Y63" s="188">
        <f t="shared" si="135"/>
        <v>500</v>
      </c>
      <c r="Z63" s="188">
        <f t="shared" si="135"/>
        <v>500</v>
      </c>
      <c r="AA63" s="188">
        <f t="shared" si="135"/>
        <v>500</v>
      </c>
      <c r="AB63" s="188">
        <f t="shared" si="135"/>
        <v>500</v>
      </c>
      <c r="AC63" s="188">
        <f t="shared" si="135"/>
        <v>500</v>
      </c>
      <c r="AD63" s="188">
        <f t="shared" si="135"/>
        <v>500</v>
      </c>
      <c r="AE63" s="188">
        <f t="shared" si="135"/>
        <v>500</v>
      </c>
      <c r="AF63" s="188">
        <f t="shared" si="135"/>
        <v>500</v>
      </c>
      <c r="AG63" s="188">
        <f t="shared" si="135"/>
        <v>500</v>
      </c>
      <c r="AH63" s="188">
        <f t="shared" si="98"/>
        <v>600</v>
      </c>
      <c r="AI63" s="188">
        <f t="shared" ref="AI63:AS63" si="136">AH63</f>
        <v>600</v>
      </c>
      <c r="AJ63" s="188">
        <f t="shared" si="136"/>
        <v>600</v>
      </c>
      <c r="AK63" s="188">
        <f t="shared" si="136"/>
        <v>600</v>
      </c>
      <c r="AL63" s="188">
        <f t="shared" si="136"/>
        <v>600</v>
      </c>
      <c r="AM63" s="188">
        <f t="shared" si="136"/>
        <v>600</v>
      </c>
      <c r="AN63" s="188">
        <f t="shared" si="136"/>
        <v>600</v>
      </c>
      <c r="AO63" s="188">
        <f t="shared" si="136"/>
        <v>600</v>
      </c>
      <c r="AP63" s="188">
        <f t="shared" si="136"/>
        <v>600</v>
      </c>
      <c r="AQ63" s="188">
        <f t="shared" si="136"/>
        <v>600</v>
      </c>
      <c r="AR63" s="188">
        <f t="shared" si="136"/>
        <v>600</v>
      </c>
      <c r="AS63" s="188">
        <f t="shared" si="136"/>
        <v>600</v>
      </c>
      <c r="AT63" s="188">
        <f t="shared" si="100"/>
        <v>700</v>
      </c>
      <c r="AU63" s="188">
        <f t="shared" ref="AU63:BE63" si="137">AT63</f>
        <v>700</v>
      </c>
      <c r="AV63" s="188">
        <f t="shared" si="137"/>
        <v>700</v>
      </c>
      <c r="AW63" s="188">
        <f t="shared" si="137"/>
        <v>700</v>
      </c>
      <c r="AX63" s="188">
        <f t="shared" si="137"/>
        <v>700</v>
      </c>
      <c r="AY63" s="188">
        <f t="shared" si="137"/>
        <v>700</v>
      </c>
      <c r="AZ63" s="188">
        <f t="shared" si="137"/>
        <v>700</v>
      </c>
      <c r="BA63" s="188">
        <f t="shared" si="137"/>
        <v>700</v>
      </c>
      <c r="BB63" s="188">
        <f t="shared" si="137"/>
        <v>700</v>
      </c>
      <c r="BC63" s="188">
        <f t="shared" si="137"/>
        <v>700</v>
      </c>
      <c r="BD63" s="188">
        <f t="shared" si="137"/>
        <v>700</v>
      </c>
      <c r="BE63" s="188">
        <f t="shared" si="137"/>
        <v>700</v>
      </c>
      <c r="BF63" s="188">
        <f t="shared" si="102"/>
        <v>800</v>
      </c>
      <c r="BG63" s="188">
        <f t="shared" ref="BG63:BS63" si="138">BF63</f>
        <v>800</v>
      </c>
      <c r="BH63" s="188">
        <f t="shared" si="138"/>
        <v>800</v>
      </c>
      <c r="BI63" s="188">
        <f t="shared" si="138"/>
        <v>800</v>
      </c>
      <c r="BJ63" s="188">
        <f t="shared" si="138"/>
        <v>800</v>
      </c>
      <c r="BK63" s="188">
        <f t="shared" si="138"/>
        <v>800</v>
      </c>
      <c r="BL63" s="188">
        <f t="shared" si="138"/>
        <v>800</v>
      </c>
      <c r="BM63" s="188">
        <f t="shared" si="138"/>
        <v>800</v>
      </c>
      <c r="BN63" s="188">
        <f t="shared" si="138"/>
        <v>800</v>
      </c>
      <c r="BO63" s="188">
        <f t="shared" si="138"/>
        <v>800</v>
      </c>
      <c r="BP63" s="188">
        <f t="shared" si="138"/>
        <v>800</v>
      </c>
      <c r="BQ63" s="188">
        <f t="shared" si="138"/>
        <v>800</v>
      </c>
      <c r="BR63" s="188">
        <f t="shared" si="138"/>
        <v>800</v>
      </c>
      <c r="BS63" s="188">
        <f t="shared" si="138"/>
        <v>800</v>
      </c>
    </row>
    <row r="64" spans="1:71" ht="12.75" customHeight="1" x14ac:dyDescent="0.25">
      <c r="A64" s="127"/>
      <c r="B64" s="127">
        <v>9</v>
      </c>
      <c r="C64" s="569">
        <v>0.5</v>
      </c>
      <c r="D64" s="127" t="s">
        <v>718</v>
      </c>
      <c r="E64" s="127"/>
      <c r="F64" s="127"/>
      <c r="G64" s="127"/>
      <c r="H64" s="188"/>
      <c r="I64" s="188"/>
      <c r="J64" s="188"/>
      <c r="K64" s="188"/>
      <c r="L64" s="188"/>
      <c r="M64" s="188"/>
      <c r="N64" s="579">
        <f>M63</f>
        <v>60.800000000000004</v>
      </c>
      <c r="O64" s="188">
        <f>O56*$C64</f>
        <v>379</v>
      </c>
      <c r="P64" s="188">
        <f t="shared" ref="P64:U64" si="139">O64</f>
        <v>379</v>
      </c>
      <c r="Q64" s="188">
        <f t="shared" si="139"/>
        <v>379</v>
      </c>
      <c r="R64" s="188">
        <f t="shared" si="139"/>
        <v>379</v>
      </c>
      <c r="S64" s="188">
        <f t="shared" si="139"/>
        <v>379</v>
      </c>
      <c r="T64" s="188">
        <f t="shared" si="139"/>
        <v>379</v>
      </c>
      <c r="U64" s="188">
        <f t="shared" si="139"/>
        <v>379</v>
      </c>
      <c r="V64" s="188">
        <f t="shared" si="96"/>
        <v>400</v>
      </c>
      <c r="W64" s="188">
        <f t="shared" ref="W64:AG64" si="140">V64</f>
        <v>400</v>
      </c>
      <c r="X64" s="188">
        <f t="shared" si="140"/>
        <v>400</v>
      </c>
      <c r="Y64" s="188">
        <f t="shared" si="140"/>
        <v>400</v>
      </c>
      <c r="Z64" s="188">
        <f t="shared" si="140"/>
        <v>400</v>
      </c>
      <c r="AA64" s="188">
        <f t="shared" si="140"/>
        <v>400</v>
      </c>
      <c r="AB64" s="188">
        <f t="shared" si="140"/>
        <v>400</v>
      </c>
      <c r="AC64" s="188">
        <f t="shared" si="140"/>
        <v>400</v>
      </c>
      <c r="AD64" s="188">
        <f t="shared" si="140"/>
        <v>400</v>
      </c>
      <c r="AE64" s="188">
        <f t="shared" si="140"/>
        <v>400</v>
      </c>
      <c r="AF64" s="188">
        <f t="shared" si="140"/>
        <v>400</v>
      </c>
      <c r="AG64" s="188">
        <f t="shared" si="140"/>
        <v>400</v>
      </c>
      <c r="AH64" s="188">
        <f t="shared" si="98"/>
        <v>400</v>
      </c>
      <c r="AI64" s="188">
        <f t="shared" ref="AI64:AS64" si="141">AH64</f>
        <v>400</v>
      </c>
      <c r="AJ64" s="188">
        <f t="shared" si="141"/>
        <v>400</v>
      </c>
      <c r="AK64" s="188">
        <f t="shared" si="141"/>
        <v>400</v>
      </c>
      <c r="AL64" s="188">
        <f t="shared" si="141"/>
        <v>400</v>
      </c>
      <c r="AM64" s="188">
        <f t="shared" si="141"/>
        <v>400</v>
      </c>
      <c r="AN64" s="188">
        <f t="shared" si="141"/>
        <v>400</v>
      </c>
      <c r="AO64" s="188">
        <f t="shared" si="141"/>
        <v>400</v>
      </c>
      <c r="AP64" s="188">
        <f t="shared" si="141"/>
        <v>400</v>
      </c>
      <c r="AQ64" s="188">
        <f t="shared" si="141"/>
        <v>400</v>
      </c>
      <c r="AR64" s="188">
        <f t="shared" si="141"/>
        <v>400</v>
      </c>
      <c r="AS64" s="188">
        <f t="shared" si="141"/>
        <v>400</v>
      </c>
      <c r="AT64" s="188">
        <f t="shared" si="100"/>
        <v>400</v>
      </c>
      <c r="AU64" s="188">
        <f t="shared" ref="AU64:BE64" si="142">AT64</f>
        <v>400</v>
      </c>
      <c r="AV64" s="188">
        <f t="shared" si="142"/>
        <v>400</v>
      </c>
      <c r="AW64" s="188">
        <f t="shared" si="142"/>
        <v>400</v>
      </c>
      <c r="AX64" s="188">
        <f t="shared" si="142"/>
        <v>400</v>
      </c>
      <c r="AY64" s="188">
        <f t="shared" si="142"/>
        <v>400</v>
      </c>
      <c r="AZ64" s="188">
        <f t="shared" si="142"/>
        <v>400</v>
      </c>
      <c r="BA64" s="188">
        <f t="shared" si="142"/>
        <v>400</v>
      </c>
      <c r="BB64" s="188">
        <f t="shared" si="142"/>
        <v>400</v>
      </c>
      <c r="BC64" s="188">
        <f t="shared" si="142"/>
        <v>400</v>
      </c>
      <c r="BD64" s="188">
        <f t="shared" si="142"/>
        <v>400</v>
      </c>
      <c r="BE64" s="188">
        <f t="shared" si="142"/>
        <v>400</v>
      </c>
      <c r="BF64" s="188">
        <f t="shared" si="102"/>
        <v>400</v>
      </c>
      <c r="BG64" s="188">
        <f t="shared" ref="BG64:BS64" si="143">BF64</f>
        <v>400</v>
      </c>
      <c r="BH64" s="188">
        <f t="shared" si="143"/>
        <v>400</v>
      </c>
      <c r="BI64" s="188">
        <f t="shared" si="143"/>
        <v>400</v>
      </c>
      <c r="BJ64" s="188">
        <f t="shared" si="143"/>
        <v>400</v>
      </c>
      <c r="BK64" s="188">
        <f t="shared" si="143"/>
        <v>400</v>
      </c>
      <c r="BL64" s="188">
        <f t="shared" si="143"/>
        <v>400</v>
      </c>
      <c r="BM64" s="188">
        <f t="shared" si="143"/>
        <v>400</v>
      </c>
      <c r="BN64" s="188">
        <f t="shared" si="143"/>
        <v>400</v>
      </c>
      <c r="BO64" s="188">
        <f t="shared" si="143"/>
        <v>400</v>
      </c>
      <c r="BP64" s="188">
        <f t="shared" si="143"/>
        <v>400</v>
      </c>
      <c r="BQ64" s="188">
        <f t="shared" si="143"/>
        <v>400</v>
      </c>
      <c r="BR64" s="188">
        <f t="shared" si="143"/>
        <v>400</v>
      </c>
      <c r="BS64" s="188">
        <f t="shared" si="143"/>
        <v>400</v>
      </c>
    </row>
    <row r="65" spans="1:71" ht="12.75" customHeight="1" x14ac:dyDescent="0.25">
      <c r="A65" s="127"/>
      <c r="B65" s="99">
        <v>10</v>
      </c>
      <c r="C65" s="569">
        <v>0.5</v>
      </c>
      <c r="D65" s="127" t="s">
        <v>719</v>
      </c>
      <c r="E65" s="127"/>
      <c r="F65" s="127"/>
      <c r="G65" s="127"/>
      <c r="H65" s="188"/>
      <c r="I65" s="188"/>
      <c r="J65" s="188"/>
      <c r="K65" s="188"/>
      <c r="L65" s="188"/>
      <c r="M65" s="188"/>
      <c r="N65" s="579">
        <f>N64</f>
        <v>60.800000000000004</v>
      </c>
      <c r="O65" s="188">
        <f>O56*$C65</f>
        <v>379</v>
      </c>
      <c r="P65" s="188">
        <f t="shared" ref="P65:U65" si="144">O65</f>
        <v>379</v>
      </c>
      <c r="Q65" s="188">
        <f t="shared" si="144"/>
        <v>379</v>
      </c>
      <c r="R65" s="188">
        <f t="shared" si="144"/>
        <v>379</v>
      </c>
      <c r="S65" s="188">
        <f t="shared" si="144"/>
        <v>379</v>
      </c>
      <c r="T65" s="188">
        <f t="shared" si="144"/>
        <v>379</v>
      </c>
      <c r="U65" s="188">
        <f t="shared" si="144"/>
        <v>379</v>
      </c>
      <c r="V65" s="188">
        <f t="shared" si="96"/>
        <v>400</v>
      </c>
      <c r="W65" s="188">
        <f t="shared" ref="W65:AG65" si="145">V65</f>
        <v>400</v>
      </c>
      <c r="X65" s="188">
        <f t="shared" si="145"/>
        <v>400</v>
      </c>
      <c r="Y65" s="188">
        <f t="shared" si="145"/>
        <v>400</v>
      </c>
      <c r="Z65" s="188">
        <f t="shared" si="145"/>
        <v>400</v>
      </c>
      <c r="AA65" s="188">
        <f t="shared" si="145"/>
        <v>400</v>
      </c>
      <c r="AB65" s="188">
        <f t="shared" si="145"/>
        <v>400</v>
      </c>
      <c r="AC65" s="188">
        <f t="shared" si="145"/>
        <v>400</v>
      </c>
      <c r="AD65" s="188">
        <f t="shared" si="145"/>
        <v>400</v>
      </c>
      <c r="AE65" s="188">
        <f t="shared" si="145"/>
        <v>400</v>
      </c>
      <c r="AF65" s="188">
        <f t="shared" si="145"/>
        <v>400</v>
      </c>
      <c r="AG65" s="188">
        <f t="shared" si="145"/>
        <v>400</v>
      </c>
      <c r="AH65" s="188">
        <f t="shared" si="98"/>
        <v>400</v>
      </c>
      <c r="AI65" s="188">
        <f t="shared" ref="AI65:AS65" si="146">AH65</f>
        <v>400</v>
      </c>
      <c r="AJ65" s="188">
        <f t="shared" si="146"/>
        <v>400</v>
      </c>
      <c r="AK65" s="188">
        <f t="shared" si="146"/>
        <v>400</v>
      </c>
      <c r="AL65" s="188">
        <f t="shared" si="146"/>
        <v>400</v>
      </c>
      <c r="AM65" s="188">
        <f t="shared" si="146"/>
        <v>400</v>
      </c>
      <c r="AN65" s="188">
        <f t="shared" si="146"/>
        <v>400</v>
      </c>
      <c r="AO65" s="188">
        <f t="shared" si="146"/>
        <v>400</v>
      </c>
      <c r="AP65" s="188">
        <f t="shared" si="146"/>
        <v>400</v>
      </c>
      <c r="AQ65" s="188">
        <f t="shared" si="146"/>
        <v>400</v>
      </c>
      <c r="AR65" s="188">
        <f t="shared" si="146"/>
        <v>400</v>
      </c>
      <c r="AS65" s="188">
        <f t="shared" si="146"/>
        <v>400</v>
      </c>
      <c r="AT65" s="188">
        <f t="shared" si="100"/>
        <v>400</v>
      </c>
      <c r="AU65" s="188">
        <f t="shared" ref="AU65:BE65" si="147">AT65</f>
        <v>400</v>
      </c>
      <c r="AV65" s="188">
        <f t="shared" si="147"/>
        <v>400</v>
      </c>
      <c r="AW65" s="188">
        <f t="shared" si="147"/>
        <v>400</v>
      </c>
      <c r="AX65" s="188">
        <f t="shared" si="147"/>
        <v>400</v>
      </c>
      <c r="AY65" s="188">
        <f t="shared" si="147"/>
        <v>400</v>
      </c>
      <c r="AZ65" s="188">
        <f t="shared" si="147"/>
        <v>400</v>
      </c>
      <c r="BA65" s="188">
        <f t="shared" si="147"/>
        <v>400</v>
      </c>
      <c r="BB65" s="188">
        <f t="shared" si="147"/>
        <v>400</v>
      </c>
      <c r="BC65" s="188">
        <f t="shared" si="147"/>
        <v>400</v>
      </c>
      <c r="BD65" s="188">
        <f t="shared" si="147"/>
        <v>400</v>
      </c>
      <c r="BE65" s="188">
        <f t="shared" si="147"/>
        <v>400</v>
      </c>
      <c r="BF65" s="188">
        <f t="shared" si="102"/>
        <v>400</v>
      </c>
      <c r="BG65" s="188">
        <f t="shared" ref="BG65:BS65" si="148">BF65</f>
        <v>400</v>
      </c>
      <c r="BH65" s="188">
        <f t="shared" si="148"/>
        <v>400</v>
      </c>
      <c r="BI65" s="188">
        <f t="shared" si="148"/>
        <v>400</v>
      </c>
      <c r="BJ65" s="188">
        <f t="shared" si="148"/>
        <v>400</v>
      </c>
      <c r="BK65" s="188">
        <f t="shared" si="148"/>
        <v>400</v>
      </c>
      <c r="BL65" s="188">
        <f t="shared" si="148"/>
        <v>400</v>
      </c>
      <c r="BM65" s="188">
        <f t="shared" si="148"/>
        <v>400</v>
      </c>
      <c r="BN65" s="188">
        <f t="shared" si="148"/>
        <v>400</v>
      </c>
      <c r="BO65" s="188">
        <f t="shared" si="148"/>
        <v>400</v>
      </c>
      <c r="BP65" s="188">
        <f t="shared" si="148"/>
        <v>400</v>
      </c>
      <c r="BQ65" s="188">
        <f t="shared" si="148"/>
        <v>400</v>
      </c>
      <c r="BR65" s="188">
        <f t="shared" si="148"/>
        <v>400</v>
      </c>
      <c r="BS65" s="188">
        <f t="shared" si="148"/>
        <v>400</v>
      </c>
    </row>
    <row r="66" spans="1:71" ht="12.75" customHeight="1" x14ac:dyDescent="0.25">
      <c r="A66" s="127"/>
      <c r="B66" s="127">
        <v>11</v>
      </c>
      <c r="C66" s="569">
        <v>0.5</v>
      </c>
      <c r="D66" s="127" t="s">
        <v>720</v>
      </c>
      <c r="E66" s="127"/>
      <c r="F66" s="127"/>
      <c r="G66" s="127"/>
      <c r="H66" s="188"/>
      <c r="I66" s="188"/>
      <c r="J66" s="188"/>
      <c r="K66" s="188"/>
      <c r="L66" s="188"/>
      <c r="M66" s="188"/>
      <c r="N66" s="188"/>
      <c r="O66" s="579">
        <f>N65</f>
        <v>60.800000000000004</v>
      </c>
      <c r="P66" s="188">
        <f>P56*$C66</f>
        <v>379</v>
      </c>
      <c r="Q66" s="188">
        <f t="shared" ref="Q66:U66" si="149">P66</f>
        <v>379</v>
      </c>
      <c r="R66" s="188">
        <f t="shared" si="149"/>
        <v>379</v>
      </c>
      <c r="S66" s="188">
        <f t="shared" si="149"/>
        <v>379</v>
      </c>
      <c r="T66" s="188">
        <f t="shared" si="149"/>
        <v>379</v>
      </c>
      <c r="U66" s="188">
        <f t="shared" si="149"/>
        <v>379</v>
      </c>
      <c r="V66" s="188">
        <f t="shared" si="96"/>
        <v>400</v>
      </c>
      <c r="W66" s="188">
        <f t="shared" ref="W66:AG66" si="150">V66</f>
        <v>400</v>
      </c>
      <c r="X66" s="188">
        <f t="shared" si="150"/>
        <v>400</v>
      </c>
      <c r="Y66" s="188">
        <f t="shared" si="150"/>
        <v>400</v>
      </c>
      <c r="Z66" s="188">
        <f t="shared" si="150"/>
        <v>400</v>
      </c>
      <c r="AA66" s="188">
        <f t="shared" si="150"/>
        <v>400</v>
      </c>
      <c r="AB66" s="188">
        <f t="shared" si="150"/>
        <v>400</v>
      </c>
      <c r="AC66" s="188">
        <f t="shared" si="150"/>
        <v>400</v>
      </c>
      <c r="AD66" s="188">
        <f t="shared" si="150"/>
        <v>400</v>
      </c>
      <c r="AE66" s="188">
        <f t="shared" si="150"/>
        <v>400</v>
      </c>
      <c r="AF66" s="188">
        <f t="shared" si="150"/>
        <v>400</v>
      </c>
      <c r="AG66" s="188">
        <f t="shared" si="150"/>
        <v>400</v>
      </c>
      <c r="AH66" s="188">
        <f t="shared" si="98"/>
        <v>400</v>
      </c>
      <c r="AI66" s="188">
        <f t="shared" ref="AI66:AS66" si="151">AH66</f>
        <v>400</v>
      </c>
      <c r="AJ66" s="188">
        <f t="shared" si="151"/>
        <v>400</v>
      </c>
      <c r="AK66" s="188">
        <f t="shared" si="151"/>
        <v>400</v>
      </c>
      <c r="AL66" s="188">
        <f t="shared" si="151"/>
        <v>400</v>
      </c>
      <c r="AM66" s="188">
        <f t="shared" si="151"/>
        <v>400</v>
      </c>
      <c r="AN66" s="188">
        <f t="shared" si="151"/>
        <v>400</v>
      </c>
      <c r="AO66" s="188">
        <f t="shared" si="151"/>
        <v>400</v>
      </c>
      <c r="AP66" s="188">
        <f t="shared" si="151"/>
        <v>400</v>
      </c>
      <c r="AQ66" s="188">
        <f t="shared" si="151"/>
        <v>400</v>
      </c>
      <c r="AR66" s="188">
        <f t="shared" si="151"/>
        <v>400</v>
      </c>
      <c r="AS66" s="188">
        <f t="shared" si="151"/>
        <v>400</v>
      </c>
      <c r="AT66" s="188">
        <f t="shared" si="100"/>
        <v>400</v>
      </c>
      <c r="AU66" s="188">
        <f t="shared" ref="AU66:BE66" si="152">AT66</f>
        <v>400</v>
      </c>
      <c r="AV66" s="188">
        <f t="shared" si="152"/>
        <v>400</v>
      </c>
      <c r="AW66" s="188">
        <f t="shared" si="152"/>
        <v>400</v>
      </c>
      <c r="AX66" s="188">
        <f t="shared" si="152"/>
        <v>400</v>
      </c>
      <c r="AY66" s="188">
        <f t="shared" si="152"/>
        <v>400</v>
      </c>
      <c r="AZ66" s="188">
        <f t="shared" si="152"/>
        <v>400</v>
      </c>
      <c r="BA66" s="188">
        <f t="shared" si="152"/>
        <v>400</v>
      </c>
      <c r="BB66" s="188">
        <f t="shared" si="152"/>
        <v>400</v>
      </c>
      <c r="BC66" s="188">
        <f t="shared" si="152"/>
        <v>400</v>
      </c>
      <c r="BD66" s="188">
        <f t="shared" si="152"/>
        <v>400</v>
      </c>
      <c r="BE66" s="188">
        <f t="shared" si="152"/>
        <v>400</v>
      </c>
      <c r="BF66" s="188">
        <f t="shared" si="102"/>
        <v>400</v>
      </c>
      <c r="BG66" s="188">
        <f t="shared" ref="BG66:BS66" si="153">BF66</f>
        <v>400</v>
      </c>
      <c r="BH66" s="188">
        <f t="shared" si="153"/>
        <v>400</v>
      </c>
      <c r="BI66" s="188">
        <f t="shared" si="153"/>
        <v>400</v>
      </c>
      <c r="BJ66" s="188">
        <f t="shared" si="153"/>
        <v>400</v>
      </c>
      <c r="BK66" s="188">
        <f t="shared" si="153"/>
        <v>400</v>
      </c>
      <c r="BL66" s="188">
        <f t="shared" si="153"/>
        <v>400</v>
      </c>
      <c r="BM66" s="188">
        <f t="shared" si="153"/>
        <v>400</v>
      </c>
      <c r="BN66" s="188">
        <f t="shared" si="153"/>
        <v>400</v>
      </c>
      <c r="BO66" s="188">
        <f t="shared" si="153"/>
        <v>400</v>
      </c>
      <c r="BP66" s="188">
        <f t="shared" si="153"/>
        <v>400</v>
      </c>
      <c r="BQ66" s="188">
        <f t="shared" si="153"/>
        <v>400</v>
      </c>
      <c r="BR66" s="188">
        <f t="shared" si="153"/>
        <v>400</v>
      </c>
      <c r="BS66" s="188">
        <f t="shared" si="153"/>
        <v>400</v>
      </c>
    </row>
    <row r="67" spans="1:71" ht="12.75" customHeight="1" x14ac:dyDescent="0.25">
      <c r="A67" s="127"/>
      <c r="B67" s="99">
        <v>12</v>
      </c>
      <c r="C67" s="569">
        <v>0.4</v>
      </c>
      <c r="D67" s="127" t="s">
        <v>721</v>
      </c>
      <c r="E67" s="127"/>
      <c r="F67" s="127"/>
      <c r="G67" s="127"/>
      <c r="H67" s="188"/>
      <c r="I67" s="188"/>
      <c r="J67" s="188"/>
      <c r="K67" s="188"/>
      <c r="L67" s="188"/>
      <c r="M67" s="188"/>
      <c r="N67" s="188"/>
      <c r="O67" s="188"/>
      <c r="P67" s="579">
        <f>O66</f>
        <v>60.800000000000004</v>
      </c>
      <c r="Q67" s="188">
        <f>Q56*$C67</f>
        <v>303.2</v>
      </c>
      <c r="R67" s="188">
        <f t="shared" ref="R67:U67" si="154">Q67</f>
        <v>303.2</v>
      </c>
      <c r="S67" s="188">
        <f t="shared" si="154"/>
        <v>303.2</v>
      </c>
      <c r="T67" s="188">
        <f t="shared" si="154"/>
        <v>303.2</v>
      </c>
      <c r="U67" s="188">
        <f t="shared" si="154"/>
        <v>303.2</v>
      </c>
      <c r="V67" s="188">
        <f t="shared" si="96"/>
        <v>300</v>
      </c>
      <c r="W67" s="188">
        <f t="shared" ref="W67:AG67" si="155">V67</f>
        <v>300</v>
      </c>
      <c r="X67" s="188">
        <f t="shared" si="155"/>
        <v>300</v>
      </c>
      <c r="Y67" s="188">
        <f t="shared" si="155"/>
        <v>300</v>
      </c>
      <c r="Z67" s="188">
        <f t="shared" si="155"/>
        <v>300</v>
      </c>
      <c r="AA67" s="188">
        <f t="shared" si="155"/>
        <v>300</v>
      </c>
      <c r="AB67" s="188">
        <f t="shared" si="155"/>
        <v>300</v>
      </c>
      <c r="AC67" s="188">
        <f t="shared" si="155"/>
        <v>300</v>
      </c>
      <c r="AD67" s="188">
        <f t="shared" si="155"/>
        <v>300</v>
      </c>
      <c r="AE67" s="188">
        <f t="shared" si="155"/>
        <v>300</v>
      </c>
      <c r="AF67" s="188">
        <f t="shared" si="155"/>
        <v>300</v>
      </c>
      <c r="AG67" s="188">
        <f t="shared" si="155"/>
        <v>300</v>
      </c>
      <c r="AH67" s="188">
        <f t="shared" si="98"/>
        <v>300</v>
      </c>
      <c r="AI67" s="188">
        <f t="shared" ref="AI67:AS67" si="156">AH67</f>
        <v>300</v>
      </c>
      <c r="AJ67" s="188">
        <f t="shared" si="156"/>
        <v>300</v>
      </c>
      <c r="AK67" s="188">
        <f t="shared" si="156"/>
        <v>300</v>
      </c>
      <c r="AL67" s="188">
        <f t="shared" si="156"/>
        <v>300</v>
      </c>
      <c r="AM67" s="188">
        <f t="shared" si="156"/>
        <v>300</v>
      </c>
      <c r="AN67" s="188">
        <f t="shared" si="156"/>
        <v>300</v>
      </c>
      <c r="AO67" s="188">
        <f t="shared" si="156"/>
        <v>300</v>
      </c>
      <c r="AP67" s="188">
        <f t="shared" si="156"/>
        <v>300</v>
      </c>
      <c r="AQ67" s="188">
        <f t="shared" si="156"/>
        <v>300</v>
      </c>
      <c r="AR67" s="188">
        <f t="shared" si="156"/>
        <v>300</v>
      </c>
      <c r="AS67" s="188">
        <f t="shared" si="156"/>
        <v>300</v>
      </c>
      <c r="AT67" s="188">
        <f t="shared" si="100"/>
        <v>300</v>
      </c>
      <c r="AU67" s="188">
        <f t="shared" ref="AU67:BE67" si="157">AT67</f>
        <v>300</v>
      </c>
      <c r="AV67" s="188">
        <f t="shared" si="157"/>
        <v>300</v>
      </c>
      <c r="AW67" s="188">
        <f t="shared" si="157"/>
        <v>300</v>
      </c>
      <c r="AX67" s="188">
        <f t="shared" si="157"/>
        <v>300</v>
      </c>
      <c r="AY67" s="188">
        <f t="shared" si="157"/>
        <v>300</v>
      </c>
      <c r="AZ67" s="188">
        <f t="shared" si="157"/>
        <v>300</v>
      </c>
      <c r="BA67" s="188">
        <f t="shared" si="157"/>
        <v>300</v>
      </c>
      <c r="BB67" s="188">
        <f t="shared" si="157"/>
        <v>300</v>
      </c>
      <c r="BC67" s="188">
        <f t="shared" si="157"/>
        <v>300</v>
      </c>
      <c r="BD67" s="188">
        <f t="shared" si="157"/>
        <v>300</v>
      </c>
      <c r="BE67" s="188">
        <f t="shared" si="157"/>
        <v>300</v>
      </c>
      <c r="BF67" s="188">
        <f t="shared" si="102"/>
        <v>300</v>
      </c>
      <c r="BG67" s="188">
        <f t="shared" ref="BG67:BS67" si="158">BF67</f>
        <v>300</v>
      </c>
      <c r="BH67" s="188">
        <f t="shared" si="158"/>
        <v>300</v>
      </c>
      <c r="BI67" s="188">
        <f t="shared" si="158"/>
        <v>300</v>
      </c>
      <c r="BJ67" s="188">
        <f t="shared" si="158"/>
        <v>300</v>
      </c>
      <c r="BK67" s="188">
        <f t="shared" si="158"/>
        <v>300</v>
      </c>
      <c r="BL67" s="188">
        <f t="shared" si="158"/>
        <v>300</v>
      </c>
      <c r="BM67" s="188">
        <f t="shared" si="158"/>
        <v>300</v>
      </c>
      <c r="BN67" s="188">
        <f t="shared" si="158"/>
        <v>300</v>
      </c>
      <c r="BO67" s="188">
        <f t="shared" si="158"/>
        <v>300</v>
      </c>
      <c r="BP67" s="188">
        <f t="shared" si="158"/>
        <v>300</v>
      </c>
      <c r="BQ67" s="188">
        <f t="shared" si="158"/>
        <v>300</v>
      </c>
      <c r="BR67" s="188">
        <f t="shared" si="158"/>
        <v>300</v>
      </c>
      <c r="BS67" s="188">
        <f t="shared" si="158"/>
        <v>300</v>
      </c>
    </row>
    <row r="68" spans="1:71" ht="12.75" customHeight="1" x14ac:dyDescent="0.25">
      <c r="A68" s="127"/>
      <c r="B68" s="127">
        <v>13</v>
      </c>
      <c r="C68" s="569">
        <v>0.4</v>
      </c>
      <c r="D68" s="127" t="s">
        <v>722</v>
      </c>
      <c r="E68" s="127"/>
      <c r="F68" s="127"/>
      <c r="G68" s="127"/>
      <c r="H68" s="188"/>
      <c r="I68" s="188"/>
      <c r="J68" s="188"/>
      <c r="K68" s="188"/>
      <c r="L68" s="188"/>
      <c r="M68" s="188"/>
      <c r="N68" s="188"/>
      <c r="O68" s="188"/>
      <c r="P68" s="188"/>
      <c r="Q68" s="579">
        <f>P67</f>
        <v>60.800000000000004</v>
      </c>
      <c r="R68" s="188">
        <f>R56*$C68</f>
        <v>303.2</v>
      </c>
      <c r="S68" s="188">
        <f t="shared" ref="S68:U68" si="159">R68</f>
        <v>303.2</v>
      </c>
      <c r="T68" s="188">
        <f t="shared" si="159"/>
        <v>303.2</v>
      </c>
      <c r="U68" s="188">
        <f t="shared" si="159"/>
        <v>303.2</v>
      </c>
      <c r="V68" s="188">
        <f t="shared" si="96"/>
        <v>300</v>
      </c>
      <c r="W68" s="188">
        <f t="shared" ref="W68:AG68" si="160">V68</f>
        <v>300</v>
      </c>
      <c r="X68" s="188">
        <f t="shared" si="160"/>
        <v>300</v>
      </c>
      <c r="Y68" s="188">
        <f t="shared" si="160"/>
        <v>300</v>
      </c>
      <c r="Z68" s="188">
        <f t="shared" si="160"/>
        <v>300</v>
      </c>
      <c r="AA68" s="188">
        <f t="shared" si="160"/>
        <v>300</v>
      </c>
      <c r="AB68" s="188">
        <f t="shared" si="160"/>
        <v>300</v>
      </c>
      <c r="AC68" s="188">
        <f t="shared" si="160"/>
        <v>300</v>
      </c>
      <c r="AD68" s="188">
        <f t="shared" si="160"/>
        <v>300</v>
      </c>
      <c r="AE68" s="188">
        <f t="shared" si="160"/>
        <v>300</v>
      </c>
      <c r="AF68" s="188">
        <f t="shared" si="160"/>
        <v>300</v>
      </c>
      <c r="AG68" s="188">
        <f t="shared" si="160"/>
        <v>300</v>
      </c>
      <c r="AH68" s="188">
        <f t="shared" si="98"/>
        <v>300</v>
      </c>
      <c r="AI68" s="188">
        <f t="shared" ref="AI68:AS68" si="161">AH68</f>
        <v>300</v>
      </c>
      <c r="AJ68" s="188">
        <f t="shared" si="161"/>
        <v>300</v>
      </c>
      <c r="AK68" s="188">
        <f t="shared" si="161"/>
        <v>300</v>
      </c>
      <c r="AL68" s="188">
        <f t="shared" si="161"/>
        <v>300</v>
      </c>
      <c r="AM68" s="188">
        <f t="shared" si="161"/>
        <v>300</v>
      </c>
      <c r="AN68" s="188">
        <f t="shared" si="161"/>
        <v>300</v>
      </c>
      <c r="AO68" s="188">
        <f t="shared" si="161"/>
        <v>300</v>
      </c>
      <c r="AP68" s="188">
        <f t="shared" si="161"/>
        <v>300</v>
      </c>
      <c r="AQ68" s="188">
        <f t="shared" si="161"/>
        <v>300</v>
      </c>
      <c r="AR68" s="188">
        <f t="shared" si="161"/>
        <v>300</v>
      </c>
      <c r="AS68" s="188">
        <f t="shared" si="161"/>
        <v>300</v>
      </c>
      <c r="AT68" s="188">
        <f t="shared" si="100"/>
        <v>300</v>
      </c>
      <c r="AU68" s="188">
        <f t="shared" ref="AU68:BE68" si="162">AT68</f>
        <v>300</v>
      </c>
      <c r="AV68" s="188">
        <f t="shared" si="162"/>
        <v>300</v>
      </c>
      <c r="AW68" s="188">
        <f t="shared" si="162"/>
        <v>300</v>
      </c>
      <c r="AX68" s="188">
        <f t="shared" si="162"/>
        <v>300</v>
      </c>
      <c r="AY68" s="188">
        <f t="shared" si="162"/>
        <v>300</v>
      </c>
      <c r="AZ68" s="188">
        <f t="shared" si="162"/>
        <v>300</v>
      </c>
      <c r="BA68" s="188">
        <f t="shared" si="162"/>
        <v>300</v>
      </c>
      <c r="BB68" s="188">
        <f t="shared" si="162"/>
        <v>300</v>
      </c>
      <c r="BC68" s="188">
        <f t="shared" si="162"/>
        <v>300</v>
      </c>
      <c r="BD68" s="188">
        <f t="shared" si="162"/>
        <v>300</v>
      </c>
      <c r="BE68" s="188">
        <f t="shared" si="162"/>
        <v>300</v>
      </c>
      <c r="BF68" s="188">
        <f t="shared" si="102"/>
        <v>300</v>
      </c>
      <c r="BG68" s="188">
        <f t="shared" ref="BG68:BS68" si="163">BF68</f>
        <v>300</v>
      </c>
      <c r="BH68" s="188">
        <f t="shared" si="163"/>
        <v>300</v>
      </c>
      <c r="BI68" s="188">
        <f t="shared" si="163"/>
        <v>300</v>
      </c>
      <c r="BJ68" s="188">
        <f t="shared" si="163"/>
        <v>300</v>
      </c>
      <c r="BK68" s="188">
        <f t="shared" si="163"/>
        <v>300</v>
      </c>
      <c r="BL68" s="188">
        <f t="shared" si="163"/>
        <v>300</v>
      </c>
      <c r="BM68" s="188">
        <f t="shared" si="163"/>
        <v>300</v>
      </c>
      <c r="BN68" s="188">
        <f t="shared" si="163"/>
        <v>300</v>
      </c>
      <c r="BO68" s="188">
        <f t="shared" si="163"/>
        <v>300</v>
      </c>
      <c r="BP68" s="188">
        <f t="shared" si="163"/>
        <v>300</v>
      </c>
      <c r="BQ68" s="188">
        <f t="shared" si="163"/>
        <v>300</v>
      </c>
      <c r="BR68" s="188">
        <f t="shared" si="163"/>
        <v>300</v>
      </c>
      <c r="BS68" s="188">
        <f t="shared" si="163"/>
        <v>300</v>
      </c>
    </row>
    <row r="69" spans="1:71" ht="12.75" customHeight="1" x14ac:dyDescent="0.25">
      <c r="A69" s="127"/>
      <c r="B69" s="99">
        <v>14</v>
      </c>
      <c r="C69" s="569">
        <v>0.3</v>
      </c>
      <c r="D69" s="127" t="s">
        <v>723</v>
      </c>
      <c r="E69" s="127"/>
      <c r="F69" s="127"/>
      <c r="G69" s="127"/>
      <c r="H69" s="188"/>
      <c r="I69" s="188"/>
      <c r="J69" s="188"/>
      <c r="K69" s="188"/>
      <c r="L69" s="188"/>
      <c r="M69" s="188"/>
      <c r="N69" s="188"/>
      <c r="O69" s="188"/>
      <c r="P69" s="188"/>
      <c r="Q69" s="188"/>
      <c r="R69" s="579">
        <f>Q68</f>
        <v>60.800000000000004</v>
      </c>
      <c r="S69" s="188">
        <f t="shared" ref="S69:U69" si="164">R69</f>
        <v>60.800000000000004</v>
      </c>
      <c r="T69" s="188">
        <f t="shared" si="164"/>
        <v>60.800000000000004</v>
      </c>
      <c r="U69" s="188">
        <f t="shared" si="164"/>
        <v>60.800000000000004</v>
      </c>
      <c r="V69" s="188">
        <f t="shared" si="96"/>
        <v>100</v>
      </c>
      <c r="W69" s="188">
        <f t="shared" ref="W69:AG69" si="165">V69</f>
        <v>100</v>
      </c>
      <c r="X69" s="188">
        <f t="shared" si="165"/>
        <v>100</v>
      </c>
      <c r="Y69" s="188">
        <f t="shared" si="165"/>
        <v>100</v>
      </c>
      <c r="Z69" s="188">
        <f t="shared" si="165"/>
        <v>100</v>
      </c>
      <c r="AA69" s="188">
        <f t="shared" si="165"/>
        <v>100</v>
      </c>
      <c r="AB69" s="188">
        <f t="shared" si="165"/>
        <v>100</v>
      </c>
      <c r="AC69" s="188">
        <f t="shared" si="165"/>
        <v>100</v>
      </c>
      <c r="AD69" s="188">
        <f t="shared" si="165"/>
        <v>100</v>
      </c>
      <c r="AE69" s="188">
        <f t="shared" si="165"/>
        <v>100</v>
      </c>
      <c r="AF69" s="188">
        <f t="shared" si="165"/>
        <v>100</v>
      </c>
      <c r="AG69" s="188">
        <f t="shared" si="165"/>
        <v>100</v>
      </c>
      <c r="AH69" s="188">
        <f t="shared" si="98"/>
        <v>100</v>
      </c>
      <c r="AI69" s="188">
        <f t="shared" ref="AI69:AS69" si="166">AH69</f>
        <v>100</v>
      </c>
      <c r="AJ69" s="188">
        <f t="shared" si="166"/>
        <v>100</v>
      </c>
      <c r="AK69" s="188">
        <f t="shared" si="166"/>
        <v>100</v>
      </c>
      <c r="AL69" s="188">
        <f t="shared" si="166"/>
        <v>100</v>
      </c>
      <c r="AM69" s="188">
        <f t="shared" si="166"/>
        <v>100</v>
      </c>
      <c r="AN69" s="188">
        <f t="shared" si="166"/>
        <v>100</v>
      </c>
      <c r="AO69" s="188">
        <f t="shared" si="166"/>
        <v>100</v>
      </c>
      <c r="AP69" s="188">
        <f t="shared" si="166"/>
        <v>100</v>
      </c>
      <c r="AQ69" s="188">
        <f t="shared" si="166"/>
        <v>100</v>
      </c>
      <c r="AR69" s="188">
        <f t="shared" si="166"/>
        <v>100</v>
      </c>
      <c r="AS69" s="188">
        <f t="shared" si="166"/>
        <v>100</v>
      </c>
      <c r="AT69" s="188">
        <f t="shared" si="100"/>
        <v>100</v>
      </c>
      <c r="AU69" s="188">
        <f t="shared" ref="AU69:BE69" si="167">AT69</f>
        <v>100</v>
      </c>
      <c r="AV69" s="188">
        <f t="shared" si="167"/>
        <v>100</v>
      </c>
      <c r="AW69" s="188">
        <f t="shared" si="167"/>
        <v>100</v>
      </c>
      <c r="AX69" s="188">
        <f t="shared" si="167"/>
        <v>100</v>
      </c>
      <c r="AY69" s="188">
        <f t="shared" si="167"/>
        <v>100</v>
      </c>
      <c r="AZ69" s="188">
        <f t="shared" si="167"/>
        <v>100</v>
      </c>
      <c r="BA69" s="188">
        <f t="shared" si="167"/>
        <v>100</v>
      </c>
      <c r="BB69" s="188">
        <f t="shared" si="167"/>
        <v>100</v>
      </c>
      <c r="BC69" s="188">
        <f t="shared" si="167"/>
        <v>100</v>
      </c>
      <c r="BD69" s="188">
        <f t="shared" si="167"/>
        <v>100</v>
      </c>
      <c r="BE69" s="188">
        <f t="shared" si="167"/>
        <v>100</v>
      </c>
      <c r="BF69" s="188">
        <f t="shared" si="102"/>
        <v>100</v>
      </c>
      <c r="BG69" s="188">
        <f t="shared" ref="BG69:BS69" si="168">BF69</f>
        <v>100</v>
      </c>
      <c r="BH69" s="188">
        <f t="shared" si="168"/>
        <v>100</v>
      </c>
      <c r="BI69" s="188">
        <f t="shared" si="168"/>
        <v>100</v>
      </c>
      <c r="BJ69" s="188">
        <f t="shared" si="168"/>
        <v>100</v>
      </c>
      <c r="BK69" s="188">
        <f t="shared" si="168"/>
        <v>100</v>
      </c>
      <c r="BL69" s="188">
        <f t="shared" si="168"/>
        <v>100</v>
      </c>
      <c r="BM69" s="188">
        <f t="shared" si="168"/>
        <v>100</v>
      </c>
      <c r="BN69" s="188">
        <f t="shared" si="168"/>
        <v>100</v>
      </c>
      <c r="BO69" s="188">
        <f t="shared" si="168"/>
        <v>100</v>
      </c>
      <c r="BP69" s="188">
        <f t="shared" si="168"/>
        <v>100</v>
      </c>
      <c r="BQ69" s="188">
        <f t="shared" si="168"/>
        <v>100</v>
      </c>
      <c r="BR69" s="188">
        <f t="shared" si="168"/>
        <v>100</v>
      </c>
      <c r="BS69" s="188">
        <f t="shared" si="168"/>
        <v>100</v>
      </c>
    </row>
    <row r="70" spans="1:71" ht="12.75" customHeight="1" x14ac:dyDescent="0.25">
      <c r="A70" s="127"/>
      <c r="B70" s="127">
        <v>15</v>
      </c>
      <c r="C70" s="569">
        <v>0.3</v>
      </c>
      <c r="D70" s="127" t="s">
        <v>724</v>
      </c>
      <c r="E70" s="127"/>
      <c r="F70" s="127"/>
      <c r="G70" s="127"/>
      <c r="H70" s="188"/>
      <c r="I70" s="188"/>
      <c r="J70" s="188"/>
      <c r="K70" s="188"/>
      <c r="L70" s="188"/>
      <c r="M70" s="188"/>
      <c r="N70" s="188"/>
      <c r="O70" s="188"/>
      <c r="P70" s="188"/>
      <c r="Q70" s="188"/>
      <c r="R70" s="579">
        <f>Q68</f>
        <v>60.800000000000004</v>
      </c>
      <c r="S70" s="188">
        <f t="shared" ref="S70:U70" si="169">R70</f>
        <v>60.800000000000004</v>
      </c>
      <c r="T70" s="188">
        <f t="shared" si="169"/>
        <v>60.800000000000004</v>
      </c>
      <c r="U70" s="188">
        <f t="shared" si="169"/>
        <v>60.800000000000004</v>
      </c>
      <c r="V70" s="188">
        <f t="shared" si="96"/>
        <v>100</v>
      </c>
      <c r="W70" s="188">
        <f t="shared" ref="W70:AG70" si="170">V70</f>
        <v>100</v>
      </c>
      <c r="X70" s="188">
        <f t="shared" si="170"/>
        <v>100</v>
      </c>
      <c r="Y70" s="188">
        <f t="shared" si="170"/>
        <v>100</v>
      </c>
      <c r="Z70" s="188">
        <f t="shared" si="170"/>
        <v>100</v>
      </c>
      <c r="AA70" s="188">
        <f t="shared" si="170"/>
        <v>100</v>
      </c>
      <c r="AB70" s="188">
        <f t="shared" si="170"/>
        <v>100</v>
      </c>
      <c r="AC70" s="188">
        <f t="shared" si="170"/>
        <v>100</v>
      </c>
      <c r="AD70" s="188">
        <f t="shared" si="170"/>
        <v>100</v>
      </c>
      <c r="AE70" s="188">
        <f t="shared" si="170"/>
        <v>100</v>
      </c>
      <c r="AF70" s="188">
        <f t="shared" si="170"/>
        <v>100</v>
      </c>
      <c r="AG70" s="188">
        <f t="shared" si="170"/>
        <v>100</v>
      </c>
      <c r="AH70" s="188">
        <f t="shared" si="98"/>
        <v>100</v>
      </c>
      <c r="AI70" s="188">
        <f t="shared" ref="AI70:AS70" si="171">AH70</f>
        <v>100</v>
      </c>
      <c r="AJ70" s="188">
        <f t="shared" si="171"/>
        <v>100</v>
      </c>
      <c r="AK70" s="188">
        <f t="shared" si="171"/>
        <v>100</v>
      </c>
      <c r="AL70" s="188">
        <f t="shared" si="171"/>
        <v>100</v>
      </c>
      <c r="AM70" s="188">
        <f t="shared" si="171"/>
        <v>100</v>
      </c>
      <c r="AN70" s="188">
        <f t="shared" si="171"/>
        <v>100</v>
      </c>
      <c r="AO70" s="188">
        <f t="shared" si="171"/>
        <v>100</v>
      </c>
      <c r="AP70" s="188">
        <f t="shared" si="171"/>
        <v>100</v>
      </c>
      <c r="AQ70" s="188">
        <f t="shared" si="171"/>
        <v>100</v>
      </c>
      <c r="AR70" s="188">
        <f t="shared" si="171"/>
        <v>100</v>
      </c>
      <c r="AS70" s="188">
        <f t="shared" si="171"/>
        <v>100</v>
      </c>
      <c r="AT70" s="188">
        <f t="shared" si="100"/>
        <v>100</v>
      </c>
      <c r="AU70" s="188">
        <f t="shared" ref="AU70:BE70" si="172">AT70</f>
        <v>100</v>
      </c>
      <c r="AV70" s="188">
        <f t="shared" si="172"/>
        <v>100</v>
      </c>
      <c r="AW70" s="188">
        <f t="shared" si="172"/>
        <v>100</v>
      </c>
      <c r="AX70" s="188">
        <f t="shared" si="172"/>
        <v>100</v>
      </c>
      <c r="AY70" s="188">
        <f t="shared" si="172"/>
        <v>100</v>
      </c>
      <c r="AZ70" s="188">
        <f t="shared" si="172"/>
        <v>100</v>
      </c>
      <c r="BA70" s="188">
        <f t="shared" si="172"/>
        <v>100</v>
      </c>
      <c r="BB70" s="188">
        <f t="shared" si="172"/>
        <v>100</v>
      </c>
      <c r="BC70" s="188">
        <f t="shared" si="172"/>
        <v>100</v>
      </c>
      <c r="BD70" s="188">
        <f t="shared" si="172"/>
        <v>100</v>
      </c>
      <c r="BE70" s="188">
        <f t="shared" si="172"/>
        <v>100</v>
      </c>
      <c r="BF70" s="188">
        <f t="shared" si="102"/>
        <v>100</v>
      </c>
      <c r="BG70" s="188">
        <f t="shared" ref="BG70:BS70" si="173">BF70</f>
        <v>100</v>
      </c>
      <c r="BH70" s="188">
        <f t="shared" si="173"/>
        <v>100</v>
      </c>
      <c r="BI70" s="188">
        <f t="shared" si="173"/>
        <v>100</v>
      </c>
      <c r="BJ70" s="188">
        <f t="shared" si="173"/>
        <v>100</v>
      </c>
      <c r="BK70" s="188">
        <f t="shared" si="173"/>
        <v>100</v>
      </c>
      <c r="BL70" s="188">
        <f t="shared" si="173"/>
        <v>100</v>
      </c>
      <c r="BM70" s="188">
        <f t="shared" si="173"/>
        <v>100</v>
      </c>
      <c r="BN70" s="188">
        <f t="shared" si="173"/>
        <v>100</v>
      </c>
      <c r="BO70" s="188">
        <f t="shared" si="173"/>
        <v>100</v>
      </c>
      <c r="BP70" s="188">
        <f t="shared" si="173"/>
        <v>100</v>
      </c>
      <c r="BQ70" s="188">
        <f t="shared" si="173"/>
        <v>100</v>
      </c>
      <c r="BR70" s="188">
        <f t="shared" si="173"/>
        <v>100</v>
      </c>
      <c r="BS70" s="188">
        <f t="shared" si="173"/>
        <v>100</v>
      </c>
    </row>
    <row r="71" spans="1:71" ht="12.75" customHeight="1" x14ac:dyDescent="0.25">
      <c r="A71" s="127"/>
      <c r="B71" s="127"/>
      <c r="C71" s="127"/>
      <c r="D71" s="127" t="s">
        <v>737</v>
      </c>
      <c r="E71" s="127"/>
      <c r="F71" s="127"/>
      <c r="G71" s="127">
        <f t="shared" ref="G71:BS71" si="174">G54*4*25</f>
        <v>0</v>
      </c>
      <c r="H71" s="127">
        <f t="shared" si="174"/>
        <v>0</v>
      </c>
      <c r="I71" s="127">
        <f t="shared" si="174"/>
        <v>0</v>
      </c>
      <c r="J71" s="127">
        <f t="shared" si="174"/>
        <v>0</v>
      </c>
      <c r="K71" s="127">
        <f t="shared" si="174"/>
        <v>0</v>
      </c>
      <c r="L71" s="127">
        <f t="shared" si="174"/>
        <v>0</v>
      </c>
      <c r="M71" s="127">
        <f t="shared" si="174"/>
        <v>0</v>
      </c>
      <c r="N71" s="127">
        <f t="shared" si="174"/>
        <v>0</v>
      </c>
      <c r="O71" s="127">
        <f t="shared" si="174"/>
        <v>0</v>
      </c>
      <c r="P71" s="127">
        <f t="shared" si="174"/>
        <v>0</v>
      </c>
      <c r="Q71" s="127">
        <f t="shared" si="174"/>
        <v>0</v>
      </c>
      <c r="R71" s="127">
        <f t="shared" si="174"/>
        <v>0</v>
      </c>
      <c r="S71" s="127">
        <f t="shared" si="174"/>
        <v>0</v>
      </c>
      <c r="T71" s="127">
        <f t="shared" si="174"/>
        <v>0</v>
      </c>
      <c r="U71" s="127">
        <f t="shared" si="174"/>
        <v>0</v>
      </c>
      <c r="V71" s="127">
        <f t="shared" si="174"/>
        <v>0</v>
      </c>
      <c r="W71" s="127">
        <f t="shared" si="174"/>
        <v>0</v>
      </c>
      <c r="X71" s="127">
        <f t="shared" si="174"/>
        <v>0</v>
      </c>
      <c r="Y71" s="127">
        <f t="shared" si="174"/>
        <v>0</v>
      </c>
      <c r="Z71" s="127">
        <f t="shared" si="174"/>
        <v>0</v>
      </c>
      <c r="AA71" s="127">
        <f t="shared" si="174"/>
        <v>0</v>
      </c>
      <c r="AB71" s="127">
        <f t="shared" si="174"/>
        <v>0</v>
      </c>
      <c r="AC71" s="127">
        <f t="shared" si="174"/>
        <v>0</v>
      </c>
      <c r="AD71" s="127">
        <f t="shared" si="174"/>
        <v>0</v>
      </c>
      <c r="AE71" s="127">
        <f t="shared" si="174"/>
        <v>0</v>
      </c>
      <c r="AF71" s="127">
        <f t="shared" si="174"/>
        <v>0</v>
      </c>
      <c r="AG71" s="127">
        <f t="shared" si="174"/>
        <v>0</v>
      </c>
      <c r="AH71" s="127">
        <f t="shared" si="174"/>
        <v>0</v>
      </c>
      <c r="AI71" s="127">
        <f t="shared" si="174"/>
        <v>0</v>
      </c>
      <c r="AJ71" s="127">
        <f t="shared" si="174"/>
        <v>0</v>
      </c>
      <c r="AK71" s="127">
        <f t="shared" si="174"/>
        <v>0</v>
      </c>
      <c r="AL71" s="127">
        <f t="shared" si="174"/>
        <v>0</v>
      </c>
      <c r="AM71" s="127">
        <f t="shared" si="174"/>
        <v>0</v>
      </c>
      <c r="AN71" s="127">
        <f t="shared" si="174"/>
        <v>0</v>
      </c>
      <c r="AO71" s="127">
        <f t="shared" si="174"/>
        <v>0</v>
      </c>
      <c r="AP71" s="127">
        <f t="shared" si="174"/>
        <v>0</v>
      </c>
      <c r="AQ71" s="127">
        <f t="shared" si="174"/>
        <v>0</v>
      </c>
      <c r="AR71" s="127">
        <f t="shared" si="174"/>
        <v>0</v>
      </c>
      <c r="AS71" s="127">
        <f t="shared" si="174"/>
        <v>0</v>
      </c>
      <c r="AT71" s="127">
        <f t="shared" si="174"/>
        <v>0</v>
      </c>
      <c r="AU71" s="127">
        <f t="shared" si="174"/>
        <v>0</v>
      </c>
      <c r="AV71" s="127">
        <f t="shared" si="174"/>
        <v>0</v>
      </c>
      <c r="AW71" s="127">
        <f t="shared" si="174"/>
        <v>0</v>
      </c>
      <c r="AX71" s="127">
        <f t="shared" si="174"/>
        <v>0</v>
      </c>
      <c r="AY71" s="127">
        <f t="shared" si="174"/>
        <v>0</v>
      </c>
      <c r="AZ71" s="127">
        <f t="shared" si="174"/>
        <v>0</v>
      </c>
      <c r="BA71" s="127">
        <f t="shared" si="174"/>
        <v>0</v>
      </c>
      <c r="BB71" s="127">
        <f t="shared" si="174"/>
        <v>0</v>
      </c>
      <c r="BC71" s="127">
        <f t="shared" si="174"/>
        <v>0</v>
      </c>
      <c r="BD71" s="127">
        <f t="shared" si="174"/>
        <v>0</v>
      </c>
      <c r="BE71" s="127">
        <f t="shared" si="174"/>
        <v>0</v>
      </c>
      <c r="BF71" s="127">
        <f t="shared" si="174"/>
        <v>0</v>
      </c>
      <c r="BG71" s="127">
        <f t="shared" si="174"/>
        <v>0</v>
      </c>
      <c r="BH71" s="127">
        <f t="shared" si="174"/>
        <v>0</v>
      </c>
      <c r="BI71" s="127">
        <f t="shared" si="174"/>
        <v>0</v>
      </c>
      <c r="BJ71" s="127">
        <f t="shared" si="174"/>
        <v>0</v>
      </c>
      <c r="BK71" s="127">
        <f t="shared" si="174"/>
        <v>0</v>
      </c>
      <c r="BL71" s="127">
        <f t="shared" si="174"/>
        <v>0</v>
      </c>
      <c r="BM71" s="127">
        <f t="shared" si="174"/>
        <v>0</v>
      </c>
      <c r="BN71" s="127">
        <f t="shared" si="174"/>
        <v>0</v>
      </c>
      <c r="BO71" s="127">
        <f t="shared" si="174"/>
        <v>0</v>
      </c>
      <c r="BP71" s="127">
        <f t="shared" si="174"/>
        <v>0</v>
      </c>
      <c r="BQ71" s="127">
        <f t="shared" si="174"/>
        <v>0</v>
      </c>
      <c r="BR71" s="127">
        <f t="shared" si="174"/>
        <v>0</v>
      </c>
      <c r="BS71" s="127">
        <f t="shared" si="174"/>
        <v>0</v>
      </c>
    </row>
    <row r="72" spans="1:71" ht="12.75" customHeight="1" x14ac:dyDescent="0.25">
      <c r="A72" s="127"/>
      <c r="B72" s="127" t="s">
        <v>739</v>
      </c>
      <c r="C72" s="127"/>
      <c r="D72" s="127"/>
      <c r="E72" s="127"/>
      <c r="F72" s="127"/>
      <c r="G72" s="127">
        <f t="shared" ref="G72:N72" si="175">1</f>
        <v>1</v>
      </c>
      <c r="H72" s="127">
        <f t="shared" si="175"/>
        <v>1</v>
      </c>
      <c r="I72" s="127">
        <f t="shared" si="175"/>
        <v>1</v>
      </c>
      <c r="J72" s="127">
        <f t="shared" si="175"/>
        <v>1</v>
      </c>
      <c r="K72" s="127">
        <f t="shared" si="175"/>
        <v>1</v>
      </c>
      <c r="L72" s="127">
        <f t="shared" si="175"/>
        <v>1</v>
      </c>
      <c r="M72" s="127">
        <f t="shared" si="175"/>
        <v>1</v>
      </c>
      <c r="N72" s="127">
        <f t="shared" si="175"/>
        <v>1</v>
      </c>
      <c r="O72" s="127">
        <v>1.1000000000000001</v>
      </c>
      <c r="P72" s="127">
        <f t="shared" ref="P72:T72" si="176">O72</f>
        <v>1.1000000000000001</v>
      </c>
      <c r="Q72" s="127">
        <f t="shared" si="176"/>
        <v>1.1000000000000001</v>
      </c>
      <c r="R72" s="127">
        <f t="shared" si="176"/>
        <v>1.1000000000000001</v>
      </c>
      <c r="S72" s="127">
        <f t="shared" si="176"/>
        <v>1.1000000000000001</v>
      </c>
      <c r="T72" s="127">
        <f t="shared" si="176"/>
        <v>1.1000000000000001</v>
      </c>
      <c r="U72" s="127">
        <f>+T72+0.1</f>
        <v>1.2000000000000002</v>
      </c>
      <c r="V72" s="127">
        <f t="shared" ref="V72:Z72" si="177">+U72</f>
        <v>1.2000000000000002</v>
      </c>
      <c r="W72" s="127">
        <f t="shared" si="177"/>
        <v>1.2000000000000002</v>
      </c>
      <c r="X72" s="127">
        <f t="shared" si="177"/>
        <v>1.2000000000000002</v>
      </c>
      <c r="Y72" s="127">
        <f t="shared" si="177"/>
        <v>1.2000000000000002</v>
      </c>
      <c r="Z72" s="127">
        <f t="shared" si="177"/>
        <v>1.2000000000000002</v>
      </c>
      <c r="AA72" s="127">
        <f>+Z72+0.1</f>
        <v>1.3000000000000003</v>
      </c>
      <c r="AB72" s="127">
        <f t="shared" ref="AB72:AF72" si="178">+AA72</f>
        <v>1.3000000000000003</v>
      </c>
      <c r="AC72" s="127">
        <f t="shared" si="178"/>
        <v>1.3000000000000003</v>
      </c>
      <c r="AD72" s="127">
        <f t="shared" si="178"/>
        <v>1.3000000000000003</v>
      </c>
      <c r="AE72" s="127">
        <f t="shared" si="178"/>
        <v>1.3000000000000003</v>
      </c>
      <c r="AF72" s="127">
        <f t="shared" si="178"/>
        <v>1.3000000000000003</v>
      </c>
      <c r="AG72" s="127">
        <f>+AF72+0.1</f>
        <v>1.4000000000000004</v>
      </c>
      <c r="AH72" s="127">
        <f>+AG72</f>
        <v>1.4000000000000004</v>
      </c>
      <c r="AI72" s="127">
        <f t="shared" ref="AI72:AM72" si="179">AH72</f>
        <v>1.4000000000000004</v>
      </c>
      <c r="AJ72" s="127">
        <f t="shared" si="179"/>
        <v>1.4000000000000004</v>
      </c>
      <c r="AK72" s="127">
        <f t="shared" si="179"/>
        <v>1.4000000000000004</v>
      </c>
      <c r="AL72" s="127">
        <f t="shared" si="179"/>
        <v>1.4000000000000004</v>
      </c>
      <c r="AM72" s="127">
        <f t="shared" si="179"/>
        <v>1.4000000000000004</v>
      </c>
      <c r="AN72" s="127">
        <f>AM72+0.1</f>
        <v>1.5000000000000004</v>
      </c>
      <c r="AO72" s="127">
        <f t="shared" ref="AO72:AT72" si="180">AN72</f>
        <v>1.5000000000000004</v>
      </c>
      <c r="AP72" s="127">
        <f t="shared" si="180"/>
        <v>1.5000000000000004</v>
      </c>
      <c r="AQ72" s="127">
        <f t="shared" si="180"/>
        <v>1.5000000000000004</v>
      </c>
      <c r="AR72" s="127">
        <f t="shared" si="180"/>
        <v>1.5000000000000004</v>
      </c>
      <c r="AS72" s="127">
        <f t="shared" si="180"/>
        <v>1.5000000000000004</v>
      </c>
      <c r="AT72" s="127">
        <f t="shared" si="180"/>
        <v>1.5000000000000004</v>
      </c>
      <c r="AU72" s="127">
        <f>AT72+0.1</f>
        <v>1.6000000000000005</v>
      </c>
      <c r="AV72" s="127">
        <f t="shared" ref="AV72:BA72" si="181">AU72</f>
        <v>1.6000000000000005</v>
      </c>
      <c r="AW72" s="127">
        <f t="shared" si="181"/>
        <v>1.6000000000000005</v>
      </c>
      <c r="AX72" s="127">
        <f t="shared" si="181"/>
        <v>1.6000000000000005</v>
      </c>
      <c r="AY72" s="127">
        <f t="shared" si="181"/>
        <v>1.6000000000000005</v>
      </c>
      <c r="AZ72" s="127">
        <f t="shared" si="181"/>
        <v>1.6000000000000005</v>
      </c>
      <c r="BA72" s="127">
        <f t="shared" si="181"/>
        <v>1.6000000000000005</v>
      </c>
      <c r="BB72" s="127">
        <f>BA72+0.1</f>
        <v>1.7000000000000006</v>
      </c>
      <c r="BC72" s="127">
        <f t="shared" ref="BC72:BH72" si="182">BB72</f>
        <v>1.7000000000000006</v>
      </c>
      <c r="BD72" s="127">
        <f t="shared" si="182"/>
        <v>1.7000000000000006</v>
      </c>
      <c r="BE72" s="127">
        <f t="shared" si="182"/>
        <v>1.7000000000000006</v>
      </c>
      <c r="BF72" s="127">
        <f t="shared" si="182"/>
        <v>1.7000000000000006</v>
      </c>
      <c r="BG72" s="127">
        <f t="shared" si="182"/>
        <v>1.7000000000000006</v>
      </c>
      <c r="BH72" s="127">
        <f t="shared" si="182"/>
        <v>1.7000000000000006</v>
      </c>
      <c r="BI72" s="127">
        <f>BH72+0.1</f>
        <v>1.8000000000000007</v>
      </c>
      <c r="BJ72" s="127">
        <f t="shared" ref="BJ72:BS72" si="183">BI72</f>
        <v>1.8000000000000007</v>
      </c>
      <c r="BK72" s="127">
        <f t="shared" si="183"/>
        <v>1.8000000000000007</v>
      </c>
      <c r="BL72" s="127">
        <f t="shared" si="183"/>
        <v>1.8000000000000007</v>
      </c>
      <c r="BM72" s="127">
        <f t="shared" si="183"/>
        <v>1.8000000000000007</v>
      </c>
      <c r="BN72" s="127">
        <f t="shared" si="183"/>
        <v>1.8000000000000007</v>
      </c>
      <c r="BO72" s="127">
        <f t="shared" si="183"/>
        <v>1.8000000000000007</v>
      </c>
      <c r="BP72" s="127">
        <f t="shared" si="183"/>
        <v>1.8000000000000007</v>
      </c>
      <c r="BQ72" s="127">
        <f t="shared" si="183"/>
        <v>1.8000000000000007</v>
      </c>
      <c r="BR72" s="127">
        <f t="shared" si="183"/>
        <v>1.8000000000000007</v>
      </c>
      <c r="BS72" s="127">
        <f t="shared" si="183"/>
        <v>1.8000000000000007</v>
      </c>
    </row>
    <row r="73" spans="1:71" ht="12.75" customHeight="1" x14ac:dyDescent="0.25">
      <c r="A73" s="127"/>
      <c r="B73" s="127"/>
      <c r="C73" s="127"/>
      <c r="D73" s="127"/>
      <c r="E73" s="127"/>
      <c r="F73" s="127"/>
      <c r="G73" s="127"/>
      <c r="H73" s="127"/>
      <c r="I73" s="127"/>
      <c r="J73" s="127"/>
      <c r="K73" s="127"/>
      <c r="L73" s="127"/>
      <c r="M73" s="127"/>
      <c r="N73" s="127"/>
      <c r="O73" s="127"/>
      <c r="P73" s="127"/>
      <c r="Q73" s="127"/>
      <c r="R73" s="127"/>
      <c r="S73" s="127"/>
      <c r="T73" s="127"/>
      <c r="U73" s="127"/>
      <c r="V73" s="127"/>
      <c r="W73" s="127"/>
      <c r="X73" s="127"/>
      <c r="Y73" s="127"/>
      <c r="Z73" s="127"/>
      <c r="AA73" s="127"/>
      <c r="AB73" s="127"/>
      <c r="AC73" s="127"/>
      <c r="AD73" s="127"/>
      <c r="AE73" s="127"/>
      <c r="AF73" s="127"/>
      <c r="AG73" s="127"/>
      <c r="AH73" s="127"/>
      <c r="AI73" s="127"/>
      <c r="AJ73" s="127"/>
      <c r="AK73" s="127"/>
      <c r="AL73" s="127"/>
      <c r="AM73" s="127"/>
      <c r="AN73" s="127"/>
      <c r="AO73" s="127"/>
      <c r="AP73" s="127"/>
      <c r="AQ73" s="127"/>
      <c r="AR73" s="127"/>
      <c r="AS73" s="127"/>
      <c r="AT73" s="127"/>
      <c r="AU73" s="127"/>
      <c r="AV73" s="127"/>
      <c r="AW73" s="127"/>
      <c r="AX73" s="127"/>
      <c r="AY73" s="127"/>
      <c r="AZ73" s="127"/>
      <c r="BA73" s="127"/>
      <c r="BB73" s="127"/>
      <c r="BC73" s="127"/>
      <c r="BD73" s="127"/>
      <c r="BE73" s="127"/>
      <c r="BF73" s="127"/>
      <c r="BG73" s="127"/>
      <c r="BH73" s="127"/>
      <c r="BI73" s="127"/>
      <c r="BJ73" s="127"/>
      <c r="BK73" s="127"/>
      <c r="BL73" s="127"/>
      <c r="BM73" s="127"/>
      <c r="BN73" s="127"/>
      <c r="BO73" s="127"/>
      <c r="BP73" s="127"/>
      <c r="BQ73" s="127"/>
      <c r="BR73" s="127"/>
      <c r="BS73" s="127"/>
    </row>
    <row r="74" spans="1:71" ht="12.75" customHeight="1" x14ac:dyDescent="0.25">
      <c r="A74" s="127"/>
      <c r="B74" s="127"/>
      <c r="C74" s="127"/>
      <c r="D74" s="127"/>
      <c r="E74" s="127"/>
      <c r="F74" s="127"/>
      <c r="G74" s="127"/>
      <c r="H74" s="127"/>
      <c r="I74" s="127"/>
      <c r="J74" s="127"/>
      <c r="K74" s="127"/>
      <c r="L74" s="127"/>
      <c r="M74" s="127"/>
      <c r="N74" s="127"/>
      <c r="O74" s="127"/>
      <c r="P74" s="127"/>
      <c r="Q74" s="127"/>
      <c r="R74" s="127"/>
      <c r="S74" s="127"/>
      <c r="T74" s="127"/>
      <c r="U74" s="127"/>
      <c r="V74" s="127"/>
      <c r="W74" s="127"/>
      <c r="X74" s="127"/>
      <c r="Y74" s="127"/>
      <c r="Z74" s="127"/>
      <c r="AA74" s="127"/>
      <c r="AB74" s="127"/>
      <c r="AC74" s="127"/>
      <c r="AD74" s="127"/>
      <c r="AE74" s="127"/>
      <c r="AF74" s="127"/>
      <c r="AG74" s="127"/>
      <c r="AH74" s="127"/>
      <c r="AI74" s="127"/>
      <c r="AJ74" s="127"/>
      <c r="AK74" s="127"/>
      <c r="AL74" s="127"/>
      <c r="AM74" s="127"/>
      <c r="AN74" s="127"/>
      <c r="AO74" s="127"/>
      <c r="AP74" s="127"/>
      <c r="AQ74" s="127"/>
      <c r="AR74" s="127"/>
      <c r="AS74" s="127"/>
      <c r="AT74" s="127"/>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row>
    <row r="75" spans="1:71" ht="12.75" customHeight="1" x14ac:dyDescent="0.25">
      <c r="A75" s="127"/>
      <c r="B75" s="127"/>
      <c r="C75" s="127"/>
      <c r="D75" s="127"/>
      <c r="E75" s="127"/>
      <c r="F75" s="127"/>
      <c r="G75" s="127"/>
      <c r="H75" s="127"/>
      <c r="I75" s="127"/>
      <c r="J75" s="127"/>
      <c r="K75" s="127"/>
      <c r="L75" s="127"/>
      <c r="M75" s="127"/>
      <c r="N75" s="127"/>
      <c r="O75" s="127"/>
      <c r="P75" s="127"/>
      <c r="Q75" s="127"/>
      <c r="R75" s="127"/>
      <c r="S75" s="127"/>
      <c r="T75" s="127"/>
      <c r="U75" s="127"/>
      <c r="V75" s="127"/>
      <c r="W75" s="127"/>
      <c r="X75" s="127"/>
      <c r="Y75" s="127"/>
      <c r="Z75" s="127"/>
      <c r="AA75" s="127"/>
      <c r="AB75" s="127"/>
      <c r="AC75" s="127"/>
      <c r="AD75" s="127"/>
      <c r="AE75" s="127"/>
      <c r="AF75" s="127"/>
      <c r="AG75" s="127"/>
      <c r="AH75" s="127"/>
      <c r="AI75" s="127"/>
      <c r="AJ75" s="127"/>
      <c r="AK75" s="127"/>
      <c r="AL75" s="127"/>
      <c r="AM75" s="127"/>
      <c r="AN75" s="127"/>
      <c r="AO75" s="127"/>
      <c r="AP75" s="127"/>
      <c r="AQ75" s="127"/>
      <c r="AR75" s="127"/>
      <c r="AS75" s="127"/>
      <c r="AT75" s="127"/>
      <c r="AU75" s="127"/>
      <c r="AV75" s="127"/>
      <c r="AW75" s="127"/>
      <c r="AX75" s="127"/>
      <c r="AY75" s="127"/>
      <c r="AZ75" s="127"/>
      <c r="BA75" s="127"/>
      <c r="BB75" s="127"/>
      <c r="BC75" s="127"/>
      <c r="BD75" s="127"/>
      <c r="BE75" s="127"/>
      <c r="BF75" s="127"/>
      <c r="BG75" s="127"/>
      <c r="BH75" s="127"/>
      <c r="BI75" s="127"/>
      <c r="BJ75" s="127"/>
      <c r="BK75" s="127"/>
      <c r="BL75" s="127"/>
      <c r="BM75" s="127"/>
      <c r="BN75" s="127"/>
      <c r="BO75" s="127"/>
      <c r="BP75" s="127"/>
      <c r="BQ75" s="127"/>
      <c r="BR75" s="127"/>
      <c r="BS75" s="127"/>
    </row>
    <row r="76" spans="1:71" ht="12.75" customHeight="1" x14ac:dyDescent="0.25">
      <c r="A76" s="127"/>
      <c r="B76" s="127"/>
      <c r="C76" s="127"/>
      <c r="D76" s="127"/>
      <c r="E76" s="127"/>
      <c r="F76" s="127"/>
      <c r="G76" s="127"/>
      <c r="H76" s="127"/>
      <c r="I76" s="127"/>
      <c r="J76" s="127"/>
      <c r="K76" s="127"/>
      <c r="L76" s="127"/>
      <c r="M76" s="127"/>
      <c r="N76" s="127"/>
      <c r="O76" s="127"/>
      <c r="P76" s="127"/>
      <c r="Q76" s="127"/>
      <c r="R76" s="127"/>
      <c r="S76" s="127"/>
      <c r="T76" s="127"/>
      <c r="U76" s="127"/>
      <c r="V76" s="127"/>
      <c r="W76" s="127"/>
      <c r="X76" s="127"/>
      <c r="Y76" s="127"/>
      <c r="Z76" s="127"/>
      <c r="AA76" s="127"/>
      <c r="AB76" s="127"/>
      <c r="AC76" s="127"/>
      <c r="AD76" s="127"/>
      <c r="AE76" s="127"/>
      <c r="AF76" s="127"/>
      <c r="AG76" s="127"/>
      <c r="AH76" s="127"/>
      <c r="AI76" s="127"/>
      <c r="AJ76" s="127"/>
      <c r="AK76" s="127"/>
      <c r="AL76" s="127"/>
      <c r="AM76" s="127"/>
      <c r="AN76" s="127"/>
      <c r="AO76" s="127"/>
      <c r="AP76" s="127"/>
      <c r="AQ76" s="127"/>
      <c r="AR76" s="127"/>
      <c r="AS76" s="127"/>
      <c r="AT76" s="127"/>
      <c r="AU76" s="127"/>
      <c r="AV76" s="127"/>
      <c r="AW76" s="127"/>
      <c r="AX76" s="127"/>
      <c r="AY76" s="127"/>
      <c r="AZ76" s="127"/>
      <c r="BA76" s="127"/>
      <c r="BB76" s="127"/>
      <c r="BC76" s="127"/>
      <c r="BD76" s="127"/>
      <c r="BE76" s="127"/>
      <c r="BF76" s="127"/>
      <c r="BG76" s="127"/>
      <c r="BH76" s="127"/>
      <c r="BI76" s="127"/>
      <c r="BJ76" s="127"/>
      <c r="BK76" s="127"/>
      <c r="BL76" s="127"/>
      <c r="BM76" s="127"/>
      <c r="BN76" s="127"/>
      <c r="BO76" s="127"/>
      <c r="BP76" s="127"/>
      <c r="BQ76" s="127"/>
      <c r="BR76" s="127"/>
      <c r="BS76" s="127"/>
    </row>
    <row r="77" spans="1:71" ht="12.75" customHeight="1" x14ac:dyDescent="0.25">
      <c r="A77" s="127"/>
      <c r="B77" s="127"/>
      <c r="C77" s="127"/>
      <c r="D77" s="127"/>
      <c r="E77" s="127"/>
      <c r="F77" s="127"/>
      <c r="G77" s="127"/>
      <c r="H77" s="127"/>
      <c r="I77" s="127"/>
      <c r="J77" s="127"/>
      <c r="K77" s="127"/>
      <c r="L77" s="127"/>
      <c r="M77" s="127"/>
      <c r="N77" s="127"/>
      <c r="O77" s="127"/>
      <c r="P77" s="127"/>
      <c r="Q77" s="127"/>
      <c r="R77" s="127"/>
      <c r="S77" s="127"/>
      <c r="T77" s="127"/>
      <c r="U77" s="127"/>
      <c r="V77" s="127"/>
      <c r="W77" s="127"/>
      <c r="X77" s="127"/>
      <c r="Y77" s="127"/>
      <c r="Z77" s="127"/>
      <c r="AA77" s="127"/>
      <c r="AB77" s="127"/>
      <c r="AC77" s="127"/>
      <c r="AD77" s="127"/>
      <c r="AE77" s="127"/>
      <c r="AF77" s="127"/>
      <c r="AG77" s="127"/>
      <c r="AH77" s="127"/>
      <c r="AI77" s="127"/>
      <c r="AJ77" s="127"/>
      <c r="AK77" s="127"/>
      <c r="AL77" s="127"/>
      <c r="AM77" s="127"/>
      <c r="AN77" s="127"/>
      <c r="AO77" s="127"/>
      <c r="AP77" s="127"/>
      <c r="AQ77" s="127"/>
      <c r="AR77" s="127"/>
      <c r="AS77" s="127"/>
      <c r="AT77" s="127"/>
      <c r="AU77" s="127"/>
      <c r="AV77" s="127"/>
      <c r="AW77" s="127"/>
      <c r="AX77" s="127"/>
      <c r="AY77" s="127"/>
      <c r="AZ77" s="127"/>
      <c r="BA77" s="127"/>
      <c r="BB77" s="127"/>
      <c r="BC77" s="127"/>
      <c r="BD77" s="127"/>
      <c r="BE77" s="127"/>
      <c r="BF77" s="127"/>
      <c r="BG77" s="127"/>
      <c r="BH77" s="127"/>
      <c r="BI77" s="127"/>
      <c r="BJ77" s="127"/>
      <c r="BK77" s="127"/>
      <c r="BL77" s="127"/>
      <c r="BM77" s="127"/>
      <c r="BN77" s="127"/>
      <c r="BO77" s="127"/>
      <c r="BP77" s="127"/>
      <c r="BQ77" s="127"/>
      <c r="BR77" s="127"/>
      <c r="BS77" s="127"/>
    </row>
    <row r="78" spans="1:71" ht="12.75" customHeight="1" x14ac:dyDescent="0.25">
      <c r="A78" s="127"/>
      <c r="B78" s="127"/>
      <c r="C78" s="127"/>
      <c r="D78" s="127"/>
      <c r="E78" s="127"/>
      <c r="F78" s="127"/>
      <c r="G78" s="127"/>
      <c r="H78" s="127"/>
      <c r="I78" s="127"/>
      <c r="J78" s="127"/>
      <c r="K78" s="127"/>
      <c r="L78" s="127"/>
      <c r="M78" s="127"/>
      <c r="N78" s="127"/>
      <c r="O78" s="127"/>
      <c r="P78" s="127"/>
      <c r="Q78" s="127"/>
      <c r="R78" s="127"/>
      <c r="S78" s="127"/>
      <c r="T78" s="127"/>
      <c r="U78" s="127"/>
      <c r="V78" s="127"/>
      <c r="W78" s="127"/>
      <c r="X78" s="127"/>
      <c r="Y78" s="127"/>
      <c r="Z78" s="127"/>
      <c r="AA78" s="127"/>
      <c r="AB78" s="127"/>
      <c r="AC78" s="127"/>
      <c r="AD78" s="127"/>
      <c r="AE78" s="127"/>
      <c r="AF78" s="127"/>
      <c r="AG78" s="127"/>
      <c r="AH78" s="127"/>
      <c r="AI78" s="127"/>
      <c r="AJ78" s="127"/>
      <c r="AK78" s="127"/>
      <c r="AL78" s="127"/>
      <c r="AM78" s="127"/>
      <c r="AN78" s="127"/>
      <c r="AO78" s="127"/>
      <c r="AP78" s="127"/>
      <c r="AQ78" s="127"/>
      <c r="AR78" s="127"/>
      <c r="AS78" s="127"/>
      <c r="AT78" s="127"/>
      <c r="AU78" s="127"/>
      <c r="AV78" s="127"/>
      <c r="AW78" s="127"/>
      <c r="AX78" s="127"/>
      <c r="AY78" s="127"/>
      <c r="AZ78" s="127"/>
      <c r="BA78" s="127"/>
      <c r="BB78" s="127"/>
      <c r="BC78" s="127"/>
      <c r="BD78" s="127"/>
      <c r="BE78" s="127"/>
      <c r="BF78" s="127"/>
      <c r="BG78" s="127"/>
      <c r="BH78" s="127"/>
      <c r="BI78" s="127"/>
      <c r="BJ78" s="127"/>
      <c r="BK78" s="127"/>
      <c r="BL78" s="127"/>
      <c r="BM78" s="127"/>
      <c r="BN78" s="127"/>
      <c r="BO78" s="127"/>
      <c r="BP78" s="127"/>
      <c r="BQ78" s="127"/>
      <c r="BR78" s="127"/>
      <c r="BS78" s="127"/>
    </row>
    <row r="79" spans="1:71" ht="12.75" customHeight="1" x14ac:dyDescent="0.25">
      <c r="A79" s="127"/>
      <c r="B79" s="127"/>
      <c r="C79" s="127"/>
      <c r="D79" s="127"/>
      <c r="E79" s="127"/>
      <c r="F79" s="127"/>
      <c r="G79" s="127"/>
      <c r="H79" s="127"/>
      <c r="I79" s="127"/>
      <c r="J79" s="127"/>
      <c r="K79" s="127"/>
      <c r="L79" s="127"/>
      <c r="M79" s="127"/>
      <c r="N79" s="127"/>
      <c r="O79" s="127"/>
      <c r="P79" s="127"/>
      <c r="Q79" s="127"/>
      <c r="R79" s="127"/>
      <c r="S79" s="127"/>
      <c r="T79" s="127"/>
      <c r="U79" s="127"/>
      <c r="V79" s="127"/>
      <c r="W79" s="127"/>
      <c r="X79" s="127"/>
      <c r="Y79" s="127"/>
      <c r="Z79" s="127"/>
      <c r="AA79" s="127"/>
      <c r="AB79" s="127"/>
      <c r="AC79" s="127"/>
      <c r="AD79" s="127"/>
      <c r="AE79" s="127"/>
      <c r="AF79" s="127"/>
      <c r="AG79" s="127"/>
      <c r="AH79" s="127"/>
      <c r="AI79" s="127"/>
      <c r="AJ79" s="127"/>
      <c r="AK79" s="127"/>
      <c r="AL79" s="127"/>
      <c r="AM79" s="127"/>
      <c r="AN79" s="127"/>
      <c r="AO79" s="127"/>
      <c r="AP79" s="127"/>
      <c r="AQ79" s="127"/>
      <c r="AR79" s="127"/>
      <c r="AS79" s="127"/>
      <c r="AT79" s="127"/>
      <c r="AU79" s="127"/>
      <c r="AV79" s="127"/>
      <c r="AW79" s="127"/>
      <c r="AX79" s="127"/>
      <c r="AY79" s="127"/>
      <c r="AZ79" s="127"/>
      <c r="BA79" s="127"/>
      <c r="BB79" s="127"/>
      <c r="BC79" s="127"/>
      <c r="BD79" s="127"/>
      <c r="BE79" s="127"/>
      <c r="BF79" s="127"/>
      <c r="BG79" s="127"/>
      <c r="BH79" s="127"/>
      <c r="BI79" s="127"/>
      <c r="BJ79" s="127"/>
      <c r="BK79" s="127"/>
      <c r="BL79" s="127"/>
      <c r="BM79" s="127"/>
      <c r="BN79" s="127"/>
      <c r="BO79" s="127"/>
      <c r="BP79" s="127"/>
      <c r="BQ79" s="127"/>
      <c r="BR79" s="127"/>
      <c r="BS79" s="127"/>
    </row>
    <row r="80" spans="1:71" ht="12.75" customHeight="1" x14ac:dyDescent="0.25">
      <c r="A80" s="127"/>
      <c r="B80" s="99" t="s">
        <v>741</v>
      </c>
      <c r="C80" s="127"/>
      <c r="D80" s="127"/>
      <c r="E80" s="188">
        <f t="shared" ref="E80:BS80" si="184">SUM(E81:E85)</f>
        <v>0</v>
      </c>
      <c r="F80" s="188">
        <f t="shared" si="184"/>
        <v>0</v>
      </c>
      <c r="G80" s="188">
        <f t="shared" si="184"/>
        <v>0</v>
      </c>
      <c r="H80" s="188">
        <f t="shared" si="184"/>
        <v>0</v>
      </c>
      <c r="I80" s="188">
        <f t="shared" si="184"/>
        <v>0</v>
      </c>
      <c r="J80" s="188">
        <f t="shared" si="184"/>
        <v>0</v>
      </c>
      <c r="K80" s="188">
        <f t="shared" si="184"/>
        <v>0</v>
      </c>
      <c r="L80" s="188">
        <f t="shared" si="184"/>
        <v>0</v>
      </c>
      <c r="M80" s="188">
        <f t="shared" si="184"/>
        <v>0</v>
      </c>
      <c r="N80" s="188">
        <f t="shared" si="184"/>
        <v>0</v>
      </c>
      <c r="O80" s="188">
        <f t="shared" si="184"/>
        <v>0</v>
      </c>
      <c r="P80" s="188">
        <f t="shared" si="184"/>
        <v>0</v>
      </c>
      <c r="Q80" s="188">
        <f t="shared" si="184"/>
        <v>0</v>
      </c>
      <c r="R80" s="188">
        <f t="shared" si="184"/>
        <v>0</v>
      </c>
      <c r="S80" s="188">
        <f t="shared" si="184"/>
        <v>1</v>
      </c>
      <c r="T80" s="188">
        <f t="shared" si="184"/>
        <v>2</v>
      </c>
      <c r="U80" s="188">
        <f t="shared" si="184"/>
        <v>3</v>
      </c>
      <c r="V80" s="188">
        <f t="shared" si="184"/>
        <v>4</v>
      </c>
      <c r="W80" s="188">
        <f t="shared" si="184"/>
        <v>6</v>
      </c>
      <c r="X80" s="188">
        <f t="shared" si="184"/>
        <v>6</v>
      </c>
      <c r="Y80" s="188">
        <f t="shared" si="184"/>
        <v>6</v>
      </c>
      <c r="Z80" s="188">
        <f t="shared" si="184"/>
        <v>7</v>
      </c>
      <c r="AA80" s="188">
        <f t="shared" si="184"/>
        <v>7</v>
      </c>
      <c r="AB80" s="188">
        <f t="shared" si="184"/>
        <v>7</v>
      </c>
      <c r="AC80" s="188">
        <f t="shared" si="184"/>
        <v>8</v>
      </c>
      <c r="AD80" s="188">
        <f t="shared" si="184"/>
        <v>8</v>
      </c>
      <c r="AE80" s="188">
        <f t="shared" si="184"/>
        <v>8</v>
      </c>
      <c r="AF80" s="188">
        <f t="shared" si="184"/>
        <v>9</v>
      </c>
      <c r="AG80" s="188">
        <f t="shared" si="184"/>
        <v>9</v>
      </c>
      <c r="AH80" s="188">
        <f t="shared" si="184"/>
        <v>9</v>
      </c>
      <c r="AI80" s="188">
        <f t="shared" si="184"/>
        <v>10</v>
      </c>
      <c r="AJ80" s="188">
        <f t="shared" si="184"/>
        <v>10</v>
      </c>
      <c r="AK80" s="188">
        <f t="shared" si="184"/>
        <v>10</v>
      </c>
      <c r="AL80" s="188">
        <f t="shared" si="184"/>
        <v>10</v>
      </c>
      <c r="AM80" s="188">
        <f t="shared" si="184"/>
        <v>10</v>
      </c>
      <c r="AN80" s="188">
        <f t="shared" si="184"/>
        <v>10</v>
      </c>
      <c r="AO80" s="188">
        <f t="shared" si="184"/>
        <v>10</v>
      </c>
      <c r="AP80" s="188">
        <f t="shared" si="184"/>
        <v>10</v>
      </c>
      <c r="AQ80" s="188">
        <f t="shared" si="184"/>
        <v>10</v>
      </c>
      <c r="AR80" s="188">
        <f t="shared" si="184"/>
        <v>10</v>
      </c>
      <c r="AS80" s="188">
        <f t="shared" si="184"/>
        <v>10</v>
      </c>
      <c r="AT80" s="188">
        <f t="shared" si="184"/>
        <v>10</v>
      </c>
      <c r="AU80" s="188">
        <f t="shared" si="184"/>
        <v>10</v>
      </c>
      <c r="AV80" s="188">
        <f t="shared" si="184"/>
        <v>10</v>
      </c>
      <c r="AW80" s="188">
        <f t="shared" si="184"/>
        <v>10</v>
      </c>
      <c r="AX80" s="188">
        <f t="shared" si="184"/>
        <v>10</v>
      </c>
      <c r="AY80" s="188">
        <f t="shared" si="184"/>
        <v>10</v>
      </c>
      <c r="AZ80" s="188">
        <f t="shared" si="184"/>
        <v>10</v>
      </c>
      <c r="BA80" s="188">
        <f t="shared" si="184"/>
        <v>10</v>
      </c>
      <c r="BB80" s="188">
        <f t="shared" si="184"/>
        <v>10</v>
      </c>
      <c r="BC80" s="188">
        <f t="shared" si="184"/>
        <v>10</v>
      </c>
      <c r="BD80" s="188">
        <f t="shared" si="184"/>
        <v>10</v>
      </c>
      <c r="BE80" s="188">
        <f t="shared" si="184"/>
        <v>10</v>
      </c>
      <c r="BF80" s="188">
        <f t="shared" si="184"/>
        <v>10</v>
      </c>
      <c r="BG80" s="188">
        <f t="shared" si="184"/>
        <v>10</v>
      </c>
      <c r="BH80" s="188">
        <f t="shared" si="184"/>
        <v>10</v>
      </c>
      <c r="BI80" s="188">
        <f t="shared" si="184"/>
        <v>10</v>
      </c>
      <c r="BJ80" s="188">
        <f t="shared" si="184"/>
        <v>10</v>
      </c>
      <c r="BK80" s="188">
        <f t="shared" si="184"/>
        <v>10</v>
      </c>
      <c r="BL80" s="188">
        <f t="shared" si="184"/>
        <v>10</v>
      </c>
      <c r="BM80" s="188">
        <f t="shared" si="184"/>
        <v>10</v>
      </c>
      <c r="BN80" s="188">
        <f t="shared" si="184"/>
        <v>10</v>
      </c>
      <c r="BO80" s="188">
        <f t="shared" si="184"/>
        <v>10</v>
      </c>
      <c r="BP80" s="188">
        <f t="shared" si="184"/>
        <v>10</v>
      </c>
      <c r="BQ80" s="188">
        <f t="shared" si="184"/>
        <v>10</v>
      </c>
      <c r="BR80" s="188">
        <f t="shared" si="184"/>
        <v>10</v>
      </c>
      <c r="BS80" s="188">
        <f t="shared" si="184"/>
        <v>10</v>
      </c>
    </row>
    <row r="81" spans="1:71" ht="12.75" customHeight="1" x14ac:dyDescent="0.25">
      <c r="A81" s="127"/>
      <c r="B81" s="127"/>
      <c r="C81" s="127"/>
      <c r="D81" s="127" t="s">
        <v>742</v>
      </c>
      <c r="E81" s="127"/>
      <c r="F81" s="127"/>
      <c r="G81" s="127"/>
      <c r="H81" s="127"/>
      <c r="I81" s="127"/>
      <c r="J81" s="127"/>
      <c r="K81" s="127"/>
      <c r="L81" s="127"/>
      <c r="M81" s="127"/>
      <c r="N81" s="127"/>
      <c r="O81" s="127"/>
      <c r="P81" s="127"/>
      <c r="Q81" s="127"/>
      <c r="R81" s="127"/>
      <c r="S81" s="127">
        <v>1</v>
      </c>
      <c r="T81" s="127">
        <v>1</v>
      </c>
      <c r="U81" s="127">
        <v>1</v>
      </c>
      <c r="V81" s="127">
        <v>1</v>
      </c>
      <c r="W81" s="127">
        <v>1</v>
      </c>
      <c r="X81" s="127">
        <v>1</v>
      </c>
      <c r="Y81" s="127">
        <v>1</v>
      </c>
      <c r="Z81" s="127">
        <v>1</v>
      </c>
      <c r="AA81" s="127">
        <v>1</v>
      </c>
      <c r="AB81" s="127">
        <v>1</v>
      </c>
      <c r="AC81" s="127">
        <v>1</v>
      </c>
      <c r="AD81" s="127">
        <v>1</v>
      </c>
      <c r="AE81" s="127">
        <v>1</v>
      </c>
      <c r="AF81" s="127">
        <v>1</v>
      </c>
      <c r="AG81" s="127">
        <v>1</v>
      </c>
      <c r="AH81" s="127">
        <v>1</v>
      </c>
      <c r="AI81" s="127">
        <v>1</v>
      </c>
      <c r="AJ81" s="127">
        <v>1</v>
      </c>
      <c r="AK81" s="127">
        <v>1</v>
      </c>
      <c r="AL81" s="127">
        <v>1</v>
      </c>
      <c r="AM81" s="127">
        <v>1</v>
      </c>
      <c r="AN81" s="127">
        <v>1</v>
      </c>
      <c r="AO81" s="127">
        <v>1</v>
      </c>
      <c r="AP81" s="127">
        <v>1</v>
      </c>
      <c r="AQ81" s="127">
        <v>1</v>
      </c>
      <c r="AR81" s="127">
        <v>1</v>
      </c>
      <c r="AS81" s="127">
        <v>1</v>
      </c>
      <c r="AT81" s="127">
        <v>1</v>
      </c>
      <c r="AU81" s="127">
        <v>1</v>
      </c>
      <c r="AV81" s="127">
        <v>1</v>
      </c>
      <c r="AW81" s="127">
        <v>1</v>
      </c>
      <c r="AX81" s="127">
        <v>1</v>
      </c>
      <c r="AY81" s="127">
        <v>1</v>
      </c>
      <c r="AZ81" s="127">
        <v>1</v>
      </c>
      <c r="BA81" s="127">
        <v>1</v>
      </c>
      <c r="BB81" s="127">
        <v>1</v>
      </c>
      <c r="BC81" s="127">
        <v>1</v>
      </c>
      <c r="BD81" s="127">
        <v>1</v>
      </c>
      <c r="BE81" s="127">
        <v>1</v>
      </c>
      <c r="BF81" s="127">
        <v>1</v>
      </c>
      <c r="BG81" s="127">
        <v>1</v>
      </c>
      <c r="BH81" s="127">
        <v>1</v>
      </c>
      <c r="BI81" s="127">
        <v>1</v>
      </c>
      <c r="BJ81" s="127">
        <v>1</v>
      </c>
      <c r="BK81" s="127">
        <v>1</v>
      </c>
      <c r="BL81" s="127">
        <v>1</v>
      </c>
      <c r="BM81" s="127">
        <v>1</v>
      </c>
      <c r="BN81" s="127">
        <v>1</v>
      </c>
      <c r="BO81" s="127">
        <v>1</v>
      </c>
      <c r="BP81" s="127">
        <v>1</v>
      </c>
      <c r="BQ81" s="127">
        <v>1</v>
      </c>
      <c r="BR81" s="127">
        <v>1</v>
      </c>
      <c r="BS81" s="127">
        <v>1</v>
      </c>
    </row>
    <row r="82" spans="1:71" ht="12.75" customHeight="1" x14ac:dyDescent="0.25">
      <c r="A82" s="127"/>
      <c r="B82" s="127"/>
      <c r="C82" s="127"/>
      <c r="D82" s="127" t="s">
        <v>743</v>
      </c>
      <c r="E82" s="127"/>
      <c r="F82" s="127"/>
      <c r="G82" s="127"/>
      <c r="H82" s="127"/>
      <c r="I82" s="127"/>
      <c r="J82" s="127"/>
      <c r="K82" s="127"/>
      <c r="L82" s="127"/>
      <c r="M82" s="127"/>
      <c r="N82" s="127"/>
      <c r="O82" s="127"/>
      <c r="P82" s="127"/>
      <c r="Q82" s="127"/>
      <c r="R82" s="127"/>
      <c r="S82" s="127"/>
      <c r="T82" s="127">
        <v>1</v>
      </c>
      <c r="U82" s="127">
        <v>1</v>
      </c>
      <c r="V82" s="127">
        <v>1</v>
      </c>
      <c r="W82" s="127">
        <v>1</v>
      </c>
      <c r="X82" s="127">
        <v>1</v>
      </c>
      <c r="Y82" s="127">
        <v>1</v>
      </c>
      <c r="Z82" s="127">
        <v>1</v>
      </c>
      <c r="AA82" s="127">
        <v>1</v>
      </c>
      <c r="AB82" s="127">
        <v>1</v>
      </c>
      <c r="AC82" s="127">
        <v>1</v>
      </c>
      <c r="AD82" s="127">
        <v>1</v>
      </c>
      <c r="AE82" s="127">
        <v>1</v>
      </c>
      <c r="AF82" s="127">
        <v>1</v>
      </c>
      <c r="AG82" s="127">
        <v>1</v>
      </c>
      <c r="AH82" s="127">
        <v>1</v>
      </c>
      <c r="AI82" s="127">
        <v>1</v>
      </c>
      <c r="AJ82" s="127">
        <v>1</v>
      </c>
      <c r="AK82" s="127">
        <v>1</v>
      </c>
      <c r="AL82" s="127">
        <v>1</v>
      </c>
      <c r="AM82" s="127">
        <v>1</v>
      </c>
      <c r="AN82" s="127">
        <v>1</v>
      </c>
      <c r="AO82" s="127">
        <v>1</v>
      </c>
      <c r="AP82" s="127">
        <v>1</v>
      </c>
      <c r="AQ82" s="127">
        <v>1</v>
      </c>
      <c r="AR82" s="127">
        <v>1</v>
      </c>
      <c r="AS82" s="127">
        <v>1</v>
      </c>
      <c r="AT82" s="127">
        <v>1</v>
      </c>
      <c r="AU82" s="127">
        <v>1</v>
      </c>
      <c r="AV82" s="127">
        <v>1</v>
      </c>
      <c r="AW82" s="127">
        <v>1</v>
      </c>
      <c r="AX82" s="127">
        <v>1</v>
      </c>
      <c r="AY82" s="127">
        <v>1</v>
      </c>
      <c r="AZ82" s="127">
        <v>1</v>
      </c>
      <c r="BA82" s="127">
        <v>1</v>
      </c>
      <c r="BB82" s="127">
        <v>1</v>
      </c>
      <c r="BC82" s="127">
        <v>1</v>
      </c>
      <c r="BD82" s="127">
        <v>1</v>
      </c>
      <c r="BE82" s="127">
        <v>1</v>
      </c>
      <c r="BF82" s="127">
        <v>1</v>
      </c>
      <c r="BG82" s="127">
        <v>1</v>
      </c>
      <c r="BH82" s="127">
        <v>1</v>
      </c>
      <c r="BI82" s="127">
        <v>1</v>
      </c>
      <c r="BJ82" s="127">
        <v>1</v>
      </c>
      <c r="BK82" s="127">
        <v>1</v>
      </c>
      <c r="BL82" s="127">
        <v>1</v>
      </c>
      <c r="BM82" s="127">
        <v>1</v>
      </c>
      <c r="BN82" s="127">
        <v>1</v>
      </c>
      <c r="BO82" s="127">
        <v>1</v>
      </c>
      <c r="BP82" s="127">
        <v>1</v>
      </c>
      <c r="BQ82" s="127">
        <v>1</v>
      </c>
      <c r="BR82" s="127">
        <v>1</v>
      </c>
      <c r="BS82" s="127">
        <v>1</v>
      </c>
    </row>
    <row r="83" spans="1:71" ht="12.75" customHeight="1" x14ac:dyDescent="0.25">
      <c r="A83" s="127"/>
      <c r="B83" s="127"/>
      <c r="C83" s="127"/>
      <c r="D83" s="127" t="s">
        <v>744</v>
      </c>
      <c r="E83" s="127"/>
      <c r="F83" s="127"/>
      <c r="G83" s="127"/>
      <c r="H83" s="127"/>
      <c r="I83" s="127"/>
      <c r="J83" s="127"/>
      <c r="K83" s="127"/>
      <c r="L83" s="127"/>
      <c r="M83" s="127"/>
      <c r="N83" s="127"/>
      <c r="O83" s="127"/>
      <c r="P83" s="127"/>
      <c r="Q83" s="127"/>
      <c r="R83" s="127"/>
      <c r="S83" s="127"/>
      <c r="T83" s="127"/>
      <c r="U83" s="127">
        <v>1</v>
      </c>
      <c r="V83" s="127">
        <v>1</v>
      </c>
      <c r="W83" s="127">
        <v>1</v>
      </c>
      <c r="X83" s="127">
        <v>1</v>
      </c>
      <c r="Y83" s="127">
        <v>1</v>
      </c>
      <c r="Z83" s="127">
        <v>1</v>
      </c>
      <c r="AA83" s="127">
        <v>1</v>
      </c>
      <c r="AB83" s="127">
        <v>1</v>
      </c>
      <c r="AC83" s="127">
        <v>1</v>
      </c>
      <c r="AD83" s="127">
        <v>1</v>
      </c>
      <c r="AE83" s="127">
        <v>1</v>
      </c>
      <c r="AF83" s="127">
        <v>1</v>
      </c>
      <c r="AG83" s="127">
        <v>1</v>
      </c>
      <c r="AH83" s="127">
        <v>1</v>
      </c>
      <c r="AI83" s="127">
        <v>1</v>
      </c>
      <c r="AJ83" s="127">
        <v>1</v>
      </c>
      <c r="AK83" s="127">
        <v>1</v>
      </c>
      <c r="AL83" s="127">
        <v>1</v>
      </c>
      <c r="AM83" s="127">
        <v>1</v>
      </c>
      <c r="AN83" s="127">
        <v>1</v>
      </c>
      <c r="AO83" s="127">
        <v>1</v>
      </c>
      <c r="AP83" s="127">
        <v>1</v>
      </c>
      <c r="AQ83" s="127">
        <v>1</v>
      </c>
      <c r="AR83" s="127">
        <v>1</v>
      </c>
      <c r="AS83" s="127">
        <v>1</v>
      </c>
      <c r="AT83" s="127">
        <v>1</v>
      </c>
      <c r="AU83" s="127">
        <v>1</v>
      </c>
      <c r="AV83" s="127">
        <v>1</v>
      </c>
      <c r="AW83" s="127">
        <v>1</v>
      </c>
      <c r="AX83" s="127">
        <v>1</v>
      </c>
      <c r="AY83" s="127">
        <v>1</v>
      </c>
      <c r="AZ83" s="127">
        <v>1</v>
      </c>
      <c r="BA83" s="127">
        <v>1</v>
      </c>
      <c r="BB83" s="127">
        <v>1</v>
      </c>
      <c r="BC83" s="127">
        <v>1</v>
      </c>
      <c r="BD83" s="127">
        <v>1</v>
      </c>
      <c r="BE83" s="127">
        <v>1</v>
      </c>
      <c r="BF83" s="127">
        <v>1</v>
      </c>
      <c r="BG83" s="127">
        <v>1</v>
      </c>
      <c r="BH83" s="127">
        <v>1</v>
      </c>
      <c r="BI83" s="127">
        <v>1</v>
      </c>
      <c r="BJ83" s="127">
        <v>1</v>
      </c>
      <c r="BK83" s="127">
        <v>1</v>
      </c>
      <c r="BL83" s="127">
        <v>1</v>
      </c>
      <c r="BM83" s="127">
        <v>1</v>
      </c>
      <c r="BN83" s="127">
        <v>1</v>
      </c>
      <c r="BO83" s="127">
        <v>1</v>
      </c>
      <c r="BP83" s="127">
        <v>1</v>
      </c>
      <c r="BQ83" s="127">
        <v>1</v>
      </c>
      <c r="BR83" s="127">
        <v>1</v>
      </c>
      <c r="BS83" s="127">
        <v>1</v>
      </c>
    </row>
    <row r="84" spans="1:71" ht="12.75" customHeight="1" x14ac:dyDescent="0.25">
      <c r="A84" s="127"/>
      <c r="B84" s="127"/>
      <c r="C84" s="127"/>
      <c r="D84" s="127" t="s">
        <v>745</v>
      </c>
      <c r="E84" s="127"/>
      <c r="F84" s="127"/>
      <c r="G84" s="127"/>
      <c r="H84" s="127"/>
      <c r="I84" s="127"/>
      <c r="J84" s="127"/>
      <c r="K84" s="127"/>
      <c r="L84" s="127"/>
      <c r="M84" s="127"/>
      <c r="N84" s="127"/>
      <c r="O84" s="127"/>
      <c r="P84" s="127"/>
      <c r="Q84" s="127"/>
      <c r="R84" s="127"/>
      <c r="S84" s="127"/>
      <c r="T84" s="127"/>
      <c r="U84" s="127"/>
      <c r="V84" s="127">
        <v>1</v>
      </c>
      <c r="W84" s="127">
        <v>1</v>
      </c>
      <c r="X84" s="127">
        <v>1</v>
      </c>
      <c r="Y84" s="127">
        <v>1</v>
      </c>
      <c r="Z84" s="127">
        <v>1</v>
      </c>
      <c r="AA84" s="127">
        <v>1</v>
      </c>
      <c r="AB84" s="127">
        <v>1</v>
      </c>
      <c r="AC84" s="127">
        <v>1</v>
      </c>
      <c r="AD84" s="127">
        <v>1</v>
      </c>
      <c r="AE84" s="127">
        <v>1</v>
      </c>
      <c r="AF84" s="127">
        <v>1</v>
      </c>
      <c r="AG84" s="127">
        <v>1</v>
      </c>
      <c r="AH84" s="127">
        <v>1</v>
      </c>
      <c r="AI84" s="127">
        <v>1</v>
      </c>
      <c r="AJ84" s="127">
        <v>1</v>
      </c>
      <c r="AK84" s="127">
        <v>1</v>
      </c>
      <c r="AL84" s="127">
        <v>1</v>
      </c>
      <c r="AM84" s="127">
        <v>1</v>
      </c>
      <c r="AN84" s="127">
        <v>1</v>
      </c>
      <c r="AO84" s="127">
        <v>1</v>
      </c>
      <c r="AP84" s="127">
        <v>1</v>
      </c>
      <c r="AQ84" s="127">
        <v>1</v>
      </c>
      <c r="AR84" s="127">
        <v>1</v>
      </c>
      <c r="AS84" s="127">
        <v>1</v>
      </c>
      <c r="AT84" s="127">
        <v>1</v>
      </c>
      <c r="AU84" s="127">
        <v>1</v>
      </c>
      <c r="AV84" s="127">
        <v>1</v>
      </c>
      <c r="AW84" s="127">
        <v>1</v>
      </c>
      <c r="AX84" s="127">
        <v>1</v>
      </c>
      <c r="AY84" s="127">
        <v>1</v>
      </c>
      <c r="AZ84" s="127">
        <v>1</v>
      </c>
      <c r="BA84" s="127">
        <v>1</v>
      </c>
      <c r="BB84" s="127">
        <v>1</v>
      </c>
      <c r="BC84" s="127">
        <v>1</v>
      </c>
      <c r="BD84" s="127">
        <v>1</v>
      </c>
      <c r="BE84" s="127">
        <v>1</v>
      </c>
      <c r="BF84" s="127">
        <v>1</v>
      </c>
      <c r="BG84" s="127">
        <v>1</v>
      </c>
      <c r="BH84" s="127">
        <v>1</v>
      </c>
      <c r="BI84" s="127">
        <v>1</v>
      </c>
      <c r="BJ84" s="127">
        <v>1</v>
      </c>
      <c r="BK84" s="127">
        <v>1</v>
      </c>
      <c r="BL84" s="127">
        <v>1</v>
      </c>
      <c r="BM84" s="127">
        <v>1</v>
      </c>
      <c r="BN84" s="127">
        <v>1</v>
      </c>
      <c r="BO84" s="127">
        <v>1</v>
      </c>
      <c r="BP84" s="127">
        <v>1</v>
      </c>
      <c r="BQ84" s="127">
        <v>1</v>
      </c>
      <c r="BR84" s="127">
        <v>1</v>
      </c>
      <c r="BS84" s="127">
        <v>1</v>
      </c>
    </row>
    <row r="85" spans="1:71" ht="12.75" customHeight="1" x14ac:dyDescent="0.25">
      <c r="A85" s="127"/>
      <c r="B85" s="127"/>
      <c r="C85" s="127"/>
      <c r="D85" s="127" t="s">
        <v>107</v>
      </c>
      <c r="E85" s="127"/>
      <c r="F85" s="127"/>
      <c r="G85" s="127"/>
      <c r="H85" s="127"/>
      <c r="I85" s="127"/>
      <c r="J85" s="127"/>
      <c r="K85" s="127"/>
      <c r="L85" s="127"/>
      <c r="M85" s="127"/>
      <c r="N85" s="127"/>
      <c r="O85" s="127"/>
      <c r="P85" s="127"/>
      <c r="Q85" s="127"/>
      <c r="R85" s="127"/>
      <c r="S85" s="127"/>
      <c r="T85" s="127"/>
      <c r="U85" s="127"/>
      <c r="V85" s="127"/>
      <c r="W85" s="127">
        <v>2</v>
      </c>
      <c r="X85" s="127">
        <v>2</v>
      </c>
      <c r="Y85" s="127">
        <v>2</v>
      </c>
      <c r="Z85" s="127">
        <v>3</v>
      </c>
      <c r="AA85" s="127">
        <v>3</v>
      </c>
      <c r="AB85" s="127">
        <v>3</v>
      </c>
      <c r="AC85" s="127">
        <v>4</v>
      </c>
      <c r="AD85" s="127">
        <v>4</v>
      </c>
      <c r="AE85" s="127">
        <v>4</v>
      </c>
      <c r="AF85" s="127">
        <v>5</v>
      </c>
      <c r="AG85" s="127">
        <v>5</v>
      </c>
      <c r="AH85" s="127">
        <v>5</v>
      </c>
      <c r="AI85" s="127">
        <v>6</v>
      </c>
      <c r="AJ85" s="127">
        <v>6</v>
      </c>
      <c r="AK85" s="127">
        <v>6</v>
      </c>
      <c r="AL85" s="127">
        <v>6</v>
      </c>
      <c r="AM85" s="127">
        <v>6</v>
      </c>
      <c r="AN85" s="127">
        <v>6</v>
      </c>
      <c r="AO85" s="127">
        <v>6</v>
      </c>
      <c r="AP85" s="127">
        <v>6</v>
      </c>
      <c r="AQ85" s="127">
        <v>6</v>
      </c>
      <c r="AR85" s="127">
        <v>6</v>
      </c>
      <c r="AS85" s="127">
        <v>6</v>
      </c>
      <c r="AT85" s="127">
        <v>6</v>
      </c>
      <c r="AU85" s="127">
        <v>6</v>
      </c>
      <c r="AV85" s="127">
        <v>6</v>
      </c>
      <c r="AW85" s="127">
        <v>6</v>
      </c>
      <c r="AX85" s="127">
        <v>6</v>
      </c>
      <c r="AY85" s="127">
        <v>6</v>
      </c>
      <c r="AZ85" s="127">
        <v>6</v>
      </c>
      <c r="BA85" s="127">
        <v>6</v>
      </c>
      <c r="BB85" s="127">
        <v>6</v>
      </c>
      <c r="BC85" s="127">
        <v>6</v>
      </c>
      <c r="BD85" s="127">
        <v>6</v>
      </c>
      <c r="BE85" s="127">
        <v>6</v>
      </c>
      <c r="BF85" s="127">
        <v>6</v>
      </c>
      <c r="BG85" s="127">
        <v>6</v>
      </c>
      <c r="BH85" s="127">
        <v>6</v>
      </c>
      <c r="BI85" s="127">
        <v>6</v>
      </c>
      <c r="BJ85" s="127">
        <v>6</v>
      </c>
      <c r="BK85" s="127">
        <v>6</v>
      </c>
      <c r="BL85" s="127">
        <v>6</v>
      </c>
      <c r="BM85" s="127">
        <v>6</v>
      </c>
      <c r="BN85" s="127">
        <v>6</v>
      </c>
      <c r="BO85" s="127">
        <v>6</v>
      </c>
      <c r="BP85" s="127">
        <v>6</v>
      </c>
      <c r="BQ85" s="127">
        <v>6</v>
      </c>
      <c r="BR85" s="127">
        <v>6</v>
      </c>
      <c r="BS85" s="127">
        <v>6</v>
      </c>
    </row>
    <row r="86" spans="1:71" ht="12.75" customHeight="1" x14ac:dyDescent="0.25">
      <c r="A86" s="127"/>
      <c r="B86" s="99" t="s">
        <v>746</v>
      </c>
      <c r="C86" s="127"/>
      <c r="D86" s="127"/>
      <c r="E86" s="127"/>
      <c r="F86" s="127"/>
      <c r="G86" s="127"/>
      <c r="H86" s="127"/>
      <c r="I86" s="127"/>
      <c r="J86" s="127"/>
      <c r="K86" s="127"/>
      <c r="L86" s="127"/>
      <c r="M86" s="127"/>
      <c r="N86" s="127"/>
      <c r="O86" s="127"/>
      <c r="P86" s="127"/>
      <c r="Q86" s="127"/>
      <c r="R86" s="127"/>
      <c r="S86" s="569">
        <v>0.02</v>
      </c>
      <c r="T86" s="580">
        <f t="shared" ref="T86:V86" si="185">S86</f>
        <v>0.02</v>
      </c>
      <c r="U86" s="580">
        <f t="shared" si="185"/>
        <v>0.02</v>
      </c>
      <c r="V86" s="580">
        <f t="shared" si="185"/>
        <v>0.02</v>
      </c>
      <c r="W86" s="580">
        <f>+V86+2%</f>
        <v>0.04</v>
      </c>
      <c r="X86" s="580">
        <f t="shared" ref="X86:Y86" si="186">W86</f>
        <v>0.04</v>
      </c>
      <c r="Y86" s="580">
        <f t="shared" si="186"/>
        <v>0.04</v>
      </c>
      <c r="Z86" s="580">
        <f>+Y86+2%</f>
        <v>0.06</v>
      </c>
      <c r="AA86" s="580">
        <f t="shared" ref="AA86:AB86" si="187">Z86</f>
        <v>0.06</v>
      </c>
      <c r="AB86" s="580">
        <f t="shared" si="187"/>
        <v>0.06</v>
      </c>
      <c r="AC86" s="580">
        <f>+AB86+2%</f>
        <v>0.08</v>
      </c>
      <c r="AD86" s="580">
        <f t="shared" ref="AD86:AE86" si="188">AC86</f>
        <v>0.08</v>
      </c>
      <c r="AE86" s="580">
        <f t="shared" si="188"/>
        <v>0.08</v>
      </c>
      <c r="AF86" s="580">
        <f>+AE86+2%</f>
        <v>0.1</v>
      </c>
      <c r="AG86" s="580">
        <f t="shared" ref="AG86:AH86" si="189">AF86</f>
        <v>0.1</v>
      </c>
      <c r="AH86" s="580">
        <f t="shared" si="189"/>
        <v>0.1</v>
      </c>
      <c r="AI86" s="580">
        <f>+AH86+2%</f>
        <v>0.12000000000000001</v>
      </c>
      <c r="AJ86" s="580">
        <f t="shared" ref="AJ86:AK86" si="190">AI86</f>
        <v>0.12000000000000001</v>
      </c>
      <c r="AK86" s="580">
        <f t="shared" si="190"/>
        <v>0.12000000000000001</v>
      </c>
      <c r="AL86" s="580">
        <f>+AK86+2%</f>
        <v>0.14000000000000001</v>
      </c>
      <c r="AM86" s="580">
        <f t="shared" ref="AM86:AN86" si="191">AL86</f>
        <v>0.14000000000000001</v>
      </c>
      <c r="AN86" s="580">
        <f t="shared" si="191"/>
        <v>0.14000000000000001</v>
      </c>
      <c r="AO86" s="580">
        <f>+AN86+2%</f>
        <v>0.16</v>
      </c>
      <c r="AP86" s="580">
        <f t="shared" ref="AP86:AQ86" si="192">AO86</f>
        <v>0.16</v>
      </c>
      <c r="AQ86" s="580">
        <f t="shared" si="192"/>
        <v>0.16</v>
      </c>
      <c r="AR86" s="580">
        <f>+AQ86+2%</f>
        <v>0.18</v>
      </c>
      <c r="AS86" s="580">
        <f t="shared" ref="AS86:AT86" si="193">AR86</f>
        <v>0.18</v>
      </c>
      <c r="AT86" s="580">
        <f t="shared" si="193"/>
        <v>0.18</v>
      </c>
      <c r="AU86" s="580">
        <f>+AT86+2%</f>
        <v>0.19999999999999998</v>
      </c>
      <c r="AV86" s="580">
        <f t="shared" ref="AV86:AW86" si="194">AU86</f>
        <v>0.19999999999999998</v>
      </c>
      <c r="AW86" s="580">
        <f t="shared" si="194"/>
        <v>0.19999999999999998</v>
      </c>
      <c r="AX86" s="580">
        <f>+AW86+2%</f>
        <v>0.21999999999999997</v>
      </c>
      <c r="AY86" s="580">
        <f t="shared" ref="AY86:AZ86" si="195">AX86</f>
        <v>0.21999999999999997</v>
      </c>
      <c r="AZ86" s="580">
        <f t="shared" si="195"/>
        <v>0.21999999999999997</v>
      </c>
      <c r="BA86" s="580">
        <f>+AZ86+2%</f>
        <v>0.23999999999999996</v>
      </c>
      <c r="BB86" s="580">
        <f t="shared" ref="BB86:BC86" si="196">BA86</f>
        <v>0.23999999999999996</v>
      </c>
      <c r="BC86" s="580">
        <f t="shared" si="196"/>
        <v>0.23999999999999996</v>
      </c>
      <c r="BD86" s="580">
        <f>+BC86+2%</f>
        <v>0.25999999999999995</v>
      </c>
      <c r="BE86" s="580">
        <f t="shared" ref="BE86:BF86" si="197">BD86</f>
        <v>0.25999999999999995</v>
      </c>
      <c r="BF86" s="580">
        <f t="shared" si="197"/>
        <v>0.25999999999999995</v>
      </c>
      <c r="BG86" s="580">
        <f>+BF86+2%</f>
        <v>0.27999999999999997</v>
      </c>
      <c r="BH86" s="580">
        <f t="shared" ref="BH86:BI86" si="198">BG86</f>
        <v>0.27999999999999997</v>
      </c>
      <c r="BI86" s="580">
        <f t="shared" si="198"/>
        <v>0.27999999999999997</v>
      </c>
      <c r="BJ86" s="580">
        <f>BI86+2%</f>
        <v>0.3</v>
      </c>
      <c r="BK86" s="580">
        <f t="shared" ref="BK86:BL86" si="199">BJ86</f>
        <v>0.3</v>
      </c>
      <c r="BL86" s="580">
        <f t="shared" si="199"/>
        <v>0.3</v>
      </c>
      <c r="BM86" s="580">
        <f>BL86+2%</f>
        <v>0.32</v>
      </c>
      <c r="BN86" s="580">
        <f t="shared" ref="BN86:BP86" si="200">BM86</f>
        <v>0.32</v>
      </c>
      <c r="BO86" s="580">
        <f t="shared" si="200"/>
        <v>0.32</v>
      </c>
      <c r="BP86" s="580">
        <f t="shared" si="200"/>
        <v>0.32</v>
      </c>
      <c r="BQ86" s="580">
        <f>BP86+2%</f>
        <v>0.34</v>
      </c>
      <c r="BR86" s="580">
        <f t="shared" ref="BR86:BS86" si="201">BQ86</f>
        <v>0.34</v>
      </c>
      <c r="BS86" s="580">
        <f t="shared" si="201"/>
        <v>0.34</v>
      </c>
    </row>
    <row r="87" spans="1:71" ht="12.75" customHeight="1" x14ac:dyDescent="0.25">
      <c r="A87" s="127"/>
      <c r="B87" s="127"/>
      <c r="C87" s="127"/>
      <c r="D87" s="127"/>
      <c r="E87" s="127"/>
      <c r="F87" s="127"/>
      <c r="G87" s="127"/>
      <c r="H87" s="127"/>
      <c r="I87" s="127"/>
      <c r="J87" s="127"/>
      <c r="K87" s="127"/>
      <c r="L87" s="127"/>
      <c r="M87" s="127"/>
      <c r="N87" s="127"/>
      <c r="O87" s="127"/>
      <c r="P87" s="127"/>
      <c r="Q87" s="127"/>
      <c r="R87" s="127"/>
      <c r="S87" s="127"/>
      <c r="T87" s="127"/>
      <c r="U87" s="127"/>
      <c r="V87" s="127"/>
      <c r="W87" s="127"/>
      <c r="X87" s="127"/>
      <c r="Y87" s="127"/>
      <c r="Z87" s="127"/>
      <c r="AA87" s="127"/>
      <c r="AB87" s="127"/>
      <c r="AC87" s="127"/>
      <c r="AD87" s="127"/>
      <c r="AE87" s="127"/>
      <c r="AF87" s="127"/>
      <c r="AG87" s="127"/>
      <c r="AH87" s="127"/>
      <c r="AI87" s="127"/>
      <c r="AJ87" s="127"/>
      <c r="AK87" s="127"/>
      <c r="AL87" s="127"/>
      <c r="AM87" s="127"/>
      <c r="AN87" s="127"/>
      <c r="AO87" s="127"/>
      <c r="AP87" s="127"/>
      <c r="AQ87" s="127"/>
      <c r="AR87" s="127"/>
      <c r="AS87" s="127"/>
      <c r="AT87" s="127"/>
      <c r="AU87" s="127"/>
      <c r="AV87" s="127"/>
      <c r="AW87" s="127"/>
      <c r="AX87" s="127"/>
      <c r="AY87" s="127"/>
      <c r="AZ87" s="127"/>
      <c r="BA87" s="127"/>
      <c r="BB87" s="127"/>
      <c r="BC87" s="127"/>
      <c r="BD87" s="127"/>
      <c r="BE87" s="127"/>
      <c r="BF87" s="127"/>
      <c r="BG87" s="127"/>
      <c r="BH87" s="127"/>
      <c r="BI87" s="127"/>
      <c r="BJ87" s="127"/>
      <c r="BK87" s="127"/>
      <c r="BL87" s="127"/>
      <c r="BM87" s="127"/>
      <c r="BN87" s="127"/>
      <c r="BO87" s="127"/>
      <c r="BP87" s="127"/>
      <c r="BQ87" s="127"/>
      <c r="BR87" s="127"/>
      <c r="BS87" s="127"/>
    </row>
    <row r="88" spans="1:71" ht="12.75" customHeight="1" x14ac:dyDescent="0.25">
      <c r="A88" s="127"/>
      <c r="B88" s="127"/>
      <c r="C88" s="127"/>
      <c r="D88" s="127"/>
      <c r="E88" s="127"/>
      <c r="F88" s="127"/>
      <c r="G88" s="127"/>
      <c r="H88" s="127"/>
      <c r="I88" s="127"/>
      <c r="J88" s="127"/>
      <c r="K88" s="127"/>
      <c r="L88" s="127"/>
      <c r="M88" s="127"/>
      <c r="N88" s="127"/>
      <c r="O88" s="127"/>
      <c r="P88" s="127"/>
      <c r="Q88" s="127"/>
      <c r="R88" s="127"/>
      <c r="S88" s="127"/>
      <c r="T88" s="127"/>
      <c r="U88" s="127"/>
      <c r="V88" s="127"/>
      <c r="W88" s="127"/>
      <c r="X88" s="127"/>
      <c r="Y88" s="127"/>
      <c r="Z88" s="127"/>
      <c r="AA88" s="127"/>
      <c r="AB88" s="127"/>
      <c r="AC88" s="127"/>
      <c r="AD88" s="127"/>
      <c r="AE88" s="127"/>
      <c r="AF88" s="127"/>
      <c r="AG88" s="127"/>
      <c r="AH88" s="127"/>
      <c r="AI88" s="127"/>
      <c r="AJ88" s="127"/>
      <c r="AK88" s="127"/>
      <c r="AL88" s="127"/>
      <c r="AM88" s="127"/>
      <c r="AN88" s="127"/>
      <c r="AO88" s="127"/>
      <c r="AP88" s="127"/>
      <c r="AQ88" s="127"/>
      <c r="AR88" s="127"/>
      <c r="AS88" s="127"/>
      <c r="AT88" s="127"/>
      <c r="AU88" s="127"/>
      <c r="AV88" s="127"/>
      <c r="AW88" s="127"/>
      <c r="AX88" s="127"/>
      <c r="AY88" s="127"/>
      <c r="AZ88" s="127"/>
      <c r="BA88" s="127"/>
      <c r="BB88" s="127"/>
      <c r="BC88" s="127"/>
      <c r="BD88" s="127"/>
      <c r="BE88" s="127"/>
      <c r="BF88" s="127"/>
      <c r="BG88" s="127"/>
      <c r="BH88" s="127"/>
      <c r="BI88" s="127"/>
      <c r="BJ88" s="127"/>
      <c r="BK88" s="127"/>
      <c r="BL88" s="127"/>
      <c r="BM88" s="127"/>
      <c r="BN88" s="127"/>
      <c r="BO88" s="127"/>
      <c r="BP88" s="127"/>
      <c r="BQ88" s="127"/>
      <c r="BR88" s="127"/>
      <c r="BS88" s="127"/>
    </row>
    <row r="89" spans="1:71" ht="12.75" customHeight="1" x14ac:dyDescent="0.25">
      <c r="A89" s="188"/>
      <c r="B89" s="188"/>
      <c r="C89" s="188"/>
      <c r="D89" s="188"/>
      <c r="E89" s="188"/>
      <c r="F89" s="188"/>
      <c r="G89" s="188"/>
      <c r="H89" s="188">
        <f>+G90+H90</f>
        <v>302.2</v>
      </c>
      <c r="I89" s="188">
        <f t="shared" ref="I89:BS89" si="202">+SUM($G$90:I90)</f>
        <v>600.59999999999991</v>
      </c>
      <c r="J89" s="188">
        <f t="shared" si="202"/>
        <v>2475.0500000000002</v>
      </c>
      <c r="K89" s="188">
        <f t="shared" si="202"/>
        <v>4846.8500000000004</v>
      </c>
      <c r="L89" s="188">
        <f t="shared" si="202"/>
        <v>7716</v>
      </c>
      <c r="M89" s="188">
        <f t="shared" si="202"/>
        <v>11109.65</v>
      </c>
      <c r="N89" s="188">
        <f t="shared" si="202"/>
        <v>15355.9</v>
      </c>
      <c r="O89" s="188">
        <f t="shared" si="202"/>
        <v>20214.45</v>
      </c>
      <c r="P89" s="188">
        <f t="shared" si="202"/>
        <v>25428.25</v>
      </c>
      <c r="Q89" s="188">
        <f t="shared" si="202"/>
        <v>30926.25</v>
      </c>
      <c r="R89" s="188">
        <f t="shared" si="202"/>
        <v>36806.65</v>
      </c>
      <c r="S89" s="188">
        <f t="shared" si="202"/>
        <v>42687.05</v>
      </c>
      <c r="T89" s="188">
        <f t="shared" si="202"/>
        <v>48567.450000000004</v>
      </c>
      <c r="U89" s="188">
        <f t="shared" si="202"/>
        <v>54447.850000000006</v>
      </c>
      <c r="V89" s="188">
        <f t="shared" si="202"/>
        <v>60907.850000000006</v>
      </c>
      <c r="W89" s="188">
        <f t="shared" si="202"/>
        <v>67367.850000000006</v>
      </c>
      <c r="X89" s="188">
        <f t="shared" si="202"/>
        <v>73827.850000000006</v>
      </c>
      <c r="Y89" s="188">
        <f t="shared" si="202"/>
        <v>80287.850000000006</v>
      </c>
      <c r="Z89" s="188">
        <f t="shared" si="202"/>
        <v>86747.85</v>
      </c>
      <c r="AA89" s="188">
        <f t="shared" si="202"/>
        <v>93207.85</v>
      </c>
      <c r="AB89" s="188">
        <f t="shared" si="202"/>
        <v>99667.85</v>
      </c>
      <c r="AC89" s="188">
        <f t="shared" si="202"/>
        <v>106127.85</v>
      </c>
      <c r="AD89" s="188">
        <f t="shared" si="202"/>
        <v>112587.85</v>
      </c>
      <c r="AE89" s="188">
        <f t="shared" si="202"/>
        <v>119047.85</v>
      </c>
      <c r="AF89" s="188">
        <f t="shared" si="202"/>
        <v>125507.85</v>
      </c>
      <c r="AG89" s="188">
        <f t="shared" si="202"/>
        <v>131967.85</v>
      </c>
      <c r="AH89" s="188">
        <f t="shared" si="202"/>
        <v>139097.85</v>
      </c>
      <c r="AI89" s="188">
        <f t="shared" si="202"/>
        <v>146227.85</v>
      </c>
      <c r="AJ89" s="188">
        <f t="shared" si="202"/>
        <v>153357.85</v>
      </c>
      <c r="AK89" s="188">
        <f t="shared" si="202"/>
        <v>160487.85</v>
      </c>
      <c r="AL89" s="188">
        <f t="shared" si="202"/>
        <v>167617.85</v>
      </c>
      <c r="AM89" s="188">
        <f t="shared" si="202"/>
        <v>174747.85</v>
      </c>
      <c r="AN89" s="188">
        <f t="shared" si="202"/>
        <v>181877.85</v>
      </c>
      <c r="AO89" s="188">
        <f t="shared" si="202"/>
        <v>189007.85</v>
      </c>
      <c r="AP89" s="188">
        <f t="shared" si="202"/>
        <v>196137.85</v>
      </c>
      <c r="AQ89" s="188">
        <f t="shared" si="202"/>
        <v>203267.85</v>
      </c>
      <c r="AR89" s="188">
        <f t="shared" si="202"/>
        <v>210397.85</v>
      </c>
      <c r="AS89" s="188">
        <f t="shared" si="202"/>
        <v>217527.85</v>
      </c>
      <c r="AT89" s="188">
        <f t="shared" si="202"/>
        <v>225377.85</v>
      </c>
      <c r="AU89" s="188">
        <f t="shared" si="202"/>
        <v>233227.85</v>
      </c>
      <c r="AV89" s="188">
        <f t="shared" si="202"/>
        <v>241077.85</v>
      </c>
      <c r="AW89" s="188">
        <f t="shared" si="202"/>
        <v>248927.85</v>
      </c>
      <c r="AX89" s="188">
        <f t="shared" si="202"/>
        <v>256777.85</v>
      </c>
      <c r="AY89" s="188">
        <f t="shared" si="202"/>
        <v>264627.84999999998</v>
      </c>
      <c r="AZ89" s="188">
        <f t="shared" si="202"/>
        <v>272477.84999999998</v>
      </c>
      <c r="BA89" s="188">
        <f t="shared" si="202"/>
        <v>280327.84999999998</v>
      </c>
      <c r="BB89" s="188">
        <f t="shared" si="202"/>
        <v>288177.84999999998</v>
      </c>
      <c r="BC89" s="188">
        <f t="shared" si="202"/>
        <v>296027.84999999998</v>
      </c>
      <c r="BD89" s="188">
        <f t="shared" si="202"/>
        <v>303877.84999999998</v>
      </c>
      <c r="BE89" s="188">
        <f t="shared" si="202"/>
        <v>311727.84999999998</v>
      </c>
      <c r="BF89" s="188">
        <f t="shared" si="202"/>
        <v>320377.84999999998</v>
      </c>
      <c r="BG89" s="188">
        <f t="shared" si="202"/>
        <v>329027.84999999998</v>
      </c>
      <c r="BH89" s="188">
        <f t="shared" si="202"/>
        <v>337677.85</v>
      </c>
      <c r="BI89" s="188">
        <f t="shared" si="202"/>
        <v>346327.85</v>
      </c>
      <c r="BJ89" s="188">
        <f t="shared" si="202"/>
        <v>354977.85</v>
      </c>
      <c r="BK89" s="188">
        <f t="shared" si="202"/>
        <v>363627.85</v>
      </c>
      <c r="BL89" s="188">
        <f t="shared" si="202"/>
        <v>372277.85</v>
      </c>
      <c r="BM89" s="188">
        <f t="shared" si="202"/>
        <v>380927.85</v>
      </c>
      <c r="BN89" s="188">
        <f t="shared" si="202"/>
        <v>389577.85</v>
      </c>
      <c r="BO89" s="188">
        <f t="shared" si="202"/>
        <v>398227.85</v>
      </c>
      <c r="BP89" s="188">
        <f t="shared" si="202"/>
        <v>406877.85</v>
      </c>
      <c r="BQ89" s="188">
        <f t="shared" si="202"/>
        <v>415527.85</v>
      </c>
      <c r="BR89" s="188">
        <f t="shared" si="202"/>
        <v>424177.85</v>
      </c>
      <c r="BS89" s="188">
        <f t="shared" si="202"/>
        <v>432827.85</v>
      </c>
    </row>
    <row r="90" spans="1:71" ht="12.75" customHeight="1" x14ac:dyDescent="0.25">
      <c r="A90" s="188"/>
      <c r="B90" s="581" t="s">
        <v>738</v>
      </c>
      <c r="C90" s="188"/>
      <c r="D90" s="188"/>
      <c r="E90" s="581">
        <f t="shared" ref="E90:BS90" si="203">SUM(E91:E106)</f>
        <v>0</v>
      </c>
      <c r="F90" s="581">
        <f t="shared" si="203"/>
        <v>0</v>
      </c>
      <c r="G90" s="581">
        <f t="shared" si="203"/>
        <v>102</v>
      </c>
      <c r="H90" s="581">
        <f t="shared" si="203"/>
        <v>200.2</v>
      </c>
      <c r="I90" s="581">
        <f t="shared" si="203"/>
        <v>298.39999999999998</v>
      </c>
      <c r="J90" s="581">
        <f t="shared" si="203"/>
        <v>1874.45</v>
      </c>
      <c r="K90" s="581">
        <f t="shared" si="203"/>
        <v>2371.7999999999997</v>
      </c>
      <c r="L90" s="581">
        <f t="shared" si="203"/>
        <v>2869.1499999999996</v>
      </c>
      <c r="M90" s="581">
        <f t="shared" si="203"/>
        <v>3393.6499999999996</v>
      </c>
      <c r="N90" s="581">
        <f t="shared" si="203"/>
        <v>4246.25</v>
      </c>
      <c r="O90" s="581">
        <f t="shared" si="203"/>
        <v>4858.55</v>
      </c>
      <c r="P90" s="581">
        <f t="shared" si="203"/>
        <v>5213.8</v>
      </c>
      <c r="Q90" s="581">
        <f t="shared" si="203"/>
        <v>5498</v>
      </c>
      <c r="R90" s="581">
        <f t="shared" si="203"/>
        <v>5880.4</v>
      </c>
      <c r="S90" s="581">
        <f t="shared" si="203"/>
        <v>5880.4</v>
      </c>
      <c r="T90" s="581">
        <f t="shared" si="203"/>
        <v>5880.4</v>
      </c>
      <c r="U90" s="581">
        <f t="shared" si="203"/>
        <v>5880.4</v>
      </c>
      <c r="V90" s="581">
        <f t="shared" si="203"/>
        <v>6460</v>
      </c>
      <c r="W90" s="581">
        <f t="shared" si="203"/>
        <v>6460</v>
      </c>
      <c r="X90" s="581">
        <f t="shared" si="203"/>
        <v>6460</v>
      </c>
      <c r="Y90" s="581">
        <f t="shared" si="203"/>
        <v>6460</v>
      </c>
      <c r="Z90" s="581">
        <f t="shared" si="203"/>
        <v>6460</v>
      </c>
      <c r="AA90" s="581">
        <f t="shared" si="203"/>
        <v>6460</v>
      </c>
      <c r="AB90" s="581">
        <f t="shared" si="203"/>
        <v>6460</v>
      </c>
      <c r="AC90" s="581">
        <f t="shared" si="203"/>
        <v>6460</v>
      </c>
      <c r="AD90" s="581">
        <f t="shared" si="203"/>
        <v>6460</v>
      </c>
      <c r="AE90" s="581">
        <f t="shared" si="203"/>
        <v>6460</v>
      </c>
      <c r="AF90" s="581">
        <f t="shared" si="203"/>
        <v>6460</v>
      </c>
      <c r="AG90" s="581">
        <f t="shared" si="203"/>
        <v>6460</v>
      </c>
      <c r="AH90" s="581">
        <f t="shared" si="203"/>
        <v>7130</v>
      </c>
      <c r="AI90" s="581">
        <f t="shared" si="203"/>
        <v>7130</v>
      </c>
      <c r="AJ90" s="581">
        <f t="shared" si="203"/>
        <v>7130</v>
      </c>
      <c r="AK90" s="581">
        <f t="shared" si="203"/>
        <v>7130</v>
      </c>
      <c r="AL90" s="581">
        <f t="shared" si="203"/>
        <v>7130</v>
      </c>
      <c r="AM90" s="581">
        <f t="shared" si="203"/>
        <v>7130</v>
      </c>
      <c r="AN90" s="581">
        <f t="shared" si="203"/>
        <v>7130</v>
      </c>
      <c r="AO90" s="581">
        <f t="shared" si="203"/>
        <v>7130</v>
      </c>
      <c r="AP90" s="581">
        <f t="shared" si="203"/>
        <v>7130</v>
      </c>
      <c r="AQ90" s="581">
        <f t="shared" si="203"/>
        <v>7130</v>
      </c>
      <c r="AR90" s="581">
        <f t="shared" si="203"/>
        <v>7130</v>
      </c>
      <c r="AS90" s="581">
        <f t="shared" si="203"/>
        <v>7130</v>
      </c>
      <c r="AT90" s="581">
        <f t="shared" si="203"/>
        <v>7850</v>
      </c>
      <c r="AU90" s="581">
        <f t="shared" si="203"/>
        <v>7850</v>
      </c>
      <c r="AV90" s="581">
        <f t="shared" si="203"/>
        <v>7850</v>
      </c>
      <c r="AW90" s="581">
        <f t="shared" si="203"/>
        <v>7850</v>
      </c>
      <c r="AX90" s="581">
        <f t="shared" si="203"/>
        <v>7850</v>
      </c>
      <c r="AY90" s="581">
        <f t="shared" si="203"/>
        <v>7850</v>
      </c>
      <c r="AZ90" s="581">
        <f t="shared" si="203"/>
        <v>7850</v>
      </c>
      <c r="BA90" s="581">
        <f t="shared" si="203"/>
        <v>7850</v>
      </c>
      <c r="BB90" s="581">
        <f t="shared" si="203"/>
        <v>7850</v>
      </c>
      <c r="BC90" s="581">
        <f t="shared" si="203"/>
        <v>7850</v>
      </c>
      <c r="BD90" s="581">
        <f t="shared" si="203"/>
        <v>7850</v>
      </c>
      <c r="BE90" s="581">
        <f t="shared" si="203"/>
        <v>7850</v>
      </c>
      <c r="BF90" s="581">
        <f t="shared" si="203"/>
        <v>8650</v>
      </c>
      <c r="BG90" s="581">
        <f t="shared" si="203"/>
        <v>8650</v>
      </c>
      <c r="BH90" s="581">
        <f t="shared" si="203"/>
        <v>8650</v>
      </c>
      <c r="BI90" s="581">
        <f t="shared" si="203"/>
        <v>8650</v>
      </c>
      <c r="BJ90" s="581">
        <f t="shared" si="203"/>
        <v>8650</v>
      </c>
      <c r="BK90" s="581">
        <f t="shared" si="203"/>
        <v>8650</v>
      </c>
      <c r="BL90" s="581">
        <f t="shared" si="203"/>
        <v>8650</v>
      </c>
      <c r="BM90" s="581">
        <f t="shared" si="203"/>
        <v>8650</v>
      </c>
      <c r="BN90" s="581">
        <f t="shared" si="203"/>
        <v>8650</v>
      </c>
      <c r="BO90" s="581">
        <f t="shared" si="203"/>
        <v>8650</v>
      </c>
      <c r="BP90" s="581">
        <f t="shared" si="203"/>
        <v>8650</v>
      </c>
      <c r="BQ90" s="581">
        <f t="shared" si="203"/>
        <v>8650</v>
      </c>
      <c r="BR90" s="581">
        <f t="shared" si="203"/>
        <v>8650</v>
      </c>
      <c r="BS90" s="581">
        <f t="shared" si="203"/>
        <v>8650</v>
      </c>
    </row>
    <row r="91" spans="1:71" ht="12.75" customHeight="1" x14ac:dyDescent="0.3">
      <c r="A91" s="127"/>
      <c r="B91" s="127">
        <v>1</v>
      </c>
      <c r="C91" s="569">
        <v>1</v>
      </c>
      <c r="D91" s="565" t="s">
        <v>710</v>
      </c>
      <c r="E91" s="127"/>
      <c r="F91" s="575"/>
      <c r="G91" s="582">
        <f t="shared" ref="G91:BS91" si="204">+G37*0.1+G56*0.25</f>
        <v>102</v>
      </c>
      <c r="H91" s="582">
        <f t="shared" si="204"/>
        <v>102</v>
      </c>
      <c r="I91" s="582">
        <f t="shared" si="204"/>
        <v>102</v>
      </c>
      <c r="J91" s="582">
        <f t="shared" si="204"/>
        <v>710.5</v>
      </c>
      <c r="K91" s="582">
        <f t="shared" si="204"/>
        <v>710.5</v>
      </c>
      <c r="L91" s="582">
        <f t="shared" si="204"/>
        <v>710.5</v>
      </c>
      <c r="M91" s="582">
        <f t="shared" si="204"/>
        <v>710.5</v>
      </c>
      <c r="N91" s="582">
        <f t="shared" si="204"/>
        <v>710.5</v>
      </c>
      <c r="O91" s="582">
        <f t="shared" si="204"/>
        <v>710.5</v>
      </c>
      <c r="P91" s="582">
        <f t="shared" si="204"/>
        <v>710.5</v>
      </c>
      <c r="Q91" s="582">
        <f t="shared" si="204"/>
        <v>710.5</v>
      </c>
      <c r="R91" s="582">
        <f t="shared" si="204"/>
        <v>710.5</v>
      </c>
      <c r="S91" s="582">
        <f t="shared" si="204"/>
        <v>710.5</v>
      </c>
      <c r="T91" s="582">
        <f t="shared" si="204"/>
        <v>710.5</v>
      </c>
      <c r="U91" s="582">
        <f t="shared" si="204"/>
        <v>710.5</v>
      </c>
      <c r="V91" s="582">
        <f t="shared" si="204"/>
        <v>770</v>
      </c>
      <c r="W91" s="582">
        <f t="shared" si="204"/>
        <v>770</v>
      </c>
      <c r="X91" s="582">
        <f t="shared" si="204"/>
        <v>770</v>
      </c>
      <c r="Y91" s="582">
        <f t="shared" si="204"/>
        <v>770</v>
      </c>
      <c r="Z91" s="582">
        <f t="shared" si="204"/>
        <v>770</v>
      </c>
      <c r="AA91" s="582">
        <f t="shared" si="204"/>
        <v>770</v>
      </c>
      <c r="AB91" s="582">
        <f t="shared" si="204"/>
        <v>770</v>
      </c>
      <c r="AC91" s="583">
        <f t="shared" si="204"/>
        <v>770</v>
      </c>
      <c r="AD91" s="582">
        <f t="shared" si="204"/>
        <v>770</v>
      </c>
      <c r="AE91" s="582">
        <f t="shared" si="204"/>
        <v>770</v>
      </c>
      <c r="AF91" s="582">
        <f t="shared" si="204"/>
        <v>770</v>
      </c>
      <c r="AG91" s="582">
        <f t="shared" si="204"/>
        <v>770</v>
      </c>
      <c r="AH91" s="582">
        <f t="shared" si="204"/>
        <v>855</v>
      </c>
      <c r="AI91" s="582">
        <f t="shared" si="204"/>
        <v>855</v>
      </c>
      <c r="AJ91" s="582">
        <f t="shared" si="204"/>
        <v>855</v>
      </c>
      <c r="AK91" s="582">
        <f t="shared" si="204"/>
        <v>855</v>
      </c>
      <c r="AL91" s="582">
        <f t="shared" si="204"/>
        <v>855</v>
      </c>
      <c r="AM91" s="582">
        <f t="shared" si="204"/>
        <v>855</v>
      </c>
      <c r="AN91" s="582">
        <f t="shared" si="204"/>
        <v>855</v>
      </c>
      <c r="AO91" s="582">
        <f t="shared" si="204"/>
        <v>855</v>
      </c>
      <c r="AP91" s="582">
        <f t="shared" si="204"/>
        <v>855</v>
      </c>
      <c r="AQ91" s="582">
        <f t="shared" si="204"/>
        <v>855</v>
      </c>
      <c r="AR91" s="582">
        <f t="shared" si="204"/>
        <v>855</v>
      </c>
      <c r="AS91" s="582">
        <f t="shared" si="204"/>
        <v>855</v>
      </c>
      <c r="AT91" s="582">
        <f t="shared" si="204"/>
        <v>940</v>
      </c>
      <c r="AU91" s="582">
        <f t="shared" si="204"/>
        <v>940</v>
      </c>
      <c r="AV91" s="582">
        <f t="shared" si="204"/>
        <v>940</v>
      </c>
      <c r="AW91" s="582">
        <f t="shared" si="204"/>
        <v>940</v>
      </c>
      <c r="AX91" s="582">
        <f t="shared" si="204"/>
        <v>940</v>
      </c>
      <c r="AY91" s="582">
        <f t="shared" si="204"/>
        <v>940</v>
      </c>
      <c r="AZ91" s="582">
        <f t="shared" si="204"/>
        <v>940</v>
      </c>
      <c r="BA91" s="582">
        <f t="shared" si="204"/>
        <v>940</v>
      </c>
      <c r="BB91" s="582">
        <f t="shared" si="204"/>
        <v>940</v>
      </c>
      <c r="BC91" s="582">
        <f t="shared" si="204"/>
        <v>940</v>
      </c>
      <c r="BD91" s="582">
        <f t="shared" si="204"/>
        <v>940</v>
      </c>
      <c r="BE91" s="582">
        <f t="shared" si="204"/>
        <v>940</v>
      </c>
      <c r="BF91" s="582">
        <f t="shared" si="204"/>
        <v>1035</v>
      </c>
      <c r="BG91" s="582">
        <f t="shared" si="204"/>
        <v>1035</v>
      </c>
      <c r="BH91" s="582">
        <f t="shared" si="204"/>
        <v>1035</v>
      </c>
      <c r="BI91" s="582">
        <f t="shared" si="204"/>
        <v>1035</v>
      </c>
      <c r="BJ91" s="582">
        <f t="shared" si="204"/>
        <v>1035</v>
      </c>
      <c r="BK91" s="582">
        <f t="shared" si="204"/>
        <v>1035</v>
      </c>
      <c r="BL91" s="582">
        <f t="shared" si="204"/>
        <v>1035</v>
      </c>
      <c r="BM91" s="582">
        <f t="shared" si="204"/>
        <v>1035</v>
      </c>
      <c r="BN91" s="582">
        <f t="shared" si="204"/>
        <v>1035</v>
      </c>
      <c r="BO91" s="582">
        <f t="shared" si="204"/>
        <v>1035</v>
      </c>
      <c r="BP91" s="582">
        <f t="shared" si="204"/>
        <v>1035</v>
      </c>
      <c r="BQ91" s="582">
        <f t="shared" si="204"/>
        <v>1035</v>
      </c>
      <c r="BR91" s="582">
        <f t="shared" si="204"/>
        <v>1035</v>
      </c>
      <c r="BS91" s="582">
        <f t="shared" si="204"/>
        <v>1035</v>
      </c>
    </row>
    <row r="92" spans="1:71" ht="12.75" customHeight="1" x14ac:dyDescent="0.25">
      <c r="A92" s="127"/>
      <c r="B92" s="99">
        <v>2</v>
      </c>
      <c r="C92" s="569">
        <v>0.8</v>
      </c>
      <c r="D92" s="577" t="s">
        <v>711</v>
      </c>
      <c r="E92" s="127"/>
      <c r="F92" s="127"/>
      <c r="G92" s="582">
        <f t="shared" ref="G92:BS92" si="205">+G38*0.1+G57*0.25</f>
        <v>0</v>
      </c>
      <c r="H92" s="582">
        <f t="shared" si="205"/>
        <v>98.2</v>
      </c>
      <c r="I92" s="582">
        <f t="shared" si="205"/>
        <v>98.2</v>
      </c>
      <c r="J92" s="582">
        <f t="shared" si="205"/>
        <v>568.4</v>
      </c>
      <c r="K92" s="582">
        <f t="shared" si="205"/>
        <v>568.4</v>
      </c>
      <c r="L92" s="582">
        <f t="shared" si="205"/>
        <v>568.4</v>
      </c>
      <c r="M92" s="582">
        <f t="shared" si="205"/>
        <v>568.4</v>
      </c>
      <c r="N92" s="582">
        <f t="shared" si="205"/>
        <v>568.4</v>
      </c>
      <c r="O92" s="582">
        <f t="shared" si="205"/>
        <v>568.4</v>
      </c>
      <c r="P92" s="582">
        <f t="shared" si="205"/>
        <v>568.4</v>
      </c>
      <c r="Q92" s="582">
        <f t="shared" si="205"/>
        <v>568.4</v>
      </c>
      <c r="R92" s="582">
        <f t="shared" si="205"/>
        <v>568.4</v>
      </c>
      <c r="S92" s="582">
        <f t="shared" si="205"/>
        <v>568.4</v>
      </c>
      <c r="T92" s="582">
        <f t="shared" si="205"/>
        <v>568.4</v>
      </c>
      <c r="U92" s="582">
        <f t="shared" si="205"/>
        <v>568.4</v>
      </c>
      <c r="V92" s="582">
        <f t="shared" si="205"/>
        <v>635</v>
      </c>
      <c r="W92" s="582">
        <f t="shared" si="205"/>
        <v>635</v>
      </c>
      <c r="X92" s="582">
        <f t="shared" si="205"/>
        <v>635</v>
      </c>
      <c r="Y92" s="582">
        <f t="shared" si="205"/>
        <v>635</v>
      </c>
      <c r="Z92" s="582">
        <f t="shared" si="205"/>
        <v>635</v>
      </c>
      <c r="AA92" s="582">
        <f t="shared" si="205"/>
        <v>635</v>
      </c>
      <c r="AB92" s="582">
        <f t="shared" si="205"/>
        <v>635</v>
      </c>
      <c r="AC92" s="582">
        <f t="shared" si="205"/>
        <v>635</v>
      </c>
      <c r="AD92" s="582">
        <f t="shared" si="205"/>
        <v>635</v>
      </c>
      <c r="AE92" s="582">
        <f t="shared" si="205"/>
        <v>635</v>
      </c>
      <c r="AF92" s="582">
        <f t="shared" si="205"/>
        <v>635</v>
      </c>
      <c r="AG92" s="582">
        <f t="shared" si="205"/>
        <v>635</v>
      </c>
      <c r="AH92" s="582">
        <f t="shared" si="205"/>
        <v>710</v>
      </c>
      <c r="AI92" s="582">
        <f t="shared" si="205"/>
        <v>710</v>
      </c>
      <c r="AJ92" s="582">
        <f t="shared" si="205"/>
        <v>710</v>
      </c>
      <c r="AK92" s="582">
        <f t="shared" si="205"/>
        <v>710</v>
      </c>
      <c r="AL92" s="582">
        <f t="shared" si="205"/>
        <v>710</v>
      </c>
      <c r="AM92" s="582">
        <f t="shared" si="205"/>
        <v>710</v>
      </c>
      <c r="AN92" s="582">
        <f t="shared" si="205"/>
        <v>710</v>
      </c>
      <c r="AO92" s="582">
        <f t="shared" si="205"/>
        <v>710</v>
      </c>
      <c r="AP92" s="582">
        <f t="shared" si="205"/>
        <v>710</v>
      </c>
      <c r="AQ92" s="582">
        <f t="shared" si="205"/>
        <v>710</v>
      </c>
      <c r="AR92" s="582">
        <f t="shared" si="205"/>
        <v>710</v>
      </c>
      <c r="AS92" s="582">
        <f t="shared" si="205"/>
        <v>710</v>
      </c>
      <c r="AT92" s="582">
        <f t="shared" si="205"/>
        <v>785</v>
      </c>
      <c r="AU92" s="582">
        <f t="shared" si="205"/>
        <v>785</v>
      </c>
      <c r="AV92" s="582">
        <f t="shared" si="205"/>
        <v>785</v>
      </c>
      <c r="AW92" s="582">
        <f t="shared" si="205"/>
        <v>785</v>
      </c>
      <c r="AX92" s="582">
        <f t="shared" si="205"/>
        <v>785</v>
      </c>
      <c r="AY92" s="582">
        <f t="shared" si="205"/>
        <v>785</v>
      </c>
      <c r="AZ92" s="582">
        <f t="shared" si="205"/>
        <v>785</v>
      </c>
      <c r="BA92" s="582">
        <f t="shared" si="205"/>
        <v>785</v>
      </c>
      <c r="BB92" s="582">
        <f t="shared" si="205"/>
        <v>785</v>
      </c>
      <c r="BC92" s="582">
        <f t="shared" si="205"/>
        <v>785</v>
      </c>
      <c r="BD92" s="582">
        <f t="shared" si="205"/>
        <v>785</v>
      </c>
      <c r="BE92" s="582">
        <f t="shared" si="205"/>
        <v>785</v>
      </c>
      <c r="BF92" s="582">
        <f t="shared" si="205"/>
        <v>870</v>
      </c>
      <c r="BG92" s="582">
        <f t="shared" si="205"/>
        <v>870</v>
      </c>
      <c r="BH92" s="582">
        <f t="shared" si="205"/>
        <v>870</v>
      </c>
      <c r="BI92" s="582">
        <f t="shared" si="205"/>
        <v>870</v>
      </c>
      <c r="BJ92" s="582">
        <f t="shared" si="205"/>
        <v>870</v>
      </c>
      <c r="BK92" s="582">
        <f t="shared" si="205"/>
        <v>870</v>
      </c>
      <c r="BL92" s="582">
        <f t="shared" si="205"/>
        <v>870</v>
      </c>
      <c r="BM92" s="582">
        <f t="shared" si="205"/>
        <v>870</v>
      </c>
      <c r="BN92" s="582">
        <f t="shared" si="205"/>
        <v>870</v>
      </c>
      <c r="BO92" s="582">
        <f t="shared" si="205"/>
        <v>870</v>
      </c>
      <c r="BP92" s="582">
        <f t="shared" si="205"/>
        <v>870</v>
      </c>
      <c r="BQ92" s="582">
        <f t="shared" si="205"/>
        <v>870</v>
      </c>
      <c r="BR92" s="582">
        <f t="shared" si="205"/>
        <v>870</v>
      </c>
      <c r="BS92" s="582">
        <f t="shared" si="205"/>
        <v>870</v>
      </c>
    </row>
    <row r="93" spans="1:71" ht="12.75" customHeight="1" x14ac:dyDescent="0.25">
      <c r="A93" s="127"/>
      <c r="B93" s="127">
        <v>3</v>
      </c>
      <c r="C93" s="569">
        <v>0.7</v>
      </c>
      <c r="D93" s="127" t="s">
        <v>712</v>
      </c>
      <c r="E93" s="127"/>
      <c r="F93" s="127"/>
      <c r="G93" s="582">
        <f t="shared" ref="G93:BS93" si="206">+G39*0.1+G58*0.25</f>
        <v>0</v>
      </c>
      <c r="H93" s="582">
        <f t="shared" si="206"/>
        <v>0</v>
      </c>
      <c r="I93" s="582">
        <f t="shared" si="206"/>
        <v>98.2</v>
      </c>
      <c r="J93" s="582">
        <f t="shared" si="206"/>
        <v>497.35</v>
      </c>
      <c r="K93" s="582">
        <f t="shared" si="206"/>
        <v>497.35</v>
      </c>
      <c r="L93" s="582">
        <f t="shared" si="206"/>
        <v>497.35</v>
      </c>
      <c r="M93" s="582">
        <f t="shared" si="206"/>
        <v>497.35</v>
      </c>
      <c r="N93" s="582">
        <f t="shared" si="206"/>
        <v>497.35</v>
      </c>
      <c r="O93" s="582">
        <f t="shared" si="206"/>
        <v>497.35</v>
      </c>
      <c r="P93" s="582">
        <f t="shared" si="206"/>
        <v>497.35</v>
      </c>
      <c r="Q93" s="582">
        <f t="shared" si="206"/>
        <v>497.35</v>
      </c>
      <c r="R93" s="582">
        <f t="shared" si="206"/>
        <v>497.35</v>
      </c>
      <c r="S93" s="582">
        <f t="shared" si="206"/>
        <v>497.35</v>
      </c>
      <c r="T93" s="582">
        <f t="shared" si="206"/>
        <v>497.35</v>
      </c>
      <c r="U93" s="582">
        <f t="shared" si="206"/>
        <v>497.35</v>
      </c>
      <c r="V93" s="582">
        <f t="shared" si="206"/>
        <v>550</v>
      </c>
      <c r="W93" s="582">
        <f t="shared" si="206"/>
        <v>550</v>
      </c>
      <c r="X93" s="582">
        <f t="shared" si="206"/>
        <v>550</v>
      </c>
      <c r="Y93" s="582">
        <f t="shared" si="206"/>
        <v>550</v>
      </c>
      <c r="Z93" s="582">
        <f t="shared" si="206"/>
        <v>550</v>
      </c>
      <c r="AA93" s="582">
        <f t="shared" si="206"/>
        <v>550</v>
      </c>
      <c r="AB93" s="582">
        <f t="shared" si="206"/>
        <v>550</v>
      </c>
      <c r="AC93" s="582">
        <f t="shared" si="206"/>
        <v>550</v>
      </c>
      <c r="AD93" s="582">
        <f t="shared" si="206"/>
        <v>550</v>
      </c>
      <c r="AE93" s="582">
        <f t="shared" si="206"/>
        <v>550</v>
      </c>
      <c r="AF93" s="582">
        <f t="shared" si="206"/>
        <v>550</v>
      </c>
      <c r="AG93" s="582">
        <f t="shared" si="206"/>
        <v>550</v>
      </c>
      <c r="AH93" s="582">
        <f t="shared" si="206"/>
        <v>615</v>
      </c>
      <c r="AI93" s="582">
        <f t="shared" si="206"/>
        <v>615</v>
      </c>
      <c r="AJ93" s="582">
        <f t="shared" si="206"/>
        <v>615</v>
      </c>
      <c r="AK93" s="582">
        <f t="shared" si="206"/>
        <v>615</v>
      </c>
      <c r="AL93" s="582">
        <f t="shared" si="206"/>
        <v>615</v>
      </c>
      <c r="AM93" s="582">
        <f t="shared" si="206"/>
        <v>615</v>
      </c>
      <c r="AN93" s="582">
        <f t="shared" si="206"/>
        <v>615</v>
      </c>
      <c r="AO93" s="582">
        <f t="shared" si="206"/>
        <v>615</v>
      </c>
      <c r="AP93" s="582">
        <f t="shared" si="206"/>
        <v>615</v>
      </c>
      <c r="AQ93" s="582">
        <f t="shared" si="206"/>
        <v>615</v>
      </c>
      <c r="AR93" s="582">
        <f t="shared" si="206"/>
        <v>615</v>
      </c>
      <c r="AS93" s="582">
        <f t="shared" si="206"/>
        <v>615</v>
      </c>
      <c r="AT93" s="582">
        <f t="shared" si="206"/>
        <v>680</v>
      </c>
      <c r="AU93" s="582">
        <f t="shared" si="206"/>
        <v>680</v>
      </c>
      <c r="AV93" s="582">
        <f t="shared" si="206"/>
        <v>680</v>
      </c>
      <c r="AW93" s="582">
        <f t="shared" si="206"/>
        <v>680</v>
      </c>
      <c r="AX93" s="582">
        <f t="shared" si="206"/>
        <v>680</v>
      </c>
      <c r="AY93" s="582">
        <f t="shared" si="206"/>
        <v>680</v>
      </c>
      <c r="AZ93" s="582">
        <f t="shared" si="206"/>
        <v>680</v>
      </c>
      <c r="BA93" s="582">
        <f t="shared" si="206"/>
        <v>680</v>
      </c>
      <c r="BB93" s="582">
        <f t="shared" si="206"/>
        <v>680</v>
      </c>
      <c r="BC93" s="582">
        <f t="shared" si="206"/>
        <v>680</v>
      </c>
      <c r="BD93" s="582">
        <f t="shared" si="206"/>
        <v>680</v>
      </c>
      <c r="BE93" s="582">
        <f t="shared" si="206"/>
        <v>680</v>
      </c>
      <c r="BF93" s="582">
        <f t="shared" si="206"/>
        <v>755</v>
      </c>
      <c r="BG93" s="582">
        <f t="shared" si="206"/>
        <v>755</v>
      </c>
      <c r="BH93" s="582">
        <f t="shared" si="206"/>
        <v>755</v>
      </c>
      <c r="BI93" s="582">
        <f t="shared" si="206"/>
        <v>755</v>
      </c>
      <c r="BJ93" s="582">
        <f t="shared" si="206"/>
        <v>755</v>
      </c>
      <c r="BK93" s="582">
        <f t="shared" si="206"/>
        <v>755</v>
      </c>
      <c r="BL93" s="582">
        <f t="shared" si="206"/>
        <v>755</v>
      </c>
      <c r="BM93" s="582">
        <f t="shared" si="206"/>
        <v>755</v>
      </c>
      <c r="BN93" s="582">
        <f t="shared" si="206"/>
        <v>755</v>
      </c>
      <c r="BO93" s="582">
        <f t="shared" si="206"/>
        <v>755</v>
      </c>
      <c r="BP93" s="582">
        <f t="shared" si="206"/>
        <v>755</v>
      </c>
      <c r="BQ93" s="582">
        <f t="shared" si="206"/>
        <v>755</v>
      </c>
      <c r="BR93" s="582">
        <f t="shared" si="206"/>
        <v>755</v>
      </c>
      <c r="BS93" s="582">
        <f t="shared" si="206"/>
        <v>755</v>
      </c>
    </row>
    <row r="94" spans="1:71" ht="12.75" customHeight="1" x14ac:dyDescent="0.25">
      <c r="A94" s="127"/>
      <c r="B94" s="99">
        <v>4</v>
      </c>
      <c r="C94" s="569">
        <v>0.7</v>
      </c>
      <c r="D94" s="127" t="s">
        <v>713</v>
      </c>
      <c r="E94" s="127"/>
      <c r="F94" s="127"/>
      <c r="G94" s="582">
        <f t="shared" ref="G94:BS94" si="207">+G40*0.1+G59*0.25</f>
        <v>0</v>
      </c>
      <c r="H94" s="582">
        <f t="shared" si="207"/>
        <v>0</v>
      </c>
      <c r="I94" s="582">
        <f t="shared" si="207"/>
        <v>0</v>
      </c>
      <c r="J94" s="582">
        <f t="shared" si="207"/>
        <v>98.2</v>
      </c>
      <c r="K94" s="582">
        <f t="shared" si="207"/>
        <v>497.35</v>
      </c>
      <c r="L94" s="582">
        <f t="shared" si="207"/>
        <v>497.35</v>
      </c>
      <c r="M94" s="582">
        <f t="shared" si="207"/>
        <v>497.35</v>
      </c>
      <c r="N94" s="582">
        <f t="shared" si="207"/>
        <v>497.35</v>
      </c>
      <c r="O94" s="582">
        <f t="shared" si="207"/>
        <v>497.35</v>
      </c>
      <c r="P94" s="582">
        <f t="shared" si="207"/>
        <v>497.35</v>
      </c>
      <c r="Q94" s="582">
        <f t="shared" si="207"/>
        <v>497.35</v>
      </c>
      <c r="R94" s="582">
        <f t="shared" si="207"/>
        <v>497.35</v>
      </c>
      <c r="S94" s="582">
        <f t="shared" si="207"/>
        <v>497.35</v>
      </c>
      <c r="T94" s="582">
        <f t="shared" si="207"/>
        <v>497.35</v>
      </c>
      <c r="U94" s="582">
        <f t="shared" si="207"/>
        <v>497.35</v>
      </c>
      <c r="V94" s="582">
        <f t="shared" si="207"/>
        <v>550</v>
      </c>
      <c r="W94" s="582">
        <f t="shared" si="207"/>
        <v>550</v>
      </c>
      <c r="X94" s="582">
        <f t="shared" si="207"/>
        <v>550</v>
      </c>
      <c r="Y94" s="582">
        <f t="shared" si="207"/>
        <v>550</v>
      </c>
      <c r="Z94" s="582">
        <f t="shared" si="207"/>
        <v>550</v>
      </c>
      <c r="AA94" s="582">
        <f t="shared" si="207"/>
        <v>550</v>
      </c>
      <c r="AB94" s="582">
        <f t="shared" si="207"/>
        <v>550</v>
      </c>
      <c r="AC94" s="582">
        <f t="shared" si="207"/>
        <v>550</v>
      </c>
      <c r="AD94" s="582">
        <f t="shared" si="207"/>
        <v>550</v>
      </c>
      <c r="AE94" s="582">
        <f t="shared" si="207"/>
        <v>550</v>
      </c>
      <c r="AF94" s="582">
        <f t="shared" si="207"/>
        <v>550</v>
      </c>
      <c r="AG94" s="582">
        <f t="shared" si="207"/>
        <v>550</v>
      </c>
      <c r="AH94" s="582">
        <f t="shared" si="207"/>
        <v>615</v>
      </c>
      <c r="AI94" s="582">
        <f t="shared" si="207"/>
        <v>615</v>
      </c>
      <c r="AJ94" s="582">
        <f t="shared" si="207"/>
        <v>615</v>
      </c>
      <c r="AK94" s="582">
        <f t="shared" si="207"/>
        <v>615</v>
      </c>
      <c r="AL94" s="582">
        <f t="shared" si="207"/>
        <v>615</v>
      </c>
      <c r="AM94" s="582">
        <f t="shared" si="207"/>
        <v>615</v>
      </c>
      <c r="AN94" s="582">
        <f t="shared" si="207"/>
        <v>615</v>
      </c>
      <c r="AO94" s="582">
        <f t="shared" si="207"/>
        <v>615</v>
      </c>
      <c r="AP94" s="582">
        <f t="shared" si="207"/>
        <v>615</v>
      </c>
      <c r="AQ94" s="582">
        <f t="shared" si="207"/>
        <v>615</v>
      </c>
      <c r="AR94" s="582">
        <f t="shared" si="207"/>
        <v>615</v>
      </c>
      <c r="AS94" s="582">
        <f t="shared" si="207"/>
        <v>615</v>
      </c>
      <c r="AT94" s="582">
        <f t="shared" si="207"/>
        <v>680</v>
      </c>
      <c r="AU94" s="582">
        <f t="shared" si="207"/>
        <v>680</v>
      </c>
      <c r="AV94" s="582">
        <f t="shared" si="207"/>
        <v>680</v>
      </c>
      <c r="AW94" s="582">
        <f t="shared" si="207"/>
        <v>680</v>
      </c>
      <c r="AX94" s="582">
        <f t="shared" si="207"/>
        <v>680</v>
      </c>
      <c r="AY94" s="582">
        <f t="shared" si="207"/>
        <v>680</v>
      </c>
      <c r="AZ94" s="582">
        <f t="shared" si="207"/>
        <v>680</v>
      </c>
      <c r="BA94" s="582">
        <f t="shared" si="207"/>
        <v>680</v>
      </c>
      <c r="BB94" s="582">
        <f t="shared" si="207"/>
        <v>680</v>
      </c>
      <c r="BC94" s="582">
        <f t="shared" si="207"/>
        <v>680</v>
      </c>
      <c r="BD94" s="582">
        <f t="shared" si="207"/>
        <v>680</v>
      </c>
      <c r="BE94" s="582">
        <f t="shared" si="207"/>
        <v>680</v>
      </c>
      <c r="BF94" s="582">
        <f t="shared" si="207"/>
        <v>755</v>
      </c>
      <c r="BG94" s="582">
        <f t="shared" si="207"/>
        <v>755</v>
      </c>
      <c r="BH94" s="582">
        <f t="shared" si="207"/>
        <v>755</v>
      </c>
      <c r="BI94" s="582">
        <f t="shared" si="207"/>
        <v>755</v>
      </c>
      <c r="BJ94" s="582">
        <f t="shared" si="207"/>
        <v>755</v>
      </c>
      <c r="BK94" s="582">
        <f t="shared" si="207"/>
        <v>755</v>
      </c>
      <c r="BL94" s="582">
        <f t="shared" si="207"/>
        <v>755</v>
      </c>
      <c r="BM94" s="582">
        <f t="shared" si="207"/>
        <v>755</v>
      </c>
      <c r="BN94" s="582">
        <f t="shared" si="207"/>
        <v>755</v>
      </c>
      <c r="BO94" s="582">
        <f t="shared" si="207"/>
        <v>755</v>
      </c>
      <c r="BP94" s="582">
        <f t="shared" si="207"/>
        <v>755</v>
      </c>
      <c r="BQ94" s="582">
        <f t="shared" si="207"/>
        <v>755</v>
      </c>
      <c r="BR94" s="582">
        <f t="shared" si="207"/>
        <v>755</v>
      </c>
      <c r="BS94" s="582">
        <f t="shared" si="207"/>
        <v>755</v>
      </c>
    </row>
    <row r="95" spans="1:71" ht="12.75" customHeight="1" x14ac:dyDescent="0.25">
      <c r="A95" s="127"/>
      <c r="B95" s="127">
        <v>5</v>
      </c>
      <c r="C95" s="569">
        <v>0.7</v>
      </c>
      <c r="D95" s="127" t="s">
        <v>714</v>
      </c>
      <c r="E95" s="127"/>
      <c r="F95" s="127"/>
      <c r="G95" s="582">
        <f t="shared" ref="G95:BS95" si="208">+G41*0.1+G60*0.25</f>
        <v>0</v>
      </c>
      <c r="H95" s="582">
        <f t="shared" si="208"/>
        <v>0</v>
      </c>
      <c r="I95" s="582">
        <f t="shared" si="208"/>
        <v>0</v>
      </c>
      <c r="J95" s="582">
        <f t="shared" si="208"/>
        <v>0</v>
      </c>
      <c r="K95" s="582">
        <f t="shared" si="208"/>
        <v>98.2</v>
      </c>
      <c r="L95" s="582">
        <f t="shared" si="208"/>
        <v>497.35</v>
      </c>
      <c r="M95" s="582">
        <f t="shared" si="208"/>
        <v>497.35</v>
      </c>
      <c r="N95" s="582">
        <f t="shared" si="208"/>
        <v>497.35</v>
      </c>
      <c r="O95" s="582">
        <f t="shared" si="208"/>
        <v>497.35</v>
      </c>
      <c r="P95" s="582">
        <f t="shared" si="208"/>
        <v>497.35</v>
      </c>
      <c r="Q95" s="582">
        <f t="shared" si="208"/>
        <v>497.35</v>
      </c>
      <c r="R95" s="582">
        <f t="shared" si="208"/>
        <v>497.35</v>
      </c>
      <c r="S95" s="582">
        <f t="shared" si="208"/>
        <v>497.35</v>
      </c>
      <c r="T95" s="582">
        <f t="shared" si="208"/>
        <v>497.35</v>
      </c>
      <c r="U95" s="582">
        <f t="shared" si="208"/>
        <v>497.35</v>
      </c>
      <c r="V95" s="582">
        <f t="shared" si="208"/>
        <v>550</v>
      </c>
      <c r="W95" s="582">
        <f t="shared" si="208"/>
        <v>550</v>
      </c>
      <c r="X95" s="582">
        <f t="shared" si="208"/>
        <v>550</v>
      </c>
      <c r="Y95" s="582">
        <f t="shared" si="208"/>
        <v>550</v>
      </c>
      <c r="Z95" s="582">
        <f t="shared" si="208"/>
        <v>550</v>
      </c>
      <c r="AA95" s="582">
        <f t="shared" si="208"/>
        <v>550</v>
      </c>
      <c r="AB95" s="582">
        <f t="shared" si="208"/>
        <v>550</v>
      </c>
      <c r="AC95" s="582">
        <f t="shared" si="208"/>
        <v>550</v>
      </c>
      <c r="AD95" s="582">
        <f t="shared" si="208"/>
        <v>550</v>
      </c>
      <c r="AE95" s="582">
        <f t="shared" si="208"/>
        <v>550</v>
      </c>
      <c r="AF95" s="582">
        <f t="shared" si="208"/>
        <v>550</v>
      </c>
      <c r="AG95" s="582">
        <f t="shared" si="208"/>
        <v>550</v>
      </c>
      <c r="AH95" s="582">
        <f t="shared" si="208"/>
        <v>615</v>
      </c>
      <c r="AI95" s="582">
        <f t="shared" si="208"/>
        <v>615</v>
      </c>
      <c r="AJ95" s="582">
        <f t="shared" si="208"/>
        <v>615</v>
      </c>
      <c r="AK95" s="582">
        <f t="shared" si="208"/>
        <v>615</v>
      </c>
      <c r="AL95" s="582">
        <f t="shared" si="208"/>
        <v>615</v>
      </c>
      <c r="AM95" s="582">
        <f t="shared" si="208"/>
        <v>615</v>
      </c>
      <c r="AN95" s="582">
        <f t="shared" si="208"/>
        <v>615</v>
      </c>
      <c r="AO95" s="582">
        <f t="shared" si="208"/>
        <v>615</v>
      </c>
      <c r="AP95" s="582">
        <f t="shared" si="208"/>
        <v>615</v>
      </c>
      <c r="AQ95" s="582">
        <f t="shared" si="208"/>
        <v>615</v>
      </c>
      <c r="AR95" s="582">
        <f t="shared" si="208"/>
        <v>615</v>
      </c>
      <c r="AS95" s="582">
        <f t="shared" si="208"/>
        <v>615</v>
      </c>
      <c r="AT95" s="582">
        <f t="shared" si="208"/>
        <v>680</v>
      </c>
      <c r="AU95" s="582">
        <f t="shared" si="208"/>
        <v>680</v>
      </c>
      <c r="AV95" s="582">
        <f t="shared" si="208"/>
        <v>680</v>
      </c>
      <c r="AW95" s="582">
        <f t="shared" si="208"/>
        <v>680</v>
      </c>
      <c r="AX95" s="582">
        <f t="shared" si="208"/>
        <v>680</v>
      </c>
      <c r="AY95" s="582">
        <f t="shared" si="208"/>
        <v>680</v>
      </c>
      <c r="AZ95" s="582">
        <f t="shared" si="208"/>
        <v>680</v>
      </c>
      <c r="BA95" s="582">
        <f t="shared" si="208"/>
        <v>680</v>
      </c>
      <c r="BB95" s="582">
        <f t="shared" si="208"/>
        <v>680</v>
      </c>
      <c r="BC95" s="582">
        <f t="shared" si="208"/>
        <v>680</v>
      </c>
      <c r="BD95" s="582">
        <f t="shared" si="208"/>
        <v>680</v>
      </c>
      <c r="BE95" s="582">
        <f t="shared" si="208"/>
        <v>680</v>
      </c>
      <c r="BF95" s="582">
        <f t="shared" si="208"/>
        <v>755</v>
      </c>
      <c r="BG95" s="582">
        <f t="shared" si="208"/>
        <v>755</v>
      </c>
      <c r="BH95" s="582">
        <f t="shared" si="208"/>
        <v>755</v>
      </c>
      <c r="BI95" s="582">
        <f t="shared" si="208"/>
        <v>755</v>
      </c>
      <c r="BJ95" s="582">
        <f t="shared" si="208"/>
        <v>755</v>
      </c>
      <c r="BK95" s="582">
        <f t="shared" si="208"/>
        <v>755</v>
      </c>
      <c r="BL95" s="582">
        <f t="shared" si="208"/>
        <v>755</v>
      </c>
      <c r="BM95" s="582">
        <f t="shared" si="208"/>
        <v>755</v>
      </c>
      <c r="BN95" s="582">
        <f t="shared" si="208"/>
        <v>755</v>
      </c>
      <c r="BO95" s="582">
        <f t="shared" si="208"/>
        <v>755</v>
      </c>
      <c r="BP95" s="582">
        <f t="shared" si="208"/>
        <v>755</v>
      </c>
      <c r="BQ95" s="582">
        <f t="shared" si="208"/>
        <v>755</v>
      </c>
      <c r="BR95" s="582">
        <f t="shared" si="208"/>
        <v>755</v>
      </c>
      <c r="BS95" s="582">
        <f t="shared" si="208"/>
        <v>755</v>
      </c>
    </row>
    <row r="96" spans="1:71" ht="12.75" customHeight="1" x14ac:dyDescent="0.25">
      <c r="A96" s="127"/>
      <c r="B96" s="99">
        <v>6</v>
      </c>
      <c r="C96" s="569">
        <v>0.6</v>
      </c>
      <c r="D96" s="127" t="s">
        <v>715</v>
      </c>
      <c r="E96" s="127"/>
      <c r="F96" s="127"/>
      <c r="G96" s="582">
        <f t="shared" ref="G96:BS96" si="209">+G42*0.1+G61*0.25</f>
        <v>0</v>
      </c>
      <c r="H96" s="582">
        <f t="shared" si="209"/>
        <v>0</v>
      </c>
      <c r="I96" s="582">
        <f t="shared" si="209"/>
        <v>0</v>
      </c>
      <c r="J96" s="582">
        <f t="shared" si="209"/>
        <v>0</v>
      </c>
      <c r="K96" s="582">
        <f t="shared" si="209"/>
        <v>0</v>
      </c>
      <c r="L96" s="582">
        <f t="shared" si="209"/>
        <v>98.2</v>
      </c>
      <c r="M96" s="582">
        <f t="shared" si="209"/>
        <v>426.3</v>
      </c>
      <c r="N96" s="582">
        <f t="shared" si="209"/>
        <v>426.3</v>
      </c>
      <c r="O96" s="582">
        <f t="shared" si="209"/>
        <v>426.3</v>
      </c>
      <c r="P96" s="582">
        <f t="shared" si="209"/>
        <v>426.3</v>
      </c>
      <c r="Q96" s="582">
        <f t="shared" si="209"/>
        <v>426.3</v>
      </c>
      <c r="R96" s="582">
        <f t="shared" si="209"/>
        <v>426.3</v>
      </c>
      <c r="S96" s="582">
        <f t="shared" si="209"/>
        <v>426.3</v>
      </c>
      <c r="T96" s="582">
        <f t="shared" si="209"/>
        <v>426.3</v>
      </c>
      <c r="U96" s="582">
        <f t="shared" si="209"/>
        <v>426.3</v>
      </c>
      <c r="V96" s="582">
        <f t="shared" si="209"/>
        <v>465</v>
      </c>
      <c r="W96" s="582">
        <f t="shared" si="209"/>
        <v>465</v>
      </c>
      <c r="X96" s="582">
        <f t="shared" si="209"/>
        <v>465</v>
      </c>
      <c r="Y96" s="582">
        <f t="shared" si="209"/>
        <v>465</v>
      </c>
      <c r="Z96" s="582">
        <f t="shared" si="209"/>
        <v>465</v>
      </c>
      <c r="AA96" s="582">
        <f t="shared" si="209"/>
        <v>465</v>
      </c>
      <c r="AB96" s="582">
        <f t="shared" si="209"/>
        <v>465</v>
      </c>
      <c r="AC96" s="582">
        <f t="shared" si="209"/>
        <v>465</v>
      </c>
      <c r="AD96" s="582">
        <f t="shared" si="209"/>
        <v>465</v>
      </c>
      <c r="AE96" s="582">
        <f t="shared" si="209"/>
        <v>465</v>
      </c>
      <c r="AF96" s="582">
        <f t="shared" si="209"/>
        <v>465</v>
      </c>
      <c r="AG96" s="582">
        <f t="shared" si="209"/>
        <v>465</v>
      </c>
      <c r="AH96" s="582">
        <f t="shared" si="209"/>
        <v>520</v>
      </c>
      <c r="AI96" s="582">
        <f t="shared" si="209"/>
        <v>520</v>
      </c>
      <c r="AJ96" s="582">
        <f t="shared" si="209"/>
        <v>520</v>
      </c>
      <c r="AK96" s="582">
        <f t="shared" si="209"/>
        <v>520</v>
      </c>
      <c r="AL96" s="582">
        <f t="shared" si="209"/>
        <v>520</v>
      </c>
      <c r="AM96" s="582">
        <f t="shared" si="209"/>
        <v>520</v>
      </c>
      <c r="AN96" s="582">
        <f t="shared" si="209"/>
        <v>520</v>
      </c>
      <c r="AO96" s="582">
        <f t="shared" si="209"/>
        <v>520</v>
      </c>
      <c r="AP96" s="582">
        <f t="shared" si="209"/>
        <v>520</v>
      </c>
      <c r="AQ96" s="582">
        <f t="shared" si="209"/>
        <v>520</v>
      </c>
      <c r="AR96" s="582">
        <f t="shared" si="209"/>
        <v>520</v>
      </c>
      <c r="AS96" s="582">
        <f t="shared" si="209"/>
        <v>520</v>
      </c>
      <c r="AT96" s="582">
        <f t="shared" si="209"/>
        <v>585</v>
      </c>
      <c r="AU96" s="582">
        <f t="shared" si="209"/>
        <v>585</v>
      </c>
      <c r="AV96" s="582">
        <f t="shared" si="209"/>
        <v>585</v>
      </c>
      <c r="AW96" s="582">
        <f t="shared" si="209"/>
        <v>585</v>
      </c>
      <c r="AX96" s="582">
        <f t="shared" si="209"/>
        <v>585</v>
      </c>
      <c r="AY96" s="582">
        <f t="shared" si="209"/>
        <v>585</v>
      </c>
      <c r="AZ96" s="582">
        <f t="shared" si="209"/>
        <v>585</v>
      </c>
      <c r="BA96" s="582">
        <f t="shared" si="209"/>
        <v>585</v>
      </c>
      <c r="BB96" s="582">
        <f t="shared" si="209"/>
        <v>585</v>
      </c>
      <c r="BC96" s="582">
        <f t="shared" si="209"/>
        <v>585</v>
      </c>
      <c r="BD96" s="582">
        <f t="shared" si="209"/>
        <v>585</v>
      </c>
      <c r="BE96" s="582">
        <f t="shared" si="209"/>
        <v>585</v>
      </c>
      <c r="BF96" s="582">
        <f t="shared" si="209"/>
        <v>650</v>
      </c>
      <c r="BG96" s="582">
        <f t="shared" si="209"/>
        <v>650</v>
      </c>
      <c r="BH96" s="582">
        <f t="shared" si="209"/>
        <v>650</v>
      </c>
      <c r="BI96" s="582">
        <f t="shared" si="209"/>
        <v>650</v>
      </c>
      <c r="BJ96" s="582">
        <f t="shared" si="209"/>
        <v>650</v>
      </c>
      <c r="BK96" s="582">
        <f t="shared" si="209"/>
        <v>650</v>
      </c>
      <c r="BL96" s="582">
        <f t="shared" si="209"/>
        <v>650</v>
      </c>
      <c r="BM96" s="582">
        <f t="shared" si="209"/>
        <v>650</v>
      </c>
      <c r="BN96" s="582">
        <f t="shared" si="209"/>
        <v>650</v>
      </c>
      <c r="BO96" s="582">
        <f t="shared" si="209"/>
        <v>650</v>
      </c>
      <c r="BP96" s="582">
        <f t="shared" si="209"/>
        <v>650</v>
      </c>
      <c r="BQ96" s="582">
        <f t="shared" si="209"/>
        <v>650</v>
      </c>
      <c r="BR96" s="582">
        <f t="shared" si="209"/>
        <v>650</v>
      </c>
      <c r="BS96" s="582">
        <f t="shared" si="209"/>
        <v>650</v>
      </c>
    </row>
    <row r="97" spans="1:71" ht="12.75" customHeight="1" x14ac:dyDescent="0.25">
      <c r="A97" s="127"/>
      <c r="B97" s="127">
        <v>7</v>
      </c>
      <c r="C97" s="569">
        <v>0.6</v>
      </c>
      <c r="D97" s="127" t="s">
        <v>716</v>
      </c>
      <c r="E97" s="127"/>
      <c r="F97" s="127"/>
      <c r="G97" s="582">
        <f t="shared" ref="G97:BS97" si="210">+G43*0.1+G62*0.25</f>
        <v>0</v>
      </c>
      <c r="H97" s="582">
        <f t="shared" si="210"/>
        <v>0</v>
      </c>
      <c r="I97" s="582">
        <f t="shared" si="210"/>
        <v>0</v>
      </c>
      <c r="J97" s="582">
        <f t="shared" si="210"/>
        <v>0</v>
      </c>
      <c r="K97" s="582">
        <f t="shared" si="210"/>
        <v>0</v>
      </c>
      <c r="L97" s="582">
        <f t="shared" si="210"/>
        <v>0</v>
      </c>
      <c r="M97" s="582">
        <f t="shared" si="210"/>
        <v>98.2</v>
      </c>
      <c r="N97" s="582">
        <f t="shared" si="210"/>
        <v>426.3</v>
      </c>
      <c r="O97" s="582">
        <f t="shared" si="210"/>
        <v>426.3</v>
      </c>
      <c r="P97" s="582">
        <f t="shared" si="210"/>
        <v>426.3</v>
      </c>
      <c r="Q97" s="582">
        <f t="shared" si="210"/>
        <v>426.3</v>
      </c>
      <c r="R97" s="582">
        <f t="shared" si="210"/>
        <v>426.3</v>
      </c>
      <c r="S97" s="582">
        <f t="shared" si="210"/>
        <v>426.3</v>
      </c>
      <c r="T97" s="582">
        <f t="shared" si="210"/>
        <v>426.3</v>
      </c>
      <c r="U97" s="582">
        <f t="shared" si="210"/>
        <v>426.3</v>
      </c>
      <c r="V97" s="582">
        <f t="shared" si="210"/>
        <v>465</v>
      </c>
      <c r="W97" s="582">
        <f t="shared" si="210"/>
        <v>465</v>
      </c>
      <c r="X97" s="582">
        <f t="shared" si="210"/>
        <v>465</v>
      </c>
      <c r="Y97" s="582">
        <f t="shared" si="210"/>
        <v>465</v>
      </c>
      <c r="Z97" s="582">
        <f t="shared" si="210"/>
        <v>465</v>
      </c>
      <c r="AA97" s="582">
        <f t="shared" si="210"/>
        <v>465</v>
      </c>
      <c r="AB97" s="582">
        <f t="shared" si="210"/>
        <v>465</v>
      </c>
      <c r="AC97" s="582">
        <f t="shared" si="210"/>
        <v>465</v>
      </c>
      <c r="AD97" s="582">
        <f t="shared" si="210"/>
        <v>465</v>
      </c>
      <c r="AE97" s="582">
        <f t="shared" si="210"/>
        <v>465</v>
      </c>
      <c r="AF97" s="582">
        <f t="shared" si="210"/>
        <v>465</v>
      </c>
      <c r="AG97" s="582">
        <f t="shared" si="210"/>
        <v>465</v>
      </c>
      <c r="AH97" s="582">
        <f t="shared" si="210"/>
        <v>520</v>
      </c>
      <c r="AI97" s="582">
        <f t="shared" si="210"/>
        <v>520</v>
      </c>
      <c r="AJ97" s="582">
        <f t="shared" si="210"/>
        <v>520</v>
      </c>
      <c r="AK97" s="582">
        <f t="shared" si="210"/>
        <v>520</v>
      </c>
      <c r="AL97" s="582">
        <f t="shared" si="210"/>
        <v>520</v>
      </c>
      <c r="AM97" s="582">
        <f t="shared" si="210"/>
        <v>520</v>
      </c>
      <c r="AN97" s="582">
        <f t="shared" si="210"/>
        <v>520</v>
      </c>
      <c r="AO97" s="582">
        <f t="shared" si="210"/>
        <v>520</v>
      </c>
      <c r="AP97" s="582">
        <f t="shared" si="210"/>
        <v>520</v>
      </c>
      <c r="AQ97" s="582">
        <f t="shared" si="210"/>
        <v>520</v>
      </c>
      <c r="AR97" s="582">
        <f t="shared" si="210"/>
        <v>520</v>
      </c>
      <c r="AS97" s="582">
        <f t="shared" si="210"/>
        <v>520</v>
      </c>
      <c r="AT97" s="582">
        <f t="shared" si="210"/>
        <v>585</v>
      </c>
      <c r="AU97" s="582">
        <f t="shared" si="210"/>
        <v>585</v>
      </c>
      <c r="AV97" s="582">
        <f t="shared" si="210"/>
        <v>585</v>
      </c>
      <c r="AW97" s="582">
        <f t="shared" si="210"/>
        <v>585</v>
      </c>
      <c r="AX97" s="582">
        <f t="shared" si="210"/>
        <v>585</v>
      </c>
      <c r="AY97" s="582">
        <f t="shared" si="210"/>
        <v>585</v>
      </c>
      <c r="AZ97" s="582">
        <f t="shared" si="210"/>
        <v>585</v>
      </c>
      <c r="BA97" s="582">
        <f t="shared" si="210"/>
        <v>585</v>
      </c>
      <c r="BB97" s="582">
        <f t="shared" si="210"/>
        <v>585</v>
      </c>
      <c r="BC97" s="582">
        <f t="shared" si="210"/>
        <v>585</v>
      </c>
      <c r="BD97" s="582">
        <f t="shared" si="210"/>
        <v>585</v>
      </c>
      <c r="BE97" s="582">
        <f t="shared" si="210"/>
        <v>585</v>
      </c>
      <c r="BF97" s="582">
        <f t="shared" si="210"/>
        <v>650</v>
      </c>
      <c r="BG97" s="582">
        <f t="shared" si="210"/>
        <v>650</v>
      </c>
      <c r="BH97" s="582">
        <f t="shared" si="210"/>
        <v>650</v>
      </c>
      <c r="BI97" s="582">
        <f t="shared" si="210"/>
        <v>650</v>
      </c>
      <c r="BJ97" s="582">
        <f t="shared" si="210"/>
        <v>650</v>
      </c>
      <c r="BK97" s="582">
        <f t="shared" si="210"/>
        <v>650</v>
      </c>
      <c r="BL97" s="582">
        <f t="shared" si="210"/>
        <v>650</v>
      </c>
      <c r="BM97" s="582">
        <f t="shared" si="210"/>
        <v>650</v>
      </c>
      <c r="BN97" s="582">
        <f t="shared" si="210"/>
        <v>650</v>
      </c>
      <c r="BO97" s="582">
        <f t="shared" si="210"/>
        <v>650</v>
      </c>
      <c r="BP97" s="582">
        <f t="shared" si="210"/>
        <v>650</v>
      </c>
      <c r="BQ97" s="582">
        <f t="shared" si="210"/>
        <v>650</v>
      </c>
      <c r="BR97" s="582">
        <f t="shared" si="210"/>
        <v>650</v>
      </c>
      <c r="BS97" s="582">
        <f t="shared" si="210"/>
        <v>650</v>
      </c>
    </row>
    <row r="98" spans="1:71" ht="12.75" customHeight="1" x14ac:dyDescent="0.25">
      <c r="A98" s="127"/>
      <c r="B98" s="99">
        <v>8</v>
      </c>
      <c r="C98" s="569">
        <v>0.6</v>
      </c>
      <c r="D98" s="127" t="s">
        <v>717</v>
      </c>
      <c r="E98" s="127"/>
      <c r="F98" s="127"/>
      <c r="G98" s="582">
        <f t="shared" ref="G98:BS98" si="211">+G44*0.1+G63*0.25</f>
        <v>0</v>
      </c>
      <c r="H98" s="582">
        <f t="shared" si="211"/>
        <v>0</v>
      </c>
      <c r="I98" s="582">
        <f t="shared" si="211"/>
        <v>0</v>
      </c>
      <c r="J98" s="582">
        <f t="shared" si="211"/>
        <v>0</v>
      </c>
      <c r="K98" s="582">
        <f t="shared" si="211"/>
        <v>0</v>
      </c>
      <c r="L98" s="582">
        <f t="shared" si="211"/>
        <v>0</v>
      </c>
      <c r="M98" s="582">
        <f t="shared" si="211"/>
        <v>98.2</v>
      </c>
      <c r="N98" s="582">
        <f t="shared" si="211"/>
        <v>426.3</v>
      </c>
      <c r="O98" s="582">
        <f t="shared" si="211"/>
        <v>426.3</v>
      </c>
      <c r="P98" s="582">
        <f t="shared" si="211"/>
        <v>426.3</v>
      </c>
      <c r="Q98" s="582">
        <f t="shared" si="211"/>
        <v>426.3</v>
      </c>
      <c r="R98" s="582">
        <f t="shared" si="211"/>
        <v>426.3</v>
      </c>
      <c r="S98" s="582">
        <f t="shared" si="211"/>
        <v>426.3</v>
      </c>
      <c r="T98" s="582">
        <f t="shared" si="211"/>
        <v>426.3</v>
      </c>
      <c r="U98" s="582">
        <f t="shared" si="211"/>
        <v>426.3</v>
      </c>
      <c r="V98" s="582">
        <f t="shared" si="211"/>
        <v>465</v>
      </c>
      <c r="W98" s="582">
        <f t="shared" si="211"/>
        <v>465</v>
      </c>
      <c r="X98" s="582">
        <f t="shared" si="211"/>
        <v>465</v>
      </c>
      <c r="Y98" s="582">
        <f t="shared" si="211"/>
        <v>465</v>
      </c>
      <c r="Z98" s="582">
        <f t="shared" si="211"/>
        <v>465</v>
      </c>
      <c r="AA98" s="582">
        <f t="shared" si="211"/>
        <v>465</v>
      </c>
      <c r="AB98" s="582">
        <f t="shared" si="211"/>
        <v>465</v>
      </c>
      <c r="AC98" s="582">
        <f t="shared" si="211"/>
        <v>465</v>
      </c>
      <c r="AD98" s="582">
        <f t="shared" si="211"/>
        <v>465</v>
      </c>
      <c r="AE98" s="582">
        <f t="shared" si="211"/>
        <v>465</v>
      </c>
      <c r="AF98" s="582">
        <f t="shared" si="211"/>
        <v>465</v>
      </c>
      <c r="AG98" s="582">
        <f t="shared" si="211"/>
        <v>465</v>
      </c>
      <c r="AH98" s="582">
        <f t="shared" si="211"/>
        <v>520</v>
      </c>
      <c r="AI98" s="582">
        <f t="shared" si="211"/>
        <v>520</v>
      </c>
      <c r="AJ98" s="582">
        <f t="shared" si="211"/>
        <v>520</v>
      </c>
      <c r="AK98" s="582">
        <f t="shared" si="211"/>
        <v>520</v>
      </c>
      <c r="AL98" s="582">
        <f t="shared" si="211"/>
        <v>520</v>
      </c>
      <c r="AM98" s="582">
        <f t="shared" si="211"/>
        <v>520</v>
      </c>
      <c r="AN98" s="582">
        <f t="shared" si="211"/>
        <v>520</v>
      </c>
      <c r="AO98" s="582">
        <f t="shared" si="211"/>
        <v>520</v>
      </c>
      <c r="AP98" s="582">
        <f t="shared" si="211"/>
        <v>520</v>
      </c>
      <c r="AQ98" s="582">
        <f t="shared" si="211"/>
        <v>520</v>
      </c>
      <c r="AR98" s="582">
        <f t="shared" si="211"/>
        <v>520</v>
      </c>
      <c r="AS98" s="582">
        <f t="shared" si="211"/>
        <v>520</v>
      </c>
      <c r="AT98" s="582">
        <f t="shared" si="211"/>
        <v>585</v>
      </c>
      <c r="AU98" s="582">
        <f t="shared" si="211"/>
        <v>585</v>
      </c>
      <c r="AV98" s="582">
        <f t="shared" si="211"/>
        <v>585</v>
      </c>
      <c r="AW98" s="582">
        <f t="shared" si="211"/>
        <v>585</v>
      </c>
      <c r="AX98" s="582">
        <f t="shared" si="211"/>
        <v>585</v>
      </c>
      <c r="AY98" s="582">
        <f t="shared" si="211"/>
        <v>585</v>
      </c>
      <c r="AZ98" s="582">
        <f t="shared" si="211"/>
        <v>585</v>
      </c>
      <c r="BA98" s="582">
        <f t="shared" si="211"/>
        <v>585</v>
      </c>
      <c r="BB98" s="582">
        <f t="shared" si="211"/>
        <v>585</v>
      </c>
      <c r="BC98" s="582">
        <f t="shared" si="211"/>
        <v>585</v>
      </c>
      <c r="BD98" s="582">
        <f t="shared" si="211"/>
        <v>585</v>
      </c>
      <c r="BE98" s="582">
        <f t="shared" si="211"/>
        <v>585</v>
      </c>
      <c r="BF98" s="582">
        <f t="shared" si="211"/>
        <v>650</v>
      </c>
      <c r="BG98" s="582">
        <f t="shared" si="211"/>
        <v>650</v>
      </c>
      <c r="BH98" s="582">
        <f t="shared" si="211"/>
        <v>650</v>
      </c>
      <c r="BI98" s="582">
        <f t="shared" si="211"/>
        <v>650</v>
      </c>
      <c r="BJ98" s="582">
        <f t="shared" si="211"/>
        <v>650</v>
      </c>
      <c r="BK98" s="582">
        <f t="shared" si="211"/>
        <v>650</v>
      </c>
      <c r="BL98" s="582">
        <f t="shared" si="211"/>
        <v>650</v>
      </c>
      <c r="BM98" s="582">
        <f t="shared" si="211"/>
        <v>650</v>
      </c>
      <c r="BN98" s="582">
        <f t="shared" si="211"/>
        <v>650</v>
      </c>
      <c r="BO98" s="582">
        <f t="shared" si="211"/>
        <v>650</v>
      </c>
      <c r="BP98" s="582">
        <f t="shared" si="211"/>
        <v>650</v>
      </c>
      <c r="BQ98" s="582">
        <f t="shared" si="211"/>
        <v>650</v>
      </c>
      <c r="BR98" s="582">
        <f t="shared" si="211"/>
        <v>650</v>
      </c>
      <c r="BS98" s="582">
        <f t="shared" si="211"/>
        <v>650</v>
      </c>
    </row>
    <row r="99" spans="1:71" ht="12.75" customHeight="1" x14ac:dyDescent="0.25">
      <c r="A99" s="127"/>
      <c r="B99" s="127">
        <v>9</v>
      </c>
      <c r="C99" s="569">
        <v>0.5</v>
      </c>
      <c r="D99" s="127" t="s">
        <v>718</v>
      </c>
      <c r="E99" s="127"/>
      <c r="F99" s="127"/>
      <c r="G99" s="582">
        <f t="shared" ref="G99:BS99" si="212">+G45*0.1+G64*0.25</f>
        <v>0</v>
      </c>
      <c r="H99" s="582">
        <f t="shared" si="212"/>
        <v>0</v>
      </c>
      <c r="I99" s="582">
        <f t="shared" si="212"/>
        <v>0</v>
      </c>
      <c r="J99" s="582">
        <f t="shared" si="212"/>
        <v>0</v>
      </c>
      <c r="K99" s="582">
        <f t="shared" si="212"/>
        <v>0</v>
      </c>
      <c r="L99" s="582">
        <f t="shared" si="212"/>
        <v>0</v>
      </c>
      <c r="M99" s="582">
        <f t="shared" si="212"/>
        <v>0</v>
      </c>
      <c r="N99" s="582">
        <f t="shared" si="212"/>
        <v>98.2</v>
      </c>
      <c r="O99" s="582">
        <f t="shared" si="212"/>
        <v>355.25</v>
      </c>
      <c r="P99" s="582">
        <f t="shared" si="212"/>
        <v>355.25</v>
      </c>
      <c r="Q99" s="582">
        <f t="shared" si="212"/>
        <v>355.25</v>
      </c>
      <c r="R99" s="582">
        <f t="shared" si="212"/>
        <v>355.25</v>
      </c>
      <c r="S99" s="582">
        <f t="shared" si="212"/>
        <v>355.25</v>
      </c>
      <c r="T99" s="582">
        <f t="shared" si="212"/>
        <v>355.25</v>
      </c>
      <c r="U99" s="582">
        <f t="shared" si="212"/>
        <v>355.25</v>
      </c>
      <c r="V99" s="582">
        <f t="shared" si="212"/>
        <v>390</v>
      </c>
      <c r="W99" s="582">
        <f t="shared" si="212"/>
        <v>390</v>
      </c>
      <c r="X99" s="582">
        <f t="shared" si="212"/>
        <v>390</v>
      </c>
      <c r="Y99" s="582">
        <f t="shared" si="212"/>
        <v>390</v>
      </c>
      <c r="Z99" s="582">
        <f t="shared" si="212"/>
        <v>390</v>
      </c>
      <c r="AA99" s="582">
        <f t="shared" si="212"/>
        <v>390</v>
      </c>
      <c r="AB99" s="582">
        <f t="shared" si="212"/>
        <v>390</v>
      </c>
      <c r="AC99" s="582">
        <f t="shared" si="212"/>
        <v>390</v>
      </c>
      <c r="AD99" s="582">
        <f t="shared" si="212"/>
        <v>390</v>
      </c>
      <c r="AE99" s="582">
        <f t="shared" si="212"/>
        <v>390</v>
      </c>
      <c r="AF99" s="582">
        <f t="shared" si="212"/>
        <v>390</v>
      </c>
      <c r="AG99" s="582">
        <f t="shared" si="212"/>
        <v>390</v>
      </c>
      <c r="AH99" s="582">
        <f t="shared" si="212"/>
        <v>420</v>
      </c>
      <c r="AI99" s="582">
        <f t="shared" si="212"/>
        <v>420</v>
      </c>
      <c r="AJ99" s="582">
        <f t="shared" si="212"/>
        <v>420</v>
      </c>
      <c r="AK99" s="582">
        <f t="shared" si="212"/>
        <v>420</v>
      </c>
      <c r="AL99" s="582">
        <f t="shared" si="212"/>
        <v>420</v>
      </c>
      <c r="AM99" s="582">
        <f t="shared" si="212"/>
        <v>420</v>
      </c>
      <c r="AN99" s="582">
        <f t="shared" si="212"/>
        <v>420</v>
      </c>
      <c r="AO99" s="582">
        <f t="shared" si="212"/>
        <v>420</v>
      </c>
      <c r="AP99" s="582">
        <f t="shared" si="212"/>
        <v>420</v>
      </c>
      <c r="AQ99" s="582">
        <f t="shared" si="212"/>
        <v>420</v>
      </c>
      <c r="AR99" s="582">
        <f t="shared" si="212"/>
        <v>420</v>
      </c>
      <c r="AS99" s="582">
        <f t="shared" si="212"/>
        <v>420</v>
      </c>
      <c r="AT99" s="582">
        <f t="shared" si="212"/>
        <v>450</v>
      </c>
      <c r="AU99" s="582">
        <f t="shared" si="212"/>
        <v>450</v>
      </c>
      <c r="AV99" s="582">
        <f t="shared" si="212"/>
        <v>450</v>
      </c>
      <c r="AW99" s="582">
        <f t="shared" si="212"/>
        <v>450</v>
      </c>
      <c r="AX99" s="582">
        <f t="shared" si="212"/>
        <v>450</v>
      </c>
      <c r="AY99" s="582">
        <f t="shared" si="212"/>
        <v>450</v>
      </c>
      <c r="AZ99" s="582">
        <f t="shared" si="212"/>
        <v>450</v>
      </c>
      <c r="BA99" s="582">
        <f t="shared" si="212"/>
        <v>450</v>
      </c>
      <c r="BB99" s="582">
        <f t="shared" si="212"/>
        <v>450</v>
      </c>
      <c r="BC99" s="582">
        <f t="shared" si="212"/>
        <v>450</v>
      </c>
      <c r="BD99" s="582">
        <f t="shared" si="212"/>
        <v>450</v>
      </c>
      <c r="BE99" s="582">
        <f t="shared" si="212"/>
        <v>450</v>
      </c>
      <c r="BF99" s="582">
        <f t="shared" si="212"/>
        <v>490</v>
      </c>
      <c r="BG99" s="582">
        <f t="shared" si="212"/>
        <v>490</v>
      </c>
      <c r="BH99" s="582">
        <f t="shared" si="212"/>
        <v>490</v>
      </c>
      <c r="BI99" s="582">
        <f t="shared" si="212"/>
        <v>490</v>
      </c>
      <c r="BJ99" s="582">
        <f t="shared" si="212"/>
        <v>490</v>
      </c>
      <c r="BK99" s="582">
        <f t="shared" si="212"/>
        <v>490</v>
      </c>
      <c r="BL99" s="582">
        <f t="shared" si="212"/>
        <v>490</v>
      </c>
      <c r="BM99" s="582">
        <f t="shared" si="212"/>
        <v>490</v>
      </c>
      <c r="BN99" s="582">
        <f t="shared" si="212"/>
        <v>490</v>
      </c>
      <c r="BO99" s="582">
        <f t="shared" si="212"/>
        <v>490</v>
      </c>
      <c r="BP99" s="582">
        <f t="shared" si="212"/>
        <v>490</v>
      </c>
      <c r="BQ99" s="582">
        <f t="shared" si="212"/>
        <v>490</v>
      </c>
      <c r="BR99" s="582">
        <f t="shared" si="212"/>
        <v>490</v>
      </c>
      <c r="BS99" s="582">
        <f t="shared" si="212"/>
        <v>490</v>
      </c>
    </row>
    <row r="100" spans="1:71" ht="12.75" customHeight="1" x14ac:dyDescent="0.25">
      <c r="A100" s="127"/>
      <c r="B100" s="99">
        <v>10</v>
      </c>
      <c r="C100" s="569">
        <v>0.5</v>
      </c>
      <c r="D100" s="127" t="s">
        <v>719</v>
      </c>
      <c r="E100" s="127"/>
      <c r="F100" s="127"/>
      <c r="G100" s="582">
        <f t="shared" ref="G100:BS100" si="213">+G46*0.1+G65*0.25</f>
        <v>0</v>
      </c>
      <c r="H100" s="582">
        <f t="shared" si="213"/>
        <v>0</v>
      </c>
      <c r="I100" s="582">
        <f t="shared" si="213"/>
        <v>0</v>
      </c>
      <c r="J100" s="582">
        <f t="shared" si="213"/>
        <v>0</v>
      </c>
      <c r="K100" s="582">
        <f t="shared" si="213"/>
        <v>0</v>
      </c>
      <c r="L100" s="582">
        <f t="shared" si="213"/>
        <v>0</v>
      </c>
      <c r="M100" s="582">
        <f t="shared" si="213"/>
        <v>0</v>
      </c>
      <c r="N100" s="582">
        <f t="shared" si="213"/>
        <v>98.2</v>
      </c>
      <c r="O100" s="582">
        <f t="shared" si="213"/>
        <v>355.25</v>
      </c>
      <c r="P100" s="582">
        <f t="shared" si="213"/>
        <v>355.25</v>
      </c>
      <c r="Q100" s="582">
        <f t="shared" si="213"/>
        <v>355.25</v>
      </c>
      <c r="R100" s="582">
        <f t="shared" si="213"/>
        <v>355.25</v>
      </c>
      <c r="S100" s="582">
        <f t="shared" si="213"/>
        <v>355.25</v>
      </c>
      <c r="T100" s="582">
        <f t="shared" si="213"/>
        <v>355.25</v>
      </c>
      <c r="U100" s="582">
        <f t="shared" si="213"/>
        <v>355.25</v>
      </c>
      <c r="V100" s="582">
        <f t="shared" si="213"/>
        <v>390</v>
      </c>
      <c r="W100" s="582">
        <f t="shared" si="213"/>
        <v>390</v>
      </c>
      <c r="X100" s="582">
        <f t="shared" si="213"/>
        <v>390</v>
      </c>
      <c r="Y100" s="582">
        <f t="shared" si="213"/>
        <v>390</v>
      </c>
      <c r="Z100" s="582">
        <f t="shared" si="213"/>
        <v>390</v>
      </c>
      <c r="AA100" s="582">
        <f t="shared" si="213"/>
        <v>390</v>
      </c>
      <c r="AB100" s="582">
        <f t="shared" si="213"/>
        <v>390</v>
      </c>
      <c r="AC100" s="582">
        <f t="shared" si="213"/>
        <v>390</v>
      </c>
      <c r="AD100" s="582">
        <f t="shared" si="213"/>
        <v>390</v>
      </c>
      <c r="AE100" s="582">
        <f t="shared" si="213"/>
        <v>390</v>
      </c>
      <c r="AF100" s="582">
        <f t="shared" si="213"/>
        <v>390</v>
      </c>
      <c r="AG100" s="582">
        <f t="shared" si="213"/>
        <v>390</v>
      </c>
      <c r="AH100" s="582">
        <f t="shared" si="213"/>
        <v>420</v>
      </c>
      <c r="AI100" s="582">
        <f t="shared" si="213"/>
        <v>420</v>
      </c>
      <c r="AJ100" s="582">
        <f t="shared" si="213"/>
        <v>420</v>
      </c>
      <c r="AK100" s="582">
        <f t="shared" si="213"/>
        <v>420</v>
      </c>
      <c r="AL100" s="582">
        <f t="shared" si="213"/>
        <v>420</v>
      </c>
      <c r="AM100" s="582">
        <f t="shared" si="213"/>
        <v>420</v>
      </c>
      <c r="AN100" s="582">
        <f t="shared" si="213"/>
        <v>420</v>
      </c>
      <c r="AO100" s="582">
        <f t="shared" si="213"/>
        <v>420</v>
      </c>
      <c r="AP100" s="582">
        <f t="shared" si="213"/>
        <v>420</v>
      </c>
      <c r="AQ100" s="582">
        <f t="shared" si="213"/>
        <v>420</v>
      </c>
      <c r="AR100" s="582">
        <f t="shared" si="213"/>
        <v>420</v>
      </c>
      <c r="AS100" s="582">
        <f t="shared" si="213"/>
        <v>420</v>
      </c>
      <c r="AT100" s="582">
        <f t="shared" si="213"/>
        <v>450</v>
      </c>
      <c r="AU100" s="582">
        <f t="shared" si="213"/>
        <v>450</v>
      </c>
      <c r="AV100" s="582">
        <f t="shared" si="213"/>
        <v>450</v>
      </c>
      <c r="AW100" s="582">
        <f t="shared" si="213"/>
        <v>450</v>
      </c>
      <c r="AX100" s="582">
        <f t="shared" si="213"/>
        <v>450</v>
      </c>
      <c r="AY100" s="582">
        <f t="shared" si="213"/>
        <v>450</v>
      </c>
      <c r="AZ100" s="582">
        <f t="shared" si="213"/>
        <v>450</v>
      </c>
      <c r="BA100" s="582">
        <f t="shared" si="213"/>
        <v>450</v>
      </c>
      <c r="BB100" s="582">
        <f t="shared" si="213"/>
        <v>450</v>
      </c>
      <c r="BC100" s="582">
        <f t="shared" si="213"/>
        <v>450</v>
      </c>
      <c r="BD100" s="582">
        <f t="shared" si="213"/>
        <v>450</v>
      </c>
      <c r="BE100" s="582">
        <f t="shared" si="213"/>
        <v>450</v>
      </c>
      <c r="BF100" s="582">
        <f t="shared" si="213"/>
        <v>490</v>
      </c>
      <c r="BG100" s="582">
        <f t="shared" si="213"/>
        <v>490</v>
      </c>
      <c r="BH100" s="582">
        <f t="shared" si="213"/>
        <v>490</v>
      </c>
      <c r="BI100" s="582">
        <f t="shared" si="213"/>
        <v>490</v>
      </c>
      <c r="BJ100" s="582">
        <f t="shared" si="213"/>
        <v>490</v>
      </c>
      <c r="BK100" s="582">
        <f t="shared" si="213"/>
        <v>490</v>
      </c>
      <c r="BL100" s="582">
        <f t="shared" si="213"/>
        <v>490</v>
      </c>
      <c r="BM100" s="582">
        <f t="shared" si="213"/>
        <v>490</v>
      </c>
      <c r="BN100" s="582">
        <f t="shared" si="213"/>
        <v>490</v>
      </c>
      <c r="BO100" s="582">
        <f t="shared" si="213"/>
        <v>490</v>
      </c>
      <c r="BP100" s="582">
        <f t="shared" si="213"/>
        <v>490</v>
      </c>
      <c r="BQ100" s="582">
        <f t="shared" si="213"/>
        <v>490</v>
      </c>
      <c r="BR100" s="582">
        <f t="shared" si="213"/>
        <v>490</v>
      </c>
      <c r="BS100" s="582">
        <f t="shared" si="213"/>
        <v>490</v>
      </c>
    </row>
    <row r="101" spans="1:71" ht="12.75" customHeight="1" x14ac:dyDescent="0.25">
      <c r="A101" s="127"/>
      <c r="B101" s="127">
        <v>11</v>
      </c>
      <c r="C101" s="569">
        <v>0.5</v>
      </c>
      <c r="D101" s="127" t="s">
        <v>720</v>
      </c>
      <c r="E101" s="127"/>
      <c r="F101" s="127"/>
      <c r="G101" s="582">
        <f t="shared" ref="G101:BS101" si="214">+G47*0.1+G66*0.25</f>
        <v>0</v>
      </c>
      <c r="H101" s="582">
        <f t="shared" si="214"/>
        <v>0</v>
      </c>
      <c r="I101" s="582">
        <f t="shared" si="214"/>
        <v>0</v>
      </c>
      <c r="J101" s="582">
        <f t="shared" si="214"/>
        <v>0</v>
      </c>
      <c r="K101" s="582">
        <f t="shared" si="214"/>
        <v>0</v>
      </c>
      <c r="L101" s="582">
        <f t="shared" si="214"/>
        <v>0</v>
      </c>
      <c r="M101" s="582">
        <f t="shared" si="214"/>
        <v>0</v>
      </c>
      <c r="N101" s="582">
        <f t="shared" si="214"/>
        <v>0</v>
      </c>
      <c r="O101" s="582">
        <f t="shared" si="214"/>
        <v>98.2</v>
      </c>
      <c r="P101" s="582">
        <f t="shared" si="214"/>
        <v>355.25</v>
      </c>
      <c r="Q101" s="582">
        <f t="shared" si="214"/>
        <v>355.25</v>
      </c>
      <c r="R101" s="582">
        <f t="shared" si="214"/>
        <v>355.25</v>
      </c>
      <c r="S101" s="582">
        <f t="shared" si="214"/>
        <v>355.25</v>
      </c>
      <c r="T101" s="582">
        <f t="shared" si="214"/>
        <v>355.25</v>
      </c>
      <c r="U101" s="582">
        <f t="shared" si="214"/>
        <v>355.25</v>
      </c>
      <c r="V101" s="582">
        <f t="shared" si="214"/>
        <v>390</v>
      </c>
      <c r="W101" s="582">
        <f t="shared" si="214"/>
        <v>390</v>
      </c>
      <c r="X101" s="582">
        <f t="shared" si="214"/>
        <v>390</v>
      </c>
      <c r="Y101" s="582">
        <f t="shared" si="214"/>
        <v>390</v>
      </c>
      <c r="Z101" s="582">
        <f t="shared" si="214"/>
        <v>390</v>
      </c>
      <c r="AA101" s="582">
        <f t="shared" si="214"/>
        <v>390</v>
      </c>
      <c r="AB101" s="582">
        <f t="shared" si="214"/>
        <v>390</v>
      </c>
      <c r="AC101" s="582">
        <f t="shared" si="214"/>
        <v>390</v>
      </c>
      <c r="AD101" s="582">
        <f t="shared" si="214"/>
        <v>390</v>
      </c>
      <c r="AE101" s="582">
        <f t="shared" si="214"/>
        <v>390</v>
      </c>
      <c r="AF101" s="582">
        <f t="shared" si="214"/>
        <v>390</v>
      </c>
      <c r="AG101" s="582">
        <f t="shared" si="214"/>
        <v>390</v>
      </c>
      <c r="AH101" s="582">
        <f t="shared" si="214"/>
        <v>420</v>
      </c>
      <c r="AI101" s="582">
        <f t="shared" si="214"/>
        <v>420</v>
      </c>
      <c r="AJ101" s="582">
        <f t="shared" si="214"/>
        <v>420</v>
      </c>
      <c r="AK101" s="582">
        <f t="shared" si="214"/>
        <v>420</v>
      </c>
      <c r="AL101" s="582">
        <f t="shared" si="214"/>
        <v>420</v>
      </c>
      <c r="AM101" s="582">
        <f t="shared" si="214"/>
        <v>420</v>
      </c>
      <c r="AN101" s="582">
        <f t="shared" si="214"/>
        <v>420</v>
      </c>
      <c r="AO101" s="582">
        <f t="shared" si="214"/>
        <v>420</v>
      </c>
      <c r="AP101" s="582">
        <f t="shared" si="214"/>
        <v>420</v>
      </c>
      <c r="AQ101" s="582">
        <f t="shared" si="214"/>
        <v>420</v>
      </c>
      <c r="AR101" s="582">
        <f t="shared" si="214"/>
        <v>420</v>
      </c>
      <c r="AS101" s="582">
        <f t="shared" si="214"/>
        <v>420</v>
      </c>
      <c r="AT101" s="582">
        <f t="shared" si="214"/>
        <v>450</v>
      </c>
      <c r="AU101" s="582">
        <f t="shared" si="214"/>
        <v>450</v>
      </c>
      <c r="AV101" s="582">
        <f t="shared" si="214"/>
        <v>450</v>
      </c>
      <c r="AW101" s="582">
        <f t="shared" si="214"/>
        <v>450</v>
      </c>
      <c r="AX101" s="582">
        <f t="shared" si="214"/>
        <v>450</v>
      </c>
      <c r="AY101" s="582">
        <f t="shared" si="214"/>
        <v>450</v>
      </c>
      <c r="AZ101" s="582">
        <f t="shared" si="214"/>
        <v>450</v>
      </c>
      <c r="BA101" s="582">
        <f t="shared" si="214"/>
        <v>450</v>
      </c>
      <c r="BB101" s="582">
        <f t="shared" si="214"/>
        <v>450</v>
      </c>
      <c r="BC101" s="582">
        <f t="shared" si="214"/>
        <v>450</v>
      </c>
      <c r="BD101" s="582">
        <f t="shared" si="214"/>
        <v>450</v>
      </c>
      <c r="BE101" s="582">
        <f t="shared" si="214"/>
        <v>450</v>
      </c>
      <c r="BF101" s="582">
        <f t="shared" si="214"/>
        <v>490</v>
      </c>
      <c r="BG101" s="582">
        <f t="shared" si="214"/>
        <v>490</v>
      </c>
      <c r="BH101" s="582">
        <f t="shared" si="214"/>
        <v>490</v>
      </c>
      <c r="BI101" s="582">
        <f t="shared" si="214"/>
        <v>490</v>
      </c>
      <c r="BJ101" s="582">
        <f t="shared" si="214"/>
        <v>490</v>
      </c>
      <c r="BK101" s="582">
        <f t="shared" si="214"/>
        <v>490</v>
      </c>
      <c r="BL101" s="582">
        <f t="shared" si="214"/>
        <v>490</v>
      </c>
      <c r="BM101" s="582">
        <f t="shared" si="214"/>
        <v>490</v>
      </c>
      <c r="BN101" s="582">
        <f t="shared" si="214"/>
        <v>490</v>
      </c>
      <c r="BO101" s="582">
        <f t="shared" si="214"/>
        <v>490</v>
      </c>
      <c r="BP101" s="582">
        <f t="shared" si="214"/>
        <v>490</v>
      </c>
      <c r="BQ101" s="582">
        <f t="shared" si="214"/>
        <v>490</v>
      </c>
      <c r="BR101" s="582">
        <f t="shared" si="214"/>
        <v>490</v>
      </c>
      <c r="BS101" s="582">
        <f t="shared" si="214"/>
        <v>490</v>
      </c>
    </row>
    <row r="102" spans="1:71" ht="12.75" customHeight="1" x14ac:dyDescent="0.25">
      <c r="A102" s="127"/>
      <c r="B102" s="99">
        <v>12</v>
      </c>
      <c r="C102" s="569">
        <v>0.4</v>
      </c>
      <c r="D102" s="127" t="s">
        <v>721</v>
      </c>
      <c r="E102" s="127"/>
      <c r="F102" s="127"/>
      <c r="G102" s="582">
        <f t="shared" ref="G102:BS102" si="215">+G48*0.1+G67*0.25</f>
        <v>0</v>
      </c>
      <c r="H102" s="582">
        <f t="shared" si="215"/>
        <v>0</v>
      </c>
      <c r="I102" s="582">
        <f t="shared" si="215"/>
        <v>0</v>
      </c>
      <c r="J102" s="582">
        <f t="shared" si="215"/>
        <v>0</v>
      </c>
      <c r="K102" s="582">
        <f t="shared" si="215"/>
        <v>0</v>
      </c>
      <c r="L102" s="582">
        <f t="shared" si="215"/>
        <v>0</v>
      </c>
      <c r="M102" s="582">
        <f t="shared" si="215"/>
        <v>0</v>
      </c>
      <c r="N102" s="582">
        <f t="shared" si="215"/>
        <v>0</v>
      </c>
      <c r="O102" s="582">
        <f t="shared" si="215"/>
        <v>0</v>
      </c>
      <c r="P102" s="582">
        <f t="shared" si="215"/>
        <v>98.2</v>
      </c>
      <c r="Q102" s="582">
        <f t="shared" si="215"/>
        <v>284.2</v>
      </c>
      <c r="R102" s="582">
        <f t="shared" si="215"/>
        <v>284.2</v>
      </c>
      <c r="S102" s="582">
        <f t="shared" si="215"/>
        <v>284.2</v>
      </c>
      <c r="T102" s="582">
        <f t="shared" si="215"/>
        <v>284.2</v>
      </c>
      <c r="U102" s="582">
        <f t="shared" si="215"/>
        <v>284.2</v>
      </c>
      <c r="V102" s="582">
        <f t="shared" si="215"/>
        <v>305</v>
      </c>
      <c r="W102" s="582">
        <f t="shared" si="215"/>
        <v>305</v>
      </c>
      <c r="X102" s="582">
        <f t="shared" si="215"/>
        <v>305</v>
      </c>
      <c r="Y102" s="582">
        <f t="shared" si="215"/>
        <v>305</v>
      </c>
      <c r="Z102" s="582">
        <f t="shared" si="215"/>
        <v>305</v>
      </c>
      <c r="AA102" s="582">
        <f t="shared" si="215"/>
        <v>305</v>
      </c>
      <c r="AB102" s="582">
        <f t="shared" si="215"/>
        <v>305</v>
      </c>
      <c r="AC102" s="582">
        <f t="shared" si="215"/>
        <v>305</v>
      </c>
      <c r="AD102" s="582">
        <f t="shared" si="215"/>
        <v>305</v>
      </c>
      <c r="AE102" s="582">
        <f t="shared" si="215"/>
        <v>305</v>
      </c>
      <c r="AF102" s="582">
        <f t="shared" si="215"/>
        <v>305</v>
      </c>
      <c r="AG102" s="582">
        <f t="shared" si="215"/>
        <v>305</v>
      </c>
      <c r="AH102" s="582">
        <f t="shared" si="215"/>
        <v>325</v>
      </c>
      <c r="AI102" s="582">
        <f t="shared" si="215"/>
        <v>325</v>
      </c>
      <c r="AJ102" s="582">
        <f t="shared" si="215"/>
        <v>325</v>
      </c>
      <c r="AK102" s="582">
        <f t="shared" si="215"/>
        <v>325</v>
      </c>
      <c r="AL102" s="582">
        <f t="shared" si="215"/>
        <v>325</v>
      </c>
      <c r="AM102" s="582">
        <f t="shared" si="215"/>
        <v>325</v>
      </c>
      <c r="AN102" s="582">
        <f t="shared" si="215"/>
        <v>325</v>
      </c>
      <c r="AO102" s="582">
        <f t="shared" si="215"/>
        <v>325</v>
      </c>
      <c r="AP102" s="582">
        <f t="shared" si="215"/>
        <v>325</v>
      </c>
      <c r="AQ102" s="582">
        <f t="shared" si="215"/>
        <v>325</v>
      </c>
      <c r="AR102" s="582">
        <f t="shared" si="215"/>
        <v>325</v>
      </c>
      <c r="AS102" s="582">
        <f t="shared" si="215"/>
        <v>325</v>
      </c>
      <c r="AT102" s="582">
        <f t="shared" si="215"/>
        <v>355</v>
      </c>
      <c r="AU102" s="582">
        <f t="shared" si="215"/>
        <v>355</v>
      </c>
      <c r="AV102" s="582">
        <f t="shared" si="215"/>
        <v>355</v>
      </c>
      <c r="AW102" s="582">
        <f t="shared" si="215"/>
        <v>355</v>
      </c>
      <c r="AX102" s="582">
        <f t="shared" si="215"/>
        <v>355</v>
      </c>
      <c r="AY102" s="582">
        <f t="shared" si="215"/>
        <v>355</v>
      </c>
      <c r="AZ102" s="582">
        <f t="shared" si="215"/>
        <v>355</v>
      </c>
      <c r="BA102" s="582">
        <f t="shared" si="215"/>
        <v>355</v>
      </c>
      <c r="BB102" s="582">
        <f t="shared" si="215"/>
        <v>355</v>
      </c>
      <c r="BC102" s="582">
        <f t="shared" si="215"/>
        <v>355</v>
      </c>
      <c r="BD102" s="582">
        <f t="shared" si="215"/>
        <v>355</v>
      </c>
      <c r="BE102" s="582">
        <f t="shared" si="215"/>
        <v>355</v>
      </c>
      <c r="BF102" s="582">
        <f t="shared" si="215"/>
        <v>385</v>
      </c>
      <c r="BG102" s="582">
        <f t="shared" si="215"/>
        <v>385</v>
      </c>
      <c r="BH102" s="582">
        <f t="shared" si="215"/>
        <v>385</v>
      </c>
      <c r="BI102" s="582">
        <f t="shared" si="215"/>
        <v>385</v>
      </c>
      <c r="BJ102" s="582">
        <f t="shared" si="215"/>
        <v>385</v>
      </c>
      <c r="BK102" s="582">
        <f t="shared" si="215"/>
        <v>385</v>
      </c>
      <c r="BL102" s="582">
        <f t="shared" si="215"/>
        <v>385</v>
      </c>
      <c r="BM102" s="582">
        <f t="shared" si="215"/>
        <v>385</v>
      </c>
      <c r="BN102" s="582">
        <f t="shared" si="215"/>
        <v>385</v>
      </c>
      <c r="BO102" s="582">
        <f t="shared" si="215"/>
        <v>385</v>
      </c>
      <c r="BP102" s="582">
        <f t="shared" si="215"/>
        <v>385</v>
      </c>
      <c r="BQ102" s="582">
        <f t="shared" si="215"/>
        <v>385</v>
      </c>
      <c r="BR102" s="582">
        <f t="shared" si="215"/>
        <v>385</v>
      </c>
      <c r="BS102" s="582">
        <f t="shared" si="215"/>
        <v>385</v>
      </c>
    </row>
    <row r="103" spans="1:71" ht="12.75" customHeight="1" x14ac:dyDescent="0.25">
      <c r="A103" s="127"/>
      <c r="B103" s="127">
        <v>13</v>
      </c>
      <c r="C103" s="569">
        <v>0.4</v>
      </c>
      <c r="D103" s="127" t="s">
        <v>722</v>
      </c>
      <c r="E103" s="127"/>
      <c r="F103" s="127"/>
      <c r="G103" s="582">
        <f t="shared" ref="G103:BS103" si="216">+G49*0.1+G68*0.25</f>
        <v>0</v>
      </c>
      <c r="H103" s="582">
        <f t="shared" si="216"/>
        <v>0</v>
      </c>
      <c r="I103" s="582">
        <f t="shared" si="216"/>
        <v>0</v>
      </c>
      <c r="J103" s="582">
        <f t="shared" si="216"/>
        <v>0</v>
      </c>
      <c r="K103" s="582">
        <f t="shared" si="216"/>
        <v>0</v>
      </c>
      <c r="L103" s="582">
        <f t="shared" si="216"/>
        <v>0</v>
      </c>
      <c r="M103" s="582">
        <f t="shared" si="216"/>
        <v>0</v>
      </c>
      <c r="N103" s="582">
        <f t="shared" si="216"/>
        <v>0</v>
      </c>
      <c r="O103" s="582">
        <f t="shared" si="216"/>
        <v>0</v>
      </c>
      <c r="P103" s="582">
        <f t="shared" si="216"/>
        <v>0</v>
      </c>
      <c r="Q103" s="582">
        <f t="shared" si="216"/>
        <v>98.2</v>
      </c>
      <c r="R103" s="582">
        <f t="shared" si="216"/>
        <v>284.2</v>
      </c>
      <c r="S103" s="582">
        <f t="shared" si="216"/>
        <v>284.2</v>
      </c>
      <c r="T103" s="582">
        <f t="shared" si="216"/>
        <v>284.2</v>
      </c>
      <c r="U103" s="582">
        <f t="shared" si="216"/>
        <v>284.2</v>
      </c>
      <c r="V103" s="582">
        <f t="shared" si="216"/>
        <v>305</v>
      </c>
      <c r="W103" s="582">
        <f t="shared" si="216"/>
        <v>305</v>
      </c>
      <c r="X103" s="582">
        <f t="shared" si="216"/>
        <v>305</v>
      </c>
      <c r="Y103" s="582">
        <f t="shared" si="216"/>
        <v>305</v>
      </c>
      <c r="Z103" s="582">
        <f t="shared" si="216"/>
        <v>305</v>
      </c>
      <c r="AA103" s="582">
        <f t="shared" si="216"/>
        <v>305</v>
      </c>
      <c r="AB103" s="582">
        <f t="shared" si="216"/>
        <v>305</v>
      </c>
      <c r="AC103" s="582">
        <f t="shared" si="216"/>
        <v>305</v>
      </c>
      <c r="AD103" s="582">
        <f t="shared" si="216"/>
        <v>305</v>
      </c>
      <c r="AE103" s="582">
        <f t="shared" si="216"/>
        <v>305</v>
      </c>
      <c r="AF103" s="582">
        <f t="shared" si="216"/>
        <v>305</v>
      </c>
      <c r="AG103" s="582">
        <f t="shared" si="216"/>
        <v>305</v>
      </c>
      <c r="AH103" s="582">
        <f t="shared" si="216"/>
        <v>325</v>
      </c>
      <c r="AI103" s="582">
        <f t="shared" si="216"/>
        <v>325</v>
      </c>
      <c r="AJ103" s="582">
        <f t="shared" si="216"/>
        <v>325</v>
      </c>
      <c r="AK103" s="582">
        <f t="shared" si="216"/>
        <v>325</v>
      </c>
      <c r="AL103" s="582">
        <f t="shared" si="216"/>
        <v>325</v>
      </c>
      <c r="AM103" s="582">
        <f t="shared" si="216"/>
        <v>325</v>
      </c>
      <c r="AN103" s="582">
        <f t="shared" si="216"/>
        <v>325</v>
      </c>
      <c r="AO103" s="582">
        <f t="shared" si="216"/>
        <v>325</v>
      </c>
      <c r="AP103" s="582">
        <f t="shared" si="216"/>
        <v>325</v>
      </c>
      <c r="AQ103" s="582">
        <f t="shared" si="216"/>
        <v>325</v>
      </c>
      <c r="AR103" s="582">
        <f t="shared" si="216"/>
        <v>325</v>
      </c>
      <c r="AS103" s="582">
        <f t="shared" si="216"/>
        <v>325</v>
      </c>
      <c r="AT103" s="582">
        <f t="shared" si="216"/>
        <v>355</v>
      </c>
      <c r="AU103" s="582">
        <f t="shared" si="216"/>
        <v>355</v>
      </c>
      <c r="AV103" s="582">
        <f t="shared" si="216"/>
        <v>355</v>
      </c>
      <c r="AW103" s="582">
        <f t="shared" si="216"/>
        <v>355</v>
      </c>
      <c r="AX103" s="582">
        <f t="shared" si="216"/>
        <v>355</v>
      </c>
      <c r="AY103" s="582">
        <f t="shared" si="216"/>
        <v>355</v>
      </c>
      <c r="AZ103" s="582">
        <f t="shared" si="216"/>
        <v>355</v>
      </c>
      <c r="BA103" s="582">
        <f t="shared" si="216"/>
        <v>355</v>
      </c>
      <c r="BB103" s="582">
        <f t="shared" si="216"/>
        <v>355</v>
      </c>
      <c r="BC103" s="582">
        <f t="shared" si="216"/>
        <v>355</v>
      </c>
      <c r="BD103" s="582">
        <f t="shared" si="216"/>
        <v>355</v>
      </c>
      <c r="BE103" s="582">
        <f t="shared" si="216"/>
        <v>355</v>
      </c>
      <c r="BF103" s="582">
        <f t="shared" si="216"/>
        <v>385</v>
      </c>
      <c r="BG103" s="582">
        <f t="shared" si="216"/>
        <v>385</v>
      </c>
      <c r="BH103" s="582">
        <f t="shared" si="216"/>
        <v>385</v>
      </c>
      <c r="BI103" s="582">
        <f t="shared" si="216"/>
        <v>385</v>
      </c>
      <c r="BJ103" s="582">
        <f t="shared" si="216"/>
        <v>385</v>
      </c>
      <c r="BK103" s="582">
        <f t="shared" si="216"/>
        <v>385</v>
      </c>
      <c r="BL103" s="582">
        <f t="shared" si="216"/>
        <v>385</v>
      </c>
      <c r="BM103" s="582">
        <f t="shared" si="216"/>
        <v>385</v>
      </c>
      <c r="BN103" s="582">
        <f t="shared" si="216"/>
        <v>385</v>
      </c>
      <c r="BO103" s="582">
        <f t="shared" si="216"/>
        <v>385</v>
      </c>
      <c r="BP103" s="582">
        <f t="shared" si="216"/>
        <v>385</v>
      </c>
      <c r="BQ103" s="582">
        <f t="shared" si="216"/>
        <v>385</v>
      </c>
      <c r="BR103" s="582">
        <f t="shared" si="216"/>
        <v>385</v>
      </c>
      <c r="BS103" s="582">
        <f t="shared" si="216"/>
        <v>385</v>
      </c>
    </row>
    <row r="104" spans="1:71" ht="12.75" customHeight="1" x14ac:dyDescent="0.25">
      <c r="A104" s="127"/>
      <c r="B104" s="99">
        <v>14</v>
      </c>
      <c r="C104" s="569">
        <v>0.3</v>
      </c>
      <c r="D104" s="127" t="s">
        <v>723</v>
      </c>
      <c r="E104" s="127"/>
      <c r="F104" s="127"/>
      <c r="G104" s="582">
        <f t="shared" ref="G104:BS104" si="217">+G50*0.1+G69*0.25</f>
        <v>0</v>
      </c>
      <c r="H104" s="582">
        <f t="shared" si="217"/>
        <v>0</v>
      </c>
      <c r="I104" s="582">
        <f t="shared" si="217"/>
        <v>0</v>
      </c>
      <c r="J104" s="582">
        <f t="shared" si="217"/>
        <v>0</v>
      </c>
      <c r="K104" s="582">
        <f t="shared" si="217"/>
        <v>0</v>
      </c>
      <c r="L104" s="582">
        <f t="shared" si="217"/>
        <v>0</v>
      </c>
      <c r="M104" s="582">
        <f t="shared" si="217"/>
        <v>0</v>
      </c>
      <c r="N104" s="582">
        <f t="shared" si="217"/>
        <v>0</v>
      </c>
      <c r="O104" s="582">
        <f t="shared" si="217"/>
        <v>0</v>
      </c>
      <c r="P104" s="582">
        <f t="shared" si="217"/>
        <v>0</v>
      </c>
      <c r="Q104" s="582">
        <f t="shared" si="217"/>
        <v>0</v>
      </c>
      <c r="R104" s="582">
        <f t="shared" si="217"/>
        <v>98.2</v>
      </c>
      <c r="S104" s="582">
        <f t="shared" si="217"/>
        <v>98.2</v>
      </c>
      <c r="T104" s="582">
        <f t="shared" si="217"/>
        <v>98.2</v>
      </c>
      <c r="U104" s="582">
        <f t="shared" si="217"/>
        <v>98.2</v>
      </c>
      <c r="V104" s="582">
        <f t="shared" si="217"/>
        <v>115</v>
      </c>
      <c r="W104" s="582">
        <f t="shared" si="217"/>
        <v>115</v>
      </c>
      <c r="X104" s="582">
        <f t="shared" si="217"/>
        <v>115</v>
      </c>
      <c r="Y104" s="582">
        <f t="shared" si="217"/>
        <v>115</v>
      </c>
      <c r="Z104" s="582">
        <f t="shared" si="217"/>
        <v>115</v>
      </c>
      <c r="AA104" s="582">
        <f t="shared" si="217"/>
        <v>115</v>
      </c>
      <c r="AB104" s="582">
        <f t="shared" si="217"/>
        <v>115</v>
      </c>
      <c r="AC104" s="582">
        <f t="shared" si="217"/>
        <v>115</v>
      </c>
      <c r="AD104" s="582">
        <f t="shared" si="217"/>
        <v>115</v>
      </c>
      <c r="AE104" s="582">
        <f t="shared" si="217"/>
        <v>115</v>
      </c>
      <c r="AF104" s="582">
        <f t="shared" si="217"/>
        <v>115</v>
      </c>
      <c r="AG104" s="582">
        <f t="shared" si="217"/>
        <v>115</v>
      </c>
      <c r="AH104" s="582">
        <f t="shared" si="217"/>
        <v>125</v>
      </c>
      <c r="AI104" s="582">
        <f t="shared" si="217"/>
        <v>125</v>
      </c>
      <c r="AJ104" s="582">
        <f t="shared" si="217"/>
        <v>125</v>
      </c>
      <c r="AK104" s="582">
        <f t="shared" si="217"/>
        <v>125</v>
      </c>
      <c r="AL104" s="582">
        <f t="shared" si="217"/>
        <v>125</v>
      </c>
      <c r="AM104" s="582">
        <f t="shared" si="217"/>
        <v>125</v>
      </c>
      <c r="AN104" s="582">
        <f t="shared" si="217"/>
        <v>125</v>
      </c>
      <c r="AO104" s="582">
        <f t="shared" si="217"/>
        <v>125</v>
      </c>
      <c r="AP104" s="582">
        <f t="shared" si="217"/>
        <v>125</v>
      </c>
      <c r="AQ104" s="582">
        <f t="shared" si="217"/>
        <v>125</v>
      </c>
      <c r="AR104" s="582">
        <f t="shared" si="217"/>
        <v>125</v>
      </c>
      <c r="AS104" s="582">
        <f t="shared" si="217"/>
        <v>125</v>
      </c>
      <c r="AT104" s="582">
        <f t="shared" si="217"/>
        <v>135</v>
      </c>
      <c r="AU104" s="582">
        <f t="shared" si="217"/>
        <v>135</v>
      </c>
      <c r="AV104" s="582">
        <f t="shared" si="217"/>
        <v>135</v>
      </c>
      <c r="AW104" s="582">
        <f t="shared" si="217"/>
        <v>135</v>
      </c>
      <c r="AX104" s="582">
        <f t="shared" si="217"/>
        <v>135</v>
      </c>
      <c r="AY104" s="582">
        <f t="shared" si="217"/>
        <v>135</v>
      </c>
      <c r="AZ104" s="582">
        <f t="shared" si="217"/>
        <v>135</v>
      </c>
      <c r="BA104" s="582">
        <f t="shared" si="217"/>
        <v>135</v>
      </c>
      <c r="BB104" s="582">
        <f t="shared" si="217"/>
        <v>135</v>
      </c>
      <c r="BC104" s="582">
        <f t="shared" si="217"/>
        <v>135</v>
      </c>
      <c r="BD104" s="582">
        <f t="shared" si="217"/>
        <v>135</v>
      </c>
      <c r="BE104" s="582">
        <f t="shared" si="217"/>
        <v>135</v>
      </c>
      <c r="BF104" s="582">
        <f t="shared" si="217"/>
        <v>145</v>
      </c>
      <c r="BG104" s="582">
        <f t="shared" si="217"/>
        <v>145</v>
      </c>
      <c r="BH104" s="582">
        <f t="shared" si="217"/>
        <v>145</v>
      </c>
      <c r="BI104" s="582">
        <f t="shared" si="217"/>
        <v>145</v>
      </c>
      <c r="BJ104" s="582">
        <f t="shared" si="217"/>
        <v>145</v>
      </c>
      <c r="BK104" s="582">
        <f t="shared" si="217"/>
        <v>145</v>
      </c>
      <c r="BL104" s="582">
        <f t="shared" si="217"/>
        <v>145</v>
      </c>
      <c r="BM104" s="582">
        <f t="shared" si="217"/>
        <v>145</v>
      </c>
      <c r="BN104" s="582">
        <f t="shared" si="217"/>
        <v>145</v>
      </c>
      <c r="BO104" s="582">
        <f t="shared" si="217"/>
        <v>145</v>
      </c>
      <c r="BP104" s="582">
        <f t="shared" si="217"/>
        <v>145</v>
      </c>
      <c r="BQ104" s="582">
        <f t="shared" si="217"/>
        <v>145</v>
      </c>
      <c r="BR104" s="582">
        <f t="shared" si="217"/>
        <v>145</v>
      </c>
      <c r="BS104" s="582">
        <f t="shared" si="217"/>
        <v>145</v>
      </c>
    </row>
    <row r="105" spans="1:71" ht="12.75" customHeight="1" x14ac:dyDescent="0.25">
      <c r="A105" s="127"/>
      <c r="B105" s="127">
        <v>15</v>
      </c>
      <c r="C105" s="569">
        <v>0.3</v>
      </c>
      <c r="D105" s="127" t="s">
        <v>724</v>
      </c>
      <c r="E105" s="127"/>
      <c r="F105" s="127"/>
      <c r="G105" s="582">
        <f t="shared" ref="G105:BS105" si="218">+G51*0.1+G70*0.25</f>
        <v>0</v>
      </c>
      <c r="H105" s="582">
        <f t="shared" si="218"/>
        <v>0</v>
      </c>
      <c r="I105" s="582">
        <f t="shared" si="218"/>
        <v>0</v>
      </c>
      <c r="J105" s="582">
        <f t="shared" si="218"/>
        <v>0</v>
      </c>
      <c r="K105" s="582">
        <f t="shared" si="218"/>
        <v>0</v>
      </c>
      <c r="L105" s="582">
        <f t="shared" si="218"/>
        <v>0</v>
      </c>
      <c r="M105" s="582">
        <f t="shared" si="218"/>
        <v>0</v>
      </c>
      <c r="N105" s="582">
        <f t="shared" si="218"/>
        <v>0</v>
      </c>
      <c r="O105" s="582">
        <f t="shared" si="218"/>
        <v>0</v>
      </c>
      <c r="P105" s="582">
        <f t="shared" si="218"/>
        <v>0</v>
      </c>
      <c r="Q105" s="582">
        <f t="shared" si="218"/>
        <v>0</v>
      </c>
      <c r="R105" s="582">
        <f t="shared" si="218"/>
        <v>98.2</v>
      </c>
      <c r="S105" s="582">
        <f t="shared" si="218"/>
        <v>98.2</v>
      </c>
      <c r="T105" s="582">
        <f t="shared" si="218"/>
        <v>98.2</v>
      </c>
      <c r="U105" s="582">
        <f t="shared" si="218"/>
        <v>98.2</v>
      </c>
      <c r="V105" s="582">
        <f t="shared" si="218"/>
        <v>115</v>
      </c>
      <c r="W105" s="582">
        <f t="shared" si="218"/>
        <v>115</v>
      </c>
      <c r="X105" s="582">
        <f t="shared" si="218"/>
        <v>115</v>
      </c>
      <c r="Y105" s="582">
        <f t="shared" si="218"/>
        <v>115</v>
      </c>
      <c r="Z105" s="582">
        <f t="shared" si="218"/>
        <v>115</v>
      </c>
      <c r="AA105" s="582">
        <f t="shared" si="218"/>
        <v>115</v>
      </c>
      <c r="AB105" s="582">
        <f t="shared" si="218"/>
        <v>115</v>
      </c>
      <c r="AC105" s="582">
        <f t="shared" si="218"/>
        <v>115</v>
      </c>
      <c r="AD105" s="582">
        <f t="shared" si="218"/>
        <v>115</v>
      </c>
      <c r="AE105" s="582">
        <f t="shared" si="218"/>
        <v>115</v>
      </c>
      <c r="AF105" s="582">
        <f t="shared" si="218"/>
        <v>115</v>
      </c>
      <c r="AG105" s="582">
        <f t="shared" si="218"/>
        <v>115</v>
      </c>
      <c r="AH105" s="582">
        <f t="shared" si="218"/>
        <v>125</v>
      </c>
      <c r="AI105" s="582">
        <f t="shared" si="218"/>
        <v>125</v>
      </c>
      <c r="AJ105" s="582">
        <f t="shared" si="218"/>
        <v>125</v>
      </c>
      <c r="AK105" s="582">
        <f t="shared" si="218"/>
        <v>125</v>
      </c>
      <c r="AL105" s="582">
        <f t="shared" si="218"/>
        <v>125</v>
      </c>
      <c r="AM105" s="582">
        <f t="shared" si="218"/>
        <v>125</v>
      </c>
      <c r="AN105" s="582">
        <f t="shared" si="218"/>
        <v>125</v>
      </c>
      <c r="AO105" s="582">
        <f t="shared" si="218"/>
        <v>125</v>
      </c>
      <c r="AP105" s="582">
        <f t="shared" si="218"/>
        <v>125</v>
      </c>
      <c r="AQ105" s="582">
        <f t="shared" si="218"/>
        <v>125</v>
      </c>
      <c r="AR105" s="582">
        <f t="shared" si="218"/>
        <v>125</v>
      </c>
      <c r="AS105" s="582">
        <f t="shared" si="218"/>
        <v>125</v>
      </c>
      <c r="AT105" s="582">
        <f t="shared" si="218"/>
        <v>135</v>
      </c>
      <c r="AU105" s="582">
        <f t="shared" si="218"/>
        <v>135</v>
      </c>
      <c r="AV105" s="582">
        <f t="shared" si="218"/>
        <v>135</v>
      </c>
      <c r="AW105" s="582">
        <f t="shared" si="218"/>
        <v>135</v>
      </c>
      <c r="AX105" s="582">
        <f t="shared" si="218"/>
        <v>135</v>
      </c>
      <c r="AY105" s="582">
        <f t="shared" si="218"/>
        <v>135</v>
      </c>
      <c r="AZ105" s="582">
        <f t="shared" si="218"/>
        <v>135</v>
      </c>
      <c r="BA105" s="582">
        <f t="shared" si="218"/>
        <v>135</v>
      </c>
      <c r="BB105" s="582">
        <f t="shared" si="218"/>
        <v>135</v>
      </c>
      <c r="BC105" s="582">
        <f t="shared" si="218"/>
        <v>135</v>
      </c>
      <c r="BD105" s="582">
        <f t="shared" si="218"/>
        <v>135</v>
      </c>
      <c r="BE105" s="582">
        <f t="shared" si="218"/>
        <v>135</v>
      </c>
      <c r="BF105" s="582">
        <f t="shared" si="218"/>
        <v>145</v>
      </c>
      <c r="BG105" s="582">
        <f t="shared" si="218"/>
        <v>145</v>
      </c>
      <c r="BH105" s="582">
        <f t="shared" si="218"/>
        <v>145</v>
      </c>
      <c r="BI105" s="582">
        <f t="shared" si="218"/>
        <v>145</v>
      </c>
      <c r="BJ105" s="582">
        <f t="shared" si="218"/>
        <v>145</v>
      </c>
      <c r="BK105" s="582">
        <f t="shared" si="218"/>
        <v>145</v>
      </c>
      <c r="BL105" s="582">
        <f t="shared" si="218"/>
        <v>145</v>
      </c>
      <c r="BM105" s="582">
        <f t="shared" si="218"/>
        <v>145</v>
      </c>
      <c r="BN105" s="582">
        <f t="shared" si="218"/>
        <v>145</v>
      </c>
      <c r="BO105" s="582">
        <f t="shared" si="218"/>
        <v>145</v>
      </c>
      <c r="BP105" s="582">
        <f t="shared" si="218"/>
        <v>145</v>
      </c>
      <c r="BQ105" s="582">
        <f t="shared" si="218"/>
        <v>145</v>
      </c>
      <c r="BR105" s="582">
        <f t="shared" si="218"/>
        <v>145</v>
      </c>
      <c r="BS105" s="582">
        <f t="shared" si="218"/>
        <v>145</v>
      </c>
    </row>
    <row r="106" spans="1:71" ht="12.75" customHeight="1" x14ac:dyDescent="0.25">
      <c r="A106" s="127"/>
      <c r="B106" s="127"/>
      <c r="C106" s="127"/>
      <c r="D106" s="127"/>
      <c r="E106" s="127"/>
      <c r="F106" s="127"/>
      <c r="G106" s="127"/>
      <c r="H106" s="127"/>
      <c r="I106" s="127"/>
      <c r="J106" s="127"/>
      <c r="K106" s="127"/>
      <c r="L106" s="127"/>
      <c r="M106" s="127"/>
      <c r="N106" s="127"/>
      <c r="O106" s="127"/>
      <c r="P106" s="127"/>
      <c r="Q106" s="127"/>
      <c r="R106" s="127"/>
      <c r="S106" s="127"/>
      <c r="T106" s="127"/>
      <c r="U106" s="127"/>
      <c r="V106" s="127"/>
      <c r="W106" s="127"/>
      <c r="X106" s="127"/>
      <c r="Y106" s="127"/>
      <c r="Z106" s="127"/>
      <c r="AA106" s="127"/>
      <c r="AB106" s="127"/>
      <c r="AC106" s="127"/>
      <c r="AD106" s="127"/>
      <c r="AE106" s="127"/>
      <c r="AF106" s="127"/>
      <c r="AG106" s="127"/>
      <c r="AH106" s="127"/>
      <c r="AI106" s="127"/>
      <c r="AJ106" s="127"/>
      <c r="AK106" s="127"/>
      <c r="AL106" s="127"/>
      <c r="AM106" s="127"/>
      <c r="AN106" s="127"/>
      <c r="AO106" s="127"/>
      <c r="AP106" s="127"/>
      <c r="AQ106" s="127"/>
      <c r="AR106" s="127"/>
      <c r="AS106" s="127"/>
      <c r="AT106" s="127"/>
      <c r="AU106" s="127"/>
      <c r="AV106" s="127"/>
      <c r="AW106" s="127"/>
      <c r="AX106" s="127"/>
      <c r="AY106" s="127"/>
      <c r="AZ106" s="127"/>
      <c r="BA106" s="127"/>
      <c r="BB106" s="127"/>
      <c r="BC106" s="127"/>
      <c r="BD106" s="127"/>
      <c r="BE106" s="127"/>
      <c r="BF106" s="127"/>
      <c r="BG106" s="127"/>
      <c r="BH106" s="127"/>
      <c r="BI106" s="127"/>
      <c r="BJ106" s="127"/>
      <c r="BK106" s="127"/>
      <c r="BL106" s="127"/>
      <c r="BM106" s="127"/>
      <c r="BN106" s="127"/>
      <c r="BO106" s="127"/>
      <c r="BP106" s="127"/>
      <c r="BQ106" s="127"/>
      <c r="BR106" s="127"/>
      <c r="BS106" s="127"/>
    </row>
    <row r="107" spans="1:71" ht="12.75" customHeight="1" x14ac:dyDescent="0.25">
      <c r="A107" s="127"/>
      <c r="B107" s="127"/>
      <c r="C107" s="127"/>
      <c r="D107" s="127"/>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c r="AA107" s="127"/>
      <c r="AB107" s="127"/>
      <c r="AC107" s="127"/>
      <c r="AD107" s="127"/>
      <c r="AE107" s="127"/>
      <c r="AF107" s="127"/>
      <c r="AG107" s="127"/>
      <c r="AH107" s="127"/>
      <c r="AI107" s="127"/>
      <c r="AJ107" s="127"/>
      <c r="AK107" s="127"/>
      <c r="AL107" s="127"/>
      <c r="AM107" s="127"/>
      <c r="AN107" s="127"/>
      <c r="AO107" s="127"/>
      <c r="AP107" s="127"/>
      <c r="AQ107" s="127"/>
      <c r="AR107" s="127"/>
      <c r="AS107" s="127"/>
      <c r="AT107" s="127"/>
      <c r="AU107" s="127"/>
      <c r="AV107" s="127"/>
      <c r="AW107" s="127"/>
      <c r="AX107" s="127"/>
      <c r="AY107" s="127"/>
      <c r="AZ107" s="127"/>
      <c r="BA107" s="127"/>
      <c r="BB107" s="127"/>
      <c r="BC107" s="127"/>
      <c r="BD107" s="127"/>
      <c r="BE107" s="127"/>
      <c r="BF107" s="127"/>
      <c r="BG107" s="127"/>
      <c r="BH107" s="127"/>
      <c r="BI107" s="127"/>
      <c r="BJ107" s="127"/>
      <c r="BK107" s="127"/>
      <c r="BL107" s="127"/>
      <c r="BM107" s="127"/>
      <c r="BN107" s="127"/>
      <c r="BO107" s="127"/>
      <c r="BP107" s="127"/>
      <c r="BQ107" s="127"/>
      <c r="BR107" s="127"/>
      <c r="BS107" s="127"/>
    </row>
    <row r="108" spans="1:71" ht="12.75" customHeight="1" x14ac:dyDescent="0.25">
      <c r="A108" s="127"/>
      <c r="B108" s="127"/>
      <c r="C108" s="127"/>
      <c r="D108" s="127"/>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c r="AA108" s="127"/>
      <c r="AB108" s="127"/>
      <c r="AC108" s="127"/>
      <c r="AD108" s="127"/>
      <c r="AE108" s="127"/>
      <c r="AF108" s="127"/>
      <c r="AG108" s="127"/>
      <c r="AH108" s="127"/>
      <c r="AI108" s="127"/>
      <c r="AJ108" s="127"/>
      <c r="AK108" s="127"/>
      <c r="AL108" s="127"/>
      <c r="AM108" s="127"/>
      <c r="AN108" s="127"/>
      <c r="AO108" s="127"/>
      <c r="AP108" s="127"/>
      <c r="AQ108" s="127"/>
      <c r="AR108" s="127"/>
      <c r="AS108" s="127"/>
      <c r="AT108" s="127"/>
      <c r="AU108" s="127"/>
      <c r="AV108" s="127"/>
      <c r="AW108" s="127"/>
      <c r="AX108" s="127"/>
      <c r="AY108" s="127"/>
      <c r="AZ108" s="127"/>
      <c r="BA108" s="127"/>
      <c r="BB108" s="127"/>
      <c r="BC108" s="127"/>
      <c r="BD108" s="127"/>
      <c r="BE108" s="127"/>
      <c r="BF108" s="127"/>
      <c r="BG108" s="127"/>
      <c r="BH108" s="127"/>
      <c r="BI108" s="127"/>
      <c r="BJ108" s="127"/>
      <c r="BK108" s="127"/>
      <c r="BL108" s="127"/>
      <c r="BM108" s="127"/>
      <c r="BN108" s="127"/>
      <c r="BO108" s="127"/>
      <c r="BP108" s="127"/>
      <c r="BQ108" s="127"/>
      <c r="BR108" s="127"/>
      <c r="BS108" s="127"/>
    </row>
    <row r="109" spans="1:71" ht="12.75" customHeight="1" x14ac:dyDescent="0.25">
      <c r="A109" s="127"/>
      <c r="B109" s="127"/>
      <c r="C109" s="127"/>
      <c r="D109" s="127"/>
      <c r="E109" s="127"/>
      <c r="F109" s="127"/>
      <c r="G109" s="127"/>
      <c r="H109" s="127"/>
      <c r="I109" s="127"/>
      <c r="J109" s="127"/>
      <c r="K109" s="127"/>
      <c r="L109" s="127"/>
      <c r="M109" s="188">
        <v>1</v>
      </c>
      <c r="N109" s="188">
        <v>501</v>
      </c>
      <c r="O109" s="188">
        <v>1001</v>
      </c>
      <c r="P109" s="188">
        <v>1501</v>
      </c>
      <c r="Q109" s="188">
        <v>2501</v>
      </c>
      <c r="R109" s="127"/>
      <c r="S109" s="127"/>
      <c r="T109" s="127"/>
      <c r="U109" s="127"/>
      <c r="V109" s="127"/>
      <c r="W109" s="127"/>
      <c r="X109" s="127"/>
      <c r="Y109" s="127"/>
      <c r="Z109" s="127"/>
      <c r="AA109" s="127"/>
      <c r="AB109" s="127"/>
      <c r="AC109" s="127"/>
      <c r="AD109" s="127"/>
      <c r="AE109" s="127"/>
      <c r="AF109" s="127"/>
      <c r="AG109" s="127"/>
      <c r="AH109" s="127"/>
      <c r="AI109" s="127"/>
      <c r="AJ109" s="127"/>
      <c r="AK109" s="127"/>
      <c r="AL109" s="127"/>
      <c r="AM109" s="127"/>
      <c r="AN109" s="127"/>
      <c r="AO109" s="127"/>
      <c r="AP109" s="127"/>
      <c r="AQ109" s="127"/>
      <c r="AR109" s="127"/>
      <c r="AS109" s="127"/>
      <c r="AT109" s="127"/>
      <c r="AU109" s="127"/>
      <c r="AV109" s="127"/>
      <c r="AW109" s="127"/>
      <c r="AX109" s="127"/>
      <c r="AY109" s="127"/>
      <c r="AZ109" s="127"/>
      <c r="BA109" s="127"/>
      <c r="BB109" s="127"/>
      <c r="BC109" s="127"/>
      <c r="BD109" s="127"/>
      <c r="BE109" s="127"/>
      <c r="BF109" s="127"/>
      <c r="BG109" s="127"/>
      <c r="BH109" s="127"/>
      <c r="BI109" s="127"/>
      <c r="BJ109" s="127"/>
      <c r="BK109" s="127"/>
      <c r="BL109" s="127"/>
      <c r="BM109" s="127"/>
      <c r="BN109" s="127"/>
      <c r="BO109" s="127"/>
      <c r="BP109" s="127"/>
      <c r="BQ109" s="127"/>
      <c r="BR109" s="127"/>
      <c r="BS109" s="127"/>
    </row>
    <row r="110" spans="1:71" ht="12.75" customHeight="1" x14ac:dyDescent="0.25">
      <c r="A110" s="127"/>
      <c r="B110" s="127"/>
      <c r="C110" s="127"/>
      <c r="D110" s="127"/>
      <c r="E110" s="127"/>
      <c r="F110" s="127"/>
      <c r="G110" s="127"/>
      <c r="H110" s="127"/>
      <c r="I110" s="127"/>
      <c r="J110" s="127"/>
      <c r="K110" s="127"/>
      <c r="L110" s="127"/>
      <c r="M110" s="188">
        <v>500</v>
      </c>
      <c r="N110" s="188">
        <v>1000</v>
      </c>
      <c r="O110" s="188">
        <v>1500</v>
      </c>
      <c r="P110" s="188">
        <v>2500</v>
      </c>
      <c r="Q110" s="188"/>
      <c r="R110" s="127"/>
      <c r="S110" s="127"/>
      <c r="T110" s="127"/>
      <c r="U110" s="127"/>
      <c r="V110" s="127"/>
      <c r="W110" s="127"/>
      <c r="X110" s="127"/>
      <c r="Y110" s="127"/>
      <c r="Z110" s="127"/>
      <c r="AA110" s="127"/>
      <c r="AB110" s="127"/>
      <c r="AC110" s="127"/>
      <c r="AD110" s="127"/>
      <c r="AE110" s="127"/>
      <c r="AF110" s="127"/>
      <c r="AG110" s="127"/>
      <c r="AH110" s="127"/>
      <c r="AI110" s="127"/>
      <c r="AJ110" s="127"/>
      <c r="AK110" s="127"/>
      <c r="AL110" s="127"/>
      <c r="AM110" s="127"/>
      <c r="AN110" s="127"/>
      <c r="AO110" s="127"/>
      <c r="AP110" s="127"/>
      <c r="AQ110" s="127"/>
      <c r="AR110" s="127"/>
      <c r="AS110" s="127"/>
      <c r="AT110" s="127"/>
      <c r="AU110" s="127"/>
      <c r="AV110" s="127"/>
      <c r="AW110" s="127"/>
      <c r="AX110" s="127"/>
      <c r="AY110" s="127"/>
      <c r="AZ110" s="127"/>
      <c r="BA110" s="127"/>
      <c r="BB110" s="127"/>
      <c r="BC110" s="127"/>
      <c r="BD110" s="127"/>
      <c r="BE110" s="127"/>
      <c r="BF110" s="127"/>
      <c r="BG110" s="127"/>
      <c r="BH110" s="127"/>
      <c r="BI110" s="127"/>
      <c r="BJ110" s="127"/>
      <c r="BK110" s="127"/>
      <c r="BL110" s="127"/>
      <c r="BM110" s="127"/>
      <c r="BN110" s="127"/>
      <c r="BO110" s="127"/>
      <c r="BP110" s="127"/>
      <c r="BQ110" s="127"/>
      <c r="BR110" s="127"/>
      <c r="BS110" s="127"/>
    </row>
    <row r="111" spans="1:71" ht="12.75" customHeight="1" x14ac:dyDescent="0.25">
      <c r="A111" s="127"/>
      <c r="B111" s="127"/>
      <c r="C111" s="127"/>
      <c r="D111" s="127"/>
      <c r="E111" s="127"/>
      <c r="F111" s="127"/>
      <c r="G111" s="127"/>
      <c r="H111" s="127"/>
      <c r="I111" s="127"/>
      <c r="J111" s="127"/>
      <c r="K111" s="127"/>
      <c r="L111" s="188"/>
      <c r="M111" s="188">
        <v>500000</v>
      </c>
      <c r="N111" s="188">
        <f>+M111*2</f>
        <v>1000000</v>
      </c>
      <c r="O111" s="188">
        <f>+M111+N111</f>
        <v>1500000</v>
      </c>
      <c r="P111" s="188">
        <f>+O111+M111</f>
        <v>2000000</v>
      </c>
      <c r="Q111" s="188">
        <f>+M111+P111</f>
        <v>2500000</v>
      </c>
      <c r="R111" s="127"/>
      <c r="S111" s="127"/>
      <c r="T111" s="127"/>
      <c r="U111" s="127"/>
      <c r="V111" s="127"/>
      <c r="W111" s="127"/>
      <c r="X111" s="127"/>
      <c r="Y111" s="127"/>
      <c r="Z111" s="127"/>
      <c r="AA111" s="127"/>
      <c r="AB111" s="127"/>
      <c r="AC111" s="127"/>
      <c r="AD111" s="127"/>
      <c r="AE111" s="127"/>
      <c r="AF111" s="127"/>
      <c r="AG111" s="127"/>
      <c r="AH111" s="127"/>
      <c r="AI111" s="127"/>
      <c r="AJ111" s="127"/>
      <c r="AK111" s="127"/>
      <c r="AL111" s="127"/>
      <c r="AM111" s="127"/>
      <c r="AN111" s="127"/>
      <c r="AO111" s="127"/>
      <c r="AP111" s="127"/>
      <c r="AQ111" s="127"/>
      <c r="AR111" s="127"/>
      <c r="AS111" s="127"/>
      <c r="AT111" s="127"/>
      <c r="AU111" s="127"/>
      <c r="AV111" s="127"/>
      <c r="AW111" s="127"/>
      <c r="AX111" s="127"/>
      <c r="AY111" s="127"/>
      <c r="AZ111" s="127"/>
      <c r="BA111" s="127"/>
      <c r="BB111" s="127"/>
      <c r="BC111" s="127"/>
      <c r="BD111" s="127"/>
      <c r="BE111" s="127"/>
      <c r="BF111" s="127"/>
      <c r="BG111" s="127"/>
      <c r="BH111" s="127"/>
      <c r="BI111" s="127"/>
      <c r="BJ111" s="127"/>
      <c r="BK111" s="127"/>
      <c r="BL111" s="127"/>
      <c r="BM111" s="127"/>
      <c r="BN111" s="127"/>
      <c r="BO111" s="127"/>
      <c r="BP111" s="127"/>
      <c r="BQ111" s="127"/>
      <c r="BR111" s="127"/>
      <c r="BS111" s="127"/>
    </row>
    <row r="112" spans="1:71" ht="12.75" customHeight="1" x14ac:dyDescent="0.25">
      <c r="A112" s="127"/>
      <c r="B112" s="127"/>
      <c r="C112" s="127"/>
      <c r="D112" s="127"/>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c r="AA112" s="127"/>
      <c r="AB112" s="127"/>
      <c r="AC112" s="127"/>
      <c r="AD112" s="127"/>
      <c r="AE112" s="127"/>
      <c r="AF112" s="127"/>
      <c r="AG112" s="127"/>
      <c r="AH112" s="127"/>
      <c r="AI112" s="127"/>
      <c r="AJ112" s="127"/>
      <c r="AK112" s="127"/>
      <c r="AL112" s="127"/>
      <c r="AM112" s="127"/>
      <c r="AN112" s="127"/>
      <c r="AO112" s="127"/>
      <c r="AP112" s="127"/>
      <c r="AQ112" s="127"/>
      <c r="AR112" s="127"/>
      <c r="AS112" s="127"/>
      <c r="AT112" s="127"/>
      <c r="AU112" s="127"/>
      <c r="AV112" s="127"/>
      <c r="AW112" s="127"/>
      <c r="AX112" s="127"/>
      <c r="AY112" s="127"/>
      <c r="AZ112" s="127"/>
      <c r="BA112" s="127"/>
      <c r="BB112" s="127"/>
      <c r="BC112" s="127"/>
      <c r="BD112" s="127"/>
      <c r="BE112" s="127"/>
      <c r="BF112" s="127"/>
      <c r="BG112" s="127"/>
      <c r="BH112" s="127"/>
      <c r="BI112" s="127"/>
      <c r="BJ112" s="127"/>
      <c r="BK112" s="127"/>
      <c r="BL112" s="127"/>
      <c r="BM112" s="127"/>
      <c r="BN112" s="127"/>
      <c r="BO112" s="127"/>
      <c r="BP112" s="127"/>
      <c r="BQ112" s="127"/>
      <c r="BR112" s="127"/>
      <c r="BS112" s="127"/>
    </row>
    <row r="113" spans="1:71" ht="12.75" customHeight="1" x14ac:dyDescent="0.25">
      <c r="A113" s="127"/>
      <c r="B113" s="127"/>
      <c r="C113" s="127"/>
      <c r="D113" s="127"/>
      <c r="E113" s="127"/>
      <c r="F113" s="127"/>
      <c r="G113" s="127"/>
      <c r="H113" s="127"/>
      <c r="I113" s="127"/>
      <c r="J113" s="127"/>
      <c r="K113" s="127"/>
      <c r="L113" s="127"/>
      <c r="M113" s="188">
        <v>1</v>
      </c>
      <c r="N113" s="188">
        <v>501</v>
      </c>
      <c r="O113" s="188">
        <v>1001</v>
      </c>
      <c r="P113" s="188">
        <v>1501</v>
      </c>
      <c r="Q113" s="188">
        <v>2501</v>
      </c>
      <c r="R113" s="127"/>
      <c r="S113" s="127"/>
      <c r="T113" s="127"/>
      <c r="U113" s="127"/>
      <c r="V113" s="127"/>
      <c r="W113" s="127"/>
      <c r="X113" s="127"/>
      <c r="Y113" s="127"/>
      <c r="Z113" s="127"/>
      <c r="AA113" s="127"/>
      <c r="AB113" s="127"/>
      <c r="AC113" s="127"/>
      <c r="AD113" s="127"/>
      <c r="AE113" s="127"/>
      <c r="AF113" s="127"/>
      <c r="AG113" s="127"/>
      <c r="AH113" s="127"/>
      <c r="AI113" s="127"/>
      <c r="AJ113" s="127"/>
      <c r="AK113" s="127"/>
      <c r="AL113" s="127"/>
      <c r="AM113" s="127"/>
      <c r="AN113" s="127"/>
      <c r="AO113" s="127"/>
      <c r="AP113" s="127"/>
      <c r="AQ113" s="127"/>
      <c r="AR113" s="127"/>
      <c r="AS113" s="127"/>
      <c r="AT113" s="127"/>
      <c r="AU113" s="127"/>
      <c r="AV113" s="127"/>
      <c r="AW113" s="127"/>
      <c r="AX113" s="127"/>
      <c r="AY113" s="127"/>
      <c r="AZ113" s="127"/>
      <c r="BA113" s="127"/>
      <c r="BB113" s="127"/>
      <c r="BC113" s="127"/>
      <c r="BD113" s="127"/>
      <c r="BE113" s="127"/>
      <c r="BF113" s="127"/>
      <c r="BG113" s="127"/>
      <c r="BH113" s="127"/>
      <c r="BI113" s="127"/>
      <c r="BJ113" s="127"/>
      <c r="BK113" s="127"/>
      <c r="BL113" s="127"/>
      <c r="BM113" s="127"/>
      <c r="BN113" s="127"/>
      <c r="BO113" s="127"/>
      <c r="BP113" s="127"/>
      <c r="BQ113" s="127"/>
      <c r="BR113" s="127"/>
      <c r="BS113" s="127"/>
    </row>
    <row r="114" spans="1:71" ht="12.75" customHeight="1" x14ac:dyDescent="0.25">
      <c r="A114" s="127"/>
      <c r="B114" s="127"/>
      <c r="C114" s="127"/>
      <c r="D114" s="127"/>
      <c r="E114" s="127"/>
      <c r="F114" s="127"/>
      <c r="G114" s="127"/>
      <c r="H114" s="127"/>
      <c r="I114" s="127"/>
      <c r="J114" s="127"/>
      <c r="K114" s="127"/>
      <c r="L114" s="127"/>
      <c r="M114" s="188">
        <v>500</v>
      </c>
      <c r="N114" s="188">
        <v>1000</v>
      </c>
      <c r="O114" s="188">
        <v>1500</v>
      </c>
      <c r="P114" s="188">
        <v>2500</v>
      </c>
      <c r="Q114" s="188"/>
      <c r="R114" s="127"/>
      <c r="S114" s="127"/>
      <c r="T114" s="127"/>
      <c r="U114" s="127"/>
      <c r="V114" s="127"/>
      <c r="W114" s="127"/>
      <c r="X114" s="127"/>
      <c r="Y114" s="127"/>
      <c r="Z114" s="127"/>
      <c r="AA114" s="127"/>
      <c r="AB114" s="127"/>
      <c r="AC114" s="127"/>
      <c r="AD114" s="127"/>
      <c r="AE114" s="127"/>
      <c r="AF114" s="127"/>
      <c r="AG114" s="127"/>
      <c r="AH114" s="127"/>
      <c r="AI114" s="127"/>
      <c r="AJ114" s="127"/>
      <c r="AK114" s="127"/>
      <c r="AL114" s="127"/>
      <c r="AM114" s="127"/>
      <c r="AN114" s="127"/>
      <c r="AO114" s="127"/>
      <c r="AP114" s="127"/>
      <c r="AQ114" s="127"/>
      <c r="AR114" s="127"/>
      <c r="AS114" s="127"/>
      <c r="AT114" s="127"/>
      <c r="AU114" s="127"/>
      <c r="AV114" s="127"/>
      <c r="AW114" s="127"/>
      <c r="AX114" s="127"/>
      <c r="AY114" s="127"/>
      <c r="AZ114" s="127"/>
      <c r="BA114" s="127"/>
      <c r="BB114" s="127"/>
      <c r="BC114" s="127"/>
      <c r="BD114" s="127"/>
      <c r="BE114" s="127"/>
      <c r="BF114" s="127"/>
      <c r="BG114" s="127"/>
      <c r="BH114" s="127"/>
      <c r="BI114" s="127"/>
      <c r="BJ114" s="127"/>
      <c r="BK114" s="127"/>
      <c r="BL114" s="127"/>
      <c r="BM114" s="127"/>
      <c r="BN114" s="127"/>
      <c r="BO114" s="127"/>
      <c r="BP114" s="127"/>
      <c r="BQ114" s="127"/>
      <c r="BR114" s="127"/>
      <c r="BS114" s="127"/>
    </row>
    <row r="115" spans="1:71" ht="12.75" customHeight="1" x14ac:dyDescent="0.25">
      <c r="A115" s="127"/>
      <c r="B115" s="127"/>
      <c r="C115" s="127"/>
      <c r="D115" s="127"/>
      <c r="E115" s="127"/>
      <c r="F115" s="127"/>
      <c r="G115" s="127"/>
      <c r="H115" s="127"/>
      <c r="I115" s="127"/>
      <c r="J115" s="127"/>
      <c r="K115" s="127"/>
      <c r="L115" s="127"/>
      <c r="M115" s="188">
        <v>1000</v>
      </c>
      <c r="N115" s="188">
        <v>900</v>
      </c>
      <c r="O115" s="188">
        <v>850</v>
      </c>
      <c r="P115" s="188">
        <v>800</v>
      </c>
      <c r="Q115" s="188">
        <v>750</v>
      </c>
      <c r="R115" s="127"/>
      <c r="S115" s="127"/>
      <c r="T115" s="127"/>
      <c r="U115" s="127"/>
      <c r="V115" s="127"/>
      <c r="W115" s="127"/>
      <c r="X115" s="127"/>
      <c r="Y115" s="127"/>
      <c r="Z115" s="127"/>
      <c r="AA115" s="127"/>
      <c r="AB115" s="127"/>
      <c r="AC115" s="127"/>
      <c r="AD115" s="127"/>
      <c r="AE115" s="127"/>
      <c r="AF115" s="127"/>
      <c r="AG115" s="127"/>
      <c r="AH115" s="127"/>
      <c r="AI115" s="127"/>
      <c r="AJ115" s="127"/>
      <c r="AK115" s="127"/>
      <c r="AL115" s="127"/>
      <c r="AM115" s="127"/>
      <c r="AN115" s="127"/>
      <c r="AO115" s="127"/>
      <c r="AP115" s="127"/>
      <c r="AQ115" s="127"/>
      <c r="AR115" s="127"/>
      <c r="AS115" s="127"/>
      <c r="AT115" s="127"/>
      <c r="AU115" s="127"/>
      <c r="AV115" s="127"/>
      <c r="AW115" s="127"/>
      <c r="AX115" s="127"/>
      <c r="AY115" s="127"/>
      <c r="AZ115" s="127"/>
      <c r="BA115" s="127"/>
      <c r="BB115" s="127"/>
      <c r="BC115" s="127"/>
      <c r="BD115" s="127"/>
      <c r="BE115" s="127"/>
      <c r="BF115" s="127"/>
      <c r="BG115" s="127"/>
      <c r="BH115" s="127"/>
      <c r="BI115" s="127"/>
      <c r="BJ115" s="127"/>
      <c r="BK115" s="127"/>
      <c r="BL115" s="127"/>
      <c r="BM115" s="127"/>
      <c r="BN115" s="127"/>
      <c r="BO115" s="127"/>
      <c r="BP115" s="127"/>
      <c r="BQ115" s="127"/>
      <c r="BR115" s="127"/>
      <c r="BS115" s="127"/>
    </row>
    <row r="116" spans="1:71" ht="12.75" customHeight="1" x14ac:dyDescent="0.25">
      <c r="A116" s="127"/>
      <c r="B116" s="127"/>
      <c r="C116" s="127"/>
      <c r="D116" s="127"/>
      <c r="E116" s="127"/>
      <c r="F116" s="127"/>
      <c r="G116" s="127"/>
      <c r="H116" s="127"/>
      <c r="I116" s="127"/>
      <c r="J116" s="127"/>
      <c r="K116" s="127"/>
      <c r="L116" s="127"/>
      <c r="M116" s="188">
        <f t="shared" ref="M116:O116" si="219">+M114*M115</f>
        <v>500000</v>
      </c>
      <c r="N116" s="188">
        <f t="shared" si="219"/>
        <v>900000</v>
      </c>
      <c r="O116" s="188">
        <f t="shared" si="219"/>
        <v>1275000</v>
      </c>
      <c r="P116" s="188">
        <f t="shared" ref="P116:Q116" si="220">+O116+P117</f>
        <v>1600000</v>
      </c>
      <c r="Q116" s="188">
        <f t="shared" si="220"/>
        <v>1900000</v>
      </c>
      <c r="R116" s="127"/>
      <c r="S116" s="127"/>
      <c r="T116" s="127"/>
      <c r="U116" s="127"/>
      <c r="V116" s="127"/>
      <c r="W116" s="127"/>
      <c r="X116" s="127"/>
      <c r="Y116" s="127"/>
      <c r="Z116" s="127"/>
      <c r="AA116" s="127"/>
      <c r="AB116" s="127"/>
      <c r="AC116" s="127"/>
      <c r="AD116" s="127"/>
      <c r="AE116" s="127"/>
      <c r="AF116" s="127"/>
      <c r="AG116" s="127"/>
      <c r="AH116" s="127"/>
      <c r="AI116" s="127"/>
      <c r="AJ116" s="127"/>
      <c r="AK116" s="127"/>
      <c r="AL116" s="127"/>
      <c r="AM116" s="127"/>
      <c r="AN116" s="127"/>
      <c r="AO116" s="127"/>
      <c r="AP116" s="127"/>
      <c r="AQ116" s="127"/>
      <c r="AR116" s="127"/>
      <c r="AS116" s="127"/>
      <c r="AT116" s="127"/>
      <c r="AU116" s="127"/>
      <c r="AV116" s="127"/>
      <c r="AW116" s="127"/>
      <c r="AX116" s="127"/>
      <c r="AY116" s="127"/>
      <c r="AZ116" s="127"/>
      <c r="BA116" s="127"/>
      <c r="BB116" s="127"/>
      <c r="BC116" s="127"/>
      <c r="BD116" s="127"/>
      <c r="BE116" s="127"/>
      <c r="BF116" s="127"/>
      <c r="BG116" s="127"/>
      <c r="BH116" s="127"/>
      <c r="BI116" s="127"/>
      <c r="BJ116" s="127"/>
      <c r="BK116" s="127"/>
      <c r="BL116" s="127"/>
      <c r="BM116" s="127"/>
      <c r="BN116" s="127"/>
      <c r="BO116" s="127"/>
      <c r="BP116" s="127"/>
      <c r="BQ116" s="127"/>
      <c r="BR116" s="127"/>
      <c r="BS116" s="127"/>
    </row>
    <row r="117" spans="1:71" ht="12.75" customHeight="1" x14ac:dyDescent="0.25">
      <c r="A117" s="127"/>
      <c r="B117" s="127"/>
      <c r="C117" s="127"/>
      <c r="D117" s="127"/>
      <c r="E117" s="127"/>
      <c r="F117" s="127"/>
      <c r="G117" s="127"/>
      <c r="H117" s="127"/>
      <c r="I117" s="127"/>
      <c r="J117" s="127"/>
      <c r="K117" s="127"/>
      <c r="L117" s="127"/>
      <c r="M117" s="188"/>
      <c r="N117" s="188">
        <f t="shared" ref="N117:O117" si="221">+N116-M116</f>
        <v>400000</v>
      </c>
      <c r="O117" s="188">
        <f t="shared" si="221"/>
        <v>375000</v>
      </c>
      <c r="P117" s="188">
        <v>325000</v>
      </c>
      <c r="Q117" s="188">
        <v>300000</v>
      </c>
      <c r="R117" s="127"/>
      <c r="S117" s="127"/>
      <c r="T117" s="127"/>
      <c r="U117" s="127"/>
      <c r="V117" s="127"/>
      <c r="W117" s="127"/>
      <c r="X117" s="127"/>
      <c r="Y117" s="127"/>
      <c r="Z117" s="127"/>
      <c r="AA117" s="127"/>
      <c r="AB117" s="127"/>
      <c r="AC117" s="127"/>
      <c r="AD117" s="127"/>
      <c r="AE117" s="127"/>
      <c r="AF117" s="127"/>
      <c r="AG117" s="127"/>
      <c r="AH117" s="127"/>
      <c r="AI117" s="127"/>
      <c r="AJ117" s="127"/>
      <c r="AK117" s="127"/>
      <c r="AL117" s="127"/>
      <c r="AM117" s="127"/>
      <c r="AN117" s="127"/>
      <c r="AO117" s="127"/>
      <c r="AP117" s="127"/>
      <c r="AQ117" s="127"/>
      <c r="AR117" s="127"/>
      <c r="AS117" s="127"/>
      <c r="AT117" s="127"/>
      <c r="AU117" s="127"/>
      <c r="AV117" s="127"/>
      <c r="AW117" s="127"/>
      <c r="AX117" s="127"/>
      <c r="AY117" s="127"/>
      <c r="AZ117" s="127"/>
      <c r="BA117" s="127"/>
      <c r="BB117" s="127"/>
      <c r="BC117" s="127"/>
      <c r="BD117" s="127"/>
      <c r="BE117" s="127"/>
      <c r="BF117" s="127"/>
      <c r="BG117" s="127"/>
      <c r="BH117" s="127"/>
      <c r="BI117" s="127"/>
      <c r="BJ117" s="127"/>
      <c r="BK117" s="127"/>
      <c r="BL117" s="127"/>
      <c r="BM117" s="127"/>
      <c r="BN117" s="127"/>
      <c r="BO117" s="127"/>
      <c r="BP117" s="127"/>
      <c r="BQ117" s="127"/>
      <c r="BR117" s="127"/>
      <c r="BS117" s="127"/>
    </row>
    <row r="118" spans="1:71" ht="12.75" customHeight="1" x14ac:dyDescent="0.25">
      <c r="A118" s="127"/>
      <c r="B118" s="127"/>
      <c r="C118" s="127"/>
      <c r="D118" s="127"/>
      <c r="E118" s="127"/>
      <c r="F118" s="127"/>
      <c r="G118" s="127"/>
      <c r="H118" s="127"/>
      <c r="I118" s="127"/>
      <c r="J118" s="127"/>
      <c r="K118" s="127"/>
      <c r="L118" s="127"/>
      <c r="M118" s="188"/>
      <c r="N118" s="188"/>
      <c r="O118" s="188">
        <f>+O116*15</f>
        <v>19125000</v>
      </c>
      <c r="P118" s="188"/>
      <c r="Q118" s="127"/>
      <c r="R118" s="127"/>
      <c r="S118" s="127"/>
      <c r="T118" s="127"/>
      <c r="U118" s="127"/>
      <c r="V118" s="127"/>
      <c r="W118" s="127"/>
      <c r="X118" s="127"/>
      <c r="Y118" s="127"/>
      <c r="Z118" s="127"/>
      <c r="AA118" s="127"/>
      <c r="AB118" s="127"/>
      <c r="AC118" s="127"/>
      <c r="AD118" s="127"/>
      <c r="AE118" s="127"/>
      <c r="AF118" s="127"/>
      <c r="AG118" s="127"/>
      <c r="AH118" s="127"/>
      <c r="AI118" s="127"/>
      <c r="AJ118" s="127"/>
      <c r="AK118" s="127"/>
      <c r="AL118" s="127"/>
      <c r="AM118" s="127"/>
      <c r="AN118" s="127"/>
      <c r="AO118" s="127"/>
      <c r="AP118" s="127"/>
      <c r="AQ118" s="127"/>
      <c r="AR118" s="127"/>
      <c r="AS118" s="127"/>
      <c r="AT118" s="127"/>
      <c r="AU118" s="127"/>
      <c r="AV118" s="127"/>
      <c r="AW118" s="127"/>
      <c r="AX118" s="127"/>
      <c r="AY118" s="127"/>
      <c r="AZ118" s="127"/>
      <c r="BA118" s="127"/>
      <c r="BB118" s="127"/>
      <c r="BC118" s="127"/>
      <c r="BD118" s="127"/>
      <c r="BE118" s="127"/>
      <c r="BF118" s="127"/>
      <c r="BG118" s="127"/>
      <c r="BH118" s="127"/>
      <c r="BI118" s="127"/>
      <c r="BJ118" s="127"/>
      <c r="BK118" s="127"/>
      <c r="BL118" s="127"/>
      <c r="BM118" s="127"/>
      <c r="BN118" s="127"/>
      <c r="BO118" s="127"/>
      <c r="BP118" s="127"/>
      <c r="BQ118" s="127"/>
      <c r="BR118" s="127"/>
      <c r="BS118" s="127"/>
    </row>
    <row r="119" spans="1:71" ht="12.75" customHeight="1" x14ac:dyDescent="0.25">
      <c r="A119" s="127"/>
      <c r="B119" s="127"/>
      <c r="C119" s="127"/>
      <c r="D119" s="127"/>
      <c r="E119" s="127"/>
      <c r="F119" s="127"/>
      <c r="G119" s="127"/>
      <c r="H119" s="127"/>
      <c r="I119" s="127"/>
      <c r="J119" s="127"/>
      <c r="K119" s="127"/>
      <c r="L119" s="127"/>
      <c r="M119" s="127"/>
      <c r="N119" s="127"/>
      <c r="O119" s="143">
        <f>+O118*12</f>
        <v>229500000</v>
      </c>
      <c r="P119" s="127"/>
      <c r="Q119" s="127"/>
      <c r="R119" s="127"/>
      <c r="S119" s="127"/>
      <c r="T119" s="127"/>
      <c r="U119" s="127"/>
      <c r="V119" s="127"/>
      <c r="W119" s="127"/>
      <c r="X119" s="127"/>
      <c r="Y119" s="127"/>
      <c r="Z119" s="127"/>
      <c r="AA119" s="127"/>
      <c r="AB119" s="127"/>
      <c r="AC119" s="127"/>
      <c r="AD119" s="127"/>
      <c r="AE119" s="127"/>
      <c r="AF119" s="127"/>
      <c r="AG119" s="127"/>
      <c r="AH119" s="127"/>
      <c r="AI119" s="127"/>
      <c r="AJ119" s="127"/>
      <c r="AK119" s="127"/>
      <c r="AL119" s="127"/>
      <c r="AM119" s="127"/>
      <c r="AN119" s="127"/>
      <c r="AO119" s="127"/>
      <c r="AP119" s="127"/>
      <c r="AQ119" s="127"/>
      <c r="AR119" s="127"/>
      <c r="AS119" s="127"/>
      <c r="AT119" s="127"/>
      <c r="AU119" s="127"/>
      <c r="AV119" s="127"/>
      <c r="AW119" s="127"/>
      <c r="AX119" s="127"/>
      <c r="AY119" s="127"/>
      <c r="AZ119" s="127"/>
      <c r="BA119" s="127"/>
      <c r="BB119" s="127"/>
      <c r="BC119" s="127"/>
      <c r="BD119" s="127"/>
      <c r="BE119" s="127"/>
      <c r="BF119" s="127"/>
      <c r="BG119" s="127"/>
      <c r="BH119" s="127"/>
      <c r="BI119" s="127"/>
      <c r="BJ119" s="127"/>
      <c r="BK119" s="127"/>
      <c r="BL119" s="127"/>
      <c r="BM119" s="127"/>
      <c r="BN119" s="127"/>
      <c r="BO119" s="127"/>
      <c r="BP119" s="127"/>
      <c r="BQ119" s="127"/>
      <c r="BR119" s="127"/>
      <c r="BS119" s="127"/>
    </row>
    <row r="120" spans="1:71" ht="12.75" customHeight="1" x14ac:dyDescent="0.25">
      <c r="A120" s="127"/>
      <c r="B120" s="127"/>
      <c r="C120" s="127"/>
      <c r="D120" s="127"/>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c r="AA120" s="127"/>
      <c r="AB120" s="127"/>
      <c r="AC120" s="127"/>
      <c r="AD120" s="127"/>
      <c r="AE120" s="127"/>
      <c r="AF120" s="127"/>
      <c r="AG120" s="127"/>
      <c r="AH120" s="127"/>
      <c r="AI120" s="127"/>
      <c r="AJ120" s="127"/>
      <c r="AK120" s="127"/>
      <c r="AL120" s="127"/>
      <c r="AM120" s="127"/>
      <c r="AN120" s="127"/>
      <c r="AO120" s="127"/>
      <c r="AP120" s="127"/>
      <c r="AQ120" s="127"/>
      <c r="AR120" s="127"/>
      <c r="AS120" s="127"/>
      <c r="AT120" s="127"/>
      <c r="AU120" s="127"/>
      <c r="AV120" s="127"/>
      <c r="AW120" s="127"/>
      <c r="AX120" s="127"/>
      <c r="AY120" s="127"/>
      <c r="AZ120" s="127"/>
      <c r="BA120" s="127"/>
      <c r="BB120" s="127"/>
      <c r="BC120" s="127"/>
      <c r="BD120" s="127"/>
      <c r="BE120" s="127"/>
      <c r="BF120" s="127"/>
      <c r="BG120" s="127"/>
      <c r="BH120" s="127"/>
      <c r="BI120" s="127"/>
      <c r="BJ120" s="127"/>
      <c r="BK120" s="127"/>
      <c r="BL120" s="127"/>
      <c r="BM120" s="127"/>
      <c r="BN120" s="127"/>
      <c r="BO120" s="127"/>
      <c r="BP120" s="127"/>
      <c r="BQ120" s="127"/>
      <c r="BR120" s="127"/>
      <c r="BS120" s="127"/>
    </row>
    <row r="121" spans="1:71" ht="12.75" customHeight="1" x14ac:dyDescent="0.25">
      <c r="A121" s="127"/>
      <c r="B121" s="127"/>
      <c r="C121" s="127"/>
      <c r="D121" s="127"/>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c r="AA121" s="127"/>
      <c r="AB121" s="127"/>
      <c r="AC121" s="127"/>
      <c r="AD121" s="127"/>
      <c r="AE121" s="127"/>
      <c r="AF121" s="127"/>
      <c r="AG121" s="127"/>
      <c r="AH121" s="127"/>
      <c r="AI121" s="127"/>
      <c r="AJ121" s="127"/>
      <c r="AK121" s="127"/>
      <c r="AL121" s="127"/>
      <c r="AM121" s="127"/>
      <c r="AN121" s="127"/>
      <c r="AO121" s="127"/>
      <c r="AP121" s="127"/>
      <c r="AQ121" s="127"/>
      <c r="AR121" s="127"/>
      <c r="AS121" s="127"/>
      <c r="AT121" s="127"/>
      <c r="AU121" s="127"/>
      <c r="AV121" s="127"/>
      <c r="AW121" s="127"/>
      <c r="AX121" s="127"/>
      <c r="AY121" s="127"/>
      <c r="AZ121" s="127"/>
      <c r="BA121" s="127"/>
      <c r="BB121" s="127"/>
      <c r="BC121" s="127"/>
      <c r="BD121" s="127"/>
      <c r="BE121" s="127"/>
      <c r="BF121" s="127"/>
      <c r="BG121" s="127"/>
      <c r="BH121" s="127"/>
      <c r="BI121" s="127"/>
      <c r="BJ121" s="127"/>
      <c r="BK121" s="127"/>
      <c r="BL121" s="127"/>
      <c r="BM121" s="127"/>
      <c r="BN121" s="127"/>
      <c r="BO121" s="127"/>
      <c r="BP121" s="127"/>
      <c r="BQ121" s="127"/>
      <c r="BR121" s="127"/>
      <c r="BS121" s="127"/>
    </row>
    <row r="122" spans="1:71" ht="12.75" customHeight="1" x14ac:dyDescent="0.25">
      <c r="A122" s="127"/>
      <c r="B122" s="127"/>
      <c r="C122" s="127"/>
      <c r="D122" s="127"/>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c r="AA122" s="127"/>
      <c r="AB122" s="127"/>
      <c r="AC122" s="127"/>
      <c r="AD122" s="127"/>
      <c r="AE122" s="127"/>
      <c r="AF122" s="127"/>
      <c r="AG122" s="127"/>
      <c r="AH122" s="127"/>
      <c r="AI122" s="127"/>
      <c r="AJ122" s="127"/>
      <c r="AK122" s="127"/>
      <c r="AL122" s="127"/>
      <c r="AM122" s="127"/>
      <c r="AN122" s="127"/>
      <c r="AO122" s="127"/>
      <c r="AP122" s="127"/>
      <c r="AQ122" s="127"/>
      <c r="AR122" s="127"/>
      <c r="AS122" s="127"/>
      <c r="AT122" s="127"/>
      <c r="AU122" s="127"/>
      <c r="AV122" s="127"/>
      <c r="AW122" s="127"/>
      <c r="AX122" s="127"/>
      <c r="AY122" s="127"/>
      <c r="AZ122" s="127"/>
      <c r="BA122" s="127"/>
      <c r="BB122" s="127"/>
      <c r="BC122" s="127"/>
      <c r="BD122" s="127"/>
      <c r="BE122" s="127"/>
      <c r="BF122" s="127"/>
      <c r="BG122" s="127"/>
      <c r="BH122" s="127"/>
      <c r="BI122" s="127"/>
      <c r="BJ122" s="127"/>
      <c r="BK122" s="127"/>
      <c r="BL122" s="127"/>
      <c r="BM122" s="127"/>
      <c r="BN122" s="127"/>
      <c r="BO122" s="127"/>
      <c r="BP122" s="127"/>
      <c r="BQ122" s="127"/>
      <c r="BR122" s="127"/>
      <c r="BS122" s="127"/>
    </row>
    <row r="123" spans="1:71" ht="12.75" customHeight="1" x14ac:dyDescent="0.25">
      <c r="A123" s="127"/>
      <c r="B123" s="127"/>
      <c r="C123" s="127"/>
      <c r="D123" s="127"/>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c r="AA123" s="127"/>
      <c r="AB123" s="127"/>
      <c r="AC123" s="127"/>
      <c r="AD123" s="127"/>
      <c r="AE123" s="127"/>
      <c r="AF123" s="127"/>
      <c r="AG123" s="127"/>
      <c r="AH123" s="127"/>
      <c r="AI123" s="127"/>
      <c r="AJ123" s="127"/>
      <c r="AK123" s="127"/>
      <c r="AL123" s="127"/>
      <c r="AM123" s="127"/>
      <c r="AN123" s="127"/>
      <c r="AO123" s="127"/>
      <c r="AP123" s="127"/>
      <c r="AQ123" s="127"/>
      <c r="AR123" s="127"/>
      <c r="AS123" s="127"/>
      <c r="AT123" s="127"/>
      <c r="AU123" s="127"/>
      <c r="AV123" s="127"/>
      <c r="AW123" s="127"/>
      <c r="AX123" s="127"/>
      <c r="AY123" s="127"/>
      <c r="AZ123" s="127"/>
      <c r="BA123" s="127"/>
      <c r="BB123" s="127"/>
      <c r="BC123" s="127"/>
      <c r="BD123" s="127"/>
      <c r="BE123" s="127"/>
      <c r="BF123" s="127"/>
      <c r="BG123" s="127"/>
      <c r="BH123" s="127"/>
      <c r="BI123" s="127"/>
      <c r="BJ123" s="127"/>
      <c r="BK123" s="127"/>
      <c r="BL123" s="127"/>
      <c r="BM123" s="127"/>
      <c r="BN123" s="127"/>
      <c r="BO123" s="127"/>
      <c r="BP123" s="127"/>
      <c r="BQ123" s="127"/>
      <c r="BR123" s="127"/>
      <c r="BS123" s="127"/>
    </row>
    <row r="124" spans="1:71" ht="12.75" customHeight="1" x14ac:dyDescent="0.25">
      <c r="A124" s="127"/>
      <c r="B124" s="127"/>
      <c r="C124" s="127"/>
      <c r="D124" s="127"/>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c r="AA124" s="127"/>
      <c r="AB124" s="127"/>
      <c r="AC124" s="127"/>
      <c r="AD124" s="127"/>
      <c r="AE124" s="127"/>
      <c r="AF124" s="127"/>
      <c r="AG124" s="127"/>
      <c r="AH124" s="127"/>
      <c r="AI124" s="127"/>
      <c r="AJ124" s="127"/>
      <c r="AK124" s="127"/>
      <c r="AL124" s="127"/>
      <c r="AM124" s="127"/>
      <c r="AN124" s="127"/>
      <c r="AO124" s="127"/>
      <c r="AP124" s="127"/>
      <c r="AQ124" s="127"/>
      <c r="AR124" s="127"/>
      <c r="AS124" s="127"/>
      <c r="AT124" s="127"/>
      <c r="AU124" s="127"/>
      <c r="AV124" s="127"/>
      <c r="AW124" s="127"/>
      <c r="AX124" s="127"/>
      <c r="AY124" s="127"/>
      <c r="AZ124" s="127"/>
      <c r="BA124" s="127"/>
      <c r="BB124" s="127"/>
      <c r="BC124" s="127"/>
      <c r="BD124" s="127"/>
      <c r="BE124" s="127"/>
      <c r="BF124" s="127"/>
      <c r="BG124" s="127"/>
      <c r="BH124" s="127"/>
      <c r="BI124" s="127"/>
      <c r="BJ124" s="127"/>
      <c r="BK124" s="127"/>
      <c r="BL124" s="127"/>
      <c r="BM124" s="127"/>
      <c r="BN124" s="127"/>
      <c r="BO124" s="127"/>
      <c r="BP124" s="127"/>
      <c r="BQ124" s="127"/>
      <c r="BR124" s="127"/>
      <c r="BS124" s="127"/>
    </row>
    <row r="125" spans="1:71" ht="12.75" customHeight="1" x14ac:dyDescent="0.25">
      <c r="A125" s="127"/>
      <c r="B125" s="127"/>
      <c r="C125" s="127"/>
      <c r="D125" s="127"/>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c r="AA125" s="127"/>
      <c r="AB125" s="127"/>
      <c r="AC125" s="127"/>
      <c r="AD125" s="127"/>
      <c r="AE125" s="127"/>
      <c r="AF125" s="127"/>
      <c r="AG125" s="127"/>
      <c r="AH125" s="127"/>
      <c r="AI125" s="127"/>
      <c r="AJ125" s="127"/>
      <c r="AK125" s="127"/>
      <c r="AL125" s="127"/>
      <c r="AM125" s="127"/>
      <c r="AN125" s="127"/>
      <c r="AO125" s="127"/>
      <c r="AP125" s="127"/>
      <c r="AQ125" s="127"/>
      <c r="AR125" s="127"/>
      <c r="AS125" s="127"/>
      <c r="AT125" s="127"/>
      <c r="AU125" s="127"/>
      <c r="AV125" s="127"/>
      <c r="AW125" s="127"/>
      <c r="AX125" s="127"/>
      <c r="AY125" s="127"/>
      <c r="AZ125" s="127"/>
      <c r="BA125" s="127"/>
      <c r="BB125" s="127"/>
      <c r="BC125" s="127"/>
      <c r="BD125" s="127"/>
      <c r="BE125" s="127"/>
      <c r="BF125" s="127"/>
      <c r="BG125" s="127"/>
      <c r="BH125" s="127"/>
      <c r="BI125" s="127"/>
      <c r="BJ125" s="127"/>
      <c r="BK125" s="127"/>
      <c r="BL125" s="127"/>
      <c r="BM125" s="127"/>
      <c r="BN125" s="127"/>
      <c r="BO125" s="127"/>
      <c r="BP125" s="127"/>
      <c r="BQ125" s="127"/>
      <c r="BR125" s="127"/>
      <c r="BS125" s="127"/>
    </row>
    <row r="126" spans="1:71" ht="12.75" customHeight="1" x14ac:dyDescent="0.25">
      <c r="A126" s="127"/>
      <c r="B126" s="127"/>
      <c r="C126" s="127"/>
      <c r="D126" s="127"/>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c r="AA126" s="127"/>
      <c r="AB126" s="127"/>
      <c r="AC126" s="127"/>
      <c r="AD126" s="127"/>
      <c r="AE126" s="127"/>
      <c r="AF126" s="127"/>
      <c r="AG126" s="127"/>
      <c r="AH126" s="127"/>
      <c r="AI126" s="127"/>
      <c r="AJ126" s="127"/>
      <c r="AK126" s="127"/>
      <c r="AL126" s="127"/>
      <c r="AM126" s="127"/>
      <c r="AN126" s="127"/>
      <c r="AO126" s="127"/>
      <c r="AP126" s="127"/>
      <c r="AQ126" s="127"/>
      <c r="AR126" s="127"/>
      <c r="AS126" s="127"/>
      <c r="AT126" s="127"/>
      <c r="AU126" s="127"/>
      <c r="AV126" s="127"/>
      <c r="AW126" s="127"/>
      <c r="AX126" s="127"/>
      <c r="AY126" s="127"/>
      <c r="AZ126" s="127"/>
      <c r="BA126" s="127"/>
      <c r="BB126" s="127"/>
      <c r="BC126" s="127"/>
      <c r="BD126" s="127"/>
      <c r="BE126" s="127"/>
      <c r="BF126" s="127"/>
      <c r="BG126" s="127"/>
      <c r="BH126" s="127"/>
      <c r="BI126" s="127"/>
      <c r="BJ126" s="127"/>
      <c r="BK126" s="127"/>
      <c r="BL126" s="127"/>
      <c r="BM126" s="127"/>
      <c r="BN126" s="127"/>
      <c r="BO126" s="127"/>
      <c r="BP126" s="127"/>
      <c r="BQ126" s="127"/>
      <c r="BR126" s="127"/>
      <c r="BS126" s="127"/>
    </row>
    <row r="127" spans="1:71" ht="12.75" customHeight="1" x14ac:dyDescent="0.25">
      <c r="A127" s="127"/>
      <c r="B127" s="127"/>
      <c r="C127" s="127"/>
      <c r="D127" s="127"/>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c r="AA127" s="127"/>
      <c r="AB127" s="127"/>
      <c r="AC127" s="127"/>
      <c r="AD127" s="127"/>
      <c r="AE127" s="127"/>
      <c r="AF127" s="127"/>
      <c r="AG127" s="127"/>
      <c r="AH127" s="127"/>
      <c r="AI127" s="127"/>
      <c r="AJ127" s="127"/>
      <c r="AK127" s="127"/>
      <c r="AL127" s="127"/>
      <c r="AM127" s="127"/>
      <c r="AN127" s="127"/>
      <c r="AO127" s="127"/>
      <c r="AP127" s="127"/>
      <c r="AQ127" s="127"/>
      <c r="AR127" s="127"/>
      <c r="AS127" s="127"/>
      <c r="AT127" s="127"/>
      <c r="AU127" s="127"/>
      <c r="AV127" s="127"/>
      <c r="AW127" s="127"/>
      <c r="AX127" s="127"/>
      <c r="AY127" s="127"/>
      <c r="AZ127" s="127"/>
      <c r="BA127" s="127"/>
      <c r="BB127" s="127"/>
      <c r="BC127" s="127"/>
      <c r="BD127" s="127"/>
      <c r="BE127" s="127"/>
      <c r="BF127" s="127"/>
      <c r="BG127" s="127"/>
      <c r="BH127" s="127"/>
      <c r="BI127" s="127"/>
      <c r="BJ127" s="127"/>
      <c r="BK127" s="127"/>
      <c r="BL127" s="127"/>
      <c r="BM127" s="127"/>
      <c r="BN127" s="127"/>
      <c r="BO127" s="127"/>
      <c r="BP127" s="127"/>
      <c r="BQ127" s="127"/>
      <c r="BR127" s="127"/>
      <c r="BS127" s="127"/>
    </row>
    <row r="128" spans="1:71" ht="12.75" customHeight="1" x14ac:dyDescent="0.25">
      <c r="A128" s="127"/>
      <c r="B128" s="127"/>
      <c r="C128" s="127"/>
      <c r="D128" s="127"/>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c r="AA128" s="127"/>
      <c r="AB128" s="127"/>
      <c r="AC128" s="127"/>
      <c r="AD128" s="127"/>
      <c r="AE128" s="127"/>
      <c r="AF128" s="127"/>
      <c r="AG128" s="127"/>
      <c r="AH128" s="127"/>
      <c r="AI128" s="127"/>
      <c r="AJ128" s="127"/>
      <c r="AK128" s="127"/>
      <c r="AL128" s="127"/>
      <c r="AM128" s="127"/>
      <c r="AN128" s="127"/>
      <c r="AO128" s="127"/>
      <c r="AP128" s="127"/>
      <c r="AQ128" s="127"/>
      <c r="AR128" s="127"/>
      <c r="AS128" s="127"/>
      <c r="AT128" s="127"/>
      <c r="AU128" s="127"/>
      <c r="AV128" s="127"/>
      <c r="AW128" s="127"/>
      <c r="AX128" s="127"/>
      <c r="AY128" s="127"/>
      <c r="AZ128" s="127"/>
      <c r="BA128" s="127"/>
      <c r="BB128" s="127"/>
      <c r="BC128" s="127"/>
      <c r="BD128" s="127"/>
      <c r="BE128" s="127"/>
      <c r="BF128" s="127"/>
      <c r="BG128" s="127"/>
      <c r="BH128" s="127"/>
      <c r="BI128" s="127"/>
      <c r="BJ128" s="127"/>
      <c r="BK128" s="127"/>
      <c r="BL128" s="127"/>
      <c r="BM128" s="127"/>
      <c r="BN128" s="127"/>
      <c r="BO128" s="127"/>
      <c r="BP128" s="127"/>
      <c r="BQ128" s="127"/>
      <c r="BR128" s="127"/>
      <c r="BS128" s="127"/>
    </row>
    <row r="129" spans="1:71" ht="12.75" customHeight="1" x14ac:dyDescent="0.25">
      <c r="A129" s="127"/>
      <c r="B129" s="127"/>
      <c r="C129" s="127"/>
      <c r="D129" s="127"/>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c r="AA129" s="127"/>
      <c r="AB129" s="127"/>
      <c r="AC129" s="127"/>
      <c r="AD129" s="127"/>
      <c r="AE129" s="127"/>
      <c r="AF129" s="127"/>
      <c r="AG129" s="127"/>
      <c r="AH129" s="127"/>
      <c r="AI129" s="127"/>
      <c r="AJ129" s="127"/>
      <c r="AK129" s="127"/>
      <c r="AL129" s="127"/>
      <c r="AM129" s="127"/>
      <c r="AN129" s="127"/>
      <c r="AO129" s="127"/>
      <c r="AP129" s="127"/>
      <c r="AQ129" s="127"/>
      <c r="AR129" s="127"/>
      <c r="AS129" s="127"/>
      <c r="AT129" s="127"/>
      <c r="AU129" s="127"/>
      <c r="AV129" s="127"/>
      <c r="AW129" s="127"/>
      <c r="AX129" s="127"/>
      <c r="AY129" s="127"/>
      <c r="AZ129" s="127"/>
      <c r="BA129" s="127"/>
      <c r="BB129" s="127"/>
      <c r="BC129" s="127"/>
      <c r="BD129" s="127"/>
      <c r="BE129" s="127"/>
      <c r="BF129" s="127"/>
      <c r="BG129" s="127"/>
      <c r="BH129" s="127"/>
      <c r="BI129" s="127"/>
      <c r="BJ129" s="127"/>
      <c r="BK129" s="127"/>
      <c r="BL129" s="127"/>
      <c r="BM129" s="127"/>
      <c r="BN129" s="127"/>
      <c r="BO129" s="127"/>
      <c r="BP129" s="127"/>
      <c r="BQ129" s="127"/>
      <c r="BR129" s="127"/>
      <c r="BS129" s="127"/>
    </row>
    <row r="130" spans="1:71" ht="12.75" customHeight="1" x14ac:dyDescent="0.25">
      <c r="A130" s="127"/>
      <c r="B130" s="127"/>
      <c r="C130" s="127"/>
      <c r="D130" s="127"/>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c r="AA130" s="127"/>
      <c r="AB130" s="127"/>
      <c r="AC130" s="127"/>
      <c r="AD130" s="127"/>
      <c r="AE130" s="127"/>
      <c r="AF130" s="127"/>
      <c r="AG130" s="127"/>
      <c r="AH130" s="127"/>
      <c r="AI130" s="127"/>
      <c r="AJ130" s="127"/>
      <c r="AK130" s="127"/>
      <c r="AL130" s="127"/>
      <c r="AM130" s="127"/>
      <c r="AN130" s="127"/>
      <c r="AO130" s="127"/>
      <c r="AP130" s="127"/>
      <c r="AQ130" s="127"/>
      <c r="AR130" s="127"/>
      <c r="AS130" s="127"/>
      <c r="AT130" s="127"/>
      <c r="AU130" s="127"/>
      <c r="AV130" s="127"/>
      <c r="AW130" s="127"/>
      <c r="AX130" s="127"/>
      <c r="AY130" s="127"/>
      <c r="AZ130" s="127"/>
      <c r="BA130" s="127"/>
      <c r="BB130" s="127"/>
      <c r="BC130" s="127"/>
      <c r="BD130" s="127"/>
      <c r="BE130" s="127"/>
      <c r="BF130" s="127"/>
      <c r="BG130" s="127"/>
      <c r="BH130" s="127"/>
      <c r="BI130" s="127"/>
      <c r="BJ130" s="127"/>
      <c r="BK130" s="127"/>
      <c r="BL130" s="127"/>
      <c r="BM130" s="127"/>
      <c r="BN130" s="127"/>
      <c r="BO130" s="127"/>
      <c r="BP130" s="127"/>
      <c r="BQ130" s="127"/>
      <c r="BR130" s="127"/>
      <c r="BS130" s="127"/>
    </row>
    <row r="131" spans="1:71" ht="12.75" customHeight="1" x14ac:dyDescent="0.25">
      <c r="A131" s="127"/>
      <c r="B131" s="127"/>
      <c r="C131" s="127"/>
      <c r="D131" s="127"/>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c r="AA131" s="127"/>
      <c r="AB131" s="127"/>
      <c r="AC131" s="127"/>
      <c r="AD131" s="127"/>
      <c r="AE131" s="127"/>
      <c r="AF131" s="127"/>
      <c r="AG131" s="127"/>
      <c r="AH131" s="127"/>
      <c r="AI131" s="127"/>
      <c r="AJ131" s="127"/>
      <c r="AK131" s="127"/>
      <c r="AL131" s="127"/>
      <c r="AM131" s="127"/>
      <c r="AN131" s="127"/>
      <c r="AO131" s="127"/>
      <c r="AP131" s="127"/>
      <c r="AQ131" s="127"/>
      <c r="AR131" s="127"/>
      <c r="AS131" s="127"/>
      <c r="AT131" s="127"/>
      <c r="AU131" s="127"/>
      <c r="AV131" s="127"/>
      <c r="AW131" s="127"/>
      <c r="AX131" s="127"/>
      <c r="AY131" s="127"/>
      <c r="AZ131" s="127"/>
      <c r="BA131" s="127"/>
      <c r="BB131" s="127"/>
      <c r="BC131" s="127"/>
      <c r="BD131" s="127"/>
      <c r="BE131" s="127"/>
      <c r="BF131" s="127"/>
      <c r="BG131" s="127"/>
      <c r="BH131" s="127"/>
      <c r="BI131" s="127"/>
      <c r="BJ131" s="127"/>
      <c r="BK131" s="127"/>
      <c r="BL131" s="127"/>
      <c r="BM131" s="127"/>
      <c r="BN131" s="127"/>
      <c r="BO131" s="127"/>
      <c r="BP131" s="127"/>
      <c r="BQ131" s="127"/>
      <c r="BR131" s="127"/>
      <c r="BS131" s="127"/>
    </row>
    <row r="132" spans="1:71" ht="12.75" customHeight="1" x14ac:dyDescent="0.25">
      <c r="A132" s="127"/>
      <c r="B132" s="127"/>
      <c r="C132" s="127"/>
      <c r="D132" s="127"/>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c r="AA132" s="127"/>
      <c r="AB132" s="127"/>
      <c r="AC132" s="127"/>
      <c r="AD132" s="127"/>
      <c r="AE132" s="127"/>
      <c r="AF132" s="127"/>
      <c r="AG132" s="127"/>
      <c r="AH132" s="127"/>
      <c r="AI132" s="127"/>
      <c r="AJ132" s="127"/>
      <c r="AK132" s="127"/>
      <c r="AL132" s="127"/>
      <c r="AM132" s="127"/>
      <c r="AN132" s="127"/>
      <c r="AO132" s="127"/>
      <c r="AP132" s="127"/>
      <c r="AQ132" s="127"/>
      <c r="AR132" s="127"/>
      <c r="AS132" s="127"/>
      <c r="AT132" s="127"/>
      <c r="AU132" s="127"/>
      <c r="AV132" s="127"/>
      <c r="AW132" s="127"/>
      <c r="AX132" s="127"/>
      <c r="AY132" s="127"/>
      <c r="AZ132" s="127"/>
      <c r="BA132" s="127"/>
      <c r="BB132" s="127"/>
      <c r="BC132" s="127"/>
      <c r="BD132" s="127"/>
      <c r="BE132" s="127"/>
      <c r="BF132" s="127"/>
      <c r="BG132" s="127"/>
      <c r="BH132" s="127"/>
      <c r="BI132" s="127"/>
      <c r="BJ132" s="127"/>
      <c r="BK132" s="127"/>
      <c r="BL132" s="127"/>
      <c r="BM132" s="127"/>
      <c r="BN132" s="127"/>
      <c r="BO132" s="127"/>
      <c r="BP132" s="127"/>
      <c r="BQ132" s="127"/>
      <c r="BR132" s="127"/>
      <c r="BS132" s="127"/>
    </row>
    <row r="133" spans="1:71" ht="12.75" customHeight="1" x14ac:dyDescent="0.25">
      <c r="A133" s="127"/>
      <c r="B133" s="127"/>
      <c r="C133" s="127"/>
      <c r="D133" s="127"/>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c r="AA133" s="127"/>
      <c r="AB133" s="127"/>
      <c r="AC133" s="127"/>
      <c r="AD133" s="127"/>
      <c r="AE133" s="127"/>
      <c r="AF133" s="127"/>
      <c r="AG133" s="127"/>
      <c r="AH133" s="127"/>
      <c r="AI133" s="127"/>
      <c r="AJ133" s="127"/>
      <c r="AK133" s="127"/>
      <c r="AL133" s="127"/>
      <c r="AM133" s="127"/>
      <c r="AN133" s="127"/>
      <c r="AO133" s="127"/>
      <c r="AP133" s="127"/>
      <c r="AQ133" s="127"/>
      <c r="AR133" s="127"/>
      <c r="AS133" s="127"/>
      <c r="AT133" s="127"/>
      <c r="AU133" s="127"/>
      <c r="AV133" s="127"/>
      <c r="AW133" s="127"/>
      <c r="AX133" s="127"/>
      <c r="AY133" s="127"/>
      <c r="AZ133" s="127"/>
      <c r="BA133" s="127"/>
      <c r="BB133" s="127"/>
      <c r="BC133" s="127"/>
      <c r="BD133" s="127"/>
      <c r="BE133" s="127"/>
      <c r="BF133" s="127"/>
      <c r="BG133" s="127"/>
      <c r="BH133" s="127"/>
      <c r="BI133" s="127"/>
      <c r="BJ133" s="127"/>
      <c r="BK133" s="127"/>
      <c r="BL133" s="127"/>
      <c r="BM133" s="127"/>
      <c r="BN133" s="127"/>
      <c r="BO133" s="127"/>
      <c r="BP133" s="127"/>
      <c r="BQ133" s="127"/>
      <c r="BR133" s="127"/>
      <c r="BS133" s="127"/>
    </row>
    <row r="134" spans="1:71" ht="12.75" customHeight="1" x14ac:dyDescent="0.25">
      <c r="A134" s="127"/>
      <c r="B134" s="127"/>
      <c r="C134" s="127"/>
      <c r="D134" s="127"/>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c r="AA134" s="127"/>
      <c r="AB134" s="127"/>
      <c r="AC134" s="127"/>
      <c r="AD134" s="127"/>
      <c r="AE134" s="127"/>
      <c r="AF134" s="127"/>
      <c r="AG134" s="127"/>
      <c r="AH134" s="127"/>
      <c r="AI134" s="127"/>
      <c r="AJ134" s="127"/>
      <c r="AK134" s="127"/>
      <c r="AL134" s="127"/>
      <c r="AM134" s="127"/>
      <c r="AN134" s="127"/>
      <c r="AO134" s="127"/>
      <c r="AP134" s="127"/>
      <c r="AQ134" s="127"/>
      <c r="AR134" s="127"/>
      <c r="AS134" s="127"/>
      <c r="AT134" s="127"/>
      <c r="AU134" s="127"/>
      <c r="AV134" s="127"/>
      <c r="AW134" s="127"/>
      <c r="AX134" s="127"/>
      <c r="AY134" s="127"/>
      <c r="AZ134" s="127"/>
      <c r="BA134" s="127"/>
      <c r="BB134" s="127"/>
      <c r="BC134" s="127"/>
      <c r="BD134" s="127"/>
      <c r="BE134" s="127"/>
      <c r="BF134" s="127"/>
      <c r="BG134" s="127"/>
      <c r="BH134" s="127"/>
      <c r="BI134" s="127"/>
      <c r="BJ134" s="127"/>
      <c r="BK134" s="127"/>
      <c r="BL134" s="127"/>
      <c r="BM134" s="127"/>
      <c r="BN134" s="127"/>
      <c r="BO134" s="127"/>
      <c r="BP134" s="127"/>
      <c r="BQ134" s="127"/>
      <c r="BR134" s="127"/>
      <c r="BS134" s="127"/>
    </row>
    <row r="135" spans="1:71" ht="12.75" customHeight="1" x14ac:dyDescent="0.25">
      <c r="A135" s="127"/>
      <c r="B135" s="127"/>
      <c r="C135" s="127"/>
      <c r="D135" s="127"/>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c r="AA135" s="127"/>
      <c r="AB135" s="127"/>
      <c r="AC135" s="127"/>
      <c r="AD135" s="127"/>
      <c r="AE135" s="127"/>
      <c r="AF135" s="127"/>
      <c r="AG135" s="127"/>
      <c r="AH135" s="127"/>
      <c r="AI135" s="127"/>
      <c r="AJ135" s="127"/>
      <c r="AK135" s="127"/>
      <c r="AL135" s="127"/>
      <c r="AM135" s="127"/>
      <c r="AN135" s="127"/>
      <c r="AO135" s="127"/>
      <c r="AP135" s="127"/>
      <c r="AQ135" s="127"/>
      <c r="AR135" s="127"/>
      <c r="AS135" s="127"/>
      <c r="AT135" s="127"/>
      <c r="AU135" s="127"/>
      <c r="AV135" s="127"/>
      <c r="AW135" s="127"/>
      <c r="AX135" s="127"/>
      <c r="AY135" s="127"/>
      <c r="AZ135" s="127"/>
      <c r="BA135" s="127"/>
      <c r="BB135" s="127"/>
      <c r="BC135" s="127"/>
      <c r="BD135" s="127"/>
      <c r="BE135" s="127"/>
      <c r="BF135" s="127"/>
      <c r="BG135" s="127"/>
      <c r="BH135" s="127"/>
      <c r="BI135" s="127"/>
      <c r="BJ135" s="127"/>
      <c r="BK135" s="127"/>
      <c r="BL135" s="127"/>
      <c r="BM135" s="127"/>
      <c r="BN135" s="127"/>
      <c r="BO135" s="127"/>
      <c r="BP135" s="127"/>
      <c r="BQ135" s="127"/>
      <c r="BR135" s="127"/>
      <c r="BS135" s="127"/>
    </row>
    <row r="136" spans="1:71" ht="12.75" customHeight="1" x14ac:dyDescent="0.25">
      <c r="A136" s="127"/>
      <c r="B136" s="127"/>
      <c r="C136" s="127"/>
      <c r="D136" s="127"/>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c r="AA136" s="127"/>
      <c r="AB136" s="127"/>
      <c r="AC136" s="127"/>
      <c r="AD136" s="127"/>
      <c r="AE136" s="127"/>
      <c r="AF136" s="127"/>
      <c r="AG136" s="127"/>
      <c r="AH136" s="127"/>
      <c r="AI136" s="127"/>
      <c r="AJ136" s="127"/>
      <c r="AK136" s="127"/>
      <c r="AL136" s="127"/>
      <c r="AM136" s="127"/>
      <c r="AN136" s="127"/>
      <c r="AO136" s="127"/>
      <c r="AP136" s="127"/>
      <c r="AQ136" s="127"/>
      <c r="AR136" s="127"/>
      <c r="AS136" s="127"/>
      <c r="AT136" s="127"/>
      <c r="AU136" s="127"/>
      <c r="AV136" s="127"/>
      <c r="AW136" s="127"/>
      <c r="AX136" s="127"/>
      <c r="AY136" s="127"/>
      <c r="AZ136" s="127"/>
      <c r="BA136" s="127"/>
      <c r="BB136" s="127"/>
      <c r="BC136" s="127"/>
      <c r="BD136" s="127"/>
      <c r="BE136" s="127"/>
      <c r="BF136" s="127"/>
      <c r="BG136" s="127"/>
      <c r="BH136" s="127"/>
      <c r="BI136" s="127"/>
      <c r="BJ136" s="127"/>
      <c r="BK136" s="127"/>
      <c r="BL136" s="127"/>
      <c r="BM136" s="127"/>
      <c r="BN136" s="127"/>
      <c r="BO136" s="127"/>
      <c r="BP136" s="127"/>
      <c r="BQ136" s="127"/>
      <c r="BR136" s="127"/>
      <c r="BS136" s="127"/>
    </row>
    <row r="137" spans="1:71" ht="12.75" customHeight="1" x14ac:dyDescent="0.25">
      <c r="A137" s="127"/>
      <c r="B137" s="127"/>
      <c r="C137" s="127"/>
      <c r="D137" s="127"/>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c r="AA137" s="127"/>
      <c r="AB137" s="127"/>
      <c r="AC137" s="127"/>
      <c r="AD137" s="127"/>
      <c r="AE137" s="127"/>
      <c r="AF137" s="127"/>
      <c r="AG137" s="127"/>
      <c r="AH137" s="127"/>
      <c r="AI137" s="127"/>
      <c r="AJ137" s="127"/>
      <c r="AK137" s="127"/>
      <c r="AL137" s="127"/>
      <c r="AM137" s="127"/>
      <c r="AN137" s="127"/>
      <c r="AO137" s="127"/>
      <c r="AP137" s="127"/>
      <c r="AQ137" s="127"/>
      <c r="AR137" s="127"/>
      <c r="AS137" s="127"/>
      <c r="AT137" s="127"/>
      <c r="AU137" s="127"/>
      <c r="AV137" s="127"/>
      <c r="AW137" s="127"/>
      <c r="AX137" s="127"/>
      <c r="AY137" s="127"/>
      <c r="AZ137" s="127"/>
      <c r="BA137" s="127"/>
      <c r="BB137" s="127"/>
      <c r="BC137" s="127"/>
      <c r="BD137" s="127"/>
      <c r="BE137" s="127"/>
      <c r="BF137" s="127"/>
      <c r="BG137" s="127"/>
      <c r="BH137" s="127"/>
      <c r="BI137" s="127"/>
      <c r="BJ137" s="127"/>
      <c r="BK137" s="127"/>
      <c r="BL137" s="127"/>
      <c r="BM137" s="127"/>
      <c r="BN137" s="127"/>
      <c r="BO137" s="127"/>
      <c r="BP137" s="127"/>
      <c r="BQ137" s="127"/>
      <c r="BR137" s="127"/>
      <c r="BS137" s="127"/>
    </row>
    <row r="138" spans="1:71" ht="12.75" customHeight="1" x14ac:dyDescent="0.25">
      <c r="A138" s="127"/>
      <c r="B138" s="127"/>
      <c r="C138" s="127"/>
      <c r="D138" s="127"/>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c r="AA138" s="127"/>
      <c r="AB138" s="127"/>
      <c r="AC138" s="127"/>
      <c r="AD138" s="127"/>
      <c r="AE138" s="127"/>
      <c r="AF138" s="127"/>
      <c r="AG138" s="127"/>
      <c r="AH138" s="127"/>
      <c r="AI138" s="127"/>
      <c r="AJ138" s="127"/>
      <c r="AK138" s="127"/>
      <c r="AL138" s="127"/>
      <c r="AM138" s="127"/>
      <c r="AN138" s="127"/>
      <c r="AO138" s="127"/>
      <c r="AP138" s="127"/>
      <c r="AQ138" s="127"/>
      <c r="AR138" s="127"/>
      <c r="AS138" s="127"/>
      <c r="AT138" s="127"/>
      <c r="AU138" s="127"/>
      <c r="AV138" s="127"/>
      <c r="AW138" s="127"/>
      <c r="AX138" s="127"/>
      <c r="AY138" s="127"/>
      <c r="AZ138" s="127"/>
      <c r="BA138" s="127"/>
      <c r="BB138" s="127"/>
      <c r="BC138" s="127"/>
      <c r="BD138" s="127"/>
      <c r="BE138" s="127"/>
      <c r="BF138" s="127"/>
      <c r="BG138" s="127"/>
      <c r="BH138" s="127"/>
      <c r="BI138" s="127"/>
      <c r="BJ138" s="127"/>
      <c r="BK138" s="127"/>
      <c r="BL138" s="127"/>
      <c r="BM138" s="127"/>
      <c r="BN138" s="127"/>
      <c r="BO138" s="127"/>
      <c r="BP138" s="127"/>
      <c r="BQ138" s="127"/>
      <c r="BR138" s="127"/>
      <c r="BS138" s="127"/>
    </row>
    <row r="139" spans="1:71" ht="12.75" customHeight="1" x14ac:dyDescent="0.25">
      <c r="A139" s="127"/>
      <c r="B139" s="127"/>
      <c r="C139" s="127"/>
      <c r="D139" s="127"/>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c r="AA139" s="127"/>
      <c r="AB139" s="127"/>
      <c r="AC139" s="127"/>
      <c r="AD139" s="127"/>
      <c r="AE139" s="127"/>
      <c r="AF139" s="127"/>
      <c r="AG139" s="127"/>
      <c r="AH139" s="127"/>
      <c r="AI139" s="127"/>
      <c r="AJ139" s="127"/>
      <c r="AK139" s="127"/>
      <c r="AL139" s="127"/>
      <c r="AM139" s="127"/>
      <c r="AN139" s="127"/>
      <c r="AO139" s="127"/>
      <c r="AP139" s="127"/>
      <c r="AQ139" s="127"/>
      <c r="AR139" s="127"/>
      <c r="AS139" s="127"/>
      <c r="AT139" s="127"/>
      <c r="AU139" s="127"/>
      <c r="AV139" s="127"/>
      <c r="AW139" s="127"/>
      <c r="AX139" s="127"/>
      <c r="AY139" s="127"/>
      <c r="AZ139" s="127"/>
      <c r="BA139" s="127"/>
      <c r="BB139" s="127"/>
      <c r="BC139" s="127"/>
      <c r="BD139" s="127"/>
      <c r="BE139" s="127"/>
      <c r="BF139" s="127"/>
      <c r="BG139" s="127"/>
      <c r="BH139" s="127"/>
      <c r="BI139" s="127"/>
      <c r="BJ139" s="127"/>
      <c r="BK139" s="127"/>
      <c r="BL139" s="127"/>
      <c r="BM139" s="127"/>
      <c r="BN139" s="127"/>
      <c r="BO139" s="127"/>
      <c r="BP139" s="127"/>
      <c r="BQ139" s="127"/>
      <c r="BR139" s="127"/>
      <c r="BS139" s="127"/>
    </row>
    <row r="140" spans="1:71" ht="12.75" customHeight="1" x14ac:dyDescent="0.25">
      <c r="A140" s="127"/>
      <c r="B140" s="127"/>
      <c r="C140" s="127"/>
      <c r="D140" s="127"/>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c r="AA140" s="127"/>
      <c r="AB140" s="127"/>
      <c r="AC140" s="127"/>
      <c r="AD140" s="127"/>
      <c r="AE140" s="127"/>
      <c r="AF140" s="127"/>
      <c r="AG140" s="127"/>
      <c r="AH140" s="127"/>
      <c r="AI140" s="127"/>
      <c r="AJ140" s="127"/>
      <c r="AK140" s="127"/>
      <c r="AL140" s="127"/>
      <c r="AM140" s="127"/>
      <c r="AN140" s="127"/>
      <c r="AO140" s="127"/>
      <c r="AP140" s="127"/>
      <c r="AQ140" s="127"/>
      <c r="AR140" s="127"/>
      <c r="AS140" s="127"/>
      <c r="AT140" s="127"/>
      <c r="AU140" s="127"/>
      <c r="AV140" s="127"/>
      <c r="AW140" s="127"/>
      <c r="AX140" s="127"/>
      <c r="AY140" s="127"/>
      <c r="AZ140" s="127"/>
      <c r="BA140" s="127"/>
      <c r="BB140" s="127"/>
      <c r="BC140" s="127"/>
      <c r="BD140" s="127"/>
      <c r="BE140" s="127"/>
      <c r="BF140" s="127"/>
      <c r="BG140" s="127"/>
      <c r="BH140" s="127"/>
      <c r="BI140" s="127"/>
      <c r="BJ140" s="127"/>
      <c r="BK140" s="127"/>
      <c r="BL140" s="127"/>
      <c r="BM140" s="127"/>
      <c r="BN140" s="127"/>
      <c r="BO140" s="127"/>
      <c r="BP140" s="127"/>
      <c r="BQ140" s="127"/>
      <c r="BR140" s="127"/>
      <c r="BS140" s="127"/>
    </row>
    <row r="141" spans="1:71" ht="12.75" customHeight="1" x14ac:dyDescent="0.25">
      <c r="A141" s="127"/>
      <c r="B141" s="127"/>
      <c r="C141" s="127"/>
      <c r="D141" s="127"/>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c r="AA141" s="127"/>
      <c r="AB141" s="127"/>
      <c r="AC141" s="127"/>
      <c r="AD141" s="127"/>
      <c r="AE141" s="127"/>
      <c r="AF141" s="127"/>
      <c r="AG141" s="127"/>
      <c r="AH141" s="127"/>
      <c r="AI141" s="127"/>
      <c r="AJ141" s="127"/>
      <c r="AK141" s="127"/>
      <c r="AL141" s="127"/>
      <c r="AM141" s="127"/>
      <c r="AN141" s="127"/>
      <c r="AO141" s="127"/>
      <c r="AP141" s="127"/>
      <c r="AQ141" s="127"/>
      <c r="AR141" s="127"/>
      <c r="AS141" s="127"/>
      <c r="AT141" s="127"/>
      <c r="AU141" s="127"/>
      <c r="AV141" s="127"/>
      <c r="AW141" s="127"/>
      <c r="AX141" s="127"/>
      <c r="AY141" s="127"/>
      <c r="AZ141" s="127"/>
      <c r="BA141" s="127"/>
      <c r="BB141" s="127"/>
      <c r="BC141" s="127"/>
      <c r="BD141" s="127"/>
      <c r="BE141" s="127"/>
      <c r="BF141" s="127"/>
      <c r="BG141" s="127"/>
      <c r="BH141" s="127"/>
      <c r="BI141" s="127"/>
      <c r="BJ141" s="127"/>
      <c r="BK141" s="127"/>
      <c r="BL141" s="127"/>
      <c r="BM141" s="127"/>
      <c r="BN141" s="127"/>
      <c r="BO141" s="127"/>
      <c r="BP141" s="127"/>
      <c r="BQ141" s="127"/>
      <c r="BR141" s="127"/>
      <c r="BS141" s="127"/>
    </row>
    <row r="142" spans="1:71" ht="12.75" customHeight="1" x14ac:dyDescent="0.25">
      <c r="A142" s="127"/>
      <c r="B142" s="127"/>
      <c r="C142" s="127"/>
      <c r="D142" s="127"/>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c r="AA142" s="127"/>
      <c r="AB142" s="127"/>
      <c r="AC142" s="127"/>
      <c r="AD142" s="127"/>
      <c r="AE142" s="127"/>
      <c r="AF142" s="127"/>
      <c r="AG142" s="127"/>
      <c r="AH142" s="127"/>
      <c r="AI142" s="127"/>
      <c r="AJ142" s="127"/>
      <c r="AK142" s="127"/>
      <c r="AL142" s="127"/>
      <c r="AM142" s="127"/>
      <c r="AN142" s="127"/>
      <c r="AO142" s="127"/>
      <c r="AP142" s="127"/>
      <c r="AQ142" s="127"/>
      <c r="AR142" s="127"/>
      <c r="AS142" s="127"/>
      <c r="AT142" s="127"/>
      <c r="AU142" s="127"/>
      <c r="AV142" s="127"/>
      <c r="AW142" s="127"/>
      <c r="AX142" s="127"/>
      <c r="AY142" s="127"/>
      <c r="AZ142" s="127"/>
      <c r="BA142" s="127"/>
      <c r="BB142" s="127"/>
      <c r="BC142" s="127"/>
      <c r="BD142" s="127"/>
      <c r="BE142" s="127"/>
      <c r="BF142" s="127"/>
      <c r="BG142" s="127"/>
      <c r="BH142" s="127"/>
      <c r="BI142" s="127"/>
      <c r="BJ142" s="127"/>
      <c r="BK142" s="127"/>
      <c r="BL142" s="127"/>
      <c r="BM142" s="127"/>
      <c r="BN142" s="127"/>
      <c r="BO142" s="127"/>
      <c r="BP142" s="127"/>
      <c r="BQ142" s="127"/>
      <c r="BR142" s="127"/>
      <c r="BS142" s="127"/>
    </row>
    <row r="143" spans="1:71" ht="12.75" customHeight="1" x14ac:dyDescent="0.25">
      <c r="A143" s="127"/>
      <c r="B143" s="127"/>
      <c r="C143" s="127"/>
      <c r="D143" s="127"/>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c r="AA143" s="127"/>
      <c r="AB143" s="127"/>
      <c r="AC143" s="127"/>
      <c r="AD143" s="127"/>
      <c r="AE143" s="127"/>
      <c r="AF143" s="127"/>
      <c r="AG143" s="127"/>
      <c r="AH143" s="127"/>
      <c r="AI143" s="127"/>
      <c r="AJ143" s="127"/>
      <c r="AK143" s="127"/>
      <c r="AL143" s="127"/>
      <c r="AM143" s="127"/>
      <c r="AN143" s="127"/>
      <c r="AO143" s="127"/>
      <c r="AP143" s="127"/>
      <c r="AQ143" s="127"/>
      <c r="AR143" s="127"/>
      <c r="AS143" s="127"/>
      <c r="AT143" s="127"/>
      <c r="AU143" s="127"/>
      <c r="AV143" s="127"/>
      <c r="AW143" s="127"/>
      <c r="AX143" s="127"/>
      <c r="AY143" s="127"/>
      <c r="AZ143" s="127"/>
      <c r="BA143" s="127"/>
      <c r="BB143" s="127"/>
      <c r="BC143" s="127"/>
      <c r="BD143" s="127"/>
      <c r="BE143" s="127"/>
      <c r="BF143" s="127"/>
      <c r="BG143" s="127"/>
      <c r="BH143" s="127"/>
      <c r="BI143" s="127"/>
      <c r="BJ143" s="127"/>
      <c r="BK143" s="127"/>
      <c r="BL143" s="127"/>
      <c r="BM143" s="127"/>
      <c r="BN143" s="127"/>
      <c r="BO143" s="127"/>
      <c r="BP143" s="127"/>
      <c r="BQ143" s="127"/>
      <c r="BR143" s="127"/>
      <c r="BS143" s="127"/>
    </row>
    <row r="144" spans="1:71" ht="12.75" customHeight="1" x14ac:dyDescent="0.25">
      <c r="A144" s="127"/>
      <c r="B144" s="127"/>
      <c r="C144" s="127"/>
      <c r="D144" s="127"/>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c r="AA144" s="127"/>
      <c r="AB144" s="127"/>
      <c r="AC144" s="127"/>
      <c r="AD144" s="127"/>
      <c r="AE144" s="127"/>
      <c r="AF144" s="127"/>
      <c r="AG144" s="127"/>
      <c r="AH144" s="127"/>
      <c r="AI144" s="127"/>
      <c r="AJ144" s="127"/>
      <c r="AK144" s="127"/>
      <c r="AL144" s="127"/>
      <c r="AM144" s="127"/>
      <c r="AN144" s="127"/>
      <c r="AO144" s="127"/>
      <c r="AP144" s="127"/>
      <c r="AQ144" s="127"/>
      <c r="AR144" s="127"/>
      <c r="AS144" s="127"/>
      <c r="AT144" s="127"/>
      <c r="AU144" s="127"/>
      <c r="AV144" s="127"/>
      <c r="AW144" s="127"/>
      <c r="AX144" s="127"/>
      <c r="AY144" s="127"/>
      <c r="AZ144" s="127"/>
      <c r="BA144" s="127"/>
      <c r="BB144" s="127"/>
      <c r="BC144" s="127"/>
      <c r="BD144" s="127"/>
      <c r="BE144" s="127"/>
      <c r="BF144" s="127"/>
      <c r="BG144" s="127"/>
      <c r="BH144" s="127"/>
      <c r="BI144" s="127"/>
      <c r="BJ144" s="127"/>
      <c r="BK144" s="127"/>
      <c r="BL144" s="127"/>
      <c r="BM144" s="127"/>
      <c r="BN144" s="127"/>
      <c r="BO144" s="127"/>
      <c r="BP144" s="127"/>
      <c r="BQ144" s="127"/>
      <c r="BR144" s="127"/>
      <c r="BS144" s="127"/>
    </row>
    <row r="145" spans="1:71" ht="12.75" customHeight="1" x14ac:dyDescent="0.25">
      <c r="A145" s="127"/>
      <c r="B145" s="127"/>
      <c r="C145" s="127"/>
      <c r="D145" s="127"/>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c r="AA145" s="127"/>
      <c r="AB145" s="127"/>
      <c r="AC145" s="127"/>
      <c r="AD145" s="127"/>
      <c r="AE145" s="127"/>
      <c r="AF145" s="127"/>
      <c r="AG145" s="127"/>
      <c r="AH145" s="127"/>
      <c r="AI145" s="127"/>
      <c r="AJ145" s="127"/>
      <c r="AK145" s="127"/>
      <c r="AL145" s="127"/>
      <c r="AM145" s="127"/>
      <c r="AN145" s="127"/>
      <c r="AO145" s="127"/>
      <c r="AP145" s="127"/>
      <c r="AQ145" s="127"/>
      <c r="AR145" s="127"/>
      <c r="AS145" s="127"/>
      <c r="AT145" s="127"/>
      <c r="AU145" s="127"/>
      <c r="AV145" s="127"/>
      <c r="AW145" s="127"/>
      <c r="AX145" s="127"/>
      <c r="AY145" s="127"/>
      <c r="AZ145" s="127"/>
      <c r="BA145" s="127"/>
      <c r="BB145" s="127"/>
      <c r="BC145" s="127"/>
      <c r="BD145" s="127"/>
      <c r="BE145" s="127"/>
      <c r="BF145" s="127"/>
      <c r="BG145" s="127"/>
      <c r="BH145" s="127"/>
      <c r="BI145" s="127"/>
      <c r="BJ145" s="127"/>
      <c r="BK145" s="127"/>
      <c r="BL145" s="127"/>
      <c r="BM145" s="127"/>
      <c r="BN145" s="127"/>
      <c r="BO145" s="127"/>
      <c r="BP145" s="127"/>
      <c r="BQ145" s="127"/>
      <c r="BR145" s="127"/>
      <c r="BS145" s="127"/>
    </row>
    <row r="146" spans="1:71" ht="12.75" customHeight="1" x14ac:dyDescent="0.25">
      <c r="A146" s="127"/>
      <c r="B146" s="127"/>
      <c r="C146" s="127"/>
      <c r="D146" s="127"/>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c r="AA146" s="127"/>
      <c r="AB146" s="127"/>
      <c r="AC146" s="127"/>
      <c r="AD146" s="127"/>
      <c r="AE146" s="127"/>
      <c r="AF146" s="127"/>
      <c r="AG146" s="127"/>
      <c r="AH146" s="127"/>
      <c r="AI146" s="127"/>
      <c r="AJ146" s="127"/>
      <c r="AK146" s="127"/>
      <c r="AL146" s="127"/>
      <c r="AM146" s="127"/>
      <c r="AN146" s="127"/>
      <c r="AO146" s="127"/>
      <c r="AP146" s="127"/>
      <c r="AQ146" s="127"/>
      <c r="AR146" s="127"/>
      <c r="AS146" s="127"/>
      <c r="AT146" s="127"/>
      <c r="AU146" s="127"/>
      <c r="AV146" s="127"/>
      <c r="AW146" s="127"/>
      <c r="AX146" s="127"/>
      <c r="AY146" s="127"/>
      <c r="AZ146" s="127"/>
      <c r="BA146" s="127"/>
      <c r="BB146" s="127"/>
      <c r="BC146" s="127"/>
      <c r="BD146" s="127"/>
      <c r="BE146" s="127"/>
      <c r="BF146" s="127"/>
      <c r="BG146" s="127"/>
      <c r="BH146" s="127"/>
      <c r="BI146" s="127"/>
      <c r="BJ146" s="127"/>
      <c r="BK146" s="127"/>
      <c r="BL146" s="127"/>
      <c r="BM146" s="127"/>
      <c r="BN146" s="127"/>
      <c r="BO146" s="127"/>
      <c r="BP146" s="127"/>
      <c r="BQ146" s="127"/>
      <c r="BR146" s="127"/>
      <c r="BS146" s="127"/>
    </row>
    <row r="147" spans="1:71" ht="12.75" customHeight="1" x14ac:dyDescent="0.25">
      <c r="A147" s="127"/>
      <c r="B147" s="127"/>
      <c r="C147" s="127"/>
      <c r="D147" s="127"/>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c r="AA147" s="127"/>
      <c r="AB147" s="127"/>
      <c r="AC147" s="127"/>
      <c r="AD147" s="127"/>
      <c r="AE147" s="127"/>
      <c r="AF147" s="127"/>
      <c r="AG147" s="127"/>
      <c r="AH147" s="127"/>
      <c r="AI147" s="127"/>
      <c r="AJ147" s="127"/>
      <c r="AK147" s="127"/>
      <c r="AL147" s="127"/>
      <c r="AM147" s="127"/>
      <c r="AN147" s="127"/>
      <c r="AO147" s="127"/>
      <c r="AP147" s="127"/>
      <c r="AQ147" s="127"/>
      <c r="AR147" s="127"/>
      <c r="AS147" s="127"/>
      <c r="AT147" s="127"/>
      <c r="AU147" s="127"/>
      <c r="AV147" s="127"/>
      <c r="AW147" s="127"/>
      <c r="AX147" s="127"/>
      <c r="AY147" s="127"/>
      <c r="AZ147" s="127"/>
      <c r="BA147" s="127"/>
      <c r="BB147" s="127"/>
      <c r="BC147" s="127"/>
      <c r="BD147" s="127"/>
      <c r="BE147" s="127"/>
      <c r="BF147" s="127"/>
      <c r="BG147" s="127"/>
      <c r="BH147" s="127"/>
      <c r="BI147" s="127"/>
      <c r="BJ147" s="127"/>
      <c r="BK147" s="127"/>
      <c r="BL147" s="127"/>
      <c r="BM147" s="127"/>
      <c r="BN147" s="127"/>
      <c r="BO147" s="127"/>
      <c r="BP147" s="127"/>
      <c r="BQ147" s="127"/>
      <c r="BR147" s="127"/>
      <c r="BS147" s="127"/>
    </row>
    <row r="148" spans="1:71" ht="12.75" customHeight="1" x14ac:dyDescent="0.25">
      <c r="A148" s="127"/>
      <c r="B148" s="127"/>
      <c r="C148" s="127"/>
      <c r="D148" s="127"/>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c r="BD148" s="127"/>
      <c r="BE148" s="127"/>
      <c r="BF148" s="127"/>
      <c r="BG148" s="127"/>
      <c r="BH148" s="127"/>
      <c r="BI148" s="127"/>
      <c r="BJ148" s="127"/>
      <c r="BK148" s="127"/>
      <c r="BL148" s="127"/>
      <c r="BM148" s="127"/>
      <c r="BN148" s="127"/>
      <c r="BO148" s="127"/>
      <c r="BP148" s="127"/>
      <c r="BQ148" s="127"/>
      <c r="BR148" s="127"/>
      <c r="BS148" s="127"/>
    </row>
    <row r="149" spans="1:71" ht="12.75" customHeight="1" x14ac:dyDescent="0.25">
      <c r="A149" s="127"/>
      <c r="B149" s="127"/>
      <c r="C149" s="127"/>
      <c r="D149" s="127"/>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c r="BD149" s="127"/>
      <c r="BE149" s="127"/>
      <c r="BF149" s="127"/>
      <c r="BG149" s="127"/>
      <c r="BH149" s="127"/>
      <c r="BI149" s="127"/>
      <c r="BJ149" s="127"/>
      <c r="BK149" s="127"/>
      <c r="BL149" s="127"/>
      <c r="BM149" s="127"/>
      <c r="BN149" s="127"/>
      <c r="BO149" s="127"/>
      <c r="BP149" s="127"/>
      <c r="BQ149" s="127"/>
      <c r="BR149" s="127"/>
      <c r="BS149" s="127"/>
    </row>
    <row r="150" spans="1:71" ht="12.75" customHeight="1" x14ac:dyDescent="0.25">
      <c r="A150" s="127"/>
      <c r="B150" s="127"/>
      <c r="C150" s="127"/>
      <c r="D150" s="127"/>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c r="BD150" s="127"/>
      <c r="BE150" s="127"/>
      <c r="BF150" s="127"/>
      <c r="BG150" s="127"/>
      <c r="BH150" s="127"/>
      <c r="BI150" s="127"/>
      <c r="BJ150" s="127"/>
      <c r="BK150" s="127"/>
      <c r="BL150" s="127"/>
      <c r="BM150" s="127"/>
      <c r="BN150" s="127"/>
      <c r="BO150" s="127"/>
      <c r="BP150" s="127"/>
      <c r="BQ150" s="127"/>
      <c r="BR150" s="127"/>
      <c r="BS150" s="127"/>
    </row>
    <row r="151" spans="1:71" ht="12.75" customHeight="1" x14ac:dyDescent="0.25">
      <c r="A151" s="127"/>
      <c r="B151" s="127"/>
      <c r="C151" s="127"/>
      <c r="D151" s="127"/>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c r="AA151" s="127"/>
      <c r="AB151" s="127"/>
      <c r="AC151" s="127"/>
      <c r="AD151" s="127"/>
      <c r="AE151" s="127"/>
      <c r="AF151" s="127"/>
      <c r="AG151" s="127"/>
      <c r="AH151" s="127"/>
      <c r="AI151" s="127"/>
      <c r="AJ151" s="127"/>
      <c r="AK151" s="127"/>
      <c r="AL151" s="127"/>
      <c r="AM151" s="127"/>
      <c r="AN151" s="127"/>
      <c r="AO151" s="127"/>
      <c r="AP151" s="127"/>
      <c r="AQ151" s="127"/>
      <c r="AR151" s="127"/>
      <c r="AS151" s="127"/>
      <c r="AT151" s="127"/>
      <c r="AU151" s="127"/>
      <c r="AV151" s="127"/>
      <c r="AW151" s="127"/>
      <c r="AX151" s="127"/>
      <c r="AY151" s="127"/>
      <c r="AZ151" s="127"/>
      <c r="BA151" s="127"/>
      <c r="BB151" s="127"/>
      <c r="BC151" s="127"/>
      <c r="BD151" s="127"/>
      <c r="BE151" s="127"/>
      <c r="BF151" s="127"/>
      <c r="BG151" s="127"/>
      <c r="BH151" s="127"/>
      <c r="BI151" s="127"/>
      <c r="BJ151" s="127"/>
      <c r="BK151" s="127"/>
      <c r="BL151" s="127"/>
      <c r="BM151" s="127"/>
      <c r="BN151" s="127"/>
      <c r="BO151" s="127"/>
      <c r="BP151" s="127"/>
      <c r="BQ151" s="127"/>
      <c r="BR151" s="127"/>
      <c r="BS151" s="127"/>
    </row>
    <row r="152" spans="1:71" ht="12.75" customHeight="1" x14ac:dyDescent="0.25">
      <c r="A152" s="127"/>
      <c r="B152" s="127"/>
      <c r="C152" s="127"/>
      <c r="D152" s="127"/>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c r="AA152" s="127"/>
      <c r="AB152" s="127"/>
      <c r="AC152" s="127"/>
      <c r="AD152" s="127"/>
      <c r="AE152" s="127"/>
      <c r="AF152" s="127"/>
      <c r="AG152" s="127"/>
      <c r="AH152" s="127"/>
      <c r="AI152" s="127"/>
      <c r="AJ152" s="127"/>
      <c r="AK152" s="127"/>
      <c r="AL152" s="127"/>
      <c r="AM152" s="127"/>
      <c r="AN152" s="127"/>
      <c r="AO152" s="127"/>
      <c r="AP152" s="127"/>
      <c r="AQ152" s="127"/>
      <c r="AR152" s="127"/>
      <c r="AS152" s="127"/>
      <c r="AT152" s="127"/>
      <c r="AU152" s="127"/>
      <c r="AV152" s="127"/>
      <c r="AW152" s="127"/>
      <c r="AX152" s="127"/>
      <c r="AY152" s="127"/>
      <c r="AZ152" s="127"/>
      <c r="BA152" s="127"/>
      <c r="BB152" s="127"/>
      <c r="BC152" s="127"/>
      <c r="BD152" s="127"/>
      <c r="BE152" s="127"/>
      <c r="BF152" s="127"/>
      <c r="BG152" s="127"/>
      <c r="BH152" s="127"/>
      <c r="BI152" s="127"/>
      <c r="BJ152" s="127"/>
      <c r="BK152" s="127"/>
      <c r="BL152" s="127"/>
      <c r="BM152" s="127"/>
      <c r="BN152" s="127"/>
      <c r="BO152" s="127"/>
      <c r="BP152" s="127"/>
      <c r="BQ152" s="127"/>
      <c r="BR152" s="127"/>
      <c r="BS152" s="127"/>
    </row>
    <row r="153" spans="1:71" ht="12.75" customHeight="1" x14ac:dyDescent="0.25">
      <c r="A153" s="127"/>
      <c r="B153" s="127"/>
      <c r="C153" s="127"/>
      <c r="D153" s="127"/>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c r="AA153" s="127"/>
      <c r="AB153" s="127"/>
      <c r="AC153" s="127"/>
      <c r="AD153" s="127"/>
      <c r="AE153" s="127"/>
      <c r="AF153" s="127"/>
      <c r="AG153" s="127"/>
      <c r="AH153" s="127"/>
      <c r="AI153" s="127"/>
      <c r="AJ153" s="127"/>
      <c r="AK153" s="127"/>
      <c r="AL153" s="127"/>
      <c r="AM153" s="127"/>
      <c r="AN153" s="127"/>
      <c r="AO153" s="127"/>
      <c r="AP153" s="127"/>
      <c r="AQ153" s="127"/>
      <c r="AR153" s="127"/>
      <c r="AS153" s="127"/>
      <c r="AT153" s="127"/>
      <c r="AU153" s="127"/>
      <c r="AV153" s="127"/>
      <c r="AW153" s="127"/>
      <c r="AX153" s="127"/>
      <c r="AY153" s="127"/>
      <c r="AZ153" s="127"/>
      <c r="BA153" s="127"/>
      <c r="BB153" s="127"/>
      <c r="BC153" s="127"/>
      <c r="BD153" s="127"/>
      <c r="BE153" s="127"/>
      <c r="BF153" s="127"/>
      <c r="BG153" s="127"/>
      <c r="BH153" s="127"/>
      <c r="BI153" s="127"/>
      <c r="BJ153" s="127"/>
      <c r="BK153" s="127"/>
      <c r="BL153" s="127"/>
      <c r="BM153" s="127"/>
      <c r="BN153" s="127"/>
      <c r="BO153" s="127"/>
      <c r="BP153" s="127"/>
      <c r="BQ153" s="127"/>
      <c r="BR153" s="127"/>
      <c r="BS153" s="127"/>
    </row>
    <row r="154" spans="1:71" ht="12.75" customHeight="1" x14ac:dyDescent="0.25">
      <c r="A154" s="127"/>
      <c r="B154" s="127"/>
      <c r="C154" s="127"/>
      <c r="D154" s="127"/>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c r="AA154" s="127"/>
      <c r="AB154" s="127"/>
      <c r="AC154" s="127"/>
      <c r="AD154" s="127"/>
      <c r="AE154" s="127"/>
      <c r="AF154" s="127"/>
      <c r="AG154" s="127"/>
      <c r="AH154" s="127"/>
      <c r="AI154" s="127"/>
      <c r="AJ154" s="127"/>
      <c r="AK154" s="127"/>
      <c r="AL154" s="127"/>
      <c r="AM154" s="127"/>
      <c r="AN154" s="127"/>
      <c r="AO154" s="127"/>
      <c r="AP154" s="127"/>
      <c r="AQ154" s="127"/>
      <c r="AR154" s="127"/>
      <c r="AS154" s="127"/>
      <c r="AT154" s="127"/>
      <c r="AU154" s="127"/>
      <c r="AV154" s="127"/>
      <c r="AW154" s="127"/>
      <c r="AX154" s="127"/>
      <c r="AY154" s="127"/>
      <c r="AZ154" s="127"/>
      <c r="BA154" s="127"/>
      <c r="BB154" s="127"/>
      <c r="BC154" s="127"/>
      <c r="BD154" s="127"/>
      <c r="BE154" s="127"/>
      <c r="BF154" s="127"/>
      <c r="BG154" s="127"/>
      <c r="BH154" s="127"/>
      <c r="BI154" s="127"/>
      <c r="BJ154" s="127"/>
      <c r="BK154" s="127"/>
      <c r="BL154" s="127"/>
      <c r="BM154" s="127"/>
      <c r="BN154" s="127"/>
      <c r="BO154" s="127"/>
      <c r="BP154" s="127"/>
      <c r="BQ154" s="127"/>
      <c r="BR154" s="127"/>
      <c r="BS154" s="127"/>
    </row>
    <row r="155" spans="1:71" ht="12.75" customHeight="1" x14ac:dyDescent="0.25">
      <c r="A155" s="127"/>
      <c r="B155" s="127"/>
      <c r="C155" s="127"/>
      <c r="D155" s="127"/>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c r="AA155" s="127"/>
      <c r="AB155" s="127"/>
      <c r="AC155" s="127"/>
      <c r="AD155" s="127"/>
      <c r="AE155" s="127"/>
      <c r="AF155" s="127"/>
      <c r="AG155" s="127"/>
      <c r="AH155" s="127"/>
      <c r="AI155" s="127"/>
      <c r="AJ155" s="127"/>
      <c r="AK155" s="127"/>
      <c r="AL155" s="127"/>
      <c r="AM155" s="127"/>
      <c r="AN155" s="127"/>
      <c r="AO155" s="127"/>
      <c r="AP155" s="127"/>
      <c r="AQ155" s="127"/>
      <c r="AR155" s="127"/>
      <c r="AS155" s="127"/>
      <c r="AT155" s="127"/>
      <c r="AU155" s="127"/>
      <c r="AV155" s="127"/>
      <c r="AW155" s="127"/>
      <c r="AX155" s="127"/>
      <c r="AY155" s="127"/>
      <c r="AZ155" s="127"/>
      <c r="BA155" s="127"/>
      <c r="BB155" s="127"/>
      <c r="BC155" s="127"/>
      <c r="BD155" s="127"/>
      <c r="BE155" s="127"/>
      <c r="BF155" s="127"/>
      <c r="BG155" s="127"/>
      <c r="BH155" s="127"/>
      <c r="BI155" s="127"/>
      <c r="BJ155" s="127"/>
      <c r="BK155" s="127"/>
      <c r="BL155" s="127"/>
      <c r="BM155" s="127"/>
      <c r="BN155" s="127"/>
      <c r="BO155" s="127"/>
      <c r="BP155" s="127"/>
      <c r="BQ155" s="127"/>
      <c r="BR155" s="127"/>
      <c r="BS155" s="127"/>
    </row>
    <row r="156" spans="1:71" ht="12.75" customHeight="1" x14ac:dyDescent="0.25">
      <c r="A156" s="127"/>
      <c r="B156" s="127"/>
      <c r="C156" s="127"/>
      <c r="D156" s="127"/>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c r="AA156" s="127"/>
      <c r="AB156" s="127"/>
      <c r="AC156" s="127"/>
      <c r="AD156" s="127"/>
      <c r="AE156" s="127"/>
      <c r="AF156" s="127"/>
      <c r="AG156" s="127"/>
      <c r="AH156" s="127"/>
      <c r="AI156" s="127"/>
      <c r="AJ156" s="127"/>
      <c r="AK156" s="127"/>
      <c r="AL156" s="127"/>
      <c r="AM156" s="127"/>
      <c r="AN156" s="127"/>
      <c r="AO156" s="127"/>
      <c r="AP156" s="127"/>
      <c r="AQ156" s="127"/>
      <c r="AR156" s="127"/>
      <c r="AS156" s="127"/>
      <c r="AT156" s="127"/>
      <c r="AU156" s="127"/>
      <c r="AV156" s="127"/>
      <c r="AW156" s="127"/>
      <c r="AX156" s="127"/>
      <c r="AY156" s="127"/>
      <c r="AZ156" s="127"/>
      <c r="BA156" s="127"/>
      <c r="BB156" s="127"/>
      <c r="BC156" s="127"/>
      <c r="BD156" s="127"/>
      <c r="BE156" s="127"/>
      <c r="BF156" s="127"/>
      <c r="BG156" s="127"/>
      <c r="BH156" s="127"/>
      <c r="BI156" s="127"/>
      <c r="BJ156" s="127"/>
      <c r="BK156" s="127"/>
      <c r="BL156" s="127"/>
      <c r="BM156" s="127"/>
      <c r="BN156" s="127"/>
      <c r="BO156" s="127"/>
      <c r="BP156" s="127"/>
      <c r="BQ156" s="127"/>
      <c r="BR156" s="127"/>
      <c r="BS156" s="127"/>
    </row>
    <row r="157" spans="1:71" ht="12.75" customHeight="1" x14ac:dyDescent="0.25">
      <c r="A157" s="127"/>
      <c r="B157" s="127"/>
      <c r="C157" s="127"/>
      <c r="D157" s="127"/>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c r="AA157" s="127"/>
      <c r="AB157" s="127"/>
      <c r="AC157" s="127"/>
      <c r="AD157" s="127"/>
      <c r="AE157" s="127"/>
      <c r="AF157" s="127"/>
      <c r="AG157" s="127"/>
      <c r="AH157" s="127"/>
      <c r="AI157" s="127"/>
      <c r="AJ157" s="127"/>
      <c r="AK157" s="127"/>
      <c r="AL157" s="127"/>
      <c r="AM157" s="127"/>
      <c r="AN157" s="127"/>
      <c r="AO157" s="127"/>
      <c r="AP157" s="127"/>
      <c r="AQ157" s="127"/>
      <c r="AR157" s="127"/>
      <c r="AS157" s="127"/>
      <c r="AT157" s="127"/>
      <c r="AU157" s="127"/>
      <c r="AV157" s="127"/>
      <c r="AW157" s="127"/>
      <c r="AX157" s="127"/>
      <c r="AY157" s="127"/>
      <c r="AZ157" s="127"/>
      <c r="BA157" s="127"/>
      <c r="BB157" s="127"/>
      <c r="BC157" s="127"/>
      <c r="BD157" s="127"/>
      <c r="BE157" s="127"/>
      <c r="BF157" s="127"/>
      <c r="BG157" s="127"/>
      <c r="BH157" s="127"/>
      <c r="BI157" s="127"/>
      <c r="BJ157" s="127"/>
      <c r="BK157" s="127"/>
      <c r="BL157" s="127"/>
      <c r="BM157" s="127"/>
      <c r="BN157" s="127"/>
      <c r="BO157" s="127"/>
      <c r="BP157" s="127"/>
      <c r="BQ157" s="127"/>
      <c r="BR157" s="127"/>
      <c r="BS157" s="127"/>
    </row>
    <row r="158" spans="1:71" ht="12.75" customHeight="1" x14ac:dyDescent="0.25">
      <c r="A158" s="127"/>
      <c r="B158" s="127"/>
      <c r="C158" s="127"/>
      <c r="D158" s="127"/>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c r="AA158" s="127"/>
      <c r="AB158" s="127"/>
      <c r="AC158" s="127"/>
      <c r="AD158" s="127"/>
      <c r="AE158" s="127"/>
      <c r="AF158" s="127"/>
      <c r="AG158" s="127"/>
      <c r="AH158" s="127"/>
      <c r="AI158" s="127"/>
      <c r="AJ158" s="127"/>
      <c r="AK158" s="127"/>
      <c r="AL158" s="127"/>
      <c r="AM158" s="127"/>
      <c r="AN158" s="127"/>
      <c r="AO158" s="127"/>
      <c r="AP158" s="127"/>
      <c r="AQ158" s="127"/>
      <c r="AR158" s="127"/>
      <c r="AS158" s="127"/>
      <c r="AT158" s="127"/>
      <c r="AU158" s="127"/>
      <c r="AV158" s="127"/>
      <c r="AW158" s="127"/>
      <c r="AX158" s="127"/>
      <c r="AY158" s="127"/>
      <c r="AZ158" s="127"/>
      <c r="BA158" s="127"/>
      <c r="BB158" s="127"/>
      <c r="BC158" s="127"/>
      <c r="BD158" s="127"/>
      <c r="BE158" s="127"/>
      <c r="BF158" s="127"/>
      <c r="BG158" s="127"/>
      <c r="BH158" s="127"/>
      <c r="BI158" s="127"/>
      <c r="BJ158" s="127"/>
      <c r="BK158" s="127"/>
      <c r="BL158" s="127"/>
      <c r="BM158" s="127"/>
      <c r="BN158" s="127"/>
      <c r="BO158" s="127"/>
      <c r="BP158" s="127"/>
      <c r="BQ158" s="127"/>
      <c r="BR158" s="127"/>
      <c r="BS158" s="127"/>
    </row>
    <row r="159" spans="1:71" ht="12.75" customHeight="1" x14ac:dyDescent="0.25">
      <c r="A159" s="127"/>
      <c r="B159" s="127"/>
      <c r="C159" s="127"/>
      <c r="D159" s="127"/>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c r="AA159" s="127"/>
      <c r="AB159" s="127"/>
      <c r="AC159" s="127"/>
      <c r="AD159" s="127"/>
      <c r="AE159" s="127"/>
      <c r="AF159" s="127"/>
      <c r="AG159" s="127"/>
      <c r="AH159" s="127"/>
      <c r="AI159" s="127"/>
      <c r="AJ159" s="127"/>
      <c r="AK159" s="127"/>
      <c r="AL159" s="127"/>
      <c r="AM159" s="127"/>
      <c r="AN159" s="127"/>
      <c r="AO159" s="127"/>
      <c r="AP159" s="127"/>
      <c r="AQ159" s="127"/>
      <c r="AR159" s="127"/>
      <c r="AS159" s="127"/>
      <c r="AT159" s="127"/>
      <c r="AU159" s="127"/>
      <c r="AV159" s="127"/>
      <c r="AW159" s="127"/>
      <c r="AX159" s="127"/>
      <c r="AY159" s="127"/>
      <c r="AZ159" s="127"/>
      <c r="BA159" s="127"/>
      <c r="BB159" s="127"/>
      <c r="BC159" s="127"/>
      <c r="BD159" s="127"/>
      <c r="BE159" s="127"/>
      <c r="BF159" s="127"/>
      <c r="BG159" s="127"/>
      <c r="BH159" s="127"/>
      <c r="BI159" s="127"/>
      <c r="BJ159" s="127"/>
      <c r="BK159" s="127"/>
      <c r="BL159" s="127"/>
      <c r="BM159" s="127"/>
      <c r="BN159" s="127"/>
      <c r="BO159" s="127"/>
      <c r="BP159" s="127"/>
      <c r="BQ159" s="127"/>
      <c r="BR159" s="127"/>
      <c r="BS159" s="127"/>
    </row>
    <row r="160" spans="1:71" ht="12.75" customHeight="1" x14ac:dyDescent="0.25">
      <c r="A160" s="127"/>
      <c r="B160" s="127"/>
      <c r="C160" s="127"/>
      <c r="D160" s="127"/>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c r="AA160" s="127"/>
      <c r="AB160" s="127"/>
      <c r="AC160" s="127"/>
      <c r="AD160" s="127"/>
      <c r="AE160" s="127"/>
      <c r="AF160" s="127"/>
      <c r="AG160" s="127"/>
      <c r="AH160" s="127"/>
      <c r="AI160" s="127"/>
      <c r="AJ160" s="127"/>
      <c r="AK160" s="127"/>
      <c r="AL160" s="127"/>
      <c r="AM160" s="127"/>
      <c r="AN160" s="127"/>
      <c r="AO160" s="127"/>
      <c r="AP160" s="127"/>
      <c r="AQ160" s="127"/>
      <c r="AR160" s="127"/>
      <c r="AS160" s="127"/>
      <c r="AT160" s="127"/>
      <c r="AU160" s="127"/>
      <c r="AV160" s="127"/>
      <c r="AW160" s="127"/>
      <c r="AX160" s="127"/>
      <c r="AY160" s="127"/>
      <c r="AZ160" s="127"/>
      <c r="BA160" s="127"/>
      <c r="BB160" s="127"/>
      <c r="BC160" s="127"/>
      <c r="BD160" s="127"/>
      <c r="BE160" s="127"/>
      <c r="BF160" s="127"/>
      <c r="BG160" s="127"/>
      <c r="BH160" s="127"/>
      <c r="BI160" s="127"/>
      <c r="BJ160" s="127"/>
      <c r="BK160" s="127"/>
      <c r="BL160" s="127"/>
      <c r="BM160" s="127"/>
      <c r="BN160" s="127"/>
      <c r="BO160" s="127"/>
      <c r="BP160" s="127"/>
      <c r="BQ160" s="127"/>
      <c r="BR160" s="127"/>
      <c r="BS160" s="127"/>
    </row>
    <row r="161" spans="1:71" ht="12.75" customHeight="1" x14ac:dyDescent="0.25">
      <c r="A161" s="127"/>
      <c r="B161" s="127"/>
      <c r="C161" s="127"/>
      <c r="D161" s="127"/>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c r="AA161" s="127"/>
      <c r="AB161" s="127"/>
      <c r="AC161" s="127"/>
      <c r="AD161" s="127"/>
      <c r="AE161" s="127"/>
      <c r="AF161" s="127"/>
      <c r="AG161" s="127"/>
      <c r="AH161" s="127"/>
      <c r="AI161" s="127"/>
      <c r="AJ161" s="127"/>
      <c r="AK161" s="127"/>
      <c r="AL161" s="127"/>
      <c r="AM161" s="127"/>
      <c r="AN161" s="127"/>
      <c r="AO161" s="127"/>
      <c r="AP161" s="127"/>
      <c r="AQ161" s="127"/>
      <c r="AR161" s="127"/>
      <c r="AS161" s="127"/>
      <c r="AT161" s="127"/>
      <c r="AU161" s="127"/>
      <c r="AV161" s="127"/>
      <c r="AW161" s="127"/>
      <c r="AX161" s="127"/>
      <c r="AY161" s="127"/>
      <c r="AZ161" s="127"/>
      <c r="BA161" s="127"/>
      <c r="BB161" s="127"/>
      <c r="BC161" s="127"/>
      <c r="BD161" s="127"/>
      <c r="BE161" s="127"/>
      <c r="BF161" s="127"/>
      <c r="BG161" s="127"/>
      <c r="BH161" s="127"/>
      <c r="BI161" s="127"/>
      <c r="BJ161" s="127"/>
      <c r="BK161" s="127"/>
      <c r="BL161" s="127"/>
      <c r="BM161" s="127"/>
      <c r="BN161" s="127"/>
      <c r="BO161" s="127"/>
      <c r="BP161" s="127"/>
      <c r="BQ161" s="127"/>
      <c r="BR161" s="127"/>
      <c r="BS161" s="127"/>
    </row>
    <row r="162" spans="1:71" ht="12.75" customHeight="1" x14ac:dyDescent="0.25">
      <c r="A162" s="127"/>
      <c r="B162" s="127"/>
      <c r="C162" s="127"/>
      <c r="D162" s="127"/>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c r="AA162" s="127"/>
      <c r="AB162" s="127"/>
      <c r="AC162" s="127"/>
      <c r="AD162" s="127"/>
      <c r="AE162" s="127"/>
      <c r="AF162" s="127"/>
      <c r="AG162" s="127"/>
      <c r="AH162" s="127"/>
      <c r="AI162" s="127"/>
      <c r="AJ162" s="127"/>
      <c r="AK162" s="127"/>
      <c r="AL162" s="127"/>
      <c r="AM162" s="127"/>
      <c r="AN162" s="127"/>
      <c r="AO162" s="127"/>
      <c r="AP162" s="127"/>
      <c r="AQ162" s="127"/>
      <c r="AR162" s="127"/>
      <c r="AS162" s="127"/>
      <c r="AT162" s="127"/>
      <c r="AU162" s="127"/>
      <c r="AV162" s="127"/>
      <c r="AW162" s="127"/>
      <c r="AX162" s="127"/>
      <c r="AY162" s="127"/>
      <c r="AZ162" s="127"/>
      <c r="BA162" s="127"/>
      <c r="BB162" s="127"/>
      <c r="BC162" s="127"/>
      <c r="BD162" s="127"/>
      <c r="BE162" s="127"/>
      <c r="BF162" s="127"/>
      <c r="BG162" s="127"/>
      <c r="BH162" s="127"/>
      <c r="BI162" s="127"/>
      <c r="BJ162" s="127"/>
      <c r="BK162" s="127"/>
      <c r="BL162" s="127"/>
      <c r="BM162" s="127"/>
      <c r="BN162" s="127"/>
      <c r="BO162" s="127"/>
      <c r="BP162" s="127"/>
      <c r="BQ162" s="127"/>
      <c r="BR162" s="127"/>
      <c r="BS162" s="127"/>
    </row>
    <row r="163" spans="1:71" ht="12.75" customHeight="1" x14ac:dyDescent="0.25">
      <c r="A163" s="127"/>
      <c r="B163" s="127"/>
      <c r="C163" s="127"/>
      <c r="D163" s="127"/>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c r="AA163" s="127"/>
      <c r="AB163" s="127"/>
      <c r="AC163" s="127"/>
      <c r="AD163" s="127"/>
      <c r="AE163" s="127"/>
      <c r="AF163" s="127"/>
      <c r="AG163" s="127"/>
      <c r="AH163" s="127"/>
      <c r="AI163" s="127"/>
      <c r="AJ163" s="127"/>
      <c r="AK163" s="127"/>
      <c r="AL163" s="127"/>
      <c r="AM163" s="127"/>
      <c r="AN163" s="127"/>
      <c r="AO163" s="127"/>
      <c r="AP163" s="127"/>
      <c r="AQ163" s="127"/>
      <c r="AR163" s="127"/>
      <c r="AS163" s="127"/>
      <c r="AT163" s="127"/>
      <c r="AU163" s="127"/>
      <c r="AV163" s="127"/>
      <c r="AW163" s="127"/>
      <c r="AX163" s="127"/>
      <c r="AY163" s="127"/>
      <c r="AZ163" s="127"/>
      <c r="BA163" s="127"/>
      <c r="BB163" s="127"/>
      <c r="BC163" s="127"/>
      <c r="BD163" s="127"/>
      <c r="BE163" s="127"/>
      <c r="BF163" s="127"/>
      <c r="BG163" s="127"/>
      <c r="BH163" s="127"/>
      <c r="BI163" s="127"/>
      <c r="BJ163" s="127"/>
      <c r="BK163" s="127"/>
      <c r="BL163" s="127"/>
      <c r="BM163" s="127"/>
      <c r="BN163" s="127"/>
      <c r="BO163" s="127"/>
      <c r="BP163" s="127"/>
      <c r="BQ163" s="127"/>
      <c r="BR163" s="127"/>
      <c r="BS163" s="127"/>
    </row>
    <row r="164" spans="1:71" ht="12.75" customHeight="1" x14ac:dyDescent="0.25">
      <c r="A164" s="127"/>
      <c r="B164" s="127"/>
      <c r="C164" s="127"/>
      <c r="D164" s="127"/>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c r="AA164" s="127"/>
      <c r="AB164" s="127"/>
      <c r="AC164" s="127"/>
      <c r="AD164" s="127"/>
      <c r="AE164" s="127"/>
      <c r="AF164" s="127"/>
      <c r="AG164" s="127"/>
      <c r="AH164" s="127"/>
      <c r="AI164" s="127"/>
      <c r="AJ164" s="127"/>
      <c r="AK164" s="127"/>
      <c r="AL164" s="127"/>
      <c r="AM164" s="127"/>
      <c r="AN164" s="127"/>
      <c r="AO164" s="127"/>
      <c r="AP164" s="127"/>
      <c r="AQ164" s="127"/>
      <c r="AR164" s="127"/>
      <c r="AS164" s="127"/>
      <c r="AT164" s="127"/>
      <c r="AU164" s="127"/>
      <c r="AV164" s="127"/>
      <c r="AW164" s="127"/>
      <c r="AX164" s="127"/>
      <c r="AY164" s="127"/>
      <c r="AZ164" s="127"/>
      <c r="BA164" s="127"/>
      <c r="BB164" s="127"/>
      <c r="BC164" s="127"/>
      <c r="BD164" s="127"/>
      <c r="BE164" s="127"/>
      <c r="BF164" s="127"/>
      <c r="BG164" s="127"/>
      <c r="BH164" s="127"/>
      <c r="BI164" s="127"/>
      <c r="BJ164" s="127"/>
      <c r="BK164" s="127"/>
      <c r="BL164" s="127"/>
      <c r="BM164" s="127"/>
      <c r="BN164" s="127"/>
      <c r="BO164" s="127"/>
      <c r="BP164" s="127"/>
      <c r="BQ164" s="127"/>
      <c r="BR164" s="127"/>
      <c r="BS164" s="127"/>
    </row>
    <row r="165" spans="1:71" ht="12.75" customHeight="1" x14ac:dyDescent="0.25">
      <c r="A165" s="127"/>
      <c r="B165" s="127"/>
      <c r="C165" s="127"/>
      <c r="D165" s="127"/>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c r="AA165" s="127"/>
      <c r="AB165" s="127"/>
      <c r="AC165" s="127"/>
      <c r="AD165" s="127"/>
      <c r="AE165" s="127"/>
      <c r="AF165" s="127"/>
      <c r="AG165" s="127"/>
      <c r="AH165" s="127"/>
      <c r="AI165" s="127"/>
      <c r="AJ165" s="127"/>
      <c r="AK165" s="127"/>
      <c r="AL165" s="127"/>
      <c r="AM165" s="127"/>
      <c r="AN165" s="127"/>
      <c r="AO165" s="127"/>
      <c r="AP165" s="127"/>
      <c r="AQ165" s="127"/>
      <c r="AR165" s="127"/>
      <c r="AS165" s="127"/>
      <c r="AT165" s="127"/>
      <c r="AU165" s="127"/>
      <c r="AV165" s="127"/>
      <c r="AW165" s="127"/>
      <c r="AX165" s="127"/>
      <c r="AY165" s="127"/>
      <c r="AZ165" s="127"/>
      <c r="BA165" s="127"/>
      <c r="BB165" s="127"/>
      <c r="BC165" s="127"/>
      <c r="BD165" s="127"/>
      <c r="BE165" s="127"/>
      <c r="BF165" s="127"/>
      <c r="BG165" s="127"/>
      <c r="BH165" s="127"/>
      <c r="BI165" s="127"/>
      <c r="BJ165" s="127"/>
      <c r="BK165" s="127"/>
      <c r="BL165" s="127"/>
      <c r="BM165" s="127"/>
      <c r="BN165" s="127"/>
      <c r="BO165" s="127"/>
      <c r="BP165" s="127"/>
      <c r="BQ165" s="127"/>
      <c r="BR165" s="127"/>
      <c r="BS165" s="127"/>
    </row>
    <row r="166" spans="1:71" ht="12.75" customHeight="1" x14ac:dyDescent="0.25">
      <c r="A166" s="127"/>
      <c r="B166" s="127"/>
      <c r="C166" s="127"/>
      <c r="D166" s="127"/>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c r="AA166" s="127"/>
      <c r="AB166" s="127"/>
      <c r="AC166" s="127"/>
      <c r="AD166" s="127"/>
      <c r="AE166" s="127"/>
      <c r="AF166" s="127"/>
      <c r="AG166" s="127"/>
      <c r="AH166" s="127"/>
      <c r="AI166" s="127"/>
      <c r="AJ166" s="127"/>
      <c r="AK166" s="127"/>
      <c r="AL166" s="127"/>
      <c r="AM166" s="127"/>
      <c r="AN166" s="127"/>
      <c r="AO166" s="127"/>
      <c r="AP166" s="127"/>
      <c r="AQ166" s="127"/>
      <c r="AR166" s="127"/>
      <c r="AS166" s="127"/>
      <c r="AT166" s="127"/>
      <c r="AU166" s="127"/>
      <c r="AV166" s="127"/>
      <c r="AW166" s="127"/>
      <c r="AX166" s="127"/>
      <c r="AY166" s="127"/>
      <c r="AZ166" s="127"/>
      <c r="BA166" s="127"/>
      <c r="BB166" s="127"/>
      <c r="BC166" s="127"/>
      <c r="BD166" s="127"/>
      <c r="BE166" s="127"/>
      <c r="BF166" s="127"/>
      <c r="BG166" s="127"/>
      <c r="BH166" s="127"/>
      <c r="BI166" s="127"/>
      <c r="BJ166" s="127"/>
      <c r="BK166" s="127"/>
      <c r="BL166" s="127"/>
      <c r="BM166" s="127"/>
      <c r="BN166" s="127"/>
      <c r="BO166" s="127"/>
      <c r="BP166" s="127"/>
      <c r="BQ166" s="127"/>
      <c r="BR166" s="127"/>
      <c r="BS166" s="127"/>
    </row>
    <row r="167" spans="1:71" ht="12.75" customHeight="1" x14ac:dyDescent="0.25">
      <c r="A167" s="127"/>
      <c r="B167" s="127"/>
      <c r="C167" s="127"/>
      <c r="D167" s="127"/>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c r="AA167" s="127"/>
      <c r="AB167" s="127"/>
      <c r="AC167" s="127"/>
      <c r="AD167" s="127"/>
      <c r="AE167" s="127"/>
      <c r="AF167" s="127"/>
      <c r="AG167" s="127"/>
      <c r="AH167" s="127"/>
      <c r="AI167" s="127"/>
      <c r="AJ167" s="127"/>
      <c r="AK167" s="127"/>
      <c r="AL167" s="127"/>
      <c r="AM167" s="127"/>
      <c r="AN167" s="127"/>
      <c r="AO167" s="127"/>
      <c r="AP167" s="127"/>
      <c r="AQ167" s="127"/>
      <c r="AR167" s="127"/>
      <c r="AS167" s="127"/>
      <c r="AT167" s="127"/>
      <c r="AU167" s="127"/>
      <c r="AV167" s="127"/>
      <c r="AW167" s="127"/>
      <c r="AX167" s="127"/>
      <c r="AY167" s="127"/>
      <c r="AZ167" s="127"/>
      <c r="BA167" s="127"/>
      <c r="BB167" s="127"/>
      <c r="BC167" s="127"/>
      <c r="BD167" s="127"/>
      <c r="BE167" s="127"/>
      <c r="BF167" s="127"/>
      <c r="BG167" s="127"/>
      <c r="BH167" s="127"/>
      <c r="BI167" s="127"/>
      <c r="BJ167" s="127"/>
      <c r="BK167" s="127"/>
      <c r="BL167" s="127"/>
      <c r="BM167" s="127"/>
      <c r="BN167" s="127"/>
      <c r="BO167" s="127"/>
      <c r="BP167" s="127"/>
      <c r="BQ167" s="127"/>
      <c r="BR167" s="127"/>
      <c r="BS167" s="127"/>
    </row>
    <row r="168" spans="1:71" ht="12.75" customHeight="1" x14ac:dyDescent="0.25">
      <c r="A168" s="127"/>
      <c r="B168" s="127"/>
      <c r="C168" s="127"/>
      <c r="D168" s="127"/>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c r="AA168" s="127"/>
      <c r="AB168" s="127"/>
      <c r="AC168" s="127"/>
      <c r="AD168" s="127"/>
      <c r="AE168" s="127"/>
      <c r="AF168" s="127"/>
      <c r="AG168" s="127"/>
      <c r="AH168" s="127"/>
      <c r="AI168" s="127"/>
      <c r="AJ168" s="127"/>
      <c r="AK168" s="127"/>
      <c r="AL168" s="127"/>
      <c r="AM168" s="127"/>
      <c r="AN168" s="127"/>
      <c r="AO168" s="127"/>
      <c r="AP168" s="127"/>
      <c r="AQ168" s="127"/>
      <c r="AR168" s="127"/>
      <c r="AS168" s="127"/>
      <c r="AT168" s="127"/>
      <c r="AU168" s="127"/>
      <c r="AV168" s="127"/>
      <c r="AW168" s="127"/>
      <c r="AX168" s="127"/>
      <c r="AY168" s="127"/>
      <c r="AZ168" s="127"/>
      <c r="BA168" s="127"/>
      <c r="BB168" s="127"/>
      <c r="BC168" s="127"/>
      <c r="BD168" s="127"/>
      <c r="BE168" s="127"/>
      <c r="BF168" s="127"/>
      <c r="BG168" s="127"/>
      <c r="BH168" s="127"/>
      <c r="BI168" s="127"/>
      <c r="BJ168" s="127"/>
      <c r="BK168" s="127"/>
      <c r="BL168" s="127"/>
      <c r="BM168" s="127"/>
      <c r="BN168" s="127"/>
      <c r="BO168" s="127"/>
      <c r="BP168" s="127"/>
      <c r="BQ168" s="127"/>
      <c r="BR168" s="127"/>
      <c r="BS168" s="127"/>
    </row>
    <row r="169" spans="1:71" ht="12.75" customHeight="1" x14ac:dyDescent="0.25">
      <c r="A169" s="127"/>
      <c r="B169" s="127"/>
      <c r="C169" s="127"/>
      <c r="D169" s="127"/>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c r="AA169" s="127"/>
      <c r="AB169" s="127"/>
      <c r="AC169" s="127"/>
      <c r="AD169" s="127"/>
      <c r="AE169" s="127"/>
      <c r="AF169" s="127"/>
      <c r="AG169" s="127"/>
      <c r="AH169" s="127"/>
      <c r="AI169" s="127"/>
      <c r="AJ169" s="127"/>
      <c r="AK169" s="127"/>
      <c r="AL169" s="127"/>
      <c r="AM169" s="127"/>
      <c r="AN169" s="127"/>
      <c r="AO169" s="127"/>
      <c r="AP169" s="127"/>
      <c r="AQ169" s="127"/>
      <c r="AR169" s="127"/>
      <c r="AS169" s="127"/>
      <c r="AT169" s="127"/>
      <c r="AU169" s="127"/>
      <c r="AV169" s="127"/>
      <c r="AW169" s="127"/>
      <c r="AX169" s="127"/>
      <c r="AY169" s="127"/>
      <c r="AZ169" s="127"/>
      <c r="BA169" s="127"/>
      <c r="BB169" s="127"/>
      <c r="BC169" s="127"/>
      <c r="BD169" s="127"/>
      <c r="BE169" s="127"/>
      <c r="BF169" s="127"/>
      <c r="BG169" s="127"/>
      <c r="BH169" s="127"/>
      <c r="BI169" s="127"/>
      <c r="BJ169" s="127"/>
      <c r="BK169" s="127"/>
      <c r="BL169" s="127"/>
      <c r="BM169" s="127"/>
      <c r="BN169" s="127"/>
      <c r="BO169" s="127"/>
      <c r="BP169" s="127"/>
      <c r="BQ169" s="127"/>
      <c r="BR169" s="127"/>
      <c r="BS169" s="127"/>
    </row>
    <row r="170" spans="1:71" ht="12.75" customHeight="1" x14ac:dyDescent="0.25">
      <c r="A170" s="127"/>
      <c r="B170" s="127"/>
      <c r="C170" s="127"/>
      <c r="D170" s="127"/>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c r="AA170" s="127"/>
      <c r="AB170" s="127"/>
      <c r="AC170" s="127"/>
      <c r="AD170" s="127"/>
      <c r="AE170" s="127"/>
      <c r="AF170" s="127"/>
      <c r="AG170" s="127"/>
      <c r="AH170" s="127"/>
      <c r="AI170" s="127"/>
      <c r="AJ170" s="127"/>
      <c r="AK170" s="127"/>
      <c r="AL170" s="127"/>
      <c r="AM170" s="127"/>
      <c r="AN170" s="127"/>
      <c r="AO170" s="127"/>
      <c r="AP170" s="127"/>
      <c r="AQ170" s="127"/>
      <c r="AR170" s="127"/>
      <c r="AS170" s="127"/>
      <c r="AT170" s="127"/>
      <c r="AU170" s="127"/>
      <c r="AV170" s="127"/>
      <c r="AW170" s="127"/>
      <c r="AX170" s="127"/>
      <c r="AY170" s="127"/>
      <c r="AZ170" s="127"/>
      <c r="BA170" s="127"/>
      <c r="BB170" s="127"/>
      <c r="BC170" s="127"/>
      <c r="BD170" s="127"/>
      <c r="BE170" s="127"/>
      <c r="BF170" s="127"/>
      <c r="BG170" s="127"/>
      <c r="BH170" s="127"/>
      <c r="BI170" s="127"/>
      <c r="BJ170" s="127"/>
      <c r="BK170" s="127"/>
      <c r="BL170" s="127"/>
      <c r="BM170" s="127"/>
      <c r="BN170" s="127"/>
      <c r="BO170" s="127"/>
      <c r="BP170" s="127"/>
      <c r="BQ170" s="127"/>
      <c r="BR170" s="127"/>
      <c r="BS170" s="127"/>
    </row>
    <row r="171" spans="1:71" ht="12.75" customHeight="1" x14ac:dyDescent="0.25">
      <c r="A171" s="127"/>
      <c r="B171" s="127"/>
      <c r="C171" s="127"/>
      <c r="D171" s="127"/>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c r="AA171" s="127"/>
      <c r="AB171" s="127"/>
      <c r="AC171" s="127"/>
      <c r="AD171" s="127"/>
      <c r="AE171" s="127"/>
      <c r="AF171" s="127"/>
      <c r="AG171" s="127"/>
      <c r="AH171" s="127"/>
      <c r="AI171" s="127"/>
      <c r="AJ171" s="127"/>
      <c r="AK171" s="127"/>
      <c r="AL171" s="127"/>
      <c r="AM171" s="127"/>
      <c r="AN171" s="127"/>
      <c r="AO171" s="127"/>
      <c r="AP171" s="127"/>
      <c r="AQ171" s="127"/>
      <c r="AR171" s="127"/>
      <c r="AS171" s="127"/>
      <c r="AT171" s="127"/>
      <c r="AU171" s="127"/>
      <c r="AV171" s="127"/>
      <c r="AW171" s="127"/>
      <c r="AX171" s="127"/>
      <c r="AY171" s="127"/>
      <c r="AZ171" s="127"/>
      <c r="BA171" s="127"/>
      <c r="BB171" s="127"/>
      <c r="BC171" s="127"/>
      <c r="BD171" s="127"/>
      <c r="BE171" s="127"/>
      <c r="BF171" s="127"/>
      <c r="BG171" s="127"/>
      <c r="BH171" s="127"/>
      <c r="BI171" s="127"/>
      <c r="BJ171" s="127"/>
      <c r="BK171" s="127"/>
      <c r="BL171" s="127"/>
      <c r="BM171" s="127"/>
      <c r="BN171" s="127"/>
      <c r="BO171" s="127"/>
      <c r="BP171" s="127"/>
      <c r="BQ171" s="127"/>
      <c r="BR171" s="127"/>
      <c r="BS171" s="127"/>
    </row>
    <row r="172" spans="1:71" ht="12.75" customHeight="1" x14ac:dyDescent="0.25">
      <c r="A172" s="127"/>
      <c r="B172" s="127"/>
      <c r="C172" s="127"/>
      <c r="D172" s="127"/>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c r="AA172" s="127"/>
      <c r="AB172" s="127"/>
      <c r="AC172" s="127"/>
      <c r="AD172" s="127"/>
      <c r="AE172" s="127"/>
      <c r="AF172" s="127"/>
      <c r="AG172" s="127"/>
      <c r="AH172" s="127"/>
      <c r="AI172" s="127"/>
      <c r="AJ172" s="127"/>
      <c r="AK172" s="127"/>
      <c r="AL172" s="127"/>
      <c r="AM172" s="127"/>
      <c r="AN172" s="127"/>
      <c r="AO172" s="127"/>
      <c r="AP172" s="127"/>
      <c r="AQ172" s="127"/>
      <c r="AR172" s="127"/>
      <c r="AS172" s="127"/>
      <c r="AT172" s="127"/>
      <c r="AU172" s="127"/>
      <c r="AV172" s="127"/>
      <c r="AW172" s="127"/>
      <c r="AX172" s="127"/>
      <c r="AY172" s="127"/>
      <c r="AZ172" s="127"/>
      <c r="BA172" s="127"/>
      <c r="BB172" s="127"/>
      <c r="BC172" s="127"/>
      <c r="BD172" s="127"/>
      <c r="BE172" s="127"/>
      <c r="BF172" s="127"/>
      <c r="BG172" s="127"/>
      <c r="BH172" s="127"/>
      <c r="BI172" s="127"/>
      <c r="BJ172" s="127"/>
      <c r="BK172" s="127"/>
      <c r="BL172" s="127"/>
      <c r="BM172" s="127"/>
      <c r="BN172" s="127"/>
      <c r="BO172" s="127"/>
      <c r="BP172" s="127"/>
      <c r="BQ172" s="127"/>
      <c r="BR172" s="127"/>
      <c r="BS172" s="127"/>
    </row>
    <row r="173" spans="1:71" ht="12.75" customHeight="1" x14ac:dyDescent="0.25">
      <c r="A173" s="127"/>
      <c r="B173" s="127"/>
      <c r="C173" s="127"/>
      <c r="D173" s="127"/>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c r="AA173" s="127"/>
      <c r="AB173" s="127"/>
      <c r="AC173" s="127"/>
      <c r="AD173" s="127"/>
      <c r="AE173" s="127"/>
      <c r="AF173" s="127"/>
      <c r="AG173" s="127"/>
      <c r="AH173" s="127"/>
      <c r="AI173" s="127"/>
      <c r="AJ173" s="127"/>
      <c r="AK173" s="127"/>
      <c r="AL173" s="127"/>
      <c r="AM173" s="127"/>
      <c r="AN173" s="127"/>
      <c r="AO173" s="127"/>
      <c r="AP173" s="127"/>
      <c r="AQ173" s="127"/>
      <c r="AR173" s="127"/>
      <c r="AS173" s="127"/>
      <c r="AT173" s="127"/>
      <c r="AU173" s="127"/>
      <c r="AV173" s="127"/>
      <c r="AW173" s="127"/>
      <c r="AX173" s="127"/>
      <c r="AY173" s="127"/>
      <c r="AZ173" s="127"/>
      <c r="BA173" s="127"/>
      <c r="BB173" s="127"/>
      <c r="BC173" s="127"/>
      <c r="BD173" s="127"/>
      <c r="BE173" s="127"/>
      <c r="BF173" s="127"/>
      <c r="BG173" s="127"/>
      <c r="BH173" s="127"/>
      <c r="BI173" s="127"/>
      <c r="BJ173" s="127"/>
      <c r="BK173" s="127"/>
      <c r="BL173" s="127"/>
      <c r="BM173" s="127"/>
      <c r="BN173" s="127"/>
      <c r="BO173" s="127"/>
      <c r="BP173" s="127"/>
      <c r="BQ173" s="127"/>
      <c r="BR173" s="127"/>
      <c r="BS173" s="127"/>
    </row>
    <row r="174" spans="1:71" ht="12.75" customHeight="1" x14ac:dyDescent="0.25">
      <c r="A174" s="127"/>
      <c r="B174" s="127"/>
      <c r="C174" s="127"/>
      <c r="D174" s="127"/>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c r="AA174" s="127"/>
      <c r="AB174" s="127"/>
      <c r="AC174" s="127"/>
      <c r="AD174" s="127"/>
      <c r="AE174" s="127"/>
      <c r="AF174" s="127"/>
      <c r="AG174" s="127"/>
      <c r="AH174" s="127"/>
      <c r="AI174" s="127"/>
      <c r="AJ174" s="127"/>
      <c r="AK174" s="127"/>
      <c r="AL174" s="127"/>
      <c r="AM174" s="127"/>
      <c r="AN174" s="127"/>
      <c r="AO174" s="127"/>
      <c r="AP174" s="127"/>
      <c r="AQ174" s="127"/>
      <c r="AR174" s="127"/>
      <c r="AS174" s="127"/>
      <c r="AT174" s="127"/>
      <c r="AU174" s="127"/>
      <c r="AV174" s="127"/>
      <c r="AW174" s="127"/>
      <c r="AX174" s="127"/>
      <c r="AY174" s="127"/>
      <c r="AZ174" s="127"/>
      <c r="BA174" s="127"/>
      <c r="BB174" s="127"/>
      <c r="BC174" s="127"/>
      <c r="BD174" s="127"/>
      <c r="BE174" s="127"/>
      <c r="BF174" s="127"/>
      <c r="BG174" s="127"/>
      <c r="BH174" s="127"/>
      <c r="BI174" s="127"/>
      <c r="BJ174" s="127"/>
      <c r="BK174" s="127"/>
      <c r="BL174" s="127"/>
      <c r="BM174" s="127"/>
      <c r="BN174" s="127"/>
      <c r="BO174" s="127"/>
      <c r="BP174" s="127"/>
      <c r="BQ174" s="127"/>
      <c r="BR174" s="127"/>
      <c r="BS174" s="127"/>
    </row>
    <row r="175" spans="1:71" ht="12.75" customHeight="1" x14ac:dyDescent="0.25">
      <c r="A175" s="127"/>
      <c r="B175" s="127"/>
      <c r="C175" s="127"/>
      <c r="D175" s="127"/>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c r="AA175" s="127"/>
      <c r="AB175" s="127"/>
      <c r="AC175" s="127"/>
      <c r="AD175" s="127"/>
      <c r="AE175" s="127"/>
      <c r="AF175" s="127"/>
      <c r="AG175" s="127"/>
      <c r="AH175" s="127"/>
      <c r="AI175" s="127"/>
      <c r="AJ175" s="127"/>
      <c r="AK175" s="127"/>
      <c r="AL175" s="127"/>
      <c r="AM175" s="127"/>
      <c r="AN175" s="127"/>
      <c r="AO175" s="127"/>
      <c r="AP175" s="127"/>
      <c r="AQ175" s="127"/>
      <c r="AR175" s="127"/>
      <c r="AS175" s="127"/>
      <c r="AT175" s="127"/>
      <c r="AU175" s="127"/>
      <c r="AV175" s="127"/>
      <c r="AW175" s="127"/>
      <c r="AX175" s="127"/>
      <c r="AY175" s="127"/>
      <c r="AZ175" s="127"/>
      <c r="BA175" s="127"/>
      <c r="BB175" s="127"/>
      <c r="BC175" s="127"/>
      <c r="BD175" s="127"/>
      <c r="BE175" s="127"/>
      <c r="BF175" s="127"/>
      <c r="BG175" s="127"/>
      <c r="BH175" s="127"/>
      <c r="BI175" s="127"/>
      <c r="BJ175" s="127"/>
      <c r="BK175" s="127"/>
      <c r="BL175" s="127"/>
      <c r="BM175" s="127"/>
      <c r="BN175" s="127"/>
      <c r="BO175" s="127"/>
      <c r="BP175" s="127"/>
      <c r="BQ175" s="127"/>
      <c r="BR175" s="127"/>
      <c r="BS175" s="127"/>
    </row>
    <row r="176" spans="1:71" ht="12.75" customHeight="1" x14ac:dyDescent="0.25">
      <c r="A176" s="127"/>
      <c r="B176" s="127"/>
      <c r="C176" s="127"/>
      <c r="D176" s="127"/>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c r="AA176" s="127"/>
      <c r="AB176" s="127"/>
      <c r="AC176" s="127"/>
      <c r="AD176" s="127"/>
      <c r="AE176" s="127"/>
      <c r="AF176" s="127"/>
      <c r="AG176" s="127"/>
      <c r="AH176" s="127"/>
      <c r="AI176" s="127"/>
      <c r="AJ176" s="127"/>
      <c r="AK176" s="127"/>
      <c r="AL176" s="127"/>
      <c r="AM176" s="127"/>
      <c r="AN176" s="127"/>
      <c r="AO176" s="127"/>
      <c r="AP176" s="127"/>
      <c r="AQ176" s="127"/>
      <c r="AR176" s="127"/>
      <c r="AS176" s="127"/>
      <c r="AT176" s="127"/>
      <c r="AU176" s="127"/>
      <c r="AV176" s="127"/>
      <c r="AW176" s="127"/>
      <c r="AX176" s="127"/>
      <c r="AY176" s="127"/>
      <c r="AZ176" s="127"/>
      <c r="BA176" s="127"/>
      <c r="BB176" s="127"/>
      <c r="BC176" s="127"/>
      <c r="BD176" s="127"/>
      <c r="BE176" s="127"/>
      <c r="BF176" s="127"/>
      <c r="BG176" s="127"/>
      <c r="BH176" s="127"/>
      <c r="BI176" s="127"/>
      <c r="BJ176" s="127"/>
      <c r="BK176" s="127"/>
      <c r="BL176" s="127"/>
      <c r="BM176" s="127"/>
      <c r="BN176" s="127"/>
      <c r="BO176" s="127"/>
      <c r="BP176" s="127"/>
      <c r="BQ176" s="127"/>
      <c r="BR176" s="127"/>
      <c r="BS176" s="127"/>
    </row>
    <row r="177" spans="1:71" ht="12.75" customHeight="1" x14ac:dyDescent="0.25">
      <c r="A177" s="127"/>
      <c r="B177" s="127"/>
      <c r="C177" s="127"/>
      <c r="D177" s="127"/>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c r="AA177" s="127"/>
      <c r="AB177" s="127"/>
      <c r="AC177" s="127"/>
      <c r="AD177" s="127"/>
      <c r="AE177" s="127"/>
      <c r="AF177" s="127"/>
      <c r="AG177" s="127"/>
      <c r="AH177" s="127"/>
      <c r="AI177" s="127"/>
      <c r="AJ177" s="127"/>
      <c r="AK177" s="127"/>
      <c r="AL177" s="127"/>
      <c r="AM177" s="127"/>
      <c r="AN177" s="127"/>
      <c r="AO177" s="127"/>
      <c r="AP177" s="127"/>
      <c r="AQ177" s="127"/>
      <c r="AR177" s="127"/>
      <c r="AS177" s="127"/>
      <c r="AT177" s="127"/>
      <c r="AU177" s="127"/>
      <c r="AV177" s="127"/>
      <c r="AW177" s="127"/>
      <c r="AX177" s="127"/>
      <c r="AY177" s="127"/>
      <c r="AZ177" s="127"/>
      <c r="BA177" s="127"/>
      <c r="BB177" s="127"/>
      <c r="BC177" s="127"/>
      <c r="BD177" s="127"/>
      <c r="BE177" s="127"/>
      <c r="BF177" s="127"/>
      <c r="BG177" s="127"/>
      <c r="BH177" s="127"/>
      <c r="BI177" s="127"/>
      <c r="BJ177" s="127"/>
      <c r="BK177" s="127"/>
      <c r="BL177" s="127"/>
      <c r="BM177" s="127"/>
      <c r="BN177" s="127"/>
      <c r="BO177" s="127"/>
      <c r="BP177" s="127"/>
      <c r="BQ177" s="127"/>
      <c r="BR177" s="127"/>
      <c r="BS177" s="127"/>
    </row>
    <row r="178" spans="1:71" ht="12.75" customHeight="1" x14ac:dyDescent="0.25">
      <c r="A178" s="127"/>
      <c r="B178" s="127"/>
      <c r="C178" s="127"/>
      <c r="D178" s="127"/>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c r="AA178" s="127"/>
      <c r="AB178" s="127"/>
      <c r="AC178" s="127"/>
      <c r="AD178" s="127"/>
      <c r="AE178" s="127"/>
      <c r="AF178" s="127"/>
      <c r="AG178" s="127"/>
      <c r="AH178" s="127"/>
      <c r="AI178" s="127"/>
      <c r="AJ178" s="127"/>
      <c r="AK178" s="127"/>
      <c r="AL178" s="127"/>
      <c r="AM178" s="127"/>
      <c r="AN178" s="127"/>
      <c r="AO178" s="127"/>
      <c r="AP178" s="127"/>
      <c r="AQ178" s="127"/>
      <c r="AR178" s="127"/>
      <c r="AS178" s="127"/>
      <c r="AT178" s="127"/>
      <c r="AU178" s="127"/>
      <c r="AV178" s="127"/>
      <c r="AW178" s="127"/>
      <c r="AX178" s="127"/>
      <c r="AY178" s="127"/>
      <c r="AZ178" s="127"/>
      <c r="BA178" s="127"/>
      <c r="BB178" s="127"/>
      <c r="BC178" s="127"/>
      <c r="BD178" s="127"/>
      <c r="BE178" s="127"/>
      <c r="BF178" s="127"/>
      <c r="BG178" s="127"/>
      <c r="BH178" s="127"/>
      <c r="BI178" s="127"/>
      <c r="BJ178" s="127"/>
      <c r="BK178" s="127"/>
      <c r="BL178" s="127"/>
      <c r="BM178" s="127"/>
      <c r="BN178" s="127"/>
      <c r="BO178" s="127"/>
      <c r="BP178" s="127"/>
      <c r="BQ178" s="127"/>
      <c r="BR178" s="127"/>
      <c r="BS178" s="127"/>
    </row>
    <row r="179" spans="1:71" ht="12.75" customHeight="1" x14ac:dyDescent="0.25">
      <c r="A179" s="127"/>
      <c r="B179" s="127"/>
      <c r="C179" s="127"/>
      <c r="D179" s="127"/>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c r="AA179" s="127"/>
      <c r="AB179" s="127"/>
      <c r="AC179" s="127"/>
      <c r="AD179" s="127"/>
      <c r="AE179" s="127"/>
      <c r="AF179" s="127"/>
      <c r="AG179" s="127"/>
      <c r="AH179" s="127"/>
      <c r="AI179" s="127"/>
      <c r="AJ179" s="127"/>
      <c r="AK179" s="127"/>
      <c r="AL179" s="127"/>
      <c r="AM179" s="127"/>
      <c r="AN179" s="127"/>
      <c r="AO179" s="127"/>
      <c r="AP179" s="127"/>
      <c r="AQ179" s="127"/>
      <c r="AR179" s="127"/>
      <c r="AS179" s="127"/>
      <c r="AT179" s="127"/>
      <c r="AU179" s="127"/>
      <c r="AV179" s="127"/>
      <c r="AW179" s="127"/>
      <c r="AX179" s="127"/>
      <c r="AY179" s="127"/>
      <c r="AZ179" s="127"/>
      <c r="BA179" s="127"/>
      <c r="BB179" s="127"/>
      <c r="BC179" s="127"/>
      <c r="BD179" s="127"/>
      <c r="BE179" s="127"/>
      <c r="BF179" s="127"/>
      <c r="BG179" s="127"/>
      <c r="BH179" s="127"/>
      <c r="BI179" s="127"/>
      <c r="BJ179" s="127"/>
      <c r="BK179" s="127"/>
      <c r="BL179" s="127"/>
      <c r="BM179" s="127"/>
      <c r="BN179" s="127"/>
      <c r="BO179" s="127"/>
      <c r="BP179" s="127"/>
      <c r="BQ179" s="127"/>
      <c r="BR179" s="127"/>
      <c r="BS179" s="127"/>
    </row>
    <row r="180" spans="1:71" ht="12.75" customHeight="1" x14ac:dyDescent="0.25">
      <c r="A180" s="127"/>
      <c r="B180" s="127"/>
      <c r="C180" s="127"/>
      <c r="D180" s="127"/>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c r="AA180" s="127"/>
      <c r="AB180" s="127"/>
      <c r="AC180" s="127"/>
      <c r="AD180" s="127"/>
      <c r="AE180" s="127"/>
      <c r="AF180" s="127"/>
      <c r="AG180" s="127"/>
      <c r="AH180" s="127"/>
      <c r="AI180" s="127"/>
      <c r="AJ180" s="127"/>
      <c r="AK180" s="127"/>
      <c r="AL180" s="127"/>
      <c r="AM180" s="127"/>
      <c r="AN180" s="127"/>
      <c r="AO180" s="127"/>
      <c r="AP180" s="127"/>
      <c r="AQ180" s="127"/>
      <c r="AR180" s="127"/>
      <c r="AS180" s="127"/>
      <c r="AT180" s="127"/>
      <c r="AU180" s="127"/>
      <c r="AV180" s="127"/>
      <c r="AW180" s="127"/>
      <c r="AX180" s="127"/>
      <c r="AY180" s="127"/>
      <c r="AZ180" s="127"/>
      <c r="BA180" s="127"/>
      <c r="BB180" s="127"/>
      <c r="BC180" s="127"/>
      <c r="BD180" s="127"/>
      <c r="BE180" s="127"/>
      <c r="BF180" s="127"/>
      <c r="BG180" s="127"/>
      <c r="BH180" s="127"/>
      <c r="BI180" s="127"/>
      <c r="BJ180" s="127"/>
      <c r="BK180" s="127"/>
      <c r="BL180" s="127"/>
      <c r="BM180" s="127"/>
      <c r="BN180" s="127"/>
      <c r="BO180" s="127"/>
      <c r="BP180" s="127"/>
      <c r="BQ180" s="127"/>
      <c r="BR180" s="127"/>
      <c r="BS180" s="127"/>
    </row>
    <row r="181" spans="1:71" ht="12.75" customHeight="1" x14ac:dyDescent="0.25">
      <c r="A181" s="127"/>
      <c r="B181" s="127"/>
      <c r="C181" s="127"/>
      <c r="D181" s="127"/>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c r="AA181" s="127"/>
      <c r="AB181" s="127"/>
      <c r="AC181" s="127"/>
      <c r="AD181" s="127"/>
      <c r="AE181" s="127"/>
      <c r="AF181" s="127"/>
      <c r="AG181" s="127"/>
      <c r="AH181" s="127"/>
      <c r="AI181" s="127"/>
      <c r="AJ181" s="127"/>
      <c r="AK181" s="127"/>
      <c r="AL181" s="127"/>
      <c r="AM181" s="127"/>
      <c r="AN181" s="127"/>
      <c r="AO181" s="127"/>
      <c r="AP181" s="127"/>
      <c r="AQ181" s="127"/>
      <c r="AR181" s="127"/>
      <c r="AS181" s="127"/>
      <c r="AT181" s="127"/>
      <c r="AU181" s="127"/>
      <c r="AV181" s="127"/>
      <c r="AW181" s="127"/>
      <c r="AX181" s="127"/>
      <c r="AY181" s="127"/>
      <c r="AZ181" s="127"/>
      <c r="BA181" s="127"/>
      <c r="BB181" s="127"/>
      <c r="BC181" s="127"/>
      <c r="BD181" s="127"/>
      <c r="BE181" s="127"/>
      <c r="BF181" s="127"/>
      <c r="BG181" s="127"/>
      <c r="BH181" s="127"/>
      <c r="BI181" s="127"/>
      <c r="BJ181" s="127"/>
      <c r="BK181" s="127"/>
      <c r="BL181" s="127"/>
      <c r="BM181" s="127"/>
      <c r="BN181" s="127"/>
      <c r="BO181" s="127"/>
      <c r="BP181" s="127"/>
      <c r="BQ181" s="127"/>
      <c r="BR181" s="127"/>
      <c r="BS181" s="127"/>
    </row>
    <row r="182" spans="1:71" ht="12.75" customHeight="1" x14ac:dyDescent="0.25">
      <c r="A182" s="127"/>
      <c r="B182" s="127"/>
      <c r="C182" s="127"/>
      <c r="D182" s="127"/>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c r="AA182" s="127"/>
      <c r="AB182" s="127"/>
      <c r="AC182" s="127"/>
      <c r="AD182" s="127"/>
      <c r="AE182" s="127"/>
      <c r="AF182" s="127"/>
      <c r="AG182" s="127"/>
      <c r="AH182" s="127"/>
      <c r="AI182" s="127"/>
      <c r="AJ182" s="127"/>
      <c r="AK182" s="127"/>
      <c r="AL182" s="127"/>
      <c r="AM182" s="127"/>
      <c r="AN182" s="127"/>
      <c r="AO182" s="127"/>
      <c r="AP182" s="127"/>
      <c r="AQ182" s="127"/>
      <c r="AR182" s="127"/>
      <c r="AS182" s="127"/>
      <c r="AT182" s="127"/>
      <c r="AU182" s="127"/>
      <c r="AV182" s="127"/>
      <c r="AW182" s="127"/>
      <c r="AX182" s="127"/>
      <c r="AY182" s="127"/>
      <c r="AZ182" s="127"/>
      <c r="BA182" s="127"/>
      <c r="BB182" s="127"/>
      <c r="BC182" s="127"/>
      <c r="BD182" s="127"/>
      <c r="BE182" s="127"/>
      <c r="BF182" s="127"/>
      <c r="BG182" s="127"/>
      <c r="BH182" s="127"/>
      <c r="BI182" s="127"/>
      <c r="BJ182" s="127"/>
      <c r="BK182" s="127"/>
      <c r="BL182" s="127"/>
      <c r="BM182" s="127"/>
      <c r="BN182" s="127"/>
      <c r="BO182" s="127"/>
      <c r="BP182" s="127"/>
      <c r="BQ182" s="127"/>
      <c r="BR182" s="127"/>
      <c r="BS182" s="127"/>
    </row>
    <row r="183" spans="1:71" ht="12.75" customHeight="1" x14ac:dyDescent="0.25">
      <c r="A183" s="127"/>
      <c r="B183" s="127"/>
      <c r="C183" s="127"/>
      <c r="D183" s="127"/>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c r="AA183" s="127"/>
      <c r="AB183" s="127"/>
      <c r="AC183" s="127"/>
      <c r="AD183" s="127"/>
      <c r="AE183" s="127"/>
      <c r="AF183" s="127"/>
      <c r="AG183" s="127"/>
      <c r="AH183" s="127"/>
      <c r="AI183" s="127"/>
      <c r="AJ183" s="127"/>
      <c r="AK183" s="127"/>
      <c r="AL183" s="127"/>
      <c r="AM183" s="127"/>
      <c r="AN183" s="127"/>
      <c r="AO183" s="127"/>
      <c r="AP183" s="127"/>
      <c r="AQ183" s="127"/>
      <c r="AR183" s="127"/>
      <c r="AS183" s="127"/>
      <c r="AT183" s="127"/>
      <c r="AU183" s="127"/>
      <c r="AV183" s="127"/>
      <c r="AW183" s="127"/>
      <c r="AX183" s="127"/>
      <c r="AY183" s="127"/>
      <c r="AZ183" s="127"/>
      <c r="BA183" s="127"/>
      <c r="BB183" s="127"/>
      <c r="BC183" s="127"/>
      <c r="BD183" s="127"/>
      <c r="BE183" s="127"/>
      <c r="BF183" s="127"/>
      <c r="BG183" s="127"/>
      <c r="BH183" s="127"/>
      <c r="BI183" s="127"/>
      <c r="BJ183" s="127"/>
      <c r="BK183" s="127"/>
      <c r="BL183" s="127"/>
      <c r="BM183" s="127"/>
      <c r="BN183" s="127"/>
      <c r="BO183" s="127"/>
      <c r="BP183" s="127"/>
      <c r="BQ183" s="127"/>
      <c r="BR183" s="127"/>
      <c r="BS183" s="127"/>
    </row>
    <row r="184" spans="1:71" ht="12.75" customHeight="1" x14ac:dyDescent="0.25">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c r="AA184" s="127"/>
      <c r="AB184" s="127"/>
      <c r="AC184" s="127"/>
      <c r="AD184" s="127"/>
      <c r="AE184" s="127"/>
      <c r="AF184" s="127"/>
      <c r="AG184" s="127"/>
      <c r="AH184" s="127"/>
      <c r="AI184" s="127"/>
      <c r="AJ184" s="127"/>
      <c r="AK184" s="127"/>
      <c r="AL184" s="127"/>
      <c r="AM184" s="127"/>
      <c r="AN184" s="127"/>
      <c r="AO184" s="127"/>
      <c r="AP184" s="127"/>
      <c r="AQ184" s="127"/>
      <c r="AR184" s="127"/>
      <c r="AS184" s="127"/>
      <c r="AT184" s="127"/>
      <c r="AU184" s="127"/>
      <c r="AV184" s="127"/>
      <c r="AW184" s="127"/>
      <c r="AX184" s="127"/>
      <c r="AY184" s="127"/>
      <c r="AZ184" s="127"/>
      <c r="BA184" s="127"/>
      <c r="BB184" s="127"/>
      <c r="BC184" s="127"/>
      <c r="BD184" s="127"/>
      <c r="BE184" s="127"/>
      <c r="BF184" s="127"/>
      <c r="BG184" s="127"/>
      <c r="BH184" s="127"/>
      <c r="BI184" s="127"/>
      <c r="BJ184" s="127"/>
      <c r="BK184" s="127"/>
      <c r="BL184" s="127"/>
      <c r="BM184" s="127"/>
      <c r="BN184" s="127"/>
      <c r="BO184" s="127"/>
      <c r="BP184" s="127"/>
      <c r="BQ184" s="127"/>
      <c r="BR184" s="127"/>
      <c r="BS184" s="127"/>
    </row>
    <row r="185" spans="1:71" ht="12.75" customHeight="1" x14ac:dyDescent="0.25">
      <c r="A185" s="127"/>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c r="AA185" s="127"/>
      <c r="AB185" s="127"/>
      <c r="AC185" s="127"/>
      <c r="AD185" s="127"/>
      <c r="AE185" s="127"/>
      <c r="AF185" s="127"/>
      <c r="AG185" s="127"/>
      <c r="AH185" s="127"/>
      <c r="AI185" s="127"/>
      <c r="AJ185" s="127"/>
      <c r="AK185" s="127"/>
      <c r="AL185" s="127"/>
      <c r="AM185" s="127"/>
      <c r="AN185" s="127"/>
      <c r="AO185" s="127"/>
      <c r="AP185" s="127"/>
      <c r="AQ185" s="127"/>
      <c r="AR185" s="127"/>
      <c r="AS185" s="127"/>
      <c r="AT185" s="127"/>
      <c r="AU185" s="127"/>
      <c r="AV185" s="127"/>
      <c r="AW185" s="127"/>
      <c r="AX185" s="127"/>
      <c r="AY185" s="127"/>
      <c r="AZ185" s="127"/>
      <c r="BA185" s="127"/>
      <c r="BB185" s="127"/>
      <c r="BC185" s="127"/>
      <c r="BD185" s="127"/>
      <c r="BE185" s="127"/>
      <c r="BF185" s="127"/>
      <c r="BG185" s="127"/>
      <c r="BH185" s="127"/>
      <c r="BI185" s="127"/>
      <c r="BJ185" s="127"/>
      <c r="BK185" s="127"/>
      <c r="BL185" s="127"/>
      <c r="BM185" s="127"/>
      <c r="BN185" s="127"/>
      <c r="BO185" s="127"/>
      <c r="BP185" s="127"/>
      <c r="BQ185" s="127"/>
      <c r="BR185" s="127"/>
      <c r="BS185" s="127"/>
    </row>
    <row r="186" spans="1:71" ht="12.75" customHeight="1" x14ac:dyDescent="0.25">
      <c r="A186" s="127"/>
      <c r="B186" s="127"/>
      <c r="C186" s="127"/>
      <c r="D186" s="127"/>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c r="AA186" s="127"/>
      <c r="AB186" s="127"/>
      <c r="AC186" s="127"/>
      <c r="AD186" s="127"/>
      <c r="AE186" s="127"/>
      <c r="AF186" s="127"/>
      <c r="AG186" s="127"/>
      <c r="AH186" s="127"/>
      <c r="AI186" s="127"/>
      <c r="AJ186" s="127"/>
      <c r="AK186" s="127"/>
      <c r="AL186" s="127"/>
      <c r="AM186" s="127"/>
      <c r="AN186" s="127"/>
      <c r="AO186" s="127"/>
      <c r="AP186" s="127"/>
      <c r="AQ186" s="127"/>
      <c r="AR186" s="127"/>
      <c r="AS186" s="127"/>
      <c r="AT186" s="127"/>
      <c r="AU186" s="127"/>
      <c r="AV186" s="127"/>
      <c r="AW186" s="127"/>
      <c r="AX186" s="127"/>
      <c r="AY186" s="127"/>
      <c r="AZ186" s="127"/>
      <c r="BA186" s="127"/>
      <c r="BB186" s="127"/>
      <c r="BC186" s="127"/>
      <c r="BD186" s="127"/>
      <c r="BE186" s="127"/>
      <c r="BF186" s="127"/>
      <c r="BG186" s="127"/>
      <c r="BH186" s="127"/>
      <c r="BI186" s="127"/>
      <c r="BJ186" s="127"/>
      <c r="BK186" s="127"/>
      <c r="BL186" s="127"/>
      <c r="BM186" s="127"/>
      <c r="BN186" s="127"/>
      <c r="BO186" s="127"/>
      <c r="BP186" s="127"/>
      <c r="BQ186" s="127"/>
      <c r="BR186" s="127"/>
      <c r="BS186" s="127"/>
    </row>
    <row r="187" spans="1:71" ht="12.75" customHeight="1" x14ac:dyDescent="0.25">
      <c r="A187" s="127"/>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c r="AA187" s="127"/>
      <c r="AB187" s="127"/>
      <c r="AC187" s="127"/>
      <c r="AD187" s="127"/>
      <c r="AE187" s="127"/>
      <c r="AF187" s="127"/>
      <c r="AG187" s="127"/>
      <c r="AH187" s="127"/>
      <c r="AI187" s="127"/>
      <c r="AJ187" s="127"/>
      <c r="AK187" s="127"/>
      <c r="AL187" s="127"/>
      <c r="AM187" s="127"/>
      <c r="AN187" s="127"/>
      <c r="AO187" s="127"/>
      <c r="AP187" s="127"/>
      <c r="AQ187" s="127"/>
      <c r="AR187" s="127"/>
      <c r="AS187" s="127"/>
      <c r="AT187" s="127"/>
      <c r="AU187" s="127"/>
      <c r="AV187" s="127"/>
      <c r="AW187" s="127"/>
      <c r="AX187" s="127"/>
      <c r="AY187" s="127"/>
      <c r="AZ187" s="127"/>
      <c r="BA187" s="127"/>
      <c r="BB187" s="127"/>
      <c r="BC187" s="127"/>
      <c r="BD187" s="127"/>
      <c r="BE187" s="127"/>
      <c r="BF187" s="127"/>
      <c r="BG187" s="127"/>
      <c r="BH187" s="127"/>
      <c r="BI187" s="127"/>
      <c r="BJ187" s="127"/>
      <c r="BK187" s="127"/>
      <c r="BL187" s="127"/>
      <c r="BM187" s="127"/>
      <c r="BN187" s="127"/>
      <c r="BO187" s="127"/>
      <c r="BP187" s="127"/>
      <c r="BQ187" s="127"/>
      <c r="BR187" s="127"/>
      <c r="BS187" s="127"/>
    </row>
    <row r="188" spans="1:71" ht="12.75" customHeight="1" x14ac:dyDescent="0.25">
      <c r="A188" s="127"/>
      <c r="B188" s="127"/>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c r="AA188" s="127"/>
      <c r="AB188" s="127"/>
      <c r="AC188" s="127"/>
      <c r="AD188" s="127"/>
      <c r="AE188" s="127"/>
      <c r="AF188" s="127"/>
      <c r="AG188" s="127"/>
      <c r="AH188" s="127"/>
      <c r="AI188" s="127"/>
      <c r="AJ188" s="127"/>
      <c r="AK188" s="127"/>
      <c r="AL188" s="127"/>
      <c r="AM188" s="127"/>
      <c r="AN188" s="127"/>
      <c r="AO188" s="127"/>
      <c r="AP188" s="127"/>
      <c r="AQ188" s="127"/>
      <c r="AR188" s="127"/>
      <c r="AS188" s="127"/>
      <c r="AT188" s="127"/>
      <c r="AU188" s="127"/>
      <c r="AV188" s="127"/>
      <c r="AW188" s="127"/>
      <c r="AX188" s="127"/>
      <c r="AY188" s="127"/>
      <c r="AZ188" s="127"/>
      <c r="BA188" s="127"/>
      <c r="BB188" s="127"/>
      <c r="BC188" s="127"/>
      <c r="BD188" s="127"/>
      <c r="BE188" s="127"/>
      <c r="BF188" s="127"/>
      <c r="BG188" s="127"/>
      <c r="BH188" s="127"/>
      <c r="BI188" s="127"/>
      <c r="BJ188" s="127"/>
      <c r="BK188" s="127"/>
      <c r="BL188" s="127"/>
      <c r="BM188" s="127"/>
      <c r="BN188" s="127"/>
      <c r="BO188" s="127"/>
      <c r="BP188" s="127"/>
      <c r="BQ188" s="127"/>
      <c r="BR188" s="127"/>
      <c r="BS188" s="127"/>
    </row>
    <row r="189" spans="1:71" ht="12.75" customHeight="1" x14ac:dyDescent="0.25">
      <c r="A189" s="127"/>
      <c r="B189" s="127"/>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c r="AA189" s="127"/>
      <c r="AB189" s="127"/>
      <c r="AC189" s="127"/>
      <c r="AD189" s="127"/>
      <c r="AE189" s="127"/>
      <c r="AF189" s="127"/>
      <c r="AG189" s="127"/>
      <c r="AH189" s="127"/>
      <c r="AI189" s="127"/>
      <c r="AJ189" s="127"/>
      <c r="AK189" s="127"/>
      <c r="AL189" s="127"/>
      <c r="AM189" s="127"/>
      <c r="AN189" s="127"/>
      <c r="AO189" s="127"/>
      <c r="AP189" s="127"/>
      <c r="AQ189" s="127"/>
      <c r="AR189" s="127"/>
      <c r="AS189" s="127"/>
      <c r="AT189" s="127"/>
      <c r="AU189" s="127"/>
      <c r="AV189" s="127"/>
      <c r="AW189" s="127"/>
      <c r="AX189" s="127"/>
      <c r="AY189" s="127"/>
      <c r="AZ189" s="127"/>
      <c r="BA189" s="127"/>
      <c r="BB189" s="127"/>
      <c r="BC189" s="127"/>
      <c r="BD189" s="127"/>
      <c r="BE189" s="127"/>
      <c r="BF189" s="127"/>
      <c r="BG189" s="127"/>
      <c r="BH189" s="127"/>
      <c r="BI189" s="127"/>
      <c r="BJ189" s="127"/>
      <c r="BK189" s="127"/>
      <c r="BL189" s="127"/>
      <c r="BM189" s="127"/>
      <c r="BN189" s="127"/>
      <c r="BO189" s="127"/>
      <c r="BP189" s="127"/>
      <c r="BQ189" s="127"/>
      <c r="BR189" s="127"/>
      <c r="BS189" s="127"/>
    </row>
    <row r="190" spans="1:71" ht="12.75" customHeight="1" x14ac:dyDescent="0.25">
      <c r="A190" s="127"/>
      <c r="B190" s="127"/>
      <c r="C190" s="127"/>
      <c r="D190" s="127"/>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c r="AA190" s="127"/>
      <c r="AB190" s="127"/>
      <c r="AC190" s="127"/>
      <c r="AD190" s="127"/>
      <c r="AE190" s="127"/>
      <c r="AF190" s="127"/>
      <c r="AG190" s="127"/>
      <c r="AH190" s="127"/>
      <c r="AI190" s="127"/>
      <c r="AJ190" s="127"/>
      <c r="AK190" s="127"/>
      <c r="AL190" s="127"/>
      <c r="AM190" s="127"/>
      <c r="AN190" s="127"/>
      <c r="AO190" s="127"/>
      <c r="AP190" s="127"/>
      <c r="AQ190" s="127"/>
      <c r="AR190" s="127"/>
      <c r="AS190" s="127"/>
      <c r="AT190" s="127"/>
      <c r="AU190" s="127"/>
      <c r="AV190" s="127"/>
      <c r="AW190" s="127"/>
      <c r="AX190" s="127"/>
      <c r="AY190" s="127"/>
      <c r="AZ190" s="127"/>
      <c r="BA190" s="127"/>
      <c r="BB190" s="127"/>
      <c r="BC190" s="127"/>
      <c r="BD190" s="127"/>
      <c r="BE190" s="127"/>
      <c r="BF190" s="127"/>
      <c r="BG190" s="127"/>
      <c r="BH190" s="127"/>
      <c r="BI190" s="127"/>
      <c r="BJ190" s="127"/>
      <c r="BK190" s="127"/>
      <c r="BL190" s="127"/>
      <c r="BM190" s="127"/>
      <c r="BN190" s="127"/>
      <c r="BO190" s="127"/>
      <c r="BP190" s="127"/>
      <c r="BQ190" s="127"/>
      <c r="BR190" s="127"/>
      <c r="BS190" s="127"/>
    </row>
    <row r="191" spans="1:71" ht="12.75" customHeight="1" x14ac:dyDescent="0.25">
      <c r="A191" s="127"/>
      <c r="B191" s="127"/>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c r="AA191" s="127"/>
      <c r="AB191" s="127"/>
      <c r="AC191" s="127"/>
      <c r="AD191" s="127"/>
      <c r="AE191" s="127"/>
      <c r="AF191" s="127"/>
      <c r="AG191" s="127"/>
      <c r="AH191" s="127"/>
      <c r="AI191" s="127"/>
      <c r="AJ191" s="127"/>
      <c r="AK191" s="127"/>
      <c r="AL191" s="127"/>
      <c r="AM191" s="127"/>
      <c r="AN191" s="127"/>
      <c r="AO191" s="127"/>
      <c r="AP191" s="127"/>
      <c r="AQ191" s="127"/>
      <c r="AR191" s="127"/>
      <c r="AS191" s="127"/>
      <c r="AT191" s="127"/>
      <c r="AU191" s="127"/>
      <c r="AV191" s="127"/>
      <c r="AW191" s="127"/>
      <c r="AX191" s="127"/>
      <c r="AY191" s="127"/>
      <c r="AZ191" s="127"/>
      <c r="BA191" s="127"/>
      <c r="BB191" s="127"/>
      <c r="BC191" s="127"/>
      <c r="BD191" s="127"/>
      <c r="BE191" s="127"/>
      <c r="BF191" s="127"/>
      <c r="BG191" s="127"/>
      <c r="BH191" s="127"/>
      <c r="BI191" s="127"/>
      <c r="BJ191" s="127"/>
      <c r="BK191" s="127"/>
      <c r="BL191" s="127"/>
      <c r="BM191" s="127"/>
      <c r="BN191" s="127"/>
      <c r="BO191" s="127"/>
      <c r="BP191" s="127"/>
      <c r="BQ191" s="127"/>
      <c r="BR191" s="127"/>
      <c r="BS191" s="127"/>
    </row>
    <row r="192" spans="1:71" ht="12.75" customHeight="1" x14ac:dyDescent="0.25">
      <c r="A192" s="127"/>
      <c r="B192" s="127"/>
      <c r="C192" s="127"/>
      <c r="D192" s="127"/>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c r="AA192" s="127"/>
      <c r="AB192" s="127"/>
      <c r="AC192" s="127"/>
      <c r="AD192" s="127"/>
      <c r="AE192" s="127"/>
      <c r="AF192" s="127"/>
      <c r="AG192" s="127"/>
      <c r="AH192" s="127"/>
      <c r="AI192" s="127"/>
      <c r="AJ192" s="127"/>
      <c r="AK192" s="127"/>
      <c r="AL192" s="127"/>
      <c r="AM192" s="127"/>
      <c r="AN192" s="127"/>
      <c r="AO192" s="127"/>
      <c r="AP192" s="127"/>
      <c r="AQ192" s="127"/>
      <c r="AR192" s="127"/>
      <c r="AS192" s="127"/>
      <c r="AT192" s="127"/>
      <c r="AU192" s="127"/>
      <c r="AV192" s="127"/>
      <c r="AW192" s="127"/>
      <c r="AX192" s="127"/>
      <c r="AY192" s="127"/>
      <c r="AZ192" s="127"/>
      <c r="BA192" s="127"/>
      <c r="BB192" s="127"/>
      <c r="BC192" s="127"/>
      <c r="BD192" s="127"/>
      <c r="BE192" s="127"/>
      <c r="BF192" s="127"/>
      <c r="BG192" s="127"/>
      <c r="BH192" s="127"/>
      <c r="BI192" s="127"/>
      <c r="BJ192" s="127"/>
      <c r="BK192" s="127"/>
      <c r="BL192" s="127"/>
      <c r="BM192" s="127"/>
      <c r="BN192" s="127"/>
      <c r="BO192" s="127"/>
      <c r="BP192" s="127"/>
      <c r="BQ192" s="127"/>
      <c r="BR192" s="127"/>
      <c r="BS192" s="127"/>
    </row>
    <row r="193" spans="1:71" ht="12.75" customHeight="1" x14ac:dyDescent="0.25">
      <c r="A193" s="127"/>
      <c r="B193" s="127"/>
      <c r="C193" s="127"/>
      <c r="D193" s="127"/>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c r="AA193" s="127"/>
      <c r="AB193" s="127"/>
      <c r="AC193" s="127"/>
      <c r="AD193" s="127"/>
      <c r="AE193" s="127"/>
      <c r="AF193" s="127"/>
      <c r="AG193" s="127"/>
      <c r="AH193" s="127"/>
      <c r="AI193" s="127"/>
      <c r="AJ193" s="127"/>
      <c r="AK193" s="127"/>
      <c r="AL193" s="127"/>
      <c r="AM193" s="127"/>
      <c r="AN193" s="127"/>
      <c r="AO193" s="127"/>
      <c r="AP193" s="127"/>
      <c r="AQ193" s="127"/>
      <c r="AR193" s="127"/>
      <c r="AS193" s="127"/>
      <c r="AT193" s="127"/>
      <c r="AU193" s="127"/>
      <c r="AV193" s="127"/>
      <c r="AW193" s="127"/>
      <c r="AX193" s="127"/>
      <c r="AY193" s="127"/>
      <c r="AZ193" s="127"/>
      <c r="BA193" s="127"/>
      <c r="BB193" s="127"/>
      <c r="BC193" s="127"/>
      <c r="BD193" s="127"/>
      <c r="BE193" s="127"/>
      <c r="BF193" s="127"/>
      <c r="BG193" s="127"/>
      <c r="BH193" s="127"/>
      <c r="BI193" s="127"/>
      <c r="BJ193" s="127"/>
      <c r="BK193" s="127"/>
      <c r="BL193" s="127"/>
      <c r="BM193" s="127"/>
      <c r="BN193" s="127"/>
      <c r="BO193" s="127"/>
      <c r="BP193" s="127"/>
      <c r="BQ193" s="127"/>
      <c r="BR193" s="127"/>
      <c r="BS193" s="127"/>
    </row>
    <row r="194" spans="1:71" ht="12.75" customHeight="1" x14ac:dyDescent="0.25">
      <c r="A194" s="127"/>
      <c r="B194" s="127"/>
      <c r="C194" s="127"/>
      <c r="D194" s="127"/>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c r="AA194" s="127"/>
      <c r="AB194" s="127"/>
      <c r="AC194" s="127"/>
      <c r="AD194" s="127"/>
      <c r="AE194" s="127"/>
      <c r="AF194" s="127"/>
      <c r="AG194" s="127"/>
      <c r="AH194" s="127"/>
      <c r="AI194" s="127"/>
      <c r="AJ194" s="127"/>
      <c r="AK194" s="127"/>
      <c r="AL194" s="127"/>
      <c r="AM194" s="127"/>
      <c r="AN194" s="127"/>
      <c r="AO194" s="127"/>
      <c r="AP194" s="127"/>
      <c r="AQ194" s="127"/>
      <c r="AR194" s="127"/>
      <c r="AS194" s="127"/>
      <c r="AT194" s="127"/>
      <c r="AU194" s="127"/>
      <c r="AV194" s="127"/>
      <c r="AW194" s="127"/>
      <c r="AX194" s="127"/>
      <c r="AY194" s="127"/>
      <c r="AZ194" s="127"/>
      <c r="BA194" s="127"/>
      <c r="BB194" s="127"/>
      <c r="BC194" s="127"/>
      <c r="BD194" s="127"/>
      <c r="BE194" s="127"/>
      <c r="BF194" s="127"/>
      <c r="BG194" s="127"/>
      <c r="BH194" s="127"/>
      <c r="BI194" s="127"/>
      <c r="BJ194" s="127"/>
      <c r="BK194" s="127"/>
      <c r="BL194" s="127"/>
      <c r="BM194" s="127"/>
      <c r="BN194" s="127"/>
      <c r="BO194" s="127"/>
      <c r="BP194" s="127"/>
      <c r="BQ194" s="127"/>
      <c r="BR194" s="127"/>
      <c r="BS194" s="127"/>
    </row>
    <row r="195" spans="1:71" ht="12.75" customHeight="1" x14ac:dyDescent="0.25">
      <c r="A195" s="127"/>
      <c r="B195" s="127"/>
      <c r="C195" s="127"/>
      <c r="D195" s="127"/>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c r="AA195" s="127"/>
      <c r="AB195" s="127"/>
      <c r="AC195" s="127"/>
      <c r="AD195" s="127"/>
      <c r="AE195" s="127"/>
      <c r="AF195" s="127"/>
      <c r="AG195" s="127"/>
      <c r="AH195" s="127"/>
      <c r="AI195" s="127"/>
      <c r="AJ195" s="127"/>
      <c r="AK195" s="127"/>
      <c r="AL195" s="127"/>
      <c r="AM195" s="127"/>
      <c r="AN195" s="127"/>
      <c r="AO195" s="127"/>
      <c r="AP195" s="127"/>
      <c r="AQ195" s="127"/>
      <c r="AR195" s="127"/>
      <c r="AS195" s="127"/>
      <c r="AT195" s="127"/>
      <c r="AU195" s="127"/>
      <c r="AV195" s="127"/>
      <c r="AW195" s="127"/>
      <c r="AX195" s="127"/>
      <c r="AY195" s="127"/>
      <c r="AZ195" s="127"/>
      <c r="BA195" s="127"/>
      <c r="BB195" s="127"/>
      <c r="BC195" s="127"/>
      <c r="BD195" s="127"/>
      <c r="BE195" s="127"/>
      <c r="BF195" s="127"/>
      <c r="BG195" s="127"/>
      <c r="BH195" s="127"/>
      <c r="BI195" s="127"/>
      <c r="BJ195" s="127"/>
      <c r="BK195" s="127"/>
      <c r="BL195" s="127"/>
      <c r="BM195" s="127"/>
      <c r="BN195" s="127"/>
      <c r="BO195" s="127"/>
      <c r="BP195" s="127"/>
      <c r="BQ195" s="127"/>
      <c r="BR195" s="127"/>
      <c r="BS195" s="127"/>
    </row>
    <row r="196" spans="1:71" ht="12.75" customHeight="1" x14ac:dyDescent="0.25">
      <c r="A196" s="127"/>
      <c r="B196" s="127"/>
      <c r="C196" s="127"/>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c r="AA196" s="127"/>
      <c r="AB196" s="127"/>
      <c r="AC196" s="127"/>
      <c r="AD196" s="127"/>
      <c r="AE196" s="127"/>
      <c r="AF196" s="127"/>
      <c r="AG196" s="127"/>
      <c r="AH196" s="127"/>
      <c r="AI196" s="127"/>
      <c r="AJ196" s="127"/>
      <c r="AK196" s="127"/>
      <c r="AL196" s="127"/>
      <c r="AM196" s="127"/>
      <c r="AN196" s="127"/>
      <c r="AO196" s="127"/>
      <c r="AP196" s="127"/>
      <c r="AQ196" s="127"/>
      <c r="AR196" s="127"/>
      <c r="AS196" s="127"/>
      <c r="AT196" s="127"/>
      <c r="AU196" s="127"/>
      <c r="AV196" s="127"/>
      <c r="AW196" s="127"/>
      <c r="AX196" s="127"/>
      <c r="AY196" s="127"/>
      <c r="AZ196" s="127"/>
      <c r="BA196" s="127"/>
      <c r="BB196" s="127"/>
      <c r="BC196" s="127"/>
      <c r="BD196" s="127"/>
      <c r="BE196" s="127"/>
      <c r="BF196" s="127"/>
      <c r="BG196" s="127"/>
      <c r="BH196" s="127"/>
      <c r="BI196" s="127"/>
      <c r="BJ196" s="127"/>
      <c r="BK196" s="127"/>
      <c r="BL196" s="127"/>
      <c r="BM196" s="127"/>
      <c r="BN196" s="127"/>
      <c r="BO196" s="127"/>
      <c r="BP196" s="127"/>
      <c r="BQ196" s="127"/>
      <c r="BR196" s="127"/>
      <c r="BS196" s="127"/>
    </row>
    <row r="197" spans="1:71" ht="12.75" customHeight="1" x14ac:dyDescent="0.25">
      <c r="A197" s="127"/>
      <c r="B197" s="127"/>
      <c r="C197" s="127"/>
      <c r="D197" s="127"/>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c r="AA197" s="127"/>
      <c r="AB197" s="127"/>
      <c r="AC197" s="127"/>
      <c r="AD197" s="127"/>
      <c r="AE197" s="127"/>
      <c r="AF197" s="127"/>
      <c r="AG197" s="127"/>
      <c r="AH197" s="127"/>
      <c r="AI197" s="127"/>
      <c r="AJ197" s="127"/>
      <c r="AK197" s="127"/>
      <c r="AL197" s="127"/>
      <c r="AM197" s="127"/>
      <c r="AN197" s="127"/>
      <c r="AO197" s="127"/>
      <c r="AP197" s="127"/>
      <c r="AQ197" s="127"/>
      <c r="AR197" s="127"/>
      <c r="AS197" s="127"/>
      <c r="AT197" s="127"/>
      <c r="AU197" s="127"/>
      <c r="AV197" s="127"/>
      <c r="AW197" s="127"/>
      <c r="AX197" s="127"/>
      <c r="AY197" s="127"/>
      <c r="AZ197" s="127"/>
      <c r="BA197" s="127"/>
      <c r="BB197" s="127"/>
      <c r="BC197" s="127"/>
      <c r="BD197" s="127"/>
      <c r="BE197" s="127"/>
      <c r="BF197" s="127"/>
      <c r="BG197" s="127"/>
      <c r="BH197" s="127"/>
      <c r="BI197" s="127"/>
      <c r="BJ197" s="127"/>
      <c r="BK197" s="127"/>
      <c r="BL197" s="127"/>
      <c r="BM197" s="127"/>
      <c r="BN197" s="127"/>
      <c r="BO197" s="127"/>
      <c r="BP197" s="127"/>
      <c r="BQ197" s="127"/>
      <c r="BR197" s="127"/>
      <c r="BS197" s="127"/>
    </row>
    <row r="198" spans="1:71" ht="12.75" customHeight="1" x14ac:dyDescent="0.25">
      <c r="A198" s="127"/>
      <c r="B198" s="127"/>
      <c r="C198" s="127"/>
      <c r="D198" s="127"/>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c r="AA198" s="127"/>
      <c r="AB198" s="127"/>
      <c r="AC198" s="127"/>
      <c r="AD198" s="127"/>
      <c r="AE198" s="127"/>
      <c r="AF198" s="127"/>
      <c r="AG198" s="127"/>
      <c r="AH198" s="127"/>
      <c r="AI198" s="127"/>
      <c r="AJ198" s="127"/>
      <c r="AK198" s="127"/>
      <c r="AL198" s="127"/>
      <c r="AM198" s="127"/>
      <c r="AN198" s="127"/>
      <c r="AO198" s="127"/>
      <c r="AP198" s="127"/>
      <c r="AQ198" s="127"/>
      <c r="AR198" s="127"/>
      <c r="AS198" s="127"/>
      <c r="AT198" s="127"/>
      <c r="AU198" s="127"/>
      <c r="AV198" s="127"/>
      <c r="AW198" s="127"/>
      <c r="AX198" s="127"/>
      <c r="AY198" s="127"/>
      <c r="AZ198" s="127"/>
      <c r="BA198" s="127"/>
      <c r="BB198" s="127"/>
      <c r="BC198" s="127"/>
      <c r="BD198" s="127"/>
      <c r="BE198" s="127"/>
      <c r="BF198" s="127"/>
      <c r="BG198" s="127"/>
      <c r="BH198" s="127"/>
      <c r="BI198" s="127"/>
      <c r="BJ198" s="127"/>
      <c r="BK198" s="127"/>
      <c r="BL198" s="127"/>
      <c r="BM198" s="127"/>
      <c r="BN198" s="127"/>
      <c r="BO198" s="127"/>
      <c r="BP198" s="127"/>
      <c r="BQ198" s="127"/>
      <c r="BR198" s="127"/>
      <c r="BS198" s="127"/>
    </row>
    <row r="199" spans="1:71" ht="12.75" customHeight="1" x14ac:dyDescent="0.25">
      <c r="A199" s="127"/>
      <c r="B199" s="127"/>
      <c r="C199" s="127"/>
      <c r="D199" s="127"/>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c r="AA199" s="127"/>
      <c r="AB199" s="127"/>
      <c r="AC199" s="127"/>
      <c r="AD199" s="127"/>
      <c r="AE199" s="127"/>
      <c r="AF199" s="127"/>
      <c r="AG199" s="127"/>
      <c r="AH199" s="127"/>
      <c r="AI199" s="127"/>
      <c r="AJ199" s="127"/>
      <c r="AK199" s="127"/>
      <c r="AL199" s="127"/>
      <c r="AM199" s="127"/>
      <c r="AN199" s="127"/>
      <c r="AO199" s="127"/>
      <c r="AP199" s="127"/>
      <c r="AQ199" s="127"/>
      <c r="AR199" s="127"/>
      <c r="AS199" s="127"/>
      <c r="AT199" s="127"/>
      <c r="AU199" s="127"/>
      <c r="AV199" s="127"/>
      <c r="AW199" s="127"/>
      <c r="AX199" s="127"/>
      <c r="AY199" s="127"/>
      <c r="AZ199" s="127"/>
      <c r="BA199" s="127"/>
      <c r="BB199" s="127"/>
      <c r="BC199" s="127"/>
      <c r="BD199" s="127"/>
      <c r="BE199" s="127"/>
      <c r="BF199" s="127"/>
      <c r="BG199" s="127"/>
      <c r="BH199" s="127"/>
      <c r="BI199" s="127"/>
      <c r="BJ199" s="127"/>
      <c r="BK199" s="127"/>
      <c r="BL199" s="127"/>
      <c r="BM199" s="127"/>
      <c r="BN199" s="127"/>
      <c r="BO199" s="127"/>
      <c r="BP199" s="127"/>
      <c r="BQ199" s="127"/>
      <c r="BR199" s="127"/>
      <c r="BS199" s="127"/>
    </row>
    <row r="200" spans="1:71" ht="12.75" customHeight="1" x14ac:dyDescent="0.25">
      <c r="A200" s="127"/>
      <c r="B200" s="127"/>
      <c r="C200" s="127"/>
      <c r="D200" s="127"/>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c r="AA200" s="127"/>
      <c r="AB200" s="127"/>
      <c r="AC200" s="127"/>
      <c r="AD200" s="127"/>
      <c r="AE200" s="127"/>
      <c r="AF200" s="127"/>
      <c r="AG200" s="127"/>
      <c r="AH200" s="127"/>
      <c r="AI200" s="127"/>
      <c r="AJ200" s="127"/>
      <c r="AK200" s="127"/>
      <c r="AL200" s="127"/>
      <c r="AM200" s="127"/>
      <c r="AN200" s="127"/>
      <c r="AO200" s="127"/>
      <c r="AP200" s="127"/>
      <c r="AQ200" s="127"/>
      <c r="AR200" s="127"/>
      <c r="AS200" s="127"/>
      <c r="AT200" s="127"/>
      <c r="AU200" s="127"/>
      <c r="AV200" s="127"/>
      <c r="AW200" s="127"/>
      <c r="AX200" s="127"/>
      <c r="AY200" s="127"/>
      <c r="AZ200" s="127"/>
      <c r="BA200" s="127"/>
      <c r="BB200" s="127"/>
      <c r="BC200" s="127"/>
      <c r="BD200" s="127"/>
      <c r="BE200" s="127"/>
      <c r="BF200" s="127"/>
      <c r="BG200" s="127"/>
      <c r="BH200" s="127"/>
      <c r="BI200" s="127"/>
      <c r="BJ200" s="127"/>
      <c r="BK200" s="127"/>
      <c r="BL200" s="127"/>
      <c r="BM200" s="127"/>
      <c r="BN200" s="127"/>
      <c r="BO200" s="127"/>
      <c r="BP200" s="127"/>
      <c r="BQ200" s="127"/>
      <c r="BR200" s="127"/>
      <c r="BS200" s="127"/>
    </row>
    <row r="201" spans="1:71" ht="12.75" customHeight="1" x14ac:dyDescent="0.25">
      <c r="A201" s="127"/>
      <c r="B201" s="127"/>
      <c r="C201" s="127"/>
      <c r="D201" s="127"/>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c r="AA201" s="127"/>
      <c r="AB201" s="127"/>
      <c r="AC201" s="127"/>
      <c r="AD201" s="127"/>
      <c r="AE201" s="127"/>
      <c r="AF201" s="127"/>
      <c r="AG201" s="127"/>
      <c r="AH201" s="127"/>
      <c r="AI201" s="127"/>
      <c r="AJ201" s="127"/>
      <c r="AK201" s="127"/>
      <c r="AL201" s="127"/>
      <c r="AM201" s="127"/>
      <c r="AN201" s="127"/>
      <c r="AO201" s="127"/>
      <c r="AP201" s="127"/>
      <c r="AQ201" s="127"/>
      <c r="AR201" s="127"/>
      <c r="AS201" s="127"/>
      <c r="AT201" s="127"/>
      <c r="AU201" s="127"/>
      <c r="AV201" s="127"/>
      <c r="AW201" s="127"/>
      <c r="AX201" s="127"/>
      <c r="AY201" s="127"/>
      <c r="AZ201" s="127"/>
      <c r="BA201" s="127"/>
      <c r="BB201" s="127"/>
      <c r="BC201" s="127"/>
      <c r="BD201" s="127"/>
      <c r="BE201" s="127"/>
      <c r="BF201" s="127"/>
      <c r="BG201" s="127"/>
      <c r="BH201" s="127"/>
      <c r="BI201" s="127"/>
      <c r="BJ201" s="127"/>
      <c r="BK201" s="127"/>
      <c r="BL201" s="127"/>
      <c r="BM201" s="127"/>
      <c r="BN201" s="127"/>
      <c r="BO201" s="127"/>
      <c r="BP201" s="127"/>
      <c r="BQ201" s="127"/>
      <c r="BR201" s="127"/>
      <c r="BS201" s="127"/>
    </row>
    <row r="202" spans="1:71" ht="12.75" customHeight="1" x14ac:dyDescent="0.25">
      <c r="A202" s="127"/>
      <c r="B202" s="127"/>
      <c r="C202" s="127"/>
      <c r="D202" s="127"/>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c r="AA202" s="127"/>
      <c r="AB202" s="127"/>
      <c r="AC202" s="127"/>
      <c r="AD202" s="127"/>
      <c r="AE202" s="127"/>
      <c r="AF202" s="127"/>
      <c r="AG202" s="127"/>
      <c r="AH202" s="127"/>
      <c r="AI202" s="127"/>
      <c r="AJ202" s="127"/>
      <c r="AK202" s="127"/>
      <c r="AL202" s="127"/>
      <c r="AM202" s="127"/>
      <c r="AN202" s="127"/>
      <c r="AO202" s="127"/>
      <c r="AP202" s="127"/>
      <c r="AQ202" s="127"/>
      <c r="AR202" s="127"/>
      <c r="AS202" s="127"/>
      <c r="AT202" s="127"/>
      <c r="AU202" s="127"/>
      <c r="AV202" s="127"/>
      <c r="AW202" s="127"/>
      <c r="AX202" s="127"/>
      <c r="AY202" s="127"/>
      <c r="AZ202" s="127"/>
      <c r="BA202" s="127"/>
      <c r="BB202" s="127"/>
      <c r="BC202" s="127"/>
      <c r="BD202" s="127"/>
      <c r="BE202" s="127"/>
      <c r="BF202" s="127"/>
      <c r="BG202" s="127"/>
      <c r="BH202" s="127"/>
      <c r="BI202" s="127"/>
      <c r="BJ202" s="127"/>
      <c r="BK202" s="127"/>
      <c r="BL202" s="127"/>
      <c r="BM202" s="127"/>
      <c r="BN202" s="127"/>
      <c r="BO202" s="127"/>
      <c r="BP202" s="127"/>
      <c r="BQ202" s="127"/>
      <c r="BR202" s="127"/>
      <c r="BS202" s="127"/>
    </row>
    <row r="203" spans="1:71" ht="12.75" customHeight="1" x14ac:dyDescent="0.25">
      <c r="A203" s="127"/>
      <c r="B203" s="127"/>
      <c r="C203" s="127"/>
      <c r="D203" s="127"/>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c r="AA203" s="127"/>
      <c r="AB203" s="127"/>
      <c r="AC203" s="127"/>
      <c r="AD203" s="127"/>
      <c r="AE203" s="127"/>
      <c r="AF203" s="127"/>
      <c r="AG203" s="127"/>
      <c r="AH203" s="127"/>
      <c r="AI203" s="127"/>
      <c r="AJ203" s="127"/>
      <c r="AK203" s="127"/>
      <c r="AL203" s="127"/>
      <c r="AM203" s="127"/>
      <c r="AN203" s="127"/>
      <c r="AO203" s="127"/>
      <c r="AP203" s="127"/>
      <c r="AQ203" s="127"/>
      <c r="AR203" s="127"/>
      <c r="AS203" s="127"/>
      <c r="AT203" s="127"/>
      <c r="AU203" s="127"/>
      <c r="AV203" s="127"/>
      <c r="AW203" s="127"/>
      <c r="AX203" s="127"/>
      <c r="AY203" s="127"/>
      <c r="AZ203" s="127"/>
      <c r="BA203" s="127"/>
      <c r="BB203" s="127"/>
      <c r="BC203" s="127"/>
      <c r="BD203" s="127"/>
      <c r="BE203" s="127"/>
      <c r="BF203" s="127"/>
      <c r="BG203" s="127"/>
      <c r="BH203" s="127"/>
      <c r="BI203" s="127"/>
      <c r="BJ203" s="127"/>
      <c r="BK203" s="127"/>
      <c r="BL203" s="127"/>
      <c r="BM203" s="127"/>
      <c r="BN203" s="127"/>
      <c r="BO203" s="127"/>
      <c r="BP203" s="127"/>
      <c r="BQ203" s="127"/>
      <c r="BR203" s="127"/>
      <c r="BS203" s="127"/>
    </row>
    <row r="204" spans="1:71" ht="12.75" customHeight="1" x14ac:dyDescent="0.25">
      <c r="A204" s="127"/>
      <c r="B204" s="127"/>
      <c r="C204" s="127"/>
      <c r="D204" s="127"/>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c r="AA204" s="127"/>
      <c r="AB204" s="127"/>
      <c r="AC204" s="127"/>
      <c r="AD204" s="127"/>
      <c r="AE204" s="127"/>
      <c r="AF204" s="127"/>
      <c r="AG204" s="127"/>
      <c r="AH204" s="127"/>
      <c r="AI204" s="127"/>
      <c r="AJ204" s="127"/>
      <c r="AK204" s="127"/>
      <c r="AL204" s="127"/>
      <c r="AM204" s="127"/>
      <c r="AN204" s="127"/>
      <c r="AO204" s="127"/>
      <c r="AP204" s="127"/>
      <c r="AQ204" s="127"/>
      <c r="AR204" s="127"/>
      <c r="AS204" s="127"/>
      <c r="AT204" s="127"/>
      <c r="AU204" s="127"/>
      <c r="AV204" s="127"/>
      <c r="AW204" s="127"/>
      <c r="AX204" s="127"/>
      <c r="AY204" s="127"/>
      <c r="AZ204" s="127"/>
      <c r="BA204" s="127"/>
      <c r="BB204" s="127"/>
      <c r="BC204" s="127"/>
      <c r="BD204" s="127"/>
      <c r="BE204" s="127"/>
      <c r="BF204" s="127"/>
      <c r="BG204" s="127"/>
      <c r="BH204" s="127"/>
      <c r="BI204" s="127"/>
      <c r="BJ204" s="127"/>
      <c r="BK204" s="127"/>
      <c r="BL204" s="127"/>
      <c r="BM204" s="127"/>
      <c r="BN204" s="127"/>
      <c r="BO204" s="127"/>
      <c r="BP204" s="127"/>
      <c r="BQ204" s="127"/>
      <c r="BR204" s="127"/>
      <c r="BS204" s="127"/>
    </row>
    <row r="205" spans="1:71" ht="12.75" customHeight="1" x14ac:dyDescent="0.25">
      <c r="A205" s="127"/>
      <c r="B205" s="127"/>
      <c r="C205" s="127"/>
      <c r="D205" s="127"/>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c r="AA205" s="127"/>
      <c r="AB205" s="127"/>
      <c r="AC205" s="127"/>
      <c r="AD205" s="127"/>
      <c r="AE205" s="127"/>
      <c r="AF205" s="127"/>
      <c r="AG205" s="127"/>
      <c r="AH205" s="127"/>
      <c r="AI205" s="127"/>
      <c r="AJ205" s="127"/>
      <c r="AK205" s="127"/>
      <c r="AL205" s="127"/>
      <c r="AM205" s="127"/>
      <c r="AN205" s="127"/>
      <c r="AO205" s="127"/>
      <c r="AP205" s="127"/>
      <c r="AQ205" s="127"/>
      <c r="AR205" s="127"/>
      <c r="AS205" s="127"/>
      <c r="AT205" s="127"/>
      <c r="AU205" s="127"/>
      <c r="AV205" s="127"/>
      <c r="AW205" s="127"/>
      <c r="AX205" s="127"/>
      <c r="AY205" s="127"/>
      <c r="AZ205" s="127"/>
      <c r="BA205" s="127"/>
      <c r="BB205" s="127"/>
      <c r="BC205" s="127"/>
      <c r="BD205" s="127"/>
      <c r="BE205" s="127"/>
      <c r="BF205" s="127"/>
      <c r="BG205" s="127"/>
      <c r="BH205" s="127"/>
      <c r="BI205" s="127"/>
      <c r="BJ205" s="127"/>
      <c r="BK205" s="127"/>
      <c r="BL205" s="127"/>
      <c r="BM205" s="127"/>
      <c r="BN205" s="127"/>
      <c r="BO205" s="127"/>
      <c r="BP205" s="127"/>
      <c r="BQ205" s="127"/>
      <c r="BR205" s="127"/>
      <c r="BS205" s="127"/>
    </row>
    <row r="206" spans="1:71" ht="12.75" customHeight="1" x14ac:dyDescent="0.25">
      <c r="A206" s="127"/>
      <c r="B206" s="127"/>
      <c r="C206" s="127"/>
      <c r="D206" s="127"/>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c r="AA206" s="127"/>
      <c r="AB206" s="127"/>
      <c r="AC206" s="127"/>
      <c r="AD206" s="127"/>
      <c r="AE206" s="127"/>
      <c r="AF206" s="127"/>
      <c r="AG206" s="127"/>
      <c r="AH206" s="127"/>
      <c r="AI206" s="127"/>
      <c r="AJ206" s="127"/>
      <c r="AK206" s="127"/>
      <c r="AL206" s="127"/>
      <c r="AM206" s="127"/>
      <c r="AN206" s="127"/>
      <c r="AO206" s="127"/>
      <c r="AP206" s="127"/>
      <c r="AQ206" s="127"/>
      <c r="AR206" s="127"/>
      <c r="AS206" s="127"/>
      <c r="AT206" s="127"/>
      <c r="AU206" s="127"/>
      <c r="AV206" s="127"/>
      <c r="AW206" s="127"/>
      <c r="AX206" s="127"/>
      <c r="AY206" s="127"/>
      <c r="AZ206" s="127"/>
      <c r="BA206" s="127"/>
      <c r="BB206" s="127"/>
      <c r="BC206" s="127"/>
      <c r="BD206" s="127"/>
      <c r="BE206" s="127"/>
      <c r="BF206" s="127"/>
      <c r="BG206" s="127"/>
      <c r="BH206" s="127"/>
      <c r="BI206" s="127"/>
      <c r="BJ206" s="127"/>
      <c r="BK206" s="127"/>
      <c r="BL206" s="127"/>
      <c r="BM206" s="127"/>
      <c r="BN206" s="127"/>
      <c r="BO206" s="127"/>
      <c r="BP206" s="127"/>
      <c r="BQ206" s="127"/>
      <c r="BR206" s="127"/>
      <c r="BS206" s="127"/>
    </row>
    <row r="207" spans="1:71" ht="12.75" customHeight="1" x14ac:dyDescent="0.25">
      <c r="A207" s="127"/>
      <c r="B207" s="127"/>
      <c r="C207" s="127"/>
      <c r="D207" s="127"/>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c r="AA207" s="127"/>
      <c r="AB207" s="127"/>
      <c r="AC207" s="127"/>
      <c r="AD207" s="127"/>
      <c r="AE207" s="127"/>
      <c r="AF207" s="127"/>
      <c r="AG207" s="127"/>
      <c r="AH207" s="127"/>
      <c r="AI207" s="127"/>
      <c r="AJ207" s="127"/>
      <c r="AK207" s="127"/>
      <c r="AL207" s="127"/>
      <c r="AM207" s="127"/>
      <c r="AN207" s="127"/>
      <c r="AO207" s="127"/>
      <c r="AP207" s="127"/>
      <c r="AQ207" s="127"/>
      <c r="AR207" s="127"/>
      <c r="AS207" s="127"/>
      <c r="AT207" s="127"/>
      <c r="AU207" s="127"/>
      <c r="AV207" s="127"/>
      <c r="AW207" s="127"/>
      <c r="AX207" s="127"/>
      <c r="AY207" s="127"/>
      <c r="AZ207" s="127"/>
      <c r="BA207" s="127"/>
      <c r="BB207" s="127"/>
      <c r="BC207" s="127"/>
      <c r="BD207" s="127"/>
      <c r="BE207" s="127"/>
      <c r="BF207" s="127"/>
      <c r="BG207" s="127"/>
      <c r="BH207" s="127"/>
      <c r="BI207" s="127"/>
      <c r="BJ207" s="127"/>
      <c r="BK207" s="127"/>
      <c r="BL207" s="127"/>
      <c r="BM207" s="127"/>
      <c r="BN207" s="127"/>
      <c r="BO207" s="127"/>
      <c r="BP207" s="127"/>
      <c r="BQ207" s="127"/>
      <c r="BR207" s="127"/>
      <c r="BS207" s="127"/>
    </row>
    <row r="208" spans="1:71" ht="12.75" customHeight="1" x14ac:dyDescent="0.25">
      <c r="A208" s="127"/>
      <c r="B208" s="127"/>
      <c r="C208" s="127"/>
      <c r="D208" s="127"/>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c r="AA208" s="127"/>
      <c r="AB208" s="127"/>
      <c r="AC208" s="127"/>
      <c r="AD208" s="127"/>
      <c r="AE208" s="127"/>
      <c r="AF208" s="127"/>
      <c r="AG208" s="127"/>
      <c r="AH208" s="127"/>
      <c r="AI208" s="127"/>
      <c r="AJ208" s="127"/>
      <c r="AK208" s="127"/>
      <c r="AL208" s="127"/>
      <c r="AM208" s="127"/>
      <c r="AN208" s="127"/>
      <c r="AO208" s="127"/>
      <c r="AP208" s="127"/>
      <c r="AQ208" s="127"/>
      <c r="AR208" s="127"/>
      <c r="AS208" s="127"/>
      <c r="AT208" s="127"/>
      <c r="AU208" s="127"/>
      <c r="AV208" s="127"/>
      <c r="AW208" s="127"/>
      <c r="AX208" s="127"/>
      <c r="AY208" s="127"/>
      <c r="AZ208" s="127"/>
      <c r="BA208" s="127"/>
      <c r="BB208" s="127"/>
      <c r="BC208" s="127"/>
      <c r="BD208" s="127"/>
      <c r="BE208" s="127"/>
      <c r="BF208" s="127"/>
      <c r="BG208" s="127"/>
      <c r="BH208" s="127"/>
      <c r="BI208" s="127"/>
      <c r="BJ208" s="127"/>
      <c r="BK208" s="127"/>
      <c r="BL208" s="127"/>
      <c r="BM208" s="127"/>
      <c r="BN208" s="127"/>
      <c r="BO208" s="127"/>
      <c r="BP208" s="127"/>
      <c r="BQ208" s="127"/>
      <c r="BR208" s="127"/>
      <c r="BS208" s="127"/>
    </row>
    <row r="209" spans="1:71" ht="12.75" customHeight="1" x14ac:dyDescent="0.25">
      <c r="A209" s="127"/>
      <c r="B209" s="127"/>
      <c r="C209" s="127"/>
      <c r="D209" s="127"/>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c r="AA209" s="127"/>
      <c r="AB209" s="127"/>
      <c r="AC209" s="127"/>
      <c r="AD209" s="127"/>
      <c r="AE209" s="127"/>
      <c r="AF209" s="127"/>
      <c r="AG209" s="127"/>
      <c r="AH209" s="127"/>
      <c r="AI209" s="127"/>
      <c r="AJ209" s="127"/>
      <c r="AK209" s="127"/>
      <c r="AL209" s="127"/>
      <c r="AM209" s="127"/>
      <c r="AN209" s="127"/>
      <c r="AO209" s="127"/>
      <c r="AP209" s="127"/>
      <c r="AQ209" s="127"/>
      <c r="AR209" s="127"/>
      <c r="AS209" s="127"/>
      <c r="AT209" s="127"/>
      <c r="AU209" s="127"/>
      <c r="AV209" s="127"/>
      <c r="AW209" s="127"/>
      <c r="AX209" s="127"/>
      <c r="AY209" s="127"/>
      <c r="AZ209" s="127"/>
      <c r="BA209" s="127"/>
      <c r="BB209" s="127"/>
      <c r="BC209" s="127"/>
      <c r="BD209" s="127"/>
      <c r="BE209" s="127"/>
      <c r="BF209" s="127"/>
      <c r="BG209" s="127"/>
      <c r="BH209" s="127"/>
      <c r="BI209" s="127"/>
      <c r="BJ209" s="127"/>
      <c r="BK209" s="127"/>
      <c r="BL209" s="127"/>
      <c r="BM209" s="127"/>
      <c r="BN209" s="127"/>
      <c r="BO209" s="127"/>
      <c r="BP209" s="127"/>
      <c r="BQ209" s="127"/>
      <c r="BR209" s="127"/>
      <c r="BS209" s="127"/>
    </row>
    <row r="210" spans="1:71" ht="12.75" customHeight="1" x14ac:dyDescent="0.25">
      <c r="A210" s="127"/>
      <c r="B210" s="127"/>
      <c r="C210" s="127"/>
      <c r="D210" s="127"/>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c r="AA210" s="127"/>
      <c r="AB210" s="127"/>
      <c r="AC210" s="127"/>
      <c r="AD210" s="127"/>
      <c r="AE210" s="127"/>
      <c r="AF210" s="127"/>
      <c r="AG210" s="127"/>
      <c r="AH210" s="127"/>
      <c r="AI210" s="127"/>
      <c r="AJ210" s="127"/>
      <c r="AK210" s="127"/>
      <c r="AL210" s="127"/>
      <c r="AM210" s="127"/>
      <c r="AN210" s="127"/>
      <c r="AO210" s="127"/>
      <c r="AP210" s="127"/>
      <c r="AQ210" s="127"/>
      <c r="AR210" s="127"/>
      <c r="AS210" s="127"/>
      <c r="AT210" s="127"/>
      <c r="AU210" s="127"/>
      <c r="AV210" s="127"/>
      <c r="AW210" s="127"/>
      <c r="AX210" s="127"/>
      <c r="AY210" s="127"/>
      <c r="AZ210" s="127"/>
      <c r="BA210" s="127"/>
      <c r="BB210" s="127"/>
      <c r="BC210" s="127"/>
      <c r="BD210" s="127"/>
      <c r="BE210" s="127"/>
      <c r="BF210" s="127"/>
      <c r="BG210" s="127"/>
      <c r="BH210" s="127"/>
      <c r="BI210" s="127"/>
      <c r="BJ210" s="127"/>
      <c r="BK210" s="127"/>
      <c r="BL210" s="127"/>
      <c r="BM210" s="127"/>
      <c r="BN210" s="127"/>
      <c r="BO210" s="127"/>
      <c r="BP210" s="127"/>
      <c r="BQ210" s="127"/>
      <c r="BR210" s="127"/>
      <c r="BS210" s="127"/>
    </row>
    <row r="211" spans="1:71" ht="12.75" customHeight="1" x14ac:dyDescent="0.25">
      <c r="A211" s="127"/>
      <c r="B211" s="127"/>
      <c r="C211" s="127"/>
      <c r="D211" s="127"/>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c r="AA211" s="127"/>
      <c r="AB211" s="127"/>
      <c r="AC211" s="127"/>
      <c r="AD211" s="127"/>
      <c r="AE211" s="127"/>
      <c r="AF211" s="127"/>
      <c r="AG211" s="127"/>
      <c r="AH211" s="127"/>
      <c r="AI211" s="127"/>
      <c r="AJ211" s="127"/>
      <c r="AK211" s="127"/>
      <c r="AL211" s="127"/>
      <c r="AM211" s="127"/>
      <c r="AN211" s="127"/>
      <c r="AO211" s="127"/>
      <c r="AP211" s="127"/>
      <c r="AQ211" s="127"/>
      <c r="AR211" s="127"/>
      <c r="AS211" s="127"/>
      <c r="AT211" s="127"/>
      <c r="AU211" s="127"/>
      <c r="AV211" s="127"/>
      <c r="AW211" s="127"/>
      <c r="AX211" s="127"/>
      <c r="AY211" s="127"/>
      <c r="AZ211" s="127"/>
      <c r="BA211" s="127"/>
      <c r="BB211" s="127"/>
      <c r="BC211" s="127"/>
      <c r="BD211" s="127"/>
      <c r="BE211" s="127"/>
      <c r="BF211" s="127"/>
      <c r="BG211" s="127"/>
      <c r="BH211" s="127"/>
      <c r="BI211" s="127"/>
      <c r="BJ211" s="127"/>
      <c r="BK211" s="127"/>
      <c r="BL211" s="127"/>
      <c r="BM211" s="127"/>
      <c r="BN211" s="127"/>
      <c r="BO211" s="127"/>
      <c r="BP211" s="127"/>
      <c r="BQ211" s="127"/>
      <c r="BR211" s="127"/>
      <c r="BS211" s="127"/>
    </row>
    <row r="212" spans="1:71" ht="12.75" customHeight="1" x14ac:dyDescent="0.25">
      <c r="A212" s="127"/>
      <c r="B212" s="127"/>
      <c r="C212" s="127"/>
      <c r="D212" s="127"/>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c r="AA212" s="127"/>
      <c r="AB212" s="127"/>
      <c r="AC212" s="127"/>
      <c r="AD212" s="127"/>
      <c r="AE212" s="127"/>
      <c r="AF212" s="127"/>
      <c r="AG212" s="127"/>
      <c r="AH212" s="127"/>
      <c r="AI212" s="127"/>
      <c r="AJ212" s="127"/>
      <c r="AK212" s="127"/>
      <c r="AL212" s="127"/>
      <c r="AM212" s="127"/>
      <c r="AN212" s="127"/>
      <c r="AO212" s="127"/>
      <c r="AP212" s="127"/>
      <c r="AQ212" s="127"/>
      <c r="AR212" s="127"/>
      <c r="AS212" s="127"/>
      <c r="AT212" s="127"/>
      <c r="AU212" s="127"/>
      <c r="AV212" s="127"/>
      <c r="AW212" s="127"/>
      <c r="AX212" s="127"/>
      <c r="AY212" s="127"/>
      <c r="AZ212" s="127"/>
      <c r="BA212" s="127"/>
      <c r="BB212" s="127"/>
      <c r="BC212" s="127"/>
      <c r="BD212" s="127"/>
      <c r="BE212" s="127"/>
      <c r="BF212" s="127"/>
      <c r="BG212" s="127"/>
      <c r="BH212" s="127"/>
      <c r="BI212" s="127"/>
      <c r="BJ212" s="127"/>
      <c r="BK212" s="127"/>
      <c r="BL212" s="127"/>
      <c r="BM212" s="127"/>
      <c r="BN212" s="127"/>
      <c r="BO212" s="127"/>
      <c r="BP212" s="127"/>
      <c r="BQ212" s="127"/>
      <c r="BR212" s="127"/>
      <c r="BS212" s="127"/>
    </row>
    <row r="213" spans="1:71" ht="12.75" customHeight="1" x14ac:dyDescent="0.25">
      <c r="A213" s="127"/>
      <c r="B213" s="127"/>
      <c r="C213" s="127"/>
      <c r="D213" s="127"/>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c r="AA213" s="127"/>
      <c r="AB213" s="127"/>
      <c r="AC213" s="127"/>
      <c r="AD213" s="127"/>
      <c r="AE213" s="127"/>
      <c r="AF213" s="127"/>
      <c r="AG213" s="127"/>
      <c r="AH213" s="127"/>
      <c r="AI213" s="127"/>
      <c r="AJ213" s="127"/>
      <c r="AK213" s="127"/>
      <c r="AL213" s="127"/>
      <c r="AM213" s="127"/>
      <c r="AN213" s="127"/>
      <c r="AO213" s="127"/>
      <c r="AP213" s="127"/>
      <c r="AQ213" s="127"/>
      <c r="AR213" s="127"/>
      <c r="AS213" s="127"/>
      <c r="AT213" s="127"/>
      <c r="AU213" s="127"/>
      <c r="AV213" s="127"/>
      <c r="AW213" s="127"/>
      <c r="AX213" s="127"/>
      <c r="AY213" s="127"/>
      <c r="AZ213" s="127"/>
      <c r="BA213" s="127"/>
      <c r="BB213" s="127"/>
      <c r="BC213" s="127"/>
      <c r="BD213" s="127"/>
      <c r="BE213" s="127"/>
      <c r="BF213" s="127"/>
      <c r="BG213" s="127"/>
      <c r="BH213" s="127"/>
      <c r="BI213" s="127"/>
      <c r="BJ213" s="127"/>
      <c r="BK213" s="127"/>
      <c r="BL213" s="127"/>
      <c r="BM213" s="127"/>
      <c r="BN213" s="127"/>
      <c r="BO213" s="127"/>
      <c r="BP213" s="127"/>
      <c r="BQ213" s="127"/>
      <c r="BR213" s="127"/>
      <c r="BS213" s="127"/>
    </row>
    <row r="214" spans="1:71" ht="12.75" customHeight="1" x14ac:dyDescent="0.25">
      <c r="A214" s="127"/>
      <c r="B214" s="127"/>
      <c r="C214" s="127"/>
      <c r="D214" s="127"/>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c r="AA214" s="127"/>
      <c r="AB214" s="127"/>
      <c r="AC214" s="127"/>
      <c r="AD214" s="127"/>
      <c r="AE214" s="127"/>
      <c r="AF214" s="127"/>
      <c r="AG214" s="127"/>
      <c r="AH214" s="127"/>
      <c r="AI214" s="127"/>
      <c r="AJ214" s="127"/>
      <c r="AK214" s="127"/>
      <c r="AL214" s="127"/>
      <c r="AM214" s="127"/>
      <c r="AN214" s="127"/>
      <c r="AO214" s="127"/>
      <c r="AP214" s="127"/>
      <c r="AQ214" s="127"/>
      <c r="AR214" s="127"/>
      <c r="AS214" s="127"/>
      <c r="AT214" s="127"/>
      <c r="AU214" s="127"/>
      <c r="AV214" s="127"/>
      <c r="AW214" s="127"/>
      <c r="AX214" s="127"/>
      <c r="AY214" s="127"/>
      <c r="AZ214" s="127"/>
      <c r="BA214" s="127"/>
      <c r="BB214" s="127"/>
      <c r="BC214" s="127"/>
      <c r="BD214" s="127"/>
      <c r="BE214" s="127"/>
      <c r="BF214" s="127"/>
      <c r="BG214" s="127"/>
      <c r="BH214" s="127"/>
      <c r="BI214" s="127"/>
      <c r="BJ214" s="127"/>
      <c r="BK214" s="127"/>
      <c r="BL214" s="127"/>
      <c r="BM214" s="127"/>
      <c r="BN214" s="127"/>
      <c r="BO214" s="127"/>
      <c r="BP214" s="127"/>
      <c r="BQ214" s="127"/>
      <c r="BR214" s="127"/>
      <c r="BS214" s="127"/>
    </row>
    <row r="215" spans="1:71" ht="12.75" customHeight="1" x14ac:dyDescent="0.25">
      <c r="A215" s="127"/>
      <c r="B215" s="127"/>
      <c r="C215" s="127"/>
      <c r="D215" s="127"/>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c r="AA215" s="127"/>
      <c r="AB215" s="127"/>
      <c r="AC215" s="127"/>
      <c r="AD215" s="127"/>
      <c r="AE215" s="127"/>
      <c r="AF215" s="127"/>
      <c r="AG215" s="127"/>
      <c r="AH215" s="127"/>
      <c r="AI215" s="127"/>
      <c r="AJ215" s="127"/>
      <c r="AK215" s="127"/>
      <c r="AL215" s="127"/>
      <c r="AM215" s="127"/>
      <c r="AN215" s="127"/>
      <c r="AO215" s="127"/>
      <c r="AP215" s="127"/>
      <c r="AQ215" s="127"/>
      <c r="AR215" s="127"/>
      <c r="AS215" s="127"/>
      <c r="AT215" s="127"/>
      <c r="AU215" s="127"/>
      <c r="AV215" s="127"/>
      <c r="AW215" s="127"/>
      <c r="AX215" s="127"/>
      <c r="AY215" s="127"/>
      <c r="AZ215" s="127"/>
      <c r="BA215" s="127"/>
      <c r="BB215" s="127"/>
      <c r="BC215" s="127"/>
      <c r="BD215" s="127"/>
      <c r="BE215" s="127"/>
      <c r="BF215" s="127"/>
      <c r="BG215" s="127"/>
      <c r="BH215" s="127"/>
      <c r="BI215" s="127"/>
      <c r="BJ215" s="127"/>
      <c r="BK215" s="127"/>
      <c r="BL215" s="127"/>
      <c r="BM215" s="127"/>
      <c r="BN215" s="127"/>
      <c r="BO215" s="127"/>
      <c r="BP215" s="127"/>
      <c r="BQ215" s="127"/>
      <c r="BR215" s="127"/>
      <c r="BS215" s="127"/>
    </row>
    <row r="216" spans="1:71" ht="12.75" customHeight="1" x14ac:dyDescent="0.25">
      <c r="A216" s="127"/>
      <c r="B216" s="127"/>
      <c r="C216" s="127"/>
      <c r="D216" s="127"/>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c r="AA216" s="127"/>
      <c r="AB216" s="127"/>
      <c r="AC216" s="127"/>
      <c r="AD216" s="127"/>
      <c r="AE216" s="127"/>
      <c r="AF216" s="127"/>
      <c r="AG216" s="127"/>
      <c r="AH216" s="127"/>
      <c r="AI216" s="127"/>
      <c r="AJ216" s="127"/>
      <c r="AK216" s="127"/>
      <c r="AL216" s="127"/>
      <c r="AM216" s="127"/>
      <c r="AN216" s="127"/>
      <c r="AO216" s="127"/>
      <c r="AP216" s="127"/>
      <c r="AQ216" s="127"/>
      <c r="AR216" s="127"/>
      <c r="AS216" s="127"/>
      <c r="AT216" s="127"/>
      <c r="AU216" s="127"/>
      <c r="AV216" s="127"/>
      <c r="AW216" s="127"/>
      <c r="AX216" s="127"/>
      <c r="AY216" s="127"/>
      <c r="AZ216" s="127"/>
      <c r="BA216" s="127"/>
      <c r="BB216" s="127"/>
      <c r="BC216" s="127"/>
      <c r="BD216" s="127"/>
      <c r="BE216" s="127"/>
      <c r="BF216" s="127"/>
      <c r="BG216" s="127"/>
      <c r="BH216" s="127"/>
      <c r="BI216" s="127"/>
      <c r="BJ216" s="127"/>
      <c r="BK216" s="127"/>
      <c r="BL216" s="127"/>
      <c r="BM216" s="127"/>
      <c r="BN216" s="127"/>
      <c r="BO216" s="127"/>
      <c r="BP216" s="127"/>
      <c r="BQ216" s="127"/>
      <c r="BR216" s="127"/>
      <c r="BS216" s="127"/>
    </row>
    <row r="217" spans="1:71" ht="12.75" customHeight="1" x14ac:dyDescent="0.25">
      <c r="A217" s="127"/>
      <c r="B217" s="127"/>
      <c r="C217" s="127"/>
      <c r="D217" s="127"/>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c r="AA217" s="127"/>
      <c r="AB217" s="127"/>
      <c r="AC217" s="127"/>
      <c r="AD217" s="127"/>
      <c r="AE217" s="127"/>
      <c r="AF217" s="127"/>
      <c r="AG217" s="127"/>
      <c r="AH217" s="127"/>
      <c r="AI217" s="127"/>
      <c r="AJ217" s="127"/>
      <c r="AK217" s="127"/>
      <c r="AL217" s="127"/>
      <c r="AM217" s="127"/>
      <c r="AN217" s="127"/>
      <c r="AO217" s="127"/>
      <c r="AP217" s="127"/>
      <c r="AQ217" s="127"/>
      <c r="AR217" s="127"/>
      <c r="AS217" s="127"/>
      <c r="AT217" s="127"/>
      <c r="AU217" s="127"/>
      <c r="AV217" s="127"/>
      <c r="AW217" s="127"/>
      <c r="AX217" s="127"/>
      <c r="AY217" s="127"/>
      <c r="AZ217" s="127"/>
      <c r="BA217" s="127"/>
      <c r="BB217" s="127"/>
      <c r="BC217" s="127"/>
      <c r="BD217" s="127"/>
      <c r="BE217" s="127"/>
      <c r="BF217" s="127"/>
      <c r="BG217" s="127"/>
      <c r="BH217" s="127"/>
      <c r="BI217" s="127"/>
      <c r="BJ217" s="127"/>
      <c r="BK217" s="127"/>
      <c r="BL217" s="127"/>
      <c r="BM217" s="127"/>
      <c r="BN217" s="127"/>
      <c r="BO217" s="127"/>
      <c r="BP217" s="127"/>
      <c r="BQ217" s="127"/>
      <c r="BR217" s="127"/>
      <c r="BS217" s="127"/>
    </row>
    <row r="218" spans="1:71" ht="12.75" customHeight="1" x14ac:dyDescent="0.25">
      <c r="A218" s="127"/>
      <c r="B218" s="127"/>
      <c r="C218" s="127"/>
      <c r="D218" s="127"/>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c r="AA218" s="127"/>
      <c r="AB218" s="127"/>
      <c r="AC218" s="127"/>
      <c r="AD218" s="127"/>
      <c r="AE218" s="127"/>
      <c r="AF218" s="127"/>
      <c r="AG218" s="127"/>
      <c r="AH218" s="127"/>
      <c r="AI218" s="127"/>
      <c r="AJ218" s="127"/>
      <c r="AK218" s="127"/>
      <c r="AL218" s="127"/>
      <c r="AM218" s="127"/>
      <c r="AN218" s="127"/>
      <c r="AO218" s="127"/>
      <c r="AP218" s="127"/>
      <c r="AQ218" s="127"/>
      <c r="AR218" s="127"/>
      <c r="AS218" s="127"/>
      <c r="AT218" s="127"/>
      <c r="AU218" s="127"/>
      <c r="AV218" s="127"/>
      <c r="AW218" s="127"/>
      <c r="AX218" s="127"/>
      <c r="AY218" s="127"/>
      <c r="AZ218" s="127"/>
      <c r="BA218" s="127"/>
      <c r="BB218" s="127"/>
      <c r="BC218" s="127"/>
      <c r="BD218" s="127"/>
      <c r="BE218" s="127"/>
      <c r="BF218" s="127"/>
      <c r="BG218" s="127"/>
      <c r="BH218" s="127"/>
      <c r="BI218" s="127"/>
      <c r="BJ218" s="127"/>
      <c r="BK218" s="127"/>
      <c r="BL218" s="127"/>
      <c r="BM218" s="127"/>
      <c r="BN218" s="127"/>
      <c r="BO218" s="127"/>
      <c r="BP218" s="127"/>
      <c r="BQ218" s="127"/>
      <c r="BR218" s="127"/>
      <c r="BS218" s="127"/>
    </row>
    <row r="219" spans="1:71" ht="12.75" customHeight="1" x14ac:dyDescent="0.25">
      <c r="A219" s="127"/>
      <c r="B219" s="127"/>
      <c r="C219" s="127"/>
      <c r="D219" s="127"/>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c r="AA219" s="127"/>
      <c r="AB219" s="127"/>
      <c r="AC219" s="127"/>
      <c r="AD219" s="127"/>
      <c r="AE219" s="127"/>
      <c r="AF219" s="127"/>
      <c r="AG219" s="127"/>
      <c r="AH219" s="127"/>
      <c r="AI219" s="127"/>
      <c r="AJ219" s="127"/>
      <c r="AK219" s="127"/>
      <c r="AL219" s="127"/>
      <c r="AM219" s="127"/>
      <c r="AN219" s="127"/>
      <c r="AO219" s="127"/>
      <c r="AP219" s="127"/>
      <c r="AQ219" s="127"/>
      <c r="AR219" s="127"/>
      <c r="AS219" s="127"/>
      <c r="AT219" s="127"/>
      <c r="AU219" s="127"/>
      <c r="AV219" s="127"/>
      <c r="AW219" s="127"/>
      <c r="AX219" s="127"/>
      <c r="AY219" s="127"/>
      <c r="AZ219" s="127"/>
      <c r="BA219" s="127"/>
      <c r="BB219" s="127"/>
      <c r="BC219" s="127"/>
      <c r="BD219" s="127"/>
      <c r="BE219" s="127"/>
      <c r="BF219" s="127"/>
      <c r="BG219" s="127"/>
      <c r="BH219" s="127"/>
      <c r="BI219" s="127"/>
      <c r="BJ219" s="127"/>
      <c r="BK219" s="127"/>
      <c r="BL219" s="127"/>
      <c r="BM219" s="127"/>
      <c r="BN219" s="127"/>
      <c r="BO219" s="127"/>
      <c r="BP219" s="127"/>
      <c r="BQ219" s="127"/>
      <c r="BR219" s="127"/>
      <c r="BS219" s="127"/>
    </row>
    <row r="220" spans="1:71" ht="12.75" customHeight="1" x14ac:dyDescent="0.25">
      <c r="A220" s="127"/>
      <c r="B220" s="127"/>
      <c r="C220" s="127"/>
      <c r="D220" s="127"/>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c r="AA220" s="127"/>
      <c r="AB220" s="127"/>
      <c r="AC220" s="127"/>
      <c r="AD220" s="127"/>
      <c r="AE220" s="127"/>
      <c r="AF220" s="127"/>
      <c r="AG220" s="127"/>
      <c r="AH220" s="127"/>
      <c r="AI220" s="127"/>
      <c r="AJ220" s="127"/>
      <c r="AK220" s="127"/>
      <c r="AL220" s="127"/>
      <c r="AM220" s="127"/>
      <c r="AN220" s="127"/>
      <c r="AO220" s="127"/>
      <c r="AP220" s="127"/>
      <c r="AQ220" s="127"/>
      <c r="AR220" s="127"/>
      <c r="AS220" s="127"/>
      <c r="AT220" s="127"/>
      <c r="AU220" s="127"/>
      <c r="AV220" s="127"/>
      <c r="AW220" s="127"/>
      <c r="AX220" s="127"/>
      <c r="AY220" s="127"/>
      <c r="AZ220" s="127"/>
      <c r="BA220" s="127"/>
      <c r="BB220" s="127"/>
      <c r="BC220" s="127"/>
      <c r="BD220" s="127"/>
      <c r="BE220" s="127"/>
      <c r="BF220" s="127"/>
      <c r="BG220" s="127"/>
      <c r="BH220" s="127"/>
      <c r="BI220" s="127"/>
      <c r="BJ220" s="127"/>
      <c r="BK220" s="127"/>
      <c r="BL220" s="127"/>
      <c r="BM220" s="127"/>
      <c r="BN220" s="127"/>
      <c r="BO220" s="127"/>
      <c r="BP220" s="127"/>
      <c r="BQ220" s="127"/>
      <c r="BR220" s="127"/>
      <c r="BS220" s="127"/>
    </row>
    <row r="221" spans="1:71" ht="12.75" customHeight="1" x14ac:dyDescent="0.25">
      <c r="A221" s="127"/>
      <c r="B221" s="127"/>
      <c r="C221" s="127"/>
      <c r="D221" s="127"/>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c r="AA221" s="127"/>
      <c r="AB221" s="127"/>
      <c r="AC221" s="127"/>
      <c r="AD221" s="127"/>
      <c r="AE221" s="127"/>
      <c r="AF221" s="127"/>
      <c r="AG221" s="127"/>
      <c r="AH221" s="127"/>
      <c r="AI221" s="127"/>
      <c r="AJ221" s="127"/>
      <c r="AK221" s="127"/>
      <c r="AL221" s="127"/>
      <c r="AM221" s="127"/>
      <c r="AN221" s="127"/>
      <c r="AO221" s="127"/>
      <c r="AP221" s="127"/>
      <c r="AQ221" s="127"/>
      <c r="AR221" s="127"/>
      <c r="AS221" s="127"/>
      <c r="AT221" s="127"/>
      <c r="AU221" s="127"/>
      <c r="AV221" s="127"/>
      <c r="AW221" s="127"/>
      <c r="AX221" s="127"/>
      <c r="AY221" s="127"/>
      <c r="AZ221" s="127"/>
      <c r="BA221" s="127"/>
      <c r="BB221" s="127"/>
      <c r="BC221" s="127"/>
      <c r="BD221" s="127"/>
      <c r="BE221" s="127"/>
      <c r="BF221" s="127"/>
      <c r="BG221" s="127"/>
      <c r="BH221" s="127"/>
      <c r="BI221" s="127"/>
      <c r="BJ221" s="127"/>
      <c r="BK221" s="127"/>
      <c r="BL221" s="127"/>
      <c r="BM221" s="127"/>
      <c r="BN221" s="127"/>
      <c r="BO221" s="127"/>
      <c r="BP221" s="127"/>
      <c r="BQ221" s="127"/>
      <c r="BR221" s="127"/>
      <c r="BS221" s="127"/>
    </row>
    <row r="222" spans="1:71" ht="12.75" customHeight="1" x14ac:dyDescent="0.25">
      <c r="A222" s="127"/>
      <c r="B222" s="127"/>
      <c r="C222" s="127"/>
      <c r="D222" s="127"/>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c r="AA222" s="127"/>
      <c r="AB222" s="127"/>
      <c r="AC222" s="127"/>
      <c r="AD222" s="127"/>
      <c r="AE222" s="127"/>
      <c r="AF222" s="127"/>
      <c r="AG222" s="127"/>
      <c r="AH222" s="127"/>
      <c r="AI222" s="127"/>
      <c r="AJ222" s="127"/>
      <c r="AK222" s="127"/>
      <c r="AL222" s="127"/>
      <c r="AM222" s="127"/>
      <c r="AN222" s="127"/>
      <c r="AO222" s="127"/>
      <c r="AP222" s="127"/>
      <c r="AQ222" s="127"/>
      <c r="AR222" s="127"/>
      <c r="AS222" s="127"/>
      <c r="AT222" s="127"/>
      <c r="AU222" s="127"/>
      <c r="AV222" s="127"/>
      <c r="AW222" s="127"/>
      <c r="AX222" s="127"/>
      <c r="AY222" s="127"/>
      <c r="AZ222" s="127"/>
      <c r="BA222" s="127"/>
      <c r="BB222" s="127"/>
      <c r="BC222" s="127"/>
      <c r="BD222" s="127"/>
      <c r="BE222" s="127"/>
      <c r="BF222" s="127"/>
      <c r="BG222" s="127"/>
      <c r="BH222" s="127"/>
      <c r="BI222" s="127"/>
      <c r="BJ222" s="127"/>
      <c r="BK222" s="127"/>
      <c r="BL222" s="127"/>
      <c r="BM222" s="127"/>
      <c r="BN222" s="127"/>
      <c r="BO222" s="127"/>
      <c r="BP222" s="127"/>
      <c r="BQ222" s="127"/>
      <c r="BR222" s="127"/>
      <c r="BS222" s="127"/>
    </row>
    <row r="223" spans="1:71" ht="12.75" customHeight="1" x14ac:dyDescent="0.25">
      <c r="A223" s="127"/>
      <c r="B223" s="127"/>
      <c r="C223" s="127"/>
      <c r="D223" s="127"/>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c r="AA223" s="127"/>
      <c r="AB223" s="127"/>
      <c r="AC223" s="127"/>
      <c r="AD223" s="127"/>
      <c r="AE223" s="127"/>
      <c r="AF223" s="127"/>
      <c r="AG223" s="127"/>
      <c r="AH223" s="127"/>
      <c r="AI223" s="127"/>
      <c r="AJ223" s="127"/>
      <c r="AK223" s="127"/>
      <c r="AL223" s="127"/>
      <c r="AM223" s="127"/>
      <c r="AN223" s="127"/>
      <c r="AO223" s="127"/>
      <c r="AP223" s="127"/>
      <c r="AQ223" s="127"/>
      <c r="AR223" s="127"/>
      <c r="AS223" s="127"/>
      <c r="AT223" s="127"/>
      <c r="AU223" s="127"/>
      <c r="AV223" s="127"/>
      <c r="AW223" s="127"/>
      <c r="AX223" s="127"/>
      <c r="AY223" s="127"/>
      <c r="AZ223" s="127"/>
      <c r="BA223" s="127"/>
      <c r="BB223" s="127"/>
      <c r="BC223" s="127"/>
      <c r="BD223" s="127"/>
      <c r="BE223" s="127"/>
      <c r="BF223" s="127"/>
      <c r="BG223" s="127"/>
      <c r="BH223" s="127"/>
      <c r="BI223" s="127"/>
      <c r="BJ223" s="127"/>
      <c r="BK223" s="127"/>
      <c r="BL223" s="127"/>
      <c r="BM223" s="127"/>
      <c r="BN223" s="127"/>
      <c r="BO223" s="127"/>
      <c r="BP223" s="127"/>
      <c r="BQ223" s="127"/>
      <c r="BR223" s="127"/>
      <c r="BS223" s="127"/>
    </row>
    <row r="224" spans="1:71" ht="12.75" customHeight="1" x14ac:dyDescent="0.25">
      <c r="A224" s="127"/>
      <c r="B224" s="127"/>
      <c r="C224" s="127"/>
      <c r="D224" s="127"/>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c r="AA224" s="127"/>
      <c r="AB224" s="127"/>
      <c r="AC224" s="127"/>
      <c r="AD224" s="127"/>
      <c r="AE224" s="127"/>
      <c r="AF224" s="127"/>
      <c r="AG224" s="127"/>
      <c r="AH224" s="127"/>
      <c r="AI224" s="127"/>
      <c r="AJ224" s="127"/>
      <c r="AK224" s="127"/>
      <c r="AL224" s="127"/>
      <c r="AM224" s="127"/>
      <c r="AN224" s="127"/>
      <c r="AO224" s="127"/>
      <c r="AP224" s="127"/>
      <c r="AQ224" s="127"/>
      <c r="AR224" s="127"/>
      <c r="AS224" s="127"/>
      <c r="AT224" s="127"/>
      <c r="AU224" s="127"/>
      <c r="AV224" s="127"/>
      <c r="AW224" s="127"/>
      <c r="AX224" s="127"/>
      <c r="AY224" s="127"/>
      <c r="AZ224" s="127"/>
      <c r="BA224" s="127"/>
      <c r="BB224" s="127"/>
      <c r="BC224" s="127"/>
      <c r="BD224" s="127"/>
      <c r="BE224" s="127"/>
      <c r="BF224" s="127"/>
      <c r="BG224" s="127"/>
      <c r="BH224" s="127"/>
      <c r="BI224" s="127"/>
      <c r="BJ224" s="127"/>
      <c r="BK224" s="127"/>
      <c r="BL224" s="127"/>
      <c r="BM224" s="127"/>
      <c r="BN224" s="127"/>
      <c r="BO224" s="127"/>
      <c r="BP224" s="127"/>
      <c r="BQ224" s="127"/>
      <c r="BR224" s="127"/>
      <c r="BS224" s="127"/>
    </row>
    <row r="225" spans="1:71" ht="12.75" customHeight="1" x14ac:dyDescent="0.25">
      <c r="A225" s="127"/>
      <c r="B225" s="127"/>
      <c r="C225" s="127"/>
      <c r="D225" s="127"/>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c r="AA225" s="127"/>
      <c r="AB225" s="127"/>
      <c r="AC225" s="127"/>
      <c r="AD225" s="127"/>
      <c r="AE225" s="127"/>
      <c r="AF225" s="127"/>
      <c r="AG225" s="127"/>
      <c r="AH225" s="127"/>
      <c r="AI225" s="127"/>
      <c r="AJ225" s="127"/>
      <c r="AK225" s="127"/>
      <c r="AL225" s="127"/>
      <c r="AM225" s="127"/>
      <c r="AN225" s="127"/>
      <c r="AO225" s="127"/>
      <c r="AP225" s="127"/>
      <c r="AQ225" s="127"/>
      <c r="AR225" s="127"/>
      <c r="AS225" s="127"/>
      <c r="AT225" s="127"/>
      <c r="AU225" s="127"/>
      <c r="AV225" s="127"/>
      <c r="AW225" s="127"/>
      <c r="AX225" s="127"/>
      <c r="AY225" s="127"/>
      <c r="AZ225" s="127"/>
      <c r="BA225" s="127"/>
      <c r="BB225" s="127"/>
      <c r="BC225" s="127"/>
      <c r="BD225" s="127"/>
      <c r="BE225" s="127"/>
      <c r="BF225" s="127"/>
      <c r="BG225" s="127"/>
      <c r="BH225" s="127"/>
      <c r="BI225" s="127"/>
      <c r="BJ225" s="127"/>
      <c r="BK225" s="127"/>
      <c r="BL225" s="127"/>
      <c r="BM225" s="127"/>
      <c r="BN225" s="127"/>
      <c r="BO225" s="127"/>
      <c r="BP225" s="127"/>
      <c r="BQ225" s="127"/>
      <c r="BR225" s="127"/>
      <c r="BS225" s="127"/>
    </row>
    <row r="226" spans="1:71" ht="12.75" customHeight="1" x14ac:dyDescent="0.25">
      <c r="A226" s="127"/>
      <c r="B226" s="127"/>
      <c r="C226" s="127"/>
      <c r="D226" s="127"/>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c r="AA226" s="127"/>
      <c r="AB226" s="127"/>
      <c r="AC226" s="127"/>
      <c r="AD226" s="127"/>
      <c r="AE226" s="127"/>
      <c r="AF226" s="127"/>
      <c r="AG226" s="127"/>
      <c r="AH226" s="127"/>
      <c r="AI226" s="127"/>
      <c r="AJ226" s="127"/>
      <c r="AK226" s="127"/>
      <c r="AL226" s="127"/>
      <c r="AM226" s="127"/>
      <c r="AN226" s="127"/>
      <c r="AO226" s="127"/>
      <c r="AP226" s="127"/>
      <c r="AQ226" s="127"/>
      <c r="AR226" s="127"/>
      <c r="AS226" s="127"/>
      <c r="AT226" s="127"/>
      <c r="AU226" s="127"/>
      <c r="AV226" s="127"/>
      <c r="AW226" s="127"/>
      <c r="AX226" s="127"/>
      <c r="AY226" s="127"/>
      <c r="AZ226" s="127"/>
      <c r="BA226" s="127"/>
      <c r="BB226" s="127"/>
      <c r="BC226" s="127"/>
      <c r="BD226" s="127"/>
      <c r="BE226" s="127"/>
      <c r="BF226" s="127"/>
      <c r="BG226" s="127"/>
      <c r="BH226" s="127"/>
      <c r="BI226" s="127"/>
      <c r="BJ226" s="127"/>
      <c r="BK226" s="127"/>
      <c r="BL226" s="127"/>
      <c r="BM226" s="127"/>
      <c r="BN226" s="127"/>
      <c r="BO226" s="127"/>
      <c r="BP226" s="127"/>
      <c r="BQ226" s="127"/>
      <c r="BR226" s="127"/>
      <c r="BS226" s="127"/>
    </row>
    <row r="227" spans="1:71" ht="12.75" customHeight="1" x14ac:dyDescent="0.25">
      <c r="A227" s="127"/>
      <c r="B227" s="127"/>
      <c r="C227" s="127"/>
      <c r="D227" s="127"/>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c r="AA227" s="127"/>
      <c r="AB227" s="127"/>
      <c r="AC227" s="127"/>
      <c r="AD227" s="127"/>
      <c r="AE227" s="127"/>
      <c r="AF227" s="127"/>
      <c r="AG227" s="127"/>
      <c r="AH227" s="127"/>
      <c r="AI227" s="127"/>
      <c r="AJ227" s="127"/>
      <c r="AK227" s="127"/>
      <c r="AL227" s="127"/>
      <c r="AM227" s="127"/>
      <c r="AN227" s="127"/>
      <c r="AO227" s="127"/>
      <c r="AP227" s="127"/>
      <c r="AQ227" s="127"/>
      <c r="AR227" s="127"/>
      <c r="AS227" s="127"/>
      <c r="AT227" s="127"/>
      <c r="AU227" s="127"/>
      <c r="AV227" s="127"/>
      <c r="AW227" s="127"/>
      <c r="AX227" s="127"/>
      <c r="AY227" s="127"/>
      <c r="AZ227" s="127"/>
      <c r="BA227" s="127"/>
      <c r="BB227" s="127"/>
      <c r="BC227" s="127"/>
      <c r="BD227" s="127"/>
      <c r="BE227" s="127"/>
      <c r="BF227" s="127"/>
      <c r="BG227" s="127"/>
      <c r="BH227" s="127"/>
      <c r="BI227" s="127"/>
      <c r="BJ227" s="127"/>
      <c r="BK227" s="127"/>
      <c r="BL227" s="127"/>
      <c r="BM227" s="127"/>
      <c r="BN227" s="127"/>
      <c r="BO227" s="127"/>
      <c r="BP227" s="127"/>
      <c r="BQ227" s="127"/>
      <c r="BR227" s="127"/>
      <c r="BS227" s="127"/>
    </row>
    <row r="228" spans="1:71" ht="12.75" customHeight="1" x14ac:dyDescent="0.25">
      <c r="A228" s="127"/>
      <c r="B228" s="127"/>
      <c r="C228" s="127"/>
      <c r="D228" s="127"/>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c r="AA228" s="127"/>
      <c r="AB228" s="127"/>
      <c r="AC228" s="127"/>
      <c r="AD228" s="127"/>
      <c r="AE228" s="127"/>
      <c r="AF228" s="127"/>
      <c r="AG228" s="127"/>
      <c r="AH228" s="127"/>
      <c r="AI228" s="127"/>
      <c r="AJ228" s="127"/>
      <c r="AK228" s="127"/>
      <c r="AL228" s="127"/>
      <c r="AM228" s="127"/>
      <c r="AN228" s="127"/>
      <c r="AO228" s="127"/>
      <c r="AP228" s="127"/>
      <c r="AQ228" s="127"/>
      <c r="AR228" s="127"/>
      <c r="AS228" s="127"/>
      <c r="AT228" s="127"/>
      <c r="AU228" s="127"/>
      <c r="AV228" s="127"/>
      <c r="AW228" s="127"/>
      <c r="AX228" s="127"/>
      <c r="AY228" s="127"/>
      <c r="AZ228" s="127"/>
      <c r="BA228" s="127"/>
      <c r="BB228" s="127"/>
      <c r="BC228" s="127"/>
      <c r="BD228" s="127"/>
      <c r="BE228" s="127"/>
      <c r="BF228" s="127"/>
      <c r="BG228" s="127"/>
      <c r="BH228" s="127"/>
      <c r="BI228" s="127"/>
      <c r="BJ228" s="127"/>
      <c r="BK228" s="127"/>
      <c r="BL228" s="127"/>
      <c r="BM228" s="127"/>
      <c r="BN228" s="127"/>
      <c r="BO228" s="127"/>
      <c r="BP228" s="127"/>
      <c r="BQ228" s="127"/>
      <c r="BR228" s="127"/>
      <c r="BS228" s="127"/>
    </row>
    <row r="229" spans="1:71" ht="12.75" customHeight="1" x14ac:dyDescent="0.25">
      <c r="A229" s="127"/>
      <c r="B229" s="127"/>
      <c r="C229" s="127"/>
      <c r="D229" s="127"/>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c r="AA229" s="127"/>
      <c r="AB229" s="127"/>
      <c r="AC229" s="127"/>
      <c r="AD229" s="127"/>
      <c r="AE229" s="127"/>
      <c r="AF229" s="127"/>
      <c r="AG229" s="127"/>
      <c r="AH229" s="127"/>
      <c r="AI229" s="127"/>
      <c r="AJ229" s="127"/>
      <c r="AK229" s="127"/>
      <c r="AL229" s="127"/>
      <c r="AM229" s="127"/>
      <c r="AN229" s="127"/>
      <c r="AO229" s="127"/>
      <c r="AP229" s="127"/>
      <c r="AQ229" s="127"/>
      <c r="AR229" s="127"/>
      <c r="AS229" s="127"/>
      <c r="AT229" s="127"/>
      <c r="AU229" s="127"/>
      <c r="AV229" s="127"/>
      <c r="AW229" s="127"/>
      <c r="AX229" s="127"/>
      <c r="AY229" s="127"/>
      <c r="AZ229" s="127"/>
      <c r="BA229" s="127"/>
      <c r="BB229" s="127"/>
      <c r="BC229" s="127"/>
      <c r="BD229" s="127"/>
      <c r="BE229" s="127"/>
      <c r="BF229" s="127"/>
      <c r="BG229" s="127"/>
      <c r="BH229" s="127"/>
      <c r="BI229" s="127"/>
      <c r="BJ229" s="127"/>
      <c r="BK229" s="127"/>
      <c r="BL229" s="127"/>
      <c r="BM229" s="127"/>
      <c r="BN229" s="127"/>
      <c r="BO229" s="127"/>
      <c r="BP229" s="127"/>
      <c r="BQ229" s="127"/>
      <c r="BR229" s="127"/>
      <c r="BS229" s="127"/>
    </row>
    <row r="230" spans="1:71" ht="12.75" customHeight="1" x14ac:dyDescent="0.25">
      <c r="A230" s="127"/>
      <c r="B230" s="127"/>
      <c r="C230" s="127"/>
      <c r="D230" s="127"/>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c r="AA230" s="127"/>
      <c r="AB230" s="127"/>
      <c r="AC230" s="127"/>
      <c r="AD230" s="127"/>
      <c r="AE230" s="127"/>
      <c r="AF230" s="127"/>
      <c r="AG230" s="127"/>
      <c r="AH230" s="127"/>
      <c r="AI230" s="127"/>
      <c r="AJ230" s="127"/>
      <c r="AK230" s="127"/>
      <c r="AL230" s="127"/>
      <c r="AM230" s="127"/>
      <c r="AN230" s="127"/>
      <c r="AO230" s="127"/>
      <c r="AP230" s="127"/>
      <c r="AQ230" s="127"/>
      <c r="AR230" s="127"/>
      <c r="AS230" s="127"/>
      <c r="AT230" s="127"/>
      <c r="AU230" s="127"/>
      <c r="AV230" s="127"/>
      <c r="AW230" s="127"/>
      <c r="AX230" s="127"/>
      <c r="AY230" s="127"/>
      <c r="AZ230" s="127"/>
      <c r="BA230" s="127"/>
      <c r="BB230" s="127"/>
      <c r="BC230" s="127"/>
      <c r="BD230" s="127"/>
      <c r="BE230" s="127"/>
      <c r="BF230" s="127"/>
      <c r="BG230" s="127"/>
      <c r="BH230" s="127"/>
      <c r="BI230" s="127"/>
      <c r="BJ230" s="127"/>
      <c r="BK230" s="127"/>
      <c r="BL230" s="127"/>
      <c r="BM230" s="127"/>
      <c r="BN230" s="127"/>
      <c r="BO230" s="127"/>
      <c r="BP230" s="127"/>
      <c r="BQ230" s="127"/>
      <c r="BR230" s="127"/>
      <c r="BS230" s="127"/>
    </row>
    <row r="231" spans="1:71" ht="12.75" customHeight="1" x14ac:dyDescent="0.25">
      <c r="A231" s="127"/>
      <c r="B231" s="127"/>
      <c r="C231" s="127"/>
      <c r="D231" s="127"/>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c r="AA231" s="127"/>
      <c r="AB231" s="127"/>
      <c r="AC231" s="127"/>
      <c r="AD231" s="127"/>
      <c r="AE231" s="127"/>
      <c r="AF231" s="127"/>
      <c r="AG231" s="127"/>
      <c r="AH231" s="127"/>
      <c r="AI231" s="127"/>
      <c r="AJ231" s="127"/>
      <c r="AK231" s="127"/>
      <c r="AL231" s="127"/>
      <c r="AM231" s="127"/>
      <c r="AN231" s="127"/>
      <c r="AO231" s="127"/>
      <c r="AP231" s="127"/>
      <c r="AQ231" s="127"/>
      <c r="AR231" s="127"/>
      <c r="AS231" s="127"/>
      <c r="AT231" s="127"/>
      <c r="AU231" s="127"/>
      <c r="AV231" s="127"/>
      <c r="AW231" s="127"/>
      <c r="AX231" s="127"/>
      <c r="AY231" s="127"/>
      <c r="AZ231" s="127"/>
      <c r="BA231" s="127"/>
      <c r="BB231" s="127"/>
      <c r="BC231" s="127"/>
      <c r="BD231" s="127"/>
      <c r="BE231" s="127"/>
      <c r="BF231" s="127"/>
      <c r="BG231" s="127"/>
      <c r="BH231" s="127"/>
      <c r="BI231" s="127"/>
      <c r="BJ231" s="127"/>
      <c r="BK231" s="127"/>
      <c r="BL231" s="127"/>
      <c r="BM231" s="127"/>
      <c r="BN231" s="127"/>
      <c r="BO231" s="127"/>
      <c r="BP231" s="127"/>
      <c r="BQ231" s="127"/>
      <c r="BR231" s="127"/>
      <c r="BS231" s="127"/>
    </row>
    <row r="232" spans="1:71" ht="12.75" customHeight="1" x14ac:dyDescent="0.25">
      <c r="A232" s="127"/>
      <c r="B232" s="127"/>
      <c r="C232" s="127"/>
      <c r="D232" s="127"/>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c r="AA232" s="127"/>
      <c r="AB232" s="127"/>
      <c r="AC232" s="127"/>
      <c r="AD232" s="127"/>
      <c r="AE232" s="127"/>
      <c r="AF232" s="127"/>
      <c r="AG232" s="127"/>
      <c r="AH232" s="127"/>
      <c r="AI232" s="127"/>
      <c r="AJ232" s="127"/>
      <c r="AK232" s="127"/>
      <c r="AL232" s="127"/>
      <c r="AM232" s="127"/>
      <c r="AN232" s="127"/>
      <c r="AO232" s="127"/>
      <c r="AP232" s="127"/>
      <c r="AQ232" s="127"/>
      <c r="AR232" s="127"/>
      <c r="AS232" s="127"/>
      <c r="AT232" s="127"/>
      <c r="AU232" s="127"/>
      <c r="AV232" s="127"/>
      <c r="AW232" s="127"/>
      <c r="AX232" s="127"/>
      <c r="AY232" s="127"/>
      <c r="AZ232" s="127"/>
      <c r="BA232" s="127"/>
      <c r="BB232" s="127"/>
      <c r="BC232" s="127"/>
      <c r="BD232" s="127"/>
      <c r="BE232" s="127"/>
      <c r="BF232" s="127"/>
      <c r="BG232" s="127"/>
      <c r="BH232" s="127"/>
      <c r="BI232" s="127"/>
      <c r="BJ232" s="127"/>
      <c r="BK232" s="127"/>
      <c r="BL232" s="127"/>
      <c r="BM232" s="127"/>
      <c r="BN232" s="127"/>
      <c r="BO232" s="127"/>
      <c r="BP232" s="127"/>
      <c r="BQ232" s="127"/>
      <c r="BR232" s="127"/>
      <c r="BS232" s="127"/>
    </row>
    <row r="233" spans="1:71" ht="12.75" customHeight="1" x14ac:dyDescent="0.25">
      <c r="A233" s="127"/>
      <c r="B233" s="127"/>
      <c r="C233" s="127"/>
      <c r="D233" s="127"/>
      <c r="E233" s="127"/>
      <c r="F233" s="127"/>
      <c r="G233" s="127"/>
      <c r="H233" s="127"/>
      <c r="I233" s="127"/>
      <c r="J233" s="127"/>
      <c r="K233" s="127"/>
      <c r="L233" s="127"/>
      <c r="M233" s="127"/>
      <c r="N233" s="127"/>
      <c r="O233" s="127"/>
      <c r="P233" s="127"/>
      <c r="Q233" s="127"/>
      <c r="R233" s="127"/>
      <c r="S233" s="127"/>
      <c r="T233" s="127"/>
      <c r="U233" s="127"/>
      <c r="V233" s="127"/>
      <c r="W233" s="127"/>
      <c r="X233" s="127"/>
      <c r="Y233" s="127"/>
      <c r="Z233" s="127"/>
      <c r="AA233" s="127"/>
      <c r="AB233" s="127"/>
      <c r="AC233" s="127"/>
      <c r="AD233" s="127"/>
      <c r="AE233" s="127"/>
      <c r="AF233" s="127"/>
      <c r="AG233" s="127"/>
      <c r="AH233" s="127"/>
      <c r="AI233" s="127"/>
      <c r="AJ233" s="127"/>
      <c r="AK233" s="127"/>
      <c r="AL233" s="127"/>
      <c r="AM233" s="127"/>
      <c r="AN233" s="127"/>
      <c r="AO233" s="127"/>
      <c r="AP233" s="127"/>
      <c r="AQ233" s="127"/>
      <c r="AR233" s="127"/>
      <c r="AS233" s="127"/>
      <c r="AT233" s="127"/>
      <c r="AU233" s="127"/>
      <c r="AV233" s="127"/>
      <c r="AW233" s="127"/>
      <c r="AX233" s="127"/>
      <c r="AY233" s="127"/>
      <c r="AZ233" s="127"/>
      <c r="BA233" s="127"/>
      <c r="BB233" s="127"/>
      <c r="BC233" s="127"/>
      <c r="BD233" s="127"/>
      <c r="BE233" s="127"/>
      <c r="BF233" s="127"/>
      <c r="BG233" s="127"/>
      <c r="BH233" s="127"/>
      <c r="BI233" s="127"/>
      <c r="BJ233" s="127"/>
      <c r="BK233" s="127"/>
      <c r="BL233" s="127"/>
      <c r="BM233" s="127"/>
      <c r="BN233" s="127"/>
      <c r="BO233" s="127"/>
      <c r="BP233" s="127"/>
      <c r="BQ233" s="127"/>
      <c r="BR233" s="127"/>
      <c r="BS233" s="127"/>
    </row>
    <row r="234" spans="1:71" ht="12.75" customHeight="1" x14ac:dyDescent="0.25">
      <c r="A234" s="127"/>
      <c r="B234" s="127"/>
      <c r="C234" s="127"/>
      <c r="D234" s="127"/>
      <c r="E234" s="127"/>
      <c r="F234" s="127"/>
      <c r="G234" s="127"/>
      <c r="H234" s="127"/>
      <c r="I234" s="127"/>
      <c r="J234" s="127"/>
      <c r="K234" s="127"/>
      <c r="L234" s="127"/>
      <c r="M234" s="127"/>
      <c r="N234" s="127"/>
      <c r="O234" s="127"/>
      <c r="P234" s="127"/>
      <c r="Q234" s="127"/>
      <c r="R234" s="127"/>
      <c r="S234" s="127"/>
      <c r="T234" s="127"/>
      <c r="U234" s="127"/>
      <c r="V234" s="127"/>
      <c r="W234" s="127"/>
      <c r="X234" s="127"/>
      <c r="Y234" s="127"/>
      <c r="Z234" s="127"/>
      <c r="AA234" s="127"/>
      <c r="AB234" s="127"/>
      <c r="AC234" s="127"/>
      <c r="AD234" s="127"/>
      <c r="AE234" s="127"/>
      <c r="AF234" s="127"/>
      <c r="AG234" s="127"/>
      <c r="AH234" s="127"/>
      <c r="AI234" s="127"/>
      <c r="AJ234" s="127"/>
      <c r="AK234" s="127"/>
      <c r="AL234" s="127"/>
      <c r="AM234" s="127"/>
      <c r="AN234" s="127"/>
      <c r="AO234" s="127"/>
      <c r="AP234" s="127"/>
      <c r="AQ234" s="127"/>
      <c r="AR234" s="127"/>
      <c r="AS234" s="127"/>
      <c r="AT234" s="127"/>
      <c r="AU234" s="127"/>
      <c r="AV234" s="127"/>
      <c r="AW234" s="127"/>
      <c r="AX234" s="127"/>
      <c r="AY234" s="127"/>
      <c r="AZ234" s="127"/>
      <c r="BA234" s="127"/>
      <c r="BB234" s="127"/>
      <c r="BC234" s="127"/>
      <c r="BD234" s="127"/>
      <c r="BE234" s="127"/>
      <c r="BF234" s="127"/>
      <c r="BG234" s="127"/>
      <c r="BH234" s="127"/>
      <c r="BI234" s="127"/>
      <c r="BJ234" s="127"/>
      <c r="BK234" s="127"/>
      <c r="BL234" s="127"/>
      <c r="BM234" s="127"/>
      <c r="BN234" s="127"/>
      <c r="BO234" s="127"/>
      <c r="BP234" s="127"/>
      <c r="BQ234" s="127"/>
      <c r="BR234" s="127"/>
      <c r="BS234" s="127"/>
    </row>
    <row r="235" spans="1:71" ht="12.75" customHeight="1" x14ac:dyDescent="0.25">
      <c r="A235" s="127"/>
      <c r="B235" s="127"/>
      <c r="C235" s="127"/>
      <c r="D235" s="127"/>
      <c r="E235" s="127"/>
      <c r="F235" s="127"/>
      <c r="G235" s="127"/>
      <c r="H235" s="127"/>
      <c r="I235" s="127"/>
      <c r="J235" s="127"/>
      <c r="K235" s="127"/>
      <c r="L235" s="127"/>
      <c r="M235" s="127"/>
      <c r="N235" s="127"/>
      <c r="O235" s="127"/>
      <c r="P235" s="127"/>
      <c r="Q235" s="127"/>
      <c r="R235" s="127"/>
      <c r="S235" s="127"/>
      <c r="T235" s="127"/>
      <c r="U235" s="127"/>
      <c r="V235" s="127"/>
      <c r="W235" s="127"/>
      <c r="X235" s="127"/>
      <c r="Y235" s="127"/>
      <c r="Z235" s="127"/>
      <c r="AA235" s="127"/>
      <c r="AB235" s="127"/>
      <c r="AC235" s="127"/>
      <c r="AD235" s="127"/>
      <c r="AE235" s="127"/>
      <c r="AF235" s="127"/>
      <c r="AG235" s="127"/>
      <c r="AH235" s="127"/>
      <c r="AI235" s="127"/>
      <c r="AJ235" s="127"/>
      <c r="AK235" s="127"/>
      <c r="AL235" s="127"/>
      <c r="AM235" s="127"/>
      <c r="AN235" s="127"/>
      <c r="AO235" s="127"/>
      <c r="AP235" s="127"/>
      <c r="AQ235" s="127"/>
      <c r="AR235" s="127"/>
      <c r="AS235" s="127"/>
      <c r="AT235" s="127"/>
      <c r="AU235" s="127"/>
      <c r="AV235" s="127"/>
      <c r="AW235" s="127"/>
      <c r="AX235" s="127"/>
      <c r="AY235" s="127"/>
      <c r="AZ235" s="127"/>
      <c r="BA235" s="127"/>
      <c r="BB235" s="127"/>
      <c r="BC235" s="127"/>
      <c r="BD235" s="127"/>
      <c r="BE235" s="127"/>
      <c r="BF235" s="127"/>
      <c r="BG235" s="127"/>
      <c r="BH235" s="127"/>
      <c r="BI235" s="127"/>
      <c r="BJ235" s="127"/>
      <c r="BK235" s="127"/>
      <c r="BL235" s="127"/>
      <c r="BM235" s="127"/>
      <c r="BN235" s="127"/>
      <c r="BO235" s="127"/>
      <c r="BP235" s="127"/>
      <c r="BQ235" s="127"/>
      <c r="BR235" s="127"/>
      <c r="BS235" s="127"/>
    </row>
    <row r="236" spans="1:71" ht="12.75" customHeight="1" x14ac:dyDescent="0.25">
      <c r="A236" s="127"/>
      <c r="B236" s="127"/>
      <c r="C236" s="127"/>
      <c r="D236" s="127"/>
      <c r="E236" s="127"/>
      <c r="F236" s="127"/>
      <c r="G236" s="127"/>
      <c r="H236" s="127"/>
      <c r="I236" s="127"/>
      <c r="J236" s="127"/>
      <c r="K236" s="127"/>
      <c r="L236" s="127"/>
      <c r="M236" s="127"/>
      <c r="N236" s="127"/>
      <c r="O236" s="127"/>
      <c r="P236" s="127"/>
      <c r="Q236" s="127"/>
      <c r="R236" s="127"/>
      <c r="S236" s="127"/>
      <c r="T236" s="127"/>
      <c r="U236" s="127"/>
      <c r="V236" s="127"/>
      <c r="W236" s="127"/>
      <c r="X236" s="127"/>
      <c r="Y236" s="127"/>
      <c r="Z236" s="127"/>
      <c r="AA236" s="127"/>
      <c r="AB236" s="127"/>
      <c r="AC236" s="127"/>
      <c r="AD236" s="127"/>
      <c r="AE236" s="127"/>
      <c r="AF236" s="127"/>
      <c r="AG236" s="127"/>
      <c r="AH236" s="127"/>
      <c r="AI236" s="127"/>
      <c r="AJ236" s="127"/>
      <c r="AK236" s="127"/>
      <c r="AL236" s="127"/>
      <c r="AM236" s="127"/>
      <c r="AN236" s="127"/>
      <c r="AO236" s="127"/>
      <c r="AP236" s="127"/>
      <c r="AQ236" s="127"/>
      <c r="AR236" s="127"/>
      <c r="AS236" s="127"/>
      <c r="AT236" s="127"/>
      <c r="AU236" s="127"/>
      <c r="AV236" s="127"/>
      <c r="AW236" s="127"/>
      <c r="AX236" s="127"/>
      <c r="AY236" s="127"/>
      <c r="AZ236" s="127"/>
      <c r="BA236" s="127"/>
      <c r="BB236" s="127"/>
      <c r="BC236" s="127"/>
      <c r="BD236" s="127"/>
      <c r="BE236" s="127"/>
      <c r="BF236" s="127"/>
      <c r="BG236" s="127"/>
      <c r="BH236" s="127"/>
      <c r="BI236" s="127"/>
      <c r="BJ236" s="127"/>
      <c r="BK236" s="127"/>
      <c r="BL236" s="127"/>
      <c r="BM236" s="127"/>
      <c r="BN236" s="127"/>
      <c r="BO236" s="127"/>
      <c r="BP236" s="127"/>
      <c r="BQ236" s="127"/>
      <c r="BR236" s="127"/>
      <c r="BS236" s="127"/>
    </row>
    <row r="237" spans="1:71" ht="12.75" customHeight="1" x14ac:dyDescent="0.25">
      <c r="A237" s="127"/>
      <c r="B237" s="127"/>
      <c r="C237" s="127"/>
      <c r="D237" s="127"/>
      <c r="E237" s="127"/>
      <c r="F237" s="127"/>
      <c r="G237" s="127"/>
      <c r="H237" s="127"/>
      <c r="I237" s="127"/>
      <c r="J237" s="127"/>
      <c r="K237" s="127"/>
      <c r="L237" s="127"/>
      <c r="M237" s="127"/>
      <c r="N237" s="127"/>
      <c r="O237" s="127"/>
      <c r="P237" s="127"/>
      <c r="Q237" s="127"/>
      <c r="R237" s="127"/>
      <c r="S237" s="127"/>
      <c r="T237" s="127"/>
      <c r="U237" s="127"/>
      <c r="V237" s="127"/>
      <c r="W237" s="127"/>
      <c r="X237" s="127"/>
      <c r="Y237" s="127"/>
      <c r="Z237" s="127"/>
      <c r="AA237" s="127"/>
      <c r="AB237" s="127"/>
      <c r="AC237" s="127"/>
      <c r="AD237" s="127"/>
      <c r="AE237" s="127"/>
      <c r="AF237" s="127"/>
      <c r="AG237" s="127"/>
      <c r="AH237" s="127"/>
      <c r="AI237" s="127"/>
      <c r="AJ237" s="127"/>
      <c r="AK237" s="127"/>
      <c r="AL237" s="127"/>
      <c r="AM237" s="127"/>
      <c r="AN237" s="127"/>
      <c r="AO237" s="127"/>
      <c r="AP237" s="127"/>
      <c r="AQ237" s="127"/>
      <c r="AR237" s="127"/>
      <c r="AS237" s="127"/>
      <c r="AT237" s="127"/>
      <c r="AU237" s="127"/>
      <c r="AV237" s="127"/>
      <c r="AW237" s="127"/>
      <c r="AX237" s="127"/>
      <c r="AY237" s="127"/>
      <c r="AZ237" s="127"/>
      <c r="BA237" s="127"/>
      <c r="BB237" s="127"/>
      <c r="BC237" s="127"/>
      <c r="BD237" s="127"/>
      <c r="BE237" s="127"/>
      <c r="BF237" s="127"/>
      <c r="BG237" s="127"/>
      <c r="BH237" s="127"/>
      <c r="BI237" s="127"/>
      <c r="BJ237" s="127"/>
      <c r="BK237" s="127"/>
      <c r="BL237" s="127"/>
      <c r="BM237" s="127"/>
      <c r="BN237" s="127"/>
      <c r="BO237" s="127"/>
      <c r="BP237" s="127"/>
      <c r="BQ237" s="127"/>
      <c r="BR237" s="127"/>
      <c r="BS237" s="127"/>
    </row>
    <row r="238" spans="1:71" ht="12.75" customHeight="1" x14ac:dyDescent="0.25">
      <c r="A238" s="127"/>
      <c r="B238" s="127"/>
      <c r="C238" s="127"/>
      <c r="D238" s="127"/>
      <c r="E238" s="127"/>
      <c r="F238" s="127"/>
      <c r="G238" s="127"/>
      <c r="H238" s="127"/>
      <c r="I238" s="127"/>
      <c r="J238" s="127"/>
      <c r="K238" s="127"/>
      <c r="L238" s="127"/>
      <c r="M238" s="127"/>
      <c r="N238" s="127"/>
      <c r="O238" s="127"/>
      <c r="P238" s="127"/>
      <c r="Q238" s="127"/>
      <c r="R238" s="127"/>
      <c r="S238" s="127"/>
      <c r="T238" s="127"/>
      <c r="U238" s="127"/>
      <c r="V238" s="127"/>
      <c r="W238" s="127"/>
      <c r="X238" s="127"/>
      <c r="Y238" s="127"/>
      <c r="Z238" s="127"/>
      <c r="AA238" s="127"/>
      <c r="AB238" s="127"/>
      <c r="AC238" s="127"/>
      <c r="AD238" s="127"/>
      <c r="AE238" s="127"/>
      <c r="AF238" s="127"/>
      <c r="AG238" s="127"/>
      <c r="AH238" s="127"/>
      <c r="AI238" s="127"/>
      <c r="AJ238" s="127"/>
      <c r="AK238" s="127"/>
      <c r="AL238" s="127"/>
      <c r="AM238" s="127"/>
      <c r="AN238" s="127"/>
      <c r="AO238" s="127"/>
      <c r="AP238" s="127"/>
      <c r="AQ238" s="127"/>
      <c r="AR238" s="127"/>
      <c r="AS238" s="127"/>
      <c r="AT238" s="127"/>
      <c r="AU238" s="127"/>
      <c r="AV238" s="127"/>
      <c r="AW238" s="127"/>
      <c r="AX238" s="127"/>
      <c r="AY238" s="127"/>
      <c r="AZ238" s="127"/>
      <c r="BA238" s="127"/>
      <c r="BB238" s="127"/>
      <c r="BC238" s="127"/>
      <c r="BD238" s="127"/>
      <c r="BE238" s="127"/>
      <c r="BF238" s="127"/>
      <c r="BG238" s="127"/>
      <c r="BH238" s="127"/>
      <c r="BI238" s="127"/>
      <c r="BJ238" s="127"/>
      <c r="BK238" s="127"/>
      <c r="BL238" s="127"/>
      <c r="BM238" s="127"/>
      <c r="BN238" s="127"/>
      <c r="BO238" s="127"/>
      <c r="BP238" s="127"/>
      <c r="BQ238" s="127"/>
      <c r="BR238" s="127"/>
      <c r="BS238" s="127"/>
    </row>
    <row r="239" spans="1:71" ht="12.75" customHeight="1" x14ac:dyDescent="0.25">
      <c r="A239" s="127"/>
      <c r="B239" s="127"/>
      <c r="C239" s="127"/>
      <c r="D239" s="127"/>
      <c r="E239" s="127"/>
      <c r="F239" s="127"/>
      <c r="G239" s="127"/>
      <c r="H239" s="127"/>
      <c r="I239" s="127"/>
      <c r="J239" s="127"/>
      <c r="K239" s="127"/>
      <c r="L239" s="127"/>
      <c r="M239" s="127"/>
      <c r="N239" s="127"/>
      <c r="O239" s="127"/>
      <c r="P239" s="127"/>
      <c r="Q239" s="127"/>
      <c r="R239" s="127"/>
      <c r="S239" s="127"/>
      <c r="T239" s="127"/>
      <c r="U239" s="127"/>
      <c r="V239" s="127"/>
      <c r="W239" s="127"/>
      <c r="X239" s="127"/>
      <c r="Y239" s="127"/>
      <c r="Z239" s="127"/>
      <c r="AA239" s="127"/>
      <c r="AB239" s="127"/>
      <c r="AC239" s="127"/>
      <c r="AD239" s="127"/>
      <c r="AE239" s="127"/>
      <c r="AF239" s="127"/>
      <c r="AG239" s="127"/>
      <c r="AH239" s="127"/>
      <c r="AI239" s="127"/>
      <c r="AJ239" s="127"/>
      <c r="AK239" s="127"/>
      <c r="AL239" s="127"/>
      <c r="AM239" s="127"/>
      <c r="AN239" s="127"/>
      <c r="AO239" s="127"/>
      <c r="AP239" s="127"/>
      <c r="AQ239" s="127"/>
      <c r="AR239" s="127"/>
      <c r="AS239" s="127"/>
      <c r="AT239" s="127"/>
      <c r="AU239" s="127"/>
      <c r="AV239" s="127"/>
      <c r="AW239" s="127"/>
      <c r="AX239" s="127"/>
      <c r="AY239" s="127"/>
      <c r="AZ239" s="127"/>
      <c r="BA239" s="127"/>
      <c r="BB239" s="127"/>
      <c r="BC239" s="127"/>
      <c r="BD239" s="127"/>
      <c r="BE239" s="127"/>
      <c r="BF239" s="127"/>
      <c r="BG239" s="127"/>
      <c r="BH239" s="127"/>
      <c r="BI239" s="127"/>
      <c r="BJ239" s="127"/>
      <c r="BK239" s="127"/>
      <c r="BL239" s="127"/>
      <c r="BM239" s="127"/>
      <c r="BN239" s="127"/>
      <c r="BO239" s="127"/>
      <c r="BP239" s="127"/>
      <c r="BQ239" s="127"/>
      <c r="BR239" s="127"/>
      <c r="BS239" s="127"/>
    </row>
    <row r="240" spans="1:71" ht="12.75" customHeight="1" x14ac:dyDescent="0.25">
      <c r="A240" s="127"/>
      <c r="B240" s="127"/>
      <c r="C240" s="127"/>
      <c r="D240" s="127"/>
      <c r="E240" s="127"/>
      <c r="F240" s="127"/>
      <c r="G240" s="127"/>
      <c r="H240" s="127"/>
      <c r="I240" s="127"/>
      <c r="J240" s="127"/>
      <c r="K240" s="127"/>
      <c r="L240" s="127"/>
      <c r="M240" s="127"/>
      <c r="N240" s="127"/>
      <c r="O240" s="127"/>
      <c r="P240" s="127"/>
      <c r="Q240" s="127"/>
      <c r="R240" s="127"/>
      <c r="S240" s="127"/>
      <c r="T240" s="127"/>
      <c r="U240" s="127"/>
      <c r="V240" s="127"/>
      <c r="W240" s="127"/>
      <c r="X240" s="127"/>
      <c r="Y240" s="127"/>
      <c r="Z240" s="127"/>
      <c r="AA240" s="127"/>
      <c r="AB240" s="127"/>
      <c r="AC240" s="127"/>
      <c r="AD240" s="127"/>
      <c r="AE240" s="127"/>
      <c r="AF240" s="127"/>
      <c r="AG240" s="127"/>
      <c r="AH240" s="127"/>
      <c r="AI240" s="127"/>
      <c r="AJ240" s="127"/>
      <c r="AK240" s="127"/>
      <c r="AL240" s="127"/>
      <c r="AM240" s="127"/>
      <c r="AN240" s="127"/>
      <c r="AO240" s="127"/>
      <c r="AP240" s="127"/>
      <c r="AQ240" s="127"/>
      <c r="AR240" s="127"/>
      <c r="AS240" s="127"/>
      <c r="AT240" s="127"/>
      <c r="AU240" s="127"/>
      <c r="AV240" s="127"/>
      <c r="AW240" s="127"/>
      <c r="AX240" s="127"/>
      <c r="AY240" s="127"/>
      <c r="AZ240" s="127"/>
      <c r="BA240" s="127"/>
      <c r="BB240" s="127"/>
      <c r="BC240" s="127"/>
      <c r="BD240" s="127"/>
      <c r="BE240" s="127"/>
      <c r="BF240" s="127"/>
      <c r="BG240" s="127"/>
      <c r="BH240" s="127"/>
      <c r="BI240" s="127"/>
      <c r="BJ240" s="127"/>
      <c r="BK240" s="127"/>
      <c r="BL240" s="127"/>
      <c r="BM240" s="127"/>
      <c r="BN240" s="127"/>
      <c r="BO240" s="127"/>
      <c r="BP240" s="127"/>
      <c r="BQ240" s="127"/>
      <c r="BR240" s="127"/>
      <c r="BS240" s="127"/>
    </row>
    <row r="241" spans="1:71" ht="12.75" customHeight="1" x14ac:dyDescent="0.25">
      <c r="A241" s="127"/>
      <c r="B241" s="127"/>
      <c r="C241" s="127"/>
      <c r="D241" s="127"/>
      <c r="E241" s="127"/>
      <c r="F241" s="127"/>
      <c r="G241" s="127"/>
      <c r="H241" s="127"/>
      <c r="I241" s="127"/>
      <c r="J241" s="127"/>
      <c r="K241" s="127"/>
      <c r="L241" s="127"/>
      <c r="M241" s="127"/>
      <c r="N241" s="127"/>
      <c r="O241" s="127"/>
      <c r="P241" s="127"/>
      <c r="Q241" s="127"/>
      <c r="R241" s="127"/>
      <c r="S241" s="127"/>
      <c r="T241" s="127"/>
      <c r="U241" s="127"/>
      <c r="V241" s="127"/>
      <c r="W241" s="127"/>
      <c r="X241" s="127"/>
      <c r="Y241" s="127"/>
      <c r="Z241" s="127"/>
      <c r="AA241" s="127"/>
      <c r="AB241" s="127"/>
      <c r="AC241" s="127"/>
      <c r="AD241" s="127"/>
      <c r="AE241" s="127"/>
      <c r="AF241" s="127"/>
      <c r="AG241" s="127"/>
      <c r="AH241" s="127"/>
      <c r="AI241" s="127"/>
      <c r="AJ241" s="127"/>
      <c r="AK241" s="127"/>
      <c r="AL241" s="127"/>
      <c r="AM241" s="127"/>
      <c r="AN241" s="127"/>
      <c r="AO241" s="127"/>
      <c r="AP241" s="127"/>
      <c r="AQ241" s="127"/>
      <c r="AR241" s="127"/>
      <c r="AS241" s="127"/>
      <c r="AT241" s="127"/>
      <c r="AU241" s="127"/>
      <c r="AV241" s="127"/>
      <c r="AW241" s="127"/>
      <c r="AX241" s="127"/>
      <c r="AY241" s="127"/>
      <c r="AZ241" s="127"/>
      <c r="BA241" s="127"/>
      <c r="BB241" s="127"/>
      <c r="BC241" s="127"/>
      <c r="BD241" s="127"/>
      <c r="BE241" s="127"/>
      <c r="BF241" s="127"/>
      <c r="BG241" s="127"/>
      <c r="BH241" s="127"/>
      <c r="BI241" s="127"/>
      <c r="BJ241" s="127"/>
      <c r="BK241" s="127"/>
      <c r="BL241" s="127"/>
      <c r="BM241" s="127"/>
      <c r="BN241" s="127"/>
      <c r="BO241" s="127"/>
      <c r="BP241" s="127"/>
      <c r="BQ241" s="127"/>
      <c r="BR241" s="127"/>
      <c r="BS241" s="127"/>
    </row>
    <row r="242" spans="1:71" ht="12.75" customHeight="1" x14ac:dyDescent="0.25">
      <c r="A242" s="127"/>
      <c r="B242" s="127"/>
      <c r="C242" s="127"/>
      <c r="D242" s="127"/>
      <c r="E242" s="127"/>
      <c r="F242" s="127"/>
      <c r="G242" s="127"/>
      <c r="H242" s="127"/>
      <c r="I242" s="127"/>
      <c r="J242" s="127"/>
      <c r="K242" s="127"/>
      <c r="L242" s="127"/>
      <c r="M242" s="127"/>
      <c r="N242" s="127"/>
      <c r="O242" s="127"/>
      <c r="P242" s="127"/>
      <c r="Q242" s="127"/>
      <c r="R242" s="127"/>
      <c r="S242" s="127"/>
      <c r="T242" s="127"/>
      <c r="U242" s="127"/>
      <c r="V242" s="127"/>
      <c r="W242" s="127"/>
      <c r="X242" s="127"/>
      <c r="Y242" s="127"/>
      <c r="Z242" s="127"/>
      <c r="AA242" s="127"/>
      <c r="AB242" s="127"/>
      <c r="AC242" s="127"/>
      <c r="AD242" s="127"/>
      <c r="AE242" s="127"/>
      <c r="AF242" s="127"/>
      <c r="AG242" s="127"/>
      <c r="AH242" s="127"/>
      <c r="AI242" s="127"/>
      <c r="AJ242" s="127"/>
      <c r="AK242" s="127"/>
      <c r="AL242" s="127"/>
      <c r="AM242" s="127"/>
      <c r="AN242" s="127"/>
      <c r="AO242" s="127"/>
      <c r="AP242" s="127"/>
      <c r="AQ242" s="127"/>
      <c r="AR242" s="127"/>
      <c r="AS242" s="127"/>
      <c r="AT242" s="127"/>
      <c r="AU242" s="127"/>
      <c r="AV242" s="127"/>
      <c r="AW242" s="127"/>
      <c r="AX242" s="127"/>
      <c r="AY242" s="127"/>
      <c r="AZ242" s="127"/>
      <c r="BA242" s="127"/>
      <c r="BB242" s="127"/>
      <c r="BC242" s="127"/>
      <c r="BD242" s="127"/>
      <c r="BE242" s="127"/>
      <c r="BF242" s="127"/>
      <c r="BG242" s="127"/>
      <c r="BH242" s="127"/>
      <c r="BI242" s="127"/>
      <c r="BJ242" s="127"/>
      <c r="BK242" s="127"/>
      <c r="BL242" s="127"/>
      <c r="BM242" s="127"/>
      <c r="BN242" s="127"/>
      <c r="BO242" s="127"/>
      <c r="BP242" s="127"/>
      <c r="BQ242" s="127"/>
      <c r="BR242" s="127"/>
      <c r="BS242" s="127"/>
    </row>
    <row r="243" spans="1:71" ht="12.75" customHeight="1" x14ac:dyDescent="0.25">
      <c r="A243" s="127"/>
      <c r="B243" s="127"/>
      <c r="C243" s="127"/>
      <c r="D243" s="127"/>
      <c r="E243" s="127"/>
      <c r="F243" s="127"/>
      <c r="G243" s="127"/>
      <c r="H243" s="127"/>
      <c r="I243" s="127"/>
      <c r="J243" s="127"/>
      <c r="K243" s="127"/>
      <c r="L243" s="127"/>
      <c r="M243" s="127"/>
      <c r="N243" s="127"/>
      <c r="O243" s="127"/>
      <c r="P243" s="127"/>
      <c r="Q243" s="127"/>
      <c r="R243" s="127"/>
      <c r="S243" s="127"/>
      <c r="T243" s="127"/>
      <c r="U243" s="127"/>
      <c r="V243" s="127"/>
      <c r="W243" s="127"/>
      <c r="X243" s="127"/>
      <c r="Y243" s="127"/>
      <c r="Z243" s="127"/>
      <c r="AA243" s="127"/>
      <c r="AB243" s="127"/>
      <c r="AC243" s="127"/>
      <c r="AD243" s="127"/>
      <c r="AE243" s="127"/>
      <c r="AF243" s="127"/>
      <c r="AG243" s="127"/>
      <c r="AH243" s="127"/>
      <c r="AI243" s="127"/>
      <c r="AJ243" s="127"/>
      <c r="AK243" s="127"/>
      <c r="AL243" s="127"/>
      <c r="AM243" s="127"/>
      <c r="AN243" s="127"/>
      <c r="AO243" s="127"/>
      <c r="AP243" s="127"/>
      <c r="AQ243" s="127"/>
      <c r="AR243" s="127"/>
      <c r="AS243" s="127"/>
      <c r="AT243" s="127"/>
      <c r="AU243" s="127"/>
      <c r="AV243" s="127"/>
      <c r="AW243" s="127"/>
      <c r="AX243" s="127"/>
      <c r="AY243" s="127"/>
      <c r="AZ243" s="127"/>
      <c r="BA243" s="127"/>
      <c r="BB243" s="127"/>
      <c r="BC243" s="127"/>
      <c r="BD243" s="127"/>
      <c r="BE243" s="127"/>
      <c r="BF243" s="127"/>
      <c r="BG243" s="127"/>
      <c r="BH243" s="127"/>
      <c r="BI243" s="127"/>
      <c r="BJ243" s="127"/>
      <c r="BK243" s="127"/>
      <c r="BL243" s="127"/>
      <c r="BM243" s="127"/>
      <c r="BN243" s="127"/>
      <c r="BO243" s="127"/>
      <c r="BP243" s="127"/>
      <c r="BQ243" s="127"/>
      <c r="BR243" s="127"/>
      <c r="BS243" s="127"/>
    </row>
    <row r="244" spans="1:71" ht="12.75" customHeight="1" x14ac:dyDescent="0.25">
      <c r="A244" s="127"/>
      <c r="B244" s="127"/>
      <c r="C244" s="127"/>
      <c r="D244" s="127"/>
      <c r="E244" s="127"/>
      <c r="F244" s="127"/>
      <c r="G244" s="127"/>
      <c r="H244" s="127"/>
      <c r="I244" s="127"/>
      <c r="J244" s="127"/>
      <c r="K244" s="127"/>
      <c r="L244" s="127"/>
      <c r="M244" s="127"/>
      <c r="N244" s="127"/>
      <c r="O244" s="127"/>
      <c r="P244" s="127"/>
      <c r="Q244" s="127"/>
      <c r="R244" s="127"/>
      <c r="S244" s="127"/>
      <c r="T244" s="127"/>
      <c r="U244" s="127"/>
      <c r="V244" s="127"/>
      <c r="W244" s="127"/>
      <c r="X244" s="127"/>
      <c r="Y244" s="127"/>
      <c r="Z244" s="127"/>
      <c r="AA244" s="127"/>
      <c r="AB244" s="127"/>
      <c r="AC244" s="127"/>
      <c r="AD244" s="127"/>
      <c r="AE244" s="127"/>
      <c r="AF244" s="127"/>
      <c r="AG244" s="127"/>
      <c r="AH244" s="127"/>
      <c r="AI244" s="127"/>
      <c r="AJ244" s="127"/>
      <c r="AK244" s="127"/>
      <c r="AL244" s="127"/>
      <c r="AM244" s="127"/>
      <c r="AN244" s="127"/>
      <c r="AO244" s="127"/>
      <c r="AP244" s="127"/>
      <c r="AQ244" s="127"/>
      <c r="AR244" s="127"/>
      <c r="AS244" s="127"/>
      <c r="AT244" s="127"/>
      <c r="AU244" s="127"/>
      <c r="AV244" s="127"/>
      <c r="AW244" s="127"/>
      <c r="AX244" s="127"/>
      <c r="AY244" s="127"/>
      <c r="AZ244" s="127"/>
      <c r="BA244" s="127"/>
      <c r="BB244" s="127"/>
      <c r="BC244" s="127"/>
      <c r="BD244" s="127"/>
      <c r="BE244" s="127"/>
      <c r="BF244" s="127"/>
      <c r="BG244" s="127"/>
      <c r="BH244" s="127"/>
      <c r="BI244" s="127"/>
      <c r="BJ244" s="127"/>
      <c r="BK244" s="127"/>
      <c r="BL244" s="127"/>
      <c r="BM244" s="127"/>
      <c r="BN244" s="127"/>
      <c r="BO244" s="127"/>
      <c r="BP244" s="127"/>
      <c r="BQ244" s="127"/>
      <c r="BR244" s="127"/>
      <c r="BS244" s="127"/>
    </row>
    <row r="245" spans="1:71" ht="12.75" customHeight="1" x14ac:dyDescent="0.25">
      <c r="A245" s="127"/>
      <c r="B245" s="127"/>
      <c r="C245" s="127"/>
      <c r="D245" s="127"/>
      <c r="E245" s="127"/>
      <c r="F245" s="127"/>
      <c r="G245" s="127"/>
      <c r="H245" s="127"/>
      <c r="I245" s="127"/>
      <c r="J245" s="127"/>
      <c r="K245" s="127"/>
      <c r="L245" s="127"/>
      <c r="M245" s="127"/>
      <c r="N245" s="127"/>
      <c r="O245" s="127"/>
      <c r="P245" s="127"/>
      <c r="Q245" s="127"/>
      <c r="R245" s="127"/>
      <c r="S245" s="127"/>
      <c r="T245" s="127"/>
      <c r="U245" s="127"/>
      <c r="V245" s="127"/>
      <c r="W245" s="127"/>
      <c r="X245" s="127"/>
      <c r="Y245" s="127"/>
      <c r="Z245" s="127"/>
      <c r="AA245" s="127"/>
      <c r="AB245" s="127"/>
      <c r="AC245" s="127"/>
      <c r="AD245" s="127"/>
      <c r="AE245" s="127"/>
      <c r="AF245" s="127"/>
      <c r="AG245" s="127"/>
      <c r="AH245" s="127"/>
      <c r="AI245" s="127"/>
      <c r="AJ245" s="127"/>
      <c r="AK245" s="127"/>
      <c r="AL245" s="127"/>
      <c r="AM245" s="127"/>
      <c r="AN245" s="127"/>
      <c r="AO245" s="127"/>
      <c r="AP245" s="127"/>
      <c r="AQ245" s="127"/>
      <c r="AR245" s="127"/>
      <c r="AS245" s="127"/>
      <c r="AT245" s="127"/>
      <c r="AU245" s="127"/>
      <c r="AV245" s="127"/>
      <c r="AW245" s="127"/>
      <c r="AX245" s="127"/>
      <c r="AY245" s="127"/>
      <c r="AZ245" s="127"/>
      <c r="BA245" s="127"/>
      <c r="BB245" s="127"/>
      <c r="BC245" s="127"/>
      <c r="BD245" s="127"/>
      <c r="BE245" s="127"/>
      <c r="BF245" s="127"/>
      <c r="BG245" s="127"/>
      <c r="BH245" s="127"/>
      <c r="BI245" s="127"/>
      <c r="BJ245" s="127"/>
      <c r="BK245" s="127"/>
      <c r="BL245" s="127"/>
      <c r="BM245" s="127"/>
      <c r="BN245" s="127"/>
      <c r="BO245" s="127"/>
      <c r="BP245" s="127"/>
      <c r="BQ245" s="127"/>
      <c r="BR245" s="127"/>
      <c r="BS245" s="127"/>
    </row>
    <row r="246" spans="1:71" ht="12.75" customHeight="1" x14ac:dyDescent="0.25">
      <c r="A246" s="127"/>
      <c r="B246" s="127"/>
      <c r="C246" s="127"/>
      <c r="D246" s="127"/>
      <c r="E246" s="127"/>
      <c r="F246" s="127"/>
      <c r="G246" s="127"/>
      <c r="H246" s="127"/>
      <c r="I246" s="127"/>
      <c r="J246" s="127"/>
      <c r="K246" s="127"/>
      <c r="L246" s="127"/>
      <c r="M246" s="127"/>
      <c r="N246" s="127"/>
      <c r="O246" s="127"/>
      <c r="P246" s="127"/>
      <c r="Q246" s="127"/>
      <c r="R246" s="127"/>
      <c r="S246" s="127"/>
      <c r="T246" s="127"/>
      <c r="U246" s="127"/>
      <c r="V246" s="127"/>
      <c r="W246" s="127"/>
      <c r="X246" s="127"/>
      <c r="Y246" s="127"/>
      <c r="Z246" s="127"/>
      <c r="AA246" s="127"/>
      <c r="AB246" s="127"/>
      <c r="AC246" s="127"/>
      <c r="AD246" s="127"/>
      <c r="AE246" s="127"/>
      <c r="AF246" s="127"/>
      <c r="AG246" s="127"/>
      <c r="AH246" s="127"/>
      <c r="AI246" s="127"/>
      <c r="AJ246" s="127"/>
      <c r="AK246" s="127"/>
      <c r="AL246" s="127"/>
      <c r="AM246" s="127"/>
      <c r="AN246" s="127"/>
      <c r="AO246" s="127"/>
      <c r="AP246" s="127"/>
      <c r="AQ246" s="127"/>
      <c r="AR246" s="127"/>
      <c r="AS246" s="127"/>
      <c r="AT246" s="127"/>
      <c r="AU246" s="127"/>
      <c r="AV246" s="127"/>
      <c r="AW246" s="127"/>
      <c r="AX246" s="127"/>
      <c r="AY246" s="127"/>
      <c r="AZ246" s="127"/>
      <c r="BA246" s="127"/>
      <c r="BB246" s="127"/>
      <c r="BC246" s="127"/>
      <c r="BD246" s="127"/>
      <c r="BE246" s="127"/>
      <c r="BF246" s="127"/>
      <c r="BG246" s="127"/>
      <c r="BH246" s="127"/>
      <c r="BI246" s="127"/>
      <c r="BJ246" s="127"/>
      <c r="BK246" s="127"/>
      <c r="BL246" s="127"/>
      <c r="BM246" s="127"/>
      <c r="BN246" s="127"/>
      <c r="BO246" s="127"/>
      <c r="BP246" s="127"/>
      <c r="BQ246" s="127"/>
      <c r="BR246" s="127"/>
      <c r="BS246" s="127"/>
    </row>
    <row r="247" spans="1:71" ht="12.75" customHeight="1" x14ac:dyDescent="0.25">
      <c r="A247" s="127"/>
      <c r="B247" s="127"/>
      <c r="C247" s="127"/>
      <c r="D247" s="127"/>
      <c r="E247" s="127"/>
      <c r="F247" s="127"/>
      <c r="G247" s="127"/>
      <c r="H247" s="127"/>
      <c r="I247" s="127"/>
      <c r="J247" s="127"/>
      <c r="K247" s="127"/>
      <c r="L247" s="127"/>
      <c r="M247" s="127"/>
      <c r="N247" s="127"/>
      <c r="O247" s="127"/>
      <c r="P247" s="127"/>
      <c r="Q247" s="127"/>
      <c r="R247" s="127"/>
      <c r="S247" s="127"/>
      <c r="T247" s="127"/>
      <c r="U247" s="127"/>
      <c r="V247" s="127"/>
      <c r="W247" s="127"/>
      <c r="X247" s="127"/>
      <c r="Y247" s="127"/>
      <c r="Z247" s="127"/>
      <c r="AA247" s="127"/>
      <c r="AB247" s="127"/>
      <c r="AC247" s="127"/>
      <c r="AD247" s="127"/>
      <c r="AE247" s="127"/>
      <c r="AF247" s="127"/>
      <c r="AG247" s="127"/>
      <c r="AH247" s="127"/>
      <c r="AI247" s="127"/>
      <c r="AJ247" s="127"/>
      <c r="AK247" s="127"/>
      <c r="AL247" s="127"/>
      <c r="AM247" s="127"/>
      <c r="AN247" s="127"/>
      <c r="AO247" s="127"/>
      <c r="AP247" s="127"/>
      <c r="AQ247" s="127"/>
      <c r="AR247" s="127"/>
      <c r="AS247" s="127"/>
      <c r="AT247" s="127"/>
      <c r="AU247" s="127"/>
      <c r="AV247" s="127"/>
      <c r="AW247" s="127"/>
      <c r="AX247" s="127"/>
      <c r="AY247" s="127"/>
      <c r="AZ247" s="127"/>
      <c r="BA247" s="127"/>
      <c r="BB247" s="127"/>
      <c r="BC247" s="127"/>
      <c r="BD247" s="127"/>
      <c r="BE247" s="127"/>
      <c r="BF247" s="127"/>
      <c r="BG247" s="127"/>
      <c r="BH247" s="127"/>
      <c r="BI247" s="127"/>
      <c r="BJ247" s="127"/>
      <c r="BK247" s="127"/>
      <c r="BL247" s="127"/>
      <c r="BM247" s="127"/>
      <c r="BN247" s="127"/>
      <c r="BO247" s="127"/>
      <c r="BP247" s="127"/>
      <c r="BQ247" s="127"/>
      <c r="BR247" s="127"/>
      <c r="BS247" s="127"/>
    </row>
    <row r="248" spans="1:71" ht="12.75" customHeight="1" x14ac:dyDescent="0.25">
      <c r="A248" s="127"/>
      <c r="B248" s="127"/>
      <c r="C248" s="127"/>
      <c r="D248" s="127"/>
      <c r="E248" s="127"/>
      <c r="F248" s="127"/>
      <c r="G248" s="127"/>
      <c r="H248" s="127"/>
      <c r="I248" s="127"/>
      <c r="J248" s="127"/>
      <c r="K248" s="127"/>
      <c r="L248" s="127"/>
      <c r="M248" s="127"/>
      <c r="N248" s="127"/>
      <c r="O248" s="127"/>
      <c r="P248" s="127"/>
      <c r="Q248" s="127"/>
      <c r="R248" s="127"/>
      <c r="S248" s="127"/>
      <c r="T248" s="127"/>
      <c r="U248" s="127"/>
      <c r="V248" s="127"/>
      <c r="W248" s="127"/>
      <c r="X248" s="127"/>
      <c r="Y248" s="127"/>
      <c r="Z248" s="127"/>
      <c r="AA248" s="127"/>
      <c r="AB248" s="127"/>
      <c r="AC248" s="127"/>
      <c r="AD248" s="127"/>
      <c r="AE248" s="127"/>
      <c r="AF248" s="127"/>
      <c r="AG248" s="127"/>
      <c r="AH248" s="127"/>
      <c r="AI248" s="127"/>
      <c r="AJ248" s="127"/>
      <c r="AK248" s="127"/>
      <c r="AL248" s="127"/>
      <c r="AM248" s="127"/>
      <c r="AN248" s="127"/>
      <c r="AO248" s="127"/>
      <c r="AP248" s="127"/>
      <c r="AQ248" s="127"/>
      <c r="AR248" s="127"/>
      <c r="AS248" s="127"/>
      <c r="AT248" s="127"/>
      <c r="AU248" s="127"/>
      <c r="AV248" s="127"/>
      <c r="AW248" s="127"/>
      <c r="AX248" s="127"/>
      <c r="AY248" s="127"/>
      <c r="AZ248" s="127"/>
      <c r="BA248" s="127"/>
      <c r="BB248" s="127"/>
      <c r="BC248" s="127"/>
      <c r="BD248" s="127"/>
      <c r="BE248" s="127"/>
      <c r="BF248" s="127"/>
      <c r="BG248" s="127"/>
      <c r="BH248" s="127"/>
      <c r="BI248" s="127"/>
      <c r="BJ248" s="127"/>
      <c r="BK248" s="127"/>
      <c r="BL248" s="127"/>
      <c r="BM248" s="127"/>
      <c r="BN248" s="127"/>
      <c r="BO248" s="127"/>
      <c r="BP248" s="127"/>
      <c r="BQ248" s="127"/>
      <c r="BR248" s="127"/>
      <c r="BS248" s="127"/>
    </row>
    <row r="249" spans="1:71" ht="12.75" customHeight="1" x14ac:dyDescent="0.25">
      <c r="A249" s="127"/>
      <c r="B249" s="127"/>
      <c r="C249" s="127"/>
      <c r="D249" s="127"/>
      <c r="E249" s="127"/>
      <c r="F249" s="127"/>
      <c r="G249" s="127"/>
      <c r="H249" s="127"/>
      <c r="I249" s="127"/>
      <c r="J249" s="127"/>
      <c r="K249" s="127"/>
      <c r="L249" s="127"/>
      <c r="M249" s="127"/>
      <c r="N249" s="127"/>
      <c r="O249" s="127"/>
      <c r="P249" s="127"/>
      <c r="Q249" s="127"/>
      <c r="R249" s="127"/>
      <c r="S249" s="127"/>
      <c r="T249" s="127"/>
      <c r="U249" s="127"/>
      <c r="V249" s="127"/>
      <c r="W249" s="127"/>
      <c r="X249" s="127"/>
      <c r="Y249" s="127"/>
      <c r="Z249" s="127"/>
      <c r="AA249" s="127"/>
      <c r="AB249" s="127"/>
      <c r="AC249" s="127"/>
      <c r="AD249" s="127"/>
      <c r="AE249" s="127"/>
      <c r="AF249" s="127"/>
      <c r="AG249" s="127"/>
      <c r="AH249" s="127"/>
      <c r="AI249" s="127"/>
      <c r="AJ249" s="127"/>
      <c r="AK249" s="127"/>
      <c r="AL249" s="127"/>
      <c r="AM249" s="127"/>
      <c r="AN249" s="127"/>
      <c r="AO249" s="127"/>
      <c r="AP249" s="127"/>
      <c r="AQ249" s="127"/>
      <c r="AR249" s="127"/>
      <c r="AS249" s="127"/>
      <c r="AT249" s="127"/>
      <c r="AU249" s="127"/>
      <c r="AV249" s="127"/>
      <c r="AW249" s="127"/>
      <c r="AX249" s="127"/>
      <c r="AY249" s="127"/>
      <c r="AZ249" s="127"/>
      <c r="BA249" s="127"/>
      <c r="BB249" s="127"/>
      <c r="BC249" s="127"/>
      <c r="BD249" s="127"/>
      <c r="BE249" s="127"/>
      <c r="BF249" s="127"/>
      <c r="BG249" s="127"/>
      <c r="BH249" s="127"/>
      <c r="BI249" s="127"/>
      <c r="BJ249" s="127"/>
      <c r="BK249" s="127"/>
      <c r="BL249" s="127"/>
      <c r="BM249" s="127"/>
      <c r="BN249" s="127"/>
      <c r="BO249" s="127"/>
      <c r="BP249" s="127"/>
      <c r="BQ249" s="127"/>
      <c r="BR249" s="127"/>
      <c r="BS249" s="127"/>
    </row>
    <row r="250" spans="1:71" ht="12.75" customHeight="1" x14ac:dyDescent="0.25">
      <c r="A250" s="127"/>
      <c r="B250" s="127"/>
      <c r="C250" s="127"/>
      <c r="D250" s="127"/>
      <c r="E250" s="127"/>
      <c r="F250" s="127"/>
      <c r="G250" s="127"/>
      <c r="H250" s="127"/>
      <c r="I250" s="127"/>
      <c r="J250" s="127"/>
      <c r="K250" s="127"/>
      <c r="L250" s="127"/>
      <c r="M250" s="127"/>
      <c r="N250" s="127"/>
      <c r="O250" s="127"/>
      <c r="P250" s="127"/>
      <c r="Q250" s="127"/>
      <c r="R250" s="127"/>
      <c r="S250" s="127"/>
      <c r="T250" s="127"/>
      <c r="U250" s="127"/>
      <c r="V250" s="127"/>
      <c r="W250" s="127"/>
      <c r="X250" s="127"/>
      <c r="Y250" s="127"/>
      <c r="Z250" s="127"/>
      <c r="AA250" s="127"/>
      <c r="AB250" s="127"/>
      <c r="AC250" s="127"/>
      <c r="AD250" s="127"/>
      <c r="AE250" s="127"/>
      <c r="AF250" s="127"/>
      <c r="AG250" s="127"/>
      <c r="AH250" s="127"/>
      <c r="AI250" s="127"/>
      <c r="AJ250" s="127"/>
      <c r="AK250" s="127"/>
      <c r="AL250" s="127"/>
      <c r="AM250" s="127"/>
      <c r="AN250" s="127"/>
      <c r="AO250" s="127"/>
      <c r="AP250" s="127"/>
      <c r="AQ250" s="127"/>
      <c r="AR250" s="127"/>
      <c r="AS250" s="127"/>
      <c r="AT250" s="127"/>
      <c r="AU250" s="127"/>
      <c r="AV250" s="127"/>
      <c r="AW250" s="127"/>
      <c r="AX250" s="127"/>
      <c r="AY250" s="127"/>
      <c r="AZ250" s="127"/>
      <c r="BA250" s="127"/>
      <c r="BB250" s="127"/>
      <c r="BC250" s="127"/>
      <c r="BD250" s="127"/>
      <c r="BE250" s="127"/>
      <c r="BF250" s="127"/>
      <c r="BG250" s="127"/>
      <c r="BH250" s="127"/>
      <c r="BI250" s="127"/>
      <c r="BJ250" s="127"/>
      <c r="BK250" s="127"/>
      <c r="BL250" s="127"/>
      <c r="BM250" s="127"/>
      <c r="BN250" s="127"/>
      <c r="BO250" s="127"/>
      <c r="BP250" s="127"/>
      <c r="BQ250" s="127"/>
      <c r="BR250" s="127"/>
      <c r="BS250" s="127"/>
    </row>
    <row r="251" spans="1:71" ht="12.75" customHeight="1" x14ac:dyDescent="0.25">
      <c r="A251" s="127"/>
      <c r="B251" s="127"/>
      <c r="C251" s="127"/>
      <c r="D251" s="127"/>
      <c r="E251" s="127"/>
      <c r="F251" s="127"/>
      <c r="G251" s="127"/>
      <c r="H251" s="127"/>
      <c r="I251" s="127"/>
      <c r="J251" s="127"/>
      <c r="K251" s="127"/>
      <c r="L251" s="127"/>
      <c r="M251" s="127"/>
      <c r="N251" s="127"/>
      <c r="O251" s="127"/>
      <c r="P251" s="127"/>
      <c r="Q251" s="127"/>
      <c r="R251" s="127"/>
      <c r="S251" s="127"/>
      <c r="T251" s="127"/>
      <c r="U251" s="127"/>
      <c r="V251" s="127"/>
      <c r="W251" s="127"/>
      <c r="X251" s="127"/>
      <c r="Y251" s="127"/>
      <c r="Z251" s="127"/>
      <c r="AA251" s="127"/>
      <c r="AB251" s="127"/>
      <c r="AC251" s="127"/>
      <c r="AD251" s="127"/>
      <c r="AE251" s="127"/>
      <c r="AF251" s="127"/>
      <c r="AG251" s="127"/>
      <c r="AH251" s="127"/>
      <c r="AI251" s="127"/>
      <c r="AJ251" s="127"/>
      <c r="AK251" s="127"/>
      <c r="AL251" s="127"/>
      <c r="AM251" s="127"/>
      <c r="AN251" s="127"/>
      <c r="AO251" s="127"/>
      <c r="AP251" s="127"/>
      <c r="AQ251" s="127"/>
      <c r="AR251" s="127"/>
      <c r="AS251" s="127"/>
      <c r="AT251" s="127"/>
      <c r="AU251" s="127"/>
      <c r="AV251" s="127"/>
      <c r="AW251" s="127"/>
      <c r="AX251" s="127"/>
      <c r="AY251" s="127"/>
      <c r="AZ251" s="127"/>
      <c r="BA251" s="127"/>
      <c r="BB251" s="127"/>
      <c r="BC251" s="127"/>
      <c r="BD251" s="127"/>
      <c r="BE251" s="127"/>
      <c r="BF251" s="127"/>
      <c r="BG251" s="127"/>
      <c r="BH251" s="127"/>
      <c r="BI251" s="127"/>
      <c r="BJ251" s="127"/>
      <c r="BK251" s="127"/>
      <c r="BL251" s="127"/>
      <c r="BM251" s="127"/>
      <c r="BN251" s="127"/>
      <c r="BO251" s="127"/>
      <c r="BP251" s="127"/>
      <c r="BQ251" s="127"/>
      <c r="BR251" s="127"/>
      <c r="BS251" s="127"/>
    </row>
    <row r="252" spans="1:71" ht="12.75" customHeight="1" x14ac:dyDescent="0.25">
      <c r="A252" s="127"/>
      <c r="B252" s="127"/>
      <c r="C252" s="127"/>
      <c r="D252" s="127"/>
      <c r="E252" s="127"/>
      <c r="F252" s="127"/>
      <c r="G252" s="127"/>
      <c r="H252" s="127"/>
      <c r="I252" s="127"/>
      <c r="J252" s="127"/>
      <c r="K252" s="127"/>
      <c r="L252" s="127"/>
      <c r="M252" s="127"/>
      <c r="N252" s="127"/>
      <c r="O252" s="127"/>
      <c r="P252" s="127"/>
      <c r="Q252" s="127"/>
      <c r="R252" s="127"/>
      <c r="S252" s="127"/>
      <c r="T252" s="127"/>
      <c r="U252" s="127"/>
      <c r="V252" s="127"/>
      <c r="W252" s="127"/>
      <c r="X252" s="127"/>
      <c r="Y252" s="127"/>
      <c r="Z252" s="127"/>
      <c r="AA252" s="127"/>
      <c r="AB252" s="127"/>
      <c r="AC252" s="127"/>
      <c r="AD252" s="127"/>
      <c r="AE252" s="127"/>
      <c r="AF252" s="127"/>
      <c r="AG252" s="127"/>
      <c r="AH252" s="127"/>
      <c r="AI252" s="127"/>
      <c r="AJ252" s="127"/>
      <c r="AK252" s="127"/>
      <c r="AL252" s="127"/>
      <c r="AM252" s="127"/>
      <c r="AN252" s="127"/>
      <c r="AO252" s="127"/>
      <c r="AP252" s="127"/>
      <c r="AQ252" s="127"/>
      <c r="AR252" s="127"/>
      <c r="AS252" s="127"/>
      <c r="AT252" s="127"/>
      <c r="AU252" s="127"/>
      <c r="AV252" s="127"/>
      <c r="AW252" s="127"/>
      <c r="AX252" s="127"/>
      <c r="AY252" s="127"/>
      <c r="AZ252" s="127"/>
      <c r="BA252" s="127"/>
      <c r="BB252" s="127"/>
      <c r="BC252" s="127"/>
      <c r="BD252" s="127"/>
      <c r="BE252" s="127"/>
      <c r="BF252" s="127"/>
      <c r="BG252" s="127"/>
      <c r="BH252" s="127"/>
      <c r="BI252" s="127"/>
      <c r="BJ252" s="127"/>
      <c r="BK252" s="127"/>
      <c r="BL252" s="127"/>
      <c r="BM252" s="127"/>
      <c r="BN252" s="127"/>
      <c r="BO252" s="127"/>
      <c r="BP252" s="127"/>
      <c r="BQ252" s="127"/>
      <c r="BR252" s="127"/>
      <c r="BS252" s="127"/>
    </row>
    <row r="253" spans="1:71" ht="12.75" customHeight="1" x14ac:dyDescent="0.25">
      <c r="A253" s="127"/>
      <c r="B253" s="127"/>
      <c r="C253" s="127"/>
      <c r="D253" s="127"/>
      <c r="E253" s="127"/>
      <c r="F253" s="127"/>
      <c r="G253" s="127"/>
      <c r="H253" s="127"/>
      <c r="I253" s="127"/>
      <c r="J253" s="127"/>
      <c r="K253" s="127"/>
      <c r="L253" s="127"/>
      <c r="M253" s="127"/>
      <c r="N253" s="127"/>
      <c r="O253" s="127"/>
      <c r="P253" s="127"/>
      <c r="Q253" s="127"/>
      <c r="R253" s="127"/>
      <c r="S253" s="127"/>
      <c r="T253" s="127"/>
      <c r="U253" s="127"/>
      <c r="V253" s="127"/>
      <c r="W253" s="127"/>
      <c r="X253" s="127"/>
      <c r="Y253" s="127"/>
      <c r="Z253" s="127"/>
      <c r="AA253" s="127"/>
      <c r="AB253" s="127"/>
      <c r="AC253" s="127"/>
      <c r="AD253" s="127"/>
      <c r="AE253" s="127"/>
      <c r="AF253" s="127"/>
      <c r="AG253" s="127"/>
      <c r="AH253" s="127"/>
      <c r="AI253" s="127"/>
      <c r="AJ253" s="127"/>
      <c r="AK253" s="127"/>
      <c r="AL253" s="127"/>
      <c r="AM253" s="127"/>
      <c r="AN253" s="127"/>
      <c r="AO253" s="127"/>
      <c r="AP253" s="127"/>
      <c r="AQ253" s="127"/>
      <c r="AR253" s="127"/>
      <c r="AS253" s="127"/>
      <c r="AT253" s="127"/>
      <c r="AU253" s="127"/>
      <c r="AV253" s="127"/>
      <c r="AW253" s="127"/>
      <c r="AX253" s="127"/>
      <c r="AY253" s="127"/>
      <c r="AZ253" s="127"/>
      <c r="BA253" s="127"/>
      <c r="BB253" s="127"/>
      <c r="BC253" s="127"/>
      <c r="BD253" s="127"/>
      <c r="BE253" s="127"/>
      <c r="BF253" s="127"/>
      <c r="BG253" s="127"/>
      <c r="BH253" s="127"/>
      <c r="BI253" s="127"/>
      <c r="BJ253" s="127"/>
      <c r="BK253" s="127"/>
      <c r="BL253" s="127"/>
      <c r="BM253" s="127"/>
      <c r="BN253" s="127"/>
      <c r="BO253" s="127"/>
      <c r="BP253" s="127"/>
      <c r="BQ253" s="127"/>
      <c r="BR253" s="127"/>
      <c r="BS253" s="127"/>
    </row>
    <row r="254" spans="1:71" ht="12.75" customHeight="1" x14ac:dyDescent="0.25">
      <c r="A254" s="127"/>
      <c r="B254" s="127"/>
      <c r="C254" s="127"/>
      <c r="D254" s="127"/>
      <c r="E254" s="127"/>
      <c r="F254" s="127"/>
      <c r="G254" s="127"/>
      <c r="H254" s="127"/>
      <c r="I254" s="127"/>
      <c r="J254" s="127"/>
      <c r="K254" s="127"/>
      <c r="L254" s="127"/>
      <c r="M254" s="127"/>
      <c r="N254" s="127"/>
      <c r="O254" s="127"/>
      <c r="P254" s="127"/>
      <c r="Q254" s="127"/>
      <c r="R254" s="127"/>
      <c r="S254" s="127"/>
      <c r="T254" s="127"/>
      <c r="U254" s="127"/>
      <c r="V254" s="127"/>
      <c r="W254" s="127"/>
      <c r="X254" s="127"/>
      <c r="Y254" s="127"/>
      <c r="Z254" s="127"/>
      <c r="AA254" s="127"/>
      <c r="AB254" s="127"/>
      <c r="AC254" s="127"/>
      <c r="AD254" s="127"/>
      <c r="AE254" s="127"/>
      <c r="AF254" s="127"/>
      <c r="AG254" s="127"/>
      <c r="AH254" s="127"/>
      <c r="AI254" s="127"/>
      <c r="AJ254" s="127"/>
      <c r="AK254" s="127"/>
      <c r="AL254" s="127"/>
      <c r="AM254" s="127"/>
      <c r="AN254" s="127"/>
      <c r="AO254" s="127"/>
      <c r="AP254" s="127"/>
      <c r="AQ254" s="127"/>
      <c r="AR254" s="127"/>
      <c r="AS254" s="127"/>
      <c r="AT254" s="127"/>
      <c r="AU254" s="127"/>
      <c r="AV254" s="127"/>
      <c r="AW254" s="127"/>
      <c r="AX254" s="127"/>
      <c r="AY254" s="127"/>
      <c r="AZ254" s="127"/>
      <c r="BA254" s="127"/>
      <c r="BB254" s="127"/>
      <c r="BC254" s="127"/>
      <c r="BD254" s="127"/>
      <c r="BE254" s="127"/>
      <c r="BF254" s="127"/>
      <c r="BG254" s="127"/>
      <c r="BH254" s="127"/>
      <c r="BI254" s="127"/>
      <c r="BJ254" s="127"/>
      <c r="BK254" s="127"/>
      <c r="BL254" s="127"/>
      <c r="BM254" s="127"/>
      <c r="BN254" s="127"/>
      <c r="BO254" s="127"/>
      <c r="BP254" s="127"/>
      <c r="BQ254" s="127"/>
      <c r="BR254" s="127"/>
      <c r="BS254" s="127"/>
    </row>
    <row r="255" spans="1:71" ht="12.75" customHeight="1" x14ac:dyDescent="0.25">
      <c r="A255" s="127"/>
      <c r="B255" s="127"/>
      <c r="C255" s="127"/>
      <c r="D255" s="127"/>
      <c r="E255" s="127"/>
      <c r="F255" s="127"/>
      <c r="G255" s="127"/>
      <c r="H255" s="127"/>
      <c r="I255" s="127"/>
      <c r="J255" s="127"/>
      <c r="K255" s="127"/>
      <c r="L255" s="127"/>
      <c r="M255" s="127"/>
      <c r="N255" s="127"/>
      <c r="O255" s="127"/>
      <c r="P255" s="127"/>
      <c r="Q255" s="127"/>
      <c r="R255" s="127"/>
      <c r="S255" s="127"/>
      <c r="T255" s="127"/>
      <c r="U255" s="127"/>
      <c r="V255" s="127"/>
      <c r="W255" s="127"/>
      <c r="X255" s="127"/>
      <c r="Y255" s="127"/>
      <c r="Z255" s="127"/>
      <c r="AA255" s="127"/>
      <c r="AB255" s="127"/>
      <c r="AC255" s="127"/>
      <c r="AD255" s="127"/>
      <c r="AE255" s="127"/>
      <c r="AF255" s="127"/>
      <c r="AG255" s="127"/>
      <c r="AH255" s="127"/>
      <c r="AI255" s="127"/>
      <c r="AJ255" s="127"/>
      <c r="AK255" s="127"/>
      <c r="AL255" s="127"/>
      <c r="AM255" s="127"/>
      <c r="AN255" s="127"/>
      <c r="AO255" s="127"/>
      <c r="AP255" s="127"/>
      <c r="AQ255" s="127"/>
      <c r="AR255" s="127"/>
      <c r="AS255" s="127"/>
      <c r="AT255" s="127"/>
      <c r="AU255" s="127"/>
      <c r="AV255" s="127"/>
      <c r="AW255" s="127"/>
      <c r="AX255" s="127"/>
      <c r="AY255" s="127"/>
      <c r="AZ255" s="127"/>
      <c r="BA255" s="127"/>
      <c r="BB255" s="127"/>
      <c r="BC255" s="127"/>
      <c r="BD255" s="127"/>
      <c r="BE255" s="127"/>
      <c r="BF255" s="127"/>
      <c r="BG255" s="127"/>
      <c r="BH255" s="127"/>
      <c r="BI255" s="127"/>
      <c r="BJ255" s="127"/>
      <c r="BK255" s="127"/>
      <c r="BL255" s="127"/>
      <c r="BM255" s="127"/>
      <c r="BN255" s="127"/>
      <c r="BO255" s="127"/>
      <c r="BP255" s="127"/>
      <c r="BQ255" s="127"/>
      <c r="BR255" s="127"/>
      <c r="BS255" s="127"/>
    </row>
    <row r="256" spans="1:71" ht="12.75" customHeight="1" x14ac:dyDescent="0.25">
      <c r="A256" s="127"/>
      <c r="B256" s="127"/>
      <c r="C256" s="127"/>
      <c r="D256" s="127"/>
      <c r="E256" s="127"/>
      <c r="F256" s="127"/>
      <c r="G256" s="127"/>
      <c r="H256" s="127"/>
      <c r="I256" s="127"/>
      <c r="J256" s="127"/>
      <c r="K256" s="127"/>
      <c r="L256" s="127"/>
      <c r="M256" s="127"/>
      <c r="N256" s="127"/>
      <c r="O256" s="127"/>
      <c r="P256" s="127"/>
      <c r="Q256" s="127"/>
      <c r="R256" s="127"/>
      <c r="S256" s="127"/>
      <c r="T256" s="127"/>
      <c r="U256" s="127"/>
      <c r="V256" s="127"/>
      <c r="W256" s="127"/>
      <c r="X256" s="127"/>
      <c r="Y256" s="127"/>
      <c r="Z256" s="127"/>
      <c r="AA256" s="127"/>
      <c r="AB256" s="127"/>
      <c r="AC256" s="127"/>
      <c r="AD256" s="127"/>
      <c r="AE256" s="127"/>
      <c r="AF256" s="127"/>
      <c r="AG256" s="127"/>
      <c r="AH256" s="127"/>
      <c r="AI256" s="127"/>
      <c r="AJ256" s="127"/>
      <c r="AK256" s="127"/>
      <c r="AL256" s="127"/>
      <c r="AM256" s="127"/>
      <c r="AN256" s="127"/>
      <c r="AO256" s="127"/>
      <c r="AP256" s="127"/>
      <c r="AQ256" s="127"/>
      <c r="AR256" s="127"/>
      <c r="AS256" s="127"/>
      <c r="AT256" s="127"/>
      <c r="AU256" s="127"/>
      <c r="AV256" s="127"/>
      <c r="AW256" s="127"/>
      <c r="AX256" s="127"/>
      <c r="AY256" s="127"/>
      <c r="AZ256" s="127"/>
      <c r="BA256" s="127"/>
      <c r="BB256" s="127"/>
      <c r="BC256" s="127"/>
      <c r="BD256" s="127"/>
      <c r="BE256" s="127"/>
      <c r="BF256" s="127"/>
      <c r="BG256" s="127"/>
      <c r="BH256" s="127"/>
      <c r="BI256" s="127"/>
      <c r="BJ256" s="127"/>
      <c r="BK256" s="127"/>
      <c r="BL256" s="127"/>
      <c r="BM256" s="127"/>
      <c r="BN256" s="127"/>
      <c r="BO256" s="127"/>
      <c r="BP256" s="127"/>
      <c r="BQ256" s="127"/>
      <c r="BR256" s="127"/>
      <c r="BS256" s="127"/>
    </row>
    <row r="257" spans="1:71" ht="12.75" customHeight="1" x14ac:dyDescent="0.25">
      <c r="A257" s="127"/>
      <c r="B257" s="127"/>
      <c r="C257" s="127"/>
      <c r="D257" s="127"/>
      <c r="E257" s="127"/>
      <c r="F257" s="127"/>
      <c r="G257" s="127"/>
      <c r="H257" s="127"/>
      <c r="I257" s="127"/>
      <c r="J257" s="127"/>
      <c r="K257" s="127"/>
      <c r="L257" s="127"/>
      <c r="M257" s="127"/>
      <c r="N257" s="127"/>
      <c r="O257" s="127"/>
      <c r="P257" s="127"/>
      <c r="Q257" s="127"/>
      <c r="R257" s="127"/>
      <c r="S257" s="127"/>
      <c r="T257" s="127"/>
      <c r="U257" s="127"/>
      <c r="V257" s="127"/>
      <c r="W257" s="127"/>
      <c r="X257" s="127"/>
      <c r="Y257" s="127"/>
      <c r="Z257" s="127"/>
      <c r="AA257" s="127"/>
      <c r="AB257" s="127"/>
      <c r="AC257" s="127"/>
      <c r="AD257" s="127"/>
      <c r="AE257" s="127"/>
      <c r="AF257" s="127"/>
      <c r="AG257" s="127"/>
      <c r="AH257" s="127"/>
      <c r="AI257" s="127"/>
      <c r="AJ257" s="127"/>
      <c r="AK257" s="127"/>
      <c r="AL257" s="127"/>
      <c r="AM257" s="127"/>
      <c r="AN257" s="127"/>
      <c r="AO257" s="127"/>
      <c r="AP257" s="127"/>
      <c r="AQ257" s="127"/>
      <c r="AR257" s="127"/>
      <c r="AS257" s="127"/>
      <c r="AT257" s="127"/>
      <c r="AU257" s="127"/>
      <c r="AV257" s="127"/>
      <c r="AW257" s="127"/>
      <c r="AX257" s="127"/>
      <c r="AY257" s="127"/>
      <c r="AZ257" s="127"/>
      <c r="BA257" s="127"/>
      <c r="BB257" s="127"/>
      <c r="BC257" s="127"/>
      <c r="BD257" s="127"/>
      <c r="BE257" s="127"/>
      <c r="BF257" s="127"/>
      <c r="BG257" s="127"/>
      <c r="BH257" s="127"/>
      <c r="BI257" s="127"/>
      <c r="BJ257" s="127"/>
      <c r="BK257" s="127"/>
      <c r="BL257" s="127"/>
      <c r="BM257" s="127"/>
      <c r="BN257" s="127"/>
      <c r="BO257" s="127"/>
      <c r="BP257" s="127"/>
      <c r="BQ257" s="127"/>
      <c r="BR257" s="127"/>
      <c r="BS257" s="127"/>
    </row>
    <row r="258" spans="1:71" ht="12.75" customHeight="1" x14ac:dyDescent="0.25">
      <c r="A258" s="127"/>
      <c r="B258" s="127"/>
      <c r="C258" s="127"/>
      <c r="D258" s="127"/>
      <c r="E258" s="127"/>
      <c r="F258" s="127"/>
      <c r="G258" s="127"/>
      <c r="H258" s="127"/>
      <c r="I258" s="127"/>
      <c r="J258" s="127"/>
      <c r="K258" s="127"/>
      <c r="L258" s="127"/>
      <c r="M258" s="127"/>
      <c r="N258" s="127"/>
      <c r="O258" s="127"/>
      <c r="P258" s="127"/>
      <c r="Q258" s="127"/>
      <c r="R258" s="127"/>
      <c r="S258" s="127"/>
      <c r="T258" s="127"/>
      <c r="U258" s="127"/>
      <c r="V258" s="127"/>
      <c r="W258" s="127"/>
      <c r="X258" s="127"/>
      <c r="Y258" s="127"/>
      <c r="Z258" s="127"/>
      <c r="AA258" s="127"/>
      <c r="AB258" s="127"/>
      <c r="AC258" s="127"/>
      <c r="AD258" s="127"/>
      <c r="AE258" s="127"/>
      <c r="AF258" s="127"/>
      <c r="AG258" s="127"/>
      <c r="AH258" s="127"/>
      <c r="AI258" s="127"/>
      <c r="AJ258" s="127"/>
      <c r="AK258" s="127"/>
      <c r="AL258" s="127"/>
      <c r="AM258" s="127"/>
      <c r="AN258" s="127"/>
      <c r="AO258" s="127"/>
      <c r="AP258" s="127"/>
      <c r="AQ258" s="127"/>
      <c r="AR258" s="127"/>
      <c r="AS258" s="127"/>
      <c r="AT258" s="127"/>
      <c r="AU258" s="127"/>
      <c r="AV258" s="127"/>
      <c r="AW258" s="127"/>
      <c r="AX258" s="127"/>
      <c r="AY258" s="127"/>
      <c r="AZ258" s="127"/>
      <c r="BA258" s="127"/>
      <c r="BB258" s="127"/>
      <c r="BC258" s="127"/>
      <c r="BD258" s="127"/>
      <c r="BE258" s="127"/>
      <c r="BF258" s="127"/>
      <c r="BG258" s="127"/>
      <c r="BH258" s="127"/>
      <c r="BI258" s="127"/>
      <c r="BJ258" s="127"/>
      <c r="BK258" s="127"/>
      <c r="BL258" s="127"/>
      <c r="BM258" s="127"/>
      <c r="BN258" s="127"/>
      <c r="BO258" s="127"/>
      <c r="BP258" s="127"/>
      <c r="BQ258" s="127"/>
      <c r="BR258" s="127"/>
      <c r="BS258" s="127"/>
    </row>
    <row r="259" spans="1:71" ht="12.75" customHeight="1" x14ac:dyDescent="0.25">
      <c r="A259" s="127"/>
      <c r="B259" s="127"/>
      <c r="C259" s="127"/>
      <c r="D259" s="127"/>
      <c r="E259" s="127"/>
      <c r="F259" s="127"/>
      <c r="G259" s="127"/>
      <c r="H259" s="127"/>
      <c r="I259" s="127"/>
      <c r="J259" s="127"/>
      <c r="K259" s="127"/>
      <c r="L259" s="127"/>
      <c r="M259" s="127"/>
      <c r="N259" s="127"/>
      <c r="O259" s="127"/>
      <c r="P259" s="127"/>
      <c r="Q259" s="127"/>
      <c r="R259" s="127"/>
      <c r="S259" s="127"/>
      <c r="T259" s="127"/>
      <c r="U259" s="127"/>
      <c r="V259" s="127"/>
      <c r="W259" s="127"/>
      <c r="X259" s="127"/>
      <c r="Y259" s="127"/>
      <c r="Z259" s="127"/>
      <c r="AA259" s="127"/>
      <c r="AB259" s="127"/>
      <c r="AC259" s="127"/>
      <c r="AD259" s="127"/>
      <c r="AE259" s="127"/>
      <c r="AF259" s="127"/>
      <c r="AG259" s="127"/>
      <c r="AH259" s="127"/>
      <c r="AI259" s="127"/>
      <c r="AJ259" s="127"/>
      <c r="AK259" s="127"/>
      <c r="AL259" s="127"/>
      <c r="AM259" s="127"/>
      <c r="AN259" s="127"/>
      <c r="AO259" s="127"/>
      <c r="AP259" s="127"/>
      <c r="AQ259" s="127"/>
      <c r="AR259" s="127"/>
      <c r="AS259" s="127"/>
      <c r="AT259" s="127"/>
      <c r="AU259" s="127"/>
      <c r="AV259" s="127"/>
      <c r="AW259" s="127"/>
      <c r="AX259" s="127"/>
      <c r="AY259" s="127"/>
      <c r="AZ259" s="127"/>
      <c r="BA259" s="127"/>
      <c r="BB259" s="127"/>
      <c r="BC259" s="127"/>
      <c r="BD259" s="127"/>
      <c r="BE259" s="127"/>
      <c r="BF259" s="127"/>
      <c r="BG259" s="127"/>
      <c r="BH259" s="127"/>
      <c r="BI259" s="127"/>
      <c r="BJ259" s="127"/>
      <c r="BK259" s="127"/>
      <c r="BL259" s="127"/>
      <c r="BM259" s="127"/>
      <c r="BN259" s="127"/>
      <c r="BO259" s="127"/>
      <c r="BP259" s="127"/>
      <c r="BQ259" s="127"/>
      <c r="BR259" s="127"/>
      <c r="BS259" s="127"/>
    </row>
    <row r="260" spans="1:71" ht="12.75" customHeight="1" x14ac:dyDescent="0.25">
      <c r="A260" s="127"/>
      <c r="B260" s="127"/>
      <c r="C260" s="127"/>
      <c r="D260" s="127"/>
      <c r="E260" s="127"/>
      <c r="F260" s="127"/>
      <c r="G260" s="127"/>
      <c r="H260" s="127"/>
      <c r="I260" s="127"/>
      <c r="J260" s="127"/>
      <c r="K260" s="127"/>
      <c r="L260" s="127"/>
      <c r="M260" s="127"/>
      <c r="N260" s="127"/>
      <c r="O260" s="127"/>
      <c r="P260" s="127"/>
      <c r="Q260" s="127"/>
      <c r="R260" s="127"/>
      <c r="S260" s="127"/>
      <c r="T260" s="127"/>
      <c r="U260" s="127"/>
      <c r="V260" s="127"/>
      <c r="W260" s="127"/>
      <c r="X260" s="127"/>
      <c r="Y260" s="127"/>
      <c r="Z260" s="127"/>
      <c r="AA260" s="127"/>
      <c r="AB260" s="127"/>
      <c r="AC260" s="127"/>
      <c r="AD260" s="127"/>
      <c r="AE260" s="127"/>
      <c r="AF260" s="127"/>
      <c r="AG260" s="127"/>
      <c r="AH260" s="127"/>
      <c r="AI260" s="127"/>
      <c r="AJ260" s="127"/>
      <c r="AK260" s="127"/>
      <c r="AL260" s="127"/>
      <c r="AM260" s="127"/>
      <c r="AN260" s="127"/>
      <c r="AO260" s="127"/>
      <c r="AP260" s="127"/>
      <c r="AQ260" s="127"/>
      <c r="AR260" s="127"/>
      <c r="AS260" s="127"/>
      <c r="AT260" s="127"/>
      <c r="AU260" s="127"/>
      <c r="AV260" s="127"/>
      <c r="AW260" s="127"/>
      <c r="AX260" s="127"/>
      <c r="AY260" s="127"/>
      <c r="AZ260" s="127"/>
      <c r="BA260" s="127"/>
      <c r="BB260" s="127"/>
      <c r="BC260" s="127"/>
      <c r="BD260" s="127"/>
      <c r="BE260" s="127"/>
      <c r="BF260" s="127"/>
      <c r="BG260" s="127"/>
      <c r="BH260" s="127"/>
      <c r="BI260" s="127"/>
      <c r="BJ260" s="127"/>
      <c r="BK260" s="127"/>
      <c r="BL260" s="127"/>
      <c r="BM260" s="127"/>
      <c r="BN260" s="127"/>
      <c r="BO260" s="127"/>
      <c r="BP260" s="127"/>
      <c r="BQ260" s="127"/>
      <c r="BR260" s="127"/>
      <c r="BS260" s="127"/>
    </row>
    <row r="261" spans="1:71" ht="12.75" customHeight="1" x14ac:dyDescent="0.25">
      <c r="A261" s="127"/>
      <c r="B261" s="127"/>
      <c r="C261" s="127"/>
      <c r="D261" s="127"/>
      <c r="E261" s="127"/>
      <c r="F261" s="127"/>
      <c r="G261" s="127"/>
      <c r="H261" s="127"/>
      <c r="I261" s="127"/>
      <c r="J261" s="127"/>
      <c r="K261" s="127"/>
      <c r="L261" s="127"/>
      <c r="M261" s="127"/>
      <c r="N261" s="127"/>
      <c r="O261" s="127"/>
      <c r="P261" s="127"/>
      <c r="Q261" s="127"/>
      <c r="R261" s="127"/>
      <c r="S261" s="127"/>
      <c r="T261" s="127"/>
      <c r="U261" s="127"/>
      <c r="V261" s="127"/>
      <c r="W261" s="127"/>
      <c r="X261" s="127"/>
      <c r="Y261" s="127"/>
      <c r="Z261" s="127"/>
      <c r="AA261" s="127"/>
      <c r="AB261" s="127"/>
      <c r="AC261" s="127"/>
      <c r="AD261" s="127"/>
      <c r="AE261" s="127"/>
      <c r="AF261" s="127"/>
      <c r="AG261" s="127"/>
      <c r="AH261" s="127"/>
      <c r="AI261" s="127"/>
      <c r="AJ261" s="127"/>
      <c r="AK261" s="127"/>
      <c r="AL261" s="127"/>
      <c r="AM261" s="127"/>
      <c r="AN261" s="127"/>
      <c r="AO261" s="127"/>
      <c r="AP261" s="127"/>
      <c r="AQ261" s="127"/>
      <c r="AR261" s="127"/>
      <c r="AS261" s="127"/>
      <c r="AT261" s="127"/>
      <c r="AU261" s="127"/>
      <c r="AV261" s="127"/>
      <c r="AW261" s="127"/>
      <c r="AX261" s="127"/>
      <c r="AY261" s="127"/>
      <c r="AZ261" s="127"/>
      <c r="BA261" s="127"/>
      <c r="BB261" s="127"/>
      <c r="BC261" s="127"/>
      <c r="BD261" s="127"/>
      <c r="BE261" s="127"/>
      <c r="BF261" s="127"/>
      <c r="BG261" s="127"/>
      <c r="BH261" s="127"/>
      <c r="BI261" s="127"/>
      <c r="BJ261" s="127"/>
      <c r="BK261" s="127"/>
      <c r="BL261" s="127"/>
      <c r="BM261" s="127"/>
      <c r="BN261" s="127"/>
      <c r="BO261" s="127"/>
      <c r="BP261" s="127"/>
      <c r="BQ261" s="127"/>
      <c r="BR261" s="127"/>
      <c r="BS261" s="127"/>
    </row>
    <row r="262" spans="1:71" ht="12.75" customHeight="1" x14ac:dyDescent="0.25">
      <c r="A262" s="127"/>
      <c r="B262" s="127"/>
      <c r="C262" s="127"/>
      <c r="D262" s="127"/>
      <c r="E262" s="127"/>
      <c r="F262" s="127"/>
      <c r="G262" s="127"/>
      <c r="H262" s="127"/>
      <c r="I262" s="127"/>
      <c r="J262" s="127"/>
      <c r="K262" s="127"/>
      <c r="L262" s="127"/>
      <c r="M262" s="127"/>
      <c r="N262" s="127"/>
      <c r="O262" s="127"/>
      <c r="P262" s="127"/>
      <c r="Q262" s="127"/>
      <c r="R262" s="127"/>
      <c r="S262" s="127"/>
      <c r="T262" s="127"/>
      <c r="U262" s="127"/>
      <c r="V262" s="127"/>
      <c r="W262" s="127"/>
      <c r="X262" s="127"/>
      <c r="Y262" s="127"/>
      <c r="Z262" s="127"/>
      <c r="AA262" s="127"/>
      <c r="AB262" s="127"/>
      <c r="AC262" s="127"/>
      <c r="AD262" s="127"/>
      <c r="AE262" s="127"/>
      <c r="AF262" s="127"/>
      <c r="AG262" s="127"/>
      <c r="AH262" s="127"/>
      <c r="AI262" s="127"/>
      <c r="AJ262" s="127"/>
      <c r="AK262" s="127"/>
      <c r="AL262" s="127"/>
      <c r="AM262" s="127"/>
      <c r="AN262" s="127"/>
      <c r="AO262" s="127"/>
      <c r="AP262" s="127"/>
      <c r="AQ262" s="127"/>
      <c r="AR262" s="127"/>
      <c r="AS262" s="127"/>
      <c r="AT262" s="127"/>
      <c r="AU262" s="127"/>
      <c r="AV262" s="127"/>
      <c r="AW262" s="127"/>
      <c r="AX262" s="127"/>
      <c r="AY262" s="127"/>
      <c r="AZ262" s="127"/>
      <c r="BA262" s="127"/>
      <c r="BB262" s="127"/>
      <c r="BC262" s="127"/>
      <c r="BD262" s="127"/>
      <c r="BE262" s="127"/>
      <c r="BF262" s="127"/>
      <c r="BG262" s="127"/>
      <c r="BH262" s="127"/>
      <c r="BI262" s="127"/>
      <c r="BJ262" s="127"/>
      <c r="BK262" s="127"/>
      <c r="BL262" s="127"/>
      <c r="BM262" s="127"/>
      <c r="BN262" s="127"/>
      <c r="BO262" s="127"/>
      <c r="BP262" s="127"/>
      <c r="BQ262" s="127"/>
      <c r="BR262" s="127"/>
      <c r="BS262" s="127"/>
    </row>
    <row r="263" spans="1:71" ht="12.75" customHeight="1" x14ac:dyDescent="0.25">
      <c r="A263" s="127"/>
      <c r="B263" s="127"/>
      <c r="C263" s="127"/>
      <c r="D263" s="127"/>
      <c r="E263" s="127"/>
      <c r="F263" s="127"/>
      <c r="G263" s="127"/>
      <c r="H263" s="127"/>
      <c r="I263" s="127"/>
      <c r="J263" s="127"/>
      <c r="K263" s="127"/>
      <c r="L263" s="127"/>
      <c r="M263" s="127"/>
      <c r="N263" s="127"/>
      <c r="O263" s="127"/>
      <c r="P263" s="127"/>
      <c r="Q263" s="127"/>
      <c r="R263" s="127"/>
      <c r="S263" s="127"/>
      <c r="T263" s="127"/>
      <c r="U263" s="127"/>
      <c r="V263" s="127"/>
      <c r="W263" s="127"/>
      <c r="X263" s="127"/>
      <c r="Y263" s="127"/>
      <c r="Z263" s="127"/>
      <c r="AA263" s="127"/>
      <c r="AB263" s="127"/>
      <c r="AC263" s="127"/>
      <c r="AD263" s="127"/>
      <c r="AE263" s="127"/>
      <c r="AF263" s="127"/>
      <c r="AG263" s="127"/>
      <c r="AH263" s="127"/>
      <c r="AI263" s="127"/>
      <c r="AJ263" s="127"/>
      <c r="AK263" s="127"/>
      <c r="AL263" s="127"/>
      <c r="AM263" s="127"/>
      <c r="AN263" s="127"/>
      <c r="AO263" s="127"/>
      <c r="AP263" s="127"/>
      <c r="AQ263" s="127"/>
      <c r="AR263" s="127"/>
      <c r="AS263" s="127"/>
      <c r="AT263" s="127"/>
      <c r="AU263" s="127"/>
      <c r="AV263" s="127"/>
      <c r="AW263" s="127"/>
      <c r="AX263" s="127"/>
      <c r="AY263" s="127"/>
      <c r="AZ263" s="127"/>
      <c r="BA263" s="127"/>
      <c r="BB263" s="127"/>
      <c r="BC263" s="127"/>
      <c r="BD263" s="127"/>
      <c r="BE263" s="127"/>
      <c r="BF263" s="127"/>
      <c r="BG263" s="127"/>
      <c r="BH263" s="127"/>
      <c r="BI263" s="127"/>
      <c r="BJ263" s="127"/>
      <c r="BK263" s="127"/>
      <c r="BL263" s="127"/>
      <c r="BM263" s="127"/>
      <c r="BN263" s="127"/>
      <c r="BO263" s="127"/>
      <c r="BP263" s="127"/>
      <c r="BQ263" s="127"/>
      <c r="BR263" s="127"/>
      <c r="BS263" s="127"/>
    </row>
    <row r="264" spans="1:71" ht="12.75" customHeight="1" x14ac:dyDescent="0.25">
      <c r="A264" s="127"/>
      <c r="B264" s="127"/>
      <c r="C264" s="127"/>
      <c r="D264" s="127"/>
      <c r="E264" s="127"/>
      <c r="F264" s="127"/>
      <c r="G264" s="127"/>
      <c r="H264" s="127"/>
      <c r="I264" s="127"/>
      <c r="J264" s="127"/>
      <c r="K264" s="127"/>
      <c r="L264" s="127"/>
      <c r="M264" s="127"/>
      <c r="N264" s="127"/>
      <c r="O264" s="127"/>
      <c r="P264" s="127"/>
      <c r="Q264" s="127"/>
      <c r="R264" s="127"/>
      <c r="S264" s="127"/>
      <c r="T264" s="127"/>
      <c r="U264" s="127"/>
      <c r="V264" s="127"/>
      <c r="W264" s="127"/>
      <c r="X264" s="127"/>
      <c r="Y264" s="127"/>
      <c r="Z264" s="127"/>
      <c r="AA264" s="127"/>
      <c r="AB264" s="127"/>
      <c r="AC264" s="127"/>
      <c r="AD264" s="127"/>
      <c r="AE264" s="127"/>
      <c r="AF264" s="127"/>
      <c r="AG264" s="127"/>
      <c r="AH264" s="127"/>
      <c r="AI264" s="127"/>
      <c r="AJ264" s="127"/>
      <c r="AK264" s="127"/>
      <c r="AL264" s="127"/>
      <c r="AM264" s="127"/>
      <c r="AN264" s="127"/>
      <c r="AO264" s="127"/>
      <c r="AP264" s="127"/>
      <c r="AQ264" s="127"/>
      <c r="AR264" s="127"/>
      <c r="AS264" s="127"/>
      <c r="AT264" s="127"/>
      <c r="AU264" s="127"/>
      <c r="AV264" s="127"/>
      <c r="AW264" s="127"/>
      <c r="AX264" s="127"/>
      <c r="AY264" s="127"/>
      <c r="AZ264" s="127"/>
      <c r="BA264" s="127"/>
      <c r="BB264" s="127"/>
      <c r="BC264" s="127"/>
      <c r="BD264" s="127"/>
      <c r="BE264" s="127"/>
      <c r="BF264" s="127"/>
      <c r="BG264" s="127"/>
      <c r="BH264" s="127"/>
      <c r="BI264" s="127"/>
      <c r="BJ264" s="127"/>
      <c r="BK264" s="127"/>
      <c r="BL264" s="127"/>
      <c r="BM264" s="127"/>
      <c r="BN264" s="127"/>
      <c r="BO264" s="127"/>
      <c r="BP264" s="127"/>
      <c r="BQ264" s="127"/>
      <c r="BR264" s="127"/>
      <c r="BS264" s="127"/>
    </row>
    <row r="265" spans="1:71" ht="12.75" customHeight="1" x14ac:dyDescent="0.25">
      <c r="A265" s="127"/>
      <c r="B265" s="127"/>
      <c r="C265" s="127"/>
      <c r="D265" s="127"/>
      <c r="E265" s="127"/>
      <c r="F265" s="127"/>
      <c r="G265" s="127"/>
      <c r="H265" s="127"/>
      <c r="I265" s="127"/>
      <c r="J265" s="127"/>
      <c r="K265" s="127"/>
      <c r="L265" s="127"/>
      <c r="M265" s="127"/>
      <c r="N265" s="127"/>
      <c r="O265" s="127"/>
      <c r="P265" s="127"/>
      <c r="Q265" s="127"/>
      <c r="R265" s="127"/>
      <c r="S265" s="127"/>
      <c r="T265" s="127"/>
      <c r="U265" s="127"/>
      <c r="V265" s="127"/>
      <c r="W265" s="127"/>
      <c r="X265" s="127"/>
      <c r="Y265" s="127"/>
      <c r="Z265" s="127"/>
      <c r="AA265" s="127"/>
      <c r="AB265" s="127"/>
      <c r="AC265" s="127"/>
      <c r="AD265" s="127"/>
      <c r="AE265" s="127"/>
      <c r="AF265" s="127"/>
      <c r="AG265" s="127"/>
      <c r="AH265" s="127"/>
      <c r="AI265" s="127"/>
      <c r="AJ265" s="127"/>
      <c r="AK265" s="127"/>
      <c r="AL265" s="127"/>
      <c r="AM265" s="127"/>
      <c r="AN265" s="127"/>
      <c r="AO265" s="127"/>
      <c r="AP265" s="127"/>
      <c r="AQ265" s="127"/>
      <c r="AR265" s="127"/>
      <c r="AS265" s="127"/>
      <c r="AT265" s="127"/>
      <c r="AU265" s="127"/>
      <c r="AV265" s="127"/>
      <c r="AW265" s="127"/>
      <c r="AX265" s="127"/>
      <c r="AY265" s="127"/>
      <c r="AZ265" s="127"/>
      <c r="BA265" s="127"/>
      <c r="BB265" s="127"/>
      <c r="BC265" s="127"/>
      <c r="BD265" s="127"/>
      <c r="BE265" s="127"/>
      <c r="BF265" s="127"/>
      <c r="BG265" s="127"/>
      <c r="BH265" s="127"/>
      <c r="BI265" s="127"/>
      <c r="BJ265" s="127"/>
      <c r="BK265" s="127"/>
      <c r="BL265" s="127"/>
      <c r="BM265" s="127"/>
      <c r="BN265" s="127"/>
      <c r="BO265" s="127"/>
      <c r="BP265" s="127"/>
      <c r="BQ265" s="127"/>
      <c r="BR265" s="127"/>
      <c r="BS265" s="127"/>
    </row>
    <row r="266" spans="1:71" ht="12.75" customHeight="1" x14ac:dyDescent="0.25">
      <c r="A266" s="127"/>
      <c r="B266" s="127"/>
      <c r="C266" s="127"/>
      <c r="D266" s="127"/>
      <c r="E266" s="127"/>
      <c r="F266" s="127"/>
      <c r="G266" s="127"/>
      <c r="H266" s="127"/>
      <c r="I266" s="127"/>
      <c r="J266" s="127"/>
      <c r="K266" s="127"/>
      <c r="L266" s="127"/>
      <c r="M266" s="127"/>
      <c r="N266" s="127"/>
      <c r="O266" s="127"/>
      <c r="P266" s="127"/>
      <c r="Q266" s="127"/>
      <c r="R266" s="127"/>
      <c r="S266" s="127"/>
      <c r="T266" s="127"/>
      <c r="U266" s="127"/>
      <c r="V266" s="127"/>
      <c r="W266" s="127"/>
      <c r="X266" s="127"/>
      <c r="Y266" s="127"/>
      <c r="Z266" s="127"/>
      <c r="AA266" s="127"/>
      <c r="AB266" s="127"/>
      <c r="AC266" s="127"/>
      <c r="AD266" s="127"/>
      <c r="AE266" s="127"/>
      <c r="AF266" s="127"/>
      <c r="AG266" s="127"/>
      <c r="AH266" s="127"/>
      <c r="AI266" s="127"/>
      <c r="AJ266" s="127"/>
      <c r="AK266" s="127"/>
      <c r="AL266" s="127"/>
      <c r="AM266" s="127"/>
      <c r="AN266" s="127"/>
      <c r="AO266" s="127"/>
      <c r="AP266" s="127"/>
      <c r="AQ266" s="127"/>
      <c r="AR266" s="127"/>
      <c r="AS266" s="127"/>
      <c r="AT266" s="127"/>
      <c r="AU266" s="127"/>
      <c r="AV266" s="127"/>
      <c r="AW266" s="127"/>
      <c r="AX266" s="127"/>
      <c r="AY266" s="127"/>
      <c r="AZ266" s="127"/>
      <c r="BA266" s="127"/>
      <c r="BB266" s="127"/>
      <c r="BC266" s="127"/>
      <c r="BD266" s="127"/>
      <c r="BE266" s="127"/>
      <c r="BF266" s="127"/>
      <c r="BG266" s="127"/>
      <c r="BH266" s="127"/>
      <c r="BI266" s="127"/>
      <c r="BJ266" s="127"/>
      <c r="BK266" s="127"/>
      <c r="BL266" s="127"/>
      <c r="BM266" s="127"/>
      <c r="BN266" s="127"/>
      <c r="BO266" s="127"/>
      <c r="BP266" s="127"/>
      <c r="BQ266" s="127"/>
      <c r="BR266" s="127"/>
      <c r="BS266" s="127"/>
    </row>
    <row r="267" spans="1:71" ht="12.75" customHeight="1" x14ac:dyDescent="0.25">
      <c r="A267" s="127"/>
      <c r="B267" s="127"/>
      <c r="C267" s="127"/>
      <c r="D267" s="127"/>
      <c r="E267" s="127"/>
      <c r="F267" s="127"/>
      <c r="G267" s="127"/>
      <c r="H267" s="127"/>
      <c r="I267" s="127"/>
      <c r="J267" s="127"/>
      <c r="K267" s="127"/>
      <c r="L267" s="127"/>
      <c r="M267" s="127"/>
      <c r="N267" s="127"/>
      <c r="O267" s="127"/>
      <c r="P267" s="127"/>
      <c r="Q267" s="127"/>
      <c r="R267" s="127"/>
      <c r="S267" s="127"/>
      <c r="T267" s="127"/>
      <c r="U267" s="127"/>
      <c r="V267" s="127"/>
      <c r="W267" s="127"/>
      <c r="X267" s="127"/>
      <c r="Y267" s="127"/>
      <c r="Z267" s="127"/>
      <c r="AA267" s="127"/>
      <c r="AB267" s="127"/>
      <c r="AC267" s="127"/>
      <c r="AD267" s="127"/>
      <c r="AE267" s="127"/>
      <c r="AF267" s="127"/>
      <c r="AG267" s="127"/>
      <c r="AH267" s="127"/>
      <c r="AI267" s="127"/>
      <c r="AJ267" s="127"/>
      <c r="AK267" s="127"/>
      <c r="AL267" s="127"/>
      <c r="AM267" s="127"/>
      <c r="AN267" s="127"/>
      <c r="AO267" s="127"/>
      <c r="AP267" s="127"/>
      <c r="AQ267" s="127"/>
      <c r="AR267" s="127"/>
      <c r="AS267" s="127"/>
      <c r="AT267" s="127"/>
      <c r="AU267" s="127"/>
      <c r="AV267" s="127"/>
      <c r="AW267" s="127"/>
      <c r="AX267" s="127"/>
      <c r="AY267" s="127"/>
      <c r="AZ267" s="127"/>
      <c r="BA267" s="127"/>
      <c r="BB267" s="127"/>
      <c r="BC267" s="127"/>
      <c r="BD267" s="127"/>
      <c r="BE267" s="127"/>
      <c r="BF267" s="127"/>
      <c r="BG267" s="127"/>
      <c r="BH267" s="127"/>
      <c r="BI267" s="127"/>
      <c r="BJ267" s="127"/>
      <c r="BK267" s="127"/>
      <c r="BL267" s="127"/>
      <c r="BM267" s="127"/>
      <c r="BN267" s="127"/>
      <c r="BO267" s="127"/>
      <c r="BP267" s="127"/>
      <c r="BQ267" s="127"/>
      <c r="BR267" s="127"/>
      <c r="BS267" s="127"/>
    </row>
    <row r="268" spans="1:71" ht="12.75" customHeight="1" x14ac:dyDescent="0.25">
      <c r="A268" s="127"/>
      <c r="B268" s="127"/>
      <c r="C268" s="127"/>
      <c r="D268" s="127"/>
      <c r="E268" s="127"/>
      <c r="F268" s="127"/>
      <c r="G268" s="127"/>
      <c r="H268" s="127"/>
      <c r="I268" s="127"/>
      <c r="J268" s="127"/>
      <c r="K268" s="127"/>
      <c r="L268" s="127"/>
      <c r="M268" s="127"/>
      <c r="N268" s="127"/>
      <c r="O268" s="127"/>
      <c r="P268" s="127"/>
      <c r="Q268" s="127"/>
      <c r="R268" s="127"/>
      <c r="S268" s="127"/>
      <c r="T268" s="127"/>
      <c r="U268" s="127"/>
      <c r="V268" s="127"/>
      <c r="W268" s="127"/>
      <c r="X268" s="127"/>
      <c r="Y268" s="127"/>
      <c r="Z268" s="127"/>
      <c r="AA268" s="127"/>
      <c r="AB268" s="127"/>
      <c r="AC268" s="127"/>
      <c r="AD268" s="127"/>
      <c r="AE268" s="127"/>
      <c r="AF268" s="127"/>
      <c r="AG268" s="127"/>
      <c r="AH268" s="127"/>
      <c r="AI268" s="127"/>
      <c r="AJ268" s="127"/>
      <c r="AK268" s="127"/>
      <c r="AL268" s="127"/>
      <c r="AM268" s="127"/>
      <c r="AN268" s="127"/>
      <c r="AO268" s="127"/>
      <c r="AP268" s="127"/>
      <c r="AQ268" s="127"/>
      <c r="AR268" s="127"/>
      <c r="AS268" s="127"/>
      <c r="AT268" s="127"/>
      <c r="AU268" s="127"/>
      <c r="AV268" s="127"/>
      <c r="AW268" s="127"/>
      <c r="AX268" s="127"/>
      <c r="AY268" s="127"/>
      <c r="AZ268" s="127"/>
      <c r="BA268" s="127"/>
      <c r="BB268" s="127"/>
      <c r="BC268" s="127"/>
      <c r="BD268" s="127"/>
      <c r="BE268" s="127"/>
      <c r="BF268" s="127"/>
      <c r="BG268" s="127"/>
      <c r="BH268" s="127"/>
      <c r="BI268" s="127"/>
      <c r="BJ268" s="127"/>
      <c r="BK268" s="127"/>
      <c r="BL268" s="127"/>
      <c r="BM268" s="127"/>
      <c r="BN268" s="127"/>
      <c r="BO268" s="127"/>
      <c r="BP268" s="127"/>
      <c r="BQ268" s="127"/>
      <c r="BR268" s="127"/>
      <c r="BS268" s="127"/>
    </row>
    <row r="269" spans="1:71" ht="12.75" customHeight="1" x14ac:dyDescent="0.25">
      <c r="A269" s="127"/>
      <c r="B269" s="127"/>
      <c r="C269" s="127"/>
      <c r="D269" s="127"/>
      <c r="E269" s="127"/>
      <c r="F269" s="127"/>
      <c r="G269" s="127"/>
      <c r="H269" s="127"/>
      <c r="I269" s="127"/>
      <c r="J269" s="127"/>
      <c r="K269" s="127"/>
      <c r="L269" s="127"/>
      <c r="M269" s="127"/>
      <c r="N269" s="127"/>
      <c r="O269" s="127"/>
      <c r="P269" s="127"/>
      <c r="Q269" s="127"/>
      <c r="R269" s="127"/>
      <c r="S269" s="127"/>
      <c r="T269" s="127"/>
      <c r="U269" s="127"/>
      <c r="V269" s="127"/>
      <c r="W269" s="127"/>
      <c r="X269" s="127"/>
      <c r="Y269" s="127"/>
      <c r="Z269" s="127"/>
      <c r="AA269" s="127"/>
      <c r="AB269" s="127"/>
      <c r="AC269" s="127"/>
      <c r="AD269" s="127"/>
      <c r="AE269" s="127"/>
      <c r="AF269" s="127"/>
      <c r="AG269" s="127"/>
      <c r="AH269" s="127"/>
      <c r="AI269" s="127"/>
      <c r="AJ269" s="127"/>
      <c r="AK269" s="127"/>
      <c r="AL269" s="127"/>
      <c r="AM269" s="127"/>
      <c r="AN269" s="127"/>
      <c r="AO269" s="127"/>
      <c r="AP269" s="127"/>
      <c r="AQ269" s="127"/>
      <c r="AR269" s="127"/>
      <c r="AS269" s="127"/>
      <c r="AT269" s="127"/>
      <c r="AU269" s="127"/>
      <c r="AV269" s="127"/>
      <c r="AW269" s="127"/>
      <c r="AX269" s="127"/>
      <c r="AY269" s="127"/>
      <c r="AZ269" s="127"/>
      <c r="BA269" s="127"/>
      <c r="BB269" s="127"/>
      <c r="BC269" s="127"/>
      <c r="BD269" s="127"/>
      <c r="BE269" s="127"/>
      <c r="BF269" s="127"/>
      <c r="BG269" s="127"/>
      <c r="BH269" s="127"/>
      <c r="BI269" s="127"/>
      <c r="BJ269" s="127"/>
      <c r="BK269" s="127"/>
      <c r="BL269" s="127"/>
      <c r="BM269" s="127"/>
      <c r="BN269" s="127"/>
      <c r="BO269" s="127"/>
      <c r="BP269" s="127"/>
      <c r="BQ269" s="127"/>
      <c r="BR269" s="127"/>
      <c r="BS269" s="127"/>
    </row>
    <row r="270" spans="1:71" ht="12.75" customHeight="1" x14ac:dyDescent="0.25">
      <c r="A270" s="127"/>
      <c r="B270" s="127"/>
      <c r="C270" s="127"/>
      <c r="D270" s="127"/>
      <c r="E270" s="127"/>
      <c r="F270" s="127"/>
      <c r="G270" s="127"/>
      <c r="H270" s="127"/>
      <c r="I270" s="127"/>
      <c r="J270" s="127"/>
      <c r="K270" s="127"/>
      <c r="L270" s="127"/>
      <c r="M270" s="127"/>
      <c r="N270" s="127"/>
      <c r="O270" s="127"/>
      <c r="P270" s="127"/>
      <c r="Q270" s="127"/>
      <c r="R270" s="127"/>
      <c r="S270" s="127"/>
      <c r="T270" s="127"/>
      <c r="U270" s="127"/>
      <c r="V270" s="127"/>
      <c r="W270" s="127"/>
      <c r="X270" s="127"/>
      <c r="Y270" s="127"/>
      <c r="Z270" s="127"/>
      <c r="AA270" s="127"/>
      <c r="AB270" s="127"/>
      <c r="AC270" s="127"/>
      <c r="AD270" s="127"/>
      <c r="AE270" s="127"/>
      <c r="AF270" s="127"/>
      <c r="AG270" s="127"/>
      <c r="AH270" s="127"/>
      <c r="AI270" s="127"/>
      <c r="AJ270" s="127"/>
      <c r="AK270" s="127"/>
      <c r="AL270" s="127"/>
      <c r="AM270" s="127"/>
      <c r="AN270" s="127"/>
      <c r="AO270" s="127"/>
      <c r="AP270" s="127"/>
      <c r="AQ270" s="127"/>
      <c r="AR270" s="127"/>
      <c r="AS270" s="127"/>
      <c r="AT270" s="127"/>
      <c r="AU270" s="127"/>
      <c r="AV270" s="127"/>
      <c r="AW270" s="127"/>
      <c r="AX270" s="127"/>
      <c r="AY270" s="127"/>
      <c r="AZ270" s="127"/>
      <c r="BA270" s="127"/>
      <c r="BB270" s="127"/>
      <c r="BC270" s="127"/>
      <c r="BD270" s="127"/>
      <c r="BE270" s="127"/>
      <c r="BF270" s="127"/>
      <c r="BG270" s="127"/>
      <c r="BH270" s="127"/>
      <c r="BI270" s="127"/>
      <c r="BJ270" s="127"/>
      <c r="BK270" s="127"/>
      <c r="BL270" s="127"/>
      <c r="BM270" s="127"/>
      <c r="BN270" s="127"/>
      <c r="BO270" s="127"/>
      <c r="BP270" s="127"/>
      <c r="BQ270" s="127"/>
      <c r="BR270" s="127"/>
      <c r="BS270" s="127"/>
    </row>
    <row r="271" spans="1:71" ht="12.75" customHeight="1" x14ac:dyDescent="0.25">
      <c r="A271" s="127"/>
      <c r="B271" s="127"/>
      <c r="C271" s="127"/>
      <c r="D271" s="127"/>
      <c r="E271" s="127"/>
      <c r="F271" s="127"/>
      <c r="G271" s="127"/>
      <c r="H271" s="127"/>
      <c r="I271" s="127"/>
      <c r="J271" s="127"/>
      <c r="K271" s="127"/>
      <c r="L271" s="127"/>
      <c r="M271" s="127"/>
      <c r="N271" s="127"/>
      <c r="O271" s="127"/>
      <c r="P271" s="127"/>
      <c r="Q271" s="127"/>
      <c r="R271" s="127"/>
      <c r="S271" s="127"/>
      <c r="T271" s="127"/>
      <c r="U271" s="127"/>
      <c r="V271" s="127"/>
      <c r="W271" s="127"/>
      <c r="X271" s="127"/>
      <c r="Y271" s="127"/>
      <c r="Z271" s="127"/>
      <c r="AA271" s="127"/>
      <c r="AB271" s="127"/>
      <c r="AC271" s="127"/>
      <c r="AD271" s="127"/>
      <c r="AE271" s="127"/>
      <c r="AF271" s="127"/>
      <c r="AG271" s="127"/>
      <c r="AH271" s="127"/>
      <c r="AI271" s="127"/>
      <c r="AJ271" s="127"/>
      <c r="AK271" s="127"/>
      <c r="AL271" s="127"/>
      <c r="AM271" s="127"/>
      <c r="AN271" s="127"/>
      <c r="AO271" s="127"/>
      <c r="AP271" s="127"/>
      <c r="AQ271" s="127"/>
      <c r="AR271" s="127"/>
      <c r="AS271" s="127"/>
      <c r="AT271" s="127"/>
      <c r="AU271" s="127"/>
      <c r="AV271" s="127"/>
      <c r="AW271" s="127"/>
      <c r="AX271" s="127"/>
      <c r="AY271" s="127"/>
      <c r="AZ271" s="127"/>
      <c r="BA271" s="127"/>
      <c r="BB271" s="127"/>
      <c r="BC271" s="127"/>
      <c r="BD271" s="127"/>
      <c r="BE271" s="127"/>
      <c r="BF271" s="127"/>
      <c r="BG271" s="127"/>
      <c r="BH271" s="127"/>
      <c r="BI271" s="127"/>
      <c r="BJ271" s="127"/>
      <c r="BK271" s="127"/>
      <c r="BL271" s="127"/>
      <c r="BM271" s="127"/>
      <c r="BN271" s="127"/>
      <c r="BO271" s="127"/>
      <c r="BP271" s="127"/>
      <c r="BQ271" s="127"/>
      <c r="BR271" s="127"/>
      <c r="BS271" s="127"/>
    </row>
    <row r="272" spans="1:71" ht="12.75" customHeight="1" x14ac:dyDescent="0.25">
      <c r="A272" s="127"/>
      <c r="B272" s="127"/>
      <c r="C272" s="127"/>
      <c r="D272" s="127"/>
      <c r="E272" s="127"/>
      <c r="F272" s="127"/>
      <c r="G272" s="127"/>
      <c r="H272" s="127"/>
      <c r="I272" s="127"/>
      <c r="J272" s="127"/>
      <c r="K272" s="127"/>
      <c r="L272" s="127"/>
      <c r="M272" s="127"/>
      <c r="N272" s="127"/>
      <c r="O272" s="127"/>
      <c r="P272" s="127"/>
      <c r="Q272" s="127"/>
      <c r="R272" s="127"/>
      <c r="S272" s="127"/>
      <c r="T272" s="127"/>
      <c r="U272" s="127"/>
      <c r="V272" s="127"/>
      <c r="W272" s="127"/>
      <c r="X272" s="127"/>
      <c r="Y272" s="127"/>
      <c r="Z272" s="127"/>
      <c r="AA272" s="127"/>
      <c r="AB272" s="127"/>
      <c r="AC272" s="127"/>
      <c r="AD272" s="127"/>
      <c r="AE272" s="127"/>
      <c r="AF272" s="127"/>
      <c r="AG272" s="127"/>
      <c r="AH272" s="127"/>
      <c r="AI272" s="127"/>
      <c r="AJ272" s="127"/>
      <c r="AK272" s="127"/>
      <c r="AL272" s="127"/>
      <c r="AM272" s="127"/>
      <c r="AN272" s="127"/>
      <c r="AO272" s="127"/>
      <c r="AP272" s="127"/>
      <c r="AQ272" s="127"/>
      <c r="AR272" s="127"/>
      <c r="AS272" s="127"/>
      <c r="AT272" s="127"/>
      <c r="AU272" s="127"/>
      <c r="AV272" s="127"/>
      <c r="AW272" s="127"/>
      <c r="AX272" s="127"/>
      <c r="AY272" s="127"/>
      <c r="AZ272" s="127"/>
      <c r="BA272" s="127"/>
      <c r="BB272" s="127"/>
      <c r="BC272" s="127"/>
      <c r="BD272" s="127"/>
      <c r="BE272" s="127"/>
      <c r="BF272" s="127"/>
      <c r="BG272" s="127"/>
      <c r="BH272" s="127"/>
      <c r="BI272" s="127"/>
      <c r="BJ272" s="127"/>
      <c r="BK272" s="127"/>
      <c r="BL272" s="127"/>
      <c r="BM272" s="127"/>
      <c r="BN272" s="127"/>
      <c r="BO272" s="127"/>
      <c r="BP272" s="127"/>
      <c r="BQ272" s="127"/>
      <c r="BR272" s="127"/>
      <c r="BS272" s="127"/>
    </row>
    <row r="273" spans="1:71" ht="12.75" customHeight="1" x14ac:dyDescent="0.25">
      <c r="A273" s="127"/>
      <c r="B273" s="127"/>
      <c r="C273" s="127"/>
      <c r="D273" s="127"/>
      <c r="E273" s="127"/>
      <c r="F273" s="127"/>
      <c r="G273" s="127"/>
      <c r="H273" s="127"/>
      <c r="I273" s="127"/>
      <c r="J273" s="127"/>
      <c r="K273" s="127"/>
      <c r="L273" s="127"/>
      <c r="M273" s="127"/>
      <c r="N273" s="127"/>
      <c r="O273" s="127"/>
      <c r="P273" s="127"/>
      <c r="Q273" s="127"/>
      <c r="R273" s="127"/>
      <c r="S273" s="127"/>
      <c r="T273" s="127"/>
      <c r="U273" s="127"/>
      <c r="V273" s="127"/>
      <c r="W273" s="127"/>
      <c r="X273" s="127"/>
      <c r="Y273" s="127"/>
      <c r="Z273" s="127"/>
      <c r="AA273" s="127"/>
      <c r="AB273" s="127"/>
      <c r="AC273" s="127"/>
      <c r="AD273" s="127"/>
      <c r="AE273" s="127"/>
      <c r="AF273" s="127"/>
      <c r="AG273" s="127"/>
      <c r="AH273" s="127"/>
      <c r="AI273" s="127"/>
      <c r="AJ273" s="127"/>
      <c r="AK273" s="127"/>
      <c r="AL273" s="127"/>
      <c r="AM273" s="127"/>
      <c r="AN273" s="127"/>
      <c r="AO273" s="127"/>
      <c r="AP273" s="127"/>
      <c r="AQ273" s="127"/>
      <c r="AR273" s="127"/>
      <c r="AS273" s="127"/>
      <c r="AT273" s="127"/>
      <c r="AU273" s="127"/>
      <c r="AV273" s="127"/>
      <c r="AW273" s="127"/>
      <c r="AX273" s="127"/>
      <c r="AY273" s="127"/>
      <c r="AZ273" s="127"/>
      <c r="BA273" s="127"/>
      <c r="BB273" s="127"/>
      <c r="BC273" s="127"/>
      <c r="BD273" s="127"/>
      <c r="BE273" s="127"/>
      <c r="BF273" s="127"/>
      <c r="BG273" s="127"/>
      <c r="BH273" s="127"/>
      <c r="BI273" s="127"/>
      <c r="BJ273" s="127"/>
      <c r="BK273" s="127"/>
      <c r="BL273" s="127"/>
      <c r="BM273" s="127"/>
      <c r="BN273" s="127"/>
      <c r="BO273" s="127"/>
      <c r="BP273" s="127"/>
      <c r="BQ273" s="127"/>
      <c r="BR273" s="127"/>
      <c r="BS273" s="127"/>
    </row>
    <row r="274" spans="1:71" ht="12.75" customHeight="1" x14ac:dyDescent="0.25">
      <c r="A274" s="127"/>
      <c r="B274" s="127"/>
      <c r="C274" s="127"/>
      <c r="D274" s="127"/>
      <c r="E274" s="127"/>
      <c r="F274" s="127"/>
      <c r="G274" s="127"/>
      <c r="H274" s="127"/>
      <c r="I274" s="127"/>
      <c r="J274" s="127"/>
      <c r="K274" s="127"/>
      <c r="L274" s="127"/>
      <c r="M274" s="127"/>
      <c r="N274" s="127"/>
      <c r="O274" s="127"/>
      <c r="P274" s="127"/>
      <c r="Q274" s="127"/>
      <c r="R274" s="127"/>
      <c r="S274" s="127"/>
      <c r="T274" s="127"/>
      <c r="U274" s="127"/>
      <c r="V274" s="127"/>
      <c r="W274" s="127"/>
      <c r="X274" s="127"/>
      <c r="Y274" s="127"/>
      <c r="Z274" s="127"/>
      <c r="AA274" s="127"/>
      <c r="AB274" s="127"/>
      <c r="AC274" s="127"/>
      <c r="AD274" s="127"/>
      <c r="AE274" s="127"/>
      <c r="AF274" s="127"/>
      <c r="AG274" s="127"/>
      <c r="AH274" s="127"/>
      <c r="AI274" s="127"/>
      <c r="AJ274" s="127"/>
      <c r="AK274" s="127"/>
      <c r="AL274" s="127"/>
      <c r="AM274" s="127"/>
      <c r="AN274" s="127"/>
      <c r="AO274" s="127"/>
      <c r="AP274" s="127"/>
      <c r="AQ274" s="127"/>
      <c r="AR274" s="127"/>
      <c r="AS274" s="127"/>
      <c r="AT274" s="127"/>
      <c r="AU274" s="127"/>
      <c r="AV274" s="127"/>
      <c r="AW274" s="127"/>
      <c r="AX274" s="127"/>
      <c r="AY274" s="127"/>
      <c r="AZ274" s="127"/>
      <c r="BA274" s="127"/>
      <c r="BB274" s="127"/>
      <c r="BC274" s="127"/>
      <c r="BD274" s="127"/>
      <c r="BE274" s="127"/>
      <c r="BF274" s="127"/>
      <c r="BG274" s="127"/>
      <c r="BH274" s="127"/>
      <c r="BI274" s="127"/>
      <c r="BJ274" s="127"/>
      <c r="BK274" s="127"/>
      <c r="BL274" s="127"/>
      <c r="BM274" s="127"/>
      <c r="BN274" s="127"/>
      <c r="BO274" s="127"/>
      <c r="BP274" s="127"/>
      <c r="BQ274" s="127"/>
      <c r="BR274" s="127"/>
      <c r="BS274" s="127"/>
    </row>
    <row r="275" spans="1:71" ht="12.75" customHeight="1" x14ac:dyDescent="0.25">
      <c r="A275" s="127"/>
      <c r="B275" s="127"/>
      <c r="C275" s="127"/>
      <c r="D275" s="127"/>
      <c r="E275" s="127"/>
      <c r="F275" s="127"/>
      <c r="G275" s="127"/>
      <c r="H275" s="127"/>
      <c r="I275" s="127"/>
      <c r="J275" s="127"/>
      <c r="K275" s="127"/>
      <c r="L275" s="127"/>
      <c r="M275" s="127"/>
      <c r="N275" s="127"/>
      <c r="O275" s="127"/>
      <c r="P275" s="127"/>
      <c r="Q275" s="127"/>
      <c r="R275" s="127"/>
      <c r="S275" s="127"/>
      <c r="T275" s="127"/>
      <c r="U275" s="127"/>
      <c r="V275" s="127"/>
      <c r="W275" s="127"/>
      <c r="X275" s="127"/>
      <c r="Y275" s="127"/>
      <c r="Z275" s="127"/>
      <c r="AA275" s="127"/>
      <c r="AB275" s="127"/>
      <c r="AC275" s="127"/>
      <c r="AD275" s="127"/>
      <c r="AE275" s="127"/>
      <c r="AF275" s="127"/>
      <c r="AG275" s="127"/>
      <c r="AH275" s="127"/>
      <c r="AI275" s="127"/>
      <c r="AJ275" s="127"/>
      <c r="AK275" s="127"/>
      <c r="AL275" s="127"/>
      <c r="AM275" s="127"/>
      <c r="AN275" s="127"/>
      <c r="AO275" s="127"/>
      <c r="AP275" s="127"/>
      <c r="AQ275" s="127"/>
      <c r="AR275" s="127"/>
      <c r="AS275" s="127"/>
      <c r="AT275" s="127"/>
      <c r="AU275" s="127"/>
      <c r="AV275" s="127"/>
      <c r="AW275" s="127"/>
      <c r="AX275" s="127"/>
      <c r="AY275" s="127"/>
      <c r="AZ275" s="127"/>
      <c r="BA275" s="127"/>
      <c r="BB275" s="127"/>
      <c r="BC275" s="127"/>
      <c r="BD275" s="127"/>
      <c r="BE275" s="127"/>
      <c r="BF275" s="127"/>
      <c r="BG275" s="127"/>
      <c r="BH275" s="127"/>
      <c r="BI275" s="127"/>
      <c r="BJ275" s="127"/>
      <c r="BK275" s="127"/>
      <c r="BL275" s="127"/>
      <c r="BM275" s="127"/>
      <c r="BN275" s="127"/>
      <c r="BO275" s="127"/>
      <c r="BP275" s="127"/>
      <c r="BQ275" s="127"/>
      <c r="BR275" s="127"/>
      <c r="BS275" s="127"/>
    </row>
    <row r="276" spans="1:71" ht="12.75" customHeight="1" x14ac:dyDescent="0.25">
      <c r="A276" s="127"/>
      <c r="B276" s="127"/>
      <c r="C276" s="127"/>
      <c r="D276" s="127"/>
      <c r="E276" s="127"/>
      <c r="F276" s="127"/>
      <c r="G276" s="127"/>
      <c r="H276" s="127"/>
      <c r="I276" s="127"/>
      <c r="J276" s="127"/>
      <c r="K276" s="127"/>
      <c r="L276" s="127"/>
      <c r="M276" s="127"/>
      <c r="N276" s="127"/>
      <c r="O276" s="127"/>
      <c r="P276" s="127"/>
      <c r="Q276" s="127"/>
      <c r="R276" s="127"/>
      <c r="S276" s="127"/>
      <c r="T276" s="127"/>
      <c r="U276" s="127"/>
      <c r="V276" s="127"/>
      <c r="W276" s="127"/>
      <c r="X276" s="127"/>
      <c r="Y276" s="127"/>
      <c r="Z276" s="127"/>
      <c r="AA276" s="127"/>
      <c r="AB276" s="127"/>
      <c r="AC276" s="127"/>
      <c r="AD276" s="127"/>
      <c r="AE276" s="127"/>
      <c r="AF276" s="127"/>
      <c r="AG276" s="127"/>
      <c r="AH276" s="127"/>
      <c r="AI276" s="127"/>
      <c r="AJ276" s="127"/>
      <c r="AK276" s="127"/>
      <c r="AL276" s="127"/>
      <c r="AM276" s="127"/>
      <c r="AN276" s="127"/>
      <c r="AO276" s="127"/>
      <c r="AP276" s="127"/>
      <c r="AQ276" s="127"/>
      <c r="AR276" s="127"/>
      <c r="AS276" s="127"/>
      <c r="AT276" s="127"/>
      <c r="AU276" s="127"/>
      <c r="AV276" s="127"/>
      <c r="AW276" s="127"/>
      <c r="AX276" s="127"/>
      <c r="AY276" s="127"/>
      <c r="AZ276" s="127"/>
      <c r="BA276" s="127"/>
      <c r="BB276" s="127"/>
      <c r="BC276" s="127"/>
      <c r="BD276" s="127"/>
      <c r="BE276" s="127"/>
      <c r="BF276" s="127"/>
      <c r="BG276" s="127"/>
      <c r="BH276" s="127"/>
      <c r="BI276" s="127"/>
      <c r="BJ276" s="127"/>
      <c r="BK276" s="127"/>
      <c r="BL276" s="127"/>
      <c r="BM276" s="127"/>
      <c r="BN276" s="127"/>
      <c r="BO276" s="127"/>
      <c r="BP276" s="127"/>
      <c r="BQ276" s="127"/>
      <c r="BR276" s="127"/>
      <c r="BS276" s="127"/>
    </row>
    <row r="277" spans="1:71" ht="12.75" customHeight="1" x14ac:dyDescent="0.25">
      <c r="A277" s="127"/>
      <c r="B277" s="127"/>
      <c r="C277" s="127"/>
      <c r="D277" s="127"/>
      <c r="E277" s="127"/>
      <c r="F277" s="127"/>
      <c r="G277" s="127"/>
      <c r="H277" s="127"/>
      <c r="I277" s="127"/>
      <c r="J277" s="127"/>
      <c r="K277" s="127"/>
      <c r="L277" s="127"/>
      <c r="M277" s="127"/>
      <c r="N277" s="127"/>
      <c r="O277" s="127"/>
      <c r="P277" s="127"/>
      <c r="Q277" s="127"/>
      <c r="R277" s="127"/>
      <c r="S277" s="127"/>
      <c r="T277" s="127"/>
      <c r="U277" s="127"/>
      <c r="V277" s="127"/>
      <c r="W277" s="127"/>
      <c r="X277" s="127"/>
      <c r="Y277" s="127"/>
      <c r="Z277" s="127"/>
      <c r="AA277" s="127"/>
      <c r="AB277" s="127"/>
      <c r="AC277" s="127"/>
      <c r="AD277" s="127"/>
      <c r="AE277" s="127"/>
      <c r="AF277" s="127"/>
      <c r="AG277" s="127"/>
      <c r="AH277" s="127"/>
      <c r="AI277" s="127"/>
      <c r="AJ277" s="127"/>
      <c r="AK277" s="127"/>
      <c r="AL277" s="127"/>
      <c r="AM277" s="127"/>
      <c r="AN277" s="127"/>
      <c r="AO277" s="127"/>
      <c r="AP277" s="127"/>
      <c r="AQ277" s="127"/>
      <c r="AR277" s="127"/>
      <c r="AS277" s="127"/>
      <c r="AT277" s="127"/>
      <c r="AU277" s="127"/>
      <c r="AV277" s="127"/>
      <c r="AW277" s="127"/>
      <c r="AX277" s="127"/>
      <c r="AY277" s="127"/>
      <c r="AZ277" s="127"/>
      <c r="BA277" s="127"/>
      <c r="BB277" s="127"/>
      <c r="BC277" s="127"/>
      <c r="BD277" s="127"/>
      <c r="BE277" s="127"/>
      <c r="BF277" s="127"/>
      <c r="BG277" s="127"/>
      <c r="BH277" s="127"/>
      <c r="BI277" s="127"/>
      <c r="BJ277" s="127"/>
      <c r="BK277" s="127"/>
      <c r="BL277" s="127"/>
      <c r="BM277" s="127"/>
      <c r="BN277" s="127"/>
      <c r="BO277" s="127"/>
      <c r="BP277" s="127"/>
      <c r="BQ277" s="127"/>
      <c r="BR277" s="127"/>
      <c r="BS277" s="127"/>
    </row>
    <row r="278" spans="1:71" ht="12.75" customHeight="1" x14ac:dyDescent="0.25">
      <c r="A278" s="127"/>
      <c r="B278" s="127"/>
      <c r="C278" s="127"/>
      <c r="D278" s="127"/>
      <c r="E278" s="127"/>
      <c r="F278" s="127"/>
      <c r="G278" s="127"/>
      <c r="H278" s="127"/>
      <c r="I278" s="127"/>
      <c r="J278" s="127"/>
      <c r="K278" s="127"/>
      <c r="L278" s="127"/>
      <c r="M278" s="127"/>
      <c r="N278" s="127"/>
      <c r="O278" s="127"/>
      <c r="P278" s="127"/>
      <c r="Q278" s="127"/>
      <c r="R278" s="127"/>
      <c r="S278" s="127"/>
      <c r="T278" s="127"/>
      <c r="U278" s="127"/>
      <c r="V278" s="127"/>
      <c r="W278" s="127"/>
      <c r="X278" s="127"/>
      <c r="Y278" s="127"/>
      <c r="Z278" s="127"/>
      <c r="AA278" s="127"/>
      <c r="AB278" s="127"/>
      <c r="AC278" s="127"/>
      <c r="AD278" s="127"/>
      <c r="AE278" s="127"/>
      <c r="AF278" s="127"/>
      <c r="AG278" s="127"/>
      <c r="AH278" s="127"/>
      <c r="AI278" s="127"/>
      <c r="AJ278" s="127"/>
      <c r="AK278" s="127"/>
      <c r="AL278" s="127"/>
      <c r="AM278" s="127"/>
      <c r="AN278" s="127"/>
      <c r="AO278" s="127"/>
      <c r="AP278" s="127"/>
      <c r="AQ278" s="127"/>
      <c r="AR278" s="127"/>
      <c r="AS278" s="127"/>
      <c r="AT278" s="127"/>
      <c r="AU278" s="127"/>
      <c r="AV278" s="127"/>
      <c r="AW278" s="127"/>
      <c r="AX278" s="127"/>
      <c r="AY278" s="127"/>
      <c r="AZ278" s="127"/>
      <c r="BA278" s="127"/>
      <c r="BB278" s="127"/>
      <c r="BC278" s="127"/>
      <c r="BD278" s="127"/>
      <c r="BE278" s="127"/>
      <c r="BF278" s="127"/>
      <c r="BG278" s="127"/>
      <c r="BH278" s="127"/>
      <c r="BI278" s="127"/>
      <c r="BJ278" s="127"/>
      <c r="BK278" s="127"/>
      <c r="BL278" s="127"/>
      <c r="BM278" s="127"/>
      <c r="BN278" s="127"/>
      <c r="BO278" s="127"/>
      <c r="BP278" s="127"/>
      <c r="BQ278" s="127"/>
      <c r="BR278" s="127"/>
      <c r="BS278" s="127"/>
    </row>
    <row r="279" spans="1:71" ht="12.75" customHeight="1" x14ac:dyDescent="0.25">
      <c r="A279" s="127"/>
      <c r="B279" s="127"/>
      <c r="C279" s="127"/>
      <c r="D279" s="127"/>
      <c r="E279" s="127"/>
      <c r="F279" s="127"/>
      <c r="G279" s="127"/>
      <c r="H279" s="127"/>
      <c r="I279" s="127"/>
      <c r="J279" s="127"/>
      <c r="K279" s="127"/>
      <c r="L279" s="127"/>
      <c r="M279" s="127"/>
      <c r="N279" s="127"/>
      <c r="O279" s="127"/>
      <c r="P279" s="127"/>
      <c r="Q279" s="127"/>
      <c r="R279" s="127"/>
      <c r="S279" s="127"/>
      <c r="T279" s="127"/>
      <c r="U279" s="127"/>
      <c r="V279" s="127"/>
      <c r="W279" s="127"/>
      <c r="X279" s="127"/>
      <c r="Y279" s="127"/>
      <c r="Z279" s="127"/>
      <c r="AA279" s="127"/>
      <c r="AB279" s="127"/>
      <c r="AC279" s="127"/>
      <c r="AD279" s="127"/>
      <c r="AE279" s="127"/>
      <c r="AF279" s="127"/>
      <c r="AG279" s="127"/>
      <c r="AH279" s="127"/>
      <c r="AI279" s="127"/>
      <c r="AJ279" s="127"/>
      <c r="AK279" s="127"/>
      <c r="AL279" s="127"/>
      <c r="AM279" s="127"/>
      <c r="AN279" s="127"/>
      <c r="AO279" s="127"/>
      <c r="AP279" s="127"/>
      <c r="AQ279" s="127"/>
      <c r="AR279" s="127"/>
      <c r="AS279" s="127"/>
      <c r="AT279" s="127"/>
      <c r="AU279" s="127"/>
      <c r="AV279" s="127"/>
      <c r="AW279" s="127"/>
      <c r="AX279" s="127"/>
      <c r="AY279" s="127"/>
      <c r="AZ279" s="127"/>
      <c r="BA279" s="127"/>
      <c r="BB279" s="127"/>
      <c r="BC279" s="127"/>
      <c r="BD279" s="127"/>
      <c r="BE279" s="127"/>
      <c r="BF279" s="127"/>
      <c r="BG279" s="127"/>
      <c r="BH279" s="127"/>
      <c r="BI279" s="127"/>
      <c r="BJ279" s="127"/>
      <c r="BK279" s="127"/>
      <c r="BL279" s="127"/>
      <c r="BM279" s="127"/>
      <c r="BN279" s="127"/>
      <c r="BO279" s="127"/>
      <c r="BP279" s="127"/>
      <c r="BQ279" s="127"/>
      <c r="BR279" s="127"/>
      <c r="BS279" s="127"/>
    </row>
    <row r="280" spans="1:71" ht="12.75" customHeight="1" x14ac:dyDescent="0.25">
      <c r="A280" s="127"/>
      <c r="B280" s="127"/>
      <c r="C280" s="127"/>
      <c r="D280" s="127"/>
      <c r="E280" s="127"/>
      <c r="F280" s="127"/>
      <c r="G280" s="127"/>
      <c r="H280" s="127"/>
      <c r="I280" s="127"/>
      <c r="J280" s="127"/>
      <c r="K280" s="127"/>
      <c r="L280" s="127"/>
      <c r="M280" s="127"/>
      <c r="N280" s="127"/>
      <c r="O280" s="127"/>
      <c r="P280" s="127"/>
      <c r="Q280" s="127"/>
      <c r="R280" s="127"/>
      <c r="S280" s="127"/>
      <c r="T280" s="127"/>
      <c r="U280" s="127"/>
      <c r="V280" s="127"/>
      <c r="W280" s="127"/>
      <c r="X280" s="127"/>
      <c r="Y280" s="127"/>
      <c r="Z280" s="127"/>
      <c r="AA280" s="127"/>
      <c r="AB280" s="127"/>
      <c r="AC280" s="127"/>
      <c r="AD280" s="127"/>
      <c r="AE280" s="127"/>
      <c r="AF280" s="127"/>
      <c r="AG280" s="127"/>
      <c r="AH280" s="127"/>
      <c r="AI280" s="127"/>
      <c r="AJ280" s="127"/>
      <c r="AK280" s="127"/>
      <c r="AL280" s="127"/>
      <c r="AM280" s="127"/>
      <c r="AN280" s="127"/>
      <c r="AO280" s="127"/>
      <c r="AP280" s="127"/>
      <c r="AQ280" s="127"/>
      <c r="AR280" s="127"/>
      <c r="AS280" s="127"/>
      <c r="AT280" s="127"/>
      <c r="AU280" s="127"/>
      <c r="AV280" s="127"/>
      <c r="AW280" s="127"/>
      <c r="AX280" s="127"/>
      <c r="AY280" s="127"/>
      <c r="AZ280" s="127"/>
      <c r="BA280" s="127"/>
      <c r="BB280" s="127"/>
      <c r="BC280" s="127"/>
      <c r="BD280" s="127"/>
      <c r="BE280" s="127"/>
      <c r="BF280" s="127"/>
      <c r="BG280" s="127"/>
      <c r="BH280" s="127"/>
      <c r="BI280" s="127"/>
      <c r="BJ280" s="127"/>
      <c r="BK280" s="127"/>
      <c r="BL280" s="127"/>
      <c r="BM280" s="127"/>
      <c r="BN280" s="127"/>
      <c r="BO280" s="127"/>
      <c r="BP280" s="127"/>
      <c r="BQ280" s="127"/>
      <c r="BR280" s="127"/>
      <c r="BS280" s="127"/>
    </row>
    <row r="281" spans="1:71" ht="12.75" customHeight="1" x14ac:dyDescent="0.25">
      <c r="A281" s="127"/>
      <c r="B281" s="127"/>
      <c r="C281" s="127"/>
      <c r="D281" s="127"/>
      <c r="E281" s="127"/>
      <c r="F281" s="127"/>
      <c r="G281" s="127"/>
      <c r="H281" s="127"/>
      <c r="I281" s="127"/>
      <c r="J281" s="127"/>
      <c r="K281" s="127"/>
      <c r="L281" s="127"/>
      <c r="M281" s="127"/>
      <c r="N281" s="127"/>
      <c r="O281" s="127"/>
      <c r="P281" s="127"/>
      <c r="Q281" s="127"/>
      <c r="R281" s="127"/>
      <c r="S281" s="127"/>
      <c r="T281" s="127"/>
      <c r="U281" s="127"/>
      <c r="V281" s="127"/>
      <c r="W281" s="127"/>
      <c r="X281" s="127"/>
      <c r="Y281" s="127"/>
      <c r="Z281" s="127"/>
      <c r="AA281" s="127"/>
      <c r="AB281" s="127"/>
      <c r="AC281" s="127"/>
      <c r="AD281" s="127"/>
      <c r="AE281" s="127"/>
      <c r="AF281" s="127"/>
      <c r="AG281" s="127"/>
      <c r="AH281" s="127"/>
      <c r="AI281" s="127"/>
      <c r="AJ281" s="127"/>
      <c r="AK281" s="127"/>
      <c r="AL281" s="127"/>
      <c r="AM281" s="127"/>
      <c r="AN281" s="127"/>
      <c r="AO281" s="127"/>
      <c r="AP281" s="127"/>
      <c r="AQ281" s="127"/>
      <c r="AR281" s="127"/>
      <c r="AS281" s="127"/>
      <c r="AT281" s="127"/>
      <c r="AU281" s="127"/>
      <c r="AV281" s="127"/>
      <c r="AW281" s="127"/>
      <c r="AX281" s="127"/>
      <c r="AY281" s="127"/>
      <c r="AZ281" s="127"/>
      <c r="BA281" s="127"/>
      <c r="BB281" s="127"/>
      <c r="BC281" s="127"/>
      <c r="BD281" s="127"/>
      <c r="BE281" s="127"/>
      <c r="BF281" s="127"/>
      <c r="BG281" s="127"/>
      <c r="BH281" s="127"/>
      <c r="BI281" s="127"/>
      <c r="BJ281" s="127"/>
      <c r="BK281" s="127"/>
      <c r="BL281" s="127"/>
      <c r="BM281" s="127"/>
      <c r="BN281" s="127"/>
      <c r="BO281" s="127"/>
      <c r="BP281" s="127"/>
      <c r="BQ281" s="127"/>
      <c r="BR281" s="127"/>
      <c r="BS281" s="127"/>
    </row>
    <row r="282" spans="1:71" ht="12.75" customHeight="1" x14ac:dyDescent="0.25">
      <c r="A282" s="127"/>
      <c r="B282" s="127"/>
      <c r="C282" s="127"/>
      <c r="D282" s="127"/>
      <c r="E282" s="127"/>
      <c r="F282" s="127"/>
      <c r="G282" s="127"/>
      <c r="H282" s="127"/>
      <c r="I282" s="127"/>
      <c r="J282" s="127"/>
      <c r="K282" s="127"/>
      <c r="L282" s="127"/>
      <c r="M282" s="127"/>
      <c r="N282" s="127"/>
      <c r="O282" s="127"/>
      <c r="P282" s="127"/>
      <c r="Q282" s="127"/>
      <c r="R282" s="127"/>
      <c r="S282" s="127"/>
      <c r="T282" s="127"/>
      <c r="U282" s="127"/>
      <c r="V282" s="127"/>
      <c r="W282" s="127"/>
      <c r="X282" s="127"/>
      <c r="Y282" s="127"/>
      <c r="Z282" s="127"/>
      <c r="AA282" s="127"/>
      <c r="AB282" s="127"/>
      <c r="AC282" s="127"/>
      <c r="AD282" s="127"/>
      <c r="AE282" s="127"/>
      <c r="AF282" s="127"/>
      <c r="AG282" s="127"/>
      <c r="AH282" s="127"/>
      <c r="AI282" s="127"/>
      <c r="AJ282" s="127"/>
      <c r="AK282" s="127"/>
      <c r="AL282" s="127"/>
      <c r="AM282" s="127"/>
      <c r="AN282" s="127"/>
      <c r="AO282" s="127"/>
      <c r="AP282" s="127"/>
      <c r="AQ282" s="127"/>
      <c r="AR282" s="127"/>
      <c r="AS282" s="127"/>
      <c r="AT282" s="127"/>
      <c r="AU282" s="127"/>
      <c r="AV282" s="127"/>
      <c r="AW282" s="127"/>
      <c r="AX282" s="127"/>
      <c r="AY282" s="127"/>
      <c r="AZ282" s="127"/>
      <c r="BA282" s="127"/>
      <c r="BB282" s="127"/>
      <c r="BC282" s="127"/>
      <c r="BD282" s="127"/>
      <c r="BE282" s="127"/>
      <c r="BF282" s="127"/>
      <c r="BG282" s="127"/>
      <c r="BH282" s="127"/>
      <c r="BI282" s="127"/>
      <c r="BJ282" s="127"/>
      <c r="BK282" s="127"/>
      <c r="BL282" s="127"/>
      <c r="BM282" s="127"/>
      <c r="BN282" s="127"/>
      <c r="BO282" s="127"/>
      <c r="BP282" s="127"/>
      <c r="BQ282" s="127"/>
      <c r="BR282" s="127"/>
      <c r="BS282" s="127"/>
    </row>
    <row r="283" spans="1:71" ht="12.75" customHeight="1" x14ac:dyDescent="0.25">
      <c r="A283" s="127"/>
      <c r="B283" s="127"/>
      <c r="C283" s="127"/>
      <c r="D283" s="127"/>
      <c r="E283" s="127"/>
      <c r="F283" s="127"/>
      <c r="G283" s="127"/>
      <c r="H283" s="127"/>
      <c r="I283" s="127"/>
      <c r="J283" s="127"/>
      <c r="K283" s="127"/>
      <c r="L283" s="127"/>
      <c r="M283" s="127"/>
      <c r="N283" s="127"/>
      <c r="O283" s="127"/>
      <c r="P283" s="127"/>
      <c r="Q283" s="127"/>
      <c r="R283" s="127"/>
      <c r="S283" s="127"/>
      <c r="T283" s="127"/>
      <c r="U283" s="127"/>
      <c r="V283" s="127"/>
      <c r="W283" s="127"/>
      <c r="X283" s="127"/>
      <c r="Y283" s="127"/>
      <c r="Z283" s="127"/>
      <c r="AA283" s="127"/>
      <c r="AB283" s="127"/>
      <c r="AC283" s="127"/>
      <c r="AD283" s="127"/>
      <c r="AE283" s="127"/>
      <c r="AF283" s="127"/>
      <c r="AG283" s="127"/>
      <c r="AH283" s="127"/>
      <c r="AI283" s="127"/>
      <c r="AJ283" s="127"/>
      <c r="AK283" s="127"/>
      <c r="AL283" s="127"/>
      <c r="AM283" s="127"/>
      <c r="AN283" s="127"/>
      <c r="AO283" s="127"/>
      <c r="AP283" s="127"/>
      <c r="AQ283" s="127"/>
      <c r="AR283" s="127"/>
      <c r="AS283" s="127"/>
      <c r="AT283" s="127"/>
      <c r="AU283" s="127"/>
      <c r="AV283" s="127"/>
      <c r="AW283" s="127"/>
      <c r="AX283" s="127"/>
      <c r="AY283" s="127"/>
      <c r="AZ283" s="127"/>
      <c r="BA283" s="127"/>
      <c r="BB283" s="127"/>
      <c r="BC283" s="127"/>
      <c r="BD283" s="127"/>
      <c r="BE283" s="127"/>
      <c r="BF283" s="127"/>
      <c r="BG283" s="127"/>
      <c r="BH283" s="127"/>
      <c r="BI283" s="127"/>
      <c r="BJ283" s="127"/>
      <c r="BK283" s="127"/>
      <c r="BL283" s="127"/>
      <c r="BM283" s="127"/>
      <c r="BN283" s="127"/>
      <c r="BO283" s="127"/>
      <c r="BP283" s="127"/>
      <c r="BQ283" s="127"/>
      <c r="BR283" s="127"/>
      <c r="BS283" s="127"/>
    </row>
    <row r="284" spans="1:71" ht="12.75" customHeight="1" x14ac:dyDescent="0.25">
      <c r="A284" s="127"/>
      <c r="B284" s="127"/>
      <c r="C284" s="127"/>
      <c r="D284" s="127"/>
      <c r="E284" s="127"/>
      <c r="F284" s="127"/>
      <c r="G284" s="127"/>
      <c r="H284" s="127"/>
      <c r="I284" s="127"/>
      <c r="J284" s="127"/>
      <c r="K284" s="127"/>
      <c r="L284" s="127"/>
      <c r="M284" s="127"/>
      <c r="N284" s="127"/>
      <c r="O284" s="127"/>
      <c r="P284" s="127"/>
      <c r="Q284" s="127"/>
      <c r="R284" s="127"/>
      <c r="S284" s="127"/>
      <c r="T284" s="127"/>
      <c r="U284" s="127"/>
      <c r="V284" s="127"/>
      <c r="W284" s="127"/>
      <c r="X284" s="127"/>
      <c r="Y284" s="127"/>
      <c r="Z284" s="127"/>
      <c r="AA284" s="127"/>
      <c r="AB284" s="127"/>
      <c r="AC284" s="127"/>
      <c r="AD284" s="127"/>
      <c r="AE284" s="127"/>
      <c r="AF284" s="127"/>
      <c r="AG284" s="127"/>
      <c r="AH284" s="127"/>
      <c r="AI284" s="127"/>
      <c r="AJ284" s="127"/>
      <c r="AK284" s="127"/>
      <c r="AL284" s="127"/>
      <c r="AM284" s="127"/>
      <c r="AN284" s="127"/>
      <c r="AO284" s="127"/>
      <c r="AP284" s="127"/>
      <c r="AQ284" s="127"/>
      <c r="AR284" s="127"/>
      <c r="AS284" s="127"/>
      <c r="AT284" s="127"/>
      <c r="AU284" s="127"/>
      <c r="AV284" s="127"/>
      <c r="AW284" s="127"/>
      <c r="AX284" s="127"/>
      <c r="AY284" s="127"/>
      <c r="AZ284" s="127"/>
      <c r="BA284" s="127"/>
      <c r="BB284" s="127"/>
      <c r="BC284" s="127"/>
      <c r="BD284" s="127"/>
      <c r="BE284" s="127"/>
      <c r="BF284" s="127"/>
      <c r="BG284" s="127"/>
      <c r="BH284" s="127"/>
      <c r="BI284" s="127"/>
      <c r="BJ284" s="127"/>
      <c r="BK284" s="127"/>
      <c r="BL284" s="127"/>
      <c r="BM284" s="127"/>
      <c r="BN284" s="127"/>
      <c r="BO284" s="127"/>
      <c r="BP284" s="127"/>
      <c r="BQ284" s="127"/>
      <c r="BR284" s="127"/>
      <c r="BS284" s="127"/>
    </row>
    <row r="285" spans="1:71" ht="12.75" customHeight="1" x14ac:dyDescent="0.25">
      <c r="A285" s="127"/>
      <c r="B285" s="127"/>
      <c r="C285" s="127"/>
      <c r="D285" s="127"/>
      <c r="E285" s="127"/>
      <c r="F285" s="127"/>
      <c r="G285" s="127"/>
      <c r="H285" s="127"/>
      <c r="I285" s="127"/>
      <c r="J285" s="127"/>
      <c r="K285" s="127"/>
      <c r="L285" s="127"/>
      <c r="M285" s="127"/>
      <c r="N285" s="127"/>
      <c r="O285" s="127"/>
      <c r="P285" s="127"/>
      <c r="Q285" s="127"/>
      <c r="R285" s="127"/>
      <c r="S285" s="127"/>
      <c r="T285" s="127"/>
      <c r="U285" s="127"/>
      <c r="V285" s="127"/>
      <c r="W285" s="127"/>
      <c r="X285" s="127"/>
      <c r="Y285" s="127"/>
      <c r="Z285" s="127"/>
      <c r="AA285" s="127"/>
      <c r="AB285" s="127"/>
      <c r="AC285" s="127"/>
      <c r="AD285" s="127"/>
      <c r="AE285" s="127"/>
      <c r="AF285" s="127"/>
      <c r="AG285" s="127"/>
      <c r="AH285" s="127"/>
      <c r="AI285" s="127"/>
      <c r="AJ285" s="127"/>
      <c r="AK285" s="127"/>
      <c r="AL285" s="127"/>
      <c r="AM285" s="127"/>
      <c r="AN285" s="127"/>
      <c r="AO285" s="127"/>
      <c r="AP285" s="127"/>
      <c r="AQ285" s="127"/>
      <c r="AR285" s="127"/>
      <c r="AS285" s="127"/>
      <c r="AT285" s="127"/>
      <c r="AU285" s="127"/>
      <c r="AV285" s="127"/>
      <c r="AW285" s="127"/>
      <c r="AX285" s="127"/>
      <c r="AY285" s="127"/>
      <c r="AZ285" s="127"/>
      <c r="BA285" s="127"/>
      <c r="BB285" s="127"/>
      <c r="BC285" s="127"/>
      <c r="BD285" s="127"/>
      <c r="BE285" s="127"/>
      <c r="BF285" s="127"/>
      <c r="BG285" s="127"/>
      <c r="BH285" s="127"/>
      <c r="BI285" s="127"/>
      <c r="BJ285" s="127"/>
      <c r="BK285" s="127"/>
      <c r="BL285" s="127"/>
      <c r="BM285" s="127"/>
      <c r="BN285" s="127"/>
      <c r="BO285" s="127"/>
      <c r="BP285" s="127"/>
      <c r="BQ285" s="127"/>
      <c r="BR285" s="127"/>
      <c r="BS285" s="127"/>
    </row>
    <row r="286" spans="1:71" ht="12.75" customHeight="1" x14ac:dyDescent="0.25">
      <c r="A286" s="127"/>
      <c r="B286" s="127"/>
      <c r="C286" s="127"/>
      <c r="D286" s="127"/>
      <c r="E286" s="127"/>
      <c r="F286" s="127"/>
      <c r="G286" s="127"/>
      <c r="H286" s="127"/>
      <c r="I286" s="127"/>
      <c r="J286" s="127"/>
      <c r="K286" s="127"/>
      <c r="L286" s="127"/>
      <c r="M286" s="127"/>
      <c r="N286" s="127"/>
      <c r="O286" s="127"/>
      <c r="P286" s="127"/>
      <c r="Q286" s="127"/>
      <c r="R286" s="127"/>
      <c r="S286" s="127"/>
      <c r="T286" s="127"/>
      <c r="U286" s="127"/>
      <c r="V286" s="127"/>
      <c r="W286" s="127"/>
      <c r="X286" s="127"/>
      <c r="Y286" s="127"/>
      <c r="Z286" s="127"/>
      <c r="AA286" s="127"/>
      <c r="AB286" s="127"/>
      <c r="AC286" s="127"/>
      <c r="AD286" s="127"/>
      <c r="AE286" s="127"/>
      <c r="AF286" s="127"/>
      <c r="AG286" s="127"/>
      <c r="AH286" s="127"/>
      <c r="AI286" s="127"/>
      <c r="AJ286" s="127"/>
      <c r="AK286" s="127"/>
      <c r="AL286" s="127"/>
      <c r="AM286" s="127"/>
      <c r="AN286" s="127"/>
      <c r="AO286" s="127"/>
      <c r="AP286" s="127"/>
      <c r="AQ286" s="127"/>
      <c r="AR286" s="127"/>
      <c r="AS286" s="127"/>
      <c r="AT286" s="127"/>
      <c r="AU286" s="127"/>
      <c r="AV286" s="127"/>
      <c r="AW286" s="127"/>
      <c r="AX286" s="127"/>
      <c r="AY286" s="127"/>
      <c r="AZ286" s="127"/>
      <c r="BA286" s="127"/>
      <c r="BB286" s="127"/>
      <c r="BC286" s="127"/>
      <c r="BD286" s="127"/>
      <c r="BE286" s="127"/>
      <c r="BF286" s="127"/>
      <c r="BG286" s="127"/>
      <c r="BH286" s="127"/>
      <c r="BI286" s="127"/>
      <c r="BJ286" s="127"/>
      <c r="BK286" s="127"/>
      <c r="BL286" s="127"/>
      <c r="BM286" s="127"/>
      <c r="BN286" s="127"/>
      <c r="BO286" s="127"/>
      <c r="BP286" s="127"/>
      <c r="BQ286" s="127"/>
      <c r="BR286" s="127"/>
      <c r="BS286" s="127"/>
    </row>
    <row r="287" spans="1:71" ht="12.75" customHeight="1" x14ac:dyDescent="0.25">
      <c r="A287" s="127"/>
      <c r="B287" s="127"/>
      <c r="C287" s="127"/>
      <c r="D287" s="127"/>
      <c r="E287" s="127"/>
      <c r="F287" s="127"/>
      <c r="G287" s="127"/>
      <c r="H287" s="127"/>
      <c r="I287" s="127"/>
      <c r="J287" s="127"/>
      <c r="K287" s="127"/>
      <c r="L287" s="127"/>
      <c r="M287" s="127"/>
      <c r="N287" s="127"/>
      <c r="O287" s="127"/>
      <c r="P287" s="127"/>
      <c r="Q287" s="127"/>
      <c r="R287" s="127"/>
      <c r="S287" s="127"/>
      <c r="T287" s="127"/>
      <c r="U287" s="127"/>
      <c r="V287" s="127"/>
      <c r="W287" s="127"/>
      <c r="X287" s="127"/>
      <c r="Y287" s="127"/>
      <c r="Z287" s="127"/>
      <c r="AA287" s="127"/>
      <c r="AB287" s="127"/>
      <c r="AC287" s="127"/>
      <c r="AD287" s="127"/>
      <c r="AE287" s="127"/>
      <c r="AF287" s="127"/>
      <c r="AG287" s="127"/>
      <c r="AH287" s="127"/>
      <c r="AI287" s="127"/>
      <c r="AJ287" s="127"/>
      <c r="AK287" s="127"/>
      <c r="AL287" s="127"/>
      <c r="AM287" s="127"/>
      <c r="AN287" s="127"/>
      <c r="AO287" s="127"/>
      <c r="AP287" s="127"/>
      <c r="AQ287" s="127"/>
      <c r="AR287" s="127"/>
      <c r="AS287" s="127"/>
      <c r="AT287" s="127"/>
      <c r="AU287" s="127"/>
      <c r="AV287" s="127"/>
      <c r="AW287" s="127"/>
      <c r="AX287" s="127"/>
      <c r="AY287" s="127"/>
      <c r="AZ287" s="127"/>
      <c r="BA287" s="127"/>
      <c r="BB287" s="127"/>
      <c r="BC287" s="127"/>
      <c r="BD287" s="127"/>
      <c r="BE287" s="127"/>
      <c r="BF287" s="127"/>
      <c r="BG287" s="127"/>
      <c r="BH287" s="127"/>
      <c r="BI287" s="127"/>
      <c r="BJ287" s="127"/>
      <c r="BK287" s="127"/>
      <c r="BL287" s="127"/>
      <c r="BM287" s="127"/>
      <c r="BN287" s="127"/>
      <c r="BO287" s="127"/>
      <c r="BP287" s="127"/>
      <c r="BQ287" s="127"/>
      <c r="BR287" s="127"/>
      <c r="BS287" s="127"/>
    </row>
    <row r="288" spans="1:71" ht="12.75" customHeight="1" x14ac:dyDescent="0.25">
      <c r="A288" s="127"/>
      <c r="B288" s="127"/>
      <c r="C288" s="127"/>
      <c r="D288" s="127"/>
      <c r="E288" s="127"/>
      <c r="F288" s="127"/>
      <c r="G288" s="127"/>
      <c r="H288" s="127"/>
      <c r="I288" s="127"/>
      <c r="J288" s="127"/>
      <c r="K288" s="127"/>
      <c r="L288" s="127"/>
      <c r="M288" s="127"/>
      <c r="N288" s="127"/>
      <c r="O288" s="127"/>
      <c r="P288" s="127"/>
      <c r="Q288" s="127"/>
      <c r="R288" s="127"/>
      <c r="S288" s="127"/>
      <c r="T288" s="127"/>
      <c r="U288" s="127"/>
      <c r="V288" s="127"/>
      <c r="W288" s="127"/>
      <c r="X288" s="127"/>
      <c r="Y288" s="127"/>
      <c r="Z288" s="127"/>
      <c r="AA288" s="127"/>
      <c r="AB288" s="127"/>
      <c r="AC288" s="127"/>
      <c r="AD288" s="127"/>
      <c r="AE288" s="127"/>
      <c r="AF288" s="127"/>
      <c r="AG288" s="127"/>
      <c r="AH288" s="127"/>
      <c r="AI288" s="127"/>
      <c r="AJ288" s="127"/>
      <c r="AK288" s="127"/>
      <c r="AL288" s="127"/>
      <c r="AM288" s="127"/>
      <c r="AN288" s="127"/>
      <c r="AO288" s="127"/>
      <c r="AP288" s="127"/>
      <c r="AQ288" s="127"/>
      <c r="AR288" s="127"/>
      <c r="AS288" s="127"/>
      <c r="AT288" s="127"/>
      <c r="AU288" s="127"/>
      <c r="AV288" s="127"/>
      <c r="AW288" s="127"/>
      <c r="AX288" s="127"/>
      <c r="AY288" s="127"/>
      <c r="AZ288" s="127"/>
      <c r="BA288" s="127"/>
      <c r="BB288" s="127"/>
      <c r="BC288" s="127"/>
      <c r="BD288" s="127"/>
      <c r="BE288" s="127"/>
      <c r="BF288" s="127"/>
      <c r="BG288" s="127"/>
      <c r="BH288" s="127"/>
      <c r="BI288" s="127"/>
      <c r="BJ288" s="127"/>
      <c r="BK288" s="127"/>
      <c r="BL288" s="127"/>
      <c r="BM288" s="127"/>
      <c r="BN288" s="127"/>
      <c r="BO288" s="127"/>
      <c r="BP288" s="127"/>
      <c r="BQ288" s="127"/>
      <c r="BR288" s="127"/>
      <c r="BS288" s="127"/>
    </row>
    <row r="289" spans="1:71" ht="12.75" customHeight="1" x14ac:dyDescent="0.25">
      <c r="A289" s="127"/>
      <c r="B289" s="127"/>
      <c r="C289" s="127"/>
      <c r="D289" s="127"/>
      <c r="E289" s="127"/>
      <c r="F289" s="127"/>
      <c r="G289" s="127"/>
      <c r="H289" s="127"/>
      <c r="I289" s="127"/>
      <c r="J289" s="127"/>
      <c r="K289" s="127"/>
      <c r="L289" s="127"/>
      <c r="M289" s="127"/>
      <c r="N289" s="127"/>
      <c r="O289" s="127"/>
      <c r="P289" s="127"/>
      <c r="Q289" s="127"/>
      <c r="R289" s="127"/>
      <c r="S289" s="127"/>
      <c r="T289" s="127"/>
      <c r="U289" s="127"/>
      <c r="V289" s="127"/>
      <c r="W289" s="127"/>
      <c r="X289" s="127"/>
      <c r="Y289" s="127"/>
      <c r="Z289" s="127"/>
      <c r="AA289" s="127"/>
      <c r="AB289" s="127"/>
      <c r="AC289" s="127"/>
      <c r="AD289" s="127"/>
      <c r="AE289" s="127"/>
      <c r="AF289" s="127"/>
      <c r="AG289" s="127"/>
      <c r="AH289" s="127"/>
      <c r="AI289" s="127"/>
      <c r="AJ289" s="127"/>
      <c r="AK289" s="127"/>
      <c r="AL289" s="127"/>
      <c r="AM289" s="127"/>
      <c r="AN289" s="127"/>
      <c r="AO289" s="127"/>
      <c r="AP289" s="127"/>
      <c r="AQ289" s="127"/>
      <c r="AR289" s="127"/>
      <c r="AS289" s="127"/>
      <c r="AT289" s="127"/>
      <c r="AU289" s="127"/>
      <c r="AV289" s="127"/>
      <c r="AW289" s="127"/>
      <c r="AX289" s="127"/>
      <c r="AY289" s="127"/>
      <c r="AZ289" s="127"/>
      <c r="BA289" s="127"/>
      <c r="BB289" s="127"/>
      <c r="BC289" s="127"/>
      <c r="BD289" s="127"/>
      <c r="BE289" s="127"/>
      <c r="BF289" s="127"/>
      <c r="BG289" s="127"/>
      <c r="BH289" s="127"/>
      <c r="BI289" s="127"/>
      <c r="BJ289" s="127"/>
      <c r="BK289" s="127"/>
      <c r="BL289" s="127"/>
      <c r="BM289" s="127"/>
      <c r="BN289" s="127"/>
      <c r="BO289" s="127"/>
      <c r="BP289" s="127"/>
      <c r="BQ289" s="127"/>
      <c r="BR289" s="127"/>
      <c r="BS289" s="127"/>
    </row>
    <row r="290" spans="1:71" ht="12.75" customHeight="1" x14ac:dyDescent="0.25">
      <c r="A290" s="127"/>
      <c r="B290" s="127"/>
      <c r="C290" s="127"/>
      <c r="D290" s="127"/>
      <c r="E290" s="127"/>
      <c r="F290" s="127"/>
      <c r="G290" s="127"/>
      <c r="H290" s="127"/>
      <c r="I290" s="127"/>
      <c r="J290" s="127"/>
      <c r="K290" s="127"/>
      <c r="L290" s="127"/>
      <c r="M290" s="127"/>
      <c r="N290" s="127"/>
      <c r="O290" s="127"/>
      <c r="P290" s="127"/>
      <c r="Q290" s="127"/>
      <c r="R290" s="127"/>
      <c r="S290" s="127"/>
      <c r="T290" s="127"/>
      <c r="U290" s="127"/>
      <c r="V290" s="127"/>
      <c r="W290" s="127"/>
      <c r="X290" s="127"/>
      <c r="Y290" s="127"/>
      <c r="Z290" s="127"/>
      <c r="AA290" s="127"/>
      <c r="AB290" s="127"/>
      <c r="AC290" s="127"/>
      <c r="AD290" s="127"/>
      <c r="AE290" s="127"/>
      <c r="AF290" s="127"/>
      <c r="AG290" s="127"/>
      <c r="AH290" s="127"/>
      <c r="AI290" s="127"/>
      <c r="AJ290" s="127"/>
      <c r="AK290" s="127"/>
      <c r="AL290" s="127"/>
      <c r="AM290" s="127"/>
      <c r="AN290" s="127"/>
      <c r="AO290" s="127"/>
      <c r="AP290" s="127"/>
      <c r="AQ290" s="127"/>
      <c r="AR290" s="127"/>
      <c r="AS290" s="127"/>
      <c r="AT290" s="127"/>
      <c r="AU290" s="127"/>
      <c r="AV290" s="127"/>
      <c r="AW290" s="127"/>
      <c r="AX290" s="127"/>
      <c r="AY290" s="127"/>
      <c r="AZ290" s="127"/>
      <c r="BA290" s="127"/>
      <c r="BB290" s="127"/>
      <c r="BC290" s="127"/>
      <c r="BD290" s="127"/>
      <c r="BE290" s="127"/>
      <c r="BF290" s="127"/>
      <c r="BG290" s="127"/>
      <c r="BH290" s="127"/>
      <c r="BI290" s="127"/>
      <c r="BJ290" s="127"/>
      <c r="BK290" s="127"/>
      <c r="BL290" s="127"/>
      <c r="BM290" s="127"/>
      <c r="BN290" s="127"/>
      <c r="BO290" s="127"/>
      <c r="BP290" s="127"/>
      <c r="BQ290" s="127"/>
      <c r="BR290" s="127"/>
      <c r="BS290" s="127"/>
    </row>
    <row r="291" spans="1:71" ht="12.75" customHeight="1" x14ac:dyDescent="0.25">
      <c r="A291" s="127"/>
      <c r="B291" s="127"/>
      <c r="C291" s="127"/>
      <c r="D291" s="127"/>
      <c r="E291" s="127"/>
      <c r="F291" s="127"/>
      <c r="G291" s="127"/>
      <c r="H291" s="127"/>
      <c r="I291" s="127"/>
      <c r="J291" s="127"/>
      <c r="K291" s="127"/>
      <c r="L291" s="127"/>
      <c r="M291" s="127"/>
      <c r="N291" s="127"/>
      <c r="O291" s="127"/>
      <c r="P291" s="127"/>
      <c r="Q291" s="127"/>
      <c r="R291" s="127"/>
      <c r="S291" s="127"/>
      <c r="T291" s="127"/>
      <c r="U291" s="127"/>
      <c r="V291" s="127"/>
      <c r="W291" s="127"/>
      <c r="X291" s="127"/>
      <c r="Y291" s="127"/>
      <c r="Z291" s="127"/>
      <c r="AA291" s="127"/>
      <c r="AB291" s="127"/>
      <c r="AC291" s="127"/>
      <c r="AD291" s="127"/>
      <c r="AE291" s="127"/>
      <c r="AF291" s="127"/>
      <c r="AG291" s="127"/>
      <c r="AH291" s="127"/>
      <c r="AI291" s="127"/>
      <c r="AJ291" s="127"/>
      <c r="AK291" s="127"/>
      <c r="AL291" s="127"/>
      <c r="AM291" s="127"/>
      <c r="AN291" s="127"/>
      <c r="AO291" s="127"/>
      <c r="AP291" s="127"/>
      <c r="AQ291" s="127"/>
      <c r="AR291" s="127"/>
      <c r="AS291" s="127"/>
      <c r="AT291" s="127"/>
      <c r="AU291" s="127"/>
      <c r="AV291" s="127"/>
      <c r="AW291" s="127"/>
      <c r="AX291" s="127"/>
      <c r="AY291" s="127"/>
      <c r="AZ291" s="127"/>
      <c r="BA291" s="127"/>
      <c r="BB291" s="127"/>
      <c r="BC291" s="127"/>
      <c r="BD291" s="127"/>
      <c r="BE291" s="127"/>
      <c r="BF291" s="127"/>
      <c r="BG291" s="127"/>
      <c r="BH291" s="127"/>
      <c r="BI291" s="127"/>
      <c r="BJ291" s="127"/>
      <c r="BK291" s="127"/>
      <c r="BL291" s="127"/>
      <c r="BM291" s="127"/>
      <c r="BN291" s="127"/>
      <c r="BO291" s="127"/>
      <c r="BP291" s="127"/>
      <c r="BQ291" s="127"/>
      <c r="BR291" s="127"/>
      <c r="BS291" s="127"/>
    </row>
    <row r="292" spans="1:71" ht="12.75" customHeight="1" x14ac:dyDescent="0.25">
      <c r="A292" s="127"/>
      <c r="B292" s="127"/>
      <c r="C292" s="127"/>
      <c r="D292" s="127"/>
      <c r="E292" s="127"/>
      <c r="F292" s="127"/>
      <c r="G292" s="127"/>
      <c r="H292" s="127"/>
      <c r="I292" s="127"/>
      <c r="J292" s="127"/>
      <c r="K292" s="127"/>
      <c r="L292" s="127"/>
      <c r="M292" s="127"/>
      <c r="N292" s="127"/>
      <c r="O292" s="127"/>
      <c r="P292" s="127"/>
      <c r="Q292" s="127"/>
      <c r="R292" s="127"/>
      <c r="S292" s="127"/>
      <c r="T292" s="127"/>
      <c r="U292" s="127"/>
      <c r="V292" s="127"/>
      <c r="W292" s="127"/>
      <c r="X292" s="127"/>
      <c r="Y292" s="127"/>
      <c r="Z292" s="127"/>
      <c r="AA292" s="127"/>
      <c r="AB292" s="127"/>
      <c r="AC292" s="127"/>
      <c r="AD292" s="127"/>
      <c r="AE292" s="127"/>
      <c r="AF292" s="127"/>
      <c r="AG292" s="127"/>
      <c r="AH292" s="127"/>
      <c r="AI292" s="127"/>
      <c r="AJ292" s="127"/>
      <c r="AK292" s="127"/>
      <c r="AL292" s="127"/>
      <c r="AM292" s="127"/>
      <c r="AN292" s="127"/>
      <c r="AO292" s="127"/>
      <c r="AP292" s="127"/>
      <c r="AQ292" s="127"/>
      <c r="AR292" s="127"/>
      <c r="AS292" s="127"/>
      <c r="AT292" s="127"/>
      <c r="AU292" s="127"/>
      <c r="AV292" s="127"/>
      <c r="AW292" s="127"/>
      <c r="AX292" s="127"/>
      <c r="AY292" s="127"/>
      <c r="AZ292" s="127"/>
      <c r="BA292" s="127"/>
      <c r="BB292" s="127"/>
      <c r="BC292" s="127"/>
      <c r="BD292" s="127"/>
      <c r="BE292" s="127"/>
      <c r="BF292" s="127"/>
      <c r="BG292" s="127"/>
      <c r="BH292" s="127"/>
      <c r="BI292" s="127"/>
      <c r="BJ292" s="127"/>
      <c r="BK292" s="127"/>
      <c r="BL292" s="127"/>
      <c r="BM292" s="127"/>
      <c r="BN292" s="127"/>
      <c r="BO292" s="127"/>
      <c r="BP292" s="127"/>
      <c r="BQ292" s="127"/>
      <c r="BR292" s="127"/>
      <c r="BS292" s="127"/>
    </row>
    <row r="293" spans="1:71" ht="12.75" customHeight="1" x14ac:dyDescent="0.25">
      <c r="A293" s="127"/>
      <c r="B293" s="127"/>
      <c r="C293" s="127"/>
      <c r="D293" s="127"/>
      <c r="E293" s="127"/>
      <c r="F293" s="127"/>
      <c r="G293" s="127"/>
      <c r="H293" s="127"/>
      <c r="I293" s="127"/>
      <c r="J293" s="127"/>
      <c r="K293" s="127"/>
      <c r="L293" s="127"/>
      <c r="M293" s="127"/>
      <c r="N293" s="127"/>
      <c r="O293" s="127"/>
      <c r="P293" s="127"/>
      <c r="Q293" s="127"/>
      <c r="R293" s="127"/>
      <c r="S293" s="127"/>
      <c r="T293" s="127"/>
      <c r="U293" s="127"/>
      <c r="V293" s="127"/>
      <c r="W293" s="127"/>
      <c r="X293" s="127"/>
      <c r="Y293" s="127"/>
      <c r="Z293" s="127"/>
      <c r="AA293" s="127"/>
      <c r="AB293" s="127"/>
      <c r="AC293" s="127"/>
      <c r="AD293" s="127"/>
      <c r="AE293" s="127"/>
      <c r="AF293" s="127"/>
      <c r="AG293" s="127"/>
      <c r="AH293" s="127"/>
      <c r="AI293" s="127"/>
      <c r="AJ293" s="127"/>
      <c r="AK293" s="127"/>
      <c r="AL293" s="127"/>
      <c r="AM293" s="127"/>
      <c r="AN293" s="127"/>
      <c r="AO293" s="127"/>
      <c r="AP293" s="127"/>
      <c r="AQ293" s="127"/>
      <c r="AR293" s="127"/>
      <c r="AS293" s="127"/>
      <c r="AT293" s="127"/>
      <c r="AU293" s="127"/>
      <c r="AV293" s="127"/>
      <c r="AW293" s="127"/>
      <c r="AX293" s="127"/>
      <c r="AY293" s="127"/>
      <c r="AZ293" s="127"/>
      <c r="BA293" s="127"/>
      <c r="BB293" s="127"/>
      <c r="BC293" s="127"/>
      <c r="BD293" s="127"/>
      <c r="BE293" s="127"/>
      <c r="BF293" s="127"/>
      <c r="BG293" s="127"/>
      <c r="BH293" s="127"/>
      <c r="BI293" s="127"/>
      <c r="BJ293" s="127"/>
      <c r="BK293" s="127"/>
      <c r="BL293" s="127"/>
      <c r="BM293" s="127"/>
      <c r="BN293" s="127"/>
      <c r="BO293" s="127"/>
      <c r="BP293" s="127"/>
      <c r="BQ293" s="127"/>
      <c r="BR293" s="127"/>
      <c r="BS293" s="127"/>
    </row>
    <row r="294" spans="1:71" ht="12.75" customHeight="1" x14ac:dyDescent="0.25">
      <c r="A294" s="127"/>
      <c r="B294" s="127"/>
      <c r="C294" s="127"/>
      <c r="D294" s="127"/>
      <c r="E294" s="127"/>
      <c r="F294" s="127"/>
      <c r="G294" s="127"/>
      <c r="H294" s="127"/>
      <c r="I294" s="127"/>
      <c r="J294" s="127"/>
      <c r="K294" s="127"/>
      <c r="L294" s="127"/>
      <c r="M294" s="127"/>
      <c r="N294" s="127"/>
      <c r="O294" s="127"/>
      <c r="P294" s="127"/>
      <c r="Q294" s="127"/>
      <c r="R294" s="127"/>
      <c r="S294" s="127"/>
      <c r="T294" s="127"/>
      <c r="U294" s="127"/>
      <c r="V294" s="127"/>
      <c r="W294" s="127"/>
      <c r="X294" s="127"/>
      <c r="Y294" s="127"/>
      <c r="Z294" s="127"/>
      <c r="AA294" s="127"/>
      <c r="AB294" s="127"/>
      <c r="AC294" s="127"/>
      <c r="AD294" s="127"/>
      <c r="AE294" s="127"/>
      <c r="AF294" s="127"/>
      <c r="AG294" s="127"/>
      <c r="AH294" s="127"/>
      <c r="AI294" s="127"/>
      <c r="AJ294" s="127"/>
      <c r="AK294" s="127"/>
      <c r="AL294" s="127"/>
      <c r="AM294" s="127"/>
      <c r="AN294" s="127"/>
      <c r="AO294" s="127"/>
      <c r="AP294" s="127"/>
      <c r="AQ294" s="127"/>
      <c r="AR294" s="127"/>
      <c r="AS294" s="127"/>
      <c r="AT294" s="127"/>
      <c r="AU294" s="127"/>
      <c r="AV294" s="127"/>
      <c r="AW294" s="127"/>
      <c r="AX294" s="127"/>
      <c r="AY294" s="127"/>
      <c r="AZ294" s="127"/>
      <c r="BA294" s="127"/>
      <c r="BB294" s="127"/>
      <c r="BC294" s="127"/>
      <c r="BD294" s="127"/>
      <c r="BE294" s="127"/>
      <c r="BF294" s="127"/>
      <c r="BG294" s="127"/>
      <c r="BH294" s="127"/>
      <c r="BI294" s="127"/>
      <c r="BJ294" s="127"/>
      <c r="BK294" s="127"/>
      <c r="BL294" s="127"/>
      <c r="BM294" s="127"/>
      <c r="BN294" s="127"/>
      <c r="BO294" s="127"/>
      <c r="BP294" s="127"/>
      <c r="BQ294" s="127"/>
      <c r="BR294" s="127"/>
      <c r="BS294" s="127"/>
    </row>
    <row r="295" spans="1:71" ht="12.75" customHeight="1" x14ac:dyDescent="0.25">
      <c r="A295" s="127"/>
      <c r="B295" s="127"/>
      <c r="C295" s="127"/>
      <c r="D295" s="127"/>
      <c r="E295" s="127"/>
      <c r="F295" s="127"/>
      <c r="G295" s="127"/>
      <c r="H295" s="127"/>
      <c r="I295" s="127"/>
      <c r="J295" s="127"/>
      <c r="K295" s="127"/>
      <c r="L295" s="127"/>
      <c r="M295" s="127"/>
      <c r="N295" s="127"/>
      <c r="O295" s="127"/>
      <c r="P295" s="127"/>
      <c r="Q295" s="127"/>
      <c r="R295" s="127"/>
      <c r="S295" s="127"/>
      <c r="T295" s="127"/>
      <c r="U295" s="127"/>
      <c r="V295" s="127"/>
      <c r="W295" s="127"/>
      <c r="X295" s="127"/>
      <c r="Y295" s="127"/>
      <c r="Z295" s="127"/>
      <c r="AA295" s="127"/>
      <c r="AB295" s="127"/>
      <c r="AC295" s="127"/>
      <c r="AD295" s="127"/>
      <c r="AE295" s="127"/>
      <c r="AF295" s="127"/>
      <c r="AG295" s="127"/>
      <c r="AH295" s="127"/>
      <c r="AI295" s="127"/>
      <c r="AJ295" s="127"/>
      <c r="AK295" s="127"/>
      <c r="AL295" s="127"/>
      <c r="AM295" s="127"/>
      <c r="AN295" s="127"/>
      <c r="AO295" s="127"/>
      <c r="AP295" s="127"/>
      <c r="AQ295" s="127"/>
      <c r="AR295" s="127"/>
      <c r="AS295" s="127"/>
      <c r="AT295" s="127"/>
      <c r="AU295" s="127"/>
      <c r="AV295" s="127"/>
      <c r="AW295" s="127"/>
      <c r="AX295" s="127"/>
      <c r="AY295" s="127"/>
      <c r="AZ295" s="127"/>
      <c r="BA295" s="127"/>
      <c r="BB295" s="127"/>
      <c r="BC295" s="127"/>
      <c r="BD295" s="127"/>
      <c r="BE295" s="127"/>
      <c r="BF295" s="127"/>
      <c r="BG295" s="127"/>
      <c r="BH295" s="127"/>
      <c r="BI295" s="127"/>
      <c r="BJ295" s="127"/>
      <c r="BK295" s="127"/>
      <c r="BL295" s="127"/>
      <c r="BM295" s="127"/>
      <c r="BN295" s="127"/>
      <c r="BO295" s="127"/>
      <c r="BP295" s="127"/>
      <c r="BQ295" s="127"/>
      <c r="BR295" s="127"/>
      <c r="BS295" s="127"/>
    </row>
    <row r="296" spans="1:71" ht="12.75" customHeight="1" x14ac:dyDescent="0.25">
      <c r="A296" s="127"/>
      <c r="B296" s="127"/>
      <c r="C296" s="127"/>
      <c r="D296" s="127"/>
      <c r="E296" s="127"/>
      <c r="F296" s="127"/>
      <c r="G296" s="127"/>
      <c r="H296" s="127"/>
      <c r="I296" s="127"/>
      <c r="J296" s="127"/>
      <c r="K296" s="127"/>
      <c r="L296" s="127"/>
      <c r="M296" s="127"/>
      <c r="N296" s="127"/>
      <c r="O296" s="127"/>
      <c r="P296" s="127"/>
      <c r="Q296" s="127"/>
      <c r="R296" s="127"/>
      <c r="S296" s="127"/>
      <c r="T296" s="127"/>
      <c r="U296" s="127"/>
      <c r="V296" s="127"/>
      <c r="W296" s="127"/>
      <c r="X296" s="127"/>
      <c r="Y296" s="127"/>
      <c r="Z296" s="127"/>
      <c r="AA296" s="127"/>
      <c r="AB296" s="127"/>
      <c r="AC296" s="127"/>
      <c r="AD296" s="127"/>
      <c r="AE296" s="127"/>
      <c r="AF296" s="127"/>
      <c r="AG296" s="127"/>
      <c r="AH296" s="127"/>
      <c r="AI296" s="127"/>
      <c r="AJ296" s="127"/>
      <c r="AK296" s="127"/>
      <c r="AL296" s="127"/>
      <c r="AM296" s="127"/>
      <c r="AN296" s="127"/>
      <c r="AO296" s="127"/>
      <c r="AP296" s="127"/>
      <c r="AQ296" s="127"/>
      <c r="AR296" s="127"/>
      <c r="AS296" s="127"/>
      <c r="AT296" s="127"/>
      <c r="AU296" s="127"/>
      <c r="AV296" s="127"/>
      <c r="AW296" s="127"/>
      <c r="AX296" s="127"/>
      <c r="AY296" s="127"/>
      <c r="AZ296" s="127"/>
      <c r="BA296" s="127"/>
      <c r="BB296" s="127"/>
      <c r="BC296" s="127"/>
      <c r="BD296" s="127"/>
      <c r="BE296" s="127"/>
      <c r="BF296" s="127"/>
      <c r="BG296" s="127"/>
      <c r="BH296" s="127"/>
      <c r="BI296" s="127"/>
      <c r="BJ296" s="127"/>
      <c r="BK296" s="127"/>
      <c r="BL296" s="127"/>
      <c r="BM296" s="127"/>
      <c r="BN296" s="127"/>
      <c r="BO296" s="127"/>
      <c r="BP296" s="127"/>
      <c r="BQ296" s="127"/>
      <c r="BR296" s="127"/>
      <c r="BS296" s="127"/>
    </row>
    <row r="297" spans="1:71" ht="12.75" customHeight="1" x14ac:dyDescent="0.25">
      <c r="A297" s="127"/>
      <c r="B297" s="127"/>
      <c r="C297" s="127"/>
      <c r="D297" s="127"/>
      <c r="E297" s="127"/>
      <c r="F297" s="127"/>
      <c r="G297" s="127"/>
      <c r="H297" s="127"/>
      <c r="I297" s="127"/>
      <c r="J297" s="127"/>
      <c r="K297" s="127"/>
      <c r="L297" s="127"/>
      <c r="M297" s="127"/>
      <c r="N297" s="127"/>
      <c r="O297" s="127"/>
      <c r="P297" s="127"/>
      <c r="Q297" s="127"/>
      <c r="R297" s="127"/>
      <c r="S297" s="127"/>
      <c r="T297" s="127"/>
      <c r="U297" s="127"/>
      <c r="V297" s="127"/>
      <c r="W297" s="127"/>
      <c r="X297" s="127"/>
      <c r="Y297" s="127"/>
      <c r="Z297" s="127"/>
      <c r="AA297" s="127"/>
      <c r="AB297" s="127"/>
      <c r="AC297" s="127"/>
      <c r="AD297" s="127"/>
      <c r="AE297" s="127"/>
      <c r="AF297" s="127"/>
      <c r="AG297" s="127"/>
      <c r="AH297" s="127"/>
      <c r="AI297" s="127"/>
      <c r="AJ297" s="127"/>
      <c r="AK297" s="127"/>
      <c r="AL297" s="127"/>
      <c r="AM297" s="127"/>
      <c r="AN297" s="127"/>
      <c r="AO297" s="127"/>
      <c r="AP297" s="127"/>
      <c r="AQ297" s="127"/>
      <c r="AR297" s="127"/>
      <c r="AS297" s="127"/>
      <c r="AT297" s="127"/>
      <c r="AU297" s="127"/>
      <c r="AV297" s="127"/>
      <c r="AW297" s="127"/>
      <c r="AX297" s="127"/>
      <c r="AY297" s="127"/>
      <c r="AZ297" s="127"/>
      <c r="BA297" s="127"/>
      <c r="BB297" s="127"/>
      <c r="BC297" s="127"/>
      <c r="BD297" s="127"/>
      <c r="BE297" s="127"/>
      <c r="BF297" s="127"/>
      <c r="BG297" s="127"/>
      <c r="BH297" s="127"/>
      <c r="BI297" s="127"/>
      <c r="BJ297" s="127"/>
      <c r="BK297" s="127"/>
      <c r="BL297" s="127"/>
      <c r="BM297" s="127"/>
      <c r="BN297" s="127"/>
      <c r="BO297" s="127"/>
      <c r="BP297" s="127"/>
      <c r="BQ297" s="127"/>
      <c r="BR297" s="127"/>
      <c r="BS297" s="127"/>
    </row>
    <row r="298" spans="1:71" ht="12.75" customHeight="1" x14ac:dyDescent="0.25">
      <c r="A298" s="127"/>
      <c r="B298" s="127"/>
      <c r="C298" s="127"/>
      <c r="D298" s="127"/>
      <c r="E298" s="127"/>
      <c r="F298" s="127"/>
      <c r="G298" s="127"/>
      <c r="H298" s="127"/>
      <c r="I298" s="127"/>
      <c r="J298" s="127"/>
      <c r="K298" s="127"/>
      <c r="L298" s="127"/>
      <c r="M298" s="127"/>
      <c r="N298" s="127"/>
      <c r="O298" s="127"/>
      <c r="P298" s="127"/>
      <c r="Q298" s="127"/>
      <c r="R298" s="127"/>
      <c r="S298" s="127"/>
      <c r="T298" s="127"/>
      <c r="U298" s="127"/>
      <c r="V298" s="127"/>
      <c r="W298" s="127"/>
      <c r="X298" s="127"/>
      <c r="Y298" s="127"/>
      <c r="Z298" s="127"/>
      <c r="AA298" s="127"/>
      <c r="AB298" s="127"/>
      <c r="AC298" s="127"/>
      <c r="AD298" s="127"/>
      <c r="AE298" s="127"/>
      <c r="AF298" s="127"/>
      <c r="AG298" s="127"/>
      <c r="AH298" s="127"/>
      <c r="AI298" s="127"/>
      <c r="AJ298" s="127"/>
      <c r="AK298" s="127"/>
      <c r="AL298" s="127"/>
      <c r="AM298" s="127"/>
      <c r="AN298" s="127"/>
      <c r="AO298" s="127"/>
      <c r="AP298" s="127"/>
      <c r="AQ298" s="127"/>
      <c r="AR298" s="127"/>
      <c r="AS298" s="127"/>
      <c r="AT298" s="127"/>
      <c r="AU298" s="127"/>
      <c r="AV298" s="127"/>
      <c r="AW298" s="127"/>
      <c r="AX298" s="127"/>
      <c r="AY298" s="127"/>
      <c r="AZ298" s="127"/>
      <c r="BA298" s="127"/>
      <c r="BB298" s="127"/>
      <c r="BC298" s="127"/>
      <c r="BD298" s="127"/>
      <c r="BE298" s="127"/>
      <c r="BF298" s="127"/>
      <c r="BG298" s="127"/>
      <c r="BH298" s="127"/>
      <c r="BI298" s="127"/>
      <c r="BJ298" s="127"/>
      <c r="BK298" s="127"/>
      <c r="BL298" s="127"/>
      <c r="BM298" s="127"/>
      <c r="BN298" s="127"/>
      <c r="BO298" s="127"/>
      <c r="BP298" s="127"/>
      <c r="BQ298" s="127"/>
      <c r="BR298" s="127"/>
      <c r="BS298" s="127"/>
    </row>
    <row r="299" spans="1:71" ht="12.75" customHeight="1" x14ac:dyDescent="0.25">
      <c r="A299" s="127"/>
      <c r="B299" s="127"/>
      <c r="C299" s="127"/>
      <c r="D299" s="127"/>
      <c r="E299" s="127"/>
      <c r="F299" s="127"/>
      <c r="G299" s="127"/>
      <c r="H299" s="127"/>
      <c r="I299" s="127"/>
      <c r="J299" s="127"/>
      <c r="K299" s="127"/>
      <c r="L299" s="127"/>
      <c r="M299" s="127"/>
      <c r="N299" s="127"/>
      <c r="O299" s="127"/>
      <c r="P299" s="127"/>
      <c r="Q299" s="127"/>
      <c r="R299" s="127"/>
      <c r="S299" s="127"/>
      <c r="T299" s="127"/>
      <c r="U299" s="127"/>
      <c r="V299" s="127"/>
      <c r="W299" s="127"/>
      <c r="X299" s="127"/>
      <c r="Y299" s="127"/>
      <c r="Z299" s="127"/>
      <c r="AA299" s="127"/>
      <c r="AB299" s="127"/>
      <c r="AC299" s="127"/>
      <c r="AD299" s="127"/>
      <c r="AE299" s="127"/>
      <c r="AF299" s="127"/>
      <c r="AG299" s="127"/>
      <c r="AH299" s="127"/>
      <c r="AI299" s="127"/>
      <c r="AJ299" s="127"/>
      <c r="AK299" s="127"/>
      <c r="AL299" s="127"/>
      <c r="AM299" s="127"/>
      <c r="AN299" s="127"/>
      <c r="AO299" s="127"/>
      <c r="AP299" s="127"/>
      <c r="AQ299" s="127"/>
      <c r="AR299" s="127"/>
      <c r="AS299" s="127"/>
      <c r="AT299" s="127"/>
      <c r="AU299" s="127"/>
      <c r="AV299" s="127"/>
      <c r="AW299" s="127"/>
      <c r="AX299" s="127"/>
      <c r="AY299" s="127"/>
      <c r="AZ299" s="127"/>
      <c r="BA299" s="127"/>
      <c r="BB299" s="127"/>
      <c r="BC299" s="127"/>
      <c r="BD299" s="127"/>
      <c r="BE299" s="127"/>
      <c r="BF299" s="127"/>
      <c r="BG299" s="127"/>
      <c r="BH299" s="127"/>
      <c r="BI299" s="127"/>
      <c r="BJ299" s="127"/>
      <c r="BK299" s="127"/>
      <c r="BL299" s="127"/>
      <c r="BM299" s="127"/>
      <c r="BN299" s="127"/>
      <c r="BO299" s="127"/>
      <c r="BP299" s="127"/>
      <c r="BQ299" s="127"/>
      <c r="BR299" s="127"/>
      <c r="BS299" s="127"/>
    </row>
    <row r="300" spans="1:71" ht="12.75" customHeight="1" x14ac:dyDescent="0.25">
      <c r="A300" s="127"/>
      <c r="B300" s="127"/>
      <c r="C300" s="127"/>
      <c r="D300" s="127"/>
      <c r="E300" s="127"/>
      <c r="F300" s="127"/>
      <c r="G300" s="127"/>
      <c r="H300" s="127"/>
      <c r="I300" s="127"/>
      <c r="J300" s="127"/>
      <c r="K300" s="127"/>
      <c r="L300" s="127"/>
      <c r="M300" s="127"/>
      <c r="N300" s="127"/>
      <c r="O300" s="127"/>
      <c r="P300" s="127"/>
      <c r="Q300" s="127"/>
      <c r="R300" s="127"/>
      <c r="S300" s="127"/>
      <c r="T300" s="127"/>
      <c r="U300" s="127"/>
      <c r="V300" s="127"/>
      <c r="W300" s="127"/>
      <c r="X300" s="127"/>
      <c r="Y300" s="127"/>
      <c r="Z300" s="127"/>
      <c r="AA300" s="127"/>
      <c r="AB300" s="127"/>
      <c r="AC300" s="127"/>
      <c r="AD300" s="127"/>
      <c r="AE300" s="127"/>
      <c r="AF300" s="127"/>
      <c r="AG300" s="127"/>
      <c r="AH300" s="127"/>
      <c r="AI300" s="127"/>
      <c r="AJ300" s="127"/>
      <c r="AK300" s="127"/>
      <c r="AL300" s="127"/>
      <c r="AM300" s="127"/>
      <c r="AN300" s="127"/>
      <c r="AO300" s="127"/>
      <c r="AP300" s="127"/>
      <c r="AQ300" s="127"/>
      <c r="AR300" s="127"/>
      <c r="AS300" s="127"/>
      <c r="AT300" s="127"/>
      <c r="AU300" s="127"/>
      <c r="AV300" s="127"/>
      <c r="AW300" s="127"/>
      <c r="AX300" s="127"/>
      <c r="AY300" s="127"/>
      <c r="AZ300" s="127"/>
      <c r="BA300" s="127"/>
      <c r="BB300" s="127"/>
      <c r="BC300" s="127"/>
      <c r="BD300" s="127"/>
      <c r="BE300" s="127"/>
      <c r="BF300" s="127"/>
      <c r="BG300" s="127"/>
      <c r="BH300" s="127"/>
      <c r="BI300" s="127"/>
      <c r="BJ300" s="127"/>
      <c r="BK300" s="127"/>
      <c r="BL300" s="127"/>
      <c r="BM300" s="127"/>
      <c r="BN300" s="127"/>
      <c r="BO300" s="127"/>
      <c r="BP300" s="127"/>
      <c r="BQ300" s="127"/>
      <c r="BR300" s="127"/>
      <c r="BS300" s="127"/>
    </row>
    <row r="301" spans="1:71" ht="12.75" customHeight="1" x14ac:dyDescent="0.25">
      <c r="A301" s="127"/>
      <c r="B301" s="127"/>
      <c r="C301" s="127"/>
      <c r="D301" s="127"/>
      <c r="E301" s="127"/>
      <c r="F301" s="127"/>
      <c r="G301" s="127"/>
      <c r="H301" s="127"/>
      <c r="I301" s="127"/>
      <c r="J301" s="127"/>
      <c r="K301" s="127"/>
      <c r="L301" s="127"/>
      <c r="M301" s="127"/>
      <c r="N301" s="127"/>
      <c r="O301" s="127"/>
      <c r="P301" s="127"/>
      <c r="Q301" s="127"/>
      <c r="R301" s="127"/>
      <c r="S301" s="127"/>
      <c r="T301" s="127"/>
      <c r="U301" s="127"/>
      <c r="V301" s="127"/>
      <c r="W301" s="127"/>
      <c r="X301" s="127"/>
      <c r="Y301" s="127"/>
      <c r="Z301" s="127"/>
      <c r="AA301" s="127"/>
      <c r="AB301" s="127"/>
      <c r="AC301" s="127"/>
      <c r="AD301" s="127"/>
      <c r="AE301" s="127"/>
      <c r="AF301" s="127"/>
      <c r="AG301" s="127"/>
      <c r="AH301" s="127"/>
      <c r="AI301" s="127"/>
      <c r="AJ301" s="127"/>
      <c r="AK301" s="127"/>
      <c r="AL301" s="127"/>
      <c r="AM301" s="127"/>
      <c r="AN301" s="127"/>
      <c r="AO301" s="127"/>
      <c r="AP301" s="127"/>
      <c r="AQ301" s="127"/>
      <c r="AR301" s="127"/>
      <c r="AS301" s="127"/>
      <c r="AT301" s="127"/>
      <c r="AU301" s="127"/>
      <c r="AV301" s="127"/>
      <c r="AW301" s="127"/>
      <c r="AX301" s="127"/>
      <c r="AY301" s="127"/>
      <c r="AZ301" s="127"/>
      <c r="BA301" s="127"/>
      <c r="BB301" s="127"/>
      <c r="BC301" s="127"/>
      <c r="BD301" s="127"/>
      <c r="BE301" s="127"/>
      <c r="BF301" s="127"/>
      <c r="BG301" s="127"/>
      <c r="BH301" s="127"/>
      <c r="BI301" s="127"/>
      <c r="BJ301" s="127"/>
      <c r="BK301" s="127"/>
      <c r="BL301" s="127"/>
      <c r="BM301" s="127"/>
      <c r="BN301" s="127"/>
      <c r="BO301" s="127"/>
      <c r="BP301" s="127"/>
      <c r="BQ301" s="127"/>
      <c r="BR301" s="127"/>
      <c r="BS301" s="127"/>
    </row>
    <row r="302" spans="1:71" ht="12.75" customHeight="1" x14ac:dyDescent="0.25">
      <c r="A302" s="127"/>
      <c r="B302" s="127"/>
      <c r="C302" s="127"/>
      <c r="D302" s="127"/>
      <c r="E302" s="127"/>
      <c r="F302" s="127"/>
      <c r="G302" s="127"/>
      <c r="H302" s="127"/>
      <c r="I302" s="127"/>
      <c r="J302" s="127"/>
      <c r="K302" s="127"/>
      <c r="L302" s="127"/>
      <c r="M302" s="127"/>
      <c r="N302" s="127"/>
      <c r="O302" s="127"/>
      <c r="P302" s="127"/>
      <c r="Q302" s="127"/>
      <c r="R302" s="127"/>
      <c r="S302" s="127"/>
      <c r="T302" s="127"/>
      <c r="U302" s="127"/>
      <c r="V302" s="127"/>
      <c r="W302" s="127"/>
      <c r="X302" s="127"/>
      <c r="Y302" s="127"/>
      <c r="Z302" s="127"/>
      <c r="AA302" s="127"/>
      <c r="AB302" s="127"/>
      <c r="AC302" s="127"/>
      <c r="AD302" s="127"/>
      <c r="AE302" s="127"/>
      <c r="AF302" s="127"/>
      <c r="AG302" s="127"/>
      <c r="AH302" s="127"/>
      <c r="AI302" s="127"/>
      <c r="AJ302" s="127"/>
      <c r="AK302" s="127"/>
      <c r="AL302" s="127"/>
      <c r="AM302" s="127"/>
      <c r="AN302" s="127"/>
      <c r="AO302" s="127"/>
      <c r="AP302" s="127"/>
      <c r="AQ302" s="127"/>
      <c r="AR302" s="127"/>
      <c r="AS302" s="127"/>
      <c r="AT302" s="127"/>
      <c r="AU302" s="127"/>
      <c r="AV302" s="127"/>
      <c r="AW302" s="127"/>
      <c r="AX302" s="127"/>
      <c r="AY302" s="127"/>
      <c r="AZ302" s="127"/>
      <c r="BA302" s="127"/>
      <c r="BB302" s="127"/>
      <c r="BC302" s="127"/>
      <c r="BD302" s="127"/>
      <c r="BE302" s="127"/>
      <c r="BF302" s="127"/>
      <c r="BG302" s="127"/>
      <c r="BH302" s="127"/>
      <c r="BI302" s="127"/>
      <c r="BJ302" s="127"/>
      <c r="BK302" s="127"/>
      <c r="BL302" s="127"/>
      <c r="BM302" s="127"/>
      <c r="BN302" s="127"/>
      <c r="BO302" s="127"/>
      <c r="BP302" s="127"/>
      <c r="BQ302" s="127"/>
      <c r="BR302" s="127"/>
      <c r="BS302" s="127"/>
    </row>
    <row r="303" spans="1:71" ht="12.75" customHeight="1" x14ac:dyDescent="0.25">
      <c r="A303" s="127"/>
      <c r="B303" s="127"/>
      <c r="C303" s="127"/>
      <c r="D303" s="127"/>
      <c r="E303" s="127"/>
      <c r="F303" s="127"/>
      <c r="G303" s="127"/>
      <c r="H303" s="127"/>
      <c r="I303" s="127"/>
      <c r="J303" s="127"/>
      <c r="K303" s="127"/>
      <c r="L303" s="127"/>
      <c r="M303" s="127"/>
      <c r="N303" s="127"/>
      <c r="O303" s="127"/>
      <c r="P303" s="127"/>
      <c r="Q303" s="127"/>
      <c r="R303" s="127"/>
      <c r="S303" s="127"/>
      <c r="T303" s="127"/>
      <c r="U303" s="127"/>
      <c r="V303" s="127"/>
      <c r="W303" s="127"/>
      <c r="X303" s="127"/>
      <c r="Y303" s="127"/>
      <c r="Z303" s="127"/>
      <c r="AA303" s="127"/>
      <c r="AB303" s="127"/>
      <c r="AC303" s="127"/>
      <c r="AD303" s="127"/>
      <c r="AE303" s="127"/>
      <c r="AF303" s="127"/>
      <c r="AG303" s="127"/>
      <c r="AH303" s="127"/>
      <c r="AI303" s="127"/>
      <c r="AJ303" s="127"/>
      <c r="AK303" s="127"/>
      <c r="AL303" s="127"/>
      <c r="AM303" s="127"/>
      <c r="AN303" s="127"/>
      <c r="AO303" s="127"/>
      <c r="AP303" s="127"/>
      <c r="AQ303" s="127"/>
      <c r="AR303" s="127"/>
      <c r="AS303" s="127"/>
      <c r="AT303" s="127"/>
      <c r="AU303" s="127"/>
      <c r="AV303" s="127"/>
      <c r="AW303" s="127"/>
      <c r="AX303" s="127"/>
      <c r="AY303" s="127"/>
      <c r="AZ303" s="127"/>
      <c r="BA303" s="127"/>
      <c r="BB303" s="127"/>
      <c r="BC303" s="127"/>
      <c r="BD303" s="127"/>
      <c r="BE303" s="127"/>
      <c r="BF303" s="127"/>
      <c r="BG303" s="127"/>
      <c r="BH303" s="127"/>
      <c r="BI303" s="127"/>
      <c r="BJ303" s="127"/>
      <c r="BK303" s="127"/>
      <c r="BL303" s="127"/>
      <c r="BM303" s="127"/>
      <c r="BN303" s="127"/>
      <c r="BO303" s="127"/>
      <c r="BP303" s="127"/>
      <c r="BQ303" s="127"/>
      <c r="BR303" s="127"/>
      <c r="BS303" s="127"/>
    </row>
    <row r="304" spans="1:71" ht="12.75" customHeight="1" x14ac:dyDescent="0.25">
      <c r="A304" s="127"/>
      <c r="B304" s="127"/>
      <c r="C304" s="127"/>
      <c r="D304" s="127"/>
      <c r="E304" s="127"/>
      <c r="F304" s="127"/>
      <c r="G304" s="127"/>
      <c r="H304" s="127"/>
      <c r="I304" s="127"/>
      <c r="J304" s="127"/>
      <c r="K304" s="127"/>
      <c r="L304" s="127"/>
      <c r="M304" s="127"/>
      <c r="N304" s="127"/>
      <c r="O304" s="127"/>
      <c r="P304" s="127"/>
      <c r="Q304" s="127"/>
      <c r="R304" s="127"/>
      <c r="S304" s="127"/>
      <c r="T304" s="127"/>
      <c r="U304" s="127"/>
      <c r="V304" s="127"/>
      <c r="W304" s="127"/>
      <c r="X304" s="127"/>
      <c r="Y304" s="127"/>
      <c r="Z304" s="127"/>
      <c r="AA304" s="127"/>
      <c r="AB304" s="127"/>
      <c r="AC304" s="127"/>
      <c r="AD304" s="127"/>
      <c r="AE304" s="127"/>
      <c r="AF304" s="127"/>
      <c r="AG304" s="127"/>
      <c r="AH304" s="127"/>
      <c r="AI304" s="127"/>
      <c r="AJ304" s="127"/>
      <c r="AK304" s="127"/>
      <c r="AL304" s="127"/>
      <c r="AM304" s="127"/>
      <c r="AN304" s="127"/>
      <c r="AO304" s="127"/>
      <c r="AP304" s="127"/>
      <c r="AQ304" s="127"/>
      <c r="AR304" s="127"/>
      <c r="AS304" s="127"/>
      <c r="AT304" s="127"/>
      <c r="AU304" s="127"/>
      <c r="AV304" s="127"/>
      <c r="AW304" s="127"/>
      <c r="AX304" s="127"/>
      <c r="AY304" s="127"/>
      <c r="AZ304" s="127"/>
      <c r="BA304" s="127"/>
      <c r="BB304" s="127"/>
      <c r="BC304" s="127"/>
      <c r="BD304" s="127"/>
      <c r="BE304" s="127"/>
      <c r="BF304" s="127"/>
      <c r="BG304" s="127"/>
      <c r="BH304" s="127"/>
      <c r="BI304" s="127"/>
      <c r="BJ304" s="127"/>
      <c r="BK304" s="127"/>
      <c r="BL304" s="127"/>
      <c r="BM304" s="127"/>
      <c r="BN304" s="127"/>
      <c r="BO304" s="127"/>
      <c r="BP304" s="127"/>
      <c r="BQ304" s="127"/>
      <c r="BR304" s="127"/>
      <c r="BS304" s="127"/>
    </row>
    <row r="305" spans="1:71" ht="12.75" customHeight="1" x14ac:dyDescent="0.25">
      <c r="A305" s="127"/>
      <c r="B305" s="127"/>
      <c r="C305" s="127"/>
      <c r="D305" s="127"/>
      <c r="E305" s="127"/>
      <c r="F305" s="127"/>
      <c r="G305" s="127"/>
      <c r="H305" s="127"/>
      <c r="I305" s="127"/>
      <c r="J305" s="127"/>
      <c r="K305" s="127"/>
      <c r="L305" s="127"/>
      <c r="M305" s="127"/>
      <c r="N305" s="127"/>
      <c r="O305" s="127"/>
      <c r="P305" s="127"/>
      <c r="Q305" s="127"/>
      <c r="R305" s="127"/>
      <c r="S305" s="127"/>
      <c r="T305" s="127"/>
      <c r="U305" s="127"/>
      <c r="V305" s="127"/>
      <c r="W305" s="127"/>
      <c r="X305" s="127"/>
      <c r="Y305" s="127"/>
      <c r="Z305" s="127"/>
      <c r="AA305" s="127"/>
      <c r="AB305" s="127"/>
      <c r="AC305" s="127"/>
      <c r="AD305" s="127"/>
      <c r="AE305" s="127"/>
      <c r="AF305" s="127"/>
      <c r="AG305" s="127"/>
      <c r="AH305" s="127"/>
      <c r="AI305" s="127"/>
      <c r="AJ305" s="127"/>
      <c r="AK305" s="127"/>
      <c r="AL305" s="127"/>
      <c r="AM305" s="127"/>
      <c r="AN305" s="127"/>
      <c r="AO305" s="127"/>
      <c r="AP305" s="127"/>
      <c r="AQ305" s="127"/>
      <c r="AR305" s="127"/>
      <c r="AS305" s="127"/>
      <c r="AT305" s="127"/>
      <c r="AU305" s="127"/>
      <c r="AV305" s="127"/>
      <c r="AW305" s="127"/>
      <c r="AX305" s="127"/>
      <c r="AY305" s="127"/>
      <c r="AZ305" s="127"/>
      <c r="BA305" s="127"/>
      <c r="BB305" s="127"/>
      <c r="BC305" s="127"/>
      <c r="BD305" s="127"/>
      <c r="BE305" s="127"/>
      <c r="BF305" s="127"/>
      <c r="BG305" s="127"/>
      <c r="BH305" s="127"/>
      <c r="BI305" s="127"/>
      <c r="BJ305" s="127"/>
      <c r="BK305" s="127"/>
      <c r="BL305" s="127"/>
      <c r="BM305" s="127"/>
      <c r="BN305" s="127"/>
      <c r="BO305" s="127"/>
      <c r="BP305" s="127"/>
      <c r="BQ305" s="127"/>
      <c r="BR305" s="127"/>
      <c r="BS305" s="127"/>
    </row>
    <row r="306" spans="1:71" ht="12.75" customHeight="1" x14ac:dyDescent="0.25">
      <c r="A306" s="127"/>
      <c r="B306" s="127"/>
      <c r="C306" s="127"/>
      <c r="D306" s="127"/>
      <c r="E306" s="127"/>
      <c r="F306" s="127"/>
      <c r="G306" s="127"/>
      <c r="H306" s="127"/>
      <c r="I306" s="127"/>
      <c r="J306" s="127"/>
      <c r="K306" s="127"/>
      <c r="L306" s="127"/>
      <c r="M306" s="127"/>
      <c r="N306" s="127"/>
      <c r="O306" s="127"/>
      <c r="P306" s="127"/>
      <c r="Q306" s="127"/>
      <c r="R306" s="127"/>
      <c r="S306" s="127"/>
      <c r="T306" s="127"/>
      <c r="U306" s="127"/>
      <c r="V306" s="127"/>
      <c r="W306" s="127"/>
      <c r="X306" s="127"/>
      <c r="Y306" s="127"/>
      <c r="Z306" s="127"/>
      <c r="AA306" s="127"/>
      <c r="AB306" s="127"/>
      <c r="AC306" s="127"/>
      <c r="AD306" s="127"/>
      <c r="AE306" s="127"/>
      <c r="AF306" s="127"/>
      <c r="AG306" s="127"/>
      <c r="AH306" s="127"/>
      <c r="AI306" s="127"/>
      <c r="AJ306" s="127"/>
      <c r="AK306" s="127"/>
      <c r="AL306" s="127"/>
      <c r="AM306" s="127"/>
      <c r="AN306" s="127"/>
      <c r="AO306" s="127"/>
      <c r="AP306" s="127"/>
      <c r="AQ306" s="127"/>
      <c r="AR306" s="127"/>
      <c r="AS306" s="127"/>
      <c r="AT306" s="127"/>
      <c r="AU306" s="127"/>
      <c r="AV306" s="127"/>
      <c r="AW306" s="127"/>
      <c r="AX306" s="127"/>
      <c r="AY306" s="127"/>
      <c r="AZ306" s="127"/>
      <c r="BA306" s="127"/>
      <c r="BB306" s="127"/>
      <c r="BC306" s="127"/>
      <c r="BD306" s="127"/>
      <c r="BE306" s="127"/>
      <c r="BF306" s="127"/>
      <c r="BG306" s="127"/>
      <c r="BH306" s="127"/>
      <c r="BI306" s="127"/>
      <c r="BJ306" s="127"/>
      <c r="BK306" s="127"/>
      <c r="BL306" s="127"/>
      <c r="BM306" s="127"/>
      <c r="BN306" s="127"/>
      <c r="BO306" s="127"/>
      <c r="BP306" s="127"/>
      <c r="BQ306" s="127"/>
      <c r="BR306" s="127"/>
      <c r="BS306" s="127"/>
    </row>
    <row r="307" spans="1:71" ht="12.75" customHeight="1" x14ac:dyDescent="0.25">
      <c r="A307" s="127"/>
      <c r="B307" s="127"/>
      <c r="C307" s="127"/>
      <c r="D307" s="127"/>
      <c r="E307" s="127"/>
      <c r="F307" s="127"/>
      <c r="G307" s="127"/>
      <c r="H307" s="127"/>
      <c r="I307" s="127"/>
      <c r="J307" s="127"/>
      <c r="K307" s="127"/>
      <c r="L307" s="127"/>
      <c r="M307" s="127"/>
      <c r="N307" s="127"/>
      <c r="O307" s="127"/>
      <c r="P307" s="127"/>
      <c r="Q307" s="127"/>
      <c r="R307" s="127"/>
      <c r="S307" s="127"/>
      <c r="T307" s="127"/>
      <c r="U307" s="127"/>
      <c r="V307" s="127"/>
      <c r="W307" s="127"/>
      <c r="X307" s="127"/>
      <c r="Y307" s="127"/>
      <c r="Z307" s="127"/>
      <c r="AA307" s="127"/>
      <c r="AB307" s="127"/>
      <c r="AC307" s="127"/>
      <c r="AD307" s="127"/>
      <c r="AE307" s="127"/>
      <c r="AF307" s="127"/>
      <c r="AG307" s="127"/>
      <c r="AH307" s="127"/>
      <c r="AI307" s="127"/>
      <c r="AJ307" s="127"/>
      <c r="AK307" s="127"/>
      <c r="AL307" s="127"/>
      <c r="AM307" s="127"/>
      <c r="AN307" s="127"/>
      <c r="AO307" s="127"/>
      <c r="AP307" s="127"/>
      <c r="AQ307" s="127"/>
      <c r="AR307" s="127"/>
      <c r="AS307" s="127"/>
      <c r="AT307" s="127"/>
      <c r="AU307" s="127"/>
      <c r="AV307" s="127"/>
      <c r="AW307" s="127"/>
      <c r="AX307" s="127"/>
      <c r="AY307" s="127"/>
      <c r="AZ307" s="127"/>
      <c r="BA307" s="127"/>
      <c r="BB307" s="127"/>
      <c r="BC307" s="127"/>
      <c r="BD307" s="127"/>
      <c r="BE307" s="127"/>
      <c r="BF307" s="127"/>
      <c r="BG307" s="127"/>
      <c r="BH307" s="127"/>
      <c r="BI307" s="127"/>
      <c r="BJ307" s="127"/>
      <c r="BK307" s="127"/>
      <c r="BL307" s="127"/>
      <c r="BM307" s="127"/>
      <c r="BN307" s="127"/>
      <c r="BO307" s="127"/>
      <c r="BP307" s="127"/>
      <c r="BQ307" s="127"/>
      <c r="BR307" s="127"/>
      <c r="BS307" s="127"/>
    </row>
    <row r="308" spans="1:71" ht="12.75" customHeight="1" x14ac:dyDescent="0.25">
      <c r="A308" s="127"/>
      <c r="B308" s="127"/>
      <c r="C308" s="127"/>
      <c r="D308" s="127"/>
      <c r="E308" s="127"/>
      <c r="F308" s="127"/>
      <c r="G308" s="127"/>
      <c r="H308" s="127"/>
      <c r="I308" s="127"/>
      <c r="J308" s="127"/>
      <c r="K308" s="127"/>
      <c r="L308" s="127"/>
      <c r="M308" s="127"/>
      <c r="N308" s="127"/>
      <c r="O308" s="127"/>
      <c r="P308" s="127"/>
      <c r="Q308" s="127"/>
      <c r="R308" s="127"/>
      <c r="S308" s="127"/>
      <c r="T308" s="127"/>
      <c r="U308" s="127"/>
      <c r="V308" s="127"/>
      <c r="W308" s="127"/>
      <c r="X308" s="127"/>
      <c r="Y308" s="127"/>
      <c r="Z308" s="127"/>
      <c r="AA308" s="127"/>
      <c r="AB308" s="127"/>
      <c r="AC308" s="127"/>
      <c r="AD308" s="127"/>
      <c r="AE308" s="127"/>
      <c r="AF308" s="127"/>
      <c r="AG308" s="127"/>
      <c r="AH308" s="127"/>
      <c r="AI308" s="127"/>
      <c r="AJ308" s="127"/>
      <c r="AK308" s="127"/>
      <c r="AL308" s="127"/>
      <c r="AM308" s="127"/>
      <c r="AN308" s="127"/>
      <c r="AO308" s="127"/>
      <c r="AP308" s="127"/>
      <c r="AQ308" s="127"/>
      <c r="AR308" s="127"/>
      <c r="AS308" s="127"/>
      <c r="AT308" s="127"/>
      <c r="AU308" s="127"/>
      <c r="AV308" s="127"/>
      <c r="AW308" s="127"/>
      <c r="AX308" s="127"/>
      <c r="AY308" s="127"/>
      <c r="AZ308" s="127"/>
      <c r="BA308" s="127"/>
      <c r="BB308" s="127"/>
      <c r="BC308" s="127"/>
      <c r="BD308" s="127"/>
      <c r="BE308" s="127"/>
      <c r="BF308" s="127"/>
      <c r="BG308" s="127"/>
      <c r="BH308" s="127"/>
      <c r="BI308" s="127"/>
      <c r="BJ308" s="127"/>
      <c r="BK308" s="127"/>
      <c r="BL308" s="127"/>
      <c r="BM308" s="127"/>
      <c r="BN308" s="127"/>
      <c r="BO308" s="127"/>
      <c r="BP308" s="127"/>
      <c r="BQ308" s="127"/>
      <c r="BR308" s="127"/>
      <c r="BS308" s="127"/>
    </row>
    <row r="309" spans="1:71" ht="12.75" customHeight="1" x14ac:dyDescent="0.25">
      <c r="A309" s="127"/>
      <c r="B309" s="127"/>
      <c r="C309" s="127"/>
      <c r="D309" s="127"/>
      <c r="E309" s="127"/>
      <c r="F309" s="127"/>
      <c r="G309" s="127"/>
      <c r="H309" s="127"/>
      <c r="I309" s="127"/>
      <c r="J309" s="127"/>
      <c r="K309" s="127"/>
      <c r="L309" s="127"/>
      <c r="M309" s="127"/>
      <c r="N309" s="127"/>
      <c r="O309" s="127"/>
      <c r="P309" s="127"/>
      <c r="Q309" s="127"/>
      <c r="R309" s="127"/>
      <c r="S309" s="127"/>
      <c r="T309" s="127"/>
      <c r="U309" s="127"/>
      <c r="V309" s="127"/>
      <c r="W309" s="127"/>
      <c r="X309" s="127"/>
      <c r="Y309" s="127"/>
      <c r="Z309" s="127"/>
      <c r="AA309" s="127"/>
      <c r="AB309" s="127"/>
      <c r="AC309" s="127"/>
      <c r="AD309" s="127"/>
      <c r="AE309" s="127"/>
      <c r="AF309" s="127"/>
      <c r="AG309" s="127"/>
      <c r="AH309" s="127"/>
      <c r="AI309" s="127"/>
      <c r="AJ309" s="127"/>
      <c r="AK309" s="127"/>
      <c r="AL309" s="127"/>
      <c r="AM309" s="127"/>
      <c r="AN309" s="127"/>
      <c r="AO309" s="127"/>
      <c r="AP309" s="127"/>
      <c r="AQ309" s="127"/>
      <c r="AR309" s="127"/>
      <c r="AS309" s="127"/>
      <c r="AT309" s="127"/>
      <c r="AU309" s="127"/>
      <c r="AV309" s="127"/>
      <c r="AW309" s="127"/>
      <c r="AX309" s="127"/>
      <c r="AY309" s="127"/>
      <c r="AZ309" s="127"/>
      <c r="BA309" s="127"/>
      <c r="BB309" s="127"/>
      <c r="BC309" s="127"/>
      <c r="BD309" s="127"/>
      <c r="BE309" s="127"/>
      <c r="BF309" s="127"/>
      <c r="BG309" s="127"/>
      <c r="BH309" s="127"/>
      <c r="BI309" s="127"/>
      <c r="BJ309" s="127"/>
      <c r="BK309" s="127"/>
      <c r="BL309" s="127"/>
      <c r="BM309" s="127"/>
      <c r="BN309" s="127"/>
      <c r="BO309" s="127"/>
      <c r="BP309" s="127"/>
      <c r="BQ309" s="127"/>
      <c r="BR309" s="127"/>
      <c r="BS309" s="127"/>
    </row>
    <row r="310" spans="1:71" ht="12.75" customHeight="1" x14ac:dyDescent="0.25">
      <c r="A310" s="127"/>
      <c r="B310" s="127"/>
      <c r="C310" s="127"/>
      <c r="D310" s="127"/>
      <c r="E310" s="127"/>
      <c r="F310" s="127"/>
      <c r="G310" s="127"/>
      <c r="H310" s="127"/>
      <c r="I310" s="127"/>
      <c r="J310" s="127"/>
      <c r="K310" s="127"/>
      <c r="L310" s="127"/>
      <c r="M310" s="127"/>
      <c r="N310" s="127"/>
      <c r="O310" s="127"/>
      <c r="P310" s="127"/>
      <c r="Q310" s="127"/>
      <c r="R310" s="127"/>
      <c r="S310" s="127"/>
      <c r="T310" s="127"/>
      <c r="U310" s="127"/>
      <c r="V310" s="127"/>
      <c r="W310" s="127"/>
      <c r="X310" s="127"/>
      <c r="Y310" s="127"/>
      <c r="Z310" s="127"/>
      <c r="AA310" s="127"/>
      <c r="AB310" s="127"/>
      <c r="AC310" s="127"/>
      <c r="AD310" s="127"/>
      <c r="AE310" s="127"/>
      <c r="AF310" s="127"/>
      <c r="AG310" s="127"/>
      <c r="AH310" s="127"/>
      <c r="AI310" s="127"/>
      <c r="AJ310" s="127"/>
      <c r="AK310" s="127"/>
      <c r="AL310" s="127"/>
      <c r="AM310" s="127"/>
      <c r="AN310" s="127"/>
      <c r="AO310" s="127"/>
      <c r="AP310" s="127"/>
      <c r="AQ310" s="127"/>
      <c r="AR310" s="127"/>
      <c r="AS310" s="127"/>
      <c r="AT310" s="127"/>
      <c r="AU310" s="127"/>
      <c r="AV310" s="127"/>
      <c r="AW310" s="127"/>
      <c r="AX310" s="127"/>
      <c r="AY310" s="127"/>
      <c r="AZ310" s="127"/>
      <c r="BA310" s="127"/>
      <c r="BB310" s="127"/>
      <c r="BC310" s="127"/>
      <c r="BD310" s="127"/>
      <c r="BE310" s="127"/>
      <c r="BF310" s="127"/>
      <c r="BG310" s="127"/>
      <c r="BH310" s="127"/>
      <c r="BI310" s="127"/>
      <c r="BJ310" s="127"/>
      <c r="BK310" s="127"/>
      <c r="BL310" s="127"/>
      <c r="BM310" s="127"/>
      <c r="BN310" s="127"/>
      <c r="BO310" s="127"/>
      <c r="BP310" s="127"/>
      <c r="BQ310" s="127"/>
      <c r="BR310" s="127"/>
      <c r="BS310" s="127"/>
    </row>
    <row r="311" spans="1:71" ht="12.75" customHeight="1" x14ac:dyDescent="0.25">
      <c r="A311" s="127"/>
      <c r="B311" s="127"/>
      <c r="C311" s="127"/>
      <c r="D311" s="127"/>
      <c r="E311" s="127"/>
      <c r="F311" s="127"/>
      <c r="G311" s="127"/>
      <c r="H311" s="127"/>
      <c r="I311" s="127"/>
      <c r="J311" s="127"/>
      <c r="K311" s="127"/>
      <c r="L311" s="127"/>
      <c r="M311" s="127"/>
      <c r="N311" s="127"/>
      <c r="O311" s="127"/>
      <c r="P311" s="127"/>
      <c r="Q311" s="127"/>
      <c r="R311" s="127"/>
      <c r="S311" s="127"/>
      <c r="T311" s="127"/>
      <c r="U311" s="127"/>
      <c r="V311" s="127"/>
      <c r="W311" s="127"/>
      <c r="X311" s="127"/>
      <c r="Y311" s="127"/>
      <c r="Z311" s="127"/>
      <c r="AA311" s="127"/>
      <c r="AB311" s="127"/>
      <c r="AC311" s="127"/>
      <c r="AD311" s="127"/>
      <c r="AE311" s="127"/>
      <c r="AF311" s="127"/>
      <c r="AG311" s="127"/>
      <c r="AH311" s="127"/>
      <c r="AI311" s="127"/>
      <c r="AJ311" s="127"/>
      <c r="AK311" s="127"/>
      <c r="AL311" s="127"/>
      <c r="AM311" s="127"/>
      <c r="AN311" s="127"/>
      <c r="AO311" s="127"/>
      <c r="AP311" s="127"/>
      <c r="AQ311" s="127"/>
      <c r="AR311" s="127"/>
      <c r="AS311" s="127"/>
      <c r="AT311" s="127"/>
      <c r="AU311" s="127"/>
      <c r="AV311" s="127"/>
      <c r="AW311" s="127"/>
      <c r="AX311" s="127"/>
      <c r="AY311" s="127"/>
      <c r="AZ311" s="127"/>
      <c r="BA311" s="127"/>
      <c r="BB311" s="127"/>
      <c r="BC311" s="127"/>
      <c r="BD311" s="127"/>
      <c r="BE311" s="127"/>
      <c r="BF311" s="127"/>
      <c r="BG311" s="127"/>
      <c r="BH311" s="127"/>
      <c r="BI311" s="127"/>
      <c r="BJ311" s="127"/>
      <c r="BK311" s="127"/>
      <c r="BL311" s="127"/>
      <c r="BM311" s="127"/>
      <c r="BN311" s="127"/>
      <c r="BO311" s="127"/>
      <c r="BP311" s="127"/>
      <c r="BQ311" s="127"/>
      <c r="BR311" s="127"/>
      <c r="BS311" s="127"/>
    </row>
    <row r="312" spans="1:71" ht="12.75" customHeight="1" x14ac:dyDescent="0.25">
      <c r="A312" s="127"/>
      <c r="B312" s="127"/>
      <c r="C312" s="127"/>
      <c r="D312" s="127"/>
      <c r="E312" s="127"/>
      <c r="F312" s="127"/>
      <c r="G312" s="127"/>
      <c r="H312" s="127"/>
      <c r="I312" s="127"/>
      <c r="J312" s="127"/>
      <c r="K312" s="127"/>
      <c r="L312" s="127"/>
      <c r="M312" s="127"/>
      <c r="N312" s="127"/>
      <c r="O312" s="127"/>
      <c r="P312" s="127"/>
      <c r="Q312" s="127"/>
      <c r="R312" s="127"/>
      <c r="S312" s="127"/>
      <c r="T312" s="127"/>
      <c r="U312" s="127"/>
      <c r="V312" s="127"/>
      <c r="W312" s="127"/>
      <c r="X312" s="127"/>
      <c r="Y312" s="127"/>
      <c r="Z312" s="127"/>
      <c r="AA312" s="127"/>
      <c r="AB312" s="127"/>
      <c r="AC312" s="127"/>
      <c r="AD312" s="127"/>
      <c r="AE312" s="127"/>
      <c r="AF312" s="127"/>
      <c r="AG312" s="127"/>
      <c r="AH312" s="127"/>
      <c r="AI312" s="127"/>
      <c r="AJ312" s="127"/>
      <c r="AK312" s="127"/>
      <c r="AL312" s="127"/>
      <c r="AM312" s="127"/>
      <c r="AN312" s="127"/>
      <c r="AO312" s="127"/>
      <c r="AP312" s="127"/>
      <c r="AQ312" s="127"/>
      <c r="AR312" s="127"/>
      <c r="AS312" s="127"/>
      <c r="AT312" s="127"/>
      <c r="AU312" s="127"/>
      <c r="AV312" s="127"/>
      <c r="AW312" s="127"/>
      <c r="AX312" s="127"/>
      <c r="AY312" s="127"/>
      <c r="AZ312" s="127"/>
      <c r="BA312" s="127"/>
      <c r="BB312" s="127"/>
      <c r="BC312" s="127"/>
      <c r="BD312" s="127"/>
      <c r="BE312" s="127"/>
      <c r="BF312" s="127"/>
      <c r="BG312" s="127"/>
      <c r="BH312" s="127"/>
      <c r="BI312" s="127"/>
      <c r="BJ312" s="127"/>
      <c r="BK312" s="127"/>
      <c r="BL312" s="127"/>
      <c r="BM312" s="127"/>
      <c r="BN312" s="127"/>
      <c r="BO312" s="127"/>
      <c r="BP312" s="127"/>
      <c r="BQ312" s="127"/>
      <c r="BR312" s="127"/>
      <c r="BS312" s="127"/>
    </row>
    <row r="313" spans="1:71" ht="12.75" customHeight="1" x14ac:dyDescent="0.25">
      <c r="A313" s="127"/>
      <c r="B313" s="127"/>
      <c r="C313" s="127"/>
      <c r="D313" s="127"/>
      <c r="E313" s="127"/>
      <c r="F313" s="127"/>
      <c r="G313" s="127"/>
      <c r="H313" s="127"/>
      <c r="I313" s="127"/>
      <c r="J313" s="127"/>
      <c r="K313" s="127"/>
      <c r="L313" s="127"/>
      <c r="M313" s="127"/>
      <c r="N313" s="127"/>
      <c r="O313" s="127"/>
      <c r="P313" s="127"/>
      <c r="Q313" s="127"/>
      <c r="R313" s="127"/>
      <c r="S313" s="127"/>
      <c r="T313" s="127"/>
      <c r="U313" s="127"/>
      <c r="V313" s="127"/>
      <c r="W313" s="127"/>
      <c r="X313" s="127"/>
      <c r="Y313" s="127"/>
      <c r="Z313" s="127"/>
      <c r="AA313" s="127"/>
      <c r="AB313" s="127"/>
      <c r="AC313" s="127"/>
      <c r="AD313" s="127"/>
      <c r="AE313" s="127"/>
      <c r="AF313" s="127"/>
      <c r="AG313" s="127"/>
      <c r="AH313" s="127"/>
      <c r="AI313" s="127"/>
      <c r="AJ313" s="127"/>
      <c r="AK313" s="127"/>
      <c r="AL313" s="127"/>
      <c r="AM313" s="127"/>
      <c r="AN313" s="127"/>
      <c r="AO313" s="127"/>
      <c r="AP313" s="127"/>
      <c r="AQ313" s="127"/>
      <c r="AR313" s="127"/>
      <c r="AS313" s="127"/>
      <c r="AT313" s="127"/>
      <c r="AU313" s="127"/>
      <c r="AV313" s="127"/>
      <c r="AW313" s="127"/>
      <c r="AX313" s="127"/>
      <c r="AY313" s="127"/>
      <c r="AZ313" s="127"/>
      <c r="BA313" s="127"/>
      <c r="BB313" s="127"/>
      <c r="BC313" s="127"/>
      <c r="BD313" s="127"/>
      <c r="BE313" s="127"/>
      <c r="BF313" s="127"/>
      <c r="BG313" s="127"/>
      <c r="BH313" s="127"/>
      <c r="BI313" s="127"/>
      <c r="BJ313" s="127"/>
      <c r="BK313" s="127"/>
      <c r="BL313" s="127"/>
      <c r="BM313" s="127"/>
      <c r="BN313" s="127"/>
      <c r="BO313" s="127"/>
      <c r="BP313" s="127"/>
      <c r="BQ313" s="127"/>
      <c r="BR313" s="127"/>
      <c r="BS313" s="127"/>
    </row>
    <row r="314" spans="1:71" ht="12.75" customHeight="1" x14ac:dyDescent="0.25">
      <c r="A314" s="127"/>
      <c r="B314" s="127"/>
      <c r="C314" s="127"/>
      <c r="D314" s="127"/>
      <c r="E314" s="127"/>
      <c r="F314" s="127"/>
      <c r="G314" s="127"/>
      <c r="H314" s="127"/>
      <c r="I314" s="127"/>
      <c r="J314" s="127"/>
      <c r="K314" s="127"/>
      <c r="L314" s="127"/>
      <c r="M314" s="127"/>
      <c r="N314" s="127"/>
      <c r="O314" s="127"/>
      <c r="P314" s="127"/>
      <c r="Q314" s="127"/>
      <c r="R314" s="127"/>
      <c r="S314" s="127"/>
      <c r="T314" s="127"/>
      <c r="U314" s="127"/>
      <c r="V314" s="127"/>
      <c r="W314" s="127"/>
      <c r="X314" s="127"/>
      <c r="Y314" s="127"/>
      <c r="Z314" s="127"/>
      <c r="AA314" s="127"/>
      <c r="AB314" s="127"/>
      <c r="AC314" s="127"/>
      <c r="AD314" s="127"/>
      <c r="AE314" s="127"/>
      <c r="AF314" s="127"/>
      <c r="AG314" s="127"/>
      <c r="AH314" s="127"/>
      <c r="AI314" s="127"/>
      <c r="AJ314" s="127"/>
      <c r="AK314" s="127"/>
      <c r="AL314" s="127"/>
      <c r="AM314" s="127"/>
      <c r="AN314" s="127"/>
      <c r="AO314" s="127"/>
      <c r="AP314" s="127"/>
      <c r="AQ314" s="127"/>
      <c r="AR314" s="127"/>
      <c r="AS314" s="127"/>
      <c r="AT314" s="127"/>
      <c r="AU314" s="127"/>
      <c r="AV314" s="127"/>
      <c r="AW314" s="127"/>
      <c r="AX314" s="127"/>
      <c r="AY314" s="127"/>
      <c r="AZ314" s="127"/>
      <c r="BA314" s="127"/>
      <c r="BB314" s="127"/>
      <c r="BC314" s="127"/>
      <c r="BD314" s="127"/>
      <c r="BE314" s="127"/>
      <c r="BF314" s="127"/>
      <c r="BG314" s="127"/>
      <c r="BH314" s="127"/>
      <c r="BI314" s="127"/>
      <c r="BJ314" s="127"/>
      <c r="BK314" s="127"/>
      <c r="BL314" s="127"/>
      <c r="BM314" s="127"/>
      <c r="BN314" s="127"/>
      <c r="BO314" s="127"/>
      <c r="BP314" s="127"/>
      <c r="BQ314" s="127"/>
      <c r="BR314" s="127"/>
      <c r="BS314" s="127"/>
    </row>
    <row r="315" spans="1:71" ht="12.75" customHeight="1" x14ac:dyDescent="0.25">
      <c r="A315" s="127"/>
      <c r="B315" s="127"/>
      <c r="C315" s="127"/>
      <c r="D315" s="127"/>
      <c r="E315" s="127"/>
      <c r="F315" s="127"/>
      <c r="G315" s="127"/>
      <c r="H315" s="127"/>
      <c r="I315" s="127"/>
      <c r="J315" s="127"/>
      <c r="K315" s="127"/>
      <c r="L315" s="127"/>
      <c r="M315" s="127"/>
      <c r="N315" s="127"/>
      <c r="O315" s="127"/>
      <c r="P315" s="127"/>
      <c r="Q315" s="127"/>
      <c r="R315" s="127"/>
      <c r="S315" s="127"/>
      <c r="T315" s="127"/>
      <c r="U315" s="127"/>
      <c r="V315" s="127"/>
      <c r="W315" s="127"/>
      <c r="X315" s="127"/>
      <c r="Y315" s="127"/>
      <c r="Z315" s="127"/>
      <c r="AA315" s="127"/>
      <c r="AB315" s="127"/>
      <c r="AC315" s="127"/>
      <c r="AD315" s="127"/>
      <c r="AE315" s="127"/>
      <c r="AF315" s="127"/>
      <c r="AG315" s="127"/>
      <c r="AH315" s="127"/>
      <c r="AI315" s="127"/>
      <c r="AJ315" s="127"/>
      <c r="AK315" s="127"/>
      <c r="AL315" s="127"/>
      <c r="AM315" s="127"/>
      <c r="AN315" s="127"/>
      <c r="AO315" s="127"/>
      <c r="AP315" s="127"/>
      <c r="AQ315" s="127"/>
      <c r="AR315" s="127"/>
      <c r="AS315" s="127"/>
      <c r="AT315" s="127"/>
      <c r="AU315" s="127"/>
      <c r="AV315" s="127"/>
      <c r="AW315" s="127"/>
      <c r="AX315" s="127"/>
      <c r="AY315" s="127"/>
      <c r="AZ315" s="127"/>
      <c r="BA315" s="127"/>
      <c r="BB315" s="127"/>
      <c r="BC315" s="127"/>
      <c r="BD315" s="127"/>
      <c r="BE315" s="127"/>
      <c r="BF315" s="127"/>
      <c r="BG315" s="127"/>
      <c r="BH315" s="127"/>
      <c r="BI315" s="127"/>
      <c r="BJ315" s="127"/>
      <c r="BK315" s="127"/>
      <c r="BL315" s="127"/>
      <c r="BM315" s="127"/>
      <c r="BN315" s="127"/>
      <c r="BO315" s="127"/>
      <c r="BP315" s="127"/>
      <c r="BQ315" s="127"/>
      <c r="BR315" s="127"/>
      <c r="BS315" s="127"/>
    </row>
    <row r="316" spans="1:71" ht="12.75" customHeight="1" x14ac:dyDescent="0.25">
      <c r="A316" s="127"/>
      <c r="B316" s="127"/>
      <c r="C316" s="127"/>
      <c r="D316" s="127"/>
      <c r="E316" s="127"/>
      <c r="F316" s="127"/>
      <c r="G316" s="127"/>
      <c r="H316" s="127"/>
      <c r="I316" s="127"/>
      <c r="J316" s="127"/>
      <c r="K316" s="127"/>
      <c r="L316" s="127"/>
      <c r="M316" s="127"/>
      <c r="N316" s="127"/>
      <c r="O316" s="127"/>
      <c r="P316" s="127"/>
      <c r="Q316" s="127"/>
      <c r="R316" s="127"/>
      <c r="S316" s="127"/>
      <c r="T316" s="127"/>
      <c r="U316" s="127"/>
      <c r="V316" s="127"/>
      <c r="W316" s="127"/>
      <c r="X316" s="127"/>
      <c r="Y316" s="127"/>
      <c r="Z316" s="127"/>
      <c r="AA316" s="127"/>
      <c r="AB316" s="127"/>
      <c r="AC316" s="127"/>
      <c r="AD316" s="127"/>
      <c r="AE316" s="127"/>
      <c r="AF316" s="127"/>
      <c r="AG316" s="127"/>
      <c r="AH316" s="127"/>
      <c r="AI316" s="127"/>
      <c r="AJ316" s="127"/>
      <c r="AK316" s="127"/>
      <c r="AL316" s="127"/>
      <c r="AM316" s="127"/>
      <c r="AN316" s="127"/>
      <c r="AO316" s="127"/>
      <c r="AP316" s="127"/>
      <c r="AQ316" s="127"/>
      <c r="AR316" s="127"/>
      <c r="AS316" s="127"/>
      <c r="AT316" s="127"/>
      <c r="AU316" s="127"/>
      <c r="AV316" s="127"/>
      <c r="AW316" s="127"/>
      <c r="AX316" s="127"/>
      <c r="AY316" s="127"/>
      <c r="AZ316" s="127"/>
      <c r="BA316" s="127"/>
      <c r="BB316" s="127"/>
      <c r="BC316" s="127"/>
      <c r="BD316" s="127"/>
      <c r="BE316" s="127"/>
      <c r="BF316" s="127"/>
      <c r="BG316" s="127"/>
      <c r="BH316" s="127"/>
      <c r="BI316" s="127"/>
      <c r="BJ316" s="127"/>
      <c r="BK316" s="127"/>
      <c r="BL316" s="127"/>
      <c r="BM316" s="127"/>
      <c r="BN316" s="127"/>
      <c r="BO316" s="127"/>
      <c r="BP316" s="127"/>
      <c r="BQ316" s="127"/>
      <c r="BR316" s="127"/>
      <c r="BS316" s="127"/>
    </row>
    <row r="317" spans="1:71" ht="12.75" customHeight="1" x14ac:dyDescent="0.25">
      <c r="A317" s="127"/>
      <c r="B317" s="127"/>
      <c r="C317" s="127"/>
      <c r="D317" s="127"/>
      <c r="E317" s="127"/>
      <c r="F317" s="127"/>
      <c r="G317" s="127"/>
      <c r="H317" s="127"/>
      <c r="I317" s="127"/>
      <c r="J317" s="127"/>
      <c r="K317" s="127"/>
      <c r="L317" s="127"/>
      <c r="M317" s="127"/>
      <c r="N317" s="127"/>
      <c r="O317" s="127"/>
      <c r="P317" s="127"/>
      <c r="Q317" s="127"/>
      <c r="R317" s="127"/>
      <c r="S317" s="127"/>
      <c r="T317" s="127"/>
      <c r="U317" s="127"/>
      <c r="V317" s="127"/>
      <c r="W317" s="127"/>
      <c r="X317" s="127"/>
      <c r="Y317" s="127"/>
      <c r="Z317" s="127"/>
      <c r="AA317" s="127"/>
      <c r="AB317" s="127"/>
      <c r="AC317" s="127"/>
      <c r="AD317" s="127"/>
      <c r="AE317" s="127"/>
      <c r="AF317" s="127"/>
      <c r="AG317" s="127"/>
      <c r="AH317" s="127"/>
      <c r="AI317" s="127"/>
      <c r="AJ317" s="127"/>
      <c r="AK317" s="127"/>
      <c r="AL317" s="127"/>
      <c r="AM317" s="127"/>
      <c r="AN317" s="127"/>
      <c r="AO317" s="127"/>
      <c r="AP317" s="127"/>
      <c r="AQ317" s="127"/>
      <c r="AR317" s="127"/>
      <c r="AS317" s="127"/>
      <c r="AT317" s="127"/>
      <c r="AU317" s="127"/>
      <c r="AV317" s="127"/>
      <c r="AW317" s="127"/>
      <c r="AX317" s="127"/>
      <c r="AY317" s="127"/>
      <c r="AZ317" s="127"/>
      <c r="BA317" s="127"/>
      <c r="BB317" s="127"/>
      <c r="BC317" s="127"/>
      <c r="BD317" s="127"/>
      <c r="BE317" s="127"/>
      <c r="BF317" s="127"/>
      <c r="BG317" s="127"/>
      <c r="BH317" s="127"/>
      <c r="BI317" s="127"/>
      <c r="BJ317" s="127"/>
      <c r="BK317" s="127"/>
      <c r="BL317" s="127"/>
      <c r="BM317" s="127"/>
      <c r="BN317" s="127"/>
      <c r="BO317" s="127"/>
      <c r="BP317" s="127"/>
      <c r="BQ317" s="127"/>
      <c r="BR317" s="127"/>
      <c r="BS317" s="127"/>
    </row>
    <row r="318" spans="1:71" ht="12.75" customHeight="1" x14ac:dyDescent="0.25">
      <c r="A318" s="127"/>
      <c r="B318" s="127"/>
      <c r="C318" s="127"/>
      <c r="D318" s="127"/>
      <c r="E318" s="127"/>
      <c r="F318" s="127"/>
      <c r="G318" s="127"/>
      <c r="H318" s="127"/>
      <c r="I318" s="127"/>
      <c r="J318" s="127"/>
      <c r="K318" s="127"/>
      <c r="L318" s="127"/>
      <c r="M318" s="127"/>
      <c r="N318" s="127"/>
      <c r="O318" s="127"/>
      <c r="P318" s="127"/>
      <c r="Q318" s="127"/>
      <c r="R318" s="127"/>
      <c r="S318" s="127"/>
      <c r="T318" s="127"/>
      <c r="U318" s="127"/>
      <c r="V318" s="127"/>
      <c r="W318" s="127"/>
      <c r="X318" s="127"/>
      <c r="Y318" s="127"/>
      <c r="Z318" s="127"/>
      <c r="AA318" s="127"/>
      <c r="AB318" s="127"/>
      <c r="AC318" s="127"/>
      <c r="AD318" s="127"/>
      <c r="AE318" s="127"/>
      <c r="AF318" s="127"/>
      <c r="AG318" s="127"/>
      <c r="AH318" s="127"/>
      <c r="AI318" s="127"/>
      <c r="AJ318" s="127"/>
      <c r="AK318" s="127"/>
      <c r="AL318" s="127"/>
      <c r="AM318" s="127"/>
      <c r="AN318" s="127"/>
      <c r="AO318" s="127"/>
      <c r="AP318" s="127"/>
      <c r="AQ318" s="127"/>
      <c r="AR318" s="127"/>
      <c r="AS318" s="127"/>
      <c r="AT318" s="127"/>
      <c r="AU318" s="127"/>
      <c r="AV318" s="127"/>
      <c r="AW318" s="127"/>
      <c r="AX318" s="127"/>
      <c r="AY318" s="127"/>
      <c r="AZ318" s="127"/>
      <c r="BA318" s="127"/>
      <c r="BB318" s="127"/>
      <c r="BC318" s="127"/>
      <c r="BD318" s="127"/>
      <c r="BE318" s="127"/>
      <c r="BF318" s="127"/>
      <c r="BG318" s="127"/>
      <c r="BH318" s="127"/>
      <c r="BI318" s="127"/>
      <c r="BJ318" s="127"/>
      <c r="BK318" s="127"/>
      <c r="BL318" s="127"/>
      <c r="BM318" s="127"/>
      <c r="BN318" s="127"/>
      <c r="BO318" s="127"/>
      <c r="BP318" s="127"/>
      <c r="BQ318" s="127"/>
      <c r="BR318" s="127"/>
      <c r="BS318" s="127"/>
    </row>
    <row r="319" spans="1:71" ht="12.75" customHeight="1" x14ac:dyDescent="0.25">
      <c r="A319" s="127"/>
      <c r="B319" s="127"/>
      <c r="C319" s="127"/>
      <c r="D319" s="127"/>
      <c r="E319" s="127"/>
      <c r="F319" s="127"/>
      <c r="G319" s="127"/>
      <c r="H319" s="127"/>
      <c r="I319" s="127"/>
      <c r="J319" s="127"/>
      <c r="K319" s="127"/>
      <c r="L319" s="127"/>
      <c r="M319" s="127"/>
      <c r="N319" s="127"/>
      <c r="O319" s="127"/>
      <c r="P319" s="127"/>
      <c r="Q319" s="127"/>
      <c r="R319" s="127"/>
      <c r="S319" s="127"/>
      <c r="T319" s="127"/>
      <c r="U319" s="127"/>
      <c r="V319" s="127"/>
      <c r="W319" s="127"/>
      <c r="X319" s="127"/>
      <c r="Y319" s="127"/>
      <c r="Z319" s="127"/>
      <c r="AA319" s="127"/>
      <c r="AB319" s="127"/>
      <c r="AC319" s="127"/>
      <c r="AD319" s="127"/>
      <c r="AE319" s="127"/>
      <c r="AF319" s="127"/>
      <c r="AG319" s="127"/>
      <c r="AH319" s="127"/>
      <c r="AI319" s="127"/>
      <c r="AJ319" s="127"/>
      <c r="AK319" s="127"/>
      <c r="AL319" s="127"/>
      <c r="AM319" s="127"/>
      <c r="AN319" s="127"/>
      <c r="AO319" s="127"/>
      <c r="AP319" s="127"/>
      <c r="AQ319" s="127"/>
      <c r="AR319" s="127"/>
      <c r="AS319" s="127"/>
      <c r="AT319" s="127"/>
      <c r="AU319" s="127"/>
      <c r="AV319" s="127"/>
      <c r="AW319" s="127"/>
      <c r="AX319" s="127"/>
      <c r="AY319" s="127"/>
      <c r="AZ319" s="127"/>
      <c r="BA319" s="127"/>
      <c r="BB319" s="127"/>
      <c r="BC319" s="127"/>
      <c r="BD319" s="127"/>
      <c r="BE319" s="127"/>
      <c r="BF319" s="127"/>
      <c r="BG319" s="127"/>
      <c r="BH319" s="127"/>
      <c r="BI319" s="127"/>
      <c r="BJ319" s="127"/>
      <c r="BK319" s="127"/>
      <c r="BL319" s="127"/>
      <c r="BM319" s="127"/>
      <c r="BN319" s="127"/>
      <c r="BO319" s="127"/>
      <c r="BP319" s="127"/>
      <c r="BQ319" s="127"/>
      <c r="BR319" s="127"/>
      <c r="BS319" s="127"/>
    </row>
    <row r="320" spans="1:71" ht="12.75" customHeight="1" x14ac:dyDescent="0.25">
      <c r="A320" s="127"/>
      <c r="B320" s="127"/>
      <c r="C320" s="127"/>
      <c r="D320" s="127"/>
      <c r="E320" s="127"/>
      <c r="F320" s="127"/>
      <c r="G320" s="127"/>
      <c r="H320" s="127"/>
      <c r="I320" s="127"/>
      <c r="J320" s="127"/>
      <c r="K320" s="127"/>
      <c r="L320" s="127"/>
      <c r="M320" s="127"/>
      <c r="N320" s="127"/>
      <c r="O320" s="127"/>
      <c r="P320" s="127"/>
      <c r="Q320" s="127"/>
      <c r="R320" s="127"/>
      <c r="S320" s="127"/>
      <c r="T320" s="127"/>
      <c r="U320" s="127"/>
      <c r="V320" s="127"/>
      <c r="W320" s="127"/>
      <c r="X320" s="127"/>
      <c r="Y320" s="127"/>
      <c r="Z320" s="127"/>
      <c r="AA320" s="127"/>
      <c r="AB320" s="127"/>
      <c r="AC320" s="127"/>
      <c r="AD320" s="127"/>
      <c r="AE320" s="127"/>
      <c r="AF320" s="127"/>
      <c r="AG320" s="127"/>
      <c r="AH320" s="127"/>
      <c r="AI320" s="127"/>
      <c r="AJ320" s="127"/>
      <c r="AK320" s="127"/>
      <c r="AL320" s="127"/>
      <c r="AM320" s="127"/>
      <c r="AN320" s="127"/>
      <c r="AO320" s="127"/>
      <c r="AP320" s="127"/>
      <c r="AQ320" s="127"/>
      <c r="AR320" s="127"/>
      <c r="AS320" s="127"/>
      <c r="AT320" s="127"/>
      <c r="AU320" s="127"/>
      <c r="AV320" s="127"/>
      <c r="AW320" s="127"/>
      <c r="AX320" s="127"/>
      <c r="AY320" s="127"/>
      <c r="AZ320" s="127"/>
      <c r="BA320" s="127"/>
      <c r="BB320" s="127"/>
      <c r="BC320" s="127"/>
      <c r="BD320" s="127"/>
      <c r="BE320" s="127"/>
      <c r="BF320" s="127"/>
      <c r="BG320" s="127"/>
      <c r="BH320" s="127"/>
      <c r="BI320" s="127"/>
      <c r="BJ320" s="127"/>
      <c r="BK320" s="127"/>
      <c r="BL320" s="127"/>
      <c r="BM320" s="127"/>
      <c r="BN320" s="127"/>
      <c r="BO320" s="127"/>
      <c r="BP320" s="127"/>
      <c r="BQ320" s="127"/>
      <c r="BR320" s="127"/>
      <c r="BS320" s="127"/>
    </row>
    <row r="321" spans="1:71" ht="12.75" customHeight="1" x14ac:dyDescent="0.25">
      <c r="A321" s="127"/>
      <c r="B321" s="127"/>
      <c r="C321" s="127"/>
      <c r="D321" s="127"/>
      <c r="E321" s="127"/>
      <c r="F321" s="127"/>
      <c r="G321" s="127"/>
      <c r="H321" s="127"/>
      <c r="I321" s="127"/>
      <c r="J321" s="127"/>
      <c r="K321" s="127"/>
      <c r="L321" s="127"/>
      <c r="M321" s="127"/>
      <c r="N321" s="127"/>
      <c r="O321" s="127"/>
      <c r="P321" s="127"/>
      <c r="Q321" s="127"/>
      <c r="R321" s="127"/>
      <c r="S321" s="127"/>
      <c r="T321" s="127"/>
      <c r="U321" s="127"/>
      <c r="V321" s="127"/>
      <c r="W321" s="127"/>
      <c r="X321" s="127"/>
      <c r="Y321" s="127"/>
      <c r="Z321" s="127"/>
      <c r="AA321" s="127"/>
      <c r="AB321" s="127"/>
      <c r="AC321" s="127"/>
      <c r="AD321" s="127"/>
      <c r="AE321" s="127"/>
      <c r="AF321" s="127"/>
      <c r="AG321" s="127"/>
      <c r="AH321" s="127"/>
      <c r="AI321" s="127"/>
      <c r="AJ321" s="127"/>
      <c r="AK321" s="127"/>
      <c r="AL321" s="127"/>
      <c r="AM321" s="127"/>
      <c r="AN321" s="127"/>
      <c r="AO321" s="127"/>
      <c r="AP321" s="127"/>
      <c r="AQ321" s="127"/>
      <c r="AR321" s="127"/>
      <c r="AS321" s="127"/>
      <c r="AT321" s="127"/>
      <c r="AU321" s="127"/>
      <c r="AV321" s="127"/>
      <c r="AW321" s="127"/>
      <c r="AX321" s="127"/>
      <c r="AY321" s="127"/>
      <c r="AZ321" s="127"/>
      <c r="BA321" s="127"/>
      <c r="BB321" s="127"/>
      <c r="BC321" s="127"/>
      <c r="BD321" s="127"/>
      <c r="BE321" s="127"/>
      <c r="BF321" s="127"/>
      <c r="BG321" s="127"/>
      <c r="BH321" s="127"/>
      <c r="BI321" s="127"/>
      <c r="BJ321" s="127"/>
      <c r="BK321" s="127"/>
      <c r="BL321" s="127"/>
      <c r="BM321" s="127"/>
      <c r="BN321" s="127"/>
      <c r="BO321" s="127"/>
      <c r="BP321" s="127"/>
      <c r="BQ321" s="127"/>
      <c r="BR321" s="127"/>
      <c r="BS321" s="127"/>
    </row>
    <row r="322" spans="1:71" ht="12.75" customHeight="1" x14ac:dyDescent="0.25">
      <c r="A322" s="127"/>
      <c r="B322" s="127"/>
      <c r="C322" s="127"/>
      <c r="D322" s="127"/>
      <c r="E322" s="127"/>
      <c r="F322" s="127"/>
      <c r="G322" s="127"/>
      <c r="H322" s="127"/>
      <c r="I322" s="127"/>
      <c r="J322" s="127"/>
      <c r="K322" s="127"/>
      <c r="L322" s="127"/>
      <c r="M322" s="127"/>
      <c r="N322" s="127"/>
      <c r="O322" s="127"/>
      <c r="P322" s="127"/>
      <c r="Q322" s="127"/>
      <c r="R322" s="127"/>
      <c r="S322" s="127"/>
      <c r="T322" s="127"/>
      <c r="U322" s="127"/>
      <c r="V322" s="127"/>
      <c r="W322" s="127"/>
      <c r="X322" s="127"/>
      <c r="Y322" s="127"/>
      <c r="Z322" s="127"/>
      <c r="AA322" s="127"/>
      <c r="AB322" s="127"/>
      <c r="AC322" s="127"/>
      <c r="AD322" s="127"/>
      <c r="AE322" s="127"/>
      <c r="AF322" s="127"/>
      <c r="AG322" s="127"/>
      <c r="AH322" s="127"/>
      <c r="AI322" s="127"/>
      <c r="AJ322" s="127"/>
      <c r="AK322" s="127"/>
      <c r="AL322" s="127"/>
      <c r="AM322" s="127"/>
      <c r="AN322" s="127"/>
      <c r="AO322" s="127"/>
      <c r="AP322" s="127"/>
      <c r="AQ322" s="127"/>
      <c r="AR322" s="127"/>
      <c r="AS322" s="127"/>
      <c r="AT322" s="127"/>
      <c r="AU322" s="127"/>
      <c r="AV322" s="127"/>
      <c r="AW322" s="127"/>
      <c r="AX322" s="127"/>
      <c r="AY322" s="127"/>
      <c r="AZ322" s="127"/>
      <c r="BA322" s="127"/>
      <c r="BB322" s="127"/>
      <c r="BC322" s="127"/>
      <c r="BD322" s="127"/>
      <c r="BE322" s="127"/>
      <c r="BF322" s="127"/>
      <c r="BG322" s="127"/>
      <c r="BH322" s="127"/>
      <c r="BI322" s="127"/>
      <c r="BJ322" s="127"/>
      <c r="BK322" s="127"/>
      <c r="BL322" s="127"/>
      <c r="BM322" s="127"/>
      <c r="BN322" s="127"/>
      <c r="BO322" s="127"/>
      <c r="BP322" s="127"/>
      <c r="BQ322" s="127"/>
      <c r="BR322" s="127"/>
      <c r="BS322" s="127"/>
    </row>
    <row r="323" spans="1:71" ht="12.75" customHeight="1" x14ac:dyDescent="0.25">
      <c r="A323" s="127"/>
      <c r="B323" s="127"/>
      <c r="C323" s="127"/>
      <c r="D323" s="127"/>
      <c r="E323" s="127"/>
      <c r="F323" s="127"/>
      <c r="G323" s="127"/>
      <c r="H323" s="127"/>
      <c r="I323" s="127"/>
      <c r="J323" s="127"/>
      <c r="K323" s="127"/>
      <c r="L323" s="127"/>
      <c r="M323" s="127"/>
      <c r="N323" s="127"/>
      <c r="O323" s="127"/>
      <c r="P323" s="127"/>
      <c r="Q323" s="127"/>
      <c r="R323" s="127"/>
      <c r="S323" s="127"/>
      <c r="T323" s="127"/>
      <c r="U323" s="127"/>
      <c r="V323" s="127"/>
      <c r="W323" s="127"/>
      <c r="X323" s="127"/>
      <c r="Y323" s="127"/>
      <c r="Z323" s="127"/>
      <c r="AA323" s="127"/>
      <c r="AB323" s="127"/>
      <c r="AC323" s="127"/>
      <c r="AD323" s="127"/>
      <c r="AE323" s="127"/>
      <c r="AF323" s="127"/>
      <c r="AG323" s="127"/>
      <c r="AH323" s="127"/>
      <c r="AI323" s="127"/>
      <c r="AJ323" s="127"/>
      <c r="AK323" s="127"/>
      <c r="AL323" s="127"/>
      <c r="AM323" s="127"/>
      <c r="AN323" s="127"/>
      <c r="AO323" s="127"/>
      <c r="AP323" s="127"/>
      <c r="AQ323" s="127"/>
      <c r="AR323" s="127"/>
      <c r="AS323" s="127"/>
      <c r="AT323" s="127"/>
      <c r="AU323" s="127"/>
      <c r="AV323" s="127"/>
      <c r="AW323" s="127"/>
      <c r="AX323" s="127"/>
      <c r="AY323" s="127"/>
      <c r="AZ323" s="127"/>
      <c r="BA323" s="127"/>
      <c r="BB323" s="127"/>
      <c r="BC323" s="127"/>
      <c r="BD323" s="127"/>
      <c r="BE323" s="127"/>
      <c r="BF323" s="127"/>
      <c r="BG323" s="127"/>
      <c r="BH323" s="127"/>
      <c r="BI323" s="127"/>
      <c r="BJ323" s="127"/>
      <c r="BK323" s="127"/>
      <c r="BL323" s="127"/>
      <c r="BM323" s="127"/>
      <c r="BN323" s="127"/>
      <c r="BO323" s="127"/>
      <c r="BP323" s="127"/>
      <c r="BQ323" s="127"/>
      <c r="BR323" s="127"/>
      <c r="BS323" s="127"/>
    </row>
    <row r="324" spans="1:71" ht="12.75" customHeight="1" x14ac:dyDescent="0.25">
      <c r="A324" s="127"/>
      <c r="B324" s="127"/>
      <c r="C324" s="127"/>
      <c r="D324" s="127"/>
      <c r="E324" s="127"/>
      <c r="F324" s="127"/>
      <c r="G324" s="127"/>
      <c r="H324" s="127"/>
      <c r="I324" s="127"/>
      <c r="J324" s="127"/>
      <c r="K324" s="127"/>
      <c r="L324" s="127"/>
      <c r="M324" s="127"/>
      <c r="N324" s="127"/>
      <c r="O324" s="127"/>
      <c r="P324" s="127"/>
      <c r="Q324" s="127"/>
      <c r="R324" s="127"/>
      <c r="S324" s="127"/>
      <c r="T324" s="127"/>
      <c r="U324" s="127"/>
      <c r="V324" s="127"/>
      <c r="W324" s="127"/>
      <c r="X324" s="127"/>
      <c r="Y324" s="127"/>
      <c r="Z324" s="127"/>
      <c r="AA324" s="127"/>
      <c r="AB324" s="127"/>
      <c r="AC324" s="127"/>
      <c r="AD324" s="127"/>
      <c r="AE324" s="127"/>
      <c r="AF324" s="127"/>
      <c r="AG324" s="127"/>
      <c r="AH324" s="127"/>
      <c r="AI324" s="127"/>
      <c r="AJ324" s="127"/>
      <c r="AK324" s="127"/>
      <c r="AL324" s="127"/>
      <c r="AM324" s="127"/>
      <c r="AN324" s="127"/>
      <c r="AO324" s="127"/>
      <c r="AP324" s="127"/>
      <c r="AQ324" s="127"/>
      <c r="AR324" s="127"/>
      <c r="AS324" s="127"/>
      <c r="AT324" s="127"/>
      <c r="AU324" s="127"/>
      <c r="AV324" s="127"/>
      <c r="AW324" s="127"/>
      <c r="AX324" s="127"/>
      <c r="AY324" s="127"/>
      <c r="AZ324" s="127"/>
      <c r="BA324" s="127"/>
      <c r="BB324" s="127"/>
      <c r="BC324" s="127"/>
      <c r="BD324" s="127"/>
      <c r="BE324" s="127"/>
      <c r="BF324" s="127"/>
      <c r="BG324" s="127"/>
      <c r="BH324" s="127"/>
      <c r="BI324" s="127"/>
      <c r="BJ324" s="127"/>
      <c r="BK324" s="127"/>
      <c r="BL324" s="127"/>
      <c r="BM324" s="127"/>
      <c r="BN324" s="127"/>
      <c r="BO324" s="127"/>
      <c r="BP324" s="127"/>
      <c r="BQ324" s="127"/>
      <c r="BR324" s="127"/>
      <c r="BS324" s="127"/>
    </row>
    <row r="325" spans="1:71" ht="12.75" customHeight="1" x14ac:dyDescent="0.25">
      <c r="A325" s="127"/>
      <c r="B325" s="127"/>
      <c r="C325" s="127"/>
      <c r="D325" s="127"/>
      <c r="E325" s="127"/>
      <c r="F325" s="127"/>
      <c r="G325" s="127"/>
      <c r="H325" s="127"/>
      <c r="I325" s="127"/>
      <c r="J325" s="127"/>
      <c r="K325" s="127"/>
      <c r="L325" s="127"/>
      <c r="M325" s="127"/>
      <c r="N325" s="127"/>
      <c r="O325" s="127"/>
      <c r="P325" s="127"/>
      <c r="Q325" s="127"/>
      <c r="R325" s="127"/>
      <c r="S325" s="127"/>
      <c r="T325" s="127"/>
      <c r="U325" s="127"/>
      <c r="V325" s="127"/>
      <c r="W325" s="127"/>
      <c r="X325" s="127"/>
      <c r="Y325" s="127"/>
      <c r="Z325" s="127"/>
      <c r="AA325" s="127"/>
      <c r="AB325" s="127"/>
      <c r="AC325" s="127"/>
      <c r="AD325" s="127"/>
      <c r="AE325" s="127"/>
      <c r="AF325" s="127"/>
      <c r="AG325" s="127"/>
      <c r="AH325" s="127"/>
      <c r="AI325" s="127"/>
      <c r="AJ325" s="127"/>
      <c r="AK325" s="127"/>
      <c r="AL325" s="127"/>
      <c r="AM325" s="127"/>
      <c r="AN325" s="127"/>
      <c r="AO325" s="127"/>
      <c r="AP325" s="127"/>
      <c r="AQ325" s="127"/>
      <c r="AR325" s="127"/>
      <c r="AS325" s="127"/>
      <c r="AT325" s="127"/>
      <c r="AU325" s="127"/>
      <c r="AV325" s="127"/>
      <c r="AW325" s="127"/>
      <c r="AX325" s="127"/>
      <c r="AY325" s="127"/>
      <c r="AZ325" s="127"/>
      <c r="BA325" s="127"/>
      <c r="BB325" s="127"/>
      <c r="BC325" s="127"/>
      <c r="BD325" s="127"/>
      <c r="BE325" s="127"/>
      <c r="BF325" s="127"/>
      <c r="BG325" s="127"/>
      <c r="BH325" s="127"/>
      <c r="BI325" s="127"/>
      <c r="BJ325" s="127"/>
      <c r="BK325" s="127"/>
      <c r="BL325" s="127"/>
      <c r="BM325" s="127"/>
      <c r="BN325" s="127"/>
      <c r="BO325" s="127"/>
      <c r="BP325" s="127"/>
      <c r="BQ325" s="127"/>
      <c r="BR325" s="127"/>
      <c r="BS325" s="127"/>
    </row>
    <row r="326" spans="1:71" ht="12.75" customHeight="1" x14ac:dyDescent="0.25">
      <c r="A326" s="127"/>
      <c r="B326" s="127"/>
      <c r="C326" s="127"/>
      <c r="D326" s="127"/>
      <c r="E326" s="127"/>
      <c r="F326" s="127"/>
      <c r="G326" s="127"/>
      <c r="H326" s="127"/>
      <c r="I326" s="127"/>
      <c r="J326" s="127"/>
      <c r="K326" s="127"/>
      <c r="L326" s="127"/>
      <c r="M326" s="127"/>
      <c r="N326" s="127"/>
      <c r="O326" s="127"/>
      <c r="P326" s="127"/>
      <c r="Q326" s="127"/>
      <c r="R326" s="127"/>
      <c r="S326" s="127"/>
      <c r="T326" s="127"/>
      <c r="U326" s="127"/>
      <c r="V326" s="127"/>
      <c r="W326" s="127"/>
      <c r="X326" s="127"/>
      <c r="Y326" s="127"/>
      <c r="Z326" s="127"/>
      <c r="AA326" s="127"/>
      <c r="AB326" s="127"/>
      <c r="AC326" s="127"/>
      <c r="AD326" s="127"/>
      <c r="AE326" s="127"/>
      <c r="AF326" s="127"/>
      <c r="AG326" s="127"/>
      <c r="AH326" s="127"/>
      <c r="AI326" s="127"/>
      <c r="AJ326" s="127"/>
      <c r="AK326" s="127"/>
      <c r="AL326" s="127"/>
      <c r="AM326" s="127"/>
      <c r="AN326" s="127"/>
      <c r="AO326" s="127"/>
      <c r="AP326" s="127"/>
      <c r="AQ326" s="127"/>
      <c r="AR326" s="127"/>
      <c r="AS326" s="127"/>
      <c r="AT326" s="127"/>
      <c r="AU326" s="127"/>
      <c r="AV326" s="127"/>
      <c r="AW326" s="127"/>
      <c r="AX326" s="127"/>
      <c r="AY326" s="127"/>
      <c r="AZ326" s="127"/>
      <c r="BA326" s="127"/>
      <c r="BB326" s="127"/>
      <c r="BC326" s="127"/>
      <c r="BD326" s="127"/>
      <c r="BE326" s="127"/>
      <c r="BF326" s="127"/>
      <c r="BG326" s="127"/>
      <c r="BH326" s="127"/>
      <c r="BI326" s="127"/>
      <c r="BJ326" s="127"/>
      <c r="BK326" s="127"/>
      <c r="BL326" s="127"/>
      <c r="BM326" s="127"/>
      <c r="BN326" s="127"/>
      <c r="BO326" s="127"/>
      <c r="BP326" s="127"/>
      <c r="BQ326" s="127"/>
      <c r="BR326" s="127"/>
      <c r="BS326" s="127"/>
    </row>
    <row r="327" spans="1:71" ht="12.75" customHeight="1" x14ac:dyDescent="0.25">
      <c r="A327" s="127"/>
      <c r="B327" s="127"/>
      <c r="C327" s="127"/>
      <c r="D327" s="127"/>
      <c r="E327" s="127"/>
      <c r="F327" s="127"/>
      <c r="G327" s="127"/>
      <c r="H327" s="127"/>
      <c r="I327" s="127"/>
      <c r="J327" s="127"/>
      <c r="K327" s="127"/>
      <c r="L327" s="127"/>
      <c r="M327" s="127"/>
      <c r="N327" s="127"/>
      <c r="O327" s="127"/>
      <c r="P327" s="127"/>
      <c r="Q327" s="127"/>
      <c r="R327" s="127"/>
      <c r="S327" s="127"/>
      <c r="T327" s="127"/>
      <c r="U327" s="127"/>
      <c r="V327" s="127"/>
      <c r="W327" s="127"/>
      <c r="X327" s="127"/>
      <c r="Y327" s="127"/>
      <c r="Z327" s="127"/>
      <c r="AA327" s="127"/>
      <c r="AB327" s="127"/>
      <c r="AC327" s="127"/>
      <c r="AD327" s="127"/>
      <c r="AE327" s="127"/>
      <c r="AF327" s="127"/>
      <c r="AG327" s="127"/>
      <c r="AH327" s="127"/>
      <c r="AI327" s="127"/>
      <c r="AJ327" s="127"/>
      <c r="AK327" s="127"/>
      <c r="AL327" s="127"/>
      <c r="AM327" s="127"/>
      <c r="AN327" s="127"/>
      <c r="AO327" s="127"/>
      <c r="AP327" s="127"/>
      <c r="AQ327" s="127"/>
      <c r="AR327" s="127"/>
      <c r="AS327" s="127"/>
      <c r="AT327" s="127"/>
      <c r="AU327" s="127"/>
      <c r="AV327" s="127"/>
      <c r="AW327" s="127"/>
      <c r="AX327" s="127"/>
      <c r="AY327" s="127"/>
      <c r="AZ327" s="127"/>
      <c r="BA327" s="127"/>
      <c r="BB327" s="127"/>
      <c r="BC327" s="127"/>
      <c r="BD327" s="127"/>
      <c r="BE327" s="127"/>
      <c r="BF327" s="127"/>
      <c r="BG327" s="127"/>
      <c r="BH327" s="127"/>
      <c r="BI327" s="127"/>
      <c r="BJ327" s="127"/>
      <c r="BK327" s="127"/>
      <c r="BL327" s="127"/>
      <c r="BM327" s="127"/>
      <c r="BN327" s="127"/>
      <c r="BO327" s="127"/>
      <c r="BP327" s="127"/>
      <c r="BQ327" s="127"/>
      <c r="BR327" s="127"/>
      <c r="BS327" s="127"/>
    </row>
    <row r="328" spans="1:71" ht="12.75" customHeight="1" x14ac:dyDescent="0.25">
      <c r="A328" s="127"/>
      <c r="B328" s="127"/>
      <c r="C328" s="127"/>
      <c r="D328" s="127"/>
      <c r="E328" s="127"/>
      <c r="F328" s="127"/>
      <c r="G328" s="127"/>
      <c r="H328" s="127"/>
      <c r="I328" s="127"/>
      <c r="J328" s="127"/>
      <c r="K328" s="127"/>
      <c r="L328" s="127"/>
      <c r="M328" s="127"/>
      <c r="N328" s="127"/>
      <c r="O328" s="127"/>
      <c r="P328" s="127"/>
      <c r="Q328" s="127"/>
      <c r="R328" s="127"/>
      <c r="S328" s="127"/>
      <c r="T328" s="127"/>
      <c r="U328" s="127"/>
      <c r="V328" s="127"/>
      <c r="W328" s="127"/>
      <c r="X328" s="127"/>
      <c r="Y328" s="127"/>
      <c r="Z328" s="127"/>
      <c r="AA328" s="127"/>
      <c r="AB328" s="127"/>
      <c r="AC328" s="127"/>
      <c r="AD328" s="127"/>
      <c r="AE328" s="127"/>
      <c r="AF328" s="127"/>
      <c r="AG328" s="127"/>
      <c r="AH328" s="127"/>
      <c r="AI328" s="127"/>
      <c r="AJ328" s="127"/>
      <c r="AK328" s="127"/>
      <c r="AL328" s="127"/>
      <c r="AM328" s="127"/>
      <c r="AN328" s="127"/>
      <c r="AO328" s="127"/>
      <c r="AP328" s="127"/>
      <c r="AQ328" s="127"/>
      <c r="AR328" s="127"/>
      <c r="AS328" s="127"/>
      <c r="AT328" s="127"/>
      <c r="AU328" s="127"/>
      <c r="AV328" s="127"/>
      <c r="AW328" s="127"/>
      <c r="AX328" s="127"/>
      <c r="AY328" s="127"/>
      <c r="AZ328" s="127"/>
      <c r="BA328" s="127"/>
      <c r="BB328" s="127"/>
      <c r="BC328" s="127"/>
      <c r="BD328" s="127"/>
      <c r="BE328" s="127"/>
      <c r="BF328" s="127"/>
      <c r="BG328" s="127"/>
      <c r="BH328" s="127"/>
      <c r="BI328" s="127"/>
      <c r="BJ328" s="127"/>
      <c r="BK328" s="127"/>
      <c r="BL328" s="127"/>
      <c r="BM328" s="127"/>
      <c r="BN328" s="127"/>
      <c r="BO328" s="127"/>
      <c r="BP328" s="127"/>
      <c r="BQ328" s="127"/>
      <c r="BR328" s="127"/>
      <c r="BS328" s="127"/>
    </row>
    <row r="329" spans="1:71" ht="12.75" customHeight="1" x14ac:dyDescent="0.25">
      <c r="A329" s="127"/>
      <c r="B329" s="127"/>
      <c r="C329" s="127"/>
      <c r="D329" s="127"/>
      <c r="E329" s="127"/>
      <c r="F329" s="127"/>
      <c r="G329" s="127"/>
      <c r="H329" s="127"/>
      <c r="I329" s="127"/>
      <c r="J329" s="127"/>
      <c r="K329" s="127"/>
      <c r="L329" s="127"/>
      <c r="M329" s="127"/>
      <c r="N329" s="127"/>
      <c r="O329" s="127"/>
      <c r="P329" s="127"/>
      <c r="Q329" s="127"/>
      <c r="R329" s="127"/>
      <c r="S329" s="127"/>
      <c r="T329" s="127"/>
      <c r="U329" s="127"/>
      <c r="V329" s="127"/>
      <c r="W329" s="127"/>
      <c r="X329" s="127"/>
      <c r="Y329" s="127"/>
      <c r="Z329" s="127"/>
      <c r="AA329" s="127"/>
      <c r="AB329" s="127"/>
      <c r="AC329" s="127"/>
      <c r="AD329" s="127"/>
      <c r="AE329" s="127"/>
      <c r="AF329" s="127"/>
      <c r="AG329" s="127"/>
      <c r="AH329" s="127"/>
      <c r="AI329" s="127"/>
      <c r="AJ329" s="127"/>
      <c r="AK329" s="127"/>
      <c r="AL329" s="127"/>
      <c r="AM329" s="127"/>
      <c r="AN329" s="127"/>
      <c r="AO329" s="127"/>
      <c r="AP329" s="127"/>
      <c r="AQ329" s="127"/>
      <c r="AR329" s="127"/>
      <c r="AS329" s="127"/>
      <c r="AT329" s="127"/>
      <c r="AU329" s="127"/>
      <c r="AV329" s="127"/>
      <c r="AW329" s="127"/>
      <c r="AX329" s="127"/>
      <c r="AY329" s="127"/>
      <c r="AZ329" s="127"/>
      <c r="BA329" s="127"/>
      <c r="BB329" s="127"/>
      <c r="BC329" s="127"/>
      <c r="BD329" s="127"/>
      <c r="BE329" s="127"/>
      <c r="BF329" s="127"/>
      <c r="BG329" s="127"/>
      <c r="BH329" s="127"/>
      <c r="BI329" s="127"/>
      <c r="BJ329" s="127"/>
      <c r="BK329" s="127"/>
      <c r="BL329" s="127"/>
      <c r="BM329" s="127"/>
      <c r="BN329" s="127"/>
      <c r="BO329" s="127"/>
      <c r="BP329" s="127"/>
      <c r="BQ329" s="127"/>
      <c r="BR329" s="127"/>
      <c r="BS329" s="127"/>
    </row>
    <row r="330" spans="1:71" ht="12.75" customHeight="1" x14ac:dyDescent="0.25">
      <c r="A330" s="127"/>
      <c r="B330" s="127"/>
      <c r="C330" s="127"/>
      <c r="D330" s="127"/>
      <c r="E330" s="127"/>
      <c r="F330" s="127"/>
      <c r="G330" s="127"/>
      <c r="H330" s="127"/>
      <c r="I330" s="127"/>
      <c r="J330" s="127"/>
      <c r="K330" s="127"/>
      <c r="L330" s="127"/>
      <c r="M330" s="127"/>
      <c r="N330" s="127"/>
      <c r="O330" s="127"/>
      <c r="P330" s="127"/>
      <c r="Q330" s="127"/>
      <c r="R330" s="127"/>
      <c r="S330" s="127"/>
      <c r="T330" s="127"/>
      <c r="U330" s="127"/>
      <c r="V330" s="127"/>
      <c r="W330" s="127"/>
      <c r="X330" s="127"/>
      <c r="Y330" s="127"/>
      <c r="Z330" s="127"/>
      <c r="AA330" s="127"/>
      <c r="AB330" s="127"/>
      <c r="AC330" s="127"/>
      <c r="AD330" s="127"/>
      <c r="AE330" s="127"/>
      <c r="AF330" s="127"/>
      <c r="AG330" s="127"/>
      <c r="AH330" s="127"/>
      <c r="AI330" s="127"/>
      <c r="AJ330" s="127"/>
      <c r="AK330" s="127"/>
      <c r="AL330" s="127"/>
      <c r="AM330" s="127"/>
      <c r="AN330" s="127"/>
      <c r="AO330" s="127"/>
      <c r="AP330" s="127"/>
      <c r="AQ330" s="127"/>
      <c r="AR330" s="127"/>
      <c r="AS330" s="127"/>
      <c r="AT330" s="127"/>
      <c r="AU330" s="127"/>
      <c r="AV330" s="127"/>
      <c r="AW330" s="127"/>
      <c r="AX330" s="127"/>
      <c r="AY330" s="127"/>
      <c r="AZ330" s="127"/>
      <c r="BA330" s="127"/>
      <c r="BB330" s="127"/>
      <c r="BC330" s="127"/>
      <c r="BD330" s="127"/>
      <c r="BE330" s="127"/>
      <c r="BF330" s="127"/>
      <c r="BG330" s="127"/>
      <c r="BH330" s="127"/>
      <c r="BI330" s="127"/>
      <c r="BJ330" s="127"/>
      <c r="BK330" s="127"/>
      <c r="BL330" s="127"/>
      <c r="BM330" s="127"/>
      <c r="BN330" s="127"/>
      <c r="BO330" s="127"/>
      <c r="BP330" s="127"/>
      <c r="BQ330" s="127"/>
      <c r="BR330" s="127"/>
      <c r="BS330" s="127"/>
    </row>
    <row r="331" spans="1:71" ht="12.75" customHeight="1" x14ac:dyDescent="0.25">
      <c r="A331" s="127"/>
      <c r="B331" s="127"/>
      <c r="C331" s="127"/>
      <c r="D331" s="127"/>
      <c r="E331" s="127"/>
      <c r="F331" s="127"/>
      <c r="G331" s="127"/>
      <c r="H331" s="127"/>
      <c r="I331" s="127"/>
      <c r="J331" s="127"/>
      <c r="K331" s="127"/>
      <c r="L331" s="127"/>
      <c r="M331" s="127"/>
      <c r="N331" s="127"/>
      <c r="O331" s="127"/>
      <c r="P331" s="127"/>
      <c r="Q331" s="127"/>
      <c r="R331" s="127"/>
      <c r="S331" s="127"/>
      <c r="T331" s="127"/>
      <c r="U331" s="127"/>
      <c r="V331" s="127"/>
      <c r="W331" s="127"/>
      <c r="X331" s="127"/>
      <c r="Y331" s="127"/>
      <c r="Z331" s="127"/>
      <c r="AA331" s="127"/>
      <c r="AB331" s="127"/>
      <c r="AC331" s="127"/>
      <c r="AD331" s="127"/>
      <c r="AE331" s="127"/>
      <c r="AF331" s="127"/>
      <c r="AG331" s="127"/>
      <c r="AH331" s="127"/>
      <c r="AI331" s="127"/>
      <c r="AJ331" s="127"/>
      <c r="AK331" s="127"/>
      <c r="AL331" s="127"/>
      <c r="AM331" s="127"/>
      <c r="AN331" s="127"/>
      <c r="AO331" s="127"/>
      <c r="AP331" s="127"/>
      <c r="AQ331" s="127"/>
      <c r="AR331" s="127"/>
      <c r="AS331" s="127"/>
      <c r="AT331" s="127"/>
      <c r="AU331" s="127"/>
      <c r="AV331" s="127"/>
      <c r="AW331" s="127"/>
      <c r="AX331" s="127"/>
      <c r="AY331" s="127"/>
      <c r="AZ331" s="127"/>
      <c r="BA331" s="127"/>
      <c r="BB331" s="127"/>
      <c r="BC331" s="127"/>
      <c r="BD331" s="127"/>
      <c r="BE331" s="127"/>
      <c r="BF331" s="127"/>
      <c r="BG331" s="127"/>
      <c r="BH331" s="127"/>
      <c r="BI331" s="127"/>
      <c r="BJ331" s="127"/>
      <c r="BK331" s="127"/>
      <c r="BL331" s="127"/>
      <c r="BM331" s="127"/>
      <c r="BN331" s="127"/>
      <c r="BO331" s="127"/>
      <c r="BP331" s="127"/>
      <c r="BQ331" s="127"/>
      <c r="BR331" s="127"/>
      <c r="BS331" s="127"/>
    </row>
    <row r="332" spans="1:71" ht="12.75" customHeight="1" x14ac:dyDescent="0.25">
      <c r="A332" s="127"/>
      <c r="B332" s="127"/>
      <c r="C332" s="127"/>
      <c r="D332" s="127"/>
      <c r="E332" s="127"/>
      <c r="F332" s="127"/>
      <c r="G332" s="127"/>
      <c r="H332" s="127"/>
      <c r="I332" s="127"/>
      <c r="J332" s="127"/>
      <c r="K332" s="127"/>
      <c r="L332" s="127"/>
      <c r="M332" s="127"/>
      <c r="N332" s="127"/>
      <c r="O332" s="127"/>
      <c r="P332" s="127"/>
      <c r="Q332" s="127"/>
      <c r="R332" s="127"/>
      <c r="S332" s="127"/>
      <c r="T332" s="127"/>
      <c r="U332" s="127"/>
      <c r="V332" s="127"/>
      <c r="W332" s="127"/>
      <c r="X332" s="127"/>
      <c r="Y332" s="127"/>
      <c r="Z332" s="127"/>
      <c r="AA332" s="127"/>
      <c r="AB332" s="127"/>
      <c r="AC332" s="127"/>
      <c r="AD332" s="127"/>
      <c r="AE332" s="127"/>
      <c r="AF332" s="127"/>
      <c r="AG332" s="127"/>
      <c r="AH332" s="127"/>
      <c r="AI332" s="127"/>
      <c r="AJ332" s="127"/>
      <c r="AK332" s="127"/>
      <c r="AL332" s="127"/>
      <c r="AM332" s="127"/>
      <c r="AN332" s="127"/>
      <c r="AO332" s="127"/>
      <c r="AP332" s="127"/>
      <c r="AQ332" s="127"/>
      <c r="AR332" s="127"/>
      <c r="AS332" s="127"/>
      <c r="AT332" s="127"/>
      <c r="AU332" s="127"/>
      <c r="AV332" s="127"/>
      <c r="AW332" s="127"/>
      <c r="AX332" s="127"/>
      <c r="AY332" s="127"/>
      <c r="AZ332" s="127"/>
      <c r="BA332" s="127"/>
      <c r="BB332" s="127"/>
      <c r="BC332" s="127"/>
      <c r="BD332" s="127"/>
      <c r="BE332" s="127"/>
      <c r="BF332" s="127"/>
      <c r="BG332" s="127"/>
      <c r="BH332" s="127"/>
      <c r="BI332" s="127"/>
      <c r="BJ332" s="127"/>
      <c r="BK332" s="127"/>
      <c r="BL332" s="127"/>
      <c r="BM332" s="127"/>
      <c r="BN332" s="127"/>
      <c r="BO332" s="127"/>
      <c r="BP332" s="127"/>
      <c r="BQ332" s="127"/>
      <c r="BR332" s="127"/>
      <c r="BS332" s="127"/>
    </row>
    <row r="333" spans="1:71" ht="12.75" customHeight="1" x14ac:dyDescent="0.25">
      <c r="A333" s="127"/>
      <c r="B333" s="127"/>
      <c r="C333" s="127"/>
      <c r="D333" s="127"/>
      <c r="E333" s="127"/>
      <c r="F333" s="127"/>
      <c r="G333" s="127"/>
      <c r="H333" s="127"/>
      <c r="I333" s="127"/>
      <c r="J333" s="127"/>
      <c r="K333" s="127"/>
      <c r="L333" s="127"/>
      <c r="M333" s="127"/>
      <c r="N333" s="127"/>
      <c r="O333" s="127"/>
      <c r="P333" s="127"/>
      <c r="Q333" s="127"/>
      <c r="R333" s="127"/>
      <c r="S333" s="127"/>
      <c r="T333" s="127"/>
      <c r="U333" s="127"/>
      <c r="V333" s="127"/>
      <c r="W333" s="127"/>
      <c r="X333" s="127"/>
      <c r="Y333" s="127"/>
      <c r="Z333" s="127"/>
      <c r="AA333" s="127"/>
      <c r="AB333" s="127"/>
      <c r="AC333" s="127"/>
      <c r="AD333" s="127"/>
      <c r="AE333" s="127"/>
      <c r="AF333" s="127"/>
      <c r="AG333" s="127"/>
      <c r="AH333" s="127"/>
      <c r="AI333" s="127"/>
      <c r="AJ333" s="127"/>
      <c r="AK333" s="127"/>
      <c r="AL333" s="127"/>
      <c r="AM333" s="127"/>
      <c r="AN333" s="127"/>
      <c r="AO333" s="127"/>
      <c r="AP333" s="127"/>
      <c r="AQ333" s="127"/>
      <c r="AR333" s="127"/>
      <c r="AS333" s="127"/>
      <c r="AT333" s="127"/>
      <c r="AU333" s="127"/>
      <c r="AV333" s="127"/>
      <c r="AW333" s="127"/>
      <c r="AX333" s="127"/>
      <c r="AY333" s="127"/>
      <c r="AZ333" s="127"/>
      <c r="BA333" s="127"/>
      <c r="BB333" s="127"/>
      <c r="BC333" s="127"/>
      <c r="BD333" s="127"/>
      <c r="BE333" s="127"/>
      <c r="BF333" s="127"/>
      <c r="BG333" s="127"/>
      <c r="BH333" s="127"/>
      <c r="BI333" s="127"/>
      <c r="BJ333" s="127"/>
      <c r="BK333" s="127"/>
      <c r="BL333" s="127"/>
      <c r="BM333" s="127"/>
      <c r="BN333" s="127"/>
      <c r="BO333" s="127"/>
      <c r="BP333" s="127"/>
      <c r="BQ333" s="127"/>
      <c r="BR333" s="127"/>
      <c r="BS333" s="127"/>
    </row>
    <row r="334" spans="1:71" ht="12.75" customHeight="1" x14ac:dyDescent="0.25">
      <c r="A334" s="127"/>
      <c r="B334" s="127"/>
      <c r="C334" s="127"/>
      <c r="D334" s="127"/>
      <c r="E334" s="127"/>
      <c r="F334" s="127"/>
      <c r="G334" s="127"/>
      <c r="H334" s="127"/>
      <c r="I334" s="127"/>
      <c r="J334" s="127"/>
      <c r="K334" s="127"/>
      <c r="L334" s="127"/>
      <c r="M334" s="127"/>
      <c r="N334" s="127"/>
      <c r="O334" s="127"/>
      <c r="P334" s="127"/>
      <c r="Q334" s="127"/>
      <c r="R334" s="127"/>
      <c r="S334" s="127"/>
      <c r="T334" s="127"/>
      <c r="U334" s="127"/>
      <c r="V334" s="127"/>
      <c r="W334" s="127"/>
      <c r="X334" s="127"/>
      <c r="Y334" s="127"/>
      <c r="Z334" s="127"/>
      <c r="AA334" s="127"/>
      <c r="AB334" s="127"/>
      <c r="AC334" s="127"/>
      <c r="AD334" s="127"/>
      <c r="AE334" s="127"/>
      <c r="AF334" s="127"/>
      <c r="AG334" s="127"/>
      <c r="AH334" s="127"/>
      <c r="AI334" s="127"/>
      <c r="AJ334" s="127"/>
      <c r="AK334" s="127"/>
      <c r="AL334" s="127"/>
      <c r="AM334" s="127"/>
      <c r="AN334" s="127"/>
      <c r="AO334" s="127"/>
      <c r="AP334" s="127"/>
      <c r="AQ334" s="127"/>
      <c r="AR334" s="127"/>
      <c r="AS334" s="127"/>
      <c r="AT334" s="127"/>
      <c r="AU334" s="127"/>
      <c r="AV334" s="127"/>
      <c r="AW334" s="127"/>
      <c r="AX334" s="127"/>
      <c r="AY334" s="127"/>
      <c r="AZ334" s="127"/>
      <c r="BA334" s="127"/>
      <c r="BB334" s="127"/>
      <c r="BC334" s="127"/>
      <c r="BD334" s="127"/>
      <c r="BE334" s="127"/>
      <c r="BF334" s="127"/>
      <c r="BG334" s="127"/>
      <c r="BH334" s="127"/>
      <c r="BI334" s="127"/>
      <c r="BJ334" s="127"/>
      <c r="BK334" s="127"/>
      <c r="BL334" s="127"/>
      <c r="BM334" s="127"/>
      <c r="BN334" s="127"/>
      <c r="BO334" s="127"/>
      <c r="BP334" s="127"/>
      <c r="BQ334" s="127"/>
      <c r="BR334" s="127"/>
      <c r="BS334" s="127"/>
    </row>
    <row r="335" spans="1:71" ht="12.75" customHeight="1" x14ac:dyDescent="0.25">
      <c r="A335" s="127"/>
      <c r="B335" s="127"/>
      <c r="C335" s="127"/>
      <c r="D335" s="127"/>
      <c r="E335" s="127"/>
      <c r="F335" s="127"/>
      <c r="G335" s="127"/>
      <c r="H335" s="127"/>
      <c r="I335" s="127"/>
      <c r="J335" s="127"/>
      <c r="K335" s="127"/>
      <c r="L335" s="127"/>
      <c r="M335" s="127"/>
      <c r="N335" s="127"/>
      <c r="O335" s="127"/>
      <c r="P335" s="127"/>
      <c r="Q335" s="127"/>
      <c r="R335" s="127"/>
      <c r="S335" s="127"/>
      <c r="T335" s="127"/>
      <c r="U335" s="127"/>
      <c r="V335" s="127"/>
      <c r="W335" s="127"/>
      <c r="X335" s="127"/>
      <c r="Y335" s="127"/>
      <c r="Z335" s="127"/>
      <c r="AA335" s="127"/>
      <c r="AB335" s="127"/>
      <c r="AC335" s="127"/>
      <c r="AD335" s="127"/>
      <c r="AE335" s="127"/>
      <c r="AF335" s="127"/>
      <c r="AG335" s="127"/>
      <c r="AH335" s="127"/>
      <c r="AI335" s="127"/>
      <c r="AJ335" s="127"/>
      <c r="AK335" s="127"/>
      <c r="AL335" s="127"/>
      <c r="AM335" s="127"/>
      <c r="AN335" s="127"/>
      <c r="AO335" s="127"/>
      <c r="AP335" s="127"/>
      <c r="AQ335" s="127"/>
      <c r="AR335" s="127"/>
      <c r="AS335" s="127"/>
      <c r="AT335" s="127"/>
      <c r="AU335" s="127"/>
      <c r="AV335" s="127"/>
      <c r="AW335" s="127"/>
      <c r="AX335" s="127"/>
      <c r="AY335" s="127"/>
      <c r="AZ335" s="127"/>
      <c r="BA335" s="127"/>
      <c r="BB335" s="127"/>
      <c r="BC335" s="127"/>
      <c r="BD335" s="127"/>
      <c r="BE335" s="127"/>
      <c r="BF335" s="127"/>
      <c r="BG335" s="127"/>
      <c r="BH335" s="127"/>
      <c r="BI335" s="127"/>
      <c r="BJ335" s="127"/>
      <c r="BK335" s="127"/>
      <c r="BL335" s="127"/>
      <c r="BM335" s="127"/>
      <c r="BN335" s="127"/>
      <c r="BO335" s="127"/>
      <c r="BP335" s="127"/>
      <c r="BQ335" s="127"/>
      <c r="BR335" s="127"/>
      <c r="BS335" s="127"/>
    </row>
    <row r="336" spans="1:71" ht="12.75" customHeight="1" x14ac:dyDescent="0.25">
      <c r="A336" s="127"/>
      <c r="B336" s="127"/>
      <c r="C336" s="127"/>
      <c r="D336" s="127"/>
      <c r="E336" s="127"/>
      <c r="F336" s="127"/>
      <c r="G336" s="127"/>
      <c r="H336" s="127"/>
      <c r="I336" s="127"/>
      <c r="J336" s="127"/>
      <c r="K336" s="127"/>
      <c r="L336" s="127"/>
      <c r="M336" s="127"/>
      <c r="N336" s="127"/>
      <c r="O336" s="127"/>
      <c r="P336" s="127"/>
      <c r="Q336" s="127"/>
      <c r="R336" s="127"/>
      <c r="S336" s="127"/>
      <c r="T336" s="127"/>
      <c r="U336" s="127"/>
      <c r="V336" s="127"/>
      <c r="W336" s="127"/>
      <c r="X336" s="127"/>
      <c r="Y336" s="127"/>
      <c r="Z336" s="127"/>
      <c r="AA336" s="127"/>
      <c r="AB336" s="127"/>
      <c r="AC336" s="127"/>
      <c r="AD336" s="127"/>
      <c r="AE336" s="127"/>
      <c r="AF336" s="127"/>
      <c r="AG336" s="127"/>
      <c r="AH336" s="127"/>
      <c r="AI336" s="127"/>
      <c r="AJ336" s="127"/>
      <c r="AK336" s="127"/>
      <c r="AL336" s="127"/>
      <c r="AM336" s="127"/>
      <c r="AN336" s="127"/>
      <c r="AO336" s="127"/>
      <c r="AP336" s="127"/>
      <c r="AQ336" s="127"/>
      <c r="AR336" s="127"/>
      <c r="AS336" s="127"/>
      <c r="AT336" s="127"/>
      <c r="AU336" s="127"/>
      <c r="AV336" s="127"/>
      <c r="AW336" s="127"/>
      <c r="AX336" s="127"/>
      <c r="AY336" s="127"/>
      <c r="AZ336" s="127"/>
      <c r="BA336" s="127"/>
      <c r="BB336" s="127"/>
      <c r="BC336" s="127"/>
      <c r="BD336" s="127"/>
      <c r="BE336" s="127"/>
      <c r="BF336" s="127"/>
      <c r="BG336" s="127"/>
      <c r="BH336" s="127"/>
      <c r="BI336" s="127"/>
      <c r="BJ336" s="127"/>
      <c r="BK336" s="127"/>
      <c r="BL336" s="127"/>
      <c r="BM336" s="127"/>
      <c r="BN336" s="127"/>
      <c r="BO336" s="127"/>
      <c r="BP336" s="127"/>
      <c r="BQ336" s="127"/>
      <c r="BR336" s="127"/>
      <c r="BS336" s="127"/>
    </row>
    <row r="337" spans="1:71" ht="12.75" customHeight="1" x14ac:dyDescent="0.25">
      <c r="A337" s="127"/>
      <c r="B337" s="127"/>
      <c r="C337" s="127"/>
      <c r="D337" s="127"/>
      <c r="E337" s="127"/>
      <c r="F337" s="127"/>
      <c r="G337" s="127"/>
      <c r="H337" s="127"/>
      <c r="I337" s="127"/>
      <c r="J337" s="127"/>
      <c r="K337" s="127"/>
      <c r="L337" s="127"/>
      <c r="M337" s="127"/>
      <c r="N337" s="127"/>
      <c r="O337" s="127"/>
      <c r="P337" s="127"/>
      <c r="Q337" s="127"/>
      <c r="R337" s="127"/>
      <c r="S337" s="127"/>
      <c r="T337" s="127"/>
      <c r="U337" s="127"/>
      <c r="V337" s="127"/>
      <c r="W337" s="127"/>
      <c r="X337" s="127"/>
      <c r="Y337" s="127"/>
      <c r="Z337" s="127"/>
      <c r="AA337" s="127"/>
      <c r="AB337" s="127"/>
      <c r="AC337" s="127"/>
      <c r="AD337" s="127"/>
      <c r="AE337" s="127"/>
      <c r="AF337" s="127"/>
      <c r="AG337" s="127"/>
      <c r="AH337" s="127"/>
      <c r="AI337" s="127"/>
      <c r="AJ337" s="127"/>
      <c r="AK337" s="127"/>
      <c r="AL337" s="127"/>
      <c r="AM337" s="127"/>
      <c r="AN337" s="127"/>
      <c r="AO337" s="127"/>
      <c r="AP337" s="127"/>
      <c r="AQ337" s="127"/>
      <c r="AR337" s="127"/>
      <c r="AS337" s="127"/>
      <c r="AT337" s="127"/>
      <c r="AU337" s="127"/>
      <c r="AV337" s="127"/>
      <c r="AW337" s="127"/>
      <c r="AX337" s="127"/>
      <c r="AY337" s="127"/>
      <c r="AZ337" s="127"/>
      <c r="BA337" s="127"/>
      <c r="BB337" s="127"/>
      <c r="BC337" s="127"/>
      <c r="BD337" s="127"/>
      <c r="BE337" s="127"/>
      <c r="BF337" s="127"/>
      <c r="BG337" s="127"/>
      <c r="BH337" s="127"/>
      <c r="BI337" s="127"/>
      <c r="BJ337" s="127"/>
      <c r="BK337" s="127"/>
      <c r="BL337" s="127"/>
      <c r="BM337" s="127"/>
      <c r="BN337" s="127"/>
      <c r="BO337" s="127"/>
      <c r="BP337" s="127"/>
      <c r="BQ337" s="127"/>
      <c r="BR337" s="127"/>
      <c r="BS337" s="127"/>
    </row>
    <row r="338" spans="1:71" ht="12.75" customHeight="1" x14ac:dyDescent="0.25">
      <c r="A338" s="127"/>
      <c r="B338" s="127"/>
      <c r="C338" s="127"/>
      <c r="D338" s="127"/>
      <c r="E338" s="127"/>
      <c r="F338" s="127"/>
      <c r="G338" s="127"/>
      <c r="H338" s="127"/>
      <c r="I338" s="127"/>
      <c r="J338" s="127"/>
      <c r="K338" s="127"/>
      <c r="L338" s="127"/>
      <c r="M338" s="127"/>
      <c r="N338" s="127"/>
      <c r="O338" s="127"/>
      <c r="P338" s="127"/>
      <c r="Q338" s="127"/>
      <c r="R338" s="127"/>
      <c r="S338" s="127"/>
      <c r="T338" s="127"/>
      <c r="U338" s="127"/>
      <c r="V338" s="127"/>
      <c r="W338" s="127"/>
      <c r="X338" s="127"/>
      <c r="Y338" s="127"/>
      <c r="Z338" s="127"/>
      <c r="AA338" s="127"/>
      <c r="AB338" s="127"/>
      <c r="AC338" s="127"/>
      <c r="AD338" s="127"/>
      <c r="AE338" s="127"/>
      <c r="AF338" s="127"/>
      <c r="AG338" s="127"/>
      <c r="AH338" s="127"/>
      <c r="AI338" s="127"/>
      <c r="AJ338" s="127"/>
      <c r="AK338" s="127"/>
      <c r="AL338" s="127"/>
      <c r="AM338" s="127"/>
      <c r="AN338" s="127"/>
      <c r="AO338" s="127"/>
      <c r="AP338" s="127"/>
      <c r="AQ338" s="127"/>
      <c r="AR338" s="127"/>
      <c r="AS338" s="127"/>
      <c r="AT338" s="127"/>
      <c r="AU338" s="127"/>
      <c r="AV338" s="127"/>
      <c r="AW338" s="127"/>
      <c r="AX338" s="127"/>
      <c r="AY338" s="127"/>
      <c r="AZ338" s="127"/>
      <c r="BA338" s="127"/>
      <c r="BB338" s="127"/>
      <c r="BC338" s="127"/>
      <c r="BD338" s="127"/>
      <c r="BE338" s="127"/>
      <c r="BF338" s="127"/>
      <c r="BG338" s="127"/>
      <c r="BH338" s="127"/>
      <c r="BI338" s="127"/>
      <c r="BJ338" s="127"/>
      <c r="BK338" s="127"/>
      <c r="BL338" s="127"/>
      <c r="BM338" s="127"/>
      <c r="BN338" s="127"/>
      <c r="BO338" s="127"/>
      <c r="BP338" s="127"/>
      <c r="BQ338" s="127"/>
      <c r="BR338" s="127"/>
      <c r="BS338" s="127"/>
    </row>
    <row r="339" spans="1:71" ht="12.75" customHeight="1" x14ac:dyDescent="0.25">
      <c r="A339" s="127"/>
      <c r="B339" s="127"/>
      <c r="C339" s="127"/>
      <c r="D339" s="127"/>
      <c r="E339" s="127"/>
      <c r="F339" s="127"/>
      <c r="G339" s="127"/>
      <c r="H339" s="127"/>
      <c r="I339" s="127"/>
      <c r="J339" s="127"/>
      <c r="K339" s="127"/>
      <c r="L339" s="127"/>
      <c r="M339" s="127"/>
      <c r="N339" s="127"/>
      <c r="O339" s="127"/>
      <c r="P339" s="127"/>
      <c r="Q339" s="127"/>
      <c r="R339" s="127"/>
      <c r="S339" s="127"/>
      <c r="T339" s="127"/>
      <c r="U339" s="127"/>
      <c r="V339" s="127"/>
      <c r="W339" s="127"/>
      <c r="X339" s="127"/>
      <c r="Y339" s="127"/>
      <c r="Z339" s="127"/>
      <c r="AA339" s="127"/>
      <c r="AB339" s="127"/>
      <c r="AC339" s="127"/>
      <c r="AD339" s="127"/>
      <c r="AE339" s="127"/>
      <c r="AF339" s="127"/>
      <c r="AG339" s="127"/>
      <c r="AH339" s="127"/>
      <c r="AI339" s="127"/>
      <c r="AJ339" s="127"/>
      <c r="AK339" s="127"/>
      <c r="AL339" s="127"/>
      <c r="AM339" s="127"/>
      <c r="AN339" s="127"/>
      <c r="AO339" s="127"/>
      <c r="AP339" s="127"/>
      <c r="AQ339" s="127"/>
      <c r="AR339" s="127"/>
      <c r="AS339" s="127"/>
      <c r="AT339" s="127"/>
      <c r="AU339" s="127"/>
      <c r="AV339" s="127"/>
      <c r="AW339" s="127"/>
      <c r="AX339" s="127"/>
      <c r="AY339" s="127"/>
      <c r="AZ339" s="127"/>
      <c r="BA339" s="127"/>
      <c r="BB339" s="127"/>
      <c r="BC339" s="127"/>
      <c r="BD339" s="127"/>
      <c r="BE339" s="127"/>
      <c r="BF339" s="127"/>
      <c r="BG339" s="127"/>
      <c r="BH339" s="127"/>
      <c r="BI339" s="127"/>
      <c r="BJ339" s="127"/>
      <c r="BK339" s="127"/>
      <c r="BL339" s="127"/>
      <c r="BM339" s="127"/>
      <c r="BN339" s="127"/>
      <c r="BO339" s="127"/>
      <c r="BP339" s="127"/>
      <c r="BQ339" s="127"/>
      <c r="BR339" s="127"/>
      <c r="BS339" s="127"/>
    </row>
    <row r="340" spans="1:71" ht="12.75" customHeight="1" x14ac:dyDescent="0.25">
      <c r="A340" s="127"/>
      <c r="B340" s="127"/>
      <c r="C340" s="127"/>
      <c r="D340" s="127"/>
      <c r="E340" s="127"/>
      <c r="F340" s="127"/>
      <c r="G340" s="127"/>
      <c r="H340" s="127"/>
      <c r="I340" s="127"/>
      <c r="J340" s="127"/>
      <c r="K340" s="127"/>
      <c r="L340" s="127"/>
      <c r="M340" s="127"/>
      <c r="N340" s="127"/>
      <c r="O340" s="127"/>
      <c r="P340" s="127"/>
      <c r="Q340" s="127"/>
      <c r="R340" s="127"/>
      <c r="S340" s="127"/>
      <c r="T340" s="127"/>
      <c r="U340" s="127"/>
      <c r="V340" s="127"/>
      <c r="W340" s="127"/>
      <c r="X340" s="127"/>
      <c r="Y340" s="127"/>
      <c r="Z340" s="127"/>
      <c r="AA340" s="127"/>
      <c r="AB340" s="127"/>
      <c r="AC340" s="127"/>
      <c r="AD340" s="127"/>
      <c r="AE340" s="127"/>
      <c r="AF340" s="127"/>
      <c r="AG340" s="127"/>
      <c r="AH340" s="127"/>
      <c r="AI340" s="127"/>
      <c r="AJ340" s="127"/>
      <c r="AK340" s="127"/>
      <c r="AL340" s="127"/>
      <c r="AM340" s="127"/>
      <c r="AN340" s="127"/>
      <c r="AO340" s="127"/>
      <c r="AP340" s="127"/>
      <c r="AQ340" s="127"/>
      <c r="AR340" s="127"/>
      <c r="AS340" s="127"/>
      <c r="AT340" s="127"/>
      <c r="AU340" s="127"/>
      <c r="AV340" s="127"/>
      <c r="AW340" s="127"/>
      <c r="AX340" s="127"/>
      <c r="AY340" s="127"/>
      <c r="AZ340" s="127"/>
      <c r="BA340" s="127"/>
      <c r="BB340" s="127"/>
      <c r="BC340" s="127"/>
      <c r="BD340" s="127"/>
      <c r="BE340" s="127"/>
      <c r="BF340" s="127"/>
      <c r="BG340" s="127"/>
      <c r="BH340" s="127"/>
      <c r="BI340" s="127"/>
      <c r="BJ340" s="127"/>
      <c r="BK340" s="127"/>
      <c r="BL340" s="127"/>
      <c r="BM340" s="127"/>
      <c r="BN340" s="127"/>
      <c r="BO340" s="127"/>
      <c r="BP340" s="127"/>
      <c r="BQ340" s="127"/>
      <c r="BR340" s="127"/>
      <c r="BS340" s="127"/>
    </row>
    <row r="341" spans="1:71" ht="12.75" customHeight="1" x14ac:dyDescent="0.25">
      <c r="A341" s="127"/>
      <c r="B341" s="127"/>
      <c r="C341" s="127"/>
      <c r="D341" s="127"/>
      <c r="E341" s="127"/>
      <c r="F341" s="127"/>
      <c r="G341" s="127"/>
      <c r="H341" s="127"/>
      <c r="I341" s="127"/>
      <c r="J341" s="127"/>
      <c r="K341" s="127"/>
      <c r="L341" s="127"/>
      <c r="M341" s="127"/>
      <c r="N341" s="127"/>
      <c r="O341" s="127"/>
      <c r="P341" s="127"/>
      <c r="Q341" s="127"/>
      <c r="R341" s="127"/>
      <c r="S341" s="127"/>
      <c r="T341" s="127"/>
      <c r="U341" s="127"/>
      <c r="V341" s="127"/>
      <c r="W341" s="127"/>
      <c r="X341" s="127"/>
      <c r="Y341" s="127"/>
      <c r="Z341" s="127"/>
      <c r="AA341" s="127"/>
      <c r="AB341" s="127"/>
      <c r="AC341" s="127"/>
      <c r="AD341" s="127"/>
      <c r="AE341" s="127"/>
      <c r="AF341" s="127"/>
      <c r="AG341" s="127"/>
      <c r="AH341" s="127"/>
      <c r="AI341" s="127"/>
      <c r="AJ341" s="127"/>
      <c r="AK341" s="127"/>
      <c r="AL341" s="127"/>
      <c r="AM341" s="127"/>
      <c r="AN341" s="127"/>
      <c r="AO341" s="127"/>
      <c r="AP341" s="127"/>
      <c r="AQ341" s="127"/>
      <c r="AR341" s="127"/>
      <c r="AS341" s="127"/>
      <c r="AT341" s="127"/>
      <c r="AU341" s="127"/>
      <c r="AV341" s="127"/>
      <c r="AW341" s="127"/>
      <c r="AX341" s="127"/>
      <c r="AY341" s="127"/>
      <c r="AZ341" s="127"/>
      <c r="BA341" s="127"/>
      <c r="BB341" s="127"/>
      <c r="BC341" s="127"/>
      <c r="BD341" s="127"/>
      <c r="BE341" s="127"/>
      <c r="BF341" s="127"/>
      <c r="BG341" s="127"/>
      <c r="BH341" s="127"/>
      <c r="BI341" s="127"/>
      <c r="BJ341" s="127"/>
      <c r="BK341" s="127"/>
      <c r="BL341" s="127"/>
      <c r="BM341" s="127"/>
      <c r="BN341" s="127"/>
      <c r="BO341" s="127"/>
      <c r="BP341" s="127"/>
      <c r="BQ341" s="127"/>
      <c r="BR341" s="127"/>
      <c r="BS341" s="127"/>
    </row>
    <row r="342" spans="1:71" ht="12.75" customHeight="1" x14ac:dyDescent="0.25">
      <c r="A342" s="127"/>
      <c r="B342" s="127"/>
      <c r="C342" s="127"/>
      <c r="D342" s="127"/>
      <c r="E342" s="127"/>
      <c r="F342" s="127"/>
      <c r="G342" s="127"/>
      <c r="H342" s="127"/>
      <c r="I342" s="127"/>
      <c r="J342" s="127"/>
      <c r="K342" s="127"/>
      <c r="L342" s="127"/>
      <c r="M342" s="127"/>
      <c r="N342" s="127"/>
      <c r="O342" s="127"/>
      <c r="P342" s="127"/>
      <c r="Q342" s="127"/>
      <c r="R342" s="127"/>
      <c r="S342" s="127"/>
      <c r="T342" s="127"/>
      <c r="U342" s="127"/>
      <c r="V342" s="127"/>
      <c r="W342" s="127"/>
      <c r="X342" s="127"/>
      <c r="Y342" s="127"/>
      <c r="Z342" s="127"/>
      <c r="AA342" s="127"/>
      <c r="AB342" s="127"/>
      <c r="AC342" s="127"/>
      <c r="AD342" s="127"/>
      <c r="AE342" s="127"/>
      <c r="AF342" s="127"/>
      <c r="AG342" s="127"/>
      <c r="AH342" s="127"/>
      <c r="AI342" s="127"/>
      <c r="AJ342" s="127"/>
      <c r="AK342" s="127"/>
      <c r="AL342" s="127"/>
      <c r="AM342" s="127"/>
      <c r="AN342" s="127"/>
      <c r="AO342" s="127"/>
      <c r="AP342" s="127"/>
      <c r="AQ342" s="127"/>
      <c r="AR342" s="127"/>
      <c r="AS342" s="127"/>
      <c r="AT342" s="127"/>
      <c r="AU342" s="127"/>
      <c r="AV342" s="127"/>
      <c r="AW342" s="127"/>
      <c r="AX342" s="127"/>
      <c r="AY342" s="127"/>
      <c r="AZ342" s="127"/>
      <c r="BA342" s="127"/>
      <c r="BB342" s="127"/>
      <c r="BC342" s="127"/>
      <c r="BD342" s="127"/>
      <c r="BE342" s="127"/>
      <c r="BF342" s="127"/>
      <c r="BG342" s="127"/>
      <c r="BH342" s="127"/>
      <c r="BI342" s="127"/>
      <c r="BJ342" s="127"/>
      <c r="BK342" s="127"/>
      <c r="BL342" s="127"/>
      <c r="BM342" s="127"/>
      <c r="BN342" s="127"/>
      <c r="BO342" s="127"/>
      <c r="BP342" s="127"/>
      <c r="BQ342" s="127"/>
      <c r="BR342" s="127"/>
      <c r="BS342" s="127"/>
    </row>
    <row r="343" spans="1:71" ht="12.75" customHeight="1" x14ac:dyDescent="0.25">
      <c r="A343" s="127"/>
      <c r="B343" s="127"/>
      <c r="C343" s="127"/>
      <c r="D343" s="127"/>
      <c r="E343" s="127"/>
      <c r="F343" s="127"/>
      <c r="G343" s="127"/>
      <c r="H343" s="127"/>
      <c r="I343" s="127"/>
      <c r="J343" s="127"/>
      <c r="K343" s="127"/>
      <c r="L343" s="127"/>
      <c r="M343" s="127"/>
      <c r="N343" s="127"/>
      <c r="O343" s="127"/>
      <c r="P343" s="127"/>
      <c r="Q343" s="127"/>
      <c r="R343" s="127"/>
      <c r="S343" s="127"/>
      <c r="T343" s="127"/>
      <c r="U343" s="127"/>
      <c r="V343" s="127"/>
      <c r="W343" s="127"/>
      <c r="X343" s="127"/>
      <c r="Y343" s="127"/>
      <c r="Z343" s="127"/>
      <c r="AA343" s="127"/>
      <c r="AB343" s="127"/>
      <c r="AC343" s="127"/>
      <c r="AD343" s="127"/>
      <c r="AE343" s="127"/>
      <c r="AF343" s="127"/>
      <c r="AG343" s="127"/>
      <c r="AH343" s="127"/>
      <c r="AI343" s="127"/>
      <c r="AJ343" s="127"/>
      <c r="AK343" s="127"/>
      <c r="AL343" s="127"/>
      <c r="AM343" s="127"/>
      <c r="AN343" s="127"/>
      <c r="AO343" s="127"/>
      <c r="AP343" s="127"/>
      <c r="AQ343" s="127"/>
      <c r="AR343" s="127"/>
      <c r="AS343" s="127"/>
      <c r="AT343" s="127"/>
      <c r="AU343" s="127"/>
      <c r="AV343" s="127"/>
      <c r="AW343" s="127"/>
      <c r="AX343" s="127"/>
      <c r="AY343" s="127"/>
      <c r="AZ343" s="127"/>
      <c r="BA343" s="127"/>
      <c r="BB343" s="127"/>
      <c r="BC343" s="127"/>
      <c r="BD343" s="127"/>
      <c r="BE343" s="127"/>
      <c r="BF343" s="127"/>
      <c r="BG343" s="127"/>
      <c r="BH343" s="127"/>
      <c r="BI343" s="127"/>
      <c r="BJ343" s="127"/>
      <c r="BK343" s="127"/>
      <c r="BL343" s="127"/>
      <c r="BM343" s="127"/>
      <c r="BN343" s="127"/>
      <c r="BO343" s="127"/>
      <c r="BP343" s="127"/>
      <c r="BQ343" s="127"/>
      <c r="BR343" s="127"/>
      <c r="BS343" s="127"/>
    </row>
    <row r="344" spans="1:71" ht="12.75" customHeight="1" x14ac:dyDescent="0.25">
      <c r="A344" s="127"/>
      <c r="B344" s="127"/>
      <c r="C344" s="127"/>
      <c r="D344" s="127"/>
      <c r="E344" s="127"/>
      <c r="F344" s="127"/>
      <c r="G344" s="127"/>
      <c r="H344" s="127"/>
      <c r="I344" s="127"/>
      <c r="J344" s="127"/>
      <c r="K344" s="127"/>
      <c r="L344" s="127"/>
      <c r="M344" s="127"/>
      <c r="N344" s="127"/>
      <c r="O344" s="127"/>
      <c r="P344" s="127"/>
      <c r="Q344" s="127"/>
      <c r="R344" s="127"/>
      <c r="S344" s="127"/>
      <c r="T344" s="127"/>
      <c r="U344" s="127"/>
      <c r="V344" s="127"/>
      <c r="W344" s="127"/>
      <c r="X344" s="127"/>
      <c r="Y344" s="127"/>
      <c r="Z344" s="127"/>
      <c r="AA344" s="127"/>
      <c r="AB344" s="127"/>
      <c r="AC344" s="127"/>
      <c r="AD344" s="127"/>
      <c r="AE344" s="127"/>
      <c r="AF344" s="127"/>
      <c r="AG344" s="127"/>
      <c r="AH344" s="127"/>
      <c r="AI344" s="127"/>
      <c r="AJ344" s="127"/>
      <c r="AK344" s="127"/>
      <c r="AL344" s="127"/>
      <c r="AM344" s="127"/>
      <c r="AN344" s="127"/>
      <c r="AO344" s="127"/>
      <c r="AP344" s="127"/>
      <c r="AQ344" s="127"/>
      <c r="AR344" s="127"/>
      <c r="AS344" s="127"/>
      <c r="AT344" s="127"/>
      <c r="AU344" s="127"/>
      <c r="AV344" s="127"/>
      <c r="AW344" s="127"/>
      <c r="AX344" s="127"/>
      <c r="AY344" s="127"/>
      <c r="AZ344" s="127"/>
      <c r="BA344" s="127"/>
      <c r="BB344" s="127"/>
      <c r="BC344" s="127"/>
      <c r="BD344" s="127"/>
      <c r="BE344" s="127"/>
      <c r="BF344" s="127"/>
      <c r="BG344" s="127"/>
      <c r="BH344" s="127"/>
      <c r="BI344" s="127"/>
      <c r="BJ344" s="127"/>
      <c r="BK344" s="127"/>
      <c r="BL344" s="127"/>
      <c r="BM344" s="127"/>
      <c r="BN344" s="127"/>
      <c r="BO344" s="127"/>
      <c r="BP344" s="127"/>
      <c r="BQ344" s="127"/>
      <c r="BR344" s="127"/>
      <c r="BS344" s="127"/>
    </row>
    <row r="345" spans="1:71" ht="12.75" customHeight="1" x14ac:dyDescent="0.25">
      <c r="A345" s="127"/>
      <c r="B345" s="127"/>
      <c r="C345" s="127"/>
      <c r="D345" s="127"/>
      <c r="E345" s="127"/>
      <c r="F345" s="127"/>
      <c r="G345" s="127"/>
      <c r="H345" s="127"/>
      <c r="I345" s="127"/>
      <c r="J345" s="127"/>
      <c r="K345" s="127"/>
      <c r="L345" s="127"/>
      <c r="M345" s="127"/>
      <c r="N345" s="127"/>
      <c r="O345" s="127"/>
      <c r="P345" s="127"/>
      <c r="Q345" s="127"/>
      <c r="R345" s="127"/>
      <c r="S345" s="127"/>
      <c r="T345" s="127"/>
      <c r="U345" s="127"/>
      <c r="V345" s="127"/>
      <c r="W345" s="127"/>
      <c r="X345" s="127"/>
      <c r="Y345" s="127"/>
      <c r="Z345" s="127"/>
      <c r="AA345" s="127"/>
      <c r="AB345" s="127"/>
      <c r="AC345" s="127"/>
      <c r="AD345" s="127"/>
      <c r="AE345" s="127"/>
      <c r="AF345" s="127"/>
      <c r="AG345" s="127"/>
      <c r="AH345" s="127"/>
      <c r="AI345" s="127"/>
      <c r="AJ345" s="127"/>
      <c r="AK345" s="127"/>
      <c r="AL345" s="127"/>
      <c r="AM345" s="127"/>
      <c r="AN345" s="127"/>
      <c r="AO345" s="127"/>
      <c r="AP345" s="127"/>
      <c r="AQ345" s="127"/>
      <c r="AR345" s="127"/>
      <c r="AS345" s="127"/>
      <c r="AT345" s="127"/>
      <c r="AU345" s="127"/>
      <c r="AV345" s="127"/>
      <c r="AW345" s="127"/>
      <c r="AX345" s="127"/>
      <c r="AY345" s="127"/>
      <c r="AZ345" s="127"/>
      <c r="BA345" s="127"/>
      <c r="BB345" s="127"/>
      <c r="BC345" s="127"/>
      <c r="BD345" s="127"/>
      <c r="BE345" s="127"/>
      <c r="BF345" s="127"/>
      <c r="BG345" s="127"/>
      <c r="BH345" s="127"/>
      <c r="BI345" s="127"/>
      <c r="BJ345" s="127"/>
      <c r="BK345" s="127"/>
      <c r="BL345" s="127"/>
      <c r="BM345" s="127"/>
      <c r="BN345" s="127"/>
      <c r="BO345" s="127"/>
      <c r="BP345" s="127"/>
      <c r="BQ345" s="127"/>
      <c r="BR345" s="127"/>
      <c r="BS345" s="127"/>
    </row>
    <row r="346" spans="1:71" ht="12.75" customHeight="1" x14ac:dyDescent="0.25">
      <c r="A346" s="127"/>
      <c r="B346" s="127"/>
      <c r="C346" s="127"/>
      <c r="D346" s="127"/>
      <c r="E346" s="127"/>
      <c r="F346" s="127"/>
      <c r="G346" s="127"/>
      <c r="H346" s="127"/>
      <c r="I346" s="127"/>
      <c r="J346" s="127"/>
      <c r="K346" s="127"/>
      <c r="L346" s="127"/>
      <c r="M346" s="127"/>
      <c r="N346" s="127"/>
      <c r="O346" s="127"/>
      <c r="P346" s="127"/>
      <c r="Q346" s="127"/>
      <c r="R346" s="127"/>
      <c r="S346" s="127"/>
      <c r="T346" s="127"/>
      <c r="U346" s="127"/>
      <c r="V346" s="127"/>
      <c r="W346" s="127"/>
      <c r="X346" s="127"/>
      <c r="Y346" s="127"/>
      <c r="Z346" s="127"/>
      <c r="AA346" s="127"/>
      <c r="AB346" s="127"/>
      <c r="AC346" s="127"/>
      <c r="AD346" s="127"/>
      <c r="AE346" s="127"/>
      <c r="AF346" s="127"/>
      <c r="AG346" s="127"/>
      <c r="AH346" s="127"/>
      <c r="AI346" s="127"/>
      <c r="AJ346" s="127"/>
      <c r="AK346" s="127"/>
      <c r="AL346" s="127"/>
      <c r="AM346" s="127"/>
      <c r="AN346" s="127"/>
      <c r="AO346" s="127"/>
      <c r="AP346" s="127"/>
      <c r="AQ346" s="127"/>
      <c r="AR346" s="127"/>
      <c r="AS346" s="127"/>
      <c r="AT346" s="127"/>
      <c r="AU346" s="127"/>
      <c r="AV346" s="127"/>
      <c r="AW346" s="127"/>
      <c r="AX346" s="127"/>
      <c r="AY346" s="127"/>
      <c r="AZ346" s="127"/>
      <c r="BA346" s="127"/>
      <c r="BB346" s="127"/>
      <c r="BC346" s="127"/>
      <c r="BD346" s="127"/>
      <c r="BE346" s="127"/>
      <c r="BF346" s="127"/>
      <c r="BG346" s="127"/>
      <c r="BH346" s="127"/>
      <c r="BI346" s="127"/>
      <c r="BJ346" s="127"/>
      <c r="BK346" s="127"/>
      <c r="BL346" s="127"/>
      <c r="BM346" s="127"/>
      <c r="BN346" s="127"/>
      <c r="BO346" s="127"/>
      <c r="BP346" s="127"/>
      <c r="BQ346" s="127"/>
      <c r="BR346" s="127"/>
      <c r="BS346" s="127"/>
    </row>
    <row r="347" spans="1:71" ht="12.75" customHeight="1" x14ac:dyDescent="0.25">
      <c r="A347" s="127"/>
      <c r="B347" s="127"/>
      <c r="C347" s="127"/>
      <c r="D347" s="127"/>
      <c r="E347" s="127"/>
      <c r="F347" s="127"/>
      <c r="G347" s="127"/>
      <c r="H347" s="127"/>
      <c r="I347" s="127"/>
      <c r="J347" s="127"/>
      <c r="K347" s="127"/>
      <c r="L347" s="127"/>
      <c r="M347" s="127"/>
      <c r="N347" s="127"/>
      <c r="O347" s="127"/>
      <c r="P347" s="127"/>
      <c r="Q347" s="127"/>
      <c r="R347" s="127"/>
      <c r="S347" s="127"/>
      <c r="T347" s="127"/>
      <c r="U347" s="127"/>
      <c r="V347" s="127"/>
      <c r="W347" s="127"/>
      <c r="X347" s="127"/>
      <c r="Y347" s="127"/>
      <c r="Z347" s="127"/>
      <c r="AA347" s="127"/>
      <c r="AB347" s="127"/>
      <c r="AC347" s="127"/>
      <c r="AD347" s="127"/>
      <c r="AE347" s="127"/>
      <c r="AF347" s="127"/>
      <c r="AG347" s="127"/>
      <c r="AH347" s="127"/>
      <c r="AI347" s="127"/>
      <c r="AJ347" s="127"/>
      <c r="AK347" s="127"/>
      <c r="AL347" s="127"/>
      <c r="AM347" s="127"/>
      <c r="AN347" s="127"/>
      <c r="AO347" s="127"/>
      <c r="AP347" s="127"/>
      <c r="AQ347" s="127"/>
      <c r="AR347" s="127"/>
      <c r="AS347" s="127"/>
      <c r="AT347" s="127"/>
      <c r="AU347" s="127"/>
      <c r="AV347" s="127"/>
      <c r="AW347" s="127"/>
      <c r="AX347" s="127"/>
      <c r="AY347" s="127"/>
      <c r="AZ347" s="127"/>
      <c r="BA347" s="127"/>
      <c r="BB347" s="127"/>
      <c r="BC347" s="127"/>
      <c r="BD347" s="127"/>
      <c r="BE347" s="127"/>
      <c r="BF347" s="127"/>
      <c r="BG347" s="127"/>
      <c r="BH347" s="127"/>
      <c r="BI347" s="127"/>
      <c r="BJ347" s="127"/>
      <c r="BK347" s="127"/>
      <c r="BL347" s="127"/>
      <c r="BM347" s="127"/>
      <c r="BN347" s="127"/>
      <c r="BO347" s="127"/>
      <c r="BP347" s="127"/>
      <c r="BQ347" s="127"/>
      <c r="BR347" s="127"/>
      <c r="BS347" s="127"/>
    </row>
    <row r="348" spans="1:71" ht="12.75" customHeight="1" x14ac:dyDescent="0.25">
      <c r="A348" s="127"/>
      <c r="B348" s="127"/>
      <c r="C348" s="127"/>
      <c r="D348" s="127"/>
      <c r="E348" s="127"/>
      <c r="F348" s="127"/>
      <c r="G348" s="127"/>
      <c r="H348" s="127"/>
      <c r="I348" s="127"/>
      <c r="J348" s="127"/>
      <c r="K348" s="127"/>
      <c r="L348" s="127"/>
      <c r="M348" s="127"/>
      <c r="N348" s="127"/>
      <c r="O348" s="127"/>
      <c r="P348" s="127"/>
      <c r="Q348" s="127"/>
      <c r="R348" s="127"/>
      <c r="S348" s="127"/>
      <c r="T348" s="127"/>
      <c r="U348" s="127"/>
      <c r="V348" s="127"/>
      <c r="W348" s="127"/>
      <c r="X348" s="127"/>
      <c r="Y348" s="127"/>
      <c r="Z348" s="127"/>
      <c r="AA348" s="127"/>
      <c r="AB348" s="127"/>
      <c r="AC348" s="127"/>
      <c r="AD348" s="127"/>
      <c r="AE348" s="127"/>
      <c r="AF348" s="127"/>
      <c r="AG348" s="127"/>
      <c r="AH348" s="127"/>
      <c r="AI348" s="127"/>
      <c r="AJ348" s="127"/>
      <c r="AK348" s="127"/>
      <c r="AL348" s="127"/>
      <c r="AM348" s="127"/>
      <c r="AN348" s="127"/>
      <c r="AO348" s="127"/>
      <c r="AP348" s="127"/>
      <c r="AQ348" s="127"/>
      <c r="AR348" s="127"/>
      <c r="AS348" s="127"/>
      <c r="AT348" s="127"/>
      <c r="AU348" s="127"/>
      <c r="AV348" s="127"/>
      <c r="AW348" s="127"/>
      <c r="AX348" s="127"/>
      <c r="AY348" s="127"/>
      <c r="AZ348" s="127"/>
      <c r="BA348" s="127"/>
      <c r="BB348" s="127"/>
      <c r="BC348" s="127"/>
      <c r="BD348" s="127"/>
      <c r="BE348" s="127"/>
      <c r="BF348" s="127"/>
      <c r="BG348" s="127"/>
      <c r="BH348" s="127"/>
      <c r="BI348" s="127"/>
      <c r="BJ348" s="127"/>
      <c r="BK348" s="127"/>
      <c r="BL348" s="127"/>
      <c r="BM348" s="127"/>
      <c r="BN348" s="127"/>
      <c r="BO348" s="127"/>
      <c r="BP348" s="127"/>
      <c r="BQ348" s="127"/>
      <c r="BR348" s="127"/>
      <c r="BS348" s="127"/>
    </row>
    <row r="349" spans="1:71" ht="12.75" customHeight="1" x14ac:dyDescent="0.25">
      <c r="A349" s="127"/>
      <c r="B349" s="127"/>
      <c r="C349" s="127"/>
      <c r="D349" s="127"/>
      <c r="E349" s="127"/>
      <c r="F349" s="127"/>
      <c r="G349" s="127"/>
      <c r="H349" s="127"/>
      <c r="I349" s="127"/>
      <c r="J349" s="127"/>
      <c r="K349" s="127"/>
      <c r="L349" s="127"/>
      <c r="M349" s="127"/>
      <c r="N349" s="127"/>
      <c r="O349" s="127"/>
      <c r="P349" s="127"/>
      <c r="Q349" s="127"/>
      <c r="R349" s="127"/>
      <c r="S349" s="127"/>
      <c r="T349" s="127"/>
      <c r="U349" s="127"/>
      <c r="V349" s="127"/>
      <c r="W349" s="127"/>
      <c r="X349" s="127"/>
      <c r="Y349" s="127"/>
      <c r="Z349" s="127"/>
      <c r="AA349" s="127"/>
      <c r="AB349" s="127"/>
      <c r="AC349" s="127"/>
      <c r="AD349" s="127"/>
      <c r="AE349" s="127"/>
      <c r="AF349" s="127"/>
      <c r="AG349" s="127"/>
      <c r="AH349" s="127"/>
      <c r="AI349" s="127"/>
      <c r="AJ349" s="127"/>
      <c r="AK349" s="127"/>
      <c r="AL349" s="127"/>
      <c r="AM349" s="127"/>
      <c r="AN349" s="127"/>
      <c r="AO349" s="127"/>
      <c r="AP349" s="127"/>
      <c r="AQ349" s="127"/>
      <c r="AR349" s="127"/>
      <c r="AS349" s="127"/>
      <c r="AT349" s="127"/>
      <c r="AU349" s="127"/>
      <c r="AV349" s="127"/>
      <c r="AW349" s="127"/>
      <c r="AX349" s="127"/>
      <c r="AY349" s="127"/>
      <c r="AZ349" s="127"/>
      <c r="BA349" s="127"/>
      <c r="BB349" s="127"/>
      <c r="BC349" s="127"/>
      <c r="BD349" s="127"/>
      <c r="BE349" s="127"/>
      <c r="BF349" s="127"/>
      <c r="BG349" s="127"/>
      <c r="BH349" s="127"/>
      <c r="BI349" s="127"/>
      <c r="BJ349" s="127"/>
      <c r="BK349" s="127"/>
      <c r="BL349" s="127"/>
      <c r="BM349" s="127"/>
      <c r="BN349" s="127"/>
      <c r="BO349" s="127"/>
      <c r="BP349" s="127"/>
      <c r="BQ349" s="127"/>
      <c r="BR349" s="127"/>
      <c r="BS349" s="127"/>
    </row>
    <row r="350" spans="1:71" ht="12.75" customHeight="1" x14ac:dyDescent="0.25">
      <c r="A350" s="127"/>
      <c r="B350" s="127"/>
      <c r="C350" s="127"/>
      <c r="D350" s="127"/>
      <c r="E350" s="127"/>
      <c r="F350" s="127"/>
      <c r="G350" s="127"/>
      <c r="H350" s="127"/>
      <c r="I350" s="127"/>
      <c r="J350" s="127"/>
      <c r="K350" s="127"/>
      <c r="L350" s="127"/>
      <c r="M350" s="127"/>
      <c r="N350" s="127"/>
      <c r="O350" s="127"/>
      <c r="P350" s="127"/>
      <c r="Q350" s="127"/>
      <c r="R350" s="127"/>
      <c r="S350" s="127"/>
      <c r="T350" s="127"/>
      <c r="U350" s="127"/>
      <c r="V350" s="127"/>
      <c r="W350" s="127"/>
      <c r="X350" s="127"/>
      <c r="Y350" s="127"/>
      <c r="Z350" s="127"/>
      <c r="AA350" s="127"/>
      <c r="AB350" s="127"/>
      <c r="AC350" s="127"/>
      <c r="AD350" s="127"/>
      <c r="AE350" s="127"/>
      <c r="AF350" s="127"/>
      <c r="AG350" s="127"/>
      <c r="AH350" s="127"/>
      <c r="AI350" s="127"/>
      <c r="AJ350" s="127"/>
      <c r="AK350" s="127"/>
      <c r="AL350" s="127"/>
      <c r="AM350" s="127"/>
      <c r="AN350" s="127"/>
      <c r="AO350" s="127"/>
      <c r="AP350" s="127"/>
      <c r="AQ350" s="127"/>
      <c r="AR350" s="127"/>
      <c r="AS350" s="127"/>
      <c r="AT350" s="127"/>
      <c r="AU350" s="127"/>
      <c r="AV350" s="127"/>
      <c r="AW350" s="127"/>
      <c r="AX350" s="127"/>
      <c r="AY350" s="127"/>
      <c r="AZ350" s="127"/>
      <c r="BA350" s="127"/>
      <c r="BB350" s="127"/>
      <c r="BC350" s="127"/>
      <c r="BD350" s="127"/>
      <c r="BE350" s="127"/>
      <c r="BF350" s="127"/>
      <c r="BG350" s="127"/>
      <c r="BH350" s="127"/>
      <c r="BI350" s="127"/>
      <c r="BJ350" s="127"/>
      <c r="BK350" s="127"/>
      <c r="BL350" s="127"/>
      <c r="BM350" s="127"/>
      <c r="BN350" s="127"/>
      <c r="BO350" s="127"/>
      <c r="BP350" s="127"/>
      <c r="BQ350" s="127"/>
      <c r="BR350" s="127"/>
      <c r="BS350" s="127"/>
    </row>
    <row r="351" spans="1:71" ht="12.75" customHeight="1" x14ac:dyDescent="0.25">
      <c r="A351" s="127"/>
      <c r="B351" s="127"/>
      <c r="C351" s="127"/>
      <c r="D351" s="127"/>
      <c r="E351" s="127"/>
      <c r="F351" s="127"/>
      <c r="G351" s="127"/>
      <c r="H351" s="127"/>
      <c r="I351" s="127"/>
      <c r="J351" s="127"/>
      <c r="K351" s="127"/>
      <c r="L351" s="127"/>
      <c r="M351" s="127"/>
      <c r="N351" s="127"/>
      <c r="O351" s="127"/>
      <c r="P351" s="127"/>
      <c r="Q351" s="127"/>
      <c r="R351" s="127"/>
      <c r="S351" s="127"/>
      <c r="T351" s="127"/>
      <c r="U351" s="127"/>
      <c r="V351" s="127"/>
      <c r="W351" s="127"/>
      <c r="X351" s="127"/>
      <c r="Y351" s="127"/>
      <c r="Z351" s="127"/>
      <c r="AA351" s="127"/>
      <c r="AB351" s="127"/>
      <c r="AC351" s="127"/>
      <c r="AD351" s="127"/>
      <c r="AE351" s="127"/>
      <c r="AF351" s="127"/>
      <c r="AG351" s="127"/>
      <c r="AH351" s="127"/>
      <c r="AI351" s="127"/>
      <c r="AJ351" s="127"/>
      <c r="AK351" s="127"/>
      <c r="AL351" s="127"/>
      <c r="AM351" s="127"/>
      <c r="AN351" s="127"/>
      <c r="AO351" s="127"/>
      <c r="AP351" s="127"/>
      <c r="AQ351" s="127"/>
      <c r="AR351" s="127"/>
      <c r="AS351" s="127"/>
      <c r="AT351" s="127"/>
      <c r="AU351" s="127"/>
      <c r="AV351" s="127"/>
      <c r="AW351" s="127"/>
      <c r="AX351" s="127"/>
      <c r="AY351" s="127"/>
      <c r="AZ351" s="127"/>
      <c r="BA351" s="127"/>
      <c r="BB351" s="127"/>
      <c r="BC351" s="127"/>
      <c r="BD351" s="127"/>
      <c r="BE351" s="127"/>
      <c r="BF351" s="127"/>
      <c r="BG351" s="127"/>
      <c r="BH351" s="127"/>
      <c r="BI351" s="127"/>
      <c r="BJ351" s="127"/>
      <c r="BK351" s="127"/>
      <c r="BL351" s="127"/>
      <c r="BM351" s="127"/>
      <c r="BN351" s="127"/>
      <c r="BO351" s="127"/>
      <c r="BP351" s="127"/>
      <c r="BQ351" s="127"/>
      <c r="BR351" s="127"/>
      <c r="BS351" s="127"/>
    </row>
    <row r="352" spans="1:71" ht="12.75" customHeight="1" x14ac:dyDescent="0.25">
      <c r="A352" s="127"/>
      <c r="B352" s="127"/>
      <c r="C352" s="127"/>
      <c r="D352" s="127"/>
      <c r="E352" s="127"/>
      <c r="F352" s="127"/>
      <c r="G352" s="127"/>
      <c r="H352" s="127"/>
      <c r="I352" s="127"/>
      <c r="J352" s="127"/>
      <c r="K352" s="127"/>
      <c r="L352" s="127"/>
      <c r="M352" s="127"/>
      <c r="N352" s="127"/>
      <c r="O352" s="127"/>
      <c r="P352" s="127"/>
      <c r="Q352" s="127"/>
      <c r="R352" s="127"/>
      <c r="S352" s="127"/>
      <c r="T352" s="127"/>
      <c r="U352" s="127"/>
      <c r="V352" s="127"/>
      <c r="W352" s="127"/>
      <c r="X352" s="127"/>
      <c r="Y352" s="127"/>
      <c r="Z352" s="127"/>
      <c r="AA352" s="127"/>
      <c r="AB352" s="127"/>
      <c r="AC352" s="127"/>
      <c r="AD352" s="127"/>
      <c r="AE352" s="127"/>
      <c r="AF352" s="127"/>
      <c r="AG352" s="127"/>
      <c r="AH352" s="127"/>
      <c r="AI352" s="127"/>
      <c r="AJ352" s="127"/>
      <c r="AK352" s="127"/>
      <c r="AL352" s="127"/>
      <c r="AM352" s="127"/>
      <c r="AN352" s="127"/>
      <c r="AO352" s="127"/>
      <c r="AP352" s="127"/>
      <c r="AQ352" s="127"/>
      <c r="AR352" s="127"/>
      <c r="AS352" s="127"/>
      <c r="AT352" s="127"/>
      <c r="AU352" s="127"/>
      <c r="AV352" s="127"/>
      <c r="AW352" s="127"/>
      <c r="AX352" s="127"/>
      <c r="AY352" s="127"/>
      <c r="AZ352" s="127"/>
      <c r="BA352" s="127"/>
      <c r="BB352" s="127"/>
      <c r="BC352" s="127"/>
      <c r="BD352" s="127"/>
      <c r="BE352" s="127"/>
      <c r="BF352" s="127"/>
      <c r="BG352" s="127"/>
      <c r="BH352" s="127"/>
      <c r="BI352" s="127"/>
      <c r="BJ352" s="127"/>
      <c r="BK352" s="127"/>
      <c r="BL352" s="127"/>
      <c r="BM352" s="127"/>
      <c r="BN352" s="127"/>
      <c r="BO352" s="127"/>
      <c r="BP352" s="127"/>
      <c r="BQ352" s="127"/>
      <c r="BR352" s="127"/>
      <c r="BS352" s="127"/>
    </row>
    <row r="353" spans="1:71" ht="12.75" customHeight="1" x14ac:dyDescent="0.25">
      <c r="A353" s="127"/>
      <c r="B353" s="127"/>
      <c r="C353" s="127"/>
      <c r="D353" s="127"/>
      <c r="E353" s="127"/>
      <c r="F353" s="127"/>
      <c r="G353" s="127"/>
      <c r="H353" s="127"/>
      <c r="I353" s="127"/>
      <c r="J353" s="127"/>
      <c r="K353" s="127"/>
      <c r="L353" s="127"/>
      <c r="M353" s="127"/>
      <c r="N353" s="127"/>
      <c r="O353" s="127"/>
      <c r="P353" s="127"/>
      <c r="Q353" s="127"/>
      <c r="R353" s="127"/>
      <c r="S353" s="127"/>
      <c r="T353" s="127"/>
      <c r="U353" s="127"/>
      <c r="V353" s="127"/>
      <c r="W353" s="127"/>
      <c r="X353" s="127"/>
      <c r="Y353" s="127"/>
      <c r="Z353" s="127"/>
      <c r="AA353" s="127"/>
      <c r="AB353" s="127"/>
      <c r="AC353" s="127"/>
      <c r="AD353" s="127"/>
      <c r="AE353" s="127"/>
      <c r="AF353" s="127"/>
      <c r="AG353" s="127"/>
      <c r="AH353" s="127"/>
      <c r="AI353" s="127"/>
      <c r="AJ353" s="127"/>
      <c r="AK353" s="127"/>
      <c r="AL353" s="127"/>
      <c r="AM353" s="127"/>
      <c r="AN353" s="127"/>
      <c r="AO353" s="127"/>
      <c r="AP353" s="127"/>
      <c r="AQ353" s="127"/>
      <c r="AR353" s="127"/>
      <c r="AS353" s="127"/>
      <c r="AT353" s="127"/>
      <c r="AU353" s="127"/>
      <c r="AV353" s="127"/>
      <c r="AW353" s="127"/>
      <c r="AX353" s="127"/>
      <c r="AY353" s="127"/>
      <c r="AZ353" s="127"/>
      <c r="BA353" s="127"/>
      <c r="BB353" s="127"/>
      <c r="BC353" s="127"/>
      <c r="BD353" s="127"/>
      <c r="BE353" s="127"/>
      <c r="BF353" s="127"/>
      <c r="BG353" s="127"/>
      <c r="BH353" s="127"/>
      <c r="BI353" s="127"/>
      <c r="BJ353" s="127"/>
      <c r="BK353" s="127"/>
      <c r="BL353" s="127"/>
      <c r="BM353" s="127"/>
      <c r="BN353" s="127"/>
      <c r="BO353" s="127"/>
      <c r="BP353" s="127"/>
      <c r="BQ353" s="127"/>
      <c r="BR353" s="127"/>
      <c r="BS353" s="127"/>
    </row>
    <row r="354" spans="1:71" ht="12.75" customHeight="1" x14ac:dyDescent="0.25">
      <c r="A354" s="127"/>
      <c r="B354" s="127"/>
      <c r="C354" s="127"/>
      <c r="D354" s="127"/>
      <c r="E354" s="127"/>
      <c r="F354" s="127"/>
      <c r="G354" s="127"/>
      <c r="H354" s="127"/>
      <c r="I354" s="127"/>
      <c r="J354" s="127"/>
      <c r="K354" s="127"/>
      <c r="L354" s="127"/>
      <c r="M354" s="127"/>
      <c r="N354" s="127"/>
      <c r="O354" s="127"/>
      <c r="P354" s="127"/>
      <c r="Q354" s="127"/>
      <c r="R354" s="127"/>
      <c r="S354" s="127"/>
      <c r="T354" s="127"/>
      <c r="U354" s="127"/>
      <c r="V354" s="127"/>
      <c r="W354" s="127"/>
      <c r="X354" s="127"/>
      <c r="Y354" s="127"/>
      <c r="Z354" s="127"/>
      <c r="AA354" s="127"/>
      <c r="AB354" s="127"/>
      <c r="AC354" s="127"/>
      <c r="AD354" s="127"/>
      <c r="AE354" s="127"/>
      <c r="AF354" s="127"/>
      <c r="AG354" s="127"/>
      <c r="AH354" s="127"/>
      <c r="AI354" s="127"/>
      <c r="AJ354" s="127"/>
      <c r="AK354" s="127"/>
      <c r="AL354" s="127"/>
      <c r="AM354" s="127"/>
      <c r="AN354" s="127"/>
      <c r="AO354" s="127"/>
      <c r="AP354" s="127"/>
      <c r="AQ354" s="127"/>
      <c r="AR354" s="127"/>
      <c r="AS354" s="127"/>
      <c r="AT354" s="127"/>
      <c r="AU354" s="127"/>
      <c r="AV354" s="127"/>
      <c r="AW354" s="127"/>
      <c r="AX354" s="127"/>
      <c r="AY354" s="127"/>
      <c r="AZ354" s="127"/>
      <c r="BA354" s="127"/>
      <c r="BB354" s="127"/>
      <c r="BC354" s="127"/>
      <c r="BD354" s="127"/>
      <c r="BE354" s="127"/>
      <c r="BF354" s="127"/>
      <c r="BG354" s="127"/>
      <c r="BH354" s="127"/>
      <c r="BI354" s="127"/>
      <c r="BJ354" s="127"/>
      <c r="BK354" s="127"/>
      <c r="BL354" s="127"/>
      <c r="BM354" s="127"/>
      <c r="BN354" s="127"/>
      <c r="BO354" s="127"/>
      <c r="BP354" s="127"/>
      <c r="BQ354" s="127"/>
      <c r="BR354" s="127"/>
      <c r="BS354" s="127"/>
    </row>
    <row r="355" spans="1:71" ht="12.75" customHeight="1" x14ac:dyDescent="0.25">
      <c r="A355" s="127"/>
      <c r="B355" s="127"/>
      <c r="C355" s="127"/>
      <c r="D355" s="127"/>
      <c r="E355" s="127"/>
      <c r="F355" s="127"/>
      <c r="G355" s="127"/>
      <c r="H355" s="127"/>
      <c r="I355" s="127"/>
      <c r="J355" s="127"/>
      <c r="K355" s="127"/>
      <c r="L355" s="127"/>
      <c r="M355" s="127"/>
      <c r="N355" s="127"/>
      <c r="O355" s="127"/>
      <c r="P355" s="127"/>
      <c r="Q355" s="127"/>
      <c r="R355" s="127"/>
      <c r="S355" s="127"/>
      <c r="T355" s="127"/>
      <c r="U355" s="127"/>
      <c r="V355" s="127"/>
      <c r="W355" s="127"/>
      <c r="X355" s="127"/>
      <c r="Y355" s="127"/>
      <c r="Z355" s="127"/>
      <c r="AA355" s="127"/>
      <c r="AB355" s="127"/>
      <c r="AC355" s="127"/>
      <c r="AD355" s="127"/>
      <c r="AE355" s="127"/>
      <c r="AF355" s="127"/>
      <c r="AG355" s="127"/>
      <c r="AH355" s="127"/>
      <c r="AI355" s="127"/>
      <c r="AJ355" s="127"/>
      <c r="AK355" s="127"/>
      <c r="AL355" s="127"/>
      <c r="AM355" s="127"/>
      <c r="AN355" s="127"/>
      <c r="AO355" s="127"/>
      <c r="AP355" s="127"/>
      <c r="AQ355" s="127"/>
      <c r="AR355" s="127"/>
      <c r="AS355" s="127"/>
      <c r="AT355" s="127"/>
      <c r="AU355" s="127"/>
      <c r="AV355" s="127"/>
      <c r="AW355" s="127"/>
      <c r="AX355" s="127"/>
      <c r="AY355" s="127"/>
      <c r="AZ355" s="127"/>
      <c r="BA355" s="127"/>
      <c r="BB355" s="127"/>
      <c r="BC355" s="127"/>
      <c r="BD355" s="127"/>
      <c r="BE355" s="127"/>
      <c r="BF355" s="127"/>
      <c r="BG355" s="127"/>
      <c r="BH355" s="127"/>
      <c r="BI355" s="127"/>
      <c r="BJ355" s="127"/>
      <c r="BK355" s="127"/>
      <c r="BL355" s="127"/>
      <c r="BM355" s="127"/>
      <c r="BN355" s="127"/>
      <c r="BO355" s="127"/>
      <c r="BP355" s="127"/>
      <c r="BQ355" s="127"/>
      <c r="BR355" s="127"/>
      <c r="BS355" s="127"/>
    </row>
    <row r="356" spans="1:71" ht="12.75" customHeight="1" x14ac:dyDescent="0.25">
      <c r="A356" s="127"/>
      <c r="B356" s="127"/>
      <c r="C356" s="127"/>
      <c r="D356" s="127"/>
      <c r="E356" s="127"/>
      <c r="F356" s="127"/>
      <c r="G356" s="127"/>
      <c r="H356" s="127"/>
      <c r="I356" s="127"/>
      <c r="J356" s="127"/>
      <c r="K356" s="127"/>
      <c r="L356" s="127"/>
      <c r="M356" s="127"/>
      <c r="N356" s="127"/>
      <c r="O356" s="127"/>
      <c r="P356" s="127"/>
      <c r="Q356" s="127"/>
      <c r="R356" s="127"/>
      <c r="S356" s="127"/>
      <c r="T356" s="127"/>
      <c r="U356" s="127"/>
      <c r="V356" s="127"/>
      <c r="W356" s="127"/>
      <c r="X356" s="127"/>
      <c r="Y356" s="127"/>
      <c r="Z356" s="127"/>
      <c r="AA356" s="127"/>
      <c r="AB356" s="127"/>
      <c r="AC356" s="127"/>
      <c r="AD356" s="127"/>
      <c r="AE356" s="127"/>
      <c r="AF356" s="127"/>
      <c r="AG356" s="127"/>
      <c r="AH356" s="127"/>
      <c r="AI356" s="127"/>
      <c r="AJ356" s="127"/>
      <c r="AK356" s="127"/>
      <c r="AL356" s="127"/>
      <c r="AM356" s="127"/>
      <c r="AN356" s="127"/>
      <c r="AO356" s="127"/>
      <c r="AP356" s="127"/>
      <c r="AQ356" s="127"/>
      <c r="AR356" s="127"/>
      <c r="AS356" s="127"/>
      <c r="AT356" s="127"/>
      <c r="AU356" s="127"/>
      <c r="AV356" s="127"/>
      <c r="AW356" s="127"/>
      <c r="AX356" s="127"/>
      <c r="AY356" s="127"/>
      <c r="AZ356" s="127"/>
      <c r="BA356" s="127"/>
      <c r="BB356" s="127"/>
      <c r="BC356" s="127"/>
      <c r="BD356" s="127"/>
      <c r="BE356" s="127"/>
      <c r="BF356" s="127"/>
      <c r="BG356" s="127"/>
      <c r="BH356" s="127"/>
      <c r="BI356" s="127"/>
      <c r="BJ356" s="127"/>
      <c r="BK356" s="127"/>
      <c r="BL356" s="127"/>
      <c r="BM356" s="127"/>
      <c r="BN356" s="127"/>
      <c r="BO356" s="127"/>
      <c r="BP356" s="127"/>
      <c r="BQ356" s="127"/>
      <c r="BR356" s="127"/>
      <c r="BS356" s="127"/>
    </row>
    <row r="357" spans="1:71" ht="12.75" customHeight="1" x14ac:dyDescent="0.25">
      <c r="A357" s="127"/>
      <c r="B357" s="127"/>
      <c r="C357" s="127"/>
      <c r="D357" s="127"/>
      <c r="E357" s="127"/>
      <c r="F357" s="127"/>
      <c r="G357" s="127"/>
      <c r="H357" s="127"/>
      <c r="I357" s="127"/>
      <c r="J357" s="127"/>
      <c r="K357" s="127"/>
      <c r="L357" s="127"/>
      <c r="M357" s="127"/>
      <c r="N357" s="127"/>
      <c r="O357" s="127"/>
      <c r="P357" s="127"/>
      <c r="Q357" s="127"/>
      <c r="R357" s="127"/>
      <c r="S357" s="127"/>
      <c r="T357" s="127"/>
      <c r="U357" s="127"/>
      <c r="V357" s="127"/>
      <c r="W357" s="127"/>
      <c r="X357" s="127"/>
      <c r="Y357" s="127"/>
      <c r="Z357" s="127"/>
      <c r="AA357" s="127"/>
      <c r="AB357" s="127"/>
      <c r="AC357" s="127"/>
      <c r="AD357" s="127"/>
      <c r="AE357" s="127"/>
      <c r="AF357" s="127"/>
      <c r="AG357" s="127"/>
      <c r="AH357" s="127"/>
      <c r="AI357" s="127"/>
      <c r="AJ357" s="127"/>
      <c r="AK357" s="127"/>
      <c r="AL357" s="127"/>
      <c r="AM357" s="127"/>
      <c r="AN357" s="127"/>
      <c r="AO357" s="127"/>
      <c r="AP357" s="127"/>
      <c r="AQ357" s="127"/>
      <c r="AR357" s="127"/>
      <c r="AS357" s="127"/>
      <c r="AT357" s="127"/>
      <c r="AU357" s="127"/>
      <c r="AV357" s="127"/>
      <c r="AW357" s="127"/>
      <c r="AX357" s="127"/>
      <c r="AY357" s="127"/>
      <c r="AZ357" s="127"/>
      <c r="BA357" s="127"/>
      <c r="BB357" s="127"/>
      <c r="BC357" s="127"/>
      <c r="BD357" s="127"/>
      <c r="BE357" s="127"/>
      <c r="BF357" s="127"/>
      <c r="BG357" s="127"/>
      <c r="BH357" s="127"/>
      <c r="BI357" s="127"/>
      <c r="BJ357" s="127"/>
      <c r="BK357" s="127"/>
      <c r="BL357" s="127"/>
      <c r="BM357" s="127"/>
      <c r="BN357" s="127"/>
      <c r="BO357" s="127"/>
      <c r="BP357" s="127"/>
      <c r="BQ357" s="127"/>
      <c r="BR357" s="127"/>
      <c r="BS357" s="127"/>
    </row>
    <row r="358" spans="1:71" ht="12.75" customHeight="1" x14ac:dyDescent="0.25">
      <c r="A358" s="127"/>
      <c r="B358" s="127"/>
      <c r="C358" s="127"/>
      <c r="D358" s="127"/>
      <c r="E358" s="127"/>
      <c r="F358" s="127"/>
      <c r="G358" s="127"/>
      <c r="H358" s="127"/>
      <c r="I358" s="127"/>
      <c r="J358" s="127"/>
      <c r="K358" s="127"/>
      <c r="L358" s="127"/>
      <c r="M358" s="127"/>
      <c r="N358" s="127"/>
      <c r="O358" s="127"/>
      <c r="P358" s="127"/>
      <c r="Q358" s="127"/>
      <c r="R358" s="127"/>
      <c r="S358" s="127"/>
      <c r="T358" s="127"/>
      <c r="U358" s="127"/>
      <c r="V358" s="127"/>
      <c r="W358" s="127"/>
      <c r="X358" s="127"/>
      <c r="Y358" s="127"/>
      <c r="Z358" s="127"/>
      <c r="AA358" s="127"/>
      <c r="AB358" s="127"/>
      <c r="AC358" s="127"/>
      <c r="AD358" s="127"/>
      <c r="AE358" s="127"/>
      <c r="AF358" s="127"/>
      <c r="AG358" s="127"/>
      <c r="AH358" s="127"/>
      <c r="AI358" s="127"/>
      <c r="AJ358" s="127"/>
      <c r="AK358" s="127"/>
      <c r="AL358" s="127"/>
      <c r="AM358" s="127"/>
      <c r="AN358" s="127"/>
      <c r="AO358" s="127"/>
      <c r="AP358" s="127"/>
      <c r="AQ358" s="127"/>
      <c r="AR358" s="127"/>
      <c r="AS358" s="127"/>
      <c r="AT358" s="127"/>
      <c r="AU358" s="127"/>
      <c r="AV358" s="127"/>
      <c r="AW358" s="127"/>
      <c r="AX358" s="127"/>
      <c r="AY358" s="127"/>
      <c r="AZ358" s="127"/>
      <c r="BA358" s="127"/>
      <c r="BB358" s="127"/>
      <c r="BC358" s="127"/>
      <c r="BD358" s="127"/>
      <c r="BE358" s="127"/>
      <c r="BF358" s="127"/>
      <c r="BG358" s="127"/>
      <c r="BH358" s="127"/>
      <c r="BI358" s="127"/>
      <c r="BJ358" s="127"/>
      <c r="BK358" s="127"/>
      <c r="BL358" s="127"/>
      <c r="BM358" s="127"/>
      <c r="BN358" s="127"/>
      <c r="BO358" s="127"/>
      <c r="BP358" s="127"/>
      <c r="BQ358" s="127"/>
      <c r="BR358" s="127"/>
      <c r="BS358" s="127"/>
    </row>
    <row r="359" spans="1:71" ht="12.75" customHeight="1" x14ac:dyDescent="0.25">
      <c r="A359" s="127"/>
      <c r="B359" s="127"/>
      <c r="C359" s="127"/>
      <c r="D359" s="127"/>
      <c r="E359" s="127"/>
      <c r="F359" s="127"/>
      <c r="G359" s="127"/>
      <c r="H359" s="127"/>
      <c r="I359" s="127"/>
      <c r="J359" s="127"/>
      <c r="K359" s="127"/>
      <c r="L359" s="127"/>
      <c r="M359" s="127"/>
      <c r="N359" s="127"/>
      <c r="O359" s="127"/>
      <c r="P359" s="127"/>
      <c r="Q359" s="127"/>
      <c r="R359" s="127"/>
      <c r="S359" s="127"/>
      <c r="T359" s="127"/>
      <c r="U359" s="127"/>
      <c r="V359" s="127"/>
      <c r="W359" s="127"/>
      <c r="X359" s="127"/>
      <c r="Y359" s="127"/>
      <c r="Z359" s="127"/>
      <c r="AA359" s="127"/>
      <c r="AB359" s="127"/>
      <c r="AC359" s="127"/>
      <c r="AD359" s="127"/>
      <c r="AE359" s="127"/>
      <c r="AF359" s="127"/>
      <c r="AG359" s="127"/>
      <c r="AH359" s="127"/>
      <c r="AI359" s="127"/>
      <c r="AJ359" s="127"/>
      <c r="AK359" s="127"/>
      <c r="AL359" s="127"/>
      <c r="AM359" s="127"/>
      <c r="AN359" s="127"/>
      <c r="AO359" s="127"/>
      <c r="AP359" s="127"/>
      <c r="AQ359" s="127"/>
      <c r="AR359" s="127"/>
      <c r="AS359" s="127"/>
      <c r="AT359" s="127"/>
      <c r="AU359" s="127"/>
      <c r="AV359" s="127"/>
      <c r="AW359" s="127"/>
      <c r="AX359" s="127"/>
      <c r="AY359" s="127"/>
      <c r="AZ359" s="127"/>
      <c r="BA359" s="127"/>
      <c r="BB359" s="127"/>
      <c r="BC359" s="127"/>
      <c r="BD359" s="127"/>
      <c r="BE359" s="127"/>
      <c r="BF359" s="127"/>
      <c r="BG359" s="127"/>
      <c r="BH359" s="127"/>
      <c r="BI359" s="127"/>
      <c r="BJ359" s="127"/>
      <c r="BK359" s="127"/>
      <c r="BL359" s="127"/>
      <c r="BM359" s="127"/>
      <c r="BN359" s="127"/>
      <c r="BO359" s="127"/>
      <c r="BP359" s="127"/>
      <c r="BQ359" s="127"/>
      <c r="BR359" s="127"/>
      <c r="BS359" s="127"/>
    </row>
    <row r="360" spans="1:71" ht="12.75" customHeight="1" x14ac:dyDescent="0.25">
      <c r="A360" s="127"/>
      <c r="B360" s="127"/>
      <c r="C360" s="127"/>
      <c r="D360" s="127"/>
      <c r="E360" s="127"/>
      <c r="F360" s="127"/>
      <c r="G360" s="127"/>
      <c r="H360" s="127"/>
      <c r="I360" s="127"/>
      <c r="J360" s="127"/>
      <c r="K360" s="127"/>
      <c r="L360" s="127"/>
      <c r="M360" s="127"/>
      <c r="N360" s="127"/>
      <c r="O360" s="127"/>
      <c r="P360" s="127"/>
      <c r="Q360" s="127"/>
      <c r="R360" s="127"/>
      <c r="S360" s="127"/>
      <c r="T360" s="127"/>
      <c r="U360" s="127"/>
      <c r="V360" s="127"/>
      <c r="W360" s="127"/>
      <c r="X360" s="127"/>
      <c r="Y360" s="127"/>
      <c r="Z360" s="127"/>
      <c r="AA360" s="127"/>
      <c r="AB360" s="127"/>
      <c r="AC360" s="127"/>
      <c r="AD360" s="127"/>
      <c r="AE360" s="127"/>
      <c r="AF360" s="127"/>
      <c r="AG360" s="127"/>
      <c r="AH360" s="127"/>
      <c r="AI360" s="127"/>
      <c r="AJ360" s="127"/>
      <c r="AK360" s="127"/>
      <c r="AL360" s="127"/>
      <c r="AM360" s="127"/>
      <c r="AN360" s="127"/>
      <c r="AO360" s="127"/>
      <c r="AP360" s="127"/>
      <c r="AQ360" s="127"/>
      <c r="AR360" s="127"/>
      <c r="AS360" s="127"/>
      <c r="AT360" s="127"/>
      <c r="AU360" s="127"/>
      <c r="AV360" s="127"/>
      <c r="AW360" s="127"/>
      <c r="AX360" s="127"/>
      <c r="AY360" s="127"/>
      <c r="AZ360" s="127"/>
      <c r="BA360" s="127"/>
      <c r="BB360" s="127"/>
      <c r="BC360" s="127"/>
      <c r="BD360" s="127"/>
      <c r="BE360" s="127"/>
      <c r="BF360" s="127"/>
      <c r="BG360" s="127"/>
      <c r="BH360" s="127"/>
      <c r="BI360" s="127"/>
      <c r="BJ360" s="127"/>
      <c r="BK360" s="127"/>
      <c r="BL360" s="127"/>
      <c r="BM360" s="127"/>
      <c r="BN360" s="127"/>
      <c r="BO360" s="127"/>
      <c r="BP360" s="127"/>
      <c r="BQ360" s="127"/>
      <c r="BR360" s="127"/>
      <c r="BS360" s="127"/>
    </row>
    <row r="361" spans="1:71" ht="12.75" customHeight="1" x14ac:dyDescent="0.25">
      <c r="A361" s="127"/>
      <c r="B361" s="127"/>
      <c r="C361" s="127"/>
      <c r="D361" s="127"/>
      <c r="E361" s="127"/>
      <c r="F361" s="127"/>
      <c r="G361" s="127"/>
      <c r="H361" s="127"/>
      <c r="I361" s="127"/>
      <c r="J361" s="127"/>
      <c r="K361" s="127"/>
      <c r="L361" s="127"/>
      <c r="M361" s="127"/>
      <c r="N361" s="127"/>
      <c r="O361" s="127"/>
      <c r="P361" s="127"/>
      <c r="Q361" s="127"/>
      <c r="R361" s="127"/>
      <c r="S361" s="127"/>
      <c r="T361" s="127"/>
      <c r="U361" s="127"/>
      <c r="V361" s="127"/>
      <c r="W361" s="127"/>
      <c r="X361" s="127"/>
      <c r="Y361" s="127"/>
      <c r="Z361" s="127"/>
      <c r="AA361" s="127"/>
      <c r="AB361" s="127"/>
      <c r="AC361" s="127"/>
      <c r="AD361" s="127"/>
      <c r="AE361" s="127"/>
      <c r="AF361" s="127"/>
      <c r="AG361" s="127"/>
      <c r="AH361" s="127"/>
      <c r="AI361" s="127"/>
      <c r="AJ361" s="127"/>
      <c r="AK361" s="127"/>
      <c r="AL361" s="127"/>
      <c r="AM361" s="127"/>
      <c r="AN361" s="127"/>
      <c r="AO361" s="127"/>
      <c r="AP361" s="127"/>
      <c r="AQ361" s="127"/>
      <c r="AR361" s="127"/>
      <c r="AS361" s="127"/>
      <c r="AT361" s="127"/>
      <c r="AU361" s="127"/>
      <c r="AV361" s="127"/>
      <c r="AW361" s="127"/>
      <c r="AX361" s="127"/>
      <c r="AY361" s="127"/>
      <c r="AZ361" s="127"/>
      <c r="BA361" s="127"/>
      <c r="BB361" s="127"/>
      <c r="BC361" s="127"/>
      <c r="BD361" s="127"/>
      <c r="BE361" s="127"/>
      <c r="BF361" s="127"/>
      <c r="BG361" s="127"/>
      <c r="BH361" s="127"/>
      <c r="BI361" s="127"/>
      <c r="BJ361" s="127"/>
      <c r="BK361" s="127"/>
      <c r="BL361" s="127"/>
      <c r="BM361" s="127"/>
      <c r="BN361" s="127"/>
      <c r="BO361" s="127"/>
      <c r="BP361" s="127"/>
      <c r="BQ361" s="127"/>
      <c r="BR361" s="127"/>
      <c r="BS361" s="127"/>
    </row>
    <row r="362" spans="1:71" ht="12.75" customHeight="1" x14ac:dyDescent="0.25">
      <c r="A362" s="127"/>
      <c r="B362" s="127"/>
      <c r="C362" s="127"/>
      <c r="D362" s="127"/>
      <c r="E362" s="127"/>
      <c r="F362" s="127"/>
      <c r="G362" s="127"/>
      <c r="H362" s="127"/>
      <c r="I362" s="127"/>
      <c r="J362" s="127"/>
      <c r="K362" s="127"/>
      <c r="L362" s="127"/>
      <c r="M362" s="127"/>
      <c r="N362" s="127"/>
      <c r="O362" s="127"/>
      <c r="P362" s="127"/>
      <c r="Q362" s="127"/>
      <c r="R362" s="127"/>
      <c r="S362" s="127"/>
      <c r="T362" s="127"/>
      <c r="U362" s="127"/>
      <c r="V362" s="127"/>
      <c r="W362" s="127"/>
      <c r="X362" s="127"/>
      <c r="Y362" s="127"/>
      <c r="Z362" s="127"/>
      <c r="AA362" s="127"/>
      <c r="AB362" s="127"/>
      <c r="AC362" s="127"/>
      <c r="AD362" s="127"/>
      <c r="AE362" s="127"/>
      <c r="AF362" s="127"/>
      <c r="AG362" s="127"/>
      <c r="AH362" s="127"/>
      <c r="AI362" s="127"/>
      <c r="AJ362" s="127"/>
      <c r="AK362" s="127"/>
      <c r="AL362" s="127"/>
      <c r="AM362" s="127"/>
      <c r="AN362" s="127"/>
      <c r="AO362" s="127"/>
      <c r="AP362" s="127"/>
      <c r="AQ362" s="127"/>
      <c r="AR362" s="127"/>
      <c r="AS362" s="127"/>
      <c r="AT362" s="127"/>
      <c r="AU362" s="127"/>
      <c r="AV362" s="127"/>
      <c r="AW362" s="127"/>
      <c r="AX362" s="127"/>
      <c r="AY362" s="127"/>
      <c r="AZ362" s="127"/>
      <c r="BA362" s="127"/>
      <c r="BB362" s="127"/>
      <c r="BC362" s="127"/>
      <c r="BD362" s="127"/>
      <c r="BE362" s="127"/>
      <c r="BF362" s="127"/>
      <c r="BG362" s="127"/>
      <c r="BH362" s="127"/>
      <c r="BI362" s="127"/>
      <c r="BJ362" s="127"/>
      <c r="BK362" s="127"/>
      <c r="BL362" s="127"/>
      <c r="BM362" s="127"/>
      <c r="BN362" s="127"/>
      <c r="BO362" s="127"/>
      <c r="BP362" s="127"/>
      <c r="BQ362" s="127"/>
      <c r="BR362" s="127"/>
      <c r="BS362" s="127"/>
    </row>
    <row r="363" spans="1:71" ht="12.75" customHeight="1" x14ac:dyDescent="0.25">
      <c r="A363" s="127"/>
      <c r="B363" s="127"/>
      <c r="C363" s="127"/>
      <c r="D363" s="127"/>
      <c r="E363" s="127"/>
      <c r="F363" s="127"/>
      <c r="G363" s="127"/>
      <c r="H363" s="127"/>
      <c r="I363" s="127"/>
      <c r="J363" s="127"/>
      <c r="K363" s="127"/>
      <c r="L363" s="127"/>
      <c r="M363" s="127"/>
      <c r="N363" s="127"/>
      <c r="O363" s="127"/>
      <c r="P363" s="127"/>
      <c r="Q363" s="127"/>
      <c r="R363" s="127"/>
      <c r="S363" s="127"/>
      <c r="T363" s="127"/>
      <c r="U363" s="127"/>
      <c r="V363" s="127"/>
      <c r="W363" s="127"/>
      <c r="X363" s="127"/>
      <c r="Y363" s="127"/>
      <c r="Z363" s="127"/>
      <c r="AA363" s="127"/>
      <c r="AB363" s="127"/>
      <c r="AC363" s="127"/>
      <c r="AD363" s="127"/>
      <c r="AE363" s="127"/>
      <c r="AF363" s="127"/>
      <c r="AG363" s="127"/>
      <c r="AH363" s="127"/>
      <c r="AI363" s="127"/>
      <c r="AJ363" s="127"/>
      <c r="AK363" s="127"/>
      <c r="AL363" s="127"/>
      <c r="AM363" s="127"/>
      <c r="AN363" s="127"/>
      <c r="AO363" s="127"/>
      <c r="AP363" s="127"/>
      <c r="AQ363" s="127"/>
      <c r="AR363" s="127"/>
      <c r="AS363" s="127"/>
      <c r="AT363" s="127"/>
      <c r="AU363" s="127"/>
      <c r="AV363" s="127"/>
      <c r="AW363" s="127"/>
      <c r="AX363" s="127"/>
      <c r="AY363" s="127"/>
      <c r="AZ363" s="127"/>
      <c r="BA363" s="127"/>
      <c r="BB363" s="127"/>
      <c r="BC363" s="127"/>
      <c r="BD363" s="127"/>
      <c r="BE363" s="127"/>
      <c r="BF363" s="127"/>
      <c r="BG363" s="127"/>
      <c r="BH363" s="127"/>
      <c r="BI363" s="127"/>
      <c r="BJ363" s="127"/>
      <c r="BK363" s="127"/>
      <c r="BL363" s="127"/>
      <c r="BM363" s="127"/>
      <c r="BN363" s="127"/>
      <c r="BO363" s="127"/>
      <c r="BP363" s="127"/>
      <c r="BQ363" s="127"/>
      <c r="BR363" s="127"/>
      <c r="BS363" s="127"/>
    </row>
    <row r="364" spans="1:71" ht="12.75" customHeight="1" x14ac:dyDescent="0.25">
      <c r="A364" s="127"/>
      <c r="B364" s="127"/>
      <c r="C364" s="127"/>
      <c r="D364" s="127"/>
      <c r="E364" s="127"/>
      <c r="F364" s="127"/>
      <c r="G364" s="127"/>
      <c r="H364" s="127"/>
      <c r="I364" s="127"/>
      <c r="J364" s="127"/>
      <c r="K364" s="127"/>
      <c r="L364" s="127"/>
      <c r="M364" s="127"/>
      <c r="N364" s="127"/>
      <c r="O364" s="127"/>
      <c r="P364" s="127"/>
      <c r="Q364" s="127"/>
      <c r="R364" s="127"/>
      <c r="S364" s="127"/>
      <c r="T364" s="127"/>
      <c r="U364" s="127"/>
      <c r="V364" s="127"/>
      <c r="W364" s="127"/>
      <c r="X364" s="127"/>
      <c r="Y364" s="127"/>
      <c r="Z364" s="127"/>
      <c r="AA364" s="127"/>
      <c r="AB364" s="127"/>
      <c r="AC364" s="127"/>
      <c r="AD364" s="127"/>
      <c r="AE364" s="127"/>
      <c r="AF364" s="127"/>
      <c r="AG364" s="127"/>
      <c r="AH364" s="127"/>
      <c r="AI364" s="127"/>
      <c r="AJ364" s="127"/>
      <c r="AK364" s="127"/>
      <c r="AL364" s="127"/>
      <c r="AM364" s="127"/>
      <c r="AN364" s="127"/>
      <c r="AO364" s="127"/>
      <c r="AP364" s="127"/>
      <c r="AQ364" s="127"/>
      <c r="AR364" s="127"/>
      <c r="AS364" s="127"/>
      <c r="AT364" s="127"/>
      <c r="AU364" s="127"/>
      <c r="AV364" s="127"/>
      <c r="AW364" s="127"/>
      <c r="AX364" s="127"/>
      <c r="AY364" s="127"/>
      <c r="AZ364" s="127"/>
      <c r="BA364" s="127"/>
      <c r="BB364" s="127"/>
      <c r="BC364" s="127"/>
      <c r="BD364" s="127"/>
      <c r="BE364" s="127"/>
      <c r="BF364" s="127"/>
      <c r="BG364" s="127"/>
      <c r="BH364" s="127"/>
      <c r="BI364" s="127"/>
      <c r="BJ364" s="127"/>
      <c r="BK364" s="127"/>
      <c r="BL364" s="127"/>
      <c r="BM364" s="127"/>
      <c r="BN364" s="127"/>
      <c r="BO364" s="127"/>
      <c r="BP364" s="127"/>
      <c r="BQ364" s="127"/>
      <c r="BR364" s="127"/>
      <c r="BS364" s="127"/>
    </row>
    <row r="365" spans="1:71" ht="12.75" customHeight="1" x14ac:dyDescent="0.25">
      <c r="A365" s="127"/>
      <c r="B365" s="127"/>
      <c r="C365" s="127"/>
      <c r="D365" s="127"/>
      <c r="E365" s="127"/>
      <c r="F365" s="127"/>
      <c r="G365" s="127"/>
      <c r="H365" s="127"/>
      <c r="I365" s="127"/>
      <c r="J365" s="127"/>
      <c r="K365" s="127"/>
      <c r="L365" s="127"/>
      <c r="M365" s="127"/>
      <c r="N365" s="127"/>
      <c r="O365" s="127"/>
      <c r="P365" s="127"/>
      <c r="Q365" s="127"/>
      <c r="R365" s="127"/>
      <c r="S365" s="127"/>
      <c r="T365" s="127"/>
      <c r="U365" s="127"/>
      <c r="V365" s="127"/>
      <c r="W365" s="127"/>
      <c r="X365" s="127"/>
      <c r="Y365" s="127"/>
      <c r="Z365" s="127"/>
      <c r="AA365" s="127"/>
      <c r="AB365" s="127"/>
      <c r="AC365" s="127"/>
      <c r="AD365" s="127"/>
      <c r="AE365" s="127"/>
      <c r="AF365" s="127"/>
      <c r="AG365" s="127"/>
      <c r="AH365" s="127"/>
      <c r="AI365" s="127"/>
      <c r="AJ365" s="127"/>
      <c r="AK365" s="127"/>
      <c r="AL365" s="127"/>
      <c r="AM365" s="127"/>
      <c r="AN365" s="127"/>
      <c r="AO365" s="127"/>
      <c r="AP365" s="127"/>
      <c r="AQ365" s="127"/>
      <c r="AR365" s="127"/>
      <c r="AS365" s="127"/>
      <c r="AT365" s="127"/>
      <c r="AU365" s="127"/>
      <c r="AV365" s="127"/>
      <c r="AW365" s="127"/>
      <c r="AX365" s="127"/>
      <c r="AY365" s="127"/>
      <c r="AZ365" s="127"/>
      <c r="BA365" s="127"/>
      <c r="BB365" s="127"/>
      <c r="BC365" s="127"/>
      <c r="BD365" s="127"/>
      <c r="BE365" s="127"/>
      <c r="BF365" s="127"/>
      <c r="BG365" s="127"/>
      <c r="BH365" s="127"/>
      <c r="BI365" s="127"/>
      <c r="BJ365" s="127"/>
      <c r="BK365" s="127"/>
      <c r="BL365" s="127"/>
      <c r="BM365" s="127"/>
      <c r="BN365" s="127"/>
      <c r="BO365" s="127"/>
      <c r="BP365" s="127"/>
      <c r="BQ365" s="127"/>
      <c r="BR365" s="127"/>
      <c r="BS365" s="127"/>
    </row>
    <row r="366" spans="1:71" ht="12.75" customHeight="1" x14ac:dyDescent="0.25">
      <c r="A366" s="127"/>
      <c r="B366" s="127"/>
      <c r="C366" s="127"/>
      <c r="D366" s="127"/>
      <c r="E366" s="127"/>
      <c r="F366" s="127"/>
      <c r="G366" s="127"/>
      <c r="H366" s="127"/>
      <c r="I366" s="127"/>
      <c r="J366" s="127"/>
      <c r="K366" s="127"/>
      <c r="L366" s="127"/>
      <c r="M366" s="127"/>
      <c r="N366" s="127"/>
      <c r="O366" s="127"/>
      <c r="P366" s="127"/>
      <c r="Q366" s="127"/>
      <c r="R366" s="127"/>
      <c r="S366" s="127"/>
      <c r="T366" s="127"/>
      <c r="U366" s="127"/>
      <c r="V366" s="127"/>
      <c r="W366" s="127"/>
      <c r="X366" s="127"/>
      <c r="Y366" s="127"/>
      <c r="Z366" s="127"/>
      <c r="AA366" s="127"/>
      <c r="AB366" s="127"/>
      <c r="AC366" s="127"/>
      <c r="AD366" s="127"/>
      <c r="AE366" s="127"/>
      <c r="AF366" s="127"/>
      <c r="AG366" s="127"/>
      <c r="AH366" s="127"/>
      <c r="AI366" s="127"/>
      <c r="AJ366" s="127"/>
      <c r="AK366" s="127"/>
      <c r="AL366" s="127"/>
      <c r="AM366" s="127"/>
      <c r="AN366" s="127"/>
      <c r="AO366" s="127"/>
      <c r="AP366" s="127"/>
      <c r="AQ366" s="127"/>
      <c r="AR366" s="127"/>
      <c r="AS366" s="127"/>
      <c r="AT366" s="127"/>
      <c r="AU366" s="127"/>
      <c r="AV366" s="127"/>
      <c r="AW366" s="127"/>
      <c r="AX366" s="127"/>
      <c r="AY366" s="127"/>
      <c r="AZ366" s="127"/>
      <c r="BA366" s="127"/>
      <c r="BB366" s="127"/>
      <c r="BC366" s="127"/>
      <c r="BD366" s="127"/>
      <c r="BE366" s="127"/>
      <c r="BF366" s="127"/>
      <c r="BG366" s="127"/>
      <c r="BH366" s="127"/>
      <c r="BI366" s="127"/>
      <c r="BJ366" s="127"/>
      <c r="BK366" s="127"/>
      <c r="BL366" s="127"/>
      <c r="BM366" s="127"/>
      <c r="BN366" s="127"/>
      <c r="BO366" s="127"/>
      <c r="BP366" s="127"/>
      <c r="BQ366" s="127"/>
      <c r="BR366" s="127"/>
      <c r="BS366" s="127"/>
    </row>
    <row r="367" spans="1:71" ht="12.75" customHeight="1" x14ac:dyDescent="0.25">
      <c r="A367" s="127"/>
      <c r="B367" s="127"/>
      <c r="C367" s="127"/>
      <c r="D367" s="127"/>
      <c r="E367" s="127"/>
      <c r="F367" s="127"/>
      <c r="G367" s="127"/>
      <c r="H367" s="127"/>
      <c r="I367" s="127"/>
      <c r="J367" s="127"/>
      <c r="K367" s="127"/>
      <c r="L367" s="127"/>
      <c r="M367" s="127"/>
      <c r="N367" s="127"/>
      <c r="O367" s="127"/>
      <c r="P367" s="127"/>
      <c r="Q367" s="127"/>
      <c r="R367" s="127"/>
      <c r="S367" s="127"/>
      <c r="T367" s="127"/>
      <c r="U367" s="127"/>
      <c r="V367" s="127"/>
      <c r="W367" s="127"/>
      <c r="X367" s="127"/>
      <c r="Y367" s="127"/>
      <c r="Z367" s="127"/>
      <c r="AA367" s="127"/>
      <c r="AB367" s="127"/>
      <c r="AC367" s="127"/>
      <c r="AD367" s="127"/>
      <c r="AE367" s="127"/>
      <c r="AF367" s="127"/>
      <c r="AG367" s="127"/>
      <c r="AH367" s="127"/>
      <c r="AI367" s="127"/>
      <c r="AJ367" s="127"/>
      <c r="AK367" s="127"/>
      <c r="AL367" s="127"/>
      <c r="AM367" s="127"/>
      <c r="AN367" s="127"/>
      <c r="AO367" s="127"/>
      <c r="AP367" s="127"/>
      <c r="AQ367" s="127"/>
      <c r="AR367" s="127"/>
      <c r="AS367" s="127"/>
      <c r="AT367" s="127"/>
      <c r="AU367" s="127"/>
      <c r="AV367" s="127"/>
      <c r="AW367" s="127"/>
      <c r="AX367" s="127"/>
      <c r="AY367" s="127"/>
      <c r="AZ367" s="127"/>
      <c r="BA367" s="127"/>
      <c r="BB367" s="127"/>
      <c r="BC367" s="127"/>
      <c r="BD367" s="127"/>
      <c r="BE367" s="127"/>
      <c r="BF367" s="127"/>
      <c r="BG367" s="127"/>
      <c r="BH367" s="127"/>
      <c r="BI367" s="127"/>
      <c r="BJ367" s="127"/>
      <c r="BK367" s="127"/>
      <c r="BL367" s="127"/>
      <c r="BM367" s="127"/>
      <c r="BN367" s="127"/>
      <c r="BO367" s="127"/>
      <c r="BP367" s="127"/>
      <c r="BQ367" s="127"/>
      <c r="BR367" s="127"/>
      <c r="BS367" s="127"/>
    </row>
    <row r="368" spans="1:71" ht="12.75" customHeight="1" x14ac:dyDescent="0.25">
      <c r="A368" s="127"/>
      <c r="B368" s="127"/>
      <c r="C368" s="127"/>
      <c r="D368" s="127"/>
      <c r="E368" s="127"/>
      <c r="F368" s="127"/>
      <c r="G368" s="127"/>
      <c r="H368" s="127"/>
      <c r="I368" s="127"/>
      <c r="J368" s="127"/>
      <c r="K368" s="127"/>
      <c r="L368" s="127"/>
      <c r="M368" s="127"/>
      <c r="N368" s="127"/>
      <c r="O368" s="127"/>
      <c r="P368" s="127"/>
      <c r="Q368" s="127"/>
      <c r="R368" s="127"/>
      <c r="S368" s="127"/>
      <c r="T368" s="127"/>
      <c r="U368" s="127"/>
      <c r="V368" s="127"/>
      <c r="W368" s="127"/>
      <c r="X368" s="127"/>
      <c r="Y368" s="127"/>
      <c r="Z368" s="127"/>
      <c r="AA368" s="127"/>
      <c r="AB368" s="127"/>
      <c r="AC368" s="127"/>
      <c r="AD368" s="127"/>
      <c r="AE368" s="127"/>
      <c r="AF368" s="127"/>
      <c r="AG368" s="127"/>
      <c r="AH368" s="127"/>
      <c r="AI368" s="127"/>
      <c r="AJ368" s="127"/>
      <c r="AK368" s="127"/>
      <c r="AL368" s="127"/>
      <c r="AM368" s="127"/>
      <c r="AN368" s="127"/>
      <c r="AO368" s="127"/>
      <c r="AP368" s="127"/>
      <c r="AQ368" s="127"/>
      <c r="AR368" s="127"/>
      <c r="AS368" s="127"/>
      <c r="AT368" s="127"/>
      <c r="AU368" s="127"/>
      <c r="AV368" s="127"/>
      <c r="AW368" s="127"/>
      <c r="AX368" s="127"/>
      <c r="AY368" s="127"/>
      <c r="AZ368" s="127"/>
      <c r="BA368" s="127"/>
      <c r="BB368" s="127"/>
      <c r="BC368" s="127"/>
      <c r="BD368" s="127"/>
      <c r="BE368" s="127"/>
      <c r="BF368" s="127"/>
      <c r="BG368" s="127"/>
      <c r="BH368" s="127"/>
      <c r="BI368" s="127"/>
      <c r="BJ368" s="127"/>
      <c r="BK368" s="127"/>
      <c r="BL368" s="127"/>
      <c r="BM368" s="127"/>
      <c r="BN368" s="127"/>
      <c r="BO368" s="127"/>
      <c r="BP368" s="127"/>
      <c r="BQ368" s="127"/>
      <c r="BR368" s="127"/>
      <c r="BS368" s="127"/>
    </row>
    <row r="369" spans="1:71" ht="12.75" customHeight="1" x14ac:dyDescent="0.25">
      <c r="A369" s="127"/>
      <c r="B369" s="127"/>
      <c r="C369" s="127"/>
      <c r="D369" s="127"/>
      <c r="E369" s="127"/>
      <c r="F369" s="127"/>
      <c r="G369" s="127"/>
      <c r="H369" s="127"/>
      <c r="I369" s="127"/>
      <c r="J369" s="127"/>
      <c r="K369" s="127"/>
      <c r="L369" s="127"/>
      <c r="M369" s="127"/>
      <c r="N369" s="127"/>
      <c r="O369" s="127"/>
      <c r="P369" s="127"/>
      <c r="Q369" s="127"/>
      <c r="R369" s="127"/>
      <c r="S369" s="127"/>
      <c r="T369" s="127"/>
      <c r="U369" s="127"/>
      <c r="V369" s="127"/>
      <c r="W369" s="127"/>
      <c r="X369" s="127"/>
      <c r="Y369" s="127"/>
      <c r="Z369" s="127"/>
      <c r="AA369" s="127"/>
      <c r="AB369" s="127"/>
      <c r="AC369" s="127"/>
      <c r="AD369" s="127"/>
      <c r="AE369" s="127"/>
      <c r="AF369" s="127"/>
      <c r="AG369" s="127"/>
      <c r="AH369" s="127"/>
      <c r="AI369" s="127"/>
      <c r="AJ369" s="127"/>
      <c r="AK369" s="127"/>
      <c r="AL369" s="127"/>
      <c r="AM369" s="127"/>
      <c r="AN369" s="127"/>
      <c r="AO369" s="127"/>
      <c r="AP369" s="127"/>
      <c r="AQ369" s="127"/>
      <c r="AR369" s="127"/>
      <c r="AS369" s="127"/>
      <c r="AT369" s="127"/>
      <c r="AU369" s="127"/>
      <c r="AV369" s="127"/>
      <c r="AW369" s="127"/>
      <c r="AX369" s="127"/>
      <c r="AY369" s="127"/>
      <c r="AZ369" s="127"/>
      <c r="BA369" s="127"/>
      <c r="BB369" s="127"/>
      <c r="BC369" s="127"/>
      <c r="BD369" s="127"/>
      <c r="BE369" s="127"/>
      <c r="BF369" s="127"/>
      <c r="BG369" s="127"/>
      <c r="BH369" s="127"/>
      <c r="BI369" s="127"/>
      <c r="BJ369" s="127"/>
      <c r="BK369" s="127"/>
      <c r="BL369" s="127"/>
      <c r="BM369" s="127"/>
      <c r="BN369" s="127"/>
      <c r="BO369" s="127"/>
      <c r="BP369" s="127"/>
      <c r="BQ369" s="127"/>
      <c r="BR369" s="127"/>
      <c r="BS369" s="127"/>
    </row>
    <row r="370" spans="1:71" ht="12.75" customHeight="1" x14ac:dyDescent="0.25">
      <c r="A370" s="127"/>
      <c r="B370" s="127"/>
      <c r="C370" s="127"/>
      <c r="D370" s="127"/>
      <c r="E370" s="127"/>
      <c r="F370" s="127"/>
      <c r="G370" s="127"/>
      <c r="H370" s="127"/>
      <c r="I370" s="127"/>
      <c r="J370" s="127"/>
      <c r="K370" s="127"/>
      <c r="L370" s="127"/>
      <c r="M370" s="127"/>
      <c r="N370" s="127"/>
      <c r="O370" s="127"/>
      <c r="P370" s="127"/>
      <c r="Q370" s="127"/>
      <c r="R370" s="127"/>
      <c r="S370" s="127"/>
      <c r="T370" s="127"/>
      <c r="U370" s="127"/>
      <c r="V370" s="127"/>
      <c r="W370" s="127"/>
      <c r="X370" s="127"/>
      <c r="Y370" s="127"/>
      <c r="Z370" s="127"/>
      <c r="AA370" s="127"/>
      <c r="AB370" s="127"/>
      <c r="AC370" s="127"/>
      <c r="AD370" s="127"/>
      <c r="AE370" s="127"/>
      <c r="AF370" s="127"/>
      <c r="AG370" s="127"/>
      <c r="AH370" s="127"/>
      <c r="AI370" s="127"/>
      <c r="AJ370" s="127"/>
      <c r="AK370" s="127"/>
      <c r="AL370" s="127"/>
      <c r="AM370" s="127"/>
      <c r="AN370" s="127"/>
      <c r="AO370" s="127"/>
      <c r="AP370" s="127"/>
      <c r="AQ370" s="127"/>
      <c r="AR370" s="127"/>
      <c r="AS370" s="127"/>
      <c r="AT370" s="127"/>
      <c r="AU370" s="127"/>
      <c r="AV370" s="127"/>
      <c r="AW370" s="127"/>
      <c r="AX370" s="127"/>
      <c r="AY370" s="127"/>
      <c r="AZ370" s="127"/>
      <c r="BA370" s="127"/>
      <c r="BB370" s="127"/>
      <c r="BC370" s="127"/>
      <c r="BD370" s="127"/>
      <c r="BE370" s="127"/>
      <c r="BF370" s="127"/>
      <c r="BG370" s="127"/>
      <c r="BH370" s="127"/>
      <c r="BI370" s="127"/>
      <c r="BJ370" s="127"/>
      <c r="BK370" s="127"/>
      <c r="BL370" s="127"/>
      <c r="BM370" s="127"/>
      <c r="BN370" s="127"/>
      <c r="BO370" s="127"/>
      <c r="BP370" s="127"/>
      <c r="BQ370" s="127"/>
      <c r="BR370" s="127"/>
      <c r="BS370" s="127"/>
    </row>
    <row r="371" spans="1:71" ht="12.75" customHeight="1" x14ac:dyDescent="0.25">
      <c r="A371" s="127"/>
      <c r="B371" s="127"/>
      <c r="C371" s="127"/>
      <c r="D371" s="127"/>
      <c r="E371" s="127"/>
      <c r="F371" s="127"/>
      <c r="G371" s="127"/>
      <c r="H371" s="127"/>
      <c r="I371" s="127"/>
      <c r="J371" s="127"/>
      <c r="K371" s="127"/>
      <c r="L371" s="127"/>
      <c r="M371" s="127"/>
      <c r="N371" s="127"/>
      <c r="O371" s="127"/>
      <c r="P371" s="127"/>
      <c r="Q371" s="127"/>
      <c r="R371" s="127"/>
      <c r="S371" s="127"/>
      <c r="T371" s="127"/>
      <c r="U371" s="127"/>
      <c r="V371" s="127"/>
      <c r="W371" s="127"/>
      <c r="X371" s="127"/>
      <c r="Y371" s="127"/>
      <c r="Z371" s="127"/>
      <c r="AA371" s="127"/>
      <c r="AB371" s="127"/>
      <c r="AC371" s="127"/>
      <c r="AD371" s="127"/>
      <c r="AE371" s="127"/>
      <c r="AF371" s="127"/>
      <c r="AG371" s="127"/>
      <c r="AH371" s="127"/>
      <c r="AI371" s="127"/>
      <c r="AJ371" s="127"/>
      <c r="AK371" s="127"/>
      <c r="AL371" s="127"/>
      <c r="AM371" s="127"/>
      <c r="AN371" s="127"/>
      <c r="AO371" s="127"/>
      <c r="AP371" s="127"/>
      <c r="AQ371" s="127"/>
      <c r="AR371" s="127"/>
      <c r="AS371" s="127"/>
      <c r="AT371" s="127"/>
      <c r="AU371" s="127"/>
      <c r="AV371" s="127"/>
      <c r="AW371" s="127"/>
      <c r="AX371" s="127"/>
      <c r="AY371" s="127"/>
      <c r="AZ371" s="127"/>
      <c r="BA371" s="127"/>
      <c r="BB371" s="127"/>
      <c r="BC371" s="127"/>
      <c r="BD371" s="127"/>
      <c r="BE371" s="127"/>
      <c r="BF371" s="127"/>
      <c r="BG371" s="127"/>
      <c r="BH371" s="127"/>
      <c r="BI371" s="127"/>
      <c r="BJ371" s="127"/>
      <c r="BK371" s="127"/>
      <c r="BL371" s="127"/>
      <c r="BM371" s="127"/>
      <c r="BN371" s="127"/>
      <c r="BO371" s="127"/>
      <c r="BP371" s="127"/>
      <c r="BQ371" s="127"/>
      <c r="BR371" s="127"/>
      <c r="BS371" s="127"/>
    </row>
    <row r="372" spans="1:71" ht="12.75" customHeight="1" x14ac:dyDescent="0.25">
      <c r="A372" s="127"/>
      <c r="B372" s="127"/>
      <c r="C372" s="127"/>
      <c r="D372" s="127"/>
      <c r="E372" s="127"/>
      <c r="F372" s="127"/>
      <c r="G372" s="127"/>
      <c r="H372" s="127"/>
      <c r="I372" s="127"/>
      <c r="J372" s="127"/>
      <c r="K372" s="127"/>
      <c r="L372" s="127"/>
      <c r="M372" s="127"/>
      <c r="N372" s="127"/>
      <c r="O372" s="127"/>
      <c r="P372" s="127"/>
      <c r="Q372" s="127"/>
      <c r="R372" s="127"/>
      <c r="S372" s="127"/>
      <c r="T372" s="127"/>
      <c r="U372" s="127"/>
      <c r="V372" s="127"/>
      <c r="W372" s="127"/>
      <c r="X372" s="127"/>
      <c r="Y372" s="127"/>
      <c r="Z372" s="127"/>
      <c r="AA372" s="127"/>
      <c r="AB372" s="127"/>
      <c r="AC372" s="127"/>
      <c r="AD372" s="127"/>
      <c r="AE372" s="127"/>
      <c r="AF372" s="127"/>
      <c r="AG372" s="127"/>
      <c r="AH372" s="127"/>
      <c r="AI372" s="127"/>
      <c r="AJ372" s="127"/>
      <c r="AK372" s="127"/>
      <c r="AL372" s="127"/>
      <c r="AM372" s="127"/>
      <c r="AN372" s="127"/>
      <c r="AO372" s="127"/>
      <c r="AP372" s="127"/>
      <c r="AQ372" s="127"/>
      <c r="AR372" s="127"/>
      <c r="AS372" s="127"/>
      <c r="AT372" s="127"/>
      <c r="AU372" s="127"/>
      <c r="AV372" s="127"/>
      <c r="AW372" s="127"/>
      <c r="AX372" s="127"/>
      <c r="AY372" s="127"/>
      <c r="AZ372" s="127"/>
      <c r="BA372" s="127"/>
      <c r="BB372" s="127"/>
      <c r="BC372" s="127"/>
      <c r="BD372" s="127"/>
      <c r="BE372" s="127"/>
      <c r="BF372" s="127"/>
      <c r="BG372" s="127"/>
      <c r="BH372" s="127"/>
      <c r="BI372" s="127"/>
      <c r="BJ372" s="127"/>
      <c r="BK372" s="127"/>
      <c r="BL372" s="127"/>
      <c r="BM372" s="127"/>
      <c r="BN372" s="127"/>
      <c r="BO372" s="127"/>
      <c r="BP372" s="127"/>
      <c r="BQ372" s="127"/>
      <c r="BR372" s="127"/>
      <c r="BS372" s="127"/>
    </row>
    <row r="373" spans="1:71" ht="12.75" customHeight="1" x14ac:dyDescent="0.25">
      <c r="A373" s="127"/>
      <c r="B373" s="127"/>
      <c r="C373" s="127"/>
      <c r="D373" s="127"/>
      <c r="E373" s="127"/>
      <c r="F373" s="127"/>
      <c r="G373" s="127"/>
      <c r="H373" s="127"/>
      <c r="I373" s="127"/>
      <c r="J373" s="127"/>
      <c r="K373" s="127"/>
      <c r="L373" s="127"/>
      <c r="M373" s="127"/>
      <c r="N373" s="127"/>
      <c r="O373" s="127"/>
      <c r="P373" s="127"/>
      <c r="Q373" s="127"/>
      <c r="R373" s="127"/>
      <c r="S373" s="127"/>
      <c r="T373" s="127"/>
      <c r="U373" s="127"/>
      <c r="V373" s="127"/>
      <c r="W373" s="127"/>
      <c r="X373" s="127"/>
      <c r="Y373" s="127"/>
      <c r="Z373" s="127"/>
      <c r="AA373" s="127"/>
      <c r="AB373" s="127"/>
      <c r="AC373" s="127"/>
      <c r="AD373" s="127"/>
      <c r="AE373" s="127"/>
      <c r="AF373" s="127"/>
      <c r="AG373" s="127"/>
      <c r="AH373" s="127"/>
      <c r="AI373" s="127"/>
      <c r="AJ373" s="127"/>
      <c r="AK373" s="127"/>
      <c r="AL373" s="127"/>
      <c r="AM373" s="127"/>
      <c r="AN373" s="127"/>
      <c r="AO373" s="127"/>
      <c r="AP373" s="127"/>
      <c r="AQ373" s="127"/>
      <c r="AR373" s="127"/>
      <c r="AS373" s="127"/>
      <c r="AT373" s="127"/>
      <c r="AU373" s="127"/>
      <c r="AV373" s="127"/>
      <c r="AW373" s="127"/>
      <c r="AX373" s="127"/>
      <c r="AY373" s="127"/>
      <c r="AZ373" s="127"/>
      <c r="BA373" s="127"/>
      <c r="BB373" s="127"/>
      <c r="BC373" s="127"/>
      <c r="BD373" s="127"/>
      <c r="BE373" s="127"/>
      <c r="BF373" s="127"/>
      <c r="BG373" s="127"/>
      <c r="BH373" s="127"/>
      <c r="BI373" s="127"/>
      <c r="BJ373" s="127"/>
      <c r="BK373" s="127"/>
      <c r="BL373" s="127"/>
      <c r="BM373" s="127"/>
      <c r="BN373" s="127"/>
      <c r="BO373" s="127"/>
      <c r="BP373" s="127"/>
      <c r="BQ373" s="127"/>
      <c r="BR373" s="127"/>
      <c r="BS373" s="127"/>
    </row>
    <row r="374" spans="1:71" ht="12.75" customHeight="1" x14ac:dyDescent="0.25">
      <c r="A374" s="127"/>
      <c r="B374" s="127"/>
      <c r="C374" s="127"/>
      <c r="D374" s="127"/>
      <c r="E374" s="127"/>
      <c r="F374" s="127"/>
      <c r="G374" s="127"/>
      <c r="H374" s="127"/>
      <c r="I374" s="127"/>
      <c r="J374" s="127"/>
      <c r="K374" s="127"/>
      <c r="L374" s="127"/>
      <c r="M374" s="127"/>
      <c r="N374" s="127"/>
      <c r="O374" s="127"/>
      <c r="P374" s="127"/>
      <c r="Q374" s="127"/>
      <c r="R374" s="127"/>
      <c r="S374" s="127"/>
      <c r="T374" s="127"/>
      <c r="U374" s="127"/>
      <c r="V374" s="127"/>
      <c r="W374" s="127"/>
      <c r="X374" s="127"/>
      <c r="Y374" s="127"/>
      <c r="Z374" s="127"/>
      <c r="AA374" s="127"/>
      <c r="AB374" s="127"/>
      <c r="AC374" s="127"/>
      <c r="AD374" s="127"/>
      <c r="AE374" s="127"/>
      <c r="AF374" s="127"/>
      <c r="AG374" s="127"/>
      <c r="AH374" s="127"/>
      <c r="AI374" s="127"/>
      <c r="AJ374" s="127"/>
      <c r="AK374" s="127"/>
      <c r="AL374" s="127"/>
      <c r="AM374" s="127"/>
      <c r="AN374" s="127"/>
      <c r="AO374" s="127"/>
      <c r="AP374" s="127"/>
      <c r="AQ374" s="127"/>
      <c r="AR374" s="127"/>
      <c r="AS374" s="127"/>
      <c r="AT374" s="127"/>
      <c r="AU374" s="127"/>
      <c r="AV374" s="127"/>
      <c r="AW374" s="127"/>
      <c r="AX374" s="127"/>
      <c r="AY374" s="127"/>
      <c r="AZ374" s="127"/>
      <c r="BA374" s="127"/>
      <c r="BB374" s="127"/>
      <c r="BC374" s="127"/>
      <c r="BD374" s="127"/>
      <c r="BE374" s="127"/>
      <c r="BF374" s="127"/>
      <c r="BG374" s="127"/>
      <c r="BH374" s="127"/>
      <c r="BI374" s="127"/>
      <c r="BJ374" s="127"/>
      <c r="BK374" s="127"/>
      <c r="BL374" s="127"/>
      <c r="BM374" s="127"/>
      <c r="BN374" s="127"/>
      <c r="BO374" s="127"/>
      <c r="BP374" s="127"/>
      <c r="BQ374" s="127"/>
      <c r="BR374" s="127"/>
      <c r="BS374" s="127"/>
    </row>
    <row r="375" spans="1:71" ht="12.75" customHeight="1" x14ac:dyDescent="0.25">
      <c r="A375" s="127"/>
      <c r="B375" s="127"/>
      <c r="C375" s="127"/>
      <c r="D375" s="127"/>
      <c r="E375" s="127"/>
      <c r="F375" s="127"/>
      <c r="G375" s="127"/>
      <c r="H375" s="127"/>
      <c r="I375" s="127"/>
      <c r="J375" s="127"/>
      <c r="K375" s="127"/>
      <c r="L375" s="127"/>
      <c r="M375" s="127"/>
      <c r="N375" s="127"/>
      <c r="O375" s="127"/>
      <c r="P375" s="127"/>
      <c r="Q375" s="127"/>
      <c r="R375" s="127"/>
      <c r="S375" s="127"/>
      <c r="T375" s="127"/>
      <c r="U375" s="127"/>
      <c r="V375" s="127"/>
      <c r="W375" s="127"/>
      <c r="X375" s="127"/>
      <c r="Y375" s="127"/>
      <c r="Z375" s="127"/>
      <c r="AA375" s="127"/>
      <c r="AB375" s="127"/>
      <c r="AC375" s="127"/>
      <c r="AD375" s="127"/>
      <c r="AE375" s="127"/>
      <c r="AF375" s="127"/>
      <c r="AG375" s="127"/>
      <c r="AH375" s="127"/>
      <c r="AI375" s="127"/>
      <c r="AJ375" s="127"/>
      <c r="AK375" s="127"/>
      <c r="AL375" s="127"/>
      <c r="AM375" s="127"/>
      <c r="AN375" s="127"/>
      <c r="AO375" s="127"/>
      <c r="AP375" s="127"/>
      <c r="AQ375" s="127"/>
      <c r="AR375" s="127"/>
      <c r="AS375" s="127"/>
      <c r="AT375" s="127"/>
      <c r="AU375" s="127"/>
      <c r="AV375" s="127"/>
      <c r="AW375" s="127"/>
      <c r="AX375" s="127"/>
      <c r="AY375" s="127"/>
      <c r="AZ375" s="127"/>
      <c r="BA375" s="127"/>
      <c r="BB375" s="127"/>
      <c r="BC375" s="127"/>
      <c r="BD375" s="127"/>
      <c r="BE375" s="127"/>
      <c r="BF375" s="127"/>
      <c r="BG375" s="127"/>
      <c r="BH375" s="127"/>
      <c r="BI375" s="127"/>
      <c r="BJ375" s="127"/>
      <c r="BK375" s="127"/>
      <c r="BL375" s="127"/>
      <c r="BM375" s="127"/>
      <c r="BN375" s="127"/>
      <c r="BO375" s="127"/>
      <c r="BP375" s="127"/>
      <c r="BQ375" s="127"/>
      <c r="BR375" s="127"/>
      <c r="BS375" s="127"/>
    </row>
    <row r="376" spans="1:71" ht="12.75" customHeight="1" x14ac:dyDescent="0.25">
      <c r="A376" s="127"/>
      <c r="B376" s="127"/>
      <c r="C376" s="127"/>
      <c r="D376" s="127"/>
      <c r="E376" s="127"/>
      <c r="F376" s="127"/>
      <c r="G376" s="127"/>
      <c r="H376" s="127"/>
      <c r="I376" s="127"/>
      <c r="J376" s="127"/>
      <c r="K376" s="127"/>
      <c r="L376" s="127"/>
      <c r="M376" s="127"/>
      <c r="N376" s="127"/>
      <c r="O376" s="127"/>
      <c r="P376" s="127"/>
      <c r="Q376" s="127"/>
      <c r="R376" s="127"/>
      <c r="S376" s="127"/>
      <c r="T376" s="127"/>
      <c r="U376" s="127"/>
      <c r="V376" s="127"/>
      <c r="W376" s="127"/>
      <c r="X376" s="127"/>
      <c r="Y376" s="127"/>
      <c r="Z376" s="127"/>
      <c r="AA376" s="127"/>
      <c r="AB376" s="127"/>
      <c r="AC376" s="127"/>
      <c r="AD376" s="127"/>
      <c r="AE376" s="127"/>
      <c r="AF376" s="127"/>
      <c r="AG376" s="127"/>
      <c r="AH376" s="127"/>
      <c r="AI376" s="127"/>
      <c r="AJ376" s="127"/>
      <c r="AK376" s="127"/>
      <c r="AL376" s="127"/>
      <c r="AM376" s="127"/>
      <c r="AN376" s="127"/>
      <c r="AO376" s="127"/>
      <c r="AP376" s="127"/>
      <c r="AQ376" s="127"/>
      <c r="AR376" s="127"/>
      <c r="AS376" s="127"/>
      <c r="AT376" s="127"/>
      <c r="AU376" s="127"/>
      <c r="AV376" s="127"/>
      <c r="AW376" s="127"/>
      <c r="AX376" s="127"/>
      <c r="AY376" s="127"/>
      <c r="AZ376" s="127"/>
      <c r="BA376" s="127"/>
      <c r="BB376" s="127"/>
      <c r="BC376" s="127"/>
      <c r="BD376" s="127"/>
      <c r="BE376" s="127"/>
      <c r="BF376" s="127"/>
      <c r="BG376" s="127"/>
      <c r="BH376" s="127"/>
      <c r="BI376" s="127"/>
      <c r="BJ376" s="127"/>
      <c r="BK376" s="127"/>
      <c r="BL376" s="127"/>
      <c r="BM376" s="127"/>
      <c r="BN376" s="127"/>
      <c r="BO376" s="127"/>
      <c r="BP376" s="127"/>
      <c r="BQ376" s="127"/>
      <c r="BR376" s="127"/>
      <c r="BS376" s="127"/>
    </row>
    <row r="377" spans="1:71" ht="12.75" customHeight="1" x14ac:dyDescent="0.25">
      <c r="A377" s="127"/>
      <c r="B377" s="127"/>
      <c r="C377" s="127"/>
      <c r="D377" s="127"/>
      <c r="E377" s="127"/>
      <c r="F377" s="127"/>
      <c r="G377" s="127"/>
      <c r="H377" s="127"/>
      <c r="I377" s="127"/>
      <c r="J377" s="127"/>
      <c r="K377" s="127"/>
      <c r="L377" s="127"/>
      <c r="M377" s="127"/>
      <c r="N377" s="127"/>
      <c r="O377" s="127"/>
      <c r="P377" s="127"/>
      <c r="Q377" s="127"/>
      <c r="R377" s="127"/>
      <c r="S377" s="127"/>
      <c r="T377" s="127"/>
      <c r="U377" s="127"/>
      <c r="V377" s="127"/>
      <c r="W377" s="127"/>
      <c r="X377" s="127"/>
      <c r="Y377" s="127"/>
      <c r="Z377" s="127"/>
      <c r="AA377" s="127"/>
      <c r="AB377" s="127"/>
      <c r="AC377" s="127"/>
      <c r="AD377" s="127"/>
      <c r="AE377" s="127"/>
      <c r="AF377" s="127"/>
      <c r="AG377" s="127"/>
      <c r="AH377" s="127"/>
      <c r="AI377" s="127"/>
      <c r="AJ377" s="127"/>
      <c r="AK377" s="127"/>
      <c r="AL377" s="127"/>
      <c r="AM377" s="127"/>
      <c r="AN377" s="127"/>
      <c r="AO377" s="127"/>
      <c r="AP377" s="127"/>
      <c r="AQ377" s="127"/>
      <c r="AR377" s="127"/>
      <c r="AS377" s="127"/>
      <c r="AT377" s="127"/>
      <c r="AU377" s="127"/>
      <c r="AV377" s="127"/>
      <c r="AW377" s="127"/>
      <c r="AX377" s="127"/>
      <c r="AY377" s="127"/>
      <c r="AZ377" s="127"/>
      <c r="BA377" s="127"/>
      <c r="BB377" s="127"/>
      <c r="BC377" s="127"/>
      <c r="BD377" s="127"/>
      <c r="BE377" s="127"/>
      <c r="BF377" s="127"/>
      <c r="BG377" s="127"/>
      <c r="BH377" s="127"/>
      <c r="BI377" s="127"/>
      <c r="BJ377" s="127"/>
      <c r="BK377" s="127"/>
      <c r="BL377" s="127"/>
      <c r="BM377" s="127"/>
      <c r="BN377" s="127"/>
      <c r="BO377" s="127"/>
      <c r="BP377" s="127"/>
      <c r="BQ377" s="127"/>
      <c r="BR377" s="127"/>
      <c r="BS377" s="127"/>
    </row>
    <row r="378" spans="1:71" ht="12.75" customHeight="1" x14ac:dyDescent="0.25">
      <c r="A378" s="127"/>
      <c r="B378" s="127"/>
      <c r="C378" s="127"/>
      <c r="D378" s="127"/>
      <c r="E378" s="127"/>
      <c r="F378" s="127"/>
      <c r="G378" s="127"/>
      <c r="H378" s="127"/>
      <c r="I378" s="127"/>
      <c r="J378" s="127"/>
      <c r="K378" s="127"/>
      <c r="L378" s="127"/>
      <c r="M378" s="127"/>
      <c r="N378" s="127"/>
      <c r="O378" s="127"/>
      <c r="P378" s="127"/>
      <c r="Q378" s="127"/>
      <c r="R378" s="127"/>
      <c r="S378" s="127"/>
      <c r="T378" s="127"/>
      <c r="U378" s="127"/>
      <c r="V378" s="127"/>
      <c r="W378" s="127"/>
      <c r="X378" s="127"/>
      <c r="Y378" s="127"/>
      <c r="Z378" s="127"/>
      <c r="AA378" s="127"/>
      <c r="AB378" s="127"/>
      <c r="AC378" s="127"/>
      <c r="AD378" s="127"/>
      <c r="AE378" s="127"/>
      <c r="AF378" s="127"/>
      <c r="AG378" s="127"/>
      <c r="AH378" s="127"/>
      <c r="AI378" s="127"/>
      <c r="AJ378" s="127"/>
      <c r="AK378" s="127"/>
      <c r="AL378" s="127"/>
      <c r="AM378" s="127"/>
      <c r="AN378" s="127"/>
      <c r="AO378" s="127"/>
      <c r="AP378" s="127"/>
      <c r="AQ378" s="127"/>
      <c r="AR378" s="127"/>
      <c r="AS378" s="127"/>
      <c r="AT378" s="127"/>
      <c r="AU378" s="127"/>
      <c r="AV378" s="127"/>
      <c r="AW378" s="127"/>
      <c r="AX378" s="127"/>
      <c r="AY378" s="127"/>
      <c r="AZ378" s="127"/>
      <c r="BA378" s="127"/>
      <c r="BB378" s="127"/>
      <c r="BC378" s="127"/>
      <c r="BD378" s="127"/>
      <c r="BE378" s="127"/>
      <c r="BF378" s="127"/>
      <c r="BG378" s="127"/>
      <c r="BH378" s="127"/>
      <c r="BI378" s="127"/>
      <c r="BJ378" s="127"/>
      <c r="BK378" s="127"/>
      <c r="BL378" s="127"/>
      <c r="BM378" s="127"/>
      <c r="BN378" s="127"/>
      <c r="BO378" s="127"/>
      <c r="BP378" s="127"/>
      <c r="BQ378" s="127"/>
      <c r="BR378" s="127"/>
      <c r="BS378" s="127"/>
    </row>
    <row r="379" spans="1:71" ht="12.75" customHeight="1" x14ac:dyDescent="0.25">
      <c r="A379" s="127"/>
      <c r="B379" s="127"/>
      <c r="C379" s="127"/>
      <c r="D379" s="127"/>
      <c r="E379" s="127"/>
      <c r="F379" s="127"/>
      <c r="G379" s="127"/>
      <c r="H379" s="127"/>
      <c r="I379" s="127"/>
      <c r="J379" s="127"/>
      <c r="K379" s="127"/>
      <c r="L379" s="127"/>
      <c r="M379" s="127"/>
      <c r="N379" s="127"/>
      <c r="O379" s="127"/>
      <c r="P379" s="127"/>
      <c r="Q379" s="127"/>
      <c r="R379" s="127"/>
      <c r="S379" s="127"/>
      <c r="T379" s="127"/>
      <c r="U379" s="127"/>
      <c r="V379" s="127"/>
      <c r="W379" s="127"/>
      <c r="X379" s="127"/>
      <c r="Y379" s="127"/>
      <c r="Z379" s="127"/>
      <c r="AA379" s="127"/>
      <c r="AB379" s="127"/>
      <c r="AC379" s="127"/>
      <c r="AD379" s="127"/>
      <c r="AE379" s="127"/>
      <c r="AF379" s="127"/>
      <c r="AG379" s="127"/>
      <c r="AH379" s="127"/>
      <c r="AI379" s="127"/>
      <c r="AJ379" s="127"/>
      <c r="AK379" s="127"/>
      <c r="AL379" s="127"/>
      <c r="AM379" s="127"/>
      <c r="AN379" s="127"/>
      <c r="AO379" s="127"/>
      <c r="AP379" s="127"/>
      <c r="AQ379" s="127"/>
      <c r="AR379" s="127"/>
      <c r="AS379" s="127"/>
      <c r="AT379" s="127"/>
      <c r="AU379" s="127"/>
      <c r="AV379" s="127"/>
      <c r="AW379" s="127"/>
      <c r="AX379" s="127"/>
      <c r="AY379" s="127"/>
      <c r="AZ379" s="127"/>
      <c r="BA379" s="127"/>
      <c r="BB379" s="127"/>
      <c r="BC379" s="127"/>
      <c r="BD379" s="127"/>
      <c r="BE379" s="127"/>
      <c r="BF379" s="127"/>
      <c r="BG379" s="127"/>
      <c r="BH379" s="127"/>
      <c r="BI379" s="127"/>
      <c r="BJ379" s="127"/>
      <c r="BK379" s="127"/>
      <c r="BL379" s="127"/>
      <c r="BM379" s="127"/>
      <c r="BN379" s="127"/>
      <c r="BO379" s="127"/>
      <c r="BP379" s="127"/>
      <c r="BQ379" s="127"/>
      <c r="BR379" s="127"/>
      <c r="BS379" s="127"/>
    </row>
    <row r="380" spans="1:71" ht="12.75" customHeight="1" x14ac:dyDescent="0.25">
      <c r="A380" s="127"/>
      <c r="B380" s="127"/>
      <c r="C380" s="127"/>
      <c r="D380" s="127"/>
      <c r="E380" s="127"/>
      <c r="F380" s="127"/>
      <c r="G380" s="127"/>
      <c r="H380" s="127"/>
      <c r="I380" s="127"/>
      <c r="J380" s="127"/>
      <c r="K380" s="127"/>
      <c r="L380" s="127"/>
      <c r="M380" s="127"/>
      <c r="N380" s="127"/>
      <c r="O380" s="127"/>
      <c r="P380" s="127"/>
      <c r="Q380" s="127"/>
      <c r="R380" s="127"/>
      <c r="S380" s="127"/>
      <c r="T380" s="127"/>
      <c r="U380" s="127"/>
      <c r="V380" s="127"/>
      <c r="W380" s="127"/>
      <c r="X380" s="127"/>
      <c r="Y380" s="127"/>
      <c r="Z380" s="127"/>
      <c r="AA380" s="127"/>
      <c r="AB380" s="127"/>
      <c r="AC380" s="127"/>
      <c r="AD380" s="127"/>
      <c r="AE380" s="127"/>
      <c r="AF380" s="127"/>
      <c r="AG380" s="127"/>
      <c r="AH380" s="127"/>
      <c r="AI380" s="127"/>
      <c r="AJ380" s="127"/>
      <c r="AK380" s="127"/>
      <c r="AL380" s="127"/>
      <c r="AM380" s="127"/>
      <c r="AN380" s="127"/>
      <c r="AO380" s="127"/>
      <c r="AP380" s="127"/>
      <c r="AQ380" s="127"/>
      <c r="AR380" s="127"/>
      <c r="AS380" s="127"/>
      <c r="AT380" s="127"/>
      <c r="AU380" s="127"/>
      <c r="AV380" s="127"/>
      <c r="AW380" s="127"/>
      <c r="AX380" s="127"/>
      <c r="AY380" s="127"/>
      <c r="AZ380" s="127"/>
      <c r="BA380" s="127"/>
      <c r="BB380" s="127"/>
      <c r="BC380" s="127"/>
      <c r="BD380" s="127"/>
      <c r="BE380" s="127"/>
      <c r="BF380" s="127"/>
      <c r="BG380" s="127"/>
      <c r="BH380" s="127"/>
      <c r="BI380" s="127"/>
      <c r="BJ380" s="127"/>
      <c r="BK380" s="127"/>
      <c r="BL380" s="127"/>
      <c r="BM380" s="127"/>
      <c r="BN380" s="127"/>
      <c r="BO380" s="127"/>
      <c r="BP380" s="127"/>
      <c r="BQ380" s="127"/>
      <c r="BR380" s="127"/>
      <c r="BS380" s="127"/>
    </row>
    <row r="381" spans="1:71" ht="12.75" customHeight="1" x14ac:dyDescent="0.25">
      <c r="A381" s="127"/>
      <c r="B381" s="127"/>
      <c r="C381" s="127"/>
      <c r="D381" s="127"/>
      <c r="E381" s="127"/>
      <c r="F381" s="127"/>
      <c r="G381" s="127"/>
      <c r="H381" s="127"/>
      <c r="I381" s="127"/>
      <c r="J381" s="127"/>
      <c r="K381" s="127"/>
      <c r="L381" s="127"/>
      <c r="M381" s="127"/>
      <c r="N381" s="127"/>
      <c r="O381" s="127"/>
      <c r="P381" s="127"/>
      <c r="Q381" s="127"/>
      <c r="R381" s="127"/>
      <c r="S381" s="127"/>
      <c r="T381" s="127"/>
      <c r="U381" s="127"/>
      <c r="V381" s="127"/>
      <c r="W381" s="127"/>
      <c r="X381" s="127"/>
      <c r="Y381" s="127"/>
      <c r="Z381" s="127"/>
      <c r="AA381" s="127"/>
      <c r="AB381" s="127"/>
      <c r="AC381" s="127"/>
      <c r="AD381" s="127"/>
      <c r="AE381" s="127"/>
      <c r="AF381" s="127"/>
      <c r="AG381" s="127"/>
      <c r="AH381" s="127"/>
      <c r="AI381" s="127"/>
      <c r="AJ381" s="127"/>
      <c r="AK381" s="127"/>
      <c r="AL381" s="127"/>
      <c r="AM381" s="127"/>
      <c r="AN381" s="127"/>
      <c r="AO381" s="127"/>
      <c r="AP381" s="127"/>
      <c r="AQ381" s="127"/>
      <c r="AR381" s="127"/>
      <c r="AS381" s="127"/>
      <c r="AT381" s="127"/>
      <c r="AU381" s="127"/>
      <c r="AV381" s="127"/>
      <c r="AW381" s="127"/>
      <c r="AX381" s="127"/>
      <c r="AY381" s="127"/>
      <c r="AZ381" s="127"/>
      <c r="BA381" s="127"/>
      <c r="BB381" s="127"/>
      <c r="BC381" s="127"/>
      <c r="BD381" s="127"/>
      <c r="BE381" s="127"/>
      <c r="BF381" s="127"/>
      <c r="BG381" s="127"/>
      <c r="BH381" s="127"/>
      <c r="BI381" s="127"/>
      <c r="BJ381" s="127"/>
      <c r="BK381" s="127"/>
      <c r="BL381" s="127"/>
      <c r="BM381" s="127"/>
      <c r="BN381" s="127"/>
      <c r="BO381" s="127"/>
      <c r="BP381" s="127"/>
      <c r="BQ381" s="127"/>
      <c r="BR381" s="127"/>
      <c r="BS381" s="127"/>
    </row>
    <row r="382" spans="1:71" ht="12.75" customHeight="1" x14ac:dyDescent="0.25">
      <c r="A382" s="127"/>
      <c r="B382" s="127"/>
      <c r="C382" s="127"/>
      <c r="D382" s="127"/>
      <c r="E382" s="127"/>
      <c r="F382" s="127"/>
      <c r="G382" s="127"/>
      <c r="H382" s="127"/>
      <c r="I382" s="127"/>
      <c r="J382" s="127"/>
      <c r="K382" s="127"/>
      <c r="L382" s="127"/>
      <c r="M382" s="127"/>
      <c r="N382" s="127"/>
      <c r="O382" s="127"/>
      <c r="P382" s="127"/>
      <c r="Q382" s="127"/>
      <c r="R382" s="127"/>
      <c r="S382" s="127"/>
      <c r="T382" s="127"/>
      <c r="U382" s="127"/>
      <c r="V382" s="127"/>
      <c r="W382" s="127"/>
      <c r="X382" s="127"/>
      <c r="Y382" s="127"/>
      <c r="Z382" s="127"/>
      <c r="AA382" s="127"/>
      <c r="AB382" s="127"/>
      <c r="AC382" s="127"/>
      <c r="AD382" s="127"/>
      <c r="AE382" s="127"/>
      <c r="AF382" s="127"/>
      <c r="AG382" s="127"/>
      <c r="AH382" s="127"/>
      <c r="AI382" s="127"/>
      <c r="AJ382" s="127"/>
      <c r="AK382" s="127"/>
      <c r="AL382" s="127"/>
      <c r="AM382" s="127"/>
      <c r="AN382" s="127"/>
      <c r="AO382" s="127"/>
      <c r="AP382" s="127"/>
      <c r="AQ382" s="127"/>
      <c r="AR382" s="127"/>
      <c r="AS382" s="127"/>
      <c r="AT382" s="127"/>
      <c r="AU382" s="127"/>
      <c r="AV382" s="127"/>
      <c r="AW382" s="127"/>
      <c r="AX382" s="127"/>
      <c r="AY382" s="127"/>
      <c r="AZ382" s="127"/>
      <c r="BA382" s="127"/>
      <c r="BB382" s="127"/>
      <c r="BC382" s="127"/>
      <c r="BD382" s="127"/>
      <c r="BE382" s="127"/>
      <c r="BF382" s="127"/>
      <c r="BG382" s="127"/>
      <c r="BH382" s="127"/>
      <c r="BI382" s="127"/>
      <c r="BJ382" s="127"/>
      <c r="BK382" s="127"/>
      <c r="BL382" s="127"/>
      <c r="BM382" s="127"/>
      <c r="BN382" s="127"/>
      <c r="BO382" s="127"/>
      <c r="BP382" s="127"/>
      <c r="BQ382" s="127"/>
      <c r="BR382" s="127"/>
      <c r="BS382" s="127"/>
    </row>
    <row r="383" spans="1:71" ht="12.75" customHeight="1" x14ac:dyDescent="0.25">
      <c r="A383" s="127"/>
      <c r="B383" s="127"/>
      <c r="C383" s="127"/>
      <c r="D383" s="127"/>
      <c r="E383" s="127"/>
      <c r="F383" s="127"/>
      <c r="G383" s="127"/>
      <c r="H383" s="127"/>
      <c r="I383" s="127"/>
      <c r="J383" s="127"/>
      <c r="K383" s="127"/>
      <c r="L383" s="127"/>
      <c r="M383" s="127"/>
      <c r="N383" s="127"/>
      <c r="O383" s="127"/>
      <c r="P383" s="127"/>
      <c r="Q383" s="127"/>
      <c r="R383" s="127"/>
      <c r="S383" s="127"/>
      <c r="T383" s="127"/>
      <c r="U383" s="127"/>
      <c r="V383" s="127"/>
      <c r="W383" s="127"/>
      <c r="X383" s="127"/>
      <c r="Y383" s="127"/>
      <c r="Z383" s="127"/>
      <c r="AA383" s="127"/>
      <c r="AB383" s="127"/>
      <c r="AC383" s="127"/>
      <c r="AD383" s="127"/>
      <c r="AE383" s="127"/>
      <c r="AF383" s="127"/>
      <c r="AG383" s="127"/>
      <c r="AH383" s="127"/>
      <c r="AI383" s="127"/>
      <c r="AJ383" s="127"/>
      <c r="AK383" s="127"/>
      <c r="AL383" s="127"/>
      <c r="AM383" s="127"/>
      <c r="AN383" s="127"/>
      <c r="AO383" s="127"/>
      <c r="AP383" s="127"/>
      <c r="AQ383" s="127"/>
      <c r="AR383" s="127"/>
      <c r="AS383" s="127"/>
      <c r="AT383" s="127"/>
      <c r="AU383" s="127"/>
      <c r="AV383" s="127"/>
      <c r="AW383" s="127"/>
      <c r="AX383" s="127"/>
      <c r="AY383" s="127"/>
      <c r="AZ383" s="127"/>
      <c r="BA383" s="127"/>
      <c r="BB383" s="127"/>
      <c r="BC383" s="127"/>
      <c r="BD383" s="127"/>
      <c r="BE383" s="127"/>
      <c r="BF383" s="127"/>
      <c r="BG383" s="127"/>
      <c r="BH383" s="127"/>
      <c r="BI383" s="127"/>
      <c r="BJ383" s="127"/>
      <c r="BK383" s="127"/>
      <c r="BL383" s="127"/>
      <c r="BM383" s="127"/>
      <c r="BN383" s="127"/>
      <c r="BO383" s="127"/>
      <c r="BP383" s="127"/>
      <c r="BQ383" s="127"/>
      <c r="BR383" s="127"/>
      <c r="BS383" s="127"/>
    </row>
    <row r="384" spans="1:71" ht="12.75" customHeight="1" x14ac:dyDescent="0.25">
      <c r="A384" s="127"/>
      <c r="B384" s="127"/>
      <c r="C384" s="127"/>
      <c r="D384" s="127"/>
      <c r="E384" s="127"/>
      <c r="F384" s="127"/>
      <c r="G384" s="127"/>
      <c r="H384" s="127"/>
      <c r="I384" s="127"/>
      <c r="J384" s="127"/>
      <c r="K384" s="127"/>
      <c r="L384" s="127"/>
      <c r="M384" s="127"/>
      <c r="N384" s="127"/>
      <c r="O384" s="127"/>
      <c r="P384" s="127"/>
      <c r="Q384" s="127"/>
      <c r="R384" s="127"/>
      <c r="S384" s="127"/>
      <c r="T384" s="127"/>
      <c r="U384" s="127"/>
      <c r="V384" s="127"/>
      <c r="W384" s="127"/>
      <c r="X384" s="127"/>
      <c r="Y384" s="127"/>
      <c r="Z384" s="127"/>
      <c r="AA384" s="127"/>
      <c r="AB384" s="127"/>
      <c r="AC384" s="127"/>
      <c r="AD384" s="127"/>
      <c r="AE384" s="127"/>
      <c r="AF384" s="127"/>
      <c r="AG384" s="127"/>
      <c r="AH384" s="127"/>
      <c r="AI384" s="127"/>
      <c r="AJ384" s="127"/>
      <c r="AK384" s="127"/>
      <c r="AL384" s="127"/>
      <c r="AM384" s="127"/>
      <c r="AN384" s="127"/>
      <c r="AO384" s="127"/>
      <c r="AP384" s="127"/>
      <c r="AQ384" s="127"/>
      <c r="AR384" s="127"/>
      <c r="AS384" s="127"/>
      <c r="AT384" s="127"/>
      <c r="AU384" s="127"/>
      <c r="AV384" s="127"/>
      <c r="AW384" s="127"/>
      <c r="AX384" s="127"/>
      <c r="AY384" s="127"/>
      <c r="AZ384" s="127"/>
      <c r="BA384" s="127"/>
      <c r="BB384" s="127"/>
      <c r="BC384" s="127"/>
      <c r="BD384" s="127"/>
      <c r="BE384" s="127"/>
      <c r="BF384" s="127"/>
      <c r="BG384" s="127"/>
      <c r="BH384" s="127"/>
      <c r="BI384" s="127"/>
      <c r="BJ384" s="127"/>
      <c r="BK384" s="127"/>
      <c r="BL384" s="127"/>
      <c r="BM384" s="127"/>
      <c r="BN384" s="127"/>
      <c r="BO384" s="127"/>
      <c r="BP384" s="127"/>
      <c r="BQ384" s="127"/>
      <c r="BR384" s="127"/>
      <c r="BS384" s="127"/>
    </row>
    <row r="385" spans="1:71" ht="12.75" customHeight="1" x14ac:dyDescent="0.25">
      <c r="A385" s="127"/>
      <c r="B385" s="127"/>
      <c r="C385" s="127"/>
      <c r="D385" s="127"/>
      <c r="E385" s="127"/>
      <c r="F385" s="127"/>
      <c r="G385" s="127"/>
      <c r="H385" s="127"/>
      <c r="I385" s="127"/>
      <c r="J385" s="127"/>
      <c r="K385" s="127"/>
      <c r="L385" s="127"/>
      <c r="M385" s="127"/>
      <c r="N385" s="127"/>
      <c r="O385" s="127"/>
      <c r="P385" s="127"/>
      <c r="Q385" s="127"/>
      <c r="R385" s="127"/>
      <c r="S385" s="127"/>
      <c r="T385" s="127"/>
      <c r="U385" s="127"/>
      <c r="V385" s="127"/>
      <c r="W385" s="127"/>
      <c r="X385" s="127"/>
      <c r="Y385" s="127"/>
      <c r="Z385" s="127"/>
      <c r="AA385" s="127"/>
      <c r="AB385" s="127"/>
      <c r="AC385" s="127"/>
      <c r="AD385" s="127"/>
      <c r="AE385" s="127"/>
      <c r="AF385" s="127"/>
      <c r="AG385" s="127"/>
      <c r="AH385" s="127"/>
      <c r="AI385" s="127"/>
      <c r="AJ385" s="127"/>
      <c r="AK385" s="127"/>
      <c r="AL385" s="127"/>
      <c r="AM385" s="127"/>
      <c r="AN385" s="127"/>
      <c r="AO385" s="127"/>
      <c r="AP385" s="127"/>
      <c r="AQ385" s="127"/>
      <c r="AR385" s="127"/>
      <c r="AS385" s="127"/>
      <c r="AT385" s="127"/>
      <c r="AU385" s="127"/>
      <c r="AV385" s="127"/>
      <c r="AW385" s="127"/>
      <c r="AX385" s="127"/>
      <c r="AY385" s="127"/>
      <c r="AZ385" s="127"/>
      <c r="BA385" s="127"/>
      <c r="BB385" s="127"/>
      <c r="BC385" s="127"/>
      <c r="BD385" s="127"/>
      <c r="BE385" s="127"/>
      <c r="BF385" s="127"/>
      <c r="BG385" s="127"/>
      <c r="BH385" s="127"/>
      <c r="BI385" s="127"/>
      <c r="BJ385" s="127"/>
      <c r="BK385" s="127"/>
      <c r="BL385" s="127"/>
      <c r="BM385" s="127"/>
      <c r="BN385" s="127"/>
      <c r="BO385" s="127"/>
      <c r="BP385" s="127"/>
      <c r="BQ385" s="127"/>
      <c r="BR385" s="127"/>
      <c r="BS385" s="127"/>
    </row>
    <row r="386" spans="1:71" ht="12.75" customHeight="1" x14ac:dyDescent="0.25">
      <c r="A386" s="127"/>
      <c r="B386" s="127"/>
      <c r="C386" s="127"/>
      <c r="D386" s="127"/>
      <c r="E386" s="127"/>
      <c r="F386" s="127"/>
      <c r="G386" s="127"/>
      <c r="H386" s="127"/>
      <c r="I386" s="127"/>
      <c r="J386" s="127"/>
      <c r="K386" s="127"/>
      <c r="L386" s="127"/>
      <c r="M386" s="127"/>
      <c r="N386" s="127"/>
      <c r="O386" s="127"/>
      <c r="P386" s="127"/>
      <c r="Q386" s="127"/>
      <c r="R386" s="127"/>
      <c r="S386" s="127"/>
      <c r="T386" s="127"/>
      <c r="U386" s="127"/>
      <c r="V386" s="127"/>
      <c r="W386" s="127"/>
      <c r="X386" s="127"/>
      <c r="Y386" s="127"/>
      <c r="Z386" s="127"/>
      <c r="AA386" s="127"/>
      <c r="AB386" s="127"/>
      <c r="AC386" s="127"/>
      <c r="AD386" s="127"/>
      <c r="AE386" s="127"/>
      <c r="AF386" s="127"/>
      <c r="AG386" s="127"/>
      <c r="AH386" s="127"/>
      <c r="AI386" s="127"/>
      <c r="AJ386" s="127"/>
      <c r="AK386" s="127"/>
      <c r="AL386" s="127"/>
      <c r="AM386" s="127"/>
      <c r="AN386" s="127"/>
      <c r="AO386" s="127"/>
      <c r="AP386" s="127"/>
      <c r="AQ386" s="127"/>
      <c r="AR386" s="127"/>
      <c r="AS386" s="127"/>
      <c r="AT386" s="127"/>
      <c r="AU386" s="127"/>
      <c r="AV386" s="127"/>
      <c r="AW386" s="127"/>
      <c r="AX386" s="127"/>
      <c r="AY386" s="127"/>
      <c r="AZ386" s="127"/>
      <c r="BA386" s="127"/>
      <c r="BB386" s="127"/>
      <c r="BC386" s="127"/>
      <c r="BD386" s="127"/>
      <c r="BE386" s="127"/>
      <c r="BF386" s="127"/>
      <c r="BG386" s="127"/>
      <c r="BH386" s="127"/>
      <c r="BI386" s="127"/>
      <c r="BJ386" s="127"/>
      <c r="BK386" s="127"/>
      <c r="BL386" s="127"/>
      <c r="BM386" s="127"/>
      <c r="BN386" s="127"/>
      <c r="BO386" s="127"/>
      <c r="BP386" s="127"/>
      <c r="BQ386" s="127"/>
      <c r="BR386" s="127"/>
      <c r="BS386" s="127"/>
    </row>
    <row r="387" spans="1:71" ht="12.75" customHeight="1" x14ac:dyDescent="0.25">
      <c r="A387" s="127"/>
      <c r="B387" s="127"/>
      <c r="C387" s="127"/>
      <c r="D387" s="127"/>
      <c r="E387" s="127"/>
      <c r="F387" s="127"/>
      <c r="G387" s="127"/>
      <c r="H387" s="127"/>
      <c r="I387" s="127"/>
      <c r="J387" s="127"/>
      <c r="K387" s="127"/>
      <c r="L387" s="127"/>
      <c r="M387" s="127"/>
      <c r="N387" s="127"/>
      <c r="O387" s="127"/>
      <c r="P387" s="127"/>
      <c r="Q387" s="127"/>
      <c r="R387" s="127"/>
      <c r="S387" s="127"/>
      <c r="T387" s="127"/>
      <c r="U387" s="127"/>
      <c r="V387" s="127"/>
      <c r="W387" s="127"/>
      <c r="X387" s="127"/>
      <c r="Y387" s="127"/>
      <c r="Z387" s="127"/>
      <c r="AA387" s="127"/>
      <c r="AB387" s="127"/>
      <c r="AC387" s="127"/>
      <c r="AD387" s="127"/>
      <c r="AE387" s="127"/>
      <c r="AF387" s="127"/>
      <c r="AG387" s="127"/>
      <c r="AH387" s="127"/>
      <c r="AI387" s="127"/>
      <c r="AJ387" s="127"/>
      <c r="AK387" s="127"/>
      <c r="AL387" s="127"/>
      <c r="AM387" s="127"/>
      <c r="AN387" s="127"/>
      <c r="AO387" s="127"/>
      <c r="AP387" s="127"/>
      <c r="AQ387" s="127"/>
      <c r="AR387" s="127"/>
      <c r="AS387" s="127"/>
      <c r="AT387" s="127"/>
      <c r="AU387" s="127"/>
      <c r="AV387" s="127"/>
      <c r="AW387" s="127"/>
      <c r="AX387" s="127"/>
      <c r="AY387" s="127"/>
      <c r="AZ387" s="127"/>
      <c r="BA387" s="127"/>
      <c r="BB387" s="127"/>
      <c r="BC387" s="127"/>
      <c r="BD387" s="127"/>
      <c r="BE387" s="127"/>
      <c r="BF387" s="127"/>
      <c r="BG387" s="127"/>
      <c r="BH387" s="127"/>
      <c r="BI387" s="127"/>
      <c r="BJ387" s="127"/>
      <c r="BK387" s="127"/>
      <c r="BL387" s="127"/>
      <c r="BM387" s="127"/>
      <c r="BN387" s="127"/>
      <c r="BO387" s="127"/>
      <c r="BP387" s="127"/>
      <c r="BQ387" s="127"/>
      <c r="BR387" s="127"/>
      <c r="BS387" s="127"/>
    </row>
    <row r="388" spans="1:71" ht="12.75" customHeight="1" x14ac:dyDescent="0.25">
      <c r="A388" s="127"/>
      <c r="B388" s="127"/>
      <c r="C388" s="127"/>
      <c r="D388" s="127"/>
      <c r="E388" s="127"/>
      <c r="F388" s="127"/>
      <c r="G388" s="127"/>
      <c r="H388" s="127"/>
      <c r="I388" s="127"/>
      <c r="J388" s="127"/>
      <c r="K388" s="127"/>
      <c r="L388" s="127"/>
      <c r="M388" s="127"/>
      <c r="N388" s="127"/>
      <c r="O388" s="127"/>
      <c r="P388" s="127"/>
      <c r="Q388" s="127"/>
      <c r="R388" s="127"/>
      <c r="S388" s="127"/>
      <c r="T388" s="127"/>
      <c r="U388" s="127"/>
      <c r="V388" s="127"/>
      <c r="W388" s="127"/>
      <c r="X388" s="127"/>
      <c r="Y388" s="127"/>
      <c r="Z388" s="127"/>
      <c r="AA388" s="127"/>
      <c r="AB388" s="127"/>
      <c r="AC388" s="127"/>
      <c r="AD388" s="127"/>
      <c r="AE388" s="127"/>
      <c r="AF388" s="127"/>
      <c r="AG388" s="127"/>
      <c r="AH388" s="127"/>
      <c r="AI388" s="127"/>
      <c r="AJ388" s="127"/>
      <c r="AK388" s="127"/>
      <c r="AL388" s="127"/>
      <c r="AM388" s="127"/>
      <c r="AN388" s="127"/>
      <c r="AO388" s="127"/>
      <c r="AP388" s="127"/>
      <c r="AQ388" s="127"/>
      <c r="AR388" s="127"/>
      <c r="AS388" s="127"/>
      <c r="AT388" s="127"/>
      <c r="AU388" s="127"/>
      <c r="AV388" s="127"/>
      <c r="AW388" s="127"/>
      <c r="AX388" s="127"/>
      <c r="AY388" s="127"/>
      <c r="AZ388" s="127"/>
      <c r="BA388" s="127"/>
      <c r="BB388" s="127"/>
      <c r="BC388" s="127"/>
      <c r="BD388" s="127"/>
      <c r="BE388" s="127"/>
      <c r="BF388" s="127"/>
      <c r="BG388" s="127"/>
      <c r="BH388" s="127"/>
      <c r="BI388" s="127"/>
      <c r="BJ388" s="127"/>
      <c r="BK388" s="127"/>
      <c r="BL388" s="127"/>
      <c r="BM388" s="127"/>
      <c r="BN388" s="127"/>
      <c r="BO388" s="127"/>
      <c r="BP388" s="127"/>
      <c r="BQ388" s="127"/>
      <c r="BR388" s="127"/>
      <c r="BS388" s="127"/>
    </row>
    <row r="389" spans="1:71" ht="12.75" customHeight="1" x14ac:dyDescent="0.25">
      <c r="A389" s="127"/>
      <c r="B389" s="127"/>
      <c r="C389" s="127"/>
      <c r="D389" s="127"/>
      <c r="E389" s="127"/>
      <c r="F389" s="127"/>
      <c r="G389" s="127"/>
      <c r="H389" s="127"/>
      <c r="I389" s="127"/>
      <c r="J389" s="127"/>
      <c r="K389" s="127"/>
      <c r="L389" s="127"/>
      <c r="M389" s="127"/>
      <c r="N389" s="127"/>
      <c r="O389" s="127"/>
      <c r="P389" s="127"/>
      <c r="Q389" s="127"/>
      <c r="R389" s="127"/>
      <c r="S389" s="127"/>
      <c r="T389" s="127"/>
      <c r="U389" s="127"/>
      <c r="V389" s="127"/>
      <c r="W389" s="127"/>
      <c r="X389" s="127"/>
      <c r="Y389" s="127"/>
      <c r="Z389" s="127"/>
      <c r="AA389" s="127"/>
      <c r="AB389" s="127"/>
      <c r="AC389" s="127"/>
      <c r="AD389" s="127"/>
      <c r="AE389" s="127"/>
      <c r="AF389" s="127"/>
      <c r="AG389" s="127"/>
      <c r="AH389" s="127"/>
      <c r="AI389" s="127"/>
      <c r="AJ389" s="127"/>
      <c r="AK389" s="127"/>
      <c r="AL389" s="127"/>
      <c r="AM389" s="127"/>
      <c r="AN389" s="127"/>
      <c r="AO389" s="127"/>
      <c r="AP389" s="127"/>
      <c r="AQ389" s="127"/>
      <c r="AR389" s="127"/>
      <c r="AS389" s="127"/>
      <c r="AT389" s="127"/>
      <c r="AU389" s="127"/>
      <c r="AV389" s="127"/>
      <c r="AW389" s="127"/>
      <c r="AX389" s="127"/>
      <c r="AY389" s="127"/>
      <c r="AZ389" s="127"/>
      <c r="BA389" s="127"/>
      <c r="BB389" s="127"/>
      <c r="BC389" s="127"/>
      <c r="BD389" s="127"/>
      <c r="BE389" s="127"/>
      <c r="BF389" s="127"/>
      <c r="BG389" s="127"/>
      <c r="BH389" s="127"/>
      <c r="BI389" s="127"/>
      <c r="BJ389" s="127"/>
      <c r="BK389" s="127"/>
      <c r="BL389" s="127"/>
      <c r="BM389" s="127"/>
      <c r="BN389" s="127"/>
      <c r="BO389" s="127"/>
      <c r="BP389" s="127"/>
      <c r="BQ389" s="127"/>
      <c r="BR389" s="127"/>
      <c r="BS389" s="127"/>
    </row>
    <row r="390" spans="1:71" ht="12.75" customHeight="1" x14ac:dyDescent="0.25">
      <c r="A390" s="127"/>
      <c r="B390" s="127"/>
      <c r="C390" s="127"/>
      <c r="D390" s="127"/>
      <c r="E390" s="127"/>
      <c r="F390" s="127"/>
      <c r="G390" s="127"/>
      <c r="H390" s="127"/>
      <c r="I390" s="127"/>
      <c r="J390" s="127"/>
      <c r="K390" s="127"/>
      <c r="L390" s="127"/>
      <c r="M390" s="127"/>
      <c r="N390" s="127"/>
      <c r="O390" s="127"/>
      <c r="P390" s="127"/>
      <c r="Q390" s="127"/>
      <c r="R390" s="127"/>
      <c r="S390" s="127"/>
      <c r="T390" s="127"/>
      <c r="U390" s="127"/>
      <c r="V390" s="127"/>
      <c r="W390" s="127"/>
      <c r="X390" s="127"/>
      <c r="Y390" s="127"/>
      <c r="Z390" s="127"/>
      <c r="AA390" s="127"/>
      <c r="AB390" s="127"/>
      <c r="AC390" s="127"/>
      <c r="AD390" s="127"/>
      <c r="AE390" s="127"/>
      <c r="AF390" s="127"/>
      <c r="AG390" s="127"/>
      <c r="AH390" s="127"/>
      <c r="AI390" s="127"/>
      <c r="AJ390" s="127"/>
      <c r="AK390" s="127"/>
      <c r="AL390" s="127"/>
      <c r="AM390" s="127"/>
      <c r="AN390" s="127"/>
      <c r="AO390" s="127"/>
      <c r="AP390" s="127"/>
      <c r="AQ390" s="127"/>
      <c r="AR390" s="127"/>
      <c r="AS390" s="127"/>
      <c r="AT390" s="127"/>
      <c r="AU390" s="127"/>
      <c r="AV390" s="127"/>
      <c r="AW390" s="127"/>
      <c r="AX390" s="127"/>
      <c r="AY390" s="127"/>
      <c r="AZ390" s="127"/>
      <c r="BA390" s="127"/>
      <c r="BB390" s="127"/>
      <c r="BC390" s="127"/>
      <c r="BD390" s="127"/>
      <c r="BE390" s="127"/>
      <c r="BF390" s="127"/>
      <c r="BG390" s="127"/>
      <c r="BH390" s="127"/>
      <c r="BI390" s="127"/>
      <c r="BJ390" s="127"/>
      <c r="BK390" s="127"/>
      <c r="BL390" s="127"/>
      <c r="BM390" s="127"/>
      <c r="BN390" s="127"/>
      <c r="BO390" s="127"/>
      <c r="BP390" s="127"/>
      <c r="BQ390" s="127"/>
      <c r="BR390" s="127"/>
      <c r="BS390" s="127"/>
    </row>
    <row r="391" spans="1:71" ht="12.75" customHeight="1" x14ac:dyDescent="0.25">
      <c r="A391" s="127"/>
      <c r="B391" s="127"/>
      <c r="C391" s="127"/>
      <c r="D391" s="127"/>
      <c r="E391" s="127"/>
      <c r="F391" s="127"/>
      <c r="G391" s="127"/>
      <c r="H391" s="127"/>
      <c r="I391" s="127"/>
      <c r="J391" s="127"/>
      <c r="K391" s="127"/>
      <c r="L391" s="127"/>
      <c r="M391" s="127"/>
      <c r="N391" s="127"/>
      <c r="O391" s="127"/>
      <c r="P391" s="127"/>
      <c r="Q391" s="127"/>
      <c r="R391" s="127"/>
      <c r="S391" s="127"/>
      <c r="T391" s="127"/>
      <c r="U391" s="127"/>
      <c r="V391" s="127"/>
      <c r="W391" s="127"/>
      <c r="X391" s="127"/>
      <c r="Y391" s="127"/>
      <c r="Z391" s="127"/>
      <c r="AA391" s="127"/>
      <c r="AB391" s="127"/>
      <c r="AC391" s="127"/>
      <c r="AD391" s="127"/>
      <c r="AE391" s="127"/>
      <c r="AF391" s="127"/>
      <c r="AG391" s="127"/>
      <c r="AH391" s="127"/>
      <c r="AI391" s="127"/>
      <c r="AJ391" s="127"/>
      <c r="AK391" s="127"/>
      <c r="AL391" s="127"/>
      <c r="AM391" s="127"/>
      <c r="AN391" s="127"/>
      <c r="AO391" s="127"/>
      <c r="AP391" s="127"/>
      <c r="AQ391" s="127"/>
      <c r="AR391" s="127"/>
      <c r="AS391" s="127"/>
      <c r="AT391" s="127"/>
      <c r="AU391" s="127"/>
      <c r="AV391" s="127"/>
      <c r="AW391" s="127"/>
      <c r="AX391" s="127"/>
      <c r="AY391" s="127"/>
      <c r="AZ391" s="127"/>
      <c r="BA391" s="127"/>
      <c r="BB391" s="127"/>
      <c r="BC391" s="127"/>
      <c r="BD391" s="127"/>
      <c r="BE391" s="127"/>
      <c r="BF391" s="127"/>
      <c r="BG391" s="127"/>
      <c r="BH391" s="127"/>
      <c r="BI391" s="127"/>
      <c r="BJ391" s="127"/>
      <c r="BK391" s="127"/>
      <c r="BL391" s="127"/>
      <c r="BM391" s="127"/>
      <c r="BN391" s="127"/>
      <c r="BO391" s="127"/>
      <c r="BP391" s="127"/>
      <c r="BQ391" s="127"/>
      <c r="BR391" s="127"/>
      <c r="BS391" s="127"/>
    </row>
    <row r="392" spans="1:71" ht="12.75" customHeight="1" x14ac:dyDescent="0.25">
      <c r="A392" s="127"/>
      <c r="B392" s="127"/>
      <c r="C392" s="127"/>
      <c r="D392" s="127"/>
      <c r="E392" s="127"/>
      <c r="F392" s="127"/>
      <c r="G392" s="127"/>
      <c r="H392" s="127"/>
      <c r="I392" s="127"/>
      <c r="J392" s="127"/>
      <c r="K392" s="127"/>
      <c r="L392" s="127"/>
      <c r="M392" s="127"/>
      <c r="N392" s="127"/>
      <c r="O392" s="127"/>
      <c r="P392" s="127"/>
      <c r="Q392" s="127"/>
      <c r="R392" s="127"/>
      <c r="S392" s="127"/>
      <c r="T392" s="127"/>
      <c r="U392" s="127"/>
      <c r="V392" s="127"/>
      <c r="W392" s="127"/>
      <c r="X392" s="127"/>
      <c r="Y392" s="127"/>
      <c r="Z392" s="127"/>
      <c r="AA392" s="127"/>
      <c r="AB392" s="127"/>
      <c r="AC392" s="127"/>
      <c r="AD392" s="127"/>
      <c r="AE392" s="127"/>
      <c r="AF392" s="127"/>
      <c r="AG392" s="127"/>
      <c r="AH392" s="127"/>
      <c r="AI392" s="127"/>
      <c r="AJ392" s="127"/>
      <c r="AK392" s="127"/>
      <c r="AL392" s="127"/>
      <c r="AM392" s="127"/>
      <c r="AN392" s="127"/>
      <c r="AO392" s="127"/>
      <c r="AP392" s="127"/>
      <c r="AQ392" s="127"/>
      <c r="AR392" s="127"/>
      <c r="AS392" s="127"/>
      <c r="AT392" s="127"/>
      <c r="AU392" s="127"/>
      <c r="AV392" s="127"/>
      <c r="AW392" s="127"/>
      <c r="AX392" s="127"/>
      <c r="AY392" s="127"/>
      <c r="AZ392" s="127"/>
      <c r="BA392" s="127"/>
      <c r="BB392" s="127"/>
      <c r="BC392" s="127"/>
      <c r="BD392" s="127"/>
      <c r="BE392" s="127"/>
      <c r="BF392" s="127"/>
      <c r="BG392" s="127"/>
      <c r="BH392" s="127"/>
      <c r="BI392" s="127"/>
      <c r="BJ392" s="127"/>
      <c r="BK392" s="127"/>
      <c r="BL392" s="127"/>
      <c r="BM392" s="127"/>
      <c r="BN392" s="127"/>
      <c r="BO392" s="127"/>
      <c r="BP392" s="127"/>
      <c r="BQ392" s="127"/>
      <c r="BR392" s="127"/>
      <c r="BS392" s="127"/>
    </row>
    <row r="393" spans="1:71" ht="12.75" customHeight="1" x14ac:dyDescent="0.25">
      <c r="A393" s="127"/>
      <c r="B393" s="127"/>
      <c r="C393" s="127"/>
      <c r="D393" s="127"/>
      <c r="E393" s="127"/>
      <c r="F393" s="127"/>
      <c r="G393" s="127"/>
      <c r="H393" s="127"/>
      <c r="I393" s="127"/>
      <c r="J393" s="127"/>
      <c r="K393" s="127"/>
      <c r="L393" s="127"/>
      <c r="M393" s="127"/>
      <c r="N393" s="127"/>
      <c r="O393" s="127"/>
      <c r="P393" s="127"/>
      <c r="Q393" s="127"/>
      <c r="R393" s="127"/>
      <c r="S393" s="127"/>
      <c r="T393" s="127"/>
      <c r="U393" s="127"/>
      <c r="V393" s="127"/>
      <c r="W393" s="127"/>
      <c r="X393" s="127"/>
      <c r="Y393" s="127"/>
      <c r="Z393" s="127"/>
      <c r="AA393" s="127"/>
      <c r="AB393" s="127"/>
      <c r="AC393" s="127"/>
      <c r="AD393" s="127"/>
      <c r="AE393" s="127"/>
      <c r="AF393" s="127"/>
      <c r="AG393" s="127"/>
      <c r="AH393" s="127"/>
      <c r="AI393" s="127"/>
      <c r="AJ393" s="127"/>
      <c r="AK393" s="127"/>
      <c r="AL393" s="127"/>
      <c r="AM393" s="127"/>
      <c r="AN393" s="127"/>
      <c r="AO393" s="127"/>
      <c r="AP393" s="127"/>
      <c r="AQ393" s="127"/>
      <c r="AR393" s="127"/>
      <c r="AS393" s="127"/>
      <c r="AT393" s="127"/>
      <c r="AU393" s="127"/>
      <c r="AV393" s="127"/>
      <c r="AW393" s="127"/>
      <c r="AX393" s="127"/>
      <c r="AY393" s="127"/>
      <c r="AZ393" s="127"/>
      <c r="BA393" s="127"/>
      <c r="BB393" s="127"/>
      <c r="BC393" s="127"/>
      <c r="BD393" s="127"/>
      <c r="BE393" s="127"/>
      <c r="BF393" s="127"/>
      <c r="BG393" s="127"/>
      <c r="BH393" s="127"/>
      <c r="BI393" s="127"/>
      <c r="BJ393" s="127"/>
      <c r="BK393" s="127"/>
      <c r="BL393" s="127"/>
      <c r="BM393" s="127"/>
      <c r="BN393" s="127"/>
      <c r="BO393" s="127"/>
      <c r="BP393" s="127"/>
      <c r="BQ393" s="127"/>
      <c r="BR393" s="127"/>
      <c r="BS393" s="127"/>
    </row>
    <row r="394" spans="1:71" ht="12.75" customHeight="1" x14ac:dyDescent="0.25">
      <c r="A394" s="127"/>
      <c r="B394" s="127"/>
      <c r="C394" s="127"/>
      <c r="D394" s="127"/>
      <c r="E394" s="127"/>
      <c r="F394" s="127"/>
      <c r="G394" s="127"/>
      <c r="H394" s="127"/>
      <c r="I394" s="127"/>
      <c r="J394" s="127"/>
      <c r="K394" s="127"/>
      <c r="L394" s="127"/>
      <c r="M394" s="127"/>
      <c r="N394" s="127"/>
      <c r="O394" s="127"/>
      <c r="P394" s="127"/>
      <c r="Q394" s="127"/>
      <c r="R394" s="127"/>
      <c r="S394" s="127"/>
      <c r="T394" s="127"/>
      <c r="U394" s="127"/>
      <c r="V394" s="127"/>
      <c r="W394" s="127"/>
      <c r="X394" s="127"/>
      <c r="Y394" s="127"/>
      <c r="Z394" s="127"/>
      <c r="AA394" s="127"/>
      <c r="AB394" s="127"/>
      <c r="AC394" s="127"/>
      <c r="AD394" s="127"/>
      <c r="AE394" s="127"/>
      <c r="AF394" s="127"/>
      <c r="AG394" s="127"/>
      <c r="AH394" s="127"/>
      <c r="AI394" s="127"/>
      <c r="AJ394" s="127"/>
      <c r="AK394" s="127"/>
      <c r="AL394" s="127"/>
      <c r="AM394" s="127"/>
      <c r="AN394" s="127"/>
      <c r="AO394" s="127"/>
      <c r="AP394" s="127"/>
      <c r="AQ394" s="127"/>
      <c r="AR394" s="127"/>
      <c r="AS394" s="127"/>
      <c r="AT394" s="127"/>
      <c r="AU394" s="127"/>
      <c r="AV394" s="127"/>
      <c r="AW394" s="127"/>
      <c r="AX394" s="127"/>
      <c r="AY394" s="127"/>
      <c r="AZ394" s="127"/>
      <c r="BA394" s="127"/>
      <c r="BB394" s="127"/>
      <c r="BC394" s="127"/>
      <c r="BD394" s="127"/>
      <c r="BE394" s="127"/>
      <c r="BF394" s="127"/>
      <c r="BG394" s="127"/>
      <c r="BH394" s="127"/>
      <c r="BI394" s="127"/>
      <c r="BJ394" s="127"/>
      <c r="BK394" s="127"/>
      <c r="BL394" s="127"/>
      <c r="BM394" s="127"/>
      <c r="BN394" s="127"/>
      <c r="BO394" s="127"/>
      <c r="BP394" s="127"/>
      <c r="BQ394" s="127"/>
      <c r="BR394" s="127"/>
      <c r="BS394" s="127"/>
    </row>
    <row r="395" spans="1:71" ht="12.75" customHeight="1" x14ac:dyDescent="0.25">
      <c r="A395" s="127"/>
      <c r="B395" s="127"/>
      <c r="C395" s="127"/>
      <c r="D395" s="127"/>
      <c r="E395" s="127"/>
      <c r="F395" s="127"/>
      <c r="G395" s="127"/>
      <c r="H395" s="127"/>
      <c r="I395" s="127"/>
      <c r="J395" s="127"/>
      <c r="K395" s="127"/>
      <c r="L395" s="127"/>
      <c r="M395" s="127"/>
      <c r="N395" s="127"/>
      <c r="O395" s="127"/>
      <c r="P395" s="127"/>
      <c r="Q395" s="127"/>
      <c r="R395" s="127"/>
      <c r="S395" s="127"/>
      <c r="T395" s="127"/>
      <c r="U395" s="127"/>
      <c r="V395" s="127"/>
      <c r="W395" s="127"/>
      <c r="X395" s="127"/>
      <c r="Y395" s="127"/>
      <c r="Z395" s="127"/>
      <c r="AA395" s="127"/>
      <c r="AB395" s="127"/>
      <c r="AC395" s="127"/>
      <c r="AD395" s="127"/>
      <c r="AE395" s="127"/>
      <c r="AF395" s="127"/>
      <c r="AG395" s="127"/>
      <c r="AH395" s="127"/>
      <c r="AI395" s="127"/>
      <c r="AJ395" s="127"/>
      <c r="AK395" s="127"/>
      <c r="AL395" s="127"/>
      <c r="AM395" s="127"/>
      <c r="AN395" s="127"/>
      <c r="AO395" s="127"/>
      <c r="AP395" s="127"/>
      <c r="AQ395" s="127"/>
      <c r="AR395" s="127"/>
      <c r="AS395" s="127"/>
      <c r="AT395" s="127"/>
      <c r="AU395" s="127"/>
      <c r="AV395" s="127"/>
      <c r="AW395" s="127"/>
      <c r="AX395" s="127"/>
      <c r="AY395" s="127"/>
      <c r="AZ395" s="127"/>
      <c r="BA395" s="127"/>
      <c r="BB395" s="127"/>
      <c r="BC395" s="127"/>
      <c r="BD395" s="127"/>
      <c r="BE395" s="127"/>
      <c r="BF395" s="127"/>
      <c r="BG395" s="127"/>
      <c r="BH395" s="127"/>
      <c r="BI395" s="127"/>
      <c r="BJ395" s="127"/>
      <c r="BK395" s="127"/>
      <c r="BL395" s="127"/>
      <c r="BM395" s="127"/>
      <c r="BN395" s="127"/>
      <c r="BO395" s="127"/>
      <c r="BP395" s="127"/>
      <c r="BQ395" s="127"/>
      <c r="BR395" s="127"/>
      <c r="BS395" s="127"/>
    </row>
    <row r="396" spans="1:71" ht="12.75" customHeight="1" x14ac:dyDescent="0.25">
      <c r="A396" s="127"/>
      <c r="B396" s="127"/>
      <c r="C396" s="127"/>
      <c r="D396" s="127"/>
      <c r="E396" s="127"/>
      <c r="F396" s="127"/>
      <c r="G396" s="127"/>
      <c r="H396" s="127"/>
      <c r="I396" s="127"/>
      <c r="J396" s="127"/>
      <c r="K396" s="127"/>
      <c r="L396" s="127"/>
      <c r="M396" s="127"/>
      <c r="N396" s="127"/>
      <c r="O396" s="127"/>
      <c r="P396" s="127"/>
      <c r="Q396" s="127"/>
      <c r="R396" s="127"/>
      <c r="S396" s="127"/>
      <c r="T396" s="127"/>
      <c r="U396" s="127"/>
      <c r="V396" s="127"/>
      <c r="W396" s="127"/>
      <c r="X396" s="127"/>
      <c r="Y396" s="127"/>
      <c r="Z396" s="127"/>
      <c r="AA396" s="127"/>
      <c r="AB396" s="127"/>
      <c r="AC396" s="127"/>
      <c r="AD396" s="127"/>
      <c r="AE396" s="127"/>
      <c r="AF396" s="127"/>
      <c r="AG396" s="127"/>
      <c r="AH396" s="127"/>
      <c r="AI396" s="127"/>
      <c r="AJ396" s="127"/>
      <c r="AK396" s="127"/>
      <c r="AL396" s="127"/>
      <c r="AM396" s="127"/>
      <c r="AN396" s="127"/>
      <c r="AO396" s="127"/>
      <c r="AP396" s="127"/>
      <c r="AQ396" s="127"/>
      <c r="AR396" s="127"/>
      <c r="AS396" s="127"/>
      <c r="AT396" s="127"/>
      <c r="AU396" s="127"/>
      <c r="AV396" s="127"/>
      <c r="AW396" s="127"/>
      <c r="AX396" s="127"/>
      <c r="AY396" s="127"/>
      <c r="AZ396" s="127"/>
      <c r="BA396" s="127"/>
      <c r="BB396" s="127"/>
      <c r="BC396" s="127"/>
      <c r="BD396" s="127"/>
      <c r="BE396" s="127"/>
      <c r="BF396" s="127"/>
      <c r="BG396" s="127"/>
      <c r="BH396" s="127"/>
      <c r="BI396" s="127"/>
      <c r="BJ396" s="127"/>
      <c r="BK396" s="127"/>
      <c r="BL396" s="127"/>
      <c r="BM396" s="127"/>
      <c r="BN396" s="127"/>
      <c r="BO396" s="127"/>
      <c r="BP396" s="127"/>
      <c r="BQ396" s="127"/>
      <c r="BR396" s="127"/>
      <c r="BS396" s="127"/>
    </row>
    <row r="397" spans="1:71" ht="12.75" customHeight="1" x14ac:dyDescent="0.25">
      <c r="A397" s="127"/>
      <c r="B397" s="127"/>
      <c r="C397" s="127"/>
      <c r="D397" s="127"/>
      <c r="E397" s="127"/>
      <c r="F397" s="127"/>
      <c r="G397" s="127"/>
      <c r="H397" s="127"/>
      <c r="I397" s="127"/>
      <c r="J397" s="127"/>
      <c r="K397" s="127"/>
      <c r="L397" s="127"/>
      <c r="M397" s="127"/>
      <c r="N397" s="127"/>
      <c r="O397" s="127"/>
      <c r="P397" s="127"/>
      <c r="Q397" s="127"/>
      <c r="R397" s="127"/>
      <c r="S397" s="127"/>
      <c r="T397" s="127"/>
      <c r="U397" s="127"/>
      <c r="V397" s="127"/>
      <c r="W397" s="127"/>
      <c r="X397" s="127"/>
      <c r="Y397" s="127"/>
      <c r="Z397" s="127"/>
      <c r="AA397" s="127"/>
      <c r="AB397" s="127"/>
      <c r="AC397" s="127"/>
      <c r="AD397" s="127"/>
      <c r="AE397" s="127"/>
      <c r="AF397" s="127"/>
      <c r="AG397" s="127"/>
      <c r="AH397" s="127"/>
      <c r="AI397" s="127"/>
      <c r="AJ397" s="127"/>
      <c r="AK397" s="127"/>
      <c r="AL397" s="127"/>
      <c r="AM397" s="127"/>
      <c r="AN397" s="127"/>
      <c r="AO397" s="127"/>
      <c r="AP397" s="127"/>
      <c r="AQ397" s="127"/>
      <c r="AR397" s="127"/>
      <c r="AS397" s="127"/>
      <c r="AT397" s="127"/>
      <c r="AU397" s="127"/>
      <c r="AV397" s="127"/>
      <c r="AW397" s="127"/>
      <c r="AX397" s="127"/>
      <c r="AY397" s="127"/>
      <c r="AZ397" s="127"/>
      <c r="BA397" s="127"/>
      <c r="BB397" s="127"/>
      <c r="BC397" s="127"/>
      <c r="BD397" s="127"/>
      <c r="BE397" s="127"/>
      <c r="BF397" s="127"/>
      <c r="BG397" s="127"/>
      <c r="BH397" s="127"/>
      <c r="BI397" s="127"/>
      <c r="BJ397" s="127"/>
      <c r="BK397" s="127"/>
      <c r="BL397" s="127"/>
      <c r="BM397" s="127"/>
      <c r="BN397" s="127"/>
      <c r="BO397" s="127"/>
      <c r="BP397" s="127"/>
      <c r="BQ397" s="127"/>
      <c r="BR397" s="127"/>
      <c r="BS397" s="127"/>
    </row>
    <row r="398" spans="1:71" ht="12.75" customHeight="1" x14ac:dyDescent="0.25">
      <c r="A398" s="127"/>
      <c r="B398" s="127"/>
      <c r="C398" s="127"/>
      <c r="D398" s="127"/>
      <c r="E398" s="127"/>
      <c r="F398" s="127"/>
      <c r="G398" s="127"/>
      <c r="H398" s="127"/>
      <c r="I398" s="127"/>
      <c r="J398" s="127"/>
      <c r="K398" s="127"/>
      <c r="L398" s="127"/>
      <c r="M398" s="127"/>
      <c r="N398" s="127"/>
      <c r="O398" s="127"/>
      <c r="P398" s="127"/>
      <c r="Q398" s="127"/>
      <c r="R398" s="127"/>
      <c r="S398" s="127"/>
      <c r="T398" s="127"/>
      <c r="U398" s="127"/>
      <c r="V398" s="127"/>
      <c r="W398" s="127"/>
      <c r="X398" s="127"/>
      <c r="Y398" s="127"/>
      <c r="Z398" s="127"/>
      <c r="AA398" s="127"/>
      <c r="AB398" s="127"/>
      <c r="AC398" s="127"/>
      <c r="AD398" s="127"/>
      <c r="AE398" s="127"/>
      <c r="AF398" s="127"/>
      <c r="AG398" s="127"/>
      <c r="AH398" s="127"/>
      <c r="AI398" s="127"/>
      <c r="AJ398" s="127"/>
      <c r="AK398" s="127"/>
      <c r="AL398" s="127"/>
      <c r="AM398" s="127"/>
      <c r="AN398" s="127"/>
      <c r="AO398" s="127"/>
      <c r="AP398" s="127"/>
      <c r="AQ398" s="127"/>
      <c r="AR398" s="127"/>
      <c r="AS398" s="127"/>
      <c r="AT398" s="127"/>
      <c r="AU398" s="127"/>
      <c r="AV398" s="127"/>
      <c r="AW398" s="127"/>
      <c r="AX398" s="127"/>
      <c r="AY398" s="127"/>
      <c r="AZ398" s="127"/>
      <c r="BA398" s="127"/>
      <c r="BB398" s="127"/>
      <c r="BC398" s="127"/>
      <c r="BD398" s="127"/>
      <c r="BE398" s="127"/>
      <c r="BF398" s="127"/>
      <c r="BG398" s="127"/>
      <c r="BH398" s="127"/>
      <c r="BI398" s="127"/>
      <c r="BJ398" s="127"/>
      <c r="BK398" s="127"/>
      <c r="BL398" s="127"/>
      <c r="BM398" s="127"/>
      <c r="BN398" s="127"/>
      <c r="BO398" s="127"/>
      <c r="BP398" s="127"/>
      <c r="BQ398" s="127"/>
      <c r="BR398" s="127"/>
      <c r="BS398" s="127"/>
    </row>
    <row r="399" spans="1:71" ht="12.75" customHeight="1" x14ac:dyDescent="0.25">
      <c r="A399" s="127"/>
      <c r="B399" s="127"/>
      <c r="C399" s="127"/>
      <c r="D399" s="127"/>
      <c r="E399" s="127"/>
      <c r="F399" s="127"/>
      <c r="G399" s="127"/>
      <c r="H399" s="127"/>
      <c r="I399" s="127"/>
      <c r="J399" s="127"/>
      <c r="K399" s="127"/>
      <c r="L399" s="127"/>
      <c r="M399" s="127"/>
      <c r="N399" s="127"/>
      <c r="O399" s="127"/>
      <c r="P399" s="127"/>
      <c r="Q399" s="127"/>
      <c r="R399" s="127"/>
      <c r="S399" s="127"/>
      <c r="T399" s="127"/>
      <c r="U399" s="127"/>
      <c r="V399" s="127"/>
      <c r="W399" s="127"/>
      <c r="X399" s="127"/>
      <c r="Y399" s="127"/>
      <c r="Z399" s="127"/>
      <c r="AA399" s="127"/>
      <c r="AB399" s="127"/>
      <c r="AC399" s="127"/>
      <c r="AD399" s="127"/>
      <c r="AE399" s="127"/>
      <c r="AF399" s="127"/>
      <c r="AG399" s="127"/>
      <c r="AH399" s="127"/>
      <c r="AI399" s="127"/>
      <c r="AJ399" s="127"/>
      <c r="AK399" s="127"/>
      <c r="AL399" s="127"/>
      <c r="AM399" s="127"/>
      <c r="AN399" s="127"/>
      <c r="AO399" s="127"/>
      <c r="AP399" s="127"/>
      <c r="AQ399" s="127"/>
      <c r="AR399" s="127"/>
      <c r="AS399" s="127"/>
      <c r="AT399" s="127"/>
      <c r="AU399" s="127"/>
      <c r="AV399" s="127"/>
      <c r="AW399" s="127"/>
      <c r="AX399" s="127"/>
      <c r="AY399" s="127"/>
      <c r="AZ399" s="127"/>
      <c r="BA399" s="127"/>
      <c r="BB399" s="127"/>
      <c r="BC399" s="127"/>
      <c r="BD399" s="127"/>
      <c r="BE399" s="127"/>
      <c r="BF399" s="127"/>
      <c r="BG399" s="127"/>
      <c r="BH399" s="127"/>
      <c r="BI399" s="127"/>
      <c r="BJ399" s="127"/>
      <c r="BK399" s="127"/>
      <c r="BL399" s="127"/>
      <c r="BM399" s="127"/>
      <c r="BN399" s="127"/>
      <c r="BO399" s="127"/>
      <c r="BP399" s="127"/>
      <c r="BQ399" s="127"/>
      <c r="BR399" s="127"/>
      <c r="BS399" s="127"/>
    </row>
    <row r="400" spans="1:71" ht="12.75" customHeight="1" x14ac:dyDescent="0.25">
      <c r="A400" s="127"/>
      <c r="B400" s="127"/>
      <c r="C400" s="127"/>
      <c r="D400" s="127"/>
      <c r="E400" s="127"/>
      <c r="F400" s="127"/>
      <c r="G400" s="127"/>
      <c r="H400" s="127"/>
      <c r="I400" s="127"/>
      <c r="J400" s="127"/>
      <c r="K400" s="127"/>
      <c r="L400" s="127"/>
      <c r="M400" s="127"/>
      <c r="N400" s="127"/>
      <c r="O400" s="127"/>
      <c r="P400" s="127"/>
      <c r="Q400" s="127"/>
      <c r="R400" s="127"/>
      <c r="S400" s="127"/>
      <c r="T400" s="127"/>
      <c r="U400" s="127"/>
      <c r="V400" s="127"/>
      <c r="W400" s="127"/>
      <c r="X400" s="127"/>
      <c r="Y400" s="127"/>
      <c r="Z400" s="127"/>
      <c r="AA400" s="127"/>
      <c r="AB400" s="127"/>
      <c r="AC400" s="127"/>
      <c r="AD400" s="127"/>
      <c r="AE400" s="127"/>
      <c r="AF400" s="127"/>
      <c r="AG400" s="127"/>
      <c r="AH400" s="127"/>
      <c r="AI400" s="127"/>
      <c r="AJ400" s="127"/>
      <c r="AK400" s="127"/>
      <c r="AL400" s="127"/>
      <c r="AM400" s="127"/>
      <c r="AN400" s="127"/>
      <c r="AO400" s="127"/>
      <c r="AP400" s="127"/>
      <c r="AQ400" s="127"/>
      <c r="AR400" s="127"/>
      <c r="AS400" s="127"/>
      <c r="AT400" s="127"/>
      <c r="AU400" s="127"/>
      <c r="AV400" s="127"/>
      <c r="AW400" s="127"/>
      <c r="AX400" s="127"/>
      <c r="AY400" s="127"/>
      <c r="AZ400" s="127"/>
      <c r="BA400" s="127"/>
      <c r="BB400" s="127"/>
      <c r="BC400" s="127"/>
      <c r="BD400" s="127"/>
      <c r="BE400" s="127"/>
      <c r="BF400" s="127"/>
      <c r="BG400" s="127"/>
      <c r="BH400" s="127"/>
      <c r="BI400" s="127"/>
      <c r="BJ400" s="127"/>
      <c r="BK400" s="127"/>
      <c r="BL400" s="127"/>
      <c r="BM400" s="127"/>
      <c r="BN400" s="127"/>
      <c r="BO400" s="127"/>
      <c r="BP400" s="127"/>
      <c r="BQ400" s="127"/>
      <c r="BR400" s="127"/>
      <c r="BS400" s="127"/>
    </row>
    <row r="401" spans="1:71" ht="12.75" customHeight="1" x14ac:dyDescent="0.25">
      <c r="A401" s="127"/>
      <c r="B401" s="127"/>
      <c r="C401" s="127"/>
      <c r="D401" s="127"/>
      <c r="E401" s="127"/>
      <c r="F401" s="127"/>
      <c r="G401" s="127"/>
      <c r="H401" s="127"/>
      <c r="I401" s="127"/>
      <c r="J401" s="127"/>
      <c r="K401" s="127"/>
      <c r="L401" s="127"/>
      <c r="M401" s="127"/>
      <c r="N401" s="127"/>
      <c r="O401" s="127"/>
      <c r="P401" s="127"/>
      <c r="Q401" s="127"/>
      <c r="R401" s="127"/>
      <c r="S401" s="127"/>
      <c r="T401" s="127"/>
      <c r="U401" s="127"/>
      <c r="V401" s="127"/>
      <c r="W401" s="127"/>
      <c r="X401" s="127"/>
      <c r="Y401" s="127"/>
      <c r="Z401" s="127"/>
      <c r="AA401" s="127"/>
      <c r="AB401" s="127"/>
      <c r="AC401" s="127"/>
      <c r="AD401" s="127"/>
      <c r="AE401" s="127"/>
      <c r="AF401" s="127"/>
      <c r="AG401" s="127"/>
      <c r="AH401" s="127"/>
      <c r="AI401" s="127"/>
      <c r="AJ401" s="127"/>
      <c r="AK401" s="127"/>
      <c r="AL401" s="127"/>
      <c r="AM401" s="127"/>
      <c r="AN401" s="127"/>
      <c r="AO401" s="127"/>
      <c r="AP401" s="127"/>
      <c r="AQ401" s="127"/>
      <c r="AR401" s="127"/>
      <c r="AS401" s="127"/>
      <c r="AT401" s="127"/>
      <c r="AU401" s="127"/>
      <c r="AV401" s="127"/>
      <c r="AW401" s="127"/>
      <c r="AX401" s="127"/>
      <c r="AY401" s="127"/>
      <c r="AZ401" s="127"/>
      <c r="BA401" s="127"/>
      <c r="BB401" s="127"/>
      <c r="BC401" s="127"/>
      <c r="BD401" s="127"/>
      <c r="BE401" s="127"/>
      <c r="BF401" s="127"/>
      <c r="BG401" s="127"/>
      <c r="BH401" s="127"/>
      <c r="BI401" s="127"/>
      <c r="BJ401" s="127"/>
      <c r="BK401" s="127"/>
      <c r="BL401" s="127"/>
      <c r="BM401" s="127"/>
      <c r="BN401" s="127"/>
      <c r="BO401" s="127"/>
      <c r="BP401" s="127"/>
      <c r="BQ401" s="127"/>
      <c r="BR401" s="127"/>
      <c r="BS401" s="127"/>
    </row>
    <row r="402" spans="1:71" ht="12.75" customHeight="1" x14ac:dyDescent="0.25">
      <c r="A402" s="127"/>
      <c r="B402" s="127"/>
      <c r="C402" s="127"/>
      <c r="D402" s="127"/>
      <c r="E402" s="127"/>
      <c r="F402" s="127"/>
      <c r="G402" s="127"/>
      <c r="H402" s="127"/>
      <c r="I402" s="127"/>
      <c r="J402" s="127"/>
      <c r="K402" s="127"/>
      <c r="L402" s="127"/>
      <c r="M402" s="127"/>
      <c r="N402" s="127"/>
      <c r="O402" s="127"/>
      <c r="P402" s="127"/>
      <c r="Q402" s="127"/>
      <c r="R402" s="127"/>
      <c r="S402" s="127"/>
      <c r="T402" s="127"/>
      <c r="U402" s="127"/>
      <c r="V402" s="127"/>
      <c r="W402" s="127"/>
      <c r="X402" s="127"/>
      <c r="Y402" s="127"/>
      <c r="Z402" s="127"/>
      <c r="AA402" s="127"/>
      <c r="AB402" s="127"/>
      <c r="AC402" s="127"/>
      <c r="AD402" s="127"/>
      <c r="AE402" s="127"/>
      <c r="AF402" s="127"/>
      <c r="AG402" s="127"/>
      <c r="AH402" s="127"/>
      <c r="AI402" s="127"/>
      <c r="AJ402" s="127"/>
      <c r="AK402" s="127"/>
      <c r="AL402" s="127"/>
      <c r="AM402" s="127"/>
      <c r="AN402" s="127"/>
      <c r="AO402" s="127"/>
      <c r="AP402" s="127"/>
      <c r="AQ402" s="127"/>
      <c r="AR402" s="127"/>
      <c r="AS402" s="127"/>
      <c r="AT402" s="127"/>
      <c r="AU402" s="127"/>
      <c r="AV402" s="127"/>
      <c r="AW402" s="127"/>
      <c r="AX402" s="127"/>
      <c r="AY402" s="127"/>
      <c r="AZ402" s="127"/>
      <c r="BA402" s="127"/>
      <c r="BB402" s="127"/>
      <c r="BC402" s="127"/>
      <c r="BD402" s="127"/>
      <c r="BE402" s="127"/>
      <c r="BF402" s="127"/>
      <c r="BG402" s="127"/>
      <c r="BH402" s="127"/>
      <c r="BI402" s="127"/>
      <c r="BJ402" s="127"/>
      <c r="BK402" s="127"/>
      <c r="BL402" s="127"/>
      <c r="BM402" s="127"/>
      <c r="BN402" s="127"/>
      <c r="BO402" s="127"/>
      <c r="BP402" s="127"/>
      <c r="BQ402" s="127"/>
      <c r="BR402" s="127"/>
      <c r="BS402" s="127"/>
    </row>
    <row r="403" spans="1:71" ht="12.75" customHeight="1" x14ac:dyDescent="0.25">
      <c r="A403" s="127"/>
      <c r="B403" s="127"/>
      <c r="C403" s="127"/>
      <c r="D403" s="127"/>
      <c r="E403" s="127"/>
      <c r="F403" s="127"/>
      <c r="G403" s="127"/>
      <c r="H403" s="127"/>
      <c r="I403" s="127"/>
      <c r="J403" s="127"/>
      <c r="K403" s="127"/>
      <c r="L403" s="127"/>
      <c r="M403" s="127"/>
      <c r="N403" s="127"/>
      <c r="O403" s="127"/>
      <c r="P403" s="127"/>
      <c r="Q403" s="127"/>
      <c r="R403" s="127"/>
      <c r="S403" s="127"/>
      <c r="T403" s="127"/>
      <c r="U403" s="127"/>
      <c r="V403" s="127"/>
      <c r="W403" s="127"/>
      <c r="X403" s="127"/>
      <c r="Y403" s="127"/>
      <c r="Z403" s="127"/>
      <c r="AA403" s="127"/>
      <c r="AB403" s="127"/>
      <c r="AC403" s="127"/>
      <c r="AD403" s="127"/>
      <c r="AE403" s="127"/>
      <c r="AF403" s="127"/>
      <c r="AG403" s="127"/>
      <c r="AH403" s="127"/>
      <c r="AI403" s="127"/>
      <c r="AJ403" s="127"/>
      <c r="AK403" s="127"/>
      <c r="AL403" s="127"/>
      <c r="AM403" s="127"/>
      <c r="AN403" s="127"/>
      <c r="AO403" s="127"/>
      <c r="AP403" s="127"/>
      <c r="AQ403" s="127"/>
      <c r="AR403" s="127"/>
      <c r="AS403" s="127"/>
      <c r="AT403" s="127"/>
      <c r="AU403" s="127"/>
      <c r="AV403" s="127"/>
      <c r="AW403" s="127"/>
      <c r="AX403" s="127"/>
      <c r="AY403" s="127"/>
      <c r="AZ403" s="127"/>
      <c r="BA403" s="127"/>
      <c r="BB403" s="127"/>
      <c r="BC403" s="127"/>
      <c r="BD403" s="127"/>
      <c r="BE403" s="127"/>
      <c r="BF403" s="127"/>
      <c r="BG403" s="127"/>
      <c r="BH403" s="127"/>
      <c r="BI403" s="127"/>
      <c r="BJ403" s="127"/>
      <c r="BK403" s="127"/>
      <c r="BL403" s="127"/>
      <c r="BM403" s="127"/>
      <c r="BN403" s="127"/>
      <c r="BO403" s="127"/>
      <c r="BP403" s="127"/>
      <c r="BQ403" s="127"/>
      <c r="BR403" s="127"/>
      <c r="BS403" s="127"/>
    </row>
    <row r="404" spans="1:71" ht="12.75" customHeight="1" x14ac:dyDescent="0.25">
      <c r="A404" s="127"/>
      <c r="B404" s="127"/>
      <c r="C404" s="127"/>
      <c r="D404" s="127"/>
      <c r="E404" s="127"/>
      <c r="F404" s="127"/>
      <c r="G404" s="127"/>
      <c r="H404" s="127"/>
      <c r="I404" s="127"/>
      <c r="J404" s="127"/>
      <c r="K404" s="127"/>
      <c r="L404" s="127"/>
      <c r="M404" s="127"/>
      <c r="N404" s="127"/>
      <c r="O404" s="127"/>
      <c r="P404" s="127"/>
      <c r="Q404" s="127"/>
      <c r="R404" s="127"/>
      <c r="S404" s="127"/>
      <c r="T404" s="127"/>
      <c r="U404" s="127"/>
      <c r="V404" s="127"/>
      <c r="W404" s="127"/>
      <c r="X404" s="127"/>
      <c r="Y404" s="127"/>
      <c r="Z404" s="127"/>
      <c r="AA404" s="127"/>
      <c r="AB404" s="127"/>
      <c r="AC404" s="127"/>
      <c r="AD404" s="127"/>
      <c r="AE404" s="127"/>
      <c r="AF404" s="127"/>
      <c r="AG404" s="127"/>
      <c r="AH404" s="127"/>
      <c r="AI404" s="127"/>
      <c r="AJ404" s="127"/>
      <c r="AK404" s="127"/>
      <c r="AL404" s="127"/>
      <c r="AM404" s="127"/>
      <c r="AN404" s="127"/>
      <c r="AO404" s="127"/>
      <c r="AP404" s="127"/>
      <c r="AQ404" s="127"/>
      <c r="AR404" s="127"/>
      <c r="AS404" s="127"/>
      <c r="AT404" s="127"/>
      <c r="AU404" s="127"/>
      <c r="AV404" s="127"/>
      <c r="AW404" s="127"/>
      <c r="AX404" s="127"/>
      <c r="AY404" s="127"/>
      <c r="AZ404" s="127"/>
      <c r="BA404" s="127"/>
      <c r="BB404" s="127"/>
      <c r="BC404" s="127"/>
      <c r="BD404" s="127"/>
      <c r="BE404" s="127"/>
      <c r="BF404" s="127"/>
      <c r="BG404" s="127"/>
      <c r="BH404" s="127"/>
      <c r="BI404" s="127"/>
      <c r="BJ404" s="127"/>
      <c r="BK404" s="127"/>
      <c r="BL404" s="127"/>
      <c r="BM404" s="127"/>
      <c r="BN404" s="127"/>
      <c r="BO404" s="127"/>
      <c r="BP404" s="127"/>
      <c r="BQ404" s="127"/>
      <c r="BR404" s="127"/>
      <c r="BS404" s="127"/>
    </row>
    <row r="405" spans="1:71" ht="12.75" customHeight="1" x14ac:dyDescent="0.25">
      <c r="A405" s="127"/>
      <c r="B405" s="127"/>
      <c r="C405" s="127"/>
      <c r="D405" s="127"/>
      <c r="E405" s="127"/>
      <c r="F405" s="127"/>
      <c r="G405" s="127"/>
      <c r="H405" s="127"/>
      <c r="I405" s="127"/>
      <c r="J405" s="127"/>
      <c r="K405" s="127"/>
      <c r="L405" s="127"/>
      <c r="M405" s="127"/>
      <c r="N405" s="127"/>
      <c r="O405" s="127"/>
      <c r="P405" s="127"/>
      <c r="Q405" s="127"/>
      <c r="R405" s="127"/>
      <c r="S405" s="127"/>
      <c r="T405" s="127"/>
      <c r="U405" s="127"/>
      <c r="V405" s="127"/>
      <c r="W405" s="127"/>
      <c r="X405" s="127"/>
      <c r="Y405" s="127"/>
      <c r="Z405" s="127"/>
      <c r="AA405" s="127"/>
      <c r="AB405" s="127"/>
      <c r="AC405" s="127"/>
      <c r="AD405" s="127"/>
      <c r="AE405" s="127"/>
      <c r="AF405" s="127"/>
      <c r="AG405" s="127"/>
      <c r="AH405" s="127"/>
      <c r="AI405" s="127"/>
      <c r="AJ405" s="127"/>
      <c r="AK405" s="127"/>
      <c r="AL405" s="127"/>
      <c r="AM405" s="127"/>
      <c r="AN405" s="127"/>
      <c r="AO405" s="127"/>
      <c r="AP405" s="127"/>
      <c r="AQ405" s="127"/>
      <c r="AR405" s="127"/>
      <c r="AS405" s="127"/>
      <c r="AT405" s="127"/>
      <c r="AU405" s="127"/>
      <c r="AV405" s="127"/>
      <c r="AW405" s="127"/>
      <c r="AX405" s="127"/>
      <c r="AY405" s="127"/>
      <c r="AZ405" s="127"/>
      <c r="BA405" s="127"/>
      <c r="BB405" s="127"/>
      <c r="BC405" s="127"/>
      <c r="BD405" s="127"/>
      <c r="BE405" s="127"/>
      <c r="BF405" s="127"/>
      <c r="BG405" s="127"/>
      <c r="BH405" s="127"/>
      <c r="BI405" s="127"/>
      <c r="BJ405" s="127"/>
      <c r="BK405" s="127"/>
      <c r="BL405" s="127"/>
      <c r="BM405" s="127"/>
      <c r="BN405" s="127"/>
      <c r="BO405" s="127"/>
      <c r="BP405" s="127"/>
      <c r="BQ405" s="127"/>
      <c r="BR405" s="127"/>
      <c r="BS405" s="127"/>
    </row>
    <row r="406" spans="1:71" ht="12.75" customHeight="1" x14ac:dyDescent="0.25">
      <c r="A406" s="127"/>
      <c r="B406" s="127"/>
      <c r="C406" s="127"/>
      <c r="D406" s="127"/>
      <c r="E406" s="127"/>
      <c r="F406" s="127"/>
      <c r="G406" s="127"/>
      <c r="H406" s="127"/>
      <c r="I406" s="127"/>
      <c r="J406" s="127"/>
      <c r="K406" s="127"/>
      <c r="L406" s="127"/>
      <c r="M406" s="127"/>
      <c r="N406" s="127"/>
      <c r="O406" s="127"/>
      <c r="P406" s="127"/>
      <c r="Q406" s="127"/>
      <c r="R406" s="127"/>
      <c r="S406" s="127"/>
      <c r="T406" s="127"/>
      <c r="U406" s="127"/>
      <c r="V406" s="127"/>
      <c r="W406" s="127"/>
      <c r="X406" s="127"/>
      <c r="Y406" s="127"/>
      <c r="Z406" s="127"/>
      <c r="AA406" s="127"/>
      <c r="AB406" s="127"/>
      <c r="AC406" s="127"/>
      <c r="AD406" s="127"/>
      <c r="AE406" s="127"/>
      <c r="AF406" s="127"/>
      <c r="AG406" s="127"/>
      <c r="AH406" s="127"/>
      <c r="AI406" s="127"/>
      <c r="AJ406" s="127"/>
      <c r="AK406" s="127"/>
      <c r="AL406" s="127"/>
      <c r="AM406" s="127"/>
      <c r="AN406" s="127"/>
      <c r="AO406" s="127"/>
      <c r="AP406" s="127"/>
      <c r="AQ406" s="127"/>
      <c r="AR406" s="127"/>
      <c r="AS406" s="127"/>
      <c r="AT406" s="127"/>
      <c r="AU406" s="127"/>
      <c r="AV406" s="127"/>
      <c r="AW406" s="127"/>
      <c r="AX406" s="127"/>
      <c r="AY406" s="127"/>
      <c r="AZ406" s="127"/>
      <c r="BA406" s="127"/>
      <c r="BB406" s="127"/>
      <c r="BC406" s="127"/>
      <c r="BD406" s="127"/>
      <c r="BE406" s="127"/>
      <c r="BF406" s="127"/>
      <c r="BG406" s="127"/>
      <c r="BH406" s="127"/>
      <c r="BI406" s="127"/>
      <c r="BJ406" s="127"/>
      <c r="BK406" s="127"/>
      <c r="BL406" s="127"/>
      <c r="BM406" s="127"/>
      <c r="BN406" s="127"/>
      <c r="BO406" s="127"/>
      <c r="BP406" s="127"/>
      <c r="BQ406" s="127"/>
      <c r="BR406" s="127"/>
      <c r="BS406" s="127"/>
    </row>
    <row r="407" spans="1:71" ht="12.75" customHeight="1" x14ac:dyDescent="0.25">
      <c r="A407" s="127"/>
      <c r="B407" s="127"/>
      <c r="C407" s="127"/>
      <c r="D407" s="127"/>
      <c r="E407" s="127"/>
      <c r="F407" s="127"/>
      <c r="G407" s="127"/>
      <c r="H407" s="127"/>
      <c r="I407" s="127"/>
      <c r="J407" s="127"/>
      <c r="K407" s="127"/>
      <c r="L407" s="127"/>
      <c r="M407" s="127"/>
      <c r="N407" s="127"/>
      <c r="O407" s="127"/>
      <c r="P407" s="127"/>
      <c r="Q407" s="127"/>
      <c r="R407" s="127"/>
      <c r="S407" s="127"/>
      <c r="T407" s="127"/>
      <c r="U407" s="127"/>
      <c r="V407" s="127"/>
      <c r="W407" s="127"/>
      <c r="X407" s="127"/>
      <c r="Y407" s="127"/>
      <c r="Z407" s="127"/>
      <c r="AA407" s="127"/>
      <c r="AB407" s="127"/>
      <c r="AC407" s="127"/>
      <c r="AD407" s="127"/>
      <c r="AE407" s="127"/>
      <c r="AF407" s="127"/>
      <c r="AG407" s="127"/>
      <c r="AH407" s="127"/>
      <c r="AI407" s="127"/>
      <c r="AJ407" s="127"/>
      <c r="AK407" s="127"/>
      <c r="AL407" s="127"/>
      <c r="AM407" s="127"/>
      <c r="AN407" s="127"/>
      <c r="AO407" s="127"/>
      <c r="AP407" s="127"/>
      <c r="AQ407" s="127"/>
      <c r="AR407" s="127"/>
      <c r="AS407" s="127"/>
      <c r="AT407" s="127"/>
      <c r="AU407" s="127"/>
      <c r="AV407" s="127"/>
      <c r="AW407" s="127"/>
      <c r="AX407" s="127"/>
      <c r="AY407" s="127"/>
      <c r="AZ407" s="127"/>
      <c r="BA407" s="127"/>
      <c r="BB407" s="127"/>
      <c r="BC407" s="127"/>
      <c r="BD407" s="127"/>
      <c r="BE407" s="127"/>
      <c r="BF407" s="127"/>
      <c r="BG407" s="127"/>
      <c r="BH407" s="127"/>
      <c r="BI407" s="127"/>
      <c r="BJ407" s="127"/>
      <c r="BK407" s="127"/>
      <c r="BL407" s="127"/>
      <c r="BM407" s="127"/>
      <c r="BN407" s="127"/>
      <c r="BO407" s="127"/>
      <c r="BP407" s="127"/>
      <c r="BQ407" s="127"/>
      <c r="BR407" s="127"/>
      <c r="BS407" s="127"/>
    </row>
    <row r="408" spans="1:71" ht="12.75" customHeight="1" x14ac:dyDescent="0.25">
      <c r="A408" s="127"/>
      <c r="B408" s="127"/>
      <c r="C408" s="127"/>
      <c r="D408" s="127"/>
      <c r="E408" s="127"/>
      <c r="F408" s="127"/>
      <c r="G408" s="127"/>
      <c r="H408" s="127"/>
      <c r="I408" s="127"/>
      <c r="J408" s="127"/>
      <c r="K408" s="127"/>
      <c r="L408" s="127"/>
      <c r="M408" s="127"/>
      <c r="N408" s="127"/>
      <c r="O408" s="127"/>
      <c r="P408" s="127"/>
      <c r="Q408" s="127"/>
      <c r="R408" s="127"/>
      <c r="S408" s="127"/>
      <c r="T408" s="127"/>
      <c r="U408" s="127"/>
      <c r="V408" s="127"/>
      <c r="W408" s="127"/>
      <c r="X408" s="127"/>
      <c r="Y408" s="127"/>
      <c r="Z408" s="127"/>
      <c r="AA408" s="127"/>
      <c r="AB408" s="127"/>
      <c r="AC408" s="127"/>
      <c r="AD408" s="127"/>
      <c r="AE408" s="127"/>
      <c r="AF408" s="127"/>
      <c r="AG408" s="127"/>
      <c r="AH408" s="127"/>
      <c r="AI408" s="127"/>
      <c r="AJ408" s="127"/>
      <c r="AK408" s="127"/>
      <c r="AL408" s="127"/>
      <c r="AM408" s="127"/>
      <c r="AN408" s="127"/>
      <c r="AO408" s="127"/>
      <c r="AP408" s="127"/>
      <c r="AQ408" s="127"/>
      <c r="AR408" s="127"/>
      <c r="AS408" s="127"/>
      <c r="AT408" s="127"/>
      <c r="AU408" s="127"/>
      <c r="AV408" s="127"/>
      <c r="AW408" s="127"/>
      <c r="AX408" s="127"/>
      <c r="AY408" s="127"/>
      <c r="AZ408" s="127"/>
      <c r="BA408" s="127"/>
      <c r="BB408" s="127"/>
      <c r="BC408" s="127"/>
      <c r="BD408" s="127"/>
      <c r="BE408" s="127"/>
      <c r="BF408" s="127"/>
      <c r="BG408" s="127"/>
      <c r="BH408" s="127"/>
      <c r="BI408" s="127"/>
      <c r="BJ408" s="127"/>
      <c r="BK408" s="127"/>
      <c r="BL408" s="127"/>
      <c r="BM408" s="127"/>
      <c r="BN408" s="127"/>
      <c r="BO408" s="127"/>
      <c r="BP408" s="127"/>
      <c r="BQ408" s="127"/>
      <c r="BR408" s="127"/>
      <c r="BS408" s="127"/>
    </row>
    <row r="409" spans="1:71" ht="12.75" customHeight="1" x14ac:dyDescent="0.25">
      <c r="A409" s="127"/>
      <c r="B409" s="127"/>
      <c r="C409" s="127"/>
      <c r="D409" s="127"/>
      <c r="E409" s="127"/>
      <c r="F409" s="127"/>
      <c r="G409" s="127"/>
      <c r="H409" s="127"/>
      <c r="I409" s="127"/>
      <c r="J409" s="127"/>
      <c r="K409" s="127"/>
      <c r="L409" s="127"/>
      <c r="M409" s="127"/>
      <c r="N409" s="127"/>
      <c r="O409" s="127"/>
      <c r="P409" s="127"/>
      <c r="Q409" s="127"/>
      <c r="R409" s="127"/>
      <c r="S409" s="127"/>
      <c r="T409" s="127"/>
      <c r="U409" s="127"/>
      <c r="V409" s="127"/>
      <c r="W409" s="127"/>
      <c r="X409" s="127"/>
      <c r="Y409" s="127"/>
      <c r="Z409" s="127"/>
      <c r="AA409" s="127"/>
      <c r="AB409" s="127"/>
      <c r="AC409" s="127"/>
      <c r="AD409" s="127"/>
      <c r="AE409" s="127"/>
      <c r="AF409" s="127"/>
      <c r="AG409" s="127"/>
      <c r="AH409" s="127"/>
      <c r="AI409" s="127"/>
      <c r="AJ409" s="127"/>
      <c r="AK409" s="127"/>
      <c r="AL409" s="127"/>
      <c r="AM409" s="127"/>
      <c r="AN409" s="127"/>
      <c r="AO409" s="127"/>
      <c r="AP409" s="127"/>
      <c r="AQ409" s="127"/>
      <c r="AR409" s="127"/>
      <c r="AS409" s="127"/>
      <c r="AT409" s="127"/>
      <c r="AU409" s="127"/>
      <c r="AV409" s="127"/>
      <c r="AW409" s="127"/>
      <c r="AX409" s="127"/>
      <c r="AY409" s="127"/>
      <c r="AZ409" s="127"/>
      <c r="BA409" s="127"/>
      <c r="BB409" s="127"/>
      <c r="BC409" s="127"/>
      <c r="BD409" s="127"/>
      <c r="BE409" s="127"/>
      <c r="BF409" s="127"/>
      <c r="BG409" s="127"/>
      <c r="BH409" s="127"/>
      <c r="BI409" s="127"/>
      <c r="BJ409" s="127"/>
      <c r="BK409" s="127"/>
      <c r="BL409" s="127"/>
      <c r="BM409" s="127"/>
      <c r="BN409" s="127"/>
      <c r="BO409" s="127"/>
      <c r="BP409" s="127"/>
      <c r="BQ409" s="127"/>
      <c r="BR409" s="127"/>
      <c r="BS409" s="127"/>
    </row>
    <row r="410" spans="1:71" ht="12.75" customHeight="1" x14ac:dyDescent="0.25">
      <c r="A410" s="127"/>
      <c r="B410" s="127"/>
      <c r="C410" s="127"/>
      <c r="D410" s="127"/>
      <c r="E410" s="127"/>
      <c r="F410" s="127"/>
      <c r="G410" s="127"/>
      <c r="H410" s="127"/>
      <c r="I410" s="127"/>
      <c r="J410" s="127"/>
      <c r="K410" s="127"/>
      <c r="L410" s="127"/>
      <c r="M410" s="127"/>
      <c r="N410" s="127"/>
      <c r="O410" s="127"/>
      <c r="P410" s="127"/>
      <c r="Q410" s="127"/>
      <c r="R410" s="127"/>
      <c r="S410" s="127"/>
      <c r="T410" s="127"/>
      <c r="U410" s="127"/>
      <c r="V410" s="127"/>
      <c r="W410" s="127"/>
      <c r="X410" s="127"/>
      <c r="Y410" s="127"/>
      <c r="Z410" s="127"/>
      <c r="AA410" s="127"/>
      <c r="AB410" s="127"/>
      <c r="AC410" s="127"/>
      <c r="AD410" s="127"/>
      <c r="AE410" s="127"/>
      <c r="AF410" s="127"/>
      <c r="AG410" s="127"/>
      <c r="AH410" s="127"/>
      <c r="AI410" s="127"/>
      <c r="AJ410" s="127"/>
      <c r="AK410" s="127"/>
      <c r="AL410" s="127"/>
      <c r="AM410" s="127"/>
      <c r="AN410" s="127"/>
      <c r="AO410" s="127"/>
      <c r="AP410" s="127"/>
      <c r="AQ410" s="127"/>
      <c r="AR410" s="127"/>
      <c r="AS410" s="127"/>
      <c r="AT410" s="127"/>
      <c r="AU410" s="127"/>
      <c r="AV410" s="127"/>
      <c r="AW410" s="127"/>
      <c r="AX410" s="127"/>
      <c r="AY410" s="127"/>
      <c r="AZ410" s="127"/>
      <c r="BA410" s="127"/>
      <c r="BB410" s="127"/>
      <c r="BC410" s="127"/>
      <c r="BD410" s="127"/>
      <c r="BE410" s="127"/>
      <c r="BF410" s="127"/>
      <c r="BG410" s="127"/>
      <c r="BH410" s="127"/>
      <c r="BI410" s="127"/>
      <c r="BJ410" s="127"/>
      <c r="BK410" s="127"/>
      <c r="BL410" s="127"/>
      <c r="BM410" s="127"/>
      <c r="BN410" s="127"/>
      <c r="BO410" s="127"/>
      <c r="BP410" s="127"/>
      <c r="BQ410" s="127"/>
      <c r="BR410" s="127"/>
      <c r="BS410" s="127"/>
    </row>
    <row r="411" spans="1:71" ht="12.75" customHeight="1" x14ac:dyDescent="0.25">
      <c r="A411" s="127"/>
      <c r="B411" s="127"/>
      <c r="C411" s="127"/>
      <c r="D411" s="127"/>
      <c r="E411" s="127"/>
      <c r="F411" s="127"/>
      <c r="G411" s="127"/>
      <c r="H411" s="127"/>
      <c r="I411" s="127"/>
      <c r="J411" s="127"/>
      <c r="K411" s="127"/>
      <c r="L411" s="127"/>
      <c r="M411" s="127"/>
      <c r="N411" s="127"/>
      <c r="O411" s="127"/>
      <c r="P411" s="127"/>
      <c r="Q411" s="127"/>
      <c r="R411" s="127"/>
      <c r="S411" s="127"/>
      <c r="T411" s="127"/>
      <c r="U411" s="127"/>
      <c r="V411" s="127"/>
      <c r="W411" s="127"/>
      <c r="X411" s="127"/>
      <c r="Y411" s="127"/>
      <c r="Z411" s="127"/>
      <c r="AA411" s="127"/>
      <c r="AB411" s="127"/>
      <c r="AC411" s="127"/>
      <c r="AD411" s="127"/>
      <c r="AE411" s="127"/>
      <c r="AF411" s="127"/>
      <c r="AG411" s="127"/>
      <c r="AH411" s="127"/>
      <c r="AI411" s="127"/>
      <c r="AJ411" s="127"/>
      <c r="AK411" s="127"/>
      <c r="AL411" s="127"/>
      <c r="AM411" s="127"/>
      <c r="AN411" s="127"/>
      <c r="AO411" s="127"/>
      <c r="AP411" s="127"/>
      <c r="AQ411" s="127"/>
      <c r="AR411" s="127"/>
      <c r="AS411" s="127"/>
      <c r="AT411" s="127"/>
      <c r="AU411" s="127"/>
      <c r="AV411" s="127"/>
      <c r="AW411" s="127"/>
      <c r="AX411" s="127"/>
      <c r="AY411" s="127"/>
      <c r="AZ411" s="127"/>
      <c r="BA411" s="127"/>
      <c r="BB411" s="127"/>
      <c r="BC411" s="127"/>
      <c r="BD411" s="127"/>
      <c r="BE411" s="127"/>
      <c r="BF411" s="127"/>
      <c r="BG411" s="127"/>
      <c r="BH411" s="127"/>
      <c r="BI411" s="127"/>
      <c r="BJ411" s="127"/>
      <c r="BK411" s="127"/>
      <c r="BL411" s="127"/>
      <c r="BM411" s="127"/>
      <c r="BN411" s="127"/>
      <c r="BO411" s="127"/>
      <c r="BP411" s="127"/>
      <c r="BQ411" s="127"/>
      <c r="BR411" s="127"/>
      <c r="BS411" s="127"/>
    </row>
    <row r="412" spans="1:71" ht="12.75" customHeight="1" x14ac:dyDescent="0.25">
      <c r="A412" s="127"/>
      <c r="B412" s="127"/>
      <c r="C412" s="127"/>
      <c r="D412" s="127"/>
      <c r="E412" s="127"/>
      <c r="F412" s="127"/>
      <c r="G412" s="127"/>
      <c r="H412" s="127"/>
      <c r="I412" s="127"/>
      <c r="J412" s="127"/>
      <c r="K412" s="127"/>
      <c r="L412" s="127"/>
      <c r="M412" s="127"/>
      <c r="N412" s="127"/>
      <c r="O412" s="127"/>
      <c r="P412" s="127"/>
      <c r="Q412" s="127"/>
      <c r="R412" s="127"/>
      <c r="S412" s="127"/>
      <c r="T412" s="127"/>
      <c r="U412" s="127"/>
      <c r="V412" s="127"/>
      <c r="W412" s="127"/>
      <c r="X412" s="127"/>
      <c r="Y412" s="127"/>
      <c r="Z412" s="127"/>
      <c r="AA412" s="127"/>
      <c r="AB412" s="127"/>
      <c r="AC412" s="127"/>
      <c r="AD412" s="127"/>
      <c r="AE412" s="127"/>
      <c r="AF412" s="127"/>
      <c r="AG412" s="127"/>
      <c r="AH412" s="127"/>
      <c r="AI412" s="127"/>
      <c r="AJ412" s="127"/>
      <c r="AK412" s="127"/>
      <c r="AL412" s="127"/>
      <c r="AM412" s="127"/>
      <c r="AN412" s="127"/>
      <c r="AO412" s="127"/>
      <c r="AP412" s="127"/>
      <c r="AQ412" s="127"/>
      <c r="AR412" s="127"/>
      <c r="AS412" s="127"/>
      <c r="AT412" s="127"/>
      <c r="AU412" s="127"/>
      <c r="AV412" s="127"/>
      <c r="AW412" s="127"/>
      <c r="AX412" s="127"/>
      <c r="AY412" s="127"/>
      <c r="AZ412" s="127"/>
      <c r="BA412" s="127"/>
      <c r="BB412" s="127"/>
      <c r="BC412" s="127"/>
      <c r="BD412" s="127"/>
      <c r="BE412" s="127"/>
      <c r="BF412" s="127"/>
      <c r="BG412" s="127"/>
      <c r="BH412" s="127"/>
      <c r="BI412" s="127"/>
      <c r="BJ412" s="127"/>
      <c r="BK412" s="127"/>
      <c r="BL412" s="127"/>
      <c r="BM412" s="127"/>
      <c r="BN412" s="127"/>
      <c r="BO412" s="127"/>
      <c r="BP412" s="127"/>
      <c r="BQ412" s="127"/>
      <c r="BR412" s="127"/>
      <c r="BS412" s="127"/>
    </row>
    <row r="413" spans="1:71" ht="12.75" customHeight="1" x14ac:dyDescent="0.25">
      <c r="A413" s="127"/>
      <c r="B413" s="127"/>
      <c r="C413" s="127"/>
      <c r="D413" s="127"/>
      <c r="E413" s="127"/>
      <c r="F413" s="127"/>
      <c r="G413" s="127"/>
      <c r="H413" s="127"/>
      <c r="I413" s="127"/>
      <c r="J413" s="127"/>
      <c r="K413" s="127"/>
      <c r="L413" s="127"/>
      <c r="M413" s="127"/>
      <c r="N413" s="127"/>
      <c r="O413" s="127"/>
      <c r="P413" s="127"/>
      <c r="Q413" s="127"/>
      <c r="R413" s="127"/>
      <c r="S413" s="127"/>
      <c r="T413" s="127"/>
      <c r="U413" s="127"/>
      <c r="V413" s="127"/>
      <c r="W413" s="127"/>
      <c r="X413" s="127"/>
      <c r="Y413" s="127"/>
      <c r="Z413" s="127"/>
      <c r="AA413" s="127"/>
      <c r="AB413" s="127"/>
      <c r="AC413" s="127"/>
      <c r="AD413" s="127"/>
      <c r="AE413" s="127"/>
      <c r="AF413" s="127"/>
      <c r="AG413" s="127"/>
      <c r="AH413" s="127"/>
      <c r="AI413" s="127"/>
      <c r="AJ413" s="127"/>
      <c r="AK413" s="127"/>
      <c r="AL413" s="127"/>
      <c r="AM413" s="127"/>
      <c r="AN413" s="127"/>
      <c r="AO413" s="127"/>
      <c r="AP413" s="127"/>
      <c r="AQ413" s="127"/>
      <c r="AR413" s="127"/>
      <c r="AS413" s="127"/>
      <c r="AT413" s="127"/>
      <c r="AU413" s="127"/>
      <c r="AV413" s="127"/>
      <c r="AW413" s="127"/>
      <c r="AX413" s="127"/>
      <c r="AY413" s="127"/>
      <c r="AZ413" s="127"/>
      <c r="BA413" s="127"/>
      <c r="BB413" s="127"/>
      <c r="BC413" s="127"/>
      <c r="BD413" s="127"/>
      <c r="BE413" s="127"/>
      <c r="BF413" s="127"/>
      <c r="BG413" s="127"/>
      <c r="BH413" s="127"/>
      <c r="BI413" s="127"/>
      <c r="BJ413" s="127"/>
      <c r="BK413" s="127"/>
      <c r="BL413" s="127"/>
      <c r="BM413" s="127"/>
      <c r="BN413" s="127"/>
      <c r="BO413" s="127"/>
      <c r="BP413" s="127"/>
      <c r="BQ413" s="127"/>
      <c r="BR413" s="127"/>
      <c r="BS413" s="127"/>
    </row>
    <row r="414" spans="1:71" ht="12.75" customHeight="1" x14ac:dyDescent="0.25">
      <c r="A414" s="127"/>
      <c r="B414" s="127"/>
      <c r="C414" s="127"/>
      <c r="D414" s="127"/>
      <c r="E414" s="127"/>
      <c r="F414" s="127"/>
      <c r="G414" s="127"/>
      <c r="H414" s="127"/>
      <c r="I414" s="127"/>
      <c r="J414" s="127"/>
      <c r="K414" s="127"/>
      <c r="L414" s="127"/>
      <c r="M414" s="127"/>
      <c r="N414" s="127"/>
      <c r="O414" s="127"/>
      <c r="P414" s="127"/>
      <c r="Q414" s="127"/>
      <c r="R414" s="127"/>
      <c r="S414" s="127"/>
      <c r="T414" s="127"/>
      <c r="U414" s="127"/>
      <c r="V414" s="127"/>
      <c r="W414" s="127"/>
      <c r="X414" s="127"/>
      <c r="Y414" s="127"/>
      <c r="Z414" s="127"/>
      <c r="AA414" s="127"/>
      <c r="AB414" s="127"/>
      <c r="AC414" s="127"/>
      <c r="AD414" s="127"/>
      <c r="AE414" s="127"/>
      <c r="AF414" s="127"/>
      <c r="AG414" s="127"/>
      <c r="AH414" s="127"/>
      <c r="AI414" s="127"/>
      <c r="AJ414" s="127"/>
      <c r="AK414" s="127"/>
      <c r="AL414" s="127"/>
      <c r="AM414" s="127"/>
      <c r="AN414" s="127"/>
      <c r="AO414" s="127"/>
      <c r="AP414" s="127"/>
      <c r="AQ414" s="127"/>
      <c r="AR414" s="127"/>
      <c r="AS414" s="127"/>
      <c r="AT414" s="127"/>
      <c r="AU414" s="127"/>
      <c r="AV414" s="127"/>
      <c r="AW414" s="127"/>
      <c r="AX414" s="127"/>
      <c r="AY414" s="127"/>
      <c r="AZ414" s="127"/>
      <c r="BA414" s="127"/>
      <c r="BB414" s="127"/>
      <c r="BC414" s="127"/>
      <c r="BD414" s="127"/>
      <c r="BE414" s="127"/>
      <c r="BF414" s="127"/>
      <c r="BG414" s="127"/>
      <c r="BH414" s="127"/>
      <c r="BI414" s="127"/>
      <c r="BJ414" s="127"/>
      <c r="BK414" s="127"/>
      <c r="BL414" s="127"/>
      <c r="BM414" s="127"/>
      <c r="BN414" s="127"/>
      <c r="BO414" s="127"/>
      <c r="BP414" s="127"/>
      <c r="BQ414" s="127"/>
      <c r="BR414" s="127"/>
      <c r="BS414" s="127"/>
    </row>
    <row r="415" spans="1:71" ht="12.75" customHeight="1" x14ac:dyDescent="0.25">
      <c r="A415" s="127"/>
      <c r="B415" s="127"/>
      <c r="C415" s="127"/>
      <c r="D415" s="127"/>
      <c r="E415" s="127"/>
      <c r="F415" s="127"/>
      <c r="G415" s="127"/>
      <c r="H415" s="127"/>
      <c r="I415" s="127"/>
      <c r="J415" s="127"/>
      <c r="K415" s="127"/>
      <c r="L415" s="127"/>
      <c r="M415" s="127"/>
      <c r="N415" s="127"/>
      <c r="O415" s="127"/>
      <c r="P415" s="127"/>
      <c r="Q415" s="127"/>
      <c r="R415" s="127"/>
      <c r="S415" s="127"/>
      <c r="T415" s="127"/>
      <c r="U415" s="127"/>
      <c r="V415" s="127"/>
      <c r="W415" s="127"/>
      <c r="X415" s="127"/>
      <c r="Y415" s="127"/>
      <c r="Z415" s="127"/>
      <c r="AA415" s="127"/>
      <c r="AB415" s="127"/>
      <c r="AC415" s="127"/>
      <c r="AD415" s="127"/>
      <c r="AE415" s="127"/>
      <c r="AF415" s="127"/>
      <c r="AG415" s="127"/>
      <c r="AH415" s="127"/>
      <c r="AI415" s="127"/>
      <c r="AJ415" s="127"/>
      <c r="AK415" s="127"/>
      <c r="AL415" s="127"/>
      <c r="AM415" s="127"/>
      <c r="AN415" s="127"/>
      <c r="AO415" s="127"/>
      <c r="AP415" s="127"/>
      <c r="AQ415" s="127"/>
      <c r="AR415" s="127"/>
      <c r="AS415" s="127"/>
      <c r="AT415" s="127"/>
      <c r="AU415" s="127"/>
      <c r="AV415" s="127"/>
      <c r="AW415" s="127"/>
      <c r="AX415" s="127"/>
      <c r="AY415" s="127"/>
      <c r="AZ415" s="127"/>
      <c r="BA415" s="127"/>
      <c r="BB415" s="127"/>
      <c r="BC415" s="127"/>
      <c r="BD415" s="127"/>
      <c r="BE415" s="127"/>
      <c r="BF415" s="127"/>
      <c r="BG415" s="127"/>
      <c r="BH415" s="127"/>
      <c r="BI415" s="127"/>
      <c r="BJ415" s="127"/>
      <c r="BK415" s="127"/>
      <c r="BL415" s="127"/>
      <c r="BM415" s="127"/>
      <c r="BN415" s="127"/>
      <c r="BO415" s="127"/>
      <c r="BP415" s="127"/>
      <c r="BQ415" s="127"/>
      <c r="BR415" s="127"/>
      <c r="BS415" s="127"/>
    </row>
    <row r="416" spans="1:71" ht="12.75" customHeight="1" x14ac:dyDescent="0.25">
      <c r="A416" s="127"/>
      <c r="B416" s="127"/>
      <c r="C416" s="127"/>
      <c r="D416" s="127"/>
      <c r="E416" s="127"/>
      <c r="F416" s="127"/>
      <c r="G416" s="127"/>
      <c r="H416" s="127"/>
      <c r="I416" s="127"/>
      <c r="J416" s="127"/>
      <c r="K416" s="127"/>
      <c r="L416" s="127"/>
      <c r="M416" s="127"/>
      <c r="N416" s="127"/>
      <c r="O416" s="127"/>
      <c r="P416" s="127"/>
      <c r="Q416" s="127"/>
      <c r="R416" s="127"/>
      <c r="S416" s="127"/>
      <c r="T416" s="127"/>
      <c r="U416" s="127"/>
      <c r="V416" s="127"/>
      <c r="W416" s="127"/>
      <c r="X416" s="127"/>
      <c r="Y416" s="127"/>
      <c r="Z416" s="127"/>
      <c r="AA416" s="127"/>
      <c r="AB416" s="127"/>
      <c r="AC416" s="127"/>
      <c r="AD416" s="127"/>
      <c r="AE416" s="127"/>
      <c r="AF416" s="127"/>
      <c r="AG416" s="127"/>
      <c r="AH416" s="127"/>
      <c r="AI416" s="127"/>
      <c r="AJ416" s="127"/>
      <c r="AK416" s="127"/>
      <c r="AL416" s="127"/>
      <c r="AM416" s="127"/>
      <c r="AN416" s="127"/>
      <c r="AO416" s="127"/>
      <c r="AP416" s="127"/>
      <c r="AQ416" s="127"/>
      <c r="AR416" s="127"/>
      <c r="AS416" s="127"/>
      <c r="AT416" s="127"/>
      <c r="AU416" s="127"/>
      <c r="AV416" s="127"/>
      <c r="AW416" s="127"/>
      <c r="AX416" s="127"/>
      <c r="AY416" s="127"/>
      <c r="AZ416" s="127"/>
      <c r="BA416" s="127"/>
      <c r="BB416" s="127"/>
      <c r="BC416" s="127"/>
      <c r="BD416" s="127"/>
      <c r="BE416" s="127"/>
      <c r="BF416" s="127"/>
      <c r="BG416" s="127"/>
      <c r="BH416" s="127"/>
      <c r="BI416" s="127"/>
      <c r="BJ416" s="127"/>
      <c r="BK416" s="127"/>
      <c r="BL416" s="127"/>
      <c r="BM416" s="127"/>
      <c r="BN416" s="127"/>
      <c r="BO416" s="127"/>
      <c r="BP416" s="127"/>
      <c r="BQ416" s="127"/>
      <c r="BR416" s="127"/>
      <c r="BS416" s="127"/>
    </row>
    <row r="417" spans="1:71" ht="12.75" customHeight="1" x14ac:dyDescent="0.25">
      <c r="A417" s="127"/>
      <c r="B417" s="127"/>
      <c r="C417" s="127"/>
      <c r="D417" s="127"/>
      <c r="E417" s="127"/>
      <c r="F417" s="127"/>
      <c r="G417" s="127"/>
      <c r="H417" s="127"/>
      <c r="I417" s="127"/>
      <c r="J417" s="127"/>
      <c r="K417" s="127"/>
      <c r="L417" s="127"/>
      <c r="M417" s="127"/>
      <c r="N417" s="127"/>
      <c r="O417" s="127"/>
      <c r="P417" s="127"/>
      <c r="Q417" s="127"/>
      <c r="R417" s="127"/>
      <c r="S417" s="127"/>
      <c r="T417" s="127"/>
      <c r="U417" s="127"/>
      <c r="V417" s="127"/>
      <c r="W417" s="127"/>
      <c r="X417" s="127"/>
      <c r="Y417" s="127"/>
      <c r="Z417" s="127"/>
      <c r="AA417" s="127"/>
      <c r="AB417" s="127"/>
      <c r="AC417" s="127"/>
      <c r="AD417" s="127"/>
      <c r="AE417" s="127"/>
      <c r="AF417" s="127"/>
      <c r="AG417" s="127"/>
      <c r="AH417" s="127"/>
      <c r="AI417" s="127"/>
      <c r="AJ417" s="127"/>
      <c r="AK417" s="127"/>
      <c r="AL417" s="127"/>
      <c r="AM417" s="127"/>
      <c r="AN417" s="127"/>
      <c r="AO417" s="127"/>
      <c r="AP417" s="127"/>
      <c r="AQ417" s="127"/>
      <c r="AR417" s="127"/>
      <c r="AS417" s="127"/>
      <c r="AT417" s="127"/>
      <c r="AU417" s="127"/>
      <c r="AV417" s="127"/>
      <c r="AW417" s="127"/>
      <c r="AX417" s="127"/>
      <c r="AY417" s="127"/>
      <c r="AZ417" s="127"/>
      <c r="BA417" s="127"/>
      <c r="BB417" s="127"/>
      <c r="BC417" s="127"/>
      <c r="BD417" s="127"/>
      <c r="BE417" s="127"/>
      <c r="BF417" s="127"/>
      <c r="BG417" s="127"/>
      <c r="BH417" s="127"/>
      <c r="BI417" s="127"/>
      <c r="BJ417" s="127"/>
      <c r="BK417" s="127"/>
      <c r="BL417" s="127"/>
      <c r="BM417" s="127"/>
      <c r="BN417" s="127"/>
      <c r="BO417" s="127"/>
      <c r="BP417" s="127"/>
      <c r="BQ417" s="127"/>
      <c r="BR417" s="127"/>
      <c r="BS417" s="127"/>
    </row>
    <row r="418" spans="1:71" ht="12.75" customHeight="1" x14ac:dyDescent="0.25">
      <c r="A418" s="127"/>
      <c r="B418" s="127"/>
      <c r="C418" s="127"/>
      <c r="D418" s="127"/>
      <c r="E418" s="127"/>
      <c r="F418" s="127"/>
      <c r="G418" s="127"/>
      <c r="H418" s="127"/>
      <c r="I418" s="127"/>
      <c r="J418" s="127"/>
      <c r="K418" s="127"/>
      <c r="L418" s="127"/>
      <c r="M418" s="127"/>
      <c r="N418" s="127"/>
      <c r="O418" s="127"/>
      <c r="P418" s="127"/>
      <c r="Q418" s="127"/>
      <c r="R418" s="127"/>
      <c r="S418" s="127"/>
      <c r="T418" s="127"/>
      <c r="U418" s="127"/>
      <c r="V418" s="127"/>
      <c r="W418" s="127"/>
      <c r="X418" s="127"/>
      <c r="Y418" s="127"/>
      <c r="Z418" s="127"/>
      <c r="AA418" s="127"/>
      <c r="AB418" s="127"/>
      <c r="AC418" s="127"/>
      <c r="AD418" s="127"/>
      <c r="AE418" s="127"/>
      <c r="AF418" s="127"/>
      <c r="AG418" s="127"/>
      <c r="AH418" s="127"/>
      <c r="AI418" s="127"/>
      <c r="AJ418" s="127"/>
      <c r="AK418" s="127"/>
      <c r="AL418" s="127"/>
      <c r="AM418" s="127"/>
      <c r="AN418" s="127"/>
      <c r="AO418" s="127"/>
      <c r="AP418" s="127"/>
      <c r="AQ418" s="127"/>
      <c r="AR418" s="127"/>
      <c r="AS418" s="127"/>
      <c r="AT418" s="127"/>
      <c r="AU418" s="127"/>
      <c r="AV418" s="127"/>
      <c r="AW418" s="127"/>
      <c r="AX418" s="127"/>
      <c r="AY418" s="127"/>
      <c r="AZ418" s="127"/>
      <c r="BA418" s="127"/>
      <c r="BB418" s="127"/>
      <c r="BC418" s="127"/>
      <c r="BD418" s="127"/>
      <c r="BE418" s="127"/>
      <c r="BF418" s="127"/>
      <c r="BG418" s="127"/>
      <c r="BH418" s="127"/>
      <c r="BI418" s="127"/>
      <c r="BJ418" s="127"/>
      <c r="BK418" s="127"/>
      <c r="BL418" s="127"/>
      <c r="BM418" s="127"/>
      <c r="BN418" s="127"/>
      <c r="BO418" s="127"/>
      <c r="BP418" s="127"/>
      <c r="BQ418" s="127"/>
      <c r="BR418" s="127"/>
      <c r="BS418" s="127"/>
    </row>
    <row r="419" spans="1:71" ht="12.75" customHeight="1" x14ac:dyDescent="0.25">
      <c r="A419" s="127"/>
      <c r="B419" s="127"/>
      <c r="C419" s="127"/>
      <c r="D419" s="127"/>
      <c r="E419" s="127"/>
      <c r="F419" s="127"/>
      <c r="G419" s="127"/>
      <c r="H419" s="127"/>
      <c r="I419" s="127"/>
      <c r="J419" s="127"/>
      <c r="K419" s="127"/>
      <c r="L419" s="127"/>
      <c r="M419" s="127"/>
      <c r="N419" s="127"/>
      <c r="O419" s="127"/>
      <c r="P419" s="127"/>
      <c r="Q419" s="127"/>
      <c r="R419" s="127"/>
      <c r="S419" s="127"/>
      <c r="T419" s="127"/>
      <c r="U419" s="127"/>
      <c r="V419" s="127"/>
      <c r="W419" s="127"/>
      <c r="X419" s="127"/>
      <c r="Y419" s="127"/>
      <c r="Z419" s="127"/>
      <c r="AA419" s="127"/>
      <c r="AB419" s="127"/>
      <c r="AC419" s="127"/>
      <c r="AD419" s="127"/>
      <c r="AE419" s="127"/>
      <c r="AF419" s="127"/>
      <c r="AG419" s="127"/>
      <c r="AH419" s="127"/>
      <c r="AI419" s="127"/>
      <c r="AJ419" s="127"/>
      <c r="AK419" s="127"/>
      <c r="AL419" s="127"/>
      <c r="AM419" s="127"/>
      <c r="AN419" s="127"/>
      <c r="AO419" s="127"/>
      <c r="AP419" s="127"/>
      <c r="AQ419" s="127"/>
      <c r="AR419" s="127"/>
      <c r="AS419" s="127"/>
      <c r="AT419" s="127"/>
      <c r="AU419" s="127"/>
      <c r="AV419" s="127"/>
      <c r="AW419" s="127"/>
      <c r="AX419" s="127"/>
      <c r="AY419" s="127"/>
      <c r="AZ419" s="127"/>
      <c r="BA419" s="127"/>
      <c r="BB419" s="127"/>
      <c r="BC419" s="127"/>
      <c r="BD419" s="127"/>
      <c r="BE419" s="127"/>
      <c r="BF419" s="127"/>
      <c r="BG419" s="127"/>
      <c r="BH419" s="127"/>
      <c r="BI419" s="127"/>
      <c r="BJ419" s="127"/>
      <c r="BK419" s="127"/>
      <c r="BL419" s="127"/>
      <c r="BM419" s="127"/>
      <c r="BN419" s="127"/>
      <c r="BO419" s="127"/>
      <c r="BP419" s="127"/>
      <c r="BQ419" s="127"/>
      <c r="BR419" s="127"/>
      <c r="BS419" s="127"/>
    </row>
    <row r="420" spans="1:71" ht="12.75" customHeight="1" x14ac:dyDescent="0.25">
      <c r="A420" s="127"/>
      <c r="B420" s="127"/>
      <c r="C420" s="127"/>
      <c r="D420" s="127"/>
      <c r="E420" s="127"/>
      <c r="F420" s="127"/>
      <c r="G420" s="127"/>
      <c r="H420" s="127"/>
      <c r="I420" s="127"/>
      <c r="J420" s="127"/>
      <c r="K420" s="127"/>
      <c r="L420" s="127"/>
      <c r="M420" s="127"/>
      <c r="N420" s="127"/>
      <c r="O420" s="127"/>
      <c r="P420" s="127"/>
      <c r="Q420" s="127"/>
      <c r="R420" s="127"/>
      <c r="S420" s="127"/>
      <c r="T420" s="127"/>
      <c r="U420" s="127"/>
      <c r="V420" s="127"/>
      <c r="W420" s="127"/>
      <c r="X420" s="127"/>
      <c r="Y420" s="127"/>
      <c r="Z420" s="127"/>
      <c r="AA420" s="127"/>
      <c r="AB420" s="127"/>
      <c r="AC420" s="127"/>
      <c r="AD420" s="127"/>
      <c r="AE420" s="127"/>
      <c r="AF420" s="127"/>
      <c r="AG420" s="127"/>
      <c r="AH420" s="127"/>
      <c r="AI420" s="127"/>
      <c r="AJ420" s="127"/>
      <c r="AK420" s="127"/>
      <c r="AL420" s="127"/>
      <c r="AM420" s="127"/>
      <c r="AN420" s="127"/>
      <c r="AO420" s="127"/>
      <c r="AP420" s="127"/>
      <c r="AQ420" s="127"/>
      <c r="AR420" s="127"/>
      <c r="AS420" s="127"/>
      <c r="AT420" s="127"/>
      <c r="AU420" s="127"/>
      <c r="AV420" s="127"/>
      <c r="AW420" s="127"/>
      <c r="AX420" s="127"/>
      <c r="AY420" s="127"/>
      <c r="AZ420" s="127"/>
      <c r="BA420" s="127"/>
      <c r="BB420" s="127"/>
      <c r="BC420" s="127"/>
      <c r="BD420" s="127"/>
      <c r="BE420" s="127"/>
      <c r="BF420" s="127"/>
      <c r="BG420" s="127"/>
      <c r="BH420" s="127"/>
      <c r="BI420" s="127"/>
      <c r="BJ420" s="127"/>
      <c r="BK420" s="127"/>
      <c r="BL420" s="127"/>
      <c r="BM420" s="127"/>
      <c r="BN420" s="127"/>
      <c r="BO420" s="127"/>
      <c r="BP420" s="127"/>
      <c r="BQ420" s="127"/>
      <c r="BR420" s="127"/>
      <c r="BS420" s="127"/>
    </row>
    <row r="421" spans="1:71" ht="12.75" customHeight="1" x14ac:dyDescent="0.25">
      <c r="A421" s="127"/>
      <c r="B421" s="127"/>
      <c r="C421" s="127"/>
      <c r="D421" s="127"/>
      <c r="E421" s="127"/>
      <c r="F421" s="127"/>
      <c r="G421" s="127"/>
      <c r="H421" s="127"/>
      <c r="I421" s="127"/>
      <c r="J421" s="127"/>
      <c r="K421" s="127"/>
      <c r="L421" s="127"/>
      <c r="M421" s="127"/>
      <c r="N421" s="127"/>
      <c r="O421" s="127"/>
      <c r="P421" s="127"/>
      <c r="Q421" s="127"/>
      <c r="R421" s="127"/>
      <c r="S421" s="127"/>
      <c r="T421" s="127"/>
      <c r="U421" s="127"/>
      <c r="V421" s="127"/>
      <c r="W421" s="127"/>
      <c r="X421" s="127"/>
      <c r="Y421" s="127"/>
      <c r="Z421" s="127"/>
      <c r="AA421" s="127"/>
      <c r="AB421" s="127"/>
      <c r="AC421" s="127"/>
      <c r="AD421" s="127"/>
      <c r="AE421" s="127"/>
      <c r="AF421" s="127"/>
      <c r="AG421" s="127"/>
      <c r="AH421" s="127"/>
      <c r="AI421" s="127"/>
      <c r="AJ421" s="127"/>
      <c r="AK421" s="127"/>
      <c r="AL421" s="127"/>
      <c r="AM421" s="127"/>
      <c r="AN421" s="127"/>
      <c r="AO421" s="127"/>
      <c r="AP421" s="127"/>
      <c r="AQ421" s="127"/>
      <c r="AR421" s="127"/>
      <c r="AS421" s="127"/>
      <c r="AT421" s="127"/>
      <c r="AU421" s="127"/>
      <c r="AV421" s="127"/>
      <c r="AW421" s="127"/>
      <c r="AX421" s="127"/>
      <c r="AY421" s="127"/>
      <c r="AZ421" s="127"/>
      <c r="BA421" s="127"/>
      <c r="BB421" s="127"/>
      <c r="BC421" s="127"/>
      <c r="BD421" s="127"/>
      <c r="BE421" s="127"/>
      <c r="BF421" s="127"/>
      <c r="BG421" s="127"/>
      <c r="BH421" s="127"/>
      <c r="BI421" s="127"/>
      <c r="BJ421" s="127"/>
      <c r="BK421" s="127"/>
      <c r="BL421" s="127"/>
      <c r="BM421" s="127"/>
      <c r="BN421" s="127"/>
      <c r="BO421" s="127"/>
      <c r="BP421" s="127"/>
      <c r="BQ421" s="127"/>
      <c r="BR421" s="127"/>
      <c r="BS421" s="127"/>
    </row>
    <row r="422" spans="1:71" ht="12.75" customHeight="1" x14ac:dyDescent="0.25">
      <c r="A422" s="127"/>
      <c r="B422" s="127"/>
      <c r="C422" s="127"/>
      <c r="D422" s="127"/>
      <c r="E422" s="127"/>
      <c r="F422" s="127"/>
      <c r="G422" s="127"/>
      <c r="H422" s="127"/>
      <c r="I422" s="127"/>
      <c r="J422" s="127"/>
      <c r="K422" s="127"/>
      <c r="L422" s="127"/>
      <c r="M422" s="127"/>
      <c r="N422" s="127"/>
      <c r="O422" s="127"/>
      <c r="P422" s="127"/>
      <c r="Q422" s="127"/>
      <c r="R422" s="127"/>
      <c r="S422" s="127"/>
      <c r="T422" s="127"/>
      <c r="U422" s="127"/>
      <c r="V422" s="127"/>
      <c r="W422" s="127"/>
      <c r="X422" s="127"/>
      <c r="Y422" s="127"/>
      <c r="Z422" s="127"/>
      <c r="AA422" s="127"/>
      <c r="AB422" s="127"/>
      <c r="AC422" s="127"/>
      <c r="AD422" s="127"/>
      <c r="AE422" s="127"/>
      <c r="AF422" s="127"/>
      <c r="AG422" s="127"/>
      <c r="AH422" s="127"/>
      <c r="AI422" s="127"/>
      <c r="AJ422" s="127"/>
      <c r="AK422" s="127"/>
      <c r="AL422" s="127"/>
      <c r="AM422" s="127"/>
      <c r="AN422" s="127"/>
      <c r="AO422" s="127"/>
      <c r="AP422" s="127"/>
      <c r="AQ422" s="127"/>
      <c r="AR422" s="127"/>
      <c r="AS422" s="127"/>
      <c r="AT422" s="127"/>
      <c r="AU422" s="127"/>
      <c r="AV422" s="127"/>
      <c r="AW422" s="127"/>
      <c r="AX422" s="127"/>
      <c r="AY422" s="127"/>
      <c r="AZ422" s="127"/>
      <c r="BA422" s="127"/>
      <c r="BB422" s="127"/>
      <c r="BC422" s="127"/>
      <c r="BD422" s="127"/>
      <c r="BE422" s="127"/>
      <c r="BF422" s="127"/>
      <c r="BG422" s="127"/>
      <c r="BH422" s="127"/>
      <c r="BI422" s="127"/>
      <c r="BJ422" s="127"/>
      <c r="BK422" s="127"/>
      <c r="BL422" s="127"/>
      <c r="BM422" s="127"/>
      <c r="BN422" s="127"/>
      <c r="BO422" s="127"/>
      <c r="BP422" s="127"/>
      <c r="BQ422" s="127"/>
      <c r="BR422" s="127"/>
      <c r="BS422" s="127"/>
    </row>
    <row r="423" spans="1:71" ht="12.75" customHeight="1" x14ac:dyDescent="0.25">
      <c r="A423" s="127"/>
      <c r="B423" s="127"/>
      <c r="C423" s="127"/>
      <c r="D423" s="127"/>
      <c r="E423" s="127"/>
      <c r="F423" s="127"/>
      <c r="G423" s="127"/>
      <c r="H423" s="127"/>
      <c r="I423" s="127"/>
      <c r="J423" s="127"/>
      <c r="K423" s="127"/>
      <c r="L423" s="127"/>
      <c r="M423" s="127"/>
      <c r="N423" s="127"/>
      <c r="O423" s="127"/>
      <c r="P423" s="127"/>
      <c r="Q423" s="127"/>
      <c r="R423" s="127"/>
      <c r="S423" s="127"/>
      <c r="T423" s="127"/>
      <c r="U423" s="127"/>
      <c r="V423" s="127"/>
      <c r="W423" s="127"/>
      <c r="X423" s="127"/>
      <c r="Y423" s="127"/>
      <c r="Z423" s="127"/>
      <c r="AA423" s="127"/>
      <c r="AB423" s="127"/>
      <c r="AC423" s="127"/>
      <c r="AD423" s="127"/>
      <c r="AE423" s="127"/>
      <c r="AF423" s="127"/>
      <c r="AG423" s="127"/>
      <c r="AH423" s="127"/>
      <c r="AI423" s="127"/>
      <c r="AJ423" s="127"/>
      <c r="AK423" s="127"/>
      <c r="AL423" s="127"/>
      <c r="AM423" s="127"/>
      <c r="AN423" s="127"/>
      <c r="AO423" s="127"/>
      <c r="AP423" s="127"/>
      <c r="AQ423" s="127"/>
      <c r="AR423" s="127"/>
      <c r="AS423" s="127"/>
      <c r="AT423" s="127"/>
      <c r="AU423" s="127"/>
      <c r="AV423" s="127"/>
      <c r="AW423" s="127"/>
      <c r="AX423" s="127"/>
      <c r="AY423" s="127"/>
      <c r="AZ423" s="127"/>
      <c r="BA423" s="127"/>
      <c r="BB423" s="127"/>
      <c r="BC423" s="127"/>
      <c r="BD423" s="127"/>
      <c r="BE423" s="127"/>
      <c r="BF423" s="127"/>
      <c r="BG423" s="127"/>
      <c r="BH423" s="127"/>
      <c r="BI423" s="127"/>
      <c r="BJ423" s="127"/>
      <c r="BK423" s="127"/>
      <c r="BL423" s="127"/>
      <c r="BM423" s="127"/>
      <c r="BN423" s="127"/>
      <c r="BO423" s="127"/>
      <c r="BP423" s="127"/>
      <c r="BQ423" s="127"/>
      <c r="BR423" s="127"/>
      <c r="BS423" s="127"/>
    </row>
    <row r="424" spans="1:71" ht="12.75" customHeight="1" x14ac:dyDescent="0.25">
      <c r="A424" s="127"/>
      <c r="B424" s="127"/>
      <c r="C424" s="127"/>
      <c r="D424" s="127"/>
      <c r="E424" s="127"/>
      <c r="F424" s="127"/>
      <c r="G424" s="127"/>
      <c r="H424" s="127"/>
      <c r="I424" s="127"/>
      <c r="J424" s="127"/>
      <c r="K424" s="127"/>
      <c r="L424" s="127"/>
      <c r="M424" s="127"/>
      <c r="N424" s="127"/>
      <c r="O424" s="127"/>
      <c r="P424" s="127"/>
      <c r="Q424" s="127"/>
      <c r="R424" s="127"/>
      <c r="S424" s="127"/>
      <c r="T424" s="127"/>
      <c r="U424" s="127"/>
      <c r="V424" s="127"/>
      <c r="W424" s="127"/>
      <c r="X424" s="127"/>
      <c r="Y424" s="127"/>
      <c r="Z424" s="127"/>
      <c r="AA424" s="127"/>
      <c r="AB424" s="127"/>
      <c r="AC424" s="127"/>
      <c r="AD424" s="127"/>
      <c r="AE424" s="127"/>
      <c r="AF424" s="127"/>
      <c r="AG424" s="127"/>
      <c r="AH424" s="127"/>
      <c r="AI424" s="127"/>
      <c r="AJ424" s="127"/>
      <c r="AK424" s="127"/>
      <c r="AL424" s="127"/>
      <c r="AM424" s="127"/>
      <c r="AN424" s="127"/>
      <c r="AO424" s="127"/>
      <c r="AP424" s="127"/>
      <c r="AQ424" s="127"/>
      <c r="AR424" s="127"/>
      <c r="AS424" s="127"/>
      <c r="AT424" s="127"/>
      <c r="AU424" s="127"/>
      <c r="AV424" s="127"/>
      <c r="AW424" s="127"/>
      <c r="AX424" s="127"/>
      <c r="AY424" s="127"/>
      <c r="AZ424" s="127"/>
      <c r="BA424" s="127"/>
      <c r="BB424" s="127"/>
      <c r="BC424" s="127"/>
      <c r="BD424" s="127"/>
      <c r="BE424" s="127"/>
      <c r="BF424" s="127"/>
      <c r="BG424" s="127"/>
      <c r="BH424" s="127"/>
      <c r="BI424" s="127"/>
      <c r="BJ424" s="127"/>
      <c r="BK424" s="127"/>
      <c r="BL424" s="127"/>
      <c r="BM424" s="127"/>
      <c r="BN424" s="127"/>
      <c r="BO424" s="127"/>
      <c r="BP424" s="127"/>
      <c r="BQ424" s="127"/>
      <c r="BR424" s="127"/>
      <c r="BS424" s="127"/>
    </row>
    <row r="425" spans="1:71" ht="12.75" customHeight="1" x14ac:dyDescent="0.25">
      <c r="A425" s="127"/>
      <c r="B425" s="127"/>
      <c r="C425" s="127"/>
      <c r="D425" s="127"/>
      <c r="E425" s="127"/>
      <c r="F425" s="127"/>
      <c r="G425" s="127"/>
      <c r="H425" s="127"/>
      <c r="I425" s="127"/>
      <c r="J425" s="127"/>
      <c r="K425" s="127"/>
      <c r="L425" s="127"/>
      <c r="M425" s="127"/>
      <c r="N425" s="127"/>
      <c r="O425" s="127"/>
      <c r="P425" s="127"/>
      <c r="Q425" s="127"/>
      <c r="R425" s="127"/>
      <c r="S425" s="127"/>
      <c r="T425" s="127"/>
      <c r="U425" s="127"/>
      <c r="V425" s="127"/>
      <c r="W425" s="127"/>
      <c r="X425" s="127"/>
      <c r="Y425" s="127"/>
      <c r="Z425" s="127"/>
      <c r="AA425" s="127"/>
      <c r="AB425" s="127"/>
      <c r="AC425" s="127"/>
      <c r="AD425" s="127"/>
      <c r="AE425" s="127"/>
      <c r="AF425" s="127"/>
      <c r="AG425" s="127"/>
      <c r="AH425" s="127"/>
      <c r="AI425" s="127"/>
      <c r="AJ425" s="127"/>
      <c r="AK425" s="127"/>
      <c r="AL425" s="127"/>
      <c r="AM425" s="127"/>
      <c r="AN425" s="127"/>
      <c r="AO425" s="127"/>
      <c r="AP425" s="127"/>
      <c r="AQ425" s="127"/>
      <c r="AR425" s="127"/>
      <c r="AS425" s="127"/>
      <c r="AT425" s="127"/>
      <c r="AU425" s="127"/>
      <c r="AV425" s="127"/>
      <c r="AW425" s="127"/>
      <c r="AX425" s="127"/>
      <c r="AY425" s="127"/>
      <c r="AZ425" s="127"/>
      <c r="BA425" s="127"/>
      <c r="BB425" s="127"/>
      <c r="BC425" s="127"/>
      <c r="BD425" s="127"/>
      <c r="BE425" s="127"/>
      <c r="BF425" s="127"/>
      <c r="BG425" s="127"/>
      <c r="BH425" s="127"/>
      <c r="BI425" s="127"/>
      <c r="BJ425" s="127"/>
      <c r="BK425" s="127"/>
      <c r="BL425" s="127"/>
      <c r="BM425" s="127"/>
      <c r="BN425" s="127"/>
      <c r="BO425" s="127"/>
      <c r="BP425" s="127"/>
      <c r="BQ425" s="127"/>
      <c r="BR425" s="127"/>
      <c r="BS425" s="127"/>
    </row>
    <row r="426" spans="1:71" ht="12.75" customHeight="1" x14ac:dyDescent="0.25">
      <c r="A426" s="127"/>
      <c r="B426" s="127"/>
      <c r="C426" s="127"/>
      <c r="D426" s="127"/>
      <c r="E426" s="127"/>
      <c r="F426" s="127"/>
      <c r="G426" s="127"/>
      <c r="H426" s="127"/>
      <c r="I426" s="127"/>
      <c r="J426" s="127"/>
      <c r="K426" s="127"/>
      <c r="L426" s="127"/>
      <c r="M426" s="127"/>
      <c r="N426" s="127"/>
      <c r="O426" s="127"/>
      <c r="P426" s="127"/>
      <c r="Q426" s="127"/>
      <c r="R426" s="127"/>
      <c r="S426" s="127"/>
      <c r="T426" s="127"/>
      <c r="U426" s="127"/>
      <c r="V426" s="127"/>
      <c r="W426" s="127"/>
      <c r="X426" s="127"/>
      <c r="Y426" s="127"/>
      <c r="Z426" s="127"/>
      <c r="AA426" s="127"/>
      <c r="AB426" s="127"/>
      <c r="AC426" s="127"/>
      <c r="AD426" s="127"/>
      <c r="AE426" s="127"/>
      <c r="AF426" s="127"/>
      <c r="AG426" s="127"/>
      <c r="AH426" s="127"/>
      <c r="AI426" s="127"/>
      <c r="AJ426" s="127"/>
      <c r="AK426" s="127"/>
      <c r="AL426" s="127"/>
      <c r="AM426" s="127"/>
      <c r="AN426" s="127"/>
      <c r="AO426" s="127"/>
      <c r="AP426" s="127"/>
      <c r="AQ426" s="127"/>
      <c r="AR426" s="127"/>
      <c r="AS426" s="127"/>
      <c r="AT426" s="127"/>
      <c r="AU426" s="127"/>
      <c r="AV426" s="127"/>
      <c r="AW426" s="127"/>
      <c r="AX426" s="127"/>
      <c r="AY426" s="127"/>
      <c r="AZ426" s="127"/>
      <c r="BA426" s="127"/>
      <c r="BB426" s="127"/>
      <c r="BC426" s="127"/>
      <c r="BD426" s="127"/>
      <c r="BE426" s="127"/>
      <c r="BF426" s="127"/>
      <c r="BG426" s="127"/>
      <c r="BH426" s="127"/>
      <c r="BI426" s="127"/>
      <c r="BJ426" s="127"/>
      <c r="BK426" s="127"/>
      <c r="BL426" s="127"/>
      <c r="BM426" s="127"/>
      <c r="BN426" s="127"/>
      <c r="BO426" s="127"/>
      <c r="BP426" s="127"/>
      <c r="BQ426" s="127"/>
      <c r="BR426" s="127"/>
      <c r="BS426" s="127"/>
    </row>
    <row r="427" spans="1:71" ht="12.75" customHeight="1" x14ac:dyDescent="0.25">
      <c r="A427" s="127"/>
      <c r="B427" s="127"/>
      <c r="C427" s="127"/>
      <c r="D427" s="127"/>
      <c r="E427" s="127"/>
      <c r="F427" s="127"/>
      <c r="G427" s="127"/>
      <c r="H427" s="127"/>
      <c r="I427" s="127"/>
      <c r="J427" s="127"/>
      <c r="K427" s="127"/>
      <c r="L427" s="127"/>
      <c r="M427" s="127"/>
      <c r="N427" s="127"/>
      <c r="O427" s="127"/>
      <c r="P427" s="127"/>
      <c r="Q427" s="127"/>
      <c r="R427" s="127"/>
      <c r="S427" s="127"/>
      <c r="T427" s="127"/>
      <c r="U427" s="127"/>
      <c r="V427" s="127"/>
      <c r="W427" s="127"/>
      <c r="X427" s="127"/>
      <c r="Y427" s="127"/>
      <c r="Z427" s="127"/>
      <c r="AA427" s="127"/>
      <c r="AB427" s="127"/>
      <c r="AC427" s="127"/>
      <c r="AD427" s="127"/>
      <c r="AE427" s="127"/>
      <c r="AF427" s="127"/>
      <c r="AG427" s="127"/>
      <c r="AH427" s="127"/>
      <c r="AI427" s="127"/>
      <c r="AJ427" s="127"/>
      <c r="AK427" s="127"/>
      <c r="AL427" s="127"/>
      <c r="AM427" s="127"/>
      <c r="AN427" s="127"/>
      <c r="AO427" s="127"/>
      <c r="AP427" s="127"/>
      <c r="AQ427" s="127"/>
      <c r="AR427" s="127"/>
      <c r="AS427" s="127"/>
      <c r="AT427" s="127"/>
      <c r="AU427" s="127"/>
      <c r="AV427" s="127"/>
      <c r="AW427" s="127"/>
      <c r="AX427" s="127"/>
      <c r="AY427" s="127"/>
      <c r="AZ427" s="127"/>
      <c r="BA427" s="127"/>
      <c r="BB427" s="127"/>
      <c r="BC427" s="127"/>
      <c r="BD427" s="127"/>
      <c r="BE427" s="127"/>
      <c r="BF427" s="127"/>
      <c r="BG427" s="127"/>
      <c r="BH427" s="127"/>
      <c r="BI427" s="127"/>
      <c r="BJ427" s="127"/>
      <c r="BK427" s="127"/>
      <c r="BL427" s="127"/>
      <c r="BM427" s="127"/>
      <c r="BN427" s="127"/>
      <c r="BO427" s="127"/>
      <c r="BP427" s="127"/>
      <c r="BQ427" s="127"/>
      <c r="BR427" s="127"/>
      <c r="BS427" s="127"/>
    </row>
    <row r="428" spans="1:71" ht="12.75" customHeight="1" x14ac:dyDescent="0.25">
      <c r="A428" s="127"/>
      <c r="B428" s="127"/>
      <c r="C428" s="127"/>
      <c r="D428" s="127"/>
      <c r="E428" s="127"/>
      <c r="F428" s="127"/>
      <c r="G428" s="127"/>
      <c r="H428" s="127"/>
      <c r="I428" s="127"/>
      <c r="J428" s="127"/>
      <c r="K428" s="127"/>
      <c r="L428" s="127"/>
      <c r="M428" s="127"/>
      <c r="N428" s="127"/>
      <c r="O428" s="127"/>
      <c r="P428" s="127"/>
      <c r="Q428" s="127"/>
      <c r="R428" s="127"/>
      <c r="S428" s="127"/>
      <c r="T428" s="127"/>
      <c r="U428" s="127"/>
      <c r="V428" s="127"/>
      <c r="W428" s="127"/>
      <c r="X428" s="127"/>
      <c r="Y428" s="127"/>
      <c r="Z428" s="127"/>
      <c r="AA428" s="127"/>
      <c r="AB428" s="127"/>
      <c r="AC428" s="127"/>
      <c r="AD428" s="127"/>
      <c r="AE428" s="127"/>
      <c r="AF428" s="127"/>
      <c r="AG428" s="127"/>
      <c r="AH428" s="127"/>
      <c r="AI428" s="127"/>
      <c r="AJ428" s="127"/>
      <c r="AK428" s="127"/>
      <c r="AL428" s="127"/>
      <c r="AM428" s="127"/>
      <c r="AN428" s="127"/>
      <c r="AO428" s="127"/>
      <c r="AP428" s="127"/>
      <c r="AQ428" s="127"/>
      <c r="AR428" s="127"/>
      <c r="AS428" s="127"/>
      <c r="AT428" s="127"/>
      <c r="AU428" s="127"/>
      <c r="AV428" s="127"/>
      <c r="AW428" s="127"/>
      <c r="AX428" s="127"/>
      <c r="AY428" s="127"/>
      <c r="AZ428" s="127"/>
      <c r="BA428" s="127"/>
      <c r="BB428" s="127"/>
      <c r="BC428" s="127"/>
      <c r="BD428" s="127"/>
      <c r="BE428" s="127"/>
      <c r="BF428" s="127"/>
      <c r="BG428" s="127"/>
      <c r="BH428" s="127"/>
      <c r="BI428" s="127"/>
      <c r="BJ428" s="127"/>
      <c r="BK428" s="127"/>
      <c r="BL428" s="127"/>
      <c r="BM428" s="127"/>
      <c r="BN428" s="127"/>
      <c r="BO428" s="127"/>
      <c r="BP428" s="127"/>
      <c r="BQ428" s="127"/>
      <c r="BR428" s="127"/>
      <c r="BS428" s="127"/>
    </row>
    <row r="429" spans="1:71" ht="12.75" customHeight="1" x14ac:dyDescent="0.25">
      <c r="A429" s="127"/>
      <c r="B429" s="127"/>
      <c r="C429" s="127"/>
      <c r="D429" s="127"/>
      <c r="E429" s="127"/>
      <c r="F429" s="127"/>
      <c r="G429" s="127"/>
      <c r="H429" s="127"/>
      <c r="I429" s="127"/>
      <c r="J429" s="127"/>
      <c r="K429" s="127"/>
      <c r="L429" s="127"/>
      <c r="M429" s="127"/>
      <c r="N429" s="127"/>
      <c r="O429" s="127"/>
      <c r="P429" s="127"/>
      <c r="Q429" s="127"/>
      <c r="R429" s="127"/>
      <c r="S429" s="127"/>
      <c r="T429" s="127"/>
      <c r="U429" s="127"/>
      <c r="V429" s="127"/>
      <c r="W429" s="127"/>
      <c r="X429" s="127"/>
      <c r="Y429" s="127"/>
      <c r="Z429" s="127"/>
      <c r="AA429" s="127"/>
      <c r="AB429" s="127"/>
      <c r="AC429" s="127"/>
      <c r="AD429" s="127"/>
      <c r="AE429" s="127"/>
      <c r="AF429" s="127"/>
      <c r="AG429" s="127"/>
      <c r="AH429" s="127"/>
      <c r="AI429" s="127"/>
      <c r="AJ429" s="127"/>
      <c r="AK429" s="127"/>
      <c r="AL429" s="127"/>
      <c r="AM429" s="127"/>
      <c r="AN429" s="127"/>
      <c r="AO429" s="127"/>
      <c r="AP429" s="127"/>
      <c r="AQ429" s="127"/>
      <c r="AR429" s="127"/>
      <c r="AS429" s="127"/>
      <c r="AT429" s="127"/>
      <c r="AU429" s="127"/>
      <c r="AV429" s="127"/>
      <c r="AW429" s="127"/>
      <c r="AX429" s="127"/>
      <c r="AY429" s="127"/>
      <c r="AZ429" s="127"/>
      <c r="BA429" s="127"/>
      <c r="BB429" s="127"/>
      <c r="BC429" s="127"/>
      <c r="BD429" s="127"/>
      <c r="BE429" s="127"/>
      <c r="BF429" s="127"/>
      <c r="BG429" s="127"/>
      <c r="BH429" s="127"/>
      <c r="BI429" s="127"/>
      <c r="BJ429" s="127"/>
      <c r="BK429" s="127"/>
      <c r="BL429" s="127"/>
      <c r="BM429" s="127"/>
      <c r="BN429" s="127"/>
      <c r="BO429" s="127"/>
      <c r="BP429" s="127"/>
      <c r="BQ429" s="127"/>
      <c r="BR429" s="127"/>
      <c r="BS429" s="127"/>
    </row>
    <row r="430" spans="1:71" ht="12.75" customHeight="1" x14ac:dyDescent="0.25">
      <c r="A430" s="127"/>
      <c r="B430" s="127"/>
      <c r="C430" s="127"/>
      <c r="D430" s="127"/>
      <c r="E430" s="127"/>
      <c r="F430" s="127"/>
      <c r="G430" s="127"/>
      <c r="H430" s="127"/>
      <c r="I430" s="127"/>
      <c r="J430" s="127"/>
      <c r="K430" s="127"/>
      <c r="L430" s="127"/>
      <c r="M430" s="127"/>
      <c r="N430" s="127"/>
      <c r="O430" s="127"/>
      <c r="P430" s="127"/>
      <c r="Q430" s="127"/>
      <c r="R430" s="127"/>
      <c r="S430" s="127"/>
      <c r="T430" s="127"/>
      <c r="U430" s="127"/>
      <c r="V430" s="127"/>
      <c r="W430" s="127"/>
      <c r="X430" s="127"/>
      <c r="Y430" s="127"/>
      <c r="Z430" s="127"/>
      <c r="AA430" s="127"/>
      <c r="AB430" s="127"/>
      <c r="AC430" s="127"/>
      <c r="AD430" s="127"/>
      <c r="AE430" s="127"/>
      <c r="AF430" s="127"/>
      <c r="AG430" s="127"/>
      <c r="AH430" s="127"/>
      <c r="AI430" s="127"/>
      <c r="AJ430" s="127"/>
      <c r="AK430" s="127"/>
      <c r="AL430" s="127"/>
      <c r="AM430" s="127"/>
      <c r="AN430" s="127"/>
      <c r="AO430" s="127"/>
      <c r="AP430" s="127"/>
      <c r="AQ430" s="127"/>
      <c r="AR430" s="127"/>
      <c r="AS430" s="127"/>
      <c r="AT430" s="127"/>
      <c r="AU430" s="127"/>
      <c r="AV430" s="127"/>
      <c r="AW430" s="127"/>
      <c r="AX430" s="127"/>
      <c r="AY430" s="127"/>
      <c r="AZ430" s="127"/>
      <c r="BA430" s="127"/>
      <c r="BB430" s="127"/>
      <c r="BC430" s="127"/>
      <c r="BD430" s="127"/>
      <c r="BE430" s="127"/>
      <c r="BF430" s="127"/>
      <c r="BG430" s="127"/>
      <c r="BH430" s="127"/>
      <c r="BI430" s="127"/>
      <c r="BJ430" s="127"/>
      <c r="BK430" s="127"/>
      <c r="BL430" s="127"/>
      <c r="BM430" s="127"/>
      <c r="BN430" s="127"/>
      <c r="BO430" s="127"/>
      <c r="BP430" s="127"/>
      <c r="BQ430" s="127"/>
      <c r="BR430" s="127"/>
      <c r="BS430" s="127"/>
    </row>
    <row r="431" spans="1:71" ht="12.75" customHeight="1" x14ac:dyDescent="0.25">
      <c r="A431" s="127"/>
      <c r="B431" s="127"/>
      <c r="C431" s="127"/>
      <c r="D431" s="127"/>
      <c r="E431" s="127"/>
      <c r="F431" s="127"/>
      <c r="G431" s="127"/>
      <c r="H431" s="127"/>
      <c r="I431" s="127"/>
      <c r="J431" s="127"/>
      <c r="K431" s="127"/>
      <c r="L431" s="127"/>
      <c r="M431" s="127"/>
      <c r="N431" s="127"/>
      <c r="O431" s="127"/>
      <c r="P431" s="127"/>
      <c r="Q431" s="127"/>
      <c r="R431" s="127"/>
      <c r="S431" s="127"/>
      <c r="T431" s="127"/>
      <c r="U431" s="127"/>
      <c r="V431" s="127"/>
      <c r="W431" s="127"/>
      <c r="X431" s="127"/>
      <c r="Y431" s="127"/>
      <c r="Z431" s="127"/>
      <c r="AA431" s="127"/>
      <c r="AB431" s="127"/>
      <c r="AC431" s="127"/>
      <c r="AD431" s="127"/>
      <c r="AE431" s="127"/>
      <c r="AF431" s="127"/>
      <c r="AG431" s="127"/>
      <c r="AH431" s="127"/>
      <c r="AI431" s="127"/>
      <c r="AJ431" s="127"/>
      <c r="AK431" s="127"/>
      <c r="AL431" s="127"/>
      <c r="AM431" s="127"/>
      <c r="AN431" s="127"/>
      <c r="AO431" s="127"/>
      <c r="AP431" s="127"/>
      <c r="AQ431" s="127"/>
      <c r="AR431" s="127"/>
      <c r="AS431" s="127"/>
      <c r="AT431" s="127"/>
      <c r="AU431" s="127"/>
      <c r="AV431" s="127"/>
      <c r="AW431" s="127"/>
      <c r="AX431" s="127"/>
      <c r="AY431" s="127"/>
      <c r="AZ431" s="127"/>
      <c r="BA431" s="127"/>
      <c r="BB431" s="127"/>
      <c r="BC431" s="127"/>
      <c r="BD431" s="127"/>
      <c r="BE431" s="127"/>
      <c r="BF431" s="127"/>
      <c r="BG431" s="127"/>
      <c r="BH431" s="127"/>
      <c r="BI431" s="127"/>
      <c r="BJ431" s="127"/>
      <c r="BK431" s="127"/>
      <c r="BL431" s="127"/>
      <c r="BM431" s="127"/>
      <c r="BN431" s="127"/>
      <c r="BO431" s="127"/>
      <c r="BP431" s="127"/>
      <c r="BQ431" s="127"/>
      <c r="BR431" s="127"/>
      <c r="BS431" s="127"/>
    </row>
    <row r="432" spans="1:71" ht="12.75" customHeight="1" x14ac:dyDescent="0.25">
      <c r="A432" s="127"/>
      <c r="B432" s="127"/>
      <c r="C432" s="127"/>
      <c r="D432" s="127"/>
      <c r="E432" s="127"/>
      <c r="F432" s="127"/>
      <c r="G432" s="127"/>
      <c r="H432" s="127"/>
      <c r="I432" s="127"/>
      <c r="J432" s="127"/>
      <c r="K432" s="127"/>
      <c r="L432" s="127"/>
      <c r="M432" s="127"/>
      <c r="N432" s="127"/>
      <c r="O432" s="127"/>
      <c r="P432" s="127"/>
      <c r="Q432" s="127"/>
      <c r="R432" s="127"/>
      <c r="S432" s="127"/>
      <c r="T432" s="127"/>
      <c r="U432" s="127"/>
      <c r="V432" s="127"/>
      <c r="W432" s="127"/>
      <c r="X432" s="127"/>
      <c r="Y432" s="127"/>
      <c r="Z432" s="127"/>
      <c r="AA432" s="127"/>
      <c r="AB432" s="127"/>
      <c r="AC432" s="127"/>
      <c r="AD432" s="127"/>
      <c r="AE432" s="127"/>
      <c r="AF432" s="127"/>
      <c r="AG432" s="127"/>
      <c r="AH432" s="127"/>
      <c r="AI432" s="127"/>
      <c r="AJ432" s="127"/>
      <c r="AK432" s="127"/>
      <c r="AL432" s="127"/>
      <c r="AM432" s="127"/>
      <c r="AN432" s="127"/>
      <c r="AO432" s="127"/>
      <c r="AP432" s="127"/>
      <c r="AQ432" s="127"/>
      <c r="AR432" s="127"/>
      <c r="AS432" s="127"/>
      <c r="AT432" s="127"/>
      <c r="AU432" s="127"/>
      <c r="AV432" s="127"/>
      <c r="AW432" s="127"/>
      <c r="AX432" s="127"/>
      <c r="AY432" s="127"/>
      <c r="AZ432" s="127"/>
      <c r="BA432" s="127"/>
      <c r="BB432" s="127"/>
      <c r="BC432" s="127"/>
      <c r="BD432" s="127"/>
      <c r="BE432" s="127"/>
      <c r="BF432" s="127"/>
      <c r="BG432" s="127"/>
      <c r="BH432" s="127"/>
      <c r="BI432" s="127"/>
      <c r="BJ432" s="127"/>
      <c r="BK432" s="127"/>
      <c r="BL432" s="127"/>
      <c r="BM432" s="127"/>
      <c r="BN432" s="127"/>
      <c r="BO432" s="127"/>
      <c r="BP432" s="127"/>
      <c r="BQ432" s="127"/>
      <c r="BR432" s="127"/>
      <c r="BS432" s="127"/>
    </row>
    <row r="433" spans="1:71" ht="12.75" customHeight="1" x14ac:dyDescent="0.25">
      <c r="A433" s="127"/>
      <c r="B433" s="127"/>
      <c r="C433" s="127"/>
      <c r="D433" s="127"/>
      <c r="E433" s="127"/>
      <c r="F433" s="127"/>
      <c r="G433" s="127"/>
      <c r="H433" s="127"/>
      <c r="I433" s="127"/>
      <c r="J433" s="127"/>
      <c r="K433" s="127"/>
      <c r="L433" s="127"/>
      <c r="M433" s="127"/>
      <c r="N433" s="127"/>
      <c r="O433" s="127"/>
      <c r="P433" s="127"/>
      <c r="Q433" s="127"/>
      <c r="R433" s="127"/>
      <c r="S433" s="127"/>
      <c r="T433" s="127"/>
      <c r="U433" s="127"/>
      <c r="V433" s="127"/>
      <c r="W433" s="127"/>
      <c r="X433" s="127"/>
      <c r="Y433" s="127"/>
      <c r="Z433" s="127"/>
      <c r="AA433" s="127"/>
      <c r="AB433" s="127"/>
      <c r="AC433" s="127"/>
      <c r="AD433" s="127"/>
      <c r="AE433" s="127"/>
      <c r="AF433" s="127"/>
      <c r="AG433" s="127"/>
      <c r="AH433" s="127"/>
      <c r="AI433" s="127"/>
      <c r="AJ433" s="127"/>
      <c r="AK433" s="127"/>
      <c r="AL433" s="127"/>
      <c r="AM433" s="127"/>
      <c r="AN433" s="127"/>
      <c r="AO433" s="127"/>
      <c r="AP433" s="127"/>
      <c r="AQ433" s="127"/>
      <c r="AR433" s="127"/>
      <c r="AS433" s="127"/>
      <c r="AT433" s="127"/>
      <c r="AU433" s="127"/>
      <c r="AV433" s="127"/>
      <c r="AW433" s="127"/>
      <c r="AX433" s="127"/>
      <c r="AY433" s="127"/>
      <c r="AZ433" s="127"/>
      <c r="BA433" s="127"/>
      <c r="BB433" s="127"/>
      <c r="BC433" s="127"/>
      <c r="BD433" s="127"/>
      <c r="BE433" s="127"/>
      <c r="BF433" s="127"/>
      <c r="BG433" s="127"/>
      <c r="BH433" s="127"/>
      <c r="BI433" s="127"/>
      <c r="BJ433" s="127"/>
      <c r="BK433" s="127"/>
      <c r="BL433" s="127"/>
      <c r="BM433" s="127"/>
      <c r="BN433" s="127"/>
      <c r="BO433" s="127"/>
      <c r="BP433" s="127"/>
      <c r="BQ433" s="127"/>
      <c r="BR433" s="127"/>
      <c r="BS433" s="127"/>
    </row>
    <row r="434" spans="1:71" ht="12.75" customHeight="1" x14ac:dyDescent="0.25">
      <c r="A434" s="127"/>
      <c r="B434" s="127"/>
      <c r="C434" s="127"/>
      <c r="D434" s="127"/>
      <c r="E434" s="127"/>
      <c r="F434" s="127"/>
      <c r="G434" s="127"/>
      <c r="H434" s="127"/>
      <c r="I434" s="127"/>
      <c r="J434" s="127"/>
      <c r="K434" s="127"/>
      <c r="L434" s="127"/>
      <c r="M434" s="127"/>
      <c r="N434" s="127"/>
      <c r="O434" s="127"/>
      <c r="P434" s="127"/>
      <c r="Q434" s="127"/>
      <c r="R434" s="127"/>
      <c r="S434" s="127"/>
      <c r="T434" s="127"/>
      <c r="U434" s="127"/>
      <c r="V434" s="127"/>
      <c r="W434" s="127"/>
      <c r="X434" s="127"/>
      <c r="Y434" s="127"/>
      <c r="Z434" s="127"/>
      <c r="AA434" s="127"/>
      <c r="AB434" s="127"/>
      <c r="AC434" s="127"/>
      <c r="AD434" s="127"/>
      <c r="AE434" s="127"/>
      <c r="AF434" s="127"/>
      <c r="AG434" s="127"/>
      <c r="AH434" s="127"/>
      <c r="AI434" s="127"/>
      <c r="AJ434" s="127"/>
      <c r="AK434" s="127"/>
      <c r="AL434" s="127"/>
      <c r="AM434" s="127"/>
      <c r="AN434" s="127"/>
      <c r="AO434" s="127"/>
      <c r="AP434" s="127"/>
      <c r="AQ434" s="127"/>
      <c r="AR434" s="127"/>
      <c r="AS434" s="127"/>
      <c r="AT434" s="127"/>
      <c r="AU434" s="127"/>
      <c r="AV434" s="127"/>
      <c r="AW434" s="127"/>
      <c r="AX434" s="127"/>
      <c r="AY434" s="127"/>
      <c r="AZ434" s="127"/>
      <c r="BA434" s="127"/>
      <c r="BB434" s="127"/>
      <c r="BC434" s="127"/>
      <c r="BD434" s="127"/>
      <c r="BE434" s="127"/>
      <c r="BF434" s="127"/>
      <c r="BG434" s="127"/>
      <c r="BH434" s="127"/>
      <c r="BI434" s="127"/>
      <c r="BJ434" s="127"/>
      <c r="BK434" s="127"/>
      <c r="BL434" s="127"/>
      <c r="BM434" s="127"/>
      <c r="BN434" s="127"/>
      <c r="BO434" s="127"/>
      <c r="BP434" s="127"/>
      <c r="BQ434" s="127"/>
      <c r="BR434" s="127"/>
      <c r="BS434" s="127"/>
    </row>
    <row r="435" spans="1:71" ht="12.75" customHeight="1" x14ac:dyDescent="0.25">
      <c r="A435" s="127"/>
      <c r="B435" s="127"/>
      <c r="C435" s="127"/>
      <c r="D435" s="127"/>
      <c r="E435" s="127"/>
      <c r="F435" s="127"/>
      <c r="G435" s="127"/>
      <c r="H435" s="127"/>
      <c r="I435" s="127"/>
      <c r="J435" s="127"/>
      <c r="K435" s="127"/>
      <c r="L435" s="127"/>
      <c r="M435" s="127"/>
      <c r="N435" s="127"/>
      <c r="O435" s="127"/>
      <c r="P435" s="127"/>
      <c r="Q435" s="127"/>
      <c r="R435" s="127"/>
      <c r="S435" s="127"/>
      <c r="T435" s="127"/>
      <c r="U435" s="127"/>
      <c r="V435" s="127"/>
      <c r="W435" s="127"/>
      <c r="X435" s="127"/>
      <c r="Y435" s="127"/>
      <c r="Z435" s="127"/>
      <c r="AA435" s="127"/>
      <c r="AB435" s="127"/>
      <c r="AC435" s="127"/>
      <c r="AD435" s="127"/>
      <c r="AE435" s="127"/>
      <c r="AF435" s="127"/>
      <c r="AG435" s="127"/>
      <c r="AH435" s="127"/>
      <c r="AI435" s="127"/>
      <c r="AJ435" s="127"/>
      <c r="AK435" s="127"/>
      <c r="AL435" s="127"/>
      <c r="AM435" s="127"/>
      <c r="AN435" s="127"/>
      <c r="AO435" s="127"/>
      <c r="AP435" s="127"/>
      <c r="AQ435" s="127"/>
      <c r="AR435" s="127"/>
      <c r="AS435" s="127"/>
      <c r="AT435" s="127"/>
      <c r="AU435" s="127"/>
      <c r="AV435" s="127"/>
      <c r="AW435" s="127"/>
      <c r="AX435" s="127"/>
      <c r="AY435" s="127"/>
      <c r="AZ435" s="127"/>
      <c r="BA435" s="127"/>
      <c r="BB435" s="127"/>
      <c r="BC435" s="127"/>
      <c r="BD435" s="127"/>
      <c r="BE435" s="127"/>
      <c r="BF435" s="127"/>
      <c r="BG435" s="127"/>
      <c r="BH435" s="127"/>
      <c r="BI435" s="127"/>
      <c r="BJ435" s="127"/>
      <c r="BK435" s="127"/>
      <c r="BL435" s="127"/>
      <c r="BM435" s="127"/>
      <c r="BN435" s="127"/>
      <c r="BO435" s="127"/>
      <c r="BP435" s="127"/>
      <c r="BQ435" s="127"/>
      <c r="BR435" s="127"/>
      <c r="BS435" s="127"/>
    </row>
    <row r="436" spans="1:71" ht="12.75" customHeight="1" x14ac:dyDescent="0.25">
      <c r="A436" s="127"/>
      <c r="B436" s="127"/>
      <c r="C436" s="127"/>
      <c r="D436" s="127"/>
      <c r="E436" s="127"/>
      <c r="F436" s="127"/>
      <c r="G436" s="127"/>
      <c r="H436" s="127"/>
      <c r="I436" s="127"/>
      <c r="J436" s="127"/>
      <c r="K436" s="127"/>
      <c r="L436" s="127"/>
      <c r="M436" s="127"/>
      <c r="N436" s="127"/>
      <c r="O436" s="127"/>
      <c r="P436" s="127"/>
      <c r="Q436" s="127"/>
      <c r="R436" s="127"/>
      <c r="S436" s="127"/>
      <c r="T436" s="127"/>
      <c r="U436" s="127"/>
      <c r="V436" s="127"/>
      <c r="W436" s="127"/>
      <c r="X436" s="127"/>
      <c r="Y436" s="127"/>
      <c r="Z436" s="127"/>
      <c r="AA436" s="127"/>
      <c r="AB436" s="127"/>
      <c r="AC436" s="127"/>
      <c r="AD436" s="127"/>
      <c r="AE436" s="127"/>
      <c r="AF436" s="127"/>
      <c r="AG436" s="127"/>
      <c r="AH436" s="127"/>
      <c r="AI436" s="127"/>
      <c r="AJ436" s="127"/>
      <c r="AK436" s="127"/>
      <c r="AL436" s="127"/>
      <c r="AM436" s="127"/>
      <c r="AN436" s="127"/>
      <c r="AO436" s="127"/>
      <c r="AP436" s="127"/>
      <c r="AQ436" s="127"/>
      <c r="AR436" s="127"/>
      <c r="AS436" s="127"/>
      <c r="AT436" s="127"/>
      <c r="AU436" s="127"/>
      <c r="AV436" s="127"/>
      <c r="AW436" s="127"/>
      <c r="AX436" s="127"/>
      <c r="AY436" s="127"/>
      <c r="AZ436" s="127"/>
      <c r="BA436" s="127"/>
      <c r="BB436" s="127"/>
      <c r="BC436" s="127"/>
      <c r="BD436" s="127"/>
      <c r="BE436" s="127"/>
      <c r="BF436" s="127"/>
      <c r="BG436" s="127"/>
      <c r="BH436" s="127"/>
      <c r="BI436" s="127"/>
      <c r="BJ436" s="127"/>
      <c r="BK436" s="127"/>
      <c r="BL436" s="127"/>
      <c r="BM436" s="127"/>
      <c r="BN436" s="127"/>
      <c r="BO436" s="127"/>
      <c r="BP436" s="127"/>
      <c r="BQ436" s="127"/>
      <c r="BR436" s="127"/>
      <c r="BS436" s="127"/>
    </row>
    <row r="437" spans="1:71" ht="12.75" customHeight="1" x14ac:dyDescent="0.25">
      <c r="A437" s="127"/>
      <c r="B437" s="127"/>
      <c r="C437" s="127"/>
      <c r="D437" s="127"/>
      <c r="E437" s="127"/>
      <c r="F437" s="127"/>
      <c r="G437" s="127"/>
      <c r="H437" s="127"/>
      <c r="I437" s="127"/>
      <c r="J437" s="127"/>
      <c r="K437" s="127"/>
      <c r="L437" s="127"/>
      <c r="M437" s="127"/>
      <c r="N437" s="127"/>
      <c r="O437" s="127"/>
      <c r="P437" s="127"/>
      <c r="Q437" s="127"/>
      <c r="R437" s="127"/>
      <c r="S437" s="127"/>
      <c r="T437" s="127"/>
      <c r="U437" s="127"/>
      <c r="V437" s="127"/>
      <c r="W437" s="127"/>
      <c r="X437" s="127"/>
      <c r="Y437" s="127"/>
      <c r="Z437" s="127"/>
      <c r="AA437" s="127"/>
      <c r="AB437" s="127"/>
      <c r="AC437" s="127"/>
      <c r="AD437" s="127"/>
      <c r="AE437" s="127"/>
      <c r="AF437" s="127"/>
      <c r="AG437" s="127"/>
      <c r="AH437" s="127"/>
      <c r="AI437" s="127"/>
      <c r="AJ437" s="127"/>
      <c r="AK437" s="127"/>
      <c r="AL437" s="127"/>
      <c r="AM437" s="127"/>
      <c r="AN437" s="127"/>
      <c r="AO437" s="127"/>
      <c r="AP437" s="127"/>
      <c r="AQ437" s="127"/>
      <c r="AR437" s="127"/>
      <c r="AS437" s="127"/>
      <c r="AT437" s="127"/>
      <c r="AU437" s="127"/>
      <c r="AV437" s="127"/>
      <c r="AW437" s="127"/>
      <c r="AX437" s="127"/>
      <c r="AY437" s="127"/>
      <c r="AZ437" s="127"/>
      <c r="BA437" s="127"/>
      <c r="BB437" s="127"/>
      <c r="BC437" s="127"/>
      <c r="BD437" s="127"/>
      <c r="BE437" s="127"/>
      <c r="BF437" s="127"/>
      <c r="BG437" s="127"/>
      <c r="BH437" s="127"/>
      <c r="BI437" s="127"/>
      <c r="BJ437" s="127"/>
      <c r="BK437" s="127"/>
      <c r="BL437" s="127"/>
      <c r="BM437" s="127"/>
      <c r="BN437" s="127"/>
      <c r="BO437" s="127"/>
      <c r="BP437" s="127"/>
      <c r="BQ437" s="127"/>
      <c r="BR437" s="127"/>
      <c r="BS437" s="127"/>
    </row>
    <row r="438" spans="1:71" ht="12.75" customHeight="1" x14ac:dyDescent="0.25">
      <c r="A438" s="127"/>
      <c r="B438" s="127"/>
      <c r="C438" s="127"/>
      <c r="D438" s="127"/>
      <c r="E438" s="127"/>
      <c r="F438" s="127"/>
      <c r="G438" s="127"/>
      <c r="H438" s="127"/>
      <c r="I438" s="127"/>
      <c r="J438" s="127"/>
      <c r="K438" s="127"/>
      <c r="L438" s="127"/>
      <c r="M438" s="127"/>
      <c r="N438" s="127"/>
      <c r="O438" s="127"/>
      <c r="P438" s="127"/>
      <c r="Q438" s="127"/>
      <c r="R438" s="127"/>
      <c r="S438" s="127"/>
      <c r="T438" s="127"/>
      <c r="U438" s="127"/>
      <c r="V438" s="127"/>
      <c r="W438" s="127"/>
      <c r="X438" s="127"/>
      <c r="Y438" s="127"/>
      <c r="Z438" s="127"/>
      <c r="AA438" s="127"/>
      <c r="AB438" s="127"/>
      <c r="AC438" s="127"/>
      <c r="AD438" s="127"/>
      <c r="AE438" s="127"/>
      <c r="AF438" s="127"/>
      <c r="AG438" s="127"/>
      <c r="AH438" s="127"/>
      <c r="AI438" s="127"/>
      <c r="AJ438" s="127"/>
      <c r="AK438" s="127"/>
      <c r="AL438" s="127"/>
      <c r="AM438" s="127"/>
      <c r="AN438" s="127"/>
      <c r="AO438" s="127"/>
      <c r="AP438" s="127"/>
      <c r="AQ438" s="127"/>
      <c r="AR438" s="127"/>
      <c r="AS438" s="127"/>
      <c r="AT438" s="127"/>
      <c r="AU438" s="127"/>
      <c r="AV438" s="127"/>
      <c r="AW438" s="127"/>
      <c r="AX438" s="127"/>
      <c r="AY438" s="127"/>
      <c r="AZ438" s="127"/>
      <c r="BA438" s="127"/>
      <c r="BB438" s="127"/>
      <c r="BC438" s="127"/>
      <c r="BD438" s="127"/>
      <c r="BE438" s="127"/>
      <c r="BF438" s="127"/>
      <c r="BG438" s="127"/>
      <c r="BH438" s="127"/>
      <c r="BI438" s="127"/>
      <c r="BJ438" s="127"/>
      <c r="BK438" s="127"/>
      <c r="BL438" s="127"/>
      <c r="BM438" s="127"/>
      <c r="BN438" s="127"/>
      <c r="BO438" s="127"/>
      <c r="BP438" s="127"/>
      <c r="BQ438" s="127"/>
      <c r="BR438" s="127"/>
      <c r="BS438" s="127"/>
    </row>
    <row r="439" spans="1:71" ht="12.75" customHeight="1" x14ac:dyDescent="0.25">
      <c r="A439" s="127"/>
      <c r="B439" s="127"/>
      <c r="C439" s="127"/>
      <c r="D439" s="127"/>
      <c r="E439" s="127"/>
      <c r="F439" s="127"/>
      <c r="G439" s="127"/>
      <c r="H439" s="127"/>
      <c r="I439" s="127"/>
      <c r="J439" s="127"/>
      <c r="K439" s="127"/>
      <c r="L439" s="127"/>
      <c r="M439" s="127"/>
      <c r="N439" s="127"/>
      <c r="O439" s="127"/>
      <c r="P439" s="127"/>
      <c r="Q439" s="127"/>
      <c r="R439" s="127"/>
      <c r="S439" s="127"/>
      <c r="T439" s="127"/>
      <c r="U439" s="127"/>
      <c r="V439" s="127"/>
      <c r="W439" s="127"/>
      <c r="X439" s="127"/>
      <c r="Y439" s="127"/>
      <c r="Z439" s="127"/>
      <c r="AA439" s="127"/>
      <c r="AB439" s="127"/>
      <c r="AC439" s="127"/>
      <c r="AD439" s="127"/>
      <c r="AE439" s="127"/>
      <c r="AF439" s="127"/>
      <c r="AG439" s="127"/>
      <c r="AH439" s="127"/>
      <c r="AI439" s="127"/>
      <c r="AJ439" s="127"/>
      <c r="AK439" s="127"/>
      <c r="AL439" s="127"/>
      <c r="AM439" s="127"/>
      <c r="AN439" s="127"/>
      <c r="AO439" s="127"/>
      <c r="AP439" s="127"/>
      <c r="AQ439" s="127"/>
      <c r="AR439" s="127"/>
      <c r="AS439" s="127"/>
      <c r="AT439" s="127"/>
      <c r="AU439" s="127"/>
      <c r="AV439" s="127"/>
      <c r="AW439" s="127"/>
      <c r="AX439" s="127"/>
      <c r="AY439" s="127"/>
      <c r="AZ439" s="127"/>
      <c r="BA439" s="127"/>
      <c r="BB439" s="127"/>
      <c r="BC439" s="127"/>
      <c r="BD439" s="127"/>
      <c r="BE439" s="127"/>
      <c r="BF439" s="127"/>
      <c r="BG439" s="127"/>
      <c r="BH439" s="127"/>
      <c r="BI439" s="127"/>
      <c r="BJ439" s="127"/>
      <c r="BK439" s="127"/>
      <c r="BL439" s="127"/>
      <c r="BM439" s="127"/>
      <c r="BN439" s="127"/>
      <c r="BO439" s="127"/>
      <c r="BP439" s="127"/>
      <c r="BQ439" s="127"/>
      <c r="BR439" s="127"/>
      <c r="BS439" s="127"/>
    </row>
    <row r="440" spans="1:71" ht="12.75" customHeight="1" x14ac:dyDescent="0.25">
      <c r="A440" s="127"/>
      <c r="B440" s="127"/>
      <c r="C440" s="127"/>
      <c r="D440" s="127"/>
      <c r="E440" s="127"/>
      <c r="F440" s="127"/>
      <c r="G440" s="127"/>
      <c r="H440" s="127"/>
      <c r="I440" s="127"/>
      <c r="J440" s="127"/>
      <c r="K440" s="127"/>
      <c r="L440" s="127"/>
      <c r="M440" s="127"/>
      <c r="N440" s="127"/>
      <c r="O440" s="127"/>
      <c r="P440" s="127"/>
      <c r="Q440" s="127"/>
      <c r="R440" s="127"/>
      <c r="S440" s="127"/>
      <c r="T440" s="127"/>
      <c r="U440" s="127"/>
      <c r="V440" s="127"/>
      <c r="W440" s="127"/>
      <c r="X440" s="127"/>
      <c r="Y440" s="127"/>
      <c r="Z440" s="127"/>
      <c r="AA440" s="127"/>
      <c r="AB440" s="127"/>
      <c r="AC440" s="127"/>
      <c r="AD440" s="127"/>
      <c r="AE440" s="127"/>
      <c r="AF440" s="127"/>
      <c r="AG440" s="127"/>
      <c r="AH440" s="127"/>
      <c r="AI440" s="127"/>
      <c r="AJ440" s="127"/>
      <c r="AK440" s="127"/>
      <c r="AL440" s="127"/>
      <c r="AM440" s="127"/>
      <c r="AN440" s="127"/>
      <c r="AO440" s="127"/>
      <c r="AP440" s="127"/>
      <c r="AQ440" s="127"/>
      <c r="AR440" s="127"/>
      <c r="AS440" s="127"/>
      <c r="AT440" s="127"/>
      <c r="AU440" s="127"/>
      <c r="AV440" s="127"/>
      <c r="AW440" s="127"/>
      <c r="AX440" s="127"/>
      <c r="AY440" s="127"/>
      <c r="AZ440" s="127"/>
      <c r="BA440" s="127"/>
      <c r="BB440" s="127"/>
      <c r="BC440" s="127"/>
      <c r="BD440" s="127"/>
      <c r="BE440" s="127"/>
      <c r="BF440" s="127"/>
      <c r="BG440" s="127"/>
      <c r="BH440" s="127"/>
      <c r="BI440" s="127"/>
      <c r="BJ440" s="127"/>
      <c r="BK440" s="127"/>
      <c r="BL440" s="127"/>
      <c r="BM440" s="127"/>
      <c r="BN440" s="127"/>
      <c r="BO440" s="127"/>
      <c r="BP440" s="127"/>
      <c r="BQ440" s="127"/>
      <c r="BR440" s="127"/>
      <c r="BS440" s="127"/>
    </row>
    <row r="441" spans="1:71" ht="12.75" customHeight="1" x14ac:dyDescent="0.25">
      <c r="A441" s="127"/>
      <c r="B441" s="127"/>
      <c r="C441" s="127"/>
      <c r="D441" s="127"/>
      <c r="E441" s="127"/>
      <c r="F441" s="127"/>
      <c r="G441" s="127"/>
      <c r="H441" s="127"/>
      <c r="I441" s="127"/>
      <c r="J441" s="127"/>
      <c r="K441" s="127"/>
      <c r="L441" s="127"/>
      <c r="M441" s="127"/>
      <c r="N441" s="127"/>
      <c r="O441" s="127"/>
      <c r="P441" s="127"/>
      <c r="Q441" s="127"/>
      <c r="R441" s="127"/>
      <c r="S441" s="127"/>
      <c r="T441" s="127"/>
      <c r="U441" s="127"/>
      <c r="V441" s="127"/>
      <c r="W441" s="127"/>
      <c r="X441" s="127"/>
      <c r="Y441" s="127"/>
      <c r="Z441" s="127"/>
      <c r="AA441" s="127"/>
      <c r="AB441" s="127"/>
      <c r="AC441" s="127"/>
      <c r="AD441" s="127"/>
      <c r="AE441" s="127"/>
      <c r="AF441" s="127"/>
      <c r="AG441" s="127"/>
      <c r="AH441" s="127"/>
      <c r="AI441" s="127"/>
      <c r="AJ441" s="127"/>
      <c r="AK441" s="127"/>
      <c r="AL441" s="127"/>
      <c r="AM441" s="127"/>
      <c r="AN441" s="127"/>
      <c r="AO441" s="127"/>
      <c r="AP441" s="127"/>
      <c r="AQ441" s="127"/>
      <c r="AR441" s="127"/>
      <c r="AS441" s="127"/>
      <c r="AT441" s="127"/>
      <c r="AU441" s="127"/>
      <c r="AV441" s="127"/>
      <c r="AW441" s="127"/>
      <c r="AX441" s="127"/>
      <c r="AY441" s="127"/>
      <c r="AZ441" s="127"/>
      <c r="BA441" s="127"/>
      <c r="BB441" s="127"/>
      <c r="BC441" s="127"/>
      <c r="BD441" s="127"/>
      <c r="BE441" s="127"/>
      <c r="BF441" s="127"/>
      <c r="BG441" s="127"/>
      <c r="BH441" s="127"/>
      <c r="BI441" s="127"/>
      <c r="BJ441" s="127"/>
      <c r="BK441" s="127"/>
      <c r="BL441" s="127"/>
      <c r="BM441" s="127"/>
      <c r="BN441" s="127"/>
      <c r="BO441" s="127"/>
      <c r="BP441" s="127"/>
      <c r="BQ441" s="127"/>
      <c r="BR441" s="127"/>
      <c r="BS441" s="127"/>
    </row>
    <row r="442" spans="1:71" ht="12.75" customHeight="1" x14ac:dyDescent="0.25">
      <c r="A442" s="127"/>
      <c r="B442" s="127"/>
      <c r="C442" s="127"/>
      <c r="D442" s="127"/>
      <c r="E442" s="127"/>
      <c r="F442" s="127"/>
      <c r="G442" s="127"/>
      <c r="H442" s="127"/>
      <c r="I442" s="127"/>
      <c r="J442" s="127"/>
      <c r="K442" s="127"/>
      <c r="L442" s="127"/>
      <c r="M442" s="127"/>
      <c r="N442" s="127"/>
      <c r="O442" s="127"/>
      <c r="P442" s="127"/>
      <c r="Q442" s="127"/>
      <c r="R442" s="127"/>
      <c r="S442" s="127"/>
      <c r="T442" s="127"/>
      <c r="U442" s="127"/>
      <c r="V442" s="127"/>
      <c r="W442" s="127"/>
      <c r="X442" s="127"/>
      <c r="Y442" s="127"/>
      <c r="Z442" s="127"/>
      <c r="AA442" s="127"/>
      <c r="AB442" s="127"/>
      <c r="AC442" s="127"/>
      <c r="AD442" s="127"/>
      <c r="AE442" s="127"/>
      <c r="AF442" s="127"/>
      <c r="AG442" s="127"/>
      <c r="AH442" s="127"/>
      <c r="AI442" s="127"/>
      <c r="AJ442" s="127"/>
      <c r="AK442" s="127"/>
      <c r="AL442" s="127"/>
      <c r="AM442" s="127"/>
      <c r="AN442" s="127"/>
      <c r="AO442" s="127"/>
      <c r="AP442" s="127"/>
      <c r="AQ442" s="127"/>
      <c r="AR442" s="127"/>
      <c r="AS442" s="127"/>
      <c r="AT442" s="127"/>
      <c r="AU442" s="127"/>
      <c r="AV442" s="127"/>
      <c r="AW442" s="127"/>
      <c r="AX442" s="127"/>
      <c r="AY442" s="127"/>
      <c r="AZ442" s="127"/>
      <c r="BA442" s="127"/>
      <c r="BB442" s="127"/>
      <c r="BC442" s="127"/>
      <c r="BD442" s="127"/>
      <c r="BE442" s="127"/>
      <c r="BF442" s="127"/>
      <c r="BG442" s="127"/>
      <c r="BH442" s="127"/>
      <c r="BI442" s="127"/>
      <c r="BJ442" s="127"/>
      <c r="BK442" s="127"/>
      <c r="BL442" s="127"/>
      <c r="BM442" s="127"/>
      <c r="BN442" s="127"/>
      <c r="BO442" s="127"/>
      <c r="BP442" s="127"/>
      <c r="BQ442" s="127"/>
      <c r="BR442" s="127"/>
      <c r="BS442" s="127"/>
    </row>
    <row r="443" spans="1:71" ht="12.75" customHeight="1" x14ac:dyDescent="0.25">
      <c r="A443" s="127"/>
      <c r="B443" s="127"/>
      <c r="C443" s="127"/>
      <c r="D443" s="127"/>
      <c r="E443" s="127"/>
      <c r="F443" s="127"/>
      <c r="G443" s="127"/>
      <c r="H443" s="127"/>
      <c r="I443" s="127"/>
      <c r="J443" s="127"/>
      <c r="K443" s="127"/>
      <c r="L443" s="127"/>
      <c r="M443" s="127"/>
      <c r="N443" s="127"/>
      <c r="O443" s="127"/>
      <c r="P443" s="127"/>
      <c r="Q443" s="127"/>
      <c r="R443" s="127"/>
      <c r="S443" s="127"/>
      <c r="T443" s="127"/>
      <c r="U443" s="127"/>
      <c r="V443" s="127"/>
      <c r="W443" s="127"/>
      <c r="X443" s="127"/>
      <c r="Y443" s="127"/>
      <c r="Z443" s="127"/>
      <c r="AA443" s="127"/>
      <c r="AB443" s="127"/>
      <c r="AC443" s="127"/>
      <c r="AD443" s="127"/>
      <c r="AE443" s="127"/>
      <c r="AF443" s="127"/>
      <c r="AG443" s="127"/>
      <c r="AH443" s="127"/>
      <c r="AI443" s="127"/>
      <c r="AJ443" s="127"/>
      <c r="AK443" s="127"/>
      <c r="AL443" s="127"/>
      <c r="AM443" s="127"/>
      <c r="AN443" s="127"/>
      <c r="AO443" s="127"/>
      <c r="AP443" s="127"/>
      <c r="AQ443" s="127"/>
      <c r="AR443" s="127"/>
      <c r="AS443" s="127"/>
      <c r="AT443" s="127"/>
      <c r="AU443" s="127"/>
      <c r="AV443" s="127"/>
      <c r="AW443" s="127"/>
      <c r="AX443" s="127"/>
      <c r="AY443" s="127"/>
      <c r="AZ443" s="127"/>
      <c r="BA443" s="127"/>
      <c r="BB443" s="127"/>
      <c r="BC443" s="127"/>
      <c r="BD443" s="127"/>
      <c r="BE443" s="127"/>
      <c r="BF443" s="127"/>
      <c r="BG443" s="127"/>
      <c r="BH443" s="127"/>
      <c r="BI443" s="127"/>
      <c r="BJ443" s="127"/>
      <c r="BK443" s="127"/>
      <c r="BL443" s="127"/>
      <c r="BM443" s="127"/>
      <c r="BN443" s="127"/>
      <c r="BO443" s="127"/>
      <c r="BP443" s="127"/>
      <c r="BQ443" s="127"/>
      <c r="BR443" s="127"/>
      <c r="BS443" s="127"/>
    </row>
    <row r="444" spans="1:71" ht="12.75" customHeight="1" x14ac:dyDescent="0.25">
      <c r="A444" s="127"/>
      <c r="B444" s="127"/>
      <c r="C444" s="127"/>
      <c r="D444" s="127"/>
      <c r="E444" s="127"/>
      <c r="F444" s="127"/>
      <c r="G444" s="127"/>
      <c r="H444" s="127"/>
      <c r="I444" s="127"/>
      <c r="J444" s="127"/>
      <c r="K444" s="127"/>
      <c r="L444" s="127"/>
      <c r="M444" s="127"/>
      <c r="N444" s="127"/>
      <c r="O444" s="127"/>
      <c r="P444" s="127"/>
      <c r="Q444" s="127"/>
      <c r="R444" s="127"/>
      <c r="S444" s="127"/>
      <c r="T444" s="127"/>
      <c r="U444" s="127"/>
      <c r="V444" s="127"/>
      <c r="W444" s="127"/>
      <c r="X444" s="127"/>
      <c r="Y444" s="127"/>
      <c r="Z444" s="127"/>
      <c r="AA444" s="127"/>
      <c r="AB444" s="127"/>
      <c r="AC444" s="127"/>
      <c r="AD444" s="127"/>
      <c r="AE444" s="127"/>
      <c r="AF444" s="127"/>
      <c r="AG444" s="127"/>
      <c r="AH444" s="127"/>
      <c r="AI444" s="127"/>
      <c r="AJ444" s="127"/>
      <c r="AK444" s="127"/>
      <c r="AL444" s="127"/>
      <c r="AM444" s="127"/>
      <c r="AN444" s="127"/>
      <c r="AO444" s="127"/>
      <c r="AP444" s="127"/>
      <c r="AQ444" s="127"/>
      <c r="AR444" s="127"/>
      <c r="AS444" s="127"/>
      <c r="AT444" s="127"/>
      <c r="AU444" s="127"/>
      <c r="AV444" s="127"/>
      <c r="AW444" s="127"/>
      <c r="AX444" s="127"/>
      <c r="AY444" s="127"/>
      <c r="AZ444" s="127"/>
      <c r="BA444" s="127"/>
      <c r="BB444" s="127"/>
      <c r="BC444" s="127"/>
      <c r="BD444" s="127"/>
      <c r="BE444" s="127"/>
      <c r="BF444" s="127"/>
      <c r="BG444" s="127"/>
      <c r="BH444" s="127"/>
      <c r="BI444" s="127"/>
      <c r="BJ444" s="127"/>
      <c r="BK444" s="127"/>
      <c r="BL444" s="127"/>
      <c r="BM444" s="127"/>
      <c r="BN444" s="127"/>
      <c r="BO444" s="127"/>
      <c r="BP444" s="127"/>
      <c r="BQ444" s="127"/>
      <c r="BR444" s="127"/>
      <c r="BS444" s="127"/>
    </row>
    <row r="445" spans="1:71" ht="12.75" customHeight="1" x14ac:dyDescent="0.25">
      <c r="A445" s="127"/>
      <c r="B445" s="127"/>
      <c r="C445" s="127"/>
      <c r="D445" s="127"/>
      <c r="E445" s="127"/>
      <c r="F445" s="127"/>
      <c r="G445" s="127"/>
      <c r="H445" s="127"/>
      <c r="I445" s="127"/>
      <c r="J445" s="127"/>
      <c r="K445" s="127"/>
      <c r="L445" s="127"/>
      <c r="M445" s="127"/>
      <c r="N445" s="127"/>
      <c r="O445" s="127"/>
      <c r="P445" s="127"/>
      <c r="Q445" s="127"/>
      <c r="R445" s="127"/>
      <c r="S445" s="127"/>
      <c r="T445" s="127"/>
      <c r="U445" s="127"/>
      <c r="V445" s="127"/>
      <c r="W445" s="127"/>
      <c r="X445" s="127"/>
      <c r="Y445" s="127"/>
      <c r="Z445" s="127"/>
      <c r="AA445" s="127"/>
      <c r="AB445" s="127"/>
      <c r="AC445" s="127"/>
      <c r="AD445" s="127"/>
      <c r="AE445" s="127"/>
      <c r="AF445" s="127"/>
      <c r="AG445" s="127"/>
      <c r="AH445" s="127"/>
      <c r="AI445" s="127"/>
      <c r="AJ445" s="127"/>
      <c r="AK445" s="127"/>
      <c r="AL445" s="127"/>
      <c r="AM445" s="127"/>
      <c r="AN445" s="127"/>
      <c r="AO445" s="127"/>
      <c r="AP445" s="127"/>
      <c r="AQ445" s="127"/>
      <c r="AR445" s="127"/>
      <c r="AS445" s="127"/>
      <c r="AT445" s="127"/>
      <c r="AU445" s="127"/>
      <c r="AV445" s="127"/>
      <c r="AW445" s="127"/>
      <c r="AX445" s="127"/>
      <c r="AY445" s="127"/>
      <c r="AZ445" s="127"/>
      <c r="BA445" s="127"/>
      <c r="BB445" s="127"/>
      <c r="BC445" s="127"/>
      <c r="BD445" s="127"/>
      <c r="BE445" s="127"/>
      <c r="BF445" s="127"/>
      <c r="BG445" s="127"/>
      <c r="BH445" s="127"/>
      <c r="BI445" s="127"/>
      <c r="BJ445" s="127"/>
      <c r="BK445" s="127"/>
      <c r="BL445" s="127"/>
      <c r="BM445" s="127"/>
      <c r="BN445" s="127"/>
      <c r="BO445" s="127"/>
      <c r="BP445" s="127"/>
      <c r="BQ445" s="127"/>
      <c r="BR445" s="127"/>
      <c r="BS445" s="127"/>
    </row>
    <row r="446" spans="1:71" ht="12.75" customHeight="1" x14ac:dyDescent="0.25">
      <c r="A446" s="127"/>
      <c r="B446" s="127"/>
      <c r="C446" s="127"/>
      <c r="D446" s="127"/>
      <c r="E446" s="127"/>
      <c r="F446" s="127"/>
      <c r="G446" s="127"/>
      <c r="H446" s="127"/>
      <c r="I446" s="127"/>
      <c r="J446" s="127"/>
      <c r="K446" s="127"/>
      <c r="L446" s="127"/>
      <c r="M446" s="127"/>
      <c r="N446" s="127"/>
      <c r="O446" s="127"/>
      <c r="P446" s="127"/>
      <c r="Q446" s="127"/>
      <c r="R446" s="127"/>
      <c r="S446" s="127"/>
      <c r="T446" s="127"/>
      <c r="U446" s="127"/>
      <c r="V446" s="127"/>
      <c r="W446" s="127"/>
      <c r="X446" s="127"/>
      <c r="Y446" s="127"/>
      <c r="Z446" s="127"/>
      <c r="AA446" s="127"/>
      <c r="AB446" s="127"/>
      <c r="AC446" s="127"/>
      <c r="AD446" s="127"/>
      <c r="AE446" s="127"/>
      <c r="AF446" s="127"/>
      <c r="AG446" s="127"/>
      <c r="AH446" s="127"/>
      <c r="AI446" s="127"/>
      <c r="AJ446" s="127"/>
      <c r="AK446" s="127"/>
      <c r="AL446" s="127"/>
      <c r="AM446" s="127"/>
      <c r="AN446" s="127"/>
      <c r="AO446" s="127"/>
      <c r="AP446" s="127"/>
      <c r="AQ446" s="127"/>
      <c r="AR446" s="127"/>
      <c r="AS446" s="127"/>
      <c r="AT446" s="127"/>
      <c r="AU446" s="127"/>
      <c r="AV446" s="127"/>
      <c r="AW446" s="127"/>
      <c r="AX446" s="127"/>
      <c r="AY446" s="127"/>
      <c r="AZ446" s="127"/>
      <c r="BA446" s="127"/>
      <c r="BB446" s="127"/>
      <c r="BC446" s="127"/>
      <c r="BD446" s="127"/>
      <c r="BE446" s="127"/>
      <c r="BF446" s="127"/>
      <c r="BG446" s="127"/>
      <c r="BH446" s="127"/>
      <c r="BI446" s="127"/>
      <c r="BJ446" s="127"/>
      <c r="BK446" s="127"/>
      <c r="BL446" s="127"/>
      <c r="BM446" s="127"/>
      <c r="BN446" s="127"/>
      <c r="BO446" s="127"/>
      <c r="BP446" s="127"/>
      <c r="BQ446" s="127"/>
      <c r="BR446" s="127"/>
      <c r="BS446" s="127"/>
    </row>
    <row r="447" spans="1:71" ht="12.75" customHeight="1" x14ac:dyDescent="0.25">
      <c r="A447" s="127"/>
      <c r="B447" s="127"/>
      <c r="C447" s="127"/>
      <c r="D447" s="127"/>
      <c r="E447" s="127"/>
      <c r="F447" s="127"/>
      <c r="G447" s="127"/>
      <c r="H447" s="127"/>
      <c r="I447" s="127"/>
      <c r="J447" s="127"/>
      <c r="K447" s="127"/>
      <c r="L447" s="127"/>
      <c r="M447" s="127"/>
      <c r="N447" s="127"/>
      <c r="O447" s="127"/>
      <c r="P447" s="127"/>
      <c r="Q447" s="127"/>
      <c r="R447" s="127"/>
      <c r="S447" s="127"/>
      <c r="T447" s="127"/>
      <c r="U447" s="127"/>
      <c r="V447" s="127"/>
      <c r="W447" s="127"/>
      <c r="X447" s="127"/>
      <c r="Y447" s="127"/>
      <c r="Z447" s="127"/>
      <c r="AA447" s="127"/>
      <c r="AB447" s="127"/>
      <c r="AC447" s="127"/>
      <c r="AD447" s="127"/>
      <c r="AE447" s="127"/>
      <c r="AF447" s="127"/>
      <c r="AG447" s="127"/>
      <c r="AH447" s="127"/>
      <c r="AI447" s="127"/>
      <c r="AJ447" s="127"/>
      <c r="AK447" s="127"/>
      <c r="AL447" s="127"/>
      <c r="AM447" s="127"/>
      <c r="AN447" s="127"/>
      <c r="AO447" s="127"/>
      <c r="AP447" s="127"/>
      <c r="AQ447" s="127"/>
      <c r="AR447" s="127"/>
      <c r="AS447" s="127"/>
      <c r="AT447" s="127"/>
      <c r="AU447" s="127"/>
      <c r="AV447" s="127"/>
      <c r="AW447" s="127"/>
      <c r="AX447" s="127"/>
      <c r="AY447" s="127"/>
      <c r="AZ447" s="127"/>
      <c r="BA447" s="127"/>
      <c r="BB447" s="127"/>
      <c r="BC447" s="127"/>
      <c r="BD447" s="127"/>
      <c r="BE447" s="127"/>
      <c r="BF447" s="127"/>
      <c r="BG447" s="127"/>
      <c r="BH447" s="127"/>
      <c r="BI447" s="127"/>
      <c r="BJ447" s="127"/>
      <c r="BK447" s="127"/>
      <c r="BL447" s="127"/>
      <c r="BM447" s="127"/>
      <c r="BN447" s="127"/>
      <c r="BO447" s="127"/>
      <c r="BP447" s="127"/>
      <c r="BQ447" s="127"/>
      <c r="BR447" s="127"/>
      <c r="BS447" s="127"/>
    </row>
    <row r="448" spans="1:71" ht="12.75" customHeight="1" x14ac:dyDescent="0.25">
      <c r="A448" s="127"/>
      <c r="B448" s="127"/>
      <c r="C448" s="127"/>
      <c r="D448" s="127"/>
      <c r="E448" s="127"/>
      <c r="F448" s="127"/>
      <c r="G448" s="127"/>
      <c r="H448" s="127"/>
      <c r="I448" s="127"/>
      <c r="J448" s="127"/>
      <c r="K448" s="127"/>
      <c r="L448" s="127"/>
      <c r="M448" s="127"/>
      <c r="N448" s="127"/>
      <c r="O448" s="127"/>
      <c r="P448" s="127"/>
      <c r="Q448" s="127"/>
      <c r="R448" s="127"/>
      <c r="S448" s="127"/>
      <c r="T448" s="127"/>
      <c r="U448" s="127"/>
      <c r="V448" s="127"/>
      <c r="W448" s="127"/>
      <c r="X448" s="127"/>
      <c r="Y448" s="127"/>
      <c r="Z448" s="127"/>
      <c r="AA448" s="127"/>
      <c r="AB448" s="127"/>
      <c r="AC448" s="127"/>
      <c r="AD448" s="127"/>
      <c r="AE448" s="127"/>
      <c r="AF448" s="127"/>
      <c r="AG448" s="127"/>
      <c r="AH448" s="127"/>
      <c r="AI448" s="127"/>
      <c r="AJ448" s="127"/>
      <c r="AK448" s="127"/>
      <c r="AL448" s="127"/>
      <c r="AM448" s="127"/>
      <c r="AN448" s="127"/>
      <c r="AO448" s="127"/>
      <c r="AP448" s="127"/>
      <c r="AQ448" s="127"/>
      <c r="AR448" s="127"/>
      <c r="AS448" s="127"/>
      <c r="AT448" s="127"/>
      <c r="AU448" s="127"/>
      <c r="AV448" s="127"/>
      <c r="AW448" s="127"/>
      <c r="AX448" s="127"/>
      <c r="AY448" s="127"/>
      <c r="AZ448" s="127"/>
      <c r="BA448" s="127"/>
      <c r="BB448" s="127"/>
      <c r="BC448" s="127"/>
      <c r="BD448" s="127"/>
      <c r="BE448" s="127"/>
      <c r="BF448" s="127"/>
      <c r="BG448" s="127"/>
      <c r="BH448" s="127"/>
      <c r="BI448" s="127"/>
      <c r="BJ448" s="127"/>
      <c r="BK448" s="127"/>
      <c r="BL448" s="127"/>
      <c r="BM448" s="127"/>
      <c r="BN448" s="127"/>
      <c r="BO448" s="127"/>
      <c r="BP448" s="127"/>
      <c r="BQ448" s="127"/>
      <c r="BR448" s="127"/>
      <c r="BS448" s="127"/>
    </row>
    <row r="449" spans="1:71" ht="12.75" customHeight="1" x14ac:dyDescent="0.25">
      <c r="A449" s="127"/>
      <c r="B449" s="127"/>
      <c r="C449" s="127"/>
      <c r="D449" s="127"/>
      <c r="E449" s="127"/>
      <c r="F449" s="127"/>
      <c r="G449" s="127"/>
      <c r="H449" s="127"/>
      <c r="I449" s="127"/>
      <c r="J449" s="127"/>
      <c r="K449" s="127"/>
      <c r="L449" s="127"/>
      <c r="M449" s="127"/>
      <c r="N449" s="127"/>
      <c r="O449" s="127"/>
      <c r="P449" s="127"/>
      <c r="Q449" s="127"/>
      <c r="R449" s="127"/>
      <c r="S449" s="127"/>
      <c r="T449" s="127"/>
      <c r="U449" s="127"/>
      <c r="V449" s="127"/>
      <c r="W449" s="127"/>
      <c r="X449" s="127"/>
      <c r="Y449" s="127"/>
      <c r="Z449" s="127"/>
      <c r="AA449" s="127"/>
      <c r="AB449" s="127"/>
      <c r="AC449" s="127"/>
      <c r="AD449" s="127"/>
      <c r="AE449" s="127"/>
      <c r="AF449" s="127"/>
      <c r="AG449" s="127"/>
      <c r="AH449" s="127"/>
      <c r="AI449" s="127"/>
      <c r="AJ449" s="127"/>
      <c r="AK449" s="127"/>
      <c r="AL449" s="127"/>
      <c r="AM449" s="127"/>
      <c r="AN449" s="127"/>
      <c r="AO449" s="127"/>
      <c r="AP449" s="127"/>
      <c r="AQ449" s="127"/>
      <c r="AR449" s="127"/>
      <c r="AS449" s="127"/>
      <c r="AT449" s="127"/>
      <c r="AU449" s="127"/>
      <c r="AV449" s="127"/>
      <c r="AW449" s="127"/>
      <c r="AX449" s="127"/>
      <c r="AY449" s="127"/>
      <c r="AZ449" s="127"/>
      <c r="BA449" s="127"/>
      <c r="BB449" s="127"/>
      <c r="BC449" s="127"/>
      <c r="BD449" s="127"/>
      <c r="BE449" s="127"/>
      <c r="BF449" s="127"/>
      <c r="BG449" s="127"/>
      <c r="BH449" s="127"/>
      <c r="BI449" s="127"/>
      <c r="BJ449" s="127"/>
      <c r="BK449" s="127"/>
      <c r="BL449" s="127"/>
      <c r="BM449" s="127"/>
      <c r="BN449" s="127"/>
      <c r="BO449" s="127"/>
      <c r="BP449" s="127"/>
      <c r="BQ449" s="127"/>
      <c r="BR449" s="127"/>
      <c r="BS449" s="127"/>
    </row>
    <row r="450" spans="1:71" ht="12.75" customHeight="1" x14ac:dyDescent="0.25">
      <c r="A450" s="127"/>
      <c r="B450" s="127"/>
      <c r="C450" s="127"/>
      <c r="D450" s="127"/>
      <c r="E450" s="127"/>
      <c r="F450" s="127"/>
      <c r="G450" s="127"/>
      <c r="H450" s="127"/>
      <c r="I450" s="127"/>
      <c r="J450" s="127"/>
      <c r="K450" s="127"/>
      <c r="L450" s="127"/>
      <c r="M450" s="127"/>
      <c r="N450" s="127"/>
      <c r="O450" s="127"/>
      <c r="P450" s="127"/>
      <c r="Q450" s="127"/>
      <c r="R450" s="127"/>
      <c r="S450" s="127"/>
      <c r="T450" s="127"/>
      <c r="U450" s="127"/>
      <c r="V450" s="127"/>
      <c r="W450" s="127"/>
      <c r="X450" s="127"/>
      <c r="Y450" s="127"/>
      <c r="Z450" s="127"/>
      <c r="AA450" s="127"/>
      <c r="AB450" s="127"/>
      <c r="AC450" s="127"/>
      <c r="AD450" s="127"/>
      <c r="AE450" s="127"/>
      <c r="AF450" s="127"/>
      <c r="AG450" s="127"/>
      <c r="AH450" s="127"/>
      <c r="AI450" s="127"/>
      <c r="AJ450" s="127"/>
      <c r="AK450" s="127"/>
      <c r="AL450" s="127"/>
      <c r="AM450" s="127"/>
      <c r="AN450" s="127"/>
      <c r="AO450" s="127"/>
      <c r="AP450" s="127"/>
      <c r="AQ450" s="127"/>
      <c r="AR450" s="127"/>
      <c r="AS450" s="127"/>
      <c r="AT450" s="127"/>
      <c r="AU450" s="127"/>
      <c r="AV450" s="127"/>
      <c r="AW450" s="127"/>
      <c r="AX450" s="127"/>
      <c r="AY450" s="127"/>
      <c r="AZ450" s="127"/>
      <c r="BA450" s="127"/>
      <c r="BB450" s="127"/>
      <c r="BC450" s="127"/>
      <c r="BD450" s="127"/>
      <c r="BE450" s="127"/>
      <c r="BF450" s="127"/>
      <c r="BG450" s="127"/>
      <c r="BH450" s="127"/>
      <c r="BI450" s="127"/>
      <c r="BJ450" s="127"/>
      <c r="BK450" s="127"/>
      <c r="BL450" s="127"/>
      <c r="BM450" s="127"/>
      <c r="BN450" s="127"/>
      <c r="BO450" s="127"/>
      <c r="BP450" s="127"/>
      <c r="BQ450" s="127"/>
      <c r="BR450" s="127"/>
      <c r="BS450" s="127"/>
    </row>
    <row r="451" spans="1:71" ht="12.75" customHeight="1" x14ac:dyDescent="0.25">
      <c r="A451" s="127"/>
      <c r="B451" s="127"/>
      <c r="C451" s="127"/>
      <c r="D451" s="127"/>
      <c r="E451" s="127"/>
      <c r="F451" s="127"/>
      <c r="G451" s="127"/>
      <c r="H451" s="127"/>
      <c r="I451" s="127"/>
      <c r="J451" s="127"/>
      <c r="K451" s="127"/>
      <c r="L451" s="127"/>
      <c r="M451" s="127"/>
      <c r="N451" s="127"/>
      <c r="O451" s="127"/>
      <c r="P451" s="127"/>
      <c r="Q451" s="127"/>
      <c r="R451" s="127"/>
      <c r="S451" s="127"/>
      <c r="T451" s="127"/>
      <c r="U451" s="127"/>
      <c r="V451" s="127"/>
      <c r="W451" s="127"/>
      <c r="X451" s="127"/>
      <c r="Y451" s="127"/>
      <c r="Z451" s="127"/>
      <c r="AA451" s="127"/>
      <c r="AB451" s="127"/>
      <c r="AC451" s="127"/>
      <c r="AD451" s="127"/>
      <c r="AE451" s="127"/>
      <c r="AF451" s="127"/>
      <c r="AG451" s="127"/>
      <c r="AH451" s="127"/>
      <c r="AI451" s="127"/>
      <c r="AJ451" s="127"/>
      <c r="AK451" s="127"/>
      <c r="AL451" s="127"/>
      <c r="AM451" s="127"/>
      <c r="AN451" s="127"/>
      <c r="AO451" s="127"/>
      <c r="AP451" s="127"/>
      <c r="AQ451" s="127"/>
      <c r="AR451" s="127"/>
      <c r="AS451" s="127"/>
      <c r="AT451" s="127"/>
      <c r="AU451" s="127"/>
      <c r="AV451" s="127"/>
      <c r="AW451" s="127"/>
      <c r="AX451" s="127"/>
      <c r="AY451" s="127"/>
      <c r="AZ451" s="127"/>
      <c r="BA451" s="127"/>
      <c r="BB451" s="127"/>
      <c r="BC451" s="127"/>
      <c r="BD451" s="127"/>
      <c r="BE451" s="127"/>
      <c r="BF451" s="127"/>
      <c r="BG451" s="127"/>
      <c r="BH451" s="127"/>
      <c r="BI451" s="127"/>
      <c r="BJ451" s="127"/>
      <c r="BK451" s="127"/>
      <c r="BL451" s="127"/>
      <c r="BM451" s="127"/>
      <c r="BN451" s="127"/>
      <c r="BO451" s="127"/>
      <c r="BP451" s="127"/>
      <c r="BQ451" s="127"/>
      <c r="BR451" s="127"/>
      <c r="BS451" s="127"/>
    </row>
    <row r="452" spans="1:71" ht="12.75" customHeight="1" x14ac:dyDescent="0.25">
      <c r="A452" s="127"/>
      <c r="B452" s="127"/>
      <c r="C452" s="127"/>
      <c r="D452" s="127"/>
      <c r="E452" s="127"/>
      <c r="F452" s="127"/>
      <c r="G452" s="127"/>
      <c r="H452" s="127"/>
      <c r="I452" s="127"/>
      <c r="J452" s="127"/>
      <c r="K452" s="127"/>
      <c r="L452" s="127"/>
      <c r="M452" s="127"/>
      <c r="N452" s="127"/>
      <c r="O452" s="127"/>
      <c r="P452" s="127"/>
      <c r="Q452" s="127"/>
      <c r="R452" s="127"/>
      <c r="S452" s="127"/>
      <c r="T452" s="127"/>
      <c r="U452" s="127"/>
      <c r="V452" s="127"/>
      <c r="W452" s="127"/>
      <c r="X452" s="127"/>
      <c r="Y452" s="127"/>
      <c r="Z452" s="127"/>
      <c r="AA452" s="127"/>
      <c r="AB452" s="127"/>
      <c r="AC452" s="127"/>
      <c r="AD452" s="127"/>
      <c r="AE452" s="127"/>
      <c r="AF452" s="127"/>
      <c r="AG452" s="127"/>
      <c r="AH452" s="127"/>
      <c r="AI452" s="127"/>
      <c r="AJ452" s="127"/>
      <c r="AK452" s="127"/>
      <c r="AL452" s="127"/>
      <c r="AM452" s="127"/>
      <c r="AN452" s="127"/>
      <c r="AO452" s="127"/>
      <c r="AP452" s="127"/>
      <c r="AQ452" s="127"/>
      <c r="AR452" s="127"/>
      <c r="AS452" s="127"/>
      <c r="AT452" s="127"/>
      <c r="AU452" s="127"/>
      <c r="AV452" s="127"/>
      <c r="AW452" s="127"/>
      <c r="AX452" s="127"/>
      <c r="AY452" s="127"/>
      <c r="AZ452" s="127"/>
      <c r="BA452" s="127"/>
      <c r="BB452" s="127"/>
      <c r="BC452" s="127"/>
      <c r="BD452" s="127"/>
      <c r="BE452" s="127"/>
      <c r="BF452" s="127"/>
      <c r="BG452" s="127"/>
      <c r="BH452" s="127"/>
      <c r="BI452" s="127"/>
      <c r="BJ452" s="127"/>
      <c r="BK452" s="127"/>
      <c r="BL452" s="127"/>
      <c r="BM452" s="127"/>
      <c r="BN452" s="127"/>
      <c r="BO452" s="127"/>
      <c r="BP452" s="127"/>
      <c r="BQ452" s="127"/>
      <c r="BR452" s="127"/>
      <c r="BS452" s="127"/>
    </row>
    <row r="453" spans="1:71" ht="12.75" customHeight="1" x14ac:dyDescent="0.25">
      <c r="A453" s="127"/>
      <c r="B453" s="127"/>
      <c r="C453" s="127"/>
      <c r="D453" s="127"/>
      <c r="E453" s="127"/>
      <c r="F453" s="127"/>
      <c r="G453" s="127"/>
      <c r="H453" s="127"/>
      <c r="I453" s="127"/>
      <c r="J453" s="127"/>
      <c r="K453" s="127"/>
      <c r="L453" s="127"/>
      <c r="M453" s="127"/>
      <c r="N453" s="127"/>
      <c r="O453" s="127"/>
      <c r="P453" s="127"/>
      <c r="Q453" s="127"/>
      <c r="R453" s="127"/>
      <c r="S453" s="127"/>
      <c r="T453" s="127"/>
      <c r="U453" s="127"/>
      <c r="V453" s="127"/>
      <c r="W453" s="127"/>
      <c r="X453" s="127"/>
      <c r="Y453" s="127"/>
      <c r="Z453" s="127"/>
      <c r="AA453" s="127"/>
      <c r="AB453" s="127"/>
      <c r="AC453" s="127"/>
      <c r="AD453" s="127"/>
      <c r="AE453" s="127"/>
      <c r="AF453" s="127"/>
      <c r="AG453" s="127"/>
      <c r="AH453" s="127"/>
      <c r="AI453" s="127"/>
      <c r="AJ453" s="127"/>
      <c r="AK453" s="127"/>
      <c r="AL453" s="127"/>
      <c r="AM453" s="127"/>
      <c r="AN453" s="127"/>
      <c r="AO453" s="127"/>
      <c r="AP453" s="127"/>
      <c r="AQ453" s="127"/>
      <c r="AR453" s="127"/>
      <c r="AS453" s="127"/>
      <c r="AT453" s="127"/>
      <c r="AU453" s="127"/>
      <c r="AV453" s="127"/>
      <c r="AW453" s="127"/>
      <c r="AX453" s="127"/>
      <c r="AY453" s="127"/>
      <c r="AZ453" s="127"/>
      <c r="BA453" s="127"/>
      <c r="BB453" s="127"/>
      <c r="BC453" s="127"/>
      <c r="BD453" s="127"/>
      <c r="BE453" s="127"/>
      <c r="BF453" s="127"/>
      <c r="BG453" s="127"/>
      <c r="BH453" s="127"/>
      <c r="BI453" s="127"/>
      <c r="BJ453" s="127"/>
      <c r="BK453" s="127"/>
      <c r="BL453" s="127"/>
      <c r="BM453" s="127"/>
      <c r="BN453" s="127"/>
      <c r="BO453" s="127"/>
      <c r="BP453" s="127"/>
      <c r="BQ453" s="127"/>
      <c r="BR453" s="127"/>
      <c r="BS453" s="127"/>
    </row>
    <row r="454" spans="1:71" ht="12.75" customHeight="1" x14ac:dyDescent="0.25">
      <c r="A454" s="127"/>
      <c r="B454" s="127"/>
      <c r="C454" s="127"/>
      <c r="D454" s="127"/>
      <c r="E454" s="127"/>
      <c r="F454" s="127"/>
      <c r="G454" s="127"/>
      <c r="H454" s="127"/>
      <c r="I454" s="127"/>
      <c r="J454" s="127"/>
      <c r="K454" s="127"/>
      <c r="L454" s="127"/>
      <c r="M454" s="127"/>
      <c r="N454" s="127"/>
      <c r="O454" s="127"/>
      <c r="P454" s="127"/>
      <c r="Q454" s="127"/>
      <c r="R454" s="127"/>
      <c r="S454" s="127"/>
      <c r="T454" s="127"/>
      <c r="U454" s="127"/>
      <c r="V454" s="127"/>
      <c r="W454" s="127"/>
      <c r="X454" s="127"/>
      <c r="Y454" s="127"/>
      <c r="Z454" s="127"/>
      <c r="AA454" s="127"/>
      <c r="AB454" s="127"/>
      <c r="AC454" s="127"/>
      <c r="AD454" s="127"/>
      <c r="AE454" s="127"/>
      <c r="AF454" s="127"/>
      <c r="AG454" s="127"/>
      <c r="AH454" s="127"/>
      <c r="AI454" s="127"/>
      <c r="AJ454" s="127"/>
      <c r="AK454" s="127"/>
      <c r="AL454" s="127"/>
      <c r="AM454" s="127"/>
      <c r="AN454" s="127"/>
      <c r="AO454" s="127"/>
      <c r="AP454" s="127"/>
      <c r="AQ454" s="127"/>
      <c r="AR454" s="127"/>
      <c r="AS454" s="127"/>
      <c r="AT454" s="127"/>
      <c r="AU454" s="127"/>
      <c r="AV454" s="127"/>
      <c r="AW454" s="127"/>
      <c r="AX454" s="127"/>
      <c r="AY454" s="127"/>
      <c r="AZ454" s="127"/>
      <c r="BA454" s="127"/>
      <c r="BB454" s="127"/>
      <c r="BC454" s="127"/>
      <c r="BD454" s="127"/>
      <c r="BE454" s="127"/>
      <c r="BF454" s="127"/>
      <c r="BG454" s="127"/>
      <c r="BH454" s="127"/>
      <c r="BI454" s="127"/>
      <c r="BJ454" s="127"/>
      <c r="BK454" s="127"/>
      <c r="BL454" s="127"/>
      <c r="BM454" s="127"/>
      <c r="BN454" s="127"/>
      <c r="BO454" s="127"/>
      <c r="BP454" s="127"/>
      <c r="BQ454" s="127"/>
      <c r="BR454" s="127"/>
      <c r="BS454" s="127"/>
    </row>
    <row r="455" spans="1:71" ht="12.75" customHeight="1" x14ac:dyDescent="0.25">
      <c r="A455" s="127"/>
      <c r="B455" s="127"/>
      <c r="C455" s="127"/>
      <c r="D455" s="127"/>
      <c r="E455" s="127"/>
      <c r="F455" s="127"/>
      <c r="G455" s="127"/>
      <c r="H455" s="127"/>
      <c r="I455" s="127"/>
      <c r="J455" s="127"/>
      <c r="K455" s="127"/>
      <c r="L455" s="127"/>
      <c r="M455" s="127"/>
      <c r="N455" s="127"/>
      <c r="O455" s="127"/>
      <c r="P455" s="127"/>
      <c r="Q455" s="127"/>
      <c r="R455" s="127"/>
      <c r="S455" s="127"/>
      <c r="T455" s="127"/>
      <c r="U455" s="127"/>
      <c r="V455" s="127"/>
      <c r="W455" s="127"/>
      <c r="X455" s="127"/>
      <c r="Y455" s="127"/>
      <c r="Z455" s="127"/>
      <c r="AA455" s="127"/>
      <c r="AB455" s="127"/>
      <c r="AC455" s="127"/>
      <c r="AD455" s="127"/>
      <c r="AE455" s="127"/>
      <c r="AF455" s="127"/>
      <c r="AG455" s="127"/>
      <c r="AH455" s="127"/>
      <c r="AI455" s="127"/>
      <c r="AJ455" s="127"/>
      <c r="AK455" s="127"/>
      <c r="AL455" s="127"/>
      <c r="AM455" s="127"/>
      <c r="AN455" s="127"/>
      <c r="AO455" s="127"/>
      <c r="AP455" s="127"/>
      <c r="AQ455" s="127"/>
      <c r="AR455" s="127"/>
      <c r="AS455" s="127"/>
      <c r="AT455" s="127"/>
      <c r="AU455" s="127"/>
      <c r="AV455" s="127"/>
      <c r="AW455" s="127"/>
      <c r="AX455" s="127"/>
      <c r="AY455" s="127"/>
      <c r="AZ455" s="127"/>
      <c r="BA455" s="127"/>
      <c r="BB455" s="127"/>
      <c r="BC455" s="127"/>
      <c r="BD455" s="127"/>
      <c r="BE455" s="127"/>
      <c r="BF455" s="127"/>
      <c r="BG455" s="127"/>
      <c r="BH455" s="127"/>
      <c r="BI455" s="127"/>
      <c r="BJ455" s="127"/>
      <c r="BK455" s="127"/>
      <c r="BL455" s="127"/>
      <c r="BM455" s="127"/>
      <c r="BN455" s="127"/>
      <c r="BO455" s="127"/>
      <c r="BP455" s="127"/>
      <c r="BQ455" s="127"/>
      <c r="BR455" s="127"/>
      <c r="BS455" s="127"/>
    </row>
    <row r="456" spans="1:71" ht="12.75" customHeight="1" x14ac:dyDescent="0.25">
      <c r="A456" s="127"/>
      <c r="B456" s="127"/>
      <c r="C456" s="127"/>
      <c r="D456" s="127"/>
      <c r="E456" s="127"/>
      <c r="F456" s="127"/>
      <c r="G456" s="127"/>
      <c r="H456" s="127"/>
      <c r="I456" s="127"/>
      <c r="J456" s="127"/>
      <c r="K456" s="127"/>
      <c r="L456" s="127"/>
      <c r="M456" s="127"/>
      <c r="N456" s="127"/>
      <c r="O456" s="127"/>
      <c r="P456" s="127"/>
      <c r="Q456" s="127"/>
      <c r="R456" s="127"/>
      <c r="S456" s="127"/>
      <c r="T456" s="127"/>
      <c r="U456" s="127"/>
      <c r="V456" s="127"/>
      <c r="W456" s="127"/>
      <c r="X456" s="127"/>
      <c r="Y456" s="127"/>
      <c r="Z456" s="127"/>
      <c r="AA456" s="127"/>
      <c r="AB456" s="127"/>
      <c r="AC456" s="127"/>
      <c r="AD456" s="127"/>
      <c r="AE456" s="127"/>
      <c r="AF456" s="127"/>
      <c r="AG456" s="127"/>
      <c r="AH456" s="127"/>
      <c r="AI456" s="127"/>
      <c r="AJ456" s="127"/>
      <c r="AK456" s="127"/>
      <c r="AL456" s="127"/>
      <c r="AM456" s="127"/>
      <c r="AN456" s="127"/>
      <c r="AO456" s="127"/>
      <c r="AP456" s="127"/>
      <c r="AQ456" s="127"/>
      <c r="AR456" s="127"/>
      <c r="AS456" s="127"/>
      <c r="AT456" s="127"/>
      <c r="AU456" s="127"/>
      <c r="AV456" s="127"/>
      <c r="AW456" s="127"/>
      <c r="AX456" s="127"/>
      <c r="AY456" s="127"/>
      <c r="AZ456" s="127"/>
      <c r="BA456" s="127"/>
      <c r="BB456" s="127"/>
      <c r="BC456" s="127"/>
      <c r="BD456" s="127"/>
      <c r="BE456" s="127"/>
      <c r="BF456" s="127"/>
      <c r="BG456" s="127"/>
      <c r="BH456" s="127"/>
      <c r="BI456" s="127"/>
      <c r="BJ456" s="127"/>
      <c r="BK456" s="127"/>
      <c r="BL456" s="127"/>
      <c r="BM456" s="127"/>
      <c r="BN456" s="127"/>
      <c r="BO456" s="127"/>
      <c r="BP456" s="127"/>
      <c r="BQ456" s="127"/>
      <c r="BR456" s="127"/>
      <c r="BS456" s="127"/>
    </row>
    <row r="457" spans="1:71" ht="12.75" customHeight="1" x14ac:dyDescent="0.25">
      <c r="A457" s="127"/>
      <c r="B457" s="127"/>
      <c r="C457" s="127"/>
      <c r="D457" s="127"/>
      <c r="E457" s="127"/>
      <c r="F457" s="127"/>
      <c r="G457" s="127"/>
      <c r="H457" s="127"/>
      <c r="I457" s="127"/>
      <c r="J457" s="127"/>
      <c r="K457" s="127"/>
      <c r="L457" s="127"/>
      <c r="M457" s="127"/>
      <c r="N457" s="127"/>
      <c r="O457" s="127"/>
      <c r="P457" s="127"/>
      <c r="Q457" s="127"/>
      <c r="R457" s="127"/>
      <c r="S457" s="127"/>
      <c r="T457" s="127"/>
      <c r="U457" s="127"/>
      <c r="V457" s="127"/>
      <c r="W457" s="127"/>
      <c r="X457" s="127"/>
      <c r="Y457" s="127"/>
      <c r="Z457" s="127"/>
      <c r="AA457" s="127"/>
      <c r="AB457" s="127"/>
      <c r="AC457" s="127"/>
      <c r="AD457" s="127"/>
      <c r="AE457" s="127"/>
      <c r="AF457" s="127"/>
      <c r="AG457" s="127"/>
      <c r="AH457" s="127"/>
      <c r="AI457" s="127"/>
      <c r="AJ457" s="127"/>
      <c r="AK457" s="127"/>
      <c r="AL457" s="127"/>
      <c r="AM457" s="127"/>
      <c r="AN457" s="127"/>
      <c r="AO457" s="127"/>
      <c r="AP457" s="127"/>
      <c r="AQ457" s="127"/>
      <c r="AR457" s="127"/>
      <c r="AS457" s="127"/>
      <c r="AT457" s="127"/>
      <c r="AU457" s="127"/>
      <c r="AV457" s="127"/>
      <c r="AW457" s="127"/>
      <c r="AX457" s="127"/>
      <c r="AY457" s="127"/>
      <c r="AZ457" s="127"/>
      <c r="BA457" s="127"/>
      <c r="BB457" s="127"/>
      <c r="BC457" s="127"/>
      <c r="BD457" s="127"/>
      <c r="BE457" s="127"/>
      <c r="BF457" s="127"/>
      <c r="BG457" s="127"/>
      <c r="BH457" s="127"/>
      <c r="BI457" s="127"/>
      <c r="BJ457" s="127"/>
      <c r="BK457" s="127"/>
      <c r="BL457" s="127"/>
      <c r="BM457" s="127"/>
      <c r="BN457" s="127"/>
      <c r="BO457" s="127"/>
      <c r="BP457" s="127"/>
      <c r="BQ457" s="127"/>
      <c r="BR457" s="127"/>
      <c r="BS457" s="127"/>
    </row>
    <row r="458" spans="1:71" ht="12.75" customHeight="1" x14ac:dyDescent="0.25">
      <c r="A458" s="127"/>
      <c r="B458" s="127"/>
      <c r="C458" s="127"/>
      <c r="D458" s="127"/>
      <c r="E458" s="127"/>
      <c r="F458" s="127"/>
      <c r="G458" s="127"/>
      <c r="H458" s="127"/>
      <c r="I458" s="127"/>
      <c r="J458" s="127"/>
      <c r="K458" s="127"/>
      <c r="L458" s="127"/>
      <c r="M458" s="127"/>
      <c r="N458" s="127"/>
      <c r="O458" s="127"/>
      <c r="P458" s="127"/>
      <c r="Q458" s="127"/>
      <c r="R458" s="127"/>
      <c r="S458" s="127"/>
      <c r="T458" s="127"/>
      <c r="U458" s="127"/>
      <c r="V458" s="127"/>
      <c r="W458" s="127"/>
      <c r="X458" s="127"/>
      <c r="Y458" s="127"/>
      <c r="Z458" s="127"/>
      <c r="AA458" s="127"/>
      <c r="AB458" s="127"/>
      <c r="AC458" s="127"/>
      <c r="AD458" s="127"/>
      <c r="AE458" s="127"/>
      <c r="AF458" s="127"/>
      <c r="AG458" s="127"/>
      <c r="AH458" s="127"/>
      <c r="AI458" s="127"/>
      <c r="AJ458" s="127"/>
      <c r="AK458" s="127"/>
      <c r="AL458" s="127"/>
      <c r="AM458" s="127"/>
      <c r="AN458" s="127"/>
      <c r="AO458" s="127"/>
      <c r="AP458" s="127"/>
      <c r="AQ458" s="127"/>
      <c r="AR458" s="127"/>
      <c r="AS458" s="127"/>
      <c r="AT458" s="127"/>
      <c r="AU458" s="127"/>
      <c r="AV458" s="127"/>
      <c r="AW458" s="127"/>
      <c r="AX458" s="127"/>
      <c r="AY458" s="127"/>
      <c r="AZ458" s="127"/>
      <c r="BA458" s="127"/>
      <c r="BB458" s="127"/>
      <c r="BC458" s="127"/>
      <c r="BD458" s="127"/>
      <c r="BE458" s="127"/>
      <c r="BF458" s="127"/>
      <c r="BG458" s="127"/>
      <c r="BH458" s="127"/>
      <c r="BI458" s="127"/>
      <c r="BJ458" s="127"/>
      <c r="BK458" s="127"/>
      <c r="BL458" s="127"/>
      <c r="BM458" s="127"/>
      <c r="BN458" s="127"/>
      <c r="BO458" s="127"/>
      <c r="BP458" s="127"/>
      <c r="BQ458" s="127"/>
      <c r="BR458" s="127"/>
      <c r="BS458" s="127"/>
    </row>
    <row r="459" spans="1:71" ht="12.75" customHeight="1" x14ac:dyDescent="0.25">
      <c r="A459" s="127"/>
      <c r="B459" s="127"/>
      <c r="C459" s="127"/>
      <c r="D459" s="127"/>
      <c r="E459" s="127"/>
      <c r="F459" s="127"/>
      <c r="G459" s="127"/>
      <c r="H459" s="127"/>
      <c r="I459" s="127"/>
      <c r="J459" s="127"/>
      <c r="K459" s="127"/>
      <c r="L459" s="127"/>
      <c r="M459" s="127"/>
      <c r="N459" s="127"/>
      <c r="O459" s="127"/>
      <c r="P459" s="127"/>
      <c r="Q459" s="127"/>
      <c r="R459" s="127"/>
      <c r="S459" s="127"/>
      <c r="T459" s="127"/>
      <c r="U459" s="127"/>
      <c r="V459" s="127"/>
      <c r="W459" s="127"/>
      <c r="X459" s="127"/>
      <c r="Y459" s="127"/>
      <c r="Z459" s="127"/>
      <c r="AA459" s="127"/>
      <c r="AB459" s="127"/>
      <c r="AC459" s="127"/>
      <c r="AD459" s="127"/>
      <c r="AE459" s="127"/>
      <c r="AF459" s="127"/>
      <c r="AG459" s="127"/>
      <c r="AH459" s="127"/>
      <c r="AI459" s="127"/>
      <c r="AJ459" s="127"/>
      <c r="AK459" s="127"/>
      <c r="AL459" s="127"/>
      <c r="AM459" s="127"/>
      <c r="AN459" s="127"/>
      <c r="AO459" s="127"/>
      <c r="AP459" s="127"/>
      <c r="AQ459" s="127"/>
      <c r="AR459" s="127"/>
      <c r="AS459" s="127"/>
      <c r="AT459" s="127"/>
      <c r="AU459" s="127"/>
      <c r="AV459" s="127"/>
      <c r="AW459" s="127"/>
      <c r="AX459" s="127"/>
      <c r="AY459" s="127"/>
      <c r="AZ459" s="127"/>
      <c r="BA459" s="127"/>
      <c r="BB459" s="127"/>
      <c r="BC459" s="127"/>
      <c r="BD459" s="127"/>
      <c r="BE459" s="127"/>
      <c r="BF459" s="127"/>
      <c r="BG459" s="127"/>
      <c r="BH459" s="127"/>
      <c r="BI459" s="127"/>
      <c r="BJ459" s="127"/>
      <c r="BK459" s="127"/>
      <c r="BL459" s="127"/>
      <c r="BM459" s="127"/>
      <c r="BN459" s="127"/>
      <c r="BO459" s="127"/>
      <c r="BP459" s="127"/>
      <c r="BQ459" s="127"/>
      <c r="BR459" s="127"/>
      <c r="BS459" s="127"/>
    </row>
    <row r="460" spans="1:71" ht="12.75" customHeight="1" x14ac:dyDescent="0.25">
      <c r="A460" s="127"/>
      <c r="B460" s="127"/>
      <c r="C460" s="127"/>
      <c r="D460" s="127"/>
      <c r="E460" s="127"/>
      <c r="F460" s="127"/>
      <c r="G460" s="127"/>
      <c r="H460" s="127"/>
      <c r="I460" s="127"/>
      <c r="J460" s="127"/>
      <c r="K460" s="127"/>
      <c r="L460" s="127"/>
      <c r="M460" s="127"/>
      <c r="N460" s="127"/>
      <c r="O460" s="127"/>
      <c r="P460" s="127"/>
      <c r="Q460" s="127"/>
      <c r="R460" s="127"/>
      <c r="S460" s="127"/>
      <c r="T460" s="127"/>
      <c r="U460" s="127"/>
      <c r="V460" s="127"/>
      <c r="W460" s="127"/>
      <c r="X460" s="127"/>
      <c r="Y460" s="127"/>
      <c r="Z460" s="127"/>
      <c r="AA460" s="127"/>
      <c r="AB460" s="127"/>
      <c r="AC460" s="127"/>
      <c r="AD460" s="127"/>
      <c r="AE460" s="127"/>
      <c r="AF460" s="127"/>
      <c r="AG460" s="127"/>
      <c r="AH460" s="127"/>
      <c r="AI460" s="127"/>
      <c r="AJ460" s="127"/>
      <c r="AK460" s="127"/>
      <c r="AL460" s="127"/>
      <c r="AM460" s="127"/>
      <c r="AN460" s="127"/>
      <c r="AO460" s="127"/>
      <c r="AP460" s="127"/>
      <c r="AQ460" s="127"/>
      <c r="AR460" s="127"/>
      <c r="AS460" s="127"/>
      <c r="AT460" s="127"/>
      <c r="AU460" s="127"/>
      <c r="AV460" s="127"/>
      <c r="AW460" s="127"/>
      <c r="AX460" s="127"/>
      <c r="AY460" s="127"/>
      <c r="AZ460" s="127"/>
      <c r="BA460" s="127"/>
      <c r="BB460" s="127"/>
      <c r="BC460" s="127"/>
      <c r="BD460" s="127"/>
      <c r="BE460" s="127"/>
      <c r="BF460" s="127"/>
      <c r="BG460" s="127"/>
      <c r="BH460" s="127"/>
      <c r="BI460" s="127"/>
      <c r="BJ460" s="127"/>
      <c r="BK460" s="127"/>
      <c r="BL460" s="127"/>
      <c r="BM460" s="127"/>
      <c r="BN460" s="127"/>
      <c r="BO460" s="127"/>
      <c r="BP460" s="127"/>
      <c r="BQ460" s="127"/>
      <c r="BR460" s="127"/>
      <c r="BS460" s="127"/>
    </row>
    <row r="461" spans="1:71" ht="12.75" customHeight="1" x14ac:dyDescent="0.25">
      <c r="A461" s="127"/>
      <c r="B461" s="127"/>
      <c r="C461" s="127"/>
      <c r="D461" s="127"/>
      <c r="E461" s="127"/>
      <c r="F461" s="127"/>
      <c r="G461" s="127"/>
      <c r="H461" s="127"/>
      <c r="I461" s="127"/>
      <c r="J461" s="127"/>
      <c r="K461" s="127"/>
      <c r="L461" s="127"/>
      <c r="M461" s="127"/>
      <c r="N461" s="127"/>
      <c r="O461" s="127"/>
      <c r="P461" s="127"/>
      <c r="Q461" s="127"/>
      <c r="R461" s="127"/>
      <c r="S461" s="127"/>
      <c r="T461" s="127"/>
      <c r="U461" s="127"/>
      <c r="V461" s="127"/>
      <c r="W461" s="127"/>
      <c r="X461" s="127"/>
      <c r="Y461" s="127"/>
      <c r="Z461" s="127"/>
      <c r="AA461" s="127"/>
      <c r="AB461" s="127"/>
      <c r="AC461" s="127"/>
      <c r="AD461" s="127"/>
      <c r="AE461" s="127"/>
      <c r="AF461" s="127"/>
      <c r="AG461" s="127"/>
      <c r="AH461" s="127"/>
      <c r="AI461" s="127"/>
      <c r="AJ461" s="127"/>
      <c r="AK461" s="127"/>
      <c r="AL461" s="127"/>
      <c r="AM461" s="127"/>
      <c r="AN461" s="127"/>
      <c r="AO461" s="127"/>
      <c r="AP461" s="127"/>
      <c r="AQ461" s="127"/>
      <c r="AR461" s="127"/>
      <c r="AS461" s="127"/>
      <c r="AT461" s="127"/>
      <c r="AU461" s="127"/>
      <c r="AV461" s="127"/>
      <c r="AW461" s="127"/>
      <c r="AX461" s="127"/>
      <c r="AY461" s="127"/>
      <c r="AZ461" s="127"/>
      <c r="BA461" s="127"/>
      <c r="BB461" s="127"/>
      <c r="BC461" s="127"/>
      <c r="BD461" s="127"/>
      <c r="BE461" s="127"/>
      <c r="BF461" s="127"/>
      <c r="BG461" s="127"/>
      <c r="BH461" s="127"/>
      <c r="BI461" s="127"/>
      <c r="BJ461" s="127"/>
      <c r="BK461" s="127"/>
      <c r="BL461" s="127"/>
      <c r="BM461" s="127"/>
      <c r="BN461" s="127"/>
      <c r="BO461" s="127"/>
      <c r="BP461" s="127"/>
      <c r="BQ461" s="127"/>
      <c r="BR461" s="127"/>
      <c r="BS461" s="127"/>
    </row>
    <row r="462" spans="1:71" ht="12.75" customHeight="1" x14ac:dyDescent="0.25">
      <c r="A462" s="127"/>
      <c r="B462" s="127"/>
      <c r="C462" s="127"/>
      <c r="D462" s="127"/>
      <c r="E462" s="127"/>
      <c r="F462" s="127"/>
      <c r="G462" s="127"/>
      <c r="H462" s="127"/>
      <c r="I462" s="127"/>
      <c r="J462" s="127"/>
      <c r="K462" s="127"/>
      <c r="L462" s="127"/>
      <c r="M462" s="127"/>
      <c r="N462" s="127"/>
      <c r="O462" s="127"/>
      <c r="P462" s="127"/>
      <c r="Q462" s="127"/>
      <c r="R462" s="127"/>
      <c r="S462" s="127"/>
      <c r="T462" s="127"/>
      <c r="U462" s="127"/>
      <c r="V462" s="127"/>
      <c r="W462" s="127"/>
      <c r="X462" s="127"/>
      <c r="Y462" s="127"/>
      <c r="Z462" s="127"/>
      <c r="AA462" s="127"/>
      <c r="AB462" s="127"/>
      <c r="AC462" s="127"/>
      <c r="AD462" s="127"/>
      <c r="AE462" s="127"/>
      <c r="AF462" s="127"/>
      <c r="AG462" s="127"/>
      <c r="AH462" s="127"/>
      <c r="AI462" s="127"/>
      <c r="AJ462" s="127"/>
      <c r="AK462" s="127"/>
      <c r="AL462" s="127"/>
      <c r="AM462" s="127"/>
      <c r="AN462" s="127"/>
      <c r="AO462" s="127"/>
      <c r="AP462" s="127"/>
      <c r="AQ462" s="127"/>
      <c r="AR462" s="127"/>
      <c r="AS462" s="127"/>
      <c r="AT462" s="127"/>
      <c r="AU462" s="127"/>
      <c r="AV462" s="127"/>
      <c r="AW462" s="127"/>
      <c r="AX462" s="127"/>
      <c r="AY462" s="127"/>
      <c r="AZ462" s="127"/>
      <c r="BA462" s="127"/>
      <c r="BB462" s="127"/>
      <c r="BC462" s="127"/>
      <c r="BD462" s="127"/>
      <c r="BE462" s="127"/>
      <c r="BF462" s="127"/>
      <c r="BG462" s="127"/>
      <c r="BH462" s="127"/>
      <c r="BI462" s="127"/>
      <c r="BJ462" s="127"/>
      <c r="BK462" s="127"/>
      <c r="BL462" s="127"/>
      <c r="BM462" s="127"/>
      <c r="BN462" s="127"/>
      <c r="BO462" s="127"/>
      <c r="BP462" s="127"/>
      <c r="BQ462" s="127"/>
      <c r="BR462" s="127"/>
      <c r="BS462" s="127"/>
    </row>
    <row r="463" spans="1:71" ht="12.75" customHeight="1" x14ac:dyDescent="0.25">
      <c r="A463" s="127"/>
      <c r="B463" s="127"/>
      <c r="C463" s="127"/>
      <c r="D463" s="127"/>
      <c r="E463" s="127"/>
      <c r="F463" s="127"/>
      <c r="G463" s="127"/>
      <c r="H463" s="127"/>
      <c r="I463" s="127"/>
      <c r="J463" s="127"/>
      <c r="K463" s="127"/>
      <c r="L463" s="127"/>
      <c r="M463" s="127"/>
      <c r="N463" s="127"/>
      <c r="O463" s="127"/>
      <c r="P463" s="127"/>
      <c r="Q463" s="127"/>
      <c r="R463" s="127"/>
      <c r="S463" s="127"/>
      <c r="T463" s="127"/>
      <c r="U463" s="127"/>
      <c r="V463" s="127"/>
      <c r="W463" s="127"/>
      <c r="X463" s="127"/>
      <c r="Y463" s="127"/>
      <c r="Z463" s="127"/>
      <c r="AA463" s="127"/>
      <c r="AB463" s="127"/>
      <c r="AC463" s="127"/>
      <c r="AD463" s="127"/>
      <c r="AE463" s="127"/>
      <c r="AF463" s="127"/>
      <c r="AG463" s="127"/>
      <c r="AH463" s="127"/>
      <c r="AI463" s="127"/>
      <c r="AJ463" s="127"/>
      <c r="AK463" s="127"/>
      <c r="AL463" s="127"/>
      <c r="AM463" s="127"/>
      <c r="AN463" s="127"/>
      <c r="AO463" s="127"/>
      <c r="AP463" s="127"/>
      <c r="AQ463" s="127"/>
      <c r="AR463" s="127"/>
      <c r="AS463" s="127"/>
      <c r="AT463" s="127"/>
      <c r="AU463" s="127"/>
      <c r="AV463" s="127"/>
      <c r="AW463" s="127"/>
      <c r="AX463" s="127"/>
      <c r="AY463" s="127"/>
      <c r="AZ463" s="127"/>
      <c r="BA463" s="127"/>
      <c r="BB463" s="127"/>
      <c r="BC463" s="127"/>
      <c r="BD463" s="127"/>
      <c r="BE463" s="127"/>
      <c r="BF463" s="127"/>
      <c r="BG463" s="127"/>
      <c r="BH463" s="127"/>
      <c r="BI463" s="127"/>
      <c r="BJ463" s="127"/>
      <c r="BK463" s="127"/>
      <c r="BL463" s="127"/>
      <c r="BM463" s="127"/>
      <c r="BN463" s="127"/>
      <c r="BO463" s="127"/>
      <c r="BP463" s="127"/>
      <c r="BQ463" s="127"/>
      <c r="BR463" s="127"/>
      <c r="BS463" s="127"/>
    </row>
    <row r="464" spans="1:71" ht="12.75" customHeight="1" x14ac:dyDescent="0.25">
      <c r="A464" s="127"/>
      <c r="B464" s="127"/>
      <c r="C464" s="127"/>
      <c r="D464" s="127"/>
      <c r="E464" s="127"/>
      <c r="F464" s="127"/>
      <c r="G464" s="127"/>
      <c r="H464" s="127"/>
      <c r="I464" s="127"/>
      <c r="J464" s="127"/>
      <c r="K464" s="127"/>
      <c r="L464" s="127"/>
      <c r="M464" s="127"/>
      <c r="N464" s="127"/>
      <c r="O464" s="127"/>
      <c r="P464" s="127"/>
      <c r="Q464" s="127"/>
      <c r="R464" s="127"/>
      <c r="S464" s="127"/>
      <c r="T464" s="127"/>
      <c r="U464" s="127"/>
      <c r="V464" s="127"/>
      <c r="W464" s="127"/>
      <c r="X464" s="127"/>
      <c r="Y464" s="127"/>
      <c r="Z464" s="127"/>
      <c r="AA464" s="127"/>
      <c r="AB464" s="127"/>
      <c r="AC464" s="127"/>
      <c r="AD464" s="127"/>
      <c r="AE464" s="127"/>
      <c r="AF464" s="127"/>
      <c r="AG464" s="127"/>
      <c r="AH464" s="127"/>
      <c r="AI464" s="127"/>
      <c r="AJ464" s="127"/>
      <c r="AK464" s="127"/>
      <c r="AL464" s="127"/>
      <c r="AM464" s="127"/>
      <c r="AN464" s="127"/>
      <c r="AO464" s="127"/>
      <c r="AP464" s="127"/>
      <c r="AQ464" s="127"/>
      <c r="AR464" s="127"/>
      <c r="AS464" s="127"/>
      <c r="AT464" s="127"/>
      <c r="AU464" s="127"/>
      <c r="AV464" s="127"/>
      <c r="AW464" s="127"/>
      <c r="AX464" s="127"/>
      <c r="AY464" s="127"/>
      <c r="AZ464" s="127"/>
      <c r="BA464" s="127"/>
      <c r="BB464" s="127"/>
      <c r="BC464" s="127"/>
      <c r="BD464" s="127"/>
      <c r="BE464" s="127"/>
      <c r="BF464" s="127"/>
      <c r="BG464" s="127"/>
      <c r="BH464" s="127"/>
      <c r="BI464" s="127"/>
      <c r="BJ464" s="127"/>
      <c r="BK464" s="127"/>
      <c r="BL464" s="127"/>
      <c r="BM464" s="127"/>
      <c r="BN464" s="127"/>
      <c r="BO464" s="127"/>
      <c r="BP464" s="127"/>
      <c r="BQ464" s="127"/>
      <c r="BR464" s="127"/>
      <c r="BS464" s="127"/>
    </row>
    <row r="465" spans="1:71" ht="12.75" customHeight="1" x14ac:dyDescent="0.25">
      <c r="A465" s="127"/>
      <c r="B465" s="127"/>
      <c r="C465" s="127"/>
      <c r="D465" s="127"/>
      <c r="E465" s="127"/>
      <c r="F465" s="127"/>
      <c r="G465" s="127"/>
      <c r="H465" s="127"/>
      <c r="I465" s="127"/>
      <c r="J465" s="127"/>
      <c r="K465" s="127"/>
      <c r="L465" s="127"/>
      <c r="M465" s="127"/>
      <c r="N465" s="127"/>
      <c r="O465" s="127"/>
      <c r="P465" s="127"/>
      <c r="Q465" s="127"/>
      <c r="R465" s="127"/>
      <c r="S465" s="127"/>
      <c r="T465" s="127"/>
      <c r="U465" s="127"/>
      <c r="V465" s="127"/>
      <c r="W465" s="127"/>
      <c r="X465" s="127"/>
      <c r="Y465" s="127"/>
      <c r="Z465" s="127"/>
      <c r="AA465" s="127"/>
      <c r="AB465" s="127"/>
      <c r="AC465" s="127"/>
      <c r="AD465" s="127"/>
      <c r="AE465" s="127"/>
      <c r="AF465" s="127"/>
      <c r="AG465" s="127"/>
      <c r="AH465" s="127"/>
      <c r="AI465" s="127"/>
      <c r="AJ465" s="127"/>
      <c r="AK465" s="127"/>
      <c r="AL465" s="127"/>
      <c r="AM465" s="127"/>
      <c r="AN465" s="127"/>
      <c r="AO465" s="127"/>
      <c r="AP465" s="127"/>
      <c r="AQ465" s="127"/>
      <c r="AR465" s="127"/>
      <c r="AS465" s="127"/>
      <c r="AT465" s="127"/>
      <c r="AU465" s="127"/>
      <c r="AV465" s="127"/>
      <c r="AW465" s="127"/>
      <c r="AX465" s="127"/>
      <c r="AY465" s="127"/>
      <c r="AZ465" s="127"/>
      <c r="BA465" s="127"/>
      <c r="BB465" s="127"/>
      <c r="BC465" s="127"/>
      <c r="BD465" s="127"/>
      <c r="BE465" s="127"/>
      <c r="BF465" s="127"/>
      <c r="BG465" s="127"/>
      <c r="BH465" s="127"/>
      <c r="BI465" s="127"/>
      <c r="BJ465" s="127"/>
      <c r="BK465" s="127"/>
      <c r="BL465" s="127"/>
      <c r="BM465" s="127"/>
      <c r="BN465" s="127"/>
      <c r="BO465" s="127"/>
      <c r="BP465" s="127"/>
      <c r="BQ465" s="127"/>
      <c r="BR465" s="127"/>
      <c r="BS465" s="127"/>
    </row>
    <row r="466" spans="1:71" ht="12.75" customHeight="1" x14ac:dyDescent="0.25">
      <c r="A466" s="127"/>
      <c r="B466" s="127"/>
      <c r="C466" s="127"/>
      <c r="D466" s="127"/>
      <c r="E466" s="127"/>
      <c r="F466" s="127"/>
      <c r="G466" s="127"/>
      <c r="H466" s="127"/>
      <c r="I466" s="127"/>
      <c r="J466" s="127"/>
      <c r="K466" s="127"/>
      <c r="L466" s="127"/>
      <c r="M466" s="127"/>
      <c r="N466" s="127"/>
      <c r="O466" s="127"/>
      <c r="P466" s="127"/>
      <c r="Q466" s="127"/>
      <c r="R466" s="127"/>
      <c r="S466" s="127"/>
      <c r="T466" s="127"/>
      <c r="U466" s="127"/>
      <c r="V466" s="127"/>
      <c r="W466" s="127"/>
      <c r="X466" s="127"/>
      <c r="Y466" s="127"/>
      <c r="Z466" s="127"/>
      <c r="AA466" s="127"/>
      <c r="AB466" s="127"/>
      <c r="AC466" s="127"/>
      <c r="AD466" s="127"/>
      <c r="AE466" s="127"/>
      <c r="AF466" s="127"/>
      <c r="AG466" s="127"/>
      <c r="AH466" s="127"/>
      <c r="AI466" s="127"/>
      <c r="AJ466" s="127"/>
      <c r="AK466" s="127"/>
      <c r="AL466" s="127"/>
      <c r="AM466" s="127"/>
      <c r="AN466" s="127"/>
      <c r="AO466" s="127"/>
      <c r="AP466" s="127"/>
      <c r="AQ466" s="127"/>
      <c r="AR466" s="127"/>
      <c r="AS466" s="127"/>
      <c r="AT466" s="127"/>
      <c r="AU466" s="127"/>
      <c r="AV466" s="127"/>
      <c r="AW466" s="127"/>
      <c r="AX466" s="127"/>
      <c r="AY466" s="127"/>
      <c r="AZ466" s="127"/>
      <c r="BA466" s="127"/>
      <c r="BB466" s="127"/>
      <c r="BC466" s="127"/>
      <c r="BD466" s="127"/>
      <c r="BE466" s="127"/>
      <c r="BF466" s="127"/>
      <c r="BG466" s="127"/>
      <c r="BH466" s="127"/>
      <c r="BI466" s="127"/>
      <c r="BJ466" s="127"/>
      <c r="BK466" s="127"/>
      <c r="BL466" s="127"/>
      <c r="BM466" s="127"/>
      <c r="BN466" s="127"/>
      <c r="BO466" s="127"/>
      <c r="BP466" s="127"/>
      <c r="BQ466" s="127"/>
      <c r="BR466" s="127"/>
      <c r="BS466" s="127"/>
    </row>
    <row r="467" spans="1:71" ht="12.75" customHeight="1" x14ac:dyDescent="0.25">
      <c r="A467" s="127"/>
      <c r="B467" s="127"/>
      <c r="C467" s="127"/>
      <c r="D467" s="127"/>
      <c r="E467" s="127"/>
      <c r="F467" s="127"/>
      <c r="G467" s="127"/>
      <c r="H467" s="127"/>
      <c r="I467" s="127"/>
      <c r="J467" s="127"/>
      <c r="K467" s="127"/>
      <c r="L467" s="127"/>
      <c r="M467" s="127"/>
      <c r="N467" s="127"/>
      <c r="O467" s="127"/>
      <c r="P467" s="127"/>
      <c r="Q467" s="127"/>
      <c r="R467" s="127"/>
      <c r="S467" s="127"/>
      <c r="T467" s="127"/>
      <c r="U467" s="127"/>
      <c r="V467" s="127"/>
      <c r="W467" s="127"/>
      <c r="X467" s="127"/>
      <c r="Y467" s="127"/>
      <c r="Z467" s="127"/>
      <c r="AA467" s="127"/>
      <c r="AB467" s="127"/>
      <c r="AC467" s="127"/>
      <c r="AD467" s="127"/>
      <c r="AE467" s="127"/>
      <c r="AF467" s="127"/>
      <c r="AG467" s="127"/>
      <c r="AH467" s="127"/>
      <c r="AI467" s="127"/>
      <c r="AJ467" s="127"/>
      <c r="AK467" s="127"/>
      <c r="AL467" s="127"/>
      <c r="AM467" s="127"/>
      <c r="AN467" s="127"/>
      <c r="AO467" s="127"/>
      <c r="AP467" s="127"/>
      <c r="AQ467" s="127"/>
      <c r="AR467" s="127"/>
      <c r="AS467" s="127"/>
      <c r="AT467" s="127"/>
      <c r="AU467" s="127"/>
      <c r="AV467" s="127"/>
      <c r="AW467" s="127"/>
      <c r="AX467" s="127"/>
      <c r="AY467" s="127"/>
      <c r="AZ467" s="127"/>
      <c r="BA467" s="127"/>
      <c r="BB467" s="127"/>
      <c r="BC467" s="127"/>
      <c r="BD467" s="127"/>
      <c r="BE467" s="127"/>
      <c r="BF467" s="127"/>
      <c r="BG467" s="127"/>
      <c r="BH467" s="127"/>
      <c r="BI467" s="127"/>
      <c r="BJ467" s="127"/>
      <c r="BK467" s="127"/>
      <c r="BL467" s="127"/>
      <c r="BM467" s="127"/>
      <c r="BN467" s="127"/>
      <c r="BO467" s="127"/>
      <c r="BP467" s="127"/>
      <c r="BQ467" s="127"/>
      <c r="BR467" s="127"/>
      <c r="BS467" s="127"/>
    </row>
    <row r="468" spans="1:71" ht="12.75" customHeight="1" x14ac:dyDescent="0.25">
      <c r="A468" s="127"/>
      <c r="B468" s="127"/>
      <c r="C468" s="127"/>
      <c r="D468" s="127"/>
      <c r="E468" s="127"/>
      <c r="F468" s="127"/>
      <c r="G468" s="127"/>
      <c r="H468" s="127"/>
      <c r="I468" s="127"/>
      <c r="J468" s="127"/>
      <c r="K468" s="127"/>
      <c r="L468" s="127"/>
      <c r="M468" s="127"/>
      <c r="N468" s="127"/>
      <c r="O468" s="127"/>
      <c r="P468" s="127"/>
      <c r="Q468" s="127"/>
      <c r="R468" s="127"/>
      <c r="S468" s="127"/>
      <c r="T468" s="127"/>
      <c r="U468" s="127"/>
      <c r="V468" s="127"/>
      <c r="W468" s="127"/>
      <c r="X468" s="127"/>
      <c r="Y468" s="127"/>
      <c r="Z468" s="127"/>
      <c r="AA468" s="127"/>
      <c r="AB468" s="127"/>
      <c r="AC468" s="127"/>
      <c r="AD468" s="127"/>
      <c r="AE468" s="127"/>
      <c r="AF468" s="127"/>
      <c r="AG468" s="127"/>
      <c r="AH468" s="127"/>
      <c r="AI468" s="127"/>
      <c r="AJ468" s="127"/>
      <c r="AK468" s="127"/>
      <c r="AL468" s="127"/>
      <c r="AM468" s="127"/>
      <c r="AN468" s="127"/>
      <c r="AO468" s="127"/>
      <c r="AP468" s="127"/>
      <c r="AQ468" s="127"/>
      <c r="AR468" s="127"/>
      <c r="AS468" s="127"/>
      <c r="AT468" s="127"/>
      <c r="AU468" s="127"/>
      <c r="AV468" s="127"/>
      <c r="AW468" s="127"/>
      <c r="AX468" s="127"/>
      <c r="AY468" s="127"/>
      <c r="AZ468" s="127"/>
      <c r="BA468" s="127"/>
      <c r="BB468" s="127"/>
      <c r="BC468" s="127"/>
      <c r="BD468" s="127"/>
      <c r="BE468" s="127"/>
      <c r="BF468" s="127"/>
      <c r="BG468" s="127"/>
      <c r="BH468" s="127"/>
      <c r="BI468" s="127"/>
      <c r="BJ468" s="127"/>
      <c r="BK468" s="127"/>
      <c r="BL468" s="127"/>
      <c r="BM468" s="127"/>
      <c r="BN468" s="127"/>
      <c r="BO468" s="127"/>
      <c r="BP468" s="127"/>
      <c r="BQ468" s="127"/>
      <c r="BR468" s="127"/>
      <c r="BS468" s="127"/>
    </row>
    <row r="469" spans="1:71" ht="12.75" customHeight="1" x14ac:dyDescent="0.25">
      <c r="A469" s="127"/>
      <c r="B469" s="127"/>
      <c r="C469" s="127"/>
      <c r="D469" s="127"/>
      <c r="E469" s="127"/>
      <c r="F469" s="127"/>
      <c r="G469" s="127"/>
      <c r="H469" s="127"/>
      <c r="I469" s="127"/>
      <c r="J469" s="127"/>
      <c r="K469" s="127"/>
      <c r="L469" s="127"/>
      <c r="M469" s="127"/>
      <c r="N469" s="127"/>
      <c r="O469" s="127"/>
      <c r="P469" s="127"/>
      <c r="Q469" s="127"/>
      <c r="R469" s="127"/>
      <c r="S469" s="127"/>
      <c r="T469" s="127"/>
      <c r="U469" s="127"/>
      <c r="V469" s="127"/>
      <c r="W469" s="127"/>
      <c r="X469" s="127"/>
      <c r="Y469" s="127"/>
      <c r="Z469" s="127"/>
      <c r="AA469" s="127"/>
      <c r="AB469" s="127"/>
      <c r="AC469" s="127"/>
      <c r="AD469" s="127"/>
      <c r="AE469" s="127"/>
      <c r="AF469" s="127"/>
      <c r="AG469" s="127"/>
      <c r="AH469" s="127"/>
      <c r="AI469" s="127"/>
      <c r="AJ469" s="127"/>
      <c r="AK469" s="127"/>
      <c r="AL469" s="127"/>
      <c r="AM469" s="127"/>
      <c r="AN469" s="127"/>
      <c r="AO469" s="127"/>
      <c r="AP469" s="127"/>
      <c r="AQ469" s="127"/>
      <c r="AR469" s="127"/>
      <c r="AS469" s="127"/>
      <c r="AT469" s="127"/>
      <c r="AU469" s="127"/>
      <c r="AV469" s="127"/>
      <c r="AW469" s="127"/>
      <c r="AX469" s="127"/>
      <c r="AY469" s="127"/>
      <c r="AZ469" s="127"/>
      <c r="BA469" s="127"/>
      <c r="BB469" s="127"/>
      <c r="BC469" s="127"/>
      <c r="BD469" s="127"/>
      <c r="BE469" s="127"/>
      <c r="BF469" s="127"/>
      <c r="BG469" s="127"/>
      <c r="BH469" s="127"/>
      <c r="BI469" s="127"/>
      <c r="BJ469" s="127"/>
      <c r="BK469" s="127"/>
      <c r="BL469" s="127"/>
      <c r="BM469" s="127"/>
      <c r="BN469" s="127"/>
      <c r="BO469" s="127"/>
      <c r="BP469" s="127"/>
      <c r="BQ469" s="127"/>
      <c r="BR469" s="127"/>
      <c r="BS469" s="127"/>
    </row>
    <row r="470" spans="1:71" ht="12.75" customHeight="1" x14ac:dyDescent="0.25">
      <c r="A470" s="127"/>
      <c r="B470" s="127"/>
      <c r="C470" s="127"/>
      <c r="D470" s="127"/>
      <c r="E470" s="127"/>
      <c r="F470" s="127"/>
      <c r="G470" s="127"/>
      <c r="H470" s="127"/>
      <c r="I470" s="127"/>
      <c r="J470" s="127"/>
      <c r="K470" s="127"/>
      <c r="L470" s="127"/>
      <c r="M470" s="127"/>
      <c r="N470" s="127"/>
      <c r="O470" s="127"/>
      <c r="P470" s="127"/>
      <c r="Q470" s="127"/>
      <c r="R470" s="127"/>
      <c r="S470" s="127"/>
      <c r="T470" s="127"/>
      <c r="U470" s="127"/>
      <c r="V470" s="127"/>
      <c r="W470" s="127"/>
      <c r="X470" s="127"/>
      <c r="Y470" s="127"/>
      <c r="Z470" s="127"/>
      <c r="AA470" s="127"/>
      <c r="AB470" s="127"/>
      <c r="AC470" s="127"/>
      <c r="AD470" s="127"/>
      <c r="AE470" s="127"/>
      <c r="AF470" s="127"/>
      <c r="AG470" s="127"/>
      <c r="AH470" s="127"/>
      <c r="AI470" s="127"/>
      <c r="AJ470" s="127"/>
      <c r="AK470" s="127"/>
      <c r="AL470" s="127"/>
      <c r="AM470" s="127"/>
      <c r="AN470" s="127"/>
      <c r="AO470" s="127"/>
      <c r="AP470" s="127"/>
      <c r="AQ470" s="127"/>
      <c r="AR470" s="127"/>
      <c r="AS470" s="127"/>
      <c r="AT470" s="127"/>
      <c r="AU470" s="127"/>
      <c r="AV470" s="127"/>
      <c r="AW470" s="127"/>
      <c r="AX470" s="127"/>
      <c r="AY470" s="127"/>
      <c r="AZ470" s="127"/>
      <c r="BA470" s="127"/>
      <c r="BB470" s="127"/>
      <c r="BC470" s="127"/>
      <c r="BD470" s="127"/>
      <c r="BE470" s="127"/>
      <c r="BF470" s="127"/>
      <c r="BG470" s="127"/>
      <c r="BH470" s="127"/>
      <c r="BI470" s="127"/>
      <c r="BJ470" s="127"/>
      <c r="BK470" s="127"/>
      <c r="BL470" s="127"/>
      <c r="BM470" s="127"/>
      <c r="BN470" s="127"/>
      <c r="BO470" s="127"/>
      <c r="BP470" s="127"/>
      <c r="BQ470" s="127"/>
      <c r="BR470" s="127"/>
      <c r="BS470" s="127"/>
    </row>
    <row r="471" spans="1:71" ht="12.75" customHeight="1" x14ac:dyDescent="0.25">
      <c r="A471" s="127"/>
      <c r="B471" s="127"/>
      <c r="C471" s="127"/>
      <c r="D471" s="127"/>
      <c r="E471" s="127"/>
      <c r="F471" s="127"/>
      <c r="G471" s="127"/>
      <c r="H471" s="127"/>
      <c r="I471" s="127"/>
      <c r="J471" s="127"/>
      <c r="K471" s="127"/>
      <c r="L471" s="127"/>
      <c r="M471" s="127"/>
      <c r="N471" s="127"/>
      <c r="O471" s="127"/>
      <c r="P471" s="127"/>
      <c r="Q471" s="127"/>
      <c r="R471" s="127"/>
      <c r="S471" s="127"/>
      <c r="T471" s="127"/>
      <c r="U471" s="127"/>
      <c r="V471" s="127"/>
      <c r="W471" s="127"/>
      <c r="X471" s="127"/>
      <c r="Y471" s="127"/>
      <c r="Z471" s="127"/>
      <c r="AA471" s="127"/>
      <c r="AB471" s="127"/>
      <c r="AC471" s="127"/>
      <c r="AD471" s="127"/>
      <c r="AE471" s="127"/>
      <c r="AF471" s="127"/>
      <c r="AG471" s="127"/>
      <c r="AH471" s="127"/>
      <c r="AI471" s="127"/>
      <c r="AJ471" s="127"/>
      <c r="AK471" s="127"/>
      <c r="AL471" s="127"/>
      <c r="AM471" s="127"/>
      <c r="AN471" s="127"/>
      <c r="AO471" s="127"/>
      <c r="AP471" s="127"/>
      <c r="AQ471" s="127"/>
      <c r="AR471" s="127"/>
      <c r="AS471" s="127"/>
      <c r="AT471" s="127"/>
      <c r="AU471" s="127"/>
      <c r="AV471" s="127"/>
      <c r="AW471" s="127"/>
      <c r="AX471" s="127"/>
      <c r="AY471" s="127"/>
      <c r="AZ471" s="127"/>
      <c r="BA471" s="127"/>
      <c r="BB471" s="127"/>
      <c r="BC471" s="127"/>
      <c r="BD471" s="127"/>
      <c r="BE471" s="127"/>
      <c r="BF471" s="127"/>
      <c r="BG471" s="127"/>
      <c r="BH471" s="127"/>
      <c r="BI471" s="127"/>
      <c r="BJ471" s="127"/>
      <c r="BK471" s="127"/>
      <c r="BL471" s="127"/>
      <c r="BM471" s="127"/>
      <c r="BN471" s="127"/>
      <c r="BO471" s="127"/>
      <c r="BP471" s="127"/>
      <c r="BQ471" s="127"/>
      <c r="BR471" s="127"/>
      <c r="BS471" s="127"/>
    </row>
    <row r="472" spans="1:71" ht="12.75" customHeight="1" x14ac:dyDescent="0.25">
      <c r="A472" s="127"/>
      <c r="B472" s="127"/>
      <c r="C472" s="127"/>
      <c r="D472" s="127"/>
      <c r="E472" s="127"/>
      <c r="F472" s="127"/>
      <c r="G472" s="127"/>
      <c r="H472" s="127"/>
      <c r="I472" s="127"/>
      <c r="J472" s="127"/>
      <c r="K472" s="127"/>
      <c r="L472" s="127"/>
      <c r="M472" s="127"/>
      <c r="N472" s="127"/>
      <c r="O472" s="127"/>
      <c r="P472" s="127"/>
      <c r="Q472" s="127"/>
      <c r="R472" s="127"/>
      <c r="S472" s="127"/>
      <c r="T472" s="127"/>
      <c r="U472" s="127"/>
      <c r="V472" s="127"/>
      <c r="W472" s="127"/>
      <c r="X472" s="127"/>
      <c r="Y472" s="127"/>
      <c r="Z472" s="127"/>
      <c r="AA472" s="127"/>
      <c r="AB472" s="127"/>
      <c r="AC472" s="127"/>
      <c r="AD472" s="127"/>
      <c r="AE472" s="127"/>
      <c r="AF472" s="127"/>
      <c r="AG472" s="127"/>
      <c r="AH472" s="127"/>
      <c r="AI472" s="127"/>
      <c r="AJ472" s="127"/>
      <c r="AK472" s="127"/>
      <c r="AL472" s="127"/>
      <c r="AM472" s="127"/>
      <c r="AN472" s="127"/>
      <c r="AO472" s="127"/>
      <c r="AP472" s="127"/>
      <c r="AQ472" s="127"/>
      <c r="AR472" s="127"/>
      <c r="AS472" s="127"/>
      <c r="AT472" s="127"/>
      <c r="AU472" s="127"/>
      <c r="AV472" s="127"/>
      <c r="AW472" s="127"/>
      <c r="AX472" s="127"/>
      <c r="AY472" s="127"/>
      <c r="AZ472" s="127"/>
      <c r="BA472" s="127"/>
      <c r="BB472" s="127"/>
      <c r="BC472" s="127"/>
      <c r="BD472" s="127"/>
      <c r="BE472" s="127"/>
      <c r="BF472" s="127"/>
      <c r="BG472" s="127"/>
      <c r="BH472" s="127"/>
      <c r="BI472" s="127"/>
      <c r="BJ472" s="127"/>
      <c r="BK472" s="127"/>
      <c r="BL472" s="127"/>
      <c r="BM472" s="127"/>
      <c r="BN472" s="127"/>
      <c r="BO472" s="127"/>
      <c r="BP472" s="127"/>
      <c r="BQ472" s="127"/>
      <c r="BR472" s="127"/>
      <c r="BS472" s="127"/>
    </row>
    <row r="473" spans="1:71" ht="12.75" customHeight="1" x14ac:dyDescent="0.25">
      <c r="A473" s="127"/>
      <c r="B473" s="127"/>
      <c r="C473" s="127"/>
      <c r="D473" s="127"/>
      <c r="E473" s="127"/>
      <c r="F473" s="127"/>
      <c r="G473" s="127"/>
      <c r="H473" s="127"/>
      <c r="I473" s="127"/>
      <c r="J473" s="127"/>
      <c r="K473" s="127"/>
      <c r="L473" s="127"/>
      <c r="M473" s="127"/>
      <c r="N473" s="127"/>
      <c r="O473" s="127"/>
      <c r="P473" s="127"/>
      <c r="Q473" s="127"/>
      <c r="R473" s="127"/>
      <c r="S473" s="127"/>
      <c r="T473" s="127"/>
      <c r="U473" s="127"/>
      <c r="V473" s="127"/>
      <c r="W473" s="127"/>
      <c r="X473" s="127"/>
      <c r="Y473" s="127"/>
      <c r="Z473" s="127"/>
      <c r="AA473" s="127"/>
      <c r="AB473" s="127"/>
      <c r="AC473" s="127"/>
      <c r="AD473" s="127"/>
      <c r="AE473" s="127"/>
      <c r="AF473" s="127"/>
      <c r="AG473" s="127"/>
      <c r="AH473" s="127"/>
      <c r="AI473" s="127"/>
      <c r="AJ473" s="127"/>
      <c r="AK473" s="127"/>
      <c r="AL473" s="127"/>
      <c r="AM473" s="127"/>
      <c r="AN473" s="127"/>
      <c r="AO473" s="127"/>
      <c r="AP473" s="127"/>
      <c r="AQ473" s="127"/>
      <c r="AR473" s="127"/>
      <c r="AS473" s="127"/>
      <c r="AT473" s="127"/>
      <c r="AU473" s="127"/>
      <c r="AV473" s="127"/>
      <c r="AW473" s="127"/>
      <c r="AX473" s="127"/>
      <c r="AY473" s="127"/>
      <c r="AZ473" s="127"/>
      <c r="BA473" s="127"/>
      <c r="BB473" s="127"/>
      <c r="BC473" s="127"/>
      <c r="BD473" s="127"/>
      <c r="BE473" s="127"/>
      <c r="BF473" s="127"/>
      <c r="BG473" s="127"/>
      <c r="BH473" s="127"/>
      <c r="BI473" s="127"/>
      <c r="BJ473" s="127"/>
      <c r="BK473" s="127"/>
      <c r="BL473" s="127"/>
      <c r="BM473" s="127"/>
      <c r="BN473" s="127"/>
      <c r="BO473" s="127"/>
      <c r="BP473" s="127"/>
      <c r="BQ473" s="127"/>
      <c r="BR473" s="127"/>
      <c r="BS473" s="127"/>
    </row>
    <row r="474" spans="1:71" ht="12.75" customHeight="1" x14ac:dyDescent="0.25">
      <c r="A474" s="127"/>
      <c r="B474" s="127"/>
      <c r="C474" s="127"/>
      <c r="D474" s="127"/>
      <c r="E474" s="127"/>
      <c r="F474" s="127"/>
      <c r="G474" s="127"/>
      <c r="H474" s="127"/>
      <c r="I474" s="127"/>
      <c r="J474" s="127"/>
      <c r="K474" s="127"/>
      <c r="L474" s="127"/>
      <c r="M474" s="127"/>
      <c r="N474" s="127"/>
      <c r="O474" s="127"/>
      <c r="P474" s="127"/>
      <c r="Q474" s="127"/>
      <c r="R474" s="127"/>
      <c r="S474" s="127"/>
      <c r="T474" s="127"/>
      <c r="U474" s="127"/>
      <c r="V474" s="127"/>
      <c r="W474" s="127"/>
      <c r="X474" s="127"/>
      <c r="Y474" s="127"/>
      <c r="Z474" s="127"/>
      <c r="AA474" s="127"/>
      <c r="AB474" s="127"/>
      <c r="AC474" s="127"/>
      <c r="AD474" s="127"/>
      <c r="AE474" s="127"/>
      <c r="AF474" s="127"/>
      <c r="AG474" s="127"/>
      <c r="AH474" s="127"/>
      <c r="AI474" s="127"/>
      <c r="AJ474" s="127"/>
      <c r="AK474" s="127"/>
      <c r="AL474" s="127"/>
      <c r="AM474" s="127"/>
      <c r="AN474" s="127"/>
      <c r="AO474" s="127"/>
      <c r="AP474" s="127"/>
      <c r="AQ474" s="127"/>
      <c r="AR474" s="127"/>
      <c r="AS474" s="127"/>
      <c r="AT474" s="127"/>
      <c r="AU474" s="127"/>
      <c r="AV474" s="127"/>
      <c r="AW474" s="127"/>
      <c r="AX474" s="127"/>
      <c r="AY474" s="127"/>
      <c r="AZ474" s="127"/>
      <c r="BA474" s="127"/>
      <c r="BB474" s="127"/>
      <c r="BC474" s="127"/>
      <c r="BD474" s="127"/>
      <c r="BE474" s="127"/>
      <c r="BF474" s="127"/>
      <c r="BG474" s="127"/>
      <c r="BH474" s="127"/>
      <c r="BI474" s="127"/>
      <c r="BJ474" s="127"/>
      <c r="BK474" s="127"/>
      <c r="BL474" s="127"/>
      <c r="BM474" s="127"/>
      <c r="BN474" s="127"/>
      <c r="BO474" s="127"/>
      <c r="BP474" s="127"/>
      <c r="BQ474" s="127"/>
      <c r="BR474" s="127"/>
      <c r="BS474" s="127"/>
    </row>
    <row r="475" spans="1:71" ht="12.75" customHeight="1" x14ac:dyDescent="0.25">
      <c r="A475" s="127"/>
      <c r="B475" s="127"/>
      <c r="C475" s="127"/>
      <c r="D475" s="127"/>
      <c r="E475" s="127"/>
      <c r="F475" s="127"/>
      <c r="G475" s="127"/>
      <c r="H475" s="127"/>
      <c r="I475" s="127"/>
      <c r="J475" s="127"/>
      <c r="K475" s="127"/>
      <c r="L475" s="127"/>
      <c r="M475" s="127"/>
      <c r="N475" s="127"/>
      <c r="O475" s="127"/>
      <c r="P475" s="127"/>
      <c r="Q475" s="127"/>
      <c r="R475" s="127"/>
      <c r="S475" s="127"/>
      <c r="T475" s="127"/>
      <c r="U475" s="127"/>
      <c r="V475" s="127"/>
      <c r="W475" s="127"/>
      <c r="X475" s="127"/>
      <c r="Y475" s="127"/>
      <c r="Z475" s="127"/>
      <c r="AA475" s="127"/>
      <c r="AB475" s="127"/>
      <c r="AC475" s="127"/>
      <c r="AD475" s="127"/>
      <c r="AE475" s="127"/>
      <c r="AF475" s="127"/>
      <c r="AG475" s="127"/>
      <c r="AH475" s="127"/>
      <c r="AI475" s="127"/>
      <c r="AJ475" s="127"/>
      <c r="AK475" s="127"/>
      <c r="AL475" s="127"/>
      <c r="AM475" s="127"/>
      <c r="AN475" s="127"/>
      <c r="AO475" s="127"/>
      <c r="AP475" s="127"/>
      <c r="AQ475" s="127"/>
      <c r="AR475" s="127"/>
      <c r="AS475" s="127"/>
      <c r="AT475" s="127"/>
      <c r="AU475" s="127"/>
      <c r="AV475" s="127"/>
      <c r="AW475" s="127"/>
      <c r="AX475" s="127"/>
      <c r="AY475" s="127"/>
      <c r="AZ475" s="127"/>
      <c r="BA475" s="127"/>
      <c r="BB475" s="127"/>
      <c r="BC475" s="127"/>
      <c r="BD475" s="127"/>
      <c r="BE475" s="127"/>
      <c r="BF475" s="127"/>
      <c r="BG475" s="127"/>
      <c r="BH475" s="127"/>
      <c r="BI475" s="127"/>
      <c r="BJ475" s="127"/>
      <c r="BK475" s="127"/>
      <c r="BL475" s="127"/>
      <c r="BM475" s="127"/>
      <c r="BN475" s="127"/>
      <c r="BO475" s="127"/>
      <c r="BP475" s="127"/>
      <c r="BQ475" s="127"/>
      <c r="BR475" s="127"/>
      <c r="BS475" s="127"/>
    </row>
    <row r="476" spans="1:71" ht="12.75" customHeight="1" x14ac:dyDescent="0.25">
      <c r="A476" s="127"/>
      <c r="B476" s="127"/>
      <c r="C476" s="127"/>
      <c r="D476" s="127"/>
      <c r="E476" s="127"/>
      <c r="F476" s="127"/>
      <c r="G476" s="127"/>
      <c r="H476" s="127"/>
      <c r="I476" s="127"/>
      <c r="J476" s="127"/>
      <c r="K476" s="127"/>
      <c r="L476" s="127"/>
      <c r="M476" s="127"/>
      <c r="N476" s="127"/>
      <c r="O476" s="127"/>
      <c r="P476" s="127"/>
      <c r="Q476" s="127"/>
      <c r="R476" s="127"/>
      <c r="S476" s="127"/>
      <c r="T476" s="127"/>
      <c r="U476" s="127"/>
      <c r="V476" s="127"/>
      <c r="W476" s="127"/>
      <c r="X476" s="127"/>
      <c r="Y476" s="127"/>
      <c r="Z476" s="127"/>
      <c r="AA476" s="127"/>
      <c r="AB476" s="127"/>
      <c r="AC476" s="127"/>
      <c r="AD476" s="127"/>
      <c r="AE476" s="127"/>
      <c r="AF476" s="127"/>
      <c r="AG476" s="127"/>
      <c r="AH476" s="127"/>
      <c r="AI476" s="127"/>
      <c r="AJ476" s="127"/>
      <c r="AK476" s="127"/>
      <c r="AL476" s="127"/>
      <c r="AM476" s="127"/>
      <c r="AN476" s="127"/>
      <c r="AO476" s="127"/>
      <c r="AP476" s="127"/>
      <c r="AQ476" s="127"/>
      <c r="AR476" s="127"/>
      <c r="AS476" s="127"/>
      <c r="AT476" s="127"/>
      <c r="AU476" s="127"/>
      <c r="AV476" s="127"/>
      <c r="AW476" s="127"/>
      <c r="AX476" s="127"/>
      <c r="AY476" s="127"/>
      <c r="AZ476" s="127"/>
      <c r="BA476" s="127"/>
      <c r="BB476" s="127"/>
      <c r="BC476" s="127"/>
      <c r="BD476" s="127"/>
      <c r="BE476" s="127"/>
      <c r="BF476" s="127"/>
      <c r="BG476" s="127"/>
      <c r="BH476" s="127"/>
      <c r="BI476" s="127"/>
      <c r="BJ476" s="127"/>
      <c r="BK476" s="127"/>
      <c r="BL476" s="127"/>
      <c r="BM476" s="127"/>
      <c r="BN476" s="127"/>
      <c r="BO476" s="127"/>
      <c r="BP476" s="127"/>
      <c r="BQ476" s="127"/>
      <c r="BR476" s="127"/>
      <c r="BS476" s="127"/>
    </row>
    <row r="477" spans="1:71" ht="12.75" customHeight="1" x14ac:dyDescent="0.25">
      <c r="A477" s="127"/>
      <c r="B477" s="127"/>
      <c r="C477" s="127"/>
      <c r="D477" s="127"/>
      <c r="E477" s="127"/>
      <c r="F477" s="127"/>
      <c r="G477" s="127"/>
      <c r="H477" s="127"/>
      <c r="I477" s="127"/>
      <c r="J477" s="127"/>
      <c r="K477" s="127"/>
      <c r="L477" s="127"/>
      <c r="M477" s="127"/>
      <c r="N477" s="127"/>
      <c r="O477" s="127"/>
      <c r="P477" s="127"/>
      <c r="Q477" s="127"/>
      <c r="R477" s="127"/>
      <c r="S477" s="127"/>
      <c r="T477" s="127"/>
      <c r="U477" s="127"/>
      <c r="V477" s="127"/>
      <c r="W477" s="127"/>
      <c r="X477" s="127"/>
      <c r="Y477" s="127"/>
      <c r="Z477" s="127"/>
      <c r="AA477" s="127"/>
      <c r="AB477" s="127"/>
      <c r="AC477" s="127"/>
      <c r="AD477" s="127"/>
      <c r="AE477" s="127"/>
      <c r="AF477" s="127"/>
      <c r="AG477" s="127"/>
      <c r="AH477" s="127"/>
      <c r="AI477" s="127"/>
      <c r="AJ477" s="127"/>
      <c r="AK477" s="127"/>
      <c r="AL477" s="127"/>
      <c r="AM477" s="127"/>
      <c r="AN477" s="127"/>
      <c r="AO477" s="127"/>
      <c r="AP477" s="127"/>
      <c r="AQ477" s="127"/>
      <c r="AR477" s="127"/>
      <c r="AS477" s="127"/>
      <c r="AT477" s="127"/>
      <c r="AU477" s="127"/>
      <c r="AV477" s="127"/>
      <c r="AW477" s="127"/>
      <c r="AX477" s="127"/>
      <c r="AY477" s="127"/>
      <c r="AZ477" s="127"/>
      <c r="BA477" s="127"/>
      <c r="BB477" s="127"/>
      <c r="BC477" s="127"/>
      <c r="BD477" s="127"/>
      <c r="BE477" s="127"/>
      <c r="BF477" s="127"/>
      <c r="BG477" s="127"/>
      <c r="BH477" s="127"/>
      <c r="BI477" s="127"/>
      <c r="BJ477" s="127"/>
      <c r="BK477" s="127"/>
      <c r="BL477" s="127"/>
      <c r="BM477" s="127"/>
      <c r="BN477" s="127"/>
      <c r="BO477" s="127"/>
      <c r="BP477" s="127"/>
      <c r="BQ477" s="127"/>
      <c r="BR477" s="127"/>
      <c r="BS477" s="127"/>
    </row>
    <row r="478" spans="1:71" ht="12.75" customHeight="1" x14ac:dyDescent="0.25">
      <c r="A478" s="127"/>
      <c r="B478" s="127"/>
      <c r="C478" s="127"/>
      <c r="D478" s="127"/>
      <c r="E478" s="127"/>
      <c r="F478" s="127"/>
      <c r="G478" s="127"/>
      <c r="H478" s="127"/>
      <c r="I478" s="127"/>
      <c r="J478" s="127"/>
      <c r="K478" s="127"/>
      <c r="L478" s="127"/>
      <c r="M478" s="127"/>
      <c r="N478" s="127"/>
      <c r="O478" s="127"/>
      <c r="P478" s="127"/>
      <c r="Q478" s="127"/>
      <c r="R478" s="127"/>
      <c r="S478" s="127"/>
      <c r="T478" s="127"/>
      <c r="U478" s="127"/>
      <c r="V478" s="127"/>
      <c r="W478" s="127"/>
      <c r="X478" s="127"/>
      <c r="Y478" s="127"/>
      <c r="Z478" s="127"/>
      <c r="AA478" s="127"/>
      <c r="AB478" s="127"/>
      <c r="AC478" s="127"/>
      <c r="AD478" s="127"/>
      <c r="AE478" s="127"/>
      <c r="AF478" s="127"/>
      <c r="AG478" s="127"/>
      <c r="AH478" s="127"/>
      <c r="AI478" s="127"/>
      <c r="AJ478" s="127"/>
      <c r="AK478" s="127"/>
      <c r="AL478" s="127"/>
      <c r="AM478" s="127"/>
      <c r="AN478" s="127"/>
      <c r="AO478" s="127"/>
      <c r="AP478" s="127"/>
      <c r="AQ478" s="127"/>
      <c r="AR478" s="127"/>
      <c r="AS478" s="127"/>
      <c r="AT478" s="127"/>
      <c r="AU478" s="127"/>
      <c r="AV478" s="127"/>
      <c r="AW478" s="127"/>
      <c r="AX478" s="127"/>
      <c r="AY478" s="127"/>
      <c r="AZ478" s="127"/>
      <c r="BA478" s="127"/>
      <c r="BB478" s="127"/>
      <c r="BC478" s="127"/>
      <c r="BD478" s="127"/>
      <c r="BE478" s="127"/>
      <c r="BF478" s="127"/>
      <c r="BG478" s="127"/>
      <c r="BH478" s="127"/>
      <c r="BI478" s="127"/>
      <c r="BJ478" s="127"/>
      <c r="BK478" s="127"/>
      <c r="BL478" s="127"/>
      <c r="BM478" s="127"/>
      <c r="BN478" s="127"/>
      <c r="BO478" s="127"/>
      <c r="BP478" s="127"/>
      <c r="BQ478" s="127"/>
      <c r="BR478" s="127"/>
      <c r="BS478" s="127"/>
    </row>
    <row r="479" spans="1:71" ht="12.75" customHeight="1" x14ac:dyDescent="0.25">
      <c r="A479" s="127"/>
      <c r="B479" s="127"/>
      <c r="C479" s="127"/>
      <c r="D479" s="127"/>
      <c r="E479" s="127"/>
      <c r="F479" s="127"/>
      <c r="G479" s="127"/>
      <c r="H479" s="127"/>
      <c r="I479" s="127"/>
      <c r="J479" s="127"/>
      <c r="K479" s="127"/>
      <c r="L479" s="127"/>
      <c r="M479" s="127"/>
      <c r="N479" s="127"/>
      <c r="O479" s="127"/>
      <c r="P479" s="127"/>
      <c r="Q479" s="127"/>
      <c r="R479" s="127"/>
      <c r="S479" s="127"/>
      <c r="T479" s="127"/>
      <c r="U479" s="127"/>
      <c r="V479" s="127"/>
      <c r="W479" s="127"/>
      <c r="X479" s="127"/>
      <c r="Y479" s="127"/>
      <c r="Z479" s="127"/>
      <c r="AA479" s="127"/>
      <c r="AB479" s="127"/>
      <c r="AC479" s="127"/>
      <c r="AD479" s="127"/>
      <c r="AE479" s="127"/>
      <c r="AF479" s="127"/>
      <c r="AG479" s="127"/>
      <c r="AH479" s="127"/>
      <c r="AI479" s="127"/>
      <c r="AJ479" s="127"/>
      <c r="AK479" s="127"/>
      <c r="AL479" s="127"/>
      <c r="AM479" s="127"/>
      <c r="AN479" s="127"/>
      <c r="AO479" s="127"/>
      <c r="AP479" s="127"/>
      <c r="AQ479" s="127"/>
      <c r="AR479" s="127"/>
      <c r="AS479" s="127"/>
      <c r="AT479" s="127"/>
      <c r="AU479" s="127"/>
      <c r="AV479" s="127"/>
      <c r="AW479" s="127"/>
      <c r="AX479" s="127"/>
      <c r="AY479" s="127"/>
      <c r="AZ479" s="127"/>
      <c r="BA479" s="127"/>
      <c r="BB479" s="127"/>
      <c r="BC479" s="127"/>
      <c r="BD479" s="127"/>
      <c r="BE479" s="127"/>
      <c r="BF479" s="127"/>
      <c r="BG479" s="127"/>
      <c r="BH479" s="127"/>
      <c r="BI479" s="127"/>
      <c r="BJ479" s="127"/>
      <c r="BK479" s="127"/>
      <c r="BL479" s="127"/>
      <c r="BM479" s="127"/>
      <c r="BN479" s="127"/>
      <c r="BO479" s="127"/>
      <c r="BP479" s="127"/>
      <c r="BQ479" s="127"/>
      <c r="BR479" s="127"/>
      <c r="BS479" s="127"/>
    </row>
    <row r="480" spans="1:71" ht="12.75" customHeight="1" x14ac:dyDescent="0.25">
      <c r="A480" s="127"/>
      <c r="B480" s="127"/>
      <c r="C480" s="127"/>
      <c r="D480" s="127"/>
      <c r="E480" s="127"/>
      <c r="F480" s="127"/>
      <c r="G480" s="127"/>
      <c r="H480" s="127"/>
      <c r="I480" s="127"/>
      <c r="J480" s="127"/>
      <c r="K480" s="127"/>
      <c r="L480" s="127"/>
      <c r="M480" s="127"/>
      <c r="N480" s="127"/>
      <c r="O480" s="127"/>
      <c r="P480" s="127"/>
      <c r="Q480" s="127"/>
      <c r="R480" s="127"/>
      <c r="S480" s="127"/>
      <c r="T480" s="127"/>
      <c r="U480" s="127"/>
      <c r="V480" s="127"/>
      <c r="W480" s="127"/>
      <c r="X480" s="127"/>
      <c r="Y480" s="127"/>
      <c r="Z480" s="127"/>
      <c r="AA480" s="127"/>
      <c r="AB480" s="127"/>
      <c r="AC480" s="127"/>
      <c r="AD480" s="127"/>
      <c r="AE480" s="127"/>
      <c r="AF480" s="127"/>
      <c r="AG480" s="127"/>
      <c r="AH480" s="127"/>
      <c r="AI480" s="127"/>
      <c r="AJ480" s="127"/>
      <c r="AK480" s="127"/>
      <c r="AL480" s="127"/>
      <c r="AM480" s="127"/>
      <c r="AN480" s="127"/>
      <c r="AO480" s="127"/>
      <c r="AP480" s="127"/>
      <c r="AQ480" s="127"/>
      <c r="AR480" s="127"/>
      <c r="AS480" s="127"/>
      <c r="AT480" s="127"/>
      <c r="AU480" s="127"/>
      <c r="AV480" s="127"/>
      <c r="AW480" s="127"/>
      <c r="AX480" s="127"/>
      <c r="AY480" s="127"/>
      <c r="AZ480" s="127"/>
      <c r="BA480" s="127"/>
      <c r="BB480" s="127"/>
      <c r="BC480" s="127"/>
      <c r="BD480" s="127"/>
      <c r="BE480" s="127"/>
      <c r="BF480" s="127"/>
      <c r="BG480" s="127"/>
      <c r="BH480" s="127"/>
      <c r="BI480" s="127"/>
      <c r="BJ480" s="127"/>
      <c r="BK480" s="127"/>
      <c r="BL480" s="127"/>
      <c r="BM480" s="127"/>
      <c r="BN480" s="127"/>
      <c r="BO480" s="127"/>
      <c r="BP480" s="127"/>
      <c r="BQ480" s="127"/>
      <c r="BR480" s="127"/>
      <c r="BS480" s="127"/>
    </row>
    <row r="481" spans="1:71" ht="12.75" customHeight="1" x14ac:dyDescent="0.25">
      <c r="A481" s="127"/>
      <c r="B481" s="127"/>
      <c r="C481" s="127"/>
      <c r="D481" s="127"/>
      <c r="E481" s="127"/>
      <c r="F481" s="127"/>
      <c r="G481" s="127"/>
      <c r="H481" s="127"/>
      <c r="I481" s="127"/>
      <c r="J481" s="127"/>
      <c r="K481" s="127"/>
      <c r="L481" s="127"/>
      <c r="M481" s="127"/>
      <c r="N481" s="127"/>
      <c r="O481" s="127"/>
      <c r="P481" s="127"/>
      <c r="Q481" s="127"/>
      <c r="R481" s="127"/>
      <c r="S481" s="127"/>
      <c r="T481" s="127"/>
      <c r="U481" s="127"/>
      <c r="V481" s="127"/>
      <c r="W481" s="127"/>
      <c r="X481" s="127"/>
      <c r="Y481" s="127"/>
      <c r="Z481" s="127"/>
      <c r="AA481" s="127"/>
      <c r="AB481" s="127"/>
      <c r="AC481" s="127"/>
      <c r="AD481" s="127"/>
      <c r="AE481" s="127"/>
      <c r="AF481" s="127"/>
      <c r="AG481" s="127"/>
      <c r="AH481" s="127"/>
      <c r="AI481" s="127"/>
      <c r="AJ481" s="127"/>
      <c r="AK481" s="127"/>
      <c r="AL481" s="127"/>
      <c r="AM481" s="127"/>
      <c r="AN481" s="127"/>
      <c r="AO481" s="127"/>
      <c r="AP481" s="127"/>
      <c r="AQ481" s="127"/>
      <c r="AR481" s="127"/>
      <c r="AS481" s="127"/>
      <c r="AT481" s="127"/>
      <c r="AU481" s="127"/>
      <c r="AV481" s="127"/>
      <c r="AW481" s="127"/>
      <c r="AX481" s="127"/>
      <c r="AY481" s="127"/>
      <c r="AZ481" s="127"/>
      <c r="BA481" s="127"/>
      <c r="BB481" s="127"/>
      <c r="BC481" s="127"/>
      <c r="BD481" s="127"/>
      <c r="BE481" s="127"/>
      <c r="BF481" s="127"/>
      <c r="BG481" s="127"/>
      <c r="BH481" s="127"/>
      <c r="BI481" s="127"/>
      <c r="BJ481" s="127"/>
      <c r="BK481" s="127"/>
      <c r="BL481" s="127"/>
      <c r="BM481" s="127"/>
      <c r="BN481" s="127"/>
      <c r="BO481" s="127"/>
      <c r="BP481" s="127"/>
      <c r="BQ481" s="127"/>
      <c r="BR481" s="127"/>
      <c r="BS481" s="127"/>
    </row>
    <row r="482" spans="1:71" ht="12.75" customHeight="1" x14ac:dyDescent="0.25">
      <c r="A482" s="127"/>
      <c r="B482" s="127"/>
      <c r="C482" s="127"/>
      <c r="D482" s="127"/>
      <c r="E482" s="127"/>
      <c r="F482" s="127"/>
      <c r="G482" s="127"/>
      <c r="H482" s="127"/>
      <c r="I482" s="127"/>
      <c r="J482" s="127"/>
      <c r="K482" s="127"/>
      <c r="L482" s="127"/>
      <c r="M482" s="127"/>
      <c r="N482" s="127"/>
      <c r="O482" s="127"/>
      <c r="P482" s="127"/>
      <c r="Q482" s="127"/>
      <c r="R482" s="127"/>
      <c r="S482" s="127"/>
      <c r="T482" s="127"/>
      <c r="U482" s="127"/>
      <c r="V482" s="127"/>
      <c r="W482" s="127"/>
      <c r="X482" s="127"/>
      <c r="Y482" s="127"/>
      <c r="Z482" s="127"/>
      <c r="AA482" s="127"/>
      <c r="AB482" s="127"/>
      <c r="AC482" s="127"/>
      <c r="AD482" s="127"/>
      <c r="AE482" s="127"/>
      <c r="AF482" s="127"/>
      <c r="AG482" s="127"/>
      <c r="AH482" s="127"/>
      <c r="AI482" s="127"/>
      <c r="AJ482" s="127"/>
      <c r="AK482" s="127"/>
      <c r="AL482" s="127"/>
      <c r="AM482" s="127"/>
      <c r="AN482" s="127"/>
      <c r="AO482" s="127"/>
      <c r="AP482" s="127"/>
      <c r="AQ482" s="127"/>
      <c r="AR482" s="127"/>
      <c r="AS482" s="127"/>
      <c r="AT482" s="127"/>
      <c r="AU482" s="127"/>
      <c r="AV482" s="127"/>
      <c r="AW482" s="127"/>
      <c r="AX482" s="127"/>
      <c r="AY482" s="127"/>
      <c r="AZ482" s="127"/>
      <c r="BA482" s="127"/>
      <c r="BB482" s="127"/>
      <c r="BC482" s="127"/>
      <c r="BD482" s="127"/>
      <c r="BE482" s="127"/>
      <c r="BF482" s="127"/>
      <c r="BG482" s="127"/>
      <c r="BH482" s="127"/>
      <c r="BI482" s="127"/>
      <c r="BJ482" s="127"/>
      <c r="BK482" s="127"/>
      <c r="BL482" s="127"/>
      <c r="BM482" s="127"/>
      <c r="BN482" s="127"/>
      <c r="BO482" s="127"/>
      <c r="BP482" s="127"/>
      <c r="BQ482" s="127"/>
      <c r="BR482" s="127"/>
      <c r="BS482" s="127"/>
    </row>
    <row r="483" spans="1:71" ht="12.75" customHeight="1" x14ac:dyDescent="0.25">
      <c r="A483" s="127"/>
      <c r="B483" s="127"/>
      <c r="C483" s="127"/>
      <c r="D483" s="127"/>
      <c r="E483" s="127"/>
      <c r="F483" s="127"/>
      <c r="G483" s="127"/>
      <c r="H483" s="127"/>
      <c r="I483" s="127"/>
      <c r="J483" s="127"/>
      <c r="K483" s="127"/>
      <c r="L483" s="127"/>
      <c r="M483" s="127"/>
      <c r="N483" s="127"/>
      <c r="O483" s="127"/>
      <c r="P483" s="127"/>
      <c r="Q483" s="127"/>
      <c r="R483" s="127"/>
      <c r="S483" s="127"/>
      <c r="T483" s="127"/>
      <c r="U483" s="127"/>
      <c r="V483" s="127"/>
      <c r="W483" s="127"/>
      <c r="X483" s="127"/>
      <c r="Y483" s="127"/>
      <c r="Z483" s="127"/>
      <c r="AA483" s="127"/>
      <c r="AB483" s="127"/>
      <c r="AC483" s="127"/>
      <c r="AD483" s="127"/>
      <c r="AE483" s="127"/>
      <c r="AF483" s="127"/>
      <c r="AG483" s="127"/>
      <c r="AH483" s="127"/>
      <c r="AI483" s="127"/>
      <c r="AJ483" s="127"/>
      <c r="AK483" s="127"/>
      <c r="AL483" s="127"/>
      <c r="AM483" s="127"/>
      <c r="AN483" s="127"/>
      <c r="AO483" s="127"/>
      <c r="AP483" s="127"/>
      <c r="AQ483" s="127"/>
      <c r="AR483" s="127"/>
      <c r="AS483" s="127"/>
      <c r="AT483" s="127"/>
      <c r="AU483" s="127"/>
      <c r="AV483" s="127"/>
      <c r="AW483" s="127"/>
      <c r="AX483" s="127"/>
      <c r="AY483" s="127"/>
      <c r="AZ483" s="127"/>
      <c r="BA483" s="127"/>
      <c r="BB483" s="127"/>
      <c r="BC483" s="127"/>
      <c r="BD483" s="127"/>
      <c r="BE483" s="127"/>
      <c r="BF483" s="127"/>
      <c r="BG483" s="127"/>
      <c r="BH483" s="127"/>
      <c r="BI483" s="127"/>
      <c r="BJ483" s="127"/>
      <c r="BK483" s="127"/>
      <c r="BL483" s="127"/>
      <c r="BM483" s="127"/>
      <c r="BN483" s="127"/>
      <c r="BO483" s="127"/>
      <c r="BP483" s="127"/>
      <c r="BQ483" s="127"/>
      <c r="BR483" s="127"/>
      <c r="BS483" s="127"/>
    </row>
    <row r="484" spans="1:71" ht="12.75" customHeight="1" x14ac:dyDescent="0.25">
      <c r="A484" s="127"/>
      <c r="B484" s="127"/>
      <c r="C484" s="127"/>
      <c r="D484" s="127"/>
      <c r="E484" s="127"/>
      <c r="F484" s="127"/>
      <c r="G484" s="127"/>
      <c r="H484" s="127"/>
      <c r="I484" s="127"/>
      <c r="J484" s="127"/>
      <c r="K484" s="127"/>
      <c r="L484" s="127"/>
      <c r="M484" s="127"/>
      <c r="N484" s="127"/>
      <c r="O484" s="127"/>
      <c r="P484" s="127"/>
      <c r="Q484" s="127"/>
      <c r="R484" s="127"/>
      <c r="S484" s="127"/>
      <c r="T484" s="127"/>
      <c r="U484" s="127"/>
      <c r="V484" s="127"/>
      <c r="W484" s="127"/>
      <c r="X484" s="127"/>
      <c r="Y484" s="127"/>
      <c r="Z484" s="127"/>
      <c r="AA484" s="127"/>
      <c r="AB484" s="127"/>
      <c r="AC484" s="127"/>
      <c r="AD484" s="127"/>
      <c r="AE484" s="127"/>
      <c r="AF484" s="127"/>
      <c r="AG484" s="127"/>
      <c r="AH484" s="127"/>
      <c r="AI484" s="127"/>
      <c r="AJ484" s="127"/>
      <c r="AK484" s="127"/>
      <c r="AL484" s="127"/>
      <c r="AM484" s="127"/>
      <c r="AN484" s="127"/>
      <c r="AO484" s="127"/>
      <c r="AP484" s="127"/>
      <c r="AQ484" s="127"/>
      <c r="AR484" s="127"/>
      <c r="AS484" s="127"/>
      <c r="AT484" s="127"/>
      <c r="AU484" s="127"/>
      <c r="AV484" s="127"/>
      <c r="AW484" s="127"/>
      <c r="AX484" s="127"/>
      <c r="AY484" s="127"/>
      <c r="AZ484" s="127"/>
      <c r="BA484" s="127"/>
      <c r="BB484" s="127"/>
      <c r="BC484" s="127"/>
      <c r="BD484" s="127"/>
      <c r="BE484" s="127"/>
      <c r="BF484" s="127"/>
      <c r="BG484" s="127"/>
      <c r="BH484" s="127"/>
      <c r="BI484" s="127"/>
      <c r="BJ484" s="127"/>
      <c r="BK484" s="127"/>
      <c r="BL484" s="127"/>
      <c r="BM484" s="127"/>
      <c r="BN484" s="127"/>
      <c r="BO484" s="127"/>
      <c r="BP484" s="127"/>
      <c r="BQ484" s="127"/>
      <c r="BR484" s="127"/>
      <c r="BS484" s="127"/>
    </row>
    <row r="485" spans="1:71" ht="12.75" customHeight="1" x14ac:dyDescent="0.25">
      <c r="A485" s="127"/>
      <c r="B485" s="127"/>
      <c r="C485" s="127"/>
      <c r="D485" s="127"/>
      <c r="E485" s="127"/>
      <c r="F485" s="127"/>
      <c r="G485" s="127"/>
      <c r="H485" s="127"/>
      <c r="I485" s="127"/>
      <c r="J485" s="127"/>
      <c r="K485" s="127"/>
      <c r="L485" s="127"/>
      <c r="M485" s="127"/>
      <c r="N485" s="127"/>
      <c r="O485" s="127"/>
      <c r="P485" s="127"/>
      <c r="Q485" s="127"/>
      <c r="R485" s="127"/>
      <c r="S485" s="127"/>
      <c r="T485" s="127"/>
      <c r="U485" s="127"/>
      <c r="V485" s="127"/>
      <c r="W485" s="127"/>
      <c r="X485" s="127"/>
      <c r="Y485" s="127"/>
      <c r="Z485" s="127"/>
      <c r="AA485" s="127"/>
      <c r="AB485" s="127"/>
      <c r="AC485" s="127"/>
      <c r="AD485" s="127"/>
      <c r="AE485" s="127"/>
      <c r="AF485" s="127"/>
      <c r="AG485" s="127"/>
      <c r="AH485" s="127"/>
      <c r="AI485" s="127"/>
      <c r="AJ485" s="127"/>
      <c r="AK485" s="127"/>
      <c r="AL485" s="127"/>
      <c r="AM485" s="127"/>
      <c r="AN485" s="127"/>
      <c r="AO485" s="127"/>
      <c r="AP485" s="127"/>
      <c r="AQ485" s="127"/>
      <c r="AR485" s="127"/>
      <c r="AS485" s="127"/>
      <c r="AT485" s="127"/>
      <c r="AU485" s="127"/>
      <c r="AV485" s="127"/>
      <c r="AW485" s="127"/>
      <c r="AX485" s="127"/>
      <c r="AY485" s="127"/>
      <c r="AZ485" s="127"/>
      <c r="BA485" s="127"/>
      <c r="BB485" s="127"/>
      <c r="BC485" s="127"/>
      <c r="BD485" s="127"/>
      <c r="BE485" s="127"/>
      <c r="BF485" s="127"/>
      <c r="BG485" s="127"/>
      <c r="BH485" s="127"/>
      <c r="BI485" s="127"/>
      <c r="BJ485" s="127"/>
      <c r="BK485" s="127"/>
      <c r="BL485" s="127"/>
      <c r="BM485" s="127"/>
      <c r="BN485" s="127"/>
      <c r="BO485" s="127"/>
      <c r="BP485" s="127"/>
      <c r="BQ485" s="127"/>
      <c r="BR485" s="127"/>
      <c r="BS485" s="127"/>
    </row>
    <row r="486" spans="1:71" ht="12.75" customHeight="1" x14ac:dyDescent="0.25">
      <c r="A486" s="127"/>
      <c r="B486" s="127"/>
      <c r="C486" s="127"/>
      <c r="D486" s="127"/>
      <c r="E486" s="127"/>
      <c r="F486" s="127"/>
      <c r="G486" s="127"/>
      <c r="H486" s="127"/>
      <c r="I486" s="127"/>
      <c r="J486" s="127"/>
      <c r="K486" s="127"/>
      <c r="L486" s="127"/>
      <c r="M486" s="127"/>
      <c r="N486" s="127"/>
      <c r="O486" s="127"/>
      <c r="P486" s="127"/>
      <c r="Q486" s="127"/>
      <c r="R486" s="127"/>
      <c r="S486" s="127"/>
      <c r="T486" s="127"/>
      <c r="U486" s="127"/>
      <c r="V486" s="127"/>
      <c r="W486" s="127"/>
      <c r="X486" s="127"/>
      <c r="Y486" s="127"/>
      <c r="Z486" s="127"/>
      <c r="AA486" s="127"/>
      <c r="AB486" s="127"/>
      <c r="AC486" s="127"/>
      <c r="AD486" s="127"/>
      <c r="AE486" s="127"/>
      <c r="AF486" s="127"/>
      <c r="AG486" s="127"/>
      <c r="AH486" s="127"/>
      <c r="AI486" s="127"/>
      <c r="AJ486" s="127"/>
      <c r="AK486" s="127"/>
      <c r="AL486" s="127"/>
      <c r="AM486" s="127"/>
      <c r="AN486" s="127"/>
      <c r="AO486" s="127"/>
      <c r="AP486" s="127"/>
      <c r="AQ486" s="127"/>
      <c r="AR486" s="127"/>
      <c r="AS486" s="127"/>
      <c r="AT486" s="127"/>
      <c r="AU486" s="127"/>
      <c r="AV486" s="127"/>
      <c r="AW486" s="127"/>
      <c r="AX486" s="127"/>
      <c r="AY486" s="127"/>
      <c r="AZ486" s="127"/>
      <c r="BA486" s="127"/>
      <c r="BB486" s="127"/>
      <c r="BC486" s="127"/>
      <c r="BD486" s="127"/>
      <c r="BE486" s="127"/>
      <c r="BF486" s="127"/>
      <c r="BG486" s="127"/>
      <c r="BH486" s="127"/>
      <c r="BI486" s="127"/>
      <c r="BJ486" s="127"/>
      <c r="BK486" s="127"/>
      <c r="BL486" s="127"/>
      <c r="BM486" s="127"/>
      <c r="BN486" s="127"/>
      <c r="BO486" s="127"/>
      <c r="BP486" s="127"/>
      <c r="BQ486" s="127"/>
      <c r="BR486" s="127"/>
      <c r="BS486" s="127"/>
    </row>
    <row r="487" spans="1:71" ht="12.75" customHeight="1" x14ac:dyDescent="0.25">
      <c r="A487" s="127"/>
      <c r="B487" s="127"/>
      <c r="C487" s="127"/>
      <c r="D487" s="127"/>
      <c r="E487" s="127"/>
      <c r="F487" s="127"/>
      <c r="G487" s="127"/>
      <c r="H487" s="127"/>
      <c r="I487" s="127"/>
      <c r="J487" s="127"/>
      <c r="K487" s="127"/>
      <c r="L487" s="127"/>
      <c r="M487" s="127"/>
      <c r="N487" s="127"/>
      <c r="O487" s="127"/>
      <c r="P487" s="127"/>
      <c r="Q487" s="127"/>
      <c r="R487" s="127"/>
      <c r="S487" s="127"/>
      <c r="T487" s="127"/>
      <c r="U487" s="127"/>
      <c r="V487" s="127"/>
      <c r="W487" s="127"/>
      <c r="X487" s="127"/>
      <c r="Y487" s="127"/>
      <c r="Z487" s="127"/>
      <c r="AA487" s="127"/>
      <c r="AB487" s="127"/>
      <c r="AC487" s="127"/>
      <c r="AD487" s="127"/>
      <c r="AE487" s="127"/>
      <c r="AF487" s="127"/>
      <c r="AG487" s="127"/>
      <c r="AH487" s="127"/>
      <c r="AI487" s="127"/>
      <c r="AJ487" s="127"/>
      <c r="AK487" s="127"/>
      <c r="AL487" s="127"/>
      <c r="AM487" s="127"/>
      <c r="AN487" s="127"/>
      <c r="AO487" s="127"/>
      <c r="AP487" s="127"/>
      <c r="AQ487" s="127"/>
      <c r="AR487" s="127"/>
      <c r="AS487" s="127"/>
      <c r="AT487" s="127"/>
      <c r="AU487" s="127"/>
      <c r="AV487" s="127"/>
      <c r="AW487" s="127"/>
      <c r="AX487" s="127"/>
      <c r="AY487" s="127"/>
      <c r="AZ487" s="127"/>
      <c r="BA487" s="127"/>
      <c r="BB487" s="127"/>
      <c r="BC487" s="127"/>
      <c r="BD487" s="127"/>
      <c r="BE487" s="127"/>
      <c r="BF487" s="127"/>
      <c r="BG487" s="127"/>
      <c r="BH487" s="127"/>
      <c r="BI487" s="127"/>
      <c r="BJ487" s="127"/>
      <c r="BK487" s="127"/>
      <c r="BL487" s="127"/>
      <c r="BM487" s="127"/>
      <c r="BN487" s="127"/>
      <c r="BO487" s="127"/>
      <c r="BP487" s="127"/>
      <c r="BQ487" s="127"/>
      <c r="BR487" s="127"/>
      <c r="BS487" s="127"/>
    </row>
    <row r="488" spans="1:71" ht="12.75" customHeight="1" x14ac:dyDescent="0.25">
      <c r="A488" s="127"/>
      <c r="B488" s="127"/>
      <c r="C488" s="127"/>
      <c r="D488" s="127"/>
      <c r="E488" s="127"/>
      <c r="F488" s="127"/>
      <c r="G488" s="127"/>
      <c r="H488" s="127"/>
      <c r="I488" s="127"/>
      <c r="J488" s="127"/>
      <c r="K488" s="127"/>
      <c r="L488" s="127"/>
      <c r="M488" s="127"/>
      <c r="N488" s="127"/>
      <c r="O488" s="127"/>
      <c r="P488" s="127"/>
      <c r="Q488" s="127"/>
      <c r="R488" s="127"/>
      <c r="S488" s="127"/>
      <c r="T488" s="127"/>
      <c r="U488" s="127"/>
      <c r="V488" s="127"/>
      <c r="W488" s="127"/>
      <c r="X488" s="127"/>
      <c r="Y488" s="127"/>
      <c r="Z488" s="127"/>
      <c r="AA488" s="127"/>
      <c r="AB488" s="127"/>
      <c r="AC488" s="127"/>
      <c r="AD488" s="127"/>
      <c r="AE488" s="127"/>
      <c r="AF488" s="127"/>
      <c r="AG488" s="127"/>
      <c r="AH488" s="127"/>
      <c r="AI488" s="127"/>
      <c r="AJ488" s="127"/>
      <c r="AK488" s="127"/>
      <c r="AL488" s="127"/>
      <c r="AM488" s="127"/>
      <c r="AN488" s="127"/>
      <c r="AO488" s="127"/>
      <c r="AP488" s="127"/>
      <c r="AQ488" s="127"/>
      <c r="AR488" s="127"/>
      <c r="AS488" s="127"/>
      <c r="AT488" s="127"/>
      <c r="AU488" s="127"/>
      <c r="AV488" s="127"/>
      <c r="AW488" s="127"/>
      <c r="AX488" s="127"/>
      <c r="AY488" s="127"/>
      <c r="AZ488" s="127"/>
      <c r="BA488" s="127"/>
      <c r="BB488" s="127"/>
      <c r="BC488" s="127"/>
      <c r="BD488" s="127"/>
      <c r="BE488" s="127"/>
      <c r="BF488" s="127"/>
      <c r="BG488" s="127"/>
      <c r="BH488" s="127"/>
      <c r="BI488" s="127"/>
      <c r="BJ488" s="127"/>
      <c r="BK488" s="127"/>
      <c r="BL488" s="127"/>
      <c r="BM488" s="127"/>
      <c r="BN488" s="127"/>
      <c r="BO488" s="127"/>
      <c r="BP488" s="127"/>
      <c r="BQ488" s="127"/>
      <c r="BR488" s="127"/>
      <c r="BS488" s="127"/>
    </row>
    <row r="489" spans="1:71" ht="12.75" customHeight="1" x14ac:dyDescent="0.25">
      <c r="A489" s="127"/>
      <c r="B489" s="127"/>
      <c r="C489" s="127"/>
      <c r="D489" s="127"/>
      <c r="E489" s="127"/>
      <c r="F489" s="127"/>
      <c r="G489" s="127"/>
      <c r="H489" s="127"/>
      <c r="I489" s="127"/>
      <c r="J489" s="127"/>
      <c r="K489" s="127"/>
      <c r="L489" s="127"/>
      <c r="M489" s="127"/>
      <c r="N489" s="127"/>
      <c r="O489" s="127"/>
      <c r="P489" s="127"/>
      <c r="Q489" s="127"/>
      <c r="R489" s="127"/>
      <c r="S489" s="127"/>
      <c r="T489" s="127"/>
      <c r="U489" s="127"/>
      <c r="V489" s="127"/>
      <c r="W489" s="127"/>
      <c r="X489" s="127"/>
      <c r="Y489" s="127"/>
      <c r="Z489" s="127"/>
      <c r="AA489" s="127"/>
      <c r="AB489" s="127"/>
      <c r="AC489" s="127"/>
      <c r="AD489" s="127"/>
      <c r="AE489" s="127"/>
      <c r="AF489" s="127"/>
      <c r="AG489" s="127"/>
      <c r="AH489" s="127"/>
      <c r="AI489" s="127"/>
      <c r="AJ489" s="127"/>
      <c r="AK489" s="127"/>
      <c r="AL489" s="127"/>
      <c r="AM489" s="127"/>
      <c r="AN489" s="127"/>
      <c r="AO489" s="127"/>
      <c r="AP489" s="127"/>
      <c r="AQ489" s="127"/>
      <c r="AR489" s="127"/>
      <c r="AS489" s="127"/>
      <c r="AT489" s="127"/>
      <c r="AU489" s="127"/>
      <c r="AV489" s="127"/>
      <c r="AW489" s="127"/>
      <c r="AX489" s="127"/>
      <c r="AY489" s="127"/>
      <c r="AZ489" s="127"/>
      <c r="BA489" s="127"/>
      <c r="BB489" s="127"/>
      <c r="BC489" s="127"/>
      <c r="BD489" s="127"/>
      <c r="BE489" s="127"/>
      <c r="BF489" s="127"/>
      <c r="BG489" s="127"/>
      <c r="BH489" s="127"/>
      <c r="BI489" s="127"/>
      <c r="BJ489" s="127"/>
      <c r="BK489" s="127"/>
      <c r="BL489" s="127"/>
      <c r="BM489" s="127"/>
      <c r="BN489" s="127"/>
      <c r="BO489" s="127"/>
      <c r="BP489" s="127"/>
      <c r="BQ489" s="127"/>
      <c r="BR489" s="127"/>
      <c r="BS489" s="127"/>
    </row>
    <row r="490" spans="1:71" ht="12.75" customHeight="1" x14ac:dyDescent="0.25">
      <c r="A490" s="127"/>
      <c r="B490" s="127"/>
      <c r="C490" s="127"/>
      <c r="D490" s="127"/>
      <c r="E490" s="127"/>
      <c r="F490" s="127"/>
      <c r="G490" s="127"/>
      <c r="H490" s="127"/>
      <c r="I490" s="127"/>
      <c r="J490" s="127"/>
      <c r="K490" s="127"/>
      <c r="L490" s="127"/>
      <c r="M490" s="127"/>
      <c r="N490" s="127"/>
      <c r="O490" s="127"/>
      <c r="P490" s="127"/>
      <c r="Q490" s="127"/>
      <c r="R490" s="127"/>
      <c r="S490" s="127"/>
      <c r="T490" s="127"/>
      <c r="U490" s="127"/>
      <c r="V490" s="127"/>
      <c r="W490" s="127"/>
      <c r="X490" s="127"/>
      <c r="Y490" s="127"/>
      <c r="Z490" s="127"/>
      <c r="AA490" s="127"/>
      <c r="AB490" s="127"/>
      <c r="AC490" s="127"/>
      <c r="AD490" s="127"/>
      <c r="AE490" s="127"/>
      <c r="AF490" s="127"/>
      <c r="AG490" s="127"/>
      <c r="AH490" s="127"/>
      <c r="AI490" s="127"/>
      <c r="AJ490" s="127"/>
      <c r="AK490" s="127"/>
      <c r="AL490" s="127"/>
      <c r="AM490" s="127"/>
      <c r="AN490" s="127"/>
      <c r="AO490" s="127"/>
      <c r="AP490" s="127"/>
      <c r="AQ490" s="127"/>
      <c r="AR490" s="127"/>
      <c r="AS490" s="127"/>
      <c r="AT490" s="127"/>
      <c r="AU490" s="127"/>
      <c r="AV490" s="127"/>
      <c r="AW490" s="127"/>
      <c r="AX490" s="127"/>
      <c r="AY490" s="127"/>
      <c r="AZ490" s="127"/>
      <c r="BA490" s="127"/>
      <c r="BB490" s="127"/>
      <c r="BC490" s="127"/>
      <c r="BD490" s="127"/>
      <c r="BE490" s="127"/>
      <c r="BF490" s="127"/>
      <c r="BG490" s="127"/>
      <c r="BH490" s="127"/>
      <c r="BI490" s="127"/>
      <c r="BJ490" s="127"/>
      <c r="BK490" s="127"/>
      <c r="BL490" s="127"/>
      <c r="BM490" s="127"/>
      <c r="BN490" s="127"/>
      <c r="BO490" s="127"/>
      <c r="BP490" s="127"/>
      <c r="BQ490" s="127"/>
      <c r="BR490" s="127"/>
      <c r="BS490" s="127"/>
    </row>
    <row r="491" spans="1:71" ht="12.75" customHeight="1" x14ac:dyDescent="0.25">
      <c r="A491" s="127"/>
      <c r="B491" s="127"/>
      <c r="C491" s="127"/>
      <c r="D491" s="127"/>
      <c r="E491" s="127"/>
      <c r="F491" s="127"/>
      <c r="G491" s="127"/>
      <c r="H491" s="127"/>
      <c r="I491" s="127"/>
      <c r="J491" s="127"/>
      <c r="K491" s="127"/>
      <c r="L491" s="127"/>
      <c r="M491" s="127"/>
      <c r="N491" s="127"/>
      <c r="O491" s="127"/>
      <c r="P491" s="127"/>
      <c r="Q491" s="127"/>
      <c r="R491" s="127"/>
      <c r="S491" s="127"/>
      <c r="T491" s="127"/>
      <c r="U491" s="127"/>
      <c r="V491" s="127"/>
      <c r="W491" s="127"/>
      <c r="X491" s="127"/>
      <c r="Y491" s="127"/>
      <c r="Z491" s="127"/>
      <c r="AA491" s="127"/>
      <c r="AB491" s="127"/>
      <c r="AC491" s="127"/>
      <c r="AD491" s="127"/>
      <c r="AE491" s="127"/>
      <c r="AF491" s="127"/>
      <c r="AG491" s="127"/>
      <c r="AH491" s="127"/>
      <c r="AI491" s="127"/>
      <c r="AJ491" s="127"/>
      <c r="AK491" s="127"/>
      <c r="AL491" s="127"/>
      <c r="AM491" s="127"/>
      <c r="AN491" s="127"/>
      <c r="AO491" s="127"/>
      <c r="AP491" s="127"/>
      <c r="AQ491" s="127"/>
      <c r="AR491" s="127"/>
      <c r="AS491" s="127"/>
      <c r="AT491" s="127"/>
      <c r="AU491" s="127"/>
      <c r="AV491" s="127"/>
      <c r="AW491" s="127"/>
      <c r="AX491" s="127"/>
      <c r="AY491" s="127"/>
      <c r="AZ491" s="127"/>
      <c r="BA491" s="127"/>
      <c r="BB491" s="127"/>
      <c r="BC491" s="127"/>
      <c r="BD491" s="127"/>
      <c r="BE491" s="127"/>
      <c r="BF491" s="127"/>
      <c r="BG491" s="127"/>
      <c r="BH491" s="127"/>
      <c r="BI491" s="127"/>
      <c r="BJ491" s="127"/>
      <c r="BK491" s="127"/>
      <c r="BL491" s="127"/>
      <c r="BM491" s="127"/>
      <c r="BN491" s="127"/>
      <c r="BO491" s="127"/>
      <c r="BP491" s="127"/>
      <c r="BQ491" s="127"/>
      <c r="BR491" s="127"/>
      <c r="BS491" s="127"/>
    </row>
    <row r="492" spans="1:71" ht="12.75" customHeight="1" x14ac:dyDescent="0.25">
      <c r="A492" s="127"/>
      <c r="B492" s="127"/>
      <c r="C492" s="127"/>
      <c r="D492" s="127"/>
      <c r="E492" s="127"/>
      <c r="F492" s="127"/>
      <c r="G492" s="127"/>
      <c r="H492" s="127"/>
      <c r="I492" s="127"/>
      <c r="J492" s="127"/>
      <c r="K492" s="127"/>
      <c r="L492" s="127"/>
      <c r="M492" s="127"/>
      <c r="N492" s="127"/>
      <c r="O492" s="127"/>
      <c r="P492" s="127"/>
      <c r="Q492" s="127"/>
      <c r="R492" s="127"/>
      <c r="S492" s="127"/>
      <c r="T492" s="127"/>
      <c r="U492" s="127"/>
      <c r="V492" s="127"/>
      <c r="W492" s="127"/>
      <c r="X492" s="127"/>
      <c r="Y492" s="127"/>
      <c r="Z492" s="127"/>
      <c r="AA492" s="127"/>
      <c r="AB492" s="127"/>
      <c r="AC492" s="127"/>
      <c r="AD492" s="127"/>
      <c r="AE492" s="127"/>
      <c r="AF492" s="127"/>
      <c r="AG492" s="127"/>
      <c r="AH492" s="127"/>
      <c r="AI492" s="127"/>
      <c r="AJ492" s="127"/>
      <c r="AK492" s="127"/>
      <c r="AL492" s="127"/>
      <c r="AM492" s="127"/>
      <c r="AN492" s="127"/>
      <c r="AO492" s="127"/>
      <c r="AP492" s="127"/>
      <c r="AQ492" s="127"/>
      <c r="AR492" s="127"/>
      <c r="AS492" s="127"/>
      <c r="AT492" s="127"/>
      <c r="AU492" s="127"/>
      <c r="AV492" s="127"/>
      <c r="AW492" s="127"/>
      <c r="AX492" s="127"/>
      <c r="AY492" s="127"/>
      <c r="AZ492" s="127"/>
      <c r="BA492" s="127"/>
      <c r="BB492" s="127"/>
      <c r="BC492" s="127"/>
      <c r="BD492" s="127"/>
      <c r="BE492" s="127"/>
      <c r="BF492" s="127"/>
      <c r="BG492" s="127"/>
      <c r="BH492" s="127"/>
      <c r="BI492" s="127"/>
      <c r="BJ492" s="127"/>
      <c r="BK492" s="127"/>
      <c r="BL492" s="127"/>
      <c r="BM492" s="127"/>
      <c r="BN492" s="127"/>
      <c r="BO492" s="127"/>
      <c r="BP492" s="127"/>
      <c r="BQ492" s="127"/>
      <c r="BR492" s="127"/>
      <c r="BS492" s="127"/>
    </row>
    <row r="493" spans="1:71" ht="12.75" customHeight="1" x14ac:dyDescent="0.25">
      <c r="A493" s="127"/>
      <c r="B493" s="127"/>
      <c r="C493" s="127"/>
      <c r="D493" s="127"/>
      <c r="E493" s="127"/>
      <c r="F493" s="127"/>
      <c r="G493" s="127"/>
      <c r="H493" s="127"/>
      <c r="I493" s="127"/>
      <c r="J493" s="127"/>
      <c r="K493" s="127"/>
      <c r="L493" s="127"/>
      <c r="M493" s="127"/>
      <c r="N493" s="127"/>
      <c r="O493" s="127"/>
      <c r="P493" s="127"/>
      <c r="Q493" s="127"/>
      <c r="R493" s="127"/>
      <c r="S493" s="127"/>
      <c r="T493" s="127"/>
      <c r="U493" s="127"/>
      <c r="V493" s="127"/>
      <c r="W493" s="127"/>
      <c r="X493" s="127"/>
      <c r="Y493" s="127"/>
      <c r="Z493" s="127"/>
      <c r="AA493" s="127"/>
      <c r="AB493" s="127"/>
      <c r="AC493" s="127"/>
      <c r="AD493" s="127"/>
      <c r="AE493" s="127"/>
      <c r="AF493" s="127"/>
      <c r="AG493" s="127"/>
      <c r="AH493" s="127"/>
      <c r="AI493" s="127"/>
      <c r="AJ493" s="127"/>
      <c r="AK493" s="127"/>
      <c r="AL493" s="127"/>
      <c r="AM493" s="127"/>
      <c r="AN493" s="127"/>
      <c r="AO493" s="127"/>
      <c r="AP493" s="127"/>
      <c r="AQ493" s="127"/>
      <c r="AR493" s="127"/>
      <c r="AS493" s="127"/>
      <c r="AT493" s="127"/>
      <c r="AU493" s="127"/>
      <c r="AV493" s="127"/>
      <c r="AW493" s="127"/>
      <c r="AX493" s="127"/>
      <c r="AY493" s="127"/>
      <c r="AZ493" s="127"/>
      <c r="BA493" s="127"/>
      <c r="BB493" s="127"/>
      <c r="BC493" s="127"/>
      <c r="BD493" s="127"/>
      <c r="BE493" s="127"/>
      <c r="BF493" s="127"/>
      <c r="BG493" s="127"/>
      <c r="BH493" s="127"/>
      <c r="BI493" s="127"/>
      <c r="BJ493" s="127"/>
      <c r="BK493" s="127"/>
      <c r="BL493" s="127"/>
      <c r="BM493" s="127"/>
      <c r="BN493" s="127"/>
      <c r="BO493" s="127"/>
      <c r="BP493" s="127"/>
      <c r="BQ493" s="127"/>
      <c r="BR493" s="127"/>
      <c r="BS493" s="127"/>
    </row>
    <row r="494" spans="1:71" ht="12.75" customHeight="1" x14ac:dyDescent="0.25">
      <c r="A494" s="127"/>
      <c r="B494" s="127"/>
      <c r="C494" s="127"/>
      <c r="D494" s="127"/>
      <c r="E494" s="127"/>
      <c r="F494" s="127"/>
      <c r="G494" s="127"/>
      <c r="H494" s="127"/>
      <c r="I494" s="127"/>
      <c r="J494" s="127"/>
      <c r="K494" s="127"/>
      <c r="L494" s="127"/>
      <c r="M494" s="127"/>
      <c r="N494" s="127"/>
      <c r="O494" s="127"/>
      <c r="P494" s="127"/>
      <c r="Q494" s="127"/>
      <c r="R494" s="127"/>
      <c r="S494" s="127"/>
      <c r="T494" s="127"/>
      <c r="U494" s="127"/>
      <c r="V494" s="127"/>
      <c r="W494" s="127"/>
      <c r="X494" s="127"/>
      <c r="Y494" s="127"/>
      <c r="Z494" s="127"/>
      <c r="AA494" s="127"/>
      <c r="AB494" s="127"/>
      <c r="AC494" s="127"/>
      <c r="AD494" s="127"/>
      <c r="AE494" s="127"/>
      <c r="AF494" s="127"/>
      <c r="AG494" s="127"/>
      <c r="AH494" s="127"/>
      <c r="AI494" s="127"/>
      <c r="AJ494" s="127"/>
      <c r="AK494" s="127"/>
      <c r="AL494" s="127"/>
      <c r="AM494" s="127"/>
      <c r="AN494" s="127"/>
      <c r="AO494" s="127"/>
      <c r="AP494" s="127"/>
      <c r="AQ494" s="127"/>
      <c r="AR494" s="127"/>
      <c r="AS494" s="127"/>
      <c r="AT494" s="127"/>
      <c r="AU494" s="127"/>
      <c r="AV494" s="127"/>
      <c r="AW494" s="127"/>
      <c r="AX494" s="127"/>
      <c r="AY494" s="127"/>
      <c r="AZ494" s="127"/>
      <c r="BA494" s="127"/>
      <c r="BB494" s="127"/>
      <c r="BC494" s="127"/>
      <c r="BD494" s="127"/>
      <c r="BE494" s="127"/>
      <c r="BF494" s="127"/>
      <c r="BG494" s="127"/>
      <c r="BH494" s="127"/>
      <c r="BI494" s="127"/>
      <c r="BJ494" s="127"/>
      <c r="BK494" s="127"/>
      <c r="BL494" s="127"/>
      <c r="BM494" s="127"/>
      <c r="BN494" s="127"/>
      <c r="BO494" s="127"/>
      <c r="BP494" s="127"/>
      <c r="BQ494" s="127"/>
      <c r="BR494" s="127"/>
      <c r="BS494" s="127"/>
    </row>
    <row r="495" spans="1:71" ht="12.75" customHeight="1" x14ac:dyDescent="0.25">
      <c r="A495" s="127"/>
      <c r="B495" s="127"/>
      <c r="C495" s="127"/>
      <c r="D495" s="127"/>
      <c r="E495" s="127"/>
      <c r="F495" s="127"/>
      <c r="G495" s="127"/>
      <c r="H495" s="127"/>
      <c r="I495" s="127"/>
      <c r="J495" s="127"/>
      <c r="K495" s="127"/>
      <c r="L495" s="127"/>
      <c r="M495" s="127"/>
      <c r="N495" s="127"/>
      <c r="O495" s="127"/>
      <c r="P495" s="127"/>
      <c r="Q495" s="127"/>
      <c r="R495" s="127"/>
      <c r="S495" s="127"/>
      <c r="T495" s="127"/>
      <c r="U495" s="127"/>
      <c r="V495" s="127"/>
      <c r="W495" s="127"/>
      <c r="X495" s="127"/>
      <c r="Y495" s="127"/>
      <c r="Z495" s="127"/>
      <c r="AA495" s="127"/>
      <c r="AB495" s="127"/>
      <c r="AC495" s="127"/>
      <c r="AD495" s="127"/>
      <c r="AE495" s="127"/>
      <c r="AF495" s="127"/>
      <c r="AG495" s="127"/>
      <c r="AH495" s="127"/>
      <c r="AI495" s="127"/>
      <c r="AJ495" s="127"/>
      <c r="AK495" s="127"/>
      <c r="AL495" s="127"/>
      <c r="AM495" s="127"/>
      <c r="AN495" s="127"/>
      <c r="AO495" s="127"/>
      <c r="AP495" s="127"/>
      <c r="AQ495" s="127"/>
      <c r="AR495" s="127"/>
      <c r="AS495" s="127"/>
      <c r="AT495" s="127"/>
      <c r="AU495" s="127"/>
      <c r="AV495" s="127"/>
      <c r="AW495" s="127"/>
      <c r="AX495" s="127"/>
      <c r="AY495" s="127"/>
      <c r="AZ495" s="127"/>
      <c r="BA495" s="127"/>
      <c r="BB495" s="127"/>
      <c r="BC495" s="127"/>
      <c r="BD495" s="127"/>
      <c r="BE495" s="127"/>
      <c r="BF495" s="127"/>
      <c r="BG495" s="127"/>
      <c r="BH495" s="127"/>
      <c r="BI495" s="127"/>
      <c r="BJ495" s="127"/>
      <c r="BK495" s="127"/>
      <c r="BL495" s="127"/>
      <c r="BM495" s="127"/>
      <c r="BN495" s="127"/>
      <c r="BO495" s="127"/>
      <c r="BP495" s="127"/>
      <c r="BQ495" s="127"/>
      <c r="BR495" s="127"/>
      <c r="BS495" s="127"/>
    </row>
    <row r="496" spans="1:71" ht="12.75" customHeight="1" x14ac:dyDescent="0.25">
      <c r="A496" s="127"/>
      <c r="B496" s="127"/>
      <c r="C496" s="127"/>
      <c r="D496" s="127"/>
      <c r="E496" s="127"/>
      <c r="F496" s="127"/>
      <c r="G496" s="127"/>
      <c r="H496" s="127"/>
      <c r="I496" s="127"/>
      <c r="J496" s="127"/>
      <c r="K496" s="127"/>
      <c r="L496" s="127"/>
      <c r="M496" s="127"/>
      <c r="N496" s="127"/>
      <c r="O496" s="127"/>
      <c r="P496" s="127"/>
      <c r="Q496" s="127"/>
      <c r="R496" s="127"/>
      <c r="S496" s="127"/>
      <c r="T496" s="127"/>
      <c r="U496" s="127"/>
      <c r="V496" s="127"/>
      <c r="W496" s="127"/>
      <c r="X496" s="127"/>
      <c r="Y496" s="127"/>
      <c r="Z496" s="127"/>
      <c r="AA496" s="127"/>
      <c r="AB496" s="127"/>
      <c r="AC496" s="127"/>
      <c r="AD496" s="127"/>
      <c r="AE496" s="127"/>
      <c r="AF496" s="127"/>
      <c r="AG496" s="127"/>
      <c r="AH496" s="127"/>
      <c r="AI496" s="127"/>
      <c r="AJ496" s="127"/>
      <c r="AK496" s="127"/>
      <c r="AL496" s="127"/>
      <c r="AM496" s="127"/>
      <c r="AN496" s="127"/>
      <c r="AO496" s="127"/>
      <c r="AP496" s="127"/>
      <c r="AQ496" s="127"/>
      <c r="AR496" s="127"/>
      <c r="AS496" s="127"/>
      <c r="AT496" s="127"/>
      <c r="AU496" s="127"/>
      <c r="AV496" s="127"/>
      <c r="AW496" s="127"/>
      <c r="AX496" s="127"/>
      <c r="AY496" s="127"/>
      <c r="AZ496" s="127"/>
      <c r="BA496" s="127"/>
      <c r="BB496" s="127"/>
      <c r="BC496" s="127"/>
      <c r="BD496" s="127"/>
      <c r="BE496" s="127"/>
      <c r="BF496" s="127"/>
      <c r="BG496" s="127"/>
      <c r="BH496" s="127"/>
      <c r="BI496" s="127"/>
      <c r="BJ496" s="127"/>
      <c r="BK496" s="127"/>
      <c r="BL496" s="127"/>
      <c r="BM496" s="127"/>
      <c r="BN496" s="127"/>
      <c r="BO496" s="127"/>
      <c r="BP496" s="127"/>
      <c r="BQ496" s="127"/>
      <c r="BR496" s="127"/>
      <c r="BS496" s="127"/>
    </row>
    <row r="497" spans="1:71" ht="12.75" customHeight="1" x14ac:dyDescent="0.25">
      <c r="A497" s="127"/>
      <c r="B497" s="127"/>
      <c r="C497" s="127"/>
      <c r="D497" s="127"/>
      <c r="E497" s="127"/>
      <c r="F497" s="127"/>
      <c r="G497" s="127"/>
      <c r="H497" s="127"/>
      <c r="I497" s="127"/>
      <c r="J497" s="127"/>
      <c r="K497" s="127"/>
      <c r="L497" s="127"/>
      <c r="M497" s="127"/>
      <c r="N497" s="127"/>
      <c r="O497" s="127"/>
      <c r="P497" s="127"/>
      <c r="Q497" s="127"/>
      <c r="R497" s="127"/>
      <c r="S497" s="127"/>
      <c r="T497" s="127"/>
      <c r="U497" s="127"/>
      <c r="V497" s="127"/>
      <c r="W497" s="127"/>
      <c r="X497" s="127"/>
      <c r="Y497" s="127"/>
      <c r="Z497" s="127"/>
      <c r="AA497" s="127"/>
      <c r="AB497" s="127"/>
      <c r="AC497" s="127"/>
      <c r="AD497" s="127"/>
      <c r="AE497" s="127"/>
      <c r="AF497" s="127"/>
      <c r="AG497" s="127"/>
      <c r="AH497" s="127"/>
      <c r="AI497" s="127"/>
      <c r="AJ497" s="127"/>
      <c r="AK497" s="127"/>
      <c r="AL497" s="127"/>
      <c r="AM497" s="127"/>
      <c r="AN497" s="127"/>
      <c r="AO497" s="127"/>
      <c r="AP497" s="127"/>
      <c r="AQ497" s="127"/>
      <c r="AR497" s="127"/>
      <c r="AS497" s="127"/>
      <c r="AT497" s="127"/>
      <c r="AU497" s="127"/>
      <c r="AV497" s="127"/>
      <c r="AW497" s="127"/>
      <c r="AX497" s="127"/>
      <c r="AY497" s="127"/>
      <c r="AZ497" s="127"/>
      <c r="BA497" s="127"/>
      <c r="BB497" s="127"/>
      <c r="BC497" s="127"/>
      <c r="BD497" s="127"/>
      <c r="BE497" s="127"/>
      <c r="BF497" s="127"/>
      <c r="BG497" s="127"/>
      <c r="BH497" s="127"/>
      <c r="BI497" s="127"/>
      <c r="BJ497" s="127"/>
      <c r="BK497" s="127"/>
      <c r="BL497" s="127"/>
      <c r="BM497" s="127"/>
      <c r="BN497" s="127"/>
      <c r="BO497" s="127"/>
      <c r="BP497" s="127"/>
      <c r="BQ497" s="127"/>
      <c r="BR497" s="127"/>
      <c r="BS497" s="127"/>
    </row>
    <row r="498" spans="1:71" ht="12.75" customHeight="1" x14ac:dyDescent="0.25">
      <c r="A498" s="127"/>
      <c r="B498" s="127"/>
      <c r="C498" s="127"/>
      <c r="D498" s="127"/>
      <c r="E498" s="127"/>
      <c r="F498" s="127"/>
      <c r="G498" s="127"/>
      <c r="H498" s="127"/>
      <c r="I498" s="127"/>
      <c r="J498" s="127"/>
      <c r="K498" s="127"/>
      <c r="L498" s="127"/>
      <c r="M498" s="127"/>
      <c r="N498" s="127"/>
      <c r="O498" s="127"/>
      <c r="P498" s="127"/>
      <c r="Q498" s="127"/>
      <c r="R498" s="127"/>
      <c r="S498" s="127"/>
      <c r="T498" s="127"/>
      <c r="U498" s="127"/>
      <c r="V498" s="127"/>
      <c r="W498" s="127"/>
      <c r="X498" s="127"/>
      <c r="Y498" s="127"/>
      <c r="Z498" s="127"/>
      <c r="AA498" s="127"/>
      <c r="AB498" s="127"/>
      <c r="AC498" s="127"/>
      <c r="AD498" s="127"/>
      <c r="AE498" s="127"/>
      <c r="AF498" s="127"/>
      <c r="AG498" s="127"/>
      <c r="AH498" s="127"/>
      <c r="AI498" s="127"/>
      <c r="AJ498" s="127"/>
      <c r="AK498" s="127"/>
      <c r="AL498" s="127"/>
      <c r="AM498" s="127"/>
      <c r="AN498" s="127"/>
      <c r="AO498" s="127"/>
      <c r="AP498" s="127"/>
      <c r="AQ498" s="127"/>
      <c r="AR498" s="127"/>
      <c r="AS498" s="127"/>
      <c r="AT498" s="127"/>
      <c r="AU498" s="127"/>
      <c r="AV498" s="127"/>
      <c r="AW498" s="127"/>
      <c r="AX498" s="127"/>
      <c r="AY498" s="127"/>
      <c r="AZ498" s="127"/>
      <c r="BA498" s="127"/>
      <c r="BB498" s="127"/>
      <c r="BC498" s="127"/>
      <c r="BD498" s="127"/>
      <c r="BE498" s="127"/>
      <c r="BF498" s="127"/>
      <c r="BG498" s="127"/>
      <c r="BH498" s="127"/>
      <c r="BI498" s="127"/>
      <c r="BJ498" s="127"/>
      <c r="BK498" s="127"/>
      <c r="BL498" s="127"/>
      <c r="BM498" s="127"/>
      <c r="BN498" s="127"/>
      <c r="BO498" s="127"/>
      <c r="BP498" s="127"/>
      <c r="BQ498" s="127"/>
      <c r="BR498" s="127"/>
      <c r="BS498" s="127"/>
    </row>
    <row r="499" spans="1:71" ht="12.75" customHeight="1" x14ac:dyDescent="0.25">
      <c r="A499" s="127"/>
      <c r="B499" s="127"/>
      <c r="C499" s="127"/>
      <c r="D499" s="127"/>
      <c r="E499" s="127"/>
      <c r="F499" s="127"/>
      <c r="G499" s="127"/>
      <c r="H499" s="127"/>
      <c r="I499" s="127"/>
      <c r="J499" s="127"/>
      <c r="K499" s="127"/>
      <c r="L499" s="127"/>
      <c r="M499" s="127"/>
      <c r="N499" s="127"/>
      <c r="O499" s="127"/>
      <c r="P499" s="127"/>
      <c r="Q499" s="127"/>
      <c r="R499" s="127"/>
      <c r="S499" s="127"/>
      <c r="T499" s="127"/>
      <c r="U499" s="127"/>
      <c r="V499" s="127"/>
      <c r="W499" s="127"/>
      <c r="X499" s="127"/>
      <c r="Y499" s="127"/>
      <c r="Z499" s="127"/>
      <c r="AA499" s="127"/>
      <c r="AB499" s="127"/>
      <c r="AC499" s="127"/>
      <c r="AD499" s="127"/>
      <c r="AE499" s="127"/>
      <c r="AF499" s="127"/>
      <c r="AG499" s="127"/>
      <c r="AH499" s="127"/>
      <c r="AI499" s="127"/>
      <c r="AJ499" s="127"/>
      <c r="AK499" s="127"/>
      <c r="AL499" s="127"/>
      <c r="AM499" s="127"/>
      <c r="AN499" s="127"/>
      <c r="AO499" s="127"/>
      <c r="AP499" s="127"/>
      <c r="AQ499" s="127"/>
      <c r="AR499" s="127"/>
      <c r="AS499" s="127"/>
      <c r="AT499" s="127"/>
      <c r="AU499" s="127"/>
      <c r="AV499" s="127"/>
      <c r="AW499" s="127"/>
      <c r="AX499" s="127"/>
      <c r="AY499" s="127"/>
      <c r="AZ499" s="127"/>
      <c r="BA499" s="127"/>
      <c r="BB499" s="127"/>
      <c r="BC499" s="127"/>
      <c r="BD499" s="127"/>
      <c r="BE499" s="127"/>
      <c r="BF499" s="127"/>
      <c r="BG499" s="127"/>
      <c r="BH499" s="127"/>
      <c r="BI499" s="127"/>
      <c r="BJ499" s="127"/>
      <c r="BK499" s="127"/>
      <c r="BL499" s="127"/>
      <c r="BM499" s="127"/>
      <c r="BN499" s="127"/>
      <c r="BO499" s="127"/>
      <c r="BP499" s="127"/>
      <c r="BQ499" s="127"/>
      <c r="BR499" s="127"/>
      <c r="BS499" s="127"/>
    </row>
    <row r="500" spans="1:71" ht="12.75" customHeight="1" x14ac:dyDescent="0.25">
      <c r="A500" s="127"/>
      <c r="B500" s="127"/>
      <c r="C500" s="127"/>
      <c r="D500" s="127"/>
      <c r="E500" s="127"/>
      <c r="F500" s="127"/>
      <c r="G500" s="127"/>
      <c r="H500" s="127"/>
      <c r="I500" s="127"/>
      <c r="J500" s="127"/>
      <c r="K500" s="127"/>
      <c r="L500" s="127"/>
      <c r="M500" s="127"/>
      <c r="N500" s="127"/>
      <c r="O500" s="127"/>
      <c r="P500" s="127"/>
      <c r="Q500" s="127"/>
      <c r="R500" s="127"/>
      <c r="S500" s="127"/>
      <c r="T500" s="127"/>
      <c r="U500" s="127"/>
      <c r="V500" s="127"/>
      <c r="W500" s="127"/>
      <c r="X500" s="127"/>
      <c r="Y500" s="127"/>
      <c r="Z500" s="127"/>
      <c r="AA500" s="127"/>
      <c r="AB500" s="127"/>
      <c r="AC500" s="127"/>
      <c r="AD500" s="127"/>
      <c r="AE500" s="127"/>
      <c r="AF500" s="127"/>
      <c r="AG500" s="127"/>
      <c r="AH500" s="127"/>
      <c r="AI500" s="127"/>
      <c r="AJ500" s="127"/>
      <c r="AK500" s="127"/>
      <c r="AL500" s="127"/>
      <c r="AM500" s="127"/>
      <c r="AN500" s="127"/>
      <c r="AO500" s="127"/>
      <c r="AP500" s="127"/>
      <c r="AQ500" s="127"/>
      <c r="AR500" s="127"/>
      <c r="AS500" s="127"/>
      <c r="AT500" s="127"/>
      <c r="AU500" s="127"/>
      <c r="AV500" s="127"/>
      <c r="AW500" s="127"/>
      <c r="AX500" s="127"/>
      <c r="AY500" s="127"/>
      <c r="AZ500" s="127"/>
      <c r="BA500" s="127"/>
      <c r="BB500" s="127"/>
      <c r="BC500" s="127"/>
      <c r="BD500" s="127"/>
      <c r="BE500" s="127"/>
      <c r="BF500" s="127"/>
      <c r="BG500" s="127"/>
      <c r="BH500" s="127"/>
      <c r="BI500" s="127"/>
      <c r="BJ500" s="127"/>
      <c r="BK500" s="127"/>
      <c r="BL500" s="127"/>
      <c r="BM500" s="127"/>
      <c r="BN500" s="127"/>
      <c r="BO500" s="127"/>
      <c r="BP500" s="127"/>
      <c r="BQ500" s="127"/>
      <c r="BR500" s="127"/>
      <c r="BS500" s="127"/>
    </row>
    <row r="501" spans="1:71" ht="12.75" customHeight="1" x14ac:dyDescent="0.25">
      <c r="A501" s="127"/>
      <c r="B501" s="127"/>
      <c r="C501" s="127"/>
      <c r="D501" s="127"/>
      <c r="E501" s="127"/>
      <c r="F501" s="127"/>
      <c r="G501" s="127"/>
      <c r="H501" s="127"/>
      <c r="I501" s="127"/>
      <c r="J501" s="127"/>
      <c r="K501" s="127"/>
      <c r="L501" s="127"/>
      <c r="M501" s="127"/>
      <c r="N501" s="127"/>
      <c r="O501" s="127"/>
      <c r="P501" s="127"/>
      <c r="Q501" s="127"/>
      <c r="R501" s="127"/>
      <c r="S501" s="127"/>
      <c r="T501" s="127"/>
      <c r="U501" s="127"/>
      <c r="V501" s="127"/>
      <c r="W501" s="127"/>
      <c r="X501" s="127"/>
      <c r="Y501" s="127"/>
      <c r="Z501" s="127"/>
      <c r="AA501" s="127"/>
      <c r="AB501" s="127"/>
      <c r="AC501" s="127"/>
      <c r="AD501" s="127"/>
      <c r="AE501" s="127"/>
      <c r="AF501" s="127"/>
      <c r="AG501" s="127"/>
      <c r="AH501" s="127"/>
      <c r="AI501" s="127"/>
      <c r="AJ501" s="127"/>
      <c r="AK501" s="127"/>
      <c r="AL501" s="127"/>
      <c r="AM501" s="127"/>
      <c r="AN501" s="127"/>
      <c r="AO501" s="127"/>
      <c r="AP501" s="127"/>
      <c r="AQ501" s="127"/>
      <c r="AR501" s="127"/>
      <c r="AS501" s="127"/>
      <c r="AT501" s="127"/>
      <c r="AU501" s="127"/>
      <c r="AV501" s="127"/>
      <c r="AW501" s="127"/>
      <c r="AX501" s="127"/>
      <c r="AY501" s="127"/>
      <c r="AZ501" s="127"/>
      <c r="BA501" s="127"/>
      <c r="BB501" s="127"/>
      <c r="BC501" s="127"/>
      <c r="BD501" s="127"/>
      <c r="BE501" s="127"/>
      <c r="BF501" s="127"/>
      <c r="BG501" s="127"/>
      <c r="BH501" s="127"/>
      <c r="BI501" s="127"/>
      <c r="BJ501" s="127"/>
      <c r="BK501" s="127"/>
      <c r="BL501" s="127"/>
      <c r="BM501" s="127"/>
      <c r="BN501" s="127"/>
      <c r="BO501" s="127"/>
      <c r="BP501" s="127"/>
      <c r="BQ501" s="127"/>
      <c r="BR501" s="127"/>
      <c r="BS501" s="127"/>
    </row>
    <row r="502" spans="1:71" ht="12.75" customHeight="1" x14ac:dyDescent="0.25">
      <c r="A502" s="127"/>
      <c r="B502" s="127"/>
      <c r="C502" s="127"/>
      <c r="D502" s="127"/>
      <c r="E502" s="127"/>
      <c r="F502" s="127"/>
      <c r="G502" s="127"/>
      <c r="H502" s="127"/>
      <c r="I502" s="127"/>
      <c r="J502" s="127"/>
      <c r="K502" s="127"/>
      <c r="L502" s="127"/>
      <c r="M502" s="127"/>
      <c r="N502" s="127"/>
      <c r="O502" s="127"/>
      <c r="P502" s="127"/>
      <c r="Q502" s="127"/>
      <c r="R502" s="127"/>
      <c r="S502" s="127"/>
      <c r="T502" s="127"/>
      <c r="U502" s="127"/>
      <c r="V502" s="127"/>
      <c r="W502" s="127"/>
      <c r="X502" s="127"/>
      <c r="Y502" s="127"/>
      <c r="Z502" s="127"/>
      <c r="AA502" s="127"/>
      <c r="AB502" s="127"/>
      <c r="AC502" s="127"/>
      <c r="AD502" s="127"/>
      <c r="AE502" s="127"/>
      <c r="AF502" s="127"/>
      <c r="AG502" s="127"/>
      <c r="AH502" s="127"/>
      <c r="AI502" s="127"/>
      <c r="AJ502" s="127"/>
      <c r="AK502" s="127"/>
      <c r="AL502" s="127"/>
      <c r="AM502" s="127"/>
      <c r="AN502" s="127"/>
      <c r="AO502" s="127"/>
      <c r="AP502" s="127"/>
      <c r="AQ502" s="127"/>
      <c r="AR502" s="127"/>
      <c r="AS502" s="127"/>
      <c r="AT502" s="127"/>
      <c r="AU502" s="127"/>
      <c r="AV502" s="127"/>
      <c r="AW502" s="127"/>
      <c r="AX502" s="127"/>
      <c r="AY502" s="127"/>
      <c r="AZ502" s="127"/>
      <c r="BA502" s="127"/>
      <c r="BB502" s="127"/>
      <c r="BC502" s="127"/>
      <c r="BD502" s="127"/>
      <c r="BE502" s="127"/>
      <c r="BF502" s="127"/>
      <c r="BG502" s="127"/>
      <c r="BH502" s="127"/>
      <c r="BI502" s="127"/>
      <c r="BJ502" s="127"/>
      <c r="BK502" s="127"/>
      <c r="BL502" s="127"/>
      <c r="BM502" s="127"/>
      <c r="BN502" s="127"/>
      <c r="BO502" s="127"/>
      <c r="BP502" s="127"/>
      <c r="BQ502" s="127"/>
      <c r="BR502" s="127"/>
      <c r="BS502" s="127"/>
    </row>
    <row r="503" spans="1:71" ht="12.75" customHeight="1" x14ac:dyDescent="0.25">
      <c r="A503" s="127"/>
      <c r="B503" s="127"/>
      <c r="C503" s="127"/>
      <c r="D503" s="127"/>
      <c r="E503" s="127"/>
      <c r="F503" s="127"/>
      <c r="G503" s="127"/>
      <c r="H503" s="127"/>
      <c r="I503" s="127"/>
      <c r="J503" s="127"/>
      <c r="K503" s="127"/>
      <c r="L503" s="127"/>
      <c r="M503" s="127"/>
      <c r="N503" s="127"/>
      <c r="O503" s="127"/>
      <c r="P503" s="127"/>
      <c r="Q503" s="127"/>
      <c r="R503" s="127"/>
      <c r="S503" s="127"/>
      <c r="T503" s="127"/>
      <c r="U503" s="127"/>
      <c r="V503" s="127"/>
      <c r="W503" s="127"/>
      <c r="X503" s="127"/>
      <c r="Y503" s="127"/>
      <c r="Z503" s="127"/>
      <c r="AA503" s="127"/>
      <c r="AB503" s="127"/>
      <c r="AC503" s="127"/>
      <c r="AD503" s="127"/>
      <c r="AE503" s="127"/>
      <c r="AF503" s="127"/>
      <c r="AG503" s="127"/>
      <c r="AH503" s="127"/>
      <c r="AI503" s="127"/>
      <c r="AJ503" s="127"/>
      <c r="AK503" s="127"/>
      <c r="AL503" s="127"/>
      <c r="AM503" s="127"/>
      <c r="AN503" s="127"/>
      <c r="AO503" s="127"/>
      <c r="AP503" s="127"/>
      <c r="AQ503" s="127"/>
      <c r="AR503" s="127"/>
      <c r="AS503" s="127"/>
      <c r="AT503" s="127"/>
      <c r="AU503" s="127"/>
      <c r="AV503" s="127"/>
      <c r="AW503" s="127"/>
      <c r="AX503" s="127"/>
      <c r="AY503" s="127"/>
      <c r="AZ503" s="127"/>
      <c r="BA503" s="127"/>
      <c r="BB503" s="127"/>
      <c r="BC503" s="127"/>
      <c r="BD503" s="127"/>
      <c r="BE503" s="127"/>
      <c r="BF503" s="127"/>
      <c r="BG503" s="127"/>
      <c r="BH503" s="127"/>
      <c r="BI503" s="127"/>
      <c r="BJ503" s="127"/>
      <c r="BK503" s="127"/>
      <c r="BL503" s="127"/>
      <c r="BM503" s="127"/>
      <c r="BN503" s="127"/>
      <c r="BO503" s="127"/>
      <c r="BP503" s="127"/>
      <c r="BQ503" s="127"/>
      <c r="BR503" s="127"/>
      <c r="BS503" s="127"/>
    </row>
    <row r="504" spans="1:71" ht="12.75" customHeight="1" x14ac:dyDescent="0.25">
      <c r="A504" s="127"/>
      <c r="B504" s="127"/>
      <c r="C504" s="127"/>
      <c r="D504" s="127"/>
      <c r="E504" s="127"/>
      <c r="F504" s="127"/>
      <c r="G504" s="127"/>
      <c r="H504" s="127"/>
      <c r="I504" s="127"/>
      <c r="J504" s="127"/>
      <c r="K504" s="127"/>
      <c r="L504" s="127"/>
      <c r="M504" s="127"/>
      <c r="N504" s="127"/>
      <c r="O504" s="127"/>
      <c r="P504" s="127"/>
      <c r="Q504" s="127"/>
      <c r="R504" s="127"/>
      <c r="S504" s="127"/>
      <c r="T504" s="127"/>
      <c r="U504" s="127"/>
      <c r="V504" s="127"/>
      <c r="W504" s="127"/>
      <c r="X504" s="127"/>
      <c r="Y504" s="127"/>
      <c r="Z504" s="127"/>
      <c r="AA504" s="127"/>
      <c r="AB504" s="127"/>
      <c r="AC504" s="127"/>
      <c r="AD504" s="127"/>
      <c r="AE504" s="127"/>
      <c r="AF504" s="127"/>
      <c r="AG504" s="127"/>
      <c r="AH504" s="127"/>
      <c r="AI504" s="127"/>
      <c r="AJ504" s="127"/>
      <c r="AK504" s="127"/>
      <c r="AL504" s="127"/>
      <c r="AM504" s="127"/>
      <c r="AN504" s="127"/>
      <c r="AO504" s="127"/>
      <c r="AP504" s="127"/>
      <c r="AQ504" s="127"/>
      <c r="AR504" s="127"/>
      <c r="AS504" s="127"/>
      <c r="AT504" s="127"/>
      <c r="AU504" s="127"/>
      <c r="AV504" s="127"/>
      <c r="AW504" s="127"/>
      <c r="AX504" s="127"/>
      <c r="AY504" s="127"/>
      <c r="AZ504" s="127"/>
      <c r="BA504" s="127"/>
      <c r="BB504" s="127"/>
      <c r="BC504" s="127"/>
      <c r="BD504" s="127"/>
      <c r="BE504" s="127"/>
      <c r="BF504" s="127"/>
      <c r="BG504" s="127"/>
      <c r="BH504" s="127"/>
      <c r="BI504" s="127"/>
      <c r="BJ504" s="127"/>
      <c r="BK504" s="127"/>
      <c r="BL504" s="127"/>
      <c r="BM504" s="127"/>
      <c r="BN504" s="127"/>
      <c r="BO504" s="127"/>
      <c r="BP504" s="127"/>
      <c r="BQ504" s="127"/>
      <c r="BR504" s="127"/>
      <c r="BS504" s="127"/>
    </row>
    <row r="505" spans="1:71" ht="12.75" customHeight="1" x14ac:dyDescent="0.25">
      <c r="A505" s="127"/>
      <c r="B505" s="127"/>
      <c r="C505" s="127"/>
      <c r="D505" s="127"/>
      <c r="E505" s="127"/>
      <c r="F505" s="127"/>
      <c r="G505" s="127"/>
      <c r="H505" s="127"/>
      <c r="I505" s="127"/>
      <c r="J505" s="127"/>
      <c r="K505" s="127"/>
      <c r="L505" s="127"/>
      <c r="M505" s="127"/>
      <c r="N505" s="127"/>
      <c r="O505" s="127"/>
      <c r="P505" s="127"/>
      <c r="Q505" s="127"/>
      <c r="R505" s="127"/>
      <c r="S505" s="127"/>
      <c r="T505" s="127"/>
      <c r="U505" s="127"/>
      <c r="V505" s="127"/>
      <c r="W505" s="127"/>
      <c r="X505" s="127"/>
      <c r="Y505" s="127"/>
      <c r="Z505" s="127"/>
      <c r="AA505" s="127"/>
      <c r="AB505" s="127"/>
      <c r="AC505" s="127"/>
      <c r="AD505" s="127"/>
      <c r="AE505" s="127"/>
      <c r="AF505" s="127"/>
      <c r="AG505" s="127"/>
      <c r="AH505" s="127"/>
      <c r="AI505" s="127"/>
      <c r="AJ505" s="127"/>
      <c r="AK505" s="127"/>
      <c r="AL505" s="127"/>
      <c r="AM505" s="127"/>
      <c r="AN505" s="127"/>
      <c r="AO505" s="127"/>
      <c r="AP505" s="127"/>
      <c r="AQ505" s="127"/>
      <c r="AR505" s="127"/>
      <c r="AS505" s="127"/>
      <c r="AT505" s="127"/>
      <c r="AU505" s="127"/>
      <c r="AV505" s="127"/>
      <c r="AW505" s="127"/>
      <c r="AX505" s="127"/>
      <c r="AY505" s="127"/>
      <c r="AZ505" s="127"/>
      <c r="BA505" s="127"/>
      <c r="BB505" s="127"/>
      <c r="BC505" s="127"/>
      <c r="BD505" s="127"/>
      <c r="BE505" s="127"/>
      <c r="BF505" s="127"/>
      <c r="BG505" s="127"/>
      <c r="BH505" s="127"/>
      <c r="BI505" s="127"/>
      <c r="BJ505" s="127"/>
      <c r="BK505" s="127"/>
      <c r="BL505" s="127"/>
      <c r="BM505" s="127"/>
      <c r="BN505" s="127"/>
      <c r="BO505" s="127"/>
      <c r="BP505" s="127"/>
      <c r="BQ505" s="127"/>
      <c r="BR505" s="127"/>
      <c r="BS505" s="127"/>
    </row>
    <row r="506" spans="1:71" ht="12.75" customHeight="1" x14ac:dyDescent="0.25">
      <c r="A506" s="127"/>
      <c r="B506" s="127"/>
      <c r="C506" s="127"/>
      <c r="D506" s="127"/>
      <c r="E506" s="127"/>
      <c r="F506" s="127"/>
      <c r="G506" s="127"/>
      <c r="H506" s="127"/>
      <c r="I506" s="127"/>
      <c r="J506" s="127"/>
      <c r="K506" s="127"/>
      <c r="L506" s="127"/>
      <c r="M506" s="127"/>
      <c r="N506" s="127"/>
      <c r="O506" s="127"/>
      <c r="P506" s="127"/>
      <c r="Q506" s="127"/>
      <c r="R506" s="127"/>
      <c r="S506" s="127"/>
      <c r="T506" s="127"/>
      <c r="U506" s="127"/>
      <c r="V506" s="127"/>
      <c r="W506" s="127"/>
      <c r="X506" s="127"/>
      <c r="Y506" s="127"/>
      <c r="Z506" s="127"/>
      <c r="AA506" s="127"/>
      <c r="AB506" s="127"/>
      <c r="AC506" s="127"/>
      <c r="AD506" s="127"/>
      <c r="AE506" s="127"/>
      <c r="AF506" s="127"/>
      <c r="AG506" s="127"/>
      <c r="AH506" s="127"/>
      <c r="AI506" s="127"/>
      <c r="AJ506" s="127"/>
      <c r="AK506" s="127"/>
      <c r="AL506" s="127"/>
      <c r="AM506" s="127"/>
      <c r="AN506" s="127"/>
      <c r="AO506" s="127"/>
      <c r="AP506" s="127"/>
      <c r="AQ506" s="127"/>
      <c r="AR506" s="127"/>
      <c r="AS506" s="127"/>
      <c r="AT506" s="127"/>
      <c r="AU506" s="127"/>
      <c r="AV506" s="127"/>
      <c r="AW506" s="127"/>
      <c r="AX506" s="127"/>
      <c r="AY506" s="127"/>
      <c r="AZ506" s="127"/>
      <c r="BA506" s="127"/>
      <c r="BB506" s="127"/>
      <c r="BC506" s="127"/>
      <c r="BD506" s="127"/>
      <c r="BE506" s="127"/>
      <c r="BF506" s="127"/>
      <c r="BG506" s="127"/>
      <c r="BH506" s="127"/>
      <c r="BI506" s="127"/>
      <c r="BJ506" s="127"/>
      <c r="BK506" s="127"/>
      <c r="BL506" s="127"/>
      <c r="BM506" s="127"/>
      <c r="BN506" s="127"/>
      <c r="BO506" s="127"/>
      <c r="BP506" s="127"/>
      <c r="BQ506" s="127"/>
      <c r="BR506" s="127"/>
      <c r="BS506" s="127"/>
    </row>
    <row r="507" spans="1:71" ht="12.75" customHeight="1" x14ac:dyDescent="0.25">
      <c r="A507" s="127"/>
      <c r="B507" s="127"/>
      <c r="C507" s="127"/>
      <c r="D507" s="127"/>
      <c r="E507" s="127"/>
      <c r="F507" s="127"/>
      <c r="G507" s="127"/>
      <c r="H507" s="127"/>
      <c r="I507" s="127"/>
      <c r="J507" s="127"/>
      <c r="K507" s="127"/>
      <c r="L507" s="127"/>
      <c r="M507" s="127"/>
      <c r="N507" s="127"/>
      <c r="O507" s="127"/>
      <c r="P507" s="127"/>
      <c r="Q507" s="127"/>
      <c r="R507" s="127"/>
      <c r="S507" s="127"/>
      <c r="T507" s="127"/>
      <c r="U507" s="127"/>
      <c r="V507" s="127"/>
      <c r="W507" s="127"/>
      <c r="X507" s="127"/>
      <c r="Y507" s="127"/>
      <c r="Z507" s="127"/>
      <c r="AA507" s="127"/>
      <c r="AB507" s="127"/>
      <c r="AC507" s="127"/>
      <c r="AD507" s="127"/>
      <c r="AE507" s="127"/>
      <c r="AF507" s="127"/>
      <c r="AG507" s="127"/>
      <c r="AH507" s="127"/>
      <c r="AI507" s="127"/>
      <c r="AJ507" s="127"/>
      <c r="AK507" s="127"/>
      <c r="AL507" s="127"/>
      <c r="AM507" s="127"/>
      <c r="AN507" s="127"/>
      <c r="AO507" s="127"/>
      <c r="AP507" s="127"/>
      <c r="AQ507" s="127"/>
      <c r="AR507" s="127"/>
      <c r="AS507" s="127"/>
      <c r="AT507" s="127"/>
      <c r="AU507" s="127"/>
      <c r="AV507" s="127"/>
      <c r="AW507" s="127"/>
      <c r="AX507" s="127"/>
      <c r="AY507" s="127"/>
      <c r="AZ507" s="127"/>
      <c r="BA507" s="127"/>
      <c r="BB507" s="127"/>
      <c r="BC507" s="127"/>
      <c r="BD507" s="127"/>
      <c r="BE507" s="127"/>
      <c r="BF507" s="127"/>
      <c r="BG507" s="127"/>
      <c r="BH507" s="127"/>
      <c r="BI507" s="127"/>
      <c r="BJ507" s="127"/>
      <c r="BK507" s="127"/>
      <c r="BL507" s="127"/>
      <c r="BM507" s="127"/>
      <c r="BN507" s="127"/>
      <c r="BO507" s="127"/>
      <c r="BP507" s="127"/>
      <c r="BQ507" s="127"/>
      <c r="BR507" s="127"/>
      <c r="BS507" s="127"/>
    </row>
    <row r="508" spans="1:71" ht="12.75" customHeight="1" x14ac:dyDescent="0.25">
      <c r="A508" s="127"/>
      <c r="B508" s="127"/>
      <c r="C508" s="127"/>
      <c r="D508" s="127"/>
      <c r="E508" s="127"/>
      <c r="F508" s="127"/>
      <c r="G508" s="127"/>
      <c r="H508" s="127"/>
      <c r="I508" s="127"/>
      <c r="J508" s="127"/>
      <c r="K508" s="127"/>
      <c r="L508" s="127"/>
      <c r="M508" s="127"/>
      <c r="N508" s="127"/>
      <c r="O508" s="127"/>
      <c r="P508" s="127"/>
      <c r="Q508" s="127"/>
      <c r="R508" s="127"/>
      <c r="S508" s="127"/>
      <c r="T508" s="127"/>
      <c r="U508" s="127"/>
      <c r="V508" s="127"/>
      <c r="W508" s="127"/>
      <c r="X508" s="127"/>
      <c r="Y508" s="127"/>
      <c r="Z508" s="127"/>
      <c r="AA508" s="127"/>
      <c r="AB508" s="127"/>
      <c r="AC508" s="127"/>
      <c r="AD508" s="127"/>
      <c r="AE508" s="127"/>
      <c r="AF508" s="127"/>
      <c r="AG508" s="127"/>
      <c r="AH508" s="127"/>
      <c r="AI508" s="127"/>
      <c r="AJ508" s="127"/>
      <c r="AK508" s="127"/>
      <c r="AL508" s="127"/>
      <c r="AM508" s="127"/>
      <c r="AN508" s="127"/>
      <c r="AO508" s="127"/>
      <c r="AP508" s="127"/>
      <c r="AQ508" s="127"/>
      <c r="AR508" s="127"/>
      <c r="AS508" s="127"/>
      <c r="AT508" s="127"/>
      <c r="AU508" s="127"/>
      <c r="AV508" s="127"/>
      <c r="AW508" s="127"/>
      <c r="AX508" s="127"/>
      <c r="AY508" s="127"/>
      <c r="AZ508" s="127"/>
      <c r="BA508" s="127"/>
      <c r="BB508" s="127"/>
      <c r="BC508" s="127"/>
      <c r="BD508" s="127"/>
      <c r="BE508" s="127"/>
      <c r="BF508" s="127"/>
      <c r="BG508" s="127"/>
      <c r="BH508" s="127"/>
      <c r="BI508" s="127"/>
      <c r="BJ508" s="127"/>
      <c r="BK508" s="127"/>
      <c r="BL508" s="127"/>
      <c r="BM508" s="127"/>
      <c r="BN508" s="127"/>
      <c r="BO508" s="127"/>
      <c r="BP508" s="127"/>
      <c r="BQ508" s="127"/>
      <c r="BR508" s="127"/>
      <c r="BS508" s="127"/>
    </row>
    <row r="509" spans="1:71" ht="12.75" customHeight="1" x14ac:dyDescent="0.25">
      <c r="A509" s="127"/>
      <c r="B509" s="127"/>
      <c r="C509" s="127"/>
      <c r="D509" s="127"/>
      <c r="E509" s="127"/>
      <c r="F509" s="127"/>
      <c r="G509" s="127"/>
      <c r="H509" s="127"/>
      <c r="I509" s="127"/>
      <c r="J509" s="127"/>
      <c r="K509" s="127"/>
      <c r="L509" s="127"/>
      <c r="M509" s="127"/>
      <c r="N509" s="127"/>
      <c r="O509" s="127"/>
      <c r="P509" s="127"/>
      <c r="Q509" s="127"/>
      <c r="R509" s="127"/>
      <c r="S509" s="127"/>
      <c r="T509" s="127"/>
      <c r="U509" s="127"/>
      <c r="V509" s="127"/>
      <c r="W509" s="127"/>
      <c r="X509" s="127"/>
      <c r="Y509" s="127"/>
      <c r="Z509" s="127"/>
      <c r="AA509" s="127"/>
      <c r="AB509" s="127"/>
      <c r="AC509" s="127"/>
      <c r="AD509" s="127"/>
      <c r="AE509" s="127"/>
      <c r="AF509" s="127"/>
      <c r="AG509" s="127"/>
      <c r="AH509" s="127"/>
      <c r="AI509" s="127"/>
      <c r="AJ509" s="127"/>
      <c r="AK509" s="127"/>
      <c r="AL509" s="127"/>
      <c r="AM509" s="127"/>
      <c r="AN509" s="127"/>
      <c r="AO509" s="127"/>
      <c r="AP509" s="127"/>
      <c r="AQ509" s="127"/>
      <c r="AR509" s="127"/>
      <c r="AS509" s="127"/>
      <c r="AT509" s="127"/>
      <c r="AU509" s="127"/>
      <c r="AV509" s="127"/>
      <c r="AW509" s="127"/>
      <c r="AX509" s="127"/>
      <c r="AY509" s="127"/>
      <c r="AZ509" s="127"/>
      <c r="BA509" s="127"/>
      <c r="BB509" s="127"/>
      <c r="BC509" s="127"/>
      <c r="BD509" s="127"/>
      <c r="BE509" s="127"/>
      <c r="BF509" s="127"/>
      <c r="BG509" s="127"/>
      <c r="BH509" s="127"/>
      <c r="BI509" s="127"/>
      <c r="BJ509" s="127"/>
      <c r="BK509" s="127"/>
      <c r="BL509" s="127"/>
      <c r="BM509" s="127"/>
      <c r="BN509" s="127"/>
      <c r="BO509" s="127"/>
      <c r="BP509" s="127"/>
      <c r="BQ509" s="127"/>
      <c r="BR509" s="127"/>
      <c r="BS509" s="127"/>
    </row>
    <row r="510" spans="1:71" ht="12.75" customHeight="1" x14ac:dyDescent="0.25">
      <c r="A510" s="127"/>
      <c r="B510" s="127"/>
      <c r="C510" s="127"/>
      <c r="D510" s="127"/>
      <c r="E510" s="127"/>
      <c r="F510" s="127"/>
      <c r="G510" s="127"/>
      <c r="H510" s="127"/>
      <c r="I510" s="127"/>
      <c r="J510" s="127"/>
      <c r="K510" s="127"/>
      <c r="L510" s="127"/>
      <c r="M510" s="127"/>
      <c r="N510" s="127"/>
      <c r="O510" s="127"/>
      <c r="P510" s="127"/>
      <c r="Q510" s="127"/>
      <c r="R510" s="127"/>
      <c r="S510" s="127"/>
      <c r="T510" s="127"/>
      <c r="U510" s="127"/>
      <c r="V510" s="127"/>
      <c r="W510" s="127"/>
      <c r="X510" s="127"/>
      <c r="Y510" s="127"/>
      <c r="Z510" s="127"/>
      <c r="AA510" s="127"/>
      <c r="AB510" s="127"/>
      <c r="AC510" s="127"/>
      <c r="AD510" s="127"/>
      <c r="AE510" s="127"/>
      <c r="AF510" s="127"/>
      <c r="AG510" s="127"/>
      <c r="AH510" s="127"/>
      <c r="AI510" s="127"/>
      <c r="AJ510" s="127"/>
      <c r="AK510" s="127"/>
      <c r="AL510" s="127"/>
      <c r="AM510" s="127"/>
      <c r="AN510" s="127"/>
      <c r="AO510" s="127"/>
      <c r="AP510" s="127"/>
      <c r="AQ510" s="127"/>
      <c r="AR510" s="127"/>
      <c r="AS510" s="127"/>
      <c r="AT510" s="127"/>
      <c r="AU510" s="127"/>
      <c r="AV510" s="127"/>
      <c r="AW510" s="127"/>
      <c r="AX510" s="127"/>
      <c r="AY510" s="127"/>
      <c r="AZ510" s="127"/>
      <c r="BA510" s="127"/>
      <c r="BB510" s="127"/>
      <c r="BC510" s="127"/>
      <c r="BD510" s="127"/>
      <c r="BE510" s="127"/>
      <c r="BF510" s="127"/>
      <c r="BG510" s="127"/>
      <c r="BH510" s="127"/>
      <c r="BI510" s="127"/>
      <c r="BJ510" s="127"/>
      <c r="BK510" s="127"/>
      <c r="BL510" s="127"/>
      <c r="BM510" s="127"/>
      <c r="BN510" s="127"/>
      <c r="BO510" s="127"/>
      <c r="BP510" s="127"/>
      <c r="BQ510" s="127"/>
      <c r="BR510" s="127"/>
      <c r="BS510" s="127"/>
    </row>
    <row r="511" spans="1:71" ht="12.75" customHeight="1" x14ac:dyDescent="0.25">
      <c r="A511" s="127"/>
      <c r="B511" s="127"/>
      <c r="C511" s="127"/>
      <c r="D511" s="127"/>
      <c r="E511" s="127"/>
      <c r="F511" s="127"/>
      <c r="G511" s="127"/>
      <c r="H511" s="127"/>
      <c r="I511" s="127"/>
      <c r="J511" s="127"/>
      <c r="K511" s="127"/>
      <c r="L511" s="127"/>
      <c r="M511" s="127"/>
      <c r="N511" s="127"/>
      <c r="O511" s="127"/>
      <c r="P511" s="127"/>
      <c r="Q511" s="127"/>
      <c r="R511" s="127"/>
      <c r="S511" s="127"/>
      <c r="T511" s="127"/>
      <c r="U511" s="127"/>
      <c r="V511" s="127"/>
      <c r="W511" s="127"/>
      <c r="X511" s="127"/>
      <c r="Y511" s="127"/>
      <c r="Z511" s="127"/>
      <c r="AA511" s="127"/>
      <c r="AB511" s="127"/>
      <c r="AC511" s="127"/>
      <c r="AD511" s="127"/>
      <c r="AE511" s="127"/>
      <c r="AF511" s="127"/>
      <c r="AG511" s="127"/>
      <c r="AH511" s="127"/>
      <c r="AI511" s="127"/>
      <c r="AJ511" s="127"/>
      <c r="AK511" s="127"/>
      <c r="AL511" s="127"/>
      <c r="AM511" s="127"/>
      <c r="AN511" s="127"/>
      <c r="AO511" s="127"/>
      <c r="AP511" s="127"/>
      <c r="AQ511" s="127"/>
      <c r="AR511" s="127"/>
      <c r="AS511" s="127"/>
      <c r="AT511" s="127"/>
      <c r="AU511" s="127"/>
      <c r="AV511" s="127"/>
      <c r="AW511" s="127"/>
      <c r="AX511" s="127"/>
      <c r="AY511" s="127"/>
      <c r="AZ511" s="127"/>
      <c r="BA511" s="127"/>
      <c r="BB511" s="127"/>
      <c r="BC511" s="127"/>
      <c r="BD511" s="127"/>
      <c r="BE511" s="127"/>
      <c r="BF511" s="127"/>
      <c r="BG511" s="127"/>
      <c r="BH511" s="127"/>
      <c r="BI511" s="127"/>
      <c r="BJ511" s="127"/>
      <c r="BK511" s="127"/>
      <c r="BL511" s="127"/>
      <c r="BM511" s="127"/>
      <c r="BN511" s="127"/>
      <c r="BO511" s="127"/>
      <c r="BP511" s="127"/>
      <c r="BQ511" s="127"/>
      <c r="BR511" s="127"/>
      <c r="BS511" s="127"/>
    </row>
    <row r="512" spans="1:71" ht="12.75" customHeight="1" x14ac:dyDescent="0.25">
      <c r="A512" s="127"/>
      <c r="B512" s="127"/>
      <c r="C512" s="127"/>
      <c r="D512" s="127"/>
      <c r="E512" s="127"/>
      <c r="F512" s="127"/>
      <c r="G512" s="127"/>
      <c r="H512" s="127"/>
      <c r="I512" s="127"/>
      <c r="J512" s="127"/>
      <c r="K512" s="127"/>
      <c r="L512" s="127"/>
      <c r="M512" s="127"/>
      <c r="N512" s="127"/>
      <c r="O512" s="127"/>
      <c r="P512" s="127"/>
      <c r="Q512" s="127"/>
      <c r="R512" s="127"/>
      <c r="S512" s="127"/>
      <c r="T512" s="127"/>
      <c r="U512" s="127"/>
      <c r="V512" s="127"/>
      <c r="W512" s="127"/>
      <c r="X512" s="127"/>
      <c r="Y512" s="127"/>
      <c r="Z512" s="127"/>
      <c r="AA512" s="127"/>
      <c r="AB512" s="127"/>
      <c r="AC512" s="127"/>
      <c r="AD512" s="127"/>
      <c r="AE512" s="127"/>
      <c r="AF512" s="127"/>
      <c r="AG512" s="127"/>
      <c r="AH512" s="127"/>
      <c r="AI512" s="127"/>
      <c r="AJ512" s="127"/>
      <c r="AK512" s="127"/>
      <c r="AL512" s="127"/>
      <c r="AM512" s="127"/>
      <c r="AN512" s="127"/>
      <c r="AO512" s="127"/>
      <c r="AP512" s="127"/>
      <c r="AQ512" s="127"/>
      <c r="AR512" s="127"/>
      <c r="AS512" s="127"/>
      <c r="AT512" s="127"/>
      <c r="AU512" s="127"/>
      <c r="AV512" s="127"/>
      <c r="AW512" s="127"/>
      <c r="AX512" s="127"/>
      <c r="AY512" s="127"/>
      <c r="AZ512" s="127"/>
      <c r="BA512" s="127"/>
      <c r="BB512" s="127"/>
      <c r="BC512" s="127"/>
      <c r="BD512" s="127"/>
      <c r="BE512" s="127"/>
      <c r="BF512" s="127"/>
      <c r="BG512" s="127"/>
      <c r="BH512" s="127"/>
      <c r="BI512" s="127"/>
      <c r="BJ512" s="127"/>
      <c r="BK512" s="127"/>
      <c r="BL512" s="127"/>
      <c r="BM512" s="127"/>
      <c r="BN512" s="127"/>
      <c r="BO512" s="127"/>
      <c r="BP512" s="127"/>
      <c r="BQ512" s="127"/>
      <c r="BR512" s="127"/>
      <c r="BS512" s="127"/>
    </row>
    <row r="513" spans="1:71" ht="12.75" customHeight="1" x14ac:dyDescent="0.25">
      <c r="A513" s="127"/>
      <c r="B513" s="127"/>
      <c r="C513" s="127"/>
      <c r="D513" s="127"/>
      <c r="E513" s="127"/>
      <c r="F513" s="127"/>
      <c r="G513" s="127"/>
      <c r="H513" s="127"/>
      <c r="I513" s="127"/>
      <c r="J513" s="127"/>
      <c r="K513" s="127"/>
      <c r="L513" s="127"/>
      <c r="M513" s="127"/>
      <c r="N513" s="127"/>
      <c r="O513" s="127"/>
      <c r="P513" s="127"/>
      <c r="Q513" s="127"/>
      <c r="R513" s="127"/>
      <c r="S513" s="127"/>
      <c r="T513" s="127"/>
      <c r="U513" s="127"/>
      <c r="V513" s="127"/>
      <c r="W513" s="127"/>
      <c r="X513" s="127"/>
      <c r="Y513" s="127"/>
      <c r="Z513" s="127"/>
      <c r="AA513" s="127"/>
      <c r="AB513" s="127"/>
      <c r="AC513" s="127"/>
      <c r="AD513" s="127"/>
      <c r="AE513" s="127"/>
      <c r="AF513" s="127"/>
      <c r="AG513" s="127"/>
      <c r="AH513" s="127"/>
      <c r="AI513" s="127"/>
      <c r="AJ513" s="127"/>
      <c r="AK513" s="127"/>
      <c r="AL513" s="127"/>
      <c r="AM513" s="127"/>
      <c r="AN513" s="127"/>
      <c r="AO513" s="127"/>
      <c r="AP513" s="127"/>
      <c r="AQ513" s="127"/>
      <c r="AR513" s="127"/>
      <c r="AS513" s="127"/>
      <c r="AT513" s="127"/>
      <c r="AU513" s="127"/>
      <c r="AV513" s="127"/>
      <c r="AW513" s="127"/>
      <c r="AX513" s="127"/>
      <c r="AY513" s="127"/>
      <c r="AZ513" s="127"/>
      <c r="BA513" s="127"/>
      <c r="BB513" s="127"/>
      <c r="BC513" s="127"/>
      <c r="BD513" s="127"/>
      <c r="BE513" s="127"/>
      <c r="BF513" s="127"/>
      <c r="BG513" s="127"/>
      <c r="BH513" s="127"/>
      <c r="BI513" s="127"/>
      <c r="BJ513" s="127"/>
      <c r="BK513" s="127"/>
      <c r="BL513" s="127"/>
      <c r="BM513" s="127"/>
      <c r="BN513" s="127"/>
      <c r="BO513" s="127"/>
      <c r="BP513" s="127"/>
      <c r="BQ513" s="127"/>
      <c r="BR513" s="127"/>
      <c r="BS513" s="127"/>
    </row>
    <row r="514" spans="1:71" ht="12.75" customHeight="1" x14ac:dyDescent="0.25">
      <c r="A514" s="127"/>
      <c r="B514" s="127"/>
      <c r="C514" s="127"/>
      <c r="D514" s="127"/>
      <c r="E514" s="127"/>
      <c r="F514" s="127"/>
      <c r="G514" s="127"/>
      <c r="H514" s="127"/>
      <c r="I514" s="127"/>
      <c r="J514" s="127"/>
      <c r="K514" s="127"/>
      <c r="L514" s="127"/>
      <c r="M514" s="127"/>
      <c r="N514" s="127"/>
      <c r="O514" s="127"/>
      <c r="P514" s="127"/>
      <c r="Q514" s="127"/>
      <c r="R514" s="127"/>
      <c r="S514" s="127"/>
      <c r="T514" s="127"/>
      <c r="U514" s="127"/>
      <c r="V514" s="127"/>
      <c r="W514" s="127"/>
      <c r="X514" s="127"/>
      <c r="Y514" s="127"/>
      <c r="Z514" s="127"/>
      <c r="AA514" s="127"/>
      <c r="AB514" s="127"/>
      <c r="AC514" s="127"/>
      <c r="AD514" s="127"/>
      <c r="AE514" s="127"/>
      <c r="AF514" s="127"/>
      <c r="AG514" s="127"/>
      <c r="AH514" s="127"/>
      <c r="AI514" s="127"/>
      <c r="AJ514" s="127"/>
      <c r="AK514" s="127"/>
      <c r="AL514" s="127"/>
      <c r="AM514" s="127"/>
      <c r="AN514" s="127"/>
      <c r="AO514" s="127"/>
      <c r="AP514" s="127"/>
      <c r="AQ514" s="127"/>
      <c r="AR514" s="127"/>
      <c r="AS514" s="127"/>
      <c r="AT514" s="127"/>
      <c r="AU514" s="127"/>
      <c r="AV514" s="127"/>
      <c r="AW514" s="127"/>
      <c r="AX514" s="127"/>
      <c r="AY514" s="127"/>
      <c r="AZ514" s="127"/>
      <c r="BA514" s="127"/>
      <c r="BB514" s="127"/>
      <c r="BC514" s="127"/>
      <c r="BD514" s="127"/>
      <c r="BE514" s="127"/>
      <c r="BF514" s="127"/>
      <c r="BG514" s="127"/>
      <c r="BH514" s="127"/>
      <c r="BI514" s="127"/>
      <c r="BJ514" s="127"/>
      <c r="BK514" s="127"/>
      <c r="BL514" s="127"/>
      <c r="BM514" s="127"/>
      <c r="BN514" s="127"/>
      <c r="BO514" s="127"/>
      <c r="BP514" s="127"/>
      <c r="BQ514" s="127"/>
      <c r="BR514" s="127"/>
      <c r="BS514" s="127"/>
    </row>
    <row r="515" spans="1:71" ht="12.75" customHeight="1" x14ac:dyDescent="0.25">
      <c r="A515" s="127"/>
      <c r="B515" s="127"/>
      <c r="C515" s="127"/>
      <c r="D515" s="127"/>
      <c r="E515" s="127"/>
      <c r="F515" s="127"/>
      <c r="G515" s="127"/>
      <c r="H515" s="127"/>
      <c r="I515" s="127"/>
      <c r="J515" s="127"/>
      <c r="K515" s="127"/>
      <c r="L515" s="127"/>
      <c r="M515" s="127"/>
      <c r="N515" s="127"/>
      <c r="O515" s="127"/>
      <c r="P515" s="127"/>
      <c r="Q515" s="127"/>
      <c r="R515" s="127"/>
      <c r="S515" s="127"/>
      <c r="T515" s="127"/>
      <c r="U515" s="127"/>
      <c r="V515" s="127"/>
      <c r="W515" s="127"/>
      <c r="X515" s="127"/>
      <c r="Y515" s="127"/>
      <c r="Z515" s="127"/>
      <c r="AA515" s="127"/>
      <c r="AB515" s="127"/>
      <c r="AC515" s="127"/>
      <c r="AD515" s="127"/>
      <c r="AE515" s="127"/>
      <c r="AF515" s="127"/>
      <c r="AG515" s="127"/>
      <c r="AH515" s="127"/>
      <c r="AI515" s="127"/>
      <c r="AJ515" s="127"/>
      <c r="AK515" s="127"/>
      <c r="AL515" s="127"/>
      <c r="AM515" s="127"/>
      <c r="AN515" s="127"/>
      <c r="AO515" s="127"/>
      <c r="AP515" s="127"/>
      <c r="AQ515" s="127"/>
      <c r="AR515" s="127"/>
      <c r="AS515" s="127"/>
      <c r="AT515" s="127"/>
      <c r="AU515" s="127"/>
      <c r="AV515" s="127"/>
      <c r="AW515" s="127"/>
      <c r="AX515" s="127"/>
      <c r="AY515" s="127"/>
      <c r="AZ515" s="127"/>
      <c r="BA515" s="127"/>
      <c r="BB515" s="127"/>
      <c r="BC515" s="127"/>
      <c r="BD515" s="127"/>
      <c r="BE515" s="127"/>
      <c r="BF515" s="127"/>
      <c r="BG515" s="127"/>
      <c r="BH515" s="127"/>
      <c r="BI515" s="127"/>
      <c r="BJ515" s="127"/>
      <c r="BK515" s="127"/>
      <c r="BL515" s="127"/>
      <c r="BM515" s="127"/>
      <c r="BN515" s="127"/>
      <c r="BO515" s="127"/>
      <c r="BP515" s="127"/>
      <c r="BQ515" s="127"/>
      <c r="BR515" s="127"/>
      <c r="BS515" s="127"/>
    </row>
    <row r="516" spans="1:71" ht="12.75" customHeight="1" x14ac:dyDescent="0.25">
      <c r="A516" s="127"/>
      <c r="B516" s="127"/>
      <c r="C516" s="127"/>
      <c r="D516" s="127"/>
      <c r="E516" s="127"/>
      <c r="F516" s="127"/>
      <c r="G516" s="127"/>
      <c r="H516" s="127"/>
      <c r="I516" s="127"/>
      <c r="J516" s="127"/>
      <c r="K516" s="127"/>
      <c r="L516" s="127"/>
      <c r="M516" s="127"/>
      <c r="N516" s="127"/>
      <c r="O516" s="127"/>
      <c r="P516" s="127"/>
      <c r="Q516" s="127"/>
      <c r="R516" s="127"/>
      <c r="S516" s="127"/>
      <c r="T516" s="127"/>
      <c r="U516" s="127"/>
      <c r="V516" s="127"/>
      <c r="W516" s="127"/>
      <c r="X516" s="127"/>
      <c r="Y516" s="127"/>
      <c r="Z516" s="127"/>
      <c r="AA516" s="127"/>
      <c r="AB516" s="127"/>
      <c r="AC516" s="127"/>
      <c r="AD516" s="127"/>
      <c r="AE516" s="127"/>
      <c r="AF516" s="127"/>
      <c r="AG516" s="127"/>
      <c r="AH516" s="127"/>
      <c r="AI516" s="127"/>
      <c r="AJ516" s="127"/>
      <c r="AK516" s="127"/>
      <c r="AL516" s="127"/>
      <c r="AM516" s="127"/>
      <c r="AN516" s="127"/>
      <c r="AO516" s="127"/>
      <c r="AP516" s="127"/>
      <c r="AQ516" s="127"/>
      <c r="AR516" s="127"/>
      <c r="AS516" s="127"/>
      <c r="AT516" s="127"/>
      <c r="AU516" s="127"/>
      <c r="AV516" s="127"/>
      <c r="AW516" s="127"/>
      <c r="AX516" s="127"/>
      <c r="AY516" s="127"/>
      <c r="AZ516" s="127"/>
      <c r="BA516" s="127"/>
      <c r="BB516" s="127"/>
      <c r="BC516" s="127"/>
      <c r="BD516" s="127"/>
      <c r="BE516" s="127"/>
      <c r="BF516" s="127"/>
      <c r="BG516" s="127"/>
      <c r="BH516" s="127"/>
      <c r="BI516" s="127"/>
      <c r="BJ516" s="127"/>
      <c r="BK516" s="127"/>
      <c r="BL516" s="127"/>
      <c r="BM516" s="127"/>
      <c r="BN516" s="127"/>
      <c r="BO516" s="127"/>
      <c r="BP516" s="127"/>
      <c r="BQ516" s="127"/>
      <c r="BR516" s="127"/>
      <c r="BS516" s="127"/>
    </row>
    <row r="517" spans="1:71" ht="12.75" customHeight="1" x14ac:dyDescent="0.25">
      <c r="A517" s="127"/>
      <c r="B517" s="127"/>
      <c r="C517" s="127"/>
      <c r="D517" s="127"/>
      <c r="E517" s="127"/>
      <c r="F517" s="127"/>
      <c r="G517" s="127"/>
      <c r="H517" s="127"/>
      <c r="I517" s="127"/>
      <c r="J517" s="127"/>
      <c r="K517" s="127"/>
      <c r="L517" s="127"/>
      <c r="M517" s="127"/>
      <c r="N517" s="127"/>
      <c r="O517" s="127"/>
      <c r="P517" s="127"/>
      <c r="Q517" s="127"/>
      <c r="R517" s="127"/>
      <c r="S517" s="127"/>
      <c r="T517" s="127"/>
      <c r="U517" s="127"/>
      <c r="V517" s="127"/>
      <c r="W517" s="127"/>
      <c r="X517" s="127"/>
      <c r="Y517" s="127"/>
      <c r="Z517" s="127"/>
      <c r="AA517" s="127"/>
      <c r="AB517" s="127"/>
      <c r="AC517" s="127"/>
      <c r="AD517" s="127"/>
      <c r="AE517" s="127"/>
      <c r="AF517" s="127"/>
      <c r="AG517" s="127"/>
      <c r="AH517" s="127"/>
      <c r="AI517" s="127"/>
      <c r="AJ517" s="127"/>
      <c r="AK517" s="127"/>
      <c r="AL517" s="127"/>
      <c r="AM517" s="127"/>
      <c r="AN517" s="127"/>
      <c r="AO517" s="127"/>
      <c r="AP517" s="127"/>
      <c r="AQ517" s="127"/>
      <c r="AR517" s="127"/>
      <c r="AS517" s="127"/>
      <c r="AT517" s="127"/>
      <c r="AU517" s="127"/>
      <c r="AV517" s="127"/>
      <c r="AW517" s="127"/>
      <c r="AX517" s="127"/>
      <c r="AY517" s="127"/>
      <c r="AZ517" s="127"/>
      <c r="BA517" s="127"/>
      <c r="BB517" s="127"/>
      <c r="BC517" s="127"/>
      <c r="BD517" s="127"/>
      <c r="BE517" s="127"/>
      <c r="BF517" s="127"/>
      <c r="BG517" s="127"/>
      <c r="BH517" s="127"/>
      <c r="BI517" s="127"/>
      <c r="BJ517" s="127"/>
      <c r="BK517" s="127"/>
      <c r="BL517" s="127"/>
      <c r="BM517" s="127"/>
      <c r="BN517" s="127"/>
      <c r="BO517" s="127"/>
      <c r="BP517" s="127"/>
      <c r="BQ517" s="127"/>
      <c r="BR517" s="127"/>
      <c r="BS517" s="127"/>
    </row>
    <row r="518" spans="1:71" ht="12.75" customHeight="1" x14ac:dyDescent="0.25">
      <c r="A518" s="127"/>
      <c r="B518" s="127"/>
      <c r="C518" s="127"/>
      <c r="D518" s="127"/>
      <c r="E518" s="127"/>
      <c r="F518" s="127"/>
      <c r="G518" s="127"/>
      <c r="H518" s="127"/>
      <c r="I518" s="127"/>
      <c r="J518" s="127"/>
      <c r="K518" s="127"/>
      <c r="L518" s="127"/>
      <c r="M518" s="127"/>
      <c r="N518" s="127"/>
      <c r="O518" s="127"/>
      <c r="P518" s="127"/>
      <c r="Q518" s="127"/>
      <c r="R518" s="127"/>
      <c r="S518" s="127"/>
      <c r="T518" s="127"/>
      <c r="U518" s="127"/>
      <c r="V518" s="127"/>
      <c r="W518" s="127"/>
      <c r="X518" s="127"/>
      <c r="Y518" s="127"/>
      <c r="Z518" s="127"/>
      <c r="AA518" s="127"/>
      <c r="AB518" s="127"/>
      <c r="AC518" s="127"/>
      <c r="AD518" s="127"/>
      <c r="AE518" s="127"/>
      <c r="AF518" s="127"/>
      <c r="AG518" s="127"/>
      <c r="AH518" s="127"/>
      <c r="AI518" s="127"/>
      <c r="AJ518" s="127"/>
      <c r="AK518" s="127"/>
      <c r="AL518" s="127"/>
      <c r="AM518" s="127"/>
      <c r="AN518" s="127"/>
      <c r="AO518" s="127"/>
      <c r="AP518" s="127"/>
      <c r="AQ518" s="127"/>
      <c r="AR518" s="127"/>
      <c r="AS518" s="127"/>
      <c r="AT518" s="127"/>
      <c r="AU518" s="127"/>
      <c r="AV518" s="127"/>
      <c r="AW518" s="127"/>
      <c r="AX518" s="127"/>
      <c r="AY518" s="127"/>
      <c r="AZ518" s="127"/>
      <c r="BA518" s="127"/>
      <c r="BB518" s="127"/>
      <c r="BC518" s="127"/>
      <c r="BD518" s="127"/>
      <c r="BE518" s="127"/>
      <c r="BF518" s="127"/>
      <c r="BG518" s="127"/>
      <c r="BH518" s="127"/>
      <c r="BI518" s="127"/>
      <c r="BJ518" s="127"/>
      <c r="BK518" s="127"/>
      <c r="BL518" s="127"/>
      <c r="BM518" s="127"/>
      <c r="BN518" s="127"/>
      <c r="BO518" s="127"/>
      <c r="BP518" s="127"/>
      <c r="BQ518" s="127"/>
      <c r="BR518" s="127"/>
      <c r="BS518" s="127"/>
    </row>
    <row r="519" spans="1:71" ht="12.75" customHeight="1" x14ac:dyDescent="0.25">
      <c r="A519" s="127"/>
      <c r="B519" s="127"/>
      <c r="C519" s="127"/>
      <c r="D519" s="127"/>
      <c r="E519" s="127"/>
      <c r="F519" s="127"/>
      <c r="G519" s="127"/>
      <c r="H519" s="127"/>
      <c r="I519" s="127"/>
      <c r="J519" s="127"/>
      <c r="K519" s="127"/>
      <c r="L519" s="127"/>
      <c r="M519" s="127"/>
      <c r="N519" s="127"/>
      <c r="O519" s="127"/>
      <c r="P519" s="127"/>
      <c r="Q519" s="127"/>
      <c r="R519" s="127"/>
      <c r="S519" s="127"/>
      <c r="T519" s="127"/>
      <c r="U519" s="127"/>
      <c r="V519" s="127"/>
      <c r="W519" s="127"/>
      <c r="X519" s="127"/>
      <c r="Y519" s="127"/>
      <c r="Z519" s="127"/>
      <c r="AA519" s="127"/>
      <c r="AB519" s="127"/>
      <c r="AC519" s="127"/>
      <c r="AD519" s="127"/>
      <c r="AE519" s="127"/>
      <c r="AF519" s="127"/>
      <c r="AG519" s="127"/>
      <c r="AH519" s="127"/>
      <c r="AI519" s="127"/>
      <c r="AJ519" s="127"/>
      <c r="AK519" s="127"/>
      <c r="AL519" s="127"/>
      <c r="AM519" s="127"/>
      <c r="AN519" s="127"/>
      <c r="AO519" s="127"/>
      <c r="AP519" s="127"/>
      <c r="AQ519" s="127"/>
      <c r="AR519" s="127"/>
      <c r="AS519" s="127"/>
      <c r="AT519" s="127"/>
      <c r="AU519" s="127"/>
      <c r="AV519" s="127"/>
      <c r="AW519" s="127"/>
      <c r="AX519" s="127"/>
      <c r="AY519" s="127"/>
      <c r="AZ519" s="127"/>
      <c r="BA519" s="127"/>
      <c r="BB519" s="127"/>
      <c r="BC519" s="127"/>
      <c r="BD519" s="127"/>
      <c r="BE519" s="127"/>
      <c r="BF519" s="127"/>
      <c r="BG519" s="127"/>
      <c r="BH519" s="127"/>
      <c r="BI519" s="127"/>
      <c r="BJ519" s="127"/>
      <c r="BK519" s="127"/>
      <c r="BL519" s="127"/>
      <c r="BM519" s="127"/>
      <c r="BN519" s="127"/>
      <c r="BO519" s="127"/>
      <c r="BP519" s="127"/>
      <c r="BQ519" s="127"/>
      <c r="BR519" s="127"/>
      <c r="BS519" s="127"/>
    </row>
    <row r="520" spans="1:71" ht="12.75" customHeight="1" x14ac:dyDescent="0.25">
      <c r="A520" s="127"/>
      <c r="B520" s="127"/>
      <c r="C520" s="127"/>
      <c r="D520" s="127"/>
      <c r="E520" s="127"/>
      <c r="F520" s="127"/>
      <c r="G520" s="127"/>
      <c r="H520" s="127"/>
      <c r="I520" s="127"/>
      <c r="J520" s="127"/>
      <c r="K520" s="127"/>
      <c r="L520" s="127"/>
      <c r="M520" s="127"/>
      <c r="N520" s="127"/>
      <c r="O520" s="127"/>
      <c r="P520" s="127"/>
      <c r="Q520" s="127"/>
      <c r="R520" s="127"/>
      <c r="S520" s="127"/>
      <c r="T520" s="127"/>
      <c r="U520" s="127"/>
      <c r="V520" s="127"/>
      <c r="W520" s="127"/>
      <c r="X520" s="127"/>
      <c r="Y520" s="127"/>
      <c r="Z520" s="127"/>
      <c r="AA520" s="127"/>
      <c r="AB520" s="127"/>
      <c r="AC520" s="127"/>
      <c r="AD520" s="127"/>
      <c r="AE520" s="127"/>
      <c r="AF520" s="127"/>
      <c r="AG520" s="127"/>
      <c r="AH520" s="127"/>
      <c r="AI520" s="127"/>
      <c r="AJ520" s="127"/>
      <c r="AK520" s="127"/>
      <c r="AL520" s="127"/>
      <c r="AM520" s="127"/>
      <c r="AN520" s="127"/>
      <c r="AO520" s="127"/>
      <c r="AP520" s="127"/>
      <c r="AQ520" s="127"/>
      <c r="AR520" s="127"/>
      <c r="AS520" s="127"/>
      <c r="AT520" s="127"/>
      <c r="AU520" s="127"/>
      <c r="AV520" s="127"/>
      <c r="AW520" s="127"/>
      <c r="AX520" s="127"/>
      <c r="AY520" s="127"/>
      <c r="AZ520" s="127"/>
      <c r="BA520" s="127"/>
      <c r="BB520" s="127"/>
      <c r="BC520" s="127"/>
      <c r="BD520" s="127"/>
      <c r="BE520" s="127"/>
      <c r="BF520" s="127"/>
      <c r="BG520" s="127"/>
      <c r="BH520" s="127"/>
      <c r="BI520" s="127"/>
      <c r="BJ520" s="127"/>
      <c r="BK520" s="127"/>
      <c r="BL520" s="127"/>
      <c r="BM520" s="127"/>
      <c r="BN520" s="127"/>
      <c r="BO520" s="127"/>
      <c r="BP520" s="127"/>
      <c r="BQ520" s="127"/>
      <c r="BR520" s="127"/>
      <c r="BS520" s="127"/>
    </row>
    <row r="521" spans="1:71" ht="12.75" customHeight="1" x14ac:dyDescent="0.25">
      <c r="A521" s="127"/>
      <c r="B521" s="127"/>
      <c r="C521" s="127"/>
      <c r="D521" s="127"/>
      <c r="E521" s="127"/>
      <c r="F521" s="127"/>
      <c r="G521" s="127"/>
      <c r="H521" s="127"/>
      <c r="I521" s="127"/>
      <c r="J521" s="127"/>
      <c r="K521" s="127"/>
      <c r="L521" s="127"/>
      <c r="M521" s="127"/>
      <c r="N521" s="127"/>
      <c r="O521" s="127"/>
      <c r="P521" s="127"/>
      <c r="Q521" s="127"/>
      <c r="R521" s="127"/>
      <c r="S521" s="127"/>
      <c r="T521" s="127"/>
      <c r="U521" s="127"/>
      <c r="V521" s="127"/>
      <c r="W521" s="127"/>
      <c r="X521" s="127"/>
      <c r="Y521" s="127"/>
      <c r="Z521" s="127"/>
      <c r="AA521" s="127"/>
      <c r="AB521" s="127"/>
      <c r="AC521" s="127"/>
      <c r="AD521" s="127"/>
      <c r="AE521" s="127"/>
      <c r="AF521" s="127"/>
      <c r="AG521" s="127"/>
      <c r="AH521" s="127"/>
      <c r="AI521" s="127"/>
      <c r="AJ521" s="127"/>
      <c r="AK521" s="127"/>
      <c r="AL521" s="127"/>
      <c r="AM521" s="127"/>
      <c r="AN521" s="127"/>
      <c r="AO521" s="127"/>
      <c r="AP521" s="127"/>
      <c r="AQ521" s="127"/>
      <c r="AR521" s="127"/>
      <c r="AS521" s="127"/>
      <c r="AT521" s="127"/>
      <c r="AU521" s="127"/>
      <c r="AV521" s="127"/>
      <c r="AW521" s="127"/>
      <c r="AX521" s="127"/>
      <c r="AY521" s="127"/>
      <c r="AZ521" s="127"/>
      <c r="BA521" s="127"/>
      <c r="BB521" s="127"/>
      <c r="BC521" s="127"/>
      <c r="BD521" s="127"/>
      <c r="BE521" s="127"/>
      <c r="BF521" s="127"/>
      <c r="BG521" s="127"/>
      <c r="BH521" s="127"/>
      <c r="BI521" s="127"/>
      <c r="BJ521" s="127"/>
      <c r="BK521" s="127"/>
      <c r="BL521" s="127"/>
      <c r="BM521" s="127"/>
      <c r="BN521" s="127"/>
      <c r="BO521" s="127"/>
      <c r="BP521" s="127"/>
      <c r="BQ521" s="127"/>
      <c r="BR521" s="127"/>
      <c r="BS521" s="127"/>
    </row>
    <row r="522" spans="1:71" ht="12.75" customHeight="1" x14ac:dyDescent="0.25">
      <c r="A522" s="127"/>
      <c r="B522" s="127"/>
      <c r="C522" s="127"/>
      <c r="D522" s="127"/>
      <c r="E522" s="127"/>
      <c r="F522" s="127"/>
      <c r="G522" s="127"/>
      <c r="H522" s="127"/>
      <c r="I522" s="127"/>
      <c r="J522" s="127"/>
      <c r="K522" s="127"/>
      <c r="L522" s="127"/>
      <c r="M522" s="127"/>
      <c r="N522" s="127"/>
      <c r="O522" s="127"/>
      <c r="P522" s="127"/>
      <c r="Q522" s="127"/>
      <c r="R522" s="127"/>
      <c r="S522" s="127"/>
      <c r="T522" s="127"/>
      <c r="U522" s="127"/>
      <c r="V522" s="127"/>
      <c r="W522" s="127"/>
      <c r="X522" s="127"/>
      <c r="Y522" s="127"/>
      <c r="Z522" s="127"/>
      <c r="AA522" s="127"/>
      <c r="AB522" s="127"/>
      <c r="AC522" s="127"/>
      <c r="AD522" s="127"/>
      <c r="AE522" s="127"/>
      <c r="AF522" s="127"/>
      <c r="AG522" s="127"/>
      <c r="AH522" s="127"/>
      <c r="AI522" s="127"/>
      <c r="AJ522" s="127"/>
      <c r="AK522" s="127"/>
      <c r="AL522" s="127"/>
      <c r="AM522" s="127"/>
      <c r="AN522" s="127"/>
      <c r="AO522" s="127"/>
      <c r="AP522" s="127"/>
      <c r="AQ522" s="127"/>
      <c r="AR522" s="127"/>
      <c r="AS522" s="127"/>
      <c r="AT522" s="127"/>
      <c r="AU522" s="127"/>
      <c r="AV522" s="127"/>
      <c r="AW522" s="127"/>
      <c r="AX522" s="127"/>
      <c r="AY522" s="127"/>
      <c r="AZ522" s="127"/>
      <c r="BA522" s="127"/>
      <c r="BB522" s="127"/>
      <c r="BC522" s="127"/>
      <c r="BD522" s="127"/>
      <c r="BE522" s="127"/>
      <c r="BF522" s="127"/>
      <c r="BG522" s="127"/>
      <c r="BH522" s="127"/>
      <c r="BI522" s="127"/>
      <c r="BJ522" s="127"/>
      <c r="BK522" s="127"/>
      <c r="BL522" s="127"/>
      <c r="BM522" s="127"/>
      <c r="BN522" s="127"/>
      <c r="BO522" s="127"/>
      <c r="BP522" s="127"/>
      <c r="BQ522" s="127"/>
      <c r="BR522" s="127"/>
      <c r="BS522" s="127"/>
    </row>
    <row r="523" spans="1:71" ht="12.75" customHeight="1" x14ac:dyDescent="0.25">
      <c r="A523" s="127"/>
      <c r="B523" s="127"/>
      <c r="C523" s="127"/>
      <c r="D523" s="127"/>
      <c r="E523" s="127"/>
      <c r="F523" s="127"/>
      <c r="G523" s="127"/>
      <c r="H523" s="127"/>
      <c r="I523" s="127"/>
      <c r="J523" s="127"/>
      <c r="K523" s="127"/>
      <c r="L523" s="127"/>
      <c r="M523" s="127"/>
      <c r="N523" s="127"/>
      <c r="O523" s="127"/>
      <c r="P523" s="127"/>
      <c r="Q523" s="127"/>
      <c r="R523" s="127"/>
      <c r="S523" s="127"/>
      <c r="T523" s="127"/>
      <c r="U523" s="127"/>
      <c r="V523" s="127"/>
      <c r="W523" s="127"/>
      <c r="X523" s="127"/>
      <c r="Y523" s="127"/>
      <c r="Z523" s="127"/>
      <c r="AA523" s="127"/>
      <c r="AB523" s="127"/>
      <c r="AC523" s="127"/>
      <c r="AD523" s="127"/>
      <c r="AE523" s="127"/>
      <c r="AF523" s="127"/>
      <c r="AG523" s="127"/>
      <c r="AH523" s="127"/>
      <c r="AI523" s="127"/>
      <c r="AJ523" s="127"/>
      <c r="AK523" s="127"/>
      <c r="AL523" s="127"/>
      <c r="AM523" s="127"/>
      <c r="AN523" s="127"/>
      <c r="AO523" s="127"/>
      <c r="AP523" s="127"/>
      <c r="AQ523" s="127"/>
      <c r="AR523" s="127"/>
      <c r="AS523" s="127"/>
      <c r="AT523" s="127"/>
      <c r="AU523" s="127"/>
      <c r="AV523" s="127"/>
      <c r="AW523" s="127"/>
      <c r="AX523" s="127"/>
      <c r="AY523" s="127"/>
      <c r="AZ523" s="127"/>
      <c r="BA523" s="127"/>
      <c r="BB523" s="127"/>
      <c r="BC523" s="127"/>
      <c r="BD523" s="127"/>
      <c r="BE523" s="127"/>
      <c r="BF523" s="127"/>
      <c r="BG523" s="127"/>
      <c r="BH523" s="127"/>
      <c r="BI523" s="127"/>
      <c r="BJ523" s="127"/>
      <c r="BK523" s="127"/>
      <c r="BL523" s="127"/>
      <c r="BM523" s="127"/>
      <c r="BN523" s="127"/>
      <c r="BO523" s="127"/>
      <c r="BP523" s="127"/>
      <c r="BQ523" s="127"/>
      <c r="BR523" s="127"/>
      <c r="BS523" s="127"/>
    </row>
    <row r="524" spans="1:71" ht="12.75" customHeight="1" x14ac:dyDescent="0.25">
      <c r="A524" s="127"/>
      <c r="B524" s="127"/>
      <c r="C524" s="127"/>
      <c r="D524" s="127"/>
      <c r="E524" s="127"/>
      <c r="F524" s="127"/>
      <c r="G524" s="127"/>
      <c r="H524" s="127"/>
      <c r="I524" s="127"/>
      <c r="J524" s="127"/>
      <c r="K524" s="127"/>
      <c r="L524" s="127"/>
      <c r="M524" s="127"/>
      <c r="N524" s="127"/>
      <c r="O524" s="127"/>
      <c r="P524" s="127"/>
      <c r="Q524" s="127"/>
      <c r="R524" s="127"/>
      <c r="S524" s="127"/>
      <c r="T524" s="127"/>
      <c r="U524" s="127"/>
      <c r="V524" s="127"/>
      <c r="W524" s="127"/>
      <c r="X524" s="127"/>
      <c r="Y524" s="127"/>
      <c r="Z524" s="127"/>
      <c r="AA524" s="127"/>
      <c r="AB524" s="127"/>
      <c r="AC524" s="127"/>
      <c r="AD524" s="127"/>
      <c r="AE524" s="127"/>
      <c r="AF524" s="127"/>
      <c r="AG524" s="127"/>
      <c r="AH524" s="127"/>
      <c r="AI524" s="127"/>
      <c r="AJ524" s="127"/>
      <c r="AK524" s="127"/>
      <c r="AL524" s="127"/>
      <c r="AM524" s="127"/>
      <c r="AN524" s="127"/>
      <c r="AO524" s="127"/>
      <c r="AP524" s="127"/>
      <c r="AQ524" s="127"/>
      <c r="AR524" s="127"/>
      <c r="AS524" s="127"/>
      <c r="AT524" s="127"/>
      <c r="AU524" s="127"/>
      <c r="AV524" s="127"/>
      <c r="AW524" s="127"/>
      <c r="AX524" s="127"/>
      <c r="AY524" s="127"/>
      <c r="AZ524" s="127"/>
      <c r="BA524" s="127"/>
      <c r="BB524" s="127"/>
      <c r="BC524" s="127"/>
      <c r="BD524" s="127"/>
      <c r="BE524" s="127"/>
      <c r="BF524" s="127"/>
      <c r="BG524" s="127"/>
      <c r="BH524" s="127"/>
      <c r="BI524" s="127"/>
      <c r="BJ524" s="127"/>
      <c r="BK524" s="127"/>
      <c r="BL524" s="127"/>
      <c r="BM524" s="127"/>
      <c r="BN524" s="127"/>
      <c r="BO524" s="127"/>
      <c r="BP524" s="127"/>
      <c r="BQ524" s="127"/>
      <c r="BR524" s="127"/>
      <c r="BS524" s="127"/>
    </row>
    <row r="525" spans="1:71" ht="12.75" customHeight="1" x14ac:dyDescent="0.25">
      <c r="A525" s="127"/>
      <c r="B525" s="127"/>
      <c r="C525" s="127"/>
      <c r="D525" s="127"/>
      <c r="E525" s="127"/>
      <c r="F525" s="127"/>
      <c r="G525" s="127"/>
      <c r="H525" s="127"/>
      <c r="I525" s="127"/>
      <c r="J525" s="127"/>
      <c r="K525" s="127"/>
      <c r="L525" s="127"/>
      <c r="M525" s="127"/>
      <c r="N525" s="127"/>
      <c r="O525" s="127"/>
      <c r="P525" s="127"/>
      <c r="Q525" s="127"/>
      <c r="R525" s="127"/>
      <c r="S525" s="127"/>
      <c r="T525" s="127"/>
      <c r="U525" s="127"/>
      <c r="V525" s="127"/>
      <c r="W525" s="127"/>
      <c r="X525" s="127"/>
      <c r="Y525" s="127"/>
      <c r="Z525" s="127"/>
      <c r="AA525" s="127"/>
      <c r="AB525" s="127"/>
      <c r="AC525" s="127"/>
      <c r="AD525" s="127"/>
      <c r="AE525" s="127"/>
      <c r="AF525" s="127"/>
      <c r="AG525" s="127"/>
      <c r="AH525" s="127"/>
      <c r="AI525" s="127"/>
      <c r="AJ525" s="127"/>
      <c r="AK525" s="127"/>
      <c r="AL525" s="127"/>
      <c r="AM525" s="127"/>
      <c r="AN525" s="127"/>
      <c r="AO525" s="127"/>
      <c r="AP525" s="127"/>
      <c r="AQ525" s="127"/>
      <c r="AR525" s="127"/>
      <c r="AS525" s="127"/>
      <c r="AT525" s="127"/>
      <c r="AU525" s="127"/>
      <c r="AV525" s="127"/>
      <c r="AW525" s="127"/>
      <c r="AX525" s="127"/>
      <c r="AY525" s="127"/>
      <c r="AZ525" s="127"/>
      <c r="BA525" s="127"/>
      <c r="BB525" s="127"/>
      <c r="BC525" s="127"/>
      <c r="BD525" s="127"/>
      <c r="BE525" s="127"/>
      <c r="BF525" s="127"/>
      <c r="BG525" s="127"/>
      <c r="BH525" s="127"/>
      <c r="BI525" s="127"/>
      <c r="BJ525" s="127"/>
      <c r="BK525" s="127"/>
      <c r="BL525" s="127"/>
      <c r="BM525" s="127"/>
      <c r="BN525" s="127"/>
      <c r="BO525" s="127"/>
      <c r="BP525" s="127"/>
      <c r="BQ525" s="127"/>
      <c r="BR525" s="127"/>
      <c r="BS525" s="127"/>
    </row>
    <row r="526" spans="1:71" ht="12.75" customHeight="1" x14ac:dyDescent="0.25">
      <c r="A526" s="127"/>
      <c r="B526" s="127"/>
      <c r="C526" s="127"/>
      <c r="D526" s="127"/>
      <c r="E526" s="127"/>
      <c r="F526" s="127"/>
      <c r="G526" s="127"/>
      <c r="H526" s="127"/>
      <c r="I526" s="127"/>
      <c r="J526" s="127"/>
      <c r="K526" s="127"/>
      <c r="L526" s="127"/>
      <c r="M526" s="127"/>
      <c r="N526" s="127"/>
      <c r="O526" s="127"/>
      <c r="P526" s="127"/>
      <c r="Q526" s="127"/>
      <c r="R526" s="127"/>
      <c r="S526" s="127"/>
      <c r="T526" s="127"/>
      <c r="U526" s="127"/>
      <c r="V526" s="127"/>
      <c r="W526" s="127"/>
      <c r="X526" s="127"/>
      <c r="Y526" s="127"/>
      <c r="Z526" s="127"/>
      <c r="AA526" s="127"/>
      <c r="AB526" s="127"/>
      <c r="AC526" s="127"/>
      <c r="AD526" s="127"/>
      <c r="AE526" s="127"/>
      <c r="AF526" s="127"/>
      <c r="AG526" s="127"/>
      <c r="AH526" s="127"/>
      <c r="AI526" s="127"/>
      <c r="AJ526" s="127"/>
      <c r="AK526" s="127"/>
      <c r="AL526" s="127"/>
      <c r="AM526" s="127"/>
      <c r="AN526" s="127"/>
      <c r="AO526" s="127"/>
      <c r="AP526" s="127"/>
      <c r="AQ526" s="127"/>
      <c r="AR526" s="127"/>
      <c r="AS526" s="127"/>
      <c r="AT526" s="127"/>
      <c r="AU526" s="127"/>
      <c r="AV526" s="127"/>
      <c r="AW526" s="127"/>
      <c r="AX526" s="127"/>
      <c r="AY526" s="127"/>
      <c r="AZ526" s="127"/>
      <c r="BA526" s="127"/>
      <c r="BB526" s="127"/>
      <c r="BC526" s="127"/>
      <c r="BD526" s="127"/>
      <c r="BE526" s="127"/>
      <c r="BF526" s="127"/>
      <c r="BG526" s="127"/>
      <c r="BH526" s="127"/>
      <c r="BI526" s="127"/>
      <c r="BJ526" s="127"/>
      <c r="BK526" s="127"/>
      <c r="BL526" s="127"/>
      <c r="BM526" s="127"/>
      <c r="BN526" s="127"/>
      <c r="BO526" s="127"/>
      <c r="BP526" s="127"/>
      <c r="BQ526" s="127"/>
      <c r="BR526" s="127"/>
      <c r="BS526" s="127"/>
    </row>
    <row r="527" spans="1:71" ht="12.75" customHeight="1" x14ac:dyDescent="0.25">
      <c r="A527" s="127"/>
      <c r="B527" s="127"/>
      <c r="C527" s="127"/>
      <c r="D527" s="127"/>
      <c r="E527" s="127"/>
      <c r="F527" s="127"/>
      <c r="G527" s="127"/>
      <c r="H527" s="127"/>
      <c r="I527" s="127"/>
      <c r="J527" s="127"/>
      <c r="K527" s="127"/>
      <c r="L527" s="127"/>
      <c r="M527" s="127"/>
      <c r="N527" s="127"/>
      <c r="O527" s="127"/>
      <c r="P527" s="127"/>
      <c r="Q527" s="127"/>
      <c r="R527" s="127"/>
      <c r="S527" s="127"/>
      <c r="T527" s="127"/>
      <c r="U527" s="127"/>
      <c r="V527" s="127"/>
      <c r="W527" s="127"/>
      <c r="X527" s="127"/>
      <c r="Y527" s="127"/>
      <c r="Z527" s="127"/>
      <c r="AA527" s="127"/>
      <c r="AB527" s="127"/>
      <c r="AC527" s="127"/>
      <c r="AD527" s="127"/>
      <c r="AE527" s="127"/>
      <c r="AF527" s="127"/>
      <c r="AG527" s="127"/>
      <c r="AH527" s="127"/>
      <c r="AI527" s="127"/>
      <c r="AJ527" s="127"/>
      <c r="AK527" s="127"/>
      <c r="AL527" s="127"/>
      <c r="AM527" s="127"/>
      <c r="AN527" s="127"/>
      <c r="AO527" s="127"/>
      <c r="AP527" s="127"/>
      <c r="AQ527" s="127"/>
      <c r="AR527" s="127"/>
      <c r="AS527" s="127"/>
      <c r="AT527" s="127"/>
      <c r="AU527" s="127"/>
      <c r="AV527" s="127"/>
      <c r="AW527" s="127"/>
      <c r="AX527" s="127"/>
      <c r="AY527" s="127"/>
      <c r="AZ527" s="127"/>
      <c r="BA527" s="127"/>
      <c r="BB527" s="127"/>
      <c r="BC527" s="127"/>
      <c r="BD527" s="127"/>
      <c r="BE527" s="127"/>
      <c r="BF527" s="127"/>
      <c r="BG527" s="127"/>
      <c r="BH527" s="127"/>
      <c r="BI527" s="127"/>
      <c r="BJ527" s="127"/>
      <c r="BK527" s="127"/>
      <c r="BL527" s="127"/>
      <c r="BM527" s="127"/>
      <c r="BN527" s="127"/>
      <c r="BO527" s="127"/>
      <c r="BP527" s="127"/>
      <c r="BQ527" s="127"/>
      <c r="BR527" s="127"/>
      <c r="BS527" s="127"/>
    </row>
    <row r="528" spans="1:71" ht="12.75" customHeight="1" x14ac:dyDescent="0.25">
      <c r="A528" s="127"/>
      <c r="B528" s="127"/>
      <c r="C528" s="127"/>
      <c r="D528" s="127"/>
      <c r="E528" s="127"/>
      <c r="F528" s="127"/>
      <c r="G528" s="127"/>
      <c r="H528" s="127"/>
      <c r="I528" s="127"/>
      <c r="J528" s="127"/>
      <c r="K528" s="127"/>
      <c r="L528" s="127"/>
      <c r="M528" s="127"/>
      <c r="N528" s="127"/>
      <c r="O528" s="127"/>
      <c r="P528" s="127"/>
      <c r="Q528" s="127"/>
      <c r="R528" s="127"/>
      <c r="S528" s="127"/>
      <c r="T528" s="127"/>
      <c r="U528" s="127"/>
      <c r="V528" s="127"/>
      <c r="W528" s="127"/>
      <c r="X528" s="127"/>
      <c r="Y528" s="127"/>
      <c r="Z528" s="127"/>
      <c r="AA528" s="127"/>
      <c r="AB528" s="127"/>
      <c r="AC528" s="127"/>
      <c r="AD528" s="127"/>
      <c r="AE528" s="127"/>
      <c r="AF528" s="127"/>
      <c r="AG528" s="127"/>
      <c r="AH528" s="127"/>
      <c r="AI528" s="127"/>
      <c r="AJ528" s="127"/>
      <c r="AK528" s="127"/>
      <c r="AL528" s="127"/>
      <c r="AM528" s="127"/>
      <c r="AN528" s="127"/>
      <c r="AO528" s="127"/>
      <c r="AP528" s="127"/>
      <c r="AQ528" s="127"/>
      <c r="AR528" s="127"/>
      <c r="AS528" s="127"/>
      <c r="AT528" s="127"/>
      <c r="AU528" s="127"/>
      <c r="AV528" s="127"/>
      <c r="AW528" s="127"/>
      <c r="AX528" s="127"/>
      <c r="AY528" s="127"/>
      <c r="AZ528" s="127"/>
      <c r="BA528" s="127"/>
      <c r="BB528" s="127"/>
      <c r="BC528" s="127"/>
      <c r="BD528" s="127"/>
      <c r="BE528" s="127"/>
      <c r="BF528" s="127"/>
      <c r="BG528" s="127"/>
      <c r="BH528" s="127"/>
      <c r="BI528" s="127"/>
      <c r="BJ528" s="127"/>
      <c r="BK528" s="127"/>
      <c r="BL528" s="127"/>
      <c r="BM528" s="127"/>
      <c r="BN528" s="127"/>
      <c r="BO528" s="127"/>
      <c r="BP528" s="127"/>
      <c r="BQ528" s="127"/>
      <c r="BR528" s="127"/>
      <c r="BS528" s="127"/>
    </row>
    <row r="529" spans="1:71" ht="12.75" customHeight="1" x14ac:dyDescent="0.25">
      <c r="A529" s="127"/>
      <c r="B529" s="127"/>
      <c r="C529" s="127"/>
      <c r="D529" s="127"/>
      <c r="E529" s="127"/>
      <c r="F529" s="127"/>
      <c r="G529" s="127"/>
      <c r="H529" s="127"/>
      <c r="I529" s="127"/>
      <c r="J529" s="127"/>
      <c r="K529" s="127"/>
      <c r="L529" s="127"/>
      <c r="M529" s="127"/>
      <c r="N529" s="127"/>
      <c r="O529" s="127"/>
      <c r="P529" s="127"/>
      <c r="Q529" s="127"/>
      <c r="R529" s="127"/>
      <c r="S529" s="127"/>
      <c r="T529" s="127"/>
      <c r="U529" s="127"/>
      <c r="V529" s="127"/>
      <c r="W529" s="127"/>
      <c r="X529" s="127"/>
      <c r="Y529" s="127"/>
      <c r="Z529" s="127"/>
      <c r="AA529" s="127"/>
      <c r="AB529" s="127"/>
      <c r="AC529" s="127"/>
      <c r="AD529" s="127"/>
      <c r="AE529" s="127"/>
      <c r="AF529" s="127"/>
      <c r="AG529" s="127"/>
      <c r="AH529" s="127"/>
      <c r="AI529" s="127"/>
      <c r="AJ529" s="127"/>
      <c r="AK529" s="127"/>
      <c r="AL529" s="127"/>
      <c r="AM529" s="127"/>
      <c r="AN529" s="127"/>
      <c r="AO529" s="127"/>
      <c r="AP529" s="127"/>
      <c r="AQ529" s="127"/>
      <c r="AR529" s="127"/>
      <c r="AS529" s="127"/>
      <c r="AT529" s="127"/>
      <c r="AU529" s="127"/>
      <c r="AV529" s="127"/>
      <c r="AW529" s="127"/>
      <c r="AX529" s="127"/>
      <c r="AY529" s="127"/>
      <c r="AZ529" s="127"/>
      <c r="BA529" s="127"/>
      <c r="BB529" s="127"/>
      <c r="BC529" s="127"/>
      <c r="BD529" s="127"/>
      <c r="BE529" s="127"/>
      <c r="BF529" s="127"/>
      <c r="BG529" s="127"/>
      <c r="BH529" s="127"/>
      <c r="BI529" s="127"/>
      <c r="BJ529" s="127"/>
      <c r="BK529" s="127"/>
      <c r="BL529" s="127"/>
      <c r="BM529" s="127"/>
      <c r="BN529" s="127"/>
      <c r="BO529" s="127"/>
      <c r="BP529" s="127"/>
      <c r="BQ529" s="127"/>
      <c r="BR529" s="127"/>
      <c r="BS529" s="127"/>
    </row>
    <row r="530" spans="1:71" ht="12.75" customHeight="1" x14ac:dyDescent="0.25">
      <c r="A530" s="127"/>
      <c r="B530" s="127"/>
      <c r="C530" s="127"/>
      <c r="D530" s="127"/>
      <c r="E530" s="127"/>
      <c r="F530" s="127"/>
      <c r="G530" s="127"/>
      <c r="H530" s="127"/>
      <c r="I530" s="127"/>
      <c r="J530" s="127"/>
      <c r="K530" s="127"/>
      <c r="L530" s="127"/>
      <c r="M530" s="127"/>
      <c r="N530" s="127"/>
      <c r="O530" s="127"/>
      <c r="P530" s="127"/>
      <c r="Q530" s="127"/>
      <c r="R530" s="127"/>
      <c r="S530" s="127"/>
      <c r="T530" s="127"/>
      <c r="U530" s="127"/>
      <c r="V530" s="127"/>
      <c r="W530" s="127"/>
      <c r="X530" s="127"/>
      <c r="Y530" s="127"/>
      <c r="Z530" s="127"/>
      <c r="AA530" s="127"/>
      <c r="AB530" s="127"/>
      <c r="AC530" s="127"/>
      <c r="AD530" s="127"/>
      <c r="AE530" s="127"/>
      <c r="AF530" s="127"/>
      <c r="AG530" s="127"/>
      <c r="AH530" s="127"/>
      <c r="AI530" s="127"/>
      <c r="AJ530" s="127"/>
      <c r="AK530" s="127"/>
      <c r="AL530" s="127"/>
      <c r="AM530" s="127"/>
      <c r="AN530" s="127"/>
      <c r="AO530" s="127"/>
      <c r="AP530" s="127"/>
      <c r="AQ530" s="127"/>
      <c r="AR530" s="127"/>
      <c r="AS530" s="127"/>
      <c r="AT530" s="127"/>
      <c r="AU530" s="127"/>
      <c r="AV530" s="127"/>
      <c r="AW530" s="127"/>
      <c r="AX530" s="127"/>
      <c r="AY530" s="127"/>
      <c r="AZ530" s="127"/>
      <c r="BA530" s="127"/>
      <c r="BB530" s="127"/>
      <c r="BC530" s="127"/>
      <c r="BD530" s="127"/>
      <c r="BE530" s="127"/>
      <c r="BF530" s="127"/>
      <c r="BG530" s="127"/>
      <c r="BH530" s="127"/>
      <c r="BI530" s="127"/>
      <c r="BJ530" s="127"/>
      <c r="BK530" s="127"/>
      <c r="BL530" s="127"/>
      <c r="BM530" s="127"/>
      <c r="BN530" s="127"/>
      <c r="BO530" s="127"/>
      <c r="BP530" s="127"/>
      <c r="BQ530" s="127"/>
      <c r="BR530" s="127"/>
      <c r="BS530" s="127"/>
    </row>
    <row r="531" spans="1:71" ht="12.75" customHeight="1" x14ac:dyDescent="0.25">
      <c r="A531" s="127"/>
      <c r="B531" s="127"/>
      <c r="C531" s="127"/>
      <c r="D531" s="127"/>
      <c r="E531" s="127"/>
      <c r="F531" s="127"/>
      <c r="G531" s="127"/>
      <c r="H531" s="127"/>
      <c r="I531" s="127"/>
      <c r="J531" s="127"/>
      <c r="K531" s="127"/>
      <c r="L531" s="127"/>
      <c r="M531" s="127"/>
      <c r="N531" s="127"/>
      <c r="O531" s="127"/>
      <c r="P531" s="127"/>
      <c r="Q531" s="127"/>
      <c r="R531" s="127"/>
      <c r="S531" s="127"/>
      <c r="T531" s="127"/>
      <c r="U531" s="127"/>
      <c r="V531" s="127"/>
      <c r="W531" s="127"/>
      <c r="X531" s="127"/>
      <c r="Y531" s="127"/>
      <c r="Z531" s="127"/>
      <c r="AA531" s="127"/>
      <c r="AB531" s="127"/>
      <c r="AC531" s="127"/>
      <c r="AD531" s="127"/>
      <c r="AE531" s="127"/>
      <c r="AF531" s="127"/>
      <c r="AG531" s="127"/>
      <c r="AH531" s="127"/>
      <c r="AI531" s="127"/>
      <c r="AJ531" s="127"/>
      <c r="AK531" s="127"/>
      <c r="AL531" s="127"/>
      <c r="AM531" s="127"/>
      <c r="AN531" s="127"/>
      <c r="AO531" s="127"/>
      <c r="AP531" s="127"/>
      <c r="AQ531" s="127"/>
      <c r="AR531" s="127"/>
      <c r="AS531" s="127"/>
      <c r="AT531" s="127"/>
      <c r="AU531" s="127"/>
      <c r="AV531" s="127"/>
      <c r="AW531" s="127"/>
      <c r="AX531" s="127"/>
      <c r="AY531" s="127"/>
      <c r="AZ531" s="127"/>
      <c r="BA531" s="127"/>
      <c r="BB531" s="127"/>
      <c r="BC531" s="127"/>
      <c r="BD531" s="127"/>
      <c r="BE531" s="127"/>
      <c r="BF531" s="127"/>
      <c r="BG531" s="127"/>
      <c r="BH531" s="127"/>
      <c r="BI531" s="127"/>
      <c r="BJ531" s="127"/>
      <c r="BK531" s="127"/>
      <c r="BL531" s="127"/>
      <c r="BM531" s="127"/>
      <c r="BN531" s="127"/>
      <c r="BO531" s="127"/>
      <c r="BP531" s="127"/>
      <c r="BQ531" s="127"/>
      <c r="BR531" s="127"/>
      <c r="BS531" s="127"/>
    </row>
    <row r="532" spans="1:71" ht="12.75" customHeight="1" x14ac:dyDescent="0.25">
      <c r="A532" s="127"/>
      <c r="B532" s="127"/>
      <c r="C532" s="127"/>
      <c r="D532" s="127"/>
      <c r="E532" s="127"/>
      <c r="F532" s="127"/>
      <c r="G532" s="127"/>
      <c r="H532" s="127"/>
      <c r="I532" s="127"/>
      <c r="J532" s="127"/>
      <c r="K532" s="127"/>
      <c r="L532" s="127"/>
      <c r="M532" s="127"/>
      <c r="N532" s="127"/>
      <c r="O532" s="127"/>
      <c r="P532" s="127"/>
      <c r="Q532" s="127"/>
      <c r="R532" s="127"/>
      <c r="S532" s="127"/>
      <c r="T532" s="127"/>
      <c r="U532" s="127"/>
      <c r="V532" s="127"/>
      <c r="W532" s="127"/>
      <c r="X532" s="127"/>
      <c r="Y532" s="127"/>
      <c r="Z532" s="127"/>
      <c r="AA532" s="127"/>
      <c r="AB532" s="127"/>
      <c r="AC532" s="127"/>
      <c r="AD532" s="127"/>
      <c r="AE532" s="127"/>
      <c r="AF532" s="127"/>
      <c r="AG532" s="127"/>
      <c r="AH532" s="127"/>
      <c r="AI532" s="127"/>
      <c r="AJ532" s="127"/>
      <c r="AK532" s="127"/>
      <c r="AL532" s="127"/>
      <c r="AM532" s="127"/>
      <c r="AN532" s="127"/>
      <c r="AO532" s="127"/>
      <c r="AP532" s="127"/>
      <c r="AQ532" s="127"/>
      <c r="AR532" s="127"/>
      <c r="AS532" s="127"/>
      <c r="AT532" s="127"/>
      <c r="AU532" s="127"/>
      <c r="AV532" s="127"/>
      <c r="AW532" s="127"/>
      <c r="AX532" s="127"/>
      <c r="AY532" s="127"/>
      <c r="AZ532" s="127"/>
      <c r="BA532" s="127"/>
      <c r="BB532" s="127"/>
      <c r="BC532" s="127"/>
      <c r="BD532" s="127"/>
      <c r="BE532" s="127"/>
      <c r="BF532" s="127"/>
      <c r="BG532" s="127"/>
      <c r="BH532" s="127"/>
      <c r="BI532" s="127"/>
      <c r="BJ532" s="127"/>
      <c r="BK532" s="127"/>
      <c r="BL532" s="127"/>
      <c r="BM532" s="127"/>
      <c r="BN532" s="127"/>
      <c r="BO532" s="127"/>
      <c r="BP532" s="127"/>
      <c r="BQ532" s="127"/>
      <c r="BR532" s="127"/>
      <c r="BS532" s="127"/>
    </row>
    <row r="533" spans="1:71" ht="12.75" customHeight="1" x14ac:dyDescent="0.25">
      <c r="A533" s="127"/>
      <c r="B533" s="127"/>
      <c r="C533" s="127"/>
      <c r="D533" s="127"/>
      <c r="E533" s="127"/>
      <c r="F533" s="127"/>
      <c r="G533" s="127"/>
      <c r="H533" s="127"/>
      <c r="I533" s="127"/>
      <c r="J533" s="127"/>
      <c r="K533" s="127"/>
      <c r="L533" s="127"/>
      <c r="M533" s="127"/>
      <c r="N533" s="127"/>
      <c r="O533" s="127"/>
      <c r="P533" s="127"/>
      <c r="Q533" s="127"/>
      <c r="R533" s="127"/>
      <c r="S533" s="127"/>
      <c r="T533" s="127"/>
      <c r="U533" s="127"/>
      <c r="V533" s="127"/>
      <c r="W533" s="127"/>
      <c r="X533" s="127"/>
      <c r="Y533" s="127"/>
      <c r="Z533" s="127"/>
      <c r="AA533" s="127"/>
      <c r="AB533" s="127"/>
      <c r="AC533" s="127"/>
      <c r="AD533" s="127"/>
      <c r="AE533" s="127"/>
      <c r="AF533" s="127"/>
      <c r="AG533" s="127"/>
      <c r="AH533" s="127"/>
      <c r="AI533" s="127"/>
      <c r="AJ533" s="127"/>
      <c r="AK533" s="127"/>
      <c r="AL533" s="127"/>
      <c r="AM533" s="127"/>
      <c r="AN533" s="127"/>
      <c r="AO533" s="127"/>
      <c r="AP533" s="127"/>
      <c r="AQ533" s="127"/>
      <c r="AR533" s="127"/>
      <c r="AS533" s="127"/>
      <c r="AT533" s="127"/>
      <c r="AU533" s="127"/>
      <c r="AV533" s="127"/>
      <c r="AW533" s="127"/>
      <c r="AX533" s="127"/>
      <c r="AY533" s="127"/>
      <c r="AZ533" s="127"/>
      <c r="BA533" s="127"/>
      <c r="BB533" s="127"/>
      <c r="BC533" s="127"/>
      <c r="BD533" s="127"/>
      <c r="BE533" s="127"/>
      <c r="BF533" s="127"/>
      <c r="BG533" s="127"/>
      <c r="BH533" s="127"/>
      <c r="BI533" s="127"/>
      <c r="BJ533" s="127"/>
      <c r="BK533" s="127"/>
      <c r="BL533" s="127"/>
      <c r="BM533" s="127"/>
      <c r="BN533" s="127"/>
      <c r="BO533" s="127"/>
      <c r="BP533" s="127"/>
      <c r="BQ533" s="127"/>
      <c r="BR533" s="127"/>
      <c r="BS533" s="127"/>
    </row>
    <row r="534" spans="1:71" ht="12.75" customHeight="1" x14ac:dyDescent="0.25">
      <c r="A534" s="127"/>
      <c r="B534" s="127"/>
      <c r="C534" s="127"/>
      <c r="D534" s="127"/>
      <c r="E534" s="127"/>
      <c r="F534" s="127"/>
      <c r="G534" s="127"/>
      <c r="H534" s="127"/>
      <c r="I534" s="127"/>
      <c r="J534" s="127"/>
      <c r="K534" s="127"/>
      <c r="L534" s="127"/>
      <c r="M534" s="127"/>
      <c r="N534" s="127"/>
      <c r="O534" s="127"/>
      <c r="P534" s="127"/>
      <c r="Q534" s="127"/>
      <c r="R534" s="127"/>
      <c r="S534" s="127"/>
      <c r="T534" s="127"/>
      <c r="U534" s="127"/>
      <c r="V534" s="127"/>
      <c r="W534" s="127"/>
      <c r="X534" s="127"/>
      <c r="Y534" s="127"/>
      <c r="Z534" s="127"/>
      <c r="AA534" s="127"/>
      <c r="AB534" s="127"/>
      <c r="AC534" s="127"/>
      <c r="AD534" s="127"/>
      <c r="AE534" s="127"/>
      <c r="AF534" s="127"/>
      <c r="AG534" s="127"/>
      <c r="AH534" s="127"/>
      <c r="AI534" s="127"/>
      <c r="AJ534" s="127"/>
      <c r="AK534" s="127"/>
      <c r="AL534" s="127"/>
      <c r="AM534" s="127"/>
      <c r="AN534" s="127"/>
      <c r="AO534" s="127"/>
      <c r="AP534" s="127"/>
      <c r="AQ534" s="127"/>
      <c r="AR534" s="127"/>
      <c r="AS534" s="127"/>
      <c r="AT534" s="127"/>
      <c r="AU534" s="127"/>
      <c r="AV534" s="127"/>
      <c r="AW534" s="127"/>
      <c r="AX534" s="127"/>
      <c r="AY534" s="127"/>
      <c r="AZ534" s="127"/>
      <c r="BA534" s="127"/>
      <c r="BB534" s="127"/>
      <c r="BC534" s="127"/>
      <c r="BD534" s="127"/>
      <c r="BE534" s="127"/>
      <c r="BF534" s="127"/>
      <c r="BG534" s="127"/>
      <c r="BH534" s="127"/>
      <c r="BI534" s="127"/>
      <c r="BJ534" s="127"/>
      <c r="BK534" s="127"/>
      <c r="BL534" s="127"/>
      <c r="BM534" s="127"/>
      <c r="BN534" s="127"/>
      <c r="BO534" s="127"/>
      <c r="BP534" s="127"/>
      <c r="BQ534" s="127"/>
      <c r="BR534" s="127"/>
      <c r="BS534" s="127"/>
    </row>
    <row r="535" spans="1:71" ht="12.75" customHeight="1" x14ac:dyDescent="0.25">
      <c r="A535" s="127"/>
      <c r="B535" s="127"/>
      <c r="C535" s="127"/>
      <c r="D535" s="127"/>
      <c r="E535" s="127"/>
      <c r="F535" s="127"/>
      <c r="G535" s="127"/>
      <c r="H535" s="127"/>
      <c r="I535" s="127"/>
      <c r="J535" s="127"/>
      <c r="K535" s="127"/>
      <c r="L535" s="127"/>
      <c r="M535" s="127"/>
      <c r="N535" s="127"/>
      <c r="O535" s="127"/>
      <c r="P535" s="127"/>
      <c r="Q535" s="127"/>
      <c r="R535" s="127"/>
      <c r="S535" s="127"/>
      <c r="T535" s="127"/>
      <c r="U535" s="127"/>
      <c r="V535" s="127"/>
      <c r="W535" s="127"/>
      <c r="X535" s="127"/>
      <c r="Y535" s="127"/>
      <c r="Z535" s="127"/>
      <c r="AA535" s="127"/>
      <c r="AB535" s="127"/>
      <c r="AC535" s="127"/>
      <c r="AD535" s="127"/>
      <c r="AE535" s="127"/>
      <c r="AF535" s="127"/>
      <c r="AG535" s="127"/>
      <c r="AH535" s="127"/>
      <c r="AI535" s="127"/>
      <c r="AJ535" s="127"/>
      <c r="AK535" s="127"/>
      <c r="AL535" s="127"/>
      <c r="AM535" s="127"/>
      <c r="AN535" s="127"/>
      <c r="AO535" s="127"/>
      <c r="AP535" s="127"/>
      <c r="AQ535" s="127"/>
      <c r="AR535" s="127"/>
      <c r="AS535" s="127"/>
      <c r="AT535" s="127"/>
      <c r="AU535" s="127"/>
      <c r="AV535" s="127"/>
      <c r="AW535" s="127"/>
      <c r="AX535" s="127"/>
      <c r="AY535" s="127"/>
      <c r="AZ535" s="127"/>
      <c r="BA535" s="127"/>
      <c r="BB535" s="127"/>
      <c r="BC535" s="127"/>
      <c r="BD535" s="127"/>
      <c r="BE535" s="127"/>
      <c r="BF535" s="127"/>
      <c r="BG535" s="127"/>
      <c r="BH535" s="127"/>
      <c r="BI535" s="127"/>
      <c r="BJ535" s="127"/>
      <c r="BK535" s="127"/>
      <c r="BL535" s="127"/>
      <c r="BM535" s="127"/>
      <c r="BN535" s="127"/>
      <c r="BO535" s="127"/>
      <c r="BP535" s="127"/>
      <c r="BQ535" s="127"/>
      <c r="BR535" s="127"/>
      <c r="BS535" s="127"/>
    </row>
    <row r="536" spans="1:71" ht="12.75" customHeight="1" x14ac:dyDescent="0.25">
      <c r="A536" s="127"/>
      <c r="B536" s="127"/>
      <c r="C536" s="127"/>
      <c r="D536" s="127"/>
      <c r="E536" s="127"/>
      <c r="F536" s="127"/>
      <c r="G536" s="127"/>
      <c r="H536" s="127"/>
      <c r="I536" s="127"/>
      <c r="J536" s="127"/>
      <c r="K536" s="127"/>
      <c r="L536" s="127"/>
      <c r="M536" s="127"/>
      <c r="N536" s="127"/>
      <c r="O536" s="127"/>
      <c r="P536" s="127"/>
      <c r="Q536" s="127"/>
      <c r="R536" s="127"/>
      <c r="S536" s="127"/>
      <c r="T536" s="127"/>
      <c r="U536" s="127"/>
      <c r="V536" s="127"/>
      <c r="W536" s="127"/>
      <c r="X536" s="127"/>
      <c r="Y536" s="127"/>
      <c r="Z536" s="127"/>
      <c r="AA536" s="127"/>
      <c r="AB536" s="127"/>
      <c r="AC536" s="127"/>
      <c r="AD536" s="127"/>
      <c r="AE536" s="127"/>
      <c r="AF536" s="127"/>
      <c r="AG536" s="127"/>
      <c r="AH536" s="127"/>
      <c r="AI536" s="127"/>
      <c r="AJ536" s="127"/>
      <c r="AK536" s="127"/>
      <c r="AL536" s="127"/>
      <c r="AM536" s="127"/>
      <c r="AN536" s="127"/>
      <c r="AO536" s="127"/>
      <c r="AP536" s="127"/>
      <c r="AQ536" s="127"/>
      <c r="AR536" s="127"/>
      <c r="AS536" s="127"/>
      <c r="AT536" s="127"/>
      <c r="AU536" s="127"/>
      <c r="AV536" s="127"/>
      <c r="AW536" s="127"/>
      <c r="AX536" s="127"/>
      <c r="AY536" s="127"/>
      <c r="AZ536" s="127"/>
      <c r="BA536" s="127"/>
      <c r="BB536" s="127"/>
      <c r="BC536" s="127"/>
      <c r="BD536" s="127"/>
      <c r="BE536" s="127"/>
      <c r="BF536" s="127"/>
      <c r="BG536" s="127"/>
      <c r="BH536" s="127"/>
      <c r="BI536" s="127"/>
      <c r="BJ536" s="127"/>
      <c r="BK536" s="127"/>
      <c r="BL536" s="127"/>
      <c r="BM536" s="127"/>
      <c r="BN536" s="127"/>
      <c r="BO536" s="127"/>
      <c r="BP536" s="127"/>
      <c r="BQ536" s="127"/>
      <c r="BR536" s="127"/>
      <c r="BS536" s="127"/>
    </row>
    <row r="537" spans="1:71" ht="12.75" customHeight="1" x14ac:dyDescent="0.25">
      <c r="A537" s="127"/>
      <c r="B537" s="127"/>
      <c r="C537" s="127"/>
      <c r="D537" s="127"/>
      <c r="E537" s="127"/>
      <c r="F537" s="127"/>
      <c r="G537" s="127"/>
      <c r="H537" s="127"/>
      <c r="I537" s="127"/>
      <c r="J537" s="127"/>
      <c r="K537" s="127"/>
      <c r="L537" s="127"/>
      <c r="M537" s="127"/>
      <c r="N537" s="127"/>
      <c r="O537" s="127"/>
      <c r="P537" s="127"/>
      <c r="Q537" s="127"/>
      <c r="R537" s="127"/>
      <c r="S537" s="127"/>
      <c r="T537" s="127"/>
      <c r="U537" s="127"/>
      <c r="V537" s="127"/>
      <c r="W537" s="127"/>
      <c r="X537" s="127"/>
      <c r="Y537" s="127"/>
      <c r="Z537" s="127"/>
      <c r="AA537" s="127"/>
      <c r="AB537" s="127"/>
      <c r="AC537" s="127"/>
      <c r="AD537" s="127"/>
      <c r="AE537" s="127"/>
      <c r="AF537" s="127"/>
      <c r="AG537" s="127"/>
      <c r="AH537" s="127"/>
      <c r="AI537" s="127"/>
      <c r="AJ537" s="127"/>
      <c r="AK537" s="127"/>
      <c r="AL537" s="127"/>
      <c r="AM537" s="127"/>
      <c r="AN537" s="127"/>
      <c r="AO537" s="127"/>
      <c r="AP537" s="127"/>
      <c r="AQ537" s="127"/>
      <c r="AR537" s="127"/>
      <c r="AS537" s="127"/>
      <c r="AT537" s="127"/>
      <c r="AU537" s="127"/>
      <c r="AV537" s="127"/>
      <c r="AW537" s="127"/>
      <c r="AX537" s="127"/>
      <c r="AY537" s="127"/>
      <c r="AZ537" s="127"/>
      <c r="BA537" s="127"/>
      <c r="BB537" s="127"/>
      <c r="BC537" s="127"/>
      <c r="BD537" s="127"/>
      <c r="BE537" s="127"/>
      <c r="BF537" s="127"/>
      <c r="BG537" s="127"/>
      <c r="BH537" s="127"/>
      <c r="BI537" s="127"/>
      <c r="BJ537" s="127"/>
      <c r="BK537" s="127"/>
      <c r="BL537" s="127"/>
      <c r="BM537" s="127"/>
      <c r="BN537" s="127"/>
      <c r="BO537" s="127"/>
      <c r="BP537" s="127"/>
      <c r="BQ537" s="127"/>
      <c r="BR537" s="127"/>
      <c r="BS537" s="127"/>
    </row>
    <row r="538" spans="1:71" ht="12.75" customHeight="1" x14ac:dyDescent="0.25">
      <c r="A538" s="127"/>
      <c r="B538" s="127"/>
      <c r="C538" s="127"/>
      <c r="D538" s="127"/>
      <c r="E538" s="127"/>
      <c r="F538" s="127"/>
      <c r="G538" s="127"/>
      <c r="H538" s="127"/>
      <c r="I538" s="127"/>
      <c r="J538" s="127"/>
      <c r="K538" s="127"/>
      <c r="L538" s="127"/>
      <c r="M538" s="127"/>
      <c r="N538" s="127"/>
      <c r="O538" s="127"/>
      <c r="P538" s="127"/>
      <c r="Q538" s="127"/>
      <c r="R538" s="127"/>
      <c r="S538" s="127"/>
      <c r="T538" s="127"/>
      <c r="U538" s="127"/>
      <c r="V538" s="127"/>
      <c r="W538" s="127"/>
      <c r="X538" s="127"/>
      <c r="Y538" s="127"/>
      <c r="Z538" s="127"/>
      <c r="AA538" s="127"/>
      <c r="AB538" s="127"/>
      <c r="AC538" s="127"/>
      <c r="AD538" s="127"/>
      <c r="AE538" s="127"/>
      <c r="AF538" s="127"/>
      <c r="AG538" s="127"/>
      <c r="AH538" s="127"/>
      <c r="AI538" s="127"/>
      <c r="AJ538" s="127"/>
      <c r="AK538" s="127"/>
      <c r="AL538" s="127"/>
      <c r="AM538" s="127"/>
      <c r="AN538" s="127"/>
      <c r="AO538" s="127"/>
      <c r="AP538" s="127"/>
      <c r="AQ538" s="127"/>
      <c r="AR538" s="127"/>
      <c r="AS538" s="127"/>
      <c r="AT538" s="127"/>
      <c r="AU538" s="127"/>
      <c r="AV538" s="127"/>
      <c r="AW538" s="127"/>
      <c r="AX538" s="127"/>
      <c r="AY538" s="127"/>
      <c r="AZ538" s="127"/>
      <c r="BA538" s="127"/>
      <c r="BB538" s="127"/>
      <c r="BC538" s="127"/>
      <c r="BD538" s="127"/>
      <c r="BE538" s="127"/>
      <c r="BF538" s="127"/>
      <c r="BG538" s="127"/>
      <c r="BH538" s="127"/>
      <c r="BI538" s="127"/>
      <c r="BJ538" s="127"/>
      <c r="BK538" s="127"/>
      <c r="BL538" s="127"/>
      <c r="BM538" s="127"/>
      <c r="BN538" s="127"/>
      <c r="BO538" s="127"/>
      <c r="BP538" s="127"/>
      <c r="BQ538" s="127"/>
      <c r="BR538" s="127"/>
      <c r="BS538" s="127"/>
    </row>
    <row r="539" spans="1:71" ht="12.75" customHeight="1" x14ac:dyDescent="0.25">
      <c r="A539" s="127"/>
      <c r="B539" s="127"/>
      <c r="C539" s="127"/>
      <c r="D539" s="127"/>
      <c r="E539" s="127"/>
      <c r="F539" s="127"/>
      <c r="G539" s="127"/>
      <c r="H539" s="127"/>
      <c r="I539" s="127"/>
      <c r="J539" s="127"/>
      <c r="K539" s="127"/>
      <c r="L539" s="127"/>
      <c r="M539" s="127"/>
      <c r="N539" s="127"/>
      <c r="O539" s="127"/>
      <c r="P539" s="127"/>
      <c r="Q539" s="127"/>
      <c r="R539" s="127"/>
      <c r="S539" s="127"/>
      <c r="T539" s="127"/>
      <c r="U539" s="127"/>
      <c r="V539" s="127"/>
      <c r="W539" s="127"/>
      <c r="X539" s="127"/>
      <c r="Y539" s="127"/>
      <c r="Z539" s="127"/>
      <c r="AA539" s="127"/>
      <c r="AB539" s="127"/>
      <c r="AC539" s="127"/>
      <c r="AD539" s="127"/>
      <c r="AE539" s="127"/>
      <c r="AF539" s="127"/>
      <c r="AG539" s="127"/>
      <c r="AH539" s="127"/>
      <c r="AI539" s="127"/>
      <c r="AJ539" s="127"/>
      <c r="AK539" s="127"/>
      <c r="AL539" s="127"/>
      <c r="AM539" s="127"/>
      <c r="AN539" s="127"/>
      <c r="AO539" s="127"/>
      <c r="AP539" s="127"/>
      <c r="AQ539" s="127"/>
      <c r="AR539" s="127"/>
      <c r="AS539" s="127"/>
      <c r="AT539" s="127"/>
      <c r="AU539" s="127"/>
      <c r="AV539" s="127"/>
      <c r="AW539" s="127"/>
      <c r="AX539" s="127"/>
      <c r="AY539" s="127"/>
      <c r="AZ539" s="127"/>
      <c r="BA539" s="127"/>
      <c r="BB539" s="127"/>
      <c r="BC539" s="127"/>
      <c r="BD539" s="127"/>
      <c r="BE539" s="127"/>
      <c r="BF539" s="127"/>
      <c r="BG539" s="127"/>
      <c r="BH539" s="127"/>
      <c r="BI539" s="127"/>
      <c r="BJ539" s="127"/>
      <c r="BK539" s="127"/>
      <c r="BL539" s="127"/>
      <c r="BM539" s="127"/>
      <c r="BN539" s="127"/>
      <c r="BO539" s="127"/>
      <c r="BP539" s="127"/>
      <c r="BQ539" s="127"/>
      <c r="BR539" s="127"/>
      <c r="BS539" s="127"/>
    </row>
    <row r="540" spans="1:71" ht="12.75" customHeight="1" x14ac:dyDescent="0.25">
      <c r="A540" s="127"/>
      <c r="B540" s="127"/>
      <c r="C540" s="127"/>
      <c r="D540" s="127"/>
      <c r="E540" s="127"/>
      <c r="F540" s="127"/>
      <c r="G540" s="127"/>
      <c r="H540" s="127"/>
      <c r="I540" s="127"/>
      <c r="J540" s="127"/>
      <c r="K540" s="127"/>
      <c r="L540" s="127"/>
      <c r="M540" s="127"/>
      <c r="N540" s="127"/>
      <c r="O540" s="127"/>
      <c r="P540" s="127"/>
      <c r="Q540" s="127"/>
      <c r="R540" s="127"/>
      <c r="S540" s="127"/>
      <c r="T540" s="127"/>
      <c r="U540" s="127"/>
      <c r="V540" s="127"/>
      <c r="W540" s="127"/>
      <c r="X540" s="127"/>
      <c r="Y540" s="127"/>
      <c r="Z540" s="127"/>
      <c r="AA540" s="127"/>
      <c r="AB540" s="127"/>
      <c r="AC540" s="127"/>
      <c r="AD540" s="127"/>
      <c r="AE540" s="127"/>
      <c r="AF540" s="127"/>
      <c r="AG540" s="127"/>
      <c r="AH540" s="127"/>
      <c r="AI540" s="127"/>
      <c r="AJ540" s="127"/>
      <c r="AK540" s="127"/>
      <c r="AL540" s="127"/>
      <c r="AM540" s="127"/>
      <c r="AN540" s="127"/>
      <c r="AO540" s="127"/>
      <c r="AP540" s="127"/>
      <c r="AQ540" s="127"/>
      <c r="AR540" s="127"/>
      <c r="AS540" s="127"/>
      <c r="AT540" s="127"/>
      <c r="AU540" s="127"/>
      <c r="AV540" s="127"/>
      <c r="AW540" s="127"/>
      <c r="AX540" s="127"/>
      <c r="AY540" s="127"/>
      <c r="AZ540" s="127"/>
      <c r="BA540" s="127"/>
      <c r="BB540" s="127"/>
      <c r="BC540" s="127"/>
      <c r="BD540" s="127"/>
      <c r="BE540" s="127"/>
      <c r="BF540" s="127"/>
      <c r="BG540" s="127"/>
      <c r="BH540" s="127"/>
      <c r="BI540" s="127"/>
      <c r="BJ540" s="127"/>
      <c r="BK540" s="127"/>
      <c r="BL540" s="127"/>
      <c r="BM540" s="127"/>
      <c r="BN540" s="127"/>
      <c r="BO540" s="127"/>
      <c r="BP540" s="127"/>
      <c r="BQ540" s="127"/>
      <c r="BR540" s="127"/>
      <c r="BS540" s="127"/>
    </row>
    <row r="541" spans="1:71" ht="12.75" customHeight="1" x14ac:dyDescent="0.25">
      <c r="A541" s="127"/>
      <c r="B541" s="127"/>
      <c r="C541" s="127"/>
      <c r="D541" s="127"/>
      <c r="E541" s="127"/>
      <c r="F541" s="127"/>
      <c r="G541" s="127"/>
      <c r="H541" s="127"/>
      <c r="I541" s="127"/>
      <c r="J541" s="127"/>
      <c r="K541" s="127"/>
      <c r="L541" s="127"/>
      <c r="M541" s="127"/>
      <c r="N541" s="127"/>
      <c r="O541" s="127"/>
      <c r="P541" s="127"/>
      <c r="Q541" s="127"/>
      <c r="R541" s="127"/>
      <c r="S541" s="127"/>
      <c r="T541" s="127"/>
      <c r="U541" s="127"/>
      <c r="V541" s="127"/>
      <c r="W541" s="127"/>
      <c r="X541" s="127"/>
      <c r="Y541" s="127"/>
      <c r="Z541" s="127"/>
      <c r="AA541" s="127"/>
      <c r="AB541" s="127"/>
      <c r="AC541" s="127"/>
      <c r="AD541" s="127"/>
      <c r="AE541" s="127"/>
      <c r="AF541" s="127"/>
      <c r="AG541" s="127"/>
      <c r="AH541" s="127"/>
      <c r="AI541" s="127"/>
      <c r="AJ541" s="127"/>
      <c r="AK541" s="127"/>
      <c r="AL541" s="127"/>
      <c r="AM541" s="127"/>
      <c r="AN541" s="127"/>
      <c r="AO541" s="127"/>
      <c r="AP541" s="127"/>
      <c r="AQ541" s="127"/>
      <c r="AR541" s="127"/>
      <c r="AS541" s="127"/>
      <c r="AT541" s="127"/>
      <c r="AU541" s="127"/>
      <c r="AV541" s="127"/>
      <c r="AW541" s="127"/>
      <c r="AX541" s="127"/>
      <c r="AY541" s="127"/>
      <c r="AZ541" s="127"/>
      <c r="BA541" s="127"/>
      <c r="BB541" s="127"/>
      <c r="BC541" s="127"/>
      <c r="BD541" s="127"/>
      <c r="BE541" s="127"/>
      <c r="BF541" s="127"/>
      <c r="BG541" s="127"/>
      <c r="BH541" s="127"/>
      <c r="BI541" s="127"/>
      <c r="BJ541" s="127"/>
      <c r="BK541" s="127"/>
      <c r="BL541" s="127"/>
      <c r="BM541" s="127"/>
      <c r="BN541" s="127"/>
      <c r="BO541" s="127"/>
      <c r="BP541" s="127"/>
      <c r="BQ541" s="127"/>
      <c r="BR541" s="127"/>
      <c r="BS541" s="127"/>
    </row>
    <row r="542" spans="1:71" ht="12.75" customHeight="1" x14ac:dyDescent="0.25">
      <c r="A542" s="127"/>
      <c r="B542" s="127"/>
      <c r="C542" s="127"/>
      <c r="D542" s="127"/>
      <c r="E542" s="127"/>
      <c r="F542" s="127"/>
      <c r="G542" s="127"/>
      <c r="H542" s="127"/>
      <c r="I542" s="127"/>
      <c r="J542" s="127"/>
      <c r="K542" s="127"/>
      <c r="L542" s="127"/>
      <c r="M542" s="127"/>
      <c r="N542" s="127"/>
      <c r="O542" s="127"/>
      <c r="P542" s="127"/>
      <c r="Q542" s="127"/>
      <c r="R542" s="127"/>
      <c r="S542" s="127"/>
      <c r="T542" s="127"/>
      <c r="U542" s="127"/>
      <c r="V542" s="127"/>
      <c r="W542" s="127"/>
      <c r="X542" s="127"/>
      <c r="Y542" s="127"/>
      <c r="Z542" s="127"/>
      <c r="AA542" s="127"/>
      <c r="AB542" s="127"/>
      <c r="AC542" s="127"/>
      <c r="AD542" s="127"/>
      <c r="AE542" s="127"/>
      <c r="AF542" s="127"/>
      <c r="AG542" s="127"/>
      <c r="AH542" s="127"/>
      <c r="AI542" s="127"/>
      <c r="AJ542" s="127"/>
      <c r="AK542" s="127"/>
      <c r="AL542" s="127"/>
      <c r="AM542" s="127"/>
      <c r="AN542" s="127"/>
      <c r="AO542" s="127"/>
      <c r="AP542" s="127"/>
      <c r="AQ542" s="127"/>
      <c r="AR542" s="127"/>
      <c r="AS542" s="127"/>
      <c r="AT542" s="127"/>
      <c r="AU542" s="127"/>
      <c r="AV542" s="127"/>
      <c r="AW542" s="127"/>
      <c r="AX542" s="127"/>
      <c r="AY542" s="127"/>
      <c r="AZ542" s="127"/>
      <c r="BA542" s="127"/>
      <c r="BB542" s="127"/>
      <c r="BC542" s="127"/>
      <c r="BD542" s="127"/>
      <c r="BE542" s="127"/>
      <c r="BF542" s="127"/>
      <c r="BG542" s="127"/>
      <c r="BH542" s="127"/>
      <c r="BI542" s="127"/>
      <c r="BJ542" s="127"/>
      <c r="BK542" s="127"/>
      <c r="BL542" s="127"/>
      <c r="BM542" s="127"/>
      <c r="BN542" s="127"/>
      <c r="BO542" s="127"/>
      <c r="BP542" s="127"/>
      <c r="BQ542" s="127"/>
      <c r="BR542" s="127"/>
      <c r="BS542" s="127"/>
    </row>
    <row r="543" spans="1:71" ht="12.75" customHeight="1" x14ac:dyDescent="0.25">
      <c r="A543" s="127"/>
      <c r="B543" s="127"/>
      <c r="C543" s="127"/>
      <c r="D543" s="127"/>
      <c r="E543" s="127"/>
      <c r="F543" s="127"/>
      <c r="G543" s="127"/>
      <c r="H543" s="127"/>
      <c r="I543" s="127"/>
      <c r="J543" s="127"/>
      <c r="K543" s="127"/>
      <c r="L543" s="127"/>
      <c r="M543" s="127"/>
      <c r="N543" s="127"/>
      <c r="O543" s="127"/>
      <c r="P543" s="127"/>
      <c r="Q543" s="127"/>
      <c r="R543" s="127"/>
      <c r="S543" s="127"/>
      <c r="T543" s="127"/>
      <c r="U543" s="127"/>
      <c r="V543" s="127"/>
      <c r="W543" s="127"/>
      <c r="X543" s="127"/>
      <c r="Y543" s="127"/>
      <c r="Z543" s="127"/>
      <c r="AA543" s="127"/>
      <c r="AB543" s="127"/>
      <c r="AC543" s="127"/>
      <c r="AD543" s="127"/>
      <c r="AE543" s="127"/>
      <c r="AF543" s="127"/>
      <c r="AG543" s="127"/>
      <c r="AH543" s="127"/>
      <c r="AI543" s="127"/>
      <c r="AJ543" s="127"/>
      <c r="AK543" s="127"/>
      <c r="AL543" s="127"/>
      <c r="AM543" s="127"/>
      <c r="AN543" s="127"/>
      <c r="AO543" s="127"/>
      <c r="AP543" s="127"/>
      <c r="AQ543" s="127"/>
      <c r="AR543" s="127"/>
      <c r="AS543" s="127"/>
      <c r="AT543" s="127"/>
      <c r="AU543" s="127"/>
      <c r="AV543" s="127"/>
      <c r="AW543" s="127"/>
      <c r="AX543" s="127"/>
      <c r="AY543" s="127"/>
      <c r="AZ543" s="127"/>
      <c r="BA543" s="127"/>
      <c r="BB543" s="127"/>
      <c r="BC543" s="127"/>
      <c r="BD543" s="127"/>
      <c r="BE543" s="127"/>
      <c r="BF543" s="127"/>
      <c r="BG543" s="127"/>
      <c r="BH543" s="127"/>
      <c r="BI543" s="127"/>
      <c r="BJ543" s="127"/>
      <c r="BK543" s="127"/>
      <c r="BL543" s="127"/>
      <c r="BM543" s="127"/>
      <c r="BN543" s="127"/>
      <c r="BO543" s="127"/>
      <c r="BP543" s="127"/>
      <c r="BQ543" s="127"/>
      <c r="BR543" s="127"/>
      <c r="BS543" s="127"/>
    </row>
    <row r="544" spans="1:71" ht="12.75" customHeight="1" x14ac:dyDescent="0.25">
      <c r="A544" s="127"/>
      <c r="B544" s="127"/>
      <c r="C544" s="127"/>
      <c r="D544" s="127"/>
      <c r="E544" s="127"/>
      <c r="F544" s="127"/>
      <c r="G544" s="127"/>
      <c r="H544" s="127"/>
      <c r="I544" s="127"/>
      <c r="J544" s="127"/>
      <c r="K544" s="127"/>
      <c r="L544" s="127"/>
      <c r="M544" s="127"/>
      <c r="N544" s="127"/>
      <c r="O544" s="127"/>
      <c r="P544" s="127"/>
      <c r="Q544" s="127"/>
      <c r="R544" s="127"/>
      <c r="S544" s="127"/>
      <c r="T544" s="127"/>
      <c r="U544" s="127"/>
      <c r="V544" s="127"/>
      <c r="W544" s="127"/>
      <c r="X544" s="127"/>
      <c r="Y544" s="127"/>
      <c r="Z544" s="127"/>
      <c r="AA544" s="127"/>
      <c r="AB544" s="127"/>
      <c r="AC544" s="127"/>
      <c r="AD544" s="127"/>
      <c r="AE544" s="127"/>
      <c r="AF544" s="127"/>
      <c r="AG544" s="127"/>
      <c r="AH544" s="127"/>
      <c r="AI544" s="127"/>
      <c r="AJ544" s="127"/>
      <c r="AK544" s="127"/>
      <c r="AL544" s="127"/>
      <c r="AM544" s="127"/>
      <c r="AN544" s="127"/>
      <c r="AO544" s="127"/>
      <c r="AP544" s="127"/>
      <c r="AQ544" s="127"/>
      <c r="AR544" s="127"/>
      <c r="AS544" s="127"/>
      <c r="AT544" s="127"/>
      <c r="AU544" s="127"/>
      <c r="AV544" s="127"/>
      <c r="AW544" s="127"/>
      <c r="AX544" s="127"/>
      <c r="AY544" s="127"/>
      <c r="AZ544" s="127"/>
      <c r="BA544" s="127"/>
      <c r="BB544" s="127"/>
      <c r="BC544" s="127"/>
      <c r="BD544" s="127"/>
      <c r="BE544" s="127"/>
      <c r="BF544" s="127"/>
      <c r="BG544" s="127"/>
      <c r="BH544" s="127"/>
      <c r="BI544" s="127"/>
      <c r="BJ544" s="127"/>
      <c r="BK544" s="127"/>
      <c r="BL544" s="127"/>
      <c r="BM544" s="127"/>
      <c r="BN544" s="127"/>
      <c r="BO544" s="127"/>
      <c r="BP544" s="127"/>
      <c r="BQ544" s="127"/>
      <c r="BR544" s="127"/>
      <c r="BS544" s="127"/>
    </row>
    <row r="545" spans="1:71" ht="12.75" customHeight="1" x14ac:dyDescent="0.25">
      <c r="A545" s="127"/>
      <c r="B545" s="127"/>
      <c r="C545" s="127"/>
      <c r="D545" s="127"/>
      <c r="E545" s="127"/>
      <c r="F545" s="127"/>
      <c r="G545" s="127"/>
      <c r="H545" s="127"/>
      <c r="I545" s="127"/>
      <c r="J545" s="127"/>
      <c r="K545" s="127"/>
      <c r="L545" s="127"/>
      <c r="M545" s="127"/>
      <c r="N545" s="127"/>
      <c r="O545" s="127"/>
      <c r="P545" s="127"/>
      <c r="Q545" s="127"/>
      <c r="R545" s="127"/>
      <c r="S545" s="127"/>
      <c r="T545" s="127"/>
      <c r="U545" s="127"/>
      <c r="V545" s="127"/>
      <c r="W545" s="127"/>
      <c r="X545" s="127"/>
      <c r="Y545" s="127"/>
      <c r="Z545" s="127"/>
      <c r="AA545" s="127"/>
      <c r="AB545" s="127"/>
      <c r="AC545" s="127"/>
      <c r="AD545" s="127"/>
      <c r="AE545" s="127"/>
      <c r="AF545" s="127"/>
      <c r="AG545" s="127"/>
      <c r="AH545" s="127"/>
      <c r="AI545" s="127"/>
      <c r="AJ545" s="127"/>
      <c r="AK545" s="127"/>
      <c r="AL545" s="127"/>
      <c r="AM545" s="127"/>
      <c r="AN545" s="127"/>
      <c r="AO545" s="127"/>
      <c r="AP545" s="127"/>
      <c r="AQ545" s="127"/>
      <c r="AR545" s="127"/>
      <c r="AS545" s="127"/>
      <c r="AT545" s="127"/>
      <c r="AU545" s="127"/>
      <c r="AV545" s="127"/>
      <c r="AW545" s="127"/>
      <c r="AX545" s="127"/>
      <c r="AY545" s="127"/>
      <c r="AZ545" s="127"/>
      <c r="BA545" s="127"/>
      <c r="BB545" s="127"/>
      <c r="BC545" s="127"/>
      <c r="BD545" s="127"/>
      <c r="BE545" s="127"/>
      <c r="BF545" s="127"/>
      <c r="BG545" s="127"/>
      <c r="BH545" s="127"/>
      <c r="BI545" s="127"/>
      <c r="BJ545" s="127"/>
      <c r="BK545" s="127"/>
      <c r="BL545" s="127"/>
      <c r="BM545" s="127"/>
      <c r="BN545" s="127"/>
      <c r="BO545" s="127"/>
      <c r="BP545" s="127"/>
      <c r="BQ545" s="127"/>
      <c r="BR545" s="127"/>
      <c r="BS545" s="127"/>
    </row>
    <row r="546" spans="1:71" ht="12.75" customHeight="1" x14ac:dyDescent="0.25">
      <c r="A546" s="127"/>
      <c r="B546" s="127"/>
      <c r="C546" s="127"/>
      <c r="D546" s="127"/>
      <c r="E546" s="127"/>
      <c r="F546" s="127"/>
      <c r="G546" s="127"/>
      <c r="H546" s="127"/>
      <c r="I546" s="127"/>
      <c r="J546" s="127"/>
      <c r="K546" s="127"/>
      <c r="L546" s="127"/>
      <c r="M546" s="127"/>
      <c r="N546" s="127"/>
      <c r="O546" s="127"/>
      <c r="P546" s="127"/>
      <c r="Q546" s="127"/>
      <c r="R546" s="127"/>
      <c r="S546" s="127"/>
      <c r="T546" s="127"/>
      <c r="U546" s="127"/>
      <c r="V546" s="127"/>
      <c r="W546" s="127"/>
      <c r="X546" s="127"/>
      <c r="Y546" s="127"/>
      <c r="Z546" s="127"/>
      <c r="AA546" s="127"/>
      <c r="AB546" s="127"/>
      <c r="AC546" s="127"/>
      <c r="AD546" s="127"/>
      <c r="AE546" s="127"/>
      <c r="AF546" s="127"/>
      <c r="AG546" s="127"/>
      <c r="AH546" s="127"/>
      <c r="AI546" s="127"/>
      <c r="AJ546" s="127"/>
      <c r="AK546" s="127"/>
      <c r="AL546" s="127"/>
      <c r="AM546" s="127"/>
      <c r="AN546" s="127"/>
      <c r="AO546" s="127"/>
      <c r="AP546" s="127"/>
      <c r="AQ546" s="127"/>
      <c r="AR546" s="127"/>
      <c r="AS546" s="127"/>
      <c r="AT546" s="127"/>
      <c r="AU546" s="127"/>
      <c r="AV546" s="127"/>
      <c r="AW546" s="127"/>
      <c r="AX546" s="127"/>
      <c r="AY546" s="127"/>
      <c r="AZ546" s="127"/>
      <c r="BA546" s="127"/>
      <c r="BB546" s="127"/>
      <c r="BC546" s="127"/>
      <c r="BD546" s="127"/>
      <c r="BE546" s="127"/>
      <c r="BF546" s="127"/>
      <c r="BG546" s="127"/>
      <c r="BH546" s="127"/>
      <c r="BI546" s="127"/>
      <c r="BJ546" s="127"/>
      <c r="BK546" s="127"/>
      <c r="BL546" s="127"/>
      <c r="BM546" s="127"/>
      <c r="BN546" s="127"/>
      <c r="BO546" s="127"/>
      <c r="BP546" s="127"/>
      <c r="BQ546" s="127"/>
      <c r="BR546" s="127"/>
      <c r="BS546" s="127"/>
    </row>
    <row r="547" spans="1:71" ht="12.75" customHeight="1" x14ac:dyDescent="0.25">
      <c r="A547" s="127"/>
      <c r="B547" s="127"/>
      <c r="C547" s="127"/>
      <c r="D547" s="127"/>
      <c r="E547" s="127"/>
      <c r="F547" s="127"/>
      <c r="G547" s="127"/>
      <c r="H547" s="127"/>
      <c r="I547" s="127"/>
      <c r="J547" s="127"/>
      <c r="K547" s="127"/>
      <c r="L547" s="127"/>
      <c r="M547" s="127"/>
      <c r="N547" s="127"/>
      <c r="O547" s="127"/>
      <c r="P547" s="127"/>
      <c r="Q547" s="127"/>
      <c r="R547" s="127"/>
      <c r="S547" s="127"/>
      <c r="T547" s="127"/>
      <c r="U547" s="127"/>
      <c r="V547" s="127"/>
      <c r="W547" s="127"/>
      <c r="X547" s="127"/>
      <c r="Y547" s="127"/>
      <c r="Z547" s="127"/>
      <c r="AA547" s="127"/>
      <c r="AB547" s="127"/>
      <c r="AC547" s="127"/>
      <c r="AD547" s="127"/>
      <c r="AE547" s="127"/>
      <c r="AF547" s="127"/>
      <c r="AG547" s="127"/>
      <c r="AH547" s="127"/>
      <c r="AI547" s="127"/>
      <c r="AJ547" s="127"/>
      <c r="AK547" s="127"/>
      <c r="AL547" s="127"/>
      <c r="AM547" s="127"/>
      <c r="AN547" s="127"/>
      <c r="AO547" s="127"/>
      <c r="AP547" s="127"/>
      <c r="AQ547" s="127"/>
      <c r="AR547" s="127"/>
      <c r="AS547" s="127"/>
      <c r="AT547" s="127"/>
      <c r="AU547" s="127"/>
      <c r="AV547" s="127"/>
      <c r="AW547" s="127"/>
      <c r="AX547" s="127"/>
      <c r="AY547" s="127"/>
      <c r="AZ547" s="127"/>
      <c r="BA547" s="127"/>
      <c r="BB547" s="127"/>
      <c r="BC547" s="127"/>
      <c r="BD547" s="127"/>
      <c r="BE547" s="127"/>
      <c r="BF547" s="127"/>
      <c r="BG547" s="127"/>
      <c r="BH547" s="127"/>
      <c r="BI547" s="127"/>
      <c r="BJ547" s="127"/>
      <c r="BK547" s="127"/>
      <c r="BL547" s="127"/>
      <c r="BM547" s="127"/>
      <c r="BN547" s="127"/>
      <c r="BO547" s="127"/>
      <c r="BP547" s="127"/>
      <c r="BQ547" s="127"/>
      <c r="BR547" s="127"/>
      <c r="BS547" s="127"/>
    </row>
    <row r="548" spans="1:71" ht="12.75" customHeight="1" x14ac:dyDescent="0.25">
      <c r="A548" s="127"/>
      <c r="B548" s="127"/>
      <c r="C548" s="127"/>
      <c r="D548" s="127"/>
      <c r="E548" s="127"/>
      <c r="F548" s="127"/>
      <c r="G548" s="127"/>
      <c r="H548" s="127"/>
      <c r="I548" s="127"/>
      <c r="J548" s="127"/>
      <c r="K548" s="127"/>
      <c r="L548" s="127"/>
      <c r="M548" s="127"/>
      <c r="N548" s="127"/>
      <c r="O548" s="127"/>
      <c r="P548" s="127"/>
      <c r="Q548" s="127"/>
      <c r="R548" s="127"/>
      <c r="S548" s="127"/>
      <c r="T548" s="127"/>
      <c r="U548" s="127"/>
      <c r="V548" s="127"/>
      <c r="W548" s="127"/>
      <c r="X548" s="127"/>
      <c r="Y548" s="127"/>
      <c r="Z548" s="127"/>
      <c r="AA548" s="127"/>
      <c r="AB548" s="127"/>
      <c r="AC548" s="127"/>
      <c r="AD548" s="127"/>
      <c r="AE548" s="127"/>
      <c r="AF548" s="127"/>
      <c r="AG548" s="127"/>
      <c r="AH548" s="127"/>
      <c r="AI548" s="127"/>
      <c r="AJ548" s="127"/>
      <c r="AK548" s="127"/>
      <c r="AL548" s="127"/>
      <c r="AM548" s="127"/>
      <c r="AN548" s="127"/>
      <c r="AO548" s="127"/>
      <c r="AP548" s="127"/>
      <c r="AQ548" s="127"/>
      <c r="AR548" s="127"/>
      <c r="AS548" s="127"/>
      <c r="AT548" s="127"/>
      <c r="AU548" s="127"/>
      <c r="AV548" s="127"/>
      <c r="AW548" s="127"/>
      <c r="AX548" s="127"/>
      <c r="AY548" s="127"/>
      <c r="AZ548" s="127"/>
      <c r="BA548" s="127"/>
      <c r="BB548" s="127"/>
      <c r="BC548" s="127"/>
      <c r="BD548" s="127"/>
      <c r="BE548" s="127"/>
      <c r="BF548" s="127"/>
      <c r="BG548" s="127"/>
      <c r="BH548" s="127"/>
      <c r="BI548" s="127"/>
      <c r="BJ548" s="127"/>
      <c r="BK548" s="127"/>
      <c r="BL548" s="127"/>
      <c r="BM548" s="127"/>
      <c r="BN548" s="127"/>
      <c r="BO548" s="127"/>
      <c r="BP548" s="127"/>
      <c r="BQ548" s="127"/>
      <c r="BR548" s="127"/>
      <c r="BS548" s="127"/>
    </row>
    <row r="549" spans="1:71" ht="12.75" customHeight="1" x14ac:dyDescent="0.25">
      <c r="A549" s="127"/>
      <c r="B549" s="127"/>
      <c r="C549" s="127"/>
      <c r="D549" s="127"/>
      <c r="E549" s="127"/>
      <c r="F549" s="127"/>
      <c r="G549" s="127"/>
      <c r="H549" s="127"/>
      <c r="I549" s="127"/>
      <c r="J549" s="127"/>
      <c r="K549" s="127"/>
      <c r="L549" s="127"/>
      <c r="M549" s="127"/>
      <c r="N549" s="127"/>
      <c r="O549" s="127"/>
      <c r="P549" s="127"/>
      <c r="Q549" s="127"/>
      <c r="R549" s="127"/>
      <c r="S549" s="127"/>
      <c r="T549" s="127"/>
      <c r="U549" s="127"/>
      <c r="V549" s="127"/>
      <c r="W549" s="127"/>
      <c r="X549" s="127"/>
      <c r="Y549" s="127"/>
      <c r="Z549" s="127"/>
      <c r="AA549" s="127"/>
      <c r="AB549" s="127"/>
      <c r="AC549" s="127"/>
      <c r="AD549" s="127"/>
      <c r="AE549" s="127"/>
      <c r="AF549" s="127"/>
      <c r="AG549" s="127"/>
      <c r="AH549" s="127"/>
      <c r="AI549" s="127"/>
      <c r="AJ549" s="127"/>
      <c r="AK549" s="127"/>
      <c r="AL549" s="127"/>
      <c r="AM549" s="127"/>
      <c r="AN549" s="127"/>
      <c r="AO549" s="127"/>
      <c r="AP549" s="127"/>
      <c r="AQ549" s="127"/>
      <c r="AR549" s="127"/>
      <c r="AS549" s="127"/>
      <c r="AT549" s="127"/>
      <c r="AU549" s="127"/>
      <c r="AV549" s="127"/>
      <c r="AW549" s="127"/>
      <c r="AX549" s="127"/>
      <c r="AY549" s="127"/>
      <c r="AZ549" s="127"/>
      <c r="BA549" s="127"/>
      <c r="BB549" s="127"/>
      <c r="BC549" s="127"/>
      <c r="BD549" s="127"/>
      <c r="BE549" s="127"/>
      <c r="BF549" s="127"/>
      <c r="BG549" s="127"/>
      <c r="BH549" s="127"/>
      <c r="BI549" s="127"/>
      <c r="BJ549" s="127"/>
      <c r="BK549" s="127"/>
      <c r="BL549" s="127"/>
      <c r="BM549" s="127"/>
      <c r="BN549" s="127"/>
      <c r="BO549" s="127"/>
      <c r="BP549" s="127"/>
      <c r="BQ549" s="127"/>
      <c r="BR549" s="127"/>
      <c r="BS549" s="127"/>
    </row>
    <row r="550" spans="1:71" ht="12.75" customHeight="1" x14ac:dyDescent="0.25">
      <c r="A550" s="127"/>
      <c r="B550" s="127"/>
      <c r="C550" s="127"/>
      <c r="D550" s="127"/>
      <c r="E550" s="127"/>
      <c r="F550" s="127"/>
      <c r="G550" s="127"/>
      <c r="H550" s="127"/>
      <c r="I550" s="127"/>
      <c r="J550" s="127"/>
      <c r="K550" s="127"/>
      <c r="L550" s="127"/>
      <c r="M550" s="127"/>
      <c r="N550" s="127"/>
      <c r="O550" s="127"/>
      <c r="P550" s="127"/>
      <c r="Q550" s="127"/>
      <c r="R550" s="127"/>
      <c r="S550" s="127"/>
      <c r="T550" s="127"/>
      <c r="U550" s="127"/>
      <c r="V550" s="127"/>
      <c r="W550" s="127"/>
      <c r="X550" s="127"/>
      <c r="Y550" s="127"/>
      <c r="Z550" s="127"/>
      <c r="AA550" s="127"/>
      <c r="AB550" s="127"/>
      <c r="AC550" s="127"/>
      <c r="AD550" s="127"/>
      <c r="AE550" s="127"/>
      <c r="AF550" s="127"/>
      <c r="AG550" s="127"/>
      <c r="AH550" s="127"/>
      <c r="AI550" s="127"/>
      <c r="AJ550" s="127"/>
      <c r="AK550" s="127"/>
      <c r="AL550" s="127"/>
      <c r="AM550" s="127"/>
      <c r="AN550" s="127"/>
      <c r="AO550" s="127"/>
      <c r="AP550" s="127"/>
      <c r="AQ550" s="127"/>
      <c r="AR550" s="127"/>
      <c r="AS550" s="127"/>
      <c r="AT550" s="127"/>
      <c r="AU550" s="127"/>
      <c r="AV550" s="127"/>
      <c r="AW550" s="127"/>
      <c r="AX550" s="127"/>
      <c r="AY550" s="127"/>
      <c r="AZ550" s="127"/>
      <c r="BA550" s="127"/>
      <c r="BB550" s="127"/>
      <c r="BC550" s="127"/>
      <c r="BD550" s="127"/>
      <c r="BE550" s="127"/>
      <c r="BF550" s="127"/>
      <c r="BG550" s="127"/>
      <c r="BH550" s="127"/>
      <c r="BI550" s="127"/>
      <c r="BJ550" s="127"/>
      <c r="BK550" s="127"/>
      <c r="BL550" s="127"/>
      <c r="BM550" s="127"/>
      <c r="BN550" s="127"/>
      <c r="BO550" s="127"/>
      <c r="BP550" s="127"/>
      <c r="BQ550" s="127"/>
      <c r="BR550" s="127"/>
      <c r="BS550" s="127"/>
    </row>
    <row r="551" spans="1:71" ht="12.75" customHeight="1" x14ac:dyDescent="0.25">
      <c r="A551" s="127"/>
      <c r="B551" s="127"/>
      <c r="C551" s="127"/>
      <c r="D551" s="127"/>
      <c r="E551" s="127"/>
      <c r="F551" s="127"/>
      <c r="G551" s="127"/>
      <c r="H551" s="127"/>
      <c r="I551" s="127"/>
      <c r="J551" s="127"/>
      <c r="K551" s="127"/>
      <c r="L551" s="127"/>
      <c r="M551" s="127"/>
      <c r="N551" s="127"/>
      <c r="O551" s="127"/>
      <c r="P551" s="127"/>
      <c r="Q551" s="127"/>
      <c r="R551" s="127"/>
      <c r="S551" s="127"/>
      <c r="T551" s="127"/>
      <c r="U551" s="127"/>
      <c r="V551" s="127"/>
      <c r="W551" s="127"/>
      <c r="X551" s="127"/>
      <c r="Y551" s="127"/>
      <c r="Z551" s="127"/>
      <c r="AA551" s="127"/>
      <c r="AB551" s="127"/>
      <c r="AC551" s="127"/>
      <c r="AD551" s="127"/>
      <c r="AE551" s="127"/>
      <c r="AF551" s="127"/>
      <c r="AG551" s="127"/>
      <c r="AH551" s="127"/>
      <c r="AI551" s="127"/>
      <c r="AJ551" s="127"/>
      <c r="AK551" s="127"/>
      <c r="AL551" s="127"/>
      <c r="AM551" s="127"/>
      <c r="AN551" s="127"/>
      <c r="AO551" s="127"/>
      <c r="AP551" s="127"/>
      <c r="AQ551" s="127"/>
      <c r="AR551" s="127"/>
      <c r="AS551" s="127"/>
      <c r="AT551" s="127"/>
      <c r="AU551" s="127"/>
      <c r="AV551" s="127"/>
      <c r="AW551" s="127"/>
      <c r="AX551" s="127"/>
      <c r="AY551" s="127"/>
      <c r="AZ551" s="127"/>
      <c r="BA551" s="127"/>
      <c r="BB551" s="127"/>
      <c r="BC551" s="127"/>
      <c r="BD551" s="127"/>
      <c r="BE551" s="127"/>
      <c r="BF551" s="127"/>
      <c r="BG551" s="127"/>
      <c r="BH551" s="127"/>
      <c r="BI551" s="127"/>
      <c r="BJ551" s="127"/>
      <c r="BK551" s="127"/>
      <c r="BL551" s="127"/>
      <c r="BM551" s="127"/>
      <c r="BN551" s="127"/>
      <c r="BO551" s="127"/>
      <c r="BP551" s="127"/>
      <c r="BQ551" s="127"/>
      <c r="BR551" s="127"/>
      <c r="BS551" s="127"/>
    </row>
    <row r="552" spans="1:71" ht="12.75" customHeight="1" x14ac:dyDescent="0.25">
      <c r="A552" s="127"/>
      <c r="B552" s="127"/>
      <c r="C552" s="127"/>
      <c r="D552" s="127"/>
      <c r="E552" s="127"/>
      <c r="F552" s="127"/>
      <c r="G552" s="127"/>
      <c r="H552" s="127"/>
      <c r="I552" s="127"/>
      <c r="J552" s="127"/>
      <c r="K552" s="127"/>
      <c r="L552" s="127"/>
      <c r="M552" s="127"/>
      <c r="N552" s="127"/>
      <c r="O552" s="127"/>
      <c r="P552" s="127"/>
      <c r="Q552" s="127"/>
      <c r="R552" s="127"/>
      <c r="S552" s="127"/>
      <c r="T552" s="127"/>
      <c r="U552" s="127"/>
      <c r="V552" s="127"/>
      <c r="W552" s="127"/>
      <c r="X552" s="127"/>
      <c r="Y552" s="127"/>
      <c r="Z552" s="127"/>
      <c r="AA552" s="127"/>
      <c r="AB552" s="127"/>
      <c r="AC552" s="127"/>
      <c r="AD552" s="127"/>
      <c r="AE552" s="127"/>
      <c r="AF552" s="127"/>
      <c r="AG552" s="127"/>
      <c r="AH552" s="127"/>
      <c r="AI552" s="127"/>
      <c r="AJ552" s="127"/>
      <c r="AK552" s="127"/>
      <c r="AL552" s="127"/>
      <c r="AM552" s="127"/>
      <c r="AN552" s="127"/>
      <c r="AO552" s="127"/>
      <c r="AP552" s="127"/>
      <c r="AQ552" s="127"/>
      <c r="AR552" s="127"/>
      <c r="AS552" s="127"/>
      <c r="AT552" s="127"/>
      <c r="AU552" s="127"/>
      <c r="AV552" s="127"/>
      <c r="AW552" s="127"/>
      <c r="AX552" s="127"/>
      <c r="AY552" s="127"/>
      <c r="AZ552" s="127"/>
      <c r="BA552" s="127"/>
      <c r="BB552" s="127"/>
      <c r="BC552" s="127"/>
      <c r="BD552" s="127"/>
      <c r="BE552" s="127"/>
      <c r="BF552" s="127"/>
      <c r="BG552" s="127"/>
      <c r="BH552" s="127"/>
      <c r="BI552" s="127"/>
      <c r="BJ552" s="127"/>
      <c r="BK552" s="127"/>
      <c r="BL552" s="127"/>
      <c r="BM552" s="127"/>
      <c r="BN552" s="127"/>
      <c r="BO552" s="127"/>
      <c r="BP552" s="127"/>
      <c r="BQ552" s="127"/>
      <c r="BR552" s="127"/>
      <c r="BS552" s="127"/>
    </row>
    <row r="553" spans="1:71" ht="12.75" customHeight="1" x14ac:dyDescent="0.25">
      <c r="A553" s="127"/>
      <c r="B553" s="127"/>
      <c r="C553" s="127"/>
      <c r="D553" s="127"/>
      <c r="E553" s="127"/>
      <c r="F553" s="127"/>
      <c r="G553" s="127"/>
      <c r="H553" s="127"/>
      <c r="I553" s="127"/>
      <c r="J553" s="127"/>
      <c r="K553" s="127"/>
      <c r="L553" s="127"/>
      <c r="M553" s="127"/>
      <c r="N553" s="127"/>
      <c r="O553" s="127"/>
      <c r="P553" s="127"/>
      <c r="Q553" s="127"/>
      <c r="R553" s="127"/>
      <c r="S553" s="127"/>
      <c r="T553" s="127"/>
      <c r="U553" s="127"/>
      <c r="V553" s="127"/>
      <c r="W553" s="127"/>
      <c r="X553" s="127"/>
      <c r="Y553" s="127"/>
      <c r="Z553" s="127"/>
      <c r="AA553" s="127"/>
      <c r="AB553" s="127"/>
      <c r="AC553" s="127"/>
      <c r="AD553" s="127"/>
      <c r="AE553" s="127"/>
      <c r="AF553" s="127"/>
      <c r="AG553" s="127"/>
      <c r="AH553" s="127"/>
      <c r="AI553" s="127"/>
      <c r="AJ553" s="127"/>
      <c r="AK553" s="127"/>
      <c r="AL553" s="127"/>
      <c r="AM553" s="127"/>
      <c r="AN553" s="127"/>
      <c r="AO553" s="127"/>
      <c r="AP553" s="127"/>
      <c r="AQ553" s="127"/>
      <c r="AR553" s="127"/>
      <c r="AS553" s="127"/>
      <c r="AT553" s="127"/>
      <c r="AU553" s="127"/>
      <c r="AV553" s="127"/>
      <c r="AW553" s="127"/>
      <c r="AX553" s="127"/>
      <c r="AY553" s="127"/>
      <c r="AZ553" s="127"/>
      <c r="BA553" s="127"/>
      <c r="BB553" s="127"/>
      <c r="BC553" s="127"/>
      <c r="BD553" s="127"/>
      <c r="BE553" s="127"/>
      <c r="BF553" s="127"/>
      <c r="BG553" s="127"/>
      <c r="BH553" s="127"/>
      <c r="BI553" s="127"/>
      <c r="BJ553" s="127"/>
      <c r="BK553" s="127"/>
      <c r="BL553" s="127"/>
      <c r="BM553" s="127"/>
      <c r="BN553" s="127"/>
      <c r="BO553" s="127"/>
      <c r="BP553" s="127"/>
      <c r="BQ553" s="127"/>
      <c r="BR553" s="127"/>
      <c r="BS553" s="127"/>
    </row>
    <row r="554" spans="1:71" ht="12.75" customHeight="1" x14ac:dyDescent="0.25">
      <c r="A554" s="127"/>
      <c r="B554" s="127"/>
      <c r="C554" s="127"/>
      <c r="D554" s="127"/>
      <c r="E554" s="127"/>
      <c r="F554" s="127"/>
      <c r="G554" s="127"/>
      <c r="H554" s="127"/>
      <c r="I554" s="127"/>
      <c r="J554" s="127"/>
      <c r="K554" s="127"/>
      <c r="L554" s="127"/>
      <c r="M554" s="127"/>
      <c r="N554" s="127"/>
      <c r="O554" s="127"/>
      <c r="P554" s="127"/>
      <c r="Q554" s="127"/>
      <c r="R554" s="127"/>
      <c r="S554" s="127"/>
      <c r="T554" s="127"/>
      <c r="U554" s="127"/>
      <c r="V554" s="127"/>
      <c r="W554" s="127"/>
      <c r="X554" s="127"/>
      <c r="Y554" s="127"/>
      <c r="Z554" s="127"/>
      <c r="AA554" s="127"/>
      <c r="AB554" s="127"/>
      <c r="AC554" s="127"/>
      <c r="AD554" s="127"/>
      <c r="AE554" s="127"/>
      <c r="AF554" s="127"/>
      <c r="AG554" s="127"/>
      <c r="AH554" s="127"/>
      <c r="AI554" s="127"/>
      <c r="AJ554" s="127"/>
      <c r="AK554" s="127"/>
      <c r="AL554" s="127"/>
      <c r="AM554" s="127"/>
      <c r="AN554" s="127"/>
      <c r="AO554" s="127"/>
      <c r="AP554" s="127"/>
      <c r="AQ554" s="127"/>
      <c r="AR554" s="127"/>
      <c r="AS554" s="127"/>
      <c r="AT554" s="127"/>
      <c r="AU554" s="127"/>
      <c r="AV554" s="127"/>
      <c r="AW554" s="127"/>
      <c r="AX554" s="127"/>
      <c r="AY554" s="127"/>
      <c r="AZ554" s="127"/>
      <c r="BA554" s="127"/>
      <c r="BB554" s="127"/>
      <c r="BC554" s="127"/>
      <c r="BD554" s="127"/>
      <c r="BE554" s="127"/>
      <c r="BF554" s="127"/>
      <c r="BG554" s="127"/>
      <c r="BH554" s="127"/>
      <c r="BI554" s="127"/>
      <c r="BJ554" s="127"/>
      <c r="BK554" s="127"/>
      <c r="BL554" s="127"/>
      <c r="BM554" s="127"/>
      <c r="BN554" s="127"/>
      <c r="BO554" s="127"/>
      <c r="BP554" s="127"/>
      <c r="BQ554" s="127"/>
      <c r="BR554" s="127"/>
      <c r="BS554" s="127"/>
    </row>
    <row r="555" spans="1:71" ht="12.75" customHeight="1" x14ac:dyDescent="0.25">
      <c r="A555" s="127"/>
      <c r="B555" s="127"/>
      <c r="C555" s="127"/>
      <c r="D555" s="127"/>
      <c r="E555" s="127"/>
      <c r="F555" s="127"/>
      <c r="G555" s="127"/>
      <c r="H555" s="127"/>
      <c r="I555" s="127"/>
      <c r="J555" s="127"/>
      <c r="K555" s="127"/>
      <c r="L555" s="127"/>
      <c r="M555" s="127"/>
      <c r="N555" s="127"/>
      <c r="O555" s="127"/>
      <c r="P555" s="127"/>
      <c r="Q555" s="127"/>
      <c r="R555" s="127"/>
      <c r="S555" s="127"/>
      <c r="T555" s="127"/>
      <c r="U555" s="127"/>
      <c r="V555" s="127"/>
      <c r="W555" s="127"/>
      <c r="X555" s="127"/>
      <c r="Y555" s="127"/>
      <c r="Z555" s="127"/>
      <c r="AA555" s="127"/>
      <c r="AB555" s="127"/>
      <c r="AC555" s="127"/>
      <c r="AD555" s="127"/>
      <c r="AE555" s="127"/>
      <c r="AF555" s="127"/>
      <c r="AG555" s="127"/>
      <c r="AH555" s="127"/>
      <c r="AI555" s="127"/>
      <c r="AJ555" s="127"/>
      <c r="AK555" s="127"/>
      <c r="AL555" s="127"/>
      <c r="AM555" s="127"/>
      <c r="AN555" s="127"/>
      <c r="AO555" s="127"/>
      <c r="AP555" s="127"/>
      <c r="AQ555" s="127"/>
      <c r="AR555" s="127"/>
      <c r="AS555" s="127"/>
      <c r="AT555" s="127"/>
      <c r="AU555" s="127"/>
      <c r="AV555" s="127"/>
      <c r="AW555" s="127"/>
      <c r="AX555" s="127"/>
      <c r="AY555" s="127"/>
      <c r="AZ555" s="127"/>
      <c r="BA555" s="127"/>
      <c r="BB555" s="127"/>
      <c r="BC555" s="127"/>
      <c r="BD555" s="127"/>
      <c r="BE555" s="127"/>
      <c r="BF555" s="127"/>
      <c r="BG555" s="127"/>
      <c r="BH555" s="127"/>
      <c r="BI555" s="127"/>
      <c r="BJ555" s="127"/>
      <c r="BK555" s="127"/>
      <c r="BL555" s="127"/>
      <c r="BM555" s="127"/>
      <c r="BN555" s="127"/>
      <c r="BO555" s="127"/>
      <c r="BP555" s="127"/>
      <c r="BQ555" s="127"/>
      <c r="BR555" s="127"/>
      <c r="BS555" s="127"/>
    </row>
    <row r="556" spans="1:71" ht="12.75" customHeight="1" x14ac:dyDescent="0.25">
      <c r="A556" s="127"/>
      <c r="B556" s="127"/>
      <c r="C556" s="127"/>
      <c r="D556" s="127"/>
      <c r="E556" s="127"/>
      <c r="F556" s="127"/>
      <c r="G556" s="127"/>
      <c r="H556" s="127"/>
      <c r="I556" s="127"/>
      <c r="J556" s="127"/>
      <c r="K556" s="127"/>
      <c r="L556" s="127"/>
      <c r="M556" s="127"/>
      <c r="N556" s="127"/>
      <c r="O556" s="127"/>
      <c r="P556" s="127"/>
      <c r="Q556" s="127"/>
      <c r="R556" s="127"/>
      <c r="S556" s="127"/>
      <c r="T556" s="127"/>
      <c r="U556" s="127"/>
      <c r="V556" s="127"/>
      <c r="W556" s="127"/>
      <c r="X556" s="127"/>
      <c r="Y556" s="127"/>
      <c r="Z556" s="127"/>
      <c r="AA556" s="127"/>
      <c r="AB556" s="127"/>
      <c r="AC556" s="127"/>
      <c r="AD556" s="127"/>
      <c r="AE556" s="127"/>
      <c r="AF556" s="127"/>
      <c r="AG556" s="127"/>
      <c r="AH556" s="127"/>
      <c r="AI556" s="127"/>
      <c r="AJ556" s="127"/>
      <c r="AK556" s="127"/>
      <c r="AL556" s="127"/>
      <c r="AM556" s="127"/>
      <c r="AN556" s="127"/>
      <c r="AO556" s="127"/>
      <c r="AP556" s="127"/>
      <c r="AQ556" s="127"/>
      <c r="AR556" s="127"/>
      <c r="AS556" s="127"/>
      <c r="AT556" s="127"/>
      <c r="AU556" s="127"/>
      <c r="AV556" s="127"/>
      <c r="AW556" s="127"/>
      <c r="AX556" s="127"/>
      <c r="AY556" s="127"/>
      <c r="AZ556" s="127"/>
      <c r="BA556" s="127"/>
      <c r="BB556" s="127"/>
      <c r="BC556" s="127"/>
      <c r="BD556" s="127"/>
      <c r="BE556" s="127"/>
      <c r="BF556" s="127"/>
      <c r="BG556" s="127"/>
      <c r="BH556" s="127"/>
      <c r="BI556" s="127"/>
      <c r="BJ556" s="127"/>
      <c r="BK556" s="127"/>
      <c r="BL556" s="127"/>
      <c r="BM556" s="127"/>
      <c r="BN556" s="127"/>
      <c r="BO556" s="127"/>
      <c r="BP556" s="127"/>
      <c r="BQ556" s="127"/>
      <c r="BR556" s="127"/>
      <c r="BS556" s="127"/>
    </row>
    <row r="557" spans="1:71" ht="12.75" customHeight="1" x14ac:dyDescent="0.25">
      <c r="A557" s="127"/>
      <c r="B557" s="127"/>
      <c r="C557" s="127"/>
      <c r="D557" s="127"/>
      <c r="E557" s="127"/>
      <c r="F557" s="127"/>
      <c r="G557" s="127"/>
      <c r="H557" s="127"/>
      <c r="I557" s="127"/>
      <c r="J557" s="127"/>
      <c r="K557" s="127"/>
      <c r="L557" s="127"/>
      <c r="M557" s="127"/>
      <c r="N557" s="127"/>
      <c r="O557" s="127"/>
      <c r="P557" s="127"/>
      <c r="Q557" s="127"/>
      <c r="R557" s="127"/>
      <c r="S557" s="127"/>
      <c r="T557" s="127"/>
      <c r="U557" s="127"/>
      <c r="V557" s="127"/>
      <c r="W557" s="127"/>
      <c r="X557" s="127"/>
      <c r="Y557" s="127"/>
      <c r="Z557" s="127"/>
      <c r="AA557" s="127"/>
      <c r="AB557" s="127"/>
      <c r="AC557" s="127"/>
      <c r="AD557" s="127"/>
      <c r="AE557" s="127"/>
      <c r="AF557" s="127"/>
      <c r="AG557" s="127"/>
      <c r="AH557" s="127"/>
      <c r="AI557" s="127"/>
      <c r="AJ557" s="127"/>
      <c r="AK557" s="127"/>
      <c r="AL557" s="127"/>
      <c r="AM557" s="127"/>
      <c r="AN557" s="127"/>
      <c r="AO557" s="127"/>
      <c r="AP557" s="127"/>
      <c r="AQ557" s="127"/>
      <c r="AR557" s="127"/>
      <c r="AS557" s="127"/>
      <c r="AT557" s="127"/>
      <c r="AU557" s="127"/>
      <c r="AV557" s="127"/>
      <c r="AW557" s="127"/>
      <c r="AX557" s="127"/>
      <c r="AY557" s="127"/>
      <c r="AZ557" s="127"/>
      <c r="BA557" s="127"/>
      <c r="BB557" s="127"/>
      <c r="BC557" s="127"/>
      <c r="BD557" s="127"/>
      <c r="BE557" s="127"/>
      <c r="BF557" s="127"/>
      <c r="BG557" s="127"/>
      <c r="BH557" s="127"/>
      <c r="BI557" s="127"/>
      <c r="BJ557" s="127"/>
      <c r="BK557" s="127"/>
      <c r="BL557" s="127"/>
      <c r="BM557" s="127"/>
      <c r="BN557" s="127"/>
      <c r="BO557" s="127"/>
      <c r="BP557" s="127"/>
      <c r="BQ557" s="127"/>
      <c r="BR557" s="127"/>
      <c r="BS557" s="127"/>
    </row>
    <row r="558" spans="1:71" ht="12.75" customHeight="1" x14ac:dyDescent="0.25">
      <c r="A558" s="127"/>
      <c r="B558" s="127"/>
      <c r="C558" s="127"/>
      <c r="D558" s="127"/>
      <c r="E558" s="127"/>
      <c r="F558" s="127"/>
      <c r="G558" s="127"/>
      <c r="H558" s="127"/>
      <c r="I558" s="127"/>
      <c r="J558" s="127"/>
      <c r="K558" s="127"/>
      <c r="L558" s="127"/>
      <c r="M558" s="127"/>
      <c r="N558" s="127"/>
      <c r="O558" s="127"/>
      <c r="P558" s="127"/>
      <c r="Q558" s="127"/>
      <c r="R558" s="127"/>
      <c r="S558" s="127"/>
      <c r="T558" s="127"/>
      <c r="U558" s="127"/>
      <c r="V558" s="127"/>
      <c r="W558" s="127"/>
      <c r="X558" s="127"/>
      <c r="Y558" s="127"/>
      <c r="Z558" s="127"/>
      <c r="AA558" s="127"/>
      <c r="AB558" s="127"/>
      <c r="AC558" s="127"/>
      <c r="AD558" s="127"/>
      <c r="AE558" s="127"/>
      <c r="AF558" s="127"/>
      <c r="AG558" s="127"/>
      <c r="AH558" s="127"/>
      <c r="AI558" s="127"/>
      <c r="AJ558" s="127"/>
      <c r="AK558" s="127"/>
      <c r="AL558" s="127"/>
      <c r="AM558" s="127"/>
      <c r="AN558" s="127"/>
      <c r="AO558" s="127"/>
      <c r="AP558" s="127"/>
      <c r="AQ558" s="127"/>
      <c r="AR558" s="127"/>
      <c r="AS558" s="127"/>
      <c r="AT558" s="127"/>
      <c r="AU558" s="127"/>
      <c r="AV558" s="127"/>
      <c r="AW558" s="127"/>
      <c r="AX558" s="127"/>
      <c r="AY558" s="127"/>
      <c r="AZ558" s="127"/>
      <c r="BA558" s="127"/>
      <c r="BB558" s="127"/>
      <c r="BC558" s="127"/>
      <c r="BD558" s="127"/>
      <c r="BE558" s="127"/>
      <c r="BF558" s="127"/>
      <c r="BG558" s="127"/>
      <c r="BH558" s="127"/>
      <c r="BI558" s="127"/>
      <c r="BJ558" s="127"/>
      <c r="BK558" s="127"/>
      <c r="BL558" s="127"/>
      <c r="BM558" s="127"/>
      <c r="BN558" s="127"/>
      <c r="BO558" s="127"/>
      <c r="BP558" s="127"/>
      <c r="BQ558" s="127"/>
      <c r="BR558" s="127"/>
      <c r="BS558" s="127"/>
    </row>
    <row r="559" spans="1:71" ht="12.75" customHeight="1" x14ac:dyDescent="0.25">
      <c r="A559" s="127"/>
      <c r="B559" s="127"/>
      <c r="C559" s="127"/>
      <c r="D559" s="127"/>
      <c r="E559" s="127"/>
      <c r="F559" s="127"/>
      <c r="G559" s="127"/>
      <c r="H559" s="127"/>
      <c r="I559" s="127"/>
      <c r="J559" s="127"/>
      <c r="K559" s="127"/>
      <c r="L559" s="127"/>
      <c r="M559" s="127"/>
      <c r="N559" s="127"/>
      <c r="O559" s="127"/>
      <c r="P559" s="127"/>
      <c r="Q559" s="127"/>
      <c r="R559" s="127"/>
      <c r="S559" s="127"/>
      <c r="T559" s="127"/>
      <c r="U559" s="127"/>
      <c r="V559" s="127"/>
      <c r="W559" s="127"/>
      <c r="X559" s="127"/>
      <c r="Y559" s="127"/>
      <c r="Z559" s="127"/>
      <c r="AA559" s="127"/>
      <c r="AB559" s="127"/>
      <c r="AC559" s="127"/>
      <c r="AD559" s="127"/>
      <c r="AE559" s="127"/>
      <c r="AF559" s="127"/>
      <c r="AG559" s="127"/>
      <c r="AH559" s="127"/>
      <c r="AI559" s="127"/>
      <c r="AJ559" s="127"/>
      <c r="AK559" s="127"/>
      <c r="AL559" s="127"/>
      <c r="AM559" s="127"/>
      <c r="AN559" s="127"/>
      <c r="AO559" s="127"/>
      <c r="AP559" s="127"/>
      <c r="AQ559" s="127"/>
      <c r="AR559" s="127"/>
      <c r="AS559" s="127"/>
      <c r="AT559" s="127"/>
      <c r="AU559" s="127"/>
      <c r="AV559" s="127"/>
      <c r="AW559" s="127"/>
      <c r="AX559" s="127"/>
      <c r="AY559" s="127"/>
      <c r="AZ559" s="127"/>
      <c r="BA559" s="127"/>
      <c r="BB559" s="127"/>
      <c r="BC559" s="127"/>
      <c r="BD559" s="127"/>
      <c r="BE559" s="127"/>
      <c r="BF559" s="127"/>
      <c r="BG559" s="127"/>
      <c r="BH559" s="127"/>
      <c r="BI559" s="127"/>
      <c r="BJ559" s="127"/>
      <c r="BK559" s="127"/>
      <c r="BL559" s="127"/>
      <c r="BM559" s="127"/>
      <c r="BN559" s="127"/>
      <c r="BO559" s="127"/>
      <c r="BP559" s="127"/>
      <c r="BQ559" s="127"/>
      <c r="BR559" s="127"/>
      <c r="BS559" s="127"/>
    </row>
    <row r="560" spans="1:71" ht="12.75" customHeight="1" x14ac:dyDescent="0.25">
      <c r="A560" s="127"/>
      <c r="B560" s="127"/>
      <c r="C560" s="127"/>
      <c r="D560" s="127"/>
      <c r="E560" s="127"/>
      <c r="F560" s="127"/>
      <c r="G560" s="127"/>
      <c r="H560" s="127"/>
      <c r="I560" s="127"/>
      <c r="J560" s="127"/>
      <c r="K560" s="127"/>
      <c r="L560" s="127"/>
      <c r="M560" s="127"/>
      <c r="N560" s="127"/>
      <c r="O560" s="127"/>
      <c r="P560" s="127"/>
      <c r="Q560" s="127"/>
      <c r="R560" s="127"/>
      <c r="S560" s="127"/>
      <c r="T560" s="127"/>
      <c r="U560" s="127"/>
      <c r="V560" s="127"/>
      <c r="W560" s="127"/>
      <c r="X560" s="127"/>
      <c r="Y560" s="127"/>
      <c r="Z560" s="127"/>
      <c r="AA560" s="127"/>
      <c r="AB560" s="127"/>
      <c r="AC560" s="127"/>
      <c r="AD560" s="127"/>
      <c r="AE560" s="127"/>
      <c r="AF560" s="127"/>
      <c r="AG560" s="127"/>
      <c r="AH560" s="127"/>
      <c r="AI560" s="127"/>
      <c r="AJ560" s="127"/>
      <c r="AK560" s="127"/>
      <c r="AL560" s="127"/>
      <c r="AM560" s="127"/>
      <c r="AN560" s="127"/>
      <c r="AO560" s="127"/>
      <c r="AP560" s="127"/>
      <c r="AQ560" s="127"/>
      <c r="AR560" s="127"/>
      <c r="AS560" s="127"/>
      <c r="AT560" s="127"/>
      <c r="AU560" s="127"/>
      <c r="AV560" s="127"/>
      <c r="AW560" s="127"/>
      <c r="AX560" s="127"/>
      <c r="AY560" s="127"/>
      <c r="AZ560" s="127"/>
      <c r="BA560" s="127"/>
      <c r="BB560" s="127"/>
      <c r="BC560" s="127"/>
      <c r="BD560" s="127"/>
      <c r="BE560" s="127"/>
      <c r="BF560" s="127"/>
      <c r="BG560" s="127"/>
      <c r="BH560" s="127"/>
      <c r="BI560" s="127"/>
      <c r="BJ560" s="127"/>
      <c r="BK560" s="127"/>
      <c r="BL560" s="127"/>
      <c r="BM560" s="127"/>
      <c r="BN560" s="127"/>
      <c r="BO560" s="127"/>
      <c r="BP560" s="127"/>
      <c r="BQ560" s="127"/>
      <c r="BR560" s="127"/>
      <c r="BS560" s="127"/>
    </row>
    <row r="561" spans="1:71" ht="12.75" customHeight="1" x14ac:dyDescent="0.25">
      <c r="A561" s="127"/>
      <c r="B561" s="127"/>
      <c r="C561" s="127"/>
      <c r="D561" s="127"/>
      <c r="E561" s="127"/>
      <c r="F561" s="127"/>
      <c r="G561" s="127"/>
      <c r="H561" s="127"/>
      <c r="I561" s="127"/>
      <c r="J561" s="127"/>
      <c r="K561" s="127"/>
      <c r="L561" s="127"/>
      <c r="M561" s="127"/>
      <c r="N561" s="127"/>
      <c r="O561" s="127"/>
      <c r="P561" s="127"/>
      <c r="Q561" s="127"/>
      <c r="R561" s="127"/>
      <c r="S561" s="127"/>
      <c r="T561" s="127"/>
      <c r="U561" s="127"/>
      <c r="V561" s="127"/>
      <c r="W561" s="127"/>
      <c r="X561" s="127"/>
      <c r="Y561" s="127"/>
      <c r="Z561" s="127"/>
      <c r="AA561" s="127"/>
      <c r="AB561" s="127"/>
      <c r="AC561" s="127"/>
      <c r="AD561" s="127"/>
      <c r="AE561" s="127"/>
      <c r="AF561" s="127"/>
      <c r="AG561" s="127"/>
      <c r="AH561" s="127"/>
      <c r="AI561" s="127"/>
      <c r="AJ561" s="127"/>
      <c r="AK561" s="127"/>
      <c r="AL561" s="127"/>
      <c r="AM561" s="127"/>
      <c r="AN561" s="127"/>
      <c r="AO561" s="127"/>
      <c r="AP561" s="127"/>
      <c r="AQ561" s="127"/>
      <c r="AR561" s="127"/>
      <c r="AS561" s="127"/>
      <c r="AT561" s="127"/>
      <c r="AU561" s="127"/>
      <c r="AV561" s="127"/>
      <c r="AW561" s="127"/>
      <c r="AX561" s="127"/>
      <c r="AY561" s="127"/>
      <c r="AZ561" s="127"/>
      <c r="BA561" s="127"/>
      <c r="BB561" s="127"/>
      <c r="BC561" s="127"/>
      <c r="BD561" s="127"/>
      <c r="BE561" s="127"/>
      <c r="BF561" s="127"/>
      <c r="BG561" s="127"/>
      <c r="BH561" s="127"/>
      <c r="BI561" s="127"/>
      <c r="BJ561" s="127"/>
      <c r="BK561" s="127"/>
      <c r="BL561" s="127"/>
      <c r="BM561" s="127"/>
      <c r="BN561" s="127"/>
      <c r="BO561" s="127"/>
      <c r="BP561" s="127"/>
      <c r="BQ561" s="127"/>
      <c r="BR561" s="127"/>
      <c r="BS561" s="127"/>
    </row>
    <row r="562" spans="1:71" ht="12.75" customHeight="1" x14ac:dyDescent="0.25">
      <c r="A562" s="127"/>
      <c r="B562" s="127"/>
      <c r="C562" s="127"/>
      <c r="D562" s="127"/>
      <c r="E562" s="127"/>
      <c r="F562" s="127"/>
      <c r="G562" s="127"/>
      <c r="H562" s="127"/>
      <c r="I562" s="127"/>
      <c r="J562" s="127"/>
      <c r="K562" s="127"/>
      <c r="L562" s="127"/>
      <c r="M562" s="127"/>
      <c r="N562" s="127"/>
      <c r="O562" s="127"/>
      <c r="P562" s="127"/>
      <c r="Q562" s="127"/>
      <c r="R562" s="127"/>
      <c r="S562" s="127"/>
      <c r="T562" s="127"/>
      <c r="U562" s="127"/>
      <c r="V562" s="127"/>
      <c r="W562" s="127"/>
      <c r="X562" s="127"/>
      <c r="Y562" s="127"/>
      <c r="Z562" s="127"/>
      <c r="AA562" s="127"/>
      <c r="AB562" s="127"/>
      <c r="AC562" s="127"/>
      <c r="AD562" s="127"/>
      <c r="AE562" s="127"/>
      <c r="AF562" s="127"/>
      <c r="AG562" s="127"/>
      <c r="AH562" s="127"/>
      <c r="AI562" s="127"/>
      <c r="AJ562" s="127"/>
      <c r="AK562" s="127"/>
      <c r="AL562" s="127"/>
      <c r="AM562" s="127"/>
      <c r="AN562" s="127"/>
      <c r="AO562" s="127"/>
      <c r="AP562" s="127"/>
      <c r="AQ562" s="127"/>
      <c r="AR562" s="127"/>
      <c r="AS562" s="127"/>
      <c r="AT562" s="127"/>
      <c r="AU562" s="127"/>
      <c r="AV562" s="127"/>
      <c r="AW562" s="127"/>
      <c r="AX562" s="127"/>
      <c r="AY562" s="127"/>
      <c r="AZ562" s="127"/>
      <c r="BA562" s="127"/>
      <c r="BB562" s="127"/>
      <c r="BC562" s="127"/>
      <c r="BD562" s="127"/>
      <c r="BE562" s="127"/>
      <c r="BF562" s="127"/>
      <c r="BG562" s="127"/>
      <c r="BH562" s="127"/>
      <c r="BI562" s="127"/>
      <c r="BJ562" s="127"/>
      <c r="BK562" s="127"/>
      <c r="BL562" s="127"/>
      <c r="BM562" s="127"/>
      <c r="BN562" s="127"/>
      <c r="BO562" s="127"/>
      <c r="BP562" s="127"/>
      <c r="BQ562" s="127"/>
      <c r="BR562" s="127"/>
      <c r="BS562" s="127"/>
    </row>
    <row r="563" spans="1:71" ht="12.75" customHeight="1" x14ac:dyDescent="0.25">
      <c r="A563" s="127"/>
      <c r="B563" s="127"/>
      <c r="C563" s="127"/>
      <c r="D563" s="127"/>
      <c r="E563" s="127"/>
      <c r="F563" s="127"/>
      <c r="G563" s="127"/>
      <c r="H563" s="127"/>
      <c r="I563" s="127"/>
      <c r="J563" s="127"/>
      <c r="K563" s="127"/>
      <c r="L563" s="127"/>
      <c r="M563" s="127"/>
      <c r="N563" s="127"/>
      <c r="O563" s="127"/>
      <c r="P563" s="127"/>
      <c r="Q563" s="127"/>
      <c r="R563" s="127"/>
      <c r="S563" s="127"/>
      <c r="T563" s="127"/>
      <c r="U563" s="127"/>
      <c r="V563" s="127"/>
      <c r="W563" s="127"/>
      <c r="X563" s="127"/>
      <c r="Y563" s="127"/>
      <c r="Z563" s="127"/>
      <c r="AA563" s="127"/>
      <c r="AB563" s="127"/>
      <c r="AC563" s="127"/>
      <c r="AD563" s="127"/>
      <c r="AE563" s="127"/>
      <c r="AF563" s="127"/>
      <c r="AG563" s="127"/>
      <c r="AH563" s="127"/>
      <c r="AI563" s="127"/>
      <c r="AJ563" s="127"/>
      <c r="AK563" s="127"/>
      <c r="AL563" s="127"/>
      <c r="AM563" s="127"/>
      <c r="AN563" s="127"/>
      <c r="AO563" s="127"/>
      <c r="AP563" s="127"/>
      <c r="AQ563" s="127"/>
      <c r="AR563" s="127"/>
      <c r="AS563" s="127"/>
      <c r="AT563" s="127"/>
      <c r="AU563" s="127"/>
      <c r="AV563" s="127"/>
      <c r="AW563" s="127"/>
      <c r="AX563" s="127"/>
      <c r="AY563" s="127"/>
      <c r="AZ563" s="127"/>
      <c r="BA563" s="127"/>
      <c r="BB563" s="127"/>
      <c r="BC563" s="127"/>
      <c r="BD563" s="127"/>
      <c r="BE563" s="127"/>
      <c r="BF563" s="127"/>
      <c r="BG563" s="127"/>
      <c r="BH563" s="127"/>
      <c r="BI563" s="127"/>
      <c r="BJ563" s="127"/>
      <c r="BK563" s="127"/>
      <c r="BL563" s="127"/>
      <c r="BM563" s="127"/>
      <c r="BN563" s="127"/>
      <c r="BO563" s="127"/>
      <c r="BP563" s="127"/>
      <c r="BQ563" s="127"/>
      <c r="BR563" s="127"/>
      <c r="BS563" s="127"/>
    </row>
    <row r="564" spans="1:71" ht="12.75" customHeight="1" x14ac:dyDescent="0.25">
      <c r="A564" s="127"/>
      <c r="B564" s="127"/>
      <c r="C564" s="127"/>
      <c r="D564" s="127"/>
      <c r="E564" s="127"/>
      <c r="F564" s="127"/>
      <c r="G564" s="127"/>
      <c r="H564" s="127"/>
      <c r="I564" s="127"/>
      <c r="J564" s="127"/>
      <c r="K564" s="127"/>
      <c r="L564" s="127"/>
      <c r="M564" s="127"/>
      <c r="N564" s="127"/>
      <c r="O564" s="127"/>
      <c r="P564" s="127"/>
      <c r="Q564" s="127"/>
      <c r="R564" s="127"/>
      <c r="S564" s="127"/>
      <c r="T564" s="127"/>
      <c r="U564" s="127"/>
      <c r="V564" s="127"/>
      <c r="W564" s="127"/>
      <c r="X564" s="127"/>
      <c r="Y564" s="127"/>
      <c r="Z564" s="127"/>
      <c r="AA564" s="127"/>
      <c r="AB564" s="127"/>
      <c r="AC564" s="127"/>
      <c r="AD564" s="127"/>
      <c r="AE564" s="127"/>
      <c r="AF564" s="127"/>
      <c r="AG564" s="127"/>
      <c r="AH564" s="127"/>
      <c r="AI564" s="127"/>
      <c r="AJ564" s="127"/>
      <c r="AK564" s="127"/>
      <c r="AL564" s="127"/>
      <c r="AM564" s="127"/>
      <c r="AN564" s="127"/>
      <c r="AO564" s="127"/>
      <c r="AP564" s="127"/>
      <c r="AQ564" s="127"/>
      <c r="AR564" s="127"/>
      <c r="AS564" s="127"/>
      <c r="AT564" s="127"/>
      <c r="AU564" s="127"/>
      <c r="AV564" s="127"/>
      <c r="AW564" s="127"/>
      <c r="AX564" s="127"/>
      <c r="AY564" s="127"/>
      <c r="AZ564" s="127"/>
      <c r="BA564" s="127"/>
      <c r="BB564" s="127"/>
      <c r="BC564" s="127"/>
      <c r="BD564" s="127"/>
      <c r="BE564" s="127"/>
      <c r="BF564" s="127"/>
      <c r="BG564" s="127"/>
      <c r="BH564" s="127"/>
      <c r="BI564" s="127"/>
      <c r="BJ564" s="127"/>
      <c r="BK564" s="127"/>
      <c r="BL564" s="127"/>
      <c r="BM564" s="127"/>
      <c r="BN564" s="127"/>
      <c r="BO564" s="127"/>
      <c r="BP564" s="127"/>
      <c r="BQ564" s="127"/>
      <c r="BR564" s="127"/>
      <c r="BS564" s="127"/>
    </row>
    <row r="565" spans="1:71" ht="12.75" customHeight="1" x14ac:dyDescent="0.25">
      <c r="A565" s="127"/>
      <c r="B565" s="127"/>
      <c r="C565" s="127"/>
      <c r="D565" s="127"/>
      <c r="E565" s="127"/>
      <c r="F565" s="127"/>
      <c r="G565" s="127"/>
      <c r="H565" s="127"/>
      <c r="I565" s="127"/>
      <c r="J565" s="127"/>
      <c r="K565" s="127"/>
      <c r="L565" s="127"/>
      <c r="M565" s="127"/>
      <c r="N565" s="127"/>
      <c r="O565" s="127"/>
      <c r="P565" s="127"/>
      <c r="Q565" s="127"/>
      <c r="R565" s="127"/>
      <c r="S565" s="127"/>
      <c r="T565" s="127"/>
      <c r="U565" s="127"/>
      <c r="V565" s="127"/>
      <c r="W565" s="127"/>
      <c r="X565" s="127"/>
      <c r="Y565" s="127"/>
      <c r="Z565" s="127"/>
      <c r="AA565" s="127"/>
      <c r="AB565" s="127"/>
      <c r="AC565" s="127"/>
      <c r="AD565" s="127"/>
      <c r="AE565" s="127"/>
      <c r="AF565" s="127"/>
      <c r="AG565" s="127"/>
      <c r="AH565" s="127"/>
      <c r="AI565" s="127"/>
      <c r="AJ565" s="127"/>
      <c r="AK565" s="127"/>
      <c r="AL565" s="127"/>
      <c r="AM565" s="127"/>
      <c r="AN565" s="127"/>
      <c r="AO565" s="127"/>
      <c r="AP565" s="127"/>
      <c r="AQ565" s="127"/>
      <c r="AR565" s="127"/>
      <c r="AS565" s="127"/>
      <c r="AT565" s="127"/>
      <c r="AU565" s="127"/>
      <c r="AV565" s="127"/>
      <c r="AW565" s="127"/>
      <c r="AX565" s="127"/>
      <c r="AY565" s="127"/>
      <c r="AZ565" s="127"/>
      <c r="BA565" s="127"/>
      <c r="BB565" s="127"/>
      <c r="BC565" s="127"/>
      <c r="BD565" s="127"/>
      <c r="BE565" s="127"/>
      <c r="BF565" s="127"/>
      <c r="BG565" s="127"/>
      <c r="BH565" s="127"/>
      <c r="BI565" s="127"/>
      <c r="BJ565" s="127"/>
      <c r="BK565" s="127"/>
      <c r="BL565" s="127"/>
      <c r="BM565" s="127"/>
      <c r="BN565" s="127"/>
      <c r="BO565" s="127"/>
      <c r="BP565" s="127"/>
      <c r="BQ565" s="127"/>
      <c r="BR565" s="127"/>
      <c r="BS565" s="127"/>
    </row>
    <row r="566" spans="1:71" ht="12.75" customHeight="1" x14ac:dyDescent="0.25">
      <c r="A566" s="127"/>
      <c r="B566" s="127"/>
      <c r="C566" s="127"/>
      <c r="D566" s="127"/>
      <c r="E566" s="127"/>
      <c r="F566" s="127"/>
      <c r="G566" s="127"/>
      <c r="H566" s="127"/>
      <c r="I566" s="127"/>
      <c r="J566" s="127"/>
      <c r="K566" s="127"/>
      <c r="L566" s="127"/>
      <c r="M566" s="127"/>
      <c r="N566" s="127"/>
      <c r="O566" s="127"/>
      <c r="P566" s="127"/>
      <c r="Q566" s="127"/>
      <c r="R566" s="127"/>
      <c r="S566" s="127"/>
      <c r="T566" s="127"/>
      <c r="U566" s="127"/>
      <c r="V566" s="127"/>
      <c r="W566" s="127"/>
      <c r="X566" s="127"/>
      <c r="Y566" s="127"/>
      <c r="Z566" s="127"/>
      <c r="AA566" s="127"/>
      <c r="AB566" s="127"/>
      <c r="AC566" s="127"/>
      <c r="AD566" s="127"/>
      <c r="AE566" s="127"/>
      <c r="AF566" s="127"/>
      <c r="AG566" s="127"/>
      <c r="AH566" s="127"/>
      <c r="AI566" s="127"/>
      <c r="AJ566" s="127"/>
      <c r="AK566" s="127"/>
      <c r="AL566" s="127"/>
      <c r="AM566" s="127"/>
      <c r="AN566" s="127"/>
      <c r="AO566" s="127"/>
      <c r="AP566" s="127"/>
      <c r="AQ566" s="127"/>
      <c r="AR566" s="127"/>
      <c r="AS566" s="127"/>
      <c r="AT566" s="127"/>
      <c r="AU566" s="127"/>
      <c r="AV566" s="127"/>
      <c r="AW566" s="127"/>
      <c r="AX566" s="127"/>
      <c r="AY566" s="127"/>
      <c r="AZ566" s="127"/>
      <c r="BA566" s="127"/>
      <c r="BB566" s="127"/>
      <c r="BC566" s="127"/>
      <c r="BD566" s="127"/>
      <c r="BE566" s="127"/>
      <c r="BF566" s="127"/>
      <c r="BG566" s="127"/>
      <c r="BH566" s="127"/>
      <c r="BI566" s="127"/>
      <c r="BJ566" s="127"/>
      <c r="BK566" s="127"/>
      <c r="BL566" s="127"/>
      <c r="BM566" s="127"/>
      <c r="BN566" s="127"/>
      <c r="BO566" s="127"/>
      <c r="BP566" s="127"/>
      <c r="BQ566" s="127"/>
      <c r="BR566" s="127"/>
      <c r="BS566" s="127"/>
    </row>
    <row r="567" spans="1:71" ht="12.75" customHeight="1" x14ac:dyDescent="0.25">
      <c r="A567" s="127"/>
      <c r="B567" s="127"/>
      <c r="C567" s="127"/>
      <c r="D567" s="127"/>
      <c r="E567" s="127"/>
      <c r="F567" s="127"/>
      <c r="G567" s="127"/>
      <c r="H567" s="127"/>
      <c r="I567" s="127"/>
      <c r="J567" s="127"/>
      <c r="K567" s="127"/>
      <c r="L567" s="127"/>
      <c r="M567" s="127"/>
      <c r="N567" s="127"/>
      <c r="O567" s="127"/>
      <c r="P567" s="127"/>
      <c r="Q567" s="127"/>
      <c r="R567" s="127"/>
      <c r="S567" s="127"/>
      <c r="T567" s="127"/>
      <c r="U567" s="127"/>
      <c r="V567" s="127"/>
      <c r="W567" s="127"/>
      <c r="X567" s="127"/>
      <c r="Y567" s="127"/>
      <c r="Z567" s="127"/>
      <c r="AA567" s="127"/>
      <c r="AB567" s="127"/>
      <c r="AC567" s="127"/>
      <c r="AD567" s="127"/>
      <c r="AE567" s="127"/>
      <c r="AF567" s="127"/>
      <c r="AG567" s="127"/>
      <c r="AH567" s="127"/>
      <c r="AI567" s="127"/>
      <c r="AJ567" s="127"/>
      <c r="AK567" s="127"/>
      <c r="AL567" s="127"/>
      <c r="AM567" s="127"/>
      <c r="AN567" s="127"/>
      <c r="AO567" s="127"/>
      <c r="AP567" s="127"/>
      <c r="AQ567" s="127"/>
      <c r="AR567" s="127"/>
      <c r="AS567" s="127"/>
      <c r="AT567" s="127"/>
      <c r="AU567" s="127"/>
      <c r="AV567" s="127"/>
      <c r="AW567" s="127"/>
      <c r="AX567" s="127"/>
      <c r="AY567" s="127"/>
      <c r="AZ567" s="127"/>
      <c r="BA567" s="127"/>
      <c r="BB567" s="127"/>
      <c r="BC567" s="127"/>
      <c r="BD567" s="127"/>
      <c r="BE567" s="127"/>
      <c r="BF567" s="127"/>
      <c r="BG567" s="127"/>
      <c r="BH567" s="127"/>
      <c r="BI567" s="127"/>
      <c r="BJ567" s="127"/>
      <c r="BK567" s="127"/>
      <c r="BL567" s="127"/>
      <c r="BM567" s="127"/>
      <c r="BN567" s="127"/>
      <c r="BO567" s="127"/>
      <c r="BP567" s="127"/>
      <c r="BQ567" s="127"/>
      <c r="BR567" s="127"/>
      <c r="BS567" s="127"/>
    </row>
    <row r="568" spans="1:71" ht="12.75" customHeight="1" x14ac:dyDescent="0.25">
      <c r="A568" s="127"/>
      <c r="B568" s="127"/>
      <c r="C568" s="127"/>
      <c r="D568" s="127"/>
      <c r="E568" s="127"/>
      <c r="F568" s="127"/>
      <c r="G568" s="127"/>
      <c r="H568" s="127"/>
      <c r="I568" s="127"/>
      <c r="J568" s="127"/>
      <c r="K568" s="127"/>
      <c r="L568" s="127"/>
      <c r="M568" s="127"/>
      <c r="N568" s="127"/>
      <c r="O568" s="127"/>
      <c r="P568" s="127"/>
      <c r="Q568" s="127"/>
      <c r="R568" s="127"/>
      <c r="S568" s="127"/>
      <c r="T568" s="127"/>
      <c r="U568" s="127"/>
      <c r="V568" s="127"/>
      <c r="W568" s="127"/>
      <c r="X568" s="127"/>
      <c r="Y568" s="127"/>
      <c r="Z568" s="127"/>
      <c r="AA568" s="127"/>
      <c r="AB568" s="127"/>
      <c r="AC568" s="127"/>
      <c r="AD568" s="127"/>
      <c r="AE568" s="127"/>
      <c r="AF568" s="127"/>
      <c r="AG568" s="127"/>
      <c r="AH568" s="127"/>
      <c r="AI568" s="127"/>
      <c r="AJ568" s="127"/>
      <c r="AK568" s="127"/>
      <c r="AL568" s="127"/>
      <c r="AM568" s="127"/>
      <c r="AN568" s="127"/>
      <c r="AO568" s="127"/>
      <c r="AP568" s="127"/>
      <c r="AQ568" s="127"/>
      <c r="AR568" s="127"/>
      <c r="AS568" s="127"/>
      <c r="AT568" s="127"/>
      <c r="AU568" s="127"/>
      <c r="AV568" s="127"/>
      <c r="AW568" s="127"/>
      <c r="AX568" s="127"/>
      <c r="AY568" s="127"/>
      <c r="AZ568" s="127"/>
      <c r="BA568" s="127"/>
      <c r="BB568" s="127"/>
      <c r="BC568" s="127"/>
      <c r="BD568" s="127"/>
      <c r="BE568" s="127"/>
      <c r="BF568" s="127"/>
      <c r="BG568" s="127"/>
      <c r="BH568" s="127"/>
      <c r="BI568" s="127"/>
      <c r="BJ568" s="127"/>
      <c r="BK568" s="127"/>
      <c r="BL568" s="127"/>
      <c r="BM568" s="127"/>
      <c r="BN568" s="127"/>
      <c r="BO568" s="127"/>
      <c r="BP568" s="127"/>
      <c r="BQ568" s="127"/>
      <c r="BR568" s="127"/>
      <c r="BS568" s="127"/>
    </row>
    <row r="569" spans="1:71" ht="12.75" customHeight="1" x14ac:dyDescent="0.25">
      <c r="A569" s="127"/>
      <c r="B569" s="127"/>
      <c r="C569" s="127"/>
      <c r="D569" s="127"/>
      <c r="E569" s="127"/>
      <c r="F569" s="127"/>
      <c r="G569" s="127"/>
      <c r="H569" s="127"/>
      <c r="I569" s="127"/>
      <c r="J569" s="127"/>
      <c r="K569" s="127"/>
      <c r="L569" s="127"/>
      <c r="M569" s="127"/>
      <c r="N569" s="127"/>
      <c r="O569" s="127"/>
      <c r="P569" s="127"/>
      <c r="Q569" s="127"/>
      <c r="R569" s="127"/>
      <c r="S569" s="127"/>
      <c r="T569" s="127"/>
      <c r="U569" s="127"/>
      <c r="V569" s="127"/>
      <c r="W569" s="127"/>
      <c r="X569" s="127"/>
      <c r="Y569" s="127"/>
      <c r="Z569" s="127"/>
      <c r="AA569" s="127"/>
      <c r="AB569" s="127"/>
      <c r="AC569" s="127"/>
      <c r="AD569" s="127"/>
      <c r="AE569" s="127"/>
      <c r="AF569" s="127"/>
      <c r="AG569" s="127"/>
      <c r="AH569" s="127"/>
      <c r="AI569" s="127"/>
      <c r="AJ569" s="127"/>
      <c r="AK569" s="127"/>
      <c r="AL569" s="127"/>
      <c r="AM569" s="127"/>
      <c r="AN569" s="127"/>
      <c r="AO569" s="127"/>
      <c r="AP569" s="127"/>
      <c r="AQ569" s="127"/>
      <c r="AR569" s="127"/>
      <c r="AS569" s="127"/>
      <c r="AT569" s="127"/>
      <c r="AU569" s="127"/>
      <c r="AV569" s="127"/>
      <c r="AW569" s="127"/>
      <c r="AX569" s="127"/>
      <c r="AY569" s="127"/>
      <c r="AZ569" s="127"/>
      <c r="BA569" s="127"/>
      <c r="BB569" s="127"/>
      <c r="BC569" s="127"/>
      <c r="BD569" s="127"/>
      <c r="BE569" s="127"/>
      <c r="BF569" s="127"/>
      <c r="BG569" s="127"/>
      <c r="BH569" s="127"/>
      <c r="BI569" s="127"/>
      <c r="BJ569" s="127"/>
      <c r="BK569" s="127"/>
      <c r="BL569" s="127"/>
      <c r="BM569" s="127"/>
      <c r="BN569" s="127"/>
      <c r="BO569" s="127"/>
      <c r="BP569" s="127"/>
      <c r="BQ569" s="127"/>
      <c r="BR569" s="127"/>
      <c r="BS569" s="127"/>
    </row>
    <row r="570" spans="1:71" ht="12.75" customHeight="1" x14ac:dyDescent="0.25">
      <c r="A570" s="127"/>
      <c r="B570" s="127"/>
      <c r="C570" s="127"/>
      <c r="D570" s="127"/>
      <c r="E570" s="127"/>
      <c r="F570" s="127"/>
      <c r="G570" s="127"/>
      <c r="H570" s="127"/>
      <c r="I570" s="127"/>
      <c r="J570" s="127"/>
      <c r="K570" s="127"/>
      <c r="L570" s="127"/>
      <c r="M570" s="127"/>
      <c r="N570" s="127"/>
      <c r="O570" s="127"/>
      <c r="P570" s="127"/>
      <c r="Q570" s="127"/>
      <c r="R570" s="127"/>
      <c r="S570" s="127"/>
      <c r="T570" s="127"/>
      <c r="U570" s="127"/>
      <c r="V570" s="127"/>
      <c r="W570" s="127"/>
      <c r="X570" s="127"/>
      <c r="Y570" s="127"/>
      <c r="Z570" s="127"/>
      <c r="AA570" s="127"/>
      <c r="AB570" s="127"/>
      <c r="AC570" s="127"/>
      <c r="AD570" s="127"/>
      <c r="AE570" s="127"/>
      <c r="AF570" s="127"/>
      <c r="AG570" s="127"/>
      <c r="AH570" s="127"/>
      <c r="AI570" s="127"/>
      <c r="AJ570" s="127"/>
      <c r="AK570" s="127"/>
      <c r="AL570" s="127"/>
      <c r="AM570" s="127"/>
      <c r="AN570" s="127"/>
      <c r="AO570" s="127"/>
      <c r="AP570" s="127"/>
      <c r="AQ570" s="127"/>
      <c r="AR570" s="127"/>
      <c r="AS570" s="127"/>
      <c r="AT570" s="127"/>
      <c r="AU570" s="127"/>
      <c r="AV570" s="127"/>
      <c r="AW570" s="127"/>
      <c r="AX570" s="127"/>
      <c r="AY570" s="127"/>
      <c r="AZ570" s="127"/>
      <c r="BA570" s="127"/>
      <c r="BB570" s="127"/>
      <c r="BC570" s="127"/>
      <c r="BD570" s="127"/>
      <c r="BE570" s="127"/>
      <c r="BF570" s="127"/>
      <c r="BG570" s="127"/>
      <c r="BH570" s="127"/>
      <c r="BI570" s="127"/>
      <c r="BJ570" s="127"/>
      <c r="BK570" s="127"/>
      <c r="BL570" s="127"/>
      <c r="BM570" s="127"/>
      <c r="BN570" s="127"/>
      <c r="BO570" s="127"/>
      <c r="BP570" s="127"/>
      <c r="BQ570" s="127"/>
      <c r="BR570" s="127"/>
      <c r="BS570" s="127"/>
    </row>
    <row r="571" spans="1:71" ht="12.75" customHeight="1" x14ac:dyDescent="0.25">
      <c r="A571" s="127"/>
      <c r="B571" s="127"/>
      <c r="C571" s="127"/>
      <c r="D571" s="127"/>
      <c r="E571" s="127"/>
      <c r="F571" s="127"/>
      <c r="G571" s="127"/>
      <c r="H571" s="127"/>
      <c r="I571" s="127"/>
      <c r="J571" s="127"/>
      <c r="K571" s="127"/>
      <c r="L571" s="127"/>
      <c r="M571" s="127"/>
      <c r="N571" s="127"/>
      <c r="O571" s="127"/>
      <c r="P571" s="127"/>
      <c r="Q571" s="127"/>
      <c r="R571" s="127"/>
      <c r="S571" s="127"/>
      <c r="T571" s="127"/>
      <c r="U571" s="127"/>
      <c r="V571" s="127"/>
      <c r="W571" s="127"/>
      <c r="X571" s="127"/>
      <c r="Y571" s="127"/>
      <c r="Z571" s="127"/>
      <c r="AA571" s="127"/>
      <c r="AB571" s="127"/>
      <c r="AC571" s="127"/>
      <c r="AD571" s="127"/>
      <c r="AE571" s="127"/>
      <c r="AF571" s="127"/>
      <c r="AG571" s="127"/>
      <c r="AH571" s="127"/>
      <c r="AI571" s="127"/>
      <c r="AJ571" s="127"/>
      <c r="AK571" s="127"/>
      <c r="AL571" s="127"/>
      <c r="AM571" s="127"/>
      <c r="AN571" s="127"/>
      <c r="AO571" s="127"/>
      <c r="AP571" s="127"/>
      <c r="AQ571" s="127"/>
      <c r="AR571" s="127"/>
      <c r="AS571" s="127"/>
      <c r="AT571" s="127"/>
      <c r="AU571" s="127"/>
      <c r="AV571" s="127"/>
      <c r="AW571" s="127"/>
      <c r="AX571" s="127"/>
      <c r="AY571" s="127"/>
      <c r="AZ571" s="127"/>
      <c r="BA571" s="127"/>
      <c r="BB571" s="127"/>
      <c r="BC571" s="127"/>
      <c r="BD571" s="127"/>
      <c r="BE571" s="127"/>
      <c r="BF571" s="127"/>
      <c r="BG571" s="127"/>
      <c r="BH571" s="127"/>
      <c r="BI571" s="127"/>
      <c r="BJ571" s="127"/>
      <c r="BK571" s="127"/>
      <c r="BL571" s="127"/>
      <c r="BM571" s="127"/>
      <c r="BN571" s="127"/>
      <c r="BO571" s="127"/>
      <c r="BP571" s="127"/>
      <c r="BQ571" s="127"/>
      <c r="BR571" s="127"/>
      <c r="BS571" s="127"/>
    </row>
    <row r="572" spans="1:71" ht="12.75" customHeight="1" x14ac:dyDescent="0.25">
      <c r="A572" s="127"/>
      <c r="B572" s="127"/>
      <c r="C572" s="127"/>
      <c r="D572" s="127"/>
      <c r="E572" s="127"/>
      <c r="F572" s="127"/>
      <c r="G572" s="127"/>
      <c r="H572" s="127"/>
      <c r="I572" s="127"/>
      <c r="J572" s="127"/>
      <c r="K572" s="127"/>
      <c r="L572" s="127"/>
      <c r="M572" s="127"/>
      <c r="N572" s="127"/>
      <c r="O572" s="127"/>
      <c r="P572" s="127"/>
      <c r="Q572" s="127"/>
      <c r="R572" s="127"/>
      <c r="S572" s="127"/>
      <c r="T572" s="127"/>
      <c r="U572" s="127"/>
      <c r="V572" s="127"/>
      <c r="W572" s="127"/>
      <c r="X572" s="127"/>
      <c r="Y572" s="127"/>
      <c r="Z572" s="127"/>
      <c r="AA572" s="127"/>
      <c r="AB572" s="127"/>
      <c r="AC572" s="127"/>
      <c r="AD572" s="127"/>
      <c r="AE572" s="127"/>
      <c r="AF572" s="127"/>
      <c r="AG572" s="127"/>
      <c r="AH572" s="127"/>
      <c r="AI572" s="127"/>
      <c r="AJ572" s="127"/>
      <c r="AK572" s="127"/>
      <c r="AL572" s="127"/>
      <c r="AM572" s="127"/>
      <c r="AN572" s="127"/>
      <c r="AO572" s="127"/>
      <c r="AP572" s="127"/>
      <c r="AQ572" s="127"/>
      <c r="AR572" s="127"/>
      <c r="AS572" s="127"/>
      <c r="AT572" s="127"/>
      <c r="AU572" s="127"/>
      <c r="AV572" s="127"/>
      <c r="AW572" s="127"/>
      <c r="AX572" s="127"/>
      <c r="AY572" s="127"/>
      <c r="AZ572" s="127"/>
      <c r="BA572" s="127"/>
      <c r="BB572" s="127"/>
      <c r="BC572" s="127"/>
      <c r="BD572" s="127"/>
      <c r="BE572" s="127"/>
      <c r="BF572" s="127"/>
      <c r="BG572" s="127"/>
      <c r="BH572" s="127"/>
      <c r="BI572" s="127"/>
      <c r="BJ572" s="127"/>
      <c r="BK572" s="127"/>
      <c r="BL572" s="127"/>
      <c r="BM572" s="127"/>
      <c r="BN572" s="127"/>
      <c r="BO572" s="127"/>
      <c r="BP572" s="127"/>
      <c r="BQ572" s="127"/>
      <c r="BR572" s="127"/>
      <c r="BS572" s="127"/>
    </row>
    <row r="573" spans="1:71" ht="12.75" customHeight="1" x14ac:dyDescent="0.25">
      <c r="A573" s="127"/>
      <c r="B573" s="127"/>
      <c r="C573" s="127"/>
      <c r="D573" s="127"/>
      <c r="E573" s="127"/>
      <c r="F573" s="127"/>
      <c r="G573" s="127"/>
      <c r="H573" s="127"/>
      <c r="I573" s="127"/>
      <c r="J573" s="127"/>
      <c r="K573" s="127"/>
      <c r="L573" s="127"/>
      <c r="M573" s="127"/>
      <c r="N573" s="127"/>
      <c r="O573" s="127"/>
      <c r="P573" s="127"/>
      <c r="Q573" s="127"/>
      <c r="R573" s="127"/>
      <c r="S573" s="127"/>
      <c r="T573" s="127"/>
      <c r="U573" s="127"/>
      <c r="V573" s="127"/>
      <c r="W573" s="127"/>
      <c r="X573" s="127"/>
      <c r="Y573" s="127"/>
      <c r="Z573" s="127"/>
      <c r="AA573" s="127"/>
      <c r="AB573" s="127"/>
      <c r="AC573" s="127"/>
      <c r="AD573" s="127"/>
      <c r="AE573" s="127"/>
      <c r="AF573" s="127"/>
      <c r="AG573" s="127"/>
      <c r="AH573" s="127"/>
      <c r="AI573" s="127"/>
      <c r="AJ573" s="127"/>
      <c r="AK573" s="127"/>
      <c r="AL573" s="127"/>
      <c r="AM573" s="127"/>
      <c r="AN573" s="127"/>
      <c r="AO573" s="127"/>
      <c r="AP573" s="127"/>
      <c r="AQ573" s="127"/>
      <c r="AR573" s="127"/>
      <c r="AS573" s="127"/>
      <c r="AT573" s="127"/>
      <c r="AU573" s="127"/>
      <c r="AV573" s="127"/>
      <c r="AW573" s="127"/>
      <c r="AX573" s="127"/>
      <c r="AY573" s="127"/>
      <c r="AZ573" s="127"/>
      <c r="BA573" s="127"/>
      <c r="BB573" s="127"/>
      <c r="BC573" s="127"/>
      <c r="BD573" s="127"/>
      <c r="BE573" s="127"/>
      <c r="BF573" s="127"/>
      <c r="BG573" s="127"/>
      <c r="BH573" s="127"/>
      <c r="BI573" s="127"/>
      <c r="BJ573" s="127"/>
      <c r="BK573" s="127"/>
      <c r="BL573" s="127"/>
      <c r="BM573" s="127"/>
      <c r="BN573" s="127"/>
      <c r="BO573" s="127"/>
      <c r="BP573" s="127"/>
      <c r="BQ573" s="127"/>
      <c r="BR573" s="127"/>
      <c r="BS573" s="127"/>
    </row>
    <row r="574" spans="1:71" ht="12.75" customHeight="1" x14ac:dyDescent="0.25">
      <c r="A574" s="127"/>
      <c r="B574" s="127"/>
      <c r="C574" s="127"/>
      <c r="D574" s="127"/>
      <c r="E574" s="127"/>
      <c r="F574" s="127"/>
      <c r="G574" s="127"/>
      <c r="H574" s="127"/>
      <c r="I574" s="127"/>
      <c r="J574" s="127"/>
      <c r="K574" s="127"/>
      <c r="L574" s="127"/>
      <c r="M574" s="127"/>
      <c r="N574" s="127"/>
      <c r="O574" s="127"/>
      <c r="P574" s="127"/>
      <c r="Q574" s="127"/>
      <c r="R574" s="127"/>
      <c r="S574" s="127"/>
      <c r="T574" s="127"/>
      <c r="U574" s="127"/>
      <c r="V574" s="127"/>
      <c r="W574" s="127"/>
      <c r="X574" s="127"/>
      <c r="Y574" s="127"/>
      <c r="Z574" s="127"/>
      <c r="AA574" s="127"/>
      <c r="AB574" s="127"/>
      <c r="AC574" s="127"/>
      <c r="AD574" s="127"/>
      <c r="AE574" s="127"/>
      <c r="AF574" s="127"/>
      <c r="AG574" s="127"/>
      <c r="AH574" s="127"/>
      <c r="AI574" s="127"/>
      <c r="AJ574" s="127"/>
      <c r="AK574" s="127"/>
      <c r="AL574" s="127"/>
      <c r="AM574" s="127"/>
      <c r="AN574" s="127"/>
      <c r="AO574" s="127"/>
      <c r="AP574" s="127"/>
      <c r="AQ574" s="127"/>
      <c r="AR574" s="127"/>
      <c r="AS574" s="127"/>
      <c r="AT574" s="127"/>
      <c r="AU574" s="127"/>
      <c r="AV574" s="127"/>
      <c r="AW574" s="127"/>
      <c r="AX574" s="127"/>
      <c r="AY574" s="127"/>
      <c r="AZ574" s="127"/>
      <c r="BA574" s="127"/>
      <c r="BB574" s="127"/>
      <c r="BC574" s="127"/>
      <c r="BD574" s="127"/>
      <c r="BE574" s="127"/>
      <c r="BF574" s="127"/>
      <c r="BG574" s="127"/>
      <c r="BH574" s="127"/>
      <c r="BI574" s="127"/>
      <c r="BJ574" s="127"/>
      <c r="BK574" s="127"/>
      <c r="BL574" s="127"/>
      <c r="BM574" s="127"/>
      <c r="BN574" s="127"/>
      <c r="BO574" s="127"/>
      <c r="BP574" s="127"/>
      <c r="BQ574" s="127"/>
      <c r="BR574" s="127"/>
      <c r="BS574" s="127"/>
    </row>
    <row r="575" spans="1:71" ht="12.75" customHeight="1" x14ac:dyDescent="0.25">
      <c r="A575" s="127"/>
      <c r="B575" s="127"/>
      <c r="C575" s="127"/>
      <c r="D575" s="127"/>
      <c r="E575" s="127"/>
      <c r="F575" s="127"/>
      <c r="G575" s="127"/>
      <c r="H575" s="127"/>
      <c r="I575" s="127"/>
      <c r="J575" s="127"/>
      <c r="K575" s="127"/>
      <c r="L575" s="127"/>
      <c r="M575" s="127"/>
      <c r="N575" s="127"/>
      <c r="O575" s="127"/>
      <c r="P575" s="127"/>
      <c r="Q575" s="127"/>
      <c r="R575" s="127"/>
      <c r="S575" s="127"/>
      <c r="T575" s="127"/>
      <c r="U575" s="127"/>
      <c r="V575" s="127"/>
      <c r="W575" s="127"/>
      <c r="X575" s="127"/>
      <c r="Y575" s="127"/>
      <c r="Z575" s="127"/>
      <c r="AA575" s="127"/>
      <c r="AB575" s="127"/>
      <c r="AC575" s="127"/>
      <c r="AD575" s="127"/>
      <c r="AE575" s="127"/>
      <c r="AF575" s="127"/>
      <c r="AG575" s="127"/>
      <c r="AH575" s="127"/>
      <c r="AI575" s="127"/>
      <c r="AJ575" s="127"/>
      <c r="AK575" s="127"/>
      <c r="AL575" s="127"/>
      <c r="AM575" s="127"/>
      <c r="AN575" s="127"/>
      <c r="AO575" s="127"/>
      <c r="AP575" s="127"/>
      <c r="AQ575" s="127"/>
      <c r="AR575" s="127"/>
      <c r="AS575" s="127"/>
      <c r="AT575" s="127"/>
      <c r="AU575" s="127"/>
      <c r="AV575" s="127"/>
      <c r="AW575" s="127"/>
      <c r="AX575" s="127"/>
      <c r="AY575" s="127"/>
      <c r="AZ575" s="127"/>
      <c r="BA575" s="127"/>
      <c r="BB575" s="127"/>
      <c r="BC575" s="127"/>
      <c r="BD575" s="127"/>
      <c r="BE575" s="127"/>
      <c r="BF575" s="127"/>
      <c r="BG575" s="127"/>
      <c r="BH575" s="127"/>
      <c r="BI575" s="127"/>
      <c r="BJ575" s="127"/>
      <c r="BK575" s="127"/>
      <c r="BL575" s="127"/>
      <c r="BM575" s="127"/>
      <c r="BN575" s="127"/>
      <c r="BO575" s="127"/>
      <c r="BP575" s="127"/>
      <c r="BQ575" s="127"/>
      <c r="BR575" s="127"/>
      <c r="BS575" s="127"/>
    </row>
    <row r="576" spans="1:71" ht="12.75" customHeight="1" x14ac:dyDescent="0.25">
      <c r="A576" s="127"/>
      <c r="B576" s="127"/>
      <c r="C576" s="127"/>
      <c r="D576" s="127"/>
      <c r="E576" s="127"/>
      <c r="F576" s="127"/>
      <c r="G576" s="127"/>
      <c r="H576" s="127"/>
      <c r="I576" s="127"/>
      <c r="J576" s="127"/>
      <c r="K576" s="127"/>
      <c r="L576" s="127"/>
      <c r="M576" s="127"/>
      <c r="N576" s="127"/>
      <c r="O576" s="127"/>
      <c r="P576" s="127"/>
      <c r="Q576" s="127"/>
      <c r="R576" s="127"/>
      <c r="S576" s="127"/>
      <c r="T576" s="127"/>
      <c r="U576" s="127"/>
      <c r="V576" s="127"/>
      <c r="W576" s="127"/>
      <c r="X576" s="127"/>
      <c r="Y576" s="127"/>
      <c r="Z576" s="127"/>
      <c r="AA576" s="127"/>
      <c r="AB576" s="127"/>
      <c r="AC576" s="127"/>
      <c r="AD576" s="127"/>
      <c r="AE576" s="127"/>
      <c r="AF576" s="127"/>
      <c r="AG576" s="127"/>
      <c r="AH576" s="127"/>
      <c r="AI576" s="127"/>
      <c r="AJ576" s="127"/>
      <c r="AK576" s="127"/>
      <c r="AL576" s="127"/>
      <c r="AM576" s="127"/>
      <c r="AN576" s="127"/>
      <c r="AO576" s="127"/>
      <c r="AP576" s="127"/>
      <c r="AQ576" s="127"/>
      <c r="AR576" s="127"/>
      <c r="AS576" s="127"/>
      <c r="AT576" s="127"/>
      <c r="AU576" s="127"/>
      <c r="AV576" s="127"/>
      <c r="AW576" s="127"/>
      <c r="AX576" s="127"/>
      <c r="AY576" s="127"/>
      <c r="AZ576" s="127"/>
      <c r="BA576" s="127"/>
      <c r="BB576" s="127"/>
      <c r="BC576" s="127"/>
      <c r="BD576" s="127"/>
      <c r="BE576" s="127"/>
      <c r="BF576" s="127"/>
      <c r="BG576" s="127"/>
      <c r="BH576" s="127"/>
      <c r="BI576" s="127"/>
      <c r="BJ576" s="127"/>
      <c r="BK576" s="127"/>
      <c r="BL576" s="127"/>
      <c r="BM576" s="127"/>
      <c r="BN576" s="127"/>
      <c r="BO576" s="127"/>
      <c r="BP576" s="127"/>
      <c r="BQ576" s="127"/>
      <c r="BR576" s="127"/>
      <c r="BS576" s="127"/>
    </row>
    <row r="577" spans="1:71" ht="12.75" customHeight="1" x14ac:dyDescent="0.25">
      <c r="A577" s="127"/>
      <c r="B577" s="127"/>
      <c r="C577" s="127"/>
      <c r="D577" s="127"/>
      <c r="E577" s="127"/>
      <c r="F577" s="127"/>
      <c r="G577" s="127"/>
      <c r="H577" s="127"/>
      <c r="I577" s="127"/>
      <c r="J577" s="127"/>
      <c r="K577" s="127"/>
      <c r="L577" s="127"/>
      <c r="M577" s="127"/>
      <c r="N577" s="127"/>
      <c r="O577" s="127"/>
      <c r="P577" s="127"/>
      <c r="Q577" s="127"/>
      <c r="R577" s="127"/>
      <c r="S577" s="127"/>
      <c r="T577" s="127"/>
      <c r="U577" s="127"/>
      <c r="V577" s="127"/>
      <c r="W577" s="127"/>
      <c r="X577" s="127"/>
      <c r="Y577" s="127"/>
      <c r="Z577" s="127"/>
      <c r="AA577" s="127"/>
      <c r="AB577" s="127"/>
      <c r="AC577" s="127"/>
      <c r="AD577" s="127"/>
      <c r="AE577" s="127"/>
      <c r="AF577" s="127"/>
      <c r="AG577" s="127"/>
      <c r="AH577" s="127"/>
      <c r="AI577" s="127"/>
      <c r="AJ577" s="127"/>
      <c r="AK577" s="127"/>
      <c r="AL577" s="127"/>
      <c r="AM577" s="127"/>
      <c r="AN577" s="127"/>
      <c r="AO577" s="127"/>
      <c r="AP577" s="127"/>
      <c r="AQ577" s="127"/>
      <c r="AR577" s="127"/>
      <c r="AS577" s="127"/>
      <c r="AT577" s="127"/>
      <c r="AU577" s="127"/>
      <c r="AV577" s="127"/>
      <c r="AW577" s="127"/>
      <c r="AX577" s="127"/>
      <c r="AY577" s="127"/>
      <c r="AZ577" s="127"/>
      <c r="BA577" s="127"/>
      <c r="BB577" s="127"/>
      <c r="BC577" s="127"/>
      <c r="BD577" s="127"/>
      <c r="BE577" s="127"/>
      <c r="BF577" s="127"/>
      <c r="BG577" s="127"/>
      <c r="BH577" s="127"/>
      <c r="BI577" s="127"/>
      <c r="BJ577" s="127"/>
      <c r="BK577" s="127"/>
      <c r="BL577" s="127"/>
      <c r="BM577" s="127"/>
      <c r="BN577" s="127"/>
      <c r="BO577" s="127"/>
      <c r="BP577" s="127"/>
      <c r="BQ577" s="127"/>
      <c r="BR577" s="127"/>
      <c r="BS577" s="127"/>
    </row>
    <row r="578" spans="1:71" ht="12.75" customHeight="1" x14ac:dyDescent="0.25">
      <c r="A578" s="127"/>
      <c r="B578" s="127"/>
      <c r="C578" s="127"/>
      <c r="D578" s="127"/>
      <c r="E578" s="127"/>
      <c r="F578" s="127"/>
      <c r="G578" s="127"/>
      <c r="H578" s="127"/>
      <c r="I578" s="127"/>
      <c r="J578" s="127"/>
      <c r="K578" s="127"/>
      <c r="L578" s="127"/>
      <c r="M578" s="127"/>
      <c r="N578" s="127"/>
      <c r="O578" s="127"/>
      <c r="P578" s="127"/>
      <c r="Q578" s="127"/>
      <c r="R578" s="127"/>
      <c r="S578" s="127"/>
      <c r="T578" s="127"/>
      <c r="U578" s="127"/>
      <c r="V578" s="127"/>
      <c r="W578" s="127"/>
      <c r="X578" s="127"/>
      <c r="Y578" s="127"/>
      <c r="Z578" s="127"/>
      <c r="AA578" s="127"/>
      <c r="AB578" s="127"/>
      <c r="AC578" s="127"/>
      <c r="AD578" s="127"/>
      <c r="AE578" s="127"/>
      <c r="AF578" s="127"/>
      <c r="AG578" s="127"/>
      <c r="AH578" s="127"/>
      <c r="AI578" s="127"/>
      <c r="AJ578" s="127"/>
      <c r="AK578" s="127"/>
      <c r="AL578" s="127"/>
      <c r="AM578" s="127"/>
      <c r="AN578" s="127"/>
      <c r="AO578" s="127"/>
      <c r="AP578" s="127"/>
      <c r="AQ578" s="127"/>
      <c r="AR578" s="127"/>
      <c r="AS578" s="127"/>
      <c r="AT578" s="127"/>
      <c r="AU578" s="127"/>
      <c r="AV578" s="127"/>
      <c r="AW578" s="127"/>
      <c r="AX578" s="127"/>
      <c r="AY578" s="127"/>
      <c r="AZ578" s="127"/>
      <c r="BA578" s="127"/>
      <c r="BB578" s="127"/>
      <c r="BC578" s="127"/>
      <c r="BD578" s="127"/>
      <c r="BE578" s="127"/>
      <c r="BF578" s="127"/>
      <c r="BG578" s="127"/>
      <c r="BH578" s="127"/>
      <c r="BI578" s="127"/>
      <c r="BJ578" s="127"/>
      <c r="BK578" s="127"/>
      <c r="BL578" s="127"/>
      <c r="BM578" s="127"/>
      <c r="BN578" s="127"/>
      <c r="BO578" s="127"/>
      <c r="BP578" s="127"/>
      <c r="BQ578" s="127"/>
      <c r="BR578" s="127"/>
      <c r="BS578" s="127"/>
    </row>
    <row r="579" spans="1:71" ht="12.75" customHeight="1" x14ac:dyDescent="0.25">
      <c r="A579" s="127"/>
      <c r="B579" s="127"/>
      <c r="C579" s="127"/>
      <c r="D579" s="127"/>
      <c r="E579" s="127"/>
      <c r="F579" s="127"/>
      <c r="G579" s="127"/>
      <c r="H579" s="127"/>
      <c r="I579" s="127"/>
      <c r="J579" s="127"/>
      <c r="K579" s="127"/>
      <c r="L579" s="127"/>
      <c r="M579" s="127"/>
      <c r="N579" s="127"/>
      <c r="O579" s="127"/>
      <c r="P579" s="127"/>
      <c r="Q579" s="127"/>
      <c r="R579" s="127"/>
      <c r="S579" s="127"/>
      <c r="T579" s="127"/>
      <c r="U579" s="127"/>
      <c r="V579" s="127"/>
      <c r="W579" s="127"/>
      <c r="X579" s="127"/>
      <c r="Y579" s="127"/>
      <c r="Z579" s="127"/>
      <c r="AA579" s="127"/>
      <c r="AB579" s="127"/>
      <c r="AC579" s="127"/>
      <c r="AD579" s="127"/>
      <c r="AE579" s="127"/>
      <c r="AF579" s="127"/>
      <c r="AG579" s="127"/>
      <c r="AH579" s="127"/>
      <c r="AI579" s="127"/>
      <c r="AJ579" s="127"/>
      <c r="AK579" s="127"/>
      <c r="AL579" s="127"/>
      <c r="AM579" s="127"/>
      <c r="AN579" s="127"/>
      <c r="AO579" s="127"/>
      <c r="AP579" s="127"/>
      <c r="AQ579" s="127"/>
      <c r="AR579" s="127"/>
      <c r="AS579" s="127"/>
      <c r="AT579" s="127"/>
      <c r="AU579" s="127"/>
      <c r="AV579" s="127"/>
      <c r="AW579" s="127"/>
      <c r="AX579" s="127"/>
      <c r="AY579" s="127"/>
      <c r="AZ579" s="127"/>
      <c r="BA579" s="127"/>
      <c r="BB579" s="127"/>
      <c r="BC579" s="127"/>
      <c r="BD579" s="127"/>
      <c r="BE579" s="127"/>
      <c r="BF579" s="127"/>
      <c r="BG579" s="127"/>
      <c r="BH579" s="127"/>
      <c r="BI579" s="127"/>
      <c r="BJ579" s="127"/>
      <c r="BK579" s="127"/>
      <c r="BL579" s="127"/>
      <c r="BM579" s="127"/>
      <c r="BN579" s="127"/>
      <c r="BO579" s="127"/>
      <c r="BP579" s="127"/>
      <c r="BQ579" s="127"/>
      <c r="BR579" s="127"/>
      <c r="BS579" s="127"/>
    </row>
    <row r="580" spans="1:71" ht="12.75" customHeight="1" x14ac:dyDescent="0.25">
      <c r="A580" s="127"/>
      <c r="B580" s="127"/>
      <c r="C580" s="127"/>
      <c r="D580" s="127"/>
      <c r="E580" s="127"/>
      <c r="F580" s="127"/>
      <c r="G580" s="127"/>
      <c r="H580" s="127"/>
      <c r="I580" s="127"/>
      <c r="J580" s="127"/>
      <c r="K580" s="127"/>
      <c r="L580" s="127"/>
      <c r="M580" s="127"/>
      <c r="N580" s="127"/>
      <c r="O580" s="127"/>
      <c r="P580" s="127"/>
      <c r="Q580" s="127"/>
      <c r="R580" s="127"/>
      <c r="S580" s="127"/>
      <c r="T580" s="127"/>
      <c r="U580" s="127"/>
      <c r="V580" s="127"/>
      <c r="W580" s="127"/>
      <c r="X580" s="127"/>
      <c r="Y580" s="127"/>
      <c r="Z580" s="127"/>
      <c r="AA580" s="127"/>
      <c r="AB580" s="127"/>
      <c r="AC580" s="127"/>
      <c r="AD580" s="127"/>
      <c r="AE580" s="127"/>
      <c r="AF580" s="127"/>
      <c r="AG580" s="127"/>
      <c r="AH580" s="127"/>
      <c r="AI580" s="127"/>
      <c r="AJ580" s="127"/>
      <c r="AK580" s="127"/>
      <c r="AL580" s="127"/>
      <c r="AM580" s="127"/>
      <c r="AN580" s="127"/>
      <c r="AO580" s="127"/>
      <c r="AP580" s="127"/>
      <c r="AQ580" s="127"/>
      <c r="AR580" s="127"/>
      <c r="AS580" s="127"/>
      <c r="AT580" s="127"/>
      <c r="AU580" s="127"/>
      <c r="AV580" s="127"/>
      <c r="AW580" s="127"/>
      <c r="AX580" s="127"/>
      <c r="AY580" s="127"/>
      <c r="AZ580" s="127"/>
      <c r="BA580" s="127"/>
      <c r="BB580" s="127"/>
      <c r="BC580" s="127"/>
      <c r="BD580" s="127"/>
      <c r="BE580" s="127"/>
      <c r="BF580" s="127"/>
      <c r="BG580" s="127"/>
      <c r="BH580" s="127"/>
      <c r="BI580" s="127"/>
      <c r="BJ580" s="127"/>
      <c r="BK580" s="127"/>
      <c r="BL580" s="127"/>
      <c r="BM580" s="127"/>
      <c r="BN580" s="127"/>
      <c r="BO580" s="127"/>
      <c r="BP580" s="127"/>
      <c r="BQ580" s="127"/>
      <c r="BR580" s="127"/>
      <c r="BS580" s="127"/>
    </row>
    <row r="581" spans="1:71" ht="12.75" customHeight="1" x14ac:dyDescent="0.25">
      <c r="A581" s="127"/>
      <c r="B581" s="127"/>
      <c r="C581" s="127"/>
      <c r="D581" s="127"/>
      <c r="E581" s="127"/>
      <c r="F581" s="127"/>
      <c r="G581" s="127"/>
      <c r="H581" s="127"/>
      <c r="I581" s="127"/>
      <c r="J581" s="127"/>
      <c r="K581" s="127"/>
      <c r="L581" s="127"/>
      <c r="M581" s="127"/>
      <c r="N581" s="127"/>
      <c r="O581" s="127"/>
      <c r="P581" s="127"/>
      <c r="Q581" s="127"/>
      <c r="R581" s="127"/>
      <c r="S581" s="127"/>
      <c r="T581" s="127"/>
      <c r="U581" s="127"/>
      <c r="V581" s="127"/>
      <c r="W581" s="127"/>
      <c r="X581" s="127"/>
      <c r="Y581" s="127"/>
      <c r="Z581" s="127"/>
      <c r="AA581" s="127"/>
      <c r="AB581" s="127"/>
      <c r="AC581" s="127"/>
      <c r="AD581" s="127"/>
      <c r="AE581" s="127"/>
      <c r="AF581" s="127"/>
      <c r="AG581" s="127"/>
      <c r="AH581" s="127"/>
      <c r="AI581" s="127"/>
      <c r="AJ581" s="127"/>
      <c r="AK581" s="127"/>
      <c r="AL581" s="127"/>
      <c r="AM581" s="127"/>
      <c r="AN581" s="127"/>
      <c r="AO581" s="127"/>
      <c r="AP581" s="127"/>
      <c r="AQ581" s="127"/>
      <c r="AR581" s="127"/>
      <c r="AS581" s="127"/>
      <c r="AT581" s="127"/>
      <c r="AU581" s="127"/>
      <c r="AV581" s="127"/>
      <c r="AW581" s="127"/>
      <c r="AX581" s="127"/>
      <c r="AY581" s="127"/>
      <c r="AZ581" s="127"/>
      <c r="BA581" s="127"/>
      <c r="BB581" s="127"/>
      <c r="BC581" s="127"/>
      <c r="BD581" s="127"/>
      <c r="BE581" s="127"/>
      <c r="BF581" s="127"/>
      <c r="BG581" s="127"/>
      <c r="BH581" s="127"/>
      <c r="BI581" s="127"/>
      <c r="BJ581" s="127"/>
      <c r="BK581" s="127"/>
      <c r="BL581" s="127"/>
      <c r="BM581" s="127"/>
      <c r="BN581" s="127"/>
      <c r="BO581" s="127"/>
      <c r="BP581" s="127"/>
      <c r="BQ581" s="127"/>
      <c r="BR581" s="127"/>
      <c r="BS581" s="127"/>
    </row>
    <row r="582" spans="1:71" ht="12.75" customHeight="1" x14ac:dyDescent="0.25">
      <c r="A582" s="127"/>
      <c r="B582" s="127"/>
      <c r="C582" s="127"/>
      <c r="D582" s="127"/>
      <c r="E582" s="127"/>
      <c r="F582" s="127"/>
      <c r="G582" s="127"/>
      <c r="H582" s="127"/>
      <c r="I582" s="127"/>
      <c r="J582" s="127"/>
      <c r="K582" s="127"/>
      <c r="L582" s="127"/>
      <c r="M582" s="127"/>
      <c r="N582" s="127"/>
      <c r="O582" s="127"/>
      <c r="P582" s="127"/>
      <c r="Q582" s="127"/>
      <c r="R582" s="127"/>
      <c r="S582" s="127"/>
      <c r="T582" s="127"/>
      <c r="U582" s="127"/>
      <c r="V582" s="127"/>
      <c r="W582" s="127"/>
      <c r="X582" s="127"/>
      <c r="Y582" s="127"/>
      <c r="Z582" s="127"/>
      <c r="AA582" s="127"/>
      <c r="AB582" s="127"/>
      <c r="AC582" s="127"/>
      <c r="AD582" s="127"/>
      <c r="AE582" s="127"/>
      <c r="AF582" s="127"/>
      <c r="AG582" s="127"/>
      <c r="AH582" s="127"/>
      <c r="AI582" s="127"/>
      <c r="AJ582" s="127"/>
      <c r="AK582" s="127"/>
      <c r="AL582" s="127"/>
      <c r="AM582" s="127"/>
      <c r="AN582" s="127"/>
      <c r="AO582" s="127"/>
      <c r="AP582" s="127"/>
      <c r="AQ582" s="127"/>
      <c r="AR582" s="127"/>
      <c r="AS582" s="127"/>
      <c r="AT582" s="127"/>
      <c r="AU582" s="127"/>
      <c r="AV582" s="127"/>
      <c r="AW582" s="127"/>
      <c r="AX582" s="127"/>
      <c r="AY582" s="127"/>
      <c r="AZ582" s="127"/>
      <c r="BA582" s="127"/>
      <c r="BB582" s="127"/>
      <c r="BC582" s="127"/>
      <c r="BD582" s="127"/>
      <c r="BE582" s="127"/>
      <c r="BF582" s="127"/>
      <c r="BG582" s="127"/>
      <c r="BH582" s="127"/>
      <c r="BI582" s="127"/>
      <c r="BJ582" s="127"/>
      <c r="BK582" s="127"/>
      <c r="BL582" s="127"/>
      <c r="BM582" s="127"/>
      <c r="BN582" s="127"/>
      <c r="BO582" s="127"/>
      <c r="BP582" s="127"/>
      <c r="BQ582" s="127"/>
      <c r="BR582" s="127"/>
      <c r="BS582" s="127"/>
    </row>
    <row r="583" spans="1:71" ht="12.75" customHeight="1" x14ac:dyDescent="0.25">
      <c r="A583" s="127"/>
      <c r="B583" s="127"/>
      <c r="C583" s="127"/>
      <c r="D583" s="127"/>
      <c r="E583" s="127"/>
      <c r="F583" s="127"/>
      <c r="G583" s="127"/>
      <c r="H583" s="127"/>
      <c r="I583" s="127"/>
      <c r="J583" s="127"/>
      <c r="K583" s="127"/>
      <c r="L583" s="127"/>
      <c r="M583" s="127"/>
      <c r="N583" s="127"/>
      <c r="O583" s="127"/>
      <c r="P583" s="127"/>
      <c r="Q583" s="127"/>
      <c r="R583" s="127"/>
      <c r="S583" s="127"/>
      <c r="T583" s="127"/>
      <c r="U583" s="127"/>
      <c r="V583" s="127"/>
      <c r="W583" s="127"/>
      <c r="X583" s="127"/>
      <c r="Y583" s="127"/>
      <c r="Z583" s="127"/>
      <c r="AA583" s="127"/>
      <c r="AB583" s="127"/>
      <c r="AC583" s="127"/>
      <c r="AD583" s="127"/>
      <c r="AE583" s="127"/>
      <c r="AF583" s="127"/>
      <c r="AG583" s="127"/>
      <c r="AH583" s="127"/>
      <c r="AI583" s="127"/>
      <c r="AJ583" s="127"/>
      <c r="AK583" s="127"/>
      <c r="AL583" s="127"/>
      <c r="AM583" s="127"/>
      <c r="AN583" s="127"/>
      <c r="AO583" s="127"/>
      <c r="AP583" s="127"/>
      <c r="AQ583" s="127"/>
      <c r="AR583" s="127"/>
      <c r="AS583" s="127"/>
      <c r="AT583" s="127"/>
      <c r="AU583" s="127"/>
      <c r="AV583" s="127"/>
      <c r="AW583" s="127"/>
      <c r="AX583" s="127"/>
      <c r="AY583" s="127"/>
      <c r="AZ583" s="127"/>
      <c r="BA583" s="127"/>
      <c r="BB583" s="127"/>
      <c r="BC583" s="127"/>
      <c r="BD583" s="127"/>
      <c r="BE583" s="127"/>
      <c r="BF583" s="127"/>
      <c r="BG583" s="127"/>
      <c r="BH583" s="127"/>
      <c r="BI583" s="127"/>
      <c r="BJ583" s="127"/>
      <c r="BK583" s="127"/>
      <c r="BL583" s="127"/>
      <c r="BM583" s="127"/>
      <c r="BN583" s="127"/>
      <c r="BO583" s="127"/>
      <c r="BP583" s="127"/>
      <c r="BQ583" s="127"/>
      <c r="BR583" s="127"/>
      <c r="BS583" s="127"/>
    </row>
    <row r="584" spans="1:71" ht="12.75" customHeight="1" x14ac:dyDescent="0.25">
      <c r="A584" s="127"/>
      <c r="B584" s="127"/>
      <c r="C584" s="127"/>
      <c r="D584" s="127"/>
      <c r="E584" s="127"/>
      <c r="F584" s="127"/>
      <c r="G584" s="127"/>
      <c r="H584" s="127"/>
      <c r="I584" s="127"/>
      <c r="J584" s="127"/>
      <c r="K584" s="127"/>
      <c r="L584" s="127"/>
      <c r="M584" s="127"/>
      <c r="N584" s="127"/>
      <c r="O584" s="127"/>
      <c r="P584" s="127"/>
      <c r="Q584" s="127"/>
      <c r="R584" s="127"/>
      <c r="S584" s="127"/>
      <c r="T584" s="127"/>
      <c r="U584" s="127"/>
      <c r="V584" s="127"/>
      <c r="W584" s="127"/>
      <c r="X584" s="127"/>
      <c r="Y584" s="127"/>
      <c r="Z584" s="127"/>
      <c r="AA584" s="127"/>
      <c r="AB584" s="127"/>
      <c r="AC584" s="127"/>
      <c r="AD584" s="127"/>
      <c r="AE584" s="127"/>
      <c r="AF584" s="127"/>
      <c r="AG584" s="127"/>
      <c r="AH584" s="127"/>
      <c r="AI584" s="127"/>
      <c r="AJ584" s="127"/>
      <c r="AK584" s="127"/>
      <c r="AL584" s="127"/>
      <c r="AM584" s="127"/>
      <c r="AN584" s="127"/>
      <c r="AO584" s="127"/>
      <c r="AP584" s="127"/>
      <c r="AQ584" s="127"/>
      <c r="AR584" s="127"/>
      <c r="AS584" s="127"/>
      <c r="AT584" s="127"/>
      <c r="AU584" s="127"/>
      <c r="AV584" s="127"/>
      <c r="AW584" s="127"/>
      <c r="AX584" s="127"/>
      <c r="AY584" s="127"/>
      <c r="AZ584" s="127"/>
      <c r="BA584" s="127"/>
      <c r="BB584" s="127"/>
      <c r="BC584" s="127"/>
      <c r="BD584" s="127"/>
      <c r="BE584" s="127"/>
      <c r="BF584" s="127"/>
      <c r="BG584" s="127"/>
      <c r="BH584" s="127"/>
      <c r="BI584" s="127"/>
      <c r="BJ584" s="127"/>
      <c r="BK584" s="127"/>
      <c r="BL584" s="127"/>
      <c r="BM584" s="127"/>
      <c r="BN584" s="127"/>
      <c r="BO584" s="127"/>
      <c r="BP584" s="127"/>
      <c r="BQ584" s="127"/>
      <c r="BR584" s="127"/>
      <c r="BS584" s="127"/>
    </row>
    <row r="585" spans="1:71" ht="12.75" customHeight="1" x14ac:dyDescent="0.25">
      <c r="A585" s="127"/>
      <c r="B585" s="127"/>
      <c r="C585" s="127"/>
      <c r="D585" s="127"/>
      <c r="E585" s="127"/>
      <c r="F585" s="127"/>
      <c r="G585" s="127"/>
      <c r="H585" s="127"/>
      <c r="I585" s="127"/>
      <c r="J585" s="127"/>
      <c r="K585" s="127"/>
      <c r="L585" s="127"/>
      <c r="M585" s="127"/>
      <c r="N585" s="127"/>
      <c r="O585" s="127"/>
      <c r="P585" s="127"/>
      <c r="Q585" s="127"/>
      <c r="R585" s="127"/>
      <c r="S585" s="127"/>
      <c r="T585" s="127"/>
      <c r="U585" s="127"/>
      <c r="V585" s="127"/>
      <c r="W585" s="127"/>
      <c r="X585" s="127"/>
      <c r="Y585" s="127"/>
      <c r="Z585" s="127"/>
      <c r="AA585" s="127"/>
      <c r="AB585" s="127"/>
      <c r="AC585" s="127"/>
      <c r="AD585" s="127"/>
      <c r="AE585" s="127"/>
      <c r="AF585" s="127"/>
      <c r="AG585" s="127"/>
      <c r="AH585" s="127"/>
      <c r="AI585" s="127"/>
      <c r="AJ585" s="127"/>
      <c r="AK585" s="127"/>
      <c r="AL585" s="127"/>
      <c r="AM585" s="127"/>
      <c r="AN585" s="127"/>
      <c r="AO585" s="127"/>
      <c r="AP585" s="127"/>
      <c r="AQ585" s="127"/>
      <c r="AR585" s="127"/>
      <c r="AS585" s="127"/>
      <c r="AT585" s="127"/>
      <c r="AU585" s="127"/>
      <c r="AV585" s="127"/>
      <c r="AW585" s="127"/>
      <c r="AX585" s="127"/>
      <c r="AY585" s="127"/>
      <c r="AZ585" s="127"/>
      <c r="BA585" s="127"/>
      <c r="BB585" s="127"/>
      <c r="BC585" s="127"/>
      <c r="BD585" s="127"/>
      <c r="BE585" s="127"/>
      <c r="BF585" s="127"/>
      <c r="BG585" s="127"/>
      <c r="BH585" s="127"/>
      <c r="BI585" s="127"/>
      <c r="BJ585" s="127"/>
      <c r="BK585" s="127"/>
      <c r="BL585" s="127"/>
      <c r="BM585" s="127"/>
      <c r="BN585" s="127"/>
      <c r="BO585" s="127"/>
      <c r="BP585" s="127"/>
      <c r="BQ585" s="127"/>
      <c r="BR585" s="127"/>
      <c r="BS585" s="127"/>
    </row>
    <row r="586" spans="1:71" ht="12.75" customHeight="1" x14ac:dyDescent="0.25">
      <c r="A586" s="127"/>
      <c r="B586" s="127"/>
      <c r="C586" s="127"/>
      <c r="D586" s="127"/>
      <c r="E586" s="127"/>
      <c r="F586" s="127"/>
      <c r="G586" s="127"/>
      <c r="H586" s="127"/>
      <c r="I586" s="127"/>
      <c r="J586" s="127"/>
      <c r="K586" s="127"/>
      <c r="L586" s="127"/>
      <c r="M586" s="127"/>
      <c r="N586" s="127"/>
      <c r="O586" s="127"/>
      <c r="P586" s="127"/>
      <c r="Q586" s="127"/>
      <c r="R586" s="127"/>
      <c r="S586" s="127"/>
      <c r="T586" s="127"/>
      <c r="U586" s="127"/>
      <c r="V586" s="127"/>
      <c r="W586" s="127"/>
      <c r="X586" s="127"/>
      <c r="Y586" s="127"/>
      <c r="Z586" s="127"/>
      <c r="AA586" s="127"/>
      <c r="AB586" s="127"/>
      <c r="AC586" s="127"/>
      <c r="AD586" s="127"/>
      <c r="AE586" s="127"/>
      <c r="AF586" s="127"/>
      <c r="AG586" s="127"/>
      <c r="AH586" s="127"/>
      <c r="AI586" s="127"/>
      <c r="AJ586" s="127"/>
      <c r="AK586" s="127"/>
      <c r="AL586" s="127"/>
      <c r="AM586" s="127"/>
      <c r="AN586" s="127"/>
      <c r="AO586" s="127"/>
      <c r="AP586" s="127"/>
      <c r="AQ586" s="127"/>
      <c r="AR586" s="127"/>
      <c r="AS586" s="127"/>
      <c r="AT586" s="127"/>
      <c r="AU586" s="127"/>
      <c r="AV586" s="127"/>
      <c r="AW586" s="127"/>
      <c r="AX586" s="127"/>
      <c r="AY586" s="127"/>
      <c r="AZ586" s="127"/>
      <c r="BA586" s="127"/>
      <c r="BB586" s="127"/>
      <c r="BC586" s="127"/>
      <c r="BD586" s="127"/>
      <c r="BE586" s="127"/>
      <c r="BF586" s="127"/>
      <c r="BG586" s="127"/>
      <c r="BH586" s="127"/>
      <c r="BI586" s="127"/>
      <c r="BJ586" s="127"/>
      <c r="BK586" s="127"/>
      <c r="BL586" s="127"/>
      <c r="BM586" s="127"/>
      <c r="BN586" s="127"/>
      <c r="BO586" s="127"/>
      <c r="BP586" s="127"/>
      <c r="BQ586" s="127"/>
      <c r="BR586" s="127"/>
      <c r="BS586" s="127"/>
    </row>
    <row r="587" spans="1:71" ht="12.75" customHeight="1" x14ac:dyDescent="0.25">
      <c r="A587" s="127"/>
      <c r="B587" s="127"/>
      <c r="C587" s="127"/>
      <c r="D587" s="127"/>
      <c r="E587" s="127"/>
      <c r="F587" s="127"/>
      <c r="G587" s="127"/>
      <c r="H587" s="127"/>
      <c r="I587" s="127"/>
      <c r="J587" s="127"/>
      <c r="K587" s="127"/>
      <c r="L587" s="127"/>
      <c r="M587" s="127"/>
      <c r="N587" s="127"/>
      <c r="O587" s="127"/>
      <c r="P587" s="127"/>
      <c r="Q587" s="127"/>
      <c r="R587" s="127"/>
      <c r="S587" s="127"/>
      <c r="T587" s="127"/>
      <c r="U587" s="127"/>
      <c r="V587" s="127"/>
      <c r="W587" s="127"/>
      <c r="X587" s="127"/>
      <c r="Y587" s="127"/>
      <c r="Z587" s="127"/>
      <c r="AA587" s="127"/>
      <c r="AB587" s="127"/>
      <c r="AC587" s="127"/>
      <c r="AD587" s="127"/>
      <c r="AE587" s="127"/>
      <c r="AF587" s="127"/>
      <c r="AG587" s="127"/>
      <c r="AH587" s="127"/>
      <c r="AI587" s="127"/>
      <c r="AJ587" s="127"/>
      <c r="AK587" s="127"/>
      <c r="AL587" s="127"/>
      <c r="AM587" s="127"/>
      <c r="AN587" s="127"/>
      <c r="AO587" s="127"/>
      <c r="AP587" s="127"/>
      <c r="AQ587" s="127"/>
      <c r="AR587" s="127"/>
      <c r="AS587" s="127"/>
      <c r="AT587" s="127"/>
      <c r="AU587" s="127"/>
      <c r="AV587" s="127"/>
      <c r="AW587" s="127"/>
      <c r="AX587" s="127"/>
      <c r="AY587" s="127"/>
      <c r="AZ587" s="127"/>
      <c r="BA587" s="127"/>
      <c r="BB587" s="127"/>
      <c r="BC587" s="127"/>
      <c r="BD587" s="127"/>
      <c r="BE587" s="127"/>
      <c r="BF587" s="127"/>
      <c r="BG587" s="127"/>
      <c r="BH587" s="127"/>
      <c r="BI587" s="127"/>
      <c r="BJ587" s="127"/>
      <c r="BK587" s="127"/>
      <c r="BL587" s="127"/>
      <c r="BM587" s="127"/>
      <c r="BN587" s="127"/>
      <c r="BO587" s="127"/>
      <c r="BP587" s="127"/>
      <c r="BQ587" s="127"/>
      <c r="BR587" s="127"/>
      <c r="BS587" s="127"/>
    </row>
    <row r="588" spans="1:71" ht="12.75" customHeight="1" x14ac:dyDescent="0.25">
      <c r="A588" s="127"/>
      <c r="B588" s="127"/>
      <c r="C588" s="127"/>
      <c r="D588" s="127"/>
      <c r="E588" s="127"/>
      <c r="F588" s="127"/>
      <c r="G588" s="127"/>
      <c r="H588" s="127"/>
      <c r="I588" s="127"/>
      <c r="J588" s="127"/>
      <c r="K588" s="127"/>
      <c r="L588" s="127"/>
      <c r="M588" s="127"/>
      <c r="N588" s="127"/>
      <c r="O588" s="127"/>
      <c r="P588" s="127"/>
      <c r="Q588" s="127"/>
      <c r="R588" s="127"/>
      <c r="S588" s="127"/>
      <c r="T588" s="127"/>
      <c r="U588" s="127"/>
      <c r="V588" s="127"/>
      <c r="W588" s="127"/>
      <c r="X588" s="127"/>
      <c r="Y588" s="127"/>
      <c r="Z588" s="127"/>
      <c r="AA588" s="127"/>
      <c r="AB588" s="127"/>
      <c r="AC588" s="127"/>
      <c r="AD588" s="127"/>
      <c r="AE588" s="127"/>
      <c r="AF588" s="127"/>
      <c r="AG588" s="127"/>
      <c r="AH588" s="127"/>
      <c r="AI588" s="127"/>
      <c r="AJ588" s="127"/>
      <c r="AK588" s="127"/>
      <c r="AL588" s="127"/>
      <c r="AM588" s="127"/>
      <c r="AN588" s="127"/>
      <c r="AO588" s="127"/>
      <c r="AP588" s="127"/>
      <c r="AQ588" s="127"/>
      <c r="AR588" s="127"/>
      <c r="AS588" s="127"/>
      <c r="AT588" s="127"/>
      <c r="AU588" s="127"/>
      <c r="AV588" s="127"/>
      <c r="AW588" s="127"/>
      <c r="AX588" s="127"/>
      <c r="AY588" s="127"/>
      <c r="AZ588" s="127"/>
      <c r="BA588" s="127"/>
      <c r="BB588" s="127"/>
      <c r="BC588" s="127"/>
      <c r="BD588" s="127"/>
      <c r="BE588" s="127"/>
      <c r="BF588" s="127"/>
      <c r="BG588" s="127"/>
      <c r="BH588" s="127"/>
      <c r="BI588" s="127"/>
      <c r="BJ588" s="127"/>
      <c r="BK588" s="127"/>
      <c r="BL588" s="127"/>
      <c r="BM588" s="127"/>
      <c r="BN588" s="127"/>
      <c r="BO588" s="127"/>
      <c r="BP588" s="127"/>
      <c r="BQ588" s="127"/>
      <c r="BR588" s="127"/>
      <c r="BS588" s="127"/>
    </row>
    <row r="589" spans="1:71" ht="12.75" customHeight="1" x14ac:dyDescent="0.25">
      <c r="A589" s="127"/>
      <c r="B589" s="127"/>
      <c r="C589" s="127"/>
      <c r="D589" s="127"/>
      <c r="E589" s="127"/>
      <c r="F589" s="127"/>
      <c r="G589" s="127"/>
      <c r="H589" s="127"/>
      <c r="I589" s="127"/>
      <c r="J589" s="127"/>
      <c r="K589" s="127"/>
      <c r="L589" s="127"/>
      <c r="M589" s="127"/>
      <c r="N589" s="127"/>
      <c r="O589" s="127"/>
      <c r="P589" s="127"/>
      <c r="Q589" s="127"/>
      <c r="R589" s="127"/>
      <c r="S589" s="127"/>
      <c r="T589" s="127"/>
      <c r="U589" s="127"/>
      <c r="V589" s="127"/>
      <c r="W589" s="127"/>
      <c r="X589" s="127"/>
      <c r="Y589" s="127"/>
      <c r="Z589" s="127"/>
      <c r="AA589" s="127"/>
      <c r="AB589" s="127"/>
      <c r="AC589" s="127"/>
      <c r="AD589" s="127"/>
      <c r="AE589" s="127"/>
      <c r="AF589" s="127"/>
      <c r="AG589" s="127"/>
      <c r="AH589" s="127"/>
      <c r="AI589" s="127"/>
      <c r="AJ589" s="127"/>
      <c r="AK589" s="127"/>
      <c r="AL589" s="127"/>
      <c r="AM589" s="127"/>
      <c r="AN589" s="127"/>
      <c r="AO589" s="127"/>
      <c r="AP589" s="127"/>
      <c r="AQ589" s="127"/>
      <c r="AR589" s="127"/>
      <c r="AS589" s="127"/>
      <c r="AT589" s="127"/>
      <c r="AU589" s="127"/>
      <c r="AV589" s="127"/>
      <c r="AW589" s="127"/>
      <c r="AX589" s="127"/>
      <c r="AY589" s="127"/>
      <c r="AZ589" s="127"/>
      <c r="BA589" s="127"/>
      <c r="BB589" s="127"/>
      <c r="BC589" s="127"/>
      <c r="BD589" s="127"/>
      <c r="BE589" s="127"/>
      <c r="BF589" s="127"/>
      <c r="BG589" s="127"/>
      <c r="BH589" s="127"/>
      <c r="BI589" s="127"/>
      <c r="BJ589" s="127"/>
      <c r="BK589" s="127"/>
      <c r="BL589" s="127"/>
      <c r="BM589" s="127"/>
      <c r="BN589" s="127"/>
      <c r="BO589" s="127"/>
      <c r="BP589" s="127"/>
      <c r="BQ589" s="127"/>
      <c r="BR589" s="127"/>
      <c r="BS589" s="127"/>
    </row>
    <row r="590" spans="1:71" ht="12.75" customHeight="1" x14ac:dyDescent="0.25">
      <c r="A590" s="127"/>
      <c r="B590" s="127"/>
      <c r="C590" s="127"/>
      <c r="D590" s="127"/>
      <c r="E590" s="127"/>
      <c r="F590" s="127"/>
      <c r="G590" s="127"/>
      <c r="H590" s="127"/>
      <c r="I590" s="127"/>
      <c r="J590" s="127"/>
      <c r="K590" s="127"/>
      <c r="L590" s="127"/>
      <c r="M590" s="127"/>
      <c r="N590" s="127"/>
      <c r="O590" s="127"/>
      <c r="P590" s="127"/>
      <c r="Q590" s="127"/>
      <c r="R590" s="127"/>
      <c r="S590" s="127"/>
      <c r="T590" s="127"/>
      <c r="U590" s="127"/>
      <c r="V590" s="127"/>
      <c r="W590" s="127"/>
      <c r="X590" s="127"/>
      <c r="Y590" s="127"/>
      <c r="Z590" s="127"/>
      <c r="AA590" s="127"/>
      <c r="AB590" s="127"/>
      <c r="AC590" s="127"/>
      <c r="AD590" s="127"/>
      <c r="AE590" s="127"/>
      <c r="AF590" s="127"/>
      <c r="AG590" s="127"/>
      <c r="AH590" s="127"/>
      <c r="AI590" s="127"/>
      <c r="AJ590" s="127"/>
      <c r="AK590" s="127"/>
      <c r="AL590" s="127"/>
      <c r="AM590" s="127"/>
      <c r="AN590" s="127"/>
      <c r="AO590" s="127"/>
      <c r="AP590" s="127"/>
      <c r="AQ590" s="127"/>
      <c r="AR590" s="127"/>
      <c r="AS590" s="127"/>
      <c r="AT590" s="127"/>
      <c r="AU590" s="127"/>
      <c r="AV590" s="127"/>
      <c r="AW590" s="127"/>
      <c r="AX590" s="127"/>
      <c r="AY590" s="127"/>
      <c r="AZ590" s="127"/>
      <c r="BA590" s="127"/>
      <c r="BB590" s="127"/>
      <c r="BC590" s="127"/>
      <c r="BD590" s="127"/>
      <c r="BE590" s="127"/>
      <c r="BF590" s="127"/>
      <c r="BG590" s="127"/>
      <c r="BH590" s="127"/>
      <c r="BI590" s="127"/>
      <c r="BJ590" s="127"/>
      <c r="BK590" s="127"/>
      <c r="BL590" s="127"/>
      <c r="BM590" s="127"/>
      <c r="BN590" s="127"/>
      <c r="BO590" s="127"/>
      <c r="BP590" s="127"/>
      <c r="BQ590" s="127"/>
      <c r="BR590" s="127"/>
      <c r="BS590" s="127"/>
    </row>
    <row r="591" spans="1:71" ht="12.75" customHeight="1" x14ac:dyDescent="0.25">
      <c r="A591" s="127"/>
      <c r="B591" s="127"/>
      <c r="C591" s="127"/>
      <c r="D591" s="127"/>
      <c r="E591" s="127"/>
      <c r="F591" s="127"/>
      <c r="G591" s="127"/>
      <c r="H591" s="127"/>
      <c r="I591" s="127"/>
      <c r="J591" s="127"/>
      <c r="K591" s="127"/>
      <c r="L591" s="127"/>
      <c r="M591" s="127"/>
      <c r="N591" s="127"/>
      <c r="O591" s="127"/>
      <c r="P591" s="127"/>
      <c r="Q591" s="127"/>
      <c r="R591" s="127"/>
      <c r="S591" s="127"/>
      <c r="T591" s="127"/>
      <c r="U591" s="127"/>
      <c r="V591" s="127"/>
      <c r="W591" s="127"/>
      <c r="X591" s="127"/>
      <c r="Y591" s="127"/>
      <c r="Z591" s="127"/>
      <c r="AA591" s="127"/>
      <c r="AB591" s="127"/>
      <c r="AC591" s="127"/>
      <c r="AD591" s="127"/>
      <c r="AE591" s="127"/>
      <c r="AF591" s="127"/>
      <c r="AG591" s="127"/>
      <c r="AH591" s="127"/>
      <c r="AI591" s="127"/>
      <c r="AJ591" s="127"/>
      <c r="AK591" s="127"/>
      <c r="AL591" s="127"/>
      <c r="AM591" s="127"/>
      <c r="AN591" s="127"/>
      <c r="AO591" s="127"/>
      <c r="AP591" s="127"/>
      <c r="AQ591" s="127"/>
      <c r="AR591" s="127"/>
      <c r="AS591" s="127"/>
      <c r="AT591" s="127"/>
      <c r="AU591" s="127"/>
      <c r="AV591" s="127"/>
      <c r="AW591" s="127"/>
      <c r="AX591" s="127"/>
      <c r="AY591" s="127"/>
      <c r="AZ591" s="127"/>
      <c r="BA591" s="127"/>
      <c r="BB591" s="127"/>
      <c r="BC591" s="127"/>
      <c r="BD591" s="127"/>
      <c r="BE591" s="127"/>
      <c r="BF591" s="127"/>
      <c r="BG591" s="127"/>
      <c r="BH591" s="127"/>
      <c r="BI591" s="127"/>
      <c r="BJ591" s="127"/>
      <c r="BK591" s="127"/>
      <c r="BL591" s="127"/>
      <c r="BM591" s="127"/>
      <c r="BN591" s="127"/>
      <c r="BO591" s="127"/>
      <c r="BP591" s="127"/>
      <c r="BQ591" s="127"/>
      <c r="BR591" s="127"/>
      <c r="BS591" s="127"/>
    </row>
    <row r="592" spans="1:71" ht="12.75" customHeight="1" x14ac:dyDescent="0.25">
      <c r="A592" s="127"/>
      <c r="B592" s="127"/>
      <c r="C592" s="127"/>
      <c r="D592" s="127"/>
      <c r="E592" s="127"/>
      <c r="F592" s="127"/>
      <c r="G592" s="127"/>
      <c r="H592" s="127"/>
      <c r="I592" s="127"/>
      <c r="J592" s="127"/>
      <c r="K592" s="127"/>
      <c r="L592" s="127"/>
      <c r="M592" s="127"/>
      <c r="N592" s="127"/>
      <c r="O592" s="127"/>
      <c r="P592" s="127"/>
      <c r="Q592" s="127"/>
      <c r="R592" s="127"/>
      <c r="S592" s="127"/>
      <c r="T592" s="127"/>
      <c r="U592" s="127"/>
      <c r="V592" s="127"/>
      <c r="W592" s="127"/>
      <c r="X592" s="127"/>
      <c r="Y592" s="127"/>
      <c r="Z592" s="127"/>
      <c r="AA592" s="127"/>
      <c r="AB592" s="127"/>
      <c r="AC592" s="127"/>
      <c r="AD592" s="127"/>
      <c r="AE592" s="127"/>
      <c r="AF592" s="127"/>
      <c r="AG592" s="127"/>
      <c r="AH592" s="127"/>
      <c r="AI592" s="127"/>
      <c r="AJ592" s="127"/>
      <c r="AK592" s="127"/>
      <c r="AL592" s="127"/>
      <c r="AM592" s="127"/>
      <c r="AN592" s="127"/>
      <c r="AO592" s="127"/>
      <c r="AP592" s="127"/>
      <c r="AQ592" s="127"/>
      <c r="AR592" s="127"/>
      <c r="AS592" s="127"/>
      <c r="AT592" s="127"/>
      <c r="AU592" s="127"/>
      <c r="AV592" s="127"/>
      <c r="AW592" s="127"/>
      <c r="AX592" s="127"/>
      <c r="AY592" s="127"/>
      <c r="AZ592" s="127"/>
      <c r="BA592" s="127"/>
      <c r="BB592" s="127"/>
      <c r="BC592" s="127"/>
      <c r="BD592" s="127"/>
      <c r="BE592" s="127"/>
      <c r="BF592" s="127"/>
      <c r="BG592" s="127"/>
      <c r="BH592" s="127"/>
      <c r="BI592" s="127"/>
      <c r="BJ592" s="127"/>
      <c r="BK592" s="127"/>
      <c r="BL592" s="127"/>
      <c r="BM592" s="127"/>
      <c r="BN592" s="127"/>
      <c r="BO592" s="127"/>
      <c r="BP592" s="127"/>
      <c r="BQ592" s="127"/>
      <c r="BR592" s="127"/>
      <c r="BS592" s="127"/>
    </row>
    <row r="593" spans="1:71" ht="12.75" customHeight="1" x14ac:dyDescent="0.25">
      <c r="A593" s="127"/>
      <c r="B593" s="127"/>
      <c r="C593" s="127"/>
      <c r="D593" s="127"/>
      <c r="E593" s="127"/>
      <c r="F593" s="127"/>
      <c r="G593" s="127"/>
      <c r="H593" s="127"/>
      <c r="I593" s="127"/>
      <c r="J593" s="127"/>
      <c r="K593" s="127"/>
      <c r="L593" s="127"/>
      <c r="M593" s="127"/>
      <c r="N593" s="127"/>
      <c r="O593" s="127"/>
      <c r="P593" s="127"/>
      <c r="Q593" s="127"/>
      <c r="R593" s="127"/>
      <c r="S593" s="127"/>
      <c r="T593" s="127"/>
      <c r="U593" s="127"/>
      <c r="V593" s="127"/>
      <c r="W593" s="127"/>
      <c r="X593" s="127"/>
      <c r="Y593" s="127"/>
      <c r="Z593" s="127"/>
      <c r="AA593" s="127"/>
      <c r="AB593" s="127"/>
      <c r="AC593" s="127"/>
      <c r="AD593" s="127"/>
      <c r="AE593" s="127"/>
      <c r="AF593" s="127"/>
      <c r="AG593" s="127"/>
      <c r="AH593" s="127"/>
      <c r="AI593" s="127"/>
      <c r="AJ593" s="127"/>
      <c r="AK593" s="127"/>
      <c r="AL593" s="127"/>
      <c r="AM593" s="127"/>
      <c r="AN593" s="127"/>
      <c r="AO593" s="127"/>
      <c r="AP593" s="127"/>
      <c r="AQ593" s="127"/>
      <c r="AR593" s="127"/>
      <c r="AS593" s="127"/>
      <c r="AT593" s="127"/>
      <c r="AU593" s="127"/>
      <c r="AV593" s="127"/>
      <c r="AW593" s="127"/>
      <c r="AX593" s="127"/>
      <c r="AY593" s="127"/>
      <c r="AZ593" s="127"/>
      <c r="BA593" s="127"/>
      <c r="BB593" s="127"/>
      <c r="BC593" s="127"/>
      <c r="BD593" s="127"/>
      <c r="BE593" s="127"/>
      <c r="BF593" s="127"/>
      <c r="BG593" s="127"/>
      <c r="BH593" s="127"/>
      <c r="BI593" s="127"/>
      <c r="BJ593" s="127"/>
      <c r="BK593" s="127"/>
      <c r="BL593" s="127"/>
      <c r="BM593" s="127"/>
      <c r="BN593" s="127"/>
      <c r="BO593" s="127"/>
      <c r="BP593" s="127"/>
      <c r="BQ593" s="127"/>
      <c r="BR593" s="127"/>
      <c r="BS593" s="127"/>
    </row>
    <row r="594" spans="1:71" ht="12.75" customHeight="1" x14ac:dyDescent="0.25">
      <c r="A594" s="127"/>
      <c r="B594" s="127"/>
      <c r="C594" s="127"/>
      <c r="D594" s="127"/>
      <c r="E594" s="127"/>
      <c r="F594" s="127"/>
      <c r="G594" s="127"/>
      <c r="H594" s="127"/>
      <c r="I594" s="127"/>
      <c r="J594" s="127"/>
      <c r="K594" s="127"/>
      <c r="L594" s="127"/>
      <c r="M594" s="127"/>
      <c r="N594" s="127"/>
      <c r="O594" s="127"/>
      <c r="P594" s="127"/>
      <c r="Q594" s="127"/>
      <c r="R594" s="127"/>
      <c r="S594" s="127"/>
      <c r="T594" s="127"/>
      <c r="U594" s="127"/>
      <c r="V594" s="127"/>
      <c r="W594" s="127"/>
      <c r="X594" s="127"/>
      <c r="Y594" s="127"/>
      <c r="Z594" s="127"/>
      <c r="AA594" s="127"/>
      <c r="AB594" s="127"/>
      <c r="AC594" s="127"/>
      <c r="AD594" s="127"/>
      <c r="AE594" s="127"/>
      <c r="AF594" s="127"/>
      <c r="AG594" s="127"/>
      <c r="AH594" s="127"/>
      <c r="AI594" s="127"/>
      <c r="AJ594" s="127"/>
      <c r="AK594" s="127"/>
      <c r="AL594" s="127"/>
      <c r="AM594" s="127"/>
      <c r="AN594" s="127"/>
      <c r="AO594" s="127"/>
      <c r="AP594" s="127"/>
      <c r="AQ594" s="127"/>
      <c r="AR594" s="127"/>
      <c r="AS594" s="127"/>
      <c r="AT594" s="127"/>
      <c r="AU594" s="127"/>
      <c r="AV594" s="127"/>
      <c r="AW594" s="127"/>
      <c r="AX594" s="127"/>
      <c r="AY594" s="127"/>
      <c r="AZ594" s="127"/>
      <c r="BA594" s="127"/>
      <c r="BB594" s="127"/>
      <c r="BC594" s="127"/>
      <c r="BD594" s="127"/>
      <c r="BE594" s="127"/>
      <c r="BF594" s="127"/>
      <c r="BG594" s="127"/>
      <c r="BH594" s="127"/>
      <c r="BI594" s="127"/>
      <c r="BJ594" s="127"/>
      <c r="BK594" s="127"/>
      <c r="BL594" s="127"/>
      <c r="BM594" s="127"/>
      <c r="BN594" s="127"/>
      <c r="BO594" s="127"/>
      <c r="BP594" s="127"/>
      <c r="BQ594" s="127"/>
      <c r="BR594" s="127"/>
      <c r="BS594" s="127"/>
    </row>
    <row r="595" spans="1:71" ht="12.75" customHeight="1" x14ac:dyDescent="0.25">
      <c r="A595" s="127"/>
      <c r="B595" s="127"/>
      <c r="C595" s="127"/>
      <c r="D595" s="127"/>
      <c r="E595" s="127"/>
      <c r="F595" s="127"/>
      <c r="G595" s="127"/>
      <c r="H595" s="127"/>
      <c r="I595" s="127"/>
      <c r="J595" s="127"/>
      <c r="K595" s="127"/>
      <c r="L595" s="127"/>
      <c r="M595" s="127"/>
      <c r="N595" s="127"/>
      <c r="O595" s="127"/>
      <c r="P595" s="127"/>
      <c r="Q595" s="127"/>
      <c r="R595" s="127"/>
      <c r="S595" s="127"/>
      <c r="T595" s="127"/>
      <c r="U595" s="127"/>
      <c r="V595" s="127"/>
      <c r="W595" s="127"/>
      <c r="X595" s="127"/>
      <c r="Y595" s="127"/>
      <c r="Z595" s="127"/>
      <c r="AA595" s="127"/>
      <c r="AB595" s="127"/>
      <c r="AC595" s="127"/>
      <c r="AD595" s="127"/>
      <c r="AE595" s="127"/>
      <c r="AF595" s="127"/>
      <c r="AG595" s="127"/>
      <c r="AH595" s="127"/>
      <c r="AI595" s="127"/>
      <c r="AJ595" s="127"/>
      <c r="AK595" s="127"/>
      <c r="AL595" s="127"/>
      <c r="AM595" s="127"/>
      <c r="AN595" s="127"/>
      <c r="AO595" s="127"/>
      <c r="AP595" s="127"/>
      <c r="AQ595" s="127"/>
      <c r="AR595" s="127"/>
      <c r="AS595" s="127"/>
      <c r="AT595" s="127"/>
      <c r="AU595" s="127"/>
      <c r="AV595" s="127"/>
      <c r="AW595" s="127"/>
      <c r="AX595" s="127"/>
      <c r="AY595" s="127"/>
      <c r="AZ595" s="127"/>
      <c r="BA595" s="127"/>
      <c r="BB595" s="127"/>
      <c r="BC595" s="127"/>
      <c r="BD595" s="127"/>
      <c r="BE595" s="127"/>
      <c r="BF595" s="127"/>
      <c r="BG595" s="127"/>
      <c r="BH595" s="127"/>
      <c r="BI595" s="127"/>
      <c r="BJ595" s="127"/>
      <c r="BK595" s="127"/>
      <c r="BL595" s="127"/>
      <c r="BM595" s="127"/>
      <c r="BN595" s="127"/>
      <c r="BO595" s="127"/>
      <c r="BP595" s="127"/>
      <c r="BQ595" s="127"/>
      <c r="BR595" s="127"/>
      <c r="BS595" s="127"/>
    </row>
    <row r="596" spans="1:71" ht="12.75" customHeight="1" x14ac:dyDescent="0.25">
      <c r="A596" s="127"/>
      <c r="B596" s="127"/>
      <c r="C596" s="127"/>
      <c r="D596" s="127"/>
      <c r="E596" s="127"/>
      <c r="F596" s="127"/>
      <c r="G596" s="127"/>
      <c r="H596" s="127"/>
      <c r="I596" s="127"/>
      <c r="J596" s="127"/>
      <c r="K596" s="127"/>
      <c r="L596" s="127"/>
      <c r="M596" s="127"/>
      <c r="N596" s="127"/>
      <c r="O596" s="127"/>
      <c r="P596" s="127"/>
      <c r="Q596" s="127"/>
      <c r="R596" s="127"/>
      <c r="S596" s="127"/>
      <c r="T596" s="127"/>
      <c r="U596" s="127"/>
      <c r="V596" s="127"/>
      <c r="W596" s="127"/>
      <c r="X596" s="127"/>
      <c r="Y596" s="127"/>
      <c r="Z596" s="127"/>
      <c r="AA596" s="127"/>
      <c r="AB596" s="127"/>
      <c r="AC596" s="127"/>
      <c r="AD596" s="127"/>
      <c r="AE596" s="127"/>
      <c r="AF596" s="127"/>
      <c r="AG596" s="127"/>
      <c r="AH596" s="127"/>
      <c r="AI596" s="127"/>
      <c r="AJ596" s="127"/>
      <c r="AK596" s="127"/>
      <c r="AL596" s="127"/>
      <c r="AM596" s="127"/>
      <c r="AN596" s="127"/>
      <c r="AO596" s="127"/>
      <c r="AP596" s="127"/>
      <c r="AQ596" s="127"/>
      <c r="AR596" s="127"/>
      <c r="AS596" s="127"/>
      <c r="AT596" s="127"/>
      <c r="AU596" s="127"/>
      <c r="AV596" s="127"/>
      <c r="AW596" s="127"/>
      <c r="AX596" s="127"/>
      <c r="AY596" s="127"/>
      <c r="AZ596" s="127"/>
      <c r="BA596" s="127"/>
      <c r="BB596" s="127"/>
      <c r="BC596" s="127"/>
      <c r="BD596" s="127"/>
      <c r="BE596" s="127"/>
      <c r="BF596" s="127"/>
      <c r="BG596" s="127"/>
      <c r="BH596" s="127"/>
      <c r="BI596" s="127"/>
      <c r="BJ596" s="127"/>
      <c r="BK596" s="127"/>
      <c r="BL596" s="127"/>
      <c r="BM596" s="127"/>
      <c r="BN596" s="127"/>
      <c r="BO596" s="127"/>
      <c r="BP596" s="127"/>
      <c r="BQ596" s="127"/>
      <c r="BR596" s="127"/>
      <c r="BS596" s="127"/>
    </row>
    <row r="597" spans="1:71" ht="12.75" customHeight="1" x14ac:dyDescent="0.25">
      <c r="A597" s="127"/>
      <c r="B597" s="127"/>
      <c r="C597" s="127"/>
      <c r="D597" s="127"/>
      <c r="E597" s="127"/>
      <c r="F597" s="127"/>
      <c r="G597" s="127"/>
      <c r="H597" s="127"/>
      <c r="I597" s="127"/>
      <c r="J597" s="127"/>
      <c r="K597" s="127"/>
      <c r="L597" s="127"/>
      <c r="M597" s="127"/>
      <c r="N597" s="127"/>
      <c r="O597" s="127"/>
      <c r="P597" s="127"/>
      <c r="Q597" s="127"/>
      <c r="R597" s="127"/>
      <c r="S597" s="127"/>
      <c r="T597" s="127"/>
      <c r="U597" s="127"/>
      <c r="V597" s="127"/>
      <c r="W597" s="127"/>
      <c r="X597" s="127"/>
      <c r="Y597" s="127"/>
      <c r="Z597" s="127"/>
      <c r="AA597" s="127"/>
      <c r="AB597" s="127"/>
      <c r="AC597" s="127"/>
      <c r="AD597" s="127"/>
      <c r="AE597" s="127"/>
      <c r="AF597" s="127"/>
      <c r="AG597" s="127"/>
      <c r="AH597" s="127"/>
      <c r="AI597" s="127"/>
      <c r="AJ597" s="127"/>
      <c r="AK597" s="127"/>
      <c r="AL597" s="127"/>
      <c r="AM597" s="127"/>
      <c r="AN597" s="127"/>
      <c r="AO597" s="127"/>
      <c r="AP597" s="127"/>
      <c r="AQ597" s="127"/>
      <c r="AR597" s="127"/>
      <c r="AS597" s="127"/>
      <c r="AT597" s="127"/>
      <c r="AU597" s="127"/>
      <c r="AV597" s="127"/>
      <c r="AW597" s="127"/>
      <c r="AX597" s="127"/>
      <c r="AY597" s="127"/>
      <c r="AZ597" s="127"/>
      <c r="BA597" s="127"/>
      <c r="BB597" s="127"/>
      <c r="BC597" s="127"/>
      <c r="BD597" s="127"/>
      <c r="BE597" s="127"/>
      <c r="BF597" s="127"/>
      <c r="BG597" s="127"/>
      <c r="BH597" s="127"/>
      <c r="BI597" s="127"/>
      <c r="BJ597" s="127"/>
      <c r="BK597" s="127"/>
      <c r="BL597" s="127"/>
      <c r="BM597" s="127"/>
      <c r="BN597" s="127"/>
      <c r="BO597" s="127"/>
      <c r="BP597" s="127"/>
      <c r="BQ597" s="127"/>
      <c r="BR597" s="127"/>
      <c r="BS597" s="127"/>
    </row>
    <row r="598" spans="1:71" ht="12.75" customHeight="1" x14ac:dyDescent="0.25">
      <c r="A598" s="127"/>
      <c r="B598" s="127"/>
      <c r="C598" s="127"/>
      <c r="D598" s="127"/>
      <c r="E598" s="127"/>
      <c r="F598" s="127"/>
      <c r="G598" s="127"/>
      <c r="H598" s="127"/>
      <c r="I598" s="127"/>
      <c r="J598" s="127"/>
      <c r="K598" s="127"/>
      <c r="L598" s="127"/>
      <c r="M598" s="127"/>
      <c r="N598" s="127"/>
      <c r="O598" s="127"/>
      <c r="P598" s="127"/>
      <c r="Q598" s="127"/>
      <c r="R598" s="127"/>
      <c r="S598" s="127"/>
      <c r="T598" s="127"/>
      <c r="U598" s="127"/>
      <c r="V598" s="127"/>
      <c r="W598" s="127"/>
      <c r="X598" s="127"/>
      <c r="Y598" s="127"/>
      <c r="Z598" s="127"/>
      <c r="AA598" s="127"/>
      <c r="AB598" s="127"/>
      <c r="AC598" s="127"/>
      <c r="AD598" s="127"/>
      <c r="AE598" s="127"/>
      <c r="AF598" s="127"/>
      <c r="AG598" s="127"/>
      <c r="AH598" s="127"/>
      <c r="AI598" s="127"/>
      <c r="AJ598" s="127"/>
      <c r="AK598" s="127"/>
      <c r="AL598" s="127"/>
      <c r="AM598" s="127"/>
      <c r="AN598" s="127"/>
      <c r="AO598" s="127"/>
      <c r="AP598" s="127"/>
      <c r="AQ598" s="127"/>
      <c r="AR598" s="127"/>
      <c r="AS598" s="127"/>
      <c r="AT598" s="127"/>
      <c r="AU598" s="127"/>
      <c r="AV598" s="127"/>
      <c r="AW598" s="127"/>
      <c r="AX598" s="127"/>
      <c r="AY598" s="127"/>
      <c r="AZ598" s="127"/>
      <c r="BA598" s="127"/>
      <c r="BB598" s="127"/>
      <c r="BC598" s="127"/>
      <c r="BD598" s="127"/>
      <c r="BE598" s="127"/>
      <c r="BF598" s="127"/>
      <c r="BG598" s="127"/>
      <c r="BH598" s="127"/>
      <c r="BI598" s="127"/>
      <c r="BJ598" s="127"/>
      <c r="BK598" s="127"/>
      <c r="BL598" s="127"/>
      <c r="BM598" s="127"/>
      <c r="BN598" s="127"/>
      <c r="BO598" s="127"/>
      <c r="BP598" s="127"/>
      <c r="BQ598" s="127"/>
      <c r="BR598" s="127"/>
      <c r="BS598" s="127"/>
    </row>
    <row r="599" spans="1:71" ht="12.75" customHeight="1" x14ac:dyDescent="0.25">
      <c r="A599" s="127"/>
      <c r="B599" s="127"/>
      <c r="C599" s="127"/>
      <c r="D599" s="127"/>
      <c r="E599" s="127"/>
      <c r="F599" s="127"/>
      <c r="G599" s="127"/>
      <c r="H599" s="127"/>
      <c r="I599" s="127"/>
      <c r="J599" s="127"/>
      <c r="K599" s="127"/>
      <c r="L599" s="127"/>
      <c r="M599" s="127"/>
      <c r="N599" s="127"/>
      <c r="O599" s="127"/>
      <c r="P599" s="127"/>
      <c r="Q599" s="127"/>
      <c r="R599" s="127"/>
      <c r="S599" s="127"/>
      <c r="T599" s="127"/>
      <c r="U599" s="127"/>
      <c r="V599" s="127"/>
      <c r="W599" s="127"/>
      <c r="X599" s="127"/>
      <c r="Y599" s="127"/>
      <c r="Z599" s="127"/>
      <c r="AA599" s="127"/>
      <c r="AB599" s="127"/>
      <c r="AC599" s="127"/>
      <c r="AD599" s="127"/>
      <c r="AE599" s="127"/>
      <c r="AF599" s="127"/>
      <c r="AG599" s="127"/>
      <c r="AH599" s="127"/>
      <c r="AI599" s="127"/>
      <c r="AJ599" s="127"/>
      <c r="AK599" s="127"/>
      <c r="AL599" s="127"/>
      <c r="AM599" s="127"/>
      <c r="AN599" s="127"/>
      <c r="AO599" s="127"/>
      <c r="AP599" s="127"/>
      <c r="AQ599" s="127"/>
      <c r="AR599" s="127"/>
      <c r="AS599" s="127"/>
      <c r="AT599" s="127"/>
      <c r="AU599" s="127"/>
      <c r="AV599" s="127"/>
      <c r="AW599" s="127"/>
      <c r="AX599" s="127"/>
      <c r="AY599" s="127"/>
      <c r="AZ599" s="127"/>
      <c r="BA599" s="127"/>
      <c r="BB599" s="127"/>
      <c r="BC599" s="127"/>
      <c r="BD599" s="127"/>
      <c r="BE599" s="127"/>
      <c r="BF599" s="127"/>
      <c r="BG599" s="127"/>
      <c r="BH599" s="127"/>
      <c r="BI599" s="127"/>
      <c r="BJ599" s="127"/>
      <c r="BK599" s="127"/>
      <c r="BL599" s="127"/>
      <c r="BM599" s="127"/>
      <c r="BN599" s="127"/>
      <c r="BO599" s="127"/>
      <c r="BP599" s="127"/>
      <c r="BQ599" s="127"/>
      <c r="BR599" s="127"/>
      <c r="BS599" s="127"/>
    </row>
    <row r="600" spans="1:71" ht="12.75" customHeight="1" x14ac:dyDescent="0.25">
      <c r="A600" s="127"/>
      <c r="B600" s="127"/>
      <c r="C600" s="127"/>
      <c r="D600" s="127"/>
      <c r="E600" s="127"/>
      <c r="F600" s="127"/>
      <c r="G600" s="127"/>
      <c r="H600" s="127"/>
      <c r="I600" s="127"/>
      <c r="J600" s="127"/>
      <c r="K600" s="127"/>
      <c r="L600" s="127"/>
      <c r="M600" s="127"/>
      <c r="N600" s="127"/>
      <c r="O600" s="127"/>
      <c r="P600" s="127"/>
      <c r="Q600" s="127"/>
      <c r="R600" s="127"/>
      <c r="S600" s="127"/>
      <c r="T600" s="127"/>
      <c r="U600" s="127"/>
      <c r="V600" s="127"/>
      <c r="W600" s="127"/>
      <c r="X600" s="127"/>
      <c r="Y600" s="127"/>
      <c r="Z600" s="127"/>
      <c r="AA600" s="127"/>
      <c r="AB600" s="127"/>
      <c r="AC600" s="127"/>
      <c r="AD600" s="127"/>
      <c r="AE600" s="127"/>
      <c r="AF600" s="127"/>
      <c r="AG600" s="127"/>
      <c r="AH600" s="127"/>
      <c r="AI600" s="127"/>
      <c r="AJ600" s="127"/>
      <c r="AK600" s="127"/>
      <c r="AL600" s="127"/>
      <c r="AM600" s="127"/>
      <c r="AN600" s="127"/>
      <c r="AO600" s="127"/>
      <c r="AP600" s="127"/>
      <c r="AQ600" s="127"/>
      <c r="AR600" s="127"/>
      <c r="AS600" s="127"/>
      <c r="AT600" s="127"/>
      <c r="AU600" s="127"/>
      <c r="AV600" s="127"/>
      <c r="AW600" s="127"/>
      <c r="AX600" s="127"/>
      <c r="AY600" s="127"/>
      <c r="AZ600" s="127"/>
      <c r="BA600" s="127"/>
      <c r="BB600" s="127"/>
      <c r="BC600" s="127"/>
      <c r="BD600" s="127"/>
      <c r="BE600" s="127"/>
      <c r="BF600" s="127"/>
      <c r="BG600" s="127"/>
      <c r="BH600" s="127"/>
      <c r="BI600" s="127"/>
      <c r="BJ600" s="127"/>
      <c r="BK600" s="127"/>
      <c r="BL600" s="127"/>
      <c r="BM600" s="127"/>
      <c r="BN600" s="127"/>
      <c r="BO600" s="127"/>
      <c r="BP600" s="127"/>
      <c r="BQ600" s="127"/>
      <c r="BR600" s="127"/>
      <c r="BS600" s="127"/>
    </row>
    <row r="601" spans="1:71" ht="12.75" customHeight="1" x14ac:dyDescent="0.25">
      <c r="A601" s="127"/>
      <c r="B601" s="127"/>
      <c r="C601" s="127"/>
      <c r="D601" s="127"/>
      <c r="E601" s="127"/>
      <c r="F601" s="127"/>
      <c r="G601" s="127"/>
      <c r="H601" s="127"/>
      <c r="I601" s="127"/>
      <c r="J601" s="127"/>
      <c r="K601" s="127"/>
      <c r="L601" s="127"/>
      <c r="M601" s="127"/>
      <c r="N601" s="127"/>
      <c r="O601" s="127"/>
      <c r="P601" s="127"/>
      <c r="Q601" s="127"/>
      <c r="R601" s="127"/>
      <c r="S601" s="127"/>
      <c r="T601" s="127"/>
      <c r="U601" s="127"/>
      <c r="V601" s="127"/>
      <c r="W601" s="127"/>
      <c r="X601" s="127"/>
      <c r="Y601" s="127"/>
      <c r="Z601" s="127"/>
      <c r="AA601" s="127"/>
      <c r="AB601" s="127"/>
      <c r="AC601" s="127"/>
      <c r="AD601" s="127"/>
      <c r="AE601" s="127"/>
      <c r="AF601" s="127"/>
      <c r="AG601" s="127"/>
      <c r="AH601" s="127"/>
      <c r="AI601" s="127"/>
      <c r="AJ601" s="127"/>
      <c r="AK601" s="127"/>
      <c r="AL601" s="127"/>
      <c r="AM601" s="127"/>
      <c r="AN601" s="127"/>
      <c r="AO601" s="127"/>
      <c r="AP601" s="127"/>
      <c r="AQ601" s="127"/>
      <c r="AR601" s="127"/>
      <c r="AS601" s="127"/>
      <c r="AT601" s="127"/>
      <c r="AU601" s="127"/>
      <c r="AV601" s="127"/>
      <c r="AW601" s="127"/>
      <c r="AX601" s="127"/>
      <c r="AY601" s="127"/>
      <c r="AZ601" s="127"/>
      <c r="BA601" s="127"/>
      <c r="BB601" s="127"/>
      <c r="BC601" s="127"/>
      <c r="BD601" s="127"/>
      <c r="BE601" s="127"/>
      <c r="BF601" s="127"/>
      <c r="BG601" s="127"/>
      <c r="BH601" s="127"/>
      <c r="BI601" s="127"/>
      <c r="BJ601" s="127"/>
      <c r="BK601" s="127"/>
      <c r="BL601" s="127"/>
      <c r="BM601" s="127"/>
      <c r="BN601" s="127"/>
      <c r="BO601" s="127"/>
      <c r="BP601" s="127"/>
      <c r="BQ601" s="127"/>
      <c r="BR601" s="127"/>
      <c r="BS601" s="127"/>
    </row>
    <row r="602" spans="1:71" ht="12.75" customHeight="1" x14ac:dyDescent="0.25">
      <c r="A602" s="127"/>
      <c r="B602" s="127"/>
      <c r="C602" s="127"/>
      <c r="D602" s="127"/>
      <c r="E602" s="127"/>
      <c r="F602" s="127"/>
      <c r="G602" s="127"/>
      <c r="H602" s="127"/>
      <c r="I602" s="127"/>
      <c r="J602" s="127"/>
      <c r="K602" s="127"/>
      <c r="L602" s="127"/>
      <c r="M602" s="127"/>
      <c r="N602" s="127"/>
      <c r="O602" s="127"/>
      <c r="P602" s="127"/>
      <c r="Q602" s="127"/>
      <c r="R602" s="127"/>
      <c r="S602" s="127"/>
      <c r="T602" s="127"/>
      <c r="U602" s="127"/>
      <c r="V602" s="127"/>
      <c r="W602" s="127"/>
      <c r="X602" s="127"/>
      <c r="Y602" s="127"/>
      <c r="Z602" s="127"/>
      <c r="AA602" s="127"/>
      <c r="AB602" s="127"/>
      <c r="AC602" s="127"/>
      <c r="AD602" s="127"/>
      <c r="AE602" s="127"/>
      <c r="AF602" s="127"/>
      <c r="AG602" s="127"/>
      <c r="AH602" s="127"/>
      <c r="AI602" s="127"/>
      <c r="AJ602" s="127"/>
      <c r="AK602" s="127"/>
      <c r="AL602" s="127"/>
      <c r="AM602" s="127"/>
      <c r="AN602" s="127"/>
      <c r="AO602" s="127"/>
      <c r="AP602" s="127"/>
      <c r="AQ602" s="127"/>
      <c r="AR602" s="127"/>
      <c r="AS602" s="127"/>
      <c r="AT602" s="127"/>
      <c r="AU602" s="127"/>
      <c r="AV602" s="127"/>
      <c r="AW602" s="127"/>
      <c r="AX602" s="127"/>
      <c r="AY602" s="127"/>
      <c r="AZ602" s="127"/>
      <c r="BA602" s="127"/>
      <c r="BB602" s="127"/>
      <c r="BC602" s="127"/>
      <c r="BD602" s="127"/>
      <c r="BE602" s="127"/>
      <c r="BF602" s="127"/>
      <c r="BG602" s="127"/>
      <c r="BH602" s="127"/>
      <c r="BI602" s="127"/>
      <c r="BJ602" s="127"/>
      <c r="BK602" s="127"/>
      <c r="BL602" s="127"/>
      <c r="BM602" s="127"/>
      <c r="BN602" s="127"/>
      <c r="BO602" s="127"/>
      <c r="BP602" s="127"/>
      <c r="BQ602" s="127"/>
      <c r="BR602" s="127"/>
      <c r="BS602" s="127"/>
    </row>
    <row r="603" spans="1:71" ht="12.75" customHeight="1" x14ac:dyDescent="0.25">
      <c r="A603" s="127"/>
      <c r="B603" s="127"/>
      <c r="C603" s="127"/>
      <c r="D603" s="127"/>
      <c r="E603" s="127"/>
      <c r="F603" s="127"/>
      <c r="G603" s="127"/>
      <c r="H603" s="127"/>
      <c r="I603" s="127"/>
      <c r="J603" s="127"/>
      <c r="K603" s="127"/>
      <c r="L603" s="127"/>
      <c r="M603" s="127"/>
      <c r="N603" s="127"/>
      <c r="O603" s="127"/>
      <c r="P603" s="127"/>
      <c r="Q603" s="127"/>
      <c r="R603" s="127"/>
      <c r="S603" s="127"/>
      <c r="T603" s="127"/>
      <c r="U603" s="127"/>
      <c r="V603" s="127"/>
      <c r="W603" s="127"/>
      <c r="X603" s="127"/>
      <c r="Y603" s="127"/>
      <c r="Z603" s="127"/>
      <c r="AA603" s="127"/>
      <c r="AB603" s="127"/>
      <c r="AC603" s="127"/>
      <c r="AD603" s="127"/>
      <c r="AE603" s="127"/>
      <c r="AF603" s="127"/>
      <c r="AG603" s="127"/>
      <c r="AH603" s="127"/>
      <c r="AI603" s="127"/>
      <c r="AJ603" s="127"/>
      <c r="AK603" s="127"/>
      <c r="AL603" s="127"/>
      <c r="AM603" s="127"/>
      <c r="AN603" s="127"/>
      <c r="AO603" s="127"/>
      <c r="AP603" s="127"/>
      <c r="AQ603" s="127"/>
      <c r="AR603" s="127"/>
      <c r="AS603" s="127"/>
      <c r="AT603" s="127"/>
      <c r="AU603" s="127"/>
      <c r="AV603" s="127"/>
      <c r="AW603" s="127"/>
      <c r="AX603" s="127"/>
      <c r="AY603" s="127"/>
      <c r="AZ603" s="127"/>
      <c r="BA603" s="127"/>
      <c r="BB603" s="127"/>
      <c r="BC603" s="127"/>
      <c r="BD603" s="127"/>
      <c r="BE603" s="127"/>
      <c r="BF603" s="127"/>
      <c r="BG603" s="127"/>
      <c r="BH603" s="127"/>
      <c r="BI603" s="127"/>
      <c r="BJ603" s="127"/>
      <c r="BK603" s="127"/>
      <c r="BL603" s="127"/>
      <c r="BM603" s="127"/>
      <c r="BN603" s="127"/>
      <c r="BO603" s="127"/>
      <c r="BP603" s="127"/>
      <c r="BQ603" s="127"/>
      <c r="BR603" s="127"/>
      <c r="BS603" s="127"/>
    </row>
    <row r="604" spans="1:71" ht="12.75" customHeight="1" x14ac:dyDescent="0.25">
      <c r="A604" s="127"/>
      <c r="B604" s="127"/>
      <c r="C604" s="127"/>
      <c r="D604" s="127"/>
      <c r="E604" s="127"/>
      <c r="F604" s="127"/>
      <c r="G604" s="127"/>
      <c r="H604" s="127"/>
      <c r="I604" s="127"/>
      <c r="J604" s="127"/>
      <c r="K604" s="127"/>
      <c r="L604" s="127"/>
      <c r="M604" s="127"/>
      <c r="N604" s="127"/>
      <c r="O604" s="127"/>
      <c r="P604" s="127"/>
      <c r="Q604" s="127"/>
      <c r="R604" s="127"/>
      <c r="S604" s="127"/>
      <c r="T604" s="127"/>
      <c r="U604" s="127"/>
      <c r="V604" s="127"/>
      <c r="W604" s="127"/>
      <c r="X604" s="127"/>
      <c r="Y604" s="127"/>
      <c r="Z604" s="127"/>
      <c r="AA604" s="127"/>
      <c r="AB604" s="127"/>
      <c r="AC604" s="127"/>
      <c r="AD604" s="127"/>
      <c r="AE604" s="127"/>
      <c r="AF604" s="127"/>
      <c r="AG604" s="127"/>
      <c r="AH604" s="127"/>
      <c r="AI604" s="127"/>
      <c r="AJ604" s="127"/>
      <c r="AK604" s="127"/>
      <c r="AL604" s="127"/>
      <c r="AM604" s="127"/>
      <c r="AN604" s="127"/>
      <c r="AO604" s="127"/>
      <c r="AP604" s="127"/>
      <c r="AQ604" s="127"/>
      <c r="AR604" s="127"/>
      <c r="AS604" s="127"/>
      <c r="AT604" s="127"/>
      <c r="AU604" s="127"/>
      <c r="AV604" s="127"/>
      <c r="AW604" s="127"/>
      <c r="AX604" s="127"/>
      <c r="AY604" s="127"/>
      <c r="AZ604" s="127"/>
      <c r="BA604" s="127"/>
      <c r="BB604" s="127"/>
      <c r="BC604" s="127"/>
      <c r="BD604" s="127"/>
      <c r="BE604" s="127"/>
      <c r="BF604" s="127"/>
      <c r="BG604" s="127"/>
      <c r="BH604" s="127"/>
      <c r="BI604" s="127"/>
      <c r="BJ604" s="127"/>
      <c r="BK604" s="127"/>
      <c r="BL604" s="127"/>
      <c r="BM604" s="127"/>
      <c r="BN604" s="127"/>
      <c r="BO604" s="127"/>
      <c r="BP604" s="127"/>
      <c r="BQ604" s="127"/>
      <c r="BR604" s="127"/>
      <c r="BS604" s="127"/>
    </row>
    <row r="605" spans="1:71" ht="12.75" customHeight="1" x14ac:dyDescent="0.25">
      <c r="A605" s="127"/>
      <c r="B605" s="127"/>
      <c r="C605" s="127"/>
      <c r="D605" s="127"/>
      <c r="E605" s="127"/>
      <c r="F605" s="127"/>
      <c r="G605" s="127"/>
      <c r="H605" s="127"/>
      <c r="I605" s="127"/>
      <c r="J605" s="127"/>
      <c r="K605" s="127"/>
      <c r="L605" s="127"/>
      <c r="M605" s="127"/>
      <c r="N605" s="127"/>
      <c r="O605" s="127"/>
      <c r="P605" s="127"/>
      <c r="Q605" s="127"/>
      <c r="R605" s="127"/>
      <c r="S605" s="127"/>
      <c r="T605" s="127"/>
      <c r="U605" s="127"/>
      <c r="V605" s="127"/>
      <c r="W605" s="127"/>
      <c r="X605" s="127"/>
      <c r="Y605" s="127"/>
      <c r="Z605" s="127"/>
      <c r="AA605" s="127"/>
      <c r="AB605" s="127"/>
      <c r="AC605" s="127"/>
      <c r="AD605" s="127"/>
      <c r="AE605" s="127"/>
      <c r="AF605" s="127"/>
      <c r="AG605" s="127"/>
      <c r="AH605" s="127"/>
      <c r="AI605" s="127"/>
      <c r="AJ605" s="127"/>
      <c r="AK605" s="127"/>
      <c r="AL605" s="127"/>
      <c r="AM605" s="127"/>
      <c r="AN605" s="127"/>
      <c r="AO605" s="127"/>
      <c r="AP605" s="127"/>
      <c r="AQ605" s="127"/>
      <c r="AR605" s="127"/>
      <c r="AS605" s="127"/>
      <c r="AT605" s="127"/>
      <c r="AU605" s="127"/>
      <c r="AV605" s="127"/>
      <c r="AW605" s="127"/>
      <c r="AX605" s="127"/>
      <c r="AY605" s="127"/>
      <c r="AZ605" s="127"/>
      <c r="BA605" s="127"/>
      <c r="BB605" s="127"/>
      <c r="BC605" s="127"/>
      <c r="BD605" s="127"/>
      <c r="BE605" s="127"/>
      <c r="BF605" s="127"/>
      <c r="BG605" s="127"/>
      <c r="BH605" s="127"/>
      <c r="BI605" s="127"/>
      <c r="BJ605" s="127"/>
      <c r="BK605" s="127"/>
      <c r="BL605" s="127"/>
      <c r="BM605" s="127"/>
      <c r="BN605" s="127"/>
      <c r="BO605" s="127"/>
      <c r="BP605" s="127"/>
      <c r="BQ605" s="127"/>
      <c r="BR605" s="127"/>
      <c r="BS605" s="127"/>
    </row>
    <row r="606" spans="1:71" ht="12.75" customHeight="1" x14ac:dyDescent="0.25">
      <c r="A606" s="127"/>
      <c r="B606" s="127"/>
      <c r="C606" s="127"/>
      <c r="D606" s="127"/>
      <c r="E606" s="127"/>
      <c r="F606" s="127"/>
      <c r="G606" s="127"/>
      <c r="H606" s="127"/>
      <c r="I606" s="127"/>
      <c r="J606" s="127"/>
      <c r="K606" s="127"/>
      <c r="L606" s="127"/>
      <c r="M606" s="127"/>
      <c r="N606" s="127"/>
      <c r="O606" s="127"/>
      <c r="P606" s="127"/>
      <c r="Q606" s="127"/>
      <c r="R606" s="127"/>
      <c r="S606" s="127"/>
      <c r="T606" s="127"/>
      <c r="U606" s="127"/>
      <c r="V606" s="127"/>
      <c r="W606" s="127"/>
      <c r="X606" s="127"/>
      <c r="Y606" s="127"/>
      <c r="Z606" s="127"/>
      <c r="AA606" s="127"/>
      <c r="AB606" s="127"/>
      <c r="AC606" s="127"/>
      <c r="AD606" s="127"/>
      <c r="AE606" s="127"/>
      <c r="AF606" s="127"/>
      <c r="AG606" s="127"/>
      <c r="AH606" s="127"/>
      <c r="AI606" s="127"/>
      <c r="AJ606" s="127"/>
      <c r="AK606" s="127"/>
      <c r="AL606" s="127"/>
      <c r="AM606" s="127"/>
      <c r="AN606" s="127"/>
      <c r="AO606" s="127"/>
      <c r="AP606" s="127"/>
      <c r="AQ606" s="127"/>
      <c r="AR606" s="127"/>
      <c r="AS606" s="127"/>
      <c r="AT606" s="127"/>
      <c r="AU606" s="127"/>
      <c r="AV606" s="127"/>
      <c r="AW606" s="127"/>
      <c r="AX606" s="127"/>
      <c r="AY606" s="127"/>
      <c r="AZ606" s="127"/>
      <c r="BA606" s="127"/>
      <c r="BB606" s="127"/>
      <c r="BC606" s="127"/>
      <c r="BD606" s="127"/>
      <c r="BE606" s="127"/>
      <c r="BF606" s="127"/>
      <c r="BG606" s="127"/>
      <c r="BH606" s="127"/>
      <c r="BI606" s="127"/>
      <c r="BJ606" s="127"/>
      <c r="BK606" s="127"/>
      <c r="BL606" s="127"/>
      <c r="BM606" s="127"/>
      <c r="BN606" s="127"/>
      <c r="BO606" s="127"/>
      <c r="BP606" s="127"/>
      <c r="BQ606" s="127"/>
      <c r="BR606" s="127"/>
      <c r="BS606" s="127"/>
    </row>
    <row r="607" spans="1:71" ht="12.75" customHeight="1" x14ac:dyDescent="0.25">
      <c r="A607" s="127"/>
      <c r="B607" s="127"/>
      <c r="C607" s="127"/>
      <c r="D607" s="127"/>
      <c r="E607" s="127"/>
      <c r="F607" s="127"/>
      <c r="G607" s="127"/>
      <c r="H607" s="127"/>
      <c r="I607" s="127"/>
      <c r="J607" s="127"/>
      <c r="K607" s="127"/>
      <c r="L607" s="127"/>
      <c r="M607" s="127"/>
      <c r="N607" s="127"/>
      <c r="O607" s="127"/>
      <c r="P607" s="127"/>
      <c r="Q607" s="127"/>
      <c r="R607" s="127"/>
      <c r="S607" s="127"/>
      <c r="T607" s="127"/>
      <c r="U607" s="127"/>
      <c r="V607" s="127"/>
      <c r="W607" s="127"/>
      <c r="X607" s="127"/>
      <c r="Y607" s="127"/>
      <c r="Z607" s="127"/>
      <c r="AA607" s="127"/>
      <c r="AB607" s="127"/>
      <c r="AC607" s="127"/>
      <c r="AD607" s="127"/>
      <c r="AE607" s="127"/>
      <c r="AF607" s="127"/>
      <c r="AG607" s="127"/>
      <c r="AH607" s="127"/>
      <c r="AI607" s="127"/>
      <c r="AJ607" s="127"/>
      <c r="AK607" s="127"/>
      <c r="AL607" s="127"/>
      <c r="AM607" s="127"/>
      <c r="AN607" s="127"/>
      <c r="AO607" s="127"/>
      <c r="AP607" s="127"/>
      <c r="AQ607" s="127"/>
      <c r="AR607" s="127"/>
      <c r="AS607" s="127"/>
      <c r="AT607" s="127"/>
      <c r="AU607" s="127"/>
      <c r="AV607" s="127"/>
      <c r="AW607" s="127"/>
      <c r="AX607" s="127"/>
      <c r="AY607" s="127"/>
      <c r="AZ607" s="127"/>
      <c r="BA607" s="127"/>
      <c r="BB607" s="127"/>
      <c r="BC607" s="127"/>
      <c r="BD607" s="127"/>
      <c r="BE607" s="127"/>
      <c r="BF607" s="127"/>
      <c r="BG607" s="127"/>
      <c r="BH607" s="127"/>
      <c r="BI607" s="127"/>
      <c r="BJ607" s="127"/>
      <c r="BK607" s="127"/>
      <c r="BL607" s="127"/>
      <c r="BM607" s="127"/>
      <c r="BN607" s="127"/>
      <c r="BO607" s="127"/>
      <c r="BP607" s="127"/>
      <c r="BQ607" s="127"/>
      <c r="BR607" s="127"/>
      <c r="BS607" s="127"/>
    </row>
    <row r="608" spans="1:71" ht="12.75" customHeight="1" x14ac:dyDescent="0.25">
      <c r="A608" s="127"/>
      <c r="B608" s="127"/>
      <c r="C608" s="127"/>
      <c r="D608" s="127"/>
      <c r="E608" s="127"/>
      <c r="F608" s="127"/>
      <c r="G608" s="127"/>
      <c r="H608" s="127"/>
      <c r="I608" s="127"/>
      <c r="J608" s="127"/>
      <c r="K608" s="127"/>
      <c r="L608" s="127"/>
      <c r="M608" s="127"/>
      <c r="N608" s="127"/>
      <c r="O608" s="127"/>
      <c r="P608" s="127"/>
      <c r="Q608" s="127"/>
      <c r="R608" s="127"/>
      <c r="S608" s="127"/>
      <c r="T608" s="127"/>
      <c r="U608" s="127"/>
      <c r="V608" s="127"/>
      <c r="W608" s="127"/>
      <c r="X608" s="127"/>
      <c r="Y608" s="127"/>
      <c r="Z608" s="127"/>
      <c r="AA608" s="127"/>
      <c r="AB608" s="127"/>
      <c r="AC608" s="127"/>
      <c r="AD608" s="127"/>
      <c r="AE608" s="127"/>
      <c r="AF608" s="127"/>
      <c r="AG608" s="127"/>
      <c r="AH608" s="127"/>
      <c r="AI608" s="127"/>
      <c r="AJ608" s="127"/>
      <c r="AK608" s="127"/>
      <c r="AL608" s="127"/>
      <c r="AM608" s="127"/>
      <c r="AN608" s="127"/>
      <c r="AO608" s="127"/>
      <c r="AP608" s="127"/>
      <c r="AQ608" s="127"/>
      <c r="AR608" s="127"/>
      <c r="AS608" s="127"/>
      <c r="AT608" s="127"/>
      <c r="AU608" s="127"/>
      <c r="AV608" s="127"/>
      <c r="AW608" s="127"/>
      <c r="AX608" s="127"/>
      <c r="AY608" s="127"/>
      <c r="AZ608" s="127"/>
      <c r="BA608" s="127"/>
      <c r="BB608" s="127"/>
      <c r="BC608" s="127"/>
      <c r="BD608" s="127"/>
      <c r="BE608" s="127"/>
      <c r="BF608" s="127"/>
      <c r="BG608" s="127"/>
      <c r="BH608" s="127"/>
      <c r="BI608" s="127"/>
      <c r="BJ608" s="127"/>
      <c r="BK608" s="127"/>
      <c r="BL608" s="127"/>
      <c r="BM608" s="127"/>
      <c r="BN608" s="127"/>
      <c r="BO608" s="127"/>
      <c r="BP608" s="127"/>
      <c r="BQ608" s="127"/>
      <c r="BR608" s="127"/>
      <c r="BS608" s="127"/>
    </row>
    <row r="609" spans="1:71" ht="12.75" customHeight="1" x14ac:dyDescent="0.25">
      <c r="A609" s="127"/>
      <c r="B609" s="127"/>
      <c r="C609" s="127"/>
      <c r="D609" s="127"/>
      <c r="E609" s="127"/>
      <c r="F609" s="127"/>
      <c r="G609" s="127"/>
      <c r="H609" s="127"/>
      <c r="I609" s="127"/>
      <c r="J609" s="127"/>
      <c r="K609" s="127"/>
      <c r="L609" s="127"/>
      <c r="M609" s="127"/>
      <c r="N609" s="127"/>
      <c r="O609" s="127"/>
      <c r="P609" s="127"/>
      <c r="Q609" s="127"/>
      <c r="R609" s="127"/>
      <c r="S609" s="127"/>
      <c r="T609" s="127"/>
      <c r="U609" s="127"/>
      <c r="V609" s="127"/>
      <c r="W609" s="127"/>
      <c r="X609" s="127"/>
      <c r="Y609" s="127"/>
      <c r="Z609" s="127"/>
      <c r="AA609" s="127"/>
      <c r="AB609" s="127"/>
      <c r="AC609" s="127"/>
      <c r="AD609" s="127"/>
      <c r="AE609" s="127"/>
      <c r="AF609" s="127"/>
      <c r="AG609" s="127"/>
      <c r="AH609" s="127"/>
      <c r="AI609" s="127"/>
      <c r="AJ609" s="127"/>
      <c r="AK609" s="127"/>
      <c r="AL609" s="127"/>
      <c r="AM609" s="127"/>
      <c r="AN609" s="127"/>
      <c r="AO609" s="127"/>
      <c r="AP609" s="127"/>
      <c r="AQ609" s="127"/>
      <c r="AR609" s="127"/>
      <c r="AS609" s="127"/>
      <c r="AT609" s="127"/>
      <c r="AU609" s="127"/>
      <c r="AV609" s="127"/>
      <c r="AW609" s="127"/>
      <c r="AX609" s="127"/>
      <c r="AY609" s="127"/>
      <c r="AZ609" s="127"/>
      <c r="BA609" s="127"/>
      <c r="BB609" s="127"/>
      <c r="BC609" s="127"/>
      <c r="BD609" s="127"/>
      <c r="BE609" s="127"/>
      <c r="BF609" s="127"/>
      <c r="BG609" s="127"/>
      <c r="BH609" s="127"/>
      <c r="BI609" s="127"/>
      <c r="BJ609" s="127"/>
      <c r="BK609" s="127"/>
      <c r="BL609" s="127"/>
      <c r="BM609" s="127"/>
      <c r="BN609" s="127"/>
      <c r="BO609" s="127"/>
      <c r="BP609" s="127"/>
      <c r="BQ609" s="127"/>
      <c r="BR609" s="127"/>
      <c r="BS609" s="127"/>
    </row>
    <row r="610" spans="1:71" ht="12.75" customHeight="1" x14ac:dyDescent="0.25">
      <c r="A610" s="127"/>
      <c r="B610" s="127"/>
      <c r="C610" s="127"/>
      <c r="D610" s="127"/>
      <c r="E610" s="127"/>
      <c r="F610" s="127"/>
      <c r="G610" s="127"/>
      <c r="H610" s="127"/>
      <c r="I610" s="127"/>
      <c r="J610" s="127"/>
      <c r="K610" s="127"/>
      <c r="L610" s="127"/>
      <c r="M610" s="127"/>
      <c r="N610" s="127"/>
      <c r="O610" s="127"/>
      <c r="P610" s="127"/>
      <c r="Q610" s="127"/>
      <c r="R610" s="127"/>
      <c r="S610" s="127"/>
      <c r="T610" s="127"/>
      <c r="U610" s="127"/>
      <c r="V610" s="127"/>
      <c r="W610" s="127"/>
      <c r="X610" s="127"/>
      <c r="Y610" s="127"/>
      <c r="Z610" s="127"/>
      <c r="AA610" s="127"/>
      <c r="AB610" s="127"/>
      <c r="AC610" s="127"/>
      <c r="AD610" s="127"/>
      <c r="AE610" s="127"/>
      <c r="AF610" s="127"/>
      <c r="AG610" s="127"/>
      <c r="AH610" s="127"/>
      <c r="AI610" s="127"/>
      <c r="AJ610" s="127"/>
      <c r="AK610" s="127"/>
      <c r="AL610" s="127"/>
      <c r="AM610" s="127"/>
      <c r="AN610" s="127"/>
      <c r="AO610" s="127"/>
      <c r="AP610" s="127"/>
      <c r="AQ610" s="127"/>
      <c r="AR610" s="127"/>
      <c r="AS610" s="127"/>
      <c r="AT610" s="127"/>
      <c r="AU610" s="127"/>
      <c r="AV610" s="127"/>
      <c r="AW610" s="127"/>
      <c r="AX610" s="127"/>
      <c r="AY610" s="127"/>
      <c r="AZ610" s="127"/>
      <c r="BA610" s="127"/>
      <c r="BB610" s="127"/>
      <c r="BC610" s="127"/>
      <c r="BD610" s="127"/>
      <c r="BE610" s="127"/>
      <c r="BF610" s="127"/>
      <c r="BG610" s="127"/>
      <c r="BH610" s="127"/>
      <c r="BI610" s="127"/>
      <c r="BJ610" s="127"/>
      <c r="BK610" s="127"/>
      <c r="BL610" s="127"/>
      <c r="BM610" s="127"/>
      <c r="BN610" s="127"/>
      <c r="BO610" s="127"/>
      <c r="BP610" s="127"/>
      <c r="BQ610" s="127"/>
      <c r="BR610" s="127"/>
      <c r="BS610" s="127"/>
    </row>
    <row r="611" spans="1:71" ht="12.75" customHeight="1" x14ac:dyDescent="0.25">
      <c r="A611" s="127"/>
      <c r="B611" s="127"/>
      <c r="C611" s="127"/>
      <c r="D611" s="127"/>
      <c r="E611" s="127"/>
      <c r="F611" s="127"/>
      <c r="G611" s="127"/>
      <c r="H611" s="127"/>
      <c r="I611" s="127"/>
      <c r="J611" s="127"/>
      <c r="K611" s="127"/>
      <c r="L611" s="127"/>
      <c r="M611" s="127"/>
      <c r="N611" s="127"/>
      <c r="O611" s="127"/>
      <c r="P611" s="127"/>
      <c r="Q611" s="127"/>
      <c r="R611" s="127"/>
      <c r="S611" s="127"/>
      <c r="T611" s="127"/>
      <c r="U611" s="127"/>
      <c r="V611" s="127"/>
      <c r="W611" s="127"/>
      <c r="X611" s="127"/>
      <c r="Y611" s="127"/>
      <c r="Z611" s="127"/>
      <c r="AA611" s="127"/>
      <c r="AB611" s="127"/>
      <c r="AC611" s="127"/>
      <c r="AD611" s="127"/>
      <c r="AE611" s="127"/>
      <c r="AF611" s="127"/>
      <c r="AG611" s="127"/>
      <c r="AH611" s="127"/>
      <c r="AI611" s="127"/>
      <c r="AJ611" s="127"/>
      <c r="AK611" s="127"/>
      <c r="AL611" s="127"/>
      <c r="AM611" s="127"/>
      <c r="AN611" s="127"/>
      <c r="AO611" s="127"/>
      <c r="AP611" s="127"/>
      <c r="AQ611" s="127"/>
      <c r="AR611" s="127"/>
      <c r="AS611" s="127"/>
      <c r="AT611" s="127"/>
      <c r="AU611" s="127"/>
      <c r="AV611" s="127"/>
      <c r="AW611" s="127"/>
      <c r="AX611" s="127"/>
      <c r="AY611" s="127"/>
      <c r="AZ611" s="127"/>
      <c r="BA611" s="127"/>
      <c r="BB611" s="127"/>
      <c r="BC611" s="127"/>
      <c r="BD611" s="127"/>
      <c r="BE611" s="127"/>
      <c r="BF611" s="127"/>
      <c r="BG611" s="127"/>
      <c r="BH611" s="127"/>
      <c r="BI611" s="127"/>
      <c r="BJ611" s="127"/>
      <c r="BK611" s="127"/>
      <c r="BL611" s="127"/>
      <c r="BM611" s="127"/>
      <c r="BN611" s="127"/>
      <c r="BO611" s="127"/>
      <c r="BP611" s="127"/>
      <c r="BQ611" s="127"/>
      <c r="BR611" s="127"/>
      <c r="BS611" s="127"/>
    </row>
    <row r="612" spans="1:71" ht="12.75" customHeight="1" x14ac:dyDescent="0.25">
      <c r="A612" s="127"/>
      <c r="B612" s="127"/>
      <c r="C612" s="127"/>
      <c r="D612" s="127"/>
      <c r="E612" s="127"/>
      <c r="F612" s="127"/>
      <c r="G612" s="127"/>
      <c r="H612" s="127"/>
      <c r="I612" s="127"/>
      <c r="J612" s="127"/>
      <c r="K612" s="127"/>
      <c r="L612" s="127"/>
      <c r="M612" s="127"/>
      <c r="N612" s="127"/>
      <c r="O612" s="127"/>
      <c r="P612" s="127"/>
      <c r="Q612" s="127"/>
      <c r="R612" s="127"/>
      <c r="S612" s="127"/>
      <c r="T612" s="127"/>
      <c r="U612" s="127"/>
      <c r="V612" s="127"/>
      <c r="W612" s="127"/>
      <c r="X612" s="127"/>
      <c r="Y612" s="127"/>
      <c r="Z612" s="127"/>
      <c r="AA612" s="127"/>
      <c r="AB612" s="127"/>
      <c r="AC612" s="127"/>
      <c r="AD612" s="127"/>
      <c r="AE612" s="127"/>
      <c r="AF612" s="127"/>
      <c r="AG612" s="127"/>
      <c r="AH612" s="127"/>
      <c r="AI612" s="127"/>
      <c r="AJ612" s="127"/>
      <c r="AK612" s="127"/>
      <c r="AL612" s="127"/>
      <c r="AM612" s="127"/>
      <c r="AN612" s="127"/>
      <c r="AO612" s="127"/>
      <c r="AP612" s="127"/>
      <c r="AQ612" s="127"/>
      <c r="AR612" s="127"/>
      <c r="AS612" s="127"/>
      <c r="AT612" s="127"/>
      <c r="AU612" s="127"/>
      <c r="AV612" s="127"/>
      <c r="AW612" s="127"/>
      <c r="AX612" s="127"/>
      <c r="AY612" s="127"/>
      <c r="AZ612" s="127"/>
      <c r="BA612" s="127"/>
      <c r="BB612" s="127"/>
      <c r="BC612" s="127"/>
      <c r="BD612" s="127"/>
      <c r="BE612" s="127"/>
      <c r="BF612" s="127"/>
      <c r="BG612" s="127"/>
      <c r="BH612" s="127"/>
      <c r="BI612" s="127"/>
      <c r="BJ612" s="127"/>
      <c r="BK612" s="127"/>
      <c r="BL612" s="127"/>
      <c r="BM612" s="127"/>
      <c r="BN612" s="127"/>
      <c r="BO612" s="127"/>
      <c r="BP612" s="127"/>
      <c r="BQ612" s="127"/>
      <c r="BR612" s="127"/>
      <c r="BS612" s="127"/>
    </row>
    <row r="613" spans="1:71" ht="12.75" customHeight="1" x14ac:dyDescent="0.25">
      <c r="A613" s="127"/>
      <c r="B613" s="127"/>
      <c r="C613" s="127"/>
      <c r="D613" s="127"/>
      <c r="E613" s="127"/>
      <c r="F613" s="127"/>
      <c r="G613" s="127"/>
      <c r="H613" s="127"/>
      <c r="I613" s="127"/>
      <c r="J613" s="127"/>
      <c r="K613" s="127"/>
      <c r="L613" s="127"/>
      <c r="M613" s="127"/>
      <c r="N613" s="127"/>
      <c r="O613" s="127"/>
      <c r="P613" s="127"/>
      <c r="Q613" s="127"/>
      <c r="R613" s="127"/>
      <c r="S613" s="127"/>
      <c r="T613" s="127"/>
      <c r="U613" s="127"/>
      <c r="V613" s="127"/>
      <c r="W613" s="127"/>
      <c r="X613" s="127"/>
      <c r="Y613" s="127"/>
      <c r="Z613" s="127"/>
      <c r="AA613" s="127"/>
      <c r="AB613" s="127"/>
      <c r="AC613" s="127"/>
      <c r="AD613" s="127"/>
      <c r="AE613" s="127"/>
      <c r="AF613" s="127"/>
      <c r="AG613" s="127"/>
      <c r="AH613" s="127"/>
      <c r="AI613" s="127"/>
      <c r="AJ613" s="127"/>
      <c r="AK613" s="127"/>
      <c r="AL613" s="127"/>
      <c r="AM613" s="127"/>
      <c r="AN613" s="127"/>
      <c r="AO613" s="127"/>
      <c r="AP613" s="127"/>
      <c r="AQ613" s="127"/>
      <c r="AR613" s="127"/>
      <c r="AS613" s="127"/>
      <c r="AT613" s="127"/>
      <c r="AU613" s="127"/>
      <c r="AV613" s="127"/>
      <c r="AW613" s="127"/>
      <c r="AX613" s="127"/>
      <c r="AY613" s="127"/>
      <c r="AZ613" s="127"/>
      <c r="BA613" s="127"/>
      <c r="BB613" s="127"/>
      <c r="BC613" s="127"/>
      <c r="BD613" s="127"/>
      <c r="BE613" s="127"/>
      <c r="BF613" s="127"/>
      <c r="BG613" s="127"/>
      <c r="BH613" s="127"/>
      <c r="BI613" s="127"/>
      <c r="BJ613" s="127"/>
      <c r="BK613" s="127"/>
      <c r="BL613" s="127"/>
      <c r="BM613" s="127"/>
      <c r="BN613" s="127"/>
      <c r="BO613" s="127"/>
      <c r="BP613" s="127"/>
      <c r="BQ613" s="127"/>
      <c r="BR613" s="127"/>
      <c r="BS613" s="127"/>
    </row>
    <row r="614" spans="1:71" ht="12.75" customHeight="1" x14ac:dyDescent="0.25">
      <c r="A614" s="127"/>
      <c r="B614" s="127"/>
      <c r="C614" s="127"/>
      <c r="D614" s="127"/>
      <c r="E614" s="127"/>
      <c r="F614" s="127"/>
      <c r="G614" s="127"/>
      <c r="H614" s="127"/>
      <c r="I614" s="127"/>
      <c r="J614" s="127"/>
      <c r="K614" s="127"/>
      <c r="L614" s="127"/>
      <c r="M614" s="127"/>
      <c r="N614" s="127"/>
      <c r="O614" s="127"/>
      <c r="P614" s="127"/>
      <c r="Q614" s="127"/>
      <c r="R614" s="127"/>
      <c r="S614" s="127"/>
      <c r="T614" s="127"/>
      <c r="U614" s="127"/>
      <c r="V614" s="127"/>
      <c r="W614" s="127"/>
      <c r="X614" s="127"/>
      <c r="Y614" s="127"/>
      <c r="Z614" s="127"/>
      <c r="AA614" s="127"/>
      <c r="AB614" s="127"/>
      <c r="AC614" s="127"/>
      <c r="AD614" s="127"/>
      <c r="AE614" s="127"/>
      <c r="AF614" s="127"/>
      <c r="AG614" s="127"/>
      <c r="AH614" s="127"/>
      <c r="AI614" s="127"/>
      <c r="AJ614" s="127"/>
      <c r="AK614" s="127"/>
      <c r="AL614" s="127"/>
      <c r="AM614" s="127"/>
      <c r="AN614" s="127"/>
      <c r="AO614" s="127"/>
      <c r="AP614" s="127"/>
      <c r="AQ614" s="127"/>
      <c r="AR614" s="127"/>
      <c r="AS614" s="127"/>
      <c r="AT614" s="127"/>
      <c r="AU614" s="127"/>
      <c r="AV614" s="127"/>
      <c r="AW614" s="127"/>
      <c r="AX614" s="127"/>
      <c r="AY614" s="127"/>
      <c r="AZ614" s="127"/>
      <c r="BA614" s="127"/>
      <c r="BB614" s="127"/>
      <c r="BC614" s="127"/>
      <c r="BD614" s="127"/>
      <c r="BE614" s="127"/>
      <c r="BF614" s="127"/>
      <c r="BG614" s="127"/>
      <c r="BH614" s="127"/>
      <c r="BI614" s="127"/>
      <c r="BJ614" s="127"/>
      <c r="BK614" s="127"/>
      <c r="BL614" s="127"/>
      <c r="BM614" s="127"/>
      <c r="BN614" s="127"/>
      <c r="BO614" s="127"/>
      <c r="BP614" s="127"/>
      <c r="BQ614" s="127"/>
      <c r="BR614" s="127"/>
      <c r="BS614" s="127"/>
    </row>
    <row r="615" spans="1:71" ht="12.75" customHeight="1" x14ac:dyDescent="0.25">
      <c r="A615" s="127"/>
      <c r="B615" s="127"/>
      <c r="C615" s="127"/>
      <c r="D615" s="127"/>
      <c r="E615" s="127"/>
      <c r="F615" s="127"/>
      <c r="G615" s="127"/>
      <c r="H615" s="127"/>
      <c r="I615" s="127"/>
      <c r="J615" s="127"/>
      <c r="K615" s="127"/>
      <c r="L615" s="127"/>
      <c r="M615" s="127"/>
      <c r="N615" s="127"/>
      <c r="O615" s="127"/>
      <c r="P615" s="127"/>
      <c r="Q615" s="127"/>
      <c r="R615" s="127"/>
      <c r="S615" s="127"/>
      <c r="T615" s="127"/>
      <c r="U615" s="127"/>
      <c r="V615" s="127"/>
      <c r="W615" s="127"/>
      <c r="X615" s="127"/>
      <c r="Y615" s="127"/>
      <c r="Z615" s="127"/>
      <c r="AA615" s="127"/>
      <c r="AB615" s="127"/>
      <c r="AC615" s="127"/>
      <c r="AD615" s="127"/>
      <c r="AE615" s="127"/>
      <c r="AF615" s="127"/>
      <c r="AG615" s="127"/>
      <c r="AH615" s="127"/>
      <c r="AI615" s="127"/>
      <c r="AJ615" s="127"/>
      <c r="AK615" s="127"/>
      <c r="AL615" s="127"/>
      <c r="AM615" s="127"/>
      <c r="AN615" s="127"/>
      <c r="AO615" s="127"/>
      <c r="AP615" s="127"/>
      <c r="AQ615" s="127"/>
      <c r="AR615" s="127"/>
      <c r="AS615" s="127"/>
      <c r="AT615" s="127"/>
      <c r="AU615" s="127"/>
      <c r="AV615" s="127"/>
      <c r="AW615" s="127"/>
      <c r="AX615" s="127"/>
      <c r="AY615" s="127"/>
      <c r="AZ615" s="127"/>
      <c r="BA615" s="127"/>
      <c r="BB615" s="127"/>
      <c r="BC615" s="127"/>
      <c r="BD615" s="127"/>
      <c r="BE615" s="127"/>
      <c r="BF615" s="127"/>
      <c r="BG615" s="127"/>
      <c r="BH615" s="127"/>
      <c r="BI615" s="127"/>
      <c r="BJ615" s="127"/>
      <c r="BK615" s="127"/>
      <c r="BL615" s="127"/>
      <c r="BM615" s="127"/>
      <c r="BN615" s="127"/>
      <c r="BO615" s="127"/>
      <c r="BP615" s="127"/>
      <c r="BQ615" s="127"/>
      <c r="BR615" s="127"/>
      <c r="BS615" s="127"/>
    </row>
    <row r="616" spans="1:71" ht="12.75" customHeight="1" x14ac:dyDescent="0.25">
      <c r="A616" s="127"/>
      <c r="B616" s="127"/>
      <c r="C616" s="127"/>
      <c r="D616" s="127"/>
      <c r="E616" s="127"/>
      <c r="F616" s="127"/>
      <c r="G616" s="127"/>
      <c r="H616" s="127"/>
      <c r="I616" s="127"/>
      <c r="J616" s="127"/>
      <c r="K616" s="127"/>
      <c r="L616" s="127"/>
      <c r="M616" s="127"/>
      <c r="N616" s="127"/>
      <c r="O616" s="127"/>
      <c r="P616" s="127"/>
      <c r="Q616" s="127"/>
      <c r="R616" s="127"/>
      <c r="S616" s="127"/>
      <c r="T616" s="127"/>
      <c r="U616" s="127"/>
      <c r="V616" s="127"/>
      <c r="W616" s="127"/>
      <c r="X616" s="127"/>
      <c r="Y616" s="127"/>
      <c r="Z616" s="127"/>
      <c r="AA616" s="127"/>
      <c r="AB616" s="127"/>
      <c r="AC616" s="127"/>
      <c r="AD616" s="127"/>
      <c r="AE616" s="127"/>
      <c r="AF616" s="127"/>
      <c r="AG616" s="127"/>
      <c r="AH616" s="127"/>
      <c r="AI616" s="127"/>
      <c r="AJ616" s="127"/>
      <c r="AK616" s="127"/>
      <c r="AL616" s="127"/>
      <c r="AM616" s="127"/>
      <c r="AN616" s="127"/>
      <c r="AO616" s="127"/>
      <c r="AP616" s="127"/>
      <c r="AQ616" s="127"/>
      <c r="AR616" s="127"/>
      <c r="AS616" s="127"/>
      <c r="AT616" s="127"/>
      <c r="AU616" s="127"/>
      <c r="AV616" s="127"/>
      <c r="AW616" s="127"/>
      <c r="AX616" s="127"/>
      <c r="AY616" s="127"/>
      <c r="AZ616" s="127"/>
      <c r="BA616" s="127"/>
      <c r="BB616" s="127"/>
      <c r="BC616" s="127"/>
      <c r="BD616" s="127"/>
      <c r="BE616" s="127"/>
      <c r="BF616" s="127"/>
      <c r="BG616" s="127"/>
      <c r="BH616" s="127"/>
      <c r="BI616" s="127"/>
      <c r="BJ616" s="127"/>
      <c r="BK616" s="127"/>
      <c r="BL616" s="127"/>
      <c r="BM616" s="127"/>
      <c r="BN616" s="127"/>
      <c r="BO616" s="127"/>
      <c r="BP616" s="127"/>
      <c r="BQ616" s="127"/>
      <c r="BR616" s="127"/>
      <c r="BS616" s="127"/>
    </row>
    <row r="617" spans="1:71" ht="12.75" customHeight="1" x14ac:dyDescent="0.25">
      <c r="A617" s="127"/>
      <c r="B617" s="127"/>
      <c r="C617" s="127"/>
      <c r="D617" s="127"/>
      <c r="E617" s="127"/>
      <c r="F617" s="127"/>
      <c r="G617" s="127"/>
      <c r="H617" s="127"/>
      <c r="I617" s="127"/>
      <c r="J617" s="127"/>
      <c r="K617" s="127"/>
      <c r="L617" s="127"/>
      <c r="M617" s="127"/>
      <c r="N617" s="127"/>
      <c r="O617" s="127"/>
      <c r="P617" s="127"/>
      <c r="Q617" s="127"/>
      <c r="R617" s="127"/>
      <c r="S617" s="127"/>
      <c r="T617" s="127"/>
      <c r="U617" s="127"/>
      <c r="V617" s="127"/>
      <c r="W617" s="127"/>
      <c r="X617" s="127"/>
      <c r="Y617" s="127"/>
      <c r="Z617" s="127"/>
      <c r="AA617" s="127"/>
      <c r="AB617" s="127"/>
      <c r="AC617" s="127"/>
      <c r="AD617" s="127"/>
      <c r="AE617" s="127"/>
      <c r="AF617" s="127"/>
      <c r="AG617" s="127"/>
      <c r="AH617" s="127"/>
      <c r="AI617" s="127"/>
      <c r="AJ617" s="127"/>
      <c r="AK617" s="127"/>
      <c r="AL617" s="127"/>
      <c r="AM617" s="127"/>
      <c r="AN617" s="127"/>
      <c r="AO617" s="127"/>
      <c r="AP617" s="127"/>
      <c r="AQ617" s="127"/>
      <c r="AR617" s="127"/>
      <c r="AS617" s="127"/>
      <c r="AT617" s="127"/>
      <c r="AU617" s="127"/>
      <c r="AV617" s="127"/>
      <c r="AW617" s="127"/>
      <c r="AX617" s="127"/>
      <c r="AY617" s="127"/>
      <c r="AZ617" s="127"/>
      <c r="BA617" s="127"/>
      <c r="BB617" s="127"/>
      <c r="BC617" s="127"/>
      <c r="BD617" s="127"/>
      <c r="BE617" s="127"/>
      <c r="BF617" s="127"/>
      <c r="BG617" s="127"/>
      <c r="BH617" s="127"/>
      <c r="BI617" s="127"/>
      <c r="BJ617" s="127"/>
      <c r="BK617" s="127"/>
      <c r="BL617" s="127"/>
      <c r="BM617" s="127"/>
      <c r="BN617" s="127"/>
      <c r="BO617" s="127"/>
      <c r="BP617" s="127"/>
      <c r="BQ617" s="127"/>
      <c r="BR617" s="127"/>
      <c r="BS617" s="127"/>
    </row>
    <row r="618" spans="1:71" ht="12.75" customHeight="1" x14ac:dyDescent="0.25">
      <c r="A618" s="127"/>
      <c r="B618" s="127"/>
      <c r="C618" s="127"/>
      <c r="D618" s="127"/>
      <c r="E618" s="127"/>
      <c r="F618" s="127"/>
      <c r="G618" s="127"/>
      <c r="H618" s="127"/>
      <c r="I618" s="127"/>
      <c r="J618" s="127"/>
      <c r="K618" s="127"/>
      <c r="L618" s="127"/>
      <c r="M618" s="127"/>
      <c r="N618" s="127"/>
      <c r="O618" s="127"/>
      <c r="P618" s="127"/>
      <c r="Q618" s="127"/>
      <c r="R618" s="127"/>
      <c r="S618" s="127"/>
      <c r="T618" s="127"/>
      <c r="U618" s="127"/>
      <c r="V618" s="127"/>
      <c r="W618" s="127"/>
      <c r="X618" s="127"/>
      <c r="Y618" s="127"/>
      <c r="Z618" s="127"/>
      <c r="AA618" s="127"/>
      <c r="AB618" s="127"/>
      <c r="AC618" s="127"/>
      <c r="AD618" s="127"/>
      <c r="AE618" s="127"/>
      <c r="AF618" s="127"/>
      <c r="AG618" s="127"/>
      <c r="AH618" s="127"/>
      <c r="AI618" s="127"/>
      <c r="AJ618" s="127"/>
      <c r="AK618" s="127"/>
      <c r="AL618" s="127"/>
      <c r="AM618" s="127"/>
      <c r="AN618" s="127"/>
      <c r="AO618" s="127"/>
      <c r="AP618" s="127"/>
      <c r="AQ618" s="127"/>
      <c r="AR618" s="127"/>
      <c r="AS618" s="127"/>
      <c r="AT618" s="127"/>
      <c r="AU618" s="127"/>
      <c r="AV618" s="127"/>
      <c r="AW618" s="127"/>
      <c r="AX618" s="127"/>
      <c r="AY618" s="127"/>
      <c r="AZ618" s="127"/>
      <c r="BA618" s="127"/>
      <c r="BB618" s="127"/>
      <c r="BC618" s="127"/>
      <c r="BD618" s="127"/>
      <c r="BE618" s="127"/>
      <c r="BF618" s="127"/>
      <c r="BG618" s="127"/>
      <c r="BH618" s="127"/>
      <c r="BI618" s="127"/>
      <c r="BJ618" s="127"/>
      <c r="BK618" s="127"/>
      <c r="BL618" s="127"/>
      <c r="BM618" s="127"/>
      <c r="BN618" s="127"/>
      <c r="BO618" s="127"/>
      <c r="BP618" s="127"/>
      <c r="BQ618" s="127"/>
      <c r="BR618" s="127"/>
      <c r="BS618" s="127"/>
    </row>
    <row r="619" spans="1:71" ht="12.75" customHeight="1" x14ac:dyDescent="0.25">
      <c r="A619" s="127"/>
      <c r="B619" s="127"/>
      <c r="C619" s="127"/>
      <c r="D619" s="127"/>
      <c r="E619" s="127"/>
      <c r="F619" s="127"/>
      <c r="G619" s="127"/>
      <c r="H619" s="127"/>
      <c r="I619" s="127"/>
      <c r="J619" s="127"/>
      <c r="K619" s="127"/>
      <c r="L619" s="127"/>
      <c r="M619" s="127"/>
      <c r="N619" s="127"/>
      <c r="O619" s="127"/>
      <c r="P619" s="127"/>
      <c r="Q619" s="127"/>
      <c r="R619" s="127"/>
      <c r="S619" s="127"/>
      <c r="T619" s="127"/>
      <c r="U619" s="127"/>
      <c r="V619" s="127"/>
      <c r="W619" s="127"/>
      <c r="X619" s="127"/>
      <c r="Y619" s="127"/>
      <c r="Z619" s="127"/>
      <c r="AA619" s="127"/>
      <c r="AB619" s="127"/>
      <c r="AC619" s="127"/>
      <c r="AD619" s="127"/>
      <c r="AE619" s="127"/>
      <c r="AF619" s="127"/>
      <c r="AG619" s="127"/>
      <c r="AH619" s="127"/>
      <c r="AI619" s="127"/>
      <c r="AJ619" s="127"/>
      <c r="AK619" s="127"/>
      <c r="AL619" s="127"/>
      <c r="AM619" s="127"/>
      <c r="AN619" s="127"/>
      <c r="AO619" s="127"/>
      <c r="AP619" s="127"/>
      <c r="AQ619" s="127"/>
      <c r="AR619" s="127"/>
      <c r="AS619" s="127"/>
      <c r="AT619" s="127"/>
      <c r="AU619" s="127"/>
      <c r="AV619" s="127"/>
      <c r="AW619" s="127"/>
      <c r="AX619" s="127"/>
      <c r="AY619" s="127"/>
      <c r="AZ619" s="127"/>
      <c r="BA619" s="127"/>
      <c r="BB619" s="127"/>
      <c r="BC619" s="127"/>
      <c r="BD619" s="127"/>
      <c r="BE619" s="127"/>
      <c r="BF619" s="127"/>
      <c r="BG619" s="127"/>
      <c r="BH619" s="127"/>
      <c r="BI619" s="127"/>
      <c r="BJ619" s="127"/>
      <c r="BK619" s="127"/>
      <c r="BL619" s="127"/>
      <c r="BM619" s="127"/>
      <c r="BN619" s="127"/>
      <c r="BO619" s="127"/>
      <c r="BP619" s="127"/>
      <c r="BQ619" s="127"/>
      <c r="BR619" s="127"/>
      <c r="BS619" s="127"/>
    </row>
    <row r="620" spans="1:71" ht="12.75" customHeight="1" x14ac:dyDescent="0.25">
      <c r="A620" s="127"/>
      <c r="B620" s="127"/>
      <c r="C620" s="127"/>
      <c r="D620" s="127"/>
      <c r="E620" s="127"/>
      <c r="F620" s="127"/>
      <c r="G620" s="127"/>
      <c r="H620" s="127"/>
      <c r="I620" s="127"/>
      <c r="J620" s="127"/>
      <c r="K620" s="127"/>
      <c r="L620" s="127"/>
      <c r="M620" s="127"/>
      <c r="N620" s="127"/>
      <c r="O620" s="127"/>
      <c r="P620" s="127"/>
      <c r="Q620" s="127"/>
      <c r="R620" s="127"/>
      <c r="S620" s="127"/>
      <c r="T620" s="127"/>
      <c r="U620" s="127"/>
      <c r="V620" s="127"/>
      <c r="W620" s="127"/>
      <c r="X620" s="127"/>
      <c r="Y620" s="127"/>
      <c r="Z620" s="127"/>
      <c r="AA620" s="127"/>
      <c r="AB620" s="127"/>
      <c r="AC620" s="127"/>
      <c r="AD620" s="127"/>
      <c r="AE620" s="127"/>
      <c r="AF620" s="127"/>
      <c r="AG620" s="127"/>
      <c r="AH620" s="127"/>
      <c r="AI620" s="127"/>
      <c r="AJ620" s="127"/>
      <c r="AK620" s="127"/>
      <c r="AL620" s="127"/>
      <c r="AM620" s="127"/>
      <c r="AN620" s="127"/>
      <c r="AO620" s="127"/>
      <c r="AP620" s="127"/>
      <c r="AQ620" s="127"/>
      <c r="AR620" s="127"/>
      <c r="AS620" s="127"/>
      <c r="AT620" s="127"/>
      <c r="AU620" s="127"/>
      <c r="AV620" s="127"/>
      <c r="AW620" s="127"/>
      <c r="AX620" s="127"/>
      <c r="AY620" s="127"/>
      <c r="AZ620" s="127"/>
      <c r="BA620" s="127"/>
      <c r="BB620" s="127"/>
      <c r="BC620" s="127"/>
      <c r="BD620" s="127"/>
      <c r="BE620" s="127"/>
      <c r="BF620" s="127"/>
      <c r="BG620" s="127"/>
      <c r="BH620" s="127"/>
      <c r="BI620" s="127"/>
      <c r="BJ620" s="127"/>
      <c r="BK620" s="127"/>
      <c r="BL620" s="127"/>
      <c r="BM620" s="127"/>
      <c r="BN620" s="127"/>
      <c r="BO620" s="127"/>
      <c r="BP620" s="127"/>
      <c r="BQ620" s="127"/>
      <c r="BR620" s="127"/>
      <c r="BS620" s="127"/>
    </row>
    <row r="621" spans="1:71" ht="12.75" customHeight="1" x14ac:dyDescent="0.25">
      <c r="A621" s="127"/>
      <c r="B621" s="127"/>
      <c r="C621" s="127"/>
      <c r="D621" s="127"/>
      <c r="E621" s="127"/>
      <c r="F621" s="127"/>
      <c r="G621" s="127"/>
      <c r="H621" s="127"/>
      <c r="I621" s="127"/>
      <c r="J621" s="127"/>
      <c r="K621" s="127"/>
      <c r="L621" s="127"/>
      <c r="M621" s="127"/>
      <c r="N621" s="127"/>
      <c r="O621" s="127"/>
      <c r="P621" s="127"/>
      <c r="Q621" s="127"/>
      <c r="R621" s="127"/>
      <c r="S621" s="127"/>
      <c r="T621" s="127"/>
      <c r="U621" s="127"/>
      <c r="V621" s="127"/>
      <c r="W621" s="127"/>
      <c r="X621" s="127"/>
      <c r="Y621" s="127"/>
      <c r="Z621" s="127"/>
      <c r="AA621" s="127"/>
      <c r="AB621" s="127"/>
      <c r="AC621" s="127"/>
      <c r="AD621" s="127"/>
      <c r="AE621" s="127"/>
      <c r="AF621" s="127"/>
      <c r="AG621" s="127"/>
      <c r="AH621" s="127"/>
      <c r="AI621" s="127"/>
      <c r="AJ621" s="127"/>
      <c r="AK621" s="127"/>
      <c r="AL621" s="127"/>
      <c r="AM621" s="127"/>
      <c r="AN621" s="127"/>
      <c r="AO621" s="127"/>
      <c r="AP621" s="127"/>
      <c r="AQ621" s="127"/>
      <c r="AR621" s="127"/>
      <c r="AS621" s="127"/>
      <c r="AT621" s="127"/>
      <c r="AU621" s="127"/>
      <c r="AV621" s="127"/>
      <c r="AW621" s="127"/>
      <c r="AX621" s="127"/>
      <c r="AY621" s="127"/>
      <c r="AZ621" s="127"/>
      <c r="BA621" s="127"/>
      <c r="BB621" s="127"/>
      <c r="BC621" s="127"/>
      <c r="BD621" s="127"/>
      <c r="BE621" s="127"/>
      <c r="BF621" s="127"/>
      <c r="BG621" s="127"/>
      <c r="BH621" s="127"/>
      <c r="BI621" s="127"/>
      <c r="BJ621" s="127"/>
      <c r="BK621" s="127"/>
      <c r="BL621" s="127"/>
      <c r="BM621" s="127"/>
      <c r="BN621" s="127"/>
      <c r="BO621" s="127"/>
      <c r="BP621" s="127"/>
      <c r="BQ621" s="127"/>
      <c r="BR621" s="127"/>
      <c r="BS621" s="127"/>
    </row>
    <row r="622" spans="1:71" ht="12.75" customHeight="1" x14ac:dyDescent="0.25">
      <c r="A622" s="127"/>
      <c r="B622" s="127"/>
      <c r="C622" s="127"/>
      <c r="D622" s="127"/>
      <c r="E622" s="127"/>
      <c r="F622" s="127"/>
      <c r="G622" s="127"/>
      <c r="H622" s="127"/>
      <c r="I622" s="127"/>
      <c r="J622" s="127"/>
      <c r="K622" s="127"/>
      <c r="L622" s="127"/>
      <c r="M622" s="127"/>
      <c r="N622" s="127"/>
      <c r="O622" s="127"/>
      <c r="P622" s="127"/>
      <c r="Q622" s="127"/>
      <c r="R622" s="127"/>
      <c r="S622" s="127"/>
      <c r="T622" s="127"/>
      <c r="U622" s="127"/>
      <c r="V622" s="127"/>
      <c r="W622" s="127"/>
      <c r="X622" s="127"/>
      <c r="Y622" s="127"/>
      <c r="Z622" s="127"/>
      <c r="AA622" s="127"/>
      <c r="AB622" s="127"/>
      <c r="AC622" s="127"/>
      <c r="AD622" s="127"/>
      <c r="AE622" s="127"/>
      <c r="AF622" s="127"/>
      <c r="AG622" s="127"/>
      <c r="AH622" s="127"/>
      <c r="AI622" s="127"/>
      <c r="AJ622" s="127"/>
      <c r="AK622" s="127"/>
      <c r="AL622" s="127"/>
      <c r="AM622" s="127"/>
      <c r="AN622" s="127"/>
      <c r="AO622" s="127"/>
      <c r="AP622" s="127"/>
      <c r="AQ622" s="127"/>
      <c r="AR622" s="127"/>
      <c r="AS622" s="127"/>
      <c r="AT622" s="127"/>
      <c r="AU622" s="127"/>
      <c r="AV622" s="127"/>
      <c r="AW622" s="127"/>
      <c r="AX622" s="127"/>
      <c r="AY622" s="127"/>
      <c r="AZ622" s="127"/>
      <c r="BA622" s="127"/>
      <c r="BB622" s="127"/>
      <c r="BC622" s="127"/>
      <c r="BD622" s="127"/>
      <c r="BE622" s="127"/>
      <c r="BF622" s="127"/>
      <c r="BG622" s="127"/>
      <c r="BH622" s="127"/>
      <c r="BI622" s="127"/>
      <c r="BJ622" s="127"/>
      <c r="BK622" s="127"/>
      <c r="BL622" s="127"/>
      <c r="BM622" s="127"/>
      <c r="BN622" s="127"/>
      <c r="BO622" s="127"/>
      <c r="BP622" s="127"/>
      <c r="BQ622" s="127"/>
      <c r="BR622" s="127"/>
      <c r="BS622" s="127"/>
    </row>
    <row r="623" spans="1:71" ht="12.75" customHeight="1" x14ac:dyDescent="0.25">
      <c r="A623" s="127"/>
      <c r="B623" s="127"/>
      <c r="C623" s="127"/>
      <c r="D623" s="127"/>
      <c r="E623" s="127"/>
      <c r="F623" s="127"/>
      <c r="G623" s="127"/>
      <c r="H623" s="127"/>
      <c r="I623" s="127"/>
      <c r="J623" s="127"/>
      <c r="K623" s="127"/>
      <c r="L623" s="127"/>
      <c r="M623" s="127"/>
      <c r="N623" s="127"/>
      <c r="O623" s="127"/>
      <c r="P623" s="127"/>
      <c r="Q623" s="127"/>
      <c r="R623" s="127"/>
      <c r="S623" s="127"/>
      <c r="T623" s="127"/>
      <c r="U623" s="127"/>
      <c r="V623" s="127"/>
      <c r="W623" s="127"/>
      <c r="X623" s="127"/>
      <c r="Y623" s="127"/>
      <c r="Z623" s="127"/>
      <c r="AA623" s="127"/>
      <c r="AB623" s="127"/>
      <c r="AC623" s="127"/>
      <c r="AD623" s="127"/>
      <c r="AE623" s="127"/>
      <c r="AF623" s="127"/>
      <c r="AG623" s="127"/>
      <c r="AH623" s="127"/>
      <c r="AI623" s="127"/>
      <c r="AJ623" s="127"/>
      <c r="AK623" s="127"/>
      <c r="AL623" s="127"/>
      <c r="AM623" s="127"/>
      <c r="AN623" s="127"/>
      <c r="AO623" s="127"/>
      <c r="AP623" s="127"/>
      <c r="AQ623" s="127"/>
      <c r="AR623" s="127"/>
      <c r="AS623" s="127"/>
      <c r="AT623" s="127"/>
      <c r="AU623" s="127"/>
      <c r="AV623" s="127"/>
      <c r="AW623" s="127"/>
      <c r="AX623" s="127"/>
      <c r="AY623" s="127"/>
      <c r="AZ623" s="127"/>
      <c r="BA623" s="127"/>
      <c r="BB623" s="127"/>
      <c r="BC623" s="127"/>
      <c r="BD623" s="127"/>
      <c r="BE623" s="127"/>
      <c r="BF623" s="127"/>
      <c r="BG623" s="127"/>
      <c r="BH623" s="127"/>
      <c r="BI623" s="127"/>
      <c r="BJ623" s="127"/>
      <c r="BK623" s="127"/>
      <c r="BL623" s="127"/>
      <c r="BM623" s="127"/>
      <c r="BN623" s="127"/>
      <c r="BO623" s="127"/>
      <c r="BP623" s="127"/>
      <c r="BQ623" s="127"/>
      <c r="BR623" s="127"/>
      <c r="BS623" s="127"/>
    </row>
    <row r="624" spans="1:71" ht="12.75" customHeight="1" x14ac:dyDescent="0.25">
      <c r="A624" s="127"/>
      <c r="B624" s="127"/>
      <c r="C624" s="127"/>
      <c r="D624" s="127"/>
      <c r="E624" s="127"/>
      <c r="F624" s="127"/>
      <c r="G624" s="127"/>
      <c r="H624" s="127"/>
      <c r="I624" s="127"/>
      <c r="J624" s="127"/>
      <c r="K624" s="127"/>
      <c r="L624" s="127"/>
      <c r="M624" s="127"/>
      <c r="N624" s="127"/>
      <c r="O624" s="127"/>
      <c r="P624" s="127"/>
      <c r="Q624" s="127"/>
      <c r="R624" s="127"/>
      <c r="S624" s="127"/>
      <c r="T624" s="127"/>
      <c r="U624" s="127"/>
      <c r="V624" s="127"/>
      <c r="W624" s="127"/>
      <c r="X624" s="127"/>
      <c r="Y624" s="127"/>
      <c r="Z624" s="127"/>
      <c r="AA624" s="127"/>
      <c r="AB624" s="127"/>
      <c r="AC624" s="127"/>
      <c r="AD624" s="127"/>
      <c r="AE624" s="127"/>
      <c r="AF624" s="127"/>
      <c r="AG624" s="127"/>
      <c r="AH624" s="127"/>
      <c r="AI624" s="127"/>
      <c r="AJ624" s="127"/>
      <c r="AK624" s="127"/>
      <c r="AL624" s="127"/>
      <c r="AM624" s="127"/>
      <c r="AN624" s="127"/>
      <c r="AO624" s="127"/>
      <c r="AP624" s="127"/>
      <c r="AQ624" s="127"/>
      <c r="AR624" s="127"/>
      <c r="AS624" s="127"/>
      <c r="AT624" s="127"/>
      <c r="AU624" s="127"/>
      <c r="AV624" s="127"/>
      <c r="AW624" s="127"/>
      <c r="AX624" s="127"/>
      <c r="AY624" s="127"/>
      <c r="AZ624" s="127"/>
      <c r="BA624" s="127"/>
      <c r="BB624" s="127"/>
      <c r="BC624" s="127"/>
      <c r="BD624" s="127"/>
      <c r="BE624" s="127"/>
      <c r="BF624" s="127"/>
      <c r="BG624" s="127"/>
      <c r="BH624" s="127"/>
      <c r="BI624" s="127"/>
      <c r="BJ624" s="127"/>
      <c r="BK624" s="127"/>
      <c r="BL624" s="127"/>
      <c r="BM624" s="127"/>
      <c r="BN624" s="127"/>
      <c r="BO624" s="127"/>
      <c r="BP624" s="127"/>
      <c r="BQ624" s="127"/>
      <c r="BR624" s="127"/>
      <c r="BS624" s="127"/>
    </row>
    <row r="625" spans="1:71" ht="12.75" customHeight="1" x14ac:dyDescent="0.25">
      <c r="A625" s="127"/>
      <c r="B625" s="127"/>
      <c r="C625" s="127"/>
      <c r="D625" s="127"/>
      <c r="E625" s="127"/>
      <c r="F625" s="127"/>
      <c r="G625" s="127"/>
      <c r="H625" s="127"/>
      <c r="I625" s="127"/>
      <c r="J625" s="127"/>
      <c r="K625" s="127"/>
      <c r="L625" s="127"/>
      <c r="M625" s="127"/>
      <c r="N625" s="127"/>
      <c r="O625" s="127"/>
      <c r="P625" s="127"/>
      <c r="Q625" s="127"/>
      <c r="R625" s="127"/>
      <c r="S625" s="127"/>
      <c r="T625" s="127"/>
      <c r="U625" s="127"/>
      <c r="V625" s="127"/>
      <c r="W625" s="127"/>
      <c r="X625" s="127"/>
      <c r="Y625" s="127"/>
      <c r="Z625" s="127"/>
      <c r="AA625" s="127"/>
      <c r="AB625" s="127"/>
      <c r="AC625" s="127"/>
      <c r="AD625" s="127"/>
      <c r="AE625" s="127"/>
      <c r="AF625" s="127"/>
      <c r="AG625" s="127"/>
      <c r="AH625" s="127"/>
      <c r="AI625" s="127"/>
      <c r="AJ625" s="127"/>
      <c r="AK625" s="127"/>
      <c r="AL625" s="127"/>
      <c r="AM625" s="127"/>
      <c r="AN625" s="127"/>
      <c r="AO625" s="127"/>
      <c r="AP625" s="127"/>
      <c r="AQ625" s="127"/>
      <c r="AR625" s="127"/>
      <c r="AS625" s="127"/>
      <c r="AT625" s="127"/>
      <c r="AU625" s="127"/>
      <c r="AV625" s="127"/>
      <c r="AW625" s="127"/>
      <c r="AX625" s="127"/>
      <c r="AY625" s="127"/>
      <c r="AZ625" s="127"/>
      <c r="BA625" s="127"/>
      <c r="BB625" s="127"/>
      <c r="BC625" s="127"/>
      <c r="BD625" s="127"/>
      <c r="BE625" s="127"/>
      <c r="BF625" s="127"/>
      <c r="BG625" s="127"/>
      <c r="BH625" s="127"/>
      <c r="BI625" s="127"/>
      <c r="BJ625" s="127"/>
      <c r="BK625" s="127"/>
      <c r="BL625" s="127"/>
      <c r="BM625" s="127"/>
      <c r="BN625" s="127"/>
      <c r="BO625" s="127"/>
      <c r="BP625" s="127"/>
      <c r="BQ625" s="127"/>
      <c r="BR625" s="127"/>
      <c r="BS625" s="127"/>
    </row>
    <row r="626" spans="1:71" ht="12.75" customHeight="1" x14ac:dyDescent="0.25">
      <c r="A626" s="127"/>
      <c r="B626" s="127"/>
      <c r="C626" s="127"/>
      <c r="D626" s="127"/>
      <c r="E626" s="127"/>
      <c r="F626" s="127"/>
      <c r="G626" s="127"/>
      <c r="H626" s="127"/>
      <c r="I626" s="127"/>
      <c r="J626" s="127"/>
      <c r="K626" s="127"/>
      <c r="L626" s="127"/>
      <c r="M626" s="127"/>
      <c r="N626" s="127"/>
      <c r="O626" s="127"/>
      <c r="P626" s="127"/>
      <c r="Q626" s="127"/>
      <c r="R626" s="127"/>
      <c r="S626" s="127"/>
      <c r="T626" s="127"/>
      <c r="U626" s="127"/>
      <c r="V626" s="127"/>
      <c r="W626" s="127"/>
      <c r="X626" s="127"/>
      <c r="Y626" s="127"/>
      <c r="Z626" s="127"/>
      <c r="AA626" s="127"/>
      <c r="AB626" s="127"/>
      <c r="AC626" s="127"/>
      <c r="AD626" s="127"/>
      <c r="AE626" s="127"/>
      <c r="AF626" s="127"/>
      <c r="AG626" s="127"/>
      <c r="AH626" s="127"/>
      <c r="AI626" s="127"/>
      <c r="AJ626" s="127"/>
      <c r="AK626" s="127"/>
      <c r="AL626" s="127"/>
      <c r="AM626" s="127"/>
      <c r="AN626" s="127"/>
      <c r="AO626" s="127"/>
      <c r="AP626" s="127"/>
      <c r="AQ626" s="127"/>
      <c r="AR626" s="127"/>
      <c r="AS626" s="127"/>
      <c r="AT626" s="127"/>
      <c r="AU626" s="127"/>
      <c r="AV626" s="127"/>
      <c r="AW626" s="127"/>
      <c r="AX626" s="127"/>
      <c r="AY626" s="127"/>
      <c r="AZ626" s="127"/>
      <c r="BA626" s="127"/>
      <c r="BB626" s="127"/>
      <c r="BC626" s="127"/>
      <c r="BD626" s="127"/>
      <c r="BE626" s="127"/>
      <c r="BF626" s="127"/>
      <c r="BG626" s="127"/>
      <c r="BH626" s="127"/>
      <c r="BI626" s="127"/>
      <c r="BJ626" s="127"/>
      <c r="BK626" s="127"/>
      <c r="BL626" s="127"/>
      <c r="BM626" s="127"/>
      <c r="BN626" s="127"/>
      <c r="BO626" s="127"/>
      <c r="BP626" s="127"/>
      <c r="BQ626" s="127"/>
      <c r="BR626" s="127"/>
      <c r="BS626" s="127"/>
    </row>
    <row r="627" spans="1:71" ht="12.75" customHeight="1" x14ac:dyDescent="0.25">
      <c r="A627" s="127"/>
      <c r="B627" s="127"/>
      <c r="C627" s="127"/>
      <c r="D627" s="127"/>
      <c r="E627" s="127"/>
      <c r="F627" s="127"/>
      <c r="G627" s="127"/>
      <c r="H627" s="127"/>
      <c r="I627" s="127"/>
      <c r="J627" s="127"/>
      <c r="K627" s="127"/>
      <c r="L627" s="127"/>
      <c r="M627" s="127"/>
      <c r="N627" s="127"/>
      <c r="O627" s="127"/>
      <c r="P627" s="127"/>
      <c r="Q627" s="127"/>
      <c r="R627" s="127"/>
      <c r="S627" s="127"/>
      <c r="T627" s="127"/>
      <c r="U627" s="127"/>
      <c r="V627" s="127"/>
      <c r="W627" s="127"/>
      <c r="X627" s="127"/>
      <c r="Y627" s="127"/>
      <c r="Z627" s="127"/>
      <c r="AA627" s="127"/>
      <c r="AB627" s="127"/>
      <c r="AC627" s="127"/>
      <c r="AD627" s="127"/>
      <c r="AE627" s="127"/>
      <c r="AF627" s="127"/>
      <c r="AG627" s="127"/>
      <c r="AH627" s="127"/>
      <c r="AI627" s="127"/>
      <c r="AJ627" s="127"/>
      <c r="AK627" s="127"/>
      <c r="AL627" s="127"/>
      <c r="AM627" s="127"/>
      <c r="AN627" s="127"/>
      <c r="AO627" s="127"/>
      <c r="AP627" s="127"/>
      <c r="AQ627" s="127"/>
      <c r="AR627" s="127"/>
      <c r="AS627" s="127"/>
      <c r="AT627" s="127"/>
      <c r="AU627" s="127"/>
      <c r="AV627" s="127"/>
      <c r="AW627" s="127"/>
      <c r="AX627" s="127"/>
      <c r="AY627" s="127"/>
      <c r="AZ627" s="127"/>
      <c r="BA627" s="127"/>
      <c r="BB627" s="127"/>
      <c r="BC627" s="127"/>
      <c r="BD627" s="127"/>
      <c r="BE627" s="127"/>
      <c r="BF627" s="127"/>
      <c r="BG627" s="127"/>
      <c r="BH627" s="127"/>
      <c r="BI627" s="127"/>
      <c r="BJ627" s="127"/>
      <c r="BK627" s="127"/>
      <c r="BL627" s="127"/>
      <c r="BM627" s="127"/>
      <c r="BN627" s="127"/>
      <c r="BO627" s="127"/>
      <c r="BP627" s="127"/>
      <c r="BQ627" s="127"/>
      <c r="BR627" s="127"/>
      <c r="BS627" s="127"/>
    </row>
    <row r="628" spans="1:71" ht="12.75" customHeight="1" x14ac:dyDescent="0.25">
      <c r="A628" s="127"/>
      <c r="B628" s="127"/>
      <c r="C628" s="127"/>
      <c r="D628" s="127"/>
      <c r="E628" s="127"/>
      <c r="F628" s="127"/>
      <c r="G628" s="127"/>
      <c r="H628" s="127"/>
      <c r="I628" s="127"/>
      <c r="J628" s="127"/>
      <c r="K628" s="127"/>
      <c r="L628" s="127"/>
      <c r="M628" s="127"/>
      <c r="N628" s="127"/>
      <c r="O628" s="127"/>
      <c r="P628" s="127"/>
      <c r="Q628" s="127"/>
      <c r="R628" s="127"/>
      <c r="S628" s="127"/>
      <c r="T628" s="127"/>
      <c r="U628" s="127"/>
      <c r="V628" s="127"/>
      <c r="W628" s="127"/>
      <c r="X628" s="127"/>
      <c r="Y628" s="127"/>
      <c r="Z628" s="127"/>
      <c r="AA628" s="127"/>
      <c r="AB628" s="127"/>
      <c r="AC628" s="127"/>
      <c r="AD628" s="127"/>
      <c r="AE628" s="127"/>
      <c r="AF628" s="127"/>
      <c r="AG628" s="127"/>
      <c r="AH628" s="127"/>
      <c r="AI628" s="127"/>
      <c r="AJ628" s="127"/>
      <c r="AK628" s="127"/>
      <c r="AL628" s="127"/>
      <c r="AM628" s="127"/>
      <c r="AN628" s="127"/>
      <c r="AO628" s="127"/>
      <c r="AP628" s="127"/>
      <c r="AQ628" s="127"/>
      <c r="AR628" s="127"/>
      <c r="AS628" s="127"/>
      <c r="AT628" s="127"/>
      <c r="AU628" s="127"/>
      <c r="AV628" s="127"/>
      <c r="AW628" s="127"/>
      <c r="AX628" s="127"/>
      <c r="AY628" s="127"/>
      <c r="AZ628" s="127"/>
      <c r="BA628" s="127"/>
      <c r="BB628" s="127"/>
      <c r="BC628" s="127"/>
      <c r="BD628" s="127"/>
      <c r="BE628" s="127"/>
      <c r="BF628" s="127"/>
      <c r="BG628" s="127"/>
      <c r="BH628" s="127"/>
      <c r="BI628" s="127"/>
      <c r="BJ628" s="127"/>
      <c r="BK628" s="127"/>
      <c r="BL628" s="127"/>
      <c r="BM628" s="127"/>
      <c r="BN628" s="127"/>
      <c r="BO628" s="127"/>
      <c r="BP628" s="127"/>
      <c r="BQ628" s="127"/>
      <c r="BR628" s="127"/>
      <c r="BS628" s="127"/>
    </row>
    <row r="629" spans="1:71" ht="12.75" customHeight="1" x14ac:dyDescent="0.25">
      <c r="A629" s="127"/>
      <c r="B629" s="127"/>
      <c r="C629" s="127"/>
      <c r="D629" s="127"/>
      <c r="E629" s="127"/>
      <c r="F629" s="127"/>
      <c r="G629" s="127"/>
      <c r="H629" s="127"/>
      <c r="I629" s="127"/>
      <c r="J629" s="127"/>
      <c r="K629" s="127"/>
      <c r="L629" s="127"/>
      <c r="M629" s="127"/>
      <c r="N629" s="127"/>
      <c r="O629" s="127"/>
      <c r="P629" s="127"/>
      <c r="Q629" s="127"/>
      <c r="R629" s="127"/>
      <c r="S629" s="127"/>
      <c r="T629" s="127"/>
      <c r="U629" s="127"/>
      <c r="V629" s="127"/>
      <c r="W629" s="127"/>
      <c r="X629" s="127"/>
      <c r="Y629" s="127"/>
      <c r="Z629" s="127"/>
      <c r="AA629" s="127"/>
      <c r="AB629" s="127"/>
      <c r="AC629" s="127"/>
      <c r="AD629" s="127"/>
      <c r="AE629" s="127"/>
      <c r="AF629" s="127"/>
      <c r="AG629" s="127"/>
      <c r="AH629" s="127"/>
      <c r="AI629" s="127"/>
      <c r="AJ629" s="127"/>
      <c r="AK629" s="127"/>
      <c r="AL629" s="127"/>
      <c r="AM629" s="127"/>
      <c r="AN629" s="127"/>
      <c r="AO629" s="127"/>
      <c r="AP629" s="127"/>
      <c r="AQ629" s="127"/>
      <c r="AR629" s="127"/>
      <c r="AS629" s="127"/>
      <c r="AT629" s="127"/>
      <c r="AU629" s="127"/>
      <c r="AV629" s="127"/>
      <c r="AW629" s="127"/>
      <c r="AX629" s="127"/>
      <c r="AY629" s="127"/>
      <c r="AZ629" s="127"/>
      <c r="BA629" s="127"/>
      <c r="BB629" s="127"/>
      <c r="BC629" s="127"/>
      <c r="BD629" s="127"/>
      <c r="BE629" s="127"/>
      <c r="BF629" s="127"/>
      <c r="BG629" s="127"/>
      <c r="BH629" s="127"/>
      <c r="BI629" s="127"/>
      <c r="BJ629" s="127"/>
      <c r="BK629" s="127"/>
      <c r="BL629" s="127"/>
      <c r="BM629" s="127"/>
      <c r="BN629" s="127"/>
      <c r="BO629" s="127"/>
      <c r="BP629" s="127"/>
      <c r="BQ629" s="127"/>
      <c r="BR629" s="127"/>
      <c r="BS629" s="127"/>
    </row>
    <row r="630" spans="1:71" ht="12.75" customHeight="1" x14ac:dyDescent="0.25">
      <c r="A630" s="127"/>
      <c r="B630" s="127"/>
      <c r="C630" s="127"/>
      <c r="D630" s="127"/>
      <c r="E630" s="127"/>
      <c r="F630" s="127"/>
      <c r="G630" s="127"/>
      <c r="H630" s="127"/>
      <c r="I630" s="127"/>
      <c r="J630" s="127"/>
      <c r="K630" s="127"/>
      <c r="L630" s="127"/>
      <c r="M630" s="127"/>
      <c r="N630" s="127"/>
      <c r="O630" s="127"/>
      <c r="P630" s="127"/>
      <c r="Q630" s="127"/>
      <c r="R630" s="127"/>
      <c r="S630" s="127"/>
      <c r="T630" s="127"/>
      <c r="U630" s="127"/>
      <c r="V630" s="127"/>
      <c r="W630" s="127"/>
      <c r="X630" s="127"/>
      <c r="Y630" s="127"/>
      <c r="Z630" s="127"/>
      <c r="AA630" s="127"/>
      <c r="AB630" s="127"/>
      <c r="AC630" s="127"/>
      <c r="AD630" s="127"/>
      <c r="AE630" s="127"/>
      <c r="AF630" s="127"/>
      <c r="AG630" s="127"/>
      <c r="AH630" s="127"/>
      <c r="AI630" s="127"/>
      <c r="AJ630" s="127"/>
      <c r="AK630" s="127"/>
      <c r="AL630" s="127"/>
      <c r="AM630" s="127"/>
      <c r="AN630" s="127"/>
      <c r="AO630" s="127"/>
      <c r="AP630" s="127"/>
      <c r="AQ630" s="127"/>
      <c r="AR630" s="127"/>
      <c r="AS630" s="127"/>
      <c r="AT630" s="127"/>
      <c r="AU630" s="127"/>
      <c r="AV630" s="127"/>
      <c r="AW630" s="127"/>
      <c r="AX630" s="127"/>
      <c r="AY630" s="127"/>
      <c r="AZ630" s="127"/>
      <c r="BA630" s="127"/>
      <c r="BB630" s="127"/>
      <c r="BC630" s="127"/>
      <c r="BD630" s="127"/>
      <c r="BE630" s="127"/>
      <c r="BF630" s="127"/>
      <c r="BG630" s="127"/>
      <c r="BH630" s="127"/>
      <c r="BI630" s="127"/>
      <c r="BJ630" s="127"/>
      <c r="BK630" s="127"/>
      <c r="BL630" s="127"/>
      <c r="BM630" s="127"/>
      <c r="BN630" s="127"/>
      <c r="BO630" s="127"/>
      <c r="BP630" s="127"/>
      <c r="BQ630" s="127"/>
      <c r="BR630" s="127"/>
      <c r="BS630" s="127"/>
    </row>
    <row r="631" spans="1:71" ht="12.75" customHeight="1" x14ac:dyDescent="0.25">
      <c r="A631" s="127"/>
      <c r="B631" s="127"/>
      <c r="C631" s="127"/>
      <c r="D631" s="127"/>
      <c r="E631" s="127"/>
      <c r="F631" s="127"/>
      <c r="G631" s="127"/>
      <c r="H631" s="127"/>
      <c r="I631" s="127"/>
      <c r="J631" s="127"/>
      <c r="K631" s="127"/>
      <c r="L631" s="127"/>
      <c r="M631" s="127"/>
      <c r="N631" s="127"/>
      <c r="O631" s="127"/>
      <c r="P631" s="127"/>
      <c r="Q631" s="127"/>
      <c r="R631" s="127"/>
      <c r="S631" s="127"/>
      <c r="T631" s="127"/>
      <c r="U631" s="127"/>
      <c r="V631" s="127"/>
      <c r="W631" s="127"/>
      <c r="X631" s="127"/>
      <c r="Y631" s="127"/>
      <c r="Z631" s="127"/>
      <c r="AA631" s="127"/>
      <c r="AB631" s="127"/>
      <c r="AC631" s="127"/>
      <c r="AD631" s="127"/>
      <c r="AE631" s="127"/>
      <c r="AF631" s="127"/>
      <c r="AG631" s="127"/>
      <c r="AH631" s="127"/>
      <c r="AI631" s="127"/>
      <c r="AJ631" s="127"/>
      <c r="AK631" s="127"/>
      <c r="AL631" s="127"/>
      <c r="AM631" s="127"/>
      <c r="AN631" s="127"/>
      <c r="AO631" s="127"/>
      <c r="AP631" s="127"/>
      <c r="AQ631" s="127"/>
      <c r="AR631" s="127"/>
      <c r="AS631" s="127"/>
      <c r="AT631" s="127"/>
      <c r="AU631" s="127"/>
      <c r="AV631" s="127"/>
      <c r="AW631" s="127"/>
      <c r="AX631" s="127"/>
      <c r="AY631" s="127"/>
      <c r="AZ631" s="127"/>
      <c r="BA631" s="127"/>
      <c r="BB631" s="127"/>
      <c r="BC631" s="127"/>
      <c r="BD631" s="127"/>
      <c r="BE631" s="127"/>
      <c r="BF631" s="127"/>
      <c r="BG631" s="127"/>
      <c r="BH631" s="127"/>
      <c r="BI631" s="127"/>
      <c r="BJ631" s="127"/>
      <c r="BK631" s="127"/>
      <c r="BL631" s="127"/>
      <c r="BM631" s="127"/>
      <c r="BN631" s="127"/>
      <c r="BO631" s="127"/>
      <c r="BP631" s="127"/>
      <c r="BQ631" s="127"/>
      <c r="BR631" s="127"/>
      <c r="BS631" s="127"/>
    </row>
    <row r="632" spans="1:71" ht="12.75" customHeight="1" x14ac:dyDescent="0.25">
      <c r="A632" s="127"/>
      <c r="B632" s="127"/>
      <c r="C632" s="127"/>
      <c r="D632" s="127"/>
      <c r="E632" s="127"/>
      <c r="F632" s="127"/>
      <c r="G632" s="127"/>
      <c r="H632" s="127"/>
      <c r="I632" s="127"/>
      <c r="J632" s="127"/>
      <c r="K632" s="127"/>
      <c r="L632" s="127"/>
      <c r="M632" s="127"/>
      <c r="N632" s="127"/>
      <c r="O632" s="127"/>
      <c r="P632" s="127"/>
      <c r="Q632" s="127"/>
      <c r="R632" s="127"/>
      <c r="S632" s="127"/>
      <c r="T632" s="127"/>
      <c r="U632" s="127"/>
      <c r="V632" s="127"/>
      <c r="W632" s="127"/>
      <c r="X632" s="127"/>
      <c r="Y632" s="127"/>
      <c r="Z632" s="127"/>
      <c r="AA632" s="127"/>
      <c r="AB632" s="127"/>
      <c r="AC632" s="127"/>
      <c r="AD632" s="127"/>
      <c r="AE632" s="127"/>
      <c r="AF632" s="127"/>
      <c r="AG632" s="127"/>
      <c r="AH632" s="127"/>
      <c r="AI632" s="127"/>
      <c r="AJ632" s="127"/>
      <c r="AK632" s="127"/>
      <c r="AL632" s="127"/>
      <c r="AM632" s="127"/>
      <c r="AN632" s="127"/>
      <c r="AO632" s="127"/>
      <c r="AP632" s="127"/>
      <c r="AQ632" s="127"/>
      <c r="AR632" s="127"/>
      <c r="AS632" s="127"/>
      <c r="AT632" s="127"/>
      <c r="AU632" s="127"/>
      <c r="AV632" s="127"/>
      <c r="AW632" s="127"/>
      <c r="AX632" s="127"/>
      <c r="AY632" s="127"/>
      <c r="AZ632" s="127"/>
      <c r="BA632" s="127"/>
      <c r="BB632" s="127"/>
      <c r="BC632" s="127"/>
      <c r="BD632" s="127"/>
      <c r="BE632" s="127"/>
      <c r="BF632" s="127"/>
      <c r="BG632" s="127"/>
      <c r="BH632" s="127"/>
      <c r="BI632" s="127"/>
      <c r="BJ632" s="127"/>
      <c r="BK632" s="127"/>
      <c r="BL632" s="127"/>
      <c r="BM632" s="127"/>
      <c r="BN632" s="127"/>
      <c r="BO632" s="127"/>
      <c r="BP632" s="127"/>
      <c r="BQ632" s="127"/>
      <c r="BR632" s="127"/>
      <c r="BS632" s="127"/>
    </row>
    <row r="633" spans="1:71" ht="12.75" customHeight="1" x14ac:dyDescent="0.25">
      <c r="A633" s="127"/>
      <c r="B633" s="127"/>
      <c r="C633" s="127"/>
      <c r="D633" s="127"/>
      <c r="E633" s="127"/>
      <c r="F633" s="127"/>
      <c r="G633" s="127"/>
      <c r="H633" s="127"/>
      <c r="I633" s="127"/>
      <c r="J633" s="127"/>
      <c r="K633" s="127"/>
      <c r="L633" s="127"/>
      <c r="M633" s="127"/>
      <c r="N633" s="127"/>
      <c r="O633" s="127"/>
      <c r="P633" s="127"/>
      <c r="Q633" s="127"/>
      <c r="R633" s="127"/>
      <c r="S633" s="127"/>
      <c r="T633" s="127"/>
      <c r="U633" s="127"/>
      <c r="V633" s="127"/>
      <c r="W633" s="127"/>
      <c r="X633" s="127"/>
      <c r="Y633" s="127"/>
      <c r="Z633" s="127"/>
      <c r="AA633" s="127"/>
      <c r="AB633" s="127"/>
      <c r="AC633" s="127"/>
      <c r="AD633" s="127"/>
      <c r="AE633" s="127"/>
      <c r="AF633" s="127"/>
      <c r="AG633" s="127"/>
      <c r="AH633" s="127"/>
      <c r="AI633" s="127"/>
      <c r="AJ633" s="127"/>
      <c r="AK633" s="127"/>
      <c r="AL633" s="127"/>
      <c r="AM633" s="127"/>
      <c r="AN633" s="127"/>
      <c r="AO633" s="127"/>
      <c r="AP633" s="127"/>
      <c r="AQ633" s="127"/>
      <c r="AR633" s="127"/>
      <c r="AS633" s="127"/>
      <c r="AT633" s="127"/>
      <c r="AU633" s="127"/>
      <c r="AV633" s="127"/>
      <c r="AW633" s="127"/>
      <c r="AX633" s="127"/>
      <c r="AY633" s="127"/>
      <c r="AZ633" s="127"/>
      <c r="BA633" s="127"/>
      <c r="BB633" s="127"/>
      <c r="BC633" s="127"/>
      <c r="BD633" s="127"/>
      <c r="BE633" s="127"/>
      <c r="BF633" s="127"/>
      <c r="BG633" s="127"/>
      <c r="BH633" s="127"/>
      <c r="BI633" s="127"/>
      <c r="BJ633" s="127"/>
      <c r="BK633" s="127"/>
      <c r="BL633" s="127"/>
      <c r="BM633" s="127"/>
      <c r="BN633" s="127"/>
      <c r="BO633" s="127"/>
      <c r="BP633" s="127"/>
      <c r="BQ633" s="127"/>
      <c r="BR633" s="127"/>
      <c r="BS633" s="127"/>
    </row>
    <row r="634" spans="1:71" ht="12.75" customHeight="1" x14ac:dyDescent="0.25">
      <c r="A634" s="127"/>
      <c r="B634" s="127"/>
      <c r="C634" s="127"/>
      <c r="D634" s="127"/>
      <c r="E634" s="127"/>
      <c r="F634" s="127"/>
      <c r="G634" s="127"/>
      <c r="H634" s="127"/>
      <c r="I634" s="127"/>
      <c r="J634" s="127"/>
      <c r="K634" s="127"/>
      <c r="L634" s="127"/>
      <c r="M634" s="127"/>
      <c r="N634" s="127"/>
      <c r="O634" s="127"/>
      <c r="P634" s="127"/>
      <c r="Q634" s="127"/>
      <c r="R634" s="127"/>
      <c r="S634" s="127"/>
      <c r="T634" s="127"/>
      <c r="U634" s="127"/>
      <c r="V634" s="127"/>
      <c r="W634" s="127"/>
      <c r="X634" s="127"/>
      <c r="Y634" s="127"/>
      <c r="Z634" s="127"/>
      <c r="AA634" s="127"/>
      <c r="AB634" s="127"/>
      <c r="AC634" s="127"/>
      <c r="AD634" s="127"/>
      <c r="AE634" s="127"/>
      <c r="AF634" s="127"/>
      <c r="AG634" s="127"/>
      <c r="AH634" s="127"/>
      <c r="AI634" s="127"/>
      <c r="AJ634" s="127"/>
      <c r="AK634" s="127"/>
      <c r="AL634" s="127"/>
      <c r="AM634" s="127"/>
      <c r="AN634" s="127"/>
      <c r="AO634" s="127"/>
      <c r="AP634" s="127"/>
      <c r="AQ634" s="127"/>
      <c r="AR634" s="127"/>
      <c r="AS634" s="127"/>
      <c r="AT634" s="127"/>
      <c r="AU634" s="127"/>
      <c r="AV634" s="127"/>
      <c r="AW634" s="127"/>
      <c r="AX634" s="127"/>
      <c r="AY634" s="127"/>
      <c r="AZ634" s="127"/>
      <c r="BA634" s="127"/>
      <c r="BB634" s="127"/>
      <c r="BC634" s="127"/>
      <c r="BD634" s="127"/>
      <c r="BE634" s="127"/>
      <c r="BF634" s="127"/>
      <c r="BG634" s="127"/>
      <c r="BH634" s="127"/>
      <c r="BI634" s="127"/>
      <c r="BJ634" s="127"/>
      <c r="BK634" s="127"/>
      <c r="BL634" s="127"/>
      <c r="BM634" s="127"/>
      <c r="BN634" s="127"/>
      <c r="BO634" s="127"/>
      <c r="BP634" s="127"/>
      <c r="BQ634" s="127"/>
      <c r="BR634" s="127"/>
      <c r="BS634" s="127"/>
    </row>
    <row r="635" spans="1:71" ht="12.75" customHeight="1" x14ac:dyDescent="0.25">
      <c r="A635" s="127"/>
      <c r="B635" s="127"/>
      <c r="C635" s="127"/>
      <c r="D635" s="127"/>
      <c r="E635" s="127"/>
      <c r="F635" s="127"/>
      <c r="G635" s="127"/>
      <c r="H635" s="127"/>
      <c r="I635" s="127"/>
      <c r="J635" s="127"/>
      <c r="K635" s="127"/>
      <c r="L635" s="127"/>
      <c r="M635" s="127"/>
      <c r="N635" s="127"/>
      <c r="O635" s="127"/>
      <c r="P635" s="127"/>
      <c r="Q635" s="127"/>
      <c r="R635" s="127"/>
      <c r="S635" s="127"/>
      <c r="T635" s="127"/>
      <c r="U635" s="127"/>
      <c r="V635" s="127"/>
      <c r="W635" s="127"/>
      <c r="X635" s="127"/>
      <c r="Y635" s="127"/>
      <c r="Z635" s="127"/>
      <c r="AA635" s="127"/>
      <c r="AB635" s="127"/>
      <c r="AC635" s="127"/>
      <c r="AD635" s="127"/>
      <c r="AE635" s="127"/>
      <c r="AF635" s="127"/>
      <c r="AG635" s="127"/>
      <c r="AH635" s="127"/>
      <c r="AI635" s="127"/>
      <c r="AJ635" s="127"/>
      <c r="AK635" s="127"/>
      <c r="AL635" s="127"/>
      <c r="AM635" s="127"/>
      <c r="AN635" s="127"/>
      <c r="AO635" s="127"/>
      <c r="AP635" s="127"/>
      <c r="AQ635" s="127"/>
      <c r="AR635" s="127"/>
      <c r="AS635" s="127"/>
      <c r="AT635" s="127"/>
      <c r="AU635" s="127"/>
      <c r="AV635" s="127"/>
      <c r="AW635" s="127"/>
      <c r="AX635" s="127"/>
      <c r="AY635" s="127"/>
      <c r="AZ635" s="127"/>
      <c r="BA635" s="127"/>
      <c r="BB635" s="127"/>
      <c r="BC635" s="127"/>
      <c r="BD635" s="127"/>
      <c r="BE635" s="127"/>
      <c r="BF635" s="127"/>
      <c r="BG635" s="127"/>
      <c r="BH635" s="127"/>
      <c r="BI635" s="127"/>
      <c r="BJ635" s="127"/>
      <c r="BK635" s="127"/>
      <c r="BL635" s="127"/>
      <c r="BM635" s="127"/>
      <c r="BN635" s="127"/>
      <c r="BO635" s="127"/>
      <c r="BP635" s="127"/>
      <c r="BQ635" s="127"/>
      <c r="BR635" s="127"/>
      <c r="BS635" s="127"/>
    </row>
    <row r="636" spans="1:71" ht="12.75" customHeight="1" x14ac:dyDescent="0.25">
      <c r="A636" s="127"/>
      <c r="B636" s="127"/>
      <c r="C636" s="127"/>
      <c r="D636" s="127"/>
      <c r="E636" s="127"/>
      <c r="F636" s="127"/>
      <c r="G636" s="127"/>
      <c r="H636" s="127"/>
      <c r="I636" s="127"/>
      <c r="J636" s="127"/>
      <c r="K636" s="127"/>
      <c r="L636" s="127"/>
      <c r="M636" s="127"/>
      <c r="N636" s="127"/>
      <c r="O636" s="127"/>
      <c r="P636" s="127"/>
      <c r="Q636" s="127"/>
      <c r="R636" s="127"/>
      <c r="S636" s="127"/>
      <c r="T636" s="127"/>
      <c r="U636" s="127"/>
      <c r="V636" s="127"/>
      <c r="W636" s="127"/>
      <c r="X636" s="127"/>
      <c r="Y636" s="127"/>
      <c r="Z636" s="127"/>
      <c r="AA636" s="127"/>
      <c r="AB636" s="127"/>
      <c r="AC636" s="127"/>
      <c r="AD636" s="127"/>
      <c r="AE636" s="127"/>
      <c r="AF636" s="127"/>
      <c r="AG636" s="127"/>
      <c r="AH636" s="127"/>
      <c r="AI636" s="127"/>
      <c r="AJ636" s="127"/>
      <c r="AK636" s="127"/>
      <c r="AL636" s="127"/>
      <c r="AM636" s="127"/>
      <c r="AN636" s="127"/>
      <c r="AO636" s="127"/>
      <c r="AP636" s="127"/>
      <c r="AQ636" s="127"/>
      <c r="AR636" s="127"/>
      <c r="AS636" s="127"/>
      <c r="AT636" s="127"/>
      <c r="AU636" s="127"/>
      <c r="AV636" s="127"/>
      <c r="AW636" s="127"/>
      <c r="AX636" s="127"/>
      <c r="AY636" s="127"/>
      <c r="AZ636" s="127"/>
      <c r="BA636" s="127"/>
      <c r="BB636" s="127"/>
      <c r="BC636" s="127"/>
      <c r="BD636" s="127"/>
      <c r="BE636" s="127"/>
      <c r="BF636" s="127"/>
      <c r="BG636" s="127"/>
      <c r="BH636" s="127"/>
      <c r="BI636" s="127"/>
      <c r="BJ636" s="127"/>
      <c r="BK636" s="127"/>
      <c r="BL636" s="127"/>
      <c r="BM636" s="127"/>
      <c r="BN636" s="127"/>
      <c r="BO636" s="127"/>
      <c r="BP636" s="127"/>
      <c r="BQ636" s="127"/>
      <c r="BR636" s="127"/>
      <c r="BS636" s="127"/>
    </row>
    <row r="637" spans="1:71" ht="12.75" customHeight="1" x14ac:dyDescent="0.25">
      <c r="A637" s="127"/>
      <c r="B637" s="127"/>
      <c r="C637" s="127"/>
      <c r="D637" s="127"/>
      <c r="E637" s="127"/>
      <c r="F637" s="127"/>
      <c r="G637" s="127"/>
      <c r="H637" s="127"/>
      <c r="I637" s="127"/>
      <c r="J637" s="127"/>
      <c r="K637" s="127"/>
      <c r="L637" s="127"/>
      <c r="M637" s="127"/>
      <c r="N637" s="127"/>
      <c r="O637" s="127"/>
      <c r="P637" s="127"/>
      <c r="Q637" s="127"/>
      <c r="R637" s="127"/>
      <c r="S637" s="127"/>
      <c r="T637" s="127"/>
      <c r="U637" s="127"/>
      <c r="V637" s="127"/>
      <c r="W637" s="127"/>
      <c r="X637" s="127"/>
      <c r="Y637" s="127"/>
      <c r="Z637" s="127"/>
      <c r="AA637" s="127"/>
      <c r="AB637" s="127"/>
      <c r="AC637" s="127"/>
      <c r="AD637" s="127"/>
      <c r="AE637" s="127"/>
      <c r="AF637" s="127"/>
      <c r="AG637" s="127"/>
      <c r="AH637" s="127"/>
      <c r="AI637" s="127"/>
      <c r="AJ637" s="127"/>
      <c r="AK637" s="127"/>
      <c r="AL637" s="127"/>
      <c r="AM637" s="127"/>
      <c r="AN637" s="127"/>
      <c r="AO637" s="127"/>
      <c r="AP637" s="127"/>
      <c r="AQ637" s="127"/>
      <c r="AR637" s="127"/>
      <c r="AS637" s="127"/>
      <c r="AT637" s="127"/>
      <c r="AU637" s="127"/>
      <c r="AV637" s="127"/>
      <c r="AW637" s="127"/>
      <c r="AX637" s="127"/>
      <c r="AY637" s="127"/>
      <c r="AZ637" s="127"/>
      <c r="BA637" s="127"/>
      <c r="BB637" s="127"/>
      <c r="BC637" s="127"/>
      <c r="BD637" s="127"/>
      <c r="BE637" s="127"/>
      <c r="BF637" s="127"/>
      <c r="BG637" s="127"/>
      <c r="BH637" s="127"/>
      <c r="BI637" s="127"/>
      <c r="BJ637" s="127"/>
      <c r="BK637" s="127"/>
      <c r="BL637" s="127"/>
      <c r="BM637" s="127"/>
      <c r="BN637" s="127"/>
      <c r="BO637" s="127"/>
      <c r="BP637" s="127"/>
      <c r="BQ637" s="127"/>
      <c r="BR637" s="127"/>
      <c r="BS637" s="127"/>
    </row>
    <row r="638" spans="1:71" ht="12.75" customHeight="1" x14ac:dyDescent="0.25">
      <c r="A638" s="127"/>
      <c r="B638" s="127"/>
      <c r="C638" s="127"/>
      <c r="D638" s="127"/>
      <c r="E638" s="127"/>
      <c r="F638" s="127"/>
      <c r="G638" s="127"/>
      <c r="H638" s="127"/>
      <c r="I638" s="127"/>
      <c r="J638" s="127"/>
      <c r="K638" s="127"/>
      <c r="L638" s="127"/>
      <c r="M638" s="127"/>
      <c r="N638" s="127"/>
      <c r="O638" s="127"/>
      <c r="P638" s="127"/>
      <c r="Q638" s="127"/>
      <c r="R638" s="127"/>
      <c r="S638" s="127"/>
      <c r="T638" s="127"/>
      <c r="U638" s="127"/>
      <c r="V638" s="127"/>
      <c r="W638" s="127"/>
      <c r="X638" s="127"/>
      <c r="Y638" s="127"/>
      <c r="Z638" s="127"/>
      <c r="AA638" s="127"/>
      <c r="AB638" s="127"/>
      <c r="AC638" s="127"/>
      <c r="AD638" s="127"/>
      <c r="AE638" s="127"/>
      <c r="AF638" s="127"/>
      <c r="AG638" s="127"/>
      <c r="AH638" s="127"/>
      <c r="AI638" s="127"/>
      <c r="AJ638" s="127"/>
      <c r="AK638" s="127"/>
      <c r="AL638" s="127"/>
      <c r="AM638" s="127"/>
      <c r="AN638" s="127"/>
      <c r="AO638" s="127"/>
      <c r="AP638" s="127"/>
      <c r="AQ638" s="127"/>
      <c r="AR638" s="127"/>
      <c r="AS638" s="127"/>
      <c r="AT638" s="127"/>
      <c r="AU638" s="127"/>
      <c r="AV638" s="127"/>
      <c r="AW638" s="127"/>
      <c r="AX638" s="127"/>
      <c r="AY638" s="127"/>
      <c r="AZ638" s="127"/>
      <c r="BA638" s="127"/>
      <c r="BB638" s="127"/>
      <c r="BC638" s="127"/>
      <c r="BD638" s="127"/>
      <c r="BE638" s="127"/>
      <c r="BF638" s="127"/>
      <c r="BG638" s="127"/>
      <c r="BH638" s="127"/>
      <c r="BI638" s="127"/>
      <c r="BJ638" s="127"/>
      <c r="BK638" s="127"/>
      <c r="BL638" s="127"/>
      <c r="BM638" s="127"/>
      <c r="BN638" s="127"/>
      <c r="BO638" s="127"/>
      <c r="BP638" s="127"/>
      <c r="BQ638" s="127"/>
      <c r="BR638" s="127"/>
      <c r="BS638" s="127"/>
    </row>
    <row r="639" spans="1:71" ht="12.75" customHeight="1" x14ac:dyDescent="0.25">
      <c r="A639" s="127"/>
      <c r="B639" s="127"/>
      <c r="C639" s="127"/>
      <c r="D639" s="127"/>
      <c r="E639" s="127"/>
      <c r="F639" s="127"/>
      <c r="G639" s="127"/>
      <c r="H639" s="127"/>
      <c r="I639" s="127"/>
      <c r="J639" s="127"/>
      <c r="K639" s="127"/>
      <c r="L639" s="127"/>
      <c r="M639" s="127"/>
      <c r="N639" s="127"/>
      <c r="O639" s="127"/>
      <c r="P639" s="127"/>
      <c r="Q639" s="127"/>
      <c r="R639" s="127"/>
      <c r="S639" s="127"/>
      <c r="T639" s="127"/>
      <c r="U639" s="127"/>
      <c r="V639" s="127"/>
      <c r="W639" s="127"/>
      <c r="X639" s="127"/>
      <c r="Y639" s="127"/>
      <c r="Z639" s="127"/>
      <c r="AA639" s="127"/>
      <c r="AB639" s="127"/>
      <c r="AC639" s="127"/>
      <c r="AD639" s="127"/>
      <c r="AE639" s="127"/>
      <c r="AF639" s="127"/>
      <c r="AG639" s="127"/>
      <c r="AH639" s="127"/>
      <c r="AI639" s="127"/>
      <c r="AJ639" s="127"/>
      <c r="AK639" s="127"/>
      <c r="AL639" s="127"/>
      <c r="AM639" s="127"/>
      <c r="AN639" s="127"/>
      <c r="AO639" s="127"/>
      <c r="AP639" s="127"/>
      <c r="AQ639" s="127"/>
      <c r="AR639" s="127"/>
      <c r="AS639" s="127"/>
      <c r="AT639" s="127"/>
      <c r="AU639" s="127"/>
      <c r="AV639" s="127"/>
      <c r="AW639" s="127"/>
      <c r="AX639" s="127"/>
      <c r="AY639" s="127"/>
      <c r="AZ639" s="127"/>
      <c r="BA639" s="127"/>
      <c r="BB639" s="127"/>
      <c r="BC639" s="127"/>
      <c r="BD639" s="127"/>
      <c r="BE639" s="127"/>
      <c r="BF639" s="127"/>
      <c r="BG639" s="127"/>
      <c r="BH639" s="127"/>
      <c r="BI639" s="127"/>
      <c r="BJ639" s="127"/>
      <c r="BK639" s="127"/>
      <c r="BL639" s="127"/>
      <c r="BM639" s="127"/>
      <c r="BN639" s="127"/>
      <c r="BO639" s="127"/>
      <c r="BP639" s="127"/>
      <c r="BQ639" s="127"/>
      <c r="BR639" s="127"/>
      <c r="BS639" s="127"/>
    </row>
    <row r="640" spans="1:71" ht="12.75" customHeight="1" x14ac:dyDescent="0.25">
      <c r="A640" s="127"/>
      <c r="B640" s="127"/>
      <c r="C640" s="127"/>
      <c r="D640" s="127"/>
      <c r="E640" s="127"/>
      <c r="F640" s="127"/>
      <c r="G640" s="127"/>
      <c r="H640" s="127"/>
      <c r="I640" s="127"/>
      <c r="J640" s="127"/>
      <c r="K640" s="127"/>
      <c r="L640" s="127"/>
      <c r="M640" s="127"/>
      <c r="N640" s="127"/>
      <c r="O640" s="127"/>
      <c r="P640" s="127"/>
      <c r="Q640" s="127"/>
      <c r="R640" s="127"/>
      <c r="S640" s="127"/>
      <c r="T640" s="127"/>
      <c r="U640" s="127"/>
      <c r="V640" s="127"/>
      <c r="W640" s="127"/>
      <c r="X640" s="127"/>
      <c r="Y640" s="127"/>
      <c r="Z640" s="127"/>
      <c r="AA640" s="127"/>
      <c r="AB640" s="127"/>
      <c r="AC640" s="127"/>
      <c r="AD640" s="127"/>
      <c r="AE640" s="127"/>
      <c r="AF640" s="127"/>
      <c r="AG640" s="127"/>
      <c r="AH640" s="127"/>
      <c r="AI640" s="127"/>
      <c r="AJ640" s="127"/>
      <c r="AK640" s="127"/>
      <c r="AL640" s="127"/>
      <c r="AM640" s="127"/>
      <c r="AN640" s="127"/>
      <c r="AO640" s="127"/>
      <c r="AP640" s="127"/>
      <c r="AQ640" s="127"/>
      <c r="AR640" s="127"/>
      <c r="AS640" s="127"/>
      <c r="AT640" s="127"/>
      <c r="AU640" s="127"/>
      <c r="AV640" s="127"/>
      <c r="AW640" s="127"/>
      <c r="AX640" s="127"/>
      <c r="AY640" s="127"/>
      <c r="AZ640" s="127"/>
      <c r="BA640" s="127"/>
      <c r="BB640" s="127"/>
      <c r="BC640" s="127"/>
      <c r="BD640" s="127"/>
      <c r="BE640" s="127"/>
      <c r="BF640" s="127"/>
      <c r="BG640" s="127"/>
      <c r="BH640" s="127"/>
      <c r="BI640" s="127"/>
      <c r="BJ640" s="127"/>
      <c r="BK640" s="127"/>
      <c r="BL640" s="127"/>
      <c r="BM640" s="127"/>
      <c r="BN640" s="127"/>
      <c r="BO640" s="127"/>
      <c r="BP640" s="127"/>
      <c r="BQ640" s="127"/>
      <c r="BR640" s="127"/>
      <c r="BS640" s="127"/>
    </row>
    <row r="641" spans="1:71" ht="12.75" customHeight="1" x14ac:dyDescent="0.25">
      <c r="A641" s="127"/>
      <c r="B641" s="127"/>
      <c r="C641" s="127"/>
      <c r="D641" s="127"/>
      <c r="E641" s="127"/>
      <c r="F641" s="127"/>
      <c r="G641" s="127"/>
      <c r="H641" s="127"/>
      <c r="I641" s="127"/>
      <c r="J641" s="127"/>
      <c r="K641" s="127"/>
      <c r="L641" s="127"/>
      <c r="M641" s="127"/>
      <c r="N641" s="127"/>
      <c r="O641" s="127"/>
      <c r="P641" s="127"/>
      <c r="Q641" s="127"/>
      <c r="R641" s="127"/>
      <c r="S641" s="127"/>
      <c r="T641" s="127"/>
      <c r="U641" s="127"/>
      <c r="V641" s="127"/>
      <c r="W641" s="127"/>
      <c r="X641" s="127"/>
      <c r="Y641" s="127"/>
      <c r="Z641" s="127"/>
      <c r="AA641" s="127"/>
      <c r="AB641" s="127"/>
      <c r="AC641" s="127"/>
      <c r="AD641" s="127"/>
      <c r="AE641" s="127"/>
      <c r="AF641" s="127"/>
      <c r="AG641" s="127"/>
      <c r="AH641" s="127"/>
      <c r="AI641" s="127"/>
      <c r="AJ641" s="127"/>
      <c r="AK641" s="127"/>
      <c r="AL641" s="127"/>
      <c r="AM641" s="127"/>
      <c r="AN641" s="127"/>
      <c r="AO641" s="127"/>
      <c r="AP641" s="127"/>
      <c r="AQ641" s="127"/>
      <c r="AR641" s="127"/>
      <c r="AS641" s="127"/>
      <c r="AT641" s="127"/>
      <c r="AU641" s="127"/>
      <c r="AV641" s="127"/>
      <c r="AW641" s="127"/>
      <c r="AX641" s="127"/>
      <c r="AY641" s="127"/>
      <c r="AZ641" s="127"/>
      <c r="BA641" s="127"/>
      <c r="BB641" s="127"/>
      <c r="BC641" s="127"/>
      <c r="BD641" s="127"/>
      <c r="BE641" s="127"/>
      <c r="BF641" s="127"/>
      <c r="BG641" s="127"/>
      <c r="BH641" s="127"/>
      <c r="BI641" s="127"/>
      <c r="BJ641" s="127"/>
      <c r="BK641" s="127"/>
      <c r="BL641" s="127"/>
      <c r="BM641" s="127"/>
      <c r="BN641" s="127"/>
      <c r="BO641" s="127"/>
      <c r="BP641" s="127"/>
      <c r="BQ641" s="127"/>
      <c r="BR641" s="127"/>
      <c r="BS641" s="127"/>
    </row>
    <row r="642" spans="1:71" ht="12.75" customHeight="1" x14ac:dyDescent="0.25">
      <c r="A642" s="127"/>
      <c r="B642" s="127"/>
      <c r="C642" s="127"/>
      <c r="D642" s="127"/>
      <c r="E642" s="127"/>
      <c r="F642" s="127"/>
      <c r="G642" s="127"/>
      <c r="H642" s="127"/>
      <c r="I642" s="127"/>
      <c r="J642" s="127"/>
      <c r="K642" s="127"/>
      <c r="L642" s="127"/>
      <c r="M642" s="127"/>
      <c r="N642" s="127"/>
      <c r="O642" s="127"/>
      <c r="P642" s="127"/>
      <c r="Q642" s="127"/>
      <c r="R642" s="127"/>
      <c r="S642" s="127"/>
      <c r="T642" s="127"/>
      <c r="U642" s="127"/>
      <c r="V642" s="127"/>
      <c r="W642" s="127"/>
      <c r="X642" s="127"/>
      <c r="Y642" s="127"/>
      <c r="Z642" s="127"/>
      <c r="AA642" s="127"/>
      <c r="AB642" s="127"/>
      <c r="AC642" s="127"/>
      <c r="AD642" s="127"/>
      <c r="AE642" s="127"/>
      <c r="AF642" s="127"/>
      <c r="AG642" s="127"/>
      <c r="AH642" s="127"/>
      <c r="AI642" s="127"/>
      <c r="AJ642" s="127"/>
      <c r="AK642" s="127"/>
      <c r="AL642" s="127"/>
      <c r="AM642" s="127"/>
      <c r="AN642" s="127"/>
      <c r="AO642" s="127"/>
      <c r="AP642" s="127"/>
      <c r="AQ642" s="127"/>
      <c r="AR642" s="127"/>
      <c r="AS642" s="127"/>
      <c r="AT642" s="127"/>
      <c r="AU642" s="127"/>
      <c r="AV642" s="127"/>
      <c r="AW642" s="127"/>
      <c r="AX642" s="127"/>
      <c r="AY642" s="127"/>
      <c r="AZ642" s="127"/>
      <c r="BA642" s="127"/>
      <c r="BB642" s="127"/>
      <c r="BC642" s="127"/>
      <c r="BD642" s="127"/>
      <c r="BE642" s="127"/>
      <c r="BF642" s="127"/>
      <c r="BG642" s="127"/>
      <c r="BH642" s="127"/>
      <c r="BI642" s="127"/>
      <c r="BJ642" s="127"/>
      <c r="BK642" s="127"/>
      <c r="BL642" s="127"/>
      <c r="BM642" s="127"/>
      <c r="BN642" s="127"/>
      <c r="BO642" s="127"/>
      <c r="BP642" s="127"/>
      <c r="BQ642" s="127"/>
      <c r="BR642" s="127"/>
      <c r="BS642" s="127"/>
    </row>
    <row r="643" spans="1:71" ht="12.75" customHeight="1" x14ac:dyDescent="0.25">
      <c r="A643" s="127"/>
      <c r="B643" s="127"/>
      <c r="C643" s="127"/>
      <c r="D643" s="127"/>
      <c r="E643" s="127"/>
      <c r="F643" s="127"/>
      <c r="G643" s="127"/>
      <c r="H643" s="127"/>
      <c r="I643" s="127"/>
      <c r="J643" s="127"/>
      <c r="K643" s="127"/>
      <c r="L643" s="127"/>
      <c r="M643" s="127"/>
      <c r="N643" s="127"/>
      <c r="O643" s="127"/>
      <c r="P643" s="127"/>
      <c r="Q643" s="127"/>
      <c r="R643" s="127"/>
      <c r="S643" s="127"/>
      <c r="T643" s="127"/>
      <c r="U643" s="127"/>
      <c r="V643" s="127"/>
      <c r="W643" s="127"/>
      <c r="X643" s="127"/>
      <c r="Y643" s="127"/>
      <c r="Z643" s="127"/>
      <c r="AA643" s="127"/>
      <c r="AB643" s="127"/>
      <c r="AC643" s="127"/>
      <c r="AD643" s="127"/>
      <c r="AE643" s="127"/>
      <c r="AF643" s="127"/>
      <c r="AG643" s="127"/>
      <c r="AH643" s="127"/>
      <c r="AI643" s="127"/>
      <c r="AJ643" s="127"/>
      <c r="AK643" s="127"/>
      <c r="AL643" s="127"/>
      <c r="AM643" s="127"/>
      <c r="AN643" s="127"/>
      <c r="AO643" s="127"/>
      <c r="AP643" s="127"/>
      <c r="AQ643" s="127"/>
      <c r="AR643" s="127"/>
      <c r="AS643" s="127"/>
      <c r="AT643" s="127"/>
      <c r="AU643" s="127"/>
      <c r="AV643" s="127"/>
      <c r="AW643" s="127"/>
      <c r="AX643" s="127"/>
      <c r="AY643" s="127"/>
      <c r="AZ643" s="127"/>
      <c r="BA643" s="127"/>
      <c r="BB643" s="127"/>
      <c r="BC643" s="127"/>
      <c r="BD643" s="127"/>
      <c r="BE643" s="127"/>
      <c r="BF643" s="127"/>
      <c r="BG643" s="127"/>
      <c r="BH643" s="127"/>
      <c r="BI643" s="127"/>
      <c r="BJ643" s="127"/>
      <c r="BK643" s="127"/>
      <c r="BL643" s="127"/>
      <c r="BM643" s="127"/>
      <c r="BN643" s="127"/>
      <c r="BO643" s="127"/>
      <c r="BP643" s="127"/>
      <c r="BQ643" s="127"/>
      <c r="BR643" s="127"/>
      <c r="BS643" s="127"/>
    </row>
    <row r="644" spans="1:71" ht="12.75" customHeight="1" x14ac:dyDescent="0.25">
      <c r="A644" s="127"/>
      <c r="B644" s="127"/>
      <c r="C644" s="127"/>
      <c r="D644" s="127"/>
      <c r="E644" s="127"/>
      <c r="F644" s="127"/>
      <c r="G644" s="127"/>
      <c r="H644" s="127"/>
      <c r="I644" s="127"/>
      <c r="J644" s="127"/>
      <c r="K644" s="127"/>
      <c r="L644" s="127"/>
      <c r="M644" s="127"/>
      <c r="N644" s="127"/>
      <c r="O644" s="127"/>
      <c r="P644" s="127"/>
      <c r="Q644" s="127"/>
      <c r="R644" s="127"/>
      <c r="S644" s="127"/>
      <c r="T644" s="127"/>
      <c r="U644" s="127"/>
      <c r="V644" s="127"/>
      <c r="W644" s="127"/>
      <c r="X644" s="127"/>
      <c r="Y644" s="127"/>
      <c r="Z644" s="127"/>
      <c r="AA644" s="127"/>
      <c r="AB644" s="127"/>
      <c r="AC644" s="127"/>
      <c r="AD644" s="127"/>
      <c r="AE644" s="127"/>
      <c r="AF644" s="127"/>
      <c r="AG644" s="127"/>
      <c r="AH644" s="127"/>
      <c r="AI644" s="127"/>
      <c r="AJ644" s="127"/>
      <c r="AK644" s="127"/>
      <c r="AL644" s="127"/>
      <c r="AM644" s="127"/>
      <c r="AN644" s="127"/>
      <c r="AO644" s="127"/>
      <c r="AP644" s="127"/>
      <c r="AQ644" s="127"/>
      <c r="AR644" s="127"/>
      <c r="AS644" s="127"/>
      <c r="AT644" s="127"/>
      <c r="AU644" s="127"/>
      <c r="AV644" s="127"/>
      <c r="AW644" s="127"/>
      <c r="AX644" s="127"/>
      <c r="AY644" s="127"/>
      <c r="AZ644" s="127"/>
      <c r="BA644" s="127"/>
      <c r="BB644" s="127"/>
      <c r="BC644" s="127"/>
      <c r="BD644" s="127"/>
      <c r="BE644" s="127"/>
      <c r="BF644" s="127"/>
      <c r="BG644" s="127"/>
      <c r="BH644" s="127"/>
      <c r="BI644" s="127"/>
      <c r="BJ644" s="127"/>
      <c r="BK644" s="127"/>
      <c r="BL644" s="127"/>
      <c r="BM644" s="127"/>
      <c r="BN644" s="127"/>
      <c r="BO644" s="127"/>
      <c r="BP644" s="127"/>
      <c r="BQ644" s="127"/>
      <c r="BR644" s="127"/>
      <c r="BS644" s="127"/>
    </row>
    <row r="645" spans="1:71" ht="12.75" customHeight="1" x14ac:dyDescent="0.25">
      <c r="A645" s="127"/>
      <c r="B645" s="127"/>
      <c r="C645" s="127"/>
      <c r="D645" s="127"/>
      <c r="E645" s="127"/>
      <c r="F645" s="127"/>
      <c r="G645" s="127"/>
      <c r="H645" s="127"/>
      <c r="I645" s="127"/>
      <c r="J645" s="127"/>
      <c r="K645" s="127"/>
      <c r="L645" s="127"/>
      <c r="M645" s="127"/>
      <c r="N645" s="127"/>
      <c r="O645" s="127"/>
      <c r="P645" s="127"/>
      <c r="Q645" s="127"/>
      <c r="R645" s="127"/>
      <c r="S645" s="127"/>
      <c r="T645" s="127"/>
      <c r="U645" s="127"/>
      <c r="V645" s="127"/>
      <c r="W645" s="127"/>
      <c r="X645" s="127"/>
      <c r="Y645" s="127"/>
      <c r="Z645" s="127"/>
      <c r="AA645" s="127"/>
      <c r="AB645" s="127"/>
      <c r="AC645" s="127"/>
      <c r="AD645" s="127"/>
      <c r="AE645" s="127"/>
      <c r="AF645" s="127"/>
      <c r="AG645" s="127"/>
      <c r="AH645" s="127"/>
      <c r="AI645" s="127"/>
      <c r="AJ645" s="127"/>
      <c r="AK645" s="127"/>
      <c r="AL645" s="127"/>
      <c r="AM645" s="127"/>
      <c r="AN645" s="127"/>
      <c r="AO645" s="127"/>
      <c r="AP645" s="127"/>
      <c r="AQ645" s="127"/>
      <c r="AR645" s="127"/>
      <c r="AS645" s="127"/>
      <c r="AT645" s="127"/>
      <c r="AU645" s="127"/>
      <c r="AV645" s="127"/>
      <c r="AW645" s="127"/>
      <c r="AX645" s="127"/>
      <c r="AY645" s="127"/>
      <c r="AZ645" s="127"/>
      <c r="BA645" s="127"/>
      <c r="BB645" s="127"/>
      <c r="BC645" s="127"/>
      <c r="BD645" s="127"/>
      <c r="BE645" s="127"/>
      <c r="BF645" s="127"/>
      <c r="BG645" s="127"/>
      <c r="BH645" s="127"/>
      <c r="BI645" s="127"/>
      <c r="BJ645" s="127"/>
      <c r="BK645" s="127"/>
      <c r="BL645" s="127"/>
      <c r="BM645" s="127"/>
      <c r="BN645" s="127"/>
      <c r="BO645" s="127"/>
      <c r="BP645" s="127"/>
      <c r="BQ645" s="127"/>
      <c r="BR645" s="127"/>
      <c r="BS645" s="127"/>
    </row>
    <row r="646" spans="1:71" ht="12.75" customHeight="1" x14ac:dyDescent="0.25">
      <c r="A646" s="127"/>
      <c r="B646" s="127"/>
      <c r="C646" s="127"/>
      <c r="D646" s="127"/>
      <c r="E646" s="127"/>
      <c r="F646" s="127"/>
      <c r="G646" s="127"/>
      <c r="H646" s="127"/>
      <c r="I646" s="127"/>
      <c r="J646" s="127"/>
      <c r="K646" s="127"/>
      <c r="L646" s="127"/>
      <c r="M646" s="127"/>
      <c r="N646" s="127"/>
      <c r="O646" s="127"/>
      <c r="P646" s="127"/>
      <c r="Q646" s="127"/>
      <c r="R646" s="127"/>
      <c r="S646" s="127"/>
      <c r="T646" s="127"/>
      <c r="U646" s="127"/>
      <c r="V646" s="127"/>
      <c r="W646" s="127"/>
      <c r="X646" s="127"/>
      <c r="Y646" s="127"/>
      <c r="Z646" s="127"/>
      <c r="AA646" s="127"/>
      <c r="AB646" s="127"/>
      <c r="AC646" s="127"/>
      <c r="AD646" s="127"/>
      <c r="AE646" s="127"/>
      <c r="AF646" s="127"/>
      <c r="AG646" s="127"/>
      <c r="AH646" s="127"/>
      <c r="AI646" s="127"/>
      <c r="AJ646" s="127"/>
      <c r="AK646" s="127"/>
      <c r="AL646" s="127"/>
      <c r="AM646" s="127"/>
      <c r="AN646" s="127"/>
      <c r="AO646" s="127"/>
      <c r="AP646" s="127"/>
      <c r="AQ646" s="127"/>
      <c r="AR646" s="127"/>
      <c r="AS646" s="127"/>
      <c r="AT646" s="127"/>
      <c r="AU646" s="127"/>
      <c r="AV646" s="127"/>
      <c r="AW646" s="127"/>
      <c r="AX646" s="127"/>
      <c r="AY646" s="127"/>
      <c r="AZ646" s="127"/>
      <c r="BA646" s="127"/>
      <c r="BB646" s="127"/>
      <c r="BC646" s="127"/>
      <c r="BD646" s="127"/>
      <c r="BE646" s="127"/>
      <c r="BF646" s="127"/>
      <c r="BG646" s="127"/>
      <c r="BH646" s="127"/>
      <c r="BI646" s="127"/>
      <c r="BJ646" s="127"/>
      <c r="BK646" s="127"/>
      <c r="BL646" s="127"/>
      <c r="BM646" s="127"/>
      <c r="BN646" s="127"/>
      <c r="BO646" s="127"/>
      <c r="BP646" s="127"/>
      <c r="BQ646" s="127"/>
      <c r="BR646" s="127"/>
      <c r="BS646" s="127"/>
    </row>
    <row r="647" spans="1:71" ht="12.75" customHeight="1" x14ac:dyDescent="0.25">
      <c r="A647" s="127"/>
      <c r="B647" s="127"/>
      <c r="C647" s="127"/>
      <c r="D647" s="127"/>
      <c r="E647" s="127"/>
      <c r="F647" s="127"/>
      <c r="G647" s="127"/>
      <c r="H647" s="127"/>
      <c r="I647" s="127"/>
      <c r="J647" s="127"/>
      <c r="K647" s="127"/>
      <c r="L647" s="127"/>
      <c r="M647" s="127"/>
      <c r="N647" s="127"/>
      <c r="O647" s="127"/>
      <c r="P647" s="127"/>
      <c r="Q647" s="127"/>
      <c r="R647" s="127"/>
      <c r="S647" s="127"/>
      <c r="T647" s="127"/>
      <c r="U647" s="127"/>
      <c r="V647" s="127"/>
      <c r="W647" s="127"/>
      <c r="X647" s="127"/>
      <c r="Y647" s="127"/>
      <c r="Z647" s="127"/>
      <c r="AA647" s="127"/>
      <c r="AB647" s="127"/>
      <c r="AC647" s="127"/>
      <c r="AD647" s="127"/>
      <c r="AE647" s="127"/>
      <c r="AF647" s="127"/>
      <c r="AG647" s="127"/>
      <c r="AH647" s="127"/>
      <c r="AI647" s="127"/>
      <c r="AJ647" s="127"/>
      <c r="AK647" s="127"/>
      <c r="AL647" s="127"/>
      <c r="AM647" s="127"/>
      <c r="AN647" s="127"/>
      <c r="AO647" s="127"/>
      <c r="AP647" s="127"/>
      <c r="AQ647" s="127"/>
      <c r="AR647" s="127"/>
      <c r="AS647" s="127"/>
      <c r="AT647" s="127"/>
      <c r="AU647" s="127"/>
      <c r="AV647" s="127"/>
      <c r="AW647" s="127"/>
      <c r="AX647" s="127"/>
      <c r="AY647" s="127"/>
      <c r="AZ647" s="127"/>
      <c r="BA647" s="127"/>
      <c r="BB647" s="127"/>
      <c r="BC647" s="127"/>
      <c r="BD647" s="127"/>
      <c r="BE647" s="127"/>
      <c r="BF647" s="127"/>
      <c r="BG647" s="127"/>
      <c r="BH647" s="127"/>
      <c r="BI647" s="127"/>
      <c r="BJ647" s="127"/>
      <c r="BK647" s="127"/>
      <c r="BL647" s="127"/>
      <c r="BM647" s="127"/>
      <c r="BN647" s="127"/>
      <c r="BO647" s="127"/>
      <c r="BP647" s="127"/>
      <c r="BQ647" s="127"/>
      <c r="BR647" s="127"/>
      <c r="BS647" s="127"/>
    </row>
    <row r="648" spans="1:71" ht="12.75" customHeight="1" x14ac:dyDescent="0.25">
      <c r="A648" s="127"/>
      <c r="B648" s="127"/>
      <c r="C648" s="127"/>
      <c r="D648" s="127"/>
      <c r="E648" s="127"/>
      <c r="F648" s="127"/>
      <c r="G648" s="127"/>
      <c r="H648" s="127"/>
      <c r="I648" s="127"/>
      <c r="J648" s="127"/>
      <c r="K648" s="127"/>
      <c r="L648" s="127"/>
      <c r="M648" s="127"/>
      <c r="N648" s="127"/>
      <c r="O648" s="127"/>
      <c r="P648" s="127"/>
      <c r="Q648" s="127"/>
      <c r="R648" s="127"/>
      <c r="S648" s="127"/>
      <c r="T648" s="127"/>
      <c r="U648" s="127"/>
      <c r="V648" s="127"/>
      <c r="W648" s="127"/>
      <c r="X648" s="127"/>
      <c r="Y648" s="127"/>
      <c r="Z648" s="127"/>
      <c r="AA648" s="127"/>
      <c r="AB648" s="127"/>
      <c r="AC648" s="127"/>
      <c r="AD648" s="127"/>
      <c r="AE648" s="127"/>
      <c r="AF648" s="127"/>
      <c r="AG648" s="127"/>
      <c r="AH648" s="127"/>
      <c r="AI648" s="127"/>
      <c r="AJ648" s="127"/>
      <c r="AK648" s="127"/>
      <c r="AL648" s="127"/>
      <c r="AM648" s="127"/>
      <c r="AN648" s="127"/>
      <c r="AO648" s="127"/>
      <c r="AP648" s="127"/>
      <c r="AQ648" s="127"/>
      <c r="AR648" s="127"/>
      <c r="AS648" s="127"/>
      <c r="AT648" s="127"/>
      <c r="AU648" s="127"/>
      <c r="AV648" s="127"/>
      <c r="AW648" s="127"/>
      <c r="AX648" s="127"/>
      <c r="AY648" s="127"/>
      <c r="AZ648" s="127"/>
      <c r="BA648" s="127"/>
      <c r="BB648" s="127"/>
      <c r="BC648" s="127"/>
      <c r="BD648" s="127"/>
      <c r="BE648" s="127"/>
      <c r="BF648" s="127"/>
      <c r="BG648" s="127"/>
      <c r="BH648" s="127"/>
      <c r="BI648" s="127"/>
      <c r="BJ648" s="127"/>
      <c r="BK648" s="127"/>
      <c r="BL648" s="127"/>
      <c r="BM648" s="127"/>
      <c r="BN648" s="127"/>
      <c r="BO648" s="127"/>
      <c r="BP648" s="127"/>
      <c r="BQ648" s="127"/>
      <c r="BR648" s="127"/>
      <c r="BS648" s="127"/>
    </row>
    <row r="649" spans="1:71" ht="12.75" customHeight="1" x14ac:dyDescent="0.25">
      <c r="A649" s="127"/>
      <c r="B649" s="127"/>
      <c r="C649" s="127"/>
      <c r="D649" s="127"/>
      <c r="E649" s="127"/>
      <c r="F649" s="127"/>
      <c r="G649" s="127"/>
      <c r="H649" s="127"/>
      <c r="I649" s="127"/>
      <c r="J649" s="127"/>
      <c r="K649" s="127"/>
      <c r="L649" s="127"/>
      <c r="M649" s="127"/>
      <c r="N649" s="127"/>
      <c r="O649" s="127"/>
      <c r="P649" s="127"/>
      <c r="Q649" s="127"/>
      <c r="R649" s="127"/>
      <c r="S649" s="127"/>
      <c r="T649" s="127"/>
      <c r="U649" s="127"/>
      <c r="V649" s="127"/>
      <c r="W649" s="127"/>
      <c r="X649" s="127"/>
      <c r="Y649" s="127"/>
      <c r="Z649" s="127"/>
      <c r="AA649" s="127"/>
      <c r="AB649" s="127"/>
      <c r="AC649" s="127"/>
      <c r="AD649" s="127"/>
      <c r="AE649" s="127"/>
      <c r="AF649" s="127"/>
      <c r="AG649" s="127"/>
      <c r="AH649" s="127"/>
      <c r="AI649" s="127"/>
      <c r="AJ649" s="127"/>
      <c r="AK649" s="127"/>
      <c r="AL649" s="127"/>
      <c r="AM649" s="127"/>
      <c r="AN649" s="127"/>
      <c r="AO649" s="127"/>
      <c r="AP649" s="127"/>
      <c r="AQ649" s="127"/>
      <c r="AR649" s="127"/>
      <c r="AS649" s="127"/>
      <c r="AT649" s="127"/>
      <c r="AU649" s="127"/>
      <c r="AV649" s="127"/>
      <c r="AW649" s="127"/>
      <c r="AX649" s="127"/>
      <c r="AY649" s="127"/>
      <c r="AZ649" s="127"/>
      <c r="BA649" s="127"/>
      <c r="BB649" s="127"/>
      <c r="BC649" s="127"/>
      <c r="BD649" s="127"/>
      <c r="BE649" s="127"/>
      <c r="BF649" s="127"/>
      <c r="BG649" s="127"/>
      <c r="BH649" s="127"/>
      <c r="BI649" s="127"/>
      <c r="BJ649" s="127"/>
      <c r="BK649" s="127"/>
      <c r="BL649" s="127"/>
      <c r="BM649" s="127"/>
      <c r="BN649" s="127"/>
      <c r="BO649" s="127"/>
      <c r="BP649" s="127"/>
      <c r="BQ649" s="127"/>
      <c r="BR649" s="127"/>
      <c r="BS649" s="127"/>
    </row>
    <row r="650" spans="1:71" ht="12.75" customHeight="1" x14ac:dyDescent="0.25">
      <c r="A650" s="127"/>
      <c r="B650" s="127"/>
      <c r="C650" s="127"/>
      <c r="D650" s="127"/>
      <c r="E650" s="127"/>
      <c r="F650" s="127"/>
      <c r="G650" s="127"/>
      <c r="H650" s="127"/>
      <c r="I650" s="127"/>
      <c r="J650" s="127"/>
      <c r="K650" s="127"/>
      <c r="L650" s="127"/>
      <c r="M650" s="127"/>
      <c r="N650" s="127"/>
      <c r="O650" s="127"/>
      <c r="P650" s="127"/>
      <c r="Q650" s="127"/>
      <c r="R650" s="127"/>
      <c r="S650" s="127"/>
      <c r="T650" s="127"/>
      <c r="U650" s="127"/>
      <c r="V650" s="127"/>
      <c r="W650" s="127"/>
      <c r="X650" s="127"/>
      <c r="Y650" s="127"/>
      <c r="Z650" s="127"/>
      <c r="AA650" s="127"/>
      <c r="AB650" s="127"/>
      <c r="AC650" s="127"/>
      <c r="AD650" s="127"/>
      <c r="AE650" s="127"/>
      <c r="AF650" s="127"/>
      <c r="AG650" s="127"/>
      <c r="AH650" s="127"/>
      <c r="AI650" s="127"/>
      <c r="AJ650" s="127"/>
      <c r="AK650" s="127"/>
      <c r="AL650" s="127"/>
      <c r="AM650" s="127"/>
      <c r="AN650" s="127"/>
      <c r="AO650" s="127"/>
      <c r="AP650" s="127"/>
      <c r="AQ650" s="127"/>
      <c r="AR650" s="127"/>
      <c r="AS650" s="127"/>
      <c r="AT650" s="127"/>
      <c r="AU650" s="127"/>
      <c r="AV650" s="127"/>
      <c r="AW650" s="127"/>
      <c r="AX650" s="127"/>
      <c r="AY650" s="127"/>
      <c r="AZ650" s="127"/>
      <c r="BA650" s="127"/>
      <c r="BB650" s="127"/>
      <c r="BC650" s="127"/>
      <c r="BD650" s="127"/>
      <c r="BE650" s="127"/>
      <c r="BF650" s="127"/>
      <c r="BG650" s="127"/>
      <c r="BH650" s="127"/>
      <c r="BI650" s="127"/>
      <c r="BJ650" s="127"/>
      <c r="BK650" s="127"/>
      <c r="BL650" s="127"/>
      <c r="BM650" s="127"/>
      <c r="BN650" s="127"/>
      <c r="BO650" s="127"/>
      <c r="BP650" s="127"/>
      <c r="BQ650" s="127"/>
      <c r="BR650" s="127"/>
      <c r="BS650" s="127"/>
    </row>
    <row r="651" spans="1:71" ht="12.75" customHeight="1" x14ac:dyDescent="0.25">
      <c r="A651" s="127"/>
      <c r="B651" s="127"/>
      <c r="C651" s="127"/>
      <c r="D651" s="127"/>
      <c r="E651" s="127"/>
      <c r="F651" s="127"/>
      <c r="G651" s="127"/>
      <c r="H651" s="127"/>
      <c r="I651" s="127"/>
      <c r="J651" s="127"/>
      <c r="K651" s="127"/>
      <c r="L651" s="127"/>
      <c r="M651" s="127"/>
      <c r="N651" s="127"/>
      <c r="O651" s="127"/>
      <c r="P651" s="127"/>
      <c r="Q651" s="127"/>
      <c r="R651" s="127"/>
      <c r="S651" s="127"/>
      <c r="T651" s="127"/>
      <c r="U651" s="127"/>
      <c r="V651" s="127"/>
      <c r="W651" s="127"/>
      <c r="X651" s="127"/>
      <c r="Y651" s="127"/>
      <c r="Z651" s="127"/>
      <c r="AA651" s="127"/>
      <c r="AB651" s="127"/>
      <c r="AC651" s="127"/>
      <c r="AD651" s="127"/>
      <c r="AE651" s="127"/>
      <c r="AF651" s="127"/>
      <c r="AG651" s="127"/>
      <c r="AH651" s="127"/>
      <c r="AI651" s="127"/>
      <c r="AJ651" s="127"/>
      <c r="AK651" s="127"/>
      <c r="AL651" s="127"/>
      <c r="AM651" s="127"/>
      <c r="AN651" s="127"/>
      <c r="AO651" s="127"/>
      <c r="AP651" s="127"/>
      <c r="AQ651" s="127"/>
      <c r="AR651" s="127"/>
      <c r="AS651" s="127"/>
      <c r="AT651" s="127"/>
      <c r="AU651" s="127"/>
      <c r="AV651" s="127"/>
      <c r="AW651" s="127"/>
      <c r="AX651" s="127"/>
      <c r="AY651" s="127"/>
      <c r="AZ651" s="127"/>
      <c r="BA651" s="127"/>
      <c r="BB651" s="127"/>
      <c r="BC651" s="127"/>
      <c r="BD651" s="127"/>
      <c r="BE651" s="127"/>
      <c r="BF651" s="127"/>
      <c r="BG651" s="127"/>
      <c r="BH651" s="127"/>
      <c r="BI651" s="127"/>
      <c r="BJ651" s="127"/>
      <c r="BK651" s="127"/>
      <c r="BL651" s="127"/>
      <c r="BM651" s="127"/>
      <c r="BN651" s="127"/>
      <c r="BO651" s="127"/>
      <c r="BP651" s="127"/>
      <c r="BQ651" s="127"/>
      <c r="BR651" s="127"/>
      <c r="BS651" s="127"/>
    </row>
    <row r="652" spans="1:71" ht="12.75" customHeight="1" x14ac:dyDescent="0.25">
      <c r="A652" s="127"/>
      <c r="B652" s="127"/>
      <c r="C652" s="127"/>
      <c r="D652" s="127"/>
      <c r="E652" s="127"/>
      <c r="F652" s="127"/>
      <c r="G652" s="127"/>
      <c r="H652" s="127"/>
      <c r="I652" s="127"/>
      <c r="J652" s="127"/>
      <c r="K652" s="127"/>
      <c r="L652" s="127"/>
      <c r="M652" s="127"/>
      <c r="N652" s="127"/>
      <c r="O652" s="127"/>
      <c r="P652" s="127"/>
      <c r="Q652" s="127"/>
      <c r="R652" s="127"/>
      <c r="S652" s="127"/>
      <c r="T652" s="127"/>
      <c r="U652" s="127"/>
      <c r="V652" s="127"/>
      <c r="W652" s="127"/>
      <c r="X652" s="127"/>
      <c r="Y652" s="127"/>
      <c r="Z652" s="127"/>
      <c r="AA652" s="127"/>
      <c r="AB652" s="127"/>
      <c r="AC652" s="127"/>
      <c r="AD652" s="127"/>
      <c r="AE652" s="127"/>
      <c r="AF652" s="127"/>
      <c r="AG652" s="127"/>
      <c r="AH652" s="127"/>
      <c r="AI652" s="127"/>
      <c r="AJ652" s="127"/>
      <c r="AK652" s="127"/>
      <c r="AL652" s="127"/>
      <c r="AM652" s="127"/>
      <c r="AN652" s="127"/>
      <c r="AO652" s="127"/>
      <c r="AP652" s="127"/>
      <c r="AQ652" s="127"/>
      <c r="AR652" s="127"/>
      <c r="AS652" s="127"/>
      <c r="AT652" s="127"/>
      <c r="AU652" s="127"/>
      <c r="AV652" s="127"/>
      <c r="AW652" s="127"/>
      <c r="AX652" s="127"/>
      <c r="AY652" s="127"/>
      <c r="AZ652" s="127"/>
      <c r="BA652" s="127"/>
      <c r="BB652" s="127"/>
      <c r="BC652" s="127"/>
      <c r="BD652" s="127"/>
      <c r="BE652" s="127"/>
      <c r="BF652" s="127"/>
      <c r="BG652" s="127"/>
      <c r="BH652" s="127"/>
      <c r="BI652" s="127"/>
      <c r="BJ652" s="127"/>
      <c r="BK652" s="127"/>
      <c r="BL652" s="127"/>
      <c r="BM652" s="127"/>
      <c r="BN652" s="127"/>
      <c r="BO652" s="127"/>
      <c r="BP652" s="127"/>
      <c r="BQ652" s="127"/>
      <c r="BR652" s="127"/>
      <c r="BS652" s="127"/>
    </row>
    <row r="653" spans="1:71" ht="12.75" customHeight="1" x14ac:dyDescent="0.25">
      <c r="A653" s="127"/>
      <c r="B653" s="127"/>
      <c r="C653" s="127"/>
      <c r="D653" s="127"/>
      <c r="E653" s="127"/>
      <c r="F653" s="127"/>
      <c r="G653" s="127"/>
      <c r="H653" s="127"/>
      <c r="I653" s="127"/>
      <c r="J653" s="127"/>
      <c r="K653" s="127"/>
      <c r="L653" s="127"/>
      <c r="M653" s="127"/>
      <c r="N653" s="127"/>
      <c r="O653" s="127"/>
      <c r="P653" s="127"/>
      <c r="Q653" s="127"/>
      <c r="R653" s="127"/>
      <c r="S653" s="127"/>
      <c r="T653" s="127"/>
      <c r="U653" s="127"/>
      <c r="V653" s="127"/>
      <c r="W653" s="127"/>
      <c r="X653" s="127"/>
      <c r="Y653" s="127"/>
      <c r="Z653" s="127"/>
      <c r="AA653" s="127"/>
      <c r="AB653" s="127"/>
      <c r="AC653" s="127"/>
      <c r="AD653" s="127"/>
      <c r="AE653" s="127"/>
      <c r="AF653" s="127"/>
      <c r="AG653" s="127"/>
      <c r="AH653" s="127"/>
      <c r="AI653" s="127"/>
      <c r="AJ653" s="127"/>
      <c r="AK653" s="127"/>
      <c r="AL653" s="127"/>
      <c r="AM653" s="127"/>
      <c r="AN653" s="127"/>
      <c r="AO653" s="127"/>
      <c r="AP653" s="127"/>
      <c r="AQ653" s="127"/>
      <c r="AR653" s="127"/>
      <c r="AS653" s="127"/>
      <c r="AT653" s="127"/>
      <c r="AU653" s="127"/>
      <c r="AV653" s="127"/>
      <c r="AW653" s="127"/>
      <c r="AX653" s="127"/>
      <c r="AY653" s="127"/>
      <c r="AZ653" s="127"/>
      <c r="BA653" s="127"/>
      <c r="BB653" s="127"/>
      <c r="BC653" s="127"/>
      <c r="BD653" s="127"/>
      <c r="BE653" s="127"/>
      <c r="BF653" s="127"/>
      <c r="BG653" s="127"/>
      <c r="BH653" s="127"/>
      <c r="BI653" s="127"/>
      <c r="BJ653" s="127"/>
      <c r="BK653" s="127"/>
      <c r="BL653" s="127"/>
      <c r="BM653" s="127"/>
      <c r="BN653" s="127"/>
      <c r="BO653" s="127"/>
      <c r="BP653" s="127"/>
      <c r="BQ653" s="127"/>
      <c r="BR653" s="127"/>
      <c r="BS653" s="127"/>
    </row>
    <row r="654" spans="1:71" ht="12.75" customHeight="1" x14ac:dyDescent="0.25">
      <c r="A654" s="127"/>
      <c r="B654" s="127"/>
      <c r="C654" s="127"/>
      <c r="D654" s="127"/>
      <c r="E654" s="127"/>
      <c r="F654" s="127"/>
      <c r="G654" s="127"/>
      <c r="H654" s="127"/>
      <c r="I654" s="127"/>
      <c r="J654" s="127"/>
      <c r="K654" s="127"/>
      <c r="L654" s="127"/>
      <c r="M654" s="127"/>
      <c r="N654" s="127"/>
      <c r="O654" s="127"/>
      <c r="P654" s="127"/>
      <c r="Q654" s="127"/>
      <c r="R654" s="127"/>
      <c r="S654" s="127"/>
      <c r="T654" s="127"/>
      <c r="U654" s="127"/>
      <c r="V654" s="127"/>
      <c r="W654" s="127"/>
      <c r="X654" s="127"/>
      <c r="Y654" s="127"/>
      <c r="Z654" s="127"/>
      <c r="AA654" s="127"/>
      <c r="AB654" s="127"/>
      <c r="AC654" s="127"/>
      <c r="AD654" s="127"/>
      <c r="AE654" s="127"/>
      <c r="AF654" s="127"/>
      <c r="AG654" s="127"/>
      <c r="AH654" s="127"/>
      <c r="AI654" s="127"/>
      <c r="AJ654" s="127"/>
      <c r="AK654" s="127"/>
      <c r="AL654" s="127"/>
      <c r="AM654" s="127"/>
      <c r="AN654" s="127"/>
      <c r="AO654" s="127"/>
      <c r="AP654" s="127"/>
      <c r="AQ654" s="127"/>
      <c r="AR654" s="127"/>
      <c r="AS654" s="127"/>
      <c r="AT654" s="127"/>
      <c r="AU654" s="127"/>
      <c r="AV654" s="127"/>
      <c r="AW654" s="127"/>
      <c r="AX654" s="127"/>
      <c r="AY654" s="127"/>
      <c r="AZ654" s="127"/>
      <c r="BA654" s="127"/>
      <c r="BB654" s="127"/>
      <c r="BC654" s="127"/>
      <c r="BD654" s="127"/>
      <c r="BE654" s="127"/>
      <c r="BF654" s="127"/>
      <c r="BG654" s="127"/>
      <c r="BH654" s="127"/>
      <c r="BI654" s="127"/>
      <c r="BJ654" s="127"/>
      <c r="BK654" s="127"/>
      <c r="BL654" s="127"/>
      <c r="BM654" s="127"/>
      <c r="BN654" s="127"/>
      <c r="BO654" s="127"/>
      <c r="BP654" s="127"/>
      <c r="BQ654" s="127"/>
      <c r="BR654" s="127"/>
      <c r="BS654" s="127"/>
    </row>
    <row r="655" spans="1:71" ht="12.75" customHeight="1" x14ac:dyDescent="0.25">
      <c r="A655" s="127"/>
      <c r="B655" s="127"/>
      <c r="C655" s="127"/>
      <c r="D655" s="127"/>
      <c r="E655" s="127"/>
      <c r="F655" s="127"/>
      <c r="G655" s="127"/>
      <c r="H655" s="127"/>
      <c r="I655" s="127"/>
      <c r="J655" s="127"/>
      <c r="K655" s="127"/>
      <c r="L655" s="127"/>
      <c r="M655" s="127"/>
      <c r="N655" s="127"/>
      <c r="O655" s="127"/>
      <c r="P655" s="127"/>
      <c r="Q655" s="127"/>
      <c r="R655" s="127"/>
      <c r="S655" s="127"/>
      <c r="T655" s="127"/>
      <c r="U655" s="127"/>
      <c r="V655" s="127"/>
      <c r="W655" s="127"/>
      <c r="X655" s="127"/>
      <c r="Y655" s="127"/>
      <c r="Z655" s="127"/>
      <c r="AA655" s="127"/>
      <c r="AB655" s="127"/>
      <c r="AC655" s="127"/>
      <c r="AD655" s="127"/>
      <c r="AE655" s="127"/>
      <c r="AF655" s="127"/>
      <c r="AG655" s="127"/>
      <c r="AH655" s="127"/>
      <c r="AI655" s="127"/>
      <c r="AJ655" s="127"/>
      <c r="AK655" s="127"/>
      <c r="AL655" s="127"/>
      <c r="AM655" s="127"/>
      <c r="AN655" s="127"/>
      <c r="AO655" s="127"/>
      <c r="AP655" s="127"/>
      <c r="AQ655" s="127"/>
      <c r="AR655" s="127"/>
      <c r="AS655" s="127"/>
      <c r="AT655" s="127"/>
      <c r="AU655" s="127"/>
      <c r="AV655" s="127"/>
      <c r="AW655" s="127"/>
      <c r="AX655" s="127"/>
      <c r="AY655" s="127"/>
      <c r="AZ655" s="127"/>
      <c r="BA655" s="127"/>
      <c r="BB655" s="127"/>
      <c r="BC655" s="127"/>
      <c r="BD655" s="127"/>
      <c r="BE655" s="127"/>
      <c r="BF655" s="127"/>
      <c r="BG655" s="127"/>
      <c r="BH655" s="127"/>
      <c r="BI655" s="127"/>
      <c r="BJ655" s="127"/>
      <c r="BK655" s="127"/>
      <c r="BL655" s="127"/>
      <c r="BM655" s="127"/>
      <c r="BN655" s="127"/>
      <c r="BO655" s="127"/>
      <c r="BP655" s="127"/>
      <c r="BQ655" s="127"/>
      <c r="BR655" s="127"/>
      <c r="BS655" s="127"/>
    </row>
    <row r="656" spans="1:71" ht="12.75" customHeight="1" x14ac:dyDescent="0.25">
      <c r="A656" s="127"/>
      <c r="B656" s="127"/>
      <c r="C656" s="127"/>
      <c r="D656" s="127"/>
      <c r="E656" s="127"/>
      <c r="F656" s="127"/>
      <c r="G656" s="127"/>
      <c r="H656" s="127"/>
      <c r="I656" s="127"/>
      <c r="J656" s="127"/>
      <c r="K656" s="127"/>
      <c r="L656" s="127"/>
      <c r="M656" s="127"/>
      <c r="N656" s="127"/>
      <c r="O656" s="127"/>
      <c r="P656" s="127"/>
      <c r="Q656" s="127"/>
      <c r="R656" s="127"/>
      <c r="S656" s="127"/>
      <c r="T656" s="127"/>
      <c r="U656" s="127"/>
      <c r="V656" s="127"/>
      <c r="W656" s="127"/>
      <c r="X656" s="127"/>
      <c r="Y656" s="127"/>
      <c r="Z656" s="127"/>
      <c r="AA656" s="127"/>
      <c r="AB656" s="127"/>
      <c r="AC656" s="127"/>
      <c r="AD656" s="127"/>
      <c r="AE656" s="127"/>
      <c r="AF656" s="127"/>
      <c r="AG656" s="127"/>
      <c r="AH656" s="127"/>
      <c r="AI656" s="127"/>
      <c r="AJ656" s="127"/>
      <c r="AK656" s="127"/>
      <c r="AL656" s="127"/>
      <c r="AM656" s="127"/>
      <c r="AN656" s="127"/>
      <c r="AO656" s="127"/>
      <c r="AP656" s="127"/>
      <c r="AQ656" s="127"/>
      <c r="AR656" s="127"/>
      <c r="AS656" s="127"/>
      <c r="AT656" s="127"/>
      <c r="AU656" s="127"/>
      <c r="AV656" s="127"/>
      <c r="AW656" s="127"/>
      <c r="AX656" s="127"/>
      <c r="AY656" s="127"/>
      <c r="AZ656" s="127"/>
      <c r="BA656" s="127"/>
      <c r="BB656" s="127"/>
      <c r="BC656" s="127"/>
      <c r="BD656" s="127"/>
      <c r="BE656" s="127"/>
      <c r="BF656" s="127"/>
      <c r="BG656" s="127"/>
      <c r="BH656" s="127"/>
      <c r="BI656" s="127"/>
      <c r="BJ656" s="127"/>
      <c r="BK656" s="127"/>
      <c r="BL656" s="127"/>
      <c r="BM656" s="127"/>
      <c r="BN656" s="127"/>
      <c r="BO656" s="127"/>
      <c r="BP656" s="127"/>
      <c r="BQ656" s="127"/>
      <c r="BR656" s="127"/>
      <c r="BS656" s="127"/>
    </row>
    <row r="657" spans="1:71" ht="12.75" customHeight="1" x14ac:dyDescent="0.25">
      <c r="A657" s="127"/>
      <c r="B657" s="127"/>
      <c r="C657" s="127"/>
      <c r="D657" s="127"/>
      <c r="E657" s="127"/>
      <c r="F657" s="127"/>
      <c r="G657" s="127"/>
      <c r="H657" s="127"/>
      <c r="I657" s="127"/>
      <c r="J657" s="127"/>
      <c r="K657" s="127"/>
      <c r="L657" s="127"/>
      <c r="M657" s="127"/>
      <c r="N657" s="127"/>
      <c r="O657" s="127"/>
      <c r="P657" s="127"/>
      <c r="Q657" s="127"/>
      <c r="R657" s="127"/>
      <c r="S657" s="127"/>
      <c r="T657" s="127"/>
      <c r="U657" s="127"/>
      <c r="V657" s="127"/>
      <c r="W657" s="127"/>
      <c r="X657" s="127"/>
      <c r="Y657" s="127"/>
      <c r="Z657" s="127"/>
      <c r="AA657" s="127"/>
      <c r="AB657" s="127"/>
      <c r="AC657" s="127"/>
      <c r="AD657" s="127"/>
      <c r="AE657" s="127"/>
      <c r="AF657" s="127"/>
      <c r="AG657" s="127"/>
      <c r="AH657" s="127"/>
      <c r="AI657" s="127"/>
      <c r="AJ657" s="127"/>
      <c r="AK657" s="127"/>
      <c r="AL657" s="127"/>
      <c r="AM657" s="127"/>
      <c r="AN657" s="127"/>
      <c r="AO657" s="127"/>
      <c r="AP657" s="127"/>
      <c r="AQ657" s="127"/>
      <c r="AR657" s="127"/>
      <c r="AS657" s="127"/>
      <c r="AT657" s="127"/>
      <c r="AU657" s="127"/>
      <c r="AV657" s="127"/>
      <c r="AW657" s="127"/>
      <c r="AX657" s="127"/>
      <c r="AY657" s="127"/>
      <c r="AZ657" s="127"/>
      <c r="BA657" s="127"/>
      <c r="BB657" s="127"/>
      <c r="BC657" s="127"/>
      <c r="BD657" s="127"/>
      <c r="BE657" s="127"/>
      <c r="BF657" s="127"/>
      <c r="BG657" s="127"/>
      <c r="BH657" s="127"/>
      <c r="BI657" s="127"/>
      <c r="BJ657" s="127"/>
      <c r="BK657" s="127"/>
      <c r="BL657" s="127"/>
      <c r="BM657" s="127"/>
      <c r="BN657" s="127"/>
      <c r="BO657" s="127"/>
      <c r="BP657" s="127"/>
      <c r="BQ657" s="127"/>
      <c r="BR657" s="127"/>
      <c r="BS657" s="127"/>
    </row>
    <row r="658" spans="1:71" ht="12.75" customHeight="1" x14ac:dyDescent="0.25">
      <c r="A658" s="127"/>
      <c r="B658" s="127"/>
      <c r="C658" s="127"/>
      <c r="D658" s="127"/>
      <c r="E658" s="127"/>
      <c r="F658" s="127"/>
      <c r="G658" s="127"/>
      <c r="H658" s="127"/>
      <c r="I658" s="127"/>
      <c r="J658" s="127"/>
      <c r="K658" s="127"/>
      <c r="L658" s="127"/>
      <c r="M658" s="127"/>
      <c r="N658" s="127"/>
      <c r="O658" s="127"/>
      <c r="P658" s="127"/>
      <c r="Q658" s="127"/>
      <c r="R658" s="127"/>
      <c r="S658" s="127"/>
      <c r="T658" s="127"/>
      <c r="U658" s="127"/>
      <c r="V658" s="127"/>
      <c r="W658" s="127"/>
      <c r="X658" s="127"/>
      <c r="Y658" s="127"/>
      <c r="Z658" s="127"/>
      <c r="AA658" s="127"/>
      <c r="AB658" s="127"/>
      <c r="AC658" s="127"/>
      <c r="AD658" s="127"/>
      <c r="AE658" s="127"/>
      <c r="AF658" s="127"/>
      <c r="AG658" s="127"/>
      <c r="AH658" s="127"/>
      <c r="AI658" s="127"/>
      <c r="AJ658" s="127"/>
      <c r="AK658" s="127"/>
      <c r="AL658" s="127"/>
      <c r="AM658" s="127"/>
      <c r="AN658" s="127"/>
      <c r="AO658" s="127"/>
      <c r="AP658" s="127"/>
      <c r="AQ658" s="127"/>
      <c r="AR658" s="127"/>
      <c r="AS658" s="127"/>
      <c r="AT658" s="127"/>
      <c r="AU658" s="127"/>
      <c r="AV658" s="127"/>
      <c r="AW658" s="127"/>
      <c r="AX658" s="127"/>
      <c r="AY658" s="127"/>
      <c r="AZ658" s="127"/>
      <c r="BA658" s="127"/>
      <c r="BB658" s="127"/>
      <c r="BC658" s="127"/>
      <c r="BD658" s="127"/>
      <c r="BE658" s="127"/>
      <c r="BF658" s="127"/>
      <c r="BG658" s="127"/>
      <c r="BH658" s="127"/>
      <c r="BI658" s="127"/>
      <c r="BJ658" s="127"/>
      <c r="BK658" s="127"/>
      <c r="BL658" s="127"/>
      <c r="BM658" s="127"/>
      <c r="BN658" s="127"/>
      <c r="BO658" s="127"/>
      <c r="BP658" s="127"/>
      <c r="BQ658" s="127"/>
      <c r="BR658" s="127"/>
      <c r="BS658" s="127"/>
    </row>
    <row r="659" spans="1:71" ht="12.75" customHeight="1" x14ac:dyDescent="0.25">
      <c r="A659" s="127"/>
      <c r="B659" s="127"/>
      <c r="C659" s="127"/>
      <c r="D659" s="127"/>
      <c r="E659" s="127"/>
      <c r="F659" s="127"/>
      <c r="G659" s="127"/>
      <c r="H659" s="127"/>
      <c r="I659" s="127"/>
      <c r="J659" s="127"/>
      <c r="K659" s="127"/>
      <c r="L659" s="127"/>
      <c r="M659" s="127"/>
      <c r="N659" s="127"/>
      <c r="O659" s="127"/>
      <c r="P659" s="127"/>
      <c r="Q659" s="127"/>
      <c r="R659" s="127"/>
      <c r="S659" s="127"/>
      <c r="T659" s="127"/>
      <c r="U659" s="127"/>
      <c r="V659" s="127"/>
      <c r="W659" s="127"/>
      <c r="X659" s="127"/>
      <c r="Y659" s="127"/>
      <c r="Z659" s="127"/>
      <c r="AA659" s="127"/>
      <c r="AB659" s="127"/>
      <c r="AC659" s="127"/>
      <c r="AD659" s="127"/>
      <c r="AE659" s="127"/>
      <c r="AF659" s="127"/>
      <c r="AG659" s="127"/>
      <c r="AH659" s="127"/>
      <c r="AI659" s="127"/>
      <c r="AJ659" s="127"/>
      <c r="AK659" s="127"/>
      <c r="AL659" s="127"/>
      <c r="AM659" s="127"/>
      <c r="AN659" s="127"/>
      <c r="AO659" s="127"/>
      <c r="AP659" s="127"/>
      <c r="AQ659" s="127"/>
      <c r="AR659" s="127"/>
      <c r="AS659" s="127"/>
      <c r="AT659" s="127"/>
      <c r="AU659" s="127"/>
      <c r="AV659" s="127"/>
      <c r="AW659" s="127"/>
      <c r="AX659" s="127"/>
      <c r="AY659" s="127"/>
      <c r="AZ659" s="127"/>
      <c r="BA659" s="127"/>
      <c r="BB659" s="127"/>
      <c r="BC659" s="127"/>
      <c r="BD659" s="127"/>
      <c r="BE659" s="127"/>
      <c r="BF659" s="127"/>
      <c r="BG659" s="127"/>
      <c r="BH659" s="127"/>
      <c r="BI659" s="127"/>
      <c r="BJ659" s="127"/>
      <c r="BK659" s="127"/>
      <c r="BL659" s="127"/>
      <c r="BM659" s="127"/>
      <c r="BN659" s="127"/>
      <c r="BO659" s="127"/>
      <c r="BP659" s="127"/>
      <c r="BQ659" s="127"/>
      <c r="BR659" s="127"/>
      <c r="BS659" s="127"/>
    </row>
    <row r="660" spans="1:71" ht="12.75" customHeight="1" x14ac:dyDescent="0.25">
      <c r="A660" s="127"/>
      <c r="B660" s="127"/>
      <c r="C660" s="127"/>
      <c r="D660" s="127"/>
      <c r="E660" s="127"/>
      <c r="F660" s="127"/>
      <c r="G660" s="127"/>
      <c r="H660" s="127"/>
      <c r="I660" s="127"/>
      <c r="J660" s="127"/>
      <c r="K660" s="127"/>
      <c r="L660" s="127"/>
      <c r="M660" s="127"/>
      <c r="N660" s="127"/>
      <c r="O660" s="127"/>
      <c r="P660" s="127"/>
      <c r="Q660" s="127"/>
      <c r="R660" s="127"/>
      <c r="S660" s="127"/>
      <c r="T660" s="127"/>
      <c r="U660" s="127"/>
      <c r="V660" s="127"/>
      <c r="W660" s="127"/>
      <c r="X660" s="127"/>
      <c r="Y660" s="127"/>
      <c r="Z660" s="127"/>
      <c r="AA660" s="127"/>
      <c r="AB660" s="127"/>
      <c r="AC660" s="127"/>
      <c r="AD660" s="127"/>
      <c r="AE660" s="127"/>
      <c r="AF660" s="127"/>
      <c r="AG660" s="127"/>
      <c r="AH660" s="127"/>
      <c r="AI660" s="127"/>
      <c r="AJ660" s="127"/>
      <c r="AK660" s="127"/>
      <c r="AL660" s="127"/>
      <c r="AM660" s="127"/>
      <c r="AN660" s="127"/>
      <c r="AO660" s="127"/>
      <c r="AP660" s="127"/>
      <c r="AQ660" s="127"/>
      <c r="AR660" s="127"/>
      <c r="AS660" s="127"/>
      <c r="AT660" s="127"/>
      <c r="AU660" s="127"/>
      <c r="AV660" s="127"/>
      <c r="AW660" s="127"/>
      <c r="AX660" s="127"/>
      <c r="AY660" s="127"/>
      <c r="AZ660" s="127"/>
      <c r="BA660" s="127"/>
      <c r="BB660" s="127"/>
      <c r="BC660" s="127"/>
      <c r="BD660" s="127"/>
      <c r="BE660" s="127"/>
      <c r="BF660" s="127"/>
      <c r="BG660" s="127"/>
      <c r="BH660" s="127"/>
      <c r="BI660" s="127"/>
      <c r="BJ660" s="127"/>
      <c r="BK660" s="127"/>
      <c r="BL660" s="127"/>
      <c r="BM660" s="127"/>
      <c r="BN660" s="127"/>
      <c r="BO660" s="127"/>
      <c r="BP660" s="127"/>
      <c r="BQ660" s="127"/>
      <c r="BR660" s="127"/>
      <c r="BS660" s="127"/>
    </row>
    <row r="661" spans="1:71" ht="12.75" customHeight="1" x14ac:dyDescent="0.25">
      <c r="A661" s="127"/>
      <c r="B661" s="127"/>
      <c r="C661" s="127"/>
      <c r="D661" s="127"/>
      <c r="E661" s="127"/>
      <c r="F661" s="127"/>
      <c r="G661" s="127"/>
      <c r="H661" s="127"/>
      <c r="I661" s="127"/>
      <c r="J661" s="127"/>
      <c r="K661" s="127"/>
      <c r="L661" s="127"/>
      <c r="M661" s="127"/>
      <c r="N661" s="127"/>
      <c r="O661" s="127"/>
      <c r="P661" s="127"/>
      <c r="Q661" s="127"/>
      <c r="R661" s="127"/>
      <c r="S661" s="127"/>
      <c r="T661" s="127"/>
      <c r="U661" s="127"/>
      <c r="V661" s="127"/>
      <c r="W661" s="127"/>
      <c r="X661" s="127"/>
      <c r="Y661" s="127"/>
      <c r="Z661" s="127"/>
      <c r="AA661" s="127"/>
      <c r="AB661" s="127"/>
      <c r="AC661" s="127"/>
      <c r="AD661" s="127"/>
      <c r="AE661" s="127"/>
      <c r="AF661" s="127"/>
      <c r="AG661" s="127"/>
      <c r="AH661" s="127"/>
      <c r="AI661" s="127"/>
      <c r="AJ661" s="127"/>
      <c r="AK661" s="127"/>
      <c r="AL661" s="127"/>
      <c r="AM661" s="127"/>
      <c r="AN661" s="127"/>
      <c r="AO661" s="127"/>
      <c r="AP661" s="127"/>
      <c r="AQ661" s="127"/>
      <c r="AR661" s="127"/>
      <c r="AS661" s="127"/>
      <c r="AT661" s="127"/>
      <c r="AU661" s="127"/>
      <c r="AV661" s="127"/>
      <c r="AW661" s="127"/>
      <c r="AX661" s="127"/>
      <c r="AY661" s="127"/>
      <c r="AZ661" s="127"/>
      <c r="BA661" s="127"/>
      <c r="BB661" s="127"/>
      <c r="BC661" s="127"/>
      <c r="BD661" s="127"/>
      <c r="BE661" s="127"/>
      <c r="BF661" s="127"/>
      <c r="BG661" s="127"/>
      <c r="BH661" s="127"/>
      <c r="BI661" s="127"/>
      <c r="BJ661" s="127"/>
      <c r="BK661" s="127"/>
      <c r="BL661" s="127"/>
      <c r="BM661" s="127"/>
      <c r="BN661" s="127"/>
      <c r="BO661" s="127"/>
      <c r="BP661" s="127"/>
      <c r="BQ661" s="127"/>
      <c r="BR661" s="127"/>
      <c r="BS661" s="127"/>
    </row>
    <row r="662" spans="1:71" ht="12.75" customHeight="1" x14ac:dyDescent="0.25">
      <c r="A662" s="127"/>
      <c r="B662" s="127"/>
      <c r="C662" s="127"/>
      <c r="D662" s="127"/>
      <c r="E662" s="127"/>
      <c r="F662" s="127"/>
      <c r="G662" s="127"/>
      <c r="H662" s="127"/>
      <c r="I662" s="127"/>
      <c r="J662" s="127"/>
      <c r="K662" s="127"/>
      <c r="L662" s="127"/>
      <c r="M662" s="127"/>
      <c r="N662" s="127"/>
      <c r="O662" s="127"/>
      <c r="P662" s="127"/>
      <c r="Q662" s="127"/>
      <c r="R662" s="127"/>
      <c r="S662" s="127"/>
      <c r="T662" s="127"/>
      <c r="U662" s="127"/>
      <c r="V662" s="127"/>
      <c r="W662" s="127"/>
      <c r="X662" s="127"/>
      <c r="Y662" s="127"/>
      <c r="Z662" s="127"/>
      <c r="AA662" s="127"/>
      <c r="AB662" s="127"/>
      <c r="AC662" s="127"/>
      <c r="AD662" s="127"/>
      <c r="AE662" s="127"/>
      <c r="AF662" s="127"/>
      <c r="AG662" s="127"/>
      <c r="AH662" s="127"/>
      <c r="AI662" s="127"/>
      <c r="AJ662" s="127"/>
      <c r="AK662" s="127"/>
      <c r="AL662" s="127"/>
      <c r="AM662" s="127"/>
      <c r="AN662" s="127"/>
      <c r="AO662" s="127"/>
      <c r="AP662" s="127"/>
      <c r="AQ662" s="127"/>
      <c r="AR662" s="127"/>
      <c r="AS662" s="127"/>
      <c r="AT662" s="127"/>
      <c r="AU662" s="127"/>
      <c r="AV662" s="127"/>
      <c r="AW662" s="127"/>
      <c r="AX662" s="127"/>
      <c r="AY662" s="127"/>
      <c r="AZ662" s="127"/>
      <c r="BA662" s="127"/>
      <c r="BB662" s="127"/>
      <c r="BC662" s="127"/>
      <c r="BD662" s="127"/>
      <c r="BE662" s="127"/>
      <c r="BF662" s="127"/>
      <c r="BG662" s="127"/>
      <c r="BH662" s="127"/>
      <c r="BI662" s="127"/>
      <c r="BJ662" s="127"/>
      <c r="BK662" s="127"/>
      <c r="BL662" s="127"/>
      <c r="BM662" s="127"/>
      <c r="BN662" s="127"/>
      <c r="BO662" s="127"/>
      <c r="BP662" s="127"/>
      <c r="BQ662" s="127"/>
      <c r="BR662" s="127"/>
      <c r="BS662" s="127"/>
    </row>
    <row r="663" spans="1:71" ht="12.75" customHeight="1" x14ac:dyDescent="0.25">
      <c r="A663" s="127"/>
      <c r="B663" s="127"/>
      <c r="C663" s="127"/>
      <c r="D663" s="127"/>
      <c r="E663" s="127"/>
      <c r="F663" s="127"/>
      <c r="G663" s="127"/>
      <c r="H663" s="127"/>
      <c r="I663" s="127"/>
      <c r="J663" s="127"/>
      <c r="K663" s="127"/>
      <c r="L663" s="127"/>
      <c r="M663" s="127"/>
      <c r="N663" s="127"/>
      <c r="O663" s="127"/>
      <c r="P663" s="127"/>
      <c r="Q663" s="127"/>
      <c r="R663" s="127"/>
      <c r="S663" s="127"/>
      <c r="T663" s="127"/>
      <c r="U663" s="127"/>
      <c r="V663" s="127"/>
      <c r="W663" s="127"/>
      <c r="X663" s="127"/>
      <c r="Y663" s="127"/>
      <c r="Z663" s="127"/>
      <c r="AA663" s="127"/>
      <c r="AB663" s="127"/>
      <c r="AC663" s="127"/>
      <c r="AD663" s="127"/>
      <c r="AE663" s="127"/>
      <c r="AF663" s="127"/>
      <c r="AG663" s="127"/>
      <c r="AH663" s="127"/>
      <c r="AI663" s="127"/>
      <c r="AJ663" s="127"/>
      <c r="AK663" s="127"/>
      <c r="AL663" s="127"/>
      <c r="AM663" s="127"/>
      <c r="AN663" s="127"/>
      <c r="AO663" s="127"/>
      <c r="AP663" s="127"/>
      <c r="AQ663" s="127"/>
      <c r="AR663" s="127"/>
      <c r="AS663" s="127"/>
      <c r="AT663" s="127"/>
      <c r="AU663" s="127"/>
      <c r="AV663" s="127"/>
      <c r="AW663" s="127"/>
      <c r="AX663" s="127"/>
      <c r="AY663" s="127"/>
      <c r="AZ663" s="127"/>
      <c r="BA663" s="127"/>
      <c r="BB663" s="127"/>
      <c r="BC663" s="127"/>
      <c r="BD663" s="127"/>
      <c r="BE663" s="127"/>
      <c r="BF663" s="127"/>
      <c r="BG663" s="127"/>
      <c r="BH663" s="127"/>
      <c r="BI663" s="127"/>
      <c r="BJ663" s="127"/>
      <c r="BK663" s="127"/>
      <c r="BL663" s="127"/>
      <c r="BM663" s="127"/>
      <c r="BN663" s="127"/>
      <c r="BO663" s="127"/>
      <c r="BP663" s="127"/>
      <c r="BQ663" s="127"/>
      <c r="BR663" s="127"/>
      <c r="BS663" s="127"/>
    </row>
    <row r="664" spans="1:71" ht="12.75" customHeight="1" x14ac:dyDescent="0.25">
      <c r="A664" s="127"/>
      <c r="B664" s="127"/>
      <c r="C664" s="127"/>
      <c r="D664" s="127"/>
      <c r="E664" s="127"/>
      <c r="F664" s="127"/>
      <c r="G664" s="127"/>
      <c r="H664" s="127"/>
      <c r="I664" s="127"/>
      <c r="J664" s="127"/>
      <c r="K664" s="127"/>
      <c r="L664" s="127"/>
      <c r="M664" s="127"/>
      <c r="N664" s="127"/>
      <c r="O664" s="127"/>
      <c r="P664" s="127"/>
      <c r="Q664" s="127"/>
      <c r="R664" s="127"/>
      <c r="S664" s="127"/>
      <c r="T664" s="127"/>
      <c r="U664" s="127"/>
      <c r="V664" s="127"/>
      <c r="W664" s="127"/>
      <c r="X664" s="127"/>
      <c r="Y664" s="127"/>
      <c r="Z664" s="127"/>
      <c r="AA664" s="127"/>
      <c r="AB664" s="127"/>
      <c r="AC664" s="127"/>
      <c r="AD664" s="127"/>
      <c r="AE664" s="127"/>
      <c r="AF664" s="127"/>
      <c r="AG664" s="127"/>
      <c r="AH664" s="127"/>
      <c r="AI664" s="127"/>
      <c r="AJ664" s="127"/>
      <c r="AK664" s="127"/>
      <c r="AL664" s="127"/>
      <c r="AM664" s="127"/>
      <c r="AN664" s="127"/>
      <c r="AO664" s="127"/>
      <c r="AP664" s="127"/>
      <c r="AQ664" s="127"/>
      <c r="AR664" s="127"/>
      <c r="AS664" s="127"/>
      <c r="AT664" s="127"/>
      <c r="AU664" s="127"/>
      <c r="AV664" s="127"/>
      <c r="AW664" s="127"/>
      <c r="AX664" s="127"/>
      <c r="AY664" s="127"/>
      <c r="AZ664" s="127"/>
      <c r="BA664" s="127"/>
      <c r="BB664" s="127"/>
      <c r="BC664" s="127"/>
      <c r="BD664" s="127"/>
      <c r="BE664" s="127"/>
      <c r="BF664" s="127"/>
      <c r="BG664" s="127"/>
      <c r="BH664" s="127"/>
      <c r="BI664" s="127"/>
      <c r="BJ664" s="127"/>
      <c r="BK664" s="127"/>
      <c r="BL664" s="127"/>
      <c r="BM664" s="127"/>
      <c r="BN664" s="127"/>
      <c r="BO664" s="127"/>
      <c r="BP664" s="127"/>
      <c r="BQ664" s="127"/>
      <c r="BR664" s="127"/>
      <c r="BS664" s="127"/>
    </row>
    <row r="665" spans="1:71" ht="12.75" customHeight="1" x14ac:dyDescent="0.25">
      <c r="A665" s="127"/>
      <c r="B665" s="127"/>
      <c r="C665" s="127"/>
      <c r="D665" s="127"/>
      <c r="E665" s="127"/>
      <c r="F665" s="127"/>
      <c r="G665" s="127"/>
      <c r="H665" s="127"/>
      <c r="I665" s="127"/>
      <c r="J665" s="127"/>
      <c r="K665" s="127"/>
      <c r="L665" s="127"/>
      <c r="M665" s="127"/>
      <c r="N665" s="127"/>
      <c r="O665" s="127"/>
      <c r="P665" s="127"/>
      <c r="Q665" s="127"/>
      <c r="R665" s="127"/>
      <c r="S665" s="127"/>
      <c r="T665" s="127"/>
      <c r="U665" s="127"/>
      <c r="V665" s="127"/>
      <c r="W665" s="127"/>
      <c r="X665" s="127"/>
      <c r="Y665" s="127"/>
      <c r="Z665" s="127"/>
      <c r="AA665" s="127"/>
      <c r="AB665" s="127"/>
      <c r="AC665" s="127"/>
      <c r="AD665" s="127"/>
      <c r="AE665" s="127"/>
      <c r="AF665" s="127"/>
      <c r="AG665" s="127"/>
      <c r="AH665" s="127"/>
      <c r="AI665" s="127"/>
      <c r="AJ665" s="127"/>
      <c r="AK665" s="127"/>
      <c r="AL665" s="127"/>
      <c r="AM665" s="127"/>
      <c r="AN665" s="127"/>
      <c r="AO665" s="127"/>
      <c r="AP665" s="127"/>
      <c r="AQ665" s="127"/>
      <c r="AR665" s="127"/>
      <c r="AS665" s="127"/>
      <c r="AT665" s="127"/>
      <c r="AU665" s="127"/>
      <c r="AV665" s="127"/>
      <c r="AW665" s="127"/>
      <c r="AX665" s="127"/>
      <c r="AY665" s="127"/>
      <c r="AZ665" s="127"/>
      <c r="BA665" s="127"/>
      <c r="BB665" s="127"/>
      <c r="BC665" s="127"/>
      <c r="BD665" s="127"/>
      <c r="BE665" s="127"/>
      <c r="BF665" s="127"/>
      <c r="BG665" s="127"/>
      <c r="BH665" s="127"/>
      <c r="BI665" s="127"/>
      <c r="BJ665" s="127"/>
      <c r="BK665" s="127"/>
      <c r="BL665" s="127"/>
      <c r="BM665" s="127"/>
      <c r="BN665" s="127"/>
      <c r="BO665" s="127"/>
      <c r="BP665" s="127"/>
      <c r="BQ665" s="127"/>
      <c r="BR665" s="127"/>
      <c r="BS665" s="127"/>
    </row>
    <row r="666" spans="1:71" ht="12.75" customHeight="1" x14ac:dyDescent="0.25">
      <c r="A666" s="127"/>
      <c r="B666" s="127"/>
      <c r="C666" s="127"/>
      <c r="D666" s="127"/>
      <c r="E666" s="127"/>
      <c r="F666" s="127"/>
      <c r="G666" s="127"/>
      <c r="H666" s="127"/>
      <c r="I666" s="127"/>
      <c r="J666" s="127"/>
      <c r="K666" s="127"/>
      <c r="L666" s="127"/>
      <c r="M666" s="127"/>
      <c r="N666" s="127"/>
      <c r="O666" s="127"/>
      <c r="P666" s="127"/>
      <c r="Q666" s="127"/>
      <c r="R666" s="127"/>
      <c r="S666" s="127"/>
      <c r="T666" s="127"/>
      <c r="U666" s="127"/>
      <c r="V666" s="127"/>
      <c r="W666" s="127"/>
      <c r="X666" s="127"/>
      <c r="Y666" s="127"/>
      <c r="Z666" s="127"/>
      <c r="AA666" s="127"/>
      <c r="AB666" s="127"/>
      <c r="AC666" s="127"/>
      <c r="AD666" s="127"/>
      <c r="AE666" s="127"/>
      <c r="AF666" s="127"/>
      <c r="AG666" s="127"/>
      <c r="AH666" s="127"/>
      <c r="AI666" s="127"/>
      <c r="AJ666" s="127"/>
      <c r="AK666" s="127"/>
      <c r="AL666" s="127"/>
      <c r="AM666" s="127"/>
      <c r="AN666" s="127"/>
      <c r="AO666" s="127"/>
      <c r="AP666" s="127"/>
      <c r="AQ666" s="127"/>
      <c r="AR666" s="127"/>
      <c r="AS666" s="127"/>
      <c r="AT666" s="127"/>
      <c r="AU666" s="127"/>
      <c r="AV666" s="127"/>
      <c r="AW666" s="127"/>
      <c r="AX666" s="127"/>
      <c r="AY666" s="127"/>
      <c r="AZ666" s="127"/>
      <c r="BA666" s="127"/>
      <c r="BB666" s="127"/>
      <c r="BC666" s="127"/>
      <c r="BD666" s="127"/>
      <c r="BE666" s="127"/>
      <c r="BF666" s="127"/>
      <c r="BG666" s="127"/>
      <c r="BH666" s="127"/>
      <c r="BI666" s="127"/>
      <c r="BJ666" s="127"/>
      <c r="BK666" s="127"/>
      <c r="BL666" s="127"/>
      <c r="BM666" s="127"/>
      <c r="BN666" s="127"/>
      <c r="BO666" s="127"/>
      <c r="BP666" s="127"/>
      <c r="BQ666" s="127"/>
      <c r="BR666" s="127"/>
      <c r="BS666" s="127"/>
    </row>
    <row r="667" spans="1:71" ht="12.75" customHeight="1" x14ac:dyDescent="0.25">
      <c r="A667" s="127"/>
      <c r="B667" s="127"/>
      <c r="C667" s="127"/>
      <c r="D667" s="127"/>
      <c r="E667" s="127"/>
      <c r="F667" s="127"/>
      <c r="G667" s="127"/>
      <c r="H667" s="127"/>
      <c r="I667" s="127"/>
      <c r="J667" s="127"/>
      <c r="K667" s="127"/>
      <c r="L667" s="127"/>
      <c r="M667" s="127"/>
      <c r="N667" s="127"/>
      <c r="O667" s="127"/>
      <c r="P667" s="127"/>
      <c r="Q667" s="127"/>
      <c r="R667" s="127"/>
      <c r="S667" s="127"/>
      <c r="T667" s="127"/>
      <c r="U667" s="127"/>
      <c r="V667" s="127"/>
      <c r="W667" s="127"/>
      <c r="X667" s="127"/>
      <c r="Y667" s="127"/>
      <c r="Z667" s="127"/>
      <c r="AA667" s="127"/>
      <c r="AB667" s="127"/>
      <c r="AC667" s="127"/>
      <c r="AD667" s="127"/>
      <c r="AE667" s="127"/>
      <c r="AF667" s="127"/>
      <c r="AG667" s="127"/>
      <c r="AH667" s="127"/>
      <c r="AI667" s="127"/>
      <c r="AJ667" s="127"/>
      <c r="AK667" s="127"/>
      <c r="AL667" s="127"/>
      <c r="AM667" s="127"/>
      <c r="AN667" s="127"/>
      <c r="AO667" s="127"/>
      <c r="AP667" s="127"/>
      <c r="AQ667" s="127"/>
      <c r="AR667" s="127"/>
      <c r="AS667" s="127"/>
      <c r="AT667" s="127"/>
      <c r="AU667" s="127"/>
      <c r="AV667" s="127"/>
      <c r="AW667" s="127"/>
      <c r="AX667" s="127"/>
      <c r="AY667" s="127"/>
      <c r="AZ667" s="127"/>
      <c r="BA667" s="127"/>
      <c r="BB667" s="127"/>
      <c r="BC667" s="127"/>
      <c r="BD667" s="127"/>
      <c r="BE667" s="127"/>
      <c r="BF667" s="127"/>
      <c r="BG667" s="127"/>
      <c r="BH667" s="127"/>
      <c r="BI667" s="127"/>
      <c r="BJ667" s="127"/>
      <c r="BK667" s="127"/>
      <c r="BL667" s="127"/>
      <c r="BM667" s="127"/>
      <c r="BN667" s="127"/>
      <c r="BO667" s="127"/>
      <c r="BP667" s="127"/>
      <c r="BQ667" s="127"/>
      <c r="BR667" s="127"/>
      <c r="BS667" s="127"/>
    </row>
    <row r="668" spans="1:71" ht="12.75" customHeight="1" x14ac:dyDescent="0.25">
      <c r="A668" s="127"/>
      <c r="B668" s="127"/>
      <c r="C668" s="127"/>
      <c r="D668" s="127"/>
      <c r="E668" s="127"/>
      <c r="F668" s="127"/>
      <c r="G668" s="127"/>
      <c r="H668" s="127"/>
      <c r="I668" s="127"/>
      <c r="J668" s="127"/>
      <c r="K668" s="127"/>
      <c r="L668" s="127"/>
      <c r="M668" s="127"/>
      <c r="N668" s="127"/>
      <c r="O668" s="127"/>
      <c r="P668" s="127"/>
      <c r="Q668" s="127"/>
      <c r="R668" s="127"/>
      <c r="S668" s="127"/>
      <c r="T668" s="127"/>
      <c r="U668" s="127"/>
      <c r="V668" s="127"/>
      <c r="W668" s="127"/>
      <c r="X668" s="127"/>
      <c r="Y668" s="127"/>
      <c r="Z668" s="127"/>
      <c r="AA668" s="127"/>
      <c r="AB668" s="127"/>
      <c r="AC668" s="127"/>
      <c r="AD668" s="127"/>
      <c r="AE668" s="127"/>
      <c r="AF668" s="127"/>
      <c r="AG668" s="127"/>
      <c r="AH668" s="127"/>
      <c r="AI668" s="127"/>
      <c r="AJ668" s="127"/>
      <c r="AK668" s="127"/>
      <c r="AL668" s="127"/>
      <c r="AM668" s="127"/>
      <c r="AN668" s="127"/>
      <c r="AO668" s="127"/>
      <c r="AP668" s="127"/>
      <c r="AQ668" s="127"/>
      <c r="AR668" s="127"/>
      <c r="AS668" s="127"/>
      <c r="AT668" s="127"/>
      <c r="AU668" s="127"/>
      <c r="AV668" s="127"/>
      <c r="AW668" s="127"/>
      <c r="AX668" s="127"/>
      <c r="AY668" s="127"/>
      <c r="AZ668" s="127"/>
      <c r="BA668" s="127"/>
      <c r="BB668" s="127"/>
      <c r="BC668" s="127"/>
      <c r="BD668" s="127"/>
      <c r="BE668" s="127"/>
      <c r="BF668" s="127"/>
      <c r="BG668" s="127"/>
      <c r="BH668" s="127"/>
      <c r="BI668" s="127"/>
      <c r="BJ668" s="127"/>
      <c r="BK668" s="127"/>
      <c r="BL668" s="127"/>
      <c r="BM668" s="127"/>
      <c r="BN668" s="127"/>
      <c r="BO668" s="127"/>
      <c r="BP668" s="127"/>
      <c r="BQ668" s="127"/>
      <c r="BR668" s="127"/>
      <c r="BS668" s="127"/>
    </row>
    <row r="669" spans="1:71" ht="12.75" customHeight="1" x14ac:dyDescent="0.25">
      <c r="A669" s="127"/>
      <c r="B669" s="127"/>
      <c r="C669" s="127"/>
      <c r="D669" s="127"/>
      <c r="E669" s="127"/>
      <c r="F669" s="127"/>
      <c r="G669" s="127"/>
      <c r="H669" s="127"/>
      <c r="I669" s="127"/>
      <c r="J669" s="127"/>
      <c r="K669" s="127"/>
      <c r="L669" s="127"/>
      <c r="M669" s="127"/>
      <c r="N669" s="127"/>
      <c r="O669" s="127"/>
      <c r="P669" s="127"/>
      <c r="Q669" s="127"/>
      <c r="R669" s="127"/>
      <c r="S669" s="127"/>
      <c r="T669" s="127"/>
      <c r="U669" s="127"/>
      <c r="V669" s="127"/>
      <c r="W669" s="127"/>
      <c r="X669" s="127"/>
      <c r="Y669" s="127"/>
      <c r="Z669" s="127"/>
      <c r="AA669" s="127"/>
      <c r="AB669" s="127"/>
      <c r="AC669" s="127"/>
      <c r="AD669" s="127"/>
      <c r="AE669" s="127"/>
      <c r="AF669" s="127"/>
      <c r="AG669" s="127"/>
      <c r="AH669" s="127"/>
      <c r="AI669" s="127"/>
      <c r="AJ669" s="127"/>
      <c r="AK669" s="127"/>
      <c r="AL669" s="127"/>
      <c r="AM669" s="127"/>
      <c r="AN669" s="127"/>
      <c r="AO669" s="127"/>
      <c r="AP669" s="127"/>
      <c r="AQ669" s="127"/>
      <c r="AR669" s="127"/>
      <c r="AS669" s="127"/>
      <c r="AT669" s="127"/>
      <c r="AU669" s="127"/>
      <c r="AV669" s="127"/>
      <c r="AW669" s="127"/>
      <c r="AX669" s="127"/>
      <c r="AY669" s="127"/>
      <c r="AZ669" s="127"/>
      <c r="BA669" s="127"/>
      <c r="BB669" s="127"/>
      <c r="BC669" s="127"/>
      <c r="BD669" s="127"/>
      <c r="BE669" s="127"/>
      <c r="BF669" s="127"/>
      <c r="BG669" s="127"/>
      <c r="BH669" s="127"/>
      <c r="BI669" s="127"/>
      <c r="BJ669" s="127"/>
      <c r="BK669" s="127"/>
      <c r="BL669" s="127"/>
      <c r="BM669" s="127"/>
      <c r="BN669" s="127"/>
      <c r="BO669" s="127"/>
      <c r="BP669" s="127"/>
      <c r="BQ669" s="127"/>
      <c r="BR669" s="127"/>
      <c r="BS669" s="127"/>
    </row>
    <row r="670" spans="1:71" ht="12.75" customHeight="1" x14ac:dyDescent="0.25">
      <c r="A670" s="127"/>
      <c r="B670" s="127"/>
      <c r="C670" s="127"/>
      <c r="D670" s="127"/>
      <c r="E670" s="127"/>
      <c r="F670" s="127"/>
      <c r="G670" s="127"/>
      <c r="H670" s="127"/>
      <c r="I670" s="127"/>
      <c r="J670" s="127"/>
      <c r="K670" s="127"/>
      <c r="L670" s="127"/>
      <c r="M670" s="127"/>
      <c r="N670" s="127"/>
      <c r="O670" s="127"/>
      <c r="P670" s="127"/>
      <c r="Q670" s="127"/>
      <c r="R670" s="127"/>
      <c r="S670" s="127"/>
      <c r="T670" s="127"/>
      <c r="U670" s="127"/>
      <c r="V670" s="127"/>
      <c r="W670" s="127"/>
      <c r="X670" s="127"/>
      <c r="Y670" s="127"/>
      <c r="Z670" s="127"/>
      <c r="AA670" s="127"/>
      <c r="AB670" s="127"/>
      <c r="AC670" s="127"/>
      <c r="AD670" s="127"/>
      <c r="AE670" s="127"/>
      <c r="AF670" s="127"/>
      <c r="AG670" s="127"/>
      <c r="AH670" s="127"/>
      <c r="AI670" s="127"/>
      <c r="AJ670" s="127"/>
      <c r="AK670" s="127"/>
      <c r="AL670" s="127"/>
      <c r="AM670" s="127"/>
      <c r="AN670" s="127"/>
      <c r="AO670" s="127"/>
      <c r="AP670" s="127"/>
      <c r="AQ670" s="127"/>
      <c r="AR670" s="127"/>
      <c r="AS670" s="127"/>
      <c r="AT670" s="127"/>
      <c r="AU670" s="127"/>
      <c r="AV670" s="127"/>
      <c r="AW670" s="127"/>
      <c r="AX670" s="127"/>
      <c r="AY670" s="127"/>
      <c r="AZ670" s="127"/>
      <c r="BA670" s="127"/>
      <c r="BB670" s="127"/>
      <c r="BC670" s="127"/>
      <c r="BD670" s="127"/>
      <c r="BE670" s="127"/>
      <c r="BF670" s="127"/>
      <c r="BG670" s="127"/>
      <c r="BH670" s="127"/>
      <c r="BI670" s="127"/>
      <c r="BJ670" s="127"/>
      <c r="BK670" s="127"/>
      <c r="BL670" s="127"/>
      <c r="BM670" s="127"/>
      <c r="BN670" s="127"/>
      <c r="BO670" s="127"/>
      <c r="BP670" s="127"/>
      <c r="BQ670" s="127"/>
      <c r="BR670" s="127"/>
      <c r="BS670" s="127"/>
    </row>
    <row r="671" spans="1:71" ht="12.75" customHeight="1" x14ac:dyDescent="0.25">
      <c r="A671" s="127"/>
      <c r="B671" s="127"/>
      <c r="C671" s="127"/>
      <c r="D671" s="127"/>
      <c r="E671" s="127"/>
      <c r="F671" s="127"/>
      <c r="G671" s="127"/>
      <c r="H671" s="127"/>
      <c r="I671" s="127"/>
      <c r="J671" s="127"/>
      <c r="K671" s="127"/>
      <c r="L671" s="127"/>
      <c r="M671" s="127"/>
      <c r="N671" s="127"/>
      <c r="O671" s="127"/>
      <c r="P671" s="127"/>
      <c r="Q671" s="127"/>
      <c r="R671" s="127"/>
      <c r="S671" s="127"/>
      <c r="T671" s="127"/>
      <c r="U671" s="127"/>
      <c r="V671" s="127"/>
      <c r="W671" s="127"/>
      <c r="X671" s="127"/>
      <c r="Y671" s="127"/>
      <c r="Z671" s="127"/>
      <c r="AA671" s="127"/>
      <c r="AB671" s="127"/>
      <c r="AC671" s="127"/>
      <c r="AD671" s="127"/>
      <c r="AE671" s="127"/>
      <c r="AF671" s="127"/>
      <c r="AG671" s="127"/>
      <c r="AH671" s="127"/>
      <c r="AI671" s="127"/>
      <c r="AJ671" s="127"/>
      <c r="AK671" s="127"/>
      <c r="AL671" s="127"/>
      <c r="AM671" s="127"/>
      <c r="AN671" s="127"/>
      <c r="AO671" s="127"/>
      <c r="AP671" s="127"/>
      <c r="AQ671" s="127"/>
      <c r="AR671" s="127"/>
      <c r="AS671" s="127"/>
      <c r="AT671" s="127"/>
      <c r="AU671" s="127"/>
      <c r="AV671" s="127"/>
      <c r="AW671" s="127"/>
      <c r="AX671" s="127"/>
      <c r="AY671" s="127"/>
      <c r="AZ671" s="127"/>
      <c r="BA671" s="127"/>
      <c r="BB671" s="127"/>
      <c r="BC671" s="127"/>
      <c r="BD671" s="127"/>
      <c r="BE671" s="127"/>
      <c r="BF671" s="127"/>
      <c r="BG671" s="127"/>
      <c r="BH671" s="127"/>
      <c r="BI671" s="127"/>
      <c r="BJ671" s="127"/>
      <c r="BK671" s="127"/>
      <c r="BL671" s="127"/>
      <c r="BM671" s="127"/>
      <c r="BN671" s="127"/>
      <c r="BO671" s="127"/>
      <c r="BP671" s="127"/>
      <c r="BQ671" s="127"/>
      <c r="BR671" s="127"/>
      <c r="BS671" s="127"/>
    </row>
    <row r="672" spans="1:71" ht="12.75" customHeight="1" x14ac:dyDescent="0.25">
      <c r="A672" s="127"/>
      <c r="B672" s="127"/>
      <c r="C672" s="127"/>
      <c r="D672" s="127"/>
      <c r="E672" s="127"/>
      <c r="F672" s="127"/>
      <c r="G672" s="127"/>
      <c r="H672" s="127"/>
      <c r="I672" s="127"/>
      <c r="J672" s="127"/>
      <c r="K672" s="127"/>
      <c r="L672" s="127"/>
      <c r="M672" s="127"/>
      <c r="N672" s="127"/>
      <c r="O672" s="127"/>
      <c r="P672" s="127"/>
      <c r="Q672" s="127"/>
      <c r="R672" s="127"/>
      <c r="S672" s="127"/>
      <c r="T672" s="127"/>
      <c r="U672" s="127"/>
      <c r="V672" s="127"/>
      <c r="W672" s="127"/>
      <c r="X672" s="127"/>
      <c r="Y672" s="127"/>
      <c r="Z672" s="127"/>
      <c r="AA672" s="127"/>
      <c r="AB672" s="127"/>
      <c r="AC672" s="127"/>
      <c r="AD672" s="127"/>
      <c r="AE672" s="127"/>
      <c r="AF672" s="127"/>
      <c r="AG672" s="127"/>
      <c r="AH672" s="127"/>
      <c r="AI672" s="127"/>
      <c r="AJ672" s="127"/>
      <c r="AK672" s="127"/>
      <c r="AL672" s="127"/>
      <c r="AM672" s="127"/>
      <c r="AN672" s="127"/>
      <c r="AO672" s="127"/>
      <c r="AP672" s="127"/>
      <c r="AQ672" s="127"/>
      <c r="AR672" s="127"/>
      <c r="AS672" s="127"/>
      <c r="AT672" s="127"/>
      <c r="AU672" s="127"/>
      <c r="AV672" s="127"/>
      <c r="AW672" s="127"/>
      <c r="AX672" s="127"/>
      <c r="AY672" s="127"/>
      <c r="AZ672" s="127"/>
      <c r="BA672" s="127"/>
      <c r="BB672" s="127"/>
      <c r="BC672" s="127"/>
      <c r="BD672" s="127"/>
      <c r="BE672" s="127"/>
      <c r="BF672" s="127"/>
      <c r="BG672" s="127"/>
      <c r="BH672" s="127"/>
      <c r="BI672" s="127"/>
      <c r="BJ672" s="127"/>
      <c r="BK672" s="127"/>
      <c r="BL672" s="127"/>
      <c r="BM672" s="127"/>
      <c r="BN672" s="127"/>
      <c r="BO672" s="127"/>
      <c r="BP672" s="127"/>
      <c r="BQ672" s="127"/>
      <c r="BR672" s="127"/>
      <c r="BS672" s="127"/>
    </row>
    <row r="673" spans="1:71" ht="12.75" customHeight="1" x14ac:dyDescent="0.25">
      <c r="A673" s="127"/>
      <c r="B673" s="127"/>
      <c r="C673" s="127"/>
      <c r="D673" s="127"/>
      <c r="E673" s="127"/>
      <c r="F673" s="127"/>
      <c r="G673" s="127"/>
      <c r="H673" s="127"/>
      <c r="I673" s="127"/>
      <c r="J673" s="127"/>
      <c r="K673" s="127"/>
      <c r="L673" s="127"/>
      <c r="M673" s="127"/>
      <c r="N673" s="127"/>
      <c r="O673" s="127"/>
      <c r="P673" s="127"/>
      <c r="Q673" s="127"/>
      <c r="R673" s="127"/>
      <c r="S673" s="127"/>
      <c r="T673" s="127"/>
      <c r="U673" s="127"/>
      <c r="V673" s="127"/>
      <c r="W673" s="127"/>
      <c r="X673" s="127"/>
      <c r="Y673" s="127"/>
      <c r="Z673" s="127"/>
      <c r="AA673" s="127"/>
      <c r="AB673" s="127"/>
      <c r="AC673" s="127"/>
      <c r="AD673" s="127"/>
      <c r="AE673" s="127"/>
      <c r="AF673" s="127"/>
      <c r="AG673" s="127"/>
      <c r="AH673" s="127"/>
      <c r="AI673" s="127"/>
      <c r="AJ673" s="127"/>
      <c r="AK673" s="127"/>
      <c r="AL673" s="127"/>
      <c r="AM673" s="127"/>
      <c r="AN673" s="127"/>
      <c r="AO673" s="127"/>
      <c r="AP673" s="127"/>
      <c r="AQ673" s="127"/>
      <c r="AR673" s="127"/>
      <c r="AS673" s="127"/>
      <c r="AT673" s="127"/>
      <c r="AU673" s="127"/>
      <c r="AV673" s="127"/>
      <c r="AW673" s="127"/>
      <c r="AX673" s="127"/>
      <c r="AY673" s="127"/>
      <c r="AZ673" s="127"/>
      <c r="BA673" s="127"/>
      <c r="BB673" s="127"/>
      <c r="BC673" s="127"/>
      <c r="BD673" s="127"/>
      <c r="BE673" s="127"/>
      <c r="BF673" s="127"/>
      <c r="BG673" s="127"/>
      <c r="BH673" s="127"/>
      <c r="BI673" s="127"/>
      <c r="BJ673" s="127"/>
      <c r="BK673" s="127"/>
      <c r="BL673" s="127"/>
      <c r="BM673" s="127"/>
      <c r="BN673" s="127"/>
      <c r="BO673" s="127"/>
      <c r="BP673" s="127"/>
      <c r="BQ673" s="127"/>
      <c r="BR673" s="127"/>
      <c r="BS673" s="127"/>
    </row>
    <row r="674" spans="1:71" ht="12.75" customHeight="1" x14ac:dyDescent="0.25">
      <c r="A674" s="127"/>
      <c r="B674" s="127"/>
      <c r="C674" s="127"/>
      <c r="D674" s="127"/>
      <c r="E674" s="127"/>
      <c r="F674" s="127"/>
      <c r="G674" s="127"/>
      <c r="H674" s="127"/>
      <c r="I674" s="127"/>
      <c r="J674" s="127"/>
      <c r="K674" s="127"/>
      <c r="L674" s="127"/>
      <c r="M674" s="127"/>
      <c r="N674" s="127"/>
      <c r="O674" s="127"/>
      <c r="P674" s="127"/>
      <c r="Q674" s="127"/>
      <c r="R674" s="127"/>
      <c r="S674" s="127"/>
      <c r="T674" s="127"/>
      <c r="U674" s="127"/>
      <c r="V674" s="127"/>
      <c r="W674" s="127"/>
      <c r="X674" s="127"/>
      <c r="Y674" s="127"/>
      <c r="Z674" s="127"/>
      <c r="AA674" s="127"/>
      <c r="AB674" s="127"/>
      <c r="AC674" s="127"/>
      <c r="AD674" s="127"/>
      <c r="AE674" s="127"/>
      <c r="AF674" s="127"/>
      <c r="AG674" s="127"/>
      <c r="AH674" s="127"/>
      <c r="AI674" s="127"/>
      <c r="AJ674" s="127"/>
      <c r="AK674" s="127"/>
      <c r="AL674" s="127"/>
      <c r="AM674" s="127"/>
      <c r="AN674" s="127"/>
      <c r="AO674" s="127"/>
      <c r="AP674" s="127"/>
      <c r="AQ674" s="127"/>
      <c r="AR674" s="127"/>
      <c r="AS674" s="127"/>
      <c r="AT674" s="127"/>
      <c r="AU674" s="127"/>
      <c r="AV674" s="127"/>
      <c r="AW674" s="127"/>
      <c r="AX674" s="127"/>
      <c r="AY674" s="127"/>
      <c r="AZ674" s="127"/>
      <c r="BA674" s="127"/>
      <c r="BB674" s="127"/>
      <c r="BC674" s="127"/>
      <c r="BD674" s="127"/>
      <c r="BE674" s="127"/>
      <c r="BF674" s="127"/>
      <c r="BG674" s="127"/>
      <c r="BH674" s="127"/>
      <c r="BI674" s="127"/>
      <c r="BJ674" s="127"/>
      <c r="BK674" s="127"/>
      <c r="BL674" s="127"/>
      <c r="BM674" s="127"/>
      <c r="BN674" s="127"/>
      <c r="BO674" s="127"/>
      <c r="BP674" s="127"/>
      <c r="BQ674" s="127"/>
      <c r="BR674" s="127"/>
      <c r="BS674" s="127"/>
    </row>
    <row r="675" spans="1:71" ht="12.75" customHeight="1" x14ac:dyDescent="0.25">
      <c r="A675" s="127"/>
      <c r="B675" s="127"/>
      <c r="C675" s="127"/>
      <c r="D675" s="127"/>
      <c r="E675" s="127"/>
      <c r="F675" s="127"/>
      <c r="G675" s="127"/>
      <c r="H675" s="127"/>
      <c r="I675" s="127"/>
      <c r="J675" s="127"/>
      <c r="K675" s="127"/>
      <c r="L675" s="127"/>
      <c r="M675" s="127"/>
      <c r="N675" s="127"/>
      <c r="O675" s="127"/>
      <c r="P675" s="127"/>
      <c r="Q675" s="127"/>
      <c r="R675" s="127"/>
      <c r="S675" s="127"/>
      <c r="T675" s="127"/>
      <c r="U675" s="127"/>
      <c r="V675" s="127"/>
      <c r="W675" s="127"/>
      <c r="X675" s="127"/>
      <c r="Y675" s="127"/>
      <c r="Z675" s="127"/>
      <c r="AA675" s="127"/>
      <c r="AB675" s="127"/>
      <c r="AC675" s="127"/>
      <c r="AD675" s="127"/>
      <c r="AE675" s="127"/>
      <c r="AF675" s="127"/>
      <c r="AG675" s="127"/>
      <c r="AH675" s="127"/>
      <c r="AI675" s="127"/>
      <c r="AJ675" s="127"/>
      <c r="AK675" s="127"/>
      <c r="AL675" s="127"/>
      <c r="AM675" s="127"/>
      <c r="AN675" s="127"/>
      <c r="AO675" s="127"/>
      <c r="AP675" s="127"/>
      <c r="AQ675" s="127"/>
      <c r="AR675" s="127"/>
      <c r="AS675" s="127"/>
      <c r="AT675" s="127"/>
      <c r="AU675" s="127"/>
      <c r="AV675" s="127"/>
      <c r="AW675" s="127"/>
      <c r="AX675" s="127"/>
      <c r="AY675" s="127"/>
      <c r="AZ675" s="127"/>
      <c r="BA675" s="127"/>
      <c r="BB675" s="127"/>
      <c r="BC675" s="127"/>
      <c r="BD675" s="127"/>
      <c r="BE675" s="127"/>
      <c r="BF675" s="127"/>
      <c r="BG675" s="127"/>
      <c r="BH675" s="127"/>
      <c r="BI675" s="127"/>
      <c r="BJ675" s="127"/>
      <c r="BK675" s="127"/>
      <c r="BL675" s="127"/>
      <c r="BM675" s="127"/>
      <c r="BN675" s="127"/>
      <c r="BO675" s="127"/>
      <c r="BP675" s="127"/>
      <c r="BQ675" s="127"/>
      <c r="BR675" s="127"/>
      <c r="BS675" s="127"/>
    </row>
    <row r="676" spans="1:71" ht="12.75" customHeight="1" x14ac:dyDescent="0.25">
      <c r="A676" s="127"/>
      <c r="B676" s="127"/>
      <c r="C676" s="127"/>
      <c r="D676" s="127"/>
      <c r="E676" s="127"/>
      <c r="F676" s="127"/>
      <c r="G676" s="127"/>
      <c r="H676" s="127"/>
      <c r="I676" s="127"/>
      <c r="J676" s="127"/>
      <c r="K676" s="127"/>
      <c r="L676" s="127"/>
      <c r="M676" s="127"/>
      <c r="N676" s="127"/>
      <c r="O676" s="127"/>
      <c r="P676" s="127"/>
      <c r="Q676" s="127"/>
      <c r="R676" s="127"/>
      <c r="S676" s="127"/>
      <c r="T676" s="127"/>
      <c r="U676" s="127"/>
      <c r="V676" s="127"/>
      <c r="W676" s="127"/>
      <c r="X676" s="127"/>
      <c r="Y676" s="127"/>
      <c r="Z676" s="127"/>
      <c r="AA676" s="127"/>
      <c r="AB676" s="127"/>
      <c r="AC676" s="127"/>
      <c r="AD676" s="127"/>
      <c r="AE676" s="127"/>
      <c r="AF676" s="127"/>
      <c r="AG676" s="127"/>
      <c r="AH676" s="127"/>
      <c r="AI676" s="127"/>
      <c r="AJ676" s="127"/>
      <c r="AK676" s="127"/>
      <c r="AL676" s="127"/>
      <c r="AM676" s="127"/>
      <c r="AN676" s="127"/>
      <c r="AO676" s="127"/>
      <c r="AP676" s="127"/>
      <c r="AQ676" s="127"/>
      <c r="AR676" s="127"/>
      <c r="AS676" s="127"/>
      <c r="AT676" s="127"/>
      <c r="AU676" s="127"/>
      <c r="AV676" s="127"/>
      <c r="AW676" s="127"/>
      <c r="AX676" s="127"/>
      <c r="AY676" s="127"/>
      <c r="AZ676" s="127"/>
      <c r="BA676" s="127"/>
      <c r="BB676" s="127"/>
      <c r="BC676" s="127"/>
      <c r="BD676" s="127"/>
      <c r="BE676" s="127"/>
      <c r="BF676" s="127"/>
      <c r="BG676" s="127"/>
      <c r="BH676" s="127"/>
      <c r="BI676" s="127"/>
      <c r="BJ676" s="127"/>
      <c r="BK676" s="127"/>
      <c r="BL676" s="127"/>
      <c r="BM676" s="127"/>
      <c r="BN676" s="127"/>
      <c r="BO676" s="127"/>
      <c r="BP676" s="127"/>
      <c r="BQ676" s="127"/>
      <c r="BR676" s="127"/>
      <c r="BS676" s="127"/>
    </row>
    <row r="677" spans="1:71" ht="12.75" customHeight="1" x14ac:dyDescent="0.25">
      <c r="A677" s="127"/>
      <c r="B677" s="127"/>
      <c r="C677" s="127"/>
      <c r="D677" s="127"/>
      <c r="E677" s="127"/>
      <c r="F677" s="127"/>
      <c r="G677" s="127"/>
      <c r="H677" s="127"/>
      <c r="I677" s="127"/>
      <c r="J677" s="127"/>
      <c r="K677" s="127"/>
      <c r="L677" s="127"/>
      <c r="M677" s="127"/>
      <c r="N677" s="127"/>
      <c r="O677" s="127"/>
      <c r="P677" s="127"/>
      <c r="Q677" s="127"/>
      <c r="R677" s="127"/>
      <c r="S677" s="127"/>
      <c r="T677" s="127"/>
      <c r="U677" s="127"/>
      <c r="V677" s="127"/>
      <c r="W677" s="127"/>
      <c r="X677" s="127"/>
      <c r="Y677" s="127"/>
      <c r="Z677" s="127"/>
      <c r="AA677" s="127"/>
      <c r="AB677" s="127"/>
      <c r="AC677" s="127"/>
      <c r="AD677" s="127"/>
      <c r="AE677" s="127"/>
      <c r="AF677" s="127"/>
      <c r="AG677" s="127"/>
      <c r="AH677" s="127"/>
      <c r="AI677" s="127"/>
      <c r="AJ677" s="127"/>
      <c r="AK677" s="127"/>
      <c r="AL677" s="127"/>
      <c r="AM677" s="127"/>
      <c r="AN677" s="127"/>
      <c r="AO677" s="127"/>
      <c r="AP677" s="127"/>
      <c r="AQ677" s="127"/>
      <c r="AR677" s="127"/>
      <c r="AS677" s="127"/>
      <c r="AT677" s="127"/>
      <c r="AU677" s="127"/>
      <c r="AV677" s="127"/>
      <c r="AW677" s="127"/>
      <c r="AX677" s="127"/>
      <c r="AY677" s="127"/>
      <c r="AZ677" s="127"/>
      <c r="BA677" s="127"/>
      <c r="BB677" s="127"/>
      <c r="BC677" s="127"/>
      <c r="BD677" s="127"/>
      <c r="BE677" s="127"/>
      <c r="BF677" s="127"/>
      <c r="BG677" s="127"/>
      <c r="BH677" s="127"/>
      <c r="BI677" s="127"/>
      <c r="BJ677" s="127"/>
      <c r="BK677" s="127"/>
      <c r="BL677" s="127"/>
      <c r="BM677" s="127"/>
      <c r="BN677" s="127"/>
      <c r="BO677" s="127"/>
      <c r="BP677" s="127"/>
      <c r="BQ677" s="127"/>
      <c r="BR677" s="127"/>
      <c r="BS677" s="127"/>
    </row>
    <row r="678" spans="1:71" ht="12.75" customHeight="1" x14ac:dyDescent="0.25">
      <c r="A678" s="127"/>
      <c r="B678" s="127"/>
      <c r="C678" s="127"/>
      <c r="D678" s="127"/>
      <c r="E678" s="127"/>
      <c r="F678" s="127"/>
      <c r="G678" s="127"/>
      <c r="H678" s="127"/>
      <c r="I678" s="127"/>
      <c r="J678" s="127"/>
      <c r="K678" s="127"/>
      <c r="L678" s="127"/>
      <c r="M678" s="127"/>
      <c r="N678" s="127"/>
      <c r="O678" s="127"/>
      <c r="P678" s="127"/>
      <c r="Q678" s="127"/>
      <c r="R678" s="127"/>
      <c r="S678" s="127"/>
      <c r="T678" s="127"/>
      <c r="U678" s="127"/>
      <c r="V678" s="127"/>
      <c r="W678" s="127"/>
      <c r="X678" s="127"/>
      <c r="Y678" s="127"/>
      <c r="Z678" s="127"/>
      <c r="AA678" s="127"/>
      <c r="AB678" s="127"/>
      <c r="AC678" s="127"/>
      <c r="AD678" s="127"/>
      <c r="AE678" s="127"/>
      <c r="AF678" s="127"/>
      <c r="AG678" s="127"/>
      <c r="AH678" s="127"/>
      <c r="AI678" s="127"/>
      <c r="AJ678" s="127"/>
      <c r="AK678" s="127"/>
      <c r="AL678" s="127"/>
      <c r="AM678" s="127"/>
      <c r="AN678" s="127"/>
      <c r="AO678" s="127"/>
      <c r="AP678" s="127"/>
      <c r="AQ678" s="127"/>
      <c r="AR678" s="127"/>
      <c r="AS678" s="127"/>
      <c r="AT678" s="127"/>
      <c r="AU678" s="127"/>
      <c r="AV678" s="127"/>
      <c r="AW678" s="127"/>
      <c r="AX678" s="127"/>
      <c r="AY678" s="127"/>
      <c r="AZ678" s="127"/>
      <c r="BA678" s="127"/>
      <c r="BB678" s="127"/>
      <c r="BC678" s="127"/>
      <c r="BD678" s="127"/>
      <c r="BE678" s="127"/>
      <c r="BF678" s="127"/>
      <c r="BG678" s="127"/>
      <c r="BH678" s="127"/>
      <c r="BI678" s="127"/>
      <c r="BJ678" s="127"/>
      <c r="BK678" s="127"/>
      <c r="BL678" s="127"/>
      <c r="BM678" s="127"/>
      <c r="BN678" s="127"/>
      <c r="BO678" s="127"/>
      <c r="BP678" s="127"/>
      <c r="BQ678" s="127"/>
      <c r="BR678" s="127"/>
      <c r="BS678" s="127"/>
    </row>
    <row r="679" spans="1:71" ht="12.75" customHeight="1" x14ac:dyDescent="0.25">
      <c r="A679" s="127"/>
      <c r="B679" s="127"/>
      <c r="C679" s="127"/>
      <c r="D679" s="127"/>
      <c r="E679" s="127"/>
      <c r="F679" s="127"/>
      <c r="G679" s="127"/>
      <c r="H679" s="127"/>
      <c r="I679" s="127"/>
      <c r="J679" s="127"/>
      <c r="K679" s="127"/>
      <c r="L679" s="127"/>
      <c r="M679" s="127"/>
      <c r="N679" s="127"/>
      <c r="O679" s="127"/>
      <c r="P679" s="127"/>
      <c r="Q679" s="127"/>
      <c r="R679" s="127"/>
      <c r="S679" s="127"/>
      <c r="T679" s="127"/>
      <c r="U679" s="127"/>
      <c r="V679" s="127"/>
      <c r="W679" s="127"/>
      <c r="X679" s="127"/>
      <c r="Y679" s="127"/>
      <c r="Z679" s="127"/>
      <c r="AA679" s="127"/>
      <c r="AB679" s="127"/>
      <c r="AC679" s="127"/>
      <c r="AD679" s="127"/>
      <c r="AE679" s="127"/>
      <c r="AF679" s="127"/>
      <c r="AG679" s="127"/>
      <c r="AH679" s="127"/>
      <c r="AI679" s="127"/>
      <c r="AJ679" s="127"/>
      <c r="AK679" s="127"/>
      <c r="AL679" s="127"/>
      <c r="AM679" s="127"/>
      <c r="AN679" s="127"/>
      <c r="AO679" s="127"/>
      <c r="AP679" s="127"/>
      <c r="AQ679" s="127"/>
      <c r="AR679" s="127"/>
      <c r="AS679" s="127"/>
      <c r="AT679" s="127"/>
      <c r="AU679" s="127"/>
      <c r="AV679" s="127"/>
      <c r="AW679" s="127"/>
      <c r="AX679" s="127"/>
      <c r="AY679" s="127"/>
      <c r="AZ679" s="127"/>
      <c r="BA679" s="127"/>
      <c r="BB679" s="127"/>
      <c r="BC679" s="127"/>
      <c r="BD679" s="127"/>
      <c r="BE679" s="127"/>
      <c r="BF679" s="127"/>
      <c r="BG679" s="127"/>
      <c r="BH679" s="127"/>
      <c r="BI679" s="127"/>
      <c r="BJ679" s="127"/>
      <c r="BK679" s="127"/>
      <c r="BL679" s="127"/>
      <c r="BM679" s="127"/>
      <c r="BN679" s="127"/>
      <c r="BO679" s="127"/>
      <c r="BP679" s="127"/>
      <c r="BQ679" s="127"/>
      <c r="BR679" s="127"/>
      <c r="BS679" s="127"/>
    </row>
    <row r="680" spans="1:71" ht="12.75" customHeight="1" x14ac:dyDescent="0.25">
      <c r="A680" s="127"/>
      <c r="B680" s="127"/>
      <c r="C680" s="127"/>
      <c r="D680" s="127"/>
      <c r="E680" s="127"/>
      <c r="F680" s="127"/>
      <c r="G680" s="127"/>
      <c r="H680" s="127"/>
      <c r="I680" s="127"/>
      <c r="J680" s="127"/>
      <c r="K680" s="127"/>
      <c r="L680" s="127"/>
      <c r="M680" s="127"/>
      <c r="N680" s="127"/>
      <c r="O680" s="127"/>
      <c r="P680" s="127"/>
      <c r="Q680" s="127"/>
      <c r="R680" s="127"/>
      <c r="S680" s="127"/>
      <c r="T680" s="127"/>
      <c r="U680" s="127"/>
      <c r="V680" s="127"/>
      <c r="W680" s="127"/>
      <c r="X680" s="127"/>
      <c r="Y680" s="127"/>
      <c r="Z680" s="127"/>
      <c r="AA680" s="127"/>
      <c r="AB680" s="127"/>
      <c r="AC680" s="127"/>
      <c r="AD680" s="127"/>
      <c r="AE680" s="127"/>
      <c r="AF680" s="127"/>
      <c r="AG680" s="127"/>
      <c r="AH680" s="127"/>
      <c r="AI680" s="127"/>
      <c r="AJ680" s="127"/>
      <c r="AK680" s="127"/>
      <c r="AL680" s="127"/>
      <c r="AM680" s="127"/>
      <c r="AN680" s="127"/>
      <c r="AO680" s="127"/>
      <c r="AP680" s="127"/>
      <c r="AQ680" s="127"/>
      <c r="AR680" s="127"/>
      <c r="AS680" s="127"/>
      <c r="AT680" s="127"/>
      <c r="AU680" s="127"/>
      <c r="AV680" s="127"/>
      <c r="AW680" s="127"/>
      <c r="AX680" s="127"/>
      <c r="AY680" s="127"/>
      <c r="AZ680" s="127"/>
      <c r="BA680" s="127"/>
      <c r="BB680" s="127"/>
      <c r="BC680" s="127"/>
      <c r="BD680" s="127"/>
      <c r="BE680" s="127"/>
      <c r="BF680" s="127"/>
      <c r="BG680" s="127"/>
      <c r="BH680" s="127"/>
      <c r="BI680" s="127"/>
      <c r="BJ680" s="127"/>
      <c r="BK680" s="127"/>
      <c r="BL680" s="127"/>
      <c r="BM680" s="127"/>
      <c r="BN680" s="127"/>
      <c r="BO680" s="127"/>
      <c r="BP680" s="127"/>
      <c r="BQ680" s="127"/>
      <c r="BR680" s="127"/>
      <c r="BS680" s="127"/>
    </row>
    <row r="681" spans="1:71" ht="12.75" customHeight="1" x14ac:dyDescent="0.25">
      <c r="A681" s="127"/>
      <c r="B681" s="127"/>
      <c r="C681" s="127"/>
      <c r="D681" s="127"/>
      <c r="E681" s="127"/>
      <c r="F681" s="127"/>
      <c r="G681" s="127"/>
      <c r="H681" s="127"/>
      <c r="I681" s="127"/>
      <c r="J681" s="127"/>
      <c r="K681" s="127"/>
      <c r="L681" s="127"/>
      <c r="M681" s="127"/>
      <c r="N681" s="127"/>
      <c r="O681" s="127"/>
      <c r="P681" s="127"/>
      <c r="Q681" s="127"/>
      <c r="R681" s="127"/>
      <c r="S681" s="127"/>
      <c r="T681" s="127"/>
      <c r="U681" s="127"/>
      <c r="V681" s="127"/>
      <c r="W681" s="127"/>
      <c r="X681" s="127"/>
      <c r="Y681" s="127"/>
      <c r="Z681" s="127"/>
      <c r="AA681" s="127"/>
      <c r="AB681" s="127"/>
      <c r="AC681" s="127"/>
      <c r="AD681" s="127"/>
      <c r="AE681" s="127"/>
      <c r="AF681" s="127"/>
      <c r="AG681" s="127"/>
      <c r="AH681" s="127"/>
      <c r="AI681" s="127"/>
      <c r="AJ681" s="127"/>
      <c r="AK681" s="127"/>
      <c r="AL681" s="127"/>
      <c r="AM681" s="127"/>
      <c r="AN681" s="127"/>
      <c r="AO681" s="127"/>
      <c r="AP681" s="127"/>
      <c r="AQ681" s="127"/>
      <c r="AR681" s="127"/>
      <c r="AS681" s="127"/>
      <c r="AT681" s="127"/>
      <c r="AU681" s="127"/>
      <c r="AV681" s="127"/>
      <c r="AW681" s="127"/>
      <c r="AX681" s="127"/>
      <c r="AY681" s="127"/>
      <c r="AZ681" s="127"/>
      <c r="BA681" s="127"/>
      <c r="BB681" s="127"/>
      <c r="BC681" s="127"/>
      <c r="BD681" s="127"/>
      <c r="BE681" s="127"/>
      <c r="BF681" s="127"/>
      <c r="BG681" s="127"/>
      <c r="BH681" s="127"/>
      <c r="BI681" s="127"/>
      <c r="BJ681" s="127"/>
      <c r="BK681" s="127"/>
      <c r="BL681" s="127"/>
      <c r="BM681" s="127"/>
      <c r="BN681" s="127"/>
      <c r="BO681" s="127"/>
      <c r="BP681" s="127"/>
      <c r="BQ681" s="127"/>
      <c r="BR681" s="127"/>
      <c r="BS681" s="127"/>
    </row>
    <row r="682" spans="1:71" ht="12.75" customHeight="1" x14ac:dyDescent="0.25">
      <c r="A682" s="127"/>
      <c r="B682" s="127"/>
      <c r="C682" s="127"/>
      <c r="D682" s="127"/>
      <c r="E682" s="127"/>
      <c r="F682" s="127"/>
      <c r="G682" s="127"/>
      <c r="H682" s="127"/>
      <c r="I682" s="127"/>
      <c r="J682" s="127"/>
      <c r="K682" s="127"/>
      <c r="L682" s="127"/>
      <c r="M682" s="127"/>
      <c r="N682" s="127"/>
      <c r="O682" s="127"/>
      <c r="P682" s="127"/>
      <c r="Q682" s="127"/>
      <c r="R682" s="127"/>
      <c r="S682" s="127"/>
      <c r="T682" s="127"/>
      <c r="U682" s="127"/>
      <c r="V682" s="127"/>
      <c r="W682" s="127"/>
      <c r="X682" s="127"/>
      <c r="Y682" s="127"/>
      <c r="Z682" s="127"/>
      <c r="AA682" s="127"/>
      <c r="AB682" s="127"/>
      <c r="AC682" s="127"/>
      <c r="AD682" s="127"/>
      <c r="AE682" s="127"/>
      <c r="AF682" s="127"/>
      <c r="AG682" s="127"/>
      <c r="AH682" s="127"/>
      <c r="AI682" s="127"/>
      <c r="AJ682" s="127"/>
      <c r="AK682" s="127"/>
      <c r="AL682" s="127"/>
      <c r="AM682" s="127"/>
      <c r="AN682" s="127"/>
      <c r="AO682" s="127"/>
      <c r="AP682" s="127"/>
      <c r="AQ682" s="127"/>
      <c r="AR682" s="127"/>
      <c r="AS682" s="127"/>
      <c r="AT682" s="127"/>
      <c r="AU682" s="127"/>
      <c r="AV682" s="127"/>
      <c r="AW682" s="127"/>
      <c r="AX682" s="127"/>
      <c r="AY682" s="127"/>
      <c r="AZ682" s="127"/>
      <c r="BA682" s="127"/>
      <c r="BB682" s="127"/>
      <c r="BC682" s="127"/>
      <c r="BD682" s="127"/>
      <c r="BE682" s="127"/>
      <c r="BF682" s="127"/>
      <c r="BG682" s="127"/>
      <c r="BH682" s="127"/>
      <c r="BI682" s="127"/>
      <c r="BJ682" s="127"/>
      <c r="BK682" s="127"/>
      <c r="BL682" s="127"/>
      <c r="BM682" s="127"/>
      <c r="BN682" s="127"/>
      <c r="BO682" s="127"/>
      <c r="BP682" s="127"/>
      <c r="BQ682" s="127"/>
      <c r="BR682" s="127"/>
      <c r="BS682" s="127"/>
    </row>
    <row r="683" spans="1:71" ht="12.75" customHeight="1" x14ac:dyDescent="0.25">
      <c r="A683" s="127"/>
      <c r="B683" s="127"/>
      <c r="C683" s="127"/>
      <c r="D683" s="127"/>
      <c r="E683" s="127"/>
      <c r="F683" s="127"/>
      <c r="G683" s="127"/>
      <c r="H683" s="127"/>
      <c r="I683" s="127"/>
      <c r="J683" s="127"/>
      <c r="K683" s="127"/>
      <c r="L683" s="127"/>
      <c r="M683" s="127"/>
      <c r="N683" s="127"/>
      <c r="O683" s="127"/>
      <c r="P683" s="127"/>
      <c r="Q683" s="127"/>
      <c r="R683" s="127"/>
      <c r="S683" s="127"/>
      <c r="T683" s="127"/>
      <c r="U683" s="127"/>
      <c r="V683" s="127"/>
      <c r="W683" s="127"/>
      <c r="X683" s="127"/>
      <c r="Y683" s="127"/>
      <c r="Z683" s="127"/>
      <c r="AA683" s="127"/>
      <c r="AB683" s="127"/>
      <c r="AC683" s="127"/>
      <c r="AD683" s="127"/>
      <c r="AE683" s="127"/>
      <c r="AF683" s="127"/>
      <c r="AG683" s="127"/>
      <c r="AH683" s="127"/>
      <c r="AI683" s="127"/>
      <c r="AJ683" s="127"/>
      <c r="AK683" s="127"/>
      <c r="AL683" s="127"/>
      <c r="AM683" s="127"/>
      <c r="AN683" s="127"/>
      <c r="AO683" s="127"/>
      <c r="AP683" s="127"/>
      <c r="AQ683" s="127"/>
      <c r="AR683" s="127"/>
      <c r="AS683" s="127"/>
      <c r="AT683" s="127"/>
      <c r="AU683" s="127"/>
      <c r="AV683" s="127"/>
      <c r="AW683" s="127"/>
      <c r="AX683" s="127"/>
      <c r="AY683" s="127"/>
      <c r="AZ683" s="127"/>
      <c r="BA683" s="127"/>
      <c r="BB683" s="127"/>
      <c r="BC683" s="127"/>
      <c r="BD683" s="127"/>
      <c r="BE683" s="127"/>
      <c r="BF683" s="127"/>
      <c r="BG683" s="127"/>
      <c r="BH683" s="127"/>
      <c r="BI683" s="127"/>
      <c r="BJ683" s="127"/>
      <c r="BK683" s="127"/>
      <c r="BL683" s="127"/>
      <c r="BM683" s="127"/>
      <c r="BN683" s="127"/>
      <c r="BO683" s="127"/>
      <c r="BP683" s="127"/>
      <c r="BQ683" s="127"/>
      <c r="BR683" s="127"/>
      <c r="BS683" s="127"/>
    </row>
    <row r="684" spans="1:71" ht="12.75" customHeight="1" x14ac:dyDescent="0.25">
      <c r="A684" s="127"/>
      <c r="B684" s="127"/>
      <c r="C684" s="127"/>
      <c r="D684" s="127"/>
      <c r="E684" s="127"/>
      <c r="F684" s="127"/>
      <c r="G684" s="127"/>
      <c r="H684" s="127"/>
      <c r="I684" s="127"/>
      <c r="J684" s="127"/>
      <c r="K684" s="127"/>
      <c r="L684" s="127"/>
      <c r="M684" s="127"/>
      <c r="N684" s="127"/>
      <c r="O684" s="127"/>
      <c r="P684" s="127"/>
      <c r="Q684" s="127"/>
      <c r="R684" s="127"/>
      <c r="S684" s="127"/>
      <c r="T684" s="127"/>
      <c r="U684" s="127"/>
      <c r="V684" s="127"/>
      <c r="W684" s="127"/>
      <c r="X684" s="127"/>
      <c r="Y684" s="127"/>
      <c r="Z684" s="127"/>
      <c r="AA684" s="127"/>
      <c r="AB684" s="127"/>
      <c r="AC684" s="127"/>
      <c r="AD684" s="127"/>
      <c r="AE684" s="127"/>
      <c r="AF684" s="127"/>
      <c r="AG684" s="127"/>
      <c r="AH684" s="127"/>
      <c r="AI684" s="127"/>
      <c r="AJ684" s="127"/>
      <c r="AK684" s="127"/>
      <c r="AL684" s="127"/>
      <c r="AM684" s="127"/>
      <c r="AN684" s="127"/>
      <c r="AO684" s="127"/>
      <c r="AP684" s="127"/>
      <c r="AQ684" s="127"/>
      <c r="AR684" s="127"/>
      <c r="AS684" s="127"/>
      <c r="AT684" s="127"/>
      <c r="AU684" s="127"/>
      <c r="AV684" s="127"/>
      <c r="AW684" s="127"/>
      <c r="AX684" s="127"/>
      <c r="AY684" s="127"/>
      <c r="AZ684" s="127"/>
      <c r="BA684" s="127"/>
      <c r="BB684" s="127"/>
      <c r="BC684" s="127"/>
      <c r="BD684" s="127"/>
      <c r="BE684" s="127"/>
      <c r="BF684" s="127"/>
      <c r="BG684" s="127"/>
      <c r="BH684" s="127"/>
      <c r="BI684" s="127"/>
      <c r="BJ684" s="127"/>
      <c r="BK684" s="127"/>
      <c r="BL684" s="127"/>
      <c r="BM684" s="127"/>
      <c r="BN684" s="127"/>
      <c r="BO684" s="127"/>
      <c r="BP684" s="127"/>
      <c r="BQ684" s="127"/>
      <c r="BR684" s="127"/>
      <c r="BS684" s="127"/>
    </row>
    <row r="685" spans="1:71" ht="12.75" customHeight="1" x14ac:dyDescent="0.25">
      <c r="A685" s="127"/>
      <c r="B685" s="127"/>
      <c r="C685" s="127"/>
      <c r="D685" s="127"/>
      <c r="E685" s="127"/>
      <c r="F685" s="127"/>
      <c r="G685" s="127"/>
      <c r="H685" s="127"/>
      <c r="I685" s="127"/>
      <c r="J685" s="127"/>
      <c r="K685" s="127"/>
      <c r="L685" s="127"/>
      <c r="M685" s="127"/>
      <c r="N685" s="127"/>
      <c r="O685" s="127"/>
      <c r="P685" s="127"/>
      <c r="Q685" s="127"/>
      <c r="R685" s="127"/>
      <c r="S685" s="127"/>
      <c r="T685" s="127"/>
      <c r="U685" s="127"/>
      <c r="V685" s="127"/>
      <c r="W685" s="127"/>
      <c r="X685" s="127"/>
      <c r="Y685" s="127"/>
      <c r="Z685" s="127"/>
      <c r="AA685" s="127"/>
      <c r="AB685" s="127"/>
      <c r="AC685" s="127"/>
      <c r="AD685" s="127"/>
      <c r="AE685" s="127"/>
      <c r="AF685" s="127"/>
      <c r="AG685" s="127"/>
      <c r="AH685" s="127"/>
      <c r="AI685" s="127"/>
      <c r="AJ685" s="127"/>
      <c r="AK685" s="127"/>
      <c r="AL685" s="127"/>
      <c r="AM685" s="127"/>
      <c r="AN685" s="127"/>
      <c r="AO685" s="127"/>
      <c r="AP685" s="127"/>
      <c r="AQ685" s="127"/>
      <c r="AR685" s="127"/>
      <c r="AS685" s="127"/>
      <c r="AT685" s="127"/>
      <c r="AU685" s="127"/>
      <c r="AV685" s="127"/>
      <c r="AW685" s="127"/>
      <c r="AX685" s="127"/>
      <c r="AY685" s="127"/>
      <c r="AZ685" s="127"/>
      <c r="BA685" s="127"/>
      <c r="BB685" s="127"/>
      <c r="BC685" s="127"/>
      <c r="BD685" s="127"/>
      <c r="BE685" s="127"/>
      <c r="BF685" s="127"/>
      <c r="BG685" s="127"/>
      <c r="BH685" s="127"/>
      <c r="BI685" s="127"/>
      <c r="BJ685" s="127"/>
      <c r="BK685" s="127"/>
      <c r="BL685" s="127"/>
      <c r="BM685" s="127"/>
      <c r="BN685" s="127"/>
      <c r="BO685" s="127"/>
      <c r="BP685" s="127"/>
      <c r="BQ685" s="127"/>
      <c r="BR685" s="127"/>
      <c r="BS685" s="127"/>
    </row>
    <row r="686" spans="1:71" ht="12.75" customHeight="1" x14ac:dyDescent="0.25">
      <c r="A686" s="127"/>
      <c r="B686" s="127"/>
      <c r="C686" s="127"/>
      <c r="D686" s="127"/>
      <c r="E686" s="127"/>
      <c r="F686" s="127"/>
      <c r="G686" s="127"/>
      <c r="H686" s="127"/>
      <c r="I686" s="127"/>
      <c r="J686" s="127"/>
      <c r="K686" s="127"/>
      <c r="L686" s="127"/>
      <c r="M686" s="127"/>
      <c r="N686" s="127"/>
      <c r="O686" s="127"/>
      <c r="P686" s="127"/>
      <c r="Q686" s="127"/>
      <c r="R686" s="127"/>
      <c r="S686" s="127"/>
      <c r="T686" s="127"/>
      <c r="U686" s="127"/>
      <c r="V686" s="127"/>
      <c r="W686" s="127"/>
      <c r="X686" s="127"/>
      <c r="Y686" s="127"/>
      <c r="Z686" s="127"/>
      <c r="AA686" s="127"/>
      <c r="AB686" s="127"/>
      <c r="AC686" s="127"/>
      <c r="AD686" s="127"/>
      <c r="AE686" s="127"/>
      <c r="AF686" s="127"/>
      <c r="AG686" s="127"/>
      <c r="AH686" s="127"/>
      <c r="AI686" s="127"/>
      <c r="AJ686" s="127"/>
      <c r="AK686" s="127"/>
      <c r="AL686" s="127"/>
      <c r="AM686" s="127"/>
      <c r="AN686" s="127"/>
      <c r="AO686" s="127"/>
      <c r="AP686" s="127"/>
      <c r="AQ686" s="127"/>
      <c r="AR686" s="127"/>
      <c r="AS686" s="127"/>
      <c r="AT686" s="127"/>
      <c r="AU686" s="127"/>
      <c r="AV686" s="127"/>
      <c r="AW686" s="127"/>
      <c r="AX686" s="127"/>
      <c r="AY686" s="127"/>
      <c r="AZ686" s="127"/>
      <c r="BA686" s="127"/>
      <c r="BB686" s="127"/>
      <c r="BC686" s="127"/>
      <c r="BD686" s="127"/>
      <c r="BE686" s="127"/>
      <c r="BF686" s="127"/>
      <c r="BG686" s="127"/>
      <c r="BH686" s="127"/>
      <c r="BI686" s="127"/>
      <c r="BJ686" s="127"/>
      <c r="BK686" s="127"/>
      <c r="BL686" s="127"/>
      <c r="BM686" s="127"/>
      <c r="BN686" s="127"/>
      <c r="BO686" s="127"/>
      <c r="BP686" s="127"/>
      <c r="BQ686" s="127"/>
      <c r="BR686" s="127"/>
      <c r="BS686" s="127"/>
    </row>
    <row r="687" spans="1:71" ht="12.75" customHeight="1" x14ac:dyDescent="0.25">
      <c r="A687" s="127"/>
      <c r="B687" s="127"/>
      <c r="C687" s="127"/>
      <c r="D687" s="127"/>
      <c r="E687" s="127"/>
      <c r="F687" s="127"/>
      <c r="G687" s="127"/>
      <c r="H687" s="127"/>
      <c r="I687" s="127"/>
      <c r="J687" s="127"/>
      <c r="K687" s="127"/>
      <c r="L687" s="127"/>
      <c r="M687" s="127"/>
      <c r="N687" s="127"/>
      <c r="O687" s="127"/>
      <c r="P687" s="127"/>
      <c r="Q687" s="127"/>
      <c r="R687" s="127"/>
      <c r="S687" s="127"/>
      <c r="T687" s="127"/>
      <c r="U687" s="127"/>
      <c r="V687" s="127"/>
      <c r="W687" s="127"/>
      <c r="X687" s="127"/>
      <c r="Y687" s="127"/>
      <c r="Z687" s="127"/>
      <c r="AA687" s="127"/>
      <c r="AB687" s="127"/>
      <c r="AC687" s="127"/>
      <c r="AD687" s="127"/>
      <c r="AE687" s="127"/>
      <c r="AF687" s="127"/>
      <c r="AG687" s="127"/>
      <c r="AH687" s="127"/>
      <c r="AI687" s="127"/>
      <c r="AJ687" s="127"/>
      <c r="AK687" s="127"/>
      <c r="AL687" s="127"/>
      <c r="AM687" s="127"/>
      <c r="AN687" s="127"/>
      <c r="AO687" s="127"/>
      <c r="AP687" s="127"/>
      <c r="AQ687" s="127"/>
      <c r="AR687" s="127"/>
      <c r="AS687" s="127"/>
      <c r="AT687" s="127"/>
      <c r="AU687" s="127"/>
      <c r="AV687" s="127"/>
      <c r="AW687" s="127"/>
      <c r="AX687" s="127"/>
      <c r="AY687" s="127"/>
      <c r="AZ687" s="127"/>
      <c r="BA687" s="127"/>
      <c r="BB687" s="127"/>
      <c r="BC687" s="127"/>
      <c r="BD687" s="127"/>
      <c r="BE687" s="127"/>
      <c r="BF687" s="127"/>
      <c r="BG687" s="127"/>
      <c r="BH687" s="127"/>
      <c r="BI687" s="127"/>
      <c r="BJ687" s="127"/>
      <c r="BK687" s="127"/>
      <c r="BL687" s="127"/>
      <c r="BM687" s="127"/>
      <c r="BN687" s="127"/>
      <c r="BO687" s="127"/>
      <c r="BP687" s="127"/>
      <c r="BQ687" s="127"/>
      <c r="BR687" s="127"/>
      <c r="BS687" s="127"/>
    </row>
    <row r="688" spans="1:71" ht="12.75" customHeight="1" x14ac:dyDescent="0.25">
      <c r="A688" s="127"/>
      <c r="B688" s="127"/>
      <c r="C688" s="127"/>
      <c r="D688" s="127"/>
      <c r="E688" s="127"/>
      <c r="F688" s="127"/>
      <c r="G688" s="127"/>
      <c r="H688" s="127"/>
      <c r="I688" s="127"/>
      <c r="J688" s="127"/>
      <c r="K688" s="127"/>
      <c r="L688" s="127"/>
      <c r="M688" s="127"/>
      <c r="N688" s="127"/>
      <c r="O688" s="127"/>
      <c r="P688" s="127"/>
      <c r="Q688" s="127"/>
      <c r="R688" s="127"/>
      <c r="S688" s="127"/>
      <c r="T688" s="127"/>
      <c r="U688" s="127"/>
      <c r="V688" s="127"/>
      <c r="W688" s="127"/>
      <c r="X688" s="127"/>
      <c r="Y688" s="127"/>
      <c r="Z688" s="127"/>
      <c r="AA688" s="127"/>
      <c r="AB688" s="127"/>
      <c r="AC688" s="127"/>
      <c r="AD688" s="127"/>
      <c r="AE688" s="127"/>
      <c r="AF688" s="127"/>
      <c r="AG688" s="127"/>
      <c r="AH688" s="127"/>
      <c r="AI688" s="127"/>
      <c r="AJ688" s="127"/>
      <c r="AK688" s="127"/>
      <c r="AL688" s="127"/>
      <c r="AM688" s="127"/>
      <c r="AN688" s="127"/>
      <c r="AO688" s="127"/>
      <c r="AP688" s="127"/>
      <c r="AQ688" s="127"/>
      <c r="AR688" s="127"/>
      <c r="AS688" s="127"/>
      <c r="AT688" s="127"/>
      <c r="AU688" s="127"/>
      <c r="AV688" s="127"/>
      <c r="AW688" s="127"/>
      <c r="AX688" s="127"/>
      <c r="AY688" s="127"/>
      <c r="AZ688" s="127"/>
      <c r="BA688" s="127"/>
      <c r="BB688" s="127"/>
      <c r="BC688" s="127"/>
      <c r="BD688" s="127"/>
      <c r="BE688" s="127"/>
      <c r="BF688" s="127"/>
      <c r="BG688" s="127"/>
      <c r="BH688" s="127"/>
      <c r="BI688" s="127"/>
      <c r="BJ688" s="127"/>
      <c r="BK688" s="127"/>
      <c r="BL688" s="127"/>
      <c r="BM688" s="127"/>
      <c r="BN688" s="127"/>
      <c r="BO688" s="127"/>
      <c r="BP688" s="127"/>
      <c r="BQ688" s="127"/>
      <c r="BR688" s="127"/>
      <c r="BS688" s="127"/>
    </row>
    <row r="689" spans="1:71" ht="12.75" customHeight="1" x14ac:dyDescent="0.25">
      <c r="A689" s="127"/>
      <c r="B689" s="127"/>
      <c r="C689" s="127"/>
      <c r="D689" s="127"/>
      <c r="E689" s="127"/>
      <c r="F689" s="127"/>
      <c r="G689" s="127"/>
      <c r="H689" s="127"/>
      <c r="I689" s="127"/>
      <c r="J689" s="127"/>
      <c r="K689" s="127"/>
      <c r="L689" s="127"/>
      <c r="M689" s="127"/>
      <c r="N689" s="127"/>
      <c r="O689" s="127"/>
      <c r="P689" s="127"/>
      <c r="Q689" s="127"/>
      <c r="R689" s="127"/>
      <c r="S689" s="127"/>
      <c r="T689" s="127"/>
      <c r="U689" s="127"/>
      <c r="V689" s="127"/>
      <c r="W689" s="127"/>
      <c r="X689" s="127"/>
      <c r="Y689" s="127"/>
      <c r="Z689" s="127"/>
      <c r="AA689" s="127"/>
      <c r="AB689" s="127"/>
      <c r="AC689" s="127"/>
      <c r="AD689" s="127"/>
      <c r="AE689" s="127"/>
      <c r="AF689" s="127"/>
      <c r="AG689" s="127"/>
      <c r="AH689" s="127"/>
      <c r="AI689" s="127"/>
      <c r="AJ689" s="127"/>
      <c r="AK689" s="127"/>
      <c r="AL689" s="127"/>
      <c r="AM689" s="127"/>
      <c r="AN689" s="127"/>
      <c r="AO689" s="127"/>
      <c r="AP689" s="127"/>
      <c r="AQ689" s="127"/>
      <c r="AR689" s="127"/>
      <c r="AS689" s="127"/>
      <c r="AT689" s="127"/>
      <c r="AU689" s="127"/>
      <c r="AV689" s="127"/>
      <c r="AW689" s="127"/>
      <c r="AX689" s="127"/>
      <c r="AY689" s="127"/>
      <c r="AZ689" s="127"/>
      <c r="BA689" s="127"/>
      <c r="BB689" s="127"/>
      <c r="BC689" s="127"/>
      <c r="BD689" s="127"/>
      <c r="BE689" s="127"/>
      <c r="BF689" s="127"/>
      <c r="BG689" s="127"/>
      <c r="BH689" s="127"/>
      <c r="BI689" s="127"/>
      <c r="BJ689" s="127"/>
      <c r="BK689" s="127"/>
      <c r="BL689" s="127"/>
      <c r="BM689" s="127"/>
      <c r="BN689" s="127"/>
      <c r="BO689" s="127"/>
      <c r="BP689" s="127"/>
      <c r="BQ689" s="127"/>
      <c r="BR689" s="127"/>
      <c r="BS689" s="127"/>
    </row>
    <row r="690" spans="1:71" ht="12.75" customHeight="1" x14ac:dyDescent="0.25">
      <c r="A690" s="127"/>
      <c r="B690" s="127"/>
      <c r="C690" s="127"/>
      <c r="D690" s="127"/>
      <c r="E690" s="127"/>
      <c r="F690" s="127"/>
      <c r="G690" s="127"/>
      <c r="H690" s="127"/>
      <c r="I690" s="127"/>
      <c r="J690" s="127"/>
      <c r="K690" s="127"/>
      <c r="L690" s="127"/>
      <c r="M690" s="127"/>
      <c r="N690" s="127"/>
      <c r="O690" s="127"/>
      <c r="P690" s="127"/>
      <c r="Q690" s="127"/>
      <c r="R690" s="127"/>
      <c r="S690" s="127"/>
      <c r="T690" s="127"/>
      <c r="U690" s="127"/>
      <c r="V690" s="127"/>
      <c r="W690" s="127"/>
      <c r="X690" s="127"/>
      <c r="Y690" s="127"/>
      <c r="Z690" s="127"/>
      <c r="AA690" s="127"/>
      <c r="AB690" s="127"/>
      <c r="AC690" s="127"/>
      <c r="AD690" s="127"/>
      <c r="AE690" s="127"/>
      <c r="AF690" s="127"/>
      <c r="AG690" s="127"/>
      <c r="AH690" s="127"/>
      <c r="AI690" s="127"/>
      <c r="AJ690" s="127"/>
      <c r="AK690" s="127"/>
      <c r="AL690" s="127"/>
      <c r="AM690" s="127"/>
      <c r="AN690" s="127"/>
      <c r="AO690" s="127"/>
      <c r="AP690" s="127"/>
      <c r="AQ690" s="127"/>
      <c r="AR690" s="127"/>
      <c r="AS690" s="127"/>
      <c r="AT690" s="127"/>
      <c r="AU690" s="127"/>
      <c r="AV690" s="127"/>
      <c r="AW690" s="127"/>
      <c r="AX690" s="127"/>
      <c r="AY690" s="127"/>
      <c r="AZ690" s="127"/>
      <c r="BA690" s="127"/>
      <c r="BB690" s="127"/>
      <c r="BC690" s="127"/>
      <c r="BD690" s="127"/>
      <c r="BE690" s="127"/>
      <c r="BF690" s="127"/>
      <c r="BG690" s="127"/>
      <c r="BH690" s="127"/>
      <c r="BI690" s="127"/>
      <c r="BJ690" s="127"/>
      <c r="BK690" s="127"/>
      <c r="BL690" s="127"/>
      <c r="BM690" s="127"/>
      <c r="BN690" s="127"/>
      <c r="BO690" s="127"/>
      <c r="BP690" s="127"/>
      <c r="BQ690" s="127"/>
      <c r="BR690" s="127"/>
      <c r="BS690" s="127"/>
    </row>
    <row r="691" spans="1:71" ht="12.75" customHeight="1" x14ac:dyDescent="0.25">
      <c r="A691" s="127"/>
      <c r="B691" s="127"/>
      <c r="C691" s="127"/>
      <c r="D691" s="127"/>
      <c r="E691" s="127"/>
      <c r="F691" s="127"/>
      <c r="G691" s="127"/>
      <c r="H691" s="127"/>
      <c r="I691" s="127"/>
      <c r="J691" s="127"/>
      <c r="K691" s="127"/>
      <c r="L691" s="127"/>
      <c r="M691" s="127"/>
      <c r="N691" s="127"/>
      <c r="O691" s="127"/>
      <c r="P691" s="127"/>
      <c r="Q691" s="127"/>
      <c r="R691" s="127"/>
      <c r="S691" s="127"/>
      <c r="T691" s="127"/>
      <c r="U691" s="127"/>
      <c r="V691" s="127"/>
      <c r="W691" s="127"/>
      <c r="X691" s="127"/>
      <c r="Y691" s="127"/>
      <c r="Z691" s="127"/>
      <c r="AA691" s="127"/>
      <c r="AB691" s="127"/>
      <c r="AC691" s="127"/>
      <c r="AD691" s="127"/>
      <c r="AE691" s="127"/>
      <c r="AF691" s="127"/>
      <c r="AG691" s="127"/>
      <c r="AH691" s="127"/>
      <c r="AI691" s="127"/>
      <c r="AJ691" s="127"/>
      <c r="AK691" s="127"/>
      <c r="AL691" s="127"/>
      <c r="AM691" s="127"/>
      <c r="AN691" s="127"/>
      <c r="AO691" s="127"/>
      <c r="AP691" s="127"/>
      <c r="AQ691" s="127"/>
      <c r="AR691" s="127"/>
      <c r="AS691" s="127"/>
      <c r="AT691" s="127"/>
      <c r="AU691" s="127"/>
      <c r="AV691" s="127"/>
      <c r="AW691" s="127"/>
      <c r="AX691" s="127"/>
      <c r="AY691" s="127"/>
      <c r="AZ691" s="127"/>
      <c r="BA691" s="127"/>
      <c r="BB691" s="127"/>
      <c r="BC691" s="127"/>
      <c r="BD691" s="127"/>
      <c r="BE691" s="127"/>
      <c r="BF691" s="127"/>
      <c r="BG691" s="127"/>
      <c r="BH691" s="127"/>
      <c r="BI691" s="127"/>
      <c r="BJ691" s="127"/>
      <c r="BK691" s="127"/>
      <c r="BL691" s="127"/>
      <c r="BM691" s="127"/>
      <c r="BN691" s="127"/>
      <c r="BO691" s="127"/>
      <c r="BP691" s="127"/>
      <c r="BQ691" s="127"/>
      <c r="BR691" s="127"/>
      <c r="BS691" s="127"/>
    </row>
    <row r="692" spans="1:71" ht="12.75" customHeight="1" x14ac:dyDescent="0.25">
      <c r="A692" s="127"/>
      <c r="B692" s="127"/>
      <c r="C692" s="127"/>
      <c r="D692" s="127"/>
      <c r="E692" s="127"/>
      <c r="F692" s="127"/>
      <c r="G692" s="127"/>
      <c r="H692" s="127"/>
      <c r="I692" s="127"/>
      <c r="J692" s="127"/>
      <c r="K692" s="127"/>
      <c r="L692" s="127"/>
      <c r="M692" s="127"/>
      <c r="N692" s="127"/>
      <c r="O692" s="127"/>
      <c r="P692" s="127"/>
      <c r="Q692" s="127"/>
      <c r="R692" s="127"/>
      <c r="S692" s="127"/>
      <c r="T692" s="127"/>
      <c r="U692" s="127"/>
      <c r="V692" s="127"/>
      <c r="W692" s="127"/>
      <c r="X692" s="127"/>
      <c r="Y692" s="127"/>
      <c r="Z692" s="127"/>
      <c r="AA692" s="127"/>
      <c r="AB692" s="127"/>
      <c r="AC692" s="127"/>
      <c r="AD692" s="127"/>
      <c r="AE692" s="127"/>
      <c r="AF692" s="127"/>
      <c r="AG692" s="127"/>
      <c r="AH692" s="127"/>
      <c r="AI692" s="127"/>
      <c r="AJ692" s="127"/>
      <c r="AK692" s="127"/>
      <c r="AL692" s="127"/>
      <c r="AM692" s="127"/>
      <c r="AN692" s="127"/>
      <c r="AO692" s="127"/>
      <c r="AP692" s="127"/>
      <c r="AQ692" s="127"/>
      <c r="AR692" s="127"/>
      <c r="AS692" s="127"/>
      <c r="AT692" s="127"/>
      <c r="AU692" s="127"/>
      <c r="AV692" s="127"/>
      <c r="AW692" s="127"/>
      <c r="AX692" s="127"/>
      <c r="AY692" s="127"/>
      <c r="AZ692" s="127"/>
      <c r="BA692" s="127"/>
      <c r="BB692" s="127"/>
      <c r="BC692" s="127"/>
      <c r="BD692" s="127"/>
      <c r="BE692" s="127"/>
      <c r="BF692" s="127"/>
      <c r="BG692" s="127"/>
      <c r="BH692" s="127"/>
      <c r="BI692" s="127"/>
      <c r="BJ692" s="127"/>
      <c r="BK692" s="127"/>
      <c r="BL692" s="127"/>
      <c r="BM692" s="127"/>
      <c r="BN692" s="127"/>
      <c r="BO692" s="127"/>
      <c r="BP692" s="127"/>
      <c r="BQ692" s="127"/>
      <c r="BR692" s="127"/>
      <c r="BS692" s="127"/>
    </row>
    <row r="693" spans="1:71" ht="12.75" customHeight="1" x14ac:dyDescent="0.25">
      <c r="A693" s="127"/>
      <c r="B693" s="127"/>
      <c r="C693" s="127"/>
      <c r="D693" s="127"/>
      <c r="E693" s="127"/>
      <c r="F693" s="127"/>
      <c r="G693" s="127"/>
      <c r="H693" s="127"/>
      <c r="I693" s="127"/>
      <c r="J693" s="127"/>
      <c r="K693" s="127"/>
      <c r="L693" s="127"/>
      <c r="M693" s="127"/>
      <c r="N693" s="127"/>
      <c r="O693" s="127"/>
      <c r="P693" s="127"/>
      <c r="Q693" s="127"/>
      <c r="R693" s="127"/>
      <c r="S693" s="127"/>
      <c r="T693" s="127"/>
      <c r="U693" s="127"/>
      <c r="V693" s="127"/>
      <c r="W693" s="127"/>
      <c r="X693" s="127"/>
      <c r="Y693" s="127"/>
      <c r="Z693" s="127"/>
      <c r="AA693" s="127"/>
      <c r="AB693" s="127"/>
      <c r="AC693" s="127"/>
      <c r="AD693" s="127"/>
      <c r="AE693" s="127"/>
      <c r="AF693" s="127"/>
      <c r="AG693" s="127"/>
      <c r="AH693" s="127"/>
      <c r="AI693" s="127"/>
      <c r="AJ693" s="127"/>
      <c r="AK693" s="127"/>
      <c r="AL693" s="127"/>
      <c r="AM693" s="127"/>
      <c r="AN693" s="127"/>
      <c r="AO693" s="127"/>
      <c r="AP693" s="127"/>
      <c r="AQ693" s="127"/>
      <c r="AR693" s="127"/>
      <c r="AS693" s="127"/>
      <c r="AT693" s="127"/>
      <c r="AU693" s="127"/>
      <c r="AV693" s="127"/>
      <c r="AW693" s="127"/>
      <c r="AX693" s="127"/>
      <c r="AY693" s="127"/>
      <c r="AZ693" s="127"/>
      <c r="BA693" s="127"/>
      <c r="BB693" s="127"/>
      <c r="BC693" s="127"/>
      <c r="BD693" s="127"/>
      <c r="BE693" s="127"/>
      <c r="BF693" s="127"/>
      <c r="BG693" s="127"/>
      <c r="BH693" s="127"/>
      <c r="BI693" s="127"/>
      <c r="BJ693" s="127"/>
      <c r="BK693" s="127"/>
      <c r="BL693" s="127"/>
      <c r="BM693" s="127"/>
      <c r="BN693" s="127"/>
      <c r="BO693" s="127"/>
      <c r="BP693" s="127"/>
      <c r="BQ693" s="127"/>
      <c r="BR693" s="127"/>
      <c r="BS693" s="127"/>
    </row>
    <row r="694" spans="1:71" ht="12.75" customHeight="1" x14ac:dyDescent="0.25">
      <c r="A694" s="127"/>
      <c r="B694" s="127"/>
      <c r="C694" s="127"/>
      <c r="D694" s="127"/>
      <c r="E694" s="127"/>
      <c r="F694" s="127"/>
      <c r="G694" s="127"/>
      <c r="H694" s="127"/>
      <c r="I694" s="127"/>
      <c r="J694" s="127"/>
      <c r="K694" s="127"/>
      <c r="L694" s="127"/>
      <c r="M694" s="127"/>
      <c r="N694" s="127"/>
      <c r="O694" s="127"/>
      <c r="P694" s="127"/>
      <c r="Q694" s="127"/>
      <c r="R694" s="127"/>
      <c r="S694" s="127"/>
      <c r="T694" s="127"/>
      <c r="U694" s="127"/>
      <c r="V694" s="127"/>
      <c r="W694" s="127"/>
      <c r="X694" s="127"/>
      <c r="Y694" s="127"/>
      <c r="Z694" s="127"/>
      <c r="AA694" s="127"/>
      <c r="AB694" s="127"/>
      <c r="AC694" s="127"/>
      <c r="AD694" s="127"/>
      <c r="AE694" s="127"/>
      <c r="AF694" s="127"/>
      <c r="AG694" s="127"/>
      <c r="AH694" s="127"/>
      <c r="AI694" s="127"/>
      <c r="AJ694" s="127"/>
      <c r="AK694" s="127"/>
      <c r="AL694" s="127"/>
      <c r="AM694" s="127"/>
      <c r="AN694" s="127"/>
      <c r="AO694" s="127"/>
      <c r="AP694" s="127"/>
      <c r="AQ694" s="127"/>
      <c r="AR694" s="127"/>
      <c r="AS694" s="127"/>
      <c r="AT694" s="127"/>
      <c r="AU694" s="127"/>
      <c r="AV694" s="127"/>
      <c r="AW694" s="127"/>
      <c r="AX694" s="127"/>
      <c r="AY694" s="127"/>
      <c r="AZ694" s="127"/>
      <c r="BA694" s="127"/>
      <c r="BB694" s="127"/>
      <c r="BC694" s="127"/>
      <c r="BD694" s="127"/>
      <c r="BE694" s="127"/>
      <c r="BF694" s="127"/>
      <c r="BG694" s="127"/>
      <c r="BH694" s="127"/>
      <c r="BI694" s="127"/>
      <c r="BJ694" s="127"/>
      <c r="BK694" s="127"/>
      <c r="BL694" s="127"/>
      <c r="BM694" s="127"/>
      <c r="BN694" s="127"/>
      <c r="BO694" s="127"/>
      <c r="BP694" s="127"/>
      <c r="BQ694" s="127"/>
      <c r="BR694" s="127"/>
      <c r="BS694" s="127"/>
    </row>
    <row r="695" spans="1:71" ht="12.75" customHeight="1" x14ac:dyDescent="0.25">
      <c r="A695" s="127"/>
      <c r="B695" s="127"/>
      <c r="C695" s="127"/>
      <c r="D695" s="127"/>
      <c r="E695" s="127"/>
      <c r="F695" s="127"/>
      <c r="G695" s="127"/>
      <c r="H695" s="127"/>
      <c r="I695" s="127"/>
      <c r="J695" s="127"/>
      <c r="K695" s="127"/>
      <c r="L695" s="127"/>
      <c r="M695" s="127"/>
      <c r="N695" s="127"/>
      <c r="O695" s="127"/>
      <c r="P695" s="127"/>
      <c r="Q695" s="127"/>
      <c r="R695" s="127"/>
      <c r="S695" s="127"/>
      <c r="T695" s="127"/>
      <c r="U695" s="127"/>
      <c r="V695" s="127"/>
      <c r="W695" s="127"/>
      <c r="X695" s="127"/>
      <c r="Y695" s="127"/>
      <c r="Z695" s="127"/>
      <c r="AA695" s="127"/>
      <c r="AB695" s="127"/>
      <c r="AC695" s="127"/>
      <c r="AD695" s="127"/>
      <c r="AE695" s="127"/>
      <c r="AF695" s="127"/>
      <c r="AG695" s="127"/>
      <c r="AH695" s="127"/>
      <c r="AI695" s="127"/>
      <c r="AJ695" s="127"/>
      <c r="AK695" s="127"/>
      <c r="AL695" s="127"/>
      <c r="AM695" s="127"/>
      <c r="AN695" s="127"/>
      <c r="AO695" s="127"/>
      <c r="AP695" s="127"/>
      <c r="AQ695" s="127"/>
      <c r="AR695" s="127"/>
      <c r="AS695" s="127"/>
      <c r="AT695" s="127"/>
      <c r="AU695" s="127"/>
      <c r="AV695" s="127"/>
      <c r="AW695" s="127"/>
      <c r="AX695" s="127"/>
      <c r="AY695" s="127"/>
      <c r="AZ695" s="127"/>
      <c r="BA695" s="127"/>
      <c r="BB695" s="127"/>
      <c r="BC695" s="127"/>
      <c r="BD695" s="127"/>
      <c r="BE695" s="127"/>
      <c r="BF695" s="127"/>
      <c r="BG695" s="127"/>
      <c r="BH695" s="127"/>
      <c r="BI695" s="127"/>
      <c r="BJ695" s="127"/>
      <c r="BK695" s="127"/>
      <c r="BL695" s="127"/>
      <c r="BM695" s="127"/>
      <c r="BN695" s="127"/>
      <c r="BO695" s="127"/>
      <c r="BP695" s="127"/>
      <c r="BQ695" s="127"/>
      <c r="BR695" s="127"/>
      <c r="BS695" s="127"/>
    </row>
    <row r="696" spans="1:71" ht="12.75" customHeight="1" x14ac:dyDescent="0.25">
      <c r="A696" s="127"/>
      <c r="B696" s="127"/>
      <c r="C696" s="127"/>
      <c r="D696" s="127"/>
      <c r="E696" s="127"/>
      <c r="F696" s="127"/>
      <c r="G696" s="127"/>
      <c r="H696" s="127"/>
      <c r="I696" s="127"/>
      <c r="J696" s="127"/>
      <c r="K696" s="127"/>
      <c r="L696" s="127"/>
      <c r="M696" s="127"/>
      <c r="N696" s="127"/>
      <c r="O696" s="127"/>
      <c r="P696" s="127"/>
      <c r="Q696" s="127"/>
      <c r="R696" s="127"/>
      <c r="S696" s="127"/>
      <c r="T696" s="127"/>
      <c r="U696" s="127"/>
      <c r="V696" s="127"/>
      <c r="W696" s="127"/>
      <c r="X696" s="127"/>
      <c r="Y696" s="127"/>
      <c r="Z696" s="127"/>
      <c r="AA696" s="127"/>
      <c r="AB696" s="127"/>
      <c r="AC696" s="127"/>
      <c r="AD696" s="127"/>
      <c r="AE696" s="127"/>
      <c r="AF696" s="127"/>
      <c r="AG696" s="127"/>
      <c r="AH696" s="127"/>
      <c r="AI696" s="127"/>
      <c r="AJ696" s="127"/>
      <c r="AK696" s="127"/>
      <c r="AL696" s="127"/>
      <c r="AM696" s="127"/>
      <c r="AN696" s="127"/>
      <c r="AO696" s="127"/>
      <c r="AP696" s="127"/>
      <c r="AQ696" s="127"/>
      <c r="AR696" s="127"/>
      <c r="AS696" s="127"/>
      <c r="AT696" s="127"/>
      <c r="AU696" s="127"/>
      <c r="AV696" s="127"/>
      <c r="AW696" s="127"/>
      <c r="AX696" s="127"/>
      <c r="AY696" s="127"/>
      <c r="AZ696" s="127"/>
      <c r="BA696" s="127"/>
      <c r="BB696" s="127"/>
      <c r="BC696" s="127"/>
      <c r="BD696" s="127"/>
      <c r="BE696" s="127"/>
      <c r="BF696" s="127"/>
      <c r="BG696" s="127"/>
      <c r="BH696" s="127"/>
      <c r="BI696" s="127"/>
      <c r="BJ696" s="127"/>
      <c r="BK696" s="127"/>
      <c r="BL696" s="127"/>
      <c r="BM696" s="127"/>
      <c r="BN696" s="127"/>
      <c r="BO696" s="127"/>
      <c r="BP696" s="127"/>
      <c r="BQ696" s="127"/>
      <c r="BR696" s="127"/>
      <c r="BS696" s="127"/>
    </row>
    <row r="697" spans="1:71" ht="12.75" customHeight="1" x14ac:dyDescent="0.25">
      <c r="A697" s="127"/>
      <c r="B697" s="127"/>
      <c r="C697" s="127"/>
      <c r="D697" s="127"/>
      <c r="E697" s="127"/>
      <c r="F697" s="127"/>
      <c r="G697" s="127"/>
      <c r="H697" s="127"/>
      <c r="I697" s="127"/>
      <c r="J697" s="127"/>
      <c r="K697" s="127"/>
      <c r="L697" s="127"/>
      <c r="M697" s="127"/>
      <c r="N697" s="127"/>
      <c r="O697" s="127"/>
      <c r="P697" s="127"/>
      <c r="Q697" s="127"/>
      <c r="R697" s="127"/>
      <c r="S697" s="127"/>
      <c r="T697" s="127"/>
      <c r="U697" s="127"/>
      <c r="V697" s="127"/>
      <c r="W697" s="127"/>
      <c r="X697" s="127"/>
      <c r="Y697" s="127"/>
      <c r="Z697" s="127"/>
      <c r="AA697" s="127"/>
      <c r="AB697" s="127"/>
      <c r="AC697" s="127"/>
      <c r="AD697" s="127"/>
      <c r="AE697" s="127"/>
      <c r="AF697" s="127"/>
      <c r="AG697" s="127"/>
      <c r="AH697" s="127"/>
      <c r="AI697" s="127"/>
      <c r="AJ697" s="127"/>
      <c r="AK697" s="127"/>
      <c r="AL697" s="127"/>
      <c r="AM697" s="127"/>
      <c r="AN697" s="127"/>
      <c r="AO697" s="127"/>
      <c r="AP697" s="127"/>
      <c r="AQ697" s="127"/>
      <c r="AR697" s="127"/>
      <c r="AS697" s="127"/>
      <c r="AT697" s="127"/>
      <c r="AU697" s="127"/>
      <c r="AV697" s="127"/>
      <c r="AW697" s="127"/>
      <c r="AX697" s="127"/>
      <c r="AY697" s="127"/>
      <c r="AZ697" s="127"/>
      <c r="BA697" s="127"/>
      <c r="BB697" s="127"/>
      <c r="BC697" s="127"/>
      <c r="BD697" s="127"/>
      <c r="BE697" s="127"/>
      <c r="BF697" s="127"/>
      <c r="BG697" s="127"/>
      <c r="BH697" s="127"/>
      <c r="BI697" s="127"/>
      <c r="BJ697" s="127"/>
      <c r="BK697" s="127"/>
      <c r="BL697" s="127"/>
      <c r="BM697" s="127"/>
      <c r="BN697" s="127"/>
      <c r="BO697" s="127"/>
      <c r="BP697" s="127"/>
      <c r="BQ697" s="127"/>
      <c r="BR697" s="127"/>
      <c r="BS697" s="127"/>
    </row>
    <row r="698" spans="1:71" ht="12.75" customHeight="1" x14ac:dyDescent="0.25">
      <c r="A698" s="127"/>
      <c r="B698" s="127"/>
      <c r="C698" s="127"/>
      <c r="D698" s="127"/>
      <c r="E698" s="127"/>
      <c r="F698" s="127"/>
      <c r="G698" s="127"/>
      <c r="H698" s="127"/>
      <c r="I698" s="127"/>
      <c r="J698" s="127"/>
      <c r="K698" s="127"/>
      <c r="L698" s="127"/>
      <c r="M698" s="127"/>
      <c r="N698" s="127"/>
      <c r="O698" s="127"/>
      <c r="P698" s="127"/>
      <c r="Q698" s="127"/>
      <c r="R698" s="127"/>
      <c r="S698" s="127"/>
      <c r="T698" s="127"/>
      <c r="U698" s="127"/>
      <c r="V698" s="127"/>
      <c r="W698" s="127"/>
      <c r="X698" s="127"/>
      <c r="Y698" s="127"/>
      <c r="Z698" s="127"/>
      <c r="AA698" s="127"/>
      <c r="AB698" s="127"/>
      <c r="AC698" s="127"/>
      <c r="AD698" s="127"/>
      <c r="AE698" s="127"/>
      <c r="AF698" s="127"/>
      <c r="AG698" s="127"/>
      <c r="AH698" s="127"/>
      <c r="AI698" s="127"/>
      <c r="AJ698" s="127"/>
      <c r="AK698" s="127"/>
      <c r="AL698" s="127"/>
      <c r="AM698" s="127"/>
      <c r="AN698" s="127"/>
      <c r="AO698" s="127"/>
      <c r="AP698" s="127"/>
      <c r="AQ698" s="127"/>
      <c r="AR698" s="127"/>
      <c r="AS698" s="127"/>
      <c r="AT698" s="127"/>
      <c r="AU698" s="127"/>
      <c r="AV698" s="127"/>
      <c r="AW698" s="127"/>
      <c r="AX698" s="127"/>
      <c r="AY698" s="127"/>
      <c r="AZ698" s="127"/>
      <c r="BA698" s="127"/>
      <c r="BB698" s="127"/>
      <c r="BC698" s="127"/>
      <c r="BD698" s="127"/>
      <c r="BE698" s="127"/>
      <c r="BF698" s="127"/>
      <c r="BG698" s="127"/>
      <c r="BH698" s="127"/>
      <c r="BI698" s="127"/>
      <c r="BJ698" s="127"/>
      <c r="BK698" s="127"/>
      <c r="BL698" s="127"/>
      <c r="BM698" s="127"/>
      <c r="BN698" s="127"/>
      <c r="BO698" s="127"/>
      <c r="BP698" s="127"/>
      <c r="BQ698" s="127"/>
      <c r="BR698" s="127"/>
      <c r="BS698" s="127"/>
    </row>
    <row r="699" spans="1:71" ht="12.75" customHeight="1" x14ac:dyDescent="0.25">
      <c r="A699" s="127"/>
      <c r="B699" s="127"/>
      <c r="C699" s="127"/>
      <c r="D699" s="127"/>
      <c r="E699" s="127"/>
      <c r="F699" s="127"/>
      <c r="G699" s="127"/>
      <c r="H699" s="127"/>
      <c r="I699" s="127"/>
      <c r="J699" s="127"/>
      <c r="K699" s="127"/>
      <c r="L699" s="127"/>
      <c r="M699" s="127"/>
      <c r="N699" s="127"/>
      <c r="O699" s="127"/>
      <c r="P699" s="127"/>
      <c r="Q699" s="127"/>
      <c r="R699" s="127"/>
      <c r="S699" s="127"/>
      <c r="T699" s="127"/>
      <c r="U699" s="127"/>
      <c r="V699" s="127"/>
      <c r="W699" s="127"/>
      <c r="X699" s="127"/>
      <c r="Y699" s="127"/>
      <c r="Z699" s="127"/>
      <c r="AA699" s="127"/>
      <c r="AB699" s="127"/>
      <c r="AC699" s="127"/>
      <c r="AD699" s="127"/>
      <c r="AE699" s="127"/>
      <c r="AF699" s="127"/>
      <c r="AG699" s="127"/>
      <c r="AH699" s="127"/>
      <c r="AI699" s="127"/>
      <c r="AJ699" s="127"/>
      <c r="AK699" s="127"/>
      <c r="AL699" s="127"/>
      <c r="AM699" s="127"/>
      <c r="AN699" s="127"/>
      <c r="AO699" s="127"/>
      <c r="AP699" s="127"/>
      <c r="AQ699" s="127"/>
      <c r="AR699" s="127"/>
      <c r="AS699" s="127"/>
      <c r="AT699" s="127"/>
      <c r="AU699" s="127"/>
      <c r="AV699" s="127"/>
      <c r="AW699" s="127"/>
      <c r="AX699" s="127"/>
      <c r="AY699" s="127"/>
      <c r="AZ699" s="127"/>
      <c r="BA699" s="127"/>
      <c r="BB699" s="127"/>
      <c r="BC699" s="127"/>
      <c r="BD699" s="127"/>
      <c r="BE699" s="127"/>
      <c r="BF699" s="127"/>
      <c r="BG699" s="127"/>
      <c r="BH699" s="127"/>
      <c r="BI699" s="127"/>
      <c r="BJ699" s="127"/>
      <c r="BK699" s="127"/>
      <c r="BL699" s="127"/>
      <c r="BM699" s="127"/>
      <c r="BN699" s="127"/>
      <c r="BO699" s="127"/>
      <c r="BP699" s="127"/>
      <c r="BQ699" s="127"/>
      <c r="BR699" s="127"/>
      <c r="BS699" s="127"/>
    </row>
    <row r="700" spans="1:71" ht="12.75" customHeight="1" x14ac:dyDescent="0.25">
      <c r="A700" s="127"/>
      <c r="B700" s="127"/>
      <c r="C700" s="127"/>
      <c r="D700" s="127"/>
      <c r="E700" s="127"/>
      <c r="F700" s="127"/>
      <c r="G700" s="127"/>
      <c r="H700" s="127"/>
      <c r="I700" s="127"/>
      <c r="J700" s="127"/>
      <c r="K700" s="127"/>
      <c r="L700" s="127"/>
      <c r="M700" s="127"/>
      <c r="N700" s="127"/>
      <c r="O700" s="127"/>
      <c r="P700" s="127"/>
      <c r="Q700" s="127"/>
      <c r="R700" s="127"/>
      <c r="S700" s="127"/>
      <c r="T700" s="127"/>
      <c r="U700" s="127"/>
      <c r="V700" s="127"/>
      <c r="W700" s="127"/>
      <c r="X700" s="127"/>
      <c r="Y700" s="127"/>
      <c r="Z700" s="127"/>
      <c r="AA700" s="127"/>
      <c r="AB700" s="127"/>
      <c r="AC700" s="127"/>
      <c r="AD700" s="127"/>
      <c r="AE700" s="127"/>
      <c r="AF700" s="127"/>
      <c r="AG700" s="127"/>
      <c r="AH700" s="127"/>
      <c r="AI700" s="127"/>
      <c r="AJ700" s="127"/>
      <c r="AK700" s="127"/>
      <c r="AL700" s="127"/>
      <c r="AM700" s="127"/>
      <c r="AN700" s="127"/>
      <c r="AO700" s="127"/>
      <c r="AP700" s="127"/>
      <c r="AQ700" s="127"/>
      <c r="AR700" s="127"/>
      <c r="AS700" s="127"/>
      <c r="AT700" s="127"/>
      <c r="AU700" s="127"/>
      <c r="AV700" s="127"/>
      <c r="AW700" s="127"/>
      <c r="AX700" s="127"/>
      <c r="AY700" s="127"/>
      <c r="AZ700" s="127"/>
      <c r="BA700" s="127"/>
      <c r="BB700" s="127"/>
      <c r="BC700" s="127"/>
      <c r="BD700" s="127"/>
      <c r="BE700" s="127"/>
      <c r="BF700" s="127"/>
      <c r="BG700" s="127"/>
      <c r="BH700" s="127"/>
      <c r="BI700" s="127"/>
      <c r="BJ700" s="127"/>
      <c r="BK700" s="127"/>
      <c r="BL700" s="127"/>
      <c r="BM700" s="127"/>
      <c r="BN700" s="127"/>
      <c r="BO700" s="127"/>
      <c r="BP700" s="127"/>
      <c r="BQ700" s="127"/>
      <c r="BR700" s="127"/>
      <c r="BS700" s="127"/>
    </row>
    <row r="701" spans="1:71" ht="12.75" customHeight="1" x14ac:dyDescent="0.25">
      <c r="A701" s="127"/>
      <c r="B701" s="127"/>
      <c r="C701" s="127"/>
      <c r="D701" s="127"/>
      <c r="E701" s="127"/>
      <c r="F701" s="127"/>
      <c r="G701" s="127"/>
      <c r="H701" s="127"/>
      <c r="I701" s="127"/>
      <c r="J701" s="127"/>
      <c r="K701" s="127"/>
      <c r="L701" s="127"/>
      <c r="M701" s="127"/>
      <c r="N701" s="127"/>
      <c r="O701" s="127"/>
      <c r="P701" s="127"/>
      <c r="Q701" s="127"/>
      <c r="R701" s="127"/>
      <c r="S701" s="127"/>
      <c r="T701" s="127"/>
      <c r="U701" s="127"/>
      <c r="V701" s="127"/>
      <c r="W701" s="127"/>
      <c r="X701" s="127"/>
      <c r="Y701" s="127"/>
      <c r="Z701" s="127"/>
      <c r="AA701" s="127"/>
      <c r="AB701" s="127"/>
      <c r="AC701" s="127"/>
      <c r="AD701" s="127"/>
      <c r="AE701" s="127"/>
      <c r="AF701" s="127"/>
      <c r="AG701" s="127"/>
      <c r="AH701" s="127"/>
      <c r="AI701" s="127"/>
      <c r="AJ701" s="127"/>
      <c r="AK701" s="127"/>
      <c r="AL701" s="127"/>
      <c r="AM701" s="127"/>
      <c r="AN701" s="127"/>
      <c r="AO701" s="127"/>
      <c r="AP701" s="127"/>
      <c r="AQ701" s="127"/>
      <c r="AR701" s="127"/>
      <c r="AS701" s="127"/>
      <c r="AT701" s="127"/>
      <c r="AU701" s="127"/>
      <c r="AV701" s="127"/>
      <c r="AW701" s="127"/>
      <c r="AX701" s="127"/>
      <c r="AY701" s="127"/>
      <c r="AZ701" s="127"/>
      <c r="BA701" s="127"/>
      <c r="BB701" s="127"/>
      <c r="BC701" s="127"/>
      <c r="BD701" s="127"/>
      <c r="BE701" s="127"/>
      <c r="BF701" s="127"/>
      <c r="BG701" s="127"/>
      <c r="BH701" s="127"/>
      <c r="BI701" s="127"/>
      <c r="BJ701" s="127"/>
      <c r="BK701" s="127"/>
      <c r="BL701" s="127"/>
      <c r="BM701" s="127"/>
      <c r="BN701" s="127"/>
      <c r="BO701" s="127"/>
      <c r="BP701" s="127"/>
      <c r="BQ701" s="127"/>
      <c r="BR701" s="127"/>
      <c r="BS701" s="127"/>
    </row>
    <row r="702" spans="1:71" ht="12.75" customHeight="1" x14ac:dyDescent="0.25">
      <c r="A702" s="127"/>
      <c r="B702" s="127"/>
      <c r="C702" s="127"/>
      <c r="D702" s="127"/>
      <c r="E702" s="127"/>
      <c r="F702" s="127"/>
      <c r="G702" s="127"/>
      <c r="H702" s="127"/>
      <c r="I702" s="127"/>
      <c r="J702" s="127"/>
      <c r="K702" s="127"/>
      <c r="L702" s="127"/>
      <c r="M702" s="127"/>
      <c r="N702" s="127"/>
      <c r="O702" s="127"/>
      <c r="P702" s="127"/>
      <c r="Q702" s="127"/>
      <c r="R702" s="127"/>
      <c r="S702" s="127"/>
      <c r="T702" s="127"/>
      <c r="U702" s="127"/>
      <c r="V702" s="127"/>
      <c r="W702" s="127"/>
      <c r="X702" s="127"/>
      <c r="Y702" s="127"/>
      <c r="Z702" s="127"/>
      <c r="AA702" s="127"/>
      <c r="AB702" s="127"/>
      <c r="AC702" s="127"/>
      <c r="AD702" s="127"/>
      <c r="AE702" s="127"/>
      <c r="AF702" s="127"/>
      <c r="AG702" s="127"/>
      <c r="AH702" s="127"/>
      <c r="AI702" s="127"/>
      <c r="AJ702" s="127"/>
      <c r="AK702" s="127"/>
      <c r="AL702" s="127"/>
      <c r="AM702" s="127"/>
      <c r="AN702" s="127"/>
      <c r="AO702" s="127"/>
      <c r="AP702" s="127"/>
      <c r="AQ702" s="127"/>
      <c r="AR702" s="127"/>
      <c r="AS702" s="127"/>
      <c r="AT702" s="127"/>
      <c r="AU702" s="127"/>
      <c r="AV702" s="127"/>
      <c r="AW702" s="127"/>
      <c r="AX702" s="127"/>
      <c r="AY702" s="127"/>
      <c r="AZ702" s="127"/>
      <c r="BA702" s="127"/>
      <c r="BB702" s="127"/>
      <c r="BC702" s="127"/>
      <c r="BD702" s="127"/>
      <c r="BE702" s="127"/>
      <c r="BF702" s="127"/>
      <c r="BG702" s="127"/>
      <c r="BH702" s="127"/>
      <c r="BI702" s="127"/>
      <c r="BJ702" s="127"/>
      <c r="BK702" s="127"/>
      <c r="BL702" s="127"/>
      <c r="BM702" s="127"/>
      <c r="BN702" s="127"/>
      <c r="BO702" s="127"/>
      <c r="BP702" s="127"/>
      <c r="BQ702" s="127"/>
      <c r="BR702" s="127"/>
      <c r="BS702" s="127"/>
    </row>
    <row r="703" spans="1:71" ht="12.75" customHeight="1" x14ac:dyDescent="0.25">
      <c r="A703" s="127"/>
      <c r="B703" s="127"/>
      <c r="C703" s="127"/>
      <c r="D703" s="127"/>
      <c r="E703" s="127"/>
      <c r="F703" s="127"/>
      <c r="G703" s="127"/>
      <c r="H703" s="127"/>
      <c r="I703" s="127"/>
      <c r="J703" s="127"/>
      <c r="K703" s="127"/>
      <c r="L703" s="127"/>
      <c r="M703" s="127"/>
      <c r="N703" s="127"/>
      <c r="O703" s="127"/>
      <c r="P703" s="127"/>
      <c r="Q703" s="127"/>
      <c r="R703" s="127"/>
      <c r="S703" s="127"/>
      <c r="T703" s="127"/>
      <c r="U703" s="127"/>
      <c r="V703" s="127"/>
      <c r="W703" s="127"/>
      <c r="X703" s="127"/>
      <c r="Y703" s="127"/>
      <c r="Z703" s="127"/>
      <c r="AA703" s="127"/>
      <c r="AB703" s="127"/>
      <c r="AC703" s="127"/>
      <c r="AD703" s="127"/>
      <c r="AE703" s="127"/>
      <c r="AF703" s="127"/>
      <c r="AG703" s="127"/>
      <c r="AH703" s="127"/>
      <c r="AI703" s="127"/>
      <c r="AJ703" s="127"/>
      <c r="AK703" s="127"/>
      <c r="AL703" s="127"/>
      <c r="AM703" s="127"/>
      <c r="AN703" s="127"/>
      <c r="AO703" s="127"/>
      <c r="AP703" s="127"/>
      <c r="AQ703" s="127"/>
      <c r="AR703" s="127"/>
      <c r="AS703" s="127"/>
      <c r="AT703" s="127"/>
      <c r="AU703" s="127"/>
      <c r="AV703" s="127"/>
      <c r="AW703" s="127"/>
      <c r="AX703" s="127"/>
      <c r="AY703" s="127"/>
      <c r="AZ703" s="127"/>
      <c r="BA703" s="127"/>
      <c r="BB703" s="127"/>
      <c r="BC703" s="127"/>
      <c r="BD703" s="127"/>
      <c r="BE703" s="127"/>
      <c r="BF703" s="127"/>
      <c r="BG703" s="127"/>
      <c r="BH703" s="127"/>
      <c r="BI703" s="127"/>
      <c r="BJ703" s="127"/>
      <c r="BK703" s="127"/>
      <c r="BL703" s="127"/>
      <c r="BM703" s="127"/>
      <c r="BN703" s="127"/>
      <c r="BO703" s="127"/>
      <c r="BP703" s="127"/>
      <c r="BQ703" s="127"/>
      <c r="BR703" s="127"/>
      <c r="BS703" s="127"/>
    </row>
    <row r="704" spans="1:71" ht="12.75" customHeight="1" x14ac:dyDescent="0.25">
      <c r="A704" s="127"/>
      <c r="B704" s="127"/>
      <c r="C704" s="127"/>
      <c r="D704" s="127"/>
      <c r="E704" s="127"/>
      <c r="F704" s="127"/>
      <c r="G704" s="127"/>
      <c r="H704" s="127"/>
      <c r="I704" s="127"/>
      <c r="J704" s="127"/>
      <c r="K704" s="127"/>
      <c r="L704" s="127"/>
      <c r="M704" s="127"/>
      <c r="N704" s="127"/>
      <c r="O704" s="127"/>
      <c r="P704" s="127"/>
      <c r="Q704" s="127"/>
      <c r="R704" s="127"/>
      <c r="S704" s="127"/>
      <c r="T704" s="127"/>
      <c r="U704" s="127"/>
      <c r="V704" s="127"/>
      <c r="W704" s="127"/>
      <c r="X704" s="127"/>
      <c r="Y704" s="127"/>
      <c r="Z704" s="127"/>
      <c r="AA704" s="127"/>
      <c r="AB704" s="127"/>
      <c r="AC704" s="127"/>
      <c r="AD704" s="127"/>
      <c r="AE704" s="127"/>
      <c r="AF704" s="127"/>
      <c r="AG704" s="127"/>
      <c r="AH704" s="127"/>
      <c r="AI704" s="127"/>
      <c r="AJ704" s="127"/>
      <c r="AK704" s="127"/>
      <c r="AL704" s="127"/>
      <c r="AM704" s="127"/>
      <c r="AN704" s="127"/>
      <c r="AO704" s="127"/>
      <c r="AP704" s="127"/>
      <c r="AQ704" s="127"/>
      <c r="AR704" s="127"/>
      <c r="AS704" s="127"/>
      <c r="AT704" s="127"/>
      <c r="AU704" s="127"/>
      <c r="AV704" s="127"/>
      <c r="AW704" s="127"/>
      <c r="AX704" s="127"/>
      <c r="AY704" s="127"/>
      <c r="AZ704" s="127"/>
      <c r="BA704" s="127"/>
      <c r="BB704" s="127"/>
      <c r="BC704" s="127"/>
      <c r="BD704" s="127"/>
      <c r="BE704" s="127"/>
      <c r="BF704" s="127"/>
      <c r="BG704" s="127"/>
      <c r="BH704" s="127"/>
      <c r="BI704" s="127"/>
      <c r="BJ704" s="127"/>
      <c r="BK704" s="127"/>
      <c r="BL704" s="127"/>
      <c r="BM704" s="127"/>
      <c r="BN704" s="127"/>
      <c r="BO704" s="127"/>
      <c r="BP704" s="127"/>
      <c r="BQ704" s="127"/>
      <c r="BR704" s="127"/>
      <c r="BS704" s="127"/>
    </row>
    <row r="705" spans="1:71" ht="12.75" customHeight="1" x14ac:dyDescent="0.25">
      <c r="A705" s="127"/>
      <c r="B705" s="127"/>
      <c r="C705" s="127"/>
      <c r="D705" s="127"/>
      <c r="E705" s="127"/>
      <c r="F705" s="127"/>
      <c r="G705" s="127"/>
      <c r="H705" s="127"/>
      <c r="I705" s="127"/>
      <c r="J705" s="127"/>
      <c r="K705" s="127"/>
      <c r="L705" s="127"/>
      <c r="M705" s="127"/>
      <c r="N705" s="127"/>
      <c r="O705" s="127"/>
      <c r="P705" s="127"/>
      <c r="Q705" s="127"/>
      <c r="R705" s="127"/>
      <c r="S705" s="127"/>
      <c r="T705" s="127"/>
      <c r="U705" s="127"/>
      <c r="V705" s="127"/>
      <c r="W705" s="127"/>
      <c r="X705" s="127"/>
      <c r="Y705" s="127"/>
      <c r="Z705" s="127"/>
      <c r="AA705" s="127"/>
      <c r="AB705" s="127"/>
      <c r="AC705" s="127"/>
      <c r="AD705" s="127"/>
      <c r="AE705" s="127"/>
      <c r="AF705" s="127"/>
      <c r="AG705" s="127"/>
      <c r="AH705" s="127"/>
      <c r="AI705" s="127"/>
      <c r="AJ705" s="127"/>
      <c r="AK705" s="127"/>
      <c r="AL705" s="127"/>
      <c r="AM705" s="127"/>
      <c r="AN705" s="127"/>
      <c r="AO705" s="127"/>
      <c r="AP705" s="127"/>
      <c r="AQ705" s="127"/>
      <c r="AR705" s="127"/>
      <c r="AS705" s="127"/>
      <c r="AT705" s="127"/>
      <c r="AU705" s="127"/>
      <c r="AV705" s="127"/>
      <c r="AW705" s="127"/>
      <c r="AX705" s="127"/>
      <c r="AY705" s="127"/>
      <c r="AZ705" s="127"/>
      <c r="BA705" s="127"/>
      <c r="BB705" s="127"/>
      <c r="BC705" s="127"/>
      <c r="BD705" s="127"/>
      <c r="BE705" s="127"/>
      <c r="BF705" s="127"/>
      <c r="BG705" s="127"/>
      <c r="BH705" s="127"/>
      <c r="BI705" s="127"/>
      <c r="BJ705" s="127"/>
      <c r="BK705" s="127"/>
      <c r="BL705" s="127"/>
      <c r="BM705" s="127"/>
      <c r="BN705" s="127"/>
      <c r="BO705" s="127"/>
      <c r="BP705" s="127"/>
      <c r="BQ705" s="127"/>
      <c r="BR705" s="127"/>
      <c r="BS705" s="127"/>
    </row>
    <row r="706" spans="1:71" ht="12.75" customHeight="1" x14ac:dyDescent="0.25">
      <c r="A706" s="127"/>
      <c r="B706" s="127"/>
      <c r="C706" s="127"/>
      <c r="D706" s="127"/>
      <c r="E706" s="127"/>
      <c r="F706" s="127"/>
      <c r="G706" s="127"/>
      <c r="H706" s="127"/>
      <c r="I706" s="127"/>
      <c r="J706" s="127"/>
      <c r="K706" s="127"/>
      <c r="L706" s="127"/>
      <c r="M706" s="127"/>
      <c r="N706" s="127"/>
      <c r="O706" s="127"/>
      <c r="P706" s="127"/>
      <c r="Q706" s="127"/>
      <c r="R706" s="127"/>
      <c r="S706" s="127"/>
      <c r="T706" s="127"/>
      <c r="U706" s="127"/>
      <c r="V706" s="127"/>
      <c r="W706" s="127"/>
      <c r="X706" s="127"/>
      <c r="Y706" s="127"/>
      <c r="Z706" s="127"/>
      <c r="AA706" s="127"/>
      <c r="AB706" s="127"/>
      <c r="AC706" s="127"/>
      <c r="AD706" s="127"/>
      <c r="AE706" s="127"/>
      <c r="AF706" s="127"/>
      <c r="AG706" s="127"/>
      <c r="AH706" s="127"/>
      <c r="AI706" s="127"/>
      <c r="AJ706" s="127"/>
      <c r="AK706" s="127"/>
      <c r="AL706" s="127"/>
      <c r="AM706" s="127"/>
      <c r="AN706" s="127"/>
      <c r="AO706" s="127"/>
      <c r="AP706" s="127"/>
      <c r="AQ706" s="127"/>
      <c r="AR706" s="127"/>
      <c r="AS706" s="127"/>
      <c r="AT706" s="127"/>
      <c r="AU706" s="127"/>
      <c r="AV706" s="127"/>
      <c r="AW706" s="127"/>
      <c r="AX706" s="127"/>
      <c r="AY706" s="127"/>
      <c r="AZ706" s="127"/>
      <c r="BA706" s="127"/>
      <c r="BB706" s="127"/>
      <c r="BC706" s="127"/>
      <c r="BD706" s="127"/>
      <c r="BE706" s="127"/>
      <c r="BF706" s="127"/>
      <c r="BG706" s="127"/>
      <c r="BH706" s="127"/>
      <c r="BI706" s="127"/>
      <c r="BJ706" s="127"/>
      <c r="BK706" s="127"/>
      <c r="BL706" s="127"/>
      <c r="BM706" s="127"/>
      <c r="BN706" s="127"/>
      <c r="BO706" s="127"/>
      <c r="BP706" s="127"/>
      <c r="BQ706" s="127"/>
      <c r="BR706" s="127"/>
      <c r="BS706" s="127"/>
    </row>
    <row r="707" spans="1:71" ht="12.75" customHeight="1" x14ac:dyDescent="0.25">
      <c r="A707" s="127"/>
      <c r="B707" s="127"/>
      <c r="C707" s="127"/>
      <c r="D707" s="127"/>
      <c r="E707" s="127"/>
      <c r="F707" s="127"/>
      <c r="G707" s="127"/>
      <c r="H707" s="127"/>
      <c r="I707" s="127"/>
      <c r="J707" s="127"/>
      <c r="K707" s="127"/>
      <c r="L707" s="127"/>
      <c r="M707" s="127"/>
      <c r="N707" s="127"/>
      <c r="O707" s="127"/>
      <c r="P707" s="127"/>
      <c r="Q707" s="127"/>
      <c r="R707" s="127"/>
      <c r="S707" s="127"/>
      <c r="T707" s="127"/>
      <c r="U707" s="127"/>
      <c r="V707" s="127"/>
      <c r="W707" s="127"/>
      <c r="X707" s="127"/>
      <c r="Y707" s="127"/>
      <c r="Z707" s="127"/>
      <c r="AA707" s="127"/>
      <c r="AB707" s="127"/>
      <c r="AC707" s="127"/>
      <c r="AD707" s="127"/>
      <c r="AE707" s="127"/>
      <c r="AF707" s="127"/>
      <c r="AG707" s="127"/>
      <c r="AH707" s="127"/>
      <c r="AI707" s="127"/>
      <c r="AJ707" s="127"/>
      <c r="AK707" s="127"/>
      <c r="AL707" s="127"/>
      <c r="AM707" s="127"/>
      <c r="AN707" s="127"/>
      <c r="AO707" s="127"/>
      <c r="AP707" s="127"/>
      <c r="AQ707" s="127"/>
      <c r="AR707" s="127"/>
      <c r="AS707" s="127"/>
      <c r="AT707" s="127"/>
      <c r="AU707" s="127"/>
      <c r="AV707" s="127"/>
      <c r="AW707" s="127"/>
      <c r="AX707" s="127"/>
      <c r="AY707" s="127"/>
      <c r="AZ707" s="127"/>
      <c r="BA707" s="127"/>
      <c r="BB707" s="127"/>
      <c r="BC707" s="127"/>
      <c r="BD707" s="127"/>
      <c r="BE707" s="127"/>
      <c r="BF707" s="127"/>
      <c r="BG707" s="127"/>
      <c r="BH707" s="127"/>
      <c r="BI707" s="127"/>
      <c r="BJ707" s="127"/>
      <c r="BK707" s="127"/>
      <c r="BL707" s="127"/>
      <c r="BM707" s="127"/>
      <c r="BN707" s="127"/>
      <c r="BO707" s="127"/>
      <c r="BP707" s="127"/>
      <c r="BQ707" s="127"/>
      <c r="BR707" s="127"/>
      <c r="BS707" s="127"/>
    </row>
    <row r="708" spans="1:71" ht="12.75" customHeight="1" x14ac:dyDescent="0.25">
      <c r="A708" s="127"/>
      <c r="B708" s="127"/>
      <c r="C708" s="127"/>
      <c r="D708" s="127"/>
      <c r="E708" s="127"/>
      <c r="F708" s="127"/>
      <c r="G708" s="127"/>
      <c r="H708" s="127"/>
      <c r="I708" s="127"/>
      <c r="J708" s="127"/>
      <c r="K708" s="127"/>
      <c r="L708" s="127"/>
      <c r="M708" s="127"/>
      <c r="N708" s="127"/>
      <c r="O708" s="127"/>
      <c r="P708" s="127"/>
      <c r="Q708" s="127"/>
      <c r="R708" s="127"/>
      <c r="S708" s="127"/>
      <c r="T708" s="127"/>
      <c r="U708" s="127"/>
      <c r="V708" s="127"/>
      <c r="W708" s="127"/>
      <c r="X708" s="127"/>
      <c r="Y708" s="127"/>
      <c r="Z708" s="127"/>
      <c r="AA708" s="127"/>
      <c r="AB708" s="127"/>
      <c r="AC708" s="127"/>
      <c r="AD708" s="127"/>
      <c r="AE708" s="127"/>
      <c r="AF708" s="127"/>
      <c r="AG708" s="127"/>
      <c r="AH708" s="127"/>
      <c r="AI708" s="127"/>
      <c r="AJ708" s="127"/>
      <c r="AK708" s="127"/>
      <c r="AL708" s="127"/>
      <c r="AM708" s="127"/>
      <c r="AN708" s="127"/>
      <c r="AO708" s="127"/>
      <c r="AP708" s="127"/>
      <c r="AQ708" s="127"/>
      <c r="AR708" s="127"/>
      <c r="AS708" s="127"/>
      <c r="AT708" s="127"/>
      <c r="AU708" s="127"/>
      <c r="AV708" s="127"/>
      <c r="AW708" s="127"/>
      <c r="AX708" s="127"/>
      <c r="AY708" s="127"/>
      <c r="AZ708" s="127"/>
      <c r="BA708" s="127"/>
      <c r="BB708" s="127"/>
      <c r="BC708" s="127"/>
      <c r="BD708" s="127"/>
      <c r="BE708" s="127"/>
      <c r="BF708" s="127"/>
      <c r="BG708" s="127"/>
      <c r="BH708" s="127"/>
      <c r="BI708" s="127"/>
      <c r="BJ708" s="127"/>
      <c r="BK708" s="127"/>
      <c r="BL708" s="127"/>
      <c r="BM708" s="127"/>
      <c r="BN708" s="127"/>
      <c r="BO708" s="127"/>
      <c r="BP708" s="127"/>
      <c r="BQ708" s="127"/>
      <c r="BR708" s="127"/>
      <c r="BS708" s="127"/>
    </row>
    <row r="709" spans="1:71" ht="12.75" customHeight="1" x14ac:dyDescent="0.25">
      <c r="A709" s="127"/>
      <c r="B709" s="127"/>
      <c r="C709" s="127"/>
      <c r="D709" s="127"/>
      <c r="E709" s="127"/>
      <c r="F709" s="127"/>
      <c r="G709" s="127"/>
      <c r="H709" s="127"/>
      <c r="I709" s="127"/>
      <c r="J709" s="127"/>
      <c r="K709" s="127"/>
      <c r="L709" s="127"/>
      <c r="M709" s="127"/>
      <c r="N709" s="127"/>
      <c r="O709" s="127"/>
      <c r="P709" s="127"/>
      <c r="Q709" s="127"/>
      <c r="R709" s="127"/>
      <c r="S709" s="127"/>
      <c r="T709" s="127"/>
      <c r="U709" s="127"/>
      <c r="V709" s="127"/>
      <c r="W709" s="127"/>
      <c r="X709" s="127"/>
      <c r="Y709" s="127"/>
      <c r="Z709" s="127"/>
      <c r="AA709" s="127"/>
      <c r="AB709" s="127"/>
      <c r="AC709" s="127"/>
      <c r="AD709" s="127"/>
      <c r="AE709" s="127"/>
      <c r="AF709" s="127"/>
      <c r="AG709" s="127"/>
      <c r="AH709" s="127"/>
      <c r="AI709" s="127"/>
      <c r="AJ709" s="127"/>
      <c r="AK709" s="127"/>
      <c r="AL709" s="127"/>
      <c r="AM709" s="127"/>
      <c r="AN709" s="127"/>
      <c r="AO709" s="127"/>
      <c r="AP709" s="127"/>
      <c r="AQ709" s="127"/>
      <c r="AR709" s="127"/>
      <c r="AS709" s="127"/>
      <c r="AT709" s="127"/>
      <c r="AU709" s="127"/>
      <c r="AV709" s="127"/>
      <c r="AW709" s="127"/>
      <c r="AX709" s="127"/>
      <c r="AY709" s="127"/>
      <c r="AZ709" s="127"/>
      <c r="BA709" s="127"/>
      <c r="BB709" s="127"/>
      <c r="BC709" s="127"/>
      <c r="BD709" s="127"/>
      <c r="BE709" s="127"/>
      <c r="BF709" s="127"/>
      <c r="BG709" s="127"/>
      <c r="BH709" s="127"/>
      <c r="BI709" s="127"/>
      <c r="BJ709" s="127"/>
      <c r="BK709" s="127"/>
      <c r="BL709" s="127"/>
      <c r="BM709" s="127"/>
      <c r="BN709" s="127"/>
      <c r="BO709" s="127"/>
      <c r="BP709" s="127"/>
      <c r="BQ709" s="127"/>
      <c r="BR709" s="127"/>
      <c r="BS709" s="127"/>
    </row>
    <row r="710" spans="1:71" ht="12.75" customHeight="1" x14ac:dyDescent="0.25">
      <c r="A710" s="127"/>
      <c r="B710" s="127"/>
      <c r="C710" s="127"/>
      <c r="D710" s="127"/>
      <c r="E710" s="127"/>
      <c r="F710" s="127"/>
      <c r="G710" s="127"/>
      <c r="H710" s="127"/>
      <c r="I710" s="127"/>
      <c r="J710" s="127"/>
      <c r="K710" s="127"/>
      <c r="L710" s="127"/>
      <c r="M710" s="127"/>
      <c r="N710" s="127"/>
      <c r="O710" s="127"/>
      <c r="P710" s="127"/>
      <c r="Q710" s="127"/>
      <c r="R710" s="127"/>
      <c r="S710" s="127"/>
      <c r="T710" s="127"/>
      <c r="U710" s="127"/>
      <c r="V710" s="127"/>
      <c r="W710" s="127"/>
      <c r="X710" s="127"/>
      <c r="Y710" s="127"/>
      <c r="Z710" s="127"/>
      <c r="AA710" s="127"/>
      <c r="AB710" s="127"/>
      <c r="AC710" s="127"/>
      <c r="AD710" s="127"/>
      <c r="AE710" s="127"/>
      <c r="AF710" s="127"/>
      <c r="AG710" s="127"/>
      <c r="AH710" s="127"/>
      <c r="AI710" s="127"/>
      <c r="AJ710" s="127"/>
      <c r="AK710" s="127"/>
      <c r="AL710" s="127"/>
      <c r="AM710" s="127"/>
      <c r="AN710" s="127"/>
      <c r="AO710" s="127"/>
      <c r="AP710" s="127"/>
      <c r="AQ710" s="127"/>
      <c r="AR710" s="127"/>
      <c r="AS710" s="127"/>
      <c r="AT710" s="127"/>
      <c r="AU710" s="127"/>
      <c r="AV710" s="127"/>
      <c r="AW710" s="127"/>
      <c r="AX710" s="127"/>
      <c r="AY710" s="127"/>
      <c r="AZ710" s="127"/>
      <c r="BA710" s="127"/>
      <c r="BB710" s="127"/>
      <c r="BC710" s="127"/>
      <c r="BD710" s="127"/>
      <c r="BE710" s="127"/>
      <c r="BF710" s="127"/>
      <c r="BG710" s="127"/>
      <c r="BH710" s="127"/>
      <c r="BI710" s="127"/>
      <c r="BJ710" s="127"/>
      <c r="BK710" s="127"/>
      <c r="BL710" s="127"/>
      <c r="BM710" s="127"/>
      <c r="BN710" s="127"/>
      <c r="BO710" s="127"/>
      <c r="BP710" s="127"/>
      <c r="BQ710" s="127"/>
      <c r="BR710" s="127"/>
      <c r="BS710" s="127"/>
    </row>
    <row r="711" spans="1:71" ht="12.75" customHeight="1" x14ac:dyDescent="0.25">
      <c r="A711" s="127"/>
      <c r="B711" s="127"/>
      <c r="C711" s="127"/>
      <c r="D711" s="127"/>
      <c r="E711" s="127"/>
      <c r="F711" s="127"/>
      <c r="G711" s="127"/>
      <c r="H711" s="127"/>
      <c r="I711" s="127"/>
      <c r="J711" s="127"/>
      <c r="K711" s="127"/>
      <c r="L711" s="127"/>
      <c r="M711" s="127"/>
      <c r="N711" s="127"/>
      <c r="O711" s="127"/>
      <c r="P711" s="127"/>
      <c r="Q711" s="127"/>
      <c r="R711" s="127"/>
      <c r="S711" s="127"/>
      <c r="T711" s="127"/>
      <c r="U711" s="127"/>
      <c r="V711" s="127"/>
      <c r="W711" s="127"/>
      <c r="X711" s="127"/>
      <c r="Y711" s="127"/>
      <c r="Z711" s="127"/>
      <c r="AA711" s="127"/>
      <c r="AB711" s="127"/>
      <c r="AC711" s="127"/>
      <c r="AD711" s="127"/>
      <c r="AE711" s="127"/>
      <c r="AF711" s="127"/>
      <c r="AG711" s="127"/>
      <c r="AH711" s="127"/>
      <c r="AI711" s="127"/>
      <c r="AJ711" s="127"/>
      <c r="AK711" s="127"/>
      <c r="AL711" s="127"/>
      <c r="AM711" s="127"/>
      <c r="AN711" s="127"/>
      <c r="AO711" s="127"/>
      <c r="AP711" s="127"/>
      <c r="AQ711" s="127"/>
      <c r="AR711" s="127"/>
      <c r="AS711" s="127"/>
      <c r="AT711" s="127"/>
      <c r="AU711" s="127"/>
      <c r="AV711" s="127"/>
      <c r="AW711" s="127"/>
      <c r="AX711" s="127"/>
      <c r="AY711" s="127"/>
      <c r="AZ711" s="127"/>
      <c r="BA711" s="127"/>
      <c r="BB711" s="127"/>
      <c r="BC711" s="127"/>
      <c r="BD711" s="127"/>
      <c r="BE711" s="127"/>
      <c r="BF711" s="127"/>
      <c r="BG711" s="127"/>
      <c r="BH711" s="127"/>
      <c r="BI711" s="127"/>
      <c r="BJ711" s="127"/>
      <c r="BK711" s="127"/>
      <c r="BL711" s="127"/>
      <c r="BM711" s="127"/>
      <c r="BN711" s="127"/>
      <c r="BO711" s="127"/>
      <c r="BP711" s="127"/>
      <c r="BQ711" s="127"/>
      <c r="BR711" s="127"/>
      <c r="BS711" s="127"/>
    </row>
    <row r="712" spans="1:71" ht="12.75" customHeight="1" x14ac:dyDescent="0.25">
      <c r="A712" s="127"/>
      <c r="B712" s="127"/>
      <c r="C712" s="127"/>
      <c r="D712" s="127"/>
      <c r="E712" s="127"/>
      <c r="F712" s="127"/>
      <c r="G712" s="127"/>
      <c r="H712" s="127"/>
      <c r="I712" s="127"/>
      <c r="J712" s="127"/>
      <c r="K712" s="127"/>
      <c r="L712" s="127"/>
      <c r="M712" s="127"/>
      <c r="N712" s="127"/>
      <c r="O712" s="127"/>
      <c r="P712" s="127"/>
      <c r="Q712" s="127"/>
      <c r="R712" s="127"/>
      <c r="S712" s="127"/>
      <c r="T712" s="127"/>
      <c r="U712" s="127"/>
      <c r="V712" s="127"/>
      <c r="W712" s="127"/>
      <c r="X712" s="127"/>
      <c r="Y712" s="127"/>
      <c r="Z712" s="127"/>
      <c r="AA712" s="127"/>
      <c r="AB712" s="127"/>
      <c r="AC712" s="127"/>
      <c r="AD712" s="127"/>
      <c r="AE712" s="127"/>
      <c r="AF712" s="127"/>
      <c r="AG712" s="127"/>
      <c r="AH712" s="127"/>
      <c r="AI712" s="127"/>
      <c r="AJ712" s="127"/>
      <c r="AK712" s="127"/>
      <c r="AL712" s="127"/>
      <c r="AM712" s="127"/>
      <c r="AN712" s="127"/>
      <c r="AO712" s="127"/>
      <c r="AP712" s="127"/>
      <c r="AQ712" s="127"/>
      <c r="AR712" s="127"/>
      <c r="AS712" s="127"/>
      <c r="AT712" s="127"/>
      <c r="AU712" s="127"/>
      <c r="AV712" s="127"/>
      <c r="AW712" s="127"/>
      <c r="AX712" s="127"/>
      <c r="AY712" s="127"/>
      <c r="AZ712" s="127"/>
      <c r="BA712" s="127"/>
      <c r="BB712" s="127"/>
      <c r="BC712" s="127"/>
      <c r="BD712" s="127"/>
      <c r="BE712" s="127"/>
      <c r="BF712" s="127"/>
      <c r="BG712" s="127"/>
      <c r="BH712" s="127"/>
      <c r="BI712" s="127"/>
      <c r="BJ712" s="127"/>
      <c r="BK712" s="127"/>
      <c r="BL712" s="127"/>
      <c r="BM712" s="127"/>
      <c r="BN712" s="127"/>
      <c r="BO712" s="127"/>
      <c r="BP712" s="127"/>
      <c r="BQ712" s="127"/>
      <c r="BR712" s="127"/>
      <c r="BS712" s="127"/>
    </row>
    <row r="713" spans="1:71" ht="12.75" customHeight="1" x14ac:dyDescent="0.25">
      <c r="A713" s="127"/>
      <c r="B713" s="127"/>
      <c r="C713" s="127"/>
      <c r="D713" s="127"/>
      <c r="E713" s="127"/>
      <c r="F713" s="127"/>
      <c r="G713" s="127"/>
      <c r="H713" s="127"/>
      <c r="I713" s="127"/>
      <c r="J713" s="127"/>
      <c r="K713" s="127"/>
      <c r="L713" s="127"/>
      <c r="M713" s="127"/>
      <c r="N713" s="127"/>
      <c r="O713" s="127"/>
      <c r="P713" s="127"/>
      <c r="Q713" s="127"/>
      <c r="R713" s="127"/>
      <c r="S713" s="127"/>
      <c r="T713" s="127"/>
      <c r="U713" s="127"/>
      <c r="V713" s="127"/>
      <c r="W713" s="127"/>
      <c r="X713" s="127"/>
      <c r="Y713" s="127"/>
      <c r="Z713" s="127"/>
      <c r="AA713" s="127"/>
      <c r="AB713" s="127"/>
      <c r="AC713" s="127"/>
      <c r="AD713" s="127"/>
      <c r="AE713" s="127"/>
      <c r="AF713" s="127"/>
      <c r="AG713" s="127"/>
      <c r="AH713" s="127"/>
      <c r="AI713" s="127"/>
      <c r="AJ713" s="127"/>
      <c r="AK713" s="127"/>
      <c r="AL713" s="127"/>
      <c r="AM713" s="127"/>
      <c r="AN713" s="127"/>
      <c r="AO713" s="127"/>
      <c r="AP713" s="127"/>
      <c r="AQ713" s="127"/>
      <c r="AR713" s="127"/>
      <c r="AS713" s="127"/>
      <c r="AT713" s="127"/>
      <c r="AU713" s="127"/>
      <c r="AV713" s="127"/>
      <c r="AW713" s="127"/>
      <c r="AX713" s="127"/>
      <c r="AY713" s="127"/>
      <c r="AZ713" s="127"/>
      <c r="BA713" s="127"/>
      <c r="BB713" s="127"/>
      <c r="BC713" s="127"/>
      <c r="BD713" s="127"/>
      <c r="BE713" s="127"/>
      <c r="BF713" s="127"/>
      <c r="BG713" s="127"/>
      <c r="BH713" s="127"/>
      <c r="BI713" s="127"/>
      <c r="BJ713" s="127"/>
      <c r="BK713" s="127"/>
      <c r="BL713" s="127"/>
      <c r="BM713" s="127"/>
      <c r="BN713" s="127"/>
      <c r="BO713" s="127"/>
      <c r="BP713" s="127"/>
      <c r="BQ713" s="127"/>
      <c r="BR713" s="127"/>
      <c r="BS713" s="127"/>
    </row>
    <row r="714" spans="1:71" ht="12.75" customHeight="1" x14ac:dyDescent="0.25">
      <c r="A714" s="127"/>
      <c r="B714" s="127"/>
      <c r="C714" s="127"/>
      <c r="D714" s="127"/>
      <c r="E714" s="127"/>
      <c r="F714" s="127"/>
      <c r="G714" s="127"/>
      <c r="H714" s="127"/>
      <c r="I714" s="127"/>
      <c r="J714" s="127"/>
      <c r="K714" s="127"/>
      <c r="L714" s="127"/>
      <c r="M714" s="127"/>
      <c r="N714" s="127"/>
      <c r="O714" s="127"/>
      <c r="P714" s="127"/>
      <c r="Q714" s="127"/>
      <c r="R714" s="127"/>
      <c r="S714" s="127"/>
      <c r="T714" s="127"/>
      <c r="U714" s="127"/>
      <c r="V714" s="127"/>
      <c r="W714" s="127"/>
      <c r="X714" s="127"/>
      <c r="Y714" s="127"/>
      <c r="Z714" s="127"/>
      <c r="AA714" s="127"/>
      <c r="AB714" s="127"/>
      <c r="AC714" s="127"/>
      <c r="AD714" s="127"/>
      <c r="AE714" s="127"/>
      <c r="AF714" s="127"/>
      <c r="AG714" s="127"/>
      <c r="AH714" s="127"/>
      <c r="AI714" s="127"/>
      <c r="AJ714" s="127"/>
      <c r="AK714" s="127"/>
      <c r="AL714" s="127"/>
      <c r="AM714" s="127"/>
      <c r="AN714" s="127"/>
      <c r="AO714" s="127"/>
      <c r="AP714" s="127"/>
      <c r="AQ714" s="127"/>
      <c r="AR714" s="127"/>
      <c r="AS714" s="127"/>
      <c r="AT714" s="127"/>
      <c r="AU714" s="127"/>
      <c r="AV714" s="127"/>
      <c r="AW714" s="127"/>
      <c r="AX714" s="127"/>
      <c r="AY714" s="127"/>
      <c r="AZ714" s="127"/>
      <c r="BA714" s="127"/>
      <c r="BB714" s="127"/>
      <c r="BC714" s="127"/>
      <c r="BD714" s="127"/>
      <c r="BE714" s="127"/>
      <c r="BF714" s="127"/>
      <c r="BG714" s="127"/>
      <c r="BH714" s="127"/>
      <c r="BI714" s="127"/>
      <c r="BJ714" s="127"/>
      <c r="BK714" s="127"/>
      <c r="BL714" s="127"/>
      <c r="BM714" s="127"/>
      <c r="BN714" s="127"/>
      <c r="BO714" s="127"/>
      <c r="BP714" s="127"/>
      <c r="BQ714" s="127"/>
      <c r="BR714" s="127"/>
      <c r="BS714" s="127"/>
    </row>
    <row r="715" spans="1:71" ht="12.75" customHeight="1" x14ac:dyDescent="0.25">
      <c r="A715" s="127"/>
      <c r="B715" s="127"/>
      <c r="C715" s="127"/>
      <c r="D715" s="127"/>
      <c r="E715" s="127"/>
      <c r="F715" s="127"/>
      <c r="G715" s="127"/>
      <c r="H715" s="127"/>
      <c r="I715" s="127"/>
      <c r="J715" s="127"/>
      <c r="K715" s="127"/>
      <c r="L715" s="127"/>
      <c r="M715" s="127"/>
      <c r="N715" s="127"/>
      <c r="O715" s="127"/>
      <c r="P715" s="127"/>
      <c r="Q715" s="127"/>
      <c r="R715" s="127"/>
      <c r="S715" s="127"/>
      <c r="T715" s="127"/>
      <c r="U715" s="127"/>
      <c r="V715" s="127"/>
      <c r="W715" s="127"/>
      <c r="X715" s="127"/>
      <c r="Y715" s="127"/>
      <c r="Z715" s="127"/>
      <c r="AA715" s="127"/>
      <c r="AB715" s="127"/>
      <c r="AC715" s="127"/>
      <c r="AD715" s="127"/>
      <c r="AE715" s="127"/>
      <c r="AF715" s="127"/>
      <c r="AG715" s="127"/>
      <c r="AH715" s="127"/>
      <c r="AI715" s="127"/>
      <c r="AJ715" s="127"/>
      <c r="AK715" s="127"/>
      <c r="AL715" s="127"/>
      <c r="AM715" s="127"/>
      <c r="AN715" s="127"/>
      <c r="AO715" s="127"/>
      <c r="AP715" s="127"/>
      <c r="AQ715" s="127"/>
      <c r="AR715" s="127"/>
      <c r="AS715" s="127"/>
      <c r="AT715" s="127"/>
      <c r="AU715" s="127"/>
      <c r="AV715" s="127"/>
      <c r="AW715" s="127"/>
      <c r="AX715" s="127"/>
      <c r="AY715" s="127"/>
      <c r="AZ715" s="127"/>
      <c r="BA715" s="127"/>
      <c r="BB715" s="127"/>
      <c r="BC715" s="127"/>
      <c r="BD715" s="127"/>
      <c r="BE715" s="127"/>
      <c r="BF715" s="127"/>
      <c r="BG715" s="127"/>
      <c r="BH715" s="127"/>
      <c r="BI715" s="127"/>
      <c r="BJ715" s="127"/>
      <c r="BK715" s="127"/>
      <c r="BL715" s="127"/>
      <c r="BM715" s="127"/>
      <c r="BN715" s="127"/>
      <c r="BO715" s="127"/>
      <c r="BP715" s="127"/>
      <c r="BQ715" s="127"/>
      <c r="BR715" s="127"/>
      <c r="BS715" s="127"/>
    </row>
    <row r="716" spans="1:71" ht="12.75" customHeight="1" x14ac:dyDescent="0.25">
      <c r="A716" s="127"/>
      <c r="B716" s="127"/>
      <c r="C716" s="127"/>
      <c r="D716" s="127"/>
      <c r="E716" s="127"/>
      <c r="F716" s="127"/>
      <c r="G716" s="127"/>
      <c r="H716" s="127"/>
      <c r="I716" s="127"/>
      <c r="J716" s="127"/>
      <c r="K716" s="127"/>
      <c r="L716" s="127"/>
      <c r="M716" s="127"/>
      <c r="N716" s="127"/>
      <c r="O716" s="127"/>
      <c r="P716" s="127"/>
      <c r="Q716" s="127"/>
      <c r="R716" s="127"/>
      <c r="S716" s="127"/>
      <c r="T716" s="127"/>
      <c r="U716" s="127"/>
      <c r="V716" s="127"/>
      <c r="W716" s="127"/>
      <c r="X716" s="127"/>
      <c r="Y716" s="127"/>
      <c r="Z716" s="127"/>
      <c r="AA716" s="127"/>
      <c r="AB716" s="127"/>
      <c r="AC716" s="127"/>
      <c r="AD716" s="127"/>
      <c r="AE716" s="127"/>
      <c r="AF716" s="127"/>
      <c r="AG716" s="127"/>
      <c r="AH716" s="127"/>
      <c r="AI716" s="127"/>
      <c r="AJ716" s="127"/>
      <c r="AK716" s="127"/>
      <c r="AL716" s="127"/>
      <c r="AM716" s="127"/>
      <c r="AN716" s="127"/>
      <c r="AO716" s="127"/>
      <c r="AP716" s="127"/>
      <c r="AQ716" s="127"/>
      <c r="AR716" s="127"/>
      <c r="AS716" s="127"/>
      <c r="AT716" s="127"/>
      <c r="AU716" s="127"/>
      <c r="AV716" s="127"/>
      <c r="AW716" s="127"/>
      <c r="AX716" s="127"/>
      <c r="AY716" s="127"/>
      <c r="AZ716" s="127"/>
      <c r="BA716" s="127"/>
      <c r="BB716" s="127"/>
      <c r="BC716" s="127"/>
      <c r="BD716" s="127"/>
      <c r="BE716" s="127"/>
      <c r="BF716" s="127"/>
      <c r="BG716" s="127"/>
      <c r="BH716" s="127"/>
      <c r="BI716" s="127"/>
      <c r="BJ716" s="127"/>
      <c r="BK716" s="127"/>
      <c r="BL716" s="127"/>
      <c r="BM716" s="127"/>
      <c r="BN716" s="127"/>
      <c r="BO716" s="127"/>
      <c r="BP716" s="127"/>
      <c r="BQ716" s="127"/>
      <c r="BR716" s="127"/>
      <c r="BS716" s="127"/>
    </row>
    <row r="717" spans="1:71" ht="12.75" customHeight="1" x14ac:dyDescent="0.25">
      <c r="A717" s="127"/>
      <c r="B717" s="127"/>
      <c r="C717" s="127"/>
      <c r="D717" s="127"/>
      <c r="E717" s="127"/>
      <c r="F717" s="127"/>
      <c r="G717" s="127"/>
      <c r="H717" s="127"/>
      <c r="I717" s="127"/>
      <c r="J717" s="127"/>
      <c r="K717" s="127"/>
      <c r="L717" s="127"/>
      <c r="M717" s="127"/>
      <c r="N717" s="127"/>
      <c r="O717" s="127"/>
      <c r="P717" s="127"/>
      <c r="Q717" s="127"/>
      <c r="R717" s="127"/>
      <c r="S717" s="127"/>
      <c r="T717" s="127"/>
      <c r="U717" s="127"/>
      <c r="V717" s="127"/>
      <c r="W717" s="127"/>
      <c r="X717" s="127"/>
      <c r="Y717" s="127"/>
      <c r="Z717" s="127"/>
      <c r="AA717" s="127"/>
      <c r="AB717" s="127"/>
      <c r="AC717" s="127"/>
      <c r="AD717" s="127"/>
      <c r="AE717" s="127"/>
      <c r="AF717" s="127"/>
      <c r="AG717" s="127"/>
      <c r="AH717" s="127"/>
      <c r="AI717" s="127"/>
      <c r="AJ717" s="127"/>
      <c r="AK717" s="127"/>
      <c r="AL717" s="127"/>
      <c r="AM717" s="127"/>
      <c r="AN717" s="127"/>
      <c r="AO717" s="127"/>
      <c r="AP717" s="127"/>
      <c r="AQ717" s="127"/>
      <c r="AR717" s="127"/>
      <c r="AS717" s="127"/>
      <c r="AT717" s="127"/>
      <c r="AU717" s="127"/>
      <c r="AV717" s="127"/>
      <c r="AW717" s="127"/>
      <c r="AX717" s="127"/>
      <c r="AY717" s="127"/>
      <c r="AZ717" s="127"/>
      <c r="BA717" s="127"/>
      <c r="BB717" s="127"/>
      <c r="BC717" s="127"/>
      <c r="BD717" s="127"/>
      <c r="BE717" s="127"/>
      <c r="BF717" s="127"/>
      <c r="BG717" s="127"/>
      <c r="BH717" s="127"/>
      <c r="BI717" s="127"/>
      <c r="BJ717" s="127"/>
      <c r="BK717" s="127"/>
      <c r="BL717" s="127"/>
      <c r="BM717" s="127"/>
      <c r="BN717" s="127"/>
      <c r="BO717" s="127"/>
      <c r="BP717" s="127"/>
      <c r="BQ717" s="127"/>
      <c r="BR717" s="127"/>
      <c r="BS717" s="127"/>
    </row>
    <row r="718" spans="1:71" ht="12.75" customHeight="1" x14ac:dyDescent="0.25">
      <c r="A718" s="127"/>
      <c r="B718" s="127"/>
      <c r="C718" s="127"/>
      <c r="D718" s="127"/>
      <c r="E718" s="127"/>
      <c r="F718" s="127"/>
      <c r="G718" s="127"/>
      <c r="H718" s="127"/>
      <c r="I718" s="127"/>
      <c r="J718" s="127"/>
      <c r="K718" s="127"/>
      <c r="L718" s="127"/>
      <c r="M718" s="127"/>
      <c r="N718" s="127"/>
      <c r="O718" s="127"/>
      <c r="P718" s="127"/>
      <c r="Q718" s="127"/>
      <c r="R718" s="127"/>
      <c r="S718" s="127"/>
      <c r="T718" s="127"/>
      <c r="U718" s="127"/>
      <c r="V718" s="127"/>
      <c r="W718" s="127"/>
      <c r="X718" s="127"/>
      <c r="Y718" s="127"/>
      <c r="Z718" s="127"/>
      <c r="AA718" s="127"/>
      <c r="AB718" s="127"/>
      <c r="AC718" s="127"/>
      <c r="AD718" s="127"/>
      <c r="AE718" s="127"/>
      <c r="AF718" s="127"/>
      <c r="AG718" s="127"/>
      <c r="AH718" s="127"/>
      <c r="AI718" s="127"/>
      <c r="AJ718" s="127"/>
      <c r="AK718" s="127"/>
      <c r="AL718" s="127"/>
      <c r="AM718" s="127"/>
      <c r="AN718" s="127"/>
      <c r="AO718" s="127"/>
      <c r="AP718" s="127"/>
      <c r="AQ718" s="127"/>
      <c r="AR718" s="127"/>
      <c r="AS718" s="127"/>
      <c r="AT718" s="127"/>
      <c r="AU718" s="127"/>
      <c r="AV718" s="127"/>
      <c r="AW718" s="127"/>
      <c r="AX718" s="127"/>
      <c r="AY718" s="127"/>
      <c r="AZ718" s="127"/>
      <c r="BA718" s="127"/>
      <c r="BB718" s="127"/>
      <c r="BC718" s="127"/>
      <c r="BD718" s="127"/>
      <c r="BE718" s="127"/>
      <c r="BF718" s="127"/>
      <c r="BG718" s="127"/>
      <c r="BH718" s="127"/>
      <c r="BI718" s="127"/>
      <c r="BJ718" s="127"/>
      <c r="BK718" s="127"/>
      <c r="BL718" s="127"/>
      <c r="BM718" s="127"/>
      <c r="BN718" s="127"/>
      <c r="BO718" s="127"/>
      <c r="BP718" s="127"/>
      <c r="BQ718" s="127"/>
      <c r="BR718" s="127"/>
      <c r="BS718" s="127"/>
    </row>
    <row r="719" spans="1:71" ht="12.75" customHeight="1" x14ac:dyDescent="0.25">
      <c r="A719" s="127"/>
      <c r="B719" s="127"/>
      <c r="C719" s="127"/>
      <c r="D719" s="127"/>
      <c r="E719" s="127"/>
      <c r="F719" s="127"/>
      <c r="G719" s="127"/>
      <c r="H719" s="127"/>
      <c r="I719" s="127"/>
      <c r="J719" s="127"/>
      <c r="K719" s="127"/>
      <c r="L719" s="127"/>
      <c r="M719" s="127"/>
      <c r="N719" s="127"/>
      <c r="O719" s="127"/>
      <c r="P719" s="127"/>
      <c r="Q719" s="127"/>
      <c r="R719" s="127"/>
      <c r="S719" s="127"/>
      <c r="T719" s="127"/>
      <c r="U719" s="127"/>
      <c r="V719" s="127"/>
      <c r="W719" s="127"/>
      <c r="X719" s="127"/>
      <c r="Y719" s="127"/>
      <c r="Z719" s="127"/>
      <c r="AA719" s="127"/>
      <c r="AB719" s="127"/>
      <c r="AC719" s="127"/>
      <c r="AD719" s="127"/>
      <c r="AE719" s="127"/>
      <c r="AF719" s="127"/>
      <c r="AG719" s="127"/>
      <c r="AH719" s="127"/>
      <c r="AI719" s="127"/>
      <c r="AJ719" s="127"/>
      <c r="AK719" s="127"/>
      <c r="AL719" s="127"/>
      <c r="AM719" s="127"/>
      <c r="AN719" s="127"/>
      <c r="AO719" s="127"/>
      <c r="AP719" s="127"/>
      <c r="AQ719" s="127"/>
      <c r="AR719" s="127"/>
      <c r="AS719" s="127"/>
      <c r="AT719" s="127"/>
      <c r="AU719" s="127"/>
      <c r="AV719" s="127"/>
      <c r="AW719" s="127"/>
      <c r="AX719" s="127"/>
      <c r="AY719" s="127"/>
      <c r="AZ719" s="127"/>
      <c r="BA719" s="127"/>
      <c r="BB719" s="127"/>
      <c r="BC719" s="127"/>
      <c r="BD719" s="127"/>
      <c r="BE719" s="127"/>
      <c r="BF719" s="127"/>
      <c r="BG719" s="127"/>
      <c r="BH719" s="127"/>
      <c r="BI719" s="127"/>
      <c r="BJ719" s="127"/>
      <c r="BK719" s="127"/>
      <c r="BL719" s="127"/>
      <c r="BM719" s="127"/>
      <c r="BN719" s="127"/>
      <c r="BO719" s="127"/>
      <c r="BP719" s="127"/>
      <c r="BQ719" s="127"/>
      <c r="BR719" s="127"/>
      <c r="BS719" s="127"/>
    </row>
    <row r="720" spans="1:71" ht="12.75" customHeight="1" x14ac:dyDescent="0.25">
      <c r="A720" s="127"/>
      <c r="B720" s="127"/>
      <c r="C720" s="127"/>
      <c r="D720" s="127"/>
      <c r="E720" s="127"/>
      <c r="F720" s="127"/>
      <c r="G720" s="127"/>
      <c r="H720" s="127"/>
      <c r="I720" s="127"/>
      <c r="J720" s="127"/>
      <c r="K720" s="127"/>
      <c r="L720" s="127"/>
      <c r="M720" s="127"/>
      <c r="N720" s="127"/>
      <c r="O720" s="127"/>
      <c r="P720" s="127"/>
      <c r="Q720" s="127"/>
      <c r="R720" s="127"/>
      <c r="S720" s="127"/>
      <c r="T720" s="127"/>
      <c r="U720" s="127"/>
      <c r="V720" s="127"/>
      <c r="W720" s="127"/>
      <c r="X720" s="127"/>
      <c r="Y720" s="127"/>
      <c r="Z720" s="127"/>
      <c r="AA720" s="127"/>
      <c r="AB720" s="127"/>
      <c r="AC720" s="127"/>
      <c r="AD720" s="127"/>
      <c r="AE720" s="127"/>
      <c r="AF720" s="127"/>
      <c r="AG720" s="127"/>
      <c r="AH720" s="127"/>
      <c r="AI720" s="127"/>
      <c r="AJ720" s="127"/>
      <c r="AK720" s="127"/>
      <c r="AL720" s="127"/>
      <c r="AM720" s="127"/>
      <c r="AN720" s="127"/>
      <c r="AO720" s="127"/>
      <c r="AP720" s="127"/>
      <c r="AQ720" s="127"/>
      <c r="AR720" s="127"/>
      <c r="AS720" s="127"/>
      <c r="AT720" s="127"/>
      <c r="AU720" s="127"/>
      <c r="AV720" s="127"/>
      <c r="AW720" s="127"/>
      <c r="AX720" s="127"/>
      <c r="AY720" s="127"/>
      <c r="AZ720" s="127"/>
      <c r="BA720" s="127"/>
      <c r="BB720" s="127"/>
      <c r="BC720" s="127"/>
      <c r="BD720" s="127"/>
      <c r="BE720" s="127"/>
      <c r="BF720" s="127"/>
      <c r="BG720" s="127"/>
      <c r="BH720" s="127"/>
      <c r="BI720" s="127"/>
      <c r="BJ720" s="127"/>
      <c r="BK720" s="127"/>
      <c r="BL720" s="127"/>
      <c r="BM720" s="127"/>
      <c r="BN720" s="127"/>
      <c r="BO720" s="127"/>
      <c r="BP720" s="127"/>
      <c r="BQ720" s="127"/>
      <c r="BR720" s="127"/>
      <c r="BS720" s="127"/>
    </row>
    <row r="721" spans="1:71" ht="12.75" customHeight="1" x14ac:dyDescent="0.25">
      <c r="A721" s="127"/>
      <c r="B721" s="127"/>
      <c r="C721" s="127"/>
      <c r="D721" s="127"/>
      <c r="E721" s="127"/>
      <c r="F721" s="127"/>
      <c r="G721" s="127"/>
      <c r="H721" s="127"/>
      <c r="I721" s="127"/>
      <c r="J721" s="127"/>
      <c r="K721" s="127"/>
      <c r="L721" s="127"/>
      <c r="M721" s="127"/>
      <c r="N721" s="127"/>
      <c r="O721" s="127"/>
      <c r="P721" s="127"/>
      <c r="Q721" s="127"/>
      <c r="R721" s="127"/>
      <c r="S721" s="127"/>
      <c r="T721" s="127"/>
      <c r="U721" s="127"/>
      <c r="V721" s="127"/>
      <c r="W721" s="127"/>
      <c r="X721" s="127"/>
      <c r="Y721" s="127"/>
      <c r="Z721" s="127"/>
      <c r="AA721" s="127"/>
      <c r="AB721" s="127"/>
      <c r="AC721" s="127"/>
      <c r="AD721" s="127"/>
      <c r="AE721" s="127"/>
      <c r="AF721" s="127"/>
      <c r="AG721" s="127"/>
      <c r="AH721" s="127"/>
      <c r="AI721" s="127"/>
      <c r="AJ721" s="127"/>
      <c r="AK721" s="127"/>
      <c r="AL721" s="127"/>
      <c r="AM721" s="127"/>
      <c r="AN721" s="127"/>
      <c r="AO721" s="127"/>
      <c r="AP721" s="127"/>
      <c r="AQ721" s="127"/>
      <c r="AR721" s="127"/>
      <c r="AS721" s="127"/>
      <c r="AT721" s="127"/>
      <c r="AU721" s="127"/>
      <c r="AV721" s="127"/>
      <c r="AW721" s="127"/>
      <c r="AX721" s="127"/>
      <c r="AY721" s="127"/>
      <c r="AZ721" s="127"/>
      <c r="BA721" s="127"/>
      <c r="BB721" s="127"/>
      <c r="BC721" s="127"/>
      <c r="BD721" s="127"/>
      <c r="BE721" s="127"/>
      <c r="BF721" s="127"/>
      <c r="BG721" s="127"/>
      <c r="BH721" s="127"/>
      <c r="BI721" s="127"/>
      <c r="BJ721" s="127"/>
      <c r="BK721" s="127"/>
      <c r="BL721" s="127"/>
      <c r="BM721" s="127"/>
      <c r="BN721" s="127"/>
      <c r="BO721" s="127"/>
      <c r="BP721" s="127"/>
      <c r="BQ721" s="127"/>
      <c r="BR721" s="127"/>
      <c r="BS721" s="127"/>
    </row>
    <row r="722" spans="1:71" ht="12.75" customHeight="1" x14ac:dyDescent="0.25">
      <c r="A722" s="127"/>
      <c r="B722" s="127"/>
      <c r="C722" s="127"/>
      <c r="D722" s="127"/>
      <c r="E722" s="127"/>
      <c r="F722" s="127"/>
      <c r="G722" s="127"/>
      <c r="H722" s="127"/>
      <c r="I722" s="127"/>
      <c r="J722" s="127"/>
      <c r="K722" s="127"/>
      <c r="L722" s="127"/>
      <c r="M722" s="127"/>
      <c r="N722" s="127"/>
      <c r="O722" s="127"/>
      <c r="P722" s="127"/>
      <c r="Q722" s="127"/>
      <c r="R722" s="127"/>
      <c r="S722" s="127"/>
      <c r="T722" s="127"/>
      <c r="U722" s="127"/>
      <c r="V722" s="127"/>
      <c r="W722" s="127"/>
      <c r="X722" s="127"/>
      <c r="Y722" s="127"/>
      <c r="Z722" s="127"/>
      <c r="AA722" s="127"/>
      <c r="AB722" s="127"/>
      <c r="AC722" s="127"/>
      <c r="AD722" s="127"/>
      <c r="AE722" s="127"/>
      <c r="AF722" s="127"/>
      <c r="AG722" s="127"/>
      <c r="AH722" s="127"/>
      <c r="AI722" s="127"/>
      <c r="AJ722" s="127"/>
      <c r="AK722" s="127"/>
      <c r="AL722" s="127"/>
      <c r="AM722" s="127"/>
      <c r="AN722" s="127"/>
      <c r="AO722" s="127"/>
      <c r="AP722" s="127"/>
      <c r="AQ722" s="127"/>
      <c r="AR722" s="127"/>
      <c r="AS722" s="127"/>
      <c r="AT722" s="127"/>
      <c r="AU722" s="127"/>
      <c r="AV722" s="127"/>
      <c r="AW722" s="127"/>
      <c r="AX722" s="127"/>
      <c r="AY722" s="127"/>
      <c r="AZ722" s="127"/>
      <c r="BA722" s="127"/>
      <c r="BB722" s="127"/>
      <c r="BC722" s="127"/>
      <c r="BD722" s="127"/>
      <c r="BE722" s="127"/>
      <c r="BF722" s="127"/>
      <c r="BG722" s="127"/>
      <c r="BH722" s="127"/>
      <c r="BI722" s="127"/>
      <c r="BJ722" s="127"/>
      <c r="BK722" s="127"/>
      <c r="BL722" s="127"/>
      <c r="BM722" s="127"/>
      <c r="BN722" s="127"/>
      <c r="BO722" s="127"/>
      <c r="BP722" s="127"/>
      <c r="BQ722" s="127"/>
      <c r="BR722" s="127"/>
      <c r="BS722" s="127"/>
    </row>
    <row r="723" spans="1:71" ht="12.75" customHeight="1" x14ac:dyDescent="0.25">
      <c r="A723" s="127"/>
      <c r="B723" s="127"/>
      <c r="C723" s="127"/>
      <c r="D723" s="127"/>
      <c r="E723" s="127"/>
      <c r="F723" s="127"/>
      <c r="G723" s="127"/>
      <c r="H723" s="127"/>
      <c r="I723" s="127"/>
      <c r="J723" s="127"/>
      <c r="K723" s="127"/>
      <c r="L723" s="127"/>
      <c r="M723" s="127"/>
      <c r="N723" s="127"/>
      <c r="O723" s="127"/>
      <c r="P723" s="127"/>
      <c r="Q723" s="127"/>
      <c r="R723" s="127"/>
      <c r="S723" s="127"/>
      <c r="T723" s="127"/>
      <c r="U723" s="127"/>
      <c r="V723" s="127"/>
      <c r="W723" s="127"/>
      <c r="X723" s="127"/>
      <c r="Y723" s="127"/>
      <c r="Z723" s="127"/>
      <c r="AA723" s="127"/>
      <c r="AB723" s="127"/>
      <c r="AC723" s="127"/>
      <c r="AD723" s="127"/>
      <c r="AE723" s="127"/>
      <c r="AF723" s="127"/>
      <c r="AG723" s="127"/>
      <c r="AH723" s="127"/>
      <c r="AI723" s="127"/>
      <c r="AJ723" s="127"/>
      <c r="AK723" s="127"/>
      <c r="AL723" s="127"/>
      <c r="AM723" s="127"/>
      <c r="AN723" s="127"/>
      <c r="AO723" s="127"/>
      <c r="AP723" s="127"/>
      <c r="AQ723" s="127"/>
      <c r="AR723" s="127"/>
      <c r="AS723" s="127"/>
      <c r="AT723" s="127"/>
      <c r="AU723" s="127"/>
      <c r="AV723" s="127"/>
      <c r="AW723" s="127"/>
      <c r="AX723" s="127"/>
      <c r="AY723" s="127"/>
      <c r="AZ723" s="127"/>
      <c r="BA723" s="127"/>
      <c r="BB723" s="127"/>
      <c r="BC723" s="127"/>
      <c r="BD723" s="127"/>
      <c r="BE723" s="127"/>
      <c r="BF723" s="127"/>
      <c r="BG723" s="127"/>
      <c r="BH723" s="127"/>
      <c r="BI723" s="127"/>
      <c r="BJ723" s="127"/>
      <c r="BK723" s="127"/>
      <c r="BL723" s="127"/>
      <c r="BM723" s="127"/>
      <c r="BN723" s="127"/>
      <c r="BO723" s="127"/>
      <c r="BP723" s="127"/>
      <c r="BQ723" s="127"/>
      <c r="BR723" s="127"/>
      <c r="BS723" s="127"/>
    </row>
    <row r="724" spans="1:71" ht="12.75" customHeight="1" x14ac:dyDescent="0.25">
      <c r="A724" s="127"/>
      <c r="B724" s="127"/>
      <c r="C724" s="127"/>
      <c r="D724" s="127"/>
      <c r="E724" s="127"/>
      <c r="F724" s="127"/>
      <c r="G724" s="127"/>
      <c r="H724" s="127"/>
      <c r="I724" s="127"/>
      <c r="J724" s="127"/>
      <c r="K724" s="127"/>
      <c r="L724" s="127"/>
      <c r="M724" s="127"/>
      <c r="N724" s="127"/>
      <c r="O724" s="127"/>
      <c r="P724" s="127"/>
      <c r="Q724" s="127"/>
      <c r="R724" s="127"/>
      <c r="S724" s="127"/>
      <c r="T724" s="127"/>
      <c r="U724" s="127"/>
      <c r="V724" s="127"/>
      <c r="W724" s="127"/>
      <c r="X724" s="127"/>
      <c r="Y724" s="127"/>
      <c r="Z724" s="127"/>
      <c r="AA724" s="127"/>
      <c r="AB724" s="127"/>
      <c r="AC724" s="127"/>
      <c r="AD724" s="127"/>
      <c r="AE724" s="127"/>
      <c r="AF724" s="127"/>
      <c r="AG724" s="127"/>
      <c r="AH724" s="127"/>
      <c r="AI724" s="127"/>
      <c r="AJ724" s="127"/>
      <c r="AK724" s="127"/>
      <c r="AL724" s="127"/>
      <c r="AM724" s="127"/>
      <c r="AN724" s="127"/>
      <c r="AO724" s="127"/>
      <c r="AP724" s="127"/>
      <c r="AQ724" s="127"/>
      <c r="AR724" s="127"/>
      <c r="AS724" s="127"/>
      <c r="AT724" s="127"/>
      <c r="AU724" s="127"/>
      <c r="AV724" s="127"/>
      <c r="AW724" s="127"/>
      <c r="AX724" s="127"/>
      <c r="AY724" s="127"/>
      <c r="AZ724" s="127"/>
      <c r="BA724" s="127"/>
      <c r="BB724" s="127"/>
      <c r="BC724" s="127"/>
      <c r="BD724" s="127"/>
      <c r="BE724" s="127"/>
      <c r="BF724" s="127"/>
      <c r="BG724" s="127"/>
      <c r="BH724" s="127"/>
      <c r="BI724" s="127"/>
      <c r="BJ724" s="127"/>
      <c r="BK724" s="127"/>
      <c r="BL724" s="127"/>
      <c r="BM724" s="127"/>
      <c r="BN724" s="127"/>
      <c r="BO724" s="127"/>
      <c r="BP724" s="127"/>
      <c r="BQ724" s="127"/>
      <c r="BR724" s="127"/>
      <c r="BS724" s="127"/>
    </row>
    <row r="725" spans="1:71" ht="12.75" customHeight="1" x14ac:dyDescent="0.25">
      <c r="A725" s="127"/>
      <c r="B725" s="127"/>
      <c r="C725" s="127"/>
      <c r="D725" s="127"/>
      <c r="E725" s="127"/>
      <c r="F725" s="127"/>
      <c r="G725" s="127"/>
      <c r="H725" s="127"/>
      <c r="I725" s="127"/>
      <c r="J725" s="127"/>
      <c r="K725" s="127"/>
      <c r="L725" s="127"/>
      <c r="M725" s="127"/>
      <c r="N725" s="127"/>
      <c r="O725" s="127"/>
      <c r="P725" s="127"/>
      <c r="Q725" s="127"/>
      <c r="R725" s="127"/>
      <c r="S725" s="127"/>
      <c r="T725" s="127"/>
      <c r="U725" s="127"/>
      <c r="V725" s="127"/>
      <c r="W725" s="127"/>
      <c r="X725" s="127"/>
      <c r="Y725" s="127"/>
      <c r="Z725" s="127"/>
      <c r="AA725" s="127"/>
      <c r="AB725" s="127"/>
      <c r="AC725" s="127"/>
      <c r="AD725" s="127"/>
      <c r="AE725" s="127"/>
      <c r="AF725" s="127"/>
      <c r="AG725" s="127"/>
      <c r="AH725" s="127"/>
      <c r="AI725" s="127"/>
      <c r="AJ725" s="127"/>
      <c r="AK725" s="127"/>
      <c r="AL725" s="127"/>
      <c r="AM725" s="127"/>
      <c r="AN725" s="127"/>
      <c r="AO725" s="127"/>
      <c r="AP725" s="127"/>
      <c r="AQ725" s="127"/>
      <c r="AR725" s="127"/>
      <c r="AS725" s="127"/>
      <c r="AT725" s="127"/>
      <c r="AU725" s="127"/>
      <c r="AV725" s="127"/>
      <c r="AW725" s="127"/>
      <c r="AX725" s="127"/>
      <c r="AY725" s="127"/>
      <c r="AZ725" s="127"/>
      <c r="BA725" s="127"/>
      <c r="BB725" s="127"/>
      <c r="BC725" s="127"/>
      <c r="BD725" s="127"/>
      <c r="BE725" s="127"/>
      <c r="BF725" s="127"/>
      <c r="BG725" s="127"/>
      <c r="BH725" s="127"/>
      <c r="BI725" s="127"/>
      <c r="BJ725" s="127"/>
      <c r="BK725" s="127"/>
      <c r="BL725" s="127"/>
      <c r="BM725" s="127"/>
      <c r="BN725" s="127"/>
      <c r="BO725" s="127"/>
      <c r="BP725" s="127"/>
      <c r="BQ725" s="127"/>
      <c r="BR725" s="127"/>
      <c r="BS725" s="127"/>
    </row>
    <row r="726" spans="1:71" ht="12.75" customHeight="1" x14ac:dyDescent="0.25">
      <c r="A726" s="127"/>
      <c r="B726" s="127"/>
      <c r="C726" s="127"/>
      <c r="D726" s="127"/>
      <c r="E726" s="127"/>
      <c r="F726" s="127"/>
      <c r="G726" s="127"/>
      <c r="H726" s="127"/>
      <c r="I726" s="127"/>
      <c r="J726" s="127"/>
      <c r="K726" s="127"/>
      <c r="L726" s="127"/>
      <c r="M726" s="127"/>
      <c r="N726" s="127"/>
      <c r="O726" s="127"/>
      <c r="P726" s="127"/>
      <c r="Q726" s="127"/>
      <c r="R726" s="127"/>
      <c r="S726" s="127"/>
      <c r="T726" s="127"/>
      <c r="U726" s="127"/>
      <c r="V726" s="127"/>
      <c r="W726" s="127"/>
      <c r="X726" s="127"/>
      <c r="Y726" s="127"/>
      <c r="Z726" s="127"/>
      <c r="AA726" s="127"/>
      <c r="AB726" s="127"/>
      <c r="AC726" s="127"/>
      <c r="AD726" s="127"/>
      <c r="AE726" s="127"/>
      <c r="AF726" s="127"/>
      <c r="AG726" s="127"/>
      <c r="AH726" s="127"/>
      <c r="AI726" s="127"/>
      <c r="AJ726" s="127"/>
      <c r="AK726" s="127"/>
      <c r="AL726" s="127"/>
      <c r="AM726" s="127"/>
      <c r="AN726" s="127"/>
      <c r="AO726" s="127"/>
      <c r="AP726" s="127"/>
      <c r="AQ726" s="127"/>
      <c r="AR726" s="127"/>
      <c r="AS726" s="127"/>
      <c r="AT726" s="127"/>
      <c r="AU726" s="127"/>
      <c r="AV726" s="127"/>
      <c r="AW726" s="127"/>
      <c r="AX726" s="127"/>
      <c r="AY726" s="127"/>
      <c r="AZ726" s="127"/>
      <c r="BA726" s="127"/>
      <c r="BB726" s="127"/>
      <c r="BC726" s="127"/>
      <c r="BD726" s="127"/>
      <c r="BE726" s="127"/>
      <c r="BF726" s="127"/>
      <c r="BG726" s="127"/>
      <c r="BH726" s="127"/>
      <c r="BI726" s="127"/>
      <c r="BJ726" s="127"/>
      <c r="BK726" s="127"/>
      <c r="BL726" s="127"/>
      <c r="BM726" s="127"/>
      <c r="BN726" s="127"/>
      <c r="BO726" s="127"/>
      <c r="BP726" s="127"/>
      <c r="BQ726" s="127"/>
      <c r="BR726" s="127"/>
      <c r="BS726" s="127"/>
    </row>
    <row r="727" spans="1:71" ht="12.75" customHeight="1" x14ac:dyDescent="0.25">
      <c r="A727" s="127"/>
      <c r="B727" s="127"/>
      <c r="C727" s="127"/>
      <c r="D727" s="127"/>
      <c r="E727" s="127"/>
      <c r="F727" s="127"/>
      <c r="G727" s="127"/>
      <c r="H727" s="127"/>
      <c r="I727" s="127"/>
      <c r="J727" s="127"/>
      <c r="K727" s="127"/>
      <c r="L727" s="127"/>
      <c r="M727" s="127"/>
      <c r="N727" s="127"/>
      <c r="O727" s="127"/>
      <c r="P727" s="127"/>
      <c r="Q727" s="127"/>
      <c r="R727" s="127"/>
      <c r="S727" s="127"/>
      <c r="T727" s="127"/>
      <c r="U727" s="127"/>
      <c r="V727" s="127"/>
      <c r="W727" s="127"/>
      <c r="X727" s="127"/>
      <c r="Y727" s="127"/>
      <c r="Z727" s="127"/>
      <c r="AA727" s="127"/>
      <c r="AB727" s="127"/>
      <c r="AC727" s="127"/>
      <c r="AD727" s="127"/>
      <c r="AE727" s="127"/>
      <c r="AF727" s="127"/>
      <c r="AG727" s="127"/>
      <c r="AH727" s="127"/>
      <c r="AI727" s="127"/>
      <c r="AJ727" s="127"/>
      <c r="AK727" s="127"/>
      <c r="AL727" s="127"/>
      <c r="AM727" s="127"/>
      <c r="AN727" s="127"/>
      <c r="AO727" s="127"/>
      <c r="AP727" s="127"/>
      <c r="AQ727" s="127"/>
      <c r="AR727" s="127"/>
      <c r="AS727" s="127"/>
      <c r="AT727" s="127"/>
      <c r="AU727" s="127"/>
      <c r="AV727" s="127"/>
      <c r="AW727" s="127"/>
      <c r="AX727" s="127"/>
      <c r="AY727" s="127"/>
      <c r="AZ727" s="127"/>
      <c r="BA727" s="127"/>
      <c r="BB727" s="127"/>
      <c r="BC727" s="127"/>
      <c r="BD727" s="127"/>
      <c r="BE727" s="127"/>
      <c r="BF727" s="127"/>
      <c r="BG727" s="127"/>
      <c r="BH727" s="127"/>
      <c r="BI727" s="127"/>
      <c r="BJ727" s="127"/>
      <c r="BK727" s="127"/>
      <c r="BL727" s="127"/>
      <c r="BM727" s="127"/>
      <c r="BN727" s="127"/>
      <c r="BO727" s="127"/>
      <c r="BP727" s="127"/>
      <c r="BQ727" s="127"/>
      <c r="BR727" s="127"/>
      <c r="BS727" s="127"/>
    </row>
    <row r="728" spans="1:71" ht="12.75" customHeight="1" x14ac:dyDescent="0.25">
      <c r="A728" s="127"/>
      <c r="B728" s="127"/>
      <c r="C728" s="127"/>
      <c r="D728" s="127"/>
      <c r="E728" s="127"/>
      <c r="F728" s="127"/>
      <c r="G728" s="127"/>
      <c r="H728" s="127"/>
      <c r="I728" s="127"/>
      <c r="J728" s="127"/>
      <c r="K728" s="127"/>
      <c r="L728" s="127"/>
      <c r="M728" s="127"/>
      <c r="N728" s="127"/>
      <c r="O728" s="127"/>
      <c r="P728" s="127"/>
      <c r="Q728" s="127"/>
      <c r="R728" s="127"/>
      <c r="S728" s="127"/>
      <c r="T728" s="127"/>
      <c r="U728" s="127"/>
      <c r="V728" s="127"/>
      <c r="W728" s="127"/>
      <c r="X728" s="127"/>
      <c r="Y728" s="127"/>
      <c r="Z728" s="127"/>
      <c r="AA728" s="127"/>
      <c r="AB728" s="127"/>
      <c r="AC728" s="127"/>
      <c r="AD728" s="127"/>
      <c r="AE728" s="127"/>
      <c r="AF728" s="127"/>
      <c r="AG728" s="127"/>
      <c r="AH728" s="127"/>
      <c r="AI728" s="127"/>
      <c r="AJ728" s="127"/>
      <c r="AK728" s="127"/>
      <c r="AL728" s="127"/>
      <c r="AM728" s="127"/>
      <c r="AN728" s="127"/>
      <c r="AO728" s="127"/>
      <c r="AP728" s="127"/>
      <c r="AQ728" s="127"/>
      <c r="AR728" s="127"/>
      <c r="AS728" s="127"/>
      <c r="AT728" s="127"/>
      <c r="AU728" s="127"/>
      <c r="AV728" s="127"/>
      <c r="AW728" s="127"/>
      <c r="AX728" s="127"/>
      <c r="AY728" s="127"/>
      <c r="AZ728" s="127"/>
      <c r="BA728" s="127"/>
      <c r="BB728" s="127"/>
      <c r="BC728" s="127"/>
      <c r="BD728" s="127"/>
      <c r="BE728" s="127"/>
      <c r="BF728" s="127"/>
      <c r="BG728" s="127"/>
      <c r="BH728" s="127"/>
      <c r="BI728" s="127"/>
      <c r="BJ728" s="127"/>
      <c r="BK728" s="127"/>
      <c r="BL728" s="127"/>
      <c r="BM728" s="127"/>
      <c r="BN728" s="127"/>
      <c r="BO728" s="127"/>
      <c r="BP728" s="127"/>
      <c r="BQ728" s="127"/>
      <c r="BR728" s="127"/>
      <c r="BS728" s="127"/>
    </row>
    <row r="729" spans="1:71" ht="12.75" customHeight="1" x14ac:dyDescent="0.25">
      <c r="A729" s="127"/>
      <c r="B729" s="127"/>
      <c r="C729" s="127"/>
      <c r="D729" s="127"/>
      <c r="E729" s="127"/>
      <c r="F729" s="127"/>
      <c r="G729" s="127"/>
      <c r="H729" s="127"/>
      <c r="I729" s="127"/>
      <c r="J729" s="127"/>
      <c r="K729" s="127"/>
      <c r="L729" s="127"/>
      <c r="M729" s="127"/>
      <c r="N729" s="127"/>
      <c r="O729" s="127"/>
      <c r="P729" s="127"/>
      <c r="Q729" s="127"/>
      <c r="R729" s="127"/>
      <c r="S729" s="127"/>
      <c r="T729" s="127"/>
      <c r="U729" s="127"/>
      <c r="V729" s="127"/>
      <c r="W729" s="127"/>
      <c r="X729" s="127"/>
      <c r="Y729" s="127"/>
      <c r="Z729" s="127"/>
      <c r="AA729" s="127"/>
      <c r="AB729" s="127"/>
      <c r="AC729" s="127"/>
      <c r="AD729" s="127"/>
      <c r="AE729" s="127"/>
      <c r="AF729" s="127"/>
      <c r="AG729" s="127"/>
      <c r="AH729" s="127"/>
      <c r="AI729" s="127"/>
      <c r="AJ729" s="127"/>
      <c r="AK729" s="127"/>
      <c r="AL729" s="127"/>
      <c r="AM729" s="127"/>
      <c r="AN729" s="127"/>
      <c r="AO729" s="127"/>
      <c r="AP729" s="127"/>
      <c r="AQ729" s="127"/>
      <c r="AR729" s="127"/>
      <c r="AS729" s="127"/>
      <c r="AT729" s="127"/>
      <c r="AU729" s="127"/>
      <c r="AV729" s="127"/>
      <c r="AW729" s="127"/>
      <c r="AX729" s="127"/>
      <c r="AY729" s="127"/>
      <c r="AZ729" s="127"/>
      <c r="BA729" s="127"/>
      <c r="BB729" s="127"/>
      <c r="BC729" s="127"/>
      <c r="BD729" s="127"/>
      <c r="BE729" s="127"/>
      <c r="BF729" s="127"/>
      <c r="BG729" s="127"/>
      <c r="BH729" s="127"/>
      <c r="BI729" s="127"/>
      <c r="BJ729" s="127"/>
      <c r="BK729" s="127"/>
      <c r="BL729" s="127"/>
      <c r="BM729" s="127"/>
      <c r="BN729" s="127"/>
      <c r="BO729" s="127"/>
      <c r="BP729" s="127"/>
      <c r="BQ729" s="127"/>
      <c r="BR729" s="127"/>
      <c r="BS729" s="127"/>
    </row>
    <row r="730" spans="1:71" ht="12.75" customHeight="1" x14ac:dyDescent="0.25">
      <c r="A730" s="127"/>
      <c r="B730" s="127"/>
      <c r="C730" s="127"/>
      <c r="D730" s="127"/>
      <c r="E730" s="127"/>
      <c r="F730" s="127"/>
      <c r="G730" s="127"/>
      <c r="H730" s="127"/>
      <c r="I730" s="127"/>
      <c r="J730" s="127"/>
      <c r="K730" s="127"/>
      <c r="L730" s="127"/>
      <c r="M730" s="127"/>
      <c r="N730" s="127"/>
      <c r="O730" s="127"/>
      <c r="P730" s="127"/>
      <c r="Q730" s="127"/>
      <c r="R730" s="127"/>
      <c r="S730" s="127"/>
      <c r="T730" s="127"/>
      <c r="U730" s="127"/>
      <c r="V730" s="127"/>
      <c r="W730" s="127"/>
      <c r="X730" s="127"/>
      <c r="Y730" s="127"/>
      <c r="Z730" s="127"/>
      <c r="AA730" s="127"/>
      <c r="AB730" s="127"/>
      <c r="AC730" s="127"/>
      <c r="AD730" s="127"/>
      <c r="AE730" s="127"/>
      <c r="AF730" s="127"/>
      <c r="AG730" s="127"/>
      <c r="AH730" s="127"/>
      <c r="AI730" s="127"/>
      <c r="AJ730" s="127"/>
      <c r="AK730" s="127"/>
      <c r="AL730" s="127"/>
      <c r="AM730" s="127"/>
      <c r="AN730" s="127"/>
      <c r="AO730" s="127"/>
      <c r="AP730" s="127"/>
      <c r="AQ730" s="127"/>
      <c r="AR730" s="127"/>
      <c r="AS730" s="127"/>
      <c r="AT730" s="127"/>
      <c r="AU730" s="127"/>
      <c r="AV730" s="127"/>
      <c r="AW730" s="127"/>
      <c r="AX730" s="127"/>
      <c r="AY730" s="127"/>
      <c r="AZ730" s="127"/>
      <c r="BA730" s="127"/>
      <c r="BB730" s="127"/>
      <c r="BC730" s="127"/>
      <c r="BD730" s="127"/>
      <c r="BE730" s="127"/>
      <c r="BF730" s="127"/>
      <c r="BG730" s="127"/>
      <c r="BH730" s="127"/>
      <c r="BI730" s="127"/>
      <c r="BJ730" s="127"/>
      <c r="BK730" s="127"/>
      <c r="BL730" s="127"/>
      <c r="BM730" s="127"/>
      <c r="BN730" s="127"/>
      <c r="BO730" s="127"/>
      <c r="BP730" s="127"/>
      <c r="BQ730" s="127"/>
      <c r="BR730" s="127"/>
      <c r="BS730" s="127"/>
    </row>
    <row r="731" spans="1:71" ht="12.75" customHeight="1" x14ac:dyDescent="0.25">
      <c r="A731" s="127"/>
      <c r="B731" s="127"/>
      <c r="C731" s="127"/>
      <c r="D731" s="127"/>
      <c r="E731" s="127"/>
      <c r="F731" s="127"/>
      <c r="G731" s="127"/>
      <c r="H731" s="127"/>
      <c r="I731" s="127"/>
      <c r="J731" s="127"/>
      <c r="K731" s="127"/>
      <c r="L731" s="127"/>
      <c r="M731" s="127"/>
      <c r="N731" s="127"/>
      <c r="O731" s="127"/>
      <c r="P731" s="127"/>
      <c r="Q731" s="127"/>
      <c r="R731" s="127"/>
      <c r="S731" s="127"/>
      <c r="T731" s="127"/>
      <c r="U731" s="127"/>
      <c r="V731" s="127"/>
      <c r="W731" s="127"/>
      <c r="X731" s="127"/>
      <c r="Y731" s="127"/>
      <c r="Z731" s="127"/>
      <c r="AA731" s="127"/>
      <c r="AB731" s="127"/>
      <c r="AC731" s="127"/>
      <c r="AD731" s="127"/>
      <c r="AE731" s="127"/>
      <c r="AF731" s="127"/>
      <c r="AG731" s="127"/>
      <c r="AH731" s="127"/>
      <c r="AI731" s="127"/>
      <c r="AJ731" s="127"/>
      <c r="AK731" s="127"/>
      <c r="AL731" s="127"/>
      <c r="AM731" s="127"/>
      <c r="AN731" s="127"/>
      <c r="AO731" s="127"/>
      <c r="AP731" s="127"/>
      <c r="AQ731" s="127"/>
      <c r="AR731" s="127"/>
      <c r="AS731" s="127"/>
      <c r="AT731" s="127"/>
      <c r="AU731" s="127"/>
      <c r="AV731" s="127"/>
      <c r="AW731" s="127"/>
      <c r="AX731" s="127"/>
      <c r="AY731" s="127"/>
      <c r="AZ731" s="127"/>
      <c r="BA731" s="127"/>
      <c r="BB731" s="127"/>
      <c r="BC731" s="127"/>
      <c r="BD731" s="127"/>
      <c r="BE731" s="127"/>
      <c r="BF731" s="127"/>
      <c r="BG731" s="127"/>
      <c r="BH731" s="127"/>
      <c r="BI731" s="127"/>
      <c r="BJ731" s="127"/>
      <c r="BK731" s="127"/>
      <c r="BL731" s="127"/>
      <c r="BM731" s="127"/>
      <c r="BN731" s="127"/>
      <c r="BO731" s="127"/>
      <c r="BP731" s="127"/>
      <c r="BQ731" s="127"/>
      <c r="BR731" s="127"/>
      <c r="BS731" s="127"/>
    </row>
    <row r="732" spans="1:71" ht="12.75" customHeight="1" x14ac:dyDescent="0.25">
      <c r="A732" s="127"/>
      <c r="B732" s="127"/>
      <c r="C732" s="127"/>
      <c r="D732" s="127"/>
      <c r="E732" s="127"/>
      <c r="F732" s="127"/>
      <c r="G732" s="127"/>
      <c r="H732" s="127"/>
      <c r="I732" s="127"/>
      <c r="J732" s="127"/>
      <c r="K732" s="127"/>
      <c r="L732" s="127"/>
      <c r="M732" s="127"/>
      <c r="N732" s="127"/>
      <c r="O732" s="127"/>
      <c r="P732" s="127"/>
      <c r="Q732" s="127"/>
      <c r="R732" s="127"/>
      <c r="S732" s="127"/>
      <c r="T732" s="127"/>
      <c r="U732" s="127"/>
      <c r="V732" s="127"/>
      <c r="W732" s="127"/>
      <c r="X732" s="127"/>
      <c r="Y732" s="127"/>
      <c r="Z732" s="127"/>
      <c r="AA732" s="127"/>
      <c r="AB732" s="127"/>
      <c r="AC732" s="127"/>
      <c r="AD732" s="127"/>
      <c r="AE732" s="127"/>
      <c r="AF732" s="127"/>
      <c r="AG732" s="127"/>
      <c r="AH732" s="127"/>
      <c r="AI732" s="127"/>
      <c r="AJ732" s="127"/>
      <c r="AK732" s="127"/>
      <c r="AL732" s="127"/>
      <c r="AM732" s="127"/>
      <c r="AN732" s="127"/>
      <c r="AO732" s="127"/>
      <c r="AP732" s="127"/>
      <c r="AQ732" s="127"/>
      <c r="AR732" s="127"/>
      <c r="AS732" s="127"/>
      <c r="AT732" s="127"/>
      <c r="AU732" s="127"/>
      <c r="AV732" s="127"/>
      <c r="AW732" s="127"/>
      <c r="AX732" s="127"/>
      <c r="AY732" s="127"/>
      <c r="AZ732" s="127"/>
      <c r="BA732" s="127"/>
      <c r="BB732" s="127"/>
      <c r="BC732" s="127"/>
      <c r="BD732" s="127"/>
      <c r="BE732" s="127"/>
      <c r="BF732" s="127"/>
      <c r="BG732" s="127"/>
      <c r="BH732" s="127"/>
      <c r="BI732" s="127"/>
      <c r="BJ732" s="127"/>
      <c r="BK732" s="127"/>
      <c r="BL732" s="127"/>
      <c r="BM732" s="127"/>
      <c r="BN732" s="127"/>
      <c r="BO732" s="127"/>
      <c r="BP732" s="127"/>
      <c r="BQ732" s="127"/>
      <c r="BR732" s="127"/>
      <c r="BS732" s="127"/>
    </row>
    <row r="733" spans="1:71" ht="12.75" customHeight="1" x14ac:dyDescent="0.25">
      <c r="A733" s="127"/>
      <c r="B733" s="127"/>
      <c r="C733" s="127"/>
      <c r="D733" s="127"/>
      <c r="E733" s="127"/>
      <c r="F733" s="127"/>
      <c r="G733" s="127"/>
      <c r="H733" s="127"/>
      <c r="I733" s="127"/>
      <c r="J733" s="127"/>
      <c r="K733" s="127"/>
      <c r="L733" s="127"/>
      <c r="M733" s="127"/>
      <c r="N733" s="127"/>
      <c r="O733" s="127"/>
      <c r="P733" s="127"/>
      <c r="Q733" s="127"/>
      <c r="R733" s="127"/>
      <c r="S733" s="127"/>
      <c r="T733" s="127"/>
      <c r="U733" s="127"/>
      <c r="V733" s="127"/>
      <c r="W733" s="127"/>
      <c r="X733" s="127"/>
      <c r="Y733" s="127"/>
      <c r="Z733" s="127"/>
      <c r="AA733" s="127"/>
      <c r="AB733" s="127"/>
      <c r="AC733" s="127"/>
      <c r="AD733" s="127"/>
      <c r="AE733" s="127"/>
      <c r="AF733" s="127"/>
      <c r="AG733" s="127"/>
      <c r="AH733" s="127"/>
      <c r="AI733" s="127"/>
      <c r="AJ733" s="127"/>
      <c r="AK733" s="127"/>
      <c r="AL733" s="127"/>
      <c r="AM733" s="127"/>
      <c r="AN733" s="127"/>
      <c r="AO733" s="127"/>
      <c r="AP733" s="127"/>
      <c r="AQ733" s="127"/>
      <c r="AR733" s="127"/>
      <c r="AS733" s="127"/>
      <c r="AT733" s="127"/>
      <c r="AU733" s="127"/>
      <c r="AV733" s="127"/>
      <c r="AW733" s="127"/>
      <c r="AX733" s="127"/>
      <c r="AY733" s="127"/>
      <c r="AZ733" s="127"/>
      <c r="BA733" s="127"/>
      <c r="BB733" s="127"/>
      <c r="BC733" s="127"/>
      <c r="BD733" s="127"/>
      <c r="BE733" s="127"/>
      <c r="BF733" s="127"/>
      <c r="BG733" s="127"/>
      <c r="BH733" s="127"/>
      <c r="BI733" s="127"/>
      <c r="BJ733" s="127"/>
      <c r="BK733" s="127"/>
      <c r="BL733" s="127"/>
      <c r="BM733" s="127"/>
      <c r="BN733" s="127"/>
      <c r="BO733" s="127"/>
      <c r="BP733" s="127"/>
      <c r="BQ733" s="127"/>
      <c r="BR733" s="127"/>
      <c r="BS733" s="127"/>
    </row>
    <row r="734" spans="1:71" ht="12.75" customHeight="1" x14ac:dyDescent="0.25">
      <c r="A734" s="127"/>
      <c r="B734" s="127"/>
      <c r="C734" s="127"/>
      <c r="D734" s="127"/>
      <c r="E734" s="127"/>
      <c r="F734" s="127"/>
      <c r="G734" s="127"/>
      <c r="H734" s="127"/>
      <c r="I734" s="127"/>
      <c r="J734" s="127"/>
      <c r="K734" s="127"/>
      <c r="L734" s="127"/>
      <c r="M734" s="127"/>
      <c r="N734" s="127"/>
      <c r="O734" s="127"/>
      <c r="P734" s="127"/>
      <c r="Q734" s="127"/>
      <c r="R734" s="127"/>
      <c r="S734" s="127"/>
      <c r="T734" s="127"/>
      <c r="U734" s="127"/>
      <c r="V734" s="127"/>
      <c r="W734" s="127"/>
      <c r="X734" s="127"/>
      <c r="Y734" s="127"/>
      <c r="Z734" s="127"/>
      <c r="AA734" s="127"/>
      <c r="AB734" s="127"/>
      <c r="AC734" s="127"/>
      <c r="AD734" s="127"/>
      <c r="AE734" s="127"/>
      <c r="AF734" s="127"/>
      <c r="AG734" s="127"/>
      <c r="AH734" s="127"/>
      <c r="AI734" s="127"/>
      <c r="AJ734" s="127"/>
      <c r="AK734" s="127"/>
      <c r="AL734" s="127"/>
      <c r="AM734" s="127"/>
      <c r="AN734" s="127"/>
      <c r="AO734" s="127"/>
      <c r="AP734" s="127"/>
      <c r="AQ734" s="127"/>
      <c r="AR734" s="127"/>
      <c r="AS734" s="127"/>
      <c r="AT734" s="127"/>
      <c r="AU734" s="127"/>
      <c r="AV734" s="127"/>
      <c r="AW734" s="127"/>
      <c r="AX734" s="127"/>
      <c r="AY734" s="127"/>
      <c r="AZ734" s="127"/>
      <c r="BA734" s="127"/>
      <c r="BB734" s="127"/>
      <c r="BC734" s="127"/>
      <c r="BD734" s="127"/>
      <c r="BE734" s="127"/>
      <c r="BF734" s="127"/>
      <c r="BG734" s="127"/>
      <c r="BH734" s="127"/>
      <c r="BI734" s="127"/>
      <c r="BJ734" s="127"/>
      <c r="BK734" s="127"/>
      <c r="BL734" s="127"/>
      <c r="BM734" s="127"/>
      <c r="BN734" s="127"/>
      <c r="BO734" s="127"/>
      <c r="BP734" s="127"/>
      <c r="BQ734" s="127"/>
      <c r="BR734" s="127"/>
      <c r="BS734" s="127"/>
    </row>
    <row r="735" spans="1:71" ht="12.75" customHeight="1" x14ac:dyDescent="0.25">
      <c r="A735" s="127"/>
      <c r="B735" s="127"/>
      <c r="C735" s="127"/>
      <c r="D735" s="127"/>
      <c r="E735" s="127"/>
      <c r="F735" s="127"/>
      <c r="G735" s="127"/>
      <c r="H735" s="127"/>
      <c r="I735" s="127"/>
      <c r="J735" s="127"/>
      <c r="K735" s="127"/>
      <c r="L735" s="127"/>
      <c r="M735" s="127"/>
      <c r="N735" s="127"/>
      <c r="O735" s="127"/>
      <c r="P735" s="127"/>
      <c r="Q735" s="127"/>
      <c r="R735" s="127"/>
      <c r="S735" s="127"/>
      <c r="T735" s="127"/>
      <c r="U735" s="127"/>
      <c r="V735" s="127"/>
      <c r="W735" s="127"/>
      <c r="X735" s="127"/>
      <c r="Y735" s="127"/>
      <c r="Z735" s="127"/>
      <c r="AA735" s="127"/>
      <c r="AB735" s="127"/>
      <c r="AC735" s="127"/>
      <c r="AD735" s="127"/>
      <c r="AE735" s="127"/>
      <c r="AF735" s="127"/>
      <c r="AG735" s="127"/>
      <c r="AH735" s="127"/>
      <c r="AI735" s="127"/>
      <c r="AJ735" s="127"/>
      <c r="AK735" s="127"/>
      <c r="AL735" s="127"/>
      <c r="AM735" s="127"/>
      <c r="AN735" s="127"/>
      <c r="AO735" s="127"/>
      <c r="AP735" s="127"/>
      <c r="AQ735" s="127"/>
      <c r="AR735" s="127"/>
      <c r="AS735" s="127"/>
      <c r="AT735" s="127"/>
      <c r="AU735" s="127"/>
      <c r="AV735" s="127"/>
      <c r="AW735" s="127"/>
      <c r="AX735" s="127"/>
      <c r="AY735" s="127"/>
      <c r="AZ735" s="127"/>
      <c r="BA735" s="127"/>
      <c r="BB735" s="127"/>
      <c r="BC735" s="127"/>
      <c r="BD735" s="127"/>
      <c r="BE735" s="127"/>
      <c r="BF735" s="127"/>
      <c r="BG735" s="127"/>
      <c r="BH735" s="127"/>
      <c r="BI735" s="127"/>
      <c r="BJ735" s="127"/>
      <c r="BK735" s="127"/>
      <c r="BL735" s="127"/>
      <c r="BM735" s="127"/>
      <c r="BN735" s="127"/>
      <c r="BO735" s="127"/>
      <c r="BP735" s="127"/>
      <c r="BQ735" s="127"/>
      <c r="BR735" s="127"/>
      <c r="BS735" s="127"/>
    </row>
    <row r="736" spans="1:71" ht="12.75" customHeight="1" x14ac:dyDescent="0.25">
      <c r="A736" s="127"/>
      <c r="B736" s="127"/>
      <c r="C736" s="127"/>
      <c r="D736" s="127"/>
      <c r="E736" s="127"/>
      <c r="F736" s="127"/>
      <c r="G736" s="127"/>
      <c r="H736" s="127"/>
      <c r="I736" s="127"/>
      <c r="J736" s="127"/>
      <c r="K736" s="127"/>
      <c r="L736" s="127"/>
      <c r="M736" s="127"/>
      <c r="N736" s="127"/>
      <c r="O736" s="127"/>
      <c r="P736" s="127"/>
      <c r="Q736" s="127"/>
      <c r="R736" s="127"/>
      <c r="S736" s="127"/>
      <c r="T736" s="127"/>
      <c r="U736" s="127"/>
      <c r="V736" s="127"/>
      <c r="W736" s="127"/>
      <c r="X736" s="127"/>
      <c r="Y736" s="127"/>
      <c r="Z736" s="127"/>
      <c r="AA736" s="127"/>
      <c r="AB736" s="127"/>
      <c r="AC736" s="127"/>
      <c r="AD736" s="127"/>
      <c r="AE736" s="127"/>
      <c r="AF736" s="127"/>
      <c r="AG736" s="127"/>
      <c r="AH736" s="127"/>
      <c r="AI736" s="127"/>
      <c r="AJ736" s="127"/>
      <c r="AK736" s="127"/>
      <c r="AL736" s="127"/>
      <c r="AM736" s="127"/>
      <c r="AN736" s="127"/>
      <c r="AO736" s="127"/>
      <c r="AP736" s="127"/>
      <c r="AQ736" s="127"/>
      <c r="AR736" s="127"/>
      <c r="AS736" s="127"/>
      <c r="AT736" s="127"/>
      <c r="AU736" s="127"/>
      <c r="AV736" s="127"/>
      <c r="AW736" s="127"/>
      <c r="AX736" s="127"/>
      <c r="AY736" s="127"/>
      <c r="AZ736" s="127"/>
      <c r="BA736" s="127"/>
      <c r="BB736" s="127"/>
      <c r="BC736" s="127"/>
      <c r="BD736" s="127"/>
      <c r="BE736" s="127"/>
      <c r="BF736" s="127"/>
      <c r="BG736" s="127"/>
      <c r="BH736" s="127"/>
      <c r="BI736" s="127"/>
      <c r="BJ736" s="127"/>
      <c r="BK736" s="127"/>
      <c r="BL736" s="127"/>
      <c r="BM736" s="127"/>
      <c r="BN736" s="127"/>
      <c r="BO736" s="127"/>
      <c r="BP736" s="127"/>
      <c r="BQ736" s="127"/>
      <c r="BR736" s="127"/>
      <c r="BS736" s="127"/>
    </row>
    <row r="737" spans="1:71" ht="12.75" customHeight="1" x14ac:dyDescent="0.25">
      <c r="A737" s="127"/>
      <c r="B737" s="127"/>
      <c r="C737" s="127"/>
      <c r="D737" s="127"/>
      <c r="E737" s="127"/>
      <c r="F737" s="127"/>
      <c r="G737" s="127"/>
      <c r="H737" s="127"/>
      <c r="I737" s="127"/>
      <c r="J737" s="127"/>
      <c r="K737" s="127"/>
      <c r="L737" s="127"/>
      <c r="M737" s="127"/>
      <c r="N737" s="127"/>
      <c r="O737" s="127"/>
      <c r="P737" s="127"/>
      <c r="Q737" s="127"/>
      <c r="R737" s="127"/>
      <c r="S737" s="127"/>
      <c r="T737" s="127"/>
      <c r="U737" s="127"/>
      <c r="V737" s="127"/>
      <c r="W737" s="127"/>
      <c r="X737" s="127"/>
      <c r="Y737" s="127"/>
      <c r="Z737" s="127"/>
      <c r="AA737" s="127"/>
      <c r="AB737" s="127"/>
      <c r="AC737" s="127"/>
      <c r="AD737" s="127"/>
      <c r="AE737" s="127"/>
      <c r="AF737" s="127"/>
      <c r="AG737" s="127"/>
      <c r="AH737" s="127"/>
      <c r="AI737" s="127"/>
      <c r="AJ737" s="127"/>
      <c r="AK737" s="127"/>
      <c r="AL737" s="127"/>
      <c r="AM737" s="127"/>
      <c r="AN737" s="127"/>
      <c r="AO737" s="127"/>
      <c r="AP737" s="127"/>
      <c r="AQ737" s="127"/>
      <c r="AR737" s="127"/>
      <c r="AS737" s="127"/>
      <c r="AT737" s="127"/>
      <c r="AU737" s="127"/>
      <c r="AV737" s="127"/>
      <c r="AW737" s="127"/>
      <c r="AX737" s="127"/>
      <c r="AY737" s="127"/>
      <c r="AZ737" s="127"/>
      <c r="BA737" s="127"/>
      <c r="BB737" s="127"/>
      <c r="BC737" s="127"/>
      <c r="BD737" s="127"/>
      <c r="BE737" s="127"/>
      <c r="BF737" s="127"/>
      <c r="BG737" s="127"/>
      <c r="BH737" s="127"/>
      <c r="BI737" s="127"/>
      <c r="BJ737" s="127"/>
      <c r="BK737" s="127"/>
      <c r="BL737" s="127"/>
      <c r="BM737" s="127"/>
      <c r="BN737" s="127"/>
      <c r="BO737" s="127"/>
      <c r="BP737" s="127"/>
      <c r="BQ737" s="127"/>
      <c r="BR737" s="127"/>
      <c r="BS737" s="127"/>
    </row>
    <row r="738" spans="1:71" ht="12.75" customHeight="1" x14ac:dyDescent="0.25">
      <c r="A738" s="127"/>
      <c r="B738" s="127"/>
      <c r="C738" s="127"/>
      <c r="D738" s="127"/>
      <c r="E738" s="127"/>
      <c r="F738" s="127"/>
      <c r="G738" s="127"/>
      <c r="H738" s="127"/>
      <c r="I738" s="127"/>
      <c r="J738" s="127"/>
      <c r="K738" s="127"/>
      <c r="L738" s="127"/>
      <c r="M738" s="127"/>
      <c r="N738" s="127"/>
      <c r="O738" s="127"/>
      <c r="P738" s="127"/>
      <c r="Q738" s="127"/>
      <c r="R738" s="127"/>
      <c r="S738" s="127"/>
      <c r="T738" s="127"/>
      <c r="U738" s="127"/>
      <c r="V738" s="127"/>
      <c r="W738" s="127"/>
      <c r="X738" s="127"/>
      <c r="Y738" s="127"/>
      <c r="Z738" s="127"/>
      <c r="AA738" s="127"/>
      <c r="AB738" s="127"/>
      <c r="AC738" s="127"/>
      <c r="AD738" s="127"/>
      <c r="AE738" s="127"/>
      <c r="AF738" s="127"/>
      <c r="AG738" s="127"/>
      <c r="AH738" s="127"/>
      <c r="AI738" s="127"/>
      <c r="AJ738" s="127"/>
      <c r="AK738" s="127"/>
      <c r="AL738" s="127"/>
      <c r="AM738" s="127"/>
      <c r="AN738" s="127"/>
      <c r="AO738" s="127"/>
      <c r="AP738" s="127"/>
      <c r="AQ738" s="127"/>
      <c r="AR738" s="127"/>
      <c r="AS738" s="127"/>
      <c r="AT738" s="127"/>
      <c r="AU738" s="127"/>
      <c r="AV738" s="127"/>
      <c r="AW738" s="127"/>
      <c r="AX738" s="127"/>
      <c r="AY738" s="127"/>
      <c r="AZ738" s="127"/>
      <c r="BA738" s="127"/>
      <c r="BB738" s="127"/>
      <c r="BC738" s="127"/>
      <c r="BD738" s="127"/>
      <c r="BE738" s="127"/>
      <c r="BF738" s="127"/>
      <c r="BG738" s="127"/>
      <c r="BH738" s="127"/>
      <c r="BI738" s="127"/>
      <c r="BJ738" s="127"/>
      <c r="BK738" s="127"/>
      <c r="BL738" s="127"/>
      <c r="BM738" s="127"/>
      <c r="BN738" s="127"/>
      <c r="BO738" s="127"/>
      <c r="BP738" s="127"/>
      <c r="BQ738" s="127"/>
      <c r="BR738" s="127"/>
      <c r="BS738" s="127"/>
    </row>
    <row r="739" spans="1:71" ht="12.75" customHeight="1" x14ac:dyDescent="0.25">
      <c r="A739" s="127"/>
      <c r="B739" s="127"/>
      <c r="C739" s="127"/>
      <c r="D739" s="127"/>
      <c r="E739" s="127"/>
      <c r="F739" s="127"/>
      <c r="G739" s="127"/>
      <c r="H739" s="127"/>
      <c r="I739" s="127"/>
      <c r="J739" s="127"/>
      <c r="K739" s="127"/>
      <c r="L739" s="127"/>
      <c r="M739" s="127"/>
      <c r="N739" s="127"/>
      <c r="O739" s="127"/>
      <c r="P739" s="127"/>
      <c r="Q739" s="127"/>
      <c r="R739" s="127"/>
      <c r="S739" s="127"/>
      <c r="T739" s="127"/>
      <c r="U739" s="127"/>
      <c r="V739" s="127"/>
      <c r="W739" s="127"/>
      <c r="X739" s="127"/>
      <c r="Y739" s="127"/>
      <c r="Z739" s="127"/>
      <c r="AA739" s="127"/>
      <c r="AB739" s="127"/>
      <c r="AC739" s="127"/>
      <c r="AD739" s="127"/>
      <c r="AE739" s="127"/>
      <c r="AF739" s="127"/>
      <c r="AG739" s="127"/>
      <c r="AH739" s="127"/>
      <c r="AI739" s="127"/>
      <c r="AJ739" s="127"/>
      <c r="AK739" s="127"/>
      <c r="AL739" s="127"/>
      <c r="AM739" s="127"/>
      <c r="AN739" s="127"/>
      <c r="AO739" s="127"/>
      <c r="AP739" s="127"/>
      <c r="AQ739" s="127"/>
      <c r="AR739" s="127"/>
      <c r="AS739" s="127"/>
      <c r="AT739" s="127"/>
      <c r="AU739" s="127"/>
      <c r="AV739" s="127"/>
      <c r="AW739" s="127"/>
      <c r="AX739" s="127"/>
      <c r="AY739" s="127"/>
      <c r="AZ739" s="127"/>
      <c r="BA739" s="127"/>
      <c r="BB739" s="127"/>
      <c r="BC739" s="127"/>
      <c r="BD739" s="127"/>
      <c r="BE739" s="127"/>
      <c r="BF739" s="127"/>
      <c r="BG739" s="127"/>
      <c r="BH739" s="127"/>
      <c r="BI739" s="127"/>
      <c r="BJ739" s="127"/>
      <c r="BK739" s="127"/>
      <c r="BL739" s="127"/>
      <c r="BM739" s="127"/>
      <c r="BN739" s="127"/>
      <c r="BO739" s="127"/>
      <c r="BP739" s="127"/>
      <c r="BQ739" s="127"/>
      <c r="BR739" s="127"/>
      <c r="BS739" s="127"/>
    </row>
    <row r="740" spans="1:71" ht="12.75" customHeight="1" x14ac:dyDescent="0.25">
      <c r="A740" s="127"/>
      <c r="B740" s="127"/>
      <c r="C740" s="127"/>
      <c r="D740" s="127"/>
      <c r="E740" s="127"/>
      <c r="F740" s="127"/>
      <c r="G740" s="127"/>
      <c r="H740" s="127"/>
      <c r="I740" s="127"/>
      <c r="J740" s="127"/>
      <c r="K740" s="127"/>
      <c r="L740" s="127"/>
      <c r="M740" s="127"/>
      <c r="N740" s="127"/>
      <c r="O740" s="127"/>
      <c r="P740" s="127"/>
      <c r="Q740" s="127"/>
      <c r="R740" s="127"/>
      <c r="S740" s="127"/>
      <c r="T740" s="127"/>
      <c r="U740" s="127"/>
      <c r="V740" s="127"/>
      <c r="W740" s="127"/>
      <c r="X740" s="127"/>
      <c r="Y740" s="127"/>
      <c r="Z740" s="127"/>
      <c r="AA740" s="127"/>
      <c r="AB740" s="127"/>
      <c r="AC740" s="127"/>
      <c r="AD740" s="127"/>
      <c r="AE740" s="127"/>
      <c r="AF740" s="127"/>
      <c r="AG740" s="127"/>
      <c r="AH740" s="127"/>
      <c r="AI740" s="127"/>
      <c r="AJ740" s="127"/>
      <c r="AK740" s="127"/>
      <c r="AL740" s="127"/>
      <c r="AM740" s="127"/>
      <c r="AN740" s="127"/>
      <c r="AO740" s="127"/>
      <c r="AP740" s="127"/>
      <c r="AQ740" s="127"/>
      <c r="AR740" s="127"/>
      <c r="AS740" s="127"/>
      <c r="AT740" s="127"/>
      <c r="AU740" s="127"/>
      <c r="AV740" s="127"/>
      <c r="AW740" s="127"/>
      <c r="AX740" s="127"/>
      <c r="AY740" s="127"/>
      <c r="AZ740" s="127"/>
      <c r="BA740" s="127"/>
      <c r="BB740" s="127"/>
      <c r="BC740" s="127"/>
      <c r="BD740" s="127"/>
      <c r="BE740" s="127"/>
      <c r="BF740" s="127"/>
      <c r="BG740" s="127"/>
      <c r="BH740" s="127"/>
      <c r="BI740" s="127"/>
      <c r="BJ740" s="127"/>
      <c r="BK740" s="127"/>
      <c r="BL740" s="127"/>
      <c r="BM740" s="127"/>
      <c r="BN740" s="127"/>
      <c r="BO740" s="127"/>
      <c r="BP740" s="127"/>
      <c r="BQ740" s="127"/>
      <c r="BR740" s="127"/>
      <c r="BS740" s="127"/>
    </row>
    <row r="741" spans="1:71" ht="12.75" customHeight="1" x14ac:dyDescent="0.25">
      <c r="A741" s="127"/>
      <c r="B741" s="127"/>
      <c r="C741" s="127"/>
      <c r="D741" s="127"/>
      <c r="E741" s="127"/>
      <c r="F741" s="127"/>
      <c r="G741" s="127"/>
      <c r="H741" s="127"/>
      <c r="I741" s="127"/>
      <c r="J741" s="127"/>
      <c r="K741" s="127"/>
      <c r="L741" s="127"/>
      <c r="M741" s="127"/>
      <c r="N741" s="127"/>
      <c r="O741" s="127"/>
      <c r="P741" s="127"/>
      <c r="Q741" s="127"/>
      <c r="R741" s="127"/>
      <c r="S741" s="127"/>
      <c r="T741" s="127"/>
      <c r="U741" s="127"/>
      <c r="V741" s="127"/>
      <c r="W741" s="127"/>
      <c r="X741" s="127"/>
      <c r="Y741" s="127"/>
      <c r="Z741" s="127"/>
      <c r="AA741" s="127"/>
      <c r="AB741" s="127"/>
      <c r="AC741" s="127"/>
      <c r="AD741" s="127"/>
      <c r="AE741" s="127"/>
      <c r="AF741" s="127"/>
      <c r="AG741" s="127"/>
      <c r="AH741" s="127"/>
      <c r="AI741" s="127"/>
      <c r="AJ741" s="127"/>
      <c r="AK741" s="127"/>
      <c r="AL741" s="127"/>
      <c r="AM741" s="127"/>
      <c r="AN741" s="127"/>
      <c r="AO741" s="127"/>
      <c r="AP741" s="127"/>
      <c r="AQ741" s="127"/>
      <c r="AR741" s="127"/>
      <c r="AS741" s="127"/>
      <c r="AT741" s="127"/>
      <c r="AU741" s="127"/>
      <c r="AV741" s="127"/>
      <c r="AW741" s="127"/>
      <c r="AX741" s="127"/>
      <c r="AY741" s="127"/>
      <c r="AZ741" s="127"/>
      <c r="BA741" s="127"/>
      <c r="BB741" s="127"/>
      <c r="BC741" s="127"/>
      <c r="BD741" s="127"/>
      <c r="BE741" s="127"/>
      <c r="BF741" s="127"/>
      <c r="BG741" s="127"/>
      <c r="BH741" s="127"/>
      <c r="BI741" s="127"/>
      <c r="BJ741" s="127"/>
      <c r="BK741" s="127"/>
      <c r="BL741" s="127"/>
      <c r="BM741" s="127"/>
      <c r="BN741" s="127"/>
      <c r="BO741" s="127"/>
      <c r="BP741" s="127"/>
      <c r="BQ741" s="127"/>
      <c r="BR741" s="127"/>
      <c r="BS741" s="127"/>
    </row>
    <row r="742" spans="1:71" ht="12.75" customHeight="1" x14ac:dyDescent="0.25">
      <c r="A742" s="127"/>
      <c r="B742" s="127"/>
      <c r="C742" s="127"/>
      <c r="D742" s="127"/>
      <c r="E742" s="127"/>
      <c r="F742" s="127"/>
      <c r="G742" s="127"/>
      <c r="H742" s="127"/>
      <c r="I742" s="127"/>
      <c r="J742" s="127"/>
      <c r="K742" s="127"/>
      <c r="L742" s="127"/>
      <c r="M742" s="127"/>
      <c r="N742" s="127"/>
      <c r="O742" s="127"/>
      <c r="P742" s="127"/>
      <c r="Q742" s="127"/>
      <c r="R742" s="127"/>
      <c r="S742" s="127"/>
      <c r="T742" s="127"/>
      <c r="U742" s="127"/>
      <c r="V742" s="127"/>
      <c r="W742" s="127"/>
      <c r="X742" s="127"/>
      <c r="Y742" s="127"/>
      <c r="Z742" s="127"/>
      <c r="AA742" s="127"/>
      <c r="AB742" s="127"/>
      <c r="AC742" s="127"/>
      <c r="AD742" s="127"/>
      <c r="AE742" s="127"/>
      <c r="AF742" s="127"/>
      <c r="AG742" s="127"/>
      <c r="AH742" s="127"/>
      <c r="AI742" s="127"/>
      <c r="AJ742" s="127"/>
      <c r="AK742" s="127"/>
      <c r="AL742" s="127"/>
      <c r="AM742" s="127"/>
      <c r="AN742" s="127"/>
      <c r="AO742" s="127"/>
      <c r="AP742" s="127"/>
      <c r="AQ742" s="127"/>
      <c r="AR742" s="127"/>
      <c r="AS742" s="127"/>
      <c r="AT742" s="127"/>
      <c r="AU742" s="127"/>
      <c r="AV742" s="127"/>
      <c r="AW742" s="127"/>
      <c r="AX742" s="127"/>
      <c r="AY742" s="127"/>
      <c r="AZ742" s="127"/>
      <c r="BA742" s="127"/>
      <c r="BB742" s="127"/>
      <c r="BC742" s="127"/>
      <c r="BD742" s="127"/>
      <c r="BE742" s="127"/>
      <c r="BF742" s="127"/>
      <c r="BG742" s="127"/>
      <c r="BH742" s="127"/>
      <c r="BI742" s="127"/>
      <c r="BJ742" s="127"/>
      <c r="BK742" s="127"/>
      <c r="BL742" s="127"/>
      <c r="BM742" s="127"/>
      <c r="BN742" s="127"/>
      <c r="BO742" s="127"/>
      <c r="BP742" s="127"/>
      <c r="BQ742" s="127"/>
      <c r="BR742" s="127"/>
      <c r="BS742" s="127"/>
    </row>
    <row r="743" spans="1:71" ht="12.75" customHeight="1" x14ac:dyDescent="0.25">
      <c r="A743" s="127"/>
      <c r="B743" s="127"/>
      <c r="C743" s="127"/>
      <c r="D743" s="127"/>
      <c r="E743" s="127"/>
      <c r="F743" s="127"/>
      <c r="G743" s="127"/>
      <c r="H743" s="127"/>
      <c r="I743" s="127"/>
      <c r="J743" s="127"/>
      <c r="K743" s="127"/>
      <c r="L743" s="127"/>
      <c r="M743" s="127"/>
      <c r="N743" s="127"/>
      <c r="O743" s="127"/>
      <c r="P743" s="127"/>
      <c r="Q743" s="127"/>
      <c r="R743" s="127"/>
      <c r="S743" s="127"/>
      <c r="T743" s="127"/>
      <c r="U743" s="127"/>
      <c r="V743" s="127"/>
      <c r="W743" s="127"/>
      <c r="X743" s="127"/>
      <c r="Y743" s="127"/>
      <c r="Z743" s="127"/>
      <c r="AA743" s="127"/>
      <c r="AB743" s="127"/>
      <c r="AC743" s="127"/>
      <c r="AD743" s="127"/>
      <c r="AE743" s="127"/>
      <c r="AF743" s="127"/>
      <c r="AG743" s="127"/>
      <c r="AH743" s="127"/>
      <c r="AI743" s="127"/>
      <c r="AJ743" s="127"/>
      <c r="AK743" s="127"/>
      <c r="AL743" s="127"/>
      <c r="AM743" s="127"/>
      <c r="AN743" s="127"/>
      <c r="AO743" s="127"/>
      <c r="AP743" s="127"/>
      <c r="AQ743" s="127"/>
      <c r="AR743" s="127"/>
      <c r="AS743" s="127"/>
      <c r="AT743" s="127"/>
      <c r="AU743" s="127"/>
      <c r="AV743" s="127"/>
      <c r="AW743" s="127"/>
      <c r="AX743" s="127"/>
      <c r="AY743" s="127"/>
      <c r="AZ743" s="127"/>
      <c r="BA743" s="127"/>
      <c r="BB743" s="127"/>
      <c r="BC743" s="127"/>
      <c r="BD743" s="127"/>
      <c r="BE743" s="127"/>
      <c r="BF743" s="127"/>
      <c r="BG743" s="127"/>
      <c r="BH743" s="127"/>
      <c r="BI743" s="127"/>
      <c r="BJ743" s="127"/>
      <c r="BK743" s="127"/>
      <c r="BL743" s="127"/>
      <c r="BM743" s="127"/>
      <c r="BN743" s="127"/>
      <c r="BO743" s="127"/>
      <c r="BP743" s="127"/>
      <c r="BQ743" s="127"/>
      <c r="BR743" s="127"/>
      <c r="BS743" s="127"/>
    </row>
    <row r="744" spans="1:71" ht="12.75" customHeight="1" x14ac:dyDescent="0.25">
      <c r="A744" s="127"/>
      <c r="B744" s="127"/>
      <c r="C744" s="127"/>
      <c r="D744" s="127"/>
      <c r="E744" s="127"/>
      <c r="F744" s="127"/>
      <c r="G744" s="127"/>
      <c r="H744" s="127"/>
      <c r="I744" s="127"/>
      <c r="J744" s="127"/>
      <c r="K744" s="127"/>
      <c r="L744" s="127"/>
      <c r="M744" s="127"/>
      <c r="N744" s="127"/>
      <c r="O744" s="127"/>
      <c r="P744" s="127"/>
      <c r="Q744" s="127"/>
      <c r="R744" s="127"/>
      <c r="S744" s="127"/>
      <c r="T744" s="127"/>
      <c r="U744" s="127"/>
      <c r="V744" s="127"/>
      <c r="W744" s="127"/>
      <c r="X744" s="127"/>
      <c r="Y744" s="127"/>
      <c r="Z744" s="127"/>
      <c r="AA744" s="127"/>
      <c r="AB744" s="127"/>
      <c r="AC744" s="127"/>
      <c r="AD744" s="127"/>
      <c r="AE744" s="127"/>
      <c r="AF744" s="127"/>
      <c r="AG744" s="127"/>
      <c r="AH744" s="127"/>
      <c r="AI744" s="127"/>
      <c r="AJ744" s="127"/>
      <c r="AK744" s="127"/>
      <c r="AL744" s="127"/>
      <c r="AM744" s="127"/>
      <c r="AN744" s="127"/>
      <c r="AO744" s="127"/>
      <c r="AP744" s="127"/>
      <c r="AQ744" s="127"/>
      <c r="AR744" s="127"/>
      <c r="AS744" s="127"/>
      <c r="AT744" s="127"/>
      <c r="AU744" s="127"/>
      <c r="AV744" s="127"/>
      <c r="AW744" s="127"/>
      <c r="AX744" s="127"/>
      <c r="AY744" s="127"/>
      <c r="AZ744" s="127"/>
      <c r="BA744" s="127"/>
      <c r="BB744" s="127"/>
      <c r="BC744" s="127"/>
      <c r="BD744" s="127"/>
      <c r="BE744" s="127"/>
      <c r="BF744" s="127"/>
      <c r="BG744" s="127"/>
      <c r="BH744" s="127"/>
      <c r="BI744" s="127"/>
      <c r="BJ744" s="127"/>
      <c r="BK744" s="127"/>
      <c r="BL744" s="127"/>
      <c r="BM744" s="127"/>
      <c r="BN744" s="127"/>
      <c r="BO744" s="127"/>
      <c r="BP744" s="127"/>
      <c r="BQ744" s="127"/>
      <c r="BR744" s="127"/>
      <c r="BS744" s="127"/>
    </row>
    <row r="745" spans="1:71" ht="12.75" customHeight="1" x14ac:dyDescent="0.25">
      <c r="A745" s="127"/>
      <c r="B745" s="127"/>
      <c r="C745" s="127"/>
      <c r="D745" s="127"/>
      <c r="E745" s="127"/>
      <c r="F745" s="127"/>
      <c r="G745" s="127"/>
      <c r="H745" s="127"/>
      <c r="I745" s="127"/>
      <c r="J745" s="127"/>
      <c r="K745" s="127"/>
      <c r="L745" s="127"/>
      <c r="M745" s="127"/>
      <c r="N745" s="127"/>
      <c r="O745" s="127"/>
      <c r="P745" s="127"/>
      <c r="Q745" s="127"/>
      <c r="R745" s="127"/>
      <c r="S745" s="127"/>
      <c r="T745" s="127"/>
      <c r="U745" s="127"/>
      <c r="V745" s="127"/>
      <c r="W745" s="127"/>
      <c r="X745" s="127"/>
      <c r="Y745" s="127"/>
      <c r="Z745" s="127"/>
      <c r="AA745" s="127"/>
      <c r="AB745" s="127"/>
      <c r="AC745" s="127"/>
      <c r="AD745" s="127"/>
      <c r="AE745" s="127"/>
      <c r="AF745" s="127"/>
      <c r="AG745" s="127"/>
      <c r="AH745" s="127"/>
      <c r="AI745" s="127"/>
      <c r="AJ745" s="127"/>
      <c r="AK745" s="127"/>
      <c r="AL745" s="127"/>
      <c r="AM745" s="127"/>
      <c r="AN745" s="127"/>
      <c r="AO745" s="127"/>
      <c r="AP745" s="127"/>
      <c r="AQ745" s="127"/>
      <c r="AR745" s="127"/>
      <c r="AS745" s="127"/>
      <c r="AT745" s="127"/>
      <c r="AU745" s="127"/>
      <c r="AV745" s="127"/>
      <c r="AW745" s="127"/>
      <c r="AX745" s="127"/>
      <c r="AY745" s="127"/>
      <c r="AZ745" s="127"/>
      <c r="BA745" s="127"/>
      <c r="BB745" s="127"/>
      <c r="BC745" s="127"/>
      <c r="BD745" s="127"/>
      <c r="BE745" s="127"/>
      <c r="BF745" s="127"/>
      <c r="BG745" s="127"/>
      <c r="BH745" s="127"/>
      <c r="BI745" s="127"/>
      <c r="BJ745" s="127"/>
      <c r="BK745" s="127"/>
      <c r="BL745" s="127"/>
      <c r="BM745" s="127"/>
      <c r="BN745" s="127"/>
      <c r="BO745" s="127"/>
      <c r="BP745" s="127"/>
      <c r="BQ745" s="127"/>
      <c r="BR745" s="127"/>
      <c r="BS745" s="127"/>
    </row>
    <row r="746" spans="1:71" ht="12.75" customHeight="1" x14ac:dyDescent="0.25">
      <c r="A746" s="127"/>
      <c r="B746" s="127"/>
      <c r="C746" s="127"/>
      <c r="D746" s="127"/>
      <c r="E746" s="127"/>
      <c r="F746" s="127"/>
      <c r="G746" s="127"/>
      <c r="H746" s="127"/>
      <c r="I746" s="127"/>
      <c r="J746" s="127"/>
      <c r="K746" s="127"/>
      <c r="L746" s="127"/>
      <c r="M746" s="127"/>
      <c r="N746" s="127"/>
      <c r="O746" s="127"/>
      <c r="P746" s="127"/>
      <c r="Q746" s="127"/>
      <c r="R746" s="127"/>
      <c r="S746" s="127"/>
      <c r="T746" s="127"/>
      <c r="U746" s="127"/>
      <c r="V746" s="127"/>
      <c r="W746" s="127"/>
      <c r="X746" s="127"/>
      <c r="Y746" s="127"/>
      <c r="Z746" s="127"/>
      <c r="AA746" s="127"/>
      <c r="AB746" s="127"/>
      <c r="AC746" s="127"/>
      <c r="AD746" s="127"/>
      <c r="AE746" s="127"/>
      <c r="AF746" s="127"/>
      <c r="AG746" s="127"/>
      <c r="AH746" s="127"/>
      <c r="AI746" s="127"/>
      <c r="AJ746" s="127"/>
      <c r="AK746" s="127"/>
      <c r="AL746" s="127"/>
      <c r="AM746" s="127"/>
      <c r="AN746" s="127"/>
      <c r="AO746" s="127"/>
      <c r="AP746" s="127"/>
      <c r="AQ746" s="127"/>
      <c r="AR746" s="127"/>
      <c r="AS746" s="127"/>
      <c r="AT746" s="127"/>
      <c r="AU746" s="127"/>
      <c r="AV746" s="127"/>
      <c r="AW746" s="127"/>
      <c r="AX746" s="127"/>
      <c r="AY746" s="127"/>
      <c r="AZ746" s="127"/>
      <c r="BA746" s="127"/>
      <c r="BB746" s="127"/>
      <c r="BC746" s="127"/>
      <c r="BD746" s="127"/>
      <c r="BE746" s="127"/>
      <c r="BF746" s="127"/>
      <c r="BG746" s="127"/>
      <c r="BH746" s="127"/>
      <c r="BI746" s="127"/>
      <c r="BJ746" s="127"/>
      <c r="BK746" s="127"/>
      <c r="BL746" s="127"/>
      <c r="BM746" s="127"/>
      <c r="BN746" s="127"/>
      <c r="BO746" s="127"/>
      <c r="BP746" s="127"/>
      <c r="BQ746" s="127"/>
      <c r="BR746" s="127"/>
      <c r="BS746" s="127"/>
    </row>
    <row r="747" spans="1:71" ht="12.75" customHeight="1" x14ac:dyDescent="0.25">
      <c r="A747" s="127"/>
      <c r="B747" s="127"/>
      <c r="C747" s="127"/>
      <c r="D747" s="127"/>
      <c r="E747" s="127"/>
      <c r="F747" s="127"/>
      <c r="G747" s="127"/>
      <c r="H747" s="127"/>
      <c r="I747" s="127"/>
      <c r="J747" s="127"/>
      <c r="K747" s="127"/>
      <c r="L747" s="127"/>
      <c r="M747" s="127"/>
      <c r="N747" s="127"/>
      <c r="O747" s="127"/>
      <c r="P747" s="127"/>
      <c r="Q747" s="127"/>
      <c r="R747" s="127"/>
      <c r="S747" s="127"/>
      <c r="T747" s="127"/>
      <c r="U747" s="127"/>
      <c r="V747" s="127"/>
      <c r="W747" s="127"/>
      <c r="X747" s="127"/>
      <c r="Y747" s="127"/>
      <c r="Z747" s="127"/>
      <c r="AA747" s="127"/>
      <c r="AB747" s="127"/>
      <c r="AC747" s="127"/>
      <c r="AD747" s="127"/>
      <c r="AE747" s="127"/>
      <c r="AF747" s="127"/>
      <c r="AG747" s="127"/>
      <c r="AH747" s="127"/>
      <c r="AI747" s="127"/>
      <c r="AJ747" s="127"/>
      <c r="AK747" s="127"/>
      <c r="AL747" s="127"/>
      <c r="AM747" s="127"/>
      <c r="AN747" s="127"/>
      <c r="AO747" s="127"/>
      <c r="AP747" s="127"/>
      <c r="AQ747" s="127"/>
      <c r="AR747" s="127"/>
      <c r="AS747" s="127"/>
      <c r="AT747" s="127"/>
      <c r="AU747" s="127"/>
      <c r="AV747" s="127"/>
      <c r="AW747" s="127"/>
      <c r="AX747" s="127"/>
      <c r="AY747" s="127"/>
      <c r="AZ747" s="127"/>
      <c r="BA747" s="127"/>
      <c r="BB747" s="127"/>
      <c r="BC747" s="127"/>
      <c r="BD747" s="127"/>
      <c r="BE747" s="127"/>
      <c r="BF747" s="127"/>
      <c r="BG747" s="127"/>
      <c r="BH747" s="127"/>
      <c r="BI747" s="127"/>
      <c r="BJ747" s="127"/>
      <c r="BK747" s="127"/>
      <c r="BL747" s="127"/>
      <c r="BM747" s="127"/>
      <c r="BN747" s="127"/>
      <c r="BO747" s="127"/>
      <c r="BP747" s="127"/>
      <c r="BQ747" s="127"/>
      <c r="BR747" s="127"/>
      <c r="BS747" s="127"/>
    </row>
    <row r="748" spans="1:71" ht="12.75" customHeight="1" x14ac:dyDescent="0.25">
      <c r="A748" s="127"/>
      <c r="B748" s="127"/>
      <c r="C748" s="127"/>
      <c r="D748" s="127"/>
      <c r="E748" s="127"/>
      <c r="F748" s="127"/>
      <c r="G748" s="127"/>
      <c r="H748" s="127"/>
      <c r="I748" s="127"/>
      <c r="J748" s="127"/>
      <c r="K748" s="127"/>
      <c r="L748" s="127"/>
      <c r="M748" s="127"/>
      <c r="N748" s="127"/>
      <c r="O748" s="127"/>
      <c r="P748" s="127"/>
      <c r="Q748" s="127"/>
      <c r="R748" s="127"/>
      <c r="S748" s="127"/>
      <c r="T748" s="127"/>
      <c r="U748" s="127"/>
      <c r="V748" s="127"/>
      <c r="W748" s="127"/>
      <c r="X748" s="127"/>
      <c r="Y748" s="127"/>
      <c r="Z748" s="127"/>
      <c r="AA748" s="127"/>
      <c r="AB748" s="127"/>
      <c r="AC748" s="127"/>
      <c r="AD748" s="127"/>
      <c r="AE748" s="127"/>
      <c r="AF748" s="127"/>
      <c r="AG748" s="127"/>
      <c r="AH748" s="127"/>
      <c r="AI748" s="127"/>
      <c r="AJ748" s="127"/>
      <c r="AK748" s="127"/>
      <c r="AL748" s="127"/>
      <c r="AM748" s="127"/>
      <c r="AN748" s="127"/>
      <c r="AO748" s="127"/>
      <c r="AP748" s="127"/>
      <c r="AQ748" s="127"/>
      <c r="AR748" s="127"/>
      <c r="AS748" s="127"/>
      <c r="AT748" s="127"/>
      <c r="AU748" s="127"/>
      <c r="AV748" s="127"/>
      <c r="AW748" s="127"/>
      <c r="AX748" s="127"/>
      <c r="AY748" s="127"/>
      <c r="AZ748" s="127"/>
      <c r="BA748" s="127"/>
      <c r="BB748" s="127"/>
      <c r="BC748" s="127"/>
      <c r="BD748" s="127"/>
      <c r="BE748" s="127"/>
      <c r="BF748" s="127"/>
      <c r="BG748" s="127"/>
      <c r="BH748" s="127"/>
      <c r="BI748" s="127"/>
      <c r="BJ748" s="127"/>
      <c r="BK748" s="127"/>
      <c r="BL748" s="127"/>
      <c r="BM748" s="127"/>
      <c r="BN748" s="127"/>
      <c r="BO748" s="127"/>
      <c r="BP748" s="127"/>
      <c r="BQ748" s="127"/>
      <c r="BR748" s="127"/>
      <c r="BS748" s="127"/>
    </row>
    <row r="749" spans="1:71" ht="12.75" customHeight="1" x14ac:dyDescent="0.25">
      <c r="A749" s="127"/>
      <c r="B749" s="127"/>
      <c r="C749" s="127"/>
      <c r="D749" s="127"/>
      <c r="E749" s="127"/>
      <c r="F749" s="127"/>
      <c r="G749" s="127"/>
      <c r="H749" s="127"/>
      <c r="I749" s="127"/>
      <c r="J749" s="127"/>
      <c r="K749" s="127"/>
      <c r="L749" s="127"/>
      <c r="M749" s="127"/>
      <c r="N749" s="127"/>
      <c r="O749" s="127"/>
      <c r="P749" s="127"/>
      <c r="Q749" s="127"/>
      <c r="R749" s="127"/>
      <c r="S749" s="127"/>
      <c r="T749" s="127"/>
      <c r="U749" s="127"/>
      <c r="V749" s="127"/>
      <c r="W749" s="127"/>
      <c r="X749" s="127"/>
      <c r="Y749" s="127"/>
      <c r="Z749" s="127"/>
      <c r="AA749" s="127"/>
      <c r="AB749" s="127"/>
      <c r="AC749" s="127"/>
      <c r="AD749" s="127"/>
      <c r="AE749" s="127"/>
      <c r="AF749" s="127"/>
      <c r="AG749" s="127"/>
      <c r="AH749" s="127"/>
      <c r="AI749" s="127"/>
      <c r="AJ749" s="127"/>
      <c r="AK749" s="127"/>
      <c r="AL749" s="127"/>
      <c r="AM749" s="127"/>
      <c r="AN749" s="127"/>
      <c r="AO749" s="127"/>
      <c r="AP749" s="127"/>
      <c r="AQ749" s="127"/>
      <c r="AR749" s="127"/>
      <c r="AS749" s="127"/>
      <c r="AT749" s="127"/>
      <c r="AU749" s="127"/>
      <c r="AV749" s="127"/>
      <c r="AW749" s="127"/>
      <c r="AX749" s="127"/>
      <c r="AY749" s="127"/>
      <c r="AZ749" s="127"/>
      <c r="BA749" s="127"/>
      <c r="BB749" s="127"/>
      <c r="BC749" s="127"/>
      <c r="BD749" s="127"/>
      <c r="BE749" s="127"/>
      <c r="BF749" s="127"/>
      <c r="BG749" s="127"/>
      <c r="BH749" s="127"/>
      <c r="BI749" s="127"/>
      <c r="BJ749" s="127"/>
      <c r="BK749" s="127"/>
      <c r="BL749" s="127"/>
      <c r="BM749" s="127"/>
      <c r="BN749" s="127"/>
      <c r="BO749" s="127"/>
      <c r="BP749" s="127"/>
      <c r="BQ749" s="127"/>
      <c r="BR749" s="127"/>
      <c r="BS749" s="127"/>
    </row>
    <row r="750" spans="1:71" ht="12.75" customHeight="1" x14ac:dyDescent="0.25">
      <c r="A750" s="127"/>
      <c r="B750" s="127"/>
      <c r="C750" s="127"/>
      <c r="D750" s="127"/>
      <c r="E750" s="127"/>
      <c r="F750" s="127"/>
      <c r="G750" s="127"/>
      <c r="H750" s="127"/>
      <c r="I750" s="127"/>
      <c r="J750" s="127"/>
      <c r="K750" s="127"/>
      <c r="L750" s="127"/>
      <c r="M750" s="127"/>
      <c r="N750" s="127"/>
      <c r="O750" s="127"/>
      <c r="P750" s="127"/>
      <c r="Q750" s="127"/>
      <c r="R750" s="127"/>
      <c r="S750" s="127"/>
      <c r="T750" s="127"/>
      <c r="U750" s="127"/>
      <c r="V750" s="127"/>
      <c r="W750" s="127"/>
      <c r="X750" s="127"/>
      <c r="Y750" s="127"/>
      <c r="Z750" s="127"/>
      <c r="AA750" s="127"/>
      <c r="AB750" s="127"/>
      <c r="AC750" s="127"/>
      <c r="AD750" s="127"/>
      <c r="AE750" s="127"/>
      <c r="AF750" s="127"/>
      <c r="AG750" s="127"/>
      <c r="AH750" s="127"/>
      <c r="AI750" s="127"/>
      <c r="AJ750" s="127"/>
      <c r="AK750" s="127"/>
      <c r="AL750" s="127"/>
      <c r="AM750" s="127"/>
      <c r="AN750" s="127"/>
      <c r="AO750" s="127"/>
      <c r="AP750" s="127"/>
      <c r="AQ750" s="127"/>
      <c r="AR750" s="127"/>
      <c r="AS750" s="127"/>
      <c r="AT750" s="127"/>
      <c r="AU750" s="127"/>
      <c r="AV750" s="127"/>
      <c r="AW750" s="127"/>
      <c r="AX750" s="127"/>
      <c r="AY750" s="127"/>
      <c r="AZ750" s="127"/>
      <c r="BA750" s="127"/>
      <c r="BB750" s="127"/>
      <c r="BC750" s="127"/>
      <c r="BD750" s="127"/>
      <c r="BE750" s="127"/>
      <c r="BF750" s="127"/>
      <c r="BG750" s="127"/>
      <c r="BH750" s="127"/>
      <c r="BI750" s="127"/>
      <c r="BJ750" s="127"/>
      <c r="BK750" s="127"/>
      <c r="BL750" s="127"/>
      <c r="BM750" s="127"/>
      <c r="BN750" s="127"/>
      <c r="BO750" s="127"/>
      <c r="BP750" s="127"/>
      <c r="BQ750" s="127"/>
      <c r="BR750" s="127"/>
      <c r="BS750" s="127"/>
    </row>
    <row r="751" spans="1:71" ht="12.75" customHeight="1" x14ac:dyDescent="0.25">
      <c r="A751" s="127"/>
      <c r="B751" s="127"/>
      <c r="C751" s="127"/>
      <c r="D751" s="127"/>
      <c r="E751" s="127"/>
      <c r="F751" s="127"/>
      <c r="G751" s="127"/>
      <c r="H751" s="127"/>
      <c r="I751" s="127"/>
      <c r="J751" s="127"/>
      <c r="K751" s="127"/>
      <c r="L751" s="127"/>
      <c r="M751" s="127"/>
      <c r="N751" s="127"/>
      <c r="O751" s="127"/>
      <c r="P751" s="127"/>
      <c r="Q751" s="127"/>
      <c r="R751" s="127"/>
      <c r="S751" s="127"/>
      <c r="T751" s="127"/>
      <c r="U751" s="127"/>
      <c r="V751" s="127"/>
      <c r="W751" s="127"/>
      <c r="X751" s="127"/>
      <c r="Y751" s="127"/>
      <c r="Z751" s="127"/>
      <c r="AA751" s="127"/>
      <c r="AB751" s="127"/>
      <c r="AC751" s="127"/>
      <c r="AD751" s="127"/>
      <c r="AE751" s="127"/>
      <c r="AF751" s="127"/>
      <c r="AG751" s="127"/>
      <c r="AH751" s="127"/>
      <c r="AI751" s="127"/>
      <c r="AJ751" s="127"/>
      <c r="AK751" s="127"/>
      <c r="AL751" s="127"/>
      <c r="AM751" s="127"/>
      <c r="AN751" s="127"/>
      <c r="AO751" s="127"/>
      <c r="AP751" s="127"/>
      <c r="AQ751" s="127"/>
      <c r="AR751" s="127"/>
      <c r="AS751" s="127"/>
      <c r="AT751" s="127"/>
      <c r="AU751" s="127"/>
      <c r="AV751" s="127"/>
      <c r="AW751" s="127"/>
      <c r="AX751" s="127"/>
      <c r="AY751" s="127"/>
      <c r="AZ751" s="127"/>
      <c r="BA751" s="127"/>
      <c r="BB751" s="127"/>
      <c r="BC751" s="127"/>
      <c r="BD751" s="127"/>
      <c r="BE751" s="127"/>
      <c r="BF751" s="127"/>
      <c r="BG751" s="127"/>
      <c r="BH751" s="127"/>
      <c r="BI751" s="127"/>
      <c r="BJ751" s="127"/>
      <c r="BK751" s="127"/>
      <c r="BL751" s="127"/>
      <c r="BM751" s="127"/>
      <c r="BN751" s="127"/>
      <c r="BO751" s="127"/>
      <c r="BP751" s="127"/>
      <c r="BQ751" s="127"/>
      <c r="BR751" s="127"/>
      <c r="BS751" s="127"/>
    </row>
    <row r="752" spans="1:71" ht="12.75" customHeight="1" x14ac:dyDescent="0.25">
      <c r="A752" s="127"/>
      <c r="B752" s="127"/>
      <c r="C752" s="127"/>
      <c r="D752" s="127"/>
      <c r="E752" s="127"/>
      <c r="F752" s="127"/>
      <c r="G752" s="127"/>
      <c r="H752" s="127"/>
      <c r="I752" s="127"/>
      <c r="J752" s="127"/>
      <c r="K752" s="127"/>
      <c r="L752" s="127"/>
      <c r="M752" s="127"/>
      <c r="N752" s="127"/>
      <c r="O752" s="127"/>
      <c r="P752" s="127"/>
      <c r="Q752" s="127"/>
      <c r="R752" s="127"/>
      <c r="S752" s="127"/>
      <c r="T752" s="127"/>
      <c r="U752" s="127"/>
      <c r="V752" s="127"/>
      <c r="W752" s="127"/>
      <c r="X752" s="127"/>
      <c r="Y752" s="127"/>
      <c r="Z752" s="127"/>
      <c r="AA752" s="127"/>
      <c r="AB752" s="127"/>
      <c r="AC752" s="127"/>
      <c r="AD752" s="127"/>
      <c r="AE752" s="127"/>
      <c r="AF752" s="127"/>
      <c r="AG752" s="127"/>
      <c r="AH752" s="127"/>
      <c r="AI752" s="127"/>
      <c r="AJ752" s="127"/>
      <c r="AK752" s="127"/>
      <c r="AL752" s="127"/>
      <c r="AM752" s="127"/>
      <c r="AN752" s="127"/>
      <c r="AO752" s="127"/>
      <c r="AP752" s="127"/>
      <c r="AQ752" s="127"/>
      <c r="AR752" s="127"/>
      <c r="AS752" s="127"/>
      <c r="AT752" s="127"/>
      <c r="AU752" s="127"/>
      <c r="AV752" s="127"/>
      <c r="AW752" s="127"/>
      <c r="AX752" s="127"/>
      <c r="AY752" s="127"/>
      <c r="AZ752" s="127"/>
      <c r="BA752" s="127"/>
      <c r="BB752" s="127"/>
      <c r="BC752" s="127"/>
      <c r="BD752" s="127"/>
      <c r="BE752" s="127"/>
      <c r="BF752" s="127"/>
      <c r="BG752" s="127"/>
      <c r="BH752" s="127"/>
      <c r="BI752" s="127"/>
      <c r="BJ752" s="127"/>
      <c r="BK752" s="127"/>
      <c r="BL752" s="127"/>
      <c r="BM752" s="127"/>
      <c r="BN752" s="127"/>
      <c r="BO752" s="127"/>
      <c r="BP752" s="127"/>
      <c r="BQ752" s="127"/>
      <c r="BR752" s="127"/>
      <c r="BS752" s="127"/>
    </row>
    <row r="753" spans="1:71" ht="12.75" customHeight="1" x14ac:dyDescent="0.25">
      <c r="A753" s="127"/>
      <c r="B753" s="127"/>
      <c r="C753" s="127"/>
      <c r="D753" s="127"/>
      <c r="E753" s="127"/>
      <c r="F753" s="127"/>
      <c r="G753" s="127"/>
      <c r="H753" s="127"/>
      <c r="I753" s="127"/>
      <c r="J753" s="127"/>
      <c r="K753" s="127"/>
      <c r="L753" s="127"/>
      <c r="M753" s="127"/>
      <c r="N753" s="127"/>
      <c r="O753" s="127"/>
      <c r="P753" s="127"/>
      <c r="Q753" s="127"/>
      <c r="R753" s="127"/>
      <c r="S753" s="127"/>
      <c r="T753" s="127"/>
      <c r="U753" s="127"/>
      <c r="V753" s="127"/>
      <c r="W753" s="127"/>
      <c r="X753" s="127"/>
      <c r="Y753" s="127"/>
      <c r="Z753" s="127"/>
      <c r="AA753" s="127"/>
      <c r="AB753" s="127"/>
      <c r="AC753" s="127"/>
      <c r="AD753" s="127"/>
      <c r="AE753" s="127"/>
      <c r="AF753" s="127"/>
      <c r="AG753" s="127"/>
      <c r="AH753" s="127"/>
      <c r="AI753" s="127"/>
      <c r="AJ753" s="127"/>
      <c r="AK753" s="127"/>
      <c r="AL753" s="127"/>
      <c r="AM753" s="127"/>
      <c r="AN753" s="127"/>
      <c r="AO753" s="127"/>
      <c r="AP753" s="127"/>
      <c r="AQ753" s="127"/>
      <c r="AR753" s="127"/>
      <c r="AS753" s="127"/>
      <c r="AT753" s="127"/>
      <c r="AU753" s="127"/>
      <c r="AV753" s="127"/>
      <c r="AW753" s="127"/>
      <c r="AX753" s="127"/>
      <c r="AY753" s="127"/>
      <c r="AZ753" s="127"/>
      <c r="BA753" s="127"/>
      <c r="BB753" s="127"/>
      <c r="BC753" s="127"/>
      <c r="BD753" s="127"/>
      <c r="BE753" s="127"/>
      <c r="BF753" s="127"/>
      <c r="BG753" s="127"/>
      <c r="BH753" s="127"/>
      <c r="BI753" s="127"/>
      <c r="BJ753" s="127"/>
      <c r="BK753" s="127"/>
      <c r="BL753" s="127"/>
      <c r="BM753" s="127"/>
      <c r="BN753" s="127"/>
      <c r="BO753" s="127"/>
      <c r="BP753" s="127"/>
      <c r="BQ753" s="127"/>
      <c r="BR753" s="127"/>
      <c r="BS753" s="127"/>
    </row>
    <row r="754" spans="1:71" ht="12.75" customHeight="1" x14ac:dyDescent="0.25">
      <c r="A754" s="127"/>
      <c r="B754" s="127"/>
      <c r="C754" s="127"/>
      <c r="D754" s="127"/>
      <c r="E754" s="127"/>
      <c r="F754" s="127"/>
      <c r="G754" s="127"/>
      <c r="H754" s="127"/>
      <c r="I754" s="127"/>
      <c r="J754" s="127"/>
      <c r="K754" s="127"/>
      <c r="L754" s="127"/>
      <c r="M754" s="127"/>
      <c r="N754" s="127"/>
      <c r="O754" s="127"/>
      <c r="P754" s="127"/>
      <c r="Q754" s="127"/>
      <c r="R754" s="127"/>
      <c r="S754" s="127"/>
      <c r="T754" s="127"/>
      <c r="U754" s="127"/>
      <c r="V754" s="127"/>
      <c r="W754" s="127"/>
      <c r="X754" s="127"/>
      <c r="Y754" s="127"/>
      <c r="Z754" s="127"/>
      <c r="AA754" s="127"/>
      <c r="AB754" s="127"/>
      <c r="AC754" s="127"/>
      <c r="AD754" s="127"/>
      <c r="AE754" s="127"/>
      <c r="AF754" s="127"/>
      <c r="AG754" s="127"/>
      <c r="AH754" s="127"/>
      <c r="AI754" s="127"/>
      <c r="AJ754" s="127"/>
      <c r="AK754" s="127"/>
      <c r="AL754" s="127"/>
      <c r="AM754" s="127"/>
      <c r="AN754" s="127"/>
      <c r="AO754" s="127"/>
      <c r="AP754" s="127"/>
      <c r="AQ754" s="127"/>
      <c r="AR754" s="127"/>
      <c r="AS754" s="127"/>
      <c r="AT754" s="127"/>
      <c r="AU754" s="127"/>
      <c r="AV754" s="127"/>
      <c r="AW754" s="127"/>
      <c r="AX754" s="127"/>
      <c r="AY754" s="127"/>
      <c r="AZ754" s="127"/>
      <c r="BA754" s="127"/>
      <c r="BB754" s="127"/>
      <c r="BC754" s="127"/>
      <c r="BD754" s="127"/>
      <c r="BE754" s="127"/>
      <c r="BF754" s="127"/>
      <c r="BG754" s="127"/>
      <c r="BH754" s="127"/>
      <c r="BI754" s="127"/>
      <c r="BJ754" s="127"/>
      <c r="BK754" s="127"/>
      <c r="BL754" s="127"/>
      <c r="BM754" s="127"/>
      <c r="BN754" s="127"/>
      <c r="BO754" s="127"/>
      <c r="BP754" s="127"/>
      <c r="BQ754" s="127"/>
      <c r="BR754" s="127"/>
      <c r="BS754" s="127"/>
    </row>
    <row r="755" spans="1:71" ht="12.75" customHeight="1" x14ac:dyDescent="0.25">
      <c r="A755" s="127"/>
      <c r="B755" s="127"/>
      <c r="C755" s="127"/>
      <c r="D755" s="127"/>
      <c r="E755" s="127"/>
      <c r="F755" s="127"/>
      <c r="G755" s="127"/>
      <c r="H755" s="127"/>
      <c r="I755" s="127"/>
      <c r="J755" s="127"/>
      <c r="K755" s="127"/>
      <c r="L755" s="127"/>
      <c r="M755" s="127"/>
      <c r="N755" s="127"/>
      <c r="O755" s="127"/>
      <c r="P755" s="127"/>
      <c r="Q755" s="127"/>
      <c r="R755" s="127"/>
      <c r="S755" s="127"/>
      <c r="T755" s="127"/>
      <c r="U755" s="127"/>
      <c r="V755" s="127"/>
      <c r="W755" s="127"/>
      <c r="X755" s="127"/>
      <c r="Y755" s="127"/>
      <c r="Z755" s="127"/>
      <c r="AA755" s="127"/>
      <c r="AB755" s="127"/>
      <c r="AC755" s="127"/>
      <c r="AD755" s="127"/>
      <c r="AE755" s="127"/>
      <c r="AF755" s="127"/>
      <c r="AG755" s="127"/>
      <c r="AH755" s="127"/>
      <c r="AI755" s="127"/>
      <c r="AJ755" s="127"/>
      <c r="AK755" s="127"/>
      <c r="AL755" s="127"/>
      <c r="AM755" s="127"/>
      <c r="AN755" s="127"/>
      <c r="AO755" s="127"/>
      <c r="AP755" s="127"/>
      <c r="AQ755" s="127"/>
      <c r="AR755" s="127"/>
      <c r="AS755" s="127"/>
      <c r="AT755" s="127"/>
      <c r="AU755" s="127"/>
      <c r="AV755" s="127"/>
      <c r="AW755" s="127"/>
      <c r="AX755" s="127"/>
      <c r="AY755" s="127"/>
      <c r="AZ755" s="127"/>
      <c r="BA755" s="127"/>
      <c r="BB755" s="127"/>
      <c r="BC755" s="127"/>
      <c r="BD755" s="127"/>
      <c r="BE755" s="127"/>
      <c r="BF755" s="127"/>
      <c r="BG755" s="127"/>
      <c r="BH755" s="127"/>
      <c r="BI755" s="127"/>
      <c r="BJ755" s="127"/>
      <c r="BK755" s="127"/>
      <c r="BL755" s="127"/>
      <c r="BM755" s="127"/>
      <c r="BN755" s="127"/>
      <c r="BO755" s="127"/>
      <c r="BP755" s="127"/>
      <c r="BQ755" s="127"/>
      <c r="BR755" s="127"/>
      <c r="BS755" s="127"/>
    </row>
    <row r="756" spans="1:71" ht="12.75" customHeight="1" x14ac:dyDescent="0.25">
      <c r="A756" s="127"/>
      <c r="B756" s="127"/>
      <c r="C756" s="127"/>
      <c r="D756" s="127"/>
      <c r="E756" s="127"/>
      <c r="F756" s="127"/>
      <c r="G756" s="127"/>
      <c r="H756" s="127"/>
      <c r="I756" s="127"/>
      <c r="J756" s="127"/>
      <c r="K756" s="127"/>
      <c r="L756" s="127"/>
      <c r="M756" s="127"/>
      <c r="N756" s="127"/>
      <c r="O756" s="127"/>
      <c r="P756" s="127"/>
      <c r="Q756" s="127"/>
      <c r="R756" s="127"/>
      <c r="S756" s="127"/>
      <c r="T756" s="127"/>
      <c r="U756" s="127"/>
      <c r="V756" s="127"/>
      <c r="W756" s="127"/>
      <c r="X756" s="127"/>
      <c r="Y756" s="127"/>
      <c r="Z756" s="127"/>
      <c r="AA756" s="127"/>
      <c r="AB756" s="127"/>
      <c r="AC756" s="127"/>
      <c r="AD756" s="127"/>
      <c r="AE756" s="127"/>
      <c r="AF756" s="127"/>
      <c r="AG756" s="127"/>
      <c r="AH756" s="127"/>
      <c r="AI756" s="127"/>
      <c r="AJ756" s="127"/>
      <c r="AK756" s="127"/>
      <c r="AL756" s="127"/>
      <c r="AM756" s="127"/>
      <c r="AN756" s="127"/>
      <c r="AO756" s="127"/>
      <c r="AP756" s="127"/>
      <c r="AQ756" s="127"/>
      <c r="AR756" s="127"/>
      <c r="AS756" s="127"/>
      <c r="AT756" s="127"/>
      <c r="AU756" s="127"/>
      <c r="AV756" s="127"/>
      <c r="AW756" s="127"/>
      <c r="AX756" s="127"/>
      <c r="AY756" s="127"/>
      <c r="AZ756" s="127"/>
      <c r="BA756" s="127"/>
      <c r="BB756" s="127"/>
      <c r="BC756" s="127"/>
      <c r="BD756" s="127"/>
      <c r="BE756" s="127"/>
      <c r="BF756" s="127"/>
      <c r="BG756" s="127"/>
      <c r="BH756" s="127"/>
      <c r="BI756" s="127"/>
      <c r="BJ756" s="127"/>
      <c r="BK756" s="127"/>
      <c r="BL756" s="127"/>
      <c r="BM756" s="127"/>
      <c r="BN756" s="127"/>
      <c r="BO756" s="127"/>
      <c r="BP756" s="127"/>
      <c r="BQ756" s="127"/>
      <c r="BR756" s="127"/>
      <c r="BS756" s="127"/>
    </row>
    <row r="757" spans="1:71" ht="12.75" customHeight="1" x14ac:dyDescent="0.25">
      <c r="A757" s="127"/>
      <c r="B757" s="127"/>
      <c r="C757" s="127"/>
      <c r="D757" s="127"/>
      <c r="E757" s="127"/>
      <c r="F757" s="127"/>
      <c r="G757" s="127"/>
      <c r="H757" s="127"/>
      <c r="I757" s="127"/>
      <c r="J757" s="127"/>
      <c r="K757" s="127"/>
      <c r="L757" s="127"/>
      <c r="M757" s="127"/>
      <c r="N757" s="127"/>
      <c r="O757" s="127"/>
      <c r="P757" s="127"/>
      <c r="Q757" s="127"/>
      <c r="R757" s="127"/>
      <c r="S757" s="127"/>
      <c r="T757" s="127"/>
      <c r="U757" s="127"/>
      <c r="V757" s="127"/>
      <c r="W757" s="127"/>
      <c r="X757" s="127"/>
      <c r="Y757" s="127"/>
      <c r="Z757" s="127"/>
      <c r="AA757" s="127"/>
      <c r="AB757" s="127"/>
      <c r="AC757" s="127"/>
      <c r="AD757" s="127"/>
      <c r="AE757" s="127"/>
      <c r="AF757" s="127"/>
      <c r="AG757" s="127"/>
      <c r="AH757" s="127"/>
      <c r="AI757" s="127"/>
      <c r="AJ757" s="127"/>
      <c r="AK757" s="127"/>
      <c r="AL757" s="127"/>
      <c r="AM757" s="127"/>
      <c r="AN757" s="127"/>
      <c r="AO757" s="127"/>
      <c r="AP757" s="127"/>
      <c r="AQ757" s="127"/>
      <c r="AR757" s="127"/>
      <c r="AS757" s="127"/>
      <c r="AT757" s="127"/>
      <c r="AU757" s="127"/>
      <c r="AV757" s="127"/>
      <c r="AW757" s="127"/>
      <c r="AX757" s="127"/>
      <c r="AY757" s="127"/>
      <c r="AZ757" s="127"/>
      <c r="BA757" s="127"/>
      <c r="BB757" s="127"/>
      <c r="BC757" s="127"/>
      <c r="BD757" s="127"/>
      <c r="BE757" s="127"/>
      <c r="BF757" s="127"/>
      <c r="BG757" s="127"/>
      <c r="BH757" s="127"/>
      <c r="BI757" s="127"/>
      <c r="BJ757" s="127"/>
      <c r="BK757" s="127"/>
      <c r="BL757" s="127"/>
      <c r="BM757" s="127"/>
      <c r="BN757" s="127"/>
      <c r="BO757" s="127"/>
      <c r="BP757" s="127"/>
      <c r="BQ757" s="127"/>
      <c r="BR757" s="127"/>
      <c r="BS757" s="127"/>
    </row>
    <row r="758" spans="1:71" ht="12.75" customHeight="1" x14ac:dyDescent="0.25">
      <c r="A758" s="127"/>
      <c r="B758" s="127"/>
      <c r="C758" s="127"/>
      <c r="D758" s="127"/>
      <c r="E758" s="127"/>
      <c r="F758" s="127"/>
      <c r="G758" s="127"/>
      <c r="H758" s="127"/>
      <c r="I758" s="127"/>
      <c r="J758" s="127"/>
      <c r="K758" s="127"/>
      <c r="L758" s="127"/>
      <c r="M758" s="127"/>
      <c r="N758" s="127"/>
      <c r="O758" s="127"/>
      <c r="P758" s="127"/>
      <c r="Q758" s="127"/>
      <c r="R758" s="127"/>
      <c r="S758" s="127"/>
      <c r="T758" s="127"/>
      <c r="U758" s="127"/>
      <c r="V758" s="127"/>
      <c r="W758" s="127"/>
      <c r="X758" s="127"/>
      <c r="Y758" s="127"/>
      <c r="Z758" s="127"/>
      <c r="AA758" s="127"/>
      <c r="AB758" s="127"/>
      <c r="AC758" s="127"/>
      <c r="AD758" s="127"/>
      <c r="AE758" s="127"/>
      <c r="AF758" s="127"/>
      <c r="AG758" s="127"/>
      <c r="AH758" s="127"/>
      <c r="AI758" s="127"/>
      <c r="AJ758" s="127"/>
      <c r="AK758" s="127"/>
      <c r="AL758" s="127"/>
      <c r="AM758" s="127"/>
      <c r="AN758" s="127"/>
      <c r="AO758" s="127"/>
      <c r="AP758" s="127"/>
      <c r="AQ758" s="127"/>
      <c r="AR758" s="127"/>
      <c r="AS758" s="127"/>
      <c r="AT758" s="127"/>
      <c r="AU758" s="127"/>
      <c r="AV758" s="127"/>
      <c r="AW758" s="127"/>
      <c r="AX758" s="127"/>
      <c r="AY758" s="127"/>
      <c r="AZ758" s="127"/>
      <c r="BA758" s="127"/>
      <c r="BB758" s="127"/>
      <c r="BC758" s="127"/>
      <c r="BD758" s="127"/>
      <c r="BE758" s="127"/>
      <c r="BF758" s="127"/>
      <c r="BG758" s="127"/>
      <c r="BH758" s="127"/>
      <c r="BI758" s="127"/>
      <c r="BJ758" s="127"/>
      <c r="BK758" s="127"/>
      <c r="BL758" s="127"/>
      <c r="BM758" s="127"/>
      <c r="BN758" s="127"/>
      <c r="BO758" s="127"/>
      <c r="BP758" s="127"/>
      <c r="BQ758" s="127"/>
      <c r="BR758" s="127"/>
      <c r="BS758" s="127"/>
    </row>
    <row r="759" spans="1:71" ht="12.75" customHeight="1" x14ac:dyDescent="0.25">
      <c r="A759" s="127"/>
      <c r="B759" s="127"/>
      <c r="C759" s="127"/>
      <c r="D759" s="127"/>
      <c r="E759" s="127"/>
      <c r="F759" s="127"/>
      <c r="G759" s="127"/>
      <c r="H759" s="127"/>
      <c r="I759" s="127"/>
      <c r="J759" s="127"/>
      <c r="K759" s="127"/>
      <c r="L759" s="127"/>
      <c r="M759" s="127"/>
      <c r="N759" s="127"/>
      <c r="O759" s="127"/>
      <c r="P759" s="127"/>
      <c r="Q759" s="127"/>
      <c r="R759" s="127"/>
      <c r="S759" s="127"/>
      <c r="T759" s="127"/>
      <c r="U759" s="127"/>
      <c r="V759" s="127"/>
      <c r="W759" s="127"/>
      <c r="X759" s="127"/>
      <c r="Y759" s="127"/>
      <c r="Z759" s="127"/>
      <c r="AA759" s="127"/>
      <c r="AB759" s="127"/>
      <c r="AC759" s="127"/>
      <c r="AD759" s="127"/>
      <c r="AE759" s="127"/>
      <c r="AF759" s="127"/>
      <c r="AG759" s="127"/>
      <c r="AH759" s="127"/>
      <c r="AI759" s="127"/>
      <c r="AJ759" s="127"/>
      <c r="AK759" s="127"/>
      <c r="AL759" s="127"/>
      <c r="AM759" s="127"/>
      <c r="AN759" s="127"/>
      <c r="AO759" s="127"/>
      <c r="AP759" s="127"/>
      <c r="AQ759" s="127"/>
      <c r="AR759" s="127"/>
      <c r="AS759" s="127"/>
      <c r="AT759" s="127"/>
      <c r="AU759" s="127"/>
      <c r="AV759" s="127"/>
      <c r="AW759" s="127"/>
      <c r="AX759" s="127"/>
      <c r="AY759" s="127"/>
      <c r="AZ759" s="127"/>
      <c r="BA759" s="127"/>
      <c r="BB759" s="127"/>
      <c r="BC759" s="127"/>
      <c r="BD759" s="127"/>
      <c r="BE759" s="127"/>
      <c r="BF759" s="127"/>
      <c r="BG759" s="127"/>
      <c r="BH759" s="127"/>
      <c r="BI759" s="127"/>
      <c r="BJ759" s="127"/>
      <c r="BK759" s="127"/>
      <c r="BL759" s="127"/>
      <c r="BM759" s="127"/>
      <c r="BN759" s="127"/>
      <c r="BO759" s="127"/>
      <c r="BP759" s="127"/>
      <c r="BQ759" s="127"/>
      <c r="BR759" s="127"/>
      <c r="BS759" s="127"/>
    </row>
    <row r="760" spans="1:71" ht="12.75" customHeight="1" x14ac:dyDescent="0.25">
      <c r="A760" s="127"/>
      <c r="B760" s="127"/>
      <c r="C760" s="127"/>
      <c r="D760" s="127"/>
      <c r="E760" s="127"/>
      <c r="F760" s="127"/>
      <c r="G760" s="127"/>
      <c r="H760" s="127"/>
      <c r="I760" s="127"/>
      <c r="J760" s="127"/>
      <c r="K760" s="127"/>
      <c r="L760" s="127"/>
      <c r="M760" s="127"/>
      <c r="N760" s="127"/>
      <c r="O760" s="127"/>
      <c r="P760" s="127"/>
      <c r="Q760" s="127"/>
      <c r="R760" s="127"/>
      <c r="S760" s="127"/>
      <c r="T760" s="127"/>
      <c r="U760" s="127"/>
      <c r="V760" s="127"/>
      <c r="W760" s="127"/>
      <c r="X760" s="127"/>
      <c r="Y760" s="127"/>
      <c r="Z760" s="127"/>
      <c r="AA760" s="127"/>
      <c r="AB760" s="127"/>
      <c r="AC760" s="127"/>
      <c r="AD760" s="127"/>
      <c r="AE760" s="127"/>
      <c r="AF760" s="127"/>
      <c r="AG760" s="127"/>
      <c r="AH760" s="127"/>
      <c r="AI760" s="127"/>
      <c r="AJ760" s="127"/>
      <c r="AK760" s="127"/>
      <c r="AL760" s="127"/>
      <c r="AM760" s="127"/>
      <c r="AN760" s="127"/>
      <c r="AO760" s="127"/>
      <c r="AP760" s="127"/>
      <c r="AQ760" s="127"/>
      <c r="AR760" s="127"/>
      <c r="AS760" s="127"/>
      <c r="AT760" s="127"/>
      <c r="AU760" s="127"/>
      <c r="AV760" s="127"/>
      <c r="AW760" s="127"/>
      <c r="AX760" s="127"/>
      <c r="AY760" s="127"/>
      <c r="AZ760" s="127"/>
      <c r="BA760" s="127"/>
      <c r="BB760" s="127"/>
      <c r="BC760" s="127"/>
      <c r="BD760" s="127"/>
      <c r="BE760" s="127"/>
      <c r="BF760" s="127"/>
      <c r="BG760" s="127"/>
      <c r="BH760" s="127"/>
      <c r="BI760" s="127"/>
      <c r="BJ760" s="127"/>
      <c r="BK760" s="127"/>
      <c r="BL760" s="127"/>
      <c r="BM760" s="127"/>
      <c r="BN760" s="127"/>
      <c r="BO760" s="127"/>
      <c r="BP760" s="127"/>
      <c r="BQ760" s="127"/>
      <c r="BR760" s="127"/>
      <c r="BS760" s="127"/>
    </row>
    <row r="761" spans="1:71" ht="12.75" customHeight="1" x14ac:dyDescent="0.25">
      <c r="A761" s="127"/>
      <c r="B761" s="127"/>
      <c r="C761" s="127"/>
      <c r="D761" s="127"/>
      <c r="E761" s="127"/>
      <c r="F761" s="127"/>
      <c r="G761" s="127"/>
      <c r="H761" s="127"/>
      <c r="I761" s="127"/>
      <c r="J761" s="127"/>
      <c r="K761" s="127"/>
      <c r="L761" s="127"/>
      <c r="M761" s="127"/>
      <c r="N761" s="127"/>
      <c r="O761" s="127"/>
      <c r="P761" s="127"/>
      <c r="Q761" s="127"/>
      <c r="R761" s="127"/>
      <c r="S761" s="127"/>
      <c r="T761" s="127"/>
      <c r="U761" s="127"/>
      <c r="V761" s="127"/>
      <c r="W761" s="127"/>
      <c r="X761" s="127"/>
      <c r="Y761" s="127"/>
      <c r="Z761" s="127"/>
      <c r="AA761" s="127"/>
      <c r="AB761" s="127"/>
      <c r="AC761" s="127"/>
      <c r="AD761" s="127"/>
      <c r="AE761" s="127"/>
      <c r="AF761" s="127"/>
      <c r="AG761" s="127"/>
      <c r="AH761" s="127"/>
      <c r="AI761" s="127"/>
      <c r="AJ761" s="127"/>
      <c r="AK761" s="127"/>
      <c r="AL761" s="127"/>
      <c r="AM761" s="127"/>
      <c r="AN761" s="127"/>
      <c r="AO761" s="127"/>
      <c r="AP761" s="127"/>
      <c r="AQ761" s="127"/>
      <c r="AR761" s="127"/>
      <c r="AS761" s="127"/>
      <c r="AT761" s="127"/>
      <c r="AU761" s="127"/>
      <c r="AV761" s="127"/>
      <c r="AW761" s="127"/>
      <c r="AX761" s="127"/>
      <c r="AY761" s="127"/>
      <c r="AZ761" s="127"/>
      <c r="BA761" s="127"/>
      <c r="BB761" s="127"/>
      <c r="BC761" s="127"/>
      <c r="BD761" s="127"/>
      <c r="BE761" s="127"/>
      <c r="BF761" s="127"/>
      <c r="BG761" s="127"/>
      <c r="BH761" s="127"/>
      <c r="BI761" s="127"/>
      <c r="BJ761" s="127"/>
      <c r="BK761" s="127"/>
      <c r="BL761" s="127"/>
      <c r="BM761" s="127"/>
      <c r="BN761" s="127"/>
      <c r="BO761" s="127"/>
      <c r="BP761" s="127"/>
      <c r="BQ761" s="127"/>
      <c r="BR761" s="127"/>
      <c r="BS761" s="127"/>
    </row>
    <row r="762" spans="1:71" ht="12.75" customHeight="1" x14ac:dyDescent="0.25">
      <c r="A762" s="127"/>
      <c r="B762" s="127"/>
      <c r="C762" s="127"/>
      <c r="D762" s="127"/>
      <c r="E762" s="127"/>
      <c r="F762" s="127"/>
      <c r="G762" s="127"/>
      <c r="H762" s="127"/>
      <c r="I762" s="127"/>
      <c r="J762" s="127"/>
      <c r="K762" s="127"/>
      <c r="L762" s="127"/>
      <c r="M762" s="127"/>
      <c r="N762" s="127"/>
      <c r="O762" s="127"/>
      <c r="P762" s="127"/>
      <c r="Q762" s="127"/>
      <c r="R762" s="127"/>
      <c r="S762" s="127"/>
      <c r="T762" s="127"/>
      <c r="U762" s="127"/>
      <c r="V762" s="127"/>
      <c r="W762" s="127"/>
      <c r="X762" s="127"/>
      <c r="Y762" s="127"/>
      <c r="Z762" s="127"/>
      <c r="AA762" s="127"/>
      <c r="AB762" s="127"/>
      <c r="AC762" s="127"/>
      <c r="AD762" s="127"/>
      <c r="AE762" s="127"/>
      <c r="AF762" s="127"/>
      <c r="AG762" s="127"/>
      <c r="AH762" s="127"/>
      <c r="AI762" s="127"/>
      <c r="AJ762" s="127"/>
      <c r="AK762" s="127"/>
      <c r="AL762" s="127"/>
      <c r="AM762" s="127"/>
      <c r="AN762" s="127"/>
      <c r="AO762" s="127"/>
      <c r="AP762" s="127"/>
      <c r="AQ762" s="127"/>
      <c r="AR762" s="127"/>
      <c r="AS762" s="127"/>
      <c r="AT762" s="127"/>
      <c r="AU762" s="127"/>
      <c r="AV762" s="127"/>
      <c r="AW762" s="127"/>
      <c r="AX762" s="127"/>
      <c r="AY762" s="127"/>
      <c r="AZ762" s="127"/>
      <c r="BA762" s="127"/>
      <c r="BB762" s="127"/>
      <c r="BC762" s="127"/>
      <c r="BD762" s="127"/>
      <c r="BE762" s="127"/>
      <c r="BF762" s="127"/>
      <c r="BG762" s="127"/>
      <c r="BH762" s="127"/>
      <c r="BI762" s="127"/>
      <c r="BJ762" s="127"/>
      <c r="BK762" s="127"/>
      <c r="BL762" s="127"/>
      <c r="BM762" s="127"/>
      <c r="BN762" s="127"/>
      <c r="BO762" s="127"/>
      <c r="BP762" s="127"/>
      <c r="BQ762" s="127"/>
      <c r="BR762" s="127"/>
      <c r="BS762" s="127"/>
    </row>
    <row r="763" spans="1:71" ht="12.75" customHeight="1" x14ac:dyDescent="0.25">
      <c r="A763" s="127"/>
      <c r="B763" s="127"/>
      <c r="C763" s="127"/>
      <c r="D763" s="127"/>
      <c r="E763" s="127"/>
      <c r="F763" s="127"/>
      <c r="G763" s="127"/>
      <c r="H763" s="127"/>
      <c r="I763" s="127"/>
      <c r="J763" s="127"/>
      <c r="K763" s="127"/>
      <c r="L763" s="127"/>
      <c r="M763" s="127"/>
      <c r="N763" s="127"/>
      <c r="O763" s="127"/>
      <c r="P763" s="127"/>
      <c r="Q763" s="127"/>
      <c r="R763" s="127"/>
      <c r="S763" s="127"/>
      <c r="T763" s="127"/>
      <c r="U763" s="127"/>
      <c r="V763" s="127"/>
      <c r="W763" s="127"/>
      <c r="X763" s="127"/>
      <c r="Y763" s="127"/>
      <c r="Z763" s="127"/>
      <c r="AA763" s="127"/>
      <c r="AB763" s="127"/>
      <c r="AC763" s="127"/>
      <c r="AD763" s="127"/>
      <c r="AE763" s="127"/>
      <c r="AF763" s="127"/>
      <c r="AG763" s="127"/>
      <c r="AH763" s="127"/>
      <c r="AI763" s="127"/>
      <c r="AJ763" s="127"/>
      <c r="AK763" s="127"/>
      <c r="AL763" s="127"/>
      <c r="AM763" s="127"/>
      <c r="AN763" s="127"/>
      <c r="AO763" s="127"/>
      <c r="AP763" s="127"/>
      <c r="AQ763" s="127"/>
      <c r="AR763" s="127"/>
      <c r="AS763" s="127"/>
      <c r="AT763" s="127"/>
      <c r="AU763" s="127"/>
      <c r="AV763" s="127"/>
      <c r="AW763" s="127"/>
      <c r="AX763" s="127"/>
      <c r="AY763" s="127"/>
      <c r="AZ763" s="127"/>
      <c r="BA763" s="127"/>
      <c r="BB763" s="127"/>
      <c r="BC763" s="127"/>
      <c r="BD763" s="127"/>
      <c r="BE763" s="127"/>
      <c r="BF763" s="127"/>
      <c r="BG763" s="127"/>
      <c r="BH763" s="127"/>
      <c r="BI763" s="127"/>
      <c r="BJ763" s="127"/>
      <c r="BK763" s="127"/>
      <c r="BL763" s="127"/>
      <c r="BM763" s="127"/>
      <c r="BN763" s="127"/>
      <c r="BO763" s="127"/>
      <c r="BP763" s="127"/>
      <c r="BQ763" s="127"/>
      <c r="BR763" s="127"/>
      <c r="BS763" s="127"/>
    </row>
    <row r="764" spans="1:71" ht="12.75" customHeight="1" x14ac:dyDescent="0.25">
      <c r="A764" s="127"/>
      <c r="B764" s="127"/>
      <c r="C764" s="127"/>
      <c r="D764" s="127"/>
      <c r="E764" s="127"/>
      <c r="F764" s="127"/>
      <c r="G764" s="127"/>
      <c r="H764" s="127"/>
      <c r="I764" s="127"/>
      <c r="J764" s="127"/>
      <c r="K764" s="127"/>
      <c r="L764" s="127"/>
      <c r="M764" s="127"/>
      <c r="N764" s="127"/>
      <c r="O764" s="127"/>
      <c r="P764" s="127"/>
      <c r="Q764" s="127"/>
      <c r="R764" s="127"/>
      <c r="S764" s="127"/>
      <c r="T764" s="127"/>
      <c r="U764" s="127"/>
      <c r="V764" s="127"/>
      <c r="W764" s="127"/>
      <c r="X764" s="127"/>
      <c r="Y764" s="127"/>
      <c r="Z764" s="127"/>
      <c r="AA764" s="127"/>
      <c r="AB764" s="127"/>
      <c r="AC764" s="127"/>
      <c r="AD764" s="127"/>
      <c r="AE764" s="127"/>
      <c r="AF764" s="127"/>
      <c r="AG764" s="127"/>
      <c r="AH764" s="127"/>
      <c r="AI764" s="127"/>
      <c r="AJ764" s="127"/>
      <c r="AK764" s="127"/>
      <c r="AL764" s="127"/>
      <c r="AM764" s="127"/>
      <c r="AN764" s="127"/>
      <c r="AO764" s="127"/>
      <c r="AP764" s="127"/>
      <c r="AQ764" s="127"/>
      <c r="AR764" s="127"/>
      <c r="AS764" s="127"/>
      <c r="AT764" s="127"/>
      <c r="AU764" s="127"/>
      <c r="AV764" s="127"/>
      <c r="AW764" s="127"/>
      <c r="AX764" s="127"/>
      <c r="AY764" s="127"/>
      <c r="AZ764" s="127"/>
      <c r="BA764" s="127"/>
      <c r="BB764" s="127"/>
      <c r="BC764" s="127"/>
      <c r="BD764" s="127"/>
      <c r="BE764" s="127"/>
      <c r="BF764" s="127"/>
      <c r="BG764" s="127"/>
      <c r="BH764" s="127"/>
      <c r="BI764" s="127"/>
      <c r="BJ764" s="127"/>
      <c r="BK764" s="127"/>
      <c r="BL764" s="127"/>
      <c r="BM764" s="127"/>
      <c r="BN764" s="127"/>
      <c r="BO764" s="127"/>
      <c r="BP764" s="127"/>
      <c r="BQ764" s="127"/>
      <c r="BR764" s="127"/>
      <c r="BS764" s="127"/>
    </row>
    <row r="765" spans="1:71" ht="12.75" customHeight="1" x14ac:dyDescent="0.25">
      <c r="A765" s="127"/>
      <c r="B765" s="127"/>
      <c r="C765" s="127"/>
      <c r="D765" s="127"/>
      <c r="E765" s="127"/>
      <c r="F765" s="127"/>
      <c r="G765" s="127"/>
      <c r="H765" s="127"/>
      <c r="I765" s="127"/>
      <c r="J765" s="127"/>
      <c r="K765" s="127"/>
      <c r="L765" s="127"/>
      <c r="M765" s="127"/>
      <c r="N765" s="127"/>
      <c r="O765" s="127"/>
      <c r="P765" s="127"/>
      <c r="Q765" s="127"/>
      <c r="R765" s="127"/>
      <c r="S765" s="127"/>
      <c r="T765" s="127"/>
      <c r="U765" s="127"/>
      <c r="V765" s="127"/>
      <c r="W765" s="127"/>
      <c r="X765" s="127"/>
      <c r="Y765" s="127"/>
      <c r="Z765" s="127"/>
      <c r="AA765" s="127"/>
      <c r="AB765" s="127"/>
      <c r="AC765" s="127"/>
      <c r="AD765" s="127"/>
      <c r="AE765" s="127"/>
      <c r="AF765" s="127"/>
      <c r="AG765" s="127"/>
      <c r="AH765" s="127"/>
      <c r="AI765" s="127"/>
      <c r="AJ765" s="127"/>
      <c r="AK765" s="127"/>
      <c r="AL765" s="127"/>
      <c r="AM765" s="127"/>
      <c r="AN765" s="127"/>
      <c r="AO765" s="127"/>
      <c r="AP765" s="127"/>
      <c r="AQ765" s="127"/>
      <c r="AR765" s="127"/>
      <c r="AS765" s="127"/>
      <c r="AT765" s="127"/>
      <c r="AU765" s="127"/>
      <c r="AV765" s="127"/>
      <c r="AW765" s="127"/>
      <c r="AX765" s="127"/>
      <c r="AY765" s="127"/>
      <c r="AZ765" s="127"/>
      <c r="BA765" s="127"/>
      <c r="BB765" s="127"/>
      <c r="BC765" s="127"/>
      <c r="BD765" s="127"/>
      <c r="BE765" s="127"/>
      <c r="BF765" s="127"/>
      <c r="BG765" s="127"/>
      <c r="BH765" s="127"/>
      <c r="BI765" s="127"/>
      <c r="BJ765" s="127"/>
      <c r="BK765" s="127"/>
      <c r="BL765" s="127"/>
      <c r="BM765" s="127"/>
      <c r="BN765" s="127"/>
      <c r="BO765" s="127"/>
      <c r="BP765" s="127"/>
      <c r="BQ765" s="127"/>
      <c r="BR765" s="127"/>
      <c r="BS765" s="127"/>
    </row>
    <row r="766" spans="1:71" ht="12.75" customHeight="1" x14ac:dyDescent="0.25">
      <c r="A766" s="127"/>
      <c r="B766" s="127"/>
      <c r="C766" s="127"/>
      <c r="D766" s="127"/>
      <c r="E766" s="127"/>
      <c r="F766" s="127"/>
      <c r="G766" s="127"/>
      <c r="H766" s="127"/>
      <c r="I766" s="127"/>
      <c r="J766" s="127"/>
      <c r="K766" s="127"/>
      <c r="L766" s="127"/>
      <c r="M766" s="127"/>
      <c r="N766" s="127"/>
      <c r="O766" s="127"/>
      <c r="P766" s="127"/>
      <c r="Q766" s="127"/>
      <c r="R766" s="127"/>
      <c r="S766" s="127"/>
      <c r="T766" s="127"/>
      <c r="U766" s="127"/>
      <c r="V766" s="127"/>
      <c r="W766" s="127"/>
      <c r="X766" s="127"/>
      <c r="Y766" s="127"/>
      <c r="Z766" s="127"/>
      <c r="AA766" s="127"/>
      <c r="AB766" s="127"/>
      <c r="AC766" s="127"/>
      <c r="AD766" s="127"/>
      <c r="AE766" s="127"/>
      <c r="AF766" s="127"/>
      <c r="AG766" s="127"/>
      <c r="AH766" s="127"/>
      <c r="AI766" s="127"/>
      <c r="AJ766" s="127"/>
      <c r="AK766" s="127"/>
      <c r="AL766" s="127"/>
      <c r="AM766" s="127"/>
      <c r="AN766" s="127"/>
      <c r="AO766" s="127"/>
      <c r="AP766" s="127"/>
      <c r="AQ766" s="127"/>
      <c r="AR766" s="127"/>
      <c r="AS766" s="127"/>
      <c r="AT766" s="127"/>
      <c r="AU766" s="127"/>
      <c r="AV766" s="127"/>
      <c r="AW766" s="127"/>
      <c r="AX766" s="127"/>
      <c r="AY766" s="127"/>
      <c r="AZ766" s="127"/>
      <c r="BA766" s="127"/>
      <c r="BB766" s="127"/>
      <c r="BC766" s="127"/>
      <c r="BD766" s="127"/>
      <c r="BE766" s="127"/>
      <c r="BF766" s="127"/>
      <c r="BG766" s="127"/>
      <c r="BH766" s="127"/>
      <c r="BI766" s="127"/>
      <c r="BJ766" s="127"/>
      <c r="BK766" s="127"/>
      <c r="BL766" s="127"/>
      <c r="BM766" s="127"/>
      <c r="BN766" s="127"/>
      <c r="BO766" s="127"/>
      <c r="BP766" s="127"/>
      <c r="BQ766" s="127"/>
      <c r="BR766" s="127"/>
      <c r="BS766" s="127"/>
    </row>
    <row r="767" spans="1:71" ht="12.75" customHeight="1" x14ac:dyDescent="0.25">
      <c r="A767" s="127"/>
      <c r="B767" s="127"/>
      <c r="C767" s="127"/>
      <c r="D767" s="127"/>
      <c r="E767" s="127"/>
      <c r="F767" s="127"/>
      <c r="G767" s="127"/>
      <c r="H767" s="127"/>
      <c r="I767" s="127"/>
      <c r="J767" s="127"/>
      <c r="K767" s="127"/>
      <c r="L767" s="127"/>
      <c r="M767" s="127"/>
      <c r="N767" s="127"/>
      <c r="O767" s="127"/>
      <c r="P767" s="127"/>
      <c r="Q767" s="127"/>
      <c r="R767" s="127"/>
      <c r="S767" s="127"/>
      <c r="T767" s="127"/>
      <c r="U767" s="127"/>
      <c r="V767" s="127"/>
      <c r="W767" s="127"/>
      <c r="X767" s="127"/>
      <c r="Y767" s="127"/>
      <c r="Z767" s="127"/>
      <c r="AA767" s="127"/>
      <c r="AB767" s="127"/>
      <c r="AC767" s="127"/>
      <c r="AD767" s="127"/>
      <c r="AE767" s="127"/>
      <c r="AF767" s="127"/>
      <c r="AG767" s="127"/>
      <c r="AH767" s="127"/>
      <c r="AI767" s="127"/>
      <c r="AJ767" s="127"/>
      <c r="AK767" s="127"/>
      <c r="AL767" s="127"/>
      <c r="AM767" s="127"/>
      <c r="AN767" s="127"/>
      <c r="AO767" s="127"/>
      <c r="AP767" s="127"/>
      <c r="AQ767" s="127"/>
      <c r="AR767" s="127"/>
      <c r="AS767" s="127"/>
      <c r="AT767" s="127"/>
      <c r="AU767" s="127"/>
      <c r="AV767" s="127"/>
      <c r="AW767" s="127"/>
      <c r="AX767" s="127"/>
      <c r="AY767" s="127"/>
      <c r="AZ767" s="127"/>
      <c r="BA767" s="127"/>
      <c r="BB767" s="127"/>
      <c r="BC767" s="127"/>
      <c r="BD767" s="127"/>
      <c r="BE767" s="127"/>
      <c r="BF767" s="127"/>
      <c r="BG767" s="127"/>
      <c r="BH767" s="127"/>
      <c r="BI767" s="127"/>
      <c r="BJ767" s="127"/>
      <c r="BK767" s="127"/>
      <c r="BL767" s="127"/>
      <c r="BM767" s="127"/>
      <c r="BN767" s="127"/>
      <c r="BO767" s="127"/>
      <c r="BP767" s="127"/>
      <c r="BQ767" s="127"/>
      <c r="BR767" s="127"/>
      <c r="BS767" s="127"/>
    </row>
    <row r="768" spans="1:71" ht="12.75" customHeight="1" x14ac:dyDescent="0.25">
      <c r="A768" s="127"/>
      <c r="B768" s="127"/>
      <c r="C768" s="127"/>
      <c r="D768" s="127"/>
      <c r="E768" s="127"/>
      <c r="F768" s="127"/>
      <c r="G768" s="127"/>
      <c r="H768" s="127"/>
      <c r="I768" s="127"/>
      <c r="J768" s="127"/>
      <c r="K768" s="127"/>
      <c r="L768" s="127"/>
      <c r="M768" s="127"/>
      <c r="N768" s="127"/>
      <c r="O768" s="127"/>
      <c r="P768" s="127"/>
      <c r="Q768" s="127"/>
      <c r="R768" s="127"/>
      <c r="S768" s="127"/>
      <c r="T768" s="127"/>
      <c r="U768" s="127"/>
      <c r="V768" s="127"/>
      <c r="W768" s="127"/>
      <c r="X768" s="127"/>
      <c r="Y768" s="127"/>
      <c r="Z768" s="127"/>
      <c r="AA768" s="127"/>
      <c r="AB768" s="127"/>
      <c r="AC768" s="127"/>
      <c r="AD768" s="127"/>
      <c r="AE768" s="127"/>
      <c r="AF768" s="127"/>
      <c r="AG768" s="127"/>
      <c r="AH768" s="127"/>
      <c r="AI768" s="127"/>
      <c r="AJ768" s="127"/>
      <c r="AK768" s="127"/>
      <c r="AL768" s="127"/>
      <c r="AM768" s="127"/>
      <c r="AN768" s="127"/>
      <c r="AO768" s="127"/>
      <c r="AP768" s="127"/>
      <c r="AQ768" s="127"/>
      <c r="AR768" s="127"/>
      <c r="AS768" s="127"/>
      <c r="AT768" s="127"/>
      <c r="AU768" s="127"/>
      <c r="AV768" s="127"/>
      <c r="AW768" s="127"/>
      <c r="AX768" s="127"/>
      <c r="AY768" s="127"/>
      <c r="AZ768" s="127"/>
      <c r="BA768" s="127"/>
      <c r="BB768" s="127"/>
      <c r="BC768" s="127"/>
      <c r="BD768" s="127"/>
      <c r="BE768" s="127"/>
      <c r="BF768" s="127"/>
      <c r="BG768" s="127"/>
      <c r="BH768" s="127"/>
      <c r="BI768" s="127"/>
      <c r="BJ768" s="127"/>
      <c r="BK768" s="127"/>
      <c r="BL768" s="127"/>
      <c r="BM768" s="127"/>
      <c r="BN768" s="127"/>
      <c r="BO768" s="127"/>
      <c r="BP768" s="127"/>
      <c r="BQ768" s="127"/>
      <c r="BR768" s="127"/>
      <c r="BS768" s="127"/>
    </row>
    <row r="769" spans="1:71" ht="12.75" customHeight="1" x14ac:dyDescent="0.25">
      <c r="A769" s="127"/>
      <c r="B769" s="127"/>
      <c r="C769" s="127"/>
      <c r="D769" s="127"/>
      <c r="E769" s="127"/>
      <c r="F769" s="127"/>
      <c r="G769" s="127"/>
      <c r="H769" s="127"/>
      <c r="I769" s="127"/>
      <c r="J769" s="127"/>
      <c r="K769" s="127"/>
      <c r="L769" s="127"/>
      <c r="M769" s="127"/>
      <c r="N769" s="127"/>
      <c r="O769" s="127"/>
      <c r="P769" s="127"/>
      <c r="Q769" s="127"/>
      <c r="R769" s="127"/>
      <c r="S769" s="127"/>
      <c r="T769" s="127"/>
      <c r="U769" s="127"/>
      <c r="V769" s="127"/>
      <c r="W769" s="127"/>
      <c r="X769" s="127"/>
      <c r="Y769" s="127"/>
      <c r="Z769" s="127"/>
      <c r="AA769" s="127"/>
      <c r="AB769" s="127"/>
      <c r="AC769" s="127"/>
      <c r="AD769" s="127"/>
      <c r="AE769" s="127"/>
      <c r="AF769" s="127"/>
      <c r="AG769" s="127"/>
      <c r="AH769" s="127"/>
      <c r="AI769" s="127"/>
      <c r="AJ769" s="127"/>
      <c r="AK769" s="127"/>
      <c r="AL769" s="127"/>
      <c r="AM769" s="127"/>
      <c r="AN769" s="127"/>
      <c r="AO769" s="127"/>
      <c r="AP769" s="127"/>
      <c r="AQ769" s="127"/>
      <c r="AR769" s="127"/>
      <c r="AS769" s="127"/>
      <c r="AT769" s="127"/>
      <c r="AU769" s="127"/>
      <c r="AV769" s="127"/>
      <c r="AW769" s="127"/>
      <c r="AX769" s="127"/>
      <c r="AY769" s="127"/>
      <c r="AZ769" s="127"/>
      <c r="BA769" s="127"/>
      <c r="BB769" s="127"/>
      <c r="BC769" s="127"/>
      <c r="BD769" s="127"/>
      <c r="BE769" s="127"/>
      <c r="BF769" s="127"/>
      <c r="BG769" s="127"/>
      <c r="BH769" s="127"/>
      <c r="BI769" s="127"/>
      <c r="BJ769" s="127"/>
      <c r="BK769" s="127"/>
      <c r="BL769" s="127"/>
      <c r="BM769" s="127"/>
      <c r="BN769" s="127"/>
      <c r="BO769" s="127"/>
      <c r="BP769" s="127"/>
      <c r="BQ769" s="127"/>
      <c r="BR769" s="127"/>
      <c r="BS769" s="127"/>
    </row>
    <row r="770" spans="1:71" ht="12.75" customHeight="1" x14ac:dyDescent="0.25">
      <c r="A770" s="127"/>
      <c r="B770" s="127"/>
      <c r="C770" s="127"/>
      <c r="D770" s="127"/>
      <c r="E770" s="127"/>
      <c r="F770" s="127"/>
      <c r="G770" s="127"/>
      <c r="H770" s="127"/>
      <c r="I770" s="127"/>
      <c r="J770" s="127"/>
      <c r="K770" s="127"/>
      <c r="L770" s="127"/>
      <c r="M770" s="127"/>
      <c r="N770" s="127"/>
      <c r="O770" s="127"/>
      <c r="P770" s="127"/>
      <c r="Q770" s="127"/>
      <c r="R770" s="127"/>
      <c r="S770" s="127"/>
      <c r="T770" s="127"/>
      <c r="U770" s="127"/>
      <c r="V770" s="127"/>
      <c r="W770" s="127"/>
      <c r="X770" s="127"/>
      <c r="Y770" s="127"/>
      <c r="Z770" s="127"/>
      <c r="AA770" s="127"/>
      <c r="AB770" s="127"/>
      <c r="AC770" s="127"/>
      <c r="AD770" s="127"/>
      <c r="AE770" s="127"/>
      <c r="AF770" s="127"/>
      <c r="AG770" s="127"/>
      <c r="AH770" s="127"/>
      <c r="AI770" s="127"/>
      <c r="AJ770" s="127"/>
      <c r="AK770" s="127"/>
      <c r="AL770" s="127"/>
      <c r="AM770" s="127"/>
      <c r="AN770" s="127"/>
      <c r="AO770" s="127"/>
      <c r="AP770" s="127"/>
      <c r="AQ770" s="127"/>
      <c r="AR770" s="127"/>
      <c r="AS770" s="127"/>
      <c r="AT770" s="127"/>
      <c r="AU770" s="127"/>
      <c r="AV770" s="127"/>
      <c r="AW770" s="127"/>
      <c r="AX770" s="127"/>
      <c r="AY770" s="127"/>
      <c r="AZ770" s="127"/>
      <c r="BA770" s="127"/>
      <c r="BB770" s="127"/>
      <c r="BC770" s="127"/>
      <c r="BD770" s="127"/>
      <c r="BE770" s="127"/>
      <c r="BF770" s="127"/>
      <c r="BG770" s="127"/>
      <c r="BH770" s="127"/>
      <c r="BI770" s="127"/>
      <c r="BJ770" s="127"/>
      <c r="BK770" s="127"/>
      <c r="BL770" s="127"/>
      <c r="BM770" s="127"/>
      <c r="BN770" s="127"/>
      <c r="BO770" s="127"/>
      <c r="BP770" s="127"/>
      <c r="BQ770" s="127"/>
      <c r="BR770" s="127"/>
      <c r="BS770" s="127"/>
    </row>
    <row r="771" spans="1:71" ht="12.75" customHeight="1" x14ac:dyDescent="0.25">
      <c r="A771" s="127"/>
      <c r="B771" s="127"/>
      <c r="C771" s="127"/>
      <c r="D771" s="127"/>
      <c r="E771" s="127"/>
      <c r="F771" s="127"/>
      <c r="G771" s="127"/>
      <c r="H771" s="127"/>
      <c r="I771" s="127"/>
      <c r="J771" s="127"/>
      <c r="K771" s="127"/>
      <c r="L771" s="127"/>
      <c r="M771" s="127"/>
      <c r="N771" s="127"/>
      <c r="O771" s="127"/>
      <c r="P771" s="127"/>
      <c r="Q771" s="127"/>
      <c r="R771" s="127"/>
      <c r="S771" s="127"/>
      <c r="T771" s="127"/>
      <c r="U771" s="127"/>
      <c r="V771" s="127"/>
      <c r="W771" s="127"/>
      <c r="X771" s="127"/>
      <c r="Y771" s="127"/>
      <c r="Z771" s="127"/>
      <c r="AA771" s="127"/>
      <c r="AB771" s="127"/>
      <c r="AC771" s="127"/>
      <c r="AD771" s="127"/>
      <c r="AE771" s="127"/>
      <c r="AF771" s="127"/>
      <c r="AG771" s="127"/>
      <c r="AH771" s="127"/>
      <c r="AI771" s="127"/>
      <c r="AJ771" s="127"/>
      <c r="AK771" s="127"/>
      <c r="AL771" s="127"/>
      <c r="AM771" s="127"/>
      <c r="AN771" s="127"/>
      <c r="AO771" s="127"/>
      <c r="AP771" s="127"/>
      <c r="AQ771" s="127"/>
      <c r="AR771" s="127"/>
      <c r="AS771" s="127"/>
      <c r="AT771" s="127"/>
      <c r="AU771" s="127"/>
      <c r="AV771" s="127"/>
      <c r="AW771" s="127"/>
      <c r="AX771" s="127"/>
      <c r="AY771" s="127"/>
      <c r="AZ771" s="127"/>
      <c r="BA771" s="127"/>
      <c r="BB771" s="127"/>
      <c r="BC771" s="127"/>
      <c r="BD771" s="127"/>
      <c r="BE771" s="127"/>
      <c r="BF771" s="127"/>
      <c r="BG771" s="127"/>
      <c r="BH771" s="127"/>
      <c r="BI771" s="127"/>
      <c r="BJ771" s="127"/>
      <c r="BK771" s="127"/>
      <c r="BL771" s="127"/>
      <c r="BM771" s="127"/>
      <c r="BN771" s="127"/>
      <c r="BO771" s="127"/>
      <c r="BP771" s="127"/>
      <c r="BQ771" s="127"/>
      <c r="BR771" s="127"/>
      <c r="BS771" s="127"/>
    </row>
    <row r="772" spans="1:71" ht="12.75" customHeight="1" x14ac:dyDescent="0.25">
      <c r="A772" s="127"/>
      <c r="B772" s="127"/>
      <c r="C772" s="127"/>
      <c r="D772" s="127"/>
      <c r="E772" s="127"/>
      <c r="F772" s="127"/>
      <c r="G772" s="127"/>
      <c r="H772" s="127"/>
      <c r="I772" s="127"/>
      <c r="J772" s="127"/>
      <c r="K772" s="127"/>
      <c r="L772" s="127"/>
      <c r="M772" s="127"/>
      <c r="N772" s="127"/>
      <c r="O772" s="127"/>
      <c r="P772" s="127"/>
      <c r="Q772" s="127"/>
      <c r="R772" s="127"/>
      <c r="S772" s="127"/>
      <c r="T772" s="127"/>
      <c r="U772" s="127"/>
      <c r="V772" s="127"/>
      <c r="W772" s="127"/>
      <c r="X772" s="127"/>
      <c r="Y772" s="127"/>
      <c r="Z772" s="127"/>
      <c r="AA772" s="127"/>
      <c r="AB772" s="127"/>
      <c r="AC772" s="127"/>
      <c r="AD772" s="127"/>
      <c r="AE772" s="127"/>
      <c r="AF772" s="127"/>
      <c r="AG772" s="127"/>
      <c r="AH772" s="127"/>
      <c r="AI772" s="127"/>
      <c r="AJ772" s="127"/>
      <c r="AK772" s="127"/>
      <c r="AL772" s="127"/>
      <c r="AM772" s="127"/>
      <c r="AN772" s="127"/>
      <c r="AO772" s="127"/>
      <c r="AP772" s="127"/>
      <c r="AQ772" s="127"/>
      <c r="AR772" s="127"/>
      <c r="AS772" s="127"/>
      <c r="AT772" s="127"/>
      <c r="AU772" s="127"/>
      <c r="AV772" s="127"/>
      <c r="AW772" s="127"/>
      <c r="AX772" s="127"/>
      <c r="AY772" s="127"/>
      <c r="AZ772" s="127"/>
      <c r="BA772" s="127"/>
      <c r="BB772" s="127"/>
      <c r="BC772" s="127"/>
      <c r="BD772" s="127"/>
      <c r="BE772" s="127"/>
      <c r="BF772" s="127"/>
      <c r="BG772" s="127"/>
      <c r="BH772" s="127"/>
      <c r="BI772" s="127"/>
      <c r="BJ772" s="127"/>
      <c r="BK772" s="127"/>
      <c r="BL772" s="127"/>
      <c r="BM772" s="127"/>
      <c r="BN772" s="127"/>
      <c r="BO772" s="127"/>
      <c r="BP772" s="127"/>
      <c r="BQ772" s="127"/>
      <c r="BR772" s="127"/>
      <c r="BS772" s="127"/>
    </row>
    <row r="773" spans="1:71" ht="12.75" customHeight="1" x14ac:dyDescent="0.25">
      <c r="A773" s="127"/>
      <c r="B773" s="127"/>
      <c r="C773" s="127"/>
      <c r="D773" s="127"/>
      <c r="E773" s="127"/>
      <c r="F773" s="127"/>
      <c r="G773" s="127"/>
      <c r="H773" s="127"/>
      <c r="I773" s="127"/>
      <c r="J773" s="127"/>
      <c r="K773" s="127"/>
      <c r="L773" s="127"/>
      <c r="M773" s="127"/>
      <c r="N773" s="127"/>
      <c r="O773" s="127"/>
      <c r="P773" s="127"/>
      <c r="Q773" s="127"/>
      <c r="R773" s="127"/>
      <c r="S773" s="127"/>
      <c r="T773" s="127"/>
      <c r="U773" s="127"/>
      <c r="V773" s="127"/>
      <c r="W773" s="127"/>
      <c r="X773" s="127"/>
      <c r="Y773" s="127"/>
      <c r="Z773" s="127"/>
      <c r="AA773" s="127"/>
      <c r="AB773" s="127"/>
      <c r="AC773" s="127"/>
      <c r="AD773" s="127"/>
      <c r="AE773" s="127"/>
      <c r="AF773" s="127"/>
      <c r="AG773" s="127"/>
      <c r="AH773" s="127"/>
      <c r="AI773" s="127"/>
      <c r="AJ773" s="127"/>
      <c r="AK773" s="127"/>
      <c r="AL773" s="127"/>
      <c r="AM773" s="127"/>
      <c r="AN773" s="127"/>
      <c r="AO773" s="127"/>
      <c r="AP773" s="127"/>
      <c r="AQ773" s="127"/>
      <c r="AR773" s="127"/>
      <c r="AS773" s="127"/>
      <c r="AT773" s="127"/>
      <c r="AU773" s="127"/>
      <c r="AV773" s="127"/>
      <c r="AW773" s="127"/>
      <c r="AX773" s="127"/>
      <c r="AY773" s="127"/>
      <c r="AZ773" s="127"/>
      <c r="BA773" s="127"/>
      <c r="BB773" s="127"/>
      <c r="BC773" s="127"/>
      <c r="BD773" s="127"/>
      <c r="BE773" s="127"/>
      <c r="BF773" s="127"/>
      <c r="BG773" s="127"/>
      <c r="BH773" s="127"/>
      <c r="BI773" s="127"/>
      <c r="BJ773" s="127"/>
      <c r="BK773" s="127"/>
      <c r="BL773" s="127"/>
      <c r="BM773" s="127"/>
      <c r="BN773" s="127"/>
      <c r="BO773" s="127"/>
      <c r="BP773" s="127"/>
      <c r="BQ773" s="127"/>
      <c r="BR773" s="127"/>
      <c r="BS773" s="127"/>
    </row>
    <row r="774" spans="1:71" ht="12.75" customHeight="1" x14ac:dyDescent="0.25">
      <c r="A774" s="127"/>
      <c r="B774" s="127"/>
      <c r="C774" s="127"/>
      <c r="D774" s="127"/>
      <c r="E774" s="127"/>
      <c r="F774" s="127"/>
      <c r="G774" s="127"/>
      <c r="H774" s="127"/>
      <c r="I774" s="127"/>
      <c r="J774" s="127"/>
      <c r="K774" s="127"/>
      <c r="L774" s="127"/>
      <c r="M774" s="127"/>
      <c r="N774" s="127"/>
      <c r="O774" s="127"/>
      <c r="P774" s="127"/>
      <c r="Q774" s="127"/>
      <c r="R774" s="127"/>
      <c r="S774" s="127"/>
      <c r="T774" s="127"/>
      <c r="U774" s="127"/>
      <c r="V774" s="127"/>
      <c r="W774" s="127"/>
      <c r="X774" s="127"/>
      <c r="Y774" s="127"/>
      <c r="Z774" s="127"/>
      <c r="AA774" s="127"/>
      <c r="AB774" s="127"/>
      <c r="AC774" s="127"/>
      <c r="AD774" s="127"/>
      <c r="AE774" s="127"/>
      <c r="AF774" s="127"/>
      <c r="AG774" s="127"/>
      <c r="AH774" s="127"/>
      <c r="AI774" s="127"/>
      <c r="AJ774" s="127"/>
      <c r="AK774" s="127"/>
      <c r="AL774" s="127"/>
      <c r="AM774" s="127"/>
      <c r="AN774" s="127"/>
      <c r="AO774" s="127"/>
      <c r="AP774" s="127"/>
      <c r="AQ774" s="127"/>
      <c r="AR774" s="127"/>
      <c r="AS774" s="127"/>
      <c r="AT774" s="127"/>
      <c r="AU774" s="127"/>
      <c r="AV774" s="127"/>
      <c r="AW774" s="127"/>
      <c r="AX774" s="127"/>
      <c r="AY774" s="127"/>
      <c r="AZ774" s="127"/>
      <c r="BA774" s="127"/>
      <c r="BB774" s="127"/>
      <c r="BC774" s="127"/>
      <c r="BD774" s="127"/>
      <c r="BE774" s="127"/>
      <c r="BF774" s="127"/>
      <c r="BG774" s="127"/>
      <c r="BH774" s="127"/>
      <c r="BI774" s="127"/>
      <c r="BJ774" s="127"/>
      <c r="BK774" s="127"/>
      <c r="BL774" s="127"/>
      <c r="BM774" s="127"/>
      <c r="BN774" s="127"/>
      <c r="BO774" s="127"/>
      <c r="BP774" s="127"/>
      <c r="BQ774" s="127"/>
      <c r="BR774" s="127"/>
      <c r="BS774" s="127"/>
    </row>
    <row r="775" spans="1:71" ht="12.75" customHeight="1" x14ac:dyDescent="0.25">
      <c r="A775" s="127"/>
      <c r="B775" s="127"/>
      <c r="C775" s="127"/>
      <c r="D775" s="127"/>
      <c r="E775" s="127"/>
      <c r="F775" s="127"/>
      <c r="G775" s="127"/>
      <c r="H775" s="127"/>
      <c r="I775" s="127"/>
      <c r="J775" s="127"/>
      <c r="K775" s="127"/>
      <c r="L775" s="127"/>
      <c r="M775" s="127"/>
      <c r="N775" s="127"/>
      <c r="O775" s="127"/>
      <c r="P775" s="127"/>
      <c r="Q775" s="127"/>
      <c r="R775" s="127"/>
      <c r="S775" s="127"/>
      <c r="T775" s="127"/>
      <c r="U775" s="127"/>
      <c r="V775" s="127"/>
      <c r="W775" s="127"/>
      <c r="X775" s="127"/>
      <c r="Y775" s="127"/>
      <c r="Z775" s="127"/>
      <c r="AA775" s="127"/>
      <c r="AB775" s="127"/>
      <c r="AC775" s="127"/>
      <c r="AD775" s="127"/>
      <c r="AE775" s="127"/>
      <c r="AF775" s="127"/>
      <c r="AG775" s="127"/>
      <c r="AH775" s="127"/>
      <c r="AI775" s="127"/>
      <c r="AJ775" s="127"/>
      <c r="AK775" s="127"/>
      <c r="AL775" s="127"/>
      <c r="AM775" s="127"/>
      <c r="AN775" s="127"/>
      <c r="AO775" s="127"/>
      <c r="AP775" s="127"/>
      <c r="AQ775" s="127"/>
      <c r="AR775" s="127"/>
      <c r="AS775" s="127"/>
      <c r="AT775" s="127"/>
      <c r="AU775" s="127"/>
      <c r="AV775" s="127"/>
      <c r="AW775" s="127"/>
      <c r="AX775" s="127"/>
      <c r="AY775" s="127"/>
      <c r="AZ775" s="127"/>
      <c r="BA775" s="127"/>
      <c r="BB775" s="127"/>
      <c r="BC775" s="127"/>
      <c r="BD775" s="127"/>
      <c r="BE775" s="127"/>
      <c r="BF775" s="127"/>
      <c r="BG775" s="127"/>
      <c r="BH775" s="127"/>
      <c r="BI775" s="127"/>
      <c r="BJ775" s="127"/>
      <c r="BK775" s="127"/>
      <c r="BL775" s="127"/>
      <c r="BM775" s="127"/>
      <c r="BN775" s="127"/>
      <c r="BO775" s="127"/>
      <c r="BP775" s="127"/>
      <c r="BQ775" s="127"/>
      <c r="BR775" s="127"/>
      <c r="BS775" s="127"/>
    </row>
    <row r="776" spans="1:71" ht="12.75" customHeight="1" x14ac:dyDescent="0.25">
      <c r="A776" s="127"/>
      <c r="B776" s="127"/>
      <c r="C776" s="127"/>
      <c r="D776" s="127"/>
      <c r="E776" s="127"/>
      <c r="F776" s="127"/>
      <c r="G776" s="127"/>
      <c r="H776" s="127"/>
      <c r="I776" s="127"/>
      <c r="J776" s="127"/>
      <c r="K776" s="127"/>
      <c r="L776" s="127"/>
      <c r="M776" s="127"/>
      <c r="N776" s="127"/>
      <c r="O776" s="127"/>
      <c r="P776" s="127"/>
      <c r="Q776" s="127"/>
      <c r="R776" s="127"/>
      <c r="S776" s="127"/>
      <c r="T776" s="127"/>
      <c r="U776" s="127"/>
      <c r="V776" s="127"/>
      <c r="W776" s="127"/>
      <c r="X776" s="127"/>
      <c r="Y776" s="127"/>
      <c r="Z776" s="127"/>
      <c r="AA776" s="127"/>
      <c r="AB776" s="127"/>
      <c r="AC776" s="127"/>
      <c r="AD776" s="127"/>
      <c r="AE776" s="127"/>
      <c r="AF776" s="127"/>
      <c r="AG776" s="127"/>
      <c r="AH776" s="127"/>
      <c r="AI776" s="127"/>
      <c r="AJ776" s="127"/>
      <c r="AK776" s="127"/>
      <c r="AL776" s="127"/>
      <c r="AM776" s="127"/>
      <c r="AN776" s="127"/>
      <c r="AO776" s="127"/>
      <c r="AP776" s="127"/>
      <c r="AQ776" s="127"/>
      <c r="AR776" s="127"/>
      <c r="AS776" s="127"/>
      <c r="AT776" s="127"/>
      <c r="AU776" s="127"/>
      <c r="AV776" s="127"/>
      <c r="AW776" s="127"/>
      <c r="AX776" s="127"/>
      <c r="AY776" s="127"/>
      <c r="AZ776" s="127"/>
      <c r="BA776" s="127"/>
      <c r="BB776" s="127"/>
      <c r="BC776" s="127"/>
      <c r="BD776" s="127"/>
      <c r="BE776" s="127"/>
      <c r="BF776" s="127"/>
      <c r="BG776" s="127"/>
      <c r="BH776" s="127"/>
      <c r="BI776" s="127"/>
      <c r="BJ776" s="127"/>
      <c r="BK776" s="127"/>
      <c r="BL776" s="127"/>
      <c r="BM776" s="127"/>
      <c r="BN776" s="127"/>
      <c r="BO776" s="127"/>
      <c r="BP776" s="127"/>
      <c r="BQ776" s="127"/>
      <c r="BR776" s="127"/>
      <c r="BS776" s="127"/>
    </row>
    <row r="777" spans="1:71" ht="12.75" customHeight="1" x14ac:dyDescent="0.25">
      <c r="A777" s="127"/>
      <c r="B777" s="127"/>
      <c r="C777" s="127"/>
      <c r="D777" s="127"/>
      <c r="E777" s="127"/>
      <c r="F777" s="127"/>
      <c r="G777" s="127"/>
      <c r="H777" s="127"/>
      <c r="I777" s="127"/>
      <c r="J777" s="127"/>
      <c r="K777" s="127"/>
      <c r="L777" s="127"/>
      <c r="M777" s="127"/>
      <c r="N777" s="127"/>
      <c r="O777" s="127"/>
      <c r="P777" s="127"/>
      <c r="Q777" s="127"/>
      <c r="R777" s="127"/>
      <c r="S777" s="127"/>
      <c r="T777" s="127"/>
      <c r="U777" s="127"/>
      <c r="V777" s="127"/>
      <c r="W777" s="127"/>
      <c r="X777" s="127"/>
      <c r="Y777" s="127"/>
      <c r="Z777" s="127"/>
      <c r="AA777" s="127"/>
      <c r="AB777" s="127"/>
      <c r="AC777" s="127"/>
      <c r="AD777" s="127"/>
      <c r="AE777" s="127"/>
      <c r="AF777" s="127"/>
      <c r="AG777" s="127"/>
      <c r="AH777" s="127"/>
      <c r="AI777" s="127"/>
      <c r="AJ777" s="127"/>
      <c r="AK777" s="127"/>
      <c r="AL777" s="127"/>
      <c r="AM777" s="127"/>
      <c r="AN777" s="127"/>
      <c r="AO777" s="127"/>
      <c r="AP777" s="127"/>
      <c r="AQ777" s="127"/>
      <c r="AR777" s="127"/>
      <c r="AS777" s="127"/>
      <c r="AT777" s="127"/>
      <c r="AU777" s="127"/>
      <c r="AV777" s="127"/>
      <c r="AW777" s="127"/>
      <c r="AX777" s="127"/>
      <c r="AY777" s="127"/>
      <c r="AZ777" s="127"/>
      <c r="BA777" s="127"/>
      <c r="BB777" s="127"/>
      <c r="BC777" s="127"/>
      <c r="BD777" s="127"/>
      <c r="BE777" s="127"/>
      <c r="BF777" s="127"/>
      <c r="BG777" s="127"/>
      <c r="BH777" s="127"/>
      <c r="BI777" s="127"/>
      <c r="BJ777" s="127"/>
      <c r="BK777" s="127"/>
      <c r="BL777" s="127"/>
      <c r="BM777" s="127"/>
      <c r="BN777" s="127"/>
      <c r="BO777" s="127"/>
      <c r="BP777" s="127"/>
      <c r="BQ777" s="127"/>
      <c r="BR777" s="127"/>
      <c r="BS777" s="127"/>
    </row>
    <row r="778" spans="1:71" ht="12.75" customHeight="1" x14ac:dyDescent="0.25">
      <c r="A778" s="127"/>
      <c r="B778" s="127"/>
      <c r="C778" s="127"/>
      <c r="D778" s="127"/>
      <c r="E778" s="127"/>
      <c r="F778" s="127"/>
      <c r="G778" s="127"/>
      <c r="H778" s="127"/>
      <c r="I778" s="127"/>
      <c r="J778" s="127"/>
      <c r="K778" s="127"/>
      <c r="L778" s="127"/>
      <c r="M778" s="127"/>
      <c r="N778" s="127"/>
      <c r="O778" s="127"/>
      <c r="P778" s="127"/>
      <c r="Q778" s="127"/>
      <c r="R778" s="127"/>
      <c r="S778" s="127"/>
      <c r="T778" s="127"/>
      <c r="U778" s="127"/>
      <c r="V778" s="127"/>
      <c r="W778" s="127"/>
      <c r="X778" s="127"/>
      <c r="Y778" s="127"/>
      <c r="Z778" s="127"/>
      <c r="AA778" s="127"/>
      <c r="AB778" s="127"/>
      <c r="AC778" s="127"/>
      <c r="AD778" s="127"/>
      <c r="AE778" s="127"/>
      <c r="AF778" s="127"/>
      <c r="AG778" s="127"/>
      <c r="AH778" s="127"/>
      <c r="AI778" s="127"/>
      <c r="AJ778" s="127"/>
      <c r="AK778" s="127"/>
      <c r="AL778" s="127"/>
      <c r="AM778" s="127"/>
      <c r="AN778" s="127"/>
      <c r="AO778" s="127"/>
      <c r="AP778" s="127"/>
      <c r="AQ778" s="127"/>
      <c r="AR778" s="127"/>
      <c r="AS778" s="127"/>
      <c r="AT778" s="127"/>
      <c r="AU778" s="127"/>
      <c r="AV778" s="127"/>
      <c r="AW778" s="127"/>
      <c r="AX778" s="127"/>
      <c r="AY778" s="127"/>
      <c r="AZ778" s="127"/>
      <c r="BA778" s="127"/>
      <c r="BB778" s="127"/>
      <c r="BC778" s="127"/>
      <c r="BD778" s="127"/>
      <c r="BE778" s="127"/>
      <c r="BF778" s="127"/>
      <c r="BG778" s="127"/>
      <c r="BH778" s="127"/>
      <c r="BI778" s="127"/>
      <c r="BJ778" s="127"/>
      <c r="BK778" s="127"/>
      <c r="BL778" s="127"/>
      <c r="BM778" s="127"/>
      <c r="BN778" s="127"/>
      <c r="BO778" s="127"/>
      <c r="BP778" s="127"/>
      <c r="BQ778" s="127"/>
      <c r="BR778" s="127"/>
      <c r="BS778" s="127"/>
    </row>
    <row r="779" spans="1:71" ht="12.75" customHeight="1" x14ac:dyDescent="0.25">
      <c r="A779" s="127"/>
      <c r="B779" s="127"/>
      <c r="C779" s="127"/>
      <c r="D779" s="127"/>
      <c r="E779" s="127"/>
      <c r="F779" s="127"/>
      <c r="G779" s="127"/>
      <c r="H779" s="127"/>
      <c r="I779" s="127"/>
      <c r="J779" s="127"/>
      <c r="K779" s="127"/>
      <c r="L779" s="127"/>
      <c r="M779" s="127"/>
      <c r="N779" s="127"/>
      <c r="O779" s="127"/>
      <c r="P779" s="127"/>
      <c r="Q779" s="127"/>
      <c r="R779" s="127"/>
      <c r="S779" s="127"/>
      <c r="T779" s="127"/>
      <c r="U779" s="127"/>
      <c r="V779" s="127"/>
      <c r="W779" s="127"/>
      <c r="X779" s="127"/>
      <c r="Y779" s="127"/>
      <c r="Z779" s="127"/>
      <c r="AA779" s="127"/>
      <c r="AB779" s="127"/>
      <c r="AC779" s="127"/>
      <c r="AD779" s="127"/>
      <c r="AE779" s="127"/>
      <c r="AF779" s="127"/>
      <c r="AG779" s="127"/>
      <c r="AH779" s="127"/>
      <c r="AI779" s="127"/>
      <c r="AJ779" s="127"/>
      <c r="AK779" s="127"/>
      <c r="AL779" s="127"/>
      <c r="AM779" s="127"/>
      <c r="AN779" s="127"/>
      <c r="AO779" s="127"/>
      <c r="AP779" s="127"/>
      <c r="AQ779" s="127"/>
      <c r="AR779" s="127"/>
      <c r="AS779" s="127"/>
      <c r="AT779" s="127"/>
      <c r="AU779" s="127"/>
      <c r="AV779" s="127"/>
      <c r="AW779" s="127"/>
      <c r="AX779" s="127"/>
      <c r="AY779" s="127"/>
      <c r="AZ779" s="127"/>
      <c r="BA779" s="127"/>
      <c r="BB779" s="127"/>
      <c r="BC779" s="127"/>
      <c r="BD779" s="127"/>
      <c r="BE779" s="127"/>
      <c r="BF779" s="127"/>
      <c r="BG779" s="127"/>
      <c r="BH779" s="127"/>
      <c r="BI779" s="127"/>
      <c r="BJ779" s="127"/>
      <c r="BK779" s="127"/>
      <c r="BL779" s="127"/>
      <c r="BM779" s="127"/>
      <c r="BN779" s="127"/>
      <c r="BO779" s="127"/>
      <c r="BP779" s="127"/>
      <c r="BQ779" s="127"/>
      <c r="BR779" s="127"/>
      <c r="BS779" s="127"/>
    </row>
    <row r="780" spans="1:71" ht="12.75" customHeight="1" x14ac:dyDescent="0.25">
      <c r="A780" s="127"/>
      <c r="B780" s="127"/>
      <c r="C780" s="127"/>
      <c r="D780" s="127"/>
      <c r="E780" s="127"/>
      <c r="F780" s="127"/>
      <c r="G780" s="127"/>
      <c r="H780" s="127"/>
      <c r="I780" s="127"/>
      <c r="J780" s="127"/>
      <c r="K780" s="127"/>
      <c r="L780" s="127"/>
      <c r="M780" s="127"/>
      <c r="N780" s="127"/>
      <c r="O780" s="127"/>
      <c r="P780" s="127"/>
      <c r="Q780" s="127"/>
      <c r="R780" s="127"/>
      <c r="S780" s="127"/>
      <c r="T780" s="127"/>
      <c r="U780" s="127"/>
      <c r="V780" s="127"/>
      <c r="W780" s="127"/>
      <c r="X780" s="127"/>
      <c r="Y780" s="127"/>
      <c r="Z780" s="127"/>
      <c r="AA780" s="127"/>
      <c r="AB780" s="127"/>
      <c r="AC780" s="127"/>
      <c r="AD780" s="127"/>
      <c r="AE780" s="127"/>
      <c r="AF780" s="127"/>
      <c r="AG780" s="127"/>
      <c r="AH780" s="127"/>
      <c r="AI780" s="127"/>
      <c r="AJ780" s="127"/>
      <c r="AK780" s="127"/>
      <c r="AL780" s="127"/>
      <c r="AM780" s="127"/>
      <c r="AN780" s="127"/>
      <c r="AO780" s="127"/>
      <c r="AP780" s="127"/>
      <c r="AQ780" s="127"/>
      <c r="AR780" s="127"/>
      <c r="AS780" s="127"/>
      <c r="AT780" s="127"/>
      <c r="AU780" s="127"/>
      <c r="AV780" s="127"/>
      <c r="AW780" s="127"/>
      <c r="AX780" s="127"/>
      <c r="AY780" s="127"/>
      <c r="AZ780" s="127"/>
      <c r="BA780" s="127"/>
      <c r="BB780" s="127"/>
      <c r="BC780" s="127"/>
      <c r="BD780" s="127"/>
      <c r="BE780" s="127"/>
      <c r="BF780" s="127"/>
      <c r="BG780" s="127"/>
      <c r="BH780" s="127"/>
      <c r="BI780" s="127"/>
      <c r="BJ780" s="127"/>
      <c r="BK780" s="127"/>
      <c r="BL780" s="127"/>
      <c r="BM780" s="127"/>
      <c r="BN780" s="127"/>
      <c r="BO780" s="127"/>
      <c r="BP780" s="127"/>
      <c r="BQ780" s="127"/>
      <c r="BR780" s="127"/>
      <c r="BS780" s="127"/>
    </row>
    <row r="781" spans="1:71" ht="12.75" customHeight="1" x14ac:dyDescent="0.25">
      <c r="A781" s="127"/>
      <c r="B781" s="127"/>
      <c r="C781" s="127"/>
      <c r="D781" s="127"/>
      <c r="E781" s="127"/>
      <c r="F781" s="127"/>
      <c r="G781" s="127"/>
      <c r="H781" s="127"/>
      <c r="I781" s="127"/>
      <c r="J781" s="127"/>
      <c r="K781" s="127"/>
      <c r="L781" s="127"/>
      <c r="M781" s="127"/>
      <c r="N781" s="127"/>
      <c r="O781" s="127"/>
      <c r="P781" s="127"/>
      <c r="Q781" s="127"/>
      <c r="R781" s="127"/>
      <c r="S781" s="127"/>
      <c r="T781" s="127"/>
      <c r="U781" s="127"/>
      <c r="V781" s="127"/>
      <c r="W781" s="127"/>
      <c r="X781" s="127"/>
      <c r="Y781" s="127"/>
      <c r="Z781" s="127"/>
      <c r="AA781" s="127"/>
      <c r="AB781" s="127"/>
      <c r="AC781" s="127"/>
      <c r="AD781" s="127"/>
      <c r="AE781" s="127"/>
      <c r="AF781" s="127"/>
      <c r="AG781" s="127"/>
      <c r="AH781" s="127"/>
      <c r="AI781" s="127"/>
      <c r="AJ781" s="127"/>
      <c r="AK781" s="127"/>
      <c r="AL781" s="127"/>
      <c r="AM781" s="127"/>
      <c r="AN781" s="127"/>
      <c r="AO781" s="127"/>
      <c r="AP781" s="127"/>
      <c r="AQ781" s="127"/>
      <c r="AR781" s="127"/>
      <c r="AS781" s="127"/>
      <c r="AT781" s="127"/>
      <c r="AU781" s="127"/>
      <c r="AV781" s="127"/>
      <c r="AW781" s="127"/>
      <c r="AX781" s="127"/>
      <c r="AY781" s="127"/>
      <c r="AZ781" s="127"/>
      <c r="BA781" s="127"/>
      <c r="BB781" s="127"/>
      <c r="BC781" s="127"/>
      <c r="BD781" s="127"/>
      <c r="BE781" s="127"/>
      <c r="BF781" s="127"/>
      <c r="BG781" s="127"/>
      <c r="BH781" s="127"/>
      <c r="BI781" s="127"/>
      <c r="BJ781" s="127"/>
      <c r="BK781" s="127"/>
      <c r="BL781" s="127"/>
      <c r="BM781" s="127"/>
      <c r="BN781" s="127"/>
      <c r="BO781" s="127"/>
      <c r="BP781" s="127"/>
      <c r="BQ781" s="127"/>
      <c r="BR781" s="127"/>
      <c r="BS781" s="127"/>
    </row>
    <row r="782" spans="1:71" ht="12.75" customHeight="1" x14ac:dyDescent="0.25">
      <c r="A782" s="127"/>
      <c r="B782" s="127"/>
      <c r="C782" s="127"/>
      <c r="D782" s="127"/>
      <c r="E782" s="127"/>
      <c r="F782" s="127"/>
      <c r="G782" s="127"/>
      <c r="H782" s="127"/>
      <c r="I782" s="127"/>
      <c r="J782" s="127"/>
      <c r="K782" s="127"/>
      <c r="L782" s="127"/>
      <c r="M782" s="127"/>
      <c r="N782" s="127"/>
      <c r="O782" s="127"/>
      <c r="P782" s="127"/>
      <c r="Q782" s="127"/>
      <c r="R782" s="127"/>
      <c r="S782" s="127"/>
      <c r="T782" s="127"/>
      <c r="U782" s="127"/>
      <c r="V782" s="127"/>
      <c r="W782" s="127"/>
      <c r="X782" s="127"/>
      <c r="Y782" s="127"/>
      <c r="Z782" s="127"/>
      <c r="AA782" s="127"/>
      <c r="AB782" s="127"/>
      <c r="AC782" s="127"/>
      <c r="AD782" s="127"/>
      <c r="AE782" s="127"/>
      <c r="AF782" s="127"/>
      <c r="AG782" s="127"/>
      <c r="AH782" s="127"/>
      <c r="AI782" s="127"/>
      <c r="AJ782" s="127"/>
      <c r="AK782" s="127"/>
      <c r="AL782" s="127"/>
      <c r="AM782" s="127"/>
      <c r="AN782" s="127"/>
      <c r="AO782" s="127"/>
      <c r="AP782" s="127"/>
      <c r="AQ782" s="127"/>
      <c r="AR782" s="127"/>
      <c r="AS782" s="127"/>
      <c r="AT782" s="127"/>
      <c r="AU782" s="127"/>
      <c r="AV782" s="127"/>
      <c r="AW782" s="127"/>
      <c r="AX782" s="127"/>
      <c r="AY782" s="127"/>
      <c r="AZ782" s="127"/>
      <c r="BA782" s="127"/>
      <c r="BB782" s="127"/>
      <c r="BC782" s="127"/>
      <c r="BD782" s="127"/>
      <c r="BE782" s="127"/>
      <c r="BF782" s="127"/>
      <c r="BG782" s="127"/>
      <c r="BH782" s="127"/>
      <c r="BI782" s="127"/>
      <c r="BJ782" s="127"/>
      <c r="BK782" s="127"/>
      <c r="BL782" s="127"/>
      <c r="BM782" s="127"/>
      <c r="BN782" s="127"/>
      <c r="BO782" s="127"/>
      <c r="BP782" s="127"/>
      <c r="BQ782" s="127"/>
      <c r="BR782" s="127"/>
      <c r="BS782" s="127"/>
    </row>
    <row r="783" spans="1:71" ht="12.75" customHeight="1" x14ac:dyDescent="0.25">
      <c r="A783" s="127"/>
      <c r="B783" s="127"/>
      <c r="C783" s="127"/>
      <c r="D783" s="127"/>
      <c r="E783" s="127"/>
      <c r="F783" s="127"/>
      <c r="G783" s="127"/>
      <c r="H783" s="127"/>
      <c r="I783" s="127"/>
      <c r="J783" s="127"/>
      <c r="K783" s="127"/>
      <c r="L783" s="127"/>
      <c r="M783" s="127"/>
      <c r="N783" s="127"/>
      <c r="O783" s="127"/>
      <c r="P783" s="127"/>
      <c r="Q783" s="127"/>
      <c r="R783" s="127"/>
      <c r="S783" s="127"/>
      <c r="T783" s="127"/>
      <c r="U783" s="127"/>
      <c r="V783" s="127"/>
      <c r="W783" s="127"/>
      <c r="X783" s="127"/>
      <c r="Y783" s="127"/>
      <c r="Z783" s="127"/>
      <c r="AA783" s="127"/>
      <c r="AB783" s="127"/>
      <c r="AC783" s="127"/>
      <c r="AD783" s="127"/>
      <c r="AE783" s="127"/>
      <c r="AF783" s="127"/>
      <c r="AG783" s="127"/>
      <c r="AH783" s="127"/>
      <c r="AI783" s="127"/>
      <c r="AJ783" s="127"/>
      <c r="AK783" s="127"/>
      <c r="AL783" s="127"/>
      <c r="AM783" s="127"/>
      <c r="AN783" s="127"/>
      <c r="AO783" s="127"/>
      <c r="AP783" s="127"/>
      <c r="AQ783" s="127"/>
      <c r="AR783" s="127"/>
      <c r="AS783" s="127"/>
      <c r="AT783" s="127"/>
      <c r="AU783" s="127"/>
      <c r="AV783" s="127"/>
      <c r="AW783" s="127"/>
      <c r="AX783" s="127"/>
      <c r="AY783" s="127"/>
      <c r="AZ783" s="127"/>
      <c r="BA783" s="127"/>
      <c r="BB783" s="127"/>
      <c r="BC783" s="127"/>
      <c r="BD783" s="127"/>
      <c r="BE783" s="127"/>
      <c r="BF783" s="127"/>
      <c r="BG783" s="127"/>
      <c r="BH783" s="127"/>
      <c r="BI783" s="127"/>
      <c r="BJ783" s="127"/>
      <c r="BK783" s="127"/>
      <c r="BL783" s="127"/>
      <c r="BM783" s="127"/>
      <c r="BN783" s="127"/>
      <c r="BO783" s="127"/>
      <c r="BP783" s="127"/>
      <c r="BQ783" s="127"/>
      <c r="BR783" s="127"/>
      <c r="BS783" s="127"/>
    </row>
    <row r="784" spans="1:71" ht="12.75" customHeight="1" x14ac:dyDescent="0.25">
      <c r="A784" s="127"/>
      <c r="B784" s="127"/>
      <c r="C784" s="127"/>
      <c r="D784" s="127"/>
      <c r="E784" s="127"/>
      <c r="F784" s="127"/>
      <c r="G784" s="127"/>
      <c r="H784" s="127"/>
      <c r="I784" s="127"/>
      <c r="J784" s="127"/>
      <c r="K784" s="127"/>
      <c r="L784" s="127"/>
      <c r="M784" s="127"/>
      <c r="N784" s="127"/>
      <c r="O784" s="127"/>
      <c r="P784" s="127"/>
      <c r="Q784" s="127"/>
      <c r="R784" s="127"/>
      <c r="S784" s="127"/>
      <c r="T784" s="127"/>
      <c r="U784" s="127"/>
      <c r="V784" s="127"/>
      <c r="W784" s="127"/>
      <c r="X784" s="127"/>
      <c r="Y784" s="127"/>
      <c r="Z784" s="127"/>
      <c r="AA784" s="127"/>
      <c r="AB784" s="127"/>
      <c r="AC784" s="127"/>
      <c r="AD784" s="127"/>
      <c r="AE784" s="127"/>
      <c r="AF784" s="127"/>
      <c r="AG784" s="127"/>
      <c r="AH784" s="127"/>
      <c r="AI784" s="127"/>
      <c r="AJ784" s="127"/>
      <c r="AK784" s="127"/>
      <c r="AL784" s="127"/>
      <c r="AM784" s="127"/>
      <c r="AN784" s="127"/>
      <c r="AO784" s="127"/>
      <c r="AP784" s="127"/>
      <c r="AQ784" s="127"/>
      <c r="AR784" s="127"/>
      <c r="AS784" s="127"/>
      <c r="AT784" s="127"/>
      <c r="AU784" s="127"/>
      <c r="AV784" s="127"/>
      <c r="AW784" s="127"/>
      <c r="AX784" s="127"/>
      <c r="AY784" s="127"/>
      <c r="AZ784" s="127"/>
      <c r="BA784" s="127"/>
      <c r="BB784" s="127"/>
      <c r="BC784" s="127"/>
      <c r="BD784" s="127"/>
      <c r="BE784" s="127"/>
      <c r="BF784" s="127"/>
      <c r="BG784" s="127"/>
      <c r="BH784" s="127"/>
      <c r="BI784" s="127"/>
      <c r="BJ784" s="127"/>
      <c r="BK784" s="127"/>
      <c r="BL784" s="127"/>
      <c r="BM784" s="127"/>
      <c r="BN784" s="127"/>
      <c r="BO784" s="127"/>
      <c r="BP784" s="127"/>
      <c r="BQ784" s="127"/>
      <c r="BR784" s="127"/>
      <c r="BS784" s="127"/>
    </row>
    <row r="785" spans="1:71" ht="12.75" customHeight="1" x14ac:dyDescent="0.25">
      <c r="A785" s="127"/>
      <c r="B785" s="127"/>
      <c r="C785" s="127"/>
      <c r="D785" s="127"/>
      <c r="E785" s="127"/>
      <c r="F785" s="127"/>
      <c r="G785" s="127"/>
      <c r="H785" s="127"/>
      <c r="I785" s="127"/>
      <c r="J785" s="127"/>
      <c r="K785" s="127"/>
      <c r="L785" s="127"/>
      <c r="M785" s="127"/>
      <c r="N785" s="127"/>
      <c r="O785" s="127"/>
      <c r="P785" s="127"/>
      <c r="Q785" s="127"/>
      <c r="R785" s="127"/>
      <c r="S785" s="127"/>
      <c r="T785" s="127"/>
      <c r="U785" s="127"/>
      <c r="V785" s="127"/>
      <c r="W785" s="127"/>
      <c r="X785" s="127"/>
      <c r="Y785" s="127"/>
      <c r="Z785" s="127"/>
      <c r="AA785" s="127"/>
      <c r="AB785" s="127"/>
      <c r="AC785" s="127"/>
      <c r="AD785" s="127"/>
      <c r="AE785" s="127"/>
      <c r="AF785" s="127"/>
      <c r="AG785" s="127"/>
      <c r="AH785" s="127"/>
      <c r="AI785" s="127"/>
      <c r="AJ785" s="127"/>
      <c r="AK785" s="127"/>
      <c r="AL785" s="127"/>
      <c r="AM785" s="127"/>
      <c r="AN785" s="127"/>
      <c r="AO785" s="127"/>
      <c r="AP785" s="127"/>
      <c r="AQ785" s="127"/>
      <c r="AR785" s="127"/>
      <c r="AS785" s="127"/>
      <c r="AT785" s="127"/>
      <c r="AU785" s="127"/>
      <c r="AV785" s="127"/>
      <c r="AW785" s="127"/>
      <c r="AX785" s="127"/>
      <c r="AY785" s="127"/>
      <c r="AZ785" s="127"/>
      <c r="BA785" s="127"/>
      <c r="BB785" s="127"/>
      <c r="BC785" s="127"/>
      <c r="BD785" s="127"/>
      <c r="BE785" s="127"/>
      <c r="BF785" s="127"/>
      <c r="BG785" s="127"/>
      <c r="BH785" s="127"/>
      <c r="BI785" s="127"/>
      <c r="BJ785" s="127"/>
      <c r="BK785" s="127"/>
      <c r="BL785" s="127"/>
      <c r="BM785" s="127"/>
      <c r="BN785" s="127"/>
      <c r="BO785" s="127"/>
      <c r="BP785" s="127"/>
      <c r="BQ785" s="127"/>
      <c r="BR785" s="127"/>
      <c r="BS785" s="127"/>
    </row>
    <row r="786" spans="1:71" ht="12.75" customHeight="1" x14ac:dyDescent="0.25">
      <c r="A786" s="127"/>
      <c r="B786" s="127"/>
      <c r="C786" s="127"/>
      <c r="D786" s="127"/>
      <c r="E786" s="127"/>
      <c r="F786" s="127"/>
      <c r="G786" s="127"/>
      <c r="H786" s="127"/>
      <c r="I786" s="127"/>
      <c r="J786" s="127"/>
      <c r="K786" s="127"/>
      <c r="L786" s="127"/>
      <c r="M786" s="127"/>
      <c r="N786" s="127"/>
      <c r="O786" s="127"/>
      <c r="P786" s="127"/>
      <c r="Q786" s="127"/>
      <c r="R786" s="127"/>
      <c r="S786" s="127"/>
      <c r="T786" s="127"/>
      <c r="U786" s="127"/>
      <c r="V786" s="127"/>
      <c r="W786" s="127"/>
      <c r="X786" s="127"/>
      <c r="Y786" s="127"/>
      <c r="Z786" s="127"/>
      <c r="AA786" s="127"/>
      <c r="AB786" s="127"/>
      <c r="AC786" s="127"/>
      <c r="AD786" s="127"/>
      <c r="AE786" s="127"/>
      <c r="AF786" s="127"/>
      <c r="AG786" s="127"/>
      <c r="AH786" s="127"/>
      <c r="AI786" s="127"/>
      <c r="AJ786" s="127"/>
      <c r="AK786" s="127"/>
      <c r="AL786" s="127"/>
      <c r="AM786" s="127"/>
      <c r="AN786" s="127"/>
      <c r="AO786" s="127"/>
      <c r="AP786" s="127"/>
      <c r="AQ786" s="127"/>
      <c r="AR786" s="127"/>
      <c r="AS786" s="127"/>
      <c r="AT786" s="127"/>
      <c r="AU786" s="127"/>
      <c r="AV786" s="127"/>
      <c r="AW786" s="127"/>
      <c r="AX786" s="127"/>
      <c r="AY786" s="127"/>
      <c r="AZ786" s="127"/>
      <c r="BA786" s="127"/>
      <c r="BB786" s="127"/>
      <c r="BC786" s="127"/>
      <c r="BD786" s="127"/>
      <c r="BE786" s="127"/>
      <c r="BF786" s="127"/>
      <c r="BG786" s="127"/>
      <c r="BH786" s="127"/>
      <c r="BI786" s="127"/>
      <c r="BJ786" s="127"/>
      <c r="BK786" s="127"/>
      <c r="BL786" s="127"/>
      <c r="BM786" s="127"/>
      <c r="BN786" s="127"/>
      <c r="BO786" s="127"/>
      <c r="BP786" s="127"/>
      <c r="BQ786" s="127"/>
      <c r="BR786" s="127"/>
      <c r="BS786" s="127"/>
    </row>
    <row r="787" spans="1:71" ht="12.75" customHeight="1" x14ac:dyDescent="0.25">
      <c r="A787" s="127"/>
      <c r="B787" s="127"/>
      <c r="C787" s="127"/>
      <c r="D787" s="127"/>
      <c r="E787" s="127"/>
      <c r="F787" s="127"/>
      <c r="G787" s="127"/>
      <c r="H787" s="127"/>
      <c r="I787" s="127"/>
      <c r="J787" s="127"/>
      <c r="K787" s="127"/>
      <c r="L787" s="127"/>
      <c r="M787" s="127"/>
      <c r="N787" s="127"/>
      <c r="O787" s="127"/>
      <c r="P787" s="127"/>
      <c r="Q787" s="127"/>
      <c r="R787" s="127"/>
      <c r="S787" s="127"/>
      <c r="T787" s="127"/>
      <c r="U787" s="127"/>
      <c r="V787" s="127"/>
      <c r="W787" s="127"/>
      <c r="X787" s="127"/>
      <c r="Y787" s="127"/>
      <c r="Z787" s="127"/>
      <c r="AA787" s="127"/>
      <c r="AB787" s="127"/>
      <c r="AC787" s="127"/>
      <c r="AD787" s="127"/>
      <c r="AE787" s="127"/>
      <c r="AF787" s="127"/>
      <c r="AG787" s="127"/>
      <c r="AH787" s="127"/>
      <c r="AI787" s="127"/>
      <c r="AJ787" s="127"/>
      <c r="AK787" s="127"/>
      <c r="AL787" s="127"/>
      <c r="AM787" s="127"/>
      <c r="AN787" s="127"/>
      <c r="AO787" s="127"/>
      <c r="AP787" s="127"/>
      <c r="AQ787" s="127"/>
      <c r="AR787" s="127"/>
      <c r="AS787" s="127"/>
      <c r="AT787" s="127"/>
      <c r="AU787" s="127"/>
      <c r="AV787" s="127"/>
      <c r="AW787" s="127"/>
      <c r="AX787" s="127"/>
      <c r="AY787" s="127"/>
      <c r="AZ787" s="127"/>
      <c r="BA787" s="127"/>
      <c r="BB787" s="127"/>
      <c r="BC787" s="127"/>
      <c r="BD787" s="127"/>
      <c r="BE787" s="127"/>
      <c r="BF787" s="127"/>
      <c r="BG787" s="127"/>
      <c r="BH787" s="127"/>
      <c r="BI787" s="127"/>
      <c r="BJ787" s="127"/>
      <c r="BK787" s="127"/>
      <c r="BL787" s="127"/>
      <c r="BM787" s="127"/>
      <c r="BN787" s="127"/>
      <c r="BO787" s="127"/>
      <c r="BP787" s="127"/>
      <c r="BQ787" s="127"/>
      <c r="BR787" s="127"/>
      <c r="BS787" s="127"/>
    </row>
    <row r="788" spans="1:71" ht="12.75" customHeight="1" x14ac:dyDescent="0.25">
      <c r="A788" s="127"/>
      <c r="B788" s="127"/>
      <c r="C788" s="127"/>
      <c r="D788" s="127"/>
      <c r="E788" s="127"/>
      <c r="F788" s="127"/>
      <c r="G788" s="127"/>
      <c r="H788" s="127"/>
      <c r="I788" s="127"/>
      <c r="J788" s="127"/>
      <c r="K788" s="127"/>
      <c r="L788" s="127"/>
      <c r="M788" s="127"/>
      <c r="N788" s="127"/>
      <c r="O788" s="127"/>
      <c r="P788" s="127"/>
      <c r="Q788" s="127"/>
      <c r="R788" s="127"/>
      <c r="S788" s="127"/>
      <c r="T788" s="127"/>
      <c r="U788" s="127"/>
      <c r="V788" s="127"/>
      <c r="W788" s="127"/>
      <c r="X788" s="127"/>
      <c r="Y788" s="127"/>
      <c r="Z788" s="127"/>
      <c r="AA788" s="127"/>
      <c r="AB788" s="127"/>
      <c r="AC788" s="127"/>
      <c r="AD788" s="127"/>
      <c r="AE788" s="127"/>
      <c r="AF788" s="127"/>
      <c r="AG788" s="127"/>
      <c r="AH788" s="127"/>
      <c r="AI788" s="127"/>
      <c r="AJ788" s="127"/>
      <c r="AK788" s="127"/>
      <c r="AL788" s="127"/>
      <c r="AM788" s="127"/>
      <c r="AN788" s="127"/>
      <c r="AO788" s="127"/>
      <c r="AP788" s="127"/>
      <c r="AQ788" s="127"/>
      <c r="AR788" s="127"/>
      <c r="AS788" s="127"/>
      <c r="AT788" s="127"/>
      <c r="AU788" s="127"/>
      <c r="AV788" s="127"/>
      <c r="AW788" s="127"/>
      <c r="AX788" s="127"/>
      <c r="AY788" s="127"/>
      <c r="AZ788" s="127"/>
      <c r="BA788" s="127"/>
      <c r="BB788" s="127"/>
      <c r="BC788" s="127"/>
      <c r="BD788" s="127"/>
      <c r="BE788" s="127"/>
      <c r="BF788" s="127"/>
      <c r="BG788" s="127"/>
      <c r="BH788" s="127"/>
      <c r="BI788" s="127"/>
      <c r="BJ788" s="127"/>
      <c r="BK788" s="127"/>
      <c r="BL788" s="127"/>
      <c r="BM788" s="127"/>
      <c r="BN788" s="127"/>
      <c r="BO788" s="127"/>
      <c r="BP788" s="127"/>
      <c r="BQ788" s="127"/>
      <c r="BR788" s="127"/>
      <c r="BS788" s="127"/>
    </row>
    <row r="789" spans="1:71" ht="12.75" customHeight="1" x14ac:dyDescent="0.25">
      <c r="A789" s="127"/>
      <c r="B789" s="127"/>
      <c r="C789" s="127"/>
      <c r="D789" s="127"/>
      <c r="E789" s="127"/>
      <c r="F789" s="127"/>
      <c r="G789" s="127"/>
      <c r="H789" s="127"/>
      <c r="I789" s="127"/>
      <c r="J789" s="127"/>
      <c r="K789" s="127"/>
      <c r="L789" s="127"/>
      <c r="M789" s="127"/>
      <c r="N789" s="127"/>
      <c r="O789" s="127"/>
      <c r="P789" s="127"/>
      <c r="Q789" s="127"/>
      <c r="R789" s="127"/>
      <c r="S789" s="127"/>
      <c r="T789" s="127"/>
      <c r="U789" s="127"/>
      <c r="V789" s="127"/>
      <c r="W789" s="127"/>
      <c r="X789" s="127"/>
      <c r="Y789" s="127"/>
      <c r="Z789" s="127"/>
      <c r="AA789" s="127"/>
      <c r="AB789" s="127"/>
      <c r="AC789" s="127"/>
      <c r="AD789" s="127"/>
      <c r="AE789" s="127"/>
      <c r="AF789" s="127"/>
      <c r="AG789" s="127"/>
      <c r="AH789" s="127"/>
      <c r="AI789" s="127"/>
      <c r="AJ789" s="127"/>
      <c r="AK789" s="127"/>
      <c r="AL789" s="127"/>
      <c r="AM789" s="127"/>
      <c r="AN789" s="127"/>
      <c r="AO789" s="127"/>
      <c r="AP789" s="127"/>
      <c r="AQ789" s="127"/>
      <c r="AR789" s="127"/>
      <c r="AS789" s="127"/>
      <c r="AT789" s="127"/>
      <c r="AU789" s="127"/>
      <c r="AV789" s="127"/>
      <c r="AW789" s="127"/>
      <c r="AX789" s="127"/>
      <c r="AY789" s="127"/>
      <c r="AZ789" s="127"/>
      <c r="BA789" s="127"/>
      <c r="BB789" s="127"/>
      <c r="BC789" s="127"/>
      <c r="BD789" s="127"/>
      <c r="BE789" s="127"/>
      <c r="BF789" s="127"/>
      <c r="BG789" s="127"/>
      <c r="BH789" s="127"/>
      <c r="BI789" s="127"/>
      <c r="BJ789" s="127"/>
      <c r="BK789" s="127"/>
      <c r="BL789" s="127"/>
      <c r="BM789" s="127"/>
      <c r="BN789" s="127"/>
      <c r="BO789" s="127"/>
      <c r="BP789" s="127"/>
      <c r="BQ789" s="127"/>
      <c r="BR789" s="127"/>
      <c r="BS789" s="127"/>
    </row>
    <row r="790" spans="1:71" ht="12.75" customHeight="1" x14ac:dyDescent="0.25">
      <c r="A790" s="127"/>
      <c r="B790" s="127"/>
      <c r="C790" s="127"/>
      <c r="D790" s="127"/>
      <c r="E790" s="127"/>
      <c r="F790" s="127"/>
      <c r="G790" s="127"/>
      <c r="H790" s="127"/>
      <c r="I790" s="127"/>
      <c r="J790" s="127"/>
      <c r="K790" s="127"/>
      <c r="L790" s="127"/>
      <c r="M790" s="127"/>
      <c r="N790" s="127"/>
      <c r="O790" s="127"/>
      <c r="P790" s="127"/>
      <c r="Q790" s="127"/>
      <c r="R790" s="127"/>
      <c r="S790" s="127"/>
      <c r="T790" s="127"/>
      <c r="U790" s="127"/>
      <c r="V790" s="127"/>
      <c r="W790" s="127"/>
      <c r="X790" s="127"/>
      <c r="Y790" s="127"/>
      <c r="Z790" s="127"/>
      <c r="AA790" s="127"/>
      <c r="AB790" s="127"/>
      <c r="AC790" s="127"/>
      <c r="AD790" s="127"/>
      <c r="AE790" s="127"/>
      <c r="AF790" s="127"/>
      <c r="AG790" s="127"/>
      <c r="AH790" s="127"/>
      <c r="AI790" s="127"/>
      <c r="AJ790" s="127"/>
      <c r="AK790" s="127"/>
      <c r="AL790" s="127"/>
      <c r="AM790" s="127"/>
      <c r="AN790" s="127"/>
      <c r="AO790" s="127"/>
      <c r="AP790" s="127"/>
      <c r="AQ790" s="127"/>
      <c r="AR790" s="127"/>
      <c r="AS790" s="127"/>
      <c r="AT790" s="127"/>
      <c r="AU790" s="127"/>
      <c r="AV790" s="127"/>
      <c r="AW790" s="127"/>
      <c r="AX790" s="127"/>
      <c r="AY790" s="127"/>
      <c r="AZ790" s="127"/>
      <c r="BA790" s="127"/>
      <c r="BB790" s="127"/>
      <c r="BC790" s="127"/>
      <c r="BD790" s="127"/>
      <c r="BE790" s="127"/>
      <c r="BF790" s="127"/>
      <c r="BG790" s="127"/>
      <c r="BH790" s="127"/>
      <c r="BI790" s="127"/>
      <c r="BJ790" s="127"/>
      <c r="BK790" s="127"/>
      <c r="BL790" s="127"/>
      <c r="BM790" s="127"/>
      <c r="BN790" s="127"/>
      <c r="BO790" s="127"/>
      <c r="BP790" s="127"/>
      <c r="BQ790" s="127"/>
      <c r="BR790" s="127"/>
      <c r="BS790" s="127"/>
    </row>
    <row r="791" spans="1:71" ht="12.75" customHeight="1" x14ac:dyDescent="0.25">
      <c r="A791" s="127"/>
      <c r="B791" s="127"/>
      <c r="C791" s="127"/>
      <c r="D791" s="127"/>
      <c r="E791" s="127"/>
      <c r="F791" s="127"/>
      <c r="G791" s="127"/>
      <c r="H791" s="127"/>
      <c r="I791" s="127"/>
      <c r="J791" s="127"/>
      <c r="K791" s="127"/>
      <c r="L791" s="127"/>
      <c r="M791" s="127"/>
      <c r="N791" s="127"/>
      <c r="O791" s="127"/>
      <c r="P791" s="127"/>
      <c r="Q791" s="127"/>
      <c r="R791" s="127"/>
      <c r="S791" s="127"/>
      <c r="T791" s="127"/>
      <c r="U791" s="127"/>
      <c r="V791" s="127"/>
      <c r="W791" s="127"/>
      <c r="X791" s="127"/>
      <c r="Y791" s="127"/>
      <c r="Z791" s="127"/>
      <c r="AA791" s="127"/>
      <c r="AB791" s="127"/>
      <c r="AC791" s="127"/>
      <c r="AD791" s="127"/>
      <c r="AE791" s="127"/>
      <c r="AF791" s="127"/>
      <c r="AG791" s="127"/>
      <c r="AH791" s="127"/>
      <c r="AI791" s="127"/>
      <c r="AJ791" s="127"/>
      <c r="AK791" s="127"/>
      <c r="AL791" s="127"/>
      <c r="AM791" s="127"/>
      <c r="AN791" s="127"/>
      <c r="AO791" s="127"/>
      <c r="AP791" s="127"/>
      <c r="AQ791" s="127"/>
      <c r="AR791" s="127"/>
      <c r="AS791" s="127"/>
      <c r="AT791" s="127"/>
      <c r="AU791" s="127"/>
      <c r="AV791" s="127"/>
      <c r="AW791" s="127"/>
      <c r="AX791" s="127"/>
      <c r="AY791" s="127"/>
      <c r="AZ791" s="127"/>
      <c r="BA791" s="127"/>
      <c r="BB791" s="127"/>
      <c r="BC791" s="127"/>
      <c r="BD791" s="127"/>
      <c r="BE791" s="127"/>
      <c r="BF791" s="127"/>
      <c r="BG791" s="127"/>
      <c r="BH791" s="127"/>
      <c r="BI791" s="127"/>
      <c r="BJ791" s="127"/>
      <c r="BK791" s="127"/>
      <c r="BL791" s="127"/>
      <c r="BM791" s="127"/>
      <c r="BN791" s="127"/>
      <c r="BO791" s="127"/>
      <c r="BP791" s="127"/>
      <c r="BQ791" s="127"/>
      <c r="BR791" s="127"/>
      <c r="BS791" s="127"/>
    </row>
    <row r="792" spans="1:71" ht="12.75" customHeight="1" x14ac:dyDescent="0.25">
      <c r="A792" s="127"/>
      <c r="B792" s="127"/>
      <c r="C792" s="127"/>
      <c r="D792" s="127"/>
      <c r="E792" s="127"/>
      <c r="F792" s="127"/>
      <c r="G792" s="127"/>
      <c r="H792" s="127"/>
      <c r="I792" s="127"/>
      <c r="J792" s="127"/>
      <c r="K792" s="127"/>
      <c r="L792" s="127"/>
      <c r="M792" s="127"/>
      <c r="N792" s="127"/>
      <c r="O792" s="127"/>
      <c r="P792" s="127"/>
      <c r="Q792" s="127"/>
      <c r="R792" s="127"/>
      <c r="S792" s="127"/>
      <c r="T792" s="127"/>
      <c r="U792" s="127"/>
      <c r="V792" s="127"/>
      <c r="W792" s="127"/>
      <c r="X792" s="127"/>
      <c r="Y792" s="127"/>
      <c r="Z792" s="127"/>
      <c r="AA792" s="127"/>
      <c r="AB792" s="127"/>
      <c r="AC792" s="127"/>
      <c r="AD792" s="127"/>
      <c r="AE792" s="127"/>
      <c r="AF792" s="127"/>
      <c r="AG792" s="127"/>
      <c r="AH792" s="127"/>
      <c r="AI792" s="127"/>
      <c r="AJ792" s="127"/>
      <c r="AK792" s="127"/>
      <c r="AL792" s="127"/>
      <c r="AM792" s="127"/>
      <c r="AN792" s="127"/>
      <c r="AO792" s="127"/>
      <c r="AP792" s="127"/>
      <c r="AQ792" s="127"/>
      <c r="AR792" s="127"/>
      <c r="AS792" s="127"/>
      <c r="AT792" s="127"/>
      <c r="AU792" s="127"/>
      <c r="AV792" s="127"/>
      <c r="AW792" s="127"/>
      <c r="AX792" s="127"/>
      <c r="AY792" s="127"/>
      <c r="AZ792" s="127"/>
      <c r="BA792" s="127"/>
      <c r="BB792" s="127"/>
      <c r="BC792" s="127"/>
      <c r="BD792" s="127"/>
      <c r="BE792" s="127"/>
      <c r="BF792" s="127"/>
      <c r="BG792" s="127"/>
      <c r="BH792" s="127"/>
      <c r="BI792" s="127"/>
      <c r="BJ792" s="127"/>
      <c r="BK792" s="127"/>
      <c r="BL792" s="127"/>
      <c r="BM792" s="127"/>
      <c r="BN792" s="127"/>
      <c r="BO792" s="127"/>
      <c r="BP792" s="127"/>
      <c r="BQ792" s="127"/>
      <c r="BR792" s="127"/>
      <c r="BS792" s="127"/>
    </row>
    <row r="793" spans="1:71" ht="12.75" customHeight="1" x14ac:dyDescent="0.25">
      <c r="A793" s="127"/>
      <c r="B793" s="127"/>
      <c r="C793" s="127"/>
      <c r="D793" s="127"/>
      <c r="E793" s="127"/>
      <c r="F793" s="127"/>
      <c r="G793" s="127"/>
      <c r="H793" s="127"/>
      <c r="I793" s="127"/>
      <c r="J793" s="127"/>
      <c r="K793" s="127"/>
      <c r="L793" s="127"/>
      <c r="M793" s="127"/>
      <c r="N793" s="127"/>
      <c r="O793" s="127"/>
      <c r="P793" s="127"/>
      <c r="Q793" s="127"/>
      <c r="R793" s="127"/>
      <c r="S793" s="127"/>
      <c r="T793" s="127"/>
      <c r="U793" s="127"/>
      <c r="V793" s="127"/>
      <c r="W793" s="127"/>
      <c r="X793" s="127"/>
      <c r="Y793" s="127"/>
      <c r="Z793" s="127"/>
      <c r="AA793" s="127"/>
      <c r="AB793" s="127"/>
      <c r="AC793" s="127"/>
      <c r="AD793" s="127"/>
      <c r="AE793" s="127"/>
      <c r="AF793" s="127"/>
      <c r="AG793" s="127"/>
      <c r="AH793" s="127"/>
      <c r="AI793" s="127"/>
      <c r="AJ793" s="127"/>
      <c r="AK793" s="127"/>
      <c r="AL793" s="127"/>
      <c r="AM793" s="127"/>
      <c r="AN793" s="127"/>
      <c r="AO793" s="127"/>
      <c r="AP793" s="127"/>
      <c r="AQ793" s="127"/>
      <c r="AR793" s="127"/>
      <c r="AS793" s="127"/>
      <c r="AT793" s="127"/>
      <c r="AU793" s="127"/>
      <c r="AV793" s="127"/>
      <c r="AW793" s="127"/>
      <c r="AX793" s="127"/>
      <c r="AY793" s="127"/>
      <c r="AZ793" s="127"/>
      <c r="BA793" s="127"/>
      <c r="BB793" s="127"/>
      <c r="BC793" s="127"/>
      <c r="BD793" s="127"/>
      <c r="BE793" s="127"/>
      <c r="BF793" s="127"/>
      <c r="BG793" s="127"/>
      <c r="BH793" s="127"/>
      <c r="BI793" s="127"/>
      <c r="BJ793" s="127"/>
      <c r="BK793" s="127"/>
      <c r="BL793" s="127"/>
      <c r="BM793" s="127"/>
      <c r="BN793" s="127"/>
      <c r="BO793" s="127"/>
      <c r="BP793" s="127"/>
      <c r="BQ793" s="127"/>
      <c r="BR793" s="127"/>
      <c r="BS793" s="127"/>
    </row>
    <row r="794" spans="1:71" ht="12.75" customHeight="1" x14ac:dyDescent="0.25">
      <c r="A794" s="127"/>
      <c r="B794" s="127"/>
      <c r="C794" s="127"/>
      <c r="D794" s="127"/>
      <c r="E794" s="127"/>
      <c r="F794" s="127"/>
      <c r="G794" s="127"/>
      <c r="H794" s="127"/>
      <c r="I794" s="127"/>
      <c r="J794" s="127"/>
      <c r="K794" s="127"/>
      <c r="L794" s="127"/>
      <c r="M794" s="127"/>
      <c r="N794" s="127"/>
      <c r="O794" s="127"/>
      <c r="P794" s="127"/>
      <c r="Q794" s="127"/>
      <c r="R794" s="127"/>
      <c r="S794" s="127"/>
      <c r="T794" s="127"/>
      <c r="U794" s="127"/>
      <c r="V794" s="127"/>
      <c r="W794" s="127"/>
      <c r="X794" s="127"/>
      <c r="Y794" s="127"/>
      <c r="Z794" s="127"/>
      <c r="AA794" s="127"/>
      <c r="AB794" s="127"/>
      <c r="AC794" s="127"/>
      <c r="AD794" s="127"/>
      <c r="AE794" s="127"/>
      <c r="AF794" s="127"/>
      <c r="AG794" s="127"/>
      <c r="AH794" s="127"/>
      <c r="AI794" s="127"/>
      <c r="AJ794" s="127"/>
      <c r="AK794" s="127"/>
      <c r="AL794" s="127"/>
      <c r="AM794" s="127"/>
      <c r="AN794" s="127"/>
      <c r="AO794" s="127"/>
      <c r="AP794" s="127"/>
      <c r="AQ794" s="127"/>
      <c r="AR794" s="127"/>
      <c r="AS794" s="127"/>
      <c r="AT794" s="127"/>
      <c r="AU794" s="127"/>
      <c r="AV794" s="127"/>
      <c r="AW794" s="127"/>
      <c r="AX794" s="127"/>
      <c r="AY794" s="127"/>
      <c r="AZ794" s="127"/>
      <c r="BA794" s="127"/>
      <c r="BB794" s="127"/>
      <c r="BC794" s="127"/>
      <c r="BD794" s="127"/>
      <c r="BE794" s="127"/>
      <c r="BF794" s="127"/>
      <c r="BG794" s="127"/>
      <c r="BH794" s="127"/>
      <c r="BI794" s="127"/>
      <c r="BJ794" s="127"/>
      <c r="BK794" s="127"/>
      <c r="BL794" s="127"/>
      <c r="BM794" s="127"/>
      <c r="BN794" s="127"/>
      <c r="BO794" s="127"/>
      <c r="BP794" s="127"/>
      <c r="BQ794" s="127"/>
      <c r="BR794" s="127"/>
      <c r="BS794" s="127"/>
    </row>
    <row r="795" spans="1:71" ht="12.75" customHeight="1" x14ac:dyDescent="0.25">
      <c r="A795" s="127"/>
      <c r="B795" s="127"/>
      <c r="C795" s="127"/>
      <c r="D795" s="127"/>
      <c r="E795" s="127"/>
      <c r="F795" s="127"/>
      <c r="G795" s="127"/>
      <c r="H795" s="127"/>
      <c r="I795" s="127"/>
      <c r="J795" s="127"/>
      <c r="K795" s="127"/>
      <c r="L795" s="127"/>
      <c r="M795" s="127"/>
      <c r="N795" s="127"/>
      <c r="O795" s="127"/>
      <c r="P795" s="127"/>
      <c r="Q795" s="127"/>
      <c r="R795" s="127"/>
      <c r="S795" s="127"/>
      <c r="T795" s="127"/>
      <c r="U795" s="127"/>
      <c r="V795" s="127"/>
      <c r="W795" s="127"/>
      <c r="X795" s="127"/>
      <c r="Y795" s="127"/>
      <c r="Z795" s="127"/>
      <c r="AA795" s="127"/>
      <c r="AB795" s="127"/>
      <c r="AC795" s="127"/>
      <c r="AD795" s="127"/>
      <c r="AE795" s="127"/>
      <c r="AF795" s="127"/>
      <c r="AG795" s="127"/>
      <c r="AH795" s="127"/>
      <c r="AI795" s="127"/>
      <c r="AJ795" s="127"/>
      <c r="AK795" s="127"/>
      <c r="AL795" s="127"/>
      <c r="AM795" s="127"/>
      <c r="AN795" s="127"/>
      <c r="AO795" s="127"/>
      <c r="AP795" s="127"/>
      <c r="AQ795" s="127"/>
      <c r="AR795" s="127"/>
      <c r="AS795" s="127"/>
      <c r="AT795" s="127"/>
      <c r="AU795" s="127"/>
      <c r="AV795" s="127"/>
      <c r="AW795" s="127"/>
      <c r="AX795" s="127"/>
      <c r="AY795" s="127"/>
      <c r="AZ795" s="127"/>
      <c r="BA795" s="127"/>
      <c r="BB795" s="127"/>
      <c r="BC795" s="127"/>
      <c r="BD795" s="127"/>
      <c r="BE795" s="127"/>
      <c r="BF795" s="127"/>
      <c r="BG795" s="127"/>
      <c r="BH795" s="127"/>
      <c r="BI795" s="127"/>
      <c r="BJ795" s="127"/>
      <c r="BK795" s="127"/>
      <c r="BL795" s="127"/>
      <c r="BM795" s="127"/>
      <c r="BN795" s="127"/>
      <c r="BO795" s="127"/>
      <c r="BP795" s="127"/>
      <c r="BQ795" s="127"/>
      <c r="BR795" s="127"/>
      <c r="BS795" s="127"/>
    </row>
    <row r="796" spans="1:71" ht="12.75" customHeight="1" x14ac:dyDescent="0.25">
      <c r="A796" s="127"/>
      <c r="B796" s="127"/>
      <c r="C796" s="127"/>
      <c r="D796" s="127"/>
      <c r="E796" s="127"/>
      <c r="F796" s="127"/>
      <c r="G796" s="127"/>
      <c r="H796" s="127"/>
      <c r="I796" s="127"/>
      <c r="J796" s="127"/>
      <c r="K796" s="127"/>
      <c r="L796" s="127"/>
      <c r="M796" s="127"/>
      <c r="N796" s="127"/>
      <c r="O796" s="127"/>
      <c r="P796" s="127"/>
      <c r="Q796" s="127"/>
      <c r="R796" s="127"/>
      <c r="S796" s="127"/>
      <c r="T796" s="127"/>
      <c r="U796" s="127"/>
      <c r="V796" s="127"/>
      <c r="W796" s="127"/>
      <c r="X796" s="127"/>
      <c r="Y796" s="127"/>
      <c r="Z796" s="127"/>
      <c r="AA796" s="127"/>
      <c r="AB796" s="127"/>
      <c r="AC796" s="127"/>
      <c r="AD796" s="127"/>
      <c r="AE796" s="127"/>
      <c r="AF796" s="127"/>
      <c r="AG796" s="127"/>
      <c r="AH796" s="127"/>
      <c r="AI796" s="127"/>
      <c r="AJ796" s="127"/>
      <c r="AK796" s="127"/>
      <c r="AL796" s="127"/>
      <c r="AM796" s="127"/>
      <c r="AN796" s="127"/>
      <c r="AO796" s="127"/>
      <c r="AP796" s="127"/>
      <c r="AQ796" s="127"/>
      <c r="AR796" s="127"/>
      <c r="AS796" s="127"/>
      <c r="AT796" s="127"/>
      <c r="AU796" s="127"/>
      <c r="AV796" s="127"/>
      <c r="AW796" s="127"/>
      <c r="AX796" s="127"/>
      <c r="AY796" s="127"/>
      <c r="AZ796" s="127"/>
      <c r="BA796" s="127"/>
      <c r="BB796" s="127"/>
      <c r="BC796" s="127"/>
      <c r="BD796" s="127"/>
      <c r="BE796" s="127"/>
      <c r="BF796" s="127"/>
      <c r="BG796" s="127"/>
      <c r="BH796" s="127"/>
      <c r="BI796" s="127"/>
      <c r="BJ796" s="127"/>
      <c r="BK796" s="127"/>
      <c r="BL796" s="127"/>
      <c r="BM796" s="127"/>
      <c r="BN796" s="127"/>
      <c r="BO796" s="127"/>
      <c r="BP796" s="127"/>
      <c r="BQ796" s="127"/>
      <c r="BR796" s="127"/>
      <c r="BS796" s="127"/>
    </row>
    <row r="797" spans="1:71" ht="12.75" customHeight="1" x14ac:dyDescent="0.25">
      <c r="A797" s="127"/>
      <c r="B797" s="127"/>
      <c r="C797" s="127"/>
      <c r="D797" s="127"/>
      <c r="E797" s="127"/>
      <c r="F797" s="127"/>
      <c r="G797" s="127"/>
      <c r="H797" s="127"/>
      <c r="I797" s="127"/>
      <c r="J797" s="127"/>
      <c r="K797" s="127"/>
      <c r="L797" s="127"/>
      <c r="M797" s="127"/>
      <c r="N797" s="127"/>
      <c r="O797" s="127"/>
      <c r="P797" s="127"/>
      <c r="Q797" s="127"/>
      <c r="R797" s="127"/>
      <c r="S797" s="127"/>
      <c r="T797" s="127"/>
      <c r="U797" s="127"/>
      <c r="V797" s="127"/>
      <c r="W797" s="127"/>
      <c r="X797" s="127"/>
      <c r="Y797" s="127"/>
      <c r="Z797" s="127"/>
      <c r="AA797" s="127"/>
      <c r="AB797" s="127"/>
      <c r="AC797" s="127"/>
      <c r="AD797" s="127"/>
      <c r="AE797" s="127"/>
      <c r="AF797" s="127"/>
      <c r="AG797" s="127"/>
      <c r="AH797" s="127"/>
      <c r="AI797" s="127"/>
      <c r="AJ797" s="127"/>
      <c r="AK797" s="127"/>
      <c r="AL797" s="127"/>
      <c r="AM797" s="127"/>
      <c r="AN797" s="127"/>
      <c r="AO797" s="127"/>
      <c r="AP797" s="127"/>
      <c r="AQ797" s="127"/>
      <c r="AR797" s="127"/>
      <c r="AS797" s="127"/>
      <c r="AT797" s="127"/>
      <c r="AU797" s="127"/>
      <c r="AV797" s="127"/>
      <c r="AW797" s="127"/>
      <c r="AX797" s="127"/>
      <c r="AY797" s="127"/>
      <c r="AZ797" s="127"/>
      <c r="BA797" s="127"/>
      <c r="BB797" s="127"/>
      <c r="BC797" s="127"/>
      <c r="BD797" s="127"/>
      <c r="BE797" s="127"/>
      <c r="BF797" s="127"/>
      <c r="BG797" s="127"/>
      <c r="BH797" s="127"/>
      <c r="BI797" s="127"/>
      <c r="BJ797" s="127"/>
      <c r="BK797" s="127"/>
      <c r="BL797" s="127"/>
      <c r="BM797" s="127"/>
      <c r="BN797" s="127"/>
      <c r="BO797" s="127"/>
      <c r="BP797" s="127"/>
      <c r="BQ797" s="127"/>
      <c r="BR797" s="127"/>
      <c r="BS797" s="127"/>
    </row>
    <row r="798" spans="1:71" ht="12.75" customHeight="1" x14ac:dyDescent="0.25">
      <c r="A798" s="127"/>
      <c r="B798" s="127"/>
      <c r="C798" s="127"/>
      <c r="D798" s="127"/>
      <c r="E798" s="127"/>
      <c r="F798" s="127"/>
      <c r="G798" s="127"/>
      <c r="H798" s="127"/>
      <c r="I798" s="127"/>
      <c r="J798" s="127"/>
      <c r="K798" s="127"/>
      <c r="L798" s="127"/>
      <c r="M798" s="127"/>
      <c r="N798" s="127"/>
      <c r="O798" s="127"/>
      <c r="P798" s="127"/>
      <c r="Q798" s="127"/>
      <c r="R798" s="127"/>
      <c r="S798" s="127"/>
      <c r="T798" s="127"/>
      <c r="U798" s="127"/>
      <c r="V798" s="127"/>
      <c r="W798" s="127"/>
      <c r="X798" s="127"/>
      <c r="Y798" s="127"/>
      <c r="Z798" s="127"/>
      <c r="AA798" s="127"/>
      <c r="AB798" s="127"/>
      <c r="AC798" s="127"/>
      <c r="AD798" s="127"/>
      <c r="AE798" s="127"/>
      <c r="AF798" s="127"/>
      <c r="AG798" s="127"/>
      <c r="AH798" s="127"/>
      <c r="AI798" s="127"/>
      <c r="AJ798" s="127"/>
      <c r="AK798" s="127"/>
      <c r="AL798" s="127"/>
      <c r="AM798" s="127"/>
      <c r="AN798" s="127"/>
      <c r="AO798" s="127"/>
      <c r="AP798" s="127"/>
      <c r="AQ798" s="127"/>
      <c r="AR798" s="127"/>
      <c r="AS798" s="127"/>
      <c r="AT798" s="127"/>
      <c r="AU798" s="127"/>
      <c r="AV798" s="127"/>
      <c r="AW798" s="127"/>
      <c r="AX798" s="127"/>
      <c r="AY798" s="127"/>
      <c r="AZ798" s="127"/>
      <c r="BA798" s="127"/>
      <c r="BB798" s="127"/>
      <c r="BC798" s="127"/>
      <c r="BD798" s="127"/>
      <c r="BE798" s="127"/>
      <c r="BF798" s="127"/>
      <c r="BG798" s="127"/>
      <c r="BH798" s="127"/>
      <c r="BI798" s="127"/>
      <c r="BJ798" s="127"/>
      <c r="BK798" s="127"/>
      <c r="BL798" s="127"/>
      <c r="BM798" s="127"/>
      <c r="BN798" s="127"/>
      <c r="BO798" s="127"/>
      <c r="BP798" s="127"/>
      <c r="BQ798" s="127"/>
      <c r="BR798" s="127"/>
      <c r="BS798" s="127"/>
    </row>
    <row r="799" spans="1:71" ht="12.75" customHeight="1" x14ac:dyDescent="0.25">
      <c r="A799" s="127"/>
      <c r="B799" s="127"/>
      <c r="C799" s="127"/>
      <c r="D799" s="127"/>
      <c r="E799" s="127"/>
      <c r="F799" s="127"/>
      <c r="G799" s="127"/>
      <c r="H799" s="127"/>
      <c r="I799" s="127"/>
      <c r="J799" s="127"/>
      <c r="K799" s="127"/>
      <c r="L799" s="127"/>
      <c r="M799" s="127"/>
      <c r="N799" s="127"/>
      <c r="O799" s="127"/>
      <c r="P799" s="127"/>
      <c r="Q799" s="127"/>
      <c r="R799" s="127"/>
      <c r="S799" s="127"/>
      <c r="T799" s="127"/>
      <c r="U799" s="127"/>
      <c r="V799" s="127"/>
      <c r="W799" s="127"/>
      <c r="X799" s="127"/>
      <c r="Y799" s="127"/>
      <c r="Z799" s="127"/>
      <c r="AA799" s="127"/>
      <c r="AB799" s="127"/>
      <c r="AC799" s="127"/>
      <c r="AD799" s="127"/>
      <c r="AE799" s="127"/>
      <c r="AF799" s="127"/>
      <c r="AG799" s="127"/>
      <c r="AH799" s="127"/>
      <c r="AI799" s="127"/>
      <c r="AJ799" s="127"/>
      <c r="AK799" s="127"/>
      <c r="AL799" s="127"/>
      <c r="AM799" s="127"/>
      <c r="AN799" s="127"/>
      <c r="AO799" s="127"/>
      <c r="AP799" s="127"/>
      <c r="AQ799" s="127"/>
      <c r="AR799" s="127"/>
      <c r="AS799" s="127"/>
      <c r="AT799" s="127"/>
      <c r="AU799" s="127"/>
      <c r="AV799" s="127"/>
      <c r="AW799" s="127"/>
      <c r="AX799" s="127"/>
      <c r="AY799" s="127"/>
      <c r="AZ799" s="127"/>
      <c r="BA799" s="127"/>
      <c r="BB799" s="127"/>
      <c r="BC799" s="127"/>
      <c r="BD799" s="127"/>
      <c r="BE799" s="127"/>
      <c r="BF799" s="127"/>
      <c r="BG799" s="127"/>
      <c r="BH799" s="127"/>
      <c r="BI799" s="127"/>
      <c r="BJ799" s="127"/>
      <c r="BK799" s="127"/>
      <c r="BL799" s="127"/>
      <c r="BM799" s="127"/>
      <c r="BN799" s="127"/>
      <c r="BO799" s="127"/>
      <c r="BP799" s="127"/>
      <c r="BQ799" s="127"/>
      <c r="BR799" s="127"/>
      <c r="BS799" s="127"/>
    </row>
    <row r="800" spans="1:71" ht="12.75" customHeight="1" x14ac:dyDescent="0.25">
      <c r="A800" s="127"/>
      <c r="B800" s="127"/>
      <c r="C800" s="127"/>
      <c r="D800" s="127"/>
      <c r="E800" s="127"/>
      <c r="F800" s="127"/>
      <c r="G800" s="127"/>
      <c r="H800" s="127"/>
      <c r="I800" s="127"/>
      <c r="J800" s="127"/>
      <c r="K800" s="127"/>
      <c r="L800" s="127"/>
      <c r="M800" s="127"/>
      <c r="N800" s="127"/>
      <c r="O800" s="127"/>
      <c r="P800" s="127"/>
      <c r="Q800" s="127"/>
      <c r="R800" s="127"/>
      <c r="S800" s="127"/>
      <c r="T800" s="127"/>
      <c r="U800" s="127"/>
      <c r="V800" s="127"/>
      <c r="W800" s="127"/>
      <c r="X800" s="127"/>
      <c r="Y800" s="127"/>
      <c r="Z800" s="127"/>
      <c r="AA800" s="127"/>
      <c r="AB800" s="127"/>
      <c r="AC800" s="127"/>
      <c r="AD800" s="127"/>
      <c r="AE800" s="127"/>
      <c r="AF800" s="127"/>
      <c r="AG800" s="127"/>
      <c r="AH800" s="127"/>
      <c r="AI800" s="127"/>
      <c r="AJ800" s="127"/>
      <c r="AK800" s="127"/>
      <c r="AL800" s="127"/>
      <c r="AM800" s="127"/>
      <c r="AN800" s="127"/>
      <c r="AO800" s="127"/>
      <c r="AP800" s="127"/>
      <c r="AQ800" s="127"/>
      <c r="AR800" s="127"/>
      <c r="AS800" s="127"/>
      <c r="AT800" s="127"/>
      <c r="AU800" s="127"/>
      <c r="AV800" s="127"/>
      <c r="AW800" s="127"/>
      <c r="AX800" s="127"/>
      <c r="AY800" s="127"/>
      <c r="AZ800" s="127"/>
      <c r="BA800" s="127"/>
      <c r="BB800" s="127"/>
      <c r="BC800" s="127"/>
      <c r="BD800" s="127"/>
      <c r="BE800" s="127"/>
      <c r="BF800" s="127"/>
      <c r="BG800" s="127"/>
      <c r="BH800" s="127"/>
      <c r="BI800" s="127"/>
      <c r="BJ800" s="127"/>
      <c r="BK800" s="127"/>
      <c r="BL800" s="127"/>
      <c r="BM800" s="127"/>
      <c r="BN800" s="127"/>
      <c r="BO800" s="127"/>
      <c r="BP800" s="127"/>
      <c r="BQ800" s="127"/>
      <c r="BR800" s="127"/>
      <c r="BS800" s="127"/>
    </row>
    <row r="801" spans="1:71" ht="12.75" customHeight="1" x14ac:dyDescent="0.25">
      <c r="A801" s="127"/>
      <c r="B801" s="127"/>
      <c r="C801" s="127"/>
      <c r="D801" s="127"/>
      <c r="E801" s="127"/>
      <c r="F801" s="127"/>
      <c r="G801" s="127"/>
      <c r="H801" s="127"/>
      <c r="I801" s="127"/>
      <c r="J801" s="127"/>
      <c r="K801" s="127"/>
      <c r="L801" s="127"/>
      <c r="M801" s="127"/>
      <c r="N801" s="127"/>
      <c r="O801" s="127"/>
      <c r="P801" s="127"/>
      <c r="Q801" s="127"/>
      <c r="R801" s="127"/>
      <c r="S801" s="127"/>
      <c r="T801" s="127"/>
      <c r="U801" s="127"/>
      <c r="V801" s="127"/>
      <c r="W801" s="127"/>
      <c r="X801" s="127"/>
      <c r="Y801" s="127"/>
      <c r="Z801" s="127"/>
      <c r="AA801" s="127"/>
      <c r="AB801" s="127"/>
      <c r="AC801" s="127"/>
      <c r="AD801" s="127"/>
      <c r="AE801" s="127"/>
      <c r="AF801" s="127"/>
      <c r="AG801" s="127"/>
      <c r="AH801" s="127"/>
      <c r="AI801" s="127"/>
      <c r="AJ801" s="127"/>
      <c r="AK801" s="127"/>
      <c r="AL801" s="127"/>
      <c r="AM801" s="127"/>
      <c r="AN801" s="127"/>
      <c r="AO801" s="127"/>
      <c r="AP801" s="127"/>
      <c r="AQ801" s="127"/>
      <c r="AR801" s="127"/>
      <c r="AS801" s="127"/>
      <c r="AT801" s="127"/>
      <c r="AU801" s="127"/>
      <c r="AV801" s="127"/>
      <c r="AW801" s="127"/>
      <c r="AX801" s="127"/>
      <c r="AY801" s="127"/>
      <c r="AZ801" s="127"/>
      <c r="BA801" s="127"/>
      <c r="BB801" s="127"/>
      <c r="BC801" s="127"/>
      <c r="BD801" s="127"/>
      <c r="BE801" s="127"/>
      <c r="BF801" s="127"/>
      <c r="BG801" s="127"/>
      <c r="BH801" s="127"/>
      <c r="BI801" s="127"/>
      <c r="BJ801" s="127"/>
      <c r="BK801" s="127"/>
      <c r="BL801" s="127"/>
      <c r="BM801" s="127"/>
      <c r="BN801" s="127"/>
      <c r="BO801" s="127"/>
      <c r="BP801" s="127"/>
      <c r="BQ801" s="127"/>
      <c r="BR801" s="127"/>
      <c r="BS801" s="127"/>
    </row>
    <row r="802" spans="1:71" ht="12.75" customHeight="1" x14ac:dyDescent="0.25">
      <c r="A802" s="127"/>
      <c r="B802" s="127"/>
      <c r="C802" s="127"/>
      <c r="D802" s="127"/>
      <c r="E802" s="127"/>
      <c r="F802" s="127"/>
      <c r="G802" s="127"/>
      <c r="H802" s="127"/>
      <c r="I802" s="127"/>
      <c r="J802" s="127"/>
      <c r="K802" s="127"/>
      <c r="L802" s="127"/>
      <c r="M802" s="127"/>
      <c r="N802" s="127"/>
      <c r="O802" s="127"/>
      <c r="P802" s="127"/>
      <c r="Q802" s="127"/>
      <c r="R802" s="127"/>
      <c r="S802" s="127"/>
      <c r="T802" s="127"/>
      <c r="U802" s="127"/>
      <c r="V802" s="127"/>
      <c r="W802" s="127"/>
      <c r="X802" s="127"/>
      <c r="Y802" s="127"/>
      <c r="Z802" s="127"/>
      <c r="AA802" s="127"/>
      <c r="AB802" s="127"/>
      <c r="AC802" s="127"/>
      <c r="AD802" s="127"/>
      <c r="AE802" s="127"/>
      <c r="AF802" s="127"/>
      <c r="AG802" s="127"/>
      <c r="AH802" s="127"/>
      <c r="AI802" s="127"/>
      <c r="AJ802" s="127"/>
      <c r="AK802" s="127"/>
      <c r="AL802" s="127"/>
      <c r="AM802" s="127"/>
      <c r="AN802" s="127"/>
      <c r="AO802" s="127"/>
      <c r="AP802" s="127"/>
      <c r="AQ802" s="127"/>
      <c r="AR802" s="127"/>
      <c r="AS802" s="127"/>
      <c r="AT802" s="127"/>
      <c r="AU802" s="127"/>
      <c r="AV802" s="127"/>
      <c r="AW802" s="127"/>
      <c r="AX802" s="127"/>
      <c r="AY802" s="127"/>
      <c r="AZ802" s="127"/>
      <c r="BA802" s="127"/>
      <c r="BB802" s="127"/>
      <c r="BC802" s="127"/>
      <c r="BD802" s="127"/>
      <c r="BE802" s="127"/>
      <c r="BF802" s="127"/>
      <c r="BG802" s="127"/>
      <c r="BH802" s="127"/>
      <c r="BI802" s="127"/>
      <c r="BJ802" s="127"/>
      <c r="BK802" s="127"/>
      <c r="BL802" s="127"/>
      <c r="BM802" s="127"/>
      <c r="BN802" s="127"/>
      <c r="BO802" s="127"/>
      <c r="BP802" s="127"/>
      <c r="BQ802" s="127"/>
      <c r="BR802" s="127"/>
      <c r="BS802" s="127"/>
    </row>
    <row r="803" spans="1:71" ht="12.75" customHeight="1" x14ac:dyDescent="0.25">
      <c r="A803" s="127"/>
      <c r="B803" s="127"/>
      <c r="C803" s="127"/>
      <c r="D803" s="127"/>
      <c r="E803" s="127"/>
      <c r="F803" s="127"/>
      <c r="G803" s="127"/>
      <c r="H803" s="127"/>
      <c r="I803" s="127"/>
      <c r="J803" s="127"/>
      <c r="K803" s="127"/>
      <c r="L803" s="127"/>
      <c r="M803" s="127"/>
      <c r="N803" s="127"/>
      <c r="O803" s="127"/>
      <c r="P803" s="127"/>
      <c r="Q803" s="127"/>
      <c r="R803" s="127"/>
      <c r="S803" s="127"/>
      <c r="T803" s="127"/>
      <c r="U803" s="127"/>
      <c r="V803" s="127"/>
      <c r="W803" s="127"/>
      <c r="X803" s="127"/>
      <c r="Y803" s="127"/>
      <c r="Z803" s="127"/>
      <c r="AA803" s="127"/>
      <c r="AB803" s="127"/>
      <c r="AC803" s="127"/>
      <c r="AD803" s="127"/>
      <c r="AE803" s="127"/>
      <c r="AF803" s="127"/>
      <c r="AG803" s="127"/>
      <c r="AH803" s="127"/>
      <c r="AI803" s="127"/>
      <c r="AJ803" s="127"/>
      <c r="AK803" s="127"/>
      <c r="AL803" s="127"/>
      <c r="AM803" s="127"/>
      <c r="AN803" s="127"/>
      <c r="AO803" s="127"/>
      <c r="AP803" s="127"/>
      <c r="AQ803" s="127"/>
      <c r="AR803" s="127"/>
      <c r="AS803" s="127"/>
      <c r="AT803" s="127"/>
      <c r="AU803" s="127"/>
      <c r="AV803" s="127"/>
      <c r="AW803" s="127"/>
      <c r="AX803" s="127"/>
      <c r="AY803" s="127"/>
      <c r="AZ803" s="127"/>
      <c r="BA803" s="127"/>
      <c r="BB803" s="127"/>
      <c r="BC803" s="127"/>
      <c r="BD803" s="127"/>
      <c r="BE803" s="127"/>
      <c r="BF803" s="127"/>
      <c r="BG803" s="127"/>
      <c r="BH803" s="127"/>
      <c r="BI803" s="127"/>
      <c r="BJ803" s="127"/>
      <c r="BK803" s="127"/>
      <c r="BL803" s="127"/>
      <c r="BM803" s="127"/>
      <c r="BN803" s="127"/>
      <c r="BO803" s="127"/>
      <c r="BP803" s="127"/>
      <c r="BQ803" s="127"/>
      <c r="BR803" s="127"/>
      <c r="BS803" s="127"/>
    </row>
    <row r="804" spans="1:71" ht="12.75" customHeight="1" x14ac:dyDescent="0.25">
      <c r="A804" s="127"/>
      <c r="B804" s="127"/>
      <c r="C804" s="127"/>
      <c r="D804" s="127"/>
      <c r="E804" s="127"/>
      <c r="F804" s="127"/>
      <c r="G804" s="127"/>
      <c r="H804" s="127"/>
      <c r="I804" s="127"/>
      <c r="J804" s="127"/>
      <c r="K804" s="127"/>
      <c r="L804" s="127"/>
      <c r="M804" s="127"/>
      <c r="N804" s="127"/>
      <c r="O804" s="127"/>
      <c r="P804" s="127"/>
      <c r="Q804" s="127"/>
      <c r="R804" s="127"/>
      <c r="S804" s="127"/>
      <c r="T804" s="127"/>
      <c r="U804" s="127"/>
      <c r="V804" s="127"/>
      <c r="W804" s="127"/>
      <c r="X804" s="127"/>
      <c r="Y804" s="127"/>
      <c r="Z804" s="127"/>
      <c r="AA804" s="127"/>
      <c r="AB804" s="127"/>
      <c r="AC804" s="127"/>
      <c r="AD804" s="127"/>
      <c r="AE804" s="127"/>
      <c r="AF804" s="127"/>
      <c r="AG804" s="127"/>
      <c r="AH804" s="127"/>
      <c r="AI804" s="127"/>
      <c r="AJ804" s="127"/>
      <c r="AK804" s="127"/>
      <c r="AL804" s="127"/>
      <c r="AM804" s="127"/>
      <c r="AN804" s="127"/>
      <c r="AO804" s="127"/>
      <c r="AP804" s="127"/>
      <c r="AQ804" s="127"/>
      <c r="AR804" s="127"/>
      <c r="AS804" s="127"/>
      <c r="AT804" s="127"/>
      <c r="AU804" s="127"/>
      <c r="AV804" s="127"/>
      <c r="AW804" s="127"/>
      <c r="AX804" s="127"/>
      <c r="AY804" s="127"/>
      <c r="AZ804" s="127"/>
      <c r="BA804" s="127"/>
      <c r="BB804" s="127"/>
      <c r="BC804" s="127"/>
      <c r="BD804" s="127"/>
      <c r="BE804" s="127"/>
      <c r="BF804" s="127"/>
      <c r="BG804" s="127"/>
      <c r="BH804" s="127"/>
      <c r="BI804" s="127"/>
      <c r="BJ804" s="127"/>
      <c r="BK804" s="127"/>
      <c r="BL804" s="127"/>
      <c r="BM804" s="127"/>
      <c r="BN804" s="127"/>
      <c r="BO804" s="127"/>
      <c r="BP804" s="127"/>
      <c r="BQ804" s="127"/>
      <c r="BR804" s="127"/>
      <c r="BS804" s="127"/>
    </row>
    <row r="805" spans="1:71" ht="12.75" customHeight="1" x14ac:dyDescent="0.25">
      <c r="A805" s="127"/>
      <c r="B805" s="127"/>
      <c r="C805" s="127"/>
      <c r="D805" s="127"/>
      <c r="E805" s="127"/>
      <c r="F805" s="127"/>
      <c r="G805" s="127"/>
      <c r="H805" s="127"/>
      <c r="I805" s="127"/>
      <c r="J805" s="127"/>
      <c r="K805" s="127"/>
      <c r="L805" s="127"/>
      <c r="M805" s="127"/>
      <c r="N805" s="127"/>
      <c r="O805" s="127"/>
      <c r="P805" s="127"/>
      <c r="Q805" s="127"/>
      <c r="R805" s="127"/>
      <c r="S805" s="127"/>
      <c r="T805" s="127"/>
      <c r="U805" s="127"/>
      <c r="V805" s="127"/>
      <c r="W805" s="127"/>
      <c r="X805" s="127"/>
      <c r="Y805" s="127"/>
      <c r="Z805" s="127"/>
      <c r="AA805" s="127"/>
      <c r="AB805" s="127"/>
      <c r="AC805" s="127"/>
      <c r="AD805" s="127"/>
      <c r="AE805" s="127"/>
      <c r="AF805" s="127"/>
      <c r="AG805" s="127"/>
      <c r="AH805" s="127"/>
      <c r="AI805" s="127"/>
      <c r="AJ805" s="127"/>
      <c r="AK805" s="127"/>
      <c r="AL805" s="127"/>
      <c r="AM805" s="127"/>
      <c r="AN805" s="127"/>
      <c r="AO805" s="127"/>
      <c r="AP805" s="127"/>
      <c r="AQ805" s="127"/>
      <c r="AR805" s="127"/>
      <c r="AS805" s="127"/>
      <c r="AT805" s="127"/>
      <c r="AU805" s="127"/>
      <c r="AV805" s="127"/>
      <c r="AW805" s="127"/>
      <c r="AX805" s="127"/>
      <c r="AY805" s="127"/>
      <c r="AZ805" s="127"/>
      <c r="BA805" s="127"/>
      <c r="BB805" s="127"/>
      <c r="BC805" s="127"/>
      <c r="BD805" s="127"/>
      <c r="BE805" s="127"/>
      <c r="BF805" s="127"/>
      <c r="BG805" s="127"/>
      <c r="BH805" s="127"/>
      <c r="BI805" s="127"/>
      <c r="BJ805" s="127"/>
      <c r="BK805" s="127"/>
      <c r="BL805" s="127"/>
      <c r="BM805" s="127"/>
      <c r="BN805" s="127"/>
      <c r="BO805" s="127"/>
      <c r="BP805" s="127"/>
      <c r="BQ805" s="127"/>
      <c r="BR805" s="127"/>
      <c r="BS805" s="127"/>
    </row>
    <row r="806" spans="1:71" ht="12.75" customHeight="1" x14ac:dyDescent="0.25">
      <c r="A806" s="127"/>
      <c r="B806" s="127"/>
      <c r="C806" s="127"/>
      <c r="D806" s="127"/>
      <c r="E806" s="127"/>
      <c r="F806" s="127"/>
      <c r="G806" s="127"/>
      <c r="H806" s="127"/>
      <c r="I806" s="127"/>
      <c r="J806" s="127"/>
      <c r="K806" s="127"/>
      <c r="L806" s="127"/>
      <c r="M806" s="127"/>
      <c r="N806" s="127"/>
      <c r="O806" s="127"/>
      <c r="P806" s="127"/>
      <c r="Q806" s="127"/>
      <c r="R806" s="127"/>
      <c r="S806" s="127"/>
      <c r="T806" s="127"/>
      <c r="U806" s="127"/>
      <c r="V806" s="127"/>
      <c r="W806" s="127"/>
      <c r="X806" s="127"/>
      <c r="Y806" s="127"/>
      <c r="Z806" s="127"/>
      <c r="AA806" s="127"/>
      <c r="AB806" s="127"/>
      <c r="AC806" s="127"/>
      <c r="AD806" s="127"/>
      <c r="AE806" s="127"/>
      <c r="AF806" s="127"/>
      <c r="AG806" s="127"/>
      <c r="AH806" s="127"/>
      <c r="AI806" s="127"/>
      <c r="AJ806" s="127"/>
      <c r="AK806" s="127"/>
      <c r="AL806" s="127"/>
      <c r="AM806" s="127"/>
      <c r="AN806" s="127"/>
      <c r="AO806" s="127"/>
      <c r="AP806" s="127"/>
      <c r="AQ806" s="127"/>
      <c r="AR806" s="127"/>
      <c r="AS806" s="127"/>
      <c r="AT806" s="127"/>
      <c r="AU806" s="127"/>
      <c r="AV806" s="127"/>
      <c r="AW806" s="127"/>
      <c r="AX806" s="127"/>
      <c r="AY806" s="127"/>
      <c r="AZ806" s="127"/>
      <c r="BA806" s="127"/>
      <c r="BB806" s="127"/>
      <c r="BC806" s="127"/>
      <c r="BD806" s="127"/>
      <c r="BE806" s="127"/>
      <c r="BF806" s="127"/>
      <c r="BG806" s="127"/>
      <c r="BH806" s="127"/>
      <c r="BI806" s="127"/>
      <c r="BJ806" s="127"/>
      <c r="BK806" s="127"/>
      <c r="BL806" s="127"/>
      <c r="BM806" s="127"/>
      <c r="BN806" s="127"/>
      <c r="BO806" s="127"/>
      <c r="BP806" s="127"/>
      <c r="BQ806" s="127"/>
      <c r="BR806" s="127"/>
      <c r="BS806" s="127"/>
    </row>
    <row r="807" spans="1:71" ht="12.75" customHeight="1" x14ac:dyDescent="0.25">
      <c r="A807" s="127"/>
      <c r="B807" s="127"/>
      <c r="C807" s="127"/>
      <c r="D807" s="127"/>
      <c r="E807" s="127"/>
      <c r="F807" s="127"/>
      <c r="G807" s="127"/>
      <c r="H807" s="127"/>
      <c r="I807" s="127"/>
      <c r="J807" s="127"/>
      <c r="K807" s="127"/>
      <c r="L807" s="127"/>
      <c r="M807" s="127"/>
      <c r="N807" s="127"/>
      <c r="O807" s="127"/>
      <c r="P807" s="127"/>
      <c r="Q807" s="127"/>
      <c r="R807" s="127"/>
      <c r="S807" s="127"/>
      <c r="T807" s="127"/>
      <c r="U807" s="127"/>
      <c r="V807" s="127"/>
      <c r="W807" s="127"/>
      <c r="X807" s="127"/>
      <c r="Y807" s="127"/>
      <c r="Z807" s="127"/>
      <c r="AA807" s="127"/>
      <c r="AB807" s="127"/>
      <c r="AC807" s="127"/>
      <c r="AD807" s="127"/>
      <c r="AE807" s="127"/>
      <c r="AF807" s="127"/>
      <c r="AG807" s="127"/>
      <c r="AH807" s="127"/>
      <c r="AI807" s="127"/>
      <c r="AJ807" s="127"/>
      <c r="AK807" s="127"/>
      <c r="AL807" s="127"/>
      <c r="AM807" s="127"/>
      <c r="AN807" s="127"/>
      <c r="AO807" s="127"/>
      <c r="AP807" s="127"/>
      <c r="AQ807" s="127"/>
      <c r="AR807" s="127"/>
      <c r="AS807" s="127"/>
      <c r="AT807" s="127"/>
      <c r="AU807" s="127"/>
      <c r="AV807" s="127"/>
      <c r="AW807" s="127"/>
      <c r="AX807" s="127"/>
      <c r="AY807" s="127"/>
      <c r="AZ807" s="127"/>
      <c r="BA807" s="127"/>
      <c r="BB807" s="127"/>
      <c r="BC807" s="127"/>
      <c r="BD807" s="127"/>
      <c r="BE807" s="127"/>
      <c r="BF807" s="127"/>
      <c r="BG807" s="127"/>
      <c r="BH807" s="127"/>
      <c r="BI807" s="127"/>
      <c r="BJ807" s="127"/>
      <c r="BK807" s="127"/>
      <c r="BL807" s="127"/>
      <c r="BM807" s="127"/>
      <c r="BN807" s="127"/>
      <c r="BO807" s="127"/>
      <c r="BP807" s="127"/>
      <c r="BQ807" s="127"/>
      <c r="BR807" s="127"/>
      <c r="BS807" s="127"/>
    </row>
    <row r="808" spans="1:71" ht="12.75" customHeight="1" x14ac:dyDescent="0.25">
      <c r="A808" s="127"/>
      <c r="B808" s="127"/>
      <c r="C808" s="127"/>
      <c r="D808" s="127"/>
      <c r="E808" s="127"/>
      <c r="F808" s="127"/>
      <c r="G808" s="127"/>
      <c r="H808" s="127"/>
      <c r="I808" s="127"/>
      <c r="J808" s="127"/>
      <c r="K808" s="127"/>
      <c r="L808" s="127"/>
      <c r="M808" s="127"/>
      <c r="N808" s="127"/>
      <c r="O808" s="127"/>
      <c r="P808" s="127"/>
      <c r="Q808" s="127"/>
      <c r="R808" s="127"/>
      <c r="S808" s="127"/>
      <c r="T808" s="127"/>
      <c r="U808" s="127"/>
      <c r="V808" s="127"/>
      <c r="W808" s="127"/>
      <c r="X808" s="127"/>
      <c r="Y808" s="127"/>
      <c r="Z808" s="127"/>
      <c r="AA808" s="127"/>
      <c r="AB808" s="127"/>
      <c r="AC808" s="127"/>
      <c r="AD808" s="127"/>
      <c r="AE808" s="127"/>
      <c r="AF808" s="127"/>
      <c r="AG808" s="127"/>
      <c r="AH808" s="127"/>
      <c r="AI808" s="127"/>
      <c r="AJ808" s="127"/>
      <c r="AK808" s="127"/>
      <c r="AL808" s="127"/>
      <c r="AM808" s="127"/>
      <c r="AN808" s="127"/>
      <c r="AO808" s="127"/>
      <c r="AP808" s="127"/>
      <c r="AQ808" s="127"/>
      <c r="AR808" s="127"/>
      <c r="AS808" s="127"/>
      <c r="AT808" s="127"/>
      <c r="AU808" s="127"/>
      <c r="AV808" s="127"/>
      <c r="AW808" s="127"/>
      <c r="AX808" s="127"/>
      <c r="AY808" s="127"/>
      <c r="AZ808" s="127"/>
      <c r="BA808" s="127"/>
      <c r="BB808" s="127"/>
      <c r="BC808" s="127"/>
      <c r="BD808" s="127"/>
      <c r="BE808" s="127"/>
      <c r="BF808" s="127"/>
      <c r="BG808" s="127"/>
      <c r="BH808" s="127"/>
      <c r="BI808" s="127"/>
      <c r="BJ808" s="127"/>
      <c r="BK808" s="127"/>
      <c r="BL808" s="127"/>
      <c r="BM808" s="127"/>
      <c r="BN808" s="127"/>
      <c r="BO808" s="127"/>
      <c r="BP808" s="127"/>
      <c r="BQ808" s="127"/>
      <c r="BR808" s="127"/>
      <c r="BS808" s="127"/>
    </row>
    <row r="809" spans="1:71" ht="12.75" customHeight="1" x14ac:dyDescent="0.25">
      <c r="A809" s="127"/>
      <c r="B809" s="127"/>
      <c r="C809" s="127"/>
      <c r="D809" s="127"/>
      <c r="E809" s="127"/>
      <c r="F809" s="127"/>
      <c r="G809" s="127"/>
      <c r="H809" s="127"/>
      <c r="I809" s="127"/>
      <c r="J809" s="127"/>
      <c r="K809" s="127"/>
      <c r="L809" s="127"/>
      <c r="M809" s="127"/>
      <c r="N809" s="127"/>
      <c r="O809" s="127"/>
      <c r="P809" s="127"/>
      <c r="Q809" s="127"/>
      <c r="R809" s="127"/>
      <c r="S809" s="127"/>
      <c r="T809" s="127"/>
      <c r="U809" s="127"/>
      <c r="V809" s="127"/>
      <c r="W809" s="127"/>
      <c r="X809" s="127"/>
      <c r="Y809" s="127"/>
      <c r="Z809" s="127"/>
      <c r="AA809" s="127"/>
      <c r="AB809" s="127"/>
      <c r="AC809" s="127"/>
      <c r="AD809" s="127"/>
      <c r="AE809" s="127"/>
      <c r="AF809" s="127"/>
      <c r="AG809" s="127"/>
      <c r="AH809" s="127"/>
      <c r="AI809" s="127"/>
      <c r="AJ809" s="127"/>
      <c r="AK809" s="127"/>
      <c r="AL809" s="127"/>
      <c r="AM809" s="127"/>
      <c r="AN809" s="127"/>
      <c r="AO809" s="127"/>
      <c r="AP809" s="127"/>
      <c r="AQ809" s="127"/>
      <c r="AR809" s="127"/>
      <c r="AS809" s="127"/>
      <c r="AT809" s="127"/>
      <c r="AU809" s="127"/>
      <c r="AV809" s="127"/>
      <c r="AW809" s="127"/>
      <c r="AX809" s="127"/>
      <c r="AY809" s="127"/>
      <c r="AZ809" s="127"/>
      <c r="BA809" s="127"/>
      <c r="BB809" s="127"/>
      <c r="BC809" s="127"/>
      <c r="BD809" s="127"/>
      <c r="BE809" s="127"/>
      <c r="BF809" s="127"/>
      <c r="BG809" s="127"/>
      <c r="BH809" s="127"/>
      <c r="BI809" s="127"/>
      <c r="BJ809" s="127"/>
      <c r="BK809" s="127"/>
      <c r="BL809" s="127"/>
      <c r="BM809" s="127"/>
      <c r="BN809" s="127"/>
      <c r="BO809" s="127"/>
      <c r="BP809" s="127"/>
      <c r="BQ809" s="127"/>
      <c r="BR809" s="127"/>
      <c r="BS809" s="127"/>
    </row>
    <row r="810" spans="1:71" ht="12.75" customHeight="1" x14ac:dyDescent="0.25">
      <c r="A810" s="127"/>
      <c r="B810" s="127"/>
      <c r="C810" s="127"/>
      <c r="D810" s="127"/>
      <c r="E810" s="127"/>
      <c r="F810" s="127"/>
      <c r="G810" s="127"/>
      <c r="H810" s="127"/>
      <c r="I810" s="127"/>
      <c r="J810" s="127"/>
      <c r="K810" s="127"/>
      <c r="L810" s="127"/>
      <c r="M810" s="127"/>
      <c r="N810" s="127"/>
      <c r="O810" s="127"/>
      <c r="P810" s="127"/>
      <c r="Q810" s="127"/>
      <c r="R810" s="127"/>
      <c r="S810" s="127"/>
      <c r="T810" s="127"/>
      <c r="U810" s="127"/>
      <c r="V810" s="127"/>
      <c r="W810" s="127"/>
      <c r="X810" s="127"/>
      <c r="Y810" s="127"/>
      <c r="Z810" s="127"/>
      <c r="AA810" s="127"/>
      <c r="AB810" s="127"/>
      <c r="AC810" s="127"/>
      <c r="AD810" s="127"/>
      <c r="AE810" s="127"/>
      <c r="AF810" s="127"/>
      <c r="AG810" s="127"/>
      <c r="AH810" s="127"/>
      <c r="AI810" s="127"/>
      <c r="AJ810" s="127"/>
      <c r="AK810" s="127"/>
      <c r="AL810" s="127"/>
      <c r="AM810" s="127"/>
      <c r="AN810" s="127"/>
      <c r="AO810" s="127"/>
      <c r="AP810" s="127"/>
      <c r="AQ810" s="127"/>
      <c r="AR810" s="127"/>
      <c r="AS810" s="127"/>
      <c r="AT810" s="127"/>
      <c r="AU810" s="127"/>
      <c r="AV810" s="127"/>
      <c r="AW810" s="127"/>
      <c r="AX810" s="127"/>
      <c r="AY810" s="127"/>
      <c r="AZ810" s="127"/>
      <c r="BA810" s="127"/>
      <c r="BB810" s="127"/>
      <c r="BC810" s="127"/>
      <c r="BD810" s="127"/>
      <c r="BE810" s="127"/>
      <c r="BF810" s="127"/>
      <c r="BG810" s="127"/>
      <c r="BH810" s="127"/>
      <c r="BI810" s="127"/>
      <c r="BJ810" s="127"/>
      <c r="BK810" s="127"/>
      <c r="BL810" s="127"/>
      <c r="BM810" s="127"/>
      <c r="BN810" s="127"/>
      <c r="BO810" s="127"/>
      <c r="BP810" s="127"/>
      <c r="BQ810" s="127"/>
      <c r="BR810" s="127"/>
      <c r="BS810" s="127"/>
    </row>
    <row r="811" spans="1:71" ht="12.75" customHeight="1" x14ac:dyDescent="0.25">
      <c r="A811" s="127"/>
      <c r="B811" s="127"/>
      <c r="C811" s="127"/>
      <c r="D811" s="127"/>
      <c r="E811" s="127"/>
      <c r="F811" s="127"/>
      <c r="G811" s="127"/>
      <c r="H811" s="127"/>
      <c r="I811" s="127"/>
      <c r="J811" s="127"/>
      <c r="K811" s="127"/>
      <c r="L811" s="127"/>
      <c r="M811" s="127"/>
      <c r="N811" s="127"/>
      <c r="O811" s="127"/>
      <c r="P811" s="127"/>
      <c r="Q811" s="127"/>
      <c r="R811" s="127"/>
      <c r="S811" s="127"/>
      <c r="T811" s="127"/>
      <c r="U811" s="127"/>
      <c r="V811" s="127"/>
      <c r="W811" s="127"/>
      <c r="X811" s="127"/>
      <c r="Y811" s="127"/>
      <c r="Z811" s="127"/>
      <c r="AA811" s="127"/>
      <c r="AB811" s="127"/>
      <c r="AC811" s="127"/>
      <c r="AD811" s="127"/>
      <c r="AE811" s="127"/>
      <c r="AF811" s="127"/>
      <c r="AG811" s="127"/>
      <c r="AH811" s="127"/>
      <c r="AI811" s="127"/>
      <c r="AJ811" s="127"/>
      <c r="AK811" s="127"/>
      <c r="AL811" s="127"/>
      <c r="AM811" s="127"/>
      <c r="AN811" s="127"/>
      <c r="AO811" s="127"/>
      <c r="AP811" s="127"/>
      <c r="AQ811" s="127"/>
      <c r="AR811" s="127"/>
      <c r="AS811" s="127"/>
      <c r="AT811" s="127"/>
      <c r="AU811" s="127"/>
      <c r="AV811" s="127"/>
      <c r="AW811" s="127"/>
      <c r="AX811" s="127"/>
      <c r="AY811" s="127"/>
      <c r="AZ811" s="127"/>
      <c r="BA811" s="127"/>
      <c r="BB811" s="127"/>
      <c r="BC811" s="127"/>
      <c r="BD811" s="127"/>
      <c r="BE811" s="127"/>
      <c r="BF811" s="127"/>
      <c r="BG811" s="127"/>
      <c r="BH811" s="127"/>
      <c r="BI811" s="127"/>
      <c r="BJ811" s="127"/>
      <c r="BK811" s="127"/>
      <c r="BL811" s="127"/>
      <c r="BM811" s="127"/>
      <c r="BN811" s="127"/>
      <c r="BO811" s="127"/>
      <c r="BP811" s="127"/>
      <c r="BQ811" s="127"/>
      <c r="BR811" s="127"/>
      <c r="BS811" s="127"/>
    </row>
    <row r="812" spans="1:71" ht="12.75" customHeight="1" x14ac:dyDescent="0.25">
      <c r="A812" s="127"/>
      <c r="B812" s="127"/>
      <c r="C812" s="127"/>
      <c r="D812" s="127"/>
      <c r="E812" s="127"/>
      <c r="F812" s="127"/>
      <c r="G812" s="127"/>
      <c r="H812" s="127"/>
      <c r="I812" s="127"/>
      <c r="J812" s="127"/>
      <c r="K812" s="127"/>
      <c r="L812" s="127"/>
      <c r="M812" s="127"/>
      <c r="N812" s="127"/>
      <c r="O812" s="127"/>
      <c r="P812" s="127"/>
      <c r="Q812" s="127"/>
      <c r="R812" s="127"/>
      <c r="S812" s="127"/>
      <c r="T812" s="127"/>
      <c r="U812" s="127"/>
      <c r="V812" s="127"/>
      <c r="W812" s="127"/>
      <c r="X812" s="127"/>
      <c r="Y812" s="127"/>
      <c r="Z812" s="127"/>
      <c r="AA812" s="127"/>
      <c r="AB812" s="127"/>
      <c r="AC812" s="127"/>
      <c r="AD812" s="127"/>
      <c r="AE812" s="127"/>
      <c r="AF812" s="127"/>
      <c r="AG812" s="127"/>
      <c r="AH812" s="127"/>
      <c r="AI812" s="127"/>
      <c r="AJ812" s="127"/>
      <c r="AK812" s="127"/>
      <c r="AL812" s="127"/>
      <c r="AM812" s="127"/>
      <c r="AN812" s="127"/>
      <c r="AO812" s="127"/>
      <c r="AP812" s="127"/>
      <c r="AQ812" s="127"/>
      <c r="AR812" s="127"/>
      <c r="AS812" s="127"/>
      <c r="AT812" s="127"/>
      <c r="AU812" s="127"/>
      <c r="AV812" s="127"/>
      <c r="AW812" s="127"/>
      <c r="AX812" s="127"/>
      <c r="AY812" s="127"/>
      <c r="AZ812" s="127"/>
      <c r="BA812" s="127"/>
      <c r="BB812" s="127"/>
      <c r="BC812" s="127"/>
      <c r="BD812" s="127"/>
      <c r="BE812" s="127"/>
      <c r="BF812" s="127"/>
      <c r="BG812" s="127"/>
      <c r="BH812" s="127"/>
      <c r="BI812" s="127"/>
      <c r="BJ812" s="127"/>
      <c r="BK812" s="127"/>
      <c r="BL812" s="127"/>
      <c r="BM812" s="127"/>
      <c r="BN812" s="127"/>
      <c r="BO812" s="127"/>
      <c r="BP812" s="127"/>
      <c r="BQ812" s="127"/>
      <c r="BR812" s="127"/>
      <c r="BS812" s="127"/>
    </row>
    <row r="813" spans="1:71" ht="12.75" customHeight="1" x14ac:dyDescent="0.25">
      <c r="A813" s="127"/>
      <c r="B813" s="127"/>
      <c r="C813" s="127"/>
      <c r="D813" s="127"/>
      <c r="E813" s="127"/>
      <c r="F813" s="127"/>
      <c r="G813" s="127"/>
      <c r="H813" s="127"/>
      <c r="I813" s="127"/>
      <c r="J813" s="127"/>
      <c r="K813" s="127"/>
      <c r="L813" s="127"/>
      <c r="M813" s="127"/>
      <c r="N813" s="127"/>
      <c r="O813" s="127"/>
      <c r="P813" s="127"/>
      <c r="Q813" s="127"/>
      <c r="R813" s="127"/>
      <c r="S813" s="127"/>
      <c r="T813" s="127"/>
      <c r="U813" s="127"/>
      <c r="V813" s="127"/>
      <c r="W813" s="127"/>
      <c r="X813" s="127"/>
      <c r="Y813" s="127"/>
      <c r="Z813" s="127"/>
      <c r="AA813" s="127"/>
      <c r="AB813" s="127"/>
      <c r="AC813" s="127"/>
      <c r="AD813" s="127"/>
      <c r="AE813" s="127"/>
      <c r="AF813" s="127"/>
      <c r="AG813" s="127"/>
      <c r="AH813" s="127"/>
      <c r="AI813" s="127"/>
      <c r="AJ813" s="127"/>
      <c r="AK813" s="127"/>
      <c r="AL813" s="127"/>
      <c r="AM813" s="127"/>
      <c r="AN813" s="127"/>
      <c r="AO813" s="127"/>
      <c r="AP813" s="127"/>
      <c r="AQ813" s="127"/>
      <c r="AR813" s="127"/>
      <c r="AS813" s="127"/>
      <c r="AT813" s="127"/>
      <c r="AU813" s="127"/>
      <c r="AV813" s="127"/>
      <c r="AW813" s="127"/>
      <c r="AX813" s="127"/>
      <c r="AY813" s="127"/>
      <c r="AZ813" s="127"/>
      <c r="BA813" s="127"/>
      <c r="BB813" s="127"/>
      <c r="BC813" s="127"/>
      <c r="BD813" s="127"/>
      <c r="BE813" s="127"/>
      <c r="BF813" s="127"/>
      <c r="BG813" s="127"/>
      <c r="BH813" s="127"/>
      <c r="BI813" s="127"/>
      <c r="BJ813" s="127"/>
      <c r="BK813" s="127"/>
      <c r="BL813" s="127"/>
      <c r="BM813" s="127"/>
      <c r="BN813" s="127"/>
      <c r="BO813" s="127"/>
      <c r="BP813" s="127"/>
      <c r="BQ813" s="127"/>
      <c r="BR813" s="127"/>
      <c r="BS813" s="127"/>
    </row>
    <row r="814" spans="1:71" ht="12.75" customHeight="1" x14ac:dyDescent="0.25">
      <c r="A814" s="127"/>
      <c r="B814" s="127"/>
      <c r="C814" s="127"/>
      <c r="D814" s="127"/>
      <c r="E814" s="127"/>
      <c r="F814" s="127"/>
      <c r="G814" s="127"/>
      <c r="H814" s="127"/>
      <c r="I814" s="127"/>
      <c r="J814" s="127"/>
      <c r="K814" s="127"/>
      <c r="L814" s="127"/>
      <c r="M814" s="127"/>
      <c r="N814" s="127"/>
      <c r="O814" s="127"/>
      <c r="P814" s="127"/>
      <c r="Q814" s="127"/>
      <c r="R814" s="127"/>
      <c r="S814" s="127"/>
      <c r="T814" s="127"/>
      <c r="U814" s="127"/>
      <c r="V814" s="127"/>
      <c r="W814" s="127"/>
      <c r="X814" s="127"/>
      <c r="Y814" s="127"/>
      <c r="Z814" s="127"/>
      <c r="AA814" s="127"/>
      <c r="AB814" s="127"/>
      <c r="AC814" s="127"/>
      <c r="AD814" s="127"/>
      <c r="AE814" s="127"/>
      <c r="AF814" s="127"/>
      <c r="AG814" s="127"/>
      <c r="AH814" s="127"/>
      <c r="AI814" s="127"/>
      <c r="AJ814" s="127"/>
      <c r="AK814" s="127"/>
      <c r="AL814" s="127"/>
      <c r="AM814" s="127"/>
      <c r="AN814" s="127"/>
      <c r="AO814" s="127"/>
      <c r="AP814" s="127"/>
      <c r="AQ814" s="127"/>
      <c r="AR814" s="127"/>
      <c r="AS814" s="127"/>
      <c r="AT814" s="127"/>
      <c r="AU814" s="127"/>
      <c r="AV814" s="127"/>
      <c r="AW814" s="127"/>
      <c r="AX814" s="127"/>
      <c r="AY814" s="127"/>
      <c r="AZ814" s="127"/>
      <c r="BA814" s="127"/>
      <c r="BB814" s="127"/>
      <c r="BC814" s="127"/>
      <c r="BD814" s="127"/>
      <c r="BE814" s="127"/>
      <c r="BF814" s="127"/>
      <c r="BG814" s="127"/>
      <c r="BH814" s="127"/>
      <c r="BI814" s="127"/>
      <c r="BJ814" s="127"/>
      <c r="BK814" s="127"/>
      <c r="BL814" s="127"/>
      <c r="BM814" s="127"/>
      <c r="BN814" s="127"/>
      <c r="BO814" s="127"/>
      <c r="BP814" s="127"/>
      <c r="BQ814" s="127"/>
      <c r="BR814" s="127"/>
      <c r="BS814" s="127"/>
    </row>
    <row r="815" spans="1:71" ht="12.75" customHeight="1" x14ac:dyDescent="0.25">
      <c r="A815" s="127"/>
      <c r="B815" s="127"/>
      <c r="C815" s="127"/>
      <c r="D815" s="127"/>
      <c r="E815" s="127"/>
      <c r="F815" s="127"/>
      <c r="G815" s="127"/>
      <c r="H815" s="127"/>
      <c r="I815" s="127"/>
      <c r="J815" s="127"/>
      <c r="K815" s="127"/>
      <c r="L815" s="127"/>
      <c r="M815" s="127"/>
      <c r="N815" s="127"/>
      <c r="O815" s="127"/>
      <c r="P815" s="127"/>
      <c r="Q815" s="127"/>
      <c r="R815" s="127"/>
      <c r="S815" s="127"/>
      <c r="T815" s="127"/>
      <c r="U815" s="127"/>
      <c r="V815" s="127"/>
      <c r="W815" s="127"/>
      <c r="X815" s="127"/>
      <c r="Y815" s="127"/>
      <c r="Z815" s="127"/>
      <c r="AA815" s="127"/>
      <c r="AB815" s="127"/>
      <c r="AC815" s="127"/>
      <c r="AD815" s="127"/>
      <c r="AE815" s="127"/>
      <c r="AF815" s="127"/>
      <c r="AG815" s="127"/>
      <c r="AH815" s="127"/>
      <c r="AI815" s="127"/>
      <c r="AJ815" s="127"/>
      <c r="AK815" s="127"/>
      <c r="AL815" s="127"/>
      <c r="AM815" s="127"/>
      <c r="AN815" s="127"/>
      <c r="AO815" s="127"/>
      <c r="AP815" s="127"/>
      <c r="AQ815" s="127"/>
      <c r="AR815" s="127"/>
      <c r="AS815" s="127"/>
      <c r="AT815" s="127"/>
      <c r="AU815" s="127"/>
      <c r="AV815" s="127"/>
      <c r="AW815" s="127"/>
      <c r="AX815" s="127"/>
      <c r="AY815" s="127"/>
      <c r="AZ815" s="127"/>
      <c r="BA815" s="127"/>
      <c r="BB815" s="127"/>
      <c r="BC815" s="127"/>
      <c r="BD815" s="127"/>
      <c r="BE815" s="127"/>
      <c r="BF815" s="127"/>
      <c r="BG815" s="127"/>
      <c r="BH815" s="127"/>
      <c r="BI815" s="127"/>
      <c r="BJ815" s="127"/>
      <c r="BK815" s="127"/>
      <c r="BL815" s="127"/>
      <c r="BM815" s="127"/>
      <c r="BN815" s="127"/>
      <c r="BO815" s="127"/>
      <c r="BP815" s="127"/>
      <c r="BQ815" s="127"/>
      <c r="BR815" s="127"/>
      <c r="BS815" s="127"/>
    </row>
    <row r="816" spans="1:71" ht="12.75" customHeight="1" x14ac:dyDescent="0.25">
      <c r="A816" s="127"/>
      <c r="B816" s="127"/>
      <c r="C816" s="127"/>
      <c r="D816" s="127"/>
      <c r="E816" s="127"/>
      <c r="F816" s="127"/>
      <c r="G816" s="127"/>
      <c r="H816" s="127"/>
      <c r="I816" s="127"/>
      <c r="J816" s="127"/>
      <c r="K816" s="127"/>
      <c r="L816" s="127"/>
      <c r="M816" s="127"/>
      <c r="N816" s="127"/>
      <c r="O816" s="127"/>
      <c r="P816" s="127"/>
      <c r="Q816" s="127"/>
      <c r="R816" s="127"/>
      <c r="S816" s="127"/>
      <c r="T816" s="127"/>
      <c r="U816" s="127"/>
      <c r="V816" s="127"/>
      <c r="W816" s="127"/>
      <c r="X816" s="127"/>
      <c r="Y816" s="127"/>
      <c r="Z816" s="127"/>
      <c r="AA816" s="127"/>
      <c r="AB816" s="127"/>
      <c r="AC816" s="127"/>
      <c r="AD816" s="127"/>
      <c r="AE816" s="127"/>
      <c r="AF816" s="127"/>
      <c r="AG816" s="127"/>
      <c r="AH816" s="127"/>
      <c r="AI816" s="127"/>
      <c r="AJ816" s="127"/>
      <c r="AK816" s="127"/>
      <c r="AL816" s="127"/>
      <c r="AM816" s="127"/>
      <c r="AN816" s="127"/>
      <c r="AO816" s="127"/>
      <c r="AP816" s="127"/>
      <c r="AQ816" s="127"/>
      <c r="AR816" s="127"/>
      <c r="AS816" s="127"/>
      <c r="AT816" s="127"/>
      <c r="AU816" s="127"/>
      <c r="AV816" s="127"/>
      <c r="AW816" s="127"/>
      <c r="AX816" s="127"/>
      <c r="AY816" s="127"/>
      <c r="AZ816" s="127"/>
      <c r="BA816" s="127"/>
      <c r="BB816" s="127"/>
      <c r="BC816" s="127"/>
      <c r="BD816" s="127"/>
      <c r="BE816" s="127"/>
      <c r="BF816" s="127"/>
      <c r="BG816" s="127"/>
      <c r="BH816" s="127"/>
      <c r="BI816" s="127"/>
      <c r="BJ816" s="127"/>
      <c r="BK816" s="127"/>
      <c r="BL816" s="127"/>
      <c r="BM816" s="127"/>
      <c r="BN816" s="127"/>
      <c r="BO816" s="127"/>
      <c r="BP816" s="127"/>
      <c r="BQ816" s="127"/>
      <c r="BR816" s="127"/>
      <c r="BS816" s="127"/>
    </row>
    <row r="817" spans="1:71" ht="12.75" customHeight="1" x14ac:dyDescent="0.25">
      <c r="A817" s="127"/>
      <c r="B817" s="127"/>
      <c r="C817" s="127"/>
      <c r="D817" s="127"/>
      <c r="E817" s="127"/>
      <c r="F817" s="127"/>
      <c r="G817" s="127"/>
      <c r="H817" s="127"/>
      <c r="I817" s="127"/>
      <c r="J817" s="127"/>
      <c r="K817" s="127"/>
      <c r="L817" s="127"/>
      <c r="M817" s="127"/>
      <c r="N817" s="127"/>
      <c r="O817" s="127"/>
      <c r="P817" s="127"/>
      <c r="Q817" s="127"/>
      <c r="R817" s="127"/>
      <c r="S817" s="127"/>
      <c r="T817" s="127"/>
      <c r="U817" s="127"/>
      <c r="V817" s="127"/>
      <c r="W817" s="127"/>
      <c r="X817" s="127"/>
      <c r="Y817" s="127"/>
      <c r="Z817" s="127"/>
      <c r="AA817" s="127"/>
      <c r="AB817" s="127"/>
      <c r="AC817" s="127"/>
      <c r="AD817" s="127"/>
      <c r="AE817" s="127"/>
      <c r="AF817" s="127"/>
      <c r="AG817" s="127"/>
      <c r="AH817" s="127"/>
      <c r="AI817" s="127"/>
      <c r="AJ817" s="127"/>
      <c r="AK817" s="127"/>
      <c r="AL817" s="127"/>
      <c r="AM817" s="127"/>
      <c r="AN817" s="127"/>
      <c r="AO817" s="127"/>
      <c r="AP817" s="127"/>
      <c r="AQ817" s="127"/>
      <c r="AR817" s="127"/>
      <c r="AS817" s="127"/>
      <c r="AT817" s="127"/>
      <c r="AU817" s="127"/>
      <c r="AV817" s="127"/>
      <c r="AW817" s="127"/>
      <c r="AX817" s="127"/>
      <c r="AY817" s="127"/>
      <c r="AZ817" s="127"/>
      <c r="BA817" s="127"/>
      <c r="BB817" s="127"/>
      <c r="BC817" s="127"/>
      <c r="BD817" s="127"/>
      <c r="BE817" s="127"/>
      <c r="BF817" s="127"/>
      <c r="BG817" s="127"/>
      <c r="BH817" s="127"/>
      <c r="BI817" s="127"/>
      <c r="BJ817" s="127"/>
      <c r="BK817" s="127"/>
      <c r="BL817" s="127"/>
      <c r="BM817" s="127"/>
      <c r="BN817" s="127"/>
      <c r="BO817" s="127"/>
      <c r="BP817" s="127"/>
      <c r="BQ817" s="127"/>
      <c r="BR817" s="127"/>
      <c r="BS817" s="127"/>
    </row>
    <row r="818" spans="1:71" ht="12.75" customHeight="1" x14ac:dyDescent="0.25">
      <c r="A818" s="127"/>
      <c r="B818" s="127"/>
      <c r="C818" s="127"/>
      <c r="D818" s="127"/>
      <c r="E818" s="127"/>
      <c r="F818" s="127"/>
      <c r="G818" s="127"/>
      <c r="H818" s="127"/>
      <c r="I818" s="127"/>
      <c r="J818" s="127"/>
      <c r="K818" s="127"/>
      <c r="L818" s="127"/>
      <c r="M818" s="127"/>
      <c r="N818" s="127"/>
      <c r="O818" s="127"/>
      <c r="P818" s="127"/>
      <c r="Q818" s="127"/>
      <c r="R818" s="127"/>
      <c r="S818" s="127"/>
      <c r="T818" s="127"/>
      <c r="U818" s="127"/>
      <c r="V818" s="127"/>
      <c r="W818" s="127"/>
      <c r="X818" s="127"/>
      <c r="Y818" s="127"/>
      <c r="Z818" s="127"/>
      <c r="AA818" s="127"/>
      <c r="AB818" s="127"/>
      <c r="AC818" s="127"/>
      <c r="AD818" s="127"/>
      <c r="AE818" s="127"/>
      <c r="AF818" s="127"/>
      <c r="AG818" s="127"/>
      <c r="AH818" s="127"/>
      <c r="AI818" s="127"/>
      <c r="AJ818" s="127"/>
      <c r="AK818" s="127"/>
      <c r="AL818" s="127"/>
      <c r="AM818" s="127"/>
      <c r="AN818" s="127"/>
      <c r="AO818" s="127"/>
      <c r="AP818" s="127"/>
      <c r="AQ818" s="127"/>
      <c r="AR818" s="127"/>
      <c r="AS818" s="127"/>
      <c r="AT818" s="127"/>
      <c r="AU818" s="127"/>
      <c r="AV818" s="127"/>
      <c r="AW818" s="127"/>
      <c r="AX818" s="127"/>
      <c r="AY818" s="127"/>
      <c r="AZ818" s="127"/>
      <c r="BA818" s="127"/>
      <c r="BB818" s="127"/>
      <c r="BC818" s="127"/>
      <c r="BD818" s="127"/>
      <c r="BE818" s="127"/>
      <c r="BF818" s="127"/>
      <c r="BG818" s="127"/>
      <c r="BH818" s="127"/>
      <c r="BI818" s="127"/>
      <c r="BJ818" s="127"/>
      <c r="BK818" s="127"/>
      <c r="BL818" s="127"/>
      <c r="BM818" s="127"/>
      <c r="BN818" s="127"/>
      <c r="BO818" s="127"/>
      <c r="BP818" s="127"/>
      <c r="BQ818" s="127"/>
      <c r="BR818" s="127"/>
      <c r="BS818" s="127"/>
    </row>
    <row r="819" spans="1:71" ht="12.75" customHeight="1" x14ac:dyDescent="0.25">
      <c r="A819" s="127"/>
      <c r="B819" s="127"/>
      <c r="C819" s="127"/>
      <c r="D819" s="127"/>
      <c r="E819" s="127"/>
      <c r="F819" s="127"/>
      <c r="G819" s="127"/>
      <c r="H819" s="127"/>
      <c r="I819" s="127"/>
      <c r="J819" s="127"/>
      <c r="K819" s="127"/>
      <c r="L819" s="127"/>
      <c r="M819" s="127"/>
      <c r="N819" s="127"/>
      <c r="O819" s="127"/>
      <c r="P819" s="127"/>
      <c r="Q819" s="127"/>
      <c r="R819" s="127"/>
      <c r="S819" s="127"/>
      <c r="T819" s="127"/>
      <c r="U819" s="127"/>
      <c r="V819" s="127"/>
      <c r="W819" s="127"/>
      <c r="X819" s="127"/>
      <c r="Y819" s="127"/>
      <c r="Z819" s="127"/>
      <c r="AA819" s="127"/>
      <c r="AB819" s="127"/>
      <c r="AC819" s="127"/>
      <c r="AD819" s="127"/>
      <c r="AE819" s="127"/>
      <c r="AF819" s="127"/>
      <c r="AG819" s="127"/>
      <c r="AH819" s="127"/>
      <c r="AI819" s="127"/>
      <c r="AJ819" s="127"/>
      <c r="AK819" s="127"/>
      <c r="AL819" s="127"/>
      <c r="AM819" s="127"/>
      <c r="AN819" s="127"/>
      <c r="AO819" s="127"/>
      <c r="AP819" s="127"/>
      <c r="AQ819" s="127"/>
      <c r="AR819" s="127"/>
      <c r="AS819" s="127"/>
      <c r="AT819" s="127"/>
      <c r="AU819" s="127"/>
      <c r="AV819" s="127"/>
      <c r="AW819" s="127"/>
      <c r="AX819" s="127"/>
      <c r="AY819" s="127"/>
      <c r="AZ819" s="127"/>
      <c r="BA819" s="127"/>
      <c r="BB819" s="127"/>
      <c r="BC819" s="127"/>
      <c r="BD819" s="127"/>
      <c r="BE819" s="127"/>
      <c r="BF819" s="127"/>
      <c r="BG819" s="127"/>
      <c r="BH819" s="127"/>
      <c r="BI819" s="127"/>
      <c r="BJ819" s="127"/>
      <c r="BK819" s="127"/>
      <c r="BL819" s="127"/>
      <c r="BM819" s="127"/>
      <c r="BN819" s="127"/>
      <c r="BO819" s="127"/>
      <c r="BP819" s="127"/>
      <c r="BQ819" s="127"/>
      <c r="BR819" s="127"/>
      <c r="BS819" s="127"/>
    </row>
    <row r="820" spans="1:71" ht="12.75" customHeight="1" x14ac:dyDescent="0.25">
      <c r="A820" s="127"/>
      <c r="B820" s="127"/>
      <c r="C820" s="127"/>
      <c r="D820" s="127"/>
      <c r="E820" s="127"/>
      <c r="F820" s="127"/>
      <c r="G820" s="127"/>
      <c r="H820" s="127"/>
      <c r="I820" s="127"/>
      <c r="J820" s="127"/>
      <c r="K820" s="127"/>
      <c r="L820" s="127"/>
      <c r="M820" s="127"/>
      <c r="N820" s="127"/>
      <c r="O820" s="127"/>
      <c r="P820" s="127"/>
      <c r="Q820" s="127"/>
      <c r="R820" s="127"/>
      <c r="S820" s="127"/>
      <c r="T820" s="127"/>
      <c r="U820" s="127"/>
      <c r="V820" s="127"/>
      <c r="W820" s="127"/>
      <c r="X820" s="127"/>
      <c r="Y820" s="127"/>
      <c r="Z820" s="127"/>
      <c r="AA820" s="127"/>
      <c r="AB820" s="127"/>
      <c r="AC820" s="127"/>
      <c r="AD820" s="127"/>
      <c r="AE820" s="127"/>
      <c r="AF820" s="127"/>
      <c r="AG820" s="127"/>
      <c r="AH820" s="127"/>
      <c r="AI820" s="127"/>
      <c r="AJ820" s="127"/>
      <c r="AK820" s="127"/>
      <c r="AL820" s="127"/>
      <c r="AM820" s="127"/>
      <c r="AN820" s="127"/>
      <c r="AO820" s="127"/>
      <c r="AP820" s="127"/>
      <c r="AQ820" s="127"/>
      <c r="AR820" s="127"/>
      <c r="AS820" s="127"/>
      <c r="AT820" s="127"/>
      <c r="AU820" s="127"/>
      <c r="AV820" s="127"/>
      <c r="AW820" s="127"/>
      <c r="AX820" s="127"/>
      <c r="AY820" s="127"/>
      <c r="AZ820" s="127"/>
      <c r="BA820" s="127"/>
      <c r="BB820" s="127"/>
      <c r="BC820" s="127"/>
      <c r="BD820" s="127"/>
      <c r="BE820" s="127"/>
      <c r="BF820" s="127"/>
      <c r="BG820" s="127"/>
      <c r="BH820" s="127"/>
      <c r="BI820" s="127"/>
      <c r="BJ820" s="127"/>
      <c r="BK820" s="127"/>
      <c r="BL820" s="127"/>
      <c r="BM820" s="127"/>
      <c r="BN820" s="127"/>
      <c r="BO820" s="127"/>
      <c r="BP820" s="127"/>
      <c r="BQ820" s="127"/>
      <c r="BR820" s="127"/>
      <c r="BS820" s="127"/>
    </row>
    <row r="821" spans="1:71" ht="12.75" customHeight="1" x14ac:dyDescent="0.25">
      <c r="A821" s="127"/>
      <c r="B821" s="127"/>
      <c r="C821" s="127"/>
      <c r="D821" s="127"/>
      <c r="E821" s="127"/>
      <c r="F821" s="127"/>
      <c r="G821" s="127"/>
      <c r="H821" s="127"/>
      <c r="I821" s="127"/>
      <c r="J821" s="127"/>
      <c r="K821" s="127"/>
      <c r="L821" s="127"/>
      <c r="M821" s="127"/>
      <c r="N821" s="127"/>
      <c r="O821" s="127"/>
      <c r="P821" s="127"/>
      <c r="Q821" s="127"/>
      <c r="R821" s="127"/>
      <c r="S821" s="127"/>
      <c r="T821" s="127"/>
      <c r="U821" s="127"/>
      <c r="V821" s="127"/>
      <c r="W821" s="127"/>
      <c r="X821" s="127"/>
      <c r="Y821" s="127"/>
      <c r="Z821" s="127"/>
      <c r="AA821" s="127"/>
      <c r="AB821" s="127"/>
      <c r="AC821" s="127"/>
      <c r="AD821" s="127"/>
      <c r="AE821" s="127"/>
      <c r="AF821" s="127"/>
      <c r="AG821" s="127"/>
      <c r="AH821" s="127"/>
      <c r="AI821" s="127"/>
      <c r="AJ821" s="127"/>
      <c r="AK821" s="127"/>
      <c r="AL821" s="127"/>
      <c r="AM821" s="127"/>
      <c r="AN821" s="127"/>
      <c r="AO821" s="127"/>
      <c r="AP821" s="127"/>
      <c r="AQ821" s="127"/>
      <c r="AR821" s="127"/>
      <c r="AS821" s="127"/>
      <c r="AT821" s="127"/>
      <c r="AU821" s="127"/>
      <c r="AV821" s="127"/>
      <c r="AW821" s="127"/>
      <c r="AX821" s="127"/>
      <c r="AY821" s="127"/>
      <c r="AZ821" s="127"/>
      <c r="BA821" s="127"/>
      <c r="BB821" s="127"/>
      <c r="BC821" s="127"/>
      <c r="BD821" s="127"/>
      <c r="BE821" s="127"/>
      <c r="BF821" s="127"/>
      <c r="BG821" s="127"/>
      <c r="BH821" s="127"/>
      <c r="BI821" s="127"/>
      <c r="BJ821" s="127"/>
      <c r="BK821" s="127"/>
      <c r="BL821" s="127"/>
      <c r="BM821" s="127"/>
      <c r="BN821" s="127"/>
      <c r="BO821" s="127"/>
      <c r="BP821" s="127"/>
      <c r="BQ821" s="127"/>
      <c r="BR821" s="127"/>
      <c r="BS821" s="127"/>
    </row>
    <row r="822" spans="1:71" ht="12.75" customHeight="1" x14ac:dyDescent="0.25">
      <c r="A822" s="127"/>
      <c r="B822" s="127"/>
      <c r="C822" s="127"/>
      <c r="D822" s="127"/>
      <c r="E822" s="127"/>
      <c r="F822" s="127"/>
      <c r="G822" s="127"/>
      <c r="H822" s="127"/>
      <c r="I822" s="127"/>
      <c r="J822" s="127"/>
      <c r="K822" s="127"/>
      <c r="L822" s="127"/>
      <c r="M822" s="127"/>
      <c r="N822" s="127"/>
      <c r="O822" s="127"/>
      <c r="P822" s="127"/>
      <c r="Q822" s="127"/>
      <c r="R822" s="127"/>
      <c r="S822" s="127"/>
      <c r="T822" s="127"/>
      <c r="U822" s="127"/>
      <c r="V822" s="127"/>
      <c r="W822" s="127"/>
      <c r="X822" s="127"/>
      <c r="Y822" s="127"/>
      <c r="Z822" s="127"/>
      <c r="AA822" s="127"/>
      <c r="AB822" s="127"/>
      <c r="AC822" s="127"/>
      <c r="AD822" s="127"/>
      <c r="AE822" s="127"/>
      <c r="AF822" s="127"/>
      <c r="AG822" s="127"/>
      <c r="AH822" s="127"/>
      <c r="AI822" s="127"/>
      <c r="AJ822" s="127"/>
      <c r="AK822" s="127"/>
      <c r="AL822" s="127"/>
      <c r="AM822" s="127"/>
      <c r="AN822" s="127"/>
      <c r="AO822" s="127"/>
      <c r="AP822" s="127"/>
      <c r="AQ822" s="127"/>
      <c r="AR822" s="127"/>
      <c r="AS822" s="127"/>
      <c r="AT822" s="127"/>
      <c r="AU822" s="127"/>
      <c r="AV822" s="127"/>
      <c r="AW822" s="127"/>
      <c r="AX822" s="127"/>
      <c r="AY822" s="127"/>
      <c r="AZ822" s="127"/>
      <c r="BA822" s="127"/>
      <c r="BB822" s="127"/>
      <c r="BC822" s="127"/>
      <c r="BD822" s="127"/>
      <c r="BE822" s="127"/>
      <c r="BF822" s="127"/>
      <c r="BG822" s="127"/>
      <c r="BH822" s="127"/>
      <c r="BI822" s="127"/>
      <c r="BJ822" s="127"/>
      <c r="BK822" s="127"/>
      <c r="BL822" s="127"/>
      <c r="BM822" s="127"/>
      <c r="BN822" s="127"/>
      <c r="BO822" s="127"/>
      <c r="BP822" s="127"/>
      <c r="BQ822" s="127"/>
      <c r="BR822" s="127"/>
      <c r="BS822" s="127"/>
    </row>
    <row r="823" spans="1:71" ht="12.75" customHeight="1" x14ac:dyDescent="0.25">
      <c r="A823" s="127"/>
      <c r="B823" s="127"/>
      <c r="C823" s="127"/>
      <c r="D823" s="127"/>
      <c r="E823" s="127"/>
      <c r="F823" s="127"/>
      <c r="G823" s="127"/>
      <c r="H823" s="127"/>
      <c r="I823" s="127"/>
      <c r="J823" s="127"/>
      <c r="K823" s="127"/>
      <c r="L823" s="127"/>
      <c r="M823" s="127"/>
      <c r="N823" s="127"/>
      <c r="O823" s="127"/>
      <c r="P823" s="127"/>
      <c r="Q823" s="127"/>
      <c r="R823" s="127"/>
      <c r="S823" s="127"/>
      <c r="T823" s="127"/>
      <c r="U823" s="127"/>
      <c r="V823" s="127"/>
      <c r="W823" s="127"/>
      <c r="X823" s="127"/>
      <c r="Y823" s="127"/>
      <c r="Z823" s="127"/>
      <c r="AA823" s="127"/>
      <c r="AB823" s="127"/>
      <c r="AC823" s="127"/>
      <c r="AD823" s="127"/>
      <c r="AE823" s="127"/>
      <c r="AF823" s="127"/>
      <c r="AG823" s="127"/>
      <c r="AH823" s="127"/>
      <c r="AI823" s="127"/>
      <c r="AJ823" s="127"/>
      <c r="AK823" s="127"/>
      <c r="AL823" s="127"/>
      <c r="AM823" s="127"/>
      <c r="AN823" s="127"/>
      <c r="AO823" s="127"/>
      <c r="AP823" s="127"/>
      <c r="AQ823" s="127"/>
      <c r="AR823" s="127"/>
      <c r="AS823" s="127"/>
      <c r="AT823" s="127"/>
      <c r="AU823" s="127"/>
      <c r="AV823" s="127"/>
      <c r="AW823" s="127"/>
      <c r="AX823" s="127"/>
      <c r="AY823" s="127"/>
      <c r="AZ823" s="127"/>
      <c r="BA823" s="127"/>
      <c r="BB823" s="127"/>
      <c r="BC823" s="127"/>
      <c r="BD823" s="127"/>
      <c r="BE823" s="127"/>
      <c r="BF823" s="127"/>
      <c r="BG823" s="127"/>
      <c r="BH823" s="127"/>
      <c r="BI823" s="127"/>
      <c r="BJ823" s="127"/>
      <c r="BK823" s="127"/>
      <c r="BL823" s="127"/>
      <c r="BM823" s="127"/>
      <c r="BN823" s="127"/>
      <c r="BO823" s="127"/>
      <c r="BP823" s="127"/>
      <c r="BQ823" s="127"/>
      <c r="BR823" s="127"/>
      <c r="BS823" s="127"/>
    </row>
    <row r="824" spans="1:71" ht="12.75" customHeight="1" x14ac:dyDescent="0.25">
      <c r="A824" s="127"/>
      <c r="B824" s="127"/>
      <c r="C824" s="127"/>
      <c r="D824" s="127"/>
      <c r="E824" s="127"/>
      <c r="F824" s="127"/>
      <c r="G824" s="127"/>
      <c r="H824" s="127"/>
      <c r="I824" s="127"/>
      <c r="J824" s="127"/>
      <c r="K824" s="127"/>
      <c r="L824" s="127"/>
      <c r="M824" s="127"/>
      <c r="N824" s="127"/>
      <c r="O824" s="127"/>
      <c r="P824" s="127"/>
      <c r="Q824" s="127"/>
      <c r="R824" s="127"/>
      <c r="S824" s="127"/>
      <c r="T824" s="127"/>
      <c r="U824" s="127"/>
      <c r="V824" s="127"/>
      <c r="W824" s="127"/>
      <c r="X824" s="127"/>
      <c r="Y824" s="127"/>
      <c r="Z824" s="127"/>
      <c r="AA824" s="127"/>
      <c r="AB824" s="127"/>
      <c r="AC824" s="127"/>
      <c r="AD824" s="127"/>
      <c r="AE824" s="127"/>
      <c r="AF824" s="127"/>
      <c r="AG824" s="127"/>
      <c r="AH824" s="127"/>
      <c r="AI824" s="127"/>
      <c r="AJ824" s="127"/>
      <c r="AK824" s="127"/>
      <c r="AL824" s="127"/>
      <c r="AM824" s="127"/>
      <c r="AN824" s="127"/>
      <c r="AO824" s="127"/>
      <c r="AP824" s="127"/>
      <c r="AQ824" s="127"/>
      <c r="AR824" s="127"/>
      <c r="AS824" s="127"/>
      <c r="AT824" s="127"/>
      <c r="AU824" s="127"/>
      <c r="AV824" s="127"/>
      <c r="AW824" s="127"/>
      <c r="AX824" s="127"/>
      <c r="AY824" s="127"/>
      <c r="AZ824" s="127"/>
      <c r="BA824" s="127"/>
      <c r="BB824" s="127"/>
      <c r="BC824" s="127"/>
      <c r="BD824" s="127"/>
      <c r="BE824" s="127"/>
      <c r="BF824" s="127"/>
      <c r="BG824" s="127"/>
      <c r="BH824" s="127"/>
      <c r="BI824" s="127"/>
      <c r="BJ824" s="127"/>
      <c r="BK824" s="127"/>
      <c r="BL824" s="127"/>
      <c r="BM824" s="127"/>
      <c r="BN824" s="127"/>
      <c r="BO824" s="127"/>
      <c r="BP824" s="127"/>
      <c r="BQ824" s="127"/>
      <c r="BR824" s="127"/>
      <c r="BS824" s="127"/>
    </row>
    <row r="825" spans="1:71" ht="12.75" customHeight="1" x14ac:dyDescent="0.25">
      <c r="A825" s="127"/>
      <c r="B825" s="127"/>
      <c r="C825" s="127"/>
      <c r="D825" s="127"/>
      <c r="E825" s="127"/>
      <c r="F825" s="127"/>
      <c r="G825" s="127"/>
      <c r="H825" s="127"/>
      <c r="I825" s="127"/>
      <c r="J825" s="127"/>
      <c r="K825" s="127"/>
      <c r="L825" s="127"/>
      <c r="M825" s="127"/>
      <c r="N825" s="127"/>
      <c r="O825" s="127"/>
      <c r="P825" s="127"/>
      <c r="Q825" s="127"/>
      <c r="R825" s="127"/>
      <c r="S825" s="127"/>
      <c r="T825" s="127"/>
      <c r="U825" s="127"/>
      <c r="V825" s="127"/>
      <c r="W825" s="127"/>
      <c r="X825" s="127"/>
      <c r="Y825" s="127"/>
      <c r="Z825" s="127"/>
      <c r="AA825" s="127"/>
      <c r="AB825" s="127"/>
      <c r="AC825" s="127"/>
      <c r="AD825" s="127"/>
      <c r="AE825" s="127"/>
      <c r="AF825" s="127"/>
      <c r="AG825" s="127"/>
      <c r="AH825" s="127"/>
      <c r="AI825" s="127"/>
      <c r="AJ825" s="127"/>
      <c r="AK825" s="127"/>
      <c r="AL825" s="127"/>
      <c r="AM825" s="127"/>
      <c r="AN825" s="127"/>
      <c r="AO825" s="127"/>
      <c r="AP825" s="127"/>
      <c r="AQ825" s="127"/>
      <c r="AR825" s="127"/>
      <c r="AS825" s="127"/>
      <c r="AT825" s="127"/>
      <c r="AU825" s="127"/>
      <c r="AV825" s="127"/>
      <c r="AW825" s="127"/>
      <c r="AX825" s="127"/>
      <c r="AY825" s="127"/>
      <c r="AZ825" s="127"/>
      <c r="BA825" s="127"/>
      <c r="BB825" s="127"/>
      <c r="BC825" s="127"/>
      <c r="BD825" s="127"/>
      <c r="BE825" s="127"/>
      <c r="BF825" s="127"/>
      <c r="BG825" s="127"/>
      <c r="BH825" s="127"/>
      <c r="BI825" s="127"/>
      <c r="BJ825" s="127"/>
      <c r="BK825" s="127"/>
      <c r="BL825" s="127"/>
      <c r="BM825" s="127"/>
      <c r="BN825" s="127"/>
      <c r="BO825" s="127"/>
      <c r="BP825" s="127"/>
      <c r="BQ825" s="127"/>
      <c r="BR825" s="127"/>
      <c r="BS825" s="127"/>
    </row>
    <row r="826" spans="1:71" ht="12.75" customHeight="1" x14ac:dyDescent="0.25">
      <c r="A826" s="127"/>
      <c r="B826" s="127"/>
      <c r="C826" s="127"/>
      <c r="D826" s="127"/>
      <c r="E826" s="127"/>
      <c r="F826" s="127"/>
      <c r="G826" s="127"/>
      <c r="H826" s="127"/>
      <c r="I826" s="127"/>
      <c r="J826" s="127"/>
      <c r="K826" s="127"/>
      <c r="L826" s="127"/>
      <c r="M826" s="127"/>
      <c r="N826" s="127"/>
      <c r="O826" s="127"/>
      <c r="P826" s="127"/>
      <c r="Q826" s="127"/>
      <c r="R826" s="127"/>
      <c r="S826" s="127"/>
      <c r="T826" s="127"/>
      <c r="U826" s="127"/>
      <c r="V826" s="127"/>
      <c r="W826" s="127"/>
      <c r="X826" s="127"/>
      <c r="Y826" s="127"/>
      <c r="Z826" s="127"/>
      <c r="AA826" s="127"/>
      <c r="AB826" s="127"/>
      <c r="AC826" s="127"/>
      <c r="AD826" s="127"/>
      <c r="AE826" s="127"/>
      <c r="AF826" s="127"/>
      <c r="AG826" s="127"/>
      <c r="AH826" s="127"/>
      <c r="AI826" s="127"/>
      <c r="AJ826" s="127"/>
      <c r="AK826" s="127"/>
      <c r="AL826" s="127"/>
      <c r="AM826" s="127"/>
      <c r="AN826" s="127"/>
      <c r="AO826" s="127"/>
      <c r="AP826" s="127"/>
      <c r="AQ826" s="127"/>
      <c r="AR826" s="127"/>
      <c r="AS826" s="127"/>
      <c r="AT826" s="127"/>
      <c r="AU826" s="127"/>
      <c r="AV826" s="127"/>
      <c r="AW826" s="127"/>
      <c r="AX826" s="127"/>
      <c r="AY826" s="127"/>
      <c r="AZ826" s="127"/>
      <c r="BA826" s="127"/>
      <c r="BB826" s="127"/>
      <c r="BC826" s="127"/>
      <c r="BD826" s="127"/>
      <c r="BE826" s="127"/>
      <c r="BF826" s="127"/>
      <c r="BG826" s="127"/>
      <c r="BH826" s="127"/>
      <c r="BI826" s="127"/>
      <c r="BJ826" s="127"/>
      <c r="BK826" s="127"/>
      <c r="BL826" s="127"/>
      <c r="BM826" s="127"/>
      <c r="BN826" s="127"/>
      <c r="BO826" s="127"/>
      <c r="BP826" s="127"/>
      <c r="BQ826" s="127"/>
      <c r="BR826" s="127"/>
      <c r="BS826" s="127"/>
    </row>
    <row r="827" spans="1:71" ht="12.75" customHeight="1" x14ac:dyDescent="0.25">
      <c r="A827" s="127"/>
      <c r="B827" s="127"/>
      <c r="C827" s="127"/>
      <c r="D827" s="127"/>
      <c r="E827" s="127"/>
      <c r="F827" s="127"/>
      <c r="G827" s="127"/>
      <c r="H827" s="127"/>
      <c r="I827" s="127"/>
      <c r="J827" s="127"/>
      <c r="K827" s="127"/>
      <c r="L827" s="127"/>
      <c r="M827" s="127"/>
      <c r="N827" s="127"/>
      <c r="O827" s="127"/>
      <c r="P827" s="127"/>
      <c r="Q827" s="127"/>
      <c r="R827" s="127"/>
      <c r="S827" s="127"/>
      <c r="T827" s="127"/>
      <c r="U827" s="127"/>
      <c r="V827" s="127"/>
      <c r="W827" s="127"/>
      <c r="X827" s="127"/>
      <c r="Y827" s="127"/>
      <c r="Z827" s="127"/>
      <c r="AA827" s="127"/>
      <c r="AB827" s="127"/>
      <c r="AC827" s="127"/>
      <c r="AD827" s="127"/>
      <c r="AE827" s="127"/>
      <c r="AF827" s="127"/>
      <c r="AG827" s="127"/>
      <c r="AH827" s="127"/>
      <c r="AI827" s="127"/>
      <c r="AJ827" s="127"/>
      <c r="AK827" s="127"/>
      <c r="AL827" s="127"/>
      <c r="AM827" s="127"/>
      <c r="AN827" s="127"/>
      <c r="AO827" s="127"/>
      <c r="AP827" s="127"/>
      <c r="AQ827" s="127"/>
      <c r="AR827" s="127"/>
      <c r="AS827" s="127"/>
      <c r="AT827" s="127"/>
      <c r="AU827" s="127"/>
      <c r="AV827" s="127"/>
      <c r="AW827" s="127"/>
      <c r="AX827" s="127"/>
      <c r="AY827" s="127"/>
      <c r="AZ827" s="127"/>
      <c r="BA827" s="127"/>
      <c r="BB827" s="127"/>
      <c r="BC827" s="127"/>
      <c r="BD827" s="127"/>
      <c r="BE827" s="127"/>
      <c r="BF827" s="127"/>
      <c r="BG827" s="127"/>
      <c r="BH827" s="127"/>
      <c r="BI827" s="127"/>
      <c r="BJ827" s="127"/>
      <c r="BK827" s="127"/>
      <c r="BL827" s="127"/>
      <c r="BM827" s="127"/>
      <c r="BN827" s="127"/>
      <c r="BO827" s="127"/>
      <c r="BP827" s="127"/>
      <c r="BQ827" s="127"/>
      <c r="BR827" s="127"/>
      <c r="BS827" s="127"/>
    </row>
    <row r="828" spans="1:71" ht="12.75" customHeight="1" x14ac:dyDescent="0.25">
      <c r="A828" s="127"/>
      <c r="B828" s="127"/>
      <c r="C828" s="127"/>
      <c r="D828" s="127"/>
      <c r="E828" s="127"/>
      <c r="F828" s="127"/>
      <c r="G828" s="127"/>
      <c r="H828" s="127"/>
      <c r="I828" s="127"/>
      <c r="J828" s="127"/>
      <c r="K828" s="127"/>
      <c r="L828" s="127"/>
      <c r="M828" s="127"/>
      <c r="N828" s="127"/>
      <c r="O828" s="127"/>
      <c r="P828" s="127"/>
      <c r="Q828" s="127"/>
      <c r="R828" s="127"/>
      <c r="S828" s="127"/>
      <c r="T828" s="127"/>
      <c r="U828" s="127"/>
      <c r="V828" s="127"/>
      <c r="W828" s="127"/>
      <c r="X828" s="127"/>
      <c r="Y828" s="127"/>
      <c r="Z828" s="127"/>
      <c r="AA828" s="127"/>
      <c r="AB828" s="127"/>
      <c r="AC828" s="127"/>
      <c r="AD828" s="127"/>
      <c r="AE828" s="127"/>
      <c r="AF828" s="127"/>
      <c r="AG828" s="127"/>
      <c r="AH828" s="127"/>
      <c r="AI828" s="127"/>
      <c r="AJ828" s="127"/>
      <c r="AK828" s="127"/>
      <c r="AL828" s="127"/>
      <c r="AM828" s="127"/>
      <c r="AN828" s="127"/>
      <c r="AO828" s="127"/>
      <c r="AP828" s="127"/>
      <c r="AQ828" s="127"/>
      <c r="AR828" s="127"/>
      <c r="AS828" s="127"/>
      <c r="AT828" s="127"/>
      <c r="AU828" s="127"/>
      <c r="AV828" s="127"/>
      <c r="AW828" s="127"/>
      <c r="AX828" s="127"/>
      <c r="AY828" s="127"/>
      <c r="AZ828" s="127"/>
      <c r="BA828" s="127"/>
      <c r="BB828" s="127"/>
      <c r="BC828" s="127"/>
      <c r="BD828" s="127"/>
      <c r="BE828" s="127"/>
      <c r="BF828" s="127"/>
      <c r="BG828" s="127"/>
      <c r="BH828" s="127"/>
      <c r="BI828" s="127"/>
      <c r="BJ828" s="127"/>
      <c r="BK828" s="127"/>
      <c r="BL828" s="127"/>
      <c r="BM828" s="127"/>
      <c r="BN828" s="127"/>
      <c r="BO828" s="127"/>
      <c r="BP828" s="127"/>
      <c r="BQ828" s="127"/>
      <c r="BR828" s="127"/>
      <c r="BS828" s="127"/>
    </row>
    <row r="829" spans="1:71" ht="12.75" customHeight="1" x14ac:dyDescent="0.25">
      <c r="A829" s="127"/>
      <c r="B829" s="127"/>
      <c r="C829" s="127"/>
      <c r="D829" s="127"/>
      <c r="E829" s="127"/>
      <c r="F829" s="127"/>
      <c r="G829" s="127"/>
      <c r="H829" s="127"/>
      <c r="I829" s="127"/>
      <c r="J829" s="127"/>
      <c r="K829" s="127"/>
      <c r="L829" s="127"/>
      <c r="M829" s="127"/>
      <c r="N829" s="127"/>
      <c r="O829" s="127"/>
      <c r="P829" s="127"/>
      <c r="Q829" s="127"/>
      <c r="R829" s="127"/>
      <c r="S829" s="127"/>
      <c r="T829" s="127"/>
      <c r="U829" s="127"/>
      <c r="V829" s="127"/>
      <c r="W829" s="127"/>
      <c r="X829" s="127"/>
      <c r="Y829" s="127"/>
      <c r="Z829" s="127"/>
      <c r="AA829" s="127"/>
      <c r="AB829" s="127"/>
      <c r="AC829" s="127"/>
      <c r="AD829" s="127"/>
      <c r="AE829" s="127"/>
      <c r="AF829" s="127"/>
      <c r="AG829" s="127"/>
      <c r="AH829" s="127"/>
      <c r="AI829" s="127"/>
      <c r="AJ829" s="127"/>
      <c r="AK829" s="127"/>
      <c r="AL829" s="127"/>
      <c r="AM829" s="127"/>
      <c r="AN829" s="127"/>
      <c r="AO829" s="127"/>
      <c r="AP829" s="127"/>
      <c r="AQ829" s="127"/>
      <c r="AR829" s="127"/>
      <c r="AS829" s="127"/>
      <c r="AT829" s="127"/>
      <c r="AU829" s="127"/>
      <c r="AV829" s="127"/>
      <c r="AW829" s="127"/>
      <c r="AX829" s="127"/>
      <c r="AY829" s="127"/>
      <c r="AZ829" s="127"/>
      <c r="BA829" s="127"/>
      <c r="BB829" s="127"/>
      <c r="BC829" s="127"/>
      <c r="BD829" s="127"/>
      <c r="BE829" s="127"/>
      <c r="BF829" s="127"/>
      <c r="BG829" s="127"/>
      <c r="BH829" s="127"/>
      <c r="BI829" s="127"/>
      <c r="BJ829" s="127"/>
      <c r="BK829" s="127"/>
      <c r="BL829" s="127"/>
      <c r="BM829" s="127"/>
      <c r="BN829" s="127"/>
      <c r="BO829" s="127"/>
      <c r="BP829" s="127"/>
      <c r="BQ829" s="127"/>
      <c r="BR829" s="127"/>
      <c r="BS829" s="127"/>
    </row>
    <row r="830" spans="1:71" ht="12.75" customHeight="1" x14ac:dyDescent="0.25">
      <c r="A830" s="127"/>
      <c r="B830" s="127"/>
      <c r="C830" s="127"/>
      <c r="D830" s="127"/>
      <c r="E830" s="127"/>
      <c r="F830" s="127"/>
      <c r="G830" s="127"/>
      <c r="H830" s="127"/>
      <c r="I830" s="127"/>
      <c r="J830" s="127"/>
      <c r="K830" s="127"/>
      <c r="L830" s="127"/>
      <c r="M830" s="127"/>
      <c r="N830" s="127"/>
      <c r="O830" s="127"/>
      <c r="P830" s="127"/>
      <c r="Q830" s="127"/>
      <c r="R830" s="127"/>
      <c r="S830" s="127"/>
      <c r="T830" s="127"/>
      <c r="U830" s="127"/>
      <c r="V830" s="127"/>
      <c r="W830" s="127"/>
      <c r="X830" s="127"/>
      <c r="Y830" s="127"/>
      <c r="Z830" s="127"/>
      <c r="AA830" s="127"/>
      <c r="AB830" s="127"/>
      <c r="AC830" s="127"/>
      <c r="AD830" s="127"/>
      <c r="AE830" s="127"/>
      <c r="AF830" s="127"/>
      <c r="AG830" s="127"/>
      <c r="AH830" s="127"/>
      <c r="AI830" s="127"/>
      <c r="AJ830" s="127"/>
      <c r="AK830" s="127"/>
      <c r="AL830" s="127"/>
      <c r="AM830" s="127"/>
      <c r="AN830" s="127"/>
      <c r="AO830" s="127"/>
      <c r="AP830" s="127"/>
      <c r="AQ830" s="127"/>
      <c r="AR830" s="127"/>
      <c r="AS830" s="127"/>
      <c r="AT830" s="127"/>
      <c r="AU830" s="127"/>
      <c r="AV830" s="127"/>
      <c r="AW830" s="127"/>
      <c r="AX830" s="127"/>
      <c r="AY830" s="127"/>
      <c r="AZ830" s="127"/>
      <c r="BA830" s="127"/>
      <c r="BB830" s="127"/>
      <c r="BC830" s="127"/>
      <c r="BD830" s="127"/>
      <c r="BE830" s="127"/>
      <c r="BF830" s="127"/>
      <c r="BG830" s="127"/>
      <c r="BH830" s="127"/>
      <c r="BI830" s="127"/>
      <c r="BJ830" s="127"/>
      <c r="BK830" s="127"/>
      <c r="BL830" s="127"/>
      <c r="BM830" s="127"/>
      <c r="BN830" s="127"/>
      <c r="BO830" s="127"/>
      <c r="BP830" s="127"/>
      <c r="BQ830" s="127"/>
      <c r="BR830" s="127"/>
      <c r="BS830" s="127"/>
    </row>
    <row r="831" spans="1:71" ht="12.75" customHeight="1" x14ac:dyDescent="0.25">
      <c r="A831" s="127"/>
      <c r="B831" s="127"/>
      <c r="C831" s="127"/>
      <c r="D831" s="127"/>
      <c r="E831" s="127"/>
      <c r="F831" s="127"/>
      <c r="G831" s="127"/>
      <c r="H831" s="127"/>
      <c r="I831" s="127"/>
      <c r="J831" s="127"/>
      <c r="K831" s="127"/>
      <c r="L831" s="127"/>
      <c r="M831" s="127"/>
      <c r="N831" s="127"/>
      <c r="O831" s="127"/>
      <c r="P831" s="127"/>
      <c r="Q831" s="127"/>
      <c r="R831" s="127"/>
      <c r="S831" s="127"/>
      <c r="T831" s="127"/>
      <c r="U831" s="127"/>
      <c r="V831" s="127"/>
      <c r="W831" s="127"/>
      <c r="X831" s="127"/>
      <c r="Y831" s="127"/>
      <c r="Z831" s="127"/>
      <c r="AA831" s="127"/>
      <c r="AB831" s="127"/>
      <c r="AC831" s="127"/>
      <c r="AD831" s="127"/>
      <c r="AE831" s="127"/>
      <c r="AF831" s="127"/>
      <c r="AG831" s="127"/>
      <c r="AH831" s="127"/>
      <c r="AI831" s="127"/>
      <c r="AJ831" s="127"/>
      <c r="AK831" s="127"/>
      <c r="AL831" s="127"/>
      <c r="AM831" s="127"/>
      <c r="AN831" s="127"/>
      <c r="AO831" s="127"/>
      <c r="AP831" s="127"/>
      <c r="AQ831" s="127"/>
      <c r="AR831" s="127"/>
      <c r="AS831" s="127"/>
      <c r="AT831" s="127"/>
      <c r="AU831" s="127"/>
      <c r="AV831" s="127"/>
      <c r="AW831" s="127"/>
      <c r="AX831" s="127"/>
      <c r="AY831" s="127"/>
      <c r="AZ831" s="127"/>
      <c r="BA831" s="127"/>
      <c r="BB831" s="127"/>
      <c r="BC831" s="127"/>
      <c r="BD831" s="127"/>
      <c r="BE831" s="127"/>
      <c r="BF831" s="127"/>
      <c r="BG831" s="127"/>
      <c r="BH831" s="127"/>
      <c r="BI831" s="127"/>
      <c r="BJ831" s="127"/>
      <c r="BK831" s="127"/>
      <c r="BL831" s="127"/>
      <c r="BM831" s="127"/>
      <c r="BN831" s="127"/>
      <c r="BO831" s="127"/>
      <c r="BP831" s="127"/>
      <c r="BQ831" s="127"/>
      <c r="BR831" s="127"/>
      <c r="BS831" s="127"/>
    </row>
    <row r="832" spans="1:71" ht="12.75" customHeight="1" x14ac:dyDescent="0.25">
      <c r="A832" s="127"/>
      <c r="B832" s="127"/>
      <c r="C832" s="127"/>
      <c r="D832" s="127"/>
      <c r="E832" s="127"/>
      <c r="F832" s="127"/>
      <c r="G832" s="127"/>
      <c r="H832" s="127"/>
      <c r="I832" s="127"/>
      <c r="J832" s="127"/>
      <c r="K832" s="127"/>
      <c r="L832" s="127"/>
      <c r="M832" s="127"/>
      <c r="N832" s="127"/>
      <c r="O832" s="127"/>
      <c r="P832" s="127"/>
      <c r="Q832" s="127"/>
      <c r="R832" s="127"/>
      <c r="S832" s="127"/>
      <c r="T832" s="127"/>
      <c r="U832" s="127"/>
      <c r="V832" s="127"/>
      <c r="W832" s="127"/>
      <c r="X832" s="127"/>
      <c r="Y832" s="127"/>
      <c r="Z832" s="127"/>
      <c r="AA832" s="127"/>
      <c r="AB832" s="127"/>
      <c r="AC832" s="127"/>
      <c r="AD832" s="127"/>
      <c r="AE832" s="127"/>
      <c r="AF832" s="127"/>
      <c r="AG832" s="127"/>
      <c r="AH832" s="127"/>
      <c r="AI832" s="127"/>
      <c r="AJ832" s="127"/>
      <c r="AK832" s="127"/>
      <c r="AL832" s="127"/>
      <c r="AM832" s="127"/>
      <c r="AN832" s="127"/>
      <c r="AO832" s="127"/>
      <c r="AP832" s="127"/>
      <c r="AQ832" s="127"/>
      <c r="AR832" s="127"/>
      <c r="AS832" s="127"/>
      <c r="AT832" s="127"/>
      <c r="AU832" s="127"/>
      <c r="AV832" s="127"/>
      <c r="AW832" s="127"/>
      <c r="AX832" s="127"/>
      <c r="AY832" s="127"/>
      <c r="AZ832" s="127"/>
      <c r="BA832" s="127"/>
      <c r="BB832" s="127"/>
      <c r="BC832" s="127"/>
      <c r="BD832" s="127"/>
      <c r="BE832" s="127"/>
      <c r="BF832" s="127"/>
      <c r="BG832" s="127"/>
      <c r="BH832" s="127"/>
      <c r="BI832" s="127"/>
      <c r="BJ832" s="127"/>
      <c r="BK832" s="127"/>
      <c r="BL832" s="127"/>
      <c r="BM832" s="127"/>
      <c r="BN832" s="127"/>
      <c r="BO832" s="127"/>
      <c r="BP832" s="127"/>
      <c r="BQ832" s="127"/>
      <c r="BR832" s="127"/>
      <c r="BS832" s="127"/>
    </row>
    <row r="833" spans="1:71" ht="12.75" customHeight="1" x14ac:dyDescent="0.25">
      <c r="A833" s="127"/>
      <c r="B833" s="127"/>
      <c r="C833" s="127"/>
      <c r="D833" s="127"/>
      <c r="E833" s="127"/>
      <c r="F833" s="127"/>
      <c r="G833" s="127"/>
      <c r="H833" s="127"/>
      <c r="I833" s="127"/>
      <c r="J833" s="127"/>
      <c r="K833" s="127"/>
      <c r="L833" s="127"/>
      <c r="M833" s="127"/>
      <c r="N833" s="127"/>
      <c r="O833" s="127"/>
      <c r="P833" s="127"/>
      <c r="Q833" s="127"/>
      <c r="R833" s="127"/>
      <c r="S833" s="127"/>
      <c r="T833" s="127"/>
      <c r="U833" s="127"/>
      <c r="V833" s="127"/>
      <c r="W833" s="127"/>
      <c r="X833" s="127"/>
      <c r="Y833" s="127"/>
      <c r="Z833" s="127"/>
      <c r="AA833" s="127"/>
      <c r="AB833" s="127"/>
      <c r="AC833" s="127"/>
      <c r="AD833" s="127"/>
      <c r="AE833" s="127"/>
      <c r="AF833" s="127"/>
      <c r="AG833" s="127"/>
      <c r="AH833" s="127"/>
      <c r="AI833" s="127"/>
      <c r="AJ833" s="127"/>
      <c r="AK833" s="127"/>
      <c r="AL833" s="127"/>
      <c r="AM833" s="127"/>
      <c r="AN833" s="127"/>
      <c r="AO833" s="127"/>
      <c r="AP833" s="127"/>
      <c r="AQ833" s="127"/>
      <c r="AR833" s="127"/>
      <c r="AS833" s="127"/>
      <c r="AT833" s="127"/>
      <c r="AU833" s="127"/>
      <c r="AV833" s="127"/>
      <c r="AW833" s="127"/>
      <c r="AX833" s="127"/>
      <c r="AY833" s="127"/>
      <c r="AZ833" s="127"/>
      <c r="BA833" s="127"/>
      <c r="BB833" s="127"/>
      <c r="BC833" s="127"/>
      <c r="BD833" s="127"/>
      <c r="BE833" s="127"/>
      <c r="BF833" s="127"/>
      <c r="BG833" s="127"/>
      <c r="BH833" s="127"/>
      <c r="BI833" s="127"/>
      <c r="BJ833" s="127"/>
      <c r="BK833" s="127"/>
      <c r="BL833" s="127"/>
      <c r="BM833" s="127"/>
      <c r="BN833" s="127"/>
      <c r="BO833" s="127"/>
      <c r="BP833" s="127"/>
      <c r="BQ833" s="127"/>
      <c r="BR833" s="127"/>
      <c r="BS833" s="127"/>
    </row>
    <row r="834" spans="1:71" ht="12.75" customHeight="1" x14ac:dyDescent="0.25">
      <c r="A834" s="127"/>
      <c r="B834" s="127"/>
      <c r="C834" s="127"/>
      <c r="D834" s="127"/>
      <c r="E834" s="127"/>
      <c r="F834" s="127"/>
      <c r="G834" s="127"/>
      <c r="H834" s="127"/>
      <c r="I834" s="127"/>
      <c r="J834" s="127"/>
      <c r="K834" s="127"/>
      <c r="L834" s="127"/>
      <c r="M834" s="127"/>
      <c r="N834" s="127"/>
      <c r="O834" s="127"/>
      <c r="P834" s="127"/>
      <c r="Q834" s="127"/>
      <c r="R834" s="127"/>
      <c r="S834" s="127"/>
      <c r="T834" s="127"/>
      <c r="U834" s="127"/>
      <c r="V834" s="127"/>
      <c r="W834" s="127"/>
      <c r="X834" s="127"/>
      <c r="Y834" s="127"/>
      <c r="Z834" s="127"/>
      <c r="AA834" s="127"/>
      <c r="AB834" s="127"/>
      <c r="AC834" s="127"/>
      <c r="AD834" s="127"/>
      <c r="AE834" s="127"/>
      <c r="AF834" s="127"/>
      <c r="AG834" s="127"/>
      <c r="AH834" s="127"/>
      <c r="AI834" s="127"/>
      <c r="AJ834" s="127"/>
      <c r="AK834" s="127"/>
      <c r="AL834" s="127"/>
      <c r="AM834" s="127"/>
      <c r="AN834" s="127"/>
      <c r="AO834" s="127"/>
      <c r="AP834" s="127"/>
      <c r="AQ834" s="127"/>
      <c r="AR834" s="127"/>
      <c r="AS834" s="127"/>
      <c r="AT834" s="127"/>
      <c r="AU834" s="127"/>
      <c r="AV834" s="127"/>
      <c r="AW834" s="127"/>
      <c r="AX834" s="127"/>
      <c r="AY834" s="127"/>
      <c r="AZ834" s="127"/>
      <c r="BA834" s="127"/>
      <c r="BB834" s="127"/>
      <c r="BC834" s="127"/>
      <c r="BD834" s="127"/>
      <c r="BE834" s="127"/>
      <c r="BF834" s="127"/>
      <c r="BG834" s="127"/>
      <c r="BH834" s="127"/>
      <c r="BI834" s="127"/>
      <c r="BJ834" s="127"/>
      <c r="BK834" s="127"/>
      <c r="BL834" s="127"/>
      <c r="BM834" s="127"/>
      <c r="BN834" s="127"/>
      <c r="BO834" s="127"/>
      <c r="BP834" s="127"/>
      <c r="BQ834" s="127"/>
      <c r="BR834" s="127"/>
      <c r="BS834" s="127"/>
    </row>
    <row r="835" spans="1:71" ht="12.75" customHeight="1" x14ac:dyDescent="0.25">
      <c r="A835" s="127"/>
      <c r="B835" s="127"/>
      <c r="C835" s="127"/>
      <c r="D835" s="127"/>
      <c r="E835" s="127"/>
      <c r="F835" s="127"/>
      <c r="G835" s="127"/>
      <c r="H835" s="127"/>
      <c r="I835" s="127"/>
      <c r="J835" s="127"/>
      <c r="K835" s="127"/>
      <c r="L835" s="127"/>
      <c r="M835" s="127"/>
      <c r="N835" s="127"/>
      <c r="O835" s="127"/>
      <c r="P835" s="127"/>
      <c r="Q835" s="127"/>
      <c r="R835" s="127"/>
      <c r="S835" s="127"/>
      <c r="T835" s="127"/>
      <c r="U835" s="127"/>
      <c r="V835" s="127"/>
      <c r="W835" s="127"/>
      <c r="X835" s="127"/>
      <c r="Y835" s="127"/>
      <c r="Z835" s="127"/>
      <c r="AA835" s="127"/>
      <c r="AB835" s="127"/>
      <c r="AC835" s="127"/>
      <c r="AD835" s="127"/>
      <c r="AE835" s="127"/>
      <c r="AF835" s="127"/>
      <c r="AG835" s="127"/>
      <c r="AH835" s="127"/>
      <c r="AI835" s="127"/>
      <c r="AJ835" s="127"/>
      <c r="AK835" s="127"/>
      <c r="AL835" s="127"/>
      <c r="AM835" s="127"/>
      <c r="AN835" s="127"/>
      <c r="AO835" s="127"/>
      <c r="AP835" s="127"/>
      <c r="AQ835" s="127"/>
      <c r="AR835" s="127"/>
      <c r="AS835" s="127"/>
      <c r="AT835" s="127"/>
      <c r="AU835" s="127"/>
      <c r="AV835" s="127"/>
      <c r="AW835" s="127"/>
      <c r="AX835" s="127"/>
      <c r="AY835" s="127"/>
      <c r="AZ835" s="127"/>
      <c r="BA835" s="127"/>
      <c r="BB835" s="127"/>
      <c r="BC835" s="127"/>
      <c r="BD835" s="127"/>
      <c r="BE835" s="127"/>
      <c r="BF835" s="127"/>
      <c r="BG835" s="127"/>
      <c r="BH835" s="127"/>
      <c r="BI835" s="127"/>
      <c r="BJ835" s="127"/>
      <c r="BK835" s="127"/>
      <c r="BL835" s="127"/>
      <c r="BM835" s="127"/>
      <c r="BN835" s="127"/>
      <c r="BO835" s="127"/>
      <c r="BP835" s="127"/>
      <c r="BQ835" s="127"/>
      <c r="BR835" s="127"/>
      <c r="BS835" s="127"/>
    </row>
    <row r="836" spans="1:71" ht="12.75" customHeight="1" x14ac:dyDescent="0.25">
      <c r="A836" s="127"/>
      <c r="B836" s="127"/>
      <c r="C836" s="127"/>
      <c r="D836" s="127"/>
      <c r="E836" s="127"/>
      <c r="F836" s="127"/>
      <c r="G836" s="127"/>
      <c r="H836" s="127"/>
      <c r="I836" s="127"/>
      <c r="J836" s="127"/>
      <c r="K836" s="127"/>
      <c r="L836" s="127"/>
      <c r="M836" s="127"/>
      <c r="N836" s="127"/>
      <c r="O836" s="127"/>
      <c r="P836" s="127"/>
      <c r="Q836" s="127"/>
      <c r="R836" s="127"/>
      <c r="S836" s="127"/>
      <c r="T836" s="127"/>
      <c r="U836" s="127"/>
      <c r="V836" s="127"/>
      <c r="W836" s="127"/>
      <c r="X836" s="127"/>
      <c r="Y836" s="127"/>
      <c r="Z836" s="127"/>
      <c r="AA836" s="127"/>
      <c r="AB836" s="127"/>
      <c r="AC836" s="127"/>
      <c r="AD836" s="127"/>
      <c r="AE836" s="127"/>
      <c r="AF836" s="127"/>
      <c r="AG836" s="127"/>
      <c r="AH836" s="127"/>
      <c r="AI836" s="127"/>
      <c r="AJ836" s="127"/>
      <c r="AK836" s="127"/>
      <c r="AL836" s="127"/>
      <c r="AM836" s="127"/>
      <c r="AN836" s="127"/>
      <c r="AO836" s="127"/>
      <c r="AP836" s="127"/>
      <c r="AQ836" s="127"/>
      <c r="AR836" s="127"/>
      <c r="AS836" s="127"/>
      <c r="AT836" s="127"/>
      <c r="AU836" s="127"/>
      <c r="AV836" s="127"/>
      <c r="AW836" s="127"/>
      <c r="AX836" s="127"/>
      <c r="AY836" s="127"/>
      <c r="AZ836" s="127"/>
      <c r="BA836" s="127"/>
      <c r="BB836" s="127"/>
      <c r="BC836" s="127"/>
      <c r="BD836" s="127"/>
      <c r="BE836" s="127"/>
      <c r="BF836" s="127"/>
      <c r="BG836" s="127"/>
      <c r="BH836" s="127"/>
      <c r="BI836" s="127"/>
      <c r="BJ836" s="127"/>
      <c r="BK836" s="127"/>
      <c r="BL836" s="127"/>
      <c r="BM836" s="127"/>
      <c r="BN836" s="127"/>
      <c r="BO836" s="127"/>
      <c r="BP836" s="127"/>
      <c r="BQ836" s="127"/>
      <c r="BR836" s="127"/>
      <c r="BS836" s="127"/>
    </row>
    <row r="837" spans="1:71" ht="12.75" customHeight="1" x14ac:dyDescent="0.25">
      <c r="A837" s="127"/>
      <c r="B837" s="127"/>
      <c r="C837" s="127"/>
      <c r="D837" s="127"/>
      <c r="E837" s="127"/>
      <c r="F837" s="127"/>
      <c r="G837" s="127"/>
      <c r="H837" s="127"/>
      <c r="I837" s="127"/>
      <c r="J837" s="127"/>
      <c r="K837" s="127"/>
      <c r="L837" s="127"/>
      <c r="M837" s="127"/>
      <c r="N837" s="127"/>
      <c r="O837" s="127"/>
      <c r="P837" s="127"/>
      <c r="Q837" s="127"/>
      <c r="R837" s="127"/>
      <c r="S837" s="127"/>
      <c r="T837" s="127"/>
      <c r="U837" s="127"/>
      <c r="V837" s="127"/>
      <c r="W837" s="127"/>
      <c r="X837" s="127"/>
      <c r="Y837" s="127"/>
      <c r="Z837" s="127"/>
      <c r="AA837" s="127"/>
      <c r="AB837" s="127"/>
      <c r="AC837" s="127"/>
      <c r="AD837" s="127"/>
      <c r="AE837" s="127"/>
      <c r="AF837" s="127"/>
      <c r="AG837" s="127"/>
      <c r="AH837" s="127"/>
      <c r="AI837" s="127"/>
      <c r="AJ837" s="127"/>
      <c r="AK837" s="127"/>
      <c r="AL837" s="127"/>
      <c r="AM837" s="127"/>
      <c r="AN837" s="127"/>
      <c r="AO837" s="127"/>
      <c r="AP837" s="127"/>
      <c r="AQ837" s="127"/>
      <c r="AR837" s="127"/>
      <c r="AS837" s="127"/>
      <c r="AT837" s="127"/>
      <c r="AU837" s="127"/>
      <c r="AV837" s="127"/>
      <c r="AW837" s="127"/>
      <c r="AX837" s="127"/>
      <c r="AY837" s="127"/>
      <c r="AZ837" s="127"/>
      <c r="BA837" s="127"/>
      <c r="BB837" s="127"/>
      <c r="BC837" s="127"/>
      <c r="BD837" s="127"/>
      <c r="BE837" s="127"/>
      <c r="BF837" s="127"/>
      <c r="BG837" s="127"/>
      <c r="BH837" s="127"/>
      <c r="BI837" s="127"/>
      <c r="BJ837" s="127"/>
      <c r="BK837" s="127"/>
      <c r="BL837" s="127"/>
      <c r="BM837" s="127"/>
      <c r="BN837" s="127"/>
      <c r="BO837" s="127"/>
      <c r="BP837" s="127"/>
      <c r="BQ837" s="127"/>
      <c r="BR837" s="127"/>
      <c r="BS837" s="127"/>
    </row>
    <row r="838" spans="1:71" ht="12.75" customHeight="1" x14ac:dyDescent="0.25">
      <c r="A838" s="127"/>
      <c r="B838" s="127"/>
      <c r="C838" s="127"/>
      <c r="D838" s="127"/>
      <c r="E838" s="127"/>
      <c r="F838" s="127"/>
      <c r="G838" s="127"/>
      <c r="H838" s="127"/>
      <c r="I838" s="127"/>
      <c r="J838" s="127"/>
      <c r="K838" s="127"/>
      <c r="L838" s="127"/>
      <c r="M838" s="127"/>
      <c r="N838" s="127"/>
      <c r="O838" s="127"/>
      <c r="P838" s="127"/>
      <c r="Q838" s="127"/>
      <c r="R838" s="127"/>
      <c r="S838" s="127"/>
      <c r="T838" s="127"/>
      <c r="U838" s="127"/>
      <c r="V838" s="127"/>
      <c r="W838" s="127"/>
      <c r="X838" s="127"/>
      <c r="Y838" s="127"/>
      <c r="Z838" s="127"/>
      <c r="AA838" s="127"/>
      <c r="AB838" s="127"/>
      <c r="AC838" s="127"/>
      <c r="AD838" s="127"/>
      <c r="AE838" s="127"/>
      <c r="AF838" s="127"/>
      <c r="AG838" s="127"/>
      <c r="AH838" s="127"/>
      <c r="AI838" s="127"/>
      <c r="AJ838" s="127"/>
      <c r="AK838" s="127"/>
      <c r="AL838" s="127"/>
      <c r="AM838" s="127"/>
      <c r="AN838" s="127"/>
      <c r="AO838" s="127"/>
      <c r="AP838" s="127"/>
      <c r="AQ838" s="127"/>
      <c r="AR838" s="127"/>
      <c r="AS838" s="127"/>
      <c r="AT838" s="127"/>
      <c r="AU838" s="127"/>
      <c r="AV838" s="127"/>
      <c r="AW838" s="127"/>
      <c r="AX838" s="127"/>
      <c r="AY838" s="127"/>
      <c r="AZ838" s="127"/>
      <c r="BA838" s="127"/>
      <c r="BB838" s="127"/>
      <c r="BC838" s="127"/>
      <c r="BD838" s="127"/>
      <c r="BE838" s="127"/>
      <c r="BF838" s="127"/>
      <c r="BG838" s="127"/>
      <c r="BH838" s="127"/>
      <c r="BI838" s="127"/>
      <c r="BJ838" s="127"/>
      <c r="BK838" s="127"/>
      <c r="BL838" s="127"/>
      <c r="BM838" s="127"/>
      <c r="BN838" s="127"/>
      <c r="BO838" s="127"/>
      <c r="BP838" s="127"/>
      <c r="BQ838" s="127"/>
      <c r="BR838" s="127"/>
      <c r="BS838" s="127"/>
    </row>
    <row r="839" spans="1:71" ht="12.75" customHeight="1" x14ac:dyDescent="0.25">
      <c r="A839" s="127"/>
      <c r="B839" s="127"/>
      <c r="C839" s="127"/>
      <c r="D839" s="127"/>
      <c r="E839" s="127"/>
      <c r="F839" s="127"/>
      <c r="G839" s="127"/>
      <c r="H839" s="127"/>
      <c r="I839" s="127"/>
      <c r="J839" s="127"/>
      <c r="K839" s="127"/>
      <c r="L839" s="127"/>
      <c r="M839" s="127"/>
      <c r="N839" s="127"/>
      <c r="O839" s="127"/>
      <c r="P839" s="127"/>
      <c r="Q839" s="127"/>
      <c r="R839" s="127"/>
      <c r="S839" s="127"/>
      <c r="T839" s="127"/>
      <c r="U839" s="127"/>
      <c r="V839" s="127"/>
      <c r="W839" s="127"/>
      <c r="X839" s="127"/>
      <c r="Y839" s="127"/>
      <c r="Z839" s="127"/>
      <c r="AA839" s="127"/>
      <c r="AB839" s="127"/>
      <c r="AC839" s="127"/>
      <c r="AD839" s="127"/>
      <c r="AE839" s="127"/>
      <c r="AF839" s="127"/>
      <c r="AG839" s="127"/>
      <c r="AH839" s="127"/>
      <c r="AI839" s="127"/>
      <c r="AJ839" s="127"/>
      <c r="AK839" s="127"/>
      <c r="AL839" s="127"/>
      <c r="AM839" s="127"/>
      <c r="AN839" s="127"/>
      <c r="AO839" s="127"/>
      <c r="AP839" s="127"/>
      <c r="AQ839" s="127"/>
      <c r="AR839" s="127"/>
      <c r="AS839" s="127"/>
      <c r="AT839" s="127"/>
      <c r="AU839" s="127"/>
      <c r="AV839" s="127"/>
      <c r="AW839" s="127"/>
      <c r="AX839" s="127"/>
      <c r="AY839" s="127"/>
      <c r="AZ839" s="127"/>
      <c r="BA839" s="127"/>
      <c r="BB839" s="127"/>
      <c r="BC839" s="127"/>
      <c r="BD839" s="127"/>
      <c r="BE839" s="127"/>
      <c r="BF839" s="127"/>
      <c r="BG839" s="127"/>
      <c r="BH839" s="127"/>
      <c r="BI839" s="127"/>
      <c r="BJ839" s="127"/>
      <c r="BK839" s="127"/>
      <c r="BL839" s="127"/>
      <c r="BM839" s="127"/>
      <c r="BN839" s="127"/>
      <c r="BO839" s="127"/>
      <c r="BP839" s="127"/>
      <c r="BQ839" s="127"/>
      <c r="BR839" s="127"/>
      <c r="BS839" s="127"/>
    </row>
    <row r="840" spans="1:71" ht="12.75" customHeight="1" x14ac:dyDescent="0.25">
      <c r="A840" s="127"/>
      <c r="B840" s="127"/>
      <c r="C840" s="127"/>
      <c r="D840" s="127"/>
      <c r="E840" s="127"/>
      <c r="F840" s="127"/>
      <c r="G840" s="127"/>
      <c r="H840" s="127"/>
      <c r="I840" s="127"/>
      <c r="J840" s="127"/>
      <c r="K840" s="127"/>
      <c r="L840" s="127"/>
      <c r="M840" s="127"/>
      <c r="N840" s="127"/>
      <c r="O840" s="127"/>
      <c r="P840" s="127"/>
      <c r="Q840" s="127"/>
      <c r="R840" s="127"/>
      <c r="S840" s="127"/>
      <c r="T840" s="127"/>
      <c r="U840" s="127"/>
      <c r="V840" s="127"/>
      <c r="W840" s="127"/>
      <c r="X840" s="127"/>
      <c r="Y840" s="127"/>
      <c r="Z840" s="127"/>
      <c r="AA840" s="127"/>
      <c r="AB840" s="127"/>
      <c r="AC840" s="127"/>
      <c r="AD840" s="127"/>
      <c r="AE840" s="127"/>
      <c r="AF840" s="127"/>
      <c r="AG840" s="127"/>
      <c r="AH840" s="127"/>
      <c r="AI840" s="127"/>
      <c r="AJ840" s="127"/>
      <c r="AK840" s="127"/>
      <c r="AL840" s="127"/>
      <c r="AM840" s="127"/>
      <c r="AN840" s="127"/>
      <c r="AO840" s="127"/>
      <c r="AP840" s="127"/>
      <c r="AQ840" s="127"/>
      <c r="AR840" s="127"/>
      <c r="AS840" s="127"/>
      <c r="AT840" s="127"/>
      <c r="AU840" s="127"/>
      <c r="AV840" s="127"/>
      <c r="AW840" s="127"/>
      <c r="AX840" s="127"/>
      <c r="AY840" s="127"/>
      <c r="AZ840" s="127"/>
      <c r="BA840" s="127"/>
      <c r="BB840" s="127"/>
      <c r="BC840" s="127"/>
      <c r="BD840" s="127"/>
      <c r="BE840" s="127"/>
      <c r="BF840" s="127"/>
      <c r="BG840" s="127"/>
      <c r="BH840" s="127"/>
      <c r="BI840" s="127"/>
      <c r="BJ840" s="127"/>
      <c r="BK840" s="127"/>
      <c r="BL840" s="127"/>
      <c r="BM840" s="127"/>
      <c r="BN840" s="127"/>
      <c r="BO840" s="127"/>
      <c r="BP840" s="127"/>
      <c r="BQ840" s="127"/>
      <c r="BR840" s="127"/>
      <c r="BS840" s="127"/>
    </row>
    <row r="841" spans="1:71" ht="12.75" customHeight="1" x14ac:dyDescent="0.25">
      <c r="A841" s="127"/>
      <c r="B841" s="127"/>
      <c r="C841" s="127"/>
      <c r="D841" s="127"/>
      <c r="E841" s="127"/>
      <c r="F841" s="127"/>
      <c r="G841" s="127"/>
      <c r="H841" s="127"/>
      <c r="I841" s="127"/>
      <c r="J841" s="127"/>
      <c r="K841" s="127"/>
      <c r="L841" s="127"/>
      <c r="M841" s="127"/>
      <c r="N841" s="127"/>
      <c r="O841" s="127"/>
      <c r="P841" s="127"/>
      <c r="Q841" s="127"/>
      <c r="R841" s="127"/>
      <c r="S841" s="127"/>
      <c r="T841" s="127"/>
      <c r="U841" s="127"/>
      <c r="V841" s="127"/>
      <c r="W841" s="127"/>
      <c r="X841" s="127"/>
      <c r="Y841" s="127"/>
      <c r="Z841" s="127"/>
      <c r="AA841" s="127"/>
      <c r="AB841" s="127"/>
      <c r="AC841" s="127"/>
      <c r="AD841" s="127"/>
      <c r="AE841" s="127"/>
      <c r="AF841" s="127"/>
      <c r="AG841" s="127"/>
      <c r="AH841" s="127"/>
      <c r="AI841" s="127"/>
      <c r="AJ841" s="127"/>
      <c r="AK841" s="127"/>
      <c r="AL841" s="127"/>
      <c r="AM841" s="127"/>
      <c r="AN841" s="127"/>
      <c r="AO841" s="127"/>
      <c r="AP841" s="127"/>
      <c r="AQ841" s="127"/>
      <c r="AR841" s="127"/>
      <c r="AS841" s="127"/>
      <c r="AT841" s="127"/>
      <c r="AU841" s="127"/>
      <c r="AV841" s="127"/>
      <c r="AW841" s="127"/>
      <c r="AX841" s="127"/>
      <c r="AY841" s="127"/>
      <c r="AZ841" s="127"/>
      <c r="BA841" s="127"/>
      <c r="BB841" s="127"/>
      <c r="BC841" s="127"/>
      <c r="BD841" s="127"/>
      <c r="BE841" s="127"/>
      <c r="BF841" s="127"/>
      <c r="BG841" s="127"/>
      <c r="BH841" s="127"/>
      <c r="BI841" s="127"/>
      <c r="BJ841" s="127"/>
      <c r="BK841" s="127"/>
      <c r="BL841" s="127"/>
      <c r="BM841" s="127"/>
      <c r="BN841" s="127"/>
      <c r="BO841" s="127"/>
      <c r="BP841" s="127"/>
      <c r="BQ841" s="127"/>
      <c r="BR841" s="127"/>
      <c r="BS841" s="127"/>
    </row>
    <row r="842" spans="1:71" ht="12.75" customHeight="1" x14ac:dyDescent="0.25">
      <c r="A842" s="127"/>
      <c r="B842" s="127"/>
      <c r="C842" s="127"/>
      <c r="D842" s="127"/>
      <c r="E842" s="127"/>
      <c r="F842" s="127"/>
      <c r="G842" s="127"/>
      <c r="H842" s="127"/>
      <c r="I842" s="127"/>
      <c r="J842" s="127"/>
      <c r="K842" s="127"/>
      <c r="L842" s="127"/>
      <c r="M842" s="127"/>
      <c r="N842" s="127"/>
      <c r="O842" s="127"/>
      <c r="P842" s="127"/>
      <c r="Q842" s="127"/>
      <c r="R842" s="127"/>
      <c r="S842" s="127"/>
      <c r="T842" s="127"/>
      <c r="U842" s="127"/>
      <c r="V842" s="127"/>
      <c r="W842" s="127"/>
      <c r="X842" s="127"/>
      <c r="Y842" s="127"/>
      <c r="Z842" s="127"/>
      <c r="AA842" s="127"/>
      <c r="AB842" s="127"/>
      <c r="AC842" s="127"/>
      <c r="AD842" s="127"/>
      <c r="AE842" s="127"/>
      <c r="AF842" s="127"/>
      <c r="AG842" s="127"/>
      <c r="AH842" s="127"/>
      <c r="AI842" s="127"/>
      <c r="AJ842" s="127"/>
      <c r="AK842" s="127"/>
      <c r="AL842" s="127"/>
      <c r="AM842" s="127"/>
      <c r="AN842" s="127"/>
      <c r="AO842" s="127"/>
      <c r="AP842" s="127"/>
      <c r="AQ842" s="127"/>
      <c r="AR842" s="127"/>
      <c r="AS842" s="127"/>
      <c r="AT842" s="127"/>
      <c r="AU842" s="127"/>
      <c r="AV842" s="127"/>
      <c r="AW842" s="127"/>
      <c r="AX842" s="127"/>
      <c r="AY842" s="127"/>
      <c r="AZ842" s="127"/>
      <c r="BA842" s="127"/>
      <c r="BB842" s="127"/>
      <c r="BC842" s="127"/>
      <c r="BD842" s="127"/>
      <c r="BE842" s="127"/>
      <c r="BF842" s="127"/>
      <c r="BG842" s="127"/>
      <c r="BH842" s="127"/>
      <c r="BI842" s="127"/>
      <c r="BJ842" s="127"/>
      <c r="BK842" s="127"/>
      <c r="BL842" s="127"/>
      <c r="BM842" s="127"/>
      <c r="BN842" s="127"/>
      <c r="BO842" s="127"/>
      <c r="BP842" s="127"/>
      <c r="BQ842" s="127"/>
      <c r="BR842" s="127"/>
      <c r="BS842" s="127"/>
    </row>
    <row r="843" spans="1:71" ht="12.75" customHeight="1" x14ac:dyDescent="0.25">
      <c r="A843" s="127"/>
      <c r="B843" s="127"/>
      <c r="C843" s="127"/>
      <c r="D843" s="127"/>
      <c r="E843" s="127"/>
      <c r="F843" s="127"/>
      <c r="G843" s="127"/>
      <c r="H843" s="127"/>
      <c r="I843" s="127"/>
      <c r="J843" s="127"/>
      <c r="K843" s="127"/>
      <c r="L843" s="127"/>
      <c r="M843" s="127"/>
      <c r="N843" s="127"/>
      <c r="O843" s="127"/>
      <c r="P843" s="127"/>
      <c r="Q843" s="127"/>
      <c r="R843" s="127"/>
      <c r="S843" s="127"/>
      <c r="T843" s="127"/>
      <c r="U843" s="127"/>
      <c r="V843" s="127"/>
      <c r="W843" s="127"/>
      <c r="X843" s="127"/>
      <c r="Y843" s="127"/>
      <c r="Z843" s="127"/>
      <c r="AA843" s="127"/>
      <c r="AB843" s="127"/>
      <c r="AC843" s="127"/>
      <c r="AD843" s="127"/>
      <c r="AE843" s="127"/>
      <c r="AF843" s="127"/>
      <c r="AG843" s="127"/>
      <c r="AH843" s="127"/>
      <c r="AI843" s="127"/>
      <c r="AJ843" s="127"/>
      <c r="AK843" s="127"/>
      <c r="AL843" s="127"/>
      <c r="AM843" s="127"/>
      <c r="AN843" s="127"/>
      <c r="AO843" s="127"/>
      <c r="AP843" s="127"/>
      <c r="AQ843" s="127"/>
      <c r="AR843" s="127"/>
      <c r="AS843" s="127"/>
      <c r="AT843" s="127"/>
      <c r="AU843" s="127"/>
      <c r="AV843" s="127"/>
      <c r="AW843" s="127"/>
      <c r="AX843" s="127"/>
      <c r="AY843" s="127"/>
      <c r="AZ843" s="127"/>
      <c r="BA843" s="127"/>
      <c r="BB843" s="127"/>
      <c r="BC843" s="127"/>
      <c r="BD843" s="127"/>
      <c r="BE843" s="127"/>
      <c r="BF843" s="127"/>
      <c r="BG843" s="127"/>
      <c r="BH843" s="127"/>
      <c r="BI843" s="127"/>
      <c r="BJ843" s="127"/>
      <c r="BK843" s="127"/>
      <c r="BL843" s="127"/>
      <c r="BM843" s="127"/>
      <c r="BN843" s="127"/>
      <c r="BO843" s="127"/>
      <c r="BP843" s="127"/>
      <c r="BQ843" s="127"/>
      <c r="BR843" s="127"/>
      <c r="BS843" s="127"/>
    </row>
    <row r="844" spans="1:71" ht="12.75" customHeight="1" x14ac:dyDescent="0.25">
      <c r="A844" s="127"/>
      <c r="B844" s="127"/>
      <c r="C844" s="127"/>
      <c r="D844" s="127"/>
      <c r="E844" s="127"/>
      <c r="F844" s="127"/>
      <c r="G844" s="127"/>
      <c r="H844" s="127"/>
      <c r="I844" s="127"/>
      <c r="J844" s="127"/>
      <c r="K844" s="127"/>
      <c r="L844" s="127"/>
      <c r="M844" s="127"/>
      <c r="N844" s="127"/>
      <c r="O844" s="127"/>
      <c r="P844" s="127"/>
      <c r="Q844" s="127"/>
      <c r="R844" s="127"/>
      <c r="S844" s="127"/>
      <c r="T844" s="127"/>
      <c r="U844" s="127"/>
      <c r="V844" s="127"/>
      <c r="W844" s="127"/>
      <c r="X844" s="127"/>
      <c r="Y844" s="127"/>
      <c r="Z844" s="127"/>
      <c r="AA844" s="127"/>
      <c r="AB844" s="127"/>
      <c r="AC844" s="127"/>
      <c r="AD844" s="127"/>
      <c r="AE844" s="127"/>
      <c r="AF844" s="127"/>
      <c r="AG844" s="127"/>
      <c r="AH844" s="127"/>
      <c r="AI844" s="127"/>
      <c r="AJ844" s="127"/>
      <c r="AK844" s="127"/>
      <c r="AL844" s="127"/>
      <c r="AM844" s="127"/>
      <c r="AN844" s="127"/>
      <c r="AO844" s="127"/>
      <c r="AP844" s="127"/>
      <c r="AQ844" s="127"/>
      <c r="AR844" s="127"/>
      <c r="AS844" s="127"/>
      <c r="AT844" s="127"/>
      <c r="AU844" s="127"/>
      <c r="AV844" s="127"/>
      <c r="AW844" s="127"/>
      <c r="AX844" s="127"/>
      <c r="AY844" s="127"/>
      <c r="AZ844" s="127"/>
      <c r="BA844" s="127"/>
      <c r="BB844" s="127"/>
      <c r="BC844" s="127"/>
      <c r="BD844" s="127"/>
      <c r="BE844" s="127"/>
      <c r="BF844" s="127"/>
      <c r="BG844" s="127"/>
      <c r="BH844" s="127"/>
      <c r="BI844" s="127"/>
      <c r="BJ844" s="127"/>
      <c r="BK844" s="127"/>
      <c r="BL844" s="127"/>
      <c r="BM844" s="127"/>
      <c r="BN844" s="127"/>
      <c r="BO844" s="127"/>
      <c r="BP844" s="127"/>
      <c r="BQ844" s="127"/>
      <c r="BR844" s="127"/>
      <c r="BS844" s="127"/>
    </row>
    <row r="845" spans="1:71" ht="12.75" customHeight="1" x14ac:dyDescent="0.25">
      <c r="A845" s="127"/>
      <c r="B845" s="127"/>
      <c r="C845" s="127"/>
      <c r="D845" s="127"/>
      <c r="E845" s="127"/>
      <c r="F845" s="127"/>
      <c r="G845" s="127"/>
      <c r="H845" s="127"/>
      <c r="I845" s="127"/>
      <c r="J845" s="127"/>
      <c r="K845" s="127"/>
      <c r="L845" s="127"/>
      <c r="M845" s="127"/>
      <c r="N845" s="127"/>
      <c r="O845" s="127"/>
      <c r="P845" s="127"/>
      <c r="Q845" s="127"/>
      <c r="R845" s="127"/>
      <c r="S845" s="127"/>
      <c r="T845" s="127"/>
      <c r="U845" s="127"/>
      <c r="V845" s="127"/>
      <c r="W845" s="127"/>
      <c r="X845" s="127"/>
      <c r="Y845" s="127"/>
      <c r="Z845" s="127"/>
      <c r="AA845" s="127"/>
      <c r="AB845" s="127"/>
      <c r="AC845" s="127"/>
      <c r="AD845" s="127"/>
      <c r="AE845" s="127"/>
      <c r="AF845" s="127"/>
      <c r="AG845" s="127"/>
      <c r="AH845" s="127"/>
      <c r="AI845" s="127"/>
      <c r="AJ845" s="127"/>
      <c r="AK845" s="127"/>
      <c r="AL845" s="127"/>
      <c r="AM845" s="127"/>
      <c r="AN845" s="127"/>
      <c r="AO845" s="127"/>
      <c r="AP845" s="127"/>
      <c r="AQ845" s="127"/>
      <c r="AR845" s="127"/>
      <c r="AS845" s="127"/>
      <c r="AT845" s="127"/>
      <c r="AU845" s="127"/>
      <c r="AV845" s="127"/>
      <c r="AW845" s="127"/>
      <c r="AX845" s="127"/>
      <c r="AY845" s="127"/>
      <c r="AZ845" s="127"/>
      <c r="BA845" s="127"/>
      <c r="BB845" s="127"/>
      <c r="BC845" s="127"/>
      <c r="BD845" s="127"/>
      <c r="BE845" s="127"/>
      <c r="BF845" s="127"/>
      <c r="BG845" s="127"/>
      <c r="BH845" s="127"/>
      <c r="BI845" s="127"/>
      <c r="BJ845" s="127"/>
      <c r="BK845" s="127"/>
      <c r="BL845" s="127"/>
      <c r="BM845" s="127"/>
      <c r="BN845" s="127"/>
      <c r="BO845" s="127"/>
      <c r="BP845" s="127"/>
      <c r="BQ845" s="127"/>
      <c r="BR845" s="127"/>
      <c r="BS845" s="127"/>
    </row>
    <row r="846" spans="1:71" ht="12.75" customHeight="1" x14ac:dyDescent="0.25">
      <c r="A846" s="127"/>
      <c r="B846" s="127"/>
      <c r="C846" s="127"/>
      <c r="D846" s="127"/>
      <c r="E846" s="127"/>
      <c r="F846" s="127"/>
      <c r="G846" s="127"/>
      <c r="H846" s="127"/>
      <c r="I846" s="127"/>
      <c r="J846" s="127"/>
      <c r="K846" s="127"/>
      <c r="L846" s="127"/>
      <c r="M846" s="127"/>
      <c r="N846" s="127"/>
      <c r="O846" s="127"/>
      <c r="P846" s="127"/>
      <c r="Q846" s="127"/>
      <c r="R846" s="127"/>
      <c r="S846" s="127"/>
      <c r="T846" s="127"/>
      <c r="U846" s="127"/>
      <c r="V846" s="127"/>
      <c r="W846" s="127"/>
      <c r="X846" s="127"/>
      <c r="Y846" s="127"/>
      <c r="Z846" s="127"/>
      <c r="AA846" s="127"/>
      <c r="AB846" s="127"/>
      <c r="AC846" s="127"/>
      <c r="AD846" s="127"/>
      <c r="AE846" s="127"/>
      <c r="AF846" s="127"/>
      <c r="AG846" s="127"/>
      <c r="AH846" s="127"/>
      <c r="AI846" s="127"/>
      <c r="AJ846" s="127"/>
      <c r="AK846" s="127"/>
      <c r="AL846" s="127"/>
      <c r="AM846" s="127"/>
      <c r="AN846" s="127"/>
      <c r="AO846" s="127"/>
      <c r="AP846" s="127"/>
      <c r="AQ846" s="127"/>
      <c r="AR846" s="127"/>
      <c r="AS846" s="127"/>
      <c r="AT846" s="127"/>
      <c r="AU846" s="127"/>
      <c r="AV846" s="127"/>
      <c r="AW846" s="127"/>
      <c r="AX846" s="127"/>
      <c r="AY846" s="127"/>
      <c r="AZ846" s="127"/>
      <c r="BA846" s="127"/>
      <c r="BB846" s="127"/>
      <c r="BC846" s="127"/>
      <c r="BD846" s="127"/>
      <c r="BE846" s="127"/>
      <c r="BF846" s="127"/>
      <c r="BG846" s="127"/>
      <c r="BH846" s="127"/>
      <c r="BI846" s="127"/>
      <c r="BJ846" s="127"/>
      <c r="BK846" s="127"/>
      <c r="BL846" s="127"/>
      <c r="BM846" s="127"/>
      <c r="BN846" s="127"/>
      <c r="BO846" s="127"/>
      <c r="BP846" s="127"/>
      <c r="BQ846" s="127"/>
      <c r="BR846" s="127"/>
      <c r="BS846" s="127"/>
    </row>
    <row r="847" spans="1:71" ht="12.75" customHeight="1" x14ac:dyDescent="0.25">
      <c r="A847" s="127"/>
      <c r="B847" s="127"/>
      <c r="C847" s="127"/>
      <c r="D847" s="127"/>
      <c r="E847" s="127"/>
      <c r="F847" s="127"/>
      <c r="G847" s="127"/>
      <c r="H847" s="127"/>
      <c r="I847" s="127"/>
      <c r="J847" s="127"/>
      <c r="K847" s="127"/>
      <c r="L847" s="127"/>
      <c r="M847" s="127"/>
      <c r="N847" s="127"/>
      <c r="O847" s="127"/>
      <c r="P847" s="127"/>
      <c r="Q847" s="127"/>
      <c r="R847" s="127"/>
      <c r="S847" s="127"/>
      <c r="T847" s="127"/>
      <c r="U847" s="127"/>
      <c r="V847" s="127"/>
      <c r="W847" s="127"/>
      <c r="X847" s="127"/>
      <c r="Y847" s="127"/>
      <c r="Z847" s="127"/>
      <c r="AA847" s="127"/>
      <c r="AB847" s="127"/>
      <c r="AC847" s="127"/>
      <c r="AD847" s="127"/>
      <c r="AE847" s="127"/>
      <c r="AF847" s="127"/>
      <c r="AG847" s="127"/>
      <c r="AH847" s="127"/>
      <c r="AI847" s="127"/>
      <c r="AJ847" s="127"/>
      <c r="AK847" s="127"/>
      <c r="AL847" s="127"/>
      <c r="AM847" s="127"/>
      <c r="AN847" s="127"/>
      <c r="AO847" s="127"/>
      <c r="AP847" s="127"/>
      <c r="AQ847" s="127"/>
      <c r="AR847" s="127"/>
      <c r="AS847" s="127"/>
      <c r="AT847" s="127"/>
      <c r="AU847" s="127"/>
      <c r="AV847" s="127"/>
      <c r="AW847" s="127"/>
      <c r="AX847" s="127"/>
      <c r="AY847" s="127"/>
      <c r="AZ847" s="127"/>
      <c r="BA847" s="127"/>
      <c r="BB847" s="127"/>
      <c r="BC847" s="127"/>
      <c r="BD847" s="127"/>
      <c r="BE847" s="127"/>
      <c r="BF847" s="127"/>
      <c r="BG847" s="127"/>
      <c r="BH847" s="127"/>
      <c r="BI847" s="127"/>
      <c r="BJ847" s="127"/>
      <c r="BK847" s="127"/>
      <c r="BL847" s="127"/>
      <c r="BM847" s="127"/>
      <c r="BN847" s="127"/>
      <c r="BO847" s="127"/>
      <c r="BP847" s="127"/>
      <c r="BQ847" s="127"/>
      <c r="BR847" s="127"/>
      <c r="BS847" s="127"/>
    </row>
    <row r="848" spans="1:71" ht="12.75" customHeight="1" x14ac:dyDescent="0.25">
      <c r="A848" s="127"/>
      <c r="B848" s="127"/>
      <c r="C848" s="127"/>
      <c r="D848" s="127"/>
      <c r="E848" s="127"/>
      <c r="F848" s="127"/>
      <c r="G848" s="127"/>
      <c r="H848" s="127"/>
      <c r="I848" s="127"/>
      <c r="J848" s="127"/>
      <c r="K848" s="127"/>
      <c r="L848" s="127"/>
      <c r="M848" s="127"/>
      <c r="N848" s="127"/>
      <c r="O848" s="127"/>
      <c r="P848" s="127"/>
      <c r="Q848" s="127"/>
      <c r="R848" s="127"/>
      <c r="S848" s="127"/>
      <c r="T848" s="127"/>
      <c r="U848" s="127"/>
      <c r="V848" s="127"/>
      <c r="W848" s="127"/>
      <c r="X848" s="127"/>
      <c r="Y848" s="127"/>
      <c r="Z848" s="127"/>
      <c r="AA848" s="127"/>
      <c r="AB848" s="127"/>
      <c r="AC848" s="127"/>
      <c r="AD848" s="127"/>
      <c r="AE848" s="127"/>
      <c r="AF848" s="127"/>
      <c r="AG848" s="127"/>
      <c r="AH848" s="127"/>
      <c r="AI848" s="127"/>
      <c r="AJ848" s="127"/>
      <c r="AK848" s="127"/>
      <c r="AL848" s="127"/>
      <c r="AM848" s="127"/>
      <c r="AN848" s="127"/>
      <c r="AO848" s="127"/>
      <c r="AP848" s="127"/>
      <c r="AQ848" s="127"/>
      <c r="AR848" s="127"/>
      <c r="AS848" s="127"/>
      <c r="AT848" s="127"/>
      <c r="AU848" s="127"/>
      <c r="AV848" s="127"/>
      <c r="AW848" s="127"/>
      <c r="AX848" s="127"/>
      <c r="AY848" s="127"/>
      <c r="AZ848" s="127"/>
      <c r="BA848" s="127"/>
      <c r="BB848" s="127"/>
      <c r="BC848" s="127"/>
      <c r="BD848" s="127"/>
      <c r="BE848" s="127"/>
      <c r="BF848" s="127"/>
      <c r="BG848" s="127"/>
      <c r="BH848" s="127"/>
      <c r="BI848" s="127"/>
      <c r="BJ848" s="127"/>
      <c r="BK848" s="127"/>
      <c r="BL848" s="127"/>
      <c r="BM848" s="127"/>
      <c r="BN848" s="127"/>
      <c r="BO848" s="127"/>
      <c r="BP848" s="127"/>
      <c r="BQ848" s="127"/>
      <c r="BR848" s="127"/>
      <c r="BS848" s="127"/>
    </row>
    <row r="849" spans="1:71" ht="12.75" customHeight="1" x14ac:dyDescent="0.25">
      <c r="A849" s="127"/>
      <c r="B849" s="127"/>
      <c r="C849" s="127"/>
      <c r="D849" s="127"/>
      <c r="E849" s="127"/>
      <c r="F849" s="127"/>
      <c r="G849" s="127"/>
      <c r="H849" s="127"/>
      <c r="I849" s="127"/>
      <c r="J849" s="127"/>
      <c r="K849" s="127"/>
      <c r="L849" s="127"/>
      <c r="M849" s="127"/>
      <c r="N849" s="127"/>
      <c r="O849" s="127"/>
      <c r="P849" s="127"/>
      <c r="Q849" s="127"/>
      <c r="R849" s="127"/>
      <c r="S849" s="127"/>
      <c r="T849" s="127"/>
      <c r="U849" s="127"/>
      <c r="V849" s="127"/>
      <c r="W849" s="127"/>
      <c r="X849" s="127"/>
      <c r="Y849" s="127"/>
      <c r="Z849" s="127"/>
      <c r="AA849" s="127"/>
      <c r="AB849" s="127"/>
      <c r="AC849" s="127"/>
      <c r="AD849" s="127"/>
      <c r="AE849" s="127"/>
      <c r="AF849" s="127"/>
      <c r="AG849" s="127"/>
      <c r="AH849" s="127"/>
      <c r="AI849" s="127"/>
      <c r="AJ849" s="127"/>
      <c r="AK849" s="127"/>
      <c r="AL849" s="127"/>
      <c r="AM849" s="127"/>
      <c r="AN849" s="127"/>
      <c r="AO849" s="127"/>
      <c r="AP849" s="127"/>
      <c r="AQ849" s="127"/>
      <c r="AR849" s="127"/>
      <c r="AS849" s="127"/>
      <c r="AT849" s="127"/>
      <c r="AU849" s="127"/>
      <c r="AV849" s="127"/>
      <c r="AW849" s="127"/>
      <c r="AX849" s="127"/>
      <c r="AY849" s="127"/>
      <c r="AZ849" s="127"/>
      <c r="BA849" s="127"/>
      <c r="BB849" s="127"/>
      <c r="BC849" s="127"/>
      <c r="BD849" s="127"/>
      <c r="BE849" s="127"/>
      <c r="BF849" s="127"/>
      <c r="BG849" s="127"/>
      <c r="BH849" s="127"/>
      <c r="BI849" s="127"/>
      <c r="BJ849" s="127"/>
      <c r="BK849" s="127"/>
      <c r="BL849" s="127"/>
      <c r="BM849" s="127"/>
      <c r="BN849" s="127"/>
      <c r="BO849" s="127"/>
      <c r="BP849" s="127"/>
      <c r="BQ849" s="127"/>
      <c r="BR849" s="127"/>
      <c r="BS849" s="127"/>
    </row>
    <row r="850" spans="1:71" ht="12.75" customHeight="1" x14ac:dyDescent="0.25">
      <c r="A850" s="127"/>
      <c r="B850" s="127"/>
      <c r="C850" s="127"/>
      <c r="D850" s="127"/>
      <c r="E850" s="127"/>
      <c r="F850" s="127"/>
      <c r="G850" s="127"/>
      <c r="H850" s="127"/>
      <c r="I850" s="127"/>
      <c r="J850" s="127"/>
      <c r="K850" s="127"/>
      <c r="L850" s="127"/>
      <c r="M850" s="127"/>
      <c r="N850" s="127"/>
      <c r="O850" s="127"/>
      <c r="P850" s="127"/>
      <c r="Q850" s="127"/>
      <c r="R850" s="127"/>
      <c r="S850" s="127"/>
      <c r="T850" s="127"/>
      <c r="U850" s="127"/>
      <c r="V850" s="127"/>
      <c r="W850" s="127"/>
      <c r="X850" s="127"/>
      <c r="Y850" s="127"/>
      <c r="Z850" s="127"/>
      <c r="AA850" s="127"/>
      <c r="AB850" s="127"/>
      <c r="AC850" s="127"/>
      <c r="AD850" s="127"/>
      <c r="AE850" s="127"/>
      <c r="AF850" s="127"/>
      <c r="AG850" s="127"/>
      <c r="AH850" s="127"/>
      <c r="AI850" s="127"/>
      <c r="AJ850" s="127"/>
      <c r="AK850" s="127"/>
      <c r="AL850" s="127"/>
      <c r="AM850" s="127"/>
      <c r="AN850" s="127"/>
      <c r="AO850" s="127"/>
      <c r="AP850" s="127"/>
      <c r="AQ850" s="127"/>
      <c r="AR850" s="127"/>
      <c r="AS850" s="127"/>
      <c r="AT850" s="127"/>
      <c r="AU850" s="127"/>
      <c r="AV850" s="127"/>
      <c r="AW850" s="127"/>
      <c r="AX850" s="127"/>
      <c r="AY850" s="127"/>
      <c r="AZ850" s="127"/>
      <c r="BA850" s="127"/>
      <c r="BB850" s="127"/>
      <c r="BC850" s="127"/>
      <c r="BD850" s="127"/>
      <c r="BE850" s="127"/>
      <c r="BF850" s="127"/>
      <c r="BG850" s="127"/>
      <c r="BH850" s="127"/>
      <c r="BI850" s="127"/>
      <c r="BJ850" s="127"/>
      <c r="BK850" s="127"/>
      <c r="BL850" s="127"/>
      <c r="BM850" s="127"/>
      <c r="BN850" s="127"/>
      <c r="BO850" s="127"/>
      <c r="BP850" s="127"/>
      <c r="BQ850" s="127"/>
      <c r="BR850" s="127"/>
      <c r="BS850" s="127"/>
    </row>
    <row r="851" spans="1:71" ht="12.75" customHeight="1" x14ac:dyDescent="0.25">
      <c r="A851" s="127"/>
      <c r="B851" s="127"/>
      <c r="C851" s="127"/>
      <c r="D851" s="127"/>
      <c r="E851" s="127"/>
      <c r="F851" s="127"/>
      <c r="G851" s="127"/>
      <c r="H851" s="127"/>
      <c r="I851" s="127"/>
      <c r="J851" s="127"/>
      <c r="K851" s="127"/>
      <c r="L851" s="127"/>
      <c r="M851" s="127"/>
      <c r="N851" s="127"/>
      <c r="O851" s="127"/>
      <c r="P851" s="127"/>
      <c r="Q851" s="127"/>
      <c r="R851" s="127"/>
      <c r="S851" s="127"/>
      <c r="T851" s="127"/>
      <c r="U851" s="127"/>
      <c r="V851" s="127"/>
      <c r="W851" s="127"/>
      <c r="X851" s="127"/>
      <c r="Y851" s="127"/>
      <c r="Z851" s="127"/>
      <c r="AA851" s="127"/>
      <c r="AB851" s="127"/>
      <c r="AC851" s="127"/>
      <c r="AD851" s="127"/>
      <c r="AE851" s="127"/>
      <c r="AF851" s="127"/>
      <c r="AG851" s="127"/>
      <c r="AH851" s="127"/>
      <c r="AI851" s="127"/>
      <c r="AJ851" s="127"/>
      <c r="AK851" s="127"/>
      <c r="AL851" s="127"/>
      <c r="AM851" s="127"/>
      <c r="AN851" s="127"/>
      <c r="AO851" s="127"/>
      <c r="AP851" s="127"/>
      <c r="AQ851" s="127"/>
      <c r="AR851" s="127"/>
      <c r="AS851" s="127"/>
      <c r="AT851" s="127"/>
      <c r="AU851" s="127"/>
      <c r="AV851" s="127"/>
      <c r="AW851" s="127"/>
      <c r="AX851" s="127"/>
      <c r="AY851" s="127"/>
      <c r="AZ851" s="127"/>
      <c r="BA851" s="127"/>
      <c r="BB851" s="127"/>
      <c r="BC851" s="127"/>
      <c r="BD851" s="127"/>
      <c r="BE851" s="127"/>
      <c r="BF851" s="127"/>
      <c r="BG851" s="127"/>
      <c r="BH851" s="127"/>
      <c r="BI851" s="127"/>
      <c r="BJ851" s="127"/>
      <c r="BK851" s="127"/>
      <c r="BL851" s="127"/>
      <c r="BM851" s="127"/>
      <c r="BN851" s="127"/>
      <c r="BO851" s="127"/>
      <c r="BP851" s="127"/>
      <c r="BQ851" s="127"/>
      <c r="BR851" s="127"/>
      <c r="BS851" s="127"/>
    </row>
    <row r="852" spans="1:71" ht="12.75" customHeight="1" x14ac:dyDescent="0.25">
      <c r="A852" s="127"/>
      <c r="B852" s="127"/>
      <c r="C852" s="127"/>
      <c r="D852" s="127"/>
      <c r="E852" s="127"/>
      <c r="F852" s="127"/>
      <c r="G852" s="127"/>
      <c r="H852" s="127"/>
      <c r="I852" s="127"/>
      <c r="J852" s="127"/>
      <c r="K852" s="127"/>
      <c r="L852" s="127"/>
      <c r="M852" s="127"/>
      <c r="N852" s="127"/>
      <c r="O852" s="127"/>
      <c r="P852" s="127"/>
      <c r="Q852" s="127"/>
      <c r="R852" s="127"/>
      <c r="S852" s="127"/>
      <c r="T852" s="127"/>
      <c r="U852" s="127"/>
      <c r="V852" s="127"/>
      <c r="W852" s="127"/>
      <c r="X852" s="127"/>
      <c r="Y852" s="127"/>
      <c r="Z852" s="127"/>
      <c r="AA852" s="127"/>
      <c r="AB852" s="127"/>
      <c r="AC852" s="127"/>
      <c r="AD852" s="127"/>
      <c r="AE852" s="127"/>
      <c r="AF852" s="127"/>
      <c r="AG852" s="127"/>
      <c r="AH852" s="127"/>
      <c r="AI852" s="127"/>
      <c r="AJ852" s="127"/>
      <c r="AK852" s="127"/>
      <c r="AL852" s="127"/>
      <c r="AM852" s="127"/>
      <c r="AN852" s="127"/>
      <c r="AO852" s="127"/>
      <c r="AP852" s="127"/>
      <c r="AQ852" s="127"/>
      <c r="AR852" s="127"/>
      <c r="AS852" s="127"/>
      <c r="AT852" s="127"/>
      <c r="AU852" s="127"/>
      <c r="AV852" s="127"/>
      <c r="AW852" s="127"/>
      <c r="AX852" s="127"/>
      <c r="AY852" s="127"/>
      <c r="AZ852" s="127"/>
      <c r="BA852" s="127"/>
      <c r="BB852" s="127"/>
      <c r="BC852" s="127"/>
      <c r="BD852" s="127"/>
      <c r="BE852" s="127"/>
      <c r="BF852" s="127"/>
      <c r="BG852" s="127"/>
      <c r="BH852" s="127"/>
      <c r="BI852" s="127"/>
      <c r="BJ852" s="127"/>
      <c r="BK852" s="127"/>
      <c r="BL852" s="127"/>
      <c r="BM852" s="127"/>
      <c r="BN852" s="127"/>
      <c r="BO852" s="127"/>
      <c r="BP852" s="127"/>
      <c r="BQ852" s="127"/>
      <c r="BR852" s="127"/>
      <c r="BS852" s="127"/>
    </row>
    <row r="853" spans="1:71" ht="12.75" customHeight="1" x14ac:dyDescent="0.25">
      <c r="A853" s="127"/>
      <c r="B853" s="127"/>
      <c r="C853" s="127"/>
      <c r="D853" s="127"/>
      <c r="E853" s="127"/>
      <c r="F853" s="127"/>
      <c r="G853" s="127"/>
      <c r="H853" s="127"/>
      <c r="I853" s="127"/>
      <c r="J853" s="127"/>
      <c r="K853" s="127"/>
      <c r="L853" s="127"/>
      <c r="M853" s="127"/>
      <c r="N853" s="127"/>
      <c r="O853" s="127"/>
      <c r="P853" s="127"/>
      <c r="Q853" s="127"/>
      <c r="R853" s="127"/>
      <c r="S853" s="127"/>
      <c r="T853" s="127"/>
      <c r="U853" s="127"/>
      <c r="V853" s="127"/>
      <c r="W853" s="127"/>
      <c r="X853" s="127"/>
      <c r="Y853" s="127"/>
      <c r="Z853" s="127"/>
      <c r="AA853" s="127"/>
      <c r="AB853" s="127"/>
      <c r="AC853" s="127"/>
      <c r="AD853" s="127"/>
      <c r="AE853" s="127"/>
      <c r="AF853" s="127"/>
      <c r="AG853" s="127"/>
      <c r="AH853" s="127"/>
      <c r="AI853" s="127"/>
      <c r="AJ853" s="127"/>
      <c r="AK853" s="127"/>
      <c r="AL853" s="127"/>
      <c r="AM853" s="127"/>
      <c r="AN853" s="127"/>
      <c r="AO853" s="127"/>
      <c r="AP853" s="127"/>
      <c r="AQ853" s="127"/>
      <c r="AR853" s="127"/>
      <c r="AS853" s="127"/>
      <c r="AT853" s="127"/>
      <c r="AU853" s="127"/>
      <c r="AV853" s="127"/>
      <c r="AW853" s="127"/>
      <c r="AX853" s="127"/>
      <c r="AY853" s="127"/>
      <c r="AZ853" s="127"/>
      <c r="BA853" s="127"/>
      <c r="BB853" s="127"/>
      <c r="BC853" s="127"/>
      <c r="BD853" s="127"/>
      <c r="BE853" s="127"/>
      <c r="BF853" s="127"/>
      <c r="BG853" s="127"/>
      <c r="BH853" s="127"/>
      <c r="BI853" s="127"/>
      <c r="BJ853" s="127"/>
      <c r="BK853" s="127"/>
      <c r="BL853" s="127"/>
      <c r="BM853" s="127"/>
      <c r="BN853" s="127"/>
      <c r="BO853" s="127"/>
      <c r="BP853" s="127"/>
      <c r="BQ853" s="127"/>
      <c r="BR853" s="127"/>
      <c r="BS853" s="127"/>
    </row>
    <row r="854" spans="1:71" ht="12.75" customHeight="1" x14ac:dyDescent="0.25">
      <c r="A854" s="127"/>
      <c r="B854" s="127"/>
      <c r="C854" s="127"/>
      <c r="D854" s="127"/>
      <c r="E854" s="127"/>
      <c r="F854" s="127"/>
      <c r="G854" s="127"/>
      <c r="H854" s="127"/>
      <c r="I854" s="127"/>
      <c r="J854" s="127"/>
      <c r="K854" s="127"/>
      <c r="L854" s="127"/>
      <c r="M854" s="127"/>
      <c r="N854" s="127"/>
      <c r="O854" s="127"/>
      <c r="P854" s="127"/>
      <c r="Q854" s="127"/>
      <c r="R854" s="127"/>
      <c r="S854" s="127"/>
      <c r="T854" s="127"/>
      <c r="U854" s="127"/>
      <c r="V854" s="127"/>
      <c r="W854" s="127"/>
      <c r="X854" s="127"/>
      <c r="Y854" s="127"/>
      <c r="Z854" s="127"/>
      <c r="AA854" s="127"/>
      <c r="AB854" s="127"/>
      <c r="AC854" s="127"/>
      <c r="AD854" s="127"/>
      <c r="AE854" s="127"/>
      <c r="AF854" s="127"/>
      <c r="AG854" s="127"/>
      <c r="AH854" s="127"/>
      <c r="AI854" s="127"/>
      <c r="AJ854" s="127"/>
      <c r="AK854" s="127"/>
      <c r="AL854" s="127"/>
      <c r="AM854" s="127"/>
      <c r="AN854" s="127"/>
      <c r="AO854" s="127"/>
      <c r="AP854" s="127"/>
      <c r="AQ854" s="127"/>
      <c r="AR854" s="127"/>
      <c r="AS854" s="127"/>
      <c r="AT854" s="127"/>
      <c r="AU854" s="127"/>
      <c r="AV854" s="127"/>
      <c r="AW854" s="127"/>
      <c r="AX854" s="127"/>
      <c r="AY854" s="127"/>
      <c r="AZ854" s="127"/>
      <c r="BA854" s="127"/>
      <c r="BB854" s="127"/>
      <c r="BC854" s="127"/>
      <c r="BD854" s="127"/>
      <c r="BE854" s="127"/>
      <c r="BF854" s="127"/>
      <c r="BG854" s="127"/>
      <c r="BH854" s="127"/>
      <c r="BI854" s="127"/>
      <c r="BJ854" s="127"/>
      <c r="BK854" s="127"/>
      <c r="BL854" s="127"/>
      <c r="BM854" s="127"/>
      <c r="BN854" s="127"/>
      <c r="BO854" s="127"/>
      <c r="BP854" s="127"/>
      <c r="BQ854" s="127"/>
      <c r="BR854" s="127"/>
      <c r="BS854" s="127"/>
    </row>
    <row r="855" spans="1:71" ht="12.75" customHeight="1" x14ac:dyDescent="0.25">
      <c r="A855" s="127"/>
      <c r="B855" s="127"/>
      <c r="C855" s="127"/>
      <c r="D855" s="127"/>
      <c r="E855" s="127"/>
      <c r="F855" s="127"/>
      <c r="G855" s="127"/>
      <c r="H855" s="127"/>
      <c r="I855" s="127"/>
      <c r="J855" s="127"/>
      <c r="K855" s="127"/>
      <c r="L855" s="127"/>
      <c r="M855" s="127"/>
      <c r="N855" s="127"/>
      <c r="O855" s="127"/>
      <c r="P855" s="127"/>
      <c r="Q855" s="127"/>
      <c r="R855" s="127"/>
      <c r="S855" s="127"/>
      <c r="T855" s="127"/>
      <c r="U855" s="127"/>
      <c r="V855" s="127"/>
      <c r="W855" s="127"/>
      <c r="X855" s="127"/>
      <c r="Y855" s="127"/>
      <c r="Z855" s="127"/>
      <c r="AA855" s="127"/>
      <c r="AB855" s="127"/>
      <c r="AC855" s="127"/>
      <c r="AD855" s="127"/>
      <c r="AE855" s="127"/>
      <c r="AF855" s="127"/>
      <c r="AG855" s="127"/>
      <c r="AH855" s="127"/>
      <c r="AI855" s="127"/>
      <c r="AJ855" s="127"/>
      <c r="AK855" s="127"/>
      <c r="AL855" s="127"/>
      <c r="AM855" s="127"/>
      <c r="AN855" s="127"/>
      <c r="AO855" s="127"/>
      <c r="AP855" s="127"/>
      <c r="AQ855" s="127"/>
      <c r="AR855" s="127"/>
      <c r="AS855" s="127"/>
      <c r="AT855" s="127"/>
      <c r="AU855" s="127"/>
      <c r="AV855" s="127"/>
      <c r="AW855" s="127"/>
      <c r="AX855" s="127"/>
      <c r="AY855" s="127"/>
      <c r="AZ855" s="127"/>
      <c r="BA855" s="127"/>
      <c r="BB855" s="127"/>
      <c r="BC855" s="127"/>
      <c r="BD855" s="127"/>
      <c r="BE855" s="127"/>
      <c r="BF855" s="127"/>
      <c r="BG855" s="127"/>
      <c r="BH855" s="127"/>
      <c r="BI855" s="127"/>
      <c r="BJ855" s="127"/>
      <c r="BK855" s="127"/>
      <c r="BL855" s="127"/>
      <c r="BM855" s="127"/>
      <c r="BN855" s="127"/>
      <c r="BO855" s="127"/>
      <c r="BP855" s="127"/>
      <c r="BQ855" s="127"/>
      <c r="BR855" s="127"/>
      <c r="BS855" s="127"/>
    </row>
    <row r="856" spans="1:71" ht="12.75" customHeight="1" x14ac:dyDescent="0.25">
      <c r="A856" s="127"/>
      <c r="B856" s="127"/>
      <c r="C856" s="127"/>
      <c r="D856" s="127"/>
      <c r="E856" s="127"/>
      <c r="F856" s="127"/>
      <c r="G856" s="127"/>
      <c r="H856" s="127"/>
      <c r="I856" s="127"/>
      <c r="J856" s="127"/>
      <c r="K856" s="127"/>
      <c r="L856" s="127"/>
      <c r="M856" s="127"/>
      <c r="N856" s="127"/>
      <c r="O856" s="127"/>
      <c r="P856" s="127"/>
      <c r="Q856" s="127"/>
      <c r="R856" s="127"/>
      <c r="S856" s="127"/>
      <c r="T856" s="127"/>
      <c r="U856" s="127"/>
      <c r="V856" s="127"/>
      <c r="W856" s="127"/>
      <c r="X856" s="127"/>
      <c r="Y856" s="127"/>
      <c r="Z856" s="127"/>
      <c r="AA856" s="127"/>
      <c r="AB856" s="127"/>
      <c r="AC856" s="127"/>
      <c r="AD856" s="127"/>
      <c r="AE856" s="127"/>
      <c r="AF856" s="127"/>
      <c r="AG856" s="127"/>
      <c r="AH856" s="127"/>
      <c r="AI856" s="127"/>
      <c r="AJ856" s="127"/>
      <c r="AK856" s="127"/>
      <c r="AL856" s="127"/>
      <c r="AM856" s="127"/>
      <c r="AN856" s="127"/>
      <c r="AO856" s="127"/>
      <c r="AP856" s="127"/>
      <c r="AQ856" s="127"/>
      <c r="AR856" s="127"/>
      <c r="AS856" s="127"/>
      <c r="AT856" s="127"/>
      <c r="AU856" s="127"/>
      <c r="AV856" s="127"/>
      <c r="AW856" s="127"/>
      <c r="AX856" s="127"/>
      <c r="AY856" s="127"/>
      <c r="AZ856" s="127"/>
      <c r="BA856" s="127"/>
      <c r="BB856" s="127"/>
      <c r="BC856" s="127"/>
      <c r="BD856" s="127"/>
      <c r="BE856" s="127"/>
      <c r="BF856" s="127"/>
      <c r="BG856" s="127"/>
      <c r="BH856" s="127"/>
      <c r="BI856" s="127"/>
      <c r="BJ856" s="127"/>
      <c r="BK856" s="127"/>
      <c r="BL856" s="127"/>
      <c r="BM856" s="127"/>
      <c r="BN856" s="127"/>
      <c r="BO856" s="127"/>
      <c r="BP856" s="127"/>
      <c r="BQ856" s="127"/>
      <c r="BR856" s="127"/>
      <c r="BS856" s="127"/>
    </row>
    <row r="857" spans="1:71" ht="12.75" customHeight="1" x14ac:dyDescent="0.25">
      <c r="A857" s="127"/>
      <c r="B857" s="127"/>
      <c r="C857" s="127"/>
      <c r="D857" s="127"/>
      <c r="E857" s="127"/>
      <c r="F857" s="127"/>
      <c r="G857" s="127"/>
      <c r="H857" s="127"/>
      <c r="I857" s="127"/>
      <c r="J857" s="127"/>
      <c r="K857" s="127"/>
      <c r="L857" s="127"/>
      <c r="M857" s="127"/>
      <c r="N857" s="127"/>
      <c r="O857" s="127"/>
      <c r="P857" s="127"/>
      <c r="Q857" s="127"/>
      <c r="R857" s="127"/>
      <c r="S857" s="127"/>
      <c r="T857" s="127"/>
      <c r="U857" s="127"/>
      <c r="V857" s="127"/>
      <c r="W857" s="127"/>
      <c r="X857" s="127"/>
      <c r="Y857" s="127"/>
      <c r="Z857" s="127"/>
      <c r="AA857" s="127"/>
      <c r="AB857" s="127"/>
      <c r="AC857" s="127"/>
      <c r="AD857" s="127"/>
      <c r="AE857" s="127"/>
      <c r="AF857" s="127"/>
      <c r="AG857" s="127"/>
      <c r="AH857" s="127"/>
      <c r="AI857" s="127"/>
      <c r="AJ857" s="127"/>
      <c r="AK857" s="127"/>
      <c r="AL857" s="127"/>
      <c r="AM857" s="127"/>
      <c r="AN857" s="127"/>
      <c r="AO857" s="127"/>
      <c r="AP857" s="127"/>
      <c r="AQ857" s="127"/>
      <c r="AR857" s="127"/>
      <c r="AS857" s="127"/>
      <c r="AT857" s="127"/>
      <c r="AU857" s="127"/>
      <c r="AV857" s="127"/>
      <c r="AW857" s="127"/>
      <c r="AX857" s="127"/>
      <c r="AY857" s="127"/>
      <c r="AZ857" s="127"/>
      <c r="BA857" s="127"/>
      <c r="BB857" s="127"/>
      <c r="BC857" s="127"/>
      <c r="BD857" s="127"/>
      <c r="BE857" s="127"/>
      <c r="BF857" s="127"/>
      <c r="BG857" s="127"/>
      <c r="BH857" s="127"/>
      <c r="BI857" s="127"/>
      <c r="BJ857" s="127"/>
      <c r="BK857" s="127"/>
      <c r="BL857" s="127"/>
      <c r="BM857" s="127"/>
      <c r="BN857" s="127"/>
      <c r="BO857" s="127"/>
      <c r="BP857" s="127"/>
      <c r="BQ857" s="127"/>
      <c r="BR857" s="127"/>
      <c r="BS857" s="127"/>
    </row>
    <row r="858" spans="1:71" ht="12.75" customHeight="1" x14ac:dyDescent="0.25">
      <c r="A858" s="127"/>
      <c r="B858" s="127"/>
      <c r="C858" s="127"/>
      <c r="D858" s="127"/>
      <c r="E858" s="127"/>
      <c r="F858" s="127"/>
      <c r="G858" s="127"/>
      <c r="H858" s="127"/>
      <c r="I858" s="127"/>
      <c r="J858" s="127"/>
      <c r="K858" s="127"/>
      <c r="L858" s="127"/>
      <c r="M858" s="127"/>
      <c r="N858" s="127"/>
      <c r="O858" s="127"/>
      <c r="P858" s="127"/>
      <c r="Q858" s="127"/>
      <c r="R858" s="127"/>
      <c r="S858" s="127"/>
      <c r="T858" s="127"/>
      <c r="U858" s="127"/>
      <c r="V858" s="127"/>
      <c r="W858" s="127"/>
      <c r="X858" s="127"/>
      <c r="Y858" s="127"/>
      <c r="Z858" s="127"/>
      <c r="AA858" s="127"/>
      <c r="AB858" s="127"/>
      <c r="AC858" s="127"/>
      <c r="AD858" s="127"/>
      <c r="AE858" s="127"/>
      <c r="AF858" s="127"/>
      <c r="AG858" s="127"/>
      <c r="AH858" s="127"/>
      <c r="AI858" s="127"/>
      <c r="AJ858" s="127"/>
      <c r="AK858" s="127"/>
      <c r="AL858" s="127"/>
      <c r="AM858" s="127"/>
      <c r="AN858" s="127"/>
      <c r="AO858" s="127"/>
      <c r="AP858" s="127"/>
      <c r="AQ858" s="127"/>
      <c r="AR858" s="127"/>
      <c r="AS858" s="127"/>
      <c r="AT858" s="127"/>
      <c r="AU858" s="127"/>
      <c r="AV858" s="127"/>
      <c r="AW858" s="127"/>
      <c r="AX858" s="127"/>
      <c r="AY858" s="127"/>
      <c r="AZ858" s="127"/>
      <c r="BA858" s="127"/>
      <c r="BB858" s="127"/>
      <c r="BC858" s="127"/>
      <c r="BD858" s="127"/>
      <c r="BE858" s="127"/>
      <c r="BF858" s="127"/>
      <c r="BG858" s="127"/>
      <c r="BH858" s="127"/>
      <c r="BI858" s="127"/>
      <c r="BJ858" s="127"/>
      <c r="BK858" s="127"/>
      <c r="BL858" s="127"/>
      <c r="BM858" s="127"/>
      <c r="BN858" s="127"/>
      <c r="BO858" s="127"/>
      <c r="BP858" s="127"/>
      <c r="BQ858" s="127"/>
      <c r="BR858" s="127"/>
      <c r="BS858" s="127"/>
    </row>
    <row r="859" spans="1:71" ht="12.75" customHeight="1" x14ac:dyDescent="0.25">
      <c r="A859" s="127"/>
      <c r="B859" s="127"/>
      <c r="C859" s="127"/>
      <c r="D859" s="127"/>
      <c r="E859" s="127"/>
      <c r="F859" s="127"/>
      <c r="G859" s="127"/>
      <c r="H859" s="127"/>
      <c r="I859" s="127"/>
      <c r="J859" s="127"/>
      <c r="K859" s="127"/>
      <c r="L859" s="127"/>
      <c r="M859" s="127"/>
      <c r="N859" s="127"/>
      <c r="O859" s="127"/>
      <c r="P859" s="127"/>
      <c r="Q859" s="127"/>
      <c r="R859" s="127"/>
      <c r="S859" s="127"/>
      <c r="T859" s="127"/>
      <c r="U859" s="127"/>
      <c r="V859" s="127"/>
      <c r="W859" s="127"/>
      <c r="X859" s="127"/>
      <c r="Y859" s="127"/>
      <c r="Z859" s="127"/>
      <c r="AA859" s="127"/>
      <c r="AB859" s="127"/>
      <c r="AC859" s="127"/>
      <c r="AD859" s="127"/>
      <c r="AE859" s="127"/>
      <c r="AF859" s="127"/>
      <c r="AG859" s="127"/>
      <c r="AH859" s="127"/>
      <c r="AI859" s="127"/>
      <c r="AJ859" s="127"/>
      <c r="AK859" s="127"/>
      <c r="AL859" s="127"/>
      <c r="AM859" s="127"/>
      <c r="AN859" s="127"/>
      <c r="AO859" s="127"/>
      <c r="AP859" s="127"/>
      <c r="AQ859" s="127"/>
      <c r="AR859" s="127"/>
      <c r="AS859" s="127"/>
      <c r="AT859" s="127"/>
      <c r="AU859" s="127"/>
      <c r="AV859" s="127"/>
      <c r="AW859" s="127"/>
      <c r="AX859" s="127"/>
      <c r="AY859" s="127"/>
      <c r="AZ859" s="127"/>
      <c r="BA859" s="127"/>
      <c r="BB859" s="127"/>
      <c r="BC859" s="127"/>
      <c r="BD859" s="127"/>
      <c r="BE859" s="127"/>
      <c r="BF859" s="127"/>
      <c r="BG859" s="127"/>
      <c r="BH859" s="127"/>
      <c r="BI859" s="127"/>
      <c r="BJ859" s="127"/>
      <c r="BK859" s="127"/>
      <c r="BL859" s="127"/>
      <c r="BM859" s="127"/>
      <c r="BN859" s="127"/>
      <c r="BO859" s="127"/>
      <c r="BP859" s="127"/>
      <c r="BQ859" s="127"/>
      <c r="BR859" s="127"/>
      <c r="BS859" s="127"/>
    </row>
    <row r="860" spans="1:71" ht="12.75" customHeight="1" x14ac:dyDescent="0.25">
      <c r="A860" s="127"/>
      <c r="B860" s="127"/>
      <c r="C860" s="127"/>
      <c r="D860" s="127"/>
      <c r="E860" s="127"/>
      <c r="F860" s="127"/>
      <c r="G860" s="127"/>
      <c r="H860" s="127"/>
      <c r="I860" s="127"/>
      <c r="J860" s="127"/>
      <c r="K860" s="127"/>
      <c r="L860" s="127"/>
      <c r="M860" s="127"/>
      <c r="N860" s="127"/>
      <c r="O860" s="127"/>
      <c r="P860" s="127"/>
      <c r="Q860" s="127"/>
      <c r="R860" s="127"/>
      <c r="S860" s="127"/>
      <c r="T860" s="127"/>
      <c r="U860" s="127"/>
      <c r="V860" s="127"/>
      <c r="W860" s="127"/>
      <c r="X860" s="127"/>
      <c r="Y860" s="127"/>
      <c r="Z860" s="127"/>
      <c r="AA860" s="127"/>
      <c r="AB860" s="127"/>
      <c r="AC860" s="127"/>
      <c r="AD860" s="127"/>
      <c r="AE860" s="127"/>
      <c r="AF860" s="127"/>
      <c r="AG860" s="127"/>
      <c r="AH860" s="127"/>
      <c r="AI860" s="127"/>
      <c r="AJ860" s="127"/>
      <c r="AK860" s="127"/>
      <c r="AL860" s="127"/>
      <c r="AM860" s="127"/>
      <c r="AN860" s="127"/>
      <c r="AO860" s="127"/>
      <c r="AP860" s="127"/>
      <c r="AQ860" s="127"/>
      <c r="AR860" s="127"/>
      <c r="AS860" s="127"/>
      <c r="AT860" s="127"/>
      <c r="AU860" s="127"/>
      <c r="AV860" s="127"/>
      <c r="AW860" s="127"/>
      <c r="AX860" s="127"/>
      <c r="AY860" s="127"/>
      <c r="AZ860" s="127"/>
      <c r="BA860" s="127"/>
      <c r="BB860" s="127"/>
      <c r="BC860" s="127"/>
      <c r="BD860" s="127"/>
      <c r="BE860" s="127"/>
      <c r="BF860" s="127"/>
      <c r="BG860" s="127"/>
      <c r="BH860" s="127"/>
      <c r="BI860" s="127"/>
      <c r="BJ860" s="127"/>
      <c r="BK860" s="127"/>
      <c r="BL860" s="127"/>
      <c r="BM860" s="127"/>
      <c r="BN860" s="127"/>
      <c r="BO860" s="127"/>
      <c r="BP860" s="127"/>
      <c r="BQ860" s="127"/>
      <c r="BR860" s="127"/>
      <c r="BS860" s="127"/>
    </row>
    <row r="861" spans="1:71" ht="12.75" customHeight="1" x14ac:dyDescent="0.25">
      <c r="A861" s="127"/>
      <c r="B861" s="127"/>
      <c r="C861" s="127"/>
      <c r="D861" s="127"/>
      <c r="E861" s="127"/>
      <c r="F861" s="127"/>
      <c r="G861" s="127"/>
      <c r="H861" s="127"/>
      <c r="I861" s="127"/>
      <c r="J861" s="127"/>
      <c r="K861" s="127"/>
      <c r="L861" s="127"/>
      <c r="M861" s="127"/>
      <c r="N861" s="127"/>
      <c r="O861" s="127"/>
      <c r="P861" s="127"/>
      <c r="Q861" s="127"/>
      <c r="R861" s="127"/>
      <c r="S861" s="127"/>
      <c r="T861" s="127"/>
      <c r="U861" s="127"/>
      <c r="V861" s="127"/>
      <c r="W861" s="127"/>
      <c r="X861" s="127"/>
      <c r="Y861" s="127"/>
      <c r="Z861" s="127"/>
      <c r="AA861" s="127"/>
      <c r="AB861" s="127"/>
      <c r="AC861" s="127"/>
      <c r="AD861" s="127"/>
      <c r="AE861" s="127"/>
      <c r="AF861" s="127"/>
      <c r="AG861" s="127"/>
      <c r="AH861" s="127"/>
      <c r="AI861" s="127"/>
      <c r="AJ861" s="127"/>
      <c r="AK861" s="127"/>
      <c r="AL861" s="127"/>
      <c r="AM861" s="127"/>
      <c r="AN861" s="127"/>
      <c r="AO861" s="127"/>
      <c r="AP861" s="127"/>
      <c r="AQ861" s="127"/>
      <c r="AR861" s="127"/>
      <c r="AS861" s="127"/>
      <c r="AT861" s="127"/>
      <c r="AU861" s="127"/>
      <c r="AV861" s="127"/>
      <c r="AW861" s="127"/>
      <c r="AX861" s="127"/>
      <c r="AY861" s="127"/>
      <c r="AZ861" s="127"/>
      <c r="BA861" s="127"/>
      <c r="BB861" s="127"/>
      <c r="BC861" s="127"/>
      <c r="BD861" s="127"/>
      <c r="BE861" s="127"/>
      <c r="BF861" s="127"/>
      <c r="BG861" s="127"/>
      <c r="BH861" s="127"/>
      <c r="BI861" s="127"/>
      <c r="BJ861" s="127"/>
      <c r="BK861" s="127"/>
      <c r="BL861" s="127"/>
      <c r="BM861" s="127"/>
      <c r="BN861" s="127"/>
      <c r="BO861" s="127"/>
      <c r="BP861" s="127"/>
      <c r="BQ861" s="127"/>
      <c r="BR861" s="127"/>
      <c r="BS861" s="127"/>
    </row>
    <row r="862" spans="1:71" ht="12.75" customHeight="1" x14ac:dyDescent="0.25">
      <c r="A862" s="127"/>
      <c r="B862" s="127"/>
      <c r="C862" s="127"/>
      <c r="D862" s="127"/>
      <c r="E862" s="127"/>
      <c r="F862" s="127"/>
      <c r="G862" s="127"/>
      <c r="H862" s="127"/>
      <c r="I862" s="127"/>
      <c r="J862" s="127"/>
      <c r="K862" s="127"/>
      <c r="L862" s="127"/>
      <c r="M862" s="127"/>
      <c r="N862" s="127"/>
      <c r="O862" s="127"/>
      <c r="P862" s="127"/>
      <c r="Q862" s="127"/>
      <c r="R862" s="127"/>
      <c r="S862" s="127"/>
      <c r="T862" s="127"/>
      <c r="U862" s="127"/>
      <c r="V862" s="127"/>
      <c r="W862" s="127"/>
      <c r="X862" s="127"/>
      <c r="Y862" s="127"/>
      <c r="Z862" s="127"/>
      <c r="AA862" s="127"/>
      <c r="AB862" s="127"/>
      <c r="AC862" s="127"/>
      <c r="AD862" s="127"/>
      <c r="AE862" s="127"/>
      <c r="AF862" s="127"/>
      <c r="AG862" s="127"/>
      <c r="AH862" s="127"/>
      <c r="AI862" s="127"/>
      <c r="AJ862" s="127"/>
      <c r="AK862" s="127"/>
      <c r="AL862" s="127"/>
      <c r="AM862" s="127"/>
      <c r="AN862" s="127"/>
      <c r="AO862" s="127"/>
      <c r="AP862" s="127"/>
      <c r="AQ862" s="127"/>
      <c r="AR862" s="127"/>
      <c r="AS862" s="127"/>
      <c r="AT862" s="127"/>
      <c r="AU862" s="127"/>
      <c r="AV862" s="127"/>
      <c r="AW862" s="127"/>
      <c r="AX862" s="127"/>
      <c r="AY862" s="127"/>
      <c r="AZ862" s="127"/>
      <c r="BA862" s="127"/>
      <c r="BB862" s="127"/>
      <c r="BC862" s="127"/>
      <c r="BD862" s="127"/>
      <c r="BE862" s="127"/>
      <c r="BF862" s="127"/>
      <c r="BG862" s="127"/>
      <c r="BH862" s="127"/>
      <c r="BI862" s="127"/>
      <c r="BJ862" s="127"/>
      <c r="BK862" s="127"/>
      <c r="BL862" s="127"/>
      <c r="BM862" s="127"/>
      <c r="BN862" s="127"/>
      <c r="BO862" s="127"/>
      <c r="BP862" s="127"/>
      <c r="BQ862" s="127"/>
      <c r="BR862" s="127"/>
      <c r="BS862" s="127"/>
    </row>
    <row r="863" spans="1:71" ht="12.75" customHeight="1" x14ac:dyDescent="0.25">
      <c r="A863" s="127"/>
      <c r="B863" s="127"/>
      <c r="C863" s="127"/>
      <c r="D863" s="127"/>
      <c r="E863" s="127"/>
      <c r="F863" s="127"/>
      <c r="G863" s="127"/>
      <c r="H863" s="127"/>
      <c r="I863" s="127"/>
      <c r="J863" s="127"/>
      <c r="K863" s="127"/>
      <c r="L863" s="127"/>
      <c r="M863" s="127"/>
      <c r="N863" s="127"/>
      <c r="O863" s="127"/>
      <c r="P863" s="127"/>
      <c r="Q863" s="127"/>
      <c r="R863" s="127"/>
      <c r="S863" s="127"/>
      <c r="T863" s="127"/>
      <c r="U863" s="127"/>
      <c r="V863" s="127"/>
      <c r="W863" s="127"/>
      <c r="X863" s="127"/>
      <c r="Y863" s="127"/>
      <c r="Z863" s="127"/>
      <c r="AA863" s="127"/>
      <c r="AB863" s="127"/>
      <c r="AC863" s="127"/>
      <c r="AD863" s="127"/>
      <c r="AE863" s="127"/>
      <c r="AF863" s="127"/>
      <c r="AG863" s="127"/>
      <c r="AH863" s="127"/>
      <c r="AI863" s="127"/>
      <c r="AJ863" s="127"/>
      <c r="AK863" s="127"/>
      <c r="AL863" s="127"/>
      <c r="AM863" s="127"/>
      <c r="AN863" s="127"/>
      <c r="AO863" s="127"/>
      <c r="AP863" s="127"/>
      <c r="AQ863" s="127"/>
      <c r="AR863" s="127"/>
      <c r="AS863" s="127"/>
      <c r="AT863" s="127"/>
      <c r="AU863" s="127"/>
      <c r="AV863" s="127"/>
      <c r="AW863" s="127"/>
      <c r="AX863" s="127"/>
      <c r="AY863" s="127"/>
      <c r="AZ863" s="127"/>
      <c r="BA863" s="127"/>
      <c r="BB863" s="127"/>
      <c r="BC863" s="127"/>
      <c r="BD863" s="127"/>
      <c r="BE863" s="127"/>
      <c r="BF863" s="127"/>
      <c r="BG863" s="127"/>
      <c r="BH863" s="127"/>
      <c r="BI863" s="127"/>
      <c r="BJ863" s="127"/>
      <c r="BK863" s="127"/>
      <c r="BL863" s="127"/>
      <c r="BM863" s="127"/>
      <c r="BN863" s="127"/>
      <c r="BO863" s="127"/>
      <c r="BP863" s="127"/>
      <c r="BQ863" s="127"/>
      <c r="BR863" s="127"/>
      <c r="BS863" s="127"/>
    </row>
    <row r="864" spans="1:71" ht="12.75" customHeight="1" x14ac:dyDescent="0.25">
      <c r="A864" s="127"/>
      <c r="B864" s="127"/>
      <c r="C864" s="127"/>
      <c r="D864" s="127"/>
      <c r="E864" s="127"/>
      <c r="F864" s="127"/>
      <c r="G864" s="127"/>
      <c r="H864" s="127"/>
      <c r="I864" s="127"/>
      <c r="J864" s="127"/>
      <c r="K864" s="127"/>
      <c r="L864" s="127"/>
      <c r="M864" s="127"/>
      <c r="N864" s="127"/>
      <c r="O864" s="127"/>
      <c r="P864" s="127"/>
      <c r="Q864" s="127"/>
      <c r="R864" s="127"/>
      <c r="S864" s="127"/>
      <c r="T864" s="127"/>
      <c r="U864" s="127"/>
      <c r="V864" s="127"/>
      <c r="W864" s="127"/>
      <c r="X864" s="127"/>
      <c r="Y864" s="127"/>
      <c r="Z864" s="127"/>
      <c r="AA864" s="127"/>
      <c r="AB864" s="127"/>
      <c r="AC864" s="127"/>
      <c r="AD864" s="127"/>
      <c r="AE864" s="127"/>
      <c r="AF864" s="127"/>
      <c r="AG864" s="127"/>
      <c r="AH864" s="127"/>
      <c r="AI864" s="127"/>
      <c r="AJ864" s="127"/>
      <c r="AK864" s="127"/>
      <c r="AL864" s="127"/>
      <c r="AM864" s="127"/>
      <c r="AN864" s="127"/>
      <c r="AO864" s="127"/>
      <c r="AP864" s="127"/>
      <c r="AQ864" s="127"/>
      <c r="AR864" s="127"/>
      <c r="AS864" s="127"/>
      <c r="AT864" s="127"/>
      <c r="AU864" s="127"/>
      <c r="AV864" s="127"/>
      <c r="AW864" s="127"/>
      <c r="AX864" s="127"/>
      <c r="AY864" s="127"/>
      <c r="AZ864" s="127"/>
      <c r="BA864" s="127"/>
      <c r="BB864" s="127"/>
      <c r="BC864" s="127"/>
      <c r="BD864" s="127"/>
      <c r="BE864" s="127"/>
      <c r="BF864" s="127"/>
      <c r="BG864" s="127"/>
      <c r="BH864" s="127"/>
      <c r="BI864" s="127"/>
      <c r="BJ864" s="127"/>
      <c r="BK864" s="127"/>
      <c r="BL864" s="127"/>
      <c r="BM864" s="127"/>
      <c r="BN864" s="127"/>
      <c r="BO864" s="127"/>
      <c r="BP864" s="127"/>
      <c r="BQ864" s="127"/>
      <c r="BR864" s="127"/>
      <c r="BS864" s="127"/>
    </row>
    <row r="865" spans="1:71" ht="12.75" customHeight="1" x14ac:dyDescent="0.25">
      <c r="A865" s="127"/>
      <c r="B865" s="127"/>
      <c r="C865" s="127"/>
      <c r="D865" s="127"/>
      <c r="E865" s="127"/>
      <c r="F865" s="127"/>
      <c r="G865" s="127"/>
      <c r="H865" s="127"/>
      <c r="I865" s="127"/>
      <c r="J865" s="127"/>
      <c r="K865" s="127"/>
      <c r="L865" s="127"/>
      <c r="M865" s="127"/>
      <c r="N865" s="127"/>
      <c r="O865" s="127"/>
      <c r="P865" s="127"/>
      <c r="Q865" s="127"/>
      <c r="R865" s="127"/>
      <c r="S865" s="127"/>
      <c r="T865" s="127"/>
      <c r="U865" s="127"/>
      <c r="V865" s="127"/>
      <c r="W865" s="127"/>
      <c r="X865" s="127"/>
      <c r="Y865" s="127"/>
      <c r="Z865" s="127"/>
      <c r="AA865" s="127"/>
      <c r="AB865" s="127"/>
      <c r="AC865" s="127"/>
      <c r="AD865" s="127"/>
      <c r="AE865" s="127"/>
      <c r="AF865" s="127"/>
      <c r="AG865" s="127"/>
      <c r="AH865" s="127"/>
      <c r="AI865" s="127"/>
      <c r="AJ865" s="127"/>
      <c r="AK865" s="127"/>
      <c r="AL865" s="127"/>
      <c r="AM865" s="127"/>
      <c r="AN865" s="127"/>
      <c r="AO865" s="127"/>
      <c r="AP865" s="127"/>
      <c r="AQ865" s="127"/>
      <c r="AR865" s="127"/>
      <c r="AS865" s="127"/>
      <c r="AT865" s="127"/>
      <c r="AU865" s="127"/>
      <c r="AV865" s="127"/>
      <c r="AW865" s="127"/>
      <c r="AX865" s="127"/>
      <c r="AY865" s="127"/>
      <c r="AZ865" s="127"/>
      <c r="BA865" s="127"/>
      <c r="BB865" s="127"/>
      <c r="BC865" s="127"/>
      <c r="BD865" s="127"/>
      <c r="BE865" s="127"/>
      <c r="BF865" s="127"/>
      <c r="BG865" s="127"/>
      <c r="BH865" s="127"/>
      <c r="BI865" s="127"/>
      <c r="BJ865" s="127"/>
      <c r="BK865" s="127"/>
      <c r="BL865" s="127"/>
      <c r="BM865" s="127"/>
      <c r="BN865" s="127"/>
      <c r="BO865" s="127"/>
      <c r="BP865" s="127"/>
      <c r="BQ865" s="127"/>
      <c r="BR865" s="127"/>
      <c r="BS865" s="127"/>
    </row>
    <row r="866" spans="1:71" ht="12.75" customHeight="1" x14ac:dyDescent="0.25">
      <c r="A866" s="127"/>
      <c r="B866" s="127"/>
      <c r="C866" s="127"/>
      <c r="D866" s="127"/>
      <c r="E866" s="127"/>
      <c r="F866" s="127"/>
      <c r="G866" s="127"/>
      <c r="H866" s="127"/>
      <c r="I866" s="127"/>
      <c r="J866" s="127"/>
      <c r="K866" s="127"/>
      <c r="L866" s="127"/>
      <c r="M866" s="127"/>
      <c r="N866" s="127"/>
      <c r="O866" s="127"/>
      <c r="P866" s="127"/>
      <c r="Q866" s="127"/>
      <c r="R866" s="127"/>
      <c r="S866" s="127"/>
      <c r="T866" s="127"/>
      <c r="U866" s="127"/>
      <c r="V866" s="127"/>
      <c r="W866" s="127"/>
      <c r="X866" s="127"/>
      <c r="Y866" s="127"/>
      <c r="Z866" s="127"/>
      <c r="AA866" s="127"/>
      <c r="AB866" s="127"/>
      <c r="AC866" s="127"/>
      <c r="AD866" s="127"/>
      <c r="AE866" s="127"/>
      <c r="AF866" s="127"/>
      <c r="AG866" s="127"/>
      <c r="AH866" s="127"/>
      <c r="AI866" s="127"/>
      <c r="AJ866" s="127"/>
      <c r="AK866" s="127"/>
      <c r="AL866" s="127"/>
      <c r="AM866" s="127"/>
      <c r="AN866" s="127"/>
      <c r="AO866" s="127"/>
      <c r="AP866" s="127"/>
      <c r="AQ866" s="127"/>
      <c r="AR866" s="127"/>
      <c r="AS866" s="127"/>
      <c r="AT866" s="127"/>
      <c r="AU866" s="127"/>
      <c r="AV866" s="127"/>
      <c r="AW866" s="127"/>
      <c r="AX866" s="127"/>
      <c r="AY866" s="127"/>
      <c r="AZ866" s="127"/>
      <c r="BA866" s="127"/>
      <c r="BB866" s="127"/>
      <c r="BC866" s="127"/>
      <c r="BD866" s="127"/>
      <c r="BE866" s="127"/>
      <c r="BF866" s="127"/>
      <c r="BG866" s="127"/>
      <c r="BH866" s="127"/>
      <c r="BI866" s="127"/>
      <c r="BJ866" s="127"/>
      <c r="BK866" s="127"/>
      <c r="BL866" s="127"/>
      <c r="BM866" s="127"/>
      <c r="BN866" s="127"/>
      <c r="BO866" s="127"/>
      <c r="BP866" s="127"/>
      <c r="BQ866" s="127"/>
      <c r="BR866" s="127"/>
      <c r="BS866" s="127"/>
    </row>
    <row r="867" spans="1:71" ht="12.75" customHeight="1" x14ac:dyDescent="0.25">
      <c r="A867" s="127"/>
      <c r="B867" s="127"/>
      <c r="C867" s="127"/>
      <c r="D867" s="127"/>
      <c r="E867" s="127"/>
      <c r="F867" s="127"/>
      <c r="G867" s="127"/>
      <c r="H867" s="127"/>
      <c r="I867" s="127"/>
      <c r="J867" s="127"/>
      <c r="K867" s="127"/>
      <c r="L867" s="127"/>
      <c r="M867" s="127"/>
      <c r="N867" s="127"/>
      <c r="O867" s="127"/>
      <c r="P867" s="127"/>
      <c r="Q867" s="127"/>
      <c r="R867" s="127"/>
      <c r="S867" s="127"/>
      <c r="T867" s="127"/>
      <c r="U867" s="127"/>
      <c r="V867" s="127"/>
      <c r="W867" s="127"/>
      <c r="X867" s="127"/>
      <c r="Y867" s="127"/>
      <c r="Z867" s="127"/>
      <c r="AA867" s="127"/>
      <c r="AB867" s="127"/>
      <c r="AC867" s="127"/>
      <c r="AD867" s="127"/>
      <c r="AE867" s="127"/>
      <c r="AF867" s="127"/>
      <c r="AG867" s="127"/>
      <c r="AH867" s="127"/>
      <c r="AI867" s="127"/>
      <c r="AJ867" s="127"/>
      <c r="AK867" s="127"/>
      <c r="AL867" s="127"/>
      <c r="AM867" s="127"/>
      <c r="AN867" s="127"/>
      <c r="AO867" s="127"/>
      <c r="AP867" s="127"/>
      <c r="AQ867" s="127"/>
      <c r="AR867" s="127"/>
      <c r="AS867" s="127"/>
      <c r="AT867" s="127"/>
      <c r="AU867" s="127"/>
      <c r="AV867" s="127"/>
      <c r="AW867" s="127"/>
      <c r="AX867" s="127"/>
      <c r="AY867" s="127"/>
      <c r="AZ867" s="127"/>
      <c r="BA867" s="127"/>
      <c r="BB867" s="127"/>
      <c r="BC867" s="127"/>
      <c r="BD867" s="127"/>
      <c r="BE867" s="127"/>
      <c r="BF867" s="127"/>
      <c r="BG867" s="127"/>
      <c r="BH867" s="127"/>
      <c r="BI867" s="127"/>
      <c r="BJ867" s="127"/>
      <c r="BK867" s="127"/>
      <c r="BL867" s="127"/>
      <c r="BM867" s="127"/>
      <c r="BN867" s="127"/>
      <c r="BO867" s="127"/>
      <c r="BP867" s="127"/>
      <c r="BQ867" s="127"/>
      <c r="BR867" s="127"/>
      <c r="BS867" s="127"/>
    </row>
    <row r="868" spans="1:71" ht="12.75" customHeight="1" x14ac:dyDescent="0.25">
      <c r="A868" s="127"/>
      <c r="B868" s="127"/>
      <c r="C868" s="127"/>
      <c r="D868" s="127"/>
      <c r="E868" s="127"/>
      <c r="F868" s="127"/>
      <c r="G868" s="127"/>
      <c r="H868" s="127"/>
      <c r="I868" s="127"/>
      <c r="J868" s="127"/>
      <c r="K868" s="127"/>
      <c r="L868" s="127"/>
      <c r="M868" s="127"/>
      <c r="N868" s="127"/>
      <c r="O868" s="127"/>
      <c r="P868" s="127"/>
      <c r="Q868" s="127"/>
      <c r="R868" s="127"/>
      <c r="S868" s="127"/>
      <c r="T868" s="127"/>
      <c r="U868" s="127"/>
      <c r="V868" s="127"/>
      <c r="W868" s="127"/>
      <c r="X868" s="127"/>
      <c r="Y868" s="127"/>
      <c r="Z868" s="127"/>
      <c r="AA868" s="127"/>
      <c r="AB868" s="127"/>
      <c r="AC868" s="127"/>
      <c r="AD868" s="127"/>
      <c r="AE868" s="127"/>
      <c r="AF868" s="127"/>
      <c r="AG868" s="127"/>
      <c r="AH868" s="127"/>
      <c r="AI868" s="127"/>
      <c r="AJ868" s="127"/>
      <c r="AK868" s="127"/>
      <c r="AL868" s="127"/>
      <c r="AM868" s="127"/>
      <c r="AN868" s="127"/>
      <c r="AO868" s="127"/>
      <c r="AP868" s="127"/>
      <c r="AQ868" s="127"/>
      <c r="AR868" s="127"/>
      <c r="AS868" s="127"/>
      <c r="AT868" s="127"/>
      <c r="AU868" s="127"/>
      <c r="AV868" s="127"/>
      <c r="AW868" s="127"/>
      <c r="AX868" s="127"/>
      <c r="AY868" s="127"/>
      <c r="AZ868" s="127"/>
      <c r="BA868" s="127"/>
      <c r="BB868" s="127"/>
      <c r="BC868" s="127"/>
      <c r="BD868" s="127"/>
      <c r="BE868" s="127"/>
      <c r="BF868" s="127"/>
      <c r="BG868" s="127"/>
      <c r="BH868" s="127"/>
      <c r="BI868" s="127"/>
      <c r="BJ868" s="127"/>
      <c r="BK868" s="127"/>
      <c r="BL868" s="127"/>
      <c r="BM868" s="127"/>
      <c r="BN868" s="127"/>
      <c r="BO868" s="127"/>
      <c r="BP868" s="127"/>
      <c r="BQ868" s="127"/>
      <c r="BR868" s="127"/>
      <c r="BS868" s="127"/>
    </row>
    <row r="869" spans="1:71" ht="12.75" customHeight="1" x14ac:dyDescent="0.25">
      <c r="A869" s="127"/>
      <c r="B869" s="127"/>
      <c r="C869" s="127"/>
      <c r="D869" s="127"/>
      <c r="E869" s="127"/>
      <c r="F869" s="127"/>
      <c r="G869" s="127"/>
      <c r="H869" s="127"/>
      <c r="I869" s="127"/>
      <c r="J869" s="127"/>
      <c r="K869" s="127"/>
      <c r="L869" s="127"/>
      <c r="M869" s="127"/>
      <c r="N869" s="127"/>
      <c r="O869" s="127"/>
      <c r="P869" s="127"/>
      <c r="Q869" s="127"/>
      <c r="R869" s="127"/>
      <c r="S869" s="127"/>
      <c r="T869" s="127"/>
      <c r="U869" s="127"/>
      <c r="V869" s="127"/>
      <c r="W869" s="127"/>
      <c r="X869" s="127"/>
      <c r="Y869" s="127"/>
      <c r="Z869" s="127"/>
      <c r="AA869" s="127"/>
      <c r="AB869" s="127"/>
      <c r="AC869" s="127"/>
      <c r="AD869" s="127"/>
      <c r="AE869" s="127"/>
      <c r="AF869" s="127"/>
      <c r="AG869" s="127"/>
      <c r="AH869" s="127"/>
      <c r="AI869" s="127"/>
      <c r="AJ869" s="127"/>
      <c r="AK869" s="127"/>
      <c r="AL869" s="127"/>
      <c r="AM869" s="127"/>
      <c r="AN869" s="127"/>
      <c r="AO869" s="127"/>
      <c r="AP869" s="127"/>
      <c r="AQ869" s="127"/>
      <c r="AR869" s="127"/>
      <c r="AS869" s="127"/>
      <c r="AT869" s="127"/>
      <c r="AU869" s="127"/>
      <c r="AV869" s="127"/>
      <c r="AW869" s="127"/>
      <c r="AX869" s="127"/>
      <c r="AY869" s="127"/>
      <c r="AZ869" s="127"/>
      <c r="BA869" s="127"/>
      <c r="BB869" s="127"/>
      <c r="BC869" s="127"/>
      <c r="BD869" s="127"/>
      <c r="BE869" s="127"/>
      <c r="BF869" s="127"/>
      <c r="BG869" s="127"/>
      <c r="BH869" s="127"/>
      <c r="BI869" s="127"/>
      <c r="BJ869" s="127"/>
      <c r="BK869" s="127"/>
      <c r="BL869" s="127"/>
      <c r="BM869" s="127"/>
      <c r="BN869" s="127"/>
      <c r="BO869" s="127"/>
      <c r="BP869" s="127"/>
      <c r="BQ869" s="127"/>
      <c r="BR869" s="127"/>
      <c r="BS869" s="127"/>
    </row>
    <row r="870" spans="1:71" ht="12.75" customHeight="1" x14ac:dyDescent="0.25">
      <c r="A870" s="127"/>
      <c r="B870" s="127"/>
      <c r="C870" s="127"/>
      <c r="D870" s="127"/>
      <c r="E870" s="127"/>
      <c r="F870" s="127"/>
      <c r="G870" s="127"/>
      <c r="H870" s="127"/>
      <c r="I870" s="127"/>
      <c r="J870" s="127"/>
      <c r="K870" s="127"/>
      <c r="L870" s="127"/>
      <c r="M870" s="127"/>
      <c r="N870" s="127"/>
      <c r="O870" s="127"/>
      <c r="P870" s="127"/>
      <c r="Q870" s="127"/>
      <c r="R870" s="127"/>
      <c r="S870" s="127"/>
      <c r="T870" s="127"/>
      <c r="U870" s="127"/>
      <c r="V870" s="127"/>
      <c r="W870" s="127"/>
      <c r="X870" s="127"/>
      <c r="Y870" s="127"/>
      <c r="Z870" s="127"/>
      <c r="AA870" s="127"/>
      <c r="AB870" s="127"/>
      <c r="AC870" s="127"/>
      <c r="AD870" s="127"/>
      <c r="AE870" s="127"/>
      <c r="AF870" s="127"/>
      <c r="AG870" s="127"/>
      <c r="AH870" s="127"/>
      <c r="AI870" s="127"/>
      <c r="AJ870" s="127"/>
      <c r="AK870" s="127"/>
      <c r="AL870" s="127"/>
      <c r="AM870" s="127"/>
      <c r="AN870" s="127"/>
      <c r="AO870" s="127"/>
      <c r="AP870" s="127"/>
      <c r="AQ870" s="127"/>
      <c r="AR870" s="127"/>
      <c r="AS870" s="127"/>
      <c r="AT870" s="127"/>
      <c r="AU870" s="127"/>
      <c r="AV870" s="127"/>
      <c r="AW870" s="127"/>
      <c r="AX870" s="127"/>
      <c r="AY870" s="127"/>
      <c r="AZ870" s="127"/>
      <c r="BA870" s="127"/>
      <c r="BB870" s="127"/>
      <c r="BC870" s="127"/>
      <c r="BD870" s="127"/>
      <c r="BE870" s="127"/>
      <c r="BF870" s="127"/>
      <c r="BG870" s="127"/>
      <c r="BH870" s="127"/>
      <c r="BI870" s="127"/>
      <c r="BJ870" s="127"/>
      <c r="BK870" s="127"/>
      <c r="BL870" s="127"/>
      <c r="BM870" s="127"/>
      <c r="BN870" s="127"/>
      <c r="BO870" s="127"/>
      <c r="BP870" s="127"/>
      <c r="BQ870" s="127"/>
      <c r="BR870" s="127"/>
      <c r="BS870" s="127"/>
    </row>
    <row r="871" spans="1:71" ht="12.75" customHeight="1" x14ac:dyDescent="0.25">
      <c r="A871" s="127"/>
      <c r="B871" s="127"/>
      <c r="C871" s="127"/>
      <c r="D871" s="127"/>
      <c r="E871" s="127"/>
      <c r="F871" s="127"/>
      <c r="G871" s="127"/>
      <c r="H871" s="127"/>
      <c r="I871" s="127"/>
      <c r="J871" s="127"/>
      <c r="K871" s="127"/>
      <c r="L871" s="127"/>
      <c r="M871" s="127"/>
      <c r="N871" s="127"/>
      <c r="O871" s="127"/>
      <c r="P871" s="127"/>
      <c r="Q871" s="127"/>
      <c r="R871" s="127"/>
      <c r="S871" s="127"/>
      <c r="T871" s="127"/>
      <c r="U871" s="127"/>
      <c r="V871" s="127"/>
      <c r="W871" s="127"/>
      <c r="X871" s="127"/>
      <c r="Y871" s="127"/>
      <c r="Z871" s="127"/>
      <c r="AA871" s="127"/>
      <c r="AB871" s="127"/>
      <c r="AC871" s="127"/>
      <c r="AD871" s="127"/>
      <c r="AE871" s="127"/>
      <c r="AF871" s="127"/>
      <c r="AG871" s="127"/>
      <c r="AH871" s="127"/>
      <c r="AI871" s="127"/>
      <c r="AJ871" s="127"/>
      <c r="AK871" s="127"/>
      <c r="AL871" s="127"/>
      <c r="AM871" s="127"/>
      <c r="AN871" s="127"/>
      <c r="AO871" s="127"/>
      <c r="AP871" s="127"/>
      <c r="AQ871" s="127"/>
      <c r="AR871" s="127"/>
      <c r="AS871" s="127"/>
      <c r="AT871" s="127"/>
      <c r="AU871" s="127"/>
      <c r="AV871" s="127"/>
      <c r="AW871" s="127"/>
      <c r="AX871" s="127"/>
      <c r="AY871" s="127"/>
      <c r="AZ871" s="127"/>
      <c r="BA871" s="127"/>
      <c r="BB871" s="127"/>
      <c r="BC871" s="127"/>
      <c r="BD871" s="127"/>
      <c r="BE871" s="127"/>
      <c r="BF871" s="127"/>
      <c r="BG871" s="127"/>
      <c r="BH871" s="127"/>
      <c r="BI871" s="127"/>
      <c r="BJ871" s="127"/>
      <c r="BK871" s="127"/>
      <c r="BL871" s="127"/>
      <c r="BM871" s="127"/>
      <c r="BN871" s="127"/>
      <c r="BO871" s="127"/>
      <c r="BP871" s="127"/>
      <c r="BQ871" s="127"/>
      <c r="BR871" s="127"/>
      <c r="BS871" s="127"/>
    </row>
    <row r="872" spans="1:71" ht="12.75" customHeight="1" x14ac:dyDescent="0.25">
      <c r="A872" s="127"/>
      <c r="B872" s="127"/>
      <c r="C872" s="127"/>
      <c r="D872" s="127"/>
      <c r="E872" s="127"/>
      <c r="F872" s="127"/>
      <c r="G872" s="127"/>
      <c r="H872" s="127"/>
      <c r="I872" s="127"/>
      <c r="J872" s="127"/>
      <c r="K872" s="127"/>
      <c r="L872" s="127"/>
      <c r="M872" s="127"/>
      <c r="N872" s="127"/>
      <c r="O872" s="127"/>
      <c r="P872" s="127"/>
      <c r="Q872" s="127"/>
      <c r="R872" s="127"/>
      <c r="S872" s="127"/>
      <c r="T872" s="127"/>
      <c r="U872" s="127"/>
      <c r="V872" s="127"/>
      <c r="W872" s="127"/>
      <c r="X872" s="127"/>
      <c r="Y872" s="127"/>
      <c r="Z872" s="127"/>
      <c r="AA872" s="127"/>
      <c r="AB872" s="127"/>
      <c r="AC872" s="127"/>
      <c r="AD872" s="127"/>
      <c r="AE872" s="127"/>
      <c r="AF872" s="127"/>
      <c r="AG872" s="127"/>
      <c r="AH872" s="127"/>
      <c r="AI872" s="127"/>
      <c r="AJ872" s="127"/>
      <c r="AK872" s="127"/>
      <c r="AL872" s="127"/>
      <c r="AM872" s="127"/>
      <c r="AN872" s="127"/>
      <c r="AO872" s="127"/>
      <c r="AP872" s="127"/>
      <c r="AQ872" s="127"/>
      <c r="AR872" s="127"/>
      <c r="AS872" s="127"/>
      <c r="AT872" s="127"/>
      <c r="AU872" s="127"/>
      <c r="AV872" s="127"/>
      <c r="AW872" s="127"/>
      <c r="AX872" s="127"/>
      <c r="AY872" s="127"/>
      <c r="AZ872" s="127"/>
      <c r="BA872" s="127"/>
      <c r="BB872" s="127"/>
      <c r="BC872" s="127"/>
      <c r="BD872" s="127"/>
      <c r="BE872" s="127"/>
      <c r="BF872" s="127"/>
      <c r="BG872" s="127"/>
      <c r="BH872" s="127"/>
      <c r="BI872" s="127"/>
      <c r="BJ872" s="127"/>
      <c r="BK872" s="127"/>
      <c r="BL872" s="127"/>
      <c r="BM872" s="127"/>
      <c r="BN872" s="127"/>
      <c r="BO872" s="127"/>
      <c r="BP872" s="127"/>
      <c r="BQ872" s="127"/>
      <c r="BR872" s="127"/>
      <c r="BS872" s="127"/>
    </row>
    <row r="873" spans="1:71" ht="12.75" customHeight="1" x14ac:dyDescent="0.25">
      <c r="A873" s="127"/>
      <c r="B873" s="127"/>
      <c r="C873" s="127"/>
      <c r="D873" s="127"/>
      <c r="E873" s="127"/>
      <c r="F873" s="127"/>
      <c r="G873" s="127"/>
      <c r="H873" s="127"/>
      <c r="I873" s="127"/>
      <c r="J873" s="127"/>
      <c r="K873" s="127"/>
      <c r="L873" s="127"/>
      <c r="M873" s="127"/>
      <c r="N873" s="127"/>
      <c r="O873" s="127"/>
      <c r="P873" s="127"/>
      <c r="Q873" s="127"/>
      <c r="R873" s="127"/>
      <c r="S873" s="127"/>
      <c r="T873" s="127"/>
      <c r="U873" s="127"/>
      <c r="V873" s="127"/>
      <c r="W873" s="127"/>
      <c r="X873" s="127"/>
      <c r="Y873" s="127"/>
      <c r="Z873" s="127"/>
      <c r="AA873" s="127"/>
      <c r="AB873" s="127"/>
      <c r="AC873" s="127"/>
      <c r="AD873" s="127"/>
      <c r="AE873" s="127"/>
      <c r="AF873" s="127"/>
      <c r="AG873" s="127"/>
      <c r="AH873" s="127"/>
      <c r="AI873" s="127"/>
      <c r="AJ873" s="127"/>
      <c r="AK873" s="127"/>
      <c r="AL873" s="127"/>
      <c r="AM873" s="127"/>
      <c r="AN873" s="127"/>
      <c r="AO873" s="127"/>
      <c r="AP873" s="127"/>
      <c r="AQ873" s="127"/>
      <c r="AR873" s="127"/>
      <c r="AS873" s="127"/>
      <c r="AT873" s="127"/>
      <c r="AU873" s="127"/>
      <c r="AV873" s="127"/>
      <c r="AW873" s="127"/>
      <c r="AX873" s="127"/>
      <c r="AY873" s="127"/>
      <c r="AZ873" s="127"/>
      <c r="BA873" s="127"/>
      <c r="BB873" s="127"/>
      <c r="BC873" s="127"/>
      <c r="BD873" s="127"/>
      <c r="BE873" s="127"/>
      <c r="BF873" s="127"/>
      <c r="BG873" s="127"/>
      <c r="BH873" s="127"/>
      <c r="BI873" s="127"/>
      <c r="BJ873" s="127"/>
      <c r="BK873" s="127"/>
      <c r="BL873" s="127"/>
      <c r="BM873" s="127"/>
      <c r="BN873" s="127"/>
      <c r="BO873" s="127"/>
      <c r="BP873" s="127"/>
      <c r="BQ873" s="127"/>
      <c r="BR873" s="127"/>
      <c r="BS873" s="127"/>
    </row>
    <row r="874" spans="1:71" ht="12.75" customHeight="1" x14ac:dyDescent="0.25">
      <c r="A874" s="127"/>
      <c r="B874" s="127"/>
      <c r="C874" s="127"/>
      <c r="D874" s="127"/>
      <c r="E874" s="127"/>
      <c r="F874" s="127"/>
      <c r="G874" s="127"/>
      <c r="H874" s="127"/>
      <c r="I874" s="127"/>
      <c r="J874" s="127"/>
      <c r="K874" s="127"/>
      <c r="L874" s="127"/>
      <c r="M874" s="127"/>
      <c r="N874" s="127"/>
      <c r="O874" s="127"/>
      <c r="P874" s="127"/>
      <c r="Q874" s="127"/>
      <c r="R874" s="127"/>
      <c r="S874" s="127"/>
      <c r="T874" s="127"/>
      <c r="U874" s="127"/>
      <c r="V874" s="127"/>
      <c r="W874" s="127"/>
      <c r="X874" s="127"/>
      <c r="Y874" s="127"/>
      <c r="Z874" s="127"/>
      <c r="AA874" s="127"/>
      <c r="AB874" s="127"/>
      <c r="AC874" s="127"/>
      <c r="AD874" s="127"/>
      <c r="AE874" s="127"/>
      <c r="AF874" s="127"/>
      <c r="AG874" s="127"/>
      <c r="AH874" s="127"/>
      <c r="AI874" s="127"/>
      <c r="AJ874" s="127"/>
      <c r="AK874" s="127"/>
      <c r="AL874" s="127"/>
      <c r="AM874" s="127"/>
      <c r="AN874" s="127"/>
      <c r="AO874" s="127"/>
      <c r="AP874" s="127"/>
      <c r="AQ874" s="127"/>
      <c r="AR874" s="127"/>
      <c r="AS874" s="127"/>
      <c r="AT874" s="127"/>
      <c r="AU874" s="127"/>
      <c r="AV874" s="127"/>
      <c r="AW874" s="127"/>
      <c r="AX874" s="127"/>
      <c r="AY874" s="127"/>
      <c r="AZ874" s="127"/>
      <c r="BA874" s="127"/>
      <c r="BB874" s="127"/>
      <c r="BC874" s="127"/>
      <c r="BD874" s="127"/>
      <c r="BE874" s="127"/>
      <c r="BF874" s="127"/>
      <c r="BG874" s="127"/>
      <c r="BH874" s="127"/>
      <c r="BI874" s="127"/>
      <c r="BJ874" s="127"/>
      <c r="BK874" s="127"/>
      <c r="BL874" s="127"/>
      <c r="BM874" s="127"/>
      <c r="BN874" s="127"/>
      <c r="BO874" s="127"/>
      <c r="BP874" s="127"/>
      <c r="BQ874" s="127"/>
      <c r="BR874" s="127"/>
      <c r="BS874" s="127"/>
    </row>
    <row r="875" spans="1:71" ht="12.75" customHeight="1" x14ac:dyDescent="0.25">
      <c r="A875" s="127"/>
      <c r="B875" s="127"/>
      <c r="C875" s="127"/>
      <c r="D875" s="127"/>
      <c r="E875" s="127"/>
      <c r="F875" s="127"/>
      <c r="G875" s="127"/>
      <c r="H875" s="127"/>
      <c r="I875" s="127"/>
      <c r="J875" s="127"/>
      <c r="K875" s="127"/>
      <c r="L875" s="127"/>
      <c r="M875" s="127"/>
      <c r="N875" s="127"/>
      <c r="O875" s="127"/>
      <c r="P875" s="127"/>
      <c r="Q875" s="127"/>
      <c r="R875" s="127"/>
      <c r="S875" s="127"/>
      <c r="T875" s="127"/>
      <c r="U875" s="127"/>
      <c r="V875" s="127"/>
      <c r="W875" s="127"/>
      <c r="X875" s="127"/>
      <c r="Y875" s="127"/>
      <c r="Z875" s="127"/>
      <c r="AA875" s="127"/>
      <c r="AB875" s="127"/>
      <c r="AC875" s="127"/>
      <c r="AD875" s="127"/>
      <c r="AE875" s="127"/>
      <c r="AF875" s="127"/>
      <c r="AG875" s="127"/>
      <c r="AH875" s="127"/>
      <c r="AI875" s="127"/>
      <c r="AJ875" s="127"/>
      <c r="AK875" s="127"/>
      <c r="AL875" s="127"/>
      <c r="AM875" s="127"/>
      <c r="AN875" s="127"/>
      <c r="AO875" s="127"/>
      <c r="AP875" s="127"/>
      <c r="AQ875" s="127"/>
      <c r="AR875" s="127"/>
      <c r="AS875" s="127"/>
      <c r="AT875" s="127"/>
      <c r="AU875" s="127"/>
      <c r="AV875" s="127"/>
      <c r="AW875" s="127"/>
      <c r="AX875" s="127"/>
      <c r="AY875" s="127"/>
      <c r="AZ875" s="127"/>
      <c r="BA875" s="127"/>
      <c r="BB875" s="127"/>
      <c r="BC875" s="127"/>
      <c r="BD875" s="127"/>
      <c r="BE875" s="127"/>
      <c r="BF875" s="127"/>
      <c r="BG875" s="127"/>
      <c r="BH875" s="127"/>
      <c r="BI875" s="127"/>
      <c r="BJ875" s="127"/>
      <c r="BK875" s="127"/>
      <c r="BL875" s="127"/>
      <c r="BM875" s="127"/>
      <c r="BN875" s="127"/>
      <c r="BO875" s="127"/>
      <c r="BP875" s="127"/>
      <c r="BQ875" s="127"/>
      <c r="BR875" s="127"/>
      <c r="BS875" s="127"/>
    </row>
    <row r="876" spans="1:71" ht="12.75" customHeight="1" x14ac:dyDescent="0.25">
      <c r="A876" s="127"/>
      <c r="B876" s="127"/>
      <c r="C876" s="127"/>
      <c r="D876" s="127"/>
      <c r="E876" s="127"/>
      <c r="F876" s="127"/>
      <c r="G876" s="127"/>
      <c r="H876" s="127"/>
      <c r="I876" s="127"/>
      <c r="J876" s="127"/>
      <c r="K876" s="127"/>
      <c r="L876" s="127"/>
      <c r="M876" s="127"/>
      <c r="N876" s="127"/>
      <c r="O876" s="127"/>
      <c r="P876" s="127"/>
      <c r="Q876" s="127"/>
      <c r="R876" s="127"/>
      <c r="S876" s="127"/>
      <c r="T876" s="127"/>
      <c r="U876" s="127"/>
      <c r="V876" s="127"/>
      <c r="W876" s="127"/>
      <c r="X876" s="127"/>
      <c r="Y876" s="127"/>
      <c r="Z876" s="127"/>
      <c r="AA876" s="127"/>
      <c r="AB876" s="127"/>
      <c r="AC876" s="127"/>
      <c r="AD876" s="127"/>
      <c r="AE876" s="127"/>
      <c r="AF876" s="127"/>
      <c r="AG876" s="127"/>
      <c r="AH876" s="127"/>
      <c r="AI876" s="127"/>
      <c r="AJ876" s="127"/>
      <c r="AK876" s="127"/>
      <c r="AL876" s="127"/>
      <c r="AM876" s="127"/>
      <c r="AN876" s="127"/>
      <c r="AO876" s="127"/>
      <c r="AP876" s="127"/>
      <c r="AQ876" s="127"/>
      <c r="AR876" s="127"/>
      <c r="AS876" s="127"/>
      <c r="AT876" s="127"/>
      <c r="AU876" s="127"/>
      <c r="AV876" s="127"/>
      <c r="AW876" s="127"/>
      <c r="AX876" s="127"/>
      <c r="AY876" s="127"/>
      <c r="AZ876" s="127"/>
      <c r="BA876" s="127"/>
      <c r="BB876" s="127"/>
      <c r="BC876" s="127"/>
      <c r="BD876" s="127"/>
      <c r="BE876" s="127"/>
      <c r="BF876" s="127"/>
      <c r="BG876" s="127"/>
      <c r="BH876" s="127"/>
      <c r="BI876" s="127"/>
      <c r="BJ876" s="127"/>
      <c r="BK876" s="127"/>
      <c r="BL876" s="127"/>
      <c r="BM876" s="127"/>
      <c r="BN876" s="127"/>
      <c r="BO876" s="127"/>
      <c r="BP876" s="127"/>
      <c r="BQ876" s="127"/>
      <c r="BR876" s="127"/>
      <c r="BS876" s="127"/>
    </row>
    <row r="877" spans="1:71" ht="12.75" customHeight="1" x14ac:dyDescent="0.25">
      <c r="A877" s="127"/>
      <c r="B877" s="127"/>
      <c r="C877" s="127"/>
      <c r="D877" s="127"/>
      <c r="E877" s="127"/>
      <c r="F877" s="127"/>
      <c r="G877" s="127"/>
      <c r="H877" s="127"/>
      <c r="I877" s="127"/>
      <c r="J877" s="127"/>
      <c r="K877" s="127"/>
      <c r="L877" s="127"/>
      <c r="M877" s="127"/>
      <c r="N877" s="127"/>
      <c r="O877" s="127"/>
      <c r="P877" s="127"/>
      <c r="Q877" s="127"/>
      <c r="R877" s="127"/>
      <c r="S877" s="127"/>
      <c r="T877" s="127"/>
      <c r="U877" s="127"/>
      <c r="V877" s="127"/>
      <c r="W877" s="127"/>
      <c r="X877" s="127"/>
      <c r="Y877" s="127"/>
      <c r="Z877" s="127"/>
      <c r="AA877" s="127"/>
      <c r="AB877" s="127"/>
      <c r="AC877" s="127"/>
      <c r="AD877" s="127"/>
      <c r="AE877" s="127"/>
      <c r="AF877" s="127"/>
      <c r="AG877" s="127"/>
      <c r="AH877" s="127"/>
      <c r="AI877" s="127"/>
      <c r="AJ877" s="127"/>
      <c r="AK877" s="127"/>
      <c r="AL877" s="127"/>
      <c r="AM877" s="127"/>
      <c r="AN877" s="127"/>
      <c r="AO877" s="127"/>
      <c r="AP877" s="127"/>
      <c r="AQ877" s="127"/>
      <c r="AR877" s="127"/>
      <c r="AS877" s="127"/>
      <c r="AT877" s="127"/>
      <c r="AU877" s="127"/>
      <c r="AV877" s="127"/>
      <c r="AW877" s="127"/>
      <c r="AX877" s="127"/>
      <c r="AY877" s="127"/>
      <c r="AZ877" s="127"/>
      <c r="BA877" s="127"/>
      <c r="BB877" s="127"/>
      <c r="BC877" s="127"/>
      <c r="BD877" s="127"/>
      <c r="BE877" s="127"/>
      <c r="BF877" s="127"/>
      <c r="BG877" s="127"/>
      <c r="BH877" s="127"/>
      <c r="BI877" s="127"/>
      <c r="BJ877" s="127"/>
      <c r="BK877" s="127"/>
      <c r="BL877" s="127"/>
      <c r="BM877" s="127"/>
      <c r="BN877" s="127"/>
      <c r="BO877" s="127"/>
      <c r="BP877" s="127"/>
      <c r="BQ877" s="127"/>
      <c r="BR877" s="127"/>
      <c r="BS877" s="127"/>
    </row>
    <row r="878" spans="1:71" ht="12.75" customHeight="1" x14ac:dyDescent="0.25">
      <c r="A878" s="127"/>
      <c r="B878" s="127"/>
      <c r="C878" s="127"/>
      <c r="D878" s="127"/>
      <c r="E878" s="127"/>
      <c r="F878" s="127"/>
      <c r="G878" s="127"/>
      <c r="H878" s="127"/>
      <c r="I878" s="127"/>
      <c r="J878" s="127"/>
      <c r="K878" s="127"/>
      <c r="L878" s="127"/>
      <c r="M878" s="127"/>
      <c r="N878" s="127"/>
      <c r="O878" s="127"/>
      <c r="P878" s="127"/>
      <c r="Q878" s="127"/>
      <c r="R878" s="127"/>
      <c r="S878" s="127"/>
      <c r="T878" s="127"/>
      <c r="U878" s="127"/>
      <c r="V878" s="127"/>
      <c r="W878" s="127"/>
      <c r="X878" s="127"/>
      <c r="Y878" s="127"/>
      <c r="Z878" s="127"/>
      <c r="AA878" s="127"/>
      <c r="AB878" s="127"/>
      <c r="AC878" s="127"/>
      <c r="AD878" s="127"/>
      <c r="AE878" s="127"/>
      <c r="AF878" s="127"/>
      <c r="AG878" s="127"/>
      <c r="AH878" s="127"/>
      <c r="AI878" s="127"/>
      <c r="AJ878" s="127"/>
      <c r="AK878" s="127"/>
      <c r="AL878" s="127"/>
      <c r="AM878" s="127"/>
      <c r="AN878" s="127"/>
      <c r="AO878" s="127"/>
      <c r="AP878" s="127"/>
      <c r="AQ878" s="127"/>
      <c r="AR878" s="127"/>
      <c r="AS878" s="127"/>
      <c r="AT878" s="127"/>
      <c r="AU878" s="127"/>
      <c r="AV878" s="127"/>
      <c r="AW878" s="127"/>
      <c r="AX878" s="127"/>
      <c r="AY878" s="127"/>
      <c r="AZ878" s="127"/>
      <c r="BA878" s="127"/>
      <c r="BB878" s="127"/>
      <c r="BC878" s="127"/>
      <c r="BD878" s="127"/>
      <c r="BE878" s="127"/>
      <c r="BF878" s="127"/>
      <c r="BG878" s="127"/>
      <c r="BH878" s="127"/>
      <c r="BI878" s="127"/>
      <c r="BJ878" s="127"/>
      <c r="BK878" s="127"/>
      <c r="BL878" s="127"/>
      <c r="BM878" s="127"/>
      <c r="BN878" s="127"/>
      <c r="BO878" s="127"/>
      <c r="BP878" s="127"/>
      <c r="BQ878" s="127"/>
      <c r="BR878" s="127"/>
      <c r="BS878" s="127"/>
    </row>
    <row r="879" spans="1:71" ht="12.75" customHeight="1" x14ac:dyDescent="0.25">
      <c r="A879" s="127"/>
      <c r="B879" s="127"/>
      <c r="C879" s="127"/>
      <c r="D879" s="127"/>
      <c r="E879" s="127"/>
      <c r="F879" s="127"/>
      <c r="G879" s="127"/>
      <c r="H879" s="127"/>
      <c r="I879" s="127"/>
      <c r="J879" s="127"/>
      <c r="K879" s="127"/>
      <c r="L879" s="127"/>
      <c r="M879" s="127"/>
      <c r="N879" s="127"/>
      <c r="O879" s="127"/>
      <c r="P879" s="127"/>
      <c r="Q879" s="127"/>
      <c r="R879" s="127"/>
      <c r="S879" s="127"/>
      <c r="T879" s="127"/>
      <c r="U879" s="127"/>
      <c r="V879" s="127"/>
      <c r="W879" s="127"/>
      <c r="X879" s="127"/>
      <c r="Y879" s="127"/>
      <c r="Z879" s="127"/>
      <c r="AA879" s="127"/>
      <c r="AB879" s="127"/>
      <c r="AC879" s="127"/>
      <c r="AD879" s="127"/>
      <c r="AE879" s="127"/>
      <c r="AF879" s="127"/>
      <c r="AG879" s="127"/>
      <c r="AH879" s="127"/>
      <c r="AI879" s="127"/>
      <c r="AJ879" s="127"/>
      <c r="AK879" s="127"/>
      <c r="AL879" s="127"/>
      <c r="AM879" s="127"/>
      <c r="AN879" s="127"/>
      <c r="AO879" s="127"/>
      <c r="AP879" s="127"/>
      <c r="AQ879" s="127"/>
      <c r="AR879" s="127"/>
      <c r="AS879" s="127"/>
      <c r="AT879" s="127"/>
      <c r="AU879" s="127"/>
      <c r="AV879" s="127"/>
      <c r="AW879" s="127"/>
      <c r="AX879" s="127"/>
      <c r="AY879" s="127"/>
      <c r="AZ879" s="127"/>
      <c r="BA879" s="127"/>
      <c r="BB879" s="127"/>
      <c r="BC879" s="127"/>
      <c r="BD879" s="127"/>
      <c r="BE879" s="127"/>
      <c r="BF879" s="127"/>
      <c r="BG879" s="127"/>
      <c r="BH879" s="127"/>
      <c r="BI879" s="127"/>
      <c r="BJ879" s="127"/>
      <c r="BK879" s="127"/>
      <c r="BL879" s="127"/>
      <c r="BM879" s="127"/>
      <c r="BN879" s="127"/>
      <c r="BO879" s="127"/>
      <c r="BP879" s="127"/>
      <c r="BQ879" s="127"/>
      <c r="BR879" s="127"/>
      <c r="BS879" s="127"/>
    </row>
    <row r="880" spans="1:71" ht="12.75" customHeight="1" x14ac:dyDescent="0.25">
      <c r="A880" s="127"/>
      <c r="B880" s="127"/>
      <c r="C880" s="127"/>
      <c r="D880" s="127"/>
      <c r="E880" s="127"/>
      <c r="F880" s="127"/>
      <c r="G880" s="127"/>
      <c r="H880" s="127"/>
      <c r="I880" s="127"/>
      <c r="J880" s="127"/>
      <c r="K880" s="127"/>
      <c r="L880" s="127"/>
      <c r="M880" s="127"/>
      <c r="N880" s="127"/>
      <c r="O880" s="127"/>
      <c r="P880" s="127"/>
      <c r="Q880" s="127"/>
      <c r="R880" s="127"/>
      <c r="S880" s="127"/>
      <c r="T880" s="127"/>
      <c r="U880" s="127"/>
      <c r="V880" s="127"/>
      <c r="W880" s="127"/>
      <c r="X880" s="127"/>
      <c r="Y880" s="127"/>
      <c r="Z880" s="127"/>
      <c r="AA880" s="127"/>
      <c r="AB880" s="127"/>
      <c r="AC880" s="127"/>
      <c r="AD880" s="127"/>
      <c r="AE880" s="127"/>
      <c r="AF880" s="127"/>
      <c r="AG880" s="127"/>
      <c r="AH880" s="127"/>
      <c r="AI880" s="127"/>
      <c r="AJ880" s="127"/>
      <c r="AK880" s="127"/>
      <c r="AL880" s="127"/>
      <c r="AM880" s="127"/>
      <c r="AN880" s="127"/>
      <c r="AO880" s="127"/>
      <c r="AP880" s="127"/>
      <c r="AQ880" s="127"/>
      <c r="AR880" s="127"/>
      <c r="AS880" s="127"/>
      <c r="AT880" s="127"/>
      <c r="AU880" s="127"/>
      <c r="AV880" s="127"/>
      <c r="AW880" s="127"/>
      <c r="AX880" s="127"/>
      <c r="AY880" s="127"/>
      <c r="AZ880" s="127"/>
      <c r="BA880" s="127"/>
      <c r="BB880" s="127"/>
      <c r="BC880" s="127"/>
      <c r="BD880" s="127"/>
      <c r="BE880" s="127"/>
      <c r="BF880" s="127"/>
      <c r="BG880" s="127"/>
      <c r="BH880" s="127"/>
      <c r="BI880" s="127"/>
      <c r="BJ880" s="127"/>
      <c r="BK880" s="127"/>
      <c r="BL880" s="127"/>
      <c r="BM880" s="127"/>
      <c r="BN880" s="127"/>
      <c r="BO880" s="127"/>
      <c r="BP880" s="127"/>
      <c r="BQ880" s="127"/>
      <c r="BR880" s="127"/>
      <c r="BS880" s="127"/>
    </row>
    <row r="881" spans="1:71" ht="12.75" customHeight="1" x14ac:dyDescent="0.25">
      <c r="A881" s="127"/>
      <c r="B881" s="127"/>
      <c r="C881" s="127"/>
      <c r="D881" s="127"/>
      <c r="E881" s="127"/>
      <c r="F881" s="127"/>
      <c r="G881" s="127"/>
      <c r="H881" s="127"/>
      <c r="I881" s="127"/>
      <c r="J881" s="127"/>
      <c r="K881" s="127"/>
      <c r="L881" s="127"/>
      <c r="M881" s="127"/>
      <c r="N881" s="127"/>
      <c r="O881" s="127"/>
      <c r="P881" s="127"/>
      <c r="Q881" s="127"/>
      <c r="R881" s="127"/>
      <c r="S881" s="127"/>
      <c r="T881" s="127"/>
      <c r="U881" s="127"/>
      <c r="V881" s="127"/>
      <c r="W881" s="127"/>
      <c r="X881" s="127"/>
      <c r="Y881" s="127"/>
      <c r="Z881" s="127"/>
      <c r="AA881" s="127"/>
      <c r="AB881" s="127"/>
      <c r="AC881" s="127"/>
      <c r="AD881" s="127"/>
      <c r="AE881" s="127"/>
      <c r="AF881" s="127"/>
      <c r="AG881" s="127"/>
      <c r="AH881" s="127"/>
      <c r="AI881" s="127"/>
      <c r="AJ881" s="127"/>
      <c r="AK881" s="127"/>
      <c r="AL881" s="127"/>
      <c r="AM881" s="127"/>
      <c r="AN881" s="127"/>
      <c r="AO881" s="127"/>
      <c r="AP881" s="127"/>
      <c r="AQ881" s="127"/>
      <c r="AR881" s="127"/>
      <c r="AS881" s="127"/>
      <c r="AT881" s="127"/>
      <c r="AU881" s="127"/>
      <c r="AV881" s="127"/>
      <c r="AW881" s="127"/>
      <c r="AX881" s="127"/>
      <c r="AY881" s="127"/>
      <c r="AZ881" s="127"/>
      <c r="BA881" s="127"/>
      <c r="BB881" s="127"/>
      <c r="BC881" s="127"/>
      <c r="BD881" s="127"/>
      <c r="BE881" s="127"/>
      <c r="BF881" s="127"/>
      <c r="BG881" s="127"/>
      <c r="BH881" s="127"/>
      <c r="BI881" s="127"/>
      <c r="BJ881" s="127"/>
      <c r="BK881" s="127"/>
      <c r="BL881" s="127"/>
      <c r="BM881" s="127"/>
      <c r="BN881" s="127"/>
      <c r="BO881" s="127"/>
      <c r="BP881" s="127"/>
      <c r="BQ881" s="127"/>
      <c r="BR881" s="127"/>
      <c r="BS881" s="127"/>
    </row>
    <row r="882" spans="1:71" ht="12.75" customHeight="1" x14ac:dyDescent="0.25">
      <c r="A882" s="127"/>
      <c r="B882" s="127"/>
      <c r="C882" s="127"/>
      <c r="D882" s="127"/>
      <c r="E882" s="127"/>
      <c r="F882" s="127"/>
      <c r="G882" s="127"/>
      <c r="H882" s="127"/>
      <c r="I882" s="127"/>
      <c r="J882" s="127"/>
      <c r="K882" s="127"/>
      <c r="L882" s="127"/>
      <c r="M882" s="127"/>
      <c r="N882" s="127"/>
      <c r="O882" s="127"/>
      <c r="P882" s="127"/>
      <c r="Q882" s="127"/>
      <c r="R882" s="127"/>
      <c r="S882" s="127"/>
      <c r="T882" s="127"/>
      <c r="U882" s="127"/>
      <c r="V882" s="127"/>
      <c r="W882" s="127"/>
      <c r="X882" s="127"/>
      <c r="Y882" s="127"/>
      <c r="Z882" s="127"/>
      <c r="AA882" s="127"/>
      <c r="AB882" s="127"/>
      <c r="AC882" s="127"/>
      <c r="AD882" s="127"/>
      <c r="AE882" s="127"/>
      <c r="AF882" s="127"/>
      <c r="AG882" s="127"/>
      <c r="AH882" s="127"/>
      <c r="AI882" s="127"/>
      <c r="AJ882" s="127"/>
      <c r="AK882" s="127"/>
      <c r="AL882" s="127"/>
      <c r="AM882" s="127"/>
      <c r="AN882" s="127"/>
      <c r="AO882" s="127"/>
      <c r="AP882" s="127"/>
      <c r="AQ882" s="127"/>
      <c r="AR882" s="127"/>
      <c r="AS882" s="127"/>
      <c r="AT882" s="127"/>
      <c r="AU882" s="127"/>
      <c r="AV882" s="127"/>
      <c r="AW882" s="127"/>
      <c r="AX882" s="127"/>
      <c r="AY882" s="127"/>
      <c r="AZ882" s="127"/>
      <c r="BA882" s="127"/>
      <c r="BB882" s="127"/>
      <c r="BC882" s="127"/>
      <c r="BD882" s="127"/>
      <c r="BE882" s="127"/>
      <c r="BF882" s="127"/>
      <c r="BG882" s="127"/>
      <c r="BH882" s="127"/>
      <c r="BI882" s="127"/>
      <c r="BJ882" s="127"/>
      <c r="BK882" s="127"/>
      <c r="BL882" s="127"/>
      <c r="BM882" s="127"/>
      <c r="BN882" s="127"/>
      <c r="BO882" s="127"/>
      <c r="BP882" s="127"/>
      <c r="BQ882" s="127"/>
      <c r="BR882" s="127"/>
      <c r="BS882" s="127"/>
    </row>
    <row r="883" spans="1:71" ht="12.75" customHeight="1" x14ac:dyDescent="0.25">
      <c r="A883" s="127"/>
      <c r="B883" s="127"/>
      <c r="C883" s="127"/>
      <c r="D883" s="127"/>
      <c r="E883" s="127"/>
      <c r="F883" s="127"/>
      <c r="G883" s="127"/>
      <c r="H883" s="127"/>
      <c r="I883" s="127"/>
      <c r="J883" s="127"/>
      <c r="K883" s="127"/>
      <c r="L883" s="127"/>
      <c r="M883" s="127"/>
      <c r="N883" s="127"/>
      <c r="O883" s="127"/>
      <c r="P883" s="127"/>
      <c r="Q883" s="127"/>
      <c r="R883" s="127"/>
      <c r="S883" s="127"/>
      <c r="T883" s="127"/>
      <c r="U883" s="127"/>
      <c r="V883" s="127"/>
      <c r="W883" s="127"/>
      <c r="X883" s="127"/>
      <c r="Y883" s="127"/>
      <c r="Z883" s="127"/>
      <c r="AA883" s="127"/>
      <c r="AB883" s="127"/>
      <c r="AC883" s="127"/>
      <c r="AD883" s="127"/>
      <c r="AE883" s="127"/>
      <c r="AF883" s="127"/>
      <c r="AG883" s="127"/>
      <c r="AH883" s="127"/>
      <c r="AI883" s="127"/>
      <c r="AJ883" s="127"/>
      <c r="AK883" s="127"/>
      <c r="AL883" s="127"/>
      <c r="AM883" s="127"/>
      <c r="AN883" s="127"/>
      <c r="AO883" s="127"/>
      <c r="AP883" s="127"/>
      <c r="AQ883" s="127"/>
      <c r="AR883" s="127"/>
      <c r="AS883" s="127"/>
      <c r="AT883" s="127"/>
      <c r="AU883" s="127"/>
      <c r="AV883" s="127"/>
      <c r="AW883" s="127"/>
      <c r="AX883" s="127"/>
      <c r="AY883" s="127"/>
      <c r="AZ883" s="127"/>
      <c r="BA883" s="127"/>
      <c r="BB883" s="127"/>
      <c r="BC883" s="127"/>
      <c r="BD883" s="127"/>
      <c r="BE883" s="127"/>
      <c r="BF883" s="127"/>
      <c r="BG883" s="127"/>
      <c r="BH883" s="127"/>
      <c r="BI883" s="127"/>
      <c r="BJ883" s="127"/>
      <c r="BK883" s="127"/>
      <c r="BL883" s="127"/>
      <c r="BM883" s="127"/>
      <c r="BN883" s="127"/>
      <c r="BO883" s="127"/>
      <c r="BP883" s="127"/>
      <c r="BQ883" s="127"/>
      <c r="BR883" s="127"/>
      <c r="BS883" s="127"/>
    </row>
    <row r="884" spans="1:71" ht="12.75" customHeight="1" x14ac:dyDescent="0.25">
      <c r="A884" s="127"/>
      <c r="B884" s="127"/>
      <c r="C884" s="127"/>
      <c r="D884" s="127"/>
      <c r="E884" s="127"/>
      <c r="F884" s="127"/>
      <c r="G884" s="127"/>
      <c r="H884" s="127"/>
      <c r="I884" s="127"/>
      <c r="J884" s="127"/>
      <c r="K884" s="127"/>
      <c r="L884" s="127"/>
      <c r="M884" s="127"/>
      <c r="N884" s="127"/>
      <c r="O884" s="127"/>
      <c r="P884" s="127"/>
      <c r="Q884" s="127"/>
      <c r="R884" s="127"/>
      <c r="S884" s="127"/>
      <c r="T884" s="127"/>
      <c r="U884" s="127"/>
      <c r="V884" s="127"/>
      <c r="W884" s="127"/>
      <c r="X884" s="127"/>
      <c r="Y884" s="127"/>
      <c r="Z884" s="127"/>
      <c r="AA884" s="127"/>
      <c r="AB884" s="127"/>
      <c r="AC884" s="127"/>
      <c r="AD884" s="127"/>
      <c r="AE884" s="127"/>
      <c r="AF884" s="127"/>
      <c r="AG884" s="127"/>
      <c r="AH884" s="127"/>
      <c r="AI884" s="127"/>
      <c r="AJ884" s="127"/>
      <c r="AK884" s="127"/>
      <c r="AL884" s="127"/>
      <c r="AM884" s="127"/>
      <c r="AN884" s="127"/>
      <c r="AO884" s="127"/>
      <c r="AP884" s="127"/>
      <c r="AQ884" s="127"/>
      <c r="AR884" s="127"/>
      <c r="AS884" s="127"/>
      <c r="AT884" s="127"/>
      <c r="AU884" s="127"/>
      <c r="AV884" s="127"/>
      <c r="AW884" s="127"/>
      <c r="AX884" s="127"/>
      <c r="AY884" s="127"/>
      <c r="AZ884" s="127"/>
      <c r="BA884" s="127"/>
      <c r="BB884" s="127"/>
      <c r="BC884" s="127"/>
      <c r="BD884" s="127"/>
      <c r="BE884" s="127"/>
      <c r="BF884" s="127"/>
      <c r="BG884" s="127"/>
      <c r="BH884" s="127"/>
      <c r="BI884" s="127"/>
      <c r="BJ884" s="127"/>
      <c r="BK884" s="127"/>
      <c r="BL884" s="127"/>
      <c r="BM884" s="127"/>
      <c r="BN884" s="127"/>
      <c r="BO884" s="127"/>
      <c r="BP884" s="127"/>
      <c r="BQ884" s="127"/>
      <c r="BR884" s="127"/>
      <c r="BS884" s="127"/>
    </row>
    <row r="885" spans="1:71" ht="12.75" customHeight="1" x14ac:dyDescent="0.25">
      <c r="A885" s="127"/>
      <c r="B885" s="127"/>
      <c r="C885" s="127"/>
      <c r="D885" s="127"/>
      <c r="E885" s="127"/>
      <c r="F885" s="127"/>
      <c r="G885" s="127"/>
      <c r="H885" s="127"/>
      <c r="I885" s="127"/>
      <c r="J885" s="127"/>
      <c r="K885" s="127"/>
      <c r="L885" s="127"/>
      <c r="M885" s="127"/>
      <c r="N885" s="127"/>
      <c r="O885" s="127"/>
      <c r="P885" s="127"/>
      <c r="Q885" s="127"/>
      <c r="R885" s="127"/>
      <c r="S885" s="127"/>
      <c r="T885" s="127"/>
      <c r="U885" s="127"/>
      <c r="V885" s="127"/>
      <c r="W885" s="127"/>
      <c r="X885" s="127"/>
      <c r="Y885" s="127"/>
      <c r="Z885" s="127"/>
      <c r="AA885" s="127"/>
      <c r="AB885" s="127"/>
      <c r="AC885" s="127"/>
      <c r="AD885" s="127"/>
      <c r="AE885" s="127"/>
      <c r="AF885" s="127"/>
      <c r="AG885" s="127"/>
      <c r="AH885" s="127"/>
      <c r="AI885" s="127"/>
      <c r="AJ885" s="127"/>
      <c r="AK885" s="127"/>
      <c r="AL885" s="127"/>
      <c r="AM885" s="127"/>
      <c r="AN885" s="127"/>
      <c r="AO885" s="127"/>
      <c r="AP885" s="127"/>
      <c r="AQ885" s="127"/>
      <c r="AR885" s="127"/>
      <c r="AS885" s="127"/>
      <c r="AT885" s="127"/>
      <c r="AU885" s="127"/>
      <c r="AV885" s="127"/>
      <c r="AW885" s="127"/>
      <c r="AX885" s="127"/>
      <c r="AY885" s="127"/>
      <c r="AZ885" s="127"/>
      <c r="BA885" s="127"/>
      <c r="BB885" s="127"/>
      <c r="BC885" s="127"/>
      <c r="BD885" s="127"/>
      <c r="BE885" s="127"/>
      <c r="BF885" s="127"/>
      <c r="BG885" s="127"/>
      <c r="BH885" s="127"/>
      <c r="BI885" s="127"/>
      <c r="BJ885" s="127"/>
      <c r="BK885" s="127"/>
      <c r="BL885" s="127"/>
      <c r="BM885" s="127"/>
      <c r="BN885" s="127"/>
      <c r="BO885" s="127"/>
      <c r="BP885" s="127"/>
      <c r="BQ885" s="127"/>
      <c r="BR885" s="127"/>
      <c r="BS885" s="127"/>
    </row>
    <row r="886" spans="1:71" ht="12.75" customHeight="1" x14ac:dyDescent="0.25">
      <c r="A886" s="127"/>
      <c r="B886" s="127"/>
      <c r="C886" s="127"/>
      <c r="D886" s="127"/>
      <c r="E886" s="127"/>
      <c r="F886" s="127"/>
      <c r="G886" s="127"/>
      <c r="H886" s="127"/>
      <c r="I886" s="127"/>
      <c r="J886" s="127"/>
      <c r="K886" s="127"/>
      <c r="L886" s="127"/>
      <c r="M886" s="127"/>
      <c r="N886" s="127"/>
      <c r="O886" s="127"/>
      <c r="P886" s="127"/>
      <c r="Q886" s="127"/>
      <c r="R886" s="127"/>
      <c r="S886" s="127"/>
      <c r="T886" s="127"/>
      <c r="U886" s="127"/>
      <c r="V886" s="127"/>
      <c r="W886" s="127"/>
      <c r="X886" s="127"/>
      <c r="Y886" s="127"/>
      <c r="Z886" s="127"/>
      <c r="AA886" s="127"/>
      <c r="AB886" s="127"/>
      <c r="AC886" s="127"/>
      <c r="AD886" s="127"/>
      <c r="AE886" s="127"/>
      <c r="AF886" s="127"/>
      <c r="AG886" s="127"/>
      <c r="AH886" s="127"/>
      <c r="AI886" s="127"/>
      <c r="AJ886" s="127"/>
      <c r="AK886" s="127"/>
      <c r="AL886" s="127"/>
      <c r="AM886" s="127"/>
      <c r="AN886" s="127"/>
      <c r="AO886" s="127"/>
      <c r="AP886" s="127"/>
      <c r="AQ886" s="127"/>
      <c r="AR886" s="127"/>
      <c r="AS886" s="127"/>
      <c r="AT886" s="127"/>
      <c r="AU886" s="127"/>
      <c r="AV886" s="127"/>
      <c r="AW886" s="127"/>
      <c r="AX886" s="127"/>
      <c r="AY886" s="127"/>
      <c r="AZ886" s="127"/>
      <c r="BA886" s="127"/>
      <c r="BB886" s="127"/>
      <c r="BC886" s="127"/>
      <c r="BD886" s="127"/>
      <c r="BE886" s="127"/>
      <c r="BF886" s="127"/>
      <c r="BG886" s="127"/>
      <c r="BH886" s="127"/>
      <c r="BI886" s="127"/>
      <c r="BJ886" s="127"/>
      <c r="BK886" s="127"/>
      <c r="BL886" s="127"/>
      <c r="BM886" s="127"/>
      <c r="BN886" s="127"/>
      <c r="BO886" s="127"/>
      <c r="BP886" s="127"/>
      <c r="BQ886" s="127"/>
      <c r="BR886" s="127"/>
      <c r="BS886" s="127"/>
    </row>
    <row r="887" spans="1:71" ht="12.75" customHeight="1" x14ac:dyDescent="0.25">
      <c r="A887" s="127"/>
      <c r="B887" s="127"/>
      <c r="C887" s="127"/>
      <c r="D887" s="127"/>
      <c r="E887" s="127"/>
      <c r="F887" s="127"/>
      <c r="G887" s="127"/>
      <c r="H887" s="127"/>
      <c r="I887" s="127"/>
      <c r="J887" s="127"/>
      <c r="K887" s="127"/>
      <c r="L887" s="127"/>
      <c r="M887" s="127"/>
      <c r="N887" s="127"/>
      <c r="O887" s="127"/>
      <c r="P887" s="127"/>
      <c r="Q887" s="127"/>
      <c r="R887" s="127"/>
      <c r="S887" s="127"/>
      <c r="T887" s="127"/>
      <c r="U887" s="127"/>
      <c r="V887" s="127"/>
      <c r="W887" s="127"/>
      <c r="X887" s="127"/>
      <c r="Y887" s="127"/>
      <c r="Z887" s="127"/>
      <c r="AA887" s="127"/>
      <c r="AB887" s="127"/>
      <c r="AC887" s="127"/>
      <c r="AD887" s="127"/>
      <c r="AE887" s="127"/>
      <c r="AF887" s="127"/>
      <c r="AG887" s="127"/>
      <c r="AH887" s="127"/>
      <c r="AI887" s="127"/>
      <c r="AJ887" s="127"/>
      <c r="AK887" s="127"/>
      <c r="AL887" s="127"/>
      <c r="AM887" s="127"/>
      <c r="AN887" s="127"/>
      <c r="AO887" s="127"/>
      <c r="AP887" s="127"/>
      <c r="AQ887" s="127"/>
      <c r="AR887" s="127"/>
      <c r="AS887" s="127"/>
      <c r="AT887" s="127"/>
      <c r="AU887" s="127"/>
      <c r="AV887" s="127"/>
      <c r="AW887" s="127"/>
      <c r="AX887" s="127"/>
      <c r="AY887" s="127"/>
      <c r="AZ887" s="127"/>
      <c r="BA887" s="127"/>
      <c r="BB887" s="127"/>
      <c r="BC887" s="127"/>
      <c r="BD887" s="127"/>
      <c r="BE887" s="127"/>
      <c r="BF887" s="127"/>
      <c r="BG887" s="127"/>
      <c r="BH887" s="127"/>
      <c r="BI887" s="127"/>
      <c r="BJ887" s="127"/>
      <c r="BK887" s="127"/>
      <c r="BL887" s="127"/>
      <c r="BM887" s="127"/>
      <c r="BN887" s="127"/>
      <c r="BO887" s="127"/>
      <c r="BP887" s="127"/>
      <c r="BQ887" s="127"/>
      <c r="BR887" s="127"/>
      <c r="BS887" s="127"/>
    </row>
    <row r="888" spans="1:71" ht="12.75" customHeight="1" x14ac:dyDescent="0.25">
      <c r="A888" s="127"/>
      <c r="B888" s="127"/>
      <c r="C888" s="127"/>
      <c r="D888" s="127"/>
      <c r="E888" s="127"/>
      <c r="F888" s="127"/>
      <c r="G888" s="127"/>
      <c r="H888" s="127"/>
      <c r="I888" s="127"/>
      <c r="J888" s="127"/>
      <c r="K888" s="127"/>
      <c r="L888" s="127"/>
      <c r="M888" s="127"/>
      <c r="N888" s="127"/>
      <c r="O888" s="127"/>
      <c r="P888" s="127"/>
      <c r="Q888" s="127"/>
      <c r="R888" s="127"/>
      <c r="S888" s="127"/>
      <c r="T888" s="127"/>
      <c r="U888" s="127"/>
      <c r="V888" s="127"/>
      <c r="W888" s="127"/>
      <c r="X888" s="127"/>
      <c r="Y888" s="127"/>
      <c r="Z888" s="127"/>
      <c r="AA888" s="127"/>
      <c r="AB888" s="127"/>
      <c r="AC888" s="127"/>
      <c r="AD888" s="127"/>
      <c r="AE888" s="127"/>
      <c r="AF888" s="127"/>
      <c r="AG888" s="127"/>
      <c r="AH888" s="127"/>
      <c r="AI888" s="127"/>
      <c r="AJ888" s="127"/>
      <c r="AK888" s="127"/>
      <c r="AL888" s="127"/>
      <c r="AM888" s="127"/>
      <c r="AN888" s="127"/>
      <c r="AO888" s="127"/>
      <c r="AP888" s="127"/>
      <c r="AQ888" s="127"/>
      <c r="AR888" s="127"/>
      <c r="AS888" s="127"/>
      <c r="AT888" s="127"/>
      <c r="AU888" s="127"/>
      <c r="AV888" s="127"/>
      <c r="AW888" s="127"/>
      <c r="AX888" s="127"/>
      <c r="AY888" s="127"/>
      <c r="AZ888" s="127"/>
      <c r="BA888" s="127"/>
      <c r="BB888" s="127"/>
      <c r="BC888" s="127"/>
      <c r="BD888" s="127"/>
      <c r="BE888" s="127"/>
      <c r="BF888" s="127"/>
      <c r="BG888" s="127"/>
      <c r="BH888" s="127"/>
      <c r="BI888" s="127"/>
      <c r="BJ888" s="127"/>
      <c r="BK888" s="127"/>
      <c r="BL888" s="127"/>
      <c r="BM888" s="127"/>
      <c r="BN888" s="127"/>
      <c r="BO888" s="127"/>
      <c r="BP888" s="127"/>
      <c r="BQ888" s="127"/>
      <c r="BR888" s="127"/>
      <c r="BS888" s="127"/>
    </row>
    <row r="889" spans="1:71" ht="12.75" customHeight="1" x14ac:dyDescent="0.25">
      <c r="A889" s="127"/>
      <c r="B889" s="127"/>
      <c r="C889" s="127"/>
      <c r="D889" s="127"/>
      <c r="E889" s="127"/>
      <c r="F889" s="127"/>
      <c r="G889" s="127"/>
      <c r="H889" s="127"/>
      <c r="I889" s="127"/>
      <c r="J889" s="127"/>
      <c r="K889" s="127"/>
      <c r="L889" s="127"/>
      <c r="M889" s="127"/>
      <c r="N889" s="127"/>
      <c r="O889" s="127"/>
      <c r="P889" s="127"/>
      <c r="Q889" s="127"/>
      <c r="R889" s="127"/>
      <c r="S889" s="127"/>
      <c r="T889" s="127"/>
      <c r="U889" s="127"/>
      <c r="V889" s="127"/>
      <c r="W889" s="127"/>
      <c r="X889" s="127"/>
      <c r="Y889" s="127"/>
      <c r="Z889" s="127"/>
      <c r="AA889" s="127"/>
      <c r="AB889" s="127"/>
      <c r="AC889" s="127"/>
      <c r="AD889" s="127"/>
      <c r="AE889" s="127"/>
      <c r="AF889" s="127"/>
      <c r="AG889" s="127"/>
      <c r="AH889" s="127"/>
      <c r="AI889" s="127"/>
      <c r="AJ889" s="127"/>
      <c r="AK889" s="127"/>
      <c r="AL889" s="127"/>
      <c r="AM889" s="127"/>
      <c r="AN889" s="127"/>
      <c r="AO889" s="127"/>
      <c r="AP889" s="127"/>
      <c r="AQ889" s="127"/>
      <c r="AR889" s="127"/>
      <c r="AS889" s="127"/>
      <c r="AT889" s="127"/>
      <c r="AU889" s="127"/>
      <c r="AV889" s="127"/>
      <c r="AW889" s="127"/>
      <c r="AX889" s="127"/>
      <c r="AY889" s="127"/>
      <c r="AZ889" s="127"/>
      <c r="BA889" s="127"/>
      <c r="BB889" s="127"/>
      <c r="BC889" s="127"/>
      <c r="BD889" s="127"/>
      <c r="BE889" s="127"/>
      <c r="BF889" s="127"/>
      <c r="BG889" s="127"/>
      <c r="BH889" s="127"/>
      <c r="BI889" s="127"/>
      <c r="BJ889" s="127"/>
      <c r="BK889" s="127"/>
      <c r="BL889" s="127"/>
      <c r="BM889" s="127"/>
      <c r="BN889" s="127"/>
      <c r="BO889" s="127"/>
      <c r="BP889" s="127"/>
      <c r="BQ889" s="127"/>
      <c r="BR889" s="127"/>
      <c r="BS889" s="127"/>
    </row>
    <row r="890" spans="1:71" ht="12.75" customHeight="1" x14ac:dyDescent="0.25">
      <c r="A890" s="127"/>
      <c r="B890" s="127"/>
      <c r="C890" s="127"/>
      <c r="D890" s="127"/>
      <c r="E890" s="127"/>
      <c r="F890" s="127"/>
      <c r="G890" s="127"/>
      <c r="H890" s="127"/>
      <c r="I890" s="127"/>
      <c r="J890" s="127"/>
      <c r="K890" s="127"/>
      <c r="L890" s="127"/>
      <c r="M890" s="127"/>
      <c r="N890" s="127"/>
      <c r="O890" s="127"/>
      <c r="P890" s="127"/>
      <c r="Q890" s="127"/>
      <c r="R890" s="127"/>
      <c r="S890" s="127"/>
      <c r="T890" s="127"/>
      <c r="U890" s="127"/>
      <c r="V890" s="127"/>
      <c r="W890" s="127"/>
      <c r="X890" s="127"/>
      <c r="Y890" s="127"/>
      <c r="Z890" s="127"/>
      <c r="AA890" s="127"/>
      <c r="AB890" s="127"/>
      <c r="AC890" s="127"/>
      <c r="AD890" s="127"/>
      <c r="AE890" s="127"/>
      <c r="AF890" s="127"/>
      <c r="AG890" s="127"/>
      <c r="AH890" s="127"/>
      <c r="AI890" s="127"/>
      <c r="AJ890" s="127"/>
      <c r="AK890" s="127"/>
      <c r="AL890" s="127"/>
      <c r="AM890" s="127"/>
      <c r="AN890" s="127"/>
      <c r="AO890" s="127"/>
      <c r="AP890" s="127"/>
      <c r="AQ890" s="127"/>
      <c r="AR890" s="127"/>
      <c r="AS890" s="127"/>
      <c r="AT890" s="127"/>
      <c r="AU890" s="127"/>
      <c r="AV890" s="127"/>
      <c r="AW890" s="127"/>
      <c r="AX890" s="127"/>
      <c r="AY890" s="127"/>
      <c r="AZ890" s="127"/>
      <c r="BA890" s="127"/>
      <c r="BB890" s="127"/>
      <c r="BC890" s="127"/>
      <c r="BD890" s="127"/>
      <c r="BE890" s="127"/>
      <c r="BF890" s="127"/>
      <c r="BG890" s="127"/>
      <c r="BH890" s="127"/>
      <c r="BI890" s="127"/>
      <c r="BJ890" s="127"/>
      <c r="BK890" s="127"/>
      <c r="BL890" s="127"/>
      <c r="BM890" s="127"/>
      <c r="BN890" s="127"/>
      <c r="BO890" s="127"/>
      <c r="BP890" s="127"/>
      <c r="BQ890" s="127"/>
      <c r="BR890" s="127"/>
      <c r="BS890" s="127"/>
    </row>
    <row r="891" spans="1:71" ht="12.75" customHeight="1" x14ac:dyDescent="0.25">
      <c r="A891" s="127"/>
      <c r="B891" s="127"/>
      <c r="C891" s="127"/>
      <c r="D891" s="127"/>
      <c r="E891" s="127"/>
      <c r="F891" s="127"/>
      <c r="G891" s="127"/>
      <c r="H891" s="127"/>
      <c r="I891" s="127"/>
      <c r="J891" s="127"/>
      <c r="K891" s="127"/>
      <c r="L891" s="127"/>
      <c r="M891" s="127"/>
      <c r="N891" s="127"/>
      <c r="O891" s="127"/>
      <c r="P891" s="127"/>
      <c r="Q891" s="127"/>
      <c r="R891" s="127"/>
      <c r="S891" s="127"/>
      <c r="T891" s="127"/>
      <c r="U891" s="127"/>
      <c r="V891" s="127"/>
      <c r="W891" s="127"/>
      <c r="X891" s="127"/>
      <c r="Y891" s="127"/>
      <c r="Z891" s="127"/>
      <c r="AA891" s="127"/>
      <c r="AB891" s="127"/>
      <c r="AC891" s="127"/>
      <c r="AD891" s="127"/>
      <c r="AE891" s="127"/>
      <c r="AF891" s="127"/>
      <c r="AG891" s="127"/>
      <c r="AH891" s="127"/>
      <c r="AI891" s="127"/>
      <c r="AJ891" s="127"/>
      <c r="AK891" s="127"/>
      <c r="AL891" s="127"/>
      <c r="AM891" s="127"/>
      <c r="AN891" s="127"/>
      <c r="AO891" s="127"/>
      <c r="AP891" s="127"/>
      <c r="AQ891" s="127"/>
      <c r="AR891" s="127"/>
      <c r="AS891" s="127"/>
      <c r="AT891" s="127"/>
      <c r="AU891" s="127"/>
      <c r="AV891" s="127"/>
      <c r="AW891" s="127"/>
      <c r="AX891" s="127"/>
      <c r="AY891" s="127"/>
      <c r="AZ891" s="127"/>
      <c r="BA891" s="127"/>
      <c r="BB891" s="127"/>
      <c r="BC891" s="127"/>
      <c r="BD891" s="127"/>
      <c r="BE891" s="127"/>
      <c r="BF891" s="127"/>
      <c r="BG891" s="127"/>
      <c r="BH891" s="127"/>
      <c r="BI891" s="127"/>
      <c r="BJ891" s="127"/>
      <c r="BK891" s="127"/>
      <c r="BL891" s="127"/>
      <c r="BM891" s="127"/>
      <c r="BN891" s="127"/>
      <c r="BO891" s="127"/>
      <c r="BP891" s="127"/>
      <c r="BQ891" s="127"/>
      <c r="BR891" s="127"/>
      <c r="BS891" s="127"/>
    </row>
    <row r="892" spans="1:71" ht="12.75" customHeight="1" x14ac:dyDescent="0.25">
      <c r="A892" s="127"/>
      <c r="B892" s="127"/>
      <c r="C892" s="127"/>
      <c r="D892" s="127"/>
      <c r="E892" s="127"/>
      <c r="F892" s="127"/>
      <c r="G892" s="127"/>
      <c r="H892" s="127"/>
      <c r="I892" s="127"/>
      <c r="J892" s="127"/>
      <c r="K892" s="127"/>
      <c r="L892" s="127"/>
      <c r="M892" s="127"/>
      <c r="N892" s="127"/>
      <c r="O892" s="127"/>
      <c r="P892" s="127"/>
      <c r="Q892" s="127"/>
      <c r="R892" s="127"/>
      <c r="S892" s="127"/>
      <c r="T892" s="127"/>
      <c r="U892" s="127"/>
      <c r="V892" s="127"/>
      <c r="W892" s="127"/>
      <c r="X892" s="127"/>
      <c r="Y892" s="127"/>
      <c r="Z892" s="127"/>
      <c r="AA892" s="127"/>
      <c r="AB892" s="127"/>
      <c r="AC892" s="127"/>
      <c r="AD892" s="127"/>
      <c r="AE892" s="127"/>
      <c r="AF892" s="127"/>
      <c r="AG892" s="127"/>
      <c r="AH892" s="127"/>
      <c r="AI892" s="127"/>
      <c r="AJ892" s="127"/>
      <c r="AK892" s="127"/>
      <c r="AL892" s="127"/>
      <c r="AM892" s="127"/>
      <c r="AN892" s="127"/>
      <c r="AO892" s="127"/>
      <c r="AP892" s="127"/>
      <c r="AQ892" s="127"/>
      <c r="AR892" s="127"/>
      <c r="AS892" s="127"/>
      <c r="AT892" s="127"/>
      <c r="AU892" s="127"/>
      <c r="AV892" s="127"/>
      <c r="AW892" s="127"/>
      <c r="AX892" s="127"/>
      <c r="AY892" s="127"/>
      <c r="AZ892" s="127"/>
      <c r="BA892" s="127"/>
      <c r="BB892" s="127"/>
      <c r="BC892" s="127"/>
      <c r="BD892" s="127"/>
      <c r="BE892" s="127"/>
      <c r="BF892" s="127"/>
      <c r="BG892" s="127"/>
      <c r="BH892" s="127"/>
      <c r="BI892" s="127"/>
      <c r="BJ892" s="127"/>
      <c r="BK892" s="127"/>
      <c r="BL892" s="127"/>
      <c r="BM892" s="127"/>
      <c r="BN892" s="127"/>
      <c r="BO892" s="127"/>
      <c r="BP892" s="127"/>
      <c r="BQ892" s="127"/>
      <c r="BR892" s="127"/>
      <c r="BS892" s="127"/>
    </row>
    <row r="893" spans="1:71" ht="12.75" customHeight="1" x14ac:dyDescent="0.25">
      <c r="A893" s="127"/>
      <c r="B893" s="127"/>
      <c r="C893" s="127"/>
      <c r="D893" s="127"/>
      <c r="E893" s="127"/>
      <c r="F893" s="127"/>
      <c r="G893" s="127"/>
      <c r="H893" s="127"/>
      <c r="I893" s="127"/>
      <c r="J893" s="127"/>
      <c r="K893" s="127"/>
      <c r="L893" s="127"/>
      <c r="M893" s="127"/>
      <c r="N893" s="127"/>
      <c r="O893" s="127"/>
      <c r="P893" s="127"/>
      <c r="Q893" s="127"/>
      <c r="R893" s="127"/>
      <c r="S893" s="127"/>
      <c r="T893" s="127"/>
      <c r="U893" s="127"/>
      <c r="V893" s="127"/>
      <c r="W893" s="127"/>
      <c r="X893" s="127"/>
      <c r="Y893" s="127"/>
      <c r="Z893" s="127"/>
      <c r="AA893" s="127"/>
      <c r="AB893" s="127"/>
      <c r="AC893" s="127"/>
      <c r="AD893" s="127"/>
      <c r="AE893" s="127"/>
      <c r="AF893" s="127"/>
      <c r="AG893" s="127"/>
      <c r="AH893" s="127"/>
      <c r="AI893" s="127"/>
      <c r="AJ893" s="127"/>
      <c r="AK893" s="127"/>
      <c r="AL893" s="127"/>
      <c r="AM893" s="127"/>
      <c r="AN893" s="127"/>
      <c r="AO893" s="127"/>
      <c r="AP893" s="127"/>
      <c r="AQ893" s="127"/>
      <c r="AR893" s="127"/>
      <c r="AS893" s="127"/>
      <c r="AT893" s="127"/>
      <c r="AU893" s="127"/>
      <c r="AV893" s="127"/>
      <c r="AW893" s="127"/>
      <c r="AX893" s="127"/>
      <c r="AY893" s="127"/>
      <c r="AZ893" s="127"/>
      <c r="BA893" s="127"/>
      <c r="BB893" s="127"/>
      <c r="BC893" s="127"/>
      <c r="BD893" s="127"/>
      <c r="BE893" s="127"/>
      <c r="BF893" s="127"/>
      <c r="BG893" s="127"/>
      <c r="BH893" s="127"/>
      <c r="BI893" s="127"/>
      <c r="BJ893" s="127"/>
      <c r="BK893" s="127"/>
      <c r="BL893" s="127"/>
      <c r="BM893" s="127"/>
      <c r="BN893" s="127"/>
      <c r="BO893" s="127"/>
      <c r="BP893" s="127"/>
      <c r="BQ893" s="127"/>
      <c r="BR893" s="127"/>
      <c r="BS893" s="127"/>
    </row>
    <row r="894" spans="1:71" ht="12.75" customHeight="1" x14ac:dyDescent="0.25">
      <c r="A894" s="127"/>
      <c r="B894" s="127"/>
      <c r="C894" s="127"/>
      <c r="D894" s="127"/>
      <c r="E894" s="127"/>
      <c r="F894" s="127"/>
      <c r="G894" s="127"/>
      <c r="H894" s="127"/>
      <c r="I894" s="127"/>
      <c r="J894" s="127"/>
      <c r="K894" s="127"/>
      <c r="L894" s="127"/>
      <c r="M894" s="127"/>
      <c r="N894" s="127"/>
      <c r="O894" s="127"/>
      <c r="P894" s="127"/>
      <c r="Q894" s="127"/>
      <c r="R894" s="127"/>
      <c r="S894" s="127"/>
      <c r="T894" s="127"/>
      <c r="U894" s="127"/>
      <c r="V894" s="127"/>
      <c r="W894" s="127"/>
      <c r="X894" s="127"/>
      <c r="Y894" s="127"/>
      <c r="Z894" s="127"/>
      <c r="AA894" s="127"/>
      <c r="AB894" s="127"/>
      <c r="AC894" s="127"/>
      <c r="AD894" s="127"/>
      <c r="AE894" s="127"/>
      <c r="AF894" s="127"/>
      <c r="AG894" s="127"/>
      <c r="AH894" s="127"/>
      <c r="AI894" s="127"/>
      <c r="AJ894" s="127"/>
      <c r="AK894" s="127"/>
      <c r="AL894" s="127"/>
      <c r="AM894" s="127"/>
      <c r="AN894" s="127"/>
      <c r="AO894" s="127"/>
      <c r="AP894" s="127"/>
      <c r="AQ894" s="127"/>
      <c r="AR894" s="127"/>
      <c r="AS894" s="127"/>
      <c r="AT894" s="127"/>
      <c r="AU894" s="127"/>
      <c r="AV894" s="127"/>
      <c r="AW894" s="127"/>
      <c r="AX894" s="127"/>
      <c r="AY894" s="127"/>
      <c r="AZ894" s="127"/>
      <c r="BA894" s="127"/>
      <c r="BB894" s="127"/>
      <c r="BC894" s="127"/>
      <c r="BD894" s="127"/>
      <c r="BE894" s="127"/>
      <c r="BF894" s="127"/>
      <c r="BG894" s="127"/>
      <c r="BH894" s="127"/>
      <c r="BI894" s="127"/>
      <c r="BJ894" s="127"/>
      <c r="BK894" s="127"/>
      <c r="BL894" s="127"/>
      <c r="BM894" s="127"/>
      <c r="BN894" s="127"/>
      <c r="BO894" s="127"/>
      <c r="BP894" s="127"/>
      <c r="BQ894" s="127"/>
      <c r="BR894" s="127"/>
      <c r="BS894" s="127"/>
    </row>
    <row r="895" spans="1:71" ht="12.75" customHeight="1" x14ac:dyDescent="0.25">
      <c r="A895" s="127"/>
      <c r="B895" s="127"/>
      <c r="C895" s="127"/>
      <c r="D895" s="127"/>
      <c r="E895" s="127"/>
      <c r="F895" s="127"/>
      <c r="G895" s="127"/>
      <c r="H895" s="127"/>
      <c r="I895" s="127"/>
      <c r="J895" s="127"/>
      <c r="K895" s="127"/>
      <c r="L895" s="127"/>
      <c r="M895" s="127"/>
      <c r="N895" s="127"/>
      <c r="O895" s="127"/>
      <c r="P895" s="127"/>
      <c r="Q895" s="127"/>
      <c r="R895" s="127"/>
      <c r="S895" s="127"/>
      <c r="T895" s="127"/>
      <c r="U895" s="127"/>
      <c r="V895" s="127"/>
      <c r="W895" s="127"/>
      <c r="X895" s="127"/>
      <c r="Y895" s="127"/>
      <c r="Z895" s="127"/>
      <c r="AA895" s="127"/>
      <c r="AB895" s="127"/>
      <c r="AC895" s="127"/>
      <c r="AD895" s="127"/>
      <c r="AE895" s="127"/>
      <c r="AF895" s="127"/>
      <c r="AG895" s="127"/>
      <c r="AH895" s="127"/>
      <c r="AI895" s="127"/>
      <c r="AJ895" s="127"/>
      <c r="AK895" s="127"/>
      <c r="AL895" s="127"/>
      <c r="AM895" s="127"/>
      <c r="AN895" s="127"/>
      <c r="AO895" s="127"/>
      <c r="AP895" s="127"/>
      <c r="AQ895" s="127"/>
      <c r="AR895" s="127"/>
      <c r="AS895" s="127"/>
      <c r="AT895" s="127"/>
      <c r="AU895" s="127"/>
      <c r="AV895" s="127"/>
      <c r="AW895" s="127"/>
      <c r="AX895" s="127"/>
      <c r="AY895" s="127"/>
      <c r="AZ895" s="127"/>
      <c r="BA895" s="127"/>
      <c r="BB895" s="127"/>
      <c r="BC895" s="127"/>
      <c r="BD895" s="127"/>
      <c r="BE895" s="127"/>
      <c r="BF895" s="127"/>
      <c r="BG895" s="127"/>
      <c r="BH895" s="127"/>
      <c r="BI895" s="127"/>
      <c r="BJ895" s="127"/>
      <c r="BK895" s="127"/>
      <c r="BL895" s="127"/>
      <c r="BM895" s="127"/>
      <c r="BN895" s="127"/>
      <c r="BO895" s="127"/>
      <c r="BP895" s="127"/>
      <c r="BQ895" s="127"/>
      <c r="BR895" s="127"/>
      <c r="BS895" s="127"/>
    </row>
    <row r="896" spans="1:71" ht="12.75" customHeight="1" x14ac:dyDescent="0.25">
      <c r="A896" s="127"/>
      <c r="B896" s="127"/>
      <c r="C896" s="127"/>
      <c r="D896" s="127"/>
      <c r="E896" s="127"/>
      <c r="F896" s="127"/>
      <c r="G896" s="127"/>
      <c r="H896" s="127"/>
      <c r="I896" s="127"/>
      <c r="J896" s="127"/>
      <c r="K896" s="127"/>
      <c r="L896" s="127"/>
      <c r="M896" s="127"/>
      <c r="N896" s="127"/>
      <c r="O896" s="127"/>
      <c r="P896" s="127"/>
      <c r="Q896" s="127"/>
      <c r="R896" s="127"/>
      <c r="S896" s="127"/>
      <c r="T896" s="127"/>
      <c r="U896" s="127"/>
      <c r="V896" s="127"/>
      <c r="W896" s="127"/>
      <c r="X896" s="127"/>
      <c r="Y896" s="127"/>
      <c r="Z896" s="127"/>
      <c r="AA896" s="127"/>
      <c r="AB896" s="127"/>
      <c r="AC896" s="127"/>
      <c r="AD896" s="127"/>
      <c r="AE896" s="127"/>
      <c r="AF896" s="127"/>
      <c r="AG896" s="127"/>
      <c r="AH896" s="127"/>
      <c r="AI896" s="127"/>
      <c r="AJ896" s="127"/>
      <c r="AK896" s="127"/>
      <c r="AL896" s="127"/>
      <c r="AM896" s="127"/>
      <c r="AN896" s="127"/>
      <c r="AO896" s="127"/>
      <c r="AP896" s="127"/>
      <c r="AQ896" s="127"/>
      <c r="AR896" s="127"/>
      <c r="AS896" s="127"/>
      <c r="AT896" s="127"/>
      <c r="AU896" s="127"/>
      <c r="AV896" s="127"/>
      <c r="AW896" s="127"/>
      <c r="AX896" s="127"/>
      <c r="AY896" s="127"/>
      <c r="AZ896" s="127"/>
      <c r="BA896" s="127"/>
      <c r="BB896" s="127"/>
      <c r="BC896" s="127"/>
      <c r="BD896" s="127"/>
      <c r="BE896" s="127"/>
      <c r="BF896" s="127"/>
      <c r="BG896" s="127"/>
      <c r="BH896" s="127"/>
      <c r="BI896" s="127"/>
      <c r="BJ896" s="127"/>
      <c r="BK896" s="127"/>
      <c r="BL896" s="127"/>
      <c r="BM896" s="127"/>
      <c r="BN896" s="127"/>
      <c r="BO896" s="127"/>
      <c r="BP896" s="127"/>
      <c r="BQ896" s="127"/>
      <c r="BR896" s="127"/>
      <c r="BS896" s="127"/>
    </row>
    <row r="897" spans="1:71" ht="12.75" customHeight="1" x14ac:dyDescent="0.25">
      <c r="A897" s="127"/>
      <c r="B897" s="127"/>
      <c r="C897" s="127"/>
      <c r="D897" s="127"/>
      <c r="E897" s="127"/>
      <c r="F897" s="127"/>
      <c r="G897" s="127"/>
      <c r="H897" s="127"/>
      <c r="I897" s="127"/>
      <c r="J897" s="127"/>
      <c r="K897" s="127"/>
      <c r="L897" s="127"/>
      <c r="M897" s="127"/>
      <c r="N897" s="127"/>
      <c r="O897" s="127"/>
      <c r="P897" s="127"/>
      <c r="Q897" s="127"/>
      <c r="R897" s="127"/>
      <c r="S897" s="127"/>
      <c r="T897" s="127"/>
      <c r="U897" s="127"/>
      <c r="V897" s="127"/>
      <c r="W897" s="127"/>
      <c r="X897" s="127"/>
      <c r="Y897" s="127"/>
      <c r="Z897" s="127"/>
      <c r="AA897" s="127"/>
      <c r="AB897" s="127"/>
      <c r="AC897" s="127"/>
      <c r="AD897" s="127"/>
      <c r="AE897" s="127"/>
      <c r="AF897" s="127"/>
      <c r="AG897" s="127"/>
      <c r="AH897" s="127"/>
      <c r="AI897" s="127"/>
      <c r="AJ897" s="127"/>
      <c r="AK897" s="127"/>
      <c r="AL897" s="127"/>
      <c r="AM897" s="127"/>
      <c r="AN897" s="127"/>
      <c r="AO897" s="127"/>
      <c r="AP897" s="127"/>
      <c r="AQ897" s="127"/>
      <c r="AR897" s="127"/>
      <c r="AS897" s="127"/>
      <c r="AT897" s="127"/>
      <c r="AU897" s="127"/>
      <c r="AV897" s="127"/>
      <c r="AW897" s="127"/>
      <c r="AX897" s="127"/>
      <c r="AY897" s="127"/>
      <c r="AZ897" s="127"/>
      <c r="BA897" s="127"/>
      <c r="BB897" s="127"/>
      <c r="BC897" s="127"/>
      <c r="BD897" s="127"/>
      <c r="BE897" s="127"/>
      <c r="BF897" s="127"/>
      <c r="BG897" s="127"/>
      <c r="BH897" s="127"/>
      <c r="BI897" s="127"/>
      <c r="BJ897" s="127"/>
      <c r="BK897" s="127"/>
      <c r="BL897" s="127"/>
      <c r="BM897" s="127"/>
      <c r="BN897" s="127"/>
      <c r="BO897" s="127"/>
      <c r="BP897" s="127"/>
      <c r="BQ897" s="127"/>
      <c r="BR897" s="127"/>
      <c r="BS897" s="127"/>
    </row>
    <row r="898" spans="1:71" ht="12.75" customHeight="1" x14ac:dyDescent="0.25">
      <c r="A898" s="127"/>
      <c r="B898" s="127"/>
      <c r="C898" s="127"/>
      <c r="D898" s="127"/>
      <c r="E898" s="127"/>
      <c r="F898" s="127"/>
      <c r="G898" s="127"/>
      <c r="H898" s="127"/>
      <c r="I898" s="127"/>
      <c r="J898" s="127"/>
      <c r="K898" s="127"/>
      <c r="L898" s="127"/>
      <c r="M898" s="127"/>
      <c r="N898" s="127"/>
      <c r="O898" s="127"/>
      <c r="P898" s="127"/>
      <c r="Q898" s="127"/>
      <c r="R898" s="127"/>
      <c r="S898" s="127"/>
      <c r="T898" s="127"/>
      <c r="U898" s="127"/>
      <c r="V898" s="127"/>
      <c r="W898" s="127"/>
      <c r="X898" s="127"/>
      <c r="Y898" s="127"/>
      <c r="Z898" s="127"/>
      <c r="AA898" s="127"/>
      <c r="AB898" s="127"/>
      <c r="AC898" s="127"/>
      <c r="AD898" s="127"/>
      <c r="AE898" s="127"/>
      <c r="AF898" s="127"/>
      <c r="AG898" s="127"/>
      <c r="AH898" s="127"/>
      <c r="AI898" s="127"/>
      <c r="AJ898" s="127"/>
      <c r="AK898" s="127"/>
      <c r="AL898" s="127"/>
      <c r="AM898" s="127"/>
      <c r="AN898" s="127"/>
      <c r="AO898" s="127"/>
      <c r="AP898" s="127"/>
      <c r="AQ898" s="127"/>
      <c r="AR898" s="127"/>
      <c r="AS898" s="127"/>
      <c r="AT898" s="127"/>
      <c r="AU898" s="127"/>
      <c r="AV898" s="127"/>
      <c r="AW898" s="127"/>
      <c r="AX898" s="127"/>
      <c r="AY898" s="127"/>
      <c r="AZ898" s="127"/>
      <c r="BA898" s="127"/>
      <c r="BB898" s="127"/>
      <c r="BC898" s="127"/>
      <c r="BD898" s="127"/>
      <c r="BE898" s="127"/>
      <c r="BF898" s="127"/>
      <c r="BG898" s="127"/>
      <c r="BH898" s="127"/>
      <c r="BI898" s="127"/>
      <c r="BJ898" s="127"/>
      <c r="BK898" s="127"/>
      <c r="BL898" s="127"/>
      <c r="BM898" s="127"/>
      <c r="BN898" s="127"/>
      <c r="BO898" s="127"/>
      <c r="BP898" s="127"/>
      <c r="BQ898" s="127"/>
      <c r="BR898" s="127"/>
      <c r="BS898" s="127"/>
    </row>
    <row r="899" spans="1:71" ht="12.75" customHeight="1" x14ac:dyDescent="0.25">
      <c r="A899" s="127"/>
      <c r="B899" s="127"/>
      <c r="C899" s="127"/>
      <c r="D899" s="127"/>
      <c r="E899" s="127"/>
      <c r="F899" s="127"/>
      <c r="G899" s="127"/>
      <c r="H899" s="127"/>
      <c r="I899" s="127"/>
      <c r="J899" s="127"/>
      <c r="K899" s="127"/>
      <c r="L899" s="127"/>
      <c r="M899" s="127"/>
      <c r="N899" s="127"/>
      <c r="O899" s="127"/>
      <c r="P899" s="127"/>
      <c r="Q899" s="127"/>
      <c r="R899" s="127"/>
      <c r="S899" s="127"/>
      <c r="T899" s="127"/>
      <c r="U899" s="127"/>
      <c r="V899" s="127"/>
      <c r="W899" s="127"/>
      <c r="X899" s="127"/>
      <c r="Y899" s="127"/>
      <c r="Z899" s="127"/>
      <c r="AA899" s="127"/>
      <c r="AB899" s="127"/>
      <c r="AC899" s="127"/>
      <c r="AD899" s="127"/>
      <c r="AE899" s="127"/>
      <c r="AF899" s="127"/>
      <c r="AG899" s="127"/>
      <c r="AH899" s="127"/>
      <c r="AI899" s="127"/>
      <c r="AJ899" s="127"/>
      <c r="AK899" s="127"/>
      <c r="AL899" s="127"/>
      <c r="AM899" s="127"/>
      <c r="AN899" s="127"/>
      <c r="AO899" s="127"/>
      <c r="AP899" s="127"/>
      <c r="AQ899" s="127"/>
      <c r="AR899" s="127"/>
      <c r="AS899" s="127"/>
      <c r="AT899" s="127"/>
      <c r="AU899" s="127"/>
      <c r="AV899" s="127"/>
      <c r="AW899" s="127"/>
      <c r="AX899" s="127"/>
      <c r="AY899" s="127"/>
      <c r="AZ899" s="127"/>
      <c r="BA899" s="127"/>
      <c r="BB899" s="127"/>
      <c r="BC899" s="127"/>
      <c r="BD899" s="127"/>
      <c r="BE899" s="127"/>
      <c r="BF899" s="127"/>
      <c r="BG899" s="127"/>
      <c r="BH899" s="127"/>
      <c r="BI899" s="127"/>
      <c r="BJ899" s="127"/>
      <c r="BK899" s="127"/>
      <c r="BL899" s="127"/>
      <c r="BM899" s="127"/>
      <c r="BN899" s="127"/>
      <c r="BO899" s="127"/>
      <c r="BP899" s="127"/>
      <c r="BQ899" s="127"/>
      <c r="BR899" s="127"/>
      <c r="BS899" s="127"/>
    </row>
    <row r="900" spans="1:71" ht="12.75" customHeight="1" x14ac:dyDescent="0.25">
      <c r="A900" s="127"/>
      <c r="B900" s="127"/>
      <c r="C900" s="127"/>
      <c r="D900" s="127"/>
      <c r="E900" s="127"/>
      <c r="F900" s="127"/>
      <c r="G900" s="127"/>
      <c r="H900" s="127"/>
      <c r="I900" s="127"/>
      <c r="J900" s="127"/>
      <c r="K900" s="127"/>
      <c r="L900" s="127"/>
      <c r="M900" s="127"/>
      <c r="N900" s="127"/>
      <c r="O900" s="127"/>
      <c r="P900" s="127"/>
      <c r="Q900" s="127"/>
      <c r="R900" s="127"/>
      <c r="S900" s="127"/>
      <c r="T900" s="127"/>
      <c r="U900" s="127"/>
      <c r="V900" s="127"/>
      <c r="W900" s="127"/>
      <c r="X900" s="127"/>
      <c r="Y900" s="127"/>
      <c r="Z900" s="127"/>
      <c r="AA900" s="127"/>
      <c r="AB900" s="127"/>
      <c r="AC900" s="127"/>
      <c r="AD900" s="127"/>
      <c r="AE900" s="127"/>
      <c r="AF900" s="127"/>
      <c r="AG900" s="127"/>
      <c r="AH900" s="127"/>
      <c r="AI900" s="127"/>
      <c r="AJ900" s="127"/>
      <c r="AK900" s="127"/>
      <c r="AL900" s="127"/>
      <c r="AM900" s="127"/>
      <c r="AN900" s="127"/>
      <c r="AO900" s="127"/>
      <c r="AP900" s="127"/>
      <c r="AQ900" s="127"/>
      <c r="AR900" s="127"/>
      <c r="AS900" s="127"/>
      <c r="AT900" s="127"/>
      <c r="AU900" s="127"/>
      <c r="AV900" s="127"/>
      <c r="AW900" s="127"/>
      <c r="AX900" s="127"/>
      <c r="AY900" s="127"/>
      <c r="AZ900" s="127"/>
      <c r="BA900" s="127"/>
      <c r="BB900" s="127"/>
      <c r="BC900" s="127"/>
      <c r="BD900" s="127"/>
      <c r="BE900" s="127"/>
      <c r="BF900" s="127"/>
      <c r="BG900" s="127"/>
      <c r="BH900" s="127"/>
      <c r="BI900" s="127"/>
      <c r="BJ900" s="127"/>
      <c r="BK900" s="127"/>
      <c r="BL900" s="127"/>
      <c r="BM900" s="127"/>
      <c r="BN900" s="127"/>
      <c r="BO900" s="127"/>
      <c r="BP900" s="127"/>
      <c r="BQ900" s="127"/>
      <c r="BR900" s="127"/>
      <c r="BS900" s="127"/>
    </row>
    <row r="901" spans="1:71" ht="12.75" customHeight="1" x14ac:dyDescent="0.25">
      <c r="A901" s="127"/>
      <c r="B901" s="127"/>
      <c r="C901" s="127"/>
      <c r="D901" s="127"/>
      <c r="E901" s="127"/>
      <c r="F901" s="127"/>
      <c r="G901" s="127"/>
      <c r="H901" s="127"/>
      <c r="I901" s="127"/>
      <c r="J901" s="127"/>
      <c r="K901" s="127"/>
      <c r="L901" s="127"/>
      <c r="M901" s="127"/>
      <c r="N901" s="127"/>
      <c r="O901" s="127"/>
      <c r="P901" s="127"/>
      <c r="Q901" s="127"/>
      <c r="R901" s="127"/>
      <c r="S901" s="127"/>
      <c r="T901" s="127"/>
      <c r="U901" s="127"/>
      <c r="V901" s="127"/>
      <c r="W901" s="127"/>
      <c r="X901" s="127"/>
      <c r="Y901" s="127"/>
      <c r="Z901" s="127"/>
      <c r="AA901" s="127"/>
      <c r="AB901" s="127"/>
      <c r="AC901" s="127"/>
      <c r="AD901" s="127"/>
      <c r="AE901" s="127"/>
      <c r="AF901" s="127"/>
      <c r="AG901" s="127"/>
      <c r="AH901" s="127"/>
      <c r="AI901" s="127"/>
      <c r="AJ901" s="127"/>
      <c r="AK901" s="127"/>
      <c r="AL901" s="127"/>
      <c r="AM901" s="127"/>
      <c r="AN901" s="127"/>
      <c r="AO901" s="127"/>
      <c r="AP901" s="127"/>
      <c r="AQ901" s="127"/>
      <c r="AR901" s="127"/>
      <c r="AS901" s="127"/>
      <c r="AT901" s="127"/>
      <c r="AU901" s="127"/>
      <c r="AV901" s="127"/>
      <c r="AW901" s="127"/>
      <c r="AX901" s="127"/>
      <c r="AY901" s="127"/>
      <c r="AZ901" s="127"/>
      <c r="BA901" s="127"/>
      <c r="BB901" s="127"/>
      <c r="BC901" s="127"/>
      <c r="BD901" s="127"/>
      <c r="BE901" s="127"/>
      <c r="BF901" s="127"/>
      <c r="BG901" s="127"/>
      <c r="BH901" s="127"/>
      <c r="BI901" s="127"/>
      <c r="BJ901" s="127"/>
      <c r="BK901" s="127"/>
      <c r="BL901" s="127"/>
      <c r="BM901" s="127"/>
      <c r="BN901" s="127"/>
      <c r="BO901" s="127"/>
      <c r="BP901" s="127"/>
      <c r="BQ901" s="127"/>
      <c r="BR901" s="127"/>
      <c r="BS901" s="127"/>
    </row>
    <row r="902" spans="1:71" ht="12.75" customHeight="1" x14ac:dyDescent="0.25">
      <c r="A902" s="127"/>
      <c r="B902" s="127"/>
      <c r="C902" s="127"/>
      <c r="D902" s="127"/>
      <c r="E902" s="127"/>
      <c r="F902" s="127"/>
      <c r="G902" s="127"/>
      <c r="H902" s="127"/>
      <c r="I902" s="127"/>
      <c r="J902" s="127"/>
      <c r="K902" s="127"/>
      <c r="L902" s="127"/>
      <c r="M902" s="127"/>
      <c r="N902" s="127"/>
      <c r="O902" s="127"/>
      <c r="P902" s="127"/>
      <c r="Q902" s="127"/>
      <c r="R902" s="127"/>
      <c r="S902" s="127"/>
      <c r="T902" s="127"/>
      <c r="U902" s="127"/>
      <c r="V902" s="127"/>
      <c r="W902" s="127"/>
      <c r="X902" s="127"/>
      <c r="Y902" s="127"/>
      <c r="Z902" s="127"/>
      <c r="AA902" s="127"/>
      <c r="AB902" s="127"/>
      <c r="AC902" s="127"/>
      <c r="AD902" s="127"/>
      <c r="AE902" s="127"/>
      <c r="AF902" s="127"/>
      <c r="AG902" s="127"/>
      <c r="AH902" s="127"/>
      <c r="AI902" s="127"/>
      <c r="AJ902" s="127"/>
      <c r="AK902" s="127"/>
      <c r="AL902" s="127"/>
      <c r="AM902" s="127"/>
      <c r="AN902" s="127"/>
      <c r="AO902" s="127"/>
      <c r="AP902" s="127"/>
      <c r="AQ902" s="127"/>
      <c r="AR902" s="127"/>
      <c r="AS902" s="127"/>
      <c r="AT902" s="127"/>
      <c r="AU902" s="127"/>
      <c r="AV902" s="127"/>
      <c r="AW902" s="127"/>
      <c r="AX902" s="127"/>
      <c r="AY902" s="127"/>
      <c r="AZ902" s="127"/>
      <c r="BA902" s="127"/>
      <c r="BB902" s="127"/>
      <c r="BC902" s="127"/>
      <c r="BD902" s="127"/>
      <c r="BE902" s="127"/>
      <c r="BF902" s="127"/>
      <c r="BG902" s="127"/>
      <c r="BH902" s="127"/>
      <c r="BI902" s="127"/>
      <c r="BJ902" s="127"/>
      <c r="BK902" s="127"/>
      <c r="BL902" s="127"/>
      <c r="BM902" s="127"/>
      <c r="BN902" s="127"/>
      <c r="BO902" s="127"/>
      <c r="BP902" s="127"/>
      <c r="BQ902" s="127"/>
      <c r="BR902" s="127"/>
      <c r="BS902" s="127"/>
    </row>
    <row r="903" spans="1:71" ht="12.75" customHeight="1" x14ac:dyDescent="0.25">
      <c r="A903" s="127"/>
      <c r="B903" s="127"/>
      <c r="C903" s="127"/>
      <c r="D903" s="127"/>
      <c r="E903" s="127"/>
      <c r="F903" s="127"/>
      <c r="G903" s="127"/>
      <c r="H903" s="127"/>
      <c r="I903" s="127"/>
      <c r="J903" s="127"/>
      <c r="K903" s="127"/>
      <c r="L903" s="127"/>
      <c r="M903" s="127"/>
      <c r="N903" s="127"/>
      <c r="O903" s="127"/>
      <c r="P903" s="127"/>
      <c r="Q903" s="127"/>
      <c r="R903" s="127"/>
      <c r="S903" s="127"/>
      <c r="T903" s="127"/>
      <c r="U903" s="127"/>
      <c r="V903" s="127"/>
      <c r="W903" s="127"/>
      <c r="X903" s="127"/>
      <c r="Y903" s="127"/>
      <c r="Z903" s="127"/>
      <c r="AA903" s="127"/>
      <c r="AB903" s="127"/>
      <c r="AC903" s="127"/>
      <c r="AD903" s="127"/>
      <c r="AE903" s="127"/>
      <c r="AF903" s="127"/>
      <c r="AG903" s="127"/>
      <c r="AH903" s="127"/>
      <c r="AI903" s="127"/>
      <c r="AJ903" s="127"/>
      <c r="AK903" s="127"/>
      <c r="AL903" s="127"/>
      <c r="AM903" s="127"/>
      <c r="AN903" s="127"/>
      <c r="AO903" s="127"/>
      <c r="AP903" s="127"/>
      <c r="AQ903" s="127"/>
      <c r="AR903" s="127"/>
      <c r="AS903" s="127"/>
      <c r="AT903" s="127"/>
      <c r="AU903" s="127"/>
      <c r="AV903" s="127"/>
      <c r="AW903" s="127"/>
      <c r="AX903" s="127"/>
      <c r="AY903" s="127"/>
      <c r="AZ903" s="127"/>
      <c r="BA903" s="127"/>
      <c r="BB903" s="127"/>
      <c r="BC903" s="127"/>
      <c r="BD903" s="127"/>
      <c r="BE903" s="127"/>
      <c r="BF903" s="127"/>
      <c r="BG903" s="127"/>
      <c r="BH903" s="127"/>
      <c r="BI903" s="127"/>
      <c r="BJ903" s="127"/>
      <c r="BK903" s="127"/>
      <c r="BL903" s="127"/>
      <c r="BM903" s="127"/>
      <c r="BN903" s="127"/>
      <c r="BO903" s="127"/>
      <c r="BP903" s="127"/>
      <c r="BQ903" s="127"/>
      <c r="BR903" s="127"/>
      <c r="BS903" s="127"/>
    </row>
    <row r="904" spans="1:71" ht="12.75" customHeight="1" x14ac:dyDescent="0.25">
      <c r="A904" s="127"/>
      <c r="B904" s="127"/>
      <c r="C904" s="127"/>
      <c r="D904" s="127"/>
      <c r="E904" s="127"/>
      <c r="F904" s="127"/>
      <c r="G904" s="127"/>
      <c r="H904" s="127"/>
      <c r="I904" s="127"/>
      <c r="J904" s="127"/>
      <c r="K904" s="127"/>
      <c r="L904" s="127"/>
      <c r="M904" s="127"/>
      <c r="N904" s="127"/>
      <c r="O904" s="127"/>
      <c r="P904" s="127"/>
      <c r="Q904" s="127"/>
      <c r="R904" s="127"/>
      <c r="S904" s="127"/>
      <c r="T904" s="127"/>
      <c r="U904" s="127"/>
      <c r="V904" s="127"/>
      <c r="W904" s="127"/>
      <c r="X904" s="127"/>
      <c r="Y904" s="127"/>
      <c r="Z904" s="127"/>
      <c r="AA904" s="127"/>
      <c r="AB904" s="127"/>
      <c r="AC904" s="127"/>
      <c r="AD904" s="127"/>
      <c r="AE904" s="127"/>
      <c r="AF904" s="127"/>
      <c r="AG904" s="127"/>
      <c r="AH904" s="127"/>
      <c r="AI904" s="127"/>
      <c r="AJ904" s="127"/>
      <c r="AK904" s="127"/>
      <c r="AL904" s="127"/>
      <c r="AM904" s="127"/>
      <c r="AN904" s="127"/>
      <c r="AO904" s="127"/>
      <c r="AP904" s="127"/>
      <c r="AQ904" s="127"/>
      <c r="AR904" s="127"/>
      <c r="AS904" s="127"/>
      <c r="AT904" s="127"/>
      <c r="AU904" s="127"/>
      <c r="AV904" s="127"/>
      <c r="AW904" s="127"/>
      <c r="AX904" s="127"/>
      <c r="AY904" s="127"/>
      <c r="AZ904" s="127"/>
      <c r="BA904" s="127"/>
      <c r="BB904" s="127"/>
      <c r="BC904" s="127"/>
      <c r="BD904" s="127"/>
      <c r="BE904" s="127"/>
      <c r="BF904" s="127"/>
      <c r="BG904" s="127"/>
      <c r="BH904" s="127"/>
      <c r="BI904" s="127"/>
      <c r="BJ904" s="127"/>
      <c r="BK904" s="127"/>
      <c r="BL904" s="127"/>
      <c r="BM904" s="127"/>
      <c r="BN904" s="127"/>
      <c r="BO904" s="127"/>
      <c r="BP904" s="127"/>
      <c r="BQ904" s="127"/>
      <c r="BR904" s="127"/>
      <c r="BS904" s="127"/>
    </row>
    <row r="905" spans="1:71" ht="12.75" customHeight="1" x14ac:dyDescent="0.25">
      <c r="A905" s="127"/>
      <c r="B905" s="127"/>
      <c r="C905" s="127"/>
      <c r="D905" s="127"/>
      <c r="E905" s="127"/>
      <c r="F905" s="127"/>
      <c r="G905" s="127"/>
      <c r="H905" s="127"/>
      <c r="I905" s="127"/>
      <c r="J905" s="127"/>
      <c r="K905" s="127"/>
      <c r="L905" s="127"/>
      <c r="M905" s="127"/>
      <c r="N905" s="127"/>
      <c r="O905" s="127"/>
      <c r="P905" s="127"/>
      <c r="Q905" s="127"/>
      <c r="R905" s="127"/>
      <c r="S905" s="127"/>
      <c r="T905" s="127"/>
      <c r="U905" s="127"/>
      <c r="V905" s="127"/>
      <c r="W905" s="127"/>
      <c r="X905" s="127"/>
      <c r="Y905" s="127"/>
      <c r="Z905" s="127"/>
      <c r="AA905" s="127"/>
      <c r="AB905" s="127"/>
      <c r="AC905" s="127"/>
      <c r="AD905" s="127"/>
      <c r="AE905" s="127"/>
      <c r="AF905" s="127"/>
      <c r="AG905" s="127"/>
      <c r="AH905" s="127"/>
      <c r="AI905" s="127"/>
      <c r="AJ905" s="127"/>
      <c r="AK905" s="127"/>
      <c r="AL905" s="127"/>
      <c r="AM905" s="127"/>
      <c r="AN905" s="127"/>
      <c r="AO905" s="127"/>
      <c r="AP905" s="127"/>
      <c r="AQ905" s="127"/>
      <c r="AR905" s="127"/>
      <c r="AS905" s="127"/>
      <c r="AT905" s="127"/>
      <c r="AU905" s="127"/>
      <c r="AV905" s="127"/>
      <c r="AW905" s="127"/>
      <c r="AX905" s="127"/>
      <c r="AY905" s="127"/>
      <c r="AZ905" s="127"/>
      <c r="BA905" s="127"/>
      <c r="BB905" s="127"/>
      <c r="BC905" s="127"/>
      <c r="BD905" s="127"/>
      <c r="BE905" s="127"/>
      <c r="BF905" s="127"/>
      <c r="BG905" s="127"/>
      <c r="BH905" s="127"/>
      <c r="BI905" s="127"/>
      <c r="BJ905" s="127"/>
      <c r="BK905" s="127"/>
      <c r="BL905" s="127"/>
      <c r="BM905" s="127"/>
      <c r="BN905" s="127"/>
      <c r="BO905" s="127"/>
      <c r="BP905" s="127"/>
      <c r="BQ905" s="127"/>
      <c r="BR905" s="127"/>
      <c r="BS905" s="127"/>
    </row>
    <row r="906" spans="1:71" ht="12.75" customHeight="1" x14ac:dyDescent="0.25">
      <c r="A906" s="127"/>
      <c r="B906" s="127"/>
      <c r="C906" s="127"/>
      <c r="D906" s="127"/>
      <c r="E906" s="127"/>
      <c r="F906" s="127"/>
      <c r="G906" s="127"/>
      <c r="H906" s="127"/>
      <c r="I906" s="127"/>
      <c r="J906" s="127"/>
      <c r="K906" s="127"/>
      <c r="L906" s="127"/>
      <c r="M906" s="127"/>
      <c r="N906" s="127"/>
      <c r="O906" s="127"/>
      <c r="P906" s="127"/>
      <c r="Q906" s="127"/>
      <c r="R906" s="127"/>
      <c r="S906" s="127"/>
      <c r="T906" s="127"/>
      <c r="U906" s="127"/>
      <c r="V906" s="127"/>
      <c r="W906" s="127"/>
      <c r="X906" s="127"/>
      <c r="Y906" s="127"/>
      <c r="Z906" s="127"/>
      <c r="AA906" s="127"/>
      <c r="AB906" s="127"/>
      <c r="AC906" s="127"/>
      <c r="AD906" s="127"/>
      <c r="AE906" s="127"/>
      <c r="AF906" s="127"/>
      <c r="AG906" s="127"/>
      <c r="AH906" s="127"/>
      <c r="AI906" s="127"/>
      <c r="AJ906" s="127"/>
      <c r="AK906" s="127"/>
      <c r="AL906" s="127"/>
      <c r="AM906" s="127"/>
      <c r="AN906" s="127"/>
      <c r="AO906" s="127"/>
      <c r="AP906" s="127"/>
      <c r="AQ906" s="127"/>
      <c r="AR906" s="127"/>
      <c r="AS906" s="127"/>
      <c r="AT906" s="127"/>
      <c r="AU906" s="127"/>
      <c r="AV906" s="127"/>
      <c r="AW906" s="127"/>
      <c r="AX906" s="127"/>
      <c r="AY906" s="127"/>
      <c r="AZ906" s="127"/>
      <c r="BA906" s="127"/>
      <c r="BB906" s="127"/>
      <c r="BC906" s="127"/>
      <c r="BD906" s="127"/>
      <c r="BE906" s="127"/>
      <c r="BF906" s="127"/>
      <c r="BG906" s="127"/>
      <c r="BH906" s="127"/>
      <c r="BI906" s="127"/>
      <c r="BJ906" s="127"/>
      <c r="BK906" s="127"/>
      <c r="BL906" s="127"/>
      <c r="BM906" s="127"/>
      <c r="BN906" s="127"/>
      <c r="BO906" s="127"/>
      <c r="BP906" s="127"/>
      <c r="BQ906" s="127"/>
      <c r="BR906" s="127"/>
      <c r="BS906" s="127"/>
    </row>
    <row r="907" spans="1:71" ht="12.75" customHeight="1" x14ac:dyDescent="0.25">
      <c r="A907" s="127"/>
      <c r="B907" s="127"/>
      <c r="C907" s="127"/>
      <c r="D907" s="127"/>
      <c r="E907" s="127"/>
      <c r="F907" s="127"/>
      <c r="G907" s="127"/>
      <c r="H907" s="127"/>
      <c r="I907" s="127"/>
      <c r="J907" s="127"/>
      <c r="K907" s="127"/>
      <c r="L907" s="127"/>
      <c r="M907" s="127"/>
      <c r="N907" s="127"/>
      <c r="O907" s="127"/>
      <c r="P907" s="127"/>
      <c r="Q907" s="127"/>
      <c r="R907" s="127"/>
      <c r="S907" s="127"/>
      <c r="T907" s="127"/>
      <c r="U907" s="127"/>
      <c r="V907" s="127"/>
      <c r="W907" s="127"/>
      <c r="X907" s="127"/>
      <c r="Y907" s="127"/>
      <c r="Z907" s="127"/>
      <c r="AA907" s="127"/>
      <c r="AB907" s="127"/>
      <c r="AC907" s="127"/>
      <c r="AD907" s="127"/>
      <c r="AE907" s="127"/>
      <c r="AF907" s="127"/>
      <c r="AG907" s="127"/>
      <c r="AH907" s="127"/>
      <c r="AI907" s="127"/>
      <c r="AJ907" s="127"/>
      <c r="AK907" s="127"/>
      <c r="AL907" s="127"/>
      <c r="AM907" s="127"/>
      <c r="AN907" s="127"/>
      <c r="AO907" s="127"/>
      <c r="AP907" s="127"/>
      <c r="AQ907" s="127"/>
      <c r="AR907" s="127"/>
      <c r="AS907" s="127"/>
      <c r="AT907" s="127"/>
      <c r="AU907" s="127"/>
      <c r="AV907" s="127"/>
      <c r="AW907" s="127"/>
      <c r="AX907" s="127"/>
      <c r="AY907" s="127"/>
      <c r="AZ907" s="127"/>
      <c r="BA907" s="127"/>
      <c r="BB907" s="127"/>
      <c r="BC907" s="127"/>
      <c r="BD907" s="127"/>
      <c r="BE907" s="127"/>
      <c r="BF907" s="127"/>
      <c r="BG907" s="127"/>
      <c r="BH907" s="127"/>
      <c r="BI907" s="127"/>
      <c r="BJ907" s="127"/>
      <c r="BK907" s="127"/>
      <c r="BL907" s="127"/>
      <c r="BM907" s="127"/>
      <c r="BN907" s="127"/>
      <c r="BO907" s="127"/>
      <c r="BP907" s="127"/>
      <c r="BQ907" s="127"/>
      <c r="BR907" s="127"/>
      <c r="BS907" s="127"/>
    </row>
    <row r="908" spans="1:71" ht="12.75" customHeight="1" x14ac:dyDescent="0.25">
      <c r="A908" s="127"/>
      <c r="B908" s="127"/>
      <c r="C908" s="127"/>
      <c r="D908" s="127"/>
      <c r="E908" s="127"/>
      <c r="F908" s="127"/>
      <c r="G908" s="127"/>
      <c r="H908" s="127"/>
      <c r="I908" s="127"/>
      <c r="J908" s="127"/>
      <c r="K908" s="127"/>
      <c r="L908" s="127"/>
      <c r="M908" s="127"/>
      <c r="N908" s="127"/>
      <c r="O908" s="127"/>
      <c r="P908" s="127"/>
      <c r="Q908" s="127"/>
      <c r="R908" s="127"/>
      <c r="S908" s="127"/>
      <c r="T908" s="127"/>
      <c r="U908" s="127"/>
      <c r="V908" s="127"/>
      <c r="W908" s="127"/>
      <c r="X908" s="127"/>
      <c r="Y908" s="127"/>
      <c r="Z908" s="127"/>
      <c r="AA908" s="127"/>
      <c r="AB908" s="127"/>
      <c r="AC908" s="127"/>
      <c r="AD908" s="127"/>
      <c r="AE908" s="127"/>
      <c r="AF908" s="127"/>
      <c r="AG908" s="127"/>
      <c r="AH908" s="127"/>
      <c r="AI908" s="127"/>
      <c r="AJ908" s="127"/>
      <c r="AK908" s="127"/>
      <c r="AL908" s="127"/>
      <c r="AM908" s="127"/>
      <c r="AN908" s="127"/>
      <c r="AO908" s="127"/>
      <c r="AP908" s="127"/>
      <c r="AQ908" s="127"/>
      <c r="AR908" s="127"/>
      <c r="AS908" s="127"/>
      <c r="AT908" s="127"/>
      <c r="AU908" s="127"/>
      <c r="AV908" s="127"/>
      <c r="AW908" s="127"/>
      <c r="AX908" s="127"/>
      <c r="AY908" s="127"/>
      <c r="AZ908" s="127"/>
      <c r="BA908" s="127"/>
      <c r="BB908" s="127"/>
      <c r="BC908" s="127"/>
      <c r="BD908" s="127"/>
      <c r="BE908" s="127"/>
      <c r="BF908" s="127"/>
      <c r="BG908" s="127"/>
      <c r="BH908" s="127"/>
      <c r="BI908" s="127"/>
      <c r="BJ908" s="127"/>
      <c r="BK908" s="127"/>
      <c r="BL908" s="127"/>
      <c r="BM908" s="127"/>
      <c r="BN908" s="127"/>
      <c r="BO908" s="127"/>
      <c r="BP908" s="127"/>
      <c r="BQ908" s="127"/>
      <c r="BR908" s="127"/>
      <c r="BS908" s="127"/>
    </row>
    <row r="909" spans="1:71" ht="12.75" customHeight="1" x14ac:dyDescent="0.25">
      <c r="A909" s="127"/>
      <c r="B909" s="127"/>
      <c r="C909" s="127"/>
      <c r="D909" s="127"/>
      <c r="E909" s="127"/>
      <c r="F909" s="127"/>
      <c r="G909" s="127"/>
      <c r="H909" s="127"/>
      <c r="I909" s="127"/>
      <c r="J909" s="127"/>
      <c r="K909" s="127"/>
      <c r="L909" s="127"/>
      <c r="M909" s="127"/>
      <c r="N909" s="127"/>
      <c r="O909" s="127"/>
      <c r="P909" s="127"/>
      <c r="Q909" s="127"/>
      <c r="R909" s="127"/>
      <c r="S909" s="127"/>
      <c r="T909" s="127"/>
      <c r="U909" s="127"/>
      <c r="V909" s="127"/>
      <c r="W909" s="127"/>
      <c r="X909" s="127"/>
      <c r="Y909" s="127"/>
      <c r="Z909" s="127"/>
      <c r="AA909" s="127"/>
      <c r="AB909" s="127"/>
      <c r="AC909" s="127"/>
      <c r="AD909" s="127"/>
      <c r="AE909" s="127"/>
      <c r="AF909" s="127"/>
      <c r="AG909" s="127"/>
      <c r="AH909" s="127"/>
      <c r="AI909" s="127"/>
      <c r="AJ909" s="127"/>
      <c r="AK909" s="127"/>
      <c r="AL909" s="127"/>
      <c r="AM909" s="127"/>
      <c r="AN909" s="127"/>
      <c r="AO909" s="127"/>
      <c r="AP909" s="127"/>
      <c r="AQ909" s="127"/>
      <c r="AR909" s="127"/>
      <c r="AS909" s="127"/>
      <c r="AT909" s="127"/>
      <c r="AU909" s="127"/>
      <c r="AV909" s="127"/>
      <c r="AW909" s="127"/>
      <c r="AX909" s="127"/>
      <c r="AY909" s="127"/>
      <c r="AZ909" s="127"/>
      <c r="BA909" s="127"/>
      <c r="BB909" s="127"/>
      <c r="BC909" s="127"/>
      <c r="BD909" s="127"/>
      <c r="BE909" s="127"/>
      <c r="BF909" s="127"/>
      <c r="BG909" s="127"/>
      <c r="BH909" s="127"/>
      <c r="BI909" s="127"/>
      <c r="BJ909" s="127"/>
      <c r="BK909" s="127"/>
      <c r="BL909" s="127"/>
      <c r="BM909" s="127"/>
      <c r="BN909" s="127"/>
      <c r="BO909" s="127"/>
      <c r="BP909" s="127"/>
      <c r="BQ909" s="127"/>
      <c r="BR909" s="127"/>
      <c r="BS909" s="127"/>
    </row>
    <row r="910" spans="1:71" ht="12.75" customHeight="1" x14ac:dyDescent="0.25">
      <c r="A910" s="127"/>
      <c r="B910" s="127"/>
      <c r="C910" s="127"/>
      <c r="D910" s="127"/>
      <c r="E910" s="127"/>
      <c r="F910" s="127"/>
      <c r="G910" s="127"/>
      <c r="H910" s="127"/>
      <c r="I910" s="127"/>
      <c r="J910" s="127"/>
      <c r="K910" s="127"/>
      <c r="L910" s="127"/>
      <c r="M910" s="127"/>
      <c r="N910" s="127"/>
      <c r="O910" s="127"/>
      <c r="P910" s="127"/>
      <c r="Q910" s="127"/>
      <c r="R910" s="127"/>
      <c r="S910" s="127"/>
      <c r="T910" s="127"/>
      <c r="U910" s="127"/>
      <c r="V910" s="127"/>
      <c r="W910" s="127"/>
      <c r="X910" s="127"/>
      <c r="Y910" s="127"/>
      <c r="Z910" s="127"/>
      <c r="AA910" s="127"/>
      <c r="AB910" s="127"/>
      <c r="AC910" s="127"/>
      <c r="AD910" s="127"/>
      <c r="AE910" s="127"/>
      <c r="AF910" s="127"/>
      <c r="AG910" s="127"/>
      <c r="AH910" s="127"/>
      <c r="AI910" s="127"/>
      <c r="AJ910" s="127"/>
      <c r="AK910" s="127"/>
      <c r="AL910" s="127"/>
      <c r="AM910" s="127"/>
      <c r="AN910" s="127"/>
      <c r="AO910" s="127"/>
      <c r="AP910" s="127"/>
      <c r="AQ910" s="127"/>
      <c r="AR910" s="127"/>
      <c r="AS910" s="127"/>
      <c r="AT910" s="127"/>
      <c r="AU910" s="127"/>
      <c r="AV910" s="127"/>
      <c r="AW910" s="127"/>
      <c r="AX910" s="127"/>
      <c r="AY910" s="127"/>
      <c r="AZ910" s="127"/>
      <c r="BA910" s="127"/>
      <c r="BB910" s="127"/>
      <c r="BC910" s="127"/>
      <c r="BD910" s="127"/>
      <c r="BE910" s="127"/>
      <c r="BF910" s="127"/>
      <c r="BG910" s="127"/>
      <c r="BH910" s="127"/>
      <c r="BI910" s="127"/>
      <c r="BJ910" s="127"/>
      <c r="BK910" s="127"/>
      <c r="BL910" s="127"/>
      <c r="BM910" s="127"/>
      <c r="BN910" s="127"/>
      <c r="BO910" s="127"/>
      <c r="BP910" s="127"/>
      <c r="BQ910" s="127"/>
      <c r="BR910" s="127"/>
      <c r="BS910" s="127"/>
    </row>
    <row r="911" spans="1:71" ht="12.75" customHeight="1" x14ac:dyDescent="0.25">
      <c r="A911" s="127"/>
      <c r="B911" s="127"/>
      <c r="C911" s="127"/>
      <c r="D911" s="127"/>
      <c r="E911" s="127"/>
      <c r="F911" s="127"/>
      <c r="G911" s="127"/>
      <c r="H911" s="127"/>
      <c r="I911" s="127"/>
      <c r="J911" s="127"/>
      <c r="K911" s="127"/>
      <c r="L911" s="127"/>
      <c r="M911" s="127"/>
      <c r="N911" s="127"/>
      <c r="O911" s="127"/>
      <c r="P911" s="127"/>
      <c r="Q911" s="127"/>
      <c r="R911" s="127"/>
      <c r="S911" s="127"/>
      <c r="T911" s="127"/>
      <c r="U911" s="127"/>
      <c r="V911" s="127"/>
      <c r="W911" s="127"/>
      <c r="X911" s="127"/>
      <c r="Y911" s="127"/>
      <c r="Z911" s="127"/>
      <c r="AA911" s="127"/>
      <c r="AB911" s="127"/>
      <c r="AC911" s="127"/>
      <c r="AD911" s="127"/>
      <c r="AE911" s="127"/>
      <c r="AF911" s="127"/>
      <c r="AG911" s="127"/>
      <c r="AH911" s="127"/>
      <c r="AI911" s="127"/>
      <c r="AJ911" s="127"/>
      <c r="AK911" s="127"/>
      <c r="AL911" s="127"/>
      <c r="AM911" s="127"/>
      <c r="AN911" s="127"/>
      <c r="AO911" s="127"/>
      <c r="AP911" s="127"/>
      <c r="AQ911" s="127"/>
      <c r="AR911" s="127"/>
      <c r="AS911" s="127"/>
      <c r="AT911" s="127"/>
      <c r="AU911" s="127"/>
      <c r="AV911" s="127"/>
      <c r="AW911" s="127"/>
      <c r="AX911" s="127"/>
      <c r="AY911" s="127"/>
      <c r="AZ911" s="127"/>
      <c r="BA911" s="127"/>
      <c r="BB911" s="127"/>
      <c r="BC911" s="127"/>
      <c r="BD911" s="127"/>
      <c r="BE911" s="127"/>
      <c r="BF911" s="127"/>
      <c r="BG911" s="127"/>
      <c r="BH911" s="127"/>
      <c r="BI911" s="127"/>
      <c r="BJ911" s="127"/>
      <c r="BK911" s="127"/>
      <c r="BL911" s="127"/>
      <c r="BM911" s="127"/>
      <c r="BN911" s="127"/>
      <c r="BO911" s="127"/>
      <c r="BP911" s="127"/>
      <c r="BQ911" s="127"/>
      <c r="BR911" s="127"/>
      <c r="BS911" s="127"/>
    </row>
    <row r="912" spans="1:71" ht="12.75" customHeight="1" x14ac:dyDescent="0.25">
      <c r="A912" s="127"/>
      <c r="B912" s="127"/>
      <c r="C912" s="127"/>
      <c r="D912" s="127"/>
      <c r="E912" s="127"/>
      <c r="F912" s="127"/>
      <c r="G912" s="127"/>
      <c r="H912" s="127"/>
      <c r="I912" s="127"/>
      <c r="J912" s="127"/>
      <c r="K912" s="127"/>
      <c r="L912" s="127"/>
      <c r="M912" s="127"/>
      <c r="N912" s="127"/>
      <c r="O912" s="127"/>
      <c r="P912" s="127"/>
      <c r="Q912" s="127"/>
      <c r="R912" s="127"/>
      <c r="S912" s="127"/>
      <c r="T912" s="127"/>
      <c r="U912" s="127"/>
      <c r="V912" s="127"/>
      <c r="W912" s="127"/>
      <c r="X912" s="127"/>
      <c r="Y912" s="127"/>
      <c r="Z912" s="127"/>
      <c r="AA912" s="127"/>
      <c r="AB912" s="127"/>
      <c r="AC912" s="127"/>
      <c r="AD912" s="127"/>
      <c r="AE912" s="127"/>
      <c r="AF912" s="127"/>
      <c r="AG912" s="127"/>
      <c r="AH912" s="127"/>
      <c r="AI912" s="127"/>
      <c r="AJ912" s="127"/>
      <c r="AK912" s="127"/>
      <c r="AL912" s="127"/>
      <c r="AM912" s="127"/>
      <c r="AN912" s="127"/>
      <c r="AO912" s="127"/>
      <c r="AP912" s="127"/>
      <c r="AQ912" s="127"/>
      <c r="AR912" s="127"/>
      <c r="AS912" s="127"/>
      <c r="AT912" s="127"/>
      <c r="AU912" s="127"/>
      <c r="AV912" s="127"/>
      <c r="AW912" s="127"/>
      <c r="AX912" s="127"/>
      <c r="AY912" s="127"/>
      <c r="AZ912" s="127"/>
      <c r="BA912" s="127"/>
      <c r="BB912" s="127"/>
      <c r="BC912" s="127"/>
      <c r="BD912" s="127"/>
      <c r="BE912" s="127"/>
      <c r="BF912" s="127"/>
      <c r="BG912" s="127"/>
      <c r="BH912" s="127"/>
      <c r="BI912" s="127"/>
      <c r="BJ912" s="127"/>
      <c r="BK912" s="127"/>
      <c r="BL912" s="127"/>
      <c r="BM912" s="127"/>
      <c r="BN912" s="127"/>
      <c r="BO912" s="127"/>
      <c r="BP912" s="127"/>
      <c r="BQ912" s="127"/>
      <c r="BR912" s="127"/>
      <c r="BS912" s="127"/>
    </row>
    <row r="913" spans="1:71" ht="12.75" customHeight="1" x14ac:dyDescent="0.25">
      <c r="A913" s="127"/>
      <c r="B913" s="127"/>
      <c r="C913" s="127"/>
      <c r="D913" s="127"/>
      <c r="E913" s="127"/>
      <c r="F913" s="127"/>
      <c r="G913" s="127"/>
      <c r="H913" s="127"/>
      <c r="I913" s="127"/>
      <c r="J913" s="127"/>
      <c r="K913" s="127"/>
      <c r="L913" s="127"/>
      <c r="M913" s="127"/>
      <c r="N913" s="127"/>
      <c r="O913" s="127"/>
      <c r="P913" s="127"/>
      <c r="Q913" s="127"/>
      <c r="R913" s="127"/>
      <c r="S913" s="127"/>
      <c r="T913" s="127"/>
      <c r="U913" s="127"/>
      <c r="V913" s="127"/>
      <c r="W913" s="127"/>
      <c r="X913" s="127"/>
      <c r="Y913" s="127"/>
      <c r="Z913" s="127"/>
      <c r="AA913" s="127"/>
      <c r="AB913" s="127"/>
      <c r="AC913" s="127"/>
      <c r="AD913" s="127"/>
      <c r="AE913" s="127"/>
      <c r="AF913" s="127"/>
      <c r="AG913" s="127"/>
      <c r="AH913" s="127"/>
      <c r="AI913" s="127"/>
      <c r="AJ913" s="127"/>
      <c r="AK913" s="127"/>
      <c r="AL913" s="127"/>
      <c r="AM913" s="127"/>
      <c r="AN913" s="127"/>
      <c r="AO913" s="127"/>
      <c r="AP913" s="127"/>
      <c r="AQ913" s="127"/>
      <c r="AR913" s="127"/>
      <c r="AS913" s="127"/>
      <c r="AT913" s="127"/>
      <c r="AU913" s="127"/>
      <c r="AV913" s="127"/>
      <c r="AW913" s="127"/>
      <c r="AX913" s="127"/>
      <c r="AY913" s="127"/>
      <c r="AZ913" s="127"/>
      <c r="BA913" s="127"/>
      <c r="BB913" s="127"/>
      <c r="BC913" s="127"/>
      <c r="BD913" s="127"/>
      <c r="BE913" s="127"/>
      <c r="BF913" s="127"/>
      <c r="BG913" s="127"/>
      <c r="BH913" s="127"/>
      <c r="BI913" s="127"/>
      <c r="BJ913" s="127"/>
      <c r="BK913" s="127"/>
      <c r="BL913" s="127"/>
      <c r="BM913" s="127"/>
      <c r="BN913" s="127"/>
      <c r="BO913" s="127"/>
      <c r="BP913" s="127"/>
      <c r="BQ913" s="127"/>
      <c r="BR913" s="127"/>
      <c r="BS913" s="127"/>
    </row>
    <row r="914" spans="1:71" ht="12.75" customHeight="1" x14ac:dyDescent="0.25">
      <c r="A914" s="127"/>
      <c r="B914" s="127"/>
      <c r="C914" s="127"/>
      <c r="D914" s="127"/>
      <c r="E914" s="127"/>
      <c r="F914" s="127"/>
      <c r="G914" s="127"/>
      <c r="H914" s="127"/>
      <c r="I914" s="127"/>
      <c r="J914" s="127"/>
      <c r="K914" s="127"/>
      <c r="L914" s="127"/>
      <c r="M914" s="127"/>
      <c r="N914" s="127"/>
      <c r="O914" s="127"/>
      <c r="P914" s="127"/>
      <c r="Q914" s="127"/>
      <c r="R914" s="127"/>
      <c r="S914" s="127"/>
      <c r="T914" s="127"/>
      <c r="U914" s="127"/>
      <c r="V914" s="127"/>
      <c r="W914" s="127"/>
      <c r="X914" s="127"/>
      <c r="Y914" s="127"/>
      <c r="Z914" s="127"/>
      <c r="AA914" s="127"/>
      <c r="AB914" s="127"/>
      <c r="AC914" s="127"/>
      <c r="AD914" s="127"/>
      <c r="AE914" s="127"/>
      <c r="AF914" s="127"/>
      <c r="AG914" s="127"/>
      <c r="AH914" s="127"/>
      <c r="AI914" s="127"/>
      <c r="AJ914" s="127"/>
      <c r="AK914" s="127"/>
      <c r="AL914" s="127"/>
      <c r="AM914" s="127"/>
      <c r="AN914" s="127"/>
      <c r="AO914" s="127"/>
      <c r="AP914" s="127"/>
      <c r="AQ914" s="127"/>
      <c r="AR914" s="127"/>
      <c r="AS914" s="127"/>
      <c r="AT914" s="127"/>
      <c r="AU914" s="127"/>
      <c r="AV914" s="127"/>
      <c r="AW914" s="127"/>
      <c r="AX914" s="127"/>
      <c r="AY914" s="127"/>
      <c r="AZ914" s="127"/>
      <c r="BA914" s="127"/>
      <c r="BB914" s="127"/>
      <c r="BC914" s="127"/>
      <c r="BD914" s="127"/>
      <c r="BE914" s="127"/>
      <c r="BF914" s="127"/>
      <c r="BG914" s="127"/>
      <c r="BH914" s="127"/>
      <c r="BI914" s="127"/>
      <c r="BJ914" s="127"/>
      <c r="BK914" s="127"/>
      <c r="BL914" s="127"/>
      <c r="BM914" s="127"/>
      <c r="BN914" s="127"/>
      <c r="BO914" s="127"/>
      <c r="BP914" s="127"/>
      <c r="BQ914" s="127"/>
      <c r="BR914" s="127"/>
      <c r="BS914" s="127"/>
    </row>
    <row r="915" spans="1:71" ht="12.75" customHeight="1" x14ac:dyDescent="0.25">
      <c r="A915" s="127"/>
      <c r="B915" s="127"/>
      <c r="C915" s="127"/>
      <c r="D915" s="127"/>
      <c r="E915" s="127"/>
      <c r="F915" s="127"/>
      <c r="G915" s="127"/>
      <c r="H915" s="127"/>
      <c r="I915" s="127"/>
      <c r="J915" s="127"/>
      <c r="K915" s="127"/>
      <c r="L915" s="127"/>
      <c r="M915" s="127"/>
      <c r="N915" s="127"/>
      <c r="O915" s="127"/>
      <c r="P915" s="127"/>
      <c r="Q915" s="127"/>
      <c r="R915" s="127"/>
      <c r="S915" s="127"/>
      <c r="T915" s="127"/>
      <c r="U915" s="127"/>
      <c r="V915" s="127"/>
      <c r="W915" s="127"/>
      <c r="X915" s="127"/>
      <c r="Y915" s="127"/>
      <c r="Z915" s="127"/>
      <c r="AA915" s="127"/>
      <c r="AB915" s="127"/>
      <c r="AC915" s="127"/>
      <c r="AD915" s="127"/>
      <c r="AE915" s="127"/>
      <c r="AF915" s="127"/>
      <c r="AG915" s="127"/>
      <c r="AH915" s="127"/>
      <c r="AI915" s="127"/>
      <c r="AJ915" s="127"/>
      <c r="AK915" s="127"/>
      <c r="AL915" s="127"/>
      <c r="AM915" s="127"/>
      <c r="AN915" s="127"/>
      <c r="AO915" s="127"/>
      <c r="AP915" s="127"/>
      <c r="AQ915" s="127"/>
      <c r="AR915" s="127"/>
      <c r="AS915" s="127"/>
      <c r="AT915" s="127"/>
      <c r="AU915" s="127"/>
      <c r="AV915" s="127"/>
      <c r="AW915" s="127"/>
      <c r="AX915" s="127"/>
      <c r="AY915" s="127"/>
      <c r="AZ915" s="127"/>
      <c r="BA915" s="127"/>
      <c r="BB915" s="127"/>
      <c r="BC915" s="127"/>
      <c r="BD915" s="127"/>
      <c r="BE915" s="127"/>
      <c r="BF915" s="127"/>
      <c r="BG915" s="127"/>
      <c r="BH915" s="127"/>
      <c r="BI915" s="127"/>
      <c r="BJ915" s="127"/>
      <c r="BK915" s="127"/>
      <c r="BL915" s="127"/>
      <c r="BM915" s="127"/>
      <c r="BN915" s="127"/>
      <c r="BO915" s="127"/>
      <c r="BP915" s="127"/>
      <c r="BQ915" s="127"/>
      <c r="BR915" s="127"/>
      <c r="BS915" s="127"/>
    </row>
    <row r="916" spans="1:71" ht="12.75" customHeight="1" x14ac:dyDescent="0.25">
      <c r="A916" s="127"/>
      <c r="B916" s="127"/>
      <c r="C916" s="127"/>
      <c r="D916" s="127"/>
      <c r="E916" s="127"/>
      <c r="F916" s="127"/>
      <c r="G916" s="127"/>
      <c r="H916" s="127"/>
      <c r="I916" s="127"/>
      <c r="J916" s="127"/>
      <c r="K916" s="127"/>
      <c r="L916" s="127"/>
      <c r="M916" s="127"/>
      <c r="N916" s="127"/>
      <c r="O916" s="127"/>
      <c r="P916" s="127"/>
      <c r="Q916" s="127"/>
      <c r="R916" s="127"/>
      <c r="S916" s="127"/>
      <c r="T916" s="127"/>
      <c r="U916" s="127"/>
      <c r="V916" s="127"/>
      <c r="W916" s="127"/>
      <c r="X916" s="127"/>
      <c r="Y916" s="127"/>
      <c r="Z916" s="127"/>
      <c r="AA916" s="127"/>
      <c r="AB916" s="127"/>
      <c r="AC916" s="127"/>
      <c r="AD916" s="127"/>
      <c r="AE916" s="127"/>
      <c r="AF916" s="127"/>
      <c r="AG916" s="127"/>
      <c r="AH916" s="127"/>
      <c r="AI916" s="127"/>
      <c r="AJ916" s="127"/>
      <c r="AK916" s="127"/>
      <c r="AL916" s="127"/>
      <c r="AM916" s="127"/>
      <c r="AN916" s="127"/>
      <c r="AO916" s="127"/>
      <c r="AP916" s="127"/>
      <c r="AQ916" s="127"/>
      <c r="AR916" s="127"/>
      <c r="AS916" s="127"/>
      <c r="AT916" s="127"/>
      <c r="AU916" s="127"/>
      <c r="AV916" s="127"/>
      <c r="AW916" s="127"/>
      <c r="AX916" s="127"/>
      <c r="AY916" s="127"/>
      <c r="AZ916" s="127"/>
      <c r="BA916" s="127"/>
      <c r="BB916" s="127"/>
      <c r="BC916" s="127"/>
      <c r="BD916" s="127"/>
      <c r="BE916" s="127"/>
      <c r="BF916" s="127"/>
      <c r="BG916" s="127"/>
      <c r="BH916" s="127"/>
      <c r="BI916" s="127"/>
      <c r="BJ916" s="127"/>
      <c r="BK916" s="127"/>
      <c r="BL916" s="127"/>
      <c r="BM916" s="127"/>
      <c r="BN916" s="127"/>
      <c r="BO916" s="127"/>
      <c r="BP916" s="127"/>
      <c r="BQ916" s="127"/>
      <c r="BR916" s="127"/>
      <c r="BS916" s="127"/>
    </row>
    <row r="917" spans="1:71" ht="12.75" customHeight="1" x14ac:dyDescent="0.25">
      <c r="A917" s="127"/>
      <c r="B917" s="127"/>
      <c r="C917" s="127"/>
      <c r="D917" s="127"/>
      <c r="E917" s="127"/>
      <c r="F917" s="127"/>
      <c r="G917" s="127"/>
      <c r="H917" s="127"/>
      <c r="I917" s="127"/>
      <c r="J917" s="127"/>
      <c r="K917" s="127"/>
      <c r="L917" s="127"/>
      <c r="M917" s="127"/>
      <c r="N917" s="127"/>
      <c r="O917" s="127"/>
      <c r="P917" s="127"/>
      <c r="Q917" s="127"/>
      <c r="R917" s="127"/>
      <c r="S917" s="127"/>
      <c r="T917" s="127"/>
      <c r="U917" s="127"/>
      <c r="V917" s="127"/>
      <c r="W917" s="127"/>
      <c r="X917" s="127"/>
      <c r="Y917" s="127"/>
      <c r="Z917" s="127"/>
      <c r="AA917" s="127"/>
      <c r="AB917" s="127"/>
      <c r="AC917" s="127"/>
      <c r="AD917" s="127"/>
      <c r="AE917" s="127"/>
      <c r="AF917" s="127"/>
      <c r="AG917" s="127"/>
      <c r="AH917" s="127"/>
      <c r="AI917" s="127"/>
      <c r="AJ917" s="127"/>
      <c r="AK917" s="127"/>
      <c r="AL917" s="127"/>
      <c r="AM917" s="127"/>
      <c r="AN917" s="127"/>
      <c r="AO917" s="127"/>
      <c r="AP917" s="127"/>
      <c r="AQ917" s="127"/>
      <c r="AR917" s="127"/>
      <c r="AS917" s="127"/>
      <c r="AT917" s="127"/>
      <c r="AU917" s="127"/>
      <c r="AV917" s="127"/>
      <c r="AW917" s="127"/>
      <c r="AX917" s="127"/>
      <c r="AY917" s="127"/>
      <c r="AZ917" s="127"/>
      <c r="BA917" s="127"/>
      <c r="BB917" s="127"/>
      <c r="BC917" s="127"/>
      <c r="BD917" s="127"/>
      <c r="BE917" s="127"/>
      <c r="BF917" s="127"/>
      <c r="BG917" s="127"/>
      <c r="BH917" s="127"/>
      <c r="BI917" s="127"/>
      <c r="BJ917" s="127"/>
      <c r="BK917" s="127"/>
      <c r="BL917" s="127"/>
      <c r="BM917" s="127"/>
      <c r="BN917" s="127"/>
      <c r="BO917" s="127"/>
      <c r="BP917" s="127"/>
      <c r="BQ917" s="127"/>
      <c r="BR917" s="127"/>
      <c r="BS917" s="127"/>
    </row>
    <row r="918" spans="1:71" ht="12.75" customHeight="1" x14ac:dyDescent="0.25">
      <c r="A918" s="127"/>
      <c r="B918" s="127"/>
      <c r="C918" s="127"/>
      <c r="D918" s="127"/>
      <c r="E918" s="127"/>
      <c r="F918" s="127"/>
      <c r="G918" s="127"/>
      <c r="H918" s="127"/>
      <c r="I918" s="127"/>
      <c r="J918" s="127"/>
      <c r="K918" s="127"/>
      <c r="L918" s="127"/>
      <c r="M918" s="127"/>
      <c r="N918" s="127"/>
      <c r="O918" s="127"/>
      <c r="P918" s="127"/>
      <c r="Q918" s="127"/>
      <c r="R918" s="127"/>
      <c r="S918" s="127"/>
      <c r="T918" s="127"/>
      <c r="U918" s="127"/>
      <c r="V918" s="127"/>
      <c r="W918" s="127"/>
      <c r="X918" s="127"/>
      <c r="Y918" s="127"/>
      <c r="Z918" s="127"/>
      <c r="AA918" s="127"/>
      <c r="AB918" s="127"/>
      <c r="AC918" s="127"/>
      <c r="AD918" s="127"/>
      <c r="AE918" s="127"/>
      <c r="AF918" s="127"/>
      <c r="AG918" s="127"/>
      <c r="AH918" s="127"/>
      <c r="AI918" s="127"/>
      <c r="AJ918" s="127"/>
      <c r="AK918" s="127"/>
      <c r="AL918" s="127"/>
      <c r="AM918" s="127"/>
      <c r="AN918" s="127"/>
      <c r="AO918" s="127"/>
      <c r="AP918" s="127"/>
      <c r="AQ918" s="127"/>
      <c r="AR918" s="127"/>
      <c r="AS918" s="127"/>
      <c r="AT918" s="127"/>
      <c r="AU918" s="127"/>
      <c r="AV918" s="127"/>
      <c r="AW918" s="127"/>
      <c r="AX918" s="127"/>
      <c r="AY918" s="127"/>
      <c r="AZ918" s="127"/>
      <c r="BA918" s="127"/>
      <c r="BB918" s="127"/>
      <c r="BC918" s="127"/>
      <c r="BD918" s="127"/>
      <c r="BE918" s="127"/>
      <c r="BF918" s="127"/>
      <c r="BG918" s="127"/>
      <c r="BH918" s="127"/>
      <c r="BI918" s="127"/>
      <c r="BJ918" s="127"/>
      <c r="BK918" s="127"/>
      <c r="BL918" s="127"/>
      <c r="BM918" s="127"/>
      <c r="BN918" s="127"/>
      <c r="BO918" s="127"/>
      <c r="BP918" s="127"/>
      <c r="BQ918" s="127"/>
      <c r="BR918" s="127"/>
      <c r="BS918" s="127"/>
    </row>
    <row r="919" spans="1:71" ht="12.75" customHeight="1" x14ac:dyDescent="0.25">
      <c r="A919" s="127"/>
      <c r="B919" s="127"/>
      <c r="C919" s="127"/>
      <c r="D919" s="127"/>
      <c r="E919" s="127"/>
      <c r="F919" s="127"/>
      <c r="G919" s="127"/>
      <c r="H919" s="127"/>
      <c r="I919" s="127"/>
      <c r="J919" s="127"/>
      <c r="K919" s="127"/>
      <c r="L919" s="127"/>
      <c r="M919" s="127"/>
      <c r="N919" s="127"/>
      <c r="O919" s="127"/>
      <c r="P919" s="127"/>
      <c r="Q919" s="127"/>
      <c r="R919" s="127"/>
      <c r="S919" s="127"/>
      <c r="T919" s="127"/>
      <c r="U919" s="127"/>
      <c r="V919" s="127"/>
      <c r="W919" s="127"/>
      <c r="X919" s="127"/>
      <c r="Y919" s="127"/>
      <c r="Z919" s="127"/>
      <c r="AA919" s="127"/>
      <c r="AB919" s="127"/>
      <c r="AC919" s="127"/>
      <c r="AD919" s="127"/>
      <c r="AE919" s="127"/>
      <c r="AF919" s="127"/>
      <c r="AG919" s="127"/>
      <c r="AH919" s="127"/>
      <c r="AI919" s="127"/>
      <c r="AJ919" s="127"/>
      <c r="AK919" s="127"/>
      <c r="AL919" s="127"/>
      <c r="AM919" s="127"/>
      <c r="AN919" s="127"/>
      <c r="AO919" s="127"/>
      <c r="AP919" s="127"/>
      <c r="AQ919" s="127"/>
      <c r="AR919" s="127"/>
      <c r="AS919" s="127"/>
      <c r="AT919" s="127"/>
      <c r="AU919" s="127"/>
      <c r="AV919" s="127"/>
      <c r="AW919" s="127"/>
      <c r="AX919" s="127"/>
      <c r="AY919" s="127"/>
      <c r="AZ919" s="127"/>
      <c r="BA919" s="127"/>
      <c r="BB919" s="127"/>
      <c r="BC919" s="127"/>
      <c r="BD919" s="127"/>
      <c r="BE919" s="127"/>
      <c r="BF919" s="127"/>
      <c r="BG919" s="127"/>
      <c r="BH919" s="127"/>
      <c r="BI919" s="127"/>
      <c r="BJ919" s="127"/>
      <c r="BK919" s="127"/>
      <c r="BL919" s="127"/>
      <c r="BM919" s="127"/>
      <c r="BN919" s="127"/>
      <c r="BO919" s="127"/>
      <c r="BP919" s="127"/>
      <c r="BQ919" s="127"/>
      <c r="BR919" s="127"/>
      <c r="BS919" s="127"/>
    </row>
    <row r="920" spans="1:71" ht="12.75" customHeight="1" x14ac:dyDescent="0.25">
      <c r="A920" s="127"/>
      <c r="B920" s="127"/>
      <c r="C920" s="127"/>
      <c r="D920" s="127"/>
      <c r="E920" s="127"/>
      <c r="F920" s="127"/>
      <c r="G920" s="127"/>
      <c r="H920" s="127"/>
      <c r="I920" s="127"/>
      <c r="J920" s="127"/>
      <c r="K920" s="127"/>
      <c r="L920" s="127"/>
      <c r="M920" s="127"/>
      <c r="N920" s="127"/>
      <c r="O920" s="127"/>
      <c r="P920" s="127"/>
      <c r="Q920" s="127"/>
      <c r="R920" s="127"/>
      <c r="S920" s="127"/>
      <c r="T920" s="127"/>
      <c r="U920" s="127"/>
      <c r="V920" s="127"/>
      <c r="W920" s="127"/>
      <c r="X920" s="127"/>
      <c r="Y920" s="127"/>
      <c r="Z920" s="127"/>
      <c r="AA920" s="127"/>
      <c r="AB920" s="127"/>
      <c r="AC920" s="127"/>
      <c r="AD920" s="127"/>
      <c r="AE920" s="127"/>
      <c r="AF920" s="127"/>
      <c r="AG920" s="127"/>
      <c r="AH920" s="127"/>
      <c r="AI920" s="127"/>
      <c r="AJ920" s="127"/>
      <c r="AK920" s="127"/>
      <c r="AL920" s="127"/>
      <c r="AM920" s="127"/>
      <c r="AN920" s="127"/>
      <c r="AO920" s="127"/>
      <c r="AP920" s="127"/>
      <c r="AQ920" s="127"/>
      <c r="AR920" s="127"/>
      <c r="AS920" s="127"/>
      <c r="AT920" s="127"/>
      <c r="AU920" s="127"/>
      <c r="AV920" s="127"/>
      <c r="AW920" s="127"/>
      <c r="AX920" s="127"/>
      <c r="AY920" s="127"/>
      <c r="AZ920" s="127"/>
      <c r="BA920" s="127"/>
      <c r="BB920" s="127"/>
      <c r="BC920" s="127"/>
      <c r="BD920" s="127"/>
      <c r="BE920" s="127"/>
      <c r="BF920" s="127"/>
      <c r="BG920" s="127"/>
      <c r="BH920" s="127"/>
      <c r="BI920" s="127"/>
      <c r="BJ920" s="127"/>
      <c r="BK920" s="127"/>
      <c r="BL920" s="127"/>
      <c r="BM920" s="127"/>
      <c r="BN920" s="127"/>
      <c r="BO920" s="127"/>
      <c r="BP920" s="127"/>
      <c r="BQ920" s="127"/>
      <c r="BR920" s="127"/>
      <c r="BS920" s="127"/>
    </row>
    <row r="921" spans="1:71" ht="12.75" customHeight="1" x14ac:dyDescent="0.25">
      <c r="A921" s="127"/>
      <c r="B921" s="127"/>
      <c r="C921" s="127"/>
      <c r="D921" s="127"/>
      <c r="E921" s="127"/>
      <c r="F921" s="127"/>
      <c r="G921" s="127"/>
      <c r="H921" s="127"/>
      <c r="I921" s="127"/>
      <c r="J921" s="127"/>
      <c r="K921" s="127"/>
      <c r="L921" s="127"/>
      <c r="M921" s="127"/>
      <c r="N921" s="127"/>
      <c r="O921" s="127"/>
      <c r="P921" s="127"/>
      <c r="Q921" s="127"/>
      <c r="R921" s="127"/>
      <c r="S921" s="127"/>
      <c r="T921" s="127"/>
      <c r="U921" s="127"/>
      <c r="V921" s="127"/>
      <c r="W921" s="127"/>
      <c r="X921" s="127"/>
      <c r="Y921" s="127"/>
      <c r="Z921" s="127"/>
      <c r="AA921" s="127"/>
      <c r="AB921" s="127"/>
      <c r="AC921" s="127"/>
      <c r="AD921" s="127"/>
      <c r="AE921" s="127"/>
      <c r="AF921" s="127"/>
      <c r="AG921" s="127"/>
      <c r="AH921" s="127"/>
      <c r="AI921" s="127"/>
      <c r="AJ921" s="127"/>
      <c r="AK921" s="127"/>
      <c r="AL921" s="127"/>
      <c r="AM921" s="127"/>
      <c r="AN921" s="127"/>
      <c r="AO921" s="127"/>
      <c r="AP921" s="127"/>
      <c r="AQ921" s="127"/>
      <c r="AR921" s="127"/>
      <c r="AS921" s="127"/>
      <c r="AT921" s="127"/>
      <c r="AU921" s="127"/>
      <c r="AV921" s="127"/>
      <c r="AW921" s="127"/>
      <c r="AX921" s="127"/>
      <c r="AY921" s="127"/>
      <c r="AZ921" s="127"/>
      <c r="BA921" s="127"/>
      <c r="BB921" s="127"/>
      <c r="BC921" s="127"/>
      <c r="BD921" s="127"/>
      <c r="BE921" s="127"/>
      <c r="BF921" s="127"/>
      <c r="BG921" s="127"/>
      <c r="BH921" s="127"/>
      <c r="BI921" s="127"/>
      <c r="BJ921" s="127"/>
      <c r="BK921" s="127"/>
      <c r="BL921" s="127"/>
      <c r="BM921" s="127"/>
      <c r="BN921" s="127"/>
      <c r="BO921" s="127"/>
      <c r="BP921" s="127"/>
      <c r="BQ921" s="127"/>
      <c r="BR921" s="127"/>
      <c r="BS921" s="127"/>
    </row>
    <row r="922" spans="1:71" ht="12.75" customHeight="1" x14ac:dyDescent="0.25">
      <c r="A922" s="127"/>
      <c r="B922" s="127"/>
      <c r="C922" s="127"/>
      <c r="D922" s="127"/>
      <c r="E922" s="127"/>
      <c r="F922" s="127"/>
      <c r="G922" s="127"/>
      <c r="H922" s="127"/>
      <c r="I922" s="127"/>
      <c r="J922" s="127"/>
      <c r="K922" s="127"/>
      <c r="L922" s="127"/>
      <c r="M922" s="127"/>
      <c r="N922" s="127"/>
      <c r="O922" s="127"/>
      <c r="P922" s="127"/>
      <c r="Q922" s="127"/>
      <c r="R922" s="127"/>
      <c r="S922" s="127"/>
      <c r="T922" s="127"/>
      <c r="U922" s="127"/>
      <c r="V922" s="127"/>
      <c r="W922" s="127"/>
      <c r="X922" s="127"/>
      <c r="Y922" s="127"/>
      <c r="Z922" s="127"/>
      <c r="AA922" s="127"/>
      <c r="AB922" s="127"/>
      <c r="AC922" s="127"/>
      <c r="AD922" s="127"/>
      <c r="AE922" s="127"/>
      <c r="AF922" s="127"/>
      <c r="AG922" s="127"/>
      <c r="AH922" s="127"/>
      <c r="AI922" s="127"/>
      <c r="AJ922" s="127"/>
      <c r="AK922" s="127"/>
      <c r="AL922" s="127"/>
      <c r="AM922" s="127"/>
      <c r="AN922" s="127"/>
      <c r="AO922" s="127"/>
      <c r="AP922" s="127"/>
      <c r="AQ922" s="127"/>
      <c r="AR922" s="127"/>
      <c r="AS922" s="127"/>
      <c r="AT922" s="127"/>
      <c r="AU922" s="127"/>
      <c r="AV922" s="127"/>
      <c r="AW922" s="127"/>
      <c r="AX922" s="127"/>
      <c r="AY922" s="127"/>
      <c r="AZ922" s="127"/>
      <c r="BA922" s="127"/>
      <c r="BB922" s="127"/>
      <c r="BC922" s="127"/>
      <c r="BD922" s="127"/>
      <c r="BE922" s="127"/>
      <c r="BF922" s="127"/>
      <c r="BG922" s="127"/>
      <c r="BH922" s="127"/>
      <c r="BI922" s="127"/>
      <c r="BJ922" s="127"/>
      <c r="BK922" s="127"/>
      <c r="BL922" s="127"/>
      <c r="BM922" s="127"/>
      <c r="BN922" s="127"/>
      <c r="BO922" s="127"/>
      <c r="BP922" s="127"/>
      <c r="BQ922" s="127"/>
      <c r="BR922" s="127"/>
      <c r="BS922" s="127"/>
    </row>
    <row r="923" spans="1:71" ht="12.75" customHeight="1" x14ac:dyDescent="0.25">
      <c r="A923" s="127"/>
      <c r="B923" s="127"/>
      <c r="C923" s="127"/>
      <c r="D923" s="127"/>
      <c r="E923" s="127"/>
      <c r="F923" s="127"/>
      <c r="G923" s="127"/>
      <c r="H923" s="127"/>
      <c r="I923" s="127"/>
      <c r="J923" s="127"/>
      <c r="K923" s="127"/>
      <c r="L923" s="127"/>
      <c r="M923" s="127"/>
      <c r="N923" s="127"/>
      <c r="O923" s="127"/>
      <c r="P923" s="127"/>
      <c r="Q923" s="127"/>
      <c r="R923" s="127"/>
      <c r="S923" s="127"/>
      <c r="T923" s="127"/>
      <c r="U923" s="127"/>
      <c r="V923" s="127"/>
      <c r="W923" s="127"/>
      <c r="X923" s="127"/>
      <c r="Y923" s="127"/>
      <c r="Z923" s="127"/>
      <c r="AA923" s="127"/>
      <c r="AB923" s="127"/>
      <c r="AC923" s="127"/>
      <c r="AD923" s="127"/>
      <c r="AE923" s="127"/>
      <c r="AF923" s="127"/>
      <c r="AG923" s="127"/>
      <c r="AH923" s="127"/>
      <c r="AI923" s="127"/>
      <c r="AJ923" s="127"/>
      <c r="AK923" s="127"/>
      <c r="AL923" s="127"/>
      <c r="AM923" s="127"/>
      <c r="AN923" s="127"/>
      <c r="AO923" s="127"/>
      <c r="AP923" s="127"/>
      <c r="AQ923" s="127"/>
      <c r="AR923" s="127"/>
      <c r="AS923" s="127"/>
      <c r="AT923" s="127"/>
      <c r="AU923" s="127"/>
      <c r="AV923" s="127"/>
      <c r="AW923" s="127"/>
      <c r="AX923" s="127"/>
      <c r="AY923" s="127"/>
      <c r="AZ923" s="127"/>
      <c r="BA923" s="127"/>
      <c r="BB923" s="127"/>
      <c r="BC923" s="127"/>
      <c r="BD923" s="127"/>
      <c r="BE923" s="127"/>
      <c r="BF923" s="127"/>
      <c r="BG923" s="127"/>
      <c r="BH923" s="127"/>
      <c r="BI923" s="127"/>
      <c r="BJ923" s="127"/>
      <c r="BK923" s="127"/>
      <c r="BL923" s="127"/>
      <c r="BM923" s="127"/>
      <c r="BN923" s="127"/>
      <c r="BO923" s="127"/>
      <c r="BP923" s="127"/>
      <c r="BQ923" s="127"/>
      <c r="BR923" s="127"/>
      <c r="BS923" s="127"/>
    </row>
    <row r="924" spans="1:71" ht="12.75" customHeight="1" x14ac:dyDescent="0.25">
      <c r="A924" s="127"/>
      <c r="B924" s="127"/>
      <c r="C924" s="127"/>
      <c r="D924" s="127"/>
      <c r="E924" s="127"/>
      <c r="F924" s="127"/>
      <c r="G924" s="127"/>
      <c r="H924" s="127"/>
      <c r="I924" s="127"/>
      <c r="J924" s="127"/>
      <c r="K924" s="127"/>
      <c r="L924" s="127"/>
      <c r="M924" s="127"/>
      <c r="N924" s="127"/>
      <c r="O924" s="127"/>
      <c r="P924" s="127"/>
      <c r="Q924" s="127"/>
      <c r="R924" s="127"/>
      <c r="S924" s="127"/>
      <c r="T924" s="127"/>
      <c r="U924" s="127"/>
      <c r="V924" s="127"/>
      <c r="W924" s="127"/>
      <c r="X924" s="127"/>
      <c r="Y924" s="127"/>
      <c r="Z924" s="127"/>
      <c r="AA924" s="127"/>
      <c r="AB924" s="127"/>
      <c r="AC924" s="127"/>
      <c r="AD924" s="127"/>
      <c r="AE924" s="127"/>
      <c r="AF924" s="127"/>
      <c r="AG924" s="127"/>
      <c r="AH924" s="127"/>
      <c r="AI924" s="127"/>
      <c r="AJ924" s="127"/>
      <c r="AK924" s="127"/>
      <c r="AL924" s="127"/>
      <c r="AM924" s="127"/>
      <c r="AN924" s="127"/>
      <c r="AO924" s="127"/>
      <c r="AP924" s="127"/>
      <c r="AQ924" s="127"/>
      <c r="AR924" s="127"/>
      <c r="AS924" s="127"/>
      <c r="AT924" s="127"/>
      <c r="AU924" s="127"/>
      <c r="AV924" s="127"/>
      <c r="AW924" s="127"/>
      <c r="AX924" s="127"/>
      <c r="AY924" s="127"/>
      <c r="AZ924" s="127"/>
      <c r="BA924" s="127"/>
      <c r="BB924" s="127"/>
      <c r="BC924" s="127"/>
      <c r="BD924" s="127"/>
      <c r="BE924" s="127"/>
      <c r="BF924" s="127"/>
      <c r="BG924" s="127"/>
      <c r="BH924" s="127"/>
      <c r="BI924" s="127"/>
      <c r="BJ924" s="127"/>
      <c r="BK924" s="127"/>
      <c r="BL924" s="127"/>
      <c r="BM924" s="127"/>
      <c r="BN924" s="127"/>
      <c r="BO924" s="127"/>
      <c r="BP924" s="127"/>
      <c r="BQ924" s="127"/>
      <c r="BR924" s="127"/>
      <c r="BS924" s="127"/>
    </row>
    <row r="925" spans="1:71" ht="12.75" customHeight="1" x14ac:dyDescent="0.25">
      <c r="A925" s="127"/>
      <c r="B925" s="127"/>
      <c r="C925" s="127"/>
      <c r="D925" s="127"/>
      <c r="E925" s="127"/>
      <c r="F925" s="127"/>
      <c r="G925" s="127"/>
      <c r="H925" s="127"/>
      <c r="I925" s="127"/>
      <c r="J925" s="127"/>
      <c r="K925" s="127"/>
      <c r="L925" s="127"/>
      <c r="M925" s="127"/>
      <c r="N925" s="127"/>
      <c r="O925" s="127"/>
      <c r="P925" s="127"/>
      <c r="Q925" s="127"/>
      <c r="R925" s="127"/>
      <c r="S925" s="127"/>
      <c r="T925" s="127"/>
      <c r="U925" s="127"/>
      <c r="V925" s="127"/>
      <c r="W925" s="127"/>
      <c r="X925" s="127"/>
      <c r="Y925" s="127"/>
      <c r="Z925" s="127"/>
      <c r="AA925" s="127"/>
      <c r="AB925" s="127"/>
      <c r="AC925" s="127"/>
      <c r="AD925" s="127"/>
      <c r="AE925" s="127"/>
      <c r="AF925" s="127"/>
      <c r="AG925" s="127"/>
      <c r="AH925" s="127"/>
      <c r="AI925" s="127"/>
      <c r="AJ925" s="127"/>
      <c r="AK925" s="127"/>
      <c r="AL925" s="127"/>
      <c r="AM925" s="127"/>
      <c r="AN925" s="127"/>
      <c r="AO925" s="127"/>
      <c r="AP925" s="127"/>
      <c r="AQ925" s="127"/>
      <c r="AR925" s="127"/>
      <c r="AS925" s="127"/>
      <c r="AT925" s="127"/>
      <c r="AU925" s="127"/>
      <c r="AV925" s="127"/>
      <c r="AW925" s="127"/>
      <c r="AX925" s="127"/>
      <c r="AY925" s="127"/>
      <c r="AZ925" s="127"/>
      <c r="BA925" s="127"/>
      <c r="BB925" s="127"/>
      <c r="BC925" s="127"/>
      <c r="BD925" s="127"/>
      <c r="BE925" s="127"/>
      <c r="BF925" s="127"/>
      <c r="BG925" s="127"/>
      <c r="BH925" s="127"/>
      <c r="BI925" s="127"/>
      <c r="BJ925" s="127"/>
      <c r="BK925" s="127"/>
      <c r="BL925" s="127"/>
      <c r="BM925" s="127"/>
      <c r="BN925" s="127"/>
      <c r="BO925" s="127"/>
      <c r="BP925" s="127"/>
      <c r="BQ925" s="127"/>
      <c r="BR925" s="127"/>
      <c r="BS925" s="127"/>
    </row>
    <row r="926" spans="1:71" ht="12.75" customHeight="1" x14ac:dyDescent="0.25">
      <c r="A926" s="127"/>
      <c r="B926" s="127"/>
      <c r="C926" s="127"/>
      <c r="D926" s="127"/>
      <c r="E926" s="127"/>
      <c r="F926" s="127"/>
      <c r="G926" s="127"/>
      <c r="H926" s="127"/>
      <c r="I926" s="127"/>
      <c r="J926" s="127"/>
      <c r="K926" s="127"/>
      <c r="L926" s="127"/>
      <c r="M926" s="127"/>
      <c r="N926" s="127"/>
      <c r="O926" s="127"/>
      <c r="P926" s="127"/>
      <c r="Q926" s="127"/>
      <c r="R926" s="127"/>
      <c r="S926" s="127"/>
      <c r="T926" s="127"/>
      <c r="U926" s="127"/>
      <c r="V926" s="127"/>
      <c r="W926" s="127"/>
      <c r="X926" s="127"/>
      <c r="Y926" s="127"/>
      <c r="Z926" s="127"/>
      <c r="AA926" s="127"/>
      <c r="AB926" s="127"/>
      <c r="AC926" s="127"/>
      <c r="AD926" s="127"/>
      <c r="AE926" s="127"/>
      <c r="AF926" s="127"/>
      <c r="AG926" s="127"/>
      <c r="AH926" s="127"/>
      <c r="AI926" s="127"/>
      <c r="AJ926" s="127"/>
      <c r="AK926" s="127"/>
      <c r="AL926" s="127"/>
      <c r="AM926" s="127"/>
      <c r="AN926" s="127"/>
      <c r="AO926" s="127"/>
      <c r="AP926" s="127"/>
      <c r="AQ926" s="127"/>
      <c r="AR926" s="127"/>
      <c r="AS926" s="127"/>
      <c r="AT926" s="127"/>
      <c r="AU926" s="127"/>
      <c r="AV926" s="127"/>
      <c r="AW926" s="127"/>
      <c r="AX926" s="127"/>
      <c r="AY926" s="127"/>
      <c r="AZ926" s="127"/>
      <c r="BA926" s="127"/>
      <c r="BB926" s="127"/>
      <c r="BC926" s="127"/>
      <c r="BD926" s="127"/>
      <c r="BE926" s="127"/>
      <c r="BF926" s="127"/>
      <c r="BG926" s="127"/>
      <c r="BH926" s="127"/>
      <c r="BI926" s="127"/>
      <c r="BJ926" s="127"/>
      <c r="BK926" s="127"/>
      <c r="BL926" s="127"/>
      <c r="BM926" s="127"/>
      <c r="BN926" s="127"/>
      <c r="BO926" s="127"/>
      <c r="BP926" s="127"/>
      <c r="BQ926" s="127"/>
      <c r="BR926" s="127"/>
      <c r="BS926" s="127"/>
    </row>
    <row r="927" spans="1:71" ht="12.75" customHeight="1" x14ac:dyDescent="0.25">
      <c r="A927" s="127"/>
      <c r="B927" s="127"/>
      <c r="C927" s="127"/>
      <c r="D927" s="127"/>
      <c r="E927" s="127"/>
      <c r="F927" s="127"/>
      <c r="G927" s="127"/>
      <c r="H927" s="127"/>
      <c r="I927" s="127"/>
      <c r="J927" s="127"/>
      <c r="K927" s="127"/>
      <c r="L927" s="127"/>
      <c r="M927" s="127"/>
      <c r="N927" s="127"/>
      <c r="O927" s="127"/>
      <c r="P927" s="127"/>
      <c r="Q927" s="127"/>
      <c r="R927" s="127"/>
      <c r="S927" s="127"/>
      <c r="T927" s="127"/>
      <c r="U927" s="127"/>
      <c r="V927" s="127"/>
      <c r="W927" s="127"/>
      <c r="X927" s="127"/>
      <c r="Y927" s="127"/>
      <c r="Z927" s="127"/>
      <c r="AA927" s="127"/>
      <c r="AB927" s="127"/>
      <c r="AC927" s="127"/>
      <c r="AD927" s="127"/>
      <c r="AE927" s="127"/>
      <c r="AF927" s="127"/>
      <c r="AG927" s="127"/>
      <c r="AH927" s="127"/>
      <c r="AI927" s="127"/>
      <c r="AJ927" s="127"/>
      <c r="AK927" s="127"/>
      <c r="AL927" s="127"/>
      <c r="AM927" s="127"/>
      <c r="AN927" s="127"/>
      <c r="AO927" s="127"/>
      <c r="AP927" s="127"/>
      <c r="AQ927" s="127"/>
      <c r="AR927" s="127"/>
      <c r="AS927" s="127"/>
      <c r="AT927" s="127"/>
      <c r="AU927" s="127"/>
      <c r="AV927" s="127"/>
      <c r="AW927" s="127"/>
      <c r="AX927" s="127"/>
      <c r="AY927" s="127"/>
      <c r="AZ927" s="127"/>
      <c r="BA927" s="127"/>
      <c r="BB927" s="127"/>
      <c r="BC927" s="127"/>
      <c r="BD927" s="127"/>
      <c r="BE927" s="127"/>
      <c r="BF927" s="127"/>
      <c r="BG927" s="127"/>
      <c r="BH927" s="127"/>
      <c r="BI927" s="127"/>
      <c r="BJ927" s="127"/>
      <c r="BK927" s="127"/>
      <c r="BL927" s="127"/>
      <c r="BM927" s="127"/>
      <c r="BN927" s="127"/>
      <c r="BO927" s="127"/>
      <c r="BP927" s="127"/>
      <c r="BQ927" s="127"/>
      <c r="BR927" s="127"/>
      <c r="BS927" s="127"/>
    </row>
    <row r="928" spans="1:71" ht="12.75" customHeight="1" x14ac:dyDescent="0.25">
      <c r="A928" s="127"/>
      <c r="B928" s="127"/>
      <c r="C928" s="127"/>
      <c r="D928" s="127"/>
      <c r="E928" s="127"/>
      <c r="F928" s="127"/>
      <c r="G928" s="127"/>
      <c r="H928" s="127"/>
      <c r="I928" s="127"/>
      <c r="J928" s="127"/>
      <c r="K928" s="127"/>
      <c r="L928" s="127"/>
      <c r="M928" s="127"/>
      <c r="N928" s="127"/>
      <c r="O928" s="127"/>
      <c r="P928" s="127"/>
      <c r="Q928" s="127"/>
      <c r="R928" s="127"/>
      <c r="S928" s="127"/>
      <c r="T928" s="127"/>
      <c r="U928" s="127"/>
      <c r="V928" s="127"/>
      <c r="W928" s="127"/>
      <c r="X928" s="127"/>
      <c r="Y928" s="127"/>
      <c r="Z928" s="127"/>
      <c r="AA928" s="127"/>
      <c r="AB928" s="127"/>
      <c r="AC928" s="127"/>
      <c r="AD928" s="127"/>
      <c r="AE928" s="127"/>
      <c r="AF928" s="127"/>
      <c r="AG928" s="127"/>
      <c r="AH928" s="127"/>
      <c r="AI928" s="127"/>
      <c r="AJ928" s="127"/>
      <c r="AK928" s="127"/>
      <c r="AL928" s="127"/>
      <c r="AM928" s="127"/>
      <c r="AN928" s="127"/>
      <c r="AO928" s="127"/>
      <c r="AP928" s="127"/>
      <c r="AQ928" s="127"/>
      <c r="AR928" s="127"/>
      <c r="AS928" s="127"/>
      <c r="AT928" s="127"/>
      <c r="AU928" s="127"/>
      <c r="AV928" s="127"/>
      <c r="AW928" s="127"/>
      <c r="AX928" s="127"/>
      <c r="AY928" s="127"/>
      <c r="AZ928" s="127"/>
      <c r="BA928" s="127"/>
      <c r="BB928" s="127"/>
      <c r="BC928" s="127"/>
      <c r="BD928" s="127"/>
      <c r="BE928" s="127"/>
      <c r="BF928" s="127"/>
      <c r="BG928" s="127"/>
      <c r="BH928" s="127"/>
      <c r="BI928" s="127"/>
      <c r="BJ928" s="127"/>
      <c r="BK928" s="127"/>
      <c r="BL928" s="127"/>
      <c r="BM928" s="127"/>
      <c r="BN928" s="127"/>
      <c r="BO928" s="127"/>
      <c r="BP928" s="127"/>
      <c r="BQ928" s="127"/>
      <c r="BR928" s="127"/>
      <c r="BS928" s="127"/>
    </row>
    <row r="929" spans="1:71" ht="12.75" customHeight="1" x14ac:dyDescent="0.25">
      <c r="A929" s="127"/>
      <c r="B929" s="127"/>
      <c r="C929" s="127"/>
      <c r="D929" s="127"/>
      <c r="E929" s="127"/>
      <c r="F929" s="127"/>
      <c r="G929" s="127"/>
      <c r="H929" s="127"/>
      <c r="I929" s="127"/>
      <c r="J929" s="127"/>
      <c r="K929" s="127"/>
      <c r="L929" s="127"/>
      <c r="M929" s="127"/>
      <c r="N929" s="127"/>
      <c r="O929" s="127"/>
      <c r="P929" s="127"/>
      <c r="Q929" s="127"/>
      <c r="R929" s="127"/>
      <c r="S929" s="127"/>
      <c r="T929" s="127"/>
      <c r="U929" s="127"/>
      <c r="V929" s="127"/>
      <c r="W929" s="127"/>
      <c r="X929" s="127"/>
      <c r="Y929" s="127"/>
      <c r="Z929" s="127"/>
      <c r="AA929" s="127"/>
      <c r="AB929" s="127"/>
      <c r="AC929" s="127"/>
      <c r="AD929" s="127"/>
      <c r="AE929" s="127"/>
      <c r="AF929" s="127"/>
      <c r="AG929" s="127"/>
      <c r="AH929" s="127"/>
      <c r="AI929" s="127"/>
      <c r="AJ929" s="127"/>
      <c r="AK929" s="127"/>
      <c r="AL929" s="127"/>
      <c r="AM929" s="127"/>
      <c r="AN929" s="127"/>
      <c r="AO929" s="127"/>
      <c r="AP929" s="127"/>
      <c r="AQ929" s="127"/>
      <c r="AR929" s="127"/>
      <c r="AS929" s="127"/>
      <c r="AT929" s="127"/>
      <c r="AU929" s="127"/>
      <c r="AV929" s="127"/>
      <c r="AW929" s="127"/>
      <c r="AX929" s="127"/>
      <c r="AY929" s="127"/>
      <c r="AZ929" s="127"/>
      <c r="BA929" s="127"/>
      <c r="BB929" s="127"/>
      <c r="BC929" s="127"/>
      <c r="BD929" s="127"/>
      <c r="BE929" s="127"/>
      <c r="BF929" s="127"/>
      <c r="BG929" s="127"/>
      <c r="BH929" s="127"/>
      <c r="BI929" s="127"/>
      <c r="BJ929" s="127"/>
      <c r="BK929" s="127"/>
      <c r="BL929" s="127"/>
      <c r="BM929" s="127"/>
      <c r="BN929" s="127"/>
      <c r="BO929" s="127"/>
      <c r="BP929" s="127"/>
      <c r="BQ929" s="127"/>
      <c r="BR929" s="127"/>
      <c r="BS929" s="127"/>
    </row>
    <row r="930" spans="1:71" ht="12.75" customHeight="1" x14ac:dyDescent="0.25">
      <c r="A930" s="127"/>
      <c r="B930" s="127"/>
      <c r="C930" s="127"/>
      <c r="D930" s="127"/>
      <c r="E930" s="127"/>
      <c r="F930" s="127"/>
      <c r="G930" s="127"/>
      <c r="H930" s="127"/>
      <c r="I930" s="127"/>
      <c r="J930" s="127"/>
      <c r="K930" s="127"/>
      <c r="L930" s="127"/>
      <c r="M930" s="127"/>
      <c r="N930" s="127"/>
      <c r="O930" s="127"/>
      <c r="P930" s="127"/>
      <c r="Q930" s="127"/>
      <c r="R930" s="127"/>
      <c r="S930" s="127"/>
      <c r="T930" s="127"/>
      <c r="U930" s="127"/>
      <c r="V930" s="127"/>
      <c r="W930" s="127"/>
      <c r="X930" s="127"/>
      <c r="Y930" s="127"/>
      <c r="Z930" s="127"/>
      <c r="AA930" s="127"/>
      <c r="AB930" s="127"/>
      <c r="AC930" s="127"/>
      <c r="AD930" s="127"/>
      <c r="AE930" s="127"/>
      <c r="AF930" s="127"/>
      <c r="AG930" s="127"/>
      <c r="AH930" s="127"/>
      <c r="AI930" s="127"/>
      <c r="AJ930" s="127"/>
      <c r="AK930" s="127"/>
      <c r="AL930" s="127"/>
      <c r="AM930" s="127"/>
      <c r="AN930" s="127"/>
      <c r="AO930" s="127"/>
      <c r="AP930" s="127"/>
      <c r="AQ930" s="127"/>
      <c r="AR930" s="127"/>
      <c r="AS930" s="127"/>
      <c r="AT930" s="127"/>
      <c r="AU930" s="127"/>
      <c r="AV930" s="127"/>
      <c r="AW930" s="127"/>
      <c r="AX930" s="127"/>
      <c r="AY930" s="127"/>
      <c r="AZ930" s="127"/>
      <c r="BA930" s="127"/>
      <c r="BB930" s="127"/>
      <c r="BC930" s="127"/>
      <c r="BD930" s="127"/>
      <c r="BE930" s="127"/>
      <c r="BF930" s="127"/>
      <c r="BG930" s="127"/>
      <c r="BH930" s="127"/>
      <c r="BI930" s="127"/>
      <c r="BJ930" s="127"/>
      <c r="BK930" s="127"/>
      <c r="BL930" s="127"/>
      <c r="BM930" s="127"/>
      <c r="BN930" s="127"/>
      <c r="BO930" s="127"/>
      <c r="BP930" s="127"/>
      <c r="BQ930" s="127"/>
      <c r="BR930" s="127"/>
      <c r="BS930" s="127"/>
    </row>
    <row r="931" spans="1:71" ht="12.75" customHeight="1" x14ac:dyDescent="0.25">
      <c r="A931" s="127"/>
      <c r="B931" s="127"/>
      <c r="C931" s="127"/>
      <c r="D931" s="127"/>
      <c r="E931" s="127"/>
      <c r="F931" s="127"/>
      <c r="G931" s="127"/>
      <c r="H931" s="127"/>
      <c r="I931" s="127"/>
      <c r="J931" s="127"/>
      <c r="K931" s="127"/>
      <c r="L931" s="127"/>
      <c r="M931" s="127"/>
      <c r="N931" s="127"/>
      <c r="O931" s="127"/>
      <c r="P931" s="127"/>
      <c r="Q931" s="127"/>
      <c r="R931" s="127"/>
      <c r="S931" s="127"/>
      <c r="T931" s="127"/>
      <c r="U931" s="127"/>
      <c r="V931" s="127"/>
      <c r="W931" s="127"/>
      <c r="X931" s="127"/>
      <c r="Y931" s="127"/>
      <c r="Z931" s="127"/>
      <c r="AA931" s="127"/>
      <c r="AB931" s="127"/>
      <c r="AC931" s="127"/>
      <c r="AD931" s="127"/>
      <c r="AE931" s="127"/>
      <c r="AF931" s="127"/>
      <c r="AG931" s="127"/>
      <c r="AH931" s="127"/>
      <c r="AI931" s="127"/>
      <c r="AJ931" s="127"/>
      <c r="AK931" s="127"/>
      <c r="AL931" s="127"/>
      <c r="AM931" s="127"/>
      <c r="AN931" s="127"/>
      <c r="AO931" s="127"/>
      <c r="AP931" s="127"/>
      <c r="AQ931" s="127"/>
      <c r="AR931" s="127"/>
      <c r="AS931" s="127"/>
      <c r="AT931" s="127"/>
      <c r="AU931" s="127"/>
      <c r="AV931" s="127"/>
      <c r="AW931" s="127"/>
      <c r="AX931" s="127"/>
      <c r="AY931" s="127"/>
      <c r="AZ931" s="127"/>
      <c r="BA931" s="127"/>
      <c r="BB931" s="127"/>
      <c r="BC931" s="127"/>
      <c r="BD931" s="127"/>
      <c r="BE931" s="127"/>
      <c r="BF931" s="127"/>
      <c r="BG931" s="127"/>
      <c r="BH931" s="127"/>
      <c r="BI931" s="127"/>
      <c r="BJ931" s="127"/>
      <c r="BK931" s="127"/>
      <c r="BL931" s="127"/>
      <c r="BM931" s="127"/>
      <c r="BN931" s="127"/>
      <c r="BO931" s="127"/>
      <c r="BP931" s="127"/>
      <c r="BQ931" s="127"/>
      <c r="BR931" s="127"/>
      <c r="BS931" s="127"/>
    </row>
    <row r="932" spans="1:71" ht="12.75" customHeight="1" x14ac:dyDescent="0.25">
      <c r="A932" s="127"/>
      <c r="B932" s="127"/>
      <c r="C932" s="127"/>
      <c r="D932" s="127"/>
      <c r="E932" s="127"/>
      <c r="F932" s="127"/>
      <c r="G932" s="127"/>
      <c r="H932" s="127"/>
      <c r="I932" s="127"/>
      <c r="J932" s="127"/>
      <c r="K932" s="127"/>
      <c r="L932" s="127"/>
      <c r="M932" s="127"/>
      <c r="N932" s="127"/>
      <c r="O932" s="127"/>
      <c r="P932" s="127"/>
      <c r="Q932" s="127"/>
      <c r="R932" s="127"/>
      <c r="S932" s="127"/>
      <c r="T932" s="127"/>
      <c r="U932" s="127"/>
      <c r="V932" s="127"/>
      <c r="W932" s="127"/>
      <c r="X932" s="127"/>
      <c r="Y932" s="127"/>
      <c r="Z932" s="127"/>
      <c r="AA932" s="127"/>
      <c r="AB932" s="127"/>
      <c r="AC932" s="127"/>
      <c r="AD932" s="127"/>
      <c r="AE932" s="127"/>
      <c r="AF932" s="127"/>
      <c r="AG932" s="127"/>
      <c r="AH932" s="127"/>
      <c r="AI932" s="127"/>
      <c r="AJ932" s="127"/>
      <c r="AK932" s="127"/>
      <c r="AL932" s="127"/>
      <c r="AM932" s="127"/>
      <c r="AN932" s="127"/>
      <c r="AO932" s="127"/>
      <c r="AP932" s="127"/>
      <c r="AQ932" s="127"/>
      <c r="AR932" s="127"/>
      <c r="AS932" s="127"/>
      <c r="AT932" s="127"/>
      <c r="AU932" s="127"/>
      <c r="AV932" s="127"/>
      <c r="AW932" s="127"/>
      <c r="AX932" s="127"/>
      <c r="AY932" s="127"/>
      <c r="AZ932" s="127"/>
      <c r="BA932" s="127"/>
      <c r="BB932" s="127"/>
      <c r="BC932" s="127"/>
      <c r="BD932" s="127"/>
      <c r="BE932" s="127"/>
      <c r="BF932" s="127"/>
      <c r="BG932" s="127"/>
      <c r="BH932" s="127"/>
      <c r="BI932" s="127"/>
      <c r="BJ932" s="127"/>
      <c r="BK932" s="127"/>
      <c r="BL932" s="127"/>
      <c r="BM932" s="127"/>
      <c r="BN932" s="127"/>
      <c r="BO932" s="127"/>
      <c r="BP932" s="127"/>
      <c r="BQ932" s="127"/>
      <c r="BR932" s="127"/>
      <c r="BS932" s="127"/>
    </row>
    <row r="933" spans="1:71" ht="12.75" customHeight="1" x14ac:dyDescent="0.25">
      <c r="A933" s="127"/>
      <c r="B933" s="127"/>
      <c r="C933" s="127"/>
      <c r="D933" s="127"/>
      <c r="E933" s="127"/>
      <c r="F933" s="127"/>
      <c r="G933" s="127"/>
      <c r="H933" s="127"/>
      <c r="I933" s="127"/>
      <c r="J933" s="127"/>
      <c r="K933" s="127"/>
      <c r="L933" s="127"/>
      <c r="M933" s="127"/>
      <c r="N933" s="127"/>
      <c r="O933" s="127"/>
      <c r="P933" s="127"/>
      <c r="Q933" s="127"/>
      <c r="R933" s="127"/>
      <c r="S933" s="127"/>
      <c r="T933" s="127"/>
      <c r="U933" s="127"/>
      <c r="V933" s="127"/>
      <c r="W933" s="127"/>
      <c r="X933" s="127"/>
      <c r="Y933" s="127"/>
      <c r="Z933" s="127"/>
      <c r="AA933" s="127"/>
      <c r="AB933" s="127"/>
      <c r="AC933" s="127"/>
      <c r="AD933" s="127"/>
      <c r="AE933" s="127"/>
      <c r="AF933" s="127"/>
      <c r="AG933" s="127"/>
      <c r="AH933" s="127"/>
      <c r="AI933" s="127"/>
      <c r="AJ933" s="127"/>
      <c r="AK933" s="127"/>
      <c r="AL933" s="127"/>
      <c r="AM933" s="127"/>
      <c r="AN933" s="127"/>
      <c r="AO933" s="127"/>
      <c r="AP933" s="127"/>
      <c r="AQ933" s="127"/>
      <c r="AR933" s="127"/>
      <c r="AS933" s="127"/>
      <c r="AT933" s="127"/>
      <c r="AU933" s="127"/>
      <c r="AV933" s="127"/>
      <c r="AW933" s="127"/>
      <c r="AX933" s="127"/>
      <c r="AY933" s="127"/>
      <c r="AZ933" s="127"/>
      <c r="BA933" s="127"/>
      <c r="BB933" s="127"/>
      <c r="BC933" s="127"/>
      <c r="BD933" s="127"/>
      <c r="BE933" s="127"/>
      <c r="BF933" s="127"/>
      <c r="BG933" s="127"/>
      <c r="BH933" s="127"/>
      <c r="BI933" s="127"/>
      <c r="BJ933" s="127"/>
      <c r="BK933" s="127"/>
      <c r="BL933" s="127"/>
      <c r="BM933" s="127"/>
      <c r="BN933" s="127"/>
      <c r="BO933" s="127"/>
      <c r="BP933" s="127"/>
      <c r="BQ933" s="127"/>
      <c r="BR933" s="127"/>
      <c r="BS933" s="127"/>
    </row>
    <row r="934" spans="1:71" ht="12.75" customHeight="1" x14ac:dyDescent="0.25">
      <c r="A934" s="127"/>
      <c r="B934" s="127"/>
      <c r="C934" s="127"/>
      <c r="D934" s="127"/>
      <c r="E934" s="127"/>
      <c r="F934" s="127"/>
      <c r="G934" s="127"/>
      <c r="H934" s="127"/>
      <c r="I934" s="127"/>
      <c r="J934" s="127"/>
      <c r="K934" s="127"/>
      <c r="L934" s="127"/>
      <c r="M934" s="127"/>
      <c r="N934" s="127"/>
      <c r="O934" s="127"/>
      <c r="P934" s="127"/>
      <c r="Q934" s="127"/>
      <c r="R934" s="127"/>
      <c r="S934" s="127"/>
      <c r="T934" s="127"/>
      <c r="U934" s="127"/>
      <c r="V934" s="127"/>
      <c r="W934" s="127"/>
      <c r="X934" s="127"/>
      <c r="Y934" s="127"/>
      <c r="Z934" s="127"/>
      <c r="AA934" s="127"/>
      <c r="AB934" s="127"/>
      <c r="AC934" s="127"/>
      <c r="AD934" s="127"/>
      <c r="AE934" s="127"/>
      <c r="AF934" s="127"/>
      <c r="AG934" s="127"/>
      <c r="AH934" s="127"/>
      <c r="AI934" s="127"/>
      <c r="AJ934" s="127"/>
      <c r="AK934" s="127"/>
      <c r="AL934" s="127"/>
      <c r="AM934" s="127"/>
      <c r="AN934" s="127"/>
      <c r="AO934" s="127"/>
      <c r="AP934" s="127"/>
      <c r="AQ934" s="127"/>
      <c r="AR934" s="127"/>
      <c r="AS934" s="127"/>
      <c r="AT934" s="127"/>
      <c r="AU934" s="127"/>
      <c r="AV934" s="127"/>
      <c r="AW934" s="127"/>
      <c r="AX934" s="127"/>
      <c r="AY934" s="127"/>
      <c r="AZ934" s="127"/>
      <c r="BA934" s="127"/>
      <c r="BB934" s="127"/>
      <c r="BC934" s="127"/>
      <c r="BD934" s="127"/>
      <c r="BE934" s="127"/>
      <c r="BF934" s="127"/>
      <c r="BG934" s="127"/>
      <c r="BH934" s="127"/>
      <c r="BI934" s="127"/>
      <c r="BJ934" s="127"/>
      <c r="BK934" s="127"/>
      <c r="BL934" s="127"/>
      <c r="BM934" s="127"/>
      <c r="BN934" s="127"/>
      <c r="BO934" s="127"/>
      <c r="BP934" s="127"/>
      <c r="BQ934" s="127"/>
      <c r="BR934" s="127"/>
      <c r="BS934" s="127"/>
    </row>
    <row r="935" spans="1:71" ht="12.75" customHeight="1" x14ac:dyDescent="0.25">
      <c r="A935" s="127"/>
      <c r="B935" s="127"/>
      <c r="C935" s="127"/>
      <c r="D935" s="127"/>
      <c r="E935" s="127"/>
      <c r="F935" s="127"/>
      <c r="G935" s="127"/>
      <c r="H935" s="127"/>
      <c r="I935" s="127"/>
      <c r="J935" s="127"/>
      <c r="K935" s="127"/>
      <c r="L935" s="127"/>
      <c r="M935" s="127"/>
      <c r="N935" s="127"/>
      <c r="O935" s="127"/>
      <c r="P935" s="127"/>
      <c r="Q935" s="127"/>
      <c r="R935" s="127"/>
      <c r="S935" s="127"/>
      <c r="T935" s="127"/>
      <c r="U935" s="127"/>
      <c r="V935" s="127"/>
      <c r="W935" s="127"/>
      <c r="X935" s="127"/>
      <c r="Y935" s="127"/>
      <c r="Z935" s="127"/>
      <c r="AA935" s="127"/>
      <c r="AB935" s="127"/>
      <c r="AC935" s="127"/>
      <c r="AD935" s="127"/>
      <c r="AE935" s="127"/>
      <c r="AF935" s="127"/>
      <c r="AG935" s="127"/>
      <c r="AH935" s="127"/>
      <c r="AI935" s="127"/>
      <c r="AJ935" s="127"/>
      <c r="AK935" s="127"/>
      <c r="AL935" s="127"/>
      <c r="AM935" s="127"/>
      <c r="AN935" s="127"/>
      <c r="AO935" s="127"/>
      <c r="AP935" s="127"/>
      <c r="AQ935" s="127"/>
      <c r="AR935" s="127"/>
      <c r="AS935" s="127"/>
      <c r="AT935" s="127"/>
      <c r="AU935" s="127"/>
      <c r="AV935" s="127"/>
      <c r="AW935" s="127"/>
      <c r="AX935" s="127"/>
      <c r="AY935" s="127"/>
      <c r="AZ935" s="127"/>
      <c r="BA935" s="127"/>
      <c r="BB935" s="127"/>
      <c r="BC935" s="127"/>
      <c r="BD935" s="127"/>
      <c r="BE935" s="127"/>
      <c r="BF935" s="127"/>
      <c r="BG935" s="127"/>
      <c r="BH935" s="127"/>
      <c r="BI935" s="127"/>
      <c r="BJ935" s="127"/>
      <c r="BK935" s="127"/>
      <c r="BL935" s="127"/>
      <c r="BM935" s="127"/>
      <c r="BN935" s="127"/>
      <c r="BO935" s="127"/>
      <c r="BP935" s="127"/>
      <c r="BQ935" s="127"/>
      <c r="BR935" s="127"/>
      <c r="BS935" s="127"/>
    </row>
    <row r="936" spans="1:71" ht="12.75" customHeight="1" x14ac:dyDescent="0.25">
      <c r="A936" s="127"/>
      <c r="B936" s="127"/>
      <c r="C936" s="127"/>
      <c r="D936" s="127"/>
      <c r="E936" s="127"/>
      <c r="F936" s="127"/>
      <c r="G936" s="127"/>
      <c r="H936" s="127"/>
      <c r="I936" s="127"/>
      <c r="J936" s="127"/>
      <c r="K936" s="127"/>
      <c r="L936" s="127"/>
      <c r="M936" s="127"/>
      <c r="N936" s="127"/>
      <c r="O936" s="127"/>
      <c r="P936" s="127"/>
      <c r="Q936" s="127"/>
      <c r="R936" s="127"/>
      <c r="S936" s="127"/>
      <c r="T936" s="127"/>
      <c r="U936" s="127"/>
      <c r="V936" s="127"/>
      <c r="W936" s="127"/>
      <c r="X936" s="127"/>
      <c r="Y936" s="127"/>
      <c r="Z936" s="127"/>
      <c r="AA936" s="127"/>
      <c r="AB936" s="127"/>
      <c r="AC936" s="127"/>
      <c r="AD936" s="127"/>
      <c r="AE936" s="127"/>
      <c r="AF936" s="127"/>
      <c r="AG936" s="127"/>
      <c r="AH936" s="127"/>
      <c r="AI936" s="127"/>
      <c r="AJ936" s="127"/>
      <c r="AK936" s="127"/>
      <c r="AL936" s="127"/>
      <c r="AM936" s="127"/>
      <c r="AN936" s="127"/>
      <c r="AO936" s="127"/>
      <c r="AP936" s="127"/>
      <c r="AQ936" s="127"/>
      <c r="AR936" s="127"/>
      <c r="AS936" s="127"/>
      <c r="AT936" s="127"/>
      <c r="AU936" s="127"/>
      <c r="AV936" s="127"/>
      <c r="AW936" s="127"/>
      <c r="AX936" s="127"/>
      <c r="AY936" s="127"/>
      <c r="AZ936" s="127"/>
      <c r="BA936" s="127"/>
      <c r="BB936" s="127"/>
      <c r="BC936" s="127"/>
      <c r="BD936" s="127"/>
      <c r="BE936" s="127"/>
      <c r="BF936" s="127"/>
      <c r="BG936" s="127"/>
      <c r="BH936" s="127"/>
      <c r="BI936" s="127"/>
      <c r="BJ936" s="127"/>
      <c r="BK936" s="127"/>
      <c r="BL936" s="127"/>
      <c r="BM936" s="127"/>
      <c r="BN936" s="127"/>
      <c r="BO936" s="127"/>
      <c r="BP936" s="127"/>
      <c r="BQ936" s="127"/>
      <c r="BR936" s="127"/>
      <c r="BS936" s="127"/>
    </row>
    <row r="937" spans="1:71" ht="12.75" customHeight="1" x14ac:dyDescent="0.25">
      <c r="A937" s="127"/>
      <c r="B937" s="127"/>
      <c r="C937" s="127"/>
      <c r="D937" s="127"/>
      <c r="E937" s="127"/>
      <c r="F937" s="127"/>
      <c r="G937" s="127"/>
      <c r="H937" s="127"/>
      <c r="I937" s="127"/>
      <c r="J937" s="127"/>
      <c r="K937" s="127"/>
      <c r="L937" s="127"/>
      <c r="M937" s="127"/>
      <c r="N937" s="127"/>
      <c r="O937" s="127"/>
      <c r="P937" s="127"/>
      <c r="Q937" s="127"/>
      <c r="R937" s="127"/>
      <c r="S937" s="127"/>
      <c r="T937" s="127"/>
      <c r="U937" s="127"/>
      <c r="V937" s="127"/>
      <c r="W937" s="127"/>
      <c r="X937" s="127"/>
      <c r="Y937" s="127"/>
      <c r="Z937" s="127"/>
      <c r="AA937" s="127"/>
      <c r="AB937" s="127"/>
      <c r="AC937" s="127"/>
      <c r="AD937" s="127"/>
      <c r="AE937" s="127"/>
      <c r="AF937" s="127"/>
      <c r="AG937" s="127"/>
      <c r="AH937" s="127"/>
      <c r="AI937" s="127"/>
      <c r="AJ937" s="127"/>
      <c r="AK937" s="127"/>
      <c r="AL937" s="127"/>
      <c r="AM937" s="127"/>
      <c r="AN937" s="127"/>
      <c r="AO937" s="127"/>
      <c r="AP937" s="127"/>
      <c r="AQ937" s="127"/>
      <c r="AR937" s="127"/>
      <c r="AS937" s="127"/>
      <c r="AT937" s="127"/>
      <c r="AU937" s="127"/>
      <c r="AV937" s="127"/>
      <c r="AW937" s="127"/>
      <c r="AX937" s="127"/>
      <c r="AY937" s="127"/>
      <c r="AZ937" s="127"/>
      <c r="BA937" s="127"/>
      <c r="BB937" s="127"/>
      <c r="BC937" s="127"/>
      <c r="BD937" s="127"/>
      <c r="BE937" s="127"/>
      <c r="BF937" s="127"/>
      <c r="BG937" s="127"/>
      <c r="BH937" s="127"/>
      <c r="BI937" s="127"/>
      <c r="BJ937" s="127"/>
      <c r="BK937" s="127"/>
      <c r="BL937" s="127"/>
      <c r="BM937" s="127"/>
      <c r="BN937" s="127"/>
      <c r="BO937" s="127"/>
      <c r="BP937" s="127"/>
      <c r="BQ937" s="127"/>
      <c r="BR937" s="127"/>
      <c r="BS937" s="127"/>
    </row>
    <row r="938" spans="1:71" ht="12.75" customHeight="1" x14ac:dyDescent="0.25">
      <c r="A938" s="127"/>
      <c r="B938" s="127"/>
      <c r="C938" s="127"/>
      <c r="D938" s="127"/>
      <c r="E938" s="127"/>
      <c r="F938" s="127"/>
      <c r="G938" s="127"/>
      <c r="H938" s="127"/>
      <c r="I938" s="127"/>
      <c r="J938" s="127"/>
      <c r="K938" s="127"/>
      <c r="L938" s="127"/>
      <c r="M938" s="127"/>
      <c r="N938" s="127"/>
      <c r="O938" s="127"/>
      <c r="P938" s="127"/>
      <c r="Q938" s="127"/>
      <c r="R938" s="127"/>
      <c r="S938" s="127"/>
      <c r="T938" s="127"/>
      <c r="U938" s="127"/>
      <c r="V938" s="127"/>
      <c r="W938" s="127"/>
      <c r="X938" s="127"/>
      <c r="Y938" s="127"/>
      <c r="Z938" s="127"/>
      <c r="AA938" s="127"/>
      <c r="AB938" s="127"/>
      <c r="AC938" s="127"/>
      <c r="AD938" s="127"/>
      <c r="AE938" s="127"/>
      <c r="AF938" s="127"/>
      <c r="AG938" s="127"/>
      <c r="AH938" s="127"/>
      <c r="AI938" s="127"/>
      <c r="AJ938" s="127"/>
      <c r="AK938" s="127"/>
      <c r="AL938" s="127"/>
      <c r="AM938" s="127"/>
      <c r="AN938" s="127"/>
      <c r="AO938" s="127"/>
      <c r="AP938" s="127"/>
      <c r="AQ938" s="127"/>
      <c r="AR938" s="127"/>
      <c r="AS938" s="127"/>
      <c r="AT938" s="127"/>
      <c r="AU938" s="127"/>
      <c r="AV938" s="127"/>
      <c r="AW938" s="127"/>
      <c r="AX938" s="127"/>
      <c r="AY938" s="127"/>
      <c r="AZ938" s="127"/>
      <c r="BA938" s="127"/>
      <c r="BB938" s="127"/>
      <c r="BC938" s="127"/>
      <c r="BD938" s="127"/>
      <c r="BE938" s="127"/>
      <c r="BF938" s="127"/>
      <c r="BG938" s="127"/>
      <c r="BH938" s="127"/>
      <c r="BI938" s="127"/>
      <c r="BJ938" s="127"/>
      <c r="BK938" s="127"/>
      <c r="BL938" s="127"/>
      <c r="BM938" s="127"/>
      <c r="BN938" s="127"/>
      <c r="BO938" s="127"/>
      <c r="BP938" s="127"/>
      <c r="BQ938" s="127"/>
      <c r="BR938" s="127"/>
      <c r="BS938" s="127"/>
    </row>
    <row r="939" spans="1:71" ht="12.75" customHeight="1" x14ac:dyDescent="0.25">
      <c r="A939" s="127"/>
      <c r="B939" s="127"/>
      <c r="C939" s="127"/>
      <c r="D939" s="127"/>
      <c r="E939" s="127"/>
      <c r="F939" s="127"/>
      <c r="G939" s="127"/>
      <c r="H939" s="127"/>
      <c r="I939" s="127"/>
      <c r="J939" s="127"/>
      <c r="K939" s="127"/>
      <c r="L939" s="127"/>
      <c r="M939" s="127"/>
      <c r="N939" s="127"/>
      <c r="O939" s="127"/>
      <c r="P939" s="127"/>
      <c r="Q939" s="127"/>
      <c r="R939" s="127"/>
      <c r="S939" s="127"/>
      <c r="T939" s="127"/>
      <c r="U939" s="127"/>
      <c r="V939" s="127"/>
      <c r="W939" s="127"/>
      <c r="X939" s="127"/>
      <c r="Y939" s="127"/>
      <c r="Z939" s="127"/>
      <c r="AA939" s="127"/>
      <c r="AB939" s="127"/>
      <c r="AC939" s="127"/>
      <c r="AD939" s="127"/>
      <c r="AE939" s="127"/>
      <c r="AF939" s="127"/>
      <c r="AG939" s="127"/>
      <c r="AH939" s="127"/>
      <c r="AI939" s="127"/>
      <c r="AJ939" s="127"/>
      <c r="AK939" s="127"/>
      <c r="AL939" s="127"/>
      <c r="AM939" s="127"/>
      <c r="AN939" s="127"/>
      <c r="AO939" s="127"/>
      <c r="AP939" s="127"/>
      <c r="AQ939" s="127"/>
      <c r="AR939" s="127"/>
      <c r="AS939" s="127"/>
      <c r="AT939" s="127"/>
      <c r="AU939" s="127"/>
      <c r="AV939" s="127"/>
      <c r="AW939" s="127"/>
      <c r="AX939" s="127"/>
      <c r="AY939" s="127"/>
      <c r="AZ939" s="127"/>
      <c r="BA939" s="127"/>
      <c r="BB939" s="127"/>
      <c r="BC939" s="127"/>
      <c r="BD939" s="127"/>
      <c r="BE939" s="127"/>
      <c r="BF939" s="127"/>
      <c r="BG939" s="127"/>
      <c r="BH939" s="127"/>
      <c r="BI939" s="127"/>
      <c r="BJ939" s="127"/>
      <c r="BK939" s="127"/>
      <c r="BL939" s="127"/>
      <c r="BM939" s="127"/>
      <c r="BN939" s="127"/>
      <c r="BO939" s="127"/>
      <c r="BP939" s="127"/>
      <c r="BQ939" s="127"/>
      <c r="BR939" s="127"/>
      <c r="BS939" s="127"/>
    </row>
    <row r="940" spans="1:71" ht="12.75" customHeight="1" x14ac:dyDescent="0.25">
      <c r="A940" s="127"/>
      <c r="B940" s="127"/>
      <c r="C940" s="127"/>
      <c r="D940" s="127"/>
      <c r="E940" s="127"/>
      <c r="F940" s="127"/>
      <c r="G940" s="127"/>
      <c r="H940" s="127"/>
      <c r="I940" s="127"/>
      <c r="J940" s="127"/>
      <c r="K940" s="127"/>
      <c r="L940" s="127"/>
      <c r="M940" s="127"/>
      <c r="N940" s="127"/>
      <c r="O940" s="127"/>
      <c r="P940" s="127"/>
      <c r="Q940" s="127"/>
      <c r="R940" s="127"/>
      <c r="S940" s="127"/>
      <c r="T940" s="127"/>
      <c r="U940" s="127"/>
      <c r="V940" s="127"/>
      <c r="W940" s="127"/>
      <c r="X940" s="127"/>
      <c r="Y940" s="127"/>
      <c r="Z940" s="127"/>
      <c r="AA940" s="127"/>
      <c r="AB940" s="127"/>
      <c r="AC940" s="127"/>
      <c r="AD940" s="127"/>
      <c r="AE940" s="127"/>
      <c r="AF940" s="127"/>
      <c r="AG940" s="127"/>
      <c r="AH940" s="127"/>
      <c r="AI940" s="127"/>
      <c r="AJ940" s="127"/>
      <c r="AK940" s="127"/>
      <c r="AL940" s="127"/>
      <c r="AM940" s="127"/>
      <c r="AN940" s="127"/>
      <c r="AO940" s="127"/>
      <c r="AP940" s="127"/>
      <c r="AQ940" s="127"/>
      <c r="AR940" s="127"/>
      <c r="AS940" s="127"/>
      <c r="AT940" s="127"/>
      <c r="AU940" s="127"/>
      <c r="AV940" s="127"/>
      <c r="AW940" s="127"/>
      <c r="AX940" s="127"/>
      <c r="AY940" s="127"/>
      <c r="AZ940" s="127"/>
      <c r="BA940" s="127"/>
      <c r="BB940" s="127"/>
      <c r="BC940" s="127"/>
      <c r="BD940" s="127"/>
      <c r="BE940" s="127"/>
      <c r="BF940" s="127"/>
      <c r="BG940" s="127"/>
      <c r="BH940" s="127"/>
      <c r="BI940" s="127"/>
      <c r="BJ940" s="127"/>
      <c r="BK940" s="127"/>
      <c r="BL940" s="127"/>
      <c r="BM940" s="127"/>
      <c r="BN940" s="127"/>
      <c r="BO940" s="127"/>
      <c r="BP940" s="127"/>
      <c r="BQ940" s="127"/>
      <c r="BR940" s="127"/>
      <c r="BS940" s="127"/>
    </row>
    <row r="941" spans="1:71" ht="12.75" customHeight="1" x14ac:dyDescent="0.25">
      <c r="A941" s="127"/>
      <c r="B941" s="127"/>
      <c r="C941" s="127"/>
      <c r="D941" s="127"/>
      <c r="E941" s="127"/>
      <c r="F941" s="127"/>
      <c r="G941" s="127"/>
      <c r="H941" s="127"/>
      <c r="I941" s="127"/>
      <c r="J941" s="127"/>
      <c r="K941" s="127"/>
      <c r="L941" s="127"/>
      <c r="M941" s="127"/>
      <c r="N941" s="127"/>
      <c r="O941" s="127"/>
      <c r="P941" s="127"/>
      <c r="Q941" s="127"/>
      <c r="R941" s="127"/>
      <c r="S941" s="127"/>
      <c r="T941" s="127"/>
      <c r="U941" s="127"/>
      <c r="V941" s="127"/>
      <c r="W941" s="127"/>
      <c r="X941" s="127"/>
      <c r="Y941" s="127"/>
      <c r="Z941" s="127"/>
      <c r="AA941" s="127"/>
      <c r="AB941" s="127"/>
      <c r="AC941" s="127"/>
      <c r="AD941" s="127"/>
      <c r="AE941" s="127"/>
      <c r="AF941" s="127"/>
      <c r="AG941" s="127"/>
      <c r="AH941" s="127"/>
      <c r="AI941" s="127"/>
      <c r="AJ941" s="127"/>
      <c r="AK941" s="127"/>
      <c r="AL941" s="127"/>
      <c r="AM941" s="127"/>
      <c r="AN941" s="127"/>
      <c r="AO941" s="127"/>
      <c r="AP941" s="127"/>
      <c r="AQ941" s="127"/>
      <c r="AR941" s="127"/>
      <c r="AS941" s="127"/>
      <c r="AT941" s="127"/>
      <c r="AU941" s="127"/>
      <c r="AV941" s="127"/>
      <c r="AW941" s="127"/>
      <c r="AX941" s="127"/>
      <c r="AY941" s="127"/>
      <c r="AZ941" s="127"/>
      <c r="BA941" s="127"/>
      <c r="BB941" s="127"/>
      <c r="BC941" s="127"/>
      <c r="BD941" s="127"/>
      <c r="BE941" s="127"/>
      <c r="BF941" s="127"/>
      <c r="BG941" s="127"/>
      <c r="BH941" s="127"/>
      <c r="BI941" s="127"/>
      <c r="BJ941" s="127"/>
      <c r="BK941" s="127"/>
      <c r="BL941" s="127"/>
      <c r="BM941" s="127"/>
      <c r="BN941" s="127"/>
      <c r="BO941" s="127"/>
      <c r="BP941" s="127"/>
      <c r="BQ941" s="127"/>
      <c r="BR941" s="127"/>
      <c r="BS941" s="127"/>
    </row>
    <row r="942" spans="1:71" ht="12.75" customHeight="1" x14ac:dyDescent="0.25">
      <c r="A942" s="127"/>
      <c r="B942" s="127"/>
      <c r="C942" s="127"/>
      <c r="D942" s="127"/>
      <c r="E942" s="127"/>
      <c r="F942" s="127"/>
      <c r="G942" s="127"/>
      <c r="H942" s="127"/>
      <c r="I942" s="127"/>
      <c r="J942" s="127"/>
      <c r="K942" s="127"/>
      <c r="L942" s="127"/>
      <c r="M942" s="127"/>
      <c r="N942" s="127"/>
      <c r="O942" s="127"/>
      <c r="P942" s="127"/>
      <c r="Q942" s="127"/>
      <c r="R942" s="127"/>
      <c r="S942" s="127"/>
      <c r="T942" s="127"/>
      <c r="U942" s="127"/>
      <c r="V942" s="127"/>
      <c r="W942" s="127"/>
      <c r="X942" s="127"/>
      <c r="Y942" s="127"/>
      <c r="Z942" s="127"/>
      <c r="AA942" s="127"/>
      <c r="AB942" s="127"/>
      <c r="AC942" s="127"/>
      <c r="AD942" s="127"/>
      <c r="AE942" s="127"/>
      <c r="AF942" s="127"/>
      <c r="AG942" s="127"/>
      <c r="AH942" s="127"/>
      <c r="AI942" s="127"/>
      <c r="AJ942" s="127"/>
      <c r="AK942" s="127"/>
      <c r="AL942" s="127"/>
      <c r="AM942" s="127"/>
      <c r="AN942" s="127"/>
      <c r="AO942" s="127"/>
      <c r="AP942" s="127"/>
      <c r="AQ942" s="127"/>
      <c r="AR942" s="127"/>
      <c r="AS942" s="127"/>
      <c r="AT942" s="127"/>
      <c r="AU942" s="127"/>
      <c r="AV942" s="127"/>
      <c r="AW942" s="127"/>
      <c r="AX942" s="127"/>
      <c r="AY942" s="127"/>
      <c r="AZ942" s="127"/>
      <c r="BA942" s="127"/>
      <c r="BB942" s="127"/>
      <c r="BC942" s="127"/>
      <c r="BD942" s="127"/>
      <c r="BE942" s="127"/>
      <c r="BF942" s="127"/>
      <c r="BG942" s="127"/>
      <c r="BH942" s="127"/>
      <c r="BI942" s="127"/>
      <c r="BJ942" s="127"/>
      <c r="BK942" s="127"/>
      <c r="BL942" s="127"/>
      <c r="BM942" s="127"/>
      <c r="BN942" s="127"/>
      <c r="BO942" s="127"/>
      <c r="BP942" s="127"/>
      <c r="BQ942" s="127"/>
      <c r="BR942" s="127"/>
      <c r="BS942" s="127"/>
    </row>
    <row r="943" spans="1:71" ht="12.75" customHeight="1" x14ac:dyDescent="0.25">
      <c r="A943" s="127"/>
      <c r="B943" s="127"/>
      <c r="C943" s="127"/>
      <c r="D943" s="127"/>
      <c r="E943" s="127"/>
      <c r="F943" s="127"/>
      <c r="G943" s="127"/>
      <c r="H943" s="127"/>
      <c r="I943" s="127"/>
      <c r="J943" s="127"/>
      <c r="K943" s="127"/>
      <c r="L943" s="127"/>
      <c r="M943" s="127"/>
      <c r="N943" s="127"/>
      <c r="O943" s="127"/>
      <c r="P943" s="127"/>
      <c r="Q943" s="127"/>
      <c r="R943" s="127"/>
      <c r="S943" s="127"/>
      <c r="T943" s="127"/>
      <c r="U943" s="127"/>
      <c r="V943" s="127"/>
      <c r="W943" s="127"/>
      <c r="X943" s="127"/>
      <c r="Y943" s="127"/>
      <c r="Z943" s="127"/>
      <c r="AA943" s="127"/>
      <c r="AB943" s="127"/>
      <c r="AC943" s="127"/>
      <c r="AD943" s="127"/>
      <c r="AE943" s="127"/>
      <c r="AF943" s="127"/>
      <c r="AG943" s="127"/>
      <c r="AH943" s="127"/>
      <c r="AI943" s="127"/>
      <c r="AJ943" s="127"/>
      <c r="AK943" s="127"/>
      <c r="AL943" s="127"/>
      <c r="AM943" s="127"/>
      <c r="AN943" s="127"/>
      <c r="AO943" s="127"/>
      <c r="AP943" s="127"/>
      <c r="AQ943" s="127"/>
      <c r="AR943" s="127"/>
      <c r="AS943" s="127"/>
      <c r="AT943" s="127"/>
      <c r="AU943" s="127"/>
      <c r="AV943" s="127"/>
      <c r="AW943" s="127"/>
      <c r="AX943" s="127"/>
      <c r="AY943" s="127"/>
      <c r="AZ943" s="127"/>
      <c r="BA943" s="127"/>
      <c r="BB943" s="127"/>
      <c r="BC943" s="127"/>
      <c r="BD943" s="127"/>
      <c r="BE943" s="127"/>
      <c r="BF943" s="127"/>
      <c r="BG943" s="127"/>
      <c r="BH943" s="127"/>
      <c r="BI943" s="127"/>
      <c r="BJ943" s="127"/>
      <c r="BK943" s="127"/>
      <c r="BL943" s="127"/>
      <c r="BM943" s="127"/>
      <c r="BN943" s="127"/>
      <c r="BO943" s="127"/>
      <c r="BP943" s="127"/>
      <c r="BQ943" s="127"/>
      <c r="BR943" s="127"/>
      <c r="BS943" s="127"/>
    </row>
    <row r="944" spans="1:71" ht="12.75" customHeight="1" x14ac:dyDescent="0.25">
      <c r="A944" s="127"/>
      <c r="B944" s="127"/>
      <c r="C944" s="127"/>
      <c r="D944" s="127"/>
      <c r="E944" s="127"/>
      <c r="F944" s="127"/>
      <c r="G944" s="127"/>
      <c r="H944" s="127"/>
      <c r="I944" s="127"/>
      <c r="J944" s="127"/>
      <c r="K944" s="127"/>
      <c r="L944" s="127"/>
      <c r="M944" s="127"/>
      <c r="N944" s="127"/>
      <c r="O944" s="127"/>
      <c r="P944" s="127"/>
      <c r="Q944" s="127"/>
      <c r="R944" s="127"/>
      <c r="S944" s="127"/>
      <c r="T944" s="127"/>
      <c r="U944" s="127"/>
      <c r="V944" s="127"/>
      <c r="W944" s="127"/>
      <c r="X944" s="127"/>
      <c r="Y944" s="127"/>
      <c r="Z944" s="127"/>
      <c r="AA944" s="127"/>
      <c r="AB944" s="127"/>
      <c r="AC944" s="127"/>
      <c r="AD944" s="127"/>
      <c r="AE944" s="127"/>
      <c r="AF944" s="127"/>
      <c r="AG944" s="127"/>
      <c r="AH944" s="127"/>
      <c r="AI944" s="127"/>
      <c r="AJ944" s="127"/>
      <c r="AK944" s="127"/>
      <c r="AL944" s="127"/>
      <c r="AM944" s="127"/>
      <c r="AN944" s="127"/>
      <c r="AO944" s="127"/>
      <c r="AP944" s="127"/>
      <c r="AQ944" s="127"/>
      <c r="AR944" s="127"/>
      <c r="AS944" s="127"/>
      <c r="AT944" s="127"/>
      <c r="AU944" s="127"/>
      <c r="AV944" s="127"/>
      <c r="AW944" s="127"/>
      <c r="AX944" s="127"/>
      <c r="AY944" s="127"/>
      <c r="AZ944" s="127"/>
      <c r="BA944" s="127"/>
      <c r="BB944" s="127"/>
      <c r="BC944" s="127"/>
      <c r="BD944" s="127"/>
      <c r="BE944" s="127"/>
      <c r="BF944" s="127"/>
      <c r="BG944" s="127"/>
      <c r="BH944" s="127"/>
      <c r="BI944" s="127"/>
      <c r="BJ944" s="127"/>
      <c r="BK944" s="127"/>
      <c r="BL944" s="127"/>
      <c r="BM944" s="127"/>
      <c r="BN944" s="127"/>
      <c r="BO944" s="127"/>
      <c r="BP944" s="127"/>
      <c r="BQ944" s="127"/>
      <c r="BR944" s="127"/>
      <c r="BS944" s="127"/>
    </row>
    <row r="945" spans="1:71" ht="12.75" customHeight="1" x14ac:dyDescent="0.25">
      <c r="A945" s="127"/>
      <c r="B945" s="127"/>
      <c r="C945" s="127"/>
      <c r="D945" s="127"/>
      <c r="E945" s="127"/>
      <c r="F945" s="127"/>
      <c r="G945" s="127"/>
      <c r="H945" s="127"/>
      <c r="I945" s="127"/>
      <c r="J945" s="127"/>
      <c r="K945" s="127"/>
      <c r="L945" s="127"/>
      <c r="M945" s="127"/>
      <c r="N945" s="127"/>
      <c r="O945" s="127"/>
      <c r="P945" s="127"/>
      <c r="Q945" s="127"/>
      <c r="R945" s="127"/>
      <c r="S945" s="127"/>
      <c r="T945" s="127"/>
      <c r="U945" s="127"/>
      <c r="V945" s="127"/>
      <c r="W945" s="127"/>
      <c r="X945" s="127"/>
      <c r="Y945" s="127"/>
      <c r="Z945" s="127"/>
      <c r="AA945" s="127"/>
      <c r="AB945" s="127"/>
      <c r="AC945" s="127"/>
      <c r="AD945" s="127"/>
      <c r="AE945" s="127"/>
      <c r="AF945" s="127"/>
      <c r="AG945" s="127"/>
      <c r="AH945" s="127"/>
      <c r="AI945" s="127"/>
      <c r="AJ945" s="127"/>
      <c r="AK945" s="127"/>
      <c r="AL945" s="127"/>
      <c r="AM945" s="127"/>
      <c r="AN945" s="127"/>
      <c r="AO945" s="127"/>
      <c r="AP945" s="127"/>
      <c r="AQ945" s="127"/>
      <c r="AR945" s="127"/>
      <c r="AS945" s="127"/>
      <c r="AT945" s="127"/>
      <c r="AU945" s="127"/>
      <c r="AV945" s="127"/>
      <c r="AW945" s="127"/>
      <c r="AX945" s="127"/>
      <c r="AY945" s="127"/>
      <c r="AZ945" s="127"/>
      <c r="BA945" s="127"/>
      <c r="BB945" s="127"/>
      <c r="BC945" s="127"/>
      <c r="BD945" s="127"/>
      <c r="BE945" s="127"/>
      <c r="BF945" s="127"/>
      <c r="BG945" s="127"/>
      <c r="BH945" s="127"/>
      <c r="BI945" s="127"/>
      <c r="BJ945" s="127"/>
      <c r="BK945" s="127"/>
      <c r="BL945" s="127"/>
      <c r="BM945" s="127"/>
      <c r="BN945" s="127"/>
      <c r="BO945" s="127"/>
      <c r="BP945" s="127"/>
      <c r="BQ945" s="127"/>
      <c r="BR945" s="127"/>
      <c r="BS945" s="127"/>
    </row>
    <row r="946" spans="1:71" ht="12.75" customHeight="1" x14ac:dyDescent="0.25">
      <c r="A946" s="127"/>
      <c r="B946" s="127"/>
      <c r="C946" s="127"/>
      <c r="D946" s="127"/>
      <c r="E946" s="127"/>
      <c r="F946" s="127"/>
      <c r="G946" s="127"/>
      <c r="H946" s="127"/>
      <c r="I946" s="127"/>
      <c r="J946" s="127"/>
      <c r="K946" s="127"/>
      <c r="L946" s="127"/>
      <c r="M946" s="127"/>
      <c r="N946" s="127"/>
      <c r="O946" s="127"/>
      <c r="P946" s="127"/>
      <c r="Q946" s="127"/>
      <c r="R946" s="127"/>
      <c r="S946" s="127"/>
      <c r="T946" s="127"/>
      <c r="U946" s="127"/>
      <c r="V946" s="127"/>
      <c r="W946" s="127"/>
      <c r="X946" s="127"/>
      <c r="Y946" s="127"/>
      <c r="Z946" s="127"/>
      <c r="AA946" s="127"/>
      <c r="AB946" s="127"/>
      <c r="AC946" s="127"/>
      <c r="AD946" s="127"/>
      <c r="AE946" s="127"/>
      <c r="AF946" s="127"/>
      <c r="AG946" s="127"/>
      <c r="AH946" s="127"/>
      <c r="AI946" s="127"/>
      <c r="AJ946" s="127"/>
      <c r="AK946" s="127"/>
      <c r="AL946" s="127"/>
      <c r="AM946" s="127"/>
      <c r="AN946" s="127"/>
      <c r="AO946" s="127"/>
      <c r="AP946" s="127"/>
      <c r="AQ946" s="127"/>
      <c r="AR946" s="127"/>
      <c r="AS946" s="127"/>
      <c r="AT946" s="127"/>
      <c r="AU946" s="127"/>
      <c r="AV946" s="127"/>
      <c r="AW946" s="127"/>
      <c r="AX946" s="127"/>
      <c r="AY946" s="127"/>
      <c r="AZ946" s="127"/>
      <c r="BA946" s="127"/>
      <c r="BB946" s="127"/>
      <c r="BC946" s="127"/>
      <c r="BD946" s="127"/>
      <c r="BE946" s="127"/>
      <c r="BF946" s="127"/>
      <c r="BG946" s="127"/>
      <c r="BH946" s="127"/>
      <c r="BI946" s="127"/>
      <c r="BJ946" s="127"/>
      <c r="BK946" s="127"/>
      <c r="BL946" s="127"/>
      <c r="BM946" s="127"/>
      <c r="BN946" s="127"/>
      <c r="BO946" s="127"/>
      <c r="BP946" s="127"/>
      <c r="BQ946" s="127"/>
      <c r="BR946" s="127"/>
      <c r="BS946" s="127"/>
    </row>
    <row r="947" spans="1:71" ht="12.75" customHeight="1" x14ac:dyDescent="0.25">
      <c r="A947" s="127"/>
      <c r="B947" s="127"/>
      <c r="C947" s="127"/>
      <c r="D947" s="127"/>
      <c r="E947" s="127"/>
      <c r="F947" s="127"/>
      <c r="G947" s="127"/>
      <c r="H947" s="127"/>
      <c r="I947" s="127"/>
      <c r="J947" s="127"/>
      <c r="K947" s="127"/>
      <c r="L947" s="127"/>
      <c r="M947" s="127"/>
      <c r="N947" s="127"/>
      <c r="O947" s="127"/>
      <c r="P947" s="127"/>
      <c r="Q947" s="127"/>
      <c r="R947" s="127"/>
      <c r="S947" s="127"/>
      <c r="T947" s="127"/>
      <c r="U947" s="127"/>
      <c r="V947" s="127"/>
      <c r="W947" s="127"/>
      <c r="X947" s="127"/>
      <c r="Y947" s="127"/>
      <c r="Z947" s="127"/>
      <c r="AA947" s="127"/>
      <c r="AB947" s="127"/>
      <c r="AC947" s="127"/>
      <c r="AD947" s="127"/>
      <c r="AE947" s="127"/>
      <c r="AF947" s="127"/>
      <c r="AG947" s="127"/>
      <c r="AH947" s="127"/>
      <c r="AI947" s="127"/>
      <c r="AJ947" s="127"/>
      <c r="AK947" s="127"/>
      <c r="AL947" s="127"/>
      <c r="AM947" s="127"/>
      <c r="AN947" s="127"/>
      <c r="AO947" s="127"/>
      <c r="AP947" s="127"/>
      <c r="AQ947" s="127"/>
      <c r="AR947" s="127"/>
      <c r="AS947" s="127"/>
      <c r="AT947" s="127"/>
      <c r="AU947" s="127"/>
      <c r="AV947" s="127"/>
      <c r="AW947" s="127"/>
      <c r="AX947" s="127"/>
      <c r="AY947" s="127"/>
      <c r="AZ947" s="127"/>
      <c r="BA947" s="127"/>
      <c r="BB947" s="127"/>
      <c r="BC947" s="127"/>
      <c r="BD947" s="127"/>
      <c r="BE947" s="127"/>
      <c r="BF947" s="127"/>
      <c r="BG947" s="127"/>
      <c r="BH947" s="127"/>
      <c r="BI947" s="127"/>
      <c r="BJ947" s="127"/>
      <c r="BK947" s="127"/>
      <c r="BL947" s="127"/>
      <c r="BM947" s="127"/>
      <c r="BN947" s="127"/>
      <c r="BO947" s="127"/>
      <c r="BP947" s="127"/>
      <c r="BQ947" s="127"/>
      <c r="BR947" s="127"/>
      <c r="BS947" s="127"/>
    </row>
    <row r="948" spans="1:71" ht="12.75" customHeight="1" x14ac:dyDescent="0.25">
      <c r="A948" s="127"/>
      <c r="B948" s="127"/>
      <c r="C948" s="127"/>
      <c r="D948" s="127"/>
      <c r="E948" s="127"/>
      <c r="F948" s="127"/>
      <c r="G948" s="127"/>
      <c r="H948" s="127"/>
      <c r="I948" s="127"/>
      <c r="J948" s="127"/>
      <c r="K948" s="127"/>
      <c r="L948" s="127"/>
      <c r="M948" s="127"/>
      <c r="N948" s="127"/>
      <c r="O948" s="127"/>
      <c r="P948" s="127"/>
      <c r="Q948" s="127"/>
      <c r="R948" s="127"/>
      <c r="S948" s="127"/>
      <c r="T948" s="127"/>
      <c r="U948" s="127"/>
      <c r="V948" s="127"/>
      <c r="W948" s="127"/>
      <c r="X948" s="127"/>
      <c r="Y948" s="127"/>
      <c r="Z948" s="127"/>
      <c r="AA948" s="127"/>
      <c r="AB948" s="127"/>
      <c r="AC948" s="127"/>
      <c r="AD948" s="127"/>
      <c r="AE948" s="127"/>
      <c r="AF948" s="127"/>
      <c r="AG948" s="127"/>
      <c r="AH948" s="127"/>
      <c r="AI948" s="127"/>
      <c r="AJ948" s="127"/>
      <c r="AK948" s="127"/>
      <c r="AL948" s="127"/>
      <c r="AM948" s="127"/>
      <c r="AN948" s="127"/>
      <c r="AO948" s="127"/>
      <c r="AP948" s="127"/>
      <c r="AQ948" s="127"/>
      <c r="AR948" s="127"/>
      <c r="AS948" s="127"/>
      <c r="AT948" s="127"/>
      <c r="AU948" s="127"/>
      <c r="AV948" s="127"/>
      <c r="AW948" s="127"/>
      <c r="AX948" s="127"/>
      <c r="AY948" s="127"/>
      <c r="AZ948" s="127"/>
      <c r="BA948" s="127"/>
      <c r="BB948" s="127"/>
      <c r="BC948" s="127"/>
      <c r="BD948" s="127"/>
      <c r="BE948" s="127"/>
      <c r="BF948" s="127"/>
      <c r="BG948" s="127"/>
      <c r="BH948" s="127"/>
      <c r="BI948" s="127"/>
      <c r="BJ948" s="127"/>
      <c r="BK948" s="127"/>
      <c r="BL948" s="127"/>
      <c r="BM948" s="127"/>
      <c r="BN948" s="127"/>
      <c r="BO948" s="127"/>
      <c r="BP948" s="127"/>
      <c r="BQ948" s="127"/>
      <c r="BR948" s="127"/>
      <c r="BS948" s="127"/>
    </row>
    <row r="949" spans="1:71" ht="12.75" customHeight="1" x14ac:dyDescent="0.25">
      <c r="A949" s="127"/>
      <c r="B949" s="127"/>
      <c r="C949" s="127"/>
      <c r="D949" s="127"/>
      <c r="E949" s="127"/>
      <c r="F949" s="127"/>
      <c r="G949" s="127"/>
      <c r="H949" s="127"/>
      <c r="I949" s="127"/>
      <c r="J949" s="127"/>
      <c r="K949" s="127"/>
      <c r="L949" s="127"/>
      <c r="M949" s="127"/>
      <c r="N949" s="127"/>
      <c r="O949" s="127"/>
      <c r="P949" s="127"/>
      <c r="Q949" s="127"/>
      <c r="R949" s="127"/>
      <c r="S949" s="127"/>
      <c r="T949" s="127"/>
      <c r="U949" s="127"/>
      <c r="V949" s="127"/>
      <c r="W949" s="127"/>
      <c r="X949" s="127"/>
      <c r="Y949" s="127"/>
      <c r="Z949" s="127"/>
      <c r="AA949" s="127"/>
      <c r="AB949" s="127"/>
      <c r="AC949" s="127"/>
      <c r="AD949" s="127"/>
      <c r="AE949" s="127"/>
      <c r="AF949" s="127"/>
      <c r="AG949" s="127"/>
      <c r="AH949" s="127"/>
      <c r="AI949" s="127"/>
      <c r="AJ949" s="127"/>
      <c r="AK949" s="127"/>
      <c r="AL949" s="127"/>
      <c r="AM949" s="127"/>
      <c r="AN949" s="127"/>
      <c r="AO949" s="127"/>
      <c r="AP949" s="127"/>
      <c r="AQ949" s="127"/>
      <c r="AR949" s="127"/>
      <c r="AS949" s="127"/>
      <c r="AT949" s="127"/>
      <c r="AU949" s="127"/>
      <c r="AV949" s="127"/>
      <c r="AW949" s="127"/>
      <c r="AX949" s="127"/>
      <c r="AY949" s="127"/>
      <c r="AZ949" s="127"/>
      <c r="BA949" s="127"/>
      <c r="BB949" s="127"/>
      <c r="BC949" s="127"/>
      <c r="BD949" s="127"/>
      <c r="BE949" s="127"/>
      <c r="BF949" s="127"/>
      <c r="BG949" s="127"/>
      <c r="BH949" s="127"/>
      <c r="BI949" s="127"/>
      <c r="BJ949" s="127"/>
      <c r="BK949" s="127"/>
      <c r="BL949" s="127"/>
      <c r="BM949" s="127"/>
      <c r="BN949" s="127"/>
      <c r="BO949" s="127"/>
      <c r="BP949" s="127"/>
      <c r="BQ949" s="127"/>
      <c r="BR949" s="127"/>
      <c r="BS949" s="127"/>
    </row>
    <row r="950" spans="1:71" ht="12.75" customHeight="1" x14ac:dyDescent="0.25">
      <c r="A950" s="127"/>
      <c r="B950" s="127"/>
      <c r="C950" s="127"/>
      <c r="D950" s="127"/>
      <c r="E950" s="127"/>
      <c r="F950" s="127"/>
      <c r="G950" s="127"/>
      <c r="H950" s="127"/>
      <c r="I950" s="127"/>
      <c r="J950" s="127"/>
      <c r="K950" s="127"/>
      <c r="L950" s="127"/>
      <c r="M950" s="127"/>
      <c r="N950" s="127"/>
      <c r="O950" s="127"/>
      <c r="P950" s="127"/>
      <c r="Q950" s="127"/>
      <c r="R950" s="127"/>
      <c r="S950" s="127"/>
      <c r="T950" s="127"/>
      <c r="U950" s="127"/>
      <c r="V950" s="127"/>
      <c r="W950" s="127"/>
      <c r="X950" s="127"/>
      <c r="Y950" s="127"/>
      <c r="Z950" s="127"/>
      <c r="AA950" s="127"/>
      <c r="AB950" s="127"/>
      <c r="AC950" s="127"/>
      <c r="AD950" s="127"/>
      <c r="AE950" s="127"/>
      <c r="AF950" s="127"/>
      <c r="AG950" s="127"/>
      <c r="AH950" s="127"/>
      <c r="AI950" s="127"/>
      <c r="AJ950" s="127"/>
      <c r="AK950" s="127"/>
      <c r="AL950" s="127"/>
      <c r="AM950" s="127"/>
      <c r="AN950" s="127"/>
      <c r="AO950" s="127"/>
      <c r="AP950" s="127"/>
      <c r="AQ950" s="127"/>
      <c r="AR950" s="127"/>
      <c r="AS950" s="127"/>
      <c r="AT950" s="127"/>
      <c r="AU950" s="127"/>
      <c r="AV950" s="127"/>
      <c r="AW950" s="127"/>
      <c r="AX950" s="127"/>
      <c r="AY950" s="127"/>
      <c r="AZ950" s="127"/>
      <c r="BA950" s="127"/>
      <c r="BB950" s="127"/>
      <c r="BC950" s="127"/>
      <c r="BD950" s="127"/>
      <c r="BE950" s="127"/>
      <c r="BF950" s="127"/>
      <c r="BG950" s="127"/>
      <c r="BH950" s="127"/>
      <c r="BI950" s="127"/>
      <c r="BJ950" s="127"/>
      <c r="BK950" s="127"/>
      <c r="BL950" s="127"/>
      <c r="BM950" s="127"/>
      <c r="BN950" s="127"/>
      <c r="BO950" s="127"/>
      <c r="BP950" s="127"/>
      <c r="BQ950" s="127"/>
      <c r="BR950" s="127"/>
      <c r="BS950" s="127"/>
    </row>
    <row r="951" spans="1:71" ht="12.75" customHeight="1" x14ac:dyDescent="0.25">
      <c r="A951" s="127"/>
      <c r="B951" s="127"/>
      <c r="C951" s="127"/>
      <c r="D951" s="127"/>
      <c r="E951" s="127"/>
      <c r="F951" s="127"/>
      <c r="G951" s="127"/>
      <c r="H951" s="127"/>
      <c r="I951" s="127"/>
      <c r="J951" s="127"/>
      <c r="K951" s="127"/>
      <c r="L951" s="127"/>
      <c r="M951" s="127"/>
      <c r="N951" s="127"/>
      <c r="O951" s="127"/>
      <c r="P951" s="127"/>
      <c r="Q951" s="127"/>
      <c r="R951" s="127"/>
      <c r="S951" s="127"/>
      <c r="T951" s="127"/>
      <c r="U951" s="127"/>
      <c r="V951" s="127"/>
      <c r="W951" s="127"/>
      <c r="X951" s="127"/>
      <c r="Y951" s="127"/>
      <c r="Z951" s="127"/>
      <c r="AA951" s="127"/>
      <c r="AB951" s="127"/>
      <c r="AC951" s="127"/>
      <c r="AD951" s="127"/>
      <c r="AE951" s="127"/>
      <c r="AF951" s="127"/>
      <c r="AG951" s="127"/>
      <c r="AH951" s="127"/>
      <c r="AI951" s="127"/>
      <c r="AJ951" s="127"/>
      <c r="AK951" s="127"/>
      <c r="AL951" s="127"/>
      <c r="AM951" s="127"/>
      <c r="AN951" s="127"/>
      <c r="AO951" s="127"/>
      <c r="AP951" s="127"/>
      <c r="AQ951" s="127"/>
      <c r="AR951" s="127"/>
      <c r="AS951" s="127"/>
      <c r="AT951" s="127"/>
      <c r="AU951" s="127"/>
      <c r="AV951" s="127"/>
      <c r="AW951" s="127"/>
      <c r="AX951" s="127"/>
      <c r="AY951" s="127"/>
      <c r="AZ951" s="127"/>
      <c r="BA951" s="127"/>
      <c r="BB951" s="127"/>
      <c r="BC951" s="127"/>
      <c r="BD951" s="127"/>
      <c r="BE951" s="127"/>
      <c r="BF951" s="127"/>
      <c r="BG951" s="127"/>
      <c r="BH951" s="127"/>
      <c r="BI951" s="127"/>
      <c r="BJ951" s="127"/>
      <c r="BK951" s="127"/>
      <c r="BL951" s="127"/>
      <c r="BM951" s="127"/>
      <c r="BN951" s="127"/>
      <c r="BO951" s="127"/>
      <c r="BP951" s="127"/>
      <c r="BQ951" s="127"/>
      <c r="BR951" s="127"/>
      <c r="BS951" s="127"/>
    </row>
    <row r="952" spans="1:71" ht="12.75" customHeight="1" x14ac:dyDescent="0.25">
      <c r="A952" s="127"/>
      <c r="B952" s="127"/>
      <c r="C952" s="127"/>
      <c r="D952" s="127"/>
      <c r="E952" s="127"/>
      <c r="F952" s="127"/>
      <c r="G952" s="127"/>
      <c r="H952" s="127"/>
      <c r="I952" s="127"/>
      <c r="J952" s="127"/>
      <c r="K952" s="127"/>
      <c r="L952" s="127"/>
      <c r="M952" s="127"/>
      <c r="N952" s="127"/>
      <c r="O952" s="127"/>
      <c r="P952" s="127"/>
      <c r="Q952" s="127"/>
      <c r="R952" s="127"/>
      <c r="S952" s="127"/>
      <c r="T952" s="127"/>
      <c r="U952" s="127"/>
      <c r="V952" s="127"/>
      <c r="W952" s="127"/>
      <c r="X952" s="127"/>
      <c r="Y952" s="127"/>
      <c r="Z952" s="127"/>
      <c r="AA952" s="127"/>
      <c r="AB952" s="127"/>
      <c r="AC952" s="127"/>
      <c r="AD952" s="127"/>
      <c r="AE952" s="127"/>
      <c r="AF952" s="127"/>
      <c r="AG952" s="127"/>
      <c r="AH952" s="127"/>
      <c r="AI952" s="127"/>
      <c r="AJ952" s="127"/>
      <c r="AK952" s="127"/>
      <c r="AL952" s="127"/>
      <c r="AM952" s="127"/>
      <c r="AN952" s="127"/>
      <c r="AO952" s="127"/>
      <c r="AP952" s="127"/>
      <c r="AQ952" s="127"/>
      <c r="AR952" s="127"/>
      <c r="AS952" s="127"/>
      <c r="AT952" s="127"/>
      <c r="AU952" s="127"/>
      <c r="AV952" s="127"/>
      <c r="AW952" s="127"/>
      <c r="AX952" s="127"/>
      <c r="AY952" s="127"/>
      <c r="AZ952" s="127"/>
      <c r="BA952" s="127"/>
      <c r="BB952" s="127"/>
      <c r="BC952" s="127"/>
      <c r="BD952" s="127"/>
      <c r="BE952" s="127"/>
      <c r="BF952" s="127"/>
      <c r="BG952" s="127"/>
      <c r="BH952" s="127"/>
      <c r="BI952" s="127"/>
      <c r="BJ952" s="127"/>
      <c r="BK952" s="127"/>
      <c r="BL952" s="127"/>
      <c r="BM952" s="127"/>
      <c r="BN952" s="127"/>
      <c r="BO952" s="127"/>
      <c r="BP952" s="127"/>
      <c r="BQ952" s="127"/>
      <c r="BR952" s="127"/>
      <c r="BS952" s="127"/>
    </row>
    <row r="953" spans="1:71" ht="12.75" customHeight="1" x14ac:dyDescent="0.25">
      <c r="A953" s="127"/>
      <c r="B953" s="127"/>
      <c r="C953" s="127"/>
      <c r="D953" s="127"/>
      <c r="E953" s="127"/>
      <c r="F953" s="127"/>
      <c r="G953" s="127"/>
      <c r="H953" s="127"/>
      <c r="I953" s="127"/>
      <c r="J953" s="127"/>
      <c r="K953" s="127"/>
      <c r="L953" s="127"/>
      <c r="M953" s="127"/>
      <c r="N953" s="127"/>
      <c r="O953" s="127"/>
      <c r="P953" s="127"/>
      <c r="Q953" s="127"/>
      <c r="R953" s="127"/>
      <c r="S953" s="127"/>
      <c r="T953" s="127"/>
      <c r="U953" s="127"/>
      <c r="V953" s="127"/>
      <c r="W953" s="127"/>
      <c r="X953" s="127"/>
      <c r="Y953" s="127"/>
      <c r="Z953" s="127"/>
      <c r="AA953" s="127"/>
      <c r="AB953" s="127"/>
      <c r="AC953" s="127"/>
      <c r="AD953" s="127"/>
      <c r="AE953" s="127"/>
      <c r="AF953" s="127"/>
      <c r="AG953" s="127"/>
      <c r="AH953" s="127"/>
      <c r="AI953" s="127"/>
      <c r="AJ953" s="127"/>
      <c r="AK953" s="127"/>
      <c r="AL953" s="127"/>
      <c r="AM953" s="127"/>
      <c r="AN953" s="127"/>
      <c r="AO953" s="127"/>
      <c r="AP953" s="127"/>
      <c r="AQ953" s="127"/>
      <c r="AR953" s="127"/>
      <c r="AS953" s="127"/>
      <c r="AT953" s="127"/>
      <c r="AU953" s="127"/>
      <c r="AV953" s="127"/>
      <c r="AW953" s="127"/>
      <c r="AX953" s="127"/>
      <c r="AY953" s="127"/>
      <c r="AZ953" s="127"/>
      <c r="BA953" s="127"/>
      <c r="BB953" s="127"/>
      <c r="BC953" s="127"/>
      <c r="BD953" s="127"/>
      <c r="BE953" s="127"/>
      <c r="BF953" s="127"/>
      <c r="BG953" s="127"/>
      <c r="BH953" s="127"/>
      <c r="BI953" s="127"/>
      <c r="BJ953" s="127"/>
      <c r="BK953" s="127"/>
      <c r="BL953" s="127"/>
      <c r="BM953" s="127"/>
      <c r="BN953" s="127"/>
      <c r="BO953" s="127"/>
      <c r="BP953" s="127"/>
      <c r="BQ953" s="127"/>
      <c r="BR953" s="127"/>
      <c r="BS953" s="127"/>
    </row>
    <row r="954" spans="1:71" ht="12.75" customHeight="1" x14ac:dyDescent="0.25">
      <c r="A954" s="127"/>
      <c r="B954" s="127"/>
      <c r="C954" s="127"/>
      <c r="D954" s="127"/>
      <c r="E954" s="127"/>
      <c r="F954" s="127"/>
      <c r="G954" s="127"/>
      <c r="H954" s="127"/>
      <c r="I954" s="127"/>
      <c r="J954" s="127"/>
      <c r="K954" s="127"/>
      <c r="L954" s="127"/>
      <c r="M954" s="127"/>
      <c r="N954" s="127"/>
      <c r="O954" s="127"/>
      <c r="P954" s="127"/>
      <c r="Q954" s="127"/>
      <c r="R954" s="127"/>
      <c r="S954" s="127"/>
      <c r="T954" s="127"/>
      <c r="U954" s="127"/>
      <c r="V954" s="127"/>
      <c r="W954" s="127"/>
      <c r="X954" s="127"/>
      <c r="Y954" s="127"/>
      <c r="Z954" s="127"/>
      <c r="AA954" s="127"/>
      <c r="AB954" s="127"/>
      <c r="AC954" s="127"/>
      <c r="AD954" s="127"/>
      <c r="AE954" s="127"/>
      <c r="AF954" s="127"/>
      <c r="AG954" s="127"/>
      <c r="AH954" s="127"/>
      <c r="AI954" s="127"/>
      <c r="AJ954" s="127"/>
      <c r="AK954" s="127"/>
      <c r="AL954" s="127"/>
      <c r="AM954" s="127"/>
      <c r="AN954" s="127"/>
      <c r="AO954" s="127"/>
      <c r="AP954" s="127"/>
      <c r="AQ954" s="127"/>
      <c r="AR954" s="127"/>
      <c r="AS954" s="127"/>
      <c r="AT954" s="127"/>
      <c r="AU954" s="127"/>
      <c r="AV954" s="127"/>
      <c r="AW954" s="127"/>
      <c r="AX954" s="127"/>
      <c r="AY954" s="127"/>
      <c r="AZ954" s="127"/>
      <c r="BA954" s="127"/>
      <c r="BB954" s="127"/>
      <c r="BC954" s="127"/>
      <c r="BD954" s="127"/>
      <c r="BE954" s="127"/>
      <c r="BF954" s="127"/>
      <c r="BG954" s="127"/>
      <c r="BH954" s="127"/>
      <c r="BI954" s="127"/>
      <c r="BJ954" s="127"/>
      <c r="BK954" s="127"/>
      <c r="BL954" s="127"/>
      <c r="BM954" s="127"/>
      <c r="BN954" s="127"/>
      <c r="BO954" s="127"/>
      <c r="BP954" s="127"/>
      <c r="BQ954" s="127"/>
      <c r="BR954" s="127"/>
      <c r="BS954" s="127"/>
    </row>
    <row r="955" spans="1:71" ht="12.75" customHeight="1" x14ac:dyDescent="0.25">
      <c r="A955" s="127"/>
      <c r="B955" s="127"/>
      <c r="C955" s="127"/>
      <c r="D955" s="127"/>
      <c r="E955" s="127"/>
      <c r="F955" s="127"/>
      <c r="G955" s="127"/>
      <c r="H955" s="127"/>
      <c r="I955" s="127"/>
      <c r="J955" s="127"/>
      <c r="K955" s="127"/>
      <c r="L955" s="127"/>
      <c r="M955" s="127"/>
      <c r="N955" s="127"/>
      <c r="O955" s="127"/>
      <c r="P955" s="127"/>
      <c r="Q955" s="127"/>
      <c r="R955" s="127"/>
      <c r="S955" s="127"/>
      <c r="T955" s="127"/>
      <c r="U955" s="127"/>
      <c r="V955" s="127"/>
      <c r="W955" s="127"/>
      <c r="X955" s="127"/>
      <c r="Y955" s="127"/>
      <c r="Z955" s="127"/>
      <c r="AA955" s="127"/>
      <c r="AB955" s="127"/>
      <c r="AC955" s="127"/>
      <c r="AD955" s="127"/>
      <c r="AE955" s="127"/>
      <c r="AF955" s="127"/>
      <c r="AG955" s="127"/>
      <c r="AH955" s="127"/>
      <c r="AI955" s="127"/>
      <c r="AJ955" s="127"/>
      <c r="AK955" s="127"/>
      <c r="AL955" s="127"/>
      <c r="AM955" s="127"/>
      <c r="AN955" s="127"/>
      <c r="AO955" s="127"/>
      <c r="AP955" s="127"/>
      <c r="AQ955" s="127"/>
      <c r="AR955" s="127"/>
      <c r="AS955" s="127"/>
      <c r="AT955" s="127"/>
      <c r="AU955" s="127"/>
      <c r="AV955" s="127"/>
      <c r="AW955" s="127"/>
      <c r="AX955" s="127"/>
      <c r="AY955" s="127"/>
      <c r="AZ955" s="127"/>
      <c r="BA955" s="127"/>
      <c r="BB955" s="127"/>
      <c r="BC955" s="127"/>
      <c r="BD955" s="127"/>
      <c r="BE955" s="127"/>
      <c r="BF955" s="127"/>
      <c r="BG955" s="127"/>
      <c r="BH955" s="127"/>
      <c r="BI955" s="127"/>
      <c r="BJ955" s="127"/>
      <c r="BK955" s="127"/>
      <c r="BL955" s="127"/>
      <c r="BM955" s="127"/>
      <c r="BN955" s="127"/>
      <c r="BO955" s="127"/>
      <c r="BP955" s="127"/>
      <c r="BQ955" s="127"/>
      <c r="BR955" s="127"/>
      <c r="BS955" s="127"/>
    </row>
    <row r="956" spans="1:71" ht="12.75" customHeight="1" x14ac:dyDescent="0.25">
      <c r="A956" s="127"/>
      <c r="B956" s="127"/>
      <c r="C956" s="127"/>
      <c r="D956" s="127"/>
      <c r="E956" s="127"/>
      <c r="F956" s="127"/>
      <c r="G956" s="127"/>
      <c r="H956" s="127"/>
      <c r="I956" s="127"/>
      <c r="J956" s="127"/>
      <c r="K956" s="127"/>
      <c r="L956" s="127"/>
      <c r="M956" s="127"/>
      <c r="N956" s="127"/>
      <c r="O956" s="127"/>
      <c r="P956" s="127"/>
      <c r="Q956" s="127"/>
      <c r="R956" s="127"/>
      <c r="S956" s="127"/>
      <c r="T956" s="127"/>
      <c r="U956" s="127"/>
      <c r="V956" s="127"/>
      <c r="W956" s="127"/>
      <c r="X956" s="127"/>
      <c r="Y956" s="127"/>
      <c r="Z956" s="127"/>
      <c r="AA956" s="127"/>
      <c r="AB956" s="127"/>
      <c r="AC956" s="127"/>
      <c r="AD956" s="127"/>
      <c r="AE956" s="127"/>
      <c r="AF956" s="127"/>
      <c r="AG956" s="127"/>
      <c r="AH956" s="127"/>
      <c r="AI956" s="127"/>
      <c r="AJ956" s="127"/>
      <c r="AK956" s="127"/>
      <c r="AL956" s="127"/>
      <c r="AM956" s="127"/>
      <c r="AN956" s="127"/>
      <c r="AO956" s="127"/>
      <c r="AP956" s="127"/>
      <c r="AQ956" s="127"/>
      <c r="AR956" s="127"/>
      <c r="AS956" s="127"/>
      <c r="AT956" s="127"/>
      <c r="AU956" s="127"/>
      <c r="AV956" s="127"/>
      <c r="AW956" s="127"/>
      <c r="AX956" s="127"/>
      <c r="AY956" s="127"/>
      <c r="AZ956" s="127"/>
      <c r="BA956" s="127"/>
      <c r="BB956" s="127"/>
      <c r="BC956" s="127"/>
      <c r="BD956" s="127"/>
      <c r="BE956" s="127"/>
      <c r="BF956" s="127"/>
      <c r="BG956" s="127"/>
      <c r="BH956" s="127"/>
      <c r="BI956" s="127"/>
      <c r="BJ956" s="127"/>
      <c r="BK956" s="127"/>
      <c r="BL956" s="127"/>
      <c r="BM956" s="127"/>
      <c r="BN956" s="127"/>
      <c r="BO956" s="127"/>
      <c r="BP956" s="127"/>
      <c r="BQ956" s="127"/>
      <c r="BR956" s="127"/>
      <c r="BS956" s="127"/>
    </row>
    <row r="957" spans="1:71" ht="12.75" customHeight="1" x14ac:dyDescent="0.25">
      <c r="A957" s="127"/>
      <c r="B957" s="127"/>
      <c r="C957" s="127"/>
      <c r="D957" s="127"/>
      <c r="E957" s="127"/>
      <c r="F957" s="127"/>
      <c r="G957" s="127"/>
      <c r="H957" s="127"/>
      <c r="I957" s="127"/>
      <c r="J957" s="127"/>
      <c r="K957" s="127"/>
      <c r="L957" s="127"/>
      <c r="M957" s="127"/>
      <c r="N957" s="127"/>
      <c r="O957" s="127"/>
      <c r="P957" s="127"/>
      <c r="Q957" s="127"/>
      <c r="R957" s="127"/>
      <c r="S957" s="127"/>
      <c r="T957" s="127"/>
      <c r="U957" s="127"/>
      <c r="V957" s="127"/>
      <c r="W957" s="127"/>
      <c r="X957" s="127"/>
      <c r="Y957" s="127"/>
      <c r="Z957" s="127"/>
      <c r="AA957" s="127"/>
      <c r="AB957" s="127"/>
      <c r="AC957" s="127"/>
      <c r="AD957" s="127"/>
      <c r="AE957" s="127"/>
      <c r="AF957" s="127"/>
      <c r="AG957" s="127"/>
      <c r="AH957" s="127"/>
      <c r="AI957" s="127"/>
      <c r="AJ957" s="127"/>
      <c r="AK957" s="127"/>
      <c r="AL957" s="127"/>
      <c r="AM957" s="127"/>
      <c r="AN957" s="127"/>
      <c r="AO957" s="127"/>
      <c r="AP957" s="127"/>
      <c r="AQ957" s="127"/>
      <c r="AR957" s="127"/>
      <c r="AS957" s="127"/>
      <c r="AT957" s="127"/>
      <c r="AU957" s="127"/>
      <c r="AV957" s="127"/>
      <c r="AW957" s="127"/>
      <c r="AX957" s="127"/>
      <c r="AY957" s="127"/>
      <c r="AZ957" s="127"/>
      <c r="BA957" s="127"/>
      <c r="BB957" s="127"/>
      <c r="BC957" s="127"/>
      <c r="BD957" s="127"/>
      <c r="BE957" s="127"/>
      <c r="BF957" s="127"/>
      <c r="BG957" s="127"/>
      <c r="BH957" s="127"/>
      <c r="BI957" s="127"/>
      <c r="BJ957" s="127"/>
      <c r="BK957" s="127"/>
      <c r="BL957" s="127"/>
      <c r="BM957" s="127"/>
      <c r="BN957" s="127"/>
      <c r="BO957" s="127"/>
      <c r="BP957" s="127"/>
      <c r="BQ957" s="127"/>
      <c r="BR957" s="127"/>
      <c r="BS957" s="127"/>
    </row>
    <row r="958" spans="1:71" ht="12.75" customHeight="1" x14ac:dyDescent="0.25">
      <c r="A958" s="127"/>
      <c r="B958" s="127"/>
      <c r="C958" s="127"/>
      <c r="D958" s="127"/>
      <c r="E958" s="127"/>
      <c r="F958" s="127"/>
      <c r="G958" s="127"/>
      <c r="H958" s="127"/>
      <c r="I958" s="127"/>
      <c r="J958" s="127"/>
      <c r="K958" s="127"/>
      <c r="L958" s="127"/>
      <c r="M958" s="127"/>
      <c r="N958" s="127"/>
      <c r="O958" s="127"/>
      <c r="P958" s="127"/>
      <c r="Q958" s="127"/>
      <c r="R958" s="127"/>
      <c r="S958" s="127"/>
      <c r="T958" s="127"/>
      <c r="U958" s="127"/>
      <c r="V958" s="127"/>
      <c r="W958" s="127"/>
      <c r="X958" s="127"/>
      <c r="Y958" s="127"/>
      <c r="Z958" s="127"/>
      <c r="AA958" s="127"/>
      <c r="AB958" s="127"/>
      <c r="AC958" s="127"/>
      <c r="AD958" s="127"/>
      <c r="AE958" s="127"/>
      <c r="AF958" s="127"/>
      <c r="AG958" s="127"/>
      <c r="AH958" s="127"/>
      <c r="AI958" s="127"/>
      <c r="AJ958" s="127"/>
      <c r="AK958" s="127"/>
      <c r="AL958" s="127"/>
      <c r="AM958" s="127"/>
      <c r="AN958" s="127"/>
      <c r="AO958" s="127"/>
      <c r="AP958" s="127"/>
      <c r="AQ958" s="127"/>
      <c r="AR958" s="127"/>
      <c r="AS958" s="127"/>
      <c r="AT958" s="127"/>
      <c r="AU958" s="127"/>
      <c r="AV958" s="127"/>
      <c r="AW958" s="127"/>
      <c r="AX958" s="127"/>
      <c r="AY958" s="127"/>
      <c r="AZ958" s="127"/>
      <c r="BA958" s="127"/>
      <c r="BB958" s="127"/>
      <c r="BC958" s="127"/>
      <c r="BD958" s="127"/>
      <c r="BE958" s="127"/>
      <c r="BF958" s="127"/>
      <c r="BG958" s="127"/>
      <c r="BH958" s="127"/>
      <c r="BI958" s="127"/>
      <c r="BJ958" s="127"/>
      <c r="BK958" s="127"/>
      <c r="BL958" s="127"/>
      <c r="BM958" s="127"/>
      <c r="BN958" s="127"/>
      <c r="BO958" s="127"/>
      <c r="BP958" s="127"/>
      <c r="BQ958" s="127"/>
      <c r="BR958" s="127"/>
      <c r="BS958" s="127"/>
    </row>
    <row r="959" spans="1:71" ht="12.75" customHeight="1" x14ac:dyDescent="0.25">
      <c r="A959" s="127"/>
      <c r="B959" s="127"/>
      <c r="C959" s="127"/>
      <c r="D959" s="127"/>
      <c r="E959" s="127"/>
      <c r="F959" s="127"/>
      <c r="G959" s="127"/>
      <c r="H959" s="127"/>
      <c r="I959" s="127"/>
      <c r="J959" s="127"/>
      <c r="K959" s="127"/>
      <c r="L959" s="127"/>
      <c r="M959" s="127"/>
      <c r="N959" s="127"/>
      <c r="O959" s="127"/>
      <c r="P959" s="127"/>
      <c r="Q959" s="127"/>
      <c r="R959" s="127"/>
      <c r="S959" s="127"/>
      <c r="T959" s="127"/>
      <c r="U959" s="127"/>
      <c r="V959" s="127"/>
      <c r="W959" s="127"/>
      <c r="X959" s="127"/>
      <c r="Y959" s="127"/>
      <c r="Z959" s="127"/>
      <c r="AA959" s="127"/>
      <c r="AB959" s="127"/>
      <c r="AC959" s="127"/>
      <c r="AD959" s="127"/>
      <c r="AE959" s="127"/>
      <c r="AF959" s="127"/>
      <c r="AG959" s="127"/>
      <c r="AH959" s="127"/>
      <c r="AI959" s="127"/>
      <c r="AJ959" s="127"/>
      <c r="AK959" s="127"/>
      <c r="AL959" s="127"/>
      <c r="AM959" s="127"/>
      <c r="AN959" s="127"/>
      <c r="AO959" s="127"/>
      <c r="AP959" s="127"/>
      <c r="AQ959" s="127"/>
      <c r="AR959" s="127"/>
      <c r="AS959" s="127"/>
      <c r="AT959" s="127"/>
      <c r="AU959" s="127"/>
      <c r="AV959" s="127"/>
      <c r="AW959" s="127"/>
      <c r="AX959" s="127"/>
      <c r="AY959" s="127"/>
      <c r="AZ959" s="127"/>
      <c r="BA959" s="127"/>
      <c r="BB959" s="127"/>
      <c r="BC959" s="127"/>
      <c r="BD959" s="127"/>
      <c r="BE959" s="127"/>
      <c r="BF959" s="127"/>
      <c r="BG959" s="127"/>
      <c r="BH959" s="127"/>
      <c r="BI959" s="127"/>
      <c r="BJ959" s="127"/>
      <c r="BK959" s="127"/>
      <c r="BL959" s="127"/>
      <c r="BM959" s="127"/>
      <c r="BN959" s="127"/>
      <c r="BO959" s="127"/>
      <c r="BP959" s="127"/>
      <c r="BQ959" s="127"/>
      <c r="BR959" s="127"/>
      <c r="BS959" s="127"/>
    </row>
    <row r="960" spans="1:71" ht="12.75" customHeight="1" x14ac:dyDescent="0.25">
      <c r="A960" s="127"/>
      <c r="B960" s="127"/>
      <c r="C960" s="127"/>
      <c r="D960" s="127"/>
      <c r="E960" s="127"/>
      <c r="F960" s="127"/>
      <c r="G960" s="127"/>
      <c r="H960" s="127"/>
      <c r="I960" s="127"/>
      <c r="J960" s="127"/>
      <c r="K960" s="127"/>
      <c r="L960" s="127"/>
      <c r="M960" s="127"/>
      <c r="N960" s="127"/>
      <c r="O960" s="127"/>
      <c r="P960" s="127"/>
      <c r="Q960" s="127"/>
      <c r="R960" s="127"/>
      <c r="S960" s="127"/>
      <c r="T960" s="127"/>
      <c r="U960" s="127"/>
      <c r="V960" s="127"/>
      <c r="W960" s="127"/>
      <c r="X960" s="127"/>
      <c r="Y960" s="127"/>
      <c r="Z960" s="127"/>
      <c r="AA960" s="127"/>
      <c r="AB960" s="127"/>
      <c r="AC960" s="127"/>
      <c r="AD960" s="127"/>
      <c r="AE960" s="127"/>
      <c r="AF960" s="127"/>
      <c r="AG960" s="127"/>
      <c r="AH960" s="127"/>
      <c r="AI960" s="127"/>
      <c r="AJ960" s="127"/>
      <c r="AK960" s="127"/>
      <c r="AL960" s="127"/>
      <c r="AM960" s="127"/>
      <c r="AN960" s="127"/>
      <c r="AO960" s="127"/>
      <c r="AP960" s="127"/>
      <c r="AQ960" s="127"/>
      <c r="AR960" s="127"/>
      <c r="AS960" s="127"/>
      <c r="AT960" s="127"/>
      <c r="AU960" s="127"/>
      <c r="AV960" s="127"/>
      <c r="AW960" s="127"/>
      <c r="AX960" s="127"/>
      <c r="AY960" s="127"/>
      <c r="AZ960" s="127"/>
      <c r="BA960" s="127"/>
      <c r="BB960" s="127"/>
      <c r="BC960" s="127"/>
      <c r="BD960" s="127"/>
      <c r="BE960" s="127"/>
      <c r="BF960" s="127"/>
      <c r="BG960" s="127"/>
      <c r="BH960" s="127"/>
      <c r="BI960" s="127"/>
      <c r="BJ960" s="127"/>
      <c r="BK960" s="127"/>
      <c r="BL960" s="127"/>
      <c r="BM960" s="127"/>
      <c r="BN960" s="127"/>
      <c r="BO960" s="127"/>
      <c r="BP960" s="127"/>
      <c r="BQ960" s="127"/>
      <c r="BR960" s="127"/>
      <c r="BS960" s="127"/>
    </row>
    <row r="961" spans="1:71" ht="12.75" customHeight="1" x14ac:dyDescent="0.25">
      <c r="A961" s="127"/>
      <c r="B961" s="127"/>
      <c r="C961" s="127"/>
      <c r="D961" s="127"/>
      <c r="E961" s="127"/>
      <c r="F961" s="127"/>
      <c r="G961" s="127"/>
      <c r="H961" s="127"/>
      <c r="I961" s="127"/>
      <c r="J961" s="127"/>
      <c r="K961" s="127"/>
      <c r="L961" s="127"/>
      <c r="M961" s="127"/>
      <c r="N961" s="127"/>
      <c r="O961" s="127"/>
      <c r="P961" s="127"/>
      <c r="Q961" s="127"/>
      <c r="R961" s="127"/>
      <c r="S961" s="127"/>
      <c r="T961" s="127"/>
      <c r="U961" s="127"/>
      <c r="V961" s="127"/>
      <c r="W961" s="127"/>
      <c r="X961" s="127"/>
      <c r="Y961" s="127"/>
      <c r="Z961" s="127"/>
      <c r="AA961" s="127"/>
      <c r="AB961" s="127"/>
      <c r="AC961" s="127"/>
      <c r="AD961" s="127"/>
      <c r="AE961" s="127"/>
      <c r="AF961" s="127"/>
      <c r="AG961" s="127"/>
      <c r="AH961" s="127"/>
      <c r="AI961" s="127"/>
      <c r="AJ961" s="127"/>
      <c r="AK961" s="127"/>
      <c r="AL961" s="127"/>
      <c r="AM961" s="127"/>
      <c r="AN961" s="127"/>
      <c r="AO961" s="127"/>
      <c r="AP961" s="127"/>
      <c r="AQ961" s="127"/>
      <c r="AR961" s="127"/>
      <c r="AS961" s="127"/>
      <c r="AT961" s="127"/>
      <c r="AU961" s="127"/>
      <c r="AV961" s="127"/>
      <c r="AW961" s="127"/>
      <c r="AX961" s="127"/>
      <c r="AY961" s="127"/>
      <c r="AZ961" s="127"/>
      <c r="BA961" s="127"/>
      <c r="BB961" s="127"/>
      <c r="BC961" s="127"/>
      <c r="BD961" s="127"/>
      <c r="BE961" s="127"/>
      <c r="BF961" s="127"/>
      <c r="BG961" s="127"/>
      <c r="BH961" s="127"/>
      <c r="BI961" s="127"/>
      <c r="BJ961" s="127"/>
      <c r="BK961" s="127"/>
      <c r="BL961" s="127"/>
      <c r="BM961" s="127"/>
      <c r="BN961" s="127"/>
      <c r="BO961" s="127"/>
      <c r="BP961" s="127"/>
      <c r="BQ961" s="127"/>
      <c r="BR961" s="127"/>
      <c r="BS961" s="127"/>
    </row>
    <row r="962" spans="1:71" ht="12.75" customHeight="1" x14ac:dyDescent="0.25">
      <c r="A962" s="127"/>
      <c r="B962" s="127"/>
      <c r="C962" s="127"/>
      <c r="D962" s="127"/>
      <c r="E962" s="127"/>
      <c r="F962" s="127"/>
      <c r="G962" s="127"/>
      <c r="H962" s="127"/>
      <c r="I962" s="127"/>
      <c r="J962" s="127"/>
      <c r="K962" s="127"/>
      <c r="L962" s="127"/>
      <c r="M962" s="127"/>
      <c r="N962" s="127"/>
      <c r="O962" s="127"/>
      <c r="P962" s="127"/>
      <c r="Q962" s="127"/>
      <c r="R962" s="127"/>
      <c r="S962" s="127"/>
      <c r="T962" s="127"/>
      <c r="U962" s="127"/>
      <c r="V962" s="127"/>
      <c r="W962" s="127"/>
      <c r="X962" s="127"/>
      <c r="Y962" s="127"/>
      <c r="Z962" s="127"/>
      <c r="AA962" s="127"/>
      <c r="AB962" s="127"/>
      <c r="AC962" s="127"/>
      <c r="AD962" s="127"/>
      <c r="AE962" s="127"/>
      <c r="AF962" s="127"/>
      <c r="AG962" s="127"/>
      <c r="AH962" s="127"/>
      <c r="AI962" s="127"/>
      <c r="AJ962" s="127"/>
      <c r="AK962" s="127"/>
      <c r="AL962" s="127"/>
      <c r="AM962" s="127"/>
      <c r="AN962" s="127"/>
      <c r="AO962" s="127"/>
      <c r="AP962" s="127"/>
      <c r="AQ962" s="127"/>
      <c r="AR962" s="127"/>
      <c r="AS962" s="127"/>
      <c r="AT962" s="127"/>
      <c r="AU962" s="127"/>
      <c r="AV962" s="127"/>
      <c r="AW962" s="127"/>
      <c r="AX962" s="127"/>
      <c r="AY962" s="127"/>
      <c r="AZ962" s="127"/>
      <c r="BA962" s="127"/>
      <c r="BB962" s="127"/>
      <c r="BC962" s="127"/>
      <c r="BD962" s="127"/>
      <c r="BE962" s="127"/>
      <c r="BF962" s="127"/>
      <c r="BG962" s="127"/>
      <c r="BH962" s="127"/>
      <c r="BI962" s="127"/>
      <c r="BJ962" s="127"/>
      <c r="BK962" s="127"/>
      <c r="BL962" s="127"/>
      <c r="BM962" s="127"/>
      <c r="BN962" s="127"/>
      <c r="BO962" s="127"/>
      <c r="BP962" s="127"/>
      <c r="BQ962" s="127"/>
      <c r="BR962" s="127"/>
      <c r="BS962" s="127"/>
    </row>
    <row r="963" spans="1:71" ht="12.75" customHeight="1" x14ac:dyDescent="0.25">
      <c r="A963" s="127"/>
      <c r="B963" s="127"/>
      <c r="C963" s="127"/>
      <c r="D963" s="127"/>
      <c r="E963" s="127"/>
      <c r="F963" s="127"/>
      <c r="G963" s="127"/>
      <c r="H963" s="127"/>
      <c r="I963" s="127"/>
      <c r="J963" s="127"/>
      <c r="K963" s="127"/>
      <c r="L963" s="127"/>
      <c r="M963" s="127"/>
      <c r="N963" s="127"/>
      <c r="O963" s="127"/>
      <c r="P963" s="127"/>
      <c r="Q963" s="127"/>
      <c r="R963" s="127"/>
      <c r="S963" s="127"/>
      <c r="T963" s="127"/>
      <c r="U963" s="127"/>
      <c r="V963" s="127"/>
      <c r="W963" s="127"/>
      <c r="X963" s="127"/>
      <c r="Y963" s="127"/>
      <c r="Z963" s="127"/>
      <c r="AA963" s="127"/>
      <c r="AB963" s="127"/>
      <c r="AC963" s="127"/>
      <c r="AD963" s="127"/>
      <c r="AE963" s="127"/>
      <c r="AF963" s="127"/>
      <c r="AG963" s="127"/>
      <c r="AH963" s="127"/>
      <c r="AI963" s="127"/>
      <c r="AJ963" s="127"/>
      <c r="AK963" s="127"/>
      <c r="AL963" s="127"/>
      <c r="AM963" s="127"/>
      <c r="AN963" s="127"/>
      <c r="AO963" s="127"/>
      <c r="AP963" s="127"/>
      <c r="AQ963" s="127"/>
      <c r="AR963" s="127"/>
      <c r="AS963" s="127"/>
      <c r="AT963" s="127"/>
      <c r="AU963" s="127"/>
      <c r="AV963" s="127"/>
      <c r="AW963" s="127"/>
      <c r="AX963" s="127"/>
      <c r="AY963" s="127"/>
      <c r="AZ963" s="127"/>
      <c r="BA963" s="127"/>
      <c r="BB963" s="127"/>
      <c r="BC963" s="127"/>
      <c r="BD963" s="127"/>
      <c r="BE963" s="127"/>
      <c r="BF963" s="127"/>
      <c r="BG963" s="127"/>
      <c r="BH963" s="127"/>
      <c r="BI963" s="127"/>
      <c r="BJ963" s="127"/>
      <c r="BK963" s="127"/>
      <c r="BL963" s="127"/>
      <c r="BM963" s="127"/>
      <c r="BN963" s="127"/>
      <c r="BO963" s="127"/>
      <c r="BP963" s="127"/>
      <c r="BQ963" s="127"/>
      <c r="BR963" s="127"/>
      <c r="BS963" s="127"/>
    </row>
    <row r="964" spans="1:71" ht="12.75" customHeight="1" x14ac:dyDescent="0.25">
      <c r="A964" s="127"/>
      <c r="B964" s="127"/>
      <c r="C964" s="127"/>
      <c r="D964" s="127"/>
      <c r="E964" s="127"/>
      <c r="F964" s="127"/>
      <c r="G964" s="127"/>
      <c r="H964" s="127"/>
      <c r="I964" s="127"/>
      <c r="J964" s="127"/>
      <c r="K964" s="127"/>
      <c r="L964" s="127"/>
      <c r="M964" s="127"/>
      <c r="N964" s="127"/>
      <c r="O964" s="127"/>
      <c r="P964" s="127"/>
      <c r="Q964" s="127"/>
      <c r="R964" s="127"/>
      <c r="S964" s="127"/>
      <c r="T964" s="127"/>
      <c r="U964" s="127"/>
      <c r="V964" s="127"/>
      <c r="W964" s="127"/>
      <c r="X964" s="127"/>
      <c r="Y964" s="127"/>
      <c r="Z964" s="127"/>
      <c r="AA964" s="127"/>
      <c r="AB964" s="127"/>
      <c r="AC964" s="127"/>
      <c r="AD964" s="127"/>
      <c r="AE964" s="127"/>
      <c r="AF964" s="127"/>
      <c r="AG964" s="127"/>
      <c r="AH964" s="127"/>
      <c r="AI964" s="127"/>
      <c r="AJ964" s="127"/>
      <c r="AK964" s="127"/>
      <c r="AL964" s="127"/>
      <c r="AM964" s="127"/>
      <c r="AN964" s="127"/>
      <c r="AO964" s="127"/>
      <c r="AP964" s="127"/>
      <c r="AQ964" s="127"/>
      <c r="AR964" s="127"/>
      <c r="AS964" s="127"/>
      <c r="AT964" s="127"/>
      <c r="AU964" s="127"/>
      <c r="AV964" s="127"/>
      <c r="AW964" s="127"/>
      <c r="AX964" s="127"/>
      <c r="AY964" s="127"/>
      <c r="AZ964" s="127"/>
      <c r="BA964" s="127"/>
      <c r="BB964" s="127"/>
      <c r="BC964" s="127"/>
      <c r="BD964" s="127"/>
      <c r="BE964" s="127"/>
      <c r="BF964" s="127"/>
      <c r="BG964" s="127"/>
      <c r="BH964" s="127"/>
      <c r="BI964" s="127"/>
      <c r="BJ964" s="127"/>
      <c r="BK964" s="127"/>
      <c r="BL964" s="127"/>
      <c r="BM964" s="127"/>
      <c r="BN964" s="127"/>
      <c r="BO964" s="127"/>
      <c r="BP964" s="127"/>
      <c r="BQ964" s="127"/>
      <c r="BR964" s="127"/>
      <c r="BS964" s="127"/>
    </row>
    <row r="965" spans="1:71" ht="12.75" customHeight="1" x14ac:dyDescent="0.25">
      <c r="A965" s="127"/>
      <c r="B965" s="127"/>
      <c r="C965" s="127"/>
      <c r="D965" s="127"/>
      <c r="E965" s="127"/>
      <c r="F965" s="127"/>
      <c r="G965" s="127"/>
      <c r="H965" s="127"/>
      <c r="I965" s="127"/>
      <c r="J965" s="127"/>
      <c r="K965" s="127"/>
      <c r="L965" s="127"/>
      <c r="M965" s="127"/>
      <c r="N965" s="127"/>
      <c r="O965" s="127"/>
      <c r="P965" s="127"/>
      <c r="Q965" s="127"/>
      <c r="R965" s="127"/>
      <c r="S965" s="127"/>
      <c r="T965" s="127"/>
      <c r="U965" s="127"/>
      <c r="V965" s="127"/>
      <c r="W965" s="127"/>
      <c r="X965" s="127"/>
      <c r="Y965" s="127"/>
      <c r="Z965" s="127"/>
      <c r="AA965" s="127"/>
      <c r="AB965" s="127"/>
      <c r="AC965" s="127"/>
      <c r="AD965" s="127"/>
      <c r="AE965" s="127"/>
      <c r="AF965" s="127"/>
      <c r="AG965" s="127"/>
      <c r="AH965" s="127"/>
      <c r="AI965" s="127"/>
      <c r="AJ965" s="127"/>
      <c r="AK965" s="127"/>
      <c r="AL965" s="127"/>
      <c r="AM965" s="127"/>
      <c r="AN965" s="127"/>
      <c r="AO965" s="127"/>
      <c r="AP965" s="127"/>
      <c r="AQ965" s="127"/>
      <c r="AR965" s="127"/>
      <c r="AS965" s="127"/>
      <c r="AT965" s="127"/>
      <c r="AU965" s="127"/>
      <c r="AV965" s="127"/>
      <c r="AW965" s="127"/>
      <c r="AX965" s="127"/>
      <c r="AY965" s="127"/>
      <c r="AZ965" s="127"/>
      <c r="BA965" s="127"/>
      <c r="BB965" s="127"/>
      <c r="BC965" s="127"/>
      <c r="BD965" s="127"/>
      <c r="BE965" s="127"/>
      <c r="BF965" s="127"/>
      <c r="BG965" s="127"/>
      <c r="BH965" s="127"/>
      <c r="BI965" s="127"/>
      <c r="BJ965" s="127"/>
      <c r="BK965" s="127"/>
      <c r="BL965" s="127"/>
      <c r="BM965" s="127"/>
      <c r="BN965" s="127"/>
      <c r="BO965" s="127"/>
      <c r="BP965" s="127"/>
      <c r="BQ965" s="127"/>
      <c r="BR965" s="127"/>
      <c r="BS965" s="127"/>
    </row>
    <row r="966" spans="1:71" ht="12.75" customHeight="1" x14ac:dyDescent="0.25">
      <c r="A966" s="127"/>
      <c r="B966" s="127"/>
      <c r="C966" s="127"/>
      <c r="D966" s="127"/>
      <c r="E966" s="127"/>
      <c r="F966" s="127"/>
      <c r="G966" s="127"/>
      <c r="H966" s="127"/>
      <c r="I966" s="127"/>
      <c r="J966" s="127"/>
      <c r="K966" s="127"/>
      <c r="L966" s="127"/>
      <c r="M966" s="127"/>
      <c r="N966" s="127"/>
      <c r="O966" s="127"/>
      <c r="P966" s="127"/>
      <c r="Q966" s="127"/>
      <c r="R966" s="127"/>
      <c r="S966" s="127"/>
      <c r="T966" s="127"/>
      <c r="U966" s="127"/>
      <c r="V966" s="127"/>
      <c r="W966" s="127"/>
      <c r="X966" s="127"/>
      <c r="Y966" s="127"/>
      <c r="Z966" s="127"/>
      <c r="AA966" s="127"/>
      <c r="AB966" s="127"/>
      <c r="AC966" s="127"/>
      <c r="AD966" s="127"/>
      <c r="AE966" s="127"/>
      <c r="AF966" s="127"/>
      <c r="AG966" s="127"/>
      <c r="AH966" s="127"/>
      <c r="AI966" s="127"/>
      <c r="AJ966" s="127"/>
      <c r="AK966" s="127"/>
      <c r="AL966" s="127"/>
      <c r="AM966" s="127"/>
      <c r="AN966" s="127"/>
      <c r="AO966" s="127"/>
      <c r="AP966" s="127"/>
      <c r="AQ966" s="127"/>
      <c r="AR966" s="127"/>
      <c r="AS966" s="127"/>
      <c r="AT966" s="127"/>
      <c r="AU966" s="127"/>
      <c r="AV966" s="127"/>
      <c r="AW966" s="127"/>
      <c r="AX966" s="127"/>
      <c r="AY966" s="127"/>
      <c r="AZ966" s="127"/>
      <c r="BA966" s="127"/>
      <c r="BB966" s="127"/>
      <c r="BC966" s="127"/>
      <c r="BD966" s="127"/>
      <c r="BE966" s="127"/>
      <c r="BF966" s="127"/>
      <c r="BG966" s="127"/>
      <c r="BH966" s="127"/>
      <c r="BI966" s="127"/>
      <c r="BJ966" s="127"/>
      <c r="BK966" s="127"/>
      <c r="BL966" s="127"/>
      <c r="BM966" s="127"/>
      <c r="BN966" s="127"/>
      <c r="BO966" s="127"/>
      <c r="BP966" s="127"/>
      <c r="BQ966" s="127"/>
      <c r="BR966" s="127"/>
      <c r="BS966" s="127"/>
    </row>
    <row r="967" spans="1:71" ht="12.75" customHeight="1" x14ac:dyDescent="0.25">
      <c r="A967" s="127"/>
      <c r="B967" s="127"/>
      <c r="C967" s="127"/>
      <c r="D967" s="127"/>
      <c r="E967" s="127"/>
      <c r="F967" s="127"/>
      <c r="G967" s="127"/>
      <c r="H967" s="127"/>
      <c r="I967" s="127"/>
      <c r="J967" s="127"/>
      <c r="K967" s="127"/>
      <c r="L967" s="127"/>
      <c r="M967" s="127"/>
      <c r="N967" s="127"/>
      <c r="O967" s="127"/>
      <c r="P967" s="127"/>
      <c r="Q967" s="127"/>
      <c r="R967" s="127"/>
      <c r="S967" s="127"/>
      <c r="T967" s="127"/>
      <c r="U967" s="127"/>
      <c r="V967" s="127"/>
      <c r="W967" s="127"/>
      <c r="X967" s="127"/>
      <c r="Y967" s="127"/>
      <c r="Z967" s="127"/>
      <c r="AA967" s="127"/>
      <c r="AB967" s="127"/>
      <c r="AC967" s="127"/>
      <c r="AD967" s="127"/>
      <c r="AE967" s="127"/>
      <c r="AF967" s="127"/>
      <c r="AG967" s="127"/>
      <c r="AH967" s="127"/>
      <c r="AI967" s="127"/>
      <c r="AJ967" s="127"/>
      <c r="AK967" s="127"/>
      <c r="AL967" s="127"/>
      <c r="AM967" s="127"/>
      <c r="AN967" s="127"/>
      <c r="AO967" s="127"/>
      <c r="AP967" s="127"/>
      <c r="AQ967" s="127"/>
      <c r="AR967" s="127"/>
      <c r="AS967" s="127"/>
      <c r="AT967" s="127"/>
      <c r="AU967" s="127"/>
      <c r="AV967" s="127"/>
      <c r="AW967" s="127"/>
      <c r="AX967" s="127"/>
      <c r="AY967" s="127"/>
      <c r="AZ967" s="127"/>
      <c r="BA967" s="127"/>
      <c r="BB967" s="127"/>
      <c r="BC967" s="127"/>
      <c r="BD967" s="127"/>
      <c r="BE967" s="127"/>
      <c r="BF967" s="127"/>
      <c r="BG967" s="127"/>
      <c r="BH967" s="127"/>
      <c r="BI967" s="127"/>
      <c r="BJ967" s="127"/>
      <c r="BK967" s="127"/>
      <c r="BL967" s="127"/>
      <c r="BM967" s="127"/>
      <c r="BN967" s="127"/>
      <c r="BO967" s="127"/>
      <c r="BP967" s="127"/>
      <c r="BQ967" s="127"/>
      <c r="BR967" s="127"/>
      <c r="BS967" s="127"/>
    </row>
    <row r="968" spans="1:71" ht="12.75" customHeight="1" x14ac:dyDescent="0.25">
      <c r="A968" s="127"/>
      <c r="B968" s="127"/>
      <c r="C968" s="127"/>
      <c r="D968" s="127"/>
      <c r="E968" s="127"/>
      <c r="F968" s="127"/>
      <c r="G968" s="127"/>
      <c r="H968" s="127"/>
      <c r="I968" s="127"/>
      <c r="J968" s="127"/>
      <c r="K968" s="127"/>
      <c r="L968" s="127"/>
      <c r="M968" s="127"/>
      <c r="N968" s="127"/>
      <c r="O968" s="127"/>
      <c r="P968" s="127"/>
      <c r="Q968" s="127"/>
      <c r="R968" s="127"/>
      <c r="S968" s="127"/>
      <c r="T968" s="127"/>
      <c r="U968" s="127"/>
      <c r="V968" s="127"/>
      <c r="W968" s="127"/>
      <c r="X968" s="127"/>
      <c r="Y968" s="127"/>
      <c r="Z968" s="127"/>
      <c r="AA968" s="127"/>
      <c r="AB968" s="127"/>
      <c r="AC968" s="127"/>
      <c r="AD968" s="127"/>
      <c r="AE968" s="127"/>
      <c r="AF968" s="127"/>
      <c r="AG968" s="127"/>
      <c r="AH968" s="127"/>
      <c r="AI968" s="127"/>
      <c r="AJ968" s="127"/>
      <c r="AK968" s="127"/>
      <c r="AL968" s="127"/>
      <c r="AM968" s="127"/>
      <c r="AN968" s="127"/>
      <c r="AO968" s="127"/>
      <c r="AP968" s="127"/>
      <c r="AQ968" s="127"/>
      <c r="AR968" s="127"/>
      <c r="AS968" s="127"/>
      <c r="AT968" s="127"/>
      <c r="AU968" s="127"/>
      <c r="AV968" s="127"/>
      <c r="AW968" s="127"/>
      <c r="AX968" s="127"/>
      <c r="AY968" s="127"/>
      <c r="AZ968" s="127"/>
      <c r="BA968" s="127"/>
      <c r="BB968" s="127"/>
      <c r="BC968" s="127"/>
      <c r="BD968" s="127"/>
      <c r="BE968" s="127"/>
      <c r="BF968" s="127"/>
      <c r="BG968" s="127"/>
      <c r="BH968" s="127"/>
      <c r="BI968" s="127"/>
      <c r="BJ968" s="127"/>
      <c r="BK968" s="127"/>
      <c r="BL968" s="127"/>
      <c r="BM968" s="127"/>
      <c r="BN968" s="127"/>
      <c r="BO968" s="127"/>
      <c r="BP968" s="127"/>
      <c r="BQ968" s="127"/>
      <c r="BR968" s="127"/>
      <c r="BS968" s="127"/>
    </row>
    <row r="969" spans="1:71" ht="12.75" customHeight="1" x14ac:dyDescent="0.25">
      <c r="A969" s="127"/>
      <c r="B969" s="127"/>
      <c r="C969" s="127"/>
      <c r="D969" s="127"/>
      <c r="E969" s="127"/>
      <c r="F969" s="127"/>
      <c r="G969" s="127"/>
      <c r="H969" s="127"/>
      <c r="I969" s="127"/>
      <c r="J969" s="127"/>
      <c r="K969" s="127"/>
      <c r="L969" s="127"/>
      <c r="M969" s="127"/>
      <c r="N969" s="127"/>
      <c r="O969" s="127"/>
      <c r="P969" s="127"/>
      <c r="Q969" s="127"/>
      <c r="R969" s="127"/>
      <c r="S969" s="127"/>
      <c r="T969" s="127"/>
      <c r="U969" s="127"/>
      <c r="V969" s="127"/>
      <c r="W969" s="127"/>
      <c r="X969" s="127"/>
      <c r="Y969" s="127"/>
      <c r="Z969" s="127"/>
      <c r="AA969" s="127"/>
      <c r="AB969" s="127"/>
      <c r="AC969" s="127"/>
      <c r="AD969" s="127"/>
      <c r="AE969" s="127"/>
      <c r="AF969" s="127"/>
      <c r="AG969" s="127"/>
      <c r="AH969" s="127"/>
      <c r="AI969" s="127"/>
      <c r="AJ969" s="127"/>
      <c r="AK969" s="127"/>
      <c r="AL969" s="127"/>
      <c r="AM969" s="127"/>
      <c r="AN969" s="127"/>
      <c r="AO969" s="127"/>
      <c r="AP969" s="127"/>
      <c r="AQ969" s="127"/>
      <c r="AR969" s="127"/>
      <c r="AS969" s="127"/>
      <c r="AT969" s="127"/>
      <c r="AU969" s="127"/>
      <c r="AV969" s="127"/>
      <c r="AW969" s="127"/>
      <c r="AX969" s="127"/>
      <c r="AY969" s="127"/>
      <c r="AZ969" s="127"/>
      <c r="BA969" s="127"/>
      <c r="BB969" s="127"/>
      <c r="BC969" s="127"/>
      <c r="BD969" s="127"/>
      <c r="BE969" s="127"/>
      <c r="BF969" s="127"/>
      <c r="BG969" s="127"/>
      <c r="BH969" s="127"/>
      <c r="BI969" s="127"/>
      <c r="BJ969" s="127"/>
      <c r="BK969" s="127"/>
      <c r="BL969" s="127"/>
      <c r="BM969" s="127"/>
      <c r="BN969" s="127"/>
      <c r="BO969" s="127"/>
      <c r="BP969" s="127"/>
      <c r="BQ969" s="127"/>
      <c r="BR969" s="127"/>
      <c r="BS969" s="127"/>
    </row>
    <row r="970" spans="1:71" ht="12.75" customHeight="1" x14ac:dyDescent="0.25">
      <c r="A970" s="127"/>
      <c r="B970" s="127"/>
      <c r="C970" s="127"/>
      <c r="D970" s="127"/>
      <c r="E970" s="127"/>
      <c r="F970" s="127"/>
      <c r="G970" s="127"/>
      <c r="H970" s="127"/>
      <c r="I970" s="127"/>
      <c r="J970" s="127"/>
      <c r="K970" s="127"/>
      <c r="L970" s="127"/>
      <c r="M970" s="127"/>
      <c r="N970" s="127"/>
      <c r="O970" s="127"/>
      <c r="P970" s="127"/>
      <c r="Q970" s="127"/>
      <c r="R970" s="127"/>
      <c r="S970" s="127"/>
      <c r="T970" s="127"/>
      <c r="U970" s="127"/>
      <c r="V970" s="127"/>
      <c r="W970" s="127"/>
      <c r="X970" s="127"/>
      <c r="Y970" s="127"/>
      <c r="Z970" s="127"/>
      <c r="AA970" s="127"/>
      <c r="AB970" s="127"/>
      <c r="AC970" s="127"/>
      <c r="AD970" s="127"/>
      <c r="AE970" s="127"/>
      <c r="AF970" s="127"/>
      <c r="AG970" s="127"/>
      <c r="AH970" s="127"/>
      <c r="AI970" s="127"/>
      <c r="AJ970" s="127"/>
      <c r="AK970" s="127"/>
      <c r="AL970" s="127"/>
      <c r="AM970" s="127"/>
      <c r="AN970" s="127"/>
      <c r="AO970" s="127"/>
      <c r="AP970" s="127"/>
      <c r="AQ970" s="127"/>
      <c r="AR970" s="127"/>
      <c r="AS970" s="127"/>
      <c r="AT970" s="127"/>
      <c r="AU970" s="127"/>
      <c r="AV970" s="127"/>
      <c r="AW970" s="127"/>
      <c r="AX970" s="127"/>
      <c r="AY970" s="127"/>
      <c r="AZ970" s="127"/>
      <c r="BA970" s="127"/>
      <c r="BB970" s="127"/>
      <c r="BC970" s="127"/>
      <c r="BD970" s="127"/>
      <c r="BE970" s="127"/>
      <c r="BF970" s="127"/>
      <c r="BG970" s="127"/>
      <c r="BH970" s="127"/>
      <c r="BI970" s="127"/>
      <c r="BJ970" s="127"/>
      <c r="BK970" s="127"/>
      <c r="BL970" s="127"/>
      <c r="BM970" s="127"/>
      <c r="BN970" s="127"/>
      <c r="BO970" s="127"/>
      <c r="BP970" s="127"/>
      <c r="BQ970" s="127"/>
      <c r="BR970" s="127"/>
      <c r="BS970" s="127"/>
    </row>
    <row r="971" spans="1:71" ht="12.75" customHeight="1" x14ac:dyDescent="0.25">
      <c r="A971" s="127"/>
      <c r="B971" s="127"/>
      <c r="C971" s="127"/>
      <c r="D971" s="127"/>
      <c r="E971" s="127"/>
      <c r="F971" s="127"/>
      <c r="G971" s="127"/>
      <c r="H971" s="127"/>
      <c r="I971" s="127"/>
      <c r="J971" s="127"/>
      <c r="K971" s="127"/>
      <c r="L971" s="127"/>
      <c r="M971" s="127"/>
      <c r="N971" s="127"/>
      <c r="O971" s="127"/>
      <c r="P971" s="127"/>
      <c r="Q971" s="127"/>
      <c r="R971" s="127"/>
      <c r="S971" s="127"/>
      <c r="T971" s="127"/>
      <c r="U971" s="127"/>
      <c r="V971" s="127"/>
      <c r="W971" s="127"/>
      <c r="X971" s="127"/>
      <c r="Y971" s="127"/>
      <c r="Z971" s="127"/>
      <c r="AA971" s="127"/>
      <c r="AB971" s="127"/>
      <c r="AC971" s="127"/>
      <c r="AD971" s="127"/>
      <c r="AE971" s="127"/>
      <c r="AF971" s="127"/>
      <c r="AG971" s="127"/>
      <c r="AH971" s="127"/>
      <c r="AI971" s="127"/>
      <c r="AJ971" s="127"/>
      <c r="AK971" s="127"/>
      <c r="AL971" s="127"/>
      <c r="AM971" s="127"/>
      <c r="AN971" s="127"/>
      <c r="AO971" s="127"/>
      <c r="AP971" s="127"/>
      <c r="AQ971" s="127"/>
      <c r="AR971" s="127"/>
      <c r="AS971" s="127"/>
      <c r="AT971" s="127"/>
      <c r="AU971" s="127"/>
      <c r="AV971" s="127"/>
      <c r="AW971" s="127"/>
      <c r="AX971" s="127"/>
      <c r="AY971" s="127"/>
      <c r="AZ971" s="127"/>
      <c r="BA971" s="127"/>
      <c r="BB971" s="127"/>
      <c r="BC971" s="127"/>
      <c r="BD971" s="127"/>
      <c r="BE971" s="127"/>
      <c r="BF971" s="127"/>
      <c r="BG971" s="127"/>
      <c r="BH971" s="127"/>
      <c r="BI971" s="127"/>
      <c r="BJ971" s="127"/>
      <c r="BK971" s="127"/>
      <c r="BL971" s="127"/>
      <c r="BM971" s="127"/>
      <c r="BN971" s="127"/>
      <c r="BO971" s="127"/>
      <c r="BP971" s="127"/>
      <c r="BQ971" s="127"/>
      <c r="BR971" s="127"/>
      <c r="BS971" s="127"/>
    </row>
    <row r="972" spans="1:71" ht="12.75" customHeight="1" x14ac:dyDescent="0.25">
      <c r="A972" s="127"/>
      <c r="B972" s="127"/>
      <c r="C972" s="127"/>
      <c r="D972" s="127"/>
      <c r="E972" s="127"/>
      <c r="F972" s="127"/>
      <c r="G972" s="127"/>
      <c r="H972" s="127"/>
      <c r="I972" s="127"/>
      <c r="J972" s="127"/>
      <c r="K972" s="127"/>
      <c r="L972" s="127"/>
      <c r="M972" s="127"/>
      <c r="N972" s="127"/>
      <c r="O972" s="127"/>
      <c r="P972" s="127"/>
      <c r="Q972" s="127"/>
      <c r="R972" s="127"/>
      <c r="S972" s="127"/>
      <c r="T972" s="127"/>
      <c r="U972" s="127"/>
      <c r="V972" s="127"/>
      <c r="W972" s="127"/>
      <c r="X972" s="127"/>
      <c r="Y972" s="127"/>
      <c r="Z972" s="127"/>
      <c r="AA972" s="127"/>
      <c r="AB972" s="127"/>
      <c r="AC972" s="127"/>
      <c r="AD972" s="127"/>
      <c r="AE972" s="127"/>
      <c r="AF972" s="127"/>
      <c r="AG972" s="127"/>
      <c r="AH972" s="127"/>
      <c r="AI972" s="127"/>
      <c r="AJ972" s="127"/>
      <c r="AK972" s="127"/>
      <c r="AL972" s="127"/>
      <c r="AM972" s="127"/>
      <c r="AN972" s="127"/>
      <c r="AO972" s="127"/>
      <c r="AP972" s="127"/>
      <c r="AQ972" s="127"/>
      <c r="AR972" s="127"/>
      <c r="AS972" s="127"/>
      <c r="AT972" s="127"/>
      <c r="AU972" s="127"/>
      <c r="AV972" s="127"/>
      <c r="AW972" s="127"/>
      <c r="AX972" s="127"/>
      <c r="AY972" s="127"/>
      <c r="AZ972" s="127"/>
      <c r="BA972" s="127"/>
      <c r="BB972" s="127"/>
      <c r="BC972" s="127"/>
      <c r="BD972" s="127"/>
      <c r="BE972" s="127"/>
      <c r="BF972" s="127"/>
      <c r="BG972" s="127"/>
      <c r="BH972" s="127"/>
      <c r="BI972" s="127"/>
      <c r="BJ972" s="127"/>
      <c r="BK972" s="127"/>
      <c r="BL972" s="127"/>
      <c r="BM972" s="127"/>
      <c r="BN972" s="127"/>
      <c r="BO972" s="127"/>
      <c r="BP972" s="127"/>
      <c r="BQ972" s="127"/>
      <c r="BR972" s="127"/>
      <c r="BS972" s="127"/>
    </row>
    <row r="973" spans="1:71" ht="12.75" customHeight="1" x14ac:dyDescent="0.25">
      <c r="A973" s="127"/>
      <c r="B973" s="127"/>
      <c r="C973" s="127"/>
      <c r="D973" s="127"/>
      <c r="E973" s="127"/>
      <c r="F973" s="127"/>
      <c r="G973" s="127"/>
      <c r="H973" s="127"/>
      <c r="I973" s="127"/>
      <c r="J973" s="127"/>
      <c r="K973" s="127"/>
      <c r="L973" s="127"/>
      <c r="M973" s="127"/>
      <c r="N973" s="127"/>
      <c r="O973" s="127"/>
      <c r="P973" s="127"/>
      <c r="Q973" s="127"/>
      <c r="R973" s="127"/>
      <c r="S973" s="127"/>
      <c r="T973" s="127"/>
      <c r="U973" s="127"/>
      <c r="V973" s="127"/>
      <c r="W973" s="127"/>
      <c r="X973" s="127"/>
      <c r="Y973" s="127"/>
      <c r="Z973" s="127"/>
      <c r="AA973" s="127"/>
      <c r="AB973" s="127"/>
      <c r="AC973" s="127"/>
      <c r="AD973" s="127"/>
      <c r="AE973" s="127"/>
      <c r="AF973" s="127"/>
      <c r="AG973" s="127"/>
      <c r="AH973" s="127"/>
      <c r="AI973" s="127"/>
      <c r="AJ973" s="127"/>
      <c r="AK973" s="127"/>
      <c r="AL973" s="127"/>
      <c r="AM973" s="127"/>
      <c r="AN973" s="127"/>
      <c r="AO973" s="127"/>
      <c r="AP973" s="127"/>
      <c r="AQ973" s="127"/>
      <c r="AR973" s="127"/>
      <c r="AS973" s="127"/>
      <c r="AT973" s="127"/>
      <c r="AU973" s="127"/>
      <c r="AV973" s="127"/>
      <c r="AW973" s="127"/>
      <c r="AX973" s="127"/>
      <c r="AY973" s="127"/>
      <c r="AZ973" s="127"/>
      <c r="BA973" s="127"/>
      <c r="BB973" s="127"/>
      <c r="BC973" s="127"/>
      <c r="BD973" s="127"/>
      <c r="BE973" s="127"/>
      <c r="BF973" s="127"/>
      <c r="BG973" s="127"/>
      <c r="BH973" s="127"/>
      <c r="BI973" s="127"/>
      <c r="BJ973" s="127"/>
      <c r="BK973" s="127"/>
      <c r="BL973" s="127"/>
      <c r="BM973" s="127"/>
      <c r="BN973" s="127"/>
      <c r="BO973" s="127"/>
      <c r="BP973" s="127"/>
      <c r="BQ973" s="127"/>
      <c r="BR973" s="127"/>
      <c r="BS973" s="127"/>
    </row>
    <row r="974" spans="1:71" ht="12.75" customHeight="1" x14ac:dyDescent="0.25">
      <c r="A974" s="127"/>
      <c r="B974" s="127"/>
      <c r="C974" s="127"/>
      <c r="D974" s="127"/>
      <c r="E974" s="127"/>
      <c r="F974" s="127"/>
      <c r="G974" s="127"/>
      <c r="H974" s="127"/>
      <c r="I974" s="127"/>
      <c r="J974" s="127"/>
      <c r="K974" s="127"/>
      <c r="L974" s="127"/>
      <c r="M974" s="127"/>
      <c r="N974" s="127"/>
      <c r="O974" s="127"/>
      <c r="P974" s="127"/>
      <c r="Q974" s="127"/>
      <c r="R974" s="127"/>
      <c r="S974" s="127"/>
      <c r="T974" s="127"/>
      <c r="U974" s="127"/>
      <c r="V974" s="127"/>
      <c r="W974" s="127"/>
      <c r="X974" s="127"/>
      <c r="Y974" s="127"/>
      <c r="Z974" s="127"/>
      <c r="AA974" s="127"/>
      <c r="AB974" s="127"/>
      <c r="AC974" s="127"/>
      <c r="AD974" s="127"/>
      <c r="AE974" s="127"/>
      <c r="AF974" s="127"/>
      <c r="AG974" s="127"/>
      <c r="AH974" s="127"/>
      <c r="AI974" s="127"/>
      <c r="AJ974" s="127"/>
      <c r="AK974" s="127"/>
      <c r="AL974" s="127"/>
      <c r="AM974" s="127"/>
      <c r="AN974" s="127"/>
      <c r="AO974" s="127"/>
      <c r="AP974" s="127"/>
      <c r="AQ974" s="127"/>
      <c r="AR974" s="127"/>
      <c r="AS974" s="127"/>
      <c r="AT974" s="127"/>
      <c r="AU974" s="127"/>
      <c r="AV974" s="127"/>
      <c r="AW974" s="127"/>
      <c r="AX974" s="127"/>
      <c r="AY974" s="127"/>
      <c r="AZ974" s="127"/>
      <c r="BA974" s="127"/>
      <c r="BB974" s="127"/>
      <c r="BC974" s="127"/>
      <c r="BD974" s="127"/>
      <c r="BE974" s="127"/>
      <c r="BF974" s="127"/>
      <c r="BG974" s="127"/>
      <c r="BH974" s="127"/>
      <c r="BI974" s="127"/>
      <c r="BJ974" s="127"/>
      <c r="BK974" s="127"/>
      <c r="BL974" s="127"/>
      <c r="BM974" s="127"/>
      <c r="BN974" s="127"/>
      <c r="BO974" s="127"/>
      <c r="BP974" s="127"/>
      <c r="BQ974" s="127"/>
      <c r="BR974" s="127"/>
      <c r="BS974" s="127"/>
    </row>
    <row r="975" spans="1:71" ht="12.75" customHeight="1" x14ac:dyDescent="0.25">
      <c r="A975" s="127"/>
      <c r="B975" s="127"/>
      <c r="C975" s="127"/>
      <c r="D975" s="127"/>
      <c r="E975" s="127"/>
      <c r="F975" s="127"/>
      <c r="G975" s="127"/>
      <c r="H975" s="127"/>
      <c r="I975" s="127"/>
      <c r="J975" s="127"/>
      <c r="K975" s="127"/>
      <c r="L975" s="127"/>
      <c r="M975" s="127"/>
      <c r="N975" s="127"/>
      <c r="O975" s="127"/>
      <c r="P975" s="127"/>
      <c r="Q975" s="127"/>
      <c r="R975" s="127"/>
      <c r="S975" s="127"/>
      <c r="T975" s="127"/>
      <c r="U975" s="127"/>
      <c r="V975" s="127"/>
      <c r="W975" s="127"/>
      <c r="X975" s="127"/>
      <c r="Y975" s="127"/>
      <c r="Z975" s="127"/>
      <c r="AA975" s="127"/>
      <c r="AB975" s="127"/>
      <c r="AC975" s="127"/>
      <c r="AD975" s="127"/>
      <c r="AE975" s="127"/>
      <c r="AF975" s="127"/>
      <c r="AG975" s="127"/>
      <c r="AH975" s="127"/>
      <c r="AI975" s="127"/>
      <c r="AJ975" s="127"/>
      <c r="AK975" s="127"/>
      <c r="AL975" s="127"/>
      <c r="AM975" s="127"/>
      <c r="AN975" s="127"/>
      <c r="AO975" s="127"/>
      <c r="AP975" s="127"/>
      <c r="AQ975" s="127"/>
      <c r="AR975" s="127"/>
      <c r="AS975" s="127"/>
      <c r="AT975" s="127"/>
      <c r="AU975" s="127"/>
      <c r="AV975" s="127"/>
      <c r="AW975" s="127"/>
      <c r="AX975" s="127"/>
      <c r="AY975" s="127"/>
      <c r="AZ975" s="127"/>
      <c r="BA975" s="127"/>
      <c r="BB975" s="127"/>
      <c r="BC975" s="127"/>
      <c r="BD975" s="127"/>
      <c r="BE975" s="127"/>
      <c r="BF975" s="127"/>
      <c r="BG975" s="127"/>
      <c r="BH975" s="127"/>
      <c r="BI975" s="127"/>
      <c r="BJ975" s="127"/>
      <c r="BK975" s="127"/>
      <c r="BL975" s="127"/>
      <c r="BM975" s="127"/>
      <c r="BN975" s="127"/>
      <c r="BO975" s="127"/>
      <c r="BP975" s="127"/>
      <c r="BQ975" s="127"/>
      <c r="BR975" s="127"/>
      <c r="BS975" s="127"/>
    </row>
    <row r="976" spans="1:71" ht="12.75" customHeight="1" x14ac:dyDescent="0.25">
      <c r="A976" s="127"/>
      <c r="B976" s="127"/>
      <c r="C976" s="127"/>
      <c r="D976" s="127"/>
      <c r="E976" s="127"/>
      <c r="F976" s="127"/>
      <c r="G976" s="127"/>
      <c r="H976" s="127"/>
      <c r="I976" s="127"/>
      <c r="J976" s="127"/>
      <c r="K976" s="127"/>
      <c r="L976" s="127"/>
      <c r="M976" s="127"/>
      <c r="N976" s="127"/>
      <c r="O976" s="127"/>
      <c r="P976" s="127"/>
      <c r="Q976" s="127"/>
      <c r="R976" s="127"/>
      <c r="S976" s="127"/>
      <c r="T976" s="127"/>
      <c r="U976" s="127"/>
      <c r="V976" s="127"/>
      <c r="W976" s="127"/>
      <c r="X976" s="127"/>
      <c r="Y976" s="127"/>
      <c r="Z976" s="127"/>
      <c r="AA976" s="127"/>
      <c r="AB976" s="127"/>
      <c r="AC976" s="127"/>
      <c r="AD976" s="127"/>
      <c r="AE976" s="127"/>
      <c r="AF976" s="127"/>
      <c r="AG976" s="127"/>
      <c r="AH976" s="127"/>
      <c r="AI976" s="127"/>
      <c r="AJ976" s="127"/>
      <c r="AK976" s="127"/>
      <c r="AL976" s="127"/>
      <c r="AM976" s="127"/>
      <c r="AN976" s="127"/>
      <c r="AO976" s="127"/>
      <c r="AP976" s="127"/>
      <c r="AQ976" s="127"/>
      <c r="AR976" s="127"/>
      <c r="AS976" s="127"/>
      <c r="AT976" s="127"/>
      <c r="AU976" s="127"/>
      <c r="AV976" s="127"/>
      <c r="AW976" s="127"/>
      <c r="AX976" s="127"/>
      <c r="AY976" s="127"/>
      <c r="AZ976" s="127"/>
      <c r="BA976" s="127"/>
      <c r="BB976" s="127"/>
      <c r="BC976" s="127"/>
      <c r="BD976" s="127"/>
      <c r="BE976" s="127"/>
      <c r="BF976" s="127"/>
      <c r="BG976" s="127"/>
      <c r="BH976" s="127"/>
      <c r="BI976" s="127"/>
      <c r="BJ976" s="127"/>
      <c r="BK976" s="127"/>
      <c r="BL976" s="127"/>
      <c r="BM976" s="127"/>
      <c r="BN976" s="127"/>
      <c r="BO976" s="127"/>
      <c r="BP976" s="127"/>
      <c r="BQ976" s="127"/>
      <c r="BR976" s="127"/>
      <c r="BS976" s="127"/>
    </row>
    <row r="977" spans="1:71" ht="12.75" customHeight="1" x14ac:dyDescent="0.25">
      <c r="A977" s="127"/>
      <c r="B977" s="127"/>
      <c r="C977" s="127"/>
      <c r="D977" s="127"/>
      <c r="E977" s="127"/>
      <c r="F977" s="127"/>
      <c r="G977" s="127"/>
      <c r="H977" s="127"/>
      <c r="I977" s="127"/>
      <c r="J977" s="127"/>
      <c r="K977" s="127"/>
      <c r="L977" s="127"/>
      <c r="M977" s="127"/>
      <c r="N977" s="127"/>
      <c r="O977" s="127"/>
      <c r="P977" s="127"/>
      <c r="Q977" s="127"/>
      <c r="R977" s="127"/>
      <c r="S977" s="127"/>
      <c r="T977" s="127"/>
      <c r="U977" s="127"/>
      <c r="V977" s="127"/>
      <c r="W977" s="127"/>
      <c r="X977" s="127"/>
      <c r="Y977" s="127"/>
      <c r="Z977" s="127"/>
      <c r="AA977" s="127"/>
      <c r="AB977" s="127"/>
      <c r="AC977" s="127"/>
      <c r="AD977" s="127"/>
      <c r="AE977" s="127"/>
      <c r="AF977" s="127"/>
      <c r="AG977" s="127"/>
      <c r="AH977" s="127"/>
      <c r="AI977" s="127"/>
      <c r="AJ977" s="127"/>
      <c r="AK977" s="127"/>
      <c r="AL977" s="127"/>
      <c r="AM977" s="127"/>
      <c r="AN977" s="127"/>
      <c r="AO977" s="127"/>
      <c r="AP977" s="127"/>
      <c r="AQ977" s="127"/>
      <c r="AR977" s="127"/>
      <c r="AS977" s="127"/>
      <c r="AT977" s="127"/>
      <c r="AU977" s="127"/>
      <c r="AV977" s="127"/>
      <c r="AW977" s="127"/>
      <c r="AX977" s="127"/>
      <c r="AY977" s="127"/>
      <c r="AZ977" s="127"/>
      <c r="BA977" s="127"/>
      <c r="BB977" s="127"/>
      <c r="BC977" s="127"/>
      <c r="BD977" s="127"/>
      <c r="BE977" s="127"/>
      <c r="BF977" s="127"/>
      <c r="BG977" s="127"/>
      <c r="BH977" s="127"/>
      <c r="BI977" s="127"/>
      <c r="BJ977" s="127"/>
      <c r="BK977" s="127"/>
      <c r="BL977" s="127"/>
      <c r="BM977" s="127"/>
      <c r="BN977" s="127"/>
      <c r="BO977" s="127"/>
      <c r="BP977" s="127"/>
      <c r="BQ977" s="127"/>
      <c r="BR977" s="127"/>
      <c r="BS977" s="127"/>
    </row>
    <row r="978" spans="1:71" ht="12.75" customHeight="1" x14ac:dyDescent="0.25">
      <c r="A978" s="127"/>
      <c r="B978" s="127"/>
      <c r="C978" s="127"/>
      <c r="D978" s="127"/>
      <c r="E978" s="127"/>
      <c r="F978" s="127"/>
      <c r="G978" s="127"/>
      <c r="H978" s="127"/>
      <c r="I978" s="127"/>
      <c r="J978" s="127"/>
      <c r="K978" s="127"/>
      <c r="L978" s="127"/>
      <c r="M978" s="127"/>
      <c r="N978" s="127"/>
      <c r="O978" s="127"/>
      <c r="P978" s="127"/>
      <c r="Q978" s="127"/>
      <c r="R978" s="127"/>
      <c r="S978" s="127"/>
      <c r="T978" s="127"/>
      <c r="U978" s="127"/>
      <c r="V978" s="127"/>
      <c r="W978" s="127"/>
      <c r="X978" s="127"/>
      <c r="Y978" s="127"/>
      <c r="Z978" s="127"/>
      <c r="AA978" s="127"/>
      <c r="AB978" s="127"/>
      <c r="AC978" s="127"/>
      <c r="AD978" s="127"/>
      <c r="AE978" s="127"/>
      <c r="AF978" s="127"/>
      <c r="AG978" s="127"/>
      <c r="AH978" s="127"/>
      <c r="AI978" s="127"/>
      <c r="AJ978" s="127"/>
      <c r="AK978" s="127"/>
      <c r="AL978" s="127"/>
      <c r="AM978" s="127"/>
      <c r="AN978" s="127"/>
      <c r="AO978" s="127"/>
      <c r="AP978" s="127"/>
      <c r="AQ978" s="127"/>
      <c r="AR978" s="127"/>
      <c r="AS978" s="127"/>
      <c r="AT978" s="127"/>
      <c r="AU978" s="127"/>
      <c r="AV978" s="127"/>
      <c r="AW978" s="127"/>
      <c r="AX978" s="127"/>
      <c r="AY978" s="127"/>
      <c r="AZ978" s="127"/>
      <c r="BA978" s="127"/>
      <c r="BB978" s="127"/>
      <c r="BC978" s="127"/>
      <c r="BD978" s="127"/>
      <c r="BE978" s="127"/>
      <c r="BF978" s="127"/>
      <c r="BG978" s="127"/>
      <c r="BH978" s="127"/>
      <c r="BI978" s="127"/>
      <c r="BJ978" s="127"/>
      <c r="BK978" s="127"/>
      <c r="BL978" s="127"/>
      <c r="BM978" s="127"/>
      <c r="BN978" s="127"/>
      <c r="BO978" s="127"/>
      <c r="BP978" s="127"/>
      <c r="BQ978" s="127"/>
      <c r="BR978" s="127"/>
      <c r="BS978" s="127"/>
    </row>
    <row r="979" spans="1:71" ht="12.75" customHeight="1" x14ac:dyDescent="0.25">
      <c r="A979" s="127"/>
      <c r="B979" s="127"/>
      <c r="C979" s="127"/>
      <c r="D979" s="127"/>
      <c r="E979" s="127"/>
      <c r="F979" s="127"/>
      <c r="G979" s="127"/>
      <c r="H979" s="127"/>
      <c r="I979" s="127"/>
      <c r="J979" s="127"/>
      <c r="K979" s="127"/>
      <c r="L979" s="127"/>
      <c r="M979" s="127"/>
      <c r="N979" s="127"/>
      <c r="O979" s="127"/>
      <c r="P979" s="127"/>
      <c r="Q979" s="127"/>
      <c r="R979" s="127"/>
      <c r="S979" s="127"/>
      <c r="T979" s="127"/>
      <c r="U979" s="127"/>
      <c r="V979" s="127"/>
      <c r="W979" s="127"/>
      <c r="X979" s="127"/>
      <c r="Y979" s="127"/>
      <c r="Z979" s="127"/>
      <c r="AA979" s="127"/>
      <c r="AB979" s="127"/>
      <c r="AC979" s="127"/>
      <c r="AD979" s="127"/>
      <c r="AE979" s="127"/>
      <c r="AF979" s="127"/>
      <c r="AG979" s="127"/>
      <c r="AH979" s="127"/>
      <c r="AI979" s="127"/>
      <c r="AJ979" s="127"/>
      <c r="AK979" s="127"/>
      <c r="AL979" s="127"/>
      <c r="AM979" s="127"/>
      <c r="AN979" s="127"/>
      <c r="AO979" s="127"/>
      <c r="AP979" s="127"/>
      <c r="AQ979" s="127"/>
      <c r="AR979" s="127"/>
      <c r="AS979" s="127"/>
      <c r="AT979" s="127"/>
      <c r="AU979" s="127"/>
      <c r="AV979" s="127"/>
      <c r="AW979" s="127"/>
      <c r="AX979" s="127"/>
      <c r="AY979" s="127"/>
      <c r="AZ979" s="127"/>
      <c r="BA979" s="127"/>
      <c r="BB979" s="127"/>
      <c r="BC979" s="127"/>
      <c r="BD979" s="127"/>
      <c r="BE979" s="127"/>
      <c r="BF979" s="127"/>
      <c r="BG979" s="127"/>
      <c r="BH979" s="127"/>
      <c r="BI979" s="127"/>
      <c r="BJ979" s="127"/>
      <c r="BK979" s="127"/>
      <c r="BL979" s="127"/>
      <c r="BM979" s="127"/>
      <c r="BN979" s="127"/>
      <c r="BO979" s="127"/>
      <c r="BP979" s="127"/>
      <c r="BQ979" s="127"/>
      <c r="BR979" s="127"/>
      <c r="BS979" s="127"/>
    </row>
    <row r="980" spans="1:71" ht="12.75" customHeight="1" x14ac:dyDescent="0.25">
      <c r="A980" s="127"/>
      <c r="B980" s="127"/>
      <c r="C980" s="127"/>
      <c r="D980" s="127"/>
      <c r="E980" s="127"/>
      <c r="F980" s="127"/>
      <c r="G980" s="127"/>
      <c r="H980" s="127"/>
      <c r="I980" s="127"/>
      <c r="J980" s="127"/>
      <c r="K980" s="127"/>
      <c r="L980" s="127"/>
      <c r="M980" s="127"/>
      <c r="N980" s="127"/>
      <c r="O980" s="127"/>
      <c r="P980" s="127"/>
      <c r="Q980" s="127"/>
      <c r="R980" s="127"/>
      <c r="S980" s="127"/>
      <c r="T980" s="127"/>
      <c r="U980" s="127"/>
      <c r="V980" s="127"/>
      <c r="W980" s="127"/>
      <c r="X980" s="127"/>
      <c r="Y980" s="127"/>
      <c r="Z980" s="127"/>
      <c r="AA980" s="127"/>
      <c r="AB980" s="127"/>
      <c r="AC980" s="127"/>
      <c r="AD980" s="127"/>
      <c r="AE980" s="127"/>
      <c r="AF980" s="127"/>
      <c r="AG980" s="127"/>
      <c r="AH980" s="127"/>
      <c r="AI980" s="127"/>
      <c r="AJ980" s="127"/>
      <c r="AK980" s="127"/>
      <c r="AL980" s="127"/>
      <c r="AM980" s="127"/>
      <c r="AN980" s="127"/>
      <c r="AO980" s="127"/>
      <c r="AP980" s="127"/>
      <c r="AQ980" s="127"/>
      <c r="AR980" s="127"/>
      <c r="AS980" s="127"/>
      <c r="AT980" s="127"/>
      <c r="AU980" s="127"/>
      <c r="AV980" s="127"/>
      <c r="AW980" s="127"/>
      <c r="AX980" s="127"/>
      <c r="AY980" s="127"/>
      <c r="AZ980" s="127"/>
      <c r="BA980" s="127"/>
      <c r="BB980" s="127"/>
      <c r="BC980" s="127"/>
      <c r="BD980" s="127"/>
      <c r="BE980" s="127"/>
      <c r="BF980" s="127"/>
      <c r="BG980" s="127"/>
      <c r="BH980" s="127"/>
      <c r="BI980" s="127"/>
      <c r="BJ980" s="127"/>
      <c r="BK980" s="127"/>
      <c r="BL980" s="127"/>
      <c r="BM980" s="127"/>
      <c r="BN980" s="127"/>
      <c r="BO980" s="127"/>
      <c r="BP980" s="127"/>
      <c r="BQ980" s="127"/>
      <c r="BR980" s="127"/>
      <c r="BS980" s="127"/>
    </row>
    <row r="981" spans="1:71" ht="12.75" customHeight="1" x14ac:dyDescent="0.25">
      <c r="A981" s="127"/>
      <c r="B981" s="127"/>
      <c r="C981" s="127"/>
      <c r="D981" s="127"/>
      <c r="E981" s="127"/>
      <c r="F981" s="127"/>
      <c r="G981" s="127"/>
      <c r="H981" s="127"/>
      <c r="I981" s="127"/>
      <c r="J981" s="127"/>
      <c r="K981" s="127"/>
      <c r="L981" s="127"/>
      <c r="M981" s="127"/>
      <c r="N981" s="127"/>
      <c r="O981" s="127"/>
      <c r="P981" s="127"/>
      <c r="Q981" s="127"/>
      <c r="R981" s="127"/>
      <c r="S981" s="127"/>
      <c r="T981" s="127"/>
      <c r="U981" s="127"/>
      <c r="V981" s="127"/>
      <c r="W981" s="127"/>
      <c r="X981" s="127"/>
      <c r="Y981" s="127"/>
      <c r="Z981" s="127"/>
      <c r="AA981" s="127"/>
      <c r="AB981" s="127"/>
      <c r="AC981" s="127"/>
      <c r="AD981" s="127"/>
      <c r="AE981" s="127"/>
      <c r="AF981" s="127"/>
      <c r="AG981" s="127"/>
      <c r="AH981" s="127"/>
      <c r="AI981" s="127"/>
      <c r="AJ981" s="127"/>
      <c r="AK981" s="127"/>
      <c r="AL981" s="127"/>
      <c r="AM981" s="127"/>
      <c r="AN981" s="127"/>
      <c r="AO981" s="127"/>
      <c r="AP981" s="127"/>
      <c r="AQ981" s="127"/>
      <c r="AR981" s="127"/>
      <c r="AS981" s="127"/>
      <c r="AT981" s="127"/>
      <c r="AU981" s="127"/>
      <c r="AV981" s="127"/>
      <c r="AW981" s="127"/>
      <c r="AX981" s="127"/>
      <c r="AY981" s="127"/>
      <c r="AZ981" s="127"/>
      <c r="BA981" s="127"/>
      <c r="BB981" s="127"/>
      <c r="BC981" s="127"/>
      <c r="BD981" s="127"/>
      <c r="BE981" s="127"/>
      <c r="BF981" s="127"/>
      <c r="BG981" s="127"/>
      <c r="BH981" s="127"/>
      <c r="BI981" s="127"/>
      <c r="BJ981" s="127"/>
      <c r="BK981" s="127"/>
      <c r="BL981" s="127"/>
      <c r="BM981" s="127"/>
      <c r="BN981" s="127"/>
      <c r="BO981" s="127"/>
      <c r="BP981" s="127"/>
      <c r="BQ981" s="127"/>
      <c r="BR981" s="127"/>
      <c r="BS981" s="127"/>
    </row>
    <row r="982" spans="1:71" ht="12.75" customHeight="1" x14ac:dyDescent="0.25">
      <c r="A982" s="127"/>
      <c r="B982" s="127"/>
      <c r="C982" s="127"/>
      <c r="D982" s="127"/>
      <c r="E982" s="127"/>
      <c r="F982" s="127"/>
      <c r="G982" s="127"/>
      <c r="H982" s="127"/>
      <c r="I982" s="127"/>
      <c r="J982" s="127"/>
      <c r="K982" s="127"/>
      <c r="L982" s="127"/>
      <c r="M982" s="127"/>
      <c r="N982" s="127"/>
      <c r="O982" s="127"/>
      <c r="P982" s="127"/>
      <c r="Q982" s="127"/>
      <c r="R982" s="127"/>
      <c r="S982" s="127"/>
      <c r="T982" s="127"/>
      <c r="U982" s="127"/>
      <c r="V982" s="127"/>
      <c r="W982" s="127"/>
      <c r="X982" s="127"/>
      <c r="Y982" s="127"/>
      <c r="Z982" s="127"/>
      <c r="AA982" s="127"/>
      <c r="AB982" s="127"/>
      <c r="AC982" s="127"/>
      <c r="AD982" s="127"/>
      <c r="AE982" s="127"/>
      <c r="AF982" s="127"/>
      <c r="AG982" s="127"/>
      <c r="AH982" s="127"/>
      <c r="AI982" s="127"/>
      <c r="AJ982" s="127"/>
      <c r="AK982" s="127"/>
      <c r="AL982" s="127"/>
      <c r="AM982" s="127"/>
      <c r="AN982" s="127"/>
      <c r="AO982" s="127"/>
      <c r="AP982" s="127"/>
      <c r="AQ982" s="127"/>
      <c r="AR982" s="127"/>
      <c r="AS982" s="127"/>
      <c r="AT982" s="127"/>
      <c r="AU982" s="127"/>
      <c r="AV982" s="127"/>
      <c r="AW982" s="127"/>
      <c r="AX982" s="127"/>
      <c r="AY982" s="127"/>
      <c r="AZ982" s="127"/>
      <c r="BA982" s="127"/>
      <c r="BB982" s="127"/>
      <c r="BC982" s="127"/>
      <c r="BD982" s="127"/>
      <c r="BE982" s="127"/>
      <c r="BF982" s="127"/>
      <c r="BG982" s="127"/>
      <c r="BH982" s="127"/>
      <c r="BI982" s="127"/>
      <c r="BJ982" s="127"/>
      <c r="BK982" s="127"/>
      <c r="BL982" s="127"/>
      <c r="BM982" s="127"/>
      <c r="BN982" s="127"/>
      <c r="BO982" s="127"/>
      <c r="BP982" s="127"/>
      <c r="BQ982" s="127"/>
      <c r="BR982" s="127"/>
      <c r="BS982" s="127"/>
    </row>
    <row r="983" spans="1:71" ht="12.75" customHeight="1" x14ac:dyDescent="0.25">
      <c r="A983" s="127"/>
      <c r="B983" s="127"/>
      <c r="C983" s="127"/>
      <c r="D983" s="127"/>
      <c r="E983" s="127"/>
      <c r="F983" s="127"/>
      <c r="G983" s="127"/>
      <c r="H983" s="127"/>
      <c r="I983" s="127"/>
      <c r="J983" s="127"/>
      <c r="K983" s="127"/>
      <c r="L983" s="127"/>
      <c r="M983" s="127"/>
      <c r="N983" s="127"/>
      <c r="O983" s="127"/>
      <c r="P983" s="127"/>
      <c r="Q983" s="127"/>
      <c r="R983" s="127"/>
      <c r="S983" s="127"/>
      <c r="T983" s="127"/>
      <c r="U983" s="127"/>
      <c r="V983" s="127"/>
      <c r="W983" s="127"/>
      <c r="X983" s="127"/>
      <c r="Y983" s="127"/>
      <c r="Z983" s="127"/>
      <c r="AA983" s="127"/>
      <c r="AB983" s="127"/>
      <c r="AC983" s="127"/>
      <c r="AD983" s="127"/>
      <c r="AE983" s="127"/>
      <c r="AF983" s="127"/>
      <c r="AG983" s="127"/>
      <c r="AH983" s="127"/>
      <c r="AI983" s="127"/>
      <c r="AJ983" s="127"/>
      <c r="AK983" s="127"/>
      <c r="AL983" s="127"/>
      <c r="AM983" s="127"/>
      <c r="AN983" s="127"/>
      <c r="AO983" s="127"/>
      <c r="AP983" s="127"/>
      <c r="AQ983" s="127"/>
      <c r="AR983" s="127"/>
      <c r="AS983" s="127"/>
      <c r="AT983" s="127"/>
      <c r="AU983" s="127"/>
      <c r="AV983" s="127"/>
      <c r="AW983" s="127"/>
      <c r="AX983" s="127"/>
      <c r="AY983" s="127"/>
      <c r="AZ983" s="127"/>
      <c r="BA983" s="127"/>
      <c r="BB983" s="127"/>
      <c r="BC983" s="127"/>
      <c r="BD983" s="127"/>
      <c r="BE983" s="127"/>
      <c r="BF983" s="127"/>
      <c r="BG983" s="127"/>
      <c r="BH983" s="127"/>
      <c r="BI983" s="127"/>
      <c r="BJ983" s="127"/>
      <c r="BK983" s="127"/>
      <c r="BL983" s="127"/>
      <c r="BM983" s="127"/>
      <c r="BN983" s="127"/>
      <c r="BO983" s="127"/>
      <c r="BP983" s="127"/>
      <c r="BQ983" s="127"/>
      <c r="BR983" s="127"/>
      <c r="BS983" s="127"/>
    </row>
    <row r="984" spans="1:71" ht="12.75" customHeight="1" x14ac:dyDescent="0.25">
      <c r="A984" s="127"/>
      <c r="B984" s="127"/>
      <c r="C984" s="127"/>
      <c r="D984" s="127"/>
      <c r="E984" s="127"/>
      <c r="F984" s="127"/>
      <c r="G984" s="127"/>
      <c r="H984" s="127"/>
      <c r="I984" s="127"/>
      <c r="J984" s="127"/>
      <c r="K984" s="127"/>
      <c r="L984" s="127"/>
      <c r="M984" s="127"/>
      <c r="N984" s="127"/>
      <c r="O984" s="127"/>
      <c r="P984" s="127"/>
      <c r="Q984" s="127"/>
      <c r="R984" s="127"/>
      <c r="S984" s="127"/>
      <c r="T984" s="127"/>
      <c r="U984" s="127"/>
      <c r="V984" s="127"/>
      <c r="W984" s="127"/>
      <c r="X984" s="127"/>
      <c r="Y984" s="127"/>
      <c r="Z984" s="127"/>
      <c r="AA984" s="127"/>
      <c r="AB984" s="127"/>
      <c r="AC984" s="127"/>
      <c r="AD984" s="127"/>
      <c r="AE984" s="127"/>
      <c r="AF984" s="127"/>
      <c r="AG984" s="127"/>
      <c r="AH984" s="127"/>
      <c r="AI984" s="127"/>
      <c r="AJ984" s="127"/>
      <c r="AK984" s="127"/>
      <c r="AL984" s="127"/>
      <c r="AM984" s="127"/>
      <c r="AN984" s="127"/>
      <c r="AO984" s="127"/>
      <c r="AP984" s="127"/>
      <c r="AQ984" s="127"/>
      <c r="AR984" s="127"/>
      <c r="AS984" s="127"/>
      <c r="AT984" s="127"/>
      <c r="AU984" s="127"/>
      <c r="AV984" s="127"/>
      <c r="AW984" s="127"/>
      <c r="AX984" s="127"/>
      <c r="AY984" s="127"/>
      <c r="AZ984" s="127"/>
      <c r="BA984" s="127"/>
      <c r="BB984" s="127"/>
      <c r="BC984" s="127"/>
      <c r="BD984" s="127"/>
      <c r="BE984" s="127"/>
      <c r="BF984" s="127"/>
      <c r="BG984" s="127"/>
      <c r="BH984" s="127"/>
      <c r="BI984" s="127"/>
      <c r="BJ984" s="127"/>
      <c r="BK984" s="127"/>
      <c r="BL984" s="127"/>
      <c r="BM984" s="127"/>
      <c r="BN984" s="127"/>
      <c r="BO984" s="127"/>
      <c r="BP984" s="127"/>
      <c r="BQ984" s="127"/>
      <c r="BR984" s="127"/>
      <c r="BS984" s="127"/>
    </row>
    <row r="985" spans="1:71" ht="12.75" customHeight="1" x14ac:dyDescent="0.25">
      <c r="A985" s="127"/>
      <c r="B985" s="127"/>
      <c r="C985" s="127"/>
      <c r="D985" s="127"/>
      <c r="E985" s="127"/>
      <c r="F985" s="127"/>
      <c r="G985" s="127"/>
      <c r="H985" s="127"/>
      <c r="I985" s="127"/>
      <c r="J985" s="127"/>
      <c r="K985" s="127"/>
      <c r="L985" s="127"/>
      <c r="M985" s="127"/>
      <c r="N985" s="127"/>
      <c r="O985" s="127"/>
      <c r="P985" s="127"/>
      <c r="Q985" s="127"/>
      <c r="R985" s="127"/>
      <c r="S985" s="127"/>
      <c r="T985" s="127"/>
      <c r="U985" s="127"/>
      <c r="V985" s="127"/>
      <c r="W985" s="127"/>
      <c r="X985" s="127"/>
      <c r="Y985" s="127"/>
      <c r="Z985" s="127"/>
      <c r="AA985" s="127"/>
      <c r="AB985" s="127"/>
      <c r="AC985" s="127"/>
      <c r="AD985" s="127"/>
      <c r="AE985" s="127"/>
      <c r="AF985" s="127"/>
      <c r="AG985" s="127"/>
      <c r="AH985" s="127"/>
      <c r="AI985" s="127"/>
      <c r="AJ985" s="127"/>
      <c r="AK985" s="127"/>
      <c r="AL985" s="127"/>
      <c r="AM985" s="127"/>
      <c r="AN985" s="127"/>
      <c r="AO985" s="127"/>
      <c r="AP985" s="127"/>
      <c r="AQ985" s="127"/>
      <c r="AR985" s="127"/>
      <c r="AS985" s="127"/>
      <c r="AT985" s="127"/>
      <c r="AU985" s="127"/>
      <c r="AV985" s="127"/>
      <c r="AW985" s="127"/>
      <c r="AX985" s="127"/>
      <c r="AY985" s="127"/>
      <c r="AZ985" s="127"/>
      <c r="BA985" s="127"/>
      <c r="BB985" s="127"/>
      <c r="BC985" s="127"/>
      <c r="BD985" s="127"/>
      <c r="BE985" s="127"/>
      <c r="BF985" s="127"/>
      <c r="BG985" s="127"/>
      <c r="BH985" s="127"/>
      <c r="BI985" s="127"/>
      <c r="BJ985" s="127"/>
      <c r="BK985" s="127"/>
      <c r="BL985" s="127"/>
      <c r="BM985" s="127"/>
      <c r="BN985" s="127"/>
      <c r="BO985" s="127"/>
      <c r="BP985" s="127"/>
      <c r="BQ985" s="127"/>
      <c r="BR985" s="127"/>
      <c r="BS985" s="127"/>
    </row>
    <row r="986" spans="1:71" ht="12.75" customHeight="1" x14ac:dyDescent="0.25">
      <c r="A986" s="127"/>
      <c r="B986" s="127"/>
      <c r="C986" s="127"/>
      <c r="D986" s="127"/>
      <c r="E986" s="127"/>
      <c r="F986" s="127"/>
      <c r="G986" s="127"/>
      <c r="H986" s="127"/>
      <c r="I986" s="127"/>
      <c r="J986" s="127"/>
      <c r="K986" s="127"/>
      <c r="L986" s="127"/>
      <c r="M986" s="127"/>
      <c r="N986" s="127"/>
      <c r="O986" s="127"/>
      <c r="P986" s="127"/>
      <c r="Q986" s="127"/>
      <c r="R986" s="127"/>
      <c r="S986" s="127"/>
      <c r="T986" s="127"/>
      <c r="U986" s="127"/>
      <c r="V986" s="127"/>
      <c r="W986" s="127"/>
      <c r="X986" s="127"/>
      <c r="Y986" s="127"/>
      <c r="Z986" s="127"/>
      <c r="AA986" s="127"/>
      <c r="AB986" s="127"/>
      <c r="AC986" s="127"/>
      <c r="AD986" s="127"/>
      <c r="AE986" s="127"/>
      <c r="AF986" s="127"/>
      <c r="AG986" s="127"/>
      <c r="AH986" s="127"/>
      <c r="AI986" s="127"/>
      <c r="AJ986" s="127"/>
      <c r="AK986" s="127"/>
      <c r="AL986" s="127"/>
      <c r="AM986" s="127"/>
      <c r="AN986" s="127"/>
      <c r="AO986" s="127"/>
      <c r="AP986" s="127"/>
      <c r="AQ986" s="127"/>
      <c r="AR986" s="127"/>
      <c r="AS986" s="127"/>
      <c r="AT986" s="127"/>
      <c r="AU986" s="127"/>
      <c r="AV986" s="127"/>
      <c r="AW986" s="127"/>
      <c r="AX986" s="127"/>
      <c r="AY986" s="127"/>
      <c r="AZ986" s="127"/>
      <c r="BA986" s="127"/>
      <c r="BB986" s="127"/>
      <c r="BC986" s="127"/>
      <c r="BD986" s="127"/>
      <c r="BE986" s="127"/>
      <c r="BF986" s="127"/>
      <c r="BG986" s="127"/>
      <c r="BH986" s="127"/>
      <c r="BI986" s="127"/>
      <c r="BJ986" s="127"/>
      <c r="BK986" s="127"/>
      <c r="BL986" s="127"/>
      <c r="BM986" s="127"/>
      <c r="BN986" s="127"/>
      <c r="BO986" s="127"/>
      <c r="BP986" s="127"/>
      <c r="BQ986" s="127"/>
      <c r="BR986" s="127"/>
      <c r="BS986" s="127"/>
    </row>
    <row r="987" spans="1:71" ht="12.75" customHeight="1" x14ac:dyDescent="0.25">
      <c r="A987" s="127"/>
      <c r="B987" s="127"/>
      <c r="C987" s="127"/>
      <c r="D987" s="127"/>
      <c r="E987" s="127"/>
      <c r="F987" s="127"/>
      <c r="G987" s="127"/>
      <c r="H987" s="127"/>
      <c r="I987" s="127"/>
      <c r="J987" s="127"/>
      <c r="K987" s="127"/>
      <c r="L987" s="127"/>
      <c r="M987" s="127"/>
      <c r="N987" s="127"/>
      <c r="O987" s="127"/>
      <c r="P987" s="127"/>
      <c r="Q987" s="127"/>
      <c r="R987" s="127"/>
      <c r="S987" s="127"/>
      <c r="T987" s="127"/>
      <c r="U987" s="127"/>
      <c r="V987" s="127"/>
      <c r="W987" s="127"/>
      <c r="X987" s="127"/>
      <c r="Y987" s="127"/>
      <c r="Z987" s="127"/>
      <c r="AA987" s="127"/>
      <c r="AB987" s="127"/>
      <c r="AC987" s="127"/>
      <c r="AD987" s="127"/>
      <c r="AE987" s="127"/>
      <c r="AF987" s="127"/>
      <c r="AG987" s="127"/>
      <c r="AH987" s="127"/>
      <c r="AI987" s="127"/>
      <c r="AJ987" s="127"/>
      <c r="AK987" s="127"/>
      <c r="AL987" s="127"/>
      <c r="AM987" s="127"/>
      <c r="AN987" s="127"/>
      <c r="AO987" s="127"/>
      <c r="AP987" s="127"/>
      <c r="AQ987" s="127"/>
      <c r="AR987" s="127"/>
      <c r="AS987" s="127"/>
      <c r="AT987" s="127"/>
      <c r="AU987" s="127"/>
      <c r="AV987" s="127"/>
      <c r="AW987" s="127"/>
      <c r="AX987" s="127"/>
      <c r="AY987" s="127"/>
      <c r="AZ987" s="127"/>
      <c r="BA987" s="127"/>
      <c r="BB987" s="127"/>
      <c r="BC987" s="127"/>
      <c r="BD987" s="127"/>
      <c r="BE987" s="127"/>
      <c r="BF987" s="127"/>
      <c r="BG987" s="127"/>
      <c r="BH987" s="127"/>
      <c r="BI987" s="127"/>
      <c r="BJ987" s="127"/>
      <c r="BK987" s="127"/>
      <c r="BL987" s="127"/>
      <c r="BM987" s="127"/>
      <c r="BN987" s="127"/>
      <c r="BO987" s="127"/>
      <c r="BP987" s="127"/>
      <c r="BQ987" s="127"/>
      <c r="BR987" s="127"/>
      <c r="BS987" s="127"/>
    </row>
    <row r="988" spans="1:71" ht="12.75" customHeight="1" x14ac:dyDescent="0.25">
      <c r="A988" s="127"/>
      <c r="B988" s="127"/>
      <c r="C988" s="127"/>
      <c r="D988" s="127"/>
      <c r="E988" s="127"/>
      <c r="F988" s="127"/>
      <c r="G988" s="127"/>
      <c r="H988" s="127"/>
      <c r="I988" s="127"/>
      <c r="J988" s="127"/>
      <c r="K988" s="127"/>
      <c r="L988" s="127"/>
      <c r="M988" s="127"/>
      <c r="N988" s="127"/>
      <c r="O988" s="127"/>
      <c r="P988" s="127"/>
      <c r="Q988" s="127"/>
      <c r="R988" s="127"/>
      <c r="S988" s="127"/>
      <c r="T988" s="127"/>
      <c r="U988" s="127"/>
      <c r="V988" s="127"/>
      <c r="W988" s="127"/>
      <c r="X988" s="127"/>
      <c r="Y988" s="127"/>
      <c r="Z988" s="127"/>
      <c r="AA988" s="127"/>
      <c r="AB988" s="127"/>
      <c r="AC988" s="127"/>
      <c r="AD988" s="127"/>
      <c r="AE988" s="127"/>
      <c r="AF988" s="127"/>
      <c r="AG988" s="127"/>
      <c r="AH988" s="127"/>
      <c r="AI988" s="127"/>
      <c r="AJ988" s="127"/>
      <c r="AK988" s="127"/>
      <c r="AL988" s="127"/>
      <c r="AM988" s="127"/>
      <c r="AN988" s="127"/>
      <c r="AO988" s="127"/>
      <c r="AP988" s="127"/>
      <c r="AQ988" s="127"/>
      <c r="AR988" s="127"/>
      <c r="AS988" s="127"/>
      <c r="AT988" s="127"/>
      <c r="AU988" s="127"/>
      <c r="AV988" s="127"/>
      <c r="AW988" s="127"/>
      <c r="AX988" s="127"/>
      <c r="AY988" s="127"/>
      <c r="AZ988" s="127"/>
      <c r="BA988" s="127"/>
      <c r="BB988" s="127"/>
      <c r="BC988" s="127"/>
      <c r="BD988" s="127"/>
      <c r="BE988" s="127"/>
      <c r="BF988" s="127"/>
      <c r="BG988" s="127"/>
      <c r="BH988" s="127"/>
      <c r="BI988" s="127"/>
      <c r="BJ988" s="127"/>
      <c r="BK988" s="127"/>
      <c r="BL988" s="127"/>
      <c r="BM988" s="127"/>
      <c r="BN988" s="127"/>
      <c r="BO988" s="127"/>
      <c r="BP988" s="127"/>
      <c r="BQ988" s="127"/>
      <c r="BR988" s="127"/>
      <c r="BS988" s="127"/>
    </row>
    <row r="989" spans="1:71" ht="12.75" customHeight="1" x14ac:dyDescent="0.25">
      <c r="A989" s="127"/>
      <c r="B989" s="127"/>
      <c r="C989" s="127"/>
      <c r="D989" s="127"/>
      <c r="E989" s="127"/>
      <c r="F989" s="127"/>
      <c r="G989" s="127"/>
      <c r="H989" s="127"/>
      <c r="I989" s="127"/>
      <c r="J989" s="127"/>
      <c r="K989" s="127"/>
      <c r="L989" s="127"/>
      <c r="M989" s="127"/>
      <c r="N989" s="127"/>
      <c r="O989" s="127"/>
      <c r="P989" s="127"/>
      <c r="Q989" s="127"/>
      <c r="R989" s="127"/>
      <c r="S989" s="127"/>
      <c r="T989" s="127"/>
      <c r="U989" s="127"/>
      <c r="V989" s="127"/>
      <c r="W989" s="127"/>
      <c r="X989" s="127"/>
      <c r="Y989" s="127"/>
      <c r="Z989" s="127"/>
      <c r="AA989" s="127"/>
      <c r="AB989" s="127"/>
      <c r="AC989" s="127"/>
      <c r="AD989" s="127"/>
      <c r="AE989" s="127"/>
      <c r="AF989" s="127"/>
      <c r="AG989" s="127"/>
      <c r="AH989" s="127"/>
      <c r="AI989" s="127"/>
      <c r="AJ989" s="127"/>
      <c r="AK989" s="127"/>
      <c r="AL989" s="127"/>
      <c r="AM989" s="127"/>
      <c r="AN989" s="127"/>
      <c r="AO989" s="127"/>
      <c r="AP989" s="127"/>
      <c r="AQ989" s="127"/>
      <c r="AR989" s="127"/>
      <c r="AS989" s="127"/>
      <c r="AT989" s="127"/>
      <c r="AU989" s="127"/>
      <c r="AV989" s="127"/>
      <c r="AW989" s="127"/>
      <c r="AX989" s="127"/>
      <c r="AY989" s="127"/>
      <c r="AZ989" s="127"/>
      <c r="BA989" s="127"/>
      <c r="BB989" s="127"/>
      <c r="BC989" s="127"/>
      <c r="BD989" s="127"/>
      <c r="BE989" s="127"/>
      <c r="BF989" s="127"/>
      <c r="BG989" s="127"/>
      <c r="BH989" s="127"/>
      <c r="BI989" s="127"/>
      <c r="BJ989" s="127"/>
      <c r="BK989" s="127"/>
      <c r="BL989" s="127"/>
      <c r="BM989" s="127"/>
      <c r="BN989" s="127"/>
      <c r="BO989" s="127"/>
      <c r="BP989" s="127"/>
      <c r="BQ989" s="127"/>
      <c r="BR989" s="127"/>
      <c r="BS989" s="127"/>
    </row>
    <row r="990" spans="1:71" ht="12.75" customHeight="1" x14ac:dyDescent="0.25">
      <c r="A990" s="127"/>
      <c r="B990" s="127"/>
      <c r="C990" s="127"/>
      <c r="D990" s="127"/>
      <c r="E990" s="127"/>
      <c r="F990" s="127"/>
      <c r="G990" s="127"/>
      <c r="H990" s="127"/>
      <c r="I990" s="127"/>
      <c r="J990" s="127"/>
      <c r="K990" s="127"/>
      <c r="L990" s="127"/>
      <c r="M990" s="127"/>
      <c r="N990" s="127"/>
      <c r="O990" s="127"/>
      <c r="P990" s="127"/>
      <c r="Q990" s="127"/>
      <c r="R990" s="127"/>
      <c r="S990" s="127"/>
      <c r="T990" s="127"/>
      <c r="U990" s="127"/>
      <c r="V990" s="127"/>
      <c r="W990" s="127"/>
      <c r="X990" s="127"/>
      <c r="Y990" s="127"/>
      <c r="Z990" s="127"/>
      <c r="AA990" s="127"/>
      <c r="AB990" s="127"/>
      <c r="AC990" s="127"/>
      <c r="AD990" s="127"/>
      <c r="AE990" s="127"/>
      <c r="AF990" s="127"/>
      <c r="AG990" s="127"/>
      <c r="AH990" s="127"/>
      <c r="AI990" s="127"/>
      <c r="AJ990" s="127"/>
      <c r="AK990" s="127"/>
      <c r="AL990" s="127"/>
      <c r="AM990" s="127"/>
      <c r="AN990" s="127"/>
      <c r="AO990" s="127"/>
      <c r="AP990" s="127"/>
      <c r="AQ990" s="127"/>
      <c r="AR990" s="127"/>
      <c r="AS990" s="127"/>
      <c r="AT990" s="127"/>
      <c r="AU990" s="127"/>
      <c r="AV990" s="127"/>
      <c r="AW990" s="127"/>
      <c r="AX990" s="127"/>
      <c r="AY990" s="127"/>
      <c r="AZ990" s="127"/>
      <c r="BA990" s="127"/>
      <c r="BB990" s="127"/>
      <c r="BC990" s="127"/>
      <c r="BD990" s="127"/>
      <c r="BE990" s="127"/>
      <c r="BF990" s="127"/>
      <c r="BG990" s="127"/>
      <c r="BH990" s="127"/>
      <c r="BI990" s="127"/>
      <c r="BJ990" s="127"/>
      <c r="BK990" s="127"/>
      <c r="BL990" s="127"/>
      <c r="BM990" s="127"/>
      <c r="BN990" s="127"/>
      <c r="BO990" s="127"/>
      <c r="BP990" s="127"/>
      <c r="BQ990" s="127"/>
      <c r="BR990" s="127"/>
      <c r="BS990" s="127"/>
    </row>
    <row r="991" spans="1:71" ht="12.75" customHeight="1" x14ac:dyDescent="0.25">
      <c r="A991" s="127"/>
      <c r="B991" s="127"/>
      <c r="C991" s="127"/>
      <c r="D991" s="127"/>
      <c r="E991" s="127"/>
      <c r="F991" s="127"/>
      <c r="G991" s="127"/>
      <c r="H991" s="127"/>
      <c r="I991" s="127"/>
      <c r="J991" s="127"/>
      <c r="K991" s="127"/>
      <c r="L991" s="127"/>
      <c r="M991" s="127"/>
      <c r="N991" s="127"/>
      <c r="O991" s="127"/>
      <c r="P991" s="127"/>
      <c r="Q991" s="127"/>
      <c r="R991" s="127"/>
      <c r="S991" s="127"/>
      <c r="T991" s="127"/>
      <c r="U991" s="127"/>
      <c r="V991" s="127"/>
      <c r="W991" s="127"/>
      <c r="X991" s="127"/>
      <c r="Y991" s="127"/>
      <c r="Z991" s="127"/>
      <c r="AA991" s="127"/>
      <c r="AB991" s="127"/>
      <c r="AC991" s="127"/>
      <c r="AD991" s="127"/>
      <c r="AE991" s="127"/>
      <c r="AF991" s="127"/>
      <c r="AG991" s="127"/>
      <c r="AH991" s="127"/>
      <c r="AI991" s="127"/>
      <c r="AJ991" s="127"/>
      <c r="AK991" s="127"/>
      <c r="AL991" s="127"/>
      <c r="AM991" s="127"/>
      <c r="AN991" s="127"/>
      <c r="AO991" s="127"/>
      <c r="AP991" s="127"/>
      <c r="AQ991" s="127"/>
      <c r="AR991" s="127"/>
      <c r="AS991" s="127"/>
      <c r="AT991" s="127"/>
      <c r="AU991" s="127"/>
      <c r="AV991" s="127"/>
      <c r="AW991" s="127"/>
      <c r="AX991" s="127"/>
      <c r="AY991" s="127"/>
      <c r="AZ991" s="127"/>
      <c r="BA991" s="127"/>
      <c r="BB991" s="127"/>
      <c r="BC991" s="127"/>
      <c r="BD991" s="127"/>
      <c r="BE991" s="127"/>
      <c r="BF991" s="127"/>
      <c r="BG991" s="127"/>
      <c r="BH991" s="127"/>
      <c r="BI991" s="127"/>
      <c r="BJ991" s="127"/>
      <c r="BK991" s="127"/>
      <c r="BL991" s="127"/>
      <c r="BM991" s="127"/>
      <c r="BN991" s="127"/>
      <c r="BO991" s="127"/>
      <c r="BP991" s="127"/>
      <c r="BQ991" s="127"/>
      <c r="BR991" s="127"/>
      <c r="BS991" s="127"/>
    </row>
    <row r="992" spans="1:71" ht="12.75" customHeight="1" x14ac:dyDescent="0.25">
      <c r="A992" s="127"/>
      <c r="B992" s="127"/>
      <c r="C992" s="127"/>
      <c r="D992" s="127"/>
      <c r="E992" s="127"/>
      <c r="F992" s="127"/>
      <c r="G992" s="127"/>
      <c r="H992" s="127"/>
      <c r="I992" s="127"/>
      <c r="J992" s="127"/>
      <c r="K992" s="127"/>
      <c r="L992" s="127"/>
      <c r="M992" s="127"/>
      <c r="N992" s="127"/>
      <c r="O992" s="127"/>
      <c r="P992" s="127"/>
      <c r="Q992" s="127"/>
      <c r="R992" s="127"/>
      <c r="S992" s="127"/>
      <c r="T992" s="127"/>
      <c r="U992" s="127"/>
      <c r="V992" s="127"/>
      <c r="W992" s="127"/>
      <c r="X992" s="127"/>
      <c r="Y992" s="127"/>
      <c r="Z992" s="127"/>
      <c r="AA992" s="127"/>
      <c r="AB992" s="127"/>
      <c r="AC992" s="127"/>
      <c r="AD992" s="127"/>
      <c r="AE992" s="127"/>
      <c r="AF992" s="127"/>
      <c r="AG992" s="127"/>
      <c r="AH992" s="127"/>
      <c r="AI992" s="127"/>
      <c r="AJ992" s="127"/>
      <c r="AK992" s="127"/>
      <c r="AL992" s="127"/>
      <c r="AM992" s="127"/>
      <c r="AN992" s="127"/>
      <c r="AO992" s="127"/>
      <c r="AP992" s="127"/>
      <c r="AQ992" s="127"/>
      <c r="AR992" s="127"/>
      <c r="AS992" s="127"/>
      <c r="AT992" s="127"/>
      <c r="AU992" s="127"/>
      <c r="AV992" s="127"/>
      <c r="AW992" s="127"/>
      <c r="AX992" s="127"/>
      <c r="AY992" s="127"/>
      <c r="AZ992" s="127"/>
      <c r="BA992" s="127"/>
      <c r="BB992" s="127"/>
      <c r="BC992" s="127"/>
      <c r="BD992" s="127"/>
      <c r="BE992" s="127"/>
      <c r="BF992" s="127"/>
      <c r="BG992" s="127"/>
      <c r="BH992" s="127"/>
      <c r="BI992" s="127"/>
      <c r="BJ992" s="127"/>
      <c r="BK992" s="127"/>
      <c r="BL992" s="127"/>
      <c r="BM992" s="127"/>
      <c r="BN992" s="127"/>
      <c r="BO992" s="127"/>
      <c r="BP992" s="127"/>
      <c r="BQ992" s="127"/>
      <c r="BR992" s="127"/>
      <c r="BS992" s="127"/>
    </row>
    <row r="993" spans="1:71" ht="12.75" customHeight="1" x14ac:dyDescent="0.25">
      <c r="A993" s="127"/>
      <c r="B993" s="127"/>
      <c r="C993" s="127"/>
      <c r="D993" s="127"/>
      <c r="E993" s="127"/>
      <c r="F993" s="127"/>
      <c r="G993" s="127"/>
      <c r="H993" s="127"/>
      <c r="I993" s="127"/>
      <c r="J993" s="127"/>
      <c r="K993" s="127"/>
      <c r="L993" s="127"/>
      <c r="M993" s="127"/>
      <c r="N993" s="127"/>
      <c r="O993" s="127"/>
      <c r="P993" s="127"/>
      <c r="Q993" s="127"/>
      <c r="R993" s="127"/>
      <c r="S993" s="127"/>
      <c r="T993" s="127"/>
      <c r="U993" s="127"/>
      <c r="V993" s="127"/>
      <c r="W993" s="127"/>
      <c r="X993" s="127"/>
      <c r="Y993" s="127"/>
      <c r="Z993" s="127"/>
      <c r="AA993" s="127"/>
      <c r="AB993" s="127"/>
      <c r="AC993" s="127"/>
      <c r="AD993" s="127"/>
      <c r="AE993" s="127"/>
      <c r="AF993" s="127"/>
      <c r="AG993" s="127"/>
      <c r="AH993" s="127"/>
      <c r="AI993" s="127"/>
      <c r="AJ993" s="127"/>
      <c r="AK993" s="127"/>
      <c r="AL993" s="127"/>
      <c r="AM993" s="127"/>
      <c r="AN993" s="127"/>
      <c r="AO993" s="127"/>
      <c r="AP993" s="127"/>
      <c r="AQ993" s="127"/>
      <c r="AR993" s="127"/>
      <c r="AS993" s="127"/>
      <c r="AT993" s="127"/>
      <c r="AU993" s="127"/>
      <c r="AV993" s="127"/>
      <c r="AW993" s="127"/>
      <c r="AX993" s="127"/>
      <c r="AY993" s="127"/>
      <c r="AZ993" s="127"/>
      <c r="BA993" s="127"/>
      <c r="BB993" s="127"/>
      <c r="BC993" s="127"/>
      <c r="BD993" s="127"/>
      <c r="BE993" s="127"/>
      <c r="BF993" s="127"/>
      <c r="BG993" s="127"/>
      <c r="BH993" s="127"/>
      <c r="BI993" s="127"/>
      <c r="BJ993" s="127"/>
      <c r="BK993" s="127"/>
      <c r="BL993" s="127"/>
      <c r="BM993" s="127"/>
      <c r="BN993" s="127"/>
      <c r="BO993" s="127"/>
      <c r="BP993" s="127"/>
      <c r="BQ993" s="127"/>
      <c r="BR993" s="127"/>
      <c r="BS993" s="127"/>
    </row>
    <row r="994" spans="1:71" ht="12.75" customHeight="1" x14ac:dyDescent="0.25">
      <c r="A994" s="127"/>
      <c r="B994" s="127"/>
      <c r="C994" s="127"/>
      <c r="D994" s="127"/>
      <c r="E994" s="127"/>
      <c r="F994" s="127"/>
      <c r="G994" s="127"/>
      <c r="H994" s="127"/>
      <c r="I994" s="127"/>
      <c r="J994" s="127"/>
      <c r="K994" s="127"/>
      <c r="L994" s="127"/>
      <c r="M994" s="127"/>
      <c r="N994" s="127"/>
      <c r="O994" s="127"/>
      <c r="P994" s="127"/>
      <c r="Q994" s="127"/>
      <c r="R994" s="127"/>
      <c r="S994" s="127"/>
      <c r="T994" s="127"/>
      <c r="U994" s="127"/>
      <c r="V994" s="127"/>
      <c r="W994" s="127"/>
      <c r="X994" s="127"/>
      <c r="Y994" s="127"/>
      <c r="Z994" s="127"/>
      <c r="AA994" s="127"/>
      <c r="AB994" s="127"/>
      <c r="AC994" s="127"/>
      <c r="AD994" s="127"/>
      <c r="AE994" s="127"/>
      <c r="AF994" s="127"/>
      <c r="AG994" s="127"/>
      <c r="AH994" s="127"/>
      <c r="AI994" s="127"/>
      <c r="AJ994" s="127"/>
      <c r="AK994" s="127"/>
      <c r="AL994" s="127"/>
      <c r="AM994" s="127"/>
      <c r="AN994" s="127"/>
      <c r="AO994" s="127"/>
      <c r="AP994" s="127"/>
      <c r="AQ994" s="127"/>
      <c r="AR994" s="127"/>
      <c r="AS994" s="127"/>
      <c r="AT994" s="127"/>
      <c r="AU994" s="127"/>
      <c r="AV994" s="127"/>
      <c r="AW994" s="127"/>
      <c r="AX994" s="127"/>
      <c r="AY994" s="127"/>
      <c r="AZ994" s="127"/>
      <c r="BA994" s="127"/>
      <c r="BB994" s="127"/>
      <c r="BC994" s="127"/>
      <c r="BD994" s="127"/>
      <c r="BE994" s="127"/>
      <c r="BF994" s="127"/>
      <c r="BG994" s="127"/>
      <c r="BH994" s="127"/>
      <c r="BI994" s="127"/>
      <c r="BJ994" s="127"/>
      <c r="BK994" s="127"/>
      <c r="BL994" s="127"/>
      <c r="BM994" s="127"/>
      <c r="BN994" s="127"/>
      <c r="BO994" s="127"/>
      <c r="BP994" s="127"/>
      <c r="BQ994" s="127"/>
      <c r="BR994" s="127"/>
      <c r="BS994" s="127"/>
    </row>
    <row r="995" spans="1:71" ht="12.75" customHeight="1" x14ac:dyDescent="0.25">
      <c r="A995" s="127"/>
      <c r="B995" s="127"/>
      <c r="C995" s="127"/>
      <c r="D995" s="127"/>
      <c r="E995" s="127"/>
      <c r="F995" s="127"/>
      <c r="G995" s="127"/>
      <c r="H995" s="127"/>
      <c r="I995" s="127"/>
      <c r="J995" s="127"/>
      <c r="K995" s="127"/>
      <c r="L995" s="127"/>
      <c r="M995" s="127"/>
      <c r="N995" s="127"/>
      <c r="O995" s="127"/>
      <c r="P995" s="127"/>
      <c r="Q995" s="127"/>
      <c r="R995" s="127"/>
      <c r="S995" s="127"/>
      <c r="T995" s="127"/>
      <c r="U995" s="127"/>
      <c r="V995" s="127"/>
      <c r="W995" s="127"/>
      <c r="X995" s="127"/>
      <c r="Y995" s="127"/>
      <c r="Z995" s="127"/>
      <c r="AA995" s="127"/>
      <c r="AB995" s="127"/>
      <c r="AC995" s="127"/>
      <c r="AD995" s="127"/>
      <c r="AE995" s="127"/>
      <c r="AF995" s="127"/>
      <c r="AG995" s="127"/>
      <c r="AH995" s="127"/>
      <c r="AI995" s="127"/>
      <c r="AJ995" s="127"/>
      <c r="AK995" s="127"/>
      <c r="AL995" s="127"/>
      <c r="AM995" s="127"/>
      <c r="AN995" s="127"/>
      <c r="AO995" s="127"/>
      <c r="AP995" s="127"/>
      <c r="AQ995" s="127"/>
      <c r="AR995" s="127"/>
      <c r="AS995" s="127"/>
      <c r="AT995" s="127"/>
      <c r="AU995" s="127"/>
      <c r="AV995" s="127"/>
      <c r="AW995" s="127"/>
      <c r="AX995" s="127"/>
      <c r="AY995" s="127"/>
      <c r="AZ995" s="127"/>
      <c r="BA995" s="127"/>
      <c r="BB995" s="127"/>
      <c r="BC995" s="127"/>
      <c r="BD995" s="127"/>
      <c r="BE995" s="127"/>
      <c r="BF995" s="127"/>
      <c r="BG995" s="127"/>
      <c r="BH995" s="127"/>
      <c r="BI995" s="127"/>
      <c r="BJ995" s="127"/>
      <c r="BK995" s="127"/>
      <c r="BL995" s="127"/>
      <c r="BM995" s="127"/>
      <c r="BN995" s="127"/>
      <c r="BO995" s="127"/>
      <c r="BP995" s="127"/>
      <c r="BQ995" s="127"/>
      <c r="BR995" s="127"/>
      <c r="BS995" s="127"/>
    </row>
    <row r="996" spans="1:71" ht="12.75" customHeight="1" x14ac:dyDescent="0.25">
      <c r="A996" s="127"/>
      <c r="B996" s="127"/>
      <c r="C996" s="127"/>
      <c r="D996" s="127"/>
      <c r="E996" s="127"/>
      <c r="F996" s="127"/>
      <c r="G996" s="127"/>
      <c r="H996" s="127"/>
      <c r="I996" s="127"/>
      <c r="J996" s="127"/>
      <c r="K996" s="127"/>
      <c r="L996" s="127"/>
      <c r="M996" s="127"/>
      <c r="N996" s="127"/>
      <c r="O996" s="127"/>
      <c r="P996" s="127"/>
      <c r="Q996" s="127"/>
      <c r="R996" s="127"/>
      <c r="S996" s="127"/>
      <c r="T996" s="127"/>
      <c r="U996" s="127"/>
      <c r="V996" s="127"/>
      <c r="W996" s="127"/>
      <c r="X996" s="127"/>
      <c r="Y996" s="127"/>
      <c r="Z996" s="127"/>
      <c r="AA996" s="127"/>
      <c r="AB996" s="127"/>
      <c r="AC996" s="127"/>
      <c r="AD996" s="127"/>
      <c r="AE996" s="127"/>
      <c r="AF996" s="127"/>
      <c r="AG996" s="127"/>
      <c r="AH996" s="127"/>
      <c r="AI996" s="127"/>
      <c r="AJ996" s="127"/>
      <c r="AK996" s="127"/>
      <c r="AL996" s="127"/>
      <c r="AM996" s="127"/>
      <c r="AN996" s="127"/>
      <c r="AO996" s="127"/>
      <c r="AP996" s="127"/>
      <c r="AQ996" s="127"/>
      <c r="AR996" s="127"/>
      <c r="AS996" s="127"/>
      <c r="AT996" s="127"/>
      <c r="AU996" s="127"/>
      <c r="AV996" s="127"/>
      <c r="AW996" s="127"/>
      <c r="AX996" s="127"/>
      <c r="AY996" s="127"/>
      <c r="AZ996" s="127"/>
      <c r="BA996" s="127"/>
      <c r="BB996" s="127"/>
      <c r="BC996" s="127"/>
      <c r="BD996" s="127"/>
      <c r="BE996" s="127"/>
      <c r="BF996" s="127"/>
      <c r="BG996" s="127"/>
      <c r="BH996" s="127"/>
      <c r="BI996" s="127"/>
      <c r="BJ996" s="127"/>
      <c r="BK996" s="127"/>
      <c r="BL996" s="127"/>
      <c r="BM996" s="127"/>
      <c r="BN996" s="127"/>
      <c r="BO996" s="127"/>
      <c r="BP996" s="127"/>
      <c r="BQ996" s="127"/>
      <c r="BR996" s="127"/>
      <c r="BS996" s="127"/>
    </row>
    <row r="997" spans="1:71" ht="12.75" customHeight="1" x14ac:dyDescent="0.25">
      <c r="A997" s="127"/>
      <c r="B997" s="127"/>
      <c r="C997" s="127"/>
      <c r="D997" s="127"/>
      <c r="E997" s="127"/>
      <c r="F997" s="127"/>
      <c r="G997" s="127"/>
      <c r="H997" s="127"/>
      <c r="I997" s="127"/>
      <c r="J997" s="127"/>
      <c r="K997" s="127"/>
      <c r="L997" s="127"/>
      <c r="M997" s="127"/>
      <c r="N997" s="127"/>
      <c r="O997" s="127"/>
      <c r="P997" s="127"/>
      <c r="Q997" s="127"/>
      <c r="R997" s="127"/>
      <c r="S997" s="127"/>
      <c r="T997" s="127"/>
      <c r="U997" s="127"/>
      <c r="V997" s="127"/>
      <c r="W997" s="127"/>
      <c r="X997" s="127"/>
      <c r="Y997" s="127"/>
      <c r="Z997" s="127"/>
      <c r="AA997" s="127"/>
      <c r="AB997" s="127"/>
      <c r="AC997" s="127"/>
      <c r="AD997" s="127"/>
      <c r="AE997" s="127"/>
      <c r="AF997" s="127"/>
      <c r="AG997" s="127"/>
      <c r="AH997" s="127"/>
      <c r="AI997" s="127"/>
      <c r="AJ997" s="127"/>
      <c r="AK997" s="127"/>
      <c r="AL997" s="127"/>
      <c r="AM997" s="127"/>
      <c r="AN997" s="127"/>
      <c r="AO997" s="127"/>
      <c r="AP997" s="127"/>
      <c r="AQ997" s="127"/>
      <c r="AR997" s="127"/>
      <c r="AS997" s="127"/>
      <c r="AT997" s="127"/>
      <c r="AU997" s="127"/>
      <c r="AV997" s="127"/>
      <c r="AW997" s="127"/>
      <c r="AX997" s="127"/>
      <c r="AY997" s="127"/>
      <c r="AZ997" s="127"/>
      <c r="BA997" s="127"/>
      <c r="BB997" s="127"/>
      <c r="BC997" s="127"/>
      <c r="BD997" s="127"/>
      <c r="BE997" s="127"/>
      <c r="BF997" s="127"/>
      <c r="BG997" s="127"/>
      <c r="BH997" s="127"/>
      <c r="BI997" s="127"/>
      <c r="BJ997" s="127"/>
      <c r="BK997" s="127"/>
      <c r="BL997" s="127"/>
      <c r="BM997" s="127"/>
      <c r="BN997" s="127"/>
      <c r="BO997" s="127"/>
      <c r="BP997" s="127"/>
      <c r="BQ997" s="127"/>
      <c r="BR997" s="127"/>
      <c r="BS997" s="127"/>
    </row>
    <row r="998" spans="1:71" ht="12.75" customHeight="1" x14ac:dyDescent="0.25">
      <c r="A998" s="127"/>
      <c r="B998" s="127"/>
      <c r="C998" s="127"/>
      <c r="D998" s="127"/>
      <c r="E998" s="127"/>
      <c r="F998" s="127"/>
      <c r="G998" s="127"/>
      <c r="H998" s="127"/>
      <c r="I998" s="127"/>
      <c r="J998" s="127"/>
      <c r="K998" s="127"/>
      <c r="L998" s="127"/>
      <c r="M998" s="127"/>
      <c r="N998" s="127"/>
      <c r="O998" s="127"/>
      <c r="P998" s="127"/>
      <c r="Q998" s="127"/>
      <c r="R998" s="127"/>
      <c r="S998" s="127"/>
      <c r="T998" s="127"/>
      <c r="U998" s="127"/>
      <c r="V998" s="127"/>
      <c r="W998" s="127"/>
      <c r="X998" s="127"/>
      <c r="Y998" s="127"/>
      <c r="Z998" s="127"/>
      <c r="AA998" s="127"/>
      <c r="AB998" s="127"/>
      <c r="AC998" s="127"/>
      <c r="AD998" s="127"/>
      <c r="AE998" s="127"/>
      <c r="AF998" s="127"/>
      <c r="AG998" s="127"/>
      <c r="AH998" s="127"/>
      <c r="AI998" s="127"/>
      <c r="AJ998" s="127"/>
      <c r="AK998" s="127"/>
      <c r="AL998" s="127"/>
      <c r="AM998" s="127"/>
      <c r="AN998" s="127"/>
      <c r="AO998" s="127"/>
      <c r="AP998" s="127"/>
      <c r="AQ998" s="127"/>
      <c r="AR998" s="127"/>
      <c r="AS998" s="127"/>
      <c r="AT998" s="127"/>
      <c r="AU998" s="127"/>
      <c r="AV998" s="127"/>
      <c r="AW998" s="127"/>
      <c r="AX998" s="127"/>
      <c r="AY998" s="127"/>
      <c r="AZ998" s="127"/>
      <c r="BA998" s="127"/>
      <c r="BB998" s="127"/>
      <c r="BC998" s="127"/>
      <c r="BD998" s="127"/>
      <c r="BE998" s="127"/>
      <c r="BF998" s="127"/>
      <c r="BG998" s="127"/>
      <c r="BH998" s="127"/>
      <c r="BI998" s="127"/>
      <c r="BJ998" s="127"/>
      <c r="BK998" s="127"/>
      <c r="BL998" s="127"/>
      <c r="BM998" s="127"/>
      <c r="BN998" s="127"/>
      <c r="BO998" s="127"/>
      <c r="BP998" s="127"/>
      <c r="BQ998" s="127"/>
      <c r="BR998" s="127"/>
      <c r="BS998" s="127"/>
    </row>
    <row r="999" spans="1:71" ht="12.75" customHeight="1" x14ac:dyDescent="0.25">
      <c r="A999" s="127"/>
      <c r="B999" s="127"/>
      <c r="C999" s="127"/>
      <c r="D999" s="127"/>
      <c r="E999" s="127"/>
      <c r="F999" s="127"/>
      <c r="G999" s="127"/>
      <c r="H999" s="127"/>
      <c r="I999" s="127"/>
      <c r="J999" s="127"/>
      <c r="K999" s="127"/>
      <c r="L999" s="127"/>
      <c r="M999" s="127"/>
      <c r="N999" s="127"/>
      <c r="O999" s="127"/>
      <c r="P999" s="127"/>
      <c r="Q999" s="127"/>
      <c r="R999" s="127"/>
      <c r="S999" s="127"/>
      <c r="T999" s="127"/>
      <c r="U999" s="127"/>
      <c r="V999" s="127"/>
      <c r="W999" s="127"/>
      <c r="X999" s="127"/>
      <c r="Y999" s="127"/>
      <c r="Z999" s="127"/>
      <c r="AA999" s="127"/>
      <c r="AB999" s="127"/>
      <c r="AC999" s="127"/>
      <c r="AD999" s="127"/>
      <c r="AE999" s="127"/>
      <c r="AF999" s="127"/>
      <c r="AG999" s="127"/>
      <c r="AH999" s="127"/>
      <c r="AI999" s="127"/>
      <c r="AJ999" s="127"/>
      <c r="AK999" s="127"/>
      <c r="AL999" s="127"/>
      <c r="AM999" s="127"/>
      <c r="AN999" s="127"/>
      <c r="AO999" s="127"/>
      <c r="AP999" s="127"/>
      <c r="AQ999" s="127"/>
      <c r="AR999" s="127"/>
      <c r="AS999" s="127"/>
      <c r="AT999" s="127"/>
      <c r="AU999" s="127"/>
      <c r="AV999" s="127"/>
      <c r="AW999" s="127"/>
      <c r="AX999" s="127"/>
      <c r="AY999" s="127"/>
      <c r="AZ999" s="127"/>
      <c r="BA999" s="127"/>
      <c r="BB999" s="127"/>
      <c r="BC999" s="127"/>
      <c r="BD999" s="127"/>
      <c r="BE999" s="127"/>
      <c r="BF999" s="127"/>
      <c r="BG999" s="127"/>
      <c r="BH999" s="127"/>
      <c r="BI999" s="127"/>
      <c r="BJ999" s="127"/>
      <c r="BK999" s="127"/>
      <c r="BL999" s="127"/>
      <c r="BM999" s="127"/>
      <c r="BN999" s="127"/>
      <c r="BO999" s="127"/>
      <c r="BP999" s="127"/>
      <c r="BQ999" s="127"/>
      <c r="BR999" s="127"/>
      <c r="BS999" s="127"/>
    </row>
    <row r="1000" spans="1:71" ht="12.75" customHeight="1" x14ac:dyDescent="0.25">
      <c r="A1000" s="127"/>
      <c r="B1000" s="127"/>
      <c r="C1000" s="127"/>
      <c r="D1000" s="127"/>
      <c r="E1000" s="127"/>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c r="AA1000" s="127"/>
      <c r="AB1000" s="127"/>
      <c r="AC1000" s="127"/>
      <c r="AD1000" s="127"/>
      <c r="AE1000" s="127"/>
      <c r="AF1000" s="127"/>
      <c r="AG1000" s="127"/>
      <c r="AH1000" s="127"/>
      <c r="AI1000" s="127"/>
      <c r="AJ1000" s="127"/>
      <c r="AK1000" s="127"/>
      <c r="AL1000" s="127"/>
      <c r="AM1000" s="127"/>
      <c r="AN1000" s="127"/>
      <c r="AO1000" s="127"/>
      <c r="AP1000" s="127"/>
      <c r="AQ1000" s="127"/>
      <c r="AR1000" s="127"/>
      <c r="AS1000" s="127"/>
      <c r="AT1000" s="127"/>
      <c r="AU1000" s="127"/>
      <c r="AV1000" s="127"/>
      <c r="AW1000" s="127"/>
      <c r="AX1000" s="127"/>
      <c r="AY1000" s="127"/>
      <c r="AZ1000" s="127"/>
      <c r="BA1000" s="127"/>
      <c r="BB1000" s="127"/>
      <c r="BC1000" s="127"/>
      <c r="BD1000" s="127"/>
      <c r="BE1000" s="127"/>
      <c r="BF1000" s="127"/>
      <c r="BG1000" s="127"/>
      <c r="BH1000" s="127"/>
      <c r="BI1000" s="127"/>
      <c r="BJ1000" s="127"/>
      <c r="BK1000" s="127"/>
      <c r="BL1000" s="127"/>
      <c r="BM1000" s="127"/>
      <c r="BN1000" s="127"/>
      <c r="BO1000" s="127"/>
      <c r="BP1000" s="127"/>
      <c r="BQ1000" s="127"/>
      <c r="BR1000" s="127"/>
      <c r="BS1000" s="127"/>
    </row>
  </sheetData>
  <mergeCells count="3">
    <mergeCell ref="B2:B3"/>
    <mergeCell ref="C2:C3"/>
    <mergeCell ref="D2:D3"/>
  </mergeCells>
  <pageMargins left="0.7" right="0.7" top="0.75" bottom="0.75" header="0" footer="0"/>
  <pageSetup orientation="portrait"/>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1000"/>
  <sheetViews>
    <sheetView workbookViewId="0"/>
  </sheetViews>
  <sheetFormatPr defaultColWidth="14.44140625" defaultRowHeight="15" customHeight="1" x14ac:dyDescent="0.25"/>
  <cols>
    <col min="1" max="1" width="2.6640625" customWidth="1"/>
    <col min="2" max="2" width="25.5546875" customWidth="1"/>
    <col min="3" max="3" width="38.109375" customWidth="1"/>
    <col min="4" max="4" width="13.109375" customWidth="1"/>
    <col min="5" max="5" width="14.109375" customWidth="1"/>
    <col min="6" max="6" width="9.5546875" customWidth="1"/>
    <col min="7" max="12" width="8.109375" customWidth="1"/>
    <col min="13" max="26" width="8.6640625" customWidth="1"/>
  </cols>
  <sheetData>
    <row r="1" spans="1:12" ht="12.75" customHeight="1" x14ac:dyDescent="0.25"/>
    <row r="2" spans="1:12" ht="12.75" customHeight="1" x14ac:dyDescent="0.25">
      <c r="A2" s="627" t="s">
        <v>590</v>
      </c>
      <c r="B2" s="628"/>
      <c r="C2" s="621"/>
      <c r="D2" s="592" t="s">
        <v>759</v>
      </c>
      <c r="E2" s="592" t="s">
        <v>760</v>
      </c>
      <c r="F2" s="592" t="s">
        <v>761</v>
      </c>
      <c r="G2" s="285">
        <f>+FS!L5</f>
        <v>44592</v>
      </c>
      <c r="H2" s="285">
        <f>+FS!M5</f>
        <v>44620</v>
      </c>
      <c r="I2" s="285">
        <f>+FS!N5</f>
        <v>44651</v>
      </c>
      <c r="J2" s="285">
        <f>+FS!O5</f>
        <v>44681</v>
      </c>
      <c r="K2" s="285">
        <f>+FS!P5</f>
        <v>44712</v>
      </c>
      <c r="L2" s="285">
        <f>+FS!Q5</f>
        <v>44742</v>
      </c>
    </row>
    <row r="3" spans="1:12" ht="12.75" customHeight="1" x14ac:dyDescent="0.25">
      <c r="A3" s="634" t="s">
        <v>613</v>
      </c>
      <c r="B3" s="621"/>
      <c r="C3" s="286" t="s">
        <v>400</v>
      </c>
      <c r="D3" s="287">
        <f t="shared" ref="D3:E3" si="0">SUM(D4:D21)</f>
        <v>12267.105766863637</v>
      </c>
      <c r="E3" s="287">
        <f t="shared" si="0"/>
        <v>84290.49379213636</v>
      </c>
      <c r="F3" s="287">
        <f t="shared" ref="F3:F21" si="1">+SUM(D3:E3)</f>
        <v>96557.599558999995</v>
      </c>
      <c r="G3" s="287">
        <f t="shared" ref="G3:L3" si="2">SUM(G4:G21)</f>
        <v>5673.6327762272722</v>
      </c>
      <c r="H3" s="287">
        <f t="shared" si="2"/>
        <v>3287.9824853181817</v>
      </c>
      <c r="I3" s="287">
        <f t="shared" si="2"/>
        <v>3305.4905053181819</v>
      </c>
      <c r="J3" s="287">
        <f t="shared" si="2"/>
        <v>835.47500349999984</v>
      </c>
      <c r="K3" s="287">
        <f t="shared" si="2"/>
        <v>51170.838355227272</v>
      </c>
      <c r="L3" s="287">
        <f t="shared" si="2"/>
        <v>32284.180433409088</v>
      </c>
    </row>
    <row r="4" spans="1:12" ht="12.75" customHeight="1" x14ac:dyDescent="0.25">
      <c r="A4" s="290"/>
      <c r="B4" s="290" t="s">
        <v>401</v>
      </c>
      <c r="C4" s="290" t="s">
        <v>402</v>
      </c>
      <c r="D4" s="404">
        <f t="shared" ref="D4:D21" si="3">+SUM(G4:I4)</f>
        <v>0</v>
      </c>
      <c r="E4" s="404">
        <f t="shared" ref="E4:E21" si="4">SUM(J4:L4)</f>
        <v>0</v>
      </c>
      <c r="F4" s="404">
        <f t="shared" si="1"/>
        <v>0</v>
      </c>
      <c r="G4" s="167">
        <f>FS!L14</f>
        <v>0</v>
      </c>
      <c r="H4" s="167">
        <f>FS!M14</f>
        <v>0</v>
      </c>
      <c r="I4" s="167">
        <f>FS!N14</f>
        <v>0</v>
      </c>
      <c r="J4" s="167">
        <f>FS!O14</f>
        <v>0</v>
      </c>
      <c r="K4" s="167">
        <f>FS!P14</f>
        <v>0</v>
      </c>
      <c r="L4" s="167">
        <f>FS!Q14</f>
        <v>0</v>
      </c>
    </row>
    <row r="5" spans="1:12" ht="12.75" customHeight="1" x14ac:dyDescent="0.25">
      <c r="A5" s="290"/>
      <c r="B5" s="290" t="s">
        <v>403</v>
      </c>
      <c r="C5" s="290" t="s">
        <v>404</v>
      </c>
      <c r="D5" s="404">
        <f t="shared" si="3"/>
        <v>0</v>
      </c>
      <c r="E5" s="404">
        <f t="shared" si="4"/>
        <v>0</v>
      </c>
      <c r="F5" s="404">
        <f t="shared" si="1"/>
        <v>0</v>
      </c>
      <c r="G5" s="167">
        <v>0</v>
      </c>
      <c r="H5" s="167">
        <v>0</v>
      </c>
      <c r="I5" s="167">
        <v>0</v>
      </c>
      <c r="J5" s="167">
        <f>FS!O15</f>
        <v>0</v>
      </c>
      <c r="K5" s="167">
        <f>FS!P15</f>
        <v>0</v>
      </c>
      <c r="L5" s="167">
        <f>FS!Q15</f>
        <v>0</v>
      </c>
    </row>
    <row r="6" spans="1:12" ht="12.75" customHeight="1" x14ac:dyDescent="0.25">
      <c r="A6" s="290"/>
      <c r="B6" s="290" t="s">
        <v>405</v>
      </c>
      <c r="C6" s="290" t="s">
        <v>406</v>
      </c>
      <c r="D6" s="404">
        <f t="shared" si="3"/>
        <v>1709.9908934999999</v>
      </c>
      <c r="E6" s="404">
        <f t="shared" si="4"/>
        <v>1709.9908934999999</v>
      </c>
      <c r="F6" s="404">
        <f t="shared" si="1"/>
        <v>3419.9817869999997</v>
      </c>
      <c r="G6" s="167">
        <f>FS!L16</f>
        <v>569.99696449999999</v>
      </c>
      <c r="H6" s="167">
        <f>FS!M16</f>
        <v>569.99696449999999</v>
      </c>
      <c r="I6" s="167">
        <f>FS!N16</f>
        <v>569.99696449999999</v>
      </c>
      <c r="J6" s="167">
        <f>FS!O16</f>
        <v>569.99696449999999</v>
      </c>
      <c r="K6" s="167">
        <f>FS!P16</f>
        <v>569.99696449999999</v>
      </c>
      <c r="L6" s="167">
        <f>FS!Q16</f>
        <v>569.99696449999999</v>
      </c>
    </row>
    <row r="7" spans="1:12" ht="12.75" hidden="1" customHeight="1" x14ac:dyDescent="0.25">
      <c r="A7" s="290"/>
      <c r="B7" s="290" t="s">
        <v>407</v>
      </c>
      <c r="C7" s="290" t="s">
        <v>408</v>
      </c>
      <c r="D7" s="404">
        <f t="shared" si="3"/>
        <v>0</v>
      </c>
      <c r="E7" s="404">
        <f t="shared" si="4"/>
        <v>0</v>
      </c>
      <c r="F7" s="404">
        <f t="shared" si="1"/>
        <v>0</v>
      </c>
      <c r="G7" s="167">
        <f>FS!L17</f>
        <v>0</v>
      </c>
      <c r="H7" s="167">
        <f>FS!M17</f>
        <v>0</v>
      </c>
      <c r="I7" s="167">
        <f>FS!N17</f>
        <v>0</v>
      </c>
      <c r="J7" s="167">
        <f>FS!O17</f>
        <v>0</v>
      </c>
      <c r="K7" s="167">
        <f>FS!P17</f>
        <v>0</v>
      </c>
      <c r="L7" s="167">
        <f>FS!Q17</f>
        <v>0</v>
      </c>
    </row>
    <row r="8" spans="1:12" ht="12.75" customHeight="1" x14ac:dyDescent="0.25">
      <c r="A8" s="290"/>
      <c r="B8" s="290" t="s">
        <v>409</v>
      </c>
      <c r="C8" s="290" t="s">
        <v>410</v>
      </c>
      <c r="D8" s="404">
        <f t="shared" si="3"/>
        <v>0</v>
      </c>
      <c r="E8" s="404">
        <f t="shared" si="4"/>
        <v>0</v>
      </c>
      <c r="F8" s="404">
        <f t="shared" si="1"/>
        <v>0</v>
      </c>
      <c r="G8" s="167">
        <f>FS!L18</f>
        <v>0</v>
      </c>
      <c r="H8" s="167">
        <f>FS!M18</f>
        <v>0</v>
      </c>
      <c r="I8" s="167">
        <f>FS!N18</f>
        <v>0</v>
      </c>
      <c r="J8" s="167">
        <f>FS!O18</f>
        <v>0</v>
      </c>
      <c r="K8" s="167">
        <f>FS!P18</f>
        <v>0</v>
      </c>
      <c r="L8" s="167">
        <f>FS!Q18</f>
        <v>0</v>
      </c>
    </row>
    <row r="9" spans="1:12" ht="12.75" hidden="1" customHeight="1" x14ac:dyDescent="0.25">
      <c r="A9" s="290"/>
      <c r="B9" s="290" t="s">
        <v>413</v>
      </c>
      <c r="C9" s="290" t="s">
        <v>414</v>
      </c>
      <c r="D9" s="404">
        <f t="shared" si="3"/>
        <v>0</v>
      </c>
      <c r="E9" s="404">
        <f t="shared" si="4"/>
        <v>0</v>
      </c>
      <c r="F9" s="404">
        <f t="shared" si="1"/>
        <v>0</v>
      </c>
      <c r="G9" s="167">
        <f>FS!L20</f>
        <v>0</v>
      </c>
      <c r="H9" s="167">
        <f>FS!M20</f>
        <v>0</v>
      </c>
      <c r="I9" s="167">
        <f>FS!N20</f>
        <v>0</v>
      </c>
      <c r="J9" s="167">
        <f>FS!O20</f>
        <v>0</v>
      </c>
      <c r="K9" s="167">
        <f>FS!P20</f>
        <v>0</v>
      </c>
      <c r="L9" s="167">
        <f>FS!Q20</f>
        <v>0</v>
      </c>
    </row>
    <row r="10" spans="1:12" ht="12.75" customHeight="1" x14ac:dyDescent="0.25">
      <c r="A10" s="290"/>
      <c r="B10" s="290" t="s">
        <v>415</v>
      </c>
      <c r="C10" s="290" t="s">
        <v>416</v>
      </c>
      <c r="D10" s="404">
        <f t="shared" si="3"/>
        <v>0</v>
      </c>
      <c r="E10" s="404">
        <f t="shared" si="4"/>
        <v>207.27162345454542</v>
      </c>
      <c r="F10" s="404">
        <f t="shared" si="1"/>
        <v>207.27162345454542</v>
      </c>
      <c r="G10" s="167">
        <f>FS!L21</f>
        <v>0</v>
      </c>
      <c r="H10" s="167">
        <f>FS!M21</f>
        <v>0</v>
      </c>
      <c r="I10" s="167">
        <f>FS!N21</f>
        <v>0</v>
      </c>
      <c r="J10" s="167">
        <f>FS!O21</f>
        <v>0</v>
      </c>
      <c r="K10" s="167">
        <f>FS!P21</f>
        <v>103.63581172727271</v>
      </c>
      <c r="L10" s="167">
        <f>FS!Q21</f>
        <v>103.63581172727271</v>
      </c>
    </row>
    <row r="11" spans="1:12" ht="12.75" hidden="1" customHeight="1" x14ac:dyDescent="0.25">
      <c r="A11" s="290"/>
      <c r="B11" s="290" t="s">
        <v>417</v>
      </c>
      <c r="C11" s="290" t="s">
        <v>418</v>
      </c>
      <c r="D11" s="404">
        <f t="shared" si="3"/>
        <v>0</v>
      </c>
      <c r="E11" s="404">
        <f t="shared" si="4"/>
        <v>0</v>
      </c>
      <c r="F11" s="404">
        <f t="shared" si="1"/>
        <v>0</v>
      </c>
      <c r="G11" s="167">
        <f>FS!L22</f>
        <v>0</v>
      </c>
      <c r="H11" s="167">
        <f>FS!M22</f>
        <v>0</v>
      </c>
      <c r="I11" s="167">
        <f>FS!N22</f>
        <v>0</v>
      </c>
      <c r="J11" s="167">
        <f>FS!O22</f>
        <v>0</v>
      </c>
      <c r="K11" s="167">
        <f>FS!P22</f>
        <v>0</v>
      </c>
      <c r="L11" s="167">
        <f>FS!Q22</f>
        <v>0</v>
      </c>
    </row>
    <row r="12" spans="1:12" ht="12.75" customHeight="1" x14ac:dyDescent="0.25">
      <c r="A12" s="290"/>
      <c r="B12" s="290" t="s">
        <v>419</v>
      </c>
      <c r="C12" s="290" t="s">
        <v>420</v>
      </c>
      <c r="D12" s="404">
        <f t="shared" si="3"/>
        <v>0</v>
      </c>
      <c r="E12" s="404">
        <f t="shared" si="4"/>
        <v>4.4999999999999991</v>
      </c>
      <c r="F12" s="404">
        <f t="shared" si="1"/>
        <v>4.4999999999999991</v>
      </c>
      <c r="G12" s="167">
        <f>FS!L23</f>
        <v>0</v>
      </c>
      <c r="H12" s="167">
        <f>FS!M23</f>
        <v>0</v>
      </c>
      <c r="I12" s="167">
        <f>FS!N23</f>
        <v>0</v>
      </c>
      <c r="J12" s="167">
        <f>FS!O23</f>
        <v>1.4999999999999998</v>
      </c>
      <c r="K12" s="167">
        <f>FS!P23</f>
        <v>1.4999999999999998</v>
      </c>
      <c r="L12" s="167">
        <f>FS!Q23</f>
        <v>1.4999999999999998</v>
      </c>
    </row>
    <row r="13" spans="1:12" ht="12.75" customHeight="1" x14ac:dyDescent="0.25">
      <c r="A13" s="290"/>
      <c r="B13" s="290" t="s">
        <v>421</v>
      </c>
      <c r="C13" s="290" t="s">
        <v>422</v>
      </c>
      <c r="D13" s="404">
        <f t="shared" si="3"/>
        <v>310.90743518181813</v>
      </c>
      <c r="E13" s="404">
        <f t="shared" si="4"/>
        <v>310.90743518181813</v>
      </c>
      <c r="F13" s="404">
        <f t="shared" si="1"/>
        <v>621.81487036363626</v>
      </c>
      <c r="G13" s="167">
        <f>FS!L24</f>
        <v>103.63581172727271</v>
      </c>
      <c r="H13" s="167">
        <f>FS!M24</f>
        <v>103.63581172727271</v>
      </c>
      <c r="I13" s="167">
        <f>FS!N24</f>
        <v>103.63581172727271</v>
      </c>
      <c r="J13" s="167">
        <f>FS!O24</f>
        <v>103.63581172727271</v>
      </c>
      <c r="K13" s="167">
        <f>FS!P24</f>
        <v>103.63581172727271</v>
      </c>
      <c r="L13" s="167">
        <f>FS!Q24</f>
        <v>103.63581172727271</v>
      </c>
    </row>
    <row r="14" spans="1:12" ht="12.75" customHeight="1" x14ac:dyDescent="0.25">
      <c r="A14" s="290"/>
      <c r="B14" s="290" t="s">
        <v>423</v>
      </c>
      <c r="C14" s="290" t="s">
        <v>424</v>
      </c>
      <c r="D14" s="404">
        <f t="shared" si="3"/>
        <v>0</v>
      </c>
      <c r="E14" s="404">
        <f t="shared" si="4"/>
        <v>0</v>
      </c>
      <c r="F14" s="404">
        <f t="shared" si="1"/>
        <v>0</v>
      </c>
      <c r="G14" s="167"/>
      <c r="H14" s="167"/>
      <c r="I14" s="167"/>
      <c r="J14" s="167"/>
      <c r="K14" s="167"/>
      <c r="L14" s="167"/>
    </row>
    <row r="15" spans="1:12" ht="12.75" customHeight="1" x14ac:dyDescent="0.25">
      <c r="A15" s="299"/>
      <c r="B15" s="299" t="s">
        <v>425</v>
      </c>
      <c r="C15" s="299" t="s">
        <v>426</v>
      </c>
      <c r="D15" s="404">
        <f t="shared" si="3"/>
        <v>46.43963636363636</v>
      </c>
      <c r="E15" s="404">
        <f t="shared" si="4"/>
        <v>80761.631999999998</v>
      </c>
      <c r="F15" s="404">
        <f t="shared" si="1"/>
        <v>80808.071636363631</v>
      </c>
      <c r="G15" s="167">
        <f>FS!L26</f>
        <v>0</v>
      </c>
      <c r="H15" s="167">
        <f>FS!M26</f>
        <v>14.421818181818182</v>
      </c>
      <c r="I15" s="167">
        <f>FS!N26</f>
        <v>32.017818181818178</v>
      </c>
      <c r="J15" s="167">
        <f>FS!O26</f>
        <v>60.645454545454541</v>
      </c>
      <c r="K15" s="167">
        <f>FS!P26</f>
        <v>50293.537454545454</v>
      </c>
      <c r="L15" s="167">
        <f>FS!Q26</f>
        <v>30407.449090909089</v>
      </c>
    </row>
    <row r="16" spans="1:12" ht="12.75" hidden="1" customHeight="1" x14ac:dyDescent="0.25">
      <c r="A16" s="299"/>
      <c r="B16" s="299" t="s">
        <v>427</v>
      </c>
      <c r="C16" s="299" t="s">
        <v>428</v>
      </c>
      <c r="D16" s="404">
        <f t="shared" si="3"/>
        <v>0</v>
      </c>
      <c r="E16" s="404">
        <f t="shared" si="4"/>
        <v>0</v>
      </c>
      <c r="F16" s="404">
        <f t="shared" si="1"/>
        <v>0</v>
      </c>
      <c r="G16" s="167">
        <f>FS!L27</f>
        <v>0</v>
      </c>
      <c r="H16" s="167">
        <f>FS!M27</f>
        <v>0</v>
      </c>
      <c r="I16" s="167">
        <f>FS!N27</f>
        <v>0</v>
      </c>
      <c r="J16" s="167">
        <f>FS!O27</f>
        <v>0</v>
      </c>
      <c r="K16" s="167">
        <f>FS!P27</f>
        <v>0</v>
      </c>
      <c r="L16" s="167">
        <f>FS!Q27</f>
        <v>0</v>
      </c>
    </row>
    <row r="17" spans="1:12" ht="12.75" hidden="1" customHeight="1" x14ac:dyDescent="0.25">
      <c r="A17" s="299"/>
      <c r="B17" s="299" t="s">
        <v>429</v>
      </c>
      <c r="C17" s="299" t="s">
        <v>430</v>
      </c>
      <c r="D17" s="404">
        <f t="shared" si="3"/>
        <v>0</v>
      </c>
      <c r="E17" s="404">
        <f t="shared" si="4"/>
        <v>0</v>
      </c>
      <c r="F17" s="404">
        <f t="shared" si="1"/>
        <v>0</v>
      </c>
      <c r="G17" s="167">
        <f>FS!L28</f>
        <v>0</v>
      </c>
      <c r="H17" s="167">
        <f>FS!M28</f>
        <v>0</v>
      </c>
      <c r="I17" s="167">
        <f>FS!N28</f>
        <v>0</v>
      </c>
      <c r="J17" s="167">
        <f>FS!O28</f>
        <v>0</v>
      </c>
      <c r="K17" s="167">
        <f>FS!P28</f>
        <v>0</v>
      </c>
      <c r="L17" s="167">
        <f>FS!Q28</f>
        <v>0</v>
      </c>
    </row>
    <row r="18" spans="1:12" ht="12.75" customHeight="1" x14ac:dyDescent="0.25">
      <c r="A18" s="299"/>
      <c r="B18" s="299" t="s">
        <v>431</v>
      </c>
      <c r="C18" s="299" t="s">
        <v>762</v>
      </c>
      <c r="D18" s="404">
        <f t="shared" si="3"/>
        <v>10000</v>
      </c>
      <c r="E18" s="404">
        <f t="shared" si="4"/>
        <v>1000</v>
      </c>
      <c r="F18" s="404">
        <f t="shared" si="1"/>
        <v>11000</v>
      </c>
      <c r="G18" s="167">
        <f>FS!L29</f>
        <v>5000</v>
      </c>
      <c r="H18" s="167">
        <f>FS!M29</f>
        <v>2500</v>
      </c>
      <c r="I18" s="167">
        <f>FS!N29</f>
        <v>2500</v>
      </c>
      <c r="J18" s="167">
        <f>FS!O29</f>
        <v>0</v>
      </c>
      <c r="K18" s="167">
        <f>FS!P29</f>
        <v>0</v>
      </c>
      <c r="L18" s="167">
        <f>FS!Q29</f>
        <v>1000</v>
      </c>
    </row>
    <row r="19" spans="1:12" ht="12.75" hidden="1" customHeight="1" x14ac:dyDescent="0.25">
      <c r="A19" s="299"/>
      <c r="B19" s="299" t="s">
        <v>433</v>
      </c>
      <c r="C19" s="299" t="s">
        <v>434</v>
      </c>
      <c r="D19" s="404">
        <f t="shared" si="3"/>
        <v>0</v>
      </c>
      <c r="E19" s="404">
        <f t="shared" si="4"/>
        <v>0</v>
      </c>
      <c r="F19" s="404">
        <f t="shared" si="1"/>
        <v>0</v>
      </c>
      <c r="G19" s="167">
        <f>FS!L30</f>
        <v>0</v>
      </c>
      <c r="H19" s="167">
        <f>FS!M30</f>
        <v>0</v>
      </c>
      <c r="I19" s="167">
        <f>FS!N30</f>
        <v>0</v>
      </c>
      <c r="J19" s="167">
        <f>FS!O30</f>
        <v>0</v>
      </c>
      <c r="K19" s="167">
        <f>FS!P30</f>
        <v>0</v>
      </c>
      <c r="L19" s="167">
        <f>FS!Q30</f>
        <v>0</v>
      </c>
    </row>
    <row r="20" spans="1:12" ht="12.75" customHeight="1" x14ac:dyDescent="0.25">
      <c r="A20" s="299"/>
      <c r="B20" s="299" t="s">
        <v>435</v>
      </c>
      <c r="C20" s="299" t="s">
        <v>436</v>
      </c>
      <c r="D20" s="404">
        <f t="shared" si="3"/>
        <v>-0.2321981818181818</v>
      </c>
      <c r="E20" s="404">
        <f t="shared" si="4"/>
        <v>-3.8081600000000004</v>
      </c>
      <c r="F20" s="404">
        <f t="shared" si="1"/>
        <v>-4.0403581818181822</v>
      </c>
      <c r="G20" s="167">
        <f>FS!L31</f>
        <v>0</v>
      </c>
      <c r="H20" s="167">
        <f>FS!M31</f>
        <v>-7.2109090909090914E-2</v>
      </c>
      <c r="I20" s="167">
        <f>FS!N31</f>
        <v>-0.1600890909090909</v>
      </c>
      <c r="J20" s="167">
        <f>FS!O31</f>
        <v>-0.30322727272727273</v>
      </c>
      <c r="K20" s="167">
        <f>FS!P31</f>
        <v>-1.4676872727272727</v>
      </c>
      <c r="L20" s="167">
        <f>FS!Q31</f>
        <v>-2.037245454545455</v>
      </c>
    </row>
    <row r="21" spans="1:12" ht="12.75" customHeight="1" x14ac:dyDescent="0.25">
      <c r="A21" s="299"/>
      <c r="B21" s="299" t="s">
        <v>437</v>
      </c>
      <c r="C21" s="299" t="s">
        <v>107</v>
      </c>
      <c r="D21" s="404">
        <f t="shared" si="3"/>
        <v>200</v>
      </c>
      <c r="E21" s="404">
        <f t="shared" si="4"/>
        <v>300</v>
      </c>
      <c r="F21" s="404">
        <f t="shared" si="1"/>
        <v>500</v>
      </c>
      <c r="G21" s="167">
        <f>FS!L32</f>
        <v>0</v>
      </c>
      <c r="H21" s="167">
        <f>FS!M32</f>
        <v>100</v>
      </c>
      <c r="I21" s="167">
        <f>FS!N32</f>
        <v>100</v>
      </c>
      <c r="J21" s="167">
        <f>FS!O32</f>
        <v>100</v>
      </c>
      <c r="K21" s="167">
        <f>FS!P32</f>
        <v>100</v>
      </c>
      <c r="L21" s="167">
        <f>FS!Q32</f>
        <v>100</v>
      </c>
    </row>
    <row r="22" spans="1:12" ht="12.75" customHeight="1" x14ac:dyDescent="0.25"/>
    <row r="23" spans="1:12" ht="12.75" customHeight="1" x14ac:dyDescent="0.25">
      <c r="A23" s="627" t="s">
        <v>590</v>
      </c>
      <c r="B23" s="628"/>
      <c r="C23" s="621"/>
      <c r="D23" s="592" t="s">
        <v>759</v>
      </c>
      <c r="E23" s="592" t="s">
        <v>760</v>
      </c>
      <c r="F23" s="592" t="s">
        <v>761</v>
      </c>
      <c r="G23" s="285">
        <f t="shared" ref="G23:L23" si="5">+G2</f>
        <v>44592</v>
      </c>
      <c r="H23" s="285">
        <f t="shared" si="5"/>
        <v>44620</v>
      </c>
      <c r="I23" s="285">
        <f t="shared" si="5"/>
        <v>44651</v>
      </c>
      <c r="J23" s="285">
        <f t="shared" si="5"/>
        <v>44681</v>
      </c>
      <c r="K23" s="285">
        <f t="shared" si="5"/>
        <v>44712</v>
      </c>
      <c r="L23" s="285">
        <f t="shared" si="5"/>
        <v>44742</v>
      </c>
    </row>
    <row r="24" spans="1:12" ht="12.75" customHeight="1" x14ac:dyDescent="0.25">
      <c r="A24" s="634" t="s">
        <v>763</v>
      </c>
      <c r="B24" s="621"/>
      <c r="C24" s="286"/>
      <c r="D24" s="527">
        <f t="shared" ref="D24:L24" si="6">+SUM(D25:D34)</f>
        <v>5400</v>
      </c>
      <c r="E24" s="527">
        <f t="shared" si="6"/>
        <v>148500</v>
      </c>
      <c r="F24" s="527">
        <f t="shared" si="6"/>
        <v>153900</v>
      </c>
      <c r="G24" s="527">
        <f t="shared" si="6"/>
        <v>5400</v>
      </c>
      <c r="H24" s="527">
        <f t="shared" si="6"/>
        <v>0</v>
      </c>
      <c r="I24" s="527">
        <f t="shared" si="6"/>
        <v>0</v>
      </c>
      <c r="J24" s="527">
        <f t="shared" si="6"/>
        <v>48500</v>
      </c>
      <c r="K24" s="527">
        <f t="shared" si="6"/>
        <v>100000</v>
      </c>
      <c r="L24" s="527">
        <f t="shared" si="6"/>
        <v>0</v>
      </c>
    </row>
    <row r="25" spans="1:12" ht="12.75" customHeight="1" x14ac:dyDescent="0.25">
      <c r="B25" s="290" t="s">
        <v>596</v>
      </c>
      <c r="C25" s="290" t="s">
        <v>597</v>
      </c>
      <c r="D25" s="404">
        <f t="shared" ref="D25:D34" si="7">+SUM(G25:I25)</f>
        <v>0</v>
      </c>
      <c r="E25" s="404">
        <f t="shared" ref="E25:E34" si="8">SUM(J25:L25)</f>
        <v>0</v>
      </c>
      <c r="F25" s="404">
        <f t="shared" ref="F25:F34" si="9">+SUM(D25:E25)</f>
        <v>0</v>
      </c>
      <c r="G25" s="167">
        <f>+Investment!O7</f>
        <v>0</v>
      </c>
      <c r="H25" s="167">
        <f>+Investment!P7</f>
        <v>0</v>
      </c>
      <c r="I25" s="167">
        <f>+Investment!Q7</f>
        <v>0</v>
      </c>
      <c r="J25" s="167">
        <f>+Investment!R7</f>
        <v>0</v>
      </c>
      <c r="K25" s="167">
        <f>+Investment!S7</f>
        <v>0</v>
      </c>
      <c r="L25" s="167">
        <f>+Investment!T7</f>
        <v>0</v>
      </c>
    </row>
    <row r="26" spans="1:12" ht="12.75" customHeight="1" x14ac:dyDescent="0.25">
      <c r="B26" s="290" t="s">
        <v>598</v>
      </c>
      <c r="C26" s="290" t="s">
        <v>599</v>
      </c>
      <c r="D26" s="404">
        <f t="shared" si="7"/>
        <v>5400</v>
      </c>
      <c r="E26" s="404">
        <f t="shared" si="8"/>
        <v>0</v>
      </c>
      <c r="F26" s="404">
        <f t="shared" si="9"/>
        <v>5400</v>
      </c>
      <c r="G26" s="167">
        <f>+Investment!O8</f>
        <v>5400</v>
      </c>
      <c r="H26" s="167">
        <f>+Investment!P8</f>
        <v>0</v>
      </c>
      <c r="I26" s="167">
        <f>+Investment!Q8</f>
        <v>0</v>
      </c>
      <c r="J26" s="167">
        <f>+Investment!R8</f>
        <v>0</v>
      </c>
      <c r="K26" s="167">
        <f>+Investment!S8</f>
        <v>0</v>
      </c>
      <c r="L26" s="167">
        <f>+Investment!T8</f>
        <v>0</v>
      </c>
    </row>
    <row r="27" spans="1:12" ht="12.75" customHeight="1" x14ac:dyDescent="0.25">
      <c r="B27" s="290" t="s">
        <v>600</v>
      </c>
      <c r="C27" s="290" t="s">
        <v>600</v>
      </c>
      <c r="D27" s="404">
        <f t="shared" si="7"/>
        <v>0</v>
      </c>
      <c r="E27" s="404">
        <f t="shared" si="8"/>
        <v>27000</v>
      </c>
      <c r="F27" s="404">
        <f t="shared" si="9"/>
        <v>27000</v>
      </c>
      <c r="G27" s="167">
        <f>+Investment!O10</f>
        <v>0</v>
      </c>
      <c r="H27" s="167">
        <f>+Investment!P10</f>
        <v>0</v>
      </c>
      <c r="I27" s="167">
        <f>+Investment!Q10</f>
        <v>0</v>
      </c>
      <c r="J27" s="167">
        <f>+Investment!R10</f>
        <v>27000</v>
      </c>
      <c r="K27" s="167">
        <f>+Investment!S10</f>
        <v>0</v>
      </c>
      <c r="L27" s="167">
        <f>+Investment!T10</f>
        <v>0</v>
      </c>
    </row>
    <row r="28" spans="1:12" ht="12.75" customHeight="1" x14ac:dyDescent="0.25">
      <c r="B28" s="290" t="s">
        <v>764</v>
      </c>
      <c r="C28" s="290" t="s">
        <v>602</v>
      </c>
      <c r="D28" s="404">
        <f t="shared" si="7"/>
        <v>0</v>
      </c>
      <c r="E28" s="404">
        <f t="shared" si="8"/>
        <v>5250</v>
      </c>
      <c r="F28" s="404">
        <f t="shared" si="9"/>
        <v>5250</v>
      </c>
      <c r="G28" s="167">
        <f>+Investment!O12</f>
        <v>0</v>
      </c>
      <c r="H28" s="167">
        <f>+Investment!P12</f>
        <v>0</v>
      </c>
      <c r="I28" s="167">
        <f>+Investment!Q12</f>
        <v>0</v>
      </c>
      <c r="J28" s="167">
        <f>+Investment!R12</f>
        <v>5250</v>
      </c>
      <c r="K28" s="167">
        <f>+Investment!S12</f>
        <v>0</v>
      </c>
      <c r="L28" s="167">
        <f>+Investment!T12</f>
        <v>0</v>
      </c>
    </row>
    <row r="29" spans="1:12" ht="12.75" customHeight="1" x14ac:dyDescent="0.25">
      <c r="B29" s="290" t="s">
        <v>765</v>
      </c>
      <c r="C29" s="290" t="s">
        <v>603</v>
      </c>
      <c r="D29" s="404">
        <f t="shared" si="7"/>
        <v>0</v>
      </c>
      <c r="E29" s="404">
        <f t="shared" si="8"/>
        <v>3750</v>
      </c>
      <c r="F29" s="404">
        <f t="shared" si="9"/>
        <v>3750</v>
      </c>
      <c r="G29" s="167">
        <f>+Investment!O13</f>
        <v>0</v>
      </c>
      <c r="H29" s="167">
        <f>+Investment!P13</f>
        <v>0</v>
      </c>
      <c r="I29" s="167">
        <f>+Investment!Q13</f>
        <v>0</v>
      </c>
      <c r="J29" s="167">
        <f>+Investment!R13</f>
        <v>3750</v>
      </c>
      <c r="K29" s="167">
        <f>+Investment!S13</f>
        <v>0</v>
      </c>
      <c r="L29" s="167">
        <f>+Investment!T13</f>
        <v>0</v>
      </c>
    </row>
    <row r="30" spans="1:12" ht="12.75" hidden="1" customHeight="1" x14ac:dyDescent="0.25">
      <c r="B30" s="290" t="s">
        <v>766</v>
      </c>
      <c r="C30" s="290" t="s">
        <v>604</v>
      </c>
      <c r="D30" s="404">
        <f t="shared" si="7"/>
        <v>0</v>
      </c>
      <c r="E30" s="404">
        <f t="shared" si="8"/>
        <v>4500</v>
      </c>
      <c r="F30" s="404">
        <f t="shared" si="9"/>
        <v>4500</v>
      </c>
      <c r="G30" s="167">
        <f>+Investment!O14</f>
        <v>0</v>
      </c>
      <c r="H30" s="167">
        <f>+Investment!P14</f>
        <v>0</v>
      </c>
      <c r="I30" s="167">
        <f>+Investment!Q14</f>
        <v>0</v>
      </c>
      <c r="J30" s="167">
        <f>+Investment!R14</f>
        <v>4500</v>
      </c>
      <c r="K30" s="167">
        <f>+Investment!S14</f>
        <v>0</v>
      </c>
      <c r="L30" s="167">
        <f>+Investment!T14</f>
        <v>0</v>
      </c>
    </row>
    <row r="31" spans="1:12" ht="12.75" customHeight="1" x14ac:dyDescent="0.25">
      <c r="B31" s="290" t="s">
        <v>767</v>
      </c>
      <c r="C31" s="290" t="s">
        <v>605</v>
      </c>
      <c r="D31" s="404">
        <f t="shared" si="7"/>
        <v>0</v>
      </c>
      <c r="E31" s="404">
        <f t="shared" si="8"/>
        <v>3000</v>
      </c>
      <c r="F31" s="404">
        <f t="shared" si="9"/>
        <v>3000</v>
      </c>
      <c r="G31" s="167">
        <f>+Investment!O15</f>
        <v>0</v>
      </c>
      <c r="H31" s="167">
        <f>+Investment!P15</f>
        <v>0</v>
      </c>
      <c r="I31" s="167">
        <f>+Investment!Q15</f>
        <v>0</v>
      </c>
      <c r="J31" s="167">
        <f>+Investment!R15</f>
        <v>3000</v>
      </c>
      <c r="K31" s="167">
        <f>+Investment!S15</f>
        <v>0</v>
      </c>
      <c r="L31" s="167">
        <f>+Investment!T15</f>
        <v>0</v>
      </c>
    </row>
    <row r="32" spans="1:12" ht="12.75" customHeight="1" x14ac:dyDescent="0.25">
      <c r="B32" s="290" t="s">
        <v>106</v>
      </c>
      <c r="C32" s="290" t="s">
        <v>606</v>
      </c>
      <c r="D32" s="404">
        <f t="shared" si="7"/>
        <v>0</v>
      </c>
      <c r="E32" s="404">
        <f t="shared" si="8"/>
        <v>5000</v>
      </c>
      <c r="F32" s="404">
        <f t="shared" si="9"/>
        <v>5000</v>
      </c>
      <c r="G32" s="167">
        <f>+Investment!O16</f>
        <v>0</v>
      </c>
      <c r="H32" s="167">
        <f>+Investment!P16</f>
        <v>0</v>
      </c>
      <c r="I32" s="167">
        <f>+Investment!Q16</f>
        <v>0</v>
      </c>
      <c r="J32" s="167">
        <f>+Investment!R16</f>
        <v>5000</v>
      </c>
      <c r="K32" s="167">
        <f>+Investment!S16</f>
        <v>0</v>
      </c>
      <c r="L32" s="167">
        <f>+Investment!T16</f>
        <v>0</v>
      </c>
    </row>
    <row r="33" spans="1:12" ht="12.75" customHeight="1" x14ac:dyDescent="0.25">
      <c r="B33" s="290" t="s">
        <v>768</v>
      </c>
      <c r="C33" s="290" t="s">
        <v>608</v>
      </c>
      <c r="D33" s="404">
        <f t="shared" si="7"/>
        <v>0</v>
      </c>
      <c r="E33" s="404">
        <f t="shared" si="8"/>
        <v>100000</v>
      </c>
      <c r="F33" s="404">
        <f t="shared" si="9"/>
        <v>100000</v>
      </c>
      <c r="G33" s="167">
        <f>+Investment!O18</f>
        <v>0</v>
      </c>
      <c r="H33" s="167">
        <f>+Investment!P18</f>
        <v>0</v>
      </c>
      <c r="I33" s="167">
        <f>+Investment!Q18</f>
        <v>0</v>
      </c>
      <c r="J33" s="167">
        <f>+Investment!R18</f>
        <v>0</v>
      </c>
      <c r="K33" s="167">
        <f>+Investment!S18</f>
        <v>100000</v>
      </c>
      <c r="L33" s="167">
        <f>+Investment!T18</f>
        <v>0</v>
      </c>
    </row>
    <row r="34" spans="1:12" ht="12.75" customHeight="1" x14ac:dyDescent="0.25">
      <c r="B34" s="290" t="s">
        <v>769</v>
      </c>
      <c r="C34" s="290" t="s">
        <v>610</v>
      </c>
      <c r="D34" s="404">
        <f t="shared" si="7"/>
        <v>0</v>
      </c>
      <c r="E34" s="404">
        <f t="shared" si="8"/>
        <v>0</v>
      </c>
      <c r="F34" s="404">
        <f t="shared" si="9"/>
        <v>0</v>
      </c>
      <c r="G34" s="167">
        <f>+Investment!O20</f>
        <v>0</v>
      </c>
      <c r="H34" s="167">
        <f>+Investment!P20</f>
        <v>0</v>
      </c>
      <c r="I34" s="167">
        <f>+Investment!Q20</f>
        <v>0</v>
      </c>
      <c r="J34" s="167">
        <f>+Investment!R20</f>
        <v>0</v>
      </c>
      <c r="K34" s="167">
        <f>+Investment!S20</f>
        <v>0</v>
      </c>
      <c r="L34" s="167">
        <f>+Investment!T20</f>
        <v>0</v>
      </c>
    </row>
    <row r="35" spans="1:12" ht="12.75" customHeight="1" x14ac:dyDescent="0.25">
      <c r="A35" s="651" t="s">
        <v>770</v>
      </c>
      <c r="B35" s="621"/>
      <c r="C35" s="286"/>
      <c r="D35" s="527">
        <f t="shared" ref="D35:L35" si="10">+D24+D3</f>
        <v>17667.105766863635</v>
      </c>
      <c r="E35" s="527">
        <f t="shared" si="10"/>
        <v>232790.49379213637</v>
      </c>
      <c r="F35" s="527">
        <f t="shared" si="10"/>
        <v>250457.59955899999</v>
      </c>
      <c r="G35" s="527">
        <f t="shared" si="10"/>
        <v>11073.632776227272</v>
      </c>
      <c r="H35" s="527">
        <f t="shared" si="10"/>
        <v>3287.9824853181817</v>
      </c>
      <c r="I35" s="527">
        <f t="shared" si="10"/>
        <v>3305.4905053181819</v>
      </c>
      <c r="J35" s="527">
        <f t="shared" si="10"/>
        <v>49335.475003500003</v>
      </c>
      <c r="K35" s="527">
        <f t="shared" si="10"/>
        <v>151170.83835522726</v>
      </c>
      <c r="L35" s="527">
        <f t="shared" si="10"/>
        <v>32284.180433409088</v>
      </c>
    </row>
    <row r="36" spans="1:12" ht="12.75" customHeight="1" x14ac:dyDescent="0.25"/>
    <row r="37" spans="1:12" ht="12.75" customHeight="1" x14ac:dyDescent="0.25"/>
    <row r="38" spans="1:12" ht="12.75" customHeight="1" x14ac:dyDescent="0.25"/>
    <row r="39" spans="1:12" ht="12.75" customHeight="1" x14ac:dyDescent="0.25"/>
    <row r="40" spans="1:12" ht="12.75" customHeight="1" x14ac:dyDescent="0.25"/>
    <row r="41" spans="1:12" ht="12.75" customHeight="1" x14ac:dyDescent="0.25"/>
    <row r="42" spans="1:12" ht="12.75" customHeight="1" x14ac:dyDescent="0.25"/>
    <row r="43" spans="1:12" ht="12.75" customHeight="1" x14ac:dyDescent="0.25"/>
    <row r="44" spans="1:12" ht="12.75" customHeight="1" x14ac:dyDescent="0.25"/>
    <row r="45" spans="1:12" ht="12.75" customHeight="1" x14ac:dyDescent="0.25"/>
    <row r="46" spans="1:12" ht="12.75" customHeight="1" x14ac:dyDescent="0.25"/>
    <row r="47" spans="1:12" ht="12.75" customHeight="1" x14ac:dyDescent="0.25"/>
    <row r="48" spans="1:12"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mergeCells count="5">
    <mergeCell ref="A2:C2"/>
    <mergeCell ref="A3:B3"/>
    <mergeCell ref="A23:C23"/>
    <mergeCell ref="A24:B24"/>
    <mergeCell ref="A35:B35"/>
  </mergeCell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election activeCell="N18" sqref="N18"/>
    </sheetView>
  </sheetViews>
  <sheetFormatPr defaultColWidth="14.44140625" defaultRowHeight="15" customHeight="1" x14ac:dyDescent="0.25"/>
  <cols>
    <col min="1" max="2" width="8.88671875" customWidth="1"/>
    <col min="3" max="3" width="38.6640625" customWidth="1"/>
    <col min="4" max="8" width="11" customWidth="1"/>
    <col min="9" max="26" width="8.88671875" customWidth="1"/>
  </cols>
  <sheetData>
    <row r="1" spans="1:26" ht="12.75" customHeight="1" x14ac:dyDescent="0.3">
      <c r="A1" s="234"/>
      <c r="B1" s="234"/>
      <c r="C1" s="234"/>
      <c r="D1" s="234"/>
      <c r="E1" s="234"/>
      <c r="F1" s="234"/>
      <c r="G1" s="234"/>
      <c r="H1" s="234"/>
      <c r="I1" s="234"/>
      <c r="J1" s="234"/>
      <c r="K1" s="234"/>
      <c r="L1" s="234"/>
      <c r="M1" s="234"/>
      <c r="N1" s="234"/>
      <c r="O1" s="234"/>
      <c r="P1" s="234"/>
      <c r="Q1" s="234"/>
      <c r="R1" s="234"/>
      <c r="S1" s="234"/>
      <c r="T1" s="234"/>
      <c r="U1" s="234"/>
      <c r="V1" s="234"/>
      <c r="W1" s="234"/>
      <c r="X1" s="234"/>
      <c r="Y1" s="234"/>
      <c r="Z1" s="234"/>
    </row>
    <row r="2" spans="1:26" ht="12.75" customHeight="1" x14ac:dyDescent="0.3">
      <c r="A2" s="234"/>
      <c r="B2" s="234"/>
      <c r="C2" s="234"/>
      <c r="D2" s="234"/>
      <c r="E2" s="234"/>
      <c r="F2" s="234"/>
      <c r="G2" s="234"/>
      <c r="H2" s="234"/>
      <c r="I2" s="234"/>
      <c r="J2" s="234"/>
      <c r="K2" s="234"/>
      <c r="L2" s="234"/>
      <c r="M2" s="234"/>
      <c r="N2" s="234"/>
      <c r="O2" s="234"/>
      <c r="P2" s="234"/>
      <c r="Q2" s="234"/>
      <c r="R2" s="234"/>
      <c r="S2" s="234"/>
      <c r="T2" s="234"/>
      <c r="U2" s="234"/>
      <c r="V2" s="234"/>
      <c r="W2" s="234"/>
      <c r="X2" s="234"/>
      <c r="Y2" s="234"/>
      <c r="Z2" s="234"/>
    </row>
    <row r="3" spans="1:26" ht="12.75" customHeight="1" x14ac:dyDescent="0.3">
      <c r="A3" s="234"/>
      <c r="B3" s="234"/>
      <c r="C3" s="234"/>
      <c r="D3" s="234"/>
      <c r="E3" s="234"/>
      <c r="F3" s="234"/>
      <c r="G3" s="234"/>
      <c r="H3" s="234"/>
      <c r="I3" s="234"/>
      <c r="J3" s="234"/>
      <c r="K3" s="234"/>
      <c r="L3" s="234"/>
      <c r="M3" s="234"/>
      <c r="N3" s="234"/>
      <c r="O3" s="234"/>
      <c r="P3" s="234"/>
      <c r="Q3" s="234"/>
      <c r="R3" s="234"/>
      <c r="S3" s="234"/>
      <c r="T3" s="234"/>
      <c r="U3" s="234"/>
      <c r="V3" s="234"/>
      <c r="W3" s="234"/>
      <c r="X3" s="234"/>
      <c r="Y3" s="234"/>
      <c r="Z3" s="234"/>
    </row>
    <row r="4" spans="1:26" ht="12.75" customHeight="1" x14ac:dyDescent="0.3">
      <c r="A4" s="234"/>
      <c r="B4" s="234"/>
      <c r="C4" s="234"/>
      <c r="D4" s="234"/>
      <c r="E4" s="234"/>
      <c r="F4" s="234"/>
      <c r="G4" s="234"/>
      <c r="H4" s="234"/>
      <c r="I4" s="234"/>
      <c r="J4" s="234"/>
      <c r="K4" s="234"/>
      <c r="L4" s="234"/>
      <c r="M4" s="234"/>
      <c r="N4" s="234"/>
      <c r="O4" s="234"/>
      <c r="P4" s="234"/>
      <c r="Q4" s="234"/>
      <c r="R4" s="234"/>
      <c r="S4" s="234"/>
      <c r="T4" s="234"/>
      <c r="U4" s="234"/>
      <c r="V4" s="234"/>
      <c r="W4" s="234"/>
      <c r="X4" s="234"/>
      <c r="Y4" s="234"/>
      <c r="Z4" s="234"/>
    </row>
    <row r="5" spans="1:26" ht="12.75" customHeight="1" x14ac:dyDescent="0.3">
      <c r="A5" s="234"/>
      <c r="B5" s="234"/>
      <c r="C5" s="234"/>
      <c r="D5" s="234"/>
      <c r="E5" s="234"/>
      <c r="F5" s="234"/>
      <c r="G5" s="234"/>
      <c r="H5" s="234"/>
      <c r="I5" s="234"/>
      <c r="J5" s="234"/>
      <c r="K5" s="234"/>
      <c r="L5" s="234"/>
      <c r="M5" s="234"/>
      <c r="N5" s="234"/>
      <c r="O5" s="234"/>
      <c r="P5" s="234"/>
      <c r="Q5" s="234"/>
      <c r="R5" s="234"/>
      <c r="S5" s="234"/>
      <c r="T5" s="234"/>
      <c r="U5" s="234"/>
      <c r="V5" s="234"/>
      <c r="W5" s="234"/>
      <c r="X5" s="234"/>
      <c r="Y5" s="234"/>
      <c r="Z5" s="234"/>
    </row>
    <row r="6" spans="1:26" ht="12.75" customHeight="1" x14ac:dyDescent="0.3">
      <c r="A6" s="234"/>
      <c r="B6" s="234"/>
      <c r="C6" s="584" t="s">
        <v>747</v>
      </c>
      <c r="D6" s="585">
        <f t="shared" ref="D6:H6" si="0">+D8+D7</f>
        <v>5068.5092767295591</v>
      </c>
      <c r="E6" s="585">
        <f t="shared" si="0"/>
        <v>6943.1309748427666</v>
      </c>
      <c r="F6" s="585">
        <f t="shared" si="0"/>
        <v>8817.7526729559759</v>
      </c>
      <c r="G6" s="585">
        <f t="shared" si="0"/>
        <v>10692.374371069182</v>
      </c>
      <c r="H6" s="585">
        <f t="shared" si="0"/>
        <v>12566.996069182391</v>
      </c>
      <c r="I6" s="234"/>
      <c r="J6" s="234"/>
      <c r="K6" s="234"/>
      <c r="L6" s="234"/>
      <c r="M6" s="234"/>
      <c r="N6" s="234"/>
      <c r="O6" s="234"/>
      <c r="P6" s="234"/>
      <c r="Q6" s="234"/>
      <c r="R6" s="234"/>
      <c r="S6" s="234"/>
      <c r="T6" s="234"/>
      <c r="U6" s="234"/>
      <c r="V6" s="234"/>
      <c r="W6" s="234"/>
      <c r="X6" s="234"/>
      <c r="Y6" s="234"/>
      <c r="Z6" s="234"/>
    </row>
    <row r="7" spans="1:26" ht="12.75" customHeight="1" x14ac:dyDescent="0.3">
      <c r="A7" s="234"/>
      <c r="B7" s="234"/>
      <c r="C7" s="586" t="s">
        <v>748</v>
      </c>
      <c r="D7" s="587">
        <f t="shared" ref="D7:H7" si="1">+(D11+D12)*$D$19/60</f>
        <v>4238.1092767295595</v>
      </c>
      <c r="E7" s="587">
        <f t="shared" si="1"/>
        <v>5448.9976415094334</v>
      </c>
      <c r="F7" s="587">
        <f t="shared" si="1"/>
        <v>6659.8860062893082</v>
      </c>
      <c r="G7" s="587">
        <f t="shared" si="1"/>
        <v>7870.7743710691821</v>
      </c>
      <c r="H7" s="587">
        <f t="shared" si="1"/>
        <v>9081.6627358490568</v>
      </c>
      <c r="I7" s="234"/>
      <c r="J7" s="234"/>
      <c r="K7" s="234"/>
      <c r="L7" s="234"/>
      <c r="M7" s="234"/>
      <c r="N7" s="234"/>
      <c r="O7" s="234"/>
      <c r="P7" s="234"/>
      <c r="Q7" s="234"/>
      <c r="R7" s="234"/>
      <c r="S7" s="234"/>
      <c r="T7" s="234"/>
      <c r="U7" s="234"/>
      <c r="V7" s="234"/>
      <c r="W7" s="234"/>
      <c r="X7" s="234"/>
      <c r="Y7" s="234"/>
      <c r="Z7" s="234"/>
    </row>
    <row r="8" spans="1:26" ht="12.75" customHeight="1" x14ac:dyDescent="0.3">
      <c r="A8" s="234"/>
      <c r="B8" s="234"/>
      <c r="C8" s="586" t="s">
        <v>749</v>
      </c>
      <c r="D8" s="587">
        <f t="shared" ref="D8:H8" si="2">AVERAGE(D15:D17)</f>
        <v>830.4</v>
      </c>
      <c r="E8" s="587">
        <f t="shared" si="2"/>
        <v>1494.1333333333332</v>
      </c>
      <c r="F8" s="587">
        <f t="shared" si="2"/>
        <v>2157.8666666666668</v>
      </c>
      <c r="G8" s="587">
        <f t="shared" si="2"/>
        <v>2821.6</v>
      </c>
      <c r="H8" s="587">
        <f t="shared" si="2"/>
        <v>3485.3333333333335</v>
      </c>
      <c r="I8" s="237"/>
      <c r="J8" s="234"/>
      <c r="K8" s="234"/>
      <c r="L8" s="234"/>
      <c r="M8" s="234"/>
      <c r="N8" s="234"/>
      <c r="O8" s="234"/>
      <c r="P8" s="234"/>
      <c r="Q8" s="234"/>
      <c r="R8" s="234"/>
      <c r="S8" s="234"/>
      <c r="T8" s="234"/>
      <c r="U8" s="234"/>
      <c r="V8" s="234"/>
      <c r="W8" s="234"/>
      <c r="X8" s="234"/>
      <c r="Y8" s="234"/>
      <c r="Z8" s="234"/>
    </row>
    <row r="9" spans="1:26" ht="12.75" customHeight="1" x14ac:dyDescent="0.3">
      <c r="A9" s="234"/>
      <c r="B9" s="234"/>
      <c r="C9" s="234"/>
      <c r="D9" s="234"/>
      <c r="E9" s="234"/>
      <c r="F9" s="234"/>
      <c r="G9" s="234"/>
      <c r="H9" s="234"/>
      <c r="I9" s="234"/>
      <c r="J9" s="234"/>
      <c r="K9" s="234"/>
      <c r="L9" s="234"/>
      <c r="M9" s="234"/>
      <c r="N9" s="234"/>
      <c r="O9" s="234"/>
      <c r="P9" s="234"/>
      <c r="Q9" s="234"/>
      <c r="R9" s="234"/>
      <c r="S9" s="234"/>
      <c r="T9" s="234"/>
      <c r="U9" s="234"/>
      <c r="V9" s="234"/>
      <c r="W9" s="234"/>
      <c r="X9" s="234"/>
      <c r="Y9" s="234"/>
      <c r="Z9" s="234"/>
    </row>
    <row r="10" spans="1:26" ht="12.75" customHeight="1" x14ac:dyDescent="0.3">
      <c r="A10" s="234"/>
      <c r="B10" s="234"/>
      <c r="C10" s="234" t="s">
        <v>750</v>
      </c>
      <c r="D10" s="588">
        <v>1</v>
      </c>
      <c r="E10" s="588">
        <v>2</v>
      </c>
      <c r="F10" s="588">
        <v>3</v>
      </c>
      <c r="G10" s="588">
        <v>4</v>
      </c>
      <c r="H10" s="588">
        <v>5</v>
      </c>
      <c r="I10" s="234"/>
      <c r="J10" s="234"/>
      <c r="K10" s="234"/>
      <c r="L10" s="234"/>
      <c r="M10" s="234"/>
      <c r="N10" s="234"/>
      <c r="O10" s="234"/>
      <c r="P10" s="234"/>
      <c r="Q10" s="234"/>
      <c r="R10" s="234"/>
      <c r="S10" s="234"/>
      <c r="T10" s="234"/>
      <c r="U10" s="234"/>
      <c r="V10" s="234"/>
      <c r="W10" s="234"/>
      <c r="X10" s="234"/>
      <c r="Y10" s="234"/>
      <c r="Z10" s="234"/>
    </row>
    <row r="11" spans="1:26" ht="12.75" customHeight="1" x14ac:dyDescent="0.3">
      <c r="A11" s="234"/>
      <c r="B11" s="234"/>
      <c r="C11" s="234" t="s">
        <v>751</v>
      </c>
      <c r="D11" s="589">
        <v>15</v>
      </c>
      <c r="E11" s="589">
        <v>25</v>
      </c>
      <c r="F11" s="589">
        <v>35</v>
      </c>
      <c r="G11" s="589">
        <v>45</v>
      </c>
      <c r="H11" s="589">
        <v>55</v>
      </c>
      <c r="I11" s="234"/>
      <c r="J11" s="234"/>
      <c r="K11" s="234"/>
      <c r="L11" s="234"/>
      <c r="M11" s="234"/>
      <c r="N11" s="234"/>
      <c r="O11" s="234"/>
      <c r="P11" s="234"/>
      <c r="Q11" s="234"/>
      <c r="R11" s="234"/>
      <c r="S11" s="234"/>
      <c r="T11" s="234"/>
      <c r="U11" s="234"/>
      <c r="V11" s="234"/>
      <c r="W11" s="234"/>
      <c r="X11" s="234"/>
      <c r="Y11" s="234"/>
      <c r="Z11" s="234"/>
    </row>
    <row r="12" spans="1:26" ht="12.75" customHeight="1" x14ac:dyDescent="0.3">
      <c r="A12" s="234"/>
      <c r="B12" s="234"/>
      <c r="C12" s="234" t="s">
        <v>752</v>
      </c>
      <c r="D12" s="589">
        <v>20</v>
      </c>
      <c r="E12" s="589">
        <v>20</v>
      </c>
      <c r="F12" s="589">
        <v>20</v>
      </c>
      <c r="G12" s="589">
        <v>20</v>
      </c>
      <c r="H12" s="589">
        <v>20</v>
      </c>
      <c r="I12" s="234"/>
      <c r="J12" s="234"/>
      <c r="K12" s="234"/>
      <c r="L12" s="234"/>
      <c r="M12" s="234"/>
      <c r="N12" s="234"/>
      <c r="O12" s="234"/>
      <c r="P12" s="234"/>
      <c r="Q12" s="234"/>
      <c r="R12" s="234"/>
      <c r="S12" s="234"/>
      <c r="T12" s="234"/>
      <c r="U12" s="234"/>
      <c r="V12" s="234"/>
      <c r="W12" s="234"/>
      <c r="X12" s="234"/>
      <c r="Y12" s="234"/>
      <c r="Z12" s="234"/>
    </row>
    <row r="13" spans="1:26" ht="12.75" customHeight="1" x14ac:dyDescent="0.3">
      <c r="A13" s="234"/>
      <c r="B13" s="234"/>
      <c r="C13" s="234"/>
      <c r="D13" s="234"/>
      <c r="E13" s="234"/>
      <c r="F13" s="234"/>
      <c r="G13" s="234"/>
      <c r="H13" s="234"/>
      <c r="I13" s="234"/>
      <c r="J13" s="234"/>
      <c r="K13" s="234"/>
      <c r="L13" s="234"/>
      <c r="M13" s="234"/>
      <c r="N13" s="234"/>
      <c r="O13" s="234"/>
      <c r="P13" s="234"/>
      <c r="Q13" s="234"/>
      <c r="R13" s="234"/>
      <c r="S13" s="234"/>
      <c r="T13" s="234"/>
      <c r="U13" s="234"/>
      <c r="V13" s="234"/>
      <c r="W13" s="234"/>
      <c r="X13" s="234"/>
      <c r="Y13" s="234"/>
      <c r="Z13" s="234"/>
    </row>
    <row r="14" spans="1:26" ht="12.75" customHeight="1" x14ac:dyDescent="0.3">
      <c r="A14" s="234"/>
      <c r="B14" s="234"/>
      <c r="C14" s="590" t="s">
        <v>753</v>
      </c>
      <c r="D14" s="591"/>
      <c r="E14" s="591"/>
      <c r="F14" s="591"/>
      <c r="G14" s="591"/>
      <c r="H14" s="591"/>
      <c r="I14" s="234"/>
      <c r="J14" s="234"/>
      <c r="K14" s="234"/>
      <c r="L14" s="234"/>
      <c r="M14" s="234"/>
      <c r="N14" s="234"/>
      <c r="O14" s="234"/>
      <c r="P14" s="234"/>
      <c r="Q14" s="234"/>
      <c r="R14" s="234"/>
      <c r="S14" s="234"/>
      <c r="T14" s="234"/>
      <c r="U14" s="234"/>
      <c r="V14" s="234"/>
      <c r="W14" s="234"/>
      <c r="X14" s="234"/>
      <c r="Y14" s="234"/>
      <c r="Z14" s="234"/>
    </row>
    <row r="15" spans="1:26" ht="12.75" customHeight="1" x14ac:dyDescent="0.3">
      <c r="A15" s="234"/>
      <c r="B15" s="234"/>
      <c r="C15" s="234" t="s">
        <v>754</v>
      </c>
      <c r="D15" s="237">
        <v>500</v>
      </c>
      <c r="E15" s="237">
        <v>500</v>
      </c>
      <c r="F15" s="237">
        <v>500</v>
      </c>
      <c r="G15" s="237">
        <v>500</v>
      </c>
      <c r="H15" s="237">
        <v>500</v>
      </c>
      <c r="I15" s="234"/>
      <c r="J15" s="234"/>
      <c r="K15" s="234"/>
      <c r="L15" s="234"/>
      <c r="M15" s="234"/>
      <c r="N15" s="234"/>
      <c r="O15" s="234"/>
      <c r="P15" s="234"/>
      <c r="Q15" s="234"/>
      <c r="R15" s="234"/>
      <c r="S15" s="234"/>
      <c r="T15" s="234"/>
      <c r="U15" s="234"/>
      <c r="V15" s="234"/>
      <c r="W15" s="234"/>
      <c r="X15" s="234"/>
      <c r="Y15" s="234"/>
      <c r="Z15" s="234"/>
    </row>
    <row r="16" spans="1:26" ht="12.75" customHeight="1" x14ac:dyDescent="0.3">
      <c r="A16" s="234"/>
      <c r="B16" s="234"/>
      <c r="C16" s="234" t="s">
        <v>755</v>
      </c>
      <c r="D16" s="237">
        <f>800*2</f>
        <v>1600</v>
      </c>
      <c r="E16" s="237">
        <f t="shared" ref="E16:H16" si="3">+E10*$D$16</f>
        <v>3200</v>
      </c>
      <c r="F16" s="237">
        <f t="shared" si="3"/>
        <v>4800</v>
      </c>
      <c r="G16" s="237">
        <f t="shared" si="3"/>
        <v>6400</v>
      </c>
      <c r="H16" s="237">
        <f t="shared" si="3"/>
        <v>8000</v>
      </c>
      <c r="I16" s="234"/>
      <c r="J16" s="234"/>
      <c r="K16" s="234"/>
      <c r="L16" s="234"/>
      <c r="M16" s="234"/>
      <c r="N16" s="234"/>
      <c r="O16" s="234"/>
      <c r="P16" s="234"/>
      <c r="Q16" s="234"/>
      <c r="R16" s="234"/>
      <c r="S16" s="234"/>
      <c r="T16" s="234"/>
      <c r="U16" s="234"/>
      <c r="V16" s="234"/>
      <c r="W16" s="234"/>
      <c r="X16" s="234"/>
      <c r="Y16" s="234"/>
      <c r="Z16" s="234"/>
    </row>
    <row r="17" spans="1:26" ht="12.75" customHeight="1" x14ac:dyDescent="0.3">
      <c r="A17" s="234"/>
      <c r="B17" s="234"/>
      <c r="C17" s="234" t="s">
        <v>756</v>
      </c>
      <c r="D17" s="237">
        <f>12/100*1630*2</f>
        <v>391.2</v>
      </c>
      <c r="E17" s="237">
        <f t="shared" ref="E17:H17" si="4">+$D$17*E10</f>
        <v>782.4</v>
      </c>
      <c r="F17" s="237">
        <f t="shared" si="4"/>
        <v>1173.5999999999999</v>
      </c>
      <c r="G17" s="237">
        <f t="shared" si="4"/>
        <v>1564.8</v>
      </c>
      <c r="H17" s="237">
        <f t="shared" si="4"/>
        <v>1956</v>
      </c>
      <c r="I17" s="234"/>
      <c r="J17" s="234"/>
      <c r="K17" s="234"/>
      <c r="L17" s="234"/>
      <c r="M17" s="234"/>
      <c r="N17" s="234"/>
      <c r="O17" s="234"/>
      <c r="P17" s="234"/>
      <c r="Q17" s="234"/>
      <c r="R17" s="234"/>
      <c r="S17" s="234"/>
      <c r="T17" s="234"/>
      <c r="U17" s="234"/>
      <c r="V17" s="234"/>
      <c r="W17" s="234"/>
      <c r="X17" s="234"/>
      <c r="Y17" s="234"/>
      <c r="Z17" s="234"/>
    </row>
    <row r="18" spans="1:26" ht="12.75" customHeight="1" x14ac:dyDescent="0.3">
      <c r="A18" s="234"/>
      <c r="B18" s="234"/>
      <c r="C18" s="590" t="s">
        <v>757</v>
      </c>
      <c r="D18" s="591"/>
      <c r="E18" s="590"/>
      <c r="F18" s="590"/>
      <c r="G18" s="590"/>
      <c r="H18" s="590"/>
      <c r="I18" s="234"/>
      <c r="J18" s="234"/>
      <c r="K18" s="234"/>
      <c r="L18" s="234"/>
      <c r="M18" s="234"/>
      <c r="N18" s="234"/>
      <c r="O18" s="234"/>
      <c r="P18" s="234"/>
      <c r="Q18" s="234"/>
      <c r="R18" s="234"/>
      <c r="S18" s="234"/>
      <c r="T18" s="234"/>
      <c r="U18" s="234"/>
      <c r="V18" s="234"/>
      <c r="W18" s="234"/>
      <c r="X18" s="234"/>
      <c r="Y18" s="234"/>
      <c r="Z18" s="234"/>
    </row>
    <row r="19" spans="1:26" ht="12.75" customHeight="1" x14ac:dyDescent="0.3">
      <c r="A19" s="234"/>
      <c r="B19" s="234"/>
      <c r="C19" s="234" t="s">
        <v>758</v>
      </c>
      <c r="D19" s="237">
        <f>1232200/21.2/8</f>
        <v>7265.3301886792451</v>
      </c>
      <c r="E19" s="234"/>
      <c r="F19" s="234"/>
      <c r="G19" s="234"/>
      <c r="H19" s="234"/>
      <c r="I19" s="234"/>
      <c r="J19" s="234"/>
      <c r="K19" s="234"/>
      <c r="L19" s="234"/>
      <c r="M19" s="234"/>
      <c r="N19" s="234"/>
      <c r="O19" s="234"/>
      <c r="P19" s="234"/>
      <c r="Q19" s="234"/>
      <c r="R19" s="234"/>
      <c r="S19" s="234"/>
      <c r="T19" s="234"/>
      <c r="U19" s="234"/>
      <c r="V19" s="234"/>
      <c r="W19" s="234"/>
      <c r="X19" s="234"/>
      <c r="Y19" s="234"/>
      <c r="Z19" s="234"/>
    </row>
    <row r="20" spans="1:26" ht="12.75" customHeight="1" x14ac:dyDescent="0.3">
      <c r="A20" s="234"/>
      <c r="B20" s="234"/>
      <c r="C20" s="234"/>
      <c r="D20" s="234"/>
      <c r="E20" s="234"/>
      <c r="F20" s="234"/>
      <c r="G20" s="234"/>
      <c r="H20" s="234"/>
      <c r="I20" s="234"/>
      <c r="J20" s="234"/>
      <c r="K20" s="234"/>
      <c r="L20" s="234"/>
      <c r="M20" s="234"/>
      <c r="N20" s="234"/>
      <c r="O20" s="234"/>
      <c r="P20" s="234"/>
      <c r="Q20" s="234"/>
      <c r="R20" s="234"/>
      <c r="S20" s="234"/>
      <c r="T20" s="234"/>
      <c r="U20" s="234"/>
      <c r="V20" s="234"/>
      <c r="W20" s="234"/>
      <c r="X20" s="234"/>
      <c r="Y20" s="234"/>
      <c r="Z20" s="234"/>
    </row>
    <row r="21" spans="1:26" ht="12.75" customHeight="1" x14ac:dyDescent="0.3">
      <c r="A21" s="234"/>
      <c r="B21" s="234"/>
      <c r="C21" s="234"/>
      <c r="D21" s="234"/>
      <c r="E21" s="234"/>
      <c r="F21" s="234"/>
      <c r="G21" s="234"/>
      <c r="H21" s="234"/>
      <c r="I21" s="234"/>
      <c r="J21" s="234"/>
      <c r="K21" s="234"/>
      <c r="L21" s="234"/>
      <c r="M21" s="234"/>
      <c r="N21" s="234"/>
      <c r="O21" s="234"/>
      <c r="P21" s="234"/>
      <c r="Q21" s="234"/>
      <c r="R21" s="234"/>
      <c r="S21" s="234"/>
      <c r="T21" s="234"/>
      <c r="U21" s="234"/>
      <c r="V21" s="234"/>
      <c r="W21" s="234"/>
      <c r="X21" s="234"/>
      <c r="Y21" s="234"/>
      <c r="Z21" s="234"/>
    </row>
    <row r="22" spans="1:26" ht="12.75" customHeight="1" x14ac:dyDescent="0.3">
      <c r="A22" s="234"/>
      <c r="B22" s="234"/>
      <c r="C22" s="234"/>
      <c r="D22" s="234"/>
      <c r="E22" s="234"/>
      <c r="F22" s="234"/>
      <c r="G22" s="234"/>
      <c r="H22" s="234"/>
      <c r="I22" s="234"/>
      <c r="J22" s="234"/>
      <c r="K22" s="234"/>
      <c r="L22" s="234"/>
      <c r="M22" s="234"/>
      <c r="N22" s="234"/>
      <c r="O22" s="234"/>
      <c r="P22" s="234"/>
      <c r="Q22" s="234"/>
      <c r="R22" s="234"/>
      <c r="S22" s="234"/>
      <c r="T22" s="234"/>
      <c r="U22" s="234"/>
      <c r="V22" s="234"/>
      <c r="W22" s="234"/>
      <c r="X22" s="234"/>
      <c r="Y22" s="234"/>
      <c r="Z22" s="234"/>
    </row>
    <row r="23" spans="1:26" ht="12.75" customHeight="1" x14ac:dyDescent="0.3">
      <c r="A23" s="234"/>
      <c r="B23" s="234"/>
      <c r="C23" s="234"/>
      <c r="D23" s="234"/>
      <c r="E23" s="234"/>
      <c r="F23" s="234"/>
      <c r="G23" s="234"/>
      <c r="H23" s="234"/>
      <c r="I23" s="234"/>
      <c r="J23" s="234"/>
      <c r="K23" s="234"/>
      <c r="L23" s="234"/>
      <c r="M23" s="234"/>
      <c r="N23" s="234"/>
      <c r="O23" s="234"/>
      <c r="P23" s="234"/>
      <c r="Q23" s="234"/>
      <c r="R23" s="234"/>
      <c r="S23" s="234"/>
      <c r="T23" s="234"/>
      <c r="U23" s="234"/>
      <c r="V23" s="234"/>
      <c r="W23" s="234"/>
      <c r="X23" s="234"/>
      <c r="Y23" s="234"/>
      <c r="Z23" s="234"/>
    </row>
    <row r="24" spans="1:26" ht="12.75" customHeight="1" x14ac:dyDescent="0.3">
      <c r="A24" s="234"/>
      <c r="B24" s="234"/>
      <c r="C24" s="234"/>
      <c r="D24" s="234"/>
      <c r="E24" s="234"/>
      <c r="F24" s="234"/>
      <c r="G24" s="234"/>
      <c r="H24" s="234"/>
      <c r="I24" s="234"/>
      <c r="J24" s="234"/>
      <c r="K24" s="234"/>
      <c r="L24" s="234"/>
      <c r="M24" s="234"/>
      <c r="N24" s="234"/>
      <c r="O24" s="234"/>
      <c r="P24" s="234"/>
      <c r="Q24" s="234"/>
      <c r="R24" s="234"/>
      <c r="S24" s="234"/>
      <c r="T24" s="234"/>
      <c r="U24" s="234"/>
      <c r="V24" s="234"/>
      <c r="W24" s="234"/>
      <c r="X24" s="234"/>
      <c r="Y24" s="234"/>
      <c r="Z24" s="234"/>
    </row>
    <row r="25" spans="1:26" ht="12.75" customHeight="1" x14ac:dyDescent="0.3">
      <c r="A25" s="234"/>
      <c r="B25" s="234"/>
      <c r="C25" s="234"/>
      <c r="D25" s="234"/>
      <c r="E25" s="234"/>
      <c r="F25" s="234"/>
      <c r="G25" s="234"/>
      <c r="H25" s="234"/>
      <c r="I25" s="234"/>
      <c r="J25" s="234"/>
      <c r="K25" s="234"/>
      <c r="L25" s="234"/>
      <c r="M25" s="234"/>
      <c r="N25" s="234"/>
      <c r="O25" s="234"/>
      <c r="P25" s="234"/>
      <c r="Q25" s="234"/>
      <c r="R25" s="234"/>
      <c r="S25" s="234"/>
      <c r="T25" s="234"/>
      <c r="U25" s="234"/>
      <c r="V25" s="234"/>
      <c r="W25" s="234"/>
      <c r="X25" s="234"/>
      <c r="Y25" s="234"/>
      <c r="Z25" s="234"/>
    </row>
    <row r="26" spans="1:26" ht="12.75" customHeight="1" x14ac:dyDescent="0.3">
      <c r="A26" s="234"/>
      <c r="B26" s="234"/>
      <c r="C26" s="234"/>
      <c r="D26" s="234"/>
      <c r="E26" s="234"/>
      <c r="F26" s="234"/>
      <c r="G26" s="234"/>
      <c r="H26" s="234"/>
      <c r="I26" s="234"/>
      <c r="J26" s="234"/>
      <c r="K26" s="234"/>
      <c r="L26" s="234"/>
      <c r="M26" s="234"/>
      <c r="N26" s="234"/>
      <c r="O26" s="234"/>
      <c r="P26" s="234"/>
      <c r="Q26" s="234"/>
      <c r="R26" s="234"/>
      <c r="S26" s="234"/>
      <c r="T26" s="234"/>
      <c r="U26" s="234"/>
      <c r="V26" s="234"/>
      <c r="W26" s="234"/>
      <c r="X26" s="234"/>
      <c r="Y26" s="234"/>
      <c r="Z26" s="234"/>
    </row>
    <row r="27" spans="1:26" ht="12.75" customHeight="1" x14ac:dyDescent="0.3">
      <c r="A27" s="234"/>
      <c r="B27" s="234"/>
      <c r="C27" s="234"/>
      <c r="D27" s="234"/>
      <c r="E27" s="234"/>
      <c r="F27" s="234"/>
      <c r="G27" s="234"/>
      <c r="H27" s="234"/>
      <c r="I27" s="234"/>
      <c r="J27" s="234"/>
      <c r="K27" s="234"/>
      <c r="L27" s="234"/>
      <c r="M27" s="234"/>
      <c r="N27" s="234"/>
      <c r="O27" s="234"/>
      <c r="P27" s="234"/>
      <c r="Q27" s="234"/>
      <c r="R27" s="234"/>
      <c r="S27" s="234"/>
      <c r="T27" s="234"/>
      <c r="U27" s="234"/>
      <c r="V27" s="234"/>
      <c r="W27" s="234"/>
      <c r="X27" s="234"/>
      <c r="Y27" s="234"/>
      <c r="Z27" s="234"/>
    </row>
    <row r="28" spans="1:26" ht="12.75" customHeight="1" x14ac:dyDescent="0.3">
      <c r="A28" s="234"/>
      <c r="B28" s="234"/>
      <c r="C28" s="234"/>
      <c r="D28" s="234"/>
      <c r="E28" s="234"/>
      <c r="F28" s="234"/>
      <c r="G28" s="234"/>
      <c r="H28" s="234"/>
      <c r="I28" s="234"/>
      <c r="J28" s="234"/>
      <c r="K28" s="234"/>
      <c r="L28" s="234"/>
      <c r="M28" s="234"/>
      <c r="N28" s="234"/>
      <c r="O28" s="234"/>
      <c r="P28" s="234"/>
      <c r="Q28" s="234"/>
      <c r="R28" s="234"/>
      <c r="S28" s="234"/>
      <c r="T28" s="234"/>
      <c r="U28" s="234"/>
      <c r="V28" s="234"/>
      <c r="W28" s="234"/>
      <c r="X28" s="234"/>
      <c r="Y28" s="234"/>
      <c r="Z28" s="234"/>
    </row>
    <row r="29" spans="1:26" ht="12.75" customHeight="1" x14ac:dyDescent="0.3">
      <c r="A29" s="234"/>
      <c r="B29" s="234"/>
      <c r="C29" s="234"/>
      <c r="D29" s="234"/>
      <c r="E29" s="234"/>
      <c r="F29" s="234"/>
      <c r="G29" s="234"/>
      <c r="H29" s="234"/>
      <c r="I29" s="234"/>
      <c r="J29" s="234"/>
      <c r="K29" s="234"/>
      <c r="L29" s="234"/>
      <c r="M29" s="234"/>
      <c r="N29" s="234"/>
      <c r="O29" s="234"/>
      <c r="P29" s="234"/>
      <c r="Q29" s="234"/>
      <c r="R29" s="234"/>
      <c r="S29" s="234"/>
      <c r="T29" s="234"/>
      <c r="U29" s="234"/>
      <c r="V29" s="234"/>
      <c r="W29" s="234"/>
      <c r="X29" s="234"/>
      <c r="Y29" s="234"/>
      <c r="Z29" s="234"/>
    </row>
    <row r="30" spans="1:26" ht="12.75" customHeight="1" x14ac:dyDescent="0.3">
      <c r="A30" s="234"/>
      <c r="B30" s="234"/>
      <c r="C30" s="234"/>
      <c r="D30" s="234"/>
      <c r="E30" s="234"/>
      <c r="F30" s="234"/>
      <c r="G30" s="234"/>
      <c r="H30" s="234"/>
      <c r="I30" s="234"/>
      <c r="J30" s="234"/>
      <c r="K30" s="234"/>
      <c r="L30" s="234"/>
      <c r="M30" s="234"/>
      <c r="N30" s="234"/>
      <c r="O30" s="234"/>
      <c r="P30" s="234"/>
      <c r="Q30" s="234"/>
      <c r="R30" s="234"/>
      <c r="S30" s="234"/>
      <c r="T30" s="234"/>
      <c r="U30" s="234"/>
      <c r="V30" s="234"/>
      <c r="W30" s="234"/>
      <c r="X30" s="234"/>
      <c r="Y30" s="234"/>
      <c r="Z30" s="234"/>
    </row>
    <row r="31" spans="1:26" ht="12.75" customHeight="1" x14ac:dyDescent="0.3">
      <c r="A31" s="234"/>
      <c r="B31" s="234"/>
      <c r="C31" s="234"/>
      <c r="D31" s="234"/>
      <c r="E31" s="234"/>
      <c r="F31" s="234"/>
      <c r="G31" s="234"/>
      <c r="H31" s="234"/>
      <c r="I31" s="234"/>
      <c r="J31" s="234"/>
      <c r="K31" s="234"/>
      <c r="L31" s="234"/>
      <c r="M31" s="234"/>
      <c r="N31" s="234"/>
      <c r="O31" s="234"/>
      <c r="P31" s="234"/>
      <c r="Q31" s="234"/>
      <c r="R31" s="234"/>
      <c r="S31" s="234"/>
      <c r="T31" s="234"/>
      <c r="U31" s="234"/>
      <c r="V31" s="234"/>
      <c r="W31" s="234"/>
      <c r="X31" s="234"/>
      <c r="Y31" s="234"/>
      <c r="Z31" s="234"/>
    </row>
    <row r="32" spans="1:26" ht="12.75" customHeight="1" x14ac:dyDescent="0.3">
      <c r="A32" s="234"/>
      <c r="B32" s="234"/>
      <c r="C32" s="234"/>
      <c r="D32" s="234"/>
      <c r="E32" s="234"/>
      <c r="F32" s="234"/>
      <c r="G32" s="234"/>
      <c r="H32" s="234"/>
      <c r="I32" s="234"/>
      <c r="J32" s="234"/>
      <c r="K32" s="234"/>
      <c r="L32" s="234"/>
      <c r="M32" s="234"/>
      <c r="N32" s="234"/>
      <c r="O32" s="234"/>
      <c r="P32" s="234"/>
      <c r="Q32" s="234"/>
      <c r="R32" s="234"/>
      <c r="S32" s="234"/>
      <c r="T32" s="234"/>
      <c r="U32" s="234"/>
      <c r="V32" s="234"/>
      <c r="W32" s="234"/>
      <c r="X32" s="234"/>
      <c r="Y32" s="234"/>
      <c r="Z32" s="234"/>
    </row>
    <row r="33" spans="1:26" ht="12.75" customHeight="1" x14ac:dyDescent="0.3">
      <c r="A33" s="234"/>
      <c r="B33" s="234"/>
      <c r="C33" s="234"/>
      <c r="D33" s="234"/>
      <c r="E33" s="234"/>
      <c r="F33" s="234"/>
      <c r="G33" s="234"/>
      <c r="H33" s="234"/>
      <c r="I33" s="234"/>
      <c r="J33" s="234"/>
      <c r="K33" s="234"/>
      <c r="L33" s="234"/>
      <c r="M33" s="234"/>
      <c r="N33" s="234"/>
      <c r="O33" s="234"/>
      <c r="P33" s="234"/>
      <c r="Q33" s="234"/>
      <c r="R33" s="234"/>
      <c r="S33" s="234"/>
      <c r="T33" s="234"/>
      <c r="U33" s="234"/>
      <c r="V33" s="234"/>
      <c r="W33" s="234"/>
      <c r="X33" s="234"/>
      <c r="Y33" s="234"/>
      <c r="Z33" s="234"/>
    </row>
    <row r="34" spans="1:26" ht="12.75" customHeight="1" x14ac:dyDescent="0.3">
      <c r="A34" s="234"/>
      <c r="B34" s="234"/>
      <c r="C34" s="234"/>
      <c r="D34" s="234"/>
      <c r="E34" s="234"/>
      <c r="F34" s="234"/>
      <c r="G34" s="234"/>
      <c r="H34" s="234"/>
      <c r="I34" s="234"/>
      <c r="J34" s="234"/>
      <c r="K34" s="234"/>
      <c r="L34" s="234"/>
      <c r="M34" s="234"/>
      <c r="N34" s="234"/>
      <c r="O34" s="234"/>
      <c r="P34" s="234"/>
      <c r="Q34" s="234"/>
      <c r="R34" s="234"/>
      <c r="S34" s="234"/>
      <c r="T34" s="234"/>
      <c r="U34" s="234"/>
      <c r="V34" s="234"/>
      <c r="W34" s="234"/>
      <c r="X34" s="234"/>
      <c r="Y34" s="234"/>
      <c r="Z34" s="234"/>
    </row>
    <row r="35" spans="1:26" ht="12.75" customHeight="1" x14ac:dyDescent="0.3">
      <c r="A35" s="234"/>
      <c r="B35" s="234"/>
      <c r="C35" s="234"/>
      <c r="D35" s="234"/>
      <c r="E35" s="234"/>
      <c r="F35" s="234"/>
      <c r="G35" s="234"/>
      <c r="H35" s="234"/>
      <c r="I35" s="234"/>
      <c r="J35" s="234"/>
      <c r="K35" s="234"/>
      <c r="L35" s="234"/>
      <c r="M35" s="234"/>
      <c r="N35" s="234"/>
      <c r="O35" s="234"/>
      <c r="P35" s="234"/>
      <c r="Q35" s="234"/>
      <c r="R35" s="234"/>
      <c r="S35" s="234"/>
      <c r="T35" s="234"/>
      <c r="U35" s="234"/>
      <c r="V35" s="234"/>
      <c r="W35" s="234"/>
      <c r="X35" s="234"/>
      <c r="Y35" s="234"/>
      <c r="Z35" s="234"/>
    </row>
    <row r="36" spans="1:26" ht="12.75" customHeight="1" x14ac:dyDescent="0.3">
      <c r="A36" s="234"/>
      <c r="B36" s="234"/>
      <c r="C36" s="234"/>
      <c r="D36" s="234"/>
      <c r="E36" s="234"/>
      <c r="F36" s="234"/>
      <c r="G36" s="234"/>
      <c r="H36" s="234"/>
      <c r="I36" s="234"/>
      <c r="J36" s="234"/>
      <c r="K36" s="234"/>
      <c r="L36" s="234"/>
      <c r="M36" s="234"/>
      <c r="N36" s="234"/>
      <c r="O36" s="234"/>
      <c r="P36" s="234"/>
      <c r="Q36" s="234"/>
      <c r="R36" s="234"/>
      <c r="S36" s="234"/>
      <c r="T36" s="234"/>
      <c r="U36" s="234"/>
      <c r="V36" s="234"/>
      <c r="W36" s="234"/>
      <c r="X36" s="234"/>
      <c r="Y36" s="234"/>
      <c r="Z36" s="234"/>
    </row>
    <row r="37" spans="1:26" ht="12.75" customHeight="1" x14ac:dyDescent="0.3">
      <c r="A37" s="234"/>
      <c r="B37" s="234"/>
      <c r="C37" s="234"/>
      <c r="D37" s="234"/>
      <c r="E37" s="234"/>
      <c r="F37" s="234"/>
      <c r="G37" s="234"/>
      <c r="H37" s="234"/>
      <c r="I37" s="234"/>
      <c r="J37" s="234"/>
      <c r="K37" s="234"/>
      <c r="L37" s="234"/>
      <c r="M37" s="234"/>
      <c r="N37" s="234"/>
      <c r="O37" s="234"/>
      <c r="P37" s="234"/>
      <c r="Q37" s="234"/>
      <c r="R37" s="234"/>
      <c r="S37" s="234"/>
      <c r="T37" s="234"/>
      <c r="U37" s="234"/>
      <c r="V37" s="234"/>
      <c r="W37" s="234"/>
      <c r="X37" s="234"/>
      <c r="Y37" s="234"/>
      <c r="Z37" s="234"/>
    </row>
    <row r="38" spans="1:26" ht="12.75" customHeight="1" x14ac:dyDescent="0.3">
      <c r="A38" s="234"/>
      <c r="B38" s="234"/>
      <c r="C38" s="234"/>
      <c r="D38" s="234"/>
      <c r="E38" s="234"/>
      <c r="F38" s="234"/>
      <c r="G38" s="234"/>
      <c r="H38" s="234"/>
      <c r="I38" s="234"/>
      <c r="J38" s="234"/>
      <c r="K38" s="234"/>
      <c r="L38" s="234"/>
      <c r="M38" s="234"/>
      <c r="N38" s="234"/>
      <c r="O38" s="234"/>
      <c r="P38" s="234"/>
      <c r="Q38" s="234"/>
      <c r="R38" s="234"/>
      <c r="S38" s="234"/>
      <c r="T38" s="234"/>
      <c r="U38" s="234"/>
      <c r="V38" s="234"/>
      <c r="W38" s="234"/>
      <c r="X38" s="234"/>
      <c r="Y38" s="234"/>
      <c r="Z38" s="234"/>
    </row>
    <row r="39" spans="1:26" ht="12.75" customHeight="1" x14ac:dyDescent="0.3">
      <c r="A39" s="234"/>
      <c r="B39" s="234"/>
      <c r="C39" s="234"/>
      <c r="D39" s="234"/>
      <c r="E39" s="234"/>
      <c r="F39" s="234"/>
      <c r="G39" s="234"/>
      <c r="H39" s="234"/>
      <c r="I39" s="234"/>
      <c r="J39" s="234"/>
      <c r="K39" s="234"/>
      <c r="L39" s="234"/>
      <c r="M39" s="234"/>
      <c r="N39" s="234"/>
      <c r="O39" s="234"/>
      <c r="P39" s="234"/>
      <c r="Q39" s="234"/>
      <c r="R39" s="234"/>
      <c r="S39" s="234"/>
      <c r="T39" s="234"/>
      <c r="U39" s="234"/>
      <c r="V39" s="234"/>
      <c r="W39" s="234"/>
      <c r="X39" s="234"/>
      <c r="Y39" s="234"/>
      <c r="Z39" s="234"/>
    </row>
    <row r="40" spans="1:26" ht="12.75" customHeight="1" x14ac:dyDescent="0.3">
      <c r="A40" s="234"/>
      <c r="B40" s="234"/>
      <c r="C40" s="234"/>
      <c r="D40" s="234"/>
      <c r="E40" s="234"/>
      <c r="F40" s="234"/>
      <c r="G40" s="234"/>
      <c r="H40" s="234"/>
      <c r="I40" s="234"/>
      <c r="J40" s="234"/>
      <c r="K40" s="234"/>
      <c r="L40" s="234"/>
      <c r="M40" s="234"/>
      <c r="N40" s="234"/>
      <c r="O40" s="234"/>
      <c r="P40" s="234"/>
      <c r="Q40" s="234"/>
      <c r="R40" s="234"/>
      <c r="S40" s="234"/>
      <c r="T40" s="234"/>
      <c r="U40" s="234"/>
      <c r="V40" s="234"/>
      <c r="W40" s="234"/>
      <c r="X40" s="234"/>
      <c r="Y40" s="234"/>
      <c r="Z40" s="234"/>
    </row>
    <row r="41" spans="1:26" ht="12.75" customHeight="1" x14ac:dyDescent="0.3">
      <c r="A41" s="234"/>
      <c r="B41" s="234"/>
      <c r="C41" s="234"/>
      <c r="D41" s="234"/>
      <c r="E41" s="234"/>
      <c r="F41" s="234"/>
      <c r="G41" s="234"/>
      <c r="H41" s="234"/>
      <c r="I41" s="234"/>
      <c r="J41" s="234"/>
      <c r="K41" s="234"/>
      <c r="L41" s="234"/>
      <c r="M41" s="234"/>
      <c r="N41" s="234"/>
      <c r="O41" s="234"/>
      <c r="P41" s="234"/>
      <c r="Q41" s="234"/>
      <c r="R41" s="234"/>
      <c r="S41" s="234"/>
      <c r="T41" s="234"/>
      <c r="U41" s="234"/>
      <c r="V41" s="234"/>
      <c r="W41" s="234"/>
      <c r="X41" s="234"/>
      <c r="Y41" s="234"/>
      <c r="Z41" s="234"/>
    </row>
    <row r="42" spans="1:26" ht="12.75" customHeight="1" x14ac:dyDescent="0.3">
      <c r="A42" s="234"/>
      <c r="B42" s="234"/>
      <c r="C42" s="234"/>
      <c r="D42" s="234"/>
      <c r="E42" s="234"/>
      <c r="F42" s="234"/>
      <c r="G42" s="234"/>
      <c r="H42" s="234"/>
      <c r="I42" s="234"/>
      <c r="J42" s="234"/>
      <c r="K42" s="234"/>
      <c r="L42" s="234"/>
      <c r="M42" s="234"/>
      <c r="N42" s="234"/>
      <c r="O42" s="234"/>
      <c r="P42" s="234"/>
      <c r="Q42" s="234"/>
      <c r="R42" s="234"/>
      <c r="S42" s="234"/>
      <c r="T42" s="234"/>
      <c r="U42" s="234"/>
      <c r="V42" s="234"/>
      <c r="W42" s="234"/>
      <c r="X42" s="234"/>
      <c r="Y42" s="234"/>
      <c r="Z42" s="234"/>
    </row>
    <row r="43" spans="1:26" ht="12.75" customHeight="1" x14ac:dyDescent="0.3">
      <c r="A43" s="234"/>
      <c r="B43" s="234"/>
      <c r="C43" s="234"/>
      <c r="D43" s="234"/>
      <c r="E43" s="234"/>
      <c r="F43" s="234"/>
      <c r="G43" s="234"/>
      <c r="H43" s="234"/>
      <c r="I43" s="234"/>
      <c r="J43" s="234"/>
      <c r="K43" s="234"/>
      <c r="L43" s="234"/>
      <c r="M43" s="234"/>
      <c r="N43" s="234"/>
      <c r="O43" s="234"/>
      <c r="P43" s="234"/>
      <c r="Q43" s="234"/>
      <c r="R43" s="234"/>
      <c r="S43" s="234"/>
      <c r="T43" s="234"/>
      <c r="U43" s="234"/>
      <c r="V43" s="234"/>
      <c r="W43" s="234"/>
      <c r="X43" s="234"/>
      <c r="Y43" s="234"/>
      <c r="Z43" s="234"/>
    </row>
    <row r="44" spans="1:26" ht="12.75" customHeight="1" x14ac:dyDescent="0.3">
      <c r="A44" s="234"/>
      <c r="B44" s="234"/>
      <c r="C44" s="234"/>
      <c r="D44" s="234"/>
      <c r="E44" s="234"/>
      <c r="F44" s="234"/>
      <c r="G44" s="234"/>
      <c r="H44" s="234"/>
      <c r="I44" s="234"/>
      <c r="J44" s="234"/>
      <c r="K44" s="234"/>
      <c r="L44" s="234"/>
      <c r="M44" s="234"/>
      <c r="N44" s="234"/>
      <c r="O44" s="234"/>
      <c r="P44" s="234"/>
      <c r="Q44" s="234"/>
      <c r="R44" s="234"/>
      <c r="S44" s="234"/>
      <c r="T44" s="234"/>
      <c r="U44" s="234"/>
      <c r="V44" s="234"/>
      <c r="W44" s="234"/>
      <c r="X44" s="234"/>
      <c r="Y44" s="234"/>
      <c r="Z44" s="234"/>
    </row>
    <row r="45" spans="1:26" ht="12.75" customHeight="1" x14ac:dyDescent="0.3">
      <c r="A45" s="234"/>
      <c r="B45" s="234"/>
      <c r="C45" s="234"/>
      <c r="D45" s="234"/>
      <c r="E45" s="234"/>
      <c r="F45" s="234"/>
      <c r="G45" s="234"/>
      <c r="H45" s="234"/>
      <c r="I45" s="234"/>
      <c r="J45" s="234"/>
      <c r="K45" s="234"/>
      <c r="L45" s="234"/>
      <c r="M45" s="234"/>
      <c r="N45" s="234"/>
      <c r="O45" s="234"/>
      <c r="P45" s="234"/>
      <c r="Q45" s="234"/>
      <c r="R45" s="234"/>
      <c r="S45" s="234"/>
      <c r="T45" s="234"/>
      <c r="U45" s="234"/>
      <c r="V45" s="234"/>
      <c r="W45" s="234"/>
      <c r="X45" s="234"/>
      <c r="Y45" s="234"/>
      <c r="Z45" s="234"/>
    </row>
    <row r="46" spans="1:26" ht="12.75" customHeight="1" x14ac:dyDescent="0.3">
      <c r="A46" s="234"/>
      <c r="B46" s="234"/>
      <c r="C46" s="234"/>
      <c r="D46" s="234"/>
      <c r="E46" s="234"/>
      <c r="F46" s="234"/>
      <c r="G46" s="234"/>
      <c r="H46" s="234"/>
      <c r="I46" s="234"/>
      <c r="J46" s="234"/>
      <c r="K46" s="234"/>
      <c r="L46" s="234"/>
      <c r="M46" s="234"/>
      <c r="N46" s="234"/>
      <c r="O46" s="234"/>
      <c r="P46" s="234"/>
      <c r="Q46" s="234"/>
      <c r="R46" s="234"/>
      <c r="S46" s="234"/>
      <c r="T46" s="234"/>
      <c r="U46" s="234"/>
      <c r="V46" s="234"/>
      <c r="W46" s="234"/>
      <c r="X46" s="234"/>
      <c r="Y46" s="234"/>
      <c r="Z46" s="234"/>
    </row>
    <row r="47" spans="1:26" ht="12.75" customHeight="1" x14ac:dyDescent="0.3">
      <c r="A47" s="234"/>
      <c r="B47" s="234"/>
      <c r="C47" s="234"/>
      <c r="D47" s="234"/>
      <c r="E47" s="234"/>
      <c r="F47" s="234"/>
      <c r="G47" s="234"/>
      <c r="H47" s="234"/>
      <c r="I47" s="234"/>
      <c r="J47" s="234"/>
      <c r="K47" s="234"/>
      <c r="L47" s="234"/>
      <c r="M47" s="234"/>
      <c r="N47" s="234"/>
      <c r="O47" s="234"/>
      <c r="P47" s="234"/>
      <c r="Q47" s="234"/>
      <c r="R47" s="234"/>
      <c r="S47" s="234"/>
      <c r="T47" s="234"/>
      <c r="U47" s="234"/>
      <c r="V47" s="234"/>
      <c r="W47" s="234"/>
      <c r="X47" s="234"/>
      <c r="Y47" s="234"/>
      <c r="Z47" s="234"/>
    </row>
    <row r="48" spans="1:26" ht="12.75" customHeight="1" x14ac:dyDescent="0.3">
      <c r="A48" s="234"/>
      <c r="B48" s="234"/>
      <c r="C48" s="234"/>
      <c r="D48" s="234"/>
      <c r="E48" s="234"/>
      <c r="F48" s="234"/>
      <c r="G48" s="234"/>
      <c r="H48" s="234"/>
      <c r="I48" s="234"/>
      <c r="J48" s="234"/>
      <c r="K48" s="234"/>
      <c r="L48" s="234"/>
      <c r="M48" s="234"/>
      <c r="N48" s="234"/>
      <c r="O48" s="234"/>
      <c r="P48" s="234"/>
      <c r="Q48" s="234"/>
      <c r="R48" s="234"/>
      <c r="S48" s="234"/>
      <c r="T48" s="234"/>
      <c r="U48" s="234"/>
      <c r="V48" s="234"/>
      <c r="W48" s="234"/>
      <c r="X48" s="234"/>
      <c r="Y48" s="234"/>
      <c r="Z48" s="234"/>
    </row>
    <row r="49" spans="1:26" ht="12.75" customHeight="1" x14ac:dyDescent="0.3">
      <c r="A49" s="234"/>
      <c r="B49" s="234"/>
      <c r="C49" s="234"/>
      <c r="D49" s="234"/>
      <c r="E49" s="234"/>
      <c r="F49" s="234"/>
      <c r="G49" s="234"/>
      <c r="H49" s="234"/>
      <c r="I49" s="234"/>
      <c r="J49" s="234"/>
      <c r="K49" s="234"/>
      <c r="L49" s="234"/>
      <c r="M49" s="234"/>
      <c r="N49" s="234"/>
      <c r="O49" s="234"/>
      <c r="P49" s="234"/>
      <c r="Q49" s="234"/>
      <c r="R49" s="234"/>
      <c r="S49" s="234"/>
      <c r="T49" s="234"/>
      <c r="U49" s="234"/>
      <c r="V49" s="234"/>
      <c r="W49" s="234"/>
      <c r="X49" s="234"/>
      <c r="Y49" s="234"/>
      <c r="Z49" s="234"/>
    </row>
    <row r="50" spans="1:26" ht="12.75" customHeight="1" x14ac:dyDescent="0.3">
      <c r="A50" s="234"/>
      <c r="B50" s="234"/>
      <c r="C50" s="234"/>
      <c r="D50" s="234"/>
      <c r="E50" s="234"/>
      <c r="F50" s="234"/>
      <c r="G50" s="234"/>
      <c r="H50" s="234"/>
      <c r="I50" s="234"/>
      <c r="J50" s="234"/>
      <c r="K50" s="234"/>
      <c r="L50" s="234"/>
      <c r="M50" s="234"/>
      <c r="N50" s="234"/>
      <c r="O50" s="234"/>
      <c r="P50" s="234"/>
      <c r="Q50" s="234"/>
      <c r="R50" s="234"/>
      <c r="S50" s="234"/>
      <c r="T50" s="234"/>
      <c r="U50" s="234"/>
      <c r="V50" s="234"/>
      <c r="W50" s="234"/>
      <c r="X50" s="234"/>
      <c r="Y50" s="234"/>
      <c r="Z50" s="234"/>
    </row>
    <row r="51" spans="1:26" ht="12.75" customHeight="1" x14ac:dyDescent="0.3">
      <c r="A51" s="234"/>
      <c r="B51" s="234"/>
      <c r="C51" s="234"/>
      <c r="D51" s="234"/>
      <c r="E51" s="234"/>
      <c r="F51" s="234"/>
      <c r="G51" s="234"/>
      <c r="H51" s="234"/>
      <c r="I51" s="234"/>
      <c r="J51" s="234"/>
      <c r="K51" s="234"/>
      <c r="L51" s="234"/>
      <c r="M51" s="234"/>
      <c r="N51" s="234"/>
      <c r="O51" s="234"/>
      <c r="P51" s="234"/>
      <c r="Q51" s="234"/>
      <c r="R51" s="234"/>
      <c r="S51" s="234"/>
      <c r="T51" s="234"/>
      <c r="U51" s="234"/>
      <c r="V51" s="234"/>
      <c r="W51" s="234"/>
      <c r="X51" s="234"/>
      <c r="Y51" s="234"/>
      <c r="Z51" s="234"/>
    </row>
    <row r="52" spans="1:26" ht="12.75" customHeight="1" x14ac:dyDescent="0.3">
      <c r="A52" s="234"/>
      <c r="B52" s="234"/>
      <c r="C52" s="234"/>
      <c r="D52" s="234"/>
      <c r="E52" s="234"/>
      <c r="F52" s="234"/>
      <c r="G52" s="234"/>
      <c r="H52" s="234"/>
      <c r="I52" s="234"/>
      <c r="J52" s="234"/>
      <c r="K52" s="234"/>
      <c r="L52" s="234"/>
      <c r="M52" s="234"/>
      <c r="N52" s="234"/>
      <c r="O52" s="234"/>
      <c r="P52" s="234"/>
      <c r="Q52" s="234"/>
      <c r="R52" s="234"/>
      <c r="S52" s="234"/>
      <c r="T52" s="234"/>
      <c r="U52" s="234"/>
      <c r="V52" s="234"/>
      <c r="W52" s="234"/>
      <c r="X52" s="234"/>
      <c r="Y52" s="234"/>
      <c r="Z52" s="234"/>
    </row>
    <row r="53" spans="1:26" ht="12.75" customHeight="1" x14ac:dyDescent="0.3">
      <c r="A53" s="234"/>
      <c r="B53" s="234"/>
      <c r="C53" s="234"/>
      <c r="D53" s="234"/>
      <c r="E53" s="234"/>
      <c r="F53" s="234"/>
      <c r="G53" s="234"/>
      <c r="H53" s="234"/>
      <c r="I53" s="234"/>
      <c r="J53" s="234"/>
      <c r="K53" s="234"/>
      <c r="L53" s="234"/>
      <c r="M53" s="234"/>
      <c r="N53" s="234"/>
      <c r="O53" s="234"/>
      <c r="P53" s="234"/>
      <c r="Q53" s="234"/>
      <c r="R53" s="234"/>
      <c r="S53" s="234"/>
      <c r="T53" s="234"/>
      <c r="U53" s="234"/>
      <c r="V53" s="234"/>
      <c r="W53" s="234"/>
      <c r="X53" s="234"/>
      <c r="Y53" s="234"/>
      <c r="Z53" s="234"/>
    </row>
    <row r="54" spans="1:26" ht="12.75" customHeight="1" x14ac:dyDescent="0.3">
      <c r="A54" s="234"/>
      <c r="B54" s="234"/>
      <c r="C54" s="234"/>
      <c r="D54" s="234"/>
      <c r="E54" s="234"/>
      <c r="F54" s="234"/>
      <c r="G54" s="234"/>
      <c r="H54" s="234"/>
      <c r="I54" s="234"/>
      <c r="J54" s="234"/>
      <c r="K54" s="234"/>
      <c r="L54" s="234"/>
      <c r="M54" s="234"/>
      <c r="N54" s="234"/>
      <c r="O54" s="234"/>
      <c r="P54" s="234"/>
      <c r="Q54" s="234"/>
      <c r="R54" s="234"/>
      <c r="S54" s="234"/>
      <c r="T54" s="234"/>
      <c r="U54" s="234"/>
      <c r="V54" s="234"/>
      <c r="W54" s="234"/>
      <c r="X54" s="234"/>
      <c r="Y54" s="234"/>
      <c r="Z54" s="234"/>
    </row>
    <row r="55" spans="1:26" ht="12.75" customHeight="1" x14ac:dyDescent="0.3">
      <c r="A55" s="234"/>
      <c r="B55" s="234"/>
      <c r="C55" s="234"/>
      <c r="D55" s="234"/>
      <c r="E55" s="234"/>
      <c r="F55" s="234"/>
      <c r="G55" s="234"/>
      <c r="H55" s="234"/>
      <c r="I55" s="234"/>
      <c r="J55" s="234"/>
      <c r="K55" s="234"/>
      <c r="L55" s="234"/>
      <c r="M55" s="234"/>
      <c r="N55" s="234"/>
      <c r="O55" s="234"/>
      <c r="P55" s="234"/>
      <c r="Q55" s="234"/>
      <c r="R55" s="234"/>
      <c r="S55" s="234"/>
      <c r="T55" s="234"/>
      <c r="U55" s="234"/>
      <c r="V55" s="234"/>
      <c r="W55" s="234"/>
      <c r="X55" s="234"/>
      <c r="Y55" s="234"/>
      <c r="Z55" s="234"/>
    </row>
    <row r="56" spans="1:26" ht="12.75" customHeight="1" x14ac:dyDescent="0.3">
      <c r="A56" s="234"/>
      <c r="B56" s="234"/>
      <c r="C56" s="234"/>
      <c r="D56" s="234"/>
      <c r="E56" s="234"/>
      <c r="F56" s="234"/>
      <c r="G56" s="234"/>
      <c r="H56" s="234"/>
      <c r="I56" s="234"/>
      <c r="J56" s="234"/>
      <c r="K56" s="234"/>
      <c r="L56" s="234"/>
      <c r="M56" s="234"/>
      <c r="N56" s="234"/>
      <c r="O56" s="234"/>
      <c r="P56" s="234"/>
      <c r="Q56" s="234"/>
      <c r="R56" s="234"/>
      <c r="S56" s="234"/>
      <c r="T56" s="234"/>
      <c r="U56" s="234"/>
      <c r="V56" s="234"/>
      <c r="W56" s="234"/>
      <c r="X56" s="234"/>
      <c r="Y56" s="234"/>
      <c r="Z56" s="234"/>
    </row>
    <row r="57" spans="1:26" ht="12.75" customHeight="1" x14ac:dyDescent="0.3">
      <c r="A57" s="234"/>
      <c r="B57" s="234"/>
      <c r="C57" s="234"/>
      <c r="D57" s="234"/>
      <c r="E57" s="234"/>
      <c r="F57" s="234"/>
      <c r="G57" s="234"/>
      <c r="H57" s="234"/>
      <c r="I57" s="234"/>
      <c r="J57" s="234"/>
      <c r="K57" s="234"/>
      <c r="L57" s="234"/>
      <c r="M57" s="234"/>
      <c r="N57" s="234"/>
      <c r="O57" s="234"/>
      <c r="P57" s="234"/>
      <c r="Q57" s="234"/>
      <c r="R57" s="234"/>
      <c r="S57" s="234"/>
      <c r="T57" s="234"/>
      <c r="U57" s="234"/>
      <c r="V57" s="234"/>
      <c r="W57" s="234"/>
      <c r="X57" s="234"/>
      <c r="Y57" s="234"/>
      <c r="Z57" s="234"/>
    </row>
    <row r="58" spans="1:26" ht="12.75" customHeight="1" x14ac:dyDescent="0.3">
      <c r="A58" s="234"/>
      <c r="B58" s="234"/>
      <c r="C58" s="234"/>
      <c r="D58" s="234"/>
      <c r="E58" s="234"/>
      <c r="F58" s="234"/>
      <c r="G58" s="234"/>
      <c r="H58" s="234"/>
      <c r="I58" s="234"/>
      <c r="J58" s="234"/>
      <c r="K58" s="234"/>
      <c r="L58" s="234"/>
      <c r="M58" s="234"/>
      <c r="N58" s="234"/>
      <c r="O58" s="234"/>
      <c r="P58" s="234"/>
      <c r="Q58" s="234"/>
      <c r="R58" s="234"/>
      <c r="S58" s="234"/>
      <c r="T58" s="234"/>
      <c r="U58" s="234"/>
      <c r="V58" s="234"/>
      <c r="W58" s="234"/>
      <c r="X58" s="234"/>
      <c r="Y58" s="234"/>
      <c r="Z58" s="234"/>
    </row>
    <row r="59" spans="1:26" ht="12.75" customHeight="1" x14ac:dyDescent="0.3">
      <c r="A59" s="234"/>
      <c r="B59" s="234"/>
      <c r="C59" s="234"/>
      <c r="D59" s="234"/>
      <c r="E59" s="234"/>
      <c r="F59" s="234"/>
      <c r="G59" s="234"/>
      <c r="H59" s="234"/>
      <c r="I59" s="234"/>
      <c r="J59" s="234"/>
      <c r="K59" s="234"/>
      <c r="L59" s="234"/>
      <c r="M59" s="234"/>
      <c r="N59" s="234"/>
      <c r="O59" s="234"/>
      <c r="P59" s="234"/>
      <c r="Q59" s="234"/>
      <c r="R59" s="234"/>
      <c r="S59" s="234"/>
      <c r="T59" s="234"/>
      <c r="U59" s="234"/>
      <c r="V59" s="234"/>
      <c r="W59" s="234"/>
      <c r="X59" s="234"/>
      <c r="Y59" s="234"/>
      <c r="Z59" s="234"/>
    </row>
    <row r="60" spans="1:26" ht="12.75" customHeight="1" x14ac:dyDescent="0.3">
      <c r="A60" s="234"/>
      <c r="B60" s="234"/>
      <c r="C60" s="234"/>
      <c r="D60" s="234"/>
      <c r="E60" s="234"/>
      <c r="F60" s="234"/>
      <c r="G60" s="234"/>
      <c r="H60" s="234"/>
      <c r="I60" s="234"/>
      <c r="J60" s="234"/>
      <c r="K60" s="234"/>
      <c r="L60" s="234"/>
      <c r="M60" s="234"/>
      <c r="N60" s="234"/>
      <c r="O60" s="234"/>
      <c r="P60" s="234"/>
      <c r="Q60" s="234"/>
      <c r="R60" s="234"/>
      <c r="S60" s="234"/>
      <c r="T60" s="234"/>
      <c r="U60" s="234"/>
      <c r="V60" s="234"/>
      <c r="W60" s="234"/>
      <c r="X60" s="234"/>
      <c r="Y60" s="234"/>
      <c r="Z60" s="234"/>
    </row>
    <row r="61" spans="1:26" ht="12.75" customHeight="1" x14ac:dyDescent="0.3">
      <c r="A61" s="234"/>
      <c r="B61" s="234"/>
      <c r="C61" s="234"/>
      <c r="D61" s="234"/>
      <c r="E61" s="234"/>
      <c r="F61" s="234"/>
      <c r="G61" s="234"/>
      <c r="H61" s="234"/>
      <c r="I61" s="234"/>
      <c r="J61" s="234"/>
      <c r="K61" s="234"/>
      <c r="L61" s="234"/>
      <c r="M61" s="234"/>
      <c r="N61" s="234"/>
      <c r="O61" s="234"/>
      <c r="P61" s="234"/>
      <c r="Q61" s="234"/>
      <c r="R61" s="234"/>
      <c r="S61" s="234"/>
      <c r="T61" s="234"/>
      <c r="U61" s="234"/>
      <c r="V61" s="234"/>
      <c r="W61" s="234"/>
      <c r="X61" s="234"/>
      <c r="Y61" s="234"/>
      <c r="Z61" s="234"/>
    </row>
    <row r="62" spans="1:26" ht="12.75" customHeight="1" x14ac:dyDescent="0.3">
      <c r="A62" s="234"/>
      <c r="B62" s="234"/>
      <c r="C62" s="234"/>
      <c r="D62" s="234"/>
      <c r="E62" s="234"/>
      <c r="F62" s="234"/>
      <c r="G62" s="234"/>
      <c r="H62" s="234"/>
      <c r="I62" s="234"/>
      <c r="J62" s="234"/>
      <c r="K62" s="234"/>
      <c r="L62" s="234"/>
      <c r="M62" s="234"/>
      <c r="N62" s="234"/>
      <c r="O62" s="234"/>
      <c r="P62" s="234"/>
      <c r="Q62" s="234"/>
      <c r="R62" s="234"/>
      <c r="S62" s="234"/>
      <c r="T62" s="234"/>
      <c r="U62" s="234"/>
      <c r="V62" s="234"/>
      <c r="W62" s="234"/>
      <c r="X62" s="234"/>
      <c r="Y62" s="234"/>
      <c r="Z62" s="234"/>
    </row>
    <row r="63" spans="1:26" ht="12.75" customHeight="1" x14ac:dyDescent="0.3">
      <c r="A63" s="234"/>
      <c r="B63" s="234"/>
      <c r="C63" s="234"/>
      <c r="D63" s="234"/>
      <c r="E63" s="234"/>
      <c r="F63" s="234"/>
      <c r="G63" s="234"/>
      <c r="H63" s="234"/>
      <c r="I63" s="234"/>
      <c r="J63" s="234"/>
      <c r="K63" s="234"/>
      <c r="L63" s="234"/>
      <c r="M63" s="234"/>
      <c r="N63" s="234"/>
      <c r="O63" s="234"/>
      <c r="P63" s="234"/>
      <c r="Q63" s="234"/>
      <c r="R63" s="234"/>
      <c r="S63" s="234"/>
      <c r="T63" s="234"/>
      <c r="U63" s="234"/>
      <c r="V63" s="234"/>
      <c r="W63" s="234"/>
      <c r="X63" s="234"/>
      <c r="Y63" s="234"/>
      <c r="Z63" s="234"/>
    </row>
    <row r="64" spans="1:26" ht="12.75" customHeight="1" x14ac:dyDescent="0.3">
      <c r="A64" s="234"/>
      <c r="B64" s="234"/>
      <c r="C64" s="234"/>
      <c r="D64" s="234"/>
      <c r="E64" s="234"/>
      <c r="F64" s="234"/>
      <c r="G64" s="234"/>
      <c r="H64" s="234"/>
      <c r="I64" s="234"/>
      <c r="J64" s="234"/>
      <c r="K64" s="234"/>
      <c r="L64" s="234"/>
      <c r="M64" s="234"/>
      <c r="N64" s="234"/>
      <c r="O64" s="234"/>
      <c r="P64" s="234"/>
      <c r="Q64" s="234"/>
      <c r="R64" s="234"/>
      <c r="S64" s="234"/>
      <c r="T64" s="234"/>
      <c r="U64" s="234"/>
      <c r="V64" s="234"/>
      <c r="W64" s="234"/>
      <c r="X64" s="234"/>
      <c r="Y64" s="234"/>
      <c r="Z64" s="234"/>
    </row>
    <row r="65" spans="1:26" ht="12.75" customHeight="1" x14ac:dyDescent="0.3">
      <c r="A65" s="234"/>
      <c r="B65" s="234"/>
      <c r="C65" s="234"/>
      <c r="D65" s="234"/>
      <c r="E65" s="234"/>
      <c r="F65" s="234"/>
      <c r="G65" s="234"/>
      <c r="H65" s="234"/>
      <c r="I65" s="234"/>
      <c r="J65" s="234"/>
      <c r="K65" s="234"/>
      <c r="L65" s="234"/>
      <c r="M65" s="234"/>
      <c r="N65" s="234"/>
      <c r="O65" s="234"/>
      <c r="P65" s="234"/>
      <c r="Q65" s="234"/>
      <c r="R65" s="234"/>
      <c r="S65" s="234"/>
      <c r="T65" s="234"/>
      <c r="U65" s="234"/>
      <c r="V65" s="234"/>
      <c r="W65" s="234"/>
      <c r="X65" s="234"/>
      <c r="Y65" s="234"/>
      <c r="Z65" s="234"/>
    </row>
    <row r="66" spans="1:26" ht="12.75" customHeight="1" x14ac:dyDescent="0.3">
      <c r="A66" s="234"/>
      <c r="B66" s="234"/>
      <c r="C66" s="234"/>
      <c r="D66" s="234"/>
      <c r="E66" s="234"/>
      <c r="F66" s="234"/>
      <c r="G66" s="234"/>
      <c r="H66" s="234"/>
      <c r="I66" s="234"/>
      <c r="J66" s="234"/>
      <c r="K66" s="234"/>
      <c r="L66" s="234"/>
      <c r="M66" s="234"/>
      <c r="N66" s="234"/>
      <c r="O66" s="234"/>
      <c r="P66" s="234"/>
      <c r="Q66" s="234"/>
      <c r="R66" s="234"/>
      <c r="S66" s="234"/>
      <c r="T66" s="234"/>
      <c r="U66" s="234"/>
      <c r="V66" s="234"/>
      <c r="W66" s="234"/>
      <c r="X66" s="234"/>
      <c r="Y66" s="234"/>
      <c r="Z66" s="234"/>
    </row>
    <row r="67" spans="1:26" ht="12.75" customHeight="1" x14ac:dyDescent="0.3">
      <c r="A67" s="234"/>
      <c r="B67" s="234"/>
      <c r="C67" s="234"/>
      <c r="D67" s="234"/>
      <c r="E67" s="234"/>
      <c r="F67" s="234"/>
      <c r="G67" s="234"/>
      <c r="H67" s="234"/>
      <c r="I67" s="234"/>
      <c r="J67" s="234"/>
      <c r="K67" s="234"/>
      <c r="L67" s="234"/>
      <c r="M67" s="234"/>
      <c r="N67" s="234"/>
      <c r="O67" s="234"/>
      <c r="P67" s="234"/>
      <c r="Q67" s="234"/>
      <c r="R67" s="234"/>
      <c r="S67" s="234"/>
      <c r="T67" s="234"/>
      <c r="U67" s="234"/>
      <c r="V67" s="234"/>
      <c r="W67" s="234"/>
      <c r="X67" s="234"/>
      <c r="Y67" s="234"/>
      <c r="Z67" s="234"/>
    </row>
    <row r="68" spans="1:26" ht="12.75" customHeight="1" x14ac:dyDescent="0.3">
      <c r="A68" s="234"/>
      <c r="B68" s="234"/>
      <c r="C68" s="234"/>
      <c r="D68" s="234"/>
      <c r="E68" s="234"/>
      <c r="F68" s="234"/>
      <c r="G68" s="234"/>
      <c r="H68" s="234"/>
      <c r="I68" s="234"/>
      <c r="J68" s="234"/>
      <c r="K68" s="234"/>
      <c r="L68" s="234"/>
      <c r="M68" s="234"/>
      <c r="N68" s="234"/>
      <c r="O68" s="234"/>
      <c r="P68" s="234"/>
      <c r="Q68" s="234"/>
      <c r="R68" s="234"/>
      <c r="S68" s="234"/>
      <c r="T68" s="234"/>
      <c r="U68" s="234"/>
      <c r="V68" s="234"/>
      <c r="W68" s="234"/>
      <c r="X68" s="234"/>
      <c r="Y68" s="234"/>
      <c r="Z68" s="234"/>
    </row>
    <row r="69" spans="1:26" ht="12.75" customHeight="1" x14ac:dyDescent="0.3">
      <c r="A69" s="234"/>
      <c r="B69" s="234"/>
      <c r="C69" s="234"/>
      <c r="D69" s="234"/>
      <c r="E69" s="234"/>
      <c r="F69" s="234"/>
      <c r="G69" s="234"/>
      <c r="H69" s="234"/>
      <c r="I69" s="234"/>
      <c r="J69" s="234"/>
      <c r="K69" s="234"/>
      <c r="L69" s="234"/>
      <c r="M69" s="234"/>
      <c r="N69" s="234"/>
      <c r="O69" s="234"/>
      <c r="P69" s="234"/>
      <c r="Q69" s="234"/>
      <c r="R69" s="234"/>
      <c r="S69" s="234"/>
      <c r="T69" s="234"/>
      <c r="U69" s="234"/>
      <c r="V69" s="234"/>
      <c r="W69" s="234"/>
      <c r="X69" s="234"/>
      <c r="Y69" s="234"/>
      <c r="Z69" s="234"/>
    </row>
    <row r="70" spans="1:26" ht="12.75" customHeight="1" x14ac:dyDescent="0.3">
      <c r="A70" s="234"/>
      <c r="B70" s="234"/>
      <c r="C70" s="234"/>
      <c r="D70" s="234"/>
      <c r="E70" s="234"/>
      <c r="F70" s="234"/>
      <c r="G70" s="234"/>
      <c r="H70" s="234"/>
      <c r="I70" s="234"/>
      <c r="J70" s="234"/>
      <c r="K70" s="234"/>
      <c r="L70" s="234"/>
      <c r="M70" s="234"/>
      <c r="N70" s="234"/>
      <c r="O70" s="234"/>
      <c r="P70" s="234"/>
      <c r="Q70" s="234"/>
      <c r="R70" s="234"/>
      <c r="S70" s="234"/>
      <c r="T70" s="234"/>
      <c r="U70" s="234"/>
      <c r="V70" s="234"/>
      <c r="W70" s="234"/>
      <c r="X70" s="234"/>
      <c r="Y70" s="234"/>
      <c r="Z70" s="234"/>
    </row>
    <row r="71" spans="1:26" ht="12.75" customHeight="1" x14ac:dyDescent="0.3">
      <c r="A71" s="234"/>
      <c r="B71" s="234"/>
      <c r="C71" s="234"/>
      <c r="D71" s="234"/>
      <c r="E71" s="234"/>
      <c r="F71" s="234"/>
      <c r="G71" s="234"/>
      <c r="H71" s="234"/>
      <c r="I71" s="234"/>
      <c r="J71" s="234"/>
      <c r="K71" s="234"/>
      <c r="L71" s="234"/>
      <c r="M71" s="234"/>
      <c r="N71" s="234"/>
      <c r="O71" s="234"/>
      <c r="P71" s="234"/>
      <c r="Q71" s="234"/>
      <c r="R71" s="234"/>
      <c r="S71" s="234"/>
      <c r="T71" s="234"/>
      <c r="U71" s="234"/>
      <c r="V71" s="234"/>
      <c r="W71" s="234"/>
      <c r="X71" s="234"/>
      <c r="Y71" s="234"/>
      <c r="Z71" s="234"/>
    </row>
    <row r="72" spans="1:26" ht="12.75" customHeight="1" x14ac:dyDescent="0.3">
      <c r="A72" s="234"/>
      <c r="B72" s="234"/>
      <c r="C72" s="234"/>
      <c r="D72" s="234"/>
      <c r="E72" s="234"/>
      <c r="F72" s="234"/>
      <c r="G72" s="234"/>
      <c r="H72" s="234"/>
      <c r="I72" s="234"/>
      <c r="J72" s="234"/>
      <c r="K72" s="234"/>
      <c r="L72" s="234"/>
      <c r="M72" s="234"/>
      <c r="N72" s="234"/>
      <c r="O72" s="234"/>
      <c r="P72" s="234"/>
      <c r="Q72" s="234"/>
      <c r="R72" s="234"/>
      <c r="S72" s="234"/>
      <c r="T72" s="234"/>
      <c r="U72" s="234"/>
      <c r="V72" s="234"/>
      <c r="W72" s="234"/>
      <c r="X72" s="234"/>
      <c r="Y72" s="234"/>
      <c r="Z72" s="234"/>
    </row>
    <row r="73" spans="1:26" ht="12.75" customHeight="1" x14ac:dyDescent="0.3">
      <c r="A73" s="234"/>
      <c r="B73" s="234"/>
      <c r="C73" s="234"/>
      <c r="D73" s="234"/>
      <c r="E73" s="234"/>
      <c r="F73" s="234"/>
      <c r="G73" s="234"/>
      <c r="H73" s="234"/>
      <c r="I73" s="234"/>
      <c r="J73" s="234"/>
      <c r="K73" s="234"/>
      <c r="L73" s="234"/>
      <c r="M73" s="234"/>
      <c r="N73" s="234"/>
      <c r="O73" s="234"/>
      <c r="P73" s="234"/>
      <c r="Q73" s="234"/>
      <c r="R73" s="234"/>
      <c r="S73" s="234"/>
      <c r="T73" s="234"/>
      <c r="U73" s="234"/>
      <c r="V73" s="234"/>
      <c r="W73" s="234"/>
      <c r="X73" s="234"/>
      <c r="Y73" s="234"/>
      <c r="Z73" s="234"/>
    </row>
    <row r="74" spans="1:26" ht="12.75" customHeight="1" x14ac:dyDescent="0.3">
      <c r="A74" s="234"/>
      <c r="B74" s="234"/>
      <c r="C74" s="234"/>
      <c r="D74" s="234"/>
      <c r="E74" s="234"/>
      <c r="F74" s="234"/>
      <c r="G74" s="234"/>
      <c r="H74" s="234"/>
      <c r="I74" s="234"/>
      <c r="J74" s="234"/>
      <c r="K74" s="234"/>
      <c r="L74" s="234"/>
      <c r="M74" s="234"/>
      <c r="N74" s="234"/>
      <c r="O74" s="234"/>
      <c r="P74" s="234"/>
      <c r="Q74" s="234"/>
      <c r="R74" s="234"/>
      <c r="S74" s="234"/>
      <c r="T74" s="234"/>
      <c r="U74" s="234"/>
      <c r="V74" s="234"/>
      <c r="W74" s="234"/>
      <c r="X74" s="234"/>
      <c r="Y74" s="234"/>
      <c r="Z74" s="234"/>
    </row>
    <row r="75" spans="1:26" ht="12.75" customHeight="1" x14ac:dyDescent="0.3">
      <c r="A75" s="234"/>
      <c r="B75" s="234"/>
      <c r="C75" s="234"/>
      <c r="D75" s="234"/>
      <c r="E75" s="234"/>
      <c r="F75" s="234"/>
      <c r="G75" s="234"/>
      <c r="H75" s="234"/>
      <c r="I75" s="234"/>
      <c r="J75" s="234"/>
      <c r="K75" s="234"/>
      <c r="L75" s="234"/>
      <c r="M75" s="234"/>
      <c r="N75" s="234"/>
      <c r="O75" s="234"/>
      <c r="P75" s="234"/>
      <c r="Q75" s="234"/>
      <c r="R75" s="234"/>
      <c r="S75" s="234"/>
      <c r="T75" s="234"/>
      <c r="U75" s="234"/>
      <c r="V75" s="234"/>
      <c r="W75" s="234"/>
      <c r="X75" s="234"/>
      <c r="Y75" s="234"/>
      <c r="Z75" s="234"/>
    </row>
    <row r="76" spans="1:26" ht="12.75" customHeight="1" x14ac:dyDescent="0.3">
      <c r="A76" s="234"/>
      <c r="B76" s="234"/>
      <c r="C76" s="234"/>
      <c r="D76" s="234"/>
      <c r="E76" s="234"/>
      <c r="F76" s="234"/>
      <c r="G76" s="234"/>
      <c r="H76" s="234"/>
      <c r="I76" s="234"/>
      <c r="J76" s="234"/>
      <c r="K76" s="234"/>
      <c r="L76" s="234"/>
      <c r="M76" s="234"/>
      <c r="N76" s="234"/>
      <c r="O76" s="234"/>
      <c r="P76" s="234"/>
      <c r="Q76" s="234"/>
      <c r="R76" s="234"/>
      <c r="S76" s="234"/>
      <c r="T76" s="234"/>
      <c r="U76" s="234"/>
      <c r="V76" s="234"/>
      <c r="W76" s="234"/>
      <c r="X76" s="234"/>
      <c r="Y76" s="234"/>
      <c r="Z76" s="234"/>
    </row>
    <row r="77" spans="1:26" ht="12.75" customHeight="1" x14ac:dyDescent="0.3">
      <c r="A77" s="234"/>
      <c r="B77" s="234"/>
      <c r="C77" s="234"/>
      <c r="D77" s="234"/>
      <c r="E77" s="234"/>
      <c r="F77" s="234"/>
      <c r="G77" s="234"/>
      <c r="H77" s="234"/>
      <c r="I77" s="234"/>
      <c r="J77" s="234"/>
      <c r="K77" s="234"/>
      <c r="L77" s="234"/>
      <c r="M77" s="234"/>
      <c r="N77" s="234"/>
      <c r="O77" s="234"/>
      <c r="P77" s="234"/>
      <c r="Q77" s="234"/>
      <c r="R77" s="234"/>
      <c r="S77" s="234"/>
      <c r="T77" s="234"/>
      <c r="U77" s="234"/>
      <c r="V77" s="234"/>
      <c r="W77" s="234"/>
      <c r="X77" s="234"/>
      <c r="Y77" s="234"/>
      <c r="Z77" s="234"/>
    </row>
    <row r="78" spans="1:26" ht="12.75" customHeight="1" x14ac:dyDescent="0.3">
      <c r="A78" s="234"/>
      <c r="B78" s="234"/>
      <c r="C78" s="234"/>
      <c r="D78" s="234"/>
      <c r="E78" s="234"/>
      <c r="F78" s="234"/>
      <c r="G78" s="234"/>
      <c r="H78" s="234"/>
      <c r="I78" s="234"/>
      <c r="J78" s="234"/>
      <c r="K78" s="234"/>
      <c r="L78" s="234"/>
      <c r="M78" s="234"/>
      <c r="N78" s="234"/>
      <c r="O78" s="234"/>
      <c r="P78" s="234"/>
      <c r="Q78" s="234"/>
      <c r="R78" s="234"/>
      <c r="S78" s="234"/>
      <c r="T78" s="234"/>
      <c r="U78" s="234"/>
      <c r="V78" s="234"/>
      <c r="W78" s="234"/>
      <c r="X78" s="234"/>
      <c r="Y78" s="234"/>
      <c r="Z78" s="234"/>
    </row>
    <row r="79" spans="1:26" ht="12.75" customHeight="1" x14ac:dyDescent="0.3">
      <c r="A79" s="234"/>
      <c r="B79" s="234"/>
      <c r="C79" s="234"/>
      <c r="D79" s="234"/>
      <c r="E79" s="234"/>
      <c r="F79" s="234"/>
      <c r="G79" s="234"/>
      <c r="H79" s="234"/>
      <c r="I79" s="234"/>
      <c r="J79" s="234"/>
      <c r="K79" s="234"/>
      <c r="L79" s="234"/>
      <c r="M79" s="234"/>
      <c r="N79" s="234"/>
      <c r="O79" s="234"/>
      <c r="P79" s="234"/>
      <c r="Q79" s="234"/>
      <c r="R79" s="234"/>
      <c r="S79" s="234"/>
      <c r="T79" s="234"/>
      <c r="U79" s="234"/>
      <c r="V79" s="234"/>
      <c r="W79" s="234"/>
      <c r="X79" s="234"/>
      <c r="Y79" s="234"/>
      <c r="Z79" s="234"/>
    </row>
    <row r="80" spans="1:26" ht="12.75" customHeight="1" x14ac:dyDescent="0.3">
      <c r="A80" s="234"/>
      <c r="B80" s="234"/>
      <c r="C80" s="234"/>
      <c r="D80" s="234"/>
      <c r="E80" s="234"/>
      <c r="F80" s="234"/>
      <c r="G80" s="234"/>
      <c r="H80" s="234"/>
      <c r="I80" s="234"/>
      <c r="J80" s="234"/>
      <c r="K80" s="234"/>
      <c r="L80" s="234"/>
      <c r="M80" s="234"/>
      <c r="N80" s="234"/>
      <c r="O80" s="234"/>
      <c r="P80" s="234"/>
      <c r="Q80" s="234"/>
      <c r="R80" s="234"/>
      <c r="S80" s="234"/>
      <c r="T80" s="234"/>
      <c r="U80" s="234"/>
      <c r="V80" s="234"/>
      <c r="W80" s="234"/>
      <c r="X80" s="234"/>
      <c r="Y80" s="234"/>
      <c r="Z80" s="234"/>
    </row>
    <row r="81" spans="1:26" ht="12.75" customHeight="1" x14ac:dyDescent="0.3">
      <c r="A81" s="234"/>
      <c r="B81" s="234"/>
      <c r="C81" s="234"/>
      <c r="D81" s="234"/>
      <c r="E81" s="234"/>
      <c r="F81" s="234"/>
      <c r="G81" s="234"/>
      <c r="H81" s="234"/>
      <c r="I81" s="234"/>
      <c r="J81" s="234"/>
      <c r="K81" s="234"/>
      <c r="L81" s="234"/>
      <c r="M81" s="234"/>
      <c r="N81" s="234"/>
      <c r="O81" s="234"/>
      <c r="P81" s="234"/>
      <c r="Q81" s="234"/>
      <c r="R81" s="234"/>
      <c r="S81" s="234"/>
      <c r="T81" s="234"/>
      <c r="U81" s="234"/>
      <c r="V81" s="234"/>
      <c r="W81" s="234"/>
      <c r="X81" s="234"/>
      <c r="Y81" s="234"/>
      <c r="Z81" s="234"/>
    </row>
    <row r="82" spans="1:26" ht="12.75" customHeight="1" x14ac:dyDescent="0.3">
      <c r="A82" s="234"/>
      <c r="B82" s="234"/>
      <c r="C82" s="234"/>
      <c r="D82" s="234"/>
      <c r="E82" s="234"/>
      <c r="F82" s="234"/>
      <c r="G82" s="234"/>
      <c r="H82" s="234"/>
      <c r="I82" s="234"/>
      <c r="J82" s="234"/>
      <c r="K82" s="234"/>
      <c r="L82" s="234"/>
      <c r="M82" s="234"/>
      <c r="N82" s="234"/>
      <c r="O82" s="234"/>
      <c r="P82" s="234"/>
      <c r="Q82" s="234"/>
      <c r="R82" s="234"/>
      <c r="S82" s="234"/>
      <c r="T82" s="234"/>
      <c r="U82" s="234"/>
      <c r="V82" s="234"/>
      <c r="W82" s="234"/>
      <c r="X82" s="234"/>
      <c r="Y82" s="234"/>
      <c r="Z82" s="234"/>
    </row>
    <row r="83" spans="1:26" ht="12.75" customHeight="1" x14ac:dyDescent="0.3">
      <c r="A83" s="234"/>
      <c r="B83" s="234"/>
      <c r="C83" s="234"/>
      <c r="D83" s="234"/>
      <c r="E83" s="234"/>
      <c r="F83" s="234"/>
      <c r="G83" s="234"/>
      <c r="H83" s="234"/>
      <c r="I83" s="234"/>
      <c r="J83" s="234"/>
      <c r="K83" s="234"/>
      <c r="L83" s="234"/>
      <c r="M83" s="234"/>
      <c r="N83" s="234"/>
      <c r="O83" s="234"/>
      <c r="P83" s="234"/>
      <c r="Q83" s="234"/>
      <c r="R83" s="234"/>
      <c r="S83" s="234"/>
      <c r="T83" s="234"/>
      <c r="U83" s="234"/>
      <c r="V83" s="234"/>
      <c r="W83" s="234"/>
      <c r="X83" s="234"/>
      <c r="Y83" s="234"/>
      <c r="Z83" s="234"/>
    </row>
    <row r="84" spans="1:26" ht="12.75" customHeight="1" x14ac:dyDescent="0.3">
      <c r="A84" s="234"/>
      <c r="B84" s="234"/>
      <c r="C84" s="234"/>
      <c r="D84" s="234"/>
      <c r="E84" s="234"/>
      <c r="F84" s="234"/>
      <c r="G84" s="234"/>
      <c r="H84" s="234"/>
      <c r="I84" s="234"/>
      <c r="J84" s="234"/>
      <c r="K84" s="234"/>
      <c r="L84" s="234"/>
      <c r="M84" s="234"/>
      <c r="N84" s="234"/>
      <c r="O84" s="234"/>
      <c r="P84" s="234"/>
      <c r="Q84" s="234"/>
      <c r="R84" s="234"/>
      <c r="S84" s="234"/>
      <c r="T84" s="234"/>
      <c r="U84" s="234"/>
      <c r="V84" s="234"/>
      <c r="W84" s="234"/>
      <c r="X84" s="234"/>
      <c r="Y84" s="234"/>
      <c r="Z84" s="234"/>
    </row>
    <row r="85" spans="1:26" ht="12.75" customHeight="1" x14ac:dyDescent="0.3">
      <c r="A85" s="234"/>
      <c r="B85" s="234"/>
      <c r="C85" s="234"/>
      <c r="D85" s="234"/>
      <c r="E85" s="234"/>
      <c r="F85" s="234"/>
      <c r="G85" s="234"/>
      <c r="H85" s="234"/>
      <c r="I85" s="234"/>
      <c r="J85" s="234"/>
      <c r="K85" s="234"/>
      <c r="L85" s="234"/>
      <c r="M85" s="234"/>
      <c r="N85" s="234"/>
      <c r="O85" s="234"/>
      <c r="P85" s="234"/>
      <c r="Q85" s="234"/>
      <c r="R85" s="234"/>
      <c r="S85" s="234"/>
      <c r="T85" s="234"/>
      <c r="U85" s="234"/>
      <c r="V85" s="234"/>
      <c r="W85" s="234"/>
      <c r="X85" s="234"/>
      <c r="Y85" s="234"/>
      <c r="Z85" s="234"/>
    </row>
    <row r="86" spans="1:26" ht="12.75" customHeight="1" x14ac:dyDescent="0.3">
      <c r="A86" s="234"/>
      <c r="B86" s="234"/>
      <c r="C86" s="234"/>
      <c r="D86" s="234"/>
      <c r="E86" s="234"/>
      <c r="F86" s="234"/>
      <c r="G86" s="234"/>
      <c r="H86" s="234"/>
      <c r="I86" s="234"/>
      <c r="J86" s="234"/>
      <c r="K86" s="234"/>
      <c r="L86" s="234"/>
      <c r="M86" s="234"/>
      <c r="N86" s="234"/>
      <c r="O86" s="234"/>
      <c r="P86" s="234"/>
      <c r="Q86" s="234"/>
      <c r="R86" s="234"/>
      <c r="S86" s="234"/>
      <c r="T86" s="234"/>
      <c r="U86" s="234"/>
      <c r="V86" s="234"/>
      <c r="W86" s="234"/>
      <c r="X86" s="234"/>
      <c r="Y86" s="234"/>
      <c r="Z86" s="234"/>
    </row>
    <row r="87" spans="1:26" ht="12.75" customHeight="1" x14ac:dyDescent="0.3">
      <c r="A87" s="234"/>
      <c r="B87" s="234"/>
      <c r="C87" s="234"/>
      <c r="D87" s="234"/>
      <c r="E87" s="234"/>
      <c r="F87" s="234"/>
      <c r="G87" s="234"/>
      <c r="H87" s="234"/>
      <c r="I87" s="234"/>
      <c r="J87" s="234"/>
      <c r="K87" s="234"/>
      <c r="L87" s="234"/>
      <c r="M87" s="234"/>
      <c r="N87" s="234"/>
      <c r="O87" s="234"/>
      <c r="P87" s="234"/>
      <c r="Q87" s="234"/>
      <c r="R87" s="234"/>
      <c r="S87" s="234"/>
      <c r="T87" s="234"/>
      <c r="U87" s="234"/>
      <c r="V87" s="234"/>
      <c r="W87" s="234"/>
      <c r="X87" s="234"/>
      <c r="Y87" s="234"/>
      <c r="Z87" s="234"/>
    </row>
    <row r="88" spans="1:26" ht="12.75" customHeight="1" x14ac:dyDescent="0.3">
      <c r="A88" s="234"/>
      <c r="B88" s="234"/>
      <c r="C88" s="234"/>
      <c r="D88" s="234"/>
      <c r="E88" s="234"/>
      <c r="F88" s="234"/>
      <c r="G88" s="234"/>
      <c r="H88" s="234"/>
      <c r="I88" s="234"/>
      <c r="J88" s="234"/>
      <c r="K88" s="234"/>
      <c r="L88" s="234"/>
      <c r="M88" s="234"/>
      <c r="N88" s="234"/>
      <c r="O88" s="234"/>
      <c r="P88" s="234"/>
      <c r="Q88" s="234"/>
      <c r="R88" s="234"/>
      <c r="S88" s="234"/>
      <c r="T88" s="234"/>
      <c r="U88" s="234"/>
      <c r="V88" s="234"/>
      <c r="W88" s="234"/>
      <c r="X88" s="234"/>
      <c r="Y88" s="234"/>
      <c r="Z88" s="234"/>
    </row>
    <row r="89" spans="1:26" ht="12.75" customHeight="1" x14ac:dyDescent="0.3">
      <c r="A89" s="234"/>
      <c r="B89" s="234"/>
      <c r="C89" s="234"/>
      <c r="D89" s="234"/>
      <c r="E89" s="234"/>
      <c r="F89" s="234"/>
      <c r="G89" s="234"/>
      <c r="H89" s="234"/>
      <c r="I89" s="234"/>
      <c r="J89" s="234"/>
      <c r="K89" s="234"/>
      <c r="L89" s="234"/>
      <c r="M89" s="234"/>
      <c r="N89" s="234"/>
      <c r="O89" s="234"/>
      <c r="P89" s="234"/>
      <c r="Q89" s="234"/>
      <c r="R89" s="234"/>
      <c r="S89" s="234"/>
      <c r="T89" s="234"/>
      <c r="U89" s="234"/>
      <c r="V89" s="234"/>
      <c r="W89" s="234"/>
      <c r="X89" s="234"/>
      <c r="Y89" s="234"/>
      <c r="Z89" s="234"/>
    </row>
    <row r="90" spans="1:26" ht="12.75" customHeight="1" x14ac:dyDescent="0.3">
      <c r="A90" s="234"/>
      <c r="B90" s="234"/>
      <c r="C90" s="234"/>
      <c r="D90" s="234"/>
      <c r="E90" s="234"/>
      <c r="F90" s="234"/>
      <c r="G90" s="234"/>
      <c r="H90" s="234"/>
      <c r="I90" s="234"/>
      <c r="J90" s="234"/>
      <c r="K90" s="234"/>
      <c r="L90" s="234"/>
      <c r="M90" s="234"/>
      <c r="N90" s="234"/>
      <c r="O90" s="234"/>
      <c r="P90" s="234"/>
      <c r="Q90" s="234"/>
      <c r="R90" s="234"/>
      <c r="S90" s="234"/>
      <c r="T90" s="234"/>
      <c r="U90" s="234"/>
      <c r="V90" s="234"/>
      <c r="W90" s="234"/>
      <c r="X90" s="234"/>
      <c r="Y90" s="234"/>
      <c r="Z90" s="234"/>
    </row>
    <row r="91" spans="1:26" ht="12.75" customHeight="1" x14ac:dyDescent="0.3">
      <c r="A91" s="234"/>
      <c r="B91" s="234"/>
      <c r="C91" s="234"/>
      <c r="D91" s="234"/>
      <c r="E91" s="234"/>
      <c r="F91" s="234"/>
      <c r="G91" s="234"/>
      <c r="H91" s="234"/>
      <c r="I91" s="234"/>
      <c r="J91" s="234"/>
      <c r="K91" s="234"/>
      <c r="L91" s="234"/>
      <c r="M91" s="234"/>
      <c r="N91" s="234"/>
      <c r="O91" s="234"/>
      <c r="P91" s="234"/>
      <c r="Q91" s="234"/>
      <c r="R91" s="234"/>
      <c r="S91" s="234"/>
      <c r="T91" s="234"/>
      <c r="U91" s="234"/>
      <c r="V91" s="234"/>
      <c r="W91" s="234"/>
      <c r="X91" s="234"/>
      <c r="Y91" s="234"/>
      <c r="Z91" s="234"/>
    </row>
    <row r="92" spans="1:26" ht="12.75" customHeight="1" x14ac:dyDescent="0.3">
      <c r="A92" s="234"/>
      <c r="B92" s="234"/>
      <c r="C92" s="234"/>
      <c r="D92" s="234"/>
      <c r="E92" s="234"/>
      <c r="F92" s="234"/>
      <c r="G92" s="234"/>
      <c r="H92" s="234"/>
      <c r="I92" s="234"/>
      <c r="J92" s="234"/>
      <c r="K92" s="234"/>
      <c r="L92" s="234"/>
      <c r="M92" s="234"/>
      <c r="N92" s="234"/>
      <c r="O92" s="234"/>
      <c r="P92" s="234"/>
      <c r="Q92" s="234"/>
      <c r="R92" s="234"/>
      <c r="S92" s="234"/>
      <c r="T92" s="234"/>
      <c r="U92" s="234"/>
      <c r="V92" s="234"/>
      <c r="W92" s="234"/>
      <c r="X92" s="234"/>
      <c r="Y92" s="234"/>
      <c r="Z92" s="234"/>
    </row>
    <row r="93" spans="1:26" ht="12.75" customHeight="1" x14ac:dyDescent="0.3">
      <c r="A93" s="234"/>
      <c r="B93" s="234"/>
      <c r="C93" s="234"/>
      <c r="D93" s="234"/>
      <c r="E93" s="234"/>
      <c r="F93" s="234"/>
      <c r="G93" s="234"/>
      <c r="H93" s="234"/>
      <c r="I93" s="234"/>
      <c r="J93" s="234"/>
      <c r="K93" s="234"/>
      <c r="L93" s="234"/>
      <c r="M93" s="234"/>
      <c r="N93" s="234"/>
      <c r="O93" s="234"/>
      <c r="P93" s="234"/>
      <c r="Q93" s="234"/>
      <c r="R93" s="234"/>
      <c r="S93" s="234"/>
      <c r="T93" s="234"/>
      <c r="U93" s="234"/>
      <c r="V93" s="234"/>
      <c r="W93" s="234"/>
      <c r="X93" s="234"/>
      <c r="Y93" s="234"/>
      <c r="Z93" s="234"/>
    </row>
    <row r="94" spans="1:26" ht="12.75" customHeight="1" x14ac:dyDescent="0.3">
      <c r="A94" s="234"/>
      <c r="B94" s="234"/>
      <c r="C94" s="234"/>
      <c r="D94" s="234"/>
      <c r="E94" s="234"/>
      <c r="F94" s="234"/>
      <c r="G94" s="234"/>
      <c r="H94" s="234"/>
      <c r="I94" s="234"/>
      <c r="J94" s="234"/>
      <c r="K94" s="234"/>
      <c r="L94" s="234"/>
      <c r="M94" s="234"/>
      <c r="N94" s="234"/>
      <c r="O94" s="234"/>
      <c r="P94" s="234"/>
      <c r="Q94" s="234"/>
      <c r="R94" s="234"/>
      <c r="S94" s="234"/>
      <c r="T94" s="234"/>
      <c r="U94" s="234"/>
      <c r="V94" s="234"/>
      <c r="W94" s="234"/>
      <c r="X94" s="234"/>
      <c r="Y94" s="234"/>
      <c r="Z94" s="234"/>
    </row>
    <row r="95" spans="1:26" ht="12.75" customHeight="1" x14ac:dyDescent="0.3">
      <c r="A95" s="234"/>
      <c r="B95" s="234"/>
      <c r="C95" s="234"/>
      <c r="D95" s="234"/>
      <c r="E95" s="234"/>
      <c r="F95" s="234"/>
      <c r="G95" s="234"/>
      <c r="H95" s="234"/>
      <c r="I95" s="234"/>
      <c r="J95" s="234"/>
      <c r="K95" s="234"/>
      <c r="L95" s="234"/>
      <c r="M95" s="234"/>
      <c r="N95" s="234"/>
      <c r="O95" s="234"/>
      <c r="P95" s="234"/>
      <c r="Q95" s="234"/>
      <c r="R95" s="234"/>
      <c r="S95" s="234"/>
      <c r="T95" s="234"/>
      <c r="U95" s="234"/>
      <c r="V95" s="234"/>
      <c r="W95" s="234"/>
      <c r="X95" s="234"/>
      <c r="Y95" s="234"/>
      <c r="Z95" s="234"/>
    </row>
    <row r="96" spans="1:26" ht="12.75" customHeight="1" x14ac:dyDescent="0.3">
      <c r="A96" s="234"/>
      <c r="B96" s="234"/>
      <c r="C96" s="234"/>
      <c r="D96" s="234"/>
      <c r="E96" s="234"/>
      <c r="F96" s="234"/>
      <c r="G96" s="234"/>
      <c r="H96" s="234"/>
      <c r="I96" s="234"/>
      <c r="J96" s="234"/>
      <c r="K96" s="234"/>
      <c r="L96" s="234"/>
      <c r="M96" s="234"/>
      <c r="N96" s="234"/>
      <c r="O96" s="234"/>
      <c r="P96" s="234"/>
      <c r="Q96" s="234"/>
      <c r="R96" s="234"/>
      <c r="S96" s="234"/>
      <c r="T96" s="234"/>
      <c r="U96" s="234"/>
      <c r="V96" s="234"/>
      <c r="W96" s="234"/>
      <c r="X96" s="234"/>
      <c r="Y96" s="234"/>
      <c r="Z96" s="234"/>
    </row>
    <row r="97" spans="1:26" ht="12.75" customHeight="1" x14ac:dyDescent="0.3">
      <c r="A97" s="234"/>
      <c r="B97" s="234"/>
      <c r="C97" s="234"/>
      <c r="D97" s="234"/>
      <c r="E97" s="234"/>
      <c r="F97" s="234"/>
      <c r="G97" s="234"/>
      <c r="H97" s="234"/>
      <c r="I97" s="234"/>
      <c r="J97" s="234"/>
      <c r="K97" s="234"/>
      <c r="L97" s="234"/>
      <c r="M97" s="234"/>
      <c r="N97" s="234"/>
      <c r="O97" s="234"/>
      <c r="P97" s="234"/>
      <c r="Q97" s="234"/>
      <c r="R97" s="234"/>
      <c r="S97" s="234"/>
      <c r="T97" s="234"/>
      <c r="U97" s="234"/>
      <c r="V97" s="234"/>
      <c r="W97" s="234"/>
      <c r="X97" s="234"/>
      <c r="Y97" s="234"/>
      <c r="Z97" s="234"/>
    </row>
    <row r="98" spans="1:26" ht="12.75" customHeight="1" x14ac:dyDescent="0.3">
      <c r="A98" s="234"/>
      <c r="B98" s="234"/>
      <c r="C98" s="234"/>
      <c r="D98" s="234"/>
      <c r="E98" s="234"/>
      <c r="F98" s="234"/>
      <c r="G98" s="234"/>
      <c r="H98" s="234"/>
      <c r="I98" s="234"/>
      <c r="J98" s="234"/>
      <c r="K98" s="234"/>
      <c r="L98" s="234"/>
      <c r="M98" s="234"/>
      <c r="N98" s="234"/>
      <c r="O98" s="234"/>
      <c r="P98" s="234"/>
      <c r="Q98" s="234"/>
      <c r="R98" s="234"/>
      <c r="S98" s="234"/>
      <c r="T98" s="234"/>
      <c r="U98" s="234"/>
      <c r="V98" s="234"/>
      <c r="W98" s="234"/>
      <c r="X98" s="234"/>
      <c r="Y98" s="234"/>
      <c r="Z98" s="234"/>
    </row>
    <row r="99" spans="1:26" ht="12.75" customHeight="1" x14ac:dyDescent="0.3">
      <c r="A99" s="234"/>
      <c r="B99" s="234"/>
      <c r="C99" s="234"/>
      <c r="D99" s="234"/>
      <c r="E99" s="234"/>
      <c r="F99" s="234"/>
      <c r="G99" s="234"/>
      <c r="H99" s="234"/>
      <c r="I99" s="234"/>
      <c r="J99" s="234"/>
      <c r="K99" s="234"/>
      <c r="L99" s="234"/>
      <c r="M99" s="234"/>
      <c r="N99" s="234"/>
      <c r="O99" s="234"/>
      <c r="P99" s="234"/>
      <c r="Q99" s="234"/>
      <c r="R99" s="234"/>
      <c r="S99" s="234"/>
      <c r="T99" s="234"/>
      <c r="U99" s="234"/>
      <c r="V99" s="234"/>
      <c r="W99" s="234"/>
      <c r="X99" s="234"/>
      <c r="Y99" s="234"/>
      <c r="Z99" s="234"/>
    </row>
    <row r="100" spans="1:26" ht="12.75" customHeight="1" x14ac:dyDescent="0.3">
      <c r="A100" s="234"/>
      <c r="B100" s="234"/>
      <c r="C100" s="234"/>
      <c r="D100" s="234"/>
      <c r="E100" s="234"/>
      <c r="F100" s="234"/>
      <c r="G100" s="234"/>
      <c r="H100" s="234"/>
      <c r="I100" s="234"/>
      <c r="J100" s="234"/>
      <c r="K100" s="234"/>
      <c r="L100" s="234"/>
      <c r="M100" s="234"/>
      <c r="N100" s="234"/>
      <c r="O100" s="234"/>
      <c r="P100" s="234"/>
      <c r="Q100" s="234"/>
      <c r="R100" s="234"/>
      <c r="S100" s="234"/>
      <c r="T100" s="234"/>
      <c r="U100" s="234"/>
      <c r="V100" s="234"/>
      <c r="W100" s="234"/>
      <c r="X100" s="234"/>
      <c r="Y100" s="234"/>
      <c r="Z100" s="234"/>
    </row>
    <row r="101" spans="1:26" ht="12.75" customHeight="1" x14ac:dyDescent="0.3">
      <c r="A101" s="234"/>
      <c r="B101" s="234"/>
      <c r="C101" s="234"/>
      <c r="D101" s="234"/>
      <c r="E101" s="234"/>
      <c r="F101" s="234"/>
      <c r="G101" s="234"/>
      <c r="H101" s="234"/>
      <c r="I101" s="234"/>
      <c r="J101" s="234"/>
      <c r="K101" s="234"/>
      <c r="L101" s="234"/>
      <c r="M101" s="234"/>
      <c r="N101" s="234"/>
      <c r="O101" s="234"/>
      <c r="P101" s="234"/>
      <c r="Q101" s="234"/>
      <c r="R101" s="234"/>
      <c r="S101" s="234"/>
      <c r="T101" s="234"/>
      <c r="U101" s="234"/>
      <c r="V101" s="234"/>
      <c r="W101" s="234"/>
      <c r="X101" s="234"/>
      <c r="Y101" s="234"/>
      <c r="Z101" s="234"/>
    </row>
    <row r="102" spans="1:26" ht="12.75" customHeight="1" x14ac:dyDescent="0.3">
      <c r="A102" s="234"/>
      <c r="B102" s="234"/>
      <c r="C102" s="234"/>
      <c r="D102" s="234"/>
      <c r="E102" s="234"/>
      <c r="F102" s="234"/>
      <c r="G102" s="234"/>
      <c r="H102" s="234"/>
      <c r="I102" s="234"/>
      <c r="J102" s="234"/>
      <c r="K102" s="234"/>
      <c r="L102" s="234"/>
      <c r="M102" s="234"/>
      <c r="N102" s="234"/>
      <c r="O102" s="234"/>
      <c r="P102" s="234"/>
      <c r="Q102" s="234"/>
      <c r="R102" s="234"/>
      <c r="S102" s="234"/>
      <c r="T102" s="234"/>
      <c r="U102" s="234"/>
      <c r="V102" s="234"/>
      <c r="W102" s="234"/>
      <c r="X102" s="234"/>
      <c r="Y102" s="234"/>
      <c r="Z102" s="234"/>
    </row>
    <row r="103" spans="1:26" ht="12.75" customHeight="1" x14ac:dyDescent="0.3">
      <c r="A103" s="234"/>
      <c r="B103" s="234"/>
      <c r="C103" s="234"/>
      <c r="D103" s="234"/>
      <c r="E103" s="234"/>
      <c r="F103" s="234"/>
      <c r="G103" s="234"/>
      <c r="H103" s="234"/>
      <c r="I103" s="234"/>
      <c r="J103" s="234"/>
      <c r="K103" s="234"/>
      <c r="L103" s="234"/>
      <c r="M103" s="234"/>
      <c r="N103" s="234"/>
      <c r="O103" s="234"/>
      <c r="P103" s="234"/>
      <c r="Q103" s="234"/>
      <c r="R103" s="234"/>
      <c r="S103" s="234"/>
      <c r="T103" s="234"/>
      <c r="U103" s="234"/>
      <c r="V103" s="234"/>
      <c r="W103" s="234"/>
      <c r="X103" s="234"/>
      <c r="Y103" s="234"/>
      <c r="Z103" s="234"/>
    </row>
    <row r="104" spans="1:26" ht="12.75" customHeight="1" x14ac:dyDescent="0.3">
      <c r="A104" s="234"/>
      <c r="B104" s="234"/>
      <c r="C104" s="234"/>
      <c r="D104" s="234"/>
      <c r="E104" s="234"/>
      <c r="F104" s="234"/>
      <c r="G104" s="234"/>
      <c r="H104" s="234"/>
      <c r="I104" s="234"/>
      <c r="J104" s="234"/>
      <c r="K104" s="234"/>
      <c r="L104" s="234"/>
      <c r="M104" s="234"/>
      <c r="N104" s="234"/>
      <c r="O104" s="234"/>
      <c r="P104" s="234"/>
      <c r="Q104" s="234"/>
      <c r="R104" s="234"/>
      <c r="S104" s="234"/>
      <c r="T104" s="234"/>
      <c r="U104" s="234"/>
      <c r="V104" s="234"/>
      <c r="W104" s="234"/>
      <c r="X104" s="234"/>
      <c r="Y104" s="234"/>
      <c r="Z104" s="234"/>
    </row>
    <row r="105" spans="1:26" ht="12.75" customHeight="1" x14ac:dyDescent="0.3">
      <c r="A105" s="234"/>
      <c r="B105" s="234"/>
      <c r="C105" s="234"/>
      <c r="D105" s="234"/>
      <c r="E105" s="234"/>
      <c r="F105" s="234"/>
      <c r="G105" s="234"/>
      <c r="H105" s="234"/>
      <c r="I105" s="234"/>
      <c r="J105" s="234"/>
      <c r="K105" s="234"/>
      <c r="L105" s="234"/>
      <c r="M105" s="234"/>
      <c r="N105" s="234"/>
      <c r="O105" s="234"/>
      <c r="P105" s="234"/>
      <c r="Q105" s="234"/>
      <c r="R105" s="234"/>
      <c r="S105" s="234"/>
      <c r="T105" s="234"/>
      <c r="U105" s="234"/>
      <c r="V105" s="234"/>
      <c r="W105" s="234"/>
      <c r="X105" s="234"/>
      <c r="Y105" s="234"/>
      <c r="Z105" s="234"/>
    </row>
    <row r="106" spans="1:26" ht="12.75" customHeight="1" x14ac:dyDescent="0.3">
      <c r="A106" s="234"/>
      <c r="B106" s="234"/>
      <c r="C106" s="234"/>
      <c r="D106" s="234"/>
      <c r="E106" s="234"/>
      <c r="F106" s="234"/>
      <c r="G106" s="234"/>
      <c r="H106" s="234"/>
      <c r="I106" s="234"/>
      <c r="J106" s="234"/>
      <c r="K106" s="234"/>
      <c r="L106" s="234"/>
      <c r="M106" s="234"/>
      <c r="N106" s="234"/>
      <c r="O106" s="234"/>
      <c r="P106" s="234"/>
      <c r="Q106" s="234"/>
      <c r="R106" s="234"/>
      <c r="S106" s="234"/>
      <c r="T106" s="234"/>
      <c r="U106" s="234"/>
      <c r="V106" s="234"/>
      <c r="W106" s="234"/>
      <c r="X106" s="234"/>
      <c r="Y106" s="234"/>
      <c r="Z106" s="234"/>
    </row>
    <row r="107" spans="1:26" ht="12.75" customHeight="1" x14ac:dyDescent="0.3">
      <c r="A107" s="234"/>
      <c r="B107" s="234"/>
      <c r="C107" s="234"/>
      <c r="D107" s="234"/>
      <c r="E107" s="234"/>
      <c r="F107" s="234"/>
      <c r="G107" s="234"/>
      <c r="H107" s="234"/>
      <c r="I107" s="234"/>
      <c r="J107" s="234"/>
      <c r="K107" s="234"/>
      <c r="L107" s="234"/>
      <c r="M107" s="234"/>
      <c r="N107" s="234"/>
      <c r="O107" s="234"/>
      <c r="P107" s="234"/>
      <c r="Q107" s="234"/>
      <c r="R107" s="234"/>
      <c r="S107" s="234"/>
      <c r="T107" s="234"/>
      <c r="U107" s="234"/>
      <c r="V107" s="234"/>
      <c r="W107" s="234"/>
      <c r="X107" s="234"/>
      <c r="Y107" s="234"/>
      <c r="Z107" s="234"/>
    </row>
    <row r="108" spans="1:26" ht="12.75" customHeight="1" x14ac:dyDescent="0.3">
      <c r="A108" s="234"/>
      <c r="B108" s="234"/>
      <c r="C108" s="234"/>
      <c r="D108" s="234"/>
      <c r="E108" s="234"/>
      <c r="F108" s="234"/>
      <c r="G108" s="234"/>
      <c r="H108" s="234"/>
      <c r="I108" s="234"/>
      <c r="J108" s="234"/>
      <c r="K108" s="234"/>
      <c r="L108" s="234"/>
      <c r="M108" s="234"/>
      <c r="N108" s="234"/>
      <c r="O108" s="234"/>
      <c r="P108" s="234"/>
      <c r="Q108" s="234"/>
      <c r="R108" s="234"/>
      <c r="S108" s="234"/>
      <c r="T108" s="234"/>
      <c r="U108" s="234"/>
      <c r="V108" s="234"/>
      <c r="W108" s="234"/>
      <c r="X108" s="234"/>
      <c r="Y108" s="234"/>
      <c r="Z108" s="234"/>
    </row>
    <row r="109" spans="1:26" ht="12.75" customHeight="1" x14ac:dyDescent="0.3">
      <c r="A109" s="234"/>
      <c r="B109" s="234"/>
      <c r="C109" s="234"/>
      <c r="D109" s="234"/>
      <c r="E109" s="234"/>
      <c r="F109" s="234"/>
      <c r="G109" s="234"/>
      <c r="H109" s="234"/>
      <c r="I109" s="234"/>
      <c r="J109" s="234"/>
      <c r="K109" s="234"/>
      <c r="L109" s="234"/>
      <c r="M109" s="234"/>
      <c r="N109" s="234"/>
      <c r="O109" s="234"/>
      <c r="P109" s="234"/>
      <c r="Q109" s="234"/>
      <c r="R109" s="234"/>
      <c r="S109" s="234"/>
      <c r="T109" s="234"/>
      <c r="U109" s="234"/>
      <c r="V109" s="234"/>
      <c r="W109" s="234"/>
      <c r="X109" s="234"/>
      <c r="Y109" s="234"/>
      <c r="Z109" s="234"/>
    </row>
    <row r="110" spans="1:26" ht="12.75" customHeight="1" x14ac:dyDescent="0.3">
      <c r="A110" s="234"/>
      <c r="B110" s="234"/>
      <c r="C110" s="234"/>
      <c r="D110" s="234"/>
      <c r="E110" s="234"/>
      <c r="F110" s="234"/>
      <c r="G110" s="234"/>
      <c r="H110" s="234"/>
      <c r="I110" s="234"/>
      <c r="J110" s="234"/>
      <c r="K110" s="234"/>
      <c r="L110" s="234"/>
      <c r="M110" s="234"/>
      <c r="N110" s="234"/>
      <c r="O110" s="234"/>
      <c r="P110" s="234"/>
      <c r="Q110" s="234"/>
      <c r="R110" s="234"/>
      <c r="S110" s="234"/>
      <c r="T110" s="234"/>
      <c r="U110" s="234"/>
      <c r="V110" s="234"/>
      <c r="W110" s="234"/>
      <c r="X110" s="234"/>
      <c r="Y110" s="234"/>
      <c r="Z110" s="234"/>
    </row>
    <row r="111" spans="1:26" ht="12.75" customHeight="1" x14ac:dyDescent="0.3">
      <c r="A111" s="234"/>
      <c r="B111" s="234"/>
      <c r="C111" s="234"/>
      <c r="D111" s="234"/>
      <c r="E111" s="234"/>
      <c r="F111" s="234"/>
      <c r="G111" s="234"/>
      <c r="H111" s="234"/>
      <c r="I111" s="234"/>
      <c r="J111" s="234"/>
      <c r="K111" s="234"/>
      <c r="L111" s="234"/>
      <c r="M111" s="234"/>
      <c r="N111" s="234"/>
      <c r="O111" s="234"/>
      <c r="P111" s="234"/>
      <c r="Q111" s="234"/>
      <c r="R111" s="234"/>
      <c r="S111" s="234"/>
      <c r="T111" s="234"/>
      <c r="U111" s="234"/>
      <c r="V111" s="234"/>
      <c r="W111" s="234"/>
      <c r="X111" s="234"/>
      <c r="Y111" s="234"/>
      <c r="Z111" s="234"/>
    </row>
    <row r="112" spans="1:26" ht="12.75" customHeight="1" x14ac:dyDescent="0.3">
      <c r="A112" s="234"/>
      <c r="B112" s="234"/>
      <c r="C112" s="234"/>
      <c r="D112" s="234"/>
      <c r="E112" s="234"/>
      <c r="F112" s="234"/>
      <c r="G112" s="234"/>
      <c r="H112" s="234"/>
      <c r="I112" s="234"/>
      <c r="J112" s="234"/>
      <c r="K112" s="234"/>
      <c r="L112" s="234"/>
      <c r="M112" s="234"/>
      <c r="N112" s="234"/>
      <c r="O112" s="234"/>
      <c r="P112" s="234"/>
      <c r="Q112" s="234"/>
      <c r="R112" s="234"/>
      <c r="S112" s="234"/>
      <c r="T112" s="234"/>
      <c r="U112" s="234"/>
      <c r="V112" s="234"/>
      <c r="W112" s="234"/>
      <c r="X112" s="234"/>
      <c r="Y112" s="234"/>
      <c r="Z112" s="234"/>
    </row>
    <row r="113" spans="1:26" ht="12.75" customHeight="1" x14ac:dyDescent="0.3">
      <c r="A113" s="234"/>
      <c r="B113" s="234"/>
      <c r="C113" s="234"/>
      <c r="D113" s="234"/>
      <c r="E113" s="234"/>
      <c r="F113" s="234"/>
      <c r="G113" s="234"/>
      <c r="H113" s="234"/>
      <c r="I113" s="234"/>
      <c r="J113" s="234"/>
      <c r="K113" s="234"/>
      <c r="L113" s="234"/>
      <c r="M113" s="234"/>
      <c r="N113" s="234"/>
      <c r="O113" s="234"/>
      <c r="P113" s="234"/>
      <c r="Q113" s="234"/>
      <c r="R113" s="234"/>
      <c r="S113" s="234"/>
      <c r="T113" s="234"/>
      <c r="U113" s="234"/>
      <c r="V113" s="234"/>
      <c r="W113" s="234"/>
      <c r="X113" s="234"/>
      <c r="Y113" s="234"/>
      <c r="Z113" s="234"/>
    </row>
    <row r="114" spans="1:26" ht="12.75" customHeight="1" x14ac:dyDescent="0.3">
      <c r="A114" s="234"/>
      <c r="B114" s="234"/>
      <c r="C114" s="234"/>
      <c r="D114" s="234"/>
      <c r="E114" s="234"/>
      <c r="F114" s="234"/>
      <c r="G114" s="234"/>
      <c r="H114" s="234"/>
      <c r="I114" s="234"/>
      <c r="J114" s="234"/>
      <c r="K114" s="234"/>
      <c r="L114" s="234"/>
      <c r="M114" s="234"/>
      <c r="N114" s="234"/>
      <c r="O114" s="234"/>
      <c r="P114" s="234"/>
      <c r="Q114" s="234"/>
      <c r="R114" s="234"/>
      <c r="S114" s="234"/>
      <c r="T114" s="234"/>
      <c r="U114" s="234"/>
      <c r="V114" s="234"/>
      <c r="W114" s="234"/>
      <c r="X114" s="234"/>
      <c r="Y114" s="234"/>
      <c r="Z114" s="234"/>
    </row>
    <row r="115" spans="1:26" ht="12.75" customHeight="1" x14ac:dyDescent="0.3">
      <c r="A115" s="234"/>
      <c r="B115" s="234"/>
      <c r="C115" s="234"/>
      <c r="D115" s="234"/>
      <c r="E115" s="234"/>
      <c r="F115" s="234"/>
      <c r="G115" s="234"/>
      <c r="H115" s="234"/>
      <c r="I115" s="234"/>
      <c r="J115" s="234"/>
      <c r="K115" s="234"/>
      <c r="L115" s="234"/>
      <c r="M115" s="234"/>
      <c r="N115" s="234"/>
      <c r="O115" s="234"/>
      <c r="P115" s="234"/>
      <c r="Q115" s="234"/>
      <c r="R115" s="234"/>
      <c r="S115" s="234"/>
      <c r="T115" s="234"/>
      <c r="U115" s="234"/>
      <c r="V115" s="234"/>
      <c r="W115" s="234"/>
      <c r="X115" s="234"/>
      <c r="Y115" s="234"/>
      <c r="Z115" s="234"/>
    </row>
    <row r="116" spans="1:26" ht="12.75" customHeight="1" x14ac:dyDescent="0.3">
      <c r="A116" s="234"/>
      <c r="B116" s="234"/>
      <c r="C116" s="234"/>
      <c r="D116" s="234"/>
      <c r="E116" s="234"/>
      <c r="F116" s="234"/>
      <c r="G116" s="234"/>
      <c r="H116" s="234"/>
      <c r="I116" s="234"/>
      <c r="J116" s="234"/>
      <c r="K116" s="234"/>
      <c r="L116" s="234"/>
      <c r="M116" s="234"/>
      <c r="N116" s="234"/>
      <c r="O116" s="234"/>
      <c r="P116" s="234"/>
      <c r="Q116" s="234"/>
      <c r="R116" s="234"/>
      <c r="S116" s="234"/>
      <c r="T116" s="234"/>
      <c r="U116" s="234"/>
      <c r="V116" s="234"/>
      <c r="W116" s="234"/>
      <c r="X116" s="234"/>
      <c r="Y116" s="234"/>
      <c r="Z116" s="234"/>
    </row>
    <row r="117" spans="1:26" ht="12.75" customHeight="1" x14ac:dyDescent="0.3">
      <c r="A117" s="234"/>
      <c r="B117" s="234"/>
      <c r="C117" s="234"/>
      <c r="D117" s="234"/>
      <c r="E117" s="234"/>
      <c r="F117" s="234"/>
      <c r="G117" s="234"/>
      <c r="H117" s="234"/>
      <c r="I117" s="234"/>
      <c r="J117" s="234"/>
      <c r="K117" s="234"/>
      <c r="L117" s="234"/>
      <c r="M117" s="234"/>
      <c r="N117" s="234"/>
      <c r="O117" s="234"/>
      <c r="P117" s="234"/>
      <c r="Q117" s="234"/>
      <c r="R117" s="234"/>
      <c r="S117" s="234"/>
      <c r="T117" s="234"/>
      <c r="U117" s="234"/>
      <c r="V117" s="234"/>
      <c r="W117" s="234"/>
      <c r="X117" s="234"/>
      <c r="Y117" s="234"/>
      <c r="Z117" s="234"/>
    </row>
    <row r="118" spans="1:26" ht="12.75" customHeight="1" x14ac:dyDescent="0.3">
      <c r="A118" s="234"/>
      <c r="B118" s="234"/>
      <c r="C118" s="234"/>
      <c r="D118" s="234"/>
      <c r="E118" s="234"/>
      <c r="F118" s="234"/>
      <c r="G118" s="234"/>
      <c r="H118" s="234"/>
      <c r="I118" s="234"/>
      <c r="J118" s="234"/>
      <c r="K118" s="234"/>
      <c r="L118" s="234"/>
      <c r="M118" s="234"/>
      <c r="N118" s="234"/>
      <c r="O118" s="234"/>
      <c r="P118" s="234"/>
      <c r="Q118" s="234"/>
      <c r="R118" s="234"/>
      <c r="S118" s="234"/>
      <c r="T118" s="234"/>
      <c r="U118" s="234"/>
      <c r="V118" s="234"/>
      <c r="W118" s="234"/>
      <c r="X118" s="234"/>
      <c r="Y118" s="234"/>
      <c r="Z118" s="234"/>
    </row>
    <row r="119" spans="1:26" ht="12.75" customHeight="1" x14ac:dyDescent="0.3">
      <c r="A119" s="234"/>
      <c r="B119" s="234"/>
      <c r="C119" s="234"/>
      <c r="D119" s="234"/>
      <c r="E119" s="234"/>
      <c r="F119" s="234"/>
      <c r="G119" s="234"/>
      <c r="H119" s="234"/>
      <c r="I119" s="234"/>
      <c r="J119" s="234"/>
      <c r="K119" s="234"/>
      <c r="L119" s="234"/>
      <c r="M119" s="234"/>
      <c r="N119" s="234"/>
      <c r="O119" s="234"/>
      <c r="P119" s="234"/>
      <c r="Q119" s="234"/>
      <c r="R119" s="234"/>
      <c r="S119" s="234"/>
      <c r="T119" s="234"/>
      <c r="U119" s="234"/>
      <c r="V119" s="234"/>
      <c r="W119" s="234"/>
      <c r="X119" s="234"/>
      <c r="Y119" s="234"/>
      <c r="Z119" s="234"/>
    </row>
    <row r="120" spans="1:26" ht="12.75" customHeight="1" x14ac:dyDescent="0.3">
      <c r="A120" s="234"/>
      <c r="B120" s="234"/>
      <c r="C120" s="234"/>
      <c r="D120" s="234"/>
      <c r="E120" s="234"/>
      <c r="F120" s="234"/>
      <c r="G120" s="234"/>
      <c r="H120" s="234"/>
      <c r="I120" s="234"/>
      <c r="J120" s="234"/>
      <c r="K120" s="234"/>
      <c r="L120" s="234"/>
      <c r="M120" s="234"/>
      <c r="N120" s="234"/>
      <c r="O120" s="234"/>
      <c r="P120" s="234"/>
      <c r="Q120" s="234"/>
      <c r="R120" s="234"/>
      <c r="S120" s="234"/>
      <c r="T120" s="234"/>
      <c r="U120" s="234"/>
      <c r="V120" s="234"/>
      <c r="W120" s="234"/>
      <c r="X120" s="234"/>
      <c r="Y120" s="234"/>
      <c r="Z120" s="234"/>
    </row>
    <row r="121" spans="1:26" ht="12.75" customHeight="1" x14ac:dyDescent="0.3">
      <c r="A121" s="234"/>
      <c r="B121" s="234"/>
      <c r="C121" s="234"/>
      <c r="D121" s="234"/>
      <c r="E121" s="234"/>
      <c r="F121" s="234"/>
      <c r="G121" s="234"/>
      <c r="H121" s="234"/>
      <c r="I121" s="234"/>
      <c r="J121" s="234"/>
      <c r="K121" s="234"/>
      <c r="L121" s="234"/>
      <c r="M121" s="234"/>
      <c r="N121" s="234"/>
      <c r="O121" s="234"/>
      <c r="P121" s="234"/>
      <c r="Q121" s="234"/>
      <c r="R121" s="234"/>
      <c r="S121" s="234"/>
      <c r="T121" s="234"/>
      <c r="U121" s="234"/>
      <c r="V121" s="234"/>
      <c r="W121" s="234"/>
      <c r="X121" s="234"/>
      <c r="Y121" s="234"/>
      <c r="Z121" s="234"/>
    </row>
    <row r="122" spans="1:26" ht="12.75" customHeight="1" x14ac:dyDescent="0.3">
      <c r="A122" s="234"/>
      <c r="B122" s="234"/>
      <c r="C122" s="234"/>
      <c r="D122" s="234"/>
      <c r="E122" s="234"/>
      <c r="F122" s="234"/>
      <c r="G122" s="234"/>
      <c r="H122" s="234"/>
      <c r="I122" s="234"/>
      <c r="J122" s="234"/>
      <c r="K122" s="234"/>
      <c r="L122" s="234"/>
      <c r="M122" s="234"/>
      <c r="N122" s="234"/>
      <c r="O122" s="234"/>
      <c r="P122" s="234"/>
      <c r="Q122" s="234"/>
      <c r="R122" s="234"/>
      <c r="S122" s="234"/>
      <c r="T122" s="234"/>
      <c r="U122" s="234"/>
      <c r="V122" s="234"/>
      <c r="W122" s="234"/>
      <c r="X122" s="234"/>
      <c r="Y122" s="234"/>
      <c r="Z122" s="234"/>
    </row>
    <row r="123" spans="1:26" ht="12.75" customHeight="1" x14ac:dyDescent="0.3">
      <c r="A123" s="234"/>
      <c r="B123" s="234"/>
      <c r="C123" s="234"/>
      <c r="D123" s="234"/>
      <c r="E123" s="234"/>
      <c r="F123" s="234"/>
      <c r="G123" s="234"/>
      <c r="H123" s="234"/>
      <c r="I123" s="234"/>
      <c r="J123" s="234"/>
      <c r="K123" s="234"/>
      <c r="L123" s="234"/>
      <c r="M123" s="234"/>
      <c r="N123" s="234"/>
      <c r="O123" s="234"/>
      <c r="P123" s="234"/>
      <c r="Q123" s="234"/>
      <c r="R123" s="234"/>
      <c r="S123" s="234"/>
      <c r="T123" s="234"/>
      <c r="U123" s="234"/>
      <c r="V123" s="234"/>
      <c r="W123" s="234"/>
      <c r="X123" s="234"/>
      <c r="Y123" s="234"/>
      <c r="Z123" s="234"/>
    </row>
    <row r="124" spans="1:26" ht="12.75" customHeight="1" x14ac:dyDescent="0.3">
      <c r="A124" s="234"/>
      <c r="B124" s="234"/>
      <c r="C124" s="234"/>
      <c r="D124" s="234"/>
      <c r="E124" s="234"/>
      <c r="F124" s="234"/>
      <c r="G124" s="234"/>
      <c r="H124" s="234"/>
      <c r="I124" s="234"/>
      <c r="J124" s="234"/>
      <c r="K124" s="234"/>
      <c r="L124" s="234"/>
      <c r="M124" s="234"/>
      <c r="N124" s="234"/>
      <c r="O124" s="234"/>
      <c r="P124" s="234"/>
      <c r="Q124" s="234"/>
      <c r="R124" s="234"/>
      <c r="S124" s="234"/>
      <c r="T124" s="234"/>
      <c r="U124" s="234"/>
      <c r="V124" s="234"/>
      <c r="W124" s="234"/>
      <c r="X124" s="234"/>
      <c r="Y124" s="234"/>
      <c r="Z124" s="234"/>
    </row>
    <row r="125" spans="1:26" ht="12.75" customHeight="1" x14ac:dyDescent="0.3">
      <c r="A125" s="234"/>
      <c r="B125" s="234"/>
      <c r="C125" s="234"/>
      <c r="D125" s="234"/>
      <c r="E125" s="234"/>
      <c r="F125" s="234"/>
      <c r="G125" s="234"/>
      <c r="H125" s="234"/>
      <c r="I125" s="234"/>
      <c r="J125" s="234"/>
      <c r="K125" s="234"/>
      <c r="L125" s="234"/>
      <c r="M125" s="234"/>
      <c r="N125" s="234"/>
      <c r="O125" s="234"/>
      <c r="P125" s="234"/>
      <c r="Q125" s="234"/>
      <c r="R125" s="234"/>
      <c r="S125" s="234"/>
      <c r="T125" s="234"/>
      <c r="U125" s="234"/>
      <c r="V125" s="234"/>
      <c r="W125" s="234"/>
      <c r="X125" s="234"/>
      <c r="Y125" s="234"/>
      <c r="Z125" s="234"/>
    </row>
    <row r="126" spans="1:26" ht="12.75" customHeight="1" x14ac:dyDescent="0.3">
      <c r="A126" s="234"/>
      <c r="B126" s="234"/>
      <c r="C126" s="234"/>
      <c r="D126" s="234"/>
      <c r="E126" s="234"/>
      <c r="F126" s="234"/>
      <c r="G126" s="234"/>
      <c r="H126" s="234"/>
      <c r="I126" s="234"/>
      <c r="J126" s="234"/>
      <c r="K126" s="234"/>
      <c r="L126" s="234"/>
      <c r="M126" s="234"/>
      <c r="N126" s="234"/>
      <c r="O126" s="234"/>
      <c r="P126" s="234"/>
      <c r="Q126" s="234"/>
      <c r="R126" s="234"/>
      <c r="S126" s="234"/>
      <c r="T126" s="234"/>
      <c r="U126" s="234"/>
      <c r="V126" s="234"/>
      <c r="W126" s="234"/>
      <c r="X126" s="234"/>
      <c r="Y126" s="234"/>
      <c r="Z126" s="234"/>
    </row>
    <row r="127" spans="1:26" ht="12.75" customHeight="1" x14ac:dyDescent="0.3">
      <c r="A127" s="234"/>
      <c r="B127" s="234"/>
      <c r="C127" s="234"/>
      <c r="D127" s="234"/>
      <c r="E127" s="234"/>
      <c r="F127" s="234"/>
      <c r="G127" s="234"/>
      <c r="H127" s="234"/>
      <c r="I127" s="234"/>
      <c r="J127" s="234"/>
      <c r="K127" s="234"/>
      <c r="L127" s="234"/>
      <c r="M127" s="234"/>
      <c r="N127" s="234"/>
      <c r="O127" s="234"/>
      <c r="P127" s="234"/>
      <c r="Q127" s="234"/>
      <c r="R127" s="234"/>
      <c r="S127" s="234"/>
      <c r="T127" s="234"/>
      <c r="U127" s="234"/>
      <c r="V127" s="234"/>
      <c r="W127" s="234"/>
      <c r="X127" s="234"/>
      <c r="Y127" s="234"/>
      <c r="Z127" s="234"/>
    </row>
    <row r="128" spans="1:26" ht="12.75" customHeight="1" x14ac:dyDescent="0.3">
      <c r="A128" s="234"/>
      <c r="B128" s="234"/>
      <c r="C128" s="234"/>
      <c r="D128" s="234"/>
      <c r="E128" s="234"/>
      <c r="F128" s="234"/>
      <c r="G128" s="234"/>
      <c r="H128" s="234"/>
      <c r="I128" s="234"/>
      <c r="J128" s="234"/>
      <c r="K128" s="234"/>
      <c r="L128" s="234"/>
      <c r="M128" s="234"/>
      <c r="N128" s="234"/>
      <c r="O128" s="234"/>
      <c r="P128" s="234"/>
      <c r="Q128" s="234"/>
      <c r="R128" s="234"/>
      <c r="S128" s="234"/>
      <c r="T128" s="234"/>
      <c r="U128" s="234"/>
      <c r="V128" s="234"/>
      <c r="W128" s="234"/>
      <c r="X128" s="234"/>
      <c r="Y128" s="234"/>
      <c r="Z128" s="234"/>
    </row>
    <row r="129" spans="1:26" ht="12.75" customHeight="1" x14ac:dyDescent="0.3">
      <c r="A129" s="234"/>
      <c r="B129" s="234"/>
      <c r="C129" s="234"/>
      <c r="D129" s="234"/>
      <c r="E129" s="234"/>
      <c r="F129" s="234"/>
      <c r="G129" s="234"/>
      <c r="H129" s="234"/>
      <c r="I129" s="234"/>
      <c r="J129" s="234"/>
      <c r="K129" s="234"/>
      <c r="L129" s="234"/>
      <c r="M129" s="234"/>
      <c r="N129" s="234"/>
      <c r="O129" s="234"/>
      <c r="P129" s="234"/>
      <c r="Q129" s="234"/>
      <c r="R129" s="234"/>
      <c r="S129" s="234"/>
      <c r="T129" s="234"/>
      <c r="U129" s="234"/>
      <c r="V129" s="234"/>
      <c r="W129" s="234"/>
      <c r="X129" s="234"/>
      <c r="Y129" s="234"/>
      <c r="Z129" s="234"/>
    </row>
    <row r="130" spans="1:26" ht="12.75" customHeight="1" x14ac:dyDescent="0.3">
      <c r="A130" s="234"/>
      <c r="B130" s="234"/>
      <c r="C130" s="234"/>
      <c r="D130" s="234"/>
      <c r="E130" s="234"/>
      <c r="F130" s="234"/>
      <c r="G130" s="234"/>
      <c r="H130" s="234"/>
      <c r="I130" s="234"/>
      <c r="J130" s="234"/>
      <c r="K130" s="234"/>
      <c r="L130" s="234"/>
      <c r="M130" s="234"/>
      <c r="N130" s="234"/>
      <c r="O130" s="234"/>
      <c r="P130" s="234"/>
      <c r="Q130" s="234"/>
      <c r="R130" s="234"/>
      <c r="S130" s="234"/>
      <c r="T130" s="234"/>
      <c r="U130" s="234"/>
      <c r="V130" s="234"/>
      <c r="W130" s="234"/>
      <c r="X130" s="234"/>
      <c r="Y130" s="234"/>
      <c r="Z130" s="234"/>
    </row>
    <row r="131" spans="1:26" ht="12.75" customHeight="1" x14ac:dyDescent="0.3">
      <c r="A131" s="234"/>
      <c r="B131" s="234"/>
      <c r="C131" s="234"/>
      <c r="D131" s="234"/>
      <c r="E131" s="234"/>
      <c r="F131" s="234"/>
      <c r="G131" s="234"/>
      <c r="H131" s="234"/>
      <c r="I131" s="234"/>
      <c r="J131" s="234"/>
      <c r="K131" s="234"/>
      <c r="L131" s="234"/>
      <c r="M131" s="234"/>
      <c r="N131" s="234"/>
      <c r="O131" s="234"/>
      <c r="P131" s="234"/>
      <c r="Q131" s="234"/>
      <c r="R131" s="234"/>
      <c r="S131" s="234"/>
      <c r="T131" s="234"/>
      <c r="U131" s="234"/>
      <c r="V131" s="234"/>
      <c r="W131" s="234"/>
      <c r="X131" s="234"/>
      <c r="Y131" s="234"/>
      <c r="Z131" s="234"/>
    </row>
    <row r="132" spans="1:26" ht="12.75" customHeight="1" x14ac:dyDescent="0.3">
      <c r="A132" s="234"/>
      <c r="B132" s="234"/>
      <c r="C132" s="234"/>
      <c r="D132" s="234"/>
      <c r="E132" s="234"/>
      <c r="F132" s="234"/>
      <c r="G132" s="234"/>
      <c r="H132" s="234"/>
      <c r="I132" s="234"/>
      <c r="J132" s="234"/>
      <c r="K132" s="234"/>
      <c r="L132" s="234"/>
      <c r="M132" s="234"/>
      <c r="N132" s="234"/>
      <c r="O132" s="234"/>
      <c r="P132" s="234"/>
      <c r="Q132" s="234"/>
      <c r="R132" s="234"/>
      <c r="S132" s="234"/>
      <c r="T132" s="234"/>
      <c r="U132" s="234"/>
      <c r="V132" s="234"/>
      <c r="W132" s="234"/>
      <c r="X132" s="234"/>
      <c r="Y132" s="234"/>
      <c r="Z132" s="234"/>
    </row>
    <row r="133" spans="1:26" ht="12.75" customHeight="1" x14ac:dyDescent="0.3">
      <c r="A133" s="234"/>
      <c r="B133" s="234"/>
      <c r="C133" s="234"/>
      <c r="D133" s="234"/>
      <c r="E133" s="234"/>
      <c r="F133" s="234"/>
      <c r="G133" s="234"/>
      <c r="H133" s="234"/>
      <c r="I133" s="234"/>
      <c r="J133" s="234"/>
      <c r="K133" s="234"/>
      <c r="L133" s="234"/>
      <c r="M133" s="234"/>
      <c r="N133" s="234"/>
      <c r="O133" s="234"/>
      <c r="P133" s="234"/>
      <c r="Q133" s="234"/>
      <c r="R133" s="234"/>
      <c r="S133" s="234"/>
      <c r="T133" s="234"/>
      <c r="U133" s="234"/>
      <c r="V133" s="234"/>
      <c r="W133" s="234"/>
      <c r="X133" s="234"/>
      <c r="Y133" s="234"/>
      <c r="Z133" s="234"/>
    </row>
    <row r="134" spans="1:26" ht="12.75" customHeight="1" x14ac:dyDescent="0.3">
      <c r="A134" s="234"/>
      <c r="B134" s="234"/>
      <c r="C134" s="234"/>
      <c r="D134" s="234"/>
      <c r="E134" s="234"/>
      <c r="F134" s="234"/>
      <c r="G134" s="234"/>
      <c r="H134" s="234"/>
      <c r="I134" s="234"/>
      <c r="J134" s="234"/>
      <c r="K134" s="234"/>
      <c r="L134" s="234"/>
      <c r="M134" s="234"/>
      <c r="N134" s="234"/>
      <c r="O134" s="234"/>
      <c r="P134" s="234"/>
      <c r="Q134" s="234"/>
      <c r="R134" s="234"/>
      <c r="S134" s="234"/>
      <c r="T134" s="234"/>
      <c r="U134" s="234"/>
      <c r="V134" s="234"/>
      <c r="W134" s="234"/>
      <c r="X134" s="234"/>
      <c r="Y134" s="234"/>
      <c r="Z134" s="234"/>
    </row>
    <row r="135" spans="1:26" ht="12.75" customHeight="1" x14ac:dyDescent="0.3">
      <c r="A135" s="234"/>
      <c r="B135" s="234"/>
      <c r="C135" s="234"/>
      <c r="D135" s="234"/>
      <c r="E135" s="234"/>
      <c r="F135" s="234"/>
      <c r="G135" s="234"/>
      <c r="H135" s="234"/>
      <c r="I135" s="234"/>
      <c r="J135" s="234"/>
      <c r="K135" s="234"/>
      <c r="L135" s="234"/>
      <c r="M135" s="234"/>
      <c r="N135" s="234"/>
      <c r="O135" s="234"/>
      <c r="P135" s="234"/>
      <c r="Q135" s="234"/>
      <c r="R135" s="234"/>
      <c r="S135" s="234"/>
      <c r="T135" s="234"/>
      <c r="U135" s="234"/>
      <c r="V135" s="234"/>
      <c r="W135" s="234"/>
      <c r="X135" s="234"/>
      <c r="Y135" s="234"/>
      <c r="Z135" s="234"/>
    </row>
    <row r="136" spans="1:26" ht="12.75" customHeight="1" x14ac:dyDescent="0.3">
      <c r="A136" s="234"/>
      <c r="B136" s="234"/>
      <c r="C136" s="234"/>
      <c r="D136" s="234"/>
      <c r="E136" s="234"/>
      <c r="F136" s="234"/>
      <c r="G136" s="234"/>
      <c r="H136" s="234"/>
      <c r="I136" s="234"/>
      <c r="J136" s="234"/>
      <c r="K136" s="234"/>
      <c r="L136" s="234"/>
      <c r="M136" s="234"/>
      <c r="N136" s="234"/>
      <c r="O136" s="234"/>
      <c r="P136" s="234"/>
      <c r="Q136" s="234"/>
      <c r="R136" s="234"/>
      <c r="S136" s="234"/>
      <c r="T136" s="234"/>
      <c r="U136" s="234"/>
      <c r="V136" s="234"/>
      <c r="W136" s="234"/>
      <c r="X136" s="234"/>
      <c r="Y136" s="234"/>
      <c r="Z136" s="234"/>
    </row>
    <row r="137" spans="1:26" ht="12.75" customHeight="1" x14ac:dyDescent="0.3">
      <c r="A137" s="234"/>
      <c r="B137" s="234"/>
      <c r="C137" s="234"/>
      <c r="D137" s="234"/>
      <c r="E137" s="234"/>
      <c r="F137" s="234"/>
      <c r="G137" s="234"/>
      <c r="H137" s="234"/>
      <c r="I137" s="234"/>
      <c r="J137" s="234"/>
      <c r="K137" s="234"/>
      <c r="L137" s="234"/>
      <c r="M137" s="234"/>
      <c r="N137" s="234"/>
      <c r="O137" s="234"/>
      <c r="P137" s="234"/>
      <c r="Q137" s="234"/>
      <c r="R137" s="234"/>
      <c r="S137" s="234"/>
      <c r="T137" s="234"/>
      <c r="U137" s="234"/>
      <c r="V137" s="234"/>
      <c r="W137" s="234"/>
      <c r="X137" s="234"/>
      <c r="Y137" s="234"/>
      <c r="Z137" s="234"/>
    </row>
    <row r="138" spans="1:26" ht="12.75" customHeight="1" x14ac:dyDescent="0.3">
      <c r="A138" s="234"/>
      <c r="B138" s="234"/>
      <c r="C138" s="234"/>
      <c r="D138" s="234"/>
      <c r="E138" s="234"/>
      <c r="F138" s="234"/>
      <c r="G138" s="234"/>
      <c r="H138" s="234"/>
      <c r="I138" s="234"/>
      <c r="J138" s="234"/>
      <c r="K138" s="234"/>
      <c r="L138" s="234"/>
      <c r="M138" s="234"/>
      <c r="N138" s="234"/>
      <c r="O138" s="234"/>
      <c r="P138" s="234"/>
      <c r="Q138" s="234"/>
      <c r="R138" s="234"/>
      <c r="S138" s="234"/>
      <c r="T138" s="234"/>
      <c r="U138" s="234"/>
      <c r="V138" s="234"/>
      <c r="W138" s="234"/>
      <c r="X138" s="234"/>
      <c r="Y138" s="234"/>
      <c r="Z138" s="234"/>
    </row>
    <row r="139" spans="1:26" ht="12.75" customHeight="1" x14ac:dyDescent="0.3">
      <c r="A139" s="234"/>
      <c r="B139" s="234"/>
      <c r="C139" s="234"/>
      <c r="D139" s="234"/>
      <c r="E139" s="234"/>
      <c r="F139" s="234"/>
      <c r="G139" s="234"/>
      <c r="H139" s="234"/>
      <c r="I139" s="234"/>
      <c r="J139" s="234"/>
      <c r="K139" s="234"/>
      <c r="L139" s="234"/>
      <c r="M139" s="234"/>
      <c r="N139" s="234"/>
      <c r="O139" s="234"/>
      <c r="P139" s="234"/>
      <c r="Q139" s="234"/>
      <c r="R139" s="234"/>
      <c r="S139" s="234"/>
      <c r="T139" s="234"/>
      <c r="U139" s="234"/>
      <c r="V139" s="234"/>
      <c r="W139" s="234"/>
      <c r="X139" s="234"/>
      <c r="Y139" s="234"/>
      <c r="Z139" s="234"/>
    </row>
    <row r="140" spans="1:26" ht="12.75" customHeight="1" x14ac:dyDescent="0.3">
      <c r="A140" s="234"/>
      <c r="B140" s="234"/>
      <c r="C140" s="234"/>
      <c r="D140" s="234"/>
      <c r="E140" s="234"/>
      <c r="F140" s="234"/>
      <c r="G140" s="234"/>
      <c r="H140" s="234"/>
      <c r="I140" s="234"/>
      <c r="J140" s="234"/>
      <c r="K140" s="234"/>
      <c r="L140" s="234"/>
      <c r="M140" s="234"/>
      <c r="N140" s="234"/>
      <c r="O140" s="234"/>
      <c r="P140" s="234"/>
      <c r="Q140" s="234"/>
      <c r="R140" s="234"/>
      <c r="S140" s="234"/>
      <c r="T140" s="234"/>
      <c r="U140" s="234"/>
      <c r="V140" s="234"/>
      <c r="W140" s="234"/>
      <c r="X140" s="234"/>
      <c r="Y140" s="234"/>
      <c r="Z140" s="234"/>
    </row>
    <row r="141" spans="1:26" ht="12.75" customHeight="1" x14ac:dyDescent="0.3">
      <c r="A141" s="234"/>
      <c r="B141" s="234"/>
      <c r="C141" s="234"/>
      <c r="D141" s="234"/>
      <c r="E141" s="234"/>
      <c r="F141" s="234"/>
      <c r="G141" s="234"/>
      <c r="H141" s="234"/>
      <c r="I141" s="234"/>
      <c r="J141" s="234"/>
      <c r="K141" s="234"/>
      <c r="L141" s="234"/>
      <c r="M141" s="234"/>
      <c r="N141" s="234"/>
      <c r="O141" s="234"/>
      <c r="P141" s="234"/>
      <c r="Q141" s="234"/>
      <c r="R141" s="234"/>
      <c r="S141" s="234"/>
      <c r="T141" s="234"/>
      <c r="U141" s="234"/>
      <c r="V141" s="234"/>
      <c r="W141" s="234"/>
      <c r="X141" s="234"/>
      <c r="Y141" s="234"/>
      <c r="Z141" s="234"/>
    </row>
    <row r="142" spans="1:26" ht="12.75" customHeight="1" x14ac:dyDescent="0.3">
      <c r="A142" s="234"/>
      <c r="B142" s="234"/>
      <c r="C142" s="234"/>
      <c r="D142" s="234"/>
      <c r="E142" s="234"/>
      <c r="F142" s="234"/>
      <c r="G142" s="234"/>
      <c r="H142" s="234"/>
      <c r="I142" s="234"/>
      <c r="J142" s="234"/>
      <c r="K142" s="234"/>
      <c r="L142" s="234"/>
      <c r="M142" s="234"/>
      <c r="N142" s="234"/>
      <c r="O142" s="234"/>
      <c r="P142" s="234"/>
      <c r="Q142" s="234"/>
      <c r="R142" s="234"/>
      <c r="S142" s="234"/>
      <c r="T142" s="234"/>
      <c r="U142" s="234"/>
      <c r="V142" s="234"/>
      <c r="W142" s="234"/>
      <c r="X142" s="234"/>
      <c r="Y142" s="234"/>
      <c r="Z142" s="234"/>
    </row>
    <row r="143" spans="1:26" ht="12.75" customHeight="1" x14ac:dyDescent="0.3">
      <c r="A143" s="234"/>
      <c r="B143" s="234"/>
      <c r="C143" s="234"/>
      <c r="D143" s="234"/>
      <c r="E143" s="234"/>
      <c r="F143" s="234"/>
      <c r="G143" s="234"/>
      <c r="H143" s="234"/>
      <c r="I143" s="234"/>
      <c r="J143" s="234"/>
      <c r="K143" s="234"/>
      <c r="L143" s="234"/>
      <c r="M143" s="234"/>
      <c r="N143" s="234"/>
      <c r="O143" s="234"/>
      <c r="P143" s="234"/>
      <c r="Q143" s="234"/>
      <c r="R143" s="234"/>
      <c r="S143" s="234"/>
      <c r="T143" s="234"/>
      <c r="U143" s="234"/>
      <c r="V143" s="234"/>
      <c r="W143" s="234"/>
      <c r="X143" s="234"/>
      <c r="Y143" s="234"/>
      <c r="Z143" s="234"/>
    </row>
    <row r="144" spans="1:26" ht="12.75" customHeight="1" x14ac:dyDescent="0.3">
      <c r="A144" s="234"/>
      <c r="B144" s="234"/>
      <c r="C144" s="234"/>
      <c r="D144" s="234"/>
      <c r="E144" s="234"/>
      <c r="F144" s="234"/>
      <c r="G144" s="234"/>
      <c r="H144" s="234"/>
      <c r="I144" s="234"/>
      <c r="J144" s="234"/>
      <c r="K144" s="234"/>
      <c r="L144" s="234"/>
      <c r="M144" s="234"/>
      <c r="N144" s="234"/>
      <c r="O144" s="234"/>
      <c r="P144" s="234"/>
      <c r="Q144" s="234"/>
      <c r="R144" s="234"/>
      <c r="S144" s="234"/>
      <c r="T144" s="234"/>
      <c r="U144" s="234"/>
      <c r="V144" s="234"/>
      <c r="W144" s="234"/>
      <c r="X144" s="234"/>
      <c r="Y144" s="234"/>
      <c r="Z144" s="234"/>
    </row>
    <row r="145" spans="1:26" ht="12.75" customHeight="1" x14ac:dyDescent="0.3">
      <c r="A145" s="234"/>
      <c r="B145" s="234"/>
      <c r="C145" s="234"/>
      <c r="D145" s="234"/>
      <c r="E145" s="234"/>
      <c r="F145" s="234"/>
      <c r="G145" s="234"/>
      <c r="H145" s="234"/>
      <c r="I145" s="234"/>
      <c r="J145" s="234"/>
      <c r="K145" s="234"/>
      <c r="L145" s="234"/>
      <c r="M145" s="234"/>
      <c r="N145" s="234"/>
      <c r="O145" s="234"/>
      <c r="P145" s="234"/>
      <c r="Q145" s="234"/>
      <c r="R145" s="234"/>
      <c r="S145" s="234"/>
      <c r="T145" s="234"/>
      <c r="U145" s="234"/>
      <c r="V145" s="234"/>
      <c r="W145" s="234"/>
      <c r="X145" s="234"/>
      <c r="Y145" s="234"/>
      <c r="Z145" s="234"/>
    </row>
    <row r="146" spans="1:26" ht="12.75" customHeight="1" x14ac:dyDescent="0.3">
      <c r="A146" s="234"/>
      <c r="B146" s="234"/>
      <c r="C146" s="234"/>
      <c r="D146" s="234"/>
      <c r="E146" s="234"/>
      <c r="F146" s="234"/>
      <c r="G146" s="234"/>
      <c r="H146" s="234"/>
      <c r="I146" s="234"/>
      <c r="J146" s="234"/>
      <c r="K146" s="234"/>
      <c r="L146" s="234"/>
      <c r="M146" s="234"/>
      <c r="N146" s="234"/>
      <c r="O146" s="234"/>
      <c r="P146" s="234"/>
      <c r="Q146" s="234"/>
      <c r="R146" s="234"/>
      <c r="S146" s="234"/>
      <c r="T146" s="234"/>
      <c r="U146" s="234"/>
      <c r="V146" s="234"/>
      <c r="W146" s="234"/>
      <c r="X146" s="234"/>
      <c r="Y146" s="234"/>
      <c r="Z146" s="234"/>
    </row>
    <row r="147" spans="1:26" ht="12.75" customHeight="1" x14ac:dyDescent="0.3">
      <c r="A147" s="234"/>
      <c r="B147" s="234"/>
      <c r="C147" s="234"/>
      <c r="D147" s="234"/>
      <c r="E147" s="234"/>
      <c r="F147" s="234"/>
      <c r="G147" s="234"/>
      <c r="H147" s="234"/>
      <c r="I147" s="234"/>
      <c r="J147" s="234"/>
      <c r="K147" s="234"/>
      <c r="L147" s="234"/>
      <c r="M147" s="234"/>
      <c r="N147" s="234"/>
      <c r="O147" s="234"/>
      <c r="P147" s="234"/>
      <c r="Q147" s="234"/>
      <c r="R147" s="234"/>
      <c r="S147" s="234"/>
      <c r="T147" s="234"/>
      <c r="U147" s="234"/>
      <c r="V147" s="234"/>
      <c r="W147" s="234"/>
      <c r="X147" s="234"/>
      <c r="Y147" s="234"/>
      <c r="Z147" s="234"/>
    </row>
    <row r="148" spans="1:26" ht="12.75" customHeight="1" x14ac:dyDescent="0.3">
      <c r="A148" s="234"/>
      <c r="B148" s="234"/>
      <c r="C148" s="234"/>
      <c r="D148" s="234"/>
      <c r="E148" s="234"/>
      <c r="F148" s="234"/>
      <c r="G148" s="234"/>
      <c r="H148" s="234"/>
      <c r="I148" s="234"/>
      <c r="J148" s="234"/>
      <c r="K148" s="234"/>
      <c r="L148" s="234"/>
      <c r="M148" s="234"/>
      <c r="N148" s="234"/>
      <c r="O148" s="234"/>
      <c r="P148" s="234"/>
      <c r="Q148" s="234"/>
      <c r="R148" s="234"/>
      <c r="S148" s="234"/>
      <c r="T148" s="234"/>
      <c r="U148" s="234"/>
      <c r="V148" s="234"/>
      <c r="W148" s="234"/>
      <c r="X148" s="234"/>
      <c r="Y148" s="234"/>
      <c r="Z148" s="234"/>
    </row>
    <row r="149" spans="1:26" ht="12.75" customHeight="1" x14ac:dyDescent="0.3">
      <c r="A149" s="234"/>
      <c r="B149" s="234"/>
      <c r="C149" s="234"/>
      <c r="D149" s="234"/>
      <c r="E149" s="234"/>
      <c r="F149" s="234"/>
      <c r="G149" s="234"/>
      <c r="H149" s="234"/>
      <c r="I149" s="234"/>
      <c r="J149" s="234"/>
      <c r="K149" s="234"/>
      <c r="L149" s="234"/>
      <c r="M149" s="234"/>
      <c r="N149" s="234"/>
      <c r="O149" s="234"/>
      <c r="P149" s="234"/>
      <c r="Q149" s="234"/>
      <c r="R149" s="234"/>
      <c r="S149" s="234"/>
      <c r="T149" s="234"/>
      <c r="U149" s="234"/>
      <c r="V149" s="234"/>
      <c r="W149" s="234"/>
      <c r="X149" s="234"/>
      <c r="Y149" s="234"/>
      <c r="Z149" s="234"/>
    </row>
    <row r="150" spans="1:26" ht="12.75" customHeight="1" x14ac:dyDescent="0.3">
      <c r="A150" s="234"/>
      <c r="B150" s="234"/>
      <c r="C150" s="234"/>
      <c r="D150" s="234"/>
      <c r="E150" s="234"/>
      <c r="F150" s="234"/>
      <c r="G150" s="234"/>
      <c r="H150" s="234"/>
      <c r="I150" s="234"/>
      <c r="J150" s="234"/>
      <c r="K150" s="234"/>
      <c r="L150" s="234"/>
      <c r="M150" s="234"/>
      <c r="N150" s="234"/>
      <c r="O150" s="234"/>
      <c r="P150" s="234"/>
      <c r="Q150" s="234"/>
      <c r="R150" s="234"/>
      <c r="S150" s="234"/>
      <c r="T150" s="234"/>
      <c r="U150" s="234"/>
      <c r="V150" s="234"/>
      <c r="W150" s="234"/>
      <c r="X150" s="234"/>
      <c r="Y150" s="234"/>
      <c r="Z150" s="234"/>
    </row>
    <row r="151" spans="1:26" ht="12.75" customHeight="1" x14ac:dyDescent="0.3">
      <c r="A151" s="234"/>
      <c r="B151" s="234"/>
      <c r="C151" s="234"/>
      <c r="D151" s="234"/>
      <c r="E151" s="234"/>
      <c r="F151" s="234"/>
      <c r="G151" s="234"/>
      <c r="H151" s="234"/>
      <c r="I151" s="234"/>
      <c r="J151" s="234"/>
      <c r="K151" s="234"/>
      <c r="L151" s="234"/>
      <c r="M151" s="234"/>
      <c r="N151" s="234"/>
      <c r="O151" s="234"/>
      <c r="P151" s="234"/>
      <c r="Q151" s="234"/>
      <c r="R151" s="234"/>
      <c r="S151" s="234"/>
      <c r="T151" s="234"/>
      <c r="U151" s="234"/>
      <c r="V151" s="234"/>
      <c r="W151" s="234"/>
      <c r="X151" s="234"/>
      <c r="Y151" s="234"/>
      <c r="Z151" s="234"/>
    </row>
    <row r="152" spans="1:26" ht="12.75" customHeight="1" x14ac:dyDescent="0.3">
      <c r="A152" s="234"/>
      <c r="B152" s="234"/>
      <c r="C152" s="234"/>
      <c r="D152" s="234"/>
      <c r="E152" s="234"/>
      <c r="F152" s="234"/>
      <c r="G152" s="234"/>
      <c r="H152" s="234"/>
      <c r="I152" s="234"/>
      <c r="J152" s="234"/>
      <c r="K152" s="234"/>
      <c r="L152" s="234"/>
      <c r="M152" s="234"/>
      <c r="N152" s="234"/>
      <c r="O152" s="234"/>
      <c r="P152" s="234"/>
      <c r="Q152" s="234"/>
      <c r="R152" s="234"/>
      <c r="S152" s="234"/>
      <c r="T152" s="234"/>
      <c r="U152" s="234"/>
      <c r="V152" s="234"/>
      <c r="W152" s="234"/>
      <c r="X152" s="234"/>
      <c r="Y152" s="234"/>
      <c r="Z152" s="234"/>
    </row>
    <row r="153" spans="1:26" ht="12.75" customHeight="1" x14ac:dyDescent="0.3">
      <c r="A153" s="234"/>
      <c r="B153" s="234"/>
      <c r="C153" s="234"/>
      <c r="D153" s="234"/>
      <c r="E153" s="234"/>
      <c r="F153" s="234"/>
      <c r="G153" s="234"/>
      <c r="H153" s="234"/>
      <c r="I153" s="234"/>
      <c r="J153" s="234"/>
      <c r="K153" s="234"/>
      <c r="L153" s="234"/>
      <c r="M153" s="234"/>
      <c r="N153" s="234"/>
      <c r="O153" s="234"/>
      <c r="P153" s="234"/>
      <c r="Q153" s="234"/>
      <c r="R153" s="234"/>
      <c r="S153" s="234"/>
      <c r="T153" s="234"/>
      <c r="U153" s="234"/>
      <c r="V153" s="234"/>
      <c r="W153" s="234"/>
      <c r="X153" s="234"/>
      <c r="Y153" s="234"/>
      <c r="Z153" s="234"/>
    </row>
    <row r="154" spans="1:26" ht="12.75" customHeight="1" x14ac:dyDescent="0.3">
      <c r="A154" s="234"/>
      <c r="B154" s="234"/>
      <c r="C154" s="234"/>
      <c r="D154" s="234"/>
      <c r="E154" s="234"/>
      <c r="F154" s="234"/>
      <c r="G154" s="234"/>
      <c r="H154" s="234"/>
      <c r="I154" s="234"/>
      <c r="J154" s="234"/>
      <c r="K154" s="234"/>
      <c r="L154" s="234"/>
      <c r="M154" s="234"/>
      <c r="N154" s="234"/>
      <c r="O154" s="234"/>
      <c r="P154" s="234"/>
      <c r="Q154" s="234"/>
      <c r="R154" s="234"/>
      <c r="S154" s="234"/>
      <c r="T154" s="234"/>
      <c r="U154" s="234"/>
      <c r="V154" s="234"/>
      <c r="W154" s="234"/>
      <c r="X154" s="234"/>
      <c r="Y154" s="234"/>
      <c r="Z154" s="234"/>
    </row>
    <row r="155" spans="1:26" ht="12.75" customHeight="1" x14ac:dyDescent="0.3">
      <c r="A155" s="234"/>
      <c r="B155" s="234"/>
      <c r="C155" s="234"/>
      <c r="D155" s="234"/>
      <c r="E155" s="234"/>
      <c r="F155" s="234"/>
      <c r="G155" s="234"/>
      <c r="H155" s="234"/>
      <c r="I155" s="234"/>
      <c r="J155" s="234"/>
      <c r="K155" s="234"/>
      <c r="L155" s="234"/>
      <c r="M155" s="234"/>
      <c r="N155" s="234"/>
      <c r="O155" s="234"/>
      <c r="P155" s="234"/>
      <c r="Q155" s="234"/>
      <c r="R155" s="234"/>
      <c r="S155" s="234"/>
      <c r="T155" s="234"/>
      <c r="U155" s="234"/>
      <c r="V155" s="234"/>
      <c r="W155" s="234"/>
      <c r="X155" s="234"/>
      <c r="Y155" s="234"/>
      <c r="Z155" s="234"/>
    </row>
    <row r="156" spans="1:26" ht="12.75" customHeight="1" x14ac:dyDescent="0.3">
      <c r="A156" s="234"/>
      <c r="B156" s="234"/>
      <c r="C156" s="234"/>
      <c r="D156" s="234"/>
      <c r="E156" s="234"/>
      <c r="F156" s="234"/>
      <c r="G156" s="234"/>
      <c r="H156" s="234"/>
      <c r="I156" s="234"/>
      <c r="J156" s="234"/>
      <c r="K156" s="234"/>
      <c r="L156" s="234"/>
      <c r="M156" s="234"/>
      <c r="N156" s="234"/>
      <c r="O156" s="234"/>
      <c r="P156" s="234"/>
      <c r="Q156" s="234"/>
      <c r="R156" s="234"/>
      <c r="S156" s="234"/>
      <c r="T156" s="234"/>
      <c r="U156" s="234"/>
      <c r="V156" s="234"/>
      <c r="W156" s="234"/>
      <c r="X156" s="234"/>
      <c r="Y156" s="234"/>
      <c r="Z156" s="234"/>
    </row>
    <row r="157" spans="1:26" ht="12.75" customHeight="1" x14ac:dyDescent="0.3">
      <c r="A157" s="234"/>
      <c r="B157" s="234"/>
      <c r="C157" s="234"/>
      <c r="D157" s="234"/>
      <c r="E157" s="234"/>
      <c r="F157" s="234"/>
      <c r="G157" s="234"/>
      <c r="H157" s="234"/>
      <c r="I157" s="234"/>
      <c r="J157" s="234"/>
      <c r="K157" s="234"/>
      <c r="L157" s="234"/>
      <c r="M157" s="234"/>
      <c r="N157" s="234"/>
      <c r="O157" s="234"/>
      <c r="P157" s="234"/>
      <c r="Q157" s="234"/>
      <c r="R157" s="234"/>
      <c r="S157" s="234"/>
      <c r="T157" s="234"/>
      <c r="U157" s="234"/>
      <c r="V157" s="234"/>
      <c r="W157" s="234"/>
      <c r="X157" s="234"/>
      <c r="Y157" s="234"/>
      <c r="Z157" s="234"/>
    </row>
    <row r="158" spans="1:26" ht="12.75" customHeight="1" x14ac:dyDescent="0.3">
      <c r="A158" s="234"/>
      <c r="B158" s="234"/>
      <c r="C158" s="234"/>
      <c r="D158" s="234"/>
      <c r="E158" s="234"/>
      <c r="F158" s="234"/>
      <c r="G158" s="234"/>
      <c r="H158" s="234"/>
      <c r="I158" s="234"/>
      <c r="J158" s="234"/>
      <c r="K158" s="234"/>
      <c r="L158" s="234"/>
      <c r="M158" s="234"/>
      <c r="N158" s="234"/>
      <c r="O158" s="234"/>
      <c r="P158" s="234"/>
      <c r="Q158" s="234"/>
      <c r="R158" s="234"/>
      <c r="S158" s="234"/>
      <c r="T158" s="234"/>
      <c r="U158" s="234"/>
      <c r="V158" s="234"/>
      <c r="W158" s="234"/>
      <c r="X158" s="234"/>
      <c r="Y158" s="234"/>
      <c r="Z158" s="234"/>
    </row>
    <row r="159" spans="1:26" ht="12.75" customHeight="1" x14ac:dyDescent="0.3">
      <c r="A159" s="234"/>
      <c r="B159" s="234"/>
      <c r="C159" s="234"/>
      <c r="D159" s="234"/>
      <c r="E159" s="234"/>
      <c r="F159" s="234"/>
      <c r="G159" s="234"/>
      <c r="H159" s="234"/>
      <c r="I159" s="234"/>
      <c r="J159" s="234"/>
      <c r="K159" s="234"/>
      <c r="L159" s="234"/>
      <c r="M159" s="234"/>
      <c r="N159" s="234"/>
      <c r="O159" s="234"/>
      <c r="P159" s="234"/>
      <c r="Q159" s="234"/>
      <c r="R159" s="234"/>
      <c r="S159" s="234"/>
      <c r="T159" s="234"/>
      <c r="U159" s="234"/>
      <c r="V159" s="234"/>
      <c r="W159" s="234"/>
      <c r="X159" s="234"/>
      <c r="Y159" s="234"/>
      <c r="Z159" s="234"/>
    </row>
    <row r="160" spans="1:26" ht="12.75" customHeight="1" x14ac:dyDescent="0.3">
      <c r="A160" s="234"/>
      <c r="B160" s="234"/>
      <c r="C160" s="234"/>
      <c r="D160" s="234"/>
      <c r="E160" s="234"/>
      <c r="F160" s="234"/>
      <c r="G160" s="234"/>
      <c r="H160" s="234"/>
      <c r="I160" s="234"/>
      <c r="J160" s="234"/>
      <c r="K160" s="234"/>
      <c r="L160" s="234"/>
      <c r="M160" s="234"/>
      <c r="N160" s="234"/>
      <c r="O160" s="234"/>
      <c r="P160" s="234"/>
      <c r="Q160" s="234"/>
      <c r="R160" s="234"/>
      <c r="S160" s="234"/>
      <c r="T160" s="234"/>
      <c r="U160" s="234"/>
      <c r="V160" s="234"/>
      <c r="W160" s="234"/>
      <c r="X160" s="234"/>
      <c r="Y160" s="234"/>
      <c r="Z160" s="234"/>
    </row>
    <row r="161" spans="1:26" ht="12.75" customHeight="1" x14ac:dyDescent="0.3">
      <c r="A161" s="234"/>
      <c r="B161" s="234"/>
      <c r="C161" s="234"/>
      <c r="D161" s="234"/>
      <c r="E161" s="234"/>
      <c r="F161" s="234"/>
      <c r="G161" s="234"/>
      <c r="H161" s="234"/>
      <c r="I161" s="234"/>
      <c r="J161" s="234"/>
      <c r="K161" s="234"/>
      <c r="L161" s="234"/>
      <c r="M161" s="234"/>
      <c r="N161" s="234"/>
      <c r="O161" s="234"/>
      <c r="P161" s="234"/>
      <c r="Q161" s="234"/>
      <c r="R161" s="234"/>
      <c r="S161" s="234"/>
      <c r="T161" s="234"/>
      <c r="U161" s="234"/>
      <c r="V161" s="234"/>
      <c r="W161" s="234"/>
      <c r="X161" s="234"/>
      <c r="Y161" s="234"/>
      <c r="Z161" s="234"/>
    </row>
    <row r="162" spans="1:26" ht="12.75" customHeight="1" x14ac:dyDescent="0.3">
      <c r="A162" s="234"/>
      <c r="B162" s="234"/>
      <c r="C162" s="234"/>
      <c r="D162" s="234"/>
      <c r="E162" s="234"/>
      <c r="F162" s="234"/>
      <c r="G162" s="234"/>
      <c r="H162" s="234"/>
      <c r="I162" s="234"/>
      <c r="J162" s="234"/>
      <c r="K162" s="234"/>
      <c r="L162" s="234"/>
      <c r="M162" s="234"/>
      <c r="N162" s="234"/>
      <c r="O162" s="234"/>
      <c r="P162" s="234"/>
      <c r="Q162" s="234"/>
      <c r="R162" s="234"/>
      <c r="S162" s="234"/>
      <c r="T162" s="234"/>
      <c r="U162" s="234"/>
      <c r="V162" s="234"/>
      <c r="W162" s="234"/>
      <c r="X162" s="234"/>
      <c r="Y162" s="234"/>
      <c r="Z162" s="234"/>
    </row>
    <row r="163" spans="1:26" ht="12.75" customHeight="1" x14ac:dyDescent="0.3">
      <c r="A163" s="234"/>
      <c r="B163" s="234"/>
      <c r="C163" s="234"/>
      <c r="D163" s="234"/>
      <c r="E163" s="234"/>
      <c r="F163" s="234"/>
      <c r="G163" s="234"/>
      <c r="H163" s="234"/>
      <c r="I163" s="234"/>
      <c r="J163" s="234"/>
      <c r="K163" s="234"/>
      <c r="L163" s="234"/>
      <c r="M163" s="234"/>
      <c r="N163" s="234"/>
      <c r="O163" s="234"/>
      <c r="P163" s="234"/>
      <c r="Q163" s="234"/>
      <c r="R163" s="234"/>
      <c r="S163" s="234"/>
      <c r="T163" s="234"/>
      <c r="U163" s="234"/>
      <c r="V163" s="234"/>
      <c r="W163" s="234"/>
      <c r="X163" s="234"/>
      <c r="Y163" s="234"/>
      <c r="Z163" s="234"/>
    </row>
    <row r="164" spans="1:26" ht="12.75" customHeight="1" x14ac:dyDescent="0.3">
      <c r="A164" s="234"/>
      <c r="B164" s="234"/>
      <c r="C164" s="234"/>
      <c r="D164" s="234"/>
      <c r="E164" s="234"/>
      <c r="F164" s="234"/>
      <c r="G164" s="234"/>
      <c r="H164" s="234"/>
      <c r="I164" s="234"/>
      <c r="J164" s="234"/>
      <c r="K164" s="234"/>
      <c r="L164" s="234"/>
      <c r="M164" s="234"/>
      <c r="N164" s="234"/>
      <c r="O164" s="234"/>
      <c r="P164" s="234"/>
      <c r="Q164" s="234"/>
      <c r="R164" s="234"/>
      <c r="S164" s="234"/>
      <c r="T164" s="234"/>
      <c r="U164" s="234"/>
      <c r="V164" s="234"/>
      <c r="W164" s="234"/>
      <c r="X164" s="234"/>
      <c r="Y164" s="234"/>
      <c r="Z164" s="234"/>
    </row>
    <row r="165" spans="1:26" ht="12.75" customHeight="1" x14ac:dyDescent="0.3">
      <c r="A165" s="234"/>
      <c r="B165" s="234"/>
      <c r="C165" s="234"/>
      <c r="D165" s="234"/>
      <c r="E165" s="234"/>
      <c r="F165" s="234"/>
      <c r="G165" s="234"/>
      <c r="H165" s="234"/>
      <c r="I165" s="234"/>
      <c r="J165" s="234"/>
      <c r="K165" s="234"/>
      <c r="L165" s="234"/>
      <c r="M165" s="234"/>
      <c r="N165" s="234"/>
      <c r="O165" s="234"/>
      <c r="P165" s="234"/>
      <c r="Q165" s="234"/>
      <c r="R165" s="234"/>
      <c r="S165" s="234"/>
      <c r="T165" s="234"/>
      <c r="U165" s="234"/>
      <c r="V165" s="234"/>
      <c r="W165" s="234"/>
      <c r="X165" s="234"/>
      <c r="Y165" s="234"/>
      <c r="Z165" s="234"/>
    </row>
    <row r="166" spans="1:26" ht="12.75" customHeight="1" x14ac:dyDescent="0.3">
      <c r="A166" s="234"/>
      <c r="B166" s="234"/>
      <c r="C166" s="234"/>
      <c r="D166" s="234"/>
      <c r="E166" s="234"/>
      <c r="F166" s="234"/>
      <c r="G166" s="234"/>
      <c r="H166" s="234"/>
      <c r="I166" s="234"/>
      <c r="J166" s="234"/>
      <c r="K166" s="234"/>
      <c r="L166" s="234"/>
      <c r="M166" s="234"/>
      <c r="N166" s="234"/>
      <c r="O166" s="234"/>
      <c r="P166" s="234"/>
      <c r="Q166" s="234"/>
      <c r="R166" s="234"/>
      <c r="S166" s="234"/>
      <c r="T166" s="234"/>
      <c r="U166" s="234"/>
      <c r="V166" s="234"/>
      <c r="W166" s="234"/>
      <c r="X166" s="234"/>
      <c r="Y166" s="234"/>
      <c r="Z166" s="234"/>
    </row>
    <row r="167" spans="1:26" ht="12.75" customHeight="1" x14ac:dyDescent="0.3">
      <c r="A167" s="234"/>
      <c r="B167" s="234"/>
      <c r="C167" s="234"/>
      <c r="D167" s="234"/>
      <c r="E167" s="234"/>
      <c r="F167" s="234"/>
      <c r="G167" s="234"/>
      <c r="H167" s="234"/>
      <c r="I167" s="234"/>
      <c r="J167" s="234"/>
      <c r="K167" s="234"/>
      <c r="L167" s="234"/>
      <c r="M167" s="234"/>
      <c r="N167" s="234"/>
      <c r="O167" s="234"/>
      <c r="P167" s="234"/>
      <c r="Q167" s="234"/>
      <c r="R167" s="234"/>
      <c r="S167" s="234"/>
      <c r="T167" s="234"/>
      <c r="U167" s="234"/>
      <c r="V167" s="234"/>
      <c r="W167" s="234"/>
      <c r="X167" s="234"/>
      <c r="Y167" s="234"/>
      <c r="Z167" s="234"/>
    </row>
    <row r="168" spans="1:26" ht="12.75" customHeight="1" x14ac:dyDescent="0.3">
      <c r="A168" s="234"/>
      <c r="B168" s="234"/>
      <c r="C168" s="234"/>
      <c r="D168" s="234"/>
      <c r="E168" s="234"/>
      <c r="F168" s="234"/>
      <c r="G168" s="234"/>
      <c r="H168" s="234"/>
      <c r="I168" s="234"/>
      <c r="J168" s="234"/>
      <c r="K168" s="234"/>
      <c r="L168" s="234"/>
      <c r="M168" s="234"/>
      <c r="N168" s="234"/>
      <c r="O168" s="234"/>
      <c r="P168" s="234"/>
      <c r="Q168" s="234"/>
      <c r="R168" s="234"/>
      <c r="S168" s="234"/>
      <c r="T168" s="234"/>
      <c r="U168" s="234"/>
      <c r="V168" s="234"/>
      <c r="W168" s="234"/>
      <c r="X168" s="234"/>
      <c r="Y168" s="234"/>
      <c r="Z168" s="234"/>
    </row>
    <row r="169" spans="1:26" ht="12.75" customHeight="1" x14ac:dyDescent="0.3">
      <c r="A169" s="234"/>
      <c r="B169" s="234"/>
      <c r="C169" s="234"/>
      <c r="D169" s="234"/>
      <c r="E169" s="234"/>
      <c r="F169" s="234"/>
      <c r="G169" s="234"/>
      <c r="H169" s="234"/>
      <c r="I169" s="234"/>
      <c r="J169" s="234"/>
      <c r="K169" s="234"/>
      <c r="L169" s="234"/>
      <c r="M169" s="234"/>
      <c r="N169" s="234"/>
      <c r="O169" s="234"/>
      <c r="P169" s="234"/>
      <c r="Q169" s="234"/>
      <c r="R169" s="234"/>
      <c r="S169" s="234"/>
      <c r="T169" s="234"/>
      <c r="U169" s="234"/>
      <c r="V169" s="234"/>
      <c r="W169" s="234"/>
      <c r="X169" s="234"/>
      <c r="Y169" s="234"/>
      <c r="Z169" s="234"/>
    </row>
    <row r="170" spans="1:26" ht="12.75" customHeight="1" x14ac:dyDescent="0.3">
      <c r="A170" s="234"/>
      <c r="B170" s="234"/>
      <c r="C170" s="234"/>
      <c r="D170" s="234"/>
      <c r="E170" s="234"/>
      <c r="F170" s="234"/>
      <c r="G170" s="234"/>
      <c r="H170" s="234"/>
      <c r="I170" s="234"/>
      <c r="J170" s="234"/>
      <c r="K170" s="234"/>
      <c r="L170" s="234"/>
      <c r="M170" s="234"/>
      <c r="N170" s="234"/>
      <c r="O170" s="234"/>
      <c r="P170" s="234"/>
      <c r="Q170" s="234"/>
      <c r="R170" s="234"/>
      <c r="S170" s="234"/>
      <c r="T170" s="234"/>
      <c r="U170" s="234"/>
      <c r="V170" s="234"/>
      <c r="W170" s="234"/>
      <c r="X170" s="234"/>
      <c r="Y170" s="234"/>
      <c r="Z170" s="234"/>
    </row>
    <row r="171" spans="1:26" ht="12.75" customHeight="1" x14ac:dyDescent="0.3">
      <c r="A171" s="234"/>
      <c r="B171" s="234"/>
      <c r="C171" s="234"/>
      <c r="D171" s="234"/>
      <c r="E171" s="234"/>
      <c r="F171" s="234"/>
      <c r="G171" s="234"/>
      <c r="H171" s="234"/>
      <c r="I171" s="234"/>
      <c r="J171" s="234"/>
      <c r="K171" s="234"/>
      <c r="L171" s="234"/>
      <c r="M171" s="234"/>
      <c r="N171" s="234"/>
      <c r="O171" s="234"/>
      <c r="P171" s="234"/>
      <c r="Q171" s="234"/>
      <c r="R171" s="234"/>
      <c r="S171" s="234"/>
      <c r="T171" s="234"/>
      <c r="U171" s="234"/>
      <c r="V171" s="234"/>
      <c r="W171" s="234"/>
      <c r="X171" s="234"/>
      <c r="Y171" s="234"/>
      <c r="Z171" s="234"/>
    </row>
    <row r="172" spans="1:26" ht="12.75" customHeight="1" x14ac:dyDescent="0.3">
      <c r="A172" s="234"/>
      <c r="B172" s="234"/>
      <c r="C172" s="234"/>
      <c r="D172" s="234"/>
      <c r="E172" s="234"/>
      <c r="F172" s="234"/>
      <c r="G172" s="234"/>
      <c r="H172" s="234"/>
      <c r="I172" s="234"/>
      <c r="J172" s="234"/>
      <c r="K172" s="234"/>
      <c r="L172" s="234"/>
      <c r="M172" s="234"/>
      <c r="N172" s="234"/>
      <c r="O172" s="234"/>
      <c r="P172" s="234"/>
      <c r="Q172" s="234"/>
      <c r="R172" s="234"/>
      <c r="S172" s="234"/>
      <c r="T172" s="234"/>
      <c r="U172" s="234"/>
      <c r="V172" s="234"/>
      <c r="W172" s="234"/>
      <c r="X172" s="234"/>
      <c r="Y172" s="234"/>
      <c r="Z172" s="234"/>
    </row>
    <row r="173" spans="1:26" ht="12.75" customHeight="1" x14ac:dyDescent="0.3">
      <c r="A173" s="234"/>
      <c r="B173" s="234"/>
      <c r="C173" s="234"/>
      <c r="D173" s="234"/>
      <c r="E173" s="234"/>
      <c r="F173" s="234"/>
      <c r="G173" s="234"/>
      <c r="H173" s="234"/>
      <c r="I173" s="234"/>
      <c r="J173" s="234"/>
      <c r="K173" s="234"/>
      <c r="L173" s="234"/>
      <c r="M173" s="234"/>
      <c r="N173" s="234"/>
      <c r="O173" s="234"/>
      <c r="P173" s="234"/>
      <c r="Q173" s="234"/>
      <c r="R173" s="234"/>
      <c r="S173" s="234"/>
      <c r="T173" s="234"/>
      <c r="U173" s="234"/>
      <c r="V173" s="234"/>
      <c r="W173" s="234"/>
      <c r="X173" s="234"/>
      <c r="Y173" s="234"/>
      <c r="Z173" s="234"/>
    </row>
    <row r="174" spans="1:26" ht="12.75" customHeight="1" x14ac:dyDescent="0.3">
      <c r="A174" s="234"/>
      <c r="B174" s="234"/>
      <c r="C174" s="234"/>
      <c r="D174" s="234"/>
      <c r="E174" s="234"/>
      <c r="F174" s="234"/>
      <c r="G174" s="234"/>
      <c r="H174" s="234"/>
      <c r="I174" s="234"/>
      <c r="J174" s="234"/>
      <c r="K174" s="234"/>
      <c r="L174" s="234"/>
      <c r="M174" s="234"/>
      <c r="N174" s="234"/>
      <c r="O174" s="234"/>
      <c r="P174" s="234"/>
      <c r="Q174" s="234"/>
      <c r="R174" s="234"/>
      <c r="S174" s="234"/>
      <c r="T174" s="234"/>
      <c r="U174" s="234"/>
      <c r="V174" s="234"/>
      <c r="W174" s="234"/>
      <c r="X174" s="234"/>
      <c r="Y174" s="234"/>
      <c r="Z174" s="234"/>
    </row>
    <row r="175" spans="1:26" ht="12.75" customHeight="1" x14ac:dyDescent="0.3">
      <c r="A175" s="234"/>
      <c r="B175" s="234"/>
      <c r="C175" s="234"/>
      <c r="D175" s="234"/>
      <c r="E175" s="234"/>
      <c r="F175" s="234"/>
      <c r="G175" s="234"/>
      <c r="H175" s="234"/>
      <c r="I175" s="234"/>
      <c r="J175" s="234"/>
      <c r="K175" s="234"/>
      <c r="L175" s="234"/>
      <c r="M175" s="234"/>
      <c r="N175" s="234"/>
      <c r="O175" s="234"/>
      <c r="P175" s="234"/>
      <c r="Q175" s="234"/>
      <c r="R175" s="234"/>
      <c r="S175" s="234"/>
      <c r="T175" s="234"/>
      <c r="U175" s="234"/>
      <c r="V175" s="234"/>
      <c r="W175" s="234"/>
      <c r="X175" s="234"/>
      <c r="Y175" s="234"/>
      <c r="Z175" s="234"/>
    </row>
    <row r="176" spans="1:26" ht="12.75" customHeight="1" x14ac:dyDescent="0.3">
      <c r="A176" s="234"/>
      <c r="B176" s="234"/>
      <c r="C176" s="234"/>
      <c r="D176" s="234"/>
      <c r="E176" s="234"/>
      <c r="F176" s="234"/>
      <c r="G176" s="234"/>
      <c r="H176" s="234"/>
      <c r="I176" s="234"/>
      <c r="J176" s="234"/>
      <c r="K176" s="234"/>
      <c r="L176" s="234"/>
      <c r="M176" s="234"/>
      <c r="N176" s="234"/>
      <c r="O176" s="234"/>
      <c r="P176" s="234"/>
      <c r="Q176" s="234"/>
      <c r="R176" s="234"/>
      <c r="S176" s="234"/>
      <c r="T176" s="234"/>
      <c r="U176" s="234"/>
      <c r="V176" s="234"/>
      <c r="W176" s="234"/>
      <c r="X176" s="234"/>
      <c r="Y176" s="234"/>
      <c r="Z176" s="234"/>
    </row>
    <row r="177" spans="1:26" ht="12.75" customHeight="1" x14ac:dyDescent="0.3">
      <c r="A177" s="234"/>
      <c r="B177" s="234"/>
      <c r="C177" s="234"/>
      <c r="D177" s="234"/>
      <c r="E177" s="234"/>
      <c r="F177" s="234"/>
      <c r="G177" s="234"/>
      <c r="H177" s="234"/>
      <c r="I177" s="234"/>
      <c r="J177" s="234"/>
      <c r="K177" s="234"/>
      <c r="L177" s="234"/>
      <c r="M177" s="234"/>
      <c r="N177" s="234"/>
      <c r="O177" s="234"/>
      <c r="P177" s="234"/>
      <c r="Q177" s="234"/>
      <c r="R177" s="234"/>
      <c r="S177" s="234"/>
      <c r="T177" s="234"/>
      <c r="U177" s="234"/>
      <c r="V177" s="234"/>
      <c r="W177" s="234"/>
      <c r="X177" s="234"/>
      <c r="Y177" s="234"/>
      <c r="Z177" s="234"/>
    </row>
    <row r="178" spans="1:26" ht="12.75" customHeight="1" x14ac:dyDescent="0.3">
      <c r="A178" s="234"/>
      <c r="B178" s="234"/>
      <c r="C178" s="234"/>
      <c r="D178" s="234"/>
      <c r="E178" s="234"/>
      <c r="F178" s="234"/>
      <c r="G178" s="234"/>
      <c r="H178" s="234"/>
      <c r="I178" s="234"/>
      <c r="J178" s="234"/>
      <c r="K178" s="234"/>
      <c r="L178" s="234"/>
      <c r="M178" s="234"/>
      <c r="N178" s="234"/>
      <c r="O178" s="234"/>
      <c r="P178" s="234"/>
      <c r="Q178" s="234"/>
      <c r="R178" s="234"/>
      <c r="S178" s="234"/>
      <c r="T178" s="234"/>
      <c r="U178" s="234"/>
      <c r="V178" s="234"/>
      <c r="W178" s="234"/>
      <c r="X178" s="234"/>
      <c r="Y178" s="234"/>
      <c r="Z178" s="234"/>
    </row>
    <row r="179" spans="1:26" ht="12.75" customHeight="1" x14ac:dyDescent="0.3">
      <c r="A179" s="234"/>
      <c r="B179" s="234"/>
      <c r="C179" s="234"/>
      <c r="D179" s="234"/>
      <c r="E179" s="234"/>
      <c r="F179" s="234"/>
      <c r="G179" s="234"/>
      <c r="H179" s="234"/>
      <c r="I179" s="234"/>
      <c r="J179" s="234"/>
      <c r="K179" s="234"/>
      <c r="L179" s="234"/>
      <c r="M179" s="234"/>
      <c r="N179" s="234"/>
      <c r="O179" s="234"/>
      <c r="P179" s="234"/>
      <c r="Q179" s="234"/>
      <c r="R179" s="234"/>
      <c r="S179" s="234"/>
      <c r="T179" s="234"/>
      <c r="U179" s="234"/>
      <c r="V179" s="234"/>
      <c r="W179" s="234"/>
      <c r="X179" s="234"/>
      <c r="Y179" s="234"/>
      <c r="Z179" s="234"/>
    </row>
    <row r="180" spans="1:26" ht="12.75" customHeight="1" x14ac:dyDescent="0.3">
      <c r="A180" s="234"/>
      <c r="B180" s="234"/>
      <c r="C180" s="234"/>
      <c r="D180" s="234"/>
      <c r="E180" s="234"/>
      <c r="F180" s="234"/>
      <c r="G180" s="234"/>
      <c r="H180" s="234"/>
      <c r="I180" s="234"/>
      <c r="J180" s="234"/>
      <c r="K180" s="234"/>
      <c r="L180" s="234"/>
      <c r="M180" s="234"/>
      <c r="N180" s="234"/>
      <c r="O180" s="234"/>
      <c r="P180" s="234"/>
      <c r="Q180" s="234"/>
      <c r="R180" s="234"/>
      <c r="S180" s="234"/>
      <c r="T180" s="234"/>
      <c r="U180" s="234"/>
      <c r="V180" s="234"/>
      <c r="W180" s="234"/>
      <c r="X180" s="234"/>
      <c r="Y180" s="234"/>
      <c r="Z180" s="234"/>
    </row>
    <row r="181" spans="1:26" ht="12.75" customHeight="1" x14ac:dyDescent="0.3">
      <c r="A181" s="234"/>
      <c r="B181" s="234"/>
      <c r="C181" s="234"/>
      <c r="D181" s="234"/>
      <c r="E181" s="234"/>
      <c r="F181" s="234"/>
      <c r="G181" s="234"/>
      <c r="H181" s="234"/>
      <c r="I181" s="234"/>
      <c r="J181" s="234"/>
      <c r="K181" s="234"/>
      <c r="L181" s="234"/>
      <c r="M181" s="234"/>
      <c r="N181" s="234"/>
      <c r="O181" s="234"/>
      <c r="P181" s="234"/>
      <c r="Q181" s="234"/>
      <c r="R181" s="234"/>
      <c r="S181" s="234"/>
      <c r="T181" s="234"/>
      <c r="U181" s="234"/>
      <c r="V181" s="234"/>
      <c r="W181" s="234"/>
      <c r="X181" s="234"/>
      <c r="Y181" s="234"/>
      <c r="Z181" s="234"/>
    </row>
    <row r="182" spans="1:26" ht="12.75" customHeight="1" x14ac:dyDescent="0.3">
      <c r="A182" s="234"/>
      <c r="B182" s="234"/>
      <c r="C182" s="234"/>
      <c r="D182" s="234"/>
      <c r="E182" s="234"/>
      <c r="F182" s="234"/>
      <c r="G182" s="234"/>
      <c r="H182" s="234"/>
      <c r="I182" s="234"/>
      <c r="J182" s="234"/>
      <c r="K182" s="234"/>
      <c r="L182" s="234"/>
      <c r="M182" s="234"/>
      <c r="N182" s="234"/>
      <c r="O182" s="234"/>
      <c r="P182" s="234"/>
      <c r="Q182" s="234"/>
      <c r="R182" s="234"/>
      <c r="S182" s="234"/>
      <c r="T182" s="234"/>
      <c r="U182" s="234"/>
      <c r="V182" s="234"/>
      <c r="W182" s="234"/>
      <c r="X182" s="234"/>
      <c r="Y182" s="234"/>
      <c r="Z182" s="234"/>
    </row>
    <row r="183" spans="1:26" ht="12.75" customHeight="1" x14ac:dyDescent="0.3">
      <c r="A183" s="234"/>
      <c r="B183" s="234"/>
      <c r="C183" s="234"/>
      <c r="D183" s="234"/>
      <c r="E183" s="234"/>
      <c r="F183" s="234"/>
      <c r="G183" s="234"/>
      <c r="H183" s="234"/>
      <c r="I183" s="234"/>
      <c r="J183" s="234"/>
      <c r="K183" s="234"/>
      <c r="L183" s="234"/>
      <c r="M183" s="234"/>
      <c r="N183" s="234"/>
      <c r="O183" s="234"/>
      <c r="P183" s="234"/>
      <c r="Q183" s="234"/>
      <c r="R183" s="234"/>
      <c r="S183" s="234"/>
      <c r="T183" s="234"/>
      <c r="U183" s="234"/>
      <c r="V183" s="234"/>
      <c r="W183" s="234"/>
      <c r="X183" s="234"/>
      <c r="Y183" s="234"/>
      <c r="Z183" s="234"/>
    </row>
    <row r="184" spans="1:26" ht="12.75" customHeight="1" x14ac:dyDescent="0.3">
      <c r="A184" s="234"/>
      <c r="B184" s="234"/>
      <c r="C184" s="234"/>
      <c r="D184" s="234"/>
      <c r="E184" s="234"/>
      <c r="F184" s="234"/>
      <c r="G184" s="234"/>
      <c r="H184" s="234"/>
      <c r="I184" s="234"/>
      <c r="J184" s="234"/>
      <c r="K184" s="234"/>
      <c r="L184" s="234"/>
      <c r="M184" s="234"/>
      <c r="N184" s="234"/>
      <c r="O184" s="234"/>
      <c r="P184" s="234"/>
      <c r="Q184" s="234"/>
      <c r="R184" s="234"/>
      <c r="S184" s="234"/>
      <c r="T184" s="234"/>
      <c r="U184" s="234"/>
      <c r="V184" s="234"/>
      <c r="W184" s="234"/>
      <c r="X184" s="234"/>
      <c r="Y184" s="234"/>
      <c r="Z184" s="234"/>
    </row>
    <row r="185" spans="1:26" ht="12.75" customHeight="1" x14ac:dyDescent="0.3">
      <c r="A185" s="234"/>
      <c r="B185" s="234"/>
      <c r="C185" s="234"/>
      <c r="D185" s="234"/>
      <c r="E185" s="234"/>
      <c r="F185" s="234"/>
      <c r="G185" s="234"/>
      <c r="H185" s="234"/>
      <c r="I185" s="234"/>
      <c r="J185" s="234"/>
      <c r="K185" s="234"/>
      <c r="L185" s="234"/>
      <c r="M185" s="234"/>
      <c r="N185" s="234"/>
      <c r="O185" s="234"/>
      <c r="P185" s="234"/>
      <c r="Q185" s="234"/>
      <c r="R185" s="234"/>
      <c r="S185" s="234"/>
      <c r="T185" s="234"/>
      <c r="U185" s="234"/>
      <c r="V185" s="234"/>
      <c r="W185" s="234"/>
      <c r="X185" s="234"/>
      <c r="Y185" s="234"/>
      <c r="Z185" s="234"/>
    </row>
    <row r="186" spans="1:26" ht="12.75" customHeight="1" x14ac:dyDescent="0.3">
      <c r="A186" s="234"/>
      <c r="B186" s="234"/>
      <c r="C186" s="234"/>
      <c r="D186" s="234"/>
      <c r="E186" s="234"/>
      <c r="F186" s="234"/>
      <c r="G186" s="234"/>
      <c r="H186" s="234"/>
      <c r="I186" s="234"/>
      <c r="J186" s="234"/>
      <c r="K186" s="234"/>
      <c r="L186" s="234"/>
      <c r="M186" s="234"/>
      <c r="N186" s="234"/>
      <c r="O186" s="234"/>
      <c r="P186" s="234"/>
      <c r="Q186" s="234"/>
      <c r="R186" s="234"/>
      <c r="S186" s="234"/>
      <c r="T186" s="234"/>
      <c r="U186" s="234"/>
      <c r="V186" s="234"/>
      <c r="W186" s="234"/>
      <c r="X186" s="234"/>
      <c r="Y186" s="234"/>
      <c r="Z186" s="234"/>
    </row>
    <row r="187" spans="1:26" ht="12.75" customHeight="1" x14ac:dyDescent="0.3">
      <c r="A187" s="234"/>
      <c r="B187" s="234"/>
      <c r="C187" s="234"/>
      <c r="D187" s="234"/>
      <c r="E187" s="234"/>
      <c r="F187" s="234"/>
      <c r="G187" s="234"/>
      <c r="H187" s="234"/>
      <c r="I187" s="234"/>
      <c r="J187" s="234"/>
      <c r="K187" s="234"/>
      <c r="L187" s="234"/>
      <c r="M187" s="234"/>
      <c r="N187" s="234"/>
      <c r="O187" s="234"/>
      <c r="P187" s="234"/>
      <c r="Q187" s="234"/>
      <c r="R187" s="234"/>
      <c r="S187" s="234"/>
      <c r="T187" s="234"/>
      <c r="U187" s="234"/>
      <c r="V187" s="234"/>
      <c r="W187" s="234"/>
      <c r="X187" s="234"/>
      <c r="Y187" s="234"/>
      <c r="Z187" s="234"/>
    </row>
    <row r="188" spans="1:26" ht="12.75" customHeight="1" x14ac:dyDescent="0.3">
      <c r="A188" s="234"/>
      <c r="B188" s="234"/>
      <c r="C188" s="234"/>
      <c r="D188" s="234"/>
      <c r="E188" s="234"/>
      <c r="F188" s="234"/>
      <c r="G188" s="234"/>
      <c r="H188" s="234"/>
      <c r="I188" s="234"/>
      <c r="J188" s="234"/>
      <c r="K188" s="234"/>
      <c r="L188" s="234"/>
      <c r="M188" s="234"/>
      <c r="N188" s="234"/>
      <c r="O188" s="234"/>
      <c r="P188" s="234"/>
      <c r="Q188" s="234"/>
      <c r="R188" s="234"/>
      <c r="S188" s="234"/>
      <c r="T188" s="234"/>
      <c r="U188" s="234"/>
      <c r="V188" s="234"/>
      <c r="W188" s="234"/>
      <c r="X188" s="234"/>
      <c r="Y188" s="234"/>
      <c r="Z188" s="234"/>
    </row>
    <row r="189" spans="1:26" ht="12.75" customHeight="1" x14ac:dyDescent="0.3">
      <c r="A189" s="234"/>
      <c r="B189" s="234"/>
      <c r="C189" s="234"/>
      <c r="D189" s="234"/>
      <c r="E189" s="234"/>
      <c r="F189" s="234"/>
      <c r="G189" s="234"/>
      <c r="H189" s="234"/>
      <c r="I189" s="234"/>
      <c r="J189" s="234"/>
      <c r="K189" s="234"/>
      <c r="L189" s="234"/>
      <c r="M189" s="234"/>
      <c r="N189" s="234"/>
      <c r="O189" s="234"/>
      <c r="P189" s="234"/>
      <c r="Q189" s="234"/>
      <c r="R189" s="234"/>
      <c r="S189" s="234"/>
      <c r="T189" s="234"/>
      <c r="U189" s="234"/>
      <c r="V189" s="234"/>
      <c r="W189" s="234"/>
      <c r="X189" s="234"/>
      <c r="Y189" s="234"/>
      <c r="Z189" s="234"/>
    </row>
    <row r="190" spans="1:26" ht="12.75" customHeight="1" x14ac:dyDescent="0.3">
      <c r="A190" s="234"/>
      <c r="B190" s="234"/>
      <c r="C190" s="234"/>
      <c r="D190" s="234"/>
      <c r="E190" s="234"/>
      <c r="F190" s="234"/>
      <c r="G190" s="234"/>
      <c r="H190" s="234"/>
      <c r="I190" s="234"/>
      <c r="J190" s="234"/>
      <c r="K190" s="234"/>
      <c r="L190" s="234"/>
      <c r="M190" s="234"/>
      <c r="N190" s="234"/>
      <c r="O190" s="234"/>
      <c r="P190" s="234"/>
      <c r="Q190" s="234"/>
      <c r="R190" s="234"/>
      <c r="S190" s="234"/>
      <c r="T190" s="234"/>
      <c r="U190" s="234"/>
      <c r="V190" s="234"/>
      <c r="W190" s="234"/>
      <c r="X190" s="234"/>
      <c r="Y190" s="234"/>
      <c r="Z190" s="234"/>
    </row>
    <row r="191" spans="1:26" ht="12.75" customHeight="1" x14ac:dyDescent="0.3">
      <c r="A191" s="234"/>
      <c r="B191" s="234"/>
      <c r="C191" s="234"/>
      <c r="D191" s="234"/>
      <c r="E191" s="234"/>
      <c r="F191" s="234"/>
      <c r="G191" s="234"/>
      <c r="H191" s="234"/>
      <c r="I191" s="234"/>
      <c r="J191" s="234"/>
      <c r="K191" s="234"/>
      <c r="L191" s="234"/>
      <c r="M191" s="234"/>
      <c r="N191" s="234"/>
      <c r="O191" s="234"/>
      <c r="P191" s="234"/>
      <c r="Q191" s="234"/>
      <c r="R191" s="234"/>
      <c r="S191" s="234"/>
      <c r="T191" s="234"/>
      <c r="U191" s="234"/>
      <c r="V191" s="234"/>
      <c r="W191" s="234"/>
      <c r="X191" s="234"/>
      <c r="Y191" s="234"/>
      <c r="Z191" s="234"/>
    </row>
    <row r="192" spans="1:26" ht="12.75" customHeight="1" x14ac:dyDescent="0.3">
      <c r="A192" s="234"/>
      <c r="B192" s="234"/>
      <c r="C192" s="234"/>
      <c r="D192" s="234"/>
      <c r="E192" s="234"/>
      <c r="F192" s="234"/>
      <c r="G192" s="234"/>
      <c r="H192" s="234"/>
      <c r="I192" s="234"/>
      <c r="J192" s="234"/>
      <c r="K192" s="234"/>
      <c r="L192" s="234"/>
      <c r="M192" s="234"/>
      <c r="N192" s="234"/>
      <c r="O192" s="234"/>
      <c r="P192" s="234"/>
      <c r="Q192" s="234"/>
      <c r="R192" s="234"/>
      <c r="S192" s="234"/>
      <c r="T192" s="234"/>
      <c r="U192" s="234"/>
      <c r="V192" s="234"/>
      <c r="W192" s="234"/>
      <c r="X192" s="234"/>
      <c r="Y192" s="234"/>
      <c r="Z192" s="234"/>
    </row>
    <row r="193" spans="1:26" ht="12.75" customHeight="1" x14ac:dyDescent="0.3">
      <c r="A193" s="234"/>
      <c r="B193" s="234"/>
      <c r="C193" s="234"/>
      <c r="D193" s="234"/>
      <c r="E193" s="234"/>
      <c r="F193" s="234"/>
      <c r="G193" s="234"/>
      <c r="H193" s="234"/>
      <c r="I193" s="234"/>
      <c r="J193" s="234"/>
      <c r="K193" s="234"/>
      <c r="L193" s="234"/>
      <c r="M193" s="234"/>
      <c r="N193" s="234"/>
      <c r="O193" s="234"/>
      <c r="P193" s="234"/>
      <c r="Q193" s="234"/>
      <c r="R193" s="234"/>
      <c r="S193" s="234"/>
      <c r="T193" s="234"/>
      <c r="U193" s="234"/>
      <c r="V193" s="234"/>
      <c r="W193" s="234"/>
      <c r="X193" s="234"/>
      <c r="Y193" s="234"/>
      <c r="Z193" s="234"/>
    </row>
    <row r="194" spans="1:26" ht="12.75" customHeight="1" x14ac:dyDescent="0.3">
      <c r="A194" s="234"/>
      <c r="B194" s="234"/>
      <c r="C194" s="234"/>
      <c r="D194" s="234"/>
      <c r="E194" s="234"/>
      <c r="F194" s="234"/>
      <c r="G194" s="234"/>
      <c r="H194" s="234"/>
      <c r="I194" s="234"/>
      <c r="J194" s="234"/>
      <c r="K194" s="234"/>
      <c r="L194" s="234"/>
      <c r="M194" s="234"/>
      <c r="N194" s="234"/>
      <c r="O194" s="234"/>
      <c r="P194" s="234"/>
      <c r="Q194" s="234"/>
      <c r="R194" s="234"/>
      <c r="S194" s="234"/>
      <c r="T194" s="234"/>
      <c r="U194" s="234"/>
      <c r="V194" s="234"/>
      <c r="W194" s="234"/>
      <c r="X194" s="234"/>
      <c r="Y194" s="234"/>
      <c r="Z194" s="234"/>
    </row>
    <row r="195" spans="1:26" ht="12.75" customHeight="1" x14ac:dyDescent="0.3">
      <c r="A195" s="234"/>
      <c r="B195" s="234"/>
      <c r="C195" s="234"/>
      <c r="D195" s="234"/>
      <c r="E195" s="234"/>
      <c r="F195" s="234"/>
      <c r="G195" s="234"/>
      <c r="H195" s="234"/>
      <c r="I195" s="234"/>
      <c r="J195" s="234"/>
      <c r="K195" s="234"/>
      <c r="L195" s="234"/>
      <c r="M195" s="234"/>
      <c r="N195" s="234"/>
      <c r="O195" s="234"/>
      <c r="P195" s="234"/>
      <c r="Q195" s="234"/>
      <c r="R195" s="234"/>
      <c r="S195" s="234"/>
      <c r="T195" s="234"/>
      <c r="U195" s="234"/>
      <c r="V195" s="234"/>
      <c r="W195" s="234"/>
      <c r="X195" s="234"/>
      <c r="Y195" s="234"/>
      <c r="Z195" s="234"/>
    </row>
    <row r="196" spans="1:26" ht="12.75" customHeight="1" x14ac:dyDescent="0.3">
      <c r="A196" s="234"/>
      <c r="B196" s="234"/>
      <c r="C196" s="234"/>
      <c r="D196" s="234"/>
      <c r="E196" s="234"/>
      <c r="F196" s="234"/>
      <c r="G196" s="234"/>
      <c r="H196" s="234"/>
      <c r="I196" s="234"/>
      <c r="J196" s="234"/>
      <c r="K196" s="234"/>
      <c r="L196" s="234"/>
      <c r="M196" s="234"/>
      <c r="N196" s="234"/>
      <c r="O196" s="234"/>
      <c r="P196" s="234"/>
      <c r="Q196" s="234"/>
      <c r="R196" s="234"/>
      <c r="S196" s="234"/>
      <c r="T196" s="234"/>
      <c r="U196" s="234"/>
      <c r="V196" s="234"/>
      <c r="W196" s="234"/>
      <c r="X196" s="234"/>
      <c r="Y196" s="234"/>
      <c r="Z196" s="234"/>
    </row>
    <row r="197" spans="1:26" ht="12.75" customHeight="1" x14ac:dyDescent="0.3">
      <c r="A197" s="234"/>
      <c r="B197" s="234"/>
      <c r="C197" s="234"/>
      <c r="D197" s="234"/>
      <c r="E197" s="234"/>
      <c r="F197" s="234"/>
      <c r="G197" s="234"/>
      <c r="H197" s="234"/>
      <c r="I197" s="234"/>
      <c r="J197" s="234"/>
      <c r="K197" s="234"/>
      <c r="L197" s="234"/>
      <c r="M197" s="234"/>
      <c r="N197" s="234"/>
      <c r="O197" s="234"/>
      <c r="P197" s="234"/>
      <c r="Q197" s="234"/>
      <c r="R197" s="234"/>
      <c r="S197" s="234"/>
      <c r="T197" s="234"/>
      <c r="U197" s="234"/>
      <c r="V197" s="234"/>
      <c r="W197" s="234"/>
      <c r="X197" s="234"/>
      <c r="Y197" s="234"/>
      <c r="Z197" s="234"/>
    </row>
    <row r="198" spans="1:26" ht="12.75" customHeight="1" x14ac:dyDescent="0.3">
      <c r="A198" s="234"/>
      <c r="B198" s="234"/>
      <c r="C198" s="234"/>
      <c r="D198" s="234"/>
      <c r="E198" s="234"/>
      <c r="F198" s="234"/>
      <c r="G198" s="234"/>
      <c r="H198" s="234"/>
      <c r="I198" s="234"/>
      <c r="J198" s="234"/>
      <c r="K198" s="234"/>
      <c r="L198" s="234"/>
      <c r="M198" s="234"/>
      <c r="N198" s="234"/>
      <c r="O198" s="234"/>
      <c r="P198" s="234"/>
      <c r="Q198" s="234"/>
      <c r="R198" s="234"/>
      <c r="S198" s="234"/>
      <c r="T198" s="234"/>
      <c r="U198" s="234"/>
      <c r="V198" s="234"/>
      <c r="W198" s="234"/>
      <c r="X198" s="234"/>
      <c r="Y198" s="234"/>
      <c r="Z198" s="234"/>
    </row>
    <row r="199" spans="1:26" ht="12.75" customHeight="1" x14ac:dyDescent="0.3">
      <c r="A199" s="234"/>
      <c r="B199" s="234"/>
      <c r="C199" s="234"/>
      <c r="D199" s="234"/>
      <c r="E199" s="234"/>
      <c r="F199" s="234"/>
      <c r="G199" s="234"/>
      <c r="H199" s="234"/>
      <c r="I199" s="234"/>
      <c r="J199" s="234"/>
      <c r="K199" s="234"/>
      <c r="L199" s="234"/>
      <c r="M199" s="234"/>
      <c r="N199" s="234"/>
      <c r="O199" s="234"/>
      <c r="P199" s="234"/>
      <c r="Q199" s="234"/>
      <c r="R199" s="234"/>
      <c r="S199" s="234"/>
      <c r="T199" s="234"/>
      <c r="U199" s="234"/>
      <c r="V199" s="234"/>
      <c r="W199" s="234"/>
      <c r="X199" s="234"/>
      <c r="Y199" s="234"/>
      <c r="Z199" s="234"/>
    </row>
    <row r="200" spans="1:26" ht="12.75" customHeight="1" x14ac:dyDescent="0.3">
      <c r="A200" s="234"/>
      <c r="B200" s="234"/>
      <c r="C200" s="234"/>
      <c r="D200" s="234"/>
      <c r="E200" s="234"/>
      <c r="F200" s="234"/>
      <c r="G200" s="234"/>
      <c r="H200" s="234"/>
      <c r="I200" s="234"/>
      <c r="J200" s="234"/>
      <c r="K200" s="234"/>
      <c r="L200" s="234"/>
      <c r="M200" s="234"/>
      <c r="N200" s="234"/>
      <c r="O200" s="234"/>
      <c r="P200" s="234"/>
      <c r="Q200" s="234"/>
      <c r="R200" s="234"/>
      <c r="S200" s="234"/>
      <c r="T200" s="234"/>
      <c r="U200" s="234"/>
      <c r="V200" s="234"/>
      <c r="W200" s="234"/>
      <c r="X200" s="234"/>
      <c r="Y200" s="234"/>
      <c r="Z200" s="234"/>
    </row>
    <row r="201" spans="1:26" ht="12.75" customHeight="1" x14ac:dyDescent="0.3">
      <c r="A201" s="234"/>
      <c r="B201" s="234"/>
      <c r="C201" s="234"/>
      <c r="D201" s="234"/>
      <c r="E201" s="234"/>
      <c r="F201" s="234"/>
      <c r="G201" s="234"/>
      <c r="H201" s="234"/>
      <c r="I201" s="234"/>
      <c r="J201" s="234"/>
      <c r="K201" s="234"/>
      <c r="L201" s="234"/>
      <c r="M201" s="234"/>
      <c r="N201" s="234"/>
      <c r="O201" s="234"/>
      <c r="P201" s="234"/>
      <c r="Q201" s="234"/>
      <c r="R201" s="234"/>
      <c r="S201" s="234"/>
      <c r="T201" s="234"/>
      <c r="U201" s="234"/>
      <c r="V201" s="234"/>
      <c r="W201" s="234"/>
      <c r="X201" s="234"/>
      <c r="Y201" s="234"/>
      <c r="Z201" s="234"/>
    </row>
    <row r="202" spans="1:26" ht="12.75" customHeight="1" x14ac:dyDescent="0.3">
      <c r="A202" s="234"/>
      <c r="B202" s="234"/>
      <c r="C202" s="234"/>
      <c r="D202" s="234"/>
      <c r="E202" s="234"/>
      <c r="F202" s="234"/>
      <c r="G202" s="234"/>
      <c r="H202" s="234"/>
      <c r="I202" s="234"/>
      <c r="J202" s="234"/>
      <c r="K202" s="234"/>
      <c r="L202" s="234"/>
      <c r="M202" s="234"/>
      <c r="N202" s="234"/>
      <c r="O202" s="234"/>
      <c r="P202" s="234"/>
      <c r="Q202" s="234"/>
      <c r="R202" s="234"/>
      <c r="S202" s="234"/>
      <c r="T202" s="234"/>
      <c r="U202" s="234"/>
      <c r="V202" s="234"/>
      <c r="W202" s="234"/>
      <c r="X202" s="234"/>
      <c r="Y202" s="234"/>
      <c r="Z202" s="234"/>
    </row>
    <row r="203" spans="1:26" ht="12.75" customHeight="1" x14ac:dyDescent="0.3">
      <c r="A203" s="234"/>
      <c r="B203" s="234"/>
      <c r="C203" s="234"/>
      <c r="D203" s="234"/>
      <c r="E203" s="234"/>
      <c r="F203" s="234"/>
      <c r="G203" s="234"/>
      <c r="H203" s="234"/>
      <c r="I203" s="234"/>
      <c r="J203" s="234"/>
      <c r="K203" s="234"/>
      <c r="L203" s="234"/>
      <c r="M203" s="234"/>
      <c r="N203" s="234"/>
      <c r="O203" s="234"/>
      <c r="P203" s="234"/>
      <c r="Q203" s="234"/>
      <c r="R203" s="234"/>
      <c r="S203" s="234"/>
      <c r="T203" s="234"/>
      <c r="U203" s="234"/>
      <c r="V203" s="234"/>
      <c r="W203" s="234"/>
      <c r="X203" s="234"/>
      <c r="Y203" s="234"/>
      <c r="Z203" s="234"/>
    </row>
    <row r="204" spans="1:26" ht="12.75" customHeight="1" x14ac:dyDescent="0.3">
      <c r="A204" s="234"/>
      <c r="B204" s="234"/>
      <c r="C204" s="234"/>
      <c r="D204" s="234"/>
      <c r="E204" s="234"/>
      <c r="F204" s="234"/>
      <c r="G204" s="234"/>
      <c r="H204" s="234"/>
      <c r="I204" s="234"/>
      <c r="J204" s="234"/>
      <c r="K204" s="234"/>
      <c r="L204" s="234"/>
      <c r="M204" s="234"/>
      <c r="N204" s="234"/>
      <c r="O204" s="234"/>
      <c r="P204" s="234"/>
      <c r="Q204" s="234"/>
      <c r="R204" s="234"/>
      <c r="S204" s="234"/>
      <c r="T204" s="234"/>
      <c r="U204" s="234"/>
      <c r="V204" s="234"/>
      <c r="W204" s="234"/>
      <c r="X204" s="234"/>
      <c r="Y204" s="234"/>
      <c r="Z204" s="234"/>
    </row>
    <row r="205" spans="1:26" ht="12.75" customHeight="1" x14ac:dyDescent="0.3">
      <c r="A205" s="234"/>
      <c r="B205" s="234"/>
      <c r="C205" s="234"/>
      <c r="D205" s="234"/>
      <c r="E205" s="234"/>
      <c r="F205" s="234"/>
      <c r="G205" s="234"/>
      <c r="H205" s="234"/>
      <c r="I205" s="234"/>
      <c r="J205" s="234"/>
      <c r="K205" s="234"/>
      <c r="L205" s="234"/>
      <c r="M205" s="234"/>
      <c r="N205" s="234"/>
      <c r="O205" s="234"/>
      <c r="P205" s="234"/>
      <c r="Q205" s="234"/>
      <c r="R205" s="234"/>
      <c r="S205" s="234"/>
      <c r="T205" s="234"/>
      <c r="U205" s="234"/>
      <c r="V205" s="234"/>
      <c r="W205" s="234"/>
      <c r="X205" s="234"/>
      <c r="Y205" s="234"/>
      <c r="Z205" s="234"/>
    </row>
    <row r="206" spans="1:26" ht="12.75" customHeight="1" x14ac:dyDescent="0.3">
      <c r="A206" s="234"/>
      <c r="B206" s="234"/>
      <c r="C206" s="234"/>
      <c r="D206" s="234"/>
      <c r="E206" s="234"/>
      <c r="F206" s="234"/>
      <c r="G206" s="234"/>
      <c r="H206" s="234"/>
      <c r="I206" s="234"/>
      <c r="J206" s="234"/>
      <c r="K206" s="234"/>
      <c r="L206" s="234"/>
      <c r="M206" s="234"/>
      <c r="N206" s="234"/>
      <c r="O206" s="234"/>
      <c r="P206" s="234"/>
      <c r="Q206" s="234"/>
      <c r="R206" s="234"/>
      <c r="S206" s="234"/>
      <c r="T206" s="234"/>
      <c r="U206" s="234"/>
      <c r="V206" s="234"/>
      <c r="W206" s="234"/>
      <c r="X206" s="234"/>
      <c r="Y206" s="234"/>
      <c r="Z206" s="234"/>
    </row>
    <row r="207" spans="1:26" ht="12.75" customHeight="1" x14ac:dyDescent="0.3">
      <c r="A207" s="234"/>
      <c r="B207" s="234"/>
      <c r="C207" s="234"/>
      <c r="D207" s="234"/>
      <c r="E207" s="234"/>
      <c r="F207" s="234"/>
      <c r="G207" s="234"/>
      <c r="H207" s="234"/>
      <c r="I207" s="234"/>
      <c r="J207" s="234"/>
      <c r="K207" s="234"/>
      <c r="L207" s="234"/>
      <c r="M207" s="234"/>
      <c r="N207" s="234"/>
      <c r="O207" s="234"/>
      <c r="P207" s="234"/>
      <c r="Q207" s="234"/>
      <c r="R207" s="234"/>
      <c r="S207" s="234"/>
      <c r="T207" s="234"/>
      <c r="U207" s="234"/>
      <c r="V207" s="234"/>
      <c r="W207" s="234"/>
      <c r="X207" s="234"/>
      <c r="Y207" s="234"/>
      <c r="Z207" s="234"/>
    </row>
    <row r="208" spans="1:26" ht="12.75" customHeight="1" x14ac:dyDescent="0.3">
      <c r="A208" s="234"/>
      <c r="B208" s="234"/>
      <c r="C208" s="234"/>
      <c r="D208" s="234"/>
      <c r="E208" s="234"/>
      <c r="F208" s="234"/>
      <c r="G208" s="234"/>
      <c r="H208" s="234"/>
      <c r="I208" s="234"/>
      <c r="J208" s="234"/>
      <c r="K208" s="234"/>
      <c r="L208" s="234"/>
      <c r="M208" s="234"/>
      <c r="N208" s="234"/>
      <c r="O208" s="234"/>
      <c r="P208" s="234"/>
      <c r="Q208" s="234"/>
      <c r="R208" s="234"/>
      <c r="S208" s="234"/>
      <c r="T208" s="234"/>
      <c r="U208" s="234"/>
      <c r="V208" s="234"/>
      <c r="W208" s="234"/>
      <c r="X208" s="234"/>
      <c r="Y208" s="234"/>
      <c r="Z208" s="234"/>
    </row>
    <row r="209" spans="1:26" ht="12.75" customHeight="1" x14ac:dyDescent="0.3">
      <c r="A209" s="234"/>
      <c r="B209" s="234"/>
      <c r="C209" s="234"/>
      <c r="D209" s="234"/>
      <c r="E209" s="234"/>
      <c r="F209" s="234"/>
      <c r="G209" s="234"/>
      <c r="H209" s="234"/>
      <c r="I209" s="234"/>
      <c r="J209" s="234"/>
      <c r="K209" s="234"/>
      <c r="L209" s="234"/>
      <c r="M209" s="234"/>
      <c r="N209" s="234"/>
      <c r="O209" s="234"/>
      <c r="P209" s="234"/>
      <c r="Q209" s="234"/>
      <c r="R209" s="234"/>
      <c r="S209" s="234"/>
      <c r="T209" s="234"/>
      <c r="U209" s="234"/>
      <c r="V209" s="234"/>
      <c r="W209" s="234"/>
      <c r="X209" s="234"/>
      <c r="Y209" s="234"/>
      <c r="Z209" s="234"/>
    </row>
    <row r="210" spans="1:26" ht="12.75" customHeight="1" x14ac:dyDescent="0.3">
      <c r="A210" s="234"/>
      <c r="B210" s="234"/>
      <c r="C210" s="234"/>
      <c r="D210" s="234"/>
      <c r="E210" s="234"/>
      <c r="F210" s="234"/>
      <c r="G210" s="234"/>
      <c r="H210" s="234"/>
      <c r="I210" s="234"/>
      <c r="J210" s="234"/>
      <c r="K210" s="234"/>
      <c r="L210" s="234"/>
      <c r="M210" s="234"/>
      <c r="N210" s="234"/>
      <c r="O210" s="234"/>
      <c r="P210" s="234"/>
      <c r="Q210" s="234"/>
      <c r="R210" s="234"/>
      <c r="S210" s="234"/>
      <c r="T210" s="234"/>
      <c r="U210" s="234"/>
      <c r="V210" s="234"/>
      <c r="W210" s="234"/>
      <c r="X210" s="234"/>
      <c r="Y210" s="234"/>
      <c r="Z210" s="234"/>
    </row>
    <row r="211" spans="1:26" ht="12.75" customHeight="1" x14ac:dyDescent="0.3">
      <c r="A211" s="234"/>
      <c r="B211" s="234"/>
      <c r="C211" s="234"/>
      <c r="D211" s="234"/>
      <c r="E211" s="234"/>
      <c r="F211" s="234"/>
      <c r="G211" s="234"/>
      <c r="H211" s="234"/>
      <c r="I211" s="234"/>
      <c r="J211" s="234"/>
      <c r="K211" s="234"/>
      <c r="L211" s="234"/>
      <c r="M211" s="234"/>
      <c r="N211" s="234"/>
      <c r="O211" s="234"/>
      <c r="P211" s="234"/>
      <c r="Q211" s="234"/>
      <c r="R211" s="234"/>
      <c r="S211" s="234"/>
      <c r="T211" s="234"/>
      <c r="U211" s="234"/>
      <c r="V211" s="234"/>
      <c r="W211" s="234"/>
      <c r="X211" s="234"/>
      <c r="Y211" s="234"/>
      <c r="Z211" s="234"/>
    </row>
    <row r="212" spans="1:26" ht="12.75" customHeight="1" x14ac:dyDescent="0.3">
      <c r="A212" s="234"/>
      <c r="B212" s="234"/>
      <c r="C212" s="234"/>
      <c r="D212" s="234"/>
      <c r="E212" s="234"/>
      <c r="F212" s="234"/>
      <c r="G212" s="234"/>
      <c r="H212" s="234"/>
      <c r="I212" s="234"/>
      <c r="J212" s="234"/>
      <c r="K212" s="234"/>
      <c r="L212" s="234"/>
      <c r="M212" s="234"/>
      <c r="N212" s="234"/>
      <c r="O212" s="234"/>
      <c r="P212" s="234"/>
      <c r="Q212" s="234"/>
      <c r="R212" s="234"/>
      <c r="S212" s="234"/>
      <c r="T212" s="234"/>
      <c r="U212" s="234"/>
      <c r="V212" s="234"/>
      <c r="W212" s="234"/>
      <c r="X212" s="234"/>
      <c r="Y212" s="234"/>
      <c r="Z212" s="234"/>
    </row>
    <row r="213" spans="1:26" ht="12.75" customHeight="1" x14ac:dyDescent="0.3">
      <c r="A213" s="234"/>
      <c r="B213" s="234"/>
      <c r="C213" s="234"/>
      <c r="D213" s="234"/>
      <c r="E213" s="234"/>
      <c r="F213" s="234"/>
      <c r="G213" s="234"/>
      <c r="H213" s="234"/>
      <c r="I213" s="234"/>
      <c r="J213" s="234"/>
      <c r="K213" s="234"/>
      <c r="L213" s="234"/>
      <c r="M213" s="234"/>
      <c r="N213" s="234"/>
      <c r="O213" s="234"/>
      <c r="P213" s="234"/>
      <c r="Q213" s="234"/>
      <c r="R213" s="234"/>
      <c r="S213" s="234"/>
      <c r="T213" s="234"/>
      <c r="U213" s="234"/>
      <c r="V213" s="234"/>
      <c r="W213" s="234"/>
      <c r="X213" s="234"/>
      <c r="Y213" s="234"/>
      <c r="Z213" s="234"/>
    </row>
    <row r="214" spans="1:26" ht="12.75" customHeight="1" x14ac:dyDescent="0.3">
      <c r="A214" s="234"/>
      <c r="B214" s="234"/>
      <c r="C214" s="234"/>
      <c r="D214" s="234"/>
      <c r="E214" s="234"/>
      <c r="F214" s="234"/>
      <c r="G214" s="234"/>
      <c r="H214" s="234"/>
      <c r="I214" s="234"/>
      <c r="J214" s="234"/>
      <c r="K214" s="234"/>
      <c r="L214" s="234"/>
      <c r="M214" s="234"/>
      <c r="N214" s="234"/>
      <c r="O214" s="234"/>
      <c r="P214" s="234"/>
      <c r="Q214" s="234"/>
      <c r="R214" s="234"/>
      <c r="S214" s="234"/>
      <c r="T214" s="234"/>
      <c r="U214" s="234"/>
      <c r="V214" s="234"/>
      <c r="W214" s="234"/>
      <c r="X214" s="234"/>
      <c r="Y214" s="234"/>
      <c r="Z214" s="234"/>
    </row>
    <row r="215" spans="1:26" ht="12.75" customHeight="1" x14ac:dyDescent="0.3">
      <c r="A215" s="234"/>
      <c r="B215" s="234"/>
      <c r="C215" s="234"/>
      <c r="D215" s="234"/>
      <c r="E215" s="234"/>
      <c r="F215" s="234"/>
      <c r="G215" s="234"/>
      <c r="H215" s="234"/>
      <c r="I215" s="234"/>
      <c r="J215" s="234"/>
      <c r="K215" s="234"/>
      <c r="L215" s="234"/>
      <c r="M215" s="234"/>
      <c r="N215" s="234"/>
      <c r="O215" s="234"/>
      <c r="P215" s="234"/>
      <c r="Q215" s="234"/>
      <c r="R215" s="234"/>
      <c r="S215" s="234"/>
      <c r="T215" s="234"/>
      <c r="U215" s="234"/>
      <c r="V215" s="234"/>
      <c r="W215" s="234"/>
      <c r="X215" s="234"/>
      <c r="Y215" s="234"/>
      <c r="Z215" s="234"/>
    </row>
    <row r="216" spans="1:26" ht="12.75" customHeight="1" x14ac:dyDescent="0.3">
      <c r="A216" s="234"/>
      <c r="B216" s="234"/>
      <c r="C216" s="234"/>
      <c r="D216" s="234"/>
      <c r="E216" s="234"/>
      <c r="F216" s="234"/>
      <c r="G216" s="234"/>
      <c r="H216" s="234"/>
      <c r="I216" s="234"/>
      <c r="J216" s="234"/>
      <c r="K216" s="234"/>
      <c r="L216" s="234"/>
      <c r="M216" s="234"/>
      <c r="N216" s="234"/>
      <c r="O216" s="234"/>
      <c r="P216" s="234"/>
      <c r="Q216" s="234"/>
      <c r="R216" s="234"/>
      <c r="S216" s="234"/>
      <c r="T216" s="234"/>
      <c r="U216" s="234"/>
      <c r="V216" s="234"/>
      <c r="W216" s="234"/>
      <c r="X216" s="234"/>
      <c r="Y216" s="234"/>
      <c r="Z216" s="234"/>
    </row>
    <row r="217" spans="1:26" ht="12.75" customHeight="1" x14ac:dyDescent="0.3">
      <c r="A217" s="234"/>
      <c r="B217" s="234"/>
      <c r="C217" s="234"/>
      <c r="D217" s="234"/>
      <c r="E217" s="234"/>
      <c r="F217" s="234"/>
      <c r="G217" s="234"/>
      <c r="H217" s="234"/>
      <c r="I217" s="234"/>
      <c r="J217" s="234"/>
      <c r="K217" s="234"/>
      <c r="L217" s="234"/>
      <c r="M217" s="234"/>
      <c r="N217" s="234"/>
      <c r="O217" s="234"/>
      <c r="P217" s="234"/>
      <c r="Q217" s="234"/>
      <c r="R217" s="234"/>
      <c r="S217" s="234"/>
      <c r="T217" s="234"/>
      <c r="U217" s="234"/>
      <c r="V217" s="234"/>
      <c r="W217" s="234"/>
      <c r="X217" s="234"/>
      <c r="Y217" s="234"/>
      <c r="Z217" s="234"/>
    </row>
    <row r="218" spans="1:26" ht="12.75" customHeight="1" x14ac:dyDescent="0.3">
      <c r="A218" s="234"/>
      <c r="B218" s="234"/>
      <c r="C218" s="234"/>
      <c r="D218" s="234"/>
      <c r="E218" s="234"/>
      <c r="F218" s="234"/>
      <c r="G218" s="234"/>
      <c r="H218" s="234"/>
      <c r="I218" s="234"/>
      <c r="J218" s="234"/>
      <c r="K218" s="234"/>
      <c r="L218" s="234"/>
      <c r="M218" s="234"/>
      <c r="N218" s="234"/>
      <c r="O218" s="234"/>
      <c r="P218" s="234"/>
      <c r="Q218" s="234"/>
      <c r="R218" s="234"/>
      <c r="S218" s="234"/>
      <c r="T218" s="234"/>
      <c r="U218" s="234"/>
      <c r="V218" s="234"/>
      <c r="W218" s="234"/>
      <c r="X218" s="234"/>
      <c r="Y218" s="234"/>
      <c r="Z218" s="234"/>
    </row>
    <row r="219" spans="1:26" ht="12.75" customHeight="1" x14ac:dyDescent="0.3">
      <c r="A219" s="234"/>
      <c r="B219" s="234"/>
      <c r="C219" s="234"/>
      <c r="D219" s="234"/>
      <c r="E219" s="234"/>
      <c r="F219" s="234"/>
      <c r="G219" s="234"/>
      <c r="H219" s="234"/>
      <c r="I219" s="234"/>
      <c r="J219" s="234"/>
      <c r="K219" s="234"/>
      <c r="L219" s="234"/>
      <c r="M219" s="234"/>
      <c r="N219" s="234"/>
      <c r="O219" s="234"/>
      <c r="P219" s="234"/>
      <c r="Q219" s="234"/>
      <c r="R219" s="234"/>
      <c r="S219" s="234"/>
      <c r="T219" s="234"/>
      <c r="U219" s="234"/>
      <c r="V219" s="234"/>
      <c r="W219" s="234"/>
      <c r="X219" s="234"/>
      <c r="Y219" s="234"/>
      <c r="Z219" s="234"/>
    </row>
    <row r="220" spans="1:26" ht="12.75" customHeight="1" x14ac:dyDescent="0.3">
      <c r="A220" s="234"/>
      <c r="B220" s="234"/>
      <c r="C220" s="234"/>
      <c r="D220" s="234"/>
      <c r="E220" s="234"/>
      <c r="F220" s="234"/>
      <c r="G220" s="234"/>
      <c r="H220" s="234"/>
      <c r="I220" s="234"/>
      <c r="J220" s="234"/>
      <c r="K220" s="234"/>
      <c r="L220" s="234"/>
      <c r="M220" s="234"/>
      <c r="N220" s="234"/>
      <c r="O220" s="234"/>
      <c r="P220" s="234"/>
      <c r="Q220" s="234"/>
      <c r="R220" s="234"/>
      <c r="S220" s="234"/>
      <c r="T220" s="234"/>
      <c r="U220" s="234"/>
      <c r="V220" s="234"/>
      <c r="W220" s="234"/>
      <c r="X220" s="234"/>
      <c r="Y220" s="234"/>
      <c r="Z220" s="234"/>
    </row>
    <row r="221" spans="1:26" ht="12.75" customHeight="1" x14ac:dyDescent="0.3">
      <c r="A221" s="234"/>
      <c r="B221" s="234"/>
      <c r="C221" s="234"/>
      <c r="D221" s="234"/>
      <c r="E221" s="234"/>
      <c r="F221" s="234"/>
      <c r="G221" s="234"/>
      <c r="H221" s="234"/>
      <c r="I221" s="234"/>
      <c r="J221" s="234"/>
      <c r="K221" s="234"/>
      <c r="L221" s="234"/>
      <c r="M221" s="234"/>
      <c r="N221" s="234"/>
      <c r="O221" s="234"/>
      <c r="P221" s="234"/>
      <c r="Q221" s="234"/>
      <c r="R221" s="234"/>
      <c r="S221" s="234"/>
      <c r="T221" s="234"/>
      <c r="U221" s="234"/>
      <c r="V221" s="234"/>
      <c r="W221" s="234"/>
      <c r="X221" s="234"/>
      <c r="Y221" s="234"/>
      <c r="Z221" s="234"/>
    </row>
    <row r="222" spans="1:26" ht="12.75" customHeight="1" x14ac:dyDescent="0.3">
      <c r="A222" s="234"/>
      <c r="B222" s="234"/>
      <c r="C222" s="234"/>
      <c r="D222" s="234"/>
      <c r="E222" s="234"/>
      <c r="F222" s="234"/>
      <c r="G222" s="234"/>
      <c r="H222" s="234"/>
      <c r="I222" s="234"/>
      <c r="J222" s="234"/>
      <c r="K222" s="234"/>
      <c r="L222" s="234"/>
      <c r="M222" s="234"/>
      <c r="N222" s="234"/>
      <c r="O222" s="234"/>
      <c r="P222" s="234"/>
      <c r="Q222" s="234"/>
      <c r="R222" s="234"/>
      <c r="S222" s="234"/>
      <c r="T222" s="234"/>
      <c r="U222" s="234"/>
      <c r="V222" s="234"/>
      <c r="W222" s="234"/>
      <c r="X222" s="234"/>
      <c r="Y222" s="234"/>
      <c r="Z222" s="234"/>
    </row>
    <row r="223" spans="1:26" ht="12.75" customHeight="1" x14ac:dyDescent="0.3">
      <c r="A223" s="234"/>
      <c r="B223" s="234"/>
      <c r="C223" s="234"/>
      <c r="D223" s="234"/>
      <c r="E223" s="234"/>
      <c r="F223" s="234"/>
      <c r="G223" s="234"/>
      <c r="H223" s="234"/>
      <c r="I223" s="234"/>
      <c r="J223" s="234"/>
      <c r="K223" s="234"/>
      <c r="L223" s="234"/>
      <c r="M223" s="234"/>
      <c r="N223" s="234"/>
      <c r="O223" s="234"/>
      <c r="P223" s="234"/>
      <c r="Q223" s="234"/>
      <c r="R223" s="234"/>
      <c r="S223" s="234"/>
      <c r="T223" s="234"/>
      <c r="U223" s="234"/>
      <c r="V223" s="234"/>
      <c r="W223" s="234"/>
      <c r="X223" s="234"/>
      <c r="Y223" s="234"/>
      <c r="Z223" s="234"/>
    </row>
    <row r="224" spans="1:26" ht="12.75" customHeight="1" x14ac:dyDescent="0.3">
      <c r="A224" s="234"/>
      <c r="B224" s="234"/>
      <c r="C224" s="234"/>
      <c r="D224" s="234"/>
      <c r="E224" s="234"/>
      <c r="F224" s="234"/>
      <c r="G224" s="234"/>
      <c r="H224" s="234"/>
      <c r="I224" s="234"/>
      <c r="J224" s="234"/>
      <c r="K224" s="234"/>
      <c r="L224" s="234"/>
      <c r="M224" s="234"/>
      <c r="N224" s="234"/>
      <c r="O224" s="234"/>
      <c r="P224" s="234"/>
      <c r="Q224" s="234"/>
      <c r="R224" s="234"/>
      <c r="S224" s="234"/>
      <c r="T224" s="234"/>
      <c r="U224" s="234"/>
      <c r="V224" s="234"/>
      <c r="W224" s="234"/>
      <c r="X224" s="234"/>
      <c r="Y224" s="234"/>
      <c r="Z224" s="234"/>
    </row>
    <row r="225" spans="1:26" ht="12.75" customHeight="1" x14ac:dyDescent="0.3">
      <c r="A225" s="234"/>
      <c r="B225" s="234"/>
      <c r="C225" s="234"/>
      <c r="D225" s="234"/>
      <c r="E225" s="234"/>
      <c r="F225" s="234"/>
      <c r="G225" s="234"/>
      <c r="H225" s="234"/>
      <c r="I225" s="234"/>
      <c r="J225" s="234"/>
      <c r="K225" s="234"/>
      <c r="L225" s="234"/>
      <c r="M225" s="234"/>
      <c r="N225" s="234"/>
      <c r="O225" s="234"/>
      <c r="P225" s="234"/>
      <c r="Q225" s="234"/>
      <c r="R225" s="234"/>
      <c r="S225" s="234"/>
      <c r="T225" s="234"/>
      <c r="U225" s="234"/>
      <c r="V225" s="234"/>
      <c r="W225" s="234"/>
      <c r="X225" s="234"/>
      <c r="Y225" s="234"/>
      <c r="Z225" s="234"/>
    </row>
    <row r="226" spans="1:26" ht="12.75" customHeight="1" x14ac:dyDescent="0.3">
      <c r="A226" s="234"/>
      <c r="B226" s="234"/>
      <c r="C226" s="234"/>
      <c r="D226" s="234"/>
      <c r="E226" s="234"/>
      <c r="F226" s="234"/>
      <c r="G226" s="234"/>
      <c r="H226" s="234"/>
      <c r="I226" s="234"/>
      <c r="J226" s="234"/>
      <c r="K226" s="234"/>
      <c r="L226" s="234"/>
      <c r="M226" s="234"/>
      <c r="N226" s="234"/>
      <c r="O226" s="234"/>
      <c r="P226" s="234"/>
      <c r="Q226" s="234"/>
      <c r="R226" s="234"/>
      <c r="S226" s="234"/>
      <c r="T226" s="234"/>
      <c r="U226" s="234"/>
      <c r="V226" s="234"/>
      <c r="W226" s="234"/>
      <c r="X226" s="234"/>
      <c r="Y226" s="234"/>
      <c r="Z226" s="234"/>
    </row>
    <row r="227" spans="1:26" ht="12.75" customHeight="1" x14ac:dyDescent="0.3">
      <c r="A227" s="234"/>
      <c r="B227" s="234"/>
      <c r="C227" s="234"/>
      <c r="D227" s="234"/>
      <c r="E227" s="234"/>
      <c r="F227" s="234"/>
      <c r="G227" s="234"/>
      <c r="H227" s="234"/>
      <c r="I227" s="234"/>
      <c r="J227" s="234"/>
      <c r="K227" s="234"/>
      <c r="L227" s="234"/>
      <c r="M227" s="234"/>
      <c r="N227" s="234"/>
      <c r="O227" s="234"/>
      <c r="P227" s="234"/>
      <c r="Q227" s="234"/>
      <c r="R227" s="234"/>
      <c r="S227" s="234"/>
      <c r="T227" s="234"/>
      <c r="U227" s="234"/>
      <c r="V227" s="234"/>
      <c r="W227" s="234"/>
      <c r="X227" s="234"/>
      <c r="Y227" s="234"/>
      <c r="Z227" s="234"/>
    </row>
    <row r="228" spans="1:26" ht="12.75" customHeight="1" x14ac:dyDescent="0.3">
      <c r="A228" s="234"/>
      <c r="B228" s="234"/>
      <c r="C228" s="234"/>
      <c r="D228" s="234"/>
      <c r="E228" s="234"/>
      <c r="F228" s="234"/>
      <c r="G228" s="234"/>
      <c r="H228" s="234"/>
      <c r="I228" s="234"/>
      <c r="J228" s="234"/>
      <c r="K228" s="234"/>
      <c r="L228" s="234"/>
      <c r="M228" s="234"/>
      <c r="N228" s="234"/>
      <c r="O228" s="234"/>
      <c r="P228" s="234"/>
      <c r="Q228" s="234"/>
      <c r="R228" s="234"/>
      <c r="S228" s="234"/>
      <c r="T228" s="234"/>
      <c r="U228" s="234"/>
      <c r="V228" s="234"/>
      <c r="W228" s="234"/>
      <c r="X228" s="234"/>
      <c r="Y228" s="234"/>
      <c r="Z228" s="234"/>
    </row>
    <row r="229" spans="1:26" ht="12.75" customHeight="1" x14ac:dyDescent="0.3">
      <c r="A229" s="234"/>
      <c r="B229" s="234"/>
      <c r="C229" s="234"/>
      <c r="D229" s="234"/>
      <c r="E229" s="234"/>
      <c r="F229" s="234"/>
      <c r="G229" s="234"/>
      <c r="H229" s="234"/>
      <c r="I229" s="234"/>
      <c r="J229" s="234"/>
      <c r="K229" s="234"/>
      <c r="L229" s="234"/>
      <c r="M229" s="234"/>
      <c r="N229" s="234"/>
      <c r="O229" s="234"/>
      <c r="P229" s="234"/>
      <c r="Q229" s="234"/>
      <c r="R229" s="234"/>
      <c r="S229" s="234"/>
      <c r="T229" s="234"/>
      <c r="U229" s="234"/>
      <c r="V229" s="234"/>
      <c r="W229" s="234"/>
      <c r="X229" s="234"/>
      <c r="Y229" s="234"/>
      <c r="Z229" s="234"/>
    </row>
    <row r="230" spans="1:26" ht="12.75" customHeight="1" x14ac:dyDescent="0.3">
      <c r="A230" s="234"/>
      <c r="B230" s="234"/>
      <c r="C230" s="234"/>
      <c r="D230" s="234"/>
      <c r="E230" s="234"/>
      <c r="F230" s="234"/>
      <c r="G230" s="234"/>
      <c r="H230" s="234"/>
      <c r="I230" s="234"/>
      <c r="J230" s="234"/>
      <c r="K230" s="234"/>
      <c r="L230" s="234"/>
      <c r="M230" s="234"/>
      <c r="N230" s="234"/>
      <c r="O230" s="234"/>
      <c r="P230" s="234"/>
      <c r="Q230" s="234"/>
      <c r="R230" s="234"/>
      <c r="S230" s="234"/>
      <c r="T230" s="234"/>
      <c r="U230" s="234"/>
      <c r="V230" s="234"/>
      <c r="W230" s="234"/>
      <c r="X230" s="234"/>
      <c r="Y230" s="234"/>
      <c r="Z230" s="234"/>
    </row>
    <row r="231" spans="1:26" ht="12.75" customHeight="1" x14ac:dyDescent="0.3">
      <c r="A231" s="234"/>
      <c r="B231" s="234"/>
      <c r="C231" s="234"/>
      <c r="D231" s="234"/>
      <c r="E231" s="234"/>
      <c r="F231" s="234"/>
      <c r="G231" s="234"/>
      <c r="H231" s="234"/>
      <c r="I231" s="234"/>
      <c r="J231" s="234"/>
      <c r="K231" s="234"/>
      <c r="L231" s="234"/>
      <c r="M231" s="234"/>
      <c r="N231" s="234"/>
      <c r="O231" s="234"/>
      <c r="P231" s="234"/>
      <c r="Q231" s="234"/>
      <c r="R231" s="234"/>
      <c r="S231" s="234"/>
      <c r="T231" s="234"/>
      <c r="U231" s="234"/>
      <c r="V231" s="234"/>
      <c r="W231" s="234"/>
      <c r="X231" s="234"/>
      <c r="Y231" s="234"/>
      <c r="Z231" s="234"/>
    </row>
    <row r="232" spans="1:26" ht="12.75" customHeight="1" x14ac:dyDescent="0.3">
      <c r="A232" s="234"/>
      <c r="B232" s="234"/>
      <c r="C232" s="234"/>
      <c r="D232" s="234"/>
      <c r="E232" s="234"/>
      <c r="F232" s="234"/>
      <c r="G232" s="234"/>
      <c r="H232" s="234"/>
      <c r="I232" s="234"/>
      <c r="J232" s="234"/>
      <c r="K232" s="234"/>
      <c r="L232" s="234"/>
      <c r="M232" s="234"/>
      <c r="N232" s="234"/>
      <c r="O232" s="234"/>
      <c r="P232" s="234"/>
      <c r="Q232" s="234"/>
      <c r="R232" s="234"/>
      <c r="S232" s="234"/>
      <c r="T232" s="234"/>
      <c r="U232" s="234"/>
      <c r="V232" s="234"/>
      <c r="W232" s="234"/>
      <c r="X232" s="234"/>
      <c r="Y232" s="234"/>
      <c r="Z232" s="234"/>
    </row>
    <row r="233" spans="1:26" ht="12.75" customHeight="1" x14ac:dyDescent="0.3">
      <c r="A233" s="234"/>
      <c r="B233" s="234"/>
      <c r="C233" s="234"/>
      <c r="D233" s="234"/>
      <c r="E233" s="234"/>
      <c r="F233" s="234"/>
      <c r="G233" s="234"/>
      <c r="H233" s="234"/>
      <c r="I233" s="234"/>
      <c r="J233" s="234"/>
      <c r="K233" s="234"/>
      <c r="L233" s="234"/>
      <c r="M233" s="234"/>
      <c r="N233" s="234"/>
      <c r="O233" s="234"/>
      <c r="P233" s="234"/>
      <c r="Q233" s="234"/>
      <c r="R233" s="234"/>
      <c r="S233" s="234"/>
      <c r="T233" s="234"/>
      <c r="U233" s="234"/>
      <c r="V233" s="234"/>
      <c r="W233" s="234"/>
      <c r="X233" s="234"/>
      <c r="Y233" s="234"/>
      <c r="Z233" s="234"/>
    </row>
    <row r="234" spans="1:26" ht="12.75" customHeight="1" x14ac:dyDescent="0.3">
      <c r="A234" s="234"/>
      <c r="B234" s="234"/>
      <c r="C234" s="234"/>
      <c r="D234" s="234"/>
      <c r="E234" s="234"/>
      <c r="F234" s="234"/>
      <c r="G234" s="234"/>
      <c r="H234" s="234"/>
      <c r="I234" s="234"/>
      <c r="J234" s="234"/>
      <c r="K234" s="234"/>
      <c r="L234" s="234"/>
      <c r="M234" s="234"/>
      <c r="N234" s="234"/>
      <c r="O234" s="234"/>
      <c r="P234" s="234"/>
      <c r="Q234" s="234"/>
      <c r="R234" s="234"/>
      <c r="S234" s="234"/>
      <c r="T234" s="234"/>
      <c r="U234" s="234"/>
      <c r="V234" s="234"/>
      <c r="W234" s="234"/>
      <c r="X234" s="234"/>
      <c r="Y234" s="234"/>
      <c r="Z234" s="234"/>
    </row>
    <row r="235" spans="1:26" ht="12.75" customHeight="1" x14ac:dyDescent="0.3">
      <c r="A235" s="234"/>
      <c r="B235" s="234"/>
      <c r="C235" s="234"/>
      <c r="D235" s="234"/>
      <c r="E235" s="234"/>
      <c r="F235" s="234"/>
      <c r="G235" s="234"/>
      <c r="H235" s="234"/>
      <c r="I235" s="234"/>
      <c r="J235" s="234"/>
      <c r="K235" s="234"/>
      <c r="L235" s="234"/>
      <c r="M235" s="234"/>
      <c r="N235" s="234"/>
      <c r="O235" s="234"/>
      <c r="P235" s="234"/>
      <c r="Q235" s="234"/>
      <c r="R235" s="234"/>
      <c r="S235" s="234"/>
      <c r="T235" s="234"/>
      <c r="U235" s="234"/>
      <c r="V235" s="234"/>
      <c r="W235" s="234"/>
      <c r="X235" s="234"/>
      <c r="Y235" s="234"/>
      <c r="Z235" s="234"/>
    </row>
    <row r="236" spans="1:26" ht="12.75" customHeight="1" x14ac:dyDescent="0.3">
      <c r="A236" s="234"/>
      <c r="B236" s="234"/>
      <c r="C236" s="234"/>
      <c r="D236" s="234"/>
      <c r="E236" s="234"/>
      <c r="F236" s="234"/>
      <c r="G236" s="234"/>
      <c r="H236" s="234"/>
      <c r="I236" s="234"/>
      <c r="J236" s="234"/>
      <c r="K236" s="234"/>
      <c r="L236" s="234"/>
      <c r="M236" s="234"/>
      <c r="N236" s="234"/>
      <c r="O236" s="234"/>
      <c r="P236" s="234"/>
      <c r="Q236" s="234"/>
      <c r="R236" s="234"/>
      <c r="S236" s="234"/>
      <c r="T236" s="234"/>
      <c r="U236" s="234"/>
      <c r="V236" s="234"/>
      <c r="W236" s="234"/>
      <c r="X236" s="234"/>
      <c r="Y236" s="234"/>
      <c r="Z236" s="234"/>
    </row>
    <row r="237" spans="1:26" ht="12.75" customHeight="1" x14ac:dyDescent="0.3">
      <c r="A237" s="234"/>
      <c r="B237" s="234"/>
      <c r="C237" s="234"/>
      <c r="D237" s="234"/>
      <c r="E237" s="234"/>
      <c r="F237" s="234"/>
      <c r="G237" s="234"/>
      <c r="H237" s="234"/>
      <c r="I237" s="234"/>
      <c r="J237" s="234"/>
      <c r="K237" s="234"/>
      <c r="L237" s="234"/>
      <c r="M237" s="234"/>
      <c r="N237" s="234"/>
      <c r="O237" s="234"/>
      <c r="P237" s="234"/>
      <c r="Q237" s="234"/>
      <c r="R237" s="234"/>
      <c r="S237" s="234"/>
      <c r="T237" s="234"/>
      <c r="U237" s="234"/>
      <c r="V237" s="234"/>
      <c r="W237" s="234"/>
      <c r="X237" s="234"/>
      <c r="Y237" s="234"/>
      <c r="Z237" s="234"/>
    </row>
    <row r="238" spans="1:26" ht="12.75" customHeight="1" x14ac:dyDescent="0.3">
      <c r="A238" s="234"/>
      <c r="B238" s="234"/>
      <c r="C238" s="234"/>
      <c r="D238" s="234"/>
      <c r="E238" s="234"/>
      <c r="F238" s="234"/>
      <c r="G238" s="234"/>
      <c r="H238" s="234"/>
      <c r="I238" s="234"/>
      <c r="J238" s="234"/>
      <c r="K238" s="234"/>
      <c r="L238" s="234"/>
      <c r="M238" s="234"/>
      <c r="N238" s="234"/>
      <c r="O238" s="234"/>
      <c r="P238" s="234"/>
      <c r="Q238" s="234"/>
      <c r="R238" s="234"/>
      <c r="S238" s="234"/>
      <c r="T238" s="234"/>
      <c r="U238" s="234"/>
      <c r="V238" s="234"/>
      <c r="W238" s="234"/>
      <c r="X238" s="234"/>
      <c r="Y238" s="234"/>
      <c r="Z238" s="234"/>
    </row>
    <row r="239" spans="1:26" ht="12.75" customHeight="1" x14ac:dyDescent="0.3">
      <c r="A239" s="234"/>
      <c r="B239" s="234"/>
      <c r="C239" s="234"/>
      <c r="D239" s="234"/>
      <c r="E239" s="234"/>
      <c r="F239" s="234"/>
      <c r="G239" s="234"/>
      <c r="H239" s="234"/>
      <c r="I239" s="234"/>
      <c r="J239" s="234"/>
      <c r="K239" s="234"/>
      <c r="L239" s="234"/>
      <c r="M239" s="234"/>
      <c r="N239" s="234"/>
      <c r="O239" s="234"/>
      <c r="P239" s="234"/>
      <c r="Q239" s="234"/>
      <c r="R239" s="234"/>
      <c r="S239" s="234"/>
      <c r="T239" s="234"/>
      <c r="U239" s="234"/>
      <c r="V239" s="234"/>
      <c r="W239" s="234"/>
      <c r="X239" s="234"/>
      <c r="Y239" s="234"/>
      <c r="Z239" s="234"/>
    </row>
    <row r="240" spans="1:26" ht="12.75" customHeight="1" x14ac:dyDescent="0.3">
      <c r="A240" s="234"/>
      <c r="B240" s="234"/>
      <c r="C240" s="234"/>
      <c r="D240" s="234"/>
      <c r="E240" s="234"/>
      <c r="F240" s="234"/>
      <c r="G240" s="234"/>
      <c r="H240" s="234"/>
      <c r="I240" s="234"/>
      <c r="J240" s="234"/>
      <c r="K240" s="234"/>
      <c r="L240" s="234"/>
      <c r="M240" s="234"/>
      <c r="N240" s="234"/>
      <c r="O240" s="234"/>
      <c r="P240" s="234"/>
      <c r="Q240" s="234"/>
      <c r="R240" s="234"/>
      <c r="S240" s="234"/>
      <c r="T240" s="234"/>
      <c r="U240" s="234"/>
      <c r="V240" s="234"/>
      <c r="W240" s="234"/>
      <c r="X240" s="234"/>
      <c r="Y240" s="234"/>
      <c r="Z240" s="234"/>
    </row>
    <row r="241" spans="1:26" ht="12.75" customHeight="1" x14ac:dyDescent="0.3">
      <c r="A241" s="234"/>
      <c r="B241" s="234"/>
      <c r="C241" s="234"/>
      <c r="D241" s="234"/>
      <c r="E241" s="234"/>
      <c r="F241" s="234"/>
      <c r="G241" s="234"/>
      <c r="H241" s="234"/>
      <c r="I241" s="234"/>
      <c r="J241" s="234"/>
      <c r="K241" s="234"/>
      <c r="L241" s="234"/>
      <c r="M241" s="234"/>
      <c r="N241" s="234"/>
      <c r="O241" s="234"/>
      <c r="P241" s="234"/>
      <c r="Q241" s="234"/>
      <c r="R241" s="234"/>
      <c r="S241" s="234"/>
      <c r="T241" s="234"/>
      <c r="U241" s="234"/>
      <c r="V241" s="234"/>
      <c r="W241" s="234"/>
      <c r="X241" s="234"/>
      <c r="Y241" s="234"/>
      <c r="Z241" s="234"/>
    </row>
    <row r="242" spans="1:26" ht="12.75" customHeight="1" x14ac:dyDescent="0.3">
      <c r="A242" s="234"/>
      <c r="B242" s="234"/>
      <c r="C242" s="234"/>
      <c r="D242" s="234"/>
      <c r="E242" s="234"/>
      <c r="F242" s="234"/>
      <c r="G242" s="234"/>
      <c r="H242" s="234"/>
      <c r="I242" s="234"/>
      <c r="J242" s="234"/>
      <c r="K242" s="234"/>
      <c r="L242" s="234"/>
      <c r="M242" s="234"/>
      <c r="N242" s="234"/>
      <c r="O242" s="234"/>
      <c r="P242" s="234"/>
      <c r="Q242" s="234"/>
      <c r="R242" s="234"/>
      <c r="S242" s="234"/>
      <c r="T242" s="234"/>
      <c r="U242" s="234"/>
      <c r="V242" s="234"/>
      <c r="W242" s="234"/>
      <c r="X242" s="234"/>
      <c r="Y242" s="234"/>
      <c r="Z242" s="234"/>
    </row>
    <row r="243" spans="1:26" ht="12.75" customHeight="1" x14ac:dyDescent="0.3">
      <c r="A243" s="234"/>
      <c r="B243" s="234"/>
      <c r="C243" s="234"/>
      <c r="D243" s="234"/>
      <c r="E243" s="234"/>
      <c r="F243" s="234"/>
      <c r="G243" s="234"/>
      <c r="H243" s="234"/>
      <c r="I243" s="234"/>
      <c r="J243" s="234"/>
      <c r="K243" s="234"/>
      <c r="L243" s="234"/>
      <c r="M243" s="234"/>
      <c r="N243" s="234"/>
      <c r="O243" s="234"/>
      <c r="P243" s="234"/>
      <c r="Q243" s="234"/>
      <c r="R243" s="234"/>
      <c r="S243" s="234"/>
      <c r="T243" s="234"/>
      <c r="U243" s="234"/>
      <c r="V243" s="234"/>
      <c r="W243" s="234"/>
      <c r="X243" s="234"/>
      <c r="Y243" s="234"/>
      <c r="Z243" s="234"/>
    </row>
    <row r="244" spans="1:26" ht="12.75" customHeight="1" x14ac:dyDescent="0.3">
      <c r="A244" s="234"/>
      <c r="B244" s="234"/>
      <c r="C244" s="234"/>
      <c r="D244" s="234"/>
      <c r="E244" s="234"/>
      <c r="F244" s="234"/>
      <c r="G244" s="234"/>
      <c r="H244" s="234"/>
      <c r="I244" s="234"/>
      <c r="J244" s="234"/>
      <c r="K244" s="234"/>
      <c r="L244" s="234"/>
      <c r="M244" s="234"/>
      <c r="N244" s="234"/>
      <c r="O244" s="234"/>
      <c r="P244" s="234"/>
      <c r="Q244" s="234"/>
      <c r="R244" s="234"/>
      <c r="S244" s="234"/>
      <c r="T244" s="234"/>
      <c r="U244" s="234"/>
      <c r="V244" s="234"/>
      <c r="W244" s="234"/>
      <c r="X244" s="234"/>
      <c r="Y244" s="234"/>
      <c r="Z244" s="234"/>
    </row>
    <row r="245" spans="1:26" ht="12.75" customHeight="1" x14ac:dyDescent="0.3">
      <c r="A245" s="234"/>
      <c r="B245" s="234"/>
      <c r="C245" s="234"/>
      <c r="D245" s="234"/>
      <c r="E245" s="234"/>
      <c r="F245" s="234"/>
      <c r="G245" s="234"/>
      <c r="H245" s="234"/>
      <c r="I245" s="234"/>
      <c r="J245" s="234"/>
      <c r="K245" s="234"/>
      <c r="L245" s="234"/>
      <c r="M245" s="234"/>
      <c r="N245" s="234"/>
      <c r="O245" s="234"/>
      <c r="P245" s="234"/>
      <c r="Q245" s="234"/>
      <c r="R245" s="234"/>
      <c r="S245" s="234"/>
      <c r="T245" s="234"/>
      <c r="U245" s="234"/>
      <c r="V245" s="234"/>
      <c r="W245" s="234"/>
      <c r="X245" s="234"/>
      <c r="Y245" s="234"/>
      <c r="Z245" s="234"/>
    </row>
    <row r="246" spans="1:26" ht="12.75" customHeight="1" x14ac:dyDescent="0.3">
      <c r="A246" s="234"/>
      <c r="B246" s="234"/>
      <c r="C246" s="234"/>
      <c r="D246" s="234"/>
      <c r="E246" s="234"/>
      <c r="F246" s="234"/>
      <c r="G246" s="234"/>
      <c r="H246" s="234"/>
      <c r="I246" s="234"/>
      <c r="J246" s="234"/>
      <c r="K246" s="234"/>
      <c r="L246" s="234"/>
      <c r="M246" s="234"/>
      <c r="N246" s="234"/>
      <c r="O246" s="234"/>
      <c r="P246" s="234"/>
      <c r="Q246" s="234"/>
      <c r="R246" s="234"/>
      <c r="S246" s="234"/>
      <c r="T246" s="234"/>
      <c r="U246" s="234"/>
      <c r="V246" s="234"/>
      <c r="W246" s="234"/>
      <c r="X246" s="234"/>
      <c r="Y246" s="234"/>
      <c r="Z246" s="234"/>
    </row>
    <row r="247" spans="1:26" ht="12.75" customHeight="1" x14ac:dyDescent="0.3">
      <c r="A247" s="234"/>
      <c r="B247" s="234"/>
      <c r="C247" s="234"/>
      <c r="D247" s="234"/>
      <c r="E247" s="234"/>
      <c r="F247" s="234"/>
      <c r="G247" s="234"/>
      <c r="H247" s="234"/>
      <c r="I247" s="234"/>
      <c r="J247" s="234"/>
      <c r="K247" s="234"/>
      <c r="L247" s="234"/>
      <c r="M247" s="234"/>
      <c r="N247" s="234"/>
      <c r="O247" s="234"/>
      <c r="P247" s="234"/>
      <c r="Q247" s="234"/>
      <c r="R247" s="234"/>
      <c r="S247" s="234"/>
      <c r="T247" s="234"/>
      <c r="U247" s="234"/>
      <c r="V247" s="234"/>
      <c r="W247" s="234"/>
      <c r="X247" s="234"/>
      <c r="Y247" s="234"/>
      <c r="Z247" s="234"/>
    </row>
    <row r="248" spans="1:26" ht="12.75" customHeight="1" x14ac:dyDescent="0.3">
      <c r="A248" s="234"/>
      <c r="B248" s="234"/>
      <c r="C248" s="234"/>
      <c r="D248" s="234"/>
      <c r="E248" s="234"/>
      <c r="F248" s="234"/>
      <c r="G248" s="234"/>
      <c r="H248" s="234"/>
      <c r="I248" s="234"/>
      <c r="J248" s="234"/>
      <c r="K248" s="234"/>
      <c r="L248" s="234"/>
      <c r="M248" s="234"/>
      <c r="N248" s="234"/>
      <c r="O248" s="234"/>
      <c r="P248" s="234"/>
      <c r="Q248" s="234"/>
      <c r="R248" s="234"/>
      <c r="S248" s="234"/>
      <c r="T248" s="234"/>
      <c r="U248" s="234"/>
      <c r="V248" s="234"/>
      <c r="W248" s="234"/>
      <c r="X248" s="234"/>
      <c r="Y248" s="234"/>
      <c r="Z248" s="234"/>
    </row>
    <row r="249" spans="1:26" ht="12.75" customHeight="1" x14ac:dyDescent="0.3">
      <c r="A249" s="234"/>
      <c r="B249" s="234"/>
      <c r="C249" s="234"/>
      <c r="D249" s="234"/>
      <c r="E249" s="234"/>
      <c r="F249" s="234"/>
      <c r="G249" s="234"/>
      <c r="H249" s="234"/>
      <c r="I249" s="234"/>
      <c r="J249" s="234"/>
      <c r="K249" s="234"/>
      <c r="L249" s="234"/>
      <c r="M249" s="234"/>
      <c r="N249" s="234"/>
      <c r="O249" s="234"/>
      <c r="P249" s="234"/>
      <c r="Q249" s="234"/>
      <c r="R249" s="234"/>
      <c r="S249" s="234"/>
      <c r="T249" s="234"/>
      <c r="U249" s="234"/>
      <c r="V249" s="234"/>
      <c r="W249" s="234"/>
      <c r="X249" s="234"/>
      <c r="Y249" s="234"/>
      <c r="Z249" s="234"/>
    </row>
    <row r="250" spans="1:26" ht="12.75" customHeight="1" x14ac:dyDescent="0.3">
      <c r="A250" s="234"/>
      <c r="B250" s="234"/>
      <c r="C250" s="234"/>
      <c r="D250" s="234"/>
      <c r="E250" s="234"/>
      <c r="F250" s="234"/>
      <c r="G250" s="234"/>
      <c r="H250" s="234"/>
      <c r="I250" s="234"/>
      <c r="J250" s="234"/>
      <c r="K250" s="234"/>
      <c r="L250" s="234"/>
      <c r="M250" s="234"/>
      <c r="N250" s="234"/>
      <c r="O250" s="234"/>
      <c r="P250" s="234"/>
      <c r="Q250" s="234"/>
      <c r="R250" s="234"/>
      <c r="S250" s="234"/>
      <c r="T250" s="234"/>
      <c r="U250" s="234"/>
      <c r="V250" s="234"/>
      <c r="W250" s="234"/>
      <c r="X250" s="234"/>
      <c r="Y250" s="234"/>
      <c r="Z250" s="234"/>
    </row>
    <row r="251" spans="1:26" ht="12.75" customHeight="1" x14ac:dyDescent="0.3">
      <c r="A251" s="234"/>
      <c r="B251" s="234"/>
      <c r="C251" s="234"/>
      <c r="D251" s="234"/>
      <c r="E251" s="234"/>
      <c r="F251" s="234"/>
      <c r="G251" s="234"/>
      <c r="H251" s="234"/>
      <c r="I251" s="234"/>
      <c r="J251" s="234"/>
      <c r="K251" s="234"/>
      <c r="L251" s="234"/>
      <c r="M251" s="234"/>
      <c r="N251" s="234"/>
      <c r="O251" s="234"/>
      <c r="P251" s="234"/>
      <c r="Q251" s="234"/>
      <c r="R251" s="234"/>
      <c r="S251" s="234"/>
      <c r="T251" s="234"/>
      <c r="U251" s="234"/>
      <c r="V251" s="234"/>
      <c r="W251" s="234"/>
      <c r="X251" s="234"/>
      <c r="Y251" s="234"/>
      <c r="Z251" s="234"/>
    </row>
    <row r="252" spans="1:26" ht="12.75" customHeight="1" x14ac:dyDescent="0.3">
      <c r="A252" s="234"/>
      <c r="B252" s="234"/>
      <c r="C252" s="234"/>
      <c r="D252" s="234"/>
      <c r="E252" s="234"/>
      <c r="F252" s="234"/>
      <c r="G252" s="234"/>
      <c r="H252" s="234"/>
      <c r="I252" s="234"/>
      <c r="J252" s="234"/>
      <c r="K252" s="234"/>
      <c r="L252" s="234"/>
      <c r="M252" s="234"/>
      <c r="N252" s="234"/>
      <c r="O252" s="234"/>
      <c r="P252" s="234"/>
      <c r="Q252" s="234"/>
      <c r="R252" s="234"/>
      <c r="S252" s="234"/>
      <c r="T252" s="234"/>
      <c r="U252" s="234"/>
      <c r="V252" s="234"/>
      <c r="W252" s="234"/>
      <c r="X252" s="234"/>
      <c r="Y252" s="234"/>
      <c r="Z252" s="234"/>
    </row>
    <row r="253" spans="1:26" ht="12.75" customHeight="1" x14ac:dyDescent="0.3">
      <c r="A253" s="234"/>
      <c r="B253" s="234"/>
      <c r="C253" s="234"/>
      <c r="D253" s="234"/>
      <c r="E253" s="234"/>
      <c r="F253" s="234"/>
      <c r="G253" s="234"/>
      <c r="H253" s="234"/>
      <c r="I253" s="234"/>
      <c r="J253" s="234"/>
      <c r="K253" s="234"/>
      <c r="L253" s="234"/>
      <c r="M253" s="234"/>
      <c r="N253" s="234"/>
      <c r="O253" s="234"/>
      <c r="P253" s="234"/>
      <c r="Q253" s="234"/>
      <c r="R253" s="234"/>
      <c r="S253" s="234"/>
      <c r="T253" s="234"/>
      <c r="U253" s="234"/>
      <c r="V253" s="234"/>
      <c r="W253" s="234"/>
      <c r="X253" s="234"/>
      <c r="Y253" s="234"/>
      <c r="Z253" s="234"/>
    </row>
    <row r="254" spans="1:26" ht="12.75" customHeight="1" x14ac:dyDescent="0.3">
      <c r="A254" s="234"/>
      <c r="B254" s="234"/>
      <c r="C254" s="234"/>
      <c r="D254" s="234"/>
      <c r="E254" s="234"/>
      <c r="F254" s="234"/>
      <c r="G254" s="234"/>
      <c r="H254" s="234"/>
      <c r="I254" s="234"/>
      <c r="J254" s="234"/>
      <c r="K254" s="234"/>
      <c r="L254" s="234"/>
      <c r="M254" s="234"/>
      <c r="N254" s="234"/>
      <c r="O254" s="234"/>
      <c r="P254" s="234"/>
      <c r="Q254" s="234"/>
      <c r="R254" s="234"/>
      <c r="S254" s="234"/>
      <c r="T254" s="234"/>
      <c r="U254" s="234"/>
      <c r="V254" s="234"/>
      <c r="W254" s="234"/>
      <c r="X254" s="234"/>
      <c r="Y254" s="234"/>
      <c r="Z254" s="234"/>
    </row>
    <row r="255" spans="1:26" ht="12.75" customHeight="1" x14ac:dyDescent="0.3">
      <c r="A255" s="234"/>
      <c r="B255" s="234"/>
      <c r="C255" s="234"/>
      <c r="D255" s="234"/>
      <c r="E255" s="234"/>
      <c r="F255" s="234"/>
      <c r="G255" s="234"/>
      <c r="H255" s="234"/>
      <c r="I255" s="234"/>
      <c r="J255" s="234"/>
      <c r="K255" s="234"/>
      <c r="L255" s="234"/>
      <c r="M255" s="234"/>
      <c r="N255" s="234"/>
      <c r="O255" s="234"/>
      <c r="P255" s="234"/>
      <c r="Q255" s="234"/>
      <c r="R255" s="234"/>
      <c r="S255" s="234"/>
      <c r="T255" s="234"/>
      <c r="U255" s="234"/>
      <c r="V255" s="234"/>
      <c r="W255" s="234"/>
      <c r="X255" s="234"/>
      <c r="Y255" s="234"/>
      <c r="Z255" s="234"/>
    </row>
    <row r="256" spans="1:26" ht="12.75" customHeight="1" x14ac:dyDescent="0.3">
      <c r="A256" s="234"/>
      <c r="B256" s="234"/>
      <c r="C256" s="234"/>
      <c r="D256" s="234"/>
      <c r="E256" s="234"/>
      <c r="F256" s="234"/>
      <c r="G256" s="234"/>
      <c r="H256" s="234"/>
      <c r="I256" s="234"/>
      <c r="J256" s="234"/>
      <c r="K256" s="234"/>
      <c r="L256" s="234"/>
      <c r="M256" s="234"/>
      <c r="N256" s="234"/>
      <c r="O256" s="234"/>
      <c r="P256" s="234"/>
      <c r="Q256" s="234"/>
      <c r="R256" s="234"/>
      <c r="S256" s="234"/>
      <c r="T256" s="234"/>
      <c r="U256" s="234"/>
      <c r="V256" s="234"/>
      <c r="W256" s="234"/>
      <c r="X256" s="234"/>
      <c r="Y256" s="234"/>
      <c r="Z256" s="234"/>
    </row>
    <row r="257" spans="1:26" ht="12.75" customHeight="1" x14ac:dyDescent="0.3">
      <c r="A257" s="234"/>
      <c r="B257" s="234"/>
      <c r="C257" s="234"/>
      <c r="D257" s="234"/>
      <c r="E257" s="234"/>
      <c r="F257" s="234"/>
      <c r="G257" s="234"/>
      <c r="H257" s="234"/>
      <c r="I257" s="234"/>
      <c r="J257" s="234"/>
      <c r="K257" s="234"/>
      <c r="L257" s="234"/>
      <c r="M257" s="234"/>
      <c r="N257" s="234"/>
      <c r="O257" s="234"/>
      <c r="P257" s="234"/>
      <c r="Q257" s="234"/>
      <c r="R257" s="234"/>
      <c r="S257" s="234"/>
      <c r="T257" s="234"/>
      <c r="U257" s="234"/>
      <c r="V257" s="234"/>
      <c r="W257" s="234"/>
      <c r="X257" s="234"/>
      <c r="Y257" s="234"/>
      <c r="Z257" s="234"/>
    </row>
    <row r="258" spans="1:26" ht="12.75" customHeight="1" x14ac:dyDescent="0.3">
      <c r="A258" s="234"/>
      <c r="B258" s="234"/>
      <c r="C258" s="234"/>
      <c r="D258" s="234"/>
      <c r="E258" s="234"/>
      <c r="F258" s="234"/>
      <c r="G258" s="234"/>
      <c r="H258" s="234"/>
      <c r="I258" s="234"/>
      <c r="J258" s="234"/>
      <c r="K258" s="234"/>
      <c r="L258" s="234"/>
      <c r="M258" s="234"/>
      <c r="N258" s="234"/>
      <c r="O258" s="234"/>
      <c r="P258" s="234"/>
      <c r="Q258" s="234"/>
      <c r="R258" s="234"/>
      <c r="S258" s="234"/>
      <c r="T258" s="234"/>
      <c r="U258" s="234"/>
      <c r="V258" s="234"/>
      <c r="W258" s="234"/>
      <c r="X258" s="234"/>
      <c r="Y258" s="234"/>
      <c r="Z258" s="234"/>
    </row>
    <row r="259" spans="1:26" ht="12.75" customHeight="1" x14ac:dyDescent="0.3">
      <c r="A259" s="234"/>
      <c r="B259" s="234"/>
      <c r="C259" s="234"/>
      <c r="D259" s="234"/>
      <c r="E259" s="234"/>
      <c r="F259" s="234"/>
      <c r="G259" s="234"/>
      <c r="H259" s="234"/>
      <c r="I259" s="234"/>
      <c r="J259" s="234"/>
      <c r="K259" s="234"/>
      <c r="L259" s="234"/>
      <c r="M259" s="234"/>
      <c r="N259" s="234"/>
      <c r="O259" s="234"/>
      <c r="P259" s="234"/>
      <c r="Q259" s="234"/>
      <c r="R259" s="234"/>
      <c r="S259" s="234"/>
      <c r="T259" s="234"/>
      <c r="U259" s="234"/>
      <c r="V259" s="234"/>
      <c r="W259" s="234"/>
      <c r="X259" s="234"/>
      <c r="Y259" s="234"/>
      <c r="Z259" s="234"/>
    </row>
    <row r="260" spans="1:26" ht="12.75" customHeight="1" x14ac:dyDescent="0.3">
      <c r="A260" s="234"/>
      <c r="B260" s="234"/>
      <c r="C260" s="234"/>
      <c r="D260" s="234"/>
      <c r="E260" s="234"/>
      <c r="F260" s="234"/>
      <c r="G260" s="234"/>
      <c r="H260" s="234"/>
      <c r="I260" s="234"/>
      <c r="J260" s="234"/>
      <c r="K260" s="234"/>
      <c r="L260" s="234"/>
      <c r="M260" s="234"/>
      <c r="N260" s="234"/>
      <c r="O260" s="234"/>
      <c r="P260" s="234"/>
      <c r="Q260" s="234"/>
      <c r="R260" s="234"/>
      <c r="S260" s="234"/>
      <c r="T260" s="234"/>
      <c r="U260" s="234"/>
      <c r="V260" s="234"/>
      <c r="W260" s="234"/>
      <c r="X260" s="234"/>
      <c r="Y260" s="234"/>
      <c r="Z260" s="234"/>
    </row>
    <row r="261" spans="1:26" ht="12.75" customHeight="1" x14ac:dyDescent="0.3">
      <c r="A261" s="234"/>
      <c r="B261" s="234"/>
      <c r="C261" s="234"/>
      <c r="D261" s="234"/>
      <c r="E261" s="234"/>
      <c r="F261" s="234"/>
      <c r="G261" s="234"/>
      <c r="H261" s="234"/>
      <c r="I261" s="234"/>
      <c r="J261" s="234"/>
      <c r="K261" s="234"/>
      <c r="L261" s="234"/>
      <c r="M261" s="234"/>
      <c r="N261" s="234"/>
      <c r="O261" s="234"/>
      <c r="P261" s="234"/>
      <c r="Q261" s="234"/>
      <c r="R261" s="234"/>
      <c r="S261" s="234"/>
      <c r="T261" s="234"/>
      <c r="U261" s="234"/>
      <c r="V261" s="234"/>
      <c r="W261" s="234"/>
      <c r="X261" s="234"/>
      <c r="Y261" s="234"/>
      <c r="Z261" s="234"/>
    </row>
    <row r="262" spans="1:26" ht="12.75" customHeight="1" x14ac:dyDescent="0.3">
      <c r="A262" s="234"/>
      <c r="B262" s="234"/>
      <c r="C262" s="234"/>
      <c r="D262" s="234"/>
      <c r="E262" s="234"/>
      <c r="F262" s="234"/>
      <c r="G262" s="234"/>
      <c r="H262" s="234"/>
      <c r="I262" s="234"/>
      <c r="J262" s="234"/>
      <c r="K262" s="234"/>
      <c r="L262" s="234"/>
      <c r="M262" s="234"/>
      <c r="N262" s="234"/>
      <c r="O262" s="234"/>
      <c r="P262" s="234"/>
      <c r="Q262" s="234"/>
      <c r="R262" s="234"/>
      <c r="S262" s="234"/>
      <c r="T262" s="234"/>
      <c r="U262" s="234"/>
      <c r="V262" s="234"/>
      <c r="W262" s="234"/>
      <c r="X262" s="234"/>
      <c r="Y262" s="234"/>
      <c r="Z262" s="234"/>
    </row>
    <row r="263" spans="1:26" ht="12.75" customHeight="1" x14ac:dyDescent="0.3">
      <c r="A263" s="234"/>
      <c r="B263" s="234"/>
      <c r="C263" s="234"/>
      <c r="D263" s="234"/>
      <c r="E263" s="234"/>
      <c r="F263" s="234"/>
      <c r="G263" s="234"/>
      <c r="H263" s="234"/>
      <c r="I263" s="234"/>
      <c r="J263" s="234"/>
      <c r="K263" s="234"/>
      <c r="L263" s="234"/>
      <c r="M263" s="234"/>
      <c r="N263" s="234"/>
      <c r="O263" s="234"/>
      <c r="P263" s="234"/>
      <c r="Q263" s="234"/>
      <c r="R263" s="234"/>
      <c r="S263" s="234"/>
      <c r="T263" s="234"/>
      <c r="U263" s="234"/>
      <c r="V263" s="234"/>
      <c r="W263" s="234"/>
      <c r="X263" s="234"/>
      <c r="Y263" s="234"/>
      <c r="Z263" s="234"/>
    </row>
    <row r="264" spans="1:26" ht="12.75" customHeight="1" x14ac:dyDescent="0.3">
      <c r="A264" s="234"/>
      <c r="B264" s="234"/>
      <c r="C264" s="234"/>
      <c r="D264" s="234"/>
      <c r="E264" s="234"/>
      <c r="F264" s="234"/>
      <c r="G264" s="234"/>
      <c r="H264" s="234"/>
      <c r="I264" s="234"/>
      <c r="J264" s="234"/>
      <c r="K264" s="234"/>
      <c r="L264" s="234"/>
      <c r="M264" s="234"/>
      <c r="N264" s="234"/>
      <c r="O264" s="234"/>
      <c r="P264" s="234"/>
      <c r="Q264" s="234"/>
      <c r="R264" s="234"/>
      <c r="S264" s="234"/>
      <c r="T264" s="234"/>
      <c r="U264" s="234"/>
      <c r="V264" s="234"/>
      <c r="W264" s="234"/>
      <c r="X264" s="234"/>
      <c r="Y264" s="234"/>
      <c r="Z264" s="234"/>
    </row>
    <row r="265" spans="1:26" ht="12.75" customHeight="1" x14ac:dyDescent="0.3">
      <c r="A265" s="234"/>
      <c r="B265" s="234"/>
      <c r="C265" s="234"/>
      <c r="D265" s="234"/>
      <c r="E265" s="234"/>
      <c r="F265" s="234"/>
      <c r="G265" s="234"/>
      <c r="H265" s="234"/>
      <c r="I265" s="234"/>
      <c r="J265" s="234"/>
      <c r="K265" s="234"/>
      <c r="L265" s="234"/>
      <c r="M265" s="234"/>
      <c r="N265" s="234"/>
      <c r="O265" s="234"/>
      <c r="P265" s="234"/>
      <c r="Q265" s="234"/>
      <c r="R265" s="234"/>
      <c r="S265" s="234"/>
      <c r="T265" s="234"/>
      <c r="U265" s="234"/>
      <c r="V265" s="234"/>
      <c r="W265" s="234"/>
      <c r="X265" s="234"/>
      <c r="Y265" s="234"/>
      <c r="Z265" s="234"/>
    </row>
    <row r="266" spans="1:26" ht="12.75" customHeight="1" x14ac:dyDescent="0.3">
      <c r="A266" s="234"/>
      <c r="B266" s="234"/>
      <c r="C266" s="234"/>
      <c r="D266" s="234"/>
      <c r="E266" s="234"/>
      <c r="F266" s="234"/>
      <c r="G266" s="234"/>
      <c r="H266" s="234"/>
      <c r="I266" s="234"/>
      <c r="J266" s="234"/>
      <c r="K266" s="234"/>
      <c r="L266" s="234"/>
      <c r="M266" s="234"/>
      <c r="N266" s="234"/>
      <c r="O266" s="234"/>
      <c r="P266" s="234"/>
      <c r="Q266" s="234"/>
      <c r="R266" s="234"/>
      <c r="S266" s="234"/>
      <c r="T266" s="234"/>
      <c r="U266" s="234"/>
      <c r="V266" s="234"/>
      <c r="W266" s="234"/>
      <c r="X266" s="234"/>
      <c r="Y266" s="234"/>
      <c r="Z266" s="234"/>
    </row>
    <row r="267" spans="1:26" ht="12.75" customHeight="1" x14ac:dyDescent="0.3">
      <c r="A267" s="234"/>
      <c r="B267" s="234"/>
      <c r="C267" s="234"/>
      <c r="D267" s="234"/>
      <c r="E267" s="234"/>
      <c r="F267" s="234"/>
      <c r="G267" s="234"/>
      <c r="H267" s="234"/>
      <c r="I267" s="234"/>
      <c r="J267" s="234"/>
      <c r="K267" s="234"/>
      <c r="L267" s="234"/>
      <c r="M267" s="234"/>
      <c r="N267" s="234"/>
      <c r="O267" s="234"/>
      <c r="P267" s="234"/>
      <c r="Q267" s="234"/>
      <c r="R267" s="234"/>
      <c r="S267" s="234"/>
      <c r="T267" s="234"/>
      <c r="U267" s="234"/>
      <c r="V267" s="234"/>
      <c r="W267" s="234"/>
      <c r="X267" s="234"/>
      <c r="Y267" s="234"/>
      <c r="Z267" s="234"/>
    </row>
    <row r="268" spans="1:26" ht="12.75" customHeight="1" x14ac:dyDescent="0.3">
      <c r="A268" s="234"/>
      <c r="B268" s="234"/>
      <c r="C268" s="234"/>
      <c r="D268" s="234"/>
      <c r="E268" s="234"/>
      <c r="F268" s="234"/>
      <c r="G268" s="234"/>
      <c r="H268" s="234"/>
      <c r="I268" s="234"/>
      <c r="J268" s="234"/>
      <c r="K268" s="234"/>
      <c r="L268" s="234"/>
      <c r="M268" s="234"/>
      <c r="N268" s="234"/>
      <c r="O268" s="234"/>
      <c r="P268" s="234"/>
      <c r="Q268" s="234"/>
      <c r="R268" s="234"/>
      <c r="S268" s="234"/>
      <c r="T268" s="234"/>
      <c r="U268" s="234"/>
      <c r="V268" s="234"/>
      <c r="W268" s="234"/>
      <c r="X268" s="234"/>
      <c r="Y268" s="234"/>
      <c r="Z268" s="234"/>
    </row>
    <row r="269" spans="1:26" ht="12.75" customHeight="1" x14ac:dyDescent="0.3">
      <c r="A269" s="234"/>
      <c r="B269" s="234"/>
      <c r="C269" s="234"/>
      <c r="D269" s="234"/>
      <c r="E269" s="234"/>
      <c r="F269" s="234"/>
      <c r="G269" s="234"/>
      <c r="H269" s="234"/>
      <c r="I269" s="234"/>
      <c r="J269" s="234"/>
      <c r="K269" s="234"/>
      <c r="L269" s="234"/>
      <c r="M269" s="234"/>
      <c r="N269" s="234"/>
      <c r="O269" s="234"/>
      <c r="P269" s="234"/>
      <c r="Q269" s="234"/>
      <c r="R269" s="234"/>
      <c r="S269" s="234"/>
      <c r="T269" s="234"/>
      <c r="U269" s="234"/>
      <c r="V269" s="234"/>
      <c r="W269" s="234"/>
      <c r="X269" s="234"/>
      <c r="Y269" s="234"/>
      <c r="Z269" s="234"/>
    </row>
    <row r="270" spans="1:26" ht="12.75" customHeight="1" x14ac:dyDescent="0.3">
      <c r="A270" s="234"/>
      <c r="B270" s="234"/>
      <c r="C270" s="234"/>
      <c r="D270" s="234"/>
      <c r="E270" s="234"/>
      <c r="F270" s="234"/>
      <c r="G270" s="234"/>
      <c r="H270" s="234"/>
      <c r="I270" s="234"/>
      <c r="J270" s="234"/>
      <c r="K270" s="234"/>
      <c r="L270" s="234"/>
      <c r="M270" s="234"/>
      <c r="N270" s="234"/>
      <c r="O270" s="234"/>
      <c r="P270" s="234"/>
      <c r="Q270" s="234"/>
      <c r="R270" s="234"/>
      <c r="S270" s="234"/>
      <c r="T270" s="234"/>
      <c r="U270" s="234"/>
      <c r="V270" s="234"/>
      <c r="W270" s="234"/>
      <c r="X270" s="234"/>
      <c r="Y270" s="234"/>
      <c r="Z270" s="234"/>
    </row>
    <row r="271" spans="1:26" ht="12.75" customHeight="1" x14ac:dyDescent="0.3">
      <c r="A271" s="234"/>
      <c r="B271" s="234"/>
      <c r="C271" s="234"/>
      <c r="D271" s="234"/>
      <c r="E271" s="234"/>
      <c r="F271" s="234"/>
      <c r="G271" s="234"/>
      <c r="H271" s="234"/>
      <c r="I271" s="234"/>
      <c r="J271" s="234"/>
      <c r="K271" s="234"/>
      <c r="L271" s="234"/>
      <c r="M271" s="234"/>
      <c r="N271" s="234"/>
      <c r="O271" s="234"/>
      <c r="P271" s="234"/>
      <c r="Q271" s="234"/>
      <c r="R271" s="234"/>
      <c r="S271" s="234"/>
      <c r="T271" s="234"/>
      <c r="U271" s="234"/>
      <c r="V271" s="234"/>
      <c r="W271" s="234"/>
      <c r="X271" s="234"/>
      <c r="Y271" s="234"/>
      <c r="Z271" s="234"/>
    </row>
    <row r="272" spans="1:26" ht="12.75" customHeight="1" x14ac:dyDescent="0.3">
      <c r="A272" s="234"/>
      <c r="B272" s="234"/>
      <c r="C272" s="234"/>
      <c r="D272" s="234"/>
      <c r="E272" s="234"/>
      <c r="F272" s="234"/>
      <c r="G272" s="234"/>
      <c r="H272" s="234"/>
      <c r="I272" s="234"/>
      <c r="J272" s="234"/>
      <c r="K272" s="234"/>
      <c r="L272" s="234"/>
      <c r="M272" s="234"/>
      <c r="N272" s="234"/>
      <c r="O272" s="234"/>
      <c r="P272" s="234"/>
      <c r="Q272" s="234"/>
      <c r="R272" s="234"/>
      <c r="S272" s="234"/>
      <c r="T272" s="234"/>
      <c r="U272" s="234"/>
      <c r="V272" s="234"/>
      <c r="W272" s="234"/>
      <c r="X272" s="234"/>
      <c r="Y272" s="234"/>
      <c r="Z272" s="234"/>
    </row>
    <row r="273" spans="1:26" ht="12.75" customHeight="1" x14ac:dyDescent="0.3">
      <c r="A273" s="234"/>
      <c r="B273" s="234"/>
      <c r="C273" s="234"/>
      <c r="D273" s="234"/>
      <c r="E273" s="234"/>
      <c r="F273" s="234"/>
      <c r="G273" s="234"/>
      <c r="H273" s="234"/>
      <c r="I273" s="234"/>
      <c r="J273" s="234"/>
      <c r="K273" s="234"/>
      <c r="L273" s="234"/>
      <c r="M273" s="234"/>
      <c r="N273" s="234"/>
      <c r="O273" s="234"/>
      <c r="P273" s="234"/>
      <c r="Q273" s="234"/>
      <c r="R273" s="234"/>
      <c r="S273" s="234"/>
      <c r="T273" s="234"/>
      <c r="U273" s="234"/>
      <c r="V273" s="234"/>
      <c r="W273" s="234"/>
      <c r="X273" s="234"/>
      <c r="Y273" s="234"/>
      <c r="Z273" s="234"/>
    </row>
    <row r="274" spans="1:26" ht="12.75" customHeight="1" x14ac:dyDescent="0.3">
      <c r="A274" s="234"/>
      <c r="B274" s="234"/>
      <c r="C274" s="234"/>
      <c r="D274" s="234"/>
      <c r="E274" s="234"/>
      <c r="F274" s="234"/>
      <c r="G274" s="234"/>
      <c r="H274" s="234"/>
      <c r="I274" s="234"/>
      <c r="J274" s="234"/>
      <c r="K274" s="234"/>
      <c r="L274" s="234"/>
      <c r="M274" s="234"/>
      <c r="N274" s="234"/>
      <c r="O274" s="234"/>
      <c r="P274" s="234"/>
      <c r="Q274" s="234"/>
      <c r="R274" s="234"/>
      <c r="S274" s="234"/>
      <c r="T274" s="234"/>
      <c r="U274" s="234"/>
      <c r="V274" s="234"/>
      <c r="W274" s="234"/>
      <c r="X274" s="234"/>
      <c r="Y274" s="234"/>
      <c r="Z274" s="234"/>
    </row>
    <row r="275" spans="1:26" ht="12.75" customHeight="1" x14ac:dyDescent="0.3">
      <c r="A275" s="234"/>
      <c r="B275" s="234"/>
      <c r="C275" s="234"/>
      <c r="D275" s="234"/>
      <c r="E275" s="234"/>
      <c r="F275" s="234"/>
      <c r="G275" s="234"/>
      <c r="H275" s="234"/>
      <c r="I275" s="234"/>
      <c r="J275" s="234"/>
      <c r="K275" s="234"/>
      <c r="L275" s="234"/>
      <c r="M275" s="234"/>
      <c r="N275" s="234"/>
      <c r="O275" s="234"/>
      <c r="P275" s="234"/>
      <c r="Q275" s="234"/>
      <c r="R275" s="234"/>
      <c r="S275" s="234"/>
      <c r="T275" s="234"/>
      <c r="U275" s="234"/>
      <c r="V275" s="234"/>
      <c r="W275" s="234"/>
      <c r="X275" s="234"/>
      <c r="Y275" s="234"/>
      <c r="Z275" s="234"/>
    </row>
    <row r="276" spans="1:26" ht="12.75" customHeight="1" x14ac:dyDescent="0.3">
      <c r="A276" s="234"/>
      <c r="B276" s="234"/>
      <c r="C276" s="234"/>
      <c r="D276" s="234"/>
      <c r="E276" s="234"/>
      <c r="F276" s="234"/>
      <c r="G276" s="234"/>
      <c r="H276" s="234"/>
      <c r="I276" s="234"/>
      <c r="J276" s="234"/>
      <c r="K276" s="234"/>
      <c r="L276" s="234"/>
      <c r="M276" s="234"/>
      <c r="N276" s="234"/>
      <c r="O276" s="234"/>
      <c r="P276" s="234"/>
      <c r="Q276" s="234"/>
      <c r="R276" s="234"/>
      <c r="S276" s="234"/>
      <c r="T276" s="234"/>
      <c r="U276" s="234"/>
      <c r="V276" s="234"/>
      <c r="W276" s="234"/>
      <c r="X276" s="234"/>
      <c r="Y276" s="234"/>
      <c r="Z276" s="234"/>
    </row>
    <row r="277" spans="1:26" ht="12.75" customHeight="1" x14ac:dyDescent="0.3">
      <c r="A277" s="234"/>
      <c r="B277" s="234"/>
      <c r="C277" s="234"/>
      <c r="D277" s="234"/>
      <c r="E277" s="234"/>
      <c r="F277" s="234"/>
      <c r="G277" s="234"/>
      <c r="H277" s="234"/>
      <c r="I277" s="234"/>
      <c r="J277" s="234"/>
      <c r="K277" s="234"/>
      <c r="L277" s="234"/>
      <c r="M277" s="234"/>
      <c r="N277" s="234"/>
      <c r="O277" s="234"/>
      <c r="P277" s="234"/>
      <c r="Q277" s="234"/>
      <c r="R277" s="234"/>
      <c r="S277" s="234"/>
      <c r="T277" s="234"/>
      <c r="U277" s="234"/>
      <c r="V277" s="234"/>
      <c r="W277" s="234"/>
      <c r="X277" s="234"/>
      <c r="Y277" s="234"/>
      <c r="Z277" s="234"/>
    </row>
    <row r="278" spans="1:26" ht="12.75" customHeight="1" x14ac:dyDescent="0.3">
      <c r="A278" s="234"/>
      <c r="B278" s="234"/>
      <c r="C278" s="234"/>
      <c r="D278" s="234"/>
      <c r="E278" s="234"/>
      <c r="F278" s="234"/>
      <c r="G278" s="234"/>
      <c r="H278" s="234"/>
      <c r="I278" s="234"/>
      <c r="J278" s="234"/>
      <c r="K278" s="234"/>
      <c r="L278" s="234"/>
      <c r="M278" s="234"/>
      <c r="N278" s="234"/>
      <c r="O278" s="234"/>
      <c r="P278" s="234"/>
      <c r="Q278" s="234"/>
      <c r="R278" s="234"/>
      <c r="S278" s="234"/>
      <c r="T278" s="234"/>
      <c r="U278" s="234"/>
      <c r="V278" s="234"/>
      <c r="W278" s="234"/>
      <c r="X278" s="234"/>
      <c r="Y278" s="234"/>
      <c r="Z278" s="234"/>
    </row>
    <row r="279" spans="1:26" ht="12.75" customHeight="1" x14ac:dyDescent="0.3">
      <c r="A279" s="234"/>
      <c r="B279" s="234"/>
      <c r="C279" s="234"/>
      <c r="D279" s="234"/>
      <c r="E279" s="234"/>
      <c r="F279" s="234"/>
      <c r="G279" s="234"/>
      <c r="H279" s="234"/>
      <c r="I279" s="234"/>
      <c r="J279" s="234"/>
      <c r="K279" s="234"/>
      <c r="L279" s="234"/>
      <c r="M279" s="234"/>
      <c r="N279" s="234"/>
      <c r="O279" s="234"/>
      <c r="P279" s="234"/>
      <c r="Q279" s="234"/>
      <c r="R279" s="234"/>
      <c r="S279" s="234"/>
      <c r="T279" s="234"/>
      <c r="U279" s="234"/>
      <c r="V279" s="234"/>
      <c r="W279" s="234"/>
      <c r="X279" s="234"/>
      <c r="Y279" s="234"/>
      <c r="Z279" s="234"/>
    </row>
    <row r="280" spans="1:26" ht="12.75" customHeight="1" x14ac:dyDescent="0.3">
      <c r="A280" s="234"/>
      <c r="B280" s="234"/>
      <c r="C280" s="234"/>
      <c r="D280" s="234"/>
      <c r="E280" s="234"/>
      <c r="F280" s="234"/>
      <c r="G280" s="234"/>
      <c r="H280" s="234"/>
      <c r="I280" s="234"/>
      <c r="J280" s="234"/>
      <c r="K280" s="234"/>
      <c r="L280" s="234"/>
      <c r="M280" s="234"/>
      <c r="N280" s="234"/>
      <c r="O280" s="234"/>
      <c r="P280" s="234"/>
      <c r="Q280" s="234"/>
      <c r="R280" s="234"/>
      <c r="S280" s="234"/>
      <c r="T280" s="234"/>
      <c r="U280" s="234"/>
      <c r="V280" s="234"/>
      <c r="W280" s="234"/>
      <c r="X280" s="234"/>
      <c r="Y280" s="234"/>
      <c r="Z280" s="234"/>
    </row>
    <row r="281" spans="1:26" ht="12.75" customHeight="1" x14ac:dyDescent="0.3">
      <c r="A281" s="234"/>
      <c r="B281" s="234"/>
      <c r="C281" s="234"/>
      <c r="D281" s="234"/>
      <c r="E281" s="234"/>
      <c r="F281" s="234"/>
      <c r="G281" s="234"/>
      <c r="H281" s="234"/>
      <c r="I281" s="234"/>
      <c r="J281" s="234"/>
      <c r="K281" s="234"/>
      <c r="L281" s="234"/>
      <c r="M281" s="234"/>
      <c r="N281" s="234"/>
      <c r="O281" s="234"/>
      <c r="P281" s="234"/>
      <c r="Q281" s="234"/>
      <c r="R281" s="234"/>
      <c r="S281" s="234"/>
      <c r="T281" s="234"/>
      <c r="U281" s="234"/>
      <c r="V281" s="234"/>
      <c r="W281" s="234"/>
      <c r="X281" s="234"/>
      <c r="Y281" s="234"/>
      <c r="Z281" s="234"/>
    </row>
    <row r="282" spans="1:26" ht="12.75" customHeight="1" x14ac:dyDescent="0.3">
      <c r="A282" s="234"/>
      <c r="B282" s="234"/>
      <c r="C282" s="234"/>
      <c r="D282" s="234"/>
      <c r="E282" s="234"/>
      <c r="F282" s="234"/>
      <c r="G282" s="234"/>
      <c r="H282" s="234"/>
      <c r="I282" s="234"/>
      <c r="J282" s="234"/>
      <c r="K282" s="234"/>
      <c r="L282" s="234"/>
      <c r="M282" s="234"/>
      <c r="N282" s="234"/>
      <c r="O282" s="234"/>
      <c r="P282" s="234"/>
      <c r="Q282" s="234"/>
      <c r="R282" s="234"/>
      <c r="S282" s="234"/>
      <c r="T282" s="234"/>
      <c r="U282" s="234"/>
      <c r="V282" s="234"/>
      <c r="W282" s="234"/>
      <c r="X282" s="234"/>
      <c r="Y282" s="234"/>
      <c r="Z282" s="234"/>
    </row>
    <row r="283" spans="1:26" ht="12.75" customHeight="1" x14ac:dyDescent="0.3">
      <c r="A283" s="234"/>
      <c r="B283" s="234"/>
      <c r="C283" s="234"/>
      <c r="D283" s="234"/>
      <c r="E283" s="234"/>
      <c r="F283" s="234"/>
      <c r="G283" s="234"/>
      <c r="H283" s="234"/>
      <c r="I283" s="234"/>
      <c r="J283" s="234"/>
      <c r="K283" s="234"/>
      <c r="L283" s="234"/>
      <c r="M283" s="234"/>
      <c r="N283" s="234"/>
      <c r="O283" s="234"/>
      <c r="P283" s="234"/>
      <c r="Q283" s="234"/>
      <c r="R283" s="234"/>
      <c r="S283" s="234"/>
      <c r="T283" s="234"/>
      <c r="U283" s="234"/>
      <c r="V283" s="234"/>
      <c r="W283" s="234"/>
      <c r="X283" s="234"/>
      <c r="Y283" s="234"/>
      <c r="Z283" s="234"/>
    </row>
    <row r="284" spans="1:26" ht="12.75" customHeight="1" x14ac:dyDescent="0.3">
      <c r="A284" s="234"/>
      <c r="B284" s="234"/>
      <c r="C284" s="234"/>
      <c r="D284" s="234"/>
      <c r="E284" s="234"/>
      <c r="F284" s="234"/>
      <c r="G284" s="234"/>
      <c r="H284" s="234"/>
      <c r="I284" s="234"/>
      <c r="J284" s="234"/>
      <c r="K284" s="234"/>
      <c r="L284" s="234"/>
      <c r="M284" s="234"/>
      <c r="N284" s="234"/>
      <c r="O284" s="234"/>
      <c r="P284" s="234"/>
      <c r="Q284" s="234"/>
      <c r="R284" s="234"/>
      <c r="S284" s="234"/>
      <c r="T284" s="234"/>
      <c r="U284" s="234"/>
      <c r="V284" s="234"/>
      <c r="W284" s="234"/>
      <c r="X284" s="234"/>
      <c r="Y284" s="234"/>
      <c r="Z284" s="234"/>
    </row>
    <row r="285" spans="1:26" ht="12.75" customHeight="1" x14ac:dyDescent="0.3">
      <c r="A285" s="234"/>
      <c r="B285" s="234"/>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c r="Z285" s="234"/>
    </row>
    <row r="286" spans="1:26" ht="12.75" customHeight="1" x14ac:dyDescent="0.3">
      <c r="A286" s="234"/>
      <c r="B286" s="234"/>
      <c r="C286" s="234"/>
      <c r="D286" s="234"/>
      <c r="E286" s="234"/>
      <c r="F286" s="234"/>
      <c r="G286" s="234"/>
      <c r="H286" s="234"/>
      <c r="I286" s="234"/>
      <c r="J286" s="234"/>
      <c r="K286" s="234"/>
      <c r="L286" s="234"/>
      <c r="M286" s="234"/>
      <c r="N286" s="234"/>
      <c r="O286" s="234"/>
      <c r="P286" s="234"/>
      <c r="Q286" s="234"/>
      <c r="R286" s="234"/>
      <c r="S286" s="234"/>
      <c r="T286" s="234"/>
      <c r="U286" s="234"/>
      <c r="V286" s="234"/>
      <c r="W286" s="234"/>
      <c r="X286" s="234"/>
      <c r="Y286" s="234"/>
      <c r="Z286" s="234"/>
    </row>
    <row r="287" spans="1:26" ht="12.75" customHeight="1" x14ac:dyDescent="0.3">
      <c r="A287" s="234"/>
      <c r="B287" s="234"/>
      <c r="C287" s="234"/>
      <c r="D287" s="234"/>
      <c r="E287" s="234"/>
      <c r="F287" s="234"/>
      <c r="G287" s="234"/>
      <c r="H287" s="234"/>
      <c r="I287" s="234"/>
      <c r="J287" s="234"/>
      <c r="K287" s="234"/>
      <c r="L287" s="234"/>
      <c r="M287" s="234"/>
      <c r="N287" s="234"/>
      <c r="O287" s="234"/>
      <c r="P287" s="234"/>
      <c r="Q287" s="234"/>
      <c r="R287" s="234"/>
      <c r="S287" s="234"/>
      <c r="T287" s="234"/>
      <c r="U287" s="234"/>
      <c r="V287" s="234"/>
      <c r="W287" s="234"/>
      <c r="X287" s="234"/>
      <c r="Y287" s="234"/>
      <c r="Z287" s="234"/>
    </row>
    <row r="288" spans="1:26" ht="12.75" customHeight="1" x14ac:dyDescent="0.3">
      <c r="A288" s="234"/>
      <c r="B288" s="234"/>
      <c r="C288" s="234"/>
      <c r="D288" s="234"/>
      <c r="E288" s="234"/>
      <c r="F288" s="234"/>
      <c r="G288" s="234"/>
      <c r="H288" s="234"/>
      <c r="I288" s="234"/>
      <c r="J288" s="234"/>
      <c r="K288" s="234"/>
      <c r="L288" s="234"/>
      <c r="M288" s="234"/>
      <c r="N288" s="234"/>
      <c r="O288" s="234"/>
      <c r="P288" s="234"/>
      <c r="Q288" s="234"/>
      <c r="R288" s="234"/>
      <c r="S288" s="234"/>
      <c r="T288" s="234"/>
      <c r="U288" s="234"/>
      <c r="V288" s="234"/>
      <c r="W288" s="234"/>
      <c r="X288" s="234"/>
      <c r="Y288" s="234"/>
      <c r="Z288" s="234"/>
    </row>
    <row r="289" spans="1:26" ht="12.75" customHeight="1" x14ac:dyDescent="0.3">
      <c r="A289" s="234"/>
      <c r="B289" s="234"/>
      <c r="C289" s="234"/>
      <c r="D289" s="234"/>
      <c r="E289" s="234"/>
      <c r="F289" s="234"/>
      <c r="G289" s="234"/>
      <c r="H289" s="234"/>
      <c r="I289" s="234"/>
      <c r="J289" s="234"/>
      <c r="K289" s="234"/>
      <c r="L289" s="234"/>
      <c r="M289" s="234"/>
      <c r="N289" s="234"/>
      <c r="O289" s="234"/>
      <c r="P289" s="234"/>
      <c r="Q289" s="234"/>
      <c r="R289" s="234"/>
      <c r="S289" s="234"/>
      <c r="T289" s="234"/>
      <c r="U289" s="234"/>
      <c r="V289" s="234"/>
      <c r="W289" s="234"/>
      <c r="X289" s="234"/>
      <c r="Y289" s="234"/>
      <c r="Z289" s="234"/>
    </row>
    <row r="290" spans="1:26" ht="12.75" customHeight="1" x14ac:dyDescent="0.3">
      <c r="A290" s="234"/>
      <c r="B290" s="234"/>
      <c r="C290" s="234"/>
      <c r="D290" s="234"/>
      <c r="E290" s="234"/>
      <c r="F290" s="234"/>
      <c r="G290" s="234"/>
      <c r="H290" s="234"/>
      <c r="I290" s="234"/>
      <c r="J290" s="234"/>
      <c r="K290" s="234"/>
      <c r="L290" s="234"/>
      <c r="M290" s="234"/>
      <c r="N290" s="234"/>
      <c r="O290" s="234"/>
      <c r="P290" s="234"/>
      <c r="Q290" s="234"/>
      <c r="R290" s="234"/>
      <c r="S290" s="234"/>
      <c r="T290" s="234"/>
      <c r="U290" s="234"/>
      <c r="V290" s="234"/>
      <c r="W290" s="234"/>
      <c r="X290" s="234"/>
      <c r="Y290" s="234"/>
      <c r="Z290" s="234"/>
    </row>
    <row r="291" spans="1:26" ht="12.75" customHeight="1" x14ac:dyDescent="0.3">
      <c r="A291" s="234"/>
      <c r="B291" s="234"/>
      <c r="C291" s="234"/>
      <c r="D291" s="234"/>
      <c r="E291" s="234"/>
      <c r="F291" s="234"/>
      <c r="G291" s="234"/>
      <c r="H291" s="234"/>
      <c r="I291" s="234"/>
      <c r="J291" s="234"/>
      <c r="K291" s="234"/>
      <c r="L291" s="234"/>
      <c r="M291" s="234"/>
      <c r="N291" s="234"/>
      <c r="O291" s="234"/>
      <c r="P291" s="234"/>
      <c r="Q291" s="234"/>
      <c r="R291" s="234"/>
      <c r="S291" s="234"/>
      <c r="T291" s="234"/>
      <c r="U291" s="234"/>
      <c r="V291" s="234"/>
      <c r="W291" s="234"/>
      <c r="X291" s="234"/>
      <c r="Y291" s="234"/>
      <c r="Z291" s="234"/>
    </row>
    <row r="292" spans="1:26" ht="12.75" customHeight="1" x14ac:dyDescent="0.3">
      <c r="A292" s="234"/>
      <c r="B292" s="234"/>
      <c r="C292" s="234"/>
      <c r="D292" s="234"/>
      <c r="E292" s="234"/>
      <c r="F292" s="234"/>
      <c r="G292" s="234"/>
      <c r="H292" s="234"/>
      <c r="I292" s="234"/>
      <c r="J292" s="234"/>
      <c r="K292" s="234"/>
      <c r="L292" s="234"/>
      <c r="M292" s="234"/>
      <c r="N292" s="234"/>
      <c r="O292" s="234"/>
      <c r="P292" s="234"/>
      <c r="Q292" s="234"/>
      <c r="R292" s="234"/>
      <c r="S292" s="234"/>
      <c r="T292" s="234"/>
      <c r="U292" s="234"/>
      <c r="V292" s="234"/>
      <c r="W292" s="234"/>
      <c r="X292" s="234"/>
      <c r="Y292" s="234"/>
      <c r="Z292" s="234"/>
    </row>
    <row r="293" spans="1:26" ht="12.75" customHeight="1" x14ac:dyDescent="0.3">
      <c r="A293" s="234"/>
      <c r="B293" s="234"/>
      <c r="C293" s="234"/>
      <c r="D293" s="234"/>
      <c r="E293" s="234"/>
      <c r="F293" s="234"/>
      <c r="G293" s="234"/>
      <c r="H293" s="234"/>
      <c r="I293" s="234"/>
      <c r="J293" s="234"/>
      <c r="K293" s="234"/>
      <c r="L293" s="234"/>
      <c r="M293" s="234"/>
      <c r="N293" s="234"/>
      <c r="O293" s="234"/>
      <c r="P293" s="234"/>
      <c r="Q293" s="234"/>
      <c r="R293" s="234"/>
      <c r="S293" s="234"/>
      <c r="T293" s="234"/>
      <c r="U293" s="234"/>
      <c r="V293" s="234"/>
      <c r="W293" s="234"/>
      <c r="X293" s="234"/>
      <c r="Y293" s="234"/>
      <c r="Z293" s="234"/>
    </row>
    <row r="294" spans="1:26" ht="12.75" customHeight="1" x14ac:dyDescent="0.3">
      <c r="A294" s="234"/>
      <c r="B294" s="234"/>
      <c r="C294" s="234"/>
      <c r="D294" s="234"/>
      <c r="E294" s="234"/>
      <c r="F294" s="234"/>
      <c r="G294" s="234"/>
      <c r="H294" s="234"/>
      <c r="I294" s="234"/>
      <c r="J294" s="234"/>
      <c r="K294" s="234"/>
      <c r="L294" s="234"/>
      <c r="M294" s="234"/>
      <c r="N294" s="234"/>
      <c r="O294" s="234"/>
      <c r="P294" s="234"/>
      <c r="Q294" s="234"/>
      <c r="R294" s="234"/>
      <c r="S294" s="234"/>
      <c r="T294" s="234"/>
      <c r="U294" s="234"/>
      <c r="V294" s="234"/>
      <c r="W294" s="234"/>
      <c r="X294" s="234"/>
      <c r="Y294" s="234"/>
      <c r="Z294" s="234"/>
    </row>
    <row r="295" spans="1:26" ht="12.75" customHeight="1" x14ac:dyDescent="0.3">
      <c r="A295" s="234"/>
      <c r="B295" s="234"/>
      <c r="C295" s="234"/>
      <c r="D295" s="234"/>
      <c r="E295" s="234"/>
      <c r="F295" s="234"/>
      <c r="G295" s="234"/>
      <c r="H295" s="234"/>
      <c r="I295" s="234"/>
      <c r="J295" s="234"/>
      <c r="K295" s="234"/>
      <c r="L295" s="234"/>
      <c r="M295" s="234"/>
      <c r="N295" s="234"/>
      <c r="O295" s="234"/>
      <c r="P295" s="234"/>
      <c r="Q295" s="234"/>
      <c r="R295" s="234"/>
      <c r="S295" s="234"/>
      <c r="T295" s="234"/>
      <c r="U295" s="234"/>
      <c r="V295" s="234"/>
      <c r="W295" s="234"/>
      <c r="X295" s="234"/>
      <c r="Y295" s="234"/>
      <c r="Z295" s="234"/>
    </row>
    <row r="296" spans="1:26" ht="12.75" customHeight="1" x14ac:dyDescent="0.3">
      <c r="A296" s="234"/>
      <c r="B296" s="234"/>
      <c r="C296" s="234"/>
      <c r="D296" s="234"/>
      <c r="E296" s="234"/>
      <c r="F296" s="234"/>
      <c r="G296" s="234"/>
      <c r="H296" s="234"/>
      <c r="I296" s="234"/>
      <c r="J296" s="234"/>
      <c r="K296" s="234"/>
      <c r="L296" s="234"/>
      <c r="M296" s="234"/>
      <c r="N296" s="234"/>
      <c r="O296" s="234"/>
      <c r="P296" s="234"/>
      <c r="Q296" s="234"/>
      <c r="R296" s="234"/>
      <c r="S296" s="234"/>
      <c r="T296" s="234"/>
      <c r="U296" s="234"/>
      <c r="V296" s="234"/>
      <c r="W296" s="234"/>
      <c r="X296" s="234"/>
      <c r="Y296" s="234"/>
      <c r="Z296" s="234"/>
    </row>
    <row r="297" spans="1:26" ht="12.75" customHeight="1" x14ac:dyDescent="0.3">
      <c r="A297" s="234"/>
      <c r="B297" s="234"/>
      <c r="C297" s="234"/>
      <c r="D297" s="234"/>
      <c r="E297" s="234"/>
      <c r="F297" s="234"/>
      <c r="G297" s="234"/>
      <c r="H297" s="234"/>
      <c r="I297" s="234"/>
      <c r="J297" s="234"/>
      <c r="K297" s="234"/>
      <c r="L297" s="234"/>
      <c r="M297" s="234"/>
      <c r="N297" s="234"/>
      <c r="O297" s="234"/>
      <c r="P297" s="234"/>
      <c r="Q297" s="234"/>
      <c r="R297" s="234"/>
      <c r="S297" s="234"/>
      <c r="T297" s="234"/>
      <c r="U297" s="234"/>
      <c r="V297" s="234"/>
      <c r="W297" s="234"/>
      <c r="X297" s="234"/>
      <c r="Y297" s="234"/>
      <c r="Z297" s="234"/>
    </row>
    <row r="298" spans="1:26" ht="12.75" customHeight="1" x14ac:dyDescent="0.3">
      <c r="A298" s="234"/>
      <c r="B298" s="234"/>
      <c r="C298" s="234"/>
      <c r="D298" s="234"/>
      <c r="E298" s="234"/>
      <c r="F298" s="234"/>
      <c r="G298" s="234"/>
      <c r="H298" s="234"/>
      <c r="I298" s="234"/>
      <c r="J298" s="234"/>
      <c r="K298" s="234"/>
      <c r="L298" s="234"/>
      <c r="M298" s="234"/>
      <c r="N298" s="234"/>
      <c r="O298" s="234"/>
      <c r="P298" s="234"/>
      <c r="Q298" s="234"/>
      <c r="R298" s="234"/>
      <c r="S298" s="234"/>
      <c r="T298" s="234"/>
      <c r="U298" s="234"/>
      <c r="V298" s="234"/>
      <c r="W298" s="234"/>
      <c r="X298" s="234"/>
      <c r="Y298" s="234"/>
      <c r="Z298" s="234"/>
    </row>
    <row r="299" spans="1:26" ht="12.75" customHeight="1" x14ac:dyDescent="0.3">
      <c r="A299" s="234"/>
      <c r="B299" s="234"/>
      <c r="C299" s="234"/>
      <c r="D299" s="234"/>
      <c r="E299" s="234"/>
      <c r="F299" s="234"/>
      <c r="G299" s="234"/>
      <c r="H299" s="234"/>
      <c r="I299" s="234"/>
      <c r="J299" s="234"/>
      <c r="K299" s="234"/>
      <c r="L299" s="234"/>
      <c r="M299" s="234"/>
      <c r="N299" s="234"/>
      <c r="O299" s="234"/>
      <c r="P299" s="234"/>
      <c r="Q299" s="234"/>
      <c r="R299" s="234"/>
      <c r="S299" s="234"/>
      <c r="T299" s="234"/>
      <c r="U299" s="234"/>
      <c r="V299" s="234"/>
      <c r="W299" s="234"/>
      <c r="X299" s="234"/>
      <c r="Y299" s="234"/>
      <c r="Z299" s="234"/>
    </row>
    <row r="300" spans="1:26" ht="12.75" customHeight="1" x14ac:dyDescent="0.3">
      <c r="A300" s="234"/>
      <c r="B300" s="234"/>
      <c r="C300" s="234"/>
      <c r="D300" s="234"/>
      <c r="E300" s="234"/>
      <c r="F300" s="234"/>
      <c r="G300" s="234"/>
      <c r="H300" s="234"/>
      <c r="I300" s="234"/>
      <c r="J300" s="234"/>
      <c r="K300" s="234"/>
      <c r="L300" s="234"/>
      <c r="M300" s="234"/>
      <c r="N300" s="234"/>
      <c r="O300" s="234"/>
      <c r="P300" s="234"/>
      <c r="Q300" s="234"/>
      <c r="R300" s="234"/>
      <c r="S300" s="234"/>
      <c r="T300" s="234"/>
      <c r="U300" s="234"/>
      <c r="V300" s="234"/>
      <c r="W300" s="234"/>
      <c r="X300" s="234"/>
      <c r="Y300" s="234"/>
      <c r="Z300" s="234"/>
    </row>
    <row r="301" spans="1:26" ht="12.75" customHeight="1" x14ac:dyDescent="0.3">
      <c r="A301" s="234"/>
      <c r="B301" s="234"/>
      <c r="C301" s="234"/>
      <c r="D301" s="234"/>
      <c r="E301" s="234"/>
      <c r="F301" s="234"/>
      <c r="G301" s="234"/>
      <c r="H301" s="234"/>
      <c r="I301" s="234"/>
      <c r="J301" s="234"/>
      <c r="K301" s="234"/>
      <c r="L301" s="234"/>
      <c r="M301" s="234"/>
      <c r="N301" s="234"/>
      <c r="O301" s="234"/>
      <c r="P301" s="234"/>
      <c r="Q301" s="234"/>
      <c r="R301" s="234"/>
      <c r="S301" s="234"/>
      <c r="T301" s="234"/>
      <c r="U301" s="234"/>
      <c r="V301" s="234"/>
      <c r="W301" s="234"/>
      <c r="X301" s="234"/>
      <c r="Y301" s="234"/>
      <c r="Z301" s="234"/>
    </row>
    <row r="302" spans="1:26" ht="12.75" customHeight="1" x14ac:dyDescent="0.3">
      <c r="A302" s="234"/>
      <c r="B302" s="234"/>
      <c r="C302" s="234"/>
      <c r="D302" s="234"/>
      <c r="E302" s="234"/>
      <c r="F302" s="234"/>
      <c r="G302" s="234"/>
      <c r="H302" s="234"/>
      <c r="I302" s="234"/>
      <c r="J302" s="234"/>
      <c r="K302" s="234"/>
      <c r="L302" s="234"/>
      <c r="M302" s="234"/>
      <c r="N302" s="234"/>
      <c r="O302" s="234"/>
      <c r="P302" s="234"/>
      <c r="Q302" s="234"/>
      <c r="R302" s="234"/>
      <c r="S302" s="234"/>
      <c r="T302" s="234"/>
      <c r="U302" s="234"/>
      <c r="V302" s="234"/>
      <c r="W302" s="234"/>
      <c r="X302" s="234"/>
      <c r="Y302" s="234"/>
      <c r="Z302" s="234"/>
    </row>
    <row r="303" spans="1:26" ht="12.75" customHeight="1" x14ac:dyDescent="0.3">
      <c r="A303" s="234"/>
      <c r="B303" s="234"/>
      <c r="C303" s="234"/>
      <c r="D303" s="234"/>
      <c r="E303" s="234"/>
      <c r="F303" s="234"/>
      <c r="G303" s="234"/>
      <c r="H303" s="234"/>
      <c r="I303" s="234"/>
      <c r="J303" s="234"/>
      <c r="K303" s="234"/>
      <c r="L303" s="234"/>
      <c r="M303" s="234"/>
      <c r="N303" s="234"/>
      <c r="O303" s="234"/>
      <c r="P303" s="234"/>
      <c r="Q303" s="234"/>
      <c r="R303" s="234"/>
      <c r="S303" s="234"/>
      <c r="T303" s="234"/>
      <c r="U303" s="234"/>
      <c r="V303" s="234"/>
      <c r="W303" s="234"/>
      <c r="X303" s="234"/>
      <c r="Y303" s="234"/>
      <c r="Z303" s="234"/>
    </row>
    <row r="304" spans="1:26" ht="12.75" customHeight="1" x14ac:dyDescent="0.3">
      <c r="A304" s="234"/>
      <c r="B304" s="234"/>
      <c r="C304" s="234"/>
      <c r="D304" s="234"/>
      <c r="E304" s="234"/>
      <c r="F304" s="234"/>
      <c r="G304" s="234"/>
      <c r="H304" s="234"/>
      <c r="I304" s="234"/>
      <c r="J304" s="234"/>
      <c r="K304" s="234"/>
      <c r="L304" s="234"/>
      <c r="M304" s="234"/>
      <c r="N304" s="234"/>
      <c r="O304" s="234"/>
      <c r="P304" s="234"/>
      <c r="Q304" s="234"/>
      <c r="R304" s="234"/>
      <c r="S304" s="234"/>
      <c r="T304" s="234"/>
      <c r="U304" s="234"/>
      <c r="V304" s="234"/>
      <c r="W304" s="234"/>
      <c r="X304" s="234"/>
      <c r="Y304" s="234"/>
      <c r="Z304" s="234"/>
    </row>
    <row r="305" spans="1:26" ht="12.75" customHeight="1" x14ac:dyDescent="0.3">
      <c r="A305" s="234"/>
      <c r="B305" s="234"/>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c r="Z305" s="234"/>
    </row>
    <row r="306" spans="1:26" ht="12.75" customHeight="1" x14ac:dyDescent="0.3">
      <c r="A306" s="234"/>
      <c r="B306" s="234"/>
      <c r="C306" s="234"/>
      <c r="D306" s="234"/>
      <c r="E306" s="234"/>
      <c r="F306" s="234"/>
      <c r="G306" s="234"/>
      <c r="H306" s="234"/>
      <c r="I306" s="234"/>
      <c r="J306" s="234"/>
      <c r="K306" s="234"/>
      <c r="L306" s="234"/>
      <c r="M306" s="234"/>
      <c r="N306" s="234"/>
      <c r="O306" s="234"/>
      <c r="P306" s="234"/>
      <c r="Q306" s="234"/>
      <c r="R306" s="234"/>
      <c r="S306" s="234"/>
      <c r="T306" s="234"/>
      <c r="U306" s="234"/>
      <c r="V306" s="234"/>
      <c r="W306" s="234"/>
      <c r="X306" s="234"/>
      <c r="Y306" s="234"/>
      <c r="Z306" s="234"/>
    </row>
    <row r="307" spans="1:26" ht="12.75" customHeight="1" x14ac:dyDescent="0.3">
      <c r="A307" s="234"/>
      <c r="B307" s="234"/>
      <c r="C307" s="234"/>
      <c r="D307" s="234"/>
      <c r="E307" s="234"/>
      <c r="F307" s="234"/>
      <c r="G307" s="234"/>
      <c r="H307" s="234"/>
      <c r="I307" s="234"/>
      <c r="J307" s="234"/>
      <c r="K307" s="234"/>
      <c r="L307" s="234"/>
      <c r="M307" s="234"/>
      <c r="N307" s="234"/>
      <c r="O307" s="234"/>
      <c r="P307" s="234"/>
      <c r="Q307" s="234"/>
      <c r="R307" s="234"/>
      <c r="S307" s="234"/>
      <c r="T307" s="234"/>
      <c r="U307" s="234"/>
      <c r="V307" s="234"/>
      <c r="W307" s="234"/>
      <c r="X307" s="234"/>
      <c r="Y307" s="234"/>
      <c r="Z307" s="234"/>
    </row>
    <row r="308" spans="1:26" ht="12.75" customHeight="1" x14ac:dyDescent="0.3">
      <c r="A308" s="234"/>
      <c r="B308" s="234"/>
      <c r="C308" s="234"/>
      <c r="D308" s="234"/>
      <c r="E308" s="234"/>
      <c r="F308" s="234"/>
      <c r="G308" s="234"/>
      <c r="H308" s="234"/>
      <c r="I308" s="234"/>
      <c r="J308" s="234"/>
      <c r="K308" s="234"/>
      <c r="L308" s="234"/>
      <c r="M308" s="234"/>
      <c r="N308" s="234"/>
      <c r="O308" s="234"/>
      <c r="P308" s="234"/>
      <c r="Q308" s="234"/>
      <c r="R308" s="234"/>
      <c r="S308" s="234"/>
      <c r="T308" s="234"/>
      <c r="U308" s="234"/>
      <c r="V308" s="234"/>
      <c r="W308" s="234"/>
      <c r="X308" s="234"/>
      <c r="Y308" s="234"/>
      <c r="Z308" s="234"/>
    </row>
    <row r="309" spans="1:26" ht="12.75" customHeight="1" x14ac:dyDescent="0.3">
      <c r="A309" s="234"/>
      <c r="B309" s="234"/>
      <c r="C309" s="234"/>
      <c r="D309" s="234"/>
      <c r="E309" s="234"/>
      <c r="F309" s="234"/>
      <c r="G309" s="234"/>
      <c r="H309" s="234"/>
      <c r="I309" s="234"/>
      <c r="J309" s="234"/>
      <c r="K309" s="234"/>
      <c r="L309" s="234"/>
      <c r="M309" s="234"/>
      <c r="N309" s="234"/>
      <c r="O309" s="234"/>
      <c r="P309" s="234"/>
      <c r="Q309" s="234"/>
      <c r="R309" s="234"/>
      <c r="S309" s="234"/>
      <c r="T309" s="234"/>
      <c r="U309" s="234"/>
      <c r="V309" s="234"/>
      <c r="W309" s="234"/>
      <c r="X309" s="234"/>
      <c r="Y309" s="234"/>
      <c r="Z309" s="234"/>
    </row>
    <row r="310" spans="1:26" ht="12.75" customHeight="1" x14ac:dyDescent="0.3">
      <c r="A310" s="234"/>
      <c r="B310" s="234"/>
      <c r="C310" s="234"/>
      <c r="D310" s="234"/>
      <c r="E310" s="234"/>
      <c r="F310" s="234"/>
      <c r="G310" s="234"/>
      <c r="H310" s="234"/>
      <c r="I310" s="234"/>
      <c r="J310" s="234"/>
      <c r="K310" s="234"/>
      <c r="L310" s="234"/>
      <c r="M310" s="234"/>
      <c r="N310" s="234"/>
      <c r="O310" s="234"/>
      <c r="P310" s="234"/>
      <c r="Q310" s="234"/>
      <c r="R310" s="234"/>
      <c r="S310" s="234"/>
      <c r="T310" s="234"/>
      <c r="U310" s="234"/>
      <c r="V310" s="234"/>
      <c r="W310" s="234"/>
      <c r="X310" s="234"/>
      <c r="Y310" s="234"/>
      <c r="Z310" s="234"/>
    </row>
    <row r="311" spans="1:26" ht="12.75" customHeight="1" x14ac:dyDescent="0.3">
      <c r="A311" s="234"/>
      <c r="B311" s="234"/>
      <c r="C311" s="234"/>
      <c r="D311" s="234"/>
      <c r="E311" s="234"/>
      <c r="F311" s="234"/>
      <c r="G311" s="234"/>
      <c r="H311" s="234"/>
      <c r="I311" s="234"/>
      <c r="J311" s="234"/>
      <c r="K311" s="234"/>
      <c r="L311" s="234"/>
      <c r="M311" s="234"/>
      <c r="N311" s="234"/>
      <c r="O311" s="234"/>
      <c r="P311" s="234"/>
      <c r="Q311" s="234"/>
      <c r="R311" s="234"/>
      <c r="S311" s="234"/>
      <c r="T311" s="234"/>
      <c r="U311" s="234"/>
      <c r="V311" s="234"/>
      <c r="W311" s="234"/>
      <c r="X311" s="234"/>
      <c r="Y311" s="234"/>
      <c r="Z311" s="234"/>
    </row>
    <row r="312" spans="1:26" ht="12.75" customHeight="1" x14ac:dyDescent="0.3">
      <c r="A312" s="234"/>
      <c r="B312" s="234"/>
      <c r="C312" s="234"/>
      <c r="D312" s="234"/>
      <c r="E312" s="234"/>
      <c r="F312" s="234"/>
      <c r="G312" s="234"/>
      <c r="H312" s="234"/>
      <c r="I312" s="234"/>
      <c r="J312" s="234"/>
      <c r="K312" s="234"/>
      <c r="L312" s="234"/>
      <c r="M312" s="234"/>
      <c r="N312" s="234"/>
      <c r="O312" s="234"/>
      <c r="P312" s="234"/>
      <c r="Q312" s="234"/>
      <c r="R312" s="234"/>
      <c r="S312" s="234"/>
      <c r="T312" s="234"/>
      <c r="U312" s="234"/>
      <c r="V312" s="234"/>
      <c r="W312" s="234"/>
      <c r="X312" s="234"/>
      <c r="Y312" s="234"/>
      <c r="Z312" s="234"/>
    </row>
    <row r="313" spans="1:26" ht="12.75" customHeight="1" x14ac:dyDescent="0.3">
      <c r="A313" s="234"/>
      <c r="B313" s="234"/>
      <c r="C313" s="234"/>
      <c r="D313" s="234"/>
      <c r="E313" s="234"/>
      <c r="F313" s="234"/>
      <c r="G313" s="234"/>
      <c r="H313" s="234"/>
      <c r="I313" s="234"/>
      <c r="J313" s="234"/>
      <c r="K313" s="234"/>
      <c r="L313" s="234"/>
      <c r="M313" s="234"/>
      <c r="N313" s="234"/>
      <c r="O313" s="234"/>
      <c r="P313" s="234"/>
      <c r="Q313" s="234"/>
      <c r="R313" s="234"/>
      <c r="S313" s="234"/>
      <c r="T313" s="234"/>
      <c r="U313" s="234"/>
      <c r="V313" s="234"/>
      <c r="W313" s="234"/>
      <c r="X313" s="234"/>
      <c r="Y313" s="234"/>
      <c r="Z313" s="234"/>
    </row>
    <row r="314" spans="1:26" ht="12.75" customHeight="1" x14ac:dyDescent="0.3">
      <c r="A314" s="234"/>
      <c r="B314" s="234"/>
      <c r="C314" s="234"/>
      <c r="D314" s="234"/>
      <c r="E314" s="234"/>
      <c r="F314" s="234"/>
      <c r="G314" s="234"/>
      <c r="H314" s="234"/>
      <c r="I314" s="234"/>
      <c r="J314" s="234"/>
      <c r="K314" s="234"/>
      <c r="L314" s="234"/>
      <c r="M314" s="234"/>
      <c r="N314" s="234"/>
      <c r="O314" s="234"/>
      <c r="P314" s="234"/>
      <c r="Q314" s="234"/>
      <c r="R314" s="234"/>
      <c r="S314" s="234"/>
      <c r="T314" s="234"/>
      <c r="U314" s="234"/>
      <c r="V314" s="234"/>
      <c r="W314" s="234"/>
      <c r="X314" s="234"/>
      <c r="Y314" s="234"/>
      <c r="Z314" s="234"/>
    </row>
    <row r="315" spans="1:26" ht="12.75" customHeight="1" x14ac:dyDescent="0.3">
      <c r="A315" s="234"/>
      <c r="B315" s="234"/>
      <c r="C315" s="234"/>
      <c r="D315" s="234"/>
      <c r="E315" s="234"/>
      <c r="F315" s="234"/>
      <c r="G315" s="234"/>
      <c r="H315" s="234"/>
      <c r="I315" s="234"/>
      <c r="J315" s="234"/>
      <c r="K315" s="234"/>
      <c r="L315" s="234"/>
      <c r="M315" s="234"/>
      <c r="N315" s="234"/>
      <c r="O315" s="234"/>
      <c r="P315" s="234"/>
      <c r="Q315" s="234"/>
      <c r="R315" s="234"/>
      <c r="S315" s="234"/>
      <c r="T315" s="234"/>
      <c r="U315" s="234"/>
      <c r="V315" s="234"/>
      <c r="W315" s="234"/>
      <c r="X315" s="234"/>
      <c r="Y315" s="234"/>
      <c r="Z315" s="234"/>
    </row>
    <row r="316" spans="1:26" ht="12.75" customHeight="1" x14ac:dyDescent="0.3">
      <c r="A316" s="234"/>
      <c r="B316" s="234"/>
      <c r="C316" s="234"/>
      <c r="D316" s="234"/>
      <c r="E316" s="234"/>
      <c r="F316" s="234"/>
      <c r="G316" s="234"/>
      <c r="H316" s="234"/>
      <c r="I316" s="234"/>
      <c r="J316" s="234"/>
      <c r="K316" s="234"/>
      <c r="L316" s="234"/>
      <c r="M316" s="234"/>
      <c r="N316" s="234"/>
      <c r="O316" s="234"/>
      <c r="P316" s="234"/>
      <c r="Q316" s="234"/>
      <c r="R316" s="234"/>
      <c r="S316" s="234"/>
      <c r="T316" s="234"/>
      <c r="U316" s="234"/>
      <c r="V316" s="234"/>
      <c r="W316" s="234"/>
      <c r="X316" s="234"/>
      <c r="Y316" s="234"/>
      <c r="Z316" s="234"/>
    </row>
    <row r="317" spans="1:26" ht="12.75" customHeight="1" x14ac:dyDescent="0.3">
      <c r="A317" s="234"/>
      <c r="B317" s="234"/>
      <c r="C317" s="234"/>
      <c r="D317" s="234"/>
      <c r="E317" s="234"/>
      <c r="F317" s="234"/>
      <c r="G317" s="234"/>
      <c r="H317" s="234"/>
      <c r="I317" s="234"/>
      <c r="J317" s="234"/>
      <c r="K317" s="234"/>
      <c r="L317" s="234"/>
      <c r="M317" s="234"/>
      <c r="N317" s="234"/>
      <c r="O317" s="234"/>
      <c r="P317" s="234"/>
      <c r="Q317" s="234"/>
      <c r="R317" s="234"/>
      <c r="S317" s="234"/>
      <c r="T317" s="234"/>
      <c r="U317" s="234"/>
      <c r="V317" s="234"/>
      <c r="W317" s="234"/>
      <c r="X317" s="234"/>
      <c r="Y317" s="234"/>
      <c r="Z317" s="234"/>
    </row>
    <row r="318" spans="1:26" ht="12.75" customHeight="1" x14ac:dyDescent="0.3">
      <c r="A318" s="234"/>
      <c r="B318" s="234"/>
      <c r="C318" s="234"/>
      <c r="D318" s="234"/>
      <c r="E318" s="234"/>
      <c r="F318" s="234"/>
      <c r="G318" s="234"/>
      <c r="H318" s="234"/>
      <c r="I318" s="234"/>
      <c r="J318" s="234"/>
      <c r="K318" s="234"/>
      <c r="L318" s="234"/>
      <c r="M318" s="234"/>
      <c r="N318" s="234"/>
      <c r="O318" s="234"/>
      <c r="P318" s="234"/>
      <c r="Q318" s="234"/>
      <c r="R318" s="234"/>
      <c r="S318" s="234"/>
      <c r="T318" s="234"/>
      <c r="U318" s="234"/>
      <c r="V318" s="234"/>
      <c r="W318" s="234"/>
      <c r="X318" s="234"/>
      <c r="Y318" s="234"/>
      <c r="Z318" s="234"/>
    </row>
    <row r="319" spans="1:26" ht="12.75" customHeight="1" x14ac:dyDescent="0.3">
      <c r="A319" s="234"/>
      <c r="B319" s="234"/>
      <c r="C319" s="234"/>
      <c r="D319" s="234"/>
      <c r="E319" s="234"/>
      <c r="F319" s="234"/>
      <c r="G319" s="234"/>
      <c r="H319" s="234"/>
      <c r="I319" s="234"/>
      <c r="J319" s="234"/>
      <c r="K319" s="234"/>
      <c r="L319" s="234"/>
      <c r="M319" s="234"/>
      <c r="N319" s="234"/>
      <c r="O319" s="234"/>
      <c r="P319" s="234"/>
      <c r="Q319" s="234"/>
      <c r="R319" s="234"/>
      <c r="S319" s="234"/>
      <c r="T319" s="234"/>
      <c r="U319" s="234"/>
      <c r="V319" s="234"/>
      <c r="W319" s="234"/>
      <c r="X319" s="234"/>
      <c r="Y319" s="234"/>
      <c r="Z319" s="234"/>
    </row>
    <row r="320" spans="1:26" ht="12.75" customHeight="1" x14ac:dyDescent="0.3">
      <c r="A320" s="234"/>
      <c r="B320" s="234"/>
      <c r="C320" s="234"/>
      <c r="D320" s="234"/>
      <c r="E320" s="234"/>
      <c r="F320" s="234"/>
      <c r="G320" s="234"/>
      <c r="H320" s="234"/>
      <c r="I320" s="234"/>
      <c r="J320" s="234"/>
      <c r="K320" s="234"/>
      <c r="L320" s="234"/>
      <c r="M320" s="234"/>
      <c r="N320" s="234"/>
      <c r="O320" s="234"/>
      <c r="P320" s="234"/>
      <c r="Q320" s="234"/>
      <c r="R320" s="234"/>
      <c r="S320" s="234"/>
      <c r="T320" s="234"/>
      <c r="U320" s="234"/>
      <c r="V320" s="234"/>
      <c r="W320" s="234"/>
      <c r="X320" s="234"/>
      <c r="Y320" s="234"/>
      <c r="Z320" s="234"/>
    </row>
    <row r="321" spans="1:26" ht="12.75" customHeight="1" x14ac:dyDescent="0.3">
      <c r="A321" s="234"/>
      <c r="B321" s="234"/>
      <c r="C321" s="234"/>
      <c r="D321" s="234"/>
      <c r="E321" s="234"/>
      <c r="F321" s="234"/>
      <c r="G321" s="234"/>
      <c r="H321" s="234"/>
      <c r="I321" s="234"/>
      <c r="J321" s="234"/>
      <c r="K321" s="234"/>
      <c r="L321" s="234"/>
      <c r="M321" s="234"/>
      <c r="N321" s="234"/>
      <c r="O321" s="234"/>
      <c r="P321" s="234"/>
      <c r="Q321" s="234"/>
      <c r="R321" s="234"/>
      <c r="S321" s="234"/>
      <c r="T321" s="234"/>
      <c r="U321" s="234"/>
      <c r="V321" s="234"/>
      <c r="W321" s="234"/>
      <c r="X321" s="234"/>
      <c r="Y321" s="234"/>
      <c r="Z321" s="234"/>
    </row>
    <row r="322" spans="1:26" ht="12.75" customHeight="1" x14ac:dyDescent="0.3">
      <c r="A322" s="234"/>
      <c r="B322" s="234"/>
      <c r="C322" s="234"/>
      <c r="D322" s="234"/>
      <c r="E322" s="234"/>
      <c r="F322" s="234"/>
      <c r="G322" s="234"/>
      <c r="H322" s="234"/>
      <c r="I322" s="234"/>
      <c r="J322" s="234"/>
      <c r="K322" s="234"/>
      <c r="L322" s="234"/>
      <c r="M322" s="234"/>
      <c r="N322" s="234"/>
      <c r="O322" s="234"/>
      <c r="P322" s="234"/>
      <c r="Q322" s="234"/>
      <c r="R322" s="234"/>
      <c r="S322" s="234"/>
      <c r="T322" s="234"/>
      <c r="U322" s="234"/>
      <c r="V322" s="234"/>
      <c r="W322" s="234"/>
      <c r="X322" s="234"/>
      <c r="Y322" s="234"/>
      <c r="Z322" s="234"/>
    </row>
    <row r="323" spans="1:26" ht="12.75" customHeight="1" x14ac:dyDescent="0.3">
      <c r="A323" s="234"/>
      <c r="B323" s="234"/>
      <c r="C323" s="234"/>
      <c r="D323" s="234"/>
      <c r="E323" s="234"/>
      <c r="F323" s="234"/>
      <c r="G323" s="234"/>
      <c r="H323" s="234"/>
      <c r="I323" s="234"/>
      <c r="J323" s="234"/>
      <c r="K323" s="234"/>
      <c r="L323" s="234"/>
      <c r="M323" s="234"/>
      <c r="N323" s="234"/>
      <c r="O323" s="234"/>
      <c r="P323" s="234"/>
      <c r="Q323" s="234"/>
      <c r="R323" s="234"/>
      <c r="S323" s="234"/>
      <c r="T323" s="234"/>
      <c r="U323" s="234"/>
      <c r="V323" s="234"/>
      <c r="W323" s="234"/>
      <c r="X323" s="234"/>
      <c r="Y323" s="234"/>
      <c r="Z323" s="234"/>
    </row>
    <row r="324" spans="1:26" ht="12.75" customHeight="1" x14ac:dyDescent="0.3">
      <c r="A324" s="234"/>
      <c r="B324" s="234"/>
      <c r="C324" s="234"/>
      <c r="D324" s="234"/>
      <c r="E324" s="234"/>
      <c r="F324" s="234"/>
      <c r="G324" s="234"/>
      <c r="H324" s="234"/>
      <c r="I324" s="234"/>
      <c r="J324" s="234"/>
      <c r="K324" s="234"/>
      <c r="L324" s="234"/>
      <c r="M324" s="234"/>
      <c r="N324" s="234"/>
      <c r="O324" s="234"/>
      <c r="P324" s="234"/>
      <c r="Q324" s="234"/>
      <c r="R324" s="234"/>
      <c r="S324" s="234"/>
      <c r="T324" s="234"/>
      <c r="U324" s="234"/>
      <c r="V324" s="234"/>
      <c r="W324" s="234"/>
      <c r="X324" s="234"/>
      <c r="Y324" s="234"/>
      <c r="Z324" s="234"/>
    </row>
    <row r="325" spans="1:26" ht="12.75" customHeight="1" x14ac:dyDescent="0.3">
      <c r="A325" s="234"/>
      <c r="B325" s="234"/>
      <c r="C325" s="234"/>
      <c r="D325" s="234"/>
      <c r="E325" s="234"/>
      <c r="F325" s="234"/>
      <c r="G325" s="234"/>
      <c r="H325" s="234"/>
      <c r="I325" s="234"/>
      <c r="J325" s="234"/>
      <c r="K325" s="234"/>
      <c r="L325" s="234"/>
      <c r="M325" s="234"/>
      <c r="N325" s="234"/>
      <c r="O325" s="234"/>
      <c r="P325" s="234"/>
      <c r="Q325" s="234"/>
      <c r="R325" s="234"/>
      <c r="S325" s="234"/>
      <c r="T325" s="234"/>
      <c r="U325" s="234"/>
      <c r="V325" s="234"/>
      <c r="W325" s="234"/>
      <c r="X325" s="234"/>
      <c r="Y325" s="234"/>
      <c r="Z325" s="234"/>
    </row>
    <row r="326" spans="1:26" ht="12.75" customHeight="1" x14ac:dyDescent="0.3">
      <c r="A326" s="234"/>
      <c r="B326" s="234"/>
      <c r="C326" s="234"/>
      <c r="D326" s="234"/>
      <c r="E326" s="234"/>
      <c r="F326" s="234"/>
      <c r="G326" s="234"/>
      <c r="H326" s="234"/>
      <c r="I326" s="234"/>
      <c r="J326" s="234"/>
      <c r="K326" s="234"/>
      <c r="L326" s="234"/>
      <c r="M326" s="234"/>
      <c r="N326" s="234"/>
      <c r="O326" s="234"/>
      <c r="P326" s="234"/>
      <c r="Q326" s="234"/>
      <c r="R326" s="234"/>
      <c r="S326" s="234"/>
      <c r="T326" s="234"/>
      <c r="U326" s="234"/>
      <c r="V326" s="234"/>
      <c r="W326" s="234"/>
      <c r="X326" s="234"/>
      <c r="Y326" s="234"/>
      <c r="Z326" s="234"/>
    </row>
    <row r="327" spans="1:26" ht="12.75" customHeight="1" x14ac:dyDescent="0.3">
      <c r="A327" s="234"/>
      <c r="B327" s="234"/>
      <c r="C327" s="234"/>
      <c r="D327" s="234"/>
      <c r="E327" s="234"/>
      <c r="F327" s="234"/>
      <c r="G327" s="234"/>
      <c r="H327" s="234"/>
      <c r="I327" s="234"/>
      <c r="J327" s="234"/>
      <c r="K327" s="234"/>
      <c r="L327" s="234"/>
      <c r="M327" s="234"/>
      <c r="N327" s="234"/>
      <c r="O327" s="234"/>
      <c r="P327" s="234"/>
      <c r="Q327" s="234"/>
      <c r="R327" s="234"/>
      <c r="S327" s="234"/>
      <c r="T327" s="234"/>
      <c r="U327" s="234"/>
      <c r="V327" s="234"/>
      <c r="W327" s="234"/>
      <c r="X327" s="234"/>
      <c r="Y327" s="234"/>
      <c r="Z327" s="234"/>
    </row>
    <row r="328" spans="1:26" ht="12.75" customHeight="1" x14ac:dyDescent="0.3">
      <c r="A328" s="234"/>
      <c r="B328" s="234"/>
      <c r="C328" s="234"/>
      <c r="D328" s="234"/>
      <c r="E328" s="234"/>
      <c r="F328" s="234"/>
      <c r="G328" s="234"/>
      <c r="H328" s="234"/>
      <c r="I328" s="234"/>
      <c r="J328" s="234"/>
      <c r="K328" s="234"/>
      <c r="L328" s="234"/>
      <c r="M328" s="234"/>
      <c r="N328" s="234"/>
      <c r="O328" s="234"/>
      <c r="P328" s="234"/>
      <c r="Q328" s="234"/>
      <c r="R328" s="234"/>
      <c r="S328" s="234"/>
      <c r="T328" s="234"/>
      <c r="U328" s="234"/>
      <c r="V328" s="234"/>
      <c r="W328" s="234"/>
      <c r="X328" s="234"/>
      <c r="Y328" s="234"/>
      <c r="Z328" s="234"/>
    </row>
    <row r="329" spans="1:26" ht="12.75" customHeight="1" x14ac:dyDescent="0.3">
      <c r="A329" s="234"/>
      <c r="B329" s="234"/>
      <c r="C329" s="234"/>
      <c r="D329" s="234"/>
      <c r="E329" s="234"/>
      <c r="F329" s="234"/>
      <c r="G329" s="234"/>
      <c r="H329" s="234"/>
      <c r="I329" s="234"/>
      <c r="J329" s="234"/>
      <c r="K329" s="234"/>
      <c r="L329" s="234"/>
      <c r="M329" s="234"/>
      <c r="N329" s="234"/>
      <c r="O329" s="234"/>
      <c r="P329" s="234"/>
      <c r="Q329" s="234"/>
      <c r="R329" s="234"/>
      <c r="S329" s="234"/>
      <c r="T329" s="234"/>
      <c r="U329" s="234"/>
      <c r="V329" s="234"/>
      <c r="W329" s="234"/>
      <c r="X329" s="234"/>
      <c r="Y329" s="234"/>
      <c r="Z329" s="234"/>
    </row>
    <row r="330" spans="1:26" ht="12.75" customHeight="1" x14ac:dyDescent="0.3">
      <c r="A330" s="234"/>
      <c r="B330" s="234"/>
      <c r="C330" s="234"/>
      <c r="D330" s="234"/>
      <c r="E330" s="234"/>
      <c r="F330" s="234"/>
      <c r="G330" s="234"/>
      <c r="H330" s="234"/>
      <c r="I330" s="234"/>
      <c r="J330" s="234"/>
      <c r="K330" s="234"/>
      <c r="L330" s="234"/>
      <c r="M330" s="234"/>
      <c r="N330" s="234"/>
      <c r="O330" s="234"/>
      <c r="P330" s="234"/>
      <c r="Q330" s="234"/>
      <c r="R330" s="234"/>
      <c r="S330" s="234"/>
      <c r="T330" s="234"/>
      <c r="U330" s="234"/>
      <c r="V330" s="234"/>
      <c r="W330" s="234"/>
      <c r="X330" s="234"/>
      <c r="Y330" s="234"/>
      <c r="Z330" s="234"/>
    </row>
    <row r="331" spans="1:26" ht="12.75" customHeight="1" x14ac:dyDescent="0.3">
      <c r="A331" s="234"/>
      <c r="B331" s="234"/>
      <c r="C331" s="234"/>
      <c r="D331" s="234"/>
      <c r="E331" s="234"/>
      <c r="F331" s="234"/>
      <c r="G331" s="234"/>
      <c r="H331" s="234"/>
      <c r="I331" s="234"/>
      <c r="J331" s="234"/>
      <c r="K331" s="234"/>
      <c r="L331" s="234"/>
      <c r="M331" s="234"/>
      <c r="N331" s="234"/>
      <c r="O331" s="234"/>
      <c r="P331" s="234"/>
      <c r="Q331" s="234"/>
      <c r="R331" s="234"/>
      <c r="S331" s="234"/>
      <c r="T331" s="234"/>
      <c r="U331" s="234"/>
      <c r="V331" s="234"/>
      <c r="W331" s="234"/>
      <c r="X331" s="234"/>
      <c r="Y331" s="234"/>
      <c r="Z331" s="234"/>
    </row>
    <row r="332" spans="1:26" ht="12.75" customHeight="1" x14ac:dyDescent="0.3">
      <c r="A332" s="234"/>
      <c r="B332" s="234"/>
      <c r="C332" s="234"/>
      <c r="D332" s="234"/>
      <c r="E332" s="234"/>
      <c r="F332" s="234"/>
      <c r="G332" s="234"/>
      <c r="H332" s="234"/>
      <c r="I332" s="234"/>
      <c r="J332" s="234"/>
      <c r="K332" s="234"/>
      <c r="L332" s="234"/>
      <c r="M332" s="234"/>
      <c r="N332" s="234"/>
      <c r="O332" s="234"/>
      <c r="P332" s="234"/>
      <c r="Q332" s="234"/>
      <c r="R332" s="234"/>
      <c r="S332" s="234"/>
      <c r="T332" s="234"/>
      <c r="U332" s="234"/>
      <c r="V332" s="234"/>
      <c r="W332" s="234"/>
      <c r="X332" s="234"/>
      <c r="Y332" s="234"/>
      <c r="Z332" s="234"/>
    </row>
    <row r="333" spans="1:26" ht="12.75" customHeight="1" x14ac:dyDescent="0.3">
      <c r="A333" s="234"/>
      <c r="B333" s="234"/>
      <c r="C333" s="234"/>
      <c r="D333" s="234"/>
      <c r="E333" s="234"/>
      <c r="F333" s="234"/>
      <c r="G333" s="234"/>
      <c r="H333" s="234"/>
      <c r="I333" s="234"/>
      <c r="J333" s="234"/>
      <c r="K333" s="234"/>
      <c r="L333" s="234"/>
      <c r="M333" s="234"/>
      <c r="N333" s="234"/>
      <c r="O333" s="234"/>
      <c r="P333" s="234"/>
      <c r="Q333" s="234"/>
      <c r="R333" s="234"/>
      <c r="S333" s="234"/>
      <c r="T333" s="234"/>
      <c r="U333" s="234"/>
      <c r="V333" s="234"/>
      <c r="W333" s="234"/>
      <c r="X333" s="234"/>
      <c r="Y333" s="234"/>
      <c r="Z333" s="234"/>
    </row>
    <row r="334" spans="1:26" ht="12.75" customHeight="1" x14ac:dyDescent="0.3">
      <c r="A334" s="234"/>
      <c r="B334" s="234"/>
      <c r="C334" s="234"/>
      <c r="D334" s="234"/>
      <c r="E334" s="234"/>
      <c r="F334" s="234"/>
      <c r="G334" s="234"/>
      <c r="H334" s="234"/>
      <c r="I334" s="234"/>
      <c r="J334" s="234"/>
      <c r="K334" s="234"/>
      <c r="L334" s="234"/>
      <c r="M334" s="234"/>
      <c r="N334" s="234"/>
      <c r="O334" s="234"/>
      <c r="P334" s="234"/>
      <c r="Q334" s="234"/>
      <c r="R334" s="234"/>
      <c r="S334" s="234"/>
      <c r="T334" s="234"/>
      <c r="U334" s="234"/>
      <c r="V334" s="234"/>
      <c r="W334" s="234"/>
      <c r="X334" s="234"/>
      <c r="Y334" s="234"/>
      <c r="Z334" s="234"/>
    </row>
    <row r="335" spans="1:26" ht="12.75" customHeight="1" x14ac:dyDescent="0.3">
      <c r="A335" s="234"/>
      <c r="B335" s="234"/>
      <c r="C335" s="234"/>
      <c r="D335" s="234"/>
      <c r="E335" s="234"/>
      <c r="F335" s="234"/>
      <c r="G335" s="234"/>
      <c r="H335" s="234"/>
      <c r="I335" s="234"/>
      <c r="J335" s="234"/>
      <c r="K335" s="234"/>
      <c r="L335" s="234"/>
      <c r="M335" s="234"/>
      <c r="N335" s="234"/>
      <c r="O335" s="234"/>
      <c r="P335" s="234"/>
      <c r="Q335" s="234"/>
      <c r="R335" s="234"/>
      <c r="S335" s="234"/>
      <c r="T335" s="234"/>
      <c r="U335" s="234"/>
      <c r="V335" s="234"/>
      <c r="W335" s="234"/>
      <c r="X335" s="234"/>
      <c r="Y335" s="234"/>
      <c r="Z335" s="234"/>
    </row>
    <row r="336" spans="1:26" ht="12.75" customHeight="1" x14ac:dyDescent="0.3">
      <c r="A336" s="234"/>
      <c r="B336" s="234"/>
      <c r="C336" s="234"/>
      <c r="D336" s="234"/>
      <c r="E336" s="234"/>
      <c r="F336" s="234"/>
      <c r="G336" s="234"/>
      <c r="H336" s="234"/>
      <c r="I336" s="234"/>
      <c r="J336" s="234"/>
      <c r="K336" s="234"/>
      <c r="L336" s="234"/>
      <c r="M336" s="234"/>
      <c r="N336" s="234"/>
      <c r="O336" s="234"/>
      <c r="P336" s="234"/>
      <c r="Q336" s="234"/>
      <c r="R336" s="234"/>
      <c r="S336" s="234"/>
      <c r="T336" s="234"/>
      <c r="U336" s="234"/>
      <c r="V336" s="234"/>
      <c r="W336" s="234"/>
      <c r="X336" s="234"/>
      <c r="Y336" s="234"/>
      <c r="Z336" s="234"/>
    </row>
    <row r="337" spans="1:26" ht="12.75" customHeight="1" x14ac:dyDescent="0.3">
      <c r="A337" s="234"/>
      <c r="B337" s="234"/>
      <c r="C337" s="234"/>
      <c r="D337" s="234"/>
      <c r="E337" s="234"/>
      <c r="F337" s="234"/>
      <c r="G337" s="234"/>
      <c r="H337" s="234"/>
      <c r="I337" s="234"/>
      <c r="J337" s="234"/>
      <c r="K337" s="234"/>
      <c r="L337" s="234"/>
      <c r="M337" s="234"/>
      <c r="N337" s="234"/>
      <c r="O337" s="234"/>
      <c r="P337" s="234"/>
      <c r="Q337" s="234"/>
      <c r="R337" s="234"/>
      <c r="S337" s="234"/>
      <c r="T337" s="234"/>
      <c r="U337" s="234"/>
      <c r="V337" s="234"/>
      <c r="W337" s="234"/>
      <c r="X337" s="234"/>
      <c r="Y337" s="234"/>
      <c r="Z337" s="234"/>
    </row>
    <row r="338" spans="1:26" ht="12.75" customHeight="1" x14ac:dyDescent="0.3">
      <c r="A338" s="234"/>
      <c r="B338" s="234"/>
      <c r="C338" s="234"/>
      <c r="D338" s="234"/>
      <c r="E338" s="234"/>
      <c r="F338" s="234"/>
      <c r="G338" s="234"/>
      <c r="H338" s="234"/>
      <c r="I338" s="234"/>
      <c r="J338" s="234"/>
      <c r="K338" s="234"/>
      <c r="L338" s="234"/>
      <c r="M338" s="234"/>
      <c r="N338" s="234"/>
      <c r="O338" s="234"/>
      <c r="P338" s="234"/>
      <c r="Q338" s="234"/>
      <c r="R338" s="234"/>
      <c r="S338" s="234"/>
      <c r="T338" s="234"/>
      <c r="U338" s="234"/>
      <c r="V338" s="234"/>
      <c r="W338" s="234"/>
      <c r="X338" s="234"/>
      <c r="Y338" s="234"/>
      <c r="Z338" s="234"/>
    </row>
    <row r="339" spans="1:26" ht="12.75" customHeight="1" x14ac:dyDescent="0.3">
      <c r="A339" s="234"/>
      <c r="B339" s="234"/>
      <c r="C339" s="234"/>
      <c r="D339" s="234"/>
      <c r="E339" s="234"/>
      <c r="F339" s="234"/>
      <c r="G339" s="234"/>
      <c r="H339" s="234"/>
      <c r="I339" s="234"/>
      <c r="J339" s="234"/>
      <c r="K339" s="234"/>
      <c r="L339" s="234"/>
      <c r="M339" s="234"/>
      <c r="N339" s="234"/>
      <c r="O339" s="234"/>
      <c r="P339" s="234"/>
      <c r="Q339" s="234"/>
      <c r="R339" s="234"/>
      <c r="S339" s="234"/>
      <c r="T339" s="234"/>
      <c r="U339" s="234"/>
      <c r="V339" s="234"/>
      <c r="W339" s="234"/>
      <c r="X339" s="234"/>
      <c r="Y339" s="234"/>
      <c r="Z339" s="234"/>
    </row>
    <row r="340" spans="1:26" ht="12.75" customHeight="1" x14ac:dyDescent="0.3">
      <c r="A340" s="234"/>
      <c r="B340" s="234"/>
      <c r="C340" s="234"/>
      <c r="D340" s="234"/>
      <c r="E340" s="234"/>
      <c r="F340" s="234"/>
      <c r="G340" s="234"/>
      <c r="H340" s="234"/>
      <c r="I340" s="234"/>
      <c r="J340" s="234"/>
      <c r="K340" s="234"/>
      <c r="L340" s="234"/>
      <c r="M340" s="234"/>
      <c r="N340" s="234"/>
      <c r="O340" s="234"/>
      <c r="P340" s="234"/>
      <c r="Q340" s="234"/>
      <c r="R340" s="234"/>
      <c r="S340" s="234"/>
      <c r="T340" s="234"/>
      <c r="U340" s="234"/>
      <c r="V340" s="234"/>
      <c r="W340" s="234"/>
      <c r="X340" s="234"/>
      <c r="Y340" s="234"/>
      <c r="Z340" s="234"/>
    </row>
    <row r="341" spans="1:26" ht="12.75" customHeight="1" x14ac:dyDescent="0.3">
      <c r="A341" s="234"/>
      <c r="B341" s="234"/>
      <c r="C341" s="234"/>
      <c r="D341" s="234"/>
      <c r="E341" s="234"/>
      <c r="F341" s="234"/>
      <c r="G341" s="234"/>
      <c r="H341" s="234"/>
      <c r="I341" s="234"/>
      <c r="J341" s="234"/>
      <c r="K341" s="234"/>
      <c r="L341" s="234"/>
      <c r="M341" s="234"/>
      <c r="N341" s="234"/>
      <c r="O341" s="234"/>
      <c r="P341" s="234"/>
      <c r="Q341" s="234"/>
      <c r="R341" s="234"/>
      <c r="S341" s="234"/>
      <c r="T341" s="234"/>
      <c r="U341" s="234"/>
      <c r="V341" s="234"/>
      <c r="W341" s="234"/>
      <c r="X341" s="234"/>
      <c r="Y341" s="234"/>
      <c r="Z341" s="234"/>
    </row>
    <row r="342" spans="1:26" ht="12.75" customHeight="1" x14ac:dyDescent="0.3">
      <c r="A342" s="234"/>
      <c r="B342" s="234"/>
      <c r="C342" s="234"/>
      <c r="D342" s="234"/>
      <c r="E342" s="234"/>
      <c r="F342" s="234"/>
      <c r="G342" s="234"/>
      <c r="H342" s="234"/>
      <c r="I342" s="234"/>
      <c r="J342" s="234"/>
      <c r="K342" s="234"/>
      <c r="L342" s="234"/>
      <c r="M342" s="234"/>
      <c r="N342" s="234"/>
      <c r="O342" s="234"/>
      <c r="P342" s="234"/>
      <c r="Q342" s="234"/>
      <c r="R342" s="234"/>
      <c r="S342" s="234"/>
      <c r="T342" s="234"/>
      <c r="U342" s="234"/>
      <c r="V342" s="234"/>
      <c r="W342" s="234"/>
      <c r="X342" s="234"/>
      <c r="Y342" s="234"/>
      <c r="Z342" s="234"/>
    </row>
    <row r="343" spans="1:26" ht="12.75" customHeight="1" x14ac:dyDescent="0.3">
      <c r="A343" s="234"/>
      <c r="B343" s="234"/>
      <c r="C343" s="234"/>
      <c r="D343" s="234"/>
      <c r="E343" s="234"/>
      <c r="F343" s="234"/>
      <c r="G343" s="234"/>
      <c r="H343" s="234"/>
      <c r="I343" s="234"/>
      <c r="J343" s="234"/>
      <c r="K343" s="234"/>
      <c r="L343" s="234"/>
      <c r="M343" s="234"/>
      <c r="N343" s="234"/>
      <c r="O343" s="234"/>
      <c r="P343" s="234"/>
      <c r="Q343" s="234"/>
      <c r="R343" s="234"/>
      <c r="S343" s="234"/>
      <c r="T343" s="234"/>
      <c r="U343" s="234"/>
      <c r="V343" s="234"/>
      <c r="W343" s="234"/>
      <c r="X343" s="234"/>
      <c r="Y343" s="234"/>
      <c r="Z343" s="234"/>
    </row>
    <row r="344" spans="1:26" ht="12.75" customHeight="1" x14ac:dyDescent="0.3">
      <c r="A344" s="234"/>
      <c r="B344" s="234"/>
      <c r="C344" s="234"/>
      <c r="D344" s="234"/>
      <c r="E344" s="234"/>
      <c r="F344" s="234"/>
      <c r="G344" s="234"/>
      <c r="H344" s="234"/>
      <c r="I344" s="234"/>
      <c r="J344" s="234"/>
      <c r="K344" s="234"/>
      <c r="L344" s="234"/>
      <c r="M344" s="234"/>
      <c r="N344" s="234"/>
      <c r="O344" s="234"/>
      <c r="P344" s="234"/>
      <c r="Q344" s="234"/>
      <c r="R344" s="234"/>
      <c r="S344" s="234"/>
      <c r="T344" s="234"/>
      <c r="U344" s="234"/>
      <c r="V344" s="234"/>
      <c r="W344" s="234"/>
      <c r="X344" s="234"/>
      <c r="Y344" s="234"/>
      <c r="Z344" s="234"/>
    </row>
    <row r="345" spans="1:26" ht="12.75" customHeight="1" x14ac:dyDescent="0.3">
      <c r="A345" s="234"/>
      <c r="B345" s="234"/>
      <c r="C345" s="234"/>
      <c r="D345" s="234"/>
      <c r="E345" s="234"/>
      <c r="F345" s="234"/>
      <c r="G345" s="234"/>
      <c r="H345" s="234"/>
      <c r="I345" s="234"/>
      <c r="J345" s="234"/>
      <c r="K345" s="234"/>
      <c r="L345" s="234"/>
      <c r="M345" s="234"/>
      <c r="N345" s="234"/>
      <c r="O345" s="234"/>
      <c r="P345" s="234"/>
      <c r="Q345" s="234"/>
      <c r="R345" s="234"/>
      <c r="S345" s="234"/>
      <c r="T345" s="234"/>
      <c r="U345" s="234"/>
      <c r="V345" s="234"/>
      <c r="W345" s="234"/>
      <c r="X345" s="234"/>
      <c r="Y345" s="234"/>
      <c r="Z345" s="234"/>
    </row>
    <row r="346" spans="1:26" ht="12.75" customHeight="1" x14ac:dyDescent="0.3">
      <c r="A346" s="234"/>
      <c r="B346" s="234"/>
      <c r="C346" s="234"/>
      <c r="D346" s="234"/>
      <c r="E346" s="234"/>
      <c r="F346" s="234"/>
      <c r="G346" s="234"/>
      <c r="H346" s="234"/>
      <c r="I346" s="234"/>
      <c r="J346" s="234"/>
      <c r="K346" s="234"/>
      <c r="L346" s="234"/>
      <c r="M346" s="234"/>
      <c r="N346" s="234"/>
      <c r="O346" s="234"/>
      <c r="P346" s="234"/>
      <c r="Q346" s="234"/>
      <c r="R346" s="234"/>
      <c r="S346" s="234"/>
      <c r="T346" s="234"/>
      <c r="U346" s="234"/>
      <c r="V346" s="234"/>
      <c r="W346" s="234"/>
      <c r="X346" s="234"/>
      <c r="Y346" s="234"/>
      <c r="Z346" s="234"/>
    </row>
    <row r="347" spans="1:26" ht="12.75" customHeight="1" x14ac:dyDescent="0.3">
      <c r="A347" s="234"/>
      <c r="B347" s="234"/>
      <c r="C347" s="234"/>
      <c r="D347" s="234"/>
      <c r="E347" s="234"/>
      <c r="F347" s="234"/>
      <c r="G347" s="234"/>
      <c r="H347" s="234"/>
      <c r="I347" s="234"/>
      <c r="J347" s="234"/>
      <c r="K347" s="234"/>
      <c r="L347" s="234"/>
      <c r="M347" s="234"/>
      <c r="N347" s="234"/>
      <c r="O347" s="234"/>
      <c r="P347" s="234"/>
      <c r="Q347" s="234"/>
      <c r="R347" s="234"/>
      <c r="S347" s="234"/>
      <c r="T347" s="234"/>
      <c r="U347" s="234"/>
      <c r="V347" s="234"/>
      <c r="W347" s="234"/>
      <c r="X347" s="234"/>
      <c r="Y347" s="234"/>
      <c r="Z347" s="234"/>
    </row>
    <row r="348" spans="1:26" ht="12.75" customHeight="1" x14ac:dyDescent="0.3">
      <c r="A348" s="234"/>
      <c r="B348" s="234"/>
      <c r="C348" s="234"/>
      <c r="D348" s="234"/>
      <c r="E348" s="234"/>
      <c r="F348" s="234"/>
      <c r="G348" s="234"/>
      <c r="H348" s="234"/>
      <c r="I348" s="234"/>
      <c r="J348" s="234"/>
      <c r="K348" s="234"/>
      <c r="L348" s="234"/>
      <c r="M348" s="234"/>
      <c r="N348" s="234"/>
      <c r="O348" s="234"/>
      <c r="P348" s="234"/>
      <c r="Q348" s="234"/>
      <c r="R348" s="234"/>
      <c r="S348" s="234"/>
      <c r="T348" s="234"/>
      <c r="U348" s="234"/>
      <c r="V348" s="234"/>
      <c r="W348" s="234"/>
      <c r="X348" s="234"/>
      <c r="Y348" s="234"/>
      <c r="Z348" s="234"/>
    </row>
    <row r="349" spans="1:26" ht="12.75" customHeight="1" x14ac:dyDescent="0.3">
      <c r="A349" s="234"/>
      <c r="B349" s="234"/>
      <c r="C349" s="234"/>
      <c r="D349" s="234"/>
      <c r="E349" s="234"/>
      <c r="F349" s="234"/>
      <c r="G349" s="234"/>
      <c r="H349" s="234"/>
      <c r="I349" s="234"/>
      <c r="J349" s="234"/>
      <c r="K349" s="234"/>
      <c r="L349" s="234"/>
      <c r="M349" s="234"/>
      <c r="N349" s="234"/>
      <c r="O349" s="234"/>
      <c r="P349" s="234"/>
      <c r="Q349" s="234"/>
      <c r="R349" s="234"/>
      <c r="S349" s="234"/>
      <c r="T349" s="234"/>
      <c r="U349" s="234"/>
      <c r="V349" s="234"/>
      <c r="W349" s="234"/>
      <c r="X349" s="234"/>
      <c r="Y349" s="234"/>
      <c r="Z349" s="234"/>
    </row>
    <row r="350" spans="1:26" ht="12.75" customHeight="1" x14ac:dyDescent="0.3">
      <c r="A350" s="234"/>
      <c r="B350" s="234"/>
      <c r="C350" s="234"/>
      <c r="D350" s="234"/>
      <c r="E350" s="234"/>
      <c r="F350" s="234"/>
      <c r="G350" s="234"/>
      <c r="H350" s="234"/>
      <c r="I350" s="234"/>
      <c r="J350" s="234"/>
      <c r="K350" s="234"/>
      <c r="L350" s="234"/>
      <c r="M350" s="234"/>
      <c r="N350" s="234"/>
      <c r="O350" s="234"/>
      <c r="P350" s="234"/>
      <c r="Q350" s="234"/>
      <c r="R350" s="234"/>
      <c r="S350" s="234"/>
      <c r="T350" s="234"/>
      <c r="U350" s="234"/>
      <c r="V350" s="234"/>
      <c r="W350" s="234"/>
      <c r="X350" s="234"/>
      <c r="Y350" s="234"/>
      <c r="Z350" s="234"/>
    </row>
    <row r="351" spans="1:26" ht="12.75" customHeight="1" x14ac:dyDescent="0.3">
      <c r="A351" s="234"/>
      <c r="B351" s="234"/>
      <c r="C351" s="234"/>
      <c r="D351" s="234"/>
      <c r="E351" s="234"/>
      <c r="F351" s="234"/>
      <c r="G351" s="234"/>
      <c r="H351" s="234"/>
      <c r="I351" s="234"/>
      <c r="J351" s="234"/>
      <c r="K351" s="234"/>
      <c r="L351" s="234"/>
      <c r="M351" s="234"/>
      <c r="N351" s="234"/>
      <c r="O351" s="234"/>
      <c r="P351" s="234"/>
      <c r="Q351" s="234"/>
      <c r="R351" s="234"/>
      <c r="S351" s="234"/>
      <c r="T351" s="234"/>
      <c r="U351" s="234"/>
      <c r="V351" s="234"/>
      <c r="W351" s="234"/>
      <c r="X351" s="234"/>
      <c r="Y351" s="234"/>
      <c r="Z351" s="234"/>
    </row>
    <row r="352" spans="1:26" ht="12.75" customHeight="1" x14ac:dyDescent="0.3">
      <c r="A352" s="234"/>
      <c r="B352" s="234"/>
      <c r="C352" s="234"/>
      <c r="D352" s="234"/>
      <c r="E352" s="234"/>
      <c r="F352" s="234"/>
      <c r="G352" s="234"/>
      <c r="H352" s="234"/>
      <c r="I352" s="234"/>
      <c r="J352" s="234"/>
      <c r="K352" s="234"/>
      <c r="L352" s="234"/>
      <c r="M352" s="234"/>
      <c r="N352" s="234"/>
      <c r="O352" s="234"/>
      <c r="P352" s="234"/>
      <c r="Q352" s="234"/>
      <c r="R352" s="234"/>
      <c r="S352" s="234"/>
      <c r="T352" s="234"/>
      <c r="U352" s="234"/>
      <c r="V352" s="234"/>
      <c r="W352" s="234"/>
      <c r="X352" s="234"/>
      <c r="Y352" s="234"/>
      <c r="Z352" s="234"/>
    </row>
    <row r="353" spans="1:26" ht="12.75" customHeight="1" x14ac:dyDescent="0.3">
      <c r="A353" s="234"/>
      <c r="B353" s="234"/>
      <c r="C353" s="234"/>
      <c r="D353" s="234"/>
      <c r="E353" s="234"/>
      <c r="F353" s="234"/>
      <c r="G353" s="234"/>
      <c r="H353" s="234"/>
      <c r="I353" s="234"/>
      <c r="J353" s="234"/>
      <c r="K353" s="234"/>
      <c r="L353" s="234"/>
      <c r="M353" s="234"/>
      <c r="N353" s="234"/>
      <c r="O353" s="234"/>
      <c r="P353" s="234"/>
      <c r="Q353" s="234"/>
      <c r="R353" s="234"/>
      <c r="S353" s="234"/>
      <c r="T353" s="234"/>
      <c r="U353" s="234"/>
      <c r="V353" s="234"/>
      <c r="W353" s="234"/>
      <c r="X353" s="234"/>
      <c r="Y353" s="234"/>
      <c r="Z353" s="234"/>
    </row>
    <row r="354" spans="1:26" ht="12.75" customHeight="1" x14ac:dyDescent="0.3">
      <c r="A354" s="234"/>
      <c r="B354" s="234"/>
      <c r="C354" s="234"/>
      <c r="D354" s="234"/>
      <c r="E354" s="234"/>
      <c r="F354" s="234"/>
      <c r="G354" s="234"/>
      <c r="H354" s="234"/>
      <c r="I354" s="234"/>
      <c r="J354" s="234"/>
      <c r="K354" s="234"/>
      <c r="L354" s="234"/>
      <c r="M354" s="234"/>
      <c r="N354" s="234"/>
      <c r="O354" s="234"/>
      <c r="P354" s="234"/>
      <c r="Q354" s="234"/>
      <c r="R354" s="234"/>
      <c r="S354" s="234"/>
      <c r="T354" s="234"/>
      <c r="U354" s="234"/>
      <c r="V354" s="234"/>
      <c r="W354" s="234"/>
      <c r="X354" s="234"/>
      <c r="Y354" s="234"/>
      <c r="Z354" s="234"/>
    </row>
    <row r="355" spans="1:26" ht="12.75" customHeight="1" x14ac:dyDescent="0.3">
      <c r="A355" s="234"/>
      <c r="B355" s="234"/>
      <c r="C355" s="234"/>
      <c r="D355" s="234"/>
      <c r="E355" s="234"/>
      <c r="F355" s="234"/>
      <c r="G355" s="234"/>
      <c r="H355" s="234"/>
      <c r="I355" s="234"/>
      <c r="J355" s="234"/>
      <c r="K355" s="234"/>
      <c r="L355" s="234"/>
      <c r="M355" s="234"/>
      <c r="N355" s="234"/>
      <c r="O355" s="234"/>
      <c r="P355" s="234"/>
      <c r="Q355" s="234"/>
      <c r="R355" s="234"/>
      <c r="S355" s="234"/>
      <c r="T355" s="234"/>
      <c r="U355" s="234"/>
      <c r="V355" s="234"/>
      <c r="W355" s="234"/>
      <c r="X355" s="234"/>
      <c r="Y355" s="234"/>
      <c r="Z355" s="234"/>
    </row>
    <row r="356" spans="1:26" ht="12.75" customHeight="1" x14ac:dyDescent="0.3">
      <c r="A356" s="234"/>
      <c r="B356" s="234"/>
      <c r="C356" s="234"/>
      <c r="D356" s="234"/>
      <c r="E356" s="234"/>
      <c r="F356" s="234"/>
      <c r="G356" s="234"/>
      <c r="H356" s="234"/>
      <c r="I356" s="234"/>
      <c r="J356" s="234"/>
      <c r="K356" s="234"/>
      <c r="L356" s="234"/>
      <c r="M356" s="234"/>
      <c r="N356" s="234"/>
      <c r="O356" s="234"/>
      <c r="P356" s="234"/>
      <c r="Q356" s="234"/>
      <c r="R356" s="234"/>
      <c r="S356" s="234"/>
      <c r="T356" s="234"/>
      <c r="U356" s="234"/>
      <c r="V356" s="234"/>
      <c r="W356" s="234"/>
      <c r="X356" s="234"/>
      <c r="Y356" s="234"/>
      <c r="Z356" s="234"/>
    </row>
    <row r="357" spans="1:26" ht="12.75" customHeight="1" x14ac:dyDescent="0.3">
      <c r="A357" s="234"/>
      <c r="B357" s="234"/>
      <c r="C357" s="234"/>
      <c r="D357" s="234"/>
      <c r="E357" s="234"/>
      <c r="F357" s="234"/>
      <c r="G357" s="234"/>
      <c r="H357" s="234"/>
      <c r="I357" s="234"/>
      <c r="J357" s="234"/>
      <c r="K357" s="234"/>
      <c r="L357" s="234"/>
      <c r="M357" s="234"/>
      <c r="N357" s="234"/>
      <c r="O357" s="234"/>
      <c r="P357" s="234"/>
      <c r="Q357" s="234"/>
      <c r="R357" s="234"/>
      <c r="S357" s="234"/>
      <c r="T357" s="234"/>
      <c r="U357" s="234"/>
      <c r="V357" s="234"/>
      <c r="W357" s="234"/>
      <c r="X357" s="234"/>
      <c r="Y357" s="234"/>
      <c r="Z357" s="234"/>
    </row>
    <row r="358" spans="1:26" ht="12.75" customHeight="1" x14ac:dyDescent="0.3">
      <c r="A358" s="234"/>
      <c r="B358" s="234"/>
      <c r="C358" s="234"/>
      <c r="D358" s="234"/>
      <c r="E358" s="234"/>
      <c r="F358" s="234"/>
      <c r="G358" s="234"/>
      <c r="H358" s="234"/>
      <c r="I358" s="234"/>
      <c r="J358" s="234"/>
      <c r="K358" s="234"/>
      <c r="L358" s="234"/>
      <c r="M358" s="234"/>
      <c r="N358" s="234"/>
      <c r="O358" s="234"/>
      <c r="P358" s="234"/>
      <c r="Q358" s="234"/>
      <c r="R358" s="234"/>
      <c r="S358" s="234"/>
      <c r="T358" s="234"/>
      <c r="U358" s="234"/>
      <c r="V358" s="234"/>
      <c r="W358" s="234"/>
      <c r="X358" s="234"/>
      <c r="Y358" s="234"/>
      <c r="Z358" s="234"/>
    </row>
    <row r="359" spans="1:26" ht="12.75" customHeight="1" x14ac:dyDescent="0.3">
      <c r="A359" s="234"/>
      <c r="B359" s="234"/>
      <c r="C359" s="234"/>
      <c r="D359" s="234"/>
      <c r="E359" s="234"/>
      <c r="F359" s="234"/>
      <c r="G359" s="234"/>
      <c r="H359" s="234"/>
      <c r="I359" s="234"/>
      <c r="J359" s="234"/>
      <c r="K359" s="234"/>
      <c r="L359" s="234"/>
      <c r="M359" s="234"/>
      <c r="N359" s="234"/>
      <c r="O359" s="234"/>
      <c r="P359" s="234"/>
      <c r="Q359" s="234"/>
      <c r="R359" s="234"/>
      <c r="S359" s="234"/>
      <c r="T359" s="234"/>
      <c r="U359" s="234"/>
      <c r="V359" s="234"/>
      <c r="W359" s="234"/>
      <c r="X359" s="234"/>
      <c r="Y359" s="234"/>
      <c r="Z359" s="234"/>
    </row>
    <row r="360" spans="1:26" ht="12.75" customHeight="1" x14ac:dyDescent="0.3">
      <c r="A360" s="234"/>
      <c r="B360" s="234"/>
      <c r="C360" s="234"/>
      <c r="D360" s="234"/>
      <c r="E360" s="234"/>
      <c r="F360" s="234"/>
      <c r="G360" s="234"/>
      <c r="H360" s="234"/>
      <c r="I360" s="234"/>
      <c r="J360" s="234"/>
      <c r="K360" s="234"/>
      <c r="L360" s="234"/>
      <c r="M360" s="234"/>
      <c r="N360" s="234"/>
      <c r="O360" s="234"/>
      <c r="P360" s="234"/>
      <c r="Q360" s="234"/>
      <c r="R360" s="234"/>
      <c r="S360" s="234"/>
      <c r="T360" s="234"/>
      <c r="U360" s="234"/>
      <c r="V360" s="234"/>
      <c r="W360" s="234"/>
      <c r="X360" s="234"/>
      <c r="Y360" s="234"/>
      <c r="Z360" s="234"/>
    </row>
    <row r="361" spans="1:26" ht="12.75" customHeight="1" x14ac:dyDescent="0.3">
      <c r="A361" s="234"/>
      <c r="B361" s="234"/>
      <c r="C361" s="234"/>
      <c r="D361" s="234"/>
      <c r="E361" s="234"/>
      <c r="F361" s="234"/>
      <c r="G361" s="234"/>
      <c r="H361" s="234"/>
      <c r="I361" s="234"/>
      <c r="J361" s="234"/>
      <c r="K361" s="234"/>
      <c r="L361" s="234"/>
      <c r="M361" s="234"/>
      <c r="N361" s="234"/>
      <c r="O361" s="234"/>
      <c r="P361" s="234"/>
      <c r="Q361" s="234"/>
      <c r="R361" s="234"/>
      <c r="S361" s="234"/>
      <c r="T361" s="234"/>
      <c r="U361" s="234"/>
      <c r="V361" s="234"/>
      <c r="W361" s="234"/>
      <c r="X361" s="234"/>
      <c r="Y361" s="234"/>
      <c r="Z361" s="234"/>
    </row>
    <row r="362" spans="1:26" ht="12.75" customHeight="1" x14ac:dyDescent="0.3">
      <c r="A362" s="234"/>
      <c r="B362" s="234"/>
      <c r="C362" s="234"/>
      <c r="D362" s="234"/>
      <c r="E362" s="234"/>
      <c r="F362" s="234"/>
      <c r="G362" s="234"/>
      <c r="H362" s="234"/>
      <c r="I362" s="234"/>
      <c r="J362" s="234"/>
      <c r="K362" s="234"/>
      <c r="L362" s="234"/>
      <c r="M362" s="234"/>
      <c r="N362" s="234"/>
      <c r="O362" s="234"/>
      <c r="P362" s="234"/>
      <c r="Q362" s="234"/>
      <c r="R362" s="234"/>
      <c r="S362" s="234"/>
      <c r="T362" s="234"/>
      <c r="U362" s="234"/>
      <c r="V362" s="234"/>
      <c r="W362" s="234"/>
      <c r="X362" s="234"/>
      <c r="Y362" s="234"/>
      <c r="Z362" s="234"/>
    </row>
    <row r="363" spans="1:26" ht="12.75" customHeight="1" x14ac:dyDescent="0.3">
      <c r="A363" s="234"/>
      <c r="B363" s="234"/>
      <c r="C363" s="234"/>
      <c r="D363" s="234"/>
      <c r="E363" s="234"/>
      <c r="F363" s="234"/>
      <c r="G363" s="234"/>
      <c r="H363" s="234"/>
      <c r="I363" s="234"/>
      <c r="J363" s="234"/>
      <c r="K363" s="234"/>
      <c r="L363" s="234"/>
      <c r="M363" s="234"/>
      <c r="N363" s="234"/>
      <c r="O363" s="234"/>
      <c r="P363" s="234"/>
      <c r="Q363" s="234"/>
      <c r="R363" s="234"/>
      <c r="S363" s="234"/>
      <c r="T363" s="234"/>
      <c r="U363" s="234"/>
      <c r="V363" s="234"/>
      <c r="W363" s="234"/>
      <c r="X363" s="234"/>
      <c r="Y363" s="234"/>
      <c r="Z363" s="234"/>
    </row>
    <row r="364" spans="1:26" ht="12.75" customHeight="1" x14ac:dyDescent="0.3">
      <c r="A364" s="234"/>
      <c r="B364" s="234"/>
      <c r="C364" s="234"/>
      <c r="D364" s="234"/>
      <c r="E364" s="234"/>
      <c r="F364" s="234"/>
      <c r="G364" s="234"/>
      <c r="H364" s="234"/>
      <c r="I364" s="234"/>
      <c r="J364" s="234"/>
      <c r="K364" s="234"/>
      <c r="L364" s="234"/>
      <c r="M364" s="234"/>
      <c r="N364" s="234"/>
      <c r="O364" s="234"/>
      <c r="P364" s="234"/>
      <c r="Q364" s="234"/>
      <c r="R364" s="234"/>
      <c r="S364" s="234"/>
      <c r="T364" s="234"/>
      <c r="U364" s="234"/>
      <c r="V364" s="234"/>
      <c r="W364" s="234"/>
      <c r="X364" s="234"/>
      <c r="Y364" s="234"/>
      <c r="Z364" s="234"/>
    </row>
    <row r="365" spans="1:26" ht="12.75" customHeight="1" x14ac:dyDescent="0.3">
      <c r="A365" s="234"/>
      <c r="B365" s="234"/>
      <c r="C365" s="234"/>
      <c r="D365" s="234"/>
      <c r="E365" s="234"/>
      <c r="F365" s="234"/>
      <c r="G365" s="234"/>
      <c r="H365" s="234"/>
      <c r="I365" s="234"/>
      <c r="J365" s="234"/>
      <c r="K365" s="234"/>
      <c r="L365" s="234"/>
      <c r="M365" s="234"/>
      <c r="N365" s="234"/>
      <c r="O365" s="234"/>
      <c r="P365" s="234"/>
      <c r="Q365" s="234"/>
      <c r="R365" s="234"/>
      <c r="S365" s="234"/>
      <c r="T365" s="234"/>
      <c r="U365" s="234"/>
      <c r="V365" s="234"/>
      <c r="W365" s="234"/>
      <c r="X365" s="234"/>
      <c r="Y365" s="234"/>
      <c r="Z365" s="234"/>
    </row>
    <row r="366" spans="1:26" ht="12.75" customHeight="1" x14ac:dyDescent="0.3">
      <c r="A366" s="234"/>
      <c r="B366" s="234"/>
      <c r="C366" s="234"/>
      <c r="D366" s="234"/>
      <c r="E366" s="234"/>
      <c r="F366" s="234"/>
      <c r="G366" s="234"/>
      <c r="H366" s="234"/>
      <c r="I366" s="234"/>
      <c r="J366" s="234"/>
      <c r="K366" s="234"/>
      <c r="L366" s="234"/>
      <c r="M366" s="234"/>
      <c r="N366" s="234"/>
      <c r="O366" s="234"/>
      <c r="P366" s="234"/>
      <c r="Q366" s="234"/>
      <c r="R366" s="234"/>
      <c r="S366" s="234"/>
      <c r="T366" s="234"/>
      <c r="U366" s="234"/>
      <c r="V366" s="234"/>
      <c r="W366" s="234"/>
      <c r="X366" s="234"/>
      <c r="Y366" s="234"/>
      <c r="Z366" s="234"/>
    </row>
    <row r="367" spans="1:26" ht="12.75" customHeight="1" x14ac:dyDescent="0.3">
      <c r="A367" s="234"/>
      <c r="B367" s="234"/>
      <c r="C367" s="234"/>
      <c r="D367" s="234"/>
      <c r="E367" s="234"/>
      <c r="F367" s="234"/>
      <c r="G367" s="234"/>
      <c r="H367" s="234"/>
      <c r="I367" s="234"/>
      <c r="J367" s="234"/>
      <c r="K367" s="234"/>
      <c r="L367" s="234"/>
      <c r="M367" s="234"/>
      <c r="N367" s="234"/>
      <c r="O367" s="234"/>
      <c r="P367" s="234"/>
      <c r="Q367" s="234"/>
      <c r="R367" s="234"/>
      <c r="S367" s="234"/>
      <c r="T367" s="234"/>
      <c r="U367" s="234"/>
      <c r="V367" s="234"/>
      <c r="W367" s="234"/>
      <c r="X367" s="234"/>
      <c r="Y367" s="234"/>
      <c r="Z367" s="234"/>
    </row>
    <row r="368" spans="1:26" ht="12.75" customHeight="1" x14ac:dyDescent="0.3">
      <c r="A368" s="234"/>
      <c r="B368" s="234"/>
      <c r="C368" s="234"/>
      <c r="D368" s="234"/>
      <c r="E368" s="234"/>
      <c r="F368" s="234"/>
      <c r="G368" s="234"/>
      <c r="H368" s="234"/>
      <c r="I368" s="234"/>
      <c r="J368" s="234"/>
      <c r="K368" s="234"/>
      <c r="L368" s="234"/>
      <c r="M368" s="234"/>
      <c r="N368" s="234"/>
      <c r="O368" s="234"/>
      <c r="P368" s="234"/>
      <c r="Q368" s="234"/>
      <c r="R368" s="234"/>
      <c r="S368" s="234"/>
      <c r="T368" s="234"/>
      <c r="U368" s="234"/>
      <c r="V368" s="234"/>
      <c r="W368" s="234"/>
      <c r="X368" s="234"/>
      <c r="Y368" s="234"/>
      <c r="Z368" s="234"/>
    </row>
    <row r="369" spans="1:26" ht="12.75" customHeight="1" x14ac:dyDescent="0.3">
      <c r="A369" s="234"/>
      <c r="B369" s="234"/>
      <c r="C369" s="234"/>
      <c r="D369" s="234"/>
      <c r="E369" s="234"/>
      <c r="F369" s="234"/>
      <c r="G369" s="234"/>
      <c r="H369" s="234"/>
      <c r="I369" s="234"/>
      <c r="J369" s="234"/>
      <c r="K369" s="234"/>
      <c r="L369" s="234"/>
      <c r="M369" s="234"/>
      <c r="N369" s="234"/>
      <c r="O369" s="234"/>
      <c r="P369" s="234"/>
      <c r="Q369" s="234"/>
      <c r="R369" s="234"/>
      <c r="S369" s="234"/>
      <c r="T369" s="234"/>
      <c r="U369" s="234"/>
      <c r="V369" s="234"/>
      <c r="W369" s="234"/>
      <c r="X369" s="234"/>
      <c r="Y369" s="234"/>
      <c r="Z369" s="234"/>
    </row>
    <row r="370" spans="1:26" ht="12.75" customHeight="1" x14ac:dyDescent="0.3">
      <c r="A370" s="234"/>
      <c r="B370" s="234"/>
      <c r="C370" s="234"/>
      <c r="D370" s="234"/>
      <c r="E370" s="234"/>
      <c r="F370" s="234"/>
      <c r="G370" s="234"/>
      <c r="H370" s="234"/>
      <c r="I370" s="234"/>
      <c r="J370" s="234"/>
      <c r="K370" s="234"/>
      <c r="L370" s="234"/>
      <c r="M370" s="234"/>
      <c r="N370" s="234"/>
      <c r="O370" s="234"/>
      <c r="P370" s="234"/>
      <c r="Q370" s="234"/>
      <c r="R370" s="234"/>
      <c r="S370" s="234"/>
      <c r="T370" s="234"/>
      <c r="U370" s="234"/>
      <c r="V370" s="234"/>
      <c r="W370" s="234"/>
      <c r="X370" s="234"/>
      <c r="Y370" s="234"/>
      <c r="Z370" s="234"/>
    </row>
    <row r="371" spans="1:26" ht="12.75" customHeight="1" x14ac:dyDescent="0.3">
      <c r="A371" s="234"/>
      <c r="B371" s="234"/>
      <c r="C371" s="234"/>
      <c r="D371" s="234"/>
      <c r="E371" s="234"/>
      <c r="F371" s="234"/>
      <c r="G371" s="234"/>
      <c r="H371" s="234"/>
      <c r="I371" s="234"/>
      <c r="J371" s="234"/>
      <c r="K371" s="234"/>
      <c r="L371" s="234"/>
      <c r="M371" s="234"/>
      <c r="N371" s="234"/>
      <c r="O371" s="234"/>
      <c r="P371" s="234"/>
      <c r="Q371" s="234"/>
      <c r="R371" s="234"/>
      <c r="S371" s="234"/>
      <c r="T371" s="234"/>
      <c r="U371" s="234"/>
      <c r="V371" s="234"/>
      <c r="W371" s="234"/>
      <c r="X371" s="234"/>
      <c r="Y371" s="234"/>
      <c r="Z371" s="234"/>
    </row>
    <row r="372" spans="1:26" ht="12.75" customHeight="1" x14ac:dyDescent="0.3">
      <c r="A372" s="234"/>
      <c r="B372" s="234"/>
      <c r="C372" s="234"/>
      <c r="D372" s="234"/>
      <c r="E372" s="234"/>
      <c r="F372" s="234"/>
      <c r="G372" s="234"/>
      <c r="H372" s="234"/>
      <c r="I372" s="234"/>
      <c r="J372" s="234"/>
      <c r="K372" s="234"/>
      <c r="L372" s="234"/>
      <c r="M372" s="234"/>
      <c r="N372" s="234"/>
      <c r="O372" s="234"/>
      <c r="P372" s="234"/>
      <c r="Q372" s="234"/>
      <c r="R372" s="234"/>
      <c r="S372" s="234"/>
      <c r="T372" s="234"/>
      <c r="U372" s="234"/>
      <c r="V372" s="234"/>
      <c r="W372" s="234"/>
      <c r="X372" s="234"/>
      <c r="Y372" s="234"/>
      <c r="Z372" s="234"/>
    </row>
    <row r="373" spans="1:26" ht="12.75" customHeight="1" x14ac:dyDescent="0.3">
      <c r="A373" s="234"/>
      <c r="B373" s="234"/>
      <c r="C373" s="234"/>
      <c r="D373" s="234"/>
      <c r="E373" s="234"/>
      <c r="F373" s="234"/>
      <c r="G373" s="234"/>
      <c r="H373" s="234"/>
      <c r="I373" s="234"/>
      <c r="J373" s="234"/>
      <c r="K373" s="234"/>
      <c r="L373" s="234"/>
      <c r="M373" s="234"/>
      <c r="N373" s="234"/>
      <c r="O373" s="234"/>
      <c r="P373" s="234"/>
      <c r="Q373" s="234"/>
      <c r="R373" s="234"/>
      <c r="S373" s="234"/>
      <c r="T373" s="234"/>
      <c r="U373" s="234"/>
      <c r="V373" s="234"/>
      <c r="W373" s="234"/>
      <c r="X373" s="234"/>
      <c r="Y373" s="234"/>
      <c r="Z373" s="234"/>
    </row>
    <row r="374" spans="1:26" ht="12.75" customHeight="1" x14ac:dyDescent="0.3">
      <c r="A374" s="234"/>
      <c r="B374" s="234"/>
      <c r="C374" s="234"/>
      <c r="D374" s="234"/>
      <c r="E374" s="234"/>
      <c r="F374" s="234"/>
      <c r="G374" s="234"/>
      <c r="H374" s="234"/>
      <c r="I374" s="234"/>
      <c r="J374" s="234"/>
      <c r="K374" s="234"/>
      <c r="L374" s="234"/>
      <c r="M374" s="234"/>
      <c r="N374" s="234"/>
      <c r="O374" s="234"/>
      <c r="P374" s="234"/>
      <c r="Q374" s="234"/>
      <c r="R374" s="234"/>
      <c r="S374" s="234"/>
      <c r="T374" s="234"/>
      <c r="U374" s="234"/>
      <c r="V374" s="234"/>
      <c r="W374" s="234"/>
      <c r="X374" s="234"/>
      <c r="Y374" s="234"/>
      <c r="Z374" s="234"/>
    </row>
    <row r="375" spans="1:26" ht="12.75" customHeight="1" x14ac:dyDescent="0.3">
      <c r="A375" s="234"/>
      <c r="B375" s="234"/>
      <c r="C375" s="234"/>
      <c r="D375" s="234"/>
      <c r="E375" s="234"/>
      <c r="F375" s="234"/>
      <c r="G375" s="234"/>
      <c r="H375" s="234"/>
      <c r="I375" s="234"/>
      <c r="J375" s="234"/>
      <c r="K375" s="234"/>
      <c r="L375" s="234"/>
      <c r="M375" s="234"/>
      <c r="N375" s="234"/>
      <c r="O375" s="234"/>
      <c r="P375" s="234"/>
      <c r="Q375" s="234"/>
      <c r="R375" s="234"/>
      <c r="S375" s="234"/>
      <c r="T375" s="234"/>
      <c r="U375" s="234"/>
      <c r="V375" s="234"/>
      <c r="W375" s="234"/>
      <c r="X375" s="234"/>
      <c r="Y375" s="234"/>
      <c r="Z375" s="234"/>
    </row>
    <row r="376" spans="1:26" ht="12.75" customHeight="1" x14ac:dyDescent="0.3">
      <c r="A376" s="234"/>
      <c r="B376" s="234"/>
      <c r="C376" s="234"/>
      <c r="D376" s="234"/>
      <c r="E376" s="234"/>
      <c r="F376" s="234"/>
      <c r="G376" s="234"/>
      <c r="H376" s="234"/>
      <c r="I376" s="234"/>
      <c r="J376" s="234"/>
      <c r="K376" s="234"/>
      <c r="L376" s="234"/>
      <c r="M376" s="234"/>
      <c r="N376" s="234"/>
      <c r="O376" s="234"/>
      <c r="P376" s="234"/>
      <c r="Q376" s="234"/>
      <c r="R376" s="234"/>
      <c r="S376" s="234"/>
      <c r="T376" s="234"/>
      <c r="U376" s="234"/>
      <c r="V376" s="234"/>
      <c r="W376" s="234"/>
      <c r="X376" s="234"/>
      <c r="Y376" s="234"/>
      <c r="Z376" s="234"/>
    </row>
    <row r="377" spans="1:26" ht="12.75" customHeight="1" x14ac:dyDescent="0.3">
      <c r="A377" s="234"/>
      <c r="B377" s="234"/>
      <c r="C377" s="234"/>
      <c r="D377" s="234"/>
      <c r="E377" s="234"/>
      <c r="F377" s="234"/>
      <c r="G377" s="234"/>
      <c r="H377" s="234"/>
      <c r="I377" s="234"/>
      <c r="J377" s="234"/>
      <c r="K377" s="234"/>
      <c r="L377" s="234"/>
      <c r="M377" s="234"/>
      <c r="N377" s="234"/>
      <c r="O377" s="234"/>
      <c r="P377" s="234"/>
      <c r="Q377" s="234"/>
      <c r="R377" s="234"/>
      <c r="S377" s="234"/>
      <c r="T377" s="234"/>
      <c r="U377" s="234"/>
      <c r="V377" s="234"/>
      <c r="W377" s="234"/>
      <c r="X377" s="234"/>
      <c r="Y377" s="234"/>
      <c r="Z377" s="234"/>
    </row>
    <row r="378" spans="1:26" ht="12.75" customHeight="1" x14ac:dyDescent="0.3">
      <c r="A378" s="234"/>
      <c r="B378" s="234"/>
      <c r="C378" s="234"/>
      <c r="D378" s="234"/>
      <c r="E378" s="234"/>
      <c r="F378" s="234"/>
      <c r="G378" s="234"/>
      <c r="H378" s="234"/>
      <c r="I378" s="234"/>
      <c r="J378" s="234"/>
      <c r="K378" s="234"/>
      <c r="L378" s="234"/>
      <c r="M378" s="234"/>
      <c r="N378" s="234"/>
      <c r="O378" s="234"/>
      <c r="P378" s="234"/>
      <c r="Q378" s="234"/>
      <c r="R378" s="234"/>
      <c r="S378" s="234"/>
      <c r="T378" s="234"/>
      <c r="U378" s="234"/>
      <c r="V378" s="234"/>
      <c r="W378" s="234"/>
      <c r="X378" s="234"/>
      <c r="Y378" s="234"/>
      <c r="Z378" s="234"/>
    </row>
    <row r="379" spans="1:26" ht="12.75" customHeight="1" x14ac:dyDescent="0.3">
      <c r="A379" s="234"/>
      <c r="B379" s="234"/>
      <c r="C379" s="234"/>
      <c r="D379" s="234"/>
      <c r="E379" s="234"/>
      <c r="F379" s="234"/>
      <c r="G379" s="234"/>
      <c r="H379" s="234"/>
      <c r="I379" s="234"/>
      <c r="J379" s="234"/>
      <c r="K379" s="234"/>
      <c r="L379" s="234"/>
      <c r="M379" s="234"/>
      <c r="N379" s="234"/>
      <c r="O379" s="234"/>
      <c r="P379" s="234"/>
      <c r="Q379" s="234"/>
      <c r="R379" s="234"/>
      <c r="S379" s="234"/>
      <c r="T379" s="234"/>
      <c r="U379" s="234"/>
      <c r="V379" s="234"/>
      <c r="W379" s="234"/>
      <c r="X379" s="234"/>
      <c r="Y379" s="234"/>
      <c r="Z379" s="234"/>
    </row>
    <row r="380" spans="1:26" ht="12.75" customHeight="1" x14ac:dyDescent="0.3">
      <c r="A380" s="234"/>
      <c r="B380" s="234"/>
      <c r="C380" s="234"/>
      <c r="D380" s="234"/>
      <c r="E380" s="234"/>
      <c r="F380" s="234"/>
      <c r="G380" s="234"/>
      <c r="H380" s="234"/>
      <c r="I380" s="234"/>
      <c r="J380" s="234"/>
      <c r="K380" s="234"/>
      <c r="L380" s="234"/>
      <c r="M380" s="234"/>
      <c r="N380" s="234"/>
      <c r="O380" s="234"/>
      <c r="P380" s="234"/>
      <c r="Q380" s="234"/>
      <c r="R380" s="234"/>
      <c r="S380" s="234"/>
      <c r="T380" s="234"/>
      <c r="U380" s="234"/>
      <c r="V380" s="234"/>
      <c r="W380" s="234"/>
      <c r="X380" s="234"/>
      <c r="Y380" s="234"/>
      <c r="Z380" s="234"/>
    </row>
    <row r="381" spans="1:26" ht="12.75" customHeight="1" x14ac:dyDescent="0.3">
      <c r="A381" s="234"/>
      <c r="B381" s="234"/>
      <c r="C381" s="234"/>
      <c r="D381" s="234"/>
      <c r="E381" s="234"/>
      <c r="F381" s="234"/>
      <c r="G381" s="234"/>
      <c r="H381" s="234"/>
      <c r="I381" s="234"/>
      <c r="J381" s="234"/>
      <c r="K381" s="234"/>
      <c r="L381" s="234"/>
      <c r="M381" s="234"/>
      <c r="N381" s="234"/>
      <c r="O381" s="234"/>
      <c r="P381" s="234"/>
      <c r="Q381" s="234"/>
      <c r="R381" s="234"/>
      <c r="S381" s="234"/>
      <c r="T381" s="234"/>
      <c r="U381" s="234"/>
      <c r="V381" s="234"/>
      <c r="W381" s="234"/>
      <c r="X381" s="234"/>
      <c r="Y381" s="234"/>
      <c r="Z381" s="234"/>
    </row>
    <row r="382" spans="1:26" ht="12.75" customHeight="1" x14ac:dyDescent="0.3">
      <c r="A382" s="234"/>
      <c r="B382" s="234"/>
      <c r="C382" s="234"/>
      <c r="D382" s="234"/>
      <c r="E382" s="234"/>
      <c r="F382" s="234"/>
      <c r="G382" s="234"/>
      <c r="H382" s="234"/>
      <c r="I382" s="234"/>
      <c r="J382" s="234"/>
      <c r="K382" s="234"/>
      <c r="L382" s="234"/>
      <c r="M382" s="234"/>
      <c r="N382" s="234"/>
      <c r="O382" s="234"/>
      <c r="P382" s="234"/>
      <c r="Q382" s="234"/>
      <c r="R382" s="234"/>
      <c r="S382" s="234"/>
      <c r="T382" s="234"/>
      <c r="U382" s="234"/>
      <c r="V382" s="234"/>
      <c r="W382" s="234"/>
      <c r="X382" s="234"/>
      <c r="Y382" s="234"/>
      <c r="Z382" s="234"/>
    </row>
    <row r="383" spans="1:26" ht="12.75" customHeight="1" x14ac:dyDescent="0.3">
      <c r="A383" s="234"/>
      <c r="B383" s="234"/>
      <c r="C383" s="234"/>
      <c r="D383" s="234"/>
      <c r="E383" s="234"/>
      <c r="F383" s="234"/>
      <c r="G383" s="234"/>
      <c r="H383" s="234"/>
      <c r="I383" s="234"/>
      <c r="J383" s="234"/>
      <c r="K383" s="234"/>
      <c r="L383" s="234"/>
      <c r="M383" s="234"/>
      <c r="N383" s="234"/>
      <c r="O383" s="234"/>
      <c r="P383" s="234"/>
      <c r="Q383" s="234"/>
      <c r="R383" s="234"/>
      <c r="S383" s="234"/>
      <c r="T383" s="234"/>
      <c r="U383" s="234"/>
      <c r="V383" s="234"/>
      <c r="W383" s="234"/>
      <c r="X383" s="234"/>
      <c r="Y383" s="234"/>
      <c r="Z383" s="234"/>
    </row>
    <row r="384" spans="1:26" ht="12.75" customHeight="1" x14ac:dyDescent="0.3">
      <c r="A384" s="234"/>
      <c r="B384" s="234"/>
      <c r="C384" s="234"/>
      <c r="D384" s="234"/>
      <c r="E384" s="234"/>
      <c r="F384" s="234"/>
      <c r="G384" s="234"/>
      <c r="H384" s="234"/>
      <c r="I384" s="234"/>
      <c r="J384" s="234"/>
      <c r="K384" s="234"/>
      <c r="L384" s="234"/>
      <c r="M384" s="234"/>
      <c r="N384" s="234"/>
      <c r="O384" s="234"/>
      <c r="P384" s="234"/>
      <c r="Q384" s="234"/>
      <c r="R384" s="234"/>
      <c r="S384" s="234"/>
      <c r="T384" s="234"/>
      <c r="U384" s="234"/>
      <c r="V384" s="234"/>
      <c r="W384" s="234"/>
      <c r="X384" s="234"/>
      <c r="Y384" s="234"/>
      <c r="Z384" s="234"/>
    </row>
    <row r="385" spans="1:26" ht="12.75" customHeight="1" x14ac:dyDescent="0.3">
      <c r="A385" s="234"/>
      <c r="B385" s="234"/>
      <c r="C385" s="234"/>
      <c r="D385" s="234"/>
      <c r="E385" s="234"/>
      <c r="F385" s="234"/>
      <c r="G385" s="234"/>
      <c r="H385" s="234"/>
      <c r="I385" s="234"/>
      <c r="J385" s="234"/>
      <c r="K385" s="234"/>
      <c r="L385" s="234"/>
      <c r="M385" s="234"/>
      <c r="N385" s="234"/>
      <c r="O385" s="234"/>
      <c r="P385" s="234"/>
      <c r="Q385" s="234"/>
      <c r="R385" s="234"/>
      <c r="S385" s="234"/>
      <c r="T385" s="234"/>
      <c r="U385" s="234"/>
      <c r="V385" s="234"/>
      <c r="W385" s="234"/>
      <c r="X385" s="234"/>
      <c r="Y385" s="234"/>
      <c r="Z385" s="234"/>
    </row>
    <row r="386" spans="1:26" ht="12.75" customHeight="1" x14ac:dyDescent="0.3">
      <c r="A386" s="234"/>
      <c r="B386" s="234"/>
      <c r="C386" s="234"/>
      <c r="D386" s="234"/>
      <c r="E386" s="234"/>
      <c r="F386" s="234"/>
      <c r="G386" s="234"/>
      <c r="H386" s="234"/>
      <c r="I386" s="234"/>
      <c r="J386" s="234"/>
      <c r="K386" s="234"/>
      <c r="L386" s="234"/>
      <c r="M386" s="234"/>
      <c r="N386" s="234"/>
      <c r="O386" s="234"/>
      <c r="P386" s="234"/>
      <c r="Q386" s="234"/>
      <c r="R386" s="234"/>
      <c r="S386" s="234"/>
      <c r="T386" s="234"/>
      <c r="U386" s="234"/>
      <c r="V386" s="234"/>
      <c r="W386" s="234"/>
      <c r="X386" s="234"/>
      <c r="Y386" s="234"/>
      <c r="Z386" s="234"/>
    </row>
    <row r="387" spans="1:26" ht="12.75" customHeight="1" x14ac:dyDescent="0.3">
      <c r="A387" s="234"/>
      <c r="B387" s="234"/>
      <c r="C387" s="234"/>
      <c r="D387" s="234"/>
      <c r="E387" s="234"/>
      <c r="F387" s="234"/>
      <c r="G387" s="234"/>
      <c r="H387" s="234"/>
      <c r="I387" s="234"/>
      <c r="J387" s="234"/>
      <c r="K387" s="234"/>
      <c r="L387" s="234"/>
      <c r="M387" s="234"/>
      <c r="N387" s="234"/>
      <c r="O387" s="234"/>
      <c r="P387" s="234"/>
      <c r="Q387" s="234"/>
      <c r="R387" s="234"/>
      <c r="S387" s="234"/>
      <c r="T387" s="234"/>
      <c r="U387" s="234"/>
      <c r="V387" s="234"/>
      <c r="W387" s="234"/>
      <c r="X387" s="234"/>
      <c r="Y387" s="234"/>
      <c r="Z387" s="234"/>
    </row>
    <row r="388" spans="1:26" ht="12.75" customHeight="1" x14ac:dyDescent="0.3">
      <c r="A388" s="234"/>
      <c r="B388" s="234"/>
      <c r="C388" s="234"/>
      <c r="D388" s="234"/>
      <c r="E388" s="234"/>
      <c r="F388" s="234"/>
      <c r="G388" s="234"/>
      <c r="H388" s="234"/>
      <c r="I388" s="234"/>
      <c r="J388" s="234"/>
      <c r="K388" s="234"/>
      <c r="L388" s="234"/>
      <c r="M388" s="234"/>
      <c r="N388" s="234"/>
      <c r="O388" s="234"/>
      <c r="P388" s="234"/>
      <c r="Q388" s="234"/>
      <c r="R388" s="234"/>
      <c r="S388" s="234"/>
      <c r="T388" s="234"/>
      <c r="U388" s="234"/>
      <c r="V388" s="234"/>
      <c r="W388" s="234"/>
      <c r="X388" s="234"/>
      <c r="Y388" s="234"/>
      <c r="Z388" s="234"/>
    </row>
    <row r="389" spans="1:26" ht="12.75" customHeight="1" x14ac:dyDescent="0.3">
      <c r="A389" s="234"/>
      <c r="B389" s="234"/>
      <c r="C389" s="234"/>
      <c r="D389" s="234"/>
      <c r="E389" s="234"/>
      <c r="F389" s="234"/>
      <c r="G389" s="234"/>
      <c r="H389" s="234"/>
      <c r="I389" s="234"/>
      <c r="J389" s="234"/>
      <c r="K389" s="234"/>
      <c r="L389" s="234"/>
      <c r="M389" s="234"/>
      <c r="N389" s="234"/>
      <c r="O389" s="234"/>
      <c r="P389" s="234"/>
      <c r="Q389" s="234"/>
      <c r="R389" s="234"/>
      <c r="S389" s="234"/>
      <c r="T389" s="234"/>
      <c r="U389" s="234"/>
      <c r="V389" s="234"/>
      <c r="W389" s="234"/>
      <c r="X389" s="234"/>
      <c r="Y389" s="234"/>
      <c r="Z389" s="234"/>
    </row>
    <row r="390" spans="1:26" ht="12.75" customHeight="1" x14ac:dyDescent="0.3">
      <c r="A390" s="234"/>
      <c r="B390" s="234"/>
      <c r="C390" s="234"/>
      <c r="D390" s="234"/>
      <c r="E390" s="234"/>
      <c r="F390" s="234"/>
      <c r="G390" s="234"/>
      <c r="H390" s="234"/>
      <c r="I390" s="234"/>
      <c r="J390" s="234"/>
      <c r="K390" s="234"/>
      <c r="L390" s="234"/>
      <c r="M390" s="234"/>
      <c r="N390" s="234"/>
      <c r="O390" s="234"/>
      <c r="P390" s="234"/>
      <c r="Q390" s="234"/>
      <c r="R390" s="234"/>
      <c r="S390" s="234"/>
      <c r="T390" s="234"/>
      <c r="U390" s="234"/>
      <c r="V390" s="234"/>
      <c r="W390" s="234"/>
      <c r="X390" s="234"/>
      <c r="Y390" s="234"/>
      <c r="Z390" s="234"/>
    </row>
    <row r="391" spans="1:26" ht="12.75" customHeight="1" x14ac:dyDescent="0.3">
      <c r="A391" s="234"/>
      <c r="B391" s="234"/>
      <c r="C391" s="234"/>
      <c r="D391" s="234"/>
      <c r="E391" s="234"/>
      <c r="F391" s="234"/>
      <c r="G391" s="234"/>
      <c r="H391" s="234"/>
      <c r="I391" s="234"/>
      <c r="J391" s="234"/>
      <c r="K391" s="234"/>
      <c r="L391" s="234"/>
      <c r="M391" s="234"/>
      <c r="N391" s="234"/>
      <c r="O391" s="234"/>
      <c r="P391" s="234"/>
      <c r="Q391" s="234"/>
      <c r="R391" s="234"/>
      <c r="S391" s="234"/>
      <c r="T391" s="234"/>
      <c r="U391" s="234"/>
      <c r="V391" s="234"/>
      <c r="W391" s="234"/>
      <c r="X391" s="234"/>
      <c r="Y391" s="234"/>
      <c r="Z391" s="234"/>
    </row>
    <row r="392" spans="1:26" ht="12.75" customHeight="1" x14ac:dyDescent="0.3">
      <c r="A392" s="234"/>
      <c r="B392" s="234"/>
      <c r="C392" s="234"/>
      <c r="D392" s="234"/>
      <c r="E392" s="234"/>
      <c r="F392" s="234"/>
      <c r="G392" s="234"/>
      <c r="H392" s="234"/>
      <c r="I392" s="234"/>
      <c r="J392" s="234"/>
      <c r="K392" s="234"/>
      <c r="L392" s="234"/>
      <c r="M392" s="234"/>
      <c r="N392" s="234"/>
      <c r="O392" s="234"/>
      <c r="P392" s="234"/>
      <c r="Q392" s="234"/>
      <c r="R392" s="234"/>
      <c r="S392" s="234"/>
      <c r="T392" s="234"/>
      <c r="U392" s="234"/>
      <c r="V392" s="234"/>
      <c r="W392" s="234"/>
      <c r="X392" s="234"/>
      <c r="Y392" s="234"/>
      <c r="Z392" s="234"/>
    </row>
    <row r="393" spans="1:26" ht="12.75" customHeight="1" x14ac:dyDescent="0.3">
      <c r="A393" s="234"/>
      <c r="B393" s="234"/>
      <c r="C393" s="234"/>
      <c r="D393" s="234"/>
      <c r="E393" s="234"/>
      <c r="F393" s="234"/>
      <c r="G393" s="234"/>
      <c r="H393" s="234"/>
      <c r="I393" s="234"/>
      <c r="J393" s="234"/>
      <c r="K393" s="234"/>
      <c r="L393" s="234"/>
      <c r="M393" s="234"/>
      <c r="N393" s="234"/>
      <c r="O393" s="234"/>
      <c r="P393" s="234"/>
      <c r="Q393" s="234"/>
      <c r="R393" s="234"/>
      <c r="S393" s="234"/>
      <c r="T393" s="234"/>
      <c r="U393" s="234"/>
      <c r="V393" s="234"/>
      <c r="W393" s="234"/>
      <c r="X393" s="234"/>
      <c r="Y393" s="234"/>
      <c r="Z393" s="234"/>
    </row>
    <row r="394" spans="1:26" ht="12.75" customHeight="1" x14ac:dyDescent="0.3">
      <c r="A394" s="234"/>
      <c r="B394" s="234"/>
      <c r="C394" s="234"/>
      <c r="D394" s="234"/>
      <c r="E394" s="234"/>
      <c r="F394" s="234"/>
      <c r="G394" s="234"/>
      <c r="H394" s="234"/>
      <c r="I394" s="234"/>
      <c r="J394" s="234"/>
      <c r="K394" s="234"/>
      <c r="L394" s="234"/>
      <c r="M394" s="234"/>
      <c r="N394" s="234"/>
      <c r="O394" s="234"/>
      <c r="P394" s="234"/>
      <c r="Q394" s="234"/>
      <c r="R394" s="234"/>
      <c r="S394" s="234"/>
      <c r="T394" s="234"/>
      <c r="U394" s="234"/>
      <c r="V394" s="234"/>
      <c r="W394" s="234"/>
      <c r="X394" s="234"/>
      <c r="Y394" s="234"/>
      <c r="Z394" s="234"/>
    </row>
    <row r="395" spans="1:26" ht="12.75" customHeight="1" x14ac:dyDescent="0.3">
      <c r="A395" s="234"/>
      <c r="B395" s="234"/>
      <c r="C395" s="234"/>
      <c r="D395" s="234"/>
      <c r="E395" s="234"/>
      <c r="F395" s="234"/>
      <c r="G395" s="234"/>
      <c r="H395" s="234"/>
      <c r="I395" s="234"/>
      <c r="J395" s="234"/>
      <c r="K395" s="234"/>
      <c r="L395" s="234"/>
      <c r="M395" s="234"/>
      <c r="N395" s="234"/>
      <c r="O395" s="234"/>
      <c r="P395" s="234"/>
      <c r="Q395" s="234"/>
      <c r="R395" s="234"/>
      <c r="S395" s="234"/>
      <c r="T395" s="234"/>
      <c r="U395" s="234"/>
      <c r="V395" s="234"/>
      <c r="W395" s="234"/>
      <c r="X395" s="234"/>
      <c r="Y395" s="234"/>
      <c r="Z395" s="234"/>
    </row>
    <row r="396" spans="1:26" ht="12.75" customHeight="1" x14ac:dyDescent="0.3">
      <c r="A396" s="234"/>
      <c r="B396" s="234"/>
      <c r="C396" s="234"/>
      <c r="D396" s="234"/>
      <c r="E396" s="234"/>
      <c r="F396" s="234"/>
      <c r="G396" s="234"/>
      <c r="H396" s="234"/>
      <c r="I396" s="234"/>
      <c r="J396" s="234"/>
      <c r="K396" s="234"/>
      <c r="L396" s="234"/>
      <c r="M396" s="234"/>
      <c r="N396" s="234"/>
      <c r="O396" s="234"/>
      <c r="P396" s="234"/>
      <c r="Q396" s="234"/>
      <c r="R396" s="234"/>
      <c r="S396" s="234"/>
      <c r="T396" s="234"/>
      <c r="U396" s="234"/>
      <c r="V396" s="234"/>
      <c r="W396" s="234"/>
      <c r="X396" s="234"/>
      <c r="Y396" s="234"/>
      <c r="Z396" s="234"/>
    </row>
    <row r="397" spans="1:26" ht="12.75" customHeight="1" x14ac:dyDescent="0.3">
      <c r="A397" s="234"/>
      <c r="B397" s="234"/>
      <c r="C397" s="234"/>
      <c r="D397" s="234"/>
      <c r="E397" s="234"/>
      <c r="F397" s="234"/>
      <c r="G397" s="234"/>
      <c r="H397" s="234"/>
      <c r="I397" s="234"/>
      <c r="J397" s="234"/>
      <c r="K397" s="234"/>
      <c r="L397" s="234"/>
      <c r="M397" s="234"/>
      <c r="N397" s="234"/>
      <c r="O397" s="234"/>
      <c r="P397" s="234"/>
      <c r="Q397" s="234"/>
      <c r="R397" s="234"/>
      <c r="S397" s="234"/>
      <c r="T397" s="234"/>
      <c r="U397" s="234"/>
      <c r="V397" s="234"/>
      <c r="W397" s="234"/>
      <c r="X397" s="234"/>
      <c r="Y397" s="234"/>
      <c r="Z397" s="234"/>
    </row>
    <row r="398" spans="1:26" ht="12.75" customHeight="1" x14ac:dyDescent="0.3">
      <c r="A398" s="234"/>
      <c r="B398" s="234"/>
      <c r="C398" s="234"/>
      <c r="D398" s="234"/>
      <c r="E398" s="234"/>
      <c r="F398" s="234"/>
      <c r="G398" s="234"/>
      <c r="H398" s="234"/>
      <c r="I398" s="234"/>
      <c r="J398" s="234"/>
      <c r="K398" s="234"/>
      <c r="L398" s="234"/>
      <c r="M398" s="234"/>
      <c r="N398" s="234"/>
      <c r="O398" s="234"/>
      <c r="P398" s="234"/>
      <c r="Q398" s="234"/>
      <c r="R398" s="234"/>
      <c r="S398" s="234"/>
      <c r="T398" s="234"/>
      <c r="U398" s="234"/>
      <c r="V398" s="234"/>
      <c r="W398" s="234"/>
      <c r="X398" s="234"/>
      <c r="Y398" s="234"/>
      <c r="Z398" s="234"/>
    </row>
    <row r="399" spans="1:26" ht="12.75" customHeight="1" x14ac:dyDescent="0.3">
      <c r="A399" s="234"/>
      <c r="B399" s="234"/>
      <c r="C399" s="234"/>
      <c r="D399" s="234"/>
      <c r="E399" s="234"/>
      <c r="F399" s="234"/>
      <c r="G399" s="234"/>
      <c r="H399" s="234"/>
      <c r="I399" s="234"/>
      <c r="J399" s="234"/>
      <c r="K399" s="234"/>
      <c r="L399" s="234"/>
      <c r="M399" s="234"/>
      <c r="N399" s="234"/>
      <c r="O399" s="234"/>
      <c r="P399" s="234"/>
      <c r="Q399" s="234"/>
      <c r="R399" s="234"/>
      <c r="S399" s="234"/>
      <c r="T399" s="234"/>
      <c r="U399" s="234"/>
      <c r="V399" s="234"/>
      <c r="W399" s="234"/>
      <c r="X399" s="234"/>
      <c r="Y399" s="234"/>
      <c r="Z399" s="234"/>
    </row>
    <row r="400" spans="1:26" ht="12.75" customHeight="1" x14ac:dyDescent="0.3">
      <c r="A400" s="234"/>
      <c r="B400" s="234"/>
      <c r="C400" s="234"/>
      <c r="D400" s="234"/>
      <c r="E400" s="234"/>
      <c r="F400" s="234"/>
      <c r="G400" s="234"/>
      <c r="H400" s="234"/>
      <c r="I400" s="234"/>
      <c r="J400" s="234"/>
      <c r="K400" s="234"/>
      <c r="L400" s="234"/>
      <c r="M400" s="234"/>
      <c r="N400" s="234"/>
      <c r="O400" s="234"/>
      <c r="P400" s="234"/>
      <c r="Q400" s="234"/>
      <c r="R400" s="234"/>
      <c r="S400" s="234"/>
      <c r="T400" s="234"/>
      <c r="U400" s="234"/>
      <c r="V400" s="234"/>
      <c r="W400" s="234"/>
      <c r="X400" s="234"/>
      <c r="Y400" s="234"/>
      <c r="Z400" s="234"/>
    </row>
    <row r="401" spans="1:26" ht="12.75" customHeight="1" x14ac:dyDescent="0.3">
      <c r="A401" s="234"/>
      <c r="B401" s="234"/>
      <c r="C401" s="234"/>
      <c r="D401" s="234"/>
      <c r="E401" s="234"/>
      <c r="F401" s="234"/>
      <c r="G401" s="234"/>
      <c r="H401" s="234"/>
      <c r="I401" s="234"/>
      <c r="J401" s="234"/>
      <c r="K401" s="234"/>
      <c r="L401" s="234"/>
      <c r="M401" s="234"/>
      <c r="N401" s="234"/>
      <c r="O401" s="234"/>
      <c r="P401" s="234"/>
      <c r="Q401" s="234"/>
      <c r="R401" s="234"/>
      <c r="S401" s="234"/>
      <c r="T401" s="234"/>
      <c r="U401" s="234"/>
      <c r="V401" s="234"/>
      <c r="W401" s="234"/>
      <c r="X401" s="234"/>
      <c r="Y401" s="234"/>
      <c r="Z401" s="234"/>
    </row>
    <row r="402" spans="1:26" ht="12.75" customHeight="1" x14ac:dyDescent="0.3">
      <c r="A402" s="234"/>
      <c r="B402" s="234"/>
      <c r="C402" s="234"/>
      <c r="D402" s="234"/>
      <c r="E402" s="234"/>
      <c r="F402" s="234"/>
      <c r="G402" s="234"/>
      <c r="H402" s="234"/>
      <c r="I402" s="234"/>
      <c r="J402" s="234"/>
      <c r="K402" s="234"/>
      <c r="L402" s="234"/>
      <c r="M402" s="234"/>
      <c r="N402" s="234"/>
      <c r="O402" s="234"/>
      <c r="P402" s="234"/>
      <c r="Q402" s="234"/>
      <c r="R402" s="234"/>
      <c r="S402" s="234"/>
      <c r="T402" s="234"/>
      <c r="U402" s="234"/>
      <c r="V402" s="234"/>
      <c r="W402" s="234"/>
      <c r="X402" s="234"/>
      <c r="Y402" s="234"/>
      <c r="Z402" s="234"/>
    </row>
    <row r="403" spans="1:26" ht="12.75" customHeight="1" x14ac:dyDescent="0.3">
      <c r="A403" s="234"/>
      <c r="B403" s="234"/>
      <c r="C403" s="234"/>
      <c r="D403" s="234"/>
      <c r="E403" s="234"/>
      <c r="F403" s="234"/>
      <c r="G403" s="234"/>
      <c r="H403" s="234"/>
      <c r="I403" s="234"/>
      <c r="J403" s="234"/>
      <c r="K403" s="234"/>
      <c r="L403" s="234"/>
      <c r="M403" s="234"/>
      <c r="N403" s="234"/>
      <c r="O403" s="234"/>
      <c r="P403" s="234"/>
      <c r="Q403" s="234"/>
      <c r="R403" s="234"/>
      <c r="S403" s="234"/>
      <c r="T403" s="234"/>
      <c r="U403" s="234"/>
      <c r="V403" s="234"/>
      <c r="W403" s="234"/>
      <c r="X403" s="234"/>
      <c r="Y403" s="234"/>
      <c r="Z403" s="234"/>
    </row>
    <row r="404" spans="1:26" ht="12.75" customHeight="1" x14ac:dyDescent="0.3">
      <c r="A404" s="234"/>
      <c r="B404" s="234"/>
      <c r="C404" s="234"/>
      <c r="D404" s="234"/>
      <c r="E404" s="234"/>
      <c r="F404" s="234"/>
      <c r="G404" s="234"/>
      <c r="H404" s="234"/>
      <c r="I404" s="234"/>
      <c r="J404" s="234"/>
      <c r="K404" s="234"/>
      <c r="L404" s="234"/>
      <c r="M404" s="234"/>
      <c r="N404" s="234"/>
      <c r="O404" s="234"/>
      <c r="P404" s="234"/>
      <c r="Q404" s="234"/>
      <c r="R404" s="234"/>
      <c r="S404" s="234"/>
      <c r="T404" s="234"/>
      <c r="U404" s="234"/>
      <c r="V404" s="234"/>
      <c r="W404" s="234"/>
      <c r="X404" s="234"/>
      <c r="Y404" s="234"/>
      <c r="Z404" s="234"/>
    </row>
    <row r="405" spans="1:26" ht="12.75" customHeight="1" x14ac:dyDescent="0.3">
      <c r="A405" s="234"/>
      <c r="B405" s="234"/>
      <c r="C405" s="234"/>
      <c r="D405" s="234"/>
      <c r="E405" s="234"/>
      <c r="F405" s="234"/>
      <c r="G405" s="234"/>
      <c r="H405" s="234"/>
      <c r="I405" s="234"/>
      <c r="J405" s="234"/>
      <c r="K405" s="234"/>
      <c r="L405" s="234"/>
      <c r="M405" s="234"/>
      <c r="N405" s="234"/>
      <c r="O405" s="234"/>
      <c r="P405" s="234"/>
      <c r="Q405" s="234"/>
      <c r="R405" s="234"/>
      <c r="S405" s="234"/>
      <c r="T405" s="234"/>
      <c r="U405" s="234"/>
      <c r="V405" s="234"/>
      <c r="W405" s="234"/>
      <c r="X405" s="234"/>
      <c r="Y405" s="234"/>
      <c r="Z405" s="234"/>
    </row>
    <row r="406" spans="1:26" ht="12.75" customHeight="1" x14ac:dyDescent="0.3">
      <c r="A406" s="234"/>
      <c r="B406" s="234"/>
      <c r="C406" s="234"/>
      <c r="D406" s="234"/>
      <c r="E406" s="234"/>
      <c r="F406" s="234"/>
      <c r="G406" s="234"/>
      <c r="H406" s="234"/>
      <c r="I406" s="234"/>
      <c r="J406" s="234"/>
      <c r="K406" s="234"/>
      <c r="L406" s="234"/>
      <c r="M406" s="234"/>
      <c r="N406" s="234"/>
      <c r="O406" s="234"/>
      <c r="P406" s="234"/>
      <c r="Q406" s="234"/>
      <c r="R406" s="234"/>
      <c r="S406" s="234"/>
      <c r="T406" s="234"/>
      <c r="U406" s="234"/>
      <c r="V406" s="234"/>
      <c r="W406" s="234"/>
      <c r="X406" s="234"/>
      <c r="Y406" s="234"/>
      <c r="Z406" s="234"/>
    </row>
    <row r="407" spans="1:26" ht="12.75" customHeight="1" x14ac:dyDescent="0.3">
      <c r="A407" s="234"/>
      <c r="B407" s="234"/>
      <c r="C407" s="234"/>
      <c r="D407" s="234"/>
      <c r="E407" s="234"/>
      <c r="F407" s="234"/>
      <c r="G407" s="234"/>
      <c r="H407" s="234"/>
      <c r="I407" s="234"/>
      <c r="J407" s="234"/>
      <c r="K407" s="234"/>
      <c r="L407" s="234"/>
      <c r="M407" s="234"/>
      <c r="N407" s="234"/>
      <c r="O407" s="234"/>
      <c r="P407" s="234"/>
      <c r="Q407" s="234"/>
      <c r="R407" s="234"/>
      <c r="S407" s="234"/>
      <c r="T407" s="234"/>
      <c r="U407" s="234"/>
      <c r="V407" s="234"/>
      <c r="W407" s="234"/>
      <c r="X407" s="234"/>
      <c r="Y407" s="234"/>
      <c r="Z407" s="234"/>
    </row>
    <row r="408" spans="1:26" ht="12.75" customHeight="1" x14ac:dyDescent="0.3">
      <c r="A408" s="234"/>
      <c r="B408" s="234"/>
      <c r="C408" s="234"/>
      <c r="D408" s="234"/>
      <c r="E408" s="234"/>
      <c r="F408" s="234"/>
      <c r="G408" s="234"/>
      <c r="H408" s="234"/>
      <c r="I408" s="234"/>
      <c r="J408" s="234"/>
      <c r="K408" s="234"/>
      <c r="L408" s="234"/>
      <c r="M408" s="234"/>
      <c r="N408" s="234"/>
      <c r="O408" s="234"/>
      <c r="P408" s="234"/>
      <c r="Q408" s="234"/>
      <c r="R408" s="234"/>
      <c r="S408" s="234"/>
      <c r="T408" s="234"/>
      <c r="U408" s="234"/>
      <c r="V408" s="234"/>
      <c r="W408" s="234"/>
      <c r="X408" s="234"/>
      <c r="Y408" s="234"/>
      <c r="Z408" s="234"/>
    </row>
    <row r="409" spans="1:26" ht="12.75" customHeight="1" x14ac:dyDescent="0.3">
      <c r="A409" s="234"/>
      <c r="B409" s="234"/>
      <c r="C409" s="234"/>
      <c r="D409" s="234"/>
      <c r="E409" s="234"/>
      <c r="F409" s="234"/>
      <c r="G409" s="234"/>
      <c r="H409" s="234"/>
      <c r="I409" s="234"/>
      <c r="J409" s="234"/>
      <c r="K409" s="234"/>
      <c r="L409" s="234"/>
      <c r="M409" s="234"/>
      <c r="N409" s="234"/>
      <c r="O409" s="234"/>
      <c r="P409" s="234"/>
      <c r="Q409" s="234"/>
      <c r="R409" s="234"/>
      <c r="S409" s="234"/>
      <c r="T409" s="234"/>
      <c r="U409" s="234"/>
      <c r="V409" s="234"/>
      <c r="W409" s="234"/>
      <c r="X409" s="234"/>
      <c r="Y409" s="234"/>
      <c r="Z409" s="234"/>
    </row>
    <row r="410" spans="1:26" ht="12.75" customHeight="1" x14ac:dyDescent="0.3">
      <c r="A410" s="234"/>
      <c r="B410" s="234"/>
      <c r="C410" s="234"/>
      <c r="D410" s="234"/>
      <c r="E410" s="234"/>
      <c r="F410" s="234"/>
      <c r="G410" s="234"/>
      <c r="H410" s="234"/>
      <c r="I410" s="234"/>
      <c r="J410" s="234"/>
      <c r="K410" s="234"/>
      <c r="L410" s="234"/>
      <c r="M410" s="234"/>
      <c r="N410" s="234"/>
      <c r="O410" s="234"/>
      <c r="P410" s="234"/>
      <c r="Q410" s="234"/>
      <c r="R410" s="234"/>
      <c r="S410" s="234"/>
      <c r="T410" s="234"/>
      <c r="U410" s="234"/>
      <c r="V410" s="234"/>
      <c r="W410" s="234"/>
      <c r="X410" s="234"/>
      <c r="Y410" s="234"/>
      <c r="Z410" s="234"/>
    </row>
    <row r="411" spans="1:26" ht="12.75" customHeight="1" x14ac:dyDescent="0.3">
      <c r="A411" s="234"/>
      <c r="B411" s="234"/>
      <c r="C411" s="234"/>
      <c r="D411" s="234"/>
      <c r="E411" s="234"/>
      <c r="F411" s="234"/>
      <c r="G411" s="234"/>
      <c r="H411" s="234"/>
      <c r="I411" s="234"/>
      <c r="J411" s="234"/>
      <c r="K411" s="234"/>
      <c r="L411" s="234"/>
      <c r="M411" s="234"/>
      <c r="N411" s="234"/>
      <c r="O411" s="234"/>
      <c r="P411" s="234"/>
      <c r="Q411" s="234"/>
      <c r="R411" s="234"/>
      <c r="S411" s="234"/>
      <c r="T411" s="234"/>
      <c r="U411" s="234"/>
      <c r="V411" s="234"/>
      <c r="W411" s="234"/>
      <c r="X411" s="234"/>
      <c r="Y411" s="234"/>
      <c r="Z411" s="234"/>
    </row>
    <row r="412" spans="1:26" ht="12.75" customHeight="1" x14ac:dyDescent="0.3">
      <c r="A412" s="234"/>
      <c r="B412" s="234"/>
      <c r="C412" s="234"/>
      <c r="D412" s="234"/>
      <c r="E412" s="234"/>
      <c r="F412" s="234"/>
      <c r="G412" s="234"/>
      <c r="H412" s="234"/>
      <c r="I412" s="234"/>
      <c r="J412" s="234"/>
      <c r="K412" s="234"/>
      <c r="L412" s="234"/>
      <c r="M412" s="234"/>
      <c r="N412" s="234"/>
      <c r="O412" s="234"/>
      <c r="P412" s="234"/>
      <c r="Q412" s="234"/>
      <c r="R412" s="234"/>
      <c r="S412" s="234"/>
      <c r="T412" s="234"/>
      <c r="U412" s="234"/>
      <c r="V412" s="234"/>
      <c r="W412" s="234"/>
      <c r="X412" s="234"/>
      <c r="Y412" s="234"/>
      <c r="Z412" s="234"/>
    </row>
    <row r="413" spans="1:26" ht="12.75" customHeight="1" x14ac:dyDescent="0.3">
      <c r="A413" s="234"/>
      <c r="B413" s="234"/>
      <c r="C413" s="234"/>
      <c r="D413" s="234"/>
      <c r="E413" s="234"/>
      <c r="F413" s="234"/>
      <c r="G413" s="234"/>
      <c r="H413" s="234"/>
      <c r="I413" s="234"/>
      <c r="J413" s="234"/>
      <c r="K413" s="234"/>
      <c r="L413" s="234"/>
      <c r="M413" s="234"/>
      <c r="N413" s="234"/>
      <c r="O413" s="234"/>
      <c r="P413" s="234"/>
      <c r="Q413" s="234"/>
      <c r="R413" s="234"/>
      <c r="S413" s="234"/>
      <c r="T413" s="234"/>
      <c r="U413" s="234"/>
      <c r="V413" s="234"/>
      <c r="W413" s="234"/>
      <c r="X413" s="234"/>
      <c r="Y413" s="234"/>
      <c r="Z413" s="234"/>
    </row>
    <row r="414" spans="1:26" ht="12.75" customHeight="1" x14ac:dyDescent="0.3">
      <c r="A414" s="234"/>
      <c r="B414" s="234"/>
      <c r="C414" s="234"/>
      <c r="D414" s="234"/>
      <c r="E414" s="234"/>
      <c r="F414" s="234"/>
      <c r="G414" s="234"/>
      <c r="H414" s="234"/>
      <c r="I414" s="234"/>
      <c r="J414" s="234"/>
      <c r="K414" s="234"/>
      <c r="L414" s="234"/>
      <c r="M414" s="234"/>
      <c r="N414" s="234"/>
      <c r="O414" s="234"/>
      <c r="P414" s="234"/>
      <c r="Q414" s="234"/>
      <c r="R414" s="234"/>
      <c r="S414" s="234"/>
      <c r="T414" s="234"/>
      <c r="U414" s="234"/>
      <c r="V414" s="234"/>
      <c r="W414" s="234"/>
      <c r="X414" s="234"/>
      <c r="Y414" s="234"/>
      <c r="Z414" s="234"/>
    </row>
    <row r="415" spans="1:26" ht="12.75" customHeight="1" x14ac:dyDescent="0.3">
      <c r="A415" s="234"/>
      <c r="B415" s="234"/>
      <c r="C415" s="234"/>
      <c r="D415" s="234"/>
      <c r="E415" s="234"/>
      <c r="F415" s="234"/>
      <c r="G415" s="234"/>
      <c r="H415" s="234"/>
      <c r="I415" s="234"/>
      <c r="J415" s="234"/>
      <c r="K415" s="234"/>
      <c r="L415" s="234"/>
      <c r="M415" s="234"/>
      <c r="N415" s="234"/>
      <c r="O415" s="234"/>
      <c r="P415" s="234"/>
      <c r="Q415" s="234"/>
      <c r="R415" s="234"/>
      <c r="S415" s="234"/>
      <c r="T415" s="234"/>
      <c r="U415" s="234"/>
      <c r="V415" s="234"/>
      <c r="W415" s="234"/>
      <c r="X415" s="234"/>
      <c r="Y415" s="234"/>
      <c r="Z415" s="234"/>
    </row>
    <row r="416" spans="1:26" ht="12.75" customHeight="1" x14ac:dyDescent="0.3">
      <c r="A416" s="234"/>
      <c r="B416" s="234"/>
      <c r="C416" s="234"/>
      <c r="D416" s="234"/>
      <c r="E416" s="234"/>
      <c r="F416" s="234"/>
      <c r="G416" s="234"/>
      <c r="H416" s="234"/>
      <c r="I416" s="234"/>
      <c r="J416" s="234"/>
      <c r="K416" s="234"/>
      <c r="L416" s="234"/>
      <c r="M416" s="234"/>
      <c r="N416" s="234"/>
      <c r="O416" s="234"/>
      <c r="P416" s="234"/>
      <c r="Q416" s="234"/>
      <c r="R416" s="234"/>
      <c r="S416" s="234"/>
      <c r="T416" s="234"/>
      <c r="U416" s="234"/>
      <c r="V416" s="234"/>
      <c r="W416" s="234"/>
      <c r="X416" s="234"/>
      <c r="Y416" s="234"/>
      <c r="Z416" s="234"/>
    </row>
    <row r="417" spans="1:26" ht="12.75" customHeight="1" x14ac:dyDescent="0.3">
      <c r="A417" s="234"/>
      <c r="B417" s="234"/>
      <c r="C417" s="234"/>
      <c r="D417" s="234"/>
      <c r="E417" s="234"/>
      <c r="F417" s="234"/>
      <c r="G417" s="234"/>
      <c r="H417" s="234"/>
      <c r="I417" s="234"/>
      <c r="J417" s="234"/>
      <c r="K417" s="234"/>
      <c r="L417" s="234"/>
      <c r="M417" s="234"/>
      <c r="N417" s="234"/>
      <c r="O417" s="234"/>
      <c r="P417" s="234"/>
      <c r="Q417" s="234"/>
      <c r="R417" s="234"/>
      <c r="S417" s="234"/>
      <c r="T417" s="234"/>
      <c r="U417" s="234"/>
      <c r="V417" s="234"/>
      <c r="W417" s="234"/>
      <c r="X417" s="234"/>
      <c r="Y417" s="234"/>
      <c r="Z417" s="234"/>
    </row>
    <row r="418" spans="1:26" ht="12.75" customHeight="1" x14ac:dyDescent="0.3">
      <c r="A418" s="234"/>
      <c r="B418" s="234"/>
      <c r="C418" s="234"/>
      <c r="D418" s="234"/>
      <c r="E418" s="234"/>
      <c r="F418" s="234"/>
      <c r="G418" s="234"/>
      <c r="H418" s="234"/>
      <c r="I418" s="234"/>
      <c r="J418" s="234"/>
      <c r="K418" s="234"/>
      <c r="L418" s="234"/>
      <c r="M418" s="234"/>
      <c r="N418" s="234"/>
      <c r="O418" s="234"/>
      <c r="P418" s="234"/>
      <c r="Q418" s="234"/>
      <c r="R418" s="234"/>
      <c r="S418" s="234"/>
      <c r="T418" s="234"/>
      <c r="U418" s="234"/>
      <c r="V418" s="234"/>
      <c r="W418" s="234"/>
      <c r="X418" s="234"/>
      <c r="Y418" s="234"/>
      <c r="Z418" s="234"/>
    </row>
    <row r="419" spans="1:26" ht="12.75" customHeight="1" x14ac:dyDescent="0.3">
      <c r="A419" s="234"/>
      <c r="B419" s="234"/>
      <c r="C419" s="234"/>
      <c r="D419" s="234"/>
      <c r="E419" s="234"/>
      <c r="F419" s="234"/>
      <c r="G419" s="234"/>
      <c r="H419" s="234"/>
      <c r="I419" s="234"/>
      <c r="J419" s="234"/>
      <c r="K419" s="234"/>
      <c r="L419" s="234"/>
      <c r="M419" s="234"/>
      <c r="N419" s="234"/>
      <c r="O419" s="234"/>
      <c r="P419" s="234"/>
      <c r="Q419" s="234"/>
      <c r="R419" s="234"/>
      <c r="S419" s="234"/>
      <c r="T419" s="234"/>
      <c r="U419" s="234"/>
      <c r="V419" s="234"/>
      <c r="W419" s="234"/>
      <c r="X419" s="234"/>
      <c r="Y419" s="234"/>
      <c r="Z419" s="234"/>
    </row>
    <row r="420" spans="1:26" ht="12.75" customHeight="1" x14ac:dyDescent="0.3">
      <c r="A420" s="234"/>
      <c r="B420" s="234"/>
      <c r="C420" s="234"/>
      <c r="D420" s="234"/>
      <c r="E420" s="234"/>
      <c r="F420" s="234"/>
      <c r="G420" s="234"/>
      <c r="H420" s="234"/>
      <c r="I420" s="234"/>
      <c r="J420" s="234"/>
      <c r="K420" s="234"/>
      <c r="L420" s="234"/>
      <c r="M420" s="234"/>
      <c r="N420" s="234"/>
      <c r="O420" s="234"/>
      <c r="P420" s="234"/>
      <c r="Q420" s="234"/>
      <c r="R420" s="234"/>
      <c r="S420" s="234"/>
      <c r="T420" s="234"/>
      <c r="U420" s="234"/>
      <c r="V420" s="234"/>
      <c r="W420" s="234"/>
      <c r="X420" s="234"/>
      <c r="Y420" s="234"/>
      <c r="Z420" s="234"/>
    </row>
    <row r="421" spans="1:26" ht="12.75" customHeight="1" x14ac:dyDescent="0.3">
      <c r="A421" s="234"/>
      <c r="B421" s="234"/>
      <c r="C421" s="234"/>
      <c r="D421" s="234"/>
      <c r="E421" s="234"/>
      <c r="F421" s="234"/>
      <c r="G421" s="234"/>
      <c r="H421" s="234"/>
      <c r="I421" s="234"/>
      <c r="J421" s="234"/>
      <c r="K421" s="234"/>
      <c r="L421" s="234"/>
      <c r="M421" s="234"/>
      <c r="N421" s="234"/>
      <c r="O421" s="234"/>
      <c r="P421" s="234"/>
      <c r="Q421" s="234"/>
      <c r="R421" s="234"/>
      <c r="S421" s="234"/>
      <c r="T421" s="234"/>
      <c r="U421" s="234"/>
      <c r="V421" s="234"/>
      <c r="W421" s="234"/>
      <c r="X421" s="234"/>
      <c r="Y421" s="234"/>
      <c r="Z421" s="234"/>
    </row>
    <row r="422" spans="1:26" ht="12.75" customHeight="1" x14ac:dyDescent="0.3">
      <c r="A422" s="234"/>
      <c r="B422" s="234"/>
      <c r="C422" s="234"/>
      <c r="D422" s="234"/>
      <c r="E422" s="234"/>
      <c r="F422" s="234"/>
      <c r="G422" s="234"/>
      <c r="H422" s="234"/>
      <c r="I422" s="234"/>
      <c r="J422" s="234"/>
      <c r="K422" s="234"/>
      <c r="L422" s="234"/>
      <c r="M422" s="234"/>
      <c r="N422" s="234"/>
      <c r="O422" s="234"/>
      <c r="P422" s="234"/>
      <c r="Q422" s="234"/>
      <c r="R422" s="234"/>
      <c r="S422" s="234"/>
      <c r="T422" s="234"/>
      <c r="U422" s="234"/>
      <c r="V422" s="234"/>
      <c r="W422" s="234"/>
      <c r="X422" s="234"/>
      <c r="Y422" s="234"/>
      <c r="Z422" s="234"/>
    </row>
    <row r="423" spans="1:26" ht="12.75" customHeight="1" x14ac:dyDescent="0.3">
      <c r="A423" s="234"/>
      <c r="B423" s="234"/>
      <c r="C423" s="234"/>
      <c r="D423" s="234"/>
      <c r="E423" s="234"/>
      <c r="F423" s="234"/>
      <c r="G423" s="234"/>
      <c r="H423" s="234"/>
      <c r="I423" s="234"/>
      <c r="J423" s="234"/>
      <c r="K423" s="234"/>
      <c r="L423" s="234"/>
      <c r="M423" s="234"/>
      <c r="N423" s="234"/>
      <c r="O423" s="234"/>
      <c r="P423" s="234"/>
      <c r="Q423" s="234"/>
      <c r="R423" s="234"/>
      <c r="S423" s="234"/>
      <c r="T423" s="234"/>
      <c r="U423" s="234"/>
      <c r="V423" s="234"/>
      <c r="W423" s="234"/>
      <c r="X423" s="234"/>
      <c r="Y423" s="234"/>
      <c r="Z423" s="234"/>
    </row>
    <row r="424" spans="1:26" ht="12.75" customHeight="1" x14ac:dyDescent="0.3">
      <c r="A424" s="234"/>
      <c r="B424" s="234"/>
      <c r="C424" s="234"/>
      <c r="D424" s="234"/>
      <c r="E424" s="234"/>
      <c r="F424" s="234"/>
      <c r="G424" s="234"/>
      <c r="H424" s="234"/>
      <c r="I424" s="234"/>
      <c r="J424" s="234"/>
      <c r="K424" s="234"/>
      <c r="L424" s="234"/>
      <c r="M424" s="234"/>
      <c r="N424" s="234"/>
      <c r="O424" s="234"/>
      <c r="P424" s="234"/>
      <c r="Q424" s="234"/>
      <c r="R424" s="234"/>
      <c r="S424" s="234"/>
      <c r="T424" s="234"/>
      <c r="U424" s="234"/>
      <c r="V424" s="234"/>
      <c r="W424" s="234"/>
      <c r="X424" s="234"/>
      <c r="Y424" s="234"/>
      <c r="Z424" s="234"/>
    </row>
    <row r="425" spans="1:26" ht="12.75" customHeight="1" x14ac:dyDescent="0.3">
      <c r="A425" s="234"/>
      <c r="B425" s="234"/>
      <c r="C425" s="234"/>
      <c r="D425" s="234"/>
      <c r="E425" s="234"/>
      <c r="F425" s="234"/>
      <c r="G425" s="234"/>
      <c r="H425" s="234"/>
      <c r="I425" s="234"/>
      <c r="J425" s="234"/>
      <c r="K425" s="234"/>
      <c r="L425" s="234"/>
      <c r="M425" s="234"/>
      <c r="N425" s="234"/>
      <c r="O425" s="234"/>
      <c r="P425" s="234"/>
      <c r="Q425" s="234"/>
      <c r="R425" s="234"/>
      <c r="S425" s="234"/>
      <c r="T425" s="234"/>
      <c r="U425" s="234"/>
      <c r="V425" s="234"/>
      <c r="W425" s="234"/>
      <c r="X425" s="234"/>
      <c r="Y425" s="234"/>
      <c r="Z425" s="234"/>
    </row>
    <row r="426" spans="1:26" ht="12.75" customHeight="1" x14ac:dyDescent="0.3">
      <c r="A426" s="234"/>
      <c r="B426" s="234"/>
      <c r="C426" s="234"/>
      <c r="D426" s="234"/>
      <c r="E426" s="234"/>
      <c r="F426" s="234"/>
      <c r="G426" s="234"/>
      <c r="H426" s="234"/>
      <c r="I426" s="234"/>
      <c r="J426" s="234"/>
      <c r="K426" s="234"/>
      <c r="L426" s="234"/>
      <c r="M426" s="234"/>
      <c r="N426" s="234"/>
      <c r="O426" s="234"/>
      <c r="P426" s="234"/>
      <c r="Q426" s="234"/>
      <c r="R426" s="234"/>
      <c r="S426" s="234"/>
      <c r="T426" s="234"/>
      <c r="U426" s="234"/>
      <c r="V426" s="234"/>
      <c r="W426" s="234"/>
      <c r="X426" s="234"/>
      <c r="Y426" s="234"/>
      <c r="Z426" s="234"/>
    </row>
    <row r="427" spans="1:26" ht="12.75" customHeight="1" x14ac:dyDescent="0.3">
      <c r="A427" s="234"/>
      <c r="B427" s="234"/>
      <c r="C427" s="234"/>
      <c r="D427" s="234"/>
      <c r="E427" s="234"/>
      <c r="F427" s="234"/>
      <c r="G427" s="234"/>
      <c r="H427" s="234"/>
      <c r="I427" s="234"/>
      <c r="J427" s="234"/>
      <c r="K427" s="234"/>
      <c r="L427" s="234"/>
      <c r="M427" s="234"/>
      <c r="N427" s="234"/>
      <c r="O427" s="234"/>
      <c r="P427" s="234"/>
      <c r="Q427" s="234"/>
      <c r="R427" s="234"/>
      <c r="S427" s="234"/>
      <c r="T427" s="234"/>
      <c r="U427" s="234"/>
      <c r="V427" s="234"/>
      <c r="W427" s="234"/>
      <c r="X427" s="234"/>
      <c r="Y427" s="234"/>
      <c r="Z427" s="234"/>
    </row>
    <row r="428" spans="1:26" ht="12.75" customHeight="1" x14ac:dyDescent="0.3">
      <c r="A428" s="234"/>
      <c r="B428" s="234"/>
      <c r="C428" s="234"/>
      <c r="D428" s="234"/>
      <c r="E428" s="234"/>
      <c r="F428" s="234"/>
      <c r="G428" s="234"/>
      <c r="H428" s="234"/>
      <c r="I428" s="234"/>
      <c r="J428" s="234"/>
      <c r="K428" s="234"/>
      <c r="L428" s="234"/>
      <c r="M428" s="234"/>
      <c r="N428" s="234"/>
      <c r="O428" s="234"/>
      <c r="P428" s="234"/>
      <c r="Q428" s="234"/>
      <c r="R428" s="234"/>
      <c r="S428" s="234"/>
      <c r="T428" s="234"/>
      <c r="U428" s="234"/>
      <c r="V428" s="234"/>
      <c r="W428" s="234"/>
      <c r="X428" s="234"/>
      <c r="Y428" s="234"/>
      <c r="Z428" s="234"/>
    </row>
    <row r="429" spans="1:26" ht="12.75" customHeight="1" x14ac:dyDescent="0.3">
      <c r="A429" s="234"/>
      <c r="B429" s="234"/>
      <c r="C429" s="234"/>
      <c r="D429" s="234"/>
      <c r="E429" s="234"/>
      <c r="F429" s="234"/>
      <c r="G429" s="234"/>
      <c r="H429" s="234"/>
      <c r="I429" s="234"/>
      <c r="J429" s="234"/>
      <c r="K429" s="234"/>
      <c r="L429" s="234"/>
      <c r="M429" s="234"/>
      <c r="N429" s="234"/>
      <c r="O429" s="234"/>
      <c r="P429" s="234"/>
      <c r="Q429" s="234"/>
      <c r="R429" s="234"/>
      <c r="S429" s="234"/>
      <c r="T429" s="234"/>
      <c r="U429" s="234"/>
      <c r="V429" s="234"/>
      <c r="W429" s="234"/>
      <c r="X429" s="234"/>
      <c r="Y429" s="234"/>
      <c r="Z429" s="234"/>
    </row>
    <row r="430" spans="1:26" ht="12.75" customHeight="1" x14ac:dyDescent="0.3">
      <c r="A430" s="234"/>
      <c r="B430" s="234"/>
      <c r="C430" s="234"/>
      <c r="D430" s="234"/>
      <c r="E430" s="234"/>
      <c r="F430" s="234"/>
      <c r="G430" s="234"/>
      <c r="H430" s="234"/>
      <c r="I430" s="234"/>
      <c r="J430" s="234"/>
      <c r="K430" s="234"/>
      <c r="L430" s="234"/>
      <c r="M430" s="234"/>
      <c r="N430" s="234"/>
      <c r="O430" s="234"/>
      <c r="P430" s="234"/>
      <c r="Q430" s="234"/>
      <c r="R430" s="234"/>
      <c r="S430" s="234"/>
      <c r="T430" s="234"/>
      <c r="U430" s="234"/>
      <c r="V430" s="234"/>
      <c r="W430" s="234"/>
      <c r="X430" s="234"/>
      <c r="Y430" s="234"/>
      <c r="Z430" s="234"/>
    </row>
    <row r="431" spans="1:26" ht="12.75" customHeight="1" x14ac:dyDescent="0.3">
      <c r="A431" s="234"/>
      <c r="B431" s="234"/>
      <c r="C431" s="234"/>
      <c r="D431" s="234"/>
      <c r="E431" s="234"/>
      <c r="F431" s="234"/>
      <c r="G431" s="234"/>
      <c r="H431" s="234"/>
      <c r="I431" s="234"/>
      <c r="J431" s="234"/>
      <c r="K431" s="234"/>
      <c r="L431" s="234"/>
      <c r="M431" s="234"/>
      <c r="N431" s="234"/>
      <c r="O431" s="234"/>
      <c r="P431" s="234"/>
      <c r="Q431" s="234"/>
      <c r="R431" s="234"/>
      <c r="S431" s="234"/>
      <c r="T431" s="234"/>
      <c r="U431" s="234"/>
      <c r="V431" s="234"/>
      <c r="W431" s="234"/>
      <c r="X431" s="234"/>
      <c r="Y431" s="234"/>
      <c r="Z431" s="234"/>
    </row>
    <row r="432" spans="1:26" ht="12.75" customHeight="1" x14ac:dyDescent="0.3">
      <c r="A432" s="234"/>
      <c r="B432" s="234"/>
      <c r="C432" s="234"/>
      <c r="D432" s="234"/>
      <c r="E432" s="234"/>
      <c r="F432" s="234"/>
      <c r="G432" s="234"/>
      <c r="H432" s="234"/>
      <c r="I432" s="234"/>
      <c r="J432" s="234"/>
      <c r="K432" s="234"/>
      <c r="L432" s="234"/>
      <c r="M432" s="234"/>
      <c r="N432" s="234"/>
      <c r="O432" s="234"/>
      <c r="P432" s="234"/>
      <c r="Q432" s="234"/>
      <c r="R432" s="234"/>
      <c r="S432" s="234"/>
      <c r="T432" s="234"/>
      <c r="U432" s="234"/>
      <c r="V432" s="234"/>
      <c r="W432" s="234"/>
      <c r="X432" s="234"/>
      <c r="Y432" s="234"/>
      <c r="Z432" s="234"/>
    </row>
    <row r="433" spans="1:26" ht="12.75" customHeight="1" x14ac:dyDescent="0.3">
      <c r="A433" s="234"/>
      <c r="B433" s="234"/>
      <c r="C433" s="234"/>
      <c r="D433" s="234"/>
      <c r="E433" s="234"/>
      <c r="F433" s="234"/>
      <c r="G433" s="234"/>
      <c r="H433" s="234"/>
      <c r="I433" s="234"/>
      <c r="J433" s="234"/>
      <c r="K433" s="234"/>
      <c r="L433" s="234"/>
      <c r="M433" s="234"/>
      <c r="N433" s="234"/>
      <c r="O433" s="234"/>
      <c r="P433" s="234"/>
      <c r="Q433" s="234"/>
      <c r="R433" s="234"/>
      <c r="S433" s="234"/>
      <c r="T433" s="234"/>
      <c r="U433" s="234"/>
      <c r="V433" s="234"/>
      <c r="W433" s="234"/>
      <c r="X433" s="234"/>
      <c r="Y433" s="234"/>
      <c r="Z433" s="234"/>
    </row>
    <row r="434" spans="1:26" ht="12.75" customHeight="1" x14ac:dyDescent="0.3">
      <c r="A434" s="234"/>
      <c r="B434" s="234"/>
      <c r="C434" s="234"/>
      <c r="D434" s="234"/>
      <c r="E434" s="234"/>
      <c r="F434" s="234"/>
      <c r="G434" s="234"/>
      <c r="H434" s="234"/>
      <c r="I434" s="234"/>
      <c r="J434" s="234"/>
      <c r="K434" s="234"/>
      <c r="L434" s="234"/>
      <c r="M434" s="234"/>
      <c r="N434" s="234"/>
      <c r="O434" s="234"/>
      <c r="P434" s="234"/>
      <c r="Q434" s="234"/>
      <c r="R434" s="234"/>
      <c r="S434" s="234"/>
      <c r="T434" s="234"/>
      <c r="U434" s="234"/>
      <c r="V434" s="234"/>
      <c r="W434" s="234"/>
      <c r="X434" s="234"/>
      <c r="Y434" s="234"/>
      <c r="Z434" s="234"/>
    </row>
    <row r="435" spans="1:26" ht="12.75" customHeight="1" x14ac:dyDescent="0.3">
      <c r="A435" s="234"/>
      <c r="B435" s="234"/>
      <c r="C435" s="234"/>
      <c r="D435" s="234"/>
      <c r="E435" s="234"/>
      <c r="F435" s="234"/>
      <c r="G435" s="234"/>
      <c r="H435" s="234"/>
      <c r="I435" s="234"/>
      <c r="J435" s="234"/>
      <c r="K435" s="234"/>
      <c r="L435" s="234"/>
      <c r="M435" s="234"/>
      <c r="N435" s="234"/>
      <c r="O435" s="234"/>
      <c r="P435" s="234"/>
      <c r="Q435" s="234"/>
      <c r="R435" s="234"/>
      <c r="S435" s="234"/>
      <c r="T435" s="234"/>
      <c r="U435" s="234"/>
      <c r="V435" s="234"/>
      <c r="W435" s="234"/>
      <c r="X435" s="234"/>
      <c r="Y435" s="234"/>
      <c r="Z435" s="234"/>
    </row>
    <row r="436" spans="1:26" ht="12.75" customHeight="1" x14ac:dyDescent="0.3">
      <c r="A436" s="234"/>
      <c r="B436" s="234"/>
      <c r="C436" s="234"/>
      <c r="D436" s="234"/>
      <c r="E436" s="234"/>
      <c r="F436" s="234"/>
      <c r="G436" s="234"/>
      <c r="H436" s="234"/>
      <c r="I436" s="234"/>
      <c r="J436" s="234"/>
      <c r="K436" s="234"/>
      <c r="L436" s="234"/>
      <c r="M436" s="234"/>
      <c r="N436" s="234"/>
      <c r="O436" s="234"/>
      <c r="P436" s="234"/>
      <c r="Q436" s="234"/>
      <c r="R436" s="234"/>
      <c r="S436" s="234"/>
      <c r="T436" s="234"/>
      <c r="U436" s="234"/>
      <c r="V436" s="234"/>
      <c r="W436" s="234"/>
      <c r="X436" s="234"/>
      <c r="Y436" s="234"/>
      <c r="Z436" s="234"/>
    </row>
    <row r="437" spans="1:26" ht="12.75" customHeight="1" x14ac:dyDescent="0.3">
      <c r="A437" s="234"/>
      <c r="B437" s="234"/>
      <c r="C437" s="234"/>
      <c r="D437" s="234"/>
      <c r="E437" s="234"/>
      <c r="F437" s="234"/>
      <c r="G437" s="234"/>
      <c r="H437" s="234"/>
      <c r="I437" s="234"/>
      <c r="J437" s="234"/>
      <c r="K437" s="234"/>
      <c r="L437" s="234"/>
      <c r="M437" s="234"/>
      <c r="N437" s="234"/>
      <c r="O437" s="234"/>
      <c r="P437" s="234"/>
      <c r="Q437" s="234"/>
      <c r="R437" s="234"/>
      <c r="S437" s="234"/>
      <c r="T437" s="234"/>
      <c r="U437" s="234"/>
      <c r="V437" s="234"/>
      <c r="W437" s="234"/>
      <c r="X437" s="234"/>
      <c r="Y437" s="234"/>
      <c r="Z437" s="234"/>
    </row>
    <row r="438" spans="1:26" ht="12.75" customHeight="1" x14ac:dyDescent="0.3">
      <c r="A438" s="234"/>
      <c r="B438" s="234"/>
      <c r="C438" s="234"/>
      <c r="D438" s="234"/>
      <c r="E438" s="234"/>
      <c r="F438" s="234"/>
      <c r="G438" s="234"/>
      <c r="H438" s="234"/>
      <c r="I438" s="234"/>
      <c r="J438" s="234"/>
      <c r="K438" s="234"/>
      <c r="L438" s="234"/>
      <c r="M438" s="234"/>
      <c r="N438" s="234"/>
      <c r="O438" s="234"/>
      <c r="P438" s="234"/>
      <c r="Q438" s="234"/>
      <c r="R438" s="234"/>
      <c r="S438" s="234"/>
      <c r="T438" s="234"/>
      <c r="U438" s="234"/>
      <c r="V438" s="234"/>
      <c r="W438" s="234"/>
      <c r="X438" s="234"/>
      <c r="Y438" s="234"/>
      <c r="Z438" s="234"/>
    </row>
    <row r="439" spans="1:26" ht="12.75" customHeight="1" x14ac:dyDescent="0.3">
      <c r="A439" s="234"/>
      <c r="B439" s="234"/>
      <c r="C439" s="234"/>
      <c r="D439" s="234"/>
      <c r="E439" s="234"/>
      <c r="F439" s="234"/>
      <c r="G439" s="234"/>
      <c r="H439" s="234"/>
      <c r="I439" s="234"/>
      <c r="J439" s="234"/>
      <c r="K439" s="234"/>
      <c r="L439" s="234"/>
      <c r="M439" s="234"/>
      <c r="N439" s="234"/>
      <c r="O439" s="234"/>
      <c r="P439" s="234"/>
      <c r="Q439" s="234"/>
      <c r="R439" s="234"/>
      <c r="S439" s="234"/>
      <c r="T439" s="234"/>
      <c r="U439" s="234"/>
      <c r="V439" s="234"/>
      <c r="W439" s="234"/>
      <c r="X439" s="234"/>
      <c r="Y439" s="234"/>
      <c r="Z439" s="234"/>
    </row>
    <row r="440" spans="1:26" ht="12.75" customHeight="1" x14ac:dyDescent="0.3">
      <c r="A440" s="234"/>
      <c r="B440" s="234"/>
      <c r="C440" s="234"/>
      <c r="D440" s="234"/>
      <c r="E440" s="234"/>
      <c r="F440" s="234"/>
      <c r="G440" s="234"/>
      <c r="H440" s="234"/>
      <c r="I440" s="234"/>
      <c r="J440" s="234"/>
      <c r="K440" s="234"/>
      <c r="L440" s="234"/>
      <c r="M440" s="234"/>
      <c r="N440" s="234"/>
      <c r="O440" s="234"/>
      <c r="P440" s="234"/>
      <c r="Q440" s="234"/>
      <c r="R440" s="234"/>
      <c r="S440" s="234"/>
      <c r="T440" s="234"/>
      <c r="U440" s="234"/>
      <c r="V440" s="234"/>
      <c r="W440" s="234"/>
      <c r="X440" s="234"/>
      <c r="Y440" s="234"/>
      <c r="Z440" s="234"/>
    </row>
    <row r="441" spans="1:26" ht="12.75" customHeight="1" x14ac:dyDescent="0.3">
      <c r="A441" s="234"/>
      <c r="B441" s="234"/>
      <c r="C441" s="234"/>
      <c r="D441" s="234"/>
      <c r="E441" s="234"/>
      <c r="F441" s="234"/>
      <c r="G441" s="234"/>
      <c r="H441" s="234"/>
      <c r="I441" s="234"/>
      <c r="J441" s="234"/>
      <c r="K441" s="234"/>
      <c r="L441" s="234"/>
      <c r="M441" s="234"/>
      <c r="N441" s="234"/>
      <c r="O441" s="234"/>
      <c r="P441" s="234"/>
      <c r="Q441" s="234"/>
      <c r="R441" s="234"/>
      <c r="S441" s="234"/>
      <c r="T441" s="234"/>
      <c r="U441" s="234"/>
      <c r="V441" s="234"/>
      <c r="W441" s="234"/>
      <c r="X441" s="234"/>
      <c r="Y441" s="234"/>
      <c r="Z441" s="234"/>
    </row>
    <row r="442" spans="1:26" ht="12.75" customHeight="1" x14ac:dyDescent="0.3">
      <c r="A442" s="234"/>
      <c r="B442" s="234"/>
      <c r="C442" s="234"/>
      <c r="D442" s="234"/>
      <c r="E442" s="234"/>
      <c r="F442" s="234"/>
      <c r="G442" s="234"/>
      <c r="H442" s="234"/>
      <c r="I442" s="234"/>
      <c r="J442" s="234"/>
      <c r="K442" s="234"/>
      <c r="L442" s="234"/>
      <c r="M442" s="234"/>
      <c r="N442" s="234"/>
      <c r="O442" s="234"/>
      <c r="P442" s="234"/>
      <c r="Q442" s="234"/>
      <c r="R442" s="234"/>
      <c r="S442" s="234"/>
      <c r="T442" s="234"/>
      <c r="U442" s="234"/>
      <c r="V442" s="234"/>
      <c r="W442" s="234"/>
      <c r="X442" s="234"/>
      <c r="Y442" s="234"/>
      <c r="Z442" s="234"/>
    </row>
    <row r="443" spans="1:26" ht="12.75" customHeight="1" x14ac:dyDescent="0.3">
      <c r="A443" s="234"/>
      <c r="B443" s="234"/>
      <c r="C443" s="234"/>
      <c r="D443" s="234"/>
      <c r="E443" s="234"/>
      <c r="F443" s="234"/>
      <c r="G443" s="234"/>
      <c r="H443" s="234"/>
      <c r="I443" s="234"/>
      <c r="J443" s="234"/>
      <c r="K443" s="234"/>
      <c r="L443" s="234"/>
      <c r="M443" s="234"/>
      <c r="N443" s="234"/>
      <c r="O443" s="234"/>
      <c r="P443" s="234"/>
      <c r="Q443" s="234"/>
      <c r="R443" s="234"/>
      <c r="S443" s="234"/>
      <c r="T443" s="234"/>
      <c r="U443" s="234"/>
      <c r="V443" s="234"/>
      <c r="W443" s="234"/>
      <c r="X443" s="234"/>
      <c r="Y443" s="234"/>
      <c r="Z443" s="234"/>
    </row>
    <row r="444" spans="1:26" ht="12.75" customHeight="1" x14ac:dyDescent="0.3">
      <c r="A444" s="234"/>
      <c r="B444" s="234"/>
      <c r="C444" s="234"/>
      <c r="D444" s="234"/>
      <c r="E444" s="234"/>
      <c r="F444" s="234"/>
      <c r="G444" s="234"/>
      <c r="H444" s="234"/>
      <c r="I444" s="234"/>
      <c r="J444" s="234"/>
      <c r="K444" s="234"/>
      <c r="L444" s="234"/>
      <c r="M444" s="234"/>
      <c r="N444" s="234"/>
      <c r="O444" s="234"/>
      <c r="P444" s="234"/>
      <c r="Q444" s="234"/>
      <c r="R444" s="234"/>
      <c r="S444" s="234"/>
      <c r="T444" s="234"/>
      <c r="U444" s="234"/>
      <c r="V444" s="234"/>
      <c r="W444" s="234"/>
      <c r="X444" s="234"/>
      <c r="Y444" s="234"/>
      <c r="Z444" s="234"/>
    </row>
    <row r="445" spans="1:26" ht="12.75" customHeight="1" x14ac:dyDescent="0.3">
      <c r="A445" s="234"/>
      <c r="B445" s="234"/>
      <c r="C445" s="234"/>
      <c r="D445" s="234"/>
      <c r="E445" s="234"/>
      <c r="F445" s="234"/>
      <c r="G445" s="234"/>
      <c r="H445" s="234"/>
      <c r="I445" s="234"/>
      <c r="J445" s="234"/>
      <c r="K445" s="234"/>
      <c r="L445" s="234"/>
      <c r="M445" s="234"/>
      <c r="N445" s="234"/>
      <c r="O445" s="234"/>
      <c r="P445" s="234"/>
      <c r="Q445" s="234"/>
      <c r="R445" s="234"/>
      <c r="S445" s="234"/>
      <c r="T445" s="234"/>
      <c r="U445" s="234"/>
      <c r="V445" s="234"/>
      <c r="W445" s="234"/>
      <c r="X445" s="234"/>
      <c r="Y445" s="234"/>
      <c r="Z445" s="234"/>
    </row>
    <row r="446" spans="1:26" ht="12.75" customHeight="1" x14ac:dyDescent="0.3">
      <c r="A446" s="234"/>
      <c r="B446" s="234"/>
      <c r="C446" s="234"/>
      <c r="D446" s="234"/>
      <c r="E446" s="234"/>
      <c r="F446" s="234"/>
      <c r="G446" s="234"/>
      <c r="H446" s="234"/>
      <c r="I446" s="234"/>
      <c r="J446" s="234"/>
      <c r="K446" s="234"/>
      <c r="L446" s="234"/>
      <c r="M446" s="234"/>
      <c r="N446" s="234"/>
      <c r="O446" s="234"/>
      <c r="P446" s="234"/>
      <c r="Q446" s="234"/>
      <c r="R446" s="234"/>
      <c r="S446" s="234"/>
      <c r="T446" s="234"/>
      <c r="U446" s="234"/>
      <c r="V446" s="234"/>
      <c r="W446" s="234"/>
      <c r="X446" s="234"/>
      <c r="Y446" s="234"/>
      <c r="Z446" s="234"/>
    </row>
    <row r="447" spans="1:26" ht="12.75" customHeight="1" x14ac:dyDescent="0.3">
      <c r="A447" s="234"/>
      <c r="B447" s="234"/>
      <c r="C447" s="234"/>
      <c r="D447" s="234"/>
      <c r="E447" s="234"/>
      <c r="F447" s="234"/>
      <c r="G447" s="234"/>
      <c r="H447" s="234"/>
      <c r="I447" s="234"/>
      <c r="J447" s="234"/>
      <c r="K447" s="234"/>
      <c r="L447" s="234"/>
      <c r="M447" s="234"/>
      <c r="N447" s="234"/>
      <c r="O447" s="234"/>
      <c r="P447" s="234"/>
      <c r="Q447" s="234"/>
      <c r="R447" s="234"/>
      <c r="S447" s="234"/>
      <c r="T447" s="234"/>
      <c r="U447" s="234"/>
      <c r="V447" s="234"/>
      <c r="W447" s="234"/>
      <c r="X447" s="234"/>
      <c r="Y447" s="234"/>
      <c r="Z447" s="234"/>
    </row>
    <row r="448" spans="1:26" ht="12.75" customHeight="1" x14ac:dyDescent="0.3">
      <c r="A448" s="234"/>
      <c r="B448" s="234"/>
      <c r="C448" s="234"/>
      <c r="D448" s="234"/>
      <c r="E448" s="234"/>
      <c r="F448" s="234"/>
      <c r="G448" s="234"/>
      <c r="H448" s="234"/>
      <c r="I448" s="234"/>
      <c r="J448" s="234"/>
      <c r="K448" s="234"/>
      <c r="L448" s="234"/>
      <c r="M448" s="234"/>
      <c r="N448" s="234"/>
      <c r="O448" s="234"/>
      <c r="P448" s="234"/>
      <c r="Q448" s="234"/>
      <c r="R448" s="234"/>
      <c r="S448" s="234"/>
      <c r="T448" s="234"/>
      <c r="U448" s="234"/>
      <c r="V448" s="234"/>
      <c r="W448" s="234"/>
      <c r="X448" s="234"/>
      <c r="Y448" s="234"/>
      <c r="Z448" s="234"/>
    </row>
    <row r="449" spans="1:26" ht="12.75" customHeight="1" x14ac:dyDescent="0.3">
      <c r="A449" s="234"/>
      <c r="B449" s="234"/>
      <c r="C449" s="234"/>
      <c r="D449" s="234"/>
      <c r="E449" s="234"/>
      <c r="F449" s="234"/>
      <c r="G449" s="234"/>
      <c r="H449" s="234"/>
      <c r="I449" s="234"/>
      <c r="J449" s="234"/>
      <c r="K449" s="234"/>
      <c r="L449" s="234"/>
      <c r="M449" s="234"/>
      <c r="N449" s="234"/>
      <c r="O449" s="234"/>
      <c r="P449" s="234"/>
      <c r="Q449" s="234"/>
      <c r="R449" s="234"/>
      <c r="S449" s="234"/>
      <c r="T449" s="234"/>
      <c r="U449" s="234"/>
      <c r="V449" s="234"/>
      <c r="W449" s="234"/>
      <c r="X449" s="234"/>
      <c r="Y449" s="234"/>
      <c r="Z449" s="234"/>
    </row>
    <row r="450" spans="1:26" ht="12.75" customHeight="1" x14ac:dyDescent="0.3">
      <c r="A450" s="234"/>
      <c r="B450" s="234"/>
      <c r="C450" s="234"/>
      <c r="D450" s="234"/>
      <c r="E450" s="234"/>
      <c r="F450" s="234"/>
      <c r="G450" s="234"/>
      <c r="H450" s="234"/>
      <c r="I450" s="234"/>
      <c r="J450" s="234"/>
      <c r="K450" s="234"/>
      <c r="L450" s="234"/>
      <c r="M450" s="234"/>
      <c r="N450" s="234"/>
      <c r="O450" s="234"/>
      <c r="P450" s="234"/>
      <c r="Q450" s="234"/>
      <c r="R450" s="234"/>
      <c r="S450" s="234"/>
      <c r="T450" s="234"/>
      <c r="U450" s="234"/>
      <c r="V450" s="234"/>
      <c r="W450" s="234"/>
      <c r="X450" s="234"/>
      <c r="Y450" s="234"/>
      <c r="Z450" s="234"/>
    </row>
    <row r="451" spans="1:26" ht="12.75" customHeight="1" x14ac:dyDescent="0.3">
      <c r="A451" s="234"/>
      <c r="B451" s="234"/>
      <c r="C451" s="234"/>
      <c r="D451" s="234"/>
      <c r="E451" s="234"/>
      <c r="F451" s="234"/>
      <c r="G451" s="234"/>
      <c r="H451" s="234"/>
      <c r="I451" s="234"/>
      <c r="J451" s="234"/>
      <c r="K451" s="234"/>
      <c r="L451" s="234"/>
      <c r="M451" s="234"/>
      <c r="N451" s="234"/>
      <c r="O451" s="234"/>
      <c r="P451" s="234"/>
      <c r="Q451" s="234"/>
      <c r="R451" s="234"/>
      <c r="S451" s="234"/>
      <c r="T451" s="234"/>
      <c r="U451" s="234"/>
      <c r="V451" s="234"/>
      <c r="W451" s="234"/>
      <c r="X451" s="234"/>
      <c r="Y451" s="234"/>
      <c r="Z451" s="234"/>
    </row>
    <row r="452" spans="1:26" ht="12.75" customHeight="1" x14ac:dyDescent="0.3">
      <c r="A452" s="234"/>
      <c r="B452" s="234"/>
      <c r="C452" s="234"/>
      <c r="D452" s="234"/>
      <c r="E452" s="234"/>
      <c r="F452" s="234"/>
      <c r="G452" s="234"/>
      <c r="H452" s="234"/>
      <c r="I452" s="234"/>
      <c r="J452" s="234"/>
      <c r="K452" s="234"/>
      <c r="L452" s="234"/>
      <c r="M452" s="234"/>
      <c r="N452" s="234"/>
      <c r="O452" s="234"/>
      <c r="P452" s="234"/>
      <c r="Q452" s="234"/>
      <c r="R452" s="234"/>
      <c r="S452" s="234"/>
      <c r="T452" s="234"/>
      <c r="U452" s="234"/>
      <c r="V452" s="234"/>
      <c r="W452" s="234"/>
      <c r="X452" s="234"/>
      <c r="Y452" s="234"/>
      <c r="Z452" s="234"/>
    </row>
    <row r="453" spans="1:26" ht="12.75" customHeight="1" x14ac:dyDescent="0.3">
      <c r="A453" s="234"/>
      <c r="B453" s="234"/>
      <c r="C453" s="234"/>
      <c r="D453" s="234"/>
      <c r="E453" s="234"/>
      <c r="F453" s="234"/>
      <c r="G453" s="234"/>
      <c r="H453" s="234"/>
      <c r="I453" s="234"/>
      <c r="J453" s="234"/>
      <c r="K453" s="234"/>
      <c r="L453" s="234"/>
      <c r="M453" s="234"/>
      <c r="N453" s="234"/>
      <c r="O453" s="234"/>
      <c r="P453" s="234"/>
      <c r="Q453" s="234"/>
      <c r="R453" s="234"/>
      <c r="S453" s="234"/>
      <c r="T453" s="234"/>
      <c r="U453" s="234"/>
      <c r="V453" s="234"/>
      <c r="W453" s="234"/>
      <c r="X453" s="234"/>
      <c r="Y453" s="234"/>
      <c r="Z453" s="234"/>
    </row>
    <row r="454" spans="1:26" ht="12.75" customHeight="1" x14ac:dyDescent="0.3">
      <c r="A454" s="234"/>
      <c r="B454" s="234"/>
      <c r="C454" s="234"/>
      <c r="D454" s="234"/>
      <c r="E454" s="234"/>
      <c r="F454" s="234"/>
      <c r="G454" s="234"/>
      <c r="H454" s="234"/>
      <c r="I454" s="234"/>
      <c r="J454" s="234"/>
      <c r="K454" s="234"/>
      <c r="L454" s="234"/>
      <c r="M454" s="234"/>
      <c r="N454" s="234"/>
      <c r="O454" s="234"/>
      <c r="P454" s="234"/>
      <c r="Q454" s="234"/>
      <c r="R454" s="234"/>
      <c r="S454" s="234"/>
      <c r="T454" s="234"/>
      <c r="U454" s="234"/>
      <c r="V454" s="234"/>
      <c r="W454" s="234"/>
      <c r="X454" s="234"/>
      <c r="Y454" s="234"/>
      <c r="Z454" s="234"/>
    </row>
    <row r="455" spans="1:26" ht="12.75" customHeight="1" x14ac:dyDescent="0.3">
      <c r="A455" s="234"/>
      <c r="B455" s="234"/>
      <c r="C455" s="234"/>
      <c r="D455" s="234"/>
      <c r="E455" s="234"/>
      <c r="F455" s="234"/>
      <c r="G455" s="234"/>
      <c r="H455" s="234"/>
      <c r="I455" s="234"/>
      <c r="J455" s="234"/>
      <c r="K455" s="234"/>
      <c r="L455" s="234"/>
      <c r="M455" s="234"/>
      <c r="N455" s="234"/>
      <c r="O455" s="234"/>
      <c r="P455" s="234"/>
      <c r="Q455" s="234"/>
      <c r="R455" s="234"/>
      <c r="S455" s="234"/>
      <c r="T455" s="234"/>
      <c r="U455" s="234"/>
      <c r="V455" s="234"/>
      <c r="W455" s="234"/>
      <c r="X455" s="234"/>
      <c r="Y455" s="234"/>
      <c r="Z455" s="234"/>
    </row>
    <row r="456" spans="1:26" ht="12.75" customHeight="1" x14ac:dyDescent="0.3">
      <c r="A456" s="234"/>
      <c r="B456" s="234"/>
      <c r="C456" s="234"/>
      <c r="D456" s="234"/>
      <c r="E456" s="234"/>
      <c r="F456" s="234"/>
      <c r="G456" s="234"/>
      <c r="H456" s="234"/>
      <c r="I456" s="234"/>
      <c r="J456" s="234"/>
      <c r="K456" s="234"/>
      <c r="L456" s="234"/>
      <c r="M456" s="234"/>
      <c r="N456" s="234"/>
      <c r="O456" s="234"/>
      <c r="P456" s="234"/>
      <c r="Q456" s="234"/>
      <c r="R456" s="234"/>
      <c r="S456" s="234"/>
      <c r="T456" s="234"/>
      <c r="U456" s="234"/>
      <c r="V456" s="234"/>
      <c r="W456" s="234"/>
      <c r="X456" s="234"/>
      <c r="Y456" s="234"/>
      <c r="Z456" s="234"/>
    </row>
    <row r="457" spans="1:26" ht="12.75" customHeight="1" x14ac:dyDescent="0.3">
      <c r="A457" s="234"/>
      <c r="B457" s="234"/>
      <c r="C457" s="234"/>
      <c r="D457" s="234"/>
      <c r="E457" s="234"/>
      <c r="F457" s="234"/>
      <c r="G457" s="234"/>
      <c r="H457" s="234"/>
      <c r="I457" s="234"/>
      <c r="J457" s="234"/>
      <c r="K457" s="234"/>
      <c r="L457" s="234"/>
      <c r="M457" s="234"/>
      <c r="N457" s="234"/>
      <c r="O457" s="234"/>
      <c r="P457" s="234"/>
      <c r="Q457" s="234"/>
      <c r="R457" s="234"/>
      <c r="S457" s="234"/>
      <c r="T457" s="234"/>
      <c r="U457" s="234"/>
      <c r="V457" s="234"/>
      <c r="W457" s="234"/>
      <c r="X457" s="234"/>
      <c r="Y457" s="234"/>
      <c r="Z457" s="234"/>
    </row>
    <row r="458" spans="1:26" ht="12.75" customHeight="1" x14ac:dyDescent="0.3">
      <c r="A458" s="234"/>
      <c r="B458" s="234"/>
      <c r="C458" s="234"/>
      <c r="D458" s="234"/>
      <c r="E458" s="234"/>
      <c r="F458" s="234"/>
      <c r="G458" s="234"/>
      <c r="H458" s="234"/>
      <c r="I458" s="234"/>
      <c r="J458" s="234"/>
      <c r="K458" s="234"/>
      <c r="L458" s="234"/>
      <c r="M458" s="234"/>
      <c r="N458" s="234"/>
      <c r="O458" s="234"/>
      <c r="P458" s="234"/>
      <c r="Q458" s="234"/>
      <c r="R458" s="234"/>
      <c r="S458" s="234"/>
      <c r="T458" s="234"/>
      <c r="U458" s="234"/>
      <c r="V458" s="234"/>
      <c r="W458" s="234"/>
      <c r="X458" s="234"/>
      <c r="Y458" s="234"/>
      <c r="Z458" s="234"/>
    </row>
    <row r="459" spans="1:26" ht="12.75" customHeight="1" x14ac:dyDescent="0.3">
      <c r="A459" s="234"/>
      <c r="B459" s="234"/>
      <c r="C459" s="234"/>
      <c r="D459" s="234"/>
      <c r="E459" s="234"/>
      <c r="F459" s="234"/>
      <c r="G459" s="234"/>
      <c r="H459" s="234"/>
      <c r="I459" s="234"/>
      <c r="J459" s="234"/>
      <c r="K459" s="234"/>
      <c r="L459" s="234"/>
      <c r="M459" s="234"/>
      <c r="N459" s="234"/>
      <c r="O459" s="234"/>
      <c r="P459" s="234"/>
      <c r="Q459" s="234"/>
      <c r="R459" s="234"/>
      <c r="S459" s="234"/>
      <c r="T459" s="234"/>
      <c r="U459" s="234"/>
      <c r="V459" s="234"/>
      <c r="W459" s="234"/>
      <c r="X459" s="234"/>
      <c r="Y459" s="234"/>
      <c r="Z459" s="234"/>
    </row>
    <row r="460" spans="1:26" ht="12.75" customHeight="1" x14ac:dyDescent="0.3">
      <c r="A460" s="234"/>
      <c r="B460" s="234"/>
      <c r="C460" s="234"/>
      <c r="D460" s="234"/>
      <c r="E460" s="234"/>
      <c r="F460" s="234"/>
      <c r="G460" s="234"/>
      <c r="H460" s="234"/>
      <c r="I460" s="234"/>
      <c r="J460" s="234"/>
      <c r="K460" s="234"/>
      <c r="L460" s="234"/>
      <c r="M460" s="234"/>
      <c r="N460" s="234"/>
      <c r="O460" s="234"/>
      <c r="P460" s="234"/>
      <c r="Q460" s="234"/>
      <c r="R460" s="234"/>
      <c r="S460" s="234"/>
      <c r="T460" s="234"/>
      <c r="U460" s="234"/>
      <c r="V460" s="234"/>
      <c r="W460" s="234"/>
      <c r="X460" s="234"/>
      <c r="Y460" s="234"/>
      <c r="Z460" s="234"/>
    </row>
    <row r="461" spans="1:26" ht="12.75" customHeight="1" x14ac:dyDescent="0.3">
      <c r="A461" s="234"/>
      <c r="B461" s="234"/>
      <c r="C461" s="234"/>
      <c r="D461" s="234"/>
      <c r="E461" s="234"/>
      <c r="F461" s="234"/>
      <c r="G461" s="234"/>
      <c r="H461" s="234"/>
      <c r="I461" s="234"/>
      <c r="J461" s="234"/>
      <c r="K461" s="234"/>
      <c r="L461" s="234"/>
      <c r="M461" s="234"/>
      <c r="N461" s="234"/>
      <c r="O461" s="234"/>
      <c r="P461" s="234"/>
      <c r="Q461" s="234"/>
      <c r="R461" s="234"/>
      <c r="S461" s="234"/>
      <c r="T461" s="234"/>
      <c r="U461" s="234"/>
      <c r="V461" s="234"/>
      <c r="W461" s="234"/>
      <c r="X461" s="234"/>
      <c r="Y461" s="234"/>
      <c r="Z461" s="234"/>
    </row>
    <row r="462" spans="1:26" ht="12.75" customHeight="1" x14ac:dyDescent="0.3">
      <c r="A462" s="234"/>
      <c r="B462" s="234"/>
      <c r="C462" s="234"/>
      <c r="D462" s="234"/>
      <c r="E462" s="234"/>
      <c r="F462" s="234"/>
      <c r="G462" s="234"/>
      <c r="H462" s="234"/>
      <c r="I462" s="234"/>
      <c r="J462" s="234"/>
      <c r="K462" s="234"/>
      <c r="L462" s="234"/>
      <c r="M462" s="234"/>
      <c r="N462" s="234"/>
      <c r="O462" s="234"/>
      <c r="P462" s="234"/>
      <c r="Q462" s="234"/>
      <c r="R462" s="234"/>
      <c r="S462" s="234"/>
      <c r="T462" s="234"/>
      <c r="U462" s="234"/>
      <c r="V462" s="234"/>
      <c r="W462" s="234"/>
      <c r="X462" s="234"/>
      <c r="Y462" s="234"/>
      <c r="Z462" s="234"/>
    </row>
    <row r="463" spans="1:26" ht="12.75" customHeight="1" x14ac:dyDescent="0.3">
      <c r="A463" s="234"/>
      <c r="B463" s="234"/>
      <c r="C463" s="234"/>
      <c r="D463" s="234"/>
      <c r="E463" s="234"/>
      <c r="F463" s="234"/>
      <c r="G463" s="234"/>
      <c r="H463" s="234"/>
      <c r="I463" s="234"/>
      <c r="J463" s="234"/>
      <c r="K463" s="234"/>
      <c r="L463" s="234"/>
      <c r="M463" s="234"/>
      <c r="N463" s="234"/>
      <c r="O463" s="234"/>
      <c r="P463" s="234"/>
      <c r="Q463" s="234"/>
      <c r="R463" s="234"/>
      <c r="S463" s="234"/>
      <c r="T463" s="234"/>
      <c r="U463" s="234"/>
      <c r="V463" s="234"/>
      <c r="W463" s="234"/>
      <c r="X463" s="234"/>
      <c r="Y463" s="234"/>
      <c r="Z463" s="234"/>
    </row>
    <row r="464" spans="1:26" ht="12.75" customHeight="1" x14ac:dyDescent="0.3">
      <c r="A464" s="234"/>
      <c r="B464" s="234"/>
      <c r="C464" s="234"/>
      <c r="D464" s="234"/>
      <c r="E464" s="234"/>
      <c r="F464" s="234"/>
      <c r="G464" s="234"/>
      <c r="H464" s="234"/>
      <c r="I464" s="234"/>
      <c r="J464" s="234"/>
      <c r="K464" s="234"/>
      <c r="L464" s="234"/>
      <c r="M464" s="234"/>
      <c r="N464" s="234"/>
      <c r="O464" s="234"/>
      <c r="P464" s="234"/>
      <c r="Q464" s="234"/>
      <c r="R464" s="234"/>
      <c r="S464" s="234"/>
      <c r="T464" s="234"/>
      <c r="U464" s="234"/>
      <c r="V464" s="234"/>
      <c r="W464" s="234"/>
      <c r="X464" s="234"/>
      <c r="Y464" s="234"/>
      <c r="Z464" s="234"/>
    </row>
    <row r="465" spans="1:26" ht="12.75" customHeight="1" x14ac:dyDescent="0.3">
      <c r="A465" s="234"/>
      <c r="B465" s="234"/>
      <c r="C465" s="234"/>
      <c r="D465" s="234"/>
      <c r="E465" s="234"/>
      <c r="F465" s="234"/>
      <c r="G465" s="234"/>
      <c r="H465" s="234"/>
      <c r="I465" s="234"/>
      <c r="J465" s="234"/>
      <c r="K465" s="234"/>
      <c r="L465" s="234"/>
      <c r="M465" s="234"/>
      <c r="N465" s="234"/>
      <c r="O465" s="234"/>
      <c r="P465" s="234"/>
      <c r="Q465" s="234"/>
      <c r="R465" s="234"/>
      <c r="S465" s="234"/>
      <c r="T465" s="234"/>
      <c r="U465" s="234"/>
      <c r="V465" s="234"/>
      <c r="W465" s="234"/>
      <c r="X465" s="234"/>
      <c r="Y465" s="234"/>
      <c r="Z465" s="234"/>
    </row>
    <row r="466" spans="1:26" ht="12.75" customHeight="1" x14ac:dyDescent="0.3">
      <c r="A466" s="234"/>
      <c r="B466" s="234"/>
      <c r="C466" s="234"/>
      <c r="D466" s="234"/>
      <c r="E466" s="234"/>
      <c r="F466" s="234"/>
      <c r="G466" s="234"/>
      <c r="H466" s="234"/>
      <c r="I466" s="234"/>
      <c r="J466" s="234"/>
      <c r="K466" s="234"/>
      <c r="L466" s="234"/>
      <c r="M466" s="234"/>
      <c r="N466" s="234"/>
      <c r="O466" s="234"/>
      <c r="P466" s="234"/>
      <c r="Q466" s="234"/>
      <c r="R466" s="234"/>
      <c r="S466" s="234"/>
      <c r="T466" s="234"/>
      <c r="U466" s="234"/>
      <c r="V466" s="234"/>
      <c r="W466" s="234"/>
      <c r="X466" s="234"/>
      <c r="Y466" s="234"/>
      <c r="Z466" s="234"/>
    </row>
    <row r="467" spans="1:26" ht="12.75" customHeight="1" x14ac:dyDescent="0.3">
      <c r="A467" s="234"/>
      <c r="B467" s="234"/>
      <c r="C467" s="234"/>
      <c r="D467" s="234"/>
      <c r="E467" s="234"/>
      <c r="F467" s="234"/>
      <c r="G467" s="234"/>
      <c r="H467" s="234"/>
      <c r="I467" s="234"/>
      <c r="J467" s="234"/>
      <c r="K467" s="234"/>
      <c r="L467" s="234"/>
      <c r="M467" s="234"/>
      <c r="N467" s="234"/>
      <c r="O467" s="234"/>
      <c r="P467" s="234"/>
      <c r="Q467" s="234"/>
      <c r="R467" s="234"/>
      <c r="S467" s="234"/>
      <c r="T467" s="234"/>
      <c r="U467" s="234"/>
      <c r="V467" s="234"/>
      <c r="W467" s="234"/>
      <c r="X467" s="234"/>
      <c r="Y467" s="234"/>
      <c r="Z467" s="234"/>
    </row>
    <row r="468" spans="1:26" ht="12.75" customHeight="1" x14ac:dyDescent="0.3">
      <c r="A468" s="234"/>
      <c r="B468" s="234"/>
      <c r="C468" s="234"/>
      <c r="D468" s="234"/>
      <c r="E468" s="234"/>
      <c r="F468" s="234"/>
      <c r="G468" s="234"/>
      <c r="H468" s="234"/>
      <c r="I468" s="234"/>
      <c r="J468" s="234"/>
      <c r="K468" s="234"/>
      <c r="L468" s="234"/>
      <c r="M468" s="234"/>
      <c r="N468" s="234"/>
      <c r="O468" s="234"/>
      <c r="P468" s="234"/>
      <c r="Q468" s="234"/>
      <c r="R468" s="234"/>
      <c r="S468" s="234"/>
      <c r="T468" s="234"/>
      <c r="U468" s="234"/>
      <c r="V468" s="234"/>
      <c r="W468" s="234"/>
      <c r="X468" s="234"/>
      <c r="Y468" s="234"/>
      <c r="Z468" s="234"/>
    </row>
    <row r="469" spans="1:26" ht="12.75" customHeight="1" x14ac:dyDescent="0.3">
      <c r="A469" s="234"/>
      <c r="B469" s="234"/>
      <c r="C469" s="234"/>
      <c r="D469" s="234"/>
      <c r="E469" s="234"/>
      <c r="F469" s="234"/>
      <c r="G469" s="234"/>
      <c r="H469" s="234"/>
      <c r="I469" s="234"/>
      <c r="J469" s="234"/>
      <c r="K469" s="234"/>
      <c r="L469" s="234"/>
      <c r="M469" s="234"/>
      <c r="N469" s="234"/>
      <c r="O469" s="234"/>
      <c r="P469" s="234"/>
      <c r="Q469" s="234"/>
      <c r="R469" s="234"/>
      <c r="S469" s="234"/>
      <c r="T469" s="234"/>
      <c r="U469" s="234"/>
      <c r="V469" s="234"/>
      <c r="W469" s="234"/>
      <c r="X469" s="234"/>
      <c r="Y469" s="234"/>
      <c r="Z469" s="234"/>
    </row>
    <row r="470" spans="1:26" ht="12.75" customHeight="1" x14ac:dyDescent="0.3">
      <c r="A470" s="234"/>
      <c r="B470" s="234"/>
      <c r="C470" s="234"/>
      <c r="D470" s="234"/>
      <c r="E470" s="234"/>
      <c r="F470" s="234"/>
      <c r="G470" s="234"/>
      <c r="H470" s="234"/>
      <c r="I470" s="234"/>
      <c r="J470" s="234"/>
      <c r="K470" s="234"/>
      <c r="L470" s="234"/>
      <c r="M470" s="234"/>
      <c r="N470" s="234"/>
      <c r="O470" s="234"/>
      <c r="P470" s="234"/>
      <c r="Q470" s="234"/>
      <c r="R470" s="234"/>
      <c r="S470" s="234"/>
      <c r="T470" s="234"/>
      <c r="U470" s="234"/>
      <c r="V470" s="234"/>
      <c r="W470" s="234"/>
      <c r="X470" s="234"/>
      <c r="Y470" s="234"/>
      <c r="Z470" s="234"/>
    </row>
    <row r="471" spans="1:26" ht="12.75" customHeight="1" x14ac:dyDescent="0.3">
      <c r="A471" s="234"/>
      <c r="B471" s="234"/>
      <c r="C471" s="234"/>
      <c r="D471" s="234"/>
      <c r="E471" s="234"/>
      <c r="F471" s="234"/>
      <c r="G471" s="234"/>
      <c r="H471" s="234"/>
      <c r="I471" s="234"/>
      <c r="J471" s="234"/>
      <c r="K471" s="234"/>
      <c r="L471" s="234"/>
      <c r="M471" s="234"/>
      <c r="N471" s="234"/>
      <c r="O471" s="234"/>
      <c r="P471" s="234"/>
      <c r="Q471" s="234"/>
      <c r="R471" s="234"/>
      <c r="S471" s="234"/>
      <c r="T471" s="234"/>
      <c r="U471" s="234"/>
      <c r="V471" s="234"/>
      <c r="W471" s="234"/>
      <c r="X471" s="234"/>
      <c r="Y471" s="234"/>
      <c r="Z471" s="234"/>
    </row>
    <row r="472" spans="1:26" ht="12.75" customHeight="1" x14ac:dyDescent="0.3">
      <c r="A472" s="234"/>
      <c r="B472" s="234"/>
      <c r="C472" s="234"/>
      <c r="D472" s="234"/>
      <c r="E472" s="234"/>
      <c r="F472" s="234"/>
      <c r="G472" s="234"/>
      <c r="H472" s="234"/>
      <c r="I472" s="234"/>
      <c r="J472" s="234"/>
      <c r="K472" s="234"/>
      <c r="L472" s="234"/>
      <c r="M472" s="234"/>
      <c r="N472" s="234"/>
      <c r="O472" s="234"/>
      <c r="P472" s="234"/>
      <c r="Q472" s="234"/>
      <c r="R472" s="234"/>
      <c r="S472" s="234"/>
      <c r="T472" s="234"/>
      <c r="U472" s="234"/>
      <c r="V472" s="234"/>
      <c r="W472" s="234"/>
      <c r="X472" s="234"/>
      <c r="Y472" s="234"/>
      <c r="Z472" s="234"/>
    </row>
    <row r="473" spans="1:26" ht="12.75" customHeight="1" x14ac:dyDescent="0.3">
      <c r="A473" s="234"/>
      <c r="B473" s="234"/>
      <c r="C473" s="234"/>
      <c r="D473" s="234"/>
      <c r="E473" s="234"/>
      <c r="F473" s="234"/>
      <c r="G473" s="234"/>
      <c r="H473" s="234"/>
      <c r="I473" s="234"/>
      <c r="J473" s="234"/>
      <c r="K473" s="234"/>
      <c r="L473" s="234"/>
      <c r="M473" s="234"/>
      <c r="N473" s="234"/>
      <c r="O473" s="234"/>
      <c r="P473" s="234"/>
      <c r="Q473" s="234"/>
      <c r="R473" s="234"/>
      <c r="S473" s="234"/>
      <c r="T473" s="234"/>
      <c r="U473" s="234"/>
      <c r="V473" s="234"/>
      <c r="W473" s="234"/>
      <c r="X473" s="234"/>
      <c r="Y473" s="234"/>
      <c r="Z473" s="234"/>
    </row>
    <row r="474" spans="1:26" ht="12.75" customHeight="1" x14ac:dyDescent="0.3">
      <c r="A474" s="234"/>
      <c r="B474" s="234"/>
      <c r="C474" s="234"/>
      <c r="D474" s="234"/>
      <c r="E474" s="234"/>
      <c r="F474" s="234"/>
      <c r="G474" s="234"/>
      <c r="H474" s="234"/>
      <c r="I474" s="234"/>
      <c r="J474" s="234"/>
      <c r="K474" s="234"/>
      <c r="L474" s="234"/>
      <c r="M474" s="234"/>
      <c r="N474" s="234"/>
      <c r="O474" s="234"/>
      <c r="P474" s="234"/>
      <c r="Q474" s="234"/>
      <c r="R474" s="234"/>
      <c r="S474" s="234"/>
      <c r="T474" s="234"/>
      <c r="U474" s="234"/>
      <c r="V474" s="234"/>
      <c r="W474" s="234"/>
      <c r="X474" s="234"/>
      <c r="Y474" s="234"/>
      <c r="Z474" s="234"/>
    </row>
    <row r="475" spans="1:26" ht="12.75" customHeight="1" x14ac:dyDescent="0.3">
      <c r="A475" s="234"/>
      <c r="B475" s="234"/>
      <c r="C475" s="234"/>
      <c r="D475" s="234"/>
      <c r="E475" s="234"/>
      <c r="F475" s="234"/>
      <c r="G475" s="234"/>
      <c r="H475" s="234"/>
      <c r="I475" s="234"/>
      <c r="J475" s="234"/>
      <c r="K475" s="234"/>
      <c r="L475" s="234"/>
      <c r="M475" s="234"/>
      <c r="N475" s="234"/>
      <c r="O475" s="234"/>
      <c r="P475" s="234"/>
      <c r="Q475" s="234"/>
      <c r="R475" s="234"/>
      <c r="S475" s="234"/>
      <c r="T475" s="234"/>
      <c r="U475" s="234"/>
      <c r="V475" s="234"/>
      <c r="W475" s="234"/>
      <c r="X475" s="234"/>
      <c r="Y475" s="234"/>
      <c r="Z475" s="234"/>
    </row>
    <row r="476" spans="1:26" ht="12.75" customHeight="1" x14ac:dyDescent="0.3">
      <c r="A476" s="234"/>
      <c r="B476" s="234"/>
      <c r="C476" s="234"/>
      <c r="D476" s="234"/>
      <c r="E476" s="234"/>
      <c r="F476" s="234"/>
      <c r="G476" s="234"/>
      <c r="H476" s="234"/>
      <c r="I476" s="234"/>
      <c r="J476" s="234"/>
      <c r="K476" s="234"/>
      <c r="L476" s="234"/>
      <c r="M476" s="234"/>
      <c r="N476" s="234"/>
      <c r="O476" s="234"/>
      <c r="P476" s="234"/>
      <c r="Q476" s="234"/>
      <c r="R476" s="234"/>
      <c r="S476" s="234"/>
      <c r="T476" s="234"/>
      <c r="U476" s="234"/>
      <c r="V476" s="234"/>
      <c r="W476" s="234"/>
      <c r="X476" s="234"/>
      <c r="Y476" s="234"/>
      <c r="Z476" s="234"/>
    </row>
    <row r="477" spans="1:26" ht="12.75" customHeight="1" x14ac:dyDescent="0.3">
      <c r="A477" s="234"/>
      <c r="B477" s="234"/>
      <c r="C477" s="234"/>
      <c r="D477" s="234"/>
      <c r="E477" s="234"/>
      <c r="F477" s="234"/>
      <c r="G477" s="234"/>
      <c r="H477" s="234"/>
      <c r="I477" s="234"/>
      <c r="J477" s="234"/>
      <c r="K477" s="234"/>
      <c r="L477" s="234"/>
      <c r="M477" s="234"/>
      <c r="N477" s="234"/>
      <c r="O477" s="234"/>
      <c r="P477" s="234"/>
      <c r="Q477" s="234"/>
      <c r="R477" s="234"/>
      <c r="S477" s="234"/>
      <c r="T477" s="234"/>
      <c r="U477" s="234"/>
      <c r="V477" s="234"/>
      <c r="W477" s="234"/>
      <c r="X477" s="234"/>
      <c r="Y477" s="234"/>
      <c r="Z477" s="234"/>
    </row>
    <row r="478" spans="1:26" ht="12.75" customHeight="1" x14ac:dyDescent="0.3">
      <c r="A478" s="234"/>
      <c r="B478" s="234"/>
      <c r="C478" s="234"/>
      <c r="D478" s="234"/>
      <c r="E478" s="234"/>
      <c r="F478" s="234"/>
      <c r="G478" s="234"/>
      <c r="H478" s="234"/>
      <c r="I478" s="234"/>
      <c r="J478" s="234"/>
      <c r="K478" s="234"/>
      <c r="L478" s="234"/>
      <c r="M478" s="234"/>
      <c r="N478" s="234"/>
      <c r="O478" s="234"/>
      <c r="P478" s="234"/>
      <c r="Q478" s="234"/>
      <c r="R478" s="234"/>
      <c r="S478" s="234"/>
      <c r="T478" s="234"/>
      <c r="U478" s="234"/>
      <c r="V478" s="234"/>
      <c r="W478" s="234"/>
      <c r="X478" s="234"/>
      <c r="Y478" s="234"/>
      <c r="Z478" s="234"/>
    </row>
    <row r="479" spans="1:26" ht="12.75" customHeight="1" x14ac:dyDescent="0.3">
      <c r="A479" s="234"/>
      <c r="B479" s="234"/>
      <c r="C479" s="234"/>
      <c r="D479" s="234"/>
      <c r="E479" s="234"/>
      <c r="F479" s="234"/>
      <c r="G479" s="234"/>
      <c r="H479" s="234"/>
      <c r="I479" s="234"/>
      <c r="J479" s="234"/>
      <c r="K479" s="234"/>
      <c r="L479" s="234"/>
      <c r="M479" s="234"/>
      <c r="N479" s="234"/>
      <c r="O479" s="234"/>
      <c r="P479" s="234"/>
      <c r="Q479" s="234"/>
      <c r="R479" s="234"/>
      <c r="S479" s="234"/>
      <c r="T479" s="234"/>
      <c r="U479" s="234"/>
      <c r="V479" s="234"/>
      <c r="W479" s="234"/>
      <c r="X479" s="234"/>
      <c r="Y479" s="234"/>
      <c r="Z479" s="234"/>
    </row>
    <row r="480" spans="1:26" ht="12.75" customHeight="1" x14ac:dyDescent="0.3">
      <c r="A480" s="234"/>
      <c r="B480" s="234"/>
      <c r="C480" s="234"/>
      <c r="D480" s="234"/>
      <c r="E480" s="234"/>
      <c r="F480" s="234"/>
      <c r="G480" s="234"/>
      <c r="H480" s="234"/>
      <c r="I480" s="234"/>
      <c r="J480" s="234"/>
      <c r="K480" s="234"/>
      <c r="L480" s="234"/>
      <c r="M480" s="234"/>
      <c r="N480" s="234"/>
      <c r="O480" s="234"/>
      <c r="P480" s="234"/>
      <c r="Q480" s="234"/>
      <c r="R480" s="234"/>
      <c r="S480" s="234"/>
      <c r="T480" s="234"/>
      <c r="U480" s="234"/>
      <c r="V480" s="234"/>
      <c r="W480" s="234"/>
      <c r="X480" s="234"/>
      <c r="Y480" s="234"/>
      <c r="Z480" s="234"/>
    </row>
    <row r="481" spans="1:26" ht="12.75" customHeight="1" x14ac:dyDescent="0.3">
      <c r="A481" s="234"/>
      <c r="B481" s="234"/>
      <c r="C481" s="234"/>
      <c r="D481" s="234"/>
      <c r="E481" s="234"/>
      <c r="F481" s="234"/>
      <c r="G481" s="234"/>
      <c r="H481" s="234"/>
      <c r="I481" s="234"/>
      <c r="J481" s="234"/>
      <c r="K481" s="234"/>
      <c r="L481" s="234"/>
      <c r="M481" s="234"/>
      <c r="N481" s="234"/>
      <c r="O481" s="234"/>
      <c r="P481" s="234"/>
      <c r="Q481" s="234"/>
      <c r="R481" s="234"/>
      <c r="S481" s="234"/>
      <c r="T481" s="234"/>
      <c r="U481" s="234"/>
      <c r="V481" s="234"/>
      <c r="W481" s="234"/>
      <c r="X481" s="234"/>
      <c r="Y481" s="234"/>
      <c r="Z481" s="234"/>
    </row>
    <row r="482" spans="1:26" ht="12.75" customHeight="1" x14ac:dyDescent="0.3">
      <c r="A482" s="234"/>
      <c r="B482" s="234"/>
      <c r="C482" s="234"/>
      <c r="D482" s="234"/>
      <c r="E482" s="234"/>
      <c r="F482" s="234"/>
      <c r="G482" s="234"/>
      <c r="H482" s="234"/>
      <c r="I482" s="234"/>
      <c r="J482" s="234"/>
      <c r="K482" s="234"/>
      <c r="L482" s="234"/>
      <c r="M482" s="234"/>
      <c r="N482" s="234"/>
      <c r="O482" s="234"/>
      <c r="P482" s="234"/>
      <c r="Q482" s="234"/>
      <c r="R482" s="234"/>
      <c r="S482" s="234"/>
      <c r="T482" s="234"/>
      <c r="U482" s="234"/>
      <c r="V482" s="234"/>
      <c r="W482" s="234"/>
      <c r="X482" s="234"/>
      <c r="Y482" s="234"/>
      <c r="Z482" s="234"/>
    </row>
    <row r="483" spans="1:26" ht="12.75" customHeight="1" x14ac:dyDescent="0.3">
      <c r="A483" s="234"/>
      <c r="B483" s="234"/>
      <c r="C483" s="234"/>
      <c r="D483" s="234"/>
      <c r="E483" s="234"/>
      <c r="F483" s="234"/>
      <c r="G483" s="234"/>
      <c r="H483" s="234"/>
      <c r="I483" s="234"/>
      <c r="J483" s="234"/>
      <c r="K483" s="234"/>
      <c r="L483" s="234"/>
      <c r="M483" s="234"/>
      <c r="N483" s="234"/>
      <c r="O483" s="234"/>
      <c r="P483" s="234"/>
      <c r="Q483" s="234"/>
      <c r="R483" s="234"/>
      <c r="S483" s="234"/>
      <c r="T483" s="234"/>
      <c r="U483" s="234"/>
      <c r="V483" s="234"/>
      <c r="W483" s="234"/>
      <c r="X483" s="234"/>
      <c r="Y483" s="234"/>
      <c r="Z483" s="234"/>
    </row>
    <row r="484" spans="1:26" ht="12.75" customHeight="1" x14ac:dyDescent="0.3">
      <c r="A484" s="234"/>
      <c r="B484" s="234"/>
      <c r="C484" s="234"/>
      <c r="D484" s="234"/>
      <c r="E484" s="234"/>
      <c r="F484" s="234"/>
      <c r="G484" s="234"/>
      <c r="H484" s="234"/>
      <c r="I484" s="234"/>
      <c r="J484" s="234"/>
      <c r="K484" s="234"/>
      <c r="L484" s="234"/>
      <c r="M484" s="234"/>
      <c r="N484" s="234"/>
      <c r="O484" s="234"/>
      <c r="P484" s="234"/>
      <c r="Q484" s="234"/>
      <c r="R484" s="234"/>
      <c r="S484" s="234"/>
      <c r="T484" s="234"/>
      <c r="U484" s="234"/>
      <c r="V484" s="234"/>
      <c r="W484" s="234"/>
      <c r="X484" s="234"/>
      <c r="Y484" s="234"/>
      <c r="Z484" s="234"/>
    </row>
    <row r="485" spans="1:26" ht="12.75" customHeight="1" x14ac:dyDescent="0.3">
      <c r="A485" s="234"/>
      <c r="B485" s="234"/>
      <c r="C485" s="234"/>
      <c r="D485" s="234"/>
      <c r="E485" s="234"/>
      <c r="F485" s="234"/>
      <c r="G485" s="234"/>
      <c r="H485" s="234"/>
      <c r="I485" s="234"/>
      <c r="J485" s="234"/>
      <c r="K485" s="234"/>
      <c r="L485" s="234"/>
      <c r="M485" s="234"/>
      <c r="N485" s="234"/>
      <c r="O485" s="234"/>
      <c r="P485" s="234"/>
      <c r="Q485" s="234"/>
      <c r="R485" s="234"/>
      <c r="S485" s="234"/>
      <c r="T485" s="234"/>
      <c r="U485" s="234"/>
      <c r="V485" s="234"/>
      <c r="W485" s="234"/>
      <c r="X485" s="234"/>
      <c r="Y485" s="234"/>
      <c r="Z485" s="234"/>
    </row>
    <row r="486" spans="1:26" ht="12.75" customHeight="1" x14ac:dyDescent="0.3">
      <c r="A486" s="234"/>
      <c r="B486" s="234"/>
      <c r="C486" s="234"/>
      <c r="D486" s="234"/>
      <c r="E486" s="234"/>
      <c r="F486" s="234"/>
      <c r="G486" s="234"/>
      <c r="H486" s="234"/>
      <c r="I486" s="234"/>
      <c r="J486" s="234"/>
      <c r="K486" s="234"/>
      <c r="L486" s="234"/>
      <c r="M486" s="234"/>
      <c r="N486" s="234"/>
      <c r="O486" s="234"/>
      <c r="P486" s="234"/>
      <c r="Q486" s="234"/>
      <c r="R486" s="234"/>
      <c r="S486" s="234"/>
      <c r="T486" s="234"/>
      <c r="U486" s="234"/>
      <c r="V486" s="234"/>
      <c r="W486" s="234"/>
      <c r="X486" s="234"/>
      <c r="Y486" s="234"/>
      <c r="Z486" s="234"/>
    </row>
    <row r="487" spans="1:26" ht="12.75" customHeight="1" x14ac:dyDescent="0.3">
      <c r="A487" s="234"/>
      <c r="B487" s="234"/>
      <c r="C487" s="234"/>
      <c r="D487" s="234"/>
      <c r="E487" s="234"/>
      <c r="F487" s="234"/>
      <c r="G487" s="234"/>
      <c r="H487" s="234"/>
      <c r="I487" s="234"/>
      <c r="J487" s="234"/>
      <c r="K487" s="234"/>
      <c r="L487" s="234"/>
      <c r="M487" s="234"/>
      <c r="N487" s="234"/>
      <c r="O487" s="234"/>
      <c r="P487" s="234"/>
      <c r="Q487" s="234"/>
      <c r="R487" s="234"/>
      <c r="S487" s="234"/>
      <c r="T487" s="234"/>
      <c r="U487" s="234"/>
      <c r="V487" s="234"/>
      <c r="W487" s="234"/>
      <c r="X487" s="234"/>
      <c r="Y487" s="234"/>
      <c r="Z487" s="234"/>
    </row>
    <row r="488" spans="1:26" ht="12.75" customHeight="1" x14ac:dyDescent="0.3">
      <c r="A488" s="234"/>
      <c r="B488" s="234"/>
      <c r="C488" s="234"/>
      <c r="D488" s="234"/>
      <c r="E488" s="234"/>
      <c r="F488" s="234"/>
      <c r="G488" s="234"/>
      <c r="H488" s="234"/>
      <c r="I488" s="234"/>
      <c r="J488" s="234"/>
      <c r="K488" s="234"/>
      <c r="L488" s="234"/>
      <c r="M488" s="234"/>
      <c r="N488" s="234"/>
      <c r="O488" s="234"/>
      <c r="P488" s="234"/>
      <c r="Q488" s="234"/>
      <c r="R488" s="234"/>
      <c r="S488" s="234"/>
      <c r="T488" s="234"/>
      <c r="U488" s="234"/>
      <c r="V488" s="234"/>
      <c r="W488" s="234"/>
      <c r="X488" s="234"/>
      <c r="Y488" s="234"/>
      <c r="Z488" s="234"/>
    </row>
    <row r="489" spans="1:26" ht="12.75" customHeight="1" x14ac:dyDescent="0.3">
      <c r="A489" s="234"/>
      <c r="B489" s="234"/>
      <c r="C489" s="234"/>
      <c r="D489" s="234"/>
      <c r="E489" s="234"/>
      <c r="F489" s="234"/>
      <c r="G489" s="234"/>
      <c r="H489" s="234"/>
      <c r="I489" s="234"/>
      <c r="J489" s="234"/>
      <c r="K489" s="234"/>
      <c r="L489" s="234"/>
      <c r="M489" s="234"/>
      <c r="N489" s="234"/>
      <c r="O489" s="234"/>
      <c r="P489" s="234"/>
      <c r="Q489" s="234"/>
      <c r="R489" s="234"/>
      <c r="S489" s="234"/>
      <c r="T489" s="234"/>
      <c r="U489" s="234"/>
      <c r="V489" s="234"/>
      <c r="W489" s="234"/>
      <c r="X489" s="234"/>
      <c r="Y489" s="234"/>
      <c r="Z489" s="234"/>
    </row>
    <row r="490" spans="1:26" ht="12.75" customHeight="1" x14ac:dyDescent="0.3">
      <c r="A490" s="234"/>
      <c r="B490" s="234"/>
      <c r="C490" s="234"/>
      <c r="D490" s="234"/>
      <c r="E490" s="234"/>
      <c r="F490" s="234"/>
      <c r="G490" s="234"/>
      <c r="H490" s="234"/>
      <c r="I490" s="234"/>
      <c r="J490" s="234"/>
      <c r="K490" s="234"/>
      <c r="L490" s="234"/>
      <c r="M490" s="234"/>
      <c r="N490" s="234"/>
      <c r="O490" s="234"/>
      <c r="P490" s="234"/>
      <c r="Q490" s="234"/>
      <c r="R490" s="234"/>
      <c r="S490" s="234"/>
      <c r="T490" s="234"/>
      <c r="U490" s="234"/>
      <c r="V490" s="234"/>
      <c r="W490" s="234"/>
      <c r="X490" s="234"/>
      <c r="Y490" s="234"/>
      <c r="Z490" s="234"/>
    </row>
    <row r="491" spans="1:26" ht="12.75" customHeight="1" x14ac:dyDescent="0.3">
      <c r="A491" s="234"/>
      <c r="B491" s="234"/>
      <c r="C491" s="234"/>
      <c r="D491" s="234"/>
      <c r="E491" s="234"/>
      <c r="F491" s="234"/>
      <c r="G491" s="234"/>
      <c r="H491" s="234"/>
      <c r="I491" s="234"/>
      <c r="J491" s="234"/>
      <c r="K491" s="234"/>
      <c r="L491" s="234"/>
      <c r="M491" s="234"/>
      <c r="N491" s="234"/>
      <c r="O491" s="234"/>
      <c r="P491" s="234"/>
      <c r="Q491" s="234"/>
      <c r="R491" s="234"/>
      <c r="S491" s="234"/>
      <c r="T491" s="234"/>
      <c r="U491" s="234"/>
      <c r="V491" s="234"/>
      <c r="W491" s="234"/>
      <c r="X491" s="234"/>
      <c r="Y491" s="234"/>
      <c r="Z491" s="234"/>
    </row>
    <row r="492" spans="1:26" ht="12.75" customHeight="1" x14ac:dyDescent="0.3">
      <c r="A492" s="234"/>
      <c r="B492" s="234"/>
      <c r="C492" s="234"/>
      <c r="D492" s="234"/>
      <c r="E492" s="234"/>
      <c r="F492" s="234"/>
      <c r="G492" s="234"/>
      <c r="H492" s="234"/>
      <c r="I492" s="234"/>
      <c r="J492" s="234"/>
      <c r="K492" s="234"/>
      <c r="L492" s="234"/>
      <c r="M492" s="234"/>
      <c r="N492" s="234"/>
      <c r="O492" s="234"/>
      <c r="P492" s="234"/>
      <c r="Q492" s="234"/>
      <c r="R492" s="234"/>
      <c r="S492" s="234"/>
      <c r="T492" s="234"/>
      <c r="U492" s="234"/>
      <c r="V492" s="234"/>
      <c r="W492" s="234"/>
      <c r="X492" s="234"/>
      <c r="Y492" s="234"/>
      <c r="Z492" s="234"/>
    </row>
    <row r="493" spans="1:26" ht="12.75" customHeight="1" x14ac:dyDescent="0.3">
      <c r="A493" s="234"/>
      <c r="B493" s="234"/>
      <c r="C493" s="234"/>
      <c r="D493" s="234"/>
      <c r="E493" s="234"/>
      <c r="F493" s="234"/>
      <c r="G493" s="234"/>
      <c r="H493" s="234"/>
      <c r="I493" s="234"/>
      <c r="J493" s="234"/>
      <c r="K493" s="234"/>
      <c r="L493" s="234"/>
      <c r="M493" s="234"/>
      <c r="N493" s="234"/>
      <c r="O493" s="234"/>
      <c r="P493" s="234"/>
      <c r="Q493" s="234"/>
      <c r="R493" s="234"/>
      <c r="S493" s="234"/>
      <c r="T493" s="234"/>
      <c r="U493" s="234"/>
      <c r="V493" s="234"/>
      <c r="W493" s="234"/>
      <c r="X493" s="234"/>
      <c r="Y493" s="234"/>
      <c r="Z493" s="234"/>
    </row>
    <row r="494" spans="1:26" ht="12.75" customHeight="1" x14ac:dyDescent="0.3">
      <c r="A494" s="234"/>
      <c r="B494" s="234"/>
      <c r="C494" s="234"/>
      <c r="D494" s="234"/>
      <c r="E494" s="234"/>
      <c r="F494" s="234"/>
      <c r="G494" s="234"/>
      <c r="H494" s="234"/>
      <c r="I494" s="234"/>
      <c r="J494" s="234"/>
      <c r="K494" s="234"/>
      <c r="L494" s="234"/>
      <c r="M494" s="234"/>
      <c r="N494" s="234"/>
      <c r="O494" s="234"/>
      <c r="P494" s="234"/>
      <c r="Q494" s="234"/>
      <c r="R494" s="234"/>
      <c r="S494" s="234"/>
      <c r="T494" s="234"/>
      <c r="U494" s="234"/>
      <c r="V494" s="234"/>
      <c r="W494" s="234"/>
      <c r="X494" s="234"/>
      <c r="Y494" s="234"/>
      <c r="Z494" s="234"/>
    </row>
    <row r="495" spans="1:26" ht="12.75" customHeight="1" x14ac:dyDescent="0.3">
      <c r="A495" s="234"/>
      <c r="B495" s="234"/>
      <c r="C495" s="234"/>
      <c r="D495" s="234"/>
      <c r="E495" s="234"/>
      <c r="F495" s="234"/>
      <c r="G495" s="234"/>
      <c r="H495" s="234"/>
      <c r="I495" s="234"/>
      <c r="J495" s="234"/>
      <c r="K495" s="234"/>
      <c r="L495" s="234"/>
      <c r="M495" s="234"/>
      <c r="N495" s="234"/>
      <c r="O495" s="234"/>
      <c r="P495" s="234"/>
      <c r="Q495" s="234"/>
      <c r="R495" s="234"/>
      <c r="S495" s="234"/>
      <c r="T495" s="234"/>
      <c r="U495" s="234"/>
      <c r="V495" s="234"/>
      <c r="W495" s="234"/>
      <c r="X495" s="234"/>
      <c r="Y495" s="234"/>
      <c r="Z495" s="234"/>
    </row>
    <row r="496" spans="1:26" ht="12.75" customHeight="1" x14ac:dyDescent="0.3">
      <c r="A496" s="234"/>
      <c r="B496" s="234"/>
      <c r="C496" s="234"/>
      <c r="D496" s="234"/>
      <c r="E496" s="234"/>
      <c r="F496" s="234"/>
      <c r="G496" s="234"/>
      <c r="H496" s="234"/>
      <c r="I496" s="234"/>
      <c r="J496" s="234"/>
      <c r="K496" s="234"/>
      <c r="L496" s="234"/>
      <c r="M496" s="234"/>
      <c r="N496" s="234"/>
      <c r="O496" s="234"/>
      <c r="P496" s="234"/>
      <c r="Q496" s="234"/>
      <c r="R496" s="234"/>
      <c r="S496" s="234"/>
      <c r="T496" s="234"/>
      <c r="U496" s="234"/>
      <c r="V496" s="234"/>
      <c r="W496" s="234"/>
      <c r="X496" s="234"/>
      <c r="Y496" s="234"/>
      <c r="Z496" s="234"/>
    </row>
    <row r="497" spans="1:26" ht="12.75" customHeight="1" x14ac:dyDescent="0.3">
      <c r="A497" s="234"/>
      <c r="B497" s="234"/>
      <c r="C497" s="234"/>
      <c r="D497" s="234"/>
      <c r="E497" s="234"/>
      <c r="F497" s="234"/>
      <c r="G497" s="234"/>
      <c r="H497" s="234"/>
      <c r="I497" s="234"/>
      <c r="J497" s="234"/>
      <c r="K497" s="234"/>
      <c r="L497" s="234"/>
      <c r="M497" s="234"/>
      <c r="N497" s="234"/>
      <c r="O497" s="234"/>
      <c r="P497" s="234"/>
      <c r="Q497" s="234"/>
      <c r="R497" s="234"/>
      <c r="S497" s="234"/>
      <c r="T497" s="234"/>
      <c r="U497" s="234"/>
      <c r="V497" s="234"/>
      <c r="W497" s="234"/>
      <c r="X497" s="234"/>
      <c r="Y497" s="234"/>
      <c r="Z497" s="234"/>
    </row>
    <row r="498" spans="1:26" ht="12.75" customHeight="1" x14ac:dyDescent="0.3">
      <c r="A498" s="234"/>
      <c r="B498" s="234"/>
      <c r="C498" s="234"/>
      <c r="D498" s="234"/>
      <c r="E498" s="234"/>
      <c r="F498" s="234"/>
      <c r="G498" s="234"/>
      <c r="H498" s="234"/>
      <c r="I498" s="234"/>
      <c r="J498" s="234"/>
      <c r="K498" s="234"/>
      <c r="L498" s="234"/>
      <c r="M498" s="234"/>
      <c r="N498" s="234"/>
      <c r="O498" s="234"/>
      <c r="P498" s="234"/>
      <c r="Q498" s="234"/>
      <c r="R498" s="234"/>
      <c r="S498" s="234"/>
      <c r="T498" s="234"/>
      <c r="U498" s="234"/>
      <c r="V498" s="234"/>
      <c r="W498" s="234"/>
      <c r="X498" s="234"/>
      <c r="Y498" s="234"/>
      <c r="Z498" s="234"/>
    </row>
    <row r="499" spans="1:26" ht="12.75" customHeight="1" x14ac:dyDescent="0.3">
      <c r="A499" s="234"/>
      <c r="B499" s="234"/>
      <c r="C499" s="234"/>
      <c r="D499" s="234"/>
      <c r="E499" s="234"/>
      <c r="F499" s="234"/>
      <c r="G499" s="234"/>
      <c r="H499" s="234"/>
      <c r="I499" s="234"/>
      <c r="J499" s="234"/>
      <c r="K499" s="234"/>
      <c r="L499" s="234"/>
      <c r="M499" s="234"/>
      <c r="N499" s="234"/>
      <c r="O499" s="234"/>
      <c r="P499" s="234"/>
      <c r="Q499" s="234"/>
      <c r="R499" s="234"/>
      <c r="S499" s="234"/>
      <c r="T499" s="234"/>
      <c r="U499" s="234"/>
      <c r="V499" s="234"/>
      <c r="W499" s="234"/>
      <c r="X499" s="234"/>
      <c r="Y499" s="234"/>
      <c r="Z499" s="234"/>
    </row>
    <row r="500" spans="1:26" ht="12.75" customHeight="1" x14ac:dyDescent="0.3">
      <c r="A500" s="234"/>
      <c r="B500" s="234"/>
      <c r="C500" s="234"/>
      <c r="D500" s="234"/>
      <c r="E500" s="234"/>
      <c r="F500" s="234"/>
      <c r="G500" s="234"/>
      <c r="H500" s="234"/>
      <c r="I500" s="234"/>
      <c r="J500" s="234"/>
      <c r="K500" s="234"/>
      <c r="L500" s="234"/>
      <c r="M500" s="234"/>
      <c r="N500" s="234"/>
      <c r="O500" s="234"/>
      <c r="P500" s="234"/>
      <c r="Q500" s="234"/>
      <c r="R500" s="234"/>
      <c r="S500" s="234"/>
      <c r="T500" s="234"/>
      <c r="U500" s="234"/>
      <c r="V500" s="234"/>
      <c r="W500" s="234"/>
      <c r="X500" s="234"/>
      <c r="Y500" s="234"/>
      <c r="Z500" s="234"/>
    </row>
    <row r="501" spans="1:26" ht="12.75" customHeight="1" x14ac:dyDescent="0.3">
      <c r="A501" s="234"/>
      <c r="B501" s="234"/>
      <c r="C501" s="234"/>
      <c r="D501" s="234"/>
      <c r="E501" s="234"/>
      <c r="F501" s="234"/>
      <c r="G501" s="234"/>
      <c r="H501" s="234"/>
      <c r="I501" s="234"/>
      <c r="J501" s="234"/>
      <c r="K501" s="234"/>
      <c r="L501" s="234"/>
      <c r="M501" s="234"/>
      <c r="N501" s="234"/>
      <c r="O501" s="234"/>
      <c r="P501" s="234"/>
      <c r="Q501" s="234"/>
      <c r="R501" s="234"/>
      <c r="S501" s="234"/>
      <c r="T501" s="234"/>
      <c r="U501" s="234"/>
      <c r="V501" s="234"/>
      <c r="W501" s="234"/>
      <c r="X501" s="234"/>
      <c r="Y501" s="234"/>
      <c r="Z501" s="234"/>
    </row>
    <row r="502" spans="1:26" ht="12.75" customHeight="1" x14ac:dyDescent="0.3">
      <c r="A502" s="234"/>
      <c r="B502" s="234"/>
      <c r="C502" s="234"/>
      <c r="D502" s="234"/>
      <c r="E502" s="234"/>
      <c r="F502" s="234"/>
      <c r="G502" s="234"/>
      <c r="H502" s="234"/>
      <c r="I502" s="234"/>
      <c r="J502" s="234"/>
      <c r="K502" s="234"/>
      <c r="L502" s="234"/>
      <c r="M502" s="234"/>
      <c r="N502" s="234"/>
      <c r="O502" s="234"/>
      <c r="P502" s="234"/>
      <c r="Q502" s="234"/>
      <c r="R502" s="234"/>
      <c r="S502" s="234"/>
      <c r="T502" s="234"/>
      <c r="U502" s="234"/>
      <c r="V502" s="234"/>
      <c r="W502" s="234"/>
      <c r="X502" s="234"/>
      <c r="Y502" s="234"/>
      <c r="Z502" s="234"/>
    </row>
    <row r="503" spans="1:26" ht="12.75" customHeight="1" x14ac:dyDescent="0.3">
      <c r="A503" s="234"/>
      <c r="B503" s="234"/>
      <c r="C503" s="234"/>
      <c r="D503" s="234"/>
      <c r="E503" s="234"/>
      <c r="F503" s="234"/>
      <c r="G503" s="234"/>
      <c r="H503" s="234"/>
      <c r="I503" s="234"/>
      <c r="J503" s="234"/>
      <c r="K503" s="234"/>
      <c r="L503" s="234"/>
      <c r="M503" s="234"/>
      <c r="N503" s="234"/>
      <c r="O503" s="234"/>
      <c r="P503" s="234"/>
      <c r="Q503" s="234"/>
      <c r="R503" s="234"/>
      <c r="S503" s="234"/>
      <c r="T503" s="234"/>
      <c r="U503" s="234"/>
      <c r="V503" s="234"/>
      <c r="W503" s="234"/>
      <c r="X503" s="234"/>
      <c r="Y503" s="234"/>
      <c r="Z503" s="234"/>
    </row>
    <row r="504" spans="1:26" ht="12.75" customHeight="1" x14ac:dyDescent="0.3">
      <c r="A504" s="234"/>
      <c r="B504" s="234"/>
      <c r="C504" s="234"/>
      <c r="D504" s="234"/>
      <c r="E504" s="234"/>
      <c r="F504" s="234"/>
      <c r="G504" s="234"/>
      <c r="H504" s="234"/>
      <c r="I504" s="234"/>
      <c r="J504" s="234"/>
      <c r="K504" s="234"/>
      <c r="L504" s="234"/>
      <c r="M504" s="234"/>
      <c r="N504" s="234"/>
      <c r="O504" s="234"/>
      <c r="P504" s="234"/>
      <c r="Q504" s="234"/>
      <c r="R504" s="234"/>
      <c r="S504" s="234"/>
      <c r="T504" s="234"/>
      <c r="U504" s="234"/>
      <c r="V504" s="234"/>
      <c r="W504" s="234"/>
      <c r="X504" s="234"/>
      <c r="Y504" s="234"/>
      <c r="Z504" s="234"/>
    </row>
    <row r="505" spans="1:26" ht="12.75" customHeight="1" x14ac:dyDescent="0.3">
      <c r="A505" s="234"/>
      <c r="B505" s="234"/>
      <c r="C505" s="234"/>
      <c r="D505" s="234"/>
      <c r="E505" s="234"/>
      <c r="F505" s="234"/>
      <c r="G505" s="234"/>
      <c r="H505" s="234"/>
      <c r="I505" s="234"/>
      <c r="J505" s="234"/>
      <c r="K505" s="234"/>
      <c r="L505" s="234"/>
      <c r="M505" s="234"/>
      <c r="N505" s="234"/>
      <c r="O505" s="234"/>
      <c r="P505" s="234"/>
      <c r="Q505" s="234"/>
      <c r="R505" s="234"/>
      <c r="S505" s="234"/>
      <c r="T505" s="234"/>
      <c r="U505" s="234"/>
      <c r="V505" s="234"/>
      <c r="W505" s="234"/>
      <c r="X505" s="234"/>
      <c r="Y505" s="234"/>
      <c r="Z505" s="234"/>
    </row>
    <row r="506" spans="1:26" ht="12.75" customHeight="1" x14ac:dyDescent="0.3">
      <c r="A506" s="234"/>
      <c r="B506" s="234"/>
      <c r="C506" s="234"/>
      <c r="D506" s="234"/>
      <c r="E506" s="234"/>
      <c r="F506" s="234"/>
      <c r="G506" s="234"/>
      <c r="H506" s="234"/>
      <c r="I506" s="234"/>
      <c r="J506" s="234"/>
      <c r="K506" s="234"/>
      <c r="L506" s="234"/>
      <c r="M506" s="234"/>
      <c r="N506" s="234"/>
      <c r="O506" s="234"/>
      <c r="P506" s="234"/>
      <c r="Q506" s="234"/>
      <c r="R506" s="234"/>
      <c r="S506" s="234"/>
      <c r="T506" s="234"/>
      <c r="U506" s="234"/>
      <c r="V506" s="234"/>
      <c r="W506" s="234"/>
      <c r="X506" s="234"/>
      <c r="Y506" s="234"/>
      <c r="Z506" s="234"/>
    </row>
    <row r="507" spans="1:26" ht="12.75" customHeight="1" x14ac:dyDescent="0.3">
      <c r="A507" s="234"/>
      <c r="B507" s="234"/>
      <c r="C507" s="234"/>
      <c r="D507" s="234"/>
      <c r="E507" s="234"/>
      <c r="F507" s="234"/>
      <c r="G507" s="234"/>
      <c r="H507" s="234"/>
      <c r="I507" s="234"/>
      <c r="J507" s="234"/>
      <c r="K507" s="234"/>
      <c r="L507" s="234"/>
      <c r="M507" s="234"/>
      <c r="N507" s="234"/>
      <c r="O507" s="234"/>
      <c r="P507" s="234"/>
      <c r="Q507" s="234"/>
      <c r="R507" s="234"/>
      <c r="S507" s="234"/>
      <c r="T507" s="234"/>
      <c r="U507" s="234"/>
      <c r="V507" s="234"/>
      <c r="W507" s="234"/>
      <c r="X507" s="234"/>
      <c r="Y507" s="234"/>
      <c r="Z507" s="234"/>
    </row>
    <row r="508" spans="1:26" ht="12.75" customHeight="1" x14ac:dyDescent="0.3">
      <c r="A508" s="234"/>
      <c r="B508" s="234"/>
      <c r="C508" s="234"/>
      <c r="D508" s="234"/>
      <c r="E508" s="234"/>
      <c r="F508" s="234"/>
      <c r="G508" s="234"/>
      <c r="H508" s="234"/>
      <c r="I508" s="234"/>
      <c r="J508" s="234"/>
      <c r="K508" s="234"/>
      <c r="L508" s="234"/>
      <c r="M508" s="234"/>
      <c r="N508" s="234"/>
      <c r="O508" s="234"/>
      <c r="P508" s="234"/>
      <c r="Q508" s="234"/>
      <c r="R508" s="234"/>
      <c r="S508" s="234"/>
      <c r="T508" s="234"/>
      <c r="U508" s="234"/>
      <c r="V508" s="234"/>
      <c r="W508" s="234"/>
      <c r="X508" s="234"/>
      <c r="Y508" s="234"/>
      <c r="Z508" s="234"/>
    </row>
    <row r="509" spans="1:26" ht="12.75" customHeight="1" x14ac:dyDescent="0.3">
      <c r="A509" s="234"/>
      <c r="B509" s="234"/>
      <c r="C509" s="234"/>
      <c r="D509" s="234"/>
      <c r="E509" s="234"/>
      <c r="F509" s="234"/>
      <c r="G509" s="234"/>
      <c r="H509" s="234"/>
      <c r="I509" s="234"/>
      <c r="J509" s="234"/>
      <c r="K509" s="234"/>
      <c r="L509" s="234"/>
      <c r="M509" s="234"/>
      <c r="N509" s="234"/>
      <c r="O509" s="234"/>
      <c r="P509" s="234"/>
      <c r="Q509" s="234"/>
      <c r="R509" s="234"/>
      <c r="S509" s="234"/>
      <c r="T509" s="234"/>
      <c r="U509" s="234"/>
      <c r="V509" s="234"/>
      <c r="W509" s="234"/>
      <c r="X509" s="234"/>
      <c r="Y509" s="234"/>
      <c r="Z509" s="234"/>
    </row>
    <row r="510" spans="1:26" ht="12.75" customHeight="1" x14ac:dyDescent="0.3">
      <c r="A510" s="234"/>
      <c r="B510" s="234"/>
      <c r="C510" s="234"/>
      <c r="D510" s="234"/>
      <c r="E510" s="234"/>
      <c r="F510" s="234"/>
      <c r="G510" s="234"/>
      <c r="H510" s="234"/>
      <c r="I510" s="234"/>
      <c r="J510" s="234"/>
      <c r="K510" s="234"/>
      <c r="L510" s="234"/>
      <c r="M510" s="234"/>
      <c r="N510" s="234"/>
      <c r="O510" s="234"/>
      <c r="P510" s="234"/>
      <c r="Q510" s="234"/>
      <c r="R510" s="234"/>
      <c r="S510" s="234"/>
      <c r="T510" s="234"/>
      <c r="U510" s="234"/>
      <c r="V510" s="234"/>
      <c r="W510" s="234"/>
      <c r="X510" s="234"/>
      <c r="Y510" s="234"/>
      <c r="Z510" s="234"/>
    </row>
    <row r="511" spans="1:26" ht="12.75" customHeight="1" x14ac:dyDescent="0.3">
      <c r="A511" s="234"/>
      <c r="B511" s="234"/>
      <c r="C511" s="234"/>
      <c r="D511" s="234"/>
      <c r="E511" s="234"/>
      <c r="F511" s="234"/>
      <c r="G511" s="234"/>
      <c r="H511" s="234"/>
      <c r="I511" s="234"/>
      <c r="J511" s="234"/>
      <c r="K511" s="234"/>
      <c r="L511" s="234"/>
      <c r="M511" s="234"/>
      <c r="N511" s="234"/>
      <c r="O511" s="234"/>
      <c r="P511" s="234"/>
      <c r="Q511" s="234"/>
      <c r="R511" s="234"/>
      <c r="S511" s="234"/>
      <c r="T511" s="234"/>
      <c r="U511" s="234"/>
      <c r="V511" s="234"/>
      <c r="W511" s="234"/>
      <c r="X511" s="234"/>
      <c r="Y511" s="234"/>
      <c r="Z511" s="234"/>
    </row>
    <row r="512" spans="1:26" ht="12.75" customHeight="1" x14ac:dyDescent="0.3">
      <c r="A512" s="234"/>
      <c r="B512" s="234"/>
      <c r="C512" s="234"/>
      <c r="D512" s="234"/>
      <c r="E512" s="234"/>
      <c r="F512" s="234"/>
      <c r="G512" s="234"/>
      <c r="H512" s="234"/>
      <c r="I512" s="234"/>
      <c r="J512" s="234"/>
      <c r="K512" s="234"/>
      <c r="L512" s="234"/>
      <c r="M512" s="234"/>
      <c r="N512" s="234"/>
      <c r="O512" s="234"/>
      <c r="P512" s="234"/>
      <c r="Q512" s="234"/>
      <c r="R512" s="234"/>
      <c r="S512" s="234"/>
      <c r="T512" s="234"/>
      <c r="U512" s="234"/>
      <c r="V512" s="234"/>
      <c r="W512" s="234"/>
      <c r="X512" s="234"/>
      <c r="Y512" s="234"/>
      <c r="Z512" s="234"/>
    </row>
    <row r="513" spans="1:26" ht="12.75" customHeight="1" x14ac:dyDescent="0.3">
      <c r="A513" s="234"/>
      <c r="B513" s="234"/>
      <c r="C513" s="234"/>
      <c r="D513" s="234"/>
      <c r="E513" s="234"/>
      <c r="F513" s="234"/>
      <c r="G513" s="234"/>
      <c r="H513" s="234"/>
      <c r="I513" s="234"/>
      <c r="J513" s="234"/>
      <c r="K513" s="234"/>
      <c r="L513" s="234"/>
      <c r="M513" s="234"/>
      <c r="N513" s="234"/>
      <c r="O513" s="234"/>
      <c r="P513" s="234"/>
      <c r="Q513" s="234"/>
      <c r="R513" s="234"/>
      <c r="S513" s="234"/>
      <c r="T513" s="234"/>
      <c r="U513" s="234"/>
      <c r="V513" s="234"/>
      <c r="W513" s="234"/>
      <c r="X513" s="234"/>
      <c r="Y513" s="234"/>
      <c r="Z513" s="234"/>
    </row>
    <row r="514" spans="1:26" ht="12.75" customHeight="1" x14ac:dyDescent="0.3">
      <c r="A514" s="234"/>
      <c r="B514" s="234"/>
      <c r="C514" s="234"/>
      <c r="D514" s="234"/>
      <c r="E514" s="234"/>
      <c r="F514" s="234"/>
      <c r="G514" s="234"/>
      <c r="H514" s="234"/>
      <c r="I514" s="234"/>
      <c r="J514" s="234"/>
      <c r="K514" s="234"/>
      <c r="L514" s="234"/>
      <c r="M514" s="234"/>
      <c r="N514" s="234"/>
      <c r="O514" s="234"/>
      <c r="P514" s="234"/>
      <c r="Q514" s="234"/>
      <c r="R514" s="234"/>
      <c r="S514" s="234"/>
      <c r="T514" s="234"/>
      <c r="U514" s="234"/>
      <c r="V514" s="234"/>
      <c r="W514" s="234"/>
      <c r="X514" s="234"/>
      <c r="Y514" s="234"/>
      <c r="Z514" s="234"/>
    </row>
    <row r="515" spans="1:26" ht="12.75" customHeight="1" x14ac:dyDescent="0.3">
      <c r="A515" s="234"/>
      <c r="B515" s="234"/>
      <c r="C515" s="234"/>
      <c r="D515" s="234"/>
      <c r="E515" s="234"/>
      <c r="F515" s="234"/>
      <c r="G515" s="234"/>
      <c r="H515" s="234"/>
      <c r="I515" s="234"/>
      <c r="J515" s="234"/>
      <c r="K515" s="234"/>
      <c r="L515" s="234"/>
      <c r="M515" s="234"/>
      <c r="N515" s="234"/>
      <c r="O515" s="234"/>
      <c r="P515" s="234"/>
      <c r="Q515" s="234"/>
      <c r="R515" s="234"/>
      <c r="S515" s="234"/>
      <c r="T515" s="234"/>
      <c r="U515" s="234"/>
      <c r="V515" s="234"/>
      <c r="W515" s="234"/>
      <c r="X515" s="234"/>
      <c r="Y515" s="234"/>
      <c r="Z515" s="234"/>
    </row>
    <row r="516" spans="1:26" ht="12.75" customHeight="1" x14ac:dyDescent="0.3">
      <c r="A516" s="234"/>
      <c r="B516" s="234"/>
      <c r="C516" s="234"/>
      <c r="D516" s="234"/>
      <c r="E516" s="234"/>
      <c r="F516" s="234"/>
      <c r="G516" s="234"/>
      <c r="H516" s="234"/>
      <c r="I516" s="234"/>
      <c r="J516" s="234"/>
      <c r="K516" s="234"/>
      <c r="L516" s="234"/>
      <c r="M516" s="234"/>
      <c r="N516" s="234"/>
      <c r="O516" s="234"/>
      <c r="P516" s="234"/>
      <c r="Q516" s="234"/>
      <c r="R516" s="234"/>
      <c r="S516" s="234"/>
      <c r="T516" s="234"/>
      <c r="U516" s="234"/>
      <c r="V516" s="234"/>
      <c r="W516" s="234"/>
      <c r="X516" s="234"/>
      <c r="Y516" s="234"/>
      <c r="Z516" s="234"/>
    </row>
    <row r="517" spans="1:26" ht="12.75" customHeight="1" x14ac:dyDescent="0.3">
      <c r="A517" s="234"/>
      <c r="B517" s="234"/>
      <c r="C517" s="234"/>
      <c r="D517" s="234"/>
      <c r="E517" s="234"/>
      <c r="F517" s="234"/>
      <c r="G517" s="234"/>
      <c r="H517" s="234"/>
      <c r="I517" s="234"/>
      <c r="J517" s="234"/>
      <c r="K517" s="234"/>
      <c r="L517" s="234"/>
      <c r="M517" s="234"/>
      <c r="N517" s="234"/>
      <c r="O517" s="234"/>
      <c r="P517" s="234"/>
      <c r="Q517" s="234"/>
      <c r="R517" s="234"/>
      <c r="S517" s="234"/>
      <c r="T517" s="234"/>
      <c r="U517" s="234"/>
      <c r="V517" s="234"/>
      <c r="W517" s="234"/>
      <c r="X517" s="234"/>
      <c r="Y517" s="234"/>
      <c r="Z517" s="234"/>
    </row>
    <row r="518" spans="1:26" ht="12.75" customHeight="1" x14ac:dyDescent="0.3">
      <c r="A518" s="234"/>
      <c r="B518" s="234"/>
      <c r="C518" s="234"/>
      <c r="D518" s="234"/>
      <c r="E518" s="234"/>
      <c r="F518" s="234"/>
      <c r="G518" s="234"/>
      <c r="H518" s="234"/>
      <c r="I518" s="234"/>
      <c r="J518" s="234"/>
      <c r="K518" s="234"/>
      <c r="L518" s="234"/>
      <c r="M518" s="234"/>
      <c r="N518" s="234"/>
      <c r="O518" s="234"/>
      <c r="P518" s="234"/>
      <c r="Q518" s="234"/>
      <c r="R518" s="234"/>
      <c r="S518" s="234"/>
      <c r="T518" s="234"/>
      <c r="U518" s="234"/>
      <c r="V518" s="234"/>
      <c r="W518" s="234"/>
      <c r="X518" s="234"/>
      <c r="Y518" s="234"/>
      <c r="Z518" s="234"/>
    </row>
    <row r="519" spans="1:26" ht="12.75" customHeight="1" x14ac:dyDescent="0.3">
      <c r="A519" s="234"/>
      <c r="B519" s="234"/>
      <c r="C519" s="234"/>
      <c r="D519" s="234"/>
      <c r="E519" s="234"/>
      <c r="F519" s="234"/>
      <c r="G519" s="234"/>
      <c r="H519" s="234"/>
      <c r="I519" s="234"/>
      <c r="J519" s="234"/>
      <c r="K519" s="234"/>
      <c r="L519" s="234"/>
      <c r="M519" s="234"/>
      <c r="N519" s="234"/>
      <c r="O519" s="234"/>
      <c r="P519" s="234"/>
      <c r="Q519" s="234"/>
      <c r="R519" s="234"/>
      <c r="S519" s="234"/>
      <c r="T519" s="234"/>
      <c r="U519" s="234"/>
      <c r="V519" s="234"/>
      <c r="W519" s="234"/>
      <c r="X519" s="234"/>
      <c r="Y519" s="234"/>
      <c r="Z519" s="234"/>
    </row>
    <row r="520" spans="1:26" ht="12.75" customHeight="1" x14ac:dyDescent="0.3">
      <c r="A520" s="234"/>
      <c r="B520" s="234"/>
      <c r="C520" s="234"/>
      <c r="D520" s="234"/>
      <c r="E520" s="234"/>
      <c r="F520" s="234"/>
      <c r="G520" s="234"/>
      <c r="H520" s="234"/>
      <c r="I520" s="234"/>
      <c r="J520" s="234"/>
      <c r="K520" s="234"/>
      <c r="L520" s="234"/>
      <c r="M520" s="234"/>
      <c r="N520" s="234"/>
      <c r="O520" s="234"/>
      <c r="P520" s="234"/>
      <c r="Q520" s="234"/>
      <c r="R520" s="234"/>
      <c r="S520" s="234"/>
      <c r="T520" s="234"/>
      <c r="U520" s="234"/>
      <c r="V520" s="234"/>
      <c r="W520" s="234"/>
      <c r="X520" s="234"/>
      <c r="Y520" s="234"/>
      <c r="Z520" s="234"/>
    </row>
    <row r="521" spans="1:26" ht="12.75" customHeight="1" x14ac:dyDescent="0.3">
      <c r="A521" s="234"/>
      <c r="B521" s="234"/>
      <c r="C521" s="234"/>
      <c r="D521" s="234"/>
      <c r="E521" s="234"/>
      <c r="F521" s="234"/>
      <c r="G521" s="234"/>
      <c r="H521" s="234"/>
      <c r="I521" s="234"/>
      <c r="J521" s="234"/>
      <c r="K521" s="234"/>
      <c r="L521" s="234"/>
      <c r="M521" s="234"/>
      <c r="N521" s="234"/>
      <c r="O521" s="234"/>
      <c r="P521" s="234"/>
      <c r="Q521" s="234"/>
      <c r="R521" s="234"/>
      <c r="S521" s="234"/>
      <c r="T521" s="234"/>
      <c r="U521" s="234"/>
      <c r="V521" s="234"/>
      <c r="W521" s="234"/>
      <c r="X521" s="234"/>
      <c r="Y521" s="234"/>
      <c r="Z521" s="234"/>
    </row>
    <row r="522" spans="1:26" ht="12.75" customHeight="1" x14ac:dyDescent="0.3">
      <c r="A522" s="234"/>
      <c r="B522" s="234"/>
      <c r="C522" s="234"/>
      <c r="D522" s="234"/>
      <c r="E522" s="234"/>
      <c r="F522" s="234"/>
      <c r="G522" s="234"/>
      <c r="H522" s="234"/>
      <c r="I522" s="234"/>
      <c r="J522" s="234"/>
      <c r="K522" s="234"/>
      <c r="L522" s="234"/>
      <c r="M522" s="234"/>
      <c r="N522" s="234"/>
      <c r="O522" s="234"/>
      <c r="P522" s="234"/>
      <c r="Q522" s="234"/>
      <c r="R522" s="234"/>
      <c r="S522" s="234"/>
      <c r="T522" s="234"/>
      <c r="U522" s="234"/>
      <c r="V522" s="234"/>
      <c r="W522" s="234"/>
      <c r="X522" s="234"/>
      <c r="Y522" s="234"/>
      <c r="Z522" s="234"/>
    </row>
    <row r="523" spans="1:26" ht="12.75" customHeight="1" x14ac:dyDescent="0.3">
      <c r="A523" s="234"/>
      <c r="B523" s="234"/>
      <c r="C523" s="234"/>
      <c r="D523" s="234"/>
      <c r="E523" s="234"/>
      <c r="F523" s="234"/>
      <c r="G523" s="234"/>
      <c r="H523" s="234"/>
      <c r="I523" s="234"/>
      <c r="J523" s="234"/>
      <c r="K523" s="234"/>
      <c r="L523" s="234"/>
      <c r="M523" s="234"/>
      <c r="N523" s="234"/>
      <c r="O523" s="234"/>
      <c r="P523" s="234"/>
      <c r="Q523" s="234"/>
      <c r="R523" s="234"/>
      <c r="S523" s="234"/>
      <c r="T523" s="234"/>
      <c r="U523" s="234"/>
      <c r="V523" s="234"/>
      <c r="W523" s="234"/>
      <c r="X523" s="234"/>
      <c r="Y523" s="234"/>
      <c r="Z523" s="234"/>
    </row>
    <row r="524" spans="1:26" ht="12.75" customHeight="1" x14ac:dyDescent="0.3">
      <c r="A524" s="234"/>
      <c r="B524" s="234"/>
      <c r="C524" s="234"/>
      <c r="D524" s="234"/>
      <c r="E524" s="234"/>
      <c r="F524" s="234"/>
      <c r="G524" s="234"/>
      <c r="H524" s="234"/>
      <c r="I524" s="234"/>
      <c r="J524" s="234"/>
      <c r="K524" s="234"/>
      <c r="L524" s="234"/>
      <c r="M524" s="234"/>
      <c r="N524" s="234"/>
      <c r="O524" s="234"/>
      <c r="P524" s="234"/>
      <c r="Q524" s="234"/>
      <c r="R524" s="234"/>
      <c r="S524" s="234"/>
      <c r="T524" s="234"/>
      <c r="U524" s="234"/>
      <c r="V524" s="234"/>
      <c r="W524" s="234"/>
      <c r="X524" s="234"/>
      <c r="Y524" s="234"/>
      <c r="Z524" s="234"/>
    </row>
    <row r="525" spans="1:26" ht="12.75" customHeight="1" x14ac:dyDescent="0.3">
      <c r="A525" s="234"/>
      <c r="B525" s="234"/>
      <c r="C525" s="234"/>
      <c r="D525" s="234"/>
      <c r="E525" s="234"/>
      <c r="F525" s="234"/>
      <c r="G525" s="234"/>
      <c r="H525" s="234"/>
      <c r="I525" s="234"/>
      <c r="J525" s="234"/>
      <c r="K525" s="234"/>
      <c r="L525" s="234"/>
      <c r="M525" s="234"/>
      <c r="N525" s="234"/>
      <c r="O525" s="234"/>
      <c r="P525" s="234"/>
      <c r="Q525" s="234"/>
      <c r="R525" s="234"/>
      <c r="S525" s="234"/>
      <c r="T525" s="234"/>
      <c r="U525" s="234"/>
      <c r="V525" s="234"/>
      <c r="W525" s="234"/>
      <c r="X525" s="234"/>
      <c r="Y525" s="234"/>
      <c r="Z525" s="234"/>
    </row>
    <row r="526" spans="1:26" ht="12.75" customHeight="1" x14ac:dyDescent="0.3">
      <c r="A526" s="234"/>
      <c r="B526" s="234"/>
      <c r="C526" s="234"/>
      <c r="D526" s="234"/>
      <c r="E526" s="234"/>
      <c r="F526" s="234"/>
      <c r="G526" s="234"/>
      <c r="H526" s="234"/>
      <c r="I526" s="234"/>
      <c r="J526" s="234"/>
      <c r="K526" s="234"/>
      <c r="L526" s="234"/>
      <c r="M526" s="234"/>
      <c r="N526" s="234"/>
      <c r="O526" s="234"/>
      <c r="P526" s="234"/>
      <c r="Q526" s="234"/>
      <c r="R526" s="234"/>
      <c r="S526" s="234"/>
      <c r="T526" s="234"/>
      <c r="U526" s="234"/>
      <c r="V526" s="234"/>
      <c r="W526" s="234"/>
      <c r="X526" s="234"/>
      <c r="Y526" s="234"/>
      <c r="Z526" s="234"/>
    </row>
    <row r="527" spans="1:26" ht="12.75" customHeight="1" x14ac:dyDescent="0.3">
      <c r="A527" s="234"/>
      <c r="B527" s="234"/>
      <c r="C527" s="234"/>
      <c r="D527" s="234"/>
      <c r="E527" s="234"/>
      <c r="F527" s="234"/>
      <c r="G527" s="234"/>
      <c r="H527" s="234"/>
      <c r="I527" s="234"/>
      <c r="J527" s="234"/>
      <c r="K527" s="234"/>
      <c r="L527" s="234"/>
      <c r="M527" s="234"/>
      <c r="N527" s="234"/>
      <c r="O527" s="234"/>
      <c r="P527" s="234"/>
      <c r="Q527" s="234"/>
      <c r="R527" s="234"/>
      <c r="S527" s="234"/>
      <c r="T527" s="234"/>
      <c r="U527" s="234"/>
      <c r="V527" s="234"/>
      <c r="W527" s="234"/>
      <c r="X527" s="234"/>
      <c r="Y527" s="234"/>
      <c r="Z527" s="234"/>
    </row>
    <row r="528" spans="1:26" ht="12.75" customHeight="1" x14ac:dyDescent="0.3">
      <c r="A528" s="234"/>
      <c r="B528" s="234"/>
      <c r="C528" s="234"/>
      <c r="D528" s="234"/>
      <c r="E528" s="234"/>
      <c r="F528" s="234"/>
      <c r="G528" s="234"/>
      <c r="H528" s="234"/>
      <c r="I528" s="234"/>
      <c r="J528" s="234"/>
      <c r="K528" s="234"/>
      <c r="L528" s="234"/>
      <c r="M528" s="234"/>
      <c r="N528" s="234"/>
      <c r="O528" s="234"/>
      <c r="P528" s="234"/>
      <c r="Q528" s="234"/>
      <c r="R528" s="234"/>
      <c r="S528" s="234"/>
      <c r="T528" s="234"/>
      <c r="U528" s="234"/>
      <c r="V528" s="234"/>
      <c r="W528" s="234"/>
      <c r="X528" s="234"/>
      <c r="Y528" s="234"/>
      <c r="Z528" s="234"/>
    </row>
    <row r="529" spans="1:26" ht="12.75" customHeight="1" x14ac:dyDescent="0.3">
      <c r="A529" s="234"/>
      <c r="B529" s="234"/>
      <c r="C529" s="234"/>
      <c r="D529" s="234"/>
      <c r="E529" s="234"/>
      <c r="F529" s="234"/>
      <c r="G529" s="234"/>
      <c r="H529" s="234"/>
      <c r="I529" s="234"/>
      <c r="J529" s="234"/>
      <c r="K529" s="234"/>
      <c r="L529" s="234"/>
      <c r="M529" s="234"/>
      <c r="N529" s="234"/>
      <c r="O529" s="234"/>
      <c r="P529" s="234"/>
      <c r="Q529" s="234"/>
      <c r="R529" s="234"/>
      <c r="S529" s="234"/>
      <c r="T529" s="234"/>
      <c r="U529" s="234"/>
      <c r="V529" s="234"/>
      <c r="W529" s="234"/>
      <c r="X529" s="234"/>
      <c r="Y529" s="234"/>
      <c r="Z529" s="234"/>
    </row>
    <row r="530" spans="1:26" ht="12.75" customHeight="1" x14ac:dyDescent="0.3">
      <c r="A530" s="234"/>
      <c r="B530" s="234"/>
      <c r="C530" s="234"/>
      <c r="D530" s="234"/>
      <c r="E530" s="234"/>
      <c r="F530" s="234"/>
      <c r="G530" s="234"/>
      <c r="H530" s="234"/>
      <c r="I530" s="234"/>
      <c r="J530" s="234"/>
      <c r="K530" s="234"/>
      <c r="L530" s="234"/>
      <c r="M530" s="234"/>
      <c r="N530" s="234"/>
      <c r="O530" s="234"/>
      <c r="P530" s="234"/>
      <c r="Q530" s="234"/>
      <c r="R530" s="234"/>
      <c r="S530" s="234"/>
      <c r="T530" s="234"/>
      <c r="U530" s="234"/>
      <c r="V530" s="234"/>
      <c r="W530" s="234"/>
      <c r="X530" s="234"/>
      <c r="Y530" s="234"/>
      <c r="Z530" s="234"/>
    </row>
    <row r="531" spans="1:26" ht="12.75" customHeight="1" x14ac:dyDescent="0.3">
      <c r="A531" s="234"/>
      <c r="B531" s="234"/>
      <c r="C531" s="234"/>
      <c r="D531" s="234"/>
      <c r="E531" s="234"/>
      <c r="F531" s="234"/>
      <c r="G531" s="234"/>
      <c r="H531" s="234"/>
      <c r="I531" s="234"/>
      <c r="J531" s="234"/>
      <c r="K531" s="234"/>
      <c r="L531" s="234"/>
      <c r="M531" s="234"/>
      <c r="N531" s="234"/>
      <c r="O531" s="234"/>
      <c r="P531" s="234"/>
      <c r="Q531" s="234"/>
      <c r="R531" s="234"/>
      <c r="S531" s="234"/>
      <c r="T531" s="234"/>
      <c r="U531" s="234"/>
      <c r="V531" s="234"/>
      <c r="W531" s="234"/>
      <c r="X531" s="234"/>
      <c r="Y531" s="234"/>
      <c r="Z531" s="234"/>
    </row>
    <row r="532" spans="1:26" ht="12.75" customHeight="1" x14ac:dyDescent="0.3">
      <c r="A532" s="234"/>
      <c r="B532" s="234"/>
      <c r="C532" s="234"/>
      <c r="D532" s="234"/>
      <c r="E532" s="234"/>
      <c r="F532" s="234"/>
      <c r="G532" s="234"/>
      <c r="H532" s="234"/>
      <c r="I532" s="234"/>
      <c r="J532" s="234"/>
      <c r="K532" s="234"/>
      <c r="L532" s="234"/>
      <c r="M532" s="234"/>
      <c r="N532" s="234"/>
      <c r="O532" s="234"/>
      <c r="P532" s="234"/>
      <c r="Q532" s="234"/>
      <c r="R532" s="234"/>
      <c r="S532" s="234"/>
      <c r="T532" s="234"/>
      <c r="U532" s="234"/>
      <c r="V532" s="234"/>
      <c r="W532" s="234"/>
      <c r="X532" s="234"/>
      <c r="Y532" s="234"/>
      <c r="Z532" s="234"/>
    </row>
    <row r="533" spans="1:26" ht="12.75" customHeight="1" x14ac:dyDescent="0.3">
      <c r="A533" s="234"/>
      <c r="B533" s="234"/>
      <c r="C533" s="234"/>
      <c r="D533" s="234"/>
      <c r="E533" s="234"/>
      <c r="F533" s="234"/>
      <c r="G533" s="234"/>
      <c r="H533" s="234"/>
      <c r="I533" s="234"/>
      <c r="J533" s="234"/>
      <c r="K533" s="234"/>
      <c r="L533" s="234"/>
      <c r="M533" s="234"/>
      <c r="N533" s="234"/>
      <c r="O533" s="234"/>
      <c r="P533" s="234"/>
      <c r="Q533" s="234"/>
      <c r="R533" s="234"/>
      <c r="S533" s="234"/>
      <c r="T533" s="234"/>
      <c r="U533" s="234"/>
      <c r="V533" s="234"/>
      <c r="W533" s="234"/>
      <c r="X533" s="234"/>
      <c r="Y533" s="234"/>
      <c r="Z533" s="234"/>
    </row>
    <row r="534" spans="1:26" ht="12.75" customHeight="1" x14ac:dyDescent="0.3">
      <c r="A534" s="234"/>
      <c r="B534" s="234"/>
      <c r="C534" s="234"/>
      <c r="D534" s="234"/>
      <c r="E534" s="234"/>
      <c r="F534" s="234"/>
      <c r="G534" s="234"/>
      <c r="H534" s="234"/>
      <c r="I534" s="234"/>
      <c r="J534" s="234"/>
      <c r="K534" s="234"/>
      <c r="L534" s="234"/>
      <c r="M534" s="234"/>
      <c r="N534" s="234"/>
      <c r="O534" s="234"/>
      <c r="P534" s="234"/>
      <c r="Q534" s="234"/>
      <c r="R534" s="234"/>
      <c r="S534" s="234"/>
      <c r="T534" s="234"/>
      <c r="U534" s="234"/>
      <c r="V534" s="234"/>
      <c r="W534" s="234"/>
      <c r="X534" s="234"/>
      <c r="Y534" s="234"/>
      <c r="Z534" s="234"/>
    </row>
    <row r="535" spans="1:26" ht="12.75" customHeight="1" x14ac:dyDescent="0.3">
      <c r="A535" s="234"/>
      <c r="B535" s="234"/>
      <c r="C535" s="234"/>
      <c r="D535" s="234"/>
      <c r="E535" s="234"/>
      <c r="F535" s="234"/>
      <c r="G535" s="234"/>
      <c r="H535" s="234"/>
      <c r="I535" s="234"/>
      <c r="J535" s="234"/>
      <c r="K535" s="234"/>
      <c r="L535" s="234"/>
      <c r="M535" s="234"/>
      <c r="N535" s="234"/>
      <c r="O535" s="234"/>
      <c r="P535" s="234"/>
      <c r="Q535" s="234"/>
      <c r="R535" s="234"/>
      <c r="S535" s="234"/>
      <c r="T535" s="234"/>
      <c r="U535" s="234"/>
      <c r="V535" s="234"/>
      <c r="W535" s="234"/>
      <c r="X535" s="234"/>
      <c r="Y535" s="234"/>
      <c r="Z535" s="234"/>
    </row>
    <row r="536" spans="1:26" ht="12.75" customHeight="1" x14ac:dyDescent="0.3">
      <c r="A536" s="234"/>
      <c r="B536" s="234"/>
      <c r="C536" s="234"/>
      <c r="D536" s="234"/>
      <c r="E536" s="234"/>
      <c r="F536" s="234"/>
      <c r="G536" s="234"/>
      <c r="H536" s="234"/>
      <c r="I536" s="234"/>
      <c r="J536" s="234"/>
      <c r="K536" s="234"/>
      <c r="L536" s="234"/>
      <c r="M536" s="234"/>
      <c r="N536" s="234"/>
      <c r="O536" s="234"/>
      <c r="P536" s="234"/>
      <c r="Q536" s="234"/>
      <c r="R536" s="234"/>
      <c r="S536" s="234"/>
      <c r="T536" s="234"/>
      <c r="U536" s="234"/>
      <c r="V536" s="234"/>
      <c r="W536" s="234"/>
      <c r="X536" s="234"/>
      <c r="Y536" s="234"/>
      <c r="Z536" s="234"/>
    </row>
    <row r="537" spans="1:26" ht="12.75" customHeight="1" x14ac:dyDescent="0.3">
      <c r="A537" s="234"/>
      <c r="B537" s="234"/>
      <c r="C537" s="234"/>
      <c r="D537" s="234"/>
      <c r="E537" s="234"/>
      <c r="F537" s="234"/>
      <c r="G537" s="234"/>
      <c r="H537" s="234"/>
      <c r="I537" s="234"/>
      <c r="J537" s="234"/>
      <c r="K537" s="234"/>
      <c r="L537" s="234"/>
      <c r="M537" s="234"/>
      <c r="N537" s="234"/>
      <c r="O537" s="234"/>
      <c r="P537" s="234"/>
      <c r="Q537" s="234"/>
      <c r="R537" s="234"/>
      <c r="S537" s="234"/>
      <c r="T537" s="234"/>
      <c r="U537" s="234"/>
      <c r="V537" s="234"/>
      <c r="W537" s="234"/>
      <c r="X537" s="234"/>
      <c r="Y537" s="234"/>
      <c r="Z537" s="234"/>
    </row>
    <row r="538" spans="1:26" ht="12.75" customHeight="1" x14ac:dyDescent="0.3">
      <c r="A538" s="234"/>
      <c r="B538" s="234"/>
      <c r="C538" s="234"/>
      <c r="D538" s="234"/>
      <c r="E538" s="234"/>
      <c r="F538" s="234"/>
      <c r="G538" s="234"/>
      <c r="H538" s="234"/>
      <c r="I538" s="234"/>
      <c r="J538" s="234"/>
      <c r="K538" s="234"/>
      <c r="L538" s="234"/>
      <c r="M538" s="234"/>
      <c r="N538" s="234"/>
      <c r="O538" s="234"/>
      <c r="P538" s="234"/>
      <c r="Q538" s="234"/>
      <c r="R538" s="234"/>
      <c r="S538" s="234"/>
      <c r="T538" s="234"/>
      <c r="U538" s="234"/>
      <c r="V538" s="234"/>
      <c r="W538" s="234"/>
      <c r="X538" s="234"/>
      <c r="Y538" s="234"/>
      <c r="Z538" s="234"/>
    </row>
    <row r="539" spans="1:26" ht="12.75" customHeight="1" x14ac:dyDescent="0.3">
      <c r="A539" s="234"/>
      <c r="B539" s="234"/>
      <c r="C539" s="234"/>
      <c r="D539" s="234"/>
      <c r="E539" s="234"/>
      <c r="F539" s="234"/>
      <c r="G539" s="234"/>
      <c r="H539" s="234"/>
      <c r="I539" s="234"/>
      <c r="J539" s="234"/>
      <c r="K539" s="234"/>
      <c r="L539" s="234"/>
      <c r="M539" s="234"/>
      <c r="N539" s="234"/>
      <c r="O539" s="234"/>
      <c r="P539" s="234"/>
      <c r="Q539" s="234"/>
      <c r="R539" s="234"/>
      <c r="S539" s="234"/>
      <c r="T539" s="234"/>
      <c r="U539" s="234"/>
      <c r="V539" s="234"/>
      <c r="W539" s="234"/>
      <c r="X539" s="234"/>
      <c r="Y539" s="234"/>
      <c r="Z539" s="234"/>
    </row>
    <row r="540" spans="1:26" ht="12.75" customHeight="1" x14ac:dyDescent="0.3">
      <c r="A540" s="234"/>
      <c r="B540" s="234"/>
      <c r="C540" s="234"/>
      <c r="D540" s="234"/>
      <c r="E540" s="234"/>
      <c r="F540" s="234"/>
      <c r="G540" s="234"/>
      <c r="H540" s="234"/>
      <c r="I540" s="234"/>
      <c r="J540" s="234"/>
      <c r="K540" s="234"/>
      <c r="L540" s="234"/>
      <c r="M540" s="234"/>
      <c r="N540" s="234"/>
      <c r="O540" s="234"/>
      <c r="P540" s="234"/>
      <c r="Q540" s="234"/>
      <c r="R540" s="234"/>
      <c r="S540" s="234"/>
      <c r="T540" s="234"/>
      <c r="U540" s="234"/>
      <c r="V540" s="234"/>
      <c r="W540" s="234"/>
      <c r="X540" s="234"/>
      <c r="Y540" s="234"/>
      <c r="Z540" s="234"/>
    </row>
    <row r="541" spans="1:26" ht="12.75" customHeight="1" x14ac:dyDescent="0.3">
      <c r="A541" s="234"/>
      <c r="B541" s="234"/>
      <c r="C541" s="234"/>
      <c r="D541" s="234"/>
      <c r="E541" s="234"/>
      <c r="F541" s="234"/>
      <c r="G541" s="234"/>
      <c r="H541" s="234"/>
      <c r="I541" s="234"/>
      <c r="J541" s="234"/>
      <c r="K541" s="234"/>
      <c r="L541" s="234"/>
      <c r="M541" s="234"/>
      <c r="N541" s="234"/>
      <c r="O541" s="234"/>
      <c r="P541" s="234"/>
      <c r="Q541" s="234"/>
      <c r="R541" s="234"/>
      <c r="S541" s="234"/>
      <c r="T541" s="234"/>
      <c r="U541" s="234"/>
      <c r="V541" s="234"/>
      <c r="W541" s="234"/>
      <c r="X541" s="234"/>
      <c r="Y541" s="234"/>
      <c r="Z541" s="234"/>
    </row>
    <row r="542" spans="1:26" ht="12.75" customHeight="1" x14ac:dyDescent="0.3">
      <c r="A542" s="234"/>
      <c r="B542" s="234"/>
      <c r="C542" s="234"/>
      <c r="D542" s="234"/>
      <c r="E542" s="234"/>
      <c r="F542" s="234"/>
      <c r="G542" s="234"/>
      <c r="H542" s="234"/>
      <c r="I542" s="234"/>
      <c r="J542" s="234"/>
      <c r="K542" s="234"/>
      <c r="L542" s="234"/>
      <c r="M542" s="234"/>
      <c r="N542" s="234"/>
      <c r="O542" s="234"/>
      <c r="P542" s="234"/>
      <c r="Q542" s="234"/>
      <c r="R542" s="234"/>
      <c r="S542" s="234"/>
      <c r="T542" s="234"/>
      <c r="U542" s="234"/>
      <c r="V542" s="234"/>
      <c r="W542" s="234"/>
      <c r="X542" s="234"/>
      <c r="Y542" s="234"/>
      <c r="Z542" s="234"/>
    </row>
    <row r="543" spans="1:26" ht="12.75" customHeight="1" x14ac:dyDescent="0.3">
      <c r="A543" s="234"/>
      <c r="B543" s="234"/>
      <c r="C543" s="234"/>
      <c r="D543" s="234"/>
      <c r="E543" s="234"/>
      <c r="F543" s="234"/>
      <c r="G543" s="234"/>
      <c r="H543" s="234"/>
      <c r="I543" s="234"/>
      <c r="J543" s="234"/>
      <c r="K543" s="234"/>
      <c r="L543" s="234"/>
      <c r="M543" s="234"/>
      <c r="N543" s="234"/>
      <c r="O543" s="234"/>
      <c r="P543" s="234"/>
      <c r="Q543" s="234"/>
      <c r="R543" s="234"/>
      <c r="S543" s="234"/>
      <c r="T543" s="234"/>
      <c r="U543" s="234"/>
      <c r="V543" s="234"/>
      <c r="W543" s="234"/>
      <c r="X543" s="234"/>
      <c r="Y543" s="234"/>
      <c r="Z543" s="234"/>
    </row>
    <row r="544" spans="1:26" ht="12.75" customHeight="1" x14ac:dyDescent="0.3">
      <c r="A544" s="234"/>
      <c r="B544" s="234"/>
      <c r="C544" s="234"/>
      <c r="D544" s="234"/>
      <c r="E544" s="234"/>
      <c r="F544" s="234"/>
      <c r="G544" s="234"/>
      <c r="H544" s="234"/>
      <c r="I544" s="234"/>
      <c r="J544" s="234"/>
      <c r="K544" s="234"/>
      <c r="L544" s="234"/>
      <c r="M544" s="234"/>
      <c r="N544" s="234"/>
      <c r="O544" s="234"/>
      <c r="P544" s="234"/>
      <c r="Q544" s="234"/>
      <c r="R544" s="234"/>
      <c r="S544" s="234"/>
      <c r="T544" s="234"/>
      <c r="U544" s="234"/>
      <c r="V544" s="234"/>
      <c r="W544" s="234"/>
      <c r="X544" s="234"/>
      <c r="Y544" s="234"/>
      <c r="Z544" s="234"/>
    </row>
    <row r="545" spans="1:26" ht="12.75" customHeight="1" x14ac:dyDescent="0.3">
      <c r="A545" s="234"/>
      <c r="B545" s="234"/>
      <c r="C545" s="234"/>
      <c r="D545" s="234"/>
      <c r="E545" s="234"/>
      <c r="F545" s="234"/>
      <c r="G545" s="234"/>
      <c r="H545" s="234"/>
      <c r="I545" s="234"/>
      <c r="J545" s="234"/>
      <c r="K545" s="234"/>
      <c r="L545" s="234"/>
      <c r="M545" s="234"/>
      <c r="N545" s="234"/>
      <c r="O545" s="234"/>
      <c r="P545" s="234"/>
      <c r="Q545" s="234"/>
      <c r="R545" s="234"/>
      <c r="S545" s="234"/>
      <c r="T545" s="234"/>
      <c r="U545" s="234"/>
      <c r="V545" s="234"/>
      <c r="W545" s="234"/>
      <c r="X545" s="234"/>
      <c r="Y545" s="234"/>
      <c r="Z545" s="234"/>
    </row>
    <row r="546" spans="1:26" ht="12.75" customHeight="1" x14ac:dyDescent="0.3">
      <c r="A546" s="234"/>
      <c r="B546" s="234"/>
      <c r="C546" s="234"/>
      <c r="D546" s="234"/>
      <c r="E546" s="234"/>
      <c r="F546" s="234"/>
      <c r="G546" s="234"/>
      <c r="H546" s="234"/>
      <c r="I546" s="234"/>
      <c r="J546" s="234"/>
      <c r="K546" s="234"/>
      <c r="L546" s="234"/>
      <c r="M546" s="234"/>
      <c r="N546" s="234"/>
      <c r="O546" s="234"/>
      <c r="P546" s="234"/>
      <c r="Q546" s="234"/>
      <c r="R546" s="234"/>
      <c r="S546" s="234"/>
      <c r="T546" s="234"/>
      <c r="U546" s="234"/>
      <c r="V546" s="234"/>
      <c r="W546" s="234"/>
      <c r="X546" s="234"/>
      <c r="Y546" s="234"/>
      <c r="Z546" s="234"/>
    </row>
    <row r="547" spans="1:26" ht="12.75" customHeight="1" x14ac:dyDescent="0.3">
      <c r="A547" s="234"/>
      <c r="B547" s="234"/>
      <c r="C547" s="234"/>
      <c r="D547" s="234"/>
      <c r="E547" s="234"/>
      <c r="F547" s="234"/>
      <c r="G547" s="234"/>
      <c r="H547" s="234"/>
      <c r="I547" s="234"/>
      <c r="J547" s="234"/>
      <c r="K547" s="234"/>
      <c r="L547" s="234"/>
      <c r="M547" s="234"/>
      <c r="N547" s="234"/>
      <c r="O547" s="234"/>
      <c r="P547" s="234"/>
      <c r="Q547" s="234"/>
      <c r="R547" s="234"/>
      <c r="S547" s="234"/>
      <c r="T547" s="234"/>
      <c r="U547" s="234"/>
      <c r="V547" s="234"/>
      <c r="W547" s="234"/>
      <c r="X547" s="234"/>
      <c r="Y547" s="234"/>
      <c r="Z547" s="234"/>
    </row>
    <row r="548" spans="1:26" ht="12.75" customHeight="1" x14ac:dyDescent="0.3">
      <c r="A548" s="234"/>
      <c r="B548" s="234"/>
      <c r="C548" s="234"/>
      <c r="D548" s="234"/>
      <c r="E548" s="234"/>
      <c r="F548" s="234"/>
      <c r="G548" s="234"/>
      <c r="H548" s="234"/>
      <c r="I548" s="234"/>
      <c r="J548" s="234"/>
      <c r="K548" s="234"/>
      <c r="L548" s="234"/>
      <c r="M548" s="234"/>
      <c r="N548" s="234"/>
      <c r="O548" s="234"/>
      <c r="P548" s="234"/>
      <c r="Q548" s="234"/>
      <c r="R548" s="234"/>
      <c r="S548" s="234"/>
      <c r="T548" s="234"/>
      <c r="U548" s="234"/>
      <c r="V548" s="234"/>
      <c r="W548" s="234"/>
      <c r="X548" s="234"/>
      <c r="Y548" s="234"/>
      <c r="Z548" s="234"/>
    </row>
    <row r="549" spans="1:26" ht="12.75" customHeight="1" x14ac:dyDescent="0.3">
      <c r="A549" s="234"/>
      <c r="B549" s="234"/>
      <c r="C549" s="234"/>
      <c r="D549" s="234"/>
      <c r="E549" s="234"/>
      <c r="F549" s="234"/>
      <c r="G549" s="234"/>
      <c r="H549" s="234"/>
      <c r="I549" s="234"/>
      <c r="J549" s="234"/>
      <c r="K549" s="234"/>
      <c r="L549" s="234"/>
      <c r="M549" s="234"/>
      <c r="N549" s="234"/>
      <c r="O549" s="234"/>
      <c r="P549" s="234"/>
      <c r="Q549" s="234"/>
      <c r="R549" s="234"/>
      <c r="S549" s="234"/>
      <c r="T549" s="234"/>
      <c r="U549" s="234"/>
      <c r="V549" s="234"/>
      <c r="W549" s="234"/>
      <c r="X549" s="234"/>
      <c r="Y549" s="234"/>
      <c r="Z549" s="234"/>
    </row>
    <row r="550" spans="1:26" ht="12.75" customHeight="1" x14ac:dyDescent="0.3">
      <c r="A550" s="234"/>
      <c r="B550" s="234"/>
      <c r="C550" s="234"/>
      <c r="D550" s="234"/>
      <c r="E550" s="234"/>
      <c r="F550" s="234"/>
      <c r="G550" s="234"/>
      <c r="H550" s="234"/>
      <c r="I550" s="234"/>
      <c r="J550" s="234"/>
      <c r="K550" s="234"/>
      <c r="L550" s="234"/>
      <c r="M550" s="234"/>
      <c r="N550" s="234"/>
      <c r="O550" s="234"/>
      <c r="P550" s="234"/>
      <c r="Q550" s="234"/>
      <c r="R550" s="234"/>
      <c r="S550" s="234"/>
      <c r="T550" s="234"/>
      <c r="U550" s="234"/>
      <c r="V550" s="234"/>
      <c r="W550" s="234"/>
      <c r="X550" s="234"/>
      <c r="Y550" s="234"/>
      <c r="Z550" s="234"/>
    </row>
    <row r="551" spans="1:26" ht="12.75" customHeight="1" x14ac:dyDescent="0.3">
      <c r="A551" s="234"/>
      <c r="B551" s="234"/>
      <c r="C551" s="234"/>
      <c r="D551" s="234"/>
      <c r="E551" s="234"/>
      <c r="F551" s="234"/>
      <c r="G551" s="234"/>
      <c r="H551" s="234"/>
      <c r="I551" s="234"/>
      <c r="J551" s="234"/>
      <c r="K551" s="234"/>
      <c r="L551" s="234"/>
      <c r="M551" s="234"/>
      <c r="N551" s="234"/>
      <c r="O551" s="234"/>
      <c r="P551" s="234"/>
      <c r="Q551" s="234"/>
      <c r="R551" s="234"/>
      <c r="S551" s="234"/>
      <c r="T551" s="234"/>
      <c r="U551" s="234"/>
      <c r="V551" s="234"/>
      <c r="W551" s="234"/>
      <c r="X551" s="234"/>
      <c r="Y551" s="234"/>
      <c r="Z551" s="234"/>
    </row>
    <row r="552" spans="1:26" ht="12.75" customHeight="1" x14ac:dyDescent="0.3">
      <c r="A552" s="234"/>
      <c r="B552" s="234"/>
      <c r="C552" s="234"/>
      <c r="D552" s="234"/>
      <c r="E552" s="234"/>
      <c r="F552" s="234"/>
      <c r="G552" s="234"/>
      <c r="H552" s="234"/>
      <c r="I552" s="234"/>
      <c r="J552" s="234"/>
      <c r="K552" s="234"/>
      <c r="L552" s="234"/>
      <c r="M552" s="234"/>
      <c r="N552" s="234"/>
      <c r="O552" s="234"/>
      <c r="P552" s="234"/>
      <c r="Q552" s="234"/>
      <c r="R552" s="234"/>
      <c r="S552" s="234"/>
      <c r="T552" s="234"/>
      <c r="U552" s="234"/>
      <c r="V552" s="234"/>
      <c r="W552" s="234"/>
      <c r="X552" s="234"/>
      <c r="Y552" s="234"/>
      <c r="Z552" s="234"/>
    </row>
    <row r="553" spans="1:26" ht="12.75" customHeight="1" x14ac:dyDescent="0.3">
      <c r="A553" s="234"/>
      <c r="B553" s="234"/>
      <c r="C553" s="234"/>
      <c r="D553" s="234"/>
      <c r="E553" s="234"/>
      <c r="F553" s="234"/>
      <c r="G553" s="234"/>
      <c r="H553" s="234"/>
      <c r="I553" s="234"/>
      <c r="J553" s="234"/>
      <c r="K553" s="234"/>
      <c r="L553" s="234"/>
      <c r="M553" s="234"/>
      <c r="N553" s="234"/>
      <c r="O553" s="234"/>
      <c r="P553" s="234"/>
      <c r="Q553" s="234"/>
      <c r="R553" s="234"/>
      <c r="S553" s="234"/>
      <c r="T553" s="234"/>
      <c r="U553" s="234"/>
      <c r="V553" s="234"/>
      <c r="W553" s="234"/>
      <c r="X553" s="234"/>
      <c r="Y553" s="234"/>
      <c r="Z553" s="234"/>
    </row>
    <row r="554" spans="1:26" ht="12.75" customHeight="1" x14ac:dyDescent="0.3">
      <c r="A554" s="234"/>
      <c r="B554" s="234"/>
      <c r="C554" s="234"/>
      <c r="D554" s="234"/>
      <c r="E554" s="234"/>
      <c r="F554" s="234"/>
      <c r="G554" s="234"/>
      <c r="H554" s="234"/>
      <c r="I554" s="234"/>
      <c r="J554" s="234"/>
      <c r="K554" s="234"/>
      <c r="L554" s="234"/>
      <c r="M554" s="234"/>
      <c r="N554" s="234"/>
      <c r="O554" s="234"/>
      <c r="P554" s="234"/>
      <c r="Q554" s="234"/>
      <c r="R554" s="234"/>
      <c r="S554" s="234"/>
      <c r="T554" s="234"/>
      <c r="U554" s="234"/>
      <c r="V554" s="234"/>
      <c r="W554" s="234"/>
      <c r="X554" s="234"/>
      <c r="Y554" s="234"/>
      <c r="Z554" s="234"/>
    </row>
    <row r="555" spans="1:26" ht="12.75" customHeight="1" x14ac:dyDescent="0.3">
      <c r="A555" s="234"/>
      <c r="B555" s="234"/>
      <c r="C555" s="234"/>
      <c r="D555" s="234"/>
      <c r="E555" s="234"/>
      <c r="F555" s="234"/>
      <c r="G555" s="234"/>
      <c r="H555" s="234"/>
      <c r="I555" s="234"/>
      <c r="J555" s="234"/>
      <c r="K555" s="234"/>
      <c r="L555" s="234"/>
      <c r="M555" s="234"/>
      <c r="N555" s="234"/>
      <c r="O555" s="234"/>
      <c r="P555" s="234"/>
      <c r="Q555" s="234"/>
      <c r="R555" s="234"/>
      <c r="S555" s="234"/>
      <c r="T555" s="234"/>
      <c r="U555" s="234"/>
      <c r="V555" s="234"/>
      <c r="W555" s="234"/>
      <c r="X555" s="234"/>
      <c r="Y555" s="234"/>
      <c r="Z555" s="234"/>
    </row>
    <row r="556" spans="1:26" ht="12.75" customHeight="1" x14ac:dyDescent="0.3">
      <c r="A556" s="234"/>
      <c r="B556" s="234"/>
      <c r="C556" s="234"/>
      <c r="D556" s="234"/>
      <c r="E556" s="234"/>
      <c r="F556" s="234"/>
      <c r="G556" s="234"/>
      <c r="H556" s="234"/>
      <c r="I556" s="234"/>
      <c r="J556" s="234"/>
      <c r="K556" s="234"/>
      <c r="L556" s="234"/>
      <c r="M556" s="234"/>
      <c r="N556" s="234"/>
      <c r="O556" s="234"/>
      <c r="P556" s="234"/>
      <c r="Q556" s="234"/>
      <c r="R556" s="234"/>
      <c r="S556" s="234"/>
      <c r="T556" s="234"/>
      <c r="U556" s="234"/>
      <c r="V556" s="234"/>
      <c r="W556" s="234"/>
      <c r="X556" s="234"/>
      <c r="Y556" s="234"/>
      <c r="Z556" s="234"/>
    </row>
    <row r="557" spans="1:26" ht="12.75" customHeight="1" x14ac:dyDescent="0.3">
      <c r="A557" s="234"/>
      <c r="B557" s="234"/>
      <c r="C557" s="234"/>
      <c r="D557" s="234"/>
      <c r="E557" s="234"/>
      <c r="F557" s="234"/>
      <c r="G557" s="234"/>
      <c r="H557" s="234"/>
      <c r="I557" s="234"/>
      <c r="J557" s="234"/>
      <c r="K557" s="234"/>
      <c r="L557" s="234"/>
      <c r="M557" s="234"/>
      <c r="N557" s="234"/>
      <c r="O557" s="234"/>
      <c r="P557" s="234"/>
      <c r="Q557" s="234"/>
      <c r="R557" s="234"/>
      <c r="S557" s="234"/>
      <c r="T557" s="234"/>
      <c r="U557" s="234"/>
      <c r="V557" s="234"/>
      <c r="W557" s="234"/>
      <c r="X557" s="234"/>
      <c r="Y557" s="234"/>
      <c r="Z557" s="234"/>
    </row>
    <row r="558" spans="1:26" ht="12.75" customHeight="1" x14ac:dyDescent="0.3">
      <c r="A558" s="234"/>
      <c r="B558" s="234"/>
      <c r="C558" s="234"/>
      <c r="D558" s="234"/>
      <c r="E558" s="234"/>
      <c r="F558" s="234"/>
      <c r="G558" s="234"/>
      <c r="H558" s="234"/>
      <c r="I558" s="234"/>
      <c r="J558" s="234"/>
      <c r="K558" s="234"/>
      <c r="L558" s="234"/>
      <c r="M558" s="234"/>
      <c r="N558" s="234"/>
      <c r="O558" s="234"/>
      <c r="P558" s="234"/>
      <c r="Q558" s="234"/>
      <c r="R558" s="234"/>
      <c r="S558" s="234"/>
      <c r="T558" s="234"/>
      <c r="U558" s="234"/>
      <c r="V558" s="234"/>
      <c r="W558" s="234"/>
      <c r="X558" s="234"/>
      <c r="Y558" s="234"/>
      <c r="Z558" s="234"/>
    </row>
    <row r="559" spans="1:26" ht="12.75" customHeight="1" x14ac:dyDescent="0.3">
      <c r="A559" s="234"/>
      <c r="B559" s="234"/>
      <c r="C559" s="234"/>
      <c r="D559" s="234"/>
      <c r="E559" s="234"/>
      <c r="F559" s="234"/>
      <c r="G559" s="234"/>
      <c r="H559" s="234"/>
      <c r="I559" s="234"/>
      <c r="J559" s="234"/>
      <c r="K559" s="234"/>
      <c r="L559" s="234"/>
      <c r="M559" s="234"/>
      <c r="N559" s="234"/>
      <c r="O559" s="234"/>
      <c r="P559" s="234"/>
      <c r="Q559" s="234"/>
      <c r="R559" s="234"/>
      <c r="S559" s="234"/>
      <c r="T559" s="234"/>
      <c r="U559" s="234"/>
      <c r="V559" s="234"/>
      <c r="W559" s="234"/>
      <c r="X559" s="234"/>
      <c r="Y559" s="234"/>
      <c r="Z559" s="234"/>
    </row>
    <row r="560" spans="1:26" ht="12.75" customHeight="1" x14ac:dyDescent="0.3">
      <c r="A560" s="234"/>
      <c r="B560" s="234"/>
      <c r="C560" s="234"/>
      <c r="D560" s="234"/>
      <c r="E560" s="234"/>
      <c r="F560" s="234"/>
      <c r="G560" s="234"/>
      <c r="H560" s="234"/>
      <c r="I560" s="234"/>
      <c r="J560" s="234"/>
      <c r="K560" s="234"/>
      <c r="L560" s="234"/>
      <c r="M560" s="234"/>
      <c r="N560" s="234"/>
      <c r="O560" s="234"/>
      <c r="P560" s="234"/>
      <c r="Q560" s="234"/>
      <c r="R560" s="234"/>
      <c r="S560" s="234"/>
      <c r="T560" s="234"/>
      <c r="U560" s="234"/>
      <c r="V560" s="234"/>
      <c r="W560" s="234"/>
      <c r="X560" s="234"/>
      <c r="Y560" s="234"/>
      <c r="Z560" s="234"/>
    </row>
    <row r="561" spans="1:26" ht="12.75" customHeight="1" x14ac:dyDescent="0.3">
      <c r="A561" s="234"/>
      <c r="B561" s="234"/>
      <c r="C561" s="234"/>
      <c r="D561" s="234"/>
      <c r="E561" s="234"/>
      <c r="F561" s="234"/>
      <c r="G561" s="234"/>
      <c r="H561" s="234"/>
      <c r="I561" s="234"/>
      <c r="J561" s="234"/>
      <c r="K561" s="234"/>
      <c r="L561" s="234"/>
      <c r="M561" s="234"/>
      <c r="N561" s="234"/>
      <c r="O561" s="234"/>
      <c r="P561" s="234"/>
      <c r="Q561" s="234"/>
      <c r="R561" s="234"/>
      <c r="S561" s="234"/>
      <c r="T561" s="234"/>
      <c r="U561" s="234"/>
      <c r="V561" s="234"/>
      <c r="W561" s="234"/>
      <c r="X561" s="234"/>
      <c r="Y561" s="234"/>
      <c r="Z561" s="234"/>
    </row>
    <row r="562" spans="1:26" ht="12.75" customHeight="1" x14ac:dyDescent="0.3">
      <c r="A562" s="234"/>
      <c r="B562" s="234"/>
      <c r="C562" s="234"/>
      <c r="D562" s="234"/>
      <c r="E562" s="234"/>
      <c r="F562" s="234"/>
      <c r="G562" s="234"/>
      <c r="H562" s="234"/>
      <c r="I562" s="234"/>
      <c r="J562" s="234"/>
      <c r="K562" s="234"/>
      <c r="L562" s="234"/>
      <c r="M562" s="234"/>
      <c r="N562" s="234"/>
      <c r="O562" s="234"/>
      <c r="P562" s="234"/>
      <c r="Q562" s="234"/>
      <c r="R562" s="234"/>
      <c r="S562" s="234"/>
      <c r="T562" s="234"/>
      <c r="U562" s="234"/>
      <c r="V562" s="234"/>
      <c r="W562" s="234"/>
      <c r="X562" s="234"/>
      <c r="Y562" s="234"/>
      <c r="Z562" s="234"/>
    </row>
    <row r="563" spans="1:26" ht="12.75" customHeight="1" x14ac:dyDescent="0.3">
      <c r="A563" s="234"/>
      <c r="B563" s="234"/>
      <c r="C563" s="234"/>
      <c r="D563" s="234"/>
      <c r="E563" s="234"/>
      <c r="F563" s="234"/>
      <c r="G563" s="234"/>
      <c r="H563" s="234"/>
      <c r="I563" s="234"/>
      <c r="J563" s="234"/>
      <c r="K563" s="234"/>
      <c r="L563" s="234"/>
      <c r="M563" s="234"/>
      <c r="N563" s="234"/>
      <c r="O563" s="234"/>
      <c r="P563" s="234"/>
      <c r="Q563" s="234"/>
      <c r="R563" s="234"/>
      <c r="S563" s="234"/>
      <c r="T563" s="234"/>
      <c r="U563" s="234"/>
      <c r="V563" s="234"/>
      <c r="W563" s="234"/>
      <c r="X563" s="234"/>
      <c r="Y563" s="234"/>
      <c r="Z563" s="234"/>
    </row>
    <row r="564" spans="1:26" ht="12.75" customHeight="1" x14ac:dyDescent="0.3">
      <c r="A564" s="234"/>
      <c r="B564" s="234"/>
      <c r="C564" s="234"/>
      <c r="D564" s="234"/>
      <c r="E564" s="234"/>
      <c r="F564" s="234"/>
      <c r="G564" s="234"/>
      <c r="H564" s="234"/>
      <c r="I564" s="234"/>
      <c r="J564" s="234"/>
      <c r="K564" s="234"/>
      <c r="L564" s="234"/>
      <c r="M564" s="234"/>
      <c r="N564" s="234"/>
      <c r="O564" s="234"/>
      <c r="P564" s="234"/>
      <c r="Q564" s="234"/>
      <c r="R564" s="234"/>
      <c r="S564" s="234"/>
      <c r="T564" s="234"/>
      <c r="U564" s="234"/>
      <c r="V564" s="234"/>
      <c r="W564" s="234"/>
      <c r="X564" s="234"/>
      <c r="Y564" s="234"/>
      <c r="Z564" s="234"/>
    </row>
    <row r="565" spans="1:26" ht="12.75" customHeight="1" x14ac:dyDescent="0.3">
      <c r="A565" s="234"/>
      <c r="B565" s="234"/>
      <c r="C565" s="234"/>
      <c r="D565" s="234"/>
      <c r="E565" s="234"/>
      <c r="F565" s="234"/>
      <c r="G565" s="234"/>
      <c r="H565" s="234"/>
      <c r="I565" s="234"/>
      <c r="J565" s="234"/>
      <c r="K565" s="234"/>
      <c r="L565" s="234"/>
      <c r="M565" s="234"/>
      <c r="N565" s="234"/>
      <c r="O565" s="234"/>
      <c r="P565" s="234"/>
      <c r="Q565" s="234"/>
      <c r="R565" s="234"/>
      <c r="S565" s="234"/>
      <c r="T565" s="234"/>
      <c r="U565" s="234"/>
      <c r="V565" s="234"/>
      <c r="W565" s="234"/>
      <c r="X565" s="234"/>
      <c r="Y565" s="234"/>
      <c r="Z565" s="234"/>
    </row>
    <row r="566" spans="1:26" ht="12.75" customHeight="1" x14ac:dyDescent="0.3">
      <c r="A566" s="234"/>
      <c r="B566" s="234"/>
      <c r="C566" s="234"/>
      <c r="D566" s="234"/>
      <c r="E566" s="234"/>
      <c r="F566" s="234"/>
      <c r="G566" s="234"/>
      <c r="H566" s="234"/>
      <c r="I566" s="234"/>
      <c r="J566" s="234"/>
      <c r="K566" s="234"/>
      <c r="L566" s="234"/>
      <c r="M566" s="234"/>
      <c r="N566" s="234"/>
      <c r="O566" s="234"/>
      <c r="P566" s="234"/>
      <c r="Q566" s="234"/>
      <c r="R566" s="234"/>
      <c r="S566" s="234"/>
      <c r="T566" s="234"/>
      <c r="U566" s="234"/>
      <c r="V566" s="234"/>
      <c r="W566" s="234"/>
      <c r="X566" s="234"/>
      <c r="Y566" s="234"/>
      <c r="Z566" s="234"/>
    </row>
    <row r="567" spans="1:26" ht="12.75" customHeight="1" x14ac:dyDescent="0.3">
      <c r="A567" s="234"/>
      <c r="B567" s="234"/>
      <c r="C567" s="234"/>
      <c r="D567" s="234"/>
      <c r="E567" s="234"/>
      <c r="F567" s="234"/>
      <c r="G567" s="234"/>
      <c r="H567" s="234"/>
      <c r="I567" s="234"/>
      <c r="J567" s="234"/>
      <c r="K567" s="234"/>
      <c r="L567" s="234"/>
      <c r="M567" s="234"/>
      <c r="N567" s="234"/>
      <c r="O567" s="234"/>
      <c r="P567" s="234"/>
      <c r="Q567" s="234"/>
      <c r="R567" s="234"/>
      <c r="S567" s="234"/>
      <c r="T567" s="234"/>
      <c r="U567" s="234"/>
      <c r="V567" s="234"/>
      <c r="W567" s="234"/>
      <c r="X567" s="234"/>
      <c r="Y567" s="234"/>
      <c r="Z567" s="234"/>
    </row>
    <row r="568" spans="1:26" ht="12.75" customHeight="1" x14ac:dyDescent="0.3">
      <c r="A568" s="234"/>
      <c r="B568" s="234"/>
      <c r="C568" s="234"/>
      <c r="D568" s="234"/>
      <c r="E568" s="234"/>
      <c r="F568" s="234"/>
      <c r="G568" s="234"/>
      <c r="H568" s="234"/>
      <c r="I568" s="234"/>
      <c r="J568" s="234"/>
      <c r="K568" s="234"/>
      <c r="L568" s="234"/>
      <c r="M568" s="234"/>
      <c r="N568" s="234"/>
      <c r="O568" s="234"/>
      <c r="P568" s="234"/>
      <c r="Q568" s="234"/>
      <c r="R568" s="234"/>
      <c r="S568" s="234"/>
      <c r="T568" s="234"/>
      <c r="U568" s="234"/>
      <c r="V568" s="234"/>
      <c r="W568" s="234"/>
      <c r="X568" s="234"/>
      <c r="Y568" s="234"/>
      <c r="Z568" s="234"/>
    </row>
    <row r="569" spans="1:26" ht="12.75" customHeight="1" x14ac:dyDescent="0.3">
      <c r="A569" s="234"/>
      <c r="B569" s="234"/>
      <c r="C569" s="234"/>
      <c r="D569" s="234"/>
      <c r="E569" s="234"/>
      <c r="F569" s="234"/>
      <c r="G569" s="234"/>
      <c r="H569" s="234"/>
      <c r="I569" s="234"/>
      <c r="J569" s="234"/>
      <c r="K569" s="234"/>
      <c r="L569" s="234"/>
      <c r="M569" s="234"/>
      <c r="N569" s="234"/>
      <c r="O569" s="234"/>
      <c r="P569" s="234"/>
      <c r="Q569" s="234"/>
      <c r="R569" s="234"/>
      <c r="S569" s="234"/>
      <c r="T569" s="234"/>
      <c r="U569" s="234"/>
      <c r="V569" s="234"/>
      <c r="W569" s="234"/>
      <c r="X569" s="234"/>
      <c r="Y569" s="234"/>
      <c r="Z569" s="234"/>
    </row>
    <row r="570" spans="1:26" ht="12.75" customHeight="1" x14ac:dyDescent="0.3">
      <c r="A570" s="234"/>
      <c r="B570" s="234"/>
      <c r="C570" s="234"/>
      <c r="D570" s="234"/>
      <c r="E570" s="234"/>
      <c r="F570" s="234"/>
      <c r="G570" s="234"/>
      <c r="H570" s="234"/>
      <c r="I570" s="234"/>
      <c r="J570" s="234"/>
      <c r="K570" s="234"/>
      <c r="L570" s="234"/>
      <c r="M570" s="234"/>
      <c r="N570" s="234"/>
      <c r="O570" s="234"/>
      <c r="P570" s="234"/>
      <c r="Q570" s="234"/>
      <c r="R570" s="234"/>
      <c r="S570" s="234"/>
      <c r="T570" s="234"/>
      <c r="U570" s="234"/>
      <c r="V570" s="234"/>
      <c r="W570" s="234"/>
      <c r="X570" s="234"/>
      <c r="Y570" s="234"/>
      <c r="Z570" s="234"/>
    </row>
    <row r="571" spans="1:26" ht="12.75" customHeight="1" x14ac:dyDescent="0.3">
      <c r="A571" s="234"/>
      <c r="B571" s="234"/>
      <c r="C571" s="234"/>
      <c r="D571" s="234"/>
      <c r="E571" s="234"/>
      <c r="F571" s="234"/>
      <c r="G571" s="234"/>
      <c r="H571" s="234"/>
      <c r="I571" s="234"/>
      <c r="J571" s="234"/>
      <c r="K571" s="234"/>
      <c r="L571" s="234"/>
      <c r="M571" s="234"/>
      <c r="N571" s="234"/>
      <c r="O571" s="234"/>
      <c r="P571" s="234"/>
      <c r="Q571" s="234"/>
      <c r="R571" s="234"/>
      <c r="S571" s="234"/>
      <c r="T571" s="234"/>
      <c r="U571" s="234"/>
      <c r="V571" s="234"/>
      <c r="W571" s="234"/>
      <c r="X571" s="234"/>
      <c r="Y571" s="234"/>
      <c r="Z571" s="234"/>
    </row>
    <row r="572" spans="1:26" ht="12.75" customHeight="1" x14ac:dyDescent="0.3">
      <c r="A572" s="234"/>
      <c r="B572" s="234"/>
      <c r="C572" s="234"/>
      <c r="D572" s="234"/>
      <c r="E572" s="234"/>
      <c r="F572" s="234"/>
      <c r="G572" s="234"/>
      <c r="H572" s="234"/>
      <c r="I572" s="234"/>
      <c r="J572" s="234"/>
      <c r="K572" s="234"/>
      <c r="L572" s="234"/>
      <c r="M572" s="234"/>
      <c r="N572" s="234"/>
      <c r="O572" s="234"/>
      <c r="P572" s="234"/>
      <c r="Q572" s="234"/>
      <c r="R572" s="234"/>
      <c r="S572" s="234"/>
      <c r="T572" s="234"/>
      <c r="U572" s="234"/>
      <c r="V572" s="234"/>
      <c r="W572" s="234"/>
      <c r="X572" s="234"/>
      <c r="Y572" s="234"/>
      <c r="Z572" s="234"/>
    </row>
    <row r="573" spans="1:26" ht="12.75" customHeight="1" x14ac:dyDescent="0.3">
      <c r="A573" s="234"/>
      <c r="B573" s="234"/>
      <c r="C573" s="234"/>
      <c r="D573" s="234"/>
      <c r="E573" s="234"/>
      <c r="F573" s="234"/>
      <c r="G573" s="234"/>
      <c r="H573" s="234"/>
      <c r="I573" s="234"/>
      <c r="J573" s="234"/>
      <c r="K573" s="234"/>
      <c r="L573" s="234"/>
      <c r="M573" s="234"/>
      <c r="N573" s="234"/>
      <c r="O573" s="234"/>
      <c r="P573" s="234"/>
      <c r="Q573" s="234"/>
      <c r="R573" s="234"/>
      <c r="S573" s="234"/>
      <c r="T573" s="234"/>
      <c r="U573" s="234"/>
      <c r="V573" s="234"/>
      <c r="W573" s="234"/>
      <c r="X573" s="234"/>
      <c r="Y573" s="234"/>
      <c r="Z573" s="234"/>
    </row>
    <row r="574" spans="1:26" ht="12.75" customHeight="1" x14ac:dyDescent="0.3">
      <c r="A574" s="234"/>
      <c r="B574" s="234"/>
      <c r="C574" s="234"/>
      <c r="D574" s="234"/>
      <c r="E574" s="234"/>
      <c r="F574" s="234"/>
      <c r="G574" s="234"/>
      <c r="H574" s="234"/>
      <c r="I574" s="234"/>
      <c r="J574" s="234"/>
      <c r="K574" s="234"/>
      <c r="L574" s="234"/>
      <c r="M574" s="234"/>
      <c r="N574" s="234"/>
      <c r="O574" s="234"/>
      <c r="P574" s="234"/>
      <c r="Q574" s="234"/>
      <c r="R574" s="234"/>
      <c r="S574" s="234"/>
      <c r="T574" s="234"/>
      <c r="U574" s="234"/>
      <c r="V574" s="234"/>
      <c r="W574" s="234"/>
      <c r="X574" s="234"/>
      <c r="Y574" s="234"/>
      <c r="Z574" s="234"/>
    </row>
    <row r="575" spans="1:26" ht="12.75" customHeight="1" x14ac:dyDescent="0.3">
      <c r="A575" s="234"/>
      <c r="B575" s="234"/>
      <c r="C575" s="234"/>
      <c r="D575" s="234"/>
      <c r="E575" s="234"/>
      <c r="F575" s="234"/>
      <c r="G575" s="234"/>
      <c r="H575" s="234"/>
      <c r="I575" s="234"/>
      <c r="J575" s="234"/>
      <c r="K575" s="234"/>
      <c r="L575" s="234"/>
      <c r="M575" s="234"/>
      <c r="N575" s="234"/>
      <c r="O575" s="234"/>
      <c r="P575" s="234"/>
      <c r="Q575" s="234"/>
      <c r="R575" s="234"/>
      <c r="S575" s="234"/>
      <c r="T575" s="234"/>
      <c r="U575" s="234"/>
      <c r="V575" s="234"/>
      <c r="W575" s="234"/>
      <c r="X575" s="234"/>
      <c r="Y575" s="234"/>
      <c r="Z575" s="234"/>
    </row>
    <row r="576" spans="1:26" ht="12.75" customHeight="1" x14ac:dyDescent="0.3">
      <c r="A576" s="234"/>
      <c r="B576" s="234"/>
      <c r="C576" s="234"/>
      <c r="D576" s="234"/>
      <c r="E576" s="234"/>
      <c r="F576" s="234"/>
      <c r="G576" s="234"/>
      <c r="H576" s="234"/>
      <c r="I576" s="234"/>
      <c r="J576" s="234"/>
      <c r="K576" s="234"/>
      <c r="L576" s="234"/>
      <c r="M576" s="234"/>
      <c r="N576" s="234"/>
      <c r="O576" s="234"/>
      <c r="P576" s="234"/>
      <c r="Q576" s="234"/>
      <c r="R576" s="234"/>
      <c r="S576" s="234"/>
      <c r="T576" s="234"/>
      <c r="U576" s="234"/>
      <c r="V576" s="234"/>
      <c r="W576" s="234"/>
      <c r="X576" s="234"/>
      <c r="Y576" s="234"/>
      <c r="Z576" s="234"/>
    </row>
    <row r="577" spans="1:26" ht="12.75" customHeight="1" x14ac:dyDescent="0.3">
      <c r="A577" s="234"/>
      <c r="B577" s="234"/>
      <c r="C577" s="234"/>
      <c r="D577" s="234"/>
      <c r="E577" s="234"/>
      <c r="F577" s="234"/>
      <c r="G577" s="234"/>
      <c r="H577" s="234"/>
      <c r="I577" s="234"/>
      <c r="J577" s="234"/>
      <c r="K577" s="234"/>
      <c r="L577" s="234"/>
      <c r="M577" s="234"/>
      <c r="N577" s="234"/>
      <c r="O577" s="234"/>
      <c r="P577" s="234"/>
      <c r="Q577" s="234"/>
      <c r="R577" s="234"/>
      <c r="S577" s="234"/>
      <c r="T577" s="234"/>
      <c r="U577" s="234"/>
      <c r="V577" s="234"/>
      <c r="W577" s="234"/>
      <c r="X577" s="234"/>
      <c r="Y577" s="234"/>
      <c r="Z577" s="234"/>
    </row>
    <row r="578" spans="1:26" ht="12.75" customHeight="1" x14ac:dyDescent="0.3">
      <c r="A578" s="234"/>
      <c r="B578" s="234"/>
      <c r="C578" s="234"/>
      <c r="D578" s="234"/>
      <c r="E578" s="234"/>
      <c r="F578" s="234"/>
      <c r="G578" s="234"/>
      <c r="H578" s="234"/>
      <c r="I578" s="234"/>
      <c r="J578" s="234"/>
      <c r="K578" s="234"/>
      <c r="L578" s="234"/>
      <c r="M578" s="234"/>
      <c r="N578" s="234"/>
      <c r="O578" s="234"/>
      <c r="P578" s="234"/>
      <c r="Q578" s="234"/>
      <c r="R578" s="234"/>
      <c r="S578" s="234"/>
      <c r="T578" s="234"/>
      <c r="U578" s="234"/>
      <c r="V578" s="234"/>
      <c r="W578" s="234"/>
      <c r="X578" s="234"/>
      <c r="Y578" s="234"/>
      <c r="Z578" s="234"/>
    </row>
    <row r="579" spans="1:26" ht="12.75" customHeight="1" x14ac:dyDescent="0.3">
      <c r="A579" s="234"/>
      <c r="B579" s="234"/>
      <c r="C579" s="234"/>
      <c r="D579" s="234"/>
      <c r="E579" s="234"/>
      <c r="F579" s="234"/>
      <c r="G579" s="234"/>
      <c r="H579" s="234"/>
      <c r="I579" s="234"/>
      <c r="J579" s="234"/>
      <c r="K579" s="234"/>
      <c r="L579" s="234"/>
      <c r="M579" s="234"/>
      <c r="N579" s="234"/>
      <c r="O579" s="234"/>
      <c r="P579" s="234"/>
      <c r="Q579" s="234"/>
      <c r="R579" s="234"/>
      <c r="S579" s="234"/>
      <c r="T579" s="234"/>
      <c r="U579" s="234"/>
      <c r="V579" s="234"/>
      <c r="W579" s="234"/>
      <c r="X579" s="234"/>
      <c r="Y579" s="234"/>
      <c r="Z579" s="234"/>
    </row>
    <row r="580" spans="1:26" ht="12.75" customHeight="1" x14ac:dyDescent="0.3">
      <c r="A580" s="234"/>
      <c r="B580" s="234"/>
      <c r="C580" s="234"/>
      <c r="D580" s="234"/>
      <c r="E580" s="234"/>
      <c r="F580" s="234"/>
      <c r="G580" s="234"/>
      <c r="H580" s="234"/>
      <c r="I580" s="234"/>
      <c r="J580" s="234"/>
      <c r="K580" s="234"/>
      <c r="L580" s="234"/>
      <c r="M580" s="234"/>
      <c r="N580" s="234"/>
      <c r="O580" s="234"/>
      <c r="P580" s="234"/>
      <c r="Q580" s="234"/>
      <c r="R580" s="234"/>
      <c r="S580" s="234"/>
      <c r="T580" s="234"/>
      <c r="U580" s="234"/>
      <c r="V580" s="234"/>
      <c r="W580" s="234"/>
      <c r="X580" s="234"/>
      <c r="Y580" s="234"/>
      <c r="Z580" s="234"/>
    </row>
    <row r="581" spans="1:26" ht="12.75" customHeight="1" x14ac:dyDescent="0.3">
      <c r="A581" s="234"/>
      <c r="B581" s="234"/>
      <c r="C581" s="234"/>
      <c r="D581" s="234"/>
      <c r="E581" s="234"/>
      <c r="F581" s="234"/>
      <c r="G581" s="234"/>
      <c r="H581" s="234"/>
      <c r="I581" s="234"/>
      <c r="J581" s="234"/>
      <c r="K581" s="234"/>
      <c r="L581" s="234"/>
      <c r="M581" s="234"/>
      <c r="N581" s="234"/>
      <c r="O581" s="234"/>
      <c r="P581" s="234"/>
      <c r="Q581" s="234"/>
      <c r="R581" s="234"/>
      <c r="S581" s="234"/>
      <c r="T581" s="234"/>
      <c r="U581" s="234"/>
      <c r="V581" s="234"/>
      <c r="W581" s="234"/>
      <c r="X581" s="234"/>
      <c r="Y581" s="234"/>
      <c r="Z581" s="234"/>
    </row>
    <row r="582" spans="1:26" ht="12.75" customHeight="1" x14ac:dyDescent="0.3">
      <c r="A582" s="234"/>
      <c r="B582" s="234"/>
      <c r="C582" s="234"/>
      <c r="D582" s="234"/>
      <c r="E582" s="234"/>
      <c r="F582" s="234"/>
      <c r="G582" s="234"/>
      <c r="H582" s="234"/>
      <c r="I582" s="234"/>
      <c r="J582" s="234"/>
      <c r="K582" s="234"/>
      <c r="L582" s="234"/>
      <c r="M582" s="234"/>
      <c r="N582" s="234"/>
      <c r="O582" s="234"/>
      <c r="P582" s="234"/>
      <c r="Q582" s="234"/>
      <c r="R582" s="234"/>
      <c r="S582" s="234"/>
      <c r="T582" s="234"/>
      <c r="U582" s="234"/>
      <c r="V582" s="234"/>
      <c r="W582" s="234"/>
      <c r="X582" s="234"/>
      <c r="Y582" s="234"/>
      <c r="Z582" s="234"/>
    </row>
    <row r="583" spans="1:26" ht="12.75" customHeight="1" x14ac:dyDescent="0.3">
      <c r="A583" s="234"/>
      <c r="B583" s="234"/>
      <c r="C583" s="234"/>
      <c r="D583" s="234"/>
      <c r="E583" s="234"/>
      <c r="F583" s="234"/>
      <c r="G583" s="234"/>
      <c r="H583" s="234"/>
      <c r="I583" s="234"/>
      <c r="J583" s="234"/>
      <c r="K583" s="234"/>
      <c r="L583" s="234"/>
      <c r="M583" s="234"/>
      <c r="N583" s="234"/>
      <c r="O583" s="234"/>
      <c r="P583" s="234"/>
      <c r="Q583" s="234"/>
      <c r="R583" s="234"/>
      <c r="S583" s="234"/>
      <c r="T583" s="234"/>
      <c r="U583" s="234"/>
      <c r="V583" s="234"/>
      <c r="W583" s="234"/>
      <c r="X583" s="234"/>
      <c r="Y583" s="234"/>
      <c r="Z583" s="234"/>
    </row>
    <row r="584" spans="1:26" ht="12.75" customHeight="1" x14ac:dyDescent="0.3">
      <c r="A584" s="234"/>
      <c r="B584" s="234"/>
      <c r="C584" s="234"/>
      <c r="D584" s="234"/>
      <c r="E584" s="234"/>
      <c r="F584" s="234"/>
      <c r="G584" s="234"/>
      <c r="H584" s="234"/>
      <c r="I584" s="234"/>
      <c r="J584" s="234"/>
      <c r="K584" s="234"/>
      <c r="L584" s="234"/>
      <c r="M584" s="234"/>
      <c r="N584" s="234"/>
      <c r="O584" s="234"/>
      <c r="P584" s="234"/>
      <c r="Q584" s="234"/>
      <c r="R584" s="234"/>
      <c r="S584" s="234"/>
      <c r="T584" s="234"/>
      <c r="U584" s="234"/>
      <c r="V584" s="234"/>
      <c r="W584" s="234"/>
      <c r="X584" s="234"/>
      <c r="Y584" s="234"/>
      <c r="Z584" s="234"/>
    </row>
    <row r="585" spans="1:26" ht="12.75" customHeight="1" x14ac:dyDescent="0.3">
      <c r="A585" s="234"/>
      <c r="B585" s="234"/>
      <c r="C585" s="234"/>
      <c r="D585" s="234"/>
      <c r="E585" s="234"/>
      <c r="F585" s="234"/>
      <c r="G585" s="234"/>
      <c r="H585" s="234"/>
      <c r="I585" s="234"/>
      <c r="J585" s="234"/>
      <c r="K585" s="234"/>
      <c r="L585" s="234"/>
      <c r="M585" s="234"/>
      <c r="N585" s="234"/>
      <c r="O585" s="234"/>
      <c r="P585" s="234"/>
      <c r="Q585" s="234"/>
      <c r="R585" s="234"/>
      <c r="S585" s="234"/>
      <c r="T585" s="234"/>
      <c r="U585" s="234"/>
      <c r="V585" s="234"/>
      <c r="W585" s="234"/>
      <c r="X585" s="234"/>
      <c r="Y585" s="234"/>
      <c r="Z585" s="234"/>
    </row>
    <row r="586" spans="1:26" ht="12.75" customHeight="1" x14ac:dyDescent="0.3">
      <c r="A586" s="234"/>
      <c r="B586" s="234"/>
      <c r="C586" s="234"/>
      <c r="D586" s="234"/>
      <c r="E586" s="234"/>
      <c r="F586" s="234"/>
      <c r="G586" s="234"/>
      <c r="H586" s="234"/>
      <c r="I586" s="234"/>
      <c r="J586" s="234"/>
      <c r="K586" s="234"/>
      <c r="L586" s="234"/>
      <c r="M586" s="234"/>
      <c r="N586" s="234"/>
      <c r="O586" s="234"/>
      <c r="P586" s="234"/>
      <c r="Q586" s="234"/>
      <c r="R586" s="234"/>
      <c r="S586" s="234"/>
      <c r="T586" s="234"/>
      <c r="U586" s="234"/>
      <c r="V586" s="234"/>
      <c r="W586" s="234"/>
      <c r="X586" s="234"/>
      <c r="Y586" s="234"/>
      <c r="Z586" s="234"/>
    </row>
    <row r="587" spans="1:26" ht="12.75" customHeight="1" x14ac:dyDescent="0.3">
      <c r="A587" s="234"/>
      <c r="B587" s="234"/>
      <c r="C587" s="234"/>
      <c r="D587" s="234"/>
      <c r="E587" s="234"/>
      <c r="F587" s="234"/>
      <c r="G587" s="234"/>
      <c r="H587" s="234"/>
      <c r="I587" s="234"/>
      <c r="J587" s="234"/>
      <c r="K587" s="234"/>
      <c r="L587" s="234"/>
      <c r="M587" s="234"/>
      <c r="N587" s="234"/>
      <c r="O587" s="234"/>
      <c r="P587" s="234"/>
      <c r="Q587" s="234"/>
      <c r="R587" s="234"/>
      <c r="S587" s="234"/>
      <c r="T587" s="234"/>
      <c r="U587" s="234"/>
      <c r="V587" s="234"/>
      <c r="W587" s="234"/>
      <c r="X587" s="234"/>
      <c r="Y587" s="234"/>
      <c r="Z587" s="234"/>
    </row>
    <row r="588" spans="1:26" ht="12.75" customHeight="1" x14ac:dyDescent="0.3">
      <c r="A588" s="234"/>
      <c r="B588" s="234"/>
      <c r="C588" s="234"/>
      <c r="D588" s="234"/>
      <c r="E588" s="234"/>
      <c r="F588" s="234"/>
      <c r="G588" s="234"/>
      <c r="H588" s="234"/>
      <c r="I588" s="234"/>
      <c r="J588" s="234"/>
      <c r="K588" s="234"/>
      <c r="L588" s="234"/>
      <c r="M588" s="234"/>
      <c r="N588" s="234"/>
      <c r="O588" s="234"/>
      <c r="P588" s="234"/>
      <c r="Q588" s="234"/>
      <c r="R588" s="234"/>
      <c r="S588" s="234"/>
      <c r="T588" s="234"/>
      <c r="U588" s="234"/>
      <c r="V588" s="234"/>
      <c r="W588" s="234"/>
      <c r="X588" s="234"/>
      <c r="Y588" s="234"/>
      <c r="Z588" s="234"/>
    </row>
    <row r="589" spans="1:26" ht="12.75" customHeight="1" x14ac:dyDescent="0.3">
      <c r="A589" s="234"/>
      <c r="B589" s="234"/>
      <c r="C589" s="234"/>
      <c r="D589" s="234"/>
      <c r="E589" s="234"/>
      <c r="F589" s="234"/>
      <c r="G589" s="234"/>
      <c r="H589" s="234"/>
      <c r="I589" s="234"/>
      <c r="J589" s="234"/>
      <c r="K589" s="234"/>
      <c r="L589" s="234"/>
      <c r="M589" s="234"/>
      <c r="N589" s="234"/>
      <c r="O589" s="234"/>
      <c r="P589" s="234"/>
      <c r="Q589" s="234"/>
      <c r="R589" s="234"/>
      <c r="S589" s="234"/>
      <c r="T589" s="234"/>
      <c r="U589" s="234"/>
      <c r="V589" s="234"/>
      <c r="W589" s="234"/>
      <c r="X589" s="234"/>
      <c r="Y589" s="234"/>
      <c r="Z589" s="234"/>
    </row>
    <row r="590" spans="1:26" ht="12.75" customHeight="1" x14ac:dyDescent="0.3">
      <c r="A590" s="234"/>
      <c r="B590" s="234"/>
      <c r="C590" s="234"/>
      <c r="D590" s="234"/>
      <c r="E590" s="234"/>
      <c r="F590" s="234"/>
      <c r="G590" s="234"/>
      <c r="H590" s="234"/>
      <c r="I590" s="234"/>
      <c r="J590" s="234"/>
      <c r="K590" s="234"/>
      <c r="L590" s="234"/>
      <c r="M590" s="234"/>
      <c r="N590" s="234"/>
      <c r="O590" s="234"/>
      <c r="P590" s="234"/>
      <c r="Q590" s="234"/>
      <c r="R590" s="234"/>
      <c r="S590" s="234"/>
      <c r="T590" s="234"/>
      <c r="U590" s="234"/>
      <c r="V590" s="234"/>
      <c r="W590" s="234"/>
      <c r="X590" s="234"/>
      <c r="Y590" s="234"/>
      <c r="Z590" s="234"/>
    </row>
    <row r="591" spans="1:26" ht="12.75" customHeight="1" x14ac:dyDescent="0.3">
      <c r="A591" s="234"/>
      <c r="B591" s="234"/>
      <c r="C591" s="234"/>
      <c r="D591" s="234"/>
      <c r="E591" s="234"/>
      <c r="F591" s="234"/>
      <c r="G591" s="234"/>
      <c r="H591" s="234"/>
      <c r="I591" s="234"/>
      <c r="J591" s="234"/>
      <c r="K591" s="234"/>
      <c r="L591" s="234"/>
      <c r="M591" s="234"/>
      <c r="N591" s="234"/>
      <c r="O591" s="234"/>
      <c r="P591" s="234"/>
      <c r="Q591" s="234"/>
      <c r="R591" s="234"/>
      <c r="S591" s="234"/>
      <c r="T591" s="234"/>
      <c r="U591" s="234"/>
      <c r="V591" s="234"/>
      <c r="W591" s="234"/>
      <c r="X591" s="234"/>
      <c r="Y591" s="234"/>
      <c r="Z591" s="234"/>
    </row>
    <row r="592" spans="1:26" ht="12.75" customHeight="1" x14ac:dyDescent="0.3">
      <c r="A592" s="234"/>
      <c r="B592" s="234"/>
      <c r="C592" s="234"/>
      <c r="D592" s="234"/>
      <c r="E592" s="234"/>
      <c r="F592" s="234"/>
      <c r="G592" s="234"/>
      <c r="H592" s="234"/>
      <c r="I592" s="234"/>
      <c r="J592" s="234"/>
      <c r="K592" s="234"/>
      <c r="L592" s="234"/>
      <c r="M592" s="234"/>
      <c r="N592" s="234"/>
      <c r="O592" s="234"/>
      <c r="P592" s="234"/>
      <c r="Q592" s="234"/>
      <c r="R592" s="234"/>
      <c r="S592" s="234"/>
      <c r="T592" s="234"/>
      <c r="U592" s="234"/>
      <c r="V592" s="234"/>
      <c r="W592" s="234"/>
      <c r="X592" s="234"/>
      <c r="Y592" s="234"/>
      <c r="Z592" s="234"/>
    </row>
    <row r="593" spans="1:26" ht="12.75" customHeight="1" x14ac:dyDescent="0.3">
      <c r="A593" s="234"/>
      <c r="B593" s="234"/>
      <c r="C593" s="234"/>
      <c r="D593" s="234"/>
      <c r="E593" s="234"/>
      <c r="F593" s="234"/>
      <c r="G593" s="234"/>
      <c r="H593" s="234"/>
      <c r="I593" s="234"/>
      <c r="J593" s="234"/>
      <c r="K593" s="234"/>
      <c r="L593" s="234"/>
      <c r="M593" s="234"/>
      <c r="N593" s="234"/>
      <c r="O593" s="234"/>
      <c r="P593" s="234"/>
      <c r="Q593" s="234"/>
      <c r="R593" s="234"/>
      <c r="S593" s="234"/>
      <c r="T593" s="234"/>
      <c r="U593" s="234"/>
      <c r="V593" s="234"/>
      <c r="W593" s="234"/>
      <c r="X593" s="234"/>
      <c r="Y593" s="234"/>
      <c r="Z593" s="234"/>
    </row>
    <row r="594" spans="1:26" ht="12.75" customHeight="1" x14ac:dyDescent="0.3">
      <c r="A594" s="234"/>
      <c r="B594" s="234"/>
      <c r="C594" s="234"/>
      <c r="D594" s="234"/>
      <c r="E594" s="234"/>
      <c r="F594" s="234"/>
      <c r="G594" s="234"/>
      <c r="H594" s="234"/>
      <c r="I594" s="234"/>
      <c r="J594" s="234"/>
      <c r="K594" s="234"/>
      <c r="L594" s="234"/>
      <c r="M594" s="234"/>
      <c r="N594" s="234"/>
      <c r="O594" s="234"/>
      <c r="P594" s="234"/>
      <c r="Q594" s="234"/>
      <c r="R594" s="234"/>
      <c r="S594" s="234"/>
      <c r="T594" s="234"/>
      <c r="U594" s="234"/>
      <c r="V594" s="234"/>
      <c r="W594" s="234"/>
      <c r="X594" s="234"/>
      <c r="Y594" s="234"/>
      <c r="Z594" s="234"/>
    </row>
    <row r="595" spans="1:26" ht="12.75" customHeight="1" x14ac:dyDescent="0.3">
      <c r="A595" s="234"/>
      <c r="B595" s="234"/>
      <c r="C595" s="234"/>
      <c r="D595" s="234"/>
      <c r="E595" s="234"/>
      <c r="F595" s="234"/>
      <c r="G595" s="234"/>
      <c r="H595" s="234"/>
      <c r="I595" s="234"/>
      <c r="J595" s="234"/>
      <c r="K595" s="234"/>
      <c r="L595" s="234"/>
      <c r="M595" s="234"/>
      <c r="N595" s="234"/>
      <c r="O595" s="234"/>
      <c r="P595" s="234"/>
      <c r="Q595" s="234"/>
      <c r="R595" s="234"/>
      <c r="S595" s="234"/>
      <c r="T595" s="234"/>
      <c r="U595" s="234"/>
      <c r="V595" s="234"/>
      <c r="W595" s="234"/>
      <c r="X595" s="234"/>
      <c r="Y595" s="234"/>
      <c r="Z595" s="234"/>
    </row>
    <row r="596" spans="1:26" ht="12.75" customHeight="1" x14ac:dyDescent="0.3">
      <c r="A596" s="234"/>
      <c r="B596" s="234"/>
      <c r="C596" s="234"/>
      <c r="D596" s="234"/>
      <c r="E596" s="234"/>
      <c r="F596" s="234"/>
      <c r="G596" s="234"/>
      <c r="H596" s="234"/>
      <c r="I596" s="234"/>
      <c r="J596" s="234"/>
      <c r="K596" s="234"/>
      <c r="L596" s="234"/>
      <c r="M596" s="234"/>
      <c r="N596" s="234"/>
      <c r="O596" s="234"/>
      <c r="P596" s="234"/>
      <c r="Q596" s="234"/>
      <c r="R596" s="234"/>
      <c r="S596" s="234"/>
      <c r="T596" s="234"/>
      <c r="U596" s="234"/>
      <c r="V596" s="234"/>
      <c r="W596" s="234"/>
      <c r="X596" s="234"/>
      <c r="Y596" s="234"/>
      <c r="Z596" s="234"/>
    </row>
    <row r="597" spans="1:26" ht="12.75" customHeight="1" x14ac:dyDescent="0.3">
      <c r="A597" s="234"/>
      <c r="B597" s="234"/>
      <c r="C597" s="234"/>
      <c r="D597" s="234"/>
      <c r="E597" s="234"/>
      <c r="F597" s="234"/>
      <c r="G597" s="234"/>
      <c r="H597" s="234"/>
      <c r="I597" s="234"/>
      <c r="J597" s="234"/>
      <c r="K597" s="234"/>
      <c r="L597" s="234"/>
      <c r="M597" s="234"/>
      <c r="N597" s="234"/>
      <c r="O597" s="234"/>
      <c r="P597" s="234"/>
      <c r="Q597" s="234"/>
      <c r="R597" s="234"/>
      <c r="S597" s="234"/>
      <c r="T597" s="234"/>
      <c r="U597" s="234"/>
      <c r="V597" s="234"/>
      <c r="W597" s="234"/>
      <c r="X597" s="234"/>
      <c r="Y597" s="234"/>
      <c r="Z597" s="234"/>
    </row>
    <row r="598" spans="1:26" ht="12.75" customHeight="1" x14ac:dyDescent="0.3">
      <c r="A598" s="234"/>
      <c r="B598" s="234"/>
      <c r="C598" s="234"/>
      <c r="D598" s="234"/>
      <c r="E598" s="234"/>
      <c r="F598" s="234"/>
      <c r="G598" s="234"/>
      <c r="H598" s="234"/>
      <c r="I598" s="234"/>
      <c r="J598" s="234"/>
      <c r="K598" s="234"/>
      <c r="L598" s="234"/>
      <c r="M598" s="234"/>
      <c r="N598" s="234"/>
      <c r="O598" s="234"/>
      <c r="P598" s="234"/>
      <c r="Q598" s="234"/>
      <c r="R598" s="234"/>
      <c r="S598" s="234"/>
      <c r="T598" s="234"/>
      <c r="U598" s="234"/>
      <c r="V598" s="234"/>
      <c r="W598" s="234"/>
      <c r="X598" s="234"/>
      <c r="Y598" s="234"/>
      <c r="Z598" s="234"/>
    </row>
    <row r="599" spans="1:26" ht="12.75" customHeight="1" x14ac:dyDescent="0.3">
      <c r="A599" s="234"/>
      <c r="B599" s="234"/>
      <c r="C599" s="234"/>
      <c r="D599" s="234"/>
      <c r="E599" s="234"/>
      <c r="F599" s="234"/>
      <c r="G599" s="234"/>
      <c r="H599" s="234"/>
      <c r="I599" s="234"/>
      <c r="J599" s="234"/>
      <c r="K599" s="234"/>
      <c r="L599" s="234"/>
      <c r="M599" s="234"/>
      <c r="N599" s="234"/>
      <c r="O599" s="234"/>
      <c r="P599" s="234"/>
      <c r="Q599" s="234"/>
      <c r="R599" s="234"/>
      <c r="S599" s="234"/>
      <c r="T599" s="234"/>
      <c r="U599" s="234"/>
      <c r="V599" s="234"/>
      <c r="W599" s="234"/>
      <c r="X599" s="234"/>
      <c r="Y599" s="234"/>
      <c r="Z599" s="234"/>
    </row>
    <row r="600" spans="1:26" ht="12.75" customHeight="1" x14ac:dyDescent="0.3">
      <c r="A600" s="234"/>
      <c r="B600" s="234"/>
      <c r="C600" s="234"/>
      <c r="D600" s="234"/>
      <c r="E600" s="234"/>
      <c r="F600" s="234"/>
      <c r="G600" s="234"/>
      <c r="H600" s="234"/>
      <c r="I600" s="234"/>
      <c r="J600" s="234"/>
      <c r="K600" s="234"/>
      <c r="L600" s="234"/>
      <c r="M600" s="234"/>
      <c r="N600" s="234"/>
      <c r="O600" s="234"/>
      <c r="P600" s="234"/>
      <c r="Q600" s="234"/>
      <c r="R600" s="234"/>
      <c r="S600" s="234"/>
      <c r="T600" s="234"/>
      <c r="U600" s="234"/>
      <c r="V600" s="234"/>
      <c r="W600" s="234"/>
      <c r="X600" s="234"/>
      <c r="Y600" s="234"/>
      <c r="Z600" s="234"/>
    </row>
    <row r="601" spans="1:26" ht="12.75" customHeight="1" x14ac:dyDescent="0.3">
      <c r="A601" s="234"/>
      <c r="B601" s="234"/>
      <c r="C601" s="234"/>
      <c r="D601" s="234"/>
      <c r="E601" s="234"/>
      <c r="F601" s="234"/>
      <c r="G601" s="234"/>
      <c r="H601" s="234"/>
      <c r="I601" s="234"/>
      <c r="J601" s="234"/>
      <c r="K601" s="234"/>
      <c r="L601" s="234"/>
      <c r="M601" s="234"/>
      <c r="N601" s="234"/>
      <c r="O601" s="234"/>
      <c r="P601" s="234"/>
      <c r="Q601" s="234"/>
      <c r="R601" s="234"/>
      <c r="S601" s="234"/>
      <c r="T601" s="234"/>
      <c r="U601" s="234"/>
      <c r="V601" s="234"/>
      <c r="W601" s="234"/>
      <c r="X601" s="234"/>
      <c r="Y601" s="234"/>
      <c r="Z601" s="234"/>
    </row>
    <row r="602" spans="1:26" ht="12.75" customHeight="1" x14ac:dyDescent="0.3">
      <c r="A602" s="234"/>
      <c r="B602" s="234"/>
      <c r="C602" s="234"/>
      <c r="D602" s="234"/>
      <c r="E602" s="234"/>
      <c r="F602" s="234"/>
      <c r="G602" s="234"/>
      <c r="H602" s="234"/>
      <c r="I602" s="234"/>
      <c r="J602" s="234"/>
      <c r="K602" s="234"/>
      <c r="L602" s="234"/>
      <c r="M602" s="234"/>
      <c r="N602" s="234"/>
      <c r="O602" s="234"/>
      <c r="P602" s="234"/>
      <c r="Q602" s="234"/>
      <c r="R602" s="234"/>
      <c r="S602" s="234"/>
      <c r="T602" s="234"/>
      <c r="U602" s="234"/>
      <c r="V602" s="234"/>
      <c r="W602" s="234"/>
      <c r="X602" s="234"/>
      <c r="Y602" s="234"/>
      <c r="Z602" s="234"/>
    </row>
    <row r="603" spans="1:26" ht="12.75" customHeight="1" x14ac:dyDescent="0.3">
      <c r="A603" s="234"/>
      <c r="B603" s="234"/>
      <c r="C603" s="234"/>
      <c r="D603" s="234"/>
      <c r="E603" s="234"/>
      <c r="F603" s="234"/>
      <c r="G603" s="234"/>
      <c r="H603" s="234"/>
      <c r="I603" s="234"/>
      <c r="J603" s="234"/>
      <c r="K603" s="234"/>
      <c r="L603" s="234"/>
      <c r="M603" s="234"/>
      <c r="N603" s="234"/>
      <c r="O603" s="234"/>
      <c r="P603" s="234"/>
      <c r="Q603" s="234"/>
      <c r="R603" s="234"/>
      <c r="S603" s="234"/>
      <c r="T603" s="234"/>
      <c r="U603" s="234"/>
      <c r="V603" s="234"/>
      <c r="W603" s="234"/>
      <c r="X603" s="234"/>
      <c r="Y603" s="234"/>
      <c r="Z603" s="234"/>
    </row>
    <row r="604" spans="1:26" ht="12.75" customHeight="1" x14ac:dyDescent="0.3">
      <c r="A604" s="234"/>
      <c r="B604" s="234"/>
      <c r="C604" s="234"/>
      <c r="D604" s="234"/>
      <c r="E604" s="234"/>
      <c r="F604" s="234"/>
      <c r="G604" s="234"/>
      <c r="H604" s="234"/>
      <c r="I604" s="234"/>
      <c r="J604" s="234"/>
      <c r="K604" s="234"/>
      <c r="L604" s="234"/>
      <c r="M604" s="234"/>
      <c r="N604" s="234"/>
      <c r="O604" s="234"/>
      <c r="P604" s="234"/>
      <c r="Q604" s="234"/>
      <c r="R604" s="234"/>
      <c r="S604" s="234"/>
      <c r="T604" s="234"/>
      <c r="U604" s="234"/>
      <c r="V604" s="234"/>
      <c r="W604" s="234"/>
      <c r="X604" s="234"/>
      <c r="Y604" s="234"/>
      <c r="Z604" s="234"/>
    </row>
    <row r="605" spans="1:26" ht="12.75" customHeight="1" x14ac:dyDescent="0.3">
      <c r="A605" s="234"/>
      <c r="B605" s="234"/>
      <c r="C605" s="234"/>
      <c r="D605" s="234"/>
      <c r="E605" s="234"/>
      <c r="F605" s="234"/>
      <c r="G605" s="234"/>
      <c r="H605" s="234"/>
      <c r="I605" s="234"/>
      <c r="J605" s="234"/>
      <c r="K605" s="234"/>
      <c r="L605" s="234"/>
      <c r="M605" s="234"/>
      <c r="N605" s="234"/>
      <c r="O605" s="234"/>
      <c r="P605" s="234"/>
      <c r="Q605" s="234"/>
      <c r="R605" s="234"/>
      <c r="S605" s="234"/>
      <c r="T605" s="234"/>
      <c r="U605" s="234"/>
      <c r="V605" s="234"/>
      <c r="W605" s="234"/>
      <c r="X605" s="234"/>
      <c r="Y605" s="234"/>
      <c r="Z605" s="234"/>
    </row>
    <row r="606" spans="1:26" ht="12.75" customHeight="1" x14ac:dyDescent="0.3">
      <c r="A606" s="234"/>
      <c r="B606" s="234"/>
      <c r="C606" s="234"/>
      <c r="D606" s="234"/>
      <c r="E606" s="234"/>
      <c r="F606" s="234"/>
      <c r="G606" s="234"/>
      <c r="H606" s="234"/>
      <c r="I606" s="234"/>
      <c r="J606" s="234"/>
      <c r="K606" s="234"/>
      <c r="L606" s="234"/>
      <c r="M606" s="234"/>
      <c r="N606" s="234"/>
      <c r="O606" s="234"/>
      <c r="P606" s="234"/>
      <c r="Q606" s="234"/>
      <c r="R606" s="234"/>
      <c r="S606" s="234"/>
      <c r="T606" s="234"/>
      <c r="U606" s="234"/>
      <c r="V606" s="234"/>
      <c r="W606" s="234"/>
      <c r="X606" s="234"/>
      <c r="Y606" s="234"/>
      <c r="Z606" s="234"/>
    </row>
    <row r="607" spans="1:26" ht="12.75" customHeight="1" x14ac:dyDescent="0.3">
      <c r="A607" s="234"/>
      <c r="B607" s="234"/>
      <c r="C607" s="234"/>
      <c r="D607" s="234"/>
      <c r="E607" s="234"/>
      <c r="F607" s="234"/>
      <c r="G607" s="234"/>
      <c r="H607" s="234"/>
      <c r="I607" s="234"/>
      <c r="J607" s="234"/>
      <c r="K607" s="234"/>
      <c r="L607" s="234"/>
      <c r="M607" s="234"/>
      <c r="N607" s="234"/>
      <c r="O607" s="234"/>
      <c r="P607" s="234"/>
      <c r="Q607" s="234"/>
      <c r="R607" s="234"/>
      <c r="S607" s="234"/>
      <c r="T607" s="234"/>
      <c r="U607" s="234"/>
      <c r="V607" s="234"/>
      <c r="W607" s="234"/>
      <c r="X607" s="234"/>
      <c r="Y607" s="234"/>
      <c r="Z607" s="234"/>
    </row>
    <row r="608" spans="1:26" ht="12.75" customHeight="1" x14ac:dyDescent="0.3">
      <c r="A608" s="234"/>
      <c r="B608" s="234"/>
      <c r="C608" s="234"/>
      <c r="D608" s="234"/>
      <c r="E608" s="234"/>
      <c r="F608" s="234"/>
      <c r="G608" s="234"/>
      <c r="H608" s="234"/>
      <c r="I608" s="234"/>
      <c r="J608" s="234"/>
      <c r="K608" s="234"/>
      <c r="L608" s="234"/>
      <c r="M608" s="234"/>
      <c r="N608" s="234"/>
      <c r="O608" s="234"/>
      <c r="P608" s="234"/>
      <c r="Q608" s="234"/>
      <c r="R608" s="234"/>
      <c r="S608" s="234"/>
      <c r="T608" s="234"/>
      <c r="U608" s="234"/>
      <c r="V608" s="234"/>
      <c r="W608" s="234"/>
      <c r="X608" s="234"/>
      <c r="Y608" s="234"/>
      <c r="Z608" s="234"/>
    </row>
    <row r="609" spans="1:26" ht="12.75" customHeight="1" x14ac:dyDescent="0.3">
      <c r="A609" s="234"/>
      <c r="B609" s="234"/>
      <c r="C609" s="234"/>
      <c r="D609" s="234"/>
      <c r="E609" s="234"/>
      <c r="F609" s="234"/>
      <c r="G609" s="234"/>
      <c r="H609" s="234"/>
      <c r="I609" s="234"/>
      <c r="J609" s="234"/>
      <c r="K609" s="234"/>
      <c r="L609" s="234"/>
      <c r="M609" s="234"/>
      <c r="N609" s="234"/>
      <c r="O609" s="234"/>
      <c r="P609" s="234"/>
      <c r="Q609" s="234"/>
      <c r="R609" s="234"/>
      <c r="S609" s="234"/>
      <c r="T609" s="234"/>
      <c r="U609" s="234"/>
      <c r="V609" s="234"/>
      <c r="W609" s="234"/>
      <c r="X609" s="234"/>
      <c r="Y609" s="234"/>
      <c r="Z609" s="234"/>
    </row>
    <row r="610" spans="1:26" ht="12.75" customHeight="1" x14ac:dyDescent="0.3">
      <c r="A610" s="234"/>
      <c r="B610" s="234"/>
      <c r="C610" s="234"/>
      <c r="D610" s="234"/>
      <c r="E610" s="234"/>
      <c r="F610" s="234"/>
      <c r="G610" s="234"/>
      <c r="H610" s="234"/>
      <c r="I610" s="234"/>
      <c r="J610" s="234"/>
      <c r="K610" s="234"/>
      <c r="L610" s="234"/>
      <c r="M610" s="234"/>
      <c r="N610" s="234"/>
      <c r="O610" s="234"/>
      <c r="P610" s="234"/>
      <c r="Q610" s="234"/>
      <c r="R610" s="234"/>
      <c r="S610" s="234"/>
      <c r="T610" s="234"/>
      <c r="U610" s="234"/>
      <c r="V610" s="234"/>
      <c r="W610" s="234"/>
      <c r="X610" s="234"/>
      <c r="Y610" s="234"/>
      <c r="Z610" s="234"/>
    </row>
    <row r="611" spans="1:26" ht="12.75" customHeight="1" x14ac:dyDescent="0.3">
      <c r="A611" s="234"/>
      <c r="B611" s="234"/>
      <c r="C611" s="234"/>
      <c r="D611" s="234"/>
      <c r="E611" s="234"/>
      <c r="F611" s="234"/>
      <c r="G611" s="234"/>
      <c r="H611" s="234"/>
      <c r="I611" s="234"/>
      <c r="J611" s="234"/>
      <c r="K611" s="234"/>
      <c r="L611" s="234"/>
      <c r="M611" s="234"/>
      <c r="N611" s="234"/>
      <c r="O611" s="234"/>
      <c r="P611" s="234"/>
      <c r="Q611" s="234"/>
      <c r="R611" s="234"/>
      <c r="S611" s="234"/>
      <c r="T611" s="234"/>
      <c r="U611" s="234"/>
      <c r="V611" s="234"/>
      <c r="W611" s="234"/>
      <c r="X611" s="234"/>
      <c r="Y611" s="234"/>
      <c r="Z611" s="234"/>
    </row>
    <row r="612" spans="1:26" ht="12.75" customHeight="1" x14ac:dyDescent="0.3">
      <c r="A612" s="234"/>
      <c r="B612" s="234"/>
      <c r="C612" s="234"/>
      <c r="D612" s="234"/>
      <c r="E612" s="234"/>
      <c r="F612" s="234"/>
      <c r="G612" s="234"/>
      <c r="H612" s="234"/>
      <c r="I612" s="234"/>
      <c r="J612" s="234"/>
      <c r="K612" s="234"/>
      <c r="L612" s="234"/>
      <c r="M612" s="234"/>
      <c r="N612" s="234"/>
      <c r="O612" s="234"/>
      <c r="P612" s="234"/>
      <c r="Q612" s="234"/>
      <c r="R612" s="234"/>
      <c r="S612" s="234"/>
      <c r="T612" s="234"/>
      <c r="U612" s="234"/>
      <c r="V612" s="234"/>
      <c r="W612" s="234"/>
      <c r="X612" s="234"/>
      <c r="Y612" s="234"/>
      <c r="Z612" s="234"/>
    </row>
    <row r="613" spans="1:26" ht="12.75" customHeight="1" x14ac:dyDescent="0.3">
      <c r="A613" s="234"/>
      <c r="B613" s="234"/>
      <c r="C613" s="234"/>
      <c r="D613" s="234"/>
      <c r="E613" s="234"/>
      <c r="F613" s="234"/>
      <c r="G613" s="234"/>
      <c r="H613" s="234"/>
      <c r="I613" s="234"/>
      <c r="J613" s="234"/>
      <c r="K613" s="234"/>
      <c r="L613" s="234"/>
      <c r="M613" s="234"/>
      <c r="N613" s="234"/>
      <c r="O613" s="234"/>
      <c r="P613" s="234"/>
      <c r="Q613" s="234"/>
      <c r="R613" s="234"/>
      <c r="S613" s="234"/>
      <c r="T613" s="234"/>
      <c r="U613" s="234"/>
      <c r="V613" s="234"/>
      <c r="W613" s="234"/>
      <c r="X613" s="234"/>
      <c r="Y613" s="234"/>
      <c r="Z613" s="234"/>
    </row>
    <row r="614" spans="1:26" ht="12.75" customHeight="1" x14ac:dyDescent="0.3">
      <c r="A614" s="234"/>
      <c r="B614" s="234"/>
      <c r="C614" s="234"/>
      <c r="D614" s="234"/>
      <c r="E614" s="234"/>
      <c r="F614" s="234"/>
      <c r="G614" s="234"/>
      <c r="H614" s="234"/>
      <c r="I614" s="234"/>
      <c r="J614" s="234"/>
      <c r="K614" s="234"/>
      <c r="L614" s="234"/>
      <c r="M614" s="234"/>
      <c r="N614" s="234"/>
      <c r="O614" s="234"/>
      <c r="P614" s="234"/>
      <c r="Q614" s="234"/>
      <c r="R614" s="234"/>
      <c r="S614" s="234"/>
      <c r="T614" s="234"/>
      <c r="U614" s="234"/>
      <c r="V614" s="234"/>
      <c r="W614" s="234"/>
      <c r="X614" s="234"/>
      <c r="Y614" s="234"/>
      <c r="Z614" s="234"/>
    </row>
    <row r="615" spans="1:26" ht="12.75" customHeight="1" x14ac:dyDescent="0.3">
      <c r="A615" s="234"/>
      <c r="B615" s="234"/>
      <c r="C615" s="234"/>
      <c r="D615" s="234"/>
      <c r="E615" s="234"/>
      <c r="F615" s="234"/>
      <c r="G615" s="234"/>
      <c r="H615" s="234"/>
      <c r="I615" s="234"/>
      <c r="J615" s="234"/>
      <c r="K615" s="234"/>
      <c r="L615" s="234"/>
      <c r="M615" s="234"/>
      <c r="N615" s="234"/>
      <c r="O615" s="234"/>
      <c r="P615" s="234"/>
      <c r="Q615" s="234"/>
      <c r="R615" s="234"/>
      <c r="S615" s="234"/>
      <c r="T615" s="234"/>
      <c r="U615" s="234"/>
      <c r="V615" s="234"/>
      <c r="W615" s="234"/>
      <c r="X615" s="234"/>
      <c r="Y615" s="234"/>
      <c r="Z615" s="234"/>
    </row>
    <row r="616" spans="1:26" ht="12.75" customHeight="1" x14ac:dyDescent="0.3">
      <c r="A616" s="234"/>
      <c r="B616" s="234"/>
      <c r="C616" s="234"/>
      <c r="D616" s="234"/>
      <c r="E616" s="234"/>
      <c r="F616" s="234"/>
      <c r="G616" s="234"/>
      <c r="H616" s="234"/>
      <c r="I616" s="234"/>
      <c r="J616" s="234"/>
      <c r="K616" s="234"/>
      <c r="L616" s="234"/>
      <c r="M616" s="234"/>
      <c r="N616" s="234"/>
      <c r="O616" s="234"/>
      <c r="P616" s="234"/>
      <c r="Q616" s="234"/>
      <c r="R616" s="234"/>
      <c r="S616" s="234"/>
      <c r="T616" s="234"/>
      <c r="U616" s="234"/>
      <c r="V616" s="234"/>
      <c r="W616" s="234"/>
      <c r="X616" s="234"/>
      <c r="Y616" s="234"/>
      <c r="Z616" s="234"/>
    </row>
    <row r="617" spans="1:26" ht="12.75" customHeight="1" x14ac:dyDescent="0.3">
      <c r="A617" s="234"/>
      <c r="B617" s="234"/>
      <c r="C617" s="234"/>
      <c r="D617" s="234"/>
      <c r="E617" s="234"/>
      <c r="F617" s="234"/>
      <c r="G617" s="234"/>
      <c r="H617" s="234"/>
      <c r="I617" s="234"/>
      <c r="J617" s="234"/>
      <c r="K617" s="234"/>
      <c r="L617" s="234"/>
      <c r="M617" s="234"/>
      <c r="N617" s="234"/>
      <c r="O617" s="234"/>
      <c r="P617" s="234"/>
      <c r="Q617" s="234"/>
      <c r="R617" s="234"/>
      <c r="S617" s="234"/>
      <c r="T617" s="234"/>
      <c r="U617" s="234"/>
      <c r="V617" s="234"/>
      <c r="W617" s="234"/>
      <c r="X617" s="234"/>
      <c r="Y617" s="234"/>
      <c r="Z617" s="234"/>
    </row>
    <row r="618" spans="1:26" ht="12.75" customHeight="1" x14ac:dyDescent="0.3">
      <c r="A618" s="234"/>
      <c r="B618" s="234"/>
      <c r="C618" s="234"/>
      <c r="D618" s="234"/>
      <c r="E618" s="234"/>
      <c r="F618" s="234"/>
      <c r="G618" s="234"/>
      <c r="H618" s="234"/>
      <c r="I618" s="234"/>
      <c r="J618" s="234"/>
      <c r="K618" s="234"/>
      <c r="L618" s="234"/>
      <c r="M618" s="234"/>
      <c r="N618" s="234"/>
      <c r="O618" s="234"/>
      <c r="P618" s="234"/>
      <c r="Q618" s="234"/>
      <c r="R618" s="234"/>
      <c r="S618" s="234"/>
      <c r="T618" s="234"/>
      <c r="U618" s="234"/>
      <c r="V618" s="234"/>
      <c r="W618" s="234"/>
      <c r="X618" s="234"/>
      <c r="Y618" s="234"/>
      <c r="Z618" s="234"/>
    </row>
    <row r="619" spans="1:26" ht="12.75" customHeight="1" x14ac:dyDescent="0.3">
      <c r="A619" s="234"/>
      <c r="B619" s="234"/>
      <c r="C619" s="234"/>
      <c r="D619" s="234"/>
      <c r="E619" s="234"/>
      <c r="F619" s="234"/>
      <c r="G619" s="234"/>
      <c r="H619" s="234"/>
      <c r="I619" s="234"/>
      <c r="J619" s="234"/>
      <c r="K619" s="234"/>
      <c r="L619" s="234"/>
      <c r="M619" s="234"/>
      <c r="N619" s="234"/>
      <c r="O619" s="234"/>
      <c r="P619" s="234"/>
      <c r="Q619" s="234"/>
      <c r="R619" s="234"/>
      <c r="S619" s="234"/>
      <c r="T619" s="234"/>
      <c r="U619" s="234"/>
      <c r="V619" s="234"/>
      <c r="W619" s="234"/>
      <c r="X619" s="234"/>
      <c r="Y619" s="234"/>
      <c r="Z619" s="234"/>
    </row>
    <row r="620" spans="1:26" ht="12.75" customHeight="1" x14ac:dyDescent="0.3">
      <c r="A620" s="234"/>
      <c r="B620" s="234"/>
      <c r="C620" s="234"/>
      <c r="D620" s="234"/>
      <c r="E620" s="234"/>
      <c r="F620" s="234"/>
      <c r="G620" s="234"/>
      <c r="H620" s="234"/>
      <c r="I620" s="234"/>
      <c r="J620" s="234"/>
      <c r="K620" s="234"/>
      <c r="L620" s="234"/>
      <c r="M620" s="234"/>
      <c r="N620" s="234"/>
      <c r="O620" s="234"/>
      <c r="P620" s="234"/>
      <c r="Q620" s="234"/>
      <c r="R620" s="234"/>
      <c r="S620" s="234"/>
      <c r="T620" s="234"/>
      <c r="U620" s="234"/>
      <c r="V620" s="234"/>
      <c r="W620" s="234"/>
      <c r="X620" s="234"/>
      <c r="Y620" s="234"/>
      <c r="Z620" s="234"/>
    </row>
    <row r="621" spans="1:26" ht="12.75" customHeight="1" x14ac:dyDescent="0.3">
      <c r="A621" s="234"/>
      <c r="B621" s="234"/>
      <c r="C621" s="234"/>
      <c r="D621" s="234"/>
      <c r="E621" s="234"/>
      <c r="F621" s="234"/>
      <c r="G621" s="234"/>
      <c r="H621" s="234"/>
      <c r="I621" s="234"/>
      <c r="J621" s="234"/>
      <c r="K621" s="234"/>
      <c r="L621" s="234"/>
      <c r="M621" s="234"/>
      <c r="N621" s="234"/>
      <c r="O621" s="234"/>
      <c r="P621" s="234"/>
      <c r="Q621" s="234"/>
      <c r="R621" s="234"/>
      <c r="S621" s="234"/>
      <c r="T621" s="234"/>
      <c r="U621" s="234"/>
      <c r="V621" s="234"/>
      <c r="W621" s="234"/>
      <c r="X621" s="234"/>
      <c r="Y621" s="234"/>
      <c r="Z621" s="234"/>
    </row>
    <row r="622" spans="1:26" ht="12.75" customHeight="1" x14ac:dyDescent="0.3">
      <c r="A622" s="234"/>
      <c r="B622" s="234"/>
      <c r="C622" s="234"/>
      <c r="D622" s="234"/>
      <c r="E622" s="234"/>
      <c r="F622" s="234"/>
      <c r="G622" s="234"/>
      <c r="H622" s="234"/>
      <c r="I622" s="234"/>
      <c r="J622" s="234"/>
      <c r="K622" s="234"/>
      <c r="L622" s="234"/>
      <c r="M622" s="234"/>
      <c r="N622" s="234"/>
      <c r="O622" s="234"/>
      <c r="P622" s="234"/>
      <c r="Q622" s="234"/>
      <c r="R622" s="234"/>
      <c r="S622" s="234"/>
      <c r="T622" s="234"/>
      <c r="U622" s="234"/>
      <c r="V622" s="234"/>
      <c r="W622" s="234"/>
      <c r="X622" s="234"/>
      <c r="Y622" s="234"/>
      <c r="Z622" s="234"/>
    </row>
    <row r="623" spans="1:26" ht="12.75" customHeight="1" x14ac:dyDescent="0.3">
      <c r="A623" s="234"/>
      <c r="B623" s="234"/>
      <c r="C623" s="234"/>
      <c r="D623" s="234"/>
      <c r="E623" s="234"/>
      <c r="F623" s="234"/>
      <c r="G623" s="234"/>
      <c r="H623" s="234"/>
      <c r="I623" s="234"/>
      <c r="J623" s="234"/>
      <c r="K623" s="234"/>
      <c r="L623" s="234"/>
      <c r="M623" s="234"/>
      <c r="N623" s="234"/>
      <c r="O623" s="234"/>
      <c r="P623" s="234"/>
      <c r="Q623" s="234"/>
      <c r="R623" s="234"/>
      <c r="S623" s="234"/>
      <c r="T623" s="234"/>
      <c r="U623" s="234"/>
      <c r="V623" s="234"/>
      <c r="W623" s="234"/>
      <c r="X623" s="234"/>
      <c r="Y623" s="234"/>
      <c r="Z623" s="234"/>
    </row>
    <row r="624" spans="1:26" ht="12.75" customHeight="1" x14ac:dyDescent="0.3">
      <c r="A624" s="234"/>
      <c r="B624" s="234"/>
      <c r="C624" s="234"/>
      <c r="D624" s="234"/>
      <c r="E624" s="234"/>
      <c r="F624" s="234"/>
      <c r="G624" s="234"/>
      <c r="H624" s="234"/>
      <c r="I624" s="234"/>
      <c r="J624" s="234"/>
      <c r="K624" s="234"/>
      <c r="L624" s="234"/>
      <c r="M624" s="234"/>
      <c r="N624" s="234"/>
      <c r="O624" s="234"/>
      <c r="P624" s="234"/>
      <c r="Q624" s="234"/>
      <c r="R624" s="234"/>
      <c r="S624" s="234"/>
      <c r="T624" s="234"/>
      <c r="U624" s="234"/>
      <c r="V624" s="234"/>
      <c r="W624" s="234"/>
      <c r="X624" s="234"/>
      <c r="Y624" s="234"/>
      <c r="Z624" s="234"/>
    </row>
    <row r="625" spans="1:26" ht="12.75" customHeight="1" x14ac:dyDescent="0.3">
      <c r="A625" s="234"/>
      <c r="B625" s="234"/>
      <c r="C625" s="234"/>
      <c r="D625" s="234"/>
      <c r="E625" s="234"/>
      <c r="F625" s="234"/>
      <c r="G625" s="234"/>
      <c r="H625" s="234"/>
      <c r="I625" s="234"/>
      <c r="J625" s="234"/>
      <c r="K625" s="234"/>
      <c r="L625" s="234"/>
      <c r="M625" s="234"/>
      <c r="N625" s="234"/>
      <c r="O625" s="234"/>
      <c r="P625" s="234"/>
      <c r="Q625" s="234"/>
      <c r="R625" s="234"/>
      <c r="S625" s="234"/>
      <c r="T625" s="234"/>
      <c r="U625" s="234"/>
      <c r="V625" s="234"/>
      <c r="W625" s="234"/>
      <c r="X625" s="234"/>
      <c r="Y625" s="234"/>
      <c r="Z625" s="234"/>
    </row>
    <row r="626" spans="1:26" ht="12.75" customHeight="1" x14ac:dyDescent="0.3">
      <c r="A626" s="234"/>
      <c r="B626" s="234"/>
      <c r="C626" s="234"/>
      <c r="D626" s="234"/>
      <c r="E626" s="234"/>
      <c r="F626" s="234"/>
      <c r="G626" s="234"/>
      <c r="H626" s="234"/>
      <c r="I626" s="234"/>
      <c r="J626" s="234"/>
      <c r="K626" s="234"/>
      <c r="L626" s="234"/>
      <c r="M626" s="234"/>
      <c r="N626" s="234"/>
      <c r="O626" s="234"/>
      <c r="P626" s="234"/>
      <c r="Q626" s="234"/>
      <c r="R626" s="234"/>
      <c r="S626" s="234"/>
      <c r="T626" s="234"/>
      <c r="U626" s="234"/>
      <c r="V626" s="234"/>
      <c r="W626" s="234"/>
      <c r="X626" s="234"/>
      <c r="Y626" s="234"/>
      <c r="Z626" s="234"/>
    </row>
    <row r="627" spans="1:26" ht="12.75" customHeight="1" x14ac:dyDescent="0.3">
      <c r="A627" s="234"/>
      <c r="B627" s="234"/>
      <c r="C627" s="234"/>
      <c r="D627" s="234"/>
      <c r="E627" s="234"/>
      <c r="F627" s="234"/>
      <c r="G627" s="234"/>
      <c r="H627" s="234"/>
      <c r="I627" s="234"/>
      <c r="J627" s="234"/>
      <c r="K627" s="234"/>
      <c r="L627" s="234"/>
      <c r="M627" s="234"/>
      <c r="N627" s="234"/>
      <c r="O627" s="234"/>
      <c r="P627" s="234"/>
      <c r="Q627" s="234"/>
      <c r="R627" s="234"/>
      <c r="S627" s="234"/>
      <c r="T627" s="234"/>
      <c r="U627" s="234"/>
      <c r="V627" s="234"/>
      <c r="W627" s="234"/>
      <c r="X627" s="234"/>
      <c r="Y627" s="234"/>
      <c r="Z627" s="234"/>
    </row>
    <row r="628" spans="1:26" ht="12.75" customHeight="1" x14ac:dyDescent="0.3">
      <c r="A628" s="234"/>
      <c r="B628" s="234"/>
      <c r="C628" s="234"/>
      <c r="D628" s="234"/>
      <c r="E628" s="234"/>
      <c r="F628" s="234"/>
      <c r="G628" s="234"/>
      <c r="H628" s="234"/>
      <c r="I628" s="234"/>
      <c r="J628" s="234"/>
      <c r="K628" s="234"/>
      <c r="L628" s="234"/>
      <c r="M628" s="234"/>
      <c r="N628" s="234"/>
      <c r="O628" s="234"/>
      <c r="P628" s="234"/>
      <c r="Q628" s="234"/>
      <c r="R628" s="234"/>
      <c r="S628" s="234"/>
      <c r="T628" s="234"/>
      <c r="U628" s="234"/>
      <c r="V628" s="234"/>
      <c r="W628" s="234"/>
      <c r="X628" s="234"/>
      <c r="Y628" s="234"/>
      <c r="Z628" s="234"/>
    </row>
    <row r="629" spans="1:26" ht="12.75" customHeight="1" x14ac:dyDescent="0.3">
      <c r="A629" s="234"/>
      <c r="B629" s="234"/>
      <c r="C629" s="234"/>
      <c r="D629" s="234"/>
      <c r="E629" s="234"/>
      <c r="F629" s="234"/>
      <c r="G629" s="234"/>
      <c r="H629" s="234"/>
      <c r="I629" s="234"/>
      <c r="J629" s="234"/>
      <c r="K629" s="234"/>
      <c r="L629" s="234"/>
      <c r="M629" s="234"/>
      <c r="N629" s="234"/>
      <c r="O629" s="234"/>
      <c r="P629" s="234"/>
      <c r="Q629" s="234"/>
      <c r="R629" s="234"/>
      <c r="S629" s="234"/>
      <c r="T629" s="234"/>
      <c r="U629" s="234"/>
      <c r="V629" s="234"/>
      <c r="W629" s="234"/>
      <c r="X629" s="234"/>
      <c r="Y629" s="234"/>
      <c r="Z629" s="234"/>
    </row>
    <row r="630" spans="1:26" ht="12.75" customHeight="1" x14ac:dyDescent="0.3">
      <c r="A630" s="234"/>
      <c r="B630" s="234"/>
      <c r="C630" s="234"/>
      <c r="D630" s="234"/>
      <c r="E630" s="234"/>
      <c r="F630" s="234"/>
      <c r="G630" s="234"/>
      <c r="H630" s="234"/>
      <c r="I630" s="234"/>
      <c r="J630" s="234"/>
      <c r="K630" s="234"/>
      <c r="L630" s="234"/>
      <c r="M630" s="234"/>
      <c r="N630" s="234"/>
      <c r="O630" s="234"/>
      <c r="P630" s="234"/>
      <c r="Q630" s="234"/>
      <c r="R630" s="234"/>
      <c r="S630" s="234"/>
      <c r="T630" s="234"/>
      <c r="U630" s="234"/>
      <c r="V630" s="234"/>
      <c r="W630" s="234"/>
      <c r="X630" s="234"/>
      <c r="Y630" s="234"/>
      <c r="Z630" s="234"/>
    </row>
    <row r="631" spans="1:26" ht="12.75" customHeight="1" x14ac:dyDescent="0.3">
      <c r="A631" s="234"/>
      <c r="B631" s="234"/>
      <c r="C631" s="234"/>
      <c r="D631" s="234"/>
      <c r="E631" s="234"/>
      <c r="F631" s="234"/>
      <c r="G631" s="234"/>
      <c r="H631" s="234"/>
      <c r="I631" s="234"/>
      <c r="J631" s="234"/>
      <c r="K631" s="234"/>
      <c r="L631" s="234"/>
      <c r="M631" s="234"/>
      <c r="N631" s="234"/>
      <c r="O631" s="234"/>
      <c r="P631" s="234"/>
      <c r="Q631" s="234"/>
      <c r="R631" s="234"/>
      <c r="S631" s="234"/>
      <c r="T631" s="234"/>
      <c r="U631" s="234"/>
      <c r="V631" s="234"/>
      <c r="W631" s="234"/>
      <c r="X631" s="234"/>
      <c r="Y631" s="234"/>
      <c r="Z631" s="234"/>
    </row>
    <row r="632" spans="1:26" ht="12.75" customHeight="1" x14ac:dyDescent="0.3">
      <c r="A632" s="234"/>
      <c r="B632" s="234"/>
      <c r="C632" s="234"/>
      <c r="D632" s="234"/>
      <c r="E632" s="234"/>
      <c r="F632" s="234"/>
      <c r="G632" s="234"/>
      <c r="H632" s="234"/>
      <c r="I632" s="234"/>
      <c r="J632" s="234"/>
      <c r="K632" s="234"/>
      <c r="L632" s="234"/>
      <c r="M632" s="234"/>
      <c r="N632" s="234"/>
      <c r="O632" s="234"/>
      <c r="P632" s="234"/>
      <c r="Q632" s="234"/>
      <c r="R632" s="234"/>
      <c r="S632" s="234"/>
      <c r="T632" s="234"/>
      <c r="U632" s="234"/>
      <c r="V632" s="234"/>
      <c r="W632" s="234"/>
      <c r="X632" s="234"/>
      <c r="Y632" s="234"/>
      <c r="Z632" s="234"/>
    </row>
    <row r="633" spans="1:26" ht="12.75" customHeight="1" x14ac:dyDescent="0.3">
      <c r="A633" s="234"/>
      <c r="B633" s="234"/>
      <c r="C633" s="234"/>
      <c r="D633" s="234"/>
      <c r="E633" s="234"/>
      <c r="F633" s="234"/>
      <c r="G633" s="234"/>
      <c r="H633" s="234"/>
      <c r="I633" s="234"/>
      <c r="J633" s="234"/>
      <c r="K633" s="234"/>
      <c r="L633" s="234"/>
      <c r="M633" s="234"/>
      <c r="N633" s="234"/>
      <c r="O633" s="234"/>
      <c r="P633" s="234"/>
      <c r="Q633" s="234"/>
      <c r="R633" s="234"/>
      <c r="S633" s="234"/>
      <c r="T633" s="234"/>
      <c r="U633" s="234"/>
      <c r="V633" s="234"/>
      <c r="W633" s="234"/>
      <c r="X633" s="234"/>
      <c r="Y633" s="234"/>
      <c r="Z633" s="234"/>
    </row>
    <row r="634" spans="1:26" ht="12.75" customHeight="1" x14ac:dyDescent="0.3">
      <c r="A634" s="234"/>
      <c r="B634" s="234"/>
      <c r="C634" s="234"/>
      <c r="D634" s="234"/>
      <c r="E634" s="234"/>
      <c r="F634" s="234"/>
      <c r="G634" s="234"/>
      <c r="H634" s="234"/>
      <c r="I634" s="234"/>
      <c r="J634" s="234"/>
      <c r="K634" s="234"/>
      <c r="L634" s="234"/>
      <c r="M634" s="234"/>
      <c r="N634" s="234"/>
      <c r="O634" s="234"/>
      <c r="P634" s="234"/>
      <c r="Q634" s="234"/>
      <c r="R634" s="234"/>
      <c r="S634" s="234"/>
      <c r="T634" s="234"/>
      <c r="U634" s="234"/>
      <c r="V634" s="234"/>
      <c r="W634" s="234"/>
      <c r="X634" s="234"/>
      <c r="Y634" s="234"/>
      <c r="Z634" s="234"/>
    </row>
    <row r="635" spans="1:26" ht="12.75" customHeight="1" x14ac:dyDescent="0.3">
      <c r="A635" s="234"/>
      <c r="B635" s="234"/>
      <c r="C635" s="234"/>
      <c r="D635" s="234"/>
      <c r="E635" s="234"/>
      <c r="F635" s="234"/>
      <c r="G635" s="234"/>
      <c r="H635" s="234"/>
      <c r="I635" s="234"/>
      <c r="J635" s="234"/>
      <c r="K635" s="234"/>
      <c r="L635" s="234"/>
      <c r="M635" s="234"/>
      <c r="N635" s="234"/>
      <c r="O635" s="234"/>
      <c r="P635" s="234"/>
      <c r="Q635" s="234"/>
      <c r="R635" s="234"/>
      <c r="S635" s="234"/>
      <c r="T635" s="234"/>
      <c r="U635" s="234"/>
      <c r="V635" s="234"/>
      <c r="W635" s="234"/>
      <c r="X635" s="234"/>
      <c r="Y635" s="234"/>
      <c r="Z635" s="234"/>
    </row>
    <row r="636" spans="1:26" ht="12.75" customHeight="1" x14ac:dyDescent="0.3">
      <c r="A636" s="234"/>
      <c r="B636" s="234"/>
      <c r="C636" s="234"/>
      <c r="D636" s="234"/>
      <c r="E636" s="234"/>
      <c r="F636" s="234"/>
      <c r="G636" s="234"/>
      <c r="H636" s="234"/>
      <c r="I636" s="234"/>
      <c r="J636" s="234"/>
      <c r="K636" s="234"/>
      <c r="L636" s="234"/>
      <c r="M636" s="234"/>
      <c r="N636" s="234"/>
      <c r="O636" s="234"/>
      <c r="P636" s="234"/>
      <c r="Q636" s="234"/>
      <c r="R636" s="234"/>
      <c r="S636" s="234"/>
      <c r="T636" s="234"/>
      <c r="U636" s="234"/>
      <c r="V636" s="234"/>
      <c r="W636" s="234"/>
      <c r="X636" s="234"/>
      <c r="Y636" s="234"/>
      <c r="Z636" s="234"/>
    </row>
    <row r="637" spans="1:26" ht="12.75" customHeight="1" x14ac:dyDescent="0.3">
      <c r="A637" s="234"/>
      <c r="B637" s="234"/>
      <c r="C637" s="234"/>
      <c r="D637" s="234"/>
      <c r="E637" s="234"/>
      <c r="F637" s="234"/>
      <c r="G637" s="234"/>
      <c r="H637" s="234"/>
      <c r="I637" s="234"/>
      <c r="J637" s="234"/>
      <c r="K637" s="234"/>
      <c r="L637" s="234"/>
      <c r="M637" s="234"/>
      <c r="N637" s="234"/>
      <c r="O637" s="234"/>
      <c r="P637" s="234"/>
      <c r="Q637" s="234"/>
      <c r="R637" s="234"/>
      <c r="S637" s="234"/>
      <c r="T637" s="234"/>
      <c r="U637" s="234"/>
      <c r="V637" s="234"/>
      <c r="W637" s="234"/>
      <c r="X637" s="234"/>
      <c r="Y637" s="234"/>
      <c r="Z637" s="234"/>
    </row>
    <row r="638" spans="1:26" ht="12.75" customHeight="1" x14ac:dyDescent="0.3">
      <c r="A638" s="234"/>
      <c r="B638" s="234"/>
      <c r="C638" s="234"/>
      <c r="D638" s="234"/>
      <c r="E638" s="234"/>
      <c r="F638" s="234"/>
      <c r="G638" s="234"/>
      <c r="H638" s="234"/>
      <c r="I638" s="234"/>
      <c r="J638" s="234"/>
      <c r="K638" s="234"/>
      <c r="L638" s="234"/>
      <c r="M638" s="234"/>
      <c r="N638" s="234"/>
      <c r="O638" s="234"/>
      <c r="P638" s="234"/>
      <c r="Q638" s="234"/>
      <c r="R638" s="234"/>
      <c r="S638" s="234"/>
      <c r="T638" s="234"/>
      <c r="U638" s="234"/>
      <c r="V638" s="234"/>
      <c r="W638" s="234"/>
      <c r="X638" s="234"/>
      <c r="Y638" s="234"/>
      <c r="Z638" s="234"/>
    </row>
    <row r="639" spans="1:26" ht="12.75" customHeight="1" x14ac:dyDescent="0.3">
      <c r="A639" s="234"/>
      <c r="B639" s="234"/>
      <c r="C639" s="234"/>
      <c r="D639" s="234"/>
      <c r="E639" s="234"/>
      <c r="F639" s="234"/>
      <c r="G639" s="234"/>
      <c r="H639" s="234"/>
      <c r="I639" s="234"/>
      <c r="J639" s="234"/>
      <c r="K639" s="234"/>
      <c r="L639" s="234"/>
      <c r="M639" s="234"/>
      <c r="N639" s="234"/>
      <c r="O639" s="234"/>
      <c r="P639" s="234"/>
      <c r="Q639" s="234"/>
      <c r="R639" s="234"/>
      <c r="S639" s="234"/>
      <c r="T639" s="234"/>
      <c r="U639" s="234"/>
      <c r="V639" s="234"/>
      <c r="W639" s="234"/>
      <c r="X639" s="234"/>
      <c r="Y639" s="234"/>
      <c r="Z639" s="234"/>
    </row>
    <row r="640" spans="1:26" ht="12.75" customHeight="1" x14ac:dyDescent="0.3">
      <c r="A640" s="234"/>
      <c r="B640" s="234"/>
      <c r="C640" s="234"/>
      <c r="D640" s="234"/>
      <c r="E640" s="234"/>
      <c r="F640" s="234"/>
      <c r="G640" s="234"/>
      <c r="H640" s="234"/>
      <c r="I640" s="234"/>
      <c r="J640" s="234"/>
      <c r="K640" s="234"/>
      <c r="L640" s="234"/>
      <c r="M640" s="234"/>
      <c r="N640" s="234"/>
      <c r="O640" s="234"/>
      <c r="P640" s="234"/>
      <c r="Q640" s="234"/>
      <c r="R640" s="234"/>
      <c r="S640" s="234"/>
      <c r="T640" s="234"/>
      <c r="U640" s="234"/>
      <c r="V640" s="234"/>
      <c r="W640" s="234"/>
      <c r="X640" s="234"/>
      <c r="Y640" s="234"/>
      <c r="Z640" s="234"/>
    </row>
    <row r="641" spans="1:26" ht="12.75" customHeight="1" x14ac:dyDescent="0.3">
      <c r="A641" s="234"/>
      <c r="B641" s="234"/>
      <c r="C641" s="234"/>
      <c r="D641" s="234"/>
      <c r="E641" s="234"/>
      <c r="F641" s="234"/>
      <c r="G641" s="234"/>
      <c r="H641" s="234"/>
      <c r="I641" s="234"/>
      <c r="J641" s="234"/>
      <c r="K641" s="234"/>
      <c r="L641" s="234"/>
      <c r="M641" s="234"/>
      <c r="N641" s="234"/>
      <c r="O641" s="234"/>
      <c r="P641" s="234"/>
      <c r="Q641" s="234"/>
      <c r="R641" s="234"/>
      <c r="S641" s="234"/>
      <c r="T641" s="234"/>
      <c r="U641" s="234"/>
      <c r="V641" s="234"/>
      <c r="W641" s="234"/>
      <c r="X641" s="234"/>
      <c r="Y641" s="234"/>
      <c r="Z641" s="234"/>
    </row>
    <row r="642" spans="1:26" ht="12.75" customHeight="1" x14ac:dyDescent="0.3">
      <c r="A642" s="234"/>
      <c r="B642" s="234"/>
      <c r="C642" s="234"/>
      <c r="D642" s="234"/>
      <c r="E642" s="234"/>
      <c r="F642" s="234"/>
      <c r="G642" s="234"/>
      <c r="H642" s="234"/>
      <c r="I642" s="234"/>
      <c r="J642" s="234"/>
      <c r="K642" s="234"/>
      <c r="L642" s="234"/>
      <c r="M642" s="234"/>
      <c r="N642" s="234"/>
      <c r="O642" s="234"/>
      <c r="P642" s="234"/>
      <c r="Q642" s="234"/>
      <c r="R642" s="234"/>
      <c r="S642" s="234"/>
      <c r="T642" s="234"/>
      <c r="U642" s="234"/>
      <c r="V642" s="234"/>
      <c r="W642" s="234"/>
      <c r="X642" s="234"/>
      <c r="Y642" s="234"/>
      <c r="Z642" s="234"/>
    </row>
    <row r="643" spans="1:26" ht="12.75" customHeight="1" x14ac:dyDescent="0.3">
      <c r="A643" s="234"/>
      <c r="B643" s="234"/>
      <c r="C643" s="234"/>
      <c r="D643" s="234"/>
      <c r="E643" s="234"/>
      <c r="F643" s="234"/>
      <c r="G643" s="234"/>
      <c r="H643" s="234"/>
      <c r="I643" s="234"/>
      <c r="J643" s="234"/>
      <c r="K643" s="234"/>
      <c r="L643" s="234"/>
      <c r="M643" s="234"/>
      <c r="N643" s="234"/>
      <c r="O643" s="234"/>
      <c r="P643" s="234"/>
      <c r="Q643" s="234"/>
      <c r="R643" s="234"/>
      <c r="S643" s="234"/>
      <c r="T643" s="234"/>
      <c r="U643" s="234"/>
      <c r="V643" s="234"/>
      <c r="W643" s="234"/>
      <c r="X643" s="234"/>
      <c r="Y643" s="234"/>
      <c r="Z643" s="234"/>
    </row>
    <row r="644" spans="1:26" ht="12.75" customHeight="1" x14ac:dyDescent="0.3">
      <c r="A644" s="234"/>
      <c r="B644" s="234"/>
      <c r="C644" s="234"/>
      <c r="D644" s="234"/>
      <c r="E644" s="234"/>
      <c r="F644" s="234"/>
      <c r="G644" s="234"/>
      <c r="H644" s="234"/>
      <c r="I644" s="234"/>
      <c r="J644" s="234"/>
      <c r="K644" s="234"/>
      <c r="L644" s="234"/>
      <c r="M644" s="234"/>
      <c r="N644" s="234"/>
      <c r="O644" s="234"/>
      <c r="P644" s="234"/>
      <c r="Q644" s="234"/>
      <c r="R644" s="234"/>
      <c r="S644" s="234"/>
      <c r="T644" s="234"/>
      <c r="U644" s="234"/>
      <c r="V644" s="234"/>
      <c r="W644" s="234"/>
      <c r="X644" s="234"/>
      <c r="Y644" s="234"/>
      <c r="Z644" s="234"/>
    </row>
    <row r="645" spans="1:26" ht="12.75" customHeight="1" x14ac:dyDescent="0.3">
      <c r="A645" s="234"/>
      <c r="B645" s="234"/>
      <c r="C645" s="234"/>
      <c r="D645" s="234"/>
      <c r="E645" s="234"/>
      <c r="F645" s="234"/>
      <c r="G645" s="234"/>
      <c r="H645" s="234"/>
      <c r="I645" s="234"/>
      <c r="J645" s="234"/>
      <c r="K645" s="234"/>
      <c r="L645" s="234"/>
      <c r="M645" s="234"/>
      <c r="N645" s="234"/>
      <c r="O645" s="234"/>
      <c r="P645" s="234"/>
      <c r="Q645" s="234"/>
      <c r="R645" s="234"/>
      <c r="S645" s="234"/>
      <c r="T645" s="234"/>
      <c r="U645" s="234"/>
      <c r="V645" s="234"/>
      <c r="W645" s="234"/>
      <c r="X645" s="234"/>
      <c r="Y645" s="234"/>
      <c r="Z645" s="234"/>
    </row>
    <row r="646" spans="1:26" ht="12.75" customHeight="1" x14ac:dyDescent="0.3">
      <c r="A646" s="234"/>
      <c r="B646" s="234"/>
      <c r="C646" s="234"/>
      <c r="D646" s="234"/>
      <c r="E646" s="234"/>
      <c r="F646" s="234"/>
      <c r="G646" s="234"/>
      <c r="H646" s="234"/>
      <c r="I646" s="234"/>
      <c r="J646" s="234"/>
      <c r="K646" s="234"/>
      <c r="L646" s="234"/>
      <c r="M646" s="234"/>
      <c r="N646" s="234"/>
      <c r="O646" s="234"/>
      <c r="P646" s="234"/>
      <c r="Q646" s="234"/>
      <c r="R646" s="234"/>
      <c r="S646" s="234"/>
      <c r="T646" s="234"/>
      <c r="U646" s="234"/>
      <c r="V646" s="234"/>
      <c r="W646" s="234"/>
      <c r="X646" s="234"/>
      <c r="Y646" s="234"/>
      <c r="Z646" s="234"/>
    </row>
    <row r="647" spans="1:26" ht="12.75" customHeight="1" x14ac:dyDescent="0.3">
      <c r="A647" s="234"/>
      <c r="B647" s="234"/>
      <c r="C647" s="234"/>
      <c r="D647" s="234"/>
      <c r="E647" s="234"/>
      <c r="F647" s="234"/>
      <c r="G647" s="234"/>
      <c r="H647" s="234"/>
      <c r="I647" s="234"/>
      <c r="J647" s="234"/>
      <c r="K647" s="234"/>
      <c r="L647" s="234"/>
      <c r="M647" s="234"/>
      <c r="N647" s="234"/>
      <c r="O647" s="234"/>
      <c r="P647" s="234"/>
      <c r="Q647" s="234"/>
      <c r="R647" s="234"/>
      <c r="S647" s="234"/>
      <c r="T647" s="234"/>
      <c r="U647" s="234"/>
      <c r="V647" s="234"/>
      <c r="W647" s="234"/>
      <c r="X647" s="234"/>
      <c r="Y647" s="234"/>
      <c r="Z647" s="234"/>
    </row>
    <row r="648" spans="1:26" ht="12.75" customHeight="1" x14ac:dyDescent="0.3">
      <c r="A648" s="234"/>
      <c r="B648" s="234"/>
      <c r="C648" s="234"/>
      <c r="D648" s="234"/>
      <c r="E648" s="234"/>
      <c r="F648" s="234"/>
      <c r="G648" s="234"/>
      <c r="H648" s="234"/>
      <c r="I648" s="234"/>
      <c r="J648" s="234"/>
      <c r="K648" s="234"/>
      <c r="L648" s="234"/>
      <c r="M648" s="234"/>
      <c r="N648" s="234"/>
      <c r="O648" s="234"/>
      <c r="P648" s="234"/>
      <c r="Q648" s="234"/>
      <c r="R648" s="234"/>
      <c r="S648" s="234"/>
      <c r="T648" s="234"/>
      <c r="U648" s="234"/>
      <c r="V648" s="234"/>
      <c r="W648" s="234"/>
      <c r="X648" s="234"/>
      <c r="Y648" s="234"/>
      <c r="Z648" s="234"/>
    </row>
    <row r="649" spans="1:26" ht="12.75" customHeight="1" x14ac:dyDescent="0.3">
      <c r="A649" s="234"/>
      <c r="B649" s="234"/>
      <c r="C649" s="234"/>
      <c r="D649" s="234"/>
      <c r="E649" s="234"/>
      <c r="F649" s="234"/>
      <c r="G649" s="234"/>
      <c r="H649" s="234"/>
      <c r="I649" s="234"/>
      <c r="J649" s="234"/>
      <c r="K649" s="234"/>
      <c r="L649" s="234"/>
      <c r="M649" s="234"/>
      <c r="N649" s="234"/>
      <c r="O649" s="234"/>
      <c r="P649" s="234"/>
      <c r="Q649" s="234"/>
      <c r="R649" s="234"/>
      <c r="S649" s="234"/>
      <c r="T649" s="234"/>
      <c r="U649" s="234"/>
      <c r="V649" s="234"/>
      <c r="W649" s="234"/>
      <c r="X649" s="234"/>
      <c r="Y649" s="234"/>
      <c r="Z649" s="234"/>
    </row>
    <row r="650" spans="1:26" ht="12.75" customHeight="1" x14ac:dyDescent="0.3">
      <c r="A650" s="234"/>
      <c r="B650" s="234"/>
      <c r="C650" s="234"/>
      <c r="D650" s="234"/>
      <c r="E650" s="234"/>
      <c r="F650" s="234"/>
      <c r="G650" s="234"/>
      <c r="H650" s="234"/>
      <c r="I650" s="234"/>
      <c r="J650" s="234"/>
      <c r="K650" s="234"/>
      <c r="L650" s="234"/>
      <c r="M650" s="234"/>
      <c r="N650" s="234"/>
      <c r="O650" s="234"/>
      <c r="P650" s="234"/>
      <c r="Q650" s="234"/>
      <c r="R650" s="234"/>
      <c r="S650" s="234"/>
      <c r="T650" s="234"/>
      <c r="U650" s="234"/>
      <c r="V650" s="234"/>
      <c r="W650" s="234"/>
      <c r="X650" s="234"/>
      <c r="Y650" s="234"/>
      <c r="Z650" s="234"/>
    </row>
    <row r="651" spans="1:26" ht="12.75" customHeight="1" x14ac:dyDescent="0.3">
      <c r="A651" s="234"/>
      <c r="B651" s="234"/>
      <c r="C651" s="234"/>
      <c r="D651" s="234"/>
      <c r="E651" s="234"/>
      <c r="F651" s="234"/>
      <c r="G651" s="234"/>
      <c r="H651" s="234"/>
      <c r="I651" s="234"/>
      <c r="J651" s="234"/>
      <c r="K651" s="234"/>
      <c r="L651" s="234"/>
      <c r="M651" s="234"/>
      <c r="N651" s="234"/>
      <c r="O651" s="234"/>
      <c r="P651" s="234"/>
      <c r="Q651" s="234"/>
      <c r="R651" s="234"/>
      <c r="S651" s="234"/>
      <c r="T651" s="234"/>
      <c r="U651" s="234"/>
      <c r="V651" s="234"/>
      <c r="W651" s="234"/>
      <c r="X651" s="234"/>
      <c r="Y651" s="234"/>
      <c r="Z651" s="234"/>
    </row>
    <row r="652" spans="1:26" ht="12.75" customHeight="1" x14ac:dyDescent="0.3">
      <c r="A652" s="234"/>
      <c r="B652" s="234"/>
      <c r="C652" s="234"/>
      <c r="D652" s="234"/>
      <c r="E652" s="234"/>
      <c r="F652" s="234"/>
      <c r="G652" s="234"/>
      <c r="H652" s="234"/>
      <c r="I652" s="234"/>
      <c r="J652" s="234"/>
      <c r="K652" s="234"/>
      <c r="L652" s="234"/>
      <c r="M652" s="234"/>
      <c r="N652" s="234"/>
      <c r="O652" s="234"/>
      <c r="P652" s="234"/>
      <c r="Q652" s="234"/>
      <c r="R652" s="234"/>
      <c r="S652" s="234"/>
      <c r="T652" s="234"/>
      <c r="U652" s="234"/>
      <c r="V652" s="234"/>
      <c r="W652" s="234"/>
      <c r="X652" s="234"/>
      <c r="Y652" s="234"/>
      <c r="Z652" s="234"/>
    </row>
    <row r="653" spans="1:26" ht="12.75" customHeight="1" x14ac:dyDescent="0.3">
      <c r="A653" s="234"/>
      <c r="B653" s="234"/>
      <c r="C653" s="234"/>
      <c r="D653" s="234"/>
      <c r="E653" s="234"/>
      <c r="F653" s="234"/>
      <c r="G653" s="234"/>
      <c r="H653" s="234"/>
      <c r="I653" s="234"/>
      <c r="J653" s="234"/>
      <c r="K653" s="234"/>
      <c r="L653" s="234"/>
      <c r="M653" s="234"/>
      <c r="N653" s="234"/>
      <c r="O653" s="234"/>
      <c r="P653" s="234"/>
      <c r="Q653" s="234"/>
      <c r="R653" s="234"/>
      <c r="S653" s="234"/>
      <c r="T653" s="234"/>
      <c r="U653" s="234"/>
      <c r="V653" s="234"/>
      <c r="W653" s="234"/>
      <c r="X653" s="234"/>
      <c r="Y653" s="234"/>
      <c r="Z653" s="234"/>
    </row>
    <row r="654" spans="1:26" ht="12.75" customHeight="1" x14ac:dyDescent="0.3">
      <c r="A654" s="234"/>
      <c r="B654" s="234"/>
      <c r="C654" s="234"/>
      <c r="D654" s="234"/>
      <c r="E654" s="234"/>
      <c r="F654" s="234"/>
      <c r="G654" s="234"/>
      <c r="H654" s="234"/>
      <c r="I654" s="234"/>
      <c r="J654" s="234"/>
      <c r="K654" s="234"/>
      <c r="L654" s="234"/>
      <c r="M654" s="234"/>
      <c r="N654" s="234"/>
      <c r="O654" s="234"/>
      <c r="P654" s="234"/>
      <c r="Q654" s="234"/>
      <c r="R654" s="234"/>
      <c r="S654" s="234"/>
      <c r="T654" s="234"/>
      <c r="U654" s="234"/>
      <c r="V654" s="234"/>
      <c r="W654" s="234"/>
      <c r="X654" s="234"/>
      <c r="Y654" s="234"/>
      <c r="Z654" s="234"/>
    </row>
    <row r="655" spans="1:26" ht="12.75" customHeight="1" x14ac:dyDescent="0.3">
      <c r="A655" s="234"/>
      <c r="B655" s="234"/>
      <c r="C655" s="234"/>
      <c r="D655" s="234"/>
      <c r="E655" s="234"/>
      <c r="F655" s="234"/>
      <c r="G655" s="234"/>
      <c r="H655" s="234"/>
      <c r="I655" s="234"/>
      <c r="J655" s="234"/>
      <c r="K655" s="234"/>
      <c r="L655" s="234"/>
      <c r="M655" s="234"/>
      <c r="N655" s="234"/>
      <c r="O655" s="234"/>
      <c r="P655" s="234"/>
      <c r="Q655" s="234"/>
      <c r="R655" s="234"/>
      <c r="S655" s="234"/>
      <c r="T655" s="234"/>
      <c r="U655" s="234"/>
      <c r="V655" s="234"/>
      <c r="W655" s="234"/>
      <c r="X655" s="234"/>
      <c r="Y655" s="234"/>
      <c r="Z655" s="234"/>
    </row>
    <row r="656" spans="1:26" ht="12.75" customHeight="1" x14ac:dyDescent="0.3">
      <c r="A656" s="234"/>
      <c r="B656" s="234"/>
      <c r="C656" s="234"/>
      <c r="D656" s="234"/>
      <c r="E656" s="234"/>
      <c r="F656" s="234"/>
      <c r="G656" s="234"/>
      <c r="H656" s="234"/>
      <c r="I656" s="234"/>
      <c r="J656" s="234"/>
      <c r="K656" s="234"/>
      <c r="L656" s="234"/>
      <c r="M656" s="234"/>
      <c r="N656" s="234"/>
      <c r="O656" s="234"/>
      <c r="P656" s="234"/>
      <c r="Q656" s="234"/>
      <c r="R656" s="234"/>
      <c r="S656" s="234"/>
      <c r="T656" s="234"/>
      <c r="U656" s="234"/>
      <c r="V656" s="234"/>
      <c r="W656" s="234"/>
      <c r="X656" s="234"/>
      <c r="Y656" s="234"/>
      <c r="Z656" s="234"/>
    </row>
    <row r="657" spans="1:26" ht="12.75" customHeight="1" x14ac:dyDescent="0.3">
      <c r="A657" s="234"/>
      <c r="B657" s="234"/>
      <c r="C657" s="234"/>
      <c r="D657" s="234"/>
      <c r="E657" s="234"/>
      <c r="F657" s="234"/>
      <c r="G657" s="234"/>
      <c r="H657" s="234"/>
      <c r="I657" s="234"/>
      <c r="J657" s="234"/>
      <c r="K657" s="234"/>
      <c r="L657" s="234"/>
      <c r="M657" s="234"/>
      <c r="N657" s="234"/>
      <c r="O657" s="234"/>
      <c r="P657" s="234"/>
      <c r="Q657" s="234"/>
      <c r="R657" s="234"/>
      <c r="S657" s="234"/>
      <c r="T657" s="234"/>
      <c r="U657" s="234"/>
      <c r="V657" s="234"/>
      <c r="W657" s="234"/>
      <c r="X657" s="234"/>
      <c r="Y657" s="234"/>
      <c r="Z657" s="234"/>
    </row>
    <row r="658" spans="1:26" ht="12.75" customHeight="1" x14ac:dyDescent="0.3">
      <c r="A658" s="234"/>
      <c r="B658" s="234"/>
      <c r="C658" s="234"/>
      <c r="D658" s="234"/>
      <c r="E658" s="234"/>
      <c r="F658" s="234"/>
      <c r="G658" s="234"/>
      <c r="H658" s="234"/>
      <c r="I658" s="234"/>
      <c r="J658" s="234"/>
      <c r="K658" s="234"/>
      <c r="L658" s="234"/>
      <c r="M658" s="234"/>
      <c r="N658" s="234"/>
      <c r="O658" s="234"/>
      <c r="P658" s="234"/>
      <c r="Q658" s="234"/>
      <c r="R658" s="234"/>
      <c r="S658" s="234"/>
      <c r="T658" s="234"/>
      <c r="U658" s="234"/>
      <c r="V658" s="234"/>
      <c r="W658" s="234"/>
      <c r="X658" s="234"/>
      <c r="Y658" s="234"/>
      <c r="Z658" s="234"/>
    </row>
    <row r="659" spans="1:26" ht="12.75" customHeight="1" x14ac:dyDescent="0.3">
      <c r="A659" s="234"/>
      <c r="B659" s="234"/>
      <c r="C659" s="234"/>
      <c r="D659" s="234"/>
      <c r="E659" s="234"/>
      <c r="F659" s="234"/>
      <c r="G659" s="234"/>
      <c r="H659" s="234"/>
      <c r="I659" s="234"/>
      <c r="J659" s="234"/>
      <c r="K659" s="234"/>
      <c r="L659" s="234"/>
      <c r="M659" s="234"/>
      <c r="N659" s="234"/>
      <c r="O659" s="234"/>
      <c r="P659" s="234"/>
      <c r="Q659" s="234"/>
      <c r="R659" s="234"/>
      <c r="S659" s="234"/>
      <c r="T659" s="234"/>
      <c r="U659" s="234"/>
      <c r="V659" s="234"/>
      <c r="W659" s="234"/>
      <c r="X659" s="234"/>
      <c r="Y659" s="234"/>
      <c r="Z659" s="234"/>
    </row>
    <row r="660" spans="1:26" ht="12.75" customHeight="1" x14ac:dyDescent="0.3">
      <c r="A660" s="234"/>
      <c r="B660" s="234"/>
      <c r="C660" s="234"/>
      <c r="D660" s="234"/>
      <c r="E660" s="234"/>
      <c r="F660" s="234"/>
      <c r="G660" s="234"/>
      <c r="H660" s="234"/>
      <c r="I660" s="234"/>
      <c r="J660" s="234"/>
      <c r="K660" s="234"/>
      <c r="L660" s="234"/>
      <c r="M660" s="234"/>
      <c r="N660" s="234"/>
      <c r="O660" s="234"/>
      <c r="P660" s="234"/>
      <c r="Q660" s="234"/>
      <c r="R660" s="234"/>
      <c r="S660" s="234"/>
      <c r="T660" s="234"/>
      <c r="U660" s="234"/>
      <c r="V660" s="234"/>
      <c r="W660" s="234"/>
      <c r="X660" s="234"/>
      <c r="Y660" s="234"/>
      <c r="Z660" s="234"/>
    </row>
    <row r="661" spans="1:26" ht="12.75" customHeight="1" x14ac:dyDescent="0.3">
      <c r="A661" s="234"/>
      <c r="B661" s="234"/>
      <c r="C661" s="234"/>
      <c r="D661" s="234"/>
      <c r="E661" s="234"/>
      <c r="F661" s="234"/>
      <c r="G661" s="234"/>
      <c r="H661" s="234"/>
      <c r="I661" s="234"/>
      <c r="J661" s="234"/>
      <c r="K661" s="234"/>
      <c r="L661" s="234"/>
      <c r="M661" s="234"/>
      <c r="N661" s="234"/>
      <c r="O661" s="234"/>
      <c r="P661" s="234"/>
      <c r="Q661" s="234"/>
      <c r="R661" s="234"/>
      <c r="S661" s="234"/>
      <c r="T661" s="234"/>
      <c r="U661" s="234"/>
      <c r="V661" s="234"/>
      <c r="W661" s="234"/>
      <c r="X661" s="234"/>
      <c r="Y661" s="234"/>
      <c r="Z661" s="234"/>
    </row>
    <row r="662" spans="1:26" ht="12.75" customHeight="1" x14ac:dyDescent="0.3">
      <c r="A662" s="234"/>
      <c r="B662" s="234"/>
      <c r="C662" s="234"/>
      <c r="D662" s="234"/>
      <c r="E662" s="234"/>
      <c r="F662" s="234"/>
      <c r="G662" s="234"/>
      <c r="H662" s="234"/>
      <c r="I662" s="234"/>
      <c r="J662" s="234"/>
      <c r="K662" s="234"/>
      <c r="L662" s="234"/>
      <c r="M662" s="234"/>
      <c r="N662" s="234"/>
      <c r="O662" s="234"/>
      <c r="P662" s="234"/>
      <c r="Q662" s="234"/>
      <c r="R662" s="234"/>
      <c r="S662" s="234"/>
      <c r="T662" s="234"/>
      <c r="U662" s="234"/>
      <c r="V662" s="234"/>
      <c r="W662" s="234"/>
      <c r="X662" s="234"/>
      <c r="Y662" s="234"/>
      <c r="Z662" s="234"/>
    </row>
    <row r="663" spans="1:26" ht="12.75" customHeight="1" x14ac:dyDescent="0.3">
      <c r="A663" s="234"/>
      <c r="B663" s="234"/>
      <c r="C663" s="234"/>
      <c r="D663" s="234"/>
      <c r="E663" s="234"/>
      <c r="F663" s="234"/>
      <c r="G663" s="234"/>
      <c r="H663" s="234"/>
      <c r="I663" s="234"/>
      <c r="J663" s="234"/>
      <c r="K663" s="234"/>
      <c r="L663" s="234"/>
      <c r="M663" s="234"/>
      <c r="N663" s="234"/>
      <c r="O663" s="234"/>
      <c r="P663" s="234"/>
      <c r="Q663" s="234"/>
      <c r="R663" s="234"/>
      <c r="S663" s="234"/>
      <c r="T663" s="234"/>
      <c r="U663" s="234"/>
      <c r="V663" s="234"/>
      <c r="W663" s="234"/>
      <c r="X663" s="234"/>
      <c r="Y663" s="234"/>
      <c r="Z663" s="234"/>
    </row>
    <row r="664" spans="1:26" ht="12.75" customHeight="1" x14ac:dyDescent="0.3">
      <c r="A664" s="234"/>
      <c r="B664" s="234"/>
      <c r="C664" s="234"/>
      <c r="D664" s="234"/>
      <c r="E664" s="234"/>
      <c r="F664" s="234"/>
      <c r="G664" s="234"/>
      <c r="H664" s="234"/>
      <c r="I664" s="234"/>
      <c r="J664" s="234"/>
      <c r="K664" s="234"/>
      <c r="L664" s="234"/>
      <c r="M664" s="234"/>
      <c r="N664" s="234"/>
      <c r="O664" s="234"/>
      <c r="P664" s="234"/>
      <c r="Q664" s="234"/>
      <c r="R664" s="234"/>
      <c r="S664" s="234"/>
      <c r="T664" s="234"/>
      <c r="U664" s="234"/>
      <c r="V664" s="234"/>
      <c r="W664" s="234"/>
      <c r="X664" s="234"/>
      <c r="Y664" s="234"/>
      <c r="Z664" s="234"/>
    </row>
    <row r="665" spans="1:26" ht="12.75" customHeight="1" x14ac:dyDescent="0.3">
      <c r="A665" s="234"/>
      <c r="B665" s="234"/>
      <c r="C665" s="234"/>
      <c r="D665" s="234"/>
      <c r="E665" s="234"/>
      <c r="F665" s="234"/>
      <c r="G665" s="234"/>
      <c r="H665" s="234"/>
      <c r="I665" s="234"/>
      <c r="J665" s="234"/>
      <c r="K665" s="234"/>
      <c r="L665" s="234"/>
      <c r="M665" s="234"/>
      <c r="N665" s="234"/>
      <c r="O665" s="234"/>
      <c r="P665" s="234"/>
      <c r="Q665" s="234"/>
      <c r="R665" s="234"/>
      <c r="S665" s="234"/>
      <c r="T665" s="234"/>
      <c r="U665" s="234"/>
      <c r="V665" s="234"/>
      <c r="W665" s="234"/>
      <c r="X665" s="234"/>
      <c r="Y665" s="234"/>
      <c r="Z665" s="234"/>
    </row>
    <row r="666" spans="1:26" ht="12.75" customHeight="1" x14ac:dyDescent="0.3">
      <c r="A666" s="234"/>
      <c r="B666" s="234"/>
      <c r="C666" s="234"/>
      <c r="D666" s="234"/>
      <c r="E666" s="234"/>
      <c r="F666" s="234"/>
      <c r="G666" s="234"/>
      <c r="H666" s="234"/>
      <c r="I666" s="234"/>
      <c r="J666" s="234"/>
      <c r="K666" s="234"/>
      <c r="L666" s="234"/>
      <c r="M666" s="234"/>
      <c r="N666" s="234"/>
      <c r="O666" s="234"/>
      <c r="P666" s="234"/>
      <c r="Q666" s="234"/>
      <c r="R666" s="234"/>
      <c r="S666" s="234"/>
      <c r="T666" s="234"/>
      <c r="U666" s="234"/>
      <c r="V666" s="234"/>
      <c r="W666" s="234"/>
      <c r="X666" s="234"/>
      <c r="Y666" s="234"/>
      <c r="Z666" s="234"/>
    </row>
    <row r="667" spans="1:26" ht="12.75" customHeight="1" x14ac:dyDescent="0.3">
      <c r="A667" s="234"/>
      <c r="B667" s="234"/>
      <c r="C667" s="234"/>
      <c r="D667" s="234"/>
      <c r="E667" s="234"/>
      <c r="F667" s="234"/>
      <c r="G667" s="234"/>
      <c r="H667" s="234"/>
      <c r="I667" s="234"/>
      <c r="J667" s="234"/>
      <c r="K667" s="234"/>
      <c r="L667" s="234"/>
      <c r="M667" s="234"/>
      <c r="N667" s="234"/>
      <c r="O667" s="234"/>
      <c r="P667" s="234"/>
      <c r="Q667" s="234"/>
      <c r="R667" s="234"/>
      <c r="S667" s="234"/>
      <c r="T667" s="234"/>
      <c r="U667" s="234"/>
      <c r="V667" s="234"/>
      <c r="W667" s="234"/>
      <c r="X667" s="234"/>
      <c r="Y667" s="234"/>
      <c r="Z667" s="234"/>
    </row>
    <row r="668" spans="1:26" ht="12.75" customHeight="1" x14ac:dyDescent="0.3">
      <c r="A668" s="234"/>
      <c r="B668" s="234"/>
      <c r="C668" s="234"/>
      <c r="D668" s="234"/>
      <c r="E668" s="234"/>
      <c r="F668" s="234"/>
      <c r="G668" s="234"/>
      <c r="H668" s="234"/>
      <c r="I668" s="234"/>
      <c r="J668" s="234"/>
      <c r="K668" s="234"/>
      <c r="L668" s="234"/>
      <c r="M668" s="234"/>
      <c r="N668" s="234"/>
      <c r="O668" s="234"/>
      <c r="P668" s="234"/>
      <c r="Q668" s="234"/>
      <c r="R668" s="234"/>
      <c r="S668" s="234"/>
      <c r="T668" s="234"/>
      <c r="U668" s="234"/>
      <c r="V668" s="234"/>
      <c r="W668" s="234"/>
      <c r="X668" s="234"/>
      <c r="Y668" s="234"/>
      <c r="Z668" s="234"/>
    </row>
    <row r="669" spans="1:26" ht="12.75" customHeight="1" x14ac:dyDescent="0.3">
      <c r="A669" s="234"/>
      <c r="B669" s="234"/>
      <c r="C669" s="234"/>
      <c r="D669" s="234"/>
      <c r="E669" s="234"/>
      <c r="F669" s="234"/>
      <c r="G669" s="234"/>
      <c r="H669" s="234"/>
      <c r="I669" s="234"/>
      <c r="J669" s="234"/>
      <c r="K669" s="234"/>
      <c r="L669" s="234"/>
      <c r="M669" s="234"/>
      <c r="N669" s="234"/>
      <c r="O669" s="234"/>
      <c r="P669" s="234"/>
      <c r="Q669" s="234"/>
      <c r="R669" s="234"/>
      <c r="S669" s="234"/>
      <c r="T669" s="234"/>
      <c r="U669" s="234"/>
      <c r="V669" s="234"/>
      <c r="W669" s="234"/>
      <c r="X669" s="234"/>
      <c r="Y669" s="234"/>
      <c r="Z669" s="234"/>
    </row>
    <row r="670" spans="1:26" ht="12.75" customHeight="1" x14ac:dyDescent="0.3">
      <c r="A670" s="234"/>
      <c r="B670" s="234"/>
      <c r="C670" s="234"/>
      <c r="D670" s="234"/>
      <c r="E670" s="234"/>
      <c r="F670" s="234"/>
      <c r="G670" s="234"/>
      <c r="H670" s="234"/>
      <c r="I670" s="234"/>
      <c r="J670" s="234"/>
      <c r="K670" s="234"/>
      <c r="L670" s="234"/>
      <c r="M670" s="234"/>
      <c r="N670" s="234"/>
      <c r="O670" s="234"/>
      <c r="P670" s="234"/>
      <c r="Q670" s="234"/>
      <c r="R670" s="234"/>
      <c r="S670" s="234"/>
      <c r="T670" s="234"/>
      <c r="U670" s="234"/>
      <c r="V670" s="234"/>
      <c r="W670" s="234"/>
      <c r="X670" s="234"/>
      <c r="Y670" s="234"/>
      <c r="Z670" s="234"/>
    </row>
    <row r="671" spans="1:26" ht="12.75" customHeight="1" x14ac:dyDescent="0.3">
      <c r="A671" s="234"/>
      <c r="B671" s="234"/>
      <c r="C671" s="234"/>
      <c r="D671" s="234"/>
      <c r="E671" s="234"/>
      <c r="F671" s="234"/>
      <c r="G671" s="234"/>
      <c r="H671" s="234"/>
      <c r="I671" s="234"/>
      <c r="J671" s="234"/>
      <c r="K671" s="234"/>
      <c r="L671" s="234"/>
      <c r="M671" s="234"/>
      <c r="N671" s="234"/>
      <c r="O671" s="234"/>
      <c r="P671" s="234"/>
      <c r="Q671" s="234"/>
      <c r="R671" s="234"/>
      <c r="S671" s="234"/>
      <c r="T671" s="234"/>
      <c r="U671" s="234"/>
      <c r="V671" s="234"/>
      <c r="W671" s="234"/>
      <c r="X671" s="234"/>
      <c r="Y671" s="234"/>
      <c r="Z671" s="234"/>
    </row>
    <row r="672" spans="1:26" ht="12.75" customHeight="1" x14ac:dyDescent="0.3">
      <c r="A672" s="234"/>
      <c r="B672" s="234"/>
      <c r="C672" s="234"/>
      <c r="D672" s="234"/>
      <c r="E672" s="234"/>
      <c r="F672" s="234"/>
      <c r="G672" s="234"/>
      <c r="H672" s="234"/>
      <c r="I672" s="234"/>
      <c r="J672" s="234"/>
      <c r="K672" s="234"/>
      <c r="L672" s="234"/>
      <c r="M672" s="234"/>
      <c r="N672" s="234"/>
      <c r="O672" s="234"/>
      <c r="P672" s="234"/>
      <c r="Q672" s="234"/>
      <c r="R672" s="234"/>
      <c r="S672" s="234"/>
      <c r="T672" s="234"/>
      <c r="U672" s="234"/>
      <c r="V672" s="234"/>
      <c r="W672" s="234"/>
      <c r="X672" s="234"/>
      <c r="Y672" s="234"/>
      <c r="Z672" s="234"/>
    </row>
    <row r="673" spans="1:26" ht="12.75" customHeight="1" x14ac:dyDescent="0.3">
      <c r="A673" s="234"/>
      <c r="B673" s="234"/>
      <c r="C673" s="234"/>
      <c r="D673" s="234"/>
      <c r="E673" s="234"/>
      <c r="F673" s="234"/>
      <c r="G673" s="234"/>
      <c r="H673" s="234"/>
      <c r="I673" s="234"/>
      <c r="J673" s="234"/>
      <c r="K673" s="234"/>
      <c r="L673" s="234"/>
      <c r="M673" s="234"/>
      <c r="N673" s="234"/>
      <c r="O673" s="234"/>
      <c r="P673" s="234"/>
      <c r="Q673" s="234"/>
      <c r="R673" s="234"/>
      <c r="S673" s="234"/>
      <c r="T673" s="234"/>
      <c r="U673" s="234"/>
      <c r="V673" s="234"/>
      <c r="W673" s="234"/>
      <c r="X673" s="234"/>
      <c r="Y673" s="234"/>
      <c r="Z673" s="234"/>
    </row>
    <row r="674" spans="1:26" ht="12.75" customHeight="1" x14ac:dyDescent="0.3">
      <c r="A674" s="234"/>
      <c r="B674" s="234"/>
      <c r="C674" s="234"/>
      <c r="D674" s="234"/>
      <c r="E674" s="234"/>
      <c r="F674" s="234"/>
      <c r="G674" s="234"/>
      <c r="H674" s="234"/>
      <c r="I674" s="234"/>
      <c r="J674" s="234"/>
      <c r="K674" s="234"/>
      <c r="L674" s="234"/>
      <c r="M674" s="234"/>
      <c r="N674" s="234"/>
      <c r="O674" s="234"/>
      <c r="P674" s="234"/>
      <c r="Q674" s="234"/>
      <c r="R674" s="234"/>
      <c r="S674" s="234"/>
      <c r="T674" s="234"/>
      <c r="U674" s="234"/>
      <c r="V674" s="234"/>
      <c r="W674" s="234"/>
      <c r="X674" s="234"/>
      <c r="Y674" s="234"/>
      <c r="Z674" s="234"/>
    </row>
    <row r="675" spans="1:26" ht="12.75" customHeight="1" x14ac:dyDescent="0.3">
      <c r="A675" s="234"/>
      <c r="B675" s="234"/>
      <c r="C675" s="234"/>
      <c r="D675" s="234"/>
      <c r="E675" s="234"/>
      <c r="F675" s="234"/>
      <c r="G675" s="234"/>
      <c r="H675" s="234"/>
      <c r="I675" s="234"/>
      <c r="J675" s="234"/>
      <c r="K675" s="234"/>
      <c r="L675" s="234"/>
      <c r="M675" s="234"/>
      <c r="N675" s="234"/>
      <c r="O675" s="234"/>
      <c r="P675" s="234"/>
      <c r="Q675" s="234"/>
      <c r="R675" s="234"/>
      <c r="S675" s="234"/>
      <c r="T675" s="234"/>
      <c r="U675" s="234"/>
      <c r="V675" s="234"/>
      <c r="W675" s="234"/>
      <c r="X675" s="234"/>
      <c r="Y675" s="234"/>
      <c r="Z675" s="234"/>
    </row>
    <row r="676" spans="1:26" ht="12.75" customHeight="1" x14ac:dyDescent="0.3">
      <c r="A676" s="234"/>
      <c r="B676" s="234"/>
      <c r="C676" s="234"/>
      <c r="D676" s="234"/>
      <c r="E676" s="234"/>
      <c r="F676" s="234"/>
      <c r="G676" s="234"/>
      <c r="H676" s="234"/>
      <c r="I676" s="234"/>
      <c r="J676" s="234"/>
      <c r="K676" s="234"/>
      <c r="L676" s="234"/>
      <c r="M676" s="234"/>
      <c r="N676" s="234"/>
      <c r="O676" s="234"/>
      <c r="P676" s="234"/>
      <c r="Q676" s="234"/>
      <c r="R676" s="234"/>
      <c r="S676" s="234"/>
      <c r="T676" s="234"/>
      <c r="U676" s="234"/>
      <c r="V676" s="234"/>
      <c r="W676" s="234"/>
      <c r="X676" s="234"/>
      <c r="Y676" s="234"/>
      <c r="Z676" s="234"/>
    </row>
    <row r="677" spans="1:26" ht="12.75" customHeight="1" x14ac:dyDescent="0.3">
      <c r="A677" s="234"/>
      <c r="B677" s="234"/>
      <c r="C677" s="234"/>
      <c r="D677" s="234"/>
      <c r="E677" s="234"/>
      <c r="F677" s="234"/>
      <c r="G677" s="234"/>
      <c r="H677" s="234"/>
      <c r="I677" s="234"/>
      <c r="J677" s="234"/>
      <c r="K677" s="234"/>
      <c r="L677" s="234"/>
      <c r="M677" s="234"/>
      <c r="N677" s="234"/>
      <c r="O677" s="234"/>
      <c r="P677" s="234"/>
      <c r="Q677" s="234"/>
      <c r="R677" s="234"/>
      <c r="S677" s="234"/>
      <c r="T677" s="234"/>
      <c r="U677" s="234"/>
      <c r="V677" s="234"/>
      <c r="W677" s="234"/>
      <c r="X677" s="234"/>
      <c r="Y677" s="234"/>
      <c r="Z677" s="234"/>
    </row>
    <row r="678" spans="1:26" ht="12.75" customHeight="1" x14ac:dyDescent="0.3">
      <c r="A678" s="234"/>
      <c r="B678" s="234"/>
      <c r="C678" s="234"/>
      <c r="D678" s="234"/>
      <c r="E678" s="234"/>
      <c r="F678" s="234"/>
      <c r="G678" s="234"/>
      <c r="H678" s="234"/>
      <c r="I678" s="234"/>
      <c r="J678" s="234"/>
      <c r="K678" s="234"/>
      <c r="L678" s="234"/>
      <c r="M678" s="234"/>
      <c r="N678" s="234"/>
      <c r="O678" s="234"/>
      <c r="P678" s="234"/>
      <c r="Q678" s="234"/>
      <c r="R678" s="234"/>
      <c r="S678" s="234"/>
      <c r="T678" s="234"/>
      <c r="U678" s="234"/>
      <c r="V678" s="234"/>
      <c r="W678" s="234"/>
      <c r="X678" s="234"/>
      <c r="Y678" s="234"/>
      <c r="Z678" s="234"/>
    </row>
    <row r="679" spans="1:26" ht="12.75" customHeight="1" x14ac:dyDescent="0.3">
      <c r="A679" s="234"/>
      <c r="B679" s="234"/>
      <c r="C679" s="234"/>
      <c r="D679" s="234"/>
      <c r="E679" s="234"/>
      <c r="F679" s="234"/>
      <c r="G679" s="234"/>
      <c r="H679" s="234"/>
      <c r="I679" s="234"/>
      <c r="J679" s="234"/>
      <c r="K679" s="234"/>
      <c r="L679" s="234"/>
      <c r="M679" s="234"/>
      <c r="N679" s="234"/>
      <c r="O679" s="234"/>
      <c r="P679" s="234"/>
      <c r="Q679" s="234"/>
      <c r="R679" s="234"/>
      <c r="S679" s="234"/>
      <c r="T679" s="234"/>
      <c r="U679" s="234"/>
      <c r="V679" s="234"/>
      <c r="W679" s="234"/>
      <c r="X679" s="234"/>
      <c r="Y679" s="234"/>
      <c r="Z679" s="234"/>
    </row>
    <row r="680" spans="1:26" ht="12.75" customHeight="1" x14ac:dyDescent="0.3">
      <c r="A680" s="234"/>
      <c r="B680" s="234"/>
      <c r="C680" s="234"/>
      <c r="D680" s="234"/>
      <c r="E680" s="234"/>
      <c r="F680" s="234"/>
      <c r="G680" s="234"/>
      <c r="H680" s="234"/>
      <c r="I680" s="234"/>
      <c r="J680" s="234"/>
      <c r="K680" s="234"/>
      <c r="L680" s="234"/>
      <c r="M680" s="234"/>
      <c r="N680" s="234"/>
      <c r="O680" s="234"/>
      <c r="P680" s="234"/>
      <c r="Q680" s="234"/>
      <c r="R680" s="234"/>
      <c r="S680" s="234"/>
      <c r="T680" s="234"/>
      <c r="U680" s="234"/>
      <c r="V680" s="234"/>
      <c r="W680" s="234"/>
      <c r="X680" s="234"/>
      <c r="Y680" s="234"/>
      <c r="Z680" s="234"/>
    </row>
    <row r="681" spans="1:26" ht="12.75" customHeight="1" x14ac:dyDescent="0.3">
      <c r="A681" s="234"/>
      <c r="B681" s="234"/>
      <c r="C681" s="234"/>
      <c r="D681" s="234"/>
      <c r="E681" s="234"/>
      <c r="F681" s="234"/>
      <c r="G681" s="234"/>
      <c r="H681" s="234"/>
      <c r="I681" s="234"/>
      <c r="J681" s="234"/>
      <c r="K681" s="234"/>
      <c r="L681" s="234"/>
      <c r="M681" s="234"/>
      <c r="N681" s="234"/>
      <c r="O681" s="234"/>
      <c r="P681" s="234"/>
      <c r="Q681" s="234"/>
      <c r="R681" s="234"/>
      <c r="S681" s="234"/>
      <c r="T681" s="234"/>
      <c r="U681" s="234"/>
      <c r="V681" s="234"/>
      <c r="W681" s="234"/>
      <c r="X681" s="234"/>
      <c r="Y681" s="234"/>
      <c r="Z681" s="234"/>
    </row>
    <row r="682" spans="1:26" ht="12.75" customHeight="1" x14ac:dyDescent="0.3">
      <c r="A682" s="234"/>
      <c r="B682" s="234"/>
      <c r="C682" s="234"/>
      <c r="D682" s="234"/>
      <c r="E682" s="234"/>
      <c r="F682" s="234"/>
      <c r="G682" s="234"/>
      <c r="H682" s="234"/>
      <c r="I682" s="234"/>
      <c r="J682" s="234"/>
      <c r="K682" s="234"/>
      <c r="L682" s="234"/>
      <c r="M682" s="234"/>
      <c r="N682" s="234"/>
      <c r="O682" s="234"/>
      <c r="P682" s="234"/>
      <c r="Q682" s="234"/>
      <c r="R682" s="234"/>
      <c r="S682" s="234"/>
      <c r="T682" s="234"/>
      <c r="U682" s="234"/>
      <c r="V682" s="234"/>
      <c r="W682" s="234"/>
      <c r="X682" s="234"/>
      <c r="Y682" s="234"/>
      <c r="Z682" s="234"/>
    </row>
    <row r="683" spans="1:26" ht="12.75" customHeight="1" x14ac:dyDescent="0.3">
      <c r="A683" s="234"/>
      <c r="B683" s="234"/>
      <c r="C683" s="234"/>
      <c r="D683" s="234"/>
      <c r="E683" s="234"/>
      <c r="F683" s="234"/>
      <c r="G683" s="234"/>
      <c r="H683" s="234"/>
      <c r="I683" s="234"/>
      <c r="J683" s="234"/>
      <c r="K683" s="234"/>
      <c r="L683" s="234"/>
      <c r="M683" s="234"/>
      <c r="N683" s="234"/>
      <c r="O683" s="234"/>
      <c r="P683" s="234"/>
      <c r="Q683" s="234"/>
      <c r="R683" s="234"/>
      <c r="S683" s="234"/>
      <c r="T683" s="234"/>
      <c r="U683" s="234"/>
      <c r="V683" s="234"/>
      <c r="W683" s="234"/>
      <c r="X683" s="234"/>
      <c r="Y683" s="234"/>
      <c r="Z683" s="234"/>
    </row>
    <row r="684" spans="1:26" ht="12.75" customHeight="1" x14ac:dyDescent="0.3">
      <c r="A684" s="234"/>
      <c r="B684" s="234"/>
      <c r="C684" s="234"/>
      <c r="D684" s="234"/>
      <c r="E684" s="234"/>
      <c r="F684" s="234"/>
      <c r="G684" s="234"/>
      <c r="H684" s="234"/>
      <c r="I684" s="234"/>
      <c r="J684" s="234"/>
      <c r="K684" s="234"/>
      <c r="L684" s="234"/>
      <c r="M684" s="234"/>
      <c r="N684" s="234"/>
      <c r="O684" s="234"/>
      <c r="P684" s="234"/>
      <c r="Q684" s="234"/>
      <c r="R684" s="234"/>
      <c r="S684" s="234"/>
      <c r="T684" s="234"/>
      <c r="U684" s="234"/>
      <c r="V684" s="234"/>
      <c r="W684" s="234"/>
      <c r="X684" s="234"/>
      <c r="Y684" s="234"/>
      <c r="Z684" s="234"/>
    </row>
    <row r="685" spans="1:26" ht="12.75" customHeight="1" x14ac:dyDescent="0.3">
      <c r="A685" s="234"/>
      <c r="B685" s="234"/>
      <c r="C685" s="234"/>
      <c r="D685" s="234"/>
      <c r="E685" s="234"/>
      <c r="F685" s="234"/>
      <c r="G685" s="234"/>
      <c r="H685" s="234"/>
      <c r="I685" s="234"/>
      <c r="J685" s="234"/>
      <c r="K685" s="234"/>
      <c r="L685" s="234"/>
      <c r="M685" s="234"/>
      <c r="N685" s="234"/>
      <c r="O685" s="234"/>
      <c r="P685" s="234"/>
      <c r="Q685" s="234"/>
      <c r="R685" s="234"/>
      <c r="S685" s="234"/>
      <c r="T685" s="234"/>
      <c r="U685" s="234"/>
      <c r="V685" s="234"/>
      <c r="W685" s="234"/>
      <c r="X685" s="234"/>
      <c r="Y685" s="234"/>
      <c r="Z685" s="234"/>
    </row>
    <row r="686" spans="1:26" ht="12.75" customHeight="1" x14ac:dyDescent="0.3">
      <c r="A686" s="234"/>
      <c r="B686" s="234"/>
      <c r="C686" s="234"/>
      <c r="D686" s="234"/>
      <c r="E686" s="234"/>
      <c r="F686" s="234"/>
      <c r="G686" s="234"/>
      <c r="H686" s="234"/>
      <c r="I686" s="234"/>
      <c r="J686" s="234"/>
      <c r="K686" s="234"/>
      <c r="L686" s="234"/>
      <c r="M686" s="234"/>
      <c r="N686" s="234"/>
      <c r="O686" s="234"/>
      <c r="P686" s="234"/>
      <c r="Q686" s="234"/>
      <c r="R686" s="234"/>
      <c r="S686" s="234"/>
      <c r="T686" s="234"/>
      <c r="U686" s="234"/>
      <c r="V686" s="234"/>
      <c r="W686" s="234"/>
      <c r="X686" s="234"/>
      <c r="Y686" s="234"/>
      <c r="Z686" s="234"/>
    </row>
    <row r="687" spans="1:26" ht="12.75" customHeight="1" x14ac:dyDescent="0.3">
      <c r="A687" s="234"/>
      <c r="B687" s="234"/>
      <c r="C687" s="234"/>
      <c r="D687" s="234"/>
      <c r="E687" s="234"/>
      <c r="F687" s="234"/>
      <c r="G687" s="234"/>
      <c r="H687" s="234"/>
      <c r="I687" s="234"/>
      <c r="J687" s="234"/>
      <c r="K687" s="234"/>
      <c r="L687" s="234"/>
      <c r="M687" s="234"/>
      <c r="N687" s="234"/>
      <c r="O687" s="234"/>
      <c r="P687" s="234"/>
      <c r="Q687" s="234"/>
      <c r="R687" s="234"/>
      <c r="S687" s="234"/>
      <c r="T687" s="234"/>
      <c r="U687" s="234"/>
      <c r="V687" s="234"/>
      <c r="W687" s="234"/>
      <c r="X687" s="234"/>
      <c r="Y687" s="234"/>
      <c r="Z687" s="234"/>
    </row>
    <row r="688" spans="1:26" ht="12.75" customHeight="1" x14ac:dyDescent="0.3">
      <c r="A688" s="234"/>
      <c r="B688" s="234"/>
      <c r="C688" s="234"/>
      <c r="D688" s="234"/>
      <c r="E688" s="234"/>
      <c r="F688" s="234"/>
      <c r="G688" s="234"/>
      <c r="H688" s="234"/>
      <c r="I688" s="234"/>
      <c r="J688" s="234"/>
      <c r="K688" s="234"/>
      <c r="L688" s="234"/>
      <c r="M688" s="234"/>
      <c r="N688" s="234"/>
      <c r="O688" s="234"/>
      <c r="P688" s="234"/>
      <c r="Q688" s="234"/>
      <c r="R688" s="234"/>
      <c r="S688" s="234"/>
      <c r="T688" s="234"/>
      <c r="U688" s="234"/>
      <c r="V688" s="234"/>
      <c r="W688" s="234"/>
      <c r="X688" s="234"/>
      <c r="Y688" s="234"/>
      <c r="Z688" s="234"/>
    </row>
    <row r="689" spans="1:26" ht="12.75" customHeight="1" x14ac:dyDescent="0.3">
      <c r="A689" s="234"/>
      <c r="B689" s="234"/>
      <c r="C689" s="234"/>
      <c r="D689" s="234"/>
      <c r="E689" s="234"/>
      <c r="F689" s="234"/>
      <c r="G689" s="234"/>
      <c r="H689" s="234"/>
      <c r="I689" s="234"/>
      <c r="J689" s="234"/>
      <c r="K689" s="234"/>
      <c r="L689" s="234"/>
      <c r="M689" s="234"/>
      <c r="N689" s="234"/>
      <c r="O689" s="234"/>
      <c r="P689" s="234"/>
      <c r="Q689" s="234"/>
      <c r="R689" s="234"/>
      <c r="S689" s="234"/>
      <c r="T689" s="234"/>
      <c r="U689" s="234"/>
      <c r="V689" s="234"/>
      <c r="W689" s="234"/>
      <c r="X689" s="234"/>
      <c r="Y689" s="234"/>
      <c r="Z689" s="234"/>
    </row>
    <row r="690" spans="1:26" ht="12.75" customHeight="1" x14ac:dyDescent="0.3">
      <c r="A690" s="234"/>
      <c r="B690" s="234"/>
      <c r="C690" s="234"/>
      <c r="D690" s="234"/>
      <c r="E690" s="234"/>
      <c r="F690" s="234"/>
      <c r="G690" s="234"/>
      <c r="H690" s="234"/>
      <c r="I690" s="234"/>
      <c r="J690" s="234"/>
      <c r="K690" s="234"/>
      <c r="L690" s="234"/>
      <c r="M690" s="234"/>
      <c r="N690" s="234"/>
      <c r="O690" s="234"/>
      <c r="P690" s="234"/>
      <c r="Q690" s="234"/>
      <c r="R690" s="234"/>
      <c r="S690" s="234"/>
      <c r="T690" s="234"/>
      <c r="U690" s="234"/>
      <c r="V690" s="234"/>
      <c r="W690" s="234"/>
      <c r="X690" s="234"/>
      <c r="Y690" s="234"/>
      <c r="Z690" s="234"/>
    </row>
    <row r="691" spans="1:26" ht="12.75" customHeight="1" x14ac:dyDescent="0.3">
      <c r="A691" s="234"/>
      <c r="B691" s="234"/>
      <c r="C691" s="234"/>
      <c r="D691" s="234"/>
      <c r="E691" s="234"/>
      <c r="F691" s="234"/>
      <c r="G691" s="234"/>
      <c r="H691" s="234"/>
      <c r="I691" s="234"/>
      <c r="J691" s="234"/>
      <c r="K691" s="234"/>
      <c r="L691" s="234"/>
      <c r="M691" s="234"/>
      <c r="N691" s="234"/>
      <c r="O691" s="234"/>
      <c r="P691" s="234"/>
      <c r="Q691" s="234"/>
      <c r="R691" s="234"/>
      <c r="S691" s="234"/>
      <c r="T691" s="234"/>
      <c r="U691" s="234"/>
      <c r="V691" s="234"/>
      <c r="W691" s="234"/>
      <c r="X691" s="234"/>
      <c r="Y691" s="234"/>
      <c r="Z691" s="234"/>
    </row>
    <row r="692" spans="1:26" ht="12.75" customHeight="1" x14ac:dyDescent="0.3">
      <c r="A692" s="234"/>
      <c r="B692" s="234"/>
      <c r="C692" s="234"/>
      <c r="D692" s="234"/>
      <c r="E692" s="234"/>
      <c r="F692" s="234"/>
      <c r="G692" s="234"/>
      <c r="H692" s="234"/>
      <c r="I692" s="234"/>
      <c r="J692" s="234"/>
      <c r="K692" s="234"/>
      <c r="L692" s="234"/>
      <c r="M692" s="234"/>
      <c r="N692" s="234"/>
      <c r="O692" s="234"/>
      <c r="P692" s="234"/>
      <c r="Q692" s="234"/>
      <c r="R692" s="234"/>
      <c r="S692" s="234"/>
      <c r="T692" s="234"/>
      <c r="U692" s="234"/>
      <c r="V692" s="234"/>
      <c r="W692" s="234"/>
      <c r="X692" s="234"/>
      <c r="Y692" s="234"/>
      <c r="Z692" s="234"/>
    </row>
    <row r="693" spans="1:26" ht="12.75" customHeight="1" x14ac:dyDescent="0.3">
      <c r="A693" s="234"/>
      <c r="B693" s="234"/>
      <c r="C693" s="234"/>
      <c r="D693" s="234"/>
      <c r="E693" s="234"/>
      <c r="F693" s="234"/>
      <c r="G693" s="234"/>
      <c r="H693" s="234"/>
      <c r="I693" s="234"/>
      <c r="J693" s="234"/>
      <c r="K693" s="234"/>
      <c r="L693" s="234"/>
      <c r="M693" s="234"/>
      <c r="N693" s="234"/>
      <c r="O693" s="234"/>
      <c r="P693" s="234"/>
      <c r="Q693" s="234"/>
      <c r="R693" s="234"/>
      <c r="S693" s="234"/>
      <c r="T693" s="234"/>
      <c r="U693" s="234"/>
      <c r="V693" s="234"/>
      <c r="W693" s="234"/>
      <c r="X693" s="234"/>
      <c r="Y693" s="234"/>
      <c r="Z693" s="234"/>
    </row>
    <row r="694" spans="1:26" ht="12.75" customHeight="1" x14ac:dyDescent="0.3">
      <c r="A694" s="234"/>
      <c r="B694" s="234"/>
      <c r="C694" s="234"/>
      <c r="D694" s="234"/>
      <c r="E694" s="234"/>
      <c r="F694" s="234"/>
      <c r="G694" s="234"/>
      <c r="H694" s="234"/>
      <c r="I694" s="234"/>
      <c r="J694" s="234"/>
      <c r="K694" s="234"/>
      <c r="L694" s="234"/>
      <c r="M694" s="234"/>
      <c r="N694" s="234"/>
      <c r="O694" s="234"/>
      <c r="P694" s="234"/>
      <c r="Q694" s="234"/>
      <c r="R694" s="234"/>
      <c r="S694" s="234"/>
      <c r="T694" s="234"/>
      <c r="U694" s="234"/>
      <c r="V694" s="234"/>
      <c r="W694" s="234"/>
      <c r="X694" s="234"/>
      <c r="Y694" s="234"/>
      <c r="Z694" s="234"/>
    </row>
    <row r="695" spans="1:26" ht="12.75" customHeight="1" x14ac:dyDescent="0.3">
      <c r="A695" s="234"/>
      <c r="B695" s="234"/>
      <c r="C695" s="234"/>
      <c r="D695" s="234"/>
      <c r="E695" s="234"/>
      <c r="F695" s="234"/>
      <c r="G695" s="234"/>
      <c r="H695" s="234"/>
      <c r="I695" s="234"/>
      <c r="J695" s="234"/>
      <c r="K695" s="234"/>
      <c r="L695" s="234"/>
      <c r="M695" s="234"/>
      <c r="N695" s="234"/>
      <c r="O695" s="234"/>
      <c r="P695" s="234"/>
      <c r="Q695" s="234"/>
      <c r="R695" s="234"/>
      <c r="S695" s="234"/>
      <c r="T695" s="234"/>
      <c r="U695" s="234"/>
      <c r="V695" s="234"/>
      <c r="W695" s="234"/>
      <c r="X695" s="234"/>
      <c r="Y695" s="234"/>
      <c r="Z695" s="234"/>
    </row>
    <row r="696" spans="1:26" ht="12.75" customHeight="1" x14ac:dyDescent="0.3">
      <c r="A696" s="234"/>
      <c r="B696" s="234"/>
      <c r="C696" s="234"/>
      <c r="D696" s="234"/>
      <c r="E696" s="234"/>
      <c r="F696" s="234"/>
      <c r="G696" s="234"/>
      <c r="H696" s="234"/>
      <c r="I696" s="234"/>
      <c r="J696" s="234"/>
      <c r="K696" s="234"/>
      <c r="L696" s="234"/>
      <c r="M696" s="234"/>
      <c r="N696" s="234"/>
      <c r="O696" s="234"/>
      <c r="P696" s="234"/>
      <c r="Q696" s="234"/>
      <c r="R696" s="234"/>
      <c r="S696" s="234"/>
      <c r="T696" s="234"/>
      <c r="U696" s="234"/>
      <c r="V696" s="234"/>
      <c r="W696" s="234"/>
      <c r="X696" s="234"/>
      <c r="Y696" s="234"/>
      <c r="Z696" s="234"/>
    </row>
    <row r="697" spans="1:26" ht="12.75" customHeight="1" x14ac:dyDescent="0.3">
      <c r="A697" s="234"/>
      <c r="B697" s="234"/>
      <c r="C697" s="234"/>
      <c r="D697" s="234"/>
      <c r="E697" s="234"/>
      <c r="F697" s="234"/>
      <c r="G697" s="234"/>
      <c r="H697" s="234"/>
      <c r="I697" s="234"/>
      <c r="J697" s="234"/>
      <c r="K697" s="234"/>
      <c r="L697" s="234"/>
      <c r="M697" s="234"/>
      <c r="N697" s="234"/>
      <c r="O697" s="234"/>
      <c r="P697" s="234"/>
      <c r="Q697" s="234"/>
      <c r="R697" s="234"/>
      <c r="S697" s="234"/>
      <c r="T697" s="234"/>
      <c r="U697" s="234"/>
      <c r="V697" s="234"/>
      <c r="W697" s="234"/>
      <c r="X697" s="234"/>
      <c r="Y697" s="234"/>
      <c r="Z697" s="234"/>
    </row>
    <row r="698" spans="1:26" ht="12.75" customHeight="1" x14ac:dyDescent="0.3">
      <c r="A698" s="234"/>
      <c r="B698" s="234"/>
      <c r="C698" s="234"/>
      <c r="D698" s="234"/>
      <c r="E698" s="234"/>
      <c r="F698" s="234"/>
      <c r="G698" s="234"/>
      <c r="H698" s="234"/>
      <c r="I698" s="234"/>
      <c r="J698" s="234"/>
      <c r="K698" s="234"/>
      <c r="L698" s="234"/>
      <c r="M698" s="234"/>
      <c r="N698" s="234"/>
      <c r="O698" s="234"/>
      <c r="P698" s="234"/>
      <c r="Q698" s="234"/>
      <c r="R698" s="234"/>
      <c r="S698" s="234"/>
      <c r="T698" s="234"/>
      <c r="U698" s="234"/>
      <c r="V698" s="234"/>
      <c r="W698" s="234"/>
      <c r="X698" s="234"/>
      <c r="Y698" s="234"/>
      <c r="Z698" s="234"/>
    </row>
    <row r="699" spans="1:26" ht="12.75" customHeight="1" x14ac:dyDescent="0.3">
      <c r="A699" s="234"/>
      <c r="B699" s="234"/>
      <c r="C699" s="234"/>
      <c r="D699" s="234"/>
      <c r="E699" s="234"/>
      <c r="F699" s="234"/>
      <c r="G699" s="234"/>
      <c r="H699" s="234"/>
      <c r="I699" s="234"/>
      <c r="J699" s="234"/>
      <c r="K699" s="234"/>
      <c r="L699" s="234"/>
      <c r="M699" s="234"/>
      <c r="N699" s="234"/>
      <c r="O699" s="234"/>
      <c r="P699" s="234"/>
      <c r="Q699" s="234"/>
      <c r="R699" s="234"/>
      <c r="S699" s="234"/>
      <c r="T699" s="234"/>
      <c r="U699" s="234"/>
      <c r="V699" s="234"/>
      <c r="W699" s="234"/>
      <c r="X699" s="234"/>
      <c r="Y699" s="234"/>
      <c r="Z699" s="234"/>
    </row>
    <row r="700" spans="1:26" ht="12.75" customHeight="1" x14ac:dyDescent="0.3">
      <c r="A700" s="234"/>
      <c r="B700" s="234"/>
      <c r="C700" s="234"/>
      <c r="D700" s="234"/>
      <c r="E700" s="234"/>
      <c r="F700" s="234"/>
      <c r="G700" s="234"/>
      <c r="H700" s="234"/>
      <c r="I700" s="234"/>
      <c r="J700" s="234"/>
      <c r="K700" s="234"/>
      <c r="L700" s="234"/>
      <c r="M700" s="234"/>
      <c r="N700" s="234"/>
      <c r="O700" s="234"/>
      <c r="P700" s="234"/>
      <c r="Q700" s="234"/>
      <c r="R700" s="234"/>
      <c r="S700" s="234"/>
      <c r="T700" s="234"/>
      <c r="U700" s="234"/>
      <c r="V700" s="234"/>
      <c r="W700" s="234"/>
      <c r="X700" s="234"/>
      <c r="Y700" s="234"/>
      <c r="Z700" s="234"/>
    </row>
    <row r="701" spans="1:26" ht="12.75" customHeight="1" x14ac:dyDescent="0.3">
      <c r="A701" s="234"/>
      <c r="B701" s="234"/>
      <c r="C701" s="234"/>
      <c r="D701" s="234"/>
      <c r="E701" s="234"/>
      <c r="F701" s="234"/>
      <c r="G701" s="234"/>
      <c r="H701" s="234"/>
      <c r="I701" s="234"/>
      <c r="J701" s="234"/>
      <c r="K701" s="234"/>
      <c r="L701" s="234"/>
      <c r="M701" s="234"/>
      <c r="N701" s="234"/>
      <c r="O701" s="234"/>
      <c r="P701" s="234"/>
      <c r="Q701" s="234"/>
      <c r="R701" s="234"/>
      <c r="S701" s="234"/>
      <c r="T701" s="234"/>
      <c r="U701" s="234"/>
      <c r="V701" s="234"/>
      <c r="W701" s="234"/>
      <c r="X701" s="234"/>
      <c r="Y701" s="234"/>
      <c r="Z701" s="234"/>
    </row>
    <row r="702" spans="1:26" ht="12.75" customHeight="1" x14ac:dyDescent="0.3">
      <c r="A702" s="234"/>
      <c r="B702" s="234"/>
      <c r="C702" s="234"/>
      <c r="D702" s="234"/>
      <c r="E702" s="234"/>
      <c r="F702" s="234"/>
      <c r="G702" s="234"/>
      <c r="H702" s="234"/>
      <c r="I702" s="234"/>
      <c r="J702" s="234"/>
      <c r="K702" s="234"/>
      <c r="L702" s="234"/>
      <c r="M702" s="234"/>
      <c r="N702" s="234"/>
      <c r="O702" s="234"/>
      <c r="P702" s="234"/>
      <c r="Q702" s="234"/>
      <c r="R702" s="234"/>
      <c r="S702" s="234"/>
      <c r="T702" s="234"/>
      <c r="U702" s="234"/>
      <c r="V702" s="234"/>
      <c r="W702" s="234"/>
      <c r="X702" s="234"/>
      <c r="Y702" s="234"/>
      <c r="Z702" s="234"/>
    </row>
    <row r="703" spans="1:26" ht="12.75" customHeight="1" x14ac:dyDescent="0.3">
      <c r="A703" s="234"/>
      <c r="B703" s="234"/>
      <c r="C703" s="234"/>
      <c r="D703" s="234"/>
      <c r="E703" s="234"/>
      <c r="F703" s="234"/>
      <c r="G703" s="234"/>
      <c r="H703" s="234"/>
      <c r="I703" s="234"/>
      <c r="J703" s="234"/>
      <c r="K703" s="234"/>
      <c r="L703" s="234"/>
      <c r="M703" s="234"/>
      <c r="N703" s="234"/>
      <c r="O703" s="234"/>
      <c r="P703" s="234"/>
      <c r="Q703" s="234"/>
      <c r="R703" s="234"/>
      <c r="S703" s="234"/>
      <c r="T703" s="234"/>
      <c r="U703" s="234"/>
      <c r="V703" s="234"/>
      <c r="W703" s="234"/>
      <c r="X703" s="234"/>
      <c r="Y703" s="234"/>
      <c r="Z703" s="234"/>
    </row>
    <row r="704" spans="1:26" ht="12.75" customHeight="1" x14ac:dyDescent="0.3">
      <c r="A704" s="234"/>
      <c r="B704" s="234"/>
      <c r="C704" s="234"/>
      <c r="D704" s="234"/>
      <c r="E704" s="234"/>
      <c r="F704" s="234"/>
      <c r="G704" s="234"/>
      <c r="H704" s="234"/>
      <c r="I704" s="234"/>
      <c r="J704" s="234"/>
      <c r="K704" s="234"/>
      <c r="L704" s="234"/>
      <c r="M704" s="234"/>
      <c r="N704" s="234"/>
      <c r="O704" s="234"/>
      <c r="P704" s="234"/>
      <c r="Q704" s="234"/>
      <c r="R704" s="234"/>
      <c r="S704" s="234"/>
      <c r="T704" s="234"/>
      <c r="U704" s="234"/>
      <c r="V704" s="234"/>
      <c r="W704" s="234"/>
      <c r="X704" s="234"/>
      <c r="Y704" s="234"/>
      <c r="Z704" s="234"/>
    </row>
    <row r="705" spans="1:26" ht="12.75" customHeight="1" x14ac:dyDescent="0.3">
      <c r="A705" s="234"/>
      <c r="B705" s="234"/>
      <c r="C705" s="234"/>
      <c r="D705" s="234"/>
      <c r="E705" s="234"/>
      <c r="F705" s="234"/>
      <c r="G705" s="234"/>
      <c r="H705" s="234"/>
      <c r="I705" s="234"/>
      <c r="J705" s="234"/>
      <c r="K705" s="234"/>
      <c r="L705" s="234"/>
      <c r="M705" s="234"/>
      <c r="N705" s="234"/>
      <c r="O705" s="234"/>
      <c r="P705" s="234"/>
      <c r="Q705" s="234"/>
      <c r="R705" s="234"/>
      <c r="S705" s="234"/>
      <c r="T705" s="234"/>
      <c r="U705" s="234"/>
      <c r="V705" s="234"/>
      <c r="W705" s="234"/>
      <c r="X705" s="234"/>
      <c r="Y705" s="234"/>
      <c r="Z705" s="234"/>
    </row>
    <row r="706" spans="1:26" ht="12.75" customHeight="1" x14ac:dyDescent="0.3">
      <c r="A706" s="234"/>
      <c r="B706" s="234"/>
      <c r="C706" s="234"/>
      <c r="D706" s="234"/>
      <c r="E706" s="234"/>
      <c r="F706" s="234"/>
      <c r="G706" s="234"/>
      <c r="H706" s="234"/>
      <c r="I706" s="234"/>
      <c r="J706" s="234"/>
      <c r="K706" s="234"/>
      <c r="L706" s="234"/>
      <c r="M706" s="234"/>
      <c r="N706" s="234"/>
      <c r="O706" s="234"/>
      <c r="P706" s="234"/>
      <c r="Q706" s="234"/>
      <c r="R706" s="234"/>
      <c r="S706" s="234"/>
      <c r="T706" s="234"/>
      <c r="U706" s="234"/>
      <c r="V706" s="234"/>
      <c r="W706" s="234"/>
      <c r="X706" s="234"/>
      <c r="Y706" s="234"/>
      <c r="Z706" s="234"/>
    </row>
    <row r="707" spans="1:26" ht="12.75" customHeight="1" x14ac:dyDescent="0.3">
      <c r="A707" s="234"/>
      <c r="B707" s="234"/>
      <c r="C707" s="234"/>
      <c r="D707" s="234"/>
      <c r="E707" s="234"/>
      <c r="F707" s="234"/>
      <c r="G707" s="234"/>
      <c r="H707" s="234"/>
      <c r="I707" s="234"/>
      <c r="J707" s="234"/>
      <c r="K707" s="234"/>
      <c r="L707" s="234"/>
      <c r="M707" s="234"/>
      <c r="N707" s="234"/>
      <c r="O707" s="234"/>
      <c r="P707" s="234"/>
      <c r="Q707" s="234"/>
      <c r="R707" s="234"/>
      <c r="S707" s="234"/>
      <c r="T707" s="234"/>
      <c r="U707" s="234"/>
      <c r="V707" s="234"/>
      <c r="W707" s="234"/>
      <c r="X707" s="234"/>
      <c r="Y707" s="234"/>
      <c r="Z707" s="234"/>
    </row>
    <row r="708" spans="1:26" ht="12.75" customHeight="1" x14ac:dyDescent="0.3">
      <c r="A708" s="234"/>
      <c r="B708" s="234"/>
      <c r="C708" s="234"/>
      <c r="D708" s="234"/>
      <c r="E708" s="234"/>
      <c r="F708" s="234"/>
      <c r="G708" s="234"/>
      <c r="H708" s="234"/>
      <c r="I708" s="234"/>
      <c r="J708" s="234"/>
      <c r="K708" s="234"/>
      <c r="L708" s="234"/>
      <c r="M708" s="234"/>
      <c r="N708" s="234"/>
      <c r="O708" s="234"/>
      <c r="P708" s="234"/>
      <c r="Q708" s="234"/>
      <c r="R708" s="234"/>
      <c r="S708" s="234"/>
      <c r="T708" s="234"/>
      <c r="U708" s="234"/>
      <c r="V708" s="234"/>
      <c r="W708" s="234"/>
      <c r="X708" s="234"/>
      <c r="Y708" s="234"/>
      <c r="Z708" s="234"/>
    </row>
    <row r="709" spans="1:26" ht="12.75" customHeight="1" x14ac:dyDescent="0.3">
      <c r="A709" s="234"/>
      <c r="B709" s="234"/>
      <c r="C709" s="234"/>
      <c r="D709" s="234"/>
      <c r="E709" s="234"/>
      <c r="F709" s="234"/>
      <c r="G709" s="234"/>
      <c r="H709" s="234"/>
      <c r="I709" s="234"/>
      <c r="J709" s="234"/>
      <c r="K709" s="234"/>
      <c r="L709" s="234"/>
      <c r="M709" s="234"/>
      <c r="N709" s="234"/>
      <c r="O709" s="234"/>
      <c r="P709" s="234"/>
      <c r="Q709" s="234"/>
      <c r="R709" s="234"/>
      <c r="S709" s="234"/>
      <c r="T709" s="234"/>
      <c r="U709" s="234"/>
      <c r="V709" s="234"/>
      <c r="W709" s="234"/>
      <c r="X709" s="234"/>
      <c r="Y709" s="234"/>
      <c r="Z709" s="234"/>
    </row>
    <row r="710" spans="1:26" ht="12.75" customHeight="1" x14ac:dyDescent="0.3">
      <c r="A710" s="234"/>
      <c r="B710" s="234"/>
      <c r="C710" s="234"/>
      <c r="D710" s="234"/>
      <c r="E710" s="234"/>
      <c r="F710" s="234"/>
      <c r="G710" s="234"/>
      <c r="H710" s="234"/>
      <c r="I710" s="234"/>
      <c r="J710" s="234"/>
      <c r="K710" s="234"/>
      <c r="L710" s="234"/>
      <c r="M710" s="234"/>
      <c r="N710" s="234"/>
      <c r="O710" s="234"/>
      <c r="P710" s="234"/>
      <c r="Q710" s="234"/>
      <c r="R710" s="234"/>
      <c r="S710" s="234"/>
      <c r="T710" s="234"/>
      <c r="U710" s="234"/>
      <c r="V710" s="234"/>
      <c r="W710" s="234"/>
      <c r="X710" s="234"/>
      <c r="Y710" s="234"/>
      <c r="Z710" s="234"/>
    </row>
    <row r="711" spans="1:26" ht="12.75" customHeight="1" x14ac:dyDescent="0.3">
      <c r="A711" s="234"/>
      <c r="B711" s="234"/>
      <c r="C711" s="234"/>
      <c r="D711" s="234"/>
      <c r="E711" s="234"/>
      <c r="F711" s="234"/>
      <c r="G711" s="234"/>
      <c r="H711" s="234"/>
      <c r="I711" s="234"/>
      <c r="J711" s="234"/>
      <c r="K711" s="234"/>
      <c r="L711" s="234"/>
      <c r="M711" s="234"/>
      <c r="N711" s="234"/>
      <c r="O711" s="234"/>
      <c r="P711" s="234"/>
      <c r="Q711" s="234"/>
      <c r="R711" s="234"/>
      <c r="S711" s="234"/>
      <c r="T711" s="234"/>
      <c r="U711" s="234"/>
      <c r="V711" s="234"/>
      <c r="W711" s="234"/>
      <c r="X711" s="234"/>
      <c r="Y711" s="234"/>
      <c r="Z711" s="234"/>
    </row>
    <row r="712" spans="1:26" ht="12.75" customHeight="1" x14ac:dyDescent="0.3">
      <c r="A712" s="234"/>
      <c r="B712" s="234"/>
      <c r="C712" s="234"/>
      <c r="D712" s="234"/>
      <c r="E712" s="234"/>
      <c r="F712" s="234"/>
      <c r="G712" s="234"/>
      <c r="H712" s="234"/>
      <c r="I712" s="234"/>
      <c r="J712" s="234"/>
      <c r="K712" s="234"/>
      <c r="L712" s="234"/>
      <c r="M712" s="234"/>
      <c r="N712" s="234"/>
      <c r="O712" s="234"/>
      <c r="P712" s="234"/>
      <c r="Q712" s="234"/>
      <c r="R712" s="234"/>
      <c r="S712" s="234"/>
      <c r="T712" s="234"/>
      <c r="U712" s="234"/>
      <c r="V712" s="234"/>
      <c r="W712" s="234"/>
      <c r="X712" s="234"/>
      <c r="Y712" s="234"/>
      <c r="Z712" s="234"/>
    </row>
    <row r="713" spans="1:26" ht="12.75" customHeight="1" x14ac:dyDescent="0.3">
      <c r="A713" s="234"/>
      <c r="B713" s="234"/>
      <c r="C713" s="234"/>
      <c r="D713" s="234"/>
      <c r="E713" s="234"/>
      <c r="F713" s="234"/>
      <c r="G713" s="234"/>
      <c r="H713" s="234"/>
      <c r="I713" s="234"/>
      <c r="J713" s="234"/>
      <c r="K713" s="234"/>
      <c r="L713" s="234"/>
      <c r="M713" s="234"/>
      <c r="N713" s="234"/>
      <c r="O713" s="234"/>
      <c r="P713" s="234"/>
      <c r="Q713" s="234"/>
      <c r="R713" s="234"/>
      <c r="S713" s="234"/>
      <c r="T713" s="234"/>
      <c r="U713" s="234"/>
      <c r="V713" s="234"/>
      <c r="W713" s="234"/>
      <c r="X713" s="234"/>
      <c r="Y713" s="234"/>
      <c r="Z713" s="234"/>
    </row>
    <row r="714" spans="1:26" ht="12.75" customHeight="1" x14ac:dyDescent="0.3">
      <c r="A714" s="234"/>
      <c r="B714" s="234"/>
      <c r="C714" s="234"/>
      <c r="D714" s="234"/>
      <c r="E714" s="234"/>
      <c r="F714" s="234"/>
      <c r="G714" s="234"/>
      <c r="H714" s="234"/>
      <c r="I714" s="234"/>
      <c r="J714" s="234"/>
      <c r="K714" s="234"/>
      <c r="L714" s="234"/>
      <c r="M714" s="234"/>
      <c r="N714" s="234"/>
      <c r="O714" s="234"/>
      <c r="P714" s="234"/>
      <c r="Q714" s="234"/>
      <c r="R714" s="234"/>
      <c r="S714" s="234"/>
      <c r="T714" s="234"/>
      <c r="U714" s="234"/>
      <c r="V714" s="234"/>
      <c r="W714" s="234"/>
      <c r="X714" s="234"/>
      <c r="Y714" s="234"/>
      <c r="Z714" s="234"/>
    </row>
    <row r="715" spans="1:26" ht="12.75" customHeight="1" x14ac:dyDescent="0.3">
      <c r="A715" s="234"/>
      <c r="B715" s="234"/>
      <c r="C715" s="234"/>
      <c r="D715" s="234"/>
      <c r="E715" s="234"/>
      <c r="F715" s="234"/>
      <c r="G715" s="234"/>
      <c r="H715" s="234"/>
      <c r="I715" s="234"/>
      <c r="J715" s="234"/>
      <c r="K715" s="234"/>
      <c r="L715" s="234"/>
      <c r="M715" s="234"/>
      <c r="N715" s="234"/>
      <c r="O715" s="234"/>
      <c r="P715" s="234"/>
      <c r="Q715" s="234"/>
      <c r="R715" s="234"/>
      <c r="S715" s="234"/>
      <c r="T715" s="234"/>
      <c r="U715" s="234"/>
      <c r="V715" s="234"/>
      <c r="W715" s="234"/>
      <c r="X715" s="234"/>
      <c r="Y715" s="234"/>
      <c r="Z715" s="234"/>
    </row>
    <row r="716" spans="1:26" ht="12.75" customHeight="1" x14ac:dyDescent="0.3">
      <c r="A716" s="234"/>
      <c r="B716" s="234"/>
      <c r="C716" s="234"/>
      <c r="D716" s="234"/>
      <c r="E716" s="234"/>
      <c r="F716" s="234"/>
      <c r="G716" s="234"/>
      <c r="H716" s="234"/>
      <c r="I716" s="234"/>
      <c r="J716" s="234"/>
      <c r="K716" s="234"/>
      <c r="L716" s="234"/>
      <c r="M716" s="234"/>
      <c r="N716" s="234"/>
      <c r="O716" s="234"/>
      <c r="P716" s="234"/>
      <c r="Q716" s="234"/>
      <c r="R716" s="234"/>
      <c r="S716" s="234"/>
      <c r="T716" s="234"/>
      <c r="U716" s="234"/>
      <c r="V716" s="234"/>
      <c r="W716" s="234"/>
      <c r="X716" s="234"/>
      <c r="Y716" s="234"/>
      <c r="Z716" s="234"/>
    </row>
    <row r="717" spans="1:26" ht="12.75" customHeight="1" x14ac:dyDescent="0.3">
      <c r="A717" s="234"/>
      <c r="B717" s="234"/>
      <c r="C717" s="234"/>
      <c r="D717" s="234"/>
      <c r="E717" s="234"/>
      <c r="F717" s="234"/>
      <c r="G717" s="234"/>
      <c r="H717" s="234"/>
      <c r="I717" s="234"/>
      <c r="J717" s="234"/>
      <c r="K717" s="234"/>
      <c r="L717" s="234"/>
      <c r="M717" s="234"/>
      <c r="N717" s="234"/>
      <c r="O717" s="234"/>
      <c r="P717" s="234"/>
      <c r="Q717" s="234"/>
      <c r="R717" s="234"/>
      <c r="S717" s="234"/>
      <c r="T717" s="234"/>
      <c r="U717" s="234"/>
      <c r="V717" s="234"/>
      <c r="W717" s="234"/>
      <c r="X717" s="234"/>
      <c r="Y717" s="234"/>
      <c r="Z717" s="234"/>
    </row>
    <row r="718" spans="1:26" ht="12.75" customHeight="1" x14ac:dyDescent="0.3">
      <c r="A718" s="234"/>
      <c r="B718" s="234"/>
      <c r="C718" s="234"/>
      <c r="D718" s="234"/>
      <c r="E718" s="234"/>
      <c r="F718" s="234"/>
      <c r="G718" s="234"/>
      <c r="H718" s="234"/>
      <c r="I718" s="234"/>
      <c r="J718" s="234"/>
      <c r="K718" s="234"/>
      <c r="L718" s="234"/>
      <c r="M718" s="234"/>
      <c r="N718" s="234"/>
      <c r="O718" s="234"/>
      <c r="P718" s="234"/>
      <c r="Q718" s="234"/>
      <c r="R718" s="234"/>
      <c r="S718" s="234"/>
      <c r="T718" s="234"/>
      <c r="U718" s="234"/>
      <c r="V718" s="234"/>
      <c r="W718" s="234"/>
      <c r="X718" s="234"/>
      <c r="Y718" s="234"/>
      <c r="Z718" s="234"/>
    </row>
    <row r="719" spans="1:26" ht="12.75" customHeight="1" x14ac:dyDescent="0.3">
      <c r="A719" s="234"/>
      <c r="B719" s="234"/>
      <c r="C719" s="234"/>
      <c r="D719" s="234"/>
      <c r="E719" s="234"/>
      <c r="F719" s="234"/>
      <c r="G719" s="234"/>
      <c r="H719" s="234"/>
      <c r="I719" s="234"/>
      <c r="J719" s="234"/>
      <c r="K719" s="234"/>
      <c r="L719" s="234"/>
      <c r="M719" s="234"/>
      <c r="N719" s="234"/>
      <c r="O719" s="234"/>
      <c r="P719" s="234"/>
      <c r="Q719" s="234"/>
      <c r="R719" s="234"/>
      <c r="S719" s="234"/>
      <c r="T719" s="234"/>
      <c r="U719" s="234"/>
      <c r="V719" s="234"/>
      <c r="W719" s="234"/>
      <c r="X719" s="234"/>
      <c r="Y719" s="234"/>
      <c r="Z719" s="234"/>
    </row>
    <row r="720" spans="1:26" ht="12.75" customHeight="1" x14ac:dyDescent="0.3">
      <c r="A720" s="234"/>
      <c r="B720" s="234"/>
      <c r="C720" s="234"/>
      <c r="D720" s="234"/>
      <c r="E720" s="234"/>
      <c r="F720" s="234"/>
      <c r="G720" s="234"/>
      <c r="H720" s="234"/>
      <c r="I720" s="234"/>
      <c r="J720" s="234"/>
      <c r="K720" s="234"/>
      <c r="L720" s="234"/>
      <c r="M720" s="234"/>
      <c r="N720" s="234"/>
      <c r="O720" s="234"/>
      <c r="P720" s="234"/>
      <c r="Q720" s="234"/>
      <c r="R720" s="234"/>
      <c r="S720" s="234"/>
      <c r="T720" s="234"/>
      <c r="U720" s="234"/>
      <c r="V720" s="234"/>
      <c r="W720" s="234"/>
      <c r="X720" s="234"/>
      <c r="Y720" s="234"/>
      <c r="Z720" s="234"/>
    </row>
    <row r="721" spans="1:26" ht="12.75" customHeight="1" x14ac:dyDescent="0.3">
      <c r="A721" s="234"/>
      <c r="B721" s="234"/>
      <c r="C721" s="234"/>
      <c r="D721" s="234"/>
      <c r="E721" s="234"/>
      <c r="F721" s="234"/>
      <c r="G721" s="234"/>
      <c r="H721" s="234"/>
      <c r="I721" s="234"/>
      <c r="J721" s="234"/>
      <c r="K721" s="234"/>
      <c r="L721" s="234"/>
      <c r="M721" s="234"/>
      <c r="N721" s="234"/>
      <c r="O721" s="234"/>
      <c r="P721" s="234"/>
      <c r="Q721" s="234"/>
      <c r="R721" s="234"/>
      <c r="S721" s="234"/>
      <c r="T721" s="234"/>
      <c r="U721" s="234"/>
      <c r="V721" s="234"/>
      <c r="W721" s="234"/>
      <c r="X721" s="234"/>
      <c r="Y721" s="234"/>
      <c r="Z721" s="234"/>
    </row>
    <row r="722" spans="1:26" ht="12.75" customHeight="1" x14ac:dyDescent="0.3">
      <c r="A722" s="234"/>
      <c r="B722" s="234"/>
      <c r="C722" s="234"/>
      <c r="D722" s="234"/>
      <c r="E722" s="234"/>
      <c r="F722" s="234"/>
      <c r="G722" s="234"/>
      <c r="H722" s="234"/>
      <c r="I722" s="234"/>
      <c r="J722" s="234"/>
      <c r="K722" s="234"/>
      <c r="L722" s="234"/>
      <c r="M722" s="234"/>
      <c r="N722" s="234"/>
      <c r="O722" s="234"/>
      <c r="P722" s="234"/>
      <c r="Q722" s="234"/>
      <c r="R722" s="234"/>
      <c r="S722" s="234"/>
      <c r="T722" s="234"/>
      <c r="U722" s="234"/>
      <c r="V722" s="234"/>
      <c r="W722" s="234"/>
      <c r="X722" s="234"/>
      <c r="Y722" s="234"/>
      <c r="Z722" s="234"/>
    </row>
    <row r="723" spans="1:26" ht="12.75" customHeight="1" x14ac:dyDescent="0.3">
      <c r="A723" s="234"/>
      <c r="B723" s="234"/>
      <c r="C723" s="234"/>
      <c r="D723" s="234"/>
      <c r="E723" s="234"/>
      <c r="F723" s="234"/>
      <c r="G723" s="234"/>
      <c r="H723" s="234"/>
      <c r="I723" s="234"/>
      <c r="J723" s="234"/>
      <c r="K723" s="234"/>
      <c r="L723" s="234"/>
      <c r="M723" s="234"/>
      <c r="N723" s="234"/>
      <c r="O723" s="234"/>
      <c r="P723" s="234"/>
      <c r="Q723" s="234"/>
      <c r="R723" s="234"/>
      <c r="S723" s="234"/>
      <c r="T723" s="234"/>
      <c r="U723" s="234"/>
      <c r="V723" s="234"/>
      <c r="W723" s="234"/>
      <c r="X723" s="234"/>
      <c r="Y723" s="234"/>
      <c r="Z723" s="234"/>
    </row>
    <row r="724" spans="1:26" ht="12.75" customHeight="1" x14ac:dyDescent="0.3">
      <c r="A724" s="234"/>
      <c r="B724" s="234"/>
      <c r="C724" s="234"/>
      <c r="D724" s="234"/>
      <c r="E724" s="234"/>
      <c r="F724" s="234"/>
      <c r="G724" s="234"/>
      <c r="H724" s="234"/>
      <c r="I724" s="234"/>
      <c r="J724" s="234"/>
      <c r="K724" s="234"/>
      <c r="L724" s="234"/>
      <c r="M724" s="234"/>
      <c r="N724" s="234"/>
      <c r="O724" s="234"/>
      <c r="P724" s="234"/>
      <c r="Q724" s="234"/>
      <c r="R724" s="234"/>
      <c r="S724" s="234"/>
      <c r="T724" s="234"/>
      <c r="U724" s="234"/>
      <c r="V724" s="234"/>
      <c r="W724" s="234"/>
      <c r="X724" s="234"/>
      <c r="Y724" s="234"/>
      <c r="Z724" s="234"/>
    </row>
    <row r="725" spans="1:26" ht="12.75" customHeight="1" x14ac:dyDescent="0.3">
      <c r="A725" s="234"/>
      <c r="B725" s="234"/>
      <c r="C725" s="234"/>
      <c r="D725" s="234"/>
      <c r="E725" s="234"/>
      <c r="F725" s="234"/>
      <c r="G725" s="234"/>
      <c r="H725" s="234"/>
      <c r="I725" s="234"/>
      <c r="J725" s="234"/>
      <c r="K725" s="234"/>
      <c r="L725" s="234"/>
      <c r="M725" s="234"/>
      <c r="N725" s="234"/>
      <c r="O725" s="234"/>
      <c r="P725" s="234"/>
      <c r="Q725" s="234"/>
      <c r="R725" s="234"/>
      <c r="S725" s="234"/>
      <c r="T725" s="234"/>
      <c r="U725" s="234"/>
      <c r="V725" s="234"/>
      <c r="W725" s="234"/>
      <c r="X725" s="234"/>
      <c r="Y725" s="234"/>
      <c r="Z725" s="234"/>
    </row>
    <row r="726" spans="1:26" ht="12.75" customHeight="1" x14ac:dyDescent="0.3">
      <c r="A726" s="234"/>
      <c r="B726" s="234"/>
      <c r="C726" s="234"/>
      <c r="D726" s="234"/>
      <c r="E726" s="234"/>
      <c r="F726" s="234"/>
      <c r="G726" s="234"/>
      <c r="H726" s="234"/>
      <c r="I726" s="234"/>
      <c r="J726" s="234"/>
      <c r="K726" s="234"/>
      <c r="L726" s="234"/>
      <c r="M726" s="234"/>
      <c r="N726" s="234"/>
      <c r="O726" s="234"/>
      <c r="P726" s="234"/>
      <c r="Q726" s="234"/>
      <c r="R726" s="234"/>
      <c r="S726" s="234"/>
      <c r="T726" s="234"/>
      <c r="U726" s="234"/>
      <c r="V726" s="234"/>
      <c r="W726" s="234"/>
      <c r="X726" s="234"/>
      <c r="Y726" s="234"/>
      <c r="Z726" s="234"/>
    </row>
    <row r="727" spans="1:26" ht="12.75" customHeight="1" x14ac:dyDescent="0.3">
      <c r="A727" s="234"/>
      <c r="B727" s="234"/>
      <c r="C727" s="234"/>
      <c r="D727" s="234"/>
      <c r="E727" s="234"/>
      <c r="F727" s="234"/>
      <c r="G727" s="234"/>
      <c r="H727" s="234"/>
      <c r="I727" s="234"/>
      <c r="J727" s="234"/>
      <c r="K727" s="234"/>
      <c r="L727" s="234"/>
      <c r="M727" s="234"/>
      <c r="N727" s="234"/>
      <c r="O727" s="234"/>
      <c r="P727" s="234"/>
      <c r="Q727" s="234"/>
      <c r="R727" s="234"/>
      <c r="S727" s="234"/>
      <c r="T727" s="234"/>
      <c r="U727" s="234"/>
      <c r="V727" s="234"/>
      <c r="W727" s="234"/>
      <c r="X727" s="234"/>
      <c r="Y727" s="234"/>
      <c r="Z727" s="234"/>
    </row>
    <row r="728" spans="1:26" ht="12.75" customHeight="1" x14ac:dyDescent="0.3">
      <c r="A728" s="234"/>
      <c r="B728" s="234"/>
      <c r="C728" s="234"/>
      <c r="D728" s="234"/>
      <c r="E728" s="234"/>
      <c r="F728" s="234"/>
      <c r="G728" s="234"/>
      <c r="H728" s="234"/>
      <c r="I728" s="234"/>
      <c r="J728" s="234"/>
      <c r="K728" s="234"/>
      <c r="L728" s="234"/>
      <c r="M728" s="234"/>
      <c r="N728" s="234"/>
      <c r="O728" s="234"/>
      <c r="P728" s="234"/>
      <c r="Q728" s="234"/>
      <c r="R728" s="234"/>
      <c r="S728" s="234"/>
      <c r="T728" s="234"/>
      <c r="U728" s="234"/>
      <c r="V728" s="234"/>
      <c r="W728" s="234"/>
      <c r="X728" s="234"/>
      <c r="Y728" s="234"/>
      <c r="Z728" s="234"/>
    </row>
    <row r="729" spans="1:26" ht="12.75" customHeight="1" x14ac:dyDescent="0.3">
      <c r="A729" s="234"/>
      <c r="B729" s="234"/>
      <c r="C729" s="234"/>
      <c r="D729" s="234"/>
      <c r="E729" s="234"/>
      <c r="F729" s="234"/>
      <c r="G729" s="234"/>
      <c r="H729" s="234"/>
      <c r="I729" s="234"/>
      <c r="J729" s="234"/>
      <c r="K729" s="234"/>
      <c r="L729" s="234"/>
      <c r="M729" s="234"/>
      <c r="N729" s="234"/>
      <c r="O729" s="234"/>
      <c r="P729" s="234"/>
      <c r="Q729" s="234"/>
      <c r="R729" s="234"/>
      <c r="S729" s="234"/>
      <c r="T729" s="234"/>
      <c r="U729" s="234"/>
      <c r="V729" s="234"/>
      <c r="W729" s="234"/>
      <c r="X729" s="234"/>
      <c r="Y729" s="234"/>
      <c r="Z729" s="234"/>
    </row>
    <row r="730" spans="1:26" ht="12.75" customHeight="1" x14ac:dyDescent="0.3">
      <c r="A730" s="234"/>
      <c r="B730" s="234"/>
      <c r="C730" s="234"/>
      <c r="D730" s="234"/>
      <c r="E730" s="234"/>
      <c r="F730" s="234"/>
      <c r="G730" s="234"/>
      <c r="H730" s="234"/>
      <c r="I730" s="234"/>
      <c r="J730" s="234"/>
      <c r="K730" s="234"/>
      <c r="L730" s="234"/>
      <c r="M730" s="234"/>
      <c r="N730" s="234"/>
      <c r="O730" s="234"/>
      <c r="P730" s="234"/>
      <c r="Q730" s="234"/>
      <c r="R730" s="234"/>
      <c r="S730" s="234"/>
      <c r="T730" s="234"/>
      <c r="U730" s="234"/>
      <c r="V730" s="234"/>
      <c r="W730" s="234"/>
      <c r="X730" s="234"/>
      <c r="Y730" s="234"/>
      <c r="Z730" s="234"/>
    </row>
    <row r="731" spans="1:26" ht="12.75" customHeight="1" x14ac:dyDescent="0.3">
      <c r="A731" s="234"/>
      <c r="B731" s="234"/>
      <c r="C731" s="234"/>
      <c r="D731" s="234"/>
      <c r="E731" s="234"/>
      <c r="F731" s="234"/>
      <c r="G731" s="234"/>
      <c r="H731" s="234"/>
      <c r="I731" s="234"/>
      <c r="J731" s="234"/>
      <c r="K731" s="234"/>
      <c r="L731" s="234"/>
      <c r="M731" s="234"/>
      <c r="N731" s="234"/>
      <c r="O731" s="234"/>
      <c r="P731" s="234"/>
      <c r="Q731" s="234"/>
      <c r="R731" s="234"/>
      <c r="S731" s="234"/>
      <c r="T731" s="234"/>
      <c r="U731" s="234"/>
      <c r="V731" s="234"/>
      <c r="W731" s="234"/>
      <c r="X731" s="234"/>
      <c r="Y731" s="234"/>
      <c r="Z731" s="234"/>
    </row>
    <row r="732" spans="1:26" ht="12.75" customHeight="1" x14ac:dyDescent="0.3">
      <c r="A732" s="234"/>
      <c r="B732" s="234"/>
      <c r="C732" s="234"/>
      <c r="D732" s="234"/>
      <c r="E732" s="234"/>
      <c r="F732" s="234"/>
      <c r="G732" s="234"/>
      <c r="H732" s="234"/>
      <c r="I732" s="234"/>
      <c r="J732" s="234"/>
      <c r="K732" s="234"/>
      <c r="L732" s="234"/>
      <c r="M732" s="234"/>
      <c r="N732" s="234"/>
      <c r="O732" s="234"/>
      <c r="P732" s="234"/>
      <c r="Q732" s="234"/>
      <c r="R732" s="234"/>
      <c r="S732" s="234"/>
      <c r="T732" s="234"/>
      <c r="U732" s="234"/>
      <c r="V732" s="234"/>
      <c r="W732" s="234"/>
      <c r="X732" s="234"/>
      <c r="Y732" s="234"/>
      <c r="Z732" s="234"/>
    </row>
    <row r="733" spans="1:26" ht="12.75" customHeight="1" x14ac:dyDescent="0.3">
      <c r="A733" s="234"/>
      <c r="B733" s="234"/>
      <c r="C733" s="234"/>
      <c r="D733" s="234"/>
      <c r="E733" s="234"/>
      <c r="F733" s="234"/>
      <c r="G733" s="234"/>
      <c r="H733" s="234"/>
      <c r="I733" s="234"/>
      <c r="J733" s="234"/>
      <c r="K733" s="234"/>
      <c r="L733" s="234"/>
      <c r="M733" s="234"/>
      <c r="N733" s="234"/>
      <c r="O733" s="234"/>
      <c r="P733" s="234"/>
      <c r="Q733" s="234"/>
      <c r="R733" s="234"/>
      <c r="S733" s="234"/>
      <c r="T733" s="234"/>
      <c r="U733" s="234"/>
      <c r="V733" s="234"/>
      <c r="W733" s="234"/>
      <c r="X733" s="234"/>
      <c r="Y733" s="234"/>
      <c r="Z733" s="234"/>
    </row>
    <row r="734" spans="1:26" ht="12.75" customHeight="1" x14ac:dyDescent="0.3">
      <c r="A734" s="234"/>
      <c r="B734" s="234"/>
      <c r="C734" s="234"/>
      <c r="D734" s="234"/>
      <c r="E734" s="234"/>
      <c r="F734" s="234"/>
      <c r="G734" s="234"/>
      <c r="H734" s="234"/>
      <c r="I734" s="234"/>
      <c r="J734" s="234"/>
      <c r="K734" s="234"/>
      <c r="L734" s="234"/>
      <c r="M734" s="234"/>
      <c r="N734" s="234"/>
      <c r="O734" s="234"/>
      <c r="P734" s="234"/>
      <c r="Q734" s="234"/>
      <c r="R734" s="234"/>
      <c r="S734" s="234"/>
      <c r="T734" s="234"/>
      <c r="U734" s="234"/>
      <c r="V734" s="234"/>
      <c r="W734" s="234"/>
      <c r="X734" s="234"/>
      <c r="Y734" s="234"/>
      <c r="Z734" s="234"/>
    </row>
    <row r="735" spans="1:26" ht="12.75" customHeight="1" x14ac:dyDescent="0.3">
      <c r="A735" s="234"/>
      <c r="B735" s="234"/>
      <c r="C735" s="234"/>
      <c r="D735" s="234"/>
      <c r="E735" s="234"/>
      <c r="F735" s="234"/>
      <c r="G735" s="234"/>
      <c r="H735" s="234"/>
      <c r="I735" s="234"/>
      <c r="J735" s="234"/>
      <c r="K735" s="234"/>
      <c r="L735" s="234"/>
      <c r="M735" s="234"/>
      <c r="N735" s="234"/>
      <c r="O735" s="234"/>
      <c r="P735" s="234"/>
      <c r="Q735" s="234"/>
      <c r="R735" s="234"/>
      <c r="S735" s="234"/>
      <c r="T735" s="234"/>
      <c r="U735" s="234"/>
      <c r="V735" s="234"/>
      <c r="W735" s="234"/>
      <c r="X735" s="234"/>
      <c r="Y735" s="234"/>
      <c r="Z735" s="234"/>
    </row>
    <row r="736" spans="1:26" ht="12.75" customHeight="1" x14ac:dyDescent="0.3">
      <c r="A736" s="234"/>
      <c r="B736" s="234"/>
      <c r="C736" s="234"/>
      <c r="D736" s="234"/>
      <c r="E736" s="234"/>
      <c r="F736" s="234"/>
      <c r="G736" s="234"/>
      <c r="H736" s="234"/>
      <c r="I736" s="234"/>
      <c r="J736" s="234"/>
      <c r="K736" s="234"/>
      <c r="L736" s="234"/>
      <c r="M736" s="234"/>
      <c r="N736" s="234"/>
      <c r="O736" s="234"/>
      <c r="P736" s="234"/>
      <c r="Q736" s="234"/>
      <c r="R736" s="234"/>
      <c r="S736" s="234"/>
      <c r="T736" s="234"/>
      <c r="U736" s="234"/>
      <c r="V736" s="234"/>
      <c r="W736" s="234"/>
      <c r="X736" s="234"/>
      <c r="Y736" s="234"/>
      <c r="Z736" s="234"/>
    </row>
    <row r="737" spans="1:26" ht="12.75" customHeight="1" x14ac:dyDescent="0.3">
      <c r="A737" s="234"/>
      <c r="B737" s="234"/>
      <c r="C737" s="234"/>
      <c r="D737" s="234"/>
      <c r="E737" s="234"/>
      <c r="F737" s="234"/>
      <c r="G737" s="234"/>
      <c r="H737" s="234"/>
      <c r="I737" s="234"/>
      <c r="J737" s="234"/>
      <c r="K737" s="234"/>
      <c r="L737" s="234"/>
      <c r="M737" s="234"/>
      <c r="N737" s="234"/>
      <c r="O737" s="234"/>
      <c r="P737" s="234"/>
      <c r="Q737" s="234"/>
      <c r="R737" s="234"/>
      <c r="S737" s="234"/>
      <c r="T737" s="234"/>
      <c r="U737" s="234"/>
      <c r="V737" s="234"/>
      <c r="W737" s="234"/>
      <c r="X737" s="234"/>
      <c r="Y737" s="234"/>
      <c r="Z737" s="234"/>
    </row>
    <row r="738" spans="1:26" ht="12.75" customHeight="1" x14ac:dyDescent="0.3">
      <c r="A738" s="234"/>
      <c r="B738" s="234"/>
      <c r="C738" s="234"/>
      <c r="D738" s="234"/>
      <c r="E738" s="234"/>
      <c r="F738" s="234"/>
      <c r="G738" s="234"/>
      <c r="H738" s="234"/>
      <c r="I738" s="234"/>
      <c r="J738" s="234"/>
      <c r="K738" s="234"/>
      <c r="L738" s="234"/>
      <c r="M738" s="234"/>
      <c r="N738" s="234"/>
      <c r="O738" s="234"/>
      <c r="P738" s="234"/>
      <c r="Q738" s="234"/>
      <c r="R738" s="234"/>
      <c r="S738" s="234"/>
      <c r="T738" s="234"/>
      <c r="U738" s="234"/>
      <c r="V738" s="234"/>
      <c r="W738" s="234"/>
      <c r="X738" s="234"/>
      <c r="Y738" s="234"/>
      <c r="Z738" s="234"/>
    </row>
    <row r="739" spans="1:26" ht="12.75" customHeight="1" x14ac:dyDescent="0.3">
      <c r="A739" s="234"/>
      <c r="B739" s="234"/>
      <c r="C739" s="234"/>
      <c r="D739" s="234"/>
      <c r="E739" s="234"/>
      <c r="F739" s="234"/>
      <c r="G739" s="234"/>
      <c r="H739" s="234"/>
      <c r="I739" s="234"/>
      <c r="J739" s="234"/>
      <c r="K739" s="234"/>
      <c r="L739" s="234"/>
      <c r="M739" s="234"/>
      <c r="N739" s="234"/>
      <c r="O739" s="234"/>
      <c r="P739" s="234"/>
      <c r="Q739" s="234"/>
      <c r="R739" s="234"/>
      <c r="S739" s="234"/>
      <c r="T739" s="234"/>
      <c r="U739" s="234"/>
      <c r="V739" s="234"/>
      <c r="W739" s="234"/>
      <c r="X739" s="234"/>
      <c r="Y739" s="234"/>
      <c r="Z739" s="234"/>
    </row>
    <row r="740" spans="1:26" ht="12.75" customHeight="1" x14ac:dyDescent="0.3">
      <c r="A740" s="234"/>
      <c r="B740" s="234"/>
      <c r="C740" s="234"/>
      <c r="D740" s="234"/>
      <c r="E740" s="234"/>
      <c r="F740" s="234"/>
      <c r="G740" s="234"/>
      <c r="H740" s="234"/>
      <c r="I740" s="234"/>
      <c r="J740" s="234"/>
      <c r="K740" s="234"/>
      <c r="L740" s="234"/>
      <c r="M740" s="234"/>
      <c r="N740" s="234"/>
      <c r="O740" s="234"/>
      <c r="P740" s="234"/>
      <c r="Q740" s="234"/>
      <c r="R740" s="234"/>
      <c r="S740" s="234"/>
      <c r="T740" s="234"/>
      <c r="U740" s="234"/>
      <c r="V740" s="234"/>
      <c r="W740" s="234"/>
      <c r="X740" s="234"/>
      <c r="Y740" s="234"/>
      <c r="Z740" s="234"/>
    </row>
    <row r="741" spans="1:26" ht="12.75" customHeight="1" x14ac:dyDescent="0.3">
      <c r="A741" s="234"/>
      <c r="B741" s="234"/>
      <c r="C741" s="234"/>
      <c r="D741" s="234"/>
      <c r="E741" s="234"/>
      <c r="F741" s="234"/>
      <c r="G741" s="234"/>
      <c r="H741" s="234"/>
      <c r="I741" s="234"/>
      <c r="J741" s="234"/>
      <c r="K741" s="234"/>
      <c r="L741" s="234"/>
      <c r="M741" s="234"/>
      <c r="N741" s="234"/>
      <c r="O741" s="234"/>
      <c r="P741" s="234"/>
      <c r="Q741" s="234"/>
      <c r="R741" s="234"/>
      <c r="S741" s="234"/>
      <c r="T741" s="234"/>
      <c r="U741" s="234"/>
      <c r="V741" s="234"/>
      <c r="W741" s="234"/>
      <c r="X741" s="234"/>
      <c r="Y741" s="234"/>
      <c r="Z741" s="234"/>
    </row>
    <row r="742" spans="1:26" ht="12.75" customHeight="1" x14ac:dyDescent="0.3">
      <c r="A742" s="234"/>
      <c r="B742" s="234"/>
      <c r="C742" s="234"/>
      <c r="D742" s="234"/>
      <c r="E742" s="234"/>
      <c r="F742" s="234"/>
      <c r="G742" s="234"/>
      <c r="H742" s="234"/>
      <c r="I742" s="234"/>
      <c r="J742" s="234"/>
      <c r="K742" s="234"/>
      <c r="L742" s="234"/>
      <c r="M742" s="234"/>
      <c r="N742" s="234"/>
      <c r="O742" s="234"/>
      <c r="P742" s="234"/>
      <c r="Q742" s="234"/>
      <c r="R742" s="234"/>
      <c r="S742" s="234"/>
      <c r="T742" s="234"/>
      <c r="U742" s="234"/>
      <c r="V742" s="234"/>
      <c r="W742" s="234"/>
      <c r="X742" s="234"/>
      <c r="Y742" s="234"/>
      <c r="Z742" s="234"/>
    </row>
    <row r="743" spans="1:26" ht="12.75" customHeight="1" x14ac:dyDescent="0.3">
      <c r="A743" s="234"/>
      <c r="B743" s="234"/>
      <c r="C743" s="234"/>
      <c r="D743" s="234"/>
      <c r="E743" s="234"/>
      <c r="F743" s="234"/>
      <c r="G743" s="234"/>
      <c r="H743" s="234"/>
      <c r="I743" s="234"/>
      <c r="J743" s="234"/>
      <c r="K743" s="234"/>
      <c r="L743" s="234"/>
      <c r="M743" s="234"/>
      <c r="N743" s="234"/>
      <c r="O743" s="234"/>
      <c r="P743" s="234"/>
      <c r="Q743" s="234"/>
      <c r="R743" s="234"/>
      <c r="S743" s="234"/>
      <c r="T743" s="234"/>
      <c r="U743" s="234"/>
      <c r="V743" s="234"/>
      <c r="W743" s="234"/>
      <c r="X743" s="234"/>
      <c r="Y743" s="234"/>
      <c r="Z743" s="234"/>
    </row>
    <row r="744" spans="1:26" ht="12.75" customHeight="1" x14ac:dyDescent="0.3">
      <c r="A744" s="234"/>
      <c r="B744" s="234"/>
      <c r="C744" s="234"/>
      <c r="D744" s="234"/>
      <c r="E744" s="234"/>
      <c r="F744" s="234"/>
      <c r="G744" s="234"/>
      <c r="H744" s="234"/>
      <c r="I744" s="234"/>
      <c r="J744" s="234"/>
      <c r="K744" s="234"/>
      <c r="L744" s="234"/>
      <c r="M744" s="234"/>
      <c r="N744" s="234"/>
      <c r="O744" s="234"/>
      <c r="P744" s="234"/>
      <c r="Q744" s="234"/>
      <c r="R744" s="234"/>
      <c r="S744" s="234"/>
      <c r="T744" s="234"/>
      <c r="U744" s="234"/>
      <c r="V744" s="234"/>
      <c r="W744" s="234"/>
      <c r="X744" s="234"/>
      <c r="Y744" s="234"/>
      <c r="Z744" s="234"/>
    </row>
    <row r="745" spans="1:26" ht="12.75" customHeight="1" x14ac:dyDescent="0.3">
      <c r="A745" s="234"/>
      <c r="B745" s="234"/>
      <c r="C745" s="234"/>
      <c r="D745" s="234"/>
      <c r="E745" s="234"/>
      <c r="F745" s="234"/>
      <c r="G745" s="234"/>
      <c r="H745" s="234"/>
      <c r="I745" s="234"/>
      <c r="J745" s="234"/>
      <c r="K745" s="234"/>
      <c r="L745" s="234"/>
      <c r="M745" s="234"/>
      <c r="N745" s="234"/>
      <c r="O745" s="234"/>
      <c r="P745" s="234"/>
      <c r="Q745" s="234"/>
      <c r="R745" s="234"/>
      <c r="S745" s="234"/>
      <c r="T745" s="234"/>
      <c r="U745" s="234"/>
      <c r="V745" s="234"/>
      <c r="W745" s="234"/>
      <c r="X745" s="234"/>
      <c r="Y745" s="234"/>
      <c r="Z745" s="234"/>
    </row>
    <row r="746" spans="1:26" ht="12.75" customHeight="1" x14ac:dyDescent="0.3">
      <c r="A746" s="234"/>
      <c r="B746" s="234"/>
      <c r="C746" s="234"/>
      <c r="D746" s="234"/>
      <c r="E746" s="234"/>
      <c r="F746" s="234"/>
      <c r="G746" s="234"/>
      <c r="H746" s="234"/>
      <c r="I746" s="234"/>
      <c r="J746" s="234"/>
      <c r="K746" s="234"/>
      <c r="L746" s="234"/>
      <c r="M746" s="234"/>
      <c r="N746" s="234"/>
      <c r="O746" s="234"/>
      <c r="P746" s="234"/>
      <c r="Q746" s="234"/>
      <c r="R746" s="234"/>
      <c r="S746" s="234"/>
      <c r="T746" s="234"/>
      <c r="U746" s="234"/>
      <c r="V746" s="234"/>
      <c r="W746" s="234"/>
      <c r="X746" s="234"/>
      <c r="Y746" s="234"/>
      <c r="Z746" s="234"/>
    </row>
    <row r="747" spans="1:26" ht="12.75" customHeight="1" x14ac:dyDescent="0.3">
      <c r="A747" s="234"/>
      <c r="B747" s="234"/>
      <c r="C747" s="234"/>
      <c r="D747" s="234"/>
      <c r="E747" s="234"/>
      <c r="F747" s="234"/>
      <c r="G747" s="234"/>
      <c r="H747" s="234"/>
      <c r="I747" s="234"/>
      <c r="J747" s="234"/>
      <c r="K747" s="234"/>
      <c r="L747" s="234"/>
      <c r="M747" s="234"/>
      <c r="N747" s="234"/>
      <c r="O747" s="234"/>
      <c r="P747" s="234"/>
      <c r="Q747" s="234"/>
      <c r="R747" s="234"/>
      <c r="S747" s="234"/>
      <c r="T747" s="234"/>
      <c r="U747" s="234"/>
      <c r="V747" s="234"/>
      <c r="W747" s="234"/>
      <c r="X747" s="234"/>
      <c r="Y747" s="234"/>
      <c r="Z747" s="234"/>
    </row>
    <row r="748" spans="1:26" ht="12.75" customHeight="1" x14ac:dyDescent="0.3">
      <c r="A748" s="234"/>
      <c r="B748" s="234"/>
      <c r="C748" s="234"/>
      <c r="D748" s="234"/>
      <c r="E748" s="234"/>
      <c r="F748" s="234"/>
      <c r="G748" s="234"/>
      <c r="H748" s="234"/>
      <c r="I748" s="234"/>
      <c r="J748" s="234"/>
      <c r="K748" s="234"/>
      <c r="L748" s="234"/>
      <c r="M748" s="234"/>
      <c r="N748" s="234"/>
      <c r="O748" s="234"/>
      <c r="P748" s="234"/>
      <c r="Q748" s="234"/>
      <c r="R748" s="234"/>
      <c r="S748" s="234"/>
      <c r="T748" s="234"/>
      <c r="U748" s="234"/>
      <c r="V748" s="234"/>
      <c r="W748" s="234"/>
      <c r="X748" s="234"/>
      <c r="Y748" s="234"/>
      <c r="Z748" s="234"/>
    </row>
    <row r="749" spans="1:26" ht="12.75" customHeight="1" x14ac:dyDescent="0.3">
      <c r="A749" s="234"/>
      <c r="B749" s="234"/>
      <c r="C749" s="234"/>
      <c r="D749" s="234"/>
      <c r="E749" s="234"/>
      <c r="F749" s="234"/>
      <c r="G749" s="234"/>
      <c r="H749" s="234"/>
      <c r="I749" s="234"/>
      <c r="J749" s="234"/>
      <c r="K749" s="234"/>
      <c r="L749" s="234"/>
      <c r="M749" s="234"/>
      <c r="N749" s="234"/>
      <c r="O749" s="234"/>
      <c r="P749" s="234"/>
      <c r="Q749" s="234"/>
      <c r="R749" s="234"/>
      <c r="S749" s="234"/>
      <c r="T749" s="234"/>
      <c r="U749" s="234"/>
      <c r="V749" s="234"/>
      <c r="W749" s="234"/>
      <c r="X749" s="234"/>
      <c r="Y749" s="234"/>
      <c r="Z749" s="234"/>
    </row>
    <row r="750" spans="1:26" ht="12.75" customHeight="1" x14ac:dyDescent="0.3">
      <c r="A750" s="234"/>
      <c r="B750" s="234"/>
      <c r="C750" s="234"/>
      <c r="D750" s="234"/>
      <c r="E750" s="234"/>
      <c r="F750" s="234"/>
      <c r="G750" s="234"/>
      <c r="H750" s="234"/>
      <c r="I750" s="234"/>
      <c r="J750" s="234"/>
      <c r="K750" s="234"/>
      <c r="L750" s="234"/>
      <c r="M750" s="234"/>
      <c r="N750" s="234"/>
      <c r="O750" s="234"/>
      <c r="P750" s="234"/>
      <c r="Q750" s="234"/>
      <c r="R750" s="234"/>
      <c r="S750" s="234"/>
      <c r="T750" s="234"/>
      <c r="U750" s="234"/>
      <c r="V750" s="234"/>
      <c r="W750" s="234"/>
      <c r="X750" s="234"/>
      <c r="Y750" s="234"/>
      <c r="Z750" s="234"/>
    </row>
    <row r="751" spans="1:26" ht="12.75" customHeight="1" x14ac:dyDescent="0.3">
      <c r="A751" s="234"/>
      <c r="B751" s="234"/>
      <c r="C751" s="234"/>
      <c r="D751" s="234"/>
      <c r="E751" s="234"/>
      <c r="F751" s="234"/>
      <c r="G751" s="234"/>
      <c r="H751" s="234"/>
      <c r="I751" s="234"/>
      <c r="J751" s="234"/>
      <c r="K751" s="234"/>
      <c r="L751" s="234"/>
      <c r="M751" s="234"/>
      <c r="N751" s="234"/>
      <c r="O751" s="234"/>
      <c r="P751" s="234"/>
      <c r="Q751" s="234"/>
      <c r="R751" s="234"/>
      <c r="S751" s="234"/>
      <c r="T751" s="234"/>
      <c r="U751" s="234"/>
      <c r="V751" s="234"/>
      <c r="W751" s="234"/>
      <c r="X751" s="234"/>
      <c r="Y751" s="234"/>
      <c r="Z751" s="234"/>
    </row>
    <row r="752" spans="1:26" ht="12.75" customHeight="1" x14ac:dyDescent="0.3">
      <c r="A752" s="234"/>
      <c r="B752" s="234"/>
      <c r="C752" s="234"/>
      <c r="D752" s="234"/>
      <c r="E752" s="234"/>
      <c r="F752" s="234"/>
      <c r="G752" s="234"/>
      <c r="H752" s="234"/>
      <c r="I752" s="234"/>
      <c r="J752" s="234"/>
      <c r="K752" s="234"/>
      <c r="L752" s="234"/>
      <c r="M752" s="234"/>
      <c r="N752" s="234"/>
      <c r="O752" s="234"/>
      <c r="P752" s="234"/>
      <c r="Q752" s="234"/>
      <c r="R752" s="234"/>
      <c r="S752" s="234"/>
      <c r="T752" s="234"/>
      <c r="U752" s="234"/>
      <c r="V752" s="234"/>
      <c r="W752" s="234"/>
      <c r="X752" s="234"/>
      <c r="Y752" s="234"/>
      <c r="Z752" s="234"/>
    </row>
    <row r="753" spans="1:26" ht="12.75" customHeight="1" x14ac:dyDescent="0.3">
      <c r="A753" s="234"/>
      <c r="B753" s="234"/>
      <c r="C753" s="234"/>
      <c r="D753" s="234"/>
      <c r="E753" s="234"/>
      <c r="F753" s="234"/>
      <c r="G753" s="234"/>
      <c r="H753" s="234"/>
      <c r="I753" s="234"/>
      <c r="J753" s="234"/>
      <c r="K753" s="234"/>
      <c r="L753" s="234"/>
      <c r="M753" s="234"/>
      <c r="N753" s="234"/>
      <c r="O753" s="234"/>
      <c r="P753" s="234"/>
      <c r="Q753" s="234"/>
      <c r="R753" s="234"/>
      <c r="S753" s="234"/>
      <c r="T753" s="234"/>
      <c r="U753" s="234"/>
      <c r="V753" s="234"/>
      <c r="W753" s="234"/>
      <c r="X753" s="234"/>
      <c r="Y753" s="234"/>
      <c r="Z753" s="234"/>
    </row>
    <row r="754" spans="1:26" ht="12.75" customHeight="1" x14ac:dyDescent="0.3">
      <c r="A754" s="234"/>
      <c r="B754" s="234"/>
      <c r="C754" s="234"/>
      <c r="D754" s="234"/>
      <c r="E754" s="234"/>
      <c r="F754" s="234"/>
      <c r="G754" s="234"/>
      <c r="H754" s="234"/>
      <c r="I754" s="234"/>
      <c r="J754" s="234"/>
      <c r="K754" s="234"/>
      <c r="L754" s="234"/>
      <c r="M754" s="234"/>
      <c r="N754" s="234"/>
      <c r="O754" s="234"/>
      <c r="P754" s="234"/>
      <c r="Q754" s="234"/>
      <c r="R754" s="234"/>
      <c r="S754" s="234"/>
      <c r="T754" s="234"/>
      <c r="U754" s="234"/>
      <c r="V754" s="234"/>
      <c r="W754" s="234"/>
      <c r="X754" s="234"/>
      <c r="Y754" s="234"/>
      <c r="Z754" s="234"/>
    </row>
    <row r="755" spans="1:26" ht="12.75" customHeight="1" x14ac:dyDescent="0.3">
      <c r="A755" s="234"/>
      <c r="B755" s="234"/>
      <c r="C755" s="234"/>
      <c r="D755" s="234"/>
      <c r="E755" s="234"/>
      <c r="F755" s="234"/>
      <c r="G755" s="234"/>
      <c r="H755" s="234"/>
      <c r="I755" s="234"/>
      <c r="J755" s="234"/>
      <c r="K755" s="234"/>
      <c r="L755" s="234"/>
      <c r="M755" s="234"/>
      <c r="N755" s="234"/>
      <c r="O755" s="234"/>
      <c r="P755" s="234"/>
      <c r="Q755" s="234"/>
      <c r="R755" s="234"/>
      <c r="S755" s="234"/>
      <c r="T755" s="234"/>
      <c r="U755" s="234"/>
      <c r="V755" s="234"/>
      <c r="W755" s="234"/>
      <c r="X755" s="234"/>
      <c r="Y755" s="234"/>
      <c r="Z755" s="234"/>
    </row>
    <row r="756" spans="1:26" ht="12.75" customHeight="1" x14ac:dyDescent="0.3">
      <c r="A756" s="234"/>
      <c r="B756" s="234"/>
      <c r="C756" s="234"/>
      <c r="D756" s="234"/>
      <c r="E756" s="234"/>
      <c r="F756" s="234"/>
      <c r="G756" s="234"/>
      <c r="H756" s="234"/>
      <c r="I756" s="234"/>
      <c r="J756" s="234"/>
      <c r="K756" s="234"/>
      <c r="L756" s="234"/>
      <c r="M756" s="234"/>
      <c r="N756" s="234"/>
      <c r="O756" s="234"/>
      <c r="P756" s="234"/>
      <c r="Q756" s="234"/>
      <c r="R756" s="234"/>
      <c r="S756" s="234"/>
      <c r="T756" s="234"/>
      <c r="U756" s="234"/>
      <c r="V756" s="234"/>
      <c r="W756" s="234"/>
      <c r="X756" s="234"/>
      <c r="Y756" s="234"/>
      <c r="Z756" s="234"/>
    </row>
    <row r="757" spans="1:26" ht="12.75" customHeight="1" x14ac:dyDescent="0.3">
      <c r="A757" s="234"/>
      <c r="B757" s="234"/>
      <c r="C757" s="234"/>
      <c r="D757" s="234"/>
      <c r="E757" s="234"/>
      <c r="F757" s="234"/>
      <c r="G757" s="234"/>
      <c r="H757" s="234"/>
      <c r="I757" s="234"/>
      <c r="J757" s="234"/>
      <c r="K757" s="234"/>
      <c r="L757" s="234"/>
      <c r="M757" s="234"/>
      <c r="N757" s="234"/>
      <c r="O757" s="234"/>
      <c r="P757" s="234"/>
      <c r="Q757" s="234"/>
      <c r="R757" s="234"/>
      <c r="S757" s="234"/>
      <c r="T757" s="234"/>
      <c r="U757" s="234"/>
      <c r="V757" s="234"/>
      <c r="W757" s="234"/>
      <c r="X757" s="234"/>
      <c r="Y757" s="234"/>
      <c r="Z757" s="234"/>
    </row>
    <row r="758" spans="1:26" ht="12.75" customHeight="1" x14ac:dyDescent="0.3">
      <c r="A758" s="234"/>
      <c r="B758" s="234"/>
      <c r="C758" s="234"/>
      <c r="D758" s="234"/>
      <c r="E758" s="234"/>
      <c r="F758" s="234"/>
      <c r="G758" s="234"/>
      <c r="H758" s="234"/>
      <c r="I758" s="234"/>
      <c r="J758" s="234"/>
      <c r="K758" s="234"/>
      <c r="L758" s="234"/>
      <c r="M758" s="234"/>
      <c r="N758" s="234"/>
      <c r="O758" s="234"/>
      <c r="P758" s="234"/>
      <c r="Q758" s="234"/>
      <c r="R758" s="234"/>
      <c r="S758" s="234"/>
      <c r="T758" s="234"/>
      <c r="U758" s="234"/>
      <c r="V758" s="234"/>
      <c r="W758" s="234"/>
      <c r="X758" s="234"/>
      <c r="Y758" s="234"/>
      <c r="Z758" s="234"/>
    </row>
    <row r="759" spans="1:26" ht="12.75" customHeight="1" x14ac:dyDescent="0.3">
      <c r="A759" s="234"/>
      <c r="B759" s="234"/>
      <c r="C759" s="234"/>
      <c r="D759" s="234"/>
      <c r="E759" s="234"/>
      <c r="F759" s="234"/>
      <c r="G759" s="234"/>
      <c r="H759" s="234"/>
      <c r="I759" s="234"/>
      <c r="J759" s="234"/>
      <c r="K759" s="234"/>
      <c r="L759" s="234"/>
      <c r="M759" s="234"/>
      <c r="N759" s="234"/>
      <c r="O759" s="234"/>
      <c r="P759" s="234"/>
      <c r="Q759" s="234"/>
      <c r="R759" s="234"/>
      <c r="S759" s="234"/>
      <c r="T759" s="234"/>
      <c r="U759" s="234"/>
      <c r="V759" s="234"/>
      <c r="W759" s="234"/>
      <c r="X759" s="234"/>
      <c r="Y759" s="234"/>
      <c r="Z759" s="234"/>
    </row>
    <row r="760" spans="1:26" ht="12.75" customHeight="1" x14ac:dyDescent="0.3">
      <c r="A760" s="234"/>
      <c r="B760" s="234"/>
      <c r="C760" s="234"/>
      <c r="D760" s="234"/>
      <c r="E760" s="234"/>
      <c r="F760" s="234"/>
      <c r="G760" s="234"/>
      <c r="H760" s="234"/>
      <c r="I760" s="234"/>
      <c r="J760" s="234"/>
      <c r="K760" s="234"/>
      <c r="L760" s="234"/>
      <c r="M760" s="234"/>
      <c r="N760" s="234"/>
      <c r="O760" s="234"/>
      <c r="P760" s="234"/>
      <c r="Q760" s="234"/>
      <c r="R760" s="234"/>
      <c r="S760" s="234"/>
      <c r="T760" s="234"/>
      <c r="U760" s="234"/>
      <c r="V760" s="234"/>
      <c r="W760" s="234"/>
      <c r="X760" s="234"/>
      <c r="Y760" s="234"/>
      <c r="Z760" s="234"/>
    </row>
    <row r="761" spans="1:26" ht="12.75" customHeight="1" x14ac:dyDescent="0.3">
      <c r="A761" s="234"/>
      <c r="B761" s="234"/>
      <c r="C761" s="234"/>
      <c r="D761" s="234"/>
      <c r="E761" s="234"/>
      <c r="F761" s="234"/>
      <c r="G761" s="234"/>
      <c r="H761" s="234"/>
      <c r="I761" s="234"/>
      <c r="J761" s="234"/>
      <c r="K761" s="234"/>
      <c r="L761" s="234"/>
      <c r="M761" s="234"/>
      <c r="N761" s="234"/>
      <c r="O761" s="234"/>
      <c r="P761" s="234"/>
      <c r="Q761" s="234"/>
      <c r="R761" s="234"/>
      <c r="S761" s="234"/>
      <c r="T761" s="234"/>
      <c r="U761" s="234"/>
      <c r="V761" s="234"/>
      <c r="W761" s="234"/>
      <c r="X761" s="234"/>
      <c r="Y761" s="234"/>
      <c r="Z761" s="234"/>
    </row>
    <row r="762" spans="1:26" ht="12.75" customHeight="1" x14ac:dyDescent="0.3">
      <c r="A762" s="234"/>
      <c r="B762" s="234"/>
      <c r="C762" s="234"/>
      <c r="D762" s="234"/>
      <c r="E762" s="234"/>
      <c r="F762" s="234"/>
      <c r="G762" s="234"/>
      <c r="H762" s="234"/>
      <c r="I762" s="234"/>
      <c r="J762" s="234"/>
      <c r="K762" s="234"/>
      <c r="L762" s="234"/>
      <c r="M762" s="234"/>
      <c r="N762" s="234"/>
      <c r="O762" s="234"/>
      <c r="P762" s="234"/>
      <c r="Q762" s="234"/>
      <c r="R762" s="234"/>
      <c r="S762" s="234"/>
      <c r="T762" s="234"/>
      <c r="U762" s="234"/>
      <c r="V762" s="234"/>
      <c r="W762" s="234"/>
      <c r="X762" s="234"/>
      <c r="Y762" s="234"/>
      <c r="Z762" s="234"/>
    </row>
    <row r="763" spans="1:26" ht="12.75" customHeight="1" x14ac:dyDescent="0.3">
      <c r="A763" s="234"/>
      <c r="B763" s="234"/>
      <c r="C763" s="234"/>
      <c r="D763" s="234"/>
      <c r="E763" s="234"/>
      <c r="F763" s="234"/>
      <c r="G763" s="234"/>
      <c r="H763" s="234"/>
      <c r="I763" s="234"/>
      <c r="J763" s="234"/>
      <c r="K763" s="234"/>
      <c r="L763" s="234"/>
      <c r="M763" s="234"/>
      <c r="N763" s="234"/>
      <c r="O763" s="234"/>
      <c r="P763" s="234"/>
      <c r="Q763" s="234"/>
      <c r="R763" s="234"/>
      <c r="S763" s="234"/>
      <c r="T763" s="234"/>
      <c r="U763" s="234"/>
      <c r="V763" s="234"/>
      <c r="W763" s="234"/>
      <c r="X763" s="234"/>
      <c r="Y763" s="234"/>
      <c r="Z763" s="234"/>
    </row>
    <row r="764" spans="1:26" ht="12.75" customHeight="1" x14ac:dyDescent="0.3">
      <c r="A764" s="234"/>
      <c r="B764" s="234"/>
      <c r="C764" s="234"/>
      <c r="D764" s="234"/>
      <c r="E764" s="234"/>
      <c r="F764" s="234"/>
      <c r="G764" s="234"/>
      <c r="H764" s="234"/>
      <c r="I764" s="234"/>
      <c r="J764" s="234"/>
      <c r="K764" s="234"/>
      <c r="L764" s="234"/>
      <c r="M764" s="234"/>
      <c r="N764" s="234"/>
      <c r="O764" s="234"/>
      <c r="P764" s="234"/>
      <c r="Q764" s="234"/>
      <c r="R764" s="234"/>
      <c r="S764" s="234"/>
      <c r="T764" s="234"/>
      <c r="U764" s="234"/>
      <c r="V764" s="234"/>
      <c r="W764" s="234"/>
      <c r="X764" s="234"/>
      <c r="Y764" s="234"/>
      <c r="Z764" s="234"/>
    </row>
    <row r="765" spans="1:26" ht="12.75" customHeight="1" x14ac:dyDescent="0.3">
      <c r="A765" s="234"/>
      <c r="B765" s="234"/>
      <c r="C765" s="234"/>
      <c r="D765" s="234"/>
      <c r="E765" s="234"/>
      <c r="F765" s="234"/>
      <c r="G765" s="234"/>
      <c r="H765" s="234"/>
      <c r="I765" s="234"/>
      <c r="J765" s="234"/>
      <c r="K765" s="234"/>
      <c r="L765" s="234"/>
      <c r="M765" s="234"/>
      <c r="N765" s="234"/>
      <c r="O765" s="234"/>
      <c r="P765" s="234"/>
      <c r="Q765" s="234"/>
      <c r="R765" s="234"/>
      <c r="S765" s="234"/>
      <c r="T765" s="234"/>
      <c r="U765" s="234"/>
      <c r="V765" s="234"/>
      <c r="W765" s="234"/>
      <c r="X765" s="234"/>
      <c r="Y765" s="234"/>
      <c r="Z765" s="234"/>
    </row>
    <row r="766" spans="1:26" ht="12.75" customHeight="1" x14ac:dyDescent="0.3">
      <c r="A766" s="234"/>
      <c r="B766" s="234"/>
      <c r="C766" s="234"/>
      <c r="D766" s="234"/>
      <c r="E766" s="234"/>
      <c r="F766" s="234"/>
      <c r="G766" s="234"/>
      <c r="H766" s="234"/>
      <c r="I766" s="234"/>
      <c r="J766" s="234"/>
      <c r="K766" s="234"/>
      <c r="L766" s="234"/>
      <c r="M766" s="234"/>
      <c r="N766" s="234"/>
      <c r="O766" s="234"/>
      <c r="P766" s="234"/>
      <c r="Q766" s="234"/>
      <c r="R766" s="234"/>
      <c r="S766" s="234"/>
      <c r="T766" s="234"/>
      <c r="U766" s="234"/>
      <c r="V766" s="234"/>
      <c r="W766" s="234"/>
      <c r="X766" s="234"/>
      <c r="Y766" s="234"/>
      <c r="Z766" s="234"/>
    </row>
    <row r="767" spans="1:26" ht="12.75" customHeight="1" x14ac:dyDescent="0.3">
      <c r="A767" s="234"/>
      <c r="B767" s="234"/>
      <c r="C767" s="234"/>
      <c r="D767" s="234"/>
      <c r="E767" s="234"/>
      <c r="F767" s="234"/>
      <c r="G767" s="234"/>
      <c r="H767" s="234"/>
      <c r="I767" s="234"/>
      <c r="J767" s="234"/>
      <c r="K767" s="234"/>
      <c r="L767" s="234"/>
      <c r="M767" s="234"/>
      <c r="N767" s="234"/>
      <c r="O767" s="234"/>
      <c r="P767" s="234"/>
      <c r="Q767" s="234"/>
      <c r="R767" s="234"/>
      <c r="S767" s="234"/>
      <c r="T767" s="234"/>
      <c r="U767" s="234"/>
      <c r="V767" s="234"/>
      <c r="W767" s="234"/>
      <c r="X767" s="234"/>
      <c r="Y767" s="234"/>
      <c r="Z767" s="234"/>
    </row>
    <row r="768" spans="1:26" ht="12.75" customHeight="1" x14ac:dyDescent="0.3">
      <c r="A768" s="234"/>
      <c r="B768" s="234"/>
      <c r="C768" s="234"/>
      <c r="D768" s="234"/>
      <c r="E768" s="234"/>
      <c r="F768" s="234"/>
      <c r="G768" s="234"/>
      <c r="H768" s="234"/>
      <c r="I768" s="234"/>
      <c r="J768" s="234"/>
      <c r="K768" s="234"/>
      <c r="L768" s="234"/>
      <c r="M768" s="234"/>
      <c r="N768" s="234"/>
      <c r="O768" s="234"/>
      <c r="P768" s="234"/>
      <c r="Q768" s="234"/>
      <c r="R768" s="234"/>
      <c r="S768" s="234"/>
      <c r="T768" s="234"/>
      <c r="U768" s="234"/>
      <c r="V768" s="234"/>
      <c r="W768" s="234"/>
      <c r="X768" s="234"/>
      <c r="Y768" s="234"/>
      <c r="Z768" s="234"/>
    </row>
    <row r="769" spans="1:26" ht="12.75" customHeight="1" x14ac:dyDescent="0.3">
      <c r="A769" s="234"/>
      <c r="B769" s="234"/>
      <c r="C769" s="234"/>
      <c r="D769" s="234"/>
      <c r="E769" s="234"/>
      <c r="F769" s="234"/>
      <c r="G769" s="234"/>
      <c r="H769" s="234"/>
      <c r="I769" s="234"/>
      <c r="J769" s="234"/>
      <c r="K769" s="234"/>
      <c r="L769" s="234"/>
      <c r="M769" s="234"/>
      <c r="N769" s="234"/>
      <c r="O769" s="234"/>
      <c r="P769" s="234"/>
      <c r="Q769" s="234"/>
      <c r="R769" s="234"/>
      <c r="S769" s="234"/>
      <c r="T769" s="234"/>
      <c r="U769" s="234"/>
      <c r="V769" s="234"/>
      <c r="W769" s="234"/>
      <c r="X769" s="234"/>
      <c r="Y769" s="234"/>
      <c r="Z769" s="234"/>
    </row>
    <row r="770" spans="1:26" ht="12.75" customHeight="1" x14ac:dyDescent="0.3">
      <c r="A770" s="234"/>
      <c r="B770" s="234"/>
      <c r="C770" s="234"/>
      <c r="D770" s="234"/>
      <c r="E770" s="234"/>
      <c r="F770" s="234"/>
      <c r="G770" s="234"/>
      <c r="H770" s="234"/>
      <c r="I770" s="234"/>
      <c r="J770" s="234"/>
      <c r="K770" s="234"/>
      <c r="L770" s="234"/>
      <c r="M770" s="234"/>
      <c r="N770" s="234"/>
      <c r="O770" s="234"/>
      <c r="P770" s="234"/>
      <c r="Q770" s="234"/>
      <c r="R770" s="234"/>
      <c r="S770" s="234"/>
      <c r="T770" s="234"/>
      <c r="U770" s="234"/>
      <c r="V770" s="234"/>
      <c r="W770" s="234"/>
      <c r="X770" s="234"/>
      <c r="Y770" s="234"/>
      <c r="Z770" s="234"/>
    </row>
    <row r="771" spans="1:26" ht="12.75" customHeight="1" x14ac:dyDescent="0.3">
      <c r="A771" s="234"/>
      <c r="B771" s="234"/>
      <c r="C771" s="234"/>
      <c r="D771" s="234"/>
      <c r="E771" s="234"/>
      <c r="F771" s="234"/>
      <c r="G771" s="234"/>
      <c r="H771" s="234"/>
      <c r="I771" s="234"/>
      <c r="J771" s="234"/>
      <c r="K771" s="234"/>
      <c r="L771" s="234"/>
      <c r="M771" s="234"/>
      <c r="N771" s="234"/>
      <c r="O771" s="234"/>
      <c r="P771" s="234"/>
      <c r="Q771" s="234"/>
      <c r="R771" s="234"/>
      <c r="S771" s="234"/>
      <c r="T771" s="234"/>
      <c r="U771" s="234"/>
      <c r="V771" s="234"/>
      <c r="W771" s="234"/>
      <c r="X771" s="234"/>
      <c r="Y771" s="234"/>
      <c r="Z771" s="234"/>
    </row>
    <row r="772" spans="1:26" ht="12.75" customHeight="1" x14ac:dyDescent="0.3">
      <c r="A772" s="234"/>
      <c r="B772" s="234"/>
      <c r="C772" s="234"/>
      <c r="D772" s="234"/>
      <c r="E772" s="234"/>
      <c r="F772" s="234"/>
      <c r="G772" s="234"/>
      <c r="H772" s="234"/>
      <c r="I772" s="234"/>
      <c r="J772" s="234"/>
      <c r="K772" s="234"/>
      <c r="L772" s="234"/>
      <c r="M772" s="234"/>
      <c r="N772" s="234"/>
      <c r="O772" s="234"/>
      <c r="P772" s="234"/>
      <c r="Q772" s="234"/>
      <c r="R772" s="234"/>
      <c r="S772" s="234"/>
      <c r="T772" s="234"/>
      <c r="U772" s="234"/>
      <c r="V772" s="234"/>
      <c r="W772" s="234"/>
      <c r="X772" s="234"/>
      <c r="Y772" s="234"/>
      <c r="Z772" s="234"/>
    </row>
    <row r="773" spans="1:26" ht="12.75" customHeight="1" x14ac:dyDescent="0.3">
      <c r="A773" s="234"/>
      <c r="B773" s="234"/>
      <c r="C773" s="234"/>
      <c r="D773" s="234"/>
      <c r="E773" s="234"/>
      <c r="F773" s="234"/>
      <c r="G773" s="234"/>
      <c r="H773" s="234"/>
      <c r="I773" s="234"/>
      <c r="J773" s="234"/>
      <c r="K773" s="234"/>
      <c r="L773" s="234"/>
      <c r="M773" s="234"/>
      <c r="N773" s="234"/>
      <c r="O773" s="234"/>
      <c r="P773" s="234"/>
      <c r="Q773" s="234"/>
      <c r="R773" s="234"/>
      <c r="S773" s="234"/>
      <c r="T773" s="234"/>
      <c r="U773" s="234"/>
      <c r="V773" s="234"/>
      <c r="W773" s="234"/>
      <c r="X773" s="234"/>
      <c r="Y773" s="234"/>
      <c r="Z773" s="234"/>
    </row>
    <row r="774" spans="1:26" ht="12.75" customHeight="1" x14ac:dyDescent="0.3">
      <c r="A774" s="234"/>
      <c r="B774" s="234"/>
      <c r="C774" s="234"/>
      <c r="D774" s="234"/>
      <c r="E774" s="234"/>
      <c r="F774" s="234"/>
      <c r="G774" s="234"/>
      <c r="H774" s="234"/>
      <c r="I774" s="234"/>
      <c r="J774" s="234"/>
      <c r="K774" s="234"/>
      <c r="L774" s="234"/>
      <c r="M774" s="234"/>
      <c r="N774" s="234"/>
      <c r="O774" s="234"/>
      <c r="P774" s="234"/>
      <c r="Q774" s="234"/>
      <c r="R774" s="234"/>
      <c r="S774" s="234"/>
      <c r="T774" s="234"/>
      <c r="U774" s="234"/>
      <c r="V774" s="234"/>
      <c r="W774" s="234"/>
      <c r="X774" s="234"/>
      <c r="Y774" s="234"/>
      <c r="Z774" s="234"/>
    </row>
    <row r="775" spans="1:26" ht="12.75" customHeight="1" x14ac:dyDescent="0.3">
      <c r="A775" s="234"/>
      <c r="B775" s="234"/>
      <c r="C775" s="234"/>
      <c r="D775" s="234"/>
      <c r="E775" s="234"/>
      <c r="F775" s="234"/>
      <c r="G775" s="234"/>
      <c r="H775" s="234"/>
      <c r="I775" s="234"/>
      <c r="J775" s="234"/>
      <c r="K775" s="234"/>
      <c r="L775" s="234"/>
      <c r="M775" s="234"/>
      <c r="N775" s="234"/>
      <c r="O775" s="234"/>
      <c r="P775" s="234"/>
      <c r="Q775" s="234"/>
      <c r="R775" s="234"/>
      <c r="S775" s="234"/>
      <c r="T775" s="234"/>
      <c r="U775" s="234"/>
      <c r="V775" s="234"/>
      <c r="W775" s="234"/>
      <c r="X775" s="234"/>
      <c r="Y775" s="234"/>
      <c r="Z775" s="234"/>
    </row>
    <row r="776" spans="1:26" ht="12.75" customHeight="1" x14ac:dyDescent="0.3">
      <c r="A776" s="234"/>
      <c r="B776" s="234"/>
      <c r="C776" s="234"/>
      <c r="D776" s="234"/>
      <c r="E776" s="234"/>
      <c r="F776" s="234"/>
      <c r="G776" s="234"/>
      <c r="H776" s="234"/>
      <c r="I776" s="234"/>
      <c r="J776" s="234"/>
      <c r="K776" s="234"/>
      <c r="L776" s="234"/>
      <c r="M776" s="234"/>
      <c r="N776" s="234"/>
      <c r="O776" s="234"/>
      <c r="P776" s="234"/>
      <c r="Q776" s="234"/>
      <c r="R776" s="234"/>
      <c r="S776" s="234"/>
      <c r="T776" s="234"/>
      <c r="U776" s="234"/>
      <c r="V776" s="234"/>
      <c r="W776" s="234"/>
      <c r="X776" s="234"/>
      <c r="Y776" s="234"/>
      <c r="Z776" s="234"/>
    </row>
    <row r="777" spans="1:26" ht="12.75" customHeight="1" x14ac:dyDescent="0.3">
      <c r="A777" s="234"/>
      <c r="B777" s="234"/>
      <c r="C777" s="234"/>
      <c r="D777" s="234"/>
      <c r="E777" s="234"/>
      <c r="F777" s="234"/>
      <c r="G777" s="234"/>
      <c r="H777" s="234"/>
      <c r="I777" s="234"/>
      <c r="J777" s="234"/>
      <c r="K777" s="234"/>
      <c r="L777" s="234"/>
      <c r="M777" s="234"/>
      <c r="N777" s="234"/>
      <c r="O777" s="234"/>
      <c r="P777" s="234"/>
      <c r="Q777" s="234"/>
      <c r="R777" s="234"/>
      <c r="S777" s="234"/>
      <c r="T777" s="234"/>
      <c r="U777" s="234"/>
      <c r="V777" s="234"/>
      <c r="W777" s="234"/>
      <c r="X777" s="234"/>
      <c r="Y777" s="234"/>
      <c r="Z777" s="234"/>
    </row>
    <row r="778" spans="1:26" ht="12.75" customHeight="1" x14ac:dyDescent="0.3">
      <c r="A778" s="234"/>
      <c r="B778" s="234"/>
      <c r="C778" s="234"/>
      <c r="D778" s="234"/>
      <c r="E778" s="234"/>
      <c r="F778" s="234"/>
      <c r="G778" s="234"/>
      <c r="H778" s="234"/>
      <c r="I778" s="234"/>
      <c r="J778" s="234"/>
      <c r="K778" s="234"/>
      <c r="L778" s="234"/>
      <c r="M778" s="234"/>
      <c r="N778" s="234"/>
      <c r="O778" s="234"/>
      <c r="P778" s="234"/>
      <c r="Q778" s="234"/>
      <c r="R778" s="234"/>
      <c r="S778" s="234"/>
      <c r="T778" s="234"/>
      <c r="U778" s="234"/>
      <c r="V778" s="234"/>
      <c r="W778" s="234"/>
      <c r="X778" s="234"/>
      <c r="Y778" s="234"/>
      <c r="Z778" s="234"/>
    </row>
    <row r="779" spans="1:26" ht="12.75" customHeight="1" x14ac:dyDescent="0.3">
      <c r="A779" s="234"/>
      <c r="B779" s="234"/>
      <c r="C779" s="234"/>
      <c r="D779" s="234"/>
      <c r="E779" s="234"/>
      <c r="F779" s="234"/>
      <c r="G779" s="234"/>
      <c r="H779" s="234"/>
      <c r="I779" s="234"/>
      <c r="J779" s="234"/>
      <c r="K779" s="234"/>
      <c r="L779" s="234"/>
      <c r="M779" s="234"/>
      <c r="N779" s="234"/>
      <c r="O779" s="234"/>
      <c r="P779" s="234"/>
      <c r="Q779" s="234"/>
      <c r="R779" s="234"/>
      <c r="S779" s="234"/>
      <c r="T779" s="234"/>
      <c r="U779" s="234"/>
      <c r="V779" s="234"/>
      <c r="W779" s="234"/>
      <c r="X779" s="234"/>
      <c r="Y779" s="234"/>
      <c r="Z779" s="234"/>
    </row>
    <row r="780" spans="1:26" ht="12.75" customHeight="1" x14ac:dyDescent="0.3">
      <c r="A780" s="234"/>
      <c r="B780" s="234"/>
      <c r="C780" s="234"/>
      <c r="D780" s="234"/>
      <c r="E780" s="234"/>
      <c r="F780" s="234"/>
      <c r="G780" s="234"/>
      <c r="H780" s="234"/>
      <c r="I780" s="234"/>
      <c r="J780" s="234"/>
      <c r="K780" s="234"/>
      <c r="L780" s="234"/>
      <c r="M780" s="234"/>
      <c r="N780" s="234"/>
      <c r="O780" s="234"/>
      <c r="P780" s="234"/>
      <c r="Q780" s="234"/>
      <c r="R780" s="234"/>
      <c r="S780" s="234"/>
      <c r="T780" s="234"/>
      <c r="U780" s="234"/>
      <c r="V780" s="234"/>
      <c r="W780" s="234"/>
      <c r="X780" s="234"/>
      <c r="Y780" s="234"/>
      <c r="Z780" s="234"/>
    </row>
    <row r="781" spans="1:26" ht="12.75" customHeight="1" x14ac:dyDescent="0.3">
      <c r="A781" s="234"/>
      <c r="B781" s="234"/>
      <c r="C781" s="234"/>
      <c r="D781" s="234"/>
      <c r="E781" s="234"/>
      <c r="F781" s="234"/>
      <c r="G781" s="234"/>
      <c r="H781" s="234"/>
      <c r="I781" s="234"/>
      <c r="J781" s="234"/>
      <c r="K781" s="234"/>
      <c r="L781" s="234"/>
      <c r="M781" s="234"/>
      <c r="N781" s="234"/>
      <c r="O781" s="234"/>
      <c r="P781" s="234"/>
      <c r="Q781" s="234"/>
      <c r="R781" s="234"/>
      <c r="S781" s="234"/>
      <c r="T781" s="234"/>
      <c r="U781" s="234"/>
      <c r="V781" s="234"/>
      <c r="W781" s="234"/>
      <c r="X781" s="234"/>
      <c r="Y781" s="234"/>
      <c r="Z781" s="234"/>
    </row>
    <row r="782" spans="1:26" ht="12.75" customHeight="1" x14ac:dyDescent="0.3">
      <c r="A782" s="234"/>
      <c r="B782" s="234"/>
      <c r="C782" s="234"/>
      <c r="D782" s="234"/>
      <c r="E782" s="234"/>
      <c r="F782" s="234"/>
      <c r="G782" s="234"/>
      <c r="H782" s="234"/>
      <c r="I782" s="234"/>
      <c r="J782" s="234"/>
      <c r="K782" s="234"/>
      <c r="L782" s="234"/>
      <c r="M782" s="234"/>
      <c r="N782" s="234"/>
      <c r="O782" s="234"/>
      <c r="P782" s="234"/>
      <c r="Q782" s="234"/>
      <c r="R782" s="234"/>
      <c r="S782" s="234"/>
      <c r="T782" s="234"/>
      <c r="U782" s="234"/>
      <c r="V782" s="234"/>
      <c r="W782" s="234"/>
      <c r="X782" s="234"/>
      <c r="Y782" s="234"/>
      <c r="Z782" s="234"/>
    </row>
    <row r="783" spans="1:26" ht="12.75" customHeight="1" x14ac:dyDescent="0.3">
      <c r="A783" s="234"/>
      <c r="B783" s="234"/>
      <c r="C783" s="234"/>
      <c r="D783" s="234"/>
      <c r="E783" s="234"/>
      <c r="F783" s="234"/>
      <c r="G783" s="234"/>
      <c r="H783" s="234"/>
      <c r="I783" s="234"/>
      <c r="J783" s="234"/>
      <c r="K783" s="234"/>
      <c r="L783" s="234"/>
      <c r="M783" s="234"/>
      <c r="N783" s="234"/>
      <c r="O783" s="234"/>
      <c r="P783" s="234"/>
      <c r="Q783" s="234"/>
      <c r="R783" s="234"/>
      <c r="S783" s="234"/>
      <c r="T783" s="234"/>
      <c r="U783" s="234"/>
      <c r="V783" s="234"/>
      <c r="W783" s="234"/>
      <c r="X783" s="234"/>
      <c r="Y783" s="234"/>
      <c r="Z783" s="234"/>
    </row>
    <row r="784" spans="1:26" ht="12.75" customHeight="1" x14ac:dyDescent="0.3">
      <c r="A784" s="234"/>
      <c r="B784" s="234"/>
      <c r="C784" s="234"/>
      <c r="D784" s="234"/>
      <c r="E784" s="234"/>
      <c r="F784" s="234"/>
      <c r="G784" s="234"/>
      <c r="H784" s="234"/>
      <c r="I784" s="234"/>
      <c r="J784" s="234"/>
      <c r="K784" s="234"/>
      <c r="L784" s="234"/>
      <c r="M784" s="234"/>
      <c r="N784" s="234"/>
      <c r="O784" s="234"/>
      <c r="P784" s="234"/>
      <c r="Q784" s="234"/>
      <c r="R784" s="234"/>
      <c r="S784" s="234"/>
      <c r="T784" s="234"/>
      <c r="U784" s="234"/>
      <c r="V784" s="234"/>
      <c r="W784" s="234"/>
      <c r="X784" s="234"/>
      <c r="Y784" s="234"/>
      <c r="Z784" s="234"/>
    </row>
    <row r="785" spans="1:26" ht="12.75" customHeight="1" x14ac:dyDescent="0.3">
      <c r="A785" s="234"/>
      <c r="B785" s="234"/>
      <c r="C785" s="234"/>
      <c r="D785" s="234"/>
      <c r="E785" s="234"/>
      <c r="F785" s="234"/>
      <c r="G785" s="234"/>
      <c r="H785" s="234"/>
      <c r="I785" s="234"/>
      <c r="J785" s="234"/>
      <c r="K785" s="234"/>
      <c r="L785" s="234"/>
      <c r="M785" s="234"/>
      <c r="N785" s="234"/>
      <c r="O785" s="234"/>
      <c r="P785" s="234"/>
      <c r="Q785" s="234"/>
      <c r="R785" s="234"/>
      <c r="S785" s="234"/>
      <c r="T785" s="234"/>
      <c r="U785" s="234"/>
      <c r="V785" s="234"/>
      <c r="W785" s="234"/>
      <c r="X785" s="234"/>
      <c r="Y785" s="234"/>
      <c r="Z785" s="234"/>
    </row>
    <row r="786" spans="1:26" ht="12.75" customHeight="1" x14ac:dyDescent="0.3">
      <c r="A786" s="234"/>
      <c r="B786" s="234"/>
      <c r="C786" s="234"/>
      <c r="D786" s="234"/>
      <c r="E786" s="234"/>
      <c r="F786" s="234"/>
      <c r="G786" s="234"/>
      <c r="H786" s="234"/>
      <c r="I786" s="234"/>
      <c r="J786" s="234"/>
      <c r="K786" s="234"/>
      <c r="L786" s="234"/>
      <c r="M786" s="234"/>
      <c r="N786" s="234"/>
      <c r="O786" s="234"/>
      <c r="P786" s="234"/>
      <c r="Q786" s="234"/>
      <c r="R786" s="234"/>
      <c r="S786" s="234"/>
      <c r="T786" s="234"/>
      <c r="U786" s="234"/>
      <c r="V786" s="234"/>
      <c r="W786" s="234"/>
      <c r="X786" s="234"/>
      <c r="Y786" s="234"/>
      <c r="Z786" s="234"/>
    </row>
    <row r="787" spans="1:26" ht="12.75" customHeight="1" x14ac:dyDescent="0.3">
      <c r="A787" s="234"/>
      <c r="B787" s="234"/>
      <c r="C787" s="234"/>
      <c r="D787" s="234"/>
      <c r="E787" s="234"/>
      <c r="F787" s="234"/>
      <c r="G787" s="234"/>
      <c r="H787" s="234"/>
      <c r="I787" s="234"/>
      <c r="J787" s="234"/>
      <c r="K787" s="234"/>
      <c r="L787" s="234"/>
      <c r="M787" s="234"/>
      <c r="N787" s="234"/>
      <c r="O787" s="234"/>
      <c r="P787" s="234"/>
      <c r="Q787" s="234"/>
      <c r="R787" s="234"/>
      <c r="S787" s="234"/>
      <c r="T787" s="234"/>
      <c r="U787" s="234"/>
      <c r="V787" s="234"/>
      <c r="W787" s="234"/>
      <c r="X787" s="234"/>
      <c r="Y787" s="234"/>
      <c r="Z787" s="234"/>
    </row>
    <row r="788" spans="1:26" ht="12.75" customHeight="1" x14ac:dyDescent="0.3">
      <c r="A788" s="234"/>
      <c r="B788" s="234"/>
      <c r="C788" s="234"/>
      <c r="D788" s="234"/>
      <c r="E788" s="234"/>
      <c r="F788" s="234"/>
      <c r="G788" s="234"/>
      <c r="H788" s="234"/>
      <c r="I788" s="234"/>
      <c r="J788" s="234"/>
      <c r="K788" s="234"/>
      <c r="L788" s="234"/>
      <c r="M788" s="234"/>
      <c r="N788" s="234"/>
      <c r="O788" s="234"/>
      <c r="P788" s="234"/>
      <c r="Q788" s="234"/>
      <c r="R788" s="234"/>
      <c r="S788" s="234"/>
      <c r="T788" s="234"/>
      <c r="U788" s="234"/>
      <c r="V788" s="234"/>
      <c r="W788" s="234"/>
      <c r="X788" s="234"/>
      <c r="Y788" s="234"/>
      <c r="Z788" s="234"/>
    </row>
    <row r="789" spans="1:26" ht="12.75" customHeight="1" x14ac:dyDescent="0.3">
      <c r="A789" s="234"/>
      <c r="B789" s="234"/>
      <c r="C789" s="234"/>
      <c r="D789" s="234"/>
      <c r="E789" s="234"/>
      <c r="F789" s="234"/>
      <c r="G789" s="234"/>
      <c r="H789" s="234"/>
      <c r="I789" s="234"/>
      <c r="J789" s="234"/>
      <c r="K789" s="234"/>
      <c r="L789" s="234"/>
      <c r="M789" s="234"/>
      <c r="N789" s="234"/>
      <c r="O789" s="234"/>
      <c r="P789" s="234"/>
      <c r="Q789" s="234"/>
      <c r="R789" s="234"/>
      <c r="S789" s="234"/>
      <c r="T789" s="234"/>
      <c r="U789" s="234"/>
      <c r="V789" s="234"/>
      <c r="W789" s="234"/>
      <c r="X789" s="234"/>
      <c r="Y789" s="234"/>
      <c r="Z789" s="234"/>
    </row>
    <row r="790" spans="1:26" ht="12.75" customHeight="1" x14ac:dyDescent="0.3">
      <c r="A790" s="234"/>
      <c r="B790" s="234"/>
      <c r="C790" s="234"/>
      <c r="D790" s="234"/>
      <c r="E790" s="234"/>
      <c r="F790" s="234"/>
      <c r="G790" s="234"/>
      <c r="H790" s="234"/>
      <c r="I790" s="234"/>
      <c r="J790" s="234"/>
      <c r="K790" s="234"/>
      <c r="L790" s="234"/>
      <c r="M790" s="234"/>
      <c r="N790" s="234"/>
      <c r="O790" s="234"/>
      <c r="P790" s="234"/>
      <c r="Q790" s="234"/>
      <c r="R790" s="234"/>
      <c r="S790" s="234"/>
      <c r="T790" s="234"/>
      <c r="U790" s="234"/>
      <c r="V790" s="234"/>
      <c r="W790" s="234"/>
      <c r="X790" s="234"/>
      <c r="Y790" s="234"/>
      <c r="Z790" s="234"/>
    </row>
    <row r="791" spans="1:26" ht="12.75" customHeight="1" x14ac:dyDescent="0.3">
      <c r="A791" s="234"/>
      <c r="B791" s="234"/>
      <c r="C791" s="234"/>
      <c r="D791" s="234"/>
      <c r="E791" s="234"/>
      <c r="F791" s="234"/>
      <c r="G791" s="234"/>
      <c r="H791" s="234"/>
      <c r="I791" s="234"/>
      <c r="J791" s="234"/>
      <c r="K791" s="234"/>
      <c r="L791" s="234"/>
      <c r="M791" s="234"/>
      <c r="N791" s="234"/>
      <c r="O791" s="234"/>
      <c r="P791" s="234"/>
      <c r="Q791" s="234"/>
      <c r="R791" s="234"/>
      <c r="S791" s="234"/>
      <c r="T791" s="234"/>
      <c r="U791" s="234"/>
      <c r="V791" s="234"/>
      <c r="W791" s="234"/>
      <c r="X791" s="234"/>
      <c r="Y791" s="234"/>
      <c r="Z791" s="234"/>
    </row>
    <row r="792" spans="1:26" ht="12.75" customHeight="1" x14ac:dyDescent="0.3">
      <c r="A792" s="234"/>
      <c r="B792" s="234"/>
      <c r="C792" s="234"/>
      <c r="D792" s="234"/>
      <c r="E792" s="234"/>
      <c r="F792" s="234"/>
      <c r="G792" s="234"/>
      <c r="H792" s="234"/>
      <c r="I792" s="234"/>
      <c r="J792" s="234"/>
      <c r="K792" s="234"/>
      <c r="L792" s="234"/>
      <c r="M792" s="234"/>
      <c r="N792" s="234"/>
      <c r="O792" s="234"/>
      <c r="P792" s="234"/>
      <c r="Q792" s="234"/>
      <c r="R792" s="234"/>
      <c r="S792" s="234"/>
      <c r="T792" s="234"/>
      <c r="U792" s="234"/>
      <c r="V792" s="234"/>
      <c r="W792" s="234"/>
      <c r="X792" s="234"/>
      <c r="Y792" s="234"/>
      <c r="Z792" s="234"/>
    </row>
    <row r="793" spans="1:26" ht="12.75" customHeight="1" x14ac:dyDescent="0.3">
      <c r="A793" s="234"/>
      <c r="B793" s="234"/>
      <c r="C793" s="234"/>
      <c r="D793" s="234"/>
      <c r="E793" s="234"/>
      <c r="F793" s="234"/>
      <c r="G793" s="234"/>
      <c r="H793" s="234"/>
      <c r="I793" s="234"/>
      <c r="J793" s="234"/>
      <c r="K793" s="234"/>
      <c r="L793" s="234"/>
      <c r="M793" s="234"/>
      <c r="N793" s="234"/>
      <c r="O793" s="234"/>
      <c r="P793" s="234"/>
      <c r="Q793" s="234"/>
      <c r="R793" s="234"/>
      <c r="S793" s="234"/>
      <c r="T793" s="234"/>
      <c r="U793" s="234"/>
      <c r="V793" s="234"/>
      <c r="W793" s="234"/>
      <c r="X793" s="234"/>
      <c r="Y793" s="234"/>
      <c r="Z793" s="234"/>
    </row>
    <row r="794" spans="1:26" ht="12.75" customHeight="1" x14ac:dyDescent="0.3">
      <c r="A794" s="234"/>
      <c r="B794" s="234"/>
      <c r="C794" s="234"/>
      <c r="D794" s="234"/>
      <c r="E794" s="234"/>
      <c r="F794" s="234"/>
      <c r="G794" s="234"/>
      <c r="H794" s="234"/>
      <c r="I794" s="234"/>
      <c r="J794" s="234"/>
      <c r="K794" s="234"/>
      <c r="L794" s="234"/>
      <c r="M794" s="234"/>
      <c r="N794" s="234"/>
      <c r="O794" s="234"/>
      <c r="P794" s="234"/>
      <c r="Q794" s="234"/>
      <c r="R794" s="234"/>
      <c r="S794" s="234"/>
      <c r="T794" s="234"/>
      <c r="U794" s="234"/>
      <c r="V794" s="234"/>
      <c r="W794" s="234"/>
      <c r="X794" s="234"/>
      <c r="Y794" s="234"/>
      <c r="Z794" s="234"/>
    </row>
    <row r="795" spans="1:26" ht="12.75" customHeight="1" x14ac:dyDescent="0.3">
      <c r="A795" s="234"/>
      <c r="B795" s="234"/>
      <c r="C795" s="234"/>
      <c r="D795" s="234"/>
      <c r="E795" s="234"/>
      <c r="F795" s="234"/>
      <c r="G795" s="234"/>
      <c r="H795" s="234"/>
      <c r="I795" s="234"/>
      <c r="J795" s="234"/>
      <c r="K795" s="234"/>
      <c r="L795" s="234"/>
      <c r="M795" s="234"/>
      <c r="N795" s="234"/>
      <c r="O795" s="234"/>
      <c r="P795" s="234"/>
      <c r="Q795" s="234"/>
      <c r="R795" s="234"/>
      <c r="S795" s="234"/>
      <c r="T795" s="234"/>
      <c r="U795" s="234"/>
      <c r="V795" s="234"/>
      <c r="W795" s="234"/>
      <c r="X795" s="234"/>
      <c r="Y795" s="234"/>
      <c r="Z795" s="234"/>
    </row>
    <row r="796" spans="1:26" ht="12.75" customHeight="1" x14ac:dyDescent="0.3">
      <c r="A796" s="234"/>
      <c r="B796" s="234"/>
      <c r="C796" s="234"/>
      <c r="D796" s="234"/>
      <c r="E796" s="234"/>
      <c r="F796" s="234"/>
      <c r="G796" s="234"/>
      <c r="H796" s="234"/>
      <c r="I796" s="234"/>
      <c r="J796" s="234"/>
      <c r="K796" s="234"/>
      <c r="L796" s="234"/>
      <c r="M796" s="234"/>
      <c r="N796" s="234"/>
      <c r="O796" s="234"/>
      <c r="P796" s="234"/>
      <c r="Q796" s="234"/>
      <c r="R796" s="234"/>
      <c r="S796" s="234"/>
      <c r="T796" s="234"/>
      <c r="U796" s="234"/>
      <c r="V796" s="234"/>
      <c r="W796" s="234"/>
      <c r="X796" s="234"/>
      <c r="Y796" s="234"/>
      <c r="Z796" s="234"/>
    </row>
    <row r="797" spans="1:26" ht="12.75" customHeight="1" x14ac:dyDescent="0.3">
      <c r="A797" s="234"/>
      <c r="B797" s="234"/>
      <c r="C797" s="234"/>
      <c r="D797" s="234"/>
      <c r="E797" s="234"/>
      <c r="F797" s="234"/>
      <c r="G797" s="234"/>
      <c r="H797" s="234"/>
      <c r="I797" s="234"/>
      <c r="J797" s="234"/>
      <c r="K797" s="234"/>
      <c r="L797" s="234"/>
      <c r="M797" s="234"/>
      <c r="N797" s="234"/>
      <c r="O797" s="234"/>
      <c r="P797" s="234"/>
      <c r="Q797" s="234"/>
      <c r="R797" s="234"/>
      <c r="S797" s="234"/>
      <c r="T797" s="234"/>
      <c r="U797" s="234"/>
      <c r="V797" s="234"/>
      <c r="W797" s="234"/>
      <c r="X797" s="234"/>
      <c r="Y797" s="234"/>
      <c r="Z797" s="234"/>
    </row>
    <row r="798" spans="1:26" ht="12.75" customHeight="1" x14ac:dyDescent="0.3">
      <c r="A798" s="234"/>
      <c r="B798" s="234"/>
      <c r="C798" s="234"/>
      <c r="D798" s="234"/>
      <c r="E798" s="234"/>
      <c r="F798" s="234"/>
      <c r="G798" s="234"/>
      <c r="H798" s="234"/>
      <c r="I798" s="234"/>
      <c r="J798" s="234"/>
      <c r="K798" s="234"/>
      <c r="L798" s="234"/>
      <c r="M798" s="234"/>
      <c r="N798" s="234"/>
      <c r="O798" s="234"/>
      <c r="P798" s="234"/>
      <c r="Q798" s="234"/>
      <c r="R798" s="234"/>
      <c r="S798" s="234"/>
      <c r="T798" s="234"/>
      <c r="U798" s="234"/>
      <c r="V798" s="234"/>
      <c r="W798" s="234"/>
      <c r="X798" s="234"/>
      <c r="Y798" s="234"/>
      <c r="Z798" s="234"/>
    </row>
    <row r="799" spans="1:26" ht="12.75" customHeight="1" x14ac:dyDescent="0.3">
      <c r="A799" s="234"/>
      <c r="B799" s="234"/>
      <c r="C799" s="234"/>
      <c r="D799" s="234"/>
      <c r="E799" s="234"/>
      <c r="F799" s="234"/>
      <c r="G799" s="234"/>
      <c r="H799" s="234"/>
      <c r="I799" s="234"/>
      <c r="J799" s="234"/>
      <c r="K799" s="234"/>
      <c r="L799" s="234"/>
      <c r="M799" s="234"/>
      <c r="N799" s="234"/>
      <c r="O799" s="234"/>
      <c r="P799" s="234"/>
      <c r="Q799" s="234"/>
      <c r="R799" s="234"/>
      <c r="S799" s="234"/>
      <c r="T799" s="234"/>
      <c r="U799" s="234"/>
      <c r="V799" s="234"/>
      <c r="W799" s="234"/>
      <c r="X799" s="234"/>
      <c r="Y799" s="234"/>
      <c r="Z799" s="234"/>
    </row>
    <row r="800" spans="1:26" ht="12.75" customHeight="1" x14ac:dyDescent="0.3">
      <c r="A800" s="234"/>
      <c r="B800" s="234"/>
      <c r="C800" s="234"/>
      <c r="D800" s="234"/>
      <c r="E800" s="234"/>
      <c r="F800" s="234"/>
      <c r="G800" s="234"/>
      <c r="H800" s="234"/>
      <c r="I800" s="234"/>
      <c r="J800" s="234"/>
      <c r="K800" s="234"/>
      <c r="L800" s="234"/>
      <c r="M800" s="234"/>
      <c r="N800" s="234"/>
      <c r="O800" s="234"/>
      <c r="P800" s="234"/>
      <c r="Q800" s="234"/>
      <c r="R800" s="234"/>
      <c r="S800" s="234"/>
      <c r="T800" s="234"/>
      <c r="U800" s="234"/>
      <c r="V800" s="234"/>
      <c r="W800" s="234"/>
      <c r="X800" s="234"/>
      <c r="Y800" s="234"/>
      <c r="Z800" s="234"/>
    </row>
    <row r="801" spans="1:26" ht="12.75" customHeight="1" x14ac:dyDescent="0.3">
      <c r="A801" s="234"/>
      <c r="B801" s="234"/>
      <c r="C801" s="234"/>
      <c r="D801" s="234"/>
      <c r="E801" s="234"/>
      <c r="F801" s="234"/>
      <c r="G801" s="234"/>
      <c r="H801" s="234"/>
      <c r="I801" s="234"/>
      <c r="J801" s="234"/>
      <c r="K801" s="234"/>
      <c r="L801" s="234"/>
      <c r="M801" s="234"/>
      <c r="N801" s="234"/>
      <c r="O801" s="234"/>
      <c r="P801" s="234"/>
      <c r="Q801" s="234"/>
      <c r="R801" s="234"/>
      <c r="S801" s="234"/>
      <c r="T801" s="234"/>
      <c r="U801" s="234"/>
      <c r="V801" s="234"/>
      <c r="W801" s="234"/>
      <c r="X801" s="234"/>
      <c r="Y801" s="234"/>
      <c r="Z801" s="234"/>
    </row>
    <row r="802" spans="1:26" ht="12.75" customHeight="1" x14ac:dyDescent="0.3">
      <c r="A802" s="234"/>
      <c r="B802" s="234"/>
      <c r="C802" s="234"/>
      <c r="D802" s="234"/>
      <c r="E802" s="234"/>
      <c r="F802" s="234"/>
      <c r="G802" s="234"/>
      <c r="H802" s="234"/>
      <c r="I802" s="234"/>
      <c r="J802" s="234"/>
      <c r="K802" s="234"/>
      <c r="L802" s="234"/>
      <c r="M802" s="234"/>
      <c r="N802" s="234"/>
      <c r="O802" s="234"/>
      <c r="P802" s="234"/>
      <c r="Q802" s="234"/>
      <c r="R802" s="234"/>
      <c r="S802" s="234"/>
      <c r="T802" s="234"/>
      <c r="U802" s="234"/>
      <c r="V802" s="234"/>
      <c r="W802" s="234"/>
      <c r="X802" s="234"/>
      <c r="Y802" s="234"/>
      <c r="Z802" s="234"/>
    </row>
    <row r="803" spans="1:26" ht="12.75" customHeight="1" x14ac:dyDescent="0.3">
      <c r="A803" s="234"/>
      <c r="B803" s="234"/>
      <c r="C803" s="234"/>
      <c r="D803" s="234"/>
      <c r="E803" s="234"/>
      <c r="F803" s="234"/>
      <c r="G803" s="234"/>
      <c r="H803" s="234"/>
      <c r="I803" s="234"/>
      <c r="J803" s="234"/>
      <c r="K803" s="234"/>
      <c r="L803" s="234"/>
      <c r="M803" s="234"/>
      <c r="N803" s="234"/>
      <c r="O803" s="234"/>
      <c r="P803" s="234"/>
      <c r="Q803" s="234"/>
      <c r="R803" s="234"/>
      <c r="S803" s="234"/>
      <c r="T803" s="234"/>
      <c r="U803" s="234"/>
      <c r="V803" s="234"/>
      <c r="W803" s="234"/>
      <c r="X803" s="234"/>
      <c r="Y803" s="234"/>
      <c r="Z803" s="234"/>
    </row>
    <row r="804" spans="1:26" ht="12.75" customHeight="1" x14ac:dyDescent="0.3">
      <c r="A804" s="234"/>
      <c r="B804" s="234"/>
      <c r="C804" s="234"/>
      <c r="D804" s="234"/>
      <c r="E804" s="234"/>
      <c r="F804" s="234"/>
      <c r="G804" s="234"/>
      <c r="H804" s="234"/>
      <c r="I804" s="234"/>
      <c r="J804" s="234"/>
      <c r="K804" s="234"/>
      <c r="L804" s="234"/>
      <c r="M804" s="234"/>
      <c r="N804" s="234"/>
      <c r="O804" s="234"/>
      <c r="P804" s="234"/>
      <c r="Q804" s="234"/>
      <c r="R804" s="234"/>
      <c r="S804" s="234"/>
      <c r="T804" s="234"/>
      <c r="U804" s="234"/>
      <c r="V804" s="234"/>
      <c r="W804" s="234"/>
      <c r="X804" s="234"/>
      <c r="Y804" s="234"/>
      <c r="Z804" s="234"/>
    </row>
    <row r="805" spans="1:26" ht="12.75" customHeight="1" x14ac:dyDescent="0.3">
      <c r="A805" s="234"/>
      <c r="B805" s="234"/>
      <c r="C805" s="234"/>
      <c r="D805" s="234"/>
      <c r="E805" s="234"/>
      <c r="F805" s="234"/>
      <c r="G805" s="234"/>
      <c r="H805" s="234"/>
      <c r="I805" s="234"/>
      <c r="J805" s="234"/>
      <c r="K805" s="234"/>
      <c r="L805" s="234"/>
      <c r="M805" s="234"/>
      <c r="N805" s="234"/>
      <c r="O805" s="234"/>
      <c r="P805" s="234"/>
      <c r="Q805" s="234"/>
      <c r="R805" s="234"/>
      <c r="S805" s="234"/>
      <c r="T805" s="234"/>
      <c r="U805" s="234"/>
      <c r="V805" s="234"/>
      <c r="W805" s="234"/>
      <c r="X805" s="234"/>
      <c r="Y805" s="234"/>
      <c r="Z805" s="234"/>
    </row>
    <row r="806" spans="1:26" ht="12.75" customHeight="1" x14ac:dyDescent="0.3">
      <c r="A806" s="234"/>
      <c r="B806" s="234"/>
      <c r="C806" s="234"/>
      <c r="D806" s="234"/>
      <c r="E806" s="234"/>
      <c r="F806" s="234"/>
      <c r="G806" s="234"/>
      <c r="H806" s="234"/>
      <c r="I806" s="234"/>
      <c r="J806" s="234"/>
      <c r="K806" s="234"/>
      <c r="L806" s="234"/>
      <c r="M806" s="234"/>
      <c r="N806" s="234"/>
      <c r="O806" s="234"/>
      <c r="P806" s="234"/>
      <c r="Q806" s="234"/>
      <c r="R806" s="234"/>
      <c r="S806" s="234"/>
      <c r="T806" s="234"/>
      <c r="U806" s="234"/>
      <c r="V806" s="234"/>
      <c r="W806" s="234"/>
      <c r="X806" s="234"/>
      <c r="Y806" s="234"/>
      <c r="Z806" s="234"/>
    </row>
    <row r="807" spans="1:26" ht="12.75" customHeight="1" x14ac:dyDescent="0.3">
      <c r="A807" s="234"/>
      <c r="B807" s="234"/>
      <c r="C807" s="234"/>
      <c r="D807" s="234"/>
      <c r="E807" s="234"/>
      <c r="F807" s="234"/>
      <c r="G807" s="234"/>
      <c r="H807" s="234"/>
      <c r="I807" s="234"/>
      <c r="J807" s="234"/>
      <c r="K807" s="234"/>
      <c r="L807" s="234"/>
      <c r="M807" s="234"/>
      <c r="N807" s="234"/>
      <c r="O807" s="234"/>
      <c r="P807" s="234"/>
      <c r="Q807" s="234"/>
      <c r="R807" s="234"/>
      <c r="S807" s="234"/>
      <c r="T807" s="234"/>
      <c r="U807" s="234"/>
      <c r="V807" s="234"/>
      <c r="W807" s="234"/>
      <c r="X807" s="234"/>
      <c r="Y807" s="234"/>
      <c r="Z807" s="234"/>
    </row>
    <row r="808" spans="1:26" ht="12.75" customHeight="1" x14ac:dyDescent="0.3">
      <c r="A808" s="234"/>
      <c r="B808" s="234"/>
      <c r="C808" s="234"/>
      <c r="D808" s="234"/>
      <c r="E808" s="234"/>
      <c r="F808" s="234"/>
      <c r="G808" s="234"/>
      <c r="H808" s="234"/>
      <c r="I808" s="234"/>
      <c r="J808" s="234"/>
      <c r="K808" s="234"/>
      <c r="L808" s="234"/>
      <c r="M808" s="234"/>
      <c r="N808" s="234"/>
      <c r="O808" s="234"/>
      <c r="P808" s="234"/>
      <c r="Q808" s="234"/>
      <c r="R808" s="234"/>
      <c r="S808" s="234"/>
      <c r="T808" s="234"/>
      <c r="U808" s="234"/>
      <c r="V808" s="234"/>
      <c r="W808" s="234"/>
      <c r="X808" s="234"/>
      <c r="Y808" s="234"/>
      <c r="Z808" s="234"/>
    </row>
    <row r="809" spans="1:26" ht="12.75" customHeight="1" x14ac:dyDescent="0.3">
      <c r="A809" s="234"/>
      <c r="B809" s="234"/>
      <c r="C809" s="234"/>
      <c r="D809" s="234"/>
      <c r="E809" s="234"/>
      <c r="F809" s="234"/>
      <c r="G809" s="234"/>
      <c r="H809" s="234"/>
      <c r="I809" s="234"/>
      <c r="J809" s="234"/>
      <c r="K809" s="234"/>
      <c r="L809" s="234"/>
      <c r="M809" s="234"/>
      <c r="N809" s="234"/>
      <c r="O809" s="234"/>
      <c r="P809" s="234"/>
      <c r="Q809" s="234"/>
      <c r="R809" s="234"/>
      <c r="S809" s="234"/>
      <c r="T809" s="234"/>
      <c r="U809" s="234"/>
      <c r="V809" s="234"/>
      <c r="W809" s="234"/>
      <c r="X809" s="234"/>
      <c r="Y809" s="234"/>
      <c r="Z809" s="234"/>
    </row>
    <row r="810" spans="1:26" ht="12.75" customHeight="1" x14ac:dyDescent="0.3">
      <c r="A810" s="234"/>
      <c r="B810" s="234"/>
      <c r="C810" s="234"/>
      <c r="D810" s="234"/>
      <c r="E810" s="234"/>
      <c r="F810" s="234"/>
      <c r="G810" s="234"/>
      <c r="H810" s="234"/>
      <c r="I810" s="234"/>
      <c r="J810" s="234"/>
      <c r="K810" s="234"/>
      <c r="L810" s="234"/>
      <c r="M810" s="234"/>
      <c r="N810" s="234"/>
      <c r="O810" s="234"/>
      <c r="P810" s="234"/>
      <c r="Q810" s="234"/>
      <c r="R810" s="234"/>
      <c r="S810" s="234"/>
      <c r="T810" s="234"/>
      <c r="U810" s="234"/>
      <c r="V810" s="234"/>
      <c r="W810" s="234"/>
      <c r="X810" s="234"/>
      <c r="Y810" s="234"/>
      <c r="Z810" s="234"/>
    </row>
    <row r="811" spans="1:26" ht="12.75" customHeight="1" x14ac:dyDescent="0.3">
      <c r="A811" s="234"/>
      <c r="B811" s="234"/>
      <c r="C811" s="234"/>
      <c r="D811" s="234"/>
      <c r="E811" s="234"/>
      <c r="F811" s="234"/>
      <c r="G811" s="234"/>
      <c r="H811" s="234"/>
      <c r="I811" s="234"/>
      <c r="J811" s="234"/>
      <c r="K811" s="234"/>
      <c r="L811" s="234"/>
      <c r="M811" s="234"/>
      <c r="N811" s="234"/>
      <c r="O811" s="234"/>
      <c r="P811" s="234"/>
      <c r="Q811" s="234"/>
      <c r="R811" s="234"/>
      <c r="S811" s="234"/>
      <c r="T811" s="234"/>
      <c r="U811" s="234"/>
      <c r="V811" s="234"/>
      <c r="W811" s="234"/>
      <c r="X811" s="234"/>
      <c r="Y811" s="234"/>
      <c r="Z811" s="234"/>
    </row>
    <row r="812" spans="1:26" ht="12.75" customHeight="1" x14ac:dyDescent="0.3">
      <c r="A812" s="234"/>
      <c r="B812" s="234"/>
      <c r="C812" s="234"/>
      <c r="D812" s="234"/>
      <c r="E812" s="234"/>
      <c r="F812" s="234"/>
      <c r="G812" s="234"/>
      <c r="H812" s="234"/>
      <c r="I812" s="234"/>
      <c r="J812" s="234"/>
      <c r="K812" s="234"/>
      <c r="L812" s="234"/>
      <c r="M812" s="234"/>
      <c r="N812" s="234"/>
      <c r="O812" s="234"/>
      <c r="P812" s="234"/>
      <c r="Q812" s="234"/>
      <c r="R812" s="234"/>
      <c r="S812" s="234"/>
      <c r="T812" s="234"/>
      <c r="U812" s="234"/>
      <c r="V812" s="234"/>
      <c r="W812" s="234"/>
      <c r="X812" s="234"/>
      <c r="Y812" s="234"/>
      <c r="Z812" s="234"/>
    </row>
    <row r="813" spans="1:26" ht="12.75" customHeight="1" x14ac:dyDescent="0.3">
      <c r="A813" s="234"/>
      <c r="B813" s="234"/>
      <c r="C813" s="234"/>
      <c r="D813" s="234"/>
      <c r="E813" s="234"/>
      <c r="F813" s="234"/>
      <c r="G813" s="234"/>
      <c r="H813" s="234"/>
      <c r="I813" s="234"/>
      <c r="J813" s="234"/>
      <c r="K813" s="234"/>
      <c r="L813" s="234"/>
      <c r="M813" s="234"/>
      <c r="N813" s="234"/>
      <c r="O813" s="234"/>
      <c r="P813" s="234"/>
      <c r="Q813" s="234"/>
      <c r="R813" s="234"/>
      <c r="S813" s="234"/>
      <c r="T813" s="234"/>
      <c r="U813" s="234"/>
      <c r="V813" s="234"/>
      <c r="W813" s="234"/>
      <c r="X813" s="234"/>
      <c r="Y813" s="234"/>
      <c r="Z813" s="234"/>
    </row>
    <row r="814" spans="1:26" ht="12.75" customHeight="1" x14ac:dyDescent="0.3">
      <c r="A814" s="234"/>
      <c r="B814" s="234"/>
      <c r="C814" s="234"/>
      <c r="D814" s="234"/>
      <c r="E814" s="234"/>
      <c r="F814" s="234"/>
      <c r="G814" s="234"/>
      <c r="H814" s="234"/>
      <c r="I814" s="234"/>
      <c r="J814" s="234"/>
      <c r="K814" s="234"/>
      <c r="L814" s="234"/>
      <c r="M814" s="234"/>
      <c r="N814" s="234"/>
      <c r="O814" s="234"/>
      <c r="P814" s="234"/>
      <c r="Q814" s="234"/>
      <c r="R814" s="234"/>
      <c r="S814" s="234"/>
      <c r="T814" s="234"/>
      <c r="U814" s="234"/>
      <c r="V814" s="234"/>
      <c r="W814" s="234"/>
      <c r="X814" s="234"/>
      <c r="Y814" s="234"/>
      <c r="Z814" s="234"/>
    </row>
    <row r="815" spans="1:26" ht="12.75" customHeight="1" x14ac:dyDescent="0.3">
      <c r="A815" s="234"/>
      <c r="B815" s="234"/>
      <c r="C815" s="234"/>
      <c r="D815" s="234"/>
      <c r="E815" s="234"/>
      <c r="F815" s="234"/>
      <c r="G815" s="234"/>
      <c r="H815" s="234"/>
      <c r="I815" s="234"/>
      <c r="J815" s="234"/>
      <c r="K815" s="234"/>
      <c r="L815" s="234"/>
      <c r="M815" s="234"/>
      <c r="N815" s="234"/>
      <c r="O815" s="234"/>
      <c r="P815" s="234"/>
      <c r="Q815" s="234"/>
      <c r="R815" s="234"/>
      <c r="S815" s="234"/>
      <c r="T815" s="234"/>
      <c r="U815" s="234"/>
      <c r="V815" s="234"/>
      <c r="W815" s="234"/>
      <c r="X815" s="234"/>
      <c r="Y815" s="234"/>
      <c r="Z815" s="234"/>
    </row>
    <row r="816" spans="1:26" ht="12.75" customHeight="1" x14ac:dyDescent="0.3">
      <c r="A816" s="234"/>
      <c r="B816" s="234"/>
      <c r="C816" s="234"/>
      <c r="D816" s="234"/>
      <c r="E816" s="234"/>
      <c r="F816" s="234"/>
      <c r="G816" s="234"/>
      <c r="H816" s="234"/>
      <c r="I816" s="234"/>
      <c r="J816" s="234"/>
      <c r="K816" s="234"/>
      <c r="L816" s="234"/>
      <c r="M816" s="234"/>
      <c r="N816" s="234"/>
      <c r="O816" s="234"/>
      <c r="P816" s="234"/>
      <c r="Q816" s="234"/>
      <c r="R816" s="234"/>
      <c r="S816" s="234"/>
      <c r="T816" s="234"/>
      <c r="U816" s="234"/>
      <c r="V816" s="234"/>
      <c r="W816" s="234"/>
      <c r="X816" s="234"/>
      <c r="Y816" s="234"/>
      <c r="Z816" s="234"/>
    </row>
    <row r="817" spans="1:26" ht="12.75" customHeight="1" x14ac:dyDescent="0.3">
      <c r="A817" s="234"/>
      <c r="B817" s="234"/>
      <c r="C817" s="234"/>
      <c r="D817" s="234"/>
      <c r="E817" s="234"/>
      <c r="F817" s="234"/>
      <c r="G817" s="234"/>
      <c r="H817" s="234"/>
      <c r="I817" s="234"/>
      <c r="J817" s="234"/>
      <c r="K817" s="234"/>
      <c r="L817" s="234"/>
      <c r="M817" s="234"/>
      <c r="N817" s="234"/>
      <c r="O817" s="234"/>
      <c r="P817" s="234"/>
      <c r="Q817" s="234"/>
      <c r="R817" s="234"/>
      <c r="S817" s="234"/>
      <c r="T817" s="234"/>
      <c r="U817" s="234"/>
      <c r="V817" s="234"/>
      <c r="W817" s="234"/>
      <c r="X817" s="234"/>
      <c r="Y817" s="234"/>
      <c r="Z817" s="234"/>
    </row>
    <row r="818" spans="1:26" ht="12.75" customHeight="1" x14ac:dyDescent="0.3">
      <c r="A818" s="234"/>
      <c r="B818" s="234"/>
      <c r="C818" s="234"/>
      <c r="D818" s="234"/>
      <c r="E818" s="234"/>
      <c r="F818" s="234"/>
      <c r="G818" s="234"/>
      <c r="H818" s="234"/>
      <c r="I818" s="234"/>
      <c r="J818" s="234"/>
      <c r="K818" s="234"/>
      <c r="L818" s="234"/>
      <c r="M818" s="234"/>
      <c r="N818" s="234"/>
      <c r="O818" s="234"/>
      <c r="P818" s="234"/>
      <c r="Q818" s="234"/>
      <c r="R818" s="234"/>
      <c r="S818" s="234"/>
      <c r="T818" s="234"/>
      <c r="U818" s="234"/>
      <c r="V818" s="234"/>
      <c r="W818" s="234"/>
      <c r="X818" s="234"/>
      <c r="Y818" s="234"/>
      <c r="Z818" s="234"/>
    </row>
    <row r="819" spans="1:26" ht="12.75" customHeight="1" x14ac:dyDescent="0.3">
      <c r="A819" s="234"/>
      <c r="B819" s="234"/>
      <c r="C819" s="234"/>
      <c r="D819" s="234"/>
      <c r="E819" s="234"/>
      <c r="F819" s="234"/>
      <c r="G819" s="234"/>
      <c r="H819" s="234"/>
      <c r="I819" s="234"/>
      <c r="J819" s="234"/>
      <c r="K819" s="234"/>
      <c r="L819" s="234"/>
      <c r="M819" s="234"/>
      <c r="N819" s="234"/>
      <c r="O819" s="234"/>
      <c r="P819" s="234"/>
      <c r="Q819" s="234"/>
      <c r="R819" s="234"/>
      <c r="S819" s="234"/>
      <c r="T819" s="234"/>
      <c r="U819" s="234"/>
      <c r="V819" s="234"/>
      <c r="W819" s="234"/>
      <c r="X819" s="234"/>
      <c r="Y819" s="234"/>
      <c r="Z819" s="234"/>
    </row>
    <row r="820" spans="1:26" ht="12.75" customHeight="1" x14ac:dyDescent="0.3">
      <c r="A820" s="234"/>
      <c r="B820" s="234"/>
      <c r="C820" s="234"/>
      <c r="D820" s="234"/>
      <c r="E820" s="234"/>
      <c r="F820" s="234"/>
      <c r="G820" s="234"/>
      <c r="H820" s="234"/>
      <c r="I820" s="234"/>
      <c r="J820" s="234"/>
      <c r="K820" s="234"/>
      <c r="L820" s="234"/>
      <c r="M820" s="234"/>
      <c r="N820" s="234"/>
      <c r="O820" s="234"/>
      <c r="P820" s="234"/>
      <c r="Q820" s="234"/>
      <c r="R820" s="234"/>
      <c r="S820" s="234"/>
      <c r="T820" s="234"/>
      <c r="U820" s="234"/>
      <c r="V820" s="234"/>
      <c r="W820" s="234"/>
      <c r="X820" s="234"/>
      <c r="Y820" s="234"/>
      <c r="Z820" s="234"/>
    </row>
    <row r="821" spans="1:26" ht="12.75" customHeight="1" x14ac:dyDescent="0.3">
      <c r="A821" s="234"/>
      <c r="B821" s="234"/>
      <c r="C821" s="234"/>
      <c r="D821" s="234"/>
      <c r="E821" s="234"/>
      <c r="F821" s="234"/>
      <c r="G821" s="234"/>
      <c r="H821" s="234"/>
      <c r="I821" s="234"/>
      <c r="J821" s="234"/>
      <c r="K821" s="234"/>
      <c r="L821" s="234"/>
      <c r="M821" s="234"/>
      <c r="N821" s="234"/>
      <c r="O821" s="234"/>
      <c r="P821" s="234"/>
      <c r="Q821" s="234"/>
      <c r="R821" s="234"/>
      <c r="S821" s="234"/>
      <c r="T821" s="234"/>
      <c r="U821" s="234"/>
      <c r="V821" s="234"/>
      <c r="W821" s="234"/>
      <c r="X821" s="234"/>
      <c r="Y821" s="234"/>
      <c r="Z821" s="234"/>
    </row>
    <row r="822" spans="1:26" ht="12.75" customHeight="1" x14ac:dyDescent="0.3">
      <c r="A822" s="234"/>
      <c r="B822" s="234"/>
      <c r="C822" s="234"/>
      <c r="D822" s="234"/>
      <c r="E822" s="234"/>
      <c r="F822" s="234"/>
      <c r="G822" s="234"/>
      <c r="H822" s="234"/>
      <c r="I822" s="234"/>
      <c r="J822" s="234"/>
      <c r="K822" s="234"/>
      <c r="L822" s="234"/>
      <c r="M822" s="234"/>
      <c r="N822" s="234"/>
      <c r="O822" s="234"/>
      <c r="P822" s="234"/>
      <c r="Q822" s="234"/>
      <c r="R822" s="234"/>
      <c r="S822" s="234"/>
      <c r="T822" s="234"/>
      <c r="U822" s="234"/>
      <c r="V822" s="234"/>
      <c r="W822" s="234"/>
      <c r="X822" s="234"/>
      <c r="Y822" s="234"/>
      <c r="Z822" s="234"/>
    </row>
    <row r="823" spans="1:26" ht="12.75" customHeight="1" x14ac:dyDescent="0.3">
      <c r="A823" s="234"/>
      <c r="B823" s="234"/>
      <c r="C823" s="234"/>
      <c r="D823" s="234"/>
      <c r="E823" s="234"/>
      <c r="F823" s="234"/>
      <c r="G823" s="234"/>
      <c r="H823" s="234"/>
      <c r="I823" s="234"/>
      <c r="J823" s="234"/>
      <c r="K823" s="234"/>
      <c r="L823" s="234"/>
      <c r="M823" s="234"/>
      <c r="N823" s="234"/>
      <c r="O823" s="234"/>
      <c r="P823" s="234"/>
      <c r="Q823" s="234"/>
      <c r="R823" s="234"/>
      <c r="S823" s="234"/>
      <c r="T823" s="234"/>
      <c r="U823" s="234"/>
      <c r="V823" s="234"/>
      <c r="W823" s="234"/>
      <c r="X823" s="234"/>
      <c r="Y823" s="234"/>
      <c r="Z823" s="234"/>
    </row>
    <row r="824" spans="1:26" ht="12.75" customHeight="1" x14ac:dyDescent="0.3">
      <c r="A824" s="234"/>
      <c r="B824" s="234"/>
      <c r="C824" s="234"/>
      <c r="D824" s="234"/>
      <c r="E824" s="234"/>
      <c r="F824" s="234"/>
      <c r="G824" s="234"/>
      <c r="H824" s="234"/>
      <c r="I824" s="234"/>
      <c r="J824" s="234"/>
      <c r="K824" s="234"/>
      <c r="L824" s="234"/>
      <c r="M824" s="234"/>
      <c r="N824" s="234"/>
      <c r="O824" s="234"/>
      <c r="P824" s="234"/>
      <c r="Q824" s="234"/>
      <c r="R824" s="234"/>
      <c r="S824" s="234"/>
      <c r="T824" s="234"/>
      <c r="U824" s="234"/>
      <c r="V824" s="234"/>
      <c r="W824" s="234"/>
      <c r="X824" s="234"/>
      <c r="Y824" s="234"/>
      <c r="Z824" s="234"/>
    </row>
    <row r="825" spans="1:26" ht="12.75" customHeight="1" x14ac:dyDescent="0.3">
      <c r="A825" s="234"/>
      <c r="B825" s="234"/>
      <c r="C825" s="234"/>
      <c r="D825" s="234"/>
      <c r="E825" s="234"/>
      <c r="F825" s="234"/>
      <c r="G825" s="234"/>
      <c r="H825" s="234"/>
      <c r="I825" s="234"/>
      <c r="J825" s="234"/>
      <c r="K825" s="234"/>
      <c r="L825" s="234"/>
      <c r="M825" s="234"/>
      <c r="N825" s="234"/>
      <c r="O825" s="234"/>
      <c r="P825" s="234"/>
      <c r="Q825" s="234"/>
      <c r="R825" s="234"/>
      <c r="S825" s="234"/>
      <c r="T825" s="234"/>
      <c r="U825" s="234"/>
      <c r="V825" s="234"/>
      <c r="W825" s="234"/>
      <c r="X825" s="234"/>
      <c r="Y825" s="234"/>
      <c r="Z825" s="234"/>
    </row>
    <row r="826" spans="1:26" ht="12.75" customHeight="1" x14ac:dyDescent="0.3">
      <c r="A826" s="234"/>
      <c r="B826" s="234"/>
      <c r="C826" s="234"/>
      <c r="D826" s="234"/>
      <c r="E826" s="234"/>
      <c r="F826" s="234"/>
      <c r="G826" s="234"/>
      <c r="H826" s="234"/>
      <c r="I826" s="234"/>
      <c r="J826" s="234"/>
      <c r="K826" s="234"/>
      <c r="L826" s="234"/>
      <c r="M826" s="234"/>
      <c r="N826" s="234"/>
      <c r="O826" s="234"/>
      <c r="P826" s="234"/>
      <c r="Q826" s="234"/>
      <c r="R826" s="234"/>
      <c r="S826" s="234"/>
      <c r="T826" s="234"/>
      <c r="U826" s="234"/>
      <c r="V826" s="234"/>
      <c r="W826" s="234"/>
      <c r="X826" s="234"/>
      <c r="Y826" s="234"/>
      <c r="Z826" s="234"/>
    </row>
    <row r="827" spans="1:26" ht="12.75" customHeight="1" x14ac:dyDescent="0.3">
      <c r="A827" s="234"/>
      <c r="B827" s="234"/>
      <c r="C827" s="234"/>
      <c r="D827" s="234"/>
      <c r="E827" s="234"/>
      <c r="F827" s="234"/>
      <c r="G827" s="234"/>
      <c r="H827" s="234"/>
      <c r="I827" s="234"/>
      <c r="J827" s="234"/>
      <c r="K827" s="234"/>
      <c r="L827" s="234"/>
      <c r="M827" s="234"/>
      <c r="N827" s="234"/>
      <c r="O827" s="234"/>
      <c r="P827" s="234"/>
      <c r="Q827" s="234"/>
      <c r="R827" s="234"/>
      <c r="S827" s="234"/>
      <c r="T827" s="234"/>
      <c r="U827" s="234"/>
      <c r="V827" s="234"/>
      <c r="W827" s="234"/>
      <c r="X827" s="234"/>
      <c r="Y827" s="234"/>
      <c r="Z827" s="234"/>
    </row>
    <row r="828" spans="1:26" ht="12.75" customHeight="1" x14ac:dyDescent="0.3">
      <c r="A828" s="234"/>
      <c r="B828" s="234"/>
      <c r="C828" s="234"/>
      <c r="D828" s="234"/>
      <c r="E828" s="234"/>
      <c r="F828" s="234"/>
      <c r="G828" s="234"/>
      <c r="H828" s="234"/>
      <c r="I828" s="234"/>
      <c r="J828" s="234"/>
      <c r="K828" s="234"/>
      <c r="L828" s="234"/>
      <c r="M828" s="234"/>
      <c r="N828" s="234"/>
      <c r="O828" s="234"/>
      <c r="P828" s="234"/>
      <c r="Q828" s="234"/>
      <c r="R828" s="234"/>
      <c r="S828" s="234"/>
      <c r="T828" s="234"/>
      <c r="U828" s="234"/>
      <c r="V828" s="234"/>
      <c r="W828" s="234"/>
      <c r="X828" s="234"/>
      <c r="Y828" s="234"/>
      <c r="Z828" s="234"/>
    </row>
    <row r="829" spans="1:26" ht="12.75" customHeight="1" x14ac:dyDescent="0.3">
      <c r="A829" s="234"/>
      <c r="B829" s="234"/>
      <c r="C829" s="234"/>
      <c r="D829" s="234"/>
      <c r="E829" s="234"/>
      <c r="F829" s="234"/>
      <c r="G829" s="234"/>
      <c r="H829" s="234"/>
      <c r="I829" s="234"/>
      <c r="J829" s="234"/>
      <c r="K829" s="234"/>
      <c r="L829" s="234"/>
      <c r="M829" s="234"/>
      <c r="N829" s="234"/>
      <c r="O829" s="234"/>
      <c r="P829" s="234"/>
      <c r="Q829" s="234"/>
      <c r="R829" s="234"/>
      <c r="S829" s="234"/>
      <c r="T829" s="234"/>
      <c r="U829" s="234"/>
      <c r="V829" s="234"/>
      <c r="W829" s="234"/>
      <c r="X829" s="234"/>
      <c r="Y829" s="234"/>
      <c r="Z829" s="234"/>
    </row>
    <row r="830" spans="1:26" ht="12.75" customHeight="1" x14ac:dyDescent="0.3">
      <c r="A830" s="234"/>
      <c r="B830" s="234"/>
      <c r="C830" s="234"/>
      <c r="D830" s="234"/>
      <c r="E830" s="234"/>
      <c r="F830" s="234"/>
      <c r="G830" s="234"/>
      <c r="H830" s="234"/>
      <c r="I830" s="234"/>
      <c r="J830" s="234"/>
      <c r="K830" s="234"/>
      <c r="L830" s="234"/>
      <c r="M830" s="234"/>
      <c r="N830" s="234"/>
      <c r="O830" s="234"/>
      <c r="P830" s="234"/>
      <c r="Q830" s="234"/>
      <c r="R830" s="234"/>
      <c r="S830" s="234"/>
      <c r="T830" s="234"/>
      <c r="U830" s="234"/>
      <c r="V830" s="234"/>
      <c r="W830" s="234"/>
      <c r="X830" s="234"/>
      <c r="Y830" s="234"/>
      <c r="Z830" s="234"/>
    </row>
    <row r="831" spans="1:26" ht="12.75" customHeight="1" x14ac:dyDescent="0.3">
      <c r="A831" s="234"/>
      <c r="B831" s="234"/>
      <c r="C831" s="234"/>
      <c r="D831" s="234"/>
      <c r="E831" s="234"/>
      <c r="F831" s="234"/>
      <c r="G831" s="234"/>
      <c r="H831" s="234"/>
      <c r="I831" s="234"/>
      <c r="J831" s="234"/>
      <c r="K831" s="234"/>
      <c r="L831" s="234"/>
      <c r="M831" s="234"/>
      <c r="N831" s="234"/>
      <c r="O831" s="234"/>
      <c r="P831" s="234"/>
      <c r="Q831" s="234"/>
      <c r="R831" s="234"/>
      <c r="S831" s="234"/>
      <c r="T831" s="234"/>
      <c r="U831" s="234"/>
      <c r="V831" s="234"/>
      <c r="W831" s="234"/>
      <c r="X831" s="234"/>
      <c r="Y831" s="234"/>
      <c r="Z831" s="234"/>
    </row>
    <row r="832" spans="1:26" ht="12.75" customHeight="1" x14ac:dyDescent="0.3">
      <c r="A832" s="234"/>
      <c r="B832" s="234"/>
      <c r="C832" s="234"/>
      <c r="D832" s="234"/>
      <c r="E832" s="234"/>
      <c r="F832" s="234"/>
      <c r="G832" s="234"/>
      <c r="H832" s="234"/>
      <c r="I832" s="234"/>
      <c r="J832" s="234"/>
      <c r="K832" s="234"/>
      <c r="L832" s="234"/>
      <c r="M832" s="234"/>
      <c r="N832" s="234"/>
      <c r="O832" s="234"/>
      <c r="P832" s="234"/>
      <c r="Q832" s="234"/>
      <c r="R832" s="234"/>
      <c r="S832" s="234"/>
      <c r="T832" s="234"/>
      <c r="U832" s="234"/>
      <c r="V832" s="234"/>
      <c r="W832" s="234"/>
      <c r="X832" s="234"/>
      <c r="Y832" s="234"/>
      <c r="Z832" s="234"/>
    </row>
    <row r="833" spans="1:26" ht="12.75" customHeight="1" x14ac:dyDescent="0.3">
      <c r="A833" s="234"/>
      <c r="B833" s="234"/>
      <c r="C833" s="234"/>
      <c r="D833" s="234"/>
      <c r="E833" s="234"/>
      <c r="F833" s="234"/>
      <c r="G833" s="234"/>
      <c r="H833" s="234"/>
      <c r="I833" s="234"/>
      <c r="J833" s="234"/>
      <c r="K833" s="234"/>
      <c r="L833" s="234"/>
      <c r="M833" s="234"/>
      <c r="N833" s="234"/>
      <c r="O833" s="234"/>
      <c r="P833" s="234"/>
      <c r="Q833" s="234"/>
      <c r="R833" s="234"/>
      <c r="S833" s="234"/>
      <c r="T833" s="234"/>
      <c r="U833" s="234"/>
      <c r="V833" s="234"/>
      <c r="W833" s="234"/>
      <c r="X833" s="234"/>
      <c r="Y833" s="234"/>
      <c r="Z833" s="234"/>
    </row>
    <row r="834" spans="1:26" ht="12.75" customHeight="1" x14ac:dyDescent="0.3">
      <c r="A834" s="234"/>
      <c r="B834" s="234"/>
      <c r="C834" s="234"/>
      <c r="D834" s="234"/>
      <c r="E834" s="234"/>
      <c r="F834" s="234"/>
      <c r="G834" s="234"/>
      <c r="H834" s="234"/>
      <c r="I834" s="234"/>
      <c r="J834" s="234"/>
      <c r="K834" s="234"/>
      <c r="L834" s="234"/>
      <c r="M834" s="234"/>
      <c r="N834" s="234"/>
      <c r="O834" s="234"/>
      <c r="P834" s="234"/>
      <c r="Q834" s="234"/>
      <c r="R834" s="234"/>
      <c r="S834" s="234"/>
      <c r="T834" s="234"/>
      <c r="U834" s="234"/>
      <c r="V834" s="234"/>
      <c r="W834" s="234"/>
      <c r="X834" s="234"/>
      <c r="Y834" s="234"/>
      <c r="Z834" s="234"/>
    </row>
    <row r="835" spans="1:26" ht="12.75" customHeight="1" x14ac:dyDescent="0.3">
      <c r="A835" s="234"/>
      <c r="B835" s="234"/>
      <c r="C835" s="234"/>
      <c r="D835" s="234"/>
      <c r="E835" s="234"/>
      <c r="F835" s="234"/>
      <c r="G835" s="234"/>
      <c r="H835" s="234"/>
      <c r="I835" s="234"/>
      <c r="J835" s="234"/>
      <c r="K835" s="234"/>
      <c r="L835" s="234"/>
      <c r="M835" s="234"/>
      <c r="N835" s="234"/>
      <c r="O835" s="234"/>
      <c r="P835" s="234"/>
      <c r="Q835" s="234"/>
      <c r="R835" s="234"/>
      <c r="S835" s="234"/>
      <c r="T835" s="234"/>
      <c r="U835" s="234"/>
      <c r="V835" s="234"/>
      <c r="W835" s="234"/>
      <c r="X835" s="234"/>
      <c r="Y835" s="234"/>
      <c r="Z835" s="234"/>
    </row>
    <row r="836" spans="1:26" ht="12.75" customHeight="1" x14ac:dyDescent="0.3">
      <c r="A836" s="234"/>
      <c r="B836" s="234"/>
      <c r="C836" s="234"/>
      <c r="D836" s="234"/>
      <c r="E836" s="234"/>
      <c r="F836" s="234"/>
      <c r="G836" s="234"/>
      <c r="H836" s="234"/>
      <c r="I836" s="234"/>
      <c r="J836" s="234"/>
      <c r="K836" s="234"/>
      <c r="L836" s="234"/>
      <c r="M836" s="234"/>
      <c r="N836" s="234"/>
      <c r="O836" s="234"/>
      <c r="P836" s="234"/>
      <c r="Q836" s="234"/>
      <c r="R836" s="234"/>
      <c r="S836" s="234"/>
      <c r="T836" s="234"/>
      <c r="U836" s="234"/>
      <c r="V836" s="234"/>
      <c r="W836" s="234"/>
      <c r="X836" s="234"/>
      <c r="Y836" s="234"/>
      <c r="Z836" s="234"/>
    </row>
    <row r="837" spans="1:26" ht="12.75" customHeight="1" x14ac:dyDescent="0.3">
      <c r="A837" s="234"/>
      <c r="B837" s="234"/>
      <c r="C837" s="234"/>
      <c r="D837" s="234"/>
      <c r="E837" s="234"/>
      <c r="F837" s="234"/>
      <c r="G837" s="234"/>
      <c r="H837" s="234"/>
      <c r="I837" s="234"/>
      <c r="J837" s="234"/>
      <c r="K837" s="234"/>
      <c r="L837" s="234"/>
      <c r="M837" s="234"/>
      <c r="N837" s="234"/>
      <c r="O837" s="234"/>
      <c r="P837" s="234"/>
      <c r="Q837" s="234"/>
      <c r="R837" s="234"/>
      <c r="S837" s="234"/>
      <c r="T837" s="234"/>
      <c r="U837" s="234"/>
      <c r="V837" s="234"/>
      <c r="W837" s="234"/>
      <c r="X837" s="234"/>
      <c r="Y837" s="234"/>
      <c r="Z837" s="234"/>
    </row>
    <row r="838" spans="1:26" ht="12.75" customHeight="1" x14ac:dyDescent="0.3">
      <c r="A838" s="234"/>
      <c r="B838" s="234"/>
      <c r="C838" s="234"/>
      <c r="D838" s="234"/>
      <c r="E838" s="234"/>
      <c r="F838" s="234"/>
      <c r="G838" s="234"/>
      <c r="H838" s="234"/>
      <c r="I838" s="234"/>
      <c r="J838" s="234"/>
      <c r="K838" s="234"/>
      <c r="L838" s="234"/>
      <c r="M838" s="234"/>
      <c r="N838" s="234"/>
      <c r="O838" s="234"/>
      <c r="P838" s="234"/>
      <c r="Q838" s="234"/>
      <c r="R838" s="234"/>
      <c r="S838" s="234"/>
      <c r="T838" s="234"/>
      <c r="U838" s="234"/>
      <c r="V838" s="234"/>
      <c r="W838" s="234"/>
      <c r="X838" s="234"/>
      <c r="Y838" s="234"/>
      <c r="Z838" s="234"/>
    </row>
    <row r="839" spans="1:26" ht="12.75" customHeight="1" x14ac:dyDescent="0.3">
      <c r="A839" s="234"/>
      <c r="B839" s="234"/>
      <c r="C839" s="234"/>
      <c r="D839" s="234"/>
      <c r="E839" s="234"/>
      <c r="F839" s="234"/>
      <c r="G839" s="234"/>
      <c r="H839" s="234"/>
      <c r="I839" s="234"/>
      <c r="J839" s="234"/>
      <c r="K839" s="234"/>
      <c r="L839" s="234"/>
      <c r="M839" s="234"/>
      <c r="N839" s="234"/>
      <c r="O839" s="234"/>
      <c r="P839" s="234"/>
      <c r="Q839" s="234"/>
      <c r="R839" s="234"/>
      <c r="S839" s="234"/>
      <c r="T839" s="234"/>
      <c r="U839" s="234"/>
      <c r="V839" s="234"/>
      <c r="W839" s="234"/>
      <c r="X839" s="234"/>
      <c r="Y839" s="234"/>
      <c r="Z839" s="234"/>
    </row>
    <row r="840" spans="1:26" ht="12.75" customHeight="1" x14ac:dyDescent="0.3">
      <c r="A840" s="234"/>
      <c r="B840" s="234"/>
      <c r="C840" s="234"/>
      <c r="D840" s="234"/>
      <c r="E840" s="234"/>
      <c r="F840" s="234"/>
      <c r="G840" s="234"/>
      <c r="H840" s="234"/>
      <c r="I840" s="234"/>
      <c r="J840" s="234"/>
      <c r="K840" s="234"/>
      <c r="L840" s="234"/>
      <c r="M840" s="234"/>
      <c r="N840" s="234"/>
      <c r="O840" s="234"/>
      <c r="P840" s="234"/>
      <c r="Q840" s="234"/>
      <c r="R840" s="234"/>
      <c r="S840" s="234"/>
      <c r="T840" s="234"/>
      <c r="U840" s="234"/>
      <c r="V840" s="234"/>
      <c r="W840" s="234"/>
      <c r="X840" s="234"/>
      <c r="Y840" s="234"/>
      <c r="Z840" s="234"/>
    </row>
    <row r="841" spans="1:26" ht="12.75" customHeight="1" x14ac:dyDescent="0.3">
      <c r="A841" s="234"/>
      <c r="B841" s="234"/>
      <c r="C841" s="234"/>
      <c r="D841" s="234"/>
      <c r="E841" s="234"/>
      <c r="F841" s="234"/>
      <c r="G841" s="234"/>
      <c r="H841" s="234"/>
      <c r="I841" s="234"/>
      <c r="J841" s="234"/>
      <c r="K841" s="234"/>
      <c r="L841" s="234"/>
      <c r="M841" s="234"/>
      <c r="N841" s="234"/>
      <c r="O841" s="234"/>
      <c r="P841" s="234"/>
      <c r="Q841" s="234"/>
      <c r="R841" s="234"/>
      <c r="S841" s="234"/>
      <c r="T841" s="234"/>
      <c r="U841" s="234"/>
      <c r="V841" s="234"/>
      <c r="W841" s="234"/>
      <c r="X841" s="234"/>
      <c r="Y841" s="234"/>
      <c r="Z841" s="234"/>
    </row>
    <row r="842" spans="1:26" ht="12.75" customHeight="1" x14ac:dyDescent="0.3">
      <c r="A842" s="234"/>
      <c r="B842" s="234"/>
      <c r="C842" s="234"/>
      <c r="D842" s="234"/>
      <c r="E842" s="234"/>
      <c r="F842" s="234"/>
      <c r="G842" s="234"/>
      <c r="H842" s="234"/>
      <c r="I842" s="234"/>
      <c r="J842" s="234"/>
      <c r="K842" s="234"/>
      <c r="L842" s="234"/>
      <c r="M842" s="234"/>
      <c r="N842" s="234"/>
      <c r="O842" s="234"/>
      <c r="P842" s="234"/>
      <c r="Q842" s="234"/>
      <c r="R842" s="234"/>
      <c r="S842" s="234"/>
      <c r="T842" s="234"/>
      <c r="U842" s="234"/>
      <c r="V842" s="234"/>
      <c r="W842" s="234"/>
      <c r="X842" s="234"/>
      <c r="Y842" s="234"/>
      <c r="Z842" s="234"/>
    </row>
    <row r="843" spans="1:26" ht="12.75" customHeight="1" x14ac:dyDescent="0.3">
      <c r="A843" s="234"/>
      <c r="B843" s="234"/>
      <c r="C843" s="234"/>
      <c r="D843" s="234"/>
      <c r="E843" s="234"/>
      <c r="F843" s="234"/>
      <c r="G843" s="234"/>
      <c r="H843" s="234"/>
      <c r="I843" s="234"/>
      <c r="J843" s="234"/>
      <c r="K843" s="234"/>
      <c r="L843" s="234"/>
      <c r="M843" s="234"/>
      <c r="N843" s="234"/>
      <c r="O843" s="234"/>
      <c r="P843" s="234"/>
      <c r="Q843" s="234"/>
      <c r="R843" s="234"/>
      <c r="S843" s="234"/>
      <c r="T843" s="234"/>
      <c r="U843" s="234"/>
      <c r="V843" s="234"/>
      <c r="W843" s="234"/>
      <c r="X843" s="234"/>
      <c r="Y843" s="234"/>
      <c r="Z843" s="234"/>
    </row>
    <row r="844" spans="1:26" ht="12.75" customHeight="1" x14ac:dyDescent="0.3">
      <c r="A844" s="234"/>
      <c r="B844" s="234"/>
      <c r="C844" s="234"/>
      <c r="D844" s="234"/>
      <c r="E844" s="234"/>
      <c r="F844" s="234"/>
      <c r="G844" s="234"/>
      <c r="H844" s="234"/>
      <c r="I844" s="234"/>
      <c r="J844" s="234"/>
      <c r="K844" s="234"/>
      <c r="L844" s="234"/>
      <c r="M844" s="234"/>
      <c r="N844" s="234"/>
      <c r="O844" s="234"/>
      <c r="P844" s="234"/>
      <c r="Q844" s="234"/>
      <c r="R844" s="234"/>
      <c r="S844" s="234"/>
      <c r="T844" s="234"/>
      <c r="U844" s="234"/>
      <c r="V844" s="234"/>
      <c r="W844" s="234"/>
      <c r="X844" s="234"/>
      <c r="Y844" s="234"/>
      <c r="Z844" s="234"/>
    </row>
    <row r="845" spans="1:26" ht="12.75" customHeight="1" x14ac:dyDescent="0.3">
      <c r="A845" s="234"/>
      <c r="B845" s="234"/>
      <c r="C845" s="234"/>
      <c r="D845" s="234"/>
      <c r="E845" s="234"/>
      <c r="F845" s="234"/>
      <c r="G845" s="234"/>
      <c r="H845" s="234"/>
      <c r="I845" s="234"/>
      <c r="J845" s="234"/>
      <c r="K845" s="234"/>
      <c r="L845" s="234"/>
      <c r="M845" s="234"/>
      <c r="N845" s="234"/>
      <c r="O845" s="234"/>
      <c r="P845" s="234"/>
      <c r="Q845" s="234"/>
      <c r="R845" s="234"/>
      <c r="S845" s="234"/>
      <c r="T845" s="234"/>
      <c r="U845" s="234"/>
      <c r="V845" s="234"/>
      <c r="W845" s="234"/>
      <c r="X845" s="234"/>
      <c r="Y845" s="234"/>
      <c r="Z845" s="234"/>
    </row>
    <row r="846" spans="1:26" ht="12.75" customHeight="1" x14ac:dyDescent="0.3">
      <c r="A846" s="234"/>
      <c r="B846" s="234"/>
      <c r="C846" s="234"/>
      <c r="D846" s="234"/>
      <c r="E846" s="234"/>
      <c r="F846" s="234"/>
      <c r="G846" s="234"/>
      <c r="H846" s="234"/>
      <c r="I846" s="234"/>
      <c r="J846" s="234"/>
      <c r="K846" s="234"/>
      <c r="L846" s="234"/>
      <c r="M846" s="234"/>
      <c r="N846" s="234"/>
      <c r="O846" s="234"/>
      <c r="P846" s="234"/>
      <c r="Q846" s="234"/>
      <c r="R846" s="234"/>
      <c r="S846" s="234"/>
      <c r="T846" s="234"/>
      <c r="U846" s="234"/>
      <c r="V846" s="234"/>
      <c r="W846" s="234"/>
      <c r="X846" s="234"/>
      <c r="Y846" s="234"/>
      <c r="Z846" s="234"/>
    </row>
    <row r="847" spans="1:26" ht="12.75" customHeight="1" x14ac:dyDescent="0.3">
      <c r="A847" s="234"/>
      <c r="B847" s="234"/>
      <c r="C847" s="234"/>
      <c r="D847" s="234"/>
      <c r="E847" s="234"/>
      <c r="F847" s="234"/>
      <c r="G847" s="234"/>
      <c r="H847" s="234"/>
      <c r="I847" s="234"/>
      <c r="J847" s="234"/>
      <c r="K847" s="234"/>
      <c r="L847" s="234"/>
      <c r="M847" s="234"/>
      <c r="N847" s="234"/>
      <c r="O847" s="234"/>
      <c r="P847" s="234"/>
      <c r="Q847" s="234"/>
      <c r="R847" s="234"/>
      <c r="S847" s="234"/>
      <c r="T847" s="234"/>
      <c r="U847" s="234"/>
      <c r="V847" s="234"/>
      <c r="W847" s="234"/>
      <c r="X847" s="234"/>
      <c r="Y847" s="234"/>
      <c r="Z847" s="234"/>
    </row>
    <row r="848" spans="1:26" ht="12.75" customHeight="1" x14ac:dyDescent="0.3">
      <c r="A848" s="234"/>
      <c r="B848" s="234"/>
      <c r="C848" s="234"/>
      <c r="D848" s="234"/>
      <c r="E848" s="234"/>
      <c r="F848" s="234"/>
      <c r="G848" s="234"/>
      <c r="H848" s="234"/>
      <c r="I848" s="234"/>
      <c r="J848" s="234"/>
      <c r="K848" s="234"/>
      <c r="L848" s="234"/>
      <c r="M848" s="234"/>
      <c r="N848" s="234"/>
      <c r="O848" s="234"/>
      <c r="P848" s="234"/>
      <c r="Q848" s="234"/>
      <c r="R848" s="234"/>
      <c r="S848" s="234"/>
      <c r="T848" s="234"/>
      <c r="U848" s="234"/>
      <c r="V848" s="234"/>
      <c r="W848" s="234"/>
      <c r="X848" s="234"/>
      <c r="Y848" s="234"/>
      <c r="Z848" s="234"/>
    </row>
    <row r="849" spans="1:26" ht="12.75" customHeight="1" x14ac:dyDescent="0.3">
      <c r="A849" s="234"/>
      <c r="B849" s="234"/>
      <c r="C849" s="234"/>
      <c r="D849" s="234"/>
      <c r="E849" s="234"/>
      <c r="F849" s="234"/>
      <c r="G849" s="234"/>
      <c r="H849" s="234"/>
      <c r="I849" s="234"/>
      <c r="J849" s="234"/>
      <c r="K849" s="234"/>
      <c r="L849" s="234"/>
      <c r="M849" s="234"/>
      <c r="N849" s="234"/>
      <c r="O849" s="234"/>
      <c r="P849" s="234"/>
      <c r="Q849" s="234"/>
      <c r="R849" s="234"/>
      <c r="S849" s="234"/>
      <c r="T849" s="234"/>
      <c r="U849" s="234"/>
      <c r="V849" s="234"/>
      <c r="W849" s="234"/>
      <c r="X849" s="234"/>
      <c r="Y849" s="234"/>
      <c r="Z849" s="234"/>
    </row>
    <row r="850" spans="1:26" ht="12.75" customHeight="1" x14ac:dyDescent="0.3">
      <c r="A850" s="234"/>
      <c r="B850" s="234"/>
      <c r="C850" s="234"/>
      <c r="D850" s="234"/>
      <c r="E850" s="234"/>
      <c r="F850" s="234"/>
      <c r="G850" s="234"/>
      <c r="H850" s="234"/>
      <c r="I850" s="234"/>
      <c r="J850" s="234"/>
      <c r="K850" s="234"/>
      <c r="L850" s="234"/>
      <c r="M850" s="234"/>
      <c r="N850" s="234"/>
      <c r="O850" s="234"/>
      <c r="P850" s="234"/>
      <c r="Q850" s="234"/>
      <c r="R850" s="234"/>
      <c r="S850" s="234"/>
      <c r="T850" s="234"/>
      <c r="U850" s="234"/>
      <c r="V850" s="234"/>
      <c r="W850" s="234"/>
      <c r="X850" s="234"/>
      <c r="Y850" s="234"/>
      <c r="Z850" s="234"/>
    </row>
    <row r="851" spans="1:26" ht="12.75" customHeight="1" x14ac:dyDescent="0.3">
      <c r="A851" s="234"/>
      <c r="B851" s="234"/>
      <c r="C851" s="234"/>
      <c r="D851" s="234"/>
      <c r="E851" s="234"/>
      <c r="F851" s="234"/>
      <c r="G851" s="234"/>
      <c r="H851" s="234"/>
      <c r="I851" s="234"/>
      <c r="J851" s="234"/>
      <c r="K851" s="234"/>
      <c r="L851" s="234"/>
      <c r="M851" s="234"/>
      <c r="N851" s="234"/>
      <c r="O851" s="234"/>
      <c r="P851" s="234"/>
      <c r="Q851" s="234"/>
      <c r="R851" s="234"/>
      <c r="S851" s="234"/>
      <c r="T851" s="234"/>
      <c r="U851" s="234"/>
      <c r="V851" s="234"/>
      <c r="W851" s="234"/>
      <c r="X851" s="234"/>
      <c r="Y851" s="234"/>
      <c r="Z851" s="234"/>
    </row>
    <row r="852" spans="1:26" ht="12.75" customHeight="1" x14ac:dyDescent="0.3">
      <c r="A852" s="234"/>
      <c r="B852" s="234"/>
      <c r="C852" s="234"/>
      <c r="D852" s="234"/>
      <c r="E852" s="234"/>
      <c r="F852" s="234"/>
      <c r="G852" s="234"/>
      <c r="H852" s="234"/>
      <c r="I852" s="234"/>
      <c r="J852" s="234"/>
      <c r="K852" s="234"/>
      <c r="L852" s="234"/>
      <c r="M852" s="234"/>
      <c r="N852" s="234"/>
      <c r="O852" s="234"/>
      <c r="P852" s="234"/>
      <c r="Q852" s="234"/>
      <c r="R852" s="234"/>
      <c r="S852" s="234"/>
      <c r="T852" s="234"/>
      <c r="U852" s="234"/>
      <c r="V852" s="234"/>
      <c r="W852" s="234"/>
      <c r="X852" s="234"/>
      <c r="Y852" s="234"/>
      <c r="Z852" s="234"/>
    </row>
    <row r="853" spans="1:26" ht="12.75" customHeight="1" x14ac:dyDescent="0.3">
      <c r="A853" s="234"/>
      <c r="B853" s="234"/>
      <c r="C853" s="234"/>
      <c r="D853" s="234"/>
      <c r="E853" s="234"/>
      <c r="F853" s="234"/>
      <c r="G853" s="234"/>
      <c r="H853" s="234"/>
      <c r="I853" s="234"/>
      <c r="J853" s="234"/>
      <c r="K853" s="234"/>
      <c r="L853" s="234"/>
      <c r="M853" s="234"/>
      <c r="N853" s="234"/>
      <c r="O853" s="234"/>
      <c r="P853" s="234"/>
      <c r="Q853" s="234"/>
      <c r="R853" s="234"/>
      <c r="S853" s="234"/>
      <c r="T853" s="234"/>
      <c r="U853" s="234"/>
      <c r="V853" s="234"/>
      <c r="W853" s="234"/>
      <c r="X853" s="234"/>
      <c r="Y853" s="234"/>
      <c r="Z853" s="234"/>
    </row>
    <row r="854" spans="1:26" ht="12.75" customHeight="1" x14ac:dyDescent="0.3">
      <c r="A854" s="234"/>
      <c r="B854" s="234"/>
      <c r="C854" s="234"/>
      <c r="D854" s="234"/>
      <c r="E854" s="234"/>
      <c r="F854" s="234"/>
      <c r="G854" s="234"/>
      <c r="H854" s="234"/>
      <c r="I854" s="234"/>
      <c r="J854" s="234"/>
      <c r="K854" s="234"/>
      <c r="L854" s="234"/>
      <c r="M854" s="234"/>
      <c r="N854" s="234"/>
      <c r="O854" s="234"/>
      <c r="P854" s="234"/>
      <c r="Q854" s="234"/>
      <c r="R854" s="234"/>
      <c r="S854" s="234"/>
      <c r="T854" s="234"/>
      <c r="U854" s="234"/>
      <c r="V854" s="234"/>
      <c r="W854" s="234"/>
      <c r="X854" s="234"/>
      <c r="Y854" s="234"/>
      <c r="Z854" s="234"/>
    </row>
    <row r="855" spans="1:26" ht="12.75" customHeight="1" x14ac:dyDescent="0.3">
      <c r="A855" s="234"/>
      <c r="B855" s="234"/>
      <c r="C855" s="234"/>
      <c r="D855" s="234"/>
      <c r="E855" s="234"/>
      <c r="F855" s="234"/>
      <c r="G855" s="234"/>
      <c r="H855" s="234"/>
      <c r="I855" s="234"/>
      <c r="J855" s="234"/>
      <c r="K855" s="234"/>
      <c r="L855" s="234"/>
      <c r="M855" s="234"/>
      <c r="N855" s="234"/>
      <c r="O855" s="234"/>
      <c r="P855" s="234"/>
      <c r="Q855" s="234"/>
      <c r="R855" s="234"/>
      <c r="S855" s="234"/>
      <c r="T855" s="234"/>
      <c r="U855" s="234"/>
      <c r="V855" s="234"/>
      <c r="W855" s="234"/>
      <c r="X855" s="234"/>
      <c r="Y855" s="234"/>
      <c r="Z855" s="234"/>
    </row>
    <row r="856" spans="1:26" ht="12.75" customHeight="1" x14ac:dyDescent="0.3">
      <c r="A856" s="234"/>
      <c r="B856" s="234"/>
      <c r="C856" s="234"/>
      <c r="D856" s="234"/>
      <c r="E856" s="234"/>
      <c r="F856" s="234"/>
      <c r="G856" s="234"/>
      <c r="H856" s="234"/>
      <c r="I856" s="234"/>
      <c r="J856" s="234"/>
      <c r="K856" s="234"/>
      <c r="L856" s="234"/>
      <c r="M856" s="234"/>
      <c r="N856" s="234"/>
      <c r="O856" s="234"/>
      <c r="P856" s="234"/>
      <c r="Q856" s="234"/>
      <c r="R856" s="234"/>
      <c r="S856" s="234"/>
      <c r="T856" s="234"/>
      <c r="U856" s="234"/>
      <c r="V856" s="234"/>
      <c r="W856" s="234"/>
      <c r="X856" s="234"/>
      <c r="Y856" s="234"/>
      <c r="Z856" s="234"/>
    </row>
    <row r="857" spans="1:26" ht="12.75" customHeight="1" x14ac:dyDescent="0.3">
      <c r="A857" s="234"/>
      <c r="B857" s="234"/>
      <c r="C857" s="234"/>
      <c r="D857" s="234"/>
      <c r="E857" s="234"/>
      <c r="F857" s="234"/>
      <c r="G857" s="234"/>
      <c r="H857" s="234"/>
      <c r="I857" s="234"/>
      <c r="J857" s="234"/>
      <c r="K857" s="234"/>
      <c r="L857" s="234"/>
      <c r="M857" s="234"/>
      <c r="N857" s="234"/>
      <c r="O857" s="234"/>
      <c r="P857" s="234"/>
      <c r="Q857" s="234"/>
      <c r="R857" s="234"/>
      <c r="S857" s="234"/>
      <c r="T857" s="234"/>
      <c r="U857" s="234"/>
      <c r="V857" s="234"/>
      <c r="W857" s="234"/>
      <c r="X857" s="234"/>
      <c r="Y857" s="234"/>
      <c r="Z857" s="234"/>
    </row>
    <row r="858" spans="1:26" ht="12.75" customHeight="1" x14ac:dyDescent="0.3">
      <c r="A858" s="234"/>
      <c r="B858" s="234"/>
      <c r="C858" s="234"/>
      <c r="D858" s="234"/>
      <c r="E858" s="234"/>
      <c r="F858" s="234"/>
      <c r="G858" s="234"/>
      <c r="H858" s="234"/>
      <c r="I858" s="234"/>
      <c r="J858" s="234"/>
      <c r="K858" s="234"/>
      <c r="L858" s="234"/>
      <c r="M858" s="234"/>
      <c r="N858" s="234"/>
      <c r="O858" s="234"/>
      <c r="P858" s="234"/>
      <c r="Q858" s="234"/>
      <c r="R858" s="234"/>
      <c r="S858" s="234"/>
      <c r="T858" s="234"/>
      <c r="U858" s="234"/>
      <c r="V858" s="234"/>
      <c r="W858" s="234"/>
      <c r="X858" s="234"/>
      <c r="Y858" s="234"/>
      <c r="Z858" s="234"/>
    </row>
    <row r="859" spans="1:26" ht="12.75" customHeight="1" x14ac:dyDescent="0.3">
      <c r="A859" s="234"/>
      <c r="B859" s="234"/>
      <c r="C859" s="234"/>
      <c r="D859" s="234"/>
      <c r="E859" s="234"/>
      <c r="F859" s="234"/>
      <c r="G859" s="234"/>
      <c r="H859" s="234"/>
      <c r="I859" s="234"/>
      <c r="J859" s="234"/>
      <c r="K859" s="234"/>
      <c r="L859" s="234"/>
      <c r="M859" s="234"/>
      <c r="N859" s="234"/>
      <c r="O859" s="234"/>
      <c r="P859" s="234"/>
      <c r="Q859" s="234"/>
      <c r="R859" s="234"/>
      <c r="S859" s="234"/>
      <c r="T859" s="234"/>
      <c r="U859" s="234"/>
      <c r="V859" s="234"/>
      <c r="W859" s="234"/>
      <c r="X859" s="234"/>
      <c r="Y859" s="234"/>
      <c r="Z859" s="234"/>
    </row>
    <row r="860" spans="1:26" ht="12.75" customHeight="1" x14ac:dyDescent="0.3">
      <c r="A860" s="234"/>
      <c r="B860" s="234"/>
      <c r="C860" s="234"/>
      <c r="D860" s="234"/>
      <c r="E860" s="234"/>
      <c r="F860" s="234"/>
      <c r="G860" s="234"/>
      <c r="H860" s="234"/>
      <c r="I860" s="234"/>
      <c r="J860" s="234"/>
      <c r="K860" s="234"/>
      <c r="L860" s="234"/>
      <c r="M860" s="234"/>
      <c r="N860" s="234"/>
      <c r="O860" s="234"/>
      <c r="P860" s="234"/>
      <c r="Q860" s="234"/>
      <c r="R860" s="234"/>
      <c r="S860" s="234"/>
      <c r="T860" s="234"/>
      <c r="U860" s="234"/>
      <c r="V860" s="234"/>
      <c r="W860" s="234"/>
      <c r="X860" s="234"/>
      <c r="Y860" s="234"/>
      <c r="Z860" s="234"/>
    </row>
    <row r="861" spans="1:26" ht="12.75" customHeight="1" x14ac:dyDescent="0.3">
      <c r="A861" s="234"/>
      <c r="B861" s="234"/>
      <c r="C861" s="234"/>
      <c r="D861" s="234"/>
      <c r="E861" s="234"/>
      <c r="F861" s="234"/>
      <c r="G861" s="234"/>
      <c r="H861" s="234"/>
      <c r="I861" s="234"/>
      <c r="J861" s="234"/>
      <c r="K861" s="234"/>
      <c r="L861" s="234"/>
      <c r="M861" s="234"/>
      <c r="N861" s="234"/>
      <c r="O861" s="234"/>
      <c r="P861" s="234"/>
      <c r="Q861" s="234"/>
      <c r="R861" s="234"/>
      <c r="S861" s="234"/>
      <c r="T861" s="234"/>
      <c r="U861" s="234"/>
      <c r="V861" s="234"/>
      <c r="W861" s="234"/>
      <c r="X861" s="234"/>
      <c r="Y861" s="234"/>
      <c r="Z861" s="234"/>
    </row>
    <row r="862" spans="1:26" ht="12.75" customHeight="1" x14ac:dyDescent="0.3">
      <c r="A862" s="234"/>
      <c r="B862" s="234"/>
      <c r="C862" s="234"/>
      <c r="D862" s="234"/>
      <c r="E862" s="234"/>
      <c r="F862" s="234"/>
      <c r="G862" s="234"/>
      <c r="H862" s="234"/>
      <c r="I862" s="234"/>
      <c r="J862" s="234"/>
      <c r="K862" s="234"/>
      <c r="L862" s="234"/>
      <c r="M862" s="234"/>
      <c r="N862" s="234"/>
      <c r="O862" s="234"/>
      <c r="P862" s="234"/>
      <c r="Q862" s="234"/>
      <c r="R862" s="234"/>
      <c r="S862" s="234"/>
      <c r="T862" s="234"/>
      <c r="U862" s="234"/>
      <c r="V862" s="234"/>
      <c r="W862" s="234"/>
      <c r="X862" s="234"/>
      <c r="Y862" s="234"/>
      <c r="Z862" s="234"/>
    </row>
    <row r="863" spans="1:26" ht="12.75" customHeight="1" x14ac:dyDescent="0.3">
      <c r="A863" s="234"/>
      <c r="B863" s="234"/>
      <c r="C863" s="234"/>
      <c r="D863" s="234"/>
      <c r="E863" s="234"/>
      <c r="F863" s="234"/>
      <c r="G863" s="234"/>
      <c r="H863" s="234"/>
      <c r="I863" s="234"/>
      <c r="J863" s="234"/>
      <c r="K863" s="234"/>
      <c r="L863" s="234"/>
      <c r="M863" s="234"/>
      <c r="N863" s="234"/>
      <c r="O863" s="234"/>
      <c r="P863" s="234"/>
      <c r="Q863" s="234"/>
      <c r="R863" s="234"/>
      <c r="S863" s="234"/>
      <c r="T863" s="234"/>
      <c r="U863" s="234"/>
      <c r="V863" s="234"/>
      <c r="W863" s="234"/>
      <c r="X863" s="234"/>
      <c r="Y863" s="234"/>
      <c r="Z863" s="234"/>
    </row>
    <row r="864" spans="1:26" ht="12.75" customHeight="1" x14ac:dyDescent="0.3">
      <c r="A864" s="234"/>
      <c r="B864" s="234"/>
      <c r="C864" s="234"/>
      <c r="D864" s="234"/>
      <c r="E864" s="234"/>
      <c r="F864" s="234"/>
      <c r="G864" s="234"/>
      <c r="H864" s="234"/>
      <c r="I864" s="234"/>
      <c r="J864" s="234"/>
      <c r="K864" s="234"/>
      <c r="L864" s="234"/>
      <c r="M864" s="234"/>
      <c r="N864" s="234"/>
      <c r="O864" s="234"/>
      <c r="P864" s="234"/>
      <c r="Q864" s="234"/>
      <c r="R864" s="234"/>
      <c r="S864" s="234"/>
      <c r="T864" s="234"/>
      <c r="U864" s="234"/>
      <c r="V864" s="234"/>
      <c r="W864" s="234"/>
      <c r="X864" s="234"/>
      <c r="Y864" s="234"/>
      <c r="Z864" s="234"/>
    </row>
    <row r="865" spans="1:26" ht="12.75" customHeight="1" x14ac:dyDescent="0.3">
      <c r="A865" s="234"/>
      <c r="B865" s="234"/>
      <c r="C865" s="234"/>
      <c r="D865" s="234"/>
      <c r="E865" s="234"/>
      <c r="F865" s="234"/>
      <c r="G865" s="234"/>
      <c r="H865" s="234"/>
      <c r="I865" s="234"/>
      <c r="J865" s="234"/>
      <c r="K865" s="234"/>
      <c r="L865" s="234"/>
      <c r="M865" s="234"/>
      <c r="N865" s="234"/>
      <c r="O865" s="234"/>
      <c r="P865" s="234"/>
      <c r="Q865" s="234"/>
      <c r="R865" s="234"/>
      <c r="S865" s="234"/>
      <c r="T865" s="234"/>
      <c r="U865" s="234"/>
      <c r="V865" s="234"/>
      <c r="W865" s="234"/>
      <c r="X865" s="234"/>
      <c r="Y865" s="234"/>
      <c r="Z865" s="234"/>
    </row>
    <row r="866" spans="1:26" ht="12.75" customHeight="1" x14ac:dyDescent="0.3">
      <c r="A866" s="234"/>
      <c r="B866" s="234"/>
      <c r="C866" s="234"/>
      <c r="D866" s="234"/>
      <c r="E866" s="234"/>
      <c r="F866" s="234"/>
      <c r="G866" s="234"/>
      <c r="H866" s="234"/>
      <c r="I866" s="234"/>
      <c r="J866" s="234"/>
      <c r="K866" s="234"/>
      <c r="L866" s="234"/>
      <c r="M866" s="234"/>
      <c r="N866" s="234"/>
      <c r="O866" s="234"/>
      <c r="P866" s="234"/>
      <c r="Q866" s="234"/>
      <c r="R866" s="234"/>
      <c r="S866" s="234"/>
      <c r="T866" s="234"/>
      <c r="U866" s="234"/>
      <c r="V866" s="234"/>
      <c r="W866" s="234"/>
      <c r="X866" s="234"/>
      <c r="Y866" s="234"/>
      <c r="Z866" s="234"/>
    </row>
    <row r="867" spans="1:26" ht="12.75" customHeight="1" x14ac:dyDescent="0.3">
      <c r="A867" s="234"/>
      <c r="B867" s="234"/>
      <c r="C867" s="234"/>
      <c r="D867" s="234"/>
      <c r="E867" s="234"/>
      <c r="F867" s="234"/>
      <c r="G867" s="234"/>
      <c r="H867" s="234"/>
      <c r="I867" s="234"/>
      <c r="J867" s="234"/>
      <c r="K867" s="234"/>
      <c r="L867" s="234"/>
      <c r="M867" s="234"/>
      <c r="N867" s="234"/>
      <c r="O867" s="234"/>
      <c r="P867" s="234"/>
      <c r="Q867" s="234"/>
      <c r="R867" s="234"/>
      <c r="S867" s="234"/>
      <c r="T867" s="234"/>
      <c r="U867" s="234"/>
      <c r="V867" s="234"/>
      <c r="W867" s="234"/>
      <c r="X867" s="234"/>
      <c r="Y867" s="234"/>
      <c r="Z867" s="234"/>
    </row>
    <row r="868" spans="1:26" ht="12.75" customHeight="1" x14ac:dyDescent="0.3">
      <c r="A868" s="234"/>
      <c r="B868" s="234"/>
      <c r="C868" s="234"/>
      <c r="D868" s="234"/>
      <c r="E868" s="234"/>
      <c r="F868" s="234"/>
      <c r="G868" s="234"/>
      <c r="H868" s="234"/>
      <c r="I868" s="234"/>
      <c r="J868" s="234"/>
      <c r="K868" s="234"/>
      <c r="L868" s="234"/>
      <c r="M868" s="234"/>
      <c r="N868" s="234"/>
      <c r="O868" s="234"/>
      <c r="P868" s="234"/>
      <c r="Q868" s="234"/>
      <c r="R868" s="234"/>
      <c r="S868" s="234"/>
      <c r="T868" s="234"/>
      <c r="U868" s="234"/>
      <c r="V868" s="234"/>
      <c r="W868" s="234"/>
      <c r="X868" s="234"/>
      <c r="Y868" s="234"/>
      <c r="Z868" s="234"/>
    </row>
    <row r="869" spans="1:26" ht="12.75" customHeight="1" x14ac:dyDescent="0.3">
      <c r="A869" s="234"/>
      <c r="B869" s="234"/>
      <c r="C869" s="234"/>
      <c r="D869" s="234"/>
      <c r="E869" s="234"/>
      <c r="F869" s="234"/>
      <c r="G869" s="234"/>
      <c r="H869" s="234"/>
      <c r="I869" s="234"/>
      <c r="J869" s="234"/>
      <c r="K869" s="234"/>
      <c r="L869" s="234"/>
      <c r="M869" s="234"/>
      <c r="N869" s="234"/>
      <c r="O869" s="234"/>
      <c r="P869" s="234"/>
      <c r="Q869" s="234"/>
      <c r="R869" s="234"/>
      <c r="S869" s="234"/>
      <c r="T869" s="234"/>
      <c r="U869" s="234"/>
      <c r="V869" s="234"/>
      <c r="W869" s="234"/>
      <c r="X869" s="234"/>
      <c r="Y869" s="234"/>
      <c r="Z869" s="234"/>
    </row>
    <row r="870" spans="1:26" ht="12.75" customHeight="1" x14ac:dyDescent="0.3">
      <c r="A870" s="234"/>
      <c r="B870" s="234"/>
      <c r="C870" s="234"/>
      <c r="D870" s="234"/>
      <c r="E870" s="234"/>
      <c r="F870" s="234"/>
      <c r="G870" s="234"/>
      <c r="H870" s="234"/>
      <c r="I870" s="234"/>
      <c r="J870" s="234"/>
      <c r="K870" s="234"/>
      <c r="L870" s="234"/>
      <c r="M870" s="234"/>
      <c r="N870" s="234"/>
      <c r="O870" s="234"/>
      <c r="P870" s="234"/>
      <c r="Q870" s="234"/>
      <c r="R870" s="234"/>
      <c r="S870" s="234"/>
      <c r="T870" s="234"/>
      <c r="U870" s="234"/>
      <c r="V870" s="234"/>
      <c r="W870" s="234"/>
      <c r="X870" s="234"/>
      <c r="Y870" s="234"/>
      <c r="Z870" s="234"/>
    </row>
    <row r="871" spans="1:26" ht="12.75" customHeight="1" x14ac:dyDescent="0.3">
      <c r="A871" s="234"/>
      <c r="B871" s="234"/>
      <c r="C871" s="234"/>
      <c r="D871" s="234"/>
      <c r="E871" s="234"/>
      <c r="F871" s="234"/>
      <c r="G871" s="234"/>
      <c r="H871" s="234"/>
      <c r="I871" s="234"/>
      <c r="J871" s="234"/>
      <c r="K871" s="234"/>
      <c r="L871" s="234"/>
      <c r="M871" s="234"/>
      <c r="N871" s="234"/>
      <c r="O871" s="234"/>
      <c r="P871" s="234"/>
      <c r="Q871" s="234"/>
      <c r="R871" s="234"/>
      <c r="S871" s="234"/>
      <c r="T871" s="234"/>
      <c r="U871" s="234"/>
      <c r="V871" s="234"/>
      <c r="W871" s="234"/>
      <c r="X871" s="234"/>
      <c r="Y871" s="234"/>
      <c r="Z871" s="234"/>
    </row>
    <row r="872" spans="1:26" ht="12.75" customHeight="1" x14ac:dyDescent="0.3">
      <c r="A872" s="234"/>
      <c r="B872" s="234"/>
      <c r="C872" s="234"/>
      <c r="D872" s="234"/>
      <c r="E872" s="234"/>
      <c r="F872" s="234"/>
      <c r="G872" s="234"/>
      <c r="H872" s="234"/>
      <c r="I872" s="234"/>
      <c r="J872" s="234"/>
      <c r="K872" s="234"/>
      <c r="L872" s="234"/>
      <c r="M872" s="234"/>
      <c r="N872" s="234"/>
      <c r="O872" s="234"/>
      <c r="P872" s="234"/>
      <c r="Q872" s="234"/>
      <c r="R872" s="234"/>
      <c r="S872" s="234"/>
      <c r="T872" s="234"/>
      <c r="U872" s="234"/>
      <c r="V872" s="234"/>
      <c r="W872" s="234"/>
      <c r="X872" s="234"/>
      <c r="Y872" s="234"/>
      <c r="Z872" s="234"/>
    </row>
    <row r="873" spans="1:26" ht="12.75" customHeight="1" x14ac:dyDescent="0.3">
      <c r="A873" s="234"/>
      <c r="B873" s="234"/>
      <c r="C873" s="234"/>
      <c r="D873" s="234"/>
      <c r="E873" s="234"/>
      <c r="F873" s="234"/>
      <c r="G873" s="234"/>
      <c r="H873" s="234"/>
      <c r="I873" s="234"/>
      <c r="J873" s="234"/>
      <c r="K873" s="234"/>
      <c r="L873" s="234"/>
      <c r="M873" s="234"/>
      <c r="N873" s="234"/>
      <c r="O873" s="234"/>
      <c r="P873" s="234"/>
      <c r="Q873" s="234"/>
      <c r="R873" s="234"/>
      <c r="S873" s="234"/>
      <c r="T873" s="234"/>
      <c r="U873" s="234"/>
      <c r="V873" s="234"/>
      <c r="W873" s="234"/>
      <c r="X873" s="234"/>
      <c r="Y873" s="234"/>
      <c r="Z873" s="234"/>
    </row>
    <row r="874" spans="1:26" ht="12.75" customHeight="1" x14ac:dyDescent="0.3">
      <c r="A874" s="234"/>
      <c r="B874" s="234"/>
      <c r="C874" s="234"/>
      <c r="D874" s="234"/>
      <c r="E874" s="234"/>
      <c r="F874" s="234"/>
      <c r="G874" s="234"/>
      <c r="H874" s="234"/>
      <c r="I874" s="234"/>
      <c r="J874" s="234"/>
      <c r="K874" s="234"/>
      <c r="L874" s="234"/>
      <c r="M874" s="234"/>
      <c r="N874" s="234"/>
      <c r="O874" s="234"/>
      <c r="P874" s="234"/>
      <c r="Q874" s="234"/>
      <c r="R874" s="234"/>
      <c r="S874" s="234"/>
      <c r="T874" s="234"/>
      <c r="U874" s="234"/>
      <c r="V874" s="234"/>
      <c r="W874" s="234"/>
      <c r="X874" s="234"/>
      <c r="Y874" s="234"/>
      <c r="Z874" s="234"/>
    </row>
    <row r="875" spans="1:26" ht="12.75" customHeight="1" x14ac:dyDescent="0.3">
      <c r="A875" s="234"/>
      <c r="B875" s="234"/>
      <c r="C875" s="234"/>
      <c r="D875" s="234"/>
      <c r="E875" s="234"/>
      <c r="F875" s="234"/>
      <c r="G875" s="234"/>
      <c r="H875" s="234"/>
      <c r="I875" s="234"/>
      <c r="J875" s="234"/>
      <c r="K875" s="234"/>
      <c r="L875" s="234"/>
      <c r="M875" s="234"/>
      <c r="N875" s="234"/>
      <c r="O875" s="234"/>
      <c r="P875" s="234"/>
      <c r="Q875" s="234"/>
      <c r="R875" s="234"/>
      <c r="S875" s="234"/>
      <c r="T875" s="234"/>
      <c r="U875" s="234"/>
      <c r="V875" s="234"/>
      <c r="W875" s="234"/>
      <c r="X875" s="234"/>
      <c r="Y875" s="234"/>
      <c r="Z875" s="234"/>
    </row>
    <row r="876" spans="1:26" ht="12.75" customHeight="1" x14ac:dyDescent="0.3">
      <c r="A876" s="234"/>
      <c r="B876" s="234"/>
      <c r="C876" s="234"/>
      <c r="D876" s="234"/>
      <c r="E876" s="234"/>
      <c r="F876" s="234"/>
      <c r="G876" s="234"/>
      <c r="H876" s="234"/>
      <c r="I876" s="234"/>
      <c r="J876" s="234"/>
      <c r="K876" s="234"/>
      <c r="L876" s="234"/>
      <c r="M876" s="234"/>
      <c r="N876" s="234"/>
      <c r="O876" s="234"/>
      <c r="P876" s="234"/>
      <c r="Q876" s="234"/>
      <c r="R876" s="234"/>
      <c r="S876" s="234"/>
      <c r="T876" s="234"/>
      <c r="U876" s="234"/>
      <c r="V876" s="234"/>
      <c r="W876" s="234"/>
      <c r="X876" s="234"/>
      <c r="Y876" s="234"/>
      <c r="Z876" s="234"/>
    </row>
    <row r="877" spans="1:26" ht="12.75" customHeight="1" x14ac:dyDescent="0.3">
      <c r="A877" s="234"/>
      <c r="B877" s="234"/>
      <c r="C877" s="234"/>
      <c r="D877" s="234"/>
      <c r="E877" s="234"/>
      <c r="F877" s="234"/>
      <c r="G877" s="234"/>
      <c r="H877" s="234"/>
      <c r="I877" s="234"/>
      <c r="J877" s="234"/>
      <c r="K877" s="234"/>
      <c r="L877" s="234"/>
      <c r="M877" s="234"/>
      <c r="N877" s="234"/>
      <c r="O877" s="234"/>
      <c r="P877" s="234"/>
      <c r="Q877" s="234"/>
      <c r="R877" s="234"/>
      <c r="S877" s="234"/>
      <c r="T877" s="234"/>
      <c r="U877" s="234"/>
      <c r="V877" s="234"/>
      <c r="W877" s="234"/>
      <c r="X877" s="234"/>
      <c r="Y877" s="234"/>
      <c r="Z877" s="234"/>
    </row>
    <row r="878" spans="1:26" ht="12.75" customHeight="1" x14ac:dyDescent="0.3">
      <c r="A878" s="234"/>
      <c r="B878" s="234"/>
      <c r="C878" s="234"/>
      <c r="D878" s="234"/>
      <c r="E878" s="234"/>
      <c r="F878" s="234"/>
      <c r="G878" s="234"/>
      <c r="H878" s="234"/>
      <c r="I878" s="234"/>
      <c r="J878" s="234"/>
      <c r="K878" s="234"/>
      <c r="L878" s="234"/>
      <c r="M878" s="234"/>
      <c r="N878" s="234"/>
      <c r="O878" s="234"/>
      <c r="P878" s="234"/>
      <c r="Q878" s="234"/>
      <c r="R878" s="234"/>
      <c r="S878" s="234"/>
      <c r="T878" s="234"/>
      <c r="U878" s="234"/>
      <c r="V878" s="234"/>
      <c r="W878" s="234"/>
      <c r="X878" s="234"/>
      <c r="Y878" s="234"/>
      <c r="Z878" s="234"/>
    </row>
    <row r="879" spans="1:26" ht="12.75" customHeight="1" x14ac:dyDescent="0.3">
      <c r="A879" s="234"/>
      <c r="B879" s="234"/>
      <c r="C879" s="234"/>
      <c r="D879" s="234"/>
      <c r="E879" s="234"/>
      <c r="F879" s="234"/>
      <c r="G879" s="234"/>
      <c r="H879" s="234"/>
      <c r="I879" s="234"/>
      <c r="J879" s="234"/>
      <c r="K879" s="234"/>
      <c r="L879" s="234"/>
      <c r="M879" s="234"/>
      <c r="N879" s="234"/>
      <c r="O879" s="234"/>
      <c r="P879" s="234"/>
      <c r="Q879" s="234"/>
      <c r="R879" s="234"/>
      <c r="S879" s="234"/>
      <c r="T879" s="234"/>
      <c r="U879" s="234"/>
      <c r="V879" s="234"/>
      <c r="W879" s="234"/>
      <c r="X879" s="234"/>
      <c r="Y879" s="234"/>
      <c r="Z879" s="234"/>
    </row>
    <row r="880" spans="1:26" ht="12.75" customHeight="1" x14ac:dyDescent="0.3">
      <c r="A880" s="234"/>
      <c r="B880" s="234"/>
      <c r="C880" s="234"/>
      <c r="D880" s="234"/>
      <c r="E880" s="234"/>
      <c r="F880" s="234"/>
      <c r="G880" s="234"/>
      <c r="H880" s="234"/>
      <c r="I880" s="234"/>
      <c r="J880" s="234"/>
      <c r="K880" s="234"/>
      <c r="L880" s="234"/>
      <c r="M880" s="234"/>
      <c r="N880" s="234"/>
      <c r="O880" s="234"/>
      <c r="P880" s="234"/>
      <c r="Q880" s="234"/>
      <c r="R880" s="234"/>
      <c r="S880" s="234"/>
      <c r="T880" s="234"/>
      <c r="U880" s="234"/>
      <c r="V880" s="234"/>
      <c r="W880" s="234"/>
      <c r="X880" s="234"/>
      <c r="Y880" s="234"/>
      <c r="Z880" s="234"/>
    </row>
    <row r="881" spans="1:26" ht="12.75" customHeight="1" x14ac:dyDescent="0.3">
      <c r="A881" s="234"/>
      <c r="B881" s="234"/>
      <c r="C881" s="234"/>
      <c r="D881" s="234"/>
      <c r="E881" s="234"/>
      <c r="F881" s="234"/>
      <c r="G881" s="234"/>
      <c r="H881" s="234"/>
      <c r="I881" s="234"/>
      <c r="J881" s="234"/>
      <c r="K881" s="234"/>
      <c r="L881" s="234"/>
      <c r="M881" s="234"/>
      <c r="N881" s="234"/>
      <c r="O881" s="234"/>
      <c r="P881" s="234"/>
      <c r="Q881" s="234"/>
      <c r="R881" s="234"/>
      <c r="S881" s="234"/>
      <c r="T881" s="234"/>
      <c r="U881" s="234"/>
      <c r="V881" s="234"/>
      <c r="W881" s="234"/>
      <c r="X881" s="234"/>
      <c r="Y881" s="234"/>
      <c r="Z881" s="234"/>
    </row>
    <row r="882" spans="1:26" ht="12.75" customHeight="1" x14ac:dyDescent="0.3">
      <c r="A882" s="234"/>
      <c r="B882" s="234"/>
      <c r="C882" s="234"/>
      <c r="D882" s="234"/>
      <c r="E882" s="234"/>
      <c r="F882" s="234"/>
      <c r="G882" s="234"/>
      <c r="H882" s="234"/>
      <c r="I882" s="234"/>
      <c r="J882" s="234"/>
      <c r="K882" s="234"/>
      <c r="L882" s="234"/>
      <c r="M882" s="234"/>
      <c r="N882" s="234"/>
      <c r="O882" s="234"/>
      <c r="P882" s="234"/>
      <c r="Q882" s="234"/>
      <c r="R882" s="234"/>
      <c r="S882" s="234"/>
      <c r="T882" s="234"/>
      <c r="U882" s="234"/>
      <c r="V882" s="234"/>
      <c r="W882" s="234"/>
      <c r="X882" s="234"/>
      <c r="Y882" s="234"/>
      <c r="Z882" s="234"/>
    </row>
    <row r="883" spans="1:26" ht="12.75" customHeight="1" x14ac:dyDescent="0.3">
      <c r="A883" s="234"/>
      <c r="B883" s="234"/>
      <c r="C883" s="234"/>
      <c r="D883" s="234"/>
      <c r="E883" s="234"/>
      <c r="F883" s="234"/>
      <c r="G883" s="234"/>
      <c r="H883" s="234"/>
      <c r="I883" s="234"/>
      <c r="J883" s="234"/>
      <c r="K883" s="234"/>
      <c r="L883" s="234"/>
      <c r="M883" s="234"/>
      <c r="N883" s="234"/>
      <c r="O883" s="234"/>
      <c r="P883" s="234"/>
      <c r="Q883" s="234"/>
      <c r="R883" s="234"/>
      <c r="S883" s="234"/>
      <c r="T883" s="234"/>
      <c r="U883" s="234"/>
      <c r="V883" s="234"/>
      <c r="W883" s="234"/>
      <c r="X883" s="234"/>
      <c r="Y883" s="234"/>
      <c r="Z883" s="234"/>
    </row>
    <row r="884" spans="1:26" ht="12.75" customHeight="1" x14ac:dyDescent="0.3">
      <c r="A884" s="234"/>
      <c r="B884" s="234"/>
      <c r="C884" s="234"/>
      <c r="D884" s="234"/>
      <c r="E884" s="234"/>
      <c r="F884" s="234"/>
      <c r="G884" s="234"/>
      <c r="H884" s="234"/>
      <c r="I884" s="234"/>
      <c r="J884" s="234"/>
      <c r="K884" s="234"/>
      <c r="L884" s="234"/>
      <c r="M884" s="234"/>
      <c r="N884" s="234"/>
      <c r="O884" s="234"/>
      <c r="P884" s="234"/>
      <c r="Q884" s="234"/>
      <c r="R884" s="234"/>
      <c r="S884" s="234"/>
      <c r="T884" s="234"/>
      <c r="U884" s="234"/>
      <c r="V884" s="234"/>
      <c r="W884" s="234"/>
      <c r="X884" s="234"/>
      <c r="Y884" s="234"/>
      <c r="Z884" s="234"/>
    </row>
    <row r="885" spans="1:26" ht="12.75" customHeight="1" x14ac:dyDescent="0.3">
      <c r="A885" s="234"/>
      <c r="B885" s="234"/>
      <c r="C885" s="234"/>
      <c r="D885" s="234"/>
      <c r="E885" s="234"/>
      <c r="F885" s="234"/>
      <c r="G885" s="234"/>
      <c r="H885" s="234"/>
      <c r="I885" s="234"/>
      <c r="J885" s="234"/>
      <c r="K885" s="234"/>
      <c r="L885" s="234"/>
      <c r="M885" s="234"/>
      <c r="N885" s="234"/>
      <c r="O885" s="234"/>
      <c r="P885" s="234"/>
      <c r="Q885" s="234"/>
      <c r="R885" s="234"/>
      <c r="S885" s="234"/>
      <c r="T885" s="234"/>
      <c r="U885" s="234"/>
      <c r="V885" s="234"/>
      <c r="W885" s="234"/>
      <c r="X885" s="234"/>
      <c r="Y885" s="234"/>
      <c r="Z885" s="234"/>
    </row>
    <row r="886" spans="1:26" ht="12.75" customHeight="1" x14ac:dyDescent="0.3">
      <c r="A886" s="234"/>
      <c r="B886" s="234"/>
      <c r="C886" s="234"/>
      <c r="D886" s="234"/>
      <c r="E886" s="234"/>
      <c r="F886" s="234"/>
      <c r="G886" s="234"/>
      <c r="H886" s="234"/>
      <c r="I886" s="234"/>
      <c r="J886" s="234"/>
      <c r="K886" s="234"/>
      <c r="L886" s="234"/>
      <c r="M886" s="234"/>
      <c r="N886" s="234"/>
      <c r="O886" s="234"/>
      <c r="P886" s="234"/>
      <c r="Q886" s="234"/>
      <c r="R886" s="234"/>
      <c r="S886" s="234"/>
      <c r="T886" s="234"/>
      <c r="U886" s="234"/>
      <c r="V886" s="234"/>
      <c r="W886" s="234"/>
      <c r="X886" s="234"/>
      <c r="Y886" s="234"/>
      <c r="Z886" s="234"/>
    </row>
    <row r="887" spans="1:26" ht="12.75" customHeight="1" x14ac:dyDescent="0.3">
      <c r="A887" s="234"/>
      <c r="B887" s="234"/>
      <c r="C887" s="234"/>
      <c r="D887" s="234"/>
      <c r="E887" s="234"/>
      <c r="F887" s="234"/>
      <c r="G887" s="234"/>
      <c r="H887" s="234"/>
      <c r="I887" s="234"/>
      <c r="J887" s="234"/>
      <c r="K887" s="234"/>
      <c r="L887" s="234"/>
      <c r="M887" s="234"/>
      <c r="N887" s="234"/>
      <c r="O887" s="234"/>
      <c r="P887" s="234"/>
      <c r="Q887" s="234"/>
      <c r="R887" s="234"/>
      <c r="S887" s="234"/>
      <c r="T887" s="234"/>
      <c r="U887" s="234"/>
      <c r="V887" s="234"/>
      <c r="W887" s="234"/>
      <c r="X887" s="234"/>
      <c r="Y887" s="234"/>
      <c r="Z887" s="234"/>
    </row>
    <row r="888" spans="1:26" ht="12.75" customHeight="1" x14ac:dyDescent="0.3">
      <c r="A888" s="234"/>
      <c r="B888" s="234"/>
      <c r="C888" s="234"/>
      <c r="D888" s="234"/>
      <c r="E888" s="234"/>
      <c r="F888" s="234"/>
      <c r="G888" s="234"/>
      <c r="H888" s="234"/>
      <c r="I888" s="234"/>
      <c r="J888" s="234"/>
      <c r="K888" s="234"/>
      <c r="L888" s="234"/>
      <c r="M888" s="234"/>
      <c r="N888" s="234"/>
      <c r="O888" s="234"/>
      <c r="P888" s="234"/>
      <c r="Q888" s="234"/>
      <c r="R888" s="234"/>
      <c r="S888" s="234"/>
      <c r="T888" s="234"/>
      <c r="U888" s="234"/>
      <c r="V888" s="234"/>
      <c r="W888" s="234"/>
      <c r="X888" s="234"/>
      <c r="Y888" s="234"/>
      <c r="Z888" s="234"/>
    </row>
    <row r="889" spans="1:26" ht="12.75" customHeight="1" x14ac:dyDescent="0.3">
      <c r="A889" s="234"/>
      <c r="B889" s="234"/>
      <c r="C889" s="234"/>
      <c r="D889" s="234"/>
      <c r="E889" s="234"/>
      <c r="F889" s="234"/>
      <c r="G889" s="234"/>
      <c r="H889" s="234"/>
      <c r="I889" s="234"/>
      <c r="J889" s="234"/>
      <c r="K889" s="234"/>
      <c r="L889" s="234"/>
      <c r="M889" s="234"/>
      <c r="N889" s="234"/>
      <c r="O889" s="234"/>
      <c r="P889" s="234"/>
      <c r="Q889" s="234"/>
      <c r="R889" s="234"/>
      <c r="S889" s="234"/>
      <c r="T889" s="234"/>
      <c r="U889" s="234"/>
      <c r="V889" s="234"/>
      <c r="W889" s="234"/>
      <c r="X889" s="234"/>
      <c r="Y889" s="234"/>
      <c r="Z889" s="234"/>
    </row>
    <row r="890" spans="1:26" ht="12.75" customHeight="1" x14ac:dyDescent="0.3">
      <c r="A890" s="234"/>
      <c r="B890" s="234"/>
      <c r="C890" s="234"/>
      <c r="D890" s="234"/>
      <c r="E890" s="234"/>
      <c r="F890" s="234"/>
      <c r="G890" s="234"/>
      <c r="H890" s="234"/>
      <c r="I890" s="234"/>
      <c r="J890" s="234"/>
      <c r="K890" s="234"/>
      <c r="L890" s="234"/>
      <c r="M890" s="234"/>
      <c r="N890" s="234"/>
      <c r="O890" s="234"/>
      <c r="P890" s="234"/>
      <c r="Q890" s="234"/>
      <c r="R890" s="234"/>
      <c r="S890" s="234"/>
      <c r="T890" s="234"/>
      <c r="U890" s="234"/>
      <c r="V890" s="234"/>
      <c r="W890" s="234"/>
      <c r="X890" s="234"/>
      <c r="Y890" s="234"/>
      <c r="Z890" s="234"/>
    </row>
    <row r="891" spans="1:26" ht="12.75" customHeight="1" x14ac:dyDescent="0.3">
      <c r="A891" s="234"/>
      <c r="B891" s="234"/>
      <c r="C891" s="234"/>
      <c r="D891" s="234"/>
      <c r="E891" s="234"/>
      <c r="F891" s="234"/>
      <c r="G891" s="234"/>
      <c r="H891" s="234"/>
      <c r="I891" s="234"/>
      <c r="J891" s="234"/>
      <c r="K891" s="234"/>
      <c r="L891" s="234"/>
      <c r="M891" s="234"/>
      <c r="N891" s="234"/>
      <c r="O891" s="234"/>
      <c r="P891" s="234"/>
      <c r="Q891" s="234"/>
      <c r="R891" s="234"/>
      <c r="S891" s="234"/>
      <c r="T891" s="234"/>
      <c r="U891" s="234"/>
      <c r="V891" s="234"/>
      <c r="W891" s="234"/>
      <c r="X891" s="234"/>
      <c r="Y891" s="234"/>
      <c r="Z891" s="234"/>
    </row>
    <row r="892" spans="1:26" ht="12.75" customHeight="1" x14ac:dyDescent="0.3">
      <c r="A892" s="234"/>
      <c r="B892" s="234"/>
      <c r="C892" s="234"/>
      <c r="D892" s="234"/>
      <c r="E892" s="234"/>
      <c r="F892" s="234"/>
      <c r="G892" s="234"/>
      <c r="H892" s="234"/>
      <c r="I892" s="234"/>
      <c r="J892" s="234"/>
      <c r="K892" s="234"/>
      <c r="L892" s="234"/>
      <c r="M892" s="234"/>
      <c r="N892" s="234"/>
      <c r="O892" s="234"/>
      <c r="P892" s="234"/>
      <c r="Q892" s="234"/>
      <c r="R892" s="234"/>
      <c r="S892" s="234"/>
      <c r="T892" s="234"/>
      <c r="U892" s="234"/>
      <c r="V892" s="234"/>
      <c r="W892" s="234"/>
      <c r="X892" s="234"/>
      <c r="Y892" s="234"/>
      <c r="Z892" s="234"/>
    </row>
    <row r="893" spans="1:26" ht="12.75" customHeight="1" x14ac:dyDescent="0.3">
      <c r="A893" s="234"/>
      <c r="B893" s="234"/>
      <c r="C893" s="234"/>
      <c r="D893" s="234"/>
      <c r="E893" s="234"/>
      <c r="F893" s="234"/>
      <c r="G893" s="234"/>
      <c r="H893" s="234"/>
      <c r="I893" s="234"/>
      <c r="J893" s="234"/>
      <c r="K893" s="234"/>
      <c r="L893" s="234"/>
      <c r="M893" s="234"/>
      <c r="N893" s="234"/>
      <c r="O893" s="234"/>
      <c r="P893" s="234"/>
      <c r="Q893" s="234"/>
      <c r="R893" s="234"/>
      <c r="S893" s="234"/>
      <c r="T893" s="234"/>
      <c r="U893" s="234"/>
      <c r="V893" s="234"/>
      <c r="W893" s="234"/>
      <c r="X893" s="234"/>
      <c r="Y893" s="234"/>
      <c r="Z893" s="234"/>
    </row>
    <row r="894" spans="1:26" ht="12.75" customHeight="1" x14ac:dyDescent="0.3">
      <c r="A894" s="234"/>
      <c r="B894" s="234"/>
      <c r="C894" s="234"/>
      <c r="D894" s="234"/>
      <c r="E894" s="234"/>
      <c r="F894" s="234"/>
      <c r="G894" s="234"/>
      <c r="H894" s="234"/>
      <c r="I894" s="234"/>
      <c r="J894" s="234"/>
      <c r="K894" s="234"/>
      <c r="L894" s="234"/>
      <c r="M894" s="234"/>
      <c r="N894" s="234"/>
      <c r="O894" s="234"/>
      <c r="P894" s="234"/>
      <c r="Q894" s="234"/>
      <c r="R894" s="234"/>
      <c r="S894" s="234"/>
      <c r="T894" s="234"/>
      <c r="U894" s="234"/>
      <c r="V894" s="234"/>
      <c r="W894" s="234"/>
      <c r="X894" s="234"/>
      <c r="Y894" s="234"/>
      <c r="Z894" s="234"/>
    </row>
    <row r="895" spans="1:26" ht="12.75" customHeight="1" x14ac:dyDescent="0.3">
      <c r="A895" s="234"/>
      <c r="B895" s="234"/>
      <c r="C895" s="234"/>
      <c r="D895" s="234"/>
      <c r="E895" s="234"/>
      <c r="F895" s="234"/>
      <c r="G895" s="234"/>
      <c r="H895" s="234"/>
      <c r="I895" s="234"/>
      <c r="J895" s="234"/>
      <c r="K895" s="234"/>
      <c r="L895" s="234"/>
      <c r="M895" s="234"/>
      <c r="N895" s="234"/>
      <c r="O895" s="234"/>
      <c r="P895" s="234"/>
      <c r="Q895" s="234"/>
      <c r="R895" s="234"/>
      <c r="S895" s="234"/>
      <c r="T895" s="234"/>
      <c r="U895" s="234"/>
      <c r="V895" s="234"/>
      <c r="W895" s="234"/>
      <c r="X895" s="234"/>
      <c r="Y895" s="234"/>
      <c r="Z895" s="234"/>
    </row>
    <row r="896" spans="1:26" ht="12.75" customHeight="1" x14ac:dyDescent="0.3">
      <c r="A896" s="234"/>
      <c r="B896" s="234"/>
      <c r="C896" s="234"/>
      <c r="D896" s="234"/>
      <c r="E896" s="234"/>
      <c r="F896" s="234"/>
      <c r="G896" s="234"/>
      <c r="H896" s="234"/>
      <c r="I896" s="234"/>
      <c r="J896" s="234"/>
      <c r="K896" s="234"/>
      <c r="L896" s="234"/>
      <c r="M896" s="234"/>
      <c r="N896" s="234"/>
      <c r="O896" s="234"/>
      <c r="P896" s="234"/>
      <c r="Q896" s="234"/>
      <c r="R896" s="234"/>
      <c r="S896" s="234"/>
      <c r="T896" s="234"/>
      <c r="U896" s="234"/>
      <c r="V896" s="234"/>
      <c r="W896" s="234"/>
      <c r="X896" s="234"/>
      <c r="Y896" s="234"/>
      <c r="Z896" s="234"/>
    </row>
    <row r="897" spans="1:26" ht="12.75" customHeight="1" x14ac:dyDescent="0.3">
      <c r="A897" s="234"/>
      <c r="B897" s="234"/>
      <c r="C897" s="234"/>
      <c r="D897" s="234"/>
      <c r="E897" s="234"/>
      <c r="F897" s="234"/>
      <c r="G897" s="234"/>
      <c r="H897" s="234"/>
      <c r="I897" s="234"/>
      <c r="J897" s="234"/>
      <c r="K897" s="234"/>
      <c r="L897" s="234"/>
      <c r="M897" s="234"/>
      <c r="N897" s="234"/>
      <c r="O897" s="234"/>
      <c r="P897" s="234"/>
      <c r="Q897" s="234"/>
      <c r="R897" s="234"/>
      <c r="S897" s="234"/>
      <c r="T897" s="234"/>
      <c r="U897" s="234"/>
      <c r="V897" s="234"/>
      <c r="W897" s="234"/>
      <c r="X897" s="234"/>
      <c r="Y897" s="234"/>
      <c r="Z897" s="234"/>
    </row>
    <row r="898" spans="1:26" ht="12.75" customHeight="1" x14ac:dyDescent="0.3">
      <c r="A898" s="234"/>
      <c r="B898" s="234"/>
      <c r="C898" s="234"/>
      <c r="D898" s="234"/>
      <c r="E898" s="234"/>
      <c r="F898" s="234"/>
      <c r="G898" s="234"/>
      <c r="H898" s="234"/>
      <c r="I898" s="234"/>
      <c r="J898" s="234"/>
      <c r="K898" s="234"/>
      <c r="L898" s="234"/>
      <c r="M898" s="234"/>
      <c r="N898" s="234"/>
      <c r="O898" s="234"/>
      <c r="P898" s="234"/>
      <c r="Q898" s="234"/>
      <c r="R898" s="234"/>
      <c r="S898" s="234"/>
      <c r="T898" s="234"/>
      <c r="U898" s="234"/>
      <c r="V898" s="234"/>
      <c r="W898" s="234"/>
      <c r="X898" s="234"/>
      <c r="Y898" s="234"/>
      <c r="Z898" s="234"/>
    </row>
    <row r="899" spans="1:26" ht="12.75" customHeight="1" x14ac:dyDescent="0.3">
      <c r="A899" s="234"/>
      <c r="B899" s="234"/>
      <c r="C899" s="234"/>
      <c r="D899" s="234"/>
      <c r="E899" s="234"/>
      <c r="F899" s="234"/>
      <c r="G899" s="234"/>
      <c r="H899" s="234"/>
      <c r="I899" s="234"/>
      <c r="J899" s="234"/>
      <c r="K899" s="234"/>
      <c r="L899" s="234"/>
      <c r="M899" s="234"/>
      <c r="N899" s="234"/>
      <c r="O899" s="234"/>
      <c r="P899" s="234"/>
      <c r="Q899" s="234"/>
      <c r="R899" s="234"/>
      <c r="S899" s="234"/>
      <c r="T899" s="234"/>
      <c r="U899" s="234"/>
      <c r="V899" s="234"/>
      <c r="W899" s="234"/>
      <c r="X899" s="234"/>
      <c r="Y899" s="234"/>
      <c r="Z899" s="234"/>
    </row>
    <row r="900" spans="1:26" ht="12.75" customHeight="1" x14ac:dyDescent="0.3">
      <c r="A900" s="234"/>
      <c r="B900" s="234"/>
      <c r="C900" s="234"/>
      <c r="D900" s="234"/>
      <c r="E900" s="234"/>
      <c r="F900" s="234"/>
      <c r="G900" s="234"/>
      <c r="H900" s="234"/>
      <c r="I900" s="234"/>
      <c r="J900" s="234"/>
      <c r="K900" s="234"/>
      <c r="L900" s="234"/>
      <c r="M900" s="234"/>
      <c r="N900" s="234"/>
      <c r="O900" s="234"/>
      <c r="P900" s="234"/>
      <c r="Q900" s="234"/>
      <c r="R900" s="234"/>
      <c r="S900" s="234"/>
      <c r="T900" s="234"/>
      <c r="U900" s="234"/>
      <c r="V900" s="234"/>
      <c r="W900" s="234"/>
      <c r="X900" s="234"/>
      <c r="Y900" s="234"/>
      <c r="Z900" s="234"/>
    </row>
    <row r="901" spans="1:26" ht="12.75" customHeight="1" x14ac:dyDescent="0.3">
      <c r="A901" s="234"/>
      <c r="B901" s="234"/>
      <c r="C901" s="234"/>
      <c r="D901" s="234"/>
      <c r="E901" s="234"/>
      <c r="F901" s="234"/>
      <c r="G901" s="234"/>
      <c r="H901" s="234"/>
      <c r="I901" s="234"/>
      <c r="J901" s="234"/>
      <c r="K901" s="234"/>
      <c r="L901" s="234"/>
      <c r="M901" s="234"/>
      <c r="N901" s="234"/>
      <c r="O901" s="234"/>
      <c r="P901" s="234"/>
      <c r="Q901" s="234"/>
      <c r="R901" s="234"/>
      <c r="S901" s="234"/>
      <c r="T901" s="234"/>
      <c r="U901" s="234"/>
      <c r="V901" s="234"/>
      <c r="W901" s="234"/>
      <c r="X901" s="234"/>
      <c r="Y901" s="234"/>
      <c r="Z901" s="234"/>
    </row>
    <row r="902" spans="1:26" ht="12.75" customHeight="1" x14ac:dyDescent="0.3">
      <c r="A902" s="234"/>
      <c r="B902" s="234"/>
      <c r="C902" s="234"/>
      <c r="D902" s="234"/>
      <c r="E902" s="234"/>
      <c r="F902" s="234"/>
      <c r="G902" s="234"/>
      <c r="H902" s="234"/>
      <c r="I902" s="234"/>
      <c r="J902" s="234"/>
      <c r="K902" s="234"/>
      <c r="L902" s="234"/>
      <c r="M902" s="234"/>
      <c r="N902" s="234"/>
      <c r="O902" s="234"/>
      <c r="P902" s="234"/>
      <c r="Q902" s="234"/>
      <c r="R902" s="234"/>
      <c r="S902" s="234"/>
      <c r="T902" s="234"/>
      <c r="U902" s="234"/>
      <c r="V902" s="234"/>
      <c r="W902" s="234"/>
      <c r="X902" s="234"/>
      <c r="Y902" s="234"/>
      <c r="Z902" s="234"/>
    </row>
    <row r="903" spans="1:26" ht="12.75" customHeight="1" x14ac:dyDescent="0.3">
      <c r="A903" s="234"/>
      <c r="B903" s="234"/>
      <c r="C903" s="234"/>
      <c r="D903" s="234"/>
      <c r="E903" s="234"/>
      <c r="F903" s="234"/>
      <c r="G903" s="234"/>
      <c r="H903" s="234"/>
      <c r="I903" s="234"/>
      <c r="J903" s="234"/>
      <c r="K903" s="234"/>
      <c r="L903" s="234"/>
      <c r="M903" s="234"/>
      <c r="N903" s="234"/>
      <c r="O903" s="234"/>
      <c r="P903" s="234"/>
      <c r="Q903" s="234"/>
      <c r="R903" s="234"/>
      <c r="S903" s="234"/>
      <c r="T903" s="234"/>
      <c r="U903" s="234"/>
      <c r="V903" s="234"/>
      <c r="W903" s="234"/>
      <c r="X903" s="234"/>
      <c r="Y903" s="234"/>
      <c r="Z903" s="234"/>
    </row>
    <row r="904" spans="1:26" ht="12.75" customHeight="1" x14ac:dyDescent="0.3">
      <c r="A904" s="234"/>
      <c r="B904" s="234"/>
      <c r="C904" s="234"/>
      <c r="D904" s="234"/>
      <c r="E904" s="234"/>
      <c r="F904" s="234"/>
      <c r="G904" s="234"/>
      <c r="H904" s="234"/>
      <c r="I904" s="234"/>
      <c r="J904" s="234"/>
      <c r="K904" s="234"/>
      <c r="L904" s="234"/>
      <c r="M904" s="234"/>
      <c r="N904" s="234"/>
      <c r="O904" s="234"/>
      <c r="P904" s="234"/>
      <c r="Q904" s="234"/>
      <c r="R904" s="234"/>
      <c r="S904" s="234"/>
      <c r="T904" s="234"/>
      <c r="U904" s="234"/>
      <c r="V904" s="234"/>
      <c r="W904" s="234"/>
      <c r="X904" s="234"/>
      <c r="Y904" s="234"/>
      <c r="Z904" s="234"/>
    </row>
    <row r="905" spans="1:26" ht="12.75" customHeight="1" x14ac:dyDescent="0.3">
      <c r="A905" s="234"/>
      <c r="B905" s="234"/>
      <c r="C905" s="234"/>
      <c r="D905" s="234"/>
      <c r="E905" s="234"/>
      <c r="F905" s="234"/>
      <c r="G905" s="234"/>
      <c r="H905" s="234"/>
      <c r="I905" s="234"/>
      <c r="J905" s="234"/>
      <c r="K905" s="234"/>
      <c r="L905" s="234"/>
      <c r="M905" s="234"/>
      <c r="N905" s="234"/>
      <c r="O905" s="234"/>
      <c r="P905" s="234"/>
      <c r="Q905" s="234"/>
      <c r="R905" s="234"/>
      <c r="S905" s="234"/>
      <c r="T905" s="234"/>
      <c r="U905" s="234"/>
      <c r="V905" s="234"/>
      <c r="W905" s="234"/>
      <c r="X905" s="234"/>
      <c r="Y905" s="234"/>
      <c r="Z905" s="234"/>
    </row>
    <row r="906" spans="1:26" ht="12.75" customHeight="1" x14ac:dyDescent="0.3">
      <c r="A906" s="234"/>
      <c r="B906" s="234"/>
      <c r="C906" s="234"/>
      <c r="D906" s="234"/>
      <c r="E906" s="234"/>
      <c r="F906" s="234"/>
      <c r="G906" s="234"/>
      <c r="H906" s="234"/>
      <c r="I906" s="234"/>
      <c r="J906" s="234"/>
      <c r="K906" s="234"/>
      <c r="L906" s="234"/>
      <c r="M906" s="234"/>
      <c r="N906" s="234"/>
      <c r="O906" s="234"/>
      <c r="P906" s="234"/>
      <c r="Q906" s="234"/>
      <c r="R906" s="234"/>
      <c r="S906" s="234"/>
      <c r="T906" s="234"/>
      <c r="U906" s="234"/>
      <c r="V906" s="234"/>
      <c r="W906" s="234"/>
      <c r="X906" s="234"/>
      <c r="Y906" s="234"/>
      <c r="Z906" s="234"/>
    </row>
    <row r="907" spans="1:26" ht="12.75" customHeight="1" x14ac:dyDescent="0.3">
      <c r="A907" s="234"/>
      <c r="B907" s="234"/>
      <c r="C907" s="234"/>
      <c r="D907" s="234"/>
      <c r="E907" s="234"/>
      <c r="F907" s="234"/>
      <c r="G907" s="234"/>
      <c r="H907" s="234"/>
      <c r="I907" s="234"/>
      <c r="J907" s="234"/>
      <c r="K907" s="234"/>
      <c r="L907" s="234"/>
      <c r="M907" s="234"/>
      <c r="N907" s="234"/>
      <c r="O907" s="234"/>
      <c r="P907" s="234"/>
      <c r="Q907" s="234"/>
      <c r="R907" s="234"/>
      <c r="S907" s="234"/>
      <c r="T907" s="234"/>
      <c r="U907" s="234"/>
      <c r="V907" s="234"/>
      <c r="W907" s="234"/>
      <c r="X907" s="234"/>
      <c r="Y907" s="234"/>
      <c r="Z907" s="234"/>
    </row>
    <row r="908" spans="1:26" ht="12.75" customHeight="1" x14ac:dyDescent="0.3">
      <c r="A908" s="234"/>
      <c r="B908" s="234"/>
      <c r="C908" s="234"/>
      <c r="D908" s="234"/>
      <c r="E908" s="234"/>
      <c r="F908" s="234"/>
      <c r="G908" s="234"/>
      <c r="H908" s="234"/>
      <c r="I908" s="234"/>
      <c r="J908" s="234"/>
      <c r="K908" s="234"/>
      <c r="L908" s="234"/>
      <c r="M908" s="234"/>
      <c r="N908" s="234"/>
      <c r="O908" s="234"/>
      <c r="P908" s="234"/>
      <c r="Q908" s="234"/>
      <c r="R908" s="234"/>
      <c r="S908" s="234"/>
      <c r="T908" s="234"/>
      <c r="U908" s="234"/>
      <c r="V908" s="234"/>
      <c r="W908" s="234"/>
      <c r="X908" s="234"/>
      <c r="Y908" s="234"/>
      <c r="Z908" s="234"/>
    </row>
    <row r="909" spans="1:26" ht="12.75" customHeight="1" x14ac:dyDescent="0.3">
      <c r="A909" s="234"/>
      <c r="B909" s="234"/>
      <c r="C909" s="234"/>
      <c r="D909" s="234"/>
      <c r="E909" s="234"/>
      <c r="F909" s="234"/>
      <c r="G909" s="234"/>
      <c r="H909" s="234"/>
      <c r="I909" s="234"/>
      <c r="J909" s="234"/>
      <c r="K909" s="234"/>
      <c r="L909" s="234"/>
      <c r="M909" s="234"/>
      <c r="N909" s="234"/>
      <c r="O909" s="234"/>
      <c r="P909" s="234"/>
      <c r="Q909" s="234"/>
      <c r="R909" s="234"/>
      <c r="S909" s="234"/>
      <c r="T909" s="234"/>
      <c r="U909" s="234"/>
      <c r="V909" s="234"/>
      <c r="W909" s="234"/>
      <c r="X909" s="234"/>
      <c r="Y909" s="234"/>
      <c r="Z909" s="234"/>
    </row>
    <row r="910" spans="1:26" ht="12.75" customHeight="1" x14ac:dyDescent="0.3">
      <c r="A910" s="234"/>
      <c r="B910" s="234"/>
      <c r="C910" s="234"/>
      <c r="D910" s="234"/>
      <c r="E910" s="234"/>
      <c r="F910" s="234"/>
      <c r="G910" s="234"/>
      <c r="H910" s="234"/>
      <c r="I910" s="234"/>
      <c r="J910" s="234"/>
      <c r="K910" s="234"/>
      <c r="L910" s="234"/>
      <c r="M910" s="234"/>
      <c r="N910" s="234"/>
      <c r="O910" s="234"/>
      <c r="P910" s="234"/>
      <c r="Q910" s="234"/>
      <c r="R910" s="234"/>
      <c r="S910" s="234"/>
      <c r="T910" s="234"/>
      <c r="U910" s="234"/>
      <c r="V910" s="234"/>
      <c r="W910" s="234"/>
      <c r="X910" s="234"/>
      <c r="Y910" s="234"/>
      <c r="Z910" s="234"/>
    </row>
    <row r="911" spans="1:26" ht="12.75" customHeight="1" x14ac:dyDescent="0.3">
      <c r="A911" s="234"/>
      <c r="B911" s="234"/>
      <c r="C911" s="234"/>
      <c r="D911" s="234"/>
      <c r="E911" s="234"/>
      <c r="F911" s="234"/>
      <c r="G911" s="234"/>
      <c r="H911" s="234"/>
      <c r="I911" s="234"/>
      <c r="J911" s="234"/>
      <c r="K911" s="234"/>
      <c r="L911" s="234"/>
      <c r="M911" s="234"/>
      <c r="N911" s="234"/>
      <c r="O911" s="234"/>
      <c r="P911" s="234"/>
      <c r="Q911" s="234"/>
      <c r="R911" s="234"/>
      <c r="S911" s="234"/>
      <c r="T911" s="234"/>
      <c r="U911" s="234"/>
      <c r="V911" s="234"/>
      <c r="W911" s="234"/>
      <c r="X911" s="234"/>
      <c r="Y911" s="234"/>
      <c r="Z911" s="234"/>
    </row>
    <row r="912" spans="1:26" ht="12.75" customHeight="1" x14ac:dyDescent="0.3">
      <c r="A912" s="234"/>
      <c r="B912" s="234"/>
      <c r="C912" s="234"/>
      <c r="D912" s="234"/>
      <c r="E912" s="234"/>
      <c r="F912" s="234"/>
      <c r="G912" s="234"/>
      <c r="H912" s="234"/>
      <c r="I912" s="234"/>
      <c r="J912" s="234"/>
      <c r="K912" s="234"/>
      <c r="L912" s="234"/>
      <c r="M912" s="234"/>
      <c r="N912" s="234"/>
      <c r="O912" s="234"/>
      <c r="P912" s="234"/>
      <c r="Q912" s="234"/>
      <c r="R912" s="234"/>
      <c r="S912" s="234"/>
      <c r="T912" s="234"/>
      <c r="U912" s="234"/>
      <c r="V912" s="234"/>
      <c r="W912" s="234"/>
      <c r="X912" s="234"/>
      <c r="Y912" s="234"/>
      <c r="Z912" s="234"/>
    </row>
    <row r="913" spans="1:26" ht="12.75" customHeight="1" x14ac:dyDescent="0.3">
      <c r="A913" s="234"/>
      <c r="B913" s="234"/>
      <c r="C913" s="234"/>
      <c r="D913" s="234"/>
      <c r="E913" s="234"/>
      <c r="F913" s="234"/>
      <c r="G913" s="234"/>
      <c r="H913" s="234"/>
      <c r="I913" s="234"/>
      <c r="J913" s="234"/>
      <c r="K913" s="234"/>
      <c r="L913" s="234"/>
      <c r="M913" s="234"/>
      <c r="N913" s="234"/>
      <c r="O913" s="234"/>
      <c r="P913" s="234"/>
      <c r="Q913" s="234"/>
      <c r="R913" s="234"/>
      <c r="S913" s="234"/>
      <c r="T913" s="234"/>
      <c r="U913" s="234"/>
      <c r="V913" s="234"/>
      <c r="W913" s="234"/>
      <c r="X913" s="234"/>
      <c r="Y913" s="234"/>
      <c r="Z913" s="234"/>
    </row>
    <row r="914" spans="1:26" ht="12.75" customHeight="1" x14ac:dyDescent="0.3">
      <c r="A914" s="234"/>
      <c r="B914" s="234"/>
      <c r="C914" s="234"/>
      <c r="D914" s="234"/>
      <c r="E914" s="234"/>
      <c r="F914" s="234"/>
      <c r="G914" s="234"/>
      <c r="H914" s="234"/>
      <c r="I914" s="234"/>
      <c r="J914" s="234"/>
      <c r="K914" s="234"/>
      <c r="L914" s="234"/>
      <c r="M914" s="234"/>
      <c r="N914" s="234"/>
      <c r="O914" s="234"/>
      <c r="P914" s="234"/>
      <c r="Q914" s="234"/>
      <c r="R914" s="234"/>
      <c r="S914" s="234"/>
      <c r="T914" s="234"/>
      <c r="U914" s="234"/>
      <c r="V914" s="234"/>
      <c r="W914" s="234"/>
      <c r="X914" s="234"/>
      <c r="Y914" s="234"/>
      <c r="Z914" s="234"/>
    </row>
    <row r="915" spans="1:26" ht="12.75" customHeight="1" x14ac:dyDescent="0.3">
      <c r="A915" s="234"/>
      <c r="B915" s="234"/>
      <c r="C915" s="234"/>
      <c r="D915" s="234"/>
      <c r="E915" s="234"/>
      <c r="F915" s="234"/>
      <c r="G915" s="234"/>
      <c r="H915" s="234"/>
      <c r="I915" s="234"/>
      <c r="J915" s="234"/>
      <c r="K915" s="234"/>
      <c r="L915" s="234"/>
      <c r="M915" s="234"/>
      <c r="N915" s="234"/>
      <c r="O915" s="234"/>
      <c r="P915" s="234"/>
      <c r="Q915" s="234"/>
      <c r="R915" s="234"/>
      <c r="S915" s="234"/>
      <c r="T915" s="234"/>
      <c r="U915" s="234"/>
      <c r="V915" s="234"/>
      <c r="W915" s="234"/>
      <c r="X915" s="234"/>
      <c r="Y915" s="234"/>
      <c r="Z915" s="234"/>
    </row>
    <row r="916" spans="1:26" ht="12.75" customHeight="1" x14ac:dyDescent="0.3">
      <c r="A916" s="234"/>
      <c r="B916" s="234"/>
      <c r="C916" s="234"/>
      <c r="D916" s="234"/>
      <c r="E916" s="234"/>
      <c r="F916" s="234"/>
      <c r="G916" s="234"/>
      <c r="H916" s="234"/>
      <c r="I916" s="234"/>
      <c r="J916" s="234"/>
      <c r="K916" s="234"/>
      <c r="L916" s="234"/>
      <c r="M916" s="234"/>
      <c r="N916" s="234"/>
      <c r="O916" s="234"/>
      <c r="P916" s="234"/>
      <c r="Q916" s="234"/>
      <c r="R916" s="234"/>
      <c r="S916" s="234"/>
      <c r="T916" s="234"/>
      <c r="U916" s="234"/>
      <c r="V916" s="234"/>
      <c r="W916" s="234"/>
      <c r="X916" s="234"/>
      <c r="Y916" s="234"/>
      <c r="Z916" s="234"/>
    </row>
    <row r="917" spans="1:26" ht="12.75" customHeight="1" x14ac:dyDescent="0.3">
      <c r="A917" s="234"/>
      <c r="B917" s="234"/>
      <c r="C917" s="234"/>
      <c r="D917" s="234"/>
      <c r="E917" s="234"/>
      <c r="F917" s="234"/>
      <c r="G917" s="234"/>
      <c r="H917" s="234"/>
      <c r="I917" s="234"/>
      <c r="J917" s="234"/>
      <c r="K917" s="234"/>
      <c r="L917" s="234"/>
      <c r="M917" s="234"/>
      <c r="N917" s="234"/>
      <c r="O917" s="234"/>
      <c r="P917" s="234"/>
      <c r="Q917" s="234"/>
      <c r="R917" s="234"/>
      <c r="S917" s="234"/>
      <c r="T917" s="234"/>
      <c r="U917" s="234"/>
      <c r="V917" s="234"/>
      <c r="W917" s="234"/>
      <c r="X917" s="234"/>
      <c r="Y917" s="234"/>
      <c r="Z917" s="234"/>
    </row>
    <row r="918" spans="1:26" ht="12.75" customHeight="1" x14ac:dyDescent="0.3">
      <c r="A918" s="234"/>
      <c r="B918" s="234"/>
      <c r="C918" s="234"/>
      <c r="D918" s="234"/>
      <c r="E918" s="234"/>
      <c r="F918" s="234"/>
      <c r="G918" s="234"/>
      <c r="H918" s="234"/>
      <c r="I918" s="234"/>
      <c r="J918" s="234"/>
      <c r="K918" s="234"/>
      <c r="L918" s="234"/>
      <c r="M918" s="234"/>
      <c r="N918" s="234"/>
      <c r="O918" s="234"/>
      <c r="P918" s="234"/>
      <c r="Q918" s="234"/>
      <c r="R918" s="234"/>
      <c r="S918" s="234"/>
      <c r="T918" s="234"/>
      <c r="U918" s="234"/>
      <c r="V918" s="234"/>
      <c r="W918" s="234"/>
      <c r="X918" s="234"/>
      <c r="Y918" s="234"/>
      <c r="Z918" s="234"/>
    </row>
    <row r="919" spans="1:26" ht="12.75" customHeight="1" x14ac:dyDescent="0.3">
      <c r="A919" s="234"/>
      <c r="B919" s="234"/>
      <c r="C919" s="234"/>
      <c r="D919" s="234"/>
      <c r="E919" s="234"/>
      <c r="F919" s="234"/>
      <c r="G919" s="234"/>
      <c r="H919" s="234"/>
      <c r="I919" s="234"/>
      <c r="J919" s="234"/>
      <c r="K919" s="234"/>
      <c r="L919" s="234"/>
      <c r="M919" s="234"/>
      <c r="N919" s="234"/>
      <c r="O919" s="234"/>
      <c r="P919" s="234"/>
      <c r="Q919" s="234"/>
      <c r="R919" s="234"/>
      <c r="S919" s="234"/>
      <c r="T919" s="234"/>
      <c r="U919" s="234"/>
      <c r="V919" s="234"/>
      <c r="W919" s="234"/>
      <c r="X919" s="234"/>
      <c r="Y919" s="234"/>
      <c r="Z919" s="234"/>
    </row>
    <row r="920" spans="1:26" ht="12.75" customHeight="1" x14ac:dyDescent="0.3">
      <c r="A920" s="234"/>
      <c r="B920" s="234"/>
      <c r="C920" s="234"/>
      <c r="D920" s="234"/>
      <c r="E920" s="234"/>
      <c r="F920" s="234"/>
      <c r="G920" s="234"/>
      <c r="H920" s="234"/>
      <c r="I920" s="234"/>
      <c r="J920" s="234"/>
      <c r="K920" s="234"/>
      <c r="L920" s="234"/>
      <c r="M920" s="234"/>
      <c r="N920" s="234"/>
      <c r="O920" s="234"/>
      <c r="P920" s="234"/>
      <c r="Q920" s="234"/>
      <c r="R920" s="234"/>
      <c r="S920" s="234"/>
      <c r="T920" s="234"/>
      <c r="U920" s="234"/>
      <c r="V920" s="234"/>
      <c r="W920" s="234"/>
      <c r="X920" s="234"/>
      <c r="Y920" s="234"/>
      <c r="Z920" s="234"/>
    </row>
    <row r="921" spans="1:26" ht="12.75" customHeight="1" x14ac:dyDescent="0.3">
      <c r="A921" s="234"/>
      <c r="B921" s="234"/>
      <c r="C921" s="234"/>
      <c r="D921" s="234"/>
      <c r="E921" s="234"/>
      <c r="F921" s="234"/>
      <c r="G921" s="234"/>
      <c r="H921" s="234"/>
      <c r="I921" s="234"/>
      <c r="J921" s="234"/>
      <c r="K921" s="234"/>
      <c r="L921" s="234"/>
      <c r="M921" s="234"/>
      <c r="N921" s="234"/>
      <c r="O921" s="234"/>
      <c r="P921" s="234"/>
      <c r="Q921" s="234"/>
      <c r="R921" s="234"/>
      <c r="S921" s="234"/>
      <c r="T921" s="234"/>
      <c r="U921" s="234"/>
      <c r="V921" s="234"/>
      <c r="W921" s="234"/>
      <c r="X921" s="234"/>
      <c r="Y921" s="234"/>
      <c r="Z921" s="234"/>
    </row>
    <row r="922" spans="1:26" ht="12.75" customHeight="1" x14ac:dyDescent="0.3">
      <c r="A922" s="234"/>
      <c r="B922" s="234"/>
      <c r="C922" s="234"/>
      <c r="D922" s="234"/>
      <c r="E922" s="234"/>
      <c r="F922" s="234"/>
      <c r="G922" s="234"/>
      <c r="H922" s="234"/>
      <c r="I922" s="234"/>
      <c r="J922" s="234"/>
      <c r="K922" s="234"/>
      <c r="L922" s="234"/>
      <c r="M922" s="234"/>
      <c r="N922" s="234"/>
      <c r="O922" s="234"/>
      <c r="P922" s="234"/>
      <c r="Q922" s="234"/>
      <c r="R922" s="234"/>
      <c r="S922" s="234"/>
      <c r="T922" s="234"/>
      <c r="U922" s="234"/>
      <c r="V922" s="234"/>
      <c r="W922" s="234"/>
      <c r="X922" s="234"/>
      <c r="Y922" s="234"/>
      <c r="Z922" s="234"/>
    </row>
    <row r="923" spans="1:26" ht="12.75" customHeight="1" x14ac:dyDescent="0.3">
      <c r="A923" s="234"/>
      <c r="B923" s="234"/>
      <c r="C923" s="234"/>
      <c r="D923" s="234"/>
      <c r="E923" s="234"/>
      <c r="F923" s="234"/>
      <c r="G923" s="234"/>
      <c r="H923" s="234"/>
      <c r="I923" s="234"/>
      <c r="J923" s="234"/>
      <c r="K923" s="234"/>
      <c r="L923" s="234"/>
      <c r="M923" s="234"/>
      <c r="N923" s="234"/>
      <c r="O923" s="234"/>
      <c r="P923" s="234"/>
      <c r="Q923" s="234"/>
      <c r="R923" s="234"/>
      <c r="S923" s="234"/>
      <c r="T923" s="234"/>
      <c r="U923" s="234"/>
      <c r="V923" s="234"/>
      <c r="W923" s="234"/>
      <c r="X923" s="234"/>
      <c r="Y923" s="234"/>
      <c r="Z923" s="234"/>
    </row>
    <row r="924" spans="1:26" ht="12.75" customHeight="1" x14ac:dyDescent="0.3">
      <c r="A924" s="234"/>
      <c r="B924" s="234"/>
      <c r="C924" s="234"/>
      <c r="D924" s="234"/>
      <c r="E924" s="234"/>
      <c r="F924" s="234"/>
      <c r="G924" s="234"/>
      <c r="H924" s="234"/>
      <c r="I924" s="234"/>
      <c r="J924" s="234"/>
      <c r="K924" s="234"/>
      <c r="L924" s="234"/>
      <c r="M924" s="234"/>
      <c r="N924" s="234"/>
      <c r="O924" s="234"/>
      <c r="P924" s="234"/>
      <c r="Q924" s="234"/>
      <c r="R924" s="234"/>
      <c r="S924" s="234"/>
      <c r="T924" s="234"/>
      <c r="U924" s="234"/>
      <c r="V924" s="234"/>
      <c r="W924" s="234"/>
      <c r="X924" s="234"/>
      <c r="Y924" s="234"/>
      <c r="Z924" s="234"/>
    </row>
    <row r="925" spans="1:26" ht="12.75" customHeight="1" x14ac:dyDescent="0.3">
      <c r="A925" s="234"/>
      <c r="B925" s="234"/>
      <c r="C925" s="234"/>
      <c r="D925" s="234"/>
      <c r="E925" s="234"/>
      <c r="F925" s="234"/>
      <c r="G925" s="234"/>
      <c r="H925" s="234"/>
      <c r="I925" s="234"/>
      <c r="J925" s="234"/>
      <c r="K925" s="234"/>
      <c r="L925" s="234"/>
      <c r="M925" s="234"/>
      <c r="N925" s="234"/>
      <c r="O925" s="234"/>
      <c r="P925" s="234"/>
      <c r="Q925" s="234"/>
      <c r="R925" s="234"/>
      <c r="S925" s="234"/>
      <c r="T925" s="234"/>
      <c r="U925" s="234"/>
      <c r="V925" s="234"/>
      <c r="W925" s="234"/>
      <c r="X925" s="234"/>
      <c r="Y925" s="234"/>
      <c r="Z925" s="234"/>
    </row>
    <row r="926" spans="1:26" ht="12.75" customHeight="1" x14ac:dyDescent="0.3">
      <c r="A926" s="234"/>
      <c r="B926" s="234"/>
      <c r="C926" s="234"/>
      <c r="D926" s="234"/>
      <c r="E926" s="234"/>
      <c r="F926" s="234"/>
      <c r="G926" s="234"/>
      <c r="H926" s="234"/>
      <c r="I926" s="234"/>
      <c r="J926" s="234"/>
      <c r="K926" s="234"/>
      <c r="L926" s="234"/>
      <c r="M926" s="234"/>
      <c r="N926" s="234"/>
      <c r="O926" s="234"/>
      <c r="P926" s="234"/>
      <c r="Q926" s="234"/>
      <c r="R926" s="234"/>
      <c r="S926" s="234"/>
      <c r="T926" s="234"/>
      <c r="U926" s="234"/>
      <c r="V926" s="234"/>
      <c r="W926" s="234"/>
      <c r="X926" s="234"/>
      <c r="Y926" s="234"/>
      <c r="Z926" s="234"/>
    </row>
    <row r="927" spans="1:26" ht="12.75" customHeight="1" x14ac:dyDescent="0.3">
      <c r="A927" s="234"/>
      <c r="B927" s="234"/>
      <c r="C927" s="234"/>
      <c r="D927" s="234"/>
      <c r="E927" s="234"/>
      <c r="F927" s="234"/>
      <c r="G927" s="234"/>
      <c r="H927" s="234"/>
      <c r="I927" s="234"/>
      <c r="J927" s="234"/>
      <c r="K927" s="234"/>
      <c r="L927" s="234"/>
      <c r="M927" s="234"/>
      <c r="N927" s="234"/>
      <c r="O927" s="234"/>
      <c r="P927" s="234"/>
      <c r="Q927" s="234"/>
      <c r="R927" s="234"/>
      <c r="S927" s="234"/>
      <c r="T927" s="234"/>
      <c r="U927" s="234"/>
      <c r="V927" s="234"/>
      <c r="W927" s="234"/>
      <c r="X927" s="234"/>
      <c r="Y927" s="234"/>
      <c r="Z927" s="234"/>
    </row>
    <row r="928" spans="1:26" ht="12.75" customHeight="1" x14ac:dyDescent="0.3">
      <c r="A928" s="234"/>
      <c r="B928" s="234"/>
      <c r="C928" s="234"/>
      <c r="D928" s="234"/>
      <c r="E928" s="234"/>
      <c r="F928" s="234"/>
      <c r="G928" s="234"/>
      <c r="H928" s="234"/>
      <c r="I928" s="234"/>
      <c r="J928" s="234"/>
      <c r="K928" s="234"/>
      <c r="L928" s="234"/>
      <c r="M928" s="234"/>
      <c r="N928" s="234"/>
      <c r="O928" s="234"/>
      <c r="P928" s="234"/>
      <c r="Q928" s="234"/>
      <c r="R928" s="234"/>
      <c r="S928" s="234"/>
      <c r="T928" s="234"/>
      <c r="U928" s="234"/>
      <c r="V928" s="234"/>
      <c r="W928" s="234"/>
      <c r="X928" s="234"/>
      <c r="Y928" s="234"/>
      <c r="Z928" s="234"/>
    </row>
    <row r="929" spans="1:26" ht="12.75" customHeight="1" x14ac:dyDescent="0.3">
      <c r="A929" s="234"/>
      <c r="B929" s="234"/>
      <c r="C929" s="234"/>
      <c r="D929" s="234"/>
      <c r="E929" s="234"/>
      <c r="F929" s="234"/>
      <c r="G929" s="234"/>
      <c r="H929" s="234"/>
      <c r="I929" s="234"/>
      <c r="J929" s="234"/>
      <c r="K929" s="234"/>
      <c r="L929" s="234"/>
      <c r="M929" s="234"/>
      <c r="N929" s="234"/>
      <c r="O929" s="234"/>
      <c r="P929" s="234"/>
      <c r="Q929" s="234"/>
      <c r="R929" s="234"/>
      <c r="S929" s="234"/>
      <c r="T929" s="234"/>
      <c r="U929" s="234"/>
      <c r="V929" s="234"/>
      <c r="W929" s="234"/>
      <c r="X929" s="234"/>
      <c r="Y929" s="234"/>
      <c r="Z929" s="234"/>
    </row>
    <row r="930" spans="1:26" ht="12.75" customHeight="1" x14ac:dyDescent="0.3">
      <c r="A930" s="234"/>
      <c r="B930" s="234"/>
      <c r="C930" s="234"/>
      <c r="D930" s="234"/>
      <c r="E930" s="234"/>
      <c r="F930" s="234"/>
      <c r="G930" s="234"/>
      <c r="H930" s="234"/>
      <c r="I930" s="234"/>
      <c r="J930" s="234"/>
      <c r="K930" s="234"/>
      <c r="L930" s="234"/>
      <c r="M930" s="234"/>
      <c r="N930" s="234"/>
      <c r="O930" s="234"/>
      <c r="P930" s="234"/>
      <c r="Q930" s="234"/>
      <c r="R930" s="234"/>
      <c r="S930" s="234"/>
      <c r="T930" s="234"/>
      <c r="U930" s="234"/>
      <c r="V930" s="234"/>
      <c r="W930" s="234"/>
      <c r="X930" s="234"/>
      <c r="Y930" s="234"/>
      <c r="Z930" s="234"/>
    </row>
    <row r="931" spans="1:26" ht="12.75" customHeight="1" x14ac:dyDescent="0.3">
      <c r="A931" s="234"/>
      <c r="B931" s="234"/>
      <c r="C931" s="234"/>
      <c r="D931" s="234"/>
      <c r="E931" s="234"/>
      <c r="F931" s="234"/>
      <c r="G931" s="234"/>
      <c r="H931" s="234"/>
      <c r="I931" s="234"/>
      <c r="J931" s="234"/>
      <c r="K931" s="234"/>
      <c r="L931" s="234"/>
      <c r="M931" s="234"/>
      <c r="N931" s="234"/>
      <c r="O931" s="234"/>
      <c r="P931" s="234"/>
      <c r="Q931" s="234"/>
      <c r="R931" s="234"/>
      <c r="S931" s="234"/>
      <c r="T931" s="234"/>
      <c r="U931" s="234"/>
      <c r="V931" s="234"/>
      <c r="W931" s="234"/>
      <c r="X931" s="234"/>
      <c r="Y931" s="234"/>
      <c r="Z931" s="234"/>
    </row>
    <row r="932" spans="1:26" ht="12.75" customHeight="1" x14ac:dyDescent="0.3">
      <c r="A932" s="234"/>
      <c r="B932" s="234"/>
      <c r="C932" s="234"/>
      <c r="D932" s="234"/>
      <c r="E932" s="234"/>
      <c r="F932" s="234"/>
      <c r="G932" s="234"/>
      <c r="H932" s="234"/>
      <c r="I932" s="234"/>
      <c r="J932" s="234"/>
      <c r="K932" s="234"/>
      <c r="L932" s="234"/>
      <c r="M932" s="234"/>
      <c r="N932" s="234"/>
      <c r="O932" s="234"/>
      <c r="P932" s="234"/>
      <c r="Q932" s="234"/>
      <c r="R932" s="234"/>
      <c r="S932" s="234"/>
      <c r="T932" s="234"/>
      <c r="U932" s="234"/>
      <c r="V932" s="234"/>
      <c r="W932" s="234"/>
      <c r="X932" s="234"/>
      <c r="Y932" s="234"/>
      <c r="Z932" s="234"/>
    </row>
    <row r="933" spans="1:26" ht="12.75" customHeight="1" x14ac:dyDescent="0.3">
      <c r="A933" s="234"/>
      <c r="B933" s="234"/>
      <c r="C933" s="234"/>
      <c r="D933" s="234"/>
      <c r="E933" s="234"/>
      <c r="F933" s="234"/>
      <c r="G933" s="234"/>
      <c r="H933" s="234"/>
      <c r="I933" s="234"/>
      <c r="J933" s="234"/>
      <c r="K933" s="234"/>
      <c r="L933" s="234"/>
      <c r="M933" s="234"/>
      <c r="N933" s="234"/>
      <c r="O933" s="234"/>
      <c r="P933" s="234"/>
      <c r="Q933" s="234"/>
      <c r="R933" s="234"/>
      <c r="S933" s="234"/>
      <c r="T933" s="234"/>
      <c r="U933" s="234"/>
      <c r="V933" s="234"/>
      <c r="W933" s="234"/>
      <c r="X933" s="234"/>
      <c r="Y933" s="234"/>
      <c r="Z933" s="234"/>
    </row>
    <row r="934" spans="1:26" ht="12.75" customHeight="1" x14ac:dyDescent="0.3">
      <c r="A934" s="234"/>
      <c r="B934" s="234"/>
      <c r="C934" s="234"/>
      <c r="D934" s="234"/>
      <c r="E934" s="234"/>
      <c r="F934" s="234"/>
      <c r="G934" s="234"/>
      <c r="H934" s="234"/>
      <c r="I934" s="234"/>
      <c r="J934" s="234"/>
      <c r="K934" s="234"/>
      <c r="L934" s="234"/>
      <c r="M934" s="234"/>
      <c r="N934" s="234"/>
      <c r="O934" s="234"/>
      <c r="P934" s="234"/>
      <c r="Q934" s="234"/>
      <c r="R934" s="234"/>
      <c r="S934" s="234"/>
      <c r="T934" s="234"/>
      <c r="U934" s="234"/>
      <c r="V934" s="234"/>
      <c r="W934" s="234"/>
      <c r="X934" s="234"/>
      <c r="Y934" s="234"/>
      <c r="Z934" s="234"/>
    </row>
    <row r="935" spans="1:26" ht="12.75" customHeight="1" x14ac:dyDescent="0.3">
      <c r="A935" s="234"/>
      <c r="B935" s="234"/>
      <c r="C935" s="234"/>
      <c r="D935" s="234"/>
      <c r="E935" s="234"/>
      <c r="F935" s="234"/>
      <c r="G935" s="234"/>
      <c r="H935" s="234"/>
      <c r="I935" s="234"/>
      <c r="J935" s="234"/>
      <c r="K935" s="234"/>
      <c r="L935" s="234"/>
      <c r="M935" s="234"/>
      <c r="N935" s="234"/>
      <c r="O935" s="234"/>
      <c r="P935" s="234"/>
      <c r="Q935" s="234"/>
      <c r="R935" s="234"/>
      <c r="S935" s="234"/>
      <c r="T935" s="234"/>
      <c r="U935" s="234"/>
      <c r="V935" s="234"/>
      <c r="W935" s="234"/>
      <c r="X935" s="234"/>
      <c r="Y935" s="234"/>
      <c r="Z935" s="234"/>
    </row>
    <row r="936" spans="1:26" ht="12.75" customHeight="1" x14ac:dyDescent="0.3">
      <c r="A936" s="234"/>
      <c r="B936" s="234"/>
      <c r="C936" s="234"/>
      <c r="D936" s="234"/>
      <c r="E936" s="234"/>
      <c r="F936" s="234"/>
      <c r="G936" s="234"/>
      <c r="H936" s="234"/>
      <c r="I936" s="234"/>
      <c r="J936" s="234"/>
      <c r="K936" s="234"/>
      <c r="L936" s="234"/>
      <c r="M936" s="234"/>
      <c r="N936" s="234"/>
      <c r="O936" s="234"/>
      <c r="P936" s="234"/>
      <c r="Q936" s="234"/>
      <c r="R936" s="234"/>
      <c r="S936" s="234"/>
      <c r="T936" s="234"/>
      <c r="U936" s="234"/>
      <c r="V936" s="234"/>
      <c r="W936" s="234"/>
      <c r="X936" s="234"/>
      <c r="Y936" s="234"/>
      <c r="Z936" s="234"/>
    </row>
    <row r="937" spans="1:26" ht="12.75" customHeight="1" x14ac:dyDescent="0.3">
      <c r="A937" s="234"/>
      <c r="B937" s="234"/>
      <c r="C937" s="234"/>
      <c r="D937" s="234"/>
      <c r="E937" s="234"/>
      <c r="F937" s="234"/>
      <c r="G937" s="234"/>
      <c r="H937" s="234"/>
      <c r="I937" s="234"/>
      <c r="J937" s="234"/>
      <c r="K937" s="234"/>
      <c r="L937" s="234"/>
      <c r="M937" s="234"/>
      <c r="N937" s="234"/>
      <c r="O937" s="234"/>
      <c r="P937" s="234"/>
      <c r="Q937" s="234"/>
      <c r="R937" s="234"/>
      <c r="S937" s="234"/>
      <c r="T937" s="234"/>
      <c r="U937" s="234"/>
      <c r="V937" s="234"/>
      <c r="W937" s="234"/>
      <c r="X937" s="234"/>
      <c r="Y937" s="234"/>
      <c r="Z937" s="234"/>
    </row>
    <row r="938" spans="1:26" ht="12.75" customHeight="1" x14ac:dyDescent="0.3">
      <c r="A938" s="234"/>
      <c r="B938" s="234"/>
      <c r="C938" s="234"/>
      <c r="D938" s="234"/>
      <c r="E938" s="234"/>
      <c r="F938" s="234"/>
      <c r="G938" s="234"/>
      <c r="H938" s="234"/>
      <c r="I938" s="234"/>
      <c r="J938" s="234"/>
      <c r="K938" s="234"/>
      <c r="L938" s="234"/>
      <c r="M938" s="234"/>
      <c r="N938" s="234"/>
      <c r="O938" s="234"/>
      <c r="P938" s="234"/>
      <c r="Q938" s="234"/>
      <c r="R938" s="234"/>
      <c r="S938" s="234"/>
      <c r="T938" s="234"/>
      <c r="U938" s="234"/>
      <c r="V938" s="234"/>
      <c r="W938" s="234"/>
      <c r="X938" s="234"/>
      <c r="Y938" s="234"/>
      <c r="Z938" s="234"/>
    </row>
    <row r="939" spans="1:26" ht="12.75" customHeight="1" x14ac:dyDescent="0.3">
      <c r="A939" s="234"/>
      <c r="B939" s="234"/>
      <c r="C939" s="234"/>
      <c r="D939" s="234"/>
      <c r="E939" s="234"/>
      <c r="F939" s="234"/>
      <c r="G939" s="234"/>
      <c r="H939" s="234"/>
      <c r="I939" s="234"/>
      <c r="J939" s="234"/>
      <c r="K939" s="234"/>
      <c r="L939" s="234"/>
      <c r="M939" s="234"/>
      <c r="N939" s="234"/>
      <c r="O939" s="234"/>
      <c r="P939" s="234"/>
      <c r="Q939" s="234"/>
      <c r="R939" s="234"/>
      <c r="S939" s="234"/>
      <c r="T939" s="234"/>
      <c r="U939" s="234"/>
      <c r="V939" s="234"/>
      <c r="W939" s="234"/>
      <c r="X939" s="234"/>
      <c r="Y939" s="234"/>
      <c r="Z939" s="234"/>
    </row>
    <row r="940" spans="1:26" ht="12.75" customHeight="1" x14ac:dyDescent="0.3">
      <c r="A940" s="234"/>
      <c r="B940" s="234"/>
      <c r="C940" s="234"/>
      <c r="D940" s="234"/>
      <c r="E940" s="234"/>
      <c r="F940" s="234"/>
      <c r="G940" s="234"/>
      <c r="H940" s="234"/>
      <c r="I940" s="234"/>
      <c r="J940" s="234"/>
      <c r="K940" s="234"/>
      <c r="L940" s="234"/>
      <c r="M940" s="234"/>
      <c r="N940" s="234"/>
      <c r="O940" s="234"/>
      <c r="P940" s="234"/>
      <c r="Q940" s="234"/>
      <c r="R940" s="234"/>
      <c r="S940" s="234"/>
      <c r="T940" s="234"/>
      <c r="U940" s="234"/>
      <c r="V940" s="234"/>
      <c r="W940" s="234"/>
      <c r="X940" s="234"/>
      <c r="Y940" s="234"/>
      <c r="Z940" s="234"/>
    </row>
    <row r="941" spans="1:26" ht="12.75" customHeight="1" x14ac:dyDescent="0.3">
      <c r="A941" s="234"/>
      <c r="B941" s="234"/>
      <c r="C941" s="234"/>
      <c r="D941" s="234"/>
      <c r="E941" s="234"/>
      <c r="F941" s="234"/>
      <c r="G941" s="234"/>
      <c r="H941" s="234"/>
      <c r="I941" s="234"/>
      <c r="J941" s="234"/>
      <c r="K941" s="234"/>
      <c r="L941" s="234"/>
      <c r="M941" s="234"/>
      <c r="N941" s="234"/>
      <c r="O941" s="234"/>
      <c r="P941" s="234"/>
      <c r="Q941" s="234"/>
      <c r="R941" s="234"/>
      <c r="S941" s="234"/>
      <c r="T941" s="234"/>
      <c r="U941" s="234"/>
      <c r="V941" s="234"/>
      <c r="W941" s="234"/>
      <c r="X941" s="234"/>
      <c r="Y941" s="234"/>
      <c r="Z941" s="234"/>
    </row>
    <row r="942" spans="1:26" ht="12.75" customHeight="1" x14ac:dyDescent="0.3">
      <c r="A942" s="234"/>
      <c r="B942" s="234"/>
      <c r="C942" s="234"/>
      <c r="D942" s="234"/>
      <c r="E942" s="234"/>
      <c r="F942" s="234"/>
      <c r="G942" s="234"/>
      <c r="H942" s="234"/>
      <c r="I942" s="234"/>
      <c r="J942" s="234"/>
      <c r="K942" s="234"/>
      <c r="L942" s="234"/>
      <c r="M942" s="234"/>
      <c r="N942" s="234"/>
      <c r="O942" s="234"/>
      <c r="P942" s="234"/>
      <c r="Q942" s="234"/>
      <c r="R942" s="234"/>
      <c r="S942" s="234"/>
      <c r="T942" s="234"/>
      <c r="U942" s="234"/>
      <c r="V942" s="234"/>
      <c r="W942" s="234"/>
      <c r="X942" s="234"/>
      <c r="Y942" s="234"/>
      <c r="Z942" s="234"/>
    </row>
    <row r="943" spans="1:26" ht="12.75" customHeight="1" x14ac:dyDescent="0.3">
      <c r="A943" s="234"/>
      <c r="B943" s="234"/>
      <c r="C943" s="234"/>
      <c r="D943" s="234"/>
      <c r="E943" s="234"/>
      <c r="F943" s="234"/>
      <c r="G943" s="234"/>
      <c r="H943" s="234"/>
      <c r="I943" s="234"/>
      <c r="J943" s="234"/>
      <c r="K943" s="234"/>
      <c r="L943" s="234"/>
      <c r="M943" s="234"/>
      <c r="N943" s="234"/>
      <c r="O943" s="234"/>
      <c r="P943" s="234"/>
      <c r="Q943" s="234"/>
      <c r="R943" s="234"/>
      <c r="S943" s="234"/>
      <c r="T943" s="234"/>
      <c r="U943" s="234"/>
      <c r="V943" s="234"/>
      <c r="W943" s="234"/>
      <c r="X943" s="234"/>
      <c r="Y943" s="234"/>
      <c r="Z943" s="234"/>
    </row>
    <row r="944" spans="1:26" ht="12.75" customHeight="1" x14ac:dyDescent="0.3">
      <c r="A944" s="234"/>
      <c r="B944" s="234"/>
      <c r="C944" s="234"/>
      <c r="D944" s="234"/>
      <c r="E944" s="234"/>
      <c r="F944" s="234"/>
      <c r="G944" s="234"/>
      <c r="H944" s="234"/>
      <c r="I944" s="234"/>
      <c r="J944" s="234"/>
      <c r="K944" s="234"/>
      <c r="L944" s="234"/>
      <c r="M944" s="234"/>
      <c r="N944" s="234"/>
      <c r="O944" s="234"/>
      <c r="P944" s="234"/>
      <c r="Q944" s="234"/>
      <c r="R944" s="234"/>
      <c r="S944" s="234"/>
      <c r="T944" s="234"/>
      <c r="U944" s="234"/>
      <c r="V944" s="234"/>
      <c r="W944" s="234"/>
      <c r="X944" s="234"/>
      <c r="Y944" s="234"/>
      <c r="Z944" s="234"/>
    </row>
    <row r="945" spans="1:26" ht="12.75" customHeight="1" x14ac:dyDescent="0.3">
      <c r="A945" s="234"/>
      <c r="B945" s="234"/>
      <c r="C945" s="234"/>
      <c r="D945" s="234"/>
      <c r="E945" s="234"/>
      <c r="F945" s="234"/>
      <c r="G945" s="234"/>
      <c r="H945" s="234"/>
      <c r="I945" s="234"/>
      <c r="J945" s="234"/>
      <c r="K945" s="234"/>
      <c r="L945" s="234"/>
      <c r="M945" s="234"/>
      <c r="N945" s="234"/>
      <c r="O945" s="234"/>
      <c r="P945" s="234"/>
      <c r="Q945" s="234"/>
      <c r="R945" s="234"/>
      <c r="S945" s="234"/>
      <c r="T945" s="234"/>
      <c r="U945" s="234"/>
      <c r="V945" s="234"/>
      <c r="W945" s="234"/>
      <c r="X945" s="234"/>
      <c r="Y945" s="234"/>
      <c r="Z945" s="234"/>
    </row>
    <row r="946" spans="1:26" ht="12.75" customHeight="1" x14ac:dyDescent="0.3">
      <c r="A946" s="234"/>
      <c r="B946" s="234"/>
      <c r="C946" s="234"/>
      <c r="D946" s="234"/>
      <c r="E946" s="234"/>
      <c r="F946" s="234"/>
      <c r="G946" s="234"/>
      <c r="H946" s="234"/>
      <c r="I946" s="234"/>
      <c r="J946" s="234"/>
      <c r="K946" s="234"/>
      <c r="L946" s="234"/>
      <c r="M946" s="234"/>
      <c r="N946" s="234"/>
      <c r="O946" s="234"/>
      <c r="P946" s="234"/>
      <c r="Q946" s="234"/>
      <c r="R946" s="234"/>
      <c r="S946" s="234"/>
      <c r="T946" s="234"/>
      <c r="U946" s="234"/>
      <c r="V946" s="234"/>
      <c r="W946" s="234"/>
      <c r="X946" s="234"/>
      <c r="Y946" s="234"/>
      <c r="Z946" s="234"/>
    </row>
    <row r="947" spans="1:26" ht="12.75" customHeight="1" x14ac:dyDescent="0.3">
      <c r="A947" s="234"/>
      <c r="B947" s="234"/>
      <c r="C947" s="234"/>
      <c r="D947" s="234"/>
      <c r="E947" s="234"/>
      <c r="F947" s="234"/>
      <c r="G947" s="234"/>
      <c r="H947" s="234"/>
      <c r="I947" s="234"/>
      <c r="J947" s="234"/>
      <c r="K947" s="234"/>
      <c r="L947" s="234"/>
      <c r="M947" s="234"/>
      <c r="N947" s="234"/>
      <c r="O947" s="234"/>
      <c r="P947" s="234"/>
      <c r="Q947" s="234"/>
      <c r="R947" s="234"/>
      <c r="S947" s="234"/>
      <c r="T947" s="234"/>
      <c r="U947" s="234"/>
      <c r="V947" s="234"/>
      <c r="W947" s="234"/>
      <c r="X947" s="234"/>
      <c r="Y947" s="234"/>
      <c r="Z947" s="234"/>
    </row>
    <row r="948" spans="1:26" ht="12.75" customHeight="1" x14ac:dyDescent="0.3">
      <c r="A948" s="234"/>
      <c r="B948" s="234"/>
      <c r="C948" s="234"/>
      <c r="D948" s="234"/>
      <c r="E948" s="234"/>
      <c r="F948" s="234"/>
      <c r="G948" s="234"/>
      <c r="H948" s="234"/>
      <c r="I948" s="234"/>
      <c r="J948" s="234"/>
      <c r="K948" s="234"/>
      <c r="L948" s="234"/>
      <c r="M948" s="234"/>
      <c r="N948" s="234"/>
      <c r="O948" s="234"/>
      <c r="P948" s="234"/>
      <c r="Q948" s="234"/>
      <c r="R948" s="234"/>
      <c r="S948" s="234"/>
      <c r="T948" s="234"/>
      <c r="U948" s="234"/>
      <c r="V948" s="234"/>
      <c r="W948" s="234"/>
      <c r="X948" s="234"/>
      <c r="Y948" s="234"/>
      <c r="Z948" s="234"/>
    </row>
    <row r="949" spans="1:26" ht="12.75" customHeight="1" x14ac:dyDescent="0.3">
      <c r="A949" s="234"/>
      <c r="B949" s="234"/>
      <c r="C949" s="234"/>
      <c r="D949" s="234"/>
      <c r="E949" s="234"/>
      <c r="F949" s="234"/>
      <c r="G949" s="234"/>
      <c r="H949" s="234"/>
      <c r="I949" s="234"/>
      <c r="J949" s="234"/>
      <c r="K949" s="234"/>
      <c r="L949" s="234"/>
      <c r="M949" s="234"/>
      <c r="N949" s="234"/>
      <c r="O949" s="234"/>
      <c r="P949" s="234"/>
      <c r="Q949" s="234"/>
      <c r="R949" s="234"/>
      <c r="S949" s="234"/>
      <c r="T949" s="234"/>
      <c r="U949" s="234"/>
      <c r="V949" s="234"/>
      <c r="W949" s="234"/>
      <c r="X949" s="234"/>
      <c r="Y949" s="234"/>
      <c r="Z949" s="234"/>
    </row>
    <row r="950" spans="1:26" ht="12.75" customHeight="1" x14ac:dyDescent="0.3">
      <c r="A950" s="234"/>
      <c r="B950" s="234"/>
      <c r="C950" s="234"/>
      <c r="D950" s="234"/>
      <c r="E950" s="234"/>
      <c r="F950" s="234"/>
      <c r="G950" s="234"/>
      <c r="H950" s="234"/>
      <c r="I950" s="234"/>
      <c r="J950" s="234"/>
      <c r="K950" s="234"/>
      <c r="L950" s="234"/>
      <c r="M950" s="234"/>
      <c r="N950" s="234"/>
      <c r="O950" s="234"/>
      <c r="P950" s="234"/>
      <c r="Q950" s="234"/>
      <c r="R950" s="234"/>
      <c r="S950" s="234"/>
      <c r="T950" s="234"/>
      <c r="U950" s="234"/>
      <c r="V950" s="234"/>
      <c r="W950" s="234"/>
      <c r="X950" s="234"/>
      <c r="Y950" s="234"/>
      <c r="Z950" s="234"/>
    </row>
    <row r="951" spans="1:26" ht="12.75" customHeight="1" x14ac:dyDescent="0.3">
      <c r="A951" s="234"/>
      <c r="B951" s="234"/>
      <c r="C951" s="234"/>
      <c r="D951" s="234"/>
      <c r="E951" s="234"/>
      <c r="F951" s="234"/>
      <c r="G951" s="234"/>
      <c r="H951" s="234"/>
      <c r="I951" s="234"/>
      <c r="J951" s="234"/>
      <c r="K951" s="234"/>
      <c r="L951" s="234"/>
      <c r="M951" s="234"/>
      <c r="N951" s="234"/>
      <c r="O951" s="234"/>
      <c r="P951" s="234"/>
      <c r="Q951" s="234"/>
      <c r="R951" s="234"/>
      <c r="S951" s="234"/>
      <c r="T951" s="234"/>
      <c r="U951" s="234"/>
      <c r="V951" s="234"/>
      <c r="W951" s="234"/>
      <c r="X951" s="234"/>
      <c r="Y951" s="234"/>
      <c r="Z951" s="234"/>
    </row>
    <row r="952" spans="1:26" ht="12.75" customHeight="1" x14ac:dyDescent="0.3">
      <c r="A952" s="234"/>
      <c r="B952" s="234"/>
      <c r="C952" s="234"/>
      <c r="D952" s="234"/>
      <c r="E952" s="234"/>
      <c r="F952" s="234"/>
      <c r="G952" s="234"/>
      <c r="H952" s="234"/>
      <c r="I952" s="234"/>
      <c r="J952" s="234"/>
      <c r="K952" s="234"/>
      <c r="L952" s="234"/>
      <c r="M952" s="234"/>
      <c r="N952" s="234"/>
      <c r="O952" s="234"/>
      <c r="P952" s="234"/>
      <c r="Q952" s="234"/>
      <c r="R952" s="234"/>
      <c r="S952" s="234"/>
      <c r="T952" s="234"/>
      <c r="U952" s="234"/>
      <c r="V952" s="234"/>
      <c r="W952" s="234"/>
      <c r="X952" s="234"/>
      <c r="Y952" s="234"/>
      <c r="Z952" s="234"/>
    </row>
    <row r="953" spans="1:26" ht="12.75" customHeight="1" x14ac:dyDescent="0.3">
      <c r="A953" s="234"/>
      <c r="B953" s="234"/>
      <c r="C953" s="234"/>
      <c r="D953" s="234"/>
      <c r="E953" s="234"/>
      <c r="F953" s="234"/>
      <c r="G953" s="234"/>
      <c r="H953" s="234"/>
      <c r="I953" s="234"/>
      <c r="J953" s="234"/>
      <c r="K953" s="234"/>
      <c r="L953" s="234"/>
      <c r="M953" s="234"/>
      <c r="N953" s="234"/>
      <c r="O953" s="234"/>
      <c r="P953" s="234"/>
      <c r="Q953" s="234"/>
      <c r="R953" s="234"/>
      <c r="S953" s="234"/>
      <c r="T953" s="234"/>
      <c r="U953" s="234"/>
      <c r="V953" s="234"/>
      <c r="W953" s="234"/>
      <c r="X953" s="234"/>
      <c r="Y953" s="234"/>
      <c r="Z953" s="234"/>
    </row>
    <row r="954" spans="1:26" ht="12.75" customHeight="1" x14ac:dyDescent="0.3">
      <c r="A954" s="234"/>
      <c r="B954" s="234"/>
      <c r="C954" s="234"/>
      <c r="D954" s="234"/>
      <c r="E954" s="234"/>
      <c r="F954" s="234"/>
      <c r="G954" s="234"/>
      <c r="H954" s="234"/>
      <c r="I954" s="234"/>
      <c r="J954" s="234"/>
      <c r="K954" s="234"/>
      <c r="L954" s="234"/>
      <c r="M954" s="234"/>
      <c r="N954" s="234"/>
      <c r="O954" s="234"/>
      <c r="P954" s="234"/>
      <c r="Q954" s="234"/>
      <c r="R954" s="234"/>
      <c r="S954" s="234"/>
      <c r="T954" s="234"/>
      <c r="U954" s="234"/>
      <c r="V954" s="234"/>
      <c r="W954" s="234"/>
      <c r="X954" s="234"/>
      <c r="Y954" s="234"/>
      <c r="Z954" s="234"/>
    </row>
    <row r="955" spans="1:26" ht="12.75" customHeight="1" x14ac:dyDescent="0.3">
      <c r="A955" s="234"/>
      <c r="B955" s="234"/>
      <c r="C955" s="234"/>
      <c r="D955" s="234"/>
      <c r="E955" s="234"/>
      <c r="F955" s="234"/>
      <c r="G955" s="234"/>
      <c r="H955" s="234"/>
      <c r="I955" s="234"/>
      <c r="J955" s="234"/>
      <c r="K955" s="234"/>
      <c r="L955" s="234"/>
      <c r="M955" s="234"/>
      <c r="N955" s="234"/>
      <c r="O955" s="234"/>
      <c r="P955" s="234"/>
      <c r="Q955" s="234"/>
      <c r="R955" s="234"/>
      <c r="S955" s="234"/>
      <c r="T955" s="234"/>
      <c r="U955" s="234"/>
      <c r="V955" s="234"/>
      <c r="W955" s="234"/>
      <c r="X955" s="234"/>
      <c r="Y955" s="234"/>
      <c r="Z955" s="234"/>
    </row>
    <row r="956" spans="1:26" ht="12.75" customHeight="1" x14ac:dyDescent="0.3">
      <c r="A956" s="234"/>
      <c r="B956" s="234"/>
      <c r="C956" s="234"/>
      <c r="D956" s="234"/>
      <c r="E956" s="234"/>
      <c r="F956" s="234"/>
      <c r="G956" s="234"/>
      <c r="H956" s="234"/>
      <c r="I956" s="234"/>
      <c r="J956" s="234"/>
      <c r="K956" s="234"/>
      <c r="L956" s="234"/>
      <c r="M956" s="234"/>
      <c r="N956" s="234"/>
      <c r="O956" s="234"/>
      <c r="P956" s="234"/>
      <c r="Q956" s="234"/>
      <c r="R956" s="234"/>
      <c r="S956" s="234"/>
      <c r="T956" s="234"/>
      <c r="U956" s="234"/>
      <c r="V956" s="234"/>
      <c r="W956" s="234"/>
      <c r="X956" s="234"/>
      <c r="Y956" s="234"/>
      <c r="Z956" s="234"/>
    </row>
    <row r="957" spans="1:26" ht="12.75" customHeight="1" x14ac:dyDescent="0.3">
      <c r="A957" s="234"/>
      <c r="B957" s="234"/>
      <c r="C957" s="234"/>
      <c r="D957" s="234"/>
      <c r="E957" s="234"/>
      <c r="F957" s="234"/>
      <c r="G957" s="234"/>
      <c r="H957" s="234"/>
      <c r="I957" s="234"/>
      <c r="J957" s="234"/>
      <c r="K957" s="234"/>
      <c r="L957" s="234"/>
      <c r="M957" s="234"/>
      <c r="N957" s="234"/>
      <c r="O957" s="234"/>
      <c r="P957" s="234"/>
      <c r="Q957" s="234"/>
      <c r="R957" s="234"/>
      <c r="S957" s="234"/>
      <c r="T957" s="234"/>
      <c r="U957" s="234"/>
      <c r="V957" s="234"/>
      <c r="W957" s="234"/>
      <c r="X957" s="234"/>
      <c r="Y957" s="234"/>
      <c r="Z957" s="234"/>
    </row>
    <row r="958" spans="1:26" ht="12.75" customHeight="1" x14ac:dyDescent="0.3">
      <c r="A958" s="234"/>
      <c r="B958" s="234"/>
      <c r="C958" s="234"/>
      <c r="D958" s="234"/>
      <c r="E958" s="234"/>
      <c r="F958" s="234"/>
      <c r="G958" s="234"/>
      <c r="H958" s="234"/>
      <c r="I958" s="234"/>
      <c r="J958" s="234"/>
      <c r="K958" s="234"/>
      <c r="L958" s="234"/>
      <c r="M958" s="234"/>
      <c r="N958" s="234"/>
      <c r="O958" s="234"/>
      <c r="P958" s="234"/>
      <c r="Q958" s="234"/>
      <c r="R958" s="234"/>
      <c r="S958" s="234"/>
      <c r="T958" s="234"/>
      <c r="U958" s="234"/>
      <c r="V958" s="234"/>
      <c r="W958" s="234"/>
      <c r="X958" s="234"/>
      <c r="Y958" s="234"/>
      <c r="Z958" s="234"/>
    </row>
    <row r="959" spans="1:26" ht="12.75" customHeight="1" x14ac:dyDescent="0.3">
      <c r="A959" s="234"/>
      <c r="B959" s="234"/>
      <c r="C959" s="234"/>
      <c r="D959" s="234"/>
      <c r="E959" s="234"/>
      <c r="F959" s="234"/>
      <c r="G959" s="234"/>
      <c r="H959" s="234"/>
      <c r="I959" s="234"/>
      <c r="J959" s="234"/>
      <c r="K959" s="234"/>
      <c r="L959" s="234"/>
      <c r="M959" s="234"/>
      <c r="N959" s="234"/>
      <c r="O959" s="234"/>
      <c r="P959" s="234"/>
      <c r="Q959" s="234"/>
      <c r="R959" s="234"/>
      <c r="S959" s="234"/>
      <c r="T959" s="234"/>
      <c r="U959" s="234"/>
      <c r="V959" s="234"/>
      <c r="W959" s="234"/>
      <c r="X959" s="234"/>
      <c r="Y959" s="234"/>
      <c r="Z959" s="234"/>
    </row>
    <row r="960" spans="1:26" ht="12.75" customHeight="1" x14ac:dyDescent="0.3">
      <c r="A960" s="234"/>
      <c r="B960" s="234"/>
      <c r="C960" s="234"/>
      <c r="D960" s="234"/>
      <c r="E960" s="234"/>
      <c r="F960" s="234"/>
      <c r="G960" s="234"/>
      <c r="H960" s="234"/>
      <c r="I960" s="234"/>
      <c r="J960" s="234"/>
      <c r="K960" s="234"/>
      <c r="L960" s="234"/>
      <c r="M960" s="234"/>
      <c r="N960" s="234"/>
      <c r="O960" s="234"/>
      <c r="P960" s="234"/>
      <c r="Q960" s="234"/>
      <c r="R960" s="234"/>
      <c r="S960" s="234"/>
      <c r="T960" s="234"/>
      <c r="U960" s="234"/>
      <c r="V960" s="234"/>
      <c r="W960" s="234"/>
      <c r="X960" s="234"/>
      <c r="Y960" s="234"/>
      <c r="Z960" s="234"/>
    </row>
    <row r="961" spans="1:26" ht="12.75" customHeight="1" x14ac:dyDescent="0.3">
      <c r="A961" s="234"/>
      <c r="B961" s="234"/>
      <c r="C961" s="234"/>
      <c r="D961" s="234"/>
      <c r="E961" s="234"/>
      <c r="F961" s="234"/>
      <c r="G961" s="234"/>
      <c r="H961" s="234"/>
      <c r="I961" s="234"/>
      <c r="J961" s="234"/>
      <c r="K961" s="234"/>
      <c r="L961" s="234"/>
      <c r="M961" s="234"/>
      <c r="N961" s="234"/>
      <c r="O961" s="234"/>
      <c r="P961" s="234"/>
      <c r="Q961" s="234"/>
      <c r="R961" s="234"/>
      <c r="S961" s="234"/>
      <c r="T961" s="234"/>
      <c r="U961" s="234"/>
      <c r="V961" s="234"/>
      <c r="W961" s="234"/>
      <c r="X961" s="234"/>
      <c r="Y961" s="234"/>
      <c r="Z961" s="234"/>
    </row>
    <row r="962" spans="1:26" ht="12.75" customHeight="1" x14ac:dyDescent="0.3">
      <c r="A962" s="234"/>
      <c r="B962" s="234"/>
      <c r="C962" s="234"/>
      <c r="D962" s="234"/>
      <c r="E962" s="234"/>
      <c r="F962" s="234"/>
      <c r="G962" s="234"/>
      <c r="H962" s="234"/>
      <c r="I962" s="234"/>
      <c r="J962" s="234"/>
      <c r="K962" s="234"/>
      <c r="L962" s="234"/>
      <c r="M962" s="234"/>
      <c r="N962" s="234"/>
      <c r="O962" s="234"/>
      <c r="P962" s="234"/>
      <c r="Q962" s="234"/>
      <c r="R962" s="234"/>
      <c r="S962" s="234"/>
      <c r="T962" s="234"/>
      <c r="U962" s="234"/>
      <c r="V962" s="234"/>
      <c r="W962" s="234"/>
      <c r="X962" s="234"/>
      <c r="Y962" s="234"/>
      <c r="Z962" s="234"/>
    </row>
    <row r="963" spans="1:26" ht="12.75" customHeight="1" x14ac:dyDescent="0.3">
      <c r="A963" s="234"/>
      <c r="B963" s="234"/>
      <c r="C963" s="234"/>
      <c r="D963" s="234"/>
      <c r="E963" s="234"/>
      <c r="F963" s="234"/>
      <c r="G963" s="234"/>
      <c r="H963" s="234"/>
      <c r="I963" s="234"/>
      <c r="J963" s="234"/>
      <c r="K963" s="234"/>
      <c r="L963" s="234"/>
      <c r="M963" s="234"/>
      <c r="N963" s="234"/>
      <c r="O963" s="234"/>
      <c r="P963" s="234"/>
      <c r="Q963" s="234"/>
      <c r="R963" s="234"/>
      <c r="S963" s="234"/>
      <c r="T963" s="234"/>
      <c r="U963" s="234"/>
      <c r="V963" s="234"/>
      <c r="W963" s="234"/>
      <c r="X963" s="234"/>
      <c r="Y963" s="234"/>
      <c r="Z963" s="234"/>
    </row>
    <row r="964" spans="1:26" ht="12.75" customHeight="1" x14ac:dyDescent="0.3">
      <c r="A964" s="234"/>
      <c r="B964" s="234"/>
      <c r="C964" s="234"/>
      <c r="D964" s="234"/>
      <c r="E964" s="234"/>
      <c r="F964" s="234"/>
      <c r="G964" s="234"/>
      <c r="H964" s="234"/>
      <c r="I964" s="234"/>
      <c r="J964" s="234"/>
      <c r="K964" s="234"/>
      <c r="L964" s="234"/>
      <c r="M964" s="234"/>
      <c r="N964" s="234"/>
      <c r="O964" s="234"/>
      <c r="P964" s="234"/>
      <c r="Q964" s="234"/>
      <c r="R964" s="234"/>
      <c r="S964" s="234"/>
      <c r="T964" s="234"/>
      <c r="U964" s="234"/>
      <c r="V964" s="234"/>
      <c r="W964" s="234"/>
      <c r="X964" s="234"/>
      <c r="Y964" s="234"/>
      <c r="Z964" s="234"/>
    </row>
    <row r="965" spans="1:26" ht="12.75" customHeight="1" x14ac:dyDescent="0.3">
      <c r="A965" s="234"/>
      <c r="B965" s="234"/>
      <c r="C965" s="234"/>
      <c r="D965" s="234"/>
      <c r="E965" s="234"/>
      <c r="F965" s="234"/>
      <c r="G965" s="234"/>
      <c r="H965" s="234"/>
      <c r="I965" s="234"/>
      <c r="J965" s="234"/>
      <c r="K965" s="234"/>
      <c r="L965" s="234"/>
      <c r="M965" s="234"/>
      <c r="N965" s="234"/>
      <c r="O965" s="234"/>
      <c r="P965" s="234"/>
      <c r="Q965" s="234"/>
      <c r="R965" s="234"/>
      <c r="S965" s="234"/>
      <c r="T965" s="234"/>
      <c r="U965" s="234"/>
      <c r="V965" s="234"/>
      <c r="W965" s="234"/>
      <c r="X965" s="234"/>
      <c r="Y965" s="234"/>
      <c r="Z965" s="234"/>
    </row>
    <row r="966" spans="1:26" ht="12.75" customHeight="1" x14ac:dyDescent="0.3">
      <c r="A966" s="234"/>
      <c r="B966" s="234"/>
      <c r="C966" s="234"/>
      <c r="D966" s="234"/>
      <c r="E966" s="234"/>
      <c r="F966" s="234"/>
      <c r="G966" s="234"/>
      <c r="H966" s="234"/>
      <c r="I966" s="234"/>
      <c r="J966" s="234"/>
      <c r="K966" s="234"/>
      <c r="L966" s="234"/>
      <c r="M966" s="234"/>
      <c r="N966" s="234"/>
      <c r="O966" s="234"/>
      <c r="P966" s="234"/>
      <c r="Q966" s="234"/>
      <c r="R966" s="234"/>
      <c r="S966" s="234"/>
      <c r="T966" s="234"/>
      <c r="U966" s="234"/>
      <c r="V966" s="234"/>
      <c r="W966" s="234"/>
      <c r="X966" s="234"/>
      <c r="Y966" s="234"/>
      <c r="Z966" s="234"/>
    </row>
    <row r="967" spans="1:26" ht="12.75" customHeight="1" x14ac:dyDescent="0.3">
      <c r="A967" s="234"/>
      <c r="B967" s="234"/>
      <c r="C967" s="234"/>
      <c r="D967" s="234"/>
      <c r="E967" s="234"/>
      <c r="F967" s="234"/>
      <c r="G967" s="234"/>
      <c r="H967" s="234"/>
      <c r="I967" s="234"/>
      <c r="J967" s="234"/>
      <c r="K967" s="234"/>
      <c r="L967" s="234"/>
      <c r="M967" s="234"/>
      <c r="N967" s="234"/>
      <c r="O967" s="234"/>
      <c r="P967" s="234"/>
      <c r="Q967" s="234"/>
      <c r="R967" s="234"/>
      <c r="S967" s="234"/>
      <c r="T967" s="234"/>
      <c r="U967" s="234"/>
      <c r="V967" s="234"/>
      <c r="W967" s="234"/>
      <c r="X967" s="234"/>
      <c r="Y967" s="234"/>
      <c r="Z967" s="234"/>
    </row>
    <row r="968" spans="1:26" ht="12.75" customHeight="1" x14ac:dyDescent="0.3">
      <c r="A968" s="234"/>
      <c r="B968" s="234"/>
      <c r="C968" s="234"/>
      <c r="D968" s="234"/>
      <c r="E968" s="234"/>
      <c r="F968" s="234"/>
      <c r="G968" s="234"/>
      <c r="H968" s="234"/>
      <c r="I968" s="234"/>
      <c r="J968" s="234"/>
      <c r="K968" s="234"/>
      <c r="L968" s="234"/>
      <c r="M968" s="234"/>
      <c r="N968" s="234"/>
      <c r="O968" s="234"/>
      <c r="P968" s="234"/>
      <c r="Q968" s="234"/>
      <c r="R968" s="234"/>
      <c r="S968" s="234"/>
      <c r="T968" s="234"/>
      <c r="U968" s="234"/>
      <c r="V968" s="234"/>
      <c r="W968" s="234"/>
      <c r="X968" s="234"/>
      <c r="Y968" s="234"/>
      <c r="Z968" s="234"/>
    </row>
    <row r="969" spans="1:26" ht="12.75" customHeight="1" x14ac:dyDescent="0.3">
      <c r="A969" s="234"/>
      <c r="B969" s="234"/>
      <c r="C969" s="234"/>
      <c r="D969" s="234"/>
      <c r="E969" s="234"/>
      <c r="F969" s="234"/>
      <c r="G969" s="234"/>
      <c r="H969" s="234"/>
      <c r="I969" s="234"/>
      <c r="J969" s="234"/>
      <c r="K969" s="234"/>
      <c r="L969" s="234"/>
      <c r="M969" s="234"/>
      <c r="N969" s="234"/>
      <c r="O969" s="234"/>
      <c r="P969" s="234"/>
      <c r="Q969" s="234"/>
      <c r="R969" s="234"/>
      <c r="S969" s="234"/>
      <c r="T969" s="234"/>
      <c r="U969" s="234"/>
      <c r="V969" s="234"/>
      <c r="W969" s="234"/>
      <c r="X969" s="234"/>
      <c r="Y969" s="234"/>
      <c r="Z969" s="234"/>
    </row>
    <row r="970" spans="1:26" ht="12.75" customHeight="1" x14ac:dyDescent="0.3">
      <c r="A970" s="234"/>
      <c r="B970" s="234"/>
      <c r="C970" s="234"/>
      <c r="D970" s="234"/>
      <c r="E970" s="234"/>
      <c r="F970" s="234"/>
      <c r="G970" s="234"/>
      <c r="H970" s="234"/>
      <c r="I970" s="234"/>
      <c r="J970" s="234"/>
      <c r="K970" s="234"/>
      <c r="L970" s="234"/>
      <c r="M970" s="234"/>
      <c r="N970" s="234"/>
      <c r="O970" s="234"/>
      <c r="P970" s="234"/>
      <c r="Q970" s="234"/>
      <c r="R970" s="234"/>
      <c r="S970" s="234"/>
      <c r="T970" s="234"/>
      <c r="U970" s="234"/>
      <c r="V970" s="234"/>
      <c r="W970" s="234"/>
      <c r="X970" s="234"/>
      <c r="Y970" s="234"/>
      <c r="Z970" s="234"/>
    </row>
    <row r="971" spans="1:26" ht="12.75" customHeight="1" x14ac:dyDescent="0.3">
      <c r="A971" s="234"/>
      <c r="B971" s="234"/>
      <c r="C971" s="234"/>
      <c r="D971" s="234"/>
      <c r="E971" s="234"/>
      <c r="F971" s="234"/>
      <c r="G971" s="234"/>
      <c r="H971" s="234"/>
      <c r="I971" s="234"/>
      <c r="J971" s="234"/>
      <c r="K971" s="234"/>
      <c r="L971" s="234"/>
      <c r="M971" s="234"/>
      <c r="N971" s="234"/>
      <c r="O971" s="234"/>
      <c r="P971" s="234"/>
      <c r="Q971" s="234"/>
      <c r="R971" s="234"/>
      <c r="S971" s="234"/>
      <c r="T971" s="234"/>
      <c r="U971" s="234"/>
      <c r="V971" s="234"/>
      <c r="W971" s="234"/>
      <c r="X971" s="234"/>
      <c r="Y971" s="234"/>
      <c r="Z971" s="234"/>
    </row>
    <row r="972" spans="1:26" ht="12.75" customHeight="1" x14ac:dyDescent="0.3">
      <c r="A972" s="234"/>
      <c r="B972" s="234"/>
      <c r="C972" s="234"/>
      <c r="D972" s="234"/>
      <c r="E972" s="234"/>
      <c r="F972" s="234"/>
      <c r="G972" s="234"/>
      <c r="H972" s="234"/>
      <c r="I972" s="234"/>
      <c r="J972" s="234"/>
      <c r="K972" s="234"/>
      <c r="L972" s="234"/>
      <c r="M972" s="234"/>
      <c r="N972" s="234"/>
      <c r="O972" s="234"/>
      <c r="P972" s="234"/>
      <c r="Q972" s="234"/>
      <c r="R972" s="234"/>
      <c r="S972" s="234"/>
      <c r="T972" s="234"/>
      <c r="U972" s="234"/>
      <c r="V972" s="234"/>
      <c r="W972" s="234"/>
      <c r="X972" s="234"/>
      <c r="Y972" s="234"/>
      <c r="Z972" s="234"/>
    </row>
    <row r="973" spans="1:26" ht="12.75" customHeight="1" x14ac:dyDescent="0.3">
      <c r="A973" s="234"/>
      <c r="B973" s="234"/>
      <c r="C973" s="234"/>
      <c r="D973" s="234"/>
      <c r="E973" s="234"/>
      <c r="F973" s="234"/>
      <c r="G973" s="234"/>
      <c r="H973" s="234"/>
      <c r="I973" s="234"/>
      <c r="J973" s="234"/>
      <c r="K973" s="234"/>
      <c r="L973" s="234"/>
      <c r="M973" s="234"/>
      <c r="N973" s="234"/>
      <c r="O973" s="234"/>
      <c r="P973" s="234"/>
      <c r="Q973" s="234"/>
      <c r="R973" s="234"/>
      <c r="S973" s="234"/>
      <c r="T973" s="234"/>
      <c r="U973" s="234"/>
      <c r="V973" s="234"/>
      <c r="W973" s="234"/>
      <c r="X973" s="234"/>
      <c r="Y973" s="234"/>
      <c r="Z973" s="234"/>
    </row>
    <row r="974" spans="1:26" ht="12.75" customHeight="1" x14ac:dyDescent="0.3">
      <c r="A974" s="234"/>
      <c r="B974" s="234"/>
      <c r="C974" s="234"/>
      <c r="D974" s="234"/>
      <c r="E974" s="234"/>
      <c r="F974" s="234"/>
      <c r="G974" s="234"/>
      <c r="H974" s="234"/>
      <c r="I974" s="234"/>
      <c r="J974" s="234"/>
      <c r="K974" s="234"/>
      <c r="L974" s="234"/>
      <c r="M974" s="234"/>
      <c r="N974" s="234"/>
      <c r="O974" s="234"/>
      <c r="P974" s="234"/>
      <c r="Q974" s="234"/>
      <c r="R974" s="234"/>
      <c r="S974" s="234"/>
      <c r="T974" s="234"/>
      <c r="U974" s="234"/>
      <c r="V974" s="234"/>
      <c r="W974" s="234"/>
      <c r="X974" s="234"/>
      <c r="Y974" s="234"/>
      <c r="Z974" s="234"/>
    </row>
    <row r="975" spans="1:26" ht="12.75" customHeight="1" x14ac:dyDescent="0.3">
      <c r="A975" s="234"/>
      <c r="B975" s="234"/>
      <c r="C975" s="234"/>
      <c r="D975" s="234"/>
      <c r="E975" s="234"/>
      <c r="F975" s="234"/>
      <c r="G975" s="234"/>
      <c r="H975" s="234"/>
      <c r="I975" s="234"/>
      <c r="J975" s="234"/>
      <c r="K975" s="234"/>
      <c r="L975" s="234"/>
      <c r="M975" s="234"/>
      <c r="N975" s="234"/>
      <c r="O975" s="234"/>
      <c r="P975" s="234"/>
      <c r="Q975" s="234"/>
      <c r="R975" s="234"/>
      <c r="S975" s="234"/>
      <c r="T975" s="234"/>
      <c r="U975" s="234"/>
      <c r="V975" s="234"/>
      <c r="W975" s="234"/>
      <c r="X975" s="234"/>
      <c r="Y975" s="234"/>
      <c r="Z975" s="234"/>
    </row>
    <row r="976" spans="1:26" ht="12.75" customHeight="1" x14ac:dyDescent="0.3">
      <c r="A976" s="234"/>
      <c r="B976" s="234"/>
      <c r="C976" s="234"/>
      <c r="D976" s="234"/>
      <c r="E976" s="234"/>
      <c r="F976" s="234"/>
      <c r="G976" s="234"/>
      <c r="H976" s="234"/>
      <c r="I976" s="234"/>
      <c r="J976" s="234"/>
      <c r="K976" s="234"/>
      <c r="L976" s="234"/>
      <c r="M976" s="234"/>
      <c r="N976" s="234"/>
      <c r="O976" s="234"/>
      <c r="P976" s="234"/>
      <c r="Q976" s="234"/>
      <c r="R976" s="234"/>
      <c r="S976" s="234"/>
      <c r="T976" s="234"/>
      <c r="U976" s="234"/>
      <c r="V976" s="234"/>
      <c r="W976" s="234"/>
      <c r="X976" s="234"/>
      <c r="Y976" s="234"/>
      <c r="Z976" s="234"/>
    </row>
    <row r="977" spans="1:26" ht="12.75" customHeight="1" x14ac:dyDescent="0.3">
      <c r="A977" s="234"/>
      <c r="B977" s="234"/>
      <c r="C977" s="234"/>
      <c r="D977" s="234"/>
      <c r="E977" s="234"/>
      <c r="F977" s="234"/>
      <c r="G977" s="234"/>
      <c r="H977" s="234"/>
      <c r="I977" s="234"/>
      <c r="J977" s="234"/>
      <c r="K977" s="234"/>
      <c r="L977" s="234"/>
      <c r="M977" s="234"/>
      <c r="N977" s="234"/>
      <c r="O977" s="234"/>
      <c r="P977" s="234"/>
      <c r="Q977" s="234"/>
      <c r="R977" s="234"/>
      <c r="S977" s="234"/>
      <c r="T977" s="234"/>
      <c r="U977" s="234"/>
      <c r="V977" s="234"/>
      <c r="W977" s="234"/>
      <c r="X977" s="234"/>
      <c r="Y977" s="234"/>
      <c r="Z977" s="234"/>
    </row>
    <row r="978" spans="1:26" ht="12.75" customHeight="1" x14ac:dyDescent="0.3">
      <c r="A978" s="234"/>
      <c r="B978" s="234"/>
      <c r="C978" s="234"/>
      <c r="D978" s="234"/>
      <c r="E978" s="234"/>
      <c r="F978" s="234"/>
      <c r="G978" s="234"/>
      <c r="H978" s="234"/>
      <c r="I978" s="234"/>
      <c r="J978" s="234"/>
      <c r="K978" s="234"/>
      <c r="L978" s="234"/>
      <c r="M978" s="234"/>
      <c r="N978" s="234"/>
      <c r="O978" s="234"/>
      <c r="P978" s="234"/>
      <c r="Q978" s="234"/>
      <c r="R978" s="234"/>
      <c r="S978" s="234"/>
      <c r="T978" s="234"/>
      <c r="U978" s="234"/>
      <c r="V978" s="234"/>
      <c r="W978" s="234"/>
      <c r="X978" s="234"/>
      <c r="Y978" s="234"/>
      <c r="Z978" s="234"/>
    </row>
    <row r="979" spans="1:26" ht="12.75" customHeight="1" x14ac:dyDescent="0.3">
      <c r="A979" s="234"/>
      <c r="B979" s="234"/>
      <c r="C979" s="234"/>
      <c r="D979" s="234"/>
      <c r="E979" s="234"/>
      <c r="F979" s="234"/>
      <c r="G979" s="234"/>
      <c r="H979" s="234"/>
      <c r="I979" s="234"/>
      <c r="J979" s="234"/>
      <c r="K979" s="234"/>
      <c r="L979" s="234"/>
      <c r="M979" s="234"/>
      <c r="N979" s="234"/>
      <c r="O979" s="234"/>
      <c r="P979" s="234"/>
      <c r="Q979" s="234"/>
      <c r="R979" s="234"/>
      <c r="S979" s="234"/>
      <c r="T979" s="234"/>
      <c r="U979" s="234"/>
      <c r="V979" s="234"/>
      <c r="W979" s="234"/>
      <c r="X979" s="234"/>
      <c r="Y979" s="234"/>
      <c r="Z979" s="234"/>
    </row>
    <row r="980" spans="1:26" ht="12.75" customHeight="1" x14ac:dyDescent="0.3">
      <c r="A980" s="234"/>
      <c r="B980" s="234"/>
      <c r="C980" s="234"/>
      <c r="D980" s="234"/>
      <c r="E980" s="234"/>
      <c r="F980" s="234"/>
      <c r="G980" s="234"/>
      <c r="H980" s="234"/>
      <c r="I980" s="234"/>
      <c r="J980" s="234"/>
      <c r="K980" s="234"/>
      <c r="L980" s="234"/>
      <c r="M980" s="234"/>
      <c r="N980" s="234"/>
      <c r="O980" s="234"/>
      <c r="P980" s="234"/>
      <c r="Q980" s="234"/>
      <c r="R980" s="234"/>
      <c r="S980" s="234"/>
      <c r="T980" s="234"/>
      <c r="U980" s="234"/>
      <c r="V980" s="234"/>
      <c r="W980" s="234"/>
      <c r="X980" s="234"/>
      <c r="Y980" s="234"/>
      <c r="Z980" s="234"/>
    </row>
    <row r="981" spans="1:26" ht="12.75" customHeight="1" x14ac:dyDescent="0.3">
      <c r="A981" s="234"/>
      <c r="B981" s="234"/>
      <c r="C981" s="234"/>
      <c r="D981" s="234"/>
      <c r="E981" s="234"/>
      <c r="F981" s="234"/>
      <c r="G981" s="234"/>
      <c r="H981" s="234"/>
      <c r="I981" s="234"/>
      <c r="J981" s="234"/>
      <c r="K981" s="234"/>
      <c r="L981" s="234"/>
      <c r="M981" s="234"/>
      <c r="N981" s="234"/>
      <c r="O981" s="234"/>
      <c r="P981" s="234"/>
      <c r="Q981" s="234"/>
      <c r="R981" s="234"/>
      <c r="S981" s="234"/>
      <c r="T981" s="234"/>
      <c r="U981" s="234"/>
      <c r="V981" s="234"/>
      <c r="W981" s="234"/>
      <c r="X981" s="234"/>
      <c r="Y981" s="234"/>
      <c r="Z981" s="234"/>
    </row>
    <row r="982" spans="1:26" ht="12.75" customHeight="1" x14ac:dyDescent="0.3">
      <c r="A982" s="234"/>
      <c r="B982" s="234"/>
      <c r="C982" s="234"/>
      <c r="D982" s="234"/>
      <c r="E982" s="234"/>
      <c r="F982" s="234"/>
      <c r="G982" s="234"/>
      <c r="H982" s="234"/>
      <c r="I982" s="234"/>
      <c r="J982" s="234"/>
      <c r="K982" s="234"/>
      <c r="L982" s="234"/>
      <c r="M982" s="234"/>
      <c r="N982" s="234"/>
      <c r="O982" s="234"/>
      <c r="P982" s="234"/>
      <c r="Q982" s="234"/>
      <c r="R982" s="234"/>
      <c r="S982" s="234"/>
      <c r="T982" s="234"/>
      <c r="U982" s="234"/>
      <c r="V982" s="234"/>
      <c r="W982" s="234"/>
      <c r="X982" s="234"/>
      <c r="Y982" s="234"/>
      <c r="Z982" s="234"/>
    </row>
    <row r="983" spans="1:26" ht="12.75" customHeight="1" x14ac:dyDescent="0.3">
      <c r="A983" s="234"/>
      <c r="B983" s="234"/>
      <c r="C983" s="234"/>
      <c r="D983" s="234"/>
      <c r="E983" s="234"/>
      <c r="F983" s="234"/>
      <c r="G983" s="234"/>
      <c r="H983" s="234"/>
      <c r="I983" s="234"/>
      <c r="J983" s="234"/>
      <c r="K983" s="234"/>
      <c r="L983" s="234"/>
      <c r="M983" s="234"/>
      <c r="N983" s="234"/>
      <c r="O983" s="234"/>
      <c r="P983" s="234"/>
      <c r="Q983" s="234"/>
      <c r="R983" s="234"/>
      <c r="S983" s="234"/>
      <c r="T983" s="234"/>
      <c r="U983" s="234"/>
      <c r="V983" s="234"/>
      <c r="W983" s="234"/>
      <c r="X983" s="234"/>
      <c r="Y983" s="234"/>
      <c r="Z983" s="234"/>
    </row>
    <row r="984" spans="1:26" ht="12.75" customHeight="1" x14ac:dyDescent="0.3">
      <c r="A984" s="234"/>
      <c r="B984" s="234"/>
      <c r="C984" s="234"/>
      <c r="D984" s="234"/>
      <c r="E984" s="234"/>
      <c r="F984" s="234"/>
      <c r="G984" s="234"/>
      <c r="H984" s="234"/>
      <c r="I984" s="234"/>
      <c r="J984" s="234"/>
      <c r="K984" s="234"/>
      <c r="L984" s="234"/>
      <c r="M984" s="234"/>
      <c r="N984" s="234"/>
      <c r="O984" s="234"/>
      <c r="P984" s="234"/>
      <c r="Q984" s="234"/>
      <c r="R984" s="234"/>
      <c r="S984" s="234"/>
      <c r="T984" s="234"/>
      <c r="U984" s="234"/>
      <c r="V984" s="234"/>
      <c r="W984" s="234"/>
      <c r="X984" s="234"/>
      <c r="Y984" s="234"/>
      <c r="Z984" s="234"/>
    </row>
    <row r="985" spans="1:26" ht="12.75" customHeight="1" x14ac:dyDescent="0.3">
      <c r="A985" s="234"/>
      <c r="B985" s="234"/>
      <c r="C985" s="234"/>
      <c r="D985" s="234"/>
      <c r="E985" s="234"/>
      <c r="F985" s="234"/>
      <c r="G985" s="234"/>
      <c r="H985" s="234"/>
      <c r="I985" s="234"/>
      <c r="J985" s="234"/>
      <c r="K985" s="234"/>
      <c r="L985" s="234"/>
      <c r="M985" s="234"/>
      <c r="N985" s="234"/>
      <c r="O985" s="234"/>
      <c r="P985" s="234"/>
      <c r="Q985" s="234"/>
      <c r="R985" s="234"/>
      <c r="S985" s="234"/>
      <c r="T985" s="234"/>
      <c r="U985" s="234"/>
      <c r="V985" s="234"/>
      <c r="W985" s="234"/>
      <c r="X985" s="234"/>
      <c r="Y985" s="234"/>
      <c r="Z985" s="234"/>
    </row>
    <row r="986" spans="1:26" ht="12.75" customHeight="1" x14ac:dyDescent="0.3">
      <c r="A986" s="234"/>
      <c r="B986" s="234"/>
      <c r="C986" s="234"/>
      <c r="D986" s="234"/>
      <c r="E986" s="234"/>
      <c r="F986" s="234"/>
      <c r="G986" s="234"/>
      <c r="H986" s="234"/>
      <c r="I986" s="234"/>
      <c r="J986" s="234"/>
      <c r="K986" s="234"/>
      <c r="L986" s="234"/>
      <c r="M986" s="234"/>
      <c r="N986" s="234"/>
      <c r="O986" s="234"/>
      <c r="P986" s="234"/>
      <c r="Q986" s="234"/>
      <c r="R986" s="234"/>
      <c r="S986" s="234"/>
      <c r="T986" s="234"/>
      <c r="U986" s="234"/>
      <c r="V986" s="234"/>
      <c r="W986" s="234"/>
      <c r="X986" s="234"/>
      <c r="Y986" s="234"/>
      <c r="Z986" s="234"/>
    </row>
    <row r="987" spans="1:26" ht="12.75" customHeight="1" x14ac:dyDescent="0.3">
      <c r="A987" s="234"/>
      <c r="B987" s="234"/>
      <c r="C987" s="234"/>
      <c r="D987" s="234"/>
      <c r="E987" s="234"/>
      <c r="F987" s="234"/>
      <c r="G987" s="234"/>
      <c r="H987" s="234"/>
      <c r="I987" s="234"/>
      <c r="J987" s="234"/>
      <c r="K987" s="234"/>
      <c r="L987" s="234"/>
      <c r="M987" s="234"/>
      <c r="N987" s="234"/>
      <c r="O987" s="234"/>
      <c r="P987" s="234"/>
      <c r="Q987" s="234"/>
      <c r="R987" s="234"/>
      <c r="S987" s="234"/>
      <c r="T987" s="234"/>
      <c r="U987" s="234"/>
      <c r="V987" s="234"/>
      <c r="W987" s="234"/>
      <c r="X987" s="234"/>
      <c r="Y987" s="234"/>
      <c r="Z987" s="234"/>
    </row>
    <row r="988" spans="1:26" ht="12.75" customHeight="1" x14ac:dyDescent="0.3">
      <c r="A988" s="234"/>
      <c r="B988" s="234"/>
      <c r="C988" s="234"/>
      <c r="D988" s="234"/>
      <c r="E988" s="234"/>
      <c r="F988" s="234"/>
      <c r="G988" s="234"/>
      <c r="H988" s="234"/>
      <c r="I988" s="234"/>
      <c r="J988" s="234"/>
      <c r="K988" s="234"/>
      <c r="L988" s="234"/>
      <c r="M988" s="234"/>
      <c r="N988" s="234"/>
      <c r="O988" s="234"/>
      <c r="P988" s="234"/>
      <c r="Q988" s="234"/>
      <c r="R988" s="234"/>
      <c r="S988" s="234"/>
      <c r="T988" s="234"/>
      <c r="U988" s="234"/>
      <c r="V988" s="234"/>
      <c r="W988" s="234"/>
      <c r="X988" s="234"/>
      <c r="Y988" s="234"/>
      <c r="Z988" s="234"/>
    </row>
    <row r="989" spans="1:26" ht="12.75" customHeight="1" x14ac:dyDescent="0.3">
      <c r="A989" s="234"/>
      <c r="B989" s="234"/>
      <c r="C989" s="234"/>
      <c r="D989" s="234"/>
      <c r="E989" s="234"/>
      <c r="F989" s="234"/>
      <c r="G989" s="234"/>
      <c r="H989" s="234"/>
      <c r="I989" s="234"/>
      <c r="J989" s="234"/>
      <c r="K989" s="234"/>
      <c r="L989" s="234"/>
      <c r="M989" s="234"/>
      <c r="N989" s="234"/>
      <c r="O989" s="234"/>
      <c r="P989" s="234"/>
      <c r="Q989" s="234"/>
      <c r="R989" s="234"/>
      <c r="S989" s="234"/>
      <c r="T989" s="234"/>
      <c r="U989" s="234"/>
      <c r="V989" s="234"/>
      <c r="W989" s="234"/>
      <c r="X989" s="234"/>
      <c r="Y989" s="234"/>
      <c r="Z989" s="234"/>
    </row>
    <row r="990" spans="1:26" ht="12.75" customHeight="1" x14ac:dyDescent="0.3">
      <c r="A990" s="234"/>
      <c r="B990" s="234"/>
      <c r="C990" s="234"/>
      <c r="D990" s="234"/>
      <c r="E990" s="234"/>
      <c r="F990" s="234"/>
      <c r="G990" s="234"/>
      <c r="H990" s="234"/>
      <c r="I990" s="234"/>
      <c r="J990" s="234"/>
      <c r="K990" s="234"/>
      <c r="L990" s="234"/>
      <c r="M990" s="234"/>
      <c r="N990" s="234"/>
      <c r="O990" s="234"/>
      <c r="P990" s="234"/>
      <c r="Q990" s="234"/>
      <c r="R990" s="234"/>
      <c r="S990" s="234"/>
      <c r="T990" s="234"/>
      <c r="U990" s="234"/>
      <c r="V990" s="234"/>
      <c r="W990" s="234"/>
      <c r="X990" s="234"/>
      <c r="Y990" s="234"/>
      <c r="Z990" s="234"/>
    </row>
    <row r="991" spans="1:26" ht="12.75" customHeight="1" x14ac:dyDescent="0.3">
      <c r="A991" s="234"/>
      <c r="B991" s="234"/>
      <c r="C991" s="234"/>
      <c r="D991" s="234"/>
      <c r="E991" s="234"/>
      <c r="F991" s="234"/>
      <c r="G991" s="234"/>
      <c r="H991" s="234"/>
      <c r="I991" s="234"/>
      <c r="J991" s="234"/>
      <c r="K991" s="234"/>
      <c r="L991" s="234"/>
      <c r="M991" s="234"/>
      <c r="N991" s="234"/>
      <c r="O991" s="234"/>
      <c r="P991" s="234"/>
      <c r="Q991" s="234"/>
      <c r="R991" s="234"/>
      <c r="S991" s="234"/>
      <c r="T991" s="234"/>
      <c r="U991" s="234"/>
      <c r="V991" s="234"/>
      <c r="W991" s="234"/>
      <c r="X991" s="234"/>
      <c r="Y991" s="234"/>
      <c r="Z991" s="234"/>
    </row>
    <row r="992" spans="1:26" ht="12.75" customHeight="1" x14ac:dyDescent="0.3">
      <c r="A992" s="234"/>
      <c r="B992" s="234"/>
      <c r="C992" s="234"/>
      <c r="D992" s="234"/>
      <c r="E992" s="234"/>
      <c r="F992" s="234"/>
      <c r="G992" s="234"/>
      <c r="H992" s="234"/>
      <c r="I992" s="234"/>
      <c r="J992" s="234"/>
      <c r="K992" s="234"/>
      <c r="L992" s="234"/>
      <c r="M992" s="234"/>
      <c r="N992" s="234"/>
      <c r="O992" s="234"/>
      <c r="P992" s="234"/>
      <c r="Q992" s="234"/>
      <c r="R992" s="234"/>
      <c r="S992" s="234"/>
      <c r="T992" s="234"/>
      <c r="U992" s="234"/>
      <c r="V992" s="234"/>
      <c r="W992" s="234"/>
      <c r="X992" s="234"/>
      <c r="Y992" s="234"/>
      <c r="Z992" s="234"/>
    </row>
    <row r="993" spans="1:26" ht="12.75" customHeight="1" x14ac:dyDescent="0.3">
      <c r="A993" s="234"/>
      <c r="B993" s="234"/>
      <c r="C993" s="234"/>
      <c r="D993" s="234"/>
      <c r="E993" s="234"/>
      <c r="F993" s="234"/>
      <c r="G993" s="234"/>
      <c r="H993" s="234"/>
      <c r="I993" s="234"/>
      <c r="J993" s="234"/>
      <c r="K993" s="234"/>
      <c r="L993" s="234"/>
      <c r="M993" s="234"/>
      <c r="N993" s="234"/>
      <c r="O993" s="234"/>
      <c r="P993" s="234"/>
      <c r="Q993" s="234"/>
      <c r="R993" s="234"/>
      <c r="S993" s="234"/>
      <c r="T993" s="234"/>
      <c r="U993" s="234"/>
      <c r="V993" s="234"/>
      <c r="W993" s="234"/>
      <c r="X993" s="234"/>
      <c r="Y993" s="234"/>
      <c r="Z993" s="234"/>
    </row>
    <row r="994" spans="1:26" ht="12.75" customHeight="1" x14ac:dyDescent="0.3">
      <c r="A994" s="234"/>
      <c r="B994" s="234"/>
      <c r="C994" s="234"/>
      <c r="D994" s="234"/>
      <c r="E994" s="234"/>
      <c r="F994" s="234"/>
      <c r="G994" s="234"/>
      <c r="H994" s="234"/>
      <c r="I994" s="234"/>
      <c r="J994" s="234"/>
      <c r="K994" s="234"/>
      <c r="L994" s="234"/>
      <c r="M994" s="234"/>
      <c r="N994" s="234"/>
      <c r="O994" s="234"/>
      <c r="P994" s="234"/>
      <c r="Q994" s="234"/>
      <c r="R994" s="234"/>
      <c r="S994" s="234"/>
      <c r="T994" s="234"/>
      <c r="U994" s="234"/>
      <c r="V994" s="234"/>
      <c r="W994" s="234"/>
      <c r="X994" s="234"/>
      <c r="Y994" s="234"/>
      <c r="Z994" s="234"/>
    </row>
    <row r="995" spans="1:26" ht="12.75" customHeight="1" x14ac:dyDescent="0.3">
      <c r="A995" s="234"/>
      <c r="B995" s="234"/>
      <c r="C995" s="234"/>
      <c r="D995" s="234"/>
      <c r="E995" s="234"/>
      <c r="F995" s="234"/>
      <c r="G995" s="234"/>
      <c r="H995" s="234"/>
      <c r="I995" s="234"/>
      <c r="J995" s="234"/>
      <c r="K995" s="234"/>
      <c r="L995" s="234"/>
      <c r="M995" s="234"/>
      <c r="N995" s="234"/>
      <c r="O995" s="234"/>
      <c r="P995" s="234"/>
      <c r="Q995" s="234"/>
      <c r="R995" s="234"/>
      <c r="S995" s="234"/>
      <c r="T995" s="234"/>
      <c r="U995" s="234"/>
      <c r="V995" s="234"/>
      <c r="W995" s="234"/>
      <c r="X995" s="234"/>
      <c r="Y995" s="234"/>
      <c r="Z995" s="234"/>
    </row>
    <row r="996" spans="1:26" ht="12.75" customHeight="1" x14ac:dyDescent="0.3">
      <c r="A996" s="234"/>
      <c r="B996" s="234"/>
      <c r="C996" s="234"/>
      <c r="D996" s="234"/>
      <c r="E996" s="234"/>
      <c r="F996" s="234"/>
      <c r="G996" s="234"/>
      <c r="H996" s="234"/>
      <c r="I996" s="234"/>
      <c r="J996" s="234"/>
      <c r="K996" s="234"/>
      <c r="L996" s="234"/>
      <c r="M996" s="234"/>
      <c r="N996" s="234"/>
      <c r="O996" s="234"/>
      <c r="P996" s="234"/>
      <c r="Q996" s="234"/>
      <c r="R996" s="234"/>
      <c r="S996" s="234"/>
      <c r="T996" s="234"/>
      <c r="U996" s="234"/>
      <c r="V996" s="234"/>
      <c r="W996" s="234"/>
      <c r="X996" s="234"/>
      <c r="Y996" s="234"/>
      <c r="Z996" s="234"/>
    </row>
    <row r="997" spans="1:26" ht="12.75" customHeight="1" x14ac:dyDescent="0.3">
      <c r="A997" s="234"/>
      <c r="B997" s="234"/>
      <c r="C997" s="234"/>
      <c r="D997" s="234"/>
      <c r="E997" s="234"/>
      <c r="F997" s="234"/>
      <c r="G997" s="234"/>
      <c r="H997" s="234"/>
      <c r="I997" s="234"/>
      <c r="J997" s="234"/>
      <c r="K997" s="234"/>
      <c r="L997" s="234"/>
      <c r="M997" s="234"/>
      <c r="N997" s="234"/>
      <c r="O997" s="234"/>
      <c r="P997" s="234"/>
      <c r="Q997" s="234"/>
      <c r="R997" s="234"/>
      <c r="S997" s="234"/>
      <c r="T997" s="234"/>
      <c r="U997" s="234"/>
      <c r="V997" s="234"/>
      <c r="W997" s="234"/>
      <c r="X997" s="234"/>
      <c r="Y997" s="234"/>
      <c r="Z997" s="234"/>
    </row>
    <row r="998" spans="1:26" ht="12.75" customHeight="1" x14ac:dyDescent="0.3">
      <c r="A998" s="234"/>
      <c r="B998" s="234"/>
      <c r="C998" s="234"/>
      <c r="D998" s="234"/>
      <c r="E998" s="234"/>
      <c r="F998" s="234"/>
      <c r="G998" s="234"/>
      <c r="H998" s="234"/>
      <c r="I998" s="234"/>
      <c r="J998" s="234"/>
      <c r="K998" s="234"/>
      <c r="L998" s="234"/>
      <c r="M998" s="234"/>
      <c r="N998" s="234"/>
      <c r="O998" s="234"/>
      <c r="P998" s="234"/>
      <c r="Q998" s="234"/>
      <c r="R998" s="234"/>
      <c r="S998" s="234"/>
      <c r="T998" s="234"/>
      <c r="U998" s="234"/>
      <c r="V998" s="234"/>
      <c r="W998" s="234"/>
      <c r="X998" s="234"/>
      <c r="Y998" s="234"/>
      <c r="Z998" s="234"/>
    </row>
    <row r="999" spans="1:26" ht="12.75" customHeight="1" x14ac:dyDescent="0.3">
      <c r="A999" s="234"/>
      <c r="B999" s="234"/>
      <c r="C999" s="234"/>
      <c r="D999" s="234"/>
      <c r="E999" s="234"/>
      <c r="F999" s="234"/>
      <c r="G999" s="234"/>
      <c r="H999" s="234"/>
      <c r="I999" s="234"/>
      <c r="J999" s="234"/>
      <c r="K999" s="234"/>
      <c r="L999" s="234"/>
      <c r="M999" s="234"/>
      <c r="N999" s="234"/>
      <c r="O999" s="234"/>
      <c r="P999" s="234"/>
      <c r="Q999" s="234"/>
      <c r="R999" s="234"/>
      <c r="S999" s="234"/>
      <c r="T999" s="234"/>
      <c r="U999" s="234"/>
      <c r="V999" s="234"/>
      <c r="W999" s="234"/>
      <c r="X999" s="234"/>
      <c r="Y999" s="234"/>
      <c r="Z999" s="234"/>
    </row>
    <row r="1000" spans="1:26" ht="12.75" customHeight="1" x14ac:dyDescent="0.3">
      <c r="A1000" s="234"/>
      <c r="B1000" s="234"/>
      <c r="C1000" s="234"/>
      <c r="D1000" s="234"/>
      <c r="E1000" s="234"/>
      <c r="F1000" s="234"/>
      <c r="G1000" s="234"/>
      <c r="H1000" s="234"/>
      <c r="I1000" s="234"/>
      <c r="J1000" s="234"/>
      <c r="K1000" s="234"/>
      <c r="L1000" s="234"/>
      <c r="M1000" s="234"/>
      <c r="N1000" s="234"/>
      <c r="O1000" s="234"/>
      <c r="P1000" s="234"/>
      <c r="Q1000" s="234"/>
      <c r="R1000" s="234"/>
      <c r="S1000" s="234"/>
      <c r="T1000" s="234"/>
      <c r="U1000" s="234"/>
      <c r="V1000" s="234"/>
      <c r="W1000" s="234"/>
      <c r="X1000" s="234"/>
      <c r="Y1000" s="234"/>
      <c r="Z1000" s="23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53D9D-E401-492D-A462-0447ABE1FB99}">
  <dimension ref="A1:R62"/>
  <sheetViews>
    <sheetView tabSelected="1" topLeftCell="C31" zoomScale="92" zoomScaleNormal="92" workbookViewId="0">
      <selection activeCell="K52" sqref="K52"/>
    </sheetView>
  </sheetViews>
  <sheetFormatPr defaultRowHeight="13.2" x14ac:dyDescent="0.25"/>
  <cols>
    <col min="2" max="2" width="19" customWidth="1"/>
    <col min="3" max="4" width="11.6640625" style="593" customWidth="1"/>
    <col min="5" max="5" width="12.5546875" customWidth="1"/>
    <col min="6" max="6" width="16.88671875" customWidth="1"/>
    <col min="7" max="7" width="13.109375" customWidth="1"/>
    <col min="10" max="10" width="24.33203125" customWidth="1"/>
    <col min="11" max="11" width="13.33203125" customWidth="1"/>
    <col min="13" max="13" width="11.44140625" customWidth="1"/>
    <col min="14" max="14" width="10.6640625" customWidth="1"/>
    <col min="15" max="15" width="19.6640625" customWidth="1"/>
  </cols>
  <sheetData>
    <row r="1" spans="2:18" x14ac:dyDescent="0.25">
      <c r="J1" t="s">
        <v>783</v>
      </c>
    </row>
    <row r="2" spans="2:18" x14ac:dyDescent="0.25">
      <c r="J2" t="s">
        <v>830</v>
      </c>
      <c r="O2" t="s">
        <v>831</v>
      </c>
    </row>
    <row r="3" spans="2:18" x14ac:dyDescent="0.25">
      <c r="B3" s="601" t="s">
        <v>783</v>
      </c>
      <c r="C3" s="601" t="s">
        <v>213</v>
      </c>
      <c r="D3" s="601" t="s">
        <v>784</v>
      </c>
      <c r="E3" s="601" t="s">
        <v>93</v>
      </c>
      <c r="G3" s="595"/>
      <c r="J3" s="595" t="s">
        <v>811</v>
      </c>
      <c r="K3">
        <v>1000</v>
      </c>
      <c r="O3" t="s">
        <v>832</v>
      </c>
      <c r="P3">
        <v>10000</v>
      </c>
    </row>
    <row r="4" spans="2:18" x14ac:dyDescent="0.25">
      <c r="B4" s="599" t="s">
        <v>771</v>
      </c>
      <c r="C4" s="599">
        <v>37</v>
      </c>
      <c r="D4" s="599"/>
      <c r="E4" s="599"/>
      <c r="G4" s="602" t="s">
        <v>795</v>
      </c>
      <c r="J4" s="596" t="s">
        <v>812</v>
      </c>
      <c r="K4" s="607">
        <v>500</v>
      </c>
      <c r="L4" t="s">
        <v>813</v>
      </c>
      <c r="O4" t="s">
        <v>840</v>
      </c>
      <c r="P4">
        <v>350000</v>
      </c>
    </row>
    <row r="5" spans="2:18" x14ac:dyDescent="0.25">
      <c r="B5" s="599" t="s">
        <v>772</v>
      </c>
      <c r="C5" s="598" t="s">
        <v>791</v>
      </c>
      <c r="D5" s="598"/>
      <c r="E5" s="599"/>
      <c r="G5" s="602" t="s">
        <v>792</v>
      </c>
      <c r="J5" s="596" t="s">
        <v>814</v>
      </c>
      <c r="K5">
        <v>450</v>
      </c>
      <c r="L5" t="s">
        <v>815</v>
      </c>
      <c r="O5" s="605" t="s">
        <v>833</v>
      </c>
      <c r="P5">
        <v>50000</v>
      </c>
    </row>
    <row r="6" spans="2:18" x14ac:dyDescent="0.25">
      <c r="B6" s="598" t="s">
        <v>773</v>
      </c>
      <c r="C6" s="598"/>
      <c r="D6" s="598"/>
      <c r="E6" s="599"/>
      <c r="G6" s="602"/>
      <c r="J6" s="596"/>
      <c r="K6" s="596"/>
      <c r="O6" s="605" t="s">
        <v>771</v>
      </c>
    </row>
    <row r="7" spans="2:18" s="593" customFormat="1" x14ac:dyDescent="0.25">
      <c r="B7" s="598" t="s">
        <v>788</v>
      </c>
      <c r="C7" s="598"/>
      <c r="D7" s="598"/>
      <c r="E7" s="599"/>
      <c r="G7" s="602"/>
      <c r="J7" s="596" t="s">
        <v>816</v>
      </c>
      <c r="K7" s="596"/>
      <c r="N7" s="605"/>
      <c r="O7" s="605" t="s">
        <v>772</v>
      </c>
      <c r="P7" s="593" t="s">
        <v>834</v>
      </c>
      <c r="Q7" s="593">
        <v>2.2200000000000002</v>
      </c>
      <c r="R7" s="593">
        <v>5.0999999999999996</v>
      </c>
    </row>
    <row r="8" spans="2:18" x14ac:dyDescent="0.25">
      <c r="B8" s="598" t="s">
        <v>776</v>
      </c>
      <c r="C8" s="598"/>
      <c r="D8" s="598"/>
      <c r="E8" s="599"/>
      <c r="G8" s="602" t="s">
        <v>793</v>
      </c>
      <c r="J8" s="596" t="s">
        <v>820</v>
      </c>
      <c r="O8" s="605" t="s">
        <v>835</v>
      </c>
    </row>
    <row r="9" spans="2:18" x14ac:dyDescent="0.25">
      <c r="B9" s="598" t="s">
        <v>785</v>
      </c>
      <c r="C9" s="598"/>
      <c r="D9" s="598"/>
      <c r="E9" s="599"/>
      <c r="G9" s="602" t="s">
        <v>794</v>
      </c>
      <c r="O9" s="605" t="s">
        <v>837</v>
      </c>
      <c r="P9" t="s">
        <v>838</v>
      </c>
    </row>
    <row r="10" spans="2:18" x14ac:dyDescent="0.25">
      <c r="B10" s="598" t="s">
        <v>786</v>
      </c>
      <c r="C10" s="598"/>
      <c r="D10" s="598"/>
      <c r="E10" s="599"/>
      <c r="J10" s="596" t="s">
        <v>817</v>
      </c>
      <c r="K10" s="605" t="s">
        <v>818</v>
      </c>
      <c r="L10" s="605"/>
      <c r="M10" s="605" t="s">
        <v>819</v>
      </c>
    </row>
    <row r="11" spans="2:18" x14ac:dyDescent="0.25">
      <c r="B11" s="598" t="s">
        <v>787</v>
      </c>
      <c r="C11" s="598"/>
      <c r="D11" s="598"/>
      <c r="E11" s="599"/>
      <c r="J11" s="596" t="s">
        <v>821</v>
      </c>
      <c r="K11" t="s">
        <v>822</v>
      </c>
    </row>
    <row r="12" spans="2:18" x14ac:dyDescent="0.25">
      <c r="B12" s="600" t="s">
        <v>93</v>
      </c>
      <c r="C12" s="652"/>
      <c r="D12" s="652"/>
      <c r="E12" s="652"/>
    </row>
    <row r="13" spans="2:18" x14ac:dyDescent="0.25">
      <c r="J13" s="607" t="s">
        <v>823</v>
      </c>
      <c r="K13" s="607" t="s">
        <v>824</v>
      </c>
      <c r="L13" s="607"/>
    </row>
    <row r="14" spans="2:18" s="593" customFormat="1" x14ac:dyDescent="0.25"/>
    <row r="15" spans="2:18" s="593" customFormat="1" x14ac:dyDescent="0.25">
      <c r="J15" s="605" t="s">
        <v>825</v>
      </c>
    </row>
    <row r="16" spans="2:18" s="593" customFormat="1" x14ac:dyDescent="0.25">
      <c r="B16" s="597" t="s">
        <v>774</v>
      </c>
      <c r="C16" s="601" t="s">
        <v>213</v>
      </c>
      <c r="D16" s="601" t="s">
        <v>784</v>
      </c>
      <c r="E16" s="601" t="s">
        <v>93</v>
      </c>
    </row>
    <row r="17" spans="2:18" s="593" customFormat="1" x14ac:dyDescent="0.25">
      <c r="B17" s="598" t="s">
        <v>771</v>
      </c>
      <c r="C17" s="599"/>
      <c r="D17" s="599"/>
      <c r="E17" s="599"/>
      <c r="J17" s="607" t="s">
        <v>826</v>
      </c>
      <c r="K17" s="607">
        <v>1140</v>
      </c>
      <c r="M17" s="593">
        <v>1.1000000000000001</v>
      </c>
      <c r="N17" s="593">
        <v>5.0999999999999996</v>
      </c>
    </row>
    <row r="18" spans="2:18" s="593" customFormat="1" x14ac:dyDescent="0.25">
      <c r="B18" s="598" t="s">
        <v>775</v>
      </c>
      <c r="C18" s="599"/>
      <c r="D18" s="599"/>
      <c r="E18" s="599"/>
      <c r="J18" s="605" t="s">
        <v>827</v>
      </c>
      <c r="K18" s="654">
        <v>11297</v>
      </c>
      <c r="M18" s="593" t="s">
        <v>839</v>
      </c>
      <c r="N18" s="608">
        <v>0.3</v>
      </c>
    </row>
    <row r="19" spans="2:18" x14ac:dyDescent="0.25">
      <c r="B19" s="598" t="s">
        <v>776</v>
      </c>
      <c r="C19" s="599"/>
      <c r="D19" s="599"/>
      <c r="E19" s="599"/>
      <c r="J19" s="605" t="s">
        <v>828</v>
      </c>
      <c r="K19" s="654"/>
    </row>
    <row r="20" spans="2:18" x14ac:dyDescent="0.25">
      <c r="B20" s="598"/>
      <c r="C20" s="599"/>
      <c r="D20" s="599"/>
      <c r="E20" s="599"/>
      <c r="J20" s="605" t="s">
        <v>829</v>
      </c>
      <c r="K20" s="654"/>
    </row>
    <row r="21" spans="2:18" x14ac:dyDescent="0.25">
      <c r="B21" s="598" t="s">
        <v>785</v>
      </c>
      <c r="C21" s="599"/>
      <c r="D21" s="599"/>
      <c r="E21" s="599"/>
      <c r="I21" s="609"/>
      <c r="J21" s="609"/>
      <c r="K21" s="609"/>
      <c r="L21" s="609"/>
      <c r="M21" s="609"/>
      <c r="N21" s="609"/>
      <c r="O21" s="609"/>
      <c r="P21" s="609"/>
      <c r="Q21" s="609"/>
      <c r="R21" s="609"/>
    </row>
    <row r="22" spans="2:18" x14ac:dyDescent="0.25">
      <c r="B22" s="600" t="s">
        <v>93</v>
      </c>
      <c r="C22" s="652"/>
      <c r="D22" s="652"/>
      <c r="E22" s="652"/>
      <c r="I22" s="610"/>
      <c r="J22" s="610"/>
      <c r="K22" s="610"/>
      <c r="L22" s="610"/>
      <c r="M22" s="610"/>
      <c r="N22" s="610"/>
      <c r="O22" s="610"/>
      <c r="P22" s="610"/>
      <c r="Q22" s="610"/>
      <c r="R22" s="610"/>
    </row>
    <row r="23" spans="2:18" s="593" customFormat="1" x14ac:dyDescent="0.25">
      <c r="J23" s="593" t="s">
        <v>777</v>
      </c>
      <c r="L23" s="593" t="s">
        <v>844</v>
      </c>
    </row>
    <row r="24" spans="2:18" s="593" customFormat="1" x14ac:dyDescent="0.25">
      <c r="I24" s="593" t="s">
        <v>841</v>
      </c>
      <c r="J24" s="605" t="s">
        <v>789</v>
      </c>
      <c r="K24" s="593">
        <v>2000</v>
      </c>
      <c r="L24" s="608">
        <v>0.5</v>
      </c>
      <c r="O24" s="593" t="s">
        <v>831</v>
      </c>
    </row>
    <row r="25" spans="2:18" s="593" customFormat="1" x14ac:dyDescent="0.25">
      <c r="N25" s="593" t="s">
        <v>847</v>
      </c>
      <c r="O25" s="593" t="s">
        <v>842</v>
      </c>
      <c r="P25" s="593" t="s">
        <v>843</v>
      </c>
      <c r="Q25" s="608">
        <v>0.5</v>
      </c>
    </row>
    <row r="26" spans="2:18" s="593" customFormat="1" x14ac:dyDescent="0.25">
      <c r="B26" s="597" t="s">
        <v>777</v>
      </c>
      <c r="C26" s="601" t="s">
        <v>213</v>
      </c>
      <c r="D26" s="601" t="s">
        <v>784</v>
      </c>
      <c r="E26" s="601" t="s">
        <v>93</v>
      </c>
    </row>
    <row r="27" spans="2:18" s="593" customFormat="1" x14ac:dyDescent="0.25">
      <c r="B27" s="598" t="s">
        <v>771</v>
      </c>
      <c r="C27" s="599"/>
      <c r="D27" s="599"/>
      <c r="E27" s="599"/>
      <c r="J27" s="593" t="s">
        <v>845</v>
      </c>
      <c r="K27" s="593" t="s">
        <v>846</v>
      </c>
      <c r="L27" s="593" t="s">
        <v>849</v>
      </c>
      <c r="N27" s="593" t="s">
        <v>848</v>
      </c>
    </row>
    <row r="28" spans="2:18" s="593" customFormat="1" x14ac:dyDescent="0.25">
      <c r="B28" s="598" t="s">
        <v>776</v>
      </c>
      <c r="C28" s="599"/>
      <c r="D28" s="599"/>
      <c r="E28" s="599"/>
      <c r="K28" s="593" t="s">
        <v>850</v>
      </c>
    </row>
    <row r="29" spans="2:18" s="593" customFormat="1" x14ac:dyDescent="0.25">
      <c r="B29" s="598" t="s">
        <v>789</v>
      </c>
      <c r="C29" s="598" t="s">
        <v>778</v>
      </c>
      <c r="D29" s="599">
        <v>100</v>
      </c>
      <c r="E29" s="599"/>
      <c r="K29" s="593" t="s">
        <v>851</v>
      </c>
      <c r="N29" s="593" t="s">
        <v>855</v>
      </c>
      <c r="O29" s="593" t="s">
        <v>778</v>
      </c>
    </row>
    <row r="30" spans="2:18" s="593" customFormat="1" x14ac:dyDescent="0.25">
      <c r="B30" s="598" t="s">
        <v>790</v>
      </c>
      <c r="C30" s="598"/>
      <c r="D30" s="599"/>
      <c r="E30" s="599"/>
      <c r="K30" s="605" t="s">
        <v>852</v>
      </c>
      <c r="N30" s="605" t="s">
        <v>790</v>
      </c>
    </row>
    <row r="31" spans="2:18" s="593" customFormat="1" x14ac:dyDescent="0.25">
      <c r="B31" s="598" t="s">
        <v>785</v>
      </c>
      <c r="C31" s="599"/>
      <c r="D31" s="599"/>
      <c r="E31" s="599"/>
      <c r="K31" s="605" t="s">
        <v>853</v>
      </c>
    </row>
    <row r="32" spans="2:18" s="593" customFormat="1" x14ac:dyDescent="0.25">
      <c r="B32" s="600" t="s">
        <v>93</v>
      </c>
      <c r="C32" s="652"/>
      <c r="D32" s="652"/>
      <c r="E32" s="652"/>
      <c r="K32" s="605" t="s">
        <v>854</v>
      </c>
    </row>
    <row r="33" spans="1:18" s="593" customFormat="1" x14ac:dyDescent="0.25">
      <c r="I33" s="610"/>
      <c r="J33" s="610"/>
      <c r="K33" s="610"/>
      <c r="L33" s="610"/>
      <c r="M33" s="610"/>
      <c r="N33" s="610"/>
      <c r="O33" s="610"/>
      <c r="P33" s="610"/>
      <c r="Q33" s="610"/>
    </row>
    <row r="34" spans="1:18" s="593" customFormat="1" x14ac:dyDescent="0.25"/>
    <row r="35" spans="1:18" s="593" customFormat="1" x14ac:dyDescent="0.25">
      <c r="B35" s="653"/>
      <c r="C35" s="653"/>
      <c r="D35" s="653"/>
      <c r="E35" s="653"/>
    </row>
    <row r="36" spans="1:18" s="593" customFormat="1" x14ac:dyDescent="0.25">
      <c r="J36" s="593" t="s">
        <v>856</v>
      </c>
      <c r="O36" s="593" t="s">
        <v>857</v>
      </c>
    </row>
    <row r="37" spans="1:18" s="593" customFormat="1" x14ac:dyDescent="0.25">
      <c r="O37" s="593" t="s">
        <v>858</v>
      </c>
      <c r="P37" s="593">
        <v>2</v>
      </c>
      <c r="Q37" s="593" t="s">
        <v>859</v>
      </c>
    </row>
    <row r="38" spans="1:18" s="593" customFormat="1" x14ac:dyDescent="0.25">
      <c r="J38" s="593" t="s">
        <v>869</v>
      </c>
      <c r="O38" s="593" t="s">
        <v>860</v>
      </c>
      <c r="P38" s="593">
        <v>1</v>
      </c>
      <c r="Q38" s="593" t="s">
        <v>861</v>
      </c>
      <c r="R38" s="593" t="s">
        <v>862</v>
      </c>
    </row>
    <row r="39" spans="1:18" s="593" customFormat="1" x14ac:dyDescent="0.25">
      <c r="O39" s="595" t="s">
        <v>872</v>
      </c>
    </row>
    <row r="40" spans="1:18" s="593" customFormat="1" x14ac:dyDescent="0.25">
      <c r="J40" s="593" t="s">
        <v>870</v>
      </c>
      <c r="K40" s="593" t="s">
        <v>871</v>
      </c>
      <c r="O40" s="605" t="s">
        <v>863</v>
      </c>
      <c r="P40" s="593" t="s">
        <v>864</v>
      </c>
      <c r="Q40" s="593">
        <v>1</v>
      </c>
    </row>
    <row r="41" spans="1:18" s="593" customFormat="1" x14ac:dyDescent="0.25">
      <c r="O41" s="605" t="s">
        <v>865</v>
      </c>
      <c r="P41" s="593" t="s">
        <v>864</v>
      </c>
      <c r="Q41" s="593">
        <v>1</v>
      </c>
    </row>
    <row r="42" spans="1:18" s="593" customFormat="1" x14ac:dyDescent="0.25">
      <c r="J42" s="596" t="s">
        <v>872</v>
      </c>
      <c r="K42" s="596" t="s">
        <v>884</v>
      </c>
      <c r="O42" s="605" t="s">
        <v>866</v>
      </c>
      <c r="P42" s="593" t="s">
        <v>867</v>
      </c>
      <c r="Q42" s="593">
        <v>5</v>
      </c>
    </row>
    <row r="43" spans="1:18" x14ac:dyDescent="0.25">
      <c r="O43" s="605" t="s">
        <v>868</v>
      </c>
      <c r="P43" s="605" t="s">
        <v>838</v>
      </c>
      <c r="Q43" s="605">
        <v>10</v>
      </c>
    </row>
    <row r="44" spans="1:18" x14ac:dyDescent="0.25">
      <c r="B44" s="595" t="s">
        <v>472</v>
      </c>
      <c r="C44" s="595"/>
      <c r="D44" s="595"/>
      <c r="J44" s="596" t="s">
        <v>875</v>
      </c>
      <c r="O44" s="605" t="s">
        <v>874</v>
      </c>
    </row>
    <row r="45" spans="1:18" x14ac:dyDescent="0.25">
      <c r="A45" s="596" t="s">
        <v>780</v>
      </c>
      <c r="B45" s="596" t="s">
        <v>779</v>
      </c>
      <c r="C45" s="596"/>
      <c r="D45" s="596"/>
      <c r="E45" s="596" t="s">
        <v>781</v>
      </c>
      <c r="F45" s="596" t="s">
        <v>782</v>
      </c>
      <c r="O45" s="605" t="s">
        <v>883</v>
      </c>
    </row>
    <row r="47" spans="1:18" x14ac:dyDescent="0.25">
      <c r="O47" s="596" t="s">
        <v>885</v>
      </c>
    </row>
    <row r="48" spans="1:18" x14ac:dyDescent="0.25">
      <c r="O48" s="596" t="s">
        <v>886</v>
      </c>
    </row>
    <row r="49" spans="14:17" x14ac:dyDescent="0.25">
      <c r="O49" s="596" t="s">
        <v>887</v>
      </c>
    </row>
    <row r="50" spans="14:17" x14ac:dyDescent="0.25">
      <c r="O50" s="596" t="s">
        <v>888</v>
      </c>
    </row>
    <row r="51" spans="14:17" x14ac:dyDescent="0.25">
      <c r="O51" s="596" t="s">
        <v>889</v>
      </c>
    </row>
    <row r="54" spans="14:17" x14ac:dyDescent="0.25">
      <c r="O54" s="596" t="s">
        <v>771</v>
      </c>
    </row>
    <row r="55" spans="14:17" x14ac:dyDescent="0.25">
      <c r="N55">
        <v>1</v>
      </c>
      <c r="O55" s="596" t="s">
        <v>881</v>
      </c>
      <c r="Q55">
        <v>1</v>
      </c>
    </row>
    <row r="56" spans="14:17" x14ac:dyDescent="0.25">
      <c r="N56">
        <v>2</v>
      </c>
      <c r="O56" s="596" t="s">
        <v>876</v>
      </c>
      <c r="Q56">
        <v>2</v>
      </c>
    </row>
    <row r="57" spans="14:17" x14ac:dyDescent="0.25">
      <c r="N57">
        <v>3</v>
      </c>
      <c r="O57" s="596" t="s">
        <v>877</v>
      </c>
      <c r="Q57">
        <v>2</v>
      </c>
    </row>
    <row r="58" spans="14:17" x14ac:dyDescent="0.25">
      <c r="N58">
        <v>4</v>
      </c>
      <c r="O58" s="596" t="s">
        <v>878</v>
      </c>
      <c r="Q58">
        <v>3</v>
      </c>
    </row>
    <row r="59" spans="14:17" x14ac:dyDescent="0.25">
      <c r="N59">
        <v>5</v>
      </c>
      <c r="O59" s="596" t="s">
        <v>879</v>
      </c>
      <c r="Q59">
        <v>4</v>
      </c>
    </row>
    <row r="60" spans="14:17" x14ac:dyDescent="0.25">
      <c r="N60">
        <v>6</v>
      </c>
      <c r="O60" s="596" t="s">
        <v>873</v>
      </c>
      <c r="Q60">
        <v>4</v>
      </c>
    </row>
    <row r="61" spans="14:17" x14ac:dyDescent="0.25">
      <c r="N61">
        <v>7</v>
      </c>
      <c r="O61" s="596" t="s">
        <v>880</v>
      </c>
      <c r="Q61">
        <v>4</v>
      </c>
    </row>
    <row r="62" spans="14:17" x14ac:dyDescent="0.25">
      <c r="N62">
        <v>8</v>
      </c>
      <c r="O62" s="596" t="s">
        <v>882</v>
      </c>
      <c r="Q62">
        <v>1</v>
      </c>
    </row>
  </sheetData>
  <mergeCells count="5">
    <mergeCell ref="C12:E12"/>
    <mergeCell ref="C22:E22"/>
    <mergeCell ref="C32:E32"/>
    <mergeCell ref="B35:E35"/>
    <mergeCell ref="K18:K20"/>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28</vt:i4>
      </vt:variant>
    </vt:vector>
  </HeadingPairs>
  <TitlesOfParts>
    <vt:vector size="45" baseType="lpstr">
      <vt:lpstr>Data</vt:lpstr>
      <vt:lpstr>Sheet3</vt:lpstr>
      <vt:lpstr>IMF Data</vt:lpstr>
      <vt:lpstr>Inputs</vt:lpstr>
      <vt:lpstr>Price</vt:lpstr>
      <vt:lpstr>Sales projection</vt:lpstr>
      <vt:lpstr>FS</vt:lpstr>
      <vt:lpstr>Investment</vt:lpstr>
      <vt:lpstr>CAPEX</vt:lpstr>
      <vt:lpstr>HR</vt:lpstr>
      <vt:lpstr>OPEX</vt:lpstr>
      <vt:lpstr>DCF</vt:lpstr>
      <vt:lpstr>Marketing plan</vt:lpstr>
      <vt:lpstr>Sales plan</vt:lpstr>
      <vt:lpstr>Brief</vt:lpstr>
      <vt:lpstr>cost</vt:lpstr>
      <vt:lpstr>Sheet2</vt:lpstr>
      <vt:lpstr>commission</vt:lpstr>
      <vt:lpstr>darate</vt:lpstr>
      <vt:lpstr>Erate</vt:lpstr>
      <vt:lpstr>g.clinic2</vt:lpstr>
      <vt:lpstr>Gross_Profit</vt:lpstr>
      <vt:lpstr>INF</vt:lpstr>
      <vt:lpstr>Inflation_Rate</vt:lpstr>
      <vt:lpstr>input_data</vt:lpstr>
      <vt:lpstr>insurance</vt:lpstr>
      <vt:lpstr>mcost</vt:lpstr>
      <vt:lpstr>Operation_period</vt:lpstr>
      <vt:lpstr>othercost</vt:lpstr>
      <vt:lpstr>PAT</vt:lpstr>
      <vt:lpstr>POWER_USER_EXCEL_CHART_71D8758C_3ABD_4A52_809B_8D283B1835AD</vt:lpstr>
      <vt:lpstr>POWER_USER_EXCEL_CHART_7DFC07E5_CB39_4F9E_9720_F78F631A1E34</vt:lpstr>
      <vt:lpstr>rate</vt:lpstr>
      <vt:lpstr>salarygrowth</vt:lpstr>
      <vt:lpstr>Data!scen</vt:lpstr>
      <vt:lpstr>HR!scen</vt:lpstr>
      <vt:lpstr>Sdiscount</vt:lpstr>
      <vt:lpstr>sdiscount2020</vt:lpstr>
      <vt:lpstr>sdiscount2021</vt:lpstr>
      <vt:lpstr>sdiscount2022</vt:lpstr>
      <vt:lpstr>sensitivity</vt:lpstr>
      <vt:lpstr>SG_A</vt:lpstr>
      <vt:lpstr>Sincentive</vt:lpstr>
      <vt:lpstr>tax</vt:lpstr>
      <vt:lpstr>USD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eoyun</dc:creator>
  <cp:lastModifiedBy>User</cp:lastModifiedBy>
  <dcterms:created xsi:type="dcterms:W3CDTF">2001-02-26T12:27:00Z</dcterms:created>
  <dcterms:modified xsi:type="dcterms:W3CDTF">2021-11-20T16:46:13Z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1033-10.2.0.7646</vt:lpwstr>
  </property>
</Properties>
</file>